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229"/>
  <workbookPr codeName="ThisWorkbook" hidePivotFieldList="1"/>
  <mc:AlternateContent xmlns:mc="http://schemas.openxmlformats.org/markup-compatibility/2006">
    <mc:Choice Requires="x15">
      <x15ac:absPath xmlns:x15ac="http://schemas.microsoft.com/office/spreadsheetml/2010/11/ac" url="D:\file subro\"/>
    </mc:Choice>
  </mc:AlternateContent>
  <bookViews>
    <workbookView xWindow="-15" yWindow="-15" windowWidth="12150" windowHeight="9225" firstSheet="1" activeTab="7"/>
  </bookViews>
  <sheets>
    <sheet name="Ctrl" sheetId="1" state="hidden" r:id="rId1"/>
    <sheet name="BRI" sheetId="2" r:id="rId2"/>
    <sheet name="BJB" sheetId="3" r:id="rId3"/>
    <sheet name="bjb Syariah" sheetId="4" r:id="rId4"/>
    <sheet name="BSM" sheetId="5" r:id="rId5"/>
    <sheet name="MANDIRI" sheetId="6" r:id="rId6"/>
    <sheet name="PNM" sheetId="7" r:id="rId7"/>
    <sheet name="Pegadaian" sheetId="10" r:id="rId8"/>
    <sheet name="BNI" sheetId="11" r:id="rId9"/>
  </sheets>
  <definedNames>
    <definedName name="_xlnm._FilterDatabase" localSheetId="2" hidden="1">BJB!$A$8:$HS$4970</definedName>
    <definedName name="_xlnm._FilterDatabase" localSheetId="3" hidden="1">'bjb Syariah'!$A$7:$AQ$127</definedName>
    <definedName name="_xlnm._FilterDatabase" localSheetId="8" hidden="1">BNI!$A$9:$AK$11</definedName>
    <definedName name="_xlnm._FilterDatabase" localSheetId="1" hidden="1">BRI!$A$8:$HR$1444</definedName>
    <definedName name="_xlnm._FilterDatabase" localSheetId="4" hidden="1">BSM!$A$9:$AF$11</definedName>
    <definedName name="_xlnm._FilterDatabase" localSheetId="0" hidden="1">Ctrl!$A$935:$H$1015</definedName>
    <definedName name="_xlnm._FilterDatabase" localSheetId="5" hidden="1">MANDIRI!$A$7:$HJ$32</definedName>
    <definedName name="_xlnm._FilterDatabase" localSheetId="7" hidden="1">Pegadaian!$A$8:$II$318</definedName>
    <definedName name="_xlnm._FilterDatabase" localSheetId="6" hidden="1">PNM!$A$7:$AY$581</definedName>
    <definedName name="_xlnm.Print_Area" localSheetId="2">BJB!$A$1:$AO$4994</definedName>
    <definedName name="_xlnm.Print_Area" localSheetId="3">'bjb Syariah'!$A$1:$AM$130</definedName>
    <definedName name="_xlnm.Print_Area" localSheetId="8">BNI!$A$1:$AK$27</definedName>
    <definedName name="_xlnm.Print_Area" localSheetId="1">BRI!$A$1:$AN$1449</definedName>
    <definedName name="_xlnm.Print_Area" localSheetId="4">BSM!$A$1:$AF$27</definedName>
    <definedName name="_xlnm.Print_Area" localSheetId="5">MANDIRI!$A$1:$AF$34</definedName>
    <definedName name="_xlnm.Print_Area" localSheetId="7">Pegadaian!$A$1:$BC$331</definedName>
    <definedName name="_xlnm.Print_Area" localSheetId="6">PNM!$A$1:$AN$584</definedName>
    <definedName name="_xlnm.Print_Titles" localSheetId="2">BJB!$1:$6</definedName>
    <definedName name="_xlnm.Print_Titles" localSheetId="3">'bjb Syariah'!$1:$6</definedName>
    <definedName name="_xlnm.Print_Titles" localSheetId="8">BNI!$1:$8</definedName>
    <definedName name="_xlnm.Print_Titles" localSheetId="1">BRI!$1:$6</definedName>
    <definedName name="_xlnm.Print_Titles" localSheetId="4">BSM!$1:$8</definedName>
    <definedName name="_xlnm.Print_Titles" localSheetId="5">MANDIRI!$1:$6</definedName>
    <definedName name="_xlnm.Print_Titles" localSheetId="7">Pegadaian!$1:$6</definedName>
    <definedName name="_xlnm.Print_Titles" localSheetId="6">PNM!$1:$6</definedName>
    <definedName name="Z_01AA1F3F_3387_4068_8E3C_18096F887E62_.wvu.FilterData" localSheetId="8" hidden="1">BNI!#REF!</definedName>
    <definedName name="Z_01AA1F3F_3387_4068_8E3C_18096F887E62_.wvu.FilterData" localSheetId="4" hidden="1">BSM!#REF!</definedName>
    <definedName name="Z_01AA1F3F_3387_4068_8E3C_18096F887E62_.wvu.PrintTitles" localSheetId="8" hidden="1">BNI!$1:$8</definedName>
    <definedName name="Z_01AA1F3F_3387_4068_8E3C_18096F887E62_.wvu.PrintTitles" localSheetId="4" hidden="1">BSM!$1:$8</definedName>
    <definedName name="Z_02097EE0_47BF_410B_A1FE_C9E1B3264C85_.wvu.FilterData" localSheetId="8" hidden="1">BNI!#REF!</definedName>
    <definedName name="Z_02097EE0_47BF_410B_A1FE_C9E1B3264C85_.wvu.FilterData" localSheetId="4" hidden="1">BSM!#REF!</definedName>
    <definedName name="Z_02097EE0_47BF_410B_A1FE_C9E1B3264C85_.wvu.PrintTitles" localSheetId="8" hidden="1">BNI!$1:$8</definedName>
    <definedName name="Z_02097EE0_47BF_410B_A1FE_C9E1B3264C85_.wvu.PrintTitles" localSheetId="4" hidden="1">BSM!$1:$8</definedName>
    <definedName name="Z_038ECD8A_75BF_4B87_84C0_61E47338C078_.wvu.FilterData" localSheetId="3" hidden="1">'bjb Syariah'!$A$7:$AM$128</definedName>
    <definedName name="Z_054EE7D0_404B_4D92_BD9B_FD2890F5BFE8_.wvu.FilterData" localSheetId="6" hidden="1">PNM!$A$7:$AN$7</definedName>
    <definedName name="Z_070545E0_68FE_4F8E_AA2C_EE377557D161_.wvu.Cols" localSheetId="2" hidden="1">BJB!$A:$E,BJB!$L:$T,BJB!$AA:$AL</definedName>
    <definedName name="Z_070545E0_68FE_4F8E_AA2C_EE377557D161_.wvu.Cols" localSheetId="8" hidden="1">BNI!$H:$H,BNI!$W:$AI</definedName>
    <definedName name="Z_070545E0_68FE_4F8E_AA2C_EE377557D161_.wvu.Cols" localSheetId="4" hidden="1">BSM!$H:$H,BSM!$R:$AD</definedName>
    <definedName name="Z_070545E0_68FE_4F8E_AA2C_EE377557D161_.wvu.Cols" localSheetId="0" hidden="1">Ctrl!$H:$H</definedName>
    <definedName name="Z_070545E0_68FE_4F8E_AA2C_EE377557D161_.wvu.Cols" localSheetId="5" hidden="1">MANDIRI!$B:$E</definedName>
    <definedName name="Z_070545E0_68FE_4F8E_AA2C_EE377557D161_.wvu.Cols" localSheetId="7" hidden="1">Pegadaian!$A:$F,Pegadaian!$BD:$BI,Pegadaian!$BU:$BV</definedName>
    <definedName name="Z_070545E0_68FE_4F8E_AA2C_EE377557D161_.wvu.FilterData" localSheetId="2" hidden="1">BJB!$A$8:$AT$4887</definedName>
    <definedName name="Z_070545E0_68FE_4F8E_AA2C_EE377557D161_.wvu.FilterData" localSheetId="3" hidden="1">'bjb Syariah'!$A$7:$AM$128</definedName>
    <definedName name="Z_070545E0_68FE_4F8E_AA2C_EE377557D161_.wvu.FilterData" localSheetId="8" hidden="1">BNI!$A$9:$AK$11</definedName>
    <definedName name="Z_070545E0_68FE_4F8E_AA2C_EE377557D161_.wvu.FilterData" localSheetId="1" hidden="1">BRI!$A$8:$HR$377</definedName>
    <definedName name="Z_070545E0_68FE_4F8E_AA2C_EE377557D161_.wvu.FilterData" localSheetId="4" hidden="1">BSM!$A$9:$AF$11</definedName>
    <definedName name="Z_070545E0_68FE_4F8E_AA2C_EE377557D161_.wvu.FilterData" localSheetId="0" hidden="1">Ctrl!$A$935:$H$1015</definedName>
    <definedName name="Z_070545E0_68FE_4F8E_AA2C_EE377557D161_.wvu.FilterData" localSheetId="5" hidden="1">MANDIRI!$A$7:$AI$32</definedName>
    <definedName name="Z_070545E0_68FE_4F8E_AA2C_EE377557D161_.wvu.FilterData" localSheetId="7" hidden="1">Pegadaian!$A$8:$II$261</definedName>
    <definedName name="Z_070545E0_68FE_4F8E_AA2C_EE377557D161_.wvu.FilterData" localSheetId="6" hidden="1">PNM!$A$7:$AY$582</definedName>
    <definedName name="Z_070545E0_68FE_4F8E_AA2C_EE377557D161_.wvu.PrintArea" localSheetId="2" hidden="1">BJB!$A$1:$AO$4994</definedName>
    <definedName name="Z_070545E0_68FE_4F8E_AA2C_EE377557D161_.wvu.PrintArea" localSheetId="3" hidden="1">'bjb Syariah'!$A$1:$AM$130</definedName>
    <definedName name="Z_070545E0_68FE_4F8E_AA2C_EE377557D161_.wvu.PrintArea" localSheetId="8" hidden="1">BNI!$A$1:$AK$27</definedName>
    <definedName name="Z_070545E0_68FE_4F8E_AA2C_EE377557D161_.wvu.PrintArea" localSheetId="1" hidden="1">BRI!$A$1:$AN$379</definedName>
    <definedName name="Z_070545E0_68FE_4F8E_AA2C_EE377557D161_.wvu.PrintArea" localSheetId="4" hidden="1">BSM!$A$1:$AF$27</definedName>
    <definedName name="Z_070545E0_68FE_4F8E_AA2C_EE377557D161_.wvu.PrintArea" localSheetId="5" hidden="1">MANDIRI!$A$1:$AF$34</definedName>
    <definedName name="Z_070545E0_68FE_4F8E_AA2C_EE377557D161_.wvu.PrintArea" localSheetId="7" hidden="1">Pegadaian!$A$1:$BC$331</definedName>
    <definedName name="Z_070545E0_68FE_4F8E_AA2C_EE377557D161_.wvu.PrintArea" localSheetId="6" hidden="1">PNM!$A$1:$AN$584</definedName>
    <definedName name="Z_070545E0_68FE_4F8E_AA2C_EE377557D161_.wvu.PrintTitles" localSheetId="2" hidden="1">BJB!$1:$6</definedName>
    <definedName name="Z_070545E0_68FE_4F8E_AA2C_EE377557D161_.wvu.PrintTitles" localSheetId="3" hidden="1">'bjb Syariah'!$1:$6</definedName>
    <definedName name="Z_070545E0_68FE_4F8E_AA2C_EE377557D161_.wvu.PrintTitles" localSheetId="8" hidden="1">BNI!$1:$8</definedName>
    <definedName name="Z_070545E0_68FE_4F8E_AA2C_EE377557D161_.wvu.PrintTitles" localSheetId="1" hidden="1">BRI!$1:$6</definedName>
    <definedName name="Z_070545E0_68FE_4F8E_AA2C_EE377557D161_.wvu.PrintTitles" localSheetId="4" hidden="1">BSM!$1:$8</definedName>
    <definedName name="Z_070545E0_68FE_4F8E_AA2C_EE377557D161_.wvu.PrintTitles" localSheetId="5" hidden="1">MANDIRI!$1:$6</definedName>
    <definedName name="Z_070545E0_68FE_4F8E_AA2C_EE377557D161_.wvu.PrintTitles" localSheetId="7" hidden="1">Pegadaian!$1:$6</definedName>
    <definedName name="Z_070545E0_68FE_4F8E_AA2C_EE377557D161_.wvu.PrintTitles" localSheetId="6" hidden="1">PNM!$1:$6</definedName>
    <definedName name="Z_08968BDA_A3C7_4464_8E99_998DECF09805_.wvu.Cols" localSheetId="2" hidden="1">BJB!$A:$E,BJB!$I:$I,BJB!$M:$T,BJB!$AB:$AJ,BJB!$AL:$AM,BJB!$AP:$AS</definedName>
    <definedName name="Z_08968BDA_A3C7_4464_8E99_998DECF09805_.wvu.Cols" localSheetId="3" hidden="1">'bjb Syariah'!$A:$D,'bjb Syariah'!$Y:$AK</definedName>
    <definedName name="Z_08968BDA_A3C7_4464_8E99_998DECF09805_.wvu.Cols" localSheetId="8" hidden="1">BNI!$H:$H,BNI!$W:$AI</definedName>
    <definedName name="Z_08968BDA_A3C7_4464_8E99_998DECF09805_.wvu.Cols" localSheetId="4" hidden="1">BSM!$H:$H,BSM!$R:$AD</definedName>
    <definedName name="Z_08968BDA_A3C7_4464_8E99_998DECF09805_.wvu.Cols" localSheetId="5" hidden="1">MANDIRI!$B:$E</definedName>
    <definedName name="Z_08968BDA_A3C7_4464_8E99_998DECF09805_.wvu.Cols" localSheetId="7" hidden="1">Pegadaian!$BD:$BI</definedName>
    <definedName name="Z_08968BDA_A3C7_4464_8E99_998DECF09805_.wvu.Cols" localSheetId="6" hidden="1">PNM!$Z:$AL</definedName>
    <definedName name="Z_08968BDA_A3C7_4464_8E99_998DECF09805_.wvu.FilterData" localSheetId="2" hidden="1">BJB!$A$8:$AS$4887</definedName>
    <definedName name="Z_08968BDA_A3C7_4464_8E99_998DECF09805_.wvu.FilterData" localSheetId="3" hidden="1">'bjb Syariah'!$A$7:$AM$128</definedName>
    <definedName name="Z_08968BDA_A3C7_4464_8E99_998DECF09805_.wvu.FilterData" localSheetId="8" hidden="1">BNI!$A$9:$AK$11</definedName>
    <definedName name="Z_08968BDA_A3C7_4464_8E99_998DECF09805_.wvu.FilterData" localSheetId="1" hidden="1">BRI!$A$8:$HR$377</definedName>
    <definedName name="Z_08968BDA_A3C7_4464_8E99_998DECF09805_.wvu.FilterData" localSheetId="4" hidden="1">BSM!$A$9:$AF$11</definedName>
    <definedName name="Z_08968BDA_A3C7_4464_8E99_998DECF09805_.wvu.FilterData" localSheetId="0" hidden="1">Ctrl!$A$935:$H$1015</definedName>
    <definedName name="Z_08968BDA_A3C7_4464_8E99_998DECF09805_.wvu.FilterData" localSheetId="5" hidden="1">MANDIRI!$A$7:$HJ$32</definedName>
    <definedName name="Z_08968BDA_A3C7_4464_8E99_998DECF09805_.wvu.FilterData" localSheetId="7" hidden="1">Pegadaian!$A$8:$II$261</definedName>
    <definedName name="Z_08968BDA_A3C7_4464_8E99_998DECF09805_.wvu.FilterData" localSheetId="6" hidden="1">PNM!$A$7:$AY$582</definedName>
    <definedName name="Z_08968BDA_A3C7_4464_8E99_998DECF09805_.wvu.PrintArea" localSheetId="2" hidden="1">BJB!$A$1:$AO$4994</definedName>
    <definedName name="Z_08968BDA_A3C7_4464_8E99_998DECF09805_.wvu.PrintArea" localSheetId="3" hidden="1">'bjb Syariah'!$A$1:$AQ$130</definedName>
    <definedName name="Z_08968BDA_A3C7_4464_8E99_998DECF09805_.wvu.PrintArea" localSheetId="8" hidden="1">BNI!$A$1:$AO$27</definedName>
    <definedName name="Z_08968BDA_A3C7_4464_8E99_998DECF09805_.wvu.PrintArea" localSheetId="1" hidden="1">BRI!$A$1:$AN$379</definedName>
    <definedName name="Z_08968BDA_A3C7_4464_8E99_998DECF09805_.wvu.PrintArea" localSheetId="4" hidden="1">BSM!$A$1:$AJ$27</definedName>
    <definedName name="Z_08968BDA_A3C7_4464_8E99_998DECF09805_.wvu.PrintArea" localSheetId="5" hidden="1">MANDIRI!$A$1:$AF$34</definedName>
    <definedName name="Z_08968BDA_A3C7_4464_8E99_998DECF09805_.wvu.PrintArea" localSheetId="7" hidden="1">Pegadaian!$A$1:$BC$331</definedName>
    <definedName name="Z_08968BDA_A3C7_4464_8E99_998DECF09805_.wvu.PrintArea" localSheetId="6" hidden="1">PNM!$A$1:$AN$584</definedName>
    <definedName name="Z_08968BDA_A3C7_4464_8E99_998DECF09805_.wvu.PrintTitles" localSheetId="2" hidden="1">BJB!$1:$6</definedName>
    <definedName name="Z_08968BDA_A3C7_4464_8E99_998DECF09805_.wvu.PrintTitles" localSheetId="3" hidden="1">'bjb Syariah'!$1:$6</definedName>
    <definedName name="Z_08968BDA_A3C7_4464_8E99_998DECF09805_.wvu.PrintTitles" localSheetId="8" hidden="1">BNI!$1:$8</definedName>
    <definedName name="Z_08968BDA_A3C7_4464_8E99_998DECF09805_.wvu.PrintTitles" localSheetId="1" hidden="1">BRI!$1:$6</definedName>
    <definedName name="Z_08968BDA_A3C7_4464_8E99_998DECF09805_.wvu.PrintTitles" localSheetId="4" hidden="1">BSM!$1:$8</definedName>
    <definedName name="Z_08968BDA_A3C7_4464_8E99_998DECF09805_.wvu.PrintTitles" localSheetId="5" hidden="1">MANDIRI!$1:$6</definedName>
    <definedName name="Z_08968BDA_A3C7_4464_8E99_998DECF09805_.wvu.PrintTitles" localSheetId="7" hidden="1">Pegadaian!$1:$6</definedName>
    <definedName name="Z_08968BDA_A3C7_4464_8E99_998DECF09805_.wvu.PrintTitles" localSheetId="6" hidden="1">PNM!$1:$6</definedName>
    <definedName name="Z_09C0482B_52F5_40C0_9AC4_DA9795AC22AA_.wvu.FilterData" localSheetId="2" hidden="1">BJB!$A$8:$AO$4887</definedName>
    <definedName name="Z_0C033AAF_A940_496B_BA01_0A3768D2001D_.wvu.Cols" localSheetId="2" hidden="1">BJB!$A:$E,BJB!$I:$I,BJB!$O:$T,BJB!$AC:$AM</definedName>
    <definedName name="Z_0C033AAF_A940_496B_BA01_0A3768D2001D_.wvu.Cols" localSheetId="3" hidden="1">'bjb Syariah'!$A:$D</definedName>
    <definedName name="Z_0C033AAF_A940_496B_BA01_0A3768D2001D_.wvu.Cols" localSheetId="8" hidden="1">BNI!$H:$H,BNI!$W:$AI</definedName>
    <definedName name="Z_0C033AAF_A940_496B_BA01_0A3768D2001D_.wvu.Cols" localSheetId="1" hidden="1">BRI!$Z:$AL</definedName>
    <definedName name="Z_0C033AAF_A940_496B_BA01_0A3768D2001D_.wvu.Cols" localSheetId="4" hidden="1">BSM!$H:$H,BSM!$R:$AD</definedName>
    <definedName name="Z_0C033AAF_A940_496B_BA01_0A3768D2001D_.wvu.Cols" localSheetId="0" hidden="1">Ctrl!$H:$H</definedName>
    <definedName name="Z_0C033AAF_A940_496B_BA01_0A3768D2001D_.wvu.Cols" localSheetId="5" hidden="1">MANDIRI!$B:$E</definedName>
    <definedName name="Z_0C033AAF_A940_496B_BA01_0A3768D2001D_.wvu.Cols" localSheetId="7" hidden="1">Pegadaian!$A:$E</definedName>
    <definedName name="Z_0C033AAF_A940_496B_BA01_0A3768D2001D_.wvu.FilterData" localSheetId="2" hidden="1">BJB!$A$8:$AO$4887</definedName>
    <definedName name="Z_0C033AAF_A940_496B_BA01_0A3768D2001D_.wvu.FilterData" localSheetId="3" hidden="1">'bjb Syariah'!$A$7:$AM$128</definedName>
    <definedName name="Z_0C033AAF_A940_496B_BA01_0A3768D2001D_.wvu.FilterData" localSheetId="8" hidden="1">BNI!$A$9:$AK$10</definedName>
    <definedName name="Z_0C033AAF_A940_496B_BA01_0A3768D2001D_.wvu.FilterData" localSheetId="1" hidden="1">BRI!$A$8:$AN$377</definedName>
    <definedName name="Z_0C033AAF_A940_496B_BA01_0A3768D2001D_.wvu.FilterData" localSheetId="4" hidden="1">BSM!$A$9:$AF$10</definedName>
    <definedName name="Z_0C033AAF_A940_496B_BA01_0A3768D2001D_.wvu.FilterData" localSheetId="0" hidden="1">Ctrl!$A$3:$F$336</definedName>
    <definedName name="Z_0C033AAF_A940_496B_BA01_0A3768D2001D_.wvu.FilterData" localSheetId="5" hidden="1">MANDIRI!$A$7:$AF$32</definedName>
    <definedName name="Z_0C033AAF_A940_496B_BA01_0A3768D2001D_.wvu.FilterData" localSheetId="7" hidden="1">Pegadaian!$A$8:$II$82</definedName>
    <definedName name="Z_0C033AAF_A940_496B_BA01_0A3768D2001D_.wvu.FilterData" localSheetId="6" hidden="1">PNM!$A$7:$AN$7</definedName>
    <definedName name="Z_0C033AAF_A940_496B_BA01_0A3768D2001D_.wvu.PrintArea" localSheetId="2" hidden="1">BJB!$A$1:$AO$4994</definedName>
    <definedName name="Z_0C033AAF_A940_496B_BA01_0A3768D2001D_.wvu.PrintArea" localSheetId="3" hidden="1">'bjb Syariah'!$A$1:$AM$130</definedName>
    <definedName name="Z_0C033AAF_A940_496B_BA01_0A3768D2001D_.wvu.PrintArea" localSheetId="8" hidden="1">BNI!$A$1:$AK$27</definedName>
    <definedName name="Z_0C033AAF_A940_496B_BA01_0A3768D2001D_.wvu.PrintArea" localSheetId="1" hidden="1">BRI!$A$1:$AN$379</definedName>
    <definedName name="Z_0C033AAF_A940_496B_BA01_0A3768D2001D_.wvu.PrintArea" localSheetId="4" hidden="1">BSM!$A$1:$AF$27</definedName>
    <definedName name="Z_0C033AAF_A940_496B_BA01_0A3768D2001D_.wvu.PrintArea" localSheetId="5" hidden="1">MANDIRI!$A$1:$AF$34</definedName>
    <definedName name="Z_0C033AAF_A940_496B_BA01_0A3768D2001D_.wvu.PrintArea" localSheetId="7" hidden="1">Pegadaian!$A$1:$BC$331</definedName>
    <definedName name="Z_0C033AAF_A940_496B_BA01_0A3768D2001D_.wvu.PrintArea" localSheetId="6" hidden="1">PNM!$A$1:$AN$584</definedName>
    <definedName name="Z_0C033AAF_A940_496B_BA01_0A3768D2001D_.wvu.PrintTitles" localSheetId="2" hidden="1">BJB!$1:$6</definedName>
    <definedName name="Z_0C033AAF_A940_496B_BA01_0A3768D2001D_.wvu.PrintTitles" localSheetId="3" hidden="1">'bjb Syariah'!$1:$6</definedName>
    <definedName name="Z_0C033AAF_A940_496B_BA01_0A3768D2001D_.wvu.PrintTitles" localSheetId="8" hidden="1">BNI!$1:$8</definedName>
    <definedName name="Z_0C033AAF_A940_496B_BA01_0A3768D2001D_.wvu.PrintTitles" localSheetId="1" hidden="1">BRI!$1:$6</definedName>
    <definedName name="Z_0C033AAF_A940_496B_BA01_0A3768D2001D_.wvu.PrintTitles" localSheetId="4" hidden="1">BSM!$1:$8</definedName>
    <definedName name="Z_0C033AAF_A940_496B_BA01_0A3768D2001D_.wvu.PrintTitles" localSheetId="5" hidden="1">MANDIRI!$1:$6</definedName>
    <definedName name="Z_0C033AAF_A940_496B_BA01_0A3768D2001D_.wvu.PrintTitles" localSheetId="7" hidden="1">Pegadaian!$1:$6</definedName>
    <definedName name="Z_0C033AAF_A940_496B_BA01_0A3768D2001D_.wvu.PrintTitles" localSheetId="6" hidden="1">PNM!$1:$6</definedName>
    <definedName name="Z_0D8E5DB8_C172_45E2_9739_7A19FFC448A5_.wvu.FilterData" localSheetId="2" hidden="1">BJB!$A$8:$HS$4887</definedName>
    <definedName name="Z_0F0368AB_2262_4AC3_ACB1_7193E26E404F_.wvu.Cols" localSheetId="2" hidden="1">BJB!$H:$H,BJB!#REF!</definedName>
    <definedName name="Z_0F0368AB_2262_4AC3_ACB1_7193E26E404F_.wvu.Cols" localSheetId="3" hidden="1">'bjb Syariah'!$G:$G,'bjb Syariah'!#REF!</definedName>
    <definedName name="Z_0F0368AB_2262_4AC3_ACB1_7193E26E404F_.wvu.Cols" localSheetId="1" hidden="1">BRI!$H:$H,BRI!#REF!</definedName>
    <definedName name="Z_0F0368AB_2262_4AC3_ACB1_7193E26E404F_.wvu.Cols" localSheetId="5" hidden="1">MANDIRI!$H:$H,MANDIRI!#REF!</definedName>
    <definedName name="Z_0F0368AB_2262_4AC3_ACB1_7193E26E404F_.wvu.Cols" localSheetId="7" hidden="1">Pegadaian!$J:$J,Pegadaian!#REF!</definedName>
    <definedName name="Z_0F0368AB_2262_4AC3_ACB1_7193E26E404F_.wvu.Cols" localSheetId="6" hidden="1">PNM!$F:$F,PNM!#REF!</definedName>
    <definedName name="Z_0F0368AB_2262_4AC3_ACB1_7193E26E404F_.wvu.FilterData" localSheetId="2" hidden="1">BJB!$A$8:$AO$8</definedName>
    <definedName name="Z_0F0368AB_2262_4AC3_ACB1_7193E26E404F_.wvu.FilterData" localSheetId="3" hidden="1">'bjb Syariah'!$A$7:$AM$7</definedName>
    <definedName name="Z_0F0368AB_2262_4AC3_ACB1_7193E26E404F_.wvu.FilterData" localSheetId="1" hidden="1">BRI!$A$8:$AN$8</definedName>
    <definedName name="Z_0F0368AB_2262_4AC3_ACB1_7193E26E404F_.wvu.FilterData" localSheetId="5" hidden="1">MANDIRI!$A$7:$AF$7</definedName>
    <definedName name="Z_0F0368AB_2262_4AC3_ACB1_7193E26E404F_.wvu.FilterData" localSheetId="7" hidden="1">Pegadaian!$A$8:$BC$8</definedName>
    <definedName name="Z_0F0368AB_2262_4AC3_ACB1_7193E26E404F_.wvu.FilterData" localSheetId="6" hidden="1">PNM!$A$7:$AN$7</definedName>
    <definedName name="Z_0F0368AB_2262_4AC3_ACB1_7193E26E404F_.wvu.PrintTitles" localSheetId="2" hidden="1">BJB!$1:$6</definedName>
    <definedName name="Z_0F0368AB_2262_4AC3_ACB1_7193E26E404F_.wvu.PrintTitles" localSheetId="3" hidden="1">'bjb Syariah'!$1:$6</definedName>
    <definedName name="Z_0F0368AB_2262_4AC3_ACB1_7193E26E404F_.wvu.PrintTitles" localSheetId="1" hidden="1">BRI!$1:$6</definedName>
    <definedName name="Z_0F0368AB_2262_4AC3_ACB1_7193E26E404F_.wvu.PrintTitles" localSheetId="5" hidden="1">MANDIRI!$1:$6</definedName>
    <definedName name="Z_0F0368AB_2262_4AC3_ACB1_7193E26E404F_.wvu.PrintTitles" localSheetId="7" hidden="1">Pegadaian!$1:$6</definedName>
    <definedName name="Z_0F0368AB_2262_4AC3_ACB1_7193E26E404F_.wvu.PrintTitles" localSheetId="6" hidden="1">PNM!$1:$6</definedName>
    <definedName name="Z_11FEDC2D_D5AA_47D2_8603_31A8B7F068C4_.wvu.FilterData" localSheetId="1" hidden="1">BRI!$A$8:$HR$377</definedName>
    <definedName name="Z_13B5D843_290B_4240_AF7E_5DCBD061D4E5_.wvu.Cols" localSheetId="2" hidden="1">BJB!$I:$I,BJB!$L:$T,BJB!$AP:$AS</definedName>
    <definedName name="Z_13B5D843_290B_4240_AF7E_5DCBD061D4E5_.wvu.Cols" localSheetId="3" hidden="1">'bjb Syariah'!$A:$D</definedName>
    <definedName name="Z_13B5D843_290B_4240_AF7E_5DCBD061D4E5_.wvu.Cols" localSheetId="8" hidden="1">BNI!$H:$H,BNI!$W:$AI</definedName>
    <definedName name="Z_13B5D843_290B_4240_AF7E_5DCBD061D4E5_.wvu.Cols" localSheetId="1" hidden="1">BRI!$Z:$AL</definedName>
    <definedName name="Z_13B5D843_290B_4240_AF7E_5DCBD061D4E5_.wvu.Cols" localSheetId="4" hidden="1">BSM!$H:$H,BSM!$R:$AD</definedName>
    <definedName name="Z_13B5D843_290B_4240_AF7E_5DCBD061D4E5_.wvu.Cols" localSheetId="0" hidden="1">Ctrl!$H:$H</definedName>
    <definedName name="Z_13B5D843_290B_4240_AF7E_5DCBD061D4E5_.wvu.Cols" localSheetId="5" hidden="1">MANDIRI!$B:$E</definedName>
    <definedName name="Z_13B5D843_290B_4240_AF7E_5DCBD061D4E5_.wvu.Cols" localSheetId="7" hidden="1">Pegadaian!$A:$E</definedName>
    <definedName name="Z_13B5D843_290B_4240_AF7E_5DCBD061D4E5_.wvu.FilterData" localSheetId="2" hidden="1">BJB!$A$8:$AO$4887</definedName>
    <definedName name="Z_13B5D843_290B_4240_AF7E_5DCBD061D4E5_.wvu.FilterData" localSheetId="3" hidden="1">'bjb Syariah'!$A$7:$AM$128</definedName>
    <definedName name="Z_13B5D843_290B_4240_AF7E_5DCBD061D4E5_.wvu.FilterData" localSheetId="8" hidden="1">BNI!$A$9:$AK$11</definedName>
    <definedName name="Z_13B5D843_290B_4240_AF7E_5DCBD061D4E5_.wvu.FilterData" localSheetId="1" hidden="1">BRI!$A$8:$HR$377</definedName>
    <definedName name="Z_13B5D843_290B_4240_AF7E_5DCBD061D4E5_.wvu.FilterData" localSheetId="4" hidden="1">BSM!$A$9:$AF$11</definedName>
    <definedName name="Z_13B5D843_290B_4240_AF7E_5DCBD061D4E5_.wvu.FilterData" localSheetId="0" hidden="1">Ctrl!$A$3:$G$336</definedName>
    <definedName name="Z_13B5D843_290B_4240_AF7E_5DCBD061D4E5_.wvu.FilterData" localSheetId="5" hidden="1">MANDIRI!$A$7:$AF$32</definedName>
    <definedName name="Z_13B5D843_290B_4240_AF7E_5DCBD061D4E5_.wvu.FilterData" localSheetId="7" hidden="1">Pegadaian!$A$8:$II$82</definedName>
    <definedName name="Z_13B5D843_290B_4240_AF7E_5DCBD061D4E5_.wvu.FilterData" localSheetId="6" hidden="1">PNM!$A$7:$AN$582</definedName>
    <definedName name="Z_13B5D843_290B_4240_AF7E_5DCBD061D4E5_.wvu.PrintArea" localSheetId="2" hidden="1">BJB!$A$1:$AO$4994</definedName>
    <definedName name="Z_13B5D843_290B_4240_AF7E_5DCBD061D4E5_.wvu.PrintArea" localSheetId="3" hidden="1">'bjb Syariah'!$A$1:$AM$130</definedName>
    <definedName name="Z_13B5D843_290B_4240_AF7E_5DCBD061D4E5_.wvu.PrintArea" localSheetId="8" hidden="1">BNI!$A$1:$AK$27</definedName>
    <definedName name="Z_13B5D843_290B_4240_AF7E_5DCBD061D4E5_.wvu.PrintArea" localSheetId="1" hidden="1">BRI!$A$1:$AN$379</definedName>
    <definedName name="Z_13B5D843_290B_4240_AF7E_5DCBD061D4E5_.wvu.PrintArea" localSheetId="4" hidden="1">BSM!$A$1:$AF$27</definedName>
    <definedName name="Z_13B5D843_290B_4240_AF7E_5DCBD061D4E5_.wvu.PrintArea" localSheetId="5" hidden="1">MANDIRI!$A$1:$AF$34</definedName>
    <definedName name="Z_13B5D843_290B_4240_AF7E_5DCBD061D4E5_.wvu.PrintArea" localSheetId="7" hidden="1">Pegadaian!$A$1:$BC$331</definedName>
    <definedName name="Z_13B5D843_290B_4240_AF7E_5DCBD061D4E5_.wvu.PrintArea" localSheetId="6" hidden="1">PNM!$A$1:$AN$584</definedName>
    <definedName name="Z_13B5D843_290B_4240_AF7E_5DCBD061D4E5_.wvu.PrintTitles" localSheetId="2" hidden="1">BJB!$1:$6</definedName>
    <definedName name="Z_13B5D843_290B_4240_AF7E_5DCBD061D4E5_.wvu.PrintTitles" localSheetId="3" hidden="1">'bjb Syariah'!$1:$6</definedName>
    <definedName name="Z_13B5D843_290B_4240_AF7E_5DCBD061D4E5_.wvu.PrintTitles" localSheetId="8" hidden="1">BNI!$1:$8</definedName>
    <definedName name="Z_13B5D843_290B_4240_AF7E_5DCBD061D4E5_.wvu.PrintTitles" localSheetId="1" hidden="1">BRI!$1:$6</definedName>
    <definedName name="Z_13B5D843_290B_4240_AF7E_5DCBD061D4E5_.wvu.PrintTitles" localSheetId="4" hidden="1">BSM!$1:$8</definedName>
    <definedName name="Z_13B5D843_290B_4240_AF7E_5DCBD061D4E5_.wvu.PrintTitles" localSheetId="5" hidden="1">MANDIRI!$1:$6</definedName>
    <definedName name="Z_13B5D843_290B_4240_AF7E_5DCBD061D4E5_.wvu.PrintTitles" localSheetId="7" hidden="1">Pegadaian!$1:$6</definedName>
    <definedName name="Z_13B5D843_290B_4240_AF7E_5DCBD061D4E5_.wvu.PrintTitles" localSheetId="6" hidden="1">PNM!$1:$6</definedName>
    <definedName name="Z_145FEF33_4068_46CD_BA08_C5D8A7973E3A_.wvu.Cols" localSheetId="2" hidden="1">BJB!$H:$H,BJB!#REF!</definedName>
    <definedName name="Z_145FEF33_4068_46CD_BA08_C5D8A7973E3A_.wvu.Cols" localSheetId="3" hidden="1">'bjb Syariah'!$G:$G,'bjb Syariah'!#REF!</definedName>
    <definedName name="Z_145FEF33_4068_46CD_BA08_C5D8A7973E3A_.wvu.Cols" localSheetId="1" hidden="1">BRI!$H:$H,BRI!#REF!</definedName>
    <definedName name="Z_145FEF33_4068_46CD_BA08_C5D8A7973E3A_.wvu.Cols" localSheetId="5" hidden="1">MANDIRI!$H:$H,MANDIRI!#REF!</definedName>
    <definedName name="Z_145FEF33_4068_46CD_BA08_C5D8A7973E3A_.wvu.Cols" localSheetId="7" hidden="1">Pegadaian!$J:$J,Pegadaian!#REF!</definedName>
    <definedName name="Z_145FEF33_4068_46CD_BA08_C5D8A7973E3A_.wvu.Cols" localSheetId="6" hidden="1">PNM!$F:$F,PNM!#REF!</definedName>
    <definedName name="Z_145FEF33_4068_46CD_BA08_C5D8A7973E3A_.wvu.FilterData" localSheetId="2" hidden="1">BJB!$A$8:$AO$8</definedName>
    <definedName name="Z_145FEF33_4068_46CD_BA08_C5D8A7973E3A_.wvu.FilterData" localSheetId="3" hidden="1">'bjb Syariah'!$A$7:$AM$7</definedName>
    <definedName name="Z_145FEF33_4068_46CD_BA08_C5D8A7973E3A_.wvu.FilterData" localSheetId="1" hidden="1">BRI!$A$8:$AN$8</definedName>
    <definedName name="Z_145FEF33_4068_46CD_BA08_C5D8A7973E3A_.wvu.FilterData" localSheetId="5" hidden="1">MANDIRI!$A$7:$AF$7</definedName>
    <definedName name="Z_145FEF33_4068_46CD_BA08_C5D8A7973E3A_.wvu.FilterData" localSheetId="7" hidden="1">Pegadaian!$A$8:$BC$8</definedName>
    <definedName name="Z_145FEF33_4068_46CD_BA08_C5D8A7973E3A_.wvu.FilterData" localSheetId="6" hidden="1">PNM!$A$7:$AN$7</definedName>
    <definedName name="Z_145FEF33_4068_46CD_BA08_C5D8A7973E3A_.wvu.PrintTitles" localSheetId="2" hidden="1">BJB!$1:$6</definedName>
    <definedName name="Z_145FEF33_4068_46CD_BA08_C5D8A7973E3A_.wvu.PrintTitles" localSheetId="3" hidden="1">'bjb Syariah'!$1:$6</definedName>
    <definedName name="Z_145FEF33_4068_46CD_BA08_C5D8A7973E3A_.wvu.PrintTitles" localSheetId="1" hidden="1">BRI!$1:$6</definedName>
    <definedName name="Z_145FEF33_4068_46CD_BA08_C5D8A7973E3A_.wvu.PrintTitles" localSheetId="5" hidden="1">MANDIRI!$1:$6</definedName>
    <definedName name="Z_145FEF33_4068_46CD_BA08_C5D8A7973E3A_.wvu.PrintTitles" localSheetId="7" hidden="1">Pegadaian!$1:$6</definedName>
    <definedName name="Z_145FEF33_4068_46CD_BA08_C5D8A7973E3A_.wvu.PrintTitles" localSheetId="6" hidden="1">PNM!$1:$6</definedName>
    <definedName name="Z_1A0A9D58_6C1C_4810_BF25_741FAC43CAE2_.wvu.FilterData" localSheetId="2" hidden="1">BJB!$A$8:$AT$4887</definedName>
    <definedName name="Z_1E461FD8_ACBB_416D_938C_402950537FDC_.wvu.FilterData" localSheetId="6" hidden="1">PNM!$A$7:$AN$7</definedName>
    <definedName name="Z_1E461FD8_ACBB_416D_938C_402950537FDC_.wvu.PrintArea" localSheetId="6" hidden="1">PNM!$A$1:$AN$584</definedName>
    <definedName name="Z_1E461FD8_ACBB_416D_938C_402950537FDC_.wvu.PrintTitles" localSheetId="6" hidden="1">PNM!$1:$6</definedName>
    <definedName name="Z_1E53D2F3_E010_4603_9030_5C0D4B5DED57_.wvu.Cols" localSheetId="2" hidden="1">BJB!$A:$E,BJB!$I:$I,BJB!$L:$T,BJB!$AA:$AB,BJB!$AE:$AM</definedName>
    <definedName name="Z_1E53D2F3_E010_4603_9030_5C0D4B5DED57_.wvu.Cols" localSheetId="3" hidden="1">'bjb Syariah'!$A:$D</definedName>
    <definedName name="Z_1E53D2F3_E010_4603_9030_5C0D4B5DED57_.wvu.Cols" localSheetId="8" hidden="1">BNI!$H:$H,BNI!$W:$AI</definedName>
    <definedName name="Z_1E53D2F3_E010_4603_9030_5C0D4B5DED57_.wvu.Cols" localSheetId="1" hidden="1">BRI!$Z:$AL</definedName>
    <definedName name="Z_1E53D2F3_E010_4603_9030_5C0D4B5DED57_.wvu.Cols" localSheetId="4" hidden="1">BSM!$H:$H,BSM!$R:$AD</definedName>
    <definedName name="Z_1E53D2F3_E010_4603_9030_5C0D4B5DED57_.wvu.Cols" localSheetId="0" hidden="1">Ctrl!$H:$H</definedName>
    <definedName name="Z_1E53D2F3_E010_4603_9030_5C0D4B5DED57_.wvu.Cols" localSheetId="5" hidden="1">MANDIRI!$B:$E</definedName>
    <definedName name="Z_1E53D2F3_E010_4603_9030_5C0D4B5DED57_.wvu.Cols" localSheetId="7" hidden="1">Pegadaian!$A:$E</definedName>
    <definedName name="Z_1E53D2F3_E010_4603_9030_5C0D4B5DED57_.wvu.FilterData" localSheetId="2" hidden="1">BJB!$A$8:$AO$4887</definedName>
    <definedName name="Z_1E53D2F3_E010_4603_9030_5C0D4B5DED57_.wvu.FilterData" localSheetId="3" hidden="1">'bjb Syariah'!$A$7:$AM$128</definedName>
    <definedName name="Z_1E53D2F3_E010_4603_9030_5C0D4B5DED57_.wvu.FilterData" localSheetId="8" hidden="1">BNI!$A$9:$AK$10</definedName>
    <definedName name="Z_1E53D2F3_E010_4603_9030_5C0D4B5DED57_.wvu.FilterData" localSheetId="1" hidden="1">BRI!$A$8:$AN$377</definedName>
    <definedName name="Z_1E53D2F3_E010_4603_9030_5C0D4B5DED57_.wvu.FilterData" localSheetId="4" hidden="1">BSM!$A$9:$AF$10</definedName>
    <definedName name="Z_1E53D2F3_E010_4603_9030_5C0D4B5DED57_.wvu.FilterData" localSheetId="0" hidden="1">Ctrl!$A$3:$F$336</definedName>
    <definedName name="Z_1E53D2F3_E010_4603_9030_5C0D4B5DED57_.wvu.FilterData" localSheetId="5" hidden="1">MANDIRI!$A$7:$AF$32</definedName>
    <definedName name="Z_1E53D2F3_E010_4603_9030_5C0D4B5DED57_.wvu.FilterData" localSheetId="7" hidden="1">Pegadaian!$A$8:$II$82</definedName>
    <definedName name="Z_1E53D2F3_E010_4603_9030_5C0D4B5DED57_.wvu.FilterData" localSheetId="6" hidden="1">PNM!$A$7:$AN$7</definedName>
    <definedName name="Z_1E53D2F3_E010_4603_9030_5C0D4B5DED57_.wvu.PrintArea" localSheetId="2" hidden="1">BJB!$A$1:$AO$4994</definedName>
    <definedName name="Z_1E53D2F3_E010_4603_9030_5C0D4B5DED57_.wvu.PrintArea" localSheetId="3" hidden="1">'bjb Syariah'!$A$1:$AM$130</definedName>
    <definedName name="Z_1E53D2F3_E010_4603_9030_5C0D4B5DED57_.wvu.PrintArea" localSheetId="8" hidden="1">BNI!$A$1:$AK$27</definedName>
    <definedName name="Z_1E53D2F3_E010_4603_9030_5C0D4B5DED57_.wvu.PrintArea" localSheetId="1" hidden="1">BRI!$A$1:$AN$379</definedName>
    <definedName name="Z_1E53D2F3_E010_4603_9030_5C0D4B5DED57_.wvu.PrintArea" localSheetId="4" hidden="1">BSM!$A$1:$AF$27</definedName>
    <definedName name="Z_1E53D2F3_E010_4603_9030_5C0D4B5DED57_.wvu.PrintArea" localSheetId="5" hidden="1">MANDIRI!$A$1:$AF$34</definedName>
    <definedName name="Z_1E53D2F3_E010_4603_9030_5C0D4B5DED57_.wvu.PrintArea" localSheetId="7" hidden="1">Pegadaian!$A$1:$BC$331</definedName>
    <definedName name="Z_1E53D2F3_E010_4603_9030_5C0D4B5DED57_.wvu.PrintArea" localSheetId="6" hidden="1">PNM!$A$1:$AN$584</definedName>
    <definedName name="Z_1E53D2F3_E010_4603_9030_5C0D4B5DED57_.wvu.PrintTitles" localSheetId="2" hidden="1">BJB!$1:$6</definedName>
    <definedName name="Z_1E53D2F3_E010_4603_9030_5C0D4B5DED57_.wvu.PrintTitles" localSheetId="3" hidden="1">'bjb Syariah'!$1:$6</definedName>
    <definedName name="Z_1E53D2F3_E010_4603_9030_5C0D4B5DED57_.wvu.PrintTitles" localSheetId="8" hidden="1">BNI!$1:$8</definedName>
    <definedName name="Z_1E53D2F3_E010_4603_9030_5C0D4B5DED57_.wvu.PrintTitles" localSheetId="1" hidden="1">BRI!$1:$6</definedName>
    <definedName name="Z_1E53D2F3_E010_4603_9030_5C0D4B5DED57_.wvu.PrintTitles" localSheetId="4" hidden="1">BSM!$1:$8</definedName>
    <definedName name="Z_1E53D2F3_E010_4603_9030_5C0D4B5DED57_.wvu.PrintTitles" localSheetId="5" hidden="1">MANDIRI!$1:$6</definedName>
    <definedName name="Z_1E53D2F3_E010_4603_9030_5C0D4B5DED57_.wvu.PrintTitles" localSheetId="7" hidden="1">Pegadaian!$1:$6</definedName>
    <definedName name="Z_1E53D2F3_E010_4603_9030_5C0D4B5DED57_.wvu.PrintTitles" localSheetId="6" hidden="1">PNM!$1:$6</definedName>
    <definedName name="Z_2010973B_1DA8_4F88_BC3E_B9B315FD34C6_.wvu.Cols" localSheetId="6" hidden="1">PNM!$AB:$AJ</definedName>
    <definedName name="Z_2010973B_1DA8_4F88_BC3E_B9B315FD34C6_.wvu.FilterData" localSheetId="6" hidden="1">PNM!$A$7:$AN$7</definedName>
    <definedName name="Z_2010973B_1DA8_4F88_BC3E_B9B315FD34C6_.wvu.PrintArea" localSheetId="6" hidden="1">PNM!$A$1:$AN$584</definedName>
    <definedName name="Z_2010973B_1DA8_4F88_BC3E_B9B315FD34C6_.wvu.PrintTitles" localSheetId="6" hidden="1">PNM!$1:$6</definedName>
    <definedName name="Z_215044C9_FB29_4744_8D27_36A735EABF81_.wvu.FilterData" localSheetId="2" hidden="1">BJB!$A$8:$AO$4887</definedName>
    <definedName name="Z_2323EC96_803A_46EE_AAC3_988F47955497_.wvu.FilterData" localSheetId="2" hidden="1">BJB!$A$8:$AO$4887</definedName>
    <definedName name="Z_238421DA_5FCF_4A05_B053_7B864A253012_.wvu.FilterData" localSheetId="6" hidden="1">PNM!$A$7:$AN$582</definedName>
    <definedName name="Z_2462325F_7FFE_4EAD_BF47_5B6CD73BAB25_.wvu.FilterData" localSheetId="2" hidden="1">BJB!$A$8:$AO$4887</definedName>
    <definedName name="Z_272923E5_30B1_498D_B8CB_858E41AB9FF5_.wvu.FilterData" localSheetId="2" hidden="1">BJB!$A$8:$HS$4887</definedName>
    <definedName name="Z_287F4617_2376_48DF_BE62_F40612F074F0_.wvu.Cols" localSheetId="2" hidden="1">BJB!$A:$E,BJB!$L:$T</definedName>
    <definedName name="Z_287F4617_2376_48DF_BE62_F40612F074F0_.wvu.Cols" localSheetId="3" hidden="1">'bjb Syariah'!$Y:$AK</definedName>
    <definedName name="Z_287F4617_2376_48DF_BE62_F40612F074F0_.wvu.Cols" localSheetId="8" hidden="1">BNI!$H:$H,BNI!$W:$AI</definedName>
    <definedName name="Z_287F4617_2376_48DF_BE62_F40612F074F0_.wvu.Cols" localSheetId="4" hidden="1">BSM!$H:$H,BSM!$R:$AD</definedName>
    <definedName name="Z_287F4617_2376_48DF_BE62_F40612F074F0_.wvu.Cols" localSheetId="0" hidden="1">Ctrl!$H:$H</definedName>
    <definedName name="Z_287F4617_2376_48DF_BE62_F40612F074F0_.wvu.Cols" localSheetId="5" hidden="1">MANDIRI!$B:$E</definedName>
    <definedName name="Z_287F4617_2376_48DF_BE62_F40612F074F0_.wvu.Cols" localSheetId="7" hidden="1">Pegadaian!$J:$J,Pegadaian!$BD:$BI</definedName>
    <definedName name="Z_287F4617_2376_48DF_BE62_F40612F074F0_.wvu.FilterData" localSheetId="2" hidden="1">BJB!$A$8:$AT$4887</definedName>
    <definedName name="Z_287F4617_2376_48DF_BE62_F40612F074F0_.wvu.FilterData" localSheetId="3" hidden="1">'bjb Syariah'!$A$7:$AM$128</definedName>
    <definedName name="Z_287F4617_2376_48DF_BE62_F40612F074F0_.wvu.FilterData" localSheetId="8" hidden="1">BNI!$A$9:$AK$11</definedName>
    <definedName name="Z_287F4617_2376_48DF_BE62_F40612F074F0_.wvu.FilterData" localSheetId="1" hidden="1">BRI!$A$8:$HR$377</definedName>
    <definedName name="Z_287F4617_2376_48DF_BE62_F40612F074F0_.wvu.FilterData" localSheetId="4" hidden="1">BSM!$A$9:$AF$11</definedName>
    <definedName name="Z_287F4617_2376_48DF_BE62_F40612F074F0_.wvu.FilterData" localSheetId="0" hidden="1">Ctrl!$A$935:$H$1015</definedName>
    <definedName name="Z_287F4617_2376_48DF_BE62_F40612F074F0_.wvu.FilterData" localSheetId="5" hidden="1">MANDIRI!$A$7:$HJ$32</definedName>
    <definedName name="Z_287F4617_2376_48DF_BE62_F40612F074F0_.wvu.FilterData" localSheetId="7" hidden="1">Pegadaian!$A$8:$II$261</definedName>
    <definedName name="Z_287F4617_2376_48DF_BE62_F40612F074F0_.wvu.FilterData" localSheetId="6" hidden="1">PNM!$A$7:$AY$582</definedName>
    <definedName name="Z_287F4617_2376_48DF_BE62_F40612F074F0_.wvu.PrintArea" localSheetId="2" hidden="1">BJB!$A$1:$AO$4994</definedName>
    <definedName name="Z_287F4617_2376_48DF_BE62_F40612F074F0_.wvu.PrintArea" localSheetId="3" hidden="1">'bjb Syariah'!$A$1:$AM$130</definedName>
    <definedName name="Z_287F4617_2376_48DF_BE62_F40612F074F0_.wvu.PrintArea" localSheetId="8" hidden="1">BNI!$A$1:$AK$27</definedName>
    <definedName name="Z_287F4617_2376_48DF_BE62_F40612F074F0_.wvu.PrintArea" localSheetId="1" hidden="1">BRI!$A$1:$AN$379</definedName>
    <definedName name="Z_287F4617_2376_48DF_BE62_F40612F074F0_.wvu.PrintArea" localSheetId="4" hidden="1">BSM!$A$1:$AF$27</definedName>
    <definedName name="Z_287F4617_2376_48DF_BE62_F40612F074F0_.wvu.PrintArea" localSheetId="5" hidden="1">MANDIRI!$A$1:$AF$34</definedName>
    <definedName name="Z_287F4617_2376_48DF_BE62_F40612F074F0_.wvu.PrintArea" localSheetId="7" hidden="1">Pegadaian!$A$1:$BC$331</definedName>
    <definedName name="Z_287F4617_2376_48DF_BE62_F40612F074F0_.wvu.PrintArea" localSheetId="6" hidden="1">PNM!$A$1:$AN$584</definedName>
    <definedName name="Z_287F4617_2376_48DF_BE62_F40612F074F0_.wvu.PrintTitles" localSheetId="2" hidden="1">BJB!$1:$6</definedName>
    <definedName name="Z_287F4617_2376_48DF_BE62_F40612F074F0_.wvu.PrintTitles" localSheetId="3" hidden="1">'bjb Syariah'!$1:$6</definedName>
    <definedName name="Z_287F4617_2376_48DF_BE62_F40612F074F0_.wvu.PrintTitles" localSheetId="8" hidden="1">BNI!$1:$8</definedName>
    <definedName name="Z_287F4617_2376_48DF_BE62_F40612F074F0_.wvu.PrintTitles" localSheetId="1" hidden="1">BRI!$1:$6</definedName>
    <definedName name="Z_287F4617_2376_48DF_BE62_F40612F074F0_.wvu.PrintTitles" localSheetId="4" hidden="1">BSM!$1:$8</definedName>
    <definedName name="Z_287F4617_2376_48DF_BE62_F40612F074F0_.wvu.PrintTitles" localSheetId="5" hidden="1">MANDIRI!$1:$6</definedName>
    <definedName name="Z_287F4617_2376_48DF_BE62_F40612F074F0_.wvu.PrintTitles" localSheetId="7" hidden="1">Pegadaian!$1:$6</definedName>
    <definedName name="Z_287F4617_2376_48DF_BE62_F40612F074F0_.wvu.PrintTitles" localSheetId="6" hidden="1">PNM!$1:$6</definedName>
    <definedName name="Z_2E944FE4_67C7_4066_83AD_60B1DAB25E57_.wvu.FilterData" localSheetId="2" hidden="1">BJB!$A$8:$AO$4887</definedName>
    <definedName name="Z_32300B57_DE41_4B25_A96B_431F4890E6F4_.wvu.FilterData" localSheetId="2" hidden="1">BJB!$A$8:$AO$4887</definedName>
    <definedName name="Z_32300B57_DE41_4B25_A96B_431F4890E6F4_.wvu.FilterData" localSheetId="6" hidden="1">PNM!$A$7:$AN$582</definedName>
    <definedName name="Z_389A894B_3499_4E94_B4A3_F4E42184B12F_.wvu.FilterData" localSheetId="6" hidden="1">PNM!$A$7:$AN$582</definedName>
    <definedName name="Z_38DA9137_9E0B_4CAF_9667_C18316B78201_.wvu.FilterData" localSheetId="8" hidden="1">BNI!#REF!</definedName>
    <definedName name="Z_38DA9137_9E0B_4CAF_9667_C18316B78201_.wvu.FilterData" localSheetId="4" hidden="1">BSM!#REF!</definedName>
    <definedName name="Z_38DA9137_9E0B_4CAF_9667_C18316B78201_.wvu.PrintTitles" localSheetId="8" hidden="1">BNI!$1:$8</definedName>
    <definedName name="Z_38DA9137_9E0B_4CAF_9667_C18316B78201_.wvu.PrintTitles" localSheetId="4" hidden="1">BSM!$1:$8</definedName>
    <definedName name="Z_3ADAC700_A9C8_458A_BEF9_08E1D8AD5423_.wvu.FilterData" localSheetId="2" hidden="1">BJB!$A$8:$AO$4887</definedName>
    <definedName name="Z_3FBF50F5_BDA9_4116_B8D4_D1CF760F1932_.wvu.Cols" localSheetId="3" hidden="1">'bjb Syariah'!$A:$D</definedName>
    <definedName name="Z_3FBF50F5_BDA9_4116_B8D4_D1CF760F1932_.wvu.FilterData" localSheetId="3" hidden="1">'bjb Syariah'!$A$7:$AM$7</definedName>
    <definedName name="Z_3FBF50F5_BDA9_4116_B8D4_D1CF760F1932_.wvu.PrintArea" localSheetId="3" hidden="1">'bjb Syariah'!$A$1:$AM$130</definedName>
    <definedName name="Z_3FBF50F5_BDA9_4116_B8D4_D1CF760F1932_.wvu.PrintTitles" localSheetId="3" hidden="1">'bjb Syariah'!$1:$6</definedName>
    <definedName name="Z_4049BDC1_56E7_4480_81C6_6366884C9ABD_.wvu.FilterData" localSheetId="6" hidden="1">PNM!$A$7:$AN$582</definedName>
    <definedName name="Z_47E97DAE_5021_4286_89E1_7136B814B30D_.wvu.Cols" localSheetId="2" hidden="1">BJB!$A:$E,BJB!$I:$I,BJB!$AA:$AK,BJB!$AM:$AM</definedName>
    <definedName name="Z_47E97DAE_5021_4286_89E1_7136B814B30D_.wvu.Cols" localSheetId="3" hidden="1">'bjb Syariah'!$A:$D,'bjb Syariah'!$Y:$AK</definedName>
    <definedName name="Z_47E97DAE_5021_4286_89E1_7136B814B30D_.wvu.Cols" localSheetId="8" hidden="1">BNI!$A:$E,BNI!$H:$H,BNI!$W:$AI</definedName>
    <definedName name="Z_47E97DAE_5021_4286_89E1_7136B814B30D_.wvu.Cols" localSheetId="1" hidden="1">BRI!$A:$E,BRI!$Z:$AL</definedName>
    <definedName name="Z_47E97DAE_5021_4286_89E1_7136B814B30D_.wvu.Cols" localSheetId="4" hidden="1">BSM!$A:$E,BSM!$H:$H,BSM!$R:$AD</definedName>
    <definedName name="Z_47E97DAE_5021_4286_89E1_7136B814B30D_.wvu.Cols" localSheetId="0" hidden="1">Ctrl!$H:$H</definedName>
    <definedName name="Z_47E97DAE_5021_4286_89E1_7136B814B30D_.wvu.Cols" localSheetId="5" hidden="1">MANDIRI!$B:$E</definedName>
    <definedName name="Z_47E97DAE_5021_4286_89E1_7136B814B30D_.wvu.Cols" localSheetId="7" hidden="1">Pegadaian!$J:$J,Pegadaian!$AB:$BA,Pegadaian!$BD:$BI</definedName>
    <definedName name="Z_47E97DAE_5021_4286_89E1_7136B814B30D_.wvu.Cols" localSheetId="6" hidden="1">PNM!$Z:$AL</definedName>
    <definedName name="Z_47E97DAE_5021_4286_89E1_7136B814B30D_.wvu.FilterData" localSheetId="2" hidden="1">BJB!$A$8:$AO$4887</definedName>
    <definedName name="Z_47E97DAE_5021_4286_89E1_7136B814B30D_.wvu.FilterData" localSheetId="3" hidden="1">'bjb Syariah'!$A$7:$AM$128</definedName>
    <definedName name="Z_47E97DAE_5021_4286_89E1_7136B814B30D_.wvu.FilterData" localSheetId="8" hidden="1">BNI!$A$9:$AK$11</definedName>
    <definedName name="Z_47E97DAE_5021_4286_89E1_7136B814B30D_.wvu.FilterData" localSheetId="1" hidden="1">BRI!$A$8:$HR$377</definedName>
    <definedName name="Z_47E97DAE_5021_4286_89E1_7136B814B30D_.wvu.FilterData" localSheetId="4" hidden="1">BSM!$A$9:$AF$11</definedName>
    <definedName name="Z_47E97DAE_5021_4286_89E1_7136B814B30D_.wvu.FilterData" localSheetId="0" hidden="1">Ctrl!$A$935:$H$1015</definedName>
    <definedName name="Z_47E97DAE_5021_4286_89E1_7136B814B30D_.wvu.FilterData" localSheetId="5" hidden="1">MANDIRI!$A$7:$HJ$32</definedName>
    <definedName name="Z_47E97DAE_5021_4286_89E1_7136B814B30D_.wvu.FilterData" localSheetId="7" hidden="1">Pegadaian!$A$8:$II$261</definedName>
    <definedName name="Z_47E97DAE_5021_4286_89E1_7136B814B30D_.wvu.FilterData" localSheetId="6" hidden="1">PNM!$A$7:$AY$582</definedName>
    <definedName name="Z_47E97DAE_5021_4286_89E1_7136B814B30D_.wvu.PrintArea" localSheetId="2" hidden="1">BJB!$A$1:$AO$4994</definedName>
    <definedName name="Z_47E97DAE_5021_4286_89E1_7136B814B30D_.wvu.PrintArea" localSheetId="3" hidden="1">'bjb Syariah'!$A$1:$AM$130</definedName>
    <definedName name="Z_47E97DAE_5021_4286_89E1_7136B814B30D_.wvu.PrintArea" localSheetId="8" hidden="1">BNI!$A$1:$AK$27</definedName>
    <definedName name="Z_47E97DAE_5021_4286_89E1_7136B814B30D_.wvu.PrintArea" localSheetId="1" hidden="1">BRI!$A$1:$AN$379</definedName>
    <definedName name="Z_47E97DAE_5021_4286_89E1_7136B814B30D_.wvu.PrintArea" localSheetId="4" hidden="1">BSM!$A$1:$AF$27</definedName>
    <definedName name="Z_47E97DAE_5021_4286_89E1_7136B814B30D_.wvu.PrintArea" localSheetId="5" hidden="1">MANDIRI!$A$1:$AF$34</definedName>
    <definedName name="Z_47E97DAE_5021_4286_89E1_7136B814B30D_.wvu.PrintArea" localSheetId="7" hidden="1">Pegadaian!$A$1:$BC$331</definedName>
    <definedName name="Z_47E97DAE_5021_4286_89E1_7136B814B30D_.wvu.PrintArea" localSheetId="6" hidden="1">PNM!$A$1:$AN$584</definedName>
    <definedName name="Z_47E97DAE_5021_4286_89E1_7136B814B30D_.wvu.PrintTitles" localSheetId="2" hidden="1">BJB!$1:$6</definedName>
    <definedName name="Z_47E97DAE_5021_4286_89E1_7136B814B30D_.wvu.PrintTitles" localSheetId="3" hidden="1">'bjb Syariah'!$1:$6</definedName>
    <definedName name="Z_47E97DAE_5021_4286_89E1_7136B814B30D_.wvu.PrintTitles" localSheetId="8" hidden="1">BNI!$1:$8</definedName>
    <definedName name="Z_47E97DAE_5021_4286_89E1_7136B814B30D_.wvu.PrintTitles" localSheetId="1" hidden="1">BRI!$1:$6</definedName>
    <definedName name="Z_47E97DAE_5021_4286_89E1_7136B814B30D_.wvu.PrintTitles" localSheetId="4" hidden="1">BSM!$1:$8</definedName>
    <definedName name="Z_47E97DAE_5021_4286_89E1_7136B814B30D_.wvu.PrintTitles" localSheetId="5" hidden="1">MANDIRI!$1:$6</definedName>
    <definedName name="Z_47E97DAE_5021_4286_89E1_7136B814B30D_.wvu.PrintTitles" localSheetId="7" hidden="1">Pegadaian!$1:$6</definedName>
    <definedName name="Z_47E97DAE_5021_4286_89E1_7136B814B30D_.wvu.PrintTitles" localSheetId="6" hidden="1">PNM!$1:$6</definedName>
    <definedName name="Z_4B113881_C8AB_482E_8283_CA3E4AA575B2_.wvu.Cols" localSheetId="3" hidden="1">'bjb Syariah'!$Y:$AK</definedName>
    <definedName name="Z_4B113881_C8AB_482E_8283_CA3E4AA575B2_.wvu.Cols" localSheetId="8" hidden="1">BNI!$H:$H,BNI!$W:$AI</definedName>
    <definedName name="Z_4B113881_C8AB_482E_8283_CA3E4AA575B2_.wvu.Cols" localSheetId="4" hidden="1">BSM!$H:$H,BSM!$R:$AD</definedName>
    <definedName name="Z_4B113881_C8AB_482E_8283_CA3E4AA575B2_.wvu.Cols" localSheetId="0" hidden="1">Ctrl!$H:$H</definedName>
    <definedName name="Z_4B113881_C8AB_482E_8283_CA3E4AA575B2_.wvu.Cols" localSheetId="5" hidden="1">MANDIRI!$B:$E</definedName>
    <definedName name="Z_4B113881_C8AB_482E_8283_CA3E4AA575B2_.wvu.Cols" localSheetId="6" hidden="1">PNM!$F:$F,PNM!#REF!</definedName>
    <definedName name="Z_4B113881_C8AB_482E_8283_CA3E4AA575B2_.wvu.FilterData" localSheetId="2" hidden="1">BJB!$A$8:$AO$4887</definedName>
    <definedName name="Z_4B113881_C8AB_482E_8283_CA3E4AA575B2_.wvu.FilterData" localSheetId="3" hidden="1">'bjb Syariah'!$A$7:$AM$128</definedName>
    <definedName name="Z_4B113881_C8AB_482E_8283_CA3E4AA575B2_.wvu.FilterData" localSheetId="8" hidden="1">BNI!$A$9:$AK$10</definedName>
    <definedName name="Z_4B113881_C8AB_482E_8283_CA3E4AA575B2_.wvu.FilterData" localSheetId="1" hidden="1">BRI!$A$8:$AN$8</definedName>
    <definedName name="Z_4B113881_C8AB_482E_8283_CA3E4AA575B2_.wvu.FilterData" localSheetId="4" hidden="1">BSM!$A$9:$AF$10</definedName>
    <definedName name="Z_4B113881_C8AB_482E_8283_CA3E4AA575B2_.wvu.FilterData" localSheetId="5" hidden="1">MANDIRI!$A$7:$AF$7</definedName>
    <definedName name="Z_4B113881_C8AB_482E_8283_CA3E4AA575B2_.wvu.FilterData" localSheetId="7" hidden="1">Pegadaian!$A$8:$BC$8</definedName>
    <definedName name="Z_4B113881_C8AB_482E_8283_CA3E4AA575B2_.wvu.FilterData" localSheetId="6" hidden="1">PNM!$A$7:$AN$7</definedName>
    <definedName name="Z_4B113881_C8AB_482E_8283_CA3E4AA575B2_.wvu.PrintArea" localSheetId="3" hidden="1">'bjb Syariah'!$A$1:$AM$130</definedName>
    <definedName name="Z_4B113881_C8AB_482E_8283_CA3E4AA575B2_.wvu.PrintArea" localSheetId="8" hidden="1">BNI!$A$1:$AK$27</definedName>
    <definedName name="Z_4B113881_C8AB_482E_8283_CA3E4AA575B2_.wvu.PrintArea" localSheetId="1" hidden="1">BRI!$A$1:$AN$379</definedName>
    <definedName name="Z_4B113881_C8AB_482E_8283_CA3E4AA575B2_.wvu.PrintArea" localSheetId="4" hidden="1">BSM!$A$1:$AF$27</definedName>
    <definedName name="Z_4B113881_C8AB_482E_8283_CA3E4AA575B2_.wvu.PrintArea" localSheetId="5" hidden="1">MANDIRI!$A$1:$AF$34</definedName>
    <definedName name="Z_4B113881_C8AB_482E_8283_CA3E4AA575B2_.wvu.PrintArea" localSheetId="7" hidden="1">Pegadaian!$A$1:$BC$331</definedName>
    <definedName name="Z_4B113881_C8AB_482E_8283_CA3E4AA575B2_.wvu.PrintArea" localSheetId="6" hidden="1">PNM!$A$1:$AN$584</definedName>
    <definedName name="Z_4B113881_C8AB_482E_8283_CA3E4AA575B2_.wvu.PrintTitles" localSheetId="2" hidden="1">BJB!$1:$6</definedName>
    <definedName name="Z_4B113881_C8AB_482E_8283_CA3E4AA575B2_.wvu.PrintTitles" localSheetId="3" hidden="1">'bjb Syariah'!$1:$6</definedName>
    <definedName name="Z_4B113881_C8AB_482E_8283_CA3E4AA575B2_.wvu.PrintTitles" localSheetId="8" hidden="1">BNI!$1:$8</definedName>
    <definedName name="Z_4B113881_C8AB_482E_8283_CA3E4AA575B2_.wvu.PrintTitles" localSheetId="1" hidden="1">BRI!$1:$6</definedName>
    <definedName name="Z_4B113881_C8AB_482E_8283_CA3E4AA575B2_.wvu.PrintTitles" localSheetId="4" hidden="1">BSM!$1:$8</definedName>
    <definedName name="Z_4B113881_C8AB_482E_8283_CA3E4AA575B2_.wvu.PrintTitles" localSheetId="5" hidden="1">MANDIRI!$1:$6</definedName>
    <definedName name="Z_4B113881_C8AB_482E_8283_CA3E4AA575B2_.wvu.PrintTitles" localSheetId="7" hidden="1">Pegadaian!$1:$6</definedName>
    <definedName name="Z_4B113881_C8AB_482E_8283_CA3E4AA575B2_.wvu.PrintTitles" localSheetId="6" hidden="1">PNM!$1:$6</definedName>
    <definedName name="Z_4BC1B528_56ED_45B6_AEC5_6FD5BBD10088_.wvu.FilterData" localSheetId="2" hidden="1">BJB!$A$8:$AO$4887</definedName>
    <definedName name="Z_4D7FB0BA_B5D0_4CA9_8DCC_3F88B8891283_.wvu.FilterData" localSheetId="2" hidden="1">BJB!$A$8:$AO$4887</definedName>
    <definedName name="Z_4F5B2528_FC74_4CFB_BE0A_2CA74D40D4CE_.wvu.FilterData" localSheetId="5" hidden="1">MANDIRI!$A$7:$AF$7</definedName>
    <definedName name="Z_51558BBD_4D09_4F20_91ED_26BA6E0A28A3_.wvu.FilterData" localSheetId="2" hidden="1">BJB!$A$8:$HS$4887</definedName>
    <definedName name="Z_544757BD_1C9C_4628_AB14_E98D602FCFE7_.wvu.FilterData" localSheetId="2" hidden="1">BJB!$A$8:$AO$4887</definedName>
    <definedName name="Z_586C6710_1E66_40AF_895F_E30E4FC6D2AC_.wvu.FilterData" localSheetId="6" hidden="1">PNM!$A$7:$AN$7</definedName>
    <definedName name="Z_5D747C7F_3ED7_4479_8E66_FF74BD77DD15_.wvu.Cols" localSheetId="2" hidden="1">BJB!$A:$E,BJB!$I:$I,BJB!$L:$T</definedName>
    <definedName name="Z_5D747C7F_3ED7_4479_8E66_FF74BD77DD15_.wvu.Cols" localSheetId="3" hidden="1">'bjb Syariah'!$J:$R</definedName>
    <definedName name="Z_5D747C7F_3ED7_4479_8E66_FF74BD77DD15_.wvu.Cols" localSheetId="8" hidden="1">BNI!$H:$H,BNI!$AB:$AI</definedName>
    <definedName name="Z_5D747C7F_3ED7_4479_8E66_FF74BD77DD15_.wvu.Cols" localSheetId="1" hidden="1">BRI!$A:$E</definedName>
    <definedName name="Z_5D747C7F_3ED7_4479_8E66_FF74BD77DD15_.wvu.Cols" localSheetId="4" hidden="1">BSM!$H:$H,BSM!$W:$AD</definedName>
    <definedName name="Z_5D747C7F_3ED7_4479_8E66_FF74BD77DD15_.wvu.Cols" localSheetId="0" hidden="1">Ctrl!$H:$H</definedName>
    <definedName name="Z_5D747C7F_3ED7_4479_8E66_FF74BD77DD15_.wvu.Cols" localSheetId="5" hidden="1">MANDIRI!$B:$E</definedName>
    <definedName name="Z_5D747C7F_3ED7_4479_8E66_FF74BD77DD15_.wvu.FilterData" localSheetId="2" hidden="1">BJB!$A$8:$AO$4887</definedName>
    <definedName name="Z_5D747C7F_3ED7_4479_8E66_FF74BD77DD15_.wvu.FilterData" localSheetId="3" hidden="1">'bjb Syariah'!$A$7:$AM$128</definedName>
    <definedName name="Z_5D747C7F_3ED7_4479_8E66_FF74BD77DD15_.wvu.FilterData" localSheetId="8" hidden="1">BNI!$A$9:$AK$11</definedName>
    <definedName name="Z_5D747C7F_3ED7_4479_8E66_FF74BD77DD15_.wvu.FilterData" localSheetId="1" hidden="1">BRI!$A$8:$HR$377</definedName>
    <definedName name="Z_5D747C7F_3ED7_4479_8E66_FF74BD77DD15_.wvu.FilterData" localSheetId="4" hidden="1">BSM!$A$9:$AF$11</definedName>
    <definedName name="Z_5D747C7F_3ED7_4479_8E66_FF74BD77DD15_.wvu.FilterData" localSheetId="0" hidden="1">Ctrl!$A$3:$G$344</definedName>
    <definedName name="Z_5D747C7F_3ED7_4479_8E66_FF74BD77DD15_.wvu.FilterData" localSheetId="5" hidden="1">MANDIRI!$A$7:$HJ$32</definedName>
    <definedName name="Z_5D747C7F_3ED7_4479_8E66_FF74BD77DD15_.wvu.FilterData" localSheetId="6" hidden="1">PNM!$A$7:$AN$582</definedName>
    <definedName name="Z_5D747C7F_3ED7_4479_8E66_FF74BD77DD15_.wvu.PrintArea" localSheetId="2" hidden="1">BJB!$A$1:$AO$4994</definedName>
    <definedName name="Z_5D747C7F_3ED7_4479_8E66_FF74BD77DD15_.wvu.PrintArea" localSheetId="3" hidden="1">'bjb Syariah'!$A$1:$AM$130</definedName>
    <definedName name="Z_5D747C7F_3ED7_4479_8E66_FF74BD77DD15_.wvu.PrintArea" localSheetId="8" hidden="1">BNI!$A$1:$AK$27</definedName>
    <definedName name="Z_5D747C7F_3ED7_4479_8E66_FF74BD77DD15_.wvu.PrintArea" localSheetId="1" hidden="1">BRI!$A$1:$AN$379</definedName>
    <definedName name="Z_5D747C7F_3ED7_4479_8E66_FF74BD77DD15_.wvu.PrintArea" localSheetId="4" hidden="1">BSM!$A$1:$AF$27</definedName>
    <definedName name="Z_5D747C7F_3ED7_4479_8E66_FF74BD77DD15_.wvu.PrintArea" localSheetId="5" hidden="1">MANDIRI!$A$1:$AF$34</definedName>
    <definedName name="Z_5D747C7F_3ED7_4479_8E66_FF74BD77DD15_.wvu.PrintArea" localSheetId="6" hidden="1">PNM!$A$1:$AN$584</definedName>
    <definedName name="Z_5D747C7F_3ED7_4479_8E66_FF74BD77DD15_.wvu.PrintTitles" localSheetId="2" hidden="1">BJB!$1:$6</definedName>
    <definedName name="Z_5D747C7F_3ED7_4479_8E66_FF74BD77DD15_.wvu.PrintTitles" localSheetId="3" hidden="1">'bjb Syariah'!$1:$6</definedName>
    <definedName name="Z_5D747C7F_3ED7_4479_8E66_FF74BD77DD15_.wvu.PrintTitles" localSheetId="8" hidden="1">BNI!$1:$8</definedName>
    <definedName name="Z_5D747C7F_3ED7_4479_8E66_FF74BD77DD15_.wvu.PrintTitles" localSheetId="1" hidden="1">BRI!$1:$6</definedName>
    <definedName name="Z_5D747C7F_3ED7_4479_8E66_FF74BD77DD15_.wvu.PrintTitles" localSheetId="4" hidden="1">BSM!$1:$8</definedName>
    <definedName name="Z_5D747C7F_3ED7_4479_8E66_FF74BD77DD15_.wvu.PrintTitles" localSheetId="5" hidden="1">MANDIRI!$1:$6</definedName>
    <definedName name="Z_5D747C7F_3ED7_4479_8E66_FF74BD77DD15_.wvu.PrintTitles" localSheetId="6" hidden="1">PNM!$1:$6</definedName>
    <definedName name="Z_62B5AC1B_F2A7_4D68_A654_F6451C23AE56_.wvu.FilterData" localSheetId="2" hidden="1">BJB!$A$8:$AO$4887</definedName>
    <definedName name="Z_64B05F9E_0327_4A7D_B239_996E3054C584_.wvu.FilterData" localSheetId="6" hidden="1">PNM!$A$7:$AN$582</definedName>
    <definedName name="Z_65D4BF1B_6A08_4E4E_9792_9BF8EF3AE64B_.wvu.FilterData" localSheetId="2" hidden="1">BJB!$A$8:$HS$4906</definedName>
    <definedName name="Z_66A3DE37_E568_49EB_9895_AC9D4D99581F_.wvu.FilterData" localSheetId="2" hidden="1">BJB!$A$8:$AO$4887</definedName>
    <definedName name="Z_6B9705AE_55AB_4689_BE0C_D7DFBA1B9254_.wvu.FilterData" localSheetId="2" hidden="1">BJB!$A$8:$AO$4887</definedName>
    <definedName name="Z_6B9705AE_55AB_4689_BE0C_D7DFBA1B9254_.wvu.FilterData" localSheetId="6" hidden="1">PNM!$A$7:$AN$582</definedName>
    <definedName name="Z_6F9DD6DF_5D43_41A3_A5C0_C5690DE383E5_.wvu.FilterData" localSheetId="2" hidden="1">BJB!$A$8:$AV$4906</definedName>
    <definedName name="Z_6F9FA0DF_9856_431F_8C54_7996432CB547_.wvu.FilterData" localSheetId="6" hidden="1">PNM!$A$7:$AN$7</definedName>
    <definedName name="Z_703E4983_488F_4F31_9518_7E824DEF1E99_.wvu.FilterData" localSheetId="2" hidden="1">BJB!$A$8:$AT$4887</definedName>
    <definedName name="Z_703E4983_488F_4F31_9518_7E824DEF1E99_.wvu.FilterData" localSheetId="3" hidden="1">'bjb Syariah'!$A$7:$AM$128</definedName>
    <definedName name="Z_768AE380_FF21_4F82_8D47_4BC59C63A736_.wvu.FilterData" localSheetId="2" hidden="1">BJB!$A$8:$AO$4887</definedName>
    <definedName name="Z_783243F3_196A_4D16_B594_C0B8806C6D17_.wvu.FilterData" localSheetId="2" hidden="1">BJB!$A$8:$AO$4887</definedName>
    <definedName name="Z_7C2DD313_3DBF_45AF_A87D_DCD948FA0D26_.wvu.Cols" localSheetId="2" hidden="1">BJB!$A:$E,BJB!$I:$I,BJB!$O:$S,BJB!$AE:$AM</definedName>
    <definedName name="Z_7C2DD313_3DBF_45AF_A87D_DCD948FA0D26_.wvu.Cols" localSheetId="3" hidden="1">'bjb Syariah'!$A:$D</definedName>
    <definedName name="Z_7C2DD313_3DBF_45AF_A87D_DCD948FA0D26_.wvu.Cols" localSheetId="8" hidden="1">BNI!$H:$H,BNI!$W:$AI</definedName>
    <definedName name="Z_7C2DD313_3DBF_45AF_A87D_DCD948FA0D26_.wvu.Cols" localSheetId="1" hidden="1">BRI!$Z:$AL</definedName>
    <definedName name="Z_7C2DD313_3DBF_45AF_A87D_DCD948FA0D26_.wvu.Cols" localSheetId="4" hidden="1">BSM!$H:$H,BSM!$R:$AD</definedName>
    <definedName name="Z_7C2DD313_3DBF_45AF_A87D_DCD948FA0D26_.wvu.Cols" localSheetId="0" hidden="1">Ctrl!$H:$H</definedName>
    <definedName name="Z_7C2DD313_3DBF_45AF_A87D_DCD948FA0D26_.wvu.Cols" localSheetId="5" hidden="1">MANDIRI!$B:$E</definedName>
    <definedName name="Z_7C2DD313_3DBF_45AF_A87D_DCD948FA0D26_.wvu.Cols" localSheetId="7" hidden="1">Pegadaian!$A:$E</definedName>
    <definedName name="Z_7C2DD313_3DBF_45AF_A87D_DCD948FA0D26_.wvu.FilterData" localSheetId="2" hidden="1">BJB!$A$8:$AO$4887</definedName>
    <definedName name="Z_7C2DD313_3DBF_45AF_A87D_DCD948FA0D26_.wvu.FilterData" localSheetId="3" hidden="1">'bjb Syariah'!$A$7:$AM$128</definedName>
    <definedName name="Z_7C2DD313_3DBF_45AF_A87D_DCD948FA0D26_.wvu.FilterData" localSheetId="8" hidden="1">BNI!$A$9:$AK$10</definedName>
    <definedName name="Z_7C2DD313_3DBF_45AF_A87D_DCD948FA0D26_.wvu.FilterData" localSheetId="1" hidden="1">BRI!$A$8:$AN$377</definedName>
    <definedName name="Z_7C2DD313_3DBF_45AF_A87D_DCD948FA0D26_.wvu.FilterData" localSheetId="4" hidden="1">BSM!$A$9:$AF$10</definedName>
    <definedName name="Z_7C2DD313_3DBF_45AF_A87D_DCD948FA0D26_.wvu.FilterData" localSheetId="0" hidden="1">Ctrl!$A$3:$F$336</definedName>
    <definedName name="Z_7C2DD313_3DBF_45AF_A87D_DCD948FA0D26_.wvu.FilterData" localSheetId="5" hidden="1">MANDIRI!$A$7:$AF$32</definedName>
    <definedName name="Z_7C2DD313_3DBF_45AF_A87D_DCD948FA0D26_.wvu.FilterData" localSheetId="7" hidden="1">Pegadaian!$A$8:$II$82</definedName>
    <definedName name="Z_7C2DD313_3DBF_45AF_A87D_DCD948FA0D26_.wvu.FilterData" localSheetId="6" hidden="1">PNM!$A$7:$AN$7</definedName>
    <definedName name="Z_7C2DD313_3DBF_45AF_A87D_DCD948FA0D26_.wvu.PrintArea" localSheetId="2" hidden="1">BJB!$A$1:$AO$4994</definedName>
    <definedName name="Z_7C2DD313_3DBF_45AF_A87D_DCD948FA0D26_.wvu.PrintArea" localSheetId="3" hidden="1">'bjb Syariah'!$A$1:$AM$130</definedName>
    <definedName name="Z_7C2DD313_3DBF_45AF_A87D_DCD948FA0D26_.wvu.PrintArea" localSheetId="8" hidden="1">BNI!$A$1:$AK$27</definedName>
    <definedName name="Z_7C2DD313_3DBF_45AF_A87D_DCD948FA0D26_.wvu.PrintArea" localSheetId="1" hidden="1">BRI!$A$1:$AN$379</definedName>
    <definedName name="Z_7C2DD313_3DBF_45AF_A87D_DCD948FA0D26_.wvu.PrintArea" localSheetId="4" hidden="1">BSM!$A$1:$AF$27</definedName>
    <definedName name="Z_7C2DD313_3DBF_45AF_A87D_DCD948FA0D26_.wvu.PrintArea" localSheetId="5" hidden="1">MANDIRI!$A$1:$AF$34</definedName>
    <definedName name="Z_7C2DD313_3DBF_45AF_A87D_DCD948FA0D26_.wvu.PrintArea" localSheetId="7" hidden="1">Pegadaian!$A$1:$BC$331</definedName>
    <definedName name="Z_7C2DD313_3DBF_45AF_A87D_DCD948FA0D26_.wvu.PrintArea" localSheetId="6" hidden="1">PNM!$A$1:$AN$584</definedName>
    <definedName name="Z_7C2DD313_3DBF_45AF_A87D_DCD948FA0D26_.wvu.PrintTitles" localSheetId="2" hidden="1">BJB!$1:$6</definedName>
    <definedName name="Z_7C2DD313_3DBF_45AF_A87D_DCD948FA0D26_.wvu.PrintTitles" localSheetId="3" hidden="1">'bjb Syariah'!$1:$6</definedName>
    <definedName name="Z_7C2DD313_3DBF_45AF_A87D_DCD948FA0D26_.wvu.PrintTitles" localSheetId="8" hidden="1">BNI!$1:$8</definedName>
    <definedName name="Z_7C2DD313_3DBF_45AF_A87D_DCD948FA0D26_.wvu.PrintTitles" localSheetId="1" hidden="1">BRI!$1:$6</definedName>
    <definedName name="Z_7C2DD313_3DBF_45AF_A87D_DCD948FA0D26_.wvu.PrintTitles" localSheetId="4" hidden="1">BSM!$1:$8</definedName>
    <definedName name="Z_7C2DD313_3DBF_45AF_A87D_DCD948FA0D26_.wvu.PrintTitles" localSheetId="5" hidden="1">MANDIRI!$1:$6</definedName>
    <definedName name="Z_7C2DD313_3DBF_45AF_A87D_DCD948FA0D26_.wvu.PrintTitles" localSheetId="7" hidden="1">Pegadaian!$1:$6</definedName>
    <definedName name="Z_7C2DD313_3DBF_45AF_A87D_DCD948FA0D26_.wvu.PrintTitles" localSheetId="6" hidden="1">PNM!$1:$6</definedName>
    <definedName name="Z_7C6D2B81_EB2A_42F4_8971_19561721A44E_.wvu.FilterData" localSheetId="2" hidden="1">BJB!$A$8:$AO$4887</definedName>
    <definedName name="Z_7EAB5992_4D7B_496B_820D_F5D19D388652_.wvu.FilterData" localSheetId="2" hidden="1">BJB!$F$8:$AO$4887</definedName>
    <definedName name="Z_82B7AFCB_EDA4_4608_BC1E_72912A396A56_.wvu.FilterData" localSheetId="2" hidden="1">BJB!$A$8:$HS$4887</definedName>
    <definedName name="Z_85FFF58D_C01C_477D_8A47_5D9CBFD5A50E_.wvu.FilterData" localSheetId="2" hidden="1">BJB!$A$8:$AT$4887</definedName>
    <definedName name="Z_87B10A7F_6CFA_41FE_91A0_32B600E090CA_.wvu.FilterData" localSheetId="1" hidden="1">BRI!$A$8:$HR$377</definedName>
    <definedName name="Z_87B10A7F_6CFA_41FE_91A0_32B600E090CA_.wvu.FilterData" localSheetId="6" hidden="1">PNM!$A$7:$AY$582</definedName>
    <definedName name="Z_89408D93_207B_49A7_BEFD_753E86C353E9_.wvu.FilterData" localSheetId="2" hidden="1">BJB!$A$8:$AT$4887</definedName>
    <definedName name="Z_8A0A5530_184A_4447_B168_FE1CACA80CF5_.wvu.FilterData" localSheetId="2" hidden="1">BJB!$A$8:$AO$4887</definedName>
    <definedName name="Z_8A3B0B15_BFCE_4F65_A132_1E3ACADBC11B_.wvu.Cols" localSheetId="2" hidden="1">BJB!$AA:$AM</definedName>
    <definedName name="Z_8A3B0B15_BFCE_4F65_A132_1E3ACADBC11B_.wvu.Cols" localSheetId="3" hidden="1">'bjb Syariah'!$Y:$AK</definedName>
    <definedName name="Z_8A3B0B15_BFCE_4F65_A132_1E3ACADBC11B_.wvu.Cols" localSheetId="8" hidden="1">BNI!$H:$H,BNI!$W:$AI</definedName>
    <definedName name="Z_8A3B0B15_BFCE_4F65_A132_1E3ACADBC11B_.wvu.Cols" localSheetId="1" hidden="1">BRI!$Z:$AL</definedName>
    <definedName name="Z_8A3B0B15_BFCE_4F65_A132_1E3ACADBC11B_.wvu.Cols" localSheetId="4" hidden="1">BSM!$H:$H,BSM!$R:$AD</definedName>
    <definedName name="Z_8A3B0B15_BFCE_4F65_A132_1E3ACADBC11B_.wvu.Cols" localSheetId="0" hidden="1">Ctrl!$H:$H</definedName>
    <definedName name="Z_8A3B0B15_BFCE_4F65_A132_1E3ACADBC11B_.wvu.Cols" localSheetId="5" hidden="1">MANDIRI!$B:$E</definedName>
    <definedName name="Z_8A3B0B15_BFCE_4F65_A132_1E3ACADBC11B_.wvu.Cols" localSheetId="7" hidden="1">Pegadaian!$AB:$BA</definedName>
    <definedName name="Z_8A3B0B15_BFCE_4F65_A132_1E3ACADBC11B_.wvu.Cols" localSheetId="6" hidden="1">PNM!$Z:$AL</definedName>
    <definedName name="Z_8A3B0B15_BFCE_4F65_A132_1E3ACADBC11B_.wvu.FilterData" localSheetId="2" hidden="1">BJB!$A$8:$AO$4887</definedName>
    <definedName name="Z_8A3B0B15_BFCE_4F65_A132_1E3ACADBC11B_.wvu.FilterData" localSheetId="3" hidden="1">'bjb Syariah'!$A$7:$AM$128</definedName>
    <definedName name="Z_8A3B0B15_BFCE_4F65_A132_1E3ACADBC11B_.wvu.FilterData" localSheetId="8" hidden="1">BNI!$A$9:$AK$10</definedName>
    <definedName name="Z_8A3B0B15_BFCE_4F65_A132_1E3ACADBC11B_.wvu.FilterData" localSheetId="1" hidden="1">BRI!$A$8:$AN$377</definedName>
    <definedName name="Z_8A3B0B15_BFCE_4F65_A132_1E3ACADBC11B_.wvu.FilterData" localSheetId="4" hidden="1">BSM!$A$9:$AF$10</definedName>
    <definedName name="Z_8A3B0B15_BFCE_4F65_A132_1E3ACADBC11B_.wvu.FilterData" localSheetId="0" hidden="1">Ctrl!$A$3:$F$336</definedName>
    <definedName name="Z_8A3B0B15_BFCE_4F65_A132_1E3ACADBC11B_.wvu.FilterData" localSheetId="5" hidden="1">MANDIRI!$A$7:$AF$7</definedName>
    <definedName name="Z_8A3B0B15_BFCE_4F65_A132_1E3ACADBC11B_.wvu.FilterData" localSheetId="7" hidden="1">Pegadaian!$A$8:$II$82</definedName>
    <definedName name="Z_8A3B0B15_BFCE_4F65_A132_1E3ACADBC11B_.wvu.FilterData" localSheetId="6" hidden="1">PNM!$A$7:$AN$7</definedName>
    <definedName name="Z_8A3B0B15_BFCE_4F65_A132_1E3ACADBC11B_.wvu.PrintArea" localSheetId="2" hidden="1">BJB!$A$1:$AO$4994</definedName>
    <definedName name="Z_8A3B0B15_BFCE_4F65_A132_1E3ACADBC11B_.wvu.PrintArea" localSheetId="3" hidden="1">'bjb Syariah'!$A$1:$AM$130</definedName>
    <definedName name="Z_8A3B0B15_BFCE_4F65_A132_1E3ACADBC11B_.wvu.PrintArea" localSheetId="8" hidden="1">BNI!$A$1:$AK$27</definedName>
    <definedName name="Z_8A3B0B15_BFCE_4F65_A132_1E3ACADBC11B_.wvu.PrintArea" localSheetId="1" hidden="1">BRI!$A$1:$AN$379</definedName>
    <definedName name="Z_8A3B0B15_BFCE_4F65_A132_1E3ACADBC11B_.wvu.PrintArea" localSheetId="4" hidden="1">BSM!$A$1:$AF$27</definedName>
    <definedName name="Z_8A3B0B15_BFCE_4F65_A132_1E3ACADBC11B_.wvu.PrintArea" localSheetId="5" hidden="1">MANDIRI!$A$1:$AF$34</definedName>
    <definedName name="Z_8A3B0B15_BFCE_4F65_A132_1E3ACADBC11B_.wvu.PrintArea" localSheetId="7" hidden="1">Pegadaian!$A$1:$BC$331</definedName>
    <definedName name="Z_8A3B0B15_BFCE_4F65_A132_1E3ACADBC11B_.wvu.PrintArea" localSheetId="6" hidden="1">PNM!$A$1:$AN$584</definedName>
    <definedName name="Z_8A3B0B15_BFCE_4F65_A132_1E3ACADBC11B_.wvu.PrintTitles" localSheetId="2" hidden="1">BJB!$1:$6</definedName>
    <definedName name="Z_8A3B0B15_BFCE_4F65_A132_1E3ACADBC11B_.wvu.PrintTitles" localSheetId="3" hidden="1">'bjb Syariah'!$1:$6</definedName>
    <definedName name="Z_8A3B0B15_BFCE_4F65_A132_1E3ACADBC11B_.wvu.PrintTitles" localSheetId="8" hidden="1">BNI!$1:$8</definedName>
    <definedName name="Z_8A3B0B15_BFCE_4F65_A132_1E3ACADBC11B_.wvu.PrintTitles" localSheetId="1" hidden="1">BRI!$1:$6</definedName>
    <definedName name="Z_8A3B0B15_BFCE_4F65_A132_1E3ACADBC11B_.wvu.PrintTitles" localSheetId="4" hidden="1">BSM!$1:$8</definedName>
    <definedName name="Z_8A3B0B15_BFCE_4F65_A132_1E3ACADBC11B_.wvu.PrintTitles" localSheetId="5" hidden="1">MANDIRI!$1:$6</definedName>
    <definedName name="Z_8A3B0B15_BFCE_4F65_A132_1E3ACADBC11B_.wvu.PrintTitles" localSheetId="7" hidden="1">Pegadaian!$1:$6</definedName>
    <definedName name="Z_8A3B0B15_BFCE_4F65_A132_1E3ACADBC11B_.wvu.PrintTitles" localSheetId="6" hidden="1">PNM!$1:$6</definedName>
    <definedName name="Z_8C01938E_34FD_4D28_A9BC_D130D6FBE44E_.wvu.Cols" localSheetId="2" hidden="1">BJB!$A:$E,BJB!$I:$I</definedName>
    <definedName name="Z_8C01938E_34FD_4D28_A9BC_D130D6FBE44E_.wvu.Cols" localSheetId="3" hidden="1">'bjb Syariah'!$A:$D</definedName>
    <definedName name="Z_8C01938E_34FD_4D28_A9BC_D130D6FBE44E_.wvu.Cols" localSheetId="8" hidden="1">BNI!$A:$E,BNI!$H:$H,BNI!$W:$AI</definedName>
    <definedName name="Z_8C01938E_34FD_4D28_A9BC_D130D6FBE44E_.wvu.Cols" localSheetId="1" hidden="1">BRI!$A:$E,BRI!$Z:$AL</definedName>
    <definedName name="Z_8C01938E_34FD_4D28_A9BC_D130D6FBE44E_.wvu.Cols" localSheetId="4" hidden="1">BSM!$A:$E,BSM!$H:$H,BSM!$R:$AD</definedName>
    <definedName name="Z_8C01938E_34FD_4D28_A9BC_D130D6FBE44E_.wvu.Cols" localSheetId="0" hidden="1">Ctrl!$H:$H</definedName>
    <definedName name="Z_8C01938E_34FD_4D28_A9BC_D130D6FBE44E_.wvu.Cols" localSheetId="5" hidden="1">MANDIRI!$B:$E</definedName>
    <definedName name="Z_8C01938E_34FD_4D28_A9BC_D130D6FBE44E_.wvu.Cols" localSheetId="7" hidden="1">Pegadaian!$A:$F,Pegadaian!$BD:$BI,Pegadaian!$BU:$BV</definedName>
    <definedName name="Z_8C01938E_34FD_4D28_A9BC_D130D6FBE44E_.wvu.Cols" localSheetId="6" hidden="1">PNM!$Z:$AJ</definedName>
    <definedName name="Z_8C01938E_34FD_4D28_A9BC_D130D6FBE44E_.wvu.FilterData" localSheetId="2" hidden="1">BJB!$A$8:$HS$4906</definedName>
    <definedName name="Z_8C01938E_34FD_4D28_A9BC_D130D6FBE44E_.wvu.FilterData" localSheetId="3" hidden="1">'bjb Syariah'!$A$7:$AM$128</definedName>
    <definedName name="Z_8C01938E_34FD_4D28_A9BC_D130D6FBE44E_.wvu.FilterData" localSheetId="8" hidden="1">BNI!$A$9:$AK$11</definedName>
    <definedName name="Z_8C01938E_34FD_4D28_A9BC_D130D6FBE44E_.wvu.FilterData" localSheetId="1" hidden="1">BRI!$A$8:$HR$377</definedName>
    <definedName name="Z_8C01938E_34FD_4D28_A9BC_D130D6FBE44E_.wvu.FilterData" localSheetId="4" hidden="1">BSM!$A$9:$AF$11</definedName>
    <definedName name="Z_8C01938E_34FD_4D28_A9BC_D130D6FBE44E_.wvu.FilterData" localSheetId="0" hidden="1">Ctrl!$A$935:$H$1015</definedName>
    <definedName name="Z_8C01938E_34FD_4D28_A9BC_D130D6FBE44E_.wvu.FilterData" localSheetId="5" hidden="1">MANDIRI!$A$7:$HJ$32</definedName>
    <definedName name="Z_8C01938E_34FD_4D28_A9BC_D130D6FBE44E_.wvu.FilterData" localSheetId="7" hidden="1">Pegadaian!$A$8:$II$261</definedName>
    <definedName name="Z_8C01938E_34FD_4D28_A9BC_D130D6FBE44E_.wvu.FilterData" localSheetId="6" hidden="1">PNM!$A$7:$AY$582</definedName>
    <definedName name="Z_8C01938E_34FD_4D28_A9BC_D130D6FBE44E_.wvu.PrintArea" localSheetId="2" hidden="1">BJB!$A$1:$AO$4994</definedName>
    <definedName name="Z_8C01938E_34FD_4D28_A9BC_D130D6FBE44E_.wvu.PrintArea" localSheetId="3" hidden="1">'bjb Syariah'!$A$1:$AM$130</definedName>
    <definedName name="Z_8C01938E_34FD_4D28_A9BC_D130D6FBE44E_.wvu.PrintArea" localSheetId="8" hidden="1">BNI!$A$1:$AK$27</definedName>
    <definedName name="Z_8C01938E_34FD_4D28_A9BC_D130D6FBE44E_.wvu.PrintArea" localSheetId="1" hidden="1">BRI!$A$1:$AN$1449</definedName>
    <definedName name="Z_8C01938E_34FD_4D28_A9BC_D130D6FBE44E_.wvu.PrintArea" localSheetId="4" hidden="1">BSM!$A$1:$AF$27</definedName>
    <definedName name="Z_8C01938E_34FD_4D28_A9BC_D130D6FBE44E_.wvu.PrintArea" localSheetId="5" hidden="1">MANDIRI!$A$1:$AF$34</definedName>
    <definedName name="Z_8C01938E_34FD_4D28_A9BC_D130D6FBE44E_.wvu.PrintArea" localSheetId="7" hidden="1">Pegadaian!$A$1:$BC$331</definedName>
    <definedName name="Z_8C01938E_34FD_4D28_A9BC_D130D6FBE44E_.wvu.PrintArea" localSheetId="6" hidden="1">PNM!$A$1:$AN$584</definedName>
    <definedName name="Z_8C01938E_34FD_4D28_A9BC_D130D6FBE44E_.wvu.PrintTitles" localSheetId="2" hidden="1">BJB!$1:$6</definedName>
    <definedName name="Z_8C01938E_34FD_4D28_A9BC_D130D6FBE44E_.wvu.PrintTitles" localSheetId="3" hidden="1">'bjb Syariah'!$1:$6</definedName>
    <definedName name="Z_8C01938E_34FD_4D28_A9BC_D130D6FBE44E_.wvu.PrintTitles" localSheetId="8" hidden="1">BNI!$1:$8</definedName>
    <definedName name="Z_8C01938E_34FD_4D28_A9BC_D130D6FBE44E_.wvu.PrintTitles" localSheetId="1" hidden="1">BRI!$1:$6</definedName>
    <definedName name="Z_8C01938E_34FD_4D28_A9BC_D130D6FBE44E_.wvu.PrintTitles" localSheetId="4" hidden="1">BSM!$1:$8</definedName>
    <definedName name="Z_8C01938E_34FD_4D28_A9BC_D130D6FBE44E_.wvu.PrintTitles" localSheetId="5" hidden="1">MANDIRI!$1:$6</definedName>
    <definedName name="Z_8C01938E_34FD_4D28_A9BC_D130D6FBE44E_.wvu.PrintTitles" localSheetId="7" hidden="1">Pegadaian!$1:$6</definedName>
    <definedName name="Z_8C01938E_34FD_4D28_A9BC_D130D6FBE44E_.wvu.PrintTitles" localSheetId="6" hidden="1">PNM!$1:$6</definedName>
    <definedName name="Z_8D501C48_D5B3_4A4C_8A83_AB809EE26BB2_.wvu.FilterData" localSheetId="2" hidden="1">BJB!$F$8:$AO$4887</definedName>
    <definedName name="Z_8E671161_51F1_4AC1_BF8D_8B7497DAD404_.wvu.FilterData" localSheetId="2" hidden="1">BJB!$A$8:$HS$4887</definedName>
    <definedName name="Z_8ECCA854_BC98_4BF7_A96B_10869BA7430F_.wvu.FilterData" localSheetId="2" hidden="1">BJB!$F$8:$AO$4887</definedName>
    <definedName name="Z_911155BC_3EE4_415A_A701_B8821EE06DFE_.wvu.Cols" localSheetId="2" hidden="1">BJB!$A:$E,BJB!$I:$I,BJB!$L:$T</definedName>
    <definedName name="Z_911155BC_3EE4_415A_A701_B8821EE06DFE_.wvu.Cols" localSheetId="3" hidden="1">'bjb Syariah'!$J:$R</definedName>
    <definedName name="Z_911155BC_3EE4_415A_A701_B8821EE06DFE_.wvu.Cols" localSheetId="8" hidden="1">BNI!$H:$H,BNI!$AB:$AI</definedName>
    <definedName name="Z_911155BC_3EE4_415A_A701_B8821EE06DFE_.wvu.Cols" localSheetId="1" hidden="1">BRI!$A:$E</definedName>
    <definedName name="Z_911155BC_3EE4_415A_A701_B8821EE06DFE_.wvu.Cols" localSheetId="4" hidden="1">BSM!$H:$H,BSM!$W:$AD</definedName>
    <definedName name="Z_911155BC_3EE4_415A_A701_B8821EE06DFE_.wvu.Cols" localSheetId="0" hidden="1">Ctrl!$H:$H</definedName>
    <definedName name="Z_911155BC_3EE4_415A_A701_B8821EE06DFE_.wvu.Cols" localSheetId="5" hidden="1">MANDIRI!$B:$E</definedName>
    <definedName name="Z_911155BC_3EE4_415A_A701_B8821EE06DFE_.wvu.Cols" localSheetId="7" hidden="1">Pegadaian!$A:$E,Pegadaian!$J:$J</definedName>
    <definedName name="Z_911155BC_3EE4_415A_A701_B8821EE06DFE_.wvu.FilterData" localSheetId="2" hidden="1">BJB!$A$8:$AO$4887</definedName>
    <definedName name="Z_911155BC_3EE4_415A_A701_B8821EE06DFE_.wvu.FilterData" localSheetId="3" hidden="1">'bjb Syariah'!$A$7:$AM$128</definedName>
    <definedName name="Z_911155BC_3EE4_415A_A701_B8821EE06DFE_.wvu.FilterData" localSheetId="8" hidden="1">BNI!$A$9:$AK$11</definedName>
    <definedName name="Z_911155BC_3EE4_415A_A701_B8821EE06DFE_.wvu.FilterData" localSheetId="1" hidden="1">BRI!$A$8:$HR$377</definedName>
    <definedName name="Z_911155BC_3EE4_415A_A701_B8821EE06DFE_.wvu.FilterData" localSheetId="4" hidden="1">BSM!$A$9:$AF$11</definedName>
    <definedName name="Z_911155BC_3EE4_415A_A701_B8821EE06DFE_.wvu.FilterData" localSheetId="0" hidden="1">Ctrl!$A$3:$G$336</definedName>
    <definedName name="Z_911155BC_3EE4_415A_A701_B8821EE06DFE_.wvu.FilterData" localSheetId="5" hidden="1">MANDIRI!$A$7:$AF$32</definedName>
    <definedName name="Z_911155BC_3EE4_415A_A701_B8821EE06DFE_.wvu.FilterData" localSheetId="7" hidden="1">Pegadaian!$G$8:$BC$261</definedName>
    <definedName name="Z_911155BC_3EE4_415A_A701_B8821EE06DFE_.wvu.FilterData" localSheetId="6" hidden="1">PNM!$A$7:$AN$582</definedName>
    <definedName name="Z_911155BC_3EE4_415A_A701_B8821EE06DFE_.wvu.PrintArea" localSheetId="2" hidden="1">BJB!$A$1:$AO$4994</definedName>
    <definedName name="Z_911155BC_3EE4_415A_A701_B8821EE06DFE_.wvu.PrintArea" localSheetId="3" hidden="1">'bjb Syariah'!$A$1:$AM$130</definedName>
    <definedName name="Z_911155BC_3EE4_415A_A701_B8821EE06DFE_.wvu.PrintArea" localSheetId="8" hidden="1">BNI!$A$1:$AK$27</definedName>
    <definedName name="Z_911155BC_3EE4_415A_A701_B8821EE06DFE_.wvu.PrintArea" localSheetId="1" hidden="1">BRI!$A$1:$AN$379</definedName>
    <definedName name="Z_911155BC_3EE4_415A_A701_B8821EE06DFE_.wvu.PrintArea" localSheetId="4" hidden="1">BSM!$A$1:$AF$27</definedName>
    <definedName name="Z_911155BC_3EE4_415A_A701_B8821EE06DFE_.wvu.PrintArea" localSheetId="5" hidden="1">MANDIRI!$A$1:$AF$34</definedName>
    <definedName name="Z_911155BC_3EE4_415A_A701_B8821EE06DFE_.wvu.PrintArea" localSheetId="7" hidden="1">Pegadaian!$C$1:$BI$331</definedName>
    <definedName name="Z_911155BC_3EE4_415A_A701_B8821EE06DFE_.wvu.PrintArea" localSheetId="6" hidden="1">PNM!$A$1:$AN$584</definedName>
    <definedName name="Z_911155BC_3EE4_415A_A701_B8821EE06DFE_.wvu.PrintTitles" localSheetId="2" hidden="1">BJB!$1:$6</definedName>
    <definedName name="Z_911155BC_3EE4_415A_A701_B8821EE06DFE_.wvu.PrintTitles" localSheetId="3" hidden="1">'bjb Syariah'!$1:$6</definedName>
    <definedName name="Z_911155BC_3EE4_415A_A701_B8821EE06DFE_.wvu.PrintTitles" localSheetId="8" hidden="1">BNI!$1:$8</definedName>
    <definedName name="Z_911155BC_3EE4_415A_A701_B8821EE06DFE_.wvu.PrintTitles" localSheetId="1" hidden="1">BRI!$1:$6</definedName>
    <definedName name="Z_911155BC_3EE4_415A_A701_B8821EE06DFE_.wvu.PrintTitles" localSheetId="4" hidden="1">BSM!$1:$8</definedName>
    <definedName name="Z_911155BC_3EE4_415A_A701_B8821EE06DFE_.wvu.PrintTitles" localSheetId="5" hidden="1">MANDIRI!$1:$6</definedName>
    <definedName name="Z_911155BC_3EE4_415A_A701_B8821EE06DFE_.wvu.PrintTitles" localSheetId="7" hidden="1">Pegadaian!$1:$6</definedName>
    <definedName name="Z_911155BC_3EE4_415A_A701_B8821EE06DFE_.wvu.PrintTitles" localSheetId="6" hidden="1">PNM!$1:$6</definedName>
    <definedName name="Z_9433D028_9D67_44C8_9864_97A068B80E4C_.wvu.FilterData" localSheetId="2" hidden="1">BJB!$A$8:$AT$4887</definedName>
    <definedName name="Z_945627C7_0FB5_4906_A53F_2DE56F50C6D8_.wvu.FilterData" localSheetId="2" hidden="1">BJB!$A$8:$AT$4887</definedName>
    <definedName name="Z_94803949_31D0_492D_A87E_555A83E8C9C4_.wvu.FilterData" localSheetId="6" hidden="1">PNM!$A$7:$AN$582</definedName>
    <definedName name="Z_9CCDF113_09C1_4FA9_AE6C_0972C7743410_.wvu.FilterData" localSheetId="3" hidden="1">'bjb Syariah'!$A$7:$AM$7</definedName>
    <definedName name="Z_9CCDF113_09C1_4FA9_AE6C_0972C7743410_.wvu.PrintArea" localSheetId="3" hidden="1">'bjb Syariah'!$A$1:$AM$130</definedName>
    <definedName name="Z_9CCDF113_09C1_4FA9_AE6C_0972C7743410_.wvu.PrintTitles" localSheetId="3" hidden="1">'bjb Syariah'!$1:$6</definedName>
    <definedName name="Z_9CEDA403_1542_4959_8112_CDC6B84C09D6_.wvu.FilterData" localSheetId="2" hidden="1">BJB!$A$8:$AO$4887</definedName>
    <definedName name="Z_9CEDA403_1542_4959_8112_CDC6B84C09D6_.wvu.FilterData" localSheetId="3" hidden="1">'bjb Syariah'!$A$7:$AM$128</definedName>
    <definedName name="Z_9CEDA403_1542_4959_8112_CDC6B84C09D6_.wvu.FilterData" localSheetId="7" hidden="1">Pegadaian!$A$8:$II$261</definedName>
    <definedName name="Z_A5C53644_2A75_43E5_B056_CF00568E6007_.wvu.Cols" localSheetId="2" hidden="1">BJB!$A:$E,BJB!$L:$T,BJB!$AA:$AL</definedName>
    <definedName name="Z_A5C53644_2A75_43E5_B056_CF00568E6007_.wvu.Cols" localSheetId="3" hidden="1">'bjb Syariah'!$Y:$AK</definedName>
    <definedName name="Z_A5C53644_2A75_43E5_B056_CF00568E6007_.wvu.Cols" localSheetId="8" hidden="1">BNI!$H:$H,BNI!$W:$AI</definedName>
    <definedName name="Z_A5C53644_2A75_43E5_B056_CF00568E6007_.wvu.Cols" localSheetId="4" hidden="1">BSM!$H:$H,BSM!$R:$AD</definedName>
    <definedName name="Z_A5C53644_2A75_43E5_B056_CF00568E6007_.wvu.Cols" localSheetId="0" hidden="1">Ctrl!$H:$H</definedName>
    <definedName name="Z_A5C53644_2A75_43E5_B056_CF00568E6007_.wvu.Cols" localSheetId="5" hidden="1">MANDIRI!$B:$E</definedName>
    <definedName name="Z_A5C53644_2A75_43E5_B056_CF00568E6007_.wvu.Cols" localSheetId="7" hidden="1">Pegadaian!$A:$F,Pegadaian!$BD:$BI,Pegadaian!$BU:$BV</definedName>
    <definedName name="Z_A5C53644_2A75_43E5_B056_CF00568E6007_.wvu.FilterData" localSheetId="2" hidden="1">BJB!$A$8:$AT$4887</definedName>
    <definedName name="Z_A5C53644_2A75_43E5_B056_CF00568E6007_.wvu.FilterData" localSheetId="3" hidden="1">'bjb Syariah'!$A$7:$AM$128</definedName>
    <definedName name="Z_A5C53644_2A75_43E5_B056_CF00568E6007_.wvu.FilterData" localSheetId="8" hidden="1">BNI!$A$9:$AK$11</definedName>
    <definedName name="Z_A5C53644_2A75_43E5_B056_CF00568E6007_.wvu.FilterData" localSheetId="1" hidden="1">BRI!$A$8:$HR$377</definedName>
    <definedName name="Z_A5C53644_2A75_43E5_B056_CF00568E6007_.wvu.FilterData" localSheetId="4" hidden="1">BSM!$A$9:$AF$11</definedName>
    <definedName name="Z_A5C53644_2A75_43E5_B056_CF00568E6007_.wvu.FilterData" localSheetId="0" hidden="1">Ctrl!$A$935:$H$1015</definedName>
    <definedName name="Z_A5C53644_2A75_43E5_B056_CF00568E6007_.wvu.FilterData" localSheetId="5" hidden="1">MANDIRI!$A$7:$AI$32</definedName>
    <definedName name="Z_A5C53644_2A75_43E5_B056_CF00568E6007_.wvu.FilterData" localSheetId="7" hidden="1">Pegadaian!$A$8:$II$261</definedName>
    <definedName name="Z_A5C53644_2A75_43E5_B056_CF00568E6007_.wvu.FilterData" localSheetId="6" hidden="1">PNM!$A$7:$AY$582</definedName>
    <definedName name="Z_A5C53644_2A75_43E5_B056_CF00568E6007_.wvu.PrintArea" localSheetId="2" hidden="1">BJB!$A$1:$AO$4994</definedName>
    <definedName name="Z_A5C53644_2A75_43E5_B056_CF00568E6007_.wvu.PrintArea" localSheetId="3" hidden="1">'bjb Syariah'!$A$1:$AM$130</definedName>
    <definedName name="Z_A5C53644_2A75_43E5_B056_CF00568E6007_.wvu.PrintArea" localSheetId="8" hidden="1">BNI!$A$1:$AK$27</definedName>
    <definedName name="Z_A5C53644_2A75_43E5_B056_CF00568E6007_.wvu.PrintArea" localSheetId="1" hidden="1">BRI!$A$1:$AN$379</definedName>
    <definedName name="Z_A5C53644_2A75_43E5_B056_CF00568E6007_.wvu.PrintArea" localSheetId="4" hidden="1">BSM!$A$1:$AF$27</definedName>
    <definedName name="Z_A5C53644_2A75_43E5_B056_CF00568E6007_.wvu.PrintArea" localSheetId="5" hidden="1">MANDIRI!$A$1:$AF$34</definedName>
    <definedName name="Z_A5C53644_2A75_43E5_B056_CF00568E6007_.wvu.PrintArea" localSheetId="7" hidden="1">Pegadaian!$A$1:$BC$331</definedName>
    <definedName name="Z_A5C53644_2A75_43E5_B056_CF00568E6007_.wvu.PrintArea" localSheetId="6" hidden="1">PNM!$A$1:$AN$584</definedName>
    <definedName name="Z_A5C53644_2A75_43E5_B056_CF00568E6007_.wvu.PrintTitles" localSheetId="2" hidden="1">BJB!$1:$6</definedName>
    <definedName name="Z_A5C53644_2A75_43E5_B056_CF00568E6007_.wvu.PrintTitles" localSheetId="3" hidden="1">'bjb Syariah'!$1:$6</definedName>
    <definedName name="Z_A5C53644_2A75_43E5_B056_CF00568E6007_.wvu.PrintTitles" localSheetId="8" hidden="1">BNI!$1:$8</definedName>
    <definedName name="Z_A5C53644_2A75_43E5_B056_CF00568E6007_.wvu.PrintTitles" localSheetId="1" hidden="1">BRI!$1:$6</definedName>
    <definedName name="Z_A5C53644_2A75_43E5_B056_CF00568E6007_.wvu.PrintTitles" localSheetId="4" hidden="1">BSM!$1:$8</definedName>
    <definedName name="Z_A5C53644_2A75_43E5_B056_CF00568E6007_.wvu.PrintTitles" localSheetId="5" hidden="1">MANDIRI!$1:$6</definedName>
    <definedName name="Z_A5C53644_2A75_43E5_B056_CF00568E6007_.wvu.PrintTitles" localSheetId="7" hidden="1">Pegadaian!$1:$6</definedName>
    <definedName name="Z_A5C53644_2A75_43E5_B056_CF00568E6007_.wvu.PrintTitles" localSheetId="6" hidden="1">PNM!$1:$6</definedName>
    <definedName name="Z_A8F47327_6AA2_4E70_AA1C_A9D7B2F12328_.wvu.Cols" localSheetId="2" hidden="1">BJB!$I:$I</definedName>
    <definedName name="Z_A8F47327_6AA2_4E70_AA1C_A9D7B2F12328_.wvu.Cols" localSheetId="3" hidden="1">'bjb Syariah'!$A:$D,'bjb Syariah'!$AN:$AQ</definedName>
    <definedName name="Z_A8F47327_6AA2_4E70_AA1C_A9D7B2F12328_.wvu.Cols" localSheetId="8" hidden="1">BNI!$A:$E,BNI!$H:$H,BNI!$W:$AI</definedName>
    <definedName name="Z_A8F47327_6AA2_4E70_AA1C_A9D7B2F12328_.wvu.Cols" localSheetId="4" hidden="1">BSM!$A:$E,BSM!$H:$H,BSM!$R:$AD</definedName>
    <definedName name="Z_A8F47327_6AA2_4E70_AA1C_A9D7B2F12328_.wvu.Cols" localSheetId="0" hidden="1">Ctrl!$H:$H</definedName>
    <definedName name="Z_A8F47327_6AA2_4E70_AA1C_A9D7B2F12328_.wvu.Cols" localSheetId="5" hidden="1">MANDIRI!$B:$E</definedName>
    <definedName name="Z_A8F47327_6AA2_4E70_AA1C_A9D7B2F12328_.wvu.Cols" localSheetId="7" hidden="1">Pegadaian!$A:$E,Pegadaian!$AB:$BA,Pegadaian!$BD:$BI</definedName>
    <definedName name="Z_A8F47327_6AA2_4E70_AA1C_A9D7B2F12328_.wvu.Cols" localSheetId="6" hidden="1">PNM!$Z:$AL,PNM!$AO:$AR</definedName>
    <definedName name="Z_A8F47327_6AA2_4E70_AA1C_A9D7B2F12328_.wvu.FilterData" localSheetId="2" hidden="1">BJB!$A$8:$AO$4887</definedName>
    <definedName name="Z_A8F47327_6AA2_4E70_AA1C_A9D7B2F12328_.wvu.FilterData" localSheetId="3" hidden="1">'bjb Syariah'!$A$7:$AM$128</definedName>
    <definedName name="Z_A8F47327_6AA2_4E70_AA1C_A9D7B2F12328_.wvu.FilterData" localSheetId="8" hidden="1">BNI!$A$9:$AK$11</definedName>
    <definedName name="Z_A8F47327_6AA2_4E70_AA1C_A9D7B2F12328_.wvu.FilterData" localSheetId="1" hidden="1">BRI!$A$8:$HR$377</definedName>
    <definedName name="Z_A8F47327_6AA2_4E70_AA1C_A9D7B2F12328_.wvu.FilterData" localSheetId="4" hidden="1">BSM!$A$9:$AF$11</definedName>
    <definedName name="Z_A8F47327_6AA2_4E70_AA1C_A9D7B2F12328_.wvu.FilterData" localSheetId="0" hidden="1">Ctrl!$A$3:$G$344</definedName>
    <definedName name="Z_A8F47327_6AA2_4E70_AA1C_A9D7B2F12328_.wvu.FilterData" localSheetId="5" hidden="1">MANDIRI!$A$7:$HJ$32</definedName>
    <definedName name="Z_A8F47327_6AA2_4E70_AA1C_A9D7B2F12328_.wvu.FilterData" localSheetId="7" hidden="1">Pegadaian!$A$8:$II$261</definedName>
    <definedName name="Z_A8F47327_6AA2_4E70_AA1C_A9D7B2F12328_.wvu.FilterData" localSheetId="6" hidden="1">PNM!$A$7:$AY$582</definedName>
    <definedName name="Z_A8F47327_6AA2_4E70_AA1C_A9D7B2F12328_.wvu.PrintArea" localSheetId="2" hidden="1">BJB!$A$1:$AO$4994</definedName>
    <definedName name="Z_A8F47327_6AA2_4E70_AA1C_A9D7B2F12328_.wvu.PrintArea" localSheetId="3" hidden="1">'bjb Syariah'!$A$1:$AM$130</definedName>
    <definedName name="Z_A8F47327_6AA2_4E70_AA1C_A9D7B2F12328_.wvu.PrintArea" localSheetId="8" hidden="1">BNI!$A$1:$AK$27</definedName>
    <definedName name="Z_A8F47327_6AA2_4E70_AA1C_A9D7B2F12328_.wvu.PrintArea" localSheetId="1" hidden="1">BRI!$A$1:$AN$379</definedName>
    <definedName name="Z_A8F47327_6AA2_4E70_AA1C_A9D7B2F12328_.wvu.PrintArea" localSheetId="4" hidden="1">BSM!$A$1:$AF$27</definedName>
    <definedName name="Z_A8F47327_6AA2_4E70_AA1C_A9D7B2F12328_.wvu.PrintArea" localSheetId="5" hidden="1">MANDIRI!$A$1:$AF$34</definedName>
    <definedName name="Z_A8F47327_6AA2_4E70_AA1C_A9D7B2F12328_.wvu.PrintArea" localSheetId="7" hidden="1">Pegadaian!$A$1:$BC$331</definedName>
    <definedName name="Z_A8F47327_6AA2_4E70_AA1C_A9D7B2F12328_.wvu.PrintArea" localSheetId="6" hidden="1">PNM!$A$1:$AN$584</definedName>
    <definedName name="Z_A8F47327_6AA2_4E70_AA1C_A9D7B2F12328_.wvu.PrintTitles" localSheetId="2" hidden="1">BJB!$1:$6</definedName>
    <definedName name="Z_A8F47327_6AA2_4E70_AA1C_A9D7B2F12328_.wvu.PrintTitles" localSheetId="3" hidden="1">'bjb Syariah'!$1:$6</definedName>
    <definedName name="Z_A8F47327_6AA2_4E70_AA1C_A9D7B2F12328_.wvu.PrintTitles" localSheetId="8" hidden="1">BNI!$1:$8</definedName>
    <definedName name="Z_A8F47327_6AA2_4E70_AA1C_A9D7B2F12328_.wvu.PrintTitles" localSheetId="1" hidden="1">BRI!$1:$6</definedName>
    <definedName name="Z_A8F47327_6AA2_4E70_AA1C_A9D7B2F12328_.wvu.PrintTitles" localSheetId="4" hidden="1">BSM!$1:$8</definedName>
    <definedName name="Z_A8F47327_6AA2_4E70_AA1C_A9D7B2F12328_.wvu.PrintTitles" localSheetId="5" hidden="1">MANDIRI!$1:$6</definedName>
    <definedName name="Z_A8F47327_6AA2_4E70_AA1C_A9D7B2F12328_.wvu.PrintTitles" localSheetId="7" hidden="1">Pegadaian!$1:$6</definedName>
    <definedName name="Z_A8F47327_6AA2_4E70_AA1C_A9D7B2F12328_.wvu.PrintTitles" localSheetId="6" hidden="1">PNM!$1:$6</definedName>
    <definedName name="Z_AA786D28_6CEE_4213_A070_B898A3CCAC3F_.wvu.FilterData" localSheetId="2" hidden="1">BJB!$F$8:$AO$4887</definedName>
    <definedName name="Z_AB40ECC8_696D_4111_AAEE_81F763F888B1_.wvu.Cols" localSheetId="2" hidden="1">BJB!$A:$E,BJB!$I:$I,BJB!$L:$T</definedName>
    <definedName name="Z_AB40ECC8_696D_4111_AAEE_81F763F888B1_.wvu.Cols" localSheetId="3" hidden="1">'bjb Syariah'!$J:$R</definedName>
    <definedName name="Z_AB40ECC8_696D_4111_AAEE_81F763F888B1_.wvu.Cols" localSheetId="8" hidden="1">BNI!$H:$H,BNI!$AB:$AI</definedName>
    <definedName name="Z_AB40ECC8_696D_4111_AAEE_81F763F888B1_.wvu.Cols" localSheetId="1" hidden="1">BRI!$A:$E</definedName>
    <definedName name="Z_AB40ECC8_696D_4111_AAEE_81F763F888B1_.wvu.Cols" localSheetId="4" hidden="1">BSM!$H:$H,BSM!$W:$AD</definedName>
    <definedName name="Z_AB40ECC8_696D_4111_AAEE_81F763F888B1_.wvu.Cols" localSheetId="0" hidden="1">Ctrl!$H:$H</definedName>
    <definedName name="Z_AB40ECC8_696D_4111_AAEE_81F763F888B1_.wvu.Cols" localSheetId="5" hidden="1">MANDIRI!$B:$E</definedName>
    <definedName name="Z_AB40ECC8_696D_4111_AAEE_81F763F888B1_.wvu.Cols" localSheetId="7" hidden="1">Pegadaian!$A:$E,Pegadaian!$J:$J,Pegadaian!$AM:$BA</definedName>
    <definedName name="Z_AB40ECC8_696D_4111_AAEE_81F763F888B1_.wvu.FilterData" localSheetId="2" hidden="1">BJB!$A$8:$AO$4887</definedName>
    <definedName name="Z_AB40ECC8_696D_4111_AAEE_81F763F888B1_.wvu.FilterData" localSheetId="3" hidden="1">'bjb Syariah'!$A$7:$AM$128</definedName>
    <definedName name="Z_AB40ECC8_696D_4111_AAEE_81F763F888B1_.wvu.FilterData" localSheetId="8" hidden="1">BNI!$A$9:$AK$11</definedName>
    <definedName name="Z_AB40ECC8_696D_4111_AAEE_81F763F888B1_.wvu.FilterData" localSheetId="1" hidden="1">BRI!$A$8:$HR$377</definedName>
    <definedName name="Z_AB40ECC8_696D_4111_AAEE_81F763F888B1_.wvu.FilterData" localSheetId="4" hidden="1">BSM!$A$9:$AF$11</definedName>
    <definedName name="Z_AB40ECC8_696D_4111_AAEE_81F763F888B1_.wvu.FilterData" localSheetId="0" hidden="1">Ctrl!$A$3:$G$336</definedName>
    <definedName name="Z_AB40ECC8_696D_4111_AAEE_81F763F888B1_.wvu.FilterData" localSheetId="5" hidden="1">MANDIRI!$A$7:$HJ$32</definedName>
    <definedName name="Z_AB40ECC8_696D_4111_AAEE_81F763F888B1_.wvu.FilterData" localSheetId="7" hidden="1">Pegadaian!$G$8:$BC$139</definedName>
    <definedName name="Z_AB40ECC8_696D_4111_AAEE_81F763F888B1_.wvu.FilterData" localSheetId="6" hidden="1">PNM!$A$7:$AN$582</definedName>
    <definedName name="Z_AB40ECC8_696D_4111_AAEE_81F763F888B1_.wvu.PrintArea" localSheetId="2" hidden="1">BJB!$A$1:$AO$4994</definedName>
    <definedName name="Z_AB40ECC8_696D_4111_AAEE_81F763F888B1_.wvu.PrintArea" localSheetId="3" hidden="1">'bjb Syariah'!$A$1:$AM$130</definedName>
    <definedName name="Z_AB40ECC8_696D_4111_AAEE_81F763F888B1_.wvu.PrintArea" localSheetId="8" hidden="1">BNI!$A$1:$AK$27</definedName>
    <definedName name="Z_AB40ECC8_696D_4111_AAEE_81F763F888B1_.wvu.PrintArea" localSheetId="1" hidden="1">BRI!$A$1:$AN$379</definedName>
    <definedName name="Z_AB40ECC8_696D_4111_AAEE_81F763F888B1_.wvu.PrintArea" localSheetId="4" hidden="1">BSM!$A$1:$AF$27</definedName>
    <definedName name="Z_AB40ECC8_696D_4111_AAEE_81F763F888B1_.wvu.PrintArea" localSheetId="5" hidden="1">MANDIRI!$A$1:$AF$34</definedName>
    <definedName name="Z_AB40ECC8_696D_4111_AAEE_81F763F888B1_.wvu.PrintArea" localSheetId="7" hidden="1">Pegadaian!$C$1:$BC$331</definedName>
    <definedName name="Z_AB40ECC8_696D_4111_AAEE_81F763F888B1_.wvu.PrintArea" localSheetId="6" hidden="1">PNM!$A$1:$AN$584</definedName>
    <definedName name="Z_AB40ECC8_696D_4111_AAEE_81F763F888B1_.wvu.PrintTitles" localSheetId="2" hidden="1">BJB!$1:$6</definedName>
    <definedName name="Z_AB40ECC8_696D_4111_AAEE_81F763F888B1_.wvu.PrintTitles" localSheetId="3" hidden="1">'bjb Syariah'!$1:$6</definedName>
    <definedName name="Z_AB40ECC8_696D_4111_AAEE_81F763F888B1_.wvu.PrintTitles" localSheetId="8" hidden="1">BNI!$1:$8</definedName>
    <definedName name="Z_AB40ECC8_696D_4111_AAEE_81F763F888B1_.wvu.PrintTitles" localSheetId="1" hidden="1">BRI!$1:$6</definedName>
    <definedName name="Z_AB40ECC8_696D_4111_AAEE_81F763F888B1_.wvu.PrintTitles" localSheetId="4" hidden="1">BSM!$1:$8</definedName>
    <definedName name="Z_AB40ECC8_696D_4111_AAEE_81F763F888B1_.wvu.PrintTitles" localSheetId="5" hidden="1">MANDIRI!$1:$6</definedName>
    <definedName name="Z_AB40ECC8_696D_4111_AAEE_81F763F888B1_.wvu.PrintTitles" localSheetId="7" hidden="1">Pegadaian!$1:$6</definedName>
    <definedName name="Z_AB40ECC8_696D_4111_AAEE_81F763F888B1_.wvu.PrintTitles" localSheetId="6" hidden="1">PNM!$1:$6</definedName>
    <definedName name="Z_B0CF8D91_8195_459F_8ED0_BA89C57CB441_.wvu.Cols" localSheetId="2" hidden="1">BJB!$A:$E,BJB!$AA:$AM</definedName>
    <definedName name="Z_B0CF8D91_8195_459F_8ED0_BA89C57CB441_.wvu.Cols" localSheetId="3" hidden="1">'bjb Syariah'!$A:$D</definedName>
    <definedName name="Z_B0CF8D91_8195_459F_8ED0_BA89C57CB441_.wvu.Cols" localSheetId="8" hidden="1">BNI!$H:$H,BNI!$W:$AI</definedName>
    <definedName name="Z_B0CF8D91_8195_459F_8ED0_BA89C57CB441_.wvu.Cols" localSheetId="1" hidden="1">BRI!$Z:$AL</definedName>
    <definedName name="Z_B0CF8D91_8195_459F_8ED0_BA89C57CB441_.wvu.Cols" localSheetId="4" hidden="1">BSM!$H:$H,BSM!$R:$AD</definedName>
    <definedName name="Z_B0CF8D91_8195_459F_8ED0_BA89C57CB441_.wvu.Cols" localSheetId="0" hidden="1">Ctrl!$H:$H</definedName>
    <definedName name="Z_B0CF8D91_8195_459F_8ED0_BA89C57CB441_.wvu.Cols" localSheetId="5" hidden="1">MANDIRI!$B:$E</definedName>
    <definedName name="Z_B0CF8D91_8195_459F_8ED0_BA89C57CB441_.wvu.Cols" localSheetId="7" hidden="1">Pegadaian!$A:$E</definedName>
    <definedName name="Z_B0CF8D91_8195_459F_8ED0_BA89C57CB441_.wvu.Cols" localSheetId="6" hidden="1">PNM!$Z:$AL</definedName>
    <definedName name="Z_B0CF8D91_8195_459F_8ED0_BA89C57CB441_.wvu.FilterData" localSheetId="2" hidden="1">BJB!$A$8:$AO$4887</definedName>
    <definedName name="Z_B0CF8D91_8195_459F_8ED0_BA89C57CB441_.wvu.FilterData" localSheetId="3" hidden="1">'bjb Syariah'!$A$7:$AM$128</definedName>
    <definedName name="Z_B0CF8D91_8195_459F_8ED0_BA89C57CB441_.wvu.FilterData" localSheetId="8" hidden="1">BNI!$A$9:$AK$10</definedName>
    <definedName name="Z_B0CF8D91_8195_459F_8ED0_BA89C57CB441_.wvu.FilterData" localSheetId="1" hidden="1">BRI!$A$8:$AN$8</definedName>
    <definedName name="Z_B0CF8D91_8195_459F_8ED0_BA89C57CB441_.wvu.FilterData" localSheetId="4" hidden="1">BSM!$A$9:$AF$10</definedName>
    <definedName name="Z_B0CF8D91_8195_459F_8ED0_BA89C57CB441_.wvu.FilterData" localSheetId="0" hidden="1">Ctrl!$A$476:$F$860</definedName>
    <definedName name="Z_B0CF8D91_8195_459F_8ED0_BA89C57CB441_.wvu.FilterData" localSheetId="5" hidden="1">MANDIRI!$A$7:$AF$7</definedName>
    <definedName name="Z_B0CF8D91_8195_459F_8ED0_BA89C57CB441_.wvu.FilterData" localSheetId="7" hidden="1">Pegadaian!$A$8:$II$82</definedName>
    <definedName name="Z_B0CF8D91_8195_459F_8ED0_BA89C57CB441_.wvu.FilterData" localSheetId="6" hidden="1">PNM!$A$7:$AN$7</definedName>
    <definedName name="Z_B0CF8D91_8195_459F_8ED0_BA89C57CB441_.wvu.PrintArea" localSheetId="2" hidden="1">BJB!$A$1:$AO$4994</definedName>
    <definedName name="Z_B0CF8D91_8195_459F_8ED0_BA89C57CB441_.wvu.PrintArea" localSheetId="3" hidden="1">'bjb Syariah'!$A$1:$AM$130</definedName>
    <definedName name="Z_B0CF8D91_8195_459F_8ED0_BA89C57CB441_.wvu.PrintArea" localSheetId="8" hidden="1">BNI!$A$1:$AK$27</definedName>
    <definedName name="Z_B0CF8D91_8195_459F_8ED0_BA89C57CB441_.wvu.PrintArea" localSheetId="1" hidden="1">BRI!$A$1:$AN$379</definedName>
    <definedName name="Z_B0CF8D91_8195_459F_8ED0_BA89C57CB441_.wvu.PrintArea" localSheetId="4" hidden="1">BSM!$A$1:$AF$27</definedName>
    <definedName name="Z_B0CF8D91_8195_459F_8ED0_BA89C57CB441_.wvu.PrintArea" localSheetId="5" hidden="1">MANDIRI!$A$1:$AF$34</definedName>
    <definedName name="Z_B0CF8D91_8195_459F_8ED0_BA89C57CB441_.wvu.PrintArea" localSheetId="7" hidden="1">Pegadaian!$A$1:$BC$331</definedName>
    <definedName name="Z_B0CF8D91_8195_459F_8ED0_BA89C57CB441_.wvu.PrintArea" localSheetId="6" hidden="1">PNM!$A$1:$AN$584</definedName>
    <definedName name="Z_B0CF8D91_8195_459F_8ED0_BA89C57CB441_.wvu.PrintTitles" localSheetId="2" hidden="1">BJB!$1:$6</definedName>
    <definedName name="Z_B0CF8D91_8195_459F_8ED0_BA89C57CB441_.wvu.PrintTitles" localSheetId="3" hidden="1">'bjb Syariah'!$1:$6</definedName>
    <definedName name="Z_B0CF8D91_8195_459F_8ED0_BA89C57CB441_.wvu.PrintTitles" localSheetId="8" hidden="1">BNI!$1:$8</definedName>
    <definedName name="Z_B0CF8D91_8195_459F_8ED0_BA89C57CB441_.wvu.PrintTitles" localSheetId="1" hidden="1">BRI!$1:$6</definedName>
    <definedName name="Z_B0CF8D91_8195_459F_8ED0_BA89C57CB441_.wvu.PrintTitles" localSheetId="4" hidden="1">BSM!$1:$8</definedName>
    <definedName name="Z_B0CF8D91_8195_459F_8ED0_BA89C57CB441_.wvu.PrintTitles" localSheetId="5" hidden="1">MANDIRI!$1:$6</definedName>
    <definedName name="Z_B0CF8D91_8195_459F_8ED0_BA89C57CB441_.wvu.PrintTitles" localSheetId="7" hidden="1">Pegadaian!$1:$6</definedName>
    <definedName name="Z_B0CF8D91_8195_459F_8ED0_BA89C57CB441_.wvu.PrintTitles" localSheetId="6" hidden="1">PNM!$1:$6</definedName>
    <definedName name="Z_B10B1CB6_596D_45B9_A248_58767A004DB6_.wvu.FilterData" localSheetId="6" hidden="1">PNM!$A$7:$AN$582</definedName>
    <definedName name="Z_B2080B92_4519_4DE0_BB3C_E8FF57059B10_.wvu.FilterData" localSheetId="2" hidden="1">BJB!$A$8:$AO$4887</definedName>
    <definedName name="Z_B2080B92_4519_4DE0_BB3C_E8FF57059B10_.wvu.FilterData" localSheetId="6" hidden="1">PNM!$A$7:$AN$582</definedName>
    <definedName name="Z_B8326DE3_D88D_47B6_A8B8_19D4E5BB3CD4_.wvu.FilterData" localSheetId="2" hidden="1">BJB!$A$8:$AO$4887</definedName>
    <definedName name="Z_BD714797_D4C6_47E3_BAC7_030B5DDAAF7D_.wvu.FilterData" localSheetId="2" hidden="1">BJB!$F$8:$AO$4887</definedName>
    <definedName name="Z_BF7F58E3_F5DA_415D_86C6_98C6FFF8169A_.wvu.FilterData" localSheetId="2" hidden="1">BJB!$A$8:$AO$4887</definedName>
    <definedName name="Z_C0152BB5_6903_48DB_8EC3_AE948E92C44C_.wvu.FilterData" localSheetId="2" hidden="1">BJB!$F$8:$AO$4887</definedName>
    <definedName name="Z_C0D0DFE7_0305_4421_BFE8_D25B2181C0B7_.wvu.FilterData" localSheetId="2" hidden="1">BJB!$A$8:$AO$4887</definedName>
    <definedName name="Z_C23292F6_3BDC_4519_8DC5_1FBC3EEA2FAF_.wvu.FilterData" localSheetId="2" hidden="1">BJB!$A$8:$AT$4887</definedName>
    <definedName name="Z_C35F6DA9_5DB1_4049_9BA1_AAEC5A7DA6B9_.wvu.FilterData" localSheetId="2" hidden="1">BJB!$A$8:$AO$4887</definedName>
    <definedName name="Z_C424457E_3712_4C77_9953_143837C396C5_.wvu.Cols" localSheetId="7" hidden="1">Pegadaian!$A:$F,Pegadaian!$BD:$BI,Pegadaian!$BU:$BV</definedName>
    <definedName name="Z_C424457E_3712_4C77_9953_143837C396C5_.wvu.FilterData" localSheetId="7" hidden="1">Pegadaian!$A$8:$II$261</definedName>
    <definedName name="Z_C424457E_3712_4C77_9953_143837C396C5_.wvu.PrintArea" localSheetId="7" hidden="1">Pegadaian!$A$1:$BC$331</definedName>
    <definedName name="Z_C424457E_3712_4C77_9953_143837C396C5_.wvu.PrintTitles" localSheetId="7" hidden="1">Pegadaian!$1:$6</definedName>
    <definedName name="Z_C42901DF_7A1F_406E_B6DF_D6D8B3C52959_.wvu.FilterData" localSheetId="2" hidden="1">BJB!$A$8:$AO$4887</definedName>
    <definedName name="Z_C5F140F2_C853_449D_895C_AFA88E904AF7_.wvu.Cols" localSheetId="2" hidden="1">BJB!$A:$E,BJB!$I:$I,BJB!$AA:$AK,BJB!$AM:$AM</definedName>
    <definedName name="Z_C5F140F2_C853_449D_895C_AFA88E904AF7_.wvu.Cols" localSheetId="3" hidden="1">'bjb Syariah'!$A:$D,'bjb Syariah'!$Y:$AI,'bjb Syariah'!$AK:$AK</definedName>
    <definedName name="Z_C5F140F2_C853_449D_895C_AFA88E904AF7_.wvu.Cols" localSheetId="8" hidden="1">BNI!$A:$E,BNI!$H:$H,BNI!$W:$AI</definedName>
    <definedName name="Z_C5F140F2_C853_449D_895C_AFA88E904AF7_.wvu.Cols" localSheetId="1" hidden="1">BRI!$A:$E,BRI!$K:$S,BRI!$Z:$AJ,BRI!$AL:$AL</definedName>
    <definedName name="Z_C5F140F2_C853_449D_895C_AFA88E904AF7_.wvu.Cols" localSheetId="4" hidden="1">BSM!$A:$E,BSM!$H:$H,BSM!$R:$AD</definedName>
    <definedName name="Z_C5F140F2_C853_449D_895C_AFA88E904AF7_.wvu.Cols" localSheetId="0" hidden="1">Ctrl!$H:$H</definedName>
    <definedName name="Z_C5F140F2_C853_449D_895C_AFA88E904AF7_.wvu.Cols" localSheetId="5" hidden="1">MANDIRI!$B:$E</definedName>
    <definedName name="Z_C5F140F2_C853_449D_895C_AFA88E904AF7_.wvu.Cols" localSheetId="7" hidden="1">Pegadaian!$J:$J,Pegadaian!$AB:$BA,Pegadaian!$BD:$BI</definedName>
    <definedName name="Z_C5F140F2_C853_449D_895C_AFA88E904AF7_.wvu.Cols" localSheetId="6" hidden="1">PNM!$Z:$AL</definedName>
    <definedName name="Z_C5F140F2_C853_449D_895C_AFA88E904AF7_.wvu.FilterData" localSheetId="2" hidden="1">BJB!$A$8:$AO$4887</definedName>
    <definedName name="Z_C5F140F2_C853_449D_895C_AFA88E904AF7_.wvu.FilterData" localSheetId="3" hidden="1">'bjb Syariah'!$A$7:$AM$128</definedName>
    <definedName name="Z_C5F140F2_C853_449D_895C_AFA88E904AF7_.wvu.FilterData" localSheetId="8" hidden="1">BNI!$A$9:$AK$11</definedName>
    <definedName name="Z_C5F140F2_C853_449D_895C_AFA88E904AF7_.wvu.FilterData" localSheetId="1" hidden="1">BRI!$A$8:$HR$377</definedName>
    <definedName name="Z_C5F140F2_C853_449D_895C_AFA88E904AF7_.wvu.FilterData" localSheetId="4" hidden="1">BSM!$A$9:$AF$11</definedName>
    <definedName name="Z_C5F140F2_C853_449D_895C_AFA88E904AF7_.wvu.FilterData" localSheetId="0" hidden="1">Ctrl!$A$935:$H$1015</definedName>
    <definedName name="Z_C5F140F2_C853_449D_895C_AFA88E904AF7_.wvu.FilterData" localSheetId="5" hidden="1">MANDIRI!$A$7:$HJ$32</definedName>
    <definedName name="Z_C5F140F2_C853_449D_895C_AFA88E904AF7_.wvu.FilterData" localSheetId="7" hidden="1">Pegadaian!$A$8:$II$261</definedName>
    <definedName name="Z_C5F140F2_C853_449D_895C_AFA88E904AF7_.wvu.FilterData" localSheetId="6" hidden="1">PNM!$A$7:$AY$582</definedName>
    <definedName name="Z_C5F140F2_C853_449D_895C_AFA88E904AF7_.wvu.PrintArea" localSheetId="2" hidden="1">BJB!$A$1:$AO$4994</definedName>
    <definedName name="Z_C5F140F2_C853_449D_895C_AFA88E904AF7_.wvu.PrintArea" localSheetId="3" hidden="1">'bjb Syariah'!$A$1:$AM$130</definedName>
    <definedName name="Z_C5F140F2_C853_449D_895C_AFA88E904AF7_.wvu.PrintArea" localSheetId="8" hidden="1">BNI!$A$1:$AK$27</definedName>
    <definedName name="Z_C5F140F2_C853_449D_895C_AFA88E904AF7_.wvu.PrintArea" localSheetId="1" hidden="1">BRI!$A$1:$AN$379</definedName>
    <definedName name="Z_C5F140F2_C853_449D_895C_AFA88E904AF7_.wvu.PrintArea" localSheetId="4" hidden="1">BSM!$A$1:$AF$27</definedName>
    <definedName name="Z_C5F140F2_C853_449D_895C_AFA88E904AF7_.wvu.PrintArea" localSheetId="5" hidden="1">MANDIRI!$A$1:$AF$34</definedName>
    <definedName name="Z_C5F140F2_C853_449D_895C_AFA88E904AF7_.wvu.PrintArea" localSheetId="7" hidden="1">Pegadaian!$A$1:$BC$331</definedName>
    <definedName name="Z_C5F140F2_C853_449D_895C_AFA88E904AF7_.wvu.PrintArea" localSheetId="6" hidden="1">PNM!$A$1:$AN$584</definedName>
    <definedName name="Z_C5F140F2_C853_449D_895C_AFA88E904AF7_.wvu.PrintTitles" localSheetId="2" hidden="1">BJB!$1:$6</definedName>
    <definedName name="Z_C5F140F2_C853_449D_895C_AFA88E904AF7_.wvu.PrintTitles" localSheetId="3" hidden="1">'bjb Syariah'!$1:$6</definedName>
    <definedName name="Z_C5F140F2_C853_449D_895C_AFA88E904AF7_.wvu.PrintTitles" localSheetId="8" hidden="1">BNI!$1:$8</definedName>
    <definedName name="Z_C5F140F2_C853_449D_895C_AFA88E904AF7_.wvu.PrintTitles" localSheetId="1" hidden="1">BRI!$1:$6</definedName>
    <definedName name="Z_C5F140F2_C853_449D_895C_AFA88E904AF7_.wvu.PrintTitles" localSheetId="4" hidden="1">BSM!$1:$8</definedName>
    <definedName name="Z_C5F140F2_C853_449D_895C_AFA88E904AF7_.wvu.PrintTitles" localSheetId="5" hidden="1">MANDIRI!$1:$6</definedName>
    <definedName name="Z_C5F140F2_C853_449D_895C_AFA88E904AF7_.wvu.PrintTitles" localSheetId="7" hidden="1">Pegadaian!$1:$6</definedName>
    <definedName name="Z_C5F140F2_C853_449D_895C_AFA88E904AF7_.wvu.PrintTitles" localSheetId="6" hidden="1">PNM!$1:$6</definedName>
    <definedName name="Z_C7D81504_A756_48A3_BBAD_A587232F1B50_.wvu.FilterData" localSheetId="2" hidden="1">BJB!$A$8:$HS$4887</definedName>
    <definedName name="Z_C83076A3_2723_486D_A8FC_645DC02F3170_.wvu.FilterData" localSheetId="2" hidden="1">BJB!$A$8:$HS$4887</definedName>
    <definedName name="Z_CA983225_91CF_481E_91B0_F4C6DD11EE38_.wvu.FilterData" localSheetId="2" hidden="1">BJB!$A$8:$AO$4887</definedName>
    <definedName name="Z_CB31CCC8_2779_462E_B21D_E7A2EC0BBAA1_.wvu.FilterData" localSheetId="2" hidden="1">BJB!$F$8:$AO$4887</definedName>
    <definedName name="Z_D05648EE_9D95_43BC_9BD0_A24E11438F64_.wvu.FilterData" localSheetId="2" hidden="1">BJB!$A$8:$AO$8</definedName>
    <definedName name="Z_D05648EE_9D95_43BC_9BD0_A24E11438F64_.wvu.FilterData" localSheetId="3" hidden="1">'bjb Syariah'!$A$7:$AM$7</definedName>
    <definedName name="Z_D05648EE_9D95_43BC_9BD0_A24E11438F64_.wvu.FilterData" localSheetId="1" hidden="1">BRI!$A$8:$AN$8</definedName>
    <definedName name="Z_D05648EE_9D95_43BC_9BD0_A24E11438F64_.wvu.FilterData" localSheetId="5" hidden="1">MANDIRI!$A$7:$AF$7</definedName>
    <definedName name="Z_D05648EE_9D95_43BC_9BD0_A24E11438F64_.wvu.FilterData" localSheetId="7" hidden="1">Pegadaian!$A$8:$BC$8</definedName>
    <definedName name="Z_D05648EE_9D95_43BC_9BD0_A24E11438F64_.wvu.FilterData" localSheetId="6" hidden="1">PNM!$A$7:$AN$7</definedName>
    <definedName name="Z_D22FAF7B_806A_42C7_8D7D_E6E34CA6D20E_.wvu.FilterData" localSheetId="8" hidden="1">BNI!#REF!</definedName>
    <definedName name="Z_D22FAF7B_806A_42C7_8D7D_E6E34CA6D20E_.wvu.FilterData" localSheetId="4" hidden="1">BSM!#REF!</definedName>
    <definedName name="Z_D4088003_C27E_45AE_A196_6D150AF036B3_.wvu.FilterData" localSheetId="6" hidden="1">PNM!$A$7:$AN$582</definedName>
    <definedName name="Z_D8C4E026_F727_4D04_866B_CD4FEB04C23C_.wvu.FilterData" localSheetId="2" hidden="1">BJB!$A$8:$AO$4887</definedName>
    <definedName name="Z_D8C4E026_F727_4D04_866B_CD4FEB04C23C_.wvu.FilterData" localSheetId="6" hidden="1">PNM!$A$7:$AY$582</definedName>
    <definedName name="Z_DA6D7D59_7F30_42EC_ADEE_2E154652C1F5_.wvu.FilterData" localSheetId="2" hidden="1">BJB!$A$8:$AT$4887</definedName>
    <definedName name="Z_DA6D7D59_7F30_42EC_ADEE_2E154652C1F5_.wvu.FilterData" localSheetId="3" hidden="1">'bjb Syariah'!$A$7:$AM$128</definedName>
    <definedName name="Z_DA6D7D59_7F30_42EC_ADEE_2E154652C1F5_.wvu.FilterData" localSheetId="6" hidden="1">PNM!$A$7:$AY$582</definedName>
    <definedName name="Z_E175F074_5475_4305_BDD8_2695DA7CA64D_.wvu.FilterData" localSheetId="2" hidden="1">BJB!$A$8:$AT$4887</definedName>
    <definedName name="Z_E2EFB8A6_AAEA_44D6_B60C_9DF859682E27_.wvu.Cols" localSheetId="2" hidden="1">BJB!$A:$E,BJB!$I:$I</definedName>
    <definedName name="Z_E2EFB8A6_AAEA_44D6_B60C_9DF859682E27_.wvu.Cols" localSheetId="3" hidden="1">'bjb Syariah'!$J:$R</definedName>
    <definedName name="Z_E2EFB8A6_AAEA_44D6_B60C_9DF859682E27_.wvu.Cols" localSheetId="8" hidden="1">BNI!$H:$H,BNI!$AB:$AI</definedName>
    <definedName name="Z_E2EFB8A6_AAEA_44D6_B60C_9DF859682E27_.wvu.Cols" localSheetId="1" hidden="1">BRI!$A:$E</definedName>
    <definedName name="Z_E2EFB8A6_AAEA_44D6_B60C_9DF859682E27_.wvu.Cols" localSheetId="4" hidden="1">BSM!$H:$H,BSM!$W:$AD</definedName>
    <definedName name="Z_E2EFB8A6_AAEA_44D6_B60C_9DF859682E27_.wvu.Cols" localSheetId="0" hidden="1">Ctrl!$H:$H</definedName>
    <definedName name="Z_E2EFB8A6_AAEA_44D6_B60C_9DF859682E27_.wvu.Cols" localSheetId="5" hidden="1">MANDIRI!$B:$E</definedName>
    <definedName name="Z_E2EFB8A6_AAEA_44D6_B60C_9DF859682E27_.wvu.Cols" localSheetId="7" hidden="1">Pegadaian!$AB:$BA,Pegadaian!$BD:$BI</definedName>
    <definedName name="Z_E2EFB8A6_AAEA_44D6_B60C_9DF859682E27_.wvu.FilterData" localSheetId="2" hidden="1">BJB!$A$8:$AO$4887</definedName>
    <definedName name="Z_E2EFB8A6_AAEA_44D6_B60C_9DF859682E27_.wvu.FilterData" localSheetId="3" hidden="1">'bjb Syariah'!$A$7:$AM$128</definedName>
    <definedName name="Z_E2EFB8A6_AAEA_44D6_B60C_9DF859682E27_.wvu.FilterData" localSheetId="8" hidden="1">BNI!$A$9:$AK$11</definedName>
    <definedName name="Z_E2EFB8A6_AAEA_44D6_B60C_9DF859682E27_.wvu.FilterData" localSheetId="1" hidden="1">BRI!$A$8:$HR$377</definedName>
    <definedName name="Z_E2EFB8A6_AAEA_44D6_B60C_9DF859682E27_.wvu.FilterData" localSheetId="4" hidden="1">BSM!$A$9:$AF$11</definedName>
    <definedName name="Z_E2EFB8A6_AAEA_44D6_B60C_9DF859682E27_.wvu.FilterData" localSheetId="0" hidden="1">Ctrl!$A$3:$G$344</definedName>
    <definedName name="Z_E2EFB8A6_AAEA_44D6_B60C_9DF859682E27_.wvu.FilterData" localSheetId="5" hidden="1">MANDIRI!$A$7:$HJ$32</definedName>
    <definedName name="Z_E2EFB8A6_AAEA_44D6_B60C_9DF859682E27_.wvu.FilterData" localSheetId="7" hidden="1">Pegadaian!$A$8:$II$261</definedName>
    <definedName name="Z_E2EFB8A6_AAEA_44D6_B60C_9DF859682E27_.wvu.FilterData" localSheetId="6" hidden="1">PNM!$A$7:$AY$582</definedName>
    <definedName name="Z_E2EFB8A6_AAEA_44D6_B60C_9DF859682E27_.wvu.PrintArea" localSheetId="2" hidden="1">BJB!$A$1:$AO$4994</definedName>
    <definedName name="Z_E2EFB8A6_AAEA_44D6_B60C_9DF859682E27_.wvu.PrintArea" localSheetId="3" hidden="1">'bjb Syariah'!$A$1:$AM$130</definedName>
    <definedName name="Z_E2EFB8A6_AAEA_44D6_B60C_9DF859682E27_.wvu.PrintArea" localSheetId="8" hidden="1">BNI!$A$1:$AK$27</definedName>
    <definedName name="Z_E2EFB8A6_AAEA_44D6_B60C_9DF859682E27_.wvu.PrintArea" localSheetId="1" hidden="1">BRI!$A$1:$AN$379</definedName>
    <definedName name="Z_E2EFB8A6_AAEA_44D6_B60C_9DF859682E27_.wvu.PrintArea" localSheetId="4" hidden="1">BSM!$A$1:$AF$27</definedName>
    <definedName name="Z_E2EFB8A6_AAEA_44D6_B60C_9DF859682E27_.wvu.PrintArea" localSheetId="5" hidden="1">MANDIRI!$A$1:$AF$34</definedName>
    <definedName name="Z_E2EFB8A6_AAEA_44D6_B60C_9DF859682E27_.wvu.PrintArea" localSheetId="7" hidden="1">Pegadaian!$A$1:$BC$331</definedName>
    <definedName name="Z_E2EFB8A6_AAEA_44D6_B60C_9DF859682E27_.wvu.PrintArea" localSheetId="6" hidden="1">PNM!$A$1:$AN$584</definedName>
    <definedName name="Z_E2EFB8A6_AAEA_44D6_B60C_9DF859682E27_.wvu.PrintTitles" localSheetId="2" hidden="1">BJB!$1:$6</definedName>
    <definedName name="Z_E2EFB8A6_AAEA_44D6_B60C_9DF859682E27_.wvu.PrintTitles" localSheetId="3" hidden="1">'bjb Syariah'!$1:$6</definedName>
    <definedName name="Z_E2EFB8A6_AAEA_44D6_B60C_9DF859682E27_.wvu.PrintTitles" localSheetId="8" hidden="1">BNI!$1:$8</definedName>
    <definedName name="Z_E2EFB8A6_AAEA_44D6_B60C_9DF859682E27_.wvu.PrintTitles" localSheetId="1" hidden="1">BRI!$1:$6</definedName>
    <definedName name="Z_E2EFB8A6_AAEA_44D6_B60C_9DF859682E27_.wvu.PrintTitles" localSheetId="4" hidden="1">BSM!$1:$8</definedName>
    <definedName name="Z_E2EFB8A6_AAEA_44D6_B60C_9DF859682E27_.wvu.PrintTitles" localSheetId="5" hidden="1">MANDIRI!$1:$6</definedName>
    <definedName name="Z_E2EFB8A6_AAEA_44D6_B60C_9DF859682E27_.wvu.PrintTitles" localSheetId="7" hidden="1">Pegadaian!$1:$6</definedName>
    <definedName name="Z_E2EFB8A6_AAEA_44D6_B60C_9DF859682E27_.wvu.PrintTitles" localSheetId="6" hidden="1">PNM!$1:$6</definedName>
    <definedName name="Z_E742ADBD_5585_468F_B113_BCE283DD3AC9_.wvu.Cols" localSheetId="2" hidden="1">BJB!$A:$E</definedName>
    <definedName name="Z_E742ADBD_5585_468F_B113_BCE283DD3AC9_.wvu.Cols" localSheetId="8" hidden="1">BNI!$H:$H,BNI!$W:$AI</definedName>
    <definedName name="Z_E742ADBD_5585_468F_B113_BCE283DD3AC9_.wvu.Cols" localSheetId="4" hidden="1">BSM!$H:$H,BSM!$R:$AD</definedName>
    <definedName name="Z_E742ADBD_5585_468F_B113_BCE283DD3AC9_.wvu.Cols" localSheetId="0" hidden="1">Ctrl!$H:$H</definedName>
    <definedName name="Z_E742ADBD_5585_468F_B113_BCE283DD3AC9_.wvu.Cols" localSheetId="5" hidden="1">MANDIRI!$B:$E</definedName>
    <definedName name="Z_E742ADBD_5585_468F_B113_BCE283DD3AC9_.wvu.FilterData" localSheetId="2" hidden="1">BJB!$F$8:$AO$4887</definedName>
    <definedName name="Z_E742ADBD_5585_468F_B113_BCE283DD3AC9_.wvu.FilterData" localSheetId="8" hidden="1">BNI!$A$9:$AK$10</definedName>
    <definedName name="Z_E742ADBD_5585_468F_B113_BCE283DD3AC9_.wvu.FilterData" localSheetId="1" hidden="1">BRI!$A$8:$AN$8</definedName>
    <definedName name="Z_E742ADBD_5585_468F_B113_BCE283DD3AC9_.wvu.FilterData" localSheetId="4" hidden="1">BSM!$A$9:$AF$10</definedName>
    <definedName name="Z_E742ADBD_5585_468F_B113_BCE283DD3AC9_.wvu.FilterData" localSheetId="5" hidden="1">MANDIRI!$A$7:$AF$7</definedName>
    <definedName name="Z_E742ADBD_5585_468F_B113_BCE283DD3AC9_.wvu.FilterData" localSheetId="7" hidden="1">Pegadaian!$A$8:$BC$8</definedName>
    <definedName name="Z_E742ADBD_5585_468F_B113_BCE283DD3AC9_.wvu.PrintArea" localSheetId="2" hidden="1">BJB!$A$1:$AO$4994</definedName>
    <definedName name="Z_E742ADBD_5585_468F_B113_BCE283DD3AC9_.wvu.PrintArea" localSheetId="8" hidden="1">BNI!$A$1:$AK$27</definedName>
    <definedName name="Z_E742ADBD_5585_468F_B113_BCE283DD3AC9_.wvu.PrintArea" localSheetId="1" hidden="1">BRI!$A$1:$AN$379</definedName>
    <definedName name="Z_E742ADBD_5585_468F_B113_BCE283DD3AC9_.wvu.PrintArea" localSheetId="4" hidden="1">BSM!$A$1:$AF$27</definedName>
    <definedName name="Z_E742ADBD_5585_468F_B113_BCE283DD3AC9_.wvu.PrintArea" localSheetId="5" hidden="1">MANDIRI!$A$1:$AF$34</definedName>
    <definedName name="Z_E742ADBD_5585_468F_B113_BCE283DD3AC9_.wvu.PrintArea" localSheetId="7" hidden="1">Pegadaian!$A$1:$BC$331</definedName>
    <definedName name="Z_E742ADBD_5585_468F_B113_BCE283DD3AC9_.wvu.PrintTitles" localSheetId="2" hidden="1">BJB!$1:$6</definedName>
    <definedName name="Z_E742ADBD_5585_468F_B113_BCE283DD3AC9_.wvu.PrintTitles" localSheetId="8" hidden="1">BNI!$1:$8</definedName>
    <definedName name="Z_E742ADBD_5585_468F_B113_BCE283DD3AC9_.wvu.PrintTitles" localSheetId="1" hidden="1">BRI!$1:$6</definedName>
    <definedName name="Z_E742ADBD_5585_468F_B113_BCE283DD3AC9_.wvu.PrintTitles" localSheetId="4" hidden="1">BSM!$1:$8</definedName>
    <definedName name="Z_E742ADBD_5585_468F_B113_BCE283DD3AC9_.wvu.PrintTitles" localSheetId="5" hidden="1">MANDIRI!$1:$6</definedName>
    <definedName name="Z_E742ADBD_5585_468F_B113_BCE283DD3AC9_.wvu.PrintTitles" localSheetId="7" hidden="1">Pegadaian!$1:$6</definedName>
    <definedName name="Z_E808FA69_BC82_4022_A6CA_568A9360E355_.wvu.Cols" localSheetId="2" hidden="1">BJB!$A:$E,BJB!$I:$I,BJB!$AA:$AM</definedName>
    <definedName name="Z_E808FA69_BC82_4022_A6CA_568A9360E355_.wvu.Cols" localSheetId="3" hidden="1">'bjb Syariah'!$A:$D</definedName>
    <definedName name="Z_E808FA69_BC82_4022_A6CA_568A9360E355_.wvu.Cols" localSheetId="8" hidden="1">BNI!$A:$E,BNI!$H:$H,BNI!$W:$AI</definedName>
    <definedName name="Z_E808FA69_BC82_4022_A6CA_568A9360E355_.wvu.Cols" localSheetId="1" hidden="1">BRI!$A:$E,BRI!$Z:$AL</definedName>
    <definedName name="Z_E808FA69_BC82_4022_A6CA_568A9360E355_.wvu.Cols" localSheetId="4" hidden="1">BSM!$A:$E,BSM!$H:$H,BSM!$R:$AD</definedName>
    <definedName name="Z_E808FA69_BC82_4022_A6CA_568A9360E355_.wvu.Cols" localSheetId="0" hidden="1">Ctrl!$H:$H</definedName>
    <definedName name="Z_E808FA69_BC82_4022_A6CA_568A9360E355_.wvu.Cols" localSheetId="5" hidden="1">MANDIRI!$B:$E</definedName>
    <definedName name="Z_E808FA69_BC82_4022_A6CA_568A9360E355_.wvu.Cols" localSheetId="7" hidden="1">Pegadaian!$A:$F,Pegadaian!$BD:$BI,Pegadaian!$BU:$BV</definedName>
    <definedName name="Z_E808FA69_BC82_4022_A6CA_568A9360E355_.wvu.Cols" localSheetId="6" hidden="1">PNM!$B:$B,PNM!$Z:$AJ</definedName>
    <definedName name="Z_E808FA69_BC82_4022_A6CA_568A9360E355_.wvu.FilterData" localSheetId="2" hidden="1">BJB!$A$8:$AO$4887</definedName>
    <definedName name="Z_E808FA69_BC82_4022_A6CA_568A9360E355_.wvu.FilterData" localSheetId="3" hidden="1">'bjb Syariah'!$A$7:$AM$128</definedName>
    <definedName name="Z_E808FA69_BC82_4022_A6CA_568A9360E355_.wvu.FilterData" localSheetId="8" hidden="1">BNI!$A$9:$AK$11</definedName>
    <definedName name="Z_E808FA69_BC82_4022_A6CA_568A9360E355_.wvu.FilterData" localSheetId="1" hidden="1">BRI!$A$8:$HR$377</definedName>
    <definedName name="Z_E808FA69_BC82_4022_A6CA_568A9360E355_.wvu.FilterData" localSheetId="4" hidden="1">BSM!$A$9:$AF$11</definedName>
    <definedName name="Z_E808FA69_BC82_4022_A6CA_568A9360E355_.wvu.FilterData" localSheetId="0" hidden="1">Ctrl!$A$935:$H$1015</definedName>
    <definedName name="Z_E808FA69_BC82_4022_A6CA_568A9360E355_.wvu.FilterData" localSheetId="5" hidden="1">MANDIRI!$A$7:$HJ$32</definedName>
    <definedName name="Z_E808FA69_BC82_4022_A6CA_568A9360E355_.wvu.FilterData" localSheetId="7" hidden="1">Pegadaian!$A$8:$II$261</definedName>
    <definedName name="Z_E808FA69_BC82_4022_A6CA_568A9360E355_.wvu.FilterData" localSheetId="6" hidden="1">PNM!$A$7:$AY$582</definedName>
    <definedName name="Z_E808FA69_BC82_4022_A6CA_568A9360E355_.wvu.PrintArea" localSheetId="2" hidden="1">BJB!$A$1:$AO$4994</definedName>
    <definedName name="Z_E808FA69_BC82_4022_A6CA_568A9360E355_.wvu.PrintArea" localSheetId="3" hidden="1">'bjb Syariah'!$A$1:$AM$130</definedName>
    <definedName name="Z_E808FA69_BC82_4022_A6CA_568A9360E355_.wvu.PrintArea" localSheetId="8" hidden="1">BNI!$A$1:$AK$27</definedName>
    <definedName name="Z_E808FA69_BC82_4022_A6CA_568A9360E355_.wvu.PrintArea" localSheetId="1" hidden="1">BRI!$A$1:$AN$1449</definedName>
    <definedName name="Z_E808FA69_BC82_4022_A6CA_568A9360E355_.wvu.PrintArea" localSheetId="4" hidden="1">BSM!$A$1:$AF$27</definedName>
    <definedName name="Z_E808FA69_BC82_4022_A6CA_568A9360E355_.wvu.PrintArea" localSheetId="5" hidden="1">MANDIRI!$A$1:$AF$34</definedName>
    <definedName name="Z_E808FA69_BC82_4022_A6CA_568A9360E355_.wvu.PrintArea" localSheetId="7" hidden="1">Pegadaian!$A$1:$BC$331</definedName>
    <definedName name="Z_E808FA69_BC82_4022_A6CA_568A9360E355_.wvu.PrintArea" localSheetId="6" hidden="1">PNM!$A$1:$AN$584</definedName>
    <definedName name="Z_E808FA69_BC82_4022_A6CA_568A9360E355_.wvu.PrintTitles" localSheetId="2" hidden="1">BJB!$1:$6</definedName>
    <definedName name="Z_E808FA69_BC82_4022_A6CA_568A9360E355_.wvu.PrintTitles" localSheetId="3" hidden="1">'bjb Syariah'!$1:$6</definedName>
    <definedName name="Z_E808FA69_BC82_4022_A6CA_568A9360E355_.wvu.PrintTitles" localSheetId="8" hidden="1">BNI!$1:$8</definedName>
    <definedName name="Z_E808FA69_BC82_4022_A6CA_568A9360E355_.wvu.PrintTitles" localSheetId="1" hidden="1">BRI!$1:$6</definedName>
    <definedName name="Z_E808FA69_BC82_4022_A6CA_568A9360E355_.wvu.PrintTitles" localSheetId="4" hidden="1">BSM!$1:$8</definedName>
    <definedName name="Z_E808FA69_BC82_4022_A6CA_568A9360E355_.wvu.PrintTitles" localSheetId="5" hidden="1">MANDIRI!$1:$6</definedName>
    <definedName name="Z_E808FA69_BC82_4022_A6CA_568A9360E355_.wvu.PrintTitles" localSheetId="7" hidden="1">Pegadaian!$1:$6</definedName>
    <definedName name="Z_E808FA69_BC82_4022_A6CA_568A9360E355_.wvu.PrintTitles" localSheetId="6" hidden="1">PNM!$1:$6</definedName>
    <definedName name="Z_E808FA69_BC82_4022_A6CA_568A9360E355_.wvu.Rows" localSheetId="6" hidden="1">PNM!$593:$632</definedName>
    <definedName name="Z_ED3D02ED_39B5_47B7_AA20_EBA56B34817E_.wvu.FilterData" localSheetId="6" hidden="1">PNM!$A$7:$AN$7</definedName>
    <definedName name="Z_ED3D02ED_39B5_47B7_AA20_EBA56B34817E_.wvu.PrintArea" localSheetId="6" hidden="1">PNM!$A$1:$AN$584</definedName>
    <definedName name="Z_ED3D02ED_39B5_47B7_AA20_EBA56B34817E_.wvu.PrintTitles" localSheetId="6" hidden="1">PNM!$1:$6</definedName>
    <definedName name="Z_EFAFA8AB_46D4_4993_8A8A_24E0C84F1D01_.wvu.FilterData" localSheetId="2" hidden="1">BJB!$A$8:$AO$4887</definedName>
    <definedName name="Z_F02452A6_794A_4B4C_96B6_1E3E08587209_.wvu.FilterData" localSheetId="2" hidden="1">BJB!$A$8:$AO$4887</definedName>
    <definedName name="Z_F02452A6_794A_4B4C_96B6_1E3E08587209_.wvu.FilterData" localSheetId="7" hidden="1">Pegadaian!$G$8:$BC$139</definedName>
    <definedName name="Z_F0D44DFA_1897_4245_B255_0281DDC59FE5_.wvu.FilterData" localSheetId="6" hidden="1">PNM!$A$7:$AN$582</definedName>
    <definedName name="Z_F15CA641_4D74_4B2B_AFDF_0799820801BF_.wvu.FilterData" localSheetId="2" hidden="1">BJB!$A$8:$HS$4887</definedName>
    <definedName name="Z_F3AFEEB6_5903_4B76_AFDE_2073E1B8B7FD_.wvu.Cols" localSheetId="2" hidden="1">BJB!$A:$E,BJB!$I:$I,BJB!$O:$S,BJB!$AE:$AM</definedName>
    <definedName name="Z_F3AFEEB6_5903_4B76_AFDE_2073E1B8B7FD_.wvu.Cols" localSheetId="3" hidden="1">'bjb Syariah'!$A:$D</definedName>
    <definedName name="Z_F3AFEEB6_5903_4B76_AFDE_2073E1B8B7FD_.wvu.Cols" localSheetId="8" hidden="1">BNI!$H:$H,BNI!$W:$AI</definedName>
    <definedName name="Z_F3AFEEB6_5903_4B76_AFDE_2073E1B8B7FD_.wvu.Cols" localSheetId="1" hidden="1">BRI!$Z:$AL</definedName>
    <definedName name="Z_F3AFEEB6_5903_4B76_AFDE_2073E1B8B7FD_.wvu.Cols" localSheetId="4" hidden="1">BSM!$H:$H,BSM!$R:$AD</definedName>
    <definedName name="Z_F3AFEEB6_5903_4B76_AFDE_2073E1B8B7FD_.wvu.Cols" localSheetId="0" hidden="1">Ctrl!$H:$H</definedName>
    <definedName name="Z_F3AFEEB6_5903_4B76_AFDE_2073E1B8B7FD_.wvu.Cols" localSheetId="5" hidden="1">MANDIRI!$B:$E</definedName>
    <definedName name="Z_F3AFEEB6_5903_4B76_AFDE_2073E1B8B7FD_.wvu.Cols" localSheetId="7" hidden="1">Pegadaian!$A:$E</definedName>
    <definedName name="Z_F3AFEEB6_5903_4B76_AFDE_2073E1B8B7FD_.wvu.FilterData" localSheetId="2" hidden="1">BJB!$A$8:$AO$4887</definedName>
    <definedName name="Z_F3AFEEB6_5903_4B76_AFDE_2073E1B8B7FD_.wvu.FilterData" localSheetId="3" hidden="1">'bjb Syariah'!$A$7:$AM$128</definedName>
    <definedName name="Z_F3AFEEB6_5903_4B76_AFDE_2073E1B8B7FD_.wvu.FilterData" localSheetId="8" hidden="1">BNI!$A$9:$AK$10</definedName>
    <definedName name="Z_F3AFEEB6_5903_4B76_AFDE_2073E1B8B7FD_.wvu.FilterData" localSheetId="1" hidden="1">BRI!$A$8:$AN$377</definedName>
    <definedName name="Z_F3AFEEB6_5903_4B76_AFDE_2073E1B8B7FD_.wvu.FilterData" localSheetId="4" hidden="1">BSM!$A$9:$AF$10</definedName>
    <definedName name="Z_F3AFEEB6_5903_4B76_AFDE_2073E1B8B7FD_.wvu.FilterData" localSheetId="0" hidden="1">Ctrl!$A$3:$F$336</definedName>
    <definedName name="Z_F3AFEEB6_5903_4B76_AFDE_2073E1B8B7FD_.wvu.FilterData" localSheetId="5" hidden="1">MANDIRI!$A$7:$AF$32</definedName>
    <definedName name="Z_F3AFEEB6_5903_4B76_AFDE_2073E1B8B7FD_.wvu.FilterData" localSheetId="7" hidden="1">Pegadaian!$A$8:$II$82</definedName>
    <definedName name="Z_F3AFEEB6_5903_4B76_AFDE_2073E1B8B7FD_.wvu.FilterData" localSheetId="6" hidden="1">PNM!$A$7:$AN$7</definedName>
    <definedName name="Z_F3AFEEB6_5903_4B76_AFDE_2073E1B8B7FD_.wvu.PrintArea" localSheetId="2" hidden="1">BJB!$A$1:$AO$4994</definedName>
    <definedName name="Z_F3AFEEB6_5903_4B76_AFDE_2073E1B8B7FD_.wvu.PrintArea" localSheetId="3" hidden="1">'bjb Syariah'!$A$1:$AM$130</definedName>
    <definedName name="Z_F3AFEEB6_5903_4B76_AFDE_2073E1B8B7FD_.wvu.PrintArea" localSheetId="8" hidden="1">BNI!$A$1:$AK$27</definedName>
    <definedName name="Z_F3AFEEB6_5903_4B76_AFDE_2073E1B8B7FD_.wvu.PrintArea" localSheetId="1" hidden="1">BRI!$A$1:$AN$379</definedName>
    <definedName name="Z_F3AFEEB6_5903_4B76_AFDE_2073E1B8B7FD_.wvu.PrintArea" localSheetId="4" hidden="1">BSM!$A$1:$AF$27</definedName>
    <definedName name="Z_F3AFEEB6_5903_4B76_AFDE_2073E1B8B7FD_.wvu.PrintArea" localSheetId="5" hidden="1">MANDIRI!$A$1:$AF$34</definedName>
    <definedName name="Z_F3AFEEB6_5903_4B76_AFDE_2073E1B8B7FD_.wvu.PrintArea" localSheetId="7" hidden="1">Pegadaian!$A$1:$BC$331</definedName>
    <definedName name="Z_F3AFEEB6_5903_4B76_AFDE_2073E1B8B7FD_.wvu.PrintArea" localSheetId="6" hidden="1">PNM!$A$1:$AN$584</definedName>
    <definedName name="Z_F3AFEEB6_5903_4B76_AFDE_2073E1B8B7FD_.wvu.PrintTitles" localSheetId="2" hidden="1">BJB!$1:$6</definedName>
    <definedName name="Z_F3AFEEB6_5903_4B76_AFDE_2073E1B8B7FD_.wvu.PrintTitles" localSheetId="3" hidden="1">'bjb Syariah'!$1:$6</definedName>
    <definedName name="Z_F3AFEEB6_5903_4B76_AFDE_2073E1B8B7FD_.wvu.PrintTitles" localSheetId="8" hidden="1">BNI!$1:$8</definedName>
    <definedName name="Z_F3AFEEB6_5903_4B76_AFDE_2073E1B8B7FD_.wvu.PrintTitles" localSheetId="1" hidden="1">BRI!$1:$6</definedName>
    <definedName name="Z_F3AFEEB6_5903_4B76_AFDE_2073E1B8B7FD_.wvu.PrintTitles" localSheetId="4" hidden="1">BSM!$1:$8</definedName>
    <definedName name="Z_F3AFEEB6_5903_4B76_AFDE_2073E1B8B7FD_.wvu.PrintTitles" localSheetId="5" hidden="1">MANDIRI!$1:$6</definedName>
    <definedName name="Z_F3AFEEB6_5903_4B76_AFDE_2073E1B8B7FD_.wvu.PrintTitles" localSheetId="7" hidden="1">Pegadaian!$1:$6</definedName>
    <definedName name="Z_F3AFEEB6_5903_4B76_AFDE_2073E1B8B7FD_.wvu.PrintTitles" localSheetId="6" hidden="1">PNM!$1:$6</definedName>
    <definedName name="Z_F65687DB_3EDC_4A19_9F6D_244C92557A29_.wvu.FilterData" localSheetId="2" hidden="1">BJB!$A$8:$AO$8</definedName>
    <definedName name="Z_F65687DB_3EDC_4A19_9F6D_244C92557A29_.wvu.FilterData" localSheetId="3" hidden="1">'bjb Syariah'!$A$7:$AM$7</definedName>
    <definedName name="Z_F65687DB_3EDC_4A19_9F6D_244C92557A29_.wvu.FilterData" localSheetId="1" hidden="1">BRI!$A$8:$AN$8</definedName>
    <definedName name="Z_F65687DB_3EDC_4A19_9F6D_244C92557A29_.wvu.FilterData" localSheetId="5" hidden="1">MANDIRI!$A$7:$AF$7</definedName>
    <definedName name="Z_F65687DB_3EDC_4A19_9F6D_244C92557A29_.wvu.FilterData" localSheetId="7" hidden="1">Pegadaian!$A$8:$BC$8</definedName>
    <definedName name="Z_F65687DB_3EDC_4A19_9F6D_244C92557A29_.wvu.FilterData" localSheetId="6" hidden="1">PNM!$A$7:$AN$7</definedName>
    <definedName name="Z_F6D3EAE2_7F6F_4E67_ADCB_336AE0F6805E_.wvu.FilterData" localSheetId="2" hidden="1">BJB!$A$8:$AT$4887</definedName>
    <definedName name="Z_FE588F53_65EC_40BB_8544_C6D5625371E0_.wvu.FilterData" localSheetId="2" hidden="1">BJB!$A$8:$AO$4887</definedName>
  </definedNames>
  <calcPr calcId="162913"/>
  <customWorkbookViews>
    <customWorkbookView name="Naruto - Personal View" guid="{070545E0-68FE-4F8E-AA2C-EE377557D161}" mergeInterval="0" personalView="1" maximized="1" windowWidth="1596" windowHeight="674" activeSheetId="8"/>
    <customWorkbookView name="Klaim06 - Personal View" guid="{E808FA69-BC82-4022-A6CA-568A9360E355}" mergeInterval="0" personalView="1" maximized="1" xWindow="-8" yWindow="22" windowWidth="1616" windowHeight="886" activeSheetId="7"/>
    <customWorkbookView name="KLAIM14 - Personal View" guid="{47E97DAE-5021-4286-89E1-7136B814B30D}" mergeInterval="0" personalView="1" maximized="1" xWindow="-8" yWindow="-8" windowWidth="1616" windowHeight="876" activeSheetId="3"/>
    <customWorkbookView name="KLAIM07 - Personal View" guid="{A8F47327-6AA2-4E70-AA1C-A9D7B2F12328}" mergeInterval="0" personalView="1" maximized="1" windowWidth="976" windowHeight="575" activeSheetId="2"/>
    <customWorkbookView name="riska - Personal View" guid="{911155BC-3EE4-415A-A701-B8821EE06DFE}" mergeInterval="0" personalView="1" maximized="1" xWindow="-8" yWindow="-8" windowWidth="1616" windowHeight="886" activeSheetId="3"/>
    <customWorkbookView name="Eric D. Pamungkas - Personal View" guid="{AB40ECC8-696D-4111-AAEE-81F763F888B1}" mergeInterval="0" personalView="1" maximized="1" xWindow="-8" yWindow="-8" windowWidth="1382" windowHeight="744" activeSheetId="3"/>
    <customWorkbookView name="Klaim05 - Personal View" guid="{1E53D2F3-E010-4603-9030-5C0D4B5DED57}" mergeInterval="0" personalView="1" windowWidth="1599" windowHeight="464" activeSheetId="3"/>
    <customWorkbookView name="Library Guardian - Personal View" guid="{8A3B0B15-BFCE-4F65-A132-1E3ACADBC11B}" mergeInterval="0" personalView="1" maximized="1" xWindow="54" yWindow="-8" windowWidth="1554" windowHeight="916" tabRatio="639" activeSheetId="3"/>
    <customWorkbookView name="keu 13 - Personal View" guid="{B0CF8D91-8195-459F-8ED0-BA89C57CB441}" mergeInterval="0" personalView="1" maximized="1" windowWidth="1596" windowHeight="603" activeSheetId="3"/>
    <customWorkbookView name="operasional - Personal View" guid="{4B113881-C8AB-482E-8283-CA3E4AA575B2}" mergeInterval="0" personalView="1" maximized="1" windowWidth="1362" windowHeight="543" activeSheetId="7"/>
    <customWorkbookView name="Liblary Guardian - Personal View" guid="{E742ADBD-5585-468F-B113-BCE283DD3AC9}" mergeInterval="0" personalView="1" maximized="1" xWindow="54" yWindow="-8" windowWidth="1554" windowHeight="916" activeSheetId="6"/>
    <customWorkbookView name="Z4c - Personal View" guid="{0F0368AB-2262-4AC3-ACB1-7193E26E404F}" mergeInterval="0" personalView="1" maximized="1" windowWidth="1362" windowHeight="582" activeSheetId="3"/>
    <customWorkbookView name="KEU20 - Personal View" guid="{145FEF33-4068-46CD-BA08-C5D8A7973E3A}" mergeInterval="0" personalView="1" xWindow="-1" yWindow="329" windowWidth="503" windowHeight="324" activeSheetId="3"/>
    <customWorkbookView name="JAMKRINDO 16 - Personal View" guid="{0C033AAF-A940-496B-BA01-0A3768D2001D}" mergeInterval="0" personalView="1" maximized="1" xWindow="-8" yWindow="-8" windowWidth="1616" windowHeight="916" activeSheetId="3"/>
    <customWorkbookView name="Zack 13 - Personal View" guid="{7C2DD313-3DBF-45AF-A87D-DCD948FA0D26}" mergeInterval="0" personalView="1" maximized="1" windowWidth="1596" windowHeight="735" activeSheetId="3"/>
    <customWorkbookView name="KEU23 - Personal View" guid="{F3AFEEB6-5903-4B76-AFDE-2073E1B8B7FD}" mergeInterval="0" personalView="1" maximized="1" xWindow="-8" yWindow="-8" windowWidth="1456" windowHeight="886" activeSheetId="3"/>
    <customWorkbookView name="Jamkrindo - Personal View" guid="{13B5D843-290B-4240-AF7E-5DCBD061D4E5}" mergeInterval="0" personalView="1" maximized="1" xWindow="-8" yWindow="-8" windowWidth="1616" windowHeight="876" activeSheetId="7"/>
    <customWorkbookView name="JAMKRINDO PERUM - Personal View" guid="{5D747C7F-3ED7-4479-8E66-FF74BD77DD15}" mergeInterval="0" personalView="1" xWindow="67" yWindow="34" windowWidth="1039" windowHeight="624" activeSheetId="2"/>
    <customWorkbookView name="Klaim02 - Personal View" guid="{E2EFB8A6-AAEA-44D6-B60C-9DF859682E27}" mergeInterval="0" personalView="1" maximized="1" xWindow="-8" yWindow="-8" windowWidth="1616" windowHeight="886" activeSheetId="3"/>
    <customWorkbookView name="Klaim12 - Personal View" guid="{08968BDA-A3C7-4464-8E99-998DECF09805}" mergeInterval="0" personalView="1" maximized="1" xWindow="-8" yWindow="-8" windowWidth="1616" windowHeight="886" activeSheetId="3"/>
    <customWorkbookView name="Klaim04 - Personal View" guid="{C5F140F2-C853-449D-895C-AFA88E904AF7}" mergeInterval="0" personalView="1" maximized="1" windowWidth="1436" windowHeight="595" activeSheetId="3"/>
    <customWorkbookView name="KLAIM03 - Personal View" guid="{287F4617-2376-48DF-BE62-F40612F074F0}" mergeInterval="0" personalView="1" maximized="1" xWindow="-8" yWindow="-8" windowWidth="1616" windowHeight="886" activeSheetId="7"/>
    <customWorkbookView name="PLT KABAG KLAIM DAN SUBROGASI - Personal View" guid="{8C01938E-34FD-4D28-A9BC-D130D6FBE44E}" mergeInterval="0" personalView="1" xWindow="26" yWindow="26" windowWidth="1083" windowHeight="1040" activeSheetId="3"/>
    <customWorkbookView name="madorusuh - Personal View" guid="{A5C53644-2A75-43E5-B056-CF00568E6007}" mergeInterval="0" personalView="1" maximized="1" xWindow="-8" yWindow="-8" windowWidth="1616" windowHeight="876" activeSheetId="3"/>
  </customWorkbookViews>
  <fileRecoveryPr autoRecover="0"/>
</workbook>
</file>

<file path=xl/calcChain.xml><?xml version="1.0" encoding="utf-8"?>
<calcChain xmlns="http://schemas.openxmlformats.org/spreadsheetml/2006/main">
  <c r="AN300" i="10" l="1"/>
  <c r="AM300" i="10"/>
  <c r="AO336" i="10" l="1"/>
  <c r="AM580" i="7" l="1"/>
  <c r="AN580" i="7" s="1"/>
  <c r="AM579" i="7"/>
  <c r="AN579" i="7" s="1"/>
  <c r="AM578" i="7"/>
  <c r="AN578" i="7" s="1"/>
  <c r="AM577" i="7"/>
  <c r="AN577" i="7" s="1"/>
  <c r="AM576" i="7"/>
  <c r="AN576" i="7" s="1"/>
  <c r="AM575" i="7"/>
  <c r="AN575" i="7" s="1"/>
  <c r="AM574" i="7"/>
  <c r="AN574" i="7" s="1"/>
  <c r="AM573" i="7"/>
  <c r="AN573" i="7" s="1"/>
  <c r="AN572" i="7"/>
  <c r="AM572" i="7"/>
  <c r="AM571" i="7"/>
  <c r="AN571" i="7" s="1"/>
  <c r="BB318" i="10"/>
  <c r="BC318" i="10" s="1"/>
  <c r="BB317" i="10"/>
  <c r="BC317" i="10" s="1"/>
  <c r="BB316" i="10"/>
  <c r="BC316" i="10" s="1"/>
  <c r="BB315" i="10"/>
  <c r="BC315" i="10" s="1"/>
  <c r="BB314" i="10"/>
  <c r="BC314" i="10" s="1"/>
  <c r="BB313" i="10"/>
  <c r="BC313" i="10" s="1"/>
  <c r="BB312" i="10"/>
  <c r="BC312" i="10" s="1"/>
  <c r="BB301" i="10"/>
  <c r="BC301" i="10" s="1"/>
  <c r="BB302" i="10"/>
  <c r="BC302" i="10" s="1"/>
  <c r="BB303" i="10"/>
  <c r="BC303" i="10" s="1"/>
  <c r="BB304" i="10"/>
  <c r="BC304" i="10" s="1"/>
  <c r="BB305" i="10"/>
  <c r="BC305" i="10" s="1"/>
  <c r="BB306" i="10"/>
  <c r="BC306" i="10" s="1"/>
  <c r="BB307" i="10"/>
  <c r="BC307" i="10" s="1"/>
  <c r="BB308" i="10"/>
  <c r="BC308" i="10" s="1"/>
  <c r="BB309" i="10"/>
  <c r="BC309" i="10" s="1"/>
  <c r="BB310" i="10"/>
  <c r="BC310" i="10" s="1"/>
  <c r="BB311" i="10"/>
  <c r="BC311" i="10" s="1"/>
  <c r="AM1442" i="2"/>
  <c r="AN1442" i="2" s="1"/>
  <c r="AM1441" i="2"/>
  <c r="AN1441" i="2" s="1"/>
  <c r="AN1440" i="2"/>
  <c r="AM1440" i="2"/>
  <c r="AM1439" i="2"/>
  <c r="AN1439" i="2" s="1"/>
  <c r="AN1438" i="2"/>
  <c r="AM1438" i="2"/>
  <c r="AM1437" i="2"/>
  <c r="AN1437" i="2" s="1"/>
  <c r="AM1436" i="2"/>
  <c r="AN1436" i="2" s="1"/>
  <c r="AM1435" i="2"/>
  <c r="AN1435" i="2" s="1"/>
  <c r="AM1434" i="2"/>
  <c r="AN1434" i="2" s="1"/>
  <c r="AM1433" i="2"/>
  <c r="AN1433" i="2" s="1"/>
  <c r="AN1432" i="2"/>
  <c r="AM1432" i="2"/>
  <c r="AM1431" i="2"/>
  <c r="AN1431" i="2" s="1"/>
  <c r="AN1430" i="2"/>
  <c r="AM1430" i="2"/>
  <c r="AM1429" i="2"/>
  <c r="AN1429" i="2" s="1"/>
  <c r="AM1428" i="2"/>
  <c r="AN1428" i="2" s="1"/>
  <c r="AM1427" i="2"/>
  <c r="AN1427" i="2" s="1"/>
  <c r="AM1426" i="2"/>
  <c r="AN1426" i="2" s="1"/>
  <c r="AM1425" i="2"/>
  <c r="AN1425" i="2" s="1"/>
  <c r="AN1424" i="2"/>
  <c r="AM1424" i="2"/>
  <c r="AM1423" i="2"/>
  <c r="AN1423" i="2" s="1"/>
  <c r="AN1422" i="2"/>
  <c r="AM1422" i="2"/>
  <c r="AM1421" i="2"/>
  <c r="AN1421" i="2" s="1"/>
  <c r="AM1420" i="2"/>
  <c r="AN1420" i="2" s="1"/>
  <c r="AM1419" i="2"/>
  <c r="AN1419" i="2" s="1"/>
  <c r="AM1418" i="2"/>
  <c r="AN1418" i="2" s="1"/>
  <c r="AM1417" i="2"/>
  <c r="AN1417" i="2" s="1"/>
  <c r="AN1416" i="2"/>
  <c r="AM1416" i="2"/>
  <c r="AM1415" i="2"/>
  <c r="AN1415" i="2" s="1"/>
  <c r="AN1414" i="2"/>
  <c r="AM1414" i="2"/>
  <c r="AM1413" i="2"/>
  <c r="AN1413" i="2" s="1"/>
  <c r="AM1412" i="2"/>
  <c r="AN1412" i="2" s="1"/>
  <c r="AM1411" i="2"/>
  <c r="AN1411" i="2" s="1"/>
  <c r="AM1410" i="2"/>
  <c r="AN1410" i="2" s="1"/>
  <c r="AM1409" i="2"/>
  <c r="AN1409" i="2" s="1"/>
  <c r="AN1408" i="2"/>
  <c r="AM1408" i="2"/>
  <c r="AM1407" i="2"/>
  <c r="AN1407" i="2" s="1"/>
  <c r="AN1406" i="2"/>
  <c r="AM1406" i="2"/>
  <c r="AM1405" i="2"/>
  <c r="AN1405" i="2" s="1"/>
  <c r="AM1404" i="2"/>
  <c r="AN1404" i="2" s="1"/>
  <c r="AM1403" i="2"/>
  <c r="AN1403" i="2" s="1"/>
  <c r="AM1402" i="2"/>
  <c r="AN1402" i="2" s="1"/>
  <c r="AM1401" i="2"/>
  <c r="AN1401" i="2" s="1"/>
  <c r="AN1400" i="2"/>
  <c r="AM1400" i="2"/>
  <c r="AM1399" i="2"/>
  <c r="AN1399" i="2" s="1"/>
  <c r="AN1398" i="2"/>
  <c r="AM1398" i="2"/>
  <c r="AM1397" i="2"/>
  <c r="AN1397" i="2" s="1"/>
  <c r="AM1396" i="2"/>
  <c r="AN1396" i="2" s="1"/>
  <c r="AM1395" i="2"/>
  <c r="AN1395" i="2" s="1"/>
  <c r="AM1394" i="2"/>
  <c r="AN1394" i="2" s="1"/>
  <c r="AM1393" i="2"/>
  <c r="AN1393" i="2" s="1"/>
  <c r="AN1392" i="2"/>
  <c r="AM1392" i="2"/>
  <c r="AM1391" i="2"/>
  <c r="AN1391" i="2" s="1"/>
  <c r="AN1390" i="2"/>
  <c r="AM1390" i="2"/>
  <c r="AM1389" i="2"/>
  <c r="AN1389" i="2" s="1"/>
  <c r="AM1388" i="2"/>
  <c r="AN1388" i="2" s="1"/>
  <c r="AM1387" i="2"/>
  <c r="AN1387" i="2" s="1"/>
  <c r="AM1386" i="2"/>
  <c r="AN1386" i="2" s="1"/>
  <c r="AM1385" i="2"/>
  <c r="AN1385" i="2" s="1"/>
  <c r="AN1384" i="2"/>
  <c r="AM1384" i="2"/>
  <c r="AM1383" i="2"/>
  <c r="AN1383" i="2" s="1"/>
  <c r="AN1382" i="2"/>
  <c r="AM1382" i="2"/>
  <c r="AM1381" i="2"/>
  <c r="AN1381" i="2" s="1"/>
  <c r="AM1380" i="2"/>
  <c r="AN1380" i="2" s="1"/>
  <c r="AM1379" i="2"/>
  <c r="AN1379" i="2" s="1"/>
  <c r="AM1378" i="2"/>
  <c r="AN1378" i="2" s="1"/>
  <c r="AM1377" i="2"/>
  <c r="AN1377" i="2" s="1"/>
  <c r="AN1376" i="2"/>
  <c r="AM1376" i="2"/>
  <c r="AM1375" i="2"/>
  <c r="AN1375" i="2" s="1"/>
  <c r="AN1374" i="2"/>
  <c r="AM1374" i="2"/>
  <c r="AM1373" i="2"/>
  <c r="AN1373" i="2" s="1"/>
  <c r="AM1372" i="2"/>
  <c r="AN1372" i="2" s="1"/>
  <c r="AM1371" i="2"/>
  <c r="AN1371" i="2" s="1"/>
  <c r="AM1370" i="2"/>
  <c r="AN1370" i="2" s="1"/>
  <c r="AM1369" i="2"/>
  <c r="AN1369" i="2" s="1"/>
  <c r="AN1368" i="2"/>
  <c r="AM1368" i="2"/>
  <c r="AM1367" i="2"/>
  <c r="AN1367" i="2" s="1"/>
  <c r="AN1366" i="2"/>
  <c r="AM1366" i="2"/>
  <c r="AM1365" i="2"/>
  <c r="AN1365" i="2" s="1"/>
  <c r="AM1364" i="2"/>
  <c r="AN1364" i="2" s="1"/>
  <c r="AM1363" i="2"/>
  <c r="AN1363" i="2" s="1"/>
  <c r="AM1362" i="2"/>
  <c r="AN1362" i="2" s="1"/>
  <c r="AM1361" i="2"/>
  <c r="AN1361" i="2" s="1"/>
  <c r="AN1360" i="2"/>
  <c r="AM1360" i="2"/>
  <c r="AM1359" i="2"/>
  <c r="AN1359" i="2" s="1"/>
  <c r="AN1358" i="2"/>
  <c r="AM1358" i="2"/>
  <c r="AM1357" i="2"/>
  <c r="AN1357" i="2" s="1"/>
  <c r="AM1356" i="2"/>
  <c r="AN1356" i="2" s="1"/>
  <c r="AM1355" i="2"/>
  <c r="AN1355" i="2" s="1"/>
  <c r="AM1354" i="2"/>
  <c r="AN1354" i="2" s="1"/>
  <c r="AM1353" i="2"/>
  <c r="AN1353" i="2" s="1"/>
  <c r="AN1352" i="2"/>
  <c r="AM1352" i="2"/>
  <c r="AM1351" i="2"/>
  <c r="AN1351" i="2" s="1"/>
  <c r="AN1350" i="2"/>
  <c r="AM1350" i="2"/>
  <c r="AM1349" i="2"/>
  <c r="AN1349" i="2" s="1"/>
  <c r="AM1348" i="2"/>
  <c r="AN1348" i="2" s="1"/>
  <c r="AM1347" i="2"/>
  <c r="AN1347" i="2" s="1"/>
  <c r="AM1346" i="2"/>
  <c r="AN1346" i="2" s="1"/>
  <c r="AM1345" i="2"/>
  <c r="AN1345" i="2" s="1"/>
  <c r="AN1344" i="2"/>
  <c r="AM1344" i="2"/>
  <c r="AM1343" i="2"/>
  <c r="AN1343" i="2" s="1"/>
  <c r="AN1342" i="2"/>
  <c r="AM1342" i="2"/>
  <c r="AM1341" i="2"/>
  <c r="AN1341" i="2" s="1"/>
  <c r="AM1340" i="2"/>
  <c r="AN1340" i="2" s="1"/>
  <c r="AM1339" i="2"/>
  <c r="AN1339" i="2" s="1"/>
  <c r="AM1338" i="2"/>
  <c r="AN1338" i="2" s="1"/>
  <c r="AM1337" i="2"/>
  <c r="AN1337" i="2" s="1"/>
  <c r="AN1336" i="2"/>
  <c r="AM1336" i="2"/>
  <c r="AM1335" i="2"/>
  <c r="AN1335" i="2" s="1"/>
  <c r="AN1334" i="2"/>
  <c r="AM1334" i="2"/>
  <c r="AM1333" i="2"/>
  <c r="AN1333" i="2" s="1"/>
  <c r="AM1332" i="2"/>
  <c r="AN1332" i="2" s="1"/>
  <c r="AM1331" i="2"/>
  <c r="AN1331" i="2" s="1"/>
  <c r="AM1330" i="2"/>
  <c r="AN1330" i="2" s="1"/>
  <c r="AM1329" i="2"/>
  <c r="AN1329" i="2" s="1"/>
  <c r="AN1328" i="2"/>
  <c r="AM1328" i="2"/>
  <c r="AM1327" i="2"/>
  <c r="AN1327" i="2" s="1"/>
  <c r="AN1326" i="2"/>
  <c r="AM1326" i="2"/>
  <c r="AM1325" i="2"/>
  <c r="AN1325" i="2" s="1"/>
  <c r="AM1324" i="2"/>
  <c r="AN1324" i="2" s="1"/>
  <c r="AM1323" i="2"/>
  <c r="AN1323" i="2" s="1"/>
  <c r="AM1322" i="2"/>
  <c r="AN1322" i="2" s="1"/>
  <c r="AM1321" i="2"/>
  <c r="AN1321" i="2" s="1"/>
  <c r="AN1320" i="2"/>
  <c r="AM1320" i="2"/>
  <c r="AM1319" i="2"/>
  <c r="AN1319" i="2" s="1"/>
  <c r="AN1318" i="2"/>
  <c r="AM1318" i="2"/>
  <c r="AM1317" i="2"/>
  <c r="AN1317" i="2" s="1"/>
  <c r="AM1316" i="2"/>
  <c r="AN1316" i="2" s="1"/>
  <c r="AM1315" i="2"/>
  <c r="AN1315" i="2" s="1"/>
  <c r="AM1314" i="2"/>
  <c r="AN1314" i="2" s="1"/>
  <c r="AM1313" i="2"/>
  <c r="AN1313" i="2" s="1"/>
  <c r="AN1312" i="2"/>
  <c r="AM1312" i="2"/>
  <c r="AM1311" i="2"/>
  <c r="AN1311" i="2" s="1"/>
  <c r="AN1310" i="2"/>
  <c r="AM1310" i="2"/>
  <c r="AM1309" i="2"/>
  <c r="AN1309" i="2" s="1"/>
  <c r="AM1308" i="2"/>
  <c r="AN1308" i="2" s="1"/>
  <c r="AM1307" i="2"/>
  <c r="AN1307" i="2" s="1"/>
  <c r="AM1306" i="2"/>
  <c r="AN1306" i="2" s="1"/>
  <c r="AM1305" i="2"/>
  <c r="AN1305" i="2" s="1"/>
  <c r="AN1304" i="2"/>
  <c r="AM1304" i="2"/>
  <c r="AM1303" i="2"/>
  <c r="AN1303" i="2" s="1"/>
  <c r="AN1302" i="2"/>
  <c r="AM1302" i="2"/>
  <c r="AM1301" i="2"/>
  <c r="AN1301" i="2" s="1"/>
  <c r="AM1300" i="2"/>
  <c r="AN1300" i="2" s="1"/>
  <c r="AM1299" i="2"/>
  <c r="AN1299" i="2" s="1"/>
  <c r="AM1298" i="2"/>
  <c r="AN1298" i="2" s="1"/>
  <c r="AM1297" i="2"/>
  <c r="AN1297" i="2" s="1"/>
  <c r="AN1296" i="2"/>
  <c r="AM1296" i="2"/>
  <c r="AM1295" i="2"/>
  <c r="AN1295" i="2" s="1"/>
  <c r="AN1294" i="2"/>
  <c r="AM1294" i="2"/>
  <c r="AM1293" i="2"/>
  <c r="AN1293" i="2" s="1"/>
  <c r="AM1292" i="2"/>
  <c r="AN1292" i="2" s="1"/>
  <c r="AM1291" i="2"/>
  <c r="AN1291" i="2" s="1"/>
  <c r="AM1290" i="2"/>
  <c r="AN1290" i="2" s="1"/>
  <c r="AM1289" i="2"/>
  <c r="AN1289" i="2" s="1"/>
  <c r="AN1288" i="2"/>
  <c r="AM1288" i="2"/>
  <c r="AM1287" i="2"/>
  <c r="AN1287" i="2" s="1"/>
  <c r="AN1286" i="2"/>
  <c r="AM1286" i="2"/>
  <c r="AM1285" i="2"/>
  <c r="AN1285" i="2" s="1"/>
  <c r="AM1284" i="2"/>
  <c r="AN1284" i="2" s="1"/>
  <c r="AM1283" i="2"/>
  <c r="AN1283" i="2" s="1"/>
  <c r="AM1282" i="2"/>
  <c r="AN1282" i="2" s="1"/>
  <c r="AM1281" i="2"/>
  <c r="AN1281" i="2" s="1"/>
  <c r="AN1280" i="2"/>
  <c r="AM1280" i="2"/>
  <c r="AM1279" i="2"/>
  <c r="AN1279" i="2" s="1"/>
  <c r="AM1278" i="2"/>
  <c r="AN1278" i="2" s="1"/>
  <c r="AM1277" i="2"/>
  <c r="AN1277" i="2" s="1"/>
  <c r="AM1276" i="2"/>
  <c r="AN1276" i="2" s="1"/>
  <c r="AM1275" i="2"/>
  <c r="AN1275" i="2" s="1"/>
  <c r="AM1274" i="2"/>
  <c r="AN1274" i="2" s="1"/>
  <c r="AM1273" i="2"/>
  <c r="AN1273" i="2" s="1"/>
  <c r="AN1272" i="2"/>
  <c r="AM1272" i="2"/>
  <c r="AM1271" i="2"/>
  <c r="AN1271" i="2" s="1"/>
  <c r="AN1270" i="2"/>
  <c r="AM1270" i="2"/>
  <c r="AM1269" i="2"/>
  <c r="AN1269" i="2" s="1"/>
  <c r="AM1268" i="2"/>
  <c r="AN1268" i="2" s="1"/>
  <c r="AM1267" i="2"/>
  <c r="AN1267" i="2" s="1"/>
  <c r="AM1266" i="2"/>
  <c r="AN1266" i="2" s="1"/>
  <c r="AM1265" i="2"/>
  <c r="AN1265" i="2" s="1"/>
  <c r="AN1264" i="2"/>
  <c r="AM1264" i="2"/>
  <c r="AM1263" i="2"/>
  <c r="AN1263" i="2" s="1"/>
  <c r="AN1262" i="2"/>
  <c r="AM1262" i="2"/>
  <c r="AM1261" i="2"/>
  <c r="AN1261" i="2" s="1"/>
  <c r="AM1260" i="2"/>
  <c r="AN1260" i="2" s="1"/>
  <c r="AM1259" i="2"/>
  <c r="AN1259" i="2" s="1"/>
  <c r="AM1258" i="2"/>
  <c r="AN1258" i="2" s="1"/>
  <c r="AM1257" i="2"/>
  <c r="AN1257" i="2" s="1"/>
  <c r="AN1256" i="2"/>
  <c r="AM1256" i="2"/>
  <c r="AM1255" i="2"/>
  <c r="AN1255" i="2" s="1"/>
  <c r="AN1254" i="2"/>
  <c r="AM1254" i="2"/>
  <c r="AM1253" i="2"/>
  <c r="AN1253" i="2" s="1"/>
  <c r="AM1252" i="2"/>
  <c r="AN1252" i="2" s="1"/>
  <c r="AM1251" i="2"/>
  <c r="AN1251" i="2" s="1"/>
  <c r="AM1250" i="2"/>
  <c r="AN1250" i="2" s="1"/>
  <c r="AM1249" i="2"/>
  <c r="AN1249" i="2" s="1"/>
  <c r="AN1248" i="2"/>
  <c r="AM1248" i="2"/>
  <c r="AM1247" i="2"/>
  <c r="AN1247" i="2" s="1"/>
  <c r="AN1246" i="2"/>
  <c r="AM1246" i="2"/>
  <c r="AM1245" i="2"/>
  <c r="AN1245" i="2" s="1"/>
  <c r="AM1244" i="2"/>
  <c r="AN1244" i="2" s="1"/>
  <c r="AM1243" i="2"/>
  <c r="AN1243" i="2" s="1"/>
  <c r="AM1242" i="2"/>
  <c r="AN1242" i="2" s="1"/>
  <c r="AM1241" i="2"/>
  <c r="AN1241" i="2" s="1"/>
  <c r="AN1240" i="2"/>
  <c r="AM1240" i="2"/>
  <c r="AM1239" i="2"/>
  <c r="AN1239" i="2" s="1"/>
  <c r="AN1238" i="2"/>
  <c r="AM1238" i="2"/>
  <c r="AM1237" i="2"/>
  <c r="AN1237" i="2" s="1"/>
  <c r="AM1236" i="2"/>
  <c r="AN1236" i="2" s="1"/>
  <c r="AM1235" i="2"/>
  <c r="AN1235" i="2" s="1"/>
  <c r="AM1234" i="2"/>
  <c r="AN1234" i="2" s="1"/>
  <c r="AM1233" i="2"/>
  <c r="AN1233" i="2" s="1"/>
  <c r="AN1232" i="2"/>
  <c r="AM1232" i="2"/>
  <c r="AM1231" i="2"/>
  <c r="AN1231" i="2" s="1"/>
  <c r="AN1230" i="2"/>
  <c r="AM1230" i="2"/>
  <c r="AM1229" i="2"/>
  <c r="AN1229" i="2" s="1"/>
  <c r="AM1228" i="2"/>
  <c r="AN1228" i="2" s="1"/>
  <c r="AM1227" i="2"/>
  <c r="AN1227" i="2" s="1"/>
  <c r="AM1226" i="2"/>
  <c r="AN1226" i="2" s="1"/>
  <c r="AM1225" i="2"/>
  <c r="AN1225" i="2" s="1"/>
  <c r="AN1224" i="2"/>
  <c r="AM1224" i="2"/>
  <c r="AM1223" i="2"/>
  <c r="AN1223" i="2" s="1"/>
  <c r="AN1222" i="2"/>
  <c r="AM1222" i="2"/>
  <c r="AM1221" i="2"/>
  <c r="AN1221" i="2" s="1"/>
  <c r="AM1220" i="2"/>
  <c r="AN1220" i="2" s="1"/>
  <c r="AM1219" i="2"/>
  <c r="AN1219" i="2" s="1"/>
  <c r="AM1218" i="2"/>
  <c r="AN1218" i="2" s="1"/>
  <c r="AM1217" i="2"/>
  <c r="AN1217" i="2" s="1"/>
  <c r="AN1216" i="2"/>
  <c r="AM1216" i="2"/>
  <c r="AM1215" i="2"/>
  <c r="AN1215" i="2" s="1"/>
  <c r="AN1214" i="2"/>
  <c r="AM1214" i="2"/>
  <c r="AM1213" i="2"/>
  <c r="AN1213" i="2" s="1"/>
  <c r="AM1212" i="2"/>
  <c r="AN1212" i="2" s="1"/>
  <c r="AM1211" i="2"/>
  <c r="AN1211" i="2" s="1"/>
  <c r="AM1210" i="2"/>
  <c r="AN1210" i="2" s="1"/>
  <c r="AM1209" i="2"/>
  <c r="AN1209" i="2" s="1"/>
  <c r="AN1208" i="2"/>
  <c r="AM1208" i="2"/>
  <c r="AM1207" i="2"/>
  <c r="AN1207" i="2" s="1"/>
  <c r="AN1206" i="2"/>
  <c r="AM1206" i="2"/>
  <c r="AM1205" i="2"/>
  <c r="AN1205" i="2" s="1"/>
  <c r="AM1204" i="2"/>
  <c r="AN1204" i="2" s="1"/>
  <c r="AM1203" i="2"/>
  <c r="AN1203" i="2" s="1"/>
  <c r="AM1202" i="2"/>
  <c r="AN1202" i="2" s="1"/>
  <c r="AM1201" i="2"/>
  <c r="AN1201" i="2" s="1"/>
  <c r="AN1200" i="2"/>
  <c r="AM1200" i="2"/>
  <c r="AM1199" i="2"/>
  <c r="AN1199" i="2" s="1"/>
  <c r="AN1198" i="2"/>
  <c r="AM1198" i="2"/>
  <c r="AM1197" i="2"/>
  <c r="AN1197" i="2" s="1"/>
  <c r="AM1196" i="2"/>
  <c r="AN1196" i="2" s="1"/>
  <c r="AM1195" i="2"/>
  <c r="AN1195" i="2" s="1"/>
  <c r="AM1194" i="2"/>
  <c r="AN1194" i="2" s="1"/>
  <c r="AM1193" i="2"/>
  <c r="AN1193" i="2" s="1"/>
  <c r="AN1192" i="2"/>
  <c r="AM1192" i="2"/>
  <c r="AM1191" i="2"/>
  <c r="AN1191" i="2" s="1"/>
  <c r="AN1190" i="2"/>
  <c r="AM1190" i="2"/>
  <c r="AM1189" i="2"/>
  <c r="AN1189" i="2" s="1"/>
  <c r="AM1188" i="2"/>
  <c r="AN1188" i="2" s="1"/>
  <c r="AM1187" i="2"/>
  <c r="AN1187" i="2" s="1"/>
  <c r="AM1186" i="2"/>
  <c r="AN1186" i="2" s="1"/>
  <c r="AM1185" i="2"/>
  <c r="AN1185" i="2" s="1"/>
  <c r="AN1184" i="2"/>
  <c r="AM1184" i="2"/>
  <c r="AM1183" i="2"/>
  <c r="AN1183" i="2" s="1"/>
  <c r="AN1182" i="2"/>
  <c r="AM1182" i="2"/>
  <c r="AM1181" i="2"/>
  <c r="AN1181" i="2" s="1"/>
  <c r="AL90" i="4"/>
  <c r="AM90" i="4" s="1"/>
  <c r="AL89" i="4"/>
  <c r="AM89" i="4" s="1"/>
  <c r="AN4970" i="3"/>
  <c r="AO4970" i="3" s="1"/>
  <c r="AN4969" i="3"/>
  <c r="AO4969" i="3" s="1"/>
  <c r="AN4968" i="3"/>
  <c r="AO4968" i="3" s="1"/>
  <c r="AN330" i="10" l="1"/>
  <c r="AN337" i="10" s="1"/>
  <c r="AN264" i="10"/>
  <c r="AM264" i="10"/>
  <c r="BB300" i="10" l="1"/>
  <c r="BC300" i="10" s="1"/>
  <c r="BB299" i="10"/>
  <c r="BC299" i="10" s="1"/>
  <c r="BB298" i="10"/>
  <c r="BC298" i="10" s="1"/>
  <c r="BB297" i="10"/>
  <c r="BC297" i="10" s="1"/>
  <c r="BB296" i="10"/>
  <c r="BC296" i="10" s="1"/>
  <c r="BB295" i="10"/>
  <c r="BC295" i="10" s="1"/>
  <c r="BB294" i="10"/>
  <c r="BC294" i="10" s="1"/>
  <c r="BB293" i="10"/>
  <c r="BC293" i="10" s="1"/>
  <c r="BB292" i="10"/>
  <c r="BC292" i="10" s="1"/>
  <c r="BB291" i="10"/>
  <c r="BC291" i="10" s="1"/>
  <c r="BB290" i="10"/>
  <c r="BC290" i="10" s="1"/>
  <c r="BB289" i="10"/>
  <c r="BC289" i="10" s="1"/>
  <c r="BB288" i="10"/>
  <c r="BC288" i="10" s="1"/>
  <c r="BB287" i="10"/>
  <c r="BC287" i="10" s="1"/>
  <c r="BB286" i="10"/>
  <c r="BC286" i="10" s="1"/>
  <c r="BB285" i="10"/>
  <c r="BC285" i="10" s="1"/>
  <c r="BB284" i="10"/>
  <c r="BC284" i="10" s="1"/>
  <c r="BB283" i="10"/>
  <c r="BC283" i="10" s="1"/>
  <c r="BB282" i="10"/>
  <c r="BC282" i="10" s="1"/>
  <c r="BB281" i="10"/>
  <c r="BC281" i="10" s="1"/>
  <c r="AK152" i="10" l="1"/>
  <c r="AL330" i="10"/>
  <c r="G81" i="10" l="1"/>
  <c r="G93" i="10"/>
  <c r="B4047" i="3" l="1"/>
  <c r="C4047" i="3"/>
  <c r="E4047" i="3"/>
  <c r="I4047" i="3"/>
  <c r="AN4047" i="3"/>
  <c r="AO4047" i="3" l="1"/>
  <c r="AM570" i="7" l="1"/>
  <c r="AN570" i="7" s="1"/>
  <c r="AM569" i="7"/>
  <c r="AN569" i="7" s="1"/>
  <c r="AM568" i="7"/>
  <c r="AN568" i="7" s="1"/>
  <c r="AM567" i="7"/>
  <c r="AN567" i="7" s="1"/>
  <c r="BB280" i="10"/>
  <c r="AM1180" i="2"/>
  <c r="AN1180" i="2" s="1"/>
  <c r="AM1179" i="2"/>
  <c r="AN1179" i="2" s="1"/>
  <c r="AM1178" i="2"/>
  <c r="AN1178" i="2" s="1"/>
  <c r="AM1177" i="2"/>
  <c r="AN1177" i="2" s="1"/>
  <c r="AM1176" i="2"/>
  <c r="AN1176" i="2" s="1"/>
  <c r="AM1175" i="2"/>
  <c r="AN1175" i="2" s="1"/>
  <c r="AM1174" i="2"/>
  <c r="AN1174" i="2" s="1"/>
  <c r="AM1173" i="2"/>
  <c r="AN1173" i="2" s="1"/>
  <c r="AM1172" i="2"/>
  <c r="AN1172" i="2" s="1"/>
  <c r="AM1171" i="2"/>
  <c r="AN1171" i="2" s="1"/>
  <c r="AM1170" i="2"/>
  <c r="AN1170" i="2" s="1"/>
  <c r="AM1169" i="2"/>
  <c r="AN1169" i="2" s="1"/>
  <c r="AM1168" i="2"/>
  <c r="AN1168" i="2" s="1"/>
  <c r="AM1167" i="2"/>
  <c r="AN1167" i="2" s="1"/>
  <c r="AM1166" i="2"/>
  <c r="AN1166" i="2" s="1"/>
  <c r="AM1165" i="2"/>
  <c r="AN1165" i="2" s="1"/>
  <c r="AM1164" i="2"/>
  <c r="AN1164" i="2" s="1"/>
  <c r="AM1163" i="2"/>
  <c r="AN1163" i="2" s="1"/>
  <c r="AM1162" i="2"/>
  <c r="AN1162" i="2" s="1"/>
  <c r="AM1161" i="2"/>
  <c r="AN1161" i="2" s="1"/>
  <c r="AM1160" i="2"/>
  <c r="AN1160" i="2" s="1"/>
  <c r="AM1159" i="2"/>
  <c r="AN1159" i="2" s="1"/>
  <c r="AM1158" i="2"/>
  <c r="AN1158" i="2" s="1"/>
  <c r="AM1157" i="2"/>
  <c r="AN1157" i="2" s="1"/>
  <c r="AM1156" i="2"/>
  <c r="AN1156" i="2" s="1"/>
  <c r="AM1155" i="2"/>
  <c r="AN1155" i="2" s="1"/>
  <c r="AM1154" i="2"/>
  <c r="AN1154" i="2" s="1"/>
  <c r="AM1153" i="2"/>
  <c r="AN1153" i="2" s="1"/>
  <c r="AM1152" i="2"/>
  <c r="AN1152" i="2" s="1"/>
  <c r="AM1151" i="2"/>
  <c r="AN1151" i="2" s="1"/>
  <c r="AM1150" i="2"/>
  <c r="AN1150" i="2" s="1"/>
  <c r="AM1149" i="2"/>
  <c r="AN1149" i="2" s="1"/>
  <c r="AM1148" i="2"/>
  <c r="AN1148" i="2" s="1"/>
  <c r="AM1147" i="2"/>
  <c r="AN1147" i="2" s="1"/>
  <c r="AM1146" i="2"/>
  <c r="AN1146" i="2" s="1"/>
  <c r="AM1145" i="2"/>
  <c r="AN1145" i="2" s="1"/>
  <c r="AM1144" i="2"/>
  <c r="AN1144" i="2" s="1"/>
  <c r="AM1143" i="2"/>
  <c r="AN1143" i="2" s="1"/>
  <c r="AM1142" i="2"/>
  <c r="AN1142" i="2" s="1"/>
  <c r="AM1141" i="2"/>
  <c r="AN1141" i="2" s="1"/>
  <c r="AM1140" i="2"/>
  <c r="AN1140" i="2" s="1"/>
  <c r="AM1139" i="2"/>
  <c r="AN1139" i="2" s="1"/>
  <c r="AM1138" i="2"/>
  <c r="AN1138" i="2" s="1"/>
  <c r="AM1137" i="2"/>
  <c r="AN1137" i="2" s="1"/>
  <c r="AM1136" i="2"/>
  <c r="AN1136" i="2" s="1"/>
  <c r="AM1135" i="2"/>
  <c r="AN1135" i="2" s="1"/>
  <c r="AM1134" i="2"/>
  <c r="AN1134" i="2" s="1"/>
  <c r="AM1133" i="2"/>
  <c r="AN1133" i="2" s="1"/>
  <c r="AM1132" i="2"/>
  <c r="AN1132" i="2" s="1"/>
  <c r="AM1131" i="2"/>
  <c r="AN1131" i="2" s="1"/>
  <c r="AM1130" i="2"/>
  <c r="AN1130" i="2" s="1"/>
  <c r="AM1129" i="2"/>
  <c r="AN1129" i="2" s="1"/>
  <c r="AM1128" i="2"/>
  <c r="AN1128" i="2" s="1"/>
  <c r="AM1127" i="2"/>
  <c r="AN1127" i="2" s="1"/>
  <c r="AM1126" i="2"/>
  <c r="AN1126" i="2" s="1"/>
  <c r="AM1125" i="2"/>
  <c r="AN1125" i="2" s="1"/>
  <c r="AM1124" i="2"/>
  <c r="AN1124" i="2" s="1"/>
  <c r="AM1123" i="2"/>
  <c r="AN1123" i="2" s="1"/>
  <c r="AM1122" i="2"/>
  <c r="AN1122" i="2" s="1"/>
  <c r="AM1121" i="2"/>
  <c r="AN1121" i="2" s="1"/>
  <c r="AM1120" i="2"/>
  <c r="AN1120" i="2" s="1"/>
  <c r="AM1119" i="2"/>
  <c r="AN1119" i="2" s="1"/>
  <c r="AM1118" i="2"/>
  <c r="AN1118" i="2" s="1"/>
  <c r="AM1117" i="2"/>
  <c r="AN1117" i="2" s="1"/>
  <c r="AM1116" i="2"/>
  <c r="AN1116" i="2" s="1"/>
  <c r="AM1115" i="2"/>
  <c r="AN1115" i="2" s="1"/>
  <c r="AM1114" i="2"/>
  <c r="AN1114" i="2" s="1"/>
  <c r="AM1113" i="2"/>
  <c r="AN1113" i="2" s="1"/>
  <c r="AM1112" i="2"/>
  <c r="AN1112" i="2" s="1"/>
  <c r="AM1111" i="2"/>
  <c r="AN1111" i="2" s="1"/>
  <c r="AM1110" i="2"/>
  <c r="AN1110" i="2" s="1"/>
  <c r="AM1109" i="2"/>
  <c r="AN1109" i="2" s="1"/>
  <c r="AM1108" i="2"/>
  <c r="AN1108" i="2" s="1"/>
  <c r="AM1107" i="2"/>
  <c r="AN1107" i="2" s="1"/>
  <c r="AM1106" i="2"/>
  <c r="AN1106" i="2" s="1"/>
  <c r="AM1105" i="2"/>
  <c r="AN1105" i="2" s="1"/>
  <c r="AM1104" i="2"/>
  <c r="AN1104" i="2" s="1"/>
  <c r="AM1103" i="2"/>
  <c r="AN1103" i="2" s="1"/>
  <c r="AM1102" i="2"/>
  <c r="AN1102" i="2" s="1"/>
  <c r="AM1101" i="2"/>
  <c r="AN1101" i="2" s="1"/>
  <c r="AM1100" i="2"/>
  <c r="AN1100" i="2" s="1"/>
  <c r="AM1099" i="2"/>
  <c r="AN1099" i="2" s="1"/>
  <c r="AM1098" i="2"/>
  <c r="AN1098" i="2" s="1"/>
  <c r="AM1097" i="2"/>
  <c r="AN1097" i="2" s="1"/>
  <c r="AM1096" i="2"/>
  <c r="AN1096" i="2" s="1"/>
  <c r="AM1095" i="2"/>
  <c r="AN1095" i="2" s="1"/>
  <c r="AM1094" i="2"/>
  <c r="AN1094" i="2" s="1"/>
  <c r="AM1093" i="2"/>
  <c r="AN1093" i="2" s="1"/>
  <c r="AM1092" i="2"/>
  <c r="AN1092" i="2" s="1"/>
  <c r="AM1091" i="2"/>
  <c r="AN1091" i="2" s="1"/>
  <c r="AM1090" i="2"/>
  <c r="AN1090" i="2" s="1"/>
  <c r="AM1089" i="2"/>
  <c r="AN1089" i="2" s="1"/>
  <c r="AM1088" i="2"/>
  <c r="AN1088" i="2" s="1"/>
  <c r="AM1087" i="2"/>
  <c r="AN1087" i="2" s="1"/>
  <c r="AM1086" i="2"/>
  <c r="AN1086" i="2" s="1"/>
  <c r="AM1085" i="2"/>
  <c r="AN1085" i="2" s="1"/>
  <c r="AM1084" i="2"/>
  <c r="AN1084" i="2" s="1"/>
  <c r="AM1083" i="2"/>
  <c r="AN1083" i="2" s="1"/>
  <c r="AM1082" i="2"/>
  <c r="AN1082" i="2" s="1"/>
  <c r="AM1081" i="2"/>
  <c r="AN1081" i="2" s="1"/>
  <c r="AM1080" i="2"/>
  <c r="AN1080" i="2" s="1"/>
  <c r="AM1079" i="2"/>
  <c r="AN1079" i="2" s="1"/>
  <c r="AM1078" i="2"/>
  <c r="AN1078" i="2" s="1"/>
  <c r="AM1077" i="2"/>
  <c r="AN1077" i="2" s="1"/>
  <c r="AM1076" i="2"/>
  <c r="AN1076" i="2" s="1"/>
  <c r="AM1075" i="2"/>
  <c r="AN1075" i="2" s="1"/>
  <c r="AM1074" i="2"/>
  <c r="AN1074" i="2" s="1"/>
  <c r="AM1073" i="2"/>
  <c r="AN1073" i="2" s="1"/>
  <c r="AM1072" i="2"/>
  <c r="AN1072" i="2" s="1"/>
  <c r="AM1071" i="2"/>
  <c r="AN1071" i="2" s="1"/>
  <c r="AM1070" i="2"/>
  <c r="AN1070" i="2" s="1"/>
  <c r="AM1069" i="2"/>
  <c r="AN1069" i="2" s="1"/>
  <c r="AM1068" i="2"/>
  <c r="AN1068" i="2" s="1"/>
  <c r="AM1067" i="2"/>
  <c r="AN1067" i="2" s="1"/>
  <c r="AM1066" i="2"/>
  <c r="AN1066" i="2" s="1"/>
  <c r="AM1065" i="2"/>
  <c r="AN1065" i="2" s="1"/>
  <c r="AM1064" i="2"/>
  <c r="AN1064" i="2" s="1"/>
  <c r="AM1063" i="2"/>
  <c r="AN1063" i="2" s="1"/>
  <c r="AM1062" i="2"/>
  <c r="AN1062" i="2" s="1"/>
  <c r="AM1061" i="2"/>
  <c r="AN1061" i="2" s="1"/>
  <c r="AM1060" i="2"/>
  <c r="AN1060" i="2" s="1"/>
  <c r="AM1059" i="2"/>
  <c r="AN1059" i="2" s="1"/>
  <c r="AM1058" i="2"/>
  <c r="AN1058" i="2" s="1"/>
  <c r="AM1057" i="2"/>
  <c r="AN1057" i="2" s="1"/>
  <c r="AM1056" i="2"/>
  <c r="AN1056" i="2" s="1"/>
  <c r="AM1055" i="2"/>
  <c r="AN1055" i="2" s="1"/>
  <c r="AM1054" i="2"/>
  <c r="AN1054" i="2" s="1"/>
  <c r="AM1053" i="2"/>
  <c r="AN1053" i="2" s="1"/>
  <c r="AM1052" i="2"/>
  <c r="AN1052" i="2" s="1"/>
  <c r="AM1051" i="2"/>
  <c r="AN1051" i="2" s="1"/>
  <c r="AM1050" i="2"/>
  <c r="AN1050" i="2" s="1"/>
  <c r="AM1049" i="2"/>
  <c r="AN1049" i="2" s="1"/>
  <c r="AM1048" i="2"/>
  <c r="AN1048" i="2" s="1"/>
  <c r="AM1047" i="2"/>
  <c r="AN1047" i="2" s="1"/>
  <c r="AM1046" i="2"/>
  <c r="AN1046" i="2" s="1"/>
  <c r="AM1045" i="2"/>
  <c r="AN1045" i="2" s="1"/>
  <c r="AM1044" i="2"/>
  <c r="AN1044" i="2" s="1"/>
  <c r="AM1043" i="2"/>
  <c r="AN1043" i="2" s="1"/>
  <c r="AM1042" i="2"/>
  <c r="AN1042" i="2" s="1"/>
  <c r="AM1041" i="2"/>
  <c r="AN1041" i="2" s="1"/>
  <c r="AM1040" i="2"/>
  <c r="AN1040" i="2" s="1"/>
  <c r="AM1039" i="2"/>
  <c r="AN1039" i="2" s="1"/>
  <c r="AM1038" i="2"/>
  <c r="AN1038" i="2" s="1"/>
  <c r="AM1037" i="2"/>
  <c r="AN1037" i="2" s="1"/>
  <c r="AM1036" i="2"/>
  <c r="AN1036" i="2" s="1"/>
  <c r="AM1035" i="2"/>
  <c r="AN1035" i="2" s="1"/>
  <c r="AM1034" i="2"/>
  <c r="AN1034" i="2" s="1"/>
  <c r="AM1033" i="2"/>
  <c r="AN1033" i="2" s="1"/>
  <c r="AM1032" i="2"/>
  <c r="AN1032" i="2" s="1"/>
  <c r="AM1031" i="2"/>
  <c r="AN1031" i="2" s="1"/>
  <c r="AM1030" i="2"/>
  <c r="AN1030" i="2" s="1"/>
  <c r="AM1029" i="2"/>
  <c r="AN1029" i="2" s="1"/>
  <c r="AM1028" i="2"/>
  <c r="AN1028" i="2" s="1"/>
  <c r="AM1027" i="2"/>
  <c r="AN1027" i="2" s="1"/>
  <c r="AM1026" i="2"/>
  <c r="AN1026" i="2" s="1"/>
  <c r="AM1025" i="2"/>
  <c r="AN1025" i="2" s="1"/>
  <c r="AM1024" i="2"/>
  <c r="AN1024" i="2" s="1"/>
  <c r="AM1023" i="2"/>
  <c r="AN1023" i="2" s="1"/>
  <c r="AM1022" i="2"/>
  <c r="AN1022" i="2" s="1"/>
  <c r="AM1021" i="2"/>
  <c r="AN1021" i="2" s="1"/>
  <c r="AM1020" i="2"/>
  <c r="AN1020" i="2" s="1"/>
  <c r="AM1019" i="2"/>
  <c r="AN1019" i="2" s="1"/>
  <c r="AM1018" i="2"/>
  <c r="AN1018" i="2" s="1"/>
  <c r="AM1017" i="2"/>
  <c r="AN1017" i="2" s="1"/>
  <c r="AM1016" i="2"/>
  <c r="AN1016" i="2" s="1"/>
  <c r="AM1015" i="2"/>
  <c r="AN1015" i="2" s="1"/>
  <c r="AM1014" i="2"/>
  <c r="AN1014" i="2" s="1"/>
  <c r="AM1013" i="2"/>
  <c r="AN1013" i="2" s="1"/>
  <c r="AM1012" i="2"/>
  <c r="AN1012" i="2" s="1"/>
  <c r="AM1011" i="2"/>
  <c r="AN1011" i="2" s="1"/>
  <c r="AM1010" i="2"/>
  <c r="AN1010" i="2" s="1"/>
  <c r="AM1009" i="2"/>
  <c r="AN1009" i="2" s="1"/>
  <c r="AM1008" i="2"/>
  <c r="AN1008" i="2" s="1"/>
  <c r="AM1007" i="2"/>
  <c r="AN1007" i="2" s="1"/>
  <c r="AM1006" i="2"/>
  <c r="AN1006" i="2" s="1"/>
  <c r="AM1005" i="2"/>
  <c r="AN1005" i="2" s="1"/>
  <c r="AM1004" i="2"/>
  <c r="AN1004" i="2" s="1"/>
  <c r="AM1003" i="2"/>
  <c r="AN1003" i="2" s="1"/>
  <c r="AM1002" i="2"/>
  <c r="AN1002" i="2" s="1"/>
  <c r="AM1001" i="2"/>
  <c r="AN1001" i="2" s="1"/>
  <c r="AM1000" i="2"/>
  <c r="AN1000" i="2" s="1"/>
  <c r="AM999" i="2"/>
  <c r="AN999" i="2" s="1"/>
  <c r="AM998" i="2"/>
  <c r="AN998" i="2" s="1"/>
  <c r="AM997" i="2"/>
  <c r="AN997" i="2" s="1"/>
  <c r="AM996" i="2"/>
  <c r="AN996" i="2" s="1"/>
  <c r="AM995" i="2"/>
  <c r="AN995" i="2" s="1"/>
  <c r="AM994" i="2"/>
  <c r="AN994" i="2" s="1"/>
  <c r="AM993" i="2"/>
  <c r="AN993" i="2" s="1"/>
  <c r="AM992" i="2"/>
  <c r="AN992" i="2" s="1"/>
  <c r="AM991" i="2"/>
  <c r="AN991" i="2" s="1"/>
  <c r="AM990" i="2"/>
  <c r="AN990" i="2" s="1"/>
  <c r="AM989" i="2"/>
  <c r="AN989" i="2" s="1"/>
  <c r="AM988" i="2"/>
  <c r="AN988" i="2" s="1"/>
  <c r="AM987" i="2"/>
  <c r="AN987" i="2" s="1"/>
  <c r="AM986" i="2"/>
  <c r="AN986" i="2" s="1"/>
  <c r="AM985" i="2"/>
  <c r="AN985" i="2" s="1"/>
  <c r="AM984" i="2"/>
  <c r="AN984" i="2" s="1"/>
  <c r="AM983" i="2"/>
  <c r="AN983" i="2" s="1"/>
  <c r="AM982" i="2"/>
  <c r="AN982" i="2" s="1"/>
  <c r="AM981" i="2"/>
  <c r="AN981" i="2" s="1"/>
  <c r="AM980" i="2"/>
  <c r="AN980" i="2" s="1"/>
  <c r="AM979" i="2"/>
  <c r="AN979" i="2" s="1"/>
  <c r="AM978" i="2"/>
  <c r="AN978" i="2" s="1"/>
  <c r="AM977" i="2"/>
  <c r="AN977" i="2" s="1"/>
  <c r="AM976" i="2"/>
  <c r="AN976" i="2" s="1"/>
  <c r="AM975" i="2"/>
  <c r="AN975" i="2" s="1"/>
  <c r="AM974" i="2"/>
  <c r="AN974" i="2" s="1"/>
  <c r="AM973" i="2"/>
  <c r="AN973" i="2" s="1"/>
  <c r="AM972" i="2"/>
  <c r="AN972" i="2" s="1"/>
  <c r="AM971" i="2"/>
  <c r="AN971" i="2" s="1"/>
  <c r="AM970" i="2"/>
  <c r="AN970" i="2" s="1"/>
  <c r="AM969" i="2"/>
  <c r="AN969" i="2" s="1"/>
  <c r="AM968" i="2"/>
  <c r="AN968" i="2" s="1"/>
  <c r="AM967" i="2"/>
  <c r="AN967" i="2" s="1"/>
  <c r="AM966" i="2"/>
  <c r="AN966" i="2" s="1"/>
  <c r="AM965" i="2"/>
  <c r="AN965" i="2" s="1"/>
  <c r="AM964" i="2"/>
  <c r="AN964" i="2" s="1"/>
  <c r="AL88" i="4"/>
  <c r="AM88" i="4" s="1"/>
  <c r="AL87" i="4"/>
  <c r="AM87" i="4" s="1"/>
  <c r="AL86" i="4"/>
  <c r="AM86" i="4" s="1"/>
  <c r="AL85" i="4"/>
  <c r="AM85" i="4" s="1"/>
  <c r="AL84" i="4"/>
  <c r="AM84" i="4" s="1"/>
  <c r="AL83" i="4"/>
  <c r="AM83" i="4" s="1"/>
  <c r="AL82" i="4"/>
  <c r="AM82" i="4" s="1"/>
  <c r="AL81" i="4"/>
  <c r="AM81" i="4" s="1"/>
  <c r="AL80" i="4"/>
  <c r="AM80" i="4" s="1"/>
  <c r="AL79" i="4"/>
  <c r="AM79" i="4" s="1"/>
  <c r="AL78" i="4"/>
  <c r="AM78" i="4" s="1"/>
  <c r="AN4967" i="3"/>
  <c r="AO4967" i="3" s="1"/>
  <c r="AN4966" i="3"/>
  <c r="AO4966" i="3" s="1"/>
  <c r="AN4965" i="3"/>
  <c r="AO4965" i="3" s="1"/>
  <c r="AN4964" i="3"/>
  <c r="AO4964" i="3" s="1"/>
  <c r="AN4963" i="3"/>
  <c r="AO4963" i="3" s="1"/>
  <c r="AN4962" i="3"/>
  <c r="AO4962" i="3" s="1"/>
  <c r="AN4961" i="3"/>
  <c r="AO4961" i="3" s="1"/>
  <c r="AN4960" i="3"/>
  <c r="AO4960" i="3" s="1"/>
  <c r="AN4959" i="3"/>
  <c r="AO4959" i="3" s="1"/>
  <c r="AN4958" i="3"/>
  <c r="AO4958" i="3" s="1"/>
  <c r="BC280" i="10" l="1"/>
  <c r="AF210" i="10"/>
  <c r="AF209" i="10"/>
  <c r="AF330" i="10" l="1"/>
  <c r="AD165" i="10"/>
  <c r="AD193" i="10"/>
  <c r="AD209" i="10"/>
  <c r="AD210" i="10"/>
  <c r="AD211" i="10"/>
  <c r="AJ254" i="10" l="1"/>
  <c r="AJ253" i="10"/>
  <c r="AJ238" i="10"/>
  <c r="AJ224" i="10"/>
  <c r="AJ216" i="10"/>
  <c r="AJ201" i="10"/>
  <c r="AJ186" i="10"/>
  <c r="AJ167" i="10"/>
  <c r="AJ135" i="10"/>
  <c r="AJ95" i="10"/>
  <c r="AJ89" i="10"/>
  <c r="AJ72" i="10"/>
  <c r="AJ42" i="10"/>
  <c r="AJ19" i="10"/>
  <c r="AJ187" i="10"/>
  <c r="AL77" i="4" l="1"/>
  <c r="AM77" i="4" s="1"/>
  <c r="AL76" i="4"/>
  <c r="AM76" i="4" s="1"/>
  <c r="AL75" i="4"/>
  <c r="AM75" i="4" s="1"/>
  <c r="AL74" i="4"/>
  <c r="AM74" i="4" s="1"/>
  <c r="AL73" i="4"/>
  <c r="AM73" i="4" s="1"/>
  <c r="AM566" i="7"/>
  <c r="AN566" i="7" s="1"/>
  <c r="AM565" i="7"/>
  <c r="AN565" i="7" s="1"/>
  <c r="AM963" i="2"/>
  <c r="AN963" i="2" s="1"/>
  <c r="AM962" i="2"/>
  <c r="AN962" i="2" s="1"/>
  <c r="AM961" i="2"/>
  <c r="AN961" i="2" s="1"/>
  <c r="AM960" i="2"/>
  <c r="AN960" i="2" s="1"/>
  <c r="AM959" i="2"/>
  <c r="AN959" i="2" s="1"/>
  <c r="AM958" i="2"/>
  <c r="AN958" i="2" s="1"/>
  <c r="AM957" i="2"/>
  <c r="AN957" i="2" s="1"/>
  <c r="AM956" i="2"/>
  <c r="AN956" i="2" s="1"/>
  <c r="AM955" i="2"/>
  <c r="AN955" i="2" s="1"/>
  <c r="AM954" i="2"/>
  <c r="AN954" i="2" s="1"/>
  <c r="AM953" i="2"/>
  <c r="AN953" i="2" s="1"/>
  <c r="AM952" i="2"/>
  <c r="AN952" i="2" s="1"/>
  <c r="AM951" i="2"/>
  <c r="AN951" i="2" s="1"/>
  <c r="AM950" i="2"/>
  <c r="AN950" i="2" s="1"/>
  <c r="AM949" i="2"/>
  <c r="AN949" i="2" s="1"/>
  <c r="AM948" i="2"/>
  <c r="AN948" i="2" s="1"/>
  <c r="AM947" i="2"/>
  <c r="AN947" i="2" s="1"/>
  <c r="AM946" i="2"/>
  <c r="AN946" i="2" s="1"/>
  <c r="AM945" i="2"/>
  <c r="AN945" i="2" s="1"/>
  <c r="AM944" i="2"/>
  <c r="AN944" i="2" s="1"/>
  <c r="AM943" i="2"/>
  <c r="AN943" i="2" s="1"/>
  <c r="AM942" i="2"/>
  <c r="AN942" i="2" s="1"/>
  <c r="AM941" i="2"/>
  <c r="AN941" i="2" s="1"/>
  <c r="AM940" i="2"/>
  <c r="AN940" i="2" s="1"/>
  <c r="AM939" i="2"/>
  <c r="AN939" i="2" s="1"/>
  <c r="AM938" i="2"/>
  <c r="AN938" i="2" s="1"/>
  <c r="AM937" i="2"/>
  <c r="AN937" i="2" s="1"/>
  <c r="AM936" i="2"/>
  <c r="AN936" i="2" s="1"/>
  <c r="AM935" i="2"/>
  <c r="AN935" i="2" s="1"/>
  <c r="AM934" i="2"/>
  <c r="AN934" i="2" s="1"/>
  <c r="AM933" i="2"/>
  <c r="AN933" i="2" s="1"/>
  <c r="AM932" i="2"/>
  <c r="AN932" i="2" s="1"/>
  <c r="AM931" i="2"/>
  <c r="AN931" i="2" s="1"/>
  <c r="AM930" i="2"/>
  <c r="AN930" i="2" s="1"/>
  <c r="AM929" i="2"/>
  <c r="AN929" i="2" s="1"/>
  <c r="AM928" i="2"/>
  <c r="AN928" i="2" s="1"/>
  <c r="AM927" i="2"/>
  <c r="AN927" i="2" s="1"/>
  <c r="AM926" i="2"/>
  <c r="AN926" i="2" s="1"/>
  <c r="AM925" i="2"/>
  <c r="AN925" i="2" s="1"/>
  <c r="AM924" i="2"/>
  <c r="AN924" i="2" s="1"/>
  <c r="AM923" i="2"/>
  <c r="AN923" i="2" s="1"/>
  <c r="AM922" i="2"/>
  <c r="AN922" i="2" s="1"/>
  <c r="AM921" i="2"/>
  <c r="AN921" i="2" s="1"/>
  <c r="AM920" i="2"/>
  <c r="AN920" i="2" s="1"/>
  <c r="AM919" i="2"/>
  <c r="AN919" i="2" s="1"/>
  <c r="AM918" i="2"/>
  <c r="AN918" i="2" s="1"/>
  <c r="AM917" i="2"/>
  <c r="AN917" i="2" s="1"/>
  <c r="AM916" i="2"/>
  <c r="AN916" i="2" s="1"/>
  <c r="AM915" i="2"/>
  <c r="AN915" i="2" s="1"/>
  <c r="AM914" i="2"/>
  <c r="AN914" i="2" s="1"/>
  <c r="AM913" i="2"/>
  <c r="AN913" i="2" s="1"/>
  <c r="AM912" i="2"/>
  <c r="AN912" i="2" s="1"/>
  <c r="AM911" i="2"/>
  <c r="AN911" i="2" s="1"/>
  <c r="AM910" i="2"/>
  <c r="AN910" i="2" s="1"/>
  <c r="AM909" i="2"/>
  <c r="AN909" i="2" s="1"/>
  <c r="AM908" i="2"/>
  <c r="AN908" i="2" s="1"/>
  <c r="AM907" i="2"/>
  <c r="AN907" i="2" s="1"/>
  <c r="AM906" i="2"/>
  <c r="AN906" i="2" s="1"/>
  <c r="AM905" i="2"/>
  <c r="AN905" i="2" s="1"/>
  <c r="AM904" i="2"/>
  <c r="AN904" i="2" s="1"/>
  <c r="AM903" i="2"/>
  <c r="AN903" i="2" s="1"/>
  <c r="AM902" i="2"/>
  <c r="AN902" i="2" s="1"/>
  <c r="AM901" i="2"/>
  <c r="AN901" i="2" s="1"/>
  <c r="AM900" i="2"/>
  <c r="AN900" i="2" s="1"/>
  <c r="AM899" i="2"/>
  <c r="AN899" i="2" s="1"/>
  <c r="AM898" i="2"/>
  <c r="AN898" i="2" s="1"/>
  <c r="AM897" i="2"/>
  <c r="AN897" i="2" s="1"/>
  <c r="AM896" i="2"/>
  <c r="AN896" i="2" s="1"/>
  <c r="AM895" i="2"/>
  <c r="AN895" i="2" s="1"/>
  <c r="AM894" i="2"/>
  <c r="AN894" i="2" s="1"/>
  <c r="AM893" i="2"/>
  <c r="AN893" i="2" s="1"/>
  <c r="AM892" i="2"/>
  <c r="AN892" i="2" s="1"/>
  <c r="AM891" i="2"/>
  <c r="AN891" i="2" s="1"/>
  <c r="AM890" i="2"/>
  <c r="AN890" i="2" s="1"/>
  <c r="AM889" i="2"/>
  <c r="AN889" i="2" s="1"/>
  <c r="AM888" i="2"/>
  <c r="AN888" i="2" s="1"/>
  <c r="AM887" i="2"/>
  <c r="AN887" i="2" s="1"/>
  <c r="AM886" i="2"/>
  <c r="AN886" i="2" s="1"/>
  <c r="AM885" i="2"/>
  <c r="AN885" i="2" s="1"/>
  <c r="AM884" i="2"/>
  <c r="AN884" i="2" s="1"/>
  <c r="AM883" i="2"/>
  <c r="AN883" i="2" s="1"/>
  <c r="AM882" i="2"/>
  <c r="AN882" i="2" s="1"/>
  <c r="AM881" i="2"/>
  <c r="AN881" i="2" s="1"/>
  <c r="AM880" i="2"/>
  <c r="AN880" i="2" s="1"/>
  <c r="AM879" i="2"/>
  <c r="AN879" i="2" s="1"/>
  <c r="AM878" i="2"/>
  <c r="AN878" i="2" s="1"/>
  <c r="AM877" i="2"/>
  <c r="AN877" i="2" s="1"/>
  <c r="AM876" i="2"/>
  <c r="AN876" i="2" s="1"/>
  <c r="AM875" i="2"/>
  <c r="AN875" i="2" s="1"/>
  <c r="AM874" i="2"/>
  <c r="AN874" i="2" s="1"/>
  <c r="AM873" i="2"/>
  <c r="AN873" i="2" s="1"/>
  <c r="AM872" i="2"/>
  <c r="AN872" i="2" s="1"/>
  <c r="AM871" i="2"/>
  <c r="AN871" i="2" s="1"/>
  <c r="AM870" i="2"/>
  <c r="AN870" i="2" s="1"/>
  <c r="AM869" i="2"/>
  <c r="AN869" i="2" s="1"/>
  <c r="AM868" i="2"/>
  <c r="AN868" i="2" s="1"/>
  <c r="AM867" i="2"/>
  <c r="AN867" i="2" s="1"/>
  <c r="AM866" i="2"/>
  <c r="AN866" i="2" s="1"/>
  <c r="AM865" i="2"/>
  <c r="AN865" i="2" s="1"/>
  <c r="AM864" i="2"/>
  <c r="AN864" i="2" s="1"/>
  <c r="AM863" i="2"/>
  <c r="AN863" i="2" s="1"/>
  <c r="AM862" i="2"/>
  <c r="AN862" i="2" s="1"/>
  <c r="AM861" i="2"/>
  <c r="AN861" i="2" s="1"/>
  <c r="AM860" i="2"/>
  <c r="AN860" i="2" s="1"/>
  <c r="AM859" i="2"/>
  <c r="AN859" i="2" s="1"/>
  <c r="AM858" i="2"/>
  <c r="AN858" i="2" s="1"/>
  <c r="AM857" i="2"/>
  <c r="AN857" i="2" s="1"/>
  <c r="AM856" i="2"/>
  <c r="AN856" i="2" s="1"/>
  <c r="AM855" i="2"/>
  <c r="AN855" i="2" s="1"/>
  <c r="AM854" i="2"/>
  <c r="AN854" i="2" s="1"/>
  <c r="AM853" i="2"/>
  <c r="AN853" i="2" s="1"/>
  <c r="AM852" i="2"/>
  <c r="AN852" i="2" s="1"/>
  <c r="AM851" i="2"/>
  <c r="AN851" i="2" s="1"/>
  <c r="AM850" i="2"/>
  <c r="AN850" i="2" s="1"/>
  <c r="AM849" i="2"/>
  <c r="AN849" i="2" s="1"/>
  <c r="AM848" i="2"/>
  <c r="AN848" i="2" s="1"/>
  <c r="AM847" i="2"/>
  <c r="AN847" i="2" s="1"/>
  <c r="AM846" i="2"/>
  <c r="AN846" i="2" s="1"/>
  <c r="AM845" i="2"/>
  <c r="AN845" i="2" s="1"/>
  <c r="AM844" i="2"/>
  <c r="AN844" i="2" s="1"/>
  <c r="AM843" i="2"/>
  <c r="AN843" i="2" s="1"/>
  <c r="AM842" i="2"/>
  <c r="AN842" i="2" s="1"/>
  <c r="AM841" i="2"/>
  <c r="AN841" i="2" s="1"/>
  <c r="AM840" i="2"/>
  <c r="AN840" i="2" s="1"/>
  <c r="AM839" i="2"/>
  <c r="AN839" i="2" s="1"/>
  <c r="AM838" i="2"/>
  <c r="AN838" i="2" s="1"/>
  <c r="AM837" i="2"/>
  <c r="AN837" i="2" s="1"/>
  <c r="AM836" i="2"/>
  <c r="AN836" i="2" s="1"/>
  <c r="AM835" i="2"/>
  <c r="AN835" i="2" s="1"/>
  <c r="AM834" i="2"/>
  <c r="AN834" i="2" s="1"/>
  <c r="AM833" i="2"/>
  <c r="AN833" i="2" s="1"/>
  <c r="AM832" i="2"/>
  <c r="AN832" i="2" s="1"/>
  <c r="AM831" i="2"/>
  <c r="AN831" i="2" s="1"/>
  <c r="AM830" i="2"/>
  <c r="AN830" i="2" s="1"/>
  <c r="AM829" i="2"/>
  <c r="AN829" i="2" s="1"/>
  <c r="AM828" i="2"/>
  <c r="AN828" i="2" s="1"/>
  <c r="AM827" i="2"/>
  <c r="AN827" i="2" s="1"/>
  <c r="AN4957" i="3"/>
  <c r="AO4957" i="3" s="1"/>
  <c r="AN4956" i="3"/>
  <c r="AO4956" i="3" s="1"/>
  <c r="AN4955" i="3"/>
  <c r="AO4955" i="3" s="1"/>
  <c r="AN4954" i="3"/>
  <c r="AO4954" i="3" s="1"/>
  <c r="AN4953" i="3"/>
  <c r="AO4953" i="3" s="1"/>
  <c r="AN4952" i="3"/>
  <c r="AO4952" i="3" s="1"/>
  <c r="AN4951" i="3"/>
  <c r="AO4951" i="3" s="1"/>
  <c r="AN4950" i="3"/>
  <c r="AO4950" i="3" s="1"/>
  <c r="BB279" i="10"/>
  <c r="BB278" i="10"/>
  <c r="BB277" i="10"/>
  <c r="BB276" i="10"/>
  <c r="BB275" i="10"/>
  <c r="BB274" i="10"/>
  <c r="BB273" i="10"/>
  <c r="BB272" i="10"/>
  <c r="BB271" i="10"/>
  <c r="BB270" i="10"/>
  <c r="BB269" i="10"/>
  <c r="BB268" i="10"/>
  <c r="BB267" i="10"/>
  <c r="BB266" i="10"/>
  <c r="BB265" i="10"/>
  <c r="BB264" i="10"/>
  <c r="BB263" i="10"/>
  <c r="BB262" i="10"/>
  <c r="BB261" i="10"/>
  <c r="AI260" i="10"/>
  <c r="AJ260" i="10" s="1"/>
  <c r="AJ330" i="10" s="1"/>
  <c r="BB259" i="10"/>
  <c r="BC264" i="10" l="1"/>
  <c r="BC268" i="10"/>
  <c r="BC272" i="10"/>
  <c r="BC276" i="10"/>
  <c r="BC266" i="10"/>
  <c r="BC278" i="10"/>
  <c r="BC261" i="10"/>
  <c r="BC265" i="10"/>
  <c r="BC269" i="10"/>
  <c r="BC273" i="10"/>
  <c r="BC277" i="10"/>
  <c r="BC270" i="10"/>
  <c r="BC262" i="10"/>
  <c r="BC274" i="10"/>
  <c r="BC259" i="10"/>
  <c r="BC263" i="10"/>
  <c r="BC267" i="10"/>
  <c r="BC271" i="10"/>
  <c r="BC275" i="10"/>
  <c r="BC279" i="10"/>
  <c r="BB260" i="10"/>
  <c r="BC260" i="10" l="1"/>
  <c r="AM826" i="2"/>
  <c r="AN826" i="2" s="1"/>
  <c r="Y583" i="7" l="1"/>
  <c r="V583" i="7"/>
  <c r="AH244" i="10" l="1"/>
  <c r="AH243" i="10"/>
  <c r="AH187" i="10"/>
  <c r="AH167" i="10"/>
  <c r="AH189" i="10"/>
  <c r="AG189" i="10"/>
  <c r="AH240" i="10"/>
  <c r="AG203" i="10"/>
  <c r="AH203" i="10" s="1"/>
  <c r="AH238" i="10"/>
  <c r="AG238" i="10"/>
  <c r="AH330" i="10" l="1"/>
  <c r="AM564" i="7"/>
  <c r="AN564" i="7" s="1"/>
  <c r="AM563" i="7"/>
  <c r="AN563" i="7" s="1"/>
  <c r="AM562" i="7"/>
  <c r="AN562" i="7" s="1"/>
  <c r="AM561" i="7"/>
  <c r="AN561" i="7" s="1"/>
  <c r="AM560" i="7"/>
  <c r="AN560" i="7" s="1"/>
  <c r="AM559" i="7"/>
  <c r="AN559" i="7" s="1"/>
  <c r="Q583" i="7"/>
  <c r="BB258" i="10"/>
  <c r="BB257" i="10"/>
  <c r="BB256" i="10"/>
  <c r="BB255" i="10"/>
  <c r="BB254" i="10"/>
  <c r="BB253" i="10"/>
  <c r="BB252" i="10"/>
  <c r="BB251" i="10"/>
  <c r="BB250" i="10"/>
  <c r="BB249" i="10"/>
  <c r="BB248" i="10"/>
  <c r="BB247" i="10"/>
  <c r="BC254" i="10" l="1"/>
  <c r="BC251" i="10"/>
  <c r="BC256" i="10"/>
  <c r="BC250" i="10"/>
  <c r="BC258" i="10"/>
  <c r="BC247" i="10"/>
  <c r="BC255" i="10"/>
  <c r="BC248" i="10"/>
  <c r="BC252" i="10"/>
  <c r="BC249" i="10"/>
  <c r="BC253" i="10"/>
  <c r="BC257" i="10"/>
  <c r="AL72" i="4"/>
  <c r="AM72" i="4" s="1"/>
  <c r="AN4949" i="3"/>
  <c r="AO4949" i="3" s="1"/>
  <c r="AN4948" i="3"/>
  <c r="AO4948" i="3" s="1"/>
  <c r="AN4947" i="3"/>
  <c r="AO4947" i="3" s="1"/>
  <c r="AN4946" i="3"/>
  <c r="AO4946" i="3" s="1"/>
  <c r="AN4945" i="3"/>
  <c r="AO4945" i="3" s="1"/>
  <c r="AN4944" i="3"/>
  <c r="AO4944" i="3" s="1"/>
  <c r="AN4943" i="3"/>
  <c r="AO4943" i="3" s="1"/>
  <c r="AN4942" i="3"/>
  <c r="AO4942" i="3" s="1"/>
  <c r="AN4941" i="3"/>
  <c r="AO4941" i="3" s="1"/>
  <c r="AN4940" i="3"/>
  <c r="AO4940" i="3" s="1"/>
  <c r="AN4939" i="3"/>
  <c r="AO4939" i="3" s="1"/>
  <c r="AN4938" i="3"/>
  <c r="AO4938" i="3" s="1"/>
  <c r="AN4937" i="3"/>
  <c r="AO4937" i="3" s="1"/>
  <c r="AN4936" i="3"/>
  <c r="AO4936" i="3" s="1"/>
  <c r="AN4935" i="3"/>
  <c r="AO4935" i="3" s="1"/>
  <c r="AN4934" i="3"/>
  <c r="AO4934" i="3" s="1"/>
  <c r="AN4933" i="3"/>
  <c r="AO4933" i="3" s="1"/>
  <c r="AN4932" i="3"/>
  <c r="AO4932" i="3" l="1"/>
  <c r="AM825" i="2"/>
  <c r="AN825" i="2" s="1"/>
  <c r="AM824" i="2"/>
  <c r="AN824" i="2" s="1"/>
  <c r="AM823" i="2"/>
  <c r="AN823" i="2" s="1"/>
  <c r="AM822" i="2"/>
  <c r="AN822" i="2" s="1"/>
  <c r="AM821" i="2"/>
  <c r="AN821" i="2" s="1"/>
  <c r="AM820" i="2"/>
  <c r="AN820" i="2" s="1"/>
  <c r="AM819" i="2"/>
  <c r="AN819" i="2" s="1"/>
  <c r="AM818" i="2"/>
  <c r="AN818" i="2" s="1"/>
  <c r="AM817" i="2"/>
  <c r="AN817" i="2" s="1"/>
  <c r="AM816" i="2"/>
  <c r="AN816" i="2" s="1"/>
  <c r="AM815" i="2"/>
  <c r="AN815" i="2" s="1"/>
  <c r="AM814" i="2"/>
  <c r="AN814" i="2" s="1"/>
  <c r="AM813" i="2"/>
  <c r="AN813" i="2" s="1"/>
  <c r="AM812" i="2"/>
  <c r="AN812" i="2" s="1"/>
  <c r="AM811" i="2"/>
  <c r="AN811" i="2" s="1"/>
  <c r="AM810" i="2"/>
  <c r="AN810" i="2" s="1"/>
  <c r="AM809" i="2"/>
  <c r="AN809" i="2" s="1"/>
  <c r="AM808" i="2"/>
  <c r="AN808" i="2" s="1"/>
  <c r="AM807" i="2"/>
  <c r="AN807" i="2" s="1"/>
  <c r="AM806" i="2"/>
  <c r="AN806" i="2" s="1"/>
  <c r="AM805" i="2"/>
  <c r="AN805" i="2" s="1"/>
  <c r="AM804" i="2"/>
  <c r="AN804" i="2" s="1"/>
  <c r="AM803" i="2"/>
  <c r="AN803" i="2" s="1"/>
  <c r="AM802" i="2"/>
  <c r="AN802" i="2" s="1"/>
  <c r="AM801" i="2"/>
  <c r="AN801" i="2" s="1"/>
  <c r="AM800" i="2"/>
  <c r="AN800" i="2" s="1"/>
  <c r="AM799" i="2"/>
  <c r="AN799" i="2" s="1"/>
  <c r="AM798" i="2"/>
  <c r="AN798" i="2" s="1"/>
  <c r="AM797" i="2"/>
  <c r="AN797" i="2" s="1"/>
  <c r="AM796" i="2"/>
  <c r="AN796" i="2" s="1"/>
  <c r="AM795" i="2"/>
  <c r="AN795" i="2" s="1"/>
  <c r="AM794" i="2"/>
  <c r="AN794" i="2" s="1"/>
  <c r="AM793" i="2"/>
  <c r="AN793" i="2" s="1"/>
  <c r="AM792" i="2"/>
  <c r="AN792" i="2" s="1"/>
  <c r="AM791" i="2"/>
  <c r="AN791" i="2" s="1"/>
  <c r="AM790" i="2"/>
  <c r="AN790" i="2" s="1"/>
  <c r="AM789" i="2"/>
  <c r="AN789" i="2" s="1"/>
  <c r="AM788" i="2"/>
  <c r="AN788" i="2" s="1"/>
  <c r="AM787" i="2"/>
  <c r="AN787" i="2" s="1"/>
  <c r="AM786" i="2"/>
  <c r="AN786" i="2" s="1"/>
  <c r="AM785" i="2"/>
  <c r="AN785" i="2" s="1"/>
  <c r="AM784" i="2"/>
  <c r="AN784" i="2" s="1"/>
  <c r="AM783" i="2"/>
  <c r="AN783" i="2" s="1"/>
  <c r="AM782" i="2"/>
  <c r="AN782" i="2" s="1"/>
  <c r="AM781" i="2"/>
  <c r="AN781" i="2" s="1"/>
  <c r="AM780" i="2"/>
  <c r="AN780" i="2" s="1"/>
  <c r="AM779" i="2"/>
  <c r="AN779" i="2" s="1"/>
  <c r="AM778" i="2"/>
  <c r="AN778" i="2" s="1"/>
  <c r="AM777" i="2"/>
  <c r="AN777" i="2" s="1"/>
  <c r="AM776" i="2"/>
  <c r="AN776" i="2" s="1"/>
  <c r="AM775" i="2"/>
  <c r="AN775" i="2" s="1"/>
  <c r="AM774" i="2"/>
  <c r="AN774" i="2" s="1"/>
  <c r="AM773" i="2"/>
  <c r="AN773" i="2" s="1"/>
  <c r="AM772" i="2"/>
  <c r="AN772" i="2" s="1"/>
  <c r="AM771" i="2"/>
  <c r="AN771" i="2" s="1"/>
  <c r="AM770" i="2"/>
  <c r="AN770" i="2" s="1"/>
  <c r="AM769" i="2"/>
  <c r="AN769" i="2" s="1"/>
  <c r="AM768" i="2"/>
  <c r="AN768" i="2" s="1"/>
  <c r="AM767" i="2"/>
  <c r="AN767" i="2" s="1"/>
  <c r="AM766" i="2"/>
  <c r="AN766" i="2" s="1"/>
  <c r="AM765" i="2"/>
  <c r="AN765" i="2" s="1"/>
  <c r="AM764" i="2"/>
  <c r="AN764" i="2" s="1"/>
  <c r="AM763" i="2"/>
  <c r="AN763" i="2" s="1"/>
  <c r="AM762" i="2"/>
  <c r="AN762" i="2" s="1"/>
  <c r="AM761" i="2"/>
  <c r="AN761" i="2" s="1"/>
  <c r="AM760" i="2"/>
  <c r="AN760" i="2" s="1"/>
  <c r="AM759" i="2"/>
  <c r="AN759" i="2" s="1"/>
  <c r="AM758" i="2"/>
  <c r="AN758" i="2" s="1"/>
  <c r="AM757" i="2"/>
  <c r="AN757" i="2" s="1"/>
  <c r="AM756" i="2"/>
  <c r="AN756" i="2" s="1"/>
  <c r="AM755" i="2"/>
  <c r="AN755" i="2" s="1"/>
  <c r="AM754" i="2"/>
  <c r="AN754" i="2" s="1"/>
  <c r="AM753" i="2"/>
  <c r="AN753" i="2" s="1"/>
  <c r="AM752" i="2"/>
  <c r="AN752" i="2" s="1"/>
  <c r="AM751" i="2"/>
  <c r="AN751" i="2" s="1"/>
  <c r="AM750" i="2"/>
  <c r="AN750" i="2" s="1"/>
  <c r="AM749" i="2"/>
  <c r="AN749" i="2" s="1"/>
  <c r="AM748" i="2"/>
  <c r="AN748" i="2" s="1"/>
  <c r="AM747" i="2"/>
  <c r="AN747" i="2" s="1"/>
  <c r="AM746" i="2"/>
  <c r="AN746" i="2" s="1"/>
  <c r="AM745" i="2"/>
  <c r="AN745" i="2" s="1"/>
  <c r="AM744" i="2"/>
  <c r="AN744" i="2" s="1"/>
  <c r="AM743" i="2"/>
  <c r="AN743" i="2" s="1"/>
  <c r="AM742" i="2"/>
  <c r="AN742" i="2" s="1"/>
  <c r="AM741" i="2"/>
  <c r="AN741" i="2" s="1"/>
  <c r="AM740" i="2"/>
  <c r="AN740" i="2" s="1"/>
  <c r="AM739" i="2"/>
  <c r="AN739" i="2" s="1"/>
  <c r="AM738" i="2"/>
  <c r="AN738" i="2" s="1"/>
  <c r="AM737" i="2"/>
  <c r="AN737" i="2" s="1"/>
  <c r="AM736" i="2"/>
  <c r="AN736" i="2" s="1"/>
  <c r="AM735" i="2"/>
  <c r="AN735" i="2" s="1"/>
  <c r="AM734" i="2"/>
  <c r="AN734" i="2" s="1"/>
  <c r="AM733" i="2"/>
  <c r="AN733" i="2" s="1"/>
  <c r="AM732" i="2"/>
  <c r="AN732" i="2" s="1"/>
  <c r="AM731" i="2"/>
  <c r="AN731" i="2" s="1"/>
  <c r="AM730" i="2"/>
  <c r="AN730" i="2" s="1"/>
  <c r="AM729" i="2"/>
  <c r="AN729" i="2" s="1"/>
  <c r="AM728" i="2"/>
  <c r="AN728" i="2" s="1"/>
  <c r="AM727" i="2"/>
  <c r="AN727" i="2" s="1"/>
  <c r="AM726" i="2"/>
  <c r="AN726" i="2" s="1"/>
  <c r="AM725" i="2"/>
  <c r="AN725" i="2" s="1"/>
  <c r="AM724" i="2"/>
  <c r="AN724" i="2" s="1"/>
  <c r="AM723" i="2"/>
  <c r="AN723" i="2" s="1"/>
  <c r="AM722" i="2"/>
  <c r="AN722" i="2" s="1"/>
  <c r="AM721" i="2"/>
  <c r="AN721" i="2" s="1"/>
  <c r="AM720" i="2"/>
  <c r="AN720" i="2" s="1"/>
  <c r="AM719" i="2"/>
  <c r="AN719" i="2" s="1"/>
  <c r="AM718" i="2"/>
  <c r="AN718" i="2" s="1"/>
  <c r="AM717" i="2"/>
  <c r="AN717" i="2" s="1"/>
  <c r="AM716" i="2"/>
  <c r="AN716" i="2" s="1"/>
  <c r="AM715" i="2"/>
  <c r="AN715" i="2" s="1"/>
  <c r="AM714" i="2"/>
  <c r="AN714" i="2" s="1"/>
  <c r="AM713" i="2"/>
  <c r="AN713" i="2" s="1"/>
  <c r="AM712" i="2"/>
  <c r="AN712" i="2" s="1"/>
  <c r="AM711" i="2"/>
  <c r="AN711" i="2" s="1"/>
  <c r="AM710" i="2"/>
  <c r="AN710" i="2" s="1"/>
  <c r="AM709" i="2"/>
  <c r="AN709" i="2" s="1"/>
  <c r="AM708" i="2"/>
  <c r="AN708" i="2" s="1"/>
  <c r="AM707" i="2"/>
  <c r="AN707" i="2" s="1"/>
  <c r="AM706" i="2"/>
  <c r="AN706" i="2" s="1"/>
  <c r="AM705" i="2"/>
  <c r="AN705" i="2" s="1"/>
  <c r="AM704" i="2"/>
  <c r="AN704" i="2" s="1"/>
  <c r="AM703" i="2"/>
  <c r="AN703" i="2" s="1"/>
  <c r="AM702" i="2"/>
  <c r="AN702" i="2" s="1"/>
  <c r="AM701" i="2"/>
  <c r="AN701" i="2" s="1"/>
  <c r="AM700" i="2"/>
  <c r="AN700" i="2" s="1"/>
  <c r="AM699" i="2"/>
  <c r="AN699" i="2" s="1"/>
  <c r="AM698" i="2"/>
  <c r="AN698" i="2" s="1"/>
  <c r="AM697" i="2"/>
  <c r="AN697" i="2" s="1"/>
  <c r="AM696" i="2"/>
  <c r="AN696" i="2" s="1"/>
  <c r="AM695" i="2"/>
  <c r="AN695" i="2" s="1"/>
  <c r="AM694" i="2"/>
  <c r="AN694" i="2" s="1"/>
  <c r="AM693" i="2"/>
  <c r="AN693" i="2" s="1"/>
  <c r="AM692" i="2"/>
  <c r="AN692" i="2" s="1"/>
  <c r="AM691" i="2"/>
  <c r="AN691" i="2" s="1"/>
  <c r="AM690" i="2"/>
  <c r="AN690" i="2" s="1"/>
  <c r="AM689" i="2"/>
  <c r="AN689" i="2" s="1"/>
  <c r="AM688" i="2"/>
  <c r="AN688" i="2" s="1"/>
  <c r="AM687" i="2"/>
  <c r="AN687" i="2" s="1"/>
  <c r="AM686" i="2"/>
  <c r="AN686" i="2" s="1"/>
  <c r="AM685" i="2"/>
  <c r="AN685" i="2" s="1"/>
  <c r="AM684" i="2"/>
  <c r="AN684" i="2" s="1"/>
  <c r="AM683" i="2"/>
  <c r="AN683" i="2" s="1"/>
  <c r="AM682" i="2"/>
  <c r="AN682" i="2" s="1"/>
  <c r="AM681" i="2"/>
  <c r="AN681" i="2" s="1"/>
  <c r="AM680" i="2"/>
  <c r="AN680" i="2" s="1"/>
  <c r="AM679" i="2"/>
  <c r="AN679" i="2" s="1"/>
  <c r="AM678" i="2"/>
  <c r="AN678" i="2" s="1"/>
  <c r="AM677" i="2"/>
  <c r="AN677" i="2" s="1"/>
  <c r="AM676" i="2"/>
  <c r="AN676" i="2" s="1"/>
  <c r="AM675" i="2"/>
  <c r="AN675" i="2" s="1"/>
  <c r="AM674" i="2"/>
  <c r="AN674" i="2" s="1"/>
  <c r="AM673" i="2"/>
  <c r="AN673" i="2" s="1"/>
  <c r="AM672" i="2"/>
  <c r="AN672" i="2" s="1"/>
  <c r="AM671" i="2"/>
  <c r="AN671" i="2" s="1"/>
  <c r="AM670" i="2"/>
  <c r="AN670" i="2" s="1"/>
  <c r="AM669" i="2"/>
  <c r="AN669" i="2" s="1"/>
  <c r="AM668" i="2"/>
  <c r="AN668" i="2" s="1"/>
  <c r="AM667" i="2"/>
  <c r="AN667" i="2" s="1"/>
  <c r="AM666" i="2"/>
  <c r="AN666" i="2" s="1"/>
  <c r="AM665" i="2"/>
  <c r="AN665" i="2" s="1"/>
  <c r="AM664" i="2"/>
  <c r="AN664" i="2" s="1"/>
  <c r="AM663" i="2"/>
  <c r="AN663" i="2" s="1"/>
  <c r="AM662" i="2"/>
  <c r="AN662" i="2" s="1"/>
  <c r="AM661" i="2"/>
  <c r="AN661" i="2" s="1"/>
  <c r="AM660" i="2"/>
  <c r="AN660" i="2" s="1"/>
  <c r="AM659" i="2"/>
  <c r="AN659" i="2" s="1"/>
  <c r="AM658" i="2"/>
  <c r="AN658" i="2" s="1"/>
  <c r="AM657" i="2"/>
  <c r="AN657" i="2" s="1"/>
  <c r="AM656" i="2"/>
  <c r="AN656" i="2" s="1"/>
  <c r="AM655" i="2"/>
  <c r="AN655" i="2" s="1"/>
  <c r="AM654" i="2"/>
  <c r="AN654" i="2" s="1"/>
  <c r="AM653" i="2"/>
  <c r="AN653" i="2" s="1"/>
  <c r="AM652" i="2"/>
  <c r="AN652" i="2" s="1"/>
  <c r="AM651" i="2"/>
  <c r="AN651" i="2" s="1"/>
  <c r="AM650" i="2"/>
  <c r="AN650" i="2" s="1"/>
  <c r="AM649" i="2"/>
  <c r="AN649" i="2" s="1"/>
  <c r="AM648" i="2"/>
  <c r="AN648" i="2" s="1"/>
  <c r="AM647" i="2"/>
  <c r="AN647" i="2" s="1"/>
  <c r="AM646" i="2"/>
  <c r="AN646" i="2" s="1"/>
  <c r="AM645" i="2"/>
  <c r="AN645" i="2" s="1"/>
  <c r="AM644" i="2"/>
  <c r="AN644" i="2" s="1"/>
  <c r="AM643" i="2"/>
  <c r="AN643" i="2" s="1"/>
  <c r="AM642" i="2"/>
  <c r="AN642" i="2" s="1"/>
  <c r="AM641" i="2"/>
  <c r="AN641" i="2" s="1"/>
  <c r="AM640" i="2"/>
  <c r="AN640" i="2" s="1"/>
  <c r="AM639" i="2"/>
  <c r="AN639" i="2" s="1"/>
  <c r="AM638" i="2"/>
  <c r="AN638" i="2" s="1"/>
  <c r="AM637" i="2"/>
  <c r="AN637" i="2" s="1"/>
  <c r="AM636" i="2"/>
  <c r="AN636" i="2" s="1"/>
  <c r="AM635" i="2"/>
  <c r="AN635" i="2" s="1"/>
  <c r="AM634" i="2"/>
  <c r="AN634" i="2" s="1"/>
  <c r="AM633" i="2"/>
  <c r="AN633" i="2" s="1"/>
  <c r="AM632" i="2"/>
  <c r="AN632" i="2" s="1"/>
  <c r="AM631" i="2"/>
  <c r="AN631" i="2" s="1"/>
  <c r="AM630" i="2"/>
  <c r="AN630" i="2" s="1"/>
  <c r="AM629" i="2"/>
  <c r="AN629" i="2" s="1"/>
  <c r="AM628" i="2"/>
  <c r="AN628" i="2" s="1"/>
  <c r="AM627" i="2"/>
  <c r="AN627" i="2" s="1"/>
  <c r="AM626" i="2"/>
  <c r="AN626" i="2" s="1"/>
  <c r="AM625" i="2"/>
  <c r="AN625" i="2" s="1"/>
  <c r="AM624" i="2"/>
  <c r="AN624" i="2" s="1"/>
  <c r="AM623" i="2"/>
  <c r="AN623" i="2" s="1"/>
  <c r="AM622" i="2"/>
  <c r="AN622" i="2" s="1"/>
  <c r="AM621" i="2"/>
  <c r="AN621" i="2" s="1"/>
  <c r="AM620" i="2"/>
  <c r="AN620" i="2" s="1"/>
  <c r="AM619" i="2"/>
  <c r="AN619" i="2" s="1"/>
  <c r="AM618" i="2" l="1"/>
  <c r="AN618" i="2" s="1"/>
  <c r="AM617" i="2"/>
  <c r="AN617" i="2" s="1"/>
  <c r="AM616" i="2"/>
  <c r="AN616" i="2" s="1"/>
  <c r="AM615" i="2"/>
  <c r="AN615" i="2" s="1"/>
  <c r="AM614" i="2"/>
  <c r="AN614" i="2" s="1"/>
  <c r="AM613" i="2"/>
  <c r="AN613" i="2" s="1"/>
  <c r="AM612" i="2"/>
  <c r="AN612" i="2" s="1"/>
  <c r="AM611" i="2"/>
  <c r="AN611" i="2" s="1"/>
  <c r="AM610" i="2"/>
  <c r="AN610" i="2" s="1"/>
  <c r="AM609" i="2"/>
  <c r="AN609" i="2" s="1"/>
  <c r="AM608" i="2"/>
  <c r="AN608" i="2" s="1"/>
  <c r="AM607" i="2"/>
  <c r="AN607" i="2" s="1"/>
  <c r="AM606" i="2"/>
  <c r="AN606" i="2" s="1"/>
  <c r="AM605" i="2"/>
  <c r="AN605" i="2" s="1"/>
  <c r="AM604" i="2"/>
  <c r="AN604" i="2" s="1"/>
  <c r="AM603" i="2"/>
  <c r="AN603" i="2" s="1"/>
  <c r="AM602" i="2"/>
  <c r="AN602" i="2" s="1"/>
  <c r="AM601" i="2"/>
  <c r="AN601" i="2" s="1"/>
  <c r="AM600" i="2"/>
  <c r="AN600" i="2" s="1"/>
  <c r="AM599" i="2"/>
  <c r="AN599" i="2" s="1"/>
  <c r="AM598" i="2"/>
  <c r="AN598" i="2" s="1"/>
  <c r="AM597" i="2"/>
  <c r="AN597" i="2" s="1"/>
  <c r="AM596" i="2"/>
  <c r="AN596" i="2" s="1"/>
  <c r="AM595" i="2"/>
  <c r="AN595" i="2" s="1"/>
  <c r="AM594" i="2"/>
  <c r="AN594" i="2" s="1"/>
  <c r="AM593" i="2"/>
  <c r="AN593" i="2" s="1"/>
  <c r="AM592" i="2"/>
  <c r="AN592" i="2" s="1"/>
  <c r="AM591" i="2"/>
  <c r="AN591" i="2" s="1"/>
  <c r="AM590" i="2"/>
  <c r="AN590" i="2" s="1"/>
  <c r="AM589" i="2"/>
  <c r="AN589" i="2" s="1"/>
  <c r="AM588" i="2"/>
  <c r="AN588" i="2" s="1"/>
  <c r="AM587" i="2"/>
  <c r="AN587" i="2" s="1"/>
  <c r="AM586" i="2"/>
  <c r="AN586" i="2" s="1"/>
  <c r="AM585" i="2"/>
  <c r="AN585" i="2" s="1"/>
  <c r="AM584" i="2"/>
  <c r="AN584" i="2" s="1"/>
  <c r="AM583" i="2"/>
  <c r="AN583" i="2" s="1"/>
  <c r="AM582" i="2"/>
  <c r="AN582" i="2" s="1"/>
  <c r="AM581" i="2"/>
  <c r="AN581" i="2" s="1"/>
  <c r="AM580" i="2"/>
  <c r="AN580" i="2" s="1"/>
  <c r="AM579" i="2"/>
  <c r="AN579" i="2" s="1"/>
  <c r="AM578" i="2"/>
  <c r="AN578" i="2" s="1"/>
  <c r="AM577" i="2"/>
  <c r="AN577" i="2" s="1"/>
  <c r="AM576" i="2"/>
  <c r="AN576" i="2" s="1"/>
  <c r="AM575" i="2"/>
  <c r="AN575" i="2" s="1"/>
  <c r="AM574" i="2"/>
  <c r="AN574" i="2" s="1"/>
  <c r="AM573" i="2"/>
  <c r="AN573" i="2" s="1"/>
  <c r="AM572" i="2"/>
  <c r="AN572" i="2" s="1"/>
  <c r="AM571" i="2"/>
  <c r="AN571" i="2" s="1"/>
  <c r="AM570" i="2"/>
  <c r="AN570" i="2" s="1"/>
  <c r="AM569" i="2"/>
  <c r="AN569" i="2" s="1"/>
  <c r="AM568" i="2"/>
  <c r="AN568" i="2" s="1"/>
  <c r="AM567" i="2"/>
  <c r="AN567" i="2" s="1"/>
  <c r="AM566" i="2"/>
  <c r="AN566" i="2" s="1"/>
  <c r="AM565" i="2"/>
  <c r="AN565" i="2" s="1"/>
  <c r="AM564" i="2"/>
  <c r="AN564" i="2" s="1"/>
  <c r="AM563" i="2"/>
  <c r="AN563" i="2" s="1"/>
  <c r="AM562" i="2"/>
  <c r="AN562" i="2" s="1"/>
  <c r="AM561" i="2"/>
  <c r="AN561" i="2" s="1"/>
  <c r="AM560" i="2"/>
  <c r="AN560" i="2" s="1"/>
  <c r="AM559" i="2"/>
  <c r="AN559" i="2" s="1"/>
  <c r="AM558" i="2"/>
  <c r="AN558" i="2" s="1"/>
  <c r="AM557" i="2"/>
  <c r="AN557" i="2" s="1"/>
  <c r="AM556" i="2"/>
  <c r="AN556" i="2" s="1"/>
  <c r="AM555" i="2"/>
  <c r="AN555" i="2" s="1"/>
  <c r="AM554" i="2"/>
  <c r="AN554" i="2" s="1"/>
  <c r="AM553" i="2"/>
  <c r="AN553" i="2" s="1"/>
  <c r="AM552" i="2"/>
  <c r="AN552" i="2" s="1"/>
  <c r="AM551" i="2"/>
  <c r="AN551" i="2" s="1"/>
  <c r="AM550" i="2"/>
  <c r="AN550" i="2" s="1"/>
  <c r="AM549" i="2"/>
  <c r="AN549" i="2" s="1"/>
  <c r="AM548" i="2"/>
  <c r="AN548" i="2" s="1"/>
  <c r="AM547" i="2"/>
  <c r="AN547" i="2" s="1"/>
  <c r="AM546" i="2"/>
  <c r="AN546" i="2" s="1"/>
  <c r="AM545" i="2"/>
  <c r="AN545" i="2" s="1"/>
  <c r="AM544" i="2"/>
  <c r="AN544" i="2" s="1"/>
  <c r="AM543" i="2"/>
  <c r="AN543" i="2" s="1"/>
  <c r="AM542" i="2"/>
  <c r="AN542" i="2" s="1"/>
  <c r="AM541" i="2"/>
  <c r="AN541" i="2" s="1"/>
  <c r="AM540" i="2"/>
  <c r="AN540" i="2" s="1"/>
  <c r="AM539" i="2"/>
  <c r="AN539" i="2" s="1"/>
  <c r="AM538" i="2"/>
  <c r="AN538" i="2" s="1"/>
  <c r="AM537" i="2"/>
  <c r="AN537" i="2" s="1"/>
  <c r="AM536" i="2"/>
  <c r="AN536" i="2" s="1"/>
  <c r="AM535" i="2"/>
  <c r="AN535" i="2" s="1"/>
  <c r="AM534" i="2"/>
  <c r="AN534" i="2" s="1"/>
  <c r="AM533" i="2"/>
  <c r="AN533" i="2" s="1"/>
  <c r="AM532" i="2"/>
  <c r="AN532" i="2" s="1"/>
  <c r="AM531" i="2"/>
  <c r="AN531" i="2" s="1"/>
  <c r="AM530" i="2"/>
  <c r="AN530" i="2" s="1"/>
  <c r="AM529" i="2"/>
  <c r="AN529" i="2" s="1"/>
  <c r="AM528" i="2"/>
  <c r="AN528" i="2" s="1"/>
  <c r="AM527" i="2"/>
  <c r="AN527" i="2" s="1"/>
  <c r="AM526" i="2"/>
  <c r="AN526" i="2" s="1"/>
  <c r="AM525" i="2"/>
  <c r="AN525" i="2" s="1"/>
  <c r="AM524" i="2"/>
  <c r="AN524" i="2" s="1"/>
  <c r="AM523" i="2"/>
  <c r="AN523" i="2" s="1"/>
  <c r="AM522" i="2"/>
  <c r="AN522" i="2" s="1"/>
  <c r="AM521" i="2"/>
  <c r="AN521" i="2" s="1"/>
  <c r="AM520" i="2"/>
  <c r="AN520" i="2" s="1"/>
  <c r="AM519" i="2"/>
  <c r="AN519" i="2" s="1"/>
  <c r="AM518" i="2"/>
  <c r="AN518" i="2" s="1"/>
  <c r="AM517" i="2"/>
  <c r="AN517" i="2" s="1"/>
  <c r="AM516" i="2"/>
  <c r="AN516" i="2" s="1"/>
  <c r="AM515" i="2"/>
  <c r="AN515" i="2" s="1"/>
  <c r="AM514" i="2"/>
  <c r="AN514" i="2" s="1"/>
  <c r="AM513" i="2"/>
  <c r="AN513" i="2" s="1"/>
  <c r="AM512" i="2"/>
  <c r="AN512" i="2" s="1"/>
  <c r="AM511" i="2"/>
  <c r="AN511" i="2" s="1"/>
  <c r="AM510" i="2"/>
  <c r="AN510" i="2" s="1"/>
  <c r="AM509" i="2"/>
  <c r="AN509" i="2" s="1"/>
  <c r="AM508" i="2"/>
  <c r="AN508" i="2" s="1"/>
  <c r="AM507" i="2"/>
  <c r="AN507" i="2" s="1"/>
  <c r="AM506" i="2"/>
  <c r="AN506" i="2" s="1"/>
  <c r="AM505" i="2"/>
  <c r="AN505" i="2" s="1"/>
  <c r="AM504" i="2"/>
  <c r="AN504" i="2" s="1"/>
  <c r="AM503" i="2"/>
  <c r="AN503" i="2" s="1"/>
  <c r="AM502" i="2"/>
  <c r="AN502" i="2" s="1"/>
  <c r="AM501" i="2"/>
  <c r="AN501" i="2" s="1"/>
  <c r="AM500" i="2"/>
  <c r="AN500" i="2" s="1"/>
  <c r="AM499" i="2"/>
  <c r="AN499" i="2" s="1"/>
  <c r="AM498" i="2"/>
  <c r="AN498" i="2" s="1"/>
  <c r="AM497" i="2"/>
  <c r="AN497" i="2" s="1"/>
  <c r="AM496" i="2"/>
  <c r="AN496" i="2" s="1"/>
  <c r="AM495" i="2"/>
  <c r="AN495" i="2" s="1"/>
  <c r="AM494" i="2"/>
  <c r="AN494" i="2" s="1"/>
  <c r="AM493" i="2"/>
  <c r="AN493" i="2" s="1"/>
  <c r="AM492" i="2"/>
  <c r="AN492" i="2" s="1"/>
  <c r="AM491" i="2"/>
  <c r="AN491" i="2" s="1"/>
  <c r="AM490" i="2"/>
  <c r="AN490" i="2" s="1"/>
  <c r="AM489" i="2"/>
  <c r="AN489" i="2" s="1"/>
  <c r="AM488" i="2"/>
  <c r="AN488" i="2" s="1"/>
  <c r="AM487" i="2"/>
  <c r="AN487" i="2" s="1"/>
  <c r="AM486" i="2"/>
  <c r="AN486" i="2" s="1"/>
  <c r="AM485" i="2"/>
  <c r="AN485" i="2" s="1"/>
  <c r="AM484" i="2"/>
  <c r="AN484" i="2" s="1"/>
  <c r="AM483" i="2"/>
  <c r="AN483" i="2" s="1"/>
  <c r="AM482" i="2"/>
  <c r="AN482" i="2" s="1"/>
  <c r="AM481" i="2"/>
  <c r="AN481" i="2" s="1"/>
  <c r="AM480" i="2"/>
  <c r="AN480" i="2" s="1"/>
  <c r="AM479" i="2"/>
  <c r="AN479" i="2" s="1"/>
  <c r="AM478" i="2"/>
  <c r="AN478" i="2" s="1"/>
  <c r="AM477" i="2"/>
  <c r="AN477" i="2" s="1"/>
  <c r="AM476" i="2"/>
  <c r="AN476" i="2" s="1"/>
  <c r="AM475" i="2"/>
  <c r="AN475" i="2" s="1"/>
  <c r="AM474" i="2"/>
  <c r="AN474" i="2" s="1"/>
  <c r="AM473" i="2"/>
  <c r="AN473" i="2" s="1"/>
  <c r="AM472" i="2"/>
  <c r="AN472" i="2" s="1"/>
  <c r="AM471" i="2"/>
  <c r="AN471" i="2" s="1"/>
  <c r="AM470" i="2"/>
  <c r="AN470" i="2" s="1"/>
  <c r="AM469" i="2"/>
  <c r="AN469" i="2" s="1"/>
  <c r="AM468" i="2"/>
  <c r="AN468" i="2" s="1"/>
  <c r="AM467" i="2"/>
  <c r="AN467" i="2" s="1"/>
  <c r="AM466" i="2"/>
  <c r="AN466" i="2" s="1"/>
  <c r="AM465" i="2"/>
  <c r="AN465" i="2" s="1"/>
  <c r="AM464" i="2"/>
  <c r="AN464" i="2" s="1"/>
  <c r="AM463" i="2"/>
  <c r="AN463" i="2" s="1"/>
  <c r="AM462" i="2"/>
  <c r="AN462" i="2" s="1"/>
  <c r="AM461" i="2"/>
  <c r="AN461" i="2" s="1"/>
  <c r="AM460" i="2"/>
  <c r="AN460" i="2" s="1"/>
  <c r="AM459" i="2"/>
  <c r="AN459" i="2" s="1"/>
  <c r="AM458" i="2"/>
  <c r="AN458" i="2" s="1"/>
  <c r="AM457" i="2"/>
  <c r="AN457" i="2" s="1"/>
  <c r="AM456" i="2"/>
  <c r="AN456" i="2" s="1"/>
  <c r="AM455" i="2"/>
  <c r="AN455" i="2" s="1"/>
  <c r="AM454" i="2"/>
  <c r="AN454" i="2" s="1"/>
  <c r="AM453" i="2"/>
  <c r="AN453" i="2" s="1"/>
  <c r="AM452" i="2"/>
  <c r="AN452" i="2" s="1"/>
  <c r="AM451" i="2"/>
  <c r="AN451" i="2" s="1"/>
  <c r="AM450" i="2"/>
  <c r="AN450" i="2" s="1"/>
  <c r="AM449" i="2"/>
  <c r="AN449" i="2" s="1"/>
  <c r="AM448" i="2"/>
  <c r="AN448" i="2" s="1"/>
  <c r="AM447" i="2"/>
  <c r="AN447" i="2" s="1"/>
  <c r="AM446" i="2"/>
  <c r="AN446" i="2" s="1"/>
  <c r="AM445" i="2"/>
  <c r="AN445" i="2" s="1"/>
  <c r="AM444" i="2"/>
  <c r="AN444" i="2" s="1"/>
  <c r="AM443" i="2"/>
  <c r="AN443" i="2" s="1"/>
  <c r="AM442" i="2"/>
  <c r="AN442" i="2" s="1"/>
  <c r="AM441" i="2"/>
  <c r="AN441" i="2" s="1"/>
  <c r="AM440" i="2"/>
  <c r="AN440" i="2" s="1"/>
  <c r="AM439" i="2"/>
  <c r="AN439" i="2" s="1"/>
  <c r="AM438" i="2"/>
  <c r="AN438" i="2" s="1"/>
  <c r="AM437" i="2"/>
  <c r="AN437" i="2" s="1"/>
  <c r="AM436" i="2"/>
  <c r="AN436" i="2" s="1"/>
  <c r="AM435" i="2"/>
  <c r="AN435" i="2" s="1"/>
  <c r="AM434" i="2"/>
  <c r="AN434" i="2" s="1"/>
  <c r="AM433" i="2"/>
  <c r="AN433" i="2" s="1"/>
  <c r="AM432" i="2"/>
  <c r="AN432" i="2" s="1"/>
  <c r="AM431" i="2"/>
  <c r="AN431" i="2" s="1"/>
  <c r="AM430" i="2"/>
  <c r="AN430" i="2" s="1"/>
  <c r="AM429" i="2"/>
  <c r="AN429" i="2" s="1"/>
  <c r="AJ10" i="11"/>
  <c r="AK10" i="11" s="1"/>
  <c r="AI12" i="11"/>
  <c r="AH12" i="11"/>
  <c r="AG12" i="11"/>
  <c r="AF12" i="11"/>
  <c r="AE12" i="11"/>
  <c r="AD12" i="11"/>
  <c r="AC12" i="11"/>
  <c r="AB12" i="11"/>
  <c r="AA12" i="11"/>
  <c r="Z12" i="11"/>
  <c r="Y12" i="11"/>
  <c r="X12" i="11"/>
  <c r="W12" i="11"/>
  <c r="T12" i="11"/>
  <c r="N12" i="11"/>
  <c r="AJ12" i="11"/>
  <c r="I12" i="11"/>
  <c r="AL71" i="4"/>
  <c r="AM71" i="4" s="1"/>
  <c r="AL70" i="4"/>
  <c r="AM70" i="4" s="1"/>
  <c r="I11" i="11" l="1"/>
  <c r="AK12" i="11"/>
  <c r="BB246" i="10"/>
  <c r="BB245" i="10"/>
  <c r="BB244" i="10"/>
  <c r="BB243" i="10"/>
  <c r="BB242" i="10"/>
  <c r="BB241" i="10"/>
  <c r="BB240" i="10"/>
  <c r="BB239" i="10"/>
  <c r="BB238" i="10"/>
  <c r="BB237" i="10"/>
  <c r="BC239" i="10" l="1"/>
  <c r="BC237" i="10"/>
  <c r="BC241" i="10"/>
  <c r="BC245" i="10"/>
  <c r="BC238" i="10"/>
  <c r="BC242" i="10"/>
  <c r="BC246" i="10"/>
  <c r="BC243" i="10"/>
  <c r="BC240" i="10"/>
  <c r="BC244" i="10"/>
  <c r="AC3291" i="3"/>
  <c r="AC4810" i="3" l="1"/>
  <c r="AC3061" i="3"/>
  <c r="AA55" i="4"/>
  <c r="AC12" i="5" l="1"/>
  <c r="AD33" i="6" l="1"/>
  <c r="AC33" i="6"/>
  <c r="AB33" i="6"/>
  <c r="AA33" i="6"/>
  <c r="Z33" i="6"/>
  <c r="Y33" i="6"/>
  <c r="X33" i="6"/>
  <c r="W33" i="6"/>
  <c r="V33" i="6"/>
  <c r="U33" i="6"/>
  <c r="T33" i="6"/>
  <c r="S33" i="6"/>
  <c r="Q33" i="6"/>
  <c r="R33" i="6"/>
  <c r="AN4931" i="3" l="1"/>
  <c r="AN4930" i="3"/>
  <c r="AN4929" i="3"/>
  <c r="AN4928" i="3"/>
  <c r="AN4927" i="3"/>
  <c r="AN4926" i="3"/>
  <c r="AN4925" i="3"/>
  <c r="AN4924" i="3"/>
  <c r="AN4923" i="3"/>
  <c r="AN4922" i="3"/>
  <c r="AO4924" i="3" l="1"/>
  <c r="AO4925" i="3"/>
  <c r="AO4930" i="3"/>
  <c r="AO4923" i="3"/>
  <c r="AO4931" i="3"/>
  <c r="AO4928" i="3"/>
  <c r="AO4926" i="3"/>
  <c r="AO4927" i="3"/>
  <c r="AO4929" i="3"/>
  <c r="AO4922" i="3"/>
  <c r="AL69" i="4"/>
  <c r="AM69" i="4" s="1"/>
  <c r="AL68" i="4"/>
  <c r="AM68" i="4" s="1"/>
  <c r="AL67" i="4"/>
  <c r="AM67" i="4" s="1"/>
  <c r="AL66" i="4"/>
  <c r="AM66" i="4" s="1"/>
  <c r="AL65" i="4"/>
  <c r="AM65" i="4" s="1"/>
  <c r="AL64" i="4"/>
  <c r="AM64" i="4" s="1"/>
  <c r="AL63" i="4"/>
  <c r="AM63" i="4" s="1"/>
  <c r="AL62" i="4"/>
  <c r="AM62" i="4" s="1"/>
  <c r="AL61" i="4"/>
  <c r="AM61" i="4" s="1"/>
  <c r="H61" i="4"/>
  <c r="AL60" i="4"/>
  <c r="AM60" i="4" s="1"/>
  <c r="C60" i="4"/>
  <c r="B60" i="4"/>
  <c r="AL59" i="4"/>
  <c r="AM59" i="4" s="1"/>
  <c r="H59" i="4"/>
  <c r="H60" i="4" s="1"/>
  <c r="C59" i="4"/>
  <c r="B59" i="4"/>
  <c r="AL58" i="4"/>
  <c r="AM58" i="4" s="1"/>
  <c r="H58" i="4"/>
  <c r="C58" i="4"/>
  <c r="B58" i="4"/>
  <c r="AL57" i="4"/>
  <c r="AM57" i="4" s="1"/>
  <c r="H57" i="4"/>
  <c r="C57" i="4"/>
  <c r="B57" i="4"/>
  <c r="AL56" i="4"/>
  <c r="AM56" i="4" s="1"/>
  <c r="H56" i="4"/>
  <c r="C56" i="4"/>
  <c r="B56" i="4"/>
  <c r="AL55" i="4"/>
  <c r="AM55" i="4" s="1"/>
  <c r="H55" i="4"/>
  <c r="C55" i="4"/>
  <c r="B55" i="4"/>
  <c r="AL54" i="4"/>
  <c r="AM54" i="4" s="1"/>
  <c r="C54" i="4"/>
  <c r="B54" i="4"/>
  <c r="AL53" i="4"/>
  <c r="AM53" i="4" s="1"/>
  <c r="C53" i="4"/>
  <c r="B53" i="4"/>
  <c r="AL52" i="4"/>
  <c r="AM52" i="4" s="1"/>
  <c r="C52" i="4"/>
  <c r="B52" i="4"/>
  <c r="AL51" i="4"/>
  <c r="AM51" i="4" s="1"/>
  <c r="C51" i="4"/>
  <c r="B51" i="4"/>
  <c r="AL50" i="4"/>
  <c r="AM50" i="4" s="1"/>
  <c r="C50" i="4"/>
  <c r="B50" i="4"/>
  <c r="AL49" i="4"/>
  <c r="AM49" i="4" s="1"/>
  <c r="C49" i="4"/>
  <c r="B49" i="4"/>
  <c r="AL48" i="4"/>
  <c r="AM48" i="4" s="1"/>
  <c r="C48" i="4"/>
  <c r="B48" i="4"/>
  <c r="AL47" i="4"/>
  <c r="AM47" i="4" s="1"/>
  <c r="C47" i="4"/>
  <c r="B47" i="4"/>
  <c r="AL46" i="4"/>
  <c r="AM46" i="4" s="1"/>
  <c r="C46" i="4"/>
  <c r="B46" i="4"/>
  <c r="AL45" i="4"/>
  <c r="AM45" i="4" s="1"/>
  <c r="C45" i="4"/>
  <c r="B45" i="4"/>
  <c r="AL44" i="4"/>
  <c r="AM44" i="4" s="1"/>
  <c r="C44" i="4"/>
  <c r="B44" i="4"/>
  <c r="AL43" i="4"/>
  <c r="AM43" i="4" s="1"/>
  <c r="C43" i="4"/>
  <c r="B43" i="4"/>
  <c r="AL42" i="4"/>
  <c r="AM42" i="4" s="1"/>
  <c r="C42" i="4"/>
  <c r="B42" i="4"/>
  <c r="AL41" i="4"/>
  <c r="AM41" i="4" s="1"/>
  <c r="C41" i="4"/>
  <c r="B41" i="4"/>
  <c r="AL40" i="4"/>
  <c r="AM40" i="4" s="1"/>
  <c r="C40" i="4"/>
  <c r="B40" i="4"/>
  <c r="AL39" i="4"/>
  <c r="AM39" i="4" s="1"/>
  <c r="C39" i="4"/>
  <c r="B39" i="4"/>
  <c r="AL38" i="4"/>
  <c r="AM38" i="4" s="1"/>
  <c r="H38" i="4"/>
  <c r="H39" i="4" s="1"/>
  <c r="H40" i="4" s="1"/>
  <c r="H41" i="4" s="1"/>
  <c r="H42" i="4" s="1"/>
  <c r="H43" i="4" s="1"/>
  <c r="H44" i="4" s="1"/>
  <c r="H45" i="4" s="1"/>
  <c r="H46" i="4" s="1"/>
  <c r="H47" i="4" s="1"/>
  <c r="H48" i="4" s="1"/>
  <c r="H49" i="4" s="1"/>
  <c r="H50" i="4" s="1"/>
  <c r="H51" i="4" s="1"/>
  <c r="H52" i="4" s="1"/>
  <c r="H53" i="4" s="1"/>
  <c r="H54" i="4" s="1"/>
  <c r="C38" i="4"/>
  <c r="B38" i="4"/>
  <c r="AL37" i="4"/>
  <c r="AM37" i="4" s="1"/>
  <c r="C37" i="4"/>
  <c r="B37" i="4"/>
  <c r="AL36" i="4"/>
  <c r="AM36" i="4" s="1"/>
  <c r="H36" i="4"/>
  <c r="H37" i="4" s="1"/>
  <c r="C36" i="4"/>
  <c r="B36" i="4"/>
  <c r="AL35" i="4"/>
  <c r="AM35" i="4" s="1"/>
  <c r="C35" i="4"/>
  <c r="B35" i="4"/>
  <c r="AL34" i="4"/>
  <c r="AM34" i="4" s="1"/>
  <c r="C34" i="4"/>
  <c r="B34" i="4"/>
  <c r="AL33" i="4"/>
  <c r="AM33" i="4" s="1"/>
  <c r="C33" i="4"/>
  <c r="B33" i="4"/>
  <c r="AL32" i="4"/>
  <c r="AM32" i="4" s="1"/>
  <c r="C32" i="4"/>
  <c r="B32" i="4"/>
  <c r="AL31" i="4"/>
  <c r="AM31" i="4" s="1"/>
  <c r="C31" i="4"/>
  <c r="B31" i="4"/>
  <c r="AL30" i="4"/>
  <c r="AM30" i="4" s="1"/>
  <c r="C30" i="4"/>
  <c r="B30" i="4"/>
  <c r="AL29" i="4"/>
  <c r="AM29" i="4" s="1"/>
  <c r="C29" i="4"/>
  <c r="B29" i="4"/>
  <c r="AL28" i="4"/>
  <c r="AM28" i="4" s="1"/>
  <c r="H28" i="4"/>
  <c r="H29" i="4" s="1"/>
  <c r="H30" i="4" s="1"/>
  <c r="H31" i="4" s="1"/>
  <c r="H32" i="4" s="1"/>
  <c r="H33" i="4" s="1"/>
  <c r="H34" i="4" s="1"/>
  <c r="H35" i="4" s="1"/>
  <c r="C28" i="4"/>
  <c r="B28" i="4"/>
  <c r="AL27" i="4"/>
  <c r="AM27" i="4" s="1"/>
  <c r="C27" i="4"/>
  <c r="B27" i="4"/>
  <c r="AL26" i="4"/>
  <c r="AM26" i="4" s="1"/>
  <c r="C26" i="4"/>
  <c r="B26" i="4"/>
  <c r="AL25" i="4"/>
  <c r="AM25" i="4" s="1"/>
  <c r="C25" i="4"/>
  <c r="B25" i="4"/>
  <c r="AL24" i="4"/>
  <c r="AM24" i="4" s="1"/>
  <c r="C24" i="4"/>
  <c r="B24" i="4"/>
  <c r="AL23" i="4"/>
  <c r="AM23" i="4" s="1"/>
  <c r="C23" i="4"/>
  <c r="B23" i="4"/>
  <c r="AL22" i="4"/>
  <c r="AM22" i="4" s="1"/>
  <c r="C22" i="4"/>
  <c r="B22" i="4"/>
  <c r="AL21" i="4"/>
  <c r="AM21" i="4" s="1"/>
  <c r="C21" i="4"/>
  <c r="B21" i="4"/>
  <c r="AL20" i="4"/>
  <c r="AM20" i="4" s="1"/>
  <c r="C20" i="4"/>
  <c r="B20" i="4"/>
  <c r="AL19" i="4"/>
  <c r="AM19" i="4" s="1"/>
  <c r="C19" i="4"/>
  <c r="B19" i="4"/>
  <c r="AL18" i="4"/>
  <c r="AM18" i="4" s="1"/>
  <c r="H18" i="4"/>
  <c r="H19" i="4" s="1"/>
  <c r="H20" i="4" s="1"/>
  <c r="H21" i="4" s="1"/>
  <c r="H22" i="4" s="1"/>
  <c r="H23" i="4" s="1"/>
  <c r="H24" i="4" s="1"/>
  <c r="H25" i="4" s="1"/>
  <c r="H26" i="4" s="1"/>
  <c r="H27" i="4" s="1"/>
  <c r="C18" i="4"/>
  <c r="B18" i="4"/>
  <c r="AL17" i="4"/>
  <c r="AM17" i="4" s="1"/>
  <c r="C17" i="4"/>
  <c r="B17" i="4"/>
  <c r="AL16" i="4"/>
  <c r="AM16" i="4" s="1"/>
  <c r="C16" i="4"/>
  <c r="B16" i="4"/>
  <c r="AL15" i="4"/>
  <c r="AM15" i="4" s="1"/>
  <c r="C15" i="4"/>
  <c r="B15" i="4"/>
  <c r="AC212" i="10" l="1"/>
  <c r="AD212" i="10" s="1"/>
  <c r="AD330" i="10" s="1"/>
  <c r="AB2350" i="3" l="1"/>
  <c r="AM428" i="2" l="1"/>
  <c r="AN428" i="2" s="1"/>
  <c r="AM427" i="2"/>
  <c r="AN427" i="2" s="1"/>
  <c r="AM426" i="2"/>
  <c r="AN426" i="2" s="1"/>
  <c r="AM425" i="2"/>
  <c r="AN425" i="2" s="1"/>
  <c r="AM424" i="2"/>
  <c r="AN424" i="2" s="1"/>
  <c r="AM423" i="2"/>
  <c r="AN423" i="2" s="1"/>
  <c r="AM422" i="2"/>
  <c r="AN422" i="2" s="1"/>
  <c r="AM421" i="2"/>
  <c r="AN421" i="2" s="1"/>
  <c r="AM420" i="2"/>
  <c r="AN420" i="2" s="1"/>
  <c r="AM419" i="2"/>
  <c r="AN419" i="2" s="1"/>
  <c r="AM418" i="2"/>
  <c r="AN418" i="2" s="1"/>
  <c r="AM417" i="2"/>
  <c r="AN417" i="2" s="1"/>
  <c r="AM416" i="2"/>
  <c r="AN416" i="2" s="1"/>
  <c r="AM415" i="2"/>
  <c r="AN415" i="2" s="1"/>
  <c r="AM414" i="2"/>
  <c r="AN414" i="2" s="1"/>
  <c r="AM413" i="2"/>
  <c r="AN413" i="2" s="1"/>
  <c r="AM412" i="2"/>
  <c r="AN412" i="2" s="1"/>
  <c r="AM411" i="2"/>
  <c r="AN411" i="2" s="1"/>
  <c r="AM410" i="2"/>
  <c r="AN410" i="2" s="1"/>
  <c r="AM409" i="2"/>
  <c r="AN409" i="2" s="1"/>
  <c r="AM408" i="2"/>
  <c r="AN408" i="2" s="1"/>
  <c r="AM407" i="2"/>
  <c r="AN407" i="2" s="1"/>
  <c r="AM406" i="2"/>
  <c r="AN406" i="2" s="1"/>
  <c r="AM405" i="2"/>
  <c r="AN405" i="2" s="1"/>
  <c r="AM404" i="2"/>
  <c r="AN404" i="2" s="1"/>
  <c r="AM403" i="2"/>
  <c r="AN403" i="2" s="1"/>
  <c r="AM402" i="2"/>
  <c r="AN402" i="2" s="1"/>
  <c r="AM401" i="2"/>
  <c r="AN401" i="2" s="1"/>
  <c r="AM400" i="2"/>
  <c r="AN400" i="2" s="1"/>
  <c r="AM399" i="2"/>
  <c r="AN399" i="2" s="1"/>
  <c r="AM398" i="2"/>
  <c r="AN398" i="2" s="1"/>
  <c r="AM397" i="2"/>
  <c r="AN397" i="2" s="1"/>
  <c r="AM396" i="2"/>
  <c r="AN396" i="2" s="1"/>
  <c r="AM395" i="2"/>
  <c r="AN395" i="2" s="1"/>
  <c r="AM394" i="2"/>
  <c r="AN394" i="2" s="1"/>
  <c r="AM393" i="2"/>
  <c r="AN393" i="2" s="1"/>
  <c r="AM392" i="2"/>
  <c r="AN392" i="2" s="1"/>
  <c r="AM391" i="2"/>
  <c r="AN391" i="2" s="1"/>
  <c r="AM390" i="2"/>
  <c r="AN390" i="2" s="1"/>
  <c r="AM389" i="2"/>
  <c r="AN389" i="2" s="1"/>
  <c r="AM388" i="2"/>
  <c r="AN388" i="2" s="1"/>
  <c r="AM387" i="2"/>
  <c r="AN387" i="2" s="1"/>
  <c r="AM386" i="2"/>
  <c r="AN386" i="2" s="1"/>
  <c r="AM385" i="2"/>
  <c r="AN385" i="2" s="1"/>
  <c r="AM384" i="2"/>
  <c r="AN384" i="2" s="1"/>
  <c r="AM383" i="2" l="1"/>
  <c r="AN383" i="2" s="1"/>
  <c r="AM382" i="2"/>
  <c r="AN382" i="2" s="1"/>
  <c r="AA583" i="7" l="1"/>
  <c r="AB4614" i="3" l="1"/>
  <c r="AB4632" i="3"/>
  <c r="AB4740" i="3"/>
  <c r="AB4831" i="3"/>
  <c r="AB3437" i="3"/>
  <c r="AB3247" i="3"/>
  <c r="AB1046" i="3" l="1"/>
  <c r="AB1110" i="3"/>
  <c r="AB841" i="3"/>
  <c r="AB226" i="3" l="1"/>
  <c r="AN4921" i="3" l="1"/>
  <c r="AN4920" i="3"/>
  <c r="AN4919" i="3"/>
  <c r="AN4918" i="3"/>
  <c r="AN4917" i="3"/>
  <c r="AN4916" i="3"/>
  <c r="AN4915" i="3"/>
  <c r="AN4914" i="3"/>
  <c r="AO4915" i="3" l="1"/>
  <c r="AO4917" i="3"/>
  <c r="AO4921" i="3"/>
  <c r="AO4914" i="3"/>
  <c r="AO4918" i="3"/>
  <c r="AO4916" i="3"/>
  <c r="AO4920" i="3"/>
  <c r="AO4919" i="3"/>
  <c r="BB236" i="10"/>
  <c r="BB235" i="10"/>
  <c r="BB234" i="10"/>
  <c r="BB233" i="10"/>
  <c r="BB232" i="10"/>
  <c r="BB231" i="10"/>
  <c r="BB230" i="10"/>
  <c r="BB229" i="10"/>
  <c r="BB228" i="10"/>
  <c r="BB227" i="10"/>
  <c r="BB226" i="10"/>
  <c r="BB225" i="10"/>
  <c r="BB224" i="10"/>
  <c r="BB223" i="10"/>
  <c r="BB222" i="10"/>
  <c r="BC222" i="10" l="1"/>
  <c r="BC230" i="10"/>
  <c r="BC223" i="10"/>
  <c r="BC227" i="10"/>
  <c r="BC231" i="10"/>
  <c r="BC235" i="10"/>
  <c r="BC226" i="10"/>
  <c r="BC234" i="10"/>
  <c r="BC224" i="10"/>
  <c r="BC228" i="10"/>
  <c r="BC232" i="10"/>
  <c r="BC236" i="10"/>
  <c r="BC225" i="10"/>
  <c r="BC229" i="10"/>
  <c r="BC233" i="10"/>
  <c r="AU336" i="10"/>
  <c r="BE330" i="10"/>
  <c r="AU330" i="10"/>
  <c r="AM330" i="10"/>
  <c r="AO335" i="10" s="1"/>
  <c r="AI330" i="10"/>
  <c r="AG330" i="10"/>
  <c r="AC330" i="10"/>
  <c r="V330" i="10"/>
  <c r="K330" i="10"/>
  <c r="BB221" i="10"/>
  <c r="BB220" i="10"/>
  <c r="BB219" i="10"/>
  <c r="BB218" i="10"/>
  <c r="BB217" i="10"/>
  <c r="BB216" i="10"/>
  <c r="BB215" i="10"/>
  <c r="BB214" i="10"/>
  <c r="BB213" i="10"/>
  <c r="BB212" i="10"/>
  <c r="BB211" i="10"/>
  <c r="BB210" i="10"/>
  <c r="BB209" i="10"/>
  <c r="BB208" i="10"/>
  <c r="BB207" i="10"/>
  <c r="BB206" i="10"/>
  <c r="BB205" i="10"/>
  <c r="BB204" i="10"/>
  <c r="BB203" i="10"/>
  <c r="BB202" i="10"/>
  <c r="BB201" i="10"/>
  <c r="BB200" i="10"/>
  <c r="BB199" i="10"/>
  <c r="BB198" i="10"/>
  <c r="BB197" i="10"/>
  <c r="BB196" i="10"/>
  <c r="BB195" i="10"/>
  <c r="BB194" i="10"/>
  <c r="BB193" i="10"/>
  <c r="BB192" i="10"/>
  <c r="BB191" i="10"/>
  <c r="BB190" i="10"/>
  <c r="BB189" i="10"/>
  <c r="BB187" i="10"/>
  <c r="BB186" i="10"/>
  <c r="BB185" i="10"/>
  <c r="BB184" i="10"/>
  <c r="BB183" i="10"/>
  <c r="BB182" i="10"/>
  <c r="BB181" i="10"/>
  <c r="BB180" i="10"/>
  <c r="BB179" i="10"/>
  <c r="BB178" i="10"/>
  <c r="BB177" i="10"/>
  <c r="BB176" i="10"/>
  <c r="BB175" i="10"/>
  <c r="BB174" i="10"/>
  <c r="BB173" i="10"/>
  <c r="BB172" i="10"/>
  <c r="BB171" i="10"/>
  <c r="BB170" i="10"/>
  <c r="BB169" i="10"/>
  <c r="BB168" i="10"/>
  <c r="BB167" i="10"/>
  <c r="BB166" i="10"/>
  <c r="BB165" i="10"/>
  <c r="BB164" i="10"/>
  <c r="BB163" i="10"/>
  <c r="BB162" i="10"/>
  <c r="BB161" i="10"/>
  <c r="BB160" i="10"/>
  <c r="BB159" i="10"/>
  <c r="BB158" i="10"/>
  <c r="BB157" i="10"/>
  <c r="BB156" i="10"/>
  <c r="BB155" i="10"/>
  <c r="BB154" i="10"/>
  <c r="BB153" i="10"/>
  <c r="BB151" i="10"/>
  <c r="BB150" i="10"/>
  <c r="BB149" i="10"/>
  <c r="BB148" i="10"/>
  <c r="BB147" i="10"/>
  <c r="BB146" i="10"/>
  <c r="BB145" i="10"/>
  <c r="BB144" i="10"/>
  <c r="BB143" i="10"/>
  <c r="BB142" i="10"/>
  <c r="BB141" i="10"/>
  <c r="BB140" i="10"/>
  <c r="BB139" i="10"/>
  <c r="BB138" i="10"/>
  <c r="BB137" i="10"/>
  <c r="BB136" i="10"/>
  <c r="BB135" i="10"/>
  <c r="BI133" i="10"/>
  <c r="BH133" i="10"/>
  <c r="BB133" i="10"/>
  <c r="BI132" i="10"/>
  <c r="BH132" i="10"/>
  <c r="BB132" i="10"/>
  <c r="BI131" i="10"/>
  <c r="BH131" i="10"/>
  <c r="BB131" i="10"/>
  <c r="BI130" i="10"/>
  <c r="BH130" i="10"/>
  <c r="BB130" i="10"/>
  <c r="BI129" i="10"/>
  <c r="BH129" i="10"/>
  <c r="BB129" i="10"/>
  <c r="BI128" i="10"/>
  <c r="BH128" i="10"/>
  <c r="BB128" i="10"/>
  <c r="BI127" i="10"/>
  <c r="BH127" i="10"/>
  <c r="BB127" i="10"/>
  <c r="BI126" i="10"/>
  <c r="BH126" i="10"/>
  <c r="BB126" i="10"/>
  <c r="BI125" i="10"/>
  <c r="BH125" i="10"/>
  <c r="BB125" i="10"/>
  <c r="BB124" i="10"/>
  <c r="BB123" i="10"/>
  <c r="BB122" i="10"/>
  <c r="BI121" i="10"/>
  <c r="BH121" i="10"/>
  <c r="BB121" i="10"/>
  <c r="BI120" i="10"/>
  <c r="BH120" i="10"/>
  <c r="BB120" i="10"/>
  <c r="BI119" i="10"/>
  <c r="BH119" i="10"/>
  <c r="BB119" i="10"/>
  <c r="BI118" i="10"/>
  <c r="BH118" i="10"/>
  <c r="BB118" i="10"/>
  <c r="BF117" i="10"/>
  <c r="BF330" i="10" s="1"/>
  <c r="BB117" i="10"/>
  <c r="BI116" i="10"/>
  <c r="BH116" i="10"/>
  <c r="BB116" i="10"/>
  <c r="BI115" i="10"/>
  <c r="BH115" i="10"/>
  <c r="BB115" i="10"/>
  <c r="BI114" i="10"/>
  <c r="BH114" i="10"/>
  <c r="BB114" i="10"/>
  <c r="BI113" i="10"/>
  <c r="BH113" i="10"/>
  <c r="BB113" i="10"/>
  <c r="BI112" i="10"/>
  <c r="BH112" i="10"/>
  <c r="BB112" i="10"/>
  <c r="BI111" i="10"/>
  <c r="BH111" i="10"/>
  <c r="BB111" i="10"/>
  <c r="BI110" i="10"/>
  <c r="BH110" i="10"/>
  <c r="BB110" i="10"/>
  <c r="BI109" i="10"/>
  <c r="BH109" i="10"/>
  <c r="BB109" i="10"/>
  <c r="BB108" i="10"/>
  <c r="BB107" i="10"/>
  <c r="BI106" i="10"/>
  <c r="BH106" i="10"/>
  <c r="BB106" i="10"/>
  <c r="BB105" i="10"/>
  <c r="BI104" i="10"/>
  <c r="BH104" i="10"/>
  <c r="BB104" i="10"/>
  <c r="BB103" i="10"/>
  <c r="BB102" i="10"/>
  <c r="BI101" i="10"/>
  <c r="BH101" i="10"/>
  <c r="BB101" i="10"/>
  <c r="BI100" i="10"/>
  <c r="BH100" i="10"/>
  <c r="BB100" i="10"/>
  <c r="BI99" i="10"/>
  <c r="BH99" i="10"/>
  <c r="BB99" i="10"/>
  <c r="BI98" i="10"/>
  <c r="BH98" i="10"/>
  <c r="BB98" i="10"/>
  <c r="BI97" i="10"/>
  <c r="BH97" i="10"/>
  <c r="BB97" i="10"/>
  <c r="BI96" i="10"/>
  <c r="BH96" i="10"/>
  <c r="BB96" i="10"/>
  <c r="H96" i="10"/>
  <c r="BI95" i="10"/>
  <c r="BH95" i="10"/>
  <c r="BB95" i="10"/>
  <c r="BI94" i="10"/>
  <c r="BH94" i="10"/>
  <c r="BB94" i="10"/>
  <c r="BI93" i="10"/>
  <c r="BH93" i="10"/>
  <c r="BB93" i="10"/>
  <c r="BI92" i="10"/>
  <c r="BH92" i="10"/>
  <c r="BB92" i="10"/>
  <c r="BI91" i="10"/>
  <c r="BH91" i="10"/>
  <c r="BB91" i="10"/>
  <c r="BI90" i="10"/>
  <c r="BH90" i="10"/>
  <c r="BB90" i="10"/>
  <c r="BI89" i="10"/>
  <c r="BH89" i="10"/>
  <c r="BB89" i="10"/>
  <c r="BI88" i="10"/>
  <c r="BH88" i="10"/>
  <c r="BB88" i="10"/>
  <c r="BI87" i="10"/>
  <c r="BH87" i="10"/>
  <c r="BB87" i="10"/>
  <c r="BI86" i="10"/>
  <c r="BH86" i="10"/>
  <c r="BB86" i="10"/>
  <c r="BI85" i="10"/>
  <c r="BH85" i="10"/>
  <c r="BB85" i="10"/>
  <c r="BI84" i="10"/>
  <c r="BH84" i="10"/>
  <c r="BB84" i="10"/>
  <c r="BI83" i="10"/>
  <c r="BH83" i="10"/>
  <c r="BB83" i="10"/>
  <c r="BI82" i="10"/>
  <c r="BG82" i="10"/>
  <c r="BG330" i="10" s="1"/>
  <c r="BB82" i="10"/>
  <c r="BI81" i="10"/>
  <c r="BH81" i="10"/>
  <c r="BB81" i="10"/>
  <c r="BI80" i="10"/>
  <c r="BH80" i="10"/>
  <c r="BB80" i="10"/>
  <c r="BI79" i="10"/>
  <c r="BH79" i="10"/>
  <c r="BB79" i="10"/>
  <c r="BI78" i="10"/>
  <c r="BH78" i="10"/>
  <c r="BB78" i="10"/>
  <c r="BI77" i="10"/>
  <c r="BH77" i="10"/>
  <c r="BB77" i="10"/>
  <c r="BI76" i="10"/>
  <c r="BH76" i="10"/>
  <c r="BB76" i="10"/>
  <c r="BI75" i="10"/>
  <c r="BH75" i="10"/>
  <c r="BB75" i="10"/>
  <c r="BI74" i="10"/>
  <c r="BH74" i="10"/>
  <c r="BB74" i="10"/>
  <c r="BI73" i="10"/>
  <c r="BH73" i="10"/>
  <c r="BB73" i="10"/>
  <c r="BI72" i="10"/>
  <c r="BH72" i="10"/>
  <c r="BB72" i="10"/>
  <c r="BI71" i="10"/>
  <c r="BH71" i="10"/>
  <c r="BB71" i="10"/>
  <c r="BI70" i="10"/>
  <c r="BH70" i="10"/>
  <c r="BB70" i="10"/>
  <c r="BI69" i="10"/>
  <c r="BH69" i="10"/>
  <c r="BB69" i="10"/>
  <c r="BI68" i="10"/>
  <c r="BH68" i="10"/>
  <c r="BB68" i="10"/>
  <c r="BI67" i="10"/>
  <c r="BH67" i="10"/>
  <c r="BB67" i="10"/>
  <c r="BI66" i="10"/>
  <c r="BH66" i="10"/>
  <c r="BB66" i="10"/>
  <c r="BI65" i="10"/>
  <c r="BH65" i="10"/>
  <c r="BB65" i="10"/>
  <c r="BI64" i="10"/>
  <c r="BH64" i="10"/>
  <c r="BB64" i="10"/>
  <c r="BI63" i="10"/>
  <c r="BH63" i="10"/>
  <c r="BB63" i="10"/>
  <c r="A63" i="10"/>
  <c r="BI62" i="10"/>
  <c r="BH62" i="10"/>
  <c r="BB62" i="10"/>
  <c r="BI61" i="10"/>
  <c r="BH61" i="10"/>
  <c r="BB61" i="10"/>
  <c r="BI60" i="10"/>
  <c r="BH60" i="10"/>
  <c r="BB60" i="10"/>
  <c r="BI59" i="10"/>
  <c r="BH59" i="10"/>
  <c r="BB59" i="10"/>
  <c r="BI58" i="10"/>
  <c r="BH58" i="10"/>
  <c r="BB58" i="10"/>
  <c r="BI57" i="10"/>
  <c r="BH57" i="10"/>
  <c r="BB57" i="10"/>
  <c r="BI56" i="10"/>
  <c r="BH56" i="10"/>
  <c r="BI55" i="10"/>
  <c r="BH55" i="10"/>
  <c r="BB55" i="10"/>
  <c r="BI54" i="10"/>
  <c r="BH54" i="10"/>
  <c r="BB54" i="10"/>
  <c r="BI53" i="10"/>
  <c r="BH53" i="10"/>
  <c r="BB53" i="10"/>
  <c r="BI52" i="10"/>
  <c r="BH52" i="10"/>
  <c r="BB52" i="10"/>
  <c r="BI51" i="10"/>
  <c r="BH51" i="10"/>
  <c r="BB51" i="10"/>
  <c r="BI50" i="10"/>
  <c r="BH50" i="10"/>
  <c r="BB50" i="10"/>
  <c r="BI49" i="10"/>
  <c r="BH49" i="10"/>
  <c r="BB49" i="10"/>
  <c r="BI48" i="10"/>
  <c r="BH48" i="10"/>
  <c r="BB48" i="10"/>
  <c r="BI47" i="10"/>
  <c r="BH47" i="10"/>
  <c r="BB47" i="10"/>
  <c r="BI46" i="10"/>
  <c r="BH46" i="10"/>
  <c r="BB46" i="10"/>
  <c r="A46" i="10"/>
  <c r="BI45" i="10"/>
  <c r="BH45" i="10"/>
  <c r="BB45" i="10"/>
  <c r="BI44" i="10"/>
  <c r="BH44" i="10"/>
  <c r="BB44" i="10"/>
  <c r="BI43" i="10"/>
  <c r="BH43" i="10"/>
  <c r="BB43" i="10"/>
  <c r="BI42" i="10"/>
  <c r="BH42" i="10"/>
  <c r="BB42" i="10"/>
  <c r="BI41" i="10"/>
  <c r="BH41" i="10"/>
  <c r="BB41" i="10"/>
  <c r="BI40" i="10"/>
  <c r="BH40" i="10"/>
  <c r="BB40" i="10"/>
  <c r="BI39" i="10"/>
  <c r="BH39" i="10"/>
  <c r="BB39" i="10"/>
  <c r="BI38" i="10"/>
  <c r="BH38" i="10"/>
  <c r="BB38" i="10"/>
  <c r="BI37" i="10"/>
  <c r="BH37" i="10"/>
  <c r="BB37" i="10"/>
  <c r="BI36" i="10"/>
  <c r="BH36" i="10"/>
  <c r="BB36" i="10"/>
  <c r="BI35" i="10"/>
  <c r="BH35" i="10"/>
  <c r="BB35" i="10"/>
  <c r="BI34" i="10"/>
  <c r="BH34" i="10"/>
  <c r="BI33" i="10"/>
  <c r="BH33" i="10"/>
  <c r="BB33" i="10"/>
  <c r="BI32" i="10"/>
  <c r="BH32" i="10"/>
  <c r="BB32" i="10"/>
  <c r="BI31" i="10"/>
  <c r="BH31" i="10"/>
  <c r="BB31" i="10"/>
  <c r="A31" i="10"/>
  <c r="BI30" i="10"/>
  <c r="BH30" i="10"/>
  <c r="BB30" i="10"/>
  <c r="BI29" i="10"/>
  <c r="BH29" i="10"/>
  <c r="BB29" i="10"/>
  <c r="BI28" i="10"/>
  <c r="BH28" i="10"/>
  <c r="BB28" i="10"/>
  <c r="BI27" i="10"/>
  <c r="BH27" i="10"/>
  <c r="BB27" i="10"/>
  <c r="BI26" i="10"/>
  <c r="BH26" i="10"/>
  <c r="BB26" i="10"/>
  <c r="BI25" i="10"/>
  <c r="BH25" i="10"/>
  <c r="BB25" i="10"/>
  <c r="A25" i="10"/>
  <c r="BI24" i="10"/>
  <c r="BH24" i="10"/>
  <c r="BB24" i="10"/>
  <c r="BI23" i="10"/>
  <c r="BH23" i="10"/>
  <c r="BB23" i="10"/>
  <c r="BI22" i="10"/>
  <c r="BH22" i="10"/>
  <c r="BB22" i="10"/>
  <c r="BI21" i="10"/>
  <c r="BH21" i="10"/>
  <c r="BB21" i="10"/>
  <c r="BI20" i="10"/>
  <c r="BH20" i="10"/>
  <c r="BB20" i="10"/>
  <c r="BI19" i="10"/>
  <c r="BH19" i="10"/>
  <c r="AK330" i="10"/>
  <c r="BI18" i="10"/>
  <c r="BH18" i="10"/>
  <c r="BB18" i="10"/>
  <c r="BB17" i="10"/>
  <c r="BI16" i="10"/>
  <c r="BH16" i="10"/>
  <c r="BB16" i="10"/>
  <c r="BI15" i="10"/>
  <c r="BH15" i="10"/>
  <c r="BB15" i="10"/>
  <c r="BB14" i="10"/>
  <c r="BI13" i="10"/>
  <c r="BH13" i="10"/>
  <c r="BB13" i="10"/>
  <c r="BI12" i="10"/>
  <c r="BH12" i="10"/>
  <c r="BB12" i="10"/>
  <c r="BI11" i="10"/>
  <c r="BH11" i="10"/>
  <c r="BB11" i="10"/>
  <c r="BB10" i="10"/>
  <c r="BB9" i="10"/>
  <c r="BC12" i="10" l="1"/>
  <c r="BC20" i="10"/>
  <c r="BC24" i="10"/>
  <c r="BC29" i="10"/>
  <c r="BC37" i="10"/>
  <c r="BC50" i="10"/>
  <c r="BC54" i="10"/>
  <c r="BC78" i="10"/>
  <c r="BC82" i="10"/>
  <c r="BC86" i="10"/>
  <c r="BC99" i="10"/>
  <c r="BC135" i="10"/>
  <c r="BC23" i="10"/>
  <c r="BC28" i="10"/>
  <c r="BC33" i="10"/>
  <c r="BC36" i="10"/>
  <c r="BC40" i="10"/>
  <c r="BC44" i="10"/>
  <c r="BC49" i="10"/>
  <c r="BC53" i="10"/>
  <c r="BC60" i="10"/>
  <c r="BC65" i="10"/>
  <c r="BC69" i="10"/>
  <c r="BC73" i="10"/>
  <c r="BC77" i="10"/>
  <c r="BC81" i="10"/>
  <c r="BC85" i="10"/>
  <c r="BC89" i="10"/>
  <c r="BC93" i="10"/>
  <c r="BC98" i="10"/>
  <c r="BC102" i="10"/>
  <c r="BC112" i="10"/>
  <c r="BC116" i="10"/>
  <c r="BC119" i="10"/>
  <c r="BC125" i="10"/>
  <c r="BC129" i="10"/>
  <c r="BC133" i="10"/>
  <c r="BC136" i="10"/>
  <c r="BC140" i="10"/>
  <c r="BC144" i="10"/>
  <c r="BC148" i="10"/>
  <c r="BC153" i="10"/>
  <c r="BC157" i="10"/>
  <c r="BC161" i="10"/>
  <c r="BC165" i="10"/>
  <c r="BC169" i="10"/>
  <c r="BC173" i="10"/>
  <c r="BC177" i="10"/>
  <c r="BC181" i="10"/>
  <c r="BC185" i="10"/>
  <c r="BC190" i="10"/>
  <c r="BC194" i="10"/>
  <c r="BC198" i="10"/>
  <c r="BC202" i="10"/>
  <c r="BC206" i="10"/>
  <c r="BC210" i="10"/>
  <c r="BC214" i="10"/>
  <c r="BC218" i="10"/>
  <c r="BC45" i="10"/>
  <c r="BC61" i="10"/>
  <c r="BC109" i="10"/>
  <c r="BC113" i="10"/>
  <c r="BC117" i="10"/>
  <c r="BC126" i="10"/>
  <c r="BC143" i="10"/>
  <c r="BC151" i="10"/>
  <c r="BC160" i="10"/>
  <c r="BC168" i="10"/>
  <c r="BC176" i="10"/>
  <c r="BC184" i="10"/>
  <c r="BC193" i="10"/>
  <c r="BC201" i="10"/>
  <c r="BC205" i="10"/>
  <c r="BC213" i="10"/>
  <c r="BC217" i="10"/>
  <c r="BC221" i="10"/>
  <c r="BC76" i="10"/>
  <c r="BC80" i="10"/>
  <c r="BC84" i="10"/>
  <c r="BC88" i="10"/>
  <c r="BC92" i="10"/>
  <c r="BC97" i="10"/>
  <c r="BC101" i="10"/>
  <c r="BC103" i="10"/>
  <c r="BC105" i="10"/>
  <c r="BC107" i="10"/>
  <c r="BC111" i="10"/>
  <c r="BC115" i="10"/>
  <c r="BC118" i="10"/>
  <c r="BC122" i="10"/>
  <c r="BC128" i="10"/>
  <c r="BC132" i="10"/>
  <c r="BC137" i="10"/>
  <c r="BC141" i="10"/>
  <c r="BC145" i="10"/>
  <c r="BC149" i="10"/>
  <c r="BC154" i="10"/>
  <c r="BC158" i="10"/>
  <c r="BC162" i="10"/>
  <c r="BC166" i="10"/>
  <c r="BC170" i="10"/>
  <c r="BC174" i="10"/>
  <c r="BC178" i="10"/>
  <c r="BC182" i="10"/>
  <c r="BC186" i="10"/>
  <c r="BC191" i="10"/>
  <c r="BC195" i="10"/>
  <c r="BC199" i="10"/>
  <c r="BC203" i="10"/>
  <c r="BC207" i="10"/>
  <c r="BC211" i="10"/>
  <c r="BC215" i="10"/>
  <c r="BC219" i="10"/>
  <c r="BC10" i="10"/>
  <c r="BC25" i="10"/>
  <c r="BC41" i="10"/>
  <c r="BC46" i="10"/>
  <c r="BC57" i="10"/>
  <c r="BC66" i="10"/>
  <c r="BC70" i="10"/>
  <c r="BC74" i="10"/>
  <c r="BC90" i="10"/>
  <c r="BC94" i="10"/>
  <c r="BC120" i="10"/>
  <c r="BC124" i="10"/>
  <c r="BC130" i="10"/>
  <c r="BC139" i="10"/>
  <c r="BC147" i="10"/>
  <c r="BC156" i="10"/>
  <c r="BC164" i="10"/>
  <c r="BC172" i="10"/>
  <c r="BC180" i="10"/>
  <c r="BC189" i="10"/>
  <c r="BC197" i="10"/>
  <c r="BC209" i="10"/>
  <c r="BC11" i="10"/>
  <c r="BC17" i="10"/>
  <c r="BC14" i="10"/>
  <c r="BC16" i="10"/>
  <c r="BC18" i="10"/>
  <c r="BC22" i="10"/>
  <c r="BC27" i="10"/>
  <c r="BC32" i="10"/>
  <c r="BC35" i="10"/>
  <c r="BC39" i="10"/>
  <c r="BC43" i="10"/>
  <c r="BC48" i="10"/>
  <c r="BC52" i="10"/>
  <c r="BC59" i="10"/>
  <c r="BC64" i="10"/>
  <c r="BC68" i="10"/>
  <c r="BC72" i="10"/>
  <c r="BC13" i="10"/>
  <c r="BC15" i="10"/>
  <c r="BC21" i="10"/>
  <c r="BC26" i="10"/>
  <c r="BC30" i="10"/>
  <c r="BC31" i="10"/>
  <c r="BC38" i="10"/>
  <c r="BC42" i="10"/>
  <c r="BC47" i="10"/>
  <c r="BC51" i="10"/>
  <c r="BC55" i="10"/>
  <c r="BC58" i="10"/>
  <c r="BC62" i="10"/>
  <c r="BC63" i="10"/>
  <c r="BC67" i="10"/>
  <c r="BC71" i="10"/>
  <c r="BC75" i="10"/>
  <c r="BC79" i="10"/>
  <c r="BC83" i="10"/>
  <c r="BC87" i="10"/>
  <c r="BC91" i="10"/>
  <c r="BC95" i="10"/>
  <c r="BC96" i="10"/>
  <c r="BC100" i="10"/>
  <c r="BC104" i="10"/>
  <c r="BC106" i="10"/>
  <c r="BC108" i="10"/>
  <c r="BC110" i="10"/>
  <c r="BC114" i="10"/>
  <c r="BC121" i="10"/>
  <c r="BC123" i="10"/>
  <c r="BC127" i="10"/>
  <c r="BC131" i="10"/>
  <c r="BC138" i="10"/>
  <c r="BC142" i="10"/>
  <c r="BC146" i="10"/>
  <c r="BC150" i="10"/>
  <c r="BC155" i="10"/>
  <c r="BC159" i="10"/>
  <c r="BC163" i="10"/>
  <c r="BC167" i="10"/>
  <c r="BC171" i="10"/>
  <c r="BC175" i="10"/>
  <c r="BC179" i="10"/>
  <c r="BC183" i="10"/>
  <c r="BC187" i="10"/>
  <c r="BC192" i="10"/>
  <c r="BC196" i="10"/>
  <c r="BC200" i="10"/>
  <c r="BC204" i="10"/>
  <c r="BC208" i="10"/>
  <c r="BC212" i="10"/>
  <c r="BC216" i="10"/>
  <c r="BC220" i="10"/>
  <c r="BA330" i="10"/>
  <c r="BH117" i="10"/>
  <c r="AS330" i="10"/>
  <c r="BI117" i="10"/>
  <c r="BB134" i="10"/>
  <c r="BB188" i="10"/>
  <c r="AQ330" i="10"/>
  <c r="AO330" i="10"/>
  <c r="BB56" i="10"/>
  <c r="BB152" i="10"/>
  <c r="AW330" i="10"/>
  <c r="BI330" i="10"/>
  <c r="BB19" i="10"/>
  <c r="BH82" i="10"/>
  <c r="BH330" i="10" s="1"/>
  <c r="BC9" i="10"/>
  <c r="BB34" i="10"/>
  <c r="AE330" i="10"/>
  <c r="AB330" i="10"/>
  <c r="BC34" i="10" l="1"/>
  <c r="BC152" i="10"/>
  <c r="BC188" i="10"/>
  <c r="BC19" i="10"/>
  <c r="BC56" i="10"/>
  <c r="BC134" i="10"/>
  <c r="BB330" i="10"/>
  <c r="BB334" i="10" s="1"/>
  <c r="AM558" i="7"/>
  <c r="AN558" i="7" s="1"/>
  <c r="AM557" i="7"/>
  <c r="AN557" i="7" s="1"/>
  <c r="AM556" i="7"/>
  <c r="AN556" i="7" s="1"/>
  <c r="AM555" i="7"/>
  <c r="AN555" i="7" s="1"/>
  <c r="AM554" i="7"/>
  <c r="AN554" i="7" s="1"/>
  <c r="AM553" i="7"/>
  <c r="AN553" i="7" s="1"/>
  <c r="AM552" i="7"/>
  <c r="AN552" i="7" s="1"/>
  <c r="AM551" i="7"/>
  <c r="AN551" i="7" s="1"/>
  <c r="AM550" i="7"/>
  <c r="AN550" i="7" s="1"/>
  <c r="AM549" i="7"/>
  <c r="AN549" i="7" s="1"/>
  <c r="AM548" i="7"/>
  <c r="AN548" i="7" s="1"/>
  <c r="AM547" i="7"/>
  <c r="AN547" i="7" s="1"/>
  <c r="AM546" i="7"/>
  <c r="AN546" i="7" s="1"/>
  <c r="AM545" i="7"/>
  <c r="AN545" i="7" s="1"/>
  <c r="AM544" i="7"/>
  <c r="AN544" i="7" s="1"/>
  <c r="AM543" i="7"/>
  <c r="AN543" i="7" s="1"/>
  <c r="AM542" i="7"/>
  <c r="AN542" i="7" s="1"/>
  <c r="AM541" i="7"/>
  <c r="AN541" i="7" s="1"/>
  <c r="AM540" i="7"/>
  <c r="AN540" i="7" s="1"/>
  <c r="AM539" i="7"/>
  <c r="AN539" i="7" s="1"/>
  <c r="AM538" i="7"/>
  <c r="AN538" i="7" s="1"/>
  <c r="AM537" i="7"/>
  <c r="AN537" i="7" s="1"/>
  <c r="AM536" i="7"/>
  <c r="AN536" i="7" s="1"/>
  <c r="AM535" i="7"/>
  <c r="AN535" i="7" s="1"/>
  <c r="AM534" i="7"/>
  <c r="AN534" i="7" s="1"/>
  <c r="AM533" i="7"/>
  <c r="AN533" i="7" s="1"/>
  <c r="AM532" i="7"/>
  <c r="AN532" i="7" s="1"/>
  <c r="AM531" i="7"/>
  <c r="AN531" i="7" s="1"/>
  <c r="AM530" i="7"/>
  <c r="AN530" i="7" s="1"/>
  <c r="AM529" i="7"/>
  <c r="AN529" i="7" s="1"/>
  <c r="AM528" i="7"/>
  <c r="AN528" i="7" s="1"/>
  <c r="AM527" i="7"/>
  <c r="AN527" i="7" s="1"/>
  <c r="AM526" i="7"/>
  <c r="AN526" i="7" s="1"/>
  <c r="AM525" i="7"/>
  <c r="AN525" i="7" s="1"/>
  <c r="AM524" i="7"/>
  <c r="AN524" i="7" s="1"/>
  <c r="AM523" i="7"/>
  <c r="AN523" i="7" s="1"/>
  <c r="AM522" i="7"/>
  <c r="AN522" i="7" s="1"/>
  <c r="AM521" i="7"/>
  <c r="AN521" i="7" s="1"/>
  <c r="AM520" i="7"/>
  <c r="AN520" i="7" s="1"/>
  <c r="AM519" i="7"/>
  <c r="AN519" i="7" s="1"/>
  <c r="AM518" i="7"/>
  <c r="AN518" i="7" s="1"/>
  <c r="AM517" i="7"/>
  <c r="AN517" i="7" s="1"/>
  <c r="AM516" i="7"/>
  <c r="AN516" i="7" s="1"/>
  <c r="AM515" i="7"/>
  <c r="AN515" i="7" s="1"/>
  <c r="AM514" i="7"/>
  <c r="AN514" i="7" s="1"/>
  <c r="AM513" i="7"/>
  <c r="AN513" i="7" s="1"/>
  <c r="AM512" i="7"/>
  <c r="AN512" i="7" s="1"/>
  <c r="AM511" i="7"/>
  <c r="AN511" i="7" s="1"/>
  <c r="AM510" i="7"/>
  <c r="AN510" i="7" s="1"/>
  <c r="AM509" i="7"/>
  <c r="AN509" i="7" s="1"/>
  <c r="AM508" i="7"/>
  <c r="AN508" i="7" s="1"/>
  <c r="AM507" i="7"/>
  <c r="AN507" i="7" s="1"/>
  <c r="AM506" i="7"/>
  <c r="AN506" i="7" s="1"/>
  <c r="AM505" i="7"/>
  <c r="AN505" i="7" s="1"/>
  <c r="AM504" i="7"/>
  <c r="AN504" i="7" s="1"/>
  <c r="AM503" i="7"/>
  <c r="AN503" i="7" s="1"/>
  <c r="AM502" i="7"/>
  <c r="AN502" i="7" s="1"/>
  <c r="AM501" i="7"/>
  <c r="AN501" i="7" s="1"/>
  <c r="AM500" i="7"/>
  <c r="AN500" i="7" s="1"/>
  <c r="AM499" i="7"/>
  <c r="AN499" i="7" s="1"/>
  <c r="AM498" i="7"/>
  <c r="AN498" i="7" s="1"/>
  <c r="AV497" i="7"/>
  <c r="AU497" i="7"/>
  <c r="AM497" i="7"/>
  <c r="AN497" i="7" s="1"/>
  <c r="AV496" i="7"/>
  <c r="AU496" i="7"/>
  <c r="AM496" i="7"/>
  <c r="AN496" i="7" s="1"/>
  <c r="AV495" i="7"/>
  <c r="AU495" i="7"/>
  <c r="AM495" i="7"/>
  <c r="AN495" i="7" s="1"/>
  <c r="AV494" i="7"/>
  <c r="AU494" i="7"/>
  <c r="AM494" i="7"/>
  <c r="AN494" i="7" s="1"/>
  <c r="AV493" i="7"/>
  <c r="AU493" i="7"/>
  <c r="AM493" i="7"/>
  <c r="AN493" i="7" s="1"/>
  <c r="AV492" i="7"/>
  <c r="AU492" i="7"/>
  <c r="AM492" i="7"/>
  <c r="AW492" i="7" s="1"/>
  <c r="AV491" i="7"/>
  <c r="AU491" i="7"/>
  <c r="AM491" i="7"/>
  <c r="AN491" i="7" s="1"/>
  <c r="AV490" i="7"/>
  <c r="AU490" i="7"/>
  <c r="AM490" i="7"/>
  <c r="AW490" i="7" s="1"/>
  <c r="AV489" i="7"/>
  <c r="AU489" i="7"/>
  <c r="AM489" i="7"/>
  <c r="AN489" i="7" s="1"/>
  <c r="AV488" i="7"/>
  <c r="AU488" i="7"/>
  <c r="AM488" i="7"/>
  <c r="AW488" i="7" s="1"/>
  <c r="AV487" i="7"/>
  <c r="AU487" i="7"/>
  <c r="AM487" i="7"/>
  <c r="AN487" i="7" s="1"/>
  <c r="AV486" i="7"/>
  <c r="AU486" i="7"/>
  <c r="AM486" i="7"/>
  <c r="AW486" i="7" s="1"/>
  <c r="AV485" i="7"/>
  <c r="AU485" i="7"/>
  <c r="AM485" i="7"/>
  <c r="AN485" i="7" s="1"/>
  <c r="AV484" i="7"/>
  <c r="AU484" i="7"/>
  <c r="AM484" i="7"/>
  <c r="AW484" i="7" s="1"/>
  <c r="AV483" i="7"/>
  <c r="AU483" i="7"/>
  <c r="AM483" i="7"/>
  <c r="AN483" i="7" s="1"/>
  <c r="AV482" i="7"/>
  <c r="AU482" i="7"/>
  <c r="AM482" i="7"/>
  <c r="AW482" i="7" s="1"/>
  <c r="AV481" i="7"/>
  <c r="AU481" i="7"/>
  <c r="AM481" i="7"/>
  <c r="AN481" i="7" s="1"/>
  <c r="AV480" i="7"/>
  <c r="AU480" i="7"/>
  <c r="AM480" i="7"/>
  <c r="AW480" i="7" s="1"/>
  <c r="AV479" i="7"/>
  <c r="AU479" i="7"/>
  <c r="AM479" i="7"/>
  <c r="AN479" i="7" s="1"/>
  <c r="AV478" i="7"/>
  <c r="AU478" i="7"/>
  <c r="AM478" i="7"/>
  <c r="AW478" i="7" s="1"/>
  <c r="AV477" i="7"/>
  <c r="AU477" i="7"/>
  <c r="AM477" i="7"/>
  <c r="AN477" i="7" s="1"/>
  <c r="AV476" i="7"/>
  <c r="AU476" i="7"/>
  <c r="AM476" i="7"/>
  <c r="AW476" i="7" s="1"/>
  <c r="AV475" i="7"/>
  <c r="AU475" i="7"/>
  <c r="AM475" i="7"/>
  <c r="AN475" i="7" s="1"/>
  <c r="AV474" i="7"/>
  <c r="AU474" i="7"/>
  <c r="AM474" i="7"/>
  <c r="AW474" i="7" s="1"/>
  <c r="AV473" i="7"/>
  <c r="AU473" i="7"/>
  <c r="AM473" i="7"/>
  <c r="AN473" i="7" s="1"/>
  <c r="AV472" i="7"/>
  <c r="AU472" i="7"/>
  <c r="AM472" i="7"/>
  <c r="AW472" i="7" s="1"/>
  <c r="AV471" i="7"/>
  <c r="AU471" i="7"/>
  <c r="AM471" i="7"/>
  <c r="AN471" i="7" s="1"/>
  <c r="AV470" i="7"/>
  <c r="AU470" i="7"/>
  <c r="AM470" i="7"/>
  <c r="AW470" i="7" s="1"/>
  <c r="AV469" i="7"/>
  <c r="AU469" i="7"/>
  <c r="AM469" i="7"/>
  <c r="AN469" i="7" s="1"/>
  <c r="AV468" i="7"/>
  <c r="AU468" i="7"/>
  <c r="AM468" i="7"/>
  <c r="AW468" i="7" s="1"/>
  <c r="AV467" i="7"/>
  <c r="AU467" i="7"/>
  <c r="AM467" i="7"/>
  <c r="AN467" i="7" s="1"/>
  <c r="AV466" i="7"/>
  <c r="AU466" i="7"/>
  <c r="AM466" i="7"/>
  <c r="AW466" i="7" s="1"/>
  <c r="AV465" i="7"/>
  <c r="AU465" i="7"/>
  <c r="AM465" i="7"/>
  <c r="AN465" i="7" s="1"/>
  <c r="AV464" i="7"/>
  <c r="AU464" i="7"/>
  <c r="AM464" i="7"/>
  <c r="AW464" i="7" s="1"/>
  <c r="AV463" i="7"/>
  <c r="AU463" i="7"/>
  <c r="AM463" i="7"/>
  <c r="AN463" i="7" s="1"/>
  <c r="AV462" i="7"/>
  <c r="AU462" i="7"/>
  <c r="AM462" i="7"/>
  <c r="AW462" i="7" s="1"/>
  <c r="AV461" i="7"/>
  <c r="AU461" i="7"/>
  <c r="AM461" i="7"/>
  <c r="AN461" i="7" s="1"/>
  <c r="AV460" i="7"/>
  <c r="AU460" i="7"/>
  <c r="AM460" i="7"/>
  <c r="AW460" i="7" s="1"/>
  <c r="AV459" i="7"/>
  <c r="AU459" i="7"/>
  <c r="AM459" i="7"/>
  <c r="AN459" i="7" s="1"/>
  <c r="AV458" i="7"/>
  <c r="AU458" i="7"/>
  <c r="AM458" i="7"/>
  <c r="AW458" i="7" s="1"/>
  <c r="AV457" i="7"/>
  <c r="AU457" i="7"/>
  <c r="AM457" i="7"/>
  <c r="AN457" i="7" s="1"/>
  <c r="AV456" i="7"/>
  <c r="AU456" i="7"/>
  <c r="AM456" i="7"/>
  <c r="AW456" i="7" s="1"/>
  <c r="AV455" i="7"/>
  <c r="AU455" i="7"/>
  <c r="AM455" i="7"/>
  <c r="AN455" i="7" s="1"/>
  <c r="AV454" i="7"/>
  <c r="AU454" i="7"/>
  <c r="AM454" i="7"/>
  <c r="AW454" i="7" s="1"/>
  <c r="AV453" i="7"/>
  <c r="AU453" i="7"/>
  <c r="AM453" i="7"/>
  <c r="AN453" i="7" s="1"/>
  <c r="AV452" i="7"/>
  <c r="AU452" i="7"/>
  <c r="AM452" i="7"/>
  <c r="AW452" i="7" s="1"/>
  <c r="AV451" i="7"/>
  <c r="AU451" i="7"/>
  <c r="AM451" i="7"/>
  <c r="AN451" i="7" s="1"/>
  <c r="AV450" i="7"/>
  <c r="AU450" i="7"/>
  <c r="AM450" i="7"/>
  <c r="AW450" i="7" s="1"/>
  <c r="AV449" i="7"/>
  <c r="AU449" i="7"/>
  <c r="AM449" i="7"/>
  <c r="AN449" i="7" s="1"/>
  <c r="AV448" i="7"/>
  <c r="AU448" i="7"/>
  <c r="AM448" i="7"/>
  <c r="AW448" i="7" s="1"/>
  <c r="AV447" i="7"/>
  <c r="AU447" i="7"/>
  <c r="AM447" i="7"/>
  <c r="AN447" i="7" s="1"/>
  <c r="AV446" i="7"/>
  <c r="AU446" i="7"/>
  <c r="AM446" i="7"/>
  <c r="AW446" i="7" s="1"/>
  <c r="AV445" i="7"/>
  <c r="AU445" i="7"/>
  <c r="AM445" i="7"/>
  <c r="AN445" i="7" s="1"/>
  <c r="AV444" i="7"/>
  <c r="AU444" i="7"/>
  <c r="AM444" i="7"/>
  <c r="AW444" i="7" s="1"/>
  <c r="AV443" i="7"/>
  <c r="AU443" i="7"/>
  <c r="AM443" i="7"/>
  <c r="AW443" i="7" s="1"/>
  <c r="AV442" i="7"/>
  <c r="AU442" i="7"/>
  <c r="AM442" i="7"/>
  <c r="AW442" i="7" s="1"/>
  <c r="AV441" i="7"/>
  <c r="AU441" i="7"/>
  <c r="AM441" i="7"/>
  <c r="AN441" i="7" s="1"/>
  <c r="AW440" i="7"/>
  <c r="AV440" i="7"/>
  <c r="AU440" i="7"/>
  <c r="AN440" i="7"/>
  <c r="AV439" i="7"/>
  <c r="AU439" i="7"/>
  <c r="AM439" i="7"/>
  <c r="AN439" i="7" s="1"/>
  <c r="AV438" i="7"/>
  <c r="AU438" i="7"/>
  <c r="AM438" i="7"/>
  <c r="AW438" i="7" s="1"/>
  <c r="AV437" i="7"/>
  <c r="AU437" i="7"/>
  <c r="AM437" i="7"/>
  <c r="AW437" i="7" s="1"/>
  <c r="AV436" i="7"/>
  <c r="AU436" i="7"/>
  <c r="AM436" i="7"/>
  <c r="AN436" i="7" s="1"/>
  <c r="AV435" i="7"/>
  <c r="AU435" i="7"/>
  <c r="AM435" i="7"/>
  <c r="AW435" i="7" s="1"/>
  <c r="AV434" i="7"/>
  <c r="AU434" i="7"/>
  <c r="AM434" i="7"/>
  <c r="AN434" i="7" s="1"/>
  <c r="AV433" i="7"/>
  <c r="AU433" i="7"/>
  <c r="AM433" i="7"/>
  <c r="AW433" i="7" s="1"/>
  <c r="AV432" i="7"/>
  <c r="AU432" i="7"/>
  <c r="AM432" i="7"/>
  <c r="AW432" i="7" s="1"/>
  <c r="AV431" i="7"/>
  <c r="AU431" i="7"/>
  <c r="AM431" i="7"/>
  <c r="AW431" i="7" s="1"/>
  <c r="AV430" i="7"/>
  <c r="AU430" i="7"/>
  <c r="AM430" i="7"/>
  <c r="AW430" i="7" s="1"/>
  <c r="AV429" i="7"/>
  <c r="AU429" i="7"/>
  <c r="AM429" i="7"/>
  <c r="AW429" i="7" s="1"/>
  <c r="AV428" i="7"/>
  <c r="AU428" i="7"/>
  <c r="AM428" i="7"/>
  <c r="AW428" i="7" s="1"/>
  <c r="AV427" i="7"/>
  <c r="AU427" i="7"/>
  <c r="AM427" i="7"/>
  <c r="AW427" i="7" s="1"/>
  <c r="AV426" i="7"/>
  <c r="AU426" i="7"/>
  <c r="AM426" i="7"/>
  <c r="AW426" i="7" s="1"/>
  <c r="AV425" i="7"/>
  <c r="AU425" i="7"/>
  <c r="AM425" i="7"/>
  <c r="AW425" i="7" s="1"/>
  <c r="AV424" i="7"/>
  <c r="AU424" i="7"/>
  <c r="AM424" i="7"/>
  <c r="AW424" i="7" s="1"/>
  <c r="AV423" i="7"/>
  <c r="AU423" i="7"/>
  <c r="AM423" i="7"/>
  <c r="AW423" i="7" s="1"/>
  <c r="AV422" i="7"/>
  <c r="AU422" i="7"/>
  <c r="AM422" i="7"/>
  <c r="AW422" i="7" s="1"/>
  <c r="AV421" i="7"/>
  <c r="AU421" i="7"/>
  <c r="AM421" i="7"/>
  <c r="AW421" i="7" s="1"/>
  <c r="AV420" i="7"/>
  <c r="AU420" i="7"/>
  <c r="AM420" i="7"/>
  <c r="AN420" i="7" s="1"/>
  <c r="AV419" i="7"/>
  <c r="AU419" i="7"/>
  <c r="AM419" i="7"/>
  <c r="AW419" i="7" s="1"/>
  <c r="AN4913" i="3"/>
  <c r="AN4912" i="3"/>
  <c r="AN4911" i="3"/>
  <c r="AN4910" i="3"/>
  <c r="AN4909" i="3"/>
  <c r="AN4908" i="3"/>
  <c r="AN4907" i="3"/>
  <c r="AO4908" i="3" l="1"/>
  <c r="AO4912" i="3"/>
  <c r="AO4909" i="3"/>
  <c r="AO4913" i="3"/>
  <c r="AO4907" i="3"/>
  <c r="AO4910" i="3"/>
  <c r="AO4911" i="3"/>
  <c r="BC330" i="10"/>
  <c r="AX497" i="7"/>
  <c r="AX420" i="7"/>
  <c r="AX436" i="7"/>
  <c r="AN454" i="7"/>
  <c r="AX454" i="7" s="1"/>
  <c r="AX434" i="7"/>
  <c r="AN484" i="7"/>
  <c r="AX484" i="7" s="1"/>
  <c r="AN468" i="7"/>
  <c r="AX468" i="7" s="1"/>
  <c r="AN486" i="7"/>
  <c r="AX486" i="7" s="1"/>
  <c r="AN443" i="7"/>
  <c r="AX443" i="7" s="1"/>
  <c r="AN444" i="7"/>
  <c r="AX444" i="7" s="1"/>
  <c r="AN421" i="7"/>
  <c r="AX421" i="7" s="1"/>
  <c r="AN462" i="7"/>
  <c r="AX462" i="7" s="1"/>
  <c r="AN476" i="7"/>
  <c r="AX476" i="7" s="1"/>
  <c r="AN460" i="7"/>
  <c r="AX460" i="7" s="1"/>
  <c r="AN442" i="7"/>
  <c r="AX442" i="7" s="1"/>
  <c r="AN423" i="7"/>
  <c r="AX423" i="7" s="1"/>
  <c r="AN452" i="7"/>
  <c r="AX452" i="7" s="1"/>
  <c r="AN478" i="7"/>
  <c r="AX478" i="7" s="1"/>
  <c r="AN466" i="7"/>
  <c r="AX466" i="7" s="1"/>
  <c r="AN474" i="7"/>
  <c r="AX474" i="7" s="1"/>
  <c r="AN490" i="7"/>
  <c r="AX490" i="7" s="1"/>
  <c r="AN429" i="7"/>
  <c r="AX429" i="7" s="1"/>
  <c r="AN448" i="7"/>
  <c r="AX448" i="7" s="1"/>
  <c r="AN456" i="7"/>
  <c r="AX456" i="7" s="1"/>
  <c r="AN464" i="7"/>
  <c r="AX464" i="7" s="1"/>
  <c r="AN472" i="7"/>
  <c r="AX472" i="7" s="1"/>
  <c r="AN480" i="7"/>
  <c r="AX480" i="7" s="1"/>
  <c r="AN488" i="7"/>
  <c r="AX488" i="7" s="1"/>
  <c r="AN431" i="7"/>
  <c r="AX431" i="7" s="1"/>
  <c r="AN450" i="7"/>
  <c r="AX450" i="7" s="1"/>
  <c r="AN458" i="7"/>
  <c r="AX458" i="7" s="1"/>
  <c r="AN482" i="7"/>
  <c r="AX482" i="7" s="1"/>
  <c r="AN446" i="7"/>
  <c r="AX446" i="7" s="1"/>
  <c r="AN470" i="7"/>
  <c r="AX470" i="7" s="1"/>
  <c r="AN492" i="7"/>
  <c r="AX492" i="7" s="1"/>
  <c r="AN419" i="7"/>
  <c r="AX419" i="7" s="1"/>
  <c r="AN427" i="7"/>
  <c r="AX427" i="7" s="1"/>
  <c r="AN435" i="7"/>
  <c r="AX435" i="7" s="1"/>
  <c r="AN437" i="7"/>
  <c r="AX437" i="7" s="1"/>
  <c r="AX496" i="7"/>
  <c r="AN425" i="7"/>
  <c r="AX425" i="7" s="1"/>
  <c r="AN433" i="7"/>
  <c r="AX433" i="7" s="1"/>
  <c r="AW439" i="7"/>
  <c r="AW445" i="7"/>
  <c r="AW447" i="7"/>
  <c r="AW449" i="7"/>
  <c r="AW451" i="7"/>
  <c r="AW453" i="7"/>
  <c r="AW455" i="7"/>
  <c r="AW457" i="7"/>
  <c r="AW459" i="7"/>
  <c r="AW461" i="7"/>
  <c r="AW463" i="7"/>
  <c r="AW465" i="7"/>
  <c r="AW467" i="7"/>
  <c r="AW469" i="7"/>
  <c r="AW471" i="7"/>
  <c r="AW473" i="7"/>
  <c r="AW475" i="7"/>
  <c r="AW477" i="7"/>
  <c r="AW479" i="7"/>
  <c r="AW481" i="7"/>
  <c r="AW483" i="7"/>
  <c r="AW485" i="7"/>
  <c r="AW487" i="7"/>
  <c r="AW489" i="7"/>
  <c r="AW491" i="7"/>
  <c r="AW493" i="7"/>
  <c r="AX495" i="7"/>
  <c r="AX440" i="7"/>
  <c r="AX441" i="7"/>
  <c r="AX445" i="7"/>
  <c r="AX447" i="7"/>
  <c r="AX449" i="7"/>
  <c r="AX451" i="7"/>
  <c r="AX453" i="7"/>
  <c r="AX455" i="7"/>
  <c r="AX457" i="7"/>
  <c r="AX459" i="7"/>
  <c r="AX461" i="7"/>
  <c r="AX463" i="7"/>
  <c r="AX465" i="7"/>
  <c r="AX467" i="7"/>
  <c r="AX469" i="7"/>
  <c r="AX471" i="7"/>
  <c r="AX473" i="7"/>
  <c r="AX475" i="7"/>
  <c r="AX477" i="7"/>
  <c r="AX479" i="7"/>
  <c r="AX481" i="7"/>
  <c r="AX483" i="7"/>
  <c r="AX485" i="7"/>
  <c r="AX487" i="7"/>
  <c r="AX489" i="7"/>
  <c r="AX491" i="7"/>
  <c r="AX493" i="7"/>
  <c r="AW420" i="7"/>
  <c r="AW434" i="7"/>
  <c r="AX494" i="7"/>
  <c r="AW441" i="7"/>
  <c r="AW436" i="7"/>
  <c r="AN422" i="7"/>
  <c r="AX422" i="7" s="1"/>
  <c r="AN424" i="7"/>
  <c r="AX424" i="7" s="1"/>
  <c r="AN426" i="7"/>
  <c r="AX426" i="7" s="1"/>
  <c r="AN428" i="7"/>
  <c r="AX428" i="7" s="1"/>
  <c r="AN430" i="7"/>
  <c r="AX430" i="7" s="1"/>
  <c r="AN432" i="7"/>
  <c r="AX432" i="7" s="1"/>
  <c r="AN438" i="7"/>
  <c r="AX438" i="7" s="1"/>
  <c r="AW497" i="7"/>
  <c r="AX439" i="7"/>
  <c r="AW495" i="7"/>
  <c r="AW494" i="7"/>
  <c r="AW496" i="7"/>
  <c r="I381" i="2" l="1"/>
  <c r="I380" i="2"/>
  <c r="I379" i="2"/>
  <c r="I376" i="2"/>
  <c r="I377" i="2" s="1"/>
  <c r="I378" i="2" s="1"/>
  <c r="I375" i="2"/>
  <c r="I374" i="2"/>
  <c r="I373" i="2"/>
  <c r="I369" i="2"/>
  <c r="I370" i="2" s="1"/>
  <c r="I371" i="2" s="1"/>
  <c r="I372" i="2" s="1"/>
  <c r="I368" i="2"/>
  <c r="I367" i="2"/>
  <c r="I364" i="2"/>
  <c r="I365" i="2" s="1"/>
  <c r="I366" i="2" s="1"/>
  <c r="I363" i="2"/>
  <c r="I361" i="2"/>
  <c r="I362" i="2" s="1"/>
  <c r="I358" i="2"/>
  <c r="I359" i="2" s="1"/>
  <c r="I360" i="2" s="1"/>
  <c r="I356" i="2"/>
  <c r="I357" i="2" s="1"/>
  <c r="I354" i="2"/>
  <c r="I355" i="2" s="1"/>
  <c r="I347" i="2"/>
  <c r="I348" i="2" s="1"/>
  <c r="I349" i="2" s="1"/>
  <c r="I350" i="2" s="1"/>
  <c r="I351" i="2" s="1"/>
  <c r="I352" i="2" s="1"/>
  <c r="I353" i="2" s="1"/>
  <c r="I344" i="2"/>
  <c r="I345" i="2" s="1"/>
  <c r="I346" i="2" s="1"/>
  <c r="I337" i="2"/>
  <c r="I338" i="2" s="1"/>
  <c r="I339" i="2" s="1"/>
  <c r="I340" i="2" s="1"/>
  <c r="I341" i="2" s="1"/>
  <c r="I342" i="2" s="1"/>
  <c r="I343" i="2" s="1"/>
  <c r="I335" i="2"/>
  <c r="I336" i="2" s="1"/>
  <c r="I329" i="2"/>
  <c r="I330" i="2" s="1"/>
  <c r="I331" i="2" s="1"/>
  <c r="I332" i="2" s="1"/>
  <c r="I333" i="2" s="1"/>
  <c r="I334" i="2" s="1"/>
  <c r="I322" i="2"/>
  <c r="I323" i="2" s="1"/>
  <c r="I324" i="2" s="1"/>
  <c r="I325" i="2" s="1"/>
  <c r="I326" i="2" s="1"/>
  <c r="I327" i="2" s="1"/>
  <c r="I328" i="2" s="1"/>
  <c r="I319" i="2"/>
  <c r="I320" i="2" s="1"/>
  <c r="I321" i="2" s="1"/>
  <c r="I318" i="2"/>
  <c r="I312" i="2"/>
  <c r="I313" i="2" s="1"/>
  <c r="I314" i="2" s="1"/>
  <c r="I315" i="2" s="1"/>
  <c r="I316" i="2" s="1"/>
  <c r="I317" i="2" s="1"/>
  <c r="I310" i="2"/>
  <c r="I311" i="2" s="1"/>
  <c r="I306" i="2"/>
  <c r="I307" i="2" s="1"/>
  <c r="I308" i="2" s="1"/>
  <c r="I309" i="2" s="1"/>
  <c r="I303" i="2"/>
  <c r="I304" i="2" s="1"/>
  <c r="I305" i="2" s="1"/>
  <c r="I301" i="2"/>
  <c r="I302" i="2" s="1"/>
  <c r="I295" i="2"/>
  <c r="I296" i="2" s="1"/>
  <c r="I297" i="2" s="1"/>
  <c r="I298" i="2" s="1"/>
  <c r="I299" i="2" s="1"/>
  <c r="I300" i="2" s="1"/>
  <c r="I294" i="2"/>
  <c r="I291" i="2"/>
  <c r="I292" i="2" s="1"/>
  <c r="I293" i="2" s="1"/>
  <c r="I289" i="2"/>
  <c r="I290" i="2" s="1"/>
  <c r="I287" i="2"/>
  <c r="I288" i="2" s="1"/>
  <c r="I283" i="2"/>
  <c r="I284" i="2" s="1"/>
  <c r="I285" i="2" s="1"/>
  <c r="I286" i="2" s="1"/>
  <c r="I278" i="2"/>
  <c r="I279" i="2" s="1"/>
  <c r="I280" i="2" s="1"/>
  <c r="I281" i="2" s="1"/>
  <c r="I282" i="2" s="1"/>
  <c r="I276" i="2"/>
  <c r="I277" i="2" s="1"/>
  <c r="I269" i="2"/>
  <c r="I270" i="2" s="1"/>
  <c r="I271" i="2" s="1"/>
  <c r="I272" i="2" s="1"/>
  <c r="I273" i="2" s="1"/>
  <c r="I274" i="2" s="1"/>
  <c r="I275" i="2" s="1"/>
  <c r="I265" i="2"/>
  <c r="I266" i="2" s="1"/>
  <c r="I267" i="2" s="1"/>
  <c r="I268" i="2" s="1"/>
  <c r="I251" i="2"/>
  <c r="I252" i="2" s="1"/>
  <c r="I253" i="2" s="1"/>
  <c r="I254" i="2" s="1"/>
  <c r="I255" i="2" s="1"/>
  <c r="I256" i="2" s="1"/>
  <c r="I257" i="2" s="1"/>
  <c r="I258" i="2" s="1"/>
  <c r="I259" i="2" s="1"/>
  <c r="I260" i="2" s="1"/>
  <c r="I261" i="2" s="1"/>
  <c r="I262" i="2" s="1"/>
  <c r="I263" i="2" s="1"/>
  <c r="I264" i="2" s="1"/>
  <c r="I248" i="2"/>
  <c r="I249" i="2" s="1"/>
  <c r="I250" i="2" s="1"/>
  <c r="I241" i="2"/>
  <c r="I242" i="2" s="1"/>
  <c r="I243" i="2" s="1"/>
  <c r="I244" i="2" s="1"/>
  <c r="I245" i="2" s="1"/>
  <c r="I246" i="2" s="1"/>
  <c r="I247" i="2" s="1"/>
  <c r="I238" i="2"/>
  <c r="I239" i="2" s="1"/>
  <c r="I240" i="2" s="1"/>
  <c r="I237" i="2"/>
  <c r="I234" i="2"/>
  <c r="I235" i="2" s="1"/>
  <c r="I236" i="2" s="1"/>
  <c r="I221" i="2"/>
  <c r="I222" i="2" s="1"/>
  <c r="I223" i="2" s="1"/>
  <c r="I224" i="2" s="1"/>
  <c r="I225" i="2" s="1"/>
  <c r="I226" i="2" s="1"/>
  <c r="I227" i="2" s="1"/>
  <c r="I228" i="2" s="1"/>
  <c r="I229" i="2" s="1"/>
  <c r="I230" i="2" s="1"/>
  <c r="I231" i="2" s="1"/>
  <c r="I232" i="2" s="1"/>
  <c r="I233" i="2" s="1"/>
  <c r="I218" i="2"/>
  <c r="I219" i="2" s="1"/>
  <c r="I220" i="2" s="1"/>
  <c r="I217" i="2"/>
  <c r="I214" i="2"/>
  <c r="I215" i="2" s="1"/>
  <c r="I216" i="2" s="1"/>
  <c r="I206" i="2"/>
  <c r="I207" i="2" s="1"/>
  <c r="I208" i="2" s="1"/>
  <c r="I209" i="2" s="1"/>
  <c r="I210" i="2" s="1"/>
  <c r="I211" i="2" s="1"/>
  <c r="I212" i="2" s="1"/>
  <c r="I213" i="2" s="1"/>
  <c r="I202" i="2"/>
  <c r="I203" i="2" s="1"/>
  <c r="I204" i="2" s="1"/>
  <c r="I205" i="2" s="1"/>
  <c r="I197" i="2"/>
  <c r="I198" i="2" s="1"/>
  <c r="I199" i="2" s="1"/>
  <c r="I200" i="2" s="1"/>
  <c r="I201" i="2" s="1"/>
  <c r="I195" i="2"/>
  <c r="I196" i="2" s="1"/>
  <c r="I181" i="2"/>
  <c r="I182" i="2" s="1"/>
  <c r="I183" i="2" s="1"/>
  <c r="I184" i="2" s="1"/>
  <c r="I185" i="2" s="1"/>
  <c r="I186" i="2" s="1"/>
  <c r="I187" i="2" s="1"/>
  <c r="I188" i="2" s="1"/>
  <c r="I189" i="2" s="1"/>
  <c r="I190" i="2" s="1"/>
  <c r="I191" i="2" s="1"/>
  <c r="I192" i="2" s="1"/>
  <c r="I193" i="2" s="1"/>
  <c r="I194" i="2" s="1"/>
  <c r="I172" i="2"/>
  <c r="I173" i="2" s="1"/>
  <c r="I174" i="2" s="1"/>
  <c r="I175" i="2" s="1"/>
  <c r="I176" i="2" s="1"/>
  <c r="I177" i="2" s="1"/>
  <c r="I178" i="2" s="1"/>
  <c r="I179" i="2" s="1"/>
  <c r="I180" i="2" s="1"/>
  <c r="I169" i="2"/>
  <c r="I170" i="2" s="1"/>
  <c r="I171" i="2" s="1"/>
  <c r="I164" i="2"/>
  <c r="I165" i="2" s="1"/>
  <c r="I166" i="2" s="1"/>
  <c r="I167" i="2" s="1"/>
  <c r="I168" i="2" s="1"/>
  <c r="I155" i="2"/>
  <c r="I156" i="2" s="1"/>
  <c r="I157" i="2" s="1"/>
  <c r="I158" i="2" s="1"/>
  <c r="I159" i="2" s="1"/>
  <c r="I160" i="2" s="1"/>
  <c r="I161" i="2" s="1"/>
  <c r="I162" i="2" s="1"/>
  <c r="I163" i="2" s="1"/>
  <c r="I154" i="2"/>
  <c r="I152" i="2"/>
  <c r="I153" i="2" s="1"/>
  <c r="I151" i="2"/>
  <c r="I149" i="2"/>
  <c r="I150" i="2" s="1"/>
  <c r="I148" i="2"/>
  <c r="I147" i="2"/>
  <c r="I146" i="2"/>
  <c r="I142" i="2"/>
  <c r="I143" i="2" s="1"/>
  <c r="I144" i="2" s="1"/>
  <c r="I145" i="2" s="1"/>
  <c r="I135" i="2"/>
  <c r="I136" i="2" s="1"/>
  <c r="I137" i="2" s="1"/>
  <c r="I138" i="2" s="1"/>
  <c r="I139" i="2" s="1"/>
  <c r="I140" i="2" s="1"/>
  <c r="I141" i="2" s="1"/>
  <c r="I132" i="2"/>
  <c r="I133" i="2" s="1"/>
  <c r="I134" i="2" s="1"/>
  <c r="I128" i="2"/>
  <c r="I129" i="2" s="1"/>
  <c r="I130" i="2" s="1"/>
  <c r="I131" i="2" s="1"/>
  <c r="I121" i="2"/>
  <c r="I122" i="2" s="1"/>
  <c r="I123" i="2" s="1"/>
  <c r="I124" i="2" s="1"/>
  <c r="I125" i="2" s="1"/>
  <c r="I126" i="2" s="1"/>
  <c r="I127" i="2" s="1"/>
  <c r="I116" i="2"/>
  <c r="I117" i="2" s="1"/>
  <c r="I118" i="2" s="1"/>
  <c r="I119" i="2" s="1"/>
  <c r="I120" i="2" s="1"/>
  <c r="I114" i="2"/>
  <c r="I115" i="2" s="1"/>
  <c r="I111" i="2"/>
  <c r="I112" i="2" s="1"/>
  <c r="I113" i="2" s="1"/>
  <c r="I109" i="2"/>
  <c r="I110" i="2" s="1"/>
  <c r="I103" i="2"/>
  <c r="I104" i="2" s="1"/>
  <c r="I105" i="2" s="1"/>
  <c r="I106" i="2" s="1"/>
  <c r="I107" i="2" s="1"/>
  <c r="I108" i="2" s="1"/>
  <c r="I100" i="2"/>
  <c r="I101" i="2" s="1"/>
  <c r="I102" i="2" s="1"/>
  <c r="I98" i="2"/>
  <c r="I99" i="2" s="1"/>
  <c r="I95" i="2"/>
  <c r="I96" i="2" s="1"/>
  <c r="I97" i="2" s="1"/>
  <c r="I94" i="2"/>
  <c r="I91" i="2"/>
  <c r="I92" i="2" s="1"/>
  <c r="I93" i="2" s="1"/>
  <c r="I90" i="2"/>
  <c r="I84" i="2"/>
  <c r="I85" i="2" s="1"/>
  <c r="I86" i="2" s="1"/>
  <c r="I87" i="2" s="1"/>
  <c r="I88" i="2" s="1"/>
  <c r="I89" i="2" s="1"/>
  <c r="I82" i="2"/>
  <c r="I83" i="2" s="1"/>
  <c r="I78" i="2"/>
  <c r="I79" i="2" s="1"/>
  <c r="I80" i="2" s="1"/>
  <c r="I81" i="2" s="1"/>
  <c r="I77" i="2"/>
  <c r="I74" i="2"/>
  <c r="I75" i="2" s="1"/>
  <c r="I76" i="2" s="1"/>
  <c r="I67" i="2"/>
  <c r="I68" i="2" s="1"/>
  <c r="I69" i="2" s="1"/>
  <c r="I70" i="2" s="1"/>
  <c r="I71" i="2" s="1"/>
  <c r="I72" i="2" s="1"/>
  <c r="I73" i="2" s="1"/>
  <c r="I64" i="2"/>
  <c r="I65" i="2" s="1"/>
  <c r="I66" i="2" s="1"/>
  <c r="I59" i="2"/>
  <c r="I60" i="2" s="1"/>
  <c r="I61" i="2" s="1"/>
  <c r="I62" i="2" s="1"/>
  <c r="I63" i="2" s="1"/>
  <c r="I55" i="2"/>
  <c r="I56" i="2" s="1"/>
  <c r="I57" i="2" s="1"/>
  <c r="I58" i="2" s="1"/>
  <c r="I51" i="2"/>
  <c r="I52" i="2" s="1"/>
  <c r="I53" i="2" s="1"/>
  <c r="I54" i="2" s="1"/>
  <c r="I49" i="2"/>
  <c r="I50" i="2" s="1"/>
  <c r="I47" i="2"/>
  <c r="I48" i="2" s="1"/>
  <c r="I46" i="2"/>
  <c r="I44" i="2"/>
  <c r="I45" i="2" s="1"/>
  <c r="I41" i="2"/>
  <c r="I42" i="2" s="1"/>
  <c r="I43" i="2" s="1"/>
  <c r="I36" i="2"/>
  <c r="I37" i="2" s="1"/>
  <c r="I38" i="2" s="1"/>
  <c r="I39" i="2" s="1"/>
  <c r="I40" i="2" s="1"/>
  <c r="I35" i="2"/>
  <c r="I34" i="2"/>
  <c r="I33" i="2"/>
  <c r="I23" i="2"/>
  <c r="I24" i="2" s="1"/>
  <c r="I25" i="2" s="1"/>
  <c r="I26" i="2" s="1"/>
  <c r="I27" i="2" s="1"/>
  <c r="I28" i="2" s="1"/>
  <c r="I29" i="2" s="1"/>
  <c r="I30" i="2" s="1"/>
  <c r="I31" i="2" s="1"/>
  <c r="I32" i="2" s="1"/>
  <c r="I21" i="2"/>
  <c r="I22" i="2" s="1"/>
  <c r="I20" i="2"/>
  <c r="I19" i="2"/>
  <c r="I18" i="2"/>
  <c r="I17" i="2"/>
  <c r="I13" i="2"/>
  <c r="I14" i="2" s="1"/>
  <c r="I15" i="2" s="1"/>
  <c r="I16" i="2" s="1"/>
  <c r="I10" i="2"/>
  <c r="I11" i="2" s="1"/>
  <c r="I12" i="2" s="1"/>
  <c r="AM109" i="2" l="1"/>
  <c r="AN109" i="2" s="1"/>
  <c r="AM110" i="2"/>
  <c r="AN110" i="2" s="1"/>
  <c r="AM111" i="2"/>
  <c r="AN111" i="2" s="1"/>
  <c r="AM112" i="2"/>
  <c r="AN112" i="2" s="1"/>
  <c r="AM113" i="2"/>
  <c r="AN113" i="2" s="1"/>
  <c r="AM114" i="2"/>
  <c r="AN114" i="2" s="1"/>
  <c r="AM115" i="2"/>
  <c r="AN115" i="2" s="1"/>
  <c r="AM116" i="2"/>
  <c r="AN116" i="2" s="1"/>
  <c r="AM117" i="2"/>
  <c r="AN117" i="2" s="1"/>
  <c r="AM118" i="2"/>
  <c r="AN118" i="2" s="1"/>
  <c r="AM119" i="2"/>
  <c r="AN119" i="2" s="1"/>
  <c r="AM120" i="2"/>
  <c r="AN120" i="2" s="1"/>
  <c r="AM121" i="2"/>
  <c r="AN121" i="2" s="1"/>
  <c r="AM122" i="2"/>
  <c r="AN122" i="2" s="1"/>
  <c r="AM123" i="2"/>
  <c r="AN123" i="2" s="1"/>
  <c r="AM124" i="2"/>
  <c r="AN124" i="2" s="1"/>
  <c r="AM125" i="2"/>
  <c r="AN125" i="2" s="1"/>
  <c r="AM126" i="2"/>
  <c r="AN126" i="2" s="1"/>
  <c r="AM127" i="2"/>
  <c r="AN127" i="2" s="1"/>
  <c r="AM128" i="2"/>
  <c r="AN128" i="2" s="1"/>
  <c r="AM129" i="2"/>
  <c r="AN129" i="2" s="1"/>
  <c r="AM130" i="2"/>
  <c r="AN130" i="2" s="1"/>
  <c r="AM131" i="2"/>
  <c r="AN131" i="2" s="1"/>
  <c r="AM132" i="2"/>
  <c r="AN132" i="2" s="1"/>
  <c r="AM133" i="2"/>
  <c r="AN133" i="2" s="1"/>
  <c r="AM134" i="2"/>
  <c r="AN134" i="2" s="1"/>
  <c r="AM135" i="2"/>
  <c r="AN135" i="2" s="1"/>
  <c r="AM136" i="2"/>
  <c r="AN136" i="2" s="1"/>
  <c r="AM137" i="2"/>
  <c r="AN137" i="2" s="1"/>
  <c r="AM138" i="2"/>
  <c r="AN138" i="2" s="1"/>
  <c r="AM139" i="2"/>
  <c r="AN139" i="2" s="1"/>
  <c r="AM140" i="2"/>
  <c r="AN140" i="2" s="1"/>
  <c r="AM141" i="2"/>
  <c r="AN141" i="2" s="1"/>
  <c r="AM142" i="2"/>
  <c r="AN142" i="2" s="1"/>
  <c r="AM143" i="2"/>
  <c r="AN143" i="2" s="1"/>
  <c r="AM144" i="2"/>
  <c r="AN144" i="2" s="1"/>
  <c r="AM145" i="2"/>
  <c r="AN145" i="2" s="1"/>
  <c r="AM146" i="2"/>
  <c r="AN146" i="2" s="1"/>
  <c r="AM147" i="2"/>
  <c r="AN147" i="2" s="1"/>
  <c r="AM148" i="2"/>
  <c r="AN148" i="2" s="1"/>
  <c r="AM149" i="2"/>
  <c r="AN149" i="2" s="1"/>
  <c r="AM150" i="2"/>
  <c r="AN150" i="2" s="1"/>
  <c r="AM151" i="2"/>
  <c r="AN151" i="2" s="1"/>
  <c r="AM152" i="2"/>
  <c r="AN152" i="2" s="1"/>
  <c r="AM153" i="2"/>
  <c r="AN153" i="2" s="1"/>
  <c r="AM154" i="2"/>
  <c r="AN154" i="2" s="1"/>
  <c r="AM155" i="2"/>
  <c r="AN155" i="2" s="1"/>
  <c r="AM156" i="2"/>
  <c r="AN156" i="2" s="1"/>
  <c r="AM157" i="2"/>
  <c r="AN157" i="2" s="1"/>
  <c r="AM158" i="2"/>
  <c r="AN158" i="2" s="1"/>
  <c r="AM159" i="2"/>
  <c r="AN159" i="2" s="1"/>
  <c r="AM160" i="2"/>
  <c r="AN160" i="2" s="1"/>
  <c r="AM161" i="2"/>
  <c r="AN161" i="2" s="1"/>
  <c r="AM162" i="2"/>
  <c r="AN162" i="2" s="1"/>
  <c r="AM163" i="2"/>
  <c r="AN163" i="2" s="1"/>
  <c r="AM164" i="2"/>
  <c r="AN164" i="2" s="1"/>
  <c r="AM165" i="2"/>
  <c r="AN165" i="2" s="1"/>
  <c r="AM166" i="2"/>
  <c r="AN166" i="2" s="1"/>
  <c r="AM167" i="2"/>
  <c r="AN167" i="2" s="1"/>
  <c r="AM168" i="2"/>
  <c r="AN168" i="2" s="1"/>
  <c r="AM169" i="2"/>
  <c r="AN169" i="2" s="1"/>
  <c r="AM170" i="2"/>
  <c r="AN170" i="2" s="1"/>
  <c r="AM171" i="2"/>
  <c r="AN171" i="2" s="1"/>
  <c r="AM172" i="2"/>
  <c r="AN172" i="2" s="1"/>
  <c r="AM173" i="2"/>
  <c r="AN173" i="2" s="1"/>
  <c r="AM174" i="2"/>
  <c r="AN174" i="2" s="1"/>
  <c r="AM175" i="2"/>
  <c r="AN175" i="2" s="1"/>
  <c r="AM176" i="2"/>
  <c r="AN176" i="2" s="1"/>
  <c r="AM177" i="2"/>
  <c r="AN177" i="2" s="1"/>
  <c r="AM178" i="2"/>
  <c r="AN178" i="2" s="1"/>
  <c r="AM179" i="2"/>
  <c r="AN179" i="2" s="1"/>
  <c r="AM180" i="2"/>
  <c r="AN180" i="2" s="1"/>
  <c r="AM181" i="2"/>
  <c r="AN181" i="2" s="1"/>
  <c r="AM182" i="2"/>
  <c r="AN182" i="2" s="1"/>
  <c r="AM183" i="2"/>
  <c r="AN183" i="2" s="1"/>
  <c r="AM184" i="2"/>
  <c r="AN184" i="2" s="1"/>
  <c r="AM185" i="2"/>
  <c r="AN185" i="2" s="1"/>
  <c r="AM186" i="2"/>
  <c r="AN186" i="2" s="1"/>
  <c r="AM187" i="2"/>
  <c r="AN187" i="2" s="1"/>
  <c r="AM188" i="2"/>
  <c r="AN188" i="2" s="1"/>
  <c r="AM189" i="2"/>
  <c r="AN189" i="2" s="1"/>
  <c r="AM190" i="2"/>
  <c r="AN190" i="2" s="1"/>
  <c r="AM191" i="2"/>
  <c r="AN191" i="2" s="1"/>
  <c r="AM192" i="2"/>
  <c r="AN192" i="2" s="1"/>
  <c r="AM193" i="2"/>
  <c r="AN193" i="2" s="1"/>
  <c r="AM194" i="2"/>
  <c r="AN194" i="2" s="1"/>
  <c r="AM195" i="2"/>
  <c r="AN195" i="2" s="1"/>
  <c r="AM196" i="2"/>
  <c r="AN196" i="2" s="1"/>
  <c r="AM197" i="2"/>
  <c r="AN197" i="2" s="1"/>
  <c r="AM198" i="2"/>
  <c r="AN198" i="2" s="1"/>
  <c r="AM199" i="2"/>
  <c r="AN199" i="2" s="1"/>
  <c r="AM200" i="2"/>
  <c r="AN200" i="2" s="1"/>
  <c r="AM201" i="2"/>
  <c r="AN201" i="2" s="1"/>
  <c r="AM202" i="2"/>
  <c r="AN202" i="2" s="1"/>
  <c r="AM203" i="2"/>
  <c r="AN203" i="2" s="1"/>
  <c r="AM204" i="2"/>
  <c r="AN204" i="2" s="1"/>
  <c r="AM205" i="2"/>
  <c r="AN205" i="2" s="1"/>
  <c r="AM206" i="2"/>
  <c r="AN206" i="2" s="1"/>
  <c r="AM207" i="2"/>
  <c r="AN207" i="2" s="1"/>
  <c r="AM208" i="2"/>
  <c r="AN208" i="2" s="1"/>
  <c r="AM209" i="2"/>
  <c r="AN209" i="2" s="1"/>
  <c r="AM210" i="2"/>
  <c r="AN210" i="2" s="1"/>
  <c r="AM211" i="2"/>
  <c r="AN211" i="2" s="1"/>
  <c r="AM212" i="2"/>
  <c r="AN212" i="2" s="1"/>
  <c r="AM213" i="2"/>
  <c r="AN213" i="2" s="1"/>
  <c r="AM214" i="2"/>
  <c r="AN214" i="2" s="1"/>
  <c r="AM215" i="2"/>
  <c r="AN215" i="2" s="1"/>
  <c r="AM216" i="2"/>
  <c r="AN216" i="2" s="1"/>
  <c r="AM217" i="2"/>
  <c r="AN217" i="2" s="1"/>
  <c r="AM218" i="2"/>
  <c r="AN218" i="2" s="1"/>
  <c r="AM219" i="2"/>
  <c r="AN219" i="2" s="1"/>
  <c r="AM220" i="2"/>
  <c r="AN220" i="2" s="1"/>
  <c r="AM221" i="2"/>
  <c r="AN221" i="2" s="1"/>
  <c r="AM222" i="2"/>
  <c r="AN222" i="2" s="1"/>
  <c r="AM223" i="2"/>
  <c r="AN223" i="2" s="1"/>
  <c r="AM224" i="2"/>
  <c r="AN224" i="2" s="1"/>
  <c r="AM225" i="2"/>
  <c r="AN225" i="2" s="1"/>
  <c r="AM226" i="2"/>
  <c r="AN226" i="2" s="1"/>
  <c r="AM227" i="2"/>
  <c r="AN227" i="2" s="1"/>
  <c r="AM228" i="2"/>
  <c r="AN228" i="2" s="1"/>
  <c r="AM229" i="2"/>
  <c r="AN229" i="2" s="1"/>
  <c r="AM230" i="2"/>
  <c r="AN230" i="2" s="1"/>
  <c r="AM231" i="2"/>
  <c r="AN231" i="2" s="1"/>
  <c r="AM232" i="2"/>
  <c r="AN232" i="2" s="1"/>
  <c r="AM233" i="2"/>
  <c r="AN233" i="2" s="1"/>
  <c r="AM234" i="2"/>
  <c r="AN234" i="2" s="1"/>
  <c r="AM235" i="2"/>
  <c r="AN235" i="2" s="1"/>
  <c r="AM236" i="2"/>
  <c r="AN236" i="2" s="1"/>
  <c r="AM237" i="2"/>
  <c r="AN237" i="2" s="1"/>
  <c r="AM238" i="2"/>
  <c r="AN238" i="2" s="1"/>
  <c r="AM239" i="2"/>
  <c r="AN239" i="2" s="1"/>
  <c r="AM240" i="2"/>
  <c r="AN240" i="2" s="1"/>
  <c r="AM241" i="2"/>
  <c r="AN241" i="2" s="1"/>
  <c r="AM242" i="2"/>
  <c r="AN242" i="2" s="1"/>
  <c r="AM243" i="2"/>
  <c r="AN243" i="2" s="1"/>
  <c r="AM244" i="2"/>
  <c r="AN244" i="2" s="1"/>
  <c r="AM245" i="2"/>
  <c r="AN245" i="2" s="1"/>
  <c r="AM246" i="2"/>
  <c r="AN246" i="2" s="1"/>
  <c r="AM247" i="2"/>
  <c r="AN247" i="2" s="1"/>
  <c r="AM248" i="2"/>
  <c r="AN248" i="2" s="1"/>
  <c r="AM249" i="2"/>
  <c r="AN249" i="2" s="1"/>
  <c r="AM250" i="2"/>
  <c r="AN250" i="2" s="1"/>
  <c r="AM251" i="2"/>
  <c r="AN251" i="2" s="1"/>
  <c r="AM252" i="2"/>
  <c r="AN252" i="2" s="1"/>
  <c r="AM253" i="2"/>
  <c r="AN253" i="2" s="1"/>
  <c r="AM254" i="2"/>
  <c r="AN254" i="2" s="1"/>
  <c r="AM255" i="2"/>
  <c r="AN255" i="2" s="1"/>
  <c r="AM256" i="2"/>
  <c r="AN256" i="2" s="1"/>
  <c r="AM257" i="2"/>
  <c r="AN257" i="2" s="1"/>
  <c r="AM258" i="2"/>
  <c r="AN258" i="2" s="1"/>
  <c r="AM259" i="2"/>
  <c r="AN259" i="2" s="1"/>
  <c r="AM260" i="2"/>
  <c r="AN260" i="2" s="1"/>
  <c r="AM261" i="2"/>
  <c r="AN261" i="2" s="1"/>
  <c r="AM262" i="2"/>
  <c r="AN262" i="2" s="1"/>
  <c r="AM263" i="2"/>
  <c r="AN263" i="2" s="1"/>
  <c r="AM264" i="2"/>
  <c r="AN264" i="2" s="1"/>
  <c r="AM265" i="2"/>
  <c r="AN265" i="2" s="1"/>
  <c r="AM266" i="2"/>
  <c r="AN266" i="2" s="1"/>
  <c r="AM267" i="2"/>
  <c r="AN267" i="2" s="1"/>
  <c r="AM268" i="2"/>
  <c r="AN268" i="2" s="1"/>
  <c r="AM269" i="2"/>
  <c r="AN269" i="2" s="1"/>
  <c r="AM270" i="2"/>
  <c r="AN270" i="2" s="1"/>
  <c r="AM271" i="2"/>
  <c r="AN271" i="2" s="1"/>
  <c r="AM272" i="2"/>
  <c r="AN272" i="2" s="1"/>
  <c r="AM273" i="2"/>
  <c r="AN273" i="2" s="1"/>
  <c r="AM274" i="2"/>
  <c r="AN274" i="2" s="1"/>
  <c r="AM275" i="2"/>
  <c r="AN275" i="2" s="1"/>
  <c r="AM276" i="2"/>
  <c r="AN276" i="2" s="1"/>
  <c r="AM277" i="2"/>
  <c r="AN277" i="2" s="1"/>
  <c r="AM278" i="2"/>
  <c r="AN278" i="2" s="1"/>
  <c r="AM279" i="2"/>
  <c r="AN279" i="2" s="1"/>
  <c r="AM280" i="2"/>
  <c r="AN280" i="2" s="1"/>
  <c r="AM281" i="2"/>
  <c r="AN281" i="2" s="1"/>
  <c r="AM282" i="2"/>
  <c r="AN282" i="2" s="1"/>
  <c r="AM283" i="2"/>
  <c r="AN283" i="2" s="1"/>
  <c r="AM284" i="2"/>
  <c r="AN284" i="2" s="1"/>
  <c r="AM285" i="2"/>
  <c r="AN285" i="2" s="1"/>
  <c r="AM286" i="2"/>
  <c r="AN286" i="2" s="1"/>
  <c r="AM287" i="2"/>
  <c r="AN287" i="2" s="1"/>
  <c r="AM288" i="2"/>
  <c r="AN288" i="2" s="1"/>
  <c r="AM289" i="2"/>
  <c r="AN289" i="2" s="1"/>
  <c r="AM290" i="2"/>
  <c r="AN290" i="2" s="1"/>
  <c r="AM291" i="2"/>
  <c r="AN291" i="2" s="1"/>
  <c r="AM292" i="2"/>
  <c r="AN292" i="2" s="1"/>
  <c r="AM293" i="2"/>
  <c r="AN293" i="2" s="1"/>
  <c r="AM294" i="2"/>
  <c r="AN294" i="2" s="1"/>
  <c r="AM295" i="2"/>
  <c r="AN295" i="2" s="1"/>
  <c r="AM296" i="2"/>
  <c r="AN296" i="2" s="1"/>
  <c r="AM297" i="2"/>
  <c r="AN297" i="2" s="1"/>
  <c r="AM298" i="2"/>
  <c r="AN298" i="2" s="1"/>
  <c r="AM299" i="2"/>
  <c r="AN299" i="2" s="1"/>
  <c r="AM300" i="2"/>
  <c r="AN300" i="2" s="1"/>
  <c r="AM301" i="2"/>
  <c r="AN301" i="2" s="1"/>
  <c r="AM302" i="2"/>
  <c r="AN302" i="2" s="1"/>
  <c r="AM303" i="2"/>
  <c r="AN303" i="2" s="1"/>
  <c r="AM304" i="2"/>
  <c r="AN304" i="2" s="1"/>
  <c r="AM305" i="2"/>
  <c r="AN305" i="2" s="1"/>
  <c r="AM306" i="2"/>
  <c r="AN306" i="2" s="1"/>
  <c r="AM307" i="2"/>
  <c r="AN307" i="2" s="1"/>
  <c r="AM308" i="2"/>
  <c r="AN308" i="2" s="1"/>
  <c r="AM309" i="2"/>
  <c r="AN309" i="2" s="1"/>
  <c r="AM310" i="2"/>
  <c r="AN310" i="2" s="1"/>
  <c r="AM311" i="2"/>
  <c r="AN311" i="2" s="1"/>
  <c r="AM312" i="2"/>
  <c r="AN312" i="2" s="1"/>
  <c r="AM313" i="2"/>
  <c r="AN313" i="2" s="1"/>
  <c r="AM314" i="2"/>
  <c r="AN314" i="2" s="1"/>
  <c r="AM315" i="2"/>
  <c r="AN315" i="2" s="1"/>
  <c r="AM316" i="2"/>
  <c r="AN316" i="2" s="1"/>
  <c r="AM317" i="2"/>
  <c r="AN317" i="2" s="1"/>
  <c r="AM318" i="2"/>
  <c r="AN318" i="2" s="1"/>
  <c r="AM319" i="2"/>
  <c r="AN319" i="2" s="1"/>
  <c r="AM320" i="2"/>
  <c r="AN320" i="2" s="1"/>
  <c r="AM321" i="2"/>
  <c r="AN321" i="2" s="1"/>
  <c r="AM322" i="2"/>
  <c r="AN322" i="2" s="1"/>
  <c r="AM323" i="2"/>
  <c r="AN323" i="2" s="1"/>
  <c r="AM324" i="2"/>
  <c r="AN324" i="2" s="1"/>
  <c r="AM325" i="2"/>
  <c r="AN325" i="2" s="1"/>
  <c r="AM326" i="2"/>
  <c r="AN326" i="2" s="1"/>
  <c r="AM327" i="2"/>
  <c r="AN327" i="2" s="1"/>
  <c r="AM328" i="2"/>
  <c r="AN328" i="2" s="1"/>
  <c r="AM329" i="2"/>
  <c r="AN329" i="2" s="1"/>
  <c r="AM330" i="2"/>
  <c r="AN330" i="2" s="1"/>
  <c r="AM331" i="2"/>
  <c r="AN331" i="2" s="1"/>
  <c r="AM332" i="2"/>
  <c r="AN332" i="2" s="1"/>
  <c r="AM333" i="2"/>
  <c r="AN333" i="2" s="1"/>
  <c r="AM334" i="2"/>
  <c r="AN334" i="2" s="1"/>
  <c r="AM335" i="2"/>
  <c r="AN335" i="2" s="1"/>
  <c r="AM336" i="2"/>
  <c r="AN336" i="2" s="1"/>
  <c r="AM337" i="2"/>
  <c r="AN337" i="2" s="1"/>
  <c r="AM338" i="2"/>
  <c r="AN338" i="2" s="1"/>
  <c r="AM339" i="2"/>
  <c r="AN339" i="2" s="1"/>
  <c r="AM340" i="2"/>
  <c r="AN340" i="2" s="1"/>
  <c r="AM341" i="2"/>
  <c r="AN341" i="2" s="1"/>
  <c r="AM342" i="2"/>
  <c r="AN342" i="2" s="1"/>
  <c r="AM343" i="2"/>
  <c r="AN343" i="2" s="1"/>
  <c r="AM344" i="2"/>
  <c r="AN344" i="2" s="1"/>
  <c r="AM345" i="2"/>
  <c r="AN345" i="2" s="1"/>
  <c r="AM346" i="2"/>
  <c r="AN346" i="2" s="1"/>
  <c r="AM347" i="2"/>
  <c r="AN347" i="2" s="1"/>
  <c r="AM348" i="2"/>
  <c r="AN348" i="2" s="1"/>
  <c r="AM349" i="2"/>
  <c r="AN349" i="2" s="1"/>
  <c r="AM350" i="2"/>
  <c r="AN350" i="2" s="1"/>
  <c r="AM351" i="2"/>
  <c r="AN351" i="2" s="1"/>
  <c r="AM352" i="2"/>
  <c r="AN352" i="2" s="1"/>
  <c r="AM353" i="2"/>
  <c r="AN353" i="2" s="1"/>
  <c r="AM354" i="2"/>
  <c r="AN354" i="2" s="1"/>
  <c r="AM355" i="2"/>
  <c r="AN355" i="2" s="1"/>
  <c r="AM356" i="2"/>
  <c r="AN356" i="2" s="1"/>
  <c r="AM357" i="2"/>
  <c r="AN357" i="2" s="1"/>
  <c r="AM358" i="2"/>
  <c r="AN358" i="2" s="1"/>
  <c r="AM359" i="2"/>
  <c r="AN359" i="2" s="1"/>
  <c r="AM360" i="2"/>
  <c r="AN360" i="2" s="1"/>
  <c r="AM361" i="2"/>
  <c r="AN361" i="2" s="1"/>
  <c r="AM362" i="2"/>
  <c r="AN362" i="2" s="1"/>
  <c r="AM363" i="2"/>
  <c r="AN363" i="2" s="1"/>
  <c r="AM364" i="2"/>
  <c r="AN364" i="2" s="1"/>
  <c r="AM365" i="2"/>
  <c r="AN365" i="2" s="1"/>
  <c r="AM366" i="2"/>
  <c r="AN366" i="2" s="1"/>
  <c r="AM367" i="2"/>
  <c r="AN367" i="2" s="1"/>
  <c r="AM368" i="2"/>
  <c r="AN368" i="2" s="1"/>
  <c r="AM369" i="2"/>
  <c r="AN369" i="2" s="1"/>
  <c r="AM370" i="2"/>
  <c r="AN370" i="2" s="1"/>
  <c r="AM371" i="2"/>
  <c r="AN371" i="2" s="1"/>
  <c r="AM372" i="2"/>
  <c r="AN372" i="2" s="1"/>
  <c r="AM373" i="2"/>
  <c r="AN373" i="2" s="1"/>
  <c r="AM374" i="2"/>
  <c r="AN374" i="2" s="1"/>
  <c r="AM375" i="2"/>
  <c r="AN375" i="2" s="1"/>
  <c r="AM376" i="2"/>
  <c r="AN376" i="2" s="1"/>
  <c r="AM377" i="2"/>
  <c r="AN377" i="2" s="1"/>
  <c r="AM378" i="2"/>
  <c r="AN378" i="2" s="1"/>
  <c r="AM379" i="2"/>
  <c r="AN379" i="2" s="1"/>
  <c r="AM380" i="2"/>
  <c r="AN380" i="2" s="1"/>
  <c r="AM381" i="2"/>
  <c r="AN381" i="2" s="1"/>
  <c r="H1446" i="2"/>
  <c r="M1446" i="2"/>
  <c r="N1446" i="2"/>
  <c r="T1446" i="2"/>
  <c r="Z1446" i="2"/>
  <c r="AA1446" i="2"/>
  <c r="AB1446" i="2"/>
  <c r="AC1446" i="2"/>
  <c r="AD1446" i="2"/>
  <c r="AE1446" i="2"/>
  <c r="AF1446" i="2"/>
  <c r="AG1446" i="2"/>
  <c r="AH1446" i="2"/>
  <c r="AI1446" i="2"/>
  <c r="AJ1446" i="2"/>
  <c r="AK1446" i="2"/>
  <c r="AL1446" i="2"/>
  <c r="J1" i="7" l="1"/>
  <c r="AN4906" i="3" l="1"/>
  <c r="AN4905" i="3"/>
  <c r="AN4904" i="3"/>
  <c r="AN4903" i="3"/>
  <c r="AN4902" i="3"/>
  <c r="AN4901" i="3"/>
  <c r="AN4900" i="3"/>
  <c r="AN4899" i="3"/>
  <c r="AN4898" i="3"/>
  <c r="AN4897" i="3"/>
  <c r="AO4903" i="3" l="1"/>
  <c r="AO4904" i="3"/>
  <c r="AO4900" i="3"/>
  <c r="AO4901" i="3"/>
  <c r="AO4905" i="3"/>
  <c r="AO4899" i="3"/>
  <c r="AO4897" i="3"/>
  <c r="AO4902" i="3"/>
  <c r="AO4906" i="3"/>
  <c r="AO4898" i="3"/>
  <c r="AM35" i="2"/>
  <c r="AN35" i="2" s="1"/>
  <c r="AM36" i="2"/>
  <c r="AN36" i="2" s="1"/>
  <c r="AM37" i="2"/>
  <c r="AN37" i="2" s="1"/>
  <c r="AM38" i="2"/>
  <c r="AN38" i="2" s="1"/>
  <c r="AM39" i="2"/>
  <c r="AN39" i="2" s="1"/>
  <c r="AM40" i="2"/>
  <c r="AN40" i="2" s="1"/>
  <c r="AM41" i="2"/>
  <c r="AN41" i="2" s="1"/>
  <c r="AM42" i="2"/>
  <c r="AN42" i="2" s="1"/>
  <c r="AM43" i="2"/>
  <c r="AN43" i="2" s="1"/>
  <c r="AM44" i="2"/>
  <c r="AN44" i="2" s="1"/>
  <c r="AM45" i="2"/>
  <c r="AN45" i="2" s="1"/>
  <c r="AM46" i="2"/>
  <c r="AN46" i="2" s="1"/>
  <c r="AM47" i="2"/>
  <c r="AN47" i="2" s="1"/>
  <c r="AM48" i="2"/>
  <c r="AN48" i="2" s="1"/>
  <c r="AM49" i="2"/>
  <c r="AN49" i="2" s="1"/>
  <c r="AM50" i="2"/>
  <c r="AN50" i="2" s="1"/>
  <c r="AM51" i="2"/>
  <c r="AN51" i="2" s="1"/>
  <c r="AM52" i="2"/>
  <c r="AN52" i="2" s="1"/>
  <c r="AM53" i="2"/>
  <c r="AN53" i="2" s="1"/>
  <c r="AM54" i="2"/>
  <c r="AN54" i="2" s="1"/>
  <c r="AM55" i="2"/>
  <c r="AN55" i="2" s="1"/>
  <c r="AM56" i="2"/>
  <c r="AN56" i="2" s="1"/>
  <c r="AM57" i="2"/>
  <c r="AN57" i="2" s="1"/>
  <c r="AM58" i="2"/>
  <c r="AN58" i="2" s="1"/>
  <c r="AM59" i="2"/>
  <c r="AN59" i="2" s="1"/>
  <c r="AM60" i="2"/>
  <c r="AN60" i="2" s="1"/>
  <c r="AM61" i="2"/>
  <c r="AN61" i="2" s="1"/>
  <c r="AM62" i="2"/>
  <c r="AN62" i="2" s="1"/>
  <c r="AM63" i="2"/>
  <c r="AN63" i="2" s="1"/>
  <c r="AM64" i="2"/>
  <c r="AN64" i="2" s="1"/>
  <c r="AM65" i="2"/>
  <c r="AN65" i="2" s="1"/>
  <c r="AM66" i="2"/>
  <c r="AN66" i="2" s="1"/>
  <c r="AM67" i="2"/>
  <c r="AN67" i="2" s="1"/>
  <c r="AM68" i="2"/>
  <c r="AN68" i="2" s="1"/>
  <c r="AM69" i="2"/>
  <c r="AN69" i="2" s="1"/>
  <c r="AM70" i="2"/>
  <c r="AN70" i="2" s="1"/>
  <c r="AM71" i="2"/>
  <c r="AN71" i="2" s="1"/>
  <c r="AM72" i="2"/>
  <c r="AN72" i="2" s="1"/>
  <c r="AM73" i="2"/>
  <c r="AN73" i="2" s="1"/>
  <c r="AM74" i="2"/>
  <c r="AN74" i="2" s="1"/>
  <c r="AM75" i="2"/>
  <c r="AN75" i="2" s="1"/>
  <c r="AM76" i="2"/>
  <c r="AN76" i="2" s="1"/>
  <c r="AM77" i="2"/>
  <c r="AN77" i="2" s="1"/>
  <c r="AM78" i="2"/>
  <c r="AN78" i="2" s="1"/>
  <c r="AM79" i="2"/>
  <c r="AN79" i="2" s="1"/>
  <c r="AM80" i="2"/>
  <c r="AN80" i="2" s="1"/>
  <c r="AM81" i="2"/>
  <c r="AN81" i="2" s="1"/>
  <c r="AM82" i="2"/>
  <c r="AN82" i="2" s="1"/>
  <c r="AM83" i="2"/>
  <c r="AN83" i="2" s="1"/>
  <c r="AM84" i="2"/>
  <c r="AN84" i="2" s="1"/>
  <c r="AM85" i="2"/>
  <c r="AN85" i="2" s="1"/>
  <c r="AM86" i="2"/>
  <c r="AN86" i="2" s="1"/>
  <c r="AM87" i="2"/>
  <c r="AN87" i="2" s="1"/>
  <c r="AM88" i="2"/>
  <c r="AN88" i="2" s="1"/>
  <c r="AM89" i="2"/>
  <c r="AN89" i="2" s="1"/>
  <c r="AM90" i="2"/>
  <c r="AN90" i="2" s="1"/>
  <c r="AM91" i="2"/>
  <c r="AN91" i="2" s="1"/>
  <c r="AM92" i="2"/>
  <c r="AN92" i="2" s="1"/>
  <c r="AM93" i="2"/>
  <c r="AN93" i="2" s="1"/>
  <c r="AM94" i="2"/>
  <c r="AN94" i="2" s="1"/>
  <c r="AM95" i="2"/>
  <c r="AN95" i="2" s="1"/>
  <c r="AM96" i="2"/>
  <c r="AN96" i="2" s="1"/>
  <c r="AM97" i="2"/>
  <c r="AN97" i="2" s="1"/>
  <c r="AM98" i="2"/>
  <c r="AN98" i="2" s="1"/>
  <c r="AM99" i="2"/>
  <c r="AN99" i="2" s="1"/>
  <c r="AM100" i="2"/>
  <c r="AN100" i="2" s="1"/>
  <c r="AM101" i="2"/>
  <c r="AN101" i="2" s="1"/>
  <c r="AM102" i="2"/>
  <c r="AN102" i="2" s="1"/>
  <c r="AM103" i="2"/>
  <c r="AN103" i="2" s="1"/>
  <c r="AM104" i="2"/>
  <c r="AN104" i="2" s="1"/>
  <c r="AM105" i="2"/>
  <c r="AN105" i="2" s="1"/>
  <c r="AM106" i="2"/>
  <c r="AN106" i="2" s="1"/>
  <c r="AM107" i="2"/>
  <c r="AN107" i="2" s="1"/>
  <c r="AM108" i="2"/>
  <c r="AN108" i="2" s="1"/>
  <c r="AN15" i="3" l="1"/>
  <c r="AN16" i="3"/>
  <c r="AN17" i="3"/>
  <c r="AN18" i="3"/>
  <c r="AN19" i="3"/>
  <c r="AN20" i="3"/>
  <c r="AN21" i="3"/>
  <c r="AN22" i="3"/>
  <c r="AN24" i="3"/>
  <c r="AN25" i="3"/>
  <c r="AN26" i="3"/>
  <c r="AN27" i="3"/>
  <c r="AN28" i="3"/>
  <c r="AN29" i="3"/>
  <c r="AN30" i="3"/>
  <c r="AN31" i="3"/>
  <c r="AN32" i="3"/>
  <c r="AN33" i="3"/>
  <c r="AN34" i="3"/>
  <c r="AN35" i="3"/>
  <c r="AN36" i="3"/>
  <c r="AN37" i="3"/>
  <c r="AN38" i="3"/>
  <c r="AN39" i="3"/>
  <c r="AN40" i="3"/>
  <c r="AN41" i="3"/>
  <c r="AN42" i="3"/>
  <c r="AN43" i="3"/>
  <c r="AN44" i="3"/>
  <c r="AN45" i="3"/>
  <c r="AN46" i="3"/>
  <c r="AN47" i="3"/>
  <c r="AN48" i="3"/>
  <c r="AN49" i="3"/>
  <c r="AN50" i="3"/>
  <c r="AN51" i="3"/>
  <c r="AN52" i="3"/>
  <c r="AN53" i="3"/>
  <c r="AN54" i="3"/>
  <c r="AN55" i="3"/>
  <c r="AN56" i="3"/>
  <c r="AN57" i="3"/>
  <c r="AN58" i="3"/>
  <c r="AN59" i="3"/>
  <c r="AN60" i="3"/>
  <c r="AN61" i="3"/>
  <c r="AN62" i="3"/>
  <c r="AN63" i="3"/>
  <c r="AN64" i="3"/>
  <c r="AN65" i="3"/>
  <c r="AN67" i="3"/>
  <c r="AN68" i="3"/>
  <c r="AN69" i="3"/>
  <c r="AN70" i="3"/>
  <c r="AN71" i="3"/>
  <c r="AN72" i="3"/>
  <c r="AN73" i="3"/>
  <c r="AN74" i="3"/>
  <c r="AN76" i="3"/>
  <c r="AN77" i="3"/>
  <c r="AN78" i="3"/>
  <c r="AN79" i="3"/>
  <c r="AN80" i="3"/>
  <c r="AN81" i="3"/>
  <c r="AN82" i="3"/>
  <c r="AN83" i="3"/>
  <c r="AN84" i="3"/>
  <c r="AN85" i="3"/>
  <c r="AN86" i="3"/>
  <c r="AN87" i="3"/>
  <c r="AN88" i="3"/>
  <c r="AN89" i="3"/>
  <c r="AN90" i="3"/>
  <c r="AN91" i="3"/>
  <c r="AN93" i="3"/>
  <c r="AN94" i="3"/>
  <c r="AN95" i="3"/>
  <c r="AN96" i="3"/>
  <c r="AN97" i="3"/>
  <c r="AN99" i="3"/>
  <c r="AN100" i="3"/>
  <c r="AN101" i="3"/>
  <c r="AN103" i="3"/>
  <c r="AN104" i="3"/>
  <c r="AN105" i="3"/>
  <c r="AN106" i="3"/>
  <c r="AN108" i="3"/>
  <c r="AN109" i="3"/>
  <c r="AN110" i="3"/>
  <c r="AN111" i="3"/>
  <c r="AN113" i="3"/>
  <c r="AN114" i="3"/>
  <c r="AN115" i="3"/>
  <c r="AN116" i="3"/>
  <c r="AN117" i="3"/>
  <c r="AN118" i="3"/>
  <c r="AN119" i="3"/>
  <c r="AN120" i="3"/>
  <c r="AN121" i="3"/>
  <c r="AN122" i="3"/>
  <c r="AN123" i="3"/>
  <c r="AN124" i="3"/>
  <c r="AN125" i="3"/>
  <c r="AN126" i="3"/>
  <c r="AN127" i="3"/>
  <c r="AN128" i="3"/>
  <c r="AN129" i="3"/>
  <c r="AN130" i="3"/>
  <c r="AN131" i="3"/>
  <c r="AN132" i="3"/>
  <c r="AN133" i="3"/>
  <c r="AN134" i="3"/>
  <c r="AN135" i="3"/>
  <c r="AN136" i="3"/>
  <c r="AN137" i="3"/>
  <c r="AN138" i="3"/>
  <c r="AN139" i="3"/>
  <c r="AN140" i="3"/>
  <c r="AN141" i="3"/>
  <c r="AN142" i="3"/>
  <c r="AN143" i="3"/>
  <c r="AN144" i="3"/>
  <c r="AN145" i="3"/>
  <c r="AN146" i="3"/>
  <c r="AN147" i="3"/>
  <c r="AN148" i="3"/>
  <c r="AN149" i="3"/>
  <c r="AN150" i="3"/>
  <c r="AN151" i="3"/>
  <c r="AN152" i="3"/>
  <c r="AN153" i="3"/>
  <c r="AN154" i="3"/>
  <c r="AN155" i="3"/>
  <c r="AN156" i="3"/>
  <c r="AN157" i="3"/>
  <c r="AN158" i="3"/>
  <c r="AN159" i="3"/>
  <c r="AN160" i="3"/>
  <c r="AN161" i="3"/>
  <c r="AN162" i="3"/>
  <c r="AN163" i="3"/>
  <c r="AN164" i="3"/>
  <c r="AN165" i="3"/>
  <c r="AN166" i="3"/>
  <c r="AN167" i="3"/>
  <c r="AN168" i="3"/>
  <c r="AN169" i="3"/>
  <c r="AN170" i="3"/>
  <c r="AN171" i="3"/>
  <c r="AN172" i="3"/>
  <c r="AN173" i="3"/>
  <c r="AN174" i="3"/>
  <c r="AN175" i="3"/>
  <c r="AN176" i="3"/>
  <c r="AN177" i="3"/>
  <c r="AN178" i="3"/>
  <c r="AN179" i="3"/>
  <c r="AN180" i="3"/>
  <c r="AN181" i="3"/>
  <c r="AN182" i="3"/>
  <c r="AN183" i="3"/>
  <c r="AN184" i="3"/>
  <c r="AN185" i="3"/>
  <c r="AN186" i="3"/>
  <c r="AN187" i="3"/>
  <c r="AN188" i="3"/>
  <c r="AN190" i="3"/>
  <c r="AN191" i="3"/>
  <c r="AN192" i="3"/>
  <c r="AN193" i="3"/>
  <c r="AN194" i="3"/>
  <c r="AN195" i="3"/>
  <c r="AN196" i="3"/>
  <c r="AN197" i="3"/>
  <c r="AN198" i="3"/>
  <c r="AN199" i="3"/>
  <c r="AN200" i="3"/>
  <c r="AN201" i="3"/>
  <c r="AN202" i="3"/>
  <c r="AN203" i="3"/>
  <c r="AN204" i="3"/>
  <c r="AN205" i="3"/>
  <c r="AN206" i="3"/>
  <c r="AN207" i="3"/>
  <c r="AN208" i="3"/>
  <c r="AN209" i="3"/>
  <c r="AN210" i="3"/>
  <c r="AN211" i="3"/>
  <c r="AN212" i="3"/>
  <c r="AN213" i="3"/>
  <c r="AN214" i="3"/>
  <c r="AN215" i="3"/>
  <c r="AN216" i="3"/>
  <c r="AN217" i="3"/>
  <c r="AN218" i="3"/>
  <c r="AN219" i="3"/>
  <c r="AN220" i="3"/>
  <c r="AN221" i="3"/>
  <c r="AN222" i="3"/>
  <c r="AN223" i="3"/>
  <c r="AN224" i="3"/>
  <c r="AN225" i="3"/>
  <c r="AN227" i="3"/>
  <c r="AN228" i="3"/>
  <c r="AN229" i="3"/>
  <c r="AN230" i="3"/>
  <c r="AN231" i="3"/>
  <c r="AN232" i="3"/>
  <c r="AN233" i="3"/>
  <c r="AN234" i="3"/>
  <c r="AN235" i="3"/>
  <c r="AN236" i="3"/>
  <c r="AN237" i="3"/>
  <c r="AN238" i="3"/>
  <c r="AN239" i="3"/>
  <c r="AN240" i="3"/>
  <c r="AN241" i="3"/>
  <c r="AN242" i="3"/>
  <c r="AN243" i="3"/>
  <c r="AN244" i="3"/>
  <c r="AN245" i="3"/>
  <c r="AN246" i="3"/>
  <c r="AN247" i="3"/>
  <c r="AN248" i="3"/>
  <c r="AN249" i="3"/>
  <c r="AN250" i="3"/>
  <c r="AN251" i="3"/>
  <c r="AN252" i="3"/>
  <c r="AN253" i="3"/>
  <c r="AN254" i="3"/>
  <c r="AN255" i="3"/>
  <c r="AN256" i="3"/>
  <c r="AN257" i="3"/>
  <c r="AN258" i="3"/>
  <c r="AN259" i="3"/>
  <c r="AN260" i="3"/>
  <c r="AN261" i="3"/>
  <c r="AN262" i="3"/>
  <c r="AN263" i="3"/>
  <c r="AN264" i="3"/>
  <c r="AN265" i="3"/>
  <c r="AN266" i="3"/>
  <c r="AN267" i="3"/>
  <c r="AN268" i="3"/>
  <c r="AN269" i="3"/>
  <c r="AN270" i="3"/>
  <c r="AN271" i="3"/>
  <c r="AN272" i="3"/>
  <c r="AN273" i="3"/>
  <c r="AN274" i="3"/>
  <c r="AN275" i="3"/>
  <c r="AN276" i="3"/>
  <c r="AN277" i="3"/>
  <c r="AN278" i="3"/>
  <c r="AN280" i="3"/>
  <c r="AN281" i="3"/>
  <c r="AN282" i="3"/>
  <c r="AN283" i="3"/>
  <c r="AN284" i="3"/>
  <c r="AN285" i="3"/>
  <c r="AN286" i="3"/>
  <c r="AN287" i="3"/>
  <c r="AN288" i="3"/>
  <c r="AN289" i="3"/>
  <c r="AN290" i="3"/>
  <c r="AN291" i="3"/>
  <c r="AN292" i="3"/>
  <c r="AN293" i="3"/>
  <c r="AN294" i="3"/>
  <c r="AN295" i="3"/>
  <c r="AN296" i="3"/>
  <c r="AN297" i="3"/>
  <c r="AN298" i="3"/>
  <c r="AN299" i="3"/>
  <c r="AN300" i="3"/>
  <c r="AN301" i="3"/>
  <c r="AN302" i="3"/>
  <c r="AN303" i="3"/>
  <c r="AN304" i="3"/>
  <c r="AN305" i="3"/>
  <c r="AN306" i="3"/>
  <c r="AN307" i="3"/>
  <c r="AN308" i="3"/>
  <c r="AN309" i="3"/>
  <c r="AN310" i="3"/>
  <c r="AN311" i="3"/>
  <c r="AN312" i="3"/>
  <c r="AN313" i="3"/>
  <c r="AN314" i="3"/>
  <c r="AN315" i="3"/>
  <c r="AN316" i="3"/>
  <c r="AN317" i="3"/>
  <c r="AN318" i="3"/>
  <c r="AN319" i="3"/>
  <c r="AN320" i="3"/>
  <c r="AN321" i="3"/>
  <c r="AN322" i="3"/>
  <c r="AN323" i="3"/>
  <c r="AN324" i="3"/>
  <c r="AN325" i="3"/>
  <c r="AN326" i="3"/>
  <c r="AN327" i="3"/>
  <c r="AN328" i="3"/>
  <c r="AN329" i="3"/>
  <c r="AN330" i="3"/>
  <c r="AN331" i="3"/>
  <c r="AN332" i="3"/>
  <c r="AN333" i="3"/>
  <c r="AN334" i="3"/>
  <c r="AN335" i="3"/>
  <c r="AN336" i="3"/>
  <c r="AN337" i="3"/>
  <c r="AN338" i="3"/>
  <c r="AN339" i="3"/>
  <c r="AN340" i="3"/>
  <c r="AN341" i="3"/>
  <c r="AN342" i="3"/>
  <c r="AN344" i="3"/>
  <c r="AN345" i="3"/>
  <c r="AN346" i="3"/>
  <c r="AN347" i="3"/>
  <c r="AN348" i="3"/>
  <c r="AN349" i="3"/>
  <c r="AN350" i="3"/>
  <c r="AN351" i="3"/>
  <c r="AN352" i="3"/>
  <c r="AN353" i="3"/>
  <c r="AN354" i="3"/>
  <c r="AN355" i="3"/>
  <c r="AN356" i="3"/>
  <c r="AN357" i="3"/>
  <c r="AN358" i="3"/>
  <c r="AN359" i="3"/>
  <c r="AN360" i="3"/>
  <c r="AN362" i="3"/>
  <c r="AN363" i="3"/>
  <c r="AN364" i="3"/>
  <c r="AN365" i="3"/>
  <c r="AN366" i="3"/>
  <c r="AN367" i="3"/>
  <c r="AN368" i="3"/>
  <c r="AN369" i="3"/>
  <c r="AN370" i="3"/>
  <c r="AN371" i="3"/>
  <c r="AN372" i="3"/>
  <c r="AN373" i="3"/>
  <c r="AN374" i="3"/>
  <c r="AN375" i="3"/>
  <c r="AN376" i="3"/>
  <c r="AN377" i="3"/>
  <c r="AN378" i="3"/>
  <c r="AN379" i="3"/>
  <c r="AN380" i="3"/>
  <c r="AN381" i="3"/>
  <c r="AN383" i="3"/>
  <c r="AN384" i="3"/>
  <c r="AN385" i="3"/>
  <c r="AN386" i="3"/>
  <c r="AN387" i="3"/>
  <c r="AN388" i="3"/>
  <c r="AN389" i="3"/>
  <c r="AN390" i="3"/>
  <c r="AN391" i="3"/>
  <c r="AN392" i="3"/>
  <c r="AN393" i="3"/>
  <c r="AN394" i="3"/>
  <c r="AN395" i="3"/>
  <c r="AN396" i="3"/>
  <c r="AN397" i="3"/>
  <c r="AN398" i="3"/>
  <c r="AN399" i="3"/>
  <c r="AN400" i="3"/>
  <c r="AN401" i="3"/>
  <c r="AN402" i="3"/>
  <c r="AN403" i="3"/>
  <c r="AN404" i="3"/>
  <c r="AN405" i="3"/>
  <c r="AN406" i="3"/>
  <c r="AN407" i="3"/>
  <c r="AN408" i="3"/>
  <c r="AN409" i="3"/>
  <c r="AN410" i="3"/>
  <c r="AN411" i="3"/>
  <c r="AN412" i="3"/>
  <c r="AN413" i="3"/>
  <c r="AN414" i="3"/>
  <c r="AN415" i="3"/>
  <c r="AN416" i="3"/>
  <c r="AN417" i="3"/>
  <c r="AN418" i="3"/>
  <c r="AN419" i="3"/>
  <c r="AN420" i="3"/>
  <c r="AN421" i="3"/>
  <c r="AN422" i="3"/>
  <c r="AN423" i="3"/>
  <c r="AN424" i="3"/>
  <c r="AN425" i="3"/>
  <c r="AN426" i="3"/>
  <c r="AN427" i="3"/>
  <c r="AN428" i="3"/>
  <c r="AN429" i="3"/>
  <c r="AN430" i="3"/>
  <c r="AN431" i="3"/>
  <c r="AN432" i="3"/>
  <c r="AN433" i="3"/>
  <c r="AN434" i="3"/>
  <c r="AN435" i="3"/>
  <c r="AN436" i="3"/>
  <c r="AN437" i="3"/>
  <c r="AN438" i="3"/>
  <c r="AN439" i="3"/>
  <c r="AN440" i="3"/>
  <c r="AN441" i="3"/>
  <c r="AN442" i="3"/>
  <c r="AN443" i="3"/>
  <c r="AN444" i="3"/>
  <c r="AN445" i="3"/>
  <c r="AN446" i="3"/>
  <c r="AN447" i="3"/>
  <c r="AN448" i="3"/>
  <c r="AN449" i="3"/>
  <c r="AN450" i="3"/>
  <c r="AN451" i="3"/>
  <c r="AN452" i="3"/>
  <c r="AN453" i="3"/>
  <c r="AN454" i="3"/>
  <c r="AN455" i="3"/>
  <c r="AN456" i="3"/>
  <c r="AN457" i="3"/>
  <c r="AN458" i="3"/>
  <c r="AN459" i="3"/>
  <c r="AN460" i="3"/>
  <c r="AN461" i="3"/>
  <c r="AN462" i="3"/>
  <c r="AN463" i="3"/>
  <c r="AN464" i="3"/>
  <c r="AN465" i="3"/>
  <c r="AN466" i="3"/>
  <c r="AN467" i="3"/>
  <c r="AN468" i="3"/>
  <c r="AN469" i="3"/>
  <c r="AN470" i="3"/>
  <c r="AN471" i="3"/>
  <c r="AN472" i="3"/>
  <c r="AN473" i="3"/>
  <c r="AN474" i="3"/>
  <c r="AN475" i="3"/>
  <c r="AN476" i="3"/>
  <c r="AN477" i="3"/>
  <c r="AN478" i="3"/>
  <c r="AN479" i="3"/>
  <c r="AN481" i="3"/>
  <c r="AN482" i="3"/>
  <c r="AN483" i="3"/>
  <c r="AN484" i="3"/>
  <c r="AN485" i="3"/>
  <c r="AN486" i="3"/>
  <c r="AN487" i="3"/>
  <c r="AN488" i="3"/>
  <c r="AN489" i="3"/>
  <c r="AN490" i="3"/>
  <c r="AN491" i="3"/>
  <c r="AN492" i="3"/>
  <c r="AN493" i="3"/>
  <c r="AN494" i="3"/>
  <c r="AN495" i="3"/>
  <c r="AN496" i="3"/>
  <c r="AN497" i="3"/>
  <c r="AN498" i="3"/>
  <c r="AN499" i="3"/>
  <c r="AN500" i="3"/>
  <c r="AN501" i="3"/>
  <c r="AN502" i="3"/>
  <c r="AN503" i="3"/>
  <c r="AN504" i="3"/>
  <c r="AN505" i="3"/>
  <c r="AN506" i="3"/>
  <c r="AN507" i="3"/>
  <c r="AN508" i="3"/>
  <c r="AN509" i="3"/>
  <c r="AN510" i="3"/>
  <c r="AN511" i="3"/>
  <c r="AN512" i="3"/>
  <c r="AN513" i="3"/>
  <c r="AN514" i="3"/>
  <c r="AN515" i="3"/>
  <c r="AN516" i="3"/>
  <c r="AN517" i="3"/>
  <c r="AN518" i="3"/>
  <c r="AN519" i="3"/>
  <c r="AN520" i="3"/>
  <c r="AN521" i="3"/>
  <c r="AN522" i="3"/>
  <c r="AN523" i="3"/>
  <c r="AN524" i="3"/>
  <c r="AN525" i="3"/>
  <c r="AN526" i="3"/>
  <c r="AN527" i="3"/>
  <c r="AN528" i="3"/>
  <c r="AN529" i="3"/>
  <c r="AN530" i="3"/>
  <c r="AN531" i="3"/>
  <c r="AN532" i="3"/>
  <c r="AN533" i="3"/>
  <c r="AN534" i="3"/>
  <c r="AN535" i="3"/>
  <c r="AN536" i="3"/>
  <c r="AN537" i="3"/>
  <c r="AN538" i="3"/>
  <c r="AN539" i="3"/>
  <c r="AN540" i="3"/>
  <c r="AN541" i="3"/>
  <c r="AN542" i="3"/>
  <c r="AN543" i="3"/>
  <c r="AN544" i="3"/>
  <c r="AN545" i="3"/>
  <c r="AN546" i="3"/>
  <c r="AN547" i="3"/>
  <c r="AN548" i="3"/>
  <c r="AN549" i="3"/>
  <c r="AN550" i="3"/>
  <c r="AN551" i="3"/>
  <c r="AN552" i="3"/>
  <c r="AN553" i="3"/>
  <c r="AN554" i="3"/>
  <c r="AN555" i="3"/>
  <c r="AN556" i="3"/>
  <c r="AN557" i="3"/>
  <c r="AN558" i="3"/>
  <c r="AN559" i="3"/>
  <c r="AN560" i="3"/>
  <c r="AN561" i="3"/>
  <c r="AN562" i="3"/>
  <c r="AN563" i="3"/>
  <c r="AN564" i="3"/>
  <c r="AN565" i="3"/>
  <c r="AN566" i="3"/>
  <c r="AN567" i="3"/>
  <c r="AN568" i="3"/>
  <c r="AN569" i="3"/>
  <c r="AN570" i="3"/>
  <c r="AN571" i="3"/>
  <c r="AN572" i="3"/>
  <c r="AN573" i="3"/>
  <c r="AN574" i="3"/>
  <c r="AN575" i="3"/>
  <c r="AN576" i="3"/>
  <c r="AN577" i="3"/>
  <c r="AN578" i="3"/>
  <c r="AN579" i="3"/>
  <c r="AN580" i="3"/>
  <c r="AN581" i="3"/>
  <c r="AN582" i="3"/>
  <c r="AN583" i="3"/>
  <c r="AN584" i="3"/>
  <c r="AN585" i="3"/>
  <c r="AN586" i="3"/>
  <c r="AN587" i="3"/>
  <c r="AN588" i="3"/>
  <c r="AN589" i="3"/>
  <c r="AN590" i="3"/>
  <c r="AN591" i="3"/>
  <c r="AN592" i="3"/>
  <c r="AN593" i="3"/>
  <c r="AN594" i="3"/>
  <c r="AN595" i="3"/>
  <c r="AN596" i="3"/>
  <c r="AN597" i="3"/>
  <c r="AN598" i="3"/>
  <c r="AN599" i="3"/>
  <c r="AN600" i="3"/>
  <c r="AN601" i="3"/>
  <c r="AN602" i="3"/>
  <c r="AN603" i="3"/>
  <c r="AN604" i="3"/>
  <c r="AN605" i="3"/>
  <c r="AN606" i="3"/>
  <c r="AN607" i="3"/>
  <c r="AN608" i="3"/>
  <c r="AN609" i="3"/>
  <c r="AN610" i="3"/>
  <c r="AN612" i="3"/>
  <c r="AN613" i="3"/>
  <c r="AN614" i="3"/>
  <c r="AN615" i="3"/>
  <c r="AN616" i="3"/>
  <c r="AN617" i="3"/>
  <c r="AN618" i="3"/>
  <c r="AN619" i="3"/>
  <c r="AN620" i="3"/>
  <c r="AN622" i="3"/>
  <c r="AN623" i="3"/>
  <c r="AN624" i="3"/>
  <c r="AN625" i="3"/>
  <c r="AN626" i="3"/>
  <c r="AN627" i="3"/>
  <c r="AN628" i="3"/>
  <c r="AN629" i="3"/>
  <c r="AN630" i="3"/>
  <c r="AN631" i="3"/>
  <c r="AN634" i="3"/>
  <c r="AN635" i="3"/>
  <c r="AN636" i="3"/>
  <c r="AN637" i="3"/>
  <c r="AN638" i="3"/>
  <c r="AN641" i="3"/>
  <c r="AN642" i="3"/>
  <c r="AN643" i="3"/>
  <c r="AN644" i="3"/>
  <c r="AN645" i="3"/>
  <c r="AN646" i="3"/>
  <c r="AN647" i="3"/>
  <c r="AN648" i="3"/>
  <c r="AN649" i="3"/>
  <c r="AN650" i="3"/>
  <c r="AN651" i="3"/>
  <c r="AN652" i="3"/>
  <c r="AN653" i="3"/>
  <c r="AN654" i="3"/>
  <c r="AN655" i="3"/>
  <c r="AN656" i="3"/>
  <c r="AN657" i="3"/>
  <c r="AN658" i="3"/>
  <c r="AN659" i="3"/>
  <c r="AN660" i="3"/>
  <c r="AN661" i="3"/>
  <c r="AN662" i="3"/>
  <c r="AN663" i="3"/>
  <c r="AN664" i="3"/>
  <c r="AN665" i="3"/>
  <c r="AN666" i="3"/>
  <c r="AN667" i="3"/>
  <c r="AN668" i="3"/>
  <c r="AN669" i="3"/>
  <c r="AN670" i="3"/>
  <c r="AN671" i="3"/>
  <c r="AN672" i="3"/>
  <c r="AN673" i="3"/>
  <c r="AN674" i="3"/>
  <c r="AN675" i="3"/>
  <c r="AN676" i="3"/>
  <c r="AN678" i="3"/>
  <c r="AN679" i="3"/>
  <c r="AN680" i="3"/>
  <c r="AN681" i="3"/>
  <c r="AN682" i="3"/>
  <c r="AN683" i="3"/>
  <c r="AN684" i="3"/>
  <c r="AN685" i="3"/>
  <c r="AN686" i="3"/>
  <c r="AN687" i="3"/>
  <c r="AN688" i="3"/>
  <c r="AN689" i="3"/>
  <c r="AN690" i="3"/>
  <c r="AN691" i="3"/>
  <c r="AN692" i="3"/>
  <c r="AN693" i="3"/>
  <c r="AN694" i="3"/>
  <c r="AN695" i="3"/>
  <c r="AN696" i="3"/>
  <c r="AN697" i="3"/>
  <c r="AN698" i="3"/>
  <c r="AN699" i="3"/>
  <c r="AN700" i="3"/>
  <c r="AN701" i="3"/>
  <c r="AN702" i="3"/>
  <c r="AN703" i="3"/>
  <c r="AN704" i="3"/>
  <c r="AN705" i="3"/>
  <c r="AN706" i="3"/>
  <c r="AN707" i="3"/>
  <c r="AN708" i="3"/>
  <c r="AN709" i="3"/>
  <c r="AN710" i="3"/>
  <c r="AN711" i="3"/>
  <c r="AN712" i="3"/>
  <c r="AN713" i="3"/>
  <c r="AN714" i="3"/>
  <c r="AN715" i="3"/>
  <c r="AN716" i="3"/>
  <c r="AN717" i="3"/>
  <c r="AN718" i="3"/>
  <c r="AN719" i="3"/>
  <c r="AN720" i="3"/>
  <c r="AN721" i="3"/>
  <c r="AN722" i="3"/>
  <c r="AN723" i="3"/>
  <c r="AN724" i="3"/>
  <c r="AN725" i="3"/>
  <c r="AN726" i="3"/>
  <c r="AN727" i="3"/>
  <c r="AN728" i="3"/>
  <c r="AN729" i="3"/>
  <c r="AN730" i="3"/>
  <c r="AN731" i="3"/>
  <c r="AN732" i="3"/>
  <c r="AN733" i="3"/>
  <c r="AN734" i="3"/>
  <c r="AN735" i="3"/>
  <c r="AN736" i="3"/>
  <c r="AN737" i="3"/>
  <c r="AN738" i="3"/>
  <c r="AN739" i="3"/>
  <c r="AN740" i="3"/>
  <c r="AN742" i="3"/>
  <c r="AN743" i="3"/>
  <c r="AN744" i="3"/>
  <c r="AN745" i="3"/>
  <c r="AN746" i="3"/>
  <c r="AN747" i="3"/>
  <c r="AN748" i="3"/>
  <c r="AN749" i="3"/>
  <c r="AN750" i="3"/>
  <c r="AN751" i="3"/>
  <c r="AN752" i="3"/>
  <c r="AN753" i="3"/>
  <c r="AN754" i="3"/>
  <c r="AN755" i="3"/>
  <c r="AN756" i="3"/>
  <c r="AN757" i="3"/>
  <c r="AN758" i="3"/>
  <c r="AN759" i="3"/>
  <c r="AN760" i="3"/>
  <c r="AN761" i="3"/>
  <c r="AN762" i="3"/>
  <c r="AN763" i="3"/>
  <c r="AN764" i="3"/>
  <c r="AN765" i="3"/>
  <c r="AN766" i="3"/>
  <c r="AN767" i="3"/>
  <c r="AN768" i="3"/>
  <c r="AN769" i="3"/>
  <c r="AN770" i="3"/>
  <c r="AN771" i="3"/>
  <c r="AN772" i="3"/>
  <c r="AN773" i="3"/>
  <c r="AN774" i="3"/>
  <c r="AN775" i="3"/>
  <c r="AN776" i="3"/>
  <c r="AN777" i="3"/>
  <c r="AN778" i="3"/>
  <c r="AN779" i="3"/>
  <c r="AN780" i="3"/>
  <c r="AN781" i="3"/>
  <c r="AN782" i="3"/>
  <c r="AN783" i="3"/>
  <c r="AN784" i="3"/>
  <c r="AN785" i="3"/>
  <c r="AN786" i="3"/>
  <c r="AN787" i="3"/>
  <c r="AN788" i="3"/>
  <c r="AN789" i="3"/>
  <c r="AN790" i="3"/>
  <c r="AN791" i="3"/>
  <c r="AN792" i="3"/>
  <c r="AN793" i="3"/>
  <c r="AN794" i="3"/>
  <c r="AN795" i="3"/>
  <c r="AN796" i="3"/>
  <c r="AN797" i="3"/>
  <c r="AN798" i="3"/>
  <c r="AN799" i="3"/>
  <c r="AN800" i="3"/>
  <c r="AN801" i="3"/>
  <c r="AN802" i="3"/>
  <c r="AN803" i="3"/>
  <c r="AN804" i="3"/>
  <c r="AN805" i="3"/>
  <c r="AN806" i="3"/>
  <c r="AN807" i="3"/>
  <c r="AN808" i="3"/>
  <c r="AN809" i="3"/>
  <c r="AN810" i="3"/>
  <c r="AN811" i="3"/>
  <c r="AN812" i="3"/>
  <c r="AN813" i="3"/>
  <c r="AN814" i="3"/>
  <c r="AN815" i="3"/>
  <c r="AN816" i="3"/>
  <c r="AN817" i="3"/>
  <c r="AN818" i="3"/>
  <c r="AN819" i="3"/>
  <c r="AN820" i="3"/>
  <c r="AN821" i="3"/>
  <c r="AN822" i="3"/>
  <c r="AN823" i="3"/>
  <c r="AN824" i="3"/>
  <c r="AN825" i="3"/>
  <c r="AN826" i="3"/>
  <c r="AN827" i="3"/>
  <c r="AN828" i="3"/>
  <c r="AN829" i="3"/>
  <c r="AN830" i="3"/>
  <c r="AN831" i="3"/>
  <c r="AN832" i="3"/>
  <c r="AN833" i="3"/>
  <c r="AN834" i="3"/>
  <c r="AN835" i="3"/>
  <c r="AN837" i="3"/>
  <c r="AN838" i="3"/>
  <c r="AN839" i="3"/>
  <c r="AN840" i="3"/>
  <c r="AN842" i="3"/>
  <c r="AN843" i="3"/>
  <c r="AN844" i="3"/>
  <c r="AN845" i="3"/>
  <c r="AN846" i="3"/>
  <c r="AN847" i="3"/>
  <c r="AN848" i="3"/>
  <c r="AN849" i="3"/>
  <c r="AN850" i="3"/>
  <c r="AN851" i="3"/>
  <c r="AN852" i="3"/>
  <c r="AN853" i="3"/>
  <c r="AN854" i="3"/>
  <c r="AN855" i="3"/>
  <c r="AN856" i="3"/>
  <c r="AN857" i="3"/>
  <c r="AN858" i="3"/>
  <c r="AN859" i="3"/>
  <c r="AN860" i="3"/>
  <c r="AN861" i="3"/>
  <c r="AN862" i="3"/>
  <c r="AN863" i="3"/>
  <c r="AN864" i="3"/>
  <c r="AN865" i="3"/>
  <c r="AN867" i="3"/>
  <c r="AN868" i="3"/>
  <c r="AN869" i="3"/>
  <c r="AN870" i="3"/>
  <c r="AN871" i="3"/>
  <c r="AN872" i="3"/>
  <c r="AN873" i="3"/>
  <c r="AN874" i="3"/>
  <c r="AN875" i="3"/>
  <c r="AN876" i="3"/>
  <c r="AN877" i="3"/>
  <c r="AN878" i="3"/>
  <c r="AN879" i="3"/>
  <c r="AN880" i="3"/>
  <c r="AN881" i="3"/>
  <c r="AN882" i="3"/>
  <c r="AN883" i="3"/>
  <c r="AN884" i="3"/>
  <c r="AN885" i="3"/>
  <c r="AN886" i="3"/>
  <c r="AN887" i="3"/>
  <c r="AN889" i="3"/>
  <c r="AN890" i="3"/>
  <c r="AN891" i="3"/>
  <c r="AN892" i="3"/>
  <c r="AN893" i="3"/>
  <c r="AN894" i="3"/>
  <c r="AN896" i="3"/>
  <c r="AN897" i="3"/>
  <c r="AN898" i="3"/>
  <c r="AN899" i="3"/>
  <c r="AN900" i="3"/>
  <c r="AN901" i="3"/>
  <c r="AN902" i="3"/>
  <c r="AN903" i="3"/>
  <c r="AN904" i="3"/>
  <c r="AN905" i="3"/>
  <c r="AN906" i="3"/>
  <c r="AN907" i="3"/>
  <c r="AN908" i="3"/>
  <c r="AN909" i="3"/>
  <c r="AN910" i="3"/>
  <c r="AN911" i="3"/>
  <c r="AN912" i="3"/>
  <c r="AN913" i="3"/>
  <c r="AN914" i="3"/>
  <c r="AN915" i="3"/>
  <c r="AN916" i="3"/>
  <c r="AN917" i="3"/>
  <c r="AN918" i="3"/>
  <c r="AN919" i="3"/>
  <c r="AN920" i="3"/>
  <c r="AN921" i="3"/>
  <c r="AN922" i="3"/>
  <c r="AN924" i="3"/>
  <c r="AN925" i="3"/>
  <c r="AN926" i="3"/>
  <c r="AN927" i="3"/>
  <c r="AN928" i="3"/>
  <c r="AN929" i="3"/>
  <c r="AN930" i="3"/>
  <c r="AN931" i="3"/>
  <c r="AN932" i="3"/>
  <c r="AN933" i="3"/>
  <c r="AN934" i="3"/>
  <c r="AN935" i="3"/>
  <c r="AN936" i="3"/>
  <c r="AN937" i="3"/>
  <c r="AN938" i="3"/>
  <c r="AN939" i="3"/>
  <c r="AN940" i="3"/>
  <c r="AN941" i="3"/>
  <c r="AN942" i="3"/>
  <c r="AN943" i="3"/>
  <c r="AN944" i="3"/>
  <c r="AN945" i="3"/>
  <c r="AN946" i="3"/>
  <c r="AN947" i="3"/>
  <c r="AN948" i="3"/>
  <c r="AN949" i="3"/>
  <c r="AN950" i="3"/>
  <c r="AN951" i="3"/>
  <c r="AN952" i="3"/>
  <c r="AN953" i="3"/>
  <c r="AN954" i="3"/>
  <c r="AN955" i="3"/>
  <c r="AN956" i="3"/>
  <c r="AN957" i="3"/>
  <c r="AN958" i="3"/>
  <c r="AN959" i="3"/>
  <c r="AN960" i="3"/>
  <c r="AN961" i="3"/>
  <c r="AN962" i="3"/>
  <c r="AN963" i="3"/>
  <c r="AN964" i="3"/>
  <c r="AN965" i="3"/>
  <c r="AN966" i="3"/>
  <c r="AN967" i="3"/>
  <c r="AN969" i="3"/>
  <c r="AN970" i="3"/>
  <c r="AN971" i="3"/>
  <c r="AN972" i="3"/>
  <c r="AN973" i="3"/>
  <c r="AN974" i="3"/>
  <c r="AN975" i="3"/>
  <c r="AN976" i="3"/>
  <c r="AN977" i="3"/>
  <c r="AN978" i="3"/>
  <c r="AN979" i="3"/>
  <c r="AN980" i="3"/>
  <c r="AN981" i="3"/>
  <c r="AN982" i="3"/>
  <c r="AN983" i="3"/>
  <c r="AN984" i="3"/>
  <c r="AN985" i="3"/>
  <c r="AN986" i="3"/>
  <c r="AN987" i="3"/>
  <c r="AN988" i="3"/>
  <c r="AN989" i="3"/>
  <c r="AN990" i="3"/>
  <c r="AN991" i="3"/>
  <c r="AN992" i="3"/>
  <c r="AN993" i="3"/>
  <c r="AN994" i="3"/>
  <c r="AN995" i="3"/>
  <c r="AN996" i="3"/>
  <c r="AN997" i="3"/>
  <c r="AN998" i="3"/>
  <c r="AN999" i="3"/>
  <c r="AN1000" i="3"/>
  <c r="AN1001" i="3"/>
  <c r="AN1002" i="3"/>
  <c r="AN1003" i="3"/>
  <c r="AN1004" i="3"/>
  <c r="AN1005" i="3"/>
  <c r="AN1006" i="3"/>
  <c r="AN1007" i="3"/>
  <c r="AN1008" i="3"/>
  <c r="AN1009" i="3"/>
  <c r="AN1010" i="3"/>
  <c r="AN1011" i="3"/>
  <c r="AN1012" i="3"/>
  <c r="AN1013" i="3"/>
  <c r="AN1014" i="3"/>
  <c r="AN1015" i="3"/>
  <c r="AN1016" i="3"/>
  <c r="AN1017" i="3"/>
  <c r="AN1018" i="3"/>
  <c r="AN1019" i="3"/>
  <c r="AN1020" i="3"/>
  <c r="AN1021" i="3"/>
  <c r="AN1022" i="3"/>
  <c r="AN1023" i="3"/>
  <c r="AN1024" i="3"/>
  <c r="AN1025" i="3"/>
  <c r="AN1026" i="3"/>
  <c r="AN1027" i="3"/>
  <c r="AN1028" i="3"/>
  <c r="AN1029" i="3"/>
  <c r="AN1030" i="3"/>
  <c r="AN1031" i="3"/>
  <c r="AN1032" i="3"/>
  <c r="AN1033" i="3"/>
  <c r="AN1034" i="3"/>
  <c r="AN1035" i="3"/>
  <c r="AN1036" i="3"/>
  <c r="AN1037" i="3"/>
  <c r="AN1039" i="3"/>
  <c r="AN1040" i="3"/>
  <c r="AN1041" i="3"/>
  <c r="AN1042" i="3"/>
  <c r="AN1043" i="3"/>
  <c r="AN1044" i="3"/>
  <c r="AN1045" i="3"/>
  <c r="AN1046" i="3"/>
  <c r="AN1047" i="3"/>
  <c r="AN1048" i="3"/>
  <c r="AN1050" i="3"/>
  <c r="AN1051" i="3"/>
  <c r="AN1052" i="3"/>
  <c r="AN1053" i="3"/>
  <c r="AN1054" i="3"/>
  <c r="AN1055" i="3"/>
  <c r="AN1056" i="3"/>
  <c r="AN1057" i="3"/>
  <c r="AN1058" i="3"/>
  <c r="AN1059" i="3"/>
  <c r="AN1060" i="3"/>
  <c r="AN1062" i="3"/>
  <c r="AN1063" i="3"/>
  <c r="AN1064" i="3"/>
  <c r="AN1065" i="3"/>
  <c r="AN1066" i="3"/>
  <c r="AN1067" i="3"/>
  <c r="AN1068" i="3"/>
  <c r="AN1069" i="3"/>
  <c r="AN1070" i="3"/>
  <c r="AN1071" i="3"/>
  <c r="AN1072" i="3"/>
  <c r="AN1073" i="3"/>
  <c r="AN1074" i="3"/>
  <c r="AN1075" i="3"/>
  <c r="AN1076" i="3"/>
  <c r="AN1077" i="3"/>
  <c r="AN1078" i="3"/>
  <c r="AN1079" i="3"/>
  <c r="AN1080" i="3"/>
  <c r="AN1082" i="3"/>
  <c r="AN1083" i="3"/>
  <c r="AN1084" i="3"/>
  <c r="AN1085" i="3"/>
  <c r="AN1086" i="3"/>
  <c r="AN1087" i="3"/>
  <c r="AN1088" i="3"/>
  <c r="AN1089" i="3"/>
  <c r="AN1090" i="3"/>
  <c r="AN1091" i="3"/>
  <c r="AN1093" i="3"/>
  <c r="AN1094" i="3"/>
  <c r="AN1095" i="3"/>
  <c r="AN1096" i="3"/>
  <c r="AN1097" i="3"/>
  <c r="AN1098" i="3"/>
  <c r="AN1099" i="3"/>
  <c r="AN1100" i="3"/>
  <c r="AN1101" i="3"/>
  <c r="AN1102" i="3"/>
  <c r="AN1103" i="3"/>
  <c r="AN1104" i="3"/>
  <c r="AN1105" i="3"/>
  <c r="AN1106" i="3"/>
  <c r="AN1107" i="3"/>
  <c r="AN1108" i="3"/>
  <c r="AN1111" i="3"/>
  <c r="AN1112" i="3"/>
  <c r="AN1113" i="3"/>
  <c r="AN1114" i="3"/>
  <c r="AN1115" i="3"/>
  <c r="AN1116" i="3"/>
  <c r="AN1117" i="3"/>
  <c r="AN1118" i="3"/>
  <c r="AN1119" i="3"/>
  <c r="AN1120" i="3"/>
  <c r="AN1121" i="3"/>
  <c r="AN1122" i="3"/>
  <c r="AN1123" i="3"/>
  <c r="AN1124" i="3"/>
  <c r="AN1125" i="3"/>
  <c r="AN1126" i="3"/>
  <c r="AN1127" i="3"/>
  <c r="AN1128" i="3"/>
  <c r="AN1129" i="3"/>
  <c r="AN1130" i="3"/>
  <c r="AN1131" i="3"/>
  <c r="AN1132" i="3"/>
  <c r="AN1133" i="3"/>
  <c r="AN1134" i="3"/>
  <c r="AN1135" i="3"/>
  <c r="AN1136" i="3"/>
  <c r="AN1137" i="3"/>
  <c r="AN1138" i="3"/>
  <c r="AN1139" i="3"/>
  <c r="AN1140" i="3"/>
  <c r="AN1141" i="3"/>
  <c r="AN1142" i="3"/>
  <c r="AN1143" i="3"/>
  <c r="AN1144" i="3"/>
  <c r="AN1145" i="3"/>
  <c r="AN1146" i="3"/>
  <c r="AN1147" i="3"/>
  <c r="AN1148" i="3"/>
  <c r="AN1149" i="3"/>
  <c r="AN1150" i="3"/>
  <c r="AN1151" i="3"/>
  <c r="AN1152" i="3"/>
  <c r="AN1153" i="3"/>
  <c r="AN1154" i="3"/>
  <c r="AN1155" i="3"/>
  <c r="AN1156" i="3"/>
  <c r="AN1157" i="3"/>
  <c r="AN1158" i="3"/>
  <c r="AN1159" i="3"/>
  <c r="AN1160" i="3"/>
  <c r="AN1161" i="3"/>
  <c r="AN1162" i="3"/>
  <c r="AN1163" i="3"/>
  <c r="AN1164" i="3"/>
  <c r="AN1165" i="3"/>
  <c r="AN1166" i="3"/>
  <c r="AN1167" i="3"/>
  <c r="AN1168" i="3"/>
  <c r="AN1169" i="3"/>
  <c r="AN1170" i="3"/>
  <c r="AN1171" i="3"/>
  <c r="AN1172" i="3"/>
  <c r="AN1173" i="3"/>
  <c r="AN1174" i="3"/>
  <c r="AN1175" i="3"/>
  <c r="AN1176" i="3"/>
  <c r="AN1177" i="3"/>
  <c r="AN1178" i="3"/>
  <c r="AN1179" i="3"/>
  <c r="AN1180" i="3"/>
  <c r="AN1181" i="3"/>
  <c r="AN1182" i="3"/>
  <c r="AN1183" i="3"/>
  <c r="AN1184" i="3"/>
  <c r="AN1185" i="3"/>
  <c r="AN1186" i="3"/>
  <c r="AN1187" i="3"/>
  <c r="AN1188" i="3"/>
  <c r="AN1189" i="3"/>
  <c r="AN1190" i="3"/>
  <c r="AN1191" i="3"/>
  <c r="AN1192" i="3"/>
  <c r="AN1193" i="3"/>
  <c r="AN1194" i="3"/>
  <c r="AN1195" i="3"/>
  <c r="AN1196" i="3"/>
  <c r="AN1197" i="3"/>
  <c r="AN1198" i="3"/>
  <c r="AN1199" i="3"/>
  <c r="AN1200" i="3"/>
  <c r="AN1201" i="3"/>
  <c r="AN1202" i="3"/>
  <c r="AN1203" i="3"/>
  <c r="AN1204" i="3"/>
  <c r="AN1205" i="3"/>
  <c r="AN1206" i="3"/>
  <c r="AN1207" i="3"/>
  <c r="AN1208" i="3"/>
  <c r="AN1209" i="3"/>
  <c r="AN1210" i="3"/>
  <c r="AN1211" i="3"/>
  <c r="AN1212" i="3"/>
  <c r="AN1213" i="3"/>
  <c r="AN1214" i="3"/>
  <c r="AN1215" i="3"/>
  <c r="AN1216" i="3"/>
  <c r="AN1217" i="3"/>
  <c r="AN1218" i="3"/>
  <c r="AN1219" i="3"/>
  <c r="AN1220" i="3"/>
  <c r="AN1221" i="3"/>
  <c r="AN1222" i="3"/>
  <c r="AN1223" i="3"/>
  <c r="AN1224" i="3"/>
  <c r="AN1225" i="3"/>
  <c r="AN1226" i="3"/>
  <c r="AN1227" i="3"/>
  <c r="AN1228" i="3"/>
  <c r="AN1229" i="3"/>
  <c r="AN1230" i="3"/>
  <c r="AN1231" i="3"/>
  <c r="AN1232" i="3"/>
  <c r="AN1233" i="3"/>
  <c r="AN1234" i="3"/>
  <c r="AN1235" i="3"/>
  <c r="AN1236" i="3"/>
  <c r="AN1237" i="3"/>
  <c r="AN1238" i="3"/>
  <c r="AN1240" i="3"/>
  <c r="AN1241" i="3"/>
  <c r="AN1242" i="3"/>
  <c r="AN1243" i="3"/>
  <c r="AN1244" i="3"/>
  <c r="AN1245" i="3"/>
  <c r="AN1246" i="3"/>
  <c r="AN1247" i="3"/>
  <c r="AN1248" i="3"/>
  <c r="AN1249" i="3"/>
  <c r="AN1250" i="3"/>
  <c r="AN1251" i="3"/>
  <c r="AN1252" i="3"/>
  <c r="AN1253" i="3"/>
  <c r="AN1254" i="3"/>
  <c r="AN1255" i="3"/>
  <c r="AN1256" i="3"/>
  <c r="AN1257" i="3"/>
  <c r="AN1258" i="3"/>
  <c r="AN1259" i="3"/>
  <c r="AN1260" i="3"/>
  <c r="AN1261" i="3"/>
  <c r="AN1262" i="3"/>
  <c r="AN1263" i="3"/>
  <c r="AN1264" i="3"/>
  <c r="AN1265" i="3"/>
  <c r="AN1266" i="3"/>
  <c r="AN1267" i="3"/>
  <c r="AN1268" i="3"/>
  <c r="AN1269" i="3"/>
  <c r="AN1270" i="3"/>
  <c r="AN1271" i="3"/>
  <c r="AN1272" i="3"/>
  <c r="AN1273" i="3"/>
  <c r="AN1274" i="3"/>
  <c r="AN1275" i="3"/>
  <c r="AN1276" i="3"/>
  <c r="AN1277" i="3"/>
  <c r="AN1278" i="3"/>
  <c r="AN1279" i="3"/>
  <c r="AN1280" i="3"/>
  <c r="AN1281" i="3"/>
  <c r="AN1282" i="3"/>
  <c r="AN1283" i="3"/>
  <c r="AN1284" i="3"/>
  <c r="AN1285" i="3"/>
  <c r="AN1286" i="3"/>
  <c r="AN1287" i="3"/>
  <c r="AN1288" i="3"/>
  <c r="AN1289" i="3"/>
  <c r="AN1290" i="3"/>
  <c r="AN1291" i="3"/>
  <c r="AN1292" i="3"/>
  <c r="AN1293" i="3"/>
  <c r="AN1294" i="3"/>
  <c r="AN1295" i="3"/>
  <c r="AN1296" i="3"/>
  <c r="AN1297" i="3"/>
  <c r="AN1298" i="3"/>
  <c r="AN1299" i="3"/>
  <c r="AN1300" i="3"/>
  <c r="AN1301" i="3"/>
  <c r="AN1302" i="3"/>
  <c r="AN1303" i="3"/>
  <c r="AN1304" i="3"/>
  <c r="AN1305" i="3"/>
  <c r="AN1306" i="3"/>
  <c r="AN1307" i="3"/>
  <c r="AN1308" i="3"/>
  <c r="AN1309" i="3"/>
  <c r="AN1310" i="3"/>
  <c r="AN1311" i="3"/>
  <c r="AN1312" i="3"/>
  <c r="AN1313" i="3"/>
  <c r="AN1314" i="3"/>
  <c r="AN1315" i="3"/>
  <c r="AN1316" i="3"/>
  <c r="AN1317" i="3"/>
  <c r="AN1318" i="3"/>
  <c r="AN1319" i="3"/>
  <c r="AN1320" i="3"/>
  <c r="AN1321" i="3"/>
  <c r="AN1322" i="3"/>
  <c r="AN1323" i="3"/>
  <c r="AN1324" i="3"/>
  <c r="AN1325" i="3"/>
  <c r="AN1326" i="3"/>
  <c r="AN1327" i="3"/>
  <c r="AN1328" i="3"/>
  <c r="AN1329" i="3"/>
  <c r="AN1330" i="3"/>
  <c r="AN1331" i="3"/>
  <c r="AN1332" i="3"/>
  <c r="AN1333" i="3"/>
  <c r="AN1334" i="3"/>
  <c r="AN1335" i="3"/>
  <c r="AN1336" i="3"/>
  <c r="AN1337" i="3"/>
  <c r="AN1338" i="3"/>
  <c r="AN1339" i="3"/>
  <c r="AN1340" i="3"/>
  <c r="AN1341" i="3"/>
  <c r="AN1342" i="3"/>
  <c r="AN1344" i="3"/>
  <c r="AN1345" i="3"/>
  <c r="AN1346" i="3"/>
  <c r="AN1347" i="3"/>
  <c r="AN1348" i="3"/>
  <c r="AN1349" i="3"/>
  <c r="AN1350" i="3"/>
  <c r="AN1351" i="3"/>
  <c r="AN1352" i="3"/>
  <c r="AN1353" i="3"/>
  <c r="AN1354" i="3"/>
  <c r="AN1355" i="3"/>
  <c r="AN1356" i="3"/>
  <c r="AN1357" i="3"/>
  <c r="AN1358" i="3"/>
  <c r="AN1359" i="3"/>
  <c r="AN1360" i="3"/>
  <c r="AN1361" i="3"/>
  <c r="AN1362" i="3"/>
  <c r="AN1363" i="3"/>
  <c r="AN1364" i="3"/>
  <c r="AN1365" i="3"/>
  <c r="AN1366" i="3"/>
  <c r="AN1367" i="3"/>
  <c r="AN1368" i="3"/>
  <c r="AN1369" i="3"/>
  <c r="AN1370" i="3"/>
  <c r="AN1371" i="3"/>
  <c r="AN1372" i="3"/>
  <c r="AN1373" i="3"/>
  <c r="AN1374" i="3"/>
  <c r="AN1375" i="3"/>
  <c r="AN1376" i="3"/>
  <c r="AN1377" i="3"/>
  <c r="AN1378" i="3"/>
  <c r="AN1379" i="3"/>
  <c r="AN1381" i="3"/>
  <c r="AN1382" i="3"/>
  <c r="AN1383" i="3"/>
  <c r="AN1384" i="3"/>
  <c r="AN1385" i="3"/>
  <c r="AN1386" i="3"/>
  <c r="AN1387" i="3"/>
  <c r="AN1388" i="3"/>
  <c r="AN1389" i="3"/>
  <c r="AN1390" i="3"/>
  <c r="AN1391" i="3"/>
  <c r="AN1392" i="3"/>
  <c r="AN1393" i="3"/>
  <c r="AN1395" i="3"/>
  <c r="AN1396" i="3"/>
  <c r="AN1397" i="3"/>
  <c r="AN1398" i="3"/>
  <c r="AN1400" i="3"/>
  <c r="AN1401" i="3"/>
  <c r="AN1402" i="3"/>
  <c r="AN1403" i="3"/>
  <c r="AN1404" i="3"/>
  <c r="AN1405" i="3"/>
  <c r="AN1406" i="3"/>
  <c r="AN1407" i="3"/>
  <c r="AN1408" i="3"/>
  <c r="AN1409" i="3"/>
  <c r="AN1411" i="3"/>
  <c r="AN1412" i="3"/>
  <c r="AN1414" i="3"/>
  <c r="AN1415" i="3"/>
  <c r="AN1416" i="3"/>
  <c r="AN1417" i="3"/>
  <c r="AN1418" i="3"/>
  <c r="AN1419" i="3"/>
  <c r="AN1420" i="3"/>
  <c r="AN1421" i="3"/>
  <c r="AN1422" i="3"/>
  <c r="AN1423" i="3"/>
  <c r="AN1424" i="3"/>
  <c r="AN1425" i="3"/>
  <c r="AN1426" i="3"/>
  <c r="AN1427" i="3"/>
  <c r="AN1428" i="3"/>
  <c r="AN1429" i="3"/>
  <c r="AN1430" i="3"/>
  <c r="AN1431" i="3"/>
  <c r="AN1435" i="3"/>
  <c r="AN1437" i="3"/>
  <c r="AN1438" i="3"/>
  <c r="AN1439" i="3"/>
  <c r="AN1440" i="3"/>
  <c r="AN1441" i="3"/>
  <c r="AN1442" i="3"/>
  <c r="AN1443" i="3"/>
  <c r="AN1444" i="3"/>
  <c r="AN1445" i="3"/>
  <c r="AN1446" i="3"/>
  <c r="AN1447" i="3"/>
  <c r="AN1448" i="3"/>
  <c r="AN1449" i="3"/>
  <c r="AN1450" i="3"/>
  <c r="AN1451" i="3"/>
  <c r="AN1452" i="3"/>
  <c r="AN1453" i="3"/>
  <c r="AN1454" i="3"/>
  <c r="AN1455" i="3"/>
  <c r="AN1456" i="3"/>
  <c r="AN1457" i="3"/>
  <c r="AN1458" i="3"/>
  <c r="AN1459" i="3"/>
  <c r="AN1460" i="3"/>
  <c r="AN1461" i="3"/>
  <c r="AN1462" i="3"/>
  <c r="AN1463" i="3"/>
  <c r="AN1464" i="3"/>
  <c r="AN1465" i="3"/>
  <c r="AN1466" i="3"/>
  <c r="AN1467" i="3"/>
  <c r="AN1468" i="3"/>
  <c r="AN1469" i="3"/>
  <c r="AN1471" i="3"/>
  <c r="AN1472" i="3"/>
  <c r="AN1473" i="3"/>
  <c r="AN1474" i="3"/>
  <c r="AN1475" i="3"/>
  <c r="AN1476" i="3"/>
  <c r="AN1477" i="3"/>
  <c r="AN1478" i="3"/>
  <c r="AN1479" i="3"/>
  <c r="AN1480" i="3"/>
  <c r="AN1481" i="3"/>
  <c r="AN1482" i="3"/>
  <c r="AN1483" i="3"/>
  <c r="AN1484" i="3"/>
  <c r="AN1485" i="3"/>
  <c r="AN1486" i="3"/>
  <c r="AN1487" i="3"/>
  <c r="AN1488" i="3"/>
  <c r="AN1489" i="3"/>
  <c r="AN1490" i="3"/>
  <c r="AN1491" i="3"/>
  <c r="AN1492" i="3"/>
  <c r="AN1493" i="3"/>
  <c r="AN1494" i="3"/>
  <c r="AN1496" i="3"/>
  <c r="AN1497" i="3"/>
  <c r="AN1498" i="3"/>
  <c r="AN1499" i="3"/>
  <c r="AN1500" i="3"/>
  <c r="AN1501" i="3"/>
  <c r="AN1502" i="3"/>
  <c r="AN1503" i="3"/>
  <c r="AN1504" i="3"/>
  <c r="AN1505" i="3"/>
  <c r="AN1506" i="3"/>
  <c r="AN1507" i="3"/>
  <c r="AN1508" i="3"/>
  <c r="AN1509" i="3"/>
  <c r="AN1511" i="3"/>
  <c r="AN1512" i="3"/>
  <c r="AN1513" i="3"/>
  <c r="AN1514" i="3"/>
  <c r="AN1515" i="3"/>
  <c r="AN1516" i="3"/>
  <c r="AN1517" i="3"/>
  <c r="AN1518" i="3"/>
  <c r="AN1519" i="3"/>
  <c r="AN1520" i="3"/>
  <c r="AN1521" i="3"/>
  <c r="AN1522" i="3"/>
  <c r="AN1523" i="3"/>
  <c r="AN1524" i="3"/>
  <c r="AN1525" i="3"/>
  <c r="AN1526" i="3"/>
  <c r="AN1527" i="3"/>
  <c r="AN1528" i="3"/>
  <c r="AN1529" i="3"/>
  <c r="AN1530" i="3"/>
  <c r="AN1531" i="3"/>
  <c r="AN1532" i="3"/>
  <c r="AN1534" i="3"/>
  <c r="AN1535" i="3"/>
  <c r="AN1537" i="3"/>
  <c r="AN1538" i="3"/>
  <c r="AN1539" i="3"/>
  <c r="AN1540" i="3"/>
  <c r="AN1541" i="3"/>
  <c r="AN1543" i="3"/>
  <c r="AN1544" i="3"/>
  <c r="AN1545" i="3"/>
  <c r="AN1546" i="3"/>
  <c r="AN1547" i="3"/>
  <c r="AN1548" i="3"/>
  <c r="AN1549" i="3"/>
  <c r="AN1551" i="3"/>
  <c r="AN1552" i="3"/>
  <c r="AN1553" i="3"/>
  <c r="AN1554" i="3"/>
  <c r="AN1555" i="3"/>
  <c r="AN1556" i="3"/>
  <c r="AN1557" i="3"/>
  <c r="AN1558" i="3"/>
  <c r="AN1559" i="3"/>
  <c r="AN1560" i="3"/>
  <c r="AN1561" i="3"/>
  <c r="AN1562" i="3"/>
  <c r="AN1563" i="3"/>
  <c r="AN1564" i="3"/>
  <c r="AN1565" i="3"/>
  <c r="AN1566" i="3"/>
  <c r="AN1567" i="3"/>
  <c r="AN1568" i="3"/>
  <c r="AN1569" i="3"/>
  <c r="AN1570" i="3"/>
  <c r="AN1571" i="3"/>
  <c r="AN1572" i="3"/>
  <c r="AN1573" i="3"/>
  <c r="AN1574" i="3"/>
  <c r="AN1576" i="3"/>
  <c r="AN1577" i="3"/>
  <c r="AN1579" i="3"/>
  <c r="AN1580" i="3"/>
  <c r="AN1581" i="3"/>
  <c r="AN1582" i="3"/>
  <c r="AN1583" i="3"/>
  <c r="AN1584" i="3"/>
  <c r="AN1585" i="3"/>
  <c r="AN1586" i="3"/>
  <c r="AN1587" i="3"/>
  <c r="AN1588" i="3"/>
  <c r="AN1589" i="3"/>
  <c r="AN1590" i="3"/>
  <c r="AN1591" i="3"/>
  <c r="AN1592" i="3"/>
  <c r="AN1593" i="3"/>
  <c r="AN1594" i="3"/>
  <c r="AN1595" i="3"/>
  <c r="AN1596" i="3"/>
  <c r="AN1597" i="3"/>
  <c r="AN1598" i="3"/>
  <c r="AN1599" i="3"/>
  <c r="AN1600" i="3"/>
  <c r="AN1601" i="3"/>
  <c r="AN1602" i="3"/>
  <c r="AN1603" i="3"/>
  <c r="AN1604" i="3"/>
  <c r="AN1605" i="3"/>
  <c r="AN1606" i="3"/>
  <c r="AN1607" i="3"/>
  <c r="AN1608" i="3"/>
  <c r="AN1609" i="3"/>
  <c r="AN1610" i="3"/>
  <c r="AN1611" i="3"/>
  <c r="AN1612" i="3"/>
  <c r="AN1613" i="3"/>
  <c r="AN1614" i="3"/>
  <c r="AN1616" i="3"/>
  <c r="AN1617" i="3"/>
  <c r="AN1618" i="3"/>
  <c r="AN1619" i="3"/>
  <c r="AN1620" i="3"/>
  <c r="AN1621" i="3"/>
  <c r="AN1622" i="3"/>
  <c r="AN1623" i="3"/>
  <c r="AN1624" i="3"/>
  <c r="AN1625" i="3"/>
  <c r="AN1626" i="3"/>
  <c r="AN1627" i="3"/>
  <c r="AN1628" i="3"/>
  <c r="AN1629" i="3"/>
  <c r="AN1630" i="3"/>
  <c r="AN1631" i="3"/>
  <c r="AN1632" i="3"/>
  <c r="AN1633" i="3"/>
  <c r="AN1634" i="3"/>
  <c r="AN1635" i="3"/>
  <c r="AN1636" i="3"/>
  <c r="AN1637" i="3"/>
  <c r="AN1638" i="3"/>
  <c r="AN1639" i="3"/>
  <c r="AN1640" i="3"/>
  <c r="AN1643" i="3"/>
  <c r="AN1644" i="3"/>
  <c r="AN1645" i="3"/>
  <c r="AN1646" i="3"/>
  <c r="AN1647" i="3"/>
  <c r="AN1648" i="3"/>
  <c r="AN1649" i="3"/>
  <c r="AN1650" i="3"/>
  <c r="AN1651" i="3"/>
  <c r="AN1652" i="3"/>
  <c r="AN1653" i="3"/>
  <c r="AN1654" i="3"/>
  <c r="AN1655" i="3"/>
  <c r="AN1657" i="3"/>
  <c r="AN1658" i="3"/>
  <c r="AN1659" i="3"/>
  <c r="AN1660" i="3"/>
  <c r="AN1661" i="3"/>
  <c r="AN1662" i="3"/>
  <c r="AN1663" i="3"/>
  <c r="AN1665" i="3"/>
  <c r="AN1666" i="3"/>
  <c r="AN1667" i="3"/>
  <c r="AN1668" i="3"/>
  <c r="AN1669" i="3"/>
  <c r="AN1670" i="3"/>
  <c r="AN1671" i="3"/>
  <c r="AN1672" i="3"/>
  <c r="AN1673" i="3"/>
  <c r="AN1674" i="3"/>
  <c r="AN1675" i="3"/>
  <c r="AN1676" i="3"/>
  <c r="AN1677" i="3"/>
  <c r="AN1678" i="3"/>
  <c r="AN1679" i="3"/>
  <c r="AN1680" i="3"/>
  <c r="AN1681" i="3"/>
  <c r="AN1682" i="3"/>
  <c r="AN1683" i="3"/>
  <c r="AN1684" i="3"/>
  <c r="AN1685" i="3"/>
  <c r="AN1686" i="3"/>
  <c r="AN1687" i="3"/>
  <c r="AN1688" i="3"/>
  <c r="AN1689" i="3"/>
  <c r="AN1690" i="3"/>
  <c r="AN1691" i="3"/>
  <c r="AN1692" i="3"/>
  <c r="AN1693" i="3"/>
  <c r="AN1694" i="3"/>
  <c r="AN1695" i="3"/>
  <c r="AN1696" i="3"/>
  <c r="AN1697" i="3"/>
  <c r="AN1698" i="3"/>
  <c r="AN1699" i="3"/>
  <c r="AN1700" i="3"/>
  <c r="AN1701" i="3"/>
  <c r="AN1702" i="3"/>
  <c r="AN1703" i="3"/>
  <c r="AN1704" i="3"/>
  <c r="AN1705" i="3"/>
  <c r="AN1706" i="3"/>
  <c r="AN1707" i="3"/>
  <c r="AN1708" i="3"/>
  <c r="AN1709" i="3"/>
  <c r="AN1710" i="3"/>
  <c r="AN1711" i="3"/>
  <c r="AN1712" i="3"/>
  <c r="AN1713" i="3"/>
  <c r="AN1714" i="3"/>
  <c r="AN1715" i="3"/>
  <c r="AN1716" i="3"/>
  <c r="AN1717" i="3"/>
  <c r="AN1718" i="3"/>
  <c r="AN1719" i="3"/>
  <c r="AN1720" i="3"/>
  <c r="AN1721" i="3"/>
  <c r="AN1722" i="3"/>
  <c r="AN1723" i="3"/>
  <c r="AN1724" i="3"/>
  <c r="AN1725" i="3"/>
  <c r="AN1726" i="3"/>
  <c r="AN1727" i="3"/>
  <c r="AN1728" i="3"/>
  <c r="AN1729" i="3"/>
  <c r="AN1730" i="3"/>
  <c r="AN1731" i="3"/>
  <c r="AN1732" i="3"/>
  <c r="AN1733" i="3"/>
  <c r="AN1734" i="3"/>
  <c r="AN1735" i="3"/>
  <c r="AN1736" i="3"/>
  <c r="AN1737" i="3"/>
  <c r="AN1738" i="3"/>
  <c r="AN1739" i="3"/>
  <c r="AN1740" i="3"/>
  <c r="AN1741" i="3"/>
  <c r="AN1742" i="3"/>
  <c r="AN1743" i="3"/>
  <c r="AN1744" i="3"/>
  <c r="AN1745" i="3"/>
  <c r="AN1746" i="3"/>
  <c r="AN1747" i="3"/>
  <c r="AN1748" i="3"/>
  <c r="AN1749" i="3"/>
  <c r="AN1750" i="3"/>
  <c r="AN1751" i="3"/>
  <c r="AN1752" i="3"/>
  <c r="AN1753" i="3"/>
  <c r="AN1754" i="3"/>
  <c r="AN1755" i="3"/>
  <c r="AN1756" i="3"/>
  <c r="AN1757" i="3"/>
  <c r="AN1758" i="3"/>
  <c r="AN1759" i="3"/>
  <c r="AN1760" i="3"/>
  <c r="AN1761" i="3"/>
  <c r="AN1762" i="3"/>
  <c r="AN1763" i="3"/>
  <c r="AN1764" i="3"/>
  <c r="AN1765" i="3"/>
  <c r="AN1766" i="3"/>
  <c r="AN1767" i="3"/>
  <c r="AN1768" i="3"/>
  <c r="AN1769" i="3"/>
  <c r="AN1770" i="3"/>
  <c r="AN1771" i="3"/>
  <c r="AN1772" i="3"/>
  <c r="AN1773" i="3"/>
  <c r="AN1774" i="3"/>
  <c r="AN1775" i="3"/>
  <c r="AN1776" i="3"/>
  <c r="AN1777" i="3"/>
  <c r="AN1778" i="3"/>
  <c r="AN1779" i="3"/>
  <c r="AN1780" i="3"/>
  <c r="AN1781" i="3"/>
  <c r="AN1782" i="3"/>
  <c r="AN1783" i="3"/>
  <c r="AN1784" i="3"/>
  <c r="AN1785" i="3"/>
  <c r="AN1786" i="3"/>
  <c r="AN1787" i="3"/>
  <c r="AN1788" i="3"/>
  <c r="AN1789" i="3"/>
  <c r="AN1790" i="3"/>
  <c r="AN1791" i="3"/>
  <c r="AN1792" i="3"/>
  <c r="AN1793" i="3"/>
  <c r="AN1794" i="3"/>
  <c r="AN1795" i="3"/>
  <c r="AN1797" i="3"/>
  <c r="AN1798" i="3"/>
  <c r="AN1799" i="3"/>
  <c r="AN1800" i="3"/>
  <c r="AN1801" i="3"/>
  <c r="AN1802" i="3"/>
  <c r="AN1803" i="3"/>
  <c r="AN1804" i="3"/>
  <c r="AN1805" i="3"/>
  <c r="AN1806" i="3"/>
  <c r="AN1807" i="3"/>
  <c r="AN1808" i="3"/>
  <c r="AN1809" i="3"/>
  <c r="AN1810" i="3"/>
  <c r="AN1811" i="3"/>
  <c r="AN1812" i="3"/>
  <c r="AN1813" i="3"/>
  <c r="AN1814" i="3"/>
  <c r="AN1815" i="3"/>
  <c r="AN1816" i="3"/>
  <c r="AN1817" i="3"/>
  <c r="AN1818" i="3"/>
  <c r="AN1819" i="3"/>
  <c r="AN1820" i="3"/>
  <c r="AN1821" i="3"/>
  <c r="AN1822" i="3"/>
  <c r="AN1823" i="3"/>
  <c r="AN1825" i="3"/>
  <c r="AN1826" i="3"/>
  <c r="AN1828" i="3"/>
  <c r="AN1829" i="3"/>
  <c r="AN1830" i="3"/>
  <c r="AN1831" i="3"/>
  <c r="AN1832" i="3"/>
  <c r="AN1833" i="3"/>
  <c r="AN1834" i="3"/>
  <c r="AN1835" i="3"/>
  <c r="AN1836" i="3"/>
  <c r="AN1837" i="3"/>
  <c r="AN1838" i="3"/>
  <c r="AN1840" i="3"/>
  <c r="AN1842" i="3"/>
  <c r="AN1843" i="3"/>
  <c r="AN1844" i="3"/>
  <c r="AN1845" i="3"/>
  <c r="AN1846" i="3"/>
  <c r="AN1847" i="3"/>
  <c r="AN1848" i="3"/>
  <c r="AN1849" i="3"/>
  <c r="AN1850" i="3"/>
  <c r="AN1851" i="3"/>
  <c r="AN1852" i="3"/>
  <c r="AN1853" i="3"/>
  <c r="AN1854" i="3"/>
  <c r="AN1855" i="3"/>
  <c r="AN1856" i="3"/>
  <c r="AN1857" i="3"/>
  <c r="AN1858" i="3"/>
  <c r="AN1859" i="3"/>
  <c r="AN1860" i="3"/>
  <c r="AN1861" i="3"/>
  <c r="AN1862" i="3"/>
  <c r="AN1863" i="3"/>
  <c r="AN1864" i="3"/>
  <c r="AN1865" i="3"/>
  <c r="AN1866" i="3"/>
  <c r="AN1867" i="3"/>
  <c r="AN1868" i="3"/>
  <c r="AN1869" i="3"/>
  <c r="AN1870" i="3"/>
  <c r="AN1871" i="3"/>
  <c r="AN1872" i="3"/>
  <c r="AN1873" i="3"/>
  <c r="AN1874" i="3"/>
  <c r="AN1875" i="3"/>
  <c r="AN1876" i="3"/>
  <c r="AN1877" i="3"/>
  <c r="AN1878" i="3"/>
  <c r="AN1879" i="3"/>
  <c r="AN1880" i="3"/>
  <c r="AN1881" i="3"/>
  <c r="AN1882" i="3"/>
  <c r="AN1883" i="3"/>
  <c r="AN1884" i="3"/>
  <c r="AN1885" i="3"/>
  <c r="AN1886" i="3"/>
  <c r="AN1887" i="3"/>
  <c r="AN1888" i="3"/>
  <c r="AN1889" i="3"/>
  <c r="AN1890" i="3"/>
  <c r="AN1891" i="3"/>
  <c r="AN1892" i="3"/>
  <c r="AN1893" i="3"/>
  <c r="AN1894" i="3"/>
  <c r="AN1895" i="3"/>
  <c r="AN1896" i="3"/>
  <c r="AN1897" i="3"/>
  <c r="AN1898" i="3"/>
  <c r="AN1899" i="3"/>
  <c r="AN1900" i="3"/>
  <c r="AN1901" i="3"/>
  <c r="AN1903" i="3"/>
  <c r="AN1905" i="3"/>
  <c r="AN1906" i="3"/>
  <c r="AN1907" i="3"/>
  <c r="AN1908" i="3"/>
  <c r="AN1909" i="3"/>
  <c r="AN1910" i="3"/>
  <c r="AN1911" i="3"/>
  <c r="AN1912" i="3"/>
  <c r="AN1913" i="3"/>
  <c r="AN1914" i="3"/>
  <c r="AN1915" i="3"/>
  <c r="AN1916" i="3"/>
  <c r="AN1917" i="3"/>
  <c r="AN1918" i="3"/>
  <c r="AN1919" i="3"/>
  <c r="AN1920" i="3"/>
  <c r="AN1921" i="3"/>
  <c r="AN1922" i="3"/>
  <c r="AN1923" i="3"/>
  <c r="AN1924" i="3"/>
  <c r="AN1925" i="3"/>
  <c r="AN1926" i="3"/>
  <c r="AN1927" i="3"/>
  <c r="AN1928" i="3"/>
  <c r="AN1929" i="3"/>
  <c r="AN1930" i="3"/>
  <c r="AN1931" i="3"/>
  <c r="AN1932" i="3"/>
  <c r="AN1933" i="3"/>
  <c r="AN1935" i="3"/>
  <c r="AN1937" i="3"/>
  <c r="AN1938" i="3"/>
  <c r="AN1940" i="3"/>
  <c r="AN1941" i="3"/>
  <c r="AN1942" i="3"/>
  <c r="AN1943" i="3"/>
  <c r="AN1944" i="3"/>
  <c r="AN1945" i="3"/>
  <c r="AN1946" i="3"/>
  <c r="AN1947" i="3"/>
  <c r="AN1948" i="3"/>
  <c r="AN1949" i="3"/>
  <c r="AN1950" i="3"/>
  <c r="AN1951" i="3"/>
  <c r="AN1952" i="3"/>
  <c r="AN1953" i="3"/>
  <c r="AN1954" i="3"/>
  <c r="AN1955" i="3"/>
  <c r="AN1956" i="3"/>
  <c r="AN1957" i="3"/>
  <c r="AN1958" i="3"/>
  <c r="AN1959" i="3"/>
  <c r="AN1960" i="3"/>
  <c r="AN1961" i="3"/>
  <c r="AN1962" i="3"/>
  <c r="AN1963" i="3"/>
  <c r="AN1964" i="3"/>
  <c r="AN1965" i="3"/>
  <c r="AN1966" i="3"/>
  <c r="AN1967" i="3"/>
  <c r="AN1968" i="3"/>
  <c r="AN1969" i="3"/>
  <c r="AN1970" i="3"/>
  <c r="AN1971" i="3"/>
  <c r="AN1972" i="3"/>
  <c r="AN1973" i="3"/>
  <c r="AN1974" i="3"/>
  <c r="AN1975" i="3"/>
  <c r="AN1976" i="3"/>
  <c r="AN1977" i="3"/>
  <c r="AN1978" i="3"/>
  <c r="AN1979" i="3"/>
  <c r="AN1980" i="3"/>
  <c r="AN1981" i="3"/>
  <c r="AN1982" i="3"/>
  <c r="AN1983" i="3"/>
  <c r="AN1984" i="3"/>
  <c r="AN1985" i="3"/>
  <c r="AN1986" i="3"/>
  <c r="AN1987" i="3"/>
  <c r="AN1988" i="3"/>
  <c r="AN1989" i="3"/>
  <c r="AN1990" i="3"/>
  <c r="AN1991" i="3"/>
  <c r="AN1992" i="3"/>
  <c r="AN1993" i="3"/>
  <c r="AN1994" i="3"/>
  <c r="AN1995" i="3"/>
  <c r="AN1996" i="3"/>
  <c r="AN1997" i="3"/>
  <c r="AN1998" i="3"/>
  <c r="AN1999" i="3"/>
  <c r="AN2000" i="3"/>
  <c r="AN2001" i="3"/>
  <c r="AN2002" i="3"/>
  <c r="AN2003" i="3"/>
  <c r="AN2004" i="3"/>
  <c r="AN2005" i="3"/>
  <c r="AN2006" i="3"/>
  <c r="AN2007" i="3"/>
  <c r="AN2008" i="3"/>
  <c r="AN2009" i="3"/>
  <c r="AN2010" i="3"/>
  <c r="AN2011" i="3"/>
  <c r="AN2012" i="3"/>
  <c r="AN2013" i="3"/>
  <c r="AN2014" i="3"/>
  <c r="AN2015" i="3"/>
  <c r="AN2016" i="3"/>
  <c r="AN2017" i="3"/>
  <c r="AN2018" i="3"/>
  <c r="AN2019" i="3"/>
  <c r="AN2020" i="3"/>
  <c r="AN2021" i="3"/>
  <c r="AN2022" i="3"/>
  <c r="AN2023" i="3"/>
  <c r="AN2024" i="3"/>
  <c r="AN2025" i="3"/>
  <c r="AN2026" i="3"/>
  <c r="AN2027" i="3"/>
  <c r="AN2028" i="3"/>
  <c r="AN2029" i="3"/>
  <c r="AN2030" i="3"/>
  <c r="AN2031" i="3"/>
  <c r="AN2032" i="3"/>
  <c r="AN2033" i="3"/>
  <c r="AN2034" i="3"/>
  <c r="AN2035" i="3"/>
  <c r="AN2036" i="3"/>
  <c r="AN2037" i="3"/>
  <c r="AN2038" i="3"/>
  <c r="AN2039" i="3"/>
  <c r="AN2040" i="3"/>
  <c r="AN2041" i="3"/>
  <c r="AN2042" i="3"/>
  <c r="AN2043" i="3"/>
  <c r="AN2044" i="3"/>
  <c r="AN2045" i="3"/>
  <c r="AN2046" i="3"/>
  <c r="AN2047" i="3"/>
  <c r="AN2048" i="3"/>
  <c r="AN2049" i="3"/>
  <c r="AN2050" i="3"/>
  <c r="AN2051" i="3"/>
  <c r="AN2052" i="3"/>
  <c r="AN2053" i="3"/>
  <c r="AN2054" i="3"/>
  <c r="AN2055" i="3"/>
  <c r="AN2056" i="3"/>
  <c r="AN2057" i="3"/>
  <c r="AN2058" i="3"/>
  <c r="AN2059" i="3"/>
  <c r="AN2060" i="3"/>
  <c r="AN2061" i="3"/>
  <c r="AN2062" i="3"/>
  <c r="AN2063" i="3"/>
  <c r="AN2064" i="3"/>
  <c r="AN2065" i="3"/>
  <c r="AN2066" i="3"/>
  <c r="AN2067" i="3"/>
  <c r="AN2068" i="3"/>
  <c r="AN2069" i="3"/>
  <c r="AN2070" i="3"/>
  <c r="AN2071" i="3"/>
  <c r="AN2072" i="3"/>
  <c r="AN2073" i="3"/>
  <c r="AN2074" i="3"/>
  <c r="AN2075" i="3"/>
  <c r="AN2076" i="3"/>
  <c r="AN2077" i="3"/>
  <c r="AN2078" i="3"/>
  <c r="AN2079" i="3"/>
  <c r="AN2080" i="3"/>
  <c r="AN2081" i="3"/>
  <c r="AN2082" i="3"/>
  <c r="AN2083" i="3"/>
  <c r="AN2084" i="3"/>
  <c r="AN2085" i="3"/>
  <c r="AN2086" i="3"/>
  <c r="AN2087" i="3"/>
  <c r="AN2088" i="3"/>
  <c r="AN2089" i="3"/>
  <c r="AN2090" i="3"/>
  <c r="AN2091" i="3"/>
  <c r="AN2092" i="3"/>
  <c r="AN2093" i="3"/>
  <c r="AN2094" i="3"/>
  <c r="AN2095" i="3"/>
  <c r="AN2096" i="3"/>
  <c r="AN2097" i="3"/>
  <c r="AN2098" i="3"/>
  <c r="AN2099" i="3"/>
  <c r="AN2100" i="3"/>
  <c r="AN2101" i="3"/>
  <c r="AN2102" i="3"/>
  <c r="AN2103" i="3"/>
  <c r="AN2104" i="3"/>
  <c r="AN2105" i="3"/>
  <c r="AN2106" i="3"/>
  <c r="AN2107" i="3"/>
  <c r="AN2108" i="3"/>
  <c r="AN2109" i="3"/>
  <c r="AN2110" i="3"/>
  <c r="AN2111" i="3"/>
  <c r="AN2112" i="3"/>
  <c r="AN2113" i="3"/>
  <c r="AN2114" i="3"/>
  <c r="AN2115" i="3"/>
  <c r="AN2116" i="3"/>
  <c r="AN2117" i="3"/>
  <c r="AN2118" i="3"/>
  <c r="AN2119" i="3"/>
  <c r="AN2120" i="3"/>
  <c r="AN2121" i="3"/>
  <c r="AN2122" i="3"/>
  <c r="AN2123" i="3"/>
  <c r="AN2124" i="3"/>
  <c r="AN2125" i="3"/>
  <c r="AN2126" i="3"/>
  <c r="AN2127" i="3"/>
  <c r="AN2128" i="3"/>
  <c r="AN2129" i="3"/>
  <c r="AN2130" i="3"/>
  <c r="AN2131" i="3"/>
  <c r="AN2132" i="3"/>
  <c r="AN2133" i="3"/>
  <c r="AN2134" i="3"/>
  <c r="AN2135" i="3"/>
  <c r="AN2136" i="3"/>
  <c r="AN2137" i="3"/>
  <c r="AN2138" i="3"/>
  <c r="AN2139" i="3"/>
  <c r="AN2140" i="3"/>
  <c r="AN2141" i="3"/>
  <c r="AN2142" i="3"/>
  <c r="AN2143" i="3"/>
  <c r="AN2144" i="3"/>
  <c r="AN2145" i="3"/>
  <c r="AN2146" i="3"/>
  <c r="AN2147" i="3"/>
  <c r="AN2148" i="3"/>
  <c r="AN2149" i="3"/>
  <c r="AN2150" i="3"/>
  <c r="AN2151" i="3"/>
  <c r="AN2152" i="3"/>
  <c r="AN2153" i="3"/>
  <c r="AN2154" i="3"/>
  <c r="AN2155" i="3"/>
  <c r="AN2156" i="3"/>
  <c r="AN2157" i="3"/>
  <c r="AN2158" i="3"/>
  <c r="AN2159" i="3"/>
  <c r="AN2160" i="3"/>
  <c r="AN2161" i="3"/>
  <c r="AN2162" i="3"/>
  <c r="AN2163" i="3"/>
  <c r="AN2164" i="3"/>
  <c r="AN2165" i="3"/>
  <c r="AN2166" i="3"/>
  <c r="AN2167" i="3"/>
  <c r="AN2168" i="3"/>
  <c r="AN2169" i="3"/>
  <c r="AN2170" i="3"/>
  <c r="AN2171" i="3"/>
  <c r="AN2172" i="3"/>
  <c r="AN2173" i="3"/>
  <c r="AN2174" i="3"/>
  <c r="AN2175" i="3"/>
  <c r="AN2176" i="3"/>
  <c r="AN2177" i="3"/>
  <c r="AN2178" i="3"/>
  <c r="AN2179" i="3"/>
  <c r="AN2180" i="3"/>
  <c r="AN2181" i="3"/>
  <c r="AN2182" i="3"/>
  <c r="AN2183" i="3"/>
  <c r="AN2184" i="3"/>
  <c r="AN2185" i="3"/>
  <c r="AN2186" i="3"/>
  <c r="AN2187" i="3"/>
  <c r="AN2188" i="3"/>
  <c r="AN2189" i="3"/>
  <c r="AN2190" i="3"/>
  <c r="AN2192" i="3"/>
  <c r="AN2193" i="3"/>
  <c r="AN2194" i="3"/>
  <c r="AN2195" i="3"/>
  <c r="AN2196" i="3"/>
  <c r="AN2197" i="3"/>
  <c r="AN2198" i="3"/>
  <c r="AN2199" i="3"/>
  <c r="AN2200" i="3"/>
  <c r="AN2201" i="3"/>
  <c r="AN2202" i="3"/>
  <c r="AN2203" i="3"/>
  <c r="AN2204" i="3"/>
  <c r="AN2205" i="3"/>
  <c r="AN2206" i="3"/>
  <c r="AN2207" i="3"/>
  <c r="AN2208" i="3"/>
  <c r="AN2209" i="3"/>
  <c r="AN2210" i="3"/>
  <c r="AN2211" i="3"/>
  <c r="AN2212" i="3"/>
  <c r="AN2213" i="3"/>
  <c r="AN2214" i="3"/>
  <c r="AN2215" i="3"/>
  <c r="AN2216" i="3"/>
  <c r="AN2217" i="3"/>
  <c r="AN2218" i="3"/>
  <c r="AN2219" i="3"/>
  <c r="AN2220" i="3"/>
  <c r="AN2221" i="3"/>
  <c r="AN2222" i="3"/>
  <c r="AN2223" i="3"/>
  <c r="AN2224" i="3"/>
  <c r="AN2225" i="3"/>
  <c r="AN2226" i="3"/>
  <c r="AN2227" i="3"/>
  <c r="AN2228" i="3"/>
  <c r="AN2229" i="3"/>
  <c r="AN2230" i="3"/>
  <c r="AN2231" i="3"/>
  <c r="AN2232" i="3"/>
  <c r="AN2233" i="3"/>
  <c r="AN2234" i="3"/>
  <c r="AN2235" i="3"/>
  <c r="AN2236" i="3"/>
  <c r="AN2237" i="3"/>
  <c r="AN2238" i="3"/>
  <c r="AN2239" i="3"/>
  <c r="AN2240" i="3"/>
  <c r="AN2241" i="3"/>
  <c r="AN2242" i="3"/>
  <c r="AN2243" i="3"/>
  <c r="AN2244" i="3"/>
  <c r="AN2245" i="3"/>
  <c r="AN2246" i="3"/>
  <c r="AN2247" i="3"/>
  <c r="AN2248" i="3"/>
  <c r="AN2249" i="3"/>
  <c r="AN2250" i="3"/>
  <c r="AN2251" i="3"/>
  <c r="AN2252" i="3"/>
  <c r="AN2253" i="3"/>
  <c r="AN2254" i="3"/>
  <c r="AN2255" i="3"/>
  <c r="AN2256" i="3"/>
  <c r="AN2257" i="3"/>
  <c r="AN2258" i="3"/>
  <c r="AN2259" i="3"/>
  <c r="AN2260" i="3"/>
  <c r="AN2261" i="3"/>
  <c r="AN2262" i="3"/>
  <c r="AN2263" i="3"/>
  <c r="AN2264" i="3"/>
  <c r="AN2265" i="3"/>
  <c r="AN2266" i="3"/>
  <c r="AN2267" i="3"/>
  <c r="AN2268" i="3"/>
  <c r="AN2269" i="3"/>
  <c r="AN2270" i="3"/>
  <c r="AN2271" i="3"/>
  <c r="AN2272" i="3"/>
  <c r="AN2273" i="3"/>
  <c r="AN2274" i="3"/>
  <c r="AN2275" i="3"/>
  <c r="AN2276" i="3"/>
  <c r="AN2277" i="3"/>
  <c r="AN2278" i="3"/>
  <c r="AN2279" i="3"/>
  <c r="AN2280" i="3"/>
  <c r="AN2281" i="3"/>
  <c r="AN2282" i="3"/>
  <c r="AN2283" i="3"/>
  <c r="AN2284" i="3"/>
  <c r="AN2285" i="3"/>
  <c r="AN2286" i="3"/>
  <c r="AN2287" i="3"/>
  <c r="AN2288" i="3"/>
  <c r="AN2289" i="3"/>
  <c r="AN2290" i="3"/>
  <c r="AN2291" i="3"/>
  <c r="AN2292" i="3"/>
  <c r="AN2293" i="3"/>
  <c r="AN2294" i="3"/>
  <c r="AN2295" i="3"/>
  <c r="AN2296" i="3"/>
  <c r="AN2297" i="3"/>
  <c r="AN2298" i="3"/>
  <c r="AN2299" i="3"/>
  <c r="AN2300" i="3"/>
  <c r="AN2301" i="3"/>
  <c r="AN2302" i="3"/>
  <c r="AN2303" i="3"/>
  <c r="AN2304" i="3"/>
  <c r="AN2305" i="3"/>
  <c r="AN2306" i="3"/>
  <c r="AN2307" i="3"/>
  <c r="AN2308" i="3"/>
  <c r="AN2309" i="3"/>
  <c r="AN2310" i="3"/>
  <c r="AN2311" i="3"/>
  <c r="AN2312" i="3"/>
  <c r="AN2313" i="3"/>
  <c r="AN2314" i="3"/>
  <c r="AN2315" i="3"/>
  <c r="AN2316" i="3"/>
  <c r="AN2317" i="3"/>
  <c r="AN2318" i="3"/>
  <c r="AN2319" i="3"/>
  <c r="AN2320" i="3"/>
  <c r="AN2321" i="3"/>
  <c r="AN2322" i="3"/>
  <c r="AN2323" i="3"/>
  <c r="AN2325" i="3"/>
  <c r="AN2327" i="3"/>
  <c r="AN2328" i="3"/>
  <c r="AN2329" i="3"/>
  <c r="AN2330" i="3"/>
  <c r="AN2331" i="3"/>
  <c r="AN2332" i="3"/>
  <c r="AN2333" i="3"/>
  <c r="AN2334" i="3"/>
  <c r="AN2335" i="3"/>
  <c r="AN2336" i="3"/>
  <c r="AN2337" i="3"/>
  <c r="AN2338" i="3"/>
  <c r="AN2339" i="3"/>
  <c r="AN2340" i="3"/>
  <c r="AN2341" i="3"/>
  <c r="AN2343" i="3"/>
  <c r="AN2344" i="3"/>
  <c r="AN2346" i="3"/>
  <c r="AN2348" i="3"/>
  <c r="AN2349" i="3"/>
  <c r="AN2352" i="3"/>
  <c r="AN2354" i="3"/>
  <c r="AN2355" i="3"/>
  <c r="AN2356" i="3"/>
  <c r="AN2357" i="3"/>
  <c r="AN2359" i="3"/>
  <c r="AN2360" i="3"/>
  <c r="AN2361" i="3"/>
  <c r="AN2364" i="3"/>
  <c r="AN2365" i="3"/>
  <c r="AN2366" i="3"/>
  <c r="AN2367" i="3"/>
  <c r="AN2368" i="3"/>
  <c r="AN2369" i="3"/>
  <c r="AN2370" i="3"/>
  <c r="AN2371" i="3"/>
  <c r="AN2372" i="3"/>
  <c r="AN2373" i="3"/>
  <c r="AN2375" i="3"/>
  <c r="AN2376" i="3"/>
  <c r="AN2377" i="3"/>
  <c r="AN2378" i="3"/>
  <c r="AN2379" i="3"/>
  <c r="AN2380" i="3"/>
  <c r="AN2381" i="3"/>
  <c r="AN2382" i="3"/>
  <c r="AN2383" i="3"/>
  <c r="AN2384" i="3"/>
  <c r="AN2385" i="3"/>
  <c r="AN2386" i="3"/>
  <c r="AN2387" i="3"/>
  <c r="AN2388" i="3"/>
  <c r="AN2389" i="3"/>
  <c r="AN2390" i="3"/>
  <c r="AN2391" i="3"/>
  <c r="AN2392" i="3"/>
  <c r="AN2393" i="3"/>
  <c r="AN2394" i="3"/>
  <c r="AN2395" i="3"/>
  <c r="AN2396" i="3"/>
  <c r="AN2397" i="3"/>
  <c r="AN2398" i="3"/>
  <c r="AN2399" i="3"/>
  <c r="AN2400" i="3"/>
  <c r="AN2401" i="3"/>
  <c r="AN2402" i="3"/>
  <c r="AN2403" i="3"/>
  <c r="AN2404" i="3"/>
  <c r="AN2405" i="3"/>
  <c r="AN2406" i="3"/>
  <c r="AN2407" i="3"/>
  <c r="AN2408" i="3"/>
  <c r="AN2409" i="3"/>
  <c r="AN2410" i="3"/>
  <c r="AN2411" i="3"/>
  <c r="AN2412" i="3"/>
  <c r="AN2413" i="3"/>
  <c r="AN2414" i="3"/>
  <c r="AN2415" i="3"/>
  <c r="AN2416" i="3"/>
  <c r="AN2417" i="3"/>
  <c r="AN2418" i="3"/>
  <c r="AN2419" i="3"/>
  <c r="AN2420" i="3"/>
  <c r="AN2421" i="3"/>
  <c r="AN2422" i="3"/>
  <c r="AN2423" i="3"/>
  <c r="AN2424" i="3"/>
  <c r="AN2425" i="3"/>
  <c r="AN2426" i="3"/>
  <c r="AN2427" i="3"/>
  <c r="AN2428" i="3"/>
  <c r="AN2429" i="3"/>
  <c r="AN2430" i="3"/>
  <c r="AN2431" i="3"/>
  <c r="AN2432" i="3"/>
  <c r="AN2433" i="3"/>
  <c r="AN2434" i="3"/>
  <c r="AN2435" i="3"/>
  <c r="AN2436" i="3"/>
  <c r="AN2437" i="3"/>
  <c r="AN2438" i="3"/>
  <c r="AN2439" i="3"/>
  <c r="AN2440" i="3"/>
  <c r="AN2441" i="3"/>
  <c r="AN2442" i="3"/>
  <c r="AN2443" i="3"/>
  <c r="AN2444" i="3"/>
  <c r="AN2445" i="3"/>
  <c r="AN2446" i="3"/>
  <c r="AN2447" i="3"/>
  <c r="AN2448" i="3"/>
  <c r="AN2449" i="3"/>
  <c r="AN2450" i="3"/>
  <c r="AN2451" i="3"/>
  <c r="AN2452" i="3"/>
  <c r="AN2453" i="3"/>
  <c r="AN2454" i="3"/>
  <c r="AN2455" i="3"/>
  <c r="AN2456" i="3"/>
  <c r="AN2457" i="3"/>
  <c r="AN2458" i="3"/>
  <c r="AN2459" i="3"/>
  <c r="AN2460" i="3"/>
  <c r="AN2461" i="3"/>
  <c r="AN2462" i="3"/>
  <c r="AN2463" i="3"/>
  <c r="AN2464" i="3"/>
  <c r="AN2465" i="3"/>
  <c r="AN2466" i="3"/>
  <c r="AN2467" i="3"/>
  <c r="AN2468" i="3"/>
  <c r="AN2469" i="3"/>
  <c r="AN2470" i="3"/>
  <c r="AN2471" i="3"/>
  <c r="AN2472" i="3"/>
  <c r="AN2473" i="3"/>
  <c r="AN2474" i="3"/>
  <c r="AN2475" i="3"/>
  <c r="AN2476" i="3"/>
  <c r="AN2477" i="3"/>
  <c r="AN2478" i="3"/>
  <c r="AN2479" i="3"/>
  <c r="AN2480" i="3"/>
  <c r="AN2481" i="3"/>
  <c r="AN2483" i="3"/>
  <c r="AN2484" i="3"/>
  <c r="AN2485" i="3"/>
  <c r="AN2486" i="3"/>
  <c r="AN2487" i="3"/>
  <c r="AN2488" i="3"/>
  <c r="AN2489" i="3"/>
  <c r="AN2490" i="3"/>
  <c r="AN2491" i="3"/>
  <c r="AN2492" i="3"/>
  <c r="AN2493" i="3"/>
  <c r="AN2494" i="3"/>
  <c r="AN2495" i="3"/>
  <c r="AN2496" i="3"/>
  <c r="AN2497" i="3"/>
  <c r="AN2498" i="3"/>
  <c r="AN2499" i="3"/>
  <c r="AN2500" i="3"/>
  <c r="AN2501" i="3"/>
  <c r="AN2502" i="3"/>
  <c r="AN2503" i="3"/>
  <c r="AN2504" i="3"/>
  <c r="AN2505" i="3"/>
  <c r="AN2506" i="3"/>
  <c r="AN2507" i="3"/>
  <c r="AN2508" i="3"/>
  <c r="AN2509" i="3"/>
  <c r="AN2510" i="3"/>
  <c r="AN2511" i="3"/>
  <c r="AN2512" i="3"/>
  <c r="AN2513" i="3"/>
  <c r="AN2514" i="3"/>
  <c r="AN2515" i="3"/>
  <c r="AN2516" i="3"/>
  <c r="AN2517" i="3"/>
  <c r="AN2518" i="3"/>
  <c r="AN2519" i="3"/>
  <c r="AN2520" i="3"/>
  <c r="AN2521" i="3"/>
  <c r="AN2522" i="3"/>
  <c r="AN2523" i="3"/>
  <c r="AN2524" i="3"/>
  <c r="AN2525" i="3"/>
  <c r="AN2526" i="3"/>
  <c r="AN2527" i="3"/>
  <c r="AN2528" i="3"/>
  <c r="AN2529" i="3"/>
  <c r="AN2530" i="3"/>
  <c r="AN2531" i="3"/>
  <c r="AN2532" i="3"/>
  <c r="AN2533" i="3"/>
  <c r="AN2534" i="3"/>
  <c r="AN2535" i="3"/>
  <c r="AN2536" i="3"/>
  <c r="AN2537" i="3"/>
  <c r="AN2538" i="3"/>
  <c r="AN2539" i="3"/>
  <c r="AN2540" i="3"/>
  <c r="AN2541" i="3"/>
  <c r="AN2542" i="3"/>
  <c r="AN2543" i="3"/>
  <c r="AN2544" i="3"/>
  <c r="AN2545" i="3"/>
  <c r="AN2546" i="3"/>
  <c r="AN2547" i="3"/>
  <c r="AN2548" i="3"/>
  <c r="AN2549" i="3"/>
  <c r="AN2550" i="3"/>
  <c r="AN2551" i="3"/>
  <c r="AN2552" i="3"/>
  <c r="AN2553" i="3"/>
  <c r="AN2554" i="3"/>
  <c r="AN2555" i="3"/>
  <c r="AN2556" i="3"/>
  <c r="AN2557" i="3"/>
  <c r="AN2558" i="3"/>
  <c r="AN2559" i="3"/>
  <c r="AN2560" i="3"/>
  <c r="AN2561" i="3"/>
  <c r="AN2562" i="3"/>
  <c r="AN2563" i="3"/>
  <c r="AN2564" i="3"/>
  <c r="AN2565" i="3"/>
  <c r="AN2566" i="3"/>
  <c r="AN2567" i="3"/>
  <c r="AN2568" i="3"/>
  <c r="AN2569" i="3"/>
  <c r="AN2570" i="3"/>
  <c r="AN2571" i="3"/>
  <c r="AN2572" i="3"/>
  <c r="AN2573" i="3"/>
  <c r="AN2574" i="3"/>
  <c r="AN2575" i="3"/>
  <c r="AN2576" i="3"/>
  <c r="AN2577" i="3"/>
  <c r="AN2578" i="3"/>
  <c r="AN2579" i="3"/>
  <c r="AN2580" i="3"/>
  <c r="AN2581" i="3"/>
  <c r="AN2582" i="3"/>
  <c r="AN2583" i="3"/>
  <c r="AN2584" i="3"/>
  <c r="AN2585" i="3"/>
  <c r="AN2586" i="3"/>
  <c r="AN2587" i="3"/>
  <c r="AN2588" i="3"/>
  <c r="AN2589" i="3"/>
  <c r="AN2590" i="3"/>
  <c r="AN2591" i="3"/>
  <c r="AN2592" i="3"/>
  <c r="AN2593" i="3"/>
  <c r="AN2594" i="3"/>
  <c r="AN2595" i="3"/>
  <c r="AN2596" i="3"/>
  <c r="AN2597" i="3"/>
  <c r="AN2598" i="3"/>
  <c r="AN2599" i="3"/>
  <c r="AN2600" i="3"/>
  <c r="AN2601" i="3"/>
  <c r="AN2602" i="3"/>
  <c r="AN2603" i="3"/>
  <c r="AN2604" i="3"/>
  <c r="AN2605" i="3"/>
  <c r="AN2606" i="3"/>
  <c r="AN2607" i="3"/>
  <c r="AN2608" i="3"/>
  <c r="AN2609" i="3"/>
  <c r="AN2610" i="3"/>
  <c r="AN2611" i="3"/>
  <c r="AN2612" i="3"/>
  <c r="AN2613" i="3"/>
  <c r="AN2614" i="3"/>
  <c r="AN2615" i="3"/>
  <c r="AN2616" i="3"/>
  <c r="AN2617" i="3"/>
  <c r="AN2618" i="3"/>
  <c r="AN2619" i="3"/>
  <c r="AN2620" i="3"/>
  <c r="AN2621" i="3"/>
  <c r="AN2622" i="3"/>
  <c r="AN2623" i="3"/>
  <c r="AN2624" i="3"/>
  <c r="AN2625" i="3"/>
  <c r="AN2626" i="3"/>
  <c r="AN2627" i="3"/>
  <c r="AN2628" i="3"/>
  <c r="AN2629" i="3"/>
  <c r="AN2630" i="3"/>
  <c r="AN2631" i="3"/>
  <c r="AN2632" i="3"/>
  <c r="AN2633" i="3"/>
  <c r="AN2634" i="3"/>
  <c r="AN2635" i="3"/>
  <c r="AN2636" i="3"/>
  <c r="AN2637" i="3"/>
  <c r="AN2638" i="3"/>
  <c r="AN2639" i="3"/>
  <c r="AN2640" i="3"/>
  <c r="AN2641" i="3"/>
  <c r="AN2642" i="3"/>
  <c r="AN2643" i="3"/>
  <c r="AN2644" i="3"/>
  <c r="AN2645" i="3"/>
  <c r="AN2646" i="3"/>
  <c r="AN2647" i="3"/>
  <c r="AN2648" i="3"/>
  <c r="AN2650" i="3"/>
  <c r="AN2651" i="3"/>
  <c r="AN2652" i="3"/>
  <c r="AN2653" i="3"/>
  <c r="AN2654" i="3"/>
  <c r="AN2655" i="3"/>
  <c r="AN2656" i="3"/>
  <c r="AN2657" i="3"/>
  <c r="AN2658" i="3"/>
  <c r="AN2659" i="3"/>
  <c r="AN2660" i="3"/>
  <c r="AN2661" i="3"/>
  <c r="AN2662" i="3"/>
  <c r="AN2663" i="3"/>
  <c r="AN2664" i="3"/>
  <c r="AN2665" i="3"/>
  <c r="AN2666" i="3"/>
  <c r="AN2667" i="3"/>
  <c r="AN2668" i="3"/>
  <c r="AN2669" i="3"/>
  <c r="AN2670" i="3"/>
  <c r="AN2671" i="3"/>
  <c r="AN2672" i="3"/>
  <c r="AN2673" i="3"/>
  <c r="AN2674" i="3"/>
  <c r="AN2675" i="3"/>
  <c r="AN2676" i="3"/>
  <c r="AN2677" i="3"/>
  <c r="AN2678" i="3"/>
  <c r="AN2679" i="3"/>
  <c r="AN2680" i="3"/>
  <c r="AN2681" i="3"/>
  <c r="AN2682" i="3"/>
  <c r="AN2683" i="3"/>
  <c r="AN2684" i="3"/>
  <c r="AN2685" i="3"/>
  <c r="AN2686" i="3"/>
  <c r="AN2687" i="3"/>
  <c r="AN2688" i="3"/>
  <c r="AN2689" i="3"/>
  <c r="AN2690" i="3"/>
  <c r="AN2691" i="3"/>
  <c r="AN2692" i="3"/>
  <c r="AN2693" i="3"/>
  <c r="AN2694" i="3"/>
  <c r="AN2695" i="3"/>
  <c r="AN2696" i="3"/>
  <c r="AN2697" i="3"/>
  <c r="AN2698" i="3"/>
  <c r="AN2699" i="3"/>
  <c r="AN2700" i="3"/>
  <c r="AN2701" i="3"/>
  <c r="AN2702" i="3"/>
  <c r="AN2703" i="3"/>
  <c r="AN2704" i="3"/>
  <c r="AN2705" i="3"/>
  <c r="AN2706" i="3"/>
  <c r="AN2707" i="3"/>
  <c r="AN2708" i="3"/>
  <c r="AN2709" i="3"/>
  <c r="AN2710" i="3"/>
  <c r="AN2711" i="3"/>
  <c r="AN2712" i="3"/>
  <c r="AN2713" i="3"/>
  <c r="AN2714" i="3"/>
  <c r="AN2716" i="3"/>
  <c r="AN2717" i="3"/>
  <c r="AN2718" i="3"/>
  <c r="AN2719" i="3"/>
  <c r="AN2720" i="3"/>
  <c r="AN2721" i="3"/>
  <c r="AN2722" i="3"/>
  <c r="AN2723" i="3"/>
  <c r="AN2724" i="3"/>
  <c r="AN2725" i="3"/>
  <c r="AN2726" i="3"/>
  <c r="AN2727" i="3"/>
  <c r="AN2728" i="3"/>
  <c r="AN2729" i="3"/>
  <c r="AN2730" i="3"/>
  <c r="AN2731" i="3"/>
  <c r="AN2732" i="3"/>
  <c r="AN2733" i="3"/>
  <c r="AN2734" i="3"/>
  <c r="AN2735" i="3"/>
  <c r="AN2736" i="3"/>
  <c r="AN2737" i="3"/>
  <c r="AN2738" i="3"/>
  <c r="AN2739" i="3"/>
  <c r="AN2740" i="3"/>
  <c r="AN2741" i="3"/>
  <c r="AN2742" i="3"/>
  <c r="AN2743" i="3"/>
  <c r="AN2744" i="3"/>
  <c r="AN2745" i="3"/>
  <c r="AN2746" i="3"/>
  <c r="AN2747" i="3"/>
  <c r="AN2748" i="3"/>
  <c r="AN2749" i="3"/>
  <c r="AN2750" i="3"/>
  <c r="AN2751" i="3"/>
  <c r="AN2752" i="3"/>
  <c r="AN2753" i="3"/>
  <c r="AN2754" i="3"/>
  <c r="AN2755" i="3"/>
  <c r="AN2756" i="3"/>
  <c r="AN2757" i="3"/>
  <c r="AN2758" i="3"/>
  <c r="AN2759" i="3"/>
  <c r="AN2760" i="3"/>
  <c r="AN2761" i="3"/>
  <c r="AN2763" i="3"/>
  <c r="AN2764" i="3"/>
  <c r="AN2765" i="3"/>
  <c r="AN2766" i="3"/>
  <c r="AN2767" i="3"/>
  <c r="AN2768" i="3"/>
  <c r="AN2769" i="3"/>
  <c r="AN2770" i="3"/>
  <c r="AN2771" i="3"/>
  <c r="AN2772" i="3"/>
  <c r="AN2773" i="3"/>
  <c r="AN2774" i="3"/>
  <c r="AN2775" i="3"/>
  <c r="AN2776" i="3"/>
  <c r="AN2777" i="3"/>
  <c r="AN2778" i="3"/>
  <c r="AN2779" i="3"/>
  <c r="AN2780" i="3"/>
  <c r="AN2781" i="3"/>
  <c r="AN2782" i="3"/>
  <c r="AN2783" i="3"/>
  <c r="AN2784" i="3"/>
  <c r="AN2785" i="3"/>
  <c r="AN2786" i="3"/>
  <c r="AN2787" i="3"/>
  <c r="AN2788" i="3"/>
  <c r="AN2789" i="3"/>
  <c r="AN2790" i="3"/>
  <c r="AN2791" i="3"/>
  <c r="AN2792" i="3"/>
  <c r="AN2793" i="3"/>
  <c r="AN2794" i="3"/>
  <c r="AN2795" i="3"/>
  <c r="AN2796" i="3"/>
  <c r="AN2797" i="3"/>
  <c r="AN2798" i="3"/>
  <c r="AN2799" i="3"/>
  <c r="AN2800" i="3"/>
  <c r="AN2801" i="3"/>
  <c r="AN2802" i="3"/>
  <c r="AN2803" i="3"/>
  <c r="AN2804" i="3"/>
  <c r="AN2805" i="3"/>
  <c r="AN2806" i="3"/>
  <c r="AN2807" i="3"/>
  <c r="AN2808" i="3"/>
  <c r="AN2809" i="3"/>
  <c r="AN2810" i="3"/>
  <c r="AN2811" i="3"/>
  <c r="AN2812" i="3"/>
  <c r="AN2813" i="3"/>
  <c r="AN2814" i="3"/>
  <c r="AN2815" i="3"/>
  <c r="AN2817" i="3"/>
  <c r="AN2818" i="3"/>
  <c r="AN2819" i="3"/>
  <c r="AN2820" i="3"/>
  <c r="AN2821" i="3"/>
  <c r="AN2822" i="3"/>
  <c r="AN2823" i="3"/>
  <c r="AN2824" i="3"/>
  <c r="AN2825" i="3"/>
  <c r="AN2826" i="3"/>
  <c r="AN2827" i="3"/>
  <c r="AN2828" i="3"/>
  <c r="AN2829" i="3"/>
  <c r="AN2830" i="3"/>
  <c r="AN2831" i="3"/>
  <c r="AN2832" i="3"/>
  <c r="AN2833" i="3"/>
  <c r="AN2834" i="3"/>
  <c r="AN2835" i="3"/>
  <c r="AN2836" i="3"/>
  <c r="AN2837" i="3"/>
  <c r="AN2838" i="3"/>
  <c r="AN2839" i="3"/>
  <c r="AN2840" i="3"/>
  <c r="AN2841" i="3"/>
  <c r="AN2842" i="3"/>
  <c r="AN2843" i="3"/>
  <c r="AN2844" i="3"/>
  <c r="AN2845" i="3"/>
  <c r="AN2846" i="3"/>
  <c r="AN2847" i="3"/>
  <c r="AN2848" i="3"/>
  <c r="AN2849" i="3"/>
  <c r="AN2850" i="3"/>
  <c r="AN2851" i="3"/>
  <c r="AN2852" i="3"/>
  <c r="AN2853" i="3"/>
  <c r="AN2854" i="3"/>
  <c r="AN2855" i="3"/>
  <c r="AN2856" i="3"/>
  <c r="AN2857" i="3"/>
  <c r="AN2858" i="3"/>
  <c r="AN2859" i="3"/>
  <c r="AN2860" i="3"/>
  <c r="AN2861" i="3"/>
  <c r="AN2862" i="3"/>
  <c r="AN2863" i="3"/>
  <c r="AN2864" i="3"/>
  <c r="AN2865" i="3"/>
  <c r="AN2866" i="3"/>
  <c r="AN2867" i="3"/>
  <c r="AN2868" i="3"/>
  <c r="AN2869" i="3"/>
  <c r="AN2870" i="3"/>
  <c r="AN2871" i="3"/>
  <c r="AN2872" i="3"/>
  <c r="AN2873" i="3"/>
  <c r="AN2874" i="3"/>
  <c r="AN2875" i="3"/>
  <c r="AN2876" i="3"/>
  <c r="AN2877" i="3"/>
  <c r="AN2878" i="3"/>
  <c r="AN2879" i="3"/>
  <c r="AN2880" i="3"/>
  <c r="AN2881" i="3"/>
  <c r="AN2882" i="3"/>
  <c r="AN2883" i="3"/>
  <c r="AN2884" i="3"/>
  <c r="AN2885" i="3"/>
  <c r="AN2886" i="3"/>
  <c r="AN2887" i="3"/>
  <c r="AN2888" i="3"/>
  <c r="AN2889" i="3"/>
  <c r="AN2890" i="3"/>
  <c r="AN2891" i="3"/>
  <c r="AN2892" i="3"/>
  <c r="AN2893" i="3"/>
  <c r="AN2894" i="3"/>
  <c r="AN2895" i="3"/>
  <c r="AN2896" i="3"/>
  <c r="AN2897" i="3"/>
  <c r="AN2898" i="3"/>
  <c r="AN2899" i="3"/>
  <c r="AN2900" i="3"/>
  <c r="AN2901" i="3"/>
  <c r="AN2902" i="3"/>
  <c r="AN2903" i="3"/>
  <c r="AN2904" i="3"/>
  <c r="AN2905" i="3"/>
  <c r="AN2906" i="3"/>
  <c r="AN2907" i="3"/>
  <c r="AN2908" i="3"/>
  <c r="AN2909" i="3"/>
  <c r="AN2910" i="3"/>
  <c r="AN2911" i="3"/>
  <c r="AN2912" i="3"/>
  <c r="AN2913" i="3"/>
  <c r="AN2914" i="3"/>
  <c r="AN2915" i="3"/>
  <c r="AN2916" i="3"/>
  <c r="AN2917" i="3"/>
  <c r="AN2918" i="3"/>
  <c r="AN2919" i="3"/>
  <c r="AN2920" i="3"/>
  <c r="AN2921" i="3"/>
  <c r="AN2922" i="3"/>
  <c r="AN2923" i="3"/>
  <c r="AN2924" i="3"/>
  <c r="AN2925" i="3"/>
  <c r="AN2926" i="3"/>
  <c r="AN2927" i="3"/>
  <c r="AN2928" i="3"/>
  <c r="AN2929" i="3"/>
  <c r="AN2930" i="3"/>
  <c r="AN2931" i="3"/>
  <c r="AN2932" i="3"/>
  <c r="AN2933" i="3"/>
  <c r="AN2934" i="3"/>
  <c r="AN2935" i="3"/>
  <c r="AN2936" i="3"/>
  <c r="AN2937" i="3"/>
  <c r="AN2938" i="3"/>
  <c r="AN2939" i="3"/>
  <c r="AN2940" i="3"/>
  <c r="AN2941" i="3"/>
  <c r="AN2942" i="3"/>
  <c r="AN2943" i="3"/>
  <c r="AN2944" i="3"/>
  <c r="AN2945" i="3"/>
  <c r="AN2946" i="3"/>
  <c r="AN2947" i="3"/>
  <c r="AN2948" i="3"/>
  <c r="AN2949" i="3"/>
  <c r="AN2950" i="3"/>
  <c r="AN2951" i="3"/>
  <c r="AN2952" i="3"/>
  <c r="AN2953" i="3"/>
  <c r="AN2954" i="3"/>
  <c r="AN2955" i="3"/>
  <c r="AN2956" i="3"/>
  <c r="AN2957" i="3"/>
  <c r="AN2958" i="3"/>
  <c r="AN2959" i="3"/>
  <c r="AN2960" i="3"/>
  <c r="AN2961" i="3"/>
  <c r="AN2962" i="3"/>
  <c r="AN2963" i="3"/>
  <c r="AN2964" i="3"/>
  <c r="AN2965" i="3"/>
  <c r="AN2966" i="3"/>
  <c r="AN2967" i="3"/>
  <c r="AN2968" i="3"/>
  <c r="AN2969" i="3"/>
  <c r="AN2970" i="3"/>
  <c r="AN2971" i="3"/>
  <c r="AN2972" i="3"/>
  <c r="AN2973" i="3"/>
  <c r="AN2974" i="3"/>
  <c r="AN2975" i="3"/>
  <c r="AN2976" i="3"/>
  <c r="AN2977" i="3"/>
  <c r="AN2978" i="3"/>
  <c r="AN2979" i="3"/>
  <c r="AN2980" i="3"/>
  <c r="AN2981" i="3"/>
  <c r="AN2982" i="3"/>
  <c r="AN2983" i="3"/>
  <c r="AN2984" i="3"/>
  <c r="AN2985" i="3"/>
  <c r="AN2986" i="3"/>
  <c r="AN2987" i="3"/>
  <c r="AN2988" i="3"/>
  <c r="AN2989" i="3"/>
  <c r="AN2990" i="3"/>
  <c r="AN2991" i="3"/>
  <c r="AN2992" i="3"/>
  <c r="AN2993" i="3"/>
  <c r="AN2994" i="3"/>
  <c r="AN2995" i="3"/>
  <c r="AN2996" i="3"/>
  <c r="AN2997" i="3"/>
  <c r="AN2998" i="3"/>
  <c r="AN2999" i="3"/>
  <c r="AN3000" i="3"/>
  <c r="AN3001" i="3"/>
  <c r="AN3002" i="3"/>
  <c r="AN3003" i="3"/>
  <c r="AN3004" i="3"/>
  <c r="AN3005" i="3"/>
  <c r="AN3006" i="3"/>
  <c r="AN3007" i="3"/>
  <c r="AN3008" i="3"/>
  <c r="AN3009" i="3"/>
  <c r="AN3010" i="3"/>
  <c r="AN3011" i="3"/>
  <c r="AN3012" i="3"/>
  <c r="AN3013" i="3"/>
  <c r="AN3014" i="3"/>
  <c r="AN3015" i="3"/>
  <c r="AN3016" i="3"/>
  <c r="AN3017" i="3"/>
  <c r="AN3018" i="3"/>
  <c r="AN3019" i="3"/>
  <c r="AN3020" i="3"/>
  <c r="AN3021" i="3"/>
  <c r="AN3022" i="3"/>
  <c r="AN3023" i="3"/>
  <c r="AN3024" i="3"/>
  <c r="AN3025" i="3"/>
  <c r="AN3026" i="3"/>
  <c r="AN3027" i="3"/>
  <c r="AN3028" i="3"/>
  <c r="AN3029" i="3"/>
  <c r="AN3030" i="3"/>
  <c r="AN3031" i="3"/>
  <c r="AN3032" i="3"/>
  <c r="AN3033" i="3"/>
  <c r="AN3034" i="3"/>
  <c r="AN3035" i="3"/>
  <c r="AN3036" i="3"/>
  <c r="AN3037" i="3"/>
  <c r="AN3038" i="3"/>
  <c r="AN3039" i="3"/>
  <c r="AN3040" i="3"/>
  <c r="AN3041" i="3"/>
  <c r="AN3042" i="3"/>
  <c r="AN3044" i="3"/>
  <c r="AN3045" i="3"/>
  <c r="AN3046" i="3"/>
  <c r="AN3047" i="3"/>
  <c r="AN3048" i="3"/>
  <c r="AN3049" i="3"/>
  <c r="AN3050" i="3"/>
  <c r="AN3051" i="3"/>
  <c r="AN3052" i="3"/>
  <c r="AN3053" i="3"/>
  <c r="AN3054" i="3"/>
  <c r="AN3055" i="3"/>
  <c r="AN3056" i="3"/>
  <c r="AN3057" i="3"/>
  <c r="AN3059" i="3"/>
  <c r="AN3060" i="3"/>
  <c r="AN3061" i="3"/>
  <c r="AN3062" i="3"/>
  <c r="AN3063" i="3"/>
  <c r="AN3064" i="3"/>
  <c r="AN3065" i="3"/>
  <c r="AN3066" i="3"/>
  <c r="AN3067" i="3"/>
  <c r="AN3068" i="3"/>
  <c r="AN3069" i="3"/>
  <c r="AN3070" i="3"/>
  <c r="AN3071" i="3"/>
  <c r="AN3072" i="3"/>
  <c r="AN3073" i="3"/>
  <c r="AN3074" i="3"/>
  <c r="AN3075" i="3"/>
  <c r="AN3076" i="3"/>
  <c r="AN3077" i="3"/>
  <c r="AN3078" i="3"/>
  <c r="AN3079" i="3"/>
  <c r="AN3080" i="3"/>
  <c r="AN3081" i="3"/>
  <c r="AN3082" i="3"/>
  <c r="AN3083" i="3"/>
  <c r="AN3084" i="3"/>
  <c r="AN3085" i="3"/>
  <c r="AN3086" i="3"/>
  <c r="AN3087" i="3"/>
  <c r="AN3088" i="3"/>
  <c r="AN3089" i="3"/>
  <c r="AN3090" i="3"/>
  <c r="AN3091" i="3"/>
  <c r="AN3092" i="3"/>
  <c r="AN3093" i="3"/>
  <c r="AN3094" i="3"/>
  <c r="AN3095" i="3"/>
  <c r="AN3096" i="3"/>
  <c r="AN3097" i="3"/>
  <c r="AN3098" i="3"/>
  <c r="AN3099" i="3"/>
  <c r="AN3100" i="3"/>
  <c r="AN3101" i="3"/>
  <c r="AN3102" i="3"/>
  <c r="AN3103" i="3"/>
  <c r="AN3104" i="3"/>
  <c r="AN3105" i="3"/>
  <c r="AN3106" i="3"/>
  <c r="AN3107" i="3"/>
  <c r="AN3108" i="3"/>
  <c r="AN3109" i="3"/>
  <c r="AN3110" i="3"/>
  <c r="AN3111" i="3"/>
  <c r="AN3112" i="3"/>
  <c r="AN3113" i="3"/>
  <c r="AN3114" i="3"/>
  <c r="AN3115" i="3"/>
  <c r="AN3116" i="3"/>
  <c r="AN3117" i="3"/>
  <c r="AN3118" i="3"/>
  <c r="AN3119" i="3"/>
  <c r="AN3120" i="3"/>
  <c r="AN3121" i="3"/>
  <c r="AN3122" i="3"/>
  <c r="AN3123" i="3"/>
  <c r="AN3124" i="3"/>
  <c r="AN3125" i="3"/>
  <c r="AN3126" i="3"/>
  <c r="AN3127" i="3"/>
  <c r="AN3128" i="3"/>
  <c r="AN3129" i="3"/>
  <c r="AN3130" i="3"/>
  <c r="AN3131" i="3"/>
  <c r="AN3132" i="3"/>
  <c r="AN3133" i="3"/>
  <c r="AN3134" i="3"/>
  <c r="AN3135" i="3"/>
  <c r="AN3136" i="3"/>
  <c r="AN3137" i="3"/>
  <c r="AN3138" i="3"/>
  <c r="AN3139" i="3"/>
  <c r="AN3140" i="3"/>
  <c r="AN3141" i="3"/>
  <c r="AN3142" i="3"/>
  <c r="AN3143" i="3"/>
  <c r="AN3144" i="3"/>
  <c r="AN3146" i="3"/>
  <c r="AN3147" i="3"/>
  <c r="AN3148" i="3"/>
  <c r="AN3149" i="3"/>
  <c r="AN3150" i="3"/>
  <c r="AN3151" i="3"/>
  <c r="AN3152" i="3"/>
  <c r="AN3153" i="3"/>
  <c r="AN3154" i="3"/>
  <c r="AN3155" i="3"/>
  <c r="AN3156" i="3"/>
  <c r="AN3157" i="3"/>
  <c r="AN3158" i="3"/>
  <c r="AN3159" i="3"/>
  <c r="AN3160" i="3"/>
  <c r="AN3161" i="3"/>
  <c r="AN3162" i="3"/>
  <c r="AN3163" i="3"/>
  <c r="AN3164" i="3"/>
  <c r="AN3165" i="3"/>
  <c r="AN3166" i="3"/>
  <c r="AN3167" i="3"/>
  <c r="AN3168" i="3"/>
  <c r="AN3169" i="3"/>
  <c r="AN3170" i="3"/>
  <c r="AN3171" i="3"/>
  <c r="AN3172" i="3"/>
  <c r="AN3173" i="3"/>
  <c r="AN3174" i="3"/>
  <c r="AN3175" i="3"/>
  <c r="AN3176" i="3"/>
  <c r="AN3177" i="3"/>
  <c r="AN3178" i="3"/>
  <c r="AN3179" i="3"/>
  <c r="AN3180" i="3"/>
  <c r="AN3181" i="3"/>
  <c r="AN3182" i="3"/>
  <c r="AN3183" i="3"/>
  <c r="AN3184" i="3"/>
  <c r="AN3185" i="3"/>
  <c r="AN3186" i="3"/>
  <c r="AN3187" i="3"/>
  <c r="AN3188" i="3"/>
  <c r="AN3189" i="3"/>
  <c r="AN3190" i="3"/>
  <c r="AN3191" i="3"/>
  <c r="AN3192" i="3"/>
  <c r="AN3193" i="3"/>
  <c r="AN3194" i="3"/>
  <c r="AN3195" i="3"/>
  <c r="AN3196" i="3"/>
  <c r="AN3197" i="3"/>
  <c r="AN3198" i="3"/>
  <c r="AN3199" i="3"/>
  <c r="AN3200" i="3"/>
  <c r="AN3201" i="3"/>
  <c r="AN3202" i="3"/>
  <c r="AN3203" i="3"/>
  <c r="AN3204" i="3"/>
  <c r="AN3205" i="3"/>
  <c r="AN3206" i="3"/>
  <c r="AN3207" i="3"/>
  <c r="AN3208" i="3"/>
  <c r="AN3209" i="3"/>
  <c r="AN3210" i="3"/>
  <c r="AN3211" i="3"/>
  <c r="AN3212" i="3"/>
  <c r="AN3213" i="3"/>
  <c r="AN3214" i="3"/>
  <c r="AN3215" i="3"/>
  <c r="AN3216" i="3"/>
  <c r="AN3217" i="3"/>
  <c r="AN3218" i="3"/>
  <c r="AN3219" i="3"/>
  <c r="AN3220" i="3"/>
  <c r="AN3221" i="3"/>
  <c r="AN3222" i="3"/>
  <c r="AN3223" i="3"/>
  <c r="AN3224" i="3"/>
  <c r="AN3225" i="3"/>
  <c r="AN3226" i="3"/>
  <c r="AN3227" i="3"/>
  <c r="AN3228" i="3"/>
  <c r="AN3229" i="3"/>
  <c r="AN3230" i="3"/>
  <c r="AN3231" i="3"/>
  <c r="AN3232" i="3"/>
  <c r="AN3233" i="3"/>
  <c r="AN3234" i="3"/>
  <c r="AN3235" i="3"/>
  <c r="AN3237" i="3"/>
  <c r="AN3238" i="3"/>
  <c r="AN3239" i="3"/>
  <c r="AN3240" i="3"/>
  <c r="AN3241" i="3"/>
  <c r="AN3242" i="3"/>
  <c r="AN3243" i="3"/>
  <c r="AN3244" i="3"/>
  <c r="AN3245" i="3"/>
  <c r="AN3246" i="3"/>
  <c r="AN3247" i="3"/>
  <c r="AN3248" i="3"/>
  <c r="AN3249" i="3"/>
  <c r="AN3250" i="3"/>
  <c r="AN3251" i="3"/>
  <c r="AN3252" i="3"/>
  <c r="AN3253" i="3"/>
  <c r="AN3254" i="3"/>
  <c r="AN3255" i="3"/>
  <c r="AN3256" i="3"/>
  <c r="AN3257" i="3"/>
  <c r="AN3258" i="3"/>
  <c r="AN3259" i="3"/>
  <c r="AN3260" i="3"/>
  <c r="AN3261" i="3"/>
  <c r="AN3262" i="3"/>
  <c r="AN3263" i="3"/>
  <c r="AN3264" i="3"/>
  <c r="AN3265" i="3"/>
  <c r="AN3266" i="3"/>
  <c r="AN3267" i="3"/>
  <c r="AN3268" i="3"/>
  <c r="AN3269" i="3"/>
  <c r="AN3270" i="3"/>
  <c r="AN3271" i="3"/>
  <c r="AN3272" i="3"/>
  <c r="AN3273" i="3"/>
  <c r="AN3274" i="3"/>
  <c r="AN3275" i="3"/>
  <c r="AN3276" i="3"/>
  <c r="AN3277" i="3"/>
  <c r="AN3278" i="3"/>
  <c r="AN3279" i="3"/>
  <c r="AN3280" i="3"/>
  <c r="AN3281" i="3"/>
  <c r="AN3282" i="3"/>
  <c r="AN3283" i="3"/>
  <c r="AN3284" i="3"/>
  <c r="AN3285" i="3"/>
  <c r="AN3287" i="3"/>
  <c r="AN3288" i="3"/>
  <c r="AN3289" i="3"/>
  <c r="AN3290" i="3"/>
  <c r="AN3292" i="3"/>
  <c r="AN3293" i="3"/>
  <c r="AN3294" i="3"/>
  <c r="AN3295" i="3"/>
  <c r="AN3296" i="3"/>
  <c r="AN3297" i="3"/>
  <c r="AN3298" i="3"/>
  <c r="AN3299" i="3"/>
  <c r="AN3300" i="3"/>
  <c r="AN3301" i="3"/>
  <c r="AN3302" i="3"/>
  <c r="AN3303" i="3"/>
  <c r="AN3304" i="3"/>
  <c r="AN3305" i="3"/>
  <c r="AN3306" i="3"/>
  <c r="AN3307" i="3"/>
  <c r="AN3308" i="3"/>
  <c r="AN3309" i="3"/>
  <c r="AN3310" i="3"/>
  <c r="AN3311" i="3"/>
  <c r="AN3312" i="3"/>
  <c r="AN3313" i="3"/>
  <c r="AN3314" i="3"/>
  <c r="AN3315" i="3"/>
  <c r="AN3316" i="3"/>
  <c r="AN3317" i="3"/>
  <c r="AN3318" i="3"/>
  <c r="AN3319" i="3"/>
  <c r="AN3320" i="3"/>
  <c r="AN3321" i="3"/>
  <c r="AN3322" i="3"/>
  <c r="AN3323" i="3"/>
  <c r="AN3324" i="3"/>
  <c r="AN3325" i="3"/>
  <c r="AN3326" i="3"/>
  <c r="AN3327" i="3"/>
  <c r="AN3328" i="3"/>
  <c r="AN3329" i="3"/>
  <c r="AN3330" i="3"/>
  <c r="AN3331" i="3"/>
  <c r="AN3332" i="3"/>
  <c r="AN3333" i="3"/>
  <c r="AN3334" i="3"/>
  <c r="AN3335" i="3"/>
  <c r="AN3336" i="3"/>
  <c r="AN3337" i="3"/>
  <c r="AN3338" i="3"/>
  <c r="AN3339" i="3"/>
  <c r="AN3340" i="3"/>
  <c r="AN3341" i="3"/>
  <c r="AN3342" i="3"/>
  <c r="AN3343" i="3"/>
  <c r="AN3344" i="3"/>
  <c r="AN3345" i="3"/>
  <c r="AN3346" i="3"/>
  <c r="AN3347" i="3"/>
  <c r="AN3348" i="3"/>
  <c r="AN3349" i="3"/>
  <c r="AN3350" i="3"/>
  <c r="AN3351" i="3"/>
  <c r="AN3352" i="3"/>
  <c r="AN3353" i="3"/>
  <c r="AN3354" i="3"/>
  <c r="AN3355" i="3"/>
  <c r="AN3356" i="3"/>
  <c r="AN3357" i="3"/>
  <c r="AN3358" i="3"/>
  <c r="AN3359" i="3"/>
  <c r="AN3360" i="3"/>
  <c r="AN3361" i="3"/>
  <c r="AN3362" i="3"/>
  <c r="AN3363" i="3"/>
  <c r="AN3364" i="3"/>
  <c r="AN3365" i="3"/>
  <c r="AN3366" i="3"/>
  <c r="AN3367" i="3"/>
  <c r="AN3368" i="3"/>
  <c r="AN3369" i="3"/>
  <c r="AN3370" i="3"/>
  <c r="AN3371" i="3"/>
  <c r="AN3372" i="3"/>
  <c r="AN3373" i="3"/>
  <c r="AN3377" i="3"/>
  <c r="AN3378" i="3"/>
  <c r="AN3380" i="3"/>
  <c r="AN3381" i="3"/>
  <c r="AN3382" i="3"/>
  <c r="AN3383" i="3"/>
  <c r="AN3384" i="3"/>
  <c r="AN3385" i="3"/>
  <c r="AN3386" i="3"/>
  <c r="AN3387" i="3"/>
  <c r="AN3388" i="3"/>
  <c r="AN3389" i="3"/>
  <c r="AN3390" i="3"/>
  <c r="AN3391" i="3"/>
  <c r="AN3392" i="3"/>
  <c r="AN3393" i="3"/>
  <c r="AN3394" i="3"/>
  <c r="AN3395" i="3"/>
  <c r="AN3396" i="3"/>
  <c r="AN3397" i="3"/>
  <c r="AN3398" i="3"/>
  <c r="AN3399" i="3"/>
  <c r="AN3400" i="3"/>
  <c r="AN3401" i="3"/>
  <c r="AN3402" i="3"/>
  <c r="AN3403" i="3"/>
  <c r="AN3404" i="3"/>
  <c r="AN3405" i="3"/>
  <c r="AN3406" i="3"/>
  <c r="AN3407" i="3"/>
  <c r="AN3408" i="3"/>
  <c r="AN3409" i="3"/>
  <c r="AN3410" i="3"/>
  <c r="AN3411" i="3"/>
  <c r="AN3412" i="3"/>
  <c r="AN3413" i="3"/>
  <c r="AN3414" i="3"/>
  <c r="AN3415" i="3"/>
  <c r="AN3416" i="3"/>
  <c r="AN3418" i="3"/>
  <c r="AN3419" i="3"/>
  <c r="AN3420" i="3"/>
  <c r="AN3421" i="3"/>
  <c r="AN3422" i="3"/>
  <c r="AN3423" i="3"/>
  <c r="AN3424" i="3"/>
  <c r="AN3425" i="3"/>
  <c r="AN3426" i="3"/>
  <c r="AN3427" i="3"/>
  <c r="AN3428" i="3"/>
  <c r="AN3429" i="3"/>
  <c r="AN3430" i="3"/>
  <c r="AN3431" i="3"/>
  <c r="AN3432" i="3"/>
  <c r="AN3433" i="3"/>
  <c r="AN3434" i="3"/>
  <c r="AN3435" i="3"/>
  <c r="AN3436" i="3"/>
  <c r="AN3437" i="3"/>
  <c r="AN3439" i="3"/>
  <c r="AN3442" i="3"/>
  <c r="AN3443" i="3"/>
  <c r="AN3444" i="3"/>
  <c r="AN3445" i="3"/>
  <c r="AN3446" i="3"/>
  <c r="AN3447" i="3"/>
  <c r="AN3448" i="3"/>
  <c r="AN3449" i="3"/>
  <c r="AN3450" i="3"/>
  <c r="AN3451" i="3"/>
  <c r="AN3452" i="3"/>
  <c r="AN3453" i="3"/>
  <c r="AN3454" i="3"/>
  <c r="AN3455" i="3"/>
  <c r="AN3456" i="3"/>
  <c r="AN3457" i="3"/>
  <c r="AN3458" i="3"/>
  <c r="AN3459" i="3"/>
  <c r="AN3460" i="3"/>
  <c r="AN3461" i="3"/>
  <c r="AN3462" i="3"/>
  <c r="AN3463" i="3"/>
  <c r="AN3464" i="3"/>
  <c r="AN3465" i="3"/>
  <c r="AN3466" i="3"/>
  <c r="AN3467" i="3"/>
  <c r="AN3468" i="3"/>
  <c r="AN3469" i="3"/>
  <c r="AN3470" i="3"/>
  <c r="AN3471" i="3"/>
  <c r="AN3472" i="3"/>
  <c r="AN3473" i="3"/>
  <c r="AN3474" i="3"/>
  <c r="AN3475" i="3"/>
  <c r="AN3476" i="3"/>
  <c r="AN3477" i="3"/>
  <c r="AN3478" i="3"/>
  <c r="AN3479" i="3"/>
  <c r="AN3480" i="3"/>
  <c r="AN3481" i="3"/>
  <c r="AN3482" i="3"/>
  <c r="AN3483" i="3"/>
  <c r="AN3484" i="3"/>
  <c r="AN3485" i="3"/>
  <c r="AN3486" i="3"/>
  <c r="AN3487" i="3"/>
  <c r="AN3488" i="3"/>
  <c r="AN3489" i="3"/>
  <c r="AN3490" i="3"/>
  <c r="AN3491" i="3"/>
  <c r="AN3492" i="3"/>
  <c r="AN3493" i="3"/>
  <c r="AN3494" i="3"/>
  <c r="AN3495" i="3"/>
  <c r="AN3496" i="3"/>
  <c r="AN3497" i="3"/>
  <c r="AN3498" i="3"/>
  <c r="AN3499" i="3"/>
  <c r="AN3500" i="3"/>
  <c r="AN3501" i="3"/>
  <c r="AN3502" i="3"/>
  <c r="AN3503" i="3"/>
  <c r="AN3504" i="3"/>
  <c r="AN3505" i="3"/>
  <c r="AN3506" i="3"/>
  <c r="AN3507" i="3"/>
  <c r="AN3508" i="3"/>
  <c r="AN3509" i="3"/>
  <c r="AN3510" i="3"/>
  <c r="AN3511" i="3"/>
  <c r="AN3512" i="3"/>
  <c r="AN3513" i="3"/>
  <c r="AN3514" i="3"/>
  <c r="AN3515" i="3"/>
  <c r="AN3516" i="3"/>
  <c r="AN3517" i="3"/>
  <c r="AN3518" i="3"/>
  <c r="AN3519" i="3"/>
  <c r="AN3520" i="3"/>
  <c r="AN3521" i="3"/>
  <c r="AN3522" i="3"/>
  <c r="AN3523" i="3"/>
  <c r="AN3524" i="3"/>
  <c r="AN3525" i="3"/>
  <c r="AN3526" i="3"/>
  <c r="AN3527" i="3"/>
  <c r="AN3528" i="3"/>
  <c r="AN3529" i="3"/>
  <c r="AN3530" i="3"/>
  <c r="AN3531" i="3"/>
  <c r="AN3532" i="3"/>
  <c r="AN3533" i="3"/>
  <c r="AN3534" i="3"/>
  <c r="AN3535" i="3"/>
  <c r="AN3536" i="3"/>
  <c r="AN3537" i="3"/>
  <c r="AN3538" i="3"/>
  <c r="AN3539" i="3"/>
  <c r="AN3540" i="3"/>
  <c r="AN3541" i="3"/>
  <c r="AN3542" i="3"/>
  <c r="AN3543" i="3"/>
  <c r="AN3544" i="3"/>
  <c r="AN3545" i="3"/>
  <c r="AN3546" i="3"/>
  <c r="AN3547" i="3"/>
  <c r="AN3548" i="3"/>
  <c r="AN3549" i="3"/>
  <c r="AN3550" i="3"/>
  <c r="AN3551" i="3"/>
  <c r="AN3552" i="3"/>
  <c r="AN3553" i="3"/>
  <c r="AN3554" i="3"/>
  <c r="AN3555" i="3"/>
  <c r="AN3556" i="3"/>
  <c r="AN3557" i="3"/>
  <c r="AN3558" i="3"/>
  <c r="AN3559" i="3"/>
  <c r="AN3560" i="3"/>
  <c r="AN3561" i="3"/>
  <c r="AN3562" i="3"/>
  <c r="AN3563" i="3"/>
  <c r="AN3564" i="3"/>
  <c r="AN3565" i="3"/>
  <c r="AN3566" i="3"/>
  <c r="AN3567" i="3"/>
  <c r="AN3568" i="3"/>
  <c r="AN3569" i="3"/>
  <c r="AN3570" i="3"/>
  <c r="AN3571" i="3"/>
  <c r="AN3572" i="3"/>
  <c r="AN3573" i="3"/>
  <c r="AN3574" i="3"/>
  <c r="AN3575" i="3"/>
  <c r="AN3576" i="3"/>
  <c r="AN3577" i="3"/>
  <c r="AN3578" i="3"/>
  <c r="AN3579" i="3"/>
  <c r="AN3580" i="3"/>
  <c r="AN3581" i="3"/>
  <c r="AN3582" i="3"/>
  <c r="AN3583" i="3"/>
  <c r="AN3584" i="3"/>
  <c r="AN3585" i="3"/>
  <c r="AN3586" i="3"/>
  <c r="AN3587" i="3"/>
  <c r="AN3588" i="3"/>
  <c r="AN3589" i="3"/>
  <c r="AN3590" i="3"/>
  <c r="AN3591" i="3"/>
  <c r="AN3592" i="3"/>
  <c r="AN3593" i="3"/>
  <c r="AN3594" i="3"/>
  <c r="AN3595" i="3"/>
  <c r="AN3596" i="3"/>
  <c r="AN3597" i="3"/>
  <c r="AN3598" i="3"/>
  <c r="AN3599" i="3"/>
  <c r="AN3600" i="3"/>
  <c r="AN3601" i="3"/>
  <c r="AN3602" i="3"/>
  <c r="AN3603" i="3"/>
  <c r="AN3604" i="3"/>
  <c r="AN3605" i="3"/>
  <c r="AN3606" i="3"/>
  <c r="AN3607" i="3"/>
  <c r="AN3608" i="3"/>
  <c r="AN3609" i="3"/>
  <c r="AN3610" i="3"/>
  <c r="AN3611" i="3"/>
  <c r="AN3612" i="3"/>
  <c r="AN3613" i="3"/>
  <c r="AN3614" i="3"/>
  <c r="AN3615" i="3"/>
  <c r="AN3616" i="3"/>
  <c r="AN3617" i="3"/>
  <c r="AN3618" i="3"/>
  <c r="AN3619" i="3"/>
  <c r="AN3620" i="3"/>
  <c r="AN3621" i="3"/>
  <c r="AN3622" i="3"/>
  <c r="AN3623" i="3"/>
  <c r="AN3624" i="3"/>
  <c r="AN3625" i="3"/>
  <c r="AN3626" i="3"/>
  <c r="AN3627" i="3"/>
  <c r="AN3628" i="3"/>
  <c r="AN3629" i="3"/>
  <c r="AN3630" i="3"/>
  <c r="AN3631" i="3"/>
  <c r="AN3632" i="3"/>
  <c r="AN3633" i="3"/>
  <c r="AN3634" i="3"/>
  <c r="AN3635" i="3"/>
  <c r="AN3636" i="3"/>
  <c r="AN3637" i="3"/>
  <c r="AN3638" i="3"/>
  <c r="AN3639" i="3"/>
  <c r="AN3640" i="3"/>
  <c r="AN3641" i="3"/>
  <c r="AN3642" i="3"/>
  <c r="AN3643" i="3"/>
  <c r="AN3644" i="3"/>
  <c r="AN3645" i="3"/>
  <c r="AN3646" i="3"/>
  <c r="AN3647" i="3"/>
  <c r="AN3648" i="3"/>
  <c r="AN3649" i="3"/>
  <c r="AN3650" i="3"/>
  <c r="AN3651" i="3"/>
  <c r="AN3652" i="3"/>
  <c r="AN3653" i="3"/>
  <c r="AN3654" i="3"/>
  <c r="AN3655" i="3"/>
  <c r="AN3656" i="3"/>
  <c r="AN3657" i="3"/>
  <c r="AN3658" i="3"/>
  <c r="AN3659" i="3"/>
  <c r="AN3660" i="3"/>
  <c r="AN3661" i="3"/>
  <c r="AN3662" i="3"/>
  <c r="AN3663" i="3"/>
  <c r="AN3664" i="3"/>
  <c r="AN3665" i="3"/>
  <c r="AN3666" i="3"/>
  <c r="AN3667" i="3"/>
  <c r="AN3668" i="3"/>
  <c r="AN3669" i="3"/>
  <c r="AN3670" i="3"/>
  <c r="AN3671" i="3"/>
  <c r="AN3672" i="3"/>
  <c r="AN3673" i="3"/>
  <c r="AN3674" i="3"/>
  <c r="AN3675" i="3"/>
  <c r="AN3676" i="3"/>
  <c r="AN3677" i="3"/>
  <c r="AN3678" i="3"/>
  <c r="AN3679" i="3"/>
  <c r="AN3680" i="3"/>
  <c r="AN3681" i="3"/>
  <c r="AN3682" i="3"/>
  <c r="AN3683" i="3"/>
  <c r="AN3684" i="3"/>
  <c r="AN3685" i="3"/>
  <c r="AN3686" i="3"/>
  <c r="AN3687" i="3"/>
  <c r="AN3688" i="3"/>
  <c r="AN3689" i="3"/>
  <c r="AN3690" i="3"/>
  <c r="AN3691" i="3"/>
  <c r="AN3692" i="3"/>
  <c r="AN3693" i="3"/>
  <c r="AN3694" i="3"/>
  <c r="AN3695" i="3"/>
  <c r="AN3696" i="3"/>
  <c r="AN3697" i="3"/>
  <c r="AN3698" i="3"/>
  <c r="AN3699" i="3"/>
  <c r="AN3700" i="3"/>
  <c r="AN3701" i="3"/>
  <c r="AN3702" i="3"/>
  <c r="AN3703" i="3"/>
  <c r="AN3704" i="3"/>
  <c r="AN3705" i="3"/>
  <c r="AN3706" i="3"/>
  <c r="AN3707" i="3"/>
  <c r="AN3708" i="3"/>
  <c r="AN3709" i="3"/>
  <c r="AN3710" i="3"/>
  <c r="AN3711" i="3"/>
  <c r="AN3712" i="3"/>
  <c r="AN3713" i="3"/>
  <c r="AN3714" i="3"/>
  <c r="AN3715" i="3"/>
  <c r="AN3716" i="3"/>
  <c r="AN3717" i="3"/>
  <c r="AN3718" i="3"/>
  <c r="AN3719" i="3"/>
  <c r="AN3720" i="3"/>
  <c r="AN3721" i="3"/>
  <c r="AN3722" i="3"/>
  <c r="AN3723" i="3"/>
  <c r="AN3724" i="3"/>
  <c r="AN3725" i="3"/>
  <c r="AN3726" i="3"/>
  <c r="AN3727" i="3"/>
  <c r="AN3728" i="3"/>
  <c r="AN3729" i="3"/>
  <c r="AN3730" i="3"/>
  <c r="AN3731" i="3"/>
  <c r="AN3732" i="3"/>
  <c r="AN3733" i="3"/>
  <c r="AN3734" i="3"/>
  <c r="AN3735" i="3"/>
  <c r="AN3736" i="3"/>
  <c r="AN3737" i="3"/>
  <c r="AN3738" i="3"/>
  <c r="AN3739" i="3"/>
  <c r="AN3740" i="3"/>
  <c r="AN3741" i="3"/>
  <c r="AN3742" i="3"/>
  <c r="AN3743" i="3"/>
  <c r="AN3744" i="3"/>
  <c r="AN3745" i="3"/>
  <c r="AN3746" i="3"/>
  <c r="AN3747" i="3"/>
  <c r="AN3748" i="3"/>
  <c r="AN3749" i="3"/>
  <c r="AN3750" i="3"/>
  <c r="AN3751" i="3"/>
  <c r="AN3752" i="3"/>
  <c r="AN3753" i="3"/>
  <c r="AN3755" i="3"/>
  <c r="AN3756" i="3"/>
  <c r="AN3757" i="3"/>
  <c r="AN3758" i="3"/>
  <c r="AN3759" i="3"/>
  <c r="AN3760" i="3"/>
  <c r="AN3761" i="3"/>
  <c r="AN3762" i="3"/>
  <c r="AN3763" i="3"/>
  <c r="AN3764" i="3"/>
  <c r="AN3765" i="3"/>
  <c r="AN3766" i="3"/>
  <c r="AN3767" i="3"/>
  <c r="AN3768" i="3"/>
  <c r="AN3770" i="3"/>
  <c r="AN3771" i="3"/>
  <c r="AN3772" i="3"/>
  <c r="AN3773" i="3"/>
  <c r="AN3774" i="3"/>
  <c r="AN3775" i="3"/>
  <c r="AN3776" i="3"/>
  <c r="AN3777" i="3"/>
  <c r="AN3778" i="3"/>
  <c r="AN3779" i="3"/>
  <c r="AN3780" i="3"/>
  <c r="AN3781" i="3"/>
  <c r="AN3782" i="3"/>
  <c r="AN3783" i="3"/>
  <c r="AN3784" i="3"/>
  <c r="AN3785" i="3"/>
  <c r="AN3786" i="3"/>
  <c r="AN3787" i="3"/>
  <c r="AN3788" i="3"/>
  <c r="AN3789" i="3"/>
  <c r="AN3790" i="3"/>
  <c r="AN3791" i="3"/>
  <c r="AN3792" i="3"/>
  <c r="AN3793" i="3"/>
  <c r="AN3794" i="3"/>
  <c r="AN3795" i="3"/>
  <c r="AN3796" i="3"/>
  <c r="AN3797" i="3"/>
  <c r="AN3798" i="3"/>
  <c r="AN3799" i="3"/>
  <c r="AN3800" i="3"/>
  <c r="AN3801" i="3"/>
  <c r="AN3802" i="3"/>
  <c r="AN3803" i="3"/>
  <c r="AN3804" i="3"/>
  <c r="AN3805" i="3"/>
  <c r="AN3806" i="3"/>
  <c r="AN3807" i="3"/>
  <c r="AN3808" i="3"/>
  <c r="AN3809" i="3"/>
  <c r="AN3810" i="3"/>
  <c r="AN3811" i="3"/>
  <c r="AN3812" i="3"/>
  <c r="AN3813" i="3"/>
  <c r="AN3814" i="3"/>
  <c r="AN3815" i="3"/>
  <c r="AN3816" i="3"/>
  <c r="AN3817" i="3"/>
  <c r="AN3818" i="3"/>
  <c r="AN3819" i="3"/>
  <c r="AN3820" i="3"/>
  <c r="AN3821" i="3"/>
  <c r="AN3822" i="3"/>
  <c r="AN3823" i="3"/>
  <c r="AN3824" i="3"/>
  <c r="AN3825" i="3"/>
  <c r="AN3826" i="3"/>
  <c r="AN3827" i="3"/>
  <c r="AN3828" i="3"/>
  <c r="AN3829" i="3"/>
  <c r="AN3830" i="3"/>
  <c r="AN3831" i="3"/>
  <c r="AN3832" i="3"/>
  <c r="AN3833" i="3"/>
  <c r="AN3834" i="3"/>
  <c r="AN3835" i="3"/>
  <c r="AN3836" i="3"/>
  <c r="AN3837" i="3"/>
  <c r="AN3838" i="3"/>
  <c r="AN3839" i="3"/>
  <c r="AN3840" i="3"/>
  <c r="AN3841" i="3"/>
  <c r="AN3842" i="3"/>
  <c r="AN3843" i="3"/>
  <c r="AN3844" i="3"/>
  <c r="AN3845" i="3"/>
  <c r="AN3846" i="3"/>
  <c r="AN3847" i="3"/>
  <c r="AN3848" i="3"/>
  <c r="AN3850" i="3"/>
  <c r="AN3851" i="3"/>
  <c r="AN3852" i="3"/>
  <c r="AN3853" i="3"/>
  <c r="AN3855" i="3"/>
  <c r="AN3856" i="3"/>
  <c r="AN3857" i="3"/>
  <c r="AN3858" i="3"/>
  <c r="AN3859" i="3"/>
  <c r="AN3860" i="3"/>
  <c r="AN3861" i="3"/>
  <c r="AN3862" i="3"/>
  <c r="AN3863" i="3"/>
  <c r="AN3864" i="3"/>
  <c r="AN3865" i="3"/>
  <c r="AN3866" i="3"/>
  <c r="AN3867" i="3"/>
  <c r="AN3868" i="3"/>
  <c r="AN3869" i="3"/>
  <c r="AN3870" i="3"/>
  <c r="AN3871" i="3"/>
  <c r="AN3872" i="3"/>
  <c r="AN3873" i="3"/>
  <c r="AN3874" i="3"/>
  <c r="AN3875" i="3"/>
  <c r="AN3876" i="3"/>
  <c r="AN3877" i="3"/>
  <c r="AN3878" i="3"/>
  <c r="AN3879" i="3"/>
  <c r="AN3880" i="3"/>
  <c r="AN3881" i="3"/>
  <c r="AN3882" i="3"/>
  <c r="AN3883" i="3"/>
  <c r="AN3884" i="3"/>
  <c r="AN3885" i="3"/>
  <c r="AN3886" i="3"/>
  <c r="AN3887" i="3"/>
  <c r="AN3888" i="3"/>
  <c r="AN3889" i="3"/>
  <c r="AN3890" i="3"/>
  <c r="AN3891" i="3"/>
  <c r="AN3892" i="3"/>
  <c r="AN3893" i="3"/>
  <c r="AN3894" i="3"/>
  <c r="AN3895" i="3"/>
  <c r="AN3896" i="3"/>
  <c r="AN3897" i="3"/>
  <c r="AN3898" i="3"/>
  <c r="AN3899" i="3"/>
  <c r="AN3900" i="3"/>
  <c r="AN3901" i="3"/>
  <c r="AN3902" i="3"/>
  <c r="AN3903" i="3"/>
  <c r="AN3904" i="3"/>
  <c r="AN3905" i="3"/>
  <c r="AN3906" i="3"/>
  <c r="AN3907" i="3"/>
  <c r="AN3908" i="3"/>
  <c r="AN3909" i="3"/>
  <c r="AN3910" i="3"/>
  <c r="AN3911" i="3"/>
  <c r="AN3912" i="3"/>
  <c r="AN3913" i="3"/>
  <c r="AN3914" i="3"/>
  <c r="AN3915" i="3"/>
  <c r="AN3916" i="3"/>
  <c r="AN3917" i="3"/>
  <c r="AN3918" i="3"/>
  <c r="AN3919" i="3"/>
  <c r="AN3921" i="3"/>
  <c r="AN3922" i="3"/>
  <c r="AN3923" i="3"/>
  <c r="AN3924" i="3"/>
  <c r="AN3925" i="3"/>
  <c r="AN3926" i="3"/>
  <c r="AN3927" i="3"/>
  <c r="AN3928" i="3"/>
  <c r="AN3929" i="3"/>
  <c r="AN3930" i="3"/>
  <c r="AN3931" i="3"/>
  <c r="AN3932" i="3"/>
  <c r="AN3933" i="3"/>
  <c r="AN3934" i="3"/>
  <c r="AN3935" i="3"/>
  <c r="AN3936" i="3"/>
  <c r="AN3940" i="3"/>
  <c r="AN3942" i="3"/>
  <c r="AN3943" i="3"/>
  <c r="AN3945" i="3"/>
  <c r="AN3946" i="3"/>
  <c r="AN3947" i="3"/>
  <c r="AN3948" i="3"/>
  <c r="AN3949" i="3"/>
  <c r="AN3951" i="3"/>
  <c r="AN3952" i="3"/>
  <c r="AN3953" i="3"/>
  <c r="AN3955" i="3"/>
  <c r="AN3957" i="3"/>
  <c r="AN3959" i="3"/>
  <c r="AN3960" i="3"/>
  <c r="AN3961" i="3"/>
  <c r="AN3962" i="3"/>
  <c r="AN3963" i="3"/>
  <c r="AN3964" i="3"/>
  <c r="AN3965" i="3"/>
  <c r="AN3966" i="3"/>
  <c r="AN3967" i="3"/>
  <c r="AN3968" i="3"/>
  <c r="AN3969" i="3"/>
  <c r="AN3970" i="3"/>
  <c r="AN3971" i="3"/>
  <c r="AN3972" i="3"/>
  <c r="AN3973" i="3"/>
  <c r="AN3975" i="3"/>
  <c r="AN3976" i="3"/>
  <c r="AN3977" i="3"/>
  <c r="AN3978" i="3"/>
  <c r="AN3979" i="3"/>
  <c r="AN3980" i="3"/>
  <c r="AN3981" i="3"/>
  <c r="AN3982" i="3"/>
  <c r="AN3983" i="3"/>
  <c r="AN3984" i="3"/>
  <c r="AN3985" i="3"/>
  <c r="AN3987" i="3"/>
  <c r="AN3988" i="3"/>
  <c r="AN3989" i="3"/>
  <c r="AN3990" i="3"/>
  <c r="AN3991" i="3"/>
  <c r="AN3992" i="3"/>
  <c r="AN3993" i="3"/>
  <c r="AN3994" i="3"/>
  <c r="AN3995" i="3"/>
  <c r="AN3996" i="3"/>
  <c r="AN3997" i="3"/>
  <c r="AN3998" i="3"/>
  <c r="AN3999" i="3"/>
  <c r="AN4000" i="3"/>
  <c r="AN4001" i="3"/>
  <c r="AN4002" i="3"/>
  <c r="AN4003" i="3"/>
  <c r="AN4004" i="3"/>
  <c r="AN4005" i="3"/>
  <c r="AN4006" i="3"/>
  <c r="AN4007" i="3"/>
  <c r="AN4008" i="3"/>
  <c r="AN4009" i="3"/>
  <c r="AN4010" i="3"/>
  <c r="AN4011" i="3"/>
  <c r="AN4012" i="3"/>
  <c r="AN4013" i="3"/>
  <c r="AN4014" i="3"/>
  <c r="AN4015" i="3"/>
  <c r="AN4016" i="3"/>
  <c r="AN4019" i="3"/>
  <c r="AN4020" i="3"/>
  <c r="AN4021" i="3"/>
  <c r="AN4022" i="3"/>
  <c r="AN4023" i="3"/>
  <c r="AN4024" i="3"/>
  <c r="AN4025" i="3"/>
  <c r="AN4026" i="3"/>
  <c r="AN4027" i="3"/>
  <c r="AN4028" i="3"/>
  <c r="AN4029" i="3"/>
  <c r="AN4031" i="3"/>
  <c r="AN4032" i="3"/>
  <c r="AN4033" i="3"/>
  <c r="AN4034" i="3"/>
  <c r="AN4035" i="3"/>
  <c r="AN4036" i="3"/>
  <c r="AN4037" i="3"/>
  <c r="AN4038" i="3"/>
  <c r="AN4039" i="3"/>
  <c r="AN4040" i="3"/>
  <c r="AN4041" i="3"/>
  <c r="AN4042" i="3"/>
  <c r="AN4043" i="3"/>
  <c r="AN4044" i="3"/>
  <c r="AN4045" i="3"/>
  <c r="AN4046" i="3"/>
  <c r="AN4048" i="3"/>
  <c r="AN4049" i="3"/>
  <c r="AN4050" i="3"/>
  <c r="AN4051" i="3"/>
  <c r="AN4052" i="3"/>
  <c r="AN4053" i="3"/>
  <c r="AN4054" i="3"/>
  <c r="AN4055" i="3"/>
  <c r="AN4056" i="3"/>
  <c r="AN4057" i="3"/>
  <c r="AN4058" i="3"/>
  <c r="AN4059" i="3"/>
  <c r="AN4060" i="3"/>
  <c r="AN4061" i="3"/>
  <c r="AN4062" i="3"/>
  <c r="AN4063" i="3"/>
  <c r="AN4064" i="3"/>
  <c r="AN4065" i="3"/>
  <c r="AN4066" i="3"/>
  <c r="AN4068" i="3"/>
  <c r="AN4069" i="3"/>
  <c r="AN4070" i="3"/>
  <c r="AN4071" i="3"/>
  <c r="AN4072" i="3"/>
  <c r="AN4073" i="3"/>
  <c r="AN4074" i="3"/>
  <c r="AN4076" i="3"/>
  <c r="AN4077" i="3"/>
  <c r="AN4078" i="3"/>
  <c r="AN4079" i="3"/>
  <c r="AN4080" i="3"/>
  <c r="AN4081" i="3"/>
  <c r="AN4082" i="3"/>
  <c r="AN4083" i="3"/>
  <c r="AN4086" i="3"/>
  <c r="AN4089" i="3"/>
  <c r="AN4091" i="3"/>
  <c r="AN4092" i="3"/>
  <c r="AN4093" i="3"/>
  <c r="AN4094" i="3"/>
  <c r="AN4095" i="3"/>
  <c r="AN4097" i="3"/>
  <c r="AN4099" i="3"/>
  <c r="AN4100" i="3"/>
  <c r="AN4101" i="3"/>
  <c r="AN4102" i="3"/>
  <c r="AN4103" i="3"/>
  <c r="AN4104" i="3"/>
  <c r="AN4105" i="3"/>
  <c r="AN4106" i="3"/>
  <c r="AN4107" i="3"/>
  <c r="AN4108" i="3"/>
  <c r="AN4110" i="3"/>
  <c r="AN4113" i="3"/>
  <c r="AN4114" i="3"/>
  <c r="AN4115" i="3"/>
  <c r="AN4116" i="3"/>
  <c r="AN4117" i="3"/>
  <c r="AN4118" i="3"/>
  <c r="AN4119" i="3"/>
  <c r="AN4120" i="3"/>
  <c r="AN4121" i="3"/>
  <c r="AN4122" i="3"/>
  <c r="AN4123" i="3"/>
  <c r="AN4124" i="3"/>
  <c r="AN4125" i="3"/>
  <c r="AN4126" i="3"/>
  <c r="AN4127" i="3"/>
  <c r="AN4128" i="3"/>
  <c r="AN4129" i="3"/>
  <c r="AN4130" i="3"/>
  <c r="AN4131" i="3"/>
  <c r="AN4132" i="3"/>
  <c r="AN4133" i="3"/>
  <c r="AN4134" i="3"/>
  <c r="AN4135" i="3"/>
  <c r="AN4136" i="3"/>
  <c r="AN4137" i="3"/>
  <c r="AN4138" i="3"/>
  <c r="AN4139" i="3"/>
  <c r="AN4140" i="3"/>
  <c r="AN4141" i="3"/>
  <c r="AN4142" i="3"/>
  <c r="AN4143" i="3"/>
  <c r="AN4144" i="3"/>
  <c r="AN4145" i="3"/>
  <c r="AN4146" i="3"/>
  <c r="AN4147" i="3"/>
  <c r="AN4148" i="3"/>
  <c r="AN4149" i="3"/>
  <c r="AN4150" i="3"/>
  <c r="AN4151" i="3"/>
  <c r="AN4152" i="3"/>
  <c r="AN4153" i="3"/>
  <c r="AN4154" i="3"/>
  <c r="AN4155" i="3"/>
  <c r="AN4156" i="3"/>
  <c r="AN4157" i="3"/>
  <c r="AN4158" i="3"/>
  <c r="AN4159" i="3"/>
  <c r="AN4160" i="3"/>
  <c r="AN4161" i="3"/>
  <c r="AN4162" i="3"/>
  <c r="AN4163" i="3"/>
  <c r="AN4164" i="3"/>
  <c r="AN4165" i="3"/>
  <c r="AN4166" i="3"/>
  <c r="AN4167" i="3"/>
  <c r="AN4168" i="3"/>
  <c r="AN4169" i="3"/>
  <c r="AN4170" i="3"/>
  <c r="AN4171" i="3"/>
  <c r="AN4172" i="3"/>
  <c r="AN4173" i="3"/>
  <c r="AN4174" i="3"/>
  <c r="AN4175" i="3"/>
  <c r="AN4176" i="3"/>
  <c r="AN4177" i="3"/>
  <c r="AN4178" i="3"/>
  <c r="AN4179" i="3"/>
  <c r="AN4180" i="3"/>
  <c r="AN4181" i="3"/>
  <c r="AN4182" i="3"/>
  <c r="AN4183" i="3"/>
  <c r="AN4184" i="3"/>
  <c r="AN4185" i="3"/>
  <c r="AN4186" i="3"/>
  <c r="AN4187" i="3"/>
  <c r="AN4188" i="3"/>
  <c r="AN4189" i="3"/>
  <c r="AN4190" i="3"/>
  <c r="AN4191" i="3"/>
  <c r="AN4192" i="3"/>
  <c r="AN4193" i="3"/>
  <c r="AN4194" i="3"/>
  <c r="AN4195" i="3"/>
  <c r="AN4196" i="3"/>
  <c r="AN4197" i="3"/>
  <c r="AN4198" i="3"/>
  <c r="AN4199" i="3"/>
  <c r="AN4200" i="3"/>
  <c r="AN4201" i="3"/>
  <c r="AN4202" i="3"/>
  <c r="AN4203" i="3"/>
  <c r="AN4204" i="3"/>
  <c r="AN4205" i="3"/>
  <c r="AN4206" i="3"/>
  <c r="AN4207" i="3"/>
  <c r="AN4209" i="3"/>
  <c r="AN4210" i="3"/>
  <c r="AN4211" i="3"/>
  <c r="AN4212" i="3"/>
  <c r="AN4213" i="3"/>
  <c r="AN4214" i="3"/>
  <c r="AN4215" i="3"/>
  <c r="AN4216" i="3"/>
  <c r="AN4217" i="3"/>
  <c r="AN4218" i="3"/>
  <c r="AN4219" i="3"/>
  <c r="AN4220" i="3"/>
  <c r="AN4221" i="3"/>
  <c r="AN4222" i="3"/>
  <c r="AN4223" i="3"/>
  <c r="AN4224" i="3"/>
  <c r="AN4225" i="3"/>
  <c r="AN4226" i="3"/>
  <c r="AN4227" i="3"/>
  <c r="AN4228" i="3"/>
  <c r="AN4229" i="3"/>
  <c r="AN4230" i="3"/>
  <c r="AN4231" i="3"/>
  <c r="AN4232" i="3"/>
  <c r="AN4233" i="3"/>
  <c r="AN4234" i="3"/>
  <c r="AN4235" i="3"/>
  <c r="AN4236" i="3"/>
  <c r="AN4237" i="3"/>
  <c r="AN4238" i="3"/>
  <c r="AN4239" i="3"/>
  <c r="AN4240" i="3"/>
  <c r="AN4241" i="3"/>
  <c r="AN4242" i="3"/>
  <c r="AN4243" i="3"/>
  <c r="AN4244" i="3"/>
  <c r="AN4245" i="3"/>
  <c r="AN4246" i="3"/>
  <c r="AN4247" i="3"/>
  <c r="AN4248" i="3"/>
  <c r="AN4249" i="3"/>
  <c r="AN4250" i="3"/>
  <c r="AN4251" i="3"/>
  <c r="AN4252" i="3"/>
  <c r="AN4253" i="3"/>
  <c r="AN4254" i="3"/>
  <c r="AN4255" i="3"/>
  <c r="AN4256" i="3"/>
  <c r="AN4257" i="3"/>
  <c r="AN4258" i="3"/>
  <c r="AN4259" i="3"/>
  <c r="AN4260" i="3"/>
  <c r="AN4261" i="3"/>
  <c r="AN4262" i="3"/>
  <c r="AN4263" i="3"/>
  <c r="AN4264" i="3"/>
  <c r="AN4265" i="3"/>
  <c r="AN4266" i="3"/>
  <c r="AN4267" i="3"/>
  <c r="AN4268" i="3"/>
  <c r="AN4269" i="3"/>
  <c r="AN4270" i="3"/>
  <c r="AN4271" i="3"/>
  <c r="AN4272" i="3"/>
  <c r="AN4273" i="3"/>
  <c r="AN4274" i="3"/>
  <c r="AN4275" i="3"/>
  <c r="AN4276" i="3"/>
  <c r="AN4277" i="3"/>
  <c r="AN4278" i="3"/>
  <c r="AN4279" i="3"/>
  <c r="AN4280" i="3"/>
  <c r="AN4281" i="3"/>
  <c r="AN4282" i="3"/>
  <c r="AN4283" i="3"/>
  <c r="AN4284" i="3"/>
  <c r="AN4285" i="3"/>
  <c r="AN4286" i="3"/>
  <c r="AN4287" i="3"/>
  <c r="AN4288" i="3"/>
  <c r="AN4289" i="3"/>
  <c r="AN4290" i="3"/>
  <c r="AN4291" i="3"/>
  <c r="AN4292" i="3"/>
  <c r="AN4293" i="3"/>
  <c r="AN4294" i="3"/>
  <c r="AN4295" i="3"/>
  <c r="AN4296" i="3"/>
  <c r="AN4297" i="3"/>
  <c r="AN4299" i="3"/>
  <c r="AN4300" i="3"/>
  <c r="AN4301" i="3"/>
  <c r="AN4302" i="3"/>
  <c r="AN4303" i="3"/>
  <c r="AN4304" i="3"/>
  <c r="AN4305" i="3"/>
  <c r="AN4306" i="3"/>
  <c r="AN4307" i="3"/>
  <c r="AN4308" i="3"/>
  <c r="AN4309" i="3"/>
  <c r="AN4310" i="3"/>
  <c r="AN4311" i="3"/>
  <c r="AN4312" i="3"/>
  <c r="AN4313" i="3"/>
  <c r="AN4314" i="3"/>
  <c r="AN4315" i="3"/>
  <c r="AN4316" i="3"/>
  <c r="AN4317" i="3"/>
  <c r="AN4319" i="3"/>
  <c r="AN4320" i="3"/>
  <c r="AN4321" i="3"/>
  <c r="AN4322" i="3"/>
  <c r="AN4323" i="3"/>
  <c r="AN4324" i="3"/>
  <c r="AN4325" i="3"/>
  <c r="AN4326" i="3"/>
  <c r="AN4327" i="3"/>
  <c r="AN4328" i="3"/>
  <c r="AN4329" i="3"/>
  <c r="AN4330" i="3"/>
  <c r="AN4331" i="3"/>
  <c r="AN4332" i="3"/>
  <c r="AN4333" i="3"/>
  <c r="AN4334" i="3"/>
  <c r="AN4335" i="3"/>
  <c r="AN4336" i="3"/>
  <c r="AN4337" i="3"/>
  <c r="AN4338" i="3"/>
  <c r="AN4339" i="3"/>
  <c r="AN4340" i="3"/>
  <c r="AN4341" i="3"/>
  <c r="AN4342" i="3"/>
  <c r="AN4343" i="3"/>
  <c r="AN4344" i="3"/>
  <c r="AN4345" i="3"/>
  <c r="AN4346" i="3"/>
  <c r="AN4347" i="3"/>
  <c r="AN4348" i="3"/>
  <c r="AN4349" i="3"/>
  <c r="AN4350" i="3"/>
  <c r="AN4351" i="3"/>
  <c r="AN4352" i="3"/>
  <c r="AN4353" i="3"/>
  <c r="AN4354" i="3"/>
  <c r="AN4355" i="3"/>
  <c r="AN4356" i="3"/>
  <c r="AN4357" i="3"/>
  <c r="AN4358" i="3"/>
  <c r="AN4359" i="3"/>
  <c r="AN4360" i="3"/>
  <c r="AN4361" i="3"/>
  <c r="AN4362" i="3"/>
  <c r="AN4363" i="3"/>
  <c r="AN4364" i="3"/>
  <c r="AN4365" i="3"/>
  <c r="AN4366" i="3"/>
  <c r="AN4367" i="3"/>
  <c r="AN4368" i="3"/>
  <c r="AN4369" i="3"/>
  <c r="AN4370" i="3"/>
  <c r="AN4371" i="3"/>
  <c r="AN4372" i="3"/>
  <c r="AN4373" i="3"/>
  <c r="AN4374" i="3"/>
  <c r="AN4375" i="3"/>
  <c r="AN4376" i="3"/>
  <c r="AN4377" i="3"/>
  <c r="AN4378" i="3"/>
  <c r="AN4379" i="3"/>
  <c r="AN4380" i="3"/>
  <c r="AN4381" i="3"/>
  <c r="AN4382" i="3"/>
  <c r="AN4383" i="3"/>
  <c r="AN4384" i="3"/>
  <c r="AN4386" i="3"/>
  <c r="AN4387" i="3"/>
  <c r="AN4388" i="3"/>
  <c r="AN4389" i="3"/>
  <c r="AN4390" i="3"/>
  <c r="AN4391" i="3"/>
  <c r="AN4392" i="3"/>
  <c r="AN4393" i="3"/>
  <c r="AN4394" i="3"/>
  <c r="AN4395" i="3"/>
  <c r="AN4396" i="3"/>
  <c r="AN4397" i="3"/>
  <c r="AN4398" i="3"/>
  <c r="AN4399" i="3"/>
  <c r="AN4400" i="3"/>
  <c r="AN4401" i="3"/>
  <c r="AN4402" i="3"/>
  <c r="AN4403" i="3"/>
  <c r="AN4404" i="3"/>
  <c r="AN4405" i="3"/>
  <c r="AN4406" i="3"/>
  <c r="AN4407" i="3"/>
  <c r="AN4408" i="3"/>
  <c r="AN4409" i="3"/>
  <c r="AN4410" i="3"/>
  <c r="AN4411" i="3"/>
  <c r="AN4412" i="3"/>
  <c r="AN4413" i="3"/>
  <c r="AN4414" i="3"/>
  <c r="AN4415" i="3"/>
  <c r="AN4416" i="3"/>
  <c r="AN4417" i="3"/>
  <c r="AN4418" i="3"/>
  <c r="AN4419" i="3"/>
  <c r="AN4420" i="3"/>
  <c r="AN4421" i="3"/>
  <c r="AN4422" i="3"/>
  <c r="AN4423" i="3"/>
  <c r="AN4424" i="3"/>
  <c r="AN4425" i="3"/>
  <c r="AN4426" i="3"/>
  <c r="AN4427" i="3"/>
  <c r="AN4428" i="3"/>
  <c r="AN4429" i="3"/>
  <c r="AN4430" i="3"/>
  <c r="AN4431" i="3"/>
  <c r="AN4432" i="3"/>
  <c r="AN4433" i="3"/>
  <c r="AN4434" i="3"/>
  <c r="AN4435" i="3"/>
  <c r="AN4436" i="3"/>
  <c r="AN4437" i="3"/>
  <c r="AN4438" i="3"/>
  <c r="AN4439" i="3"/>
  <c r="AN4440" i="3"/>
  <c r="AN4441" i="3"/>
  <c r="AN4442" i="3"/>
  <c r="AN4443" i="3"/>
  <c r="AN4444" i="3"/>
  <c r="AN4445" i="3"/>
  <c r="AN4446" i="3"/>
  <c r="AN4447" i="3"/>
  <c r="AN4448" i="3"/>
  <c r="AN4449" i="3"/>
  <c r="AN4450" i="3"/>
  <c r="AN4451" i="3"/>
  <c r="AN4452" i="3"/>
  <c r="AN4453" i="3"/>
  <c r="AN4454" i="3"/>
  <c r="AN4455" i="3"/>
  <c r="AN4456" i="3"/>
  <c r="AN4457" i="3"/>
  <c r="AN4458" i="3"/>
  <c r="AN4459" i="3"/>
  <c r="AN4460" i="3"/>
  <c r="AN4461" i="3"/>
  <c r="AN4462" i="3"/>
  <c r="AN4463" i="3"/>
  <c r="AN4464" i="3"/>
  <c r="AN4466" i="3"/>
  <c r="AN4467" i="3"/>
  <c r="AN4468" i="3"/>
  <c r="AN4469" i="3"/>
  <c r="AN4470" i="3"/>
  <c r="AN4471" i="3"/>
  <c r="AN4472" i="3"/>
  <c r="AN4473" i="3"/>
  <c r="AN4474" i="3"/>
  <c r="AN4475" i="3"/>
  <c r="AN4476" i="3"/>
  <c r="AN4477" i="3"/>
  <c r="AN4478" i="3"/>
  <c r="AN4479" i="3"/>
  <c r="AN4480" i="3"/>
  <c r="AN4481" i="3"/>
  <c r="AN4482" i="3"/>
  <c r="AN4483" i="3"/>
  <c r="AN4484" i="3"/>
  <c r="AN4485" i="3"/>
  <c r="AN4486" i="3"/>
  <c r="AN4487" i="3"/>
  <c r="AN4488" i="3"/>
  <c r="AN4489" i="3"/>
  <c r="AN4490" i="3"/>
  <c r="AN4491" i="3"/>
  <c r="AN4492" i="3"/>
  <c r="AN4493" i="3"/>
  <c r="AN4494" i="3"/>
  <c r="AN4495" i="3"/>
  <c r="AN4496" i="3"/>
  <c r="AN4497" i="3"/>
  <c r="AN4498" i="3"/>
  <c r="AN4499" i="3"/>
  <c r="AN4500" i="3"/>
  <c r="AN4501" i="3"/>
  <c r="AN4502" i="3"/>
  <c r="AN4503" i="3"/>
  <c r="AN4504" i="3"/>
  <c r="AN4505" i="3"/>
  <c r="AN4506" i="3"/>
  <c r="AN4507" i="3"/>
  <c r="AN4508" i="3"/>
  <c r="AN4509" i="3"/>
  <c r="AN4510" i="3"/>
  <c r="AN4511" i="3"/>
  <c r="AN4512" i="3"/>
  <c r="AN4513" i="3"/>
  <c r="AN4514" i="3"/>
  <c r="AN4515" i="3"/>
  <c r="AN4516" i="3"/>
  <c r="AN4517" i="3"/>
  <c r="AN4518" i="3"/>
  <c r="AN4519" i="3"/>
  <c r="AN4520" i="3"/>
  <c r="AN4521" i="3"/>
  <c r="AN4522" i="3"/>
  <c r="AN4523" i="3"/>
  <c r="AN4524" i="3"/>
  <c r="AN4525" i="3"/>
  <c r="AN4526" i="3"/>
  <c r="AN4527" i="3"/>
  <c r="AN4528" i="3"/>
  <c r="AN4529" i="3"/>
  <c r="AN4530" i="3"/>
  <c r="AN4531" i="3"/>
  <c r="AN4532" i="3"/>
  <c r="AN4533" i="3"/>
  <c r="AN4534" i="3"/>
  <c r="AN4535" i="3"/>
  <c r="AN4536" i="3"/>
  <c r="AN4537" i="3"/>
  <c r="AN4538" i="3"/>
  <c r="AN4539" i="3"/>
  <c r="AN4540" i="3"/>
  <c r="AN4541" i="3"/>
  <c r="AN4542" i="3"/>
  <c r="AN4543" i="3"/>
  <c r="AN4544" i="3"/>
  <c r="AN4545" i="3"/>
  <c r="AN4546" i="3"/>
  <c r="AN4547" i="3"/>
  <c r="AN4550" i="3"/>
  <c r="AN4553" i="3"/>
  <c r="AN4554" i="3"/>
  <c r="AN4555" i="3"/>
  <c r="AN4556" i="3"/>
  <c r="AN4557" i="3"/>
  <c r="AN4558" i="3"/>
  <c r="AN4559" i="3"/>
  <c r="AN4560" i="3"/>
  <c r="AN4561" i="3"/>
  <c r="AN4562" i="3"/>
  <c r="AN4563" i="3"/>
  <c r="AN4564" i="3"/>
  <c r="AN4565" i="3"/>
  <c r="AN4566" i="3"/>
  <c r="AN4567" i="3"/>
  <c r="AN4568" i="3"/>
  <c r="AN4569" i="3"/>
  <c r="AN4570" i="3"/>
  <c r="AN4571" i="3"/>
  <c r="AN4572" i="3"/>
  <c r="AN4573" i="3"/>
  <c r="AN4574" i="3"/>
  <c r="AN4575" i="3"/>
  <c r="AN4576" i="3"/>
  <c r="AN4577" i="3"/>
  <c r="AN4579" i="3"/>
  <c r="AN4580" i="3"/>
  <c r="AN4581" i="3"/>
  <c r="AN4582" i="3"/>
  <c r="AN4583" i="3"/>
  <c r="AN4584" i="3"/>
  <c r="AN4585" i="3"/>
  <c r="AN4586" i="3"/>
  <c r="AN4587" i="3"/>
  <c r="AN4588" i="3"/>
  <c r="AN4589" i="3"/>
  <c r="AN4590" i="3"/>
  <c r="AN4591" i="3"/>
  <c r="AN4592" i="3"/>
  <c r="AN4593" i="3"/>
  <c r="AN4594" i="3"/>
  <c r="AN4595" i="3"/>
  <c r="AN4596" i="3"/>
  <c r="AN4598" i="3"/>
  <c r="AN4599" i="3"/>
  <c r="AN4600" i="3"/>
  <c r="AN4601" i="3"/>
  <c r="AN4602" i="3"/>
  <c r="AN4603" i="3"/>
  <c r="AN4604" i="3"/>
  <c r="AN4605" i="3"/>
  <c r="AN4606" i="3"/>
  <c r="AN4607" i="3"/>
  <c r="AN4608" i="3"/>
  <c r="AN4609" i="3"/>
  <c r="AN4610" i="3"/>
  <c r="AN4611" i="3"/>
  <c r="AN4612" i="3"/>
  <c r="AN4613" i="3"/>
  <c r="AN4614" i="3"/>
  <c r="AN4615" i="3"/>
  <c r="AN4616" i="3"/>
  <c r="AN4617" i="3"/>
  <c r="AN4618" i="3"/>
  <c r="AN4619" i="3"/>
  <c r="AN4620" i="3"/>
  <c r="AN4621" i="3"/>
  <c r="AN4622" i="3"/>
  <c r="AN4623" i="3"/>
  <c r="AN4624" i="3"/>
  <c r="AN4625" i="3"/>
  <c r="AN4626" i="3"/>
  <c r="AN4627" i="3"/>
  <c r="AN4628" i="3"/>
  <c r="AN4629" i="3"/>
  <c r="AN4631" i="3"/>
  <c r="AN4632" i="3"/>
  <c r="AN4633" i="3"/>
  <c r="AN4634" i="3"/>
  <c r="AN4635" i="3"/>
  <c r="AN4636" i="3"/>
  <c r="AN4637" i="3"/>
  <c r="AN4638" i="3"/>
  <c r="AN4639" i="3"/>
  <c r="AN4640" i="3"/>
  <c r="AN4641" i="3"/>
  <c r="AN4642" i="3"/>
  <c r="AN4643" i="3"/>
  <c r="AN4644" i="3"/>
  <c r="AN4645" i="3"/>
  <c r="AN4646" i="3"/>
  <c r="AN4647" i="3"/>
  <c r="AN4648" i="3"/>
  <c r="AN4650" i="3"/>
  <c r="AN4651" i="3"/>
  <c r="AN4652" i="3"/>
  <c r="AN4653" i="3"/>
  <c r="AN4654" i="3"/>
  <c r="AN4655" i="3"/>
  <c r="AN4656" i="3"/>
  <c r="AN4657" i="3"/>
  <c r="AN4658" i="3"/>
  <c r="AN4659" i="3"/>
  <c r="AN4660" i="3"/>
  <c r="AN4661" i="3"/>
  <c r="AN4663" i="3"/>
  <c r="AN4664" i="3"/>
  <c r="AN4665" i="3"/>
  <c r="AN4666" i="3"/>
  <c r="AN4667" i="3"/>
  <c r="AN4668" i="3"/>
  <c r="AN4669" i="3"/>
  <c r="AN4670" i="3"/>
  <c r="AN4671" i="3"/>
  <c r="AN4672" i="3"/>
  <c r="AN4673" i="3"/>
  <c r="AN4674" i="3"/>
  <c r="AN4675" i="3"/>
  <c r="AN4676" i="3"/>
  <c r="AN4677" i="3"/>
  <c r="AN4678" i="3"/>
  <c r="AN4679" i="3"/>
  <c r="AN4680" i="3"/>
  <c r="AN4681" i="3"/>
  <c r="AN4682" i="3"/>
  <c r="AN4683" i="3"/>
  <c r="AN4684" i="3"/>
  <c r="AN4685" i="3"/>
  <c r="AN4686" i="3"/>
  <c r="AN4687" i="3"/>
  <c r="AN4688" i="3"/>
  <c r="AN4689" i="3"/>
  <c r="AN4690" i="3"/>
  <c r="AN4691" i="3"/>
  <c r="AN4692" i="3"/>
  <c r="AN4693" i="3"/>
  <c r="AN4695" i="3"/>
  <c r="AN4696" i="3"/>
  <c r="AN4697" i="3"/>
  <c r="AN4698" i="3"/>
  <c r="AN4699" i="3"/>
  <c r="AN4700" i="3"/>
  <c r="AN4702" i="3"/>
  <c r="AN4703" i="3"/>
  <c r="AN4704" i="3"/>
  <c r="AN4705" i="3"/>
  <c r="AN4706" i="3"/>
  <c r="AN4707" i="3"/>
  <c r="AN4708" i="3"/>
  <c r="AN4709" i="3"/>
  <c r="AN4710" i="3"/>
  <c r="AN4711" i="3"/>
  <c r="AN4712" i="3"/>
  <c r="AN4713" i="3"/>
  <c r="AN4714" i="3"/>
  <c r="AN4715" i="3"/>
  <c r="AN4716" i="3"/>
  <c r="AN4717" i="3"/>
  <c r="AN4718" i="3"/>
  <c r="AN4719" i="3"/>
  <c r="AN4720" i="3"/>
  <c r="AN4721" i="3"/>
  <c r="AN4722" i="3"/>
  <c r="AN4723" i="3"/>
  <c r="AN4724" i="3"/>
  <c r="AN4725" i="3"/>
  <c r="AN4726" i="3"/>
  <c r="AN4728" i="3"/>
  <c r="AN4729" i="3"/>
  <c r="AN4730" i="3"/>
  <c r="AN4733" i="3"/>
  <c r="AN4734" i="3"/>
  <c r="AN4735" i="3"/>
  <c r="AN4736" i="3"/>
  <c r="AN4737" i="3"/>
  <c r="AN4738" i="3"/>
  <c r="AN4739" i="3"/>
  <c r="AN4741" i="3"/>
  <c r="AN4742" i="3"/>
  <c r="AN4743" i="3"/>
  <c r="AN4744" i="3"/>
  <c r="AN4745" i="3"/>
  <c r="AN4746" i="3"/>
  <c r="AN4747" i="3"/>
  <c r="AN4748" i="3"/>
  <c r="AN4749" i="3"/>
  <c r="AN4750" i="3"/>
  <c r="AN4751" i="3"/>
  <c r="AN4752" i="3"/>
  <c r="AN4753" i="3"/>
  <c r="AN4754" i="3"/>
  <c r="AN4755" i="3"/>
  <c r="AN4756" i="3"/>
  <c r="AN4757" i="3"/>
  <c r="AN4758" i="3"/>
  <c r="AN4759" i="3"/>
  <c r="AN4760" i="3"/>
  <c r="AN4761" i="3"/>
  <c r="AN4762" i="3"/>
  <c r="AN4763" i="3"/>
  <c r="AN4764" i="3"/>
  <c r="AN4765" i="3"/>
  <c r="AN4766" i="3"/>
  <c r="AN4767" i="3"/>
  <c r="AN4768" i="3"/>
  <c r="AN4769" i="3"/>
  <c r="AN4770" i="3"/>
  <c r="AN4771" i="3"/>
  <c r="AN4772" i="3"/>
  <c r="AN4773" i="3"/>
  <c r="AN4774" i="3"/>
  <c r="AN4775" i="3"/>
  <c r="AN4776" i="3"/>
  <c r="AN4777" i="3"/>
  <c r="AN4778" i="3"/>
  <c r="AN4779" i="3"/>
  <c r="AN4780" i="3"/>
  <c r="AN4781" i="3"/>
  <c r="AN4782" i="3"/>
  <c r="AN4783" i="3"/>
  <c r="AN4784" i="3"/>
  <c r="AN4785" i="3"/>
  <c r="AN4786" i="3"/>
  <c r="AN4787" i="3"/>
  <c r="AN4788" i="3"/>
  <c r="AN4789" i="3"/>
  <c r="AN4790" i="3"/>
  <c r="AN4791" i="3"/>
  <c r="AN4792" i="3"/>
  <c r="AN4793" i="3"/>
  <c r="AN4794" i="3"/>
  <c r="AN4795" i="3"/>
  <c r="AN4796" i="3"/>
  <c r="AN4797" i="3"/>
  <c r="AN4798" i="3"/>
  <c r="AN4799" i="3"/>
  <c r="AN4800" i="3"/>
  <c r="AN4801" i="3"/>
  <c r="AN4802" i="3"/>
  <c r="AN4803" i="3"/>
  <c r="AN4804" i="3"/>
  <c r="AN4805" i="3"/>
  <c r="AN4806" i="3"/>
  <c r="AN4807" i="3"/>
  <c r="AN4808" i="3"/>
  <c r="AN4809" i="3"/>
  <c r="AN4810" i="3"/>
  <c r="AN4811" i="3"/>
  <c r="AN4812" i="3"/>
  <c r="AN4813" i="3"/>
  <c r="AN4814" i="3"/>
  <c r="AN4815" i="3"/>
  <c r="AN4816" i="3"/>
  <c r="AN4817" i="3"/>
  <c r="AN4818" i="3"/>
  <c r="AN4819" i="3"/>
  <c r="AN4820" i="3"/>
  <c r="AN4821" i="3"/>
  <c r="AN4822" i="3"/>
  <c r="AN4823" i="3"/>
  <c r="AN4824" i="3"/>
  <c r="AN4825" i="3"/>
  <c r="AN4826" i="3"/>
  <c r="AN4827" i="3"/>
  <c r="AN4828" i="3"/>
  <c r="AN4829" i="3"/>
  <c r="AN4830" i="3"/>
  <c r="AN4831" i="3"/>
  <c r="AN4832" i="3"/>
  <c r="AN4833" i="3"/>
  <c r="AN4834" i="3"/>
  <c r="AN4835" i="3"/>
  <c r="AN4836" i="3"/>
  <c r="AN4837" i="3"/>
  <c r="AN4838" i="3"/>
  <c r="AN4839" i="3"/>
  <c r="AN4840" i="3"/>
  <c r="AN4841" i="3"/>
  <c r="AN4842" i="3"/>
  <c r="AN4843" i="3"/>
  <c r="AN4844" i="3"/>
  <c r="AN4845" i="3"/>
  <c r="AN4846" i="3"/>
  <c r="AN4847" i="3"/>
  <c r="AN4848" i="3"/>
  <c r="AN4849" i="3"/>
  <c r="AN4850" i="3"/>
  <c r="AN4851" i="3"/>
  <c r="AN4852" i="3"/>
  <c r="AN4853" i="3"/>
  <c r="AN4854" i="3"/>
  <c r="AN4855" i="3"/>
  <c r="AN4856" i="3"/>
  <c r="AN4857" i="3"/>
  <c r="AN4858" i="3"/>
  <c r="AN4859" i="3"/>
  <c r="AN4860" i="3"/>
  <c r="AN4861" i="3"/>
  <c r="AN4862" i="3"/>
  <c r="AN4863" i="3"/>
  <c r="AN4864" i="3"/>
  <c r="AN4865" i="3"/>
  <c r="AN4866" i="3"/>
  <c r="AN4867" i="3"/>
  <c r="AN4868" i="3"/>
  <c r="AN4869" i="3"/>
  <c r="AN4870" i="3"/>
  <c r="AN4871" i="3"/>
  <c r="AN4872" i="3"/>
  <c r="AN4873" i="3"/>
  <c r="AN4874" i="3"/>
  <c r="AN4875" i="3"/>
  <c r="AN4876" i="3"/>
  <c r="AN4877" i="3"/>
  <c r="AN4878" i="3"/>
  <c r="AN4879" i="3"/>
  <c r="AN4880" i="3"/>
  <c r="AN4881" i="3"/>
  <c r="AN4882" i="3"/>
  <c r="AN4883" i="3"/>
  <c r="AN4884" i="3"/>
  <c r="AN4885" i="3"/>
  <c r="AN4886" i="3"/>
  <c r="AN4887" i="3"/>
  <c r="AN4888" i="3"/>
  <c r="AN4889" i="3"/>
  <c r="AN4890" i="3"/>
  <c r="AN4891" i="3"/>
  <c r="AN4892" i="3"/>
  <c r="AN4893" i="3"/>
  <c r="AN4894" i="3"/>
  <c r="AN4895" i="3"/>
  <c r="AN4896" i="3"/>
  <c r="AO4890" i="3" l="1"/>
  <c r="AO4893" i="3"/>
  <c r="AO4889" i="3"/>
  <c r="AO4895" i="3"/>
  <c r="AO4891" i="3"/>
  <c r="AO4894" i="3"/>
  <c r="AO113" i="3"/>
  <c r="AO4896" i="3"/>
  <c r="AO4892" i="3"/>
  <c r="AO4888" i="3"/>
  <c r="AM34" i="2"/>
  <c r="AN34" i="2" s="1"/>
  <c r="H8" i="4"/>
  <c r="H9" i="4" s="1"/>
  <c r="H10" i="4" s="1"/>
  <c r="H11" i="4" s="1"/>
  <c r="AN3986" i="3"/>
  <c r="AN4017" i="3"/>
  <c r="AN3145" i="3"/>
  <c r="I8" i="6"/>
  <c r="I9" i="6" s="1"/>
  <c r="I10" i="6" s="1"/>
  <c r="B23" i="2"/>
  <c r="C23" i="2"/>
  <c r="B24" i="2"/>
  <c r="C24" i="2"/>
  <c r="B25" i="2"/>
  <c r="C25" i="2"/>
  <c r="B26" i="2"/>
  <c r="C26" i="2"/>
  <c r="B27" i="2"/>
  <c r="C27" i="2"/>
  <c r="B28" i="2"/>
  <c r="C28" i="2"/>
  <c r="B29" i="2"/>
  <c r="C29" i="2"/>
  <c r="B30" i="2"/>
  <c r="C30" i="2"/>
  <c r="B31" i="2"/>
  <c r="C31" i="2"/>
  <c r="B32" i="2"/>
  <c r="C32" i="2"/>
  <c r="B33" i="2"/>
  <c r="C33" i="2"/>
  <c r="AN3374" i="3"/>
  <c r="AN2374" i="3"/>
  <c r="AN2363" i="3"/>
  <c r="AU418" i="7"/>
  <c r="AU417" i="7"/>
  <c r="AU416" i="7"/>
  <c r="AU415" i="7"/>
  <c r="AU414" i="7"/>
  <c r="AU413" i="7"/>
  <c r="AU412" i="7"/>
  <c r="AU411" i="7"/>
  <c r="AU410" i="7"/>
  <c r="AU409" i="7"/>
  <c r="AU408" i="7"/>
  <c r="AU407" i="7"/>
  <c r="AU406" i="7"/>
  <c r="AU405" i="7"/>
  <c r="AU404" i="7"/>
  <c r="AU403" i="7"/>
  <c r="AU402" i="7"/>
  <c r="AU401" i="7"/>
  <c r="AU400" i="7"/>
  <c r="AU399" i="7"/>
  <c r="AU398" i="7"/>
  <c r="AU397" i="7"/>
  <c r="AU396" i="7"/>
  <c r="AU395" i="7"/>
  <c r="AU394" i="7"/>
  <c r="AU393" i="7"/>
  <c r="AU392" i="7"/>
  <c r="AU391" i="7"/>
  <c r="AU390" i="7"/>
  <c r="AU389" i="7"/>
  <c r="AU388" i="7"/>
  <c r="AU387" i="7"/>
  <c r="AU386" i="7"/>
  <c r="AU385" i="7"/>
  <c r="AU384" i="7"/>
  <c r="AU383" i="7"/>
  <c r="AU382" i="7"/>
  <c r="AU381" i="7"/>
  <c r="AU380" i="7"/>
  <c r="AU379" i="7"/>
  <c r="AU378" i="7"/>
  <c r="AU377" i="7"/>
  <c r="AU376" i="7"/>
  <c r="AU375" i="7"/>
  <c r="AU374" i="7"/>
  <c r="AU373" i="7"/>
  <c r="AU372" i="7"/>
  <c r="AU371" i="7"/>
  <c r="AU370" i="7"/>
  <c r="AU369" i="7"/>
  <c r="AU368" i="7"/>
  <c r="AU367" i="7"/>
  <c r="AU366" i="7"/>
  <c r="AU365" i="7"/>
  <c r="AU364" i="7"/>
  <c r="AU363" i="7"/>
  <c r="AU362" i="7"/>
  <c r="AU361" i="7"/>
  <c r="AU360" i="7"/>
  <c r="AU359" i="7"/>
  <c r="AU358" i="7"/>
  <c r="AU357" i="7"/>
  <c r="AU356" i="7"/>
  <c r="AU355" i="7"/>
  <c r="AU354" i="7"/>
  <c r="AU353" i="7"/>
  <c r="AU352" i="7"/>
  <c r="AU351" i="7"/>
  <c r="AU350" i="7"/>
  <c r="AU349" i="7"/>
  <c r="AU348" i="7"/>
  <c r="AU347" i="7"/>
  <c r="AU346" i="7"/>
  <c r="AU345" i="7"/>
  <c r="AU344" i="7"/>
  <c r="AU343" i="7"/>
  <c r="AU342" i="7"/>
  <c r="AU341" i="7"/>
  <c r="AU340" i="7"/>
  <c r="AU339" i="7"/>
  <c r="AU338" i="7"/>
  <c r="AU337" i="7"/>
  <c r="AU336" i="7"/>
  <c r="AU335" i="7"/>
  <c r="AU334" i="7"/>
  <c r="AU333" i="7"/>
  <c r="AU332" i="7"/>
  <c r="AU331" i="7"/>
  <c r="AU330" i="7"/>
  <c r="AU329" i="7"/>
  <c r="AU328" i="7"/>
  <c r="AU327" i="7"/>
  <c r="AU326" i="7"/>
  <c r="AU325" i="7"/>
  <c r="AU324" i="7"/>
  <c r="AU323" i="7"/>
  <c r="AU322" i="7"/>
  <c r="AU321" i="7"/>
  <c r="AU320" i="7"/>
  <c r="AU319" i="7"/>
  <c r="AU318" i="7"/>
  <c r="AU317" i="7"/>
  <c r="AU316" i="7"/>
  <c r="AU315" i="7"/>
  <c r="AU314" i="7"/>
  <c r="AU313" i="7"/>
  <c r="AU312" i="7"/>
  <c r="AU311" i="7"/>
  <c r="AU310" i="7"/>
  <c r="AU309" i="7"/>
  <c r="AU308" i="7"/>
  <c r="AU307" i="7"/>
  <c r="AU306" i="7"/>
  <c r="AU305" i="7"/>
  <c r="AU304" i="7"/>
  <c r="AU303" i="7"/>
  <c r="AU302" i="7"/>
  <c r="AU301" i="7"/>
  <c r="AU300" i="7"/>
  <c r="AU299" i="7"/>
  <c r="AU298" i="7"/>
  <c r="AU297" i="7"/>
  <c r="AU296" i="7"/>
  <c r="AU295" i="7"/>
  <c r="AU294" i="7"/>
  <c r="AU293" i="7"/>
  <c r="AU292" i="7"/>
  <c r="AU291" i="7"/>
  <c r="AU290" i="7"/>
  <c r="AU289" i="7"/>
  <c r="AU288" i="7"/>
  <c r="AU287" i="7"/>
  <c r="AU286" i="7"/>
  <c r="AU285" i="7"/>
  <c r="AU284" i="7"/>
  <c r="AU283" i="7"/>
  <c r="AU282" i="7"/>
  <c r="AU281" i="7"/>
  <c r="AU280" i="7"/>
  <c r="AU279" i="7"/>
  <c r="AU278" i="7"/>
  <c r="AU277" i="7"/>
  <c r="AU276" i="7"/>
  <c r="AU275" i="7"/>
  <c r="AU274" i="7"/>
  <c r="AU273" i="7"/>
  <c r="AU272" i="7"/>
  <c r="AU271" i="7"/>
  <c r="AU270" i="7"/>
  <c r="AU269" i="7"/>
  <c r="AU268" i="7"/>
  <c r="AU267" i="7"/>
  <c r="AU266" i="7"/>
  <c r="AU265" i="7"/>
  <c r="AU264" i="7"/>
  <c r="AU263" i="7"/>
  <c r="AU262" i="7"/>
  <c r="AU261" i="7"/>
  <c r="AU260" i="7"/>
  <c r="AU259" i="7"/>
  <c r="AU258" i="7"/>
  <c r="AU257" i="7"/>
  <c r="AU256" i="7"/>
  <c r="AU255" i="7"/>
  <c r="AU254" i="7"/>
  <c r="AU253" i="7"/>
  <c r="AU252" i="7"/>
  <c r="AU251" i="7"/>
  <c r="AU250" i="7"/>
  <c r="AU249" i="7"/>
  <c r="AU248" i="7"/>
  <c r="AU247" i="7"/>
  <c r="AU246" i="7"/>
  <c r="AU245" i="7"/>
  <c r="AU244" i="7"/>
  <c r="AU243" i="7"/>
  <c r="AU242" i="7"/>
  <c r="AU241" i="7"/>
  <c r="AU240" i="7"/>
  <c r="AU239" i="7"/>
  <c r="AU238" i="7"/>
  <c r="AU237" i="7"/>
  <c r="AU236" i="7"/>
  <c r="AU235" i="7"/>
  <c r="AU234" i="7"/>
  <c r="AU233" i="7"/>
  <c r="AU232" i="7"/>
  <c r="AU231" i="7"/>
  <c r="AU230" i="7"/>
  <c r="AU229" i="7"/>
  <c r="AU228" i="7"/>
  <c r="AU227" i="7"/>
  <c r="AU226" i="7"/>
  <c r="AU225" i="7"/>
  <c r="AU224" i="7"/>
  <c r="AU223" i="7"/>
  <c r="AU222" i="7"/>
  <c r="AU221" i="7"/>
  <c r="AU220" i="7"/>
  <c r="AU219" i="7"/>
  <c r="AU218" i="7"/>
  <c r="AU217" i="7"/>
  <c r="AU216" i="7"/>
  <c r="AU215" i="7"/>
  <c r="AU214" i="7"/>
  <c r="AU213" i="7"/>
  <c r="AU212" i="7"/>
  <c r="AU211" i="7"/>
  <c r="AU210" i="7"/>
  <c r="AU209" i="7"/>
  <c r="AU208" i="7"/>
  <c r="AU207" i="7"/>
  <c r="AU206" i="7"/>
  <c r="AU205" i="7"/>
  <c r="AU204" i="7"/>
  <c r="AU203" i="7"/>
  <c r="AU202" i="7"/>
  <c r="AU201" i="7"/>
  <c r="AU200" i="7"/>
  <c r="AU199" i="7"/>
  <c r="AU198" i="7"/>
  <c r="AU197" i="7"/>
  <c r="AU196" i="7"/>
  <c r="AU195" i="7"/>
  <c r="AU194" i="7"/>
  <c r="AU193" i="7"/>
  <c r="AU192" i="7"/>
  <c r="AU191" i="7"/>
  <c r="AU190" i="7"/>
  <c r="AU189" i="7"/>
  <c r="AU188" i="7"/>
  <c r="AU187" i="7"/>
  <c r="AU186" i="7"/>
  <c r="AU185" i="7"/>
  <c r="AU184" i="7"/>
  <c r="AU183" i="7"/>
  <c r="AU182" i="7"/>
  <c r="AU181" i="7"/>
  <c r="AU180" i="7"/>
  <c r="AU179" i="7"/>
  <c r="AU178" i="7"/>
  <c r="AU177" i="7"/>
  <c r="AU176" i="7"/>
  <c r="AU175" i="7"/>
  <c r="AU174" i="7"/>
  <c r="AU173" i="7"/>
  <c r="AU172" i="7"/>
  <c r="AU171" i="7"/>
  <c r="AU170" i="7"/>
  <c r="AU169" i="7"/>
  <c r="AU168" i="7"/>
  <c r="AU167" i="7"/>
  <c r="AU166" i="7"/>
  <c r="AU165" i="7"/>
  <c r="AU164" i="7"/>
  <c r="AU163" i="7"/>
  <c r="AU162" i="7"/>
  <c r="AU161" i="7"/>
  <c r="AU160" i="7"/>
  <c r="AU159" i="7"/>
  <c r="AU158" i="7"/>
  <c r="AU157" i="7"/>
  <c r="AU156" i="7"/>
  <c r="AU155" i="7"/>
  <c r="AU154" i="7"/>
  <c r="AU153" i="7"/>
  <c r="AU152" i="7"/>
  <c r="AU151" i="7"/>
  <c r="AU150" i="7"/>
  <c r="AU149" i="7"/>
  <c r="AU148" i="7"/>
  <c r="AU147" i="7"/>
  <c r="AU146" i="7"/>
  <c r="AU145" i="7"/>
  <c r="AU144" i="7"/>
  <c r="AU143" i="7"/>
  <c r="AU142" i="7"/>
  <c r="AU141" i="7"/>
  <c r="AU140" i="7"/>
  <c r="AU139" i="7"/>
  <c r="AU138" i="7"/>
  <c r="AU137" i="7"/>
  <c r="AU136" i="7"/>
  <c r="AU135" i="7"/>
  <c r="AU134" i="7"/>
  <c r="AU133" i="7"/>
  <c r="AU132" i="7"/>
  <c r="AU131" i="7"/>
  <c r="AU130" i="7"/>
  <c r="AU129" i="7"/>
  <c r="AU128" i="7"/>
  <c r="AU127" i="7"/>
  <c r="AU126" i="7"/>
  <c r="AU125" i="7"/>
  <c r="AU124" i="7"/>
  <c r="AU123" i="7"/>
  <c r="AU122" i="7"/>
  <c r="AU121" i="7"/>
  <c r="AU120" i="7"/>
  <c r="AU119" i="7"/>
  <c r="AU118" i="7"/>
  <c r="AU117" i="7"/>
  <c r="AU116" i="7"/>
  <c r="AU115" i="7"/>
  <c r="AU114" i="7"/>
  <c r="AU113" i="7"/>
  <c r="AU112" i="7"/>
  <c r="AU111" i="7"/>
  <c r="AU110" i="7"/>
  <c r="AU109" i="7"/>
  <c r="AU108" i="7"/>
  <c r="AU107" i="7"/>
  <c r="AU106" i="7"/>
  <c r="AU105" i="7"/>
  <c r="AU104" i="7"/>
  <c r="AU103" i="7"/>
  <c r="AU102" i="7"/>
  <c r="AU101" i="7"/>
  <c r="AU100" i="7"/>
  <c r="AU99" i="7"/>
  <c r="AU98" i="7"/>
  <c r="AU97" i="7"/>
  <c r="AU96" i="7"/>
  <c r="AU95" i="7"/>
  <c r="AU94" i="7"/>
  <c r="AU93" i="7"/>
  <c r="AU92" i="7"/>
  <c r="AU91" i="7"/>
  <c r="AU90" i="7"/>
  <c r="AU89" i="7"/>
  <c r="AU88" i="7"/>
  <c r="AU87" i="7"/>
  <c r="AU86" i="7"/>
  <c r="AU85" i="7"/>
  <c r="AU84" i="7"/>
  <c r="AU83" i="7"/>
  <c r="AU82" i="7"/>
  <c r="AU81" i="7"/>
  <c r="AU80" i="7"/>
  <c r="AU79" i="7"/>
  <c r="AU78" i="7"/>
  <c r="AU77" i="7"/>
  <c r="AU76" i="7"/>
  <c r="AU75" i="7"/>
  <c r="AU74" i="7"/>
  <c r="AU73" i="7"/>
  <c r="AU72" i="7"/>
  <c r="AU71" i="7"/>
  <c r="AU70" i="7"/>
  <c r="AU69" i="7"/>
  <c r="AU68" i="7"/>
  <c r="AU67" i="7"/>
  <c r="AU66" i="7"/>
  <c r="AU65" i="7"/>
  <c r="AU64" i="7"/>
  <c r="AU63" i="7"/>
  <c r="AU62" i="7"/>
  <c r="AU61" i="7"/>
  <c r="AU60" i="7"/>
  <c r="AU59" i="7"/>
  <c r="AU58" i="7"/>
  <c r="AU57" i="7"/>
  <c r="AU56" i="7"/>
  <c r="AU55" i="7"/>
  <c r="AU54" i="7"/>
  <c r="AU53" i="7"/>
  <c r="AU52" i="7"/>
  <c r="AU51" i="7"/>
  <c r="AU50" i="7"/>
  <c r="AU49" i="7"/>
  <c r="AU48" i="7"/>
  <c r="AU47" i="7"/>
  <c r="AU46" i="7"/>
  <c r="AU45" i="7"/>
  <c r="AU44" i="7"/>
  <c r="AU43" i="7"/>
  <c r="AU42" i="7"/>
  <c r="AU41" i="7"/>
  <c r="AU40" i="7"/>
  <c r="AU39" i="7"/>
  <c r="AU38" i="7"/>
  <c r="AU37" i="7"/>
  <c r="AU36" i="7"/>
  <c r="AU35" i="7"/>
  <c r="AU34" i="7"/>
  <c r="AU33" i="7"/>
  <c r="AU32" i="7"/>
  <c r="AU31" i="7"/>
  <c r="AU30" i="7"/>
  <c r="AU29" i="7"/>
  <c r="AU28" i="7"/>
  <c r="AU27" i="7"/>
  <c r="AU26" i="7"/>
  <c r="AU25" i="7"/>
  <c r="AU24" i="7"/>
  <c r="AU23" i="7"/>
  <c r="AU22" i="7"/>
  <c r="AU21" i="7"/>
  <c r="AU20" i="7"/>
  <c r="AU19" i="7"/>
  <c r="AU18" i="7"/>
  <c r="AU17" i="7"/>
  <c r="AU16" i="7"/>
  <c r="AU15" i="7"/>
  <c r="AU14" i="7"/>
  <c r="AU13" i="7"/>
  <c r="AU12" i="7"/>
  <c r="AU11" i="7"/>
  <c r="AU10" i="7"/>
  <c r="AU9" i="7"/>
  <c r="AU8" i="7"/>
  <c r="AN2649" i="3"/>
  <c r="AN3236" i="3"/>
  <c r="AN866" i="3"/>
  <c r="G632" i="7"/>
  <c r="G631" i="7"/>
  <c r="G630" i="7"/>
  <c r="G629" i="7"/>
  <c r="G628" i="7"/>
  <c r="G627" i="7"/>
  <c r="G626" i="7"/>
  <c r="G625" i="7"/>
  <c r="G624" i="7"/>
  <c r="G623" i="7"/>
  <c r="G622" i="7"/>
  <c r="G621" i="7"/>
  <c r="G620" i="7"/>
  <c r="G619" i="7"/>
  <c r="G618" i="7"/>
  <c r="G617" i="7"/>
  <c r="G616" i="7"/>
  <c r="G615" i="7"/>
  <c r="G614" i="7"/>
  <c r="G613" i="7"/>
  <c r="G612" i="7"/>
  <c r="G611" i="7"/>
  <c r="G610" i="7"/>
  <c r="G609" i="7"/>
  <c r="G608" i="7"/>
  <c r="G607" i="7"/>
  <c r="G606" i="7"/>
  <c r="G605" i="7"/>
  <c r="G604" i="7"/>
  <c r="G603" i="7"/>
  <c r="G602" i="7"/>
  <c r="G601" i="7"/>
  <c r="G600" i="7"/>
  <c r="G599" i="7"/>
  <c r="G598" i="7"/>
  <c r="G597" i="7"/>
  <c r="G596" i="7"/>
  <c r="G595" i="7"/>
  <c r="AU590" i="7"/>
  <c r="AV418" i="7"/>
  <c r="AV417" i="7"/>
  <c r="AV416" i="7"/>
  <c r="AV415" i="7"/>
  <c r="AV414" i="7"/>
  <c r="AV413" i="7"/>
  <c r="AV412" i="7"/>
  <c r="AV411" i="7"/>
  <c r="AV410" i="7"/>
  <c r="AV409" i="7"/>
  <c r="AV408" i="7"/>
  <c r="AV407" i="7"/>
  <c r="AV406" i="7"/>
  <c r="AV405" i="7"/>
  <c r="AV404" i="7"/>
  <c r="AV403" i="7"/>
  <c r="AV402" i="7"/>
  <c r="AV401" i="7"/>
  <c r="AV400" i="7"/>
  <c r="AV399" i="7"/>
  <c r="AV398" i="7"/>
  <c r="AV397" i="7"/>
  <c r="AV396" i="7"/>
  <c r="AV395" i="7"/>
  <c r="AV394" i="7"/>
  <c r="AV393" i="7"/>
  <c r="AV392" i="7"/>
  <c r="AV391" i="7"/>
  <c r="AV390" i="7"/>
  <c r="AV389" i="7"/>
  <c r="AV388" i="7"/>
  <c r="AV387" i="7"/>
  <c r="AV386" i="7"/>
  <c r="AV385" i="7"/>
  <c r="AV384" i="7"/>
  <c r="AV383" i="7"/>
  <c r="AV382" i="7"/>
  <c r="AV381" i="7"/>
  <c r="AV380" i="7"/>
  <c r="AV379" i="7"/>
  <c r="AV378" i="7"/>
  <c r="AV377" i="7"/>
  <c r="AV376" i="7"/>
  <c r="AV375" i="7"/>
  <c r="AV374" i="7"/>
  <c r="AV373" i="7"/>
  <c r="AV372" i="7"/>
  <c r="AV371" i="7"/>
  <c r="AV370" i="7"/>
  <c r="AV369" i="7"/>
  <c r="AV368" i="7"/>
  <c r="AV367" i="7"/>
  <c r="AV366" i="7"/>
  <c r="AV365" i="7"/>
  <c r="AV364" i="7"/>
  <c r="AV363" i="7"/>
  <c r="AV362" i="7"/>
  <c r="AV361" i="7"/>
  <c r="AV360" i="7"/>
  <c r="AV359" i="7"/>
  <c r="AV358" i="7"/>
  <c r="AV357" i="7"/>
  <c r="AV356" i="7"/>
  <c r="AV355" i="7"/>
  <c r="AV354" i="7"/>
  <c r="AV353" i="7"/>
  <c r="AV352" i="7"/>
  <c r="AV351" i="7"/>
  <c r="AV350" i="7"/>
  <c r="AV349" i="7"/>
  <c r="AV348" i="7"/>
  <c r="AV347" i="7"/>
  <c r="AV346" i="7"/>
  <c r="AV345" i="7"/>
  <c r="AV344" i="7"/>
  <c r="AV343" i="7"/>
  <c r="AV342" i="7"/>
  <c r="AV341" i="7"/>
  <c r="AV340" i="7"/>
  <c r="AV339" i="7"/>
  <c r="AV338" i="7"/>
  <c r="AV337" i="7"/>
  <c r="AV336" i="7"/>
  <c r="AV335" i="7"/>
  <c r="AV334" i="7"/>
  <c r="AV333" i="7"/>
  <c r="AV332" i="7"/>
  <c r="AV331" i="7"/>
  <c r="AV330" i="7"/>
  <c r="AV329" i="7"/>
  <c r="AV328" i="7"/>
  <c r="AV327" i="7"/>
  <c r="AV326" i="7"/>
  <c r="AV325" i="7"/>
  <c r="AV324" i="7"/>
  <c r="AV323" i="7"/>
  <c r="AV322" i="7"/>
  <c r="AV321" i="7"/>
  <c r="AV320" i="7"/>
  <c r="AV319" i="7"/>
  <c r="AV318" i="7"/>
  <c r="AV317" i="7"/>
  <c r="AV316" i="7"/>
  <c r="AV315" i="7"/>
  <c r="AV314" i="7"/>
  <c r="AV313" i="7"/>
  <c r="AV312" i="7"/>
  <c r="AV311" i="7"/>
  <c r="AV310" i="7"/>
  <c r="AV309" i="7"/>
  <c r="AV308" i="7"/>
  <c r="AV307" i="7"/>
  <c r="AV306" i="7"/>
  <c r="AV305" i="7"/>
  <c r="AV304" i="7"/>
  <c r="AV303" i="7"/>
  <c r="AV302" i="7"/>
  <c r="AV301" i="7"/>
  <c r="AV300" i="7"/>
  <c r="AV299" i="7"/>
  <c r="AV298" i="7"/>
  <c r="AV297" i="7"/>
  <c r="AV296" i="7"/>
  <c r="AV295" i="7"/>
  <c r="AV294" i="7"/>
  <c r="AV293" i="7"/>
  <c r="AV292" i="7"/>
  <c r="AV291" i="7"/>
  <c r="AV290" i="7"/>
  <c r="AV289" i="7"/>
  <c r="AV288" i="7"/>
  <c r="AV287" i="7"/>
  <c r="AV286" i="7"/>
  <c r="AV285" i="7"/>
  <c r="AV284" i="7"/>
  <c r="AV283" i="7"/>
  <c r="AV282" i="7"/>
  <c r="AV281" i="7"/>
  <c r="AV280" i="7"/>
  <c r="AV279" i="7"/>
  <c r="AV278" i="7"/>
  <c r="AV277" i="7"/>
  <c r="AV276" i="7"/>
  <c r="AV275" i="7"/>
  <c r="AV274" i="7"/>
  <c r="AV273" i="7"/>
  <c r="AV272" i="7"/>
  <c r="AV271" i="7"/>
  <c r="AV270" i="7"/>
  <c r="AV269" i="7"/>
  <c r="AV268" i="7"/>
  <c r="AV267" i="7"/>
  <c r="AV266" i="7"/>
  <c r="AV265" i="7"/>
  <c r="AV264" i="7"/>
  <c r="AV263" i="7"/>
  <c r="AV262" i="7"/>
  <c r="AV261" i="7"/>
  <c r="AV260" i="7"/>
  <c r="AV259" i="7"/>
  <c r="AV258" i="7"/>
  <c r="AV257" i="7"/>
  <c r="AV256" i="7"/>
  <c r="AV255" i="7"/>
  <c r="AV254" i="7"/>
  <c r="AV253" i="7"/>
  <c r="AV252" i="7"/>
  <c r="AV251" i="7"/>
  <c r="AV250" i="7"/>
  <c r="AV249" i="7"/>
  <c r="AV248" i="7"/>
  <c r="AV247" i="7"/>
  <c r="AV246" i="7"/>
  <c r="AV245" i="7"/>
  <c r="AV244" i="7"/>
  <c r="AV243" i="7"/>
  <c r="AV242" i="7"/>
  <c r="AV241" i="7"/>
  <c r="AV240" i="7"/>
  <c r="AV239" i="7"/>
  <c r="AV238" i="7"/>
  <c r="AV237" i="7"/>
  <c r="AV236" i="7"/>
  <c r="AV235" i="7"/>
  <c r="AV234" i="7"/>
  <c r="AV233" i="7"/>
  <c r="AV232" i="7"/>
  <c r="AV231" i="7"/>
  <c r="AV230" i="7"/>
  <c r="AV229" i="7"/>
  <c r="AV228" i="7"/>
  <c r="AV227" i="7"/>
  <c r="AV226" i="7"/>
  <c r="AV225" i="7"/>
  <c r="AV224" i="7"/>
  <c r="AV223" i="7"/>
  <c r="AV222" i="7"/>
  <c r="AV221" i="7"/>
  <c r="AV220" i="7"/>
  <c r="AV219" i="7"/>
  <c r="AV218" i="7"/>
  <c r="AV217" i="7"/>
  <c r="AV216" i="7"/>
  <c r="AV215" i="7"/>
  <c r="AV214" i="7"/>
  <c r="AV213" i="7"/>
  <c r="AV212" i="7"/>
  <c r="AV211" i="7"/>
  <c r="AV210" i="7"/>
  <c r="AV209" i="7"/>
  <c r="AV208" i="7"/>
  <c r="AV207" i="7"/>
  <c r="AV206" i="7"/>
  <c r="AV205" i="7"/>
  <c r="AV204" i="7"/>
  <c r="AV203" i="7"/>
  <c r="AV202" i="7"/>
  <c r="AV201" i="7"/>
  <c r="AV200" i="7"/>
  <c r="AV199" i="7"/>
  <c r="AV198" i="7"/>
  <c r="AV197" i="7"/>
  <c r="AV196" i="7"/>
  <c r="AV195" i="7"/>
  <c r="AV194" i="7"/>
  <c r="AV193" i="7"/>
  <c r="AV192" i="7"/>
  <c r="AV191" i="7"/>
  <c r="AV190" i="7"/>
  <c r="AV189" i="7"/>
  <c r="AV188" i="7"/>
  <c r="AV187" i="7"/>
  <c r="AV186" i="7"/>
  <c r="AV185" i="7"/>
  <c r="AV184" i="7"/>
  <c r="AV183" i="7"/>
  <c r="AV182" i="7"/>
  <c r="AV181" i="7"/>
  <c r="AV180" i="7"/>
  <c r="AV179" i="7"/>
  <c r="AV178" i="7"/>
  <c r="AV177" i="7"/>
  <c r="AV176" i="7"/>
  <c r="AV175" i="7"/>
  <c r="AV174" i="7"/>
  <c r="AV173" i="7"/>
  <c r="AV172" i="7"/>
  <c r="AV171" i="7"/>
  <c r="AV170" i="7"/>
  <c r="AV169" i="7"/>
  <c r="AV168" i="7"/>
  <c r="AV167" i="7"/>
  <c r="AV166" i="7"/>
  <c r="AV165" i="7"/>
  <c r="AV164" i="7"/>
  <c r="AV163" i="7"/>
  <c r="AV162" i="7"/>
  <c r="AV161" i="7"/>
  <c r="AV160" i="7"/>
  <c r="AV159" i="7"/>
  <c r="AV158" i="7"/>
  <c r="AV157" i="7"/>
  <c r="AV156" i="7"/>
  <c r="AV155" i="7"/>
  <c r="AV154" i="7"/>
  <c r="AV153" i="7"/>
  <c r="AV152" i="7"/>
  <c r="AV151" i="7"/>
  <c r="AV150" i="7"/>
  <c r="AV149" i="7"/>
  <c r="AV148" i="7"/>
  <c r="AV147" i="7"/>
  <c r="AV146" i="7"/>
  <c r="AV145" i="7"/>
  <c r="AV144" i="7"/>
  <c r="AV143" i="7"/>
  <c r="AV142" i="7"/>
  <c r="AV141" i="7"/>
  <c r="AV140" i="7"/>
  <c r="AV139" i="7"/>
  <c r="AV138" i="7"/>
  <c r="AV137" i="7"/>
  <c r="AV136" i="7"/>
  <c r="AV135" i="7"/>
  <c r="AV134" i="7"/>
  <c r="AV133" i="7"/>
  <c r="AV132" i="7"/>
  <c r="AV131" i="7"/>
  <c r="AV130" i="7"/>
  <c r="AV129" i="7"/>
  <c r="AV128" i="7"/>
  <c r="AV127" i="7"/>
  <c r="AV126" i="7"/>
  <c r="AV125" i="7"/>
  <c r="AV124" i="7"/>
  <c r="AV123" i="7"/>
  <c r="AV122" i="7"/>
  <c r="AV121" i="7"/>
  <c r="AV120" i="7"/>
  <c r="AV119" i="7"/>
  <c r="AV118" i="7"/>
  <c r="AV117" i="7"/>
  <c r="AV116" i="7"/>
  <c r="AV115" i="7"/>
  <c r="AV114" i="7"/>
  <c r="AV113" i="7"/>
  <c r="AV112" i="7"/>
  <c r="AV111" i="7"/>
  <c r="AV110" i="7"/>
  <c r="AV109" i="7"/>
  <c r="AV108" i="7"/>
  <c r="AV107" i="7"/>
  <c r="AV106" i="7"/>
  <c r="AV105" i="7"/>
  <c r="AV104" i="7"/>
  <c r="AV103" i="7"/>
  <c r="AV102" i="7"/>
  <c r="AV101" i="7"/>
  <c r="AV100" i="7"/>
  <c r="AV99" i="7"/>
  <c r="AV98" i="7"/>
  <c r="AV97" i="7"/>
  <c r="AV96" i="7"/>
  <c r="AV95" i="7"/>
  <c r="AV94" i="7"/>
  <c r="AV93" i="7"/>
  <c r="AV92" i="7"/>
  <c r="AV91" i="7"/>
  <c r="AV90" i="7"/>
  <c r="AV89" i="7"/>
  <c r="AV88" i="7"/>
  <c r="AV87" i="7"/>
  <c r="AV86" i="7"/>
  <c r="AV85" i="7"/>
  <c r="AV84" i="7"/>
  <c r="AV83" i="7"/>
  <c r="AV82" i="7"/>
  <c r="AV81" i="7"/>
  <c r="AV80" i="7"/>
  <c r="AV79" i="7"/>
  <c r="AV78" i="7"/>
  <c r="AV77" i="7"/>
  <c r="AV76" i="7"/>
  <c r="AV75" i="7"/>
  <c r="AV74" i="7"/>
  <c r="AV73" i="7"/>
  <c r="AV72" i="7"/>
  <c r="AV71" i="7"/>
  <c r="AV70" i="7"/>
  <c r="AV69" i="7"/>
  <c r="AV68" i="7"/>
  <c r="AV67" i="7"/>
  <c r="AV66" i="7"/>
  <c r="AV65" i="7"/>
  <c r="AV64" i="7"/>
  <c r="AV63" i="7"/>
  <c r="AV62" i="7"/>
  <c r="AV61" i="7"/>
  <c r="AV60" i="7"/>
  <c r="AV59" i="7"/>
  <c r="AV58" i="7"/>
  <c r="AV57" i="7"/>
  <c r="AV56" i="7"/>
  <c r="AV55" i="7"/>
  <c r="AV54" i="7"/>
  <c r="AV53" i="7"/>
  <c r="AV52" i="7"/>
  <c r="AV51" i="7"/>
  <c r="AV50" i="7"/>
  <c r="AV49" i="7"/>
  <c r="AV48" i="7"/>
  <c r="AV47" i="7"/>
  <c r="AV46" i="7"/>
  <c r="AV45" i="7"/>
  <c r="AV44" i="7"/>
  <c r="AV43" i="7"/>
  <c r="AV42" i="7"/>
  <c r="AV41" i="7"/>
  <c r="AV40" i="7"/>
  <c r="AV39" i="7"/>
  <c r="AV38" i="7"/>
  <c r="AV37" i="7"/>
  <c r="AV36" i="7"/>
  <c r="AV35" i="7"/>
  <c r="AV34" i="7"/>
  <c r="AV33" i="7"/>
  <c r="AV32" i="7"/>
  <c r="AV31" i="7"/>
  <c r="AV30" i="7"/>
  <c r="AV29" i="7"/>
  <c r="AV28" i="7"/>
  <c r="AV27" i="7"/>
  <c r="AV26" i="7"/>
  <c r="AV25" i="7"/>
  <c r="AV24" i="7"/>
  <c r="AV23" i="7"/>
  <c r="AV22" i="7"/>
  <c r="AV21" i="7"/>
  <c r="AV20" i="7"/>
  <c r="AV19" i="7"/>
  <c r="AV18" i="7"/>
  <c r="AV17" i="7"/>
  <c r="AV16" i="7"/>
  <c r="AV15" i="7"/>
  <c r="AV14" i="7"/>
  <c r="AV13" i="7"/>
  <c r="AV12" i="7"/>
  <c r="AV11" i="7"/>
  <c r="AV10" i="7"/>
  <c r="AV9" i="7"/>
  <c r="AV8" i="7"/>
  <c r="AT583" i="7"/>
  <c r="AS583" i="7"/>
  <c r="AR583" i="7"/>
  <c r="AQ583" i="7"/>
  <c r="AP583" i="7"/>
  <c r="AO583" i="7"/>
  <c r="AN3438" i="3"/>
  <c r="AN1656" i="3"/>
  <c r="AN4694" i="3"/>
  <c r="AO4858" i="3"/>
  <c r="AO4859" i="3"/>
  <c r="AO4860" i="3"/>
  <c r="AO4861" i="3"/>
  <c r="AO4862" i="3"/>
  <c r="AO4863" i="3"/>
  <c r="AO4864" i="3"/>
  <c r="AO4865" i="3"/>
  <c r="AO4866" i="3"/>
  <c r="AO4867" i="3"/>
  <c r="AO4868" i="3"/>
  <c r="AO4869" i="3"/>
  <c r="AO4870" i="3"/>
  <c r="AO4871" i="3"/>
  <c r="AO4872" i="3"/>
  <c r="AO4873" i="3"/>
  <c r="AO4874" i="3"/>
  <c r="AO4875" i="3"/>
  <c r="AO4876" i="3"/>
  <c r="AO4877" i="3"/>
  <c r="AO4878" i="3"/>
  <c r="AO4879" i="3"/>
  <c r="AO4880" i="3"/>
  <c r="AO4881" i="3"/>
  <c r="AO4882" i="3"/>
  <c r="AO4883" i="3"/>
  <c r="AO4884" i="3"/>
  <c r="AO4885" i="3"/>
  <c r="AO4886" i="3"/>
  <c r="AO4887" i="3"/>
  <c r="AM23" i="2"/>
  <c r="AN23" i="2" s="1"/>
  <c r="AM24" i="2"/>
  <c r="AN24" i="2" s="1"/>
  <c r="AM25" i="2"/>
  <c r="AN25" i="2" s="1"/>
  <c r="AM26" i="2"/>
  <c r="AN26" i="2" s="1"/>
  <c r="AM27" i="2"/>
  <c r="AN27" i="2" s="1"/>
  <c r="AM28" i="2"/>
  <c r="AN28" i="2" s="1"/>
  <c r="AM29" i="2"/>
  <c r="AN29" i="2" s="1"/>
  <c r="AM30" i="2"/>
  <c r="AN30" i="2" s="1"/>
  <c r="AM31" i="2"/>
  <c r="AN31" i="2" s="1"/>
  <c r="AM32" i="2"/>
  <c r="AN32" i="2" s="1"/>
  <c r="AM33" i="2"/>
  <c r="AN33" i="2" s="1"/>
  <c r="C10" i="5"/>
  <c r="B8" i="4"/>
  <c r="B9" i="4"/>
  <c r="B10" i="4"/>
  <c r="B11" i="4"/>
  <c r="B12" i="4"/>
  <c r="B13" i="4"/>
  <c r="B14" i="4"/>
  <c r="C14" i="4"/>
  <c r="C13" i="4"/>
  <c r="C12" i="4"/>
  <c r="C11" i="4"/>
  <c r="C10" i="4"/>
  <c r="C9" i="4"/>
  <c r="C8" i="4"/>
  <c r="D10" i="5"/>
  <c r="C9" i="2"/>
  <c r="B21" i="2"/>
  <c r="C21" i="2"/>
  <c r="B22" i="2"/>
  <c r="C22" i="2"/>
  <c r="C10" i="2"/>
  <c r="C11" i="2"/>
  <c r="C12" i="2"/>
  <c r="C13" i="2"/>
  <c r="C14" i="2"/>
  <c r="C15" i="2"/>
  <c r="C16" i="2"/>
  <c r="C17" i="2"/>
  <c r="C18" i="2"/>
  <c r="C19" i="2"/>
  <c r="C20" i="2"/>
  <c r="B13" i="2"/>
  <c r="B9" i="2"/>
  <c r="B11" i="3"/>
  <c r="C11" i="3"/>
  <c r="E11" i="3"/>
  <c r="B12" i="3"/>
  <c r="C12" i="3"/>
  <c r="E12" i="3"/>
  <c r="B13" i="3"/>
  <c r="C13" i="3"/>
  <c r="E13" i="3"/>
  <c r="B14" i="3"/>
  <c r="C14" i="3"/>
  <c r="E14" i="3"/>
  <c r="B15" i="3"/>
  <c r="C15" i="3"/>
  <c r="E15" i="3"/>
  <c r="B16" i="3"/>
  <c r="C16" i="3"/>
  <c r="E16" i="3"/>
  <c r="B17" i="3"/>
  <c r="C17" i="3"/>
  <c r="E17" i="3"/>
  <c r="B18" i="3"/>
  <c r="C18" i="3"/>
  <c r="E18" i="3"/>
  <c r="B19" i="3"/>
  <c r="C19" i="3"/>
  <c r="E19" i="3"/>
  <c r="B20" i="3"/>
  <c r="C20" i="3"/>
  <c r="E20" i="3"/>
  <c r="B21" i="3"/>
  <c r="C21" i="3"/>
  <c r="E21" i="3"/>
  <c r="B22" i="3"/>
  <c r="C22" i="3"/>
  <c r="E22" i="3"/>
  <c r="B23" i="3"/>
  <c r="C23" i="3"/>
  <c r="E23" i="3"/>
  <c r="B24" i="3"/>
  <c r="C24" i="3"/>
  <c r="E24" i="3"/>
  <c r="B25" i="3"/>
  <c r="C25" i="3"/>
  <c r="E25" i="3"/>
  <c r="B26" i="3"/>
  <c r="C26" i="3"/>
  <c r="E26" i="3"/>
  <c r="B27" i="3"/>
  <c r="C27" i="3"/>
  <c r="E27" i="3"/>
  <c r="B28" i="3"/>
  <c r="C28" i="3"/>
  <c r="E28" i="3"/>
  <c r="B29" i="3"/>
  <c r="C29" i="3"/>
  <c r="E29" i="3"/>
  <c r="B30" i="3"/>
  <c r="C30" i="3"/>
  <c r="E30" i="3"/>
  <c r="B31" i="3"/>
  <c r="C31" i="3"/>
  <c r="E31" i="3"/>
  <c r="B32" i="3"/>
  <c r="C32" i="3"/>
  <c r="E32" i="3"/>
  <c r="B33" i="3"/>
  <c r="C33" i="3"/>
  <c r="E33" i="3"/>
  <c r="B34" i="3"/>
  <c r="C34" i="3"/>
  <c r="E34" i="3"/>
  <c r="B35" i="3"/>
  <c r="C35" i="3"/>
  <c r="E35" i="3"/>
  <c r="B36" i="3"/>
  <c r="C36" i="3"/>
  <c r="E36" i="3"/>
  <c r="B37" i="3"/>
  <c r="C37" i="3"/>
  <c r="E37" i="3"/>
  <c r="B38" i="3"/>
  <c r="C38" i="3"/>
  <c r="E38" i="3"/>
  <c r="B39" i="3"/>
  <c r="C39" i="3"/>
  <c r="E39" i="3"/>
  <c r="B40" i="3"/>
  <c r="C40" i="3"/>
  <c r="E40" i="3"/>
  <c r="B41" i="3"/>
  <c r="C41" i="3"/>
  <c r="E41" i="3"/>
  <c r="B42" i="3"/>
  <c r="C42" i="3"/>
  <c r="E42" i="3"/>
  <c r="B43" i="3"/>
  <c r="C43" i="3"/>
  <c r="E43" i="3"/>
  <c r="B44" i="3"/>
  <c r="C44" i="3"/>
  <c r="E44" i="3"/>
  <c r="B45" i="3"/>
  <c r="C45" i="3"/>
  <c r="E45" i="3"/>
  <c r="B46" i="3"/>
  <c r="C46" i="3"/>
  <c r="E46" i="3"/>
  <c r="B47" i="3"/>
  <c r="C47" i="3"/>
  <c r="E47" i="3"/>
  <c r="B48" i="3"/>
  <c r="C48" i="3"/>
  <c r="E48" i="3"/>
  <c r="B49" i="3"/>
  <c r="C49" i="3"/>
  <c r="E49" i="3"/>
  <c r="B50" i="3"/>
  <c r="C50" i="3"/>
  <c r="E50" i="3"/>
  <c r="B51" i="3"/>
  <c r="C51" i="3"/>
  <c r="E51" i="3"/>
  <c r="B52" i="3"/>
  <c r="C52" i="3"/>
  <c r="E52" i="3"/>
  <c r="B53" i="3"/>
  <c r="C53" i="3"/>
  <c r="E53" i="3"/>
  <c r="B54" i="3"/>
  <c r="C54" i="3"/>
  <c r="E54" i="3"/>
  <c r="B55" i="3"/>
  <c r="C55" i="3"/>
  <c r="E55" i="3"/>
  <c r="B56" i="3"/>
  <c r="C56" i="3"/>
  <c r="E56" i="3"/>
  <c r="B57" i="3"/>
  <c r="C57" i="3"/>
  <c r="E57" i="3"/>
  <c r="B58" i="3"/>
  <c r="C58" i="3"/>
  <c r="E58" i="3"/>
  <c r="B59" i="3"/>
  <c r="C59" i="3"/>
  <c r="E59" i="3"/>
  <c r="B60" i="3"/>
  <c r="C60" i="3"/>
  <c r="E60" i="3"/>
  <c r="B61" i="3"/>
  <c r="C61" i="3"/>
  <c r="E61" i="3"/>
  <c r="B62" i="3"/>
  <c r="C62" i="3"/>
  <c r="E62" i="3"/>
  <c r="B63" i="3"/>
  <c r="C63" i="3"/>
  <c r="E63" i="3"/>
  <c r="B64" i="3"/>
  <c r="C64" i="3"/>
  <c r="E64" i="3"/>
  <c r="B65" i="3"/>
  <c r="C65" i="3"/>
  <c r="E65" i="3"/>
  <c r="B66" i="3"/>
  <c r="C66" i="3"/>
  <c r="E66" i="3"/>
  <c r="B67" i="3"/>
  <c r="C67" i="3"/>
  <c r="E67" i="3"/>
  <c r="B68" i="3"/>
  <c r="C68" i="3"/>
  <c r="E68" i="3"/>
  <c r="B69" i="3"/>
  <c r="C69" i="3"/>
  <c r="E69" i="3"/>
  <c r="B70" i="3"/>
  <c r="C70" i="3"/>
  <c r="E70" i="3"/>
  <c r="B71" i="3"/>
  <c r="C71" i="3"/>
  <c r="E71" i="3"/>
  <c r="B72" i="3"/>
  <c r="C72" i="3"/>
  <c r="E72" i="3"/>
  <c r="B73" i="3"/>
  <c r="C73" i="3"/>
  <c r="E73" i="3"/>
  <c r="B74" i="3"/>
  <c r="C74" i="3"/>
  <c r="E74" i="3"/>
  <c r="B75" i="3"/>
  <c r="C75" i="3"/>
  <c r="E75" i="3"/>
  <c r="B76" i="3"/>
  <c r="C76" i="3"/>
  <c r="E76" i="3"/>
  <c r="B77" i="3"/>
  <c r="C77" i="3"/>
  <c r="E77" i="3"/>
  <c r="B78" i="3"/>
  <c r="C78" i="3"/>
  <c r="E78" i="3"/>
  <c r="B79" i="3"/>
  <c r="C79" i="3"/>
  <c r="E79" i="3"/>
  <c r="B80" i="3"/>
  <c r="C80" i="3"/>
  <c r="E80" i="3"/>
  <c r="B81" i="3"/>
  <c r="C81" i="3"/>
  <c r="E81" i="3"/>
  <c r="B82" i="3"/>
  <c r="C82" i="3"/>
  <c r="E82" i="3"/>
  <c r="B83" i="3"/>
  <c r="C83" i="3"/>
  <c r="E83" i="3"/>
  <c r="B84" i="3"/>
  <c r="C84" i="3"/>
  <c r="E84" i="3"/>
  <c r="B85" i="3"/>
  <c r="C85" i="3"/>
  <c r="E85" i="3"/>
  <c r="B86" i="3"/>
  <c r="C86" i="3"/>
  <c r="E86" i="3"/>
  <c r="B87" i="3"/>
  <c r="C87" i="3"/>
  <c r="E87" i="3"/>
  <c r="B88" i="3"/>
  <c r="C88" i="3"/>
  <c r="E88" i="3"/>
  <c r="B89" i="3"/>
  <c r="C89" i="3"/>
  <c r="E89" i="3"/>
  <c r="B90" i="3"/>
  <c r="C90" i="3"/>
  <c r="E90" i="3"/>
  <c r="B91" i="3"/>
  <c r="C91" i="3"/>
  <c r="E91" i="3"/>
  <c r="B92" i="3"/>
  <c r="C92" i="3"/>
  <c r="E92" i="3"/>
  <c r="B93" i="3"/>
  <c r="C93" i="3"/>
  <c r="E93" i="3"/>
  <c r="B94" i="3"/>
  <c r="C94" i="3"/>
  <c r="E94" i="3"/>
  <c r="B95" i="3"/>
  <c r="C95" i="3"/>
  <c r="E95" i="3"/>
  <c r="B96" i="3"/>
  <c r="C96" i="3"/>
  <c r="E96" i="3"/>
  <c r="B97" i="3"/>
  <c r="C97" i="3"/>
  <c r="E97" i="3"/>
  <c r="B98" i="3"/>
  <c r="C98" i="3"/>
  <c r="E98" i="3"/>
  <c r="B99" i="3"/>
  <c r="C99" i="3"/>
  <c r="E99" i="3"/>
  <c r="B100" i="3"/>
  <c r="C100" i="3"/>
  <c r="E100" i="3"/>
  <c r="B101" i="3"/>
  <c r="C101" i="3"/>
  <c r="E101" i="3"/>
  <c r="B102" i="3"/>
  <c r="C102" i="3"/>
  <c r="E102" i="3"/>
  <c r="B103" i="3"/>
  <c r="C103" i="3"/>
  <c r="E103" i="3"/>
  <c r="B104" i="3"/>
  <c r="C104" i="3"/>
  <c r="E104" i="3"/>
  <c r="B105" i="3"/>
  <c r="C105" i="3"/>
  <c r="E105" i="3"/>
  <c r="B106" i="3"/>
  <c r="C106" i="3"/>
  <c r="E106" i="3"/>
  <c r="B107" i="3"/>
  <c r="C107" i="3"/>
  <c r="E107" i="3"/>
  <c r="B108" i="3"/>
  <c r="C108" i="3"/>
  <c r="E108" i="3"/>
  <c r="B109" i="3"/>
  <c r="C109" i="3"/>
  <c r="E109" i="3"/>
  <c r="B110" i="3"/>
  <c r="C110" i="3"/>
  <c r="E110" i="3"/>
  <c r="B111" i="3"/>
  <c r="C111" i="3"/>
  <c r="E111" i="3"/>
  <c r="B112" i="3"/>
  <c r="C112" i="3"/>
  <c r="E112" i="3"/>
  <c r="B113" i="3"/>
  <c r="C113" i="3"/>
  <c r="E113" i="3"/>
  <c r="B114" i="3"/>
  <c r="C114" i="3"/>
  <c r="E114" i="3"/>
  <c r="B115" i="3"/>
  <c r="C115" i="3"/>
  <c r="E115" i="3"/>
  <c r="B116" i="3"/>
  <c r="C116" i="3"/>
  <c r="E116" i="3"/>
  <c r="B117" i="3"/>
  <c r="C117" i="3"/>
  <c r="E117" i="3"/>
  <c r="B118" i="3"/>
  <c r="C118" i="3"/>
  <c r="E118" i="3"/>
  <c r="B119" i="3"/>
  <c r="C119" i="3"/>
  <c r="E119" i="3"/>
  <c r="B120" i="3"/>
  <c r="C120" i="3"/>
  <c r="E120" i="3"/>
  <c r="B121" i="3"/>
  <c r="C121" i="3"/>
  <c r="E121" i="3"/>
  <c r="B122" i="3"/>
  <c r="C122" i="3"/>
  <c r="E122" i="3"/>
  <c r="B123" i="3"/>
  <c r="C123" i="3"/>
  <c r="E123" i="3"/>
  <c r="B124" i="3"/>
  <c r="C124" i="3"/>
  <c r="E124" i="3"/>
  <c r="B125" i="3"/>
  <c r="C125" i="3"/>
  <c r="E125" i="3"/>
  <c r="B126" i="3"/>
  <c r="C126" i="3"/>
  <c r="E126" i="3"/>
  <c r="B127" i="3"/>
  <c r="C127" i="3"/>
  <c r="E127" i="3"/>
  <c r="B128" i="3"/>
  <c r="C128" i="3"/>
  <c r="E128" i="3"/>
  <c r="B129" i="3"/>
  <c r="C129" i="3"/>
  <c r="E129" i="3"/>
  <c r="B130" i="3"/>
  <c r="C130" i="3"/>
  <c r="E130" i="3"/>
  <c r="B131" i="3"/>
  <c r="C131" i="3"/>
  <c r="E131" i="3"/>
  <c r="B132" i="3"/>
  <c r="C132" i="3"/>
  <c r="E132" i="3"/>
  <c r="B133" i="3"/>
  <c r="C133" i="3"/>
  <c r="E133" i="3"/>
  <c r="B134" i="3"/>
  <c r="C134" i="3"/>
  <c r="E134" i="3"/>
  <c r="B135" i="3"/>
  <c r="C135" i="3"/>
  <c r="E135" i="3"/>
  <c r="B136" i="3"/>
  <c r="C136" i="3"/>
  <c r="E136" i="3"/>
  <c r="B137" i="3"/>
  <c r="C137" i="3"/>
  <c r="E137" i="3"/>
  <c r="B138" i="3"/>
  <c r="C138" i="3"/>
  <c r="E138" i="3"/>
  <c r="B139" i="3"/>
  <c r="C139" i="3"/>
  <c r="E139" i="3"/>
  <c r="B140" i="3"/>
  <c r="C140" i="3"/>
  <c r="E140" i="3"/>
  <c r="B141" i="3"/>
  <c r="C141" i="3"/>
  <c r="E141" i="3"/>
  <c r="B142" i="3"/>
  <c r="C142" i="3"/>
  <c r="E142" i="3"/>
  <c r="B143" i="3"/>
  <c r="C143" i="3"/>
  <c r="E143" i="3"/>
  <c r="B144" i="3"/>
  <c r="C144" i="3"/>
  <c r="E144" i="3"/>
  <c r="B145" i="3"/>
  <c r="C145" i="3"/>
  <c r="E145" i="3"/>
  <c r="B146" i="3"/>
  <c r="C146" i="3"/>
  <c r="E146" i="3"/>
  <c r="B147" i="3"/>
  <c r="C147" i="3"/>
  <c r="E147" i="3"/>
  <c r="B148" i="3"/>
  <c r="C148" i="3"/>
  <c r="E148" i="3"/>
  <c r="B149" i="3"/>
  <c r="C149" i="3"/>
  <c r="E149" i="3"/>
  <c r="B150" i="3"/>
  <c r="C150" i="3"/>
  <c r="E150" i="3"/>
  <c r="B151" i="3"/>
  <c r="C151" i="3"/>
  <c r="E151" i="3"/>
  <c r="B152" i="3"/>
  <c r="C152" i="3"/>
  <c r="E152" i="3"/>
  <c r="B153" i="3"/>
  <c r="C153" i="3"/>
  <c r="E153" i="3"/>
  <c r="B154" i="3"/>
  <c r="C154" i="3"/>
  <c r="E154" i="3"/>
  <c r="B155" i="3"/>
  <c r="C155" i="3"/>
  <c r="E155" i="3"/>
  <c r="B156" i="3"/>
  <c r="C156" i="3"/>
  <c r="E156" i="3"/>
  <c r="B157" i="3"/>
  <c r="C157" i="3"/>
  <c r="E157" i="3"/>
  <c r="B158" i="3"/>
  <c r="C158" i="3"/>
  <c r="E158" i="3"/>
  <c r="B159" i="3"/>
  <c r="C159" i="3"/>
  <c r="E159" i="3"/>
  <c r="B160" i="3"/>
  <c r="C160" i="3"/>
  <c r="E160" i="3"/>
  <c r="B161" i="3"/>
  <c r="C161" i="3"/>
  <c r="E161" i="3"/>
  <c r="B162" i="3"/>
  <c r="C162" i="3"/>
  <c r="E162" i="3"/>
  <c r="B163" i="3"/>
  <c r="C163" i="3"/>
  <c r="E163" i="3"/>
  <c r="B164" i="3"/>
  <c r="C164" i="3"/>
  <c r="E164" i="3"/>
  <c r="B165" i="3"/>
  <c r="C165" i="3"/>
  <c r="E165" i="3"/>
  <c r="B166" i="3"/>
  <c r="C166" i="3"/>
  <c r="E166" i="3"/>
  <c r="B167" i="3"/>
  <c r="C167" i="3"/>
  <c r="E167" i="3"/>
  <c r="B168" i="3"/>
  <c r="C168" i="3"/>
  <c r="E168" i="3"/>
  <c r="B169" i="3"/>
  <c r="C169" i="3"/>
  <c r="E169" i="3"/>
  <c r="B170" i="3"/>
  <c r="C170" i="3"/>
  <c r="E170" i="3"/>
  <c r="B171" i="3"/>
  <c r="C171" i="3"/>
  <c r="E171" i="3"/>
  <c r="B172" i="3"/>
  <c r="C172" i="3"/>
  <c r="E172" i="3"/>
  <c r="B173" i="3"/>
  <c r="C173" i="3"/>
  <c r="E173" i="3"/>
  <c r="B174" i="3"/>
  <c r="C174" i="3"/>
  <c r="E174" i="3"/>
  <c r="B175" i="3"/>
  <c r="C175" i="3"/>
  <c r="E175" i="3"/>
  <c r="B176" i="3"/>
  <c r="C176" i="3"/>
  <c r="E176" i="3"/>
  <c r="B177" i="3"/>
  <c r="C177" i="3"/>
  <c r="E177" i="3"/>
  <c r="B178" i="3"/>
  <c r="C178" i="3"/>
  <c r="E178" i="3"/>
  <c r="B179" i="3"/>
  <c r="C179" i="3"/>
  <c r="E179" i="3"/>
  <c r="B180" i="3"/>
  <c r="C180" i="3"/>
  <c r="E180" i="3"/>
  <c r="B181" i="3"/>
  <c r="C181" i="3"/>
  <c r="E181" i="3"/>
  <c r="B182" i="3"/>
  <c r="C182" i="3"/>
  <c r="E182" i="3"/>
  <c r="B183" i="3"/>
  <c r="C183" i="3"/>
  <c r="E183" i="3"/>
  <c r="B184" i="3"/>
  <c r="C184" i="3"/>
  <c r="E184" i="3"/>
  <c r="B185" i="3"/>
  <c r="C185" i="3"/>
  <c r="E185" i="3"/>
  <c r="B186" i="3"/>
  <c r="C186" i="3"/>
  <c r="E186" i="3"/>
  <c r="B187" i="3"/>
  <c r="C187" i="3"/>
  <c r="E187" i="3"/>
  <c r="B188" i="3"/>
  <c r="C188" i="3"/>
  <c r="E188" i="3"/>
  <c r="B189" i="3"/>
  <c r="C189" i="3"/>
  <c r="E189" i="3"/>
  <c r="B190" i="3"/>
  <c r="C190" i="3"/>
  <c r="E190" i="3"/>
  <c r="B191" i="3"/>
  <c r="C191" i="3"/>
  <c r="E191" i="3"/>
  <c r="B192" i="3"/>
  <c r="C192" i="3"/>
  <c r="E192" i="3"/>
  <c r="B193" i="3"/>
  <c r="C193" i="3"/>
  <c r="E193" i="3"/>
  <c r="B194" i="3"/>
  <c r="C194" i="3"/>
  <c r="E194" i="3"/>
  <c r="B195" i="3"/>
  <c r="C195" i="3"/>
  <c r="E195" i="3"/>
  <c r="B196" i="3"/>
  <c r="C196" i="3"/>
  <c r="E196" i="3"/>
  <c r="B197" i="3"/>
  <c r="C197" i="3"/>
  <c r="E197" i="3"/>
  <c r="B198" i="3"/>
  <c r="C198" i="3"/>
  <c r="E198" i="3"/>
  <c r="B199" i="3"/>
  <c r="C199" i="3"/>
  <c r="E199" i="3"/>
  <c r="B200" i="3"/>
  <c r="C200" i="3"/>
  <c r="E200" i="3"/>
  <c r="B201" i="3"/>
  <c r="C201" i="3"/>
  <c r="E201" i="3"/>
  <c r="B202" i="3"/>
  <c r="C202" i="3"/>
  <c r="E202" i="3"/>
  <c r="B203" i="3"/>
  <c r="C203" i="3"/>
  <c r="E203" i="3"/>
  <c r="B204" i="3"/>
  <c r="C204" i="3"/>
  <c r="E204" i="3"/>
  <c r="B205" i="3"/>
  <c r="C205" i="3"/>
  <c r="E205" i="3"/>
  <c r="B206" i="3"/>
  <c r="C206" i="3"/>
  <c r="E206" i="3"/>
  <c r="B207" i="3"/>
  <c r="C207" i="3"/>
  <c r="E207" i="3"/>
  <c r="B208" i="3"/>
  <c r="C208" i="3"/>
  <c r="E208" i="3"/>
  <c r="B209" i="3"/>
  <c r="C209" i="3"/>
  <c r="E209" i="3"/>
  <c r="B210" i="3"/>
  <c r="C210" i="3"/>
  <c r="E210" i="3"/>
  <c r="B211" i="3"/>
  <c r="C211" i="3"/>
  <c r="E211" i="3"/>
  <c r="B212" i="3"/>
  <c r="C212" i="3"/>
  <c r="E212" i="3"/>
  <c r="B213" i="3"/>
  <c r="C213" i="3"/>
  <c r="E213" i="3"/>
  <c r="B214" i="3"/>
  <c r="C214" i="3"/>
  <c r="E214" i="3"/>
  <c r="B215" i="3"/>
  <c r="C215" i="3"/>
  <c r="E215" i="3"/>
  <c r="B216" i="3"/>
  <c r="C216" i="3"/>
  <c r="E216" i="3"/>
  <c r="B217" i="3"/>
  <c r="C217" i="3"/>
  <c r="E217" i="3"/>
  <c r="B218" i="3"/>
  <c r="C218" i="3"/>
  <c r="E218" i="3"/>
  <c r="B219" i="3"/>
  <c r="C219" i="3"/>
  <c r="E219" i="3"/>
  <c r="B220" i="3"/>
  <c r="C220" i="3"/>
  <c r="E220" i="3"/>
  <c r="B221" i="3"/>
  <c r="C221" i="3"/>
  <c r="E221" i="3"/>
  <c r="B222" i="3"/>
  <c r="C222" i="3"/>
  <c r="E222" i="3"/>
  <c r="B223" i="3"/>
  <c r="C223" i="3"/>
  <c r="E223" i="3"/>
  <c r="B224" i="3"/>
  <c r="C224" i="3"/>
  <c r="E224" i="3"/>
  <c r="B225" i="3"/>
  <c r="C225" i="3"/>
  <c r="E225" i="3"/>
  <c r="B226" i="3"/>
  <c r="C226" i="3"/>
  <c r="E226" i="3"/>
  <c r="B227" i="3"/>
  <c r="C227" i="3"/>
  <c r="E227" i="3"/>
  <c r="B228" i="3"/>
  <c r="C228" i="3"/>
  <c r="E228" i="3"/>
  <c r="B229" i="3"/>
  <c r="C229" i="3"/>
  <c r="E229" i="3"/>
  <c r="B230" i="3"/>
  <c r="C230" i="3"/>
  <c r="E230" i="3"/>
  <c r="B231" i="3"/>
  <c r="C231" i="3"/>
  <c r="E231" i="3"/>
  <c r="B232" i="3"/>
  <c r="C232" i="3"/>
  <c r="E232" i="3"/>
  <c r="B233" i="3"/>
  <c r="C233" i="3"/>
  <c r="E233" i="3"/>
  <c r="B234" i="3"/>
  <c r="C234" i="3"/>
  <c r="E234" i="3"/>
  <c r="B235" i="3"/>
  <c r="C235" i="3"/>
  <c r="E235" i="3"/>
  <c r="B236" i="3"/>
  <c r="C236" i="3"/>
  <c r="E236" i="3"/>
  <c r="B237" i="3"/>
  <c r="C237" i="3"/>
  <c r="E237" i="3"/>
  <c r="B238" i="3"/>
  <c r="C238" i="3"/>
  <c r="E238" i="3"/>
  <c r="B239" i="3"/>
  <c r="C239" i="3"/>
  <c r="E239" i="3"/>
  <c r="B240" i="3"/>
  <c r="C240" i="3"/>
  <c r="E240" i="3"/>
  <c r="B241" i="3"/>
  <c r="C241" i="3"/>
  <c r="E241" i="3"/>
  <c r="B242" i="3"/>
  <c r="C242" i="3"/>
  <c r="E242" i="3"/>
  <c r="B243" i="3"/>
  <c r="C243" i="3"/>
  <c r="E243" i="3"/>
  <c r="B244" i="3"/>
  <c r="C244" i="3"/>
  <c r="E244" i="3"/>
  <c r="B245" i="3"/>
  <c r="C245" i="3"/>
  <c r="E245" i="3"/>
  <c r="B246" i="3"/>
  <c r="C246" i="3"/>
  <c r="E246" i="3"/>
  <c r="B247" i="3"/>
  <c r="C247" i="3"/>
  <c r="E247" i="3"/>
  <c r="B248" i="3"/>
  <c r="C248" i="3"/>
  <c r="E248" i="3"/>
  <c r="B249" i="3"/>
  <c r="C249" i="3"/>
  <c r="E249" i="3"/>
  <c r="B250" i="3"/>
  <c r="C250" i="3"/>
  <c r="E250" i="3"/>
  <c r="B251" i="3"/>
  <c r="C251" i="3"/>
  <c r="E251" i="3"/>
  <c r="B252" i="3"/>
  <c r="C252" i="3"/>
  <c r="E252" i="3"/>
  <c r="B253" i="3"/>
  <c r="C253" i="3"/>
  <c r="E253" i="3"/>
  <c r="B254" i="3"/>
  <c r="C254" i="3"/>
  <c r="E254" i="3"/>
  <c r="B255" i="3"/>
  <c r="C255" i="3"/>
  <c r="E255" i="3"/>
  <c r="B256" i="3"/>
  <c r="C256" i="3"/>
  <c r="E256" i="3"/>
  <c r="B257" i="3"/>
  <c r="C257" i="3"/>
  <c r="E257" i="3"/>
  <c r="B258" i="3"/>
  <c r="C258" i="3"/>
  <c r="E258" i="3"/>
  <c r="B259" i="3"/>
  <c r="C259" i="3"/>
  <c r="E259" i="3"/>
  <c r="B260" i="3"/>
  <c r="C260" i="3"/>
  <c r="E260" i="3"/>
  <c r="B261" i="3"/>
  <c r="C261" i="3"/>
  <c r="E261" i="3"/>
  <c r="B262" i="3"/>
  <c r="C262" i="3"/>
  <c r="E262" i="3"/>
  <c r="B263" i="3"/>
  <c r="C263" i="3"/>
  <c r="E263" i="3"/>
  <c r="B264" i="3"/>
  <c r="C264" i="3"/>
  <c r="E264" i="3"/>
  <c r="B265" i="3"/>
  <c r="C265" i="3"/>
  <c r="E265" i="3"/>
  <c r="B266" i="3"/>
  <c r="C266" i="3"/>
  <c r="E266" i="3"/>
  <c r="B267" i="3"/>
  <c r="C267" i="3"/>
  <c r="E267" i="3"/>
  <c r="B268" i="3"/>
  <c r="C268" i="3"/>
  <c r="E268" i="3"/>
  <c r="B269" i="3"/>
  <c r="C269" i="3"/>
  <c r="E269" i="3"/>
  <c r="B270" i="3"/>
  <c r="C270" i="3"/>
  <c r="E270" i="3"/>
  <c r="B271" i="3"/>
  <c r="C271" i="3"/>
  <c r="E271" i="3"/>
  <c r="B272" i="3"/>
  <c r="C272" i="3"/>
  <c r="E272" i="3"/>
  <c r="B273" i="3"/>
  <c r="C273" i="3"/>
  <c r="E273" i="3"/>
  <c r="B274" i="3"/>
  <c r="C274" i="3"/>
  <c r="E274" i="3"/>
  <c r="B275" i="3"/>
  <c r="C275" i="3"/>
  <c r="E275" i="3"/>
  <c r="B276" i="3"/>
  <c r="C276" i="3"/>
  <c r="E276" i="3"/>
  <c r="B277" i="3"/>
  <c r="C277" i="3"/>
  <c r="E277" i="3"/>
  <c r="B278" i="3"/>
  <c r="C278" i="3"/>
  <c r="E278" i="3"/>
  <c r="B279" i="3"/>
  <c r="C279" i="3"/>
  <c r="E279" i="3"/>
  <c r="B280" i="3"/>
  <c r="C280" i="3"/>
  <c r="E280" i="3"/>
  <c r="B281" i="3"/>
  <c r="C281" i="3"/>
  <c r="E281" i="3"/>
  <c r="B282" i="3"/>
  <c r="C282" i="3"/>
  <c r="E282" i="3"/>
  <c r="B283" i="3"/>
  <c r="C283" i="3"/>
  <c r="E283" i="3"/>
  <c r="B284" i="3"/>
  <c r="C284" i="3"/>
  <c r="E284" i="3"/>
  <c r="B285" i="3"/>
  <c r="C285" i="3"/>
  <c r="E285" i="3"/>
  <c r="B286" i="3"/>
  <c r="C286" i="3"/>
  <c r="E286" i="3"/>
  <c r="B287" i="3"/>
  <c r="C287" i="3"/>
  <c r="E287" i="3"/>
  <c r="B288" i="3"/>
  <c r="C288" i="3"/>
  <c r="E288" i="3"/>
  <c r="B289" i="3"/>
  <c r="C289" i="3"/>
  <c r="E289" i="3"/>
  <c r="B290" i="3"/>
  <c r="C290" i="3"/>
  <c r="E290" i="3"/>
  <c r="B291" i="3"/>
  <c r="C291" i="3"/>
  <c r="E291" i="3"/>
  <c r="B292" i="3"/>
  <c r="C292" i="3"/>
  <c r="E292" i="3"/>
  <c r="B293" i="3"/>
  <c r="C293" i="3"/>
  <c r="E293" i="3"/>
  <c r="B294" i="3"/>
  <c r="C294" i="3"/>
  <c r="E294" i="3"/>
  <c r="B295" i="3"/>
  <c r="C295" i="3"/>
  <c r="E295" i="3"/>
  <c r="B296" i="3"/>
  <c r="C296" i="3"/>
  <c r="E296" i="3"/>
  <c r="B297" i="3"/>
  <c r="C297" i="3"/>
  <c r="E297" i="3"/>
  <c r="B298" i="3"/>
  <c r="C298" i="3"/>
  <c r="E298" i="3"/>
  <c r="B299" i="3"/>
  <c r="C299" i="3"/>
  <c r="E299" i="3"/>
  <c r="B300" i="3"/>
  <c r="C300" i="3"/>
  <c r="E300" i="3"/>
  <c r="B301" i="3"/>
  <c r="C301" i="3"/>
  <c r="E301" i="3"/>
  <c r="B302" i="3"/>
  <c r="C302" i="3"/>
  <c r="E302" i="3"/>
  <c r="B303" i="3"/>
  <c r="C303" i="3"/>
  <c r="E303" i="3"/>
  <c r="B304" i="3"/>
  <c r="C304" i="3"/>
  <c r="E304" i="3"/>
  <c r="B305" i="3"/>
  <c r="C305" i="3"/>
  <c r="E305" i="3"/>
  <c r="B306" i="3"/>
  <c r="C306" i="3"/>
  <c r="E306" i="3"/>
  <c r="B307" i="3"/>
  <c r="C307" i="3"/>
  <c r="E307" i="3"/>
  <c r="B308" i="3"/>
  <c r="C308" i="3"/>
  <c r="E308" i="3"/>
  <c r="B309" i="3"/>
  <c r="C309" i="3"/>
  <c r="E309" i="3"/>
  <c r="B310" i="3"/>
  <c r="C310" i="3"/>
  <c r="E310" i="3"/>
  <c r="B311" i="3"/>
  <c r="C311" i="3"/>
  <c r="E311" i="3"/>
  <c r="B312" i="3"/>
  <c r="C312" i="3"/>
  <c r="E312" i="3"/>
  <c r="B313" i="3"/>
  <c r="C313" i="3"/>
  <c r="E313" i="3"/>
  <c r="B314" i="3"/>
  <c r="C314" i="3"/>
  <c r="E314" i="3"/>
  <c r="B315" i="3"/>
  <c r="C315" i="3"/>
  <c r="E315" i="3"/>
  <c r="B316" i="3"/>
  <c r="C316" i="3"/>
  <c r="E316" i="3"/>
  <c r="B317" i="3"/>
  <c r="C317" i="3"/>
  <c r="E317" i="3"/>
  <c r="B318" i="3"/>
  <c r="C318" i="3"/>
  <c r="E318" i="3"/>
  <c r="B319" i="3"/>
  <c r="C319" i="3"/>
  <c r="E319" i="3"/>
  <c r="B320" i="3"/>
  <c r="C320" i="3"/>
  <c r="E320" i="3"/>
  <c r="B321" i="3"/>
  <c r="C321" i="3"/>
  <c r="E321" i="3"/>
  <c r="B322" i="3"/>
  <c r="C322" i="3"/>
  <c r="E322" i="3"/>
  <c r="B323" i="3"/>
  <c r="C323" i="3"/>
  <c r="E323" i="3"/>
  <c r="B324" i="3"/>
  <c r="C324" i="3"/>
  <c r="E324" i="3"/>
  <c r="B325" i="3"/>
  <c r="C325" i="3"/>
  <c r="E325" i="3"/>
  <c r="B326" i="3"/>
  <c r="C326" i="3"/>
  <c r="E326" i="3"/>
  <c r="B327" i="3"/>
  <c r="C327" i="3"/>
  <c r="E327" i="3"/>
  <c r="B328" i="3"/>
  <c r="C328" i="3"/>
  <c r="E328" i="3"/>
  <c r="B329" i="3"/>
  <c r="C329" i="3"/>
  <c r="E329" i="3"/>
  <c r="B330" i="3"/>
  <c r="C330" i="3"/>
  <c r="E330" i="3"/>
  <c r="B331" i="3"/>
  <c r="C331" i="3"/>
  <c r="E331" i="3"/>
  <c r="B332" i="3"/>
  <c r="C332" i="3"/>
  <c r="E332" i="3"/>
  <c r="B333" i="3"/>
  <c r="C333" i="3"/>
  <c r="E333" i="3"/>
  <c r="B334" i="3"/>
  <c r="C334" i="3"/>
  <c r="E334" i="3"/>
  <c r="B335" i="3"/>
  <c r="C335" i="3"/>
  <c r="E335" i="3"/>
  <c r="B336" i="3"/>
  <c r="C336" i="3"/>
  <c r="E336" i="3"/>
  <c r="B337" i="3"/>
  <c r="C337" i="3"/>
  <c r="E337" i="3"/>
  <c r="B338" i="3"/>
  <c r="C338" i="3"/>
  <c r="E338" i="3"/>
  <c r="B339" i="3"/>
  <c r="C339" i="3"/>
  <c r="E339" i="3"/>
  <c r="B340" i="3"/>
  <c r="C340" i="3"/>
  <c r="E340" i="3"/>
  <c r="B341" i="3"/>
  <c r="C341" i="3"/>
  <c r="E341" i="3"/>
  <c r="B342" i="3"/>
  <c r="C342" i="3"/>
  <c r="E342" i="3"/>
  <c r="B343" i="3"/>
  <c r="C343" i="3"/>
  <c r="E343" i="3"/>
  <c r="B344" i="3"/>
  <c r="C344" i="3"/>
  <c r="E344" i="3"/>
  <c r="B345" i="3"/>
  <c r="C345" i="3"/>
  <c r="E345" i="3"/>
  <c r="B346" i="3"/>
  <c r="C346" i="3"/>
  <c r="E346" i="3"/>
  <c r="B347" i="3"/>
  <c r="C347" i="3"/>
  <c r="E347" i="3"/>
  <c r="B348" i="3"/>
  <c r="C348" i="3"/>
  <c r="E348" i="3"/>
  <c r="B349" i="3"/>
  <c r="C349" i="3"/>
  <c r="E349" i="3"/>
  <c r="B350" i="3"/>
  <c r="C350" i="3"/>
  <c r="E350" i="3"/>
  <c r="B351" i="3"/>
  <c r="C351" i="3"/>
  <c r="E351" i="3"/>
  <c r="B352" i="3"/>
  <c r="C352" i="3"/>
  <c r="E352" i="3"/>
  <c r="B353" i="3"/>
  <c r="C353" i="3"/>
  <c r="E353" i="3"/>
  <c r="B354" i="3"/>
  <c r="C354" i="3"/>
  <c r="E354" i="3"/>
  <c r="B355" i="3"/>
  <c r="C355" i="3"/>
  <c r="E355" i="3"/>
  <c r="B356" i="3"/>
  <c r="C356" i="3"/>
  <c r="E356" i="3"/>
  <c r="B357" i="3"/>
  <c r="C357" i="3"/>
  <c r="E357" i="3"/>
  <c r="B358" i="3"/>
  <c r="C358" i="3"/>
  <c r="E358" i="3"/>
  <c r="B359" i="3"/>
  <c r="C359" i="3"/>
  <c r="E359" i="3"/>
  <c r="B360" i="3"/>
  <c r="C360" i="3"/>
  <c r="E360" i="3"/>
  <c r="B361" i="3"/>
  <c r="C361" i="3"/>
  <c r="E361" i="3"/>
  <c r="B362" i="3"/>
  <c r="C362" i="3"/>
  <c r="E362" i="3"/>
  <c r="B363" i="3"/>
  <c r="C363" i="3"/>
  <c r="E363" i="3"/>
  <c r="B364" i="3"/>
  <c r="C364" i="3"/>
  <c r="E364" i="3"/>
  <c r="B365" i="3"/>
  <c r="C365" i="3"/>
  <c r="E365" i="3"/>
  <c r="B366" i="3"/>
  <c r="C366" i="3"/>
  <c r="E366" i="3"/>
  <c r="B367" i="3"/>
  <c r="C367" i="3"/>
  <c r="E367" i="3"/>
  <c r="B368" i="3"/>
  <c r="C368" i="3"/>
  <c r="E368" i="3"/>
  <c r="B369" i="3"/>
  <c r="C369" i="3"/>
  <c r="E369" i="3"/>
  <c r="B370" i="3"/>
  <c r="C370" i="3"/>
  <c r="E370" i="3"/>
  <c r="B371" i="3"/>
  <c r="C371" i="3"/>
  <c r="E371" i="3"/>
  <c r="B372" i="3"/>
  <c r="C372" i="3"/>
  <c r="E372" i="3"/>
  <c r="B373" i="3"/>
  <c r="C373" i="3"/>
  <c r="E373" i="3"/>
  <c r="B374" i="3"/>
  <c r="C374" i="3"/>
  <c r="E374" i="3"/>
  <c r="B375" i="3"/>
  <c r="C375" i="3"/>
  <c r="E375" i="3"/>
  <c r="B376" i="3"/>
  <c r="C376" i="3"/>
  <c r="E376" i="3"/>
  <c r="B377" i="3"/>
  <c r="C377" i="3"/>
  <c r="E377" i="3"/>
  <c r="B378" i="3"/>
  <c r="C378" i="3"/>
  <c r="E378" i="3"/>
  <c r="B379" i="3"/>
  <c r="C379" i="3"/>
  <c r="E379" i="3"/>
  <c r="B380" i="3"/>
  <c r="C380" i="3"/>
  <c r="E380" i="3"/>
  <c r="B381" i="3"/>
  <c r="C381" i="3"/>
  <c r="E381" i="3"/>
  <c r="B382" i="3"/>
  <c r="C382" i="3"/>
  <c r="E382" i="3"/>
  <c r="B383" i="3"/>
  <c r="C383" i="3"/>
  <c r="E383" i="3"/>
  <c r="B384" i="3"/>
  <c r="C384" i="3"/>
  <c r="E384" i="3"/>
  <c r="B385" i="3"/>
  <c r="C385" i="3"/>
  <c r="E385" i="3"/>
  <c r="B386" i="3"/>
  <c r="C386" i="3"/>
  <c r="E386" i="3"/>
  <c r="B387" i="3"/>
  <c r="C387" i="3"/>
  <c r="E387" i="3"/>
  <c r="B388" i="3"/>
  <c r="C388" i="3"/>
  <c r="E388" i="3"/>
  <c r="B389" i="3"/>
  <c r="C389" i="3"/>
  <c r="E389" i="3"/>
  <c r="B390" i="3"/>
  <c r="C390" i="3"/>
  <c r="E390" i="3"/>
  <c r="B391" i="3"/>
  <c r="C391" i="3"/>
  <c r="E391" i="3"/>
  <c r="B392" i="3"/>
  <c r="C392" i="3"/>
  <c r="E392" i="3"/>
  <c r="B393" i="3"/>
  <c r="C393" i="3"/>
  <c r="E393" i="3"/>
  <c r="B394" i="3"/>
  <c r="C394" i="3"/>
  <c r="E394" i="3"/>
  <c r="B395" i="3"/>
  <c r="C395" i="3"/>
  <c r="E395" i="3"/>
  <c r="B396" i="3"/>
  <c r="C396" i="3"/>
  <c r="E396" i="3"/>
  <c r="B397" i="3"/>
  <c r="C397" i="3"/>
  <c r="E397" i="3"/>
  <c r="B398" i="3"/>
  <c r="C398" i="3"/>
  <c r="E398" i="3"/>
  <c r="B399" i="3"/>
  <c r="C399" i="3"/>
  <c r="E399" i="3"/>
  <c r="B400" i="3"/>
  <c r="C400" i="3"/>
  <c r="E400" i="3"/>
  <c r="B401" i="3"/>
  <c r="C401" i="3"/>
  <c r="E401" i="3"/>
  <c r="B402" i="3"/>
  <c r="C402" i="3"/>
  <c r="E402" i="3"/>
  <c r="B403" i="3"/>
  <c r="C403" i="3"/>
  <c r="E403" i="3"/>
  <c r="B404" i="3"/>
  <c r="C404" i="3"/>
  <c r="E404" i="3"/>
  <c r="B405" i="3"/>
  <c r="C405" i="3"/>
  <c r="E405" i="3"/>
  <c r="B406" i="3"/>
  <c r="C406" i="3"/>
  <c r="E406" i="3"/>
  <c r="B407" i="3"/>
  <c r="C407" i="3"/>
  <c r="E407" i="3"/>
  <c r="B408" i="3"/>
  <c r="C408" i="3"/>
  <c r="E408" i="3"/>
  <c r="B409" i="3"/>
  <c r="C409" i="3"/>
  <c r="E409" i="3"/>
  <c r="B410" i="3"/>
  <c r="C410" i="3"/>
  <c r="E410" i="3"/>
  <c r="B411" i="3"/>
  <c r="C411" i="3"/>
  <c r="E411" i="3"/>
  <c r="B412" i="3"/>
  <c r="C412" i="3"/>
  <c r="E412" i="3"/>
  <c r="B413" i="3"/>
  <c r="C413" i="3"/>
  <c r="E413" i="3"/>
  <c r="B414" i="3"/>
  <c r="C414" i="3"/>
  <c r="E414" i="3"/>
  <c r="B415" i="3"/>
  <c r="C415" i="3"/>
  <c r="E415" i="3"/>
  <c r="B416" i="3"/>
  <c r="C416" i="3"/>
  <c r="E416" i="3"/>
  <c r="B417" i="3"/>
  <c r="C417" i="3"/>
  <c r="E417" i="3"/>
  <c r="B418" i="3"/>
  <c r="C418" i="3"/>
  <c r="E418" i="3"/>
  <c r="B419" i="3"/>
  <c r="C419" i="3"/>
  <c r="E419" i="3"/>
  <c r="B420" i="3"/>
  <c r="C420" i="3"/>
  <c r="E420" i="3"/>
  <c r="B421" i="3"/>
  <c r="C421" i="3"/>
  <c r="E421" i="3"/>
  <c r="B422" i="3"/>
  <c r="C422" i="3"/>
  <c r="E422" i="3"/>
  <c r="B423" i="3"/>
  <c r="C423" i="3"/>
  <c r="E423" i="3"/>
  <c r="B424" i="3"/>
  <c r="C424" i="3"/>
  <c r="E424" i="3"/>
  <c r="B425" i="3"/>
  <c r="C425" i="3"/>
  <c r="E425" i="3"/>
  <c r="B426" i="3"/>
  <c r="C426" i="3"/>
  <c r="E426" i="3"/>
  <c r="B427" i="3"/>
  <c r="C427" i="3"/>
  <c r="E427" i="3"/>
  <c r="B428" i="3"/>
  <c r="C428" i="3"/>
  <c r="E428" i="3"/>
  <c r="B429" i="3"/>
  <c r="C429" i="3"/>
  <c r="E429" i="3"/>
  <c r="B430" i="3"/>
  <c r="C430" i="3"/>
  <c r="E430" i="3"/>
  <c r="B431" i="3"/>
  <c r="C431" i="3"/>
  <c r="E431" i="3"/>
  <c r="B432" i="3"/>
  <c r="C432" i="3"/>
  <c r="E432" i="3"/>
  <c r="B433" i="3"/>
  <c r="C433" i="3"/>
  <c r="E433" i="3"/>
  <c r="B434" i="3"/>
  <c r="C434" i="3"/>
  <c r="E434" i="3"/>
  <c r="B435" i="3"/>
  <c r="C435" i="3"/>
  <c r="E435" i="3"/>
  <c r="B436" i="3"/>
  <c r="C436" i="3"/>
  <c r="E436" i="3"/>
  <c r="B437" i="3"/>
  <c r="C437" i="3"/>
  <c r="E437" i="3"/>
  <c r="B438" i="3"/>
  <c r="C438" i="3"/>
  <c r="E438" i="3"/>
  <c r="B439" i="3"/>
  <c r="C439" i="3"/>
  <c r="E439" i="3"/>
  <c r="B440" i="3"/>
  <c r="C440" i="3"/>
  <c r="E440" i="3"/>
  <c r="B441" i="3"/>
  <c r="C441" i="3"/>
  <c r="E441" i="3"/>
  <c r="B442" i="3"/>
  <c r="C442" i="3"/>
  <c r="E442" i="3"/>
  <c r="B443" i="3"/>
  <c r="C443" i="3"/>
  <c r="E443" i="3"/>
  <c r="B444" i="3"/>
  <c r="C444" i="3"/>
  <c r="E444" i="3"/>
  <c r="B445" i="3"/>
  <c r="C445" i="3"/>
  <c r="E445" i="3"/>
  <c r="B446" i="3"/>
  <c r="C446" i="3"/>
  <c r="E446" i="3"/>
  <c r="B447" i="3"/>
  <c r="C447" i="3"/>
  <c r="E447" i="3"/>
  <c r="B448" i="3"/>
  <c r="C448" i="3"/>
  <c r="E448" i="3"/>
  <c r="B449" i="3"/>
  <c r="C449" i="3"/>
  <c r="E449" i="3"/>
  <c r="B450" i="3"/>
  <c r="C450" i="3"/>
  <c r="E450" i="3"/>
  <c r="B451" i="3"/>
  <c r="C451" i="3"/>
  <c r="E451" i="3"/>
  <c r="B452" i="3"/>
  <c r="C452" i="3"/>
  <c r="E452" i="3"/>
  <c r="B453" i="3"/>
  <c r="C453" i="3"/>
  <c r="E453" i="3"/>
  <c r="B454" i="3"/>
  <c r="C454" i="3"/>
  <c r="E454" i="3"/>
  <c r="B455" i="3"/>
  <c r="C455" i="3"/>
  <c r="E455" i="3"/>
  <c r="B456" i="3"/>
  <c r="C456" i="3"/>
  <c r="E456" i="3"/>
  <c r="B457" i="3"/>
  <c r="C457" i="3"/>
  <c r="E457" i="3"/>
  <c r="B458" i="3"/>
  <c r="C458" i="3"/>
  <c r="E458" i="3"/>
  <c r="B459" i="3"/>
  <c r="C459" i="3"/>
  <c r="E459" i="3"/>
  <c r="B460" i="3"/>
  <c r="C460" i="3"/>
  <c r="E460" i="3"/>
  <c r="B461" i="3"/>
  <c r="C461" i="3"/>
  <c r="E461" i="3"/>
  <c r="B462" i="3"/>
  <c r="C462" i="3"/>
  <c r="E462" i="3"/>
  <c r="B463" i="3"/>
  <c r="C463" i="3"/>
  <c r="E463" i="3"/>
  <c r="B464" i="3"/>
  <c r="C464" i="3"/>
  <c r="E464" i="3"/>
  <c r="B465" i="3"/>
  <c r="C465" i="3"/>
  <c r="E465" i="3"/>
  <c r="B466" i="3"/>
  <c r="C466" i="3"/>
  <c r="E466" i="3"/>
  <c r="B467" i="3"/>
  <c r="C467" i="3"/>
  <c r="E467" i="3"/>
  <c r="B468" i="3"/>
  <c r="C468" i="3"/>
  <c r="E468" i="3"/>
  <c r="B469" i="3"/>
  <c r="C469" i="3"/>
  <c r="E469" i="3"/>
  <c r="B470" i="3"/>
  <c r="C470" i="3"/>
  <c r="E470" i="3"/>
  <c r="B471" i="3"/>
  <c r="C471" i="3"/>
  <c r="E471" i="3"/>
  <c r="B472" i="3"/>
  <c r="C472" i="3"/>
  <c r="E472" i="3"/>
  <c r="B473" i="3"/>
  <c r="C473" i="3"/>
  <c r="E473" i="3"/>
  <c r="B474" i="3"/>
  <c r="C474" i="3"/>
  <c r="E474" i="3"/>
  <c r="B475" i="3"/>
  <c r="C475" i="3"/>
  <c r="E475" i="3"/>
  <c r="B476" i="3"/>
  <c r="C476" i="3"/>
  <c r="E476" i="3"/>
  <c r="B477" i="3"/>
  <c r="C477" i="3"/>
  <c r="E477" i="3"/>
  <c r="B478" i="3"/>
  <c r="C478" i="3"/>
  <c r="E478" i="3"/>
  <c r="B479" i="3"/>
  <c r="C479" i="3"/>
  <c r="E479" i="3"/>
  <c r="B480" i="3"/>
  <c r="C480" i="3"/>
  <c r="E480" i="3"/>
  <c r="B481" i="3"/>
  <c r="C481" i="3"/>
  <c r="E481" i="3"/>
  <c r="B482" i="3"/>
  <c r="C482" i="3"/>
  <c r="E482" i="3"/>
  <c r="B483" i="3"/>
  <c r="C483" i="3"/>
  <c r="E483" i="3"/>
  <c r="B484" i="3"/>
  <c r="C484" i="3"/>
  <c r="E484" i="3"/>
  <c r="B485" i="3"/>
  <c r="C485" i="3"/>
  <c r="E485" i="3"/>
  <c r="B486" i="3"/>
  <c r="C486" i="3"/>
  <c r="E486" i="3"/>
  <c r="B487" i="3"/>
  <c r="C487" i="3"/>
  <c r="E487" i="3"/>
  <c r="B488" i="3"/>
  <c r="C488" i="3"/>
  <c r="E488" i="3"/>
  <c r="B489" i="3"/>
  <c r="C489" i="3"/>
  <c r="E489" i="3"/>
  <c r="B490" i="3"/>
  <c r="C490" i="3"/>
  <c r="E490" i="3"/>
  <c r="B491" i="3"/>
  <c r="C491" i="3"/>
  <c r="E491" i="3"/>
  <c r="B492" i="3"/>
  <c r="C492" i="3"/>
  <c r="E492" i="3"/>
  <c r="B493" i="3"/>
  <c r="C493" i="3"/>
  <c r="E493" i="3"/>
  <c r="B494" i="3"/>
  <c r="C494" i="3"/>
  <c r="E494" i="3"/>
  <c r="B495" i="3"/>
  <c r="C495" i="3"/>
  <c r="E495" i="3"/>
  <c r="B496" i="3"/>
  <c r="C496" i="3"/>
  <c r="E496" i="3"/>
  <c r="B497" i="3"/>
  <c r="C497" i="3"/>
  <c r="E497" i="3"/>
  <c r="B498" i="3"/>
  <c r="C498" i="3"/>
  <c r="E498" i="3"/>
  <c r="B499" i="3"/>
  <c r="C499" i="3"/>
  <c r="E499" i="3"/>
  <c r="B500" i="3"/>
  <c r="C500" i="3"/>
  <c r="E500" i="3"/>
  <c r="B501" i="3"/>
  <c r="C501" i="3"/>
  <c r="E501" i="3"/>
  <c r="B502" i="3"/>
  <c r="C502" i="3"/>
  <c r="E502" i="3"/>
  <c r="B503" i="3"/>
  <c r="C503" i="3"/>
  <c r="E503" i="3"/>
  <c r="B504" i="3"/>
  <c r="C504" i="3"/>
  <c r="E504" i="3"/>
  <c r="B505" i="3"/>
  <c r="C505" i="3"/>
  <c r="E505" i="3"/>
  <c r="B506" i="3"/>
  <c r="C506" i="3"/>
  <c r="E506" i="3"/>
  <c r="B507" i="3"/>
  <c r="C507" i="3"/>
  <c r="E507" i="3"/>
  <c r="B508" i="3"/>
  <c r="C508" i="3"/>
  <c r="E508" i="3"/>
  <c r="B509" i="3"/>
  <c r="C509" i="3"/>
  <c r="E509" i="3"/>
  <c r="B510" i="3"/>
  <c r="C510" i="3"/>
  <c r="E510" i="3"/>
  <c r="B511" i="3"/>
  <c r="C511" i="3"/>
  <c r="E511" i="3"/>
  <c r="B512" i="3"/>
  <c r="C512" i="3"/>
  <c r="E512" i="3"/>
  <c r="B513" i="3"/>
  <c r="C513" i="3"/>
  <c r="E513" i="3"/>
  <c r="B514" i="3"/>
  <c r="C514" i="3"/>
  <c r="E514" i="3"/>
  <c r="B515" i="3"/>
  <c r="C515" i="3"/>
  <c r="E515" i="3"/>
  <c r="B516" i="3"/>
  <c r="C516" i="3"/>
  <c r="E516" i="3"/>
  <c r="B517" i="3"/>
  <c r="C517" i="3"/>
  <c r="E517" i="3"/>
  <c r="B518" i="3"/>
  <c r="C518" i="3"/>
  <c r="E518" i="3"/>
  <c r="B519" i="3"/>
  <c r="C519" i="3"/>
  <c r="E519" i="3"/>
  <c r="B520" i="3"/>
  <c r="C520" i="3"/>
  <c r="E520" i="3"/>
  <c r="B521" i="3"/>
  <c r="C521" i="3"/>
  <c r="E521" i="3"/>
  <c r="B522" i="3"/>
  <c r="C522" i="3"/>
  <c r="E522" i="3"/>
  <c r="B523" i="3"/>
  <c r="C523" i="3"/>
  <c r="E523" i="3"/>
  <c r="B524" i="3"/>
  <c r="C524" i="3"/>
  <c r="E524" i="3"/>
  <c r="B525" i="3"/>
  <c r="C525" i="3"/>
  <c r="E525" i="3"/>
  <c r="B526" i="3"/>
  <c r="C526" i="3"/>
  <c r="E526" i="3"/>
  <c r="B527" i="3"/>
  <c r="C527" i="3"/>
  <c r="E527" i="3"/>
  <c r="B528" i="3"/>
  <c r="C528" i="3"/>
  <c r="E528" i="3"/>
  <c r="B529" i="3"/>
  <c r="C529" i="3"/>
  <c r="E529" i="3"/>
  <c r="B530" i="3"/>
  <c r="C530" i="3"/>
  <c r="E530" i="3"/>
  <c r="B531" i="3"/>
  <c r="C531" i="3"/>
  <c r="E531" i="3"/>
  <c r="B532" i="3"/>
  <c r="C532" i="3"/>
  <c r="E532" i="3"/>
  <c r="B533" i="3"/>
  <c r="C533" i="3"/>
  <c r="E533" i="3"/>
  <c r="B534" i="3"/>
  <c r="C534" i="3"/>
  <c r="E534" i="3"/>
  <c r="B535" i="3"/>
  <c r="C535" i="3"/>
  <c r="E535" i="3"/>
  <c r="B536" i="3"/>
  <c r="C536" i="3"/>
  <c r="E536" i="3"/>
  <c r="B537" i="3"/>
  <c r="C537" i="3"/>
  <c r="E537" i="3"/>
  <c r="B538" i="3"/>
  <c r="C538" i="3"/>
  <c r="E538" i="3"/>
  <c r="B539" i="3"/>
  <c r="C539" i="3"/>
  <c r="E539" i="3"/>
  <c r="B540" i="3"/>
  <c r="C540" i="3"/>
  <c r="E540" i="3"/>
  <c r="B541" i="3"/>
  <c r="C541" i="3"/>
  <c r="E541" i="3"/>
  <c r="B542" i="3"/>
  <c r="C542" i="3"/>
  <c r="E542" i="3"/>
  <c r="B543" i="3"/>
  <c r="C543" i="3"/>
  <c r="E543" i="3"/>
  <c r="B544" i="3"/>
  <c r="C544" i="3"/>
  <c r="E544" i="3"/>
  <c r="B545" i="3"/>
  <c r="C545" i="3"/>
  <c r="E545" i="3"/>
  <c r="B546" i="3"/>
  <c r="C546" i="3"/>
  <c r="E546" i="3"/>
  <c r="B547" i="3"/>
  <c r="C547" i="3"/>
  <c r="E547" i="3"/>
  <c r="B548" i="3"/>
  <c r="C548" i="3"/>
  <c r="E548" i="3"/>
  <c r="B549" i="3"/>
  <c r="C549" i="3"/>
  <c r="E549" i="3"/>
  <c r="B550" i="3"/>
  <c r="C550" i="3"/>
  <c r="E550" i="3"/>
  <c r="B551" i="3"/>
  <c r="C551" i="3"/>
  <c r="E551" i="3"/>
  <c r="B552" i="3"/>
  <c r="C552" i="3"/>
  <c r="E552" i="3"/>
  <c r="B553" i="3"/>
  <c r="C553" i="3"/>
  <c r="E553" i="3"/>
  <c r="B554" i="3"/>
  <c r="C554" i="3"/>
  <c r="E554" i="3"/>
  <c r="B555" i="3"/>
  <c r="C555" i="3"/>
  <c r="E555" i="3"/>
  <c r="B556" i="3"/>
  <c r="C556" i="3"/>
  <c r="E556" i="3"/>
  <c r="B557" i="3"/>
  <c r="C557" i="3"/>
  <c r="E557" i="3"/>
  <c r="B558" i="3"/>
  <c r="C558" i="3"/>
  <c r="E558" i="3"/>
  <c r="B559" i="3"/>
  <c r="C559" i="3"/>
  <c r="E559" i="3"/>
  <c r="B560" i="3"/>
  <c r="C560" i="3"/>
  <c r="E560" i="3"/>
  <c r="B561" i="3"/>
  <c r="C561" i="3"/>
  <c r="E561" i="3"/>
  <c r="B562" i="3"/>
  <c r="C562" i="3"/>
  <c r="E562" i="3"/>
  <c r="B563" i="3"/>
  <c r="C563" i="3"/>
  <c r="E563" i="3"/>
  <c r="B564" i="3"/>
  <c r="C564" i="3"/>
  <c r="E564" i="3"/>
  <c r="B565" i="3"/>
  <c r="C565" i="3"/>
  <c r="E565" i="3"/>
  <c r="B566" i="3"/>
  <c r="C566" i="3"/>
  <c r="E566" i="3"/>
  <c r="B567" i="3"/>
  <c r="C567" i="3"/>
  <c r="E567" i="3"/>
  <c r="B568" i="3"/>
  <c r="C568" i="3"/>
  <c r="E568" i="3"/>
  <c r="B569" i="3"/>
  <c r="C569" i="3"/>
  <c r="E569" i="3"/>
  <c r="B570" i="3"/>
  <c r="C570" i="3"/>
  <c r="E570" i="3"/>
  <c r="B571" i="3"/>
  <c r="C571" i="3"/>
  <c r="E571" i="3"/>
  <c r="B572" i="3"/>
  <c r="C572" i="3"/>
  <c r="E572" i="3"/>
  <c r="B573" i="3"/>
  <c r="C573" i="3"/>
  <c r="E573" i="3"/>
  <c r="B574" i="3"/>
  <c r="C574" i="3"/>
  <c r="E574" i="3"/>
  <c r="B575" i="3"/>
  <c r="C575" i="3"/>
  <c r="E575" i="3"/>
  <c r="B576" i="3"/>
  <c r="C576" i="3"/>
  <c r="E576" i="3"/>
  <c r="B577" i="3"/>
  <c r="C577" i="3"/>
  <c r="E577" i="3"/>
  <c r="B578" i="3"/>
  <c r="C578" i="3"/>
  <c r="E578" i="3"/>
  <c r="B579" i="3"/>
  <c r="C579" i="3"/>
  <c r="E579" i="3"/>
  <c r="B580" i="3"/>
  <c r="C580" i="3"/>
  <c r="E580" i="3"/>
  <c r="B581" i="3"/>
  <c r="C581" i="3"/>
  <c r="E581" i="3"/>
  <c r="B582" i="3"/>
  <c r="C582" i="3"/>
  <c r="E582" i="3"/>
  <c r="B583" i="3"/>
  <c r="C583" i="3"/>
  <c r="E583" i="3"/>
  <c r="B584" i="3"/>
  <c r="C584" i="3"/>
  <c r="E584" i="3"/>
  <c r="B585" i="3"/>
  <c r="C585" i="3"/>
  <c r="E585" i="3"/>
  <c r="B586" i="3"/>
  <c r="C586" i="3"/>
  <c r="E586" i="3"/>
  <c r="B587" i="3"/>
  <c r="C587" i="3"/>
  <c r="E587" i="3"/>
  <c r="B588" i="3"/>
  <c r="C588" i="3"/>
  <c r="E588" i="3"/>
  <c r="B589" i="3"/>
  <c r="C589" i="3"/>
  <c r="E589" i="3"/>
  <c r="B590" i="3"/>
  <c r="C590" i="3"/>
  <c r="E590" i="3"/>
  <c r="B591" i="3"/>
  <c r="C591" i="3"/>
  <c r="E591" i="3"/>
  <c r="B592" i="3"/>
  <c r="C592" i="3"/>
  <c r="E592" i="3"/>
  <c r="B593" i="3"/>
  <c r="C593" i="3"/>
  <c r="E593" i="3"/>
  <c r="B594" i="3"/>
  <c r="C594" i="3"/>
  <c r="E594" i="3"/>
  <c r="B595" i="3"/>
  <c r="C595" i="3"/>
  <c r="E595" i="3"/>
  <c r="B596" i="3"/>
  <c r="C596" i="3"/>
  <c r="E596" i="3"/>
  <c r="B597" i="3"/>
  <c r="C597" i="3"/>
  <c r="E597" i="3"/>
  <c r="B598" i="3"/>
  <c r="C598" i="3"/>
  <c r="E598" i="3"/>
  <c r="B599" i="3"/>
  <c r="C599" i="3"/>
  <c r="E599" i="3"/>
  <c r="B600" i="3"/>
  <c r="C600" i="3"/>
  <c r="E600" i="3"/>
  <c r="B601" i="3"/>
  <c r="C601" i="3"/>
  <c r="E601" i="3"/>
  <c r="B602" i="3"/>
  <c r="C602" i="3"/>
  <c r="E602" i="3"/>
  <c r="B603" i="3"/>
  <c r="C603" i="3"/>
  <c r="E603" i="3"/>
  <c r="B604" i="3"/>
  <c r="C604" i="3"/>
  <c r="E604" i="3"/>
  <c r="B605" i="3"/>
  <c r="C605" i="3"/>
  <c r="E605" i="3"/>
  <c r="B606" i="3"/>
  <c r="C606" i="3"/>
  <c r="E606" i="3"/>
  <c r="B607" i="3"/>
  <c r="C607" i="3"/>
  <c r="E607" i="3"/>
  <c r="B608" i="3"/>
  <c r="C608" i="3"/>
  <c r="E608" i="3"/>
  <c r="B609" i="3"/>
  <c r="C609" i="3"/>
  <c r="E609" i="3"/>
  <c r="B610" i="3"/>
  <c r="C610" i="3"/>
  <c r="E610" i="3"/>
  <c r="B611" i="3"/>
  <c r="C611" i="3"/>
  <c r="E611" i="3"/>
  <c r="B612" i="3"/>
  <c r="C612" i="3"/>
  <c r="E612" i="3"/>
  <c r="B613" i="3"/>
  <c r="C613" i="3"/>
  <c r="E613" i="3"/>
  <c r="B614" i="3"/>
  <c r="C614" i="3"/>
  <c r="E614" i="3"/>
  <c r="B615" i="3"/>
  <c r="C615" i="3"/>
  <c r="E615" i="3"/>
  <c r="B616" i="3"/>
  <c r="C616" i="3"/>
  <c r="E616" i="3"/>
  <c r="B617" i="3"/>
  <c r="C617" i="3"/>
  <c r="E617" i="3"/>
  <c r="B618" i="3"/>
  <c r="C618" i="3"/>
  <c r="E618" i="3"/>
  <c r="B619" i="3"/>
  <c r="C619" i="3"/>
  <c r="E619" i="3"/>
  <c r="B620" i="3"/>
  <c r="C620" i="3"/>
  <c r="E620" i="3"/>
  <c r="B621" i="3"/>
  <c r="C621" i="3"/>
  <c r="E621" i="3"/>
  <c r="B622" i="3"/>
  <c r="C622" i="3"/>
  <c r="E622" i="3"/>
  <c r="B623" i="3"/>
  <c r="C623" i="3"/>
  <c r="E623" i="3"/>
  <c r="B624" i="3"/>
  <c r="C624" i="3"/>
  <c r="E624" i="3"/>
  <c r="B625" i="3"/>
  <c r="C625" i="3"/>
  <c r="E625" i="3"/>
  <c r="B626" i="3"/>
  <c r="C626" i="3"/>
  <c r="E626" i="3"/>
  <c r="B627" i="3"/>
  <c r="C627" i="3"/>
  <c r="E627" i="3"/>
  <c r="B628" i="3"/>
  <c r="C628" i="3"/>
  <c r="E628" i="3"/>
  <c r="B629" i="3"/>
  <c r="C629" i="3"/>
  <c r="E629" i="3"/>
  <c r="B630" i="3"/>
  <c r="C630" i="3"/>
  <c r="E630" i="3"/>
  <c r="B631" i="3"/>
  <c r="C631" i="3"/>
  <c r="E631" i="3"/>
  <c r="B632" i="3"/>
  <c r="C632" i="3"/>
  <c r="E632" i="3"/>
  <c r="B633" i="3"/>
  <c r="C633" i="3"/>
  <c r="E633" i="3"/>
  <c r="B634" i="3"/>
  <c r="C634" i="3"/>
  <c r="E634" i="3"/>
  <c r="B635" i="3"/>
  <c r="C635" i="3"/>
  <c r="E635" i="3"/>
  <c r="B636" i="3"/>
  <c r="C636" i="3"/>
  <c r="E636" i="3"/>
  <c r="B637" i="3"/>
  <c r="C637" i="3"/>
  <c r="E637" i="3"/>
  <c r="B638" i="3"/>
  <c r="C638" i="3"/>
  <c r="E638" i="3"/>
  <c r="B639" i="3"/>
  <c r="C639" i="3"/>
  <c r="E639" i="3"/>
  <c r="B640" i="3"/>
  <c r="C640" i="3"/>
  <c r="E640" i="3"/>
  <c r="B641" i="3"/>
  <c r="C641" i="3"/>
  <c r="E641" i="3"/>
  <c r="B642" i="3"/>
  <c r="C642" i="3"/>
  <c r="E642" i="3"/>
  <c r="B643" i="3"/>
  <c r="C643" i="3"/>
  <c r="E643" i="3"/>
  <c r="B644" i="3"/>
  <c r="C644" i="3"/>
  <c r="E644" i="3"/>
  <c r="B645" i="3"/>
  <c r="C645" i="3"/>
  <c r="E645" i="3"/>
  <c r="B646" i="3"/>
  <c r="C646" i="3"/>
  <c r="E646" i="3"/>
  <c r="B647" i="3"/>
  <c r="C647" i="3"/>
  <c r="E647" i="3"/>
  <c r="B648" i="3"/>
  <c r="C648" i="3"/>
  <c r="E648" i="3"/>
  <c r="B649" i="3"/>
  <c r="C649" i="3"/>
  <c r="E649" i="3"/>
  <c r="B650" i="3"/>
  <c r="C650" i="3"/>
  <c r="E650" i="3"/>
  <c r="B651" i="3"/>
  <c r="C651" i="3"/>
  <c r="E651" i="3"/>
  <c r="B652" i="3"/>
  <c r="C652" i="3"/>
  <c r="E652" i="3"/>
  <c r="B653" i="3"/>
  <c r="C653" i="3"/>
  <c r="E653" i="3"/>
  <c r="B654" i="3"/>
  <c r="C654" i="3"/>
  <c r="E654" i="3"/>
  <c r="B655" i="3"/>
  <c r="C655" i="3"/>
  <c r="E655" i="3"/>
  <c r="B656" i="3"/>
  <c r="C656" i="3"/>
  <c r="E656" i="3"/>
  <c r="B657" i="3"/>
  <c r="C657" i="3"/>
  <c r="E657" i="3"/>
  <c r="B658" i="3"/>
  <c r="C658" i="3"/>
  <c r="E658" i="3"/>
  <c r="B659" i="3"/>
  <c r="C659" i="3"/>
  <c r="E659" i="3"/>
  <c r="B660" i="3"/>
  <c r="C660" i="3"/>
  <c r="E660" i="3"/>
  <c r="B661" i="3"/>
  <c r="C661" i="3"/>
  <c r="E661" i="3"/>
  <c r="B662" i="3"/>
  <c r="C662" i="3"/>
  <c r="E662" i="3"/>
  <c r="B663" i="3"/>
  <c r="C663" i="3"/>
  <c r="E663" i="3"/>
  <c r="B664" i="3"/>
  <c r="C664" i="3"/>
  <c r="E664" i="3"/>
  <c r="B665" i="3"/>
  <c r="C665" i="3"/>
  <c r="E665" i="3"/>
  <c r="B666" i="3"/>
  <c r="C666" i="3"/>
  <c r="E666" i="3"/>
  <c r="B667" i="3"/>
  <c r="C667" i="3"/>
  <c r="E667" i="3"/>
  <c r="B668" i="3"/>
  <c r="C668" i="3"/>
  <c r="E668" i="3"/>
  <c r="B669" i="3"/>
  <c r="C669" i="3"/>
  <c r="E669" i="3"/>
  <c r="B670" i="3"/>
  <c r="C670" i="3"/>
  <c r="E670" i="3"/>
  <c r="B671" i="3"/>
  <c r="C671" i="3"/>
  <c r="E671" i="3"/>
  <c r="B672" i="3"/>
  <c r="C672" i="3"/>
  <c r="E672" i="3"/>
  <c r="B673" i="3"/>
  <c r="C673" i="3"/>
  <c r="E673" i="3"/>
  <c r="B674" i="3"/>
  <c r="C674" i="3"/>
  <c r="E674" i="3"/>
  <c r="B675" i="3"/>
  <c r="C675" i="3"/>
  <c r="E675" i="3"/>
  <c r="B676" i="3"/>
  <c r="C676" i="3"/>
  <c r="E676" i="3"/>
  <c r="B677" i="3"/>
  <c r="C677" i="3"/>
  <c r="E677" i="3"/>
  <c r="B678" i="3"/>
  <c r="C678" i="3"/>
  <c r="E678" i="3"/>
  <c r="B679" i="3"/>
  <c r="C679" i="3"/>
  <c r="E679" i="3"/>
  <c r="B680" i="3"/>
  <c r="C680" i="3"/>
  <c r="E680" i="3"/>
  <c r="B681" i="3"/>
  <c r="C681" i="3"/>
  <c r="E681" i="3"/>
  <c r="B682" i="3"/>
  <c r="C682" i="3"/>
  <c r="E682" i="3"/>
  <c r="B683" i="3"/>
  <c r="C683" i="3"/>
  <c r="E683" i="3"/>
  <c r="B684" i="3"/>
  <c r="C684" i="3"/>
  <c r="E684" i="3"/>
  <c r="B685" i="3"/>
  <c r="C685" i="3"/>
  <c r="E685" i="3"/>
  <c r="B686" i="3"/>
  <c r="C686" i="3"/>
  <c r="E686" i="3"/>
  <c r="B687" i="3"/>
  <c r="C687" i="3"/>
  <c r="E687" i="3"/>
  <c r="B688" i="3"/>
  <c r="C688" i="3"/>
  <c r="E688" i="3"/>
  <c r="B689" i="3"/>
  <c r="C689" i="3"/>
  <c r="E689" i="3"/>
  <c r="B690" i="3"/>
  <c r="C690" i="3"/>
  <c r="E690" i="3"/>
  <c r="B691" i="3"/>
  <c r="C691" i="3"/>
  <c r="E691" i="3"/>
  <c r="B692" i="3"/>
  <c r="C692" i="3"/>
  <c r="E692" i="3"/>
  <c r="B693" i="3"/>
  <c r="C693" i="3"/>
  <c r="E693" i="3"/>
  <c r="B694" i="3"/>
  <c r="C694" i="3"/>
  <c r="E694" i="3"/>
  <c r="B695" i="3"/>
  <c r="C695" i="3"/>
  <c r="E695" i="3"/>
  <c r="B696" i="3"/>
  <c r="C696" i="3"/>
  <c r="E696" i="3"/>
  <c r="B697" i="3"/>
  <c r="C697" i="3"/>
  <c r="E697" i="3"/>
  <c r="B698" i="3"/>
  <c r="C698" i="3"/>
  <c r="E698" i="3"/>
  <c r="B699" i="3"/>
  <c r="C699" i="3"/>
  <c r="E699" i="3"/>
  <c r="B700" i="3"/>
  <c r="C700" i="3"/>
  <c r="E700" i="3"/>
  <c r="B701" i="3"/>
  <c r="C701" i="3"/>
  <c r="E701" i="3"/>
  <c r="B702" i="3"/>
  <c r="C702" i="3"/>
  <c r="E702" i="3"/>
  <c r="B703" i="3"/>
  <c r="C703" i="3"/>
  <c r="E703" i="3"/>
  <c r="B704" i="3"/>
  <c r="C704" i="3"/>
  <c r="E704" i="3"/>
  <c r="B705" i="3"/>
  <c r="C705" i="3"/>
  <c r="E705" i="3"/>
  <c r="B706" i="3"/>
  <c r="C706" i="3"/>
  <c r="E706" i="3"/>
  <c r="B707" i="3"/>
  <c r="C707" i="3"/>
  <c r="E707" i="3"/>
  <c r="B708" i="3"/>
  <c r="C708" i="3"/>
  <c r="E708" i="3"/>
  <c r="B709" i="3"/>
  <c r="C709" i="3"/>
  <c r="E709" i="3"/>
  <c r="B710" i="3"/>
  <c r="C710" i="3"/>
  <c r="E710" i="3"/>
  <c r="B711" i="3"/>
  <c r="C711" i="3"/>
  <c r="E711" i="3"/>
  <c r="B712" i="3"/>
  <c r="C712" i="3"/>
  <c r="E712" i="3"/>
  <c r="B713" i="3"/>
  <c r="C713" i="3"/>
  <c r="E713" i="3"/>
  <c r="B714" i="3"/>
  <c r="C714" i="3"/>
  <c r="E714" i="3"/>
  <c r="B715" i="3"/>
  <c r="C715" i="3"/>
  <c r="E715" i="3"/>
  <c r="B716" i="3"/>
  <c r="C716" i="3"/>
  <c r="E716" i="3"/>
  <c r="B717" i="3"/>
  <c r="C717" i="3"/>
  <c r="E717" i="3"/>
  <c r="B718" i="3"/>
  <c r="C718" i="3"/>
  <c r="E718" i="3"/>
  <c r="B719" i="3"/>
  <c r="C719" i="3"/>
  <c r="E719" i="3"/>
  <c r="B720" i="3"/>
  <c r="C720" i="3"/>
  <c r="E720" i="3"/>
  <c r="B721" i="3"/>
  <c r="C721" i="3"/>
  <c r="E721" i="3"/>
  <c r="B722" i="3"/>
  <c r="C722" i="3"/>
  <c r="E722" i="3"/>
  <c r="B723" i="3"/>
  <c r="C723" i="3"/>
  <c r="E723" i="3"/>
  <c r="B724" i="3"/>
  <c r="C724" i="3"/>
  <c r="E724" i="3"/>
  <c r="B725" i="3"/>
  <c r="C725" i="3"/>
  <c r="E725" i="3"/>
  <c r="B726" i="3"/>
  <c r="C726" i="3"/>
  <c r="E726" i="3"/>
  <c r="B727" i="3"/>
  <c r="C727" i="3"/>
  <c r="E727" i="3"/>
  <c r="B728" i="3"/>
  <c r="C728" i="3"/>
  <c r="E728" i="3"/>
  <c r="B729" i="3"/>
  <c r="C729" i="3"/>
  <c r="E729" i="3"/>
  <c r="B730" i="3"/>
  <c r="C730" i="3"/>
  <c r="E730" i="3"/>
  <c r="B731" i="3"/>
  <c r="C731" i="3"/>
  <c r="E731" i="3"/>
  <c r="B732" i="3"/>
  <c r="C732" i="3"/>
  <c r="E732" i="3"/>
  <c r="B733" i="3"/>
  <c r="C733" i="3"/>
  <c r="E733" i="3"/>
  <c r="B734" i="3"/>
  <c r="C734" i="3"/>
  <c r="E734" i="3"/>
  <c r="B735" i="3"/>
  <c r="C735" i="3"/>
  <c r="E735" i="3"/>
  <c r="B736" i="3"/>
  <c r="C736" i="3"/>
  <c r="E736" i="3"/>
  <c r="B737" i="3"/>
  <c r="C737" i="3"/>
  <c r="E737" i="3"/>
  <c r="B738" i="3"/>
  <c r="C738" i="3"/>
  <c r="E738" i="3"/>
  <c r="B739" i="3"/>
  <c r="C739" i="3"/>
  <c r="E739" i="3"/>
  <c r="B740" i="3"/>
  <c r="C740" i="3"/>
  <c r="E740" i="3"/>
  <c r="B741" i="3"/>
  <c r="C741" i="3"/>
  <c r="E741" i="3"/>
  <c r="B742" i="3"/>
  <c r="C742" i="3"/>
  <c r="E742" i="3"/>
  <c r="B743" i="3"/>
  <c r="C743" i="3"/>
  <c r="E743" i="3"/>
  <c r="B744" i="3"/>
  <c r="C744" i="3"/>
  <c r="E744" i="3"/>
  <c r="B745" i="3"/>
  <c r="C745" i="3"/>
  <c r="E745" i="3"/>
  <c r="B746" i="3"/>
  <c r="C746" i="3"/>
  <c r="E746" i="3"/>
  <c r="B747" i="3"/>
  <c r="C747" i="3"/>
  <c r="E747" i="3"/>
  <c r="B748" i="3"/>
  <c r="C748" i="3"/>
  <c r="E748" i="3"/>
  <c r="B749" i="3"/>
  <c r="C749" i="3"/>
  <c r="E749" i="3"/>
  <c r="B750" i="3"/>
  <c r="C750" i="3"/>
  <c r="E750" i="3"/>
  <c r="B751" i="3"/>
  <c r="C751" i="3"/>
  <c r="E751" i="3"/>
  <c r="B752" i="3"/>
  <c r="C752" i="3"/>
  <c r="E752" i="3"/>
  <c r="B753" i="3"/>
  <c r="C753" i="3"/>
  <c r="E753" i="3"/>
  <c r="B754" i="3"/>
  <c r="C754" i="3"/>
  <c r="E754" i="3"/>
  <c r="B755" i="3"/>
  <c r="C755" i="3"/>
  <c r="E755" i="3"/>
  <c r="B756" i="3"/>
  <c r="C756" i="3"/>
  <c r="E756" i="3"/>
  <c r="B757" i="3"/>
  <c r="C757" i="3"/>
  <c r="E757" i="3"/>
  <c r="B758" i="3"/>
  <c r="C758" i="3"/>
  <c r="E758" i="3"/>
  <c r="B759" i="3"/>
  <c r="C759" i="3"/>
  <c r="E759" i="3"/>
  <c r="B760" i="3"/>
  <c r="C760" i="3"/>
  <c r="E760" i="3"/>
  <c r="B761" i="3"/>
  <c r="C761" i="3"/>
  <c r="E761" i="3"/>
  <c r="B762" i="3"/>
  <c r="C762" i="3"/>
  <c r="E762" i="3"/>
  <c r="B763" i="3"/>
  <c r="C763" i="3"/>
  <c r="E763" i="3"/>
  <c r="B764" i="3"/>
  <c r="C764" i="3"/>
  <c r="E764" i="3"/>
  <c r="B765" i="3"/>
  <c r="C765" i="3"/>
  <c r="E765" i="3"/>
  <c r="B766" i="3"/>
  <c r="C766" i="3"/>
  <c r="E766" i="3"/>
  <c r="B767" i="3"/>
  <c r="C767" i="3"/>
  <c r="E767" i="3"/>
  <c r="B768" i="3"/>
  <c r="C768" i="3"/>
  <c r="E768" i="3"/>
  <c r="B769" i="3"/>
  <c r="C769" i="3"/>
  <c r="E769" i="3"/>
  <c r="B770" i="3"/>
  <c r="C770" i="3"/>
  <c r="E770" i="3"/>
  <c r="B771" i="3"/>
  <c r="C771" i="3"/>
  <c r="E771" i="3"/>
  <c r="B772" i="3"/>
  <c r="C772" i="3"/>
  <c r="E772" i="3"/>
  <c r="B773" i="3"/>
  <c r="C773" i="3"/>
  <c r="E773" i="3"/>
  <c r="B774" i="3"/>
  <c r="C774" i="3"/>
  <c r="E774" i="3"/>
  <c r="B775" i="3"/>
  <c r="C775" i="3"/>
  <c r="E775" i="3"/>
  <c r="B776" i="3"/>
  <c r="C776" i="3"/>
  <c r="E776" i="3"/>
  <c r="B777" i="3"/>
  <c r="C777" i="3"/>
  <c r="E777" i="3"/>
  <c r="B778" i="3"/>
  <c r="C778" i="3"/>
  <c r="E778" i="3"/>
  <c r="B779" i="3"/>
  <c r="C779" i="3"/>
  <c r="E779" i="3"/>
  <c r="B780" i="3"/>
  <c r="C780" i="3"/>
  <c r="E780" i="3"/>
  <c r="B781" i="3"/>
  <c r="C781" i="3"/>
  <c r="E781" i="3"/>
  <c r="B782" i="3"/>
  <c r="C782" i="3"/>
  <c r="E782" i="3"/>
  <c r="B783" i="3"/>
  <c r="C783" i="3"/>
  <c r="E783" i="3"/>
  <c r="B784" i="3"/>
  <c r="C784" i="3"/>
  <c r="E784" i="3"/>
  <c r="B785" i="3"/>
  <c r="C785" i="3"/>
  <c r="E785" i="3"/>
  <c r="B786" i="3"/>
  <c r="C786" i="3"/>
  <c r="E786" i="3"/>
  <c r="B787" i="3"/>
  <c r="C787" i="3"/>
  <c r="E787" i="3"/>
  <c r="B788" i="3"/>
  <c r="C788" i="3"/>
  <c r="E788" i="3"/>
  <c r="B789" i="3"/>
  <c r="C789" i="3"/>
  <c r="E789" i="3"/>
  <c r="B790" i="3"/>
  <c r="C790" i="3"/>
  <c r="E790" i="3"/>
  <c r="B791" i="3"/>
  <c r="C791" i="3"/>
  <c r="E791" i="3"/>
  <c r="B792" i="3"/>
  <c r="C792" i="3"/>
  <c r="E792" i="3"/>
  <c r="B793" i="3"/>
  <c r="C793" i="3"/>
  <c r="E793" i="3"/>
  <c r="B794" i="3"/>
  <c r="C794" i="3"/>
  <c r="E794" i="3"/>
  <c r="B795" i="3"/>
  <c r="C795" i="3"/>
  <c r="E795" i="3"/>
  <c r="B796" i="3"/>
  <c r="C796" i="3"/>
  <c r="E796" i="3"/>
  <c r="B797" i="3"/>
  <c r="C797" i="3"/>
  <c r="E797" i="3"/>
  <c r="B798" i="3"/>
  <c r="C798" i="3"/>
  <c r="E798" i="3"/>
  <c r="B799" i="3"/>
  <c r="C799" i="3"/>
  <c r="E799" i="3"/>
  <c r="B800" i="3"/>
  <c r="C800" i="3"/>
  <c r="E800" i="3"/>
  <c r="B801" i="3"/>
  <c r="C801" i="3"/>
  <c r="E801" i="3"/>
  <c r="B802" i="3"/>
  <c r="C802" i="3"/>
  <c r="E802" i="3"/>
  <c r="B803" i="3"/>
  <c r="C803" i="3"/>
  <c r="E803" i="3"/>
  <c r="B804" i="3"/>
  <c r="C804" i="3"/>
  <c r="E804" i="3"/>
  <c r="B805" i="3"/>
  <c r="C805" i="3"/>
  <c r="E805" i="3"/>
  <c r="B806" i="3"/>
  <c r="C806" i="3"/>
  <c r="E806" i="3"/>
  <c r="B807" i="3"/>
  <c r="C807" i="3"/>
  <c r="E807" i="3"/>
  <c r="B808" i="3"/>
  <c r="C808" i="3"/>
  <c r="E808" i="3"/>
  <c r="B809" i="3"/>
  <c r="C809" i="3"/>
  <c r="E809" i="3"/>
  <c r="B810" i="3"/>
  <c r="C810" i="3"/>
  <c r="E810" i="3"/>
  <c r="B811" i="3"/>
  <c r="C811" i="3"/>
  <c r="E811" i="3"/>
  <c r="B812" i="3"/>
  <c r="C812" i="3"/>
  <c r="E812" i="3"/>
  <c r="B813" i="3"/>
  <c r="C813" i="3"/>
  <c r="E813" i="3"/>
  <c r="B814" i="3"/>
  <c r="C814" i="3"/>
  <c r="E814" i="3"/>
  <c r="B815" i="3"/>
  <c r="C815" i="3"/>
  <c r="E815" i="3"/>
  <c r="B816" i="3"/>
  <c r="C816" i="3"/>
  <c r="E816" i="3"/>
  <c r="B817" i="3"/>
  <c r="C817" i="3"/>
  <c r="E817" i="3"/>
  <c r="B818" i="3"/>
  <c r="C818" i="3"/>
  <c r="E818" i="3"/>
  <c r="B819" i="3"/>
  <c r="C819" i="3"/>
  <c r="E819" i="3"/>
  <c r="B820" i="3"/>
  <c r="C820" i="3"/>
  <c r="E820" i="3"/>
  <c r="B821" i="3"/>
  <c r="C821" i="3"/>
  <c r="E821" i="3"/>
  <c r="B822" i="3"/>
  <c r="C822" i="3"/>
  <c r="E822" i="3"/>
  <c r="B823" i="3"/>
  <c r="C823" i="3"/>
  <c r="E823" i="3"/>
  <c r="B824" i="3"/>
  <c r="C824" i="3"/>
  <c r="E824" i="3"/>
  <c r="B825" i="3"/>
  <c r="C825" i="3"/>
  <c r="E825" i="3"/>
  <c r="B826" i="3"/>
  <c r="C826" i="3"/>
  <c r="E826" i="3"/>
  <c r="B827" i="3"/>
  <c r="C827" i="3"/>
  <c r="E827" i="3"/>
  <c r="B828" i="3"/>
  <c r="C828" i="3"/>
  <c r="E828" i="3"/>
  <c r="B829" i="3"/>
  <c r="C829" i="3"/>
  <c r="E829" i="3"/>
  <c r="B830" i="3"/>
  <c r="C830" i="3"/>
  <c r="E830" i="3"/>
  <c r="B831" i="3"/>
  <c r="C831" i="3"/>
  <c r="E831" i="3"/>
  <c r="B832" i="3"/>
  <c r="C832" i="3"/>
  <c r="E832" i="3"/>
  <c r="B833" i="3"/>
  <c r="C833" i="3"/>
  <c r="E833" i="3"/>
  <c r="B834" i="3"/>
  <c r="C834" i="3"/>
  <c r="E834" i="3"/>
  <c r="B835" i="3"/>
  <c r="C835" i="3"/>
  <c r="E835" i="3"/>
  <c r="B836" i="3"/>
  <c r="C836" i="3"/>
  <c r="E836" i="3"/>
  <c r="B837" i="3"/>
  <c r="C837" i="3"/>
  <c r="E837" i="3"/>
  <c r="B838" i="3"/>
  <c r="C838" i="3"/>
  <c r="E838" i="3"/>
  <c r="B839" i="3"/>
  <c r="C839" i="3"/>
  <c r="E839" i="3"/>
  <c r="B840" i="3"/>
  <c r="C840" i="3"/>
  <c r="E840" i="3"/>
  <c r="B841" i="3"/>
  <c r="C841" i="3"/>
  <c r="E841" i="3"/>
  <c r="B842" i="3"/>
  <c r="C842" i="3"/>
  <c r="E842" i="3"/>
  <c r="B843" i="3"/>
  <c r="C843" i="3"/>
  <c r="E843" i="3"/>
  <c r="B844" i="3"/>
  <c r="C844" i="3"/>
  <c r="E844" i="3"/>
  <c r="B845" i="3"/>
  <c r="C845" i="3"/>
  <c r="E845" i="3"/>
  <c r="B846" i="3"/>
  <c r="C846" i="3"/>
  <c r="E846" i="3"/>
  <c r="B847" i="3"/>
  <c r="C847" i="3"/>
  <c r="E847" i="3"/>
  <c r="B848" i="3"/>
  <c r="C848" i="3"/>
  <c r="E848" i="3"/>
  <c r="B849" i="3"/>
  <c r="C849" i="3"/>
  <c r="E849" i="3"/>
  <c r="B850" i="3"/>
  <c r="C850" i="3"/>
  <c r="E850" i="3"/>
  <c r="B851" i="3"/>
  <c r="C851" i="3"/>
  <c r="E851" i="3"/>
  <c r="B852" i="3"/>
  <c r="C852" i="3"/>
  <c r="E852" i="3"/>
  <c r="B853" i="3"/>
  <c r="C853" i="3"/>
  <c r="E853" i="3"/>
  <c r="B854" i="3"/>
  <c r="C854" i="3"/>
  <c r="E854" i="3"/>
  <c r="B855" i="3"/>
  <c r="C855" i="3"/>
  <c r="E855" i="3"/>
  <c r="B856" i="3"/>
  <c r="C856" i="3"/>
  <c r="E856" i="3"/>
  <c r="B857" i="3"/>
  <c r="C857" i="3"/>
  <c r="E857" i="3"/>
  <c r="B858" i="3"/>
  <c r="C858" i="3"/>
  <c r="E858" i="3"/>
  <c r="B859" i="3"/>
  <c r="C859" i="3"/>
  <c r="E859" i="3"/>
  <c r="B860" i="3"/>
  <c r="C860" i="3"/>
  <c r="E860" i="3"/>
  <c r="B861" i="3"/>
  <c r="C861" i="3"/>
  <c r="E861" i="3"/>
  <c r="B862" i="3"/>
  <c r="C862" i="3"/>
  <c r="E862" i="3"/>
  <c r="B863" i="3"/>
  <c r="C863" i="3"/>
  <c r="E863" i="3"/>
  <c r="B864" i="3"/>
  <c r="C864" i="3"/>
  <c r="E864" i="3"/>
  <c r="B865" i="3"/>
  <c r="C865" i="3"/>
  <c r="E865" i="3"/>
  <c r="B866" i="3"/>
  <c r="C866" i="3"/>
  <c r="E866" i="3"/>
  <c r="B867" i="3"/>
  <c r="C867" i="3"/>
  <c r="E867" i="3"/>
  <c r="B868" i="3"/>
  <c r="C868" i="3"/>
  <c r="E868" i="3"/>
  <c r="B869" i="3"/>
  <c r="C869" i="3"/>
  <c r="E869" i="3"/>
  <c r="B870" i="3"/>
  <c r="C870" i="3"/>
  <c r="E870" i="3"/>
  <c r="B871" i="3"/>
  <c r="C871" i="3"/>
  <c r="E871" i="3"/>
  <c r="B872" i="3"/>
  <c r="C872" i="3"/>
  <c r="E872" i="3"/>
  <c r="B873" i="3"/>
  <c r="C873" i="3"/>
  <c r="E873" i="3"/>
  <c r="B874" i="3"/>
  <c r="C874" i="3"/>
  <c r="E874" i="3"/>
  <c r="B875" i="3"/>
  <c r="C875" i="3"/>
  <c r="E875" i="3"/>
  <c r="B876" i="3"/>
  <c r="C876" i="3"/>
  <c r="E876" i="3"/>
  <c r="B877" i="3"/>
  <c r="C877" i="3"/>
  <c r="E877" i="3"/>
  <c r="B878" i="3"/>
  <c r="C878" i="3"/>
  <c r="E878" i="3"/>
  <c r="B879" i="3"/>
  <c r="C879" i="3"/>
  <c r="E879" i="3"/>
  <c r="B880" i="3"/>
  <c r="C880" i="3"/>
  <c r="E880" i="3"/>
  <c r="B881" i="3"/>
  <c r="C881" i="3"/>
  <c r="E881" i="3"/>
  <c r="B882" i="3"/>
  <c r="C882" i="3"/>
  <c r="E882" i="3"/>
  <c r="B883" i="3"/>
  <c r="C883" i="3"/>
  <c r="E883" i="3"/>
  <c r="B884" i="3"/>
  <c r="C884" i="3"/>
  <c r="E884" i="3"/>
  <c r="B885" i="3"/>
  <c r="C885" i="3"/>
  <c r="E885" i="3"/>
  <c r="B886" i="3"/>
  <c r="C886" i="3"/>
  <c r="E886" i="3"/>
  <c r="B887" i="3"/>
  <c r="C887" i="3"/>
  <c r="E887" i="3"/>
  <c r="B888" i="3"/>
  <c r="C888" i="3"/>
  <c r="E888" i="3"/>
  <c r="B889" i="3"/>
  <c r="C889" i="3"/>
  <c r="E889" i="3"/>
  <c r="B890" i="3"/>
  <c r="C890" i="3"/>
  <c r="E890" i="3"/>
  <c r="B891" i="3"/>
  <c r="C891" i="3"/>
  <c r="E891" i="3"/>
  <c r="B892" i="3"/>
  <c r="C892" i="3"/>
  <c r="E892" i="3"/>
  <c r="B893" i="3"/>
  <c r="C893" i="3"/>
  <c r="E893" i="3"/>
  <c r="B894" i="3"/>
  <c r="C894" i="3"/>
  <c r="E894" i="3"/>
  <c r="B895" i="3"/>
  <c r="C895" i="3"/>
  <c r="E895" i="3"/>
  <c r="B896" i="3"/>
  <c r="C896" i="3"/>
  <c r="E896" i="3"/>
  <c r="B897" i="3"/>
  <c r="C897" i="3"/>
  <c r="E897" i="3"/>
  <c r="B898" i="3"/>
  <c r="C898" i="3"/>
  <c r="E898" i="3"/>
  <c r="B899" i="3"/>
  <c r="C899" i="3"/>
  <c r="E899" i="3"/>
  <c r="B900" i="3"/>
  <c r="C900" i="3"/>
  <c r="E900" i="3"/>
  <c r="B901" i="3"/>
  <c r="C901" i="3"/>
  <c r="E901" i="3"/>
  <c r="B902" i="3"/>
  <c r="C902" i="3"/>
  <c r="E902" i="3"/>
  <c r="B903" i="3"/>
  <c r="C903" i="3"/>
  <c r="E903" i="3"/>
  <c r="B904" i="3"/>
  <c r="C904" i="3"/>
  <c r="E904" i="3"/>
  <c r="B905" i="3"/>
  <c r="C905" i="3"/>
  <c r="E905" i="3"/>
  <c r="B906" i="3"/>
  <c r="C906" i="3"/>
  <c r="E906" i="3"/>
  <c r="B907" i="3"/>
  <c r="C907" i="3"/>
  <c r="E907" i="3"/>
  <c r="B908" i="3"/>
  <c r="C908" i="3"/>
  <c r="E908" i="3"/>
  <c r="B909" i="3"/>
  <c r="C909" i="3"/>
  <c r="E909" i="3"/>
  <c r="B910" i="3"/>
  <c r="C910" i="3"/>
  <c r="E910" i="3"/>
  <c r="B911" i="3"/>
  <c r="C911" i="3"/>
  <c r="E911" i="3"/>
  <c r="B912" i="3"/>
  <c r="C912" i="3"/>
  <c r="E912" i="3"/>
  <c r="B913" i="3"/>
  <c r="C913" i="3"/>
  <c r="E913" i="3"/>
  <c r="B914" i="3"/>
  <c r="C914" i="3"/>
  <c r="E914" i="3"/>
  <c r="B915" i="3"/>
  <c r="C915" i="3"/>
  <c r="E915" i="3"/>
  <c r="B916" i="3"/>
  <c r="C916" i="3"/>
  <c r="E916" i="3"/>
  <c r="B917" i="3"/>
  <c r="C917" i="3"/>
  <c r="E917" i="3"/>
  <c r="B918" i="3"/>
  <c r="C918" i="3"/>
  <c r="E918" i="3"/>
  <c r="B919" i="3"/>
  <c r="C919" i="3"/>
  <c r="E919" i="3"/>
  <c r="B920" i="3"/>
  <c r="C920" i="3"/>
  <c r="E920" i="3"/>
  <c r="B921" i="3"/>
  <c r="C921" i="3"/>
  <c r="E921" i="3"/>
  <c r="B922" i="3"/>
  <c r="C922" i="3"/>
  <c r="E922" i="3"/>
  <c r="B923" i="3"/>
  <c r="C923" i="3"/>
  <c r="E923" i="3"/>
  <c r="B924" i="3"/>
  <c r="C924" i="3"/>
  <c r="E924" i="3"/>
  <c r="B925" i="3"/>
  <c r="C925" i="3"/>
  <c r="E925" i="3"/>
  <c r="B926" i="3"/>
  <c r="C926" i="3"/>
  <c r="E926" i="3"/>
  <c r="B927" i="3"/>
  <c r="C927" i="3"/>
  <c r="E927" i="3"/>
  <c r="B928" i="3"/>
  <c r="C928" i="3"/>
  <c r="E928" i="3"/>
  <c r="B929" i="3"/>
  <c r="C929" i="3"/>
  <c r="E929" i="3"/>
  <c r="B930" i="3"/>
  <c r="C930" i="3"/>
  <c r="E930" i="3"/>
  <c r="B931" i="3"/>
  <c r="C931" i="3"/>
  <c r="E931" i="3"/>
  <c r="B932" i="3"/>
  <c r="C932" i="3"/>
  <c r="E932" i="3"/>
  <c r="B933" i="3"/>
  <c r="C933" i="3"/>
  <c r="E933" i="3"/>
  <c r="B934" i="3"/>
  <c r="C934" i="3"/>
  <c r="E934" i="3"/>
  <c r="B935" i="3"/>
  <c r="C935" i="3"/>
  <c r="E935" i="3"/>
  <c r="B936" i="3"/>
  <c r="C936" i="3"/>
  <c r="E936" i="3"/>
  <c r="B937" i="3"/>
  <c r="C937" i="3"/>
  <c r="E937" i="3"/>
  <c r="B938" i="3"/>
  <c r="C938" i="3"/>
  <c r="E938" i="3"/>
  <c r="B939" i="3"/>
  <c r="C939" i="3"/>
  <c r="E939" i="3"/>
  <c r="B940" i="3"/>
  <c r="C940" i="3"/>
  <c r="E940" i="3"/>
  <c r="B941" i="3"/>
  <c r="C941" i="3"/>
  <c r="E941" i="3"/>
  <c r="B942" i="3"/>
  <c r="C942" i="3"/>
  <c r="E942" i="3"/>
  <c r="B943" i="3"/>
  <c r="C943" i="3"/>
  <c r="E943" i="3"/>
  <c r="B944" i="3"/>
  <c r="C944" i="3"/>
  <c r="E944" i="3"/>
  <c r="B945" i="3"/>
  <c r="C945" i="3"/>
  <c r="E945" i="3"/>
  <c r="B946" i="3"/>
  <c r="C946" i="3"/>
  <c r="E946" i="3"/>
  <c r="B947" i="3"/>
  <c r="C947" i="3"/>
  <c r="E947" i="3"/>
  <c r="B948" i="3"/>
  <c r="C948" i="3"/>
  <c r="E948" i="3"/>
  <c r="B949" i="3"/>
  <c r="C949" i="3"/>
  <c r="E949" i="3"/>
  <c r="B950" i="3"/>
  <c r="C950" i="3"/>
  <c r="E950" i="3"/>
  <c r="B951" i="3"/>
  <c r="C951" i="3"/>
  <c r="E951" i="3"/>
  <c r="B952" i="3"/>
  <c r="C952" i="3"/>
  <c r="E952" i="3"/>
  <c r="B953" i="3"/>
  <c r="C953" i="3"/>
  <c r="E953" i="3"/>
  <c r="B954" i="3"/>
  <c r="C954" i="3"/>
  <c r="E954" i="3"/>
  <c r="B955" i="3"/>
  <c r="C955" i="3"/>
  <c r="E955" i="3"/>
  <c r="B956" i="3"/>
  <c r="C956" i="3"/>
  <c r="E956" i="3"/>
  <c r="B957" i="3"/>
  <c r="C957" i="3"/>
  <c r="E957" i="3"/>
  <c r="B958" i="3"/>
  <c r="C958" i="3"/>
  <c r="E958" i="3"/>
  <c r="B959" i="3"/>
  <c r="C959" i="3"/>
  <c r="E959" i="3"/>
  <c r="B960" i="3"/>
  <c r="C960" i="3"/>
  <c r="E960" i="3"/>
  <c r="B961" i="3"/>
  <c r="C961" i="3"/>
  <c r="E961" i="3"/>
  <c r="B962" i="3"/>
  <c r="C962" i="3"/>
  <c r="E962" i="3"/>
  <c r="B963" i="3"/>
  <c r="C963" i="3"/>
  <c r="E963" i="3"/>
  <c r="B964" i="3"/>
  <c r="C964" i="3"/>
  <c r="E964" i="3"/>
  <c r="B965" i="3"/>
  <c r="C965" i="3"/>
  <c r="E965" i="3"/>
  <c r="B966" i="3"/>
  <c r="C966" i="3"/>
  <c r="E966" i="3"/>
  <c r="B967" i="3"/>
  <c r="C967" i="3"/>
  <c r="E967" i="3"/>
  <c r="B968" i="3"/>
  <c r="C968" i="3"/>
  <c r="E968" i="3"/>
  <c r="B969" i="3"/>
  <c r="C969" i="3"/>
  <c r="E969" i="3"/>
  <c r="B970" i="3"/>
  <c r="C970" i="3"/>
  <c r="E970" i="3"/>
  <c r="B971" i="3"/>
  <c r="C971" i="3"/>
  <c r="E971" i="3"/>
  <c r="B972" i="3"/>
  <c r="C972" i="3"/>
  <c r="E972" i="3"/>
  <c r="B973" i="3"/>
  <c r="C973" i="3"/>
  <c r="E973" i="3"/>
  <c r="B974" i="3"/>
  <c r="C974" i="3"/>
  <c r="E974" i="3"/>
  <c r="B975" i="3"/>
  <c r="C975" i="3"/>
  <c r="E975" i="3"/>
  <c r="B976" i="3"/>
  <c r="C976" i="3"/>
  <c r="E976" i="3"/>
  <c r="B977" i="3"/>
  <c r="C977" i="3"/>
  <c r="E977" i="3"/>
  <c r="B978" i="3"/>
  <c r="C978" i="3"/>
  <c r="E978" i="3"/>
  <c r="B979" i="3"/>
  <c r="C979" i="3"/>
  <c r="E979" i="3"/>
  <c r="B980" i="3"/>
  <c r="C980" i="3"/>
  <c r="E980" i="3"/>
  <c r="B981" i="3"/>
  <c r="C981" i="3"/>
  <c r="E981" i="3"/>
  <c r="B982" i="3"/>
  <c r="C982" i="3"/>
  <c r="E982" i="3"/>
  <c r="B983" i="3"/>
  <c r="C983" i="3"/>
  <c r="E983" i="3"/>
  <c r="B984" i="3"/>
  <c r="C984" i="3"/>
  <c r="E984" i="3"/>
  <c r="B985" i="3"/>
  <c r="C985" i="3"/>
  <c r="E985" i="3"/>
  <c r="B986" i="3"/>
  <c r="C986" i="3"/>
  <c r="E986" i="3"/>
  <c r="B987" i="3"/>
  <c r="C987" i="3"/>
  <c r="E987" i="3"/>
  <c r="B988" i="3"/>
  <c r="C988" i="3"/>
  <c r="E988" i="3"/>
  <c r="B989" i="3"/>
  <c r="C989" i="3"/>
  <c r="E989" i="3"/>
  <c r="B990" i="3"/>
  <c r="C990" i="3"/>
  <c r="E990" i="3"/>
  <c r="B991" i="3"/>
  <c r="C991" i="3"/>
  <c r="E991" i="3"/>
  <c r="B992" i="3"/>
  <c r="C992" i="3"/>
  <c r="E992" i="3"/>
  <c r="B993" i="3"/>
  <c r="C993" i="3"/>
  <c r="E993" i="3"/>
  <c r="B994" i="3"/>
  <c r="C994" i="3"/>
  <c r="E994" i="3"/>
  <c r="B995" i="3"/>
  <c r="C995" i="3"/>
  <c r="E995" i="3"/>
  <c r="B996" i="3"/>
  <c r="C996" i="3"/>
  <c r="E996" i="3"/>
  <c r="B997" i="3"/>
  <c r="C997" i="3"/>
  <c r="E997" i="3"/>
  <c r="B998" i="3"/>
  <c r="C998" i="3"/>
  <c r="E998" i="3"/>
  <c r="B999" i="3"/>
  <c r="C999" i="3"/>
  <c r="E999" i="3"/>
  <c r="B1000" i="3"/>
  <c r="C1000" i="3"/>
  <c r="E1000" i="3"/>
  <c r="B1001" i="3"/>
  <c r="C1001" i="3"/>
  <c r="E1001" i="3"/>
  <c r="B1002" i="3"/>
  <c r="C1002" i="3"/>
  <c r="E1002" i="3"/>
  <c r="B1003" i="3"/>
  <c r="C1003" i="3"/>
  <c r="E1003" i="3"/>
  <c r="B1004" i="3"/>
  <c r="C1004" i="3"/>
  <c r="E1004" i="3"/>
  <c r="B1005" i="3"/>
  <c r="C1005" i="3"/>
  <c r="E1005" i="3"/>
  <c r="B1006" i="3"/>
  <c r="C1006" i="3"/>
  <c r="E1006" i="3"/>
  <c r="B1007" i="3"/>
  <c r="C1007" i="3"/>
  <c r="E1007" i="3"/>
  <c r="B1008" i="3"/>
  <c r="C1008" i="3"/>
  <c r="E1008" i="3"/>
  <c r="B1009" i="3"/>
  <c r="C1009" i="3"/>
  <c r="E1009" i="3"/>
  <c r="B1010" i="3"/>
  <c r="C1010" i="3"/>
  <c r="E1010" i="3"/>
  <c r="B1011" i="3"/>
  <c r="C1011" i="3"/>
  <c r="E1011" i="3"/>
  <c r="B1012" i="3"/>
  <c r="C1012" i="3"/>
  <c r="E1012" i="3"/>
  <c r="B1013" i="3"/>
  <c r="C1013" i="3"/>
  <c r="E1013" i="3"/>
  <c r="B1014" i="3"/>
  <c r="C1014" i="3"/>
  <c r="E1014" i="3"/>
  <c r="B1015" i="3"/>
  <c r="C1015" i="3"/>
  <c r="E1015" i="3"/>
  <c r="B1016" i="3"/>
  <c r="C1016" i="3"/>
  <c r="E1016" i="3"/>
  <c r="B1017" i="3"/>
  <c r="C1017" i="3"/>
  <c r="E1017" i="3"/>
  <c r="B1018" i="3"/>
  <c r="C1018" i="3"/>
  <c r="E1018" i="3"/>
  <c r="B1019" i="3"/>
  <c r="C1019" i="3"/>
  <c r="E1019" i="3"/>
  <c r="B1020" i="3"/>
  <c r="C1020" i="3"/>
  <c r="E1020" i="3"/>
  <c r="B1021" i="3"/>
  <c r="C1021" i="3"/>
  <c r="E1021" i="3"/>
  <c r="B1022" i="3"/>
  <c r="C1022" i="3"/>
  <c r="E1022" i="3"/>
  <c r="B1023" i="3"/>
  <c r="C1023" i="3"/>
  <c r="E1023" i="3"/>
  <c r="B1024" i="3"/>
  <c r="C1024" i="3"/>
  <c r="E1024" i="3"/>
  <c r="B1025" i="3"/>
  <c r="C1025" i="3"/>
  <c r="E1025" i="3"/>
  <c r="B1026" i="3"/>
  <c r="C1026" i="3"/>
  <c r="E1026" i="3"/>
  <c r="B1027" i="3"/>
  <c r="C1027" i="3"/>
  <c r="E1027" i="3"/>
  <c r="B1028" i="3"/>
  <c r="C1028" i="3"/>
  <c r="E1028" i="3"/>
  <c r="B1029" i="3"/>
  <c r="C1029" i="3"/>
  <c r="E1029" i="3"/>
  <c r="B1030" i="3"/>
  <c r="C1030" i="3"/>
  <c r="E1030" i="3"/>
  <c r="B1031" i="3"/>
  <c r="C1031" i="3"/>
  <c r="E1031" i="3"/>
  <c r="B1032" i="3"/>
  <c r="C1032" i="3"/>
  <c r="E1032" i="3"/>
  <c r="B1033" i="3"/>
  <c r="C1033" i="3"/>
  <c r="E1033" i="3"/>
  <c r="B1034" i="3"/>
  <c r="C1034" i="3"/>
  <c r="E1034" i="3"/>
  <c r="B1035" i="3"/>
  <c r="C1035" i="3"/>
  <c r="E1035" i="3"/>
  <c r="B1036" i="3"/>
  <c r="C1036" i="3"/>
  <c r="E1036" i="3"/>
  <c r="B1037" i="3"/>
  <c r="C1037" i="3"/>
  <c r="E1037" i="3"/>
  <c r="B1038" i="3"/>
  <c r="C1038" i="3"/>
  <c r="E1038" i="3"/>
  <c r="B1039" i="3"/>
  <c r="C1039" i="3"/>
  <c r="E1039" i="3"/>
  <c r="B1040" i="3"/>
  <c r="C1040" i="3"/>
  <c r="E1040" i="3"/>
  <c r="B1041" i="3"/>
  <c r="C1041" i="3"/>
  <c r="E1041" i="3"/>
  <c r="B1042" i="3"/>
  <c r="C1042" i="3"/>
  <c r="E1042" i="3"/>
  <c r="B1043" i="3"/>
  <c r="C1043" i="3"/>
  <c r="E1043" i="3"/>
  <c r="B1044" i="3"/>
  <c r="C1044" i="3"/>
  <c r="E1044" i="3"/>
  <c r="B1045" i="3"/>
  <c r="C1045" i="3"/>
  <c r="E1045" i="3"/>
  <c r="B1046" i="3"/>
  <c r="C1046" i="3"/>
  <c r="E1046" i="3"/>
  <c r="B1047" i="3"/>
  <c r="C1047" i="3"/>
  <c r="E1047" i="3"/>
  <c r="B1048" i="3"/>
  <c r="C1048" i="3"/>
  <c r="E1048" i="3"/>
  <c r="B1049" i="3"/>
  <c r="C1049" i="3"/>
  <c r="E1049" i="3"/>
  <c r="B1050" i="3"/>
  <c r="C1050" i="3"/>
  <c r="E1050" i="3"/>
  <c r="B1051" i="3"/>
  <c r="C1051" i="3"/>
  <c r="E1051" i="3"/>
  <c r="B1052" i="3"/>
  <c r="C1052" i="3"/>
  <c r="E1052" i="3"/>
  <c r="B1053" i="3"/>
  <c r="C1053" i="3"/>
  <c r="E1053" i="3"/>
  <c r="B1054" i="3"/>
  <c r="C1054" i="3"/>
  <c r="E1054" i="3"/>
  <c r="B1055" i="3"/>
  <c r="C1055" i="3"/>
  <c r="E1055" i="3"/>
  <c r="B1056" i="3"/>
  <c r="C1056" i="3"/>
  <c r="E1056" i="3"/>
  <c r="B1057" i="3"/>
  <c r="C1057" i="3"/>
  <c r="E1057" i="3"/>
  <c r="B1058" i="3"/>
  <c r="C1058" i="3"/>
  <c r="E1058" i="3"/>
  <c r="B1059" i="3"/>
  <c r="C1059" i="3"/>
  <c r="E1059" i="3"/>
  <c r="B1060" i="3"/>
  <c r="C1060" i="3"/>
  <c r="E1060" i="3"/>
  <c r="B1061" i="3"/>
  <c r="C1061" i="3"/>
  <c r="E1061" i="3"/>
  <c r="B1062" i="3"/>
  <c r="C1062" i="3"/>
  <c r="E1062" i="3"/>
  <c r="B1063" i="3"/>
  <c r="C1063" i="3"/>
  <c r="E1063" i="3"/>
  <c r="B1064" i="3"/>
  <c r="C1064" i="3"/>
  <c r="E1064" i="3"/>
  <c r="B1065" i="3"/>
  <c r="C1065" i="3"/>
  <c r="E1065" i="3"/>
  <c r="B1066" i="3"/>
  <c r="C1066" i="3"/>
  <c r="E1066" i="3"/>
  <c r="B1067" i="3"/>
  <c r="C1067" i="3"/>
  <c r="E1067" i="3"/>
  <c r="B1068" i="3"/>
  <c r="C1068" i="3"/>
  <c r="E1068" i="3"/>
  <c r="B1069" i="3"/>
  <c r="C1069" i="3"/>
  <c r="E1069" i="3"/>
  <c r="B1070" i="3"/>
  <c r="C1070" i="3"/>
  <c r="E1070" i="3"/>
  <c r="B1071" i="3"/>
  <c r="C1071" i="3"/>
  <c r="E1071" i="3"/>
  <c r="B1072" i="3"/>
  <c r="C1072" i="3"/>
  <c r="E1072" i="3"/>
  <c r="B1073" i="3"/>
  <c r="C1073" i="3"/>
  <c r="E1073" i="3"/>
  <c r="B1074" i="3"/>
  <c r="C1074" i="3"/>
  <c r="E1074" i="3"/>
  <c r="B1075" i="3"/>
  <c r="C1075" i="3"/>
  <c r="E1075" i="3"/>
  <c r="B1076" i="3"/>
  <c r="C1076" i="3"/>
  <c r="E1076" i="3"/>
  <c r="B1077" i="3"/>
  <c r="C1077" i="3"/>
  <c r="E1077" i="3"/>
  <c r="B1078" i="3"/>
  <c r="C1078" i="3"/>
  <c r="E1078" i="3"/>
  <c r="B1079" i="3"/>
  <c r="C1079" i="3"/>
  <c r="E1079" i="3"/>
  <c r="B1080" i="3"/>
  <c r="C1080" i="3"/>
  <c r="E1080" i="3"/>
  <c r="B1081" i="3"/>
  <c r="C1081" i="3"/>
  <c r="E1081" i="3"/>
  <c r="B1082" i="3"/>
  <c r="C1082" i="3"/>
  <c r="E1082" i="3"/>
  <c r="B1083" i="3"/>
  <c r="C1083" i="3"/>
  <c r="E1083" i="3"/>
  <c r="B1084" i="3"/>
  <c r="C1084" i="3"/>
  <c r="E1084" i="3"/>
  <c r="B1085" i="3"/>
  <c r="C1085" i="3"/>
  <c r="E1085" i="3"/>
  <c r="B1086" i="3"/>
  <c r="C1086" i="3"/>
  <c r="E1086" i="3"/>
  <c r="B1087" i="3"/>
  <c r="C1087" i="3"/>
  <c r="E1087" i="3"/>
  <c r="B1088" i="3"/>
  <c r="C1088" i="3"/>
  <c r="E1088" i="3"/>
  <c r="B1089" i="3"/>
  <c r="C1089" i="3"/>
  <c r="E1089" i="3"/>
  <c r="B1090" i="3"/>
  <c r="C1090" i="3"/>
  <c r="E1090" i="3"/>
  <c r="B1091" i="3"/>
  <c r="C1091" i="3"/>
  <c r="E1091" i="3"/>
  <c r="B1092" i="3"/>
  <c r="C1092" i="3"/>
  <c r="E1092" i="3"/>
  <c r="B1093" i="3"/>
  <c r="C1093" i="3"/>
  <c r="E1093" i="3"/>
  <c r="B1094" i="3"/>
  <c r="C1094" i="3"/>
  <c r="E1094" i="3"/>
  <c r="B1095" i="3"/>
  <c r="C1095" i="3"/>
  <c r="E1095" i="3"/>
  <c r="B1096" i="3"/>
  <c r="C1096" i="3"/>
  <c r="E1096" i="3"/>
  <c r="B1097" i="3"/>
  <c r="C1097" i="3"/>
  <c r="E1097" i="3"/>
  <c r="B1098" i="3"/>
  <c r="C1098" i="3"/>
  <c r="E1098" i="3"/>
  <c r="B1099" i="3"/>
  <c r="C1099" i="3"/>
  <c r="E1099" i="3"/>
  <c r="B1100" i="3"/>
  <c r="C1100" i="3"/>
  <c r="E1100" i="3"/>
  <c r="B1101" i="3"/>
  <c r="C1101" i="3"/>
  <c r="E1101" i="3"/>
  <c r="B1102" i="3"/>
  <c r="C1102" i="3"/>
  <c r="E1102" i="3"/>
  <c r="B1103" i="3"/>
  <c r="C1103" i="3"/>
  <c r="E1103" i="3"/>
  <c r="B1104" i="3"/>
  <c r="C1104" i="3"/>
  <c r="E1104" i="3"/>
  <c r="B1105" i="3"/>
  <c r="C1105" i="3"/>
  <c r="E1105" i="3"/>
  <c r="B1106" i="3"/>
  <c r="C1106" i="3"/>
  <c r="E1106" i="3"/>
  <c r="B1107" i="3"/>
  <c r="C1107" i="3"/>
  <c r="E1107" i="3"/>
  <c r="B1108" i="3"/>
  <c r="C1108" i="3"/>
  <c r="E1108" i="3"/>
  <c r="B1109" i="3"/>
  <c r="C1109" i="3"/>
  <c r="E1109" i="3"/>
  <c r="B1110" i="3"/>
  <c r="C1110" i="3"/>
  <c r="E1110" i="3"/>
  <c r="B1111" i="3"/>
  <c r="C1111" i="3"/>
  <c r="E1111" i="3"/>
  <c r="B1112" i="3"/>
  <c r="C1112" i="3"/>
  <c r="E1112" i="3"/>
  <c r="B1113" i="3"/>
  <c r="C1113" i="3"/>
  <c r="E1113" i="3"/>
  <c r="B1114" i="3"/>
  <c r="C1114" i="3"/>
  <c r="E1114" i="3"/>
  <c r="B1115" i="3"/>
  <c r="C1115" i="3"/>
  <c r="E1115" i="3"/>
  <c r="B1116" i="3"/>
  <c r="C1116" i="3"/>
  <c r="E1116" i="3"/>
  <c r="B1117" i="3"/>
  <c r="C1117" i="3"/>
  <c r="E1117" i="3"/>
  <c r="B1118" i="3"/>
  <c r="C1118" i="3"/>
  <c r="E1118" i="3"/>
  <c r="B1119" i="3"/>
  <c r="C1119" i="3"/>
  <c r="E1119" i="3"/>
  <c r="B1120" i="3"/>
  <c r="C1120" i="3"/>
  <c r="E1120" i="3"/>
  <c r="B1121" i="3"/>
  <c r="C1121" i="3"/>
  <c r="E1121" i="3"/>
  <c r="B1122" i="3"/>
  <c r="C1122" i="3"/>
  <c r="E1122" i="3"/>
  <c r="B1123" i="3"/>
  <c r="C1123" i="3"/>
  <c r="E1123" i="3"/>
  <c r="B1124" i="3"/>
  <c r="C1124" i="3"/>
  <c r="E1124" i="3"/>
  <c r="B1125" i="3"/>
  <c r="C1125" i="3"/>
  <c r="E1125" i="3"/>
  <c r="B1126" i="3"/>
  <c r="C1126" i="3"/>
  <c r="E1126" i="3"/>
  <c r="B1127" i="3"/>
  <c r="C1127" i="3"/>
  <c r="E1127" i="3"/>
  <c r="B1128" i="3"/>
  <c r="C1128" i="3"/>
  <c r="E1128" i="3"/>
  <c r="B1129" i="3"/>
  <c r="C1129" i="3"/>
  <c r="E1129" i="3"/>
  <c r="B1130" i="3"/>
  <c r="C1130" i="3"/>
  <c r="E1130" i="3"/>
  <c r="B1131" i="3"/>
  <c r="C1131" i="3"/>
  <c r="E1131" i="3"/>
  <c r="B1132" i="3"/>
  <c r="C1132" i="3"/>
  <c r="E1132" i="3"/>
  <c r="B1133" i="3"/>
  <c r="C1133" i="3"/>
  <c r="E1133" i="3"/>
  <c r="B1134" i="3"/>
  <c r="C1134" i="3"/>
  <c r="E1134" i="3"/>
  <c r="B1135" i="3"/>
  <c r="C1135" i="3"/>
  <c r="E1135" i="3"/>
  <c r="B1136" i="3"/>
  <c r="C1136" i="3"/>
  <c r="E1136" i="3"/>
  <c r="B1137" i="3"/>
  <c r="C1137" i="3"/>
  <c r="E1137" i="3"/>
  <c r="B1138" i="3"/>
  <c r="C1138" i="3"/>
  <c r="E1138" i="3"/>
  <c r="B1139" i="3"/>
  <c r="C1139" i="3"/>
  <c r="E1139" i="3"/>
  <c r="B1140" i="3"/>
  <c r="C1140" i="3"/>
  <c r="E1140" i="3"/>
  <c r="B1141" i="3"/>
  <c r="C1141" i="3"/>
  <c r="E1141" i="3"/>
  <c r="B1142" i="3"/>
  <c r="C1142" i="3"/>
  <c r="E1142" i="3"/>
  <c r="B1143" i="3"/>
  <c r="C1143" i="3"/>
  <c r="E1143" i="3"/>
  <c r="B1144" i="3"/>
  <c r="C1144" i="3"/>
  <c r="E1144" i="3"/>
  <c r="B1145" i="3"/>
  <c r="C1145" i="3"/>
  <c r="E1145" i="3"/>
  <c r="B1146" i="3"/>
  <c r="C1146" i="3"/>
  <c r="E1146" i="3"/>
  <c r="B1147" i="3"/>
  <c r="C1147" i="3"/>
  <c r="E1147" i="3"/>
  <c r="B1148" i="3"/>
  <c r="C1148" i="3"/>
  <c r="E1148" i="3"/>
  <c r="B1149" i="3"/>
  <c r="C1149" i="3"/>
  <c r="E1149" i="3"/>
  <c r="B1150" i="3"/>
  <c r="C1150" i="3"/>
  <c r="E1150" i="3"/>
  <c r="B1151" i="3"/>
  <c r="C1151" i="3"/>
  <c r="E1151" i="3"/>
  <c r="B1152" i="3"/>
  <c r="C1152" i="3"/>
  <c r="E1152" i="3"/>
  <c r="B1153" i="3"/>
  <c r="C1153" i="3"/>
  <c r="E1153" i="3"/>
  <c r="B1154" i="3"/>
  <c r="C1154" i="3"/>
  <c r="E1154" i="3"/>
  <c r="B1155" i="3"/>
  <c r="C1155" i="3"/>
  <c r="E1155" i="3"/>
  <c r="B1156" i="3"/>
  <c r="C1156" i="3"/>
  <c r="E1156" i="3"/>
  <c r="B1157" i="3"/>
  <c r="C1157" i="3"/>
  <c r="E1157" i="3"/>
  <c r="B1158" i="3"/>
  <c r="C1158" i="3"/>
  <c r="E1158" i="3"/>
  <c r="B1159" i="3"/>
  <c r="C1159" i="3"/>
  <c r="E1159" i="3"/>
  <c r="B1160" i="3"/>
  <c r="C1160" i="3"/>
  <c r="E1160" i="3"/>
  <c r="B1161" i="3"/>
  <c r="C1161" i="3"/>
  <c r="E1161" i="3"/>
  <c r="B1162" i="3"/>
  <c r="C1162" i="3"/>
  <c r="E1162" i="3"/>
  <c r="B1163" i="3"/>
  <c r="C1163" i="3"/>
  <c r="E1163" i="3"/>
  <c r="B1164" i="3"/>
  <c r="C1164" i="3"/>
  <c r="E1164" i="3"/>
  <c r="B1165" i="3"/>
  <c r="C1165" i="3"/>
  <c r="E1165" i="3"/>
  <c r="B1166" i="3"/>
  <c r="C1166" i="3"/>
  <c r="E1166" i="3"/>
  <c r="B1167" i="3"/>
  <c r="C1167" i="3"/>
  <c r="E1167" i="3"/>
  <c r="B1168" i="3"/>
  <c r="C1168" i="3"/>
  <c r="E1168" i="3"/>
  <c r="B1169" i="3"/>
  <c r="C1169" i="3"/>
  <c r="E1169" i="3"/>
  <c r="B1170" i="3"/>
  <c r="C1170" i="3"/>
  <c r="E1170" i="3"/>
  <c r="B1171" i="3"/>
  <c r="C1171" i="3"/>
  <c r="E1171" i="3"/>
  <c r="B1172" i="3"/>
  <c r="C1172" i="3"/>
  <c r="E1172" i="3"/>
  <c r="B1173" i="3"/>
  <c r="C1173" i="3"/>
  <c r="E1173" i="3"/>
  <c r="B1174" i="3"/>
  <c r="C1174" i="3"/>
  <c r="E1174" i="3"/>
  <c r="B1175" i="3"/>
  <c r="C1175" i="3"/>
  <c r="E1175" i="3"/>
  <c r="B1176" i="3"/>
  <c r="C1176" i="3"/>
  <c r="E1176" i="3"/>
  <c r="B1177" i="3"/>
  <c r="C1177" i="3"/>
  <c r="E1177" i="3"/>
  <c r="B1178" i="3"/>
  <c r="C1178" i="3"/>
  <c r="E1178" i="3"/>
  <c r="B1179" i="3"/>
  <c r="C1179" i="3"/>
  <c r="E1179" i="3"/>
  <c r="B1180" i="3"/>
  <c r="C1180" i="3"/>
  <c r="E1180" i="3"/>
  <c r="B1181" i="3"/>
  <c r="C1181" i="3"/>
  <c r="E1181" i="3"/>
  <c r="B1182" i="3"/>
  <c r="C1182" i="3"/>
  <c r="E1182" i="3"/>
  <c r="B1183" i="3"/>
  <c r="C1183" i="3"/>
  <c r="E1183" i="3"/>
  <c r="B1184" i="3"/>
  <c r="C1184" i="3"/>
  <c r="E1184" i="3"/>
  <c r="B1185" i="3"/>
  <c r="C1185" i="3"/>
  <c r="E1185" i="3"/>
  <c r="B1186" i="3"/>
  <c r="C1186" i="3"/>
  <c r="E1186" i="3"/>
  <c r="B1187" i="3"/>
  <c r="C1187" i="3"/>
  <c r="E1187" i="3"/>
  <c r="B1188" i="3"/>
  <c r="C1188" i="3"/>
  <c r="E1188" i="3"/>
  <c r="B1189" i="3"/>
  <c r="C1189" i="3"/>
  <c r="E1189" i="3"/>
  <c r="B1190" i="3"/>
  <c r="C1190" i="3"/>
  <c r="E1190" i="3"/>
  <c r="B1191" i="3"/>
  <c r="C1191" i="3"/>
  <c r="E1191" i="3"/>
  <c r="B1192" i="3"/>
  <c r="C1192" i="3"/>
  <c r="E1192" i="3"/>
  <c r="B1193" i="3"/>
  <c r="C1193" i="3"/>
  <c r="E1193" i="3"/>
  <c r="B1194" i="3"/>
  <c r="C1194" i="3"/>
  <c r="E1194" i="3"/>
  <c r="B1195" i="3"/>
  <c r="C1195" i="3"/>
  <c r="E1195" i="3"/>
  <c r="B1196" i="3"/>
  <c r="C1196" i="3"/>
  <c r="E1196" i="3"/>
  <c r="B1197" i="3"/>
  <c r="C1197" i="3"/>
  <c r="E1197" i="3"/>
  <c r="B1198" i="3"/>
  <c r="C1198" i="3"/>
  <c r="E1198" i="3"/>
  <c r="B1199" i="3"/>
  <c r="C1199" i="3"/>
  <c r="E1199" i="3"/>
  <c r="B1200" i="3"/>
  <c r="C1200" i="3"/>
  <c r="E1200" i="3"/>
  <c r="B1201" i="3"/>
  <c r="C1201" i="3"/>
  <c r="E1201" i="3"/>
  <c r="B1202" i="3"/>
  <c r="C1202" i="3"/>
  <c r="E1202" i="3"/>
  <c r="B1203" i="3"/>
  <c r="C1203" i="3"/>
  <c r="E1203" i="3"/>
  <c r="B1204" i="3"/>
  <c r="C1204" i="3"/>
  <c r="E1204" i="3"/>
  <c r="B1205" i="3"/>
  <c r="C1205" i="3"/>
  <c r="E1205" i="3"/>
  <c r="B1206" i="3"/>
  <c r="C1206" i="3"/>
  <c r="E1206" i="3"/>
  <c r="B1207" i="3"/>
  <c r="C1207" i="3"/>
  <c r="E1207" i="3"/>
  <c r="B1208" i="3"/>
  <c r="C1208" i="3"/>
  <c r="E1208" i="3"/>
  <c r="B1209" i="3"/>
  <c r="C1209" i="3"/>
  <c r="E1209" i="3"/>
  <c r="B1210" i="3"/>
  <c r="C1210" i="3"/>
  <c r="E1210" i="3"/>
  <c r="B1211" i="3"/>
  <c r="C1211" i="3"/>
  <c r="E1211" i="3"/>
  <c r="B1212" i="3"/>
  <c r="C1212" i="3"/>
  <c r="E1212" i="3"/>
  <c r="B1213" i="3"/>
  <c r="C1213" i="3"/>
  <c r="E1213" i="3"/>
  <c r="B1214" i="3"/>
  <c r="C1214" i="3"/>
  <c r="E1214" i="3"/>
  <c r="B1215" i="3"/>
  <c r="C1215" i="3"/>
  <c r="E1215" i="3"/>
  <c r="B1216" i="3"/>
  <c r="C1216" i="3"/>
  <c r="E1216" i="3"/>
  <c r="B1217" i="3"/>
  <c r="C1217" i="3"/>
  <c r="E1217" i="3"/>
  <c r="B1218" i="3"/>
  <c r="C1218" i="3"/>
  <c r="E1218" i="3"/>
  <c r="B1219" i="3"/>
  <c r="C1219" i="3"/>
  <c r="E1219" i="3"/>
  <c r="B1220" i="3"/>
  <c r="C1220" i="3"/>
  <c r="E1220" i="3"/>
  <c r="B1221" i="3"/>
  <c r="C1221" i="3"/>
  <c r="E1221" i="3"/>
  <c r="B1222" i="3"/>
  <c r="C1222" i="3"/>
  <c r="E1222" i="3"/>
  <c r="B1223" i="3"/>
  <c r="C1223" i="3"/>
  <c r="E1223" i="3"/>
  <c r="B1224" i="3"/>
  <c r="C1224" i="3"/>
  <c r="E1224" i="3"/>
  <c r="B1225" i="3"/>
  <c r="C1225" i="3"/>
  <c r="E1225" i="3"/>
  <c r="B1226" i="3"/>
  <c r="C1226" i="3"/>
  <c r="E1226" i="3"/>
  <c r="B1227" i="3"/>
  <c r="C1227" i="3"/>
  <c r="E1227" i="3"/>
  <c r="B1228" i="3"/>
  <c r="C1228" i="3"/>
  <c r="E1228" i="3"/>
  <c r="B1229" i="3"/>
  <c r="C1229" i="3"/>
  <c r="E1229" i="3"/>
  <c r="B1230" i="3"/>
  <c r="C1230" i="3"/>
  <c r="E1230" i="3"/>
  <c r="B1231" i="3"/>
  <c r="C1231" i="3"/>
  <c r="E1231" i="3"/>
  <c r="B1232" i="3"/>
  <c r="C1232" i="3"/>
  <c r="E1232" i="3"/>
  <c r="B1233" i="3"/>
  <c r="C1233" i="3"/>
  <c r="E1233" i="3"/>
  <c r="B1234" i="3"/>
  <c r="C1234" i="3"/>
  <c r="E1234" i="3"/>
  <c r="B1235" i="3"/>
  <c r="C1235" i="3"/>
  <c r="E1235" i="3"/>
  <c r="B1236" i="3"/>
  <c r="C1236" i="3"/>
  <c r="E1236" i="3"/>
  <c r="B1237" i="3"/>
  <c r="C1237" i="3"/>
  <c r="E1237" i="3"/>
  <c r="B1238" i="3"/>
  <c r="C1238" i="3"/>
  <c r="E1238" i="3"/>
  <c r="B1239" i="3"/>
  <c r="C1239" i="3"/>
  <c r="E1239" i="3"/>
  <c r="B1240" i="3"/>
  <c r="C1240" i="3"/>
  <c r="E1240" i="3"/>
  <c r="B1241" i="3"/>
  <c r="C1241" i="3"/>
  <c r="E1241" i="3"/>
  <c r="B1242" i="3"/>
  <c r="C1242" i="3"/>
  <c r="E1242" i="3"/>
  <c r="B1243" i="3"/>
  <c r="C1243" i="3"/>
  <c r="E1243" i="3"/>
  <c r="B1244" i="3"/>
  <c r="C1244" i="3"/>
  <c r="E1244" i="3"/>
  <c r="B1245" i="3"/>
  <c r="C1245" i="3"/>
  <c r="E1245" i="3"/>
  <c r="B1246" i="3"/>
  <c r="C1246" i="3"/>
  <c r="E1246" i="3"/>
  <c r="B1247" i="3"/>
  <c r="C1247" i="3"/>
  <c r="E1247" i="3"/>
  <c r="B1248" i="3"/>
  <c r="C1248" i="3"/>
  <c r="E1248" i="3"/>
  <c r="B1249" i="3"/>
  <c r="C1249" i="3"/>
  <c r="E1249" i="3"/>
  <c r="B1250" i="3"/>
  <c r="C1250" i="3"/>
  <c r="E1250" i="3"/>
  <c r="B1251" i="3"/>
  <c r="C1251" i="3"/>
  <c r="E1251" i="3"/>
  <c r="B1252" i="3"/>
  <c r="C1252" i="3"/>
  <c r="E1252" i="3"/>
  <c r="B1253" i="3"/>
  <c r="C1253" i="3"/>
  <c r="E1253" i="3"/>
  <c r="B1254" i="3"/>
  <c r="C1254" i="3"/>
  <c r="E1254" i="3"/>
  <c r="B1255" i="3"/>
  <c r="C1255" i="3"/>
  <c r="E1255" i="3"/>
  <c r="B1256" i="3"/>
  <c r="C1256" i="3"/>
  <c r="E1256" i="3"/>
  <c r="B1257" i="3"/>
  <c r="C1257" i="3"/>
  <c r="E1257" i="3"/>
  <c r="B1258" i="3"/>
  <c r="C1258" i="3"/>
  <c r="E1258" i="3"/>
  <c r="B1259" i="3"/>
  <c r="C1259" i="3"/>
  <c r="E1259" i="3"/>
  <c r="B1260" i="3"/>
  <c r="C1260" i="3"/>
  <c r="E1260" i="3"/>
  <c r="B1261" i="3"/>
  <c r="C1261" i="3"/>
  <c r="E1261" i="3"/>
  <c r="B1262" i="3"/>
  <c r="C1262" i="3"/>
  <c r="E1262" i="3"/>
  <c r="B1263" i="3"/>
  <c r="C1263" i="3"/>
  <c r="E1263" i="3"/>
  <c r="B1264" i="3"/>
  <c r="C1264" i="3"/>
  <c r="E1264" i="3"/>
  <c r="B1265" i="3"/>
  <c r="C1265" i="3"/>
  <c r="E1265" i="3"/>
  <c r="B1266" i="3"/>
  <c r="C1266" i="3"/>
  <c r="E1266" i="3"/>
  <c r="B1267" i="3"/>
  <c r="C1267" i="3"/>
  <c r="E1267" i="3"/>
  <c r="B1268" i="3"/>
  <c r="C1268" i="3"/>
  <c r="E1268" i="3"/>
  <c r="B1269" i="3"/>
  <c r="C1269" i="3"/>
  <c r="E1269" i="3"/>
  <c r="B1270" i="3"/>
  <c r="C1270" i="3"/>
  <c r="E1270" i="3"/>
  <c r="B1271" i="3"/>
  <c r="C1271" i="3"/>
  <c r="E1271" i="3"/>
  <c r="B1272" i="3"/>
  <c r="C1272" i="3"/>
  <c r="E1272" i="3"/>
  <c r="B1273" i="3"/>
  <c r="C1273" i="3"/>
  <c r="E1273" i="3"/>
  <c r="B1274" i="3"/>
  <c r="C1274" i="3"/>
  <c r="E1274" i="3"/>
  <c r="B1275" i="3"/>
  <c r="C1275" i="3"/>
  <c r="E1275" i="3"/>
  <c r="B1276" i="3"/>
  <c r="C1276" i="3"/>
  <c r="E1276" i="3"/>
  <c r="B1277" i="3"/>
  <c r="C1277" i="3"/>
  <c r="E1277" i="3"/>
  <c r="B1278" i="3"/>
  <c r="C1278" i="3"/>
  <c r="E1278" i="3"/>
  <c r="B1279" i="3"/>
  <c r="C1279" i="3"/>
  <c r="E1279" i="3"/>
  <c r="B1280" i="3"/>
  <c r="C1280" i="3"/>
  <c r="E1280" i="3"/>
  <c r="B1281" i="3"/>
  <c r="C1281" i="3"/>
  <c r="E1281" i="3"/>
  <c r="B1282" i="3"/>
  <c r="C1282" i="3"/>
  <c r="E1282" i="3"/>
  <c r="B1283" i="3"/>
  <c r="C1283" i="3"/>
  <c r="E1283" i="3"/>
  <c r="B1284" i="3"/>
  <c r="C1284" i="3"/>
  <c r="E1284" i="3"/>
  <c r="B1285" i="3"/>
  <c r="C1285" i="3"/>
  <c r="E1285" i="3"/>
  <c r="B1286" i="3"/>
  <c r="C1286" i="3"/>
  <c r="E1286" i="3"/>
  <c r="B1287" i="3"/>
  <c r="C1287" i="3"/>
  <c r="E1287" i="3"/>
  <c r="B1288" i="3"/>
  <c r="C1288" i="3"/>
  <c r="E1288" i="3"/>
  <c r="B1289" i="3"/>
  <c r="C1289" i="3"/>
  <c r="E1289" i="3"/>
  <c r="B1290" i="3"/>
  <c r="C1290" i="3"/>
  <c r="E1290" i="3"/>
  <c r="B1291" i="3"/>
  <c r="C1291" i="3"/>
  <c r="E1291" i="3"/>
  <c r="B1292" i="3"/>
  <c r="C1292" i="3"/>
  <c r="E1292" i="3"/>
  <c r="B1293" i="3"/>
  <c r="C1293" i="3"/>
  <c r="E1293" i="3"/>
  <c r="B1294" i="3"/>
  <c r="C1294" i="3"/>
  <c r="E1294" i="3"/>
  <c r="B1295" i="3"/>
  <c r="C1295" i="3"/>
  <c r="E1295" i="3"/>
  <c r="B1296" i="3"/>
  <c r="C1296" i="3"/>
  <c r="E1296" i="3"/>
  <c r="B1297" i="3"/>
  <c r="C1297" i="3"/>
  <c r="E1297" i="3"/>
  <c r="B1298" i="3"/>
  <c r="C1298" i="3"/>
  <c r="E1298" i="3"/>
  <c r="B1299" i="3"/>
  <c r="C1299" i="3"/>
  <c r="E1299" i="3"/>
  <c r="B1300" i="3"/>
  <c r="C1300" i="3"/>
  <c r="E1300" i="3"/>
  <c r="B1301" i="3"/>
  <c r="C1301" i="3"/>
  <c r="E1301" i="3"/>
  <c r="B1302" i="3"/>
  <c r="C1302" i="3"/>
  <c r="E1302" i="3"/>
  <c r="B1303" i="3"/>
  <c r="C1303" i="3"/>
  <c r="E1303" i="3"/>
  <c r="B1304" i="3"/>
  <c r="C1304" i="3"/>
  <c r="E1304" i="3"/>
  <c r="B1305" i="3"/>
  <c r="C1305" i="3"/>
  <c r="E1305" i="3"/>
  <c r="B1306" i="3"/>
  <c r="C1306" i="3"/>
  <c r="E1306" i="3"/>
  <c r="B1307" i="3"/>
  <c r="C1307" i="3"/>
  <c r="E1307" i="3"/>
  <c r="B1308" i="3"/>
  <c r="C1308" i="3"/>
  <c r="E1308" i="3"/>
  <c r="B1309" i="3"/>
  <c r="C1309" i="3"/>
  <c r="E1309" i="3"/>
  <c r="B1310" i="3"/>
  <c r="C1310" i="3"/>
  <c r="E1310" i="3"/>
  <c r="B1311" i="3"/>
  <c r="C1311" i="3"/>
  <c r="E1311" i="3"/>
  <c r="B1312" i="3"/>
  <c r="C1312" i="3"/>
  <c r="E1312" i="3"/>
  <c r="B1313" i="3"/>
  <c r="C1313" i="3"/>
  <c r="E1313" i="3"/>
  <c r="B1314" i="3"/>
  <c r="C1314" i="3"/>
  <c r="E1314" i="3"/>
  <c r="B1315" i="3"/>
  <c r="C1315" i="3"/>
  <c r="E1315" i="3"/>
  <c r="B1316" i="3"/>
  <c r="C1316" i="3"/>
  <c r="E1316" i="3"/>
  <c r="B1317" i="3"/>
  <c r="C1317" i="3"/>
  <c r="E1317" i="3"/>
  <c r="B1318" i="3"/>
  <c r="C1318" i="3"/>
  <c r="E1318" i="3"/>
  <c r="B1319" i="3"/>
  <c r="C1319" i="3"/>
  <c r="E1319" i="3"/>
  <c r="B1320" i="3"/>
  <c r="C1320" i="3"/>
  <c r="E1320" i="3"/>
  <c r="B1321" i="3"/>
  <c r="C1321" i="3"/>
  <c r="E1321" i="3"/>
  <c r="B1322" i="3"/>
  <c r="C1322" i="3"/>
  <c r="E1322" i="3"/>
  <c r="B1323" i="3"/>
  <c r="C1323" i="3"/>
  <c r="E1323" i="3"/>
  <c r="B1324" i="3"/>
  <c r="C1324" i="3"/>
  <c r="E1324" i="3"/>
  <c r="B1325" i="3"/>
  <c r="C1325" i="3"/>
  <c r="E1325" i="3"/>
  <c r="B1326" i="3"/>
  <c r="C1326" i="3"/>
  <c r="E1326" i="3"/>
  <c r="B1327" i="3"/>
  <c r="C1327" i="3"/>
  <c r="E1327" i="3"/>
  <c r="B1328" i="3"/>
  <c r="C1328" i="3"/>
  <c r="E1328" i="3"/>
  <c r="B1329" i="3"/>
  <c r="C1329" i="3"/>
  <c r="E1329" i="3"/>
  <c r="B1330" i="3"/>
  <c r="C1330" i="3"/>
  <c r="E1330" i="3"/>
  <c r="B1331" i="3"/>
  <c r="C1331" i="3"/>
  <c r="E1331" i="3"/>
  <c r="B1332" i="3"/>
  <c r="C1332" i="3"/>
  <c r="E1332" i="3"/>
  <c r="B1333" i="3"/>
  <c r="C1333" i="3"/>
  <c r="E1333" i="3"/>
  <c r="B1334" i="3"/>
  <c r="C1334" i="3"/>
  <c r="E1334" i="3"/>
  <c r="B1335" i="3"/>
  <c r="C1335" i="3"/>
  <c r="E1335" i="3"/>
  <c r="B1336" i="3"/>
  <c r="C1336" i="3"/>
  <c r="E1336" i="3"/>
  <c r="B1337" i="3"/>
  <c r="C1337" i="3"/>
  <c r="E1337" i="3"/>
  <c r="B1338" i="3"/>
  <c r="C1338" i="3"/>
  <c r="E1338" i="3"/>
  <c r="B1339" i="3"/>
  <c r="C1339" i="3"/>
  <c r="E1339" i="3"/>
  <c r="B1340" i="3"/>
  <c r="C1340" i="3"/>
  <c r="E1340" i="3"/>
  <c r="B1341" i="3"/>
  <c r="C1341" i="3"/>
  <c r="E1341" i="3"/>
  <c r="B1342" i="3"/>
  <c r="C1342" i="3"/>
  <c r="E1342" i="3"/>
  <c r="B1343" i="3"/>
  <c r="C1343" i="3"/>
  <c r="E1343" i="3"/>
  <c r="B1344" i="3"/>
  <c r="C1344" i="3"/>
  <c r="E1344" i="3"/>
  <c r="B1345" i="3"/>
  <c r="C1345" i="3"/>
  <c r="E1345" i="3"/>
  <c r="B1346" i="3"/>
  <c r="C1346" i="3"/>
  <c r="E1346" i="3"/>
  <c r="B1347" i="3"/>
  <c r="C1347" i="3"/>
  <c r="E1347" i="3"/>
  <c r="B1348" i="3"/>
  <c r="C1348" i="3"/>
  <c r="E1348" i="3"/>
  <c r="B1349" i="3"/>
  <c r="C1349" i="3"/>
  <c r="E1349" i="3"/>
  <c r="B1350" i="3"/>
  <c r="C1350" i="3"/>
  <c r="E1350" i="3"/>
  <c r="B1351" i="3"/>
  <c r="C1351" i="3"/>
  <c r="E1351" i="3"/>
  <c r="B1352" i="3"/>
  <c r="C1352" i="3"/>
  <c r="E1352" i="3"/>
  <c r="B1353" i="3"/>
  <c r="C1353" i="3"/>
  <c r="E1353" i="3"/>
  <c r="B1354" i="3"/>
  <c r="C1354" i="3"/>
  <c r="E1354" i="3"/>
  <c r="B1355" i="3"/>
  <c r="C1355" i="3"/>
  <c r="E1355" i="3"/>
  <c r="B1356" i="3"/>
  <c r="C1356" i="3"/>
  <c r="E1356" i="3"/>
  <c r="B1357" i="3"/>
  <c r="C1357" i="3"/>
  <c r="E1357" i="3"/>
  <c r="B1358" i="3"/>
  <c r="C1358" i="3"/>
  <c r="E1358" i="3"/>
  <c r="B1359" i="3"/>
  <c r="C1359" i="3"/>
  <c r="E1359" i="3"/>
  <c r="B1360" i="3"/>
  <c r="C1360" i="3"/>
  <c r="E1360" i="3"/>
  <c r="B1361" i="3"/>
  <c r="C1361" i="3"/>
  <c r="E1361" i="3"/>
  <c r="B1362" i="3"/>
  <c r="C1362" i="3"/>
  <c r="E1362" i="3"/>
  <c r="B1363" i="3"/>
  <c r="C1363" i="3"/>
  <c r="E1363" i="3"/>
  <c r="B1364" i="3"/>
  <c r="C1364" i="3"/>
  <c r="E1364" i="3"/>
  <c r="B1365" i="3"/>
  <c r="C1365" i="3"/>
  <c r="E1365" i="3"/>
  <c r="B1366" i="3"/>
  <c r="C1366" i="3"/>
  <c r="E1366" i="3"/>
  <c r="B1367" i="3"/>
  <c r="C1367" i="3"/>
  <c r="E1367" i="3"/>
  <c r="B1368" i="3"/>
  <c r="C1368" i="3"/>
  <c r="E1368" i="3"/>
  <c r="B1369" i="3"/>
  <c r="C1369" i="3"/>
  <c r="E1369" i="3"/>
  <c r="B1370" i="3"/>
  <c r="C1370" i="3"/>
  <c r="E1370" i="3"/>
  <c r="B1371" i="3"/>
  <c r="C1371" i="3"/>
  <c r="E1371" i="3"/>
  <c r="B1372" i="3"/>
  <c r="C1372" i="3"/>
  <c r="E1372" i="3"/>
  <c r="B1373" i="3"/>
  <c r="C1373" i="3"/>
  <c r="E1373" i="3"/>
  <c r="B1374" i="3"/>
  <c r="C1374" i="3"/>
  <c r="E1374" i="3"/>
  <c r="B1375" i="3"/>
  <c r="C1375" i="3"/>
  <c r="E1375" i="3"/>
  <c r="B1376" i="3"/>
  <c r="C1376" i="3"/>
  <c r="E1376" i="3"/>
  <c r="B1377" i="3"/>
  <c r="C1377" i="3"/>
  <c r="E1377" i="3"/>
  <c r="B1378" i="3"/>
  <c r="C1378" i="3"/>
  <c r="E1378" i="3"/>
  <c r="B1379" i="3"/>
  <c r="C1379" i="3"/>
  <c r="E1379" i="3"/>
  <c r="B1380" i="3"/>
  <c r="C1380" i="3"/>
  <c r="E1380" i="3"/>
  <c r="B1381" i="3"/>
  <c r="C1381" i="3"/>
  <c r="E1381" i="3"/>
  <c r="B1382" i="3"/>
  <c r="C1382" i="3"/>
  <c r="E1382" i="3"/>
  <c r="B1383" i="3"/>
  <c r="C1383" i="3"/>
  <c r="E1383" i="3"/>
  <c r="B1384" i="3"/>
  <c r="C1384" i="3"/>
  <c r="E1384" i="3"/>
  <c r="B1385" i="3"/>
  <c r="C1385" i="3"/>
  <c r="E1385" i="3"/>
  <c r="B1386" i="3"/>
  <c r="C1386" i="3"/>
  <c r="E1386" i="3"/>
  <c r="B1387" i="3"/>
  <c r="C1387" i="3"/>
  <c r="E1387" i="3"/>
  <c r="B1388" i="3"/>
  <c r="C1388" i="3"/>
  <c r="E1388" i="3"/>
  <c r="B1389" i="3"/>
  <c r="C1389" i="3"/>
  <c r="E1389" i="3"/>
  <c r="B1390" i="3"/>
  <c r="C1390" i="3"/>
  <c r="E1390" i="3"/>
  <c r="B1391" i="3"/>
  <c r="C1391" i="3"/>
  <c r="E1391" i="3"/>
  <c r="B1392" i="3"/>
  <c r="C1392" i="3"/>
  <c r="E1392" i="3"/>
  <c r="B1393" i="3"/>
  <c r="C1393" i="3"/>
  <c r="E1393" i="3"/>
  <c r="B1394" i="3"/>
  <c r="C1394" i="3"/>
  <c r="E1394" i="3"/>
  <c r="B1395" i="3"/>
  <c r="C1395" i="3"/>
  <c r="E1395" i="3"/>
  <c r="B1396" i="3"/>
  <c r="C1396" i="3"/>
  <c r="E1396" i="3"/>
  <c r="B1397" i="3"/>
  <c r="C1397" i="3"/>
  <c r="E1397" i="3"/>
  <c r="B1398" i="3"/>
  <c r="C1398" i="3"/>
  <c r="E1398" i="3"/>
  <c r="B1399" i="3"/>
  <c r="C1399" i="3"/>
  <c r="E1399" i="3"/>
  <c r="B1400" i="3"/>
  <c r="C1400" i="3"/>
  <c r="E1400" i="3"/>
  <c r="B1401" i="3"/>
  <c r="C1401" i="3"/>
  <c r="E1401" i="3"/>
  <c r="B1402" i="3"/>
  <c r="C1402" i="3"/>
  <c r="E1402" i="3"/>
  <c r="B1403" i="3"/>
  <c r="C1403" i="3"/>
  <c r="E1403" i="3"/>
  <c r="B1404" i="3"/>
  <c r="C1404" i="3"/>
  <c r="E1404" i="3"/>
  <c r="B1405" i="3"/>
  <c r="C1405" i="3"/>
  <c r="E1405" i="3"/>
  <c r="B1406" i="3"/>
  <c r="C1406" i="3"/>
  <c r="E1406" i="3"/>
  <c r="B1407" i="3"/>
  <c r="C1407" i="3"/>
  <c r="E1407" i="3"/>
  <c r="B1408" i="3"/>
  <c r="C1408" i="3"/>
  <c r="E1408" i="3"/>
  <c r="B1409" i="3"/>
  <c r="C1409" i="3"/>
  <c r="E1409" i="3"/>
  <c r="B1410" i="3"/>
  <c r="C1410" i="3"/>
  <c r="E1410" i="3"/>
  <c r="B1411" i="3"/>
  <c r="C1411" i="3"/>
  <c r="E1411" i="3"/>
  <c r="B1412" i="3"/>
  <c r="C1412" i="3"/>
  <c r="E1412" i="3"/>
  <c r="B1413" i="3"/>
  <c r="C1413" i="3"/>
  <c r="E1413" i="3"/>
  <c r="B1414" i="3"/>
  <c r="C1414" i="3"/>
  <c r="E1414" i="3"/>
  <c r="B1415" i="3"/>
  <c r="C1415" i="3"/>
  <c r="E1415" i="3"/>
  <c r="B1416" i="3"/>
  <c r="C1416" i="3"/>
  <c r="E1416" i="3"/>
  <c r="B1417" i="3"/>
  <c r="C1417" i="3"/>
  <c r="E1417" i="3"/>
  <c r="B1418" i="3"/>
  <c r="C1418" i="3"/>
  <c r="E1418" i="3"/>
  <c r="B1419" i="3"/>
  <c r="C1419" i="3"/>
  <c r="E1419" i="3"/>
  <c r="B1420" i="3"/>
  <c r="C1420" i="3"/>
  <c r="E1420" i="3"/>
  <c r="B1421" i="3"/>
  <c r="C1421" i="3"/>
  <c r="E1421" i="3"/>
  <c r="B1422" i="3"/>
  <c r="C1422" i="3"/>
  <c r="E1422" i="3"/>
  <c r="B1423" i="3"/>
  <c r="C1423" i="3"/>
  <c r="E1423" i="3"/>
  <c r="B1424" i="3"/>
  <c r="C1424" i="3"/>
  <c r="E1424" i="3"/>
  <c r="B1425" i="3"/>
  <c r="C1425" i="3"/>
  <c r="E1425" i="3"/>
  <c r="B1426" i="3"/>
  <c r="C1426" i="3"/>
  <c r="E1426" i="3"/>
  <c r="B1427" i="3"/>
  <c r="C1427" i="3"/>
  <c r="E1427" i="3"/>
  <c r="B1428" i="3"/>
  <c r="C1428" i="3"/>
  <c r="E1428" i="3"/>
  <c r="B1429" i="3"/>
  <c r="C1429" i="3"/>
  <c r="E1429" i="3"/>
  <c r="B1430" i="3"/>
  <c r="C1430" i="3"/>
  <c r="E1430" i="3"/>
  <c r="B1431" i="3"/>
  <c r="C1431" i="3"/>
  <c r="E1431" i="3"/>
  <c r="B1432" i="3"/>
  <c r="C1432" i="3"/>
  <c r="E1432" i="3"/>
  <c r="B1433" i="3"/>
  <c r="C1433" i="3"/>
  <c r="E1433" i="3"/>
  <c r="B1434" i="3"/>
  <c r="C1434" i="3"/>
  <c r="E1434" i="3"/>
  <c r="B1435" i="3"/>
  <c r="C1435" i="3"/>
  <c r="E1435" i="3"/>
  <c r="B1436" i="3"/>
  <c r="C1436" i="3"/>
  <c r="E1436" i="3"/>
  <c r="B1437" i="3"/>
  <c r="C1437" i="3"/>
  <c r="E1437" i="3"/>
  <c r="B1438" i="3"/>
  <c r="C1438" i="3"/>
  <c r="E1438" i="3"/>
  <c r="B1439" i="3"/>
  <c r="C1439" i="3"/>
  <c r="E1439" i="3"/>
  <c r="B1440" i="3"/>
  <c r="C1440" i="3"/>
  <c r="E1440" i="3"/>
  <c r="B1441" i="3"/>
  <c r="C1441" i="3"/>
  <c r="E1441" i="3"/>
  <c r="B1442" i="3"/>
  <c r="C1442" i="3"/>
  <c r="E1442" i="3"/>
  <c r="B1443" i="3"/>
  <c r="C1443" i="3"/>
  <c r="E1443" i="3"/>
  <c r="B1444" i="3"/>
  <c r="C1444" i="3"/>
  <c r="E1444" i="3"/>
  <c r="B1445" i="3"/>
  <c r="C1445" i="3"/>
  <c r="E1445" i="3"/>
  <c r="B1446" i="3"/>
  <c r="C1446" i="3"/>
  <c r="E1446" i="3"/>
  <c r="B1447" i="3"/>
  <c r="C1447" i="3"/>
  <c r="E1447" i="3"/>
  <c r="B1448" i="3"/>
  <c r="C1448" i="3"/>
  <c r="E1448" i="3"/>
  <c r="B1449" i="3"/>
  <c r="C1449" i="3"/>
  <c r="E1449" i="3"/>
  <c r="B1450" i="3"/>
  <c r="C1450" i="3"/>
  <c r="E1450" i="3"/>
  <c r="B1451" i="3"/>
  <c r="C1451" i="3"/>
  <c r="E1451" i="3"/>
  <c r="B1452" i="3"/>
  <c r="C1452" i="3"/>
  <c r="E1452" i="3"/>
  <c r="B1453" i="3"/>
  <c r="C1453" i="3"/>
  <c r="E1453" i="3"/>
  <c r="B1454" i="3"/>
  <c r="C1454" i="3"/>
  <c r="E1454" i="3"/>
  <c r="B1455" i="3"/>
  <c r="C1455" i="3"/>
  <c r="E1455" i="3"/>
  <c r="B1456" i="3"/>
  <c r="C1456" i="3"/>
  <c r="E1456" i="3"/>
  <c r="B1457" i="3"/>
  <c r="C1457" i="3"/>
  <c r="E1457" i="3"/>
  <c r="B1458" i="3"/>
  <c r="C1458" i="3"/>
  <c r="E1458" i="3"/>
  <c r="B1459" i="3"/>
  <c r="C1459" i="3"/>
  <c r="E1459" i="3"/>
  <c r="B1460" i="3"/>
  <c r="C1460" i="3"/>
  <c r="E1460" i="3"/>
  <c r="B1461" i="3"/>
  <c r="C1461" i="3"/>
  <c r="E1461" i="3"/>
  <c r="B1462" i="3"/>
  <c r="C1462" i="3"/>
  <c r="E1462" i="3"/>
  <c r="B1463" i="3"/>
  <c r="C1463" i="3"/>
  <c r="E1463" i="3"/>
  <c r="B1464" i="3"/>
  <c r="C1464" i="3"/>
  <c r="E1464" i="3"/>
  <c r="B1465" i="3"/>
  <c r="C1465" i="3"/>
  <c r="E1465" i="3"/>
  <c r="B1466" i="3"/>
  <c r="C1466" i="3"/>
  <c r="E1466" i="3"/>
  <c r="B1467" i="3"/>
  <c r="C1467" i="3"/>
  <c r="E1467" i="3"/>
  <c r="B1468" i="3"/>
  <c r="C1468" i="3"/>
  <c r="E1468" i="3"/>
  <c r="B1469" i="3"/>
  <c r="C1469" i="3"/>
  <c r="E1469" i="3"/>
  <c r="B1470" i="3"/>
  <c r="C1470" i="3"/>
  <c r="E1470" i="3"/>
  <c r="B1471" i="3"/>
  <c r="C1471" i="3"/>
  <c r="E1471" i="3"/>
  <c r="B1472" i="3"/>
  <c r="C1472" i="3"/>
  <c r="E1472" i="3"/>
  <c r="B1473" i="3"/>
  <c r="C1473" i="3"/>
  <c r="E1473" i="3"/>
  <c r="B1474" i="3"/>
  <c r="C1474" i="3"/>
  <c r="E1474" i="3"/>
  <c r="B1475" i="3"/>
  <c r="C1475" i="3"/>
  <c r="E1475" i="3"/>
  <c r="B1476" i="3"/>
  <c r="C1476" i="3"/>
  <c r="E1476" i="3"/>
  <c r="B1477" i="3"/>
  <c r="C1477" i="3"/>
  <c r="E1477" i="3"/>
  <c r="B1478" i="3"/>
  <c r="C1478" i="3"/>
  <c r="E1478" i="3"/>
  <c r="B1479" i="3"/>
  <c r="C1479" i="3"/>
  <c r="E1479" i="3"/>
  <c r="B1480" i="3"/>
  <c r="C1480" i="3"/>
  <c r="E1480" i="3"/>
  <c r="B1481" i="3"/>
  <c r="C1481" i="3"/>
  <c r="E1481" i="3"/>
  <c r="B1482" i="3"/>
  <c r="C1482" i="3"/>
  <c r="E1482" i="3"/>
  <c r="B1483" i="3"/>
  <c r="C1483" i="3"/>
  <c r="E1483" i="3"/>
  <c r="B1484" i="3"/>
  <c r="C1484" i="3"/>
  <c r="E1484" i="3"/>
  <c r="B1485" i="3"/>
  <c r="C1485" i="3"/>
  <c r="E1485" i="3"/>
  <c r="B1486" i="3"/>
  <c r="C1486" i="3"/>
  <c r="E1486" i="3"/>
  <c r="B1487" i="3"/>
  <c r="C1487" i="3"/>
  <c r="E1487" i="3"/>
  <c r="B1488" i="3"/>
  <c r="C1488" i="3"/>
  <c r="E1488" i="3"/>
  <c r="B1489" i="3"/>
  <c r="C1489" i="3"/>
  <c r="E1489" i="3"/>
  <c r="B1490" i="3"/>
  <c r="C1490" i="3"/>
  <c r="E1490" i="3"/>
  <c r="B1491" i="3"/>
  <c r="C1491" i="3"/>
  <c r="E1491" i="3"/>
  <c r="B1492" i="3"/>
  <c r="C1492" i="3"/>
  <c r="E1492" i="3"/>
  <c r="B1493" i="3"/>
  <c r="C1493" i="3"/>
  <c r="E1493" i="3"/>
  <c r="B1494" i="3"/>
  <c r="C1494" i="3"/>
  <c r="E1494" i="3"/>
  <c r="B1495" i="3"/>
  <c r="C1495" i="3"/>
  <c r="E1495" i="3"/>
  <c r="B1496" i="3"/>
  <c r="C1496" i="3"/>
  <c r="E1496" i="3"/>
  <c r="B1497" i="3"/>
  <c r="C1497" i="3"/>
  <c r="E1497" i="3"/>
  <c r="B1498" i="3"/>
  <c r="C1498" i="3"/>
  <c r="E1498" i="3"/>
  <c r="B1499" i="3"/>
  <c r="C1499" i="3"/>
  <c r="E1499" i="3"/>
  <c r="B1500" i="3"/>
  <c r="C1500" i="3"/>
  <c r="E1500" i="3"/>
  <c r="B1501" i="3"/>
  <c r="C1501" i="3"/>
  <c r="E1501" i="3"/>
  <c r="B1502" i="3"/>
  <c r="C1502" i="3"/>
  <c r="E1502" i="3"/>
  <c r="B1503" i="3"/>
  <c r="C1503" i="3"/>
  <c r="E1503" i="3"/>
  <c r="B1504" i="3"/>
  <c r="C1504" i="3"/>
  <c r="E1504" i="3"/>
  <c r="B1505" i="3"/>
  <c r="C1505" i="3"/>
  <c r="E1505" i="3"/>
  <c r="B1506" i="3"/>
  <c r="C1506" i="3"/>
  <c r="E1506" i="3"/>
  <c r="B1507" i="3"/>
  <c r="C1507" i="3"/>
  <c r="E1507" i="3"/>
  <c r="B1508" i="3"/>
  <c r="C1508" i="3"/>
  <c r="E1508" i="3"/>
  <c r="B1509" i="3"/>
  <c r="C1509" i="3"/>
  <c r="E1509" i="3"/>
  <c r="B1510" i="3"/>
  <c r="C1510" i="3"/>
  <c r="E1510" i="3"/>
  <c r="B1511" i="3"/>
  <c r="C1511" i="3"/>
  <c r="E1511" i="3"/>
  <c r="B1512" i="3"/>
  <c r="C1512" i="3"/>
  <c r="E1512" i="3"/>
  <c r="B1513" i="3"/>
  <c r="C1513" i="3"/>
  <c r="E1513" i="3"/>
  <c r="B1514" i="3"/>
  <c r="C1514" i="3"/>
  <c r="E1514" i="3"/>
  <c r="B1515" i="3"/>
  <c r="C1515" i="3"/>
  <c r="E1515" i="3"/>
  <c r="B1516" i="3"/>
  <c r="C1516" i="3"/>
  <c r="E1516" i="3"/>
  <c r="B1517" i="3"/>
  <c r="C1517" i="3"/>
  <c r="E1517" i="3"/>
  <c r="B1518" i="3"/>
  <c r="C1518" i="3"/>
  <c r="E1518" i="3"/>
  <c r="B1519" i="3"/>
  <c r="C1519" i="3"/>
  <c r="E1519" i="3"/>
  <c r="B1520" i="3"/>
  <c r="C1520" i="3"/>
  <c r="E1520" i="3"/>
  <c r="B1521" i="3"/>
  <c r="C1521" i="3"/>
  <c r="E1521" i="3"/>
  <c r="B1522" i="3"/>
  <c r="C1522" i="3"/>
  <c r="E1522" i="3"/>
  <c r="B1523" i="3"/>
  <c r="C1523" i="3"/>
  <c r="E1523" i="3"/>
  <c r="B1524" i="3"/>
  <c r="C1524" i="3"/>
  <c r="E1524" i="3"/>
  <c r="B1525" i="3"/>
  <c r="C1525" i="3"/>
  <c r="E1525" i="3"/>
  <c r="B1526" i="3"/>
  <c r="C1526" i="3"/>
  <c r="E1526" i="3"/>
  <c r="B1527" i="3"/>
  <c r="C1527" i="3"/>
  <c r="E1527" i="3"/>
  <c r="B1528" i="3"/>
  <c r="C1528" i="3"/>
  <c r="E1528" i="3"/>
  <c r="B1529" i="3"/>
  <c r="C1529" i="3"/>
  <c r="E1529" i="3"/>
  <c r="B1530" i="3"/>
  <c r="C1530" i="3"/>
  <c r="E1530" i="3"/>
  <c r="B1531" i="3"/>
  <c r="C1531" i="3"/>
  <c r="E1531" i="3"/>
  <c r="B1532" i="3"/>
  <c r="C1532" i="3"/>
  <c r="E1532" i="3"/>
  <c r="B1533" i="3"/>
  <c r="C1533" i="3"/>
  <c r="E1533" i="3"/>
  <c r="B1534" i="3"/>
  <c r="C1534" i="3"/>
  <c r="E1534" i="3"/>
  <c r="B1535" i="3"/>
  <c r="C1535" i="3"/>
  <c r="E1535" i="3"/>
  <c r="B1536" i="3"/>
  <c r="C1536" i="3"/>
  <c r="E1536" i="3"/>
  <c r="B1537" i="3"/>
  <c r="C1537" i="3"/>
  <c r="E1537" i="3"/>
  <c r="B1538" i="3"/>
  <c r="C1538" i="3"/>
  <c r="E1538" i="3"/>
  <c r="B1539" i="3"/>
  <c r="C1539" i="3"/>
  <c r="E1539" i="3"/>
  <c r="B1540" i="3"/>
  <c r="C1540" i="3"/>
  <c r="E1540" i="3"/>
  <c r="B1541" i="3"/>
  <c r="C1541" i="3"/>
  <c r="E1541" i="3"/>
  <c r="B1542" i="3"/>
  <c r="C1542" i="3"/>
  <c r="E1542" i="3"/>
  <c r="B1543" i="3"/>
  <c r="C1543" i="3"/>
  <c r="E1543" i="3"/>
  <c r="B1544" i="3"/>
  <c r="C1544" i="3"/>
  <c r="E1544" i="3"/>
  <c r="B1545" i="3"/>
  <c r="C1545" i="3"/>
  <c r="E1545" i="3"/>
  <c r="B1546" i="3"/>
  <c r="C1546" i="3"/>
  <c r="E1546" i="3"/>
  <c r="B1547" i="3"/>
  <c r="C1547" i="3"/>
  <c r="E1547" i="3"/>
  <c r="B1548" i="3"/>
  <c r="C1548" i="3"/>
  <c r="E1548" i="3"/>
  <c r="B1549" i="3"/>
  <c r="C1549" i="3"/>
  <c r="E1549" i="3"/>
  <c r="B1550" i="3"/>
  <c r="C1550" i="3"/>
  <c r="E1550" i="3"/>
  <c r="B1551" i="3"/>
  <c r="C1551" i="3"/>
  <c r="E1551" i="3"/>
  <c r="B1552" i="3"/>
  <c r="C1552" i="3"/>
  <c r="E1552" i="3"/>
  <c r="B1553" i="3"/>
  <c r="C1553" i="3"/>
  <c r="E1553" i="3"/>
  <c r="B1554" i="3"/>
  <c r="C1554" i="3"/>
  <c r="E1554" i="3"/>
  <c r="B1555" i="3"/>
  <c r="C1555" i="3"/>
  <c r="E1555" i="3"/>
  <c r="B1556" i="3"/>
  <c r="C1556" i="3"/>
  <c r="E1556" i="3"/>
  <c r="B1557" i="3"/>
  <c r="C1557" i="3"/>
  <c r="E1557" i="3"/>
  <c r="B1558" i="3"/>
  <c r="C1558" i="3"/>
  <c r="E1558" i="3"/>
  <c r="B1559" i="3"/>
  <c r="C1559" i="3"/>
  <c r="E1559" i="3"/>
  <c r="B1560" i="3"/>
  <c r="C1560" i="3"/>
  <c r="E1560" i="3"/>
  <c r="B1561" i="3"/>
  <c r="C1561" i="3"/>
  <c r="E1561" i="3"/>
  <c r="B1562" i="3"/>
  <c r="C1562" i="3"/>
  <c r="E1562" i="3"/>
  <c r="B1563" i="3"/>
  <c r="C1563" i="3"/>
  <c r="E1563" i="3"/>
  <c r="B1564" i="3"/>
  <c r="C1564" i="3"/>
  <c r="E1564" i="3"/>
  <c r="B1565" i="3"/>
  <c r="C1565" i="3"/>
  <c r="E1565" i="3"/>
  <c r="B1566" i="3"/>
  <c r="C1566" i="3"/>
  <c r="E1566" i="3"/>
  <c r="B1567" i="3"/>
  <c r="C1567" i="3"/>
  <c r="E1567" i="3"/>
  <c r="B1568" i="3"/>
  <c r="C1568" i="3"/>
  <c r="E1568" i="3"/>
  <c r="B1569" i="3"/>
  <c r="C1569" i="3"/>
  <c r="E1569" i="3"/>
  <c r="B1570" i="3"/>
  <c r="C1570" i="3"/>
  <c r="E1570" i="3"/>
  <c r="B1571" i="3"/>
  <c r="C1571" i="3"/>
  <c r="E1571" i="3"/>
  <c r="B1572" i="3"/>
  <c r="C1572" i="3"/>
  <c r="E1572" i="3"/>
  <c r="B1573" i="3"/>
  <c r="C1573" i="3"/>
  <c r="E1573" i="3"/>
  <c r="B1574" i="3"/>
  <c r="C1574" i="3"/>
  <c r="E1574" i="3"/>
  <c r="B1575" i="3"/>
  <c r="C1575" i="3"/>
  <c r="E1575" i="3"/>
  <c r="B1576" i="3"/>
  <c r="C1576" i="3"/>
  <c r="E1576" i="3"/>
  <c r="B1577" i="3"/>
  <c r="C1577" i="3"/>
  <c r="E1577" i="3"/>
  <c r="B1578" i="3"/>
  <c r="C1578" i="3"/>
  <c r="E1578" i="3"/>
  <c r="B1579" i="3"/>
  <c r="C1579" i="3"/>
  <c r="E1579" i="3"/>
  <c r="B1580" i="3"/>
  <c r="C1580" i="3"/>
  <c r="E1580" i="3"/>
  <c r="B1581" i="3"/>
  <c r="C1581" i="3"/>
  <c r="E1581" i="3"/>
  <c r="B1582" i="3"/>
  <c r="C1582" i="3"/>
  <c r="E1582" i="3"/>
  <c r="B1583" i="3"/>
  <c r="C1583" i="3"/>
  <c r="E1583" i="3"/>
  <c r="B1584" i="3"/>
  <c r="C1584" i="3"/>
  <c r="E1584" i="3"/>
  <c r="B1585" i="3"/>
  <c r="C1585" i="3"/>
  <c r="E1585" i="3"/>
  <c r="B1586" i="3"/>
  <c r="C1586" i="3"/>
  <c r="E1586" i="3"/>
  <c r="B1587" i="3"/>
  <c r="C1587" i="3"/>
  <c r="E1587" i="3"/>
  <c r="B1588" i="3"/>
  <c r="C1588" i="3"/>
  <c r="E1588" i="3"/>
  <c r="B1589" i="3"/>
  <c r="C1589" i="3"/>
  <c r="E1589" i="3"/>
  <c r="B1590" i="3"/>
  <c r="C1590" i="3"/>
  <c r="E1590" i="3"/>
  <c r="B1591" i="3"/>
  <c r="C1591" i="3"/>
  <c r="E1591" i="3"/>
  <c r="B1592" i="3"/>
  <c r="C1592" i="3"/>
  <c r="E1592" i="3"/>
  <c r="B1593" i="3"/>
  <c r="C1593" i="3"/>
  <c r="E1593" i="3"/>
  <c r="B1594" i="3"/>
  <c r="C1594" i="3"/>
  <c r="E1594" i="3"/>
  <c r="B1595" i="3"/>
  <c r="C1595" i="3"/>
  <c r="E1595" i="3"/>
  <c r="B1596" i="3"/>
  <c r="C1596" i="3"/>
  <c r="E1596" i="3"/>
  <c r="B1597" i="3"/>
  <c r="C1597" i="3"/>
  <c r="E1597" i="3"/>
  <c r="B1598" i="3"/>
  <c r="C1598" i="3"/>
  <c r="E1598" i="3"/>
  <c r="B1599" i="3"/>
  <c r="C1599" i="3"/>
  <c r="E1599" i="3"/>
  <c r="B1600" i="3"/>
  <c r="C1600" i="3"/>
  <c r="E1600" i="3"/>
  <c r="B1601" i="3"/>
  <c r="C1601" i="3"/>
  <c r="E1601" i="3"/>
  <c r="B1602" i="3"/>
  <c r="C1602" i="3"/>
  <c r="E1602" i="3"/>
  <c r="B1603" i="3"/>
  <c r="C1603" i="3"/>
  <c r="E1603" i="3"/>
  <c r="B1604" i="3"/>
  <c r="C1604" i="3"/>
  <c r="E1604" i="3"/>
  <c r="B1605" i="3"/>
  <c r="C1605" i="3"/>
  <c r="E1605" i="3"/>
  <c r="B1606" i="3"/>
  <c r="C1606" i="3"/>
  <c r="E1606" i="3"/>
  <c r="B1607" i="3"/>
  <c r="C1607" i="3"/>
  <c r="E1607" i="3"/>
  <c r="B1608" i="3"/>
  <c r="C1608" i="3"/>
  <c r="E1608" i="3"/>
  <c r="B1609" i="3"/>
  <c r="C1609" i="3"/>
  <c r="E1609" i="3"/>
  <c r="B1610" i="3"/>
  <c r="C1610" i="3"/>
  <c r="E1610" i="3"/>
  <c r="B1611" i="3"/>
  <c r="C1611" i="3"/>
  <c r="E1611" i="3"/>
  <c r="B1612" i="3"/>
  <c r="C1612" i="3"/>
  <c r="E1612" i="3"/>
  <c r="B1613" i="3"/>
  <c r="C1613" i="3"/>
  <c r="E1613" i="3"/>
  <c r="B1614" i="3"/>
  <c r="C1614" i="3"/>
  <c r="E1614" i="3"/>
  <c r="B1615" i="3"/>
  <c r="C1615" i="3"/>
  <c r="E1615" i="3"/>
  <c r="B1616" i="3"/>
  <c r="C1616" i="3"/>
  <c r="E1616" i="3"/>
  <c r="B1617" i="3"/>
  <c r="C1617" i="3"/>
  <c r="E1617" i="3"/>
  <c r="B1618" i="3"/>
  <c r="C1618" i="3"/>
  <c r="E1618" i="3"/>
  <c r="B1619" i="3"/>
  <c r="C1619" i="3"/>
  <c r="E1619" i="3"/>
  <c r="B1620" i="3"/>
  <c r="C1620" i="3"/>
  <c r="E1620" i="3"/>
  <c r="B1621" i="3"/>
  <c r="C1621" i="3"/>
  <c r="E1621" i="3"/>
  <c r="B1622" i="3"/>
  <c r="C1622" i="3"/>
  <c r="E1622" i="3"/>
  <c r="B1623" i="3"/>
  <c r="C1623" i="3"/>
  <c r="E1623" i="3"/>
  <c r="B1624" i="3"/>
  <c r="C1624" i="3"/>
  <c r="E1624" i="3"/>
  <c r="B1625" i="3"/>
  <c r="C1625" i="3"/>
  <c r="E1625" i="3"/>
  <c r="B1626" i="3"/>
  <c r="C1626" i="3"/>
  <c r="E1626" i="3"/>
  <c r="B1627" i="3"/>
  <c r="C1627" i="3"/>
  <c r="E1627" i="3"/>
  <c r="B1628" i="3"/>
  <c r="C1628" i="3"/>
  <c r="E1628" i="3"/>
  <c r="B1629" i="3"/>
  <c r="C1629" i="3"/>
  <c r="E1629" i="3"/>
  <c r="B1630" i="3"/>
  <c r="C1630" i="3"/>
  <c r="E1630" i="3"/>
  <c r="B1631" i="3"/>
  <c r="C1631" i="3"/>
  <c r="E1631" i="3"/>
  <c r="B1632" i="3"/>
  <c r="C1632" i="3"/>
  <c r="E1632" i="3"/>
  <c r="B1633" i="3"/>
  <c r="C1633" i="3"/>
  <c r="E1633" i="3"/>
  <c r="B1634" i="3"/>
  <c r="C1634" i="3"/>
  <c r="E1634" i="3"/>
  <c r="B1635" i="3"/>
  <c r="C1635" i="3"/>
  <c r="E1635" i="3"/>
  <c r="B1636" i="3"/>
  <c r="C1636" i="3"/>
  <c r="E1636" i="3"/>
  <c r="B1637" i="3"/>
  <c r="C1637" i="3"/>
  <c r="E1637" i="3"/>
  <c r="B1638" i="3"/>
  <c r="C1638" i="3"/>
  <c r="E1638" i="3"/>
  <c r="B1639" i="3"/>
  <c r="C1639" i="3"/>
  <c r="E1639" i="3"/>
  <c r="B1640" i="3"/>
  <c r="C1640" i="3"/>
  <c r="E1640" i="3"/>
  <c r="B1641" i="3"/>
  <c r="C1641" i="3"/>
  <c r="E1641" i="3"/>
  <c r="B1642" i="3"/>
  <c r="C1642" i="3"/>
  <c r="E1642" i="3"/>
  <c r="B1643" i="3"/>
  <c r="C1643" i="3"/>
  <c r="E1643" i="3"/>
  <c r="B1644" i="3"/>
  <c r="C1644" i="3"/>
  <c r="E1644" i="3"/>
  <c r="B1645" i="3"/>
  <c r="C1645" i="3"/>
  <c r="E1645" i="3"/>
  <c r="B1646" i="3"/>
  <c r="C1646" i="3"/>
  <c r="E1646" i="3"/>
  <c r="B1647" i="3"/>
  <c r="C1647" i="3"/>
  <c r="E1647" i="3"/>
  <c r="B1648" i="3"/>
  <c r="C1648" i="3"/>
  <c r="E1648" i="3"/>
  <c r="B1649" i="3"/>
  <c r="C1649" i="3"/>
  <c r="E1649" i="3"/>
  <c r="B1650" i="3"/>
  <c r="C1650" i="3"/>
  <c r="E1650" i="3"/>
  <c r="B1651" i="3"/>
  <c r="C1651" i="3"/>
  <c r="E1651" i="3"/>
  <c r="B1652" i="3"/>
  <c r="C1652" i="3"/>
  <c r="E1652" i="3"/>
  <c r="B1653" i="3"/>
  <c r="C1653" i="3"/>
  <c r="E1653" i="3"/>
  <c r="B1654" i="3"/>
  <c r="C1654" i="3"/>
  <c r="E1654" i="3"/>
  <c r="B1655" i="3"/>
  <c r="C1655" i="3"/>
  <c r="E1655" i="3"/>
  <c r="B1656" i="3"/>
  <c r="C1656" i="3"/>
  <c r="E1656" i="3"/>
  <c r="B1657" i="3"/>
  <c r="C1657" i="3"/>
  <c r="E1657" i="3"/>
  <c r="B1658" i="3"/>
  <c r="C1658" i="3"/>
  <c r="E1658" i="3"/>
  <c r="B1659" i="3"/>
  <c r="C1659" i="3"/>
  <c r="E1659" i="3"/>
  <c r="B1660" i="3"/>
  <c r="C1660" i="3"/>
  <c r="E1660" i="3"/>
  <c r="B1661" i="3"/>
  <c r="C1661" i="3"/>
  <c r="E1661" i="3"/>
  <c r="B1662" i="3"/>
  <c r="C1662" i="3"/>
  <c r="E1662" i="3"/>
  <c r="B1663" i="3"/>
  <c r="C1663" i="3"/>
  <c r="E1663" i="3"/>
  <c r="B1664" i="3"/>
  <c r="C1664" i="3"/>
  <c r="E1664" i="3"/>
  <c r="B1665" i="3"/>
  <c r="C1665" i="3"/>
  <c r="E1665" i="3"/>
  <c r="B1666" i="3"/>
  <c r="C1666" i="3"/>
  <c r="E1666" i="3"/>
  <c r="B1667" i="3"/>
  <c r="C1667" i="3"/>
  <c r="E1667" i="3"/>
  <c r="B1668" i="3"/>
  <c r="C1668" i="3"/>
  <c r="E1668" i="3"/>
  <c r="B1669" i="3"/>
  <c r="C1669" i="3"/>
  <c r="E1669" i="3"/>
  <c r="B1670" i="3"/>
  <c r="C1670" i="3"/>
  <c r="E1670" i="3"/>
  <c r="B1671" i="3"/>
  <c r="C1671" i="3"/>
  <c r="E1671" i="3"/>
  <c r="B1672" i="3"/>
  <c r="C1672" i="3"/>
  <c r="E1672" i="3"/>
  <c r="B1673" i="3"/>
  <c r="C1673" i="3"/>
  <c r="E1673" i="3"/>
  <c r="B1674" i="3"/>
  <c r="C1674" i="3"/>
  <c r="E1674" i="3"/>
  <c r="B1675" i="3"/>
  <c r="C1675" i="3"/>
  <c r="E1675" i="3"/>
  <c r="B1676" i="3"/>
  <c r="C1676" i="3"/>
  <c r="E1676" i="3"/>
  <c r="B1677" i="3"/>
  <c r="C1677" i="3"/>
  <c r="E1677" i="3"/>
  <c r="B1678" i="3"/>
  <c r="C1678" i="3"/>
  <c r="E1678" i="3"/>
  <c r="B1679" i="3"/>
  <c r="C1679" i="3"/>
  <c r="E1679" i="3"/>
  <c r="B1680" i="3"/>
  <c r="C1680" i="3"/>
  <c r="E1680" i="3"/>
  <c r="B1681" i="3"/>
  <c r="C1681" i="3"/>
  <c r="E1681" i="3"/>
  <c r="B1682" i="3"/>
  <c r="C1682" i="3"/>
  <c r="E1682" i="3"/>
  <c r="B1683" i="3"/>
  <c r="C1683" i="3"/>
  <c r="E1683" i="3"/>
  <c r="B1684" i="3"/>
  <c r="C1684" i="3"/>
  <c r="E1684" i="3"/>
  <c r="B1685" i="3"/>
  <c r="C1685" i="3"/>
  <c r="E1685" i="3"/>
  <c r="B1686" i="3"/>
  <c r="C1686" i="3"/>
  <c r="E1686" i="3"/>
  <c r="B1687" i="3"/>
  <c r="C1687" i="3"/>
  <c r="E1687" i="3"/>
  <c r="B1688" i="3"/>
  <c r="C1688" i="3"/>
  <c r="E1688" i="3"/>
  <c r="B1689" i="3"/>
  <c r="C1689" i="3"/>
  <c r="E1689" i="3"/>
  <c r="B1690" i="3"/>
  <c r="C1690" i="3"/>
  <c r="E1690" i="3"/>
  <c r="B1691" i="3"/>
  <c r="C1691" i="3"/>
  <c r="E1691" i="3"/>
  <c r="B1692" i="3"/>
  <c r="C1692" i="3"/>
  <c r="E1692" i="3"/>
  <c r="B1693" i="3"/>
  <c r="C1693" i="3"/>
  <c r="E1693" i="3"/>
  <c r="B1694" i="3"/>
  <c r="C1694" i="3"/>
  <c r="E1694" i="3"/>
  <c r="B1695" i="3"/>
  <c r="C1695" i="3"/>
  <c r="E1695" i="3"/>
  <c r="B1696" i="3"/>
  <c r="C1696" i="3"/>
  <c r="E1696" i="3"/>
  <c r="B1697" i="3"/>
  <c r="C1697" i="3"/>
  <c r="E1697" i="3"/>
  <c r="B1698" i="3"/>
  <c r="C1698" i="3"/>
  <c r="E1698" i="3"/>
  <c r="B1699" i="3"/>
  <c r="C1699" i="3"/>
  <c r="E1699" i="3"/>
  <c r="B1700" i="3"/>
  <c r="C1700" i="3"/>
  <c r="E1700" i="3"/>
  <c r="B1701" i="3"/>
  <c r="C1701" i="3"/>
  <c r="E1701" i="3"/>
  <c r="B1702" i="3"/>
  <c r="C1702" i="3"/>
  <c r="E1702" i="3"/>
  <c r="B1703" i="3"/>
  <c r="C1703" i="3"/>
  <c r="E1703" i="3"/>
  <c r="B1704" i="3"/>
  <c r="C1704" i="3"/>
  <c r="E1704" i="3"/>
  <c r="B1705" i="3"/>
  <c r="C1705" i="3"/>
  <c r="E1705" i="3"/>
  <c r="B1706" i="3"/>
  <c r="C1706" i="3"/>
  <c r="E1706" i="3"/>
  <c r="B1707" i="3"/>
  <c r="C1707" i="3"/>
  <c r="E1707" i="3"/>
  <c r="B1708" i="3"/>
  <c r="C1708" i="3"/>
  <c r="E1708" i="3"/>
  <c r="B1709" i="3"/>
  <c r="C1709" i="3"/>
  <c r="E1709" i="3"/>
  <c r="B1710" i="3"/>
  <c r="C1710" i="3"/>
  <c r="E1710" i="3"/>
  <c r="B1711" i="3"/>
  <c r="C1711" i="3"/>
  <c r="E1711" i="3"/>
  <c r="B1712" i="3"/>
  <c r="C1712" i="3"/>
  <c r="E1712" i="3"/>
  <c r="B1713" i="3"/>
  <c r="C1713" i="3"/>
  <c r="E1713" i="3"/>
  <c r="B1714" i="3"/>
  <c r="C1714" i="3"/>
  <c r="E1714" i="3"/>
  <c r="B1715" i="3"/>
  <c r="C1715" i="3"/>
  <c r="E1715" i="3"/>
  <c r="B1716" i="3"/>
  <c r="C1716" i="3"/>
  <c r="E1716" i="3"/>
  <c r="B1717" i="3"/>
  <c r="C1717" i="3"/>
  <c r="E1717" i="3"/>
  <c r="B1718" i="3"/>
  <c r="C1718" i="3"/>
  <c r="E1718" i="3"/>
  <c r="B1719" i="3"/>
  <c r="C1719" i="3"/>
  <c r="E1719" i="3"/>
  <c r="B1720" i="3"/>
  <c r="C1720" i="3"/>
  <c r="E1720" i="3"/>
  <c r="B1721" i="3"/>
  <c r="C1721" i="3"/>
  <c r="E1721" i="3"/>
  <c r="B1722" i="3"/>
  <c r="C1722" i="3"/>
  <c r="E1722" i="3"/>
  <c r="B1723" i="3"/>
  <c r="C1723" i="3"/>
  <c r="E1723" i="3"/>
  <c r="B1724" i="3"/>
  <c r="C1724" i="3"/>
  <c r="E1724" i="3"/>
  <c r="B1725" i="3"/>
  <c r="C1725" i="3"/>
  <c r="E1725" i="3"/>
  <c r="B1726" i="3"/>
  <c r="C1726" i="3"/>
  <c r="E1726" i="3"/>
  <c r="B1727" i="3"/>
  <c r="C1727" i="3"/>
  <c r="E1727" i="3"/>
  <c r="B1728" i="3"/>
  <c r="C1728" i="3"/>
  <c r="E1728" i="3"/>
  <c r="B1729" i="3"/>
  <c r="C1729" i="3"/>
  <c r="E1729" i="3"/>
  <c r="B1730" i="3"/>
  <c r="C1730" i="3"/>
  <c r="E1730" i="3"/>
  <c r="B1731" i="3"/>
  <c r="C1731" i="3"/>
  <c r="E1731" i="3"/>
  <c r="B1732" i="3"/>
  <c r="C1732" i="3"/>
  <c r="E1732" i="3"/>
  <c r="B1733" i="3"/>
  <c r="C1733" i="3"/>
  <c r="E1733" i="3"/>
  <c r="B1734" i="3"/>
  <c r="C1734" i="3"/>
  <c r="E1734" i="3"/>
  <c r="B1735" i="3"/>
  <c r="C1735" i="3"/>
  <c r="E1735" i="3"/>
  <c r="B1736" i="3"/>
  <c r="C1736" i="3"/>
  <c r="E1736" i="3"/>
  <c r="B1737" i="3"/>
  <c r="C1737" i="3"/>
  <c r="E1737" i="3"/>
  <c r="B1738" i="3"/>
  <c r="C1738" i="3"/>
  <c r="E1738" i="3"/>
  <c r="B1739" i="3"/>
  <c r="C1739" i="3"/>
  <c r="E1739" i="3"/>
  <c r="B1740" i="3"/>
  <c r="C1740" i="3"/>
  <c r="E1740" i="3"/>
  <c r="B1741" i="3"/>
  <c r="C1741" i="3"/>
  <c r="E1741" i="3"/>
  <c r="B1742" i="3"/>
  <c r="C1742" i="3"/>
  <c r="E1742" i="3"/>
  <c r="B1743" i="3"/>
  <c r="C1743" i="3"/>
  <c r="E1743" i="3"/>
  <c r="B1744" i="3"/>
  <c r="C1744" i="3"/>
  <c r="E1744" i="3"/>
  <c r="B1745" i="3"/>
  <c r="C1745" i="3"/>
  <c r="E1745" i="3"/>
  <c r="B1746" i="3"/>
  <c r="C1746" i="3"/>
  <c r="E1746" i="3"/>
  <c r="B1747" i="3"/>
  <c r="C1747" i="3"/>
  <c r="E1747" i="3"/>
  <c r="B1748" i="3"/>
  <c r="C1748" i="3"/>
  <c r="E1748" i="3"/>
  <c r="B1749" i="3"/>
  <c r="C1749" i="3"/>
  <c r="E1749" i="3"/>
  <c r="B1750" i="3"/>
  <c r="C1750" i="3"/>
  <c r="E1750" i="3"/>
  <c r="B1751" i="3"/>
  <c r="C1751" i="3"/>
  <c r="E1751" i="3"/>
  <c r="B1752" i="3"/>
  <c r="C1752" i="3"/>
  <c r="E1752" i="3"/>
  <c r="B1753" i="3"/>
  <c r="C1753" i="3"/>
  <c r="E1753" i="3"/>
  <c r="B1754" i="3"/>
  <c r="C1754" i="3"/>
  <c r="E1754" i="3"/>
  <c r="B1755" i="3"/>
  <c r="C1755" i="3"/>
  <c r="E1755" i="3"/>
  <c r="B1756" i="3"/>
  <c r="C1756" i="3"/>
  <c r="E1756" i="3"/>
  <c r="B1757" i="3"/>
  <c r="C1757" i="3"/>
  <c r="E1757" i="3"/>
  <c r="B1758" i="3"/>
  <c r="C1758" i="3"/>
  <c r="E1758" i="3"/>
  <c r="B1759" i="3"/>
  <c r="C1759" i="3"/>
  <c r="E1759" i="3"/>
  <c r="B1760" i="3"/>
  <c r="C1760" i="3"/>
  <c r="E1760" i="3"/>
  <c r="B1761" i="3"/>
  <c r="C1761" i="3"/>
  <c r="E1761" i="3"/>
  <c r="B1762" i="3"/>
  <c r="C1762" i="3"/>
  <c r="E1762" i="3"/>
  <c r="B1763" i="3"/>
  <c r="C1763" i="3"/>
  <c r="E1763" i="3"/>
  <c r="B1764" i="3"/>
  <c r="C1764" i="3"/>
  <c r="E1764" i="3"/>
  <c r="B1765" i="3"/>
  <c r="C1765" i="3"/>
  <c r="E1765" i="3"/>
  <c r="B1766" i="3"/>
  <c r="C1766" i="3"/>
  <c r="E1766" i="3"/>
  <c r="B1767" i="3"/>
  <c r="C1767" i="3"/>
  <c r="E1767" i="3"/>
  <c r="B1768" i="3"/>
  <c r="C1768" i="3"/>
  <c r="E1768" i="3"/>
  <c r="B1769" i="3"/>
  <c r="C1769" i="3"/>
  <c r="E1769" i="3"/>
  <c r="B1770" i="3"/>
  <c r="C1770" i="3"/>
  <c r="E1770" i="3"/>
  <c r="B1771" i="3"/>
  <c r="C1771" i="3"/>
  <c r="E1771" i="3"/>
  <c r="B1772" i="3"/>
  <c r="C1772" i="3"/>
  <c r="E1772" i="3"/>
  <c r="B1773" i="3"/>
  <c r="C1773" i="3"/>
  <c r="E1773" i="3"/>
  <c r="B1774" i="3"/>
  <c r="C1774" i="3"/>
  <c r="E1774" i="3"/>
  <c r="B1775" i="3"/>
  <c r="C1775" i="3"/>
  <c r="E1775" i="3"/>
  <c r="B1776" i="3"/>
  <c r="C1776" i="3"/>
  <c r="E1776" i="3"/>
  <c r="B1777" i="3"/>
  <c r="C1777" i="3"/>
  <c r="E1777" i="3"/>
  <c r="B1778" i="3"/>
  <c r="C1778" i="3"/>
  <c r="E1778" i="3"/>
  <c r="B1779" i="3"/>
  <c r="C1779" i="3"/>
  <c r="E1779" i="3"/>
  <c r="B1780" i="3"/>
  <c r="C1780" i="3"/>
  <c r="E1780" i="3"/>
  <c r="B1781" i="3"/>
  <c r="C1781" i="3"/>
  <c r="E1781" i="3"/>
  <c r="B1782" i="3"/>
  <c r="C1782" i="3"/>
  <c r="E1782" i="3"/>
  <c r="B1783" i="3"/>
  <c r="C1783" i="3"/>
  <c r="E1783" i="3"/>
  <c r="B1784" i="3"/>
  <c r="C1784" i="3"/>
  <c r="E1784" i="3"/>
  <c r="B1785" i="3"/>
  <c r="C1785" i="3"/>
  <c r="E1785" i="3"/>
  <c r="B1786" i="3"/>
  <c r="C1786" i="3"/>
  <c r="E1786" i="3"/>
  <c r="B1787" i="3"/>
  <c r="C1787" i="3"/>
  <c r="E1787" i="3"/>
  <c r="B1788" i="3"/>
  <c r="C1788" i="3"/>
  <c r="E1788" i="3"/>
  <c r="B1789" i="3"/>
  <c r="C1789" i="3"/>
  <c r="E1789" i="3"/>
  <c r="B1790" i="3"/>
  <c r="C1790" i="3"/>
  <c r="E1790" i="3"/>
  <c r="B1791" i="3"/>
  <c r="C1791" i="3"/>
  <c r="E1791" i="3"/>
  <c r="B1792" i="3"/>
  <c r="C1792" i="3"/>
  <c r="E1792" i="3"/>
  <c r="B1793" i="3"/>
  <c r="C1793" i="3"/>
  <c r="E1793" i="3"/>
  <c r="B1794" i="3"/>
  <c r="C1794" i="3"/>
  <c r="E1794" i="3"/>
  <c r="B1795" i="3"/>
  <c r="C1795" i="3"/>
  <c r="E1795" i="3"/>
  <c r="B1796" i="3"/>
  <c r="C1796" i="3"/>
  <c r="E1796" i="3"/>
  <c r="B1797" i="3"/>
  <c r="C1797" i="3"/>
  <c r="E1797" i="3"/>
  <c r="B1798" i="3"/>
  <c r="C1798" i="3"/>
  <c r="E1798" i="3"/>
  <c r="B1799" i="3"/>
  <c r="C1799" i="3"/>
  <c r="E1799" i="3"/>
  <c r="B1800" i="3"/>
  <c r="C1800" i="3"/>
  <c r="E1800" i="3"/>
  <c r="B1801" i="3"/>
  <c r="C1801" i="3"/>
  <c r="E1801" i="3"/>
  <c r="B1802" i="3"/>
  <c r="C1802" i="3"/>
  <c r="E1802" i="3"/>
  <c r="B1803" i="3"/>
  <c r="C1803" i="3"/>
  <c r="E1803" i="3"/>
  <c r="B1804" i="3"/>
  <c r="C1804" i="3"/>
  <c r="E1804" i="3"/>
  <c r="B1805" i="3"/>
  <c r="C1805" i="3"/>
  <c r="E1805" i="3"/>
  <c r="B1806" i="3"/>
  <c r="C1806" i="3"/>
  <c r="E1806" i="3"/>
  <c r="B1807" i="3"/>
  <c r="C1807" i="3"/>
  <c r="E1807" i="3"/>
  <c r="B1808" i="3"/>
  <c r="C1808" i="3"/>
  <c r="E1808" i="3"/>
  <c r="B1809" i="3"/>
  <c r="C1809" i="3"/>
  <c r="E1809" i="3"/>
  <c r="B1810" i="3"/>
  <c r="C1810" i="3"/>
  <c r="E1810" i="3"/>
  <c r="B1811" i="3"/>
  <c r="C1811" i="3"/>
  <c r="E1811" i="3"/>
  <c r="B1812" i="3"/>
  <c r="C1812" i="3"/>
  <c r="E1812" i="3"/>
  <c r="B1813" i="3"/>
  <c r="C1813" i="3"/>
  <c r="E1813" i="3"/>
  <c r="B1814" i="3"/>
  <c r="C1814" i="3"/>
  <c r="E1814" i="3"/>
  <c r="B1815" i="3"/>
  <c r="C1815" i="3"/>
  <c r="E1815" i="3"/>
  <c r="B1816" i="3"/>
  <c r="C1816" i="3"/>
  <c r="E1816" i="3"/>
  <c r="B1817" i="3"/>
  <c r="C1817" i="3"/>
  <c r="E1817" i="3"/>
  <c r="B1818" i="3"/>
  <c r="C1818" i="3"/>
  <c r="E1818" i="3"/>
  <c r="B1819" i="3"/>
  <c r="C1819" i="3"/>
  <c r="E1819" i="3"/>
  <c r="B1820" i="3"/>
  <c r="C1820" i="3"/>
  <c r="E1820" i="3"/>
  <c r="B1821" i="3"/>
  <c r="C1821" i="3"/>
  <c r="E1821" i="3"/>
  <c r="B1822" i="3"/>
  <c r="C1822" i="3"/>
  <c r="E1822" i="3"/>
  <c r="B1823" i="3"/>
  <c r="C1823" i="3"/>
  <c r="E1823" i="3"/>
  <c r="B1824" i="3"/>
  <c r="C1824" i="3"/>
  <c r="E1824" i="3"/>
  <c r="B1825" i="3"/>
  <c r="C1825" i="3"/>
  <c r="E1825" i="3"/>
  <c r="B1826" i="3"/>
  <c r="C1826" i="3"/>
  <c r="E1826" i="3"/>
  <c r="B1827" i="3"/>
  <c r="C1827" i="3"/>
  <c r="E1827" i="3"/>
  <c r="B1828" i="3"/>
  <c r="C1828" i="3"/>
  <c r="E1828" i="3"/>
  <c r="B1829" i="3"/>
  <c r="C1829" i="3"/>
  <c r="E1829" i="3"/>
  <c r="B1830" i="3"/>
  <c r="C1830" i="3"/>
  <c r="E1830" i="3"/>
  <c r="B1831" i="3"/>
  <c r="C1831" i="3"/>
  <c r="E1831" i="3"/>
  <c r="B1832" i="3"/>
  <c r="C1832" i="3"/>
  <c r="E1832" i="3"/>
  <c r="B1833" i="3"/>
  <c r="C1833" i="3"/>
  <c r="E1833" i="3"/>
  <c r="B1834" i="3"/>
  <c r="C1834" i="3"/>
  <c r="E1834" i="3"/>
  <c r="B1835" i="3"/>
  <c r="C1835" i="3"/>
  <c r="E1835" i="3"/>
  <c r="B1836" i="3"/>
  <c r="C1836" i="3"/>
  <c r="E1836" i="3"/>
  <c r="B1837" i="3"/>
  <c r="C1837" i="3"/>
  <c r="E1837" i="3"/>
  <c r="B1838" i="3"/>
  <c r="C1838" i="3"/>
  <c r="E1838" i="3"/>
  <c r="B1839" i="3"/>
  <c r="C1839" i="3"/>
  <c r="E1839" i="3"/>
  <c r="B1840" i="3"/>
  <c r="C1840" i="3"/>
  <c r="E1840" i="3"/>
  <c r="B1841" i="3"/>
  <c r="C1841" i="3"/>
  <c r="E1841" i="3"/>
  <c r="B1842" i="3"/>
  <c r="C1842" i="3"/>
  <c r="E1842" i="3"/>
  <c r="B1843" i="3"/>
  <c r="C1843" i="3"/>
  <c r="E1843" i="3"/>
  <c r="B1844" i="3"/>
  <c r="C1844" i="3"/>
  <c r="E1844" i="3"/>
  <c r="B1845" i="3"/>
  <c r="C1845" i="3"/>
  <c r="E1845" i="3"/>
  <c r="B1846" i="3"/>
  <c r="C1846" i="3"/>
  <c r="E1846" i="3"/>
  <c r="B1847" i="3"/>
  <c r="C1847" i="3"/>
  <c r="E1847" i="3"/>
  <c r="B1848" i="3"/>
  <c r="C1848" i="3"/>
  <c r="E1848" i="3"/>
  <c r="B1849" i="3"/>
  <c r="C1849" i="3"/>
  <c r="E1849" i="3"/>
  <c r="B1850" i="3"/>
  <c r="C1850" i="3"/>
  <c r="E1850" i="3"/>
  <c r="B1851" i="3"/>
  <c r="C1851" i="3"/>
  <c r="E1851" i="3"/>
  <c r="B1852" i="3"/>
  <c r="C1852" i="3"/>
  <c r="E1852" i="3"/>
  <c r="B1853" i="3"/>
  <c r="C1853" i="3"/>
  <c r="E1853" i="3"/>
  <c r="B1854" i="3"/>
  <c r="C1854" i="3"/>
  <c r="E1854" i="3"/>
  <c r="B1855" i="3"/>
  <c r="C1855" i="3"/>
  <c r="E1855" i="3"/>
  <c r="B1856" i="3"/>
  <c r="C1856" i="3"/>
  <c r="E1856" i="3"/>
  <c r="B1857" i="3"/>
  <c r="C1857" i="3"/>
  <c r="E1857" i="3"/>
  <c r="B1858" i="3"/>
  <c r="C1858" i="3"/>
  <c r="E1858" i="3"/>
  <c r="B1859" i="3"/>
  <c r="C1859" i="3"/>
  <c r="E1859" i="3"/>
  <c r="B1860" i="3"/>
  <c r="C1860" i="3"/>
  <c r="E1860" i="3"/>
  <c r="B1861" i="3"/>
  <c r="C1861" i="3"/>
  <c r="E1861" i="3"/>
  <c r="B1862" i="3"/>
  <c r="C1862" i="3"/>
  <c r="E1862" i="3"/>
  <c r="B1863" i="3"/>
  <c r="C1863" i="3"/>
  <c r="E1863" i="3"/>
  <c r="B1864" i="3"/>
  <c r="C1864" i="3"/>
  <c r="E1864" i="3"/>
  <c r="B1865" i="3"/>
  <c r="C1865" i="3"/>
  <c r="E1865" i="3"/>
  <c r="B1866" i="3"/>
  <c r="C1866" i="3"/>
  <c r="E1866" i="3"/>
  <c r="B1867" i="3"/>
  <c r="C1867" i="3"/>
  <c r="E1867" i="3"/>
  <c r="B1868" i="3"/>
  <c r="C1868" i="3"/>
  <c r="E1868" i="3"/>
  <c r="B1869" i="3"/>
  <c r="C1869" i="3"/>
  <c r="E1869" i="3"/>
  <c r="B1870" i="3"/>
  <c r="C1870" i="3"/>
  <c r="E1870" i="3"/>
  <c r="B1871" i="3"/>
  <c r="C1871" i="3"/>
  <c r="E1871" i="3"/>
  <c r="B1872" i="3"/>
  <c r="C1872" i="3"/>
  <c r="E1872" i="3"/>
  <c r="B1873" i="3"/>
  <c r="C1873" i="3"/>
  <c r="E1873" i="3"/>
  <c r="B1874" i="3"/>
  <c r="C1874" i="3"/>
  <c r="E1874" i="3"/>
  <c r="B1875" i="3"/>
  <c r="C1875" i="3"/>
  <c r="E1875" i="3"/>
  <c r="B1876" i="3"/>
  <c r="C1876" i="3"/>
  <c r="E1876" i="3"/>
  <c r="B1877" i="3"/>
  <c r="C1877" i="3"/>
  <c r="E1877" i="3"/>
  <c r="B1878" i="3"/>
  <c r="C1878" i="3"/>
  <c r="E1878" i="3"/>
  <c r="B1879" i="3"/>
  <c r="C1879" i="3"/>
  <c r="E1879" i="3"/>
  <c r="B1880" i="3"/>
  <c r="C1880" i="3"/>
  <c r="E1880" i="3"/>
  <c r="B1881" i="3"/>
  <c r="C1881" i="3"/>
  <c r="E1881" i="3"/>
  <c r="B1882" i="3"/>
  <c r="C1882" i="3"/>
  <c r="E1882" i="3"/>
  <c r="B1883" i="3"/>
  <c r="C1883" i="3"/>
  <c r="E1883" i="3"/>
  <c r="B1884" i="3"/>
  <c r="C1884" i="3"/>
  <c r="E1884" i="3"/>
  <c r="B1885" i="3"/>
  <c r="C1885" i="3"/>
  <c r="E1885" i="3"/>
  <c r="B1886" i="3"/>
  <c r="C1886" i="3"/>
  <c r="E1886" i="3"/>
  <c r="B1887" i="3"/>
  <c r="C1887" i="3"/>
  <c r="E1887" i="3"/>
  <c r="B1888" i="3"/>
  <c r="C1888" i="3"/>
  <c r="E1888" i="3"/>
  <c r="B1889" i="3"/>
  <c r="C1889" i="3"/>
  <c r="E1889" i="3"/>
  <c r="B1890" i="3"/>
  <c r="C1890" i="3"/>
  <c r="E1890" i="3"/>
  <c r="B1891" i="3"/>
  <c r="C1891" i="3"/>
  <c r="E1891" i="3"/>
  <c r="B1892" i="3"/>
  <c r="C1892" i="3"/>
  <c r="E1892" i="3"/>
  <c r="B1893" i="3"/>
  <c r="C1893" i="3"/>
  <c r="E1893" i="3"/>
  <c r="B1894" i="3"/>
  <c r="C1894" i="3"/>
  <c r="E1894" i="3"/>
  <c r="B1895" i="3"/>
  <c r="C1895" i="3"/>
  <c r="E1895" i="3"/>
  <c r="B1896" i="3"/>
  <c r="C1896" i="3"/>
  <c r="E1896" i="3"/>
  <c r="B1897" i="3"/>
  <c r="C1897" i="3"/>
  <c r="E1897" i="3"/>
  <c r="B1898" i="3"/>
  <c r="C1898" i="3"/>
  <c r="E1898" i="3"/>
  <c r="B1899" i="3"/>
  <c r="C1899" i="3"/>
  <c r="E1899" i="3"/>
  <c r="B1900" i="3"/>
  <c r="C1900" i="3"/>
  <c r="E1900" i="3"/>
  <c r="B1901" i="3"/>
  <c r="C1901" i="3"/>
  <c r="E1901" i="3"/>
  <c r="B1902" i="3"/>
  <c r="C1902" i="3"/>
  <c r="E1902" i="3"/>
  <c r="B1903" i="3"/>
  <c r="C1903" i="3"/>
  <c r="E1903" i="3"/>
  <c r="B1904" i="3"/>
  <c r="C1904" i="3"/>
  <c r="E1904" i="3"/>
  <c r="B1905" i="3"/>
  <c r="C1905" i="3"/>
  <c r="E1905" i="3"/>
  <c r="B1906" i="3"/>
  <c r="C1906" i="3"/>
  <c r="E1906" i="3"/>
  <c r="B1907" i="3"/>
  <c r="C1907" i="3"/>
  <c r="E1907" i="3"/>
  <c r="B1908" i="3"/>
  <c r="C1908" i="3"/>
  <c r="E1908" i="3"/>
  <c r="B1909" i="3"/>
  <c r="C1909" i="3"/>
  <c r="E1909" i="3"/>
  <c r="B1910" i="3"/>
  <c r="C1910" i="3"/>
  <c r="E1910" i="3"/>
  <c r="B1911" i="3"/>
  <c r="C1911" i="3"/>
  <c r="E1911" i="3"/>
  <c r="B1912" i="3"/>
  <c r="C1912" i="3"/>
  <c r="E1912" i="3"/>
  <c r="B1913" i="3"/>
  <c r="C1913" i="3"/>
  <c r="E1913" i="3"/>
  <c r="B1914" i="3"/>
  <c r="C1914" i="3"/>
  <c r="E1914" i="3"/>
  <c r="B1915" i="3"/>
  <c r="C1915" i="3"/>
  <c r="E1915" i="3"/>
  <c r="B1916" i="3"/>
  <c r="C1916" i="3"/>
  <c r="E1916" i="3"/>
  <c r="B1917" i="3"/>
  <c r="C1917" i="3"/>
  <c r="E1917" i="3"/>
  <c r="B1918" i="3"/>
  <c r="C1918" i="3"/>
  <c r="E1918" i="3"/>
  <c r="B1919" i="3"/>
  <c r="C1919" i="3"/>
  <c r="E1919" i="3"/>
  <c r="B1920" i="3"/>
  <c r="C1920" i="3"/>
  <c r="E1920" i="3"/>
  <c r="B1921" i="3"/>
  <c r="C1921" i="3"/>
  <c r="E1921" i="3"/>
  <c r="B1922" i="3"/>
  <c r="C1922" i="3"/>
  <c r="E1922" i="3"/>
  <c r="B1923" i="3"/>
  <c r="C1923" i="3"/>
  <c r="E1923" i="3"/>
  <c r="B1924" i="3"/>
  <c r="C1924" i="3"/>
  <c r="E1924" i="3"/>
  <c r="B1925" i="3"/>
  <c r="C1925" i="3"/>
  <c r="E1925" i="3"/>
  <c r="B1926" i="3"/>
  <c r="C1926" i="3"/>
  <c r="E1926" i="3"/>
  <c r="B1927" i="3"/>
  <c r="C1927" i="3"/>
  <c r="E1927" i="3"/>
  <c r="B1928" i="3"/>
  <c r="C1928" i="3"/>
  <c r="E1928" i="3"/>
  <c r="B1929" i="3"/>
  <c r="C1929" i="3"/>
  <c r="E1929" i="3"/>
  <c r="B1930" i="3"/>
  <c r="C1930" i="3"/>
  <c r="E1930" i="3"/>
  <c r="B1931" i="3"/>
  <c r="C1931" i="3"/>
  <c r="E1931" i="3"/>
  <c r="B1932" i="3"/>
  <c r="C1932" i="3"/>
  <c r="E1932" i="3"/>
  <c r="B1933" i="3"/>
  <c r="C1933" i="3"/>
  <c r="E1933" i="3"/>
  <c r="B1934" i="3"/>
  <c r="C1934" i="3"/>
  <c r="E1934" i="3"/>
  <c r="B1935" i="3"/>
  <c r="C1935" i="3"/>
  <c r="E1935" i="3"/>
  <c r="B1936" i="3"/>
  <c r="C1936" i="3"/>
  <c r="E1936" i="3"/>
  <c r="B1937" i="3"/>
  <c r="C1937" i="3"/>
  <c r="E1937" i="3"/>
  <c r="B1938" i="3"/>
  <c r="C1938" i="3"/>
  <c r="E1938" i="3"/>
  <c r="B1939" i="3"/>
  <c r="C1939" i="3"/>
  <c r="E1939" i="3"/>
  <c r="B1940" i="3"/>
  <c r="C1940" i="3"/>
  <c r="E1940" i="3"/>
  <c r="B1941" i="3"/>
  <c r="C1941" i="3"/>
  <c r="E1941" i="3"/>
  <c r="B1942" i="3"/>
  <c r="C1942" i="3"/>
  <c r="E1942" i="3"/>
  <c r="B1943" i="3"/>
  <c r="C1943" i="3"/>
  <c r="E1943" i="3"/>
  <c r="B1944" i="3"/>
  <c r="C1944" i="3"/>
  <c r="E1944" i="3"/>
  <c r="B1945" i="3"/>
  <c r="C1945" i="3"/>
  <c r="E1945" i="3"/>
  <c r="B1946" i="3"/>
  <c r="C1946" i="3"/>
  <c r="E1946" i="3"/>
  <c r="B1947" i="3"/>
  <c r="C1947" i="3"/>
  <c r="E1947" i="3"/>
  <c r="B1948" i="3"/>
  <c r="C1948" i="3"/>
  <c r="E1948" i="3"/>
  <c r="B1949" i="3"/>
  <c r="C1949" i="3"/>
  <c r="E1949" i="3"/>
  <c r="B1950" i="3"/>
  <c r="C1950" i="3"/>
  <c r="E1950" i="3"/>
  <c r="B1951" i="3"/>
  <c r="C1951" i="3"/>
  <c r="E1951" i="3"/>
  <c r="B1952" i="3"/>
  <c r="C1952" i="3"/>
  <c r="E1952" i="3"/>
  <c r="B1953" i="3"/>
  <c r="C1953" i="3"/>
  <c r="E1953" i="3"/>
  <c r="B1954" i="3"/>
  <c r="C1954" i="3"/>
  <c r="E1954" i="3"/>
  <c r="B1955" i="3"/>
  <c r="C1955" i="3"/>
  <c r="E1955" i="3"/>
  <c r="B1956" i="3"/>
  <c r="C1956" i="3"/>
  <c r="E1956" i="3"/>
  <c r="B1957" i="3"/>
  <c r="C1957" i="3"/>
  <c r="E1957" i="3"/>
  <c r="B1958" i="3"/>
  <c r="C1958" i="3"/>
  <c r="E1958" i="3"/>
  <c r="B1959" i="3"/>
  <c r="C1959" i="3"/>
  <c r="E1959" i="3"/>
  <c r="B1960" i="3"/>
  <c r="C1960" i="3"/>
  <c r="E1960" i="3"/>
  <c r="B1961" i="3"/>
  <c r="C1961" i="3"/>
  <c r="E1961" i="3"/>
  <c r="B1962" i="3"/>
  <c r="C1962" i="3"/>
  <c r="E1962" i="3"/>
  <c r="B1963" i="3"/>
  <c r="C1963" i="3"/>
  <c r="E1963" i="3"/>
  <c r="B1964" i="3"/>
  <c r="C1964" i="3"/>
  <c r="E1964" i="3"/>
  <c r="B1965" i="3"/>
  <c r="C1965" i="3"/>
  <c r="E1965" i="3"/>
  <c r="B1966" i="3"/>
  <c r="C1966" i="3"/>
  <c r="E1966" i="3"/>
  <c r="B1967" i="3"/>
  <c r="C1967" i="3"/>
  <c r="E1967" i="3"/>
  <c r="B1968" i="3"/>
  <c r="C1968" i="3"/>
  <c r="E1968" i="3"/>
  <c r="B1969" i="3"/>
  <c r="C1969" i="3"/>
  <c r="E1969" i="3"/>
  <c r="B1970" i="3"/>
  <c r="C1970" i="3"/>
  <c r="E1970" i="3"/>
  <c r="B1971" i="3"/>
  <c r="C1971" i="3"/>
  <c r="E1971" i="3"/>
  <c r="B1972" i="3"/>
  <c r="C1972" i="3"/>
  <c r="E1972" i="3"/>
  <c r="B1973" i="3"/>
  <c r="C1973" i="3"/>
  <c r="E1973" i="3"/>
  <c r="B1974" i="3"/>
  <c r="C1974" i="3"/>
  <c r="E1974" i="3"/>
  <c r="B1975" i="3"/>
  <c r="C1975" i="3"/>
  <c r="E1975" i="3"/>
  <c r="B1976" i="3"/>
  <c r="C1976" i="3"/>
  <c r="E1976" i="3"/>
  <c r="B1977" i="3"/>
  <c r="C1977" i="3"/>
  <c r="E1977" i="3"/>
  <c r="B1978" i="3"/>
  <c r="C1978" i="3"/>
  <c r="E1978" i="3"/>
  <c r="B1979" i="3"/>
  <c r="C1979" i="3"/>
  <c r="E1979" i="3"/>
  <c r="B1980" i="3"/>
  <c r="C1980" i="3"/>
  <c r="E1980" i="3"/>
  <c r="B1981" i="3"/>
  <c r="C1981" i="3"/>
  <c r="E1981" i="3"/>
  <c r="B1982" i="3"/>
  <c r="C1982" i="3"/>
  <c r="E1982" i="3"/>
  <c r="B1983" i="3"/>
  <c r="C1983" i="3"/>
  <c r="E1983" i="3"/>
  <c r="B1984" i="3"/>
  <c r="C1984" i="3"/>
  <c r="E1984" i="3"/>
  <c r="B1985" i="3"/>
  <c r="C1985" i="3"/>
  <c r="E1985" i="3"/>
  <c r="B1986" i="3"/>
  <c r="C1986" i="3"/>
  <c r="E1986" i="3"/>
  <c r="B1987" i="3"/>
  <c r="C1987" i="3"/>
  <c r="E1987" i="3"/>
  <c r="B1988" i="3"/>
  <c r="C1988" i="3"/>
  <c r="E1988" i="3"/>
  <c r="B1989" i="3"/>
  <c r="C1989" i="3"/>
  <c r="E1989" i="3"/>
  <c r="B1990" i="3"/>
  <c r="C1990" i="3"/>
  <c r="E1990" i="3"/>
  <c r="B1991" i="3"/>
  <c r="C1991" i="3"/>
  <c r="E1991" i="3"/>
  <c r="B1992" i="3"/>
  <c r="C1992" i="3"/>
  <c r="E1992" i="3"/>
  <c r="B1993" i="3"/>
  <c r="C1993" i="3"/>
  <c r="E1993" i="3"/>
  <c r="B1994" i="3"/>
  <c r="C1994" i="3"/>
  <c r="E1994" i="3"/>
  <c r="B1995" i="3"/>
  <c r="C1995" i="3"/>
  <c r="E1995" i="3"/>
  <c r="B1996" i="3"/>
  <c r="C1996" i="3"/>
  <c r="E1996" i="3"/>
  <c r="B1997" i="3"/>
  <c r="C1997" i="3"/>
  <c r="E1997" i="3"/>
  <c r="B1998" i="3"/>
  <c r="C1998" i="3"/>
  <c r="E1998" i="3"/>
  <c r="B1999" i="3"/>
  <c r="C1999" i="3"/>
  <c r="E1999" i="3"/>
  <c r="B2000" i="3"/>
  <c r="C2000" i="3"/>
  <c r="E2000" i="3"/>
  <c r="B2001" i="3"/>
  <c r="C2001" i="3"/>
  <c r="E2001" i="3"/>
  <c r="B2002" i="3"/>
  <c r="C2002" i="3"/>
  <c r="E2002" i="3"/>
  <c r="B2003" i="3"/>
  <c r="C2003" i="3"/>
  <c r="E2003" i="3"/>
  <c r="B2004" i="3"/>
  <c r="C2004" i="3"/>
  <c r="E2004" i="3"/>
  <c r="B2005" i="3"/>
  <c r="C2005" i="3"/>
  <c r="E2005" i="3"/>
  <c r="B2006" i="3"/>
  <c r="C2006" i="3"/>
  <c r="E2006" i="3"/>
  <c r="B2007" i="3"/>
  <c r="C2007" i="3"/>
  <c r="E2007" i="3"/>
  <c r="B2008" i="3"/>
  <c r="C2008" i="3"/>
  <c r="E2008" i="3"/>
  <c r="B2009" i="3"/>
  <c r="C2009" i="3"/>
  <c r="E2009" i="3"/>
  <c r="B2010" i="3"/>
  <c r="C2010" i="3"/>
  <c r="E2010" i="3"/>
  <c r="B2011" i="3"/>
  <c r="C2011" i="3"/>
  <c r="E2011" i="3"/>
  <c r="B2012" i="3"/>
  <c r="C2012" i="3"/>
  <c r="E2012" i="3"/>
  <c r="B2013" i="3"/>
  <c r="C2013" i="3"/>
  <c r="E2013" i="3"/>
  <c r="B2014" i="3"/>
  <c r="C2014" i="3"/>
  <c r="E2014" i="3"/>
  <c r="B2015" i="3"/>
  <c r="C2015" i="3"/>
  <c r="E2015" i="3"/>
  <c r="B2016" i="3"/>
  <c r="C2016" i="3"/>
  <c r="E2016" i="3"/>
  <c r="B2017" i="3"/>
  <c r="C2017" i="3"/>
  <c r="E2017" i="3"/>
  <c r="B2018" i="3"/>
  <c r="C2018" i="3"/>
  <c r="E2018" i="3"/>
  <c r="B2019" i="3"/>
  <c r="C2019" i="3"/>
  <c r="E2019" i="3"/>
  <c r="B2020" i="3"/>
  <c r="C2020" i="3"/>
  <c r="E2020" i="3"/>
  <c r="B2021" i="3"/>
  <c r="C2021" i="3"/>
  <c r="E2021" i="3"/>
  <c r="B2022" i="3"/>
  <c r="C2022" i="3"/>
  <c r="E2022" i="3"/>
  <c r="B2023" i="3"/>
  <c r="C2023" i="3"/>
  <c r="E2023" i="3"/>
  <c r="B2024" i="3"/>
  <c r="C2024" i="3"/>
  <c r="E2024" i="3"/>
  <c r="B2025" i="3"/>
  <c r="C2025" i="3"/>
  <c r="E2025" i="3"/>
  <c r="B2026" i="3"/>
  <c r="C2026" i="3"/>
  <c r="E2026" i="3"/>
  <c r="B2027" i="3"/>
  <c r="C2027" i="3"/>
  <c r="E2027" i="3"/>
  <c r="B2028" i="3"/>
  <c r="C2028" i="3"/>
  <c r="E2028" i="3"/>
  <c r="B2029" i="3"/>
  <c r="C2029" i="3"/>
  <c r="E2029" i="3"/>
  <c r="B2030" i="3"/>
  <c r="C2030" i="3"/>
  <c r="E2030" i="3"/>
  <c r="B2031" i="3"/>
  <c r="C2031" i="3"/>
  <c r="E2031" i="3"/>
  <c r="B2032" i="3"/>
  <c r="C2032" i="3"/>
  <c r="E2032" i="3"/>
  <c r="B2033" i="3"/>
  <c r="C2033" i="3"/>
  <c r="E2033" i="3"/>
  <c r="B2034" i="3"/>
  <c r="C2034" i="3"/>
  <c r="E2034" i="3"/>
  <c r="B2035" i="3"/>
  <c r="C2035" i="3"/>
  <c r="E2035" i="3"/>
  <c r="B2036" i="3"/>
  <c r="C2036" i="3"/>
  <c r="E2036" i="3"/>
  <c r="B2037" i="3"/>
  <c r="C2037" i="3"/>
  <c r="E2037" i="3"/>
  <c r="B2038" i="3"/>
  <c r="C2038" i="3"/>
  <c r="E2038" i="3"/>
  <c r="B2039" i="3"/>
  <c r="C2039" i="3"/>
  <c r="E2039" i="3"/>
  <c r="B2040" i="3"/>
  <c r="C2040" i="3"/>
  <c r="E2040" i="3"/>
  <c r="B2041" i="3"/>
  <c r="C2041" i="3"/>
  <c r="E2041" i="3"/>
  <c r="B2042" i="3"/>
  <c r="C2042" i="3"/>
  <c r="E2042" i="3"/>
  <c r="B2043" i="3"/>
  <c r="C2043" i="3"/>
  <c r="E2043" i="3"/>
  <c r="B2044" i="3"/>
  <c r="C2044" i="3"/>
  <c r="E2044" i="3"/>
  <c r="B2045" i="3"/>
  <c r="C2045" i="3"/>
  <c r="E2045" i="3"/>
  <c r="B2046" i="3"/>
  <c r="C2046" i="3"/>
  <c r="E2046" i="3"/>
  <c r="B2047" i="3"/>
  <c r="C2047" i="3"/>
  <c r="E2047" i="3"/>
  <c r="B2048" i="3"/>
  <c r="C2048" i="3"/>
  <c r="E2048" i="3"/>
  <c r="B2049" i="3"/>
  <c r="C2049" i="3"/>
  <c r="E2049" i="3"/>
  <c r="B2050" i="3"/>
  <c r="C2050" i="3"/>
  <c r="E2050" i="3"/>
  <c r="B2051" i="3"/>
  <c r="C2051" i="3"/>
  <c r="E2051" i="3"/>
  <c r="B2052" i="3"/>
  <c r="C2052" i="3"/>
  <c r="E2052" i="3"/>
  <c r="B2053" i="3"/>
  <c r="C2053" i="3"/>
  <c r="E2053" i="3"/>
  <c r="B2054" i="3"/>
  <c r="C2054" i="3"/>
  <c r="E2054" i="3"/>
  <c r="B2055" i="3"/>
  <c r="C2055" i="3"/>
  <c r="E2055" i="3"/>
  <c r="B2056" i="3"/>
  <c r="C2056" i="3"/>
  <c r="E2056" i="3"/>
  <c r="B2057" i="3"/>
  <c r="C2057" i="3"/>
  <c r="E2057" i="3"/>
  <c r="B2058" i="3"/>
  <c r="C2058" i="3"/>
  <c r="E2058" i="3"/>
  <c r="B2059" i="3"/>
  <c r="C2059" i="3"/>
  <c r="E2059" i="3"/>
  <c r="B2060" i="3"/>
  <c r="C2060" i="3"/>
  <c r="E2060" i="3"/>
  <c r="B2061" i="3"/>
  <c r="C2061" i="3"/>
  <c r="E2061" i="3"/>
  <c r="B2062" i="3"/>
  <c r="C2062" i="3"/>
  <c r="E2062" i="3"/>
  <c r="B2063" i="3"/>
  <c r="C2063" i="3"/>
  <c r="E2063" i="3"/>
  <c r="B2064" i="3"/>
  <c r="C2064" i="3"/>
  <c r="E2064" i="3"/>
  <c r="B2065" i="3"/>
  <c r="C2065" i="3"/>
  <c r="E2065" i="3"/>
  <c r="B2066" i="3"/>
  <c r="C2066" i="3"/>
  <c r="E2066" i="3"/>
  <c r="B2067" i="3"/>
  <c r="C2067" i="3"/>
  <c r="E2067" i="3"/>
  <c r="B2068" i="3"/>
  <c r="C2068" i="3"/>
  <c r="E2068" i="3"/>
  <c r="B2069" i="3"/>
  <c r="C2069" i="3"/>
  <c r="E2069" i="3"/>
  <c r="B2070" i="3"/>
  <c r="C2070" i="3"/>
  <c r="E2070" i="3"/>
  <c r="B2071" i="3"/>
  <c r="C2071" i="3"/>
  <c r="E2071" i="3"/>
  <c r="B2072" i="3"/>
  <c r="C2072" i="3"/>
  <c r="E2072" i="3"/>
  <c r="B2073" i="3"/>
  <c r="C2073" i="3"/>
  <c r="E2073" i="3"/>
  <c r="B2074" i="3"/>
  <c r="C2074" i="3"/>
  <c r="E2074" i="3"/>
  <c r="B2075" i="3"/>
  <c r="C2075" i="3"/>
  <c r="E2075" i="3"/>
  <c r="B2076" i="3"/>
  <c r="C2076" i="3"/>
  <c r="E2076" i="3"/>
  <c r="B2077" i="3"/>
  <c r="C2077" i="3"/>
  <c r="E2077" i="3"/>
  <c r="B2078" i="3"/>
  <c r="C2078" i="3"/>
  <c r="E2078" i="3"/>
  <c r="B2079" i="3"/>
  <c r="C2079" i="3"/>
  <c r="E2079" i="3"/>
  <c r="B2080" i="3"/>
  <c r="C2080" i="3"/>
  <c r="E2080" i="3"/>
  <c r="B2081" i="3"/>
  <c r="C2081" i="3"/>
  <c r="E2081" i="3"/>
  <c r="B2082" i="3"/>
  <c r="C2082" i="3"/>
  <c r="E2082" i="3"/>
  <c r="B2083" i="3"/>
  <c r="C2083" i="3"/>
  <c r="E2083" i="3"/>
  <c r="B2084" i="3"/>
  <c r="C2084" i="3"/>
  <c r="E2084" i="3"/>
  <c r="B2085" i="3"/>
  <c r="C2085" i="3"/>
  <c r="E2085" i="3"/>
  <c r="B2086" i="3"/>
  <c r="C2086" i="3"/>
  <c r="E2086" i="3"/>
  <c r="B2087" i="3"/>
  <c r="C2087" i="3"/>
  <c r="E2087" i="3"/>
  <c r="B2088" i="3"/>
  <c r="C2088" i="3"/>
  <c r="E2088" i="3"/>
  <c r="B2089" i="3"/>
  <c r="C2089" i="3"/>
  <c r="E2089" i="3"/>
  <c r="B2090" i="3"/>
  <c r="C2090" i="3"/>
  <c r="E2090" i="3"/>
  <c r="B2091" i="3"/>
  <c r="C2091" i="3"/>
  <c r="E2091" i="3"/>
  <c r="B2092" i="3"/>
  <c r="C2092" i="3"/>
  <c r="E2092" i="3"/>
  <c r="B2093" i="3"/>
  <c r="C2093" i="3"/>
  <c r="E2093" i="3"/>
  <c r="B2094" i="3"/>
  <c r="C2094" i="3"/>
  <c r="E2094" i="3"/>
  <c r="B2095" i="3"/>
  <c r="C2095" i="3"/>
  <c r="E2095" i="3"/>
  <c r="B2096" i="3"/>
  <c r="C2096" i="3"/>
  <c r="E2096" i="3"/>
  <c r="B2097" i="3"/>
  <c r="C2097" i="3"/>
  <c r="E2097" i="3"/>
  <c r="B2098" i="3"/>
  <c r="C2098" i="3"/>
  <c r="E2098" i="3"/>
  <c r="B2099" i="3"/>
  <c r="C2099" i="3"/>
  <c r="E2099" i="3"/>
  <c r="B2100" i="3"/>
  <c r="C2100" i="3"/>
  <c r="E2100" i="3"/>
  <c r="B2101" i="3"/>
  <c r="C2101" i="3"/>
  <c r="E2101" i="3"/>
  <c r="B2102" i="3"/>
  <c r="C2102" i="3"/>
  <c r="E2102" i="3"/>
  <c r="B2103" i="3"/>
  <c r="C2103" i="3"/>
  <c r="E2103" i="3"/>
  <c r="B2104" i="3"/>
  <c r="C2104" i="3"/>
  <c r="E2104" i="3"/>
  <c r="B2105" i="3"/>
  <c r="C2105" i="3"/>
  <c r="E2105" i="3"/>
  <c r="B2106" i="3"/>
  <c r="C2106" i="3"/>
  <c r="E2106" i="3"/>
  <c r="B2107" i="3"/>
  <c r="C2107" i="3"/>
  <c r="E2107" i="3"/>
  <c r="B2108" i="3"/>
  <c r="C2108" i="3"/>
  <c r="E2108" i="3"/>
  <c r="B2109" i="3"/>
  <c r="C2109" i="3"/>
  <c r="E2109" i="3"/>
  <c r="B2110" i="3"/>
  <c r="C2110" i="3"/>
  <c r="E2110" i="3"/>
  <c r="B2111" i="3"/>
  <c r="C2111" i="3"/>
  <c r="E2111" i="3"/>
  <c r="B2112" i="3"/>
  <c r="C2112" i="3"/>
  <c r="E2112" i="3"/>
  <c r="B2113" i="3"/>
  <c r="C2113" i="3"/>
  <c r="E2113" i="3"/>
  <c r="B2114" i="3"/>
  <c r="C2114" i="3"/>
  <c r="E2114" i="3"/>
  <c r="B2115" i="3"/>
  <c r="C2115" i="3"/>
  <c r="E2115" i="3"/>
  <c r="B2116" i="3"/>
  <c r="C2116" i="3"/>
  <c r="E2116" i="3"/>
  <c r="B2117" i="3"/>
  <c r="C2117" i="3"/>
  <c r="E2117" i="3"/>
  <c r="B2118" i="3"/>
  <c r="C2118" i="3"/>
  <c r="E2118" i="3"/>
  <c r="B2119" i="3"/>
  <c r="C2119" i="3"/>
  <c r="E2119" i="3"/>
  <c r="B2120" i="3"/>
  <c r="C2120" i="3"/>
  <c r="E2120" i="3"/>
  <c r="B2121" i="3"/>
  <c r="C2121" i="3"/>
  <c r="E2121" i="3"/>
  <c r="B2122" i="3"/>
  <c r="C2122" i="3"/>
  <c r="E2122" i="3"/>
  <c r="B2123" i="3"/>
  <c r="C2123" i="3"/>
  <c r="E2123" i="3"/>
  <c r="B2124" i="3"/>
  <c r="C2124" i="3"/>
  <c r="E2124" i="3"/>
  <c r="B2125" i="3"/>
  <c r="C2125" i="3"/>
  <c r="E2125" i="3"/>
  <c r="B2126" i="3"/>
  <c r="C2126" i="3"/>
  <c r="E2126" i="3"/>
  <c r="B2127" i="3"/>
  <c r="C2127" i="3"/>
  <c r="E2127" i="3"/>
  <c r="B2128" i="3"/>
  <c r="C2128" i="3"/>
  <c r="E2128" i="3"/>
  <c r="B2129" i="3"/>
  <c r="C2129" i="3"/>
  <c r="E2129" i="3"/>
  <c r="B2130" i="3"/>
  <c r="C2130" i="3"/>
  <c r="E2130" i="3"/>
  <c r="B2131" i="3"/>
  <c r="C2131" i="3"/>
  <c r="E2131" i="3"/>
  <c r="B2132" i="3"/>
  <c r="C2132" i="3"/>
  <c r="E2132" i="3"/>
  <c r="B2133" i="3"/>
  <c r="C2133" i="3"/>
  <c r="E2133" i="3"/>
  <c r="B2134" i="3"/>
  <c r="C2134" i="3"/>
  <c r="E2134" i="3"/>
  <c r="B2135" i="3"/>
  <c r="C2135" i="3"/>
  <c r="E2135" i="3"/>
  <c r="B2136" i="3"/>
  <c r="C2136" i="3"/>
  <c r="E2136" i="3"/>
  <c r="B2137" i="3"/>
  <c r="C2137" i="3"/>
  <c r="E2137" i="3"/>
  <c r="B2138" i="3"/>
  <c r="C2138" i="3"/>
  <c r="E2138" i="3"/>
  <c r="B2139" i="3"/>
  <c r="C2139" i="3"/>
  <c r="E2139" i="3"/>
  <c r="B2140" i="3"/>
  <c r="C2140" i="3"/>
  <c r="E2140" i="3"/>
  <c r="B2141" i="3"/>
  <c r="C2141" i="3"/>
  <c r="E2141" i="3"/>
  <c r="B2142" i="3"/>
  <c r="C2142" i="3"/>
  <c r="E2142" i="3"/>
  <c r="B2143" i="3"/>
  <c r="C2143" i="3"/>
  <c r="E2143" i="3"/>
  <c r="B2144" i="3"/>
  <c r="C2144" i="3"/>
  <c r="E2144" i="3"/>
  <c r="B2145" i="3"/>
  <c r="C2145" i="3"/>
  <c r="E2145" i="3"/>
  <c r="B2146" i="3"/>
  <c r="C2146" i="3"/>
  <c r="E2146" i="3"/>
  <c r="B2147" i="3"/>
  <c r="C2147" i="3"/>
  <c r="E2147" i="3"/>
  <c r="B2148" i="3"/>
  <c r="C2148" i="3"/>
  <c r="E2148" i="3"/>
  <c r="B2149" i="3"/>
  <c r="C2149" i="3"/>
  <c r="E2149" i="3"/>
  <c r="B2150" i="3"/>
  <c r="C2150" i="3"/>
  <c r="E2150" i="3"/>
  <c r="B2151" i="3"/>
  <c r="C2151" i="3"/>
  <c r="E2151" i="3"/>
  <c r="B2152" i="3"/>
  <c r="C2152" i="3"/>
  <c r="E2152" i="3"/>
  <c r="B2153" i="3"/>
  <c r="C2153" i="3"/>
  <c r="E2153" i="3"/>
  <c r="B2154" i="3"/>
  <c r="C2154" i="3"/>
  <c r="E2154" i="3"/>
  <c r="B2155" i="3"/>
  <c r="C2155" i="3"/>
  <c r="E2155" i="3"/>
  <c r="B2156" i="3"/>
  <c r="C2156" i="3"/>
  <c r="E2156" i="3"/>
  <c r="B2157" i="3"/>
  <c r="C2157" i="3"/>
  <c r="E2157" i="3"/>
  <c r="B2158" i="3"/>
  <c r="C2158" i="3"/>
  <c r="E2158" i="3"/>
  <c r="B2159" i="3"/>
  <c r="C2159" i="3"/>
  <c r="E2159" i="3"/>
  <c r="B2160" i="3"/>
  <c r="C2160" i="3"/>
  <c r="E2160" i="3"/>
  <c r="B2161" i="3"/>
  <c r="C2161" i="3"/>
  <c r="E2161" i="3"/>
  <c r="B2162" i="3"/>
  <c r="C2162" i="3"/>
  <c r="E2162" i="3"/>
  <c r="B2163" i="3"/>
  <c r="C2163" i="3"/>
  <c r="E2163" i="3"/>
  <c r="B2164" i="3"/>
  <c r="C2164" i="3"/>
  <c r="E2164" i="3"/>
  <c r="B2165" i="3"/>
  <c r="C2165" i="3"/>
  <c r="E2165" i="3"/>
  <c r="B2166" i="3"/>
  <c r="C2166" i="3"/>
  <c r="E2166" i="3"/>
  <c r="B2167" i="3"/>
  <c r="C2167" i="3"/>
  <c r="E2167" i="3"/>
  <c r="B2168" i="3"/>
  <c r="C2168" i="3"/>
  <c r="E2168" i="3"/>
  <c r="B2169" i="3"/>
  <c r="C2169" i="3"/>
  <c r="E2169" i="3"/>
  <c r="B2170" i="3"/>
  <c r="C2170" i="3"/>
  <c r="E2170" i="3"/>
  <c r="B2171" i="3"/>
  <c r="C2171" i="3"/>
  <c r="E2171" i="3"/>
  <c r="B2172" i="3"/>
  <c r="C2172" i="3"/>
  <c r="E2172" i="3"/>
  <c r="B2173" i="3"/>
  <c r="C2173" i="3"/>
  <c r="E2173" i="3"/>
  <c r="B2174" i="3"/>
  <c r="C2174" i="3"/>
  <c r="E2174" i="3"/>
  <c r="B2175" i="3"/>
  <c r="C2175" i="3"/>
  <c r="E2175" i="3"/>
  <c r="B2176" i="3"/>
  <c r="C2176" i="3"/>
  <c r="E2176" i="3"/>
  <c r="B2177" i="3"/>
  <c r="C2177" i="3"/>
  <c r="E2177" i="3"/>
  <c r="B2178" i="3"/>
  <c r="C2178" i="3"/>
  <c r="E2178" i="3"/>
  <c r="B2179" i="3"/>
  <c r="C2179" i="3"/>
  <c r="E2179" i="3"/>
  <c r="B2180" i="3"/>
  <c r="C2180" i="3"/>
  <c r="E2180" i="3"/>
  <c r="B2181" i="3"/>
  <c r="C2181" i="3"/>
  <c r="E2181" i="3"/>
  <c r="B2182" i="3"/>
  <c r="C2182" i="3"/>
  <c r="E2182" i="3"/>
  <c r="B2183" i="3"/>
  <c r="C2183" i="3"/>
  <c r="E2183" i="3"/>
  <c r="B2184" i="3"/>
  <c r="C2184" i="3"/>
  <c r="E2184" i="3"/>
  <c r="B2185" i="3"/>
  <c r="C2185" i="3"/>
  <c r="E2185" i="3"/>
  <c r="B2186" i="3"/>
  <c r="C2186" i="3"/>
  <c r="E2186" i="3"/>
  <c r="B2187" i="3"/>
  <c r="C2187" i="3"/>
  <c r="E2187" i="3"/>
  <c r="B2188" i="3"/>
  <c r="C2188" i="3"/>
  <c r="E2188" i="3"/>
  <c r="B2189" i="3"/>
  <c r="C2189" i="3"/>
  <c r="E2189" i="3"/>
  <c r="B2190" i="3"/>
  <c r="C2190" i="3"/>
  <c r="E2190" i="3"/>
  <c r="B2191" i="3"/>
  <c r="C2191" i="3"/>
  <c r="E2191" i="3"/>
  <c r="B2192" i="3"/>
  <c r="C2192" i="3"/>
  <c r="E2192" i="3"/>
  <c r="B2193" i="3"/>
  <c r="C2193" i="3"/>
  <c r="E2193" i="3"/>
  <c r="B2194" i="3"/>
  <c r="C2194" i="3"/>
  <c r="E2194" i="3"/>
  <c r="B2195" i="3"/>
  <c r="C2195" i="3"/>
  <c r="E2195" i="3"/>
  <c r="B2196" i="3"/>
  <c r="C2196" i="3"/>
  <c r="E2196" i="3"/>
  <c r="B2197" i="3"/>
  <c r="C2197" i="3"/>
  <c r="E2197" i="3"/>
  <c r="B2198" i="3"/>
  <c r="C2198" i="3"/>
  <c r="E2198" i="3"/>
  <c r="B2199" i="3"/>
  <c r="C2199" i="3"/>
  <c r="E2199" i="3"/>
  <c r="B2200" i="3"/>
  <c r="C2200" i="3"/>
  <c r="E2200" i="3"/>
  <c r="B2201" i="3"/>
  <c r="C2201" i="3"/>
  <c r="E2201" i="3"/>
  <c r="B2202" i="3"/>
  <c r="C2202" i="3"/>
  <c r="E2202" i="3"/>
  <c r="B2203" i="3"/>
  <c r="C2203" i="3"/>
  <c r="E2203" i="3"/>
  <c r="B2204" i="3"/>
  <c r="C2204" i="3"/>
  <c r="E2204" i="3"/>
  <c r="B2205" i="3"/>
  <c r="C2205" i="3"/>
  <c r="E2205" i="3"/>
  <c r="B2206" i="3"/>
  <c r="C2206" i="3"/>
  <c r="E2206" i="3"/>
  <c r="B2207" i="3"/>
  <c r="C2207" i="3"/>
  <c r="E2207" i="3"/>
  <c r="B2208" i="3"/>
  <c r="C2208" i="3"/>
  <c r="E2208" i="3"/>
  <c r="B2209" i="3"/>
  <c r="C2209" i="3"/>
  <c r="E2209" i="3"/>
  <c r="B2210" i="3"/>
  <c r="C2210" i="3"/>
  <c r="E2210" i="3"/>
  <c r="B2211" i="3"/>
  <c r="C2211" i="3"/>
  <c r="E2211" i="3"/>
  <c r="B2212" i="3"/>
  <c r="C2212" i="3"/>
  <c r="E2212" i="3"/>
  <c r="B2213" i="3"/>
  <c r="C2213" i="3"/>
  <c r="E2213" i="3"/>
  <c r="B2214" i="3"/>
  <c r="C2214" i="3"/>
  <c r="E2214" i="3"/>
  <c r="B2215" i="3"/>
  <c r="C2215" i="3"/>
  <c r="E2215" i="3"/>
  <c r="B2216" i="3"/>
  <c r="C2216" i="3"/>
  <c r="E2216" i="3"/>
  <c r="B2217" i="3"/>
  <c r="C2217" i="3"/>
  <c r="E2217" i="3"/>
  <c r="B2218" i="3"/>
  <c r="C2218" i="3"/>
  <c r="E2218" i="3"/>
  <c r="B2219" i="3"/>
  <c r="C2219" i="3"/>
  <c r="E2219" i="3"/>
  <c r="B2220" i="3"/>
  <c r="C2220" i="3"/>
  <c r="E2220" i="3"/>
  <c r="B2221" i="3"/>
  <c r="C2221" i="3"/>
  <c r="E2221" i="3"/>
  <c r="B2222" i="3"/>
  <c r="C2222" i="3"/>
  <c r="E2222" i="3"/>
  <c r="B2223" i="3"/>
  <c r="C2223" i="3"/>
  <c r="E2223" i="3"/>
  <c r="B2224" i="3"/>
  <c r="C2224" i="3"/>
  <c r="E2224" i="3"/>
  <c r="B2225" i="3"/>
  <c r="C2225" i="3"/>
  <c r="E2225" i="3"/>
  <c r="B2226" i="3"/>
  <c r="C2226" i="3"/>
  <c r="E2226" i="3"/>
  <c r="B2227" i="3"/>
  <c r="C2227" i="3"/>
  <c r="E2227" i="3"/>
  <c r="B2228" i="3"/>
  <c r="C2228" i="3"/>
  <c r="E2228" i="3"/>
  <c r="B2229" i="3"/>
  <c r="C2229" i="3"/>
  <c r="E2229" i="3"/>
  <c r="B2230" i="3"/>
  <c r="C2230" i="3"/>
  <c r="E2230" i="3"/>
  <c r="B2231" i="3"/>
  <c r="C2231" i="3"/>
  <c r="E2231" i="3"/>
  <c r="B2232" i="3"/>
  <c r="C2232" i="3"/>
  <c r="E2232" i="3"/>
  <c r="B2233" i="3"/>
  <c r="C2233" i="3"/>
  <c r="E2233" i="3"/>
  <c r="B2234" i="3"/>
  <c r="C2234" i="3"/>
  <c r="E2234" i="3"/>
  <c r="B2235" i="3"/>
  <c r="C2235" i="3"/>
  <c r="E2235" i="3"/>
  <c r="B2236" i="3"/>
  <c r="C2236" i="3"/>
  <c r="E2236" i="3"/>
  <c r="B2237" i="3"/>
  <c r="C2237" i="3"/>
  <c r="E2237" i="3"/>
  <c r="B2238" i="3"/>
  <c r="C2238" i="3"/>
  <c r="E2238" i="3"/>
  <c r="B2239" i="3"/>
  <c r="C2239" i="3"/>
  <c r="E2239" i="3"/>
  <c r="B2240" i="3"/>
  <c r="C2240" i="3"/>
  <c r="E2240" i="3"/>
  <c r="B2241" i="3"/>
  <c r="C2241" i="3"/>
  <c r="E2241" i="3"/>
  <c r="B2242" i="3"/>
  <c r="C2242" i="3"/>
  <c r="E2242" i="3"/>
  <c r="B2243" i="3"/>
  <c r="C2243" i="3"/>
  <c r="E2243" i="3"/>
  <c r="B2244" i="3"/>
  <c r="C2244" i="3"/>
  <c r="E2244" i="3"/>
  <c r="B2245" i="3"/>
  <c r="C2245" i="3"/>
  <c r="E2245" i="3"/>
  <c r="B2246" i="3"/>
  <c r="C2246" i="3"/>
  <c r="E2246" i="3"/>
  <c r="B2247" i="3"/>
  <c r="C2247" i="3"/>
  <c r="E2247" i="3"/>
  <c r="B2248" i="3"/>
  <c r="C2248" i="3"/>
  <c r="E2248" i="3"/>
  <c r="B2249" i="3"/>
  <c r="C2249" i="3"/>
  <c r="E2249" i="3"/>
  <c r="B2250" i="3"/>
  <c r="C2250" i="3"/>
  <c r="E2250" i="3"/>
  <c r="B2251" i="3"/>
  <c r="C2251" i="3"/>
  <c r="E2251" i="3"/>
  <c r="B2252" i="3"/>
  <c r="C2252" i="3"/>
  <c r="E2252" i="3"/>
  <c r="B2253" i="3"/>
  <c r="C2253" i="3"/>
  <c r="E2253" i="3"/>
  <c r="B2254" i="3"/>
  <c r="C2254" i="3"/>
  <c r="E2254" i="3"/>
  <c r="B2255" i="3"/>
  <c r="C2255" i="3"/>
  <c r="E2255" i="3"/>
  <c r="B2256" i="3"/>
  <c r="C2256" i="3"/>
  <c r="E2256" i="3"/>
  <c r="B2257" i="3"/>
  <c r="C2257" i="3"/>
  <c r="E2257" i="3"/>
  <c r="B2258" i="3"/>
  <c r="C2258" i="3"/>
  <c r="E2258" i="3"/>
  <c r="B2259" i="3"/>
  <c r="C2259" i="3"/>
  <c r="E2259" i="3"/>
  <c r="B2260" i="3"/>
  <c r="C2260" i="3"/>
  <c r="E2260" i="3"/>
  <c r="B2261" i="3"/>
  <c r="C2261" i="3"/>
  <c r="E2261" i="3"/>
  <c r="B2262" i="3"/>
  <c r="C2262" i="3"/>
  <c r="E2262" i="3"/>
  <c r="B2263" i="3"/>
  <c r="C2263" i="3"/>
  <c r="E2263" i="3"/>
  <c r="B2264" i="3"/>
  <c r="C2264" i="3"/>
  <c r="E2264" i="3"/>
  <c r="B2265" i="3"/>
  <c r="C2265" i="3"/>
  <c r="E2265" i="3"/>
  <c r="B2266" i="3"/>
  <c r="C2266" i="3"/>
  <c r="E2266" i="3"/>
  <c r="B2267" i="3"/>
  <c r="C2267" i="3"/>
  <c r="E2267" i="3"/>
  <c r="B2268" i="3"/>
  <c r="C2268" i="3"/>
  <c r="E2268" i="3"/>
  <c r="B2269" i="3"/>
  <c r="C2269" i="3"/>
  <c r="E2269" i="3"/>
  <c r="B2270" i="3"/>
  <c r="C2270" i="3"/>
  <c r="E2270" i="3"/>
  <c r="B2271" i="3"/>
  <c r="C2271" i="3"/>
  <c r="E2271" i="3"/>
  <c r="B2272" i="3"/>
  <c r="C2272" i="3"/>
  <c r="E2272" i="3"/>
  <c r="B2273" i="3"/>
  <c r="C2273" i="3"/>
  <c r="E2273" i="3"/>
  <c r="B2274" i="3"/>
  <c r="C2274" i="3"/>
  <c r="E2274" i="3"/>
  <c r="B2275" i="3"/>
  <c r="C2275" i="3"/>
  <c r="E2275" i="3"/>
  <c r="B2276" i="3"/>
  <c r="C2276" i="3"/>
  <c r="E2276" i="3"/>
  <c r="B2277" i="3"/>
  <c r="C2277" i="3"/>
  <c r="E2277" i="3"/>
  <c r="B2278" i="3"/>
  <c r="C2278" i="3"/>
  <c r="E2278" i="3"/>
  <c r="B2279" i="3"/>
  <c r="C2279" i="3"/>
  <c r="E2279" i="3"/>
  <c r="B2280" i="3"/>
  <c r="C2280" i="3"/>
  <c r="E2280" i="3"/>
  <c r="B2281" i="3"/>
  <c r="C2281" i="3"/>
  <c r="E2281" i="3"/>
  <c r="B2282" i="3"/>
  <c r="C2282" i="3"/>
  <c r="E2282" i="3"/>
  <c r="B2283" i="3"/>
  <c r="C2283" i="3"/>
  <c r="E2283" i="3"/>
  <c r="B2284" i="3"/>
  <c r="C2284" i="3"/>
  <c r="E2284" i="3"/>
  <c r="B2285" i="3"/>
  <c r="C2285" i="3"/>
  <c r="E2285" i="3"/>
  <c r="B2286" i="3"/>
  <c r="C2286" i="3"/>
  <c r="E2286" i="3"/>
  <c r="B2287" i="3"/>
  <c r="C2287" i="3"/>
  <c r="E2287" i="3"/>
  <c r="B2288" i="3"/>
  <c r="C2288" i="3"/>
  <c r="E2288" i="3"/>
  <c r="B2289" i="3"/>
  <c r="C2289" i="3"/>
  <c r="E2289" i="3"/>
  <c r="B2290" i="3"/>
  <c r="C2290" i="3"/>
  <c r="E2290" i="3"/>
  <c r="B2291" i="3"/>
  <c r="C2291" i="3"/>
  <c r="E2291" i="3"/>
  <c r="B2292" i="3"/>
  <c r="C2292" i="3"/>
  <c r="E2292" i="3"/>
  <c r="B2293" i="3"/>
  <c r="C2293" i="3"/>
  <c r="E2293" i="3"/>
  <c r="B2294" i="3"/>
  <c r="C2294" i="3"/>
  <c r="E2294" i="3"/>
  <c r="B2295" i="3"/>
  <c r="C2295" i="3"/>
  <c r="E2295" i="3"/>
  <c r="B2296" i="3"/>
  <c r="C2296" i="3"/>
  <c r="E2296" i="3"/>
  <c r="B2297" i="3"/>
  <c r="C2297" i="3"/>
  <c r="E2297" i="3"/>
  <c r="B2298" i="3"/>
  <c r="C2298" i="3"/>
  <c r="E2298" i="3"/>
  <c r="B2299" i="3"/>
  <c r="C2299" i="3"/>
  <c r="E2299" i="3"/>
  <c r="B2300" i="3"/>
  <c r="C2300" i="3"/>
  <c r="E2300" i="3"/>
  <c r="B2301" i="3"/>
  <c r="C2301" i="3"/>
  <c r="E2301" i="3"/>
  <c r="B2302" i="3"/>
  <c r="C2302" i="3"/>
  <c r="E2302" i="3"/>
  <c r="B2303" i="3"/>
  <c r="C2303" i="3"/>
  <c r="E2303" i="3"/>
  <c r="B2304" i="3"/>
  <c r="C2304" i="3"/>
  <c r="E2304" i="3"/>
  <c r="B2305" i="3"/>
  <c r="C2305" i="3"/>
  <c r="E2305" i="3"/>
  <c r="B2306" i="3"/>
  <c r="C2306" i="3"/>
  <c r="E2306" i="3"/>
  <c r="B2307" i="3"/>
  <c r="C2307" i="3"/>
  <c r="E2307" i="3"/>
  <c r="B2308" i="3"/>
  <c r="C2308" i="3"/>
  <c r="E2308" i="3"/>
  <c r="B2309" i="3"/>
  <c r="C2309" i="3"/>
  <c r="E2309" i="3"/>
  <c r="B2310" i="3"/>
  <c r="C2310" i="3"/>
  <c r="E2310" i="3"/>
  <c r="B2311" i="3"/>
  <c r="C2311" i="3"/>
  <c r="E2311" i="3"/>
  <c r="B2312" i="3"/>
  <c r="C2312" i="3"/>
  <c r="E2312" i="3"/>
  <c r="B2313" i="3"/>
  <c r="C2313" i="3"/>
  <c r="E2313" i="3"/>
  <c r="B2314" i="3"/>
  <c r="C2314" i="3"/>
  <c r="E2314" i="3"/>
  <c r="B2315" i="3"/>
  <c r="C2315" i="3"/>
  <c r="E2315" i="3"/>
  <c r="B2316" i="3"/>
  <c r="C2316" i="3"/>
  <c r="E2316" i="3"/>
  <c r="B2317" i="3"/>
  <c r="C2317" i="3"/>
  <c r="E2317" i="3"/>
  <c r="B2318" i="3"/>
  <c r="C2318" i="3"/>
  <c r="E2318" i="3"/>
  <c r="B2319" i="3"/>
  <c r="C2319" i="3"/>
  <c r="E2319" i="3"/>
  <c r="B2320" i="3"/>
  <c r="C2320" i="3"/>
  <c r="E2320" i="3"/>
  <c r="B2321" i="3"/>
  <c r="C2321" i="3"/>
  <c r="E2321" i="3"/>
  <c r="B2322" i="3"/>
  <c r="C2322" i="3"/>
  <c r="E2322" i="3"/>
  <c r="B2323" i="3"/>
  <c r="C2323" i="3"/>
  <c r="E2323" i="3"/>
  <c r="B2324" i="3"/>
  <c r="C2324" i="3"/>
  <c r="E2324" i="3"/>
  <c r="B2325" i="3"/>
  <c r="C2325" i="3"/>
  <c r="E2325" i="3"/>
  <c r="B2326" i="3"/>
  <c r="C2326" i="3"/>
  <c r="E2326" i="3"/>
  <c r="B2327" i="3"/>
  <c r="C2327" i="3"/>
  <c r="E2327" i="3"/>
  <c r="B2328" i="3"/>
  <c r="C2328" i="3"/>
  <c r="E2328" i="3"/>
  <c r="B2329" i="3"/>
  <c r="C2329" i="3"/>
  <c r="E2329" i="3"/>
  <c r="B2330" i="3"/>
  <c r="C2330" i="3"/>
  <c r="E2330" i="3"/>
  <c r="B2331" i="3"/>
  <c r="C2331" i="3"/>
  <c r="E2331" i="3"/>
  <c r="B2332" i="3"/>
  <c r="C2332" i="3"/>
  <c r="E2332" i="3"/>
  <c r="B2333" i="3"/>
  <c r="C2333" i="3"/>
  <c r="E2333" i="3"/>
  <c r="B2334" i="3"/>
  <c r="C2334" i="3"/>
  <c r="E2334" i="3"/>
  <c r="B2335" i="3"/>
  <c r="C2335" i="3"/>
  <c r="E2335" i="3"/>
  <c r="B2336" i="3"/>
  <c r="C2336" i="3"/>
  <c r="E2336" i="3"/>
  <c r="B2337" i="3"/>
  <c r="C2337" i="3"/>
  <c r="E2337" i="3"/>
  <c r="B2338" i="3"/>
  <c r="C2338" i="3"/>
  <c r="E2338" i="3"/>
  <c r="B2339" i="3"/>
  <c r="C2339" i="3"/>
  <c r="E2339" i="3"/>
  <c r="B2340" i="3"/>
  <c r="C2340" i="3"/>
  <c r="E2340" i="3"/>
  <c r="B2341" i="3"/>
  <c r="C2341" i="3"/>
  <c r="E2341" i="3"/>
  <c r="B2342" i="3"/>
  <c r="C2342" i="3"/>
  <c r="E2342" i="3"/>
  <c r="B2343" i="3"/>
  <c r="C2343" i="3"/>
  <c r="E2343" i="3"/>
  <c r="B2344" i="3"/>
  <c r="C2344" i="3"/>
  <c r="E2344" i="3"/>
  <c r="B2345" i="3"/>
  <c r="C2345" i="3"/>
  <c r="E2345" i="3"/>
  <c r="B2346" i="3"/>
  <c r="C2346" i="3"/>
  <c r="E2346" i="3"/>
  <c r="B2347" i="3"/>
  <c r="C2347" i="3"/>
  <c r="E2347" i="3"/>
  <c r="B2348" i="3"/>
  <c r="C2348" i="3"/>
  <c r="E2348" i="3"/>
  <c r="B2349" i="3"/>
  <c r="C2349" i="3"/>
  <c r="E2349" i="3"/>
  <c r="B2350" i="3"/>
  <c r="C2350" i="3"/>
  <c r="E2350" i="3"/>
  <c r="B2351" i="3"/>
  <c r="C2351" i="3"/>
  <c r="E2351" i="3"/>
  <c r="B2352" i="3"/>
  <c r="C2352" i="3"/>
  <c r="E2352" i="3"/>
  <c r="B2353" i="3"/>
  <c r="C2353" i="3"/>
  <c r="E2353" i="3"/>
  <c r="B2354" i="3"/>
  <c r="C2354" i="3"/>
  <c r="E2354" i="3"/>
  <c r="B2355" i="3"/>
  <c r="C2355" i="3"/>
  <c r="E2355" i="3"/>
  <c r="B2356" i="3"/>
  <c r="C2356" i="3"/>
  <c r="E2356" i="3"/>
  <c r="B2357" i="3"/>
  <c r="C2357" i="3"/>
  <c r="E2357" i="3"/>
  <c r="B2358" i="3"/>
  <c r="C2358" i="3"/>
  <c r="E2358" i="3"/>
  <c r="B2359" i="3"/>
  <c r="C2359" i="3"/>
  <c r="E2359" i="3"/>
  <c r="B2360" i="3"/>
  <c r="C2360" i="3"/>
  <c r="E2360" i="3"/>
  <c r="B2361" i="3"/>
  <c r="C2361" i="3"/>
  <c r="E2361" i="3"/>
  <c r="B2362" i="3"/>
  <c r="C2362" i="3"/>
  <c r="E2362" i="3"/>
  <c r="B2363" i="3"/>
  <c r="C2363" i="3"/>
  <c r="E2363" i="3"/>
  <c r="B2364" i="3"/>
  <c r="C2364" i="3"/>
  <c r="E2364" i="3"/>
  <c r="B2365" i="3"/>
  <c r="C2365" i="3"/>
  <c r="E2365" i="3"/>
  <c r="B2366" i="3"/>
  <c r="C2366" i="3"/>
  <c r="E2366" i="3"/>
  <c r="B2367" i="3"/>
  <c r="C2367" i="3"/>
  <c r="E2367" i="3"/>
  <c r="B2368" i="3"/>
  <c r="C2368" i="3"/>
  <c r="E2368" i="3"/>
  <c r="B2369" i="3"/>
  <c r="C2369" i="3"/>
  <c r="E2369" i="3"/>
  <c r="B2370" i="3"/>
  <c r="C2370" i="3"/>
  <c r="E2370" i="3"/>
  <c r="B2371" i="3"/>
  <c r="C2371" i="3"/>
  <c r="E2371" i="3"/>
  <c r="B2372" i="3"/>
  <c r="C2372" i="3"/>
  <c r="E2372" i="3"/>
  <c r="B2373" i="3"/>
  <c r="C2373" i="3"/>
  <c r="E2373" i="3"/>
  <c r="B2374" i="3"/>
  <c r="C2374" i="3"/>
  <c r="E2374" i="3"/>
  <c r="B2375" i="3"/>
  <c r="C2375" i="3"/>
  <c r="E2375" i="3"/>
  <c r="B2376" i="3"/>
  <c r="C2376" i="3"/>
  <c r="E2376" i="3"/>
  <c r="B2377" i="3"/>
  <c r="C2377" i="3"/>
  <c r="E2377" i="3"/>
  <c r="B2378" i="3"/>
  <c r="C2378" i="3"/>
  <c r="E2378" i="3"/>
  <c r="B2379" i="3"/>
  <c r="C2379" i="3"/>
  <c r="E2379" i="3"/>
  <c r="B2380" i="3"/>
  <c r="C2380" i="3"/>
  <c r="E2380" i="3"/>
  <c r="B2381" i="3"/>
  <c r="C2381" i="3"/>
  <c r="E2381" i="3"/>
  <c r="B2382" i="3"/>
  <c r="C2382" i="3"/>
  <c r="E2382" i="3"/>
  <c r="B2383" i="3"/>
  <c r="C2383" i="3"/>
  <c r="E2383" i="3"/>
  <c r="B2384" i="3"/>
  <c r="C2384" i="3"/>
  <c r="E2384" i="3"/>
  <c r="B2385" i="3"/>
  <c r="C2385" i="3"/>
  <c r="E2385" i="3"/>
  <c r="B2386" i="3"/>
  <c r="C2386" i="3"/>
  <c r="E2386" i="3"/>
  <c r="B2387" i="3"/>
  <c r="C2387" i="3"/>
  <c r="E2387" i="3"/>
  <c r="B2388" i="3"/>
  <c r="C2388" i="3"/>
  <c r="E2388" i="3"/>
  <c r="B2389" i="3"/>
  <c r="C2389" i="3"/>
  <c r="E2389" i="3"/>
  <c r="B2390" i="3"/>
  <c r="C2390" i="3"/>
  <c r="E2390" i="3"/>
  <c r="B2391" i="3"/>
  <c r="C2391" i="3"/>
  <c r="E2391" i="3"/>
  <c r="B2392" i="3"/>
  <c r="C2392" i="3"/>
  <c r="E2392" i="3"/>
  <c r="B2393" i="3"/>
  <c r="C2393" i="3"/>
  <c r="E2393" i="3"/>
  <c r="B2394" i="3"/>
  <c r="C2394" i="3"/>
  <c r="E2394" i="3"/>
  <c r="B2395" i="3"/>
  <c r="C2395" i="3"/>
  <c r="E2395" i="3"/>
  <c r="B2396" i="3"/>
  <c r="C2396" i="3"/>
  <c r="E2396" i="3"/>
  <c r="B2397" i="3"/>
  <c r="C2397" i="3"/>
  <c r="E2397" i="3"/>
  <c r="B2398" i="3"/>
  <c r="C2398" i="3"/>
  <c r="E2398" i="3"/>
  <c r="B2399" i="3"/>
  <c r="C2399" i="3"/>
  <c r="E2399" i="3"/>
  <c r="B2400" i="3"/>
  <c r="C2400" i="3"/>
  <c r="E2400" i="3"/>
  <c r="B2401" i="3"/>
  <c r="C2401" i="3"/>
  <c r="E2401" i="3"/>
  <c r="B2402" i="3"/>
  <c r="C2402" i="3"/>
  <c r="E2402" i="3"/>
  <c r="B2403" i="3"/>
  <c r="C2403" i="3"/>
  <c r="E2403" i="3"/>
  <c r="B2404" i="3"/>
  <c r="C2404" i="3"/>
  <c r="E2404" i="3"/>
  <c r="B2405" i="3"/>
  <c r="C2405" i="3"/>
  <c r="E2405" i="3"/>
  <c r="B2406" i="3"/>
  <c r="C2406" i="3"/>
  <c r="E2406" i="3"/>
  <c r="B2407" i="3"/>
  <c r="C2407" i="3"/>
  <c r="E2407" i="3"/>
  <c r="B2408" i="3"/>
  <c r="C2408" i="3"/>
  <c r="E2408" i="3"/>
  <c r="B2409" i="3"/>
  <c r="C2409" i="3"/>
  <c r="E2409" i="3"/>
  <c r="B2410" i="3"/>
  <c r="C2410" i="3"/>
  <c r="E2410" i="3"/>
  <c r="B2411" i="3"/>
  <c r="C2411" i="3"/>
  <c r="E2411" i="3"/>
  <c r="B2412" i="3"/>
  <c r="C2412" i="3"/>
  <c r="E2412" i="3"/>
  <c r="B2413" i="3"/>
  <c r="C2413" i="3"/>
  <c r="E2413" i="3"/>
  <c r="B2414" i="3"/>
  <c r="C2414" i="3"/>
  <c r="E2414" i="3"/>
  <c r="B2415" i="3"/>
  <c r="C2415" i="3"/>
  <c r="E2415" i="3"/>
  <c r="B2416" i="3"/>
  <c r="C2416" i="3"/>
  <c r="E2416" i="3"/>
  <c r="B2417" i="3"/>
  <c r="C2417" i="3"/>
  <c r="E2417" i="3"/>
  <c r="B2418" i="3"/>
  <c r="C2418" i="3"/>
  <c r="E2418" i="3"/>
  <c r="B2419" i="3"/>
  <c r="C2419" i="3"/>
  <c r="E2419" i="3"/>
  <c r="B2420" i="3"/>
  <c r="C2420" i="3"/>
  <c r="E2420" i="3"/>
  <c r="B2421" i="3"/>
  <c r="C2421" i="3"/>
  <c r="E2421" i="3"/>
  <c r="B2422" i="3"/>
  <c r="C2422" i="3"/>
  <c r="E2422" i="3"/>
  <c r="B2423" i="3"/>
  <c r="C2423" i="3"/>
  <c r="E2423" i="3"/>
  <c r="B2424" i="3"/>
  <c r="C2424" i="3"/>
  <c r="E2424" i="3"/>
  <c r="B2425" i="3"/>
  <c r="C2425" i="3"/>
  <c r="E2425" i="3"/>
  <c r="B2426" i="3"/>
  <c r="C2426" i="3"/>
  <c r="E2426" i="3"/>
  <c r="B2427" i="3"/>
  <c r="C2427" i="3"/>
  <c r="E2427" i="3"/>
  <c r="B2428" i="3"/>
  <c r="C2428" i="3"/>
  <c r="E2428" i="3"/>
  <c r="B2429" i="3"/>
  <c r="C2429" i="3"/>
  <c r="E2429" i="3"/>
  <c r="B2430" i="3"/>
  <c r="C2430" i="3"/>
  <c r="E2430" i="3"/>
  <c r="B2431" i="3"/>
  <c r="C2431" i="3"/>
  <c r="E2431" i="3"/>
  <c r="B2432" i="3"/>
  <c r="C2432" i="3"/>
  <c r="E2432" i="3"/>
  <c r="B2433" i="3"/>
  <c r="C2433" i="3"/>
  <c r="E2433" i="3"/>
  <c r="B2434" i="3"/>
  <c r="C2434" i="3"/>
  <c r="E2434" i="3"/>
  <c r="B2435" i="3"/>
  <c r="C2435" i="3"/>
  <c r="E2435" i="3"/>
  <c r="B2436" i="3"/>
  <c r="C2436" i="3"/>
  <c r="E2436" i="3"/>
  <c r="B2437" i="3"/>
  <c r="C2437" i="3"/>
  <c r="E2437" i="3"/>
  <c r="B2438" i="3"/>
  <c r="C2438" i="3"/>
  <c r="E2438" i="3"/>
  <c r="B2439" i="3"/>
  <c r="C2439" i="3"/>
  <c r="E2439" i="3"/>
  <c r="B2440" i="3"/>
  <c r="C2440" i="3"/>
  <c r="E2440" i="3"/>
  <c r="B2441" i="3"/>
  <c r="C2441" i="3"/>
  <c r="E2441" i="3"/>
  <c r="B2442" i="3"/>
  <c r="C2442" i="3"/>
  <c r="E2442" i="3"/>
  <c r="B2443" i="3"/>
  <c r="C2443" i="3"/>
  <c r="E2443" i="3"/>
  <c r="B2444" i="3"/>
  <c r="C2444" i="3"/>
  <c r="E2444" i="3"/>
  <c r="B2445" i="3"/>
  <c r="C2445" i="3"/>
  <c r="E2445" i="3"/>
  <c r="B2446" i="3"/>
  <c r="C2446" i="3"/>
  <c r="E2446" i="3"/>
  <c r="B2447" i="3"/>
  <c r="C2447" i="3"/>
  <c r="E2447" i="3"/>
  <c r="B2448" i="3"/>
  <c r="C2448" i="3"/>
  <c r="E2448" i="3"/>
  <c r="B2449" i="3"/>
  <c r="C2449" i="3"/>
  <c r="E2449" i="3"/>
  <c r="B2450" i="3"/>
  <c r="C2450" i="3"/>
  <c r="E2450" i="3"/>
  <c r="B2451" i="3"/>
  <c r="C2451" i="3"/>
  <c r="E2451" i="3"/>
  <c r="B2452" i="3"/>
  <c r="C2452" i="3"/>
  <c r="E2452" i="3"/>
  <c r="B2453" i="3"/>
  <c r="C2453" i="3"/>
  <c r="E2453" i="3"/>
  <c r="B2454" i="3"/>
  <c r="C2454" i="3"/>
  <c r="E2454" i="3"/>
  <c r="B2455" i="3"/>
  <c r="C2455" i="3"/>
  <c r="E2455" i="3"/>
  <c r="B2456" i="3"/>
  <c r="C2456" i="3"/>
  <c r="E2456" i="3"/>
  <c r="B2457" i="3"/>
  <c r="C2457" i="3"/>
  <c r="E2457" i="3"/>
  <c r="B2458" i="3"/>
  <c r="C2458" i="3"/>
  <c r="E2458" i="3"/>
  <c r="B2459" i="3"/>
  <c r="C2459" i="3"/>
  <c r="E2459" i="3"/>
  <c r="B2460" i="3"/>
  <c r="C2460" i="3"/>
  <c r="E2460" i="3"/>
  <c r="B2461" i="3"/>
  <c r="C2461" i="3"/>
  <c r="E2461" i="3"/>
  <c r="B2462" i="3"/>
  <c r="C2462" i="3"/>
  <c r="E2462" i="3"/>
  <c r="B2463" i="3"/>
  <c r="C2463" i="3"/>
  <c r="E2463" i="3"/>
  <c r="B2464" i="3"/>
  <c r="C2464" i="3"/>
  <c r="E2464" i="3"/>
  <c r="B2465" i="3"/>
  <c r="C2465" i="3"/>
  <c r="E2465" i="3"/>
  <c r="B2466" i="3"/>
  <c r="C2466" i="3"/>
  <c r="E2466" i="3"/>
  <c r="B2467" i="3"/>
  <c r="C2467" i="3"/>
  <c r="E2467" i="3"/>
  <c r="B2468" i="3"/>
  <c r="C2468" i="3"/>
  <c r="E2468" i="3"/>
  <c r="B2469" i="3"/>
  <c r="C2469" i="3"/>
  <c r="E2469" i="3"/>
  <c r="B2470" i="3"/>
  <c r="C2470" i="3"/>
  <c r="E2470" i="3"/>
  <c r="B2471" i="3"/>
  <c r="C2471" i="3"/>
  <c r="E2471" i="3"/>
  <c r="B2472" i="3"/>
  <c r="C2472" i="3"/>
  <c r="E2472" i="3"/>
  <c r="B2473" i="3"/>
  <c r="C2473" i="3"/>
  <c r="E2473" i="3"/>
  <c r="B2474" i="3"/>
  <c r="C2474" i="3"/>
  <c r="E2474" i="3"/>
  <c r="B2475" i="3"/>
  <c r="C2475" i="3"/>
  <c r="E2475" i="3"/>
  <c r="B2476" i="3"/>
  <c r="C2476" i="3"/>
  <c r="E2476" i="3"/>
  <c r="B2477" i="3"/>
  <c r="C2477" i="3"/>
  <c r="E2477" i="3"/>
  <c r="B2478" i="3"/>
  <c r="C2478" i="3"/>
  <c r="E2478" i="3"/>
  <c r="B2479" i="3"/>
  <c r="C2479" i="3"/>
  <c r="E2479" i="3"/>
  <c r="B2480" i="3"/>
  <c r="C2480" i="3"/>
  <c r="E2480" i="3"/>
  <c r="B2481" i="3"/>
  <c r="C2481" i="3"/>
  <c r="E2481" i="3"/>
  <c r="B2482" i="3"/>
  <c r="C2482" i="3"/>
  <c r="E2482" i="3"/>
  <c r="B2483" i="3"/>
  <c r="C2483" i="3"/>
  <c r="E2483" i="3"/>
  <c r="B2484" i="3"/>
  <c r="C2484" i="3"/>
  <c r="E2484" i="3"/>
  <c r="B2485" i="3"/>
  <c r="C2485" i="3"/>
  <c r="E2485" i="3"/>
  <c r="B2486" i="3"/>
  <c r="C2486" i="3"/>
  <c r="E2486" i="3"/>
  <c r="B2487" i="3"/>
  <c r="C2487" i="3"/>
  <c r="E2487" i="3"/>
  <c r="B2488" i="3"/>
  <c r="C2488" i="3"/>
  <c r="E2488" i="3"/>
  <c r="B2489" i="3"/>
  <c r="C2489" i="3"/>
  <c r="E2489" i="3"/>
  <c r="B2490" i="3"/>
  <c r="C2490" i="3"/>
  <c r="E2490" i="3"/>
  <c r="B2491" i="3"/>
  <c r="C2491" i="3"/>
  <c r="E2491" i="3"/>
  <c r="B2492" i="3"/>
  <c r="C2492" i="3"/>
  <c r="E2492" i="3"/>
  <c r="B2493" i="3"/>
  <c r="C2493" i="3"/>
  <c r="E2493" i="3"/>
  <c r="B2494" i="3"/>
  <c r="C2494" i="3"/>
  <c r="E2494" i="3"/>
  <c r="B2495" i="3"/>
  <c r="C2495" i="3"/>
  <c r="E2495" i="3"/>
  <c r="B2496" i="3"/>
  <c r="C2496" i="3"/>
  <c r="E2496" i="3"/>
  <c r="B2497" i="3"/>
  <c r="C2497" i="3"/>
  <c r="E2497" i="3"/>
  <c r="B2498" i="3"/>
  <c r="C2498" i="3"/>
  <c r="E2498" i="3"/>
  <c r="B2499" i="3"/>
  <c r="C2499" i="3"/>
  <c r="E2499" i="3"/>
  <c r="B2500" i="3"/>
  <c r="C2500" i="3"/>
  <c r="E2500" i="3"/>
  <c r="B2501" i="3"/>
  <c r="C2501" i="3"/>
  <c r="E2501" i="3"/>
  <c r="B2502" i="3"/>
  <c r="C2502" i="3"/>
  <c r="E2502" i="3"/>
  <c r="B2503" i="3"/>
  <c r="C2503" i="3"/>
  <c r="E2503" i="3"/>
  <c r="B2504" i="3"/>
  <c r="C2504" i="3"/>
  <c r="E2504" i="3"/>
  <c r="B2505" i="3"/>
  <c r="C2505" i="3"/>
  <c r="E2505" i="3"/>
  <c r="B2506" i="3"/>
  <c r="C2506" i="3"/>
  <c r="E2506" i="3"/>
  <c r="B2507" i="3"/>
  <c r="C2507" i="3"/>
  <c r="E2507" i="3"/>
  <c r="B2508" i="3"/>
  <c r="C2508" i="3"/>
  <c r="E2508" i="3"/>
  <c r="B2509" i="3"/>
  <c r="C2509" i="3"/>
  <c r="E2509" i="3"/>
  <c r="B2510" i="3"/>
  <c r="C2510" i="3"/>
  <c r="E2510" i="3"/>
  <c r="B2511" i="3"/>
  <c r="C2511" i="3"/>
  <c r="E2511" i="3"/>
  <c r="B2512" i="3"/>
  <c r="C2512" i="3"/>
  <c r="E2512" i="3"/>
  <c r="B2513" i="3"/>
  <c r="C2513" i="3"/>
  <c r="E2513" i="3"/>
  <c r="B2514" i="3"/>
  <c r="C2514" i="3"/>
  <c r="E2514" i="3"/>
  <c r="B2515" i="3"/>
  <c r="C2515" i="3"/>
  <c r="E2515" i="3"/>
  <c r="B2516" i="3"/>
  <c r="C2516" i="3"/>
  <c r="E2516" i="3"/>
  <c r="B2517" i="3"/>
  <c r="C2517" i="3"/>
  <c r="E2517" i="3"/>
  <c r="B2518" i="3"/>
  <c r="C2518" i="3"/>
  <c r="E2518" i="3"/>
  <c r="B2519" i="3"/>
  <c r="C2519" i="3"/>
  <c r="E2519" i="3"/>
  <c r="B2520" i="3"/>
  <c r="C2520" i="3"/>
  <c r="E2520" i="3"/>
  <c r="B2521" i="3"/>
  <c r="C2521" i="3"/>
  <c r="E2521" i="3"/>
  <c r="B2522" i="3"/>
  <c r="C2522" i="3"/>
  <c r="E2522" i="3"/>
  <c r="B2523" i="3"/>
  <c r="C2523" i="3"/>
  <c r="E2523" i="3"/>
  <c r="B2524" i="3"/>
  <c r="C2524" i="3"/>
  <c r="E2524" i="3"/>
  <c r="B2525" i="3"/>
  <c r="C2525" i="3"/>
  <c r="E2525" i="3"/>
  <c r="B2526" i="3"/>
  <c r="C2526" i="3"/>
  <c r="E2526" i="3"/>
  <c r="B2527" i="3"/>
  <c r="C2527" i="3"/>
  <c r="E2527" i="3"/>
  <c r="B2528" i="3"/>
  <c r="C2528" i="3"/>
  <c r="E2528" i="3"/>
  <c r="B2529" i="3"/>
  <c r="C2529" i="3"/>
  <c r="E2529" i="3"/>
  <c r="B2530" i="3"/>
  <c r="C2530" i="3"/>
  <c r="E2530" i="3"/>
  <c r="B2531" i="3"/>
  <c r="C2531" i="3"/>
  <c r="E2531" i="3"/>
  <c r="B2532" i="3"/>
  <c r="C2532" i="3"/>
  <c r="E2532" i="3"/>
  <c r="B2533" i="3"/>
  <c r="C2533" i="3"/>
  <c r="E2533" i="3"/>
  <c r="B2534" i="3"/>
  <c r="C2534" i="3"/>
  <c r="E2534" i="3"/>
  <c r="B2535" i="3"/>
  <c r="C2535" i="3"/>
  <c r="E2535" i="3"/>
  <c r="B2536" i="3"/>
  <c r="C2536" i="3"/>
  <c r="E2536" i="3"/>
  <c r="B2537" i="3"/>
  <c r="C2537" i="3"/>
  <c r="E2537" i="3"/>
  <c r="B2538" i="3"/>
  <c r="C2538" i="3"/>
  <c r="E2538" i="3"/>
  <c r="B2539" i="3"/>
  <c r="C2539" i="3"/>
  <c r="E2539" i="3"/>
  <c r="B2540" i="3"/>
  <c r="C2540" i="3"/>
  <c r="E2540" i="3"/>
  <c r="B2541" i="3"/>
  <c r="C2541" i="3"/>
  <c r="E2541" i="3"/>
  <c r="B2542" i="3"/>
  <c r="C2542" i="3"/>
  <c r="E2542" i="3"/>
  <c r="B2543" i="3"/>
  <c r="C2543" i="3"/>
  <c r="E2543" i="3"/>
  <c r="B2544" i="3"/>
  <c r="C2544" i="3"/>
  <c r="E2544" i="3"/>
  <c r="B2545" i="3"/>
  <c r="C2545" i="3"/>
  <c r="E2545" i="3"/>
  <c r="B2546" i="3"/>
  <c r="C2546" i="3"/>
  <c r="E2546" i="3"/>
  <c r="B2547" i="3"/>
  <c r="C2547" i="3"/>
  <c r="E2547" i="3"/>
  <c r="B2548" i="3"/>
  <c r="C2548" i="3"/>
  <c r="E2548" i="3"/>
  <c r="B2549" i="3"/>
  <c r="C2549" i="3"/>
  <c r="E2549" i="3"/>
  <c r="B2550" i="3"/>
  <c r="C2550" i="3"/>
  <c r="E2550" i="3"/>
  <c r="B2551" i="3"/>
  <c r="C2551" i="3"/>
  <c r="E2551" i="3"/>
  <c r="B2552" i="3"/>
  <c r="C2552" i="3"/>
  <c r="E2552" i="3"/>
  <c r="B2553" i="3"/>
  <c r="C2553" i="3"/>
  <c r="E2553" i="3"/>
  <c r="B2554" i="3"/>
  <c r="C2554" i="3"/>
  <c r="E2554" i="3"/>
  <c r="B2555" i="3"/>
  <c r="C2555" i="3"/>
  <c r="E2555" i="3"/>
  <c r="B2556" i="3"/>
  <c r="C2556" i="3"/>
  <c r="E2556" i="3"/>
  <c r="B2557" i="3"/>
  <c r="C2557" i="3"/>
  <c r="E2557" i="3"/>
  <c r="B2558" i="3"/>
  <c r="C2558" i="3"/>
  <c r="E2558" i="3"/>
  <c r="B2559" i="3"/>
  <c r="C2559" i="3"/>
  <c r="E2559" i="3"/>
  <c r="B2560" i="3"/>
  <c r="C2560" i="3"/>
  <c r="E2560" i="3"/>
  <c r="B2561" i="3"/>
  <c r="C2561" i="3"/>
  <c r="E2561" i="3"/>
  <c r="B2562" i="3"/>
  <c r="C2562" i="3"/>
  <c r="E2562" i="3"/>
  <c r="B2563" i="3"/>
  <c r="C2563" i="3"/>
  <c r="E2563" i="3"/>
  <c r="B2564" i="3"/>
  <c r="C2564" i="3"/>
  <c r="E2564" i="3"/>
  <c r="B2565" i="3"/>
  <c r="C2565" i="3"/>
  <c r="E2565" i="3"/>
  <c r="B2566" i="3"/>
  <c r="C2566" i="3"/>
  <c r="E2566" i="3"/>
  <c r="B2567" i="3"/>
  <c r="C2567" i="3"/>
  <c r="E2567" i="3"/>
  <c r="B2568" i="3"/>
  <c r="C2568" i="3"/>
  <c r="E2568" i="3"/>
  <c r="B2569" i="3"/>
  <c r="C2569" i="3"/>
  <c r="E2569" i="3"/>
  <c r="B2570" i="3"/>
  <c r="C2570" i="3"/>
  <c r="E2570" i="3"/>
  <c r="B2571" i="3"/>
  <c r="C2571" i="3"/>
  <c r="E2571" i="3"/>
  <c r="B2572" i="3"/>
  <c r="C2572" i="3"/>
  <c r="E2572" i="3"/>
  <c r="B2573" i="3"/>
  <c r="C2573" i="3"/>
  <c r="E2573" i="3"/>
  <c r="B2574" i="3"/>
  <c r="C2574" i="3"/>
  <c r="E2574" i="3"/>
  <c r="B2575" i="3"/>
  <c r="C2575" i="3"/>
  <c r="E2575" i="3"/>
  <c r="B2576" i="3"/>
  <c r="C2576" i="3"/>
  <c r="E2576" i="3"/>
  <c r="B2577" i="3"/>
  <c r="C2577" i="3"/>
  <c r="E2577" i="3"/>
  <c r="B2578" i="3"/>
  <c r="C2578" i="3"/>
  <c r="E2578" i="3"/>
  <c r="B2579" i="3"/>
  <c r="C2579" i="3"/>
  <c r="E2579" i="3"/>
  <c r="B2580" i="3"/>
  <c r="C2580" i="3"/>
  <c r="E2580" i="3"/>
  <c r="B2581" i="3"/>
  <c r="C2581" i="3"/>
  <c r="E2581" i="3"/>
  <c r="B2582" i="3"/>
  <c r="C2582" i="3"/>
  <c r="E2582" i="3"/>
  <c r="B2583" i="3"/>
  <c r="C2583" i="3"/>
  <c r="E2583" i="3"/>
  <c r="B2584" i="3"/>
  <c r="C2584" i="3"/>
  <c r="E2584" i="3"/>
  <c r="B2585" i="3"/>
  <c r="C2585" i="3"/>
  <c r="E2585" i="3"/>
  <c r="B2586" i="3"/>
  <c r="C2586" i="3"/>
  <c r="E2586" i="3"/>
  <c r="B2587" i="3"/>
  <c r="C2587" i="3"/>
  <c r="E2587" i="3"/>
  <c r="B2588" i="3"/>
  <c r="C2588" i="3"/>
  <c r="E2588" i="3"/>
  <c r="B2589" i="3"/>
  <c r="C2589" i="3"/>
  <c r="E2589" i="3"/>
  <c r="B2590" i="3"/>
  <c r="C2590" i="3"/>
  <c r="E2590" i="3"/>
  <c r="B2591" i="3"/>
  <c r="C2591" i="3"/>
  <c r="E2591" i="3"/>
  <c r="B2592" i="3"/>
  <c r="C2592" i="3"/>
  <c r="E2592" i="3"/>
  <c r="B2593" i="3"/>
  <c r="C2593" i="3"/>
  <c r="E2593" i="3"/>
  <c r="B2594" i="3"/>
  <c r="C2594" i="3"/>
  <c r="E2594" i="3"/>
  <c r="B2595" i="3"/>
  <c r="C2595" i="3"/>
  <c r="E2595" i="3"/>
  <c r="B2596" i="3"/>
  <c r="C2596" i="3"/>
  <c r="E2596" i="3"/>
  <c r="B2597" i="3"/>
  <c r="C2597" i="3"/>
  <c r="E2597" i="3"/>
  <c r="B2598" i="3"/>
  <c r="C2598" i="3"/>
  <c r="E2598" i="3"/>
  <c r="B2599" i="3"/>
  <c r="C2599" i="3"/>
  <c r="E2599" i="3"/>
  <c r="B2600" i="3"/>
  <c r="C2600" i="3"/>
  <c r="E2600" i="3"/>
  <c r="B2601" i="3"/>
  <c r="C2601" i="3"/>
  <c r="E2601" i="3"/>
  <c r="B2602" i="3"/>
  <c r="C2602" i="3"/>
  <c r="E2602" i="3"/>
  <c r="B2603" i="3"/>
  <c r="C2603" i="3"/>
  <c r="E2603" i="3"/>
  <c r="B2604" i="3"/>
  <c r="C2604" i="3"/>
  <c r="E2604" i="3"/>
  <c r="B2605" i="3"/>
  <c r="C2605" i="3"/>
  <c r="E2605" i="3"/>
  <c r="B2606" i="3"/>
  <c r="C2606" i="3"/>
  <c r="E2606" i="3"/>
  <c r="B2607" i="3"/>
  <c r="C2607" i="3"/>
  <c r="E2607" i="3"/>
  <c r="B2608" i="3"/>
  <c r="C2608" i="3"/>
  <c r="E2608" i="3"/>
  <c r="B2609" i="3"/>
  <c r="C2609" i="3"/>
  <c r="E2609" i="3"/>
  <c r="B2610" i="3"/>
  <c r="C2610" i="3"/>
  <c r="E2610" i="3"/>
  <c r="B2611" i="3"/>
  <c r="C2611" i="3"/>
  <c r="E2611" i="3"/>
  <c r="B2612" i="3"/>
  <c r="C2612" i="3"/>
  <c r="E2612" i="3"/>
  <c r="B2613" i="3"/>
  <c r="C2613" i="3"/>
  <c r="E2613" i="3"/>
  <c r="B2614" i="3"/>
  <c r="C2614" i="3"/>
  <c r="E2614" i="3"/>
  <c r="B2615" i="3"/>
  <c r="C2615" i="3"/>
  <c r="E2615" i="3"/>
  <c r="B2616" i="3"/>
  <c r="C2616" i="3"/>
  <c r="E2616" i="3"/>
  <c r="B2617" i="3"/>
  <c r="C2617" i="3"/>
  <c r="E2617" i="3"/>
  <c r="B2618" i="3"/>
  <c r="C2618" i="3"/>
  <c r="E2618" i="3"/>
  <c r="B2619" i="3"/>
  <c r="C2619" i="3"/>
  <c r="E2619" i="3"/>
  <c r="B2620" i="3"/>
  <c r="C2620" i="3"/>
  <c r="E2620" i="3"/>
  <c r="B2621" i="3"/>
  <c r="C2621" i="3"/>
  <c r="E2621" i="3"/>
  <c r="B2622" i="3"/>
  <c r="C2622" i="3"/>
  <c r="E2622" i="3"/>
  <c r="B2623" i="3"/>
  <c r="C2623" i="3"/>
  <c r="E2623" i="3"/>
  <c r="B2624" i="3"/>
  <c r="C2624" i="3"/>
  <c r="E2624" i="3"/>
  <c r="B2625" i="3"/>
  <c r="C2625" i="3"/>
  <c r="E2625" i="3"/>
  <c r="B2626" i="3"/>
  <c r="C2626" i="3"/>
  <c r="E2626" i="3"/>
  <c r="B2627" i="3"/>
  <c r="C2627" i="3"/>
  <c r="E2627" i="3"/>
  <c r="B2628" i="3"/>
  <c r="C2628" i="3"/>
  <c r="E2628" i="3"/>
  <c r="B2629" i="3"/>
  <c r="C2629" i="3"/>
  <c r="E2629" i="3"/>
  <c r="B2630" i="3"/>
  <c r="C2630" i="3"/>
  <c r="E2630" i="3"/>
  <c r="B2631" i="3"/>
  <c r="C2631" i="3"/>
  <c r="E2631" i="3"/>
  <c r="B2632" i="3"/>
  <c r="C2632" i="3"/>
  <c r="E2632" i="3"/>
  <c r="B2633" i="3"/>
  <c r="C2633" i="3"/>
  <c r="E2633" i="3"/>
  <c r="B2634" i="3"/>
  <c r="C2634" i="3"/>
  <c r="E2634" i="3"/>
  <c r="B2635" i="3"/>
  <c r="C2635" i="3"/>
  <c r="E2635" i="3"/>
  <c r="B2636" i="3"/>
  <c r="C2636" i="3"/>
  <c r="E2636" i="3"/>
  <c r="B2637" i="3"/>
  <c r="C2637" i="3"/>
  <c r="E2637" i="3"/>
  <c r="B2638" i="3"/>
  <c r="C2638" i="3"/>
  <c r="E2638" i="3"/>
  <c r="B2639" i="3"/>
  <c r="C2639" i="3"/>
  <c r="E2639" i="3"/>
  <c r="B2640" i="3"/>
  <c r="C2640" i="3"/>
  <c r="E2640" i="3"/>
  <c r="B2641" i="3"/>
  <c r="C2641" i="3"/>
  <c r="E2641" i="3"/>
  <c r="B2642" i="3"/>
  <c r="C2642" i="3"/>
  <c r="E2642" i="3"/>
  <c r="B2643" i="3"/>
  <c r="C2643" i="3"/>
  <c r="E2643" i="3"/>
  <c r="B2644" i="3"/>
  <c r="C2644" i="3"/>
  <c r="E2644" i="3"/>
  <c r="B2645" i="3"/>
  <c r="C2645" i="3"/>
  <c r="E2645" i="3"/>
  <c r="B2646" i="3"/>
  <c r="C2646" i="3"/>
  <c r="E2646" i="3"/>
  <c r="B2647" i="3"/>
  <c r="C2647" i="3"/>
  <c r="E2647" i="3"/>
  <c r="B2648" i="3"/>
  <c r="C2648" i="3"/>
  <c r="E2648" i="3"/>
  <c r="B2649" i="3"/>
  <c r="C2649" i="3"/>
  <c r="E2649" i="3"/>
  <c r="B2650" i="3"/>
  <c r="C2650" i="3"/>
  <c r="E2650" i="3"/>
  <c r="B2651" i="3"/>
  <c r="C2651" i="3"/>
  <c r="E2651" i="3"/>
  <c r="B2652" i="3"/>
  <c r="C2652" i="3"/>
  <c r="E2652" i="3"/>
  <c r="B2653" i="3"/>
  <c r="C2653" i="3"/>
  <c r="E2653" i="3"/>
  <c r="B2654" i="3"/>
  <c r="C2654" i="3"/>
  <c r="E2654" i="3"/>
  <c r="B2655" i="3"/>
  <c r="C2655" i="3"/>
  <c r="E2655" i="3"/>
  <c r="B2656" i="3"/>
  <c r="C2656" i="3"/>
  <c r="E2656" i="3"/>
  <c r="B2657" i="3"/>
  <c r="C2657" i="3"/>
  <c r="E2657" i="3"/>
  <c r="B2658" i="3"/>
  <c r="C2658" i="3"/>
  <c r="E2658" i="3"/>
  <c r="B2659" i="3"/>
  <c r="C2659" i="3"/>
  <c r="E2659" i="3"/>
  <c r="B2660" i="3"/>
  <c r="C2660" i="3"/>
  <c r="E2660" i="3"/>
  <c r="B2661" i="3"/>
  <c r="C2661" i="3"/>
  <c r="E2661" i="3"/>
  <c r="B2662" i="3"/>
  <c r="C2662" i="3"/>
  <c r="E2662" i="3"/>
  <c r="B2663" i="3"/>
  <c r="C2663" i="3"/>
  <c r="E2663" i="3"/>
  <c r="B2664" i="3"/>
  <c r="C2664" i="3"/>
  <c r="E2664" i="3"/>
  <c r="B2665" i="3"/>
  <c r="C2665" i="3"/>
  <c r="E2665" i="3"/>
  <c r="B2666" i="3"/>
  <c r="C2666" i="3"/>
  <c r="E2666" i="3"/>
  <c r="B2667" i="3"/>
  <c r="C2667" i="3"/>
  <c r="E2667" i="3"/>
  <c r="B2668" i="3"/>
  <c r="C2668" i="3"/>
  <c r="E2668" i="3"/>
  <c r="B2669" i="3"/>
  <c r="C2669" i="3"/>
  <c r="E2669" i="3"/>
  <c r="B2670" i="3"/>
  <c r="C2670" i="3"/>
  <c r="E2670" i="3"/>
  <c r="B2671" i="3"/>
  <c r="C2671" i="3"/>
  <c r="E2671" i="3"/>
  <c r="B2672" i="3"/>
  <c r="C2672" i="3"/>
  <c r="E2672" i="3"/>
  <c r="B2673" i="3"/>
  <c r="C2673" i="3"/>
  <c r="E2673" i="3"/>
  <c r="B2674" i="3"/>
  <c r="C2674" i="3"/>
  <c r="E2674" i="3"/>
  <c r="B2675" i="3"/>
  <c r="C2675" i="3"/>
  <c r="E2675" i="3"/>
  <c r="B2676" i="3"/>
  <c r="C2676" i="3"/>
  <c r="E2676" i="3"/>
  <c r="B2677" i="3"/>
  <c r="C2677" i="3"/>
  <c r="E2677" i="3"/>
  <c r="B2678" i="3"/>
  <c r="C2678" i="3"/>
  <c r="E2678" i="3"/>
  <c r="B2679" i="3"/>
  <c r="C2679" i="3"/>
  <c r="E2679" i="3"/>
  <c r="B2680" i="3"/>
  <c r="C2680" i="3"/>
  <c r="E2680" i="3"/>
  <c r="B2681" i="3"/>
  <c r="C2681" i="3"/>
  <c r="E2681" i="3"/>
  <c r="B2682" i="3"/>
  <c r="C2682" i="3"/>
  <c r="E2682" i="3"/>
  <c r="B2683" i="3"/>
  <c r="C2683" i="3"/>
  <c r="E2683" i="3"/>
  <c r="B2684" i="3"/>
  <c r="C2684" i="3"/>
  <c r="E2684" i="3"/>
  <c r="B2685" i="3"/>
  <c r="C2685" i="3"/>
  <c r="E2685" i="3"/>
  <c r="B2686" i="3"/>
  <c r="C2686" i="3"/>
  <c r="E2686" i="3"/>
  <c r="B2687" i="3"/>
  <c r="C2687" i="3"/>
  <c r="E2687" i="3"/>
  <c r="B2688" i="3"/>
  <c r="C2688" i="3"/>
  <c r="E2688" i="3"/>
  <c r="B2689" i="3"/>
  <c r="C2689" i="3"/>
  <c r="E2689" i="3"/>
  <c r="B2690" i="3"/>
  <c r="C2690" i="3"/>
  <c r="E2690" i="3"/>
  <c r="B2691" i="3"/>
  <c r="C2691" i="3"/>
  <c r="E2691" i="3"/>
  <c r="B2692" i="3"/>
  <c r="C2692" i="3"/>
  <c r="E2692" i="3"/>
  <c r="B2693" i="3"/>
  <c r="C2693" i="3"/>
  <c r="E2693" i="3"/>
  <c r="B2694" i="3"/>
  <c r="C2694" i="3"/>
  <c r="E2694" i="3"/>
  <c r="B2695" i="3"/>
  <c r="C2695" i="3"/>
  <c r="E2695" i="3"/>
  <c r="B2696" i="3"/>
  <c r="C2696" i="3"/>
  <c r="E2696" i="3"/>
  <c r="B2697" i="3"/>
  <c r="C2697" i="3"/>
  <c r="E2697" i="3"/>
  <c r="B2698" i="3"/>
  <c r="C2698" i="3"/>
  <c r="E2698" i="3"/>
  <c r="B2699" i="3"/>
  <c r="C2699" i="3"/>
  <c r="E2699" i="3"/>
  <c r="B2700" i="3"/>
  <c r="C2700" i="3"/>
  <c r="E2700" i="3"/>
  <c r="B2701" i="3"/>
  <c r="C2701" i="3"/>
  <c r="E2701" i="3"/>
  <c r="B2702" i="3"/>
  <c r="C2702" i="3"/>
  <c r="E2702" i="3"/>
  <c r="B2703" i="3"/>
  <c r="C2703" i="3"/>
  <c r="E2703" i="3"/>
  <c r="B2704" i="3"/>
  <c r="C2704" i="3"/>
  <c r="E2704" i="3"/>
  <c r="B2705" i="3"/>
  <c r="C2705" i="3"/>
  <c r="E2705" i="3"/>
  <c r="B2706" i="3"/>
  <c r="C2706" i="3"/>
  <c r="E2706" i="3"/>
  <c r="B2707" i="3"/>
  <c r="C2707" i="3"/>
  <c r="E2707" i="3"/>
  <c r="B2708" i="3"/>
  <c r="C2708" i="3"/>
  <c r="E2708" i="3"/>
  <c r="B2709" i="3"/>
  <c r="C2709" i="3"/>
  <c r="E2709" i="3"/>
  <c r="B2710" i="3"/>
  <c r="C2710" i="3"/>
  <c r="E2710" i="3"/>
  <c r="B2711" i="3"/>
  <c r="C2711" i="3"/>
  <c r="E2711" i="3"/>
  <c r="B2712" i="3"/>
  <c r="C2712" i="3"/>
  <c r="E2712" i="3"/>
  <c r="B2713" i="3"/>
  <c r="C2713" i="3"/>
  <c r="E2713" i="3"/>
  <c r="B2714" i="3"/>
  <c r="C2714" i="3"/>
  <c r="E2714" i="3"/>
  <c r="B2715" i="3"/>
  <c r="C2715" i="3"/>
  <c r="E2715" i="3"/>
  <c r="B2716" i="3"/>
  <c r="C2716" i="3"/>
  <c r="E2716" i="3"/>
  <c r="B2717" i="3"/>
  <c r="C2717" i="3"/>
  <c r="E2717" i="3"/>
  <c r="B2718" i="3"/>
  <c r="C2718" i="3"/>
  <c r="E2718" i="3"/>
  <c r="B2719" i="3"/>
  <c r="C2719" i="3"/>
  <c r="E2719" i="3"/>
  <c r="B2720" i="3"/>
  <c r="C2720" i="3"/>
  <c r="E2720" i="3"/>
  <c r="B2721" i="3"/>
  <c r="C2721" i="3"/>
  <c r="E2721" i="3"/>
  <c r="B2722" i="3"/>
  <c r="C2722" i="3"/>
  <c r="E2722" i="3"/>
  <c r="B2723" i="3"/>
  <c r="C2723" i="3"/>
  <c r="E2723" i="3"/>
  <c r="B2724" i="3"/>
  <c r="C2724" i="3"/>
  <c r="E2724" i="3"/>
  <c r="B2725" i="3"/>
  <c r="C2725" i="3"/>
  <c r="E2725" i="3"/>
  <c r="B2726" i="3"/>
  <c r="C2726" i="3"/>
  <c r="E2726" i="3"/>
  <c r="B2727" i="3"/>
  <c r="C2727" i="3"/>
  <c r="E2727" i="3"/>
  <c r="B2728" i="3"/>
  <c r="C2728" i="3"/>
  <c r="E2728" i="3"/>
  <c r="B2729" i="3"/>
  <c r="C2729" i="3"/>
  <c r="E2729" i="3"/>
  <c r="B2730" i="3"/>
  <c r="C2730" i="3"/>
  <c r="E2730" i="3"/>
  <c r="B2731" i="3"/>
  <c r="C2731" i="3"/>
  <c r="E2731" i="3"/>
  <c r="B2732" i="3"/>
  <c r="C2732" i="3"/>
  <c r="E2732" i="3"/>
  <c r="B2733" i="3"/>
  <c r="C2733" i="3"/>
  <c r="E2733" i="3"/>
  <c r="B2734" i="3"/>
  <c r="C2734" i="3"/>
  <c r="E2734" i="3"/>
  <c r="B2735" i="3"/>
  <c r="C2735" i="3"/>
  <c r="E2735" i="3"/>
  <c r="B2736" i="3"/>
  <c r="C2736" i="3"/>
  <c r="E2736" i="3"/>
  <c r="B2737" i="3"/>
  <c r="C2737" i="3"/>
  <c r="E2737" i="3"/>
  <c r="B2738" i="3"/>
  <c r="C2738" i="3"/>
  <c r="E2738" i="3"/>
  <c r="B2739" i="3"/>
  <c r="C2739" i="3"/>
  <c r="E2739" i="3"/>
  <c r="B2740" i="3"/>
  <c r="C2740" i="3"/>
  <c r="E2740" i="3"/>
  <c r="B2741" i="3"/>
  <c r="C2741" i="3"/>
  <c r="E2741" i="3"/>
  <c r="B2742" i="3"/>
  <c r="C2742" i="3"/>
  <c r="E2742" i="3"/>
  <c r="B2743" i="3"/>
  <c r="C2743" i="3"/>
  <c r="E2743" i="3"/>
  <c r="B2744" i="3"/>
  <c r="C2744" i="3"/>
  <c r="E2744" i="3"/>
  <c r="B2745" i="3"/>
  <c r="C2745" i="3"/>
  <c r="E2745" i="3"/>
  <c r="B2746" i="3"/>
  <c r="C2746" i="3"/>
  <c r="E2746" i="3"/>
  <c r="B2747" i="3"/>
  <c r="C2747" i="3"/>
  <c r="E2747" i="3"/>
  <c r="B2748" i="3"/>
  <c r="C2748" i="3"/>
  <c r="E2748" i="3"/>
  <c r="B2749" i="3"/>
  <c r="C2749" i="3"/>
  <c r="E2749" i="3"/>
  <c r="B2750" i="3"/>
  <c r="C2750" i="3"/>
  <c r="E2750" i="3"/>
  <c r="B2751" i="3"/>
  <c r="C2751" i="3"/>
  <c r="E2751" i="3"/>
  <c r="B2752" i="3"/>
  <c r="C2752" i="3"/>
  <c r="E2752" i="3"/>
  <c r="B2753" i="3"/>
  <c r="C2753" i="3"/>
  <c r="E2753" i="3"/>
  <c r="B2754" i="3"/>
  <c r="C2754" i="3"/>
  <c r="E2754" i="3"/>
  <c r="B2755" i="3"/>
  <c r="C2755" i="3"/>
  <c r="E2755" i="3"/>
  <c r="B2756" i="3"/>
  <c r="C2756" i="3"/>
  <c r="E2756" i="3"/>
  <c r="B2757" i="3"/>
  <c r="C2757" i="3"/>
  <c r="E2757" i="3"/>
  <c r="B2758" i="3"/>
  <c r="C2758" i="3"/>
  <c r="E2758" i="3"/>
  <c r="B2759" i="3"/>
  <c r="C2759" i="3"/>
  <c r="E2759" i="3"/>
  <c r="B2760" i="3"/>
  <c r="C2760" i="3"/>
  <c r="E2760" i="3"/>
  <c r="B2761" i="3"/>
  <c r="C2761" i="3"/>
  <c r="E2761" i="3"/>
  <c r="B2762" i="3"/>
  <c r="C2762" i="3"/>
  <c r="E2762" i="3"/>
  <c r="B2763" i="3"/>
  <c r="C2763" i="3"/>
  <c r="E2763" i="3"/>
  <c r="B2764" i="3"/>
  <c r="C2764" i="3"/>
  <c r="E2764" i="3"/>
  <c r="B2765" i="3"/>
  <c r="C2765" i="3"/>
  <c r="E2765" i="3"/>
  <c r="B2766" i="3"/>
  <c r="C2766" i="3"/>
  <c r="E2766" i="3"/>
  <c r="B2767" i="3"/>
  <c r="C2767" i="3"/>
  <c r="E2767" i="3"/>
  <c r="B2768" i="3"/>
  <c r="C2768" i="3"/>
  <c r="E2768" i="3"/>
  <c r="B2769" i="3"/>
  <c r="C2769" i="3"/>
  <c r="E2769" i="3"/>
  <c r="B2770" i="3"/>
  <c r="C2770" i="3"/>
  <c r="E2770" i="3"/>
  <c r="B2771" i="3"/>
  <c r="C2771" i="3"/>
  <c r="E2771" i="3"/>
  <c r="B2772" i="3"/>
  <c r="C2772" i="3"/>
  <c r="E2772" i="3"/>
  <c r="B2773" i="3"/>
  <c r="C2773" i="3"/>
  <c r="E2773" i="3"/>
  <c r="B2774" i="3"/>
  <c r="C2774" i="3"/>
  <c r="E2774" i="3"/>
  <c r="B2775" i="3"/>
  <c r="C2775" i="3"/>
  <c r="E2775" i="3"/>
  <c r="B2776" i="3"/>
  <c r="C2776" i="3"/>
  <c r="E2776" i="3"/>
  <c r="B2777" i="3"/>
  <c r="C2777" i="3"/>
  <c r="E2777" i="3"/>
  <c r="B2778" i="3"/>
  <c r="C2778" i="3"/>
  <c r="E2778" i="3"/>
  <c r="B2779" i="3"/>
  <c r="C2779" i="3"/>
  <c r="E2779" i="3"/>
  <c r="B2780" i="3"/>
  <c r="C2780" i="3"/>
  <c r="E2780" i="3"/>
  <c r="B2781" i="3"/>
  <c r="C2781" i="3"/>
  <c r="E2781" i="3"/>
  <c r="B2782" i="3"/>
  <c r="C2782" i="3"/>
  <c r="E2782" i="3"/>
  <c r="B2783" i="3"/>
  <c r="C2783" i="3"/>
  <c r="E2783" i="3"/>
  <c r="B2784" i="3"/>
  <c r="C2784" i="3"/>
  <c r="E2784" i="3"/>
  <c r="B2785" i="3"/>
  <c r="C2785" i="3"/>
  <c r="E2785" i="3"/>
  <c r="B2786" i="3"/>
  <c r="C2786" i="3"/>
  <c r="E2786" i="3"/>
  <c r="B2787" i="3"/>
  <c r="C2787" i="3"/>
  <c r="E2787" i="3"/>
  <c r="B2788" i="3"/>
  <c r="C2788" i="3"/>
  <c r="E2788" i="3"/>
  <c r="B2789" i="3"/>
  <c r="C2789" i="3"/>
  <c r="E2789" i="3"/>
  <c r="B2790" i="3"/>
  <c r="C2790" i="3"/>
  <c r="E2790" i="3"/>
  <c r="B2791" i="3"/>
  <c r="C2791" i="3"/>
  <c r="E2791" i="3"/>
  <c r="B2792" i="3"/>
  <c r="C2792" i="3"/>
  <c r="E2792" i="3"/>
  <c r="B2793" i="3"/>
  <c r="C2793" i="3"/>
  <c r="E2793" i="3"/>
  <c r="B2794" i="3"/>
  <c r="C2794" i="3"/>
  <c r="E2794" i="3"/>
  <c r="B2795" i="3"/>
  <c r="C2795" i="3"/>
  <c r="E2795" i="3"/>
  <c r="B2796" i="3"/>
  <c r="C2796" i="3"/>
  <c r="E2796" i="3"/>
  <c r="B2797" i="3"/>
  <c r="C2797" i="3"/>
  <c r="E2797" i="3"/>
  <c r="B2798" i="3"/>
  <c r="C2798" i="3"/>
  <c r="E2798" i="3"/>
  <c r="B2799" i="3"/>
  <c r="C2799" i="3"/>
  <c r="E2799" i="3"/>
  <c r="B2800" i="3"/>
  <c r="C2800" i="3"/>
  <c r="E2800" i="3"/>
  <c r="B2801" i="3"/>
  <c r="C2801" i="3"/>
  <c r="E2801" i="3"/>
  <c r="B2802" i="3"/>
  <c r="C2802" i="3"/>
  <c r="E2802" i="3"/>
  <c r="B2803" i="3"/>
  <c r="C2803" i="3"/>
  <c r="E2803" i="3"/>
  <c r="B2804" i="3"/>
  <c r="C2804" i="3"/>
  <c r="E2804" i="3"/>
  <c r="B2805" i="3"/>
  <c r="C2805" i="3"/>
  <c r="E2805" i="3"/>
  <c r="B2806" i="3"/>
  <c r="C2806" i="3"/>
  <c r="E2806" i="3"/>
  <c r="B2807" i="3"/>
  <c r="C2807" i="3"/>
  <c r="E2807" i="3"/>
  <c r="B2808" i="3"/>
  <c r="C2808" i="3"/>
  <c r="E2808" i="3"/>
  <c r="B2809" i="3"/>
  <c r="C2809" i="3"/>
  <c r="E2809" i="3"/>
  <c r="B2810" i="3"/>
  <c r="C2810" i="3"/>
  <c r="E2810" i="3"/>
  <c r="B2811" i="3"/>
  <c r="C2811" i="3"/>
  <c r="E2811" i="3"/>
  <c r="B2812" i="3"/>
  <c r="C2812" i="3"/>
  <c r="E2812" i="3"/>
  <c r="B2813" i="3"/>
  <c r="C2813" i="3"/>
  <c r="E2813" i="3"/>
  <c r="B2814" i="3"/>
  <c r="C2814" i="3"/>
  <c r="E2814" i="3"/>
  <c r="B2815" i="3"/>
  <c r="C2815" i="3"/>
  <c r="E2815" i="3"/>
  <c r="B2816" i="3"/>
  <c r="C2816" i="3"/>
  <c r="E2816" i="3"/>
  <c r="B2817" i="3"/>
  <c r="C2817" i="3"/>
  <c r="E2817" i="3"/>
  <c r="B2818" i="3"/>
  <c r="C2818" i="3"/>
  <c r="E2818" i="3"/>
  <c r="B2819" i="3"/>
  <c r="C2819" i="3"/>
  <c r="E2819" i="3"/>
  <c r="B2820" i="3"/>
  <c r="C2820" i="3"/>
  <c r="E2820" i="3"/>
  <c r="B2821" i="3"/>
  <c r="C2821" i="3"/>
  <c r="E2821" i="3"/>
  <c r="B2822" i="3"/>
  <c r="C2822" i="3"/>
  <c r="E2822" i="3"/>
  <c r="B2823" i="3"/>
  <c r="C2823" i="3"/>
  <c r="E2823" i="3"/>
  <c r="B2824" i="3"/>
  <c r="C2824" i="3"/>
  <c r="E2824" i="3"/>
  <c r="B2825" i="3"/>
  <c r="C2825" i="3"/>
  <c r="E2825" i="3"/>
  <c r="B2826" i="3"/>
  <c r="C2826" i="3"/>
  <c r="E2826" i="3"/>
  <c r="B2827" i="3"/>
  <c r="C2827" i="3"/>
  <c r="E2827" i="3"/>
  <c r="B2828" i="3"/>
  <c r="C2828" i="3"/>
  <c r="E2828" i="3"/>
  <c r="B2829" i="3"/>
  <c r="C2829" i="3"/>
  <c r="E2829" i="3"/>
  <c r="B2830" i="3"/>
  <c r="C2830" i="3"/>
  <c r="E2830" i="3"/>
  <c r="B2831" i="3"/>
  <c r="C2831" i="3"/>
  <c r="E2831" i="3"/>
  <c r="B2832" i="3"/>
  <c r="C2832" i="3"/>
  <c r="E2832" i="3"/>
  <c r="B2833" i="3"/>
  <c r="C2833" i="3"/>
  <c r="E2833" i="3"/>
  <c r="B2834" i="3"/>
  <c r="C2834" i="3"/>
  <c r="E2834" i="3"/>
  <c r="B2835" i="3"/>
  <c r="C2835" i="3"/>
  <c r="E2835" i="3"/>
  <c r="B2836" i="3"/>
  <c r="C2836" i="3"/>
  <c r="E2836" i="3"/>
  <c r="B2837" i="3"/>
  <c r="C2837" i="3"/>
  <c r="E2837" i="3"/>
  <c r="B2838" i="3"/>
  <c r="C2838" i="3"/>
  <c r="E2838" i="3"/>
  <c r="B2839" i="3"/>
  <c r="C2839" i="3"/>
  <c r="E2839" i="3"/>
  <c r="B2840" i="3"/>
  <c r="C2840" i="3"/>
  <c r="E2840" i="3"/>
  <c r="B2841" i="3"/>
  <c r="C2841" i="3"/>
  <c r="E2841" i="3"/>
  <c r="B2842" i="3"/>
  <c r="C2842" i="3"/>
  <c r="E2842" i="3"/>
  <c r="B2843" i="3"/>
  <c r="C2843" i="3"/>
  <c r="E2843" i="3"/>
  <c r="B2844" i="3"/>
  <c r="C2844" i="3"/>
  <c r="E2844" i="3"/>
  <c r="B2845" i="3"/>
  <c r="C2845" i="3"/>
  <c r="E2845" i="3"/>
  <c r="B2846" i="3"/>
  <c r="C2846" i="3"/>
  <c r="E2846" i="3"/>
  <c r="B2847" i="3"/>
  <c r="C2847" i="3"/>
  <c r="E2847" i="3"/>
  <c r="B2848" i="3"/>
  <c r="C2848" i="3"/>
  <c r="E2848" i="3"/>
  <c r="B2849" i="3"/>
  <c r="C2849" i="3"/>
  <c r="E2849" i="3"/>
  <c r="B2850" i="3"/>
  <c r="C2850" i="3"/>
  <c r="E2850" i="3"/>
  <c r="B2851" i="3"/>
  <c r="C2851" i="3"/>
  <c r="E2851" i="3"/>
  <c r="B2852" i="3"/>
  <c r="C2852" i="3"/>
  <c r="E2852" i="3"/>
  <c r="B2853" i="3"/>
  <c r="C2853" i="3"/>
  <c r="E2853" i="3"/>
  <c r="B2854" i="3"/>
  <c r="C2854" i="3"/>
  <c r="E2854" i="3"/>
  <c r="B2855" i="3"/>
  <c r="C2855" i="3"/>
  <c r="E2855" i="3"/>
  <c r="B2856" i="3"/>
  <c r="C2856" i="3"/>
  <c r="E2856" i="3"/>
  <c r="B2857" i="3"/>
  <c r="C2857" i="3"/>
  <c r="E2857" i="3"/>
  <c r="B2858" i="3"/>
  <c r="C2858" i="3"/>
  <c r="E2858" i="3"/>
  <c r="B2859" i="3"/>
  <c r="C2859" i="3"/>
  <c r="E2859" i="3"/>
  <c r="B2860" i="3"/>
  <c r="C2860" i="3"/>
  <c r="E2860" i="3"/>
  <c r="B2861" i="3"/>
  <c r="C2861" i="3"/>
  <c r="E2861" i="3"/>
  <c r="B2862" i="3"/>
  <c r="C2862" i="3"/>
  <c r="E2862" i="3"/>
  <c r="B2863" i="3"/>
  <c r="C2863" i="3"/>
  <c r="E2863" i="3"/>
  <c r="B2864" i="3"/>
  <c r="C2864" i="3"/>
  <c r="E2864" i="3"/>
  <c r="B2865" i="3"/>
  <c r="C2865" i="3"/>
  <c r="E2865" i="3"/>
  <c r="B2866" i="3"/>
  <c r="C2866" i="3"/>
  <c r="E2866" i="3"/>
  <c r="B2867" i="3"/>
  <c r="C2867" i="3"/>
  <c r="E2867" i="3"/>
  <c r="B2868" i="3"/>
  <c r="C2868" i="3"/>
  <c r="E2868" i="3"/>
  <c r="B2869" i="3"/>
  <c r="C2869" i="3"/>
  <c r="E2869" i="3"/>
  <c r="B2870" i="3"/>
  <c r="C2870" i="3"/>
  <c r="E2870" i="3"/>
  <c r="B2871" i="3"/>
  <c r="C2871" i="3"/>
  <c r="E2871" i="3"/>
  <c r="B2872" i="3"/>
  <c r="C2872" i="3"/>
  <c r="E2872" i="3"/>
  <c r="B2873" i="3"/>
  <c r="C2873" i="3"/>
  <c r="E2873" i="3"/>
  <c r="B2874" i="3"/>
  <c r="C2874" i="3"/>
  <c r="E2874" i="3"/>
  <c r="B2875" i="3"/>
  <c r="C2875" i="3"/>
  <c r="E2875" i="3"/>
  <c r="B2876" i="3"/>
  <c r="C2876" i="3"/>
  <c r="E2876" i="3"/>
  <c r="B2877" i="3"/>
  <c r="C2877" i="3"/>
  <c r="E2877" i="3"/>
  <c r="B2878" i="3"/>
  <c r="C2878" i="3"/>
  <c r="E2878" i="3"/>
  <c r="B2879" i="3"/>
  <c r="C2879" i="3"/>
  <c r="E2879" i="3"/>
  <c r="B2880" i="3"/>
  <c r="C2880" i="3"/>
  <c r="E2880" i="3"/>
  <c r="B2881" i="3"/>
  <c r="C2881" i="3"/>
  <c r="E2881" i="3"/>
  <c r="B2882" i="3"/>
  <c r="C2882" i="3"/>
  <c r="E2882" i="3"/>
  <c r="B2883" i="3"/>
  <c r="C2883" i="3"/>
  <c r="E2883" i="3"/>
  <c r="B2884" i="3"/>
  <c r="C2884" i="3"/>
  <c r="E2884" i="3"/>
  <c r="B2885" i="3"/>
  <c r="C2885" i="3"/>
  <c r="E2885" i="3"/>
  <c r="B2886" i="3"/>
  <c r="C2886" i="3"/>
  <c r="E2886" i="3"/>
  <c r="B2887" i="3"/>
  <c r="C2887" i="3"/>
  <c r="E2887" i="3"/>
  <c r="B2888" i="3"/>
  <c r="C2888" i="3"/>
  <c r="E2888" i="3"/>
  <c r="B2889" i="3"/>
  <c r="C2889" i="3"/>
  <c r="E2889" i="3"/>
  <c r="B2890" i="3"/>
  <c r="C2890" i="3"/>
  <c r="E2890" i="3"/>
  <c r="B2892" i="3"/>
  <c r="C2892" i="3"/>
  <c r="E2892" i="3"/>
  <c r="B2893" i="3"/>
  <c r="C2893" i="3"/>
  <c r="E2893" i="3"/>
  <c r="B2894" i="3"/>
  <c r="C2894" i="3"/>
  <c r="E2894" i="3"/>
  <c r="B2895" i="3"/>
  <c r="C2895" i="3"/>
  <c r="E2895" i="3"/>
  <c r="B2896" i="3"/>
  <c r="C2896" i="3"/>
  <c r="E2896" i="3"/>
  <c r="B2897" i="3"/>
  <c r="C2897" i="3"/>
  <c r="E2897" i="3"/>
  <c r="B2898" i="3"/>
  <c r="C2898" i="3"/>
  <c r="E2898" i="3"/>
  <c r="B2899" i="3"/>
  <c r="C2899" i="3"/>
  <c r="E2899" i="3"/>
  <c r="B2900" i="3"/>
  <c r="C2900" i="3"/>
  <c r="E2900" i="3"/>
  <c r="B2901" i="3"/>
  <c r="C2901" i="3"/>
  <c r="E2901" i="3"/>
  <c r="B2902" i="3"/>
  <c r="C2902" i="3"/>
  <c r="E2902" i="3"/>
  <c r="B2903" i="3"/>
  <c r="C2903" i="3"/>
  <c r="E2903" i="3"/>
  <c r="B2904" i="3"/>
  <c r="C2904" i="3"/>
  <c r="E2904" i="3"/>
  <c r="B2905" i="3"/>
  <c r="C2905" i="3"/>
  <c r="E2905" i="3"/>
  <c r="B2906" i="3"/>
  <c r="C2906" i="3"/>
  <c r="E2906" i="3"/>
  <c r="B2907" i="3"/>
  <c r="C2907" i="3"/>
  <c r="E2907" i="3"/>
  <c r="B2908" i="3"/>
  <c r="C2908" i="3"/>
  <c r="E2908" i="3"/>
  <c r="B2909" i="3"/>
  <c r="C2909" i="3"/>
  <c r="E2909" i="3"/>
  <c r="B2910" i="3"/>
  <c r="C2910" i="3"/>
  <c r="E2910" i="3"/>
  <c r="B2911" i="3"/>
  <c r="C2911" i="3"/>
  <c r="E2911" i="3"/>
  <c r="B2912" i="3"/>
  <c r="C2912" i="3"/>
  <c r="E2912" i="3"/>
  <c r="B2913" i="3"/>
  <c r="C2913" i="3"/>
  <c r="E2913" i="3"/>
  <c r="B2914" i="3"/>
  <c r="C2914" i="3"/>
  <c r="E2914" i="3"/>
  <c r="B2915" i="3"/>
  <c r="C2915" i="3"/>
  <c r="E2915" i="3"/>
  <c r="B2916" i="3"/>
  <c r="C2916" i="3"/>
  <c r="E2916" i="3"/>
  <c r="B2917" i="3"/>
  <c r="C2917" i="3"/>
  <c r="E2917" i="3"/>
  <c r="B2918" i="3"/>
  <c r="C2918" i="3"/>
  <c r="E2918" i="3"/>
  <c r="B2919" i="3"/>
  <c r="C2919" i="3"/>
  <c r="E2919" i="3"/>
  <c r="B2920" i="3"/>
  <c r="C2920" i="3"/>
  <c r="E2920" i="3"/>
  <c r="B2921" i="3"/>
  <c r="C2921" i="3"/>
  <c r="E2921" i="3"/>
  <c r="B2922" i="3"/>
  <c r="C2922" i="3"/>
  <c r="E2922" i="3"/>
  <c r="B2923" i="3"/>
  <c r="C2923" i="3"/>
  <c r="E2923" i="3"/>
  <c r="B2924" i="3"/>
  <c r="C2924" i="3"/>
  <c r="E2924" i="3"/>
  <c r="B2925" i="3"/>
  <c r="C2925" i="3"/>
  <c r="E2925" i="3"/>
  <c r="B2926" i="3"/>
  <c r="C2926" i="3"/>
  <c r="E2926" i="3"/>
  <c r="B2927" i="3"/>
  <c r="C2927" i="3"/>
  <c r="E2927" i="3"/>
  <c r="B2928" i="3"/>
  <c r="C2928" i="3"/>
  <c r="E2928" i="3"/>
  <c r="B2929" i="3"/>
  <c r="C2929" i="3"/>
  <c r="E2929" i="3"/>
  <c r="B2930" i="3"/>
  <c r="C2930" i="3"/>
  <c r="E2930" i="3"/>
  <c r="B2931" i="3"/>
  <c r="C2931" i="3"/>
  <c r="E2931" i="3"/>
  <c r="B2932" i="3"/>
  <c r="C2932" i="3"/>
  <c r="E2932" i="3"/>
  <c r="B2933" i="3"/>
  <c r="C2933" i="3"/>
  <c r="E2933" i="3"/>
  <c r="B2934" i="3"/>
  <c r="C2934" i="3"/>
  <c r="E2934" i="3"/>
  <c r="B2935" i="3"/>
  <c r="C2935" i="3"/>
  <c r="E2935" i="3"/>
  <c r="B2936" i="3"/>
  <c r="C2936" i="3"/>
  <c r="E2936" i="3"/>
  <c r="B2937" i="3"/>
  <c r="C2937" i="3"/>
  <c r="E2937" i="3"/>
  <c r="B2938" i="3"/>
  <c r="C2938" i="3"/>
  <c r="E2938" i="3"/>
  <c r="B2939" i="3"/>
  <c r="C2939" i="3"/>
  <c r="E2939" i="3"/>
  <c r="B2940" i="3"/>
  <c r="C2940" i="3"/>
  <c r="E2940" i="3"/>
  <c r="B2941" i="3"/>
  <c r="C2941" i="3"/>
  <c r="E2941" i="3"/>
  <c r="B2942" i="3"/>
  <c r="C2942" i="3"/>
  <c r="E2942" i="3"/>
  <c r="B2943" i="3"/>
  <c r="C2943" i="3"/>
  <c r="E2943" i="3"/>
  <c r="B2944" i="3"/>
  <c r="C2944" i="3"/>
  <c r="E2944" i="3"/>
  <c r="B2945" i="3"/>
  <c r="C2945" i="3"/>
  <c r="E2945" i="3"/>
  <c r="B2946" i="3"/>
  <c r="C2946" i="3"/>
  <c r="E2946" i="3"/>
  <c r="B2947" i="3"/>
  <c r="C2947" i="3"/>
  <c r="E2947" i="3"/>
  <c r="B2948" i="3"/>
  <c r="C2948" i="3"/>
  <c r="E2948" i="3"/>
  <c r="B2949" i="3"/>
  <c r="C2949" i="3"/>
  <c r="E2949" i="3"/>
  <c r="B2950" i="3"/>
  <c r="C2950" i="3"/>
  <c r="E2950" i="3"/>
  <c r="B2951" i="3"/>
  <c r="C2951" i="3"/>
  <c r="E2951" i="3"/>
  <c r="B2952" i="3"/>
  <c r="C2952" i="3"/>
  <c r="E2952" i="3"/>
  <c r="B2953" i="3"/>
  <c r="C2953" i="3"/>
  <c r="E2953" i="3"/>
  <c r="B2954" i="3"/>
  <c r="C2954" i="3"/>
  <c r="E2954" i="3"/>
  <c r="B2955" i="3"/>
  <c r="C2955" i="3"/>
  <c r="E2955" i="3"/>
  <c r="B2956" i="3"/>
  <c r="C2956" i="3"/>
  <c r="E2956" i="3"/>
  <c r="B2957" i="3"/>
  <c r="C2957" i="3"/>
  <c r="E2957" i="3"/>
  <c r="B2958" i="3"/>
  <c r="C2958" i="3"/>
  <c r="E2958" i="3"/>
  <c r="B2959" i="3"/>
  <c r="C2959" i="3"/>
  <c r="E2959" i="3"/>
  <c r="B2960" i="3"/>
  <c r="C2960" i="3"/>
  <c r="E2960" i="3"/>
  <c r="B2961" i="3"/>
  <c r="C2961" i="3"/>
  <c r="E2961" i="3"/>
  <c r="B2962" i="3"/>
  <c r="C2962" i="3"/>
  <c r="E2962" i="3"/>
  <c r="B2963" i="3"/>
  <c r="C2963" i="3"/>
  <c r="E2963" i="3"/>
  <c r="B2964" i="3"/>
  <c r="C2964" i="3"/>
  <c r="E2964" i="3"/>
  <c r="B2965" i="3"/>
  <c r="C2965" i="3"/>
  <c r="E2965" i="3"/>
  <c r="B2966" i="3"/>
  <c r="C2966" i="3"/>
  <c r="E2966" i="3"/>
  <c r="B2967" i="3"/>
  <c r="C2967" i="3"/>
  <c r="E2967" i="3"/>
  <c r="B2968" i="3"/>
  <c r="C2968" i="3"/>
  <c r="E2968" i="3"/>
  <c r="B2969" i="3"/>
  <c r="C2969" i="3"/>
  <c r="E2969" i="3"/>
  <c r="B2970" i="3"/>
  <c r="C2970" i="3"/>
  <c r="E2970" i="3"/>
  <c r="B2971" i="3"/>
  <c r="C2971" i="3"/>
  <c r="E2971" i="3"/>
  <c r="B2972" i="3"/>
  <c r="C2972" i="3"/>
  <c r="E2972" i="3"/>
  <c r="B2973" i="3"/>
  <c r="C2973" i="3"/>
  <c r="E2973" i="3"/>
  <c r="B2974" i="3"/>
  <c r="C2974" i="3"/>
  <c r="E2974" i="3"/>
  <c r="B2975" i="3"/>
  <c r="C2975" i="3"/>
  <c r="E2975" i="3"/>
  <c r="B2976" i="3"/>
  <c r="C2976" i="3"/>
  <c r="E2976" i="3"/>
  <c r="B2977" i="3"/>
  <c r="C2977" i="3"/>
  <c r="E2977" i="3"/>
  <c r="B2978" i="3"/>
  <c r="C2978" i="3"/>
  <c r="E2978" i="3"/>
  <c r="B2979" i="3"/>
  <c r="C2979" i="3"/>
  <c r="E2979" i="3"/>
  <c r="B2980" i="3"/>
  <c r="C2980" i="3"/>
  <c r="E2980" i="3"/>
  <c r="B2981" i="3"/>
  <c r="C2981" i="3"/>
  <c r="E2981" i="3"/>
  <c r="B2982" i="3"/>
  <c r="C2982" i="3"/>
  <c r="E2982" i="3"/>
  <c r="B2983" i="3"/>
  <c r="C2983" i="3"/>
  <c r="E2983" i="3"/>
  <c r="B2984" i="3"/>
  <c r="C2984" i="3"/>
  <c r="E2984" i="3"/>
  <c r="B2985" i="3"/>
  <c r="C2985" i="3"/>
  <c r="E2985" i="3"/>
  <c r="B2986" i="3"/>
  <c r="C2986" i="3"/>
  <c r="E2986" i="3"/>
  <c r="B2987" i="3"/>
  <c r="C2987" i="3"/>
  <c r="E2987" i="3"/>
  <c r="B2988" i="3"/>
  <c r="C2988" i="3"/>
  <c r="E2988" i="3"/>
  <c r="B2989" i="3"/>
  <c r="C2989" i="3"/>
  <c r="E2989" i="3"/>
  <c r="B2990" i="3"/>
  <c r="C2990" i="3"/>
  <c r="E2990" i="3"/>
  <c r="B2991" i="3"/>
  <c r="C2991" i="3"/>
  <c r="E2991" i="3"/>
  <c r="B2992" i="3"/>
  <c r="C2992" i="3"/>
  <c r="E2992" i="3"/>
  <c r="B2993" i="3"/>
  <c r="C2993" i="3"/>
  <c r="E2993" i="3"/>
  <c r="B2994" i="3"/>
  <c r="C2994" i="3"/>
  <c r="E2994" i="3"/>
  <c r="B2995" i="3"/>
  <c r="C2995" i="3"/>
  <c r="E2995" i="3"/>
  <c r="B2996" i="3"/>
  <c r="C2996" i="3"/>
  <c r="E2996" i="3"/>
  <c r="B2997" i="3"/>
  <c r="C2997" i="3"/>
  <c r="E2997" i="3"/>
  <c r="B2998" i="3"/>
  <c r="C2998" i="3"/>
  <c r="E2998" i="3"/>
  <c r="B2999" i="3"/>
  <c r="C2999" i="3"/>
  <c r="E2999" i="3"/>
  <c r="B3000" i="3"/>
  <c r="C3000" i="3"/>
  <c r="E3000" i="3"/>
  <c r="B3001" i="3"/>
  <c r="C3001" i="3"/>
  <c r="E3001" i="3"/>
  <c r="B3002" i="3"/>
  <c r="C3002" i="3"/>
  <c r="E3002" i="3"/>
  <c r="B3003" i="3"/>
  <c r="C3003" i="3"/>
  <c r="E3003" i="3"/>
  <c r="B3004" i="3"/>
  <c r="C3004" i="3"/>
  <c r="E3004" i="3"/>
  <c r="B3005" i="3"/>
  <c r="C3005" i="3"/>
  <c r="E3005" i="3"/>
  <c r="B3006" i="3"/>
  <c r="C3006" i="3"/>
  <c r="E3006" i="3"/>
  <c r="B3007" i="3"/>
  <c r="C3007" i="3"/>
  <c r="E3007" i="3"/>
  <c r="B3008" i="3"/>
  <c r="C3008" i="3"/>
  <c r="E3008" i="3"/>
  <c r="B3009" i="3"/>
  <c r="C3009" i="3"/>
  <c r="E3009" i="3"/>
  <c r="B3010" i="3"/>
  <c r="C3010" i="3"/>
  <c r="E3010" i="3"/>
  <c r="B3011" i="3"/>
  <c r="C3011" i="3"/>
  <c r="E3011" i="3"/>
  <c r="B3012" i="3"/>
  <c r="C3012" i="3"/>
  <c r="E3012" i="3"/>
  <c r="B3013" i="3"/>
  <c r="C3013" i="3"/>
  <c r="E3013" i="3"/>
  <c r="B3014" i="3"/>
  <c r="C3014" i="3"/>
  <c r="E3014" i="3"/>
  <c r="B3015" i="3"/>
  <c r="C3015" i="3"/>
  <c r="E3015" i="3"/>
  <c r="B3016" i="3"/>
  <c r="C3016" i="3"/>
  <c r="E3016" i="3"/>
  <c r="B3017" i="3"/>
  <c r="C3017" i="3"/>
  <c r="E3017" i="3"/>
  <c r="B3018" i="3"/>
  <c r="C3018" i="3"/>
  <c r="E3018" i="3"/>
  <c r="B3019" i="3"/>
  <c r="C3019" i="3"/>
  <c r="E3019" i="3"/>
  <c r="B3020" i="3"/>
  <c r="C3020" i="3"/>
  <c r="E3020" i="3"/>
  <c r="B3021" i="3"/>
  <c r="C3021" i="3"/>
  <c r="E3021" i="3"/>
  <c r="B3022" i="3"/>
  <c r="C3022" i="3"/>
  <c r="E3022" i="3"/>
  <c r="B3023" i="3"/>
  <c r="C3023" i="3"/>
  <c r="E3023" i="3"/>
  <c r="B3024" i="3"/>
  <c r="C3024" i="3"/>
  <c r="E3024" i="3"/>
  <c r="B3025" i="3"/>
  <c r="C3025" i="3"/>
  <c r="E3025" i="3"/>
  <c r="B3026" i="3"/>
  <c r="C3026" i="3"/>
  <c r="E3026" i="3"/>
  <c r="B3027" i="3"/>
  <c r="C3027" i="3"/>
  <c r="E3027" i="3"/>
  <c r="B3028" i="3"/>
  <c r="C3028" i="3"/>
  <c r="E3028" i="3"/>
  <c r="B3029" i="3"/>
  <c r="C3029" i="3"/>
  <c r="E3029" i="3"/>
  <c r="B3030" i="3"/>
  <c r="C3030" i="3"/>
  <c r="E3030" i="3"/>
  <c r="B3031" i="3"/>
  <c r="C3031" i="3"/>
  <c r="E3031" i="3"/>
  <c r="B3032" i="3"/>
  <c r="C3032" i="3"/>
  <c r="E3032" i="3"/>
  <c r="B3033" i="3"/>
  <c r="C3033" i="3"/>
  <c r="E3033" i="3"/>
  <c r="B3034" i="3"/>
  <c r="C3034" i="3"/>
  <c r="E3034" i="3"/>
  <c r="B3035" i="3"/>
  <c r="C3035" i="3"/>
  <c r="E3035" i="3"/>
  <c r="B3036" i="3"/>
  <c r="C3036" i="3"/>
  <c r="E3036" i="3"/>
  <c r="B3037" i="3"/>
  <c r="C3037" i="3"/>
  <c r="E3037" i="3"/>
  <c r="B3038" i="3"/>
  <c r="C3038" i="3"/>
  <c r="E3038" i="3"/>
  <c r="B3039" i="3"/>
  <c r="C3039" i="3"/>
  <c r="E3039" i="3"/>
  <c r="B3040" i="3"/>
  <c r="C3040" i="3"/>
  <c r="E3040" i="3"/>
  <c r="B3041" i="3"/>
  <c r="C3041" i="3"/>
  <c r="E3041" i="3"/>
  <c r="B3042" i="3"/>
  <c r="C3042" i="3"/>
  <c r="E3042" i="3"/>
  <c r="B3043" i="3"/>
  <c r="C3043" i="3"/>
  <c r="E3043" i="3"/>
  <c r="B3044" i="3"/>
  <c r="C3044" i="3"/>
  <c r="E3044" i="3"/>
  <c r="B3045" i="3"/>
  <c r="C3045" i="3"/>
  <c r="E3045" i="3"/>
  <c r="B3046" i="3"/>
  <c r="C3046" i="3"/>
  <c r="E3046" i="3"/>
  <c r="B3047" i="3"/>
  <c r="C3047" i="3"/>
  <c r="E3047" i="3"/>
  <c r="B3048" i="3"/>
  <c r="C3048" i="3"/>
  <c r="E3048" i="3"/>
  <c r="B3049" i="3"/>
  <c r="C3049" i="3"/>
  <c r="E3049" i="3"/>
  <c r="B3050" i="3"/>
  <c r="C3050" i="3"/>
  <c r="E3050" i="3"/>
  <c r="B3051" i="3"/>
  <c r="C3051" i="3"/>
  <c r="E3051" i="3"/>
  <c r="B3052" i="3"/>
  <c r="C3052" i="3"/>
  <c r="E3052" i="3"/>
  <c r="B3053" i="3"/>
  <c r="C3053" i="3"/>
  <c r="E3053" i="3"/>
  <c r="B3054" i="3"/>
  <c r="C3054" i="3"/>
  <c r="E3054" i="3"/>
  <c r="B3055" i="3"/>
  <c r="C3055" i="3"/>
  <c r="E3055" i="3"/>
  <c r="B3056" i="3"/>
  <c r="C3056" i="3"/>
  <c r="E3056" i="3"/>
  <c r="B3057" i="3"/>
  <c r="C3057" i="3"/>
  <c r="E3057" i="3"/>
  <c r="B3058" i="3"/>
  <c r="C3058" i="3"/>
  <c r="E3058" i="3"/>
  <c r="B3059" i="3"/>
  <c r="C3059" i="3"/>
  <c r="E3059" i="3"/>
  <c r="B3060" i="3"/>
  <c r="C3060" i="3"/>
  <c r="E3060" i="3"/>
  <c r="B3061" i="3"/>
  <c r="C3061" i="3"/>
  <c r="E3061" i="3"/>
  <c r="B3062" i="3"/>
  <c r="C3062" i="3"/>
  <c r="E3062" i="3"/>
  <c r="B3063" i="3"/>
  <c r="C3063" i="3"/>
  <c r="E3063" i="3"/>
  <c r="B3064" i="3"/>
  <c r="C3064" i="3"/>
  <c r="E3064" i="3"/>
  <c r="B3065" i="3"/>
  <c r="C3065" i="3"/>
  <c r="E3065" i="3"/>
  <c r="B3066" i="3"/>
  <c r="C3066" i="3"/>
  <c r="E3066" i="3"/>
  <c r="B3067" i="3"/>
  <c r="C3067" i="3"/>
  <c r="E3067" i="3"/>
  <c r="B3068" i="3"/>
  <c r="C3068" i="3"/>
  <c r="E3068" i="3"/>
  <c r="B3069" i="3"/>
  <c r="C3069" i="3"/>
  <c r="E3069" i="3"/>
  <c r="B3070" i="3"/>
  <c r="C3070" i="3"/>
  <c r="E3070" i="3"/>
  <c r="B3071" i="3"/>
  <c r="C3071" i="3"/>
  <c r="E3071" i="3"/>
  <c r="B3072" i="3"/>
  <c r="C3072" i="3"/>
  <c r="E3072" i="3"/>
  <c r="B3073" i="3"/>
  <c r="C3073" i="3"/>
  <c r="E3073" i="3"/>
  <c r="B3074" i="3"/>
  <c r="C3074" i="3"/>
  <c r="E3074" i="3"/>
  <c r="B3075" i="3"/>
  <c r="C3075" i="3"/>
  <c r="E3075" i="3"/>
  <c r="B3076" i="3"/>
  <c r="C3076" i="3"/>
  <c r="E3076" i="3"/>
  <c r="B3077" i="3"/>
  <c r="C3077" i="3"/>
  <c r="E3077" i="3"/>
  <c r="B3078" i="3"/>
  <c r="C3078" i="3"/>
  <c r="E3078" i="3"/>
  <c r="B3079" i="3"/>
  <c r="C3079" i="3"/>
  <c r="E3079" i="3"/>
  <c r="B3080" i="3"/>
  <c r="C3080" i="3"/>
  <c r="E3080" i="3"/>
  <c r="B3081" i="3"/>
  <c r="C3081" i="3"/>
  <c r="E3081" i="3"/>
  <c r="B3082" i="3"/>
  <c r="C3082" i="3"/>
  <c r="E3082" i="3"/>
  <c r="B3083" i="3"/>
  <c r="C3083" i="3"/>
  <c r="E3083" i="3"/>
  <c r="B3084" i="3"/>
  <c r="C3084" i="3"/>
  <c r="E3084" i="3"/>
  <c r="B3085" i="3"/>
  <c r="C3085" i="3"/>
  <c r="E3085" i="3"/>
  <c r="B3086" i="3"/>
  <c r="C3086" i="3"/>
  <c r="E3086" i="3"/>
  <c r="B3087" i="3"/>
  <c r="C3087" i="3"/>
  <c r="E3087" i="3"/>
  <c r="B3088" i="3"/>
  <c r="C3088" i="3"/>
  <c r="E3088" i="3"/>
  <c r="B3089" i="3"/>
  <c r="C3089" i="3"/>
  <c r="E3089" i="3"/>
  <c r="B3090" i="3"/>
  <c r="C3090" i="3"/>
  <c r="E3090" i="3"/>
  <c r="B3091" i="3"/>
  <c r="C3091" i="3"/>
  <c r="E3091" i="3"/>
  <c r="B3092" i="3"/>
  <c r="C3092" i="3"/>
  <c r="E3092" i="3"/>
  <c r="B3093" i="3"/>
  <c r="C3093" i="3"/>
  <c r="E3093" i="3"/>
  <c r="B3094" i="3"/>
  <c r="C3094" i="3"/>
  <c r="E3094" i="3"/>
  <c r="B3095" i="3"/>
  <c r="C3095" i="3"/>
  <c r="E3095" i="3"/>
  <c r="B3096" i="3"/>
  <c r="C3096" i="3"/>
  <c r="E3096" i="3"/>
  <c r="B3097" i="3"/>
  <c r="C3097" i="3"/>
  <c r="E3097" i="3"/>
  <c r="B3098" i="3"/>
  <c r="C3098" i="3"/>
  <c r="E3098" i="3"/>
  <c r="B3099" i="3"/>
  <c r="C3099" i="3"/>
  <c r="E3099" i="3"/>
  <c r="B3100" i="3"/>
  <c r="C3100" i="3"/>
  <c r="E3100" i="3"/>
  <c r="B3101" i="3"/>
  <c r="C3101" i="3"/>
  <c r="E3101" i="3"/>
  <c r="B3102" i="3"/>
  <c r="C3102" i="3"/>
  <c r="E3102" i="3"/>
  <c r="B3103" i="3"/>
  <c r="C3103" i="3"/>
  <c r="E3103" i="3"/>
  <c r="B3104" i="3"/>
  <c r="C3104" i="3"/>
  <c r="E3104" i="3"/>
  <c r="B3105" i="3"/>
  <c r="C3105" i="3"/>
  <c r="E3105" i="3"/>
  <c r="B3106" i="3"/>
  <c r="C3106" i="3"/>
  <c r="E3106" i="3"/>
  <c r="B3107" i="3"/>
  <c r="C3107" i="3"/>
  <c r="E3107" i="3"/>
  <c r="B3108" i="3"/>
  <c r="C3108" i="3"/>
  <c r="E3108" i="3"/>
  <c r="B3109" i="3"/>
  <c r="C3109" i="3"/>
  <c r="E3109" i="3"/>
  <c r="B3110" i="3"/>
  <c r="C3110" i="3"/>
  <c r="E3110" i="3"/>
  <c r="B3111" i="3"/>
  <c r="C3111" i="3"/>
  <c r="E3111" i="3"/>
  <c r="B3112" i="3"/>
  <c r="C3112" i="3"/>
  <c r="E3112" i="3"/>
  <c r="B3113" i="3"/>
  <c r="C3113" i="3"/>
  <c r="E3113" i="3"/>
  <c r="B3114" i="3"/>
  <c r="C3114" i="3"/>
  <c r="E3114" i="3"/>
  <c r="B3115" i="3"/>
  <c r="C3115" i="3"/>
  <c r="E3115" i="3"/>
  <c r="B3116" i="3"/>
  <c r="C3116" i="3"/>
  <c r="E3116" i="3"/>
  <c r="B3117" i="3"/>
  <c r="C3117" i="3"/>
  <c r="E3117" i="3"/>
  <c r="B3118" i="3"/>
  <c r="C3118" i="3"/>
  <c r="E3118" i="3"/>
  <c r="B3119" i="3"/>
  <c r="C3119" i="3"/>
  <c r="E3119" i="3"/>
  <c r="B3120" i="3"/>
  <c r="C3120" i="3"/>
  <c r="E3120" i="3"/>
  <c r="B3121" i="3"/>
  <c r="C3121" i="3"/>
  <c r="E3121" i="3"/>
  <c r="B3122" i="3"/>
  <c r="C3122" i="3"/>
  <c r="E3122" i="3"/>
  <c r="B3123" i="3"/>
  <c r="C3123" i="3"/>
  <c r="E3123" i="3"/>
  <c r="B3124" i="3"/>
  <c r="C3124" i="3"/>
  <c r="E3124" i="3"/>
  <c r="B3125" i="3"/>
  <c r="C3125" i="3"/>
  <c r="E3125" i="3"/>
  <c r="B3126" i="3"/>
  <c r="C3126" i="3"/>
  <c r="E3126" i="3"/>
  <c r="B3127" i="3"/>
  <c r="C3127" i="3"/>
  <c r="E3127" i="3"/>
  <c r="B3128" i="3"/>
  <c r="C3128" i="3"/>
  <c r="E3128" i="3"/>
  <c r="B3129" i="3"/>
  <c r="C3129" i="3"/>
  <c r="E3129" i="3"/>
  <c r="B3130" i="3"/>
  <c r="C3130" i="3"/>
  <c r="E3130" i="3"/>
  <c r="B3131" i="3"/>
  <c r="C3131" i="3"/>
  <c r="E3131" i="3"/>
  <c r="B3132" i="3"/>
  <c r="C3132" i="3"/>
  <c r="E3132" i="3"/>
  <c r="B3133" i="3"/>
  <c r="C3133" i="3"/>
  <c r="E3133" i="3"/>
  <c r="B3134" i="3"/>
  <c r="C3134" i="3"/>
  <c r="E3134" i="3"/>
  <c r="B3135" i="3"/>
  <c r="C3135" i="3"/>
  <c r="E3135" i="3"/>
  <c r="B3136" i="3"/>
  <c r="C3136" i="3"/>
  <c r="E3136" i="3"/>
  <c r="B3137" i="3"/>
  <c r="C3137" i="3"/>
  <c r="E3137" i="3"/>
  <c r="B3138" i="3"/>
  <c r="C3138" i="3"/>
  <c r="E3138" i="3"/>
  <c r="B3139" i="3"/>
  <c r="C3139" i="3"/>
  <c r="E3139" i="3"/>
  <c r="B3140" i="3"/>
  <c r="C3140" i="3"/>
  <c r="E3140" i="3"/>
  <c r="B3141" i="3"/>
  <c r="C3141" i="3"/>
  <c r="E3141" i="3"/>
  <c r="B3142" i="3"/>
  <c r="C3142" i="3"/>
  <c r="E3142" i="3"/>
  <c r="B3143" i="3"/>
  <c r="C3143" i="3"/>
  <c r="E3143" i="3"/>
  <c r="B3144" i="3"/>
  <c r="C3144" i="3"/>
  <c r="E3144" i="3"/>
  <c r="B3145" i="3"/>
  <c r="C3145" i="3"/>
  <c r="E3145" i="3"/>
  <c r="B3146" i="3"/>
  <c r="C3146" i="3"/>
  <c r="E3146" i="3"/>
  <c r="B3147" i="3"/>
  <c r="C3147" i="3"/>
  <c r="E3147" i="3"/>
  <c r="B3148" i="3"/>
  <c r="C3148" i="3"/>
  <c r="E3148" i="3"/>
  <c r="B3149" i="3"/>
  <c r="C3149" i="3"/>
  <c r="E3149" i="3"/>
  <c r="B3150" i="3"/>
  <c r="C3150" i="3"/>
  <c r="E3150" i="3"/>
  <c r="B3151" i="3"/>
  <c r="C3151" i="3"/>
  <c r="E3151" i="3"/>
  <c r="B3152" i="3"/>
  <c r="C3152" i="3"/>
  <c r="E3152" i="3"/>
  <c r="B3153" i="3"/>
  <c r="C3153" i="3"/>
  <c r="E3153" i="3"/>
  <c r="B3154" i="3"/>
  <c r="C3154" i="3"/>
  <c r="E3154" i="3"/>
  <c r="B3155" i="3"/>
  <c r="C3155" i="3"/>
  <c r="E3155" i="3"/>
  <c r="B3156" i="3"/>
  <c r="C3156" i="3"/>
  <c r="E3156" i="3"/>
  <c r="B3157" i="3"/>
  <c r="C3157" i="3"/>
  <c r="E3157" i="3"/>
  <c r="B3158" i="3"/>
  <c r="C3158" i="3"/>
  <c r="E3158" i="3"/>
  <c r="B3159" i="3"/>
  <c r="C3159" i="3"/>
  <c r="E3159" i="3"/>
  <c r="B3160" i="3"/>
  <c r="C3160" i="3"/>
  <c r="E3160" i="3"/>
  <c r="B3161" i="3"/>
  <c r="C3161" i="3"/>
  <c r="E3161" i="3"/>
  <c r="B3162" i="3"/>
  <c r="C3162" i="3"/>
  <c r="E3162" i="3"/>
  <c r="B3163" i="3"/>
  <c r="C3163" i="3"/>
  <c r="E3163" i="3"/>
  <c r="B3164" i="3"/>
  <c r="C3164" i="3"/>
  <c r="E3164" i="3"/>
  <c r="B3165" i="3"/>
  <c r="C3165" i="3"/>
  <c r="E3165" i="3"/>
  <c r="B3166" i="3"/>
  <c r="C3166" i="3"/>
  <c r="E3166" i="3"/>
  <c r="B3167" i="3"/>
  <c r="C3167" i="3"/>
  <c r="E3167" i="3"/>
  <c r="B3168" i="3"/>
  <c r="C3168" i="3"/>
  <c r="E3168" i="3"/>
  <c r="B3169" i="3"/>
  <c r="C3169" i="3"/>
  <c r="E3169" i="3"/>
  <c r="B3170" i="3"/>
  <c r="C3170" i="3"/>
  <c r="E3170" i="3"/>
  <c r="B3171" i="3"/>
  <c r="C3171" i="3"/>
  <c r="E3171" i="3"/>
  <c r="B3172" i="3"/>
  <c r="C3172" i="3"/>
  <c r="E3172" i="3"/>
  <c r="B3173" i="3"/>
  <c r="C3173" i="3"/>
  <c r="E3173" i="3"/>
  <c r="B3174" i="3"/>
  <c r="C3174" i="3"/>
  <c r="E3174" i="3"/>
  <c r="B3175" i="3"/>
  <c r="C3175" i="3"/>
  <c r="E3175" i="3"/>
  <c r="B3176" i="3"/>
  <c r="C3176" i="3"/>
  <c r="E3176" i="3"/>
  <c r="B3177" i="3"/>
  <c r="C3177" i="3"/>
  <c r="E3177" i="3"/>
  <c r="B3178" i="3"/>
  <c r="C3178" i="3"/>
  <c r="E3178" i="3"/>
  <c r="B3179" i="3"/>
  <c r="C3179" i="3"/>
  <c r="E3179" i="3"/>
  <c r="B3180" i="3"/>
  <c r="C3180" i="3"/>
  <c r="E3180" i="3"/>
  <c r="B3181" i="3"/>
  <c r="C3181" i="3"/>
  <c r="E3181" i="3"/>
  <c r="B3182" i="3"/>
  <c r="C3182" i="3"/>
  <c r="E3182" i="3"/>
  <c r="B3183" i="3"/>
  <c r="C3183" i="3"/>
  <c r="E3183" i="3"/>
  <c r="B3184" i="3"/>
  <c r="C3184" i="3"/>
  <c r="E3184" i="3"/>
  <c r="B3185" i="3"/>
  <c r="C3185" i="3"/>
  <c r="E3185" i="3"/>
  <c r="B3186" i="3"/>
  <c r="C3186" i="3"/>
  <c r="E3186" i="3"/>
  <c r="B3187" i="3"/>
  <c r="C3187" i="3"/>
  <c r="E3187" i="3"/>
  <c r="B3188" i="3"/>
  <c r="C3188" i="3"/>
  <c r="E3188" i="3"/>
  <c r="B3189" i="3"/>
  <c r="C3189" i="3"/>
  <c r="E3189" i="3"/>
  <c r="B3190" i="3"/>
  <c r="C3190" i="3"/>
  <c r="E3190" i="3"/>
  <c r="B3191" i="3"/>
  <c r="C3191" i="3"/>
  <c r="E3191" i="3"/>
  <c r="B3192" i="3"/>
  <c r="C3192" i="3"/>
  <c r="E3192" i="3"/>
  <c r="B3193" i="3"/>
  <c r="C3193" i="3"/>
  <c r="E3193" i="3"/>
  <c r="B3194" i="3"/>
  <c r="C3194" i="3"/>
  <c r="E3194" i="3"/>
  <c r="B3195" i="3"/>
  <c r="C3195" i="3"/>
  <c r="E3195" i="3"/>
  <c r="B3196" i="3"/>
  <c r="C3196" i="3"/>
  <c r="E3196" i="3"/>
  <c r="B3197" i="3"/>
  <c r="C3197" i="3"/>
  <c r="E3197" i="3"/>
  <c r="B3198" i="3"/>
  <c r="C3198" i="3"/>
  <c r="E3198" i="3"/>
  <c r="B3199" i="3"/>
  <c r="C3199" i="3"/>
  <c r="E3199" i="3"/>
  <c r="B3200" i="3"/>
  <c r="C3200" i="3"/>
  <c r="E3200" i="3"/>
  <c r="B3201" i="3"/>
  <c r="C3201" i="3"/>
  <c r="E3201" i="3"/>
  <c r="B3202" i="3"/>
  <c r="C3202" i="3"/>
  <c r="E3202" i="3"/>
  <c r="B3203" i="3"/>
  <c r="C3203" i="3"/>
  <c r="E3203" i="3"/>
  <c r="B3204" i="3"/>
  <c r="C3204" i="3"/>
  <c r="E3204" i="3"/>
  <c r="B3205" i="3"/>
  <c r="C3205" i="3"/>
  <c r="E3205" i="3"/>
  <c r="B3206" i="3"/>
  <c r="C3206" i="3"/>
  <c r="E3206" i="3"/>
  <c r="B3207" i="3"/>
  <c r="C3207" i="3"/>
  <c r="E3207" i="3"/>
  <c r="B3208" i="3"/>
  <c r="C3208" i="3"/>
  <c r="E3208" i="3"/>
  <c r="B3209" i="3"/>
  <c r="C3209" i="3"/>
  <c r="E3209" i="3"/>
  <c r="B3210" i="3"/>
  <c r="C3210" i="3"/>
  <c r="E3210" i="3"/>
  <c r="B3211" i="3"/>
  <c r="C3211" i="3"/>
  <c r="E3211" i="3"/>
  <c r="B3212" i="3"/>
  <c r="C3212" i="3"/>
  <c r="E3212" i="3"/>
  <c r="B3213" i="3"/>
  <c r="C3213" i="3"/>
  <c r="E3213" i="3"/>
  <c r="B3214" i="3"/>
  <c r="C3214" i="3"/>
  <c r="E3214" i="3"/>
  <c r="B3215" i="3"/>
  <c r="C3215" i="3"/>
  <c r="E3215" i="3"/>
  <c r="B3216" i="3"/>
  <c r="C3216" i="3"/>
  <c r="E3216" i="3"/>
  <c r="B3217" i="3"/>
  <c r="C3217" i="3"/>
  <c r="E3217" i="3"/>
  <c r="B3218" i="3"/>
  <c r="C3218" i="3"/>
  <c r="E3218" i="3"/>
  <c r="B3219" i="3"/>
  <c r="C3219" i="3"/>
  <c r="E3219" i="3"/>
  <c r="B3220" i="3"/>
  <c r="C3220" i="3"/>
  <c r="E3220" i="3"/>
  <c r="B3221" i="3"/>
  <c r="C3221" i="3"/>
  <c r="E3221" i="3"/>
  <c r="B3222" i="3"/>
  <c r="C3222" i="3"/>
  <c r="E3222" i="3"/>
  <c r="B3223" i="3"/>
  <c r="C3223" i="3"/>
  <c r="E3223" i="3"/>
  <c r="B3224" i="3"/>
  <c r="C3224" i="3"/>
  <c r="E3224" i="3"/>
  <c r="B3225" i="3"/>
  <c r="C3225" i="3"/>
  <c r="E3225" i="3"/>
  <c r="B3226" i="3"/>
  <c r="C3226" i="3"/>
  <c r="E3226" i="3"/>
  <c r="B3227" i="3"/>
  <c r="C3227" i="3"/>
  <c r="E3227" i="3"/>
  <c r="B3228" i="3"/>
  <c r="C3228" i="3"/>
  <c r="E3228" i="3"/>
  <c r="B3229" i="3"/>
  <c r="C3229" i="3"/>
  <c r="E3229" i="3"/>
  <c r="B3230" i="3"/>
  <c r="C3230" i="3"/>
  <c r="E3230" i="3"/>
  <c r="B3231" i="3"/>
  <c r="C3231" i="3"/>
  <c r="E3231" i="3"/>
  <c r="B3232" i="3"/>
  <c r="C3232" i="3"/>
  <c r="E3232" i="3"/>
  <c r="B3233" i="3"/>
  <c r="C3233" i="3"/>
  <c r="E3233" i="3"/>
  <c r="B3234" i="3"/>
  <c r="C3234" i="3"/>
  <c r="E3234" i="3"/>
  <c r="B3235" i="3"/>
  <c r="C3235" i="3"/>
  <c r="E3235" i="3"/>
  <c r="B3236" i="3"/>
  <c r="C3236" i="3"/>
  <c r="E3236" i="3"/>
  <c r="B3237" i="3"/>
  <c r="C3237" i="3"/>
  <c r="E3237" i="3"/>
  <c r="B3238" i="3"/>
  <c r="C3238" i="3"/>
  <c r="E3238" i="3"/>
  <c r="B3239" i="3"/>
  <c r="C3239" i="3"/>
  <c r="E3239" i="3"/>
  <c r="B3240" i="3"/>
  <c r="C3240" i="3"/>
  <c r="E3240" i="3"/>
  <c r="B3241" i="3"/>
  <c r="C3241" i="3"/>
  <c r="E3241" i="3"/>
  <c r="B3242" i="3"/>
  <c r="C3242" i="3"/>
  <c r="E3242" i="3"/>
  <c r="B3243" i="3"/>
  <c r="C3243" i="3"/>
  <c r="E3243" i="3"/>
  <c r="B3244" i="3"/>
  <c r="C3244" i="3"/>
  <c r="E3244" i="3"/>
  <c r="B3245" i="3"/>
  <c r="C3245" i="3"/>
  <c r="E3245" i="3"/>
  <c r="B3246" i="3"/>
  <c r="C3246" i="3"/>
  <c r="E3246" i="3"/>
  <c r="B3247" i="3"/>
  <c r="C3247" i="3"/>
  <c r="E3247" i="3"/>
  <c r="B3248" i="3"/>
  <c r="C3248" i="3"/>
  <c r="E3248" i="3"/>
  <c r="B3249" i="3"/>
  <c r="C3249" i="3"/>
  <c r="E3249" i="3"/>
  <c r="B3250" i="3"/>
  <c r="C3250" i="3"/>
  <c r="E3250" i="3"/>
  <c r="B3251" i="3"/>
  <c r="C3251" i="3"/>
  <c r="E3251" i="3"/>
  <c r="B3252" i="3"/>
  <c r="C3252" i="3"/>
  <c r="E3252" i="3"/>
  <c r="B3253" i="3"/>
  <c r="C3253" i="3"/>
  <c r="E3253" i="3"/>
  <c r="B3254" i="3"/>
  <c r="C3254" i="3"/>
  <c r="E3254" i="3"/>
  <c r="B3255" i="3"/>
  <c r="C3255" i="3"/>
  <c r="E3255" i="3"/>
  <c r="B3256" i="3"/>
  <c r="C3256" i="3"/>
  <c r="E3256" i="3"/>
  <c r="B3257" i="3"/>
  <c r="C3257" i="3"/>
  <c r="E3257" i="3"/>
  <c r="B3258" i="3"/>
  <c r="C3258" i="3"/>
  <c r="E3258" i="3"/>
  <c r="B3259" i="3"/>
  <c r="C3259" i="3"/>
  <c r="E3259" i="3"/>
  <c r="B3260" i="3"/>
  <c r="C3260" i="3"/>
  <c r="E3260" i="3"/>
  <c r="B3261" i="3"/>
  <c r="C3261" i="3"/>
  <c r="E3261" i="3"/>
  <c r="B3262" i="3"/>
  <c r="C3262" i="3"/>
  <c r="E3262" i="3"/>
  <c r="B3263" i="3"/>
  <c r="C3263" i="3"/>
  <c r="E3263" i="3"/>
  <c r="B3264" i="3"/>
  <c r="C3264" i="3"/>
  <c r="E3264" i="3"/>
  <c r="B3265" i="3"/>
  <c r="C3265" i="3"/>
  <c r="E3265" i="3"/>
  <c r="B3266" i="3"/>
  <c r="C3266" i="3"/>
  <c r="E3266" i="3"/>
  <c r="B3267" i="3"/>
  <c r="C3267" i="3"/>
  <c r="E3267" i="3"/>
  <c r="B3268" i="3"/>
  <c r="C3268" i="3"/>
  <c r="E3268" i="3"/>
  <c r="B3269" i="3"/>
  <c r="C3269" i="3"/>
  <c r="E3269" i="3"/>
  <c r="B3270" i="3"/>
  <c r="C3270" i="3"/>
  <c r="E3270" i="3"/>
  <c r="B3271" i="3"/>
  <c r="C3271" i="3"/>
  <c r="E3271" i="3"/>
  <c r="B3272" i="3"/>
  <c r="C3272" i="3"/>
  <c r="E3272" i="3"/>
  <c r="B3273" i="3"/>
  <c r="C3273" i="3"/>
  <c r="E3273" i="3"/>
  <c r="B3274" i="3"/>
  <c r="C3274" i="3"/>
  <c r="E3274" i="3"/>
  <c r="B3275" i="3"/>
  <c r="C3275" i="3"/>
  <c r="E3275" i="3"/>
  <c r="B3276" i="3"/>
  <c r="C3276" i="3"/>
  <c r="E3276" i="3"/>
  <c r="B3277" i="3"/>
  <c r="C3277" i="3"/>
  <c r="E3277" i="3"/>
  <c r="B3278" i="3"/>
  <c r="C3278" i="3"/>
  <c r="E3278" i="3"/>
  <c r="B3279" i="3"/>
  <c r="C3279" i="3"/>
  <c r="E3279" i="3"/>
  <c r="B3280" i="3"/>
  <c r="C3280" i="3"/>
  <c r="E3280" i="3"/>
  <c r="B3281" i="3"/>
  <c r="C3281" i="3"/>
  <c r="E3281" i="3"/>
  <c r="B3282" i="3"/>
  <c r="C3282" i="3"/>
  <c r="E3282" i="3"/>
  <c r="B3283" i="3"/>
  <c r="C3283" i="3"/>
  <c r="E3283" i="3"/>
  <c r="B3284" i="3"/>
  <c r="C3284" i="3"/>
  <c r="E3284" i="3"/>
  <c r="B3285" i="3"/>
  <c r="C3285" i="3"/>
  <c r="E3285" i="3"/>
  <c r="B3286" i="3"/>
  <c r="C3286" i="3"/>
  <c r="E3286" i="3"/>
  <c r="B3287" i="3"/>
  <c r="C3287" i="3"/>
  <c r="E3287" i="3"/>
  <c r="B3288" i="3"/>
  <c r="C3288" i="3"/>
  <c r="E3288" i="3"/>
  <c r="B3289" i="3"/>
  <c r="C3289" i="3"/>
  <c r="E3289" i="3"/>
  <c r="B3290" i="3"/>
  <c r="C3290" i="3"/>
  <c r="E3290" i="3"/>
  <c r="B3291" i="3"/>
  <c r="C3291" i="3"/>
  <c r="E3291" i="3"/>
  <c r="B3292" i="3"/>
  <c r="C3292" i="3"/>
  <c r="E3292" i="3"/>
  <c r="B3293" i="3"/>
  <c r="C3293" i="3"/>
  <c r="E3293" i="3"/>
  <c r="B3294" i="3"/>
  <c r="C3294" i="3"/>
  <c r="E3294" i="3"/>
  <c r="B3295" i="3"/>
  <c r="C3295" i="3"/>
  <c r="E3295" i="3"/>
  <c r="B3296" i="3"/>
  <c r="C3296" i="3"/>
  <c r="E3296" i="3"/>
  <c r="B3297" i="3"/>
  <c r="C3297" i="3"/>
  <c r="E3297" i="3"/>
  <c r="B3298" i="3"/>
  <c r="C3298" i="3"/>
  <c r="E3298" i="3"/>
  <c r="B3299" i="3"/>
  <c r="C3299" i="3"/>
  <c r="E3299" i="3"/>
  <c r="B3300" i="3"/>
  <c r="C3300" i="3"/>
  <c r="E3300" i="3"/>
  <c r="B3301" i="3"/>
  <c r="C3301" i="3"/>
  <c r="E3301" i="3"/>
  <c r="B3302" i="3"/>
  <c r="C3302" i="3"/>
  <c r="E3302" i="3"/>
  <c r="B3303" i="3"/>
  <c r="C3303" i="3"/>
  <c r="E3303" i="3"/>
  <c r="B3304" i="3"/>
  <c r="C3304" i="3"/>
  <c r="E3304" i="3"/>
  <c r="B3305" i="3"/>
  <c r="C3305" i="3"/>
  <c r="E3305" i="3"/>
  <c r="B3306" i="3"/>
  <c r="C3306" i="3"/>
  <c r="E3306" i="3"/>
  <c r="B3307" i="3"/>
  <c r="C3307" i="3"/>
  <c r="E3307" i="3"/>
  <c r="B3308" i="3"/>
  <c r="C3308" i="3"/>
  <c r="E3308" i="3"/>
  <c r="B3309" i="3"/>
  <c r="C3309" i="3"/>
  <c r="E3309" i="3"/>
  <c r="B3310" i="3"/>
  <c r="C3310" i="3"/>
  <c r="E3310" i="3"/>
  <c r="B3311" i="3"/>
  <c r="C3311" i="3"/>
  <c r="E3311" i="3"/>
  <c r="B3312" i="3"/>
  <c r="C3312" i="3"/>
  <c r="E3312" i="3"/>
  <c r="B3313" i="3"/>
  <c r="C3313" i="3"/>
  <c r="E3313" i="3"/>
  <c r="B3314" i="3"/>
  <c r="C3314" i="3"/>
  <c r="E3314" i="3"/>
  <c r="B3315" i="3"/>
  <c r="C3315" i="3"/>
  <c r="E3315" i="3"/>
  <c r="B3316" i="3"/>
  <c r="C3316" i="3"/>
  <c r="E3316" i="3"/>
  <c r="B3317" i="3"/>
  <c r="C3317" i="3"/>
  <c r="E3317" i="3"/>
  <c r="B3318" i="3"/>
  <c r="C3318" i="3"/>
  <c r="E3318" i="3"/>
  <c r="B3319" i="3"/>
  <c r="C3319" i="3"/>
  <c r="E3319" i="3"/>
  <c r="B3320" i="3"/>
  <c r="C3320" i="3"/>
  <c r="E3320" i="3"/>
  <c r="B3321" i="3"/>
  <c r="C3321" i="3"/>
  <c r="E3321" i="3"/>
  <c r="B3322" i="3"/>
  <c r="C3322" i="3"/>
  <c r="E3322" i="3"/>
  <c r="B3323" i="3"/>
  <c r="C3323" i="3"/>
  <c r="E3323" i="3"/>
  <c r="B3324" i="3"/>
  <c r="C3324" i="3"/>
  <c r="E3324" i="3"/>
  <c r="B3325" i="3"/>
  <c r="C3325" i="3"/>
  <c r="E3325" i="3"/>
  <c r="B3326" i="3"/>
  <c r="C3326" i="3"/>
  <c r="E3326" i="3"/>
  <c r="B3327" i="3"/>
  <c r="C3327" i="3"/>
  <c r="E3327" i="3"/>
  <c r="B3328" i="3"/>
  <c r="C3328" i="3"/>
  <c r="E3328" i="3"/>
  <c r="B3329" i="3"/>
  <c r="C3329" i="3"/>
  <c r="E3329" i="3"/>
  <c r="B3330" i="3"/>
  <c r="C3330" i="3"/>
  <c r="E3330" i="3"/>
  <c r="B3331" i="3"/>
  <c r="C3331" i="3"/>
  <c r="E3331" i="3"/>
  <c r="B3332" i="3"/>
  <c r="C3332" i="3"/>
  <c r="E3332" i="3"/>
  <c r="B3333" i="3"/>
  <c r="C3333" i="3"/>
  <c r="E3333" i="3"/>
  <c r="B3334" i="3"/>
  <c r="C3334" i="3"/>
  <c r="E3334" i="3"/>
  <c r="B3335" i="3"/>
  <c r="C3335" i="3"/>
  <c r="E3335" i="3"/>
  <c r="B3336" i="3"/>
  <c r="C3336" i="3"/>
  <c r="E3336" i="3"/>
  <c r="B3337" i="3"/>
  <c r="C3337" i="3"/>
  <c r="E3337" i="3"/>
  <c r="B3338" i="3"/>
  <c r="C3338" i="3"/>
  <c r="E3338" i="3"/>
  <c r="B3339" i="3"/>
  <c r="C3339" i="3"/>
  <c r="E3339" i="3"/>
  <c r="B3340" i="3"/>
  <c r="C3340" i="3"/>
  <c r="E3340" i="3"/>
  <c r="B3341" i="3"/>
  <c r="C3341" i="3"/>
  <c r="E3341" i="3"/>
  <c r="B3342" i="3"/>
  <c r="C3342" i="3"/>
  <c r="E3342" i="3"/>
  <c r="B3343" i="3"/>
  <c r="C3343" i="3"/>
  <c r="E3343" i="3"/>
  <c r="B3344" i="3"/>
  <c r="C3344" i="3"/>
  <c r="E3344" i="3"/>
  <c r="B3345" i="3"/>
  <c r="C3345" i="3"/>
  <c r="E3345" i="3"/>
  <c r="B3346" i="3"/>
  <c r="C3346" i="3"/>
  <c r="E3346" i="3"/>
  <c r="B3347" i="3"/>
  <c r="C3347" i="3"/>
  <c r="E3347" i="3"/>
  <c r="B3348" i="3"/>
  <c r="C3348" i="3"/>
  <c r="E3348" i="3"/>
  <c r="B3349" i="3"/>
  <c r="C3349" i="3"/>
  <c r="E3349" i="3"/>
  <c r="B3350" i="3"/>
  <c r="C3350" i="3"/>
  <c r="E3350" i="3"/>
  <c r="B3351" i="3"/>
  <c r="C3351" i="3"/>
  <c r="E3351" i="3"/>
  <c r="B3352" i="3"/>
  <c r="C3352" i="3"/>
  <c r="E3352" i="3"/>
  <c r="B3353" i="3"/>
  <c r="C3353" i="3"/>
  <c r="E3353" i="3"/>
  <c r="B3354" i="3"/>
  <c r="C3354" i="3"/>
  <c r="E3354" i="3"/>
  <c r="B3355" i="3"/>
  <c r="C3355" i="3"/>
  <c r="E3355" i="3"/>
  <c r="B3356" i="3"/>
  <c r="C3356" i="3"/>
  <c r="E3356" i="3"/>
  <c r="B3357" i="3"/>
  <c r="C3357" i="3"/>
  <c r="E3357" i="3"/>
  <c r="B3358" i="3"/>
  <c r="C3358" i="3"/>
  <c r="E3358" i="3"/>
  <c r="B3359" i="3"/>
  <c r="C3359" i="3"/>
  <c r="E3359" i="3"/>
  <c r="B3360" i="3"/>
  <c r="C3360" i="3"/>
  <c r="E3360" i="3"/>
  <c r="B3361" i="3"/>
  <c r="C3361" i="3"/>
  <c r="E3361" i="3"/>
  <c r="B3362" i="3"/>
  <c r="C3362" i="3"/>
  <c r="E3362" i="3"/>
  <c r="B3363" i="3"/>
  <c r="C3363" i="3"/>
  <c r="E3363" i="3"/>
  <c r="B3364" i="3"/>
  <c r="C3364" i="3"/>
  <c r="E3364" i="3"/>
  <c r="B3365" i="3"/>
  <c r="C3365" i="3"/>
  <c r="E3365" i="3"/>
  <c r="B3366" i="3"/>
  <c r="C3366" i="3"/>
  <c r="E3366" i="3"/>
  <c r="B3367" i="3"/>
  <c r="C3367" i="3"/>
  <c r="E3367" i="3"/>
  <c r="B3368" i="3"/>
  <c r="C3368" i="3"/>
  <c r="E3368" i="3"/>
  <c r="B3369" i="3"/>
  <c r="C3369" i="3"/>
  <c r="E3369" i="3"/>
  <c r="B3370" i="3"/>
  <c r="C3370" i="3"/>
  <c r="E3370" i="3"/>
  <c r="B3371" i="3"/>
  <c r="C3371" i="3"/>
  <c r="E3371" i="3"/>
  <c r="B3372" i="3"/>
  <c r="C3372" i="3"/>
  <c r="E3372" i="3"/>
  <c r="B3373" i="3"/>
  <c r="C3373" i="3"/>
  <c r="E3373" i="3"/>
  <c r="B3374" i="3"/>
  <c r="C3374" i="3"/>
  <c r="E3374" i="3"/>
  <c r="B3375" i="3"/>
  <c r="C3375" i="3"/>
  <c r="E3375" i="3"/>
  <c r="B3376" i="3"/>
  <c r="C3376" i="3"/>
  <c r="E3376" i="3"/>
  <c r="B3377" i="3"/>
  <c r="C3377" i="3"/>
  <c r="E3377" i="3"/>
  <c r="B3378" i="3"/>
  <c r="C3378" i="3"/>
  <c r="E3378" i="3"/>
  <c r="B3379" i="3"/>
  <c r="C3379" i="3"/>
  <c r="E3379" i="3"/>
  <c r="B3380" i="3"/>
  <c r="C3380" i="3"/>
  <c r="E3380" i="3"/>
  <c r="B3381" i="3"/>
  <c r="C3381" i="3"/>
  <c r="E3381" i="3"/>
  <c r="B3382" i="3"/>
  <c r="C3382" i="3"/>
  <c r="E3382" i="3"/>
  <c r="B3383" i="3"/>
  <c r="C3383" i="3"/>
  <c r="E3383" i="3"/>
  <c r="B3384" i="3"/>
  <c r="C3384" i="3"/>
  <c r="E3384" i="3"/>
  <c r="B3385" i="3"/>
  <c r="C3385" i="3"/>
  <c r="E3385" i="3"/>
  <c r="B3386" i="3"/>
  <c r="C3386" i="3"/>
  <c r="E3386" i="3"/>
  <c r="B3387" i="3"/>
  <c r="C3387" i="3"/>
  <c r="E3387" i="3"/>
  <c r="B3388" i="3"/>
  <c r="C3388" i="3"/>
  <c r="E3388" i="3"/>
  <c r="B3389" i="3"/>
  <c r="C3389" i="3"/>
  <c r="E3389" i="3"/>
  <c r="B3390" i="3"/>
  <c r="C3390" i="3"/>
  <c r="E3390" i="3"/>
  <c r="B3391" i="3"/>
  <c r="C3391" i="3"/>
  <c r="E3391" i="3"/>
  <c r="B3392" i="3"/>
  <c r="C3392" i="3"/>
  <c r="E3392" i="3"/>
  <c r="B3393" i="3"/>
  <c r="C3393" i="3"/>
  <c r="E3393" i="3"/>
  <c r="B3394" i="3"/>
  <c r="C3394" i="3"/>
  <c r="E3394" i="3"/>
  <c r="B3395" i="3"/>
  <c r="C3395" i="3"/>
  <c r="E3395" i="3"/>
  <c r="B3396" i="3"/>
  <c r="C3396" i="3"/>
  <c r="E3396" i="3"/>
  <c r="B3397" i="3"/>
  <c r="C3397" i="3"/>
  <c r="E3397" i="3"/>
  <c r="B3398" i="3"/>
  <c r="C3398" i="3"/>
  <c r="E3398" i="3"/>
  <c r="B3399" i="3"/>
  <c r="C3399" i="3"/>
  <c r="E3399" i="3"/>
  <c r="B3400" i="3"/>
  <c r="C3400" i="3"/>
  <c r="E3400" i="3"/>
  <c r="B3401" i="3"/>
  <c r="C3401" i="3"/>
  <c r="E3401" i="3"/>
  <c r="B3402" i="3"/>
  <c r="C3402" i="3"/>
  <c r="E3402" i="3"/>
  <c r="B3403" i="3"/>
  <c r="C3403" i="3"/>
  <c r="E3403" i="3"/>
  <c r="B3404" i="3"/>
  <c r="C3404" i="3"/>
  <c r="E3404" i="3"/>
  <c r="B3405" i="3"/>
  <c r="C3405" i="3"/>
  <c r="E3405" i="3"/>
  <c r="B3406" i="3"/>
  <c r="C3406" i="3"/>
  <c r="E3406" i="3"/>
  <c r="B3407" i="3"/>
  <c r="C3407" i="3"/>
  <c r="E3407" i="3"/>
  <c r="B3408" i="3"/>
  <c r="C3408" i="3"/>
  <c r="E3408" i="3"/>
  <c r="B3409" i="3"/>
  <c r="C3409" i="3"/>
  <c r="E3409" i="3"/>
  <c r="B3410" i="3"/>
  <c r="C3410" i="3"/>
  <c r="E3410" i="3"/>
  <c r="B3411" i="3"/>
  <c r="C3411" i="3"/>
  <c r="E3411" i="3"/>
  <c r="B3412" i="3"/>
  <c r="C3412" i="3"/>
  <c r="E3412" i="3"/>
  <c r="B3413" i="3"/>
  <c r="C3413" i="3"/>
  <c r="E3413" i="3"/>
  <c r="B3414" i="3"/>
  <c r="C3414" i="3"/>
  <c r="E3414" i="3"/>
  <c r="B3415" i="3"/>
  <c r="C3415" i="3"/>
  <c r="E3415" i="3"/>
  <c r="B3416" i="3"/>
  <c r="C3416" i="3"/>
  <c r="E3416" i="3"/>
  <c r="B3417" i="3"/>
  <c r="C3417" i="3"/>
  <c r="E3417" i="3"/>
  <c r="B3418" i="3"/>
  <c r="C3418" i="3"/>
  <c r="E3418" i="3"/>
  <c r="B3419" i="3"/>
  <c r="C3419" i="3"/>
  <c r="E3419" i="3"/>
  <c r="B3420" i="3"/>
  <c r="C3420" i="3"/>
  <c r="E3420" i="3"/>
  <c r="B3421" i="3"/>
  <c r="C3421" i="3"/>
  <c r="E3421" i="3"/>
  <c r="B3422" i="3"/>
  <c r="C3422" i="3"/>
  <c r="E3422" i="3"/>
  <c r="B3423" i="3"/>
  <c r="C3423" i="3"/>
  <c r="E3423" i="3"/>
  <c r="B3424" i="3"/>
  <c r="C3424" i="3"/>
  <c r="E3424" i="3"/>
  <c r="B3425" i="3"/>
  <c r="C3425" i="3"/>
  <c r="E3425" i="3"/>
  <c r="B3426" i="3"/>
  <c r="C3426" i="3"/>
  <c r="E3426" i="3"/>
  <c r="B3427" i="3"/>
  <c r="C3427" i="3"/>
  <c r="E3427" i="3"/>
  <c r="B3428" i="3"/>
  <c r="C3428" i="3"/>
  <c r="E3428" i="3"/>
  <c r="B3429" i="3"/>
  <c r="C3429" i="3"/>
  <c r="E3429" i="3"/>
  <c r="B3430" i="3"/>
  <c r="C3430" i="3"/>
  <c r="E3430" i="3"/>
  <c r="B4717" i="3"/>
  <c r="C4717" i="3"/>
  <c r="E4717" i="3"/>
  <c r="B3432" i="3"/>
  <c r="C3432" i="3"/>
  <c r="E3432" i="3"/>
  <c r="B3433" i="3"/>
  <c r="C3433" i="3"/>
  <c r="E3433" i="3"/>
  <c r="B3434" i="3"/>
  <c r="C3434" i="3"/>
  <c r="E3434" i="3"/>
  <c r="B3435" i="3"/>
  <c r="C3435" i="3"/>
  <c r="E3435" i="3"/>
  <c r="B3436" i="3"/>
  <c r="C3436" i="3"/>
  <c r="E3436" i="3"/>
  <c r="B3437" i="3"/>
  <c r="C3437" i="3"/>
  <c r="E3437" i="3"/>
  <c r="B3438" i="3"/>
  <c r="C3438" i="3"/>
  <c r="E3438" i="3"/>
  <c r="B3439" i="3"/>
  <c r="C3439" i="3"/>
  <c r="E3439" i="3"/>
  <c r="B3440" i="3"/>
  <c r="C3440" i="3"/>
  <c r="E3440" i="3"/>
  <c r="B3441" i="3"/>
  <c r="C3441" i="3"/>
  <c r="E3441" i="3"/>
  <c r="B3442" i="3"/>
  <c r="C3442" i="3"/>
  <c r="E3442" i="3"/>
  <c r="B3443" i="3"/>
  <c r="C3443" i="3"/>
  <c r="E3443" i="3"/>
  <c r="B3444" i="3"/>
  <c r="C3444" i="3"/>
  <c r="E3444" i="3"/>
  <c r="B3445" i="3"/>
  <c r="C3445" i="3"/>
  <c r="E3445" i="3"/>
  <c r="B3446" i="3"/>
  <c r="C3446" i="3"/>
  <c r="E3446" i="3"/>
  <c r="B3447" i="3"/>
  <c r="C3447" i="3"/>
  <c r="E3447" i="3"/>
  <c r="B3448" i="3"/>
  <c r="C3448" i="3"/>
  <c r="E3448" i="3"/>
  <c r="B3449" i="3"/>
  <c r="C3449" i="3"/>
  <c r="E3449" i="3"/>
  <c r="B3450" i="3"/>
  <c r="C3450" i="3"/>
  <c r="E3450" i="3"/>
  <c r="B3451" i="3"/>
  <c r="C3451" i="3"/>
  <c r="E3451" i="3"/>
  <c r="B3452" i="3"/>
  <c r="C3452" i="3"/>
  <c r="E3452" i="3"/>
  <c r="B3453" i="3"/>
  <c r="C3453" i="3"/>
  <c r="E3453" i="3"/>
  <c r="B3454" i="3"/>
  <c r="C3454" i="3"/>
  <c r="E3454" i="3"/>
  <c r="B3455" i="3"/>
  <c r="C3455" i="3"/>
  <c r="E3455" i="3"/>
  <c r="B3456" i="3"/>
  <c r="C3456" i="3"/>
  <c r="E3456" i="3"/>
  <c r="B3457" i="3"/>
  <c r="C3457" i="3"/>
  <c r="E3457" i="3"/>
  <c r="B3458" i="3"/>
  <c r="C3458" i="3"/>
  <c r="E3458" i="3"/>
  <c r="B3459" i="3"/>
  <c r="C3459" i="3"/>
  <c r="E3459" i="3"/>
  <c r="B3460" i="3"/>
  <c r="C3460" i="3"/>
  <c r="E3460" i="3"/>
  <c r="B3461" i="3"/>
  <c r="C3461" i="3"/>
  <c r="E3461" i="3"/>
  <c r="B3462" i="3"/>
  <c r="C3462" i="3"/>
  <c r="E3462" i="3"/>
  <c r="B3463" i="3"/>
  <c r="C3463" i="3"/>
  <c r="E3463" i="3"/>
  <c r="B3464" i="3"/>
  <c r="C3464" i="3"/>
  <c r="E3464" i="3"/>
  <c r="B3465" i="3"/>
  <c r="C3465" i="3"/>
  <c r="E3465" i="3"/>
  <c r="B3466" i="3"/>
  <c r="C3466" i="3"/>
  <c r="E3466" i="3"/>
  <c r="B3467" i="3"/>
  <c r="C3467" i="3"/>
  <c r="E3467" i="3"/>
  <c r="B3468" i="3"/>
  <c r="C3468" i="3"/>
  <c r="E3468" i="3"/>
  <c r="B3469" i="3"/>
  <c r="C3469" i="3"/>
  <c r="E3469" i="3"/>
  <c r="B3470" i="3"/>
  <c r="C3470" i="3"/>
  <c r="E3470" i="3"/>
  <c r="B3471" i="3"/>
  <c r="C3471" i="3"/>
  <c r="E3471" i="3"/>
  <c r="B3472" i="3"/>
  <c r="C3472" i="3"/>
  <c r="E3472" i="3"/>
  <c r="B3473" i="3"/>
  <c r="C3473" i="3"/>
  <c r="E3473" i="3"/>
  <c r="B3474" i="3"/>
  <c r="C3474" i="3"/>
  <c r="E3474" i="3"/>
  <c r="B3475" i="3"/>
  <c r="C3475" i="3"/>
  <c r="E3475" i="3"/>
  <c r="B3476" i="3"/>
  <c r="C3476" i="3"/>
  <c r="E3476" i="3"/>
  <c r="B3477" i="3"/>
  <c r="C3477" i="3"/>
  <c r="E3477" i="3"/>
  <c r="B3478" i="3"/>
  <c r="C3478" i="3"/>
  <c r="E3478" i="3"/>
  <c r="B3479" i="3"/>
  <c r="C3479" i="3"/>
  <c r="E3479" i="3"/>
  <c r="B3480" i="3"/>
  <c r="C3480" i="3"/>
  <c r="E3480" i="3"/>
  <c r="B3481" i="3"/>
  <c r="C3481" i="3"/>
  <c r="E3481" i="3"/>
  <c r="B3482" i="3"/>
  <c r="C3482" i="3"/>
  <c r="E3482" i="3"/>
  <c r="B3483" i="3"/>
  <c r="C3483" i="3"/>
  <c r="E3483" i="3"/>
  <c r="B3484" i="3"/>
  <c r="C3484" i="3"/>
  <c r="E3484" i="3"/>
  <c r="B3485" i="3"/>
  <c r="C3485" i="3"/>
  <c r="E3485" i="3"/>
  <c r="B3486" i="3"/>
  <c r="C3486" i="3"/>
  <c r="E3486" i="3"/>
  <c r="B3487" i="3"/>
  <c r="C3487" i="3"/>
  <c r="E3487" i="3"/>
  <c r="B3488" i="3"/>
  <c r="C3488" i="3"/>
  <c r="E3488" i="3"/>
  <c r="B3489" i="3"/>
  <c r="C3489" i="3"/>
  <c r="E3489" i="3"/>
  <c r="B3490" i="3"/>
  <c r="C3490" i="3"/>
  <c r="E3490" i="3"/>
  <c r="B3491" i="3"/>
  <c r="C3491" i="3"/>
  <c r="E3491" i="3"/>
  <c r="B3492" i="3"/>
  <c r="C3492" i="3"/>
  <c r="E3492" i="3"/>
  <c r="B3493" i="3"/>
  <c r="C3493" i="3"/>
  <c r="E3493" i="3"/>
  <c r="B3494" i="3"/>
  <c r="C3494" i="3"/>
  <c r="E3494" i="3"/>
  <c r="B3495" i="3"/>
  <c r="C3495" i="3"/>
  <c r="E3495" i="3"/>
  <c r="B3496" i="3"/>
  <c r="C3496" i="3"/>
  <c r="E3496" i="3"/>
  <c r="B3497" i="3"/>
  <c r="C3497" i="3"/>
  <c r="E3497" i="3"/>
  <c r="B3498" i="3"/>
  <c r="C3498" i="3"/>
  <c r="E3498" i="3"/>
  <c r="B3499" i="3"/>
  <c r="C3499" i="3"/>
  <c r="E3499" i="3"/>
  <c r="B3500" i="3"/>
  <c r="C3500" i="3"/>
  <c r="E3500" i="3"/>
  <c r="B3501" i="3"/>
  <c r="C3501" i="3"/>
  <c r="E3501" i="3"/>
  <c r="B3502" i="3"/>
  <c r="C3502" i="3"/>
  <c r="E3502" i="3"/>
  <c r="B3503" i="3"/>
  <c r="C3503" i="3"/>
  <c r="E3503" i="3"/>
  <c r="B3504" i="3"/>
  <c r="C3504" i="3"/>
  <c r="E3504" i="3"/>
  <c r="B3505" i="3"/>
  <c r="C3505" i="3"/>
  <c r="E3505" i="3"/>
  <c r="B3506" i="3"/>
  <c r="C3506" i="3"/>
  <c r="E3506" i="3"/>
  <c r="B3507" i="3"/>
  <c r="C3507" i="3"/>
  <c r="E3507" i="3"/>
  <c r="B3508" i="3"/>
  <c r="C3508" i="3"/>
  <c r="E3508" i="3"/>
  <c r="B3509" i="3"/>
  <c r="C3509" i="3"/>
  <c r="E3509" i="3"/>
  <c r="B3510" i="3"/>
  <c r="C3510" i="3"/>
  <c r="E3510" i="3"/>
  <c r="B3511" i="3"/>
  <c r="C3511" i="3"/>
  <c r="E3511" i="3"/>
  <c r="B3512" i="3"/>
  <c r="C3512" i="3"/>
  <c r="E3512" i="3"/>
  <c r="B3513" i="3"/>
  <c r="C3513" i="3"/>
  <c r="E3513" i="3"/>
  <c r="B3514" i="3"/>
  <c r="C3514" i="3"/>
  <c r="E3514" i="3"/>
  <c r="B3515" i="3"/>
  <c r="C3515" i="3"/>
  <c r="E3515" i="3"/>
  <c r="B3516" i="3"/>
  <c r="C3516" i="3"/>
  <c r="E3516" i="3"/>
  <c r="B3517" i="3"/>
  <c r="C3517" i="3"/>
  <c r="E3517" i="3"/>
  <c r="B3518" i="3"/>
  <c r="C3518" i="3"/>
  <c r="E3518" i="3"/>
  <c r="B3519" i="3"/>
  <c r="C3519" i="3"/>
  <c r="E3519" i="3"/>
  <c r="B3520" i="3"/>
  <c r="C3520" i="3"/>
  <c r="E3520" i="3"/>
  <c r="B3521" i="3"/>
  <c r="C3521" i="3"/>
  <c r="E3521" i="3"/>
  <c r="B3522" i="3"/>
  <c r="C3522" i="3"/>
  <c r="E3522" i="3"/>
  <c r="B3523" i="3"/>
  <c r="C3523" i="3"/>
  <c r="E3523" i="3"/>
  <c r="B3524" i="3"/>
  <c r="C3524" i="3"/>
  <c r="E3524" i="3"/>
  <c r="B3525" i="3"/>
  <c r="C3525" i="3"/>
  <c r="E3525" i="3"/>
  <c r="B3526" i="3"/>
  <c r="C3526" i="3"/>
  <c r="E3526" i="3"/>
  <c r="B3527" i="3"/>
  <c r="C3527" i="3"/>
  <c r="E3527" i="3"/>
  <c r="B3528" i="3"/>
  <c r="C3528" i="3"/>
  <c r="E3528" i="3"/>
  <c r="B3529" i="3"/>
  <c r="C3529" i="3"/>
  <c r="E3529" i="3"/>
  <c r="B3530" i="3"/>
  <c r="C3530" i="3"/>
  <c r="E3530" i="3"/>
  <c r="B3531" i="3"/>
  <c r="C3531" i="3"/>
  <c r="E3531" i="3"/>
  <c r="B3532" i="3"/>
  <c r="C3532" i="3"/>
  <c r="E3532" i="3"/>
  <c r="B3533" i="3"/>
  <c r="C3533" i="3"/>
  <c r="E3533" i="3"/>
  <c r="B3534" i="3"/>
  <c r="C3534" i="3"/>
  <c r="E3534" i="3"/>
  <c r="B3535" i="3"/>
  <c r="C3535" i="3"/>
  <c r="E3535" i="3"/>
  <c r="B3536" i="3"/>
  <c r="C3536" i="3"/>
  <c r="E3536" i="3"/>
  <c r="B3537" i="3"/>
  <c r="C3537" i="3"/>
  <c r="E3537" i="3"/>
  <c r="B3538" i="3"/>
  <c r="C3538" i="3"/>
  <c r="E3538" i="3"/>
  <c r="B3539" i="3"/>
  <c r="C3539" i="3"/>
  <c r="E3539" i="3"/>
  <c r="B3540" i="3"/>
  <c r="C3540" i="3"/>
  <c r="E3540" i="3"/>
  <c r="B3541" i="3"/>
  <c r="C3541" i="3"/>
  <c r="E3541" i="3"/>
  <c r="B3542" i="3"/>
  <c r="C3542" i="3"/>
  <c r="E3542" i="3"/>
  <c r="B3543" i="3"/>
  <c r="C3543" i="3"/>
  <c r="E3543" i="3"/>
  <c r="B3544" i="3"/>
  <c r="C3544" i="3"/>
  <c r="E3544" i="3"/>
  <c r="B3545" i="3"/>
  <c r="C3545" i="3"/>
  <c r="E3545" i="3"/>
  <c r="B3546" i="3"/>
  <c r="C3546" i="3"/>
  <c r="E3546" i="3"/>
  <c r="B3547" i="3"/>
  <c r="C3547" i="3"/>
  <c r="E3547" i="3"/>
  <c r="B3548" i="3"/>
  <c r="C3548" i="3"/>
  <c r="E3548" i="3"/>
  <c r="B3549" i="3"/>
  <c r="C3549" i="3"/>
  <c r="E3549" i="3"/>
  <c r="B3550" i="3"/>
  <c r="C3550" i="3"/>
  <c r="E3550" i="3"/>
  <c r="B3551" i="3"/>
  <c r="C3551" i="3"/>
  <c r="E3551" i="3"/>
  <c r="B3552" i="3"/>
  <c r="C3552" i="3"/>
  <c r="E3552" i="3"/>
  <c r="B3553" i="3"/>
  <c r="C3553" i="3"/>
  <c r="E3553" i="3"/>
  <c r="B3554" i="3"/>
  <c r="C3554" i="3"/>
  <c r="E3554" i="3"/>
  <c r="B3555" i="3"/>
  <c r="C3555" i="3"/>
  <c r="E3555" i="3"/>
  <c r="B3556" i="3"/>
  <c r="C3556" i="3"/>
  <c r="E3556" i="3"/>
  <c r="B3557" i="3"/>
  <c r="C3557" i="3"/>
  <c r="E3557" i="3"/>
  <c r="B3558" i="3"/>
  <c r="C3558" i="3"/>
  <c r="E3558" i="3"/>
  <c r="B3559" i="3"/>
  <c r="C3559" i="3"/>
  <c r="E3559" i="3"/>
  <c r="B3560" i="3"/>
  <c r="C3560" i="3"/>
  <c r="E3560" i="3"/>
  <c r="B3561" i="3"/>
  <c r="C3561" i="3"/>
  <c r="E3561" i="3"/>
  <c r="B3562" i="3"/>
  <c r="C3562" i="3"/>
  <c r="E3562" i="3"/>
  <c r="B3563" i="3"/>
  <c r="C3563" i="3"/>
  <c r="E3563" i="3"/>
  <c r="B3564" i="3"/>
  <c r="C3564" i="3"/>
  <c r="E3564" i="3"/>
  <c r="B3565" i="3"/>
  <c r="C3565" i="3"/>
  <c r="E3565" i="3"/>
  <c r="B3566" i="3"/>
  <c r="C3566" i="3"/>
  <c r="E3566" i="3"/>
  <c r="B3567" i="3"/>
  <c r="C3567" i="3"/>
  <c r="E3567" i="3"/>
  <c r="B3568" i="3"/>
  <c r="C3568" i="3"/>
  <c r="E3568" i="3"/>
  <c r="B3569" i="3"/>
  <c r="C3569" i="3"/>
  <c r="E3569" i="3"/>
  <c r="B3570" i="3"/>
  <c r="C3570" i="3"/>
  <c r="E3570" i="3"/>
  <c r="B3571" i="3"/>
  <c r="C3571" i="3"/>
  <c r="E3571" i="3"/>
  <c r="B3572" i="3"/>
  <c r="C3572" i="3"/>
  <c r="E3572" i="3"/>
  <c r="B3573" i="3"/>
  <c r="C3573" i="3"/>
  <c r="E3573" i="3"/>
  <c r="B3574" i="3"/>
  <c r="C3574" i="3"/>
  <c r="E3574" i="3"/>
  <c r="B3575" i="3"/>
  <c r="C3575" i="3"/>
  <c r="E3575" i="3"/>
  <c r="B3576" i="3"/>
  <c r="C3576" i="3"/>
  <c r="E3576" i="3"/>
  <c r="B3577" i="3"/>
  <c r="C3577" i="3"/>
  <c r="E3577" i="3"/>
  <c r="B3578" i="3"/>
  <c r="C3578" i="3"/>
  <c r="E3578" i="3"/>
  <c r="B3579" i="3"/>
  <c r="C3579" i="3"/>
  <c r="E3579" i="3"/>
  <c r="B3580" i="3"/>
  <c r="C3580" i="3"/>
  <c r="E3580" i="3"/>
  <c r="B3581" i="3"/>
  <c r="C3581" i="3"/>
  <c r="E3581" i="3"/>
  <c r="B3582" i="3"/>
  <c r="C3582" i="3"/>
  <c r="E3582" i="3"/>
  <c r="B3583" i="3"/>
  <c r="C3583" i="3"/>
  <c r="E3583" i="3"/>
  <c r="B3584" i="3"/>
  <c r="C3584" i="3"/>
  <c r="E3584" i="3"/>
  <c r="B3585" i="3"/>
  <c r="C3585" i="3"/>
  <c r="E3585" i="3"/>
  <c r="B3586" i="3"/>
  <c r="C3586" i="3"/>
  <c r="E3586" i="3"/>
  <c r="B3587" i="3"/>
  <c r="C3587" i="3"/>
  <c r="E3587" i="3"/>
  <c r="B3588" i="3"/>
  <c r="C3588" i="3"/>
  <c r="E3588" i="3"/>
  <c r="B3589" i="3"/>
  <c r="C3589" i="3"/>
  <c r="E3589" i="3"/>
  <c r="B3590" i="3"/>
  <c r="C3590" i="3"/>
  <c r="E3590" i="3"/>
  <c r="B3591" i="3"/>
  <c r="C3591" i="3"/>
  <c r="E3591" i="3"/>
  <c r="B3592" i="3"/>
  <c r="C3592" i="3"/>
  <c r="E3592" i="3"/>
  <c r="B3593" i="3"/>
  <c r="C3593" i="3"/>
  <c r="E3593" i="3"/>
  <c r="B3594" i="3"/>
  <c r="C3594" i="3"/>
  <c r="E3594" i="3"/>
  <c r="B3595" i="3"/>
  <c r="C3595" i="3"/>
  <c r="E3595" i="3"/>
  <c r="B3596" i="3"/>
  <c r="C3596" i="3"/>
  <c r="E3596" i="3"/>
  <c r="B3597" i="3"/>
  <c r="C3597" i="3"/>
  <c r="E3597" i="3"/>
  <c r="B3598" i="3"/>
  <c r="C3598" i="3"/>
  <c r="E3598" i="3"/>
  <c r="B3599" i="3"/>
  <c r="C3599" i="3"/>
  <c r="E3599" i="3"/>
  <c r="B3600" i="3"/>
  <c r="C3600" i="3"/>
  <c r="E3600" i="3"/>
  <c r="B3601" i="3"/>
  <c r="C3601" i="3"/>
  <c r="E3601" i="3"/>
  <c r="B3602" i="3"/>
  <c r="C3602" i="3"/>
  <c r="E3602" i="3"/>
  <c r="B3603" i="3"/>
  <c r="C3603" i="3"/>
  <c r="E3603" i="3"/>
  <c r="B3604" i="3"/>
  <c r="C3604" i="3"/>
  <c r="E3604" i="3"/>
  <c r="B3605" i="3"/>
  <c r="C3605" i="3"/>
  <c r="E3605" i="3"/>
  <c r="B3606" i="3"/>
  <c r="C3606" i="3"/>
  <c r="E3606" i="3"/>
  <c r="B3607" i="3"/>
  <c r="C3607" i="3"/>
  <c r="E3607" i="3"/>
  <c r="B3608" i="3"/>
  <c r="C3608" i="3"/>
  <c r="E3608" i="3"/>
  <c r="B3609" i="3"/>
  <c r="C3609" i="3"/>
  <c r="E3609" i="3"/>
  <c r="B3610" i="3"/>
  <c r="C3610" i="3"/>
  <c r="E3610" i="3"/>
  <c r="B3611" i="3"/>
  <c r="C3611" i="3"/>
  <c r="E3611" i="3"/>
  <c r="B3612" i="3"/>
  <c r="C3612" i="3"/>
  <c r="E3612" i="3"/>
  <c r="B3613" i="3"/>
  <c r="C3613" i="3"/>
  <c r="E3613" i="3"/>
  <c r="B3614" i="3"/>
  <c r="C3614" i="3"/>
  <c r="E3614" i="3"/>
  <c r="B3615" i="3"/>
  <c r="C3615" i="3"/>
  <c r="E3615" i="3"/>
  <c r="B3616" i="3"/>
  <c r="C3616" i="3"/>
  <c r="E3616" i="3"/>
  <c r="B3617" i="3"/>
  <c r="C3617" i="3"/>
  <c r="E3617" i="3"/>
  <c r="B3618" i="3"/>
  <c r="C3618" i="3"/>
  <c r="E3618" i="3"/>
  <c r="B3619" i="3"/>
  <c r="C3619" i="3"/>
  <c r="E3619" i="3"/>
  <c r="B3620" i="3"/>
  <c r="C3620" i="3"/>
  <c r="E3620" i="3"/>
  <c r="B3621" i="3"/>
  <c r="C3621" i="3"/>
  <c r="E3621" i="3"/>
  <c r="B3622" i="3"/>
  <c r="C3622" i="3"/>
  <c r="E3622" i="3"/>
  <c r="B3623" i="3"/>
  <c r="C3623" i="3"/>
  <c r="E3623" i="3"/>
  <c r="B3624" i="3"/>
  <c r="C3624" i="3"/>
  <c r="E3624" i="3"/>
  <c r="B3625" i="3"/>
  <c r="C3625" i="3"/>
  <c r="E3625" i="3"/>
  <c r="B3626" i="3"/>
  <c r="C3626" i="3"/>
  <c r="E3626" i="3"/>
  <c r="B3627" i="3"/>
  <c r="C3627" i="3"/>
  <c r="E3627" i="3"/>
  <c r="B3628" i="3"/>
  <c r="C3628" i="3"/>
  <c r="E3628" i="3"/>
  <c r="B3629" i="3"/>
  <c r="C3629" i="3"/>
  <c r="E3629" i="3"/>
  <c r="B3630" i="3"/>
  <c r="C3630" i="3"/>
  <c r="E3630" i="3"/>
  <c r="B3631" i="3"/>
  <c r="C3631" i="3"/>
  <c r="E3631" i="3"/>
  <c r="B3632" i="3"/>
  <c r="C3632" i="3"/>
  <c r="E3632" i="3"/>
  <c r="B3633" i="3"/>
  <c r="C3633" i="3"/>
  <c r="E3633" i="3"/>
  <c r="B3634" i="3"/>
  <c r="C3634" i="3"/>
  <c r="E3634" i="3"/>
  <c r="B3635" i="3"/>
  <c r="C3635" i="3"/>
  <c r="E3635" i="3"/>
  <c r="B3636" i="3"/>
  <c r="C3636" i="3"/>
  <c r="E3636" i="3"/>
  <c r="B3637" i="3"/>
  <c r="C3637" i="3"/>
  <c r="E3637" i="3"/>
  <c r="B3638" i="3"/>
  <c r="C3638" i="3"/>
  <c r="E3638" i="3"/>
  <c r="B3639" i="3"/>
  <c r="C3639" i="3"/>
  <c r="E3639" i="3"/>
  <c r="B3640" i="3"/>
  <c r="C3640" i="3"/>
  <c r="E3640" i="3"/>
  <c r="B3641" i="3"/>
  <c r="C3641" i="3"/>
  <c r="E3641" i="3"/>
  <c r="B3642" i="3"/>
  <c r="C3642" i="3"/>
  <c r="E3642" i="3"/>
  <c r="B3643" i="3"/>
  <c r="C3643" i="3"/>
  <c r="E3643" i="3"/>
  <c r="B3644" i="3"/>
  <c r="C3644" i="3"/>
  <c r="E3644" i="3"/>
  <c r="B3645" i="3"/>
  <c r="C3645" i="3"/>
  <c r="E3645" i="3"/>
  <c r="B3646" i="3"/>
  <c r="C3646" i="3"/>
  <c r="E3646" i="3"/>
  <c r="B3647" i="3"/>
  <c r="C3647" i="3"/>
  <c r="E3647" i="3"/>
  <c r="B3648" i="3"/>
  <c r="C3648" i="3"/>
  <c r="E3648" i="3"/>
  <c r="B3649" i="3"/>
  <c r="C3649" i="3"/>
  <c r="E3649" i="3"/>
  <c r="B3650" i="3"/>
  <c r="C3650" i="3"/>
  <c r="E3650" i="3"/>
  <c r="B3651" i="3"/>
  <c r="C3651" i="3"/>
  <c r="E3651" i="3"/>
  <c r="B3652" i="3"/>
  <c r="C3652" i="3"/>
  <c r="E3652" i="3"/>
  <c r="B3653" i="3"/>
  <c r="C3653" i="3"/>
  <c r="E3653" i="3"/>
  <c r="B3654" i="3"/>
  <c r="C3654" i="3"/>
  <c r="E3654" i="3"/>
  <c r="B3655" i="3"/>
  <c r="C3655" i="3"/>
  <c r="E3655" i="3"/>
  <c r="B3656" i="3"/>
  <c r="C3656" i="3"/>
  <c r="E3656" i="3"/>
  <c r="B3657" i="3"/>
  <c r="C3657" i="3"/>
  <c r="E3657" i="3"/>
  <c r="B3658" i="3"/>
  <c r="C3658" i="3"/>
  <c r="E3658" i="3"/>
  <c r="B3659" i="3"/>
  <c r="C3659" i="3"/>
  <c r="E3659" i="3"/>
  <c r="B3660" i="3"/>
  <c r="C3660" i="3"/>
  <c r="E3660" i="3"/>
  <c r="B3661" i="3"/>
  <c r="C3661" i="3"/>
  <c r="E3661" i="3"/>
  <c r="B3662" i="3"/>
  <c r="C3662" i="3"/>
  <c r="E3662" i="3"/>
  <c r="B3663" i="3"/>
  <c r="C3663" i="3"/>
  <c r="E3663" i="3"/>
  <c r="B3664" i="3"/>
  <c r="C3664" i="3"/>
  <c r="E3664" i="3"/>
  <c r="B3665" i="3"/>
  <c r="C3665" i="3"/>
  <c r="E3665" i="3"/>
  <c r="B3666" i="3"/>
  <c r="C3666" i="3"/>
  <c r="E3666" i="3"/>
  <c r="B3667" i="3"/>
  <c r="C3667" i="3"/>
  <c r="E3667" i="3"/>
  <c r="B3668" i="3"/>
  <c r="C3668" i="3"/>
  <c r="E3668" i="3"/>
  <c r="B3669" i="3"/>
  <c r="C3669" i="3"/>
  <c r="E3669" i="3"/>
  <c r="B3670" i="3"/>
  <c r="C3670" i="3"/>
  <c r="E3670" i="3"/>
  <c r="B3671" i="3"/>
  <c r="C3671" i="3"/>
  <c r="E3671" i="3"/>
  <c r="B3672" i="3"/>
  <c r="C3672" i="3"/>
  <c r="E3672" i="3"/>
  <c r="B3673" i="3"/>
  <c r="C3673" i="3"/>
  <c r="E3673" i="3"/>
  <c r="B3674" i="3"/>
  <c r="C3674" i="3"/>
  <c r="E3674" i="3"/>
  <c r="B3675" i="3"/>
  <c r="C3675" i="3"/>
  <c r="E3675" i="3"/>
  <c r="B3676" i="3"/>
  <c r="C3676" i="3"/>
  <c r="E3676" i="3"/>
  <c r="B3677" i="3"/>
  <c r="C3677" i="3"/>
  <c r="E3677" i="3"/>
  <c r="B3678" i="3"/>
  <c r="C3678" i="3"/>
  <c r="E3678" i="3"/>
  <c r="B3679" i="3"/>
  <c r="C3679" i="3"/>
  <c r="E3679" i="3"/>
  <c r="B3680" i="3"/>
  <c r="C3680" i="3"/>
  <c r="E3680" i="3"/>
  <c r="B3681" i="3"/>
  <c r="C3681" i="3"/>
  <c r="E3681" i="3"/>
  <c r="B3682" i="3"/>
  <c r="C3682" i="3"/>
  <c r="E3682" i="3"/>
  <c r="B3683" i="3"/>
  <c r="C3683" i="3"/>
  <c r="E3683" i="3"/>
  <c r="B3684" i="3"/>
  <c r="C3684" i="3"/>
  <c r="E3684" i="3"/>
  <c r="B3685" i="3"/>
  <c r="C3685" i="3"/>
  <c r="E3685" i="3"/>
  <c r="B3686" i="3"/>
  <c r="C3686" i="3"/>
  <c r="E3686" i="3"/>
  <c r="B3687" i="3"/>
  <c r="C3687" i="3"/>
  <c r="E3687" i="3"/>
  <c r="B3688" i="3"/>
  <c r="C3688" i="3"/>
  <c r="E3688" i="3"/>
  <c r="B3689" i="3"/>
  <c r="C3689" i="3"/>
  <c r="E3689" i="3"/>
  <c r="B3690" i="3"/>
  <c r="C3690" i="3"/>
  <c r="E3690" i="3"/>
  <c r="B3691" i="3"/>
  <c r="C3691" i="3"/>
  <c r="E3691" i="3"/>
  <c r="B3692" i="3"/>
  <c r="C3692" i="3"/>
  <c r="E3692" i="3"/>
  <c r="B3693" i="3"/>
  <c r="C3693" i="3"/>
  <c r="E3693" i="3"/>
  <c r="B3694" i="3"/>
  <c r="C3694" i="3"/>
  <c r="E3694" i="3"/>
  <c r="B3695" i="3"/>
  <c r="C3695" i="3"/>
  <c r="E3695" i="3"/>
  <c r="B3696" i="3"/>
  <c r="C3696" i="3"/>
  <c r="E3696" i="3"/>
  <c r="B3697" i="3"/>
  <c r="C3697" i="3"/>
  <c r="E3697" i="3"/>
  <c r="B3698" i="3"/>
  <c r="C3698" i="3"/>
  <c r="E3698" i="3"/>
  <c r="B3699" i="3"/>
  <c r="C3699" i="3"/>
  <c r="E3699" i="3"/>
  <c r="B3700" i="3"/>
  <c r="C3700" i="3"/>
  <c r="E3700" i="3"/>
  <c r="B3701" i="3"/>
  <c r="C3701" i="3"/>
  <c r="E3701" i="3"/>
  <c r="B3702" i="3"/>
  <c r="C3702" i="3"/>
  <c r="E3702" i="3"/>
  <c r="B3703" i="3"/>
  <c r="C3703" i="3"/>
  <c r="E3703" i="3"/>
  <c r="B3704" i="3"/>
  <c r="C3704" i="3"/>
  <c r="E3704" i="3"/>
  <c r="B3705" i="3"/>
  <c r="C3705" i="3"/>
  <c r="E3705" i="3"/>
  <c r="B3706" i="3"/>
  <c r="C3706" i="3"/>
  <c r="E3706" i="3"/>
  <c r="B3707" i="3"/>
  <c r="C3707" i="3"/>
  <c r="E3707" i="3"/>
  <c r="B3708" i="3"/>
  <c r="C3708" i="3"/>
  <c r="E3708" i="3"/>
  <c r="B3709" i="3"/>
  <c r="C3709" i="3"/>
  <c r="E3709" i="3"/>
  <c r="B3710" i="3"/>
  <c r="C3710" i="3"/>
  <c r="E3710" i="3"/>
  <c r="B3711" i="3"/>
  <c r="C3711" i="3"/>
  <c r="E3711" i="3"/>
  <c r="B3712" i="3"/>
  <c r="C3712" i="3"/>
  <c r="E3712" i="3"/>
  <c r="B3713" i="3"/>
  <c r="C3713" i="3"/>
  <c r="E3713" i="3"/>
  <c r="B3714" i="3"/>
  <c r="C3714" i="3"/>
  <c r="E3714" i="3"/>
  <c r="B3715" i="3"/>
  <c r="C3715" i="3"/>
  <c r="E3715" i="3"/>
  <c r="B3716" i="3"/>
  <c r="C3716" i="3"/>
  <c r="E3716" i="3"/>
  <c r="B3717" i="3"/>
  <c r="C3717" i="3"/>
  <c r="E3717" i="3"/>
  <c r="B3718" i="3"/>
  <c r="C3718" i="3"/>
  <c r="E3718" i="3"/>
  <c r="B3719" i="3"/>
  <c r="C3719" i="3"/>
  <c r="E3719" i="3"/>
  <c r="B3720" i="3"/>
  <c r="C3720" i="3"/>
  <c r="E3720" i="3"/>
  <c r="B3721" i="3"/>
  <c r="C3721" i="3"/>
  <c r="E3721" i="3"/>
  <c r="B3722" i="3"/>
  <c r="C3722" i="3"/>
  <c r="E3722" i="3"/>
  <c r="B3723" i="3"/>
  <c r="C3723" i="3"/>
  <c r="E3723" i="3"/>
  <c r="B3724" i="3"/>
  <c r="C3724" i="3"/>
  <c r="E3724" i="3"/>
  <c r="B3725" i="3"/>
  <c r="C3725" i="3"/>
  <c r="E3725" i="3"/>
  <c r="B3726" i="3"/>
  <c r="C3726" i="3"/>
  <c r="E3726" i="3"/>
  <c r="B3727" i="3"/>
  <c r="C3727" i="3"/>
  <c r="E3727" i="3"/>
  <c r="B3728" i="3"/>
  <c r="C3728" i="3"/>
  <c r="E3728" i="3"/>
  <c r="B3729" i="3"/>
  <c r="C3729" i="3"/>
  <c r="E3729" i="3"/>
  <c r="B3730" i="3"/>
  <c r="C3730" i="3"/>
  <c r="E3730" i="3"/>
  <c r="B3731" i="3"/>
  <c r="C3731" i="3"/>
  <c r="E3731" i="3"/>
  <c r="B3732" i="3"/>
  <c r="C3732" i="3"/>
  <c r="E3732" i="3"/>
  <c r="B3733" i="3"/>
  <c r="C3733" i="3"/>
  <c r="E3733" i="3"/>
  <c r="B3734" i="3"/>
  <c r="C3734" i="3"/>
  <c r="E3734" i="3"/>
  <c r="B3735" i="3"/>
  <c r="C3735" i="3"/>
  <c r="E3735" i="3"/>
  <c r="B3736" i="3"/>
  <c r="C3736" i="3"/>
  <c r="E3736" i="3"/>
  <c r="B3737" i="3"/>
  <c r="C3737" i="3"/>
  <c r="E3737" i="3"/>
  <c r="B3738" i="3"/>
  <c r="C3738" i="3"/>
  <c r="E3738" i="3"/>
  <c r="B3739" i="3"/>
  <c r="C3739" i="3"/>
  <c r="E3739" i="3"/>
  <c r="B3740" i="3"/>
  <c r="C3740" i="3"/>
  <c r="E3740" i="3"/>
  <c r="B3741" i="3"/>
  <c r="C3741" i="3"/>
  <c r="E3741" i="3"/>
  <c r="B3742" i="3"/>
  <c r="C3742" i="3"/>
  <c r="E3742" i="3"/>
  <c r="B3743" i="3"/>
  <c r="C3743" i="3"/>
  <c r="E3743" i="3"/>
  <c r="B3744" i="3"/>
  <c r="C3744" i="3"/>
  <c r="E3744" i="3"/>
  <c r="B3745" i="3"/>
  <c r="C3745" i="3"/>
  <c r="E3745" i="3"/>
  <c r="B3746" i="3"/>
  <c r="C3746" i="3"/>
  <c r="E3746" i="3"/>
  <c r="B3747" i="3"/>
  <c r="C3747" i="3"/>
  <c r="E3747" i="3"/>
  <c r="B3748" i="3"/>
  <c r="C3748" i="3"/>
  <c r="E3748" i="3"/>
  <c r="B3749" i="3"/>
  <c r="C3749" i="3"/>
  <c r="E3749" i="3"/>
  <c r="B3750" i="3"/>
  <c r="C3750" i="3"/>
  <c r="E3750" i="3"/>
  <c r="B3751" i="3"/>
  <c r="C3751" i="3"/>
  <c r="E3751" i="3"/>
  <c r="B3752" i="3"/>
  <c r="C3752" i="3"/>
  <c r="E3752" i="3"/>
  <c r="B3753" i="3"/>
  <c r="C3753" i="3"/>
  <c r="E3753" i="3"/>
  <c r="B3754" i="3"/>
  <c r="C3754" i="3"/>
  <c r="E3754" i="3"/>
  <c r="B3755" i="3"/>
  <c r="C3755" i="3"/>
  <c r="E3755" i="3"/>
  <c r="B3756" i="3"/>
  <c r="C3756" i="3"/>
  <c r="E3756" i="3"/>
  <c r="B3757" i="3"/>
  <c r="C3757" i="3"/>
  <c r="E3757" i="3"/>
  <c r="B3758" i="3"/>
  <c r="C3758" i="3"/>
  <c r="E3758" i="3"/>
  <c r="B3759" i="3"/>
  <c r="C3759" i="3"/>
  <c r="E3759" i="3"/>
  <c r="B3760" i="3"/>
  <c r="C3760" i="3"/>
  <c r="E3760" i="3"/>
  <c r="B3761" i="3"/>
  <c r="C3761" i="3"/>
  <c r="E3761" i="3"/>
  <c r="B3762" i="3"/>
  <c r="C3762" i="3"/>
  <c r="E3762" i="3"/>
  <c r="B3763" i="3"/>
  <c r="C3763" i="3"/>
  <c r="E3763" i="3"/>
  <c r="B3764" i="3"/>
  <c r="C3764" i="3"/>
  <c r="E3764" i="3"/>
  <c r="B3765" i="3"/>
  <c r="C3765" i="3"/>
  <c r="E3765" i="3"/>
  <c r="B3766" i="3"/>
  <c r="C3766" i="3"/>
  <c r="E3766" i="3"/>
  <c r="B3767" i="3"/>
  <c r="C3767" i="3"/>
  <c r="E3767" i="3"/>
  <c r="B3768" i="3"/>
  <c r="C3768" i="3"/>
  <c r="E3768" i="3"/>
  <c r="B3769" i="3"/>
  <c r="C3769" i="3"/>
  <c r="E3769" i="3"/>
  <c r="B3770" i="3"/>
  <c r="C3770" i="3"/>
  <c r="E3770" i="3"/>
  <c r="B3771" i="3"/>
  <c r="C3771" i="3"/>
  <c r="E3771" i="3"/>
  <c r="B3772" i="3"/>
  <c r="C3772" i="3"/>
  <c r="E3772" i="3"/>
  <c r="B3773" i="3"/>
  <c r="C3773" i="3"/>
  <c r="E3773" i="3"/>
  <c r="B3774" i="3"/>
  <c r="C3774" i="3"/>
  <c r="E3774" i="3"/>
  <c r="B3775" i="3"/>
  <c r="C3775" i="3"/>
  <c r="E3775" i="3"/>
  <c r="B3776" i="3"/>
  <c r="C3776" i="3"/>
  <c r="E3776" i="3"/>
  <c r="B3777" i="3"/>
  <c r="C3777" i="3"/>
  <c r="E3777" i="3"/>
  <c r="B3778" i="3"/>
  <c r="C3778" i="3"/>
  <c r="E3778" i="3"/>
  <c r="B3779" i="3"/>
  <c r="C3779" i="3"/>
  <c r="E3779" i="3"/>
  <c r="B3780" i="3"/>
  <c r="C3780" i="3"/>
  <c r="E3780" i="3"/>
  <c r="B3781" i="3"/>
  <c r="C3781" i="3"/>
  <c r="E3781" i="3"/>
  <c r="B3782" i="3"/>
  <c r="C3782" i="3"/>
  <c r="E3782" i="3"/>
  <c r="B3783" i="3"/>
  <c r="C3783" i="3"/>
  <c r="E3783" i="3"/>
  <c r="B3784" i="3"/>
  <c r="C3784" i="3"/>
  <c r="E3784" i="3"/>
  <c r="B3785" i="3"/>
  <c r="C3785" i="3"/>
  <c r="E3785" i="3"/>
  <c r="B3786" i="3"/>
  <c r="C3786" i="3"/>
  <c r="E3786" i="3"/>
  <c r="B3787" i="3"/>
  <c r="C3787" i="3"/>
  <c r="E3787" i="3"/>
  <c r="B3788" i="3"/>
  <c r="C3788" i="3"/>
  <c r="E3788" i="3"/>
  <c r="B3789" i="3"/>
  <c r="C3789" i="3"/>
  <c r="E3789" i="3"/>
  <c r="B3790" i="3"/>
  <c r="C3790" i="3"/>
  <c r="E3790" i="3"/>
  <c r="B3791" i="3"/>
  <c r="C3791" i="3"/>
  <c r="E3791" i="3"/>
  <c r="B3792" i="3"/>
  <c r="C3792" i="3"/>
  <c r="E3792" i="3"/>
  <c r="B3793" i="3"/>
  <c r="C3793" i="3"/>
  <c r="E3793" i="3"/>
  <c r="B3794" i="3"/>
  <c r="C3794" i="3"/>
  <c r="E3794" i="3"/>
  <c r="B3795" i="3"/>
  <c r="C3795" i="3"/>
  <c r="E3795" i="3"/>
  <c r="B3796" i="3"/>
  <c r="C3796" i="3"/>
  <c r="E3796" i="3"/>
  <c r="B3797" i="3"/>
  <c r="C3797" i="3"/>
  <c r="E3797" i="3"/>
  <c r="B3798" i="3"/>
  <c r="C3798" i="3"/>
  <c r="E3798" i="3"/>
  <c r="B3799" i="3"/>
  <c r="C3799" i="3"/>
  <c r="E3799" i="3"/>
  <c r="B3800" i="3"/>
  <c r="C3800" i="3"/>
  <c r="E3800" i="3"/>
  <c r="B3801" i="3"/>
  <c r="C3801" i="3"/>
  <c r="E3801" i="3"/>
  <c r="B3802" i="3"/>
  <c r="C3802" i="3"/>
  <c r="E3802" i="3"/>
  <c r="B3803" i="3"/>
  <c r="C3803" i="3"/>
  <c r="E3803" i="3"/>
  <c r="B3804" i="3"/>
  <c r="C3804" i="3"/>
  <c r="E3804" i="3"/>
  <c r="B3805" i="3"/>
  <c r="C3805" i="3"/>
  <c r="E3805" i="3"/>
  <c r="B3806" i="3"/>
  <c r="C3806" i="3"/>
  <c r="E3806" i="3"/>
  <c r="B3807" i="3"/>
  <c r="C3807" i="3"/>
  <c r="E3807" i="3"/>
  <c r="B3808" i="3"/>
  <c r="C3808" i="3"/>
  <c r="E3808" i="3"/>
  <c r="B3809" i="3"/>
  <c r="C3809" i="3"/>
  <c r="E3809" i="3"/>
  <c r="B3810" i="3"/>
  <c r="C3810" i="3"/>
  <c r="E3810" i="3"/>
  <c r="B3811" i="3"/>
  <c r="C3811" i="3"/>
  <c r="E3811" i="3"/>
  <c r="B3812" i="3"/>
  <c r="C3812" i="3"/>
  <c r="E3812" i="3"/>
  <c r="B3813" i="3"/>
  <c r="C3813" i="3"/>
  <c r="E3813" i="3"/>
  <c r="B3814" i="3"/>
  <c r="C3814" i="3"/>
  <c r="E3814" i="3"/>
  <c r="B3815" i="3"/>
  <c r="C3815" i="3"/>
  <c r="E3815" i="3"/>
  <c r="B3816" i="3"/>
  <c r="C3816" i="3"/>
  <c r="E3816" i="3"/>
  <c r="B3817" i="3"/>
  <c r="C3817" i="3"/>
  <c r="E3817" i="3"/>
  <c r="B3818" i="3"/>
  <c r="C3818" i="3"/>
  <c r="E3818" i="3"/>
  <c r="B3819" i="3"/>
  <c r="C3819" i="3"/>
  <c r="E3819" i="3"/>
  <c r="B3820" i="3"/>
  <c r="C3820" i="3"/>
  <c r="E3820" i="3"/>
  <c r="B3821" i="3"/>
  <c r="C3821" i="3"/>
  <c r="E3821" i="3"/>
  <c r="B3822" i="3"/>
  <c r="C3822" i="3"/>
  <c r="E3822" i="3"/>
  <c r="B3823" i="3"/>
  <c r="C3823" i="3"/>
  <c r="E3823" i="3"/>
  <c r="B3824" i="3"/>
  <c r="C3824" i="3"/>
  <c r="E3824" i="3"/>
  <c r="B3825" i="3"/>
  <c r="C3825" i="3"/>
  <c r="E3825" i="3"/>
  <c r="B3826" i="3"/>
  <c r="C3826" i="3"/>
  <c r="E3826" i="3"/>
  <c r="B3827" i="3"/>
  <c r="C3827" i="3"/>
  <c r="E3827" i="3"/>
  <c r="B3828" i="3"/>
  <c r="C3828" i="3"/>
  <c r="E3828" i="3"/>
  <c r="B3829" i="3"/>
  <c r="C3829" i="3"/>
  <c r="E3829" i="3"/>
  <c r="B3830" i="3"/>
  <c r="C3830" i="3"/>
  <c r="E3830" i="3"/>
  <c r="B3831" i="3"/>
  <c r="C3831" i="3"/>
  <c r="E3831" i="3"/>
  <c r="B3832" i="3"/>
  <c r="C3832" i="3"/>
  <c r="E3832" i="3"/>
  <c r="B3833" i="3"/>
  <c r="C3833" i="3"/>
  <c r="E3833" i="3"/>
  <c r="B3834" i="3"/>
  <c r="C3834" i="3"/>
  <c r="E3834" i="3"/>
  <c r="B3835" i="3"/>
  <c r="C3835" i="3"/>
  <c r="E3835" i="3"/>
  <c r="B3836" i="3"/>
  <c r="C3836" i="3"/>
  <c r="E3836" i="3"/>
  <c r="B3837" i="3"/>
  <c r="C3837" i="3"/>
  <c r="E3837" i="3"/>
  <c r="B3838" i="3"/>
  <c r="C3838" i="3"/>
  <c r="E3838" i="3"/>
  <c r="B3839" i="3"/>
  <c r="C3839" i="3"/>
  <c r="E3839" i="3"/>
  <c r="B3840" i="3"/>
  <c r="C3840" i="3"/>
  <c r="E3840" i="3"/>
  <c r="B3841" i="3"/>
  <c r="C3841" i="3"/>
  <c r="E3841" i="3"/>
  <c r="B3842" i="3"/>
  <c r="C3842" i="3"/>
  <c r="E3842" i="3"/>
  <c r="B3843" i="3"/>
  <c r="C3843" i="3"/>
  <c r="E3843" i="3"/>
  <c r="B3844" i="3"/>
  <c r="C3844" i="3"/>
  <c r="E3844" i="3"/>
  <c r="B3845" i="3"/>
  <c r="C3845" i="3"/>
  <c r="E3845" i="3"/>
  <c r="B3846" i="3"/>
  <c r="C3846" i="3"/>
  <c r="E3846" i="3"/>
  <c r="B3847" i="3"/>
  <c r="C3847" i="3"/>
  <c r="E3847" i="3"/>
  <c r="B3848" i="3"/>
  <c r="C3848" i="3"/>
  <c r="E3848" i="3"/>
  <c r="B3849" i="3"/>
  <c r="C3849" i="3"/>
  <c r="E3849" i="3"/>
  <c r="B3850" i="3"/>
  <c r="C3850" i="3"/>
  <c r="E3850" i="3"/>
  <c r="B3851" i="3"/>
  <c r="C3851" i="3"/>
  <c r="E3851" i="3"/>
  <c r="B3852" i="3"/>
  <c r="C3852" i="3"/>
  <c r="E3852" i="3"/>
  <c r="B3853" i="3"/>
  <c r="C3853" i="3"/>
  <c r="E3853" i="3"/>
  <c r="B3854" i="3"/>
  <c r="C3854" i="3"/>
  <c r="E3854" i="3"/>
  <c r="B3855" i="3"/>
  <c r="C3855" i="3"/>
  <c r="E3855" i="3"/>
  <c r="B3856" i="3"/>
  <c r="C3856" i="3"/>
  <c r="E3856" i="3"/>
  <c r="B3857" i="3"/>
  <c r="C3857" i="3"/>
  <c r="E3857" i="3"/>
  <c r="B3858" i="3"/>
  <c r="C3858" i="3"/>
  <c r="E3858" i="3"/>
  <c r="B3859" i="3"/>
  <c r="C3859" i="3"/>
  <c r="E3859" i="3"/>
  <c r="B3860" i="3"/>
  <c r="C3860" i="3"/>
  <c r="E3860" i="3"/>
  <c r="B3861" i="3"/>
  <c r="C3861" i="3"/>
  <c r="E3861" i="3"/>
  <c r="B3862" i="3"/>
  <c r="C3862" i="3"/>
  <c r="E3862" i="3"/>
  <c r="B3863" i="3"/>
  <c r="C3863" i="3"/>
  <c r="E3863" i="3"/>
  <c r="B3864" i="3"/>
  <c r="C3864" i="3"/>
  <c r="E3864" i="3"/>
  <c r="B3865" i="3"/>
  <c r="C3865" i="3"/>
  <c r="E3865" i="3"/>
  <c r="B3866" i="3"/>
  <c r="C3866" i="3"/>
  <c r="E3866" i="3"/>
  <c r="B3867" i="3"/>
  <c r="C3867" i="3"/>
  <c r="E3867" i="3"/>
  <c r="B3868" i="3"/>
  <c r="C3868" i="3"/>
  <c r="E3868" i="3"/>
  <c r="B3869" i="3"/>
  <c r="C3869" i="3"/>
  <c r="E3869" i="3"/>
  <c r="B3870" i="3"/>
  <c r="C3870" i="3"/>
  <c r="E3870" i="3"/>
  <c r="B3871" i="3"/>
  <c r="C3871" i="3"/>
  <c r="E3871" i="3"/>
  <c r="B3872" i="3"/>
  <c r="C3872" i="3"/>
  <c r="E3872" i="3"/>
  <c r="B3873" i="3"/>
  <c r="C3873" i="3"/>
  <c r="E3873" i="3"/>
  <c r="B3874" i="3"/>
  <c r="C3874" i="3"/>
  <c r="E3874" i="3"/>
  <c r="B3875" i="3"/>
  <c r="C3875" i="3"/>
  <c r="E3875" i="3"/>
  <c r="B3876" i="3"/>
  <c r="C3876" i="3"/>
  <c r="E3876" i="3"/>
  <c r="B3877" i="3"/>
  <c r="C3877" i="3"/>
  <c r="E3877" i="3"/>
  <c r="B3878" i="3"/>
  <c r="C3878" i="3"/>
  <c r="E3878" i="3"/>
  <c r="B3879" i="3"/>
  <c r="C3879" i="3"/>
  <c r="E3879" i="3"/>
  <c r="B3880" i="3"/>
  <c r="C3880" i="3"/>
  <c r="E3880" i="3"/>
  <c r="B3881" i="3"/>
  <c r="C3881" i="3"/>
  <c r="E3881" i="3"/>
  <c r="B3882" i="3"/>
  <c r="C3882" i="3"/>
  <c r="E3882" i="3"/>
  <c r="B3883" i="3"/>
  <c r="C3883" i="3"/>
  <c r="E3883" i="3"/>
  <c r="B3884" i="3"/>
  <c r="C3884" i="3"/>
  <c r="E3884" i="3"/>
  <c r="B3885" i="3"/>
  <c r="C3885" i="3"/>
  <c r="E3885" i="3"/>
  <c r="B3886" i="3"/>
  <c r="C3886" i="3"/>
  <c r="E3886" i="3"/>
  <c r="B3887" i="3"/>
  <c r="C3887" i="3"/>
  <c r="E3887" i="3"/>
  <c r="B3888" i="3"/>
  <c r="C3888" i="3"/>
  <c r="E3888" i="3"/>
  <c r="B3889" i="3"/>
  <c r="C3889" i="3"/>
  <c r="E3889" i="3"/>
  <c r="B3890" i="3"/>
  <c r="C3890" i="3"/>
  <c r="E3890" i="3"/>
  <c r="B3891" i="3"/>
  <c r="C3891" i="3"/>
  <c r="E3891" i="3"/>
  <c r="B3892" i="3"/>
  <c r="C3892" i="3"/>
  <c r="E3892" i="3"/>
  <c r="B3893" i="3"/>
  <c r="C3893" i="3"/>
  <c r="E3893" i="3"/>
  <c r="B3894" i="3"/>
  <c r="C3894" i="3"/>
  <c r="E3894" i="3"/>
  <c r="B3895" i="3"/>
  <c r="C3895" i="3"/>
  <c r="E3895" i="3"/>
  <c r="B3896" i="3"/>
  <c r="C3896" i="3"/>
  <c r="E3896" i="3"/>
  <c r="B3897" i="3"/>
  <c r="C3897" i="3"/>
  <c r="E3897" i="3"/>
  <c r="B3898" i="3"/>
  <c r="C3898" i="3"/>
  <c r="E3898" i="3"/>
  <c r="B3899" i="3"/>
  <c r="C3899" i="3"/>
  <c r="E3899" i="3"/>
  <c r="B3900" i="3"/>
  <c r="C3900" i="3"/>
  <c r="E3900" i="3"/>
  <c r="B3901" i="3"/>
  <c r="C3901" i="3"/>
  <c r="E3901" i="3"/>
  <c r="B3902" i="3"/>
  <c r="C3902" i="3"/>
  <c r="E3902" i="3"/>
  <c r="B3903" i="3"/>
  <c r="C3903" i="3"/>
  <c r="E3903" i="3"/>
  <c r="B3904" i="3"/>
  <c r="C3904" i="3"/>
  <c r="E3904" i="3"/>
  <c r="B3905" i="3"/>
  <c r="C3905" i="3"/>
  <c r="E3905" i="3"/>
  <c r="B3906" i="3"/>
  <c r="C3906" i="3"/>
  <c r="E3906" i="3"/>
  <c r="B3907" i="3"/>
  <c r="C3907" i="3"/>
  <c r="E3907" i="3"/>
  <c r="B3908" i="3"/>
  <c r="C3908" i="3"/>
  <c r="E3908" i="3"/>
  <c r="B3909" i="3"/>
  <c r="C3909" i="3"/>
  <c r="E3909" i="3"/>
  <c r="B3910" i="3"/>
  <c r="C3910" i="3"/>
  <c r="E3910" i="3"/>
  <c r="B3911" i="3"/>
  <c r="C3911" i="3"/>
  <c r="E3911" i="3"/>
  <c r="B3912" i="3"/>
  <c r="C3912" i="3"/>
  <c r="E3912" i="3"/>
  <c r="B3913" i="3"/>
  <c r="C3913" i="3"/>
  <c r="E3913" i="3"/>
  <c r="B3914" i="3"/>
  <c r="C3914" i="3"/>
  <c r="E3914" i="3"/>
  <c r="B3915" i="3"/>
  <c r="C3915" i="3"/>
  <c r="E3915" i="3"/>
  <c r="B3916" i="3"/>
  <c r="C3916" i="3"/>
  <c r="E3916" i="3"/>
  <c r="B3917" i="3"/>
  <c r="C3917" i="3"/>
  <c r="E3917" i="3"/>
  <c r="B3918" i="3"/>
  <c r="C3918" i="3"/>
  <c r="E3918" i="3"/>
  <c r="B3919" i="3"/>
  <c r="C3919" i="3"/>
  <c r="E3919" i="3"/>
  <c r="B3920" i="3"/>
  <c r="C3920" i="3"/>
  <c r="E3920" i="3"/>
  <c r="B3921" i="3"/>
  <c r="C3921" i="3"/>
  <c r="E3921" i="3"/>
  <c r="B3922" i="3"/>
  <c r="C3922" i="3"/>
  <c r="E3922" i="3"/>
  <c r="B3923" i="3"/>
  <c r="C3923" i="3"/>
  <c r="E3923" i="3"/>
  <c r="B3924" i="3"/>
  <c r="C3924" i="3"/>
  <c r="E3924" i="3"/>
  <c r="B3925" i="3"/>
  <c r="C3925" i="3"/>
  <c r="E3925" i="3"/>
  <c r="B3926" i="3"/>
  <c r="C3926" i="3"/>
  <c r="E3926" i="3"/>
  <c r="B3927" i="3"/>
  <c r="C3927" i="3"/>
  <c r="E3927" i="3"/>
  <c r="B3928" i="3"/>
  <c r="C3928" i="3"/>
  <c r="E3928" i="3"/>
  <c r="B3929" i="3"/>
  <c r="C3929" i="3"/>
  <c r="E3929" i="3"/>
  <c r="B3930" i="3"/>
  <c r="C3930" i="3"/>
  <c r="E3930" i="3"/>
  <c r="B3931" i="3"/>
  <c r="C3931" i="3"/>
  <c r="E3931" i="3"/>
  <c r="B3932" i="3"/>
  <c r="C3932" i="3"/>
  <c r="E3932" i="3"/>
  <c r="B3933" i="3"/>
  <c r="C3933" i="3"/>
  <c r="E3933" i="3"/>
  <c r="B3934" i="3"/>
  <c r="C3934" i="3"/>
  <c r="E3934" i="3"/>
  <c r="B3935" i="3"/>
  <c r="C3935" i="3"/>
  <c r="E3935" i="3"/>
  <c r="B3936" i="3"/>
  <c r="C3936" i="3"/>
  <c r="E3936" i="3"/>
  <c r="B3937" i="3"/>
  <c r="C3937" i="3"/>
  <c r="E3937" i="3"/>
  <c r="B3938" i="3"/>
  <c r="C3938" i="3"/>
  <c r="E3938" i="3"/>
  <c r="B3939" i="3"/>
  <c r="C3939" i="3"/>
  <c r="E3939" i="3"/>
  <c r="B3940" i="3"/>
  <c r="C3940" i="3"/>
  <c r="E3940" i="3"/>
  <c r="B3941" i="3"/>
  <c r="C3941" i="3"/>
  <c r="E3941" i="3"/>
  <c r="B3942" i="3"/>
  <c r="C3942" i="3"/>
  <c r="E3942" i="3"/>
  <c r="B3943" i="3"/>
  <c r="C3943" i="3"/>
  <c r="E3943" i="3"/>
  <c r="B3944" i="3"/>
  <c r="C3944" i="3"/>
  <c r="E3944" i="3"/>
  <c r="B3945" i="3"/>
  <c r="C3945" i="3"/>
  <c r="E3945" i="3"/>
  <c r="B3946" i="3"/>
  <c r="C3946" i="3"/>
  <c r="E3946" i="3"/>
  <c r="B3947" i="3"/>
  <c r="C3947" i="3"/>
  <c r="E3947" i="3"/>
  <c r="B3948" i="3"/>
  <c r="C3948" i="3"/>
  <c r="E3948" i="3"/>
  <c r="B3949" i="3"/>
  <c r="C3949" i="3"/>
  <c r="E3949" i="3"/>
  <c r="B3950" i="3"/>
  <c r="C3950" i="3"/>
  <c r="E3950" i="3"/>
  <c r="B3951" i="3"/>
  <c r="C3951" i="3"/>
  <c r="E3951" i="3"/>
  <c r="B3952" i="3"/>
  <c r="C3952" i="3"/>
  <c r="E3952" i="3"/>
  <c r="B3953" i="3"/>
  <c r="C3953" i="3"/>
  <c r="E3953" i="3"/>
  <c r="B3954" i="3"/>
  <c r="C3954" i="3"/>
  <c r="E3954" i="3"/>
  <c r="B3955" i="3"/>
  <c r="C3955" i="3"/>
  <c r="E3955" i="3"/>
  <c r="B3956" i="3"/>
  <c r="C3956" i="3"/>
  <c r="E3956" i="3"/>
  <c r="B3957" i="3"/>
  <c r="C3957" i="3"/>
  <c r="E3957" i="3"/>
  <c r="B3958" i="3"/>
  <c r="C3958" i="3"/>
  <c r="E3958" i="3"/>
  <c r="B3959" i="3"/>
  <c r="C3959" i="3"/>
  <c r="E3959" i="3"/>
  <c r="B3960" i="3"/>
  <c r="C3960" i="3"/>
  <c r="E3960" i="3"/>
  <c r="B3961" i="3"/>
  <c r="C3961" i="3"/>
  <c r="E3961" i="3"/>
  <c r="B3962" i="3"/>
  <c r="C3962" i="3"/>
  <c r="E3962" i="3"/>
  <c r="B3963" i="3"/>
  <c r="C3963" i="3"/>
  <c r="E3963" i="3"/>
  <c r="B3964" i="3"/>
  <c r="C3964" i="3"/>
  <c r="E3964" i="3"/>
  <c r="B3965" i="3"/>
  <c r="C3965" i="3"/>
  <c r="E3965" i="3"/>
  <c r="B3966" i="3"/>
  <c r="C3966" i="3"/>
  <c r="E3966" i="3"/>
  <c r="B3967" i="3"/>
  <c r="C3967" i="3"/>
  <c r="E3967" i="3"/>
  <c r="B3968" i="3"/>
  <c r="C3968" i="3"/>
  <c r="E3968" i="3"/>
  <c r="B3969" i="3"/>
  <c r="C3969" i="3"/>
  <c r="E3969" i="3"/>
  <c r="B3970" i="3"/>
  <c r="C3970" i="3"/>
  <c r="E3970" i="3"/>
  <c r="B3971" i="3"/>
  <c r="C3971" i="3"/>
  <c r="E3971" i="3"/>
  <c r="B3972" i="3"/>
  <c r="C3972" i="3"/>
  <c r="E3972" i="3"/>
  <c r="B3973" i="3"/>
  <c r="C3973" i="3"/>
  <c r="E3973" i="3"/>
  <c r="B3974" i="3"/>
  <c r="C3974" i="3"/>
  <c r="E3974" i="3"/>
  <c r="B3975" i="3"/>
  <c r="C3975" i="3"/>
  <c r="E3975" i="3"/>
  <c r="B3976" i="3"/>
  <c r="C3976" i="3"/>
  <c r="E3976" i="3"/>
  <c r="B3977" i="3"/>
  <c r="C3977" i="3"/>
  <c r="E3977" i="3"/>
  <c r="B3978" i="3"/>
  <c r="C3978" i="3"/>
  <c r="E3978" i="3"/>
  <c r="B3979" i="3"/>
  <c r="C3979" i="3"/>
  <c r="E3979" i="3"/>
  <c r="B3980" i="3"/>
  <c r="C3980" i="3"/>
  <c r="E3980" i="3"/>
  <c r="B3981" i="3"/>
  <c r="C3981" i="3"/>
  <c r="E3981" i="3"/>
  <c r="B3982" i="3"/>
  <c r="C3982" i="3"/>
  <c r="E3982" i="3"/>
  <c r="B3983" i="3"/>
  <c r="C3983" i="3"/>
  <c r="E3983" i="3"/>
  <c r="B3984" i="3"/>
  <c r="C3984" i="3"/>
  <c r="E3984" i="3"/>
  <c r="B3985" i="3"/>
  <c r="C3985" i="3"/>
  <c r="E3985" i="3"/>
  <c r="B3986" i="3"/>
  <c r="C3986" i="3"/>
  <c r="E3986" i="3"/>
  <c r="B3987" i="3"/>
  <c r="C3987" i="3"/>
  <c r="E3987" i="3"/>
  <c r="B4756" i="3"/>
  <c r="C4756" i="3"/>
  <c r="E4756" i="3"/>
  <c r="B3988" i="3"/>
  <c r="C3988" i="3"/>
  <c r="E3988" i="3"/>
  <c r="B3989" i="3"/>
  <c r="C3989" i="3"/>
  <c r="E3989" i="3"/>
  <c r="B3990" i="3"/>
  <c r="C3990" i="3"/>
  <c r="E3990" i="3"/>
  <c r="B3991" i="3"/>
  <c r="C3991" i="3"/>
  <c r="E3991" i="3"/>
  <c r="B3992" i="3"/>
  <c r="C3992" i="3"/>
  <c r="E3992" i="3"/>
  <c r="B3993" i="3"/>
  <c r="C3993" i="3"/>
  <c r="E3993" i="3"/>
  <c r="B3994" i="3"/>
  <c r="C3994" i="3"/>
  <c r="E3994" i="3"/>
  <c r="B3995" i="3"/>
  <c r="C3995" i="3"/>
  <c r="E3995" i="3"/>
  <c r="B3996" i="3"/>
  <c r="C3996" i="3"/>
  <c r="E3996" i="3"/>
  <c r="B3997" i="3"/>
  <c r="C3997" i="3"/>
  <c r="E3997" i="3"/>
  <c r="B3998" i="3"/>
  <c r="C3998" i="3"/>
  <c r="E3998" i="3"/>
  <c r="B3999" i="3"/>
  <c r="C3999" i="3"/>
  <c r="E3999" i="3"/>
  <c r="B4000" i="3"/>
  <c r="C4000" i="3"/>
  <c r="E4000" i="3"/>
  <c r="B4001" i="3"/>
  <c r="C4001" i="3"/>
  <c r="E4001" i="3"/>
  <c r="B4002" i="3"/>
  <c r="C4002" i="3"/>
  <c r="E4002" i="3"/>
  <c r="B4003" i="3"/>
  <c r="C4003" i="3"/>
  <c r="E4003" i="3"/>
  <c r="B4004" i="3"/>
  <c r="C4004" i="3"/>
  <c r="E4004" i="3"/>
  <c r="B4005" i="3"/>
  <c r="C4005" i="3"/>
  <c r="E4005" i="3"/>
  <c r="B4006" i="3"/>
  <c r="C4006" i="3"/>
  <c r="E4006" i="3"/>
  <c r="B4007" i="3"/>
  <c r="C4007" i="3"/>
  <c r="E4007" i="3"/>
  <c r="B4008" i="3"/>
  <c r="C4008" i="3"/>
  <c r="E4008" i="3"/>
  <c r="B4009" i="3"/>
  <c r="C4009" i="3"/>
  <c r="E4009" i="3"/>
  <c r="B4010" i="3"/>
  <c r="C4010" i="3"/>
  <c r="E4010" i="3"/>
  <c r="B4011" i="3"/>
  <c r="C4011" i="3"/>
  <c r="E4011" i="3"/>
  <c r="B4012" i="3"/>
  <c r="C4012" i="3"/>
  <c r="E4012" i="3"/>
  <c r="B4013" i="3"/>
  <c r="C4013" i="3"/>
  <c r="E4013" i="3"/>
  <c r="B4014" i="3"/>
  <c r="C4014" i="3"/>
  <c r="E4014" i="3"/>
  <c r="B4015" i="3"/>
  <c r="C4015" i="3"/>
  <c r="E4015" i="3"/>
  <c r="B4016" i="3"/>
  <c r="C4016" i="3"/>
  <c r="E4016" i="3"/>
  <c r="B4017" i="3"/>
  <c r="C4017" i="3"/>
  <c r="E4017" i="3"/>
  <c r="B4018" i="3"/>
  <c r="C4018" i="3"/>
  <c r="E4018" i="3"/>
  <c r="B4019" i="3"/>
  <c r="C4019" i="3"/>
  <c r="E4019" i="3"/>
  <c r="B4020" i="3"/>
  <c r="C4020" i="3"/>
  <c r="E4020" i="3"/>
  <c r="B4021" i="3"/>
  <c r="C4021" i="3"/>
  <c r="E4021" i="3"/>
  <c r="B4022" i="3"/>
  <c r="C4022" i="3"/>
  <c r="E4022" i="3"/>
  <c r="B4023" i="3"/>
  <c r="C4023" i="3"/>
  <c r="E4023" i="3"/>
  <c r="B4024" i="3"/>
  <c r="C4024" i="3"/>
  <c r="E4024" i="3"/>
  <c r="B4025" i="3"/>
  <c r="C4025" i="3"/>
  <c r="E4025" i="3"/>
  <c r="B4026" i="3"/>
  <c r="C4026" i="3"/>
  <c r="E4026" i="3"/>
  <c r="B4027" i="3"/>
  <c r="C4027" i="3"/>
  <c r="E4027" i="3"/>
  <c r="B4028" i="3"/>
  <c r="C4028" i="3"/>
  <c r="E4028" i="3"/>
  <c r="B4029" i="3"/>
  <c r="C4029" i="3"/>
  <c r="E4029" i="3"/>
  <c r="B4030" i="3"/>
  <c r="C4030" i="3"/>
  <c r="E4030" i="3"/>
  <c r="B4031" i="3"/>
  <c r="C4031" i="3"/>
  <c r="E4031" i="3"/>
  <c r="B4032" i="3"/>
  <c r="C4032" i="3"/>
  <c r="E4032" i="3"/>
  <c r="B4033" i="3"/>
  <c r="C4033" i="3"/>
  <c r="E4033" i="3"/>
  <c r="B4034" i="3"/>
  <c r="C4034" i="3"/>
  <c r="E4034" i="3"/>
  <c r="B4035" i="3"/>
  <c r="C4035" i="3"/>
  <c r="E4035" i="3"/>
  <c r="B4036" i="3"/>
  <c r="C4036" i="3"/>
  <c r="E4036" i="3"/>
  <c r="B4037" i="3"/>
  <c r="C4037" i="3"/>
  <c r="E4037" i="3"/>
  <c r="B4038" i="3"/>
  <c r="C4038" i="3"/>
  <c r="E4038" i="3"/>
  <c r="B4039" i="3"/>
  <c r="C4039" i="3"/>
  <c r="E4039" i="3"/>
  <c r="B4040" i="3"/>
  <c r="C4040" i="3"/>
  <c r="E4040" i="3"/>
  <c r="B4041" i="3"/>
  <c r="C4041" i="3"/>
  <c r="E4041" i="3"/>
  <c r="B4042" i="3"/>
  <c r="C4042" i="3"/>
  <c r="E4042" i="3"/>
  <c r="B4043" i="3"/>
  <c r="C4043" i="3"/>
  <c r="E4043" i="3"/>
  <c r="B4044" i="3"/>
  <c r="C4044" i="3"/>
  <c r="E4044" i="3"/>
  <c r="B4045" i="3"/>
  <c r="C4045" i="3"/>
  <c r="E4045" i="3"/>
  <c r="B4046" i="3"/>
  <c r="C4046" i="3"/>
  <c r="E4046" i="3"/>
  <c r="B4048" i="3"/>
  <c r="C4048" i="3"/>
  <c r="E4048" i="3"/>
  <c r="B4049" i="3"/>
  <c r="C4049" i="3"/>
  <c r="E4049" i="3"/>
  <c r="B4050" i="3"/>
  <c r="C4050" i="3"/>
  <c r="E4050" i="3"/>
  <c r="B4051" i="3"/>
  <c r="C4051" i="3"/>
  <c r="E4051" i="3"/>
  <c r="B4052" i="3"/>
  <c r="C4052" i="3"/>
  <c r="E4052" i="3"/>
  <c r="B4053" i="3"/>
  <c r="C4053" i="3"/>
  <c r="E4053" i="3"/>
  <c r="B4054" i="3"/>
  <c r="C4054" i="3"/>
  <c r="E4054" i="3"/>
  <c r="B4055" i="3"/>
  <c r="C4055" i="3"/>
  <c r="E4055" i="3"/>
  <c r="B4056" i="3"/>
  <c r="C4056" i="3"/>
  <c r="E4056" i="3"/>
  <c r="B4057" i="3"/>
  <c r="C4057" i="3"/>
  <c r="E4057" i="3"/>
  <c r="B4058" i="3"/>
  <c r="C4058" i="3"/>
  <c r="E4058" i="3"/>
  <c r="B4059" i="3"/>
  <c r="C4059" i="3"/>
  <c r="E4059" i="3"/>
  <c r="B4823" i="3"/>
  <c r="C4823" i="3"/>
  <c r="E4823" i="3"/>
  <c r="B4060" i="3"/>
  <c r="C4060" i="3"/>
  <c r="E4060" i="3"/>
  <c r="B4061" i="3"/>
  <c r="C4061" i="3"/>
  <c r="E4061" i="3"/>
  <c r="B4062" i="3"/>
  <c r="C4062" i="3"/>
  <c r="E4062" i="3"/>
  <c r="B4063" i="3"/>
  <c r="C4063" i="3"/>
  <c r="E4063" i="3"/>
  <c r="B4064" i="3"/>
  <c r="C4064" i="3"/>
  <c r="E4064" i="3"/>
  <c r="B4065" i="3"/>
  <c r="C4065" i="3"/>
  <c r="E4065" i="3"/>
  <c r="B4066" i="3"/>
  <c r="C4066" i="3"/>
  <c r="E4066" i="3"/>
  <c r="B4067" i="3"/>
  <c r="C4067" i="3"/>
  <c r="E4067" i="3"/>
  <c r="B4068" i="3"/>
  <c r="C4068" i="3"/>
  <c r="E4068" i="3"/>
  <c r="B4069" i="3"/>
  <c r="C4069" i="3"/>
  <c r="E4069" i="3"/>
  <c r="B4070" i="3"/>
  <c r="C4070" i="3"/>
  <c r="E4070" i="3"/>
  <c r="B4071" i="3"/>
  <c r="C4071" i="3"/>
  <c r="E4071" i="3"/>
  <c r="B4072" i="3"/>
  <c r="C4072" i="3"/>
  <c r="E4072" i="3"/>
  <c r="B4073" i="3"/>
  <c r="C4073" i="3"/>
  <c r="E4073" i="3"/>
  <c r="B4074" i="3"/>
  <c r="C4074" i="3"/>
  <c r="E4074" i="3"/>
  <c r="B4075" i="3"/>
  <c r="C4075" i="3"/>
  <c r="E4075" i="3"/>
  <c r="B4076" i="3"/>
  <c r="C4076" i="3"/>
  <c r="E4076" i="3"/>
  <c r="B4077" i="3"/>
  <c r="C4077" i="3"/>
  <c r="E4077" i="3"/>
  <c r="B4078" i="3"/>
  <c r="C4078" i="3"/>
  <c r="E4078" i="3"/>
  <c r="B4079" i="3"/>
  <c r="C4079" i="3"/>
  <c r="E4079" i="3"/>
  <c r="B4080" i="3"/>
  <c r="C4080" i="3"/>
  <c r="E4080" i="3"/>
  <c r="B4081" i="3"/>
  <c r="C4081" i="3"/>
  <c r="E4081" i="3"/>
  <c r="B4082" i="3"/>
  <c r="C4082" i="3"/>
  <c r="E4082" i="3"/>
  <c r="B4083" i="3"/>
  <c r="C4083" i="3"/>
  <c r="E4083" i="3"/>
  <c r="B4084" i="3"/>
  <c r="C4084" i="3"/>
  <c r="E4084" i="3"/>
  <c r="B4085" i="3"/>
  <c r="C4085" i="3"/>
  <c r="E4085" i="3"/>
  <c r="B4086" i="3"/>
  <c r="C4086" i="3"/>
  <c r="E4086" i="3"/>
  <c r="B4087" i="3"/>
  <c r="C4087" i="3"/>
  <c r="E4087" i="3"/>
  <c r="B4088" i="3"/>
  <c r="C4088" i="3"/>
  <c r="E4088" i="3"/>
  <c r="B4089" i="3"/>
  <c r="C4089" i="3"/>
  <c r="E4089" i="3"/>
  <c r="B4090" i="3"/>
  <c r="C4090" i="3"/>
  <c r="E4090" i="3"/>
  <c r="B4091" i="3"/>
  <c r="C4091" i="3"/>
  <c r="E4091" i="3"/>
  <c r="B4092" i="3"/>
  <c r="C4092" i="3"/>
  <c r="E4092" i="3"/>
  <c r="B4093" i="3"/>
  <c r="C4093" i="3"/>
  <c r="E4093" i="3"/>
  <c r="B4094" i="3"/>
  <c r="C4094" i="3"/>
  <c r="E4094" i="3"/>
  <c r="B4095" i="3"/>
  <c r="C4095" i="3"/>
  <c r="E4095" i="3"/>
  <c r="B4096" i="3"/>
  <c r="C4096" i="3"/>
  <c r="E4096" i="3"/>
  <c r="B4097" i="3"/>
  <c r="C4097" i="3"/>
  <c r="E4097" i="3"/>
  <c r="B4098" i="3"/>
  <c r="C4098" i="3"/>
  <c r="E4098" i="3"/>
  <c r="B4099" i="3"/>
  <c r="C4099" i="3"/>
  <c r="E4099" i="3"/>
  <c r="B4100" i="3"/>
  <c r="C4100" i="3"/>
  <c r="E4100" i="3"/>
  <c r="B4101" i="3"/>
  <c r="C4101" i="3"/>
  <c r="E4101" i="3"/>
  <c r="B4102" i="3"/>
  <c r="C4102" i="3"/>
  <c r="E4102" i="3"/>
  <c r="B4103" i="3"/>
  <c r="C4103" i="3"/>
  <c r="E4103" i="3"/>
  <c r="B4104" i="3"/>
  <c r="C4104" i="3"/>
  <c r="E4104" i="3"/>
  <c r="B4105" i="3"/>
  <c r="C4105" i="3"/>
  <c r="E4105" i="3"/>
  <c r="B4106" i="3"/>
  <c r="C4106" i="3"/>
  <c r="E4106" i="3"/>
  <c r="B4107" i="3"/>
  <c r="C4107" i="3"/>
  <c r="E4107" i="3"/>
  <c r="B4108" i="3"/>
  <c r="C4108" i="3"/>
  <c r="E4108" i="3"/>
  <c r="B4109" i="3"/>
  <c r="C4109" i="3"/>
  <c r="E4109" i="3"/>
  <c r="B4110" i="3"/>
  <c r="C4110" i="3"/>
  <c r="E4110" i="3"/>
  <c r="B4111" i="3"/>
  <c r="C4111" i="3"/>
  <c r="E4111" i="3"/>
  <c r="B4112" i="3"/>
  <c r="C4112" i="3"/>
  <c r="E4112" i="3"/>
  <c r="B4113" i="3"/>
  <c r="C4113" i="3"/>
  <c r="E4113" i="3"/>
  <c r="B4114" i="3"/>
  <c r="C4114" i="3"/>
  <c r="E4114" i="3"/>
  <c r="B4115" i="3"/>
  <c r="C4115" i="3"/>
  <c r="E4115" i="3"/>
  <c r="B4116" i="3"/>
  <c r="C4116" i="3"/>
  <c r="E4116" i="3"/>
  <c r="B4117" i="3"/>
  <c r="C4117" i="3"/>
  <c r="E4117" i="3"/>
  <c r="B4118" i="3"/>
  <c r="C4118" i="3"/>
  <c r="E4118" i="3"/>
  <c r="B4119" i="3"/>
  <c r="C4119" i="3"/>
  <c r="E4119" i="3"/>
  <c r="B4120" i="3"/>
  <c r="C4120" i="3"/>
  <c r="E4120" i="3"/>
  <c r="B4121" i="3"/>
  <c r="C4121" i="3"/>
  <c r="E4121" i="3"/>
  <c r="B4122" i="3"/>
  <c r="C4122" i="3"/>
  <c r="E4122" i="3"/>
  <c r="B4123" i="3"/>
  <c r="C4123" i="3"/>
  <c r="E4123" i="3"/>
  <c r="B4124" i="3"/>
  <c r="C4124" i="3"/>
  <c r="E4124" i="3"/>
  <c r="B4125" i="3"/>
  <c r="C4125" i="3"/>
  <c r="E4125" i="3"/>
  <c r="B4126" i="3"/>
  <c r="C4126" i="3"/>
  <c r="E4126" i="3"/>
  <c r="B4127" i="3"/>
  <c r="C4127" i="3"/>
  <c r="E4127" i="3"/>
  <c r="B4128" i="3"/>
  <c r="C4128" i="3"/>
  <c r="E4128" i="3"/>
  <c r="B4129" i="3"/>
  <c r="C4129" i="3"/>
  <c r="E4129" i="3"/>
  <c r="B4130" i="3"/>
  <c r="C4130" i="3"/>
  <c r="E4130" i="3"/>
  <c r="B4131" i="3"/>
  <c r="C4131" i="3"/>
  <c r="E4131" i="3"/>
  <c r="B4132" i="3"/>
  <c r="C4132" i="3"/>
  <c r="E4132" i="3"/>
  <c r="B4133" i="3"/>
  <c r="C4133" i="3"/>
  <c r="E4133" i="3"/>
  <c r="B4134" i="3"/>
  <c r="C4134" i="3"/>
  <c r="E4134" i="3"/>
  <c r="B4135" i="3"/>
  <c r="C4135" i="3"/>
  <c r="E4135" i="3"/>
  <c r="B4136" i="3"/>
  <c r="C4136" i="3"/>
  <c r="E4136" i="3"/>
  <c r="B4137" i="3"/>
  <c r="C4137" i="3"/>
  <c r="E4137" i="3"/>
  <c r="B4138" i="3"/>
  <c r="C4138" i="3"/>
  <c r="E4138" i="3"/>
  <c r="B4139" i="3"/>
  <c r="C4139" i="3"/>
  <c r="E4139" i="3"/>
  <c r="B4140" i="3"/>
  <c r="C4140" i="3"/>
  <c r="E4140" i="3"/>
  <c r="B4141" i="3"/>
  <c r="C4141" i="3"/>
  <c r="E4141" i="3"/>
  <c r="B4142" i="3"/>
  <c r="C4142" i="3"/>
  <c r="E4142" i="3"/>
  <c r="B4143" i="3"/>
  <c r="C4143" i="3"/>
  <c r="E4143" i="3"/>
  <c r="B4144" i="3"/>
  <c r="C4144" i="3"/>
  <c r="E4144" i="3"/>
  <c r="B4145" i="3"/>
  <c r="C4145" i="3"/>
  <c r="E4145" i="3"/>
  <c r="B4146" i="3"/>
  <c r="C4146" i="3"/>
  <c r="E4146" i="3"/>
  <c r="B4147" i="3"/>
  <c r="C4147" i="3"/>
  <c r="E4147" i="3"/>
  <c r="B4148" i="3"/>
  <c r="C4148" i="3"/>
  <c r="E4148" i="3"/>
  <c r="B4149" i="3"/>
  <c r="C4149" i="3"/>
  <c r="E4149" i="3"/>
  <c r="B4150" i="3"/>
  <c r="C4150" i="3"/>
  <c r="E4150" i="3"/>
  <c r="B4151" i="3"/>
  <c r="C4151" i="3"/>
  <c r="E4151" i="3"/>
  <c r="B4152" i="3"/>
  <c r="C4152" i="3"/>
  <c r="E4152" i="3"/>
  <c r="B4153" i="3"/>
  <c r="C4153" i="3"/>
  <c r="E4153" i="3"/>
  <c r="B4154" i="3"/>
  <c r="C4154" i="3"/>
  <c r="E4154" i="3"/>
  <c r="B4155" i="3"/>
  <c r="C4155" i="3"/>
  <c r="E4155" i="3"/>
  <c r="B4156" i="3"/>
  <c r="C4156" i="3"/>
  <c r="E4156" i="3"/>
  <c r="B4157" i="3"/>
  <c r="C4157" i="3"/>
  <c r="E4157" i="3"/>
  <c r="B4158" i="3"/>
  <c r="C4158" i="3"/>
  <c r="E4158" i="3"/>
  <c r="B4159" i="3"/>
  <c r="C4159" i="3"/>
  <c r="E4159" i="3"/>
  <c r="B4160" i="3"/>
  <c r="C4160" i="3"/>
  <c r="E4160" i="3"/>
  <c r="B4161" i="3"/>
  <c r="C4161" i="3"/>
  <c r="E4161" i="3"/>
  <c r="B4162" i="3"/>
  <c r="C4162" i="3"/>
  <c r="E4162" i="3"/>
  <c r="B4163" i="3"/>
  <c r="C4163" i="3"/>
  <c r="E4163" i="3"/>
  <c r="B4164" i="3"/>
  <c r="C4164" i="3"/>
  <c r="E4164" i="3"/>
  <c r="B4165" i="3"/>
  <c r="C4165" i="3"/>
  <c r="E4165" i="3"/>
  <c r="B4166" i="3"/>
  <c r="C4166" i="3"/>
  <c r="E4166" i="3"/>
  <c r="B4167" i="3"/>
  <c r="C4167" i="3"/>
  <c r="E4167" i="3"/>
  <c r="B4168" i="3"/>
  <c r="C4168" i="3"/>
  <c r="E4168" i="3"/>
  <c r="B4169" i="3"/>
  <c r="C4169" i="3"/>
  <c r="E4169" i="3"/>
  <c r="B4170" i="3"/>
  <c r="C4170" i="3"/>
  <c r="E4170" i="3"/>
  <c r="B4171" i="3"/>
  <c r="C4171" i="3"/>
  <c r="E4171" i="3"/>
  <c r="B4172" i="3"/>
  <c r="C4172" i="3"/>
  <c r="E4172" i="3"/>
  <c r="B4173" i="3"/>
  <c r="C4173" i="3"/>
  <c r="E4173" i="3"/>
  <c r="B4174" i="3"/>
  <c r="C4174" i="3"/>
  <c r="E4174" i="3"/>
  <c r="B4175" i="3"/>
  <c r="C4175" i="3"/>
  <c r="E4175" i="3"/>
  <c r="B4176" i="3"/>
  <c r="C4176" i="3"/>
  <c r="E4176" i="3"/>
  <c r="B4177" i="3"/>
  <c r="C4177" i="3"/>
  <c r="E4177" i="3"/>
  <c r="B4178" i="3"/>
  <c r="C4178" i="3"/>
  <c r="E4178" i="3"/>
  <c r="B4179" i="3"/>
  <c r="C4179" i="3"/>
  <c r="E4179" i="3"/>
  <c r="B4180" i="3"/>
  <c r="C4180" i="3"/>
  <c r="E4180" i="3"/>
  <c r="B4181" i="3"/>
  <c r="C4181" i="3"/>
  <c r="E4181" i="3"/>
  <c r="B4182" i="3"/>
  <c r="C4182" i="3"/>
  <c r="E4182" i="3"/>
  <c r="B4183" i="3"/>
  <c r="C4183" i="3"/>
  <c r="E4183" i="3"/>
  <c r="B4184" i="3"/>
  <c r="C4184" i="3"/>
  <c r="E4184" i="3"/>
  <c r="B4185" i="3"/>
  <c r="C4185" i="3"/>
  <c r="E4185" i="3"/>
  <c r="B4186" i="3"/>
  <c r="C4186" i="3"/>
  <c r="E4186" i="3"/>
  <c r="B4187" i="3"/>
  <c r="C4187" i="3"/>
  <c r="E4187" i="3"/>
  <c r="B4188" i="3"/>
  <c r="C4188" i="3"/>
  <c r="E4188" i="3"/>
  <c r="B4189" i="3"/>
  <c r="C4189" i="3"/>
  <c r="E4189" i="3"/>
  <c r="B4190" i="3"/>
  <c r="C4190" i="3"/>
  <c r="E4190" i="3"/>
  <c r="B4191" i="3"/>
  <c r="C4191" i="3"/>
  <c r="E4191" i="3"/>
  <c r="B4192" i="3"/>
  <c r="C4192" i="3"/>
  <c r="E4192" i="3"/>
  <c r="B4193" i="3"/>
  <c r="C4193" i="3"/>
  <c r="E4193" i="3"/>
  <c r="B4194" i="3"/>
  <c r="C4194" i="3"/>
  <c r="E4194" i="3"/>
  <c r="B4195" i="3"/>
  <c r="C4195" i="3"/>
  <c r="E4195" i="3"/>
  <c r="B4196" i="3"/>
  <c r="C4196" i="3"/>
  <c r="E4196" i="3"/>
  <c r="B4197" i="3"/>
  <c r="C4197" i="3"/>
  <c r="E4197" i="3"/>
  <c r="B4198" i="3"/>
  <c r="C4198" i="3"/>
  <c r="E4198" i="3"/>
  <c r="B4199" i="3"/>
  <c r="C4199" i="3"/>
  <c r="E4199" i="3"/>
  <c r="B4200" i="3"/>
  <c r="C4200" i="3"/>
  <c r="E4200" i="3"/>
  <c r="B4201" i="3"/>
  <c r="C4201" i="3"/>
  <c r="E4201" i="3"/>
  <c r="B4202" i="3"/>
  <c r="C4202" i="3"/>
  <c r="E4202" i="3"/>
  <c r="B4203" i="3"/>
  <c r="C4203" i="3"/>
  <c r="E4203" i="3"/>
  <c r="B4204" i="3"/>
  <c r="C4204" i="3"/>
  <c r="E4204" i="3"/>
  <c r="B4205" i="3"/>
  <c r="C4205" i="3"/>
  <c r="E4205" i="3"/>
  <c r="B4206" i="3"/>
  <c r="C4206" i="3"/>
  <c r="E4206" i="3"/>
  <c r="B4207" i="3"/>
  <c r="C4207" i="3"/>
  <c r="E4207" i="3"/>
  <c r="B4208" i="3"/>
  <c r="C4208" i="3"/>
  <c r="E4208" i="3"/>
  <c r="B4209" i="3"/>
  <c r="C4209" i="3"/>
  <c r="E4209" i="3"/>
  <c r="B4210" i="3"/>
  <c r="C4210" i="3"/>
  <c r="E4210" i="3"/>
  <c r="B4211" i="3"/>
  <c r="C4211" i="3"/>
  <c r="E4211" i="3"/>
  <c r="B4212" i="3"/>
  <c r="C4212" i="3"/>
  <c r="E4212" i="3"/>
  <c r="B4213" i="3"/>
  <c r="C4213" i="3"/>
  <c r="E4213" i="3"/>
  <c r="B4214" i="3"/>
  <c r="C4214" i="3"/>
  <c r="E4214" i="3"/>
  <c r="B4215" i="3"/>
  <c r="C4215" i="3"/>
  <c r="E4215" i="3"/>
  <c r="B4216" i="3"/>
  <c r="C4216" i="3"/>
  <c r="E4216" i="3"/>
  <c r="B4217" i="3"/>
  <c r="C4217" i="3"/>
  <c r="E4217" i="3"/>
  <c r="B4218" i="3"/>
  <c r="C4218" i="3"/>
  <c r="E4218" i="3"/>
  <c r="B4219" i="3"/>
  <c r="C4219" i="3"/>
  <c r="E4219" i="3"/>
  <c r="B4220" i="3"/>
  <c r="C4220" i="3"/>
  <c r="E4220" i="3"/>
  <c r="B4221" i="3"/>
  <c r="C4221" i="3"/>
  <c r="E4221" i="3"/>
  <c r="B4222" i="3"/>
  <c r="C4222" i="3"/>
  <c r="E4222" i="3"/>
  <c r="B4223" i="3"/>
  <c r="C4223" i="3"/>
  <c r="E4223" i="3"/>
  <c r="B4224" i="3"/>
  <c r="C4224" i="3"/>
  <c r="E4224" i="3"/>
  <c r="B4225" i="3"/>
  <c r="C4225" i="3"/>
  <c r="E4225" i="3"/>
  <c r="B4226" i="3"/>
  <c r="C4226" i="3"/>
  <c r="E4226" i="3"/>
  <c r="B4227" i="3"/>
  <c r="C4227" i="3"/>
  <c r="E4227" i="3"/>
  <c r="B4228" i="3"/>
  <c r="C4228" i="3"/>
  <c r="E4228" i="3"/>
  <c r="B4229" i="3"/>
  <c r="C4229" i="3"/>
  <c r="E4229" i="3"/>
  <c r="B4230" i="3"/>
  <c r="C4230" i="3"/>
  <c r="E4230" i="3"/>
  <c r="B4231" i="3"/>
  <c r="C4231" i="3"/>
  <c r="E4231" i="3"/>
  <c r="B4232" i="3"/>
  <c r="C4232" i="3"/>
  <c r="E4232" i="3"/>
  <c r="B4233" i="3"/>
  <c r="C4233" i="3"/>
  <c r="E4233" i="3"/>
  <c r="B4234" i="3"/>
  <c r="C4234" i="3"/>
  <c r="E4234" i="3"/>
  <c r="B4235" i="3"/>
  <c r="C4235" i="3"/>
  <c r="E4235" i="3"/>
  <c r="B4236" i="3"/>
  <c r="C4236" i="3"/>
  <c r="E4236" i="3"/>
  <c r="B4237" i="3"/>
  <c r="C4237" i="3"/>
  <c r="E4237" i="3"/>
  <c r="B4238" i="3"/>
  <c r="C4238" i="3"/>
  <c r="E4238" i="3"/>
  <c r="B4239" i="3"/>
  <c r="C4239" i="3"/>
  <c r="E4239" i="3"/>
  <c r="B4240" i="3"/>
  <c r="C4240" i="3"/>
  <c r="E4240" i="3"/>
  <c r="B4241" i="3"/>
  <c r="C4241" i="3"/>
  <c r="E4241" i="3"/>
  <c r="B4242" i="3"/>
  <c r="C4242" i="3"/>
  <c r="E4242" i="3"/>
  <c r="B4243" i="3"/>
  <c r="C4243" i="3"/>
  <c r="E4243" i="3"/>
  <c r="B4244" i="3"/>
  <c r="C4244" i="3"/>
  <c r="E4244" i="3"/>
  <c r="B4245" i="3"/>
  <c r="C4245" i="3"/>
  <c r="E4245" i="3"/>
  <c r="B4246" i="3"/>
  <c r="C4246" i="3"/>
  <c r="E4246" i="3"/>
  <c r="B4247" i="3"/>
  <c r="C4247" i="3"/>
  <c r="E4247" i="3"/>
  <c r="B4248" i="3"/>
  <c r="C4248" i="3"/>
  <c r="E4248" i="3"/>
  <c r="B4249" i="3"/>
  <c r="C4249" i="3"/>
  <c r="E4249" i="3"/>
  <c r="B4250" i="3"/>
  <c r="C4250" i="3"/>
  <c r="E4250" i="3"/>
  <c r="B4251" i="3"/>
  <c r="C4251" i="3"/>
  <c r="E4251" i="3"/>
  <c r="B4252" i="3"/>
  <c r="C4252" i="3"/>
  <c r="E4252" i="3"/>
  <c r="B4253" i="3"/>
  <c r="C4253" i="3"/>
  <c r="E4253" i="3"/>
  <c r="B4254" i="3"/>
  <c r="C4254" i="3"/>
  <c r="E4254" i="3"/>
  <c r="B4255" i="3"/>
  <c r="C4255" i="3"/>
  <c r="E4255" i="3"/>
  <c r="B4256" i="3"/>
  <c r="C4256" i="3"/>
  <c r="E4256" i="3"/>
  <c r="B4257" i="3"/>
  <c r="C4257" i="3"/>
  <c r="E4257" i="3"/>
  <c r="B4258" i="3"/>
  <c r="C4258" i="3"/>
  <c r="E4258" i="3"/>
  <c r="B4259" i="3"/>
  <c r="C4259" i="3"/>
  <c r="E4259" i="3"/>
  <c r="B4260" i="3"/>
  <c r="C4260" i="3"/>
  <c r="E4260" i="3"/>
  <c r="B4261" i="3"/>
  <c r="C4261" i="3"/>
  <c r="E4261" i="3"/>
  <c r="B4262" i="3"/>
  <c r="C4262" i="3"/>
  <c r="E4262" i="3"/>
  <c r="B4263" i="3"/>
  <c r="C4263" i="3"/>
  <c r="E4263" i="3"/>
  <c r="B4264" i="3"/>
  <c r="C4264" i="3"/>
  <c r="E4264" i="3"/>
  <c r="B4265" i="3"/>
  <c r="C4265" i="3"/>
  <c r="E4265" i="3"/>
  <c r="B4266" i="3"/>
  <c r="C4266" i="3"/>
  <c r="E4266" i="3"/>
  <c r="B4267" i="3"/>
  <c r="C4267" i="3"/>
  <c r="E4267" i="3"/>
  <c r="B4268" i="3"/>
  <c r="C4268" i="3"/>
  <c r="E4268" i="3"/>
  <c r="B4269" i="3"/>
  <c r="C4269" i="3"/>
  <c r="E4269" i="3"/>
  <c r="B4270" i="3"/>
  <c r="C4270" i="3"/>
  <c r="E4270" i="3"/>
  <c r="B4271" i="3"/>
  <c r="C4271" i="3"/>
  <c r="E4271" i="3"/>
  <c r="B4272" i="3"/>
  <c r="C4272" i="3"/>
  <c r="E4272" i="3"/>
  <c r="B4273" i="3"/>
  <c r="C4273" i="3"/>
  <c r="E4273" i="3"/>
  <c r="B4274" i="3"/>
  <c r="C4274" i="3"/>
  <c r="E4274" i="3"/>
  <c r="B4275" i="3"/>
  <c r="C4275" i="3"/>
  <c r="E4275" i="3"/>
  <c r="B4276" i="3"/>
  <c r="C4276" i="3"/>
  <c r="E4276" i="3"/>
  <c r="B4277" i="3"/>
  <c r="C4277" i="3"/>
  <c r="E4277" i="3"/>
  <c r="B4278" i="3"/>
  <c r="C4278" i="3"/>
  <c r="E4278" i="3"/>
  <c r="B4279" i="3"/>
  <c r="C4279" i="3"/>
  <c r="E4279" i="3"/>
  <c r="B4280" i="3"/>
  <c r="C4280" i="3"/>
  <c r="E4280" i="3"/>
  <c r="B4281" i="3"/>
  <c r="C4281" i="3"/>
  <c r="E4281" i="3"/>
  <c r="B4282" i="3"/>
  <c r="C4282" i="3"/>
  <c r="E4282" i="3"/>
  <c r="B4283" i="3"/>
  <c r="C4283" i="3"/>
  <c r="E4283" i="3"/>
  <c r="B4284" i="3"/>
  <c r="C4284" i="3"/>
  <c r="E4284" i="3"/>
  <c r="B4285" i="3"/>
  <c r="C4285" i="3"/>
  <c r="E4285" i="3"/>
  <c r="B4286" i="3"/>
  <c r="C4286" i="3"/>
  <c r="E4286" i="3"/>
  <c r="B4287" i="3"/>
  <c r="C4287" i="3"/>
  <c r="E4287" i="3"/>
  <c r="B4288" i="3"/>
  <c r="C4288" i="3"/>
  <c r="E4288" i="3"/>
  <c r="B4289" i="3"/>
  <c r="C4289" i="3"/>
  <c r="E4289" i="3"/>
  <c r="B4290" i="3"/>
  <c r="C4290" i="3"/>
  <c r="E4290" i="3"/>
  <c r="B4291" i="3"/>
  <c r="C4291" i="3"/>
  <c r="E4291" i="3"/>
  <c r="B4292" i="3"/>
  <c r="C4292" i="3"/>
  <c r="E4292" i="3"/>
  <c r="B4293" i="3"/>
  <c r="C4293" i="3"/>
  <c r="E4293" i="3"/>
  <c r="B4294" i="3"/>
  <c r="C4294" i="3"/>
  <c r="E4294" i="3"/>
  <c r="B4295" i="3"/>
  <c r="C4295" i="3"/>
  <c r="E4295" i="3"/>
  <c r="B4296" i="3"/>
  <c r="C4296" i="3"/>
  <c r="E4296" i="3"/>
  <c r="B4297" i="3"/>
  <c r="C4297" i="3"/>
  <c r="E4297" i="3"/>
  <c r="B4298" i="3"/>
  <c r="C4298" i="3"/>
  <c r="E4298" i="3"/>
  <c r="B4299" i="3"/>
  <c r="C4299" i="3"/>
  <c r="E4299" i="3"/>
  <c r="B4300" i="3"/>
  <c r="C4300" i="3"/>
  <c r="E4300" i="3"/>
  <c r="B4301" i="3"/>
  <c r="C4301" i="3"/>
  <c r="E4301" i="3"/>
  <c r="B4302" i="3"/>
  <c r="C4302" i="3"/>
  <c r="E4302" i="3"/>
  <c r="B4303" i="3"/>
  <c r="C4303" i="3"/>
  <c r="E4303" i="3"/>
  <c r="B4304" i="3"/>
  <c r="C4304" i="3"/>
  <c r="E4304" i="3"/>
  <c r="B4305" i="3"/>
  <c r="C4305" i="3"/>
  <c r="E4305" i="3"/>
  <c r="B4306" i="3"/>
  <c r="C4306" i="3"/>
  <c r="E4306" i="3"/>
  <c r="B4307" i="3"/>
  <c r="C4307" i="3"/>
  <c r="E4307" i="3"/>
  <c r="B4308" i="3"/>
  <c r="C4308" i="3"/>
  <c r="E4308" i="3"/>
  <c r="B4309" i="3"/>
  <c r="C4309" i="3"/>
  <c r="E4309" i="3"/>
  <c r="B4310" i="3"/>
  <c r="C4310" i="3"/>
  <c r="E4310" i="3"/>
  <c r="B4311" i="3"/>
  <c r="C4311" i="3"/>
  <c r="E4311" i="3"/>
  <c r="B4312" i="3"/>
  <c r="C4312" i="3"/>
  <c r="E4312" i="3"/>
  <c r="B4313" i="3"/>
  <c r="C4313" i="3"/>
  <c r="E4313" i="3"/>
  <c r="B4314" i="3"/>
  <c r="C4314" i="3"/>
  <c r="E4314" i="3"/>
  <c r="B4315" i="3"/>
  <c r="C4315" i="3"/>
  <c r="E4315" i="3"/>
  <c r="B4316" i="3"/>
  <c r="C4316" i="3"/>
  <c r="E4316" i="3"/>
  <c r="B4317" i="3"/>
  <c r="C4317" i="3"/>
  <c r="E4317" i="3"/>
  <c r="B4318" i="3"/>
  <c r="C4318" i="3"/>
  <c r="E4318" i="3"/>
  <c r="B4319" i="3"/>
  <c r="C4319" i="3"/>
  <c r="E4319" i="3"/>
  <c r="B4320" i="3"/>
  <c r="C4320" i="3"/>
  <c r="E4320" i="3"/>
  <c r="B4321" i="3"/>
  <c r="C4321" i="3"/>
  <c r="E4321" i="3"/>
  <c r="B4322" i="3"/>
  <c r="C4322" i="3"/>
  <c r="E4322" i="3"/>
  <c r="B4323" i="3"/>
  <c r="C4323" i="3"/>
  <c r="E4323" i="3"/>
  <c r="B4324" i="3"/>
  <c r="C4324" i="3"/>
  <c r="E4324" i="3"/>
  <c r="B4325" i="3"/>
  <c r="C4325" i="3"/>
  <c r="E4325" i="3"/>
  <c r="B4326" i="3"/>
  <c r="C4326" i="3"/>
  <c r="E4326" i="3"/>
  <c r="B4327" i="3"/>
  <c r="C4327" i="3"/>
  <c r="E4327" i="3"/>
  <c r="B4328" i="3"/>
  <c r="C4328" i="3"/>
  <c r="E4328" i="3"/>
  <c r="B4329" i="3"/>
  <c r="C4329" i="3"/>
  <c r="E4329" i="3"/>
  <c r="B4330" i="3"/>
  <c r="C4330" i="3"/>
  <c r="E4330" i="3"/>
  <c r="B4331" i="3"/>
  <c r="C4331" i="3"/>
  <c r="E4331" i="3"/>
  <c r="B4332" i="3"/>
  <c r="C4332" i="3"/>
  <c r="E4332" i="3"/>
  <c r="B4333" i="3"/>
  <c r="C4333" i="3"/>
  <c r="E4333" i="3"/>
  <c r="B4334" i="3"/>
  <c r="C4334" i="3"/>
  <c r="E4334" i="3"/>
  <c r="B4335" i="3"/>
  <c r="C4335" i="3"/>
  <c r="E4335" i="3"/>
  <c r="B4336" i="3"/>
  <c r="C4336" i="3"/>
  <c r="E4336" i="3"/>
  <c r="B4337" i="3"/>
  <c r="C4337" i="3"/>
  <c r="E4337" i="3"/>
  <c r="B4338" i="3"/>
  <c r="C4338" i="3"/>
  <c r="E4338" i="3"/>
  <c r="B4339" i="3"/>
  <c r="C4339" i="3"/>
  <c r="E4339" i="3"/>
  <c r="B4340" i="3"/>
  <c r="C4340" i="3"/>
  <c r="E4340" i="3"/>
  <c r="B4341" i="3"/>
  <c r="C4341" i="3"/>
  <c r="E4341" i="3"/>
  <c r="B4342" i="3"/>
  <c r="C4342" i="3"/>
  <c r="E4342" i="3"/>
  <c r="B4343" i="3"/>
  <c r="C4343" i="3"/>
  <c r="E4343" i="3"/>
  <c r="B4344" i="3"/>
  <c r="C4344" i="3"/>
  <c r="E4344" i="3"/>
  <c r="B4345" i="3"/>
  <c r="C4345" i="3"/>
  <c r="E4345" i="3"/>
  <c r="B4346" i="3"/>
  <c r="C4346" i="3"/>
  <c r="E4346" i="3"/>
  <c r="B4347" i="3"/>
  <c r="C4347" i="3"/>
  <c r="E4347" i="3"/>
  <c r="B4348" i="3"/>
  <c r="C4348" i="3"/>
  <c r="E4348" i="3"/>
  <c r="B4349" i="3"/>
  <c r="C4349" i="3"/>
  <c r="E4349" i="3"/>
  <c r="B4350" i="3"/>
  <c r="C4350" i="3"/>
  <c r="E4350" i="3"/>
  <c r="B4351" i="3"/>
  <c r="C4351" i="3"/>
  <c r="E4351" i="3"/>
  <c r="B4352" i="3"/>
  <c r="C4352" i="3"/>
  <c r="E4352" i="3"/>
  <c r="B4353" i="3"/>
  <c r="C4353" i="3"/>
  <c r="E4353" i="3"/>
  <c r="B4354" i="3"/>
  <c r="C4354" i="3"/>
  <c r="E4354" i="3"/>
  <c r="B4355" i="3"/>
  <c r="C4355" i="3"/>
  <c r="E4355" i="3"/>
  <c r="B4356" i="3"/>
  <c r="C4356" i="3"/>
  <c r="E4356" i="3"/>
  <c r="B4357" i="3"/>
  <c r="C4357" i="3"/>
  <c r="E4357" i="3"/>
  <c r="B4358" i="3"/>
  <c r="C4358" i="3"/>
  <c r="E4358" i="3"/>
  <c r="B4359" i="3"/>
  <c r="C4359" i="3"/>
  <c r="E4359" i="3"/>
  <c r="B4360" i="3"/>
  <c r="C4360" i="3"/>
  <c r="E4360" i="3"/>
  <c r="B4361" i="3"/>
  <c r="C4361" i="3"/>
  <c r="E4361" i="3"/>
  <c r="B4362" i="3"/>
  <c r="C4362" i="3"/>
  <c r="E4362" i="3"/>
  <c r="B4363" i="3"/>
  <c r="C4363" i="3"/>
  <c r="E4363" i="3"/>
  <c r="B4364" i="3"/>
  <c r="C4364" i="3"/>
  <c r="E4364" i="3"/>
  <c r="B4365" i="3"/>
  <c r="C4365" i="3"/>
  <c r="E4365" i="3"/>
  <c r="B4366" i="3"/>
  <c r="C4366" i="3"/>
  <c r="E4366" i="3"/>
  <c r="B4367" i="3"/>
  <c r="C4367" i="3"/>
  <c r="E4367" i="3"/>
  <c r="B4368" i="3"/>
  <c r="C4368" i="3"/>
  <c r="E4368" i="3"/>
  <c r="B4369" i="3"/>
  <c r="C4369" i="3"/>
  <c r="E4369" i="3"/>
  <c r="B4370" i="3"/>
  <c r="C4370" i="3"/>
  <c r="E4370" i="3"/>
  <c r="B4371" i="3"/>
  <c r="C4371" i="3"/>
  <c r="E4371" i="3"/>
  <c r="B4372" i="3"/>
  <c r="C4372" i="3"/>
  <c r="E4372" i="3"/>
  <c r="B4373" i="3"/>
  <c r="C4373" i="3"/>
  <c r="E4373" i="3"/>
  <c r="B4374" i="3"/>
  <c r="C4374" i="3"/>
  <c r="E4374" i="3"/>
  <c r="B4375" i="3"/>
  <c r="C4375" i="3"/>
  <c r="E4375" i="3"/>
  <c r="B4376" i="3"/>
  <c r="C4376" i="3"/>
  <c r="E4376" i="3"/>
  <c r="B4377" i="3"/>
  <c r="C4377" i="3"/>
  <c r="E4377" i="3"/>
  <c r="B4378" i="3"/>
  <c r="C4378" i="3"/>
  <c r="E4378" i="3"/>
  <c r="B4379" i="3"/>
  <c r="C4379" i="3"/>
  <c r="E4379" i="3"/>
  <c r="B4380" i="3"/>
  <c r="C4380" i="3"/>
  <c r="E4380" i="3"/>
  <c r="B4381" i="3"/>
  <c r="C4381" i="3"/>
  <c r="E4381" i="3"/>
  <c r="B4382" i="3"/>
  <c r="C4382" i="3"/>
  <c r="E4382" i="3"/>
  <c r="B4383" i="3"/>
  <c r="C4383" i="3"/>
  <c r="E4383" i="3"/>
  <c r="B4384" i="3"/>
  <c r="C4384" i="3"/>
  <c r="E4384" i="3"/>
  <c r="B4385" i="3"/>
  <c r="C4385" i="3"/>
  <c r="E4385" i="3"/>
  <c r="B4386" i="3"/>
  <c r="C4386" i="3"/>
  <c r="E4386" i="3"/>
  <c r="B4387" i="3"/>
  <c r="C4387" i="3"/>
  <c r="E4387" i="3"/>
  <c r="B4388" i="3"/>
  <c r="C4388" i="3"/>
  <c r="E4388" i="3"/>
  <c r="B4389" i="3"/>
  <c r="C4389" i="3"/>
  <c r="E4389" i="3"/>
  <c r="B4390" i="3"/>
  <c r="C4390" i="3"/>
  <c r="E4390" i="3"/>
  <c r="B4391" i="3"/>
  <c r="C4391" i="3"/>
  <c r="E4391" i="3"/>
  <c r="B4392" i="3"/>
  <c r="C4392" i="3"/>
  <c r="E4392" i="3"/>
  <c r="B4393" i="3"/>
  <c r="C4393" i="3"/>
  <c r="E4393" i="3"/>
  <c r="B4394" i="3"/>
  <c r="C4394" i="3"/>
  <c r="E4394" i="3"/>
  <c r="B4395" i="3"/>
  <c r="C4395" i="3"/>
  <c r="E4395" i="3"/>
  <c r="B4396" i="3"/>
  <c r="C4396" i="3"/>
  <c r="E4396" i="3"/>
  <c r="B4397" i="3"/>
  <c r="C4397" i="3"/>
  <c r="E4397" i="3"/>
  <c r="B4398" i="3"/>
  <c r="C4398" i="3"/>
  <c r="E4398" i="3"/>
  <c r="B4399" i="3"/>
  <c r="C4399" i="3"/>
  <c r="E4399" i="3"/>
  <c r="B4400" i="3"/>
  <c r="C4400" i="3"/>
  <c r="E4400" i="3"/>
  <c r="B4401" i="3"/>
  <c r="C4401" i="3"/>
  <c r="E4401" i="3"/>
  <c r="B4402" i="3"/>
  <c r="C4402" i="3"/>
  <c r="E4402" i="3"/>
  <c r="B4403" i="3"/>
  <c r="C4403" i="3"/>
  <c r="E4403" i="3"/>
  <c r="B4404" i="3"/>
  <c r="C4404" i="3"/>
  <c r="E4404" i="3"/>
  <c r="B4405" i="3"/>
  <c r="C4405" i="3"/>
  <c r="E4405" i="3"/>
  <c r="B4406" i="3"/>
  <c r="C4406" i="3"/>
  <c r="E4406" i="3"/>
  <c r="B4407" i="3"/>
  <c r="C4407" i="3"/>
  <c r="E4407" i="3"/>
  <c r="B4408" i="3"/>
  <c r="C4408" i="3"/>
  <c r="E4408" i="3"/>
  <c r="B4409" i="3"/>
  <c r="C4409" i="3"/>
  <c r="E4409" i="3"/>
  <c r="B4410" i="3"/>
  <c r="C4410" i="3"/>
  <c r="E4410" i="3"/>
  <c r="B4411" i="3"/>
  <c r="C4411" i="3"/>
  <c r="E4411" i="3"/>
  <c r="B4412" i="3"/>
  <c r="C4412" i="3"/>
  <c r="E4412" i="3"/>
  <c r="B4824" i="3"/>
  <c r="C4824" i="3"/>
  <c r="E4824" i="3"/>
  <c r="B4825" i="3"/>
  <c r="C4825" i="3"/>
  <c r="E4825" i="3"/>
  <c r="B4413" i="3"/>
  <c r="C4413" i="3"/>
  <c r="E4413" i="3"/>
  <c r="B4414" i="3"/>
  <c r="C4414" i="3"/>
  <c r="E4414" i="3"/>
  <c r="B4415" i="3"/>
  <c r="C4415" i="3"/>
  <c r="E4415" i="3"/>
  <c r="B4416" i="3"/>
  <c r="C4416" i="3"/>
  <c r="E4416" i="3"/>
  <c r="B4417" i="3"/>
  <c r="C4417" i="3"/>
  <c r="E4417" i="3"/>
  <c r="B4418" i="3"/>
  <c r="C4418" i="3"/>
  <c r="E4418" i="3"/>
  <c r="B4419" i="3"/>
  <c r="C4419" i="3"/>
  <c r="E4419" i="3"/>
  <c r="B4420" i="3"/>
  <c r="C4420" i="3"/>
  <c r="E4420" i="3"/>
  <c r="B4421" i="3"/>
  <c r="C4421" i="3"/>
  <c r="E4421" i="3"/>
  <c r="B4422" i="3"/>
  <c r="C4422" i="3"/>
  <c r="E4422" i="3"/>
  <c r="B4423" i="3"/>
  <c r="C4423" i="3"/>
  <c r="E4423" i="3"/>
  <c r="B4424" i="3"/>
  <c r="C4424" i="3"/>
  <c r="E4424" i="3"/>
  <c r="B4425" i="3"/>
  <c r="C4425" i="3"/>
  <c r="E4425" i="3"/>
  <c r="B4426" i="3"/>
  <c r="C4426" i="3"/>
  <c r="E4426" i="3"/>
  <c r="B4427" i="3"/>
  <c r="C4427" i="3"/>
  <c r="E4427" i="3"/>
  <c r="B4436" i="3"/>
  <c r="C4436" i="3"/>
  <c r="E4436" i="3"/>
  <c r="B4437" i="3"/>
  <c r="C4437" i="3"/>
  <c r="E4437" i="3"/>
  <c r="B4438" i="3"/>
  <c r="C4438" i="3"/>
  <c r="E4438" i="3"/>
  <c r="B4461" i="3"/>
  <c r="C4461" i="3"/>
  <c r="E4461" i="3"/>
  <c r="B4462" i="3"/>
  <c r="C4462" i="3"/>
  <c r="E4462" i="3"/>
  <c r="B4463" i="3"/>
  <c r="C4463" i="3"/>
  <c r="E4463" i="3"/>
  <c r="B4464" i="3"/>
  <c r="C4464" i="3"/>
  <c r="E4464" i="3"/>
  <c r="B4465" i="3"/>
  <c r="C4465" i="3"/>
  <c r="E4465" i="3"/>
  <c r="B4466" i="3"/>
  <c r="C4466" i="3"/>
  <c r="E4466" i="3"/>
  <c r="B4467" i="3"/>
  <c r="C4467" i="3"/>
  <c r="E4467" i="3"/>
  <c r="B4468" i="3"/>
  <c r="C4468" i="3"/>
  <c r="E4468" i="3"/>
  <c r="B4469" i="3"/>
  <c r="C4469" i="3"/>
  <c r="E4469" i="3"/>
  <c r="B4470" i="3"/>
  <c r="C4470" i="3"/>
  <c r="E4470" i="3"/>
  <c r="B4471" i="3"/>
  <c r="C4471" i="3"/>
  <c r="E4471" i="3"/>
  <c r="B4472" i="3"/>
  <c r="C4472" i="3"/>
  <c r="E4472" i="3"/>
  <c r="B4473" i="3"/>
  <c r="C4473" i="3"/>
  <c r="E4473" i="3"/>
  <c r="B4474" i="3"/>
  <c r="C4474" i="3"/>
  <c r="E4474" i="3"/>
  <c r="B4475" i="3"/>
  <c r="C4475" i="3"/>
  <c r="E4475" i="3"/>
  <c r="B4476" i="3"/>
  <c r="C4476" i="3"/>
  <c r="E4476" i="3"/>
  <c r="B4477" i="3"/>
  <c r="C4477" i="3"/>
  <c r="E4477" i="3"/>
  <c r="B4478" i="3"/>
  <c r="C4478" i="3"/>
  <c r="E4478" i="3"/>
  <c r="B4479" i="3"/>
  <c r="C4479" i="3"/>
  <c r="E4479" i="3"/>
  <c r="B4480" i="3"/>
  <c r="C4480" i="3"/>
  <c r="E4480" i="3"/>
  <c r="B4481" i="3"/>
  <c r="C4481" i="3"/>
  <c r="E4481" i="3"/>
  <c r="B4482" i="3"/>
  <c r="C4482" i="3"/>
  <c r="E4482" i="3"/>
  <c r="B4483" i="3"/>
  <c r="C4483" i="3"/>
  <c r="E4483" i="3"/>
  <c r="B4484" i="3"/>
  <c r="C4484" i="3"/>
  <c r="E4484" i="3"/>
  <c r="B4485" i="3"/>
  <c r="C4485" i="3"/>
  <c r="E4485" i="3"/>
  <c r="B4486" i="3"/>
  <c r="C4486" i="3"/>
  <c r="E4486" i="3"/>
  <c r="B4487" i="3"/>
  <c r="C4487" i="3"/>
  <c r="E4487" i="3"/>
  <c r="B4488" i="3"/>
  <c r="C4488" i="3"/>
  <c r="E4488" i="3"/>
  <c r="B4489" i="3"/>
  <c r="C4489" i="3"/>
  <c r="E4489" i="3"/>
  <c r="B4490" i="3"/>
  <c r="C4490" i="3"/>
  <c r="E4490" i="3"/>
  <c r="B4491" i="3"/>
  <c r="C4491" i="3"/>
  <c r="E4491" i="3"/>
  <c r="B4492" i="3"/>
  <c r="C4492" i="3"/>
  <c r="E4492" i="3"/>
  <c r="B4493" i="3"/>
  <c r="C4493" i="3"/>
  <c r="E4493" i="3"/>
  <c r="B4494" i="3"/>
  <c r="C4494" i="3"/>
  <c r="E4494" i="3"/>
  <c r="B4495" i="3"/>
  <c r="C4495" i="3"/>
  <c r="E4495" i="3"/>
  <c r="B4496" i="3"/>
  <c r="C4496" i="3"/>
  <c r="E4496" i="3"/>
  <c r="B4497" i="3"/>
  <c r="C4497" i="3"/>
  <c r="E4497" i="3"/>
  <c r="B4498" i="3"/>
  <c r="C4498" i="3"/>
  <c r="E4498" i="3"/>
  <c r="B4499" i="3"/>
  <c r="C4499" i="3"/>
  <c r="E4499" i="3"/>
  <c r="B4500" i="3"/>
  <c r="C4500" i="3"/>
  <c r="E4500" i="3"/>
  <c r="B4501" i="3"/>
  <c r="C4501" i="3"/>
  <c r="E4501" i="3"/>
  <c r="B4502" i="3"/>
  <c r="C4502" i="3"/>
  <c r="E4502" i="3"/>
  <c r="B4503" i="3"/>
  <c r="C4503" i="3"/>
  <c r="E4503" i="3"/>
  <c r="B4504" i="3"/>
  <c r="C4504" i="3"/>
  <c r="E4504" i="3"/>
  <c r="B4505" i="3"/>
  <c r="C4505" i="3"/>
  <c r="E4505" i="3"/>
  <c r="B4506" i="3"/>
  <c r="C4506" i="3"/>
  <c r="E4506" i="3"/>
  <c r="B4507" i="3"/>
  <c r="C4507" i="3"/>
  <c r="E4507" i="3"/>
  <c r="B4508" i="3"/>
  <c r="C4508" i="3"/>
  <c r="E4508" i="3"/>
  <c r="B4509" i="3"/>
  <c r="C4509" i="3"/>
  <c r="E4509" i="3"/>
  <c r="B4510" i="3"/>
  <c r="C4510" i="3"/>
  <c r="E4510" i="3"/>
  <c r="B4511" i="3"/>
  <c r="C4511" i="3"/>
  <c r="E4511" i="3"/>
  <c r="B4512" i="3"/>
  <c r="C4512" i="3"/>
  <c r="E4512" i="3"/>
  <c r="B4513" i="3"/>
  <c r="C4513" i="3"/>
  <c r="E4513" i="3"/>
  <c r="B4514" i="3"/>
  <c r="C4514" i="3"/>
  <c r="E4514" i="3"/>
  <c r="B4515" i="3"/>
  <c r="C4515" i="3"/>
  <c r="E4515" i="3"/>
  <c r="B4516" i="3"/>
  <c r="C4516" i="3"/>
  <c r="E4516" i="3"/>
  <c r="B4517" i="3"/>
  <c r="C4517" i="3"/>
  <c r="E4517" i="3"/>
  <c r="B4518" i="3"/>
  <c r="C4518" i="3"/>
  <c r="E4518" i="3"/>
  <c r="B4519" i="3"/>
  <c r="C4519" i="3"/>
  <c r="E4519" i="3"/>
  <c r="B4520" i="3"/>
  <c r="C4520" i="3"/>
  <c r="E4520" i="3"/>
  <c r="B4521" i="3"/>
  <c r="C4521" i="3"/>
  <c r="E4521" i="3"/>
  <c r="B4522" i="3"/>
  <c r="C4522" i="3"/>
  <c r="E4522" i="3"/>
  <c r="B4523" i="3"/>
  <c r="C4523" i="3"/>
  <c r="E4523" i="3"/>
  <c r="B4524" i="3"/>
  <c r="C4524" i="3"/>
  <c r="E4524" i="3"/>
  <c r="B4525" i="3"/>
  <c r="C4525" i="3"/>
  <c r="E4525" i="3"/>
  <c r="B4526" i="3"/>
  <c r="C4526" i="3"/>
  <c r="E4526" i="3"/>
  <c r="B4527" i="3"/>
  <c r="C4527" i="3"/>
  <c r="E4527" i="3"/>
  <c r="B4528" i="3"/>
  <c r="C4528" i="3"/>
  <c r="E4528" i="3"/>
  <c r="B4529" i="3"/>
  <c r="C4529" i="3"/>
  <c r="E4529" i="3"/>
  <c r="B4530" i="3"/>
  <c r="C4530" i="3"/>
  <c r="E4530" i="3"/>
  <c r="B4531" i="3"/>
  <c r="C4531" i="3"/>
  <c r="E4531" i="3"/>
  <c r="B4532" i="3"/>
  <c r="C4532" i="3"/>
  <c r="E4532" i="3"/>
  <c r="B4533" i="3"/>
  <c r="C4533" i="3"/>
  <c r="E4533" i="3"/>
  <c r="B4534" i="3"/>
  <c r="C4534" i="3"/>
  <c r="E4534" i="3"/>
  <c r="B4535" i="3"/>
  <c r="C4535" i="3"/>
  <c r="E4535" i="3"/>
  <c r="B4536" i="3"/>
  <c r="C4536" i="3"/>
  <c r="E4536" i="3"/>
  <c r="B4537" i="3"/>
  <c r="C4537" i="3"/>
  <c r="E4537" i="3"/>
  <c r="B4538" i="3"/>
  <c r="C4538" i="3"/>
  <c r="E4538" i="3"/>
  <c r="B4539" i="3"/>
  <c r="C4539" i="3"/>
  <c r="E4539" i="3"/>
  <c r="B4540" i="3"/>
  <c r="C4540" i="3"/>
  <c r="E4540" i="3"/>
  <c r="B4541" i="3"/>
  <c r="C4541" i="3"/>
  <c r="E4541" i="3"/>
  <c r="B4542" i="3"/>
  <c r="C4542" i="3"/>
  <c r="E4542" i="3"/>
  <c r="B4543" i="3"/>
  <c r="C4543" i="3"/>
  <c r="E4543" i="3"/>
  <c r="B4544" i="3"/>
  <c r="C4544" i="3"/>
  <c r="E4544" i="3"/>
  <c r="B4545" i="3"/>
  <c r="C4545" i="3"/>
  <c r="E4545" i="3"/>
  <c r="B4546" i="3"/>
  <c r="C4546" i="3"/>
  <c r="E4546" i="3"/>
  <c r="B4547" i="3"/>
  <c r="C4547" i="3"/>
  <c r="E4547" i="3"/>
  <c r="B4548" i="3"/>
  <c r="C4548" i="3"/>
  <c r="E4548" i="3"/>
  <c r="B4549" i="3"/>
  <c r="C4549" i="3"/>
  <c r="E4549" i="3"/>
  <c r="B4550" i="3"/>
  <c r="C4550" i="3"/>
  <c r="E4550" i="3"/>
  <c r="B4551" i="3"/>
  <c r="C4551" i="3"/>
  <c r="E4551" i="3"/>
  <c r="B4552" i="3"/>
  <c r="C4552" i="3"/>
  <c r="E4552" i="3"/>
  <c r="B4553" i="3"/>
  <c r="C4553" i="3"/>
  <c r="E4553" i="3"/>
  <c r="B4554" i="3"/>
  <c r="C4554" i="3"/>
  <c r="E4554" i="3"/>
  <c r="B4555" i="3"/>
  <c r="C4555" i="3"/>
  <c r="E4555" i="3"/>
  <c r="B4556" i="3"/>
  <c r="C4556" i="3"/>
  <c r="E4556" i="3"/>
  <c r="B4557" i="3"/>
  <c r="C4557" i="3"/>
  <c r="E4557" i="3"/>
  <c r="B4558" i="3"/>
  <c r="C4558" i="3"/>
  <c r="E4558" i="3"/>
  <c r="B4559" i="3"/>
  <c r="C4559" i="3"/>
  <c r="E4559" i="3"/>
  <c r="B4560" i="3"/>
  <c r="C4560" i="3"/>
  <c r="E4560" i="3"/>
  <c r="B4561" i="3"/>
  <c r="C4561" i="3"/>
  <c r="E4561" i="3"/>
  <c r="B4562" i="3"/>
  <c r="C4562" i="3"/>
  <c r="E4562" i="3"/>
  <c r="B4563" i="3"/>
  <c r="C4563" i="3"/>
  <c r="E4563" i="3"/>
  <c r="B4564" i="3"/>
  <c r="C4564" i="3"/>
  <c r="E4564" i="3"/>
  <c r="B4565" i="3"/>
  <c r="C4565" i="3"/>
  <c r="E4565" i="3"/>
  <c r="B4566" i="3"/>
  <c r="C4566" i="3"/>
  <c r="E4566" i="3"/>
  <c r="B4567" i="3"/>
  <c r="C4567" i="3"/>
  <c r="E4567" i="3"/>
  <c r="B4568" i="3"/>
  <c r="C4568" i="3"/>
  <c r="E4568" i="3"/>
  <c r="B4569" i="3"/>
  <c r="C4569" i="3"/>
  <c r="E4569" i="3"/>
  <c r="B4570" i="3"/>
  <c r="C4570" i="3"/>
  <c r="E4570" i="3"/>
  <c r="B4571" i="3"/>
  <c r="C4571" i="3"/>
  <c r="E4571" i="3"/>
  <c r="B4572" i="3"/>
  <c r="C4572" i="3"/>
  <c r="E4572" i="3"/>
  <c r="B4573" i="3"/>
  <c r="C4573" i="3"/>
  <c r="E4573" i="3"/>
  <c r="B4574" i="3"/>
  <c r="C4574" i="3"/>
  <c r="E4574" i="3"/>
  <c r="B4575" i="3"/>
  <c r="C4575" i="3"/>
  <c r="E4575" i="3"/>
  <c r="B4576" i="3"/>
  <c r="C4576" i="3"/>
  <c r="E4576" i="3"/>
  <c r="B4577" i="3"/>
  <c r="C4577" i="3"/>
  <c r="E4577" i="3"/>
  <c r="B4578" i="3"/>
  <c r="C4578" i="3"/>
  <c r="E4578" i="3"/>
  <c r="B4579" i="3"/>
  <c r="C4579" i="3"/>
  <c r="E4579" i="3"/>
  <c r="B4580" i="3"/>
  <c r="C4580" i="3"/>
  <c r="E4580" i="3"/>
  <c r="B4581" i="3"/>
  <c r="C4581" i="3"/>
  <c r="E4581" i="3"/>
  <c r="B4582" i="3"/>
  <c r="C4582" i="3"/>
  <c r="E4582" i="3"/>
  <c r="B4583" i="3"/>
  <c r="C4583" i="3"/>
  <c r="E4583" i="3"/>
  <c r="B4584" i="3"/>
  <c r="C4584" i="3"/>
  <c r="E4584" i="3"/>
  <c r="B4585" i="3"/>
  <c r="C4585" i="3"/>
  <c r="E4585" i="3"/>
  <c r="B4586" i="3"/>
  <c r="C4586" i="3"/>
  <c r="E4586" i="3"/>
  <c r="B4587" i="3"/>
  <c r="C4587" i="3"/>
  <c r="E4587" i="3"/>
  <c r="B4588" i="3"/>
  <c r="C4588" i="3"/>
  <c r="E4588" i="3"/>
  <c r="B4589" i="3"/>
  <c r="C4589" i="3"/>
  <c r="E4589" i="3"/>
  <c r="B4590" i="3"/>
  <c r="C4590" i="3"/>
  <c r="E4590" i="3"/>
  <c r="B4591" i="3"/>
  <c r="C4591" i="3"/>
  <c r="E4591" i="3"/>
  <c r="B4592" i="3"/>
  <c r="C4592" i="3"/>
  <c r="E4592" i="3"/>
  <c r="B4593" i="3"/>
  <c r="C4593" i="3"/>
  <c r="E4593" i="3"/>
  <c r="B4594" i="3"/>
  <c r="C4594" i="3"/>
  <c r="E4594" i="3"/>
  <c r="B4595" i="3"/>
  <c r="C4595" i="3"/>
  <c r="E4595" i="3"/>
  <c r="B4596" i="3"/>
  <c r="C4596" i="3"/>
  <c r="E4596" i="3"/>
  <c r="B4597" i="3"/>
  <c r="C4597" i="3"/>
  <c r="E4597" i="3"/>
  <c r="B4598" i="3"/>
  <c r="C4598" i="3"/>
  <c r="E4598" i="3"/>
  <c r="B4599" i="3"/>
  <c r="C4599" i="3"/>
  <c r="E4599" i="3"/>
  <c r="B4600" i="3"/>
  <c r="C4600" i="3"/>
  <c r="E4600" i="3"/>
  <c r="B4601" i="3"/>
  <c r="C4601" i="3"/>
  <c r="E4601" i="3"/>
  <c r="B4602" i="3"/>
  <c r="C4602" i="3"/>
  <c r="E4602" i="3"/>
  <c r="B4603" i="3"/>
  <c r="C4603" i="3"/>
  <c r="E4603" i="3"/>
  <c r="B4604" i="3"/>
  <c r="C4604" i="3"/>
  <c r="E4604" i="3"/>
  <c r="B4605" i="3"/>
  <c r="C4605" i="3"/>
  <c r="E4605" i="3"/>
  <c r="B4606" i="3"/>
  <c r="C4606" i="3"/>
  <c r="E4606" i="3"/>
  <c r="B4607" i="3"/>
  <c r="C4607" i="3"/>
  <c r="E4607" i="3"/>
  <c r="B4608" i="3"/>
  <c r="C4608" i="3"/>
  <c r="E4608" i="3"/>
  <c r="B4609" i="3"/>
  <c r="C4609" i="3"/>
  <c r="E4609" i="3"/>
  <c r="B4610" i="3"/>
  <c r="C4610" i="3"/>
  <c r="E4610" i="3"/>
  <c r="B4611" i="3"/>
  <c r="C4611" i="3"/>
  <c r="E4611" i="3"/>
  <c r="B4612" i="3"/>
  <c r="C4612" i="3"/>
  <c r="E4612" i="3"/>
  <c r="B4613" i="3"/>
  <c r="C4613" i="3"/>
  <c r="E4613" i="3"/>
  <c r="B4614" i="3"/>
  <c r="C4614" i="3"/>
  <c r="E4614" i="3"/>
  <c r="B4615" i="3"/>
  <c r="C4615" i="3"/>
  <c r="E4615" i="3"/>
  <c r="B4616" i="3"/>
  <c r="C4616" i="3"/>
  <c r="E4616" i="3"/>
  <c r="B4617" i="3"/>
  <c r="C4617" i="3"/>
  <c r="E4617" i="3"/>
  <c r="B4618" i="3"/>
  <c r="C4618" i="3"/>
  <c r="E4618" i="3"/>
  <c r="B4619" i="3"/>
  <c r="C4619" i="3"/>
  <c r="E4619" i="3"/>
  <c r="B4620" i="3"/>
  <c r="C4620" i="3"/>
  <c r="E4620" i="3"/>
  <c r="B4621" i="3"/>
  <c r="C4621" i="3"/>
  <c r="E4621" i="3"/>
  <c r="B4622" i="3"/>
  <c r="C4622" i="3"/>
  <c r="E4622" i="3"/>
  <c r="B4623" i="3"/>
  <c r="C4623" i="3"/>
  <c r="E4623" i="3"/>
  <c r="B4624" i="3"/>
  <c r="C4624" i="3"/>
  <c r="E4624" i="3"/>
  <c r="B4625" i="3"/>
  <c r="C4625" i="3"/>
  <c r="E4625" i="3"/>
  <c r="B4626" i="3"/>
  <c r="C4626" i="3"/>
  <c r="E4626" i="3"/>
  <c r="B4627" i="3"/>
  <c r="C4627" i="3"/>
  <c r="E4627" i="3"/>
  <c r="B4628" i="3"/>
  <c r="C4628" i="3"/>
  <c r="E4628" i="3"/>
  <c r="B4629" i="3"/>
  <c r="C4629" i="3"/>
  <c r="E4629" i="3"/>
  <c r="B4630" i="3"/>
  <c r="C4630" i="3"/>
  <c r="E4630" i="3"/>
  <c r="B4631" i="3"/>
  <c r="C4631" i="3"/>
  <c r="E4631" i="3"/>
  <c r="B4632" i="3"/>
  <c r="C4632" i="3"/>
  <c r="E4632" i="3"/>
  <c r="B4633" i="3"/>
  <c r="C4633" i="3"/>
  <c r="E4633" i="3"/>
  <c r="B4634" i="3"/>
  <c r="C4634" i="3"/>
  <c r="E4634" i="3"/>
  <c r="B4635" i="3"/>
  <c r="C4635" i="3"/>
  <c r="E4635" i="3"/>
  <c r="B4636" i="3"/>
  <c r="C4636" i="3"/>
  <c r="E4636" i="3"/>
  <c r="B4637" i="3"/>
  <c r="C4637" i="3"/>
  <c r="E4637" i="3"/>
  <c r="B4638" i="3"/>
  <c r="C4638" i="3"/>
  <c r="E4638" i="3"/>
  <c r="B4639" i="3"/>
  <c r="C4639" i="3"/>
  <c r="E4639" i="3"/>
  <c r="B4640" i="3"/>
  <c r="C4640" i="3"/>
  <c r="E4640" i="3"/>
  <c r="B4641" i="3"/>
  <c r="C4641" i="3"/>
  <c r="E4641" i="3"/>
  <c r="B4642" i="3"/>
  <c r="C4642" i="3"/>
  <c r="E4642" i="3"/>
  <c r="B4643" i="3"/>
  <c r="C4643" i="3"/>
  <c r="E4643" i="3"/>
  <c r="B4644" i="3"/>
  <c r="C4644" i="3"/>
  <c r="E4644" i="3"/>
  <c r="B4645" i="3"/>
  <c r="C4645" i="3"/>
  <c r="E4645" i="3"/>
  <c r="B4646" i="3"/>
  <c r="C4646" i="3"/>
  <c r="E4646" i="3"/>
  <c r="B4647" i="3"/>
  <c r="C4647" i="3"/>
  <c r="E4647" i="3"/>
  <c r="B4648" i="3"/>
  <c r="C4648" i="3"/>
  <c r="E4648" i="3"/>
  <c r="B4649" i="3"/>
  <c r="C4649" i="3"/>
  <c r="E4649" i="3"/>
  <c r="B4650" i="3"/>
  <c r="C4650" i="3"/>
  <c r="E4650" i="3"/>
  <c r="B4651" i="3"/>
  <c r="C4651" i="3"/>
  <c r="E4651" i="3"/>
  <c r="B4652" i="3"/>
  <c r="C4652" i="3"/>
  <c r="E4652" i="3"/>
  <c r="B4653" i="3"/>
  <c r="C4653" i="3"/>
  <c r="E4653" i="3"/>
  <c r="B4654" i="3"/>
  <c r="C4654" i="3"/>
  <c r="E4654" i="3"/>
  <c r="B4655" i="3"/>
  <c r="C4655" i="3"/>
  <c r="E4655" i="3"/>
  <c r="B4656" i="3"/>
  <c r="C4656" i="3"/>
  <c r="E4656" i="3"/>
  <c r="B4657" i="3"/>
  <c r="C4657" i="3"/>
  <c r="E4657" i="3"/>
  <c r="B4658" i="3"/>
  <c r="C4658" i="3"/>
  <c r="E4658" i="3"/>
  <c r="B4659" i="3"/>
  <c r="C4659" i="3"/>
  <c r="E4659" i="3"/>
  <c r="B4660" i="3"/>
  <c r="C4660" i="3"/>
  <c r="E4660" i="3"/>
  <c r="B4661" i="3"/>
  <c r="C4661" i="3"/>
  <c r="E4661" i="3"/>
  <c r="B4662" i="3"/>
  <c r="C4662" i="3"/>
  <c r="E4662" i="3"/>
  <c r="B4663" i="3"/>
  <c r="C4663" i="3"/>
  <c r="E4663" i="3"/>
  <c r="B4664" i="3"/>
  <c r="C4664" i="3"/>
  <c r="E4664" i="3"/>
  <c r="B4665" i="3"/>
  <c r="C4665" i="3"/>
  <c r="E4665" i="3"/>
  <c r="B4666" i="3"/>
  <c r="C4666" i="3"/>
  <c r="E4666" i="3"/>
  <c r="B4667" i="3"/>
  <c r="C4667" i="3"/>
  <c r="E4667" i="3"/>
  <c r="B4668" i="3"/>
  <c r="C4668" i="3"/>
  <c r="E4668" i="3"/>
  <c r="B4669" i="3"/>
  <c r="C4669" i="3"/>
  <c r="E4669" i="3"/>
  <c r="B4670" i="3"/>
  <c r="C4670" i="3"/>
  <c r="E4670" i="3"/>
  <c r="B4671" i="3"/>
  <c r="C4671" i="3"/>
  <c r="E4671" i="3"/>
  <c r="B4672" i="3"/>
  <c r="C4672" i="3"/>
  <c r="E4672" i="3"/>
  <c r="B4673" i="3"/>
  <c r="C4673" i="3"/>
  <c r="E4673" i="3"/>
  <c r="B4674" i="3"/>
  <c r="C4674" i="3"/>
  <c r="E4674" i="3"/>
  <c r="B4675" i="3"/>
  <c r="C4675" i="3"/>
  <c r="E4675" i="3"/>
  <c r="B4676" i="3"/>
  <c r="C4676" i="3"/>
  <c r="E4676" i="3"/>
  <c r="B4677" i="3"/>
  <c r="C4677" i="3"/>
  <c r="E4677" i="3"/>
  <c r="B4678" i="3"/>
  <c r="C4678" i="3"/>
  <c r="E4678" i="3"/>
  <c r="B4679" i="3"/>
  <c r="C4679" i="3"/>
  <c r="E4679" i="3"/>
  <c r="B4680" i="3"/>
  <c r="C4680" i="3"/>
  <c r="E4680" i="3"/>
  <c r="B4681" i="3"/>
  <c r="C4681" i="3"/>
  <c r="E4681" i="3"/>
  <c r="B4682" i="3"/>
  <c r="C4682" i="3"/>
  <c r="E4682" i="3"/>
  <c r="B4683" i="3"/>
  <c r="C4683" i="3"/>
  <c r="E4683" i="3"/>
  <c r="B4684" i="3"/>
  <c r="C4684" i="3"/>
  <c r="E4684" i="3"/>
  <c r="B4685" i="3"/>
  <c r="C4685" i="3"/>
  <c r="E4685" i="3"/>
  <c r="B4686" i="3"/>
  <c r="C4686" i="3"/>
  <c r="E4686" i="3"/>
  <c r="B4687" i="3"/>
  <c r="C4687" i="3"/>
  <c r="E4687" i="3"/>
  <c r="B4688" i="3"/>
  <c r="C4688" i="3"/>
  <c r="E4688" i="3"/>
  <c r="B4689" i="3"/>
  <c r="C4689" i="3"/>
  <c r="E4689" i="3"/>
  <c r="B4690" i="3"/>
  <c r="C4690" i="3"/>
  <c r="E4690" i="3"/>
  <c r="B4691" i="3"/>
  <c r="C4691" i="3"/>
  <c r="E4691" i="3"/>
  <c r="B4692" i="3"/>
  <c r="C4692" i="3"/>
  <c r="E4692" i="3"/>
  <c r="B4693" i="3"/>
  <c r="C4693" i="3"/>
  <c r="E4693" i="3"/>
  <c r="B4694" i="3"/>
  <c r="C4694" i="3"/>
  <c r="E4694" i="3"/>
  <c r="B4695" i="3"/>
  <c r="C4695" i="3"/>
  <c r="E4695" i="3"/>
  <c r="B4696" i="3"/>
  <c r="C4696" i="3"/>
  <c r="E4696" i="3"/>
  <c r="B4697" i="3"/>
  <c r="C4697" i="3"/>
  <c r="E4697" i="3"/>
  <c r="B4698" i="3"/>
  <c r="C4698" i="3"/>
  <c r="E4698" i="3"/>
  <c r="B4700" i="3"/>
  <c r="C4700" i="3"/>
  <c r="E4700" i="3"/>
  <c r="B4701" i="3"/>
  <c r="C4701" i="3"/>
  <c r="E4701" i="3"/>
  <c r="B4702" i="3"/>
  <c r="C4702" i="3"/>
  <c r="E4702" i="3"/>
  <c r="B4703" i="3"/>
  <c r="C4703" i="3"/>
  <c r="E4703" i="3"/>
  <c r="B4704" i="3"/>
  <c r="C4704" i="3"/>
  <c r="E4704" i="3"/>
  <c r="B4705" i="3"/>
  <c r="C4705" i="3"/>
  <c r="E4705" i="3"/>
  <c r="B4706" i="3"/>
  <c r="C4706" i="3"/>
  <c r="E4706" i="3"/>
  <c r="B4707" i="3"/>
  <c r="C4707" i="3"/>
  <c r="E4707" i="3"/>
  <c r="B4708" i="3"/>
  <c r="C4708" i="3"/>
  <c r="E4708" i="3"/>
  <c r="B4709" i="3"/>
  <c r="C4709" i="3"/>
  <c r="E4709" i="3"/>
  <c r="B4710" i="3"/>
  <c r="C4710" i="3"/>
  <c r="E4710" i="3"/>
  <c r="B4712" i="3"/>
  <c r="C4712" i="3"/>
  <c r="E4712" i="3"/>
  <c r="B4713" i="3"/>
  <c r="C4713" i="3"/>
  <c r="E4713" i="3"/>
  <c r="B4715" i="3"/>
  <c r="C4715" i="3"/>
  <c r="E4715" i="3"/>
  <c r="B4718" i="3"/>
  <c r="C4718" i="3"/>
  <c r="E4718" i="3"/>
  <c r="B4719" i="3"/>
  <c r="C4719" i="3"/>
  <c r="E4719" i="3"/>
  <c r="B4720" i="3"/>
  <c r="C4720" i="3"/>
  <c r="E4720" i="3"/>
  <c r="B4721" i="3"/>
  <c r="C4721" i="3"/>
  <c r="E4721" i="3"/>
  <c r="B4722" i="3"/>
  <c r="C4722" i="3"/>
  <c r="E4722" i="3"/>
  <c r="B4723" i="3"/>
  <c r="C4723" i="3"/>
  <c r="E4723" i="3"/>
  <c r="B4724" i="3"/>
  <c r="C4724" i="3"/>
  <c r="E4724" i="3"/>
  <c r="B4725" i="3"/>
  <c r="C4725" i="3"/>
  <c r="E4725" i="3"/>
  <c r="B4726" i="3"/>
  <c r="C4726" i="3"/>
  <c r="E4726" i="3"/>
  <c r="B4727" i="3"/>
  <c r="C4727" i="3"/>
  <c r="E4727" i="3"/>
  <c r="B4728" i="3"/>
  <c r="C4728" i="3"/>
  <c r="E4728" i="3"/>
  <c r="B4729" i="3"/>
  <c r="C4729" i="3"/>
  <c r="E4729" i="3"/>
  <c r="B4730" i="3"/>
  <c r="C4730" i="3"/>
  <c r="E4730" i="3"/>
  <c r="B4731" i="3"/>
  <c r="C4731" i="3"/>
  <c r="E4731" i="3"/>
  <c r="B4732" i="3"/>
  <c r="C4732" i="3"/>
  <c r="E4732" i="3"/>
  <c r="B4733" i="3"/>
  <c r="C4733" i="3"/>
  <c r="E4733" i="3"/>
  <c r="B4734" i="3"/>
  <c r="C4734" i="3"/>
  <c r="E4734" i="3"/>
  <c r="B4735" i="3"/>
  <c r="C4735" i="3"/>
  <c r="E4735" i="3"/>
  <c r="B4736" i="3"/>
  <c r="C4736" i="3"/>
  <c r="E4736" i="3"/>
  <c r="B4737" i="3"/>
  <c r="C4737" i="3"/>
  <c r="E4737" i="3"/>
  <c r="B4738" i="3"/>
  <c r="C4738" i="3"/>
  <c r="E4738" i="3"/>
  <c r="B4739" i="3"/>
  <c r="C4739" i="3"/>
  <c r="E4739" i="3"/>
  <c r="B4740" i="3"/>
  <c r="C4740" i="3"/>
  <c r="E4740" i="3"/>
  <c r="B4741" i="3"/>
  <c r="C4741" i="3"/>
  <c r="E4741" i="3"/>
  <c r="B4742" i="3"/>
  <c r="C4742" i="3"/>
  <c r="E4742" i="3"/>
  <c r="B4743" i="3"/>
  <c r="C4743" i="3"/>
  <c r="E4743" i="3"/>
  <c r="B4744" i="3"/>
  <c r="C4744" i="3"/>
  <c r="E4744" i="3"/>
  <c r="B4745" i="3"/>
  <c r="C4745" i="3"/>
  <c r="E4745" i="3"/>
  <c r="B4746" i="3"/>
  <c r="C4746" i="3"/>
  <c r="E4746" i="3"/>
  <c r="B4747" i="3"/>
  <c r="C4747" i="3"/>
  <c r="E4747" i="3"/>
  <c r="B4820" i="3"/>
  <c r="C4820" i="3"/>
  <c r="E4820" i="3"/>
  <c r="B4748" i="3"/>
  <c r="C4748" i="3"/>
  <c r="E4748" i="3"/>
  <c r="B4821" i="3"/>
  <c r="C4821" i="3"/>
  <c r="E4821" i="3"/>
  <c r="B4749" i="3"/>
  <c r="C4749" i="3"/>
  <c r="E4749" i="3"/>
  <c r="B4750" i="3"/>
  <c r="C4750" i="3"/>
  <c r="E4750" i="3"/>
  <c r="B4834" i="3"/>
  <c r="C4834" i="3"/>
  <c r="E4834" i="3"/>
  <c r="B4811" i="3"/>
  <c r="C4811" i="3"/>
  <c r="E4811" i="3"/>
  <c r="B4439" i="3"/>
  <c r="C4439" i="3"/>
  <c r="E4439" i="3"/>
  <c r="B4440" i="3"/>
  <c r="C4440" i="3"/>
  <c r="E4440" i="3"/>
  <c r="B4441" i="3"/>
  <c r="C4441" i="3"/>
  <c r="E4441" i="3"/>
  <c r="B4442" i="3"/>
  <c r="C4442" i="3"/>
  <c r="E4442" i="3"/>
  <c r="B4443" i="3"/>
  <c r="C4443" i="3"/>
  <c r="E4443" i="3"/>
  <c r="B4444" i="3"/>
  <c r="C4444" i="3"/>
  <c r="E4444" i="3"/>
  <c r="B4445" i="3"/>
  <c r="C4445" i="3"/>
  <c r="E4445" i="3"/>
  <c r="B4446" i="3"/>
  <c r="C4446" i="3"/>
  <c r="E4446" i="3"/>
  <c r="B4447" i="3"/>
  <c r="C4447" i="3"/>
  <c r="E4447" i="3"/>
  <c r="B4448" i="3"/>
  <c r="C4448" i="3"/>
  <c r="E4448" i="3"/>
  <c r="B4699" i="3"/>
  <c r="C4699" i="3"/>
  <c r="E4699" i="3"/>
  <c r="B4449" i="3"/>
  <c r="C4449" i="3"/>
  <c r="E4449" i="3"/>
  <c r="B4450" i="3"/>
  <c r="C4450" i="3"/>
  <c r="E4450" i="3"/>
  <c r="B4451" i="3"/>
  <c r="C4451" i="3"/>
  <c r="E4451" i="3"/>
  <c r="B4452" i="3"/>
  <c r="C4452" i="3"/>
  <c r="E4452" i="3"/>
  <c r="B4453" i="3"/>
  <c r="C4453" i="3"/>
  <c r="E4453" i="3"/>
  <c r="B4454" i="3"/>
  <c r="C4454" i="3"/>
  <c r="E4454" i="3"/>
  <c r="B4455" i="3"/>
  <c r="C4455" i="3"/>
  <c r="E4455" i="3"/>
  <c r="B4456" i="3"/>
  <c r="C4456" i="3"/>
  <c r="E4456" i="3"/>
  <c r="B4457" i="3"/>
  <c r="C4457" i="3"/>
  <c r="E4457" i="3"/>
  <c r="B4458" i="3"/>
  <c r="C4458" i="3"/>
  <c r="E4458" i="3"/>
  <c r="B4459" i="3"/>
  <c r="C4459" i="3"/>
  <c r="E4459" i="3"/>
  <c r="B4711" i="3"/>
  <c r="C4711" i="3"/>
  <c r="E4711" i="3"/>
  <c r="B4812" i="3"/>
  <c r="C4812" i="3"/>
  <c r="E4812" i="3"/>
  <c r="B4460" i="3"/>
  <c r="C4460" i="3"/>
  <c r="E4460" i="3"/>
  <c r="B4714" i="3"/>
  <c r="C4714" i="3"/>
  <c r="E4714" i="3"/>
  <c r="B4716" i="3"/>
  <c r="C4716" i="3"/>
  <c r="E4716" i="3"/>
  <c r="B4827" i="3"/>
  <c r="C4827" i="3"/>
  <c r="E4827" i="3"/>
  <c r="B2891" i="3"/>
  <c r="C2891" i="3"/>
  <c r="E2891" i="3"/>
  <c r="B4804" i="3"/>
  <c r="C4804" i="3"/>
  <c r="E4804" i="3"/>
  <c r="B4805" i="3"/>
  <c r="C4805" i="3"/>
  <c r="E4805" i="3"/>
  <c r="B4806" i="3"/>
  <c r="C4806" i="3"/>
  <c r="E4806" i="3"/>
  <c r="B4807" i="3"/>
  <c r="C4807" i="3"/>
  <c r="E4807" i="3"/>
  <c r="B4808" i="3"/>
  <c r="C4808" i="3"/>
  <c r="E4808" i="3"/>
  <c r="B4817" i="3"/>
  <c r="C4817" i="3"/>
  <c r="E4817" i="3"/>
  <c r="B4818" i="3"/>
  <c r="C4818" i="3"/>
  <c r="E4818" i="3"/>
  <c r="B4757" i="3"/>
  <c r="C4757" i="3"/>
  <c r="E4757" i="3"/>
  <c r="B4758" i="3"/>
  <c r="C4758" i="3"/>
  <c r="E4758" i="3"/>
  <c r="B4751" i="3"/>
  <c r="C4751" i="3"/>
  <c r="E4751" i="3"/>
  <c r="B4803" i="3"/>
  <c r="C4803" i="3"/>
  <c r="E4803" i="3"/>
  <c r="B4833" i="3"/>
  <c r="C4833" i="3"/>
  <c r="E4833" i="3"/>
  <c r="B4857" i="3"/>
  <c r="C4857" i="3"/>
  <c r="E4857" i="3"/>
  <c r="B4839" i="3"/>
  <c r="C4839" i="3"/>
  <c r="E4839" i="3"/>
  <c r="B4752" i="3"/>
  <c r="C4752" i="3"/>
  <c r="E4752" i="3"/>
  <c r="B4819" i="3"/>
  <c r="C4819" i="3"/>
  <c r="E4819" i="3"/>
  <c r="B4759" i="3"/>
  <c r="C4759" i="3"/>
  <c r="E4759" i="3"/>
  <c r="B4760" i="3"/>
  <c r="C4760" i="3"/>
  <c r="E4760" i="3"/>
  <c r="B4761" i="3"/>
  <c r="C4761" i="3"/>
  <c r="E4761" i="3"/>
  <c r="B4840" i="3"/>
  <c r="C4840" i="3"/>
  <c r="E4840" i="3"/>
  <c r="B4775" i="3"/>
  <c r="C4775" i="3"/>
  <c r="E4775" i="3"/>
  <c r="B4776" i="3"/>
  <c r="C4776" i="3"/>
  <c r="E4776" i="3"/>
  <c r="B4777" i="3"/>
  <c r="C4777" i="3"/>
  <c r="E4777" i="3"/>
  <c r="B4767" i="3"/>
  <c r="C4767" i="3"/>
  <c r="E4767" i="3"/>
  <c r="B4768" i="3"/>
  <c r="C4768" i="3"/>
  <c r="E4768" i="3"/>
  <c r="B4769" i="3"/>
  <c r="C4769" i="3"/>
  <c r="E4769" i="3"/>
  <c r="B4770" i="3"/>
  <c r="C4770" i="3"/>
  <c r="E4770" i="3"/>
  <c r="B4771" i="3"/>
  <c r="C4771" i="3"/>
  <c r="E4771" i="3"/>
  <c r="B4772" i="3"/>
  <c r="C4772" i="3"/>
  <c r="E4772" i="3"/>
  <c r="B4841" i="3"/>
  <c r="C4841" i="3"/>
  <c r="E4841" i="3"/>
  <c r="B4842" i="3"/>
  <c r="C4842" i="3"/>
  <c r="E4842" i="3"/>
  <c r="B4762" i="3"/>
  <c r="C4762" i="3"/>
  <c r="E4762" i="3"/>
  <c r="B4793" i="3"/>
  <c r="C4793" i="3"/>
  <c r="E4793" i="3"/>
  <c r="B4835" i="3"/>
  <c r="C4835" i="3"/>
  <c r="E4835" i="3"/>
  <c r="B4828" i="3"/>
  <c r="C4828" i="3"/>
  <c r="E4828" i="3"/>
  <c r="B4829" i="3"/>
  <c r="C4829" i="3"/>
  <c r="E4829" i="3"/>
  <c r="B4830" i="3"/>
  <c r="C4830" i="3"/>
  <c r="E4830" i="3"/>
  <c r="B4831" i="3"/>
  <c r="C4831" i="3"/>
  <c r="E4831" i="3"/>
  <c r="B4832" i="3"/>
  <c r="C4832" i="3"/>
  <c r="E4832" i="3"/>
  <c r="B4753" i="3"/>
  <c r="C4753" i="3"/>
  <c r="E4753" i="3"/>
  <c r="B4794" i="3"/>
  <c r="C4794" i="3"/>
  <c r="E4794" i="3"/>
  <c r="B4795" i="3"/>
  <c r="C4795" i="3"/>
  <c r="E4795" i="3"/>
  <c r="B4813" i="3"/>
  <c r="C4813" i="3"/>
  <c r="E4813" i="3"/>
  <c r="B4822" i="3"/>
  <c r="C4822" i="3"/>
  <c r="E4822" i="3"/>
  <c r="B4797" i="3"/>
  <c r="C4797" i="3"/>
  <c r="E4797" i="3"/>
  <c r="B4816" i="3"/>
  <c r="C4816" i="3"/>
  <c r="E4816" i="3"/>
  <c r="B4428" i="3"/>
  <c r="C4428" i="3"/>
  <c r="E4428" i="3"/>
  <c r="B4429" i="3"/>
  <c r="C4429" i="3"/>
  <c r="E4429" i="3"/>
  <c r="B4430" i="3"/>
  <c r="C4430" i="3"/>
  <c r="E4430" i="3"/>
  <c r="B4431" i="3"/>
  <c r="C4431" i="3"/>
  <c r="E4431" i="3"/>
  <c r="B4432" i="3"/>
  <c r="C4432" i="3"/>
  <c r="E4432" i="3"/>
  <c r="B4433" i="3"/>
  <c r="C4433" i="3"/>
  <c r="E4433" i="3"/>
  <c r="B4434" i="3"/>
  <c r="C4434" i="3"/>
  <c r="E4434" i="3"/>
  <c r="B4435" i="3"/>
  <c r="C4435" i="3"/>
  <c r="E4435" i="3"/>
  <c r="B4814" i="3"/>
  <c r="C4814" i="3"/>
  <c r="E4814" i="3"/>
  <c r="B4815" i="3"/>
  <c r="C4815" i="3"/>
  <c r="E4815" i="3"/>
  <c r="B3431" i="3"/>
  <c r="C3431" i="3"/>
  <c r="E3431" i="3"/>
  <c r="B4836" i="3"/>
  <c r="C4836" i="3"/>
  <c r="E4836" i="3"/>
  <c r="B4844" i="3"/>
  <c r="C4844" i="3"/>
  <c r="E4844" i="3"/>
  <c r="B4784" i="3"/>
  <c r="C4784" i="3"/>
  <c r="E4784" i="3"/>
  <c r="B4785" i="3"/>
  <c r="C4785" i="3"/>
  <c r="E4785" i="3"/>
  <c r="B4786" i="3"/>
  <c r="C4786" i="3"/>
  <c r="E4786" i="3"/>
  <c r="B4846" i="3"/>
  <c r="C4846" i="3"/>
  <c r="E4846" i="3"/>
  <c r="B4847" i="3"/>
  <c r="C4847" i="3"/>
  <c r="E4847" i="3"/>
  <c r="B4848" i="3"/>
  <c r="C4848" i="3"/>
  <c r="E4848" i="3"/>
  <c r="B4849" i="3"/>
  <c r="C4849" i="3"/>
  <c r="E4849" i="3"/>
  <c r="B4850" i="3"/>
  <c r="C4850" i="3"/>
  <c r="E4850" i="3"/>
  <c r="B4852" i="3"/>
  <c r="C4852" i="3"/>
  <c r="E4852" i="3"/>
  <c r="B4802" i="3"/>
  <c r="C4802" i="3"/>
  <c r="E4802" i="3"/>
  <c r="B4826" i="3"/>
  <c r="C4826" i="3"/>
  <c r="E4826" i="3"/>
  <c r="B4853" i="3"/>
  <c r="C4853" i="3"/>
  <c r="E4853" i="3"/>
  <c r="B4854" i="3"/>
  <c r="C4854" i="3"/>
  <c r="E4854" i="3"/>
  <c r="B4796" i="3"/>
  <c r="C4796" i="3"/>
  <c r="E4796" i="3"/>
  <c r="B4778" i="3"/>
  <c r="C4778" i="3"/>
  <c r="E4778" i="3"/>
  <c r="B4779" i="3"/>
  <c r="C4779" i="3"/>
  <c r="E4779" i="3"/>
  <c r="B4780" i="3"/>
  <c r="C4780" i="3"/>
  <c r="E4780" i="3"/>
  <c r="B4855" i="3"/>
  <c r="C4855" i="3"/>
  <c r="E4855" i="3"/>
  <c r="B4856" i="3"/>
  <c r="C4856" i="3"/>
  <c r="E4856" i="3"/>
  <c r="B4781" i="3"/>
  <c r="C4781" i="3"/>
  <c r="E4781" i="3"/>
  <c r="B4782" i="3"/>
  <c r="C4782" i="3"/>
  <c r="E4782" i="3"/>
  <c r="B4763" i="3"/>
  <c r="C4763" i="3"/>
  <c r="E4763" i="3"/>
  <c r="B4764" i="3"/>
  <c r="C4764" i="3"/>
  <c r="E4764" i="3"/>
  <c r="B4765" i="3"/>
  <c r="C4765" i="3"/>
  <c r="E4765" i="3"/>
  <c r="B4766" i="3"/>
  <c r="C4766" i="3"/>
  <c r="E4766" i="3"/>
  <c r="B4787" i="3"/>
  <c r="C4787" i="3"/>
  <c r="E4787" i="3"/>
  <c r="B4788" i="3"/>
  <c r="C4788" i="3"/>
  <c r="E4788" i="3"/>
  <c r="B4789" i="3"/>
  <c r="C4789" i="3"/>
  <c r="E4789" i="3"/>
  <c r="B4790" i="3"/>
  <c r="C4790" i="3"/>
  <c r="E4790" i="3"/>
  <c r="B4791" i="3"/>
  <c r="C4791" i="3"/>
  <c r="E4791" i="3"/>
  <c r="B4792" i="3"/>
  <c r="C4792" i="3"/>
  <c r="E4792" i="3"/>
  <c r="B4754" i="3"/>
  <c r="C4754" i="3"/>
  <c r="E4754" i="3"/>
  <c r="B4755" i="3"/>
  <c r="C4755" i="3"/>
  <c r="E4755" i="3"/>
  <c r="B4773" i="3"/>
  <c r="C4773" i="3"/>
  <c r="E4773" i="3"/>
  <c r="B4774" i="3"/>
  <c r="C4774" i="3"/>
  <c r="E4774" i="3"/>
  <c r="B4783" i="3"/>
  <c r="C4783" i="3"/>
  <c r="E4783" i="3"/>
  <c r="B4798" i="3"/>
  <c r="C4798" i="3"/>
  <c r="E4798" i="3"/>
  <c r="B4837" i="3"/>
  <c r="C4837" i="3"/>
  <c r="E4837" i="3"/>
  <c r="B4838" i="3"/>
  <c r="C4838" i="3"/>
  <c r="E4838" i="3"/>
  <c r="B4809" i="3"/>
  <c r="C4809" i="3"/>
  <c r="E4809" i="3"/>
  <c r="B4800" i="3"/>
  <c r="C4800" i="3"/>
  <c r="E4800" i="3"/>
  <c r="B4851" i="3"/>
  <c r="C4851" i="3"/>
  <c r="E4851" i="3"/>
  <c r="B4799" i="3"/>
  <c r="C4799" i="3"/>
  <c r="E4799" i="3"/>
  <c r="B4843" i="3"/>
  <c r="C4843" i="3"/>
  <c r="E4843" i="3"/>
  <c r="B4845" i="3"/>
  <c r="C4845" i="3"/>
  <c r="E4845" i="3"/>
  <c r="B4810" i="3"/>
  <c r="C4810" i="3"/>
  <c r="E4810" i="3"/>
  <c r="B4801" i="3"/>
  <c r="C4801" i="3"/>
  <c r="E4801" i="3"/>
  <c r="E10" i="3"/>
  <c r="C10" i="3"/>
  <c r="B10" i="3"/>
  <c r="E9" i="3"/>
  <c r="C9" i="3"/>
  <c r="B9" i="3"/>
  <c r="AO4801" i="3"/>
  <c r="AO4810" i="3"/>
  <c r="AO4845" i="3"/>
  <c r="AO4843" i="3"/>
  <c r="AO4799" i="3"/>
  <c r="AO4851" i="3"/>
  <c r="AO4800" i="3"/>
  <c r="AO4809" i="3"/>
  <c r="AO4838" i="3"/>
  <c r="AO4837" i="3"/>
  <c r="AO4798" i="3"/>
  <c r="AO4783" i="3"/>
  <c r="AO4774" i="3"/>
  <c r="AO4773" i="3"/>
  <c r="AO4755" i="3"/>
  <c r="AO4754" i="3"/>
  <c r="AO4792" i="3"/>
  <c r="AO4791" i="3"/>
  <c r="AO4790" i="3"/>
  <c r="AO4789" i="3"/>
  <c r="AO4788" i="3"/>
  <c r="AO4787" i="3"/>
  <c r="AO4766" i="3"/>
  <c r="AO4765" i="3"/>
  <c r="AO4764" i="3"/>
  <c r="AO4763" i="3"/>
  <c r="AO4782" i="3"/>
  <c r="AO4781" i="3"/>
  <c r="AO4856" i="3"/>
  <c r="AO4855" i="3"/>
  <c r="AO4780" i="3"/>
  <c r="AO4779" i="3"/>
  <c r="AO4778" i="3"/>
  <c r="AO4796" i="3"/>
  <c r="AO4854" i="3"/>
  <c r="AO4853" i="3"/>
  <c r="AO4826" i="3"/>
  <c r="AO4802" i="3"/>
  <c r="AO4852" i="3"/>
  <c r="AO4850" i="3"/>
  <c r="AO4849" i="3"/>
  <c r="AO4848" i="3"/>
  <c r="AO4847" i="3"/>
  <c r="AO4846" i="3"/>
  <c r="AO4786" i="3"/>
  <c r="AO4785" i="3"/>
  <c r="AO4784" i="3"/>
  <c r="AO4844" i="3"/>
  <c r="AO4836" i="3"/>
  <c r="AO3431" i="3"/>
  <c r="AO4815" i="3"/>
  <c r="AO4814" i="3"/>
  <c r="AO4435" i="3"/>
  <c r="AO4434" i="3"/>
  <c r="AO4433" i="3"/>
  <c r="AO4432" i="3"/>
  <c r="AO4431" i="3"/>
  <c r="AO4430" i="3"/>
  <c r="AO4429" i="3"/>
  <c r="AO4428" i="3"/>
  <c r="AO4816" i="3"/>
  <c r="AO4797" i="3"/>
  <c r="AO4822" i="3"/>
  <c r="AO4813" i="3"/>
  <c r="AO4795" i="3"/>
  <c r="AO4794" i="3"/>
  <c r="AO4753" i="3"/>
  <c r="AO4832" i="3"/>
  <c r="AO4831" i="3"/>
  <c r="AO4830" i="3"/>
  <c r="AO4829" i="3"/>
  <c r="AO4828" i="3"/>
  <c r="AO4835" i="3"/>
  <c r="AO4793" i="3"/>
  <c r="AO4762" i="3"/>
  <c r="AO4842" i="3"/>
  <c r="AO4841" i="3"/>
  <c r="AO4772" i="3"/>
  <c r="AO4771" i="3"/>
  <c r="AO4770" i="3"/>
  <c r="AO4769" i="3"/>
  <c r="AO4768" i="3"/>
  <c r="AO4767" i="3"/>
  <c r="AO4777" i="3"/>
  <c r="AO4776" i="3"/>
  <c r="AO4775" i="3"/>
  <c r="AO4840" i="3"/>
  <c r="AO4761" i="3"/>
  <c r="AO4760" i="3"/>
  <c r="AO4759" i="3"/>
  <c r="AO4819" i="3"/>
  <c r="AO4752" i="3"/>
  <c r="AO4839" i="3"/>
  <c r="AO4857" i="3"/>
  <c r="AO4833" i="3"/>
  <c r="AO4803" i="3"/>
  <c r="AO4751" i="3"/>
  <c r="AO4758" i="3"/>
  <c r="AO4757" i="3"/>
  <c r="AO4818" i="3"/>
  <c r="AO4817" i="3"/>
  <c r="AO4808" i="3"/>
  <c r="AO4807" i="3"/>
  <c r="AO4806" i="3"/>
  <c r="AO4805" i="3"/>
  <c r="AO4804" i="3"/>
  <c r="AO2891" i="3"/>
  <c r="AO4827" i="3"/>
  <c r="AN12" i="3"/>
  <c r="AO12" i="3" s="1"/>
  <c r="AN9" i="3"/>
  <c r="AO9" i="3" s="1"/>
  <c r="AO1412" i="3"/>
  <c r="AO4439" i="3"/>
  <c r="AO4440" i="3"/>
  <c r="AO4441" i="3"/>
  <c r="AO4442" i="3"/>
  <c r="AO4443" i="3"/>
  <c r="AO4444" i="3"/>
  <c r="AO4445" i="3"/>
  <c r="AO4446" i="3"/>
  <c r="AO4447" i="3"/>
  <c r="AO4448" i="3"/>
  <c r="AO4699" i="3"/>
  <c r="AO4449" i="3"/>
  <c r="AO4450" i="3"/>
  <c r="AO4451" i="3"/>
  <c r="AO4452" i="3"/>
  <c r="AO4453" i="3"/>
  <c r="AO4454" i="3"/>
  <c r="AO4455" i="3"/>
  <c r="AO4456" i="3"/>
  <c r="AO4457" i="3"/>
  <c r="AO4458" i="3"/>
  <c r="AO4459" i="3"/>
  <c r="AO4711" i="3"/>
  <c r="AO4812" i="3"/>
  <c r="AO4460" i="3"/>
  <c r="AO4714" i="3"/>
  <c r="AO4716" i="3"/>
  <c r="AN2715" i="3"/>
  <c r="AN741" i="3"/>
  <c r="AN1410" i="3"/>
  <c r="AN888" i="3"/>
  <c r="AN639" i="3"/>
  <c r="AN640" i="3"/>
  <c r="AN4551" i="3"/>
  <c r="AN4701" i="3"/>
  <c r="AN611" i="3"/>
  <c r="AO611" i="3" s="1"/>
  <c r="AO4834" i="3"/>
  <c r="AO4750" i="3"/>
  <c r="AO4749" i="3"/>
  <c r="AO4748" i="3"/>
  <c r="AO4820" i="3"/>
  <c r="AO4747" i="3"/>
  <c r="AO4746" i="3"/>
  <c r="AO4745" i="3"/>
  <c r="AO4744" i="3"/>
  <c r="AO4743" i="3"/>
  <c r="AO4742" i="3"/>
  <c r="AO4741" i="3"/>
  <c r="AO4739" i="3"/>
  <c r="AO4738" i="3"/>
  <c r="AO4737" i="3"/>
  <c r="AO4736" i="3"/>
  <c r="AO4734" i="3"/>
  <c r="AO4733" i="3"/>
  <c r="AO4730" i="3"/>
  <c r="AO4729" i="3"/>
  <c r="AO4728" i="3"/>
  <c r="AO4725" i="3"/>
  <c r="AO4724" i="3"/>
  <c r="AO4723" i="3"/>
  <c r="AO4722" i="3"/>
  <c r="AO4721" i="3"/>
  <c r="AO4720" i="3"/>
  <c r="AO4719" i="3"/>
  <c r="AO4718" i="3"/>
  <c r="AO4712" i="3"/>
  <c r="AO4710" i="3"/>
  <c r="AO4709" i="3"/>
  <c r="AO4708" i="3"/>
  <c r="AO4707" i="3"/>
  <c r="AO4706" i="3"/>
  <c r="AO4705" i="3"/>
  <c r="AO4704" i="3"/>
  <c r="AO4703" i="3"/>
  <c r="AO4702" i="3"/>
  <c r="AO4700" i="3"/>
  <c r="AO4698" i="3"/>
  <c r="AO4697" i="3"/>
  <c r="AO4696" i="3"/>
  <c r="AO4695" i="3"/>
  <c r="AO4693" i="3"/>
  <c r="AO4692" i="3"/>
  <c r="AO4691" i="3"/>
  <c r="AO4690" i="3"/>
  <c r="AO4689" i="3"/>
  <c r="AO4688" i="3"/>
  <c r="AO4687" i="3"/>
  <c r="AO4686" i="3"/>
  <c r="AO4685" i="3"/>
  <c r="AO4684" i="3"/>
  <c r="AO4682" i="3"/>
  <c r="AO4681" i="3"/>
  <c r="AO4680" i="3"/>
  <c r="AO4678" i="3"/>
  <c r="AO4677" i="3"/>
  <c r="AO4676" i="3"/>
  <c r="AO4675" i="3"/>
  <c r="AO4674" i="3"/>
  <c r="AO4673" i="3"/>
  <c r="AO4672" i="3"/>
  <c r="AO4671" i="3"/>
  <c r="AO4670" i="3"/>
  <c r="AO4669" i="3"/>
  <c r="AO4668" i="3"/>
  <c r="AO4667" i="3"/>
  <c r="AO4666" i="3"/>
  <c r="AO4665" i="3"/>
  <c r="AO4664" i="3"/>
  <c r="AO4663" i="3"/>
  <c r="AO4661" i="3"/>
  <c r="AO4660" i="3"/>
  <c r="AO4659" i="3"/>
  <c r="AO4658" i="3"/>
  <c r="AO4657" i="3"/>
  <c r="AO4656" i="3"/>
  <c r="AO4655" i="3"/>
  <c r="AO4654" i="3"/>
  <c r="AO4653" i="3"/>
  <c r="AO4652" i="3"/>
  <c r="AO4651" i="3"/>
  <c r="AO4650" i="3"/>
  <c r="AO4648" i="3"/>
  <c r="AO4647" i="3"/>
  <c r="AO4646" i="3"/>
  <c r="AO4645" i="3"/>
  <c r="AO4644" i="3"/>
  <c r="AO4643" i="3"/>
  <c r="AO4642" i="3"/>
  <c r="AO4641" i="3"/>
  <c r="AO4640" i="3"/>
  <c r="AO4639" i="3"/>
  <c r="AO4638" i="3"/>
  <c r="AO4637" i="3"/>
  <c r="AO4636" i="3"/>
  <c r="AO4635" i="3"/>
  <c r="AO4634" i="3"/>
  <c r="AO4633" i="3"/>
  <c r="AO4632" i="3"/>
  <c r="AO4631" i="3"/>
  <c r="AO4629" i="3"/>
  <c r="AO4628" i="3"/>
  <c r="AO4627" i="3"/>
  <c r="AO4626" i="3"/>
  <c r="AO4624" i="3"/>
  <c r="AO4623" i="3"/>
  <c r="AO4622" i="3"/>
  <c r="AO4620" i="3"/>
  <c r="AO4619" i="3"/>
  <c r="AO4617" i="3"/>
  <c r="AO4616" i="3"/>
  <c r="AO4615" i="3"/>
  <c r="AO4614" i="3"/>
  <c r="AO4612" i="3"/>
  <c r="AO4611" i="3"/>
  <c r="AO4609" i="3"/>
  <c r="AO4608" i="3"/>
  <c r="AO4607" i="3"/>
  <c r="AO4606" i="3"/>
  <c r="AO4605" i="3"/>
  <c r="AO4604" i="3"/>
  <c r="AO4603" i="3"/>
  <c r="AO4602" i="3"/>
  <c r="AO4601" i="3"/>
  <c r="AO4600" i="3"/>
  <c r="AO4599" i="3"/>
  <c r="AO4598" i="3"/>
  <c r="AO4596" i="3"/>
  <c r="AO4595" i="3"/>
  <c r="AO4594" i="3"/>
  <c r="AO4593" i="3"/>
  <c r="AO4591" i="3"/>
  <c r="AO4590" i="3"/>
  <c r="AO4589" i="3"/>
  <c r="AO4588" i="3"/>
  <c r="AO4587" i="3"/>
  <c r="AO4586" i="3"/>
  <c r="AO4585" i="3"/>
  <c r="AO4583" i="3"/>
  <c r="AO4582" i="3"/>
  <c r="AO4581" i="3"/>
  <c r="AO4580" i="3"/>
  <c r="AO4579" i="3"/>
  <c r="AO4577" i="3"/>
  <c r="AO4576" i="3"/>
  <c r="AO4575" i="3"/>
  <c r="AO4574" i="3"/>
  <c r="AO4573" i="3"/>
  <c r="AO4572" i="3"/>
  <c r="AO4571" i="3"/>
  <c r="AO4570" i="3"/>
  <c r="AO4569" i="3"/>
  <c r="AO4568" i="3"/>
  <c r="AO4567" i="3"/>
  <c r="AO4566" i="3"/>
  <c r="AO4565" i="3"/>
  <c r="AO4564" i="3"/>
  <c r="AO4563" i="3"/>
  <c r="AO4562" i="3"/>
  <c r="AO4561" i="3"/>
  <c r="AO4560" i="3"/>
  <c r="AO4559" i="3"/>
  <c r="AO4558" i="3"/>
  <c r="AO4557" i="3"/>
  <c r="AO4556" i="3"/>
  <c r="AO4555" i="3"/>
  <c r="AO4554" i="3"/>
  <c r="AO4553" i="3"/>
  <c r="AO4550" i="3"/>
  <c r="AO4546" i="3"/>
  <c r="AO4545" i="3"/>
  <c r="AO4544" i="3"/>
  <c r="AO4543" i="3"/>
  <c r="AO4542" i="3"/>
  <c r="AO4541" i="3"/>
  <c r="AO4540" i="3"/>
  <c r="AO4539" i="3"/>
  <c r="AO4538" i="3"/>
  <c r="AO4537" i="3"/>
  <c r="AO4536" i="3"/>
  <c r="AO4535" i="3"/>
  <c r="AO4534" i="3"/>
  <c r="AO4533" i="3"/>
  <c r="AO4532" i="3"/>
  <c r="AO4531" i="3"/>
  <c r="AO4530" i="3"/>
  <c r="AO4529" i="3"/>
  <c r="AO4528" i="3"/>
  <c r="AO4527" i="3"/>
  <c r="AO4526" i="3"/>
  <c r="AO4525" i="3"/>
  <c r="AO4524" i="3"/>
  <c r="AO4523" i="3"/>
  <c r="AO4522" i="3"/>
  <c r="AO4521" i="3"/>
  <c r="AO4520" i="3"/>
  <c r="AO4519" i="3"/>
  <c r="AO4518" i="3"/>
  <c r="AO4517" i="3"/>
  <c r="AO4516" i="3"/>
  <c r="AO4514" i="3"/>
  <c r="AO4513" i="3"/>
  <c r="AO4512" i="3"/>
  <c r="AO4511" i="3"/>
  <c r="AO4510" i="3"/>
  <c r="AO4509" i="3"/>
  <c r="AO4508" i="3"/>
  <c r="AO4507" i="3"/>
  <c r="AO4506" i="3"/>
  <c r="AO4505" i="3"/>
  <c r="AO4504" i="3"/>
  <c r="AO4503" i="3"/>
  <c r="AO4502" i="3"/>
  <c r="AO4501" i="3"/>
  <c r="AO4500" i="3"/>
  <c r="AO4499" i="3"/>
  <c r="AO4498" i="3"/>
  <c r="AO4497" i="3"/>
  <c r="AO4496" i="3"/>
  <c r="AO4494" i="3"/>
  <c r="AO4493" i="3"/>
  <c r="AO4492" i="3"/>
  <c r="AO4491" i="3"/>
  <c r="AO4490" i="3"/>
  <c r="AO4489" i="3"/>
  <c r="AO4488" i="3"/>
  <c r="AO4487" i="3"/>
  <c r="AO4486" i="3"/>
  <c r="AO4485" i="3"/>
  <c r="AO4484" i="3"/>
  <c r="AO4483" i="3"/>
  <c r="AO4482" i="3"/>
  <c r="AO4481" i="3"/>
  <c r="AO4480" i="3"/>
  <c r="AO4479" i="3"/>
  <c r="AO4478" i="3"/>
  <c r="AO4477" i="3"/>
  <c r="AO4476" i="3"/>
  <c r="AO4475" i="3"/>
  <c r="AO4474" i="3"/>
  <c r="AO4473" i="3"/>
  <c r="AO4472" i="3"/>
  <c r="AO4471" i="3"/>
  <c r="AO4470" i="3"/>
  <c r="AO4469" i="3"/>
  <c r="AO4468" i="3"/>
  <c r="AO4467" i="3"/>
  <c r="AO4466" i="3"/>
  <c r="AO4464" i="3"/>
  <c r="AO4463" i="3"/>
  <c r="AO4462" i="3"/>
  <c r="AO4461" i="3"/>
  <c r="AO4438" i="3"/>
  <c r="AO4437" i="3"/>
  <c r="AO4436" i="3"/>
  <c r="AO4427" i="3"/>
  <c r="AO4426" i="3"/>
  <c r="AO4425" i="3"/>
  <c r="AO4424" i="3"/>
  <c r="AO4423" i="3"/>
  <c r="AO4422" i="3"/>
  <c r="AO4421" i="3"/>
  <c r="AO4420" i="3"/>
  <c r="AO4419" i="3"/>
  <c r="AO4418" i="3"/>
  <c r="AO4417" i="3"/>
  <c r="AO4415" i="3"/>
  <c r="AO4414" i="3"/>
  <c r="AO4413" i="3"/>
  <c r="AO4412" i="3"/>
  <c r="AO4411" i="3"/>
  <c r="AO4410" i="3"/>
  <c r="AO4409" i="3"/>
  <c r="AO4408" i="3"/>
  <c r="AO4407" i="3"/>
  <c r="AO4406" i="3"/>
  <c r="AO4405" i="3"/>
  <c r="AO4404" i="3"/>
  <c r="AO4403" i="3"/>
  <c r="AO4402" i="3"/>
  <c r="AO4401" i="3"/>
  <c r="AO4400" i="3"/>
  <c r="AO4399" i="3"/>
  <c r="AO4397" i="3"/>
  <c r="AO4396" i="3"/>
  <c r="AO4395" i="3"/>
  <c r="AO4394" i="3"/>
  <c r="AO4393" i="3"/>
  <c r="AO4392" i="3"/>
  <c r="AO4391" i="3"/>
  <c r="AO4390" i="3"/>
  <c r="AO4389" i="3"/>
  <c r="AO4388" i="3"/>
  <c r="AO4387" i="3"/>
  <c r="AO4386" i="3"/>
  <c r="AO4384" i="3"/>
  <c r="AO4383" i="3"/>
  <c r="AO4382" i="3"/>
  <c r="AO4381" i="3"/>
  <c r="AO4380" i="3"/>
  <c r="AO4379" i="3"/>
  <c r="AO4378" i="3"/>
  <c r="AO4377" i="3"/>
  <c r="AO4376" i="3"/>
  <c r="AO4375" i="3"/>
  <c r="AO4374" i="3"/>
  <c r="AO4373" i="3"/>
  <c r="AO4372" i="3"/>
  <c r="AO4371" i="3"/>
  <c r="AO4370" i="3"/>
  <c r="AO4369" i="3"/>
  <c r="AO4368" i="3"/>
  <c r="AO4367" i="3"/>
  <c r="AO4366" i="3"/>
  <c r="AO4365" i="3"/>
  <c r="AO4364" i="3"/>
  <c r="AO4363" i="3"/>
  <c r="AO4362" i="3"/>
  <c r="AO4361" i="3"/>
  <c r="AO4360" i="3"/>
  <c r="AO4359" i="3"/>
  <c r="AO4358" i="3"/>
  <c r="AO4357" i="3"/>
  <c r="AO4356" i="3"/>
  <c r="AO4355" i="3"/>
  <c r="AO4354" i="3"/>
  <c r="AO4353" i="3"/>
  <c r="AO4352" i="3"/>
  <c r="AO4351" i="3"/>
  <c r="AO4350" i="3"/>
  <c r="AO4349" i="3"/>
  <c r="AO4348" i="3"/>
  <c r="AO4347" i="3"/>
  <c r="AO4346" i="3"/>
  <c r="AO4345" i="3"/>
  <c r="AO4344" i="3"/>
  <c r="AO4343" i="3"/>
  <c r="AO4342" i="3"/>
  <c r="AO4341" i="3"/>
  <c r="AO4340" i="3"/>
  <c r="AO4339" i="3"/>
  <c r="AO4338" i="3"/>
  <c r="AO4337" i="3"/>
  <c r="AO4336" i="3"/>
  <c r="AO4335" i="3"/>
  <c r="AO4334" i="3"/>
  <c r="AO4333" i="3"/>
  <c r="AO4332" i="3"/>
  <c r="AO4331" i="3"/>
  <c r="AO4330" i="3"/>
  <c r="AO4329" i="3"/>
  <c r="AO4328" i="3"/>
  <c r="AO4327" i="3"/>
  <c r="AO4326" i="3"/>
  <c r="AO4325" i="3"/>
  <c r="AO4324" i="3"/>
  <c r="AO4323" i="3"/>
  <c r="AO4322" i="3"/>
  <c r="AO4321" i="3"/>
  <c r="AO4320" i="3"/>
  <c r="AO4319" i="3"/>
  <c r="AO4317" i="3"/>
  <c r="AO4316" i="3"/>
  <c r="AO4315" i="3"/>
  <c r="AO4314" i="3"/>
  <c r="AO4313" i="3"/>
  <c r="AO4312" i="3"/>
  <c r="AO4311" i="3"/>
  <c r="AO4310" i="3"/>
  <c r="AO4309" i="3"/>
  <c r="AO4308" i="3"/>
  <c r="AO4307" i="3"/>
  <c r="AO4306" i="3"/>
  <c r="AO4305" i="3"/>
  <c r="AO4304" i="3"/>
  <c r="AO4303" i="3"/>
  <c r="AO4302" i="3"/>
  <c r="AO4301" i="3"/>
  <c r="AO4300" i="3"/>
  <c r="AO4299" i="3"/>
  <c r="AO4297" i="3"/>
  <c r="AO4296" i="3"/>
  <c r="AO4295" i="3"/>
  <c r="AO4294" i="3"/>
  <c r="AO4293" i="3"/>
  <c r="AO4292" i="3"/>
  <c r="AO4291" i="3"/>
  <c r="AO4290" i="3"/>
  <c r="AO4289" i="3"/>
  <c r="AO4288" i="3"/>
  <c r="AO4287" i="3"/>
  <c r="AO4286" i="3"/>
  <c r="AO4285" i="3"/>
  <c r="AO4284" i="3"/>
  <c r="AO4283" i="3"/>
  <c r="AO4281" i="3"/>
  <c r="AO4280" i="3"/>
  <c r="AO4279" i="3"/>
  <c r="AO4278" i="3"/>
  <c r="AO4277" i="3"/>
  <c r="AO4276" i="3"/>
  <c r="AO4275" i="3"/>
  <c r="AO4274" i="3"/>
  <c r="AO4273" i="3"/>
  <c r="AO4272" i="3"/>
  <c r="AO4271" i="3"/>
  <c r="AO4270" i="3"/>
  <c r="AO4269" i="3"/>
  <c r="AO4268" i="3"/>
  <c r="AO4267" i="3"/>
  <c r="AO4266" i="3"/>
  <c r="AO4265" i="3"/>
  <c r="AO4264" i="3"/>
  <c r="AO4263" i="3"/>
  <c r="AO4262" i="3"/>
  <c r="AO4261" i="3"/>
  <c r="AO4259" i="3"/>
  <c r="AO4258" i="3"/>
  <c r="AO4257" i="3"/>
  <c r="AO4256" i="3"/>
  <c r="AO4255" i="3"/>
  <c r="AO4254" i="3"/>
  <c r="AO4253" i="3"/>
  <c r="AO4252" i="3"/>
  <c r="AO4251" i="3"/>
  <c r="AO4250" i="3"/>
  <c r="AO4249" i="3"/>
  <c r="AO4248" i="3"/>
  <c r="AO4247" i="3"/>
  <c r="AO4246" i="3"/>
  <c r="AO4245" i="3"/>
  <c r="AO4244" i="3"/>
  <c r="AO4243" i="3"/>
  <c r="AO4242" i="3"/>
  <c r="AO4241" i="3"/>
  <c r="AO4240" i="3"/>
  <c r="AO4239" i="3"/>
  <c r="AO4238" i="3"/>
  <c r="AO4237" i="3"/>
  <c r="AO4236" i="3"/>
  <c r="AO4235" i="3"/>
  <c r="AO4234" i="3"/>
  <c r="AO4233" i="3"/>
  <c r="AO4232" i="3"/>
  <c r="AO4231" i="3"/>
  <c r="AO4229" i="3"/>
  <c r="AO4228" i="3"/>
  <c r="AO4227" i="3"/>
  <c r="AO4226" i="3"/>
  <c r="AO4225" i="3"/>
  <c r="AO4224" i="3"/>
  <c r="AO4223" i="3"/>
  <c r="AO4222" i="3"/>
  <c r="AO4221" i="3"/>
  <c r="AO4220" i="3"/>
  <c r="AO4219" i="3"/>
  <c r="AO4218" i="3"/>
  <c r="AO4217" i="3"/>
  <c r="AO4216" i="3"/>
  <c r="AO4215" i="3"/>
  <c r="AO4214" i="3"/>
  <c r="AO4213" i="3"/>
  <c r="AO4212" i="3"/>
  <c r="AO4211" i="3"/>
  <c r="AO4210" i="3"/>
  <c r="AO4209" i="3"/>
  <c r="AO4207" i="3"/>
  <c r="AO4206" i="3"/>
  <c r="AO4205" i="3"/>
  <c r="AO4204" i="3"/>
  <c r="AO4203" i="3"/>
  <c r="AO4202" i="3"/>
  <c r="AO4201" i="3"/>
  <c r="AO4200" i="3"/>
  <c r="AO4199" i="3"/>
  <c r="AO4198" i="3"/>
  <c r="AO4197" i="3"/>
  <c r="AO4196" i="3"/>
  <c r="AO4195" i="3"/>
  <c r="AO4194" i="3"/>
  <c r="AO4193" i="3"/>
  <c r="AO4192" i="3"/>
  <c r="AO4191" i="3"/>
  <c r="AO4190" i="3"/>
  <c r="AO4189" i="3"/>
  <c r="AO4188" i="3"/>
  <c r="AO4187" i="3"/>
  <c r="AO4186" i="3"/>
  <c r="AO4185" i="3"/>
  <c r="AO4184" i="3"/>
  <c r="AO4183" i="3"/>
  <c r="AO4182" i="3"/>
  <c r="AO4181" i="3"/>
  <c r="AO4180" i="3"/>
  <c r="AO4179" i="3"/>
  <c r="AO4178" i="3"/>
  <c r="AO4177" i="3"/>
  <c r="AO4176" i="3"/>
  <c r="AO4175" i="3"/>
  <c r="AO4174" i="3"/>
  <c r="AO4173" i="3"/>
  <c r="AO4172" i="3"/>
  <c r="AO4171" i="3"/>
  <c r="AO4170" i="3"/>
  <c r="AO4169" i="3"/>
  <c r="AO4168" i="3"/>
  <c r="AO4167" i="3"/>
  <c r="AO4166" i="3"/>
  <c r="AO4164" i="3"/>
  <c r="AO4163" i="3"/>
  <c r="AO4162" i="3"/>
  <c r="AO4160" i="3"/>
  <c r="AO4159" i="3"/>
  <c r="AO4158" i="3"/>
  <c r="AO4157" i="3"/>
  <c r="AO4156" i="3"/>
  <c r="AO4155" i="3"/>
  <c r="AO4154" i="3"/>
  <c r="AO4152" i="3"/>
  <c r="AO4151" i="3"/>
  <c r="AO4150" i="3"/>
  <c r="AO4149" i="3"/>
  <c r="AO4148" i="3"/>
  <c r="AO4147" i="3"/>
  <c r="AO4146" i="3"/>
  <c r="AO4144" i="3"/>
  <c r="AO4143" i="3"/>
  <c r="AO4142" i="3"/>
  <c r="AO4141" i="3"/>
  <c r="AO4140" i="3"/>
  <c r="AO4139" i="3"/>
  <c r="AO4138" i="3"/>
  <c r="AO4136" i="3"/>
  <c r="AO4135" i="3"/>
  <c r="AO4134" i="3"/>
  <c r="AO4132" i="3"/>
  <c r="AO4131" i="3"/>
  <c r="AO4130" i="3"/>
  <c r="AO4129" i="3"/>
  <c r="AO4128" i="3"/>
  <c r="AO4127" i="3"/>
  <c r="AO4124" i="3"/>
  <c r="AO4123" i="3"/>
  <c r="AO4122" i="3"/>
  <c r="AO4121" i="3"/>
  <c r="AO4120" i="3"/>
  <c r="AO4119" i="3"/>
  <c r="AO4118" i="3"/>
  <c r="AO4117" i="3"/>
  <c r="AO4115" i="3"/>
  <c r="AO4114" i="3"/>
  <c r="AO4113" i="3"/>
  <c r="AO4110" i="3"/>
  <c r="AO4108" i="3"/>
  <c r="AO4107" i="3"/>
  <c r="AO4106" i="3"/>
  <c r="AO4105" i="3"/>
  <c r="AO4104" i="3"/>
  <c r="AO4103" i="3"/>
  <c r="AO4101" i="3"/>
  <c r="AO4100" i="3"/>
  <c r="AO4099" i="3"/>
  <c r="AO4095" i="3"/>
  <c r="AO4094" i="3"/>
  <c r="AO4093" i="3"/>
  <c r="AO4092" i="3"/>
  <c r="AO4091" i="3"/>
  <c r="AO4089" i="3"/>
  <c r="AO4086" i="3"/>
  <c r="AO4082" i="3"/>
  <c r="AO4081" i="3"/>
  <c r="AO4080" i="3"/>
  <c r="AO4079" i="3"/>
  <c r="AO4078" i="3"/>
  <c r="AO4077" i="3"/>
  <c r="AO4076" i="3"/>
  <c r="AO4074" i="3"/>
  <c r="AO4073" i="3"/>
  <c r="AO4072" i="3"/>
  <c r="AO4071" i="3"/>
  <c r="AO4070" i="3"/>
  <c r="AO4069" i="3"/>
  <c r="AO4068" i="3"/>
  <c r="AO4066" i="3"/>
  <c r="AO4065" i="3"/>
  <c r="AO4064" i="3"/>
  <c r="AO4063" i="3"/>
  <c r="AO4062" i="3"/>
  <c r="AO4061" i="3"/>
  <c r="AO4060" i="3"/>
  <c r="AO4823" i="3"/>
  <c r="AO4059" i="3"/>
  <c r="AO4058" i="3"/>
  <c r="AO4057" i="3"/>
  <c r="AO4056" i="3"/>
  <c r="AO4055" i="3"/>
  <c r="AO4054" i="3"/>
  <c r="AO4053" i="3"/>
  <c r="AO4052" i="3"/>
  <c r="AO4051" i="3"/>
  <c r="AO4050" i="3"/>
  <c r="AO4049" i="3"/>
  <c r="AO4048" i="3"/>
  <c r="AO4046" i="3"/>
  <c r="AO4045" i="3"/>
  <c r="AO4044" i="3"/>
  <c r="AO4043" i="3"/>
  <c r="AO4041" i="3"/>
  <c r="AO4040" i="3"/>
  <c r="AO4039" i="3"/>
  <c r="AO4038" i="3"/>
  <c r="AO4037" i="3"/>
  <c r="AO4036" i="3"/>
  <c r="AO4034" i="3"/>
  <c r="AO4033" i="3"/>
  <c r="AO4032" i="3"/>
  <c r="AO4031" i="3"/>
  <c r="AO4029" i="3"/>
  <c r="AO4028" i="3"/>
  <c r="AO4027" i="3"/>
  <c r="AO4026" i="3"/>
  <c r="AO4025" i="3"/>
  <c r="AO4024" i="3"/>
  <c r="AO4023" i="3"/>
  <c r="AO4022" i="3"/>
  <c r="AO4020" i="3"/>
  <c r="AO4019" i="3"/>
  <c r="AO4017" i="3"/>
  <c r="AO4016" i="3"/>
  <c r="AO4015" i="3"/>
  <c r="AO4014" i="3"/>
  <c r="AO4013" i="3"/>
  <c r="AO4012" i="3"/>
  <c r="AO4011" i="3"/>
  <c r="AO4010" i="3"/>
  <c r="AO4009" i="3"/>
  <c r="AO4007" i="3"/>
  <c r="AO4006" i="3"/>
  <c r="AO4005" i="3"/>
  <c r="AO4004" i="3"/>
  <c r="AO4003" i="3"/>
  <c r="AO4002" i="3"/>
  <c r="AO4001" i="3"/>
  <c r="AO4000" i="3"/>
  <c r="AO3999" i="3"/>
  <c r="AO3998" i="3"/>
  <c r="AO3997" i="3"/>
  <c r="AO3996" i="3"/>
  <c r="AO3995" i="3"/>
  <c r="AO3994" i="3"/>
  <c r="AO3992" i="3"/>
  <c r="AO3991" i="3"/>
  <c r="AO3990" i="3"/>
  <c r="AO3989" i="3"/>
  <c r="AO3988" i="3"/>
  <c r="AO4756" i="3"/>
  <c r="AO3987" i="3"/>
  <c r="AO3985" i="3"/>
  <c r="AO3984" i="3"/>
  <c r="AO3983" i="3"/>
  <c r="AO3982" i="3"/>
  <c r="AO3981" i="3"/>
  <c r="AO3980" i="3"/>
  <c r="AO3979" i="3"/>
  <c r="AO3978" i="3"/>
  <c r="AO3977" i="3"/>
  <c r="AO3976" i="3"/>
  <c r="AO3975" i="3"/>
  <c r="AO3973" i="3"/>
  <c r="AO3972" i="3"/>
  <c r="AO3971" i="3"/>
  <c r="AO3970" i="3"/>
  <c r="AO3969" i="3"/>
  <c r="AO3968" i="3"/>
  <c r="AO3967" i="3"/>
  <c r="AO3966" i="3"/>
  <c r="AO3965" i="3"/>
  <c r="AO3964" i="3"/>
  <c r="AO3963" i="3"/>
  <c r="AO3962" i="3"/>
  <c r="AO3961" i="3"/>
  <c r="AO3960" i="3"/>
  <c r="AO3959" i="3"/>
  <c r="AO3957" i="3"/>
  <c r="AO3955" i="3"/>
  <c r="AO3953" i="3"/>
  <c r="AO3952" i="3"/>
  <c r="AO3951" i="3"/>
  <c r="AO3949" i="3"/>
  <c r="AO3948" i="3"/>
  <c r="AO3947" i="3"/>
  <c r="AO3946" i="3"/>
  <c r="AO3945" i="3"/>
  <c r="AO3943" i="3"/>
  <c r="AO3942" i="3"/>
  <c r="AO3940" i="3"/>
  <c r="AO3936" i="3"/>
  <c r="AO3935" i="3"/>
  <c r="AO3934" i="3"/>
  <c r="AO3933" i="3"/>
  <c r="AO3932" i="3"/>
  <c r="AO3931" i="3"/>
  <c r="AO3930" i="3"/>
  <c r="AO3929" i="3"/>
  <c r="AO3928" i="3"/>
  <c r="AO3927" i="3"/>
  <c r="AO3926" i="3"/>
  <c r="AO3925" i="3"/>
  <c r="AO3924" i="3"/>
  <c r="AO3923" i="3"/>
  <c r="AO3922" i="3"/>
  <c r="AO3921" i="3"/>
  <c r="AO3919" i="3"/>
  <c r="AO3918" i="3"/>
  <c r="AO3917" i="3"/>
  <c r="AO3916" i="3"/>
  <c r="AO3915" i="3"/>
  <c r="AO3914" i="3"/>
  <c r="AO3913" i="3"/>
  <c r="AO3912" i="3"/>
  <c r="AO3911" i="3"/>
  <c r="AO3910" i="3"/>
  <c r="AO3909" i="3"/>
  <c r="AO3908" i="3"/>
  <c r="AO3907" i="3"/>
  <c r="AO3906" i="3"/>
  <c r="AO3905" i="3"/>
  <c r="AO3904" i="3"/>
  <c r="AO3902" i="3"/>
  <c r="AO3901" i="3"/>
  <c r="AO3900" i="3"/>
  <c r="AO3899" i="3"/>
  <c r="AO3897" i="3"/>
  <c r="AO3896" i="3"/>
  <c r="AO3895" i="3"/>
  <c r="AO3894" i="3"/>
  <c r="AO3893" i="3"/>
  <c r="AO3892" i="3"/>
  <c r="AO3891" i="3"/>
  <c r="AO3890" i="3"/>
  <c r="AO3889" i="3"/>
  <c r="AO3888" i="3"/>
  <c r="AO3887" i="3"/>
  <c r="AO3886" i="3"/>
  <c r="AO3885" i="3"/>
  <c r="AO3884" i="3"/>
  <c r="AO3883" i="3"/>
  <c r="AO3882" i="3"/>
  <c r="AO3881" i="3"/>
  <c r="AO3880" i="3"/>
  <c r="AO3879" i="3"/>
  <c r="AO3878" i="3"/>
  <c r="AO3877" i="3"/>
  <c r="AO3876" i="3"/>
  <c r="AO3875" i="3"/>
  <c r="AO3874" i="3"/>
  <c r="AO3873" i="3"/>
  <c r="AO3872" i="3"/>
  <c r="AO3871" i="3"/>
  <c r="AO3870" i="3"/>
  <c r="AO3869" i="3"/>
  <c r="AO3868" i="3"/>
  <c r="AO3867" i="3"/>
  <c r="AO3866" i="3"/>
  <c r="AO3865" i="3"/>
  <c r="AO3864" i="3"/>
  <c r="AO3862" i="3"/>
  <c r="AO3861" i="3"/>
  <c r="AO3860" i="3"/>
  <c r="AO3859" i="3"/>
  <c r="AO3858" i="3"/>
  <c r="AO3857" i="3"/>
  <c r="AO3856" i="3"/>
  <c r="AO3855" i="3"/>
  <c r="AO3853" i="3"/>
  <c r="AO3852" i="3"/>
  <c r="AO3851" i="3"/>
  <c r="AO3850" i="3"/>
  <c r="AO3848" i="3"/>
  <c r="AO3847" i="3"/>
  <c r="AO3846" i="3"/>
  <c r="AO3844" i="3"/>
  <c r="AO3843" i="3"/>
  <c r="AO3842" i="3"/>
  <c r="AO3841" i="3"/>
  <c r="AO3840" i="3"/>
  <c r="AO3839" i="3"/>
  <c r="AO3838" i="3"/>
  <c r="AO3837" i="3"/>
  <c r="AO3836" i="3"/>
  <c r="AO3835" i="3"/>
  <c r="AO3834" i="3"/>
  <c r="AO3833" i="3"/>
  <c r="AO3832" i="3"/>
  <c r="AO3831" i="3"/>
  <c r="AO3829" i="3"/>
  <c r="AO3827" i="3"/>
  <c r="AO3826" i="3"/>
  <c r="AO3825" i="3"/>
  <c r="AO3824" i="3"/>
  <c r="AO3823" i="3"/>
  <c r="AO3822" i="3"/>
  <c r="AO3821" i="3"/>
  <c r="AO3820" i="3"/>
  <c r="AO3819" i="3"/>
  <c r="AO3818" i="3"/>
  <c r="AO3817" i="3"/>
  <c r="AO3816" i="3"/>
  <c r="AO3815" i="3"/>
  <c r="AO3813" i="3"/>
  <c r="AO3812" i="3"/>
  <c r="AO3811" i="3"/>
  <c r="AO3810" i="3"/>
  <c r="AO3809" i="3"/>
  <c r="AO3808" i="3"/>
  <c r="AO3807" i="3"/>
  <c r="AO3806" i="3"/>
  <c r="AO3805" i="3"/>
  <c r="AO3804" i="3"/>
  <c r="AO3803" i="3"/>
  <c r="AO3802" i="3"/>
  <c r="AO3801" i="3"/>
  <c r="AO3800" i="3"/>
  <c r="AO3799" i="3"/>
  <c r="AO3798" i="3"/>
  <c r="AO3797" i="3"/>
  <c r="AO3796" i="3"/>
  <c r="AO3795" i="3"/>
  <c r="AO3794" i="3"/>
  <c r="AO3793" i="3"/>
  <c r="AO3792" i="3"/>
  <c r="AO3791" i="3"/>
  <c r="AO3789" i="3"/>
  <c r="AO3788" i="3"/>
  <c r="AO3787" i="3"/>
  <c r="AO3786" i="3"/>
  <c r="AO3785" i="3"/>
  <c r="AO3784" i="3"/>
  <c r="AO3783" i="3"/>
  <c r="AO3782" i="3"/>
  <c r="AO3780" i="3"/>
  <c r="AO3779" i="3"/>
  <c r="AO3778" i="3"/>
  <c r="AO3777" i="3"/>
  <c r="AO3776" i="3"/>
  <c r="AO3775" i="3"/>
  <c r="AO3774" i="3"/>
  <c r="AO3773" i="3"/>
  <c r="AO3772" i="3"/>
  <c r="AO3771" i="3"/>
  <c r="AO3770" i="3"/>
  <c r="AO3768" i="3"/>
  <c r="AO3767" i="3"/>
  <c r="AO3766" i="3"/>
  <c r="AO3765" i="3"/>
  <c r="AO3764" i="3"/>
  <c r="AO3763" i="3"/>
  <c r="AO3762" i="3"/>
  <c r="AO3761" i="3"/>
  <c r="AO3760" i="3"/>
  <c r="AO3759" i="3"/>
  <c r="AO3758" i="3"/>
  <c r="AO3757" i="3"/>
  <c r="AO3755" i="3"/>
  <c r="AO3753" i="3"/>
  <c r="AO3752" i="3"/>
  <c r="AO3751" i="3"/>
  <c r="AO3750" i="3"/>
  <c r="AO3749" i="3"/>
  <c r="AO3748" i="3"/>
  <c r="AO3747" i="3"/>
  <c r="AO3746" i="3"/>
  <c r="AO3745" i="3"/>
  <c r="AO3744" i="3"/>
  <c r="AO3743" i="3"/>
  <c r="AO3742" i="3"/>
  <c r="AO3741" i="3"/>
  <c r="AO3740" i="3"/>
  <c r="AO3739" i="3"/>
  <c r="AO3738" i="3"/>
  <c r="AO3737" i="3"/>
  <c r="AO3736" i="3"/>
  <c r="AO3735" i="3"/>
  <c r="AO3734" i="3"/>
  <c r="AO3733" i="3"/>
  <c r="AO3732" i="3"/>
  <c r="AO3730" i="3"/>
  <c r="AO3729" i="3"/>
  <c r="AO3728" i="3"/>
  <c r="AO3727" i="3"/>
  <c r="AO3726" i="3"/>
  <c r="AO3725" i="3"/>
  <c r="AO3724" i="3"/>
  <c r="AO3723" i="3"/>
  <c r="AO3722" i="3"/>
  <c r="AO3721" i="3"/>
  <c r="AO3720" i="3"/>
  <c r="AO3719" i="3"/>
  <c r="AO3718" i="3"/>
  <c r="AO3717" i="3"/>
  <c r="AO3716" i="3"/>
  <c r="AO3715" i="3"/>
  <c r="AO3714" i="3"/>
  <c r="AO3713" i="3"/>
  <c r="AO3712" i="3"/>
  <c r="AO3711" i="3"/>
  <c r="AO3710" i="3"/>
  <c r="AO3709" i="3"/>
  <c r="AO3708" i="3"/>
  <c r="AO3707" i="3"/>
  <c r="AO3706" i="3"/>
  <c r="AO3705" i="3"/>
  <c r="AO3704" i="3"/>
  <c r="AO3703" i="3"/>
  <c r="AO3702" i="3"/>
  <c r="AO3701" i="3"/>
  <c r="AO3700" i="3"/>
  <c r="AO3698" i="3"/>
  <c r="AO3697" i="3"/>
  <c r="AO3696" i="3"/>
  <c r="AO3694" i="3"/>
  <c r="AO3693" i="3"/>
  <c r="AO3692" i="3"/>
  <c r="AO3691" i="3"/>
  <c r="AO3690" i="3"/>
  <c r="AO3689" i="3"/>
  <c r="AO3688" i="3"/>
  <c r="AO3687" i="3"/>
  <c r="AO3686" i="3"/>
  <c r="AO3685" i="3"/>
  <c r="AO3684" i="3"/>
  <c r="AO3683" i="3"/>
  <c r="AO3682" i="3"/>
  <c r="AO3681" i="3"/>
  <c r="AO3680" i="3"/>
  <c r="AO3679" i="3"/>
  <c r="AO3678" i="3"/>
  <c r="AO3677" i="3"/>
  <c r="AO3676" i="3"/>
  <c r="AO3675" i="3"/>
  <c r="AO3674" i="3"/>
  <c r="AO3673" i="3"/>
  <c r="AO3672" i="3"/>
  <c r="AO3671" i="3"/>
  <c r="AO3670" i="3"/>
  <c r="AO3669" i="3"/>
  <c r="AO3668" i="3"/>
  <c r="AO3667" i="3"/>
  <c r="AO3666" i="3"/>
  <c r="AO3665" i="3"/>
  <c r="AO3663" i="3"/>
  <c r="AO3662" i="3"/>
  <c r="AO3661" i="3"/>
  <c r="AO3660" i="3"/>
  <c r="AO3659" i="3"/>
  <c r="AO3658" i="3"/>
  <c r="AO3657" i="3"/>
  <c r="AO3656" i="3"/>
  <c r="AO3655" i="3"/>
  <c r="AO3653" i="3"/>
  <c r="AO3652" i="3"/>
  <c r="AO3651" i="3"/>
  <c r="AO3650" i="3"/>
  <c r="AO3649" i="3"/>
  <c r="AO3648" i="3"/>
  <c r="AO3647" i="3"/>
  <c r="AO3646" i="3"/>
  <c r="AO3645" i="3"/>
  <c r="AO3644" i="3"/>
  <c r="AO3643" i="3"/>
  <c r="AO3642" i="3"/>
  <c r="AO3641" i="3"/>
  <c r="AO3640" i="3"/>
  <c r="AO3639" i="3"/>
  <c r="AO3637" i="3"/>
  <c r="AO3636" i="3"/>
  <c r="AO3635" i="3"/>
  <c r="AO3634" i="3"/>
  <c r="AO3633" i="3"/>
  <c r="AO3632" i="3"/>
  <c r="AO3631" i="3"/>
  <c r="AO3630" i="3"/>
  <c r="AO3629" i="3"/>
  <c r="AO3628" i="3"/>
  <c r="AO3627" i="3"/>
  <c r="AO3626" i="3"/>
  <c r="AO3625" i="3"/>
  <c r="AO3624" i="3"/>
  <c r="AO3622" i="3"/>
  <c r="AO3621" i="3"/>
  <c r="AO3620" i="3"/>
  <c r="AO3618" i="3"/>
  <c r="AO3617" i="3"/>
  <c r="AO3616" i="3"/>
  <c r="AO3615" i="3"/>
  <c r="AO3613" i="3"/>
  <c r="AO3612" i="3"/>
  <c r="AO3611" i="3"/>
  <c r="AO3610" i="3"/>
  <c r="AO3609" i="3"/>
  <c r="AO3608" i="3"/>
  <c r="AO3606" i="3"/>
  <c r="AO3605" i="3"/>
  <c r="AO3604" i="3"/>
  <c r="AO3603" i="3"/>
  <c r="AO3602" i="3"/>
  <c r="AO3601" i="3"/>
  <c r="AO3600" i="3"/>
  <c r="AO3599" i="3"/>
  <c r="AO3598" i="3"/>
  <c r="AO3597" i="3"/>
  <c r="AO3596" i="3"/>
  <c r="AO3595" i="3"/>
  <c r="AO3594" i="3"/>
  <c r="AO3593" i="3"/>
  <c r="AO3592" i="3"/>
  <c r="AO3591" i="3"/>
  <c r="AO3590" i="3"/>
  <c r="AO3589" i="3"/>
  <c r="AO3588" i="3"/>
  <c r="AO3587" i="3"/>
  <c r="AO3586" i="3"/>
  <c r="AO3585" i="3"/>
  <c r="AO3584" i="3"/>
  <c r="AO3583" i="3"/>
  <c r="AO3582" i="3"/>
  <c r="AO3581" i="3"/>
  <c r="AO3580" i="3"/>
  <c r="AO3578" i="3"/>
  <c r="AO3577" i="3"/>
  <c r="AO3576" i="3"/>
  <c r="AO3575" i="3"/>
  <c r="AO3574" i="3"/>
  <c r="AO3573" i="3"/>
  <c r="AO3572" i="3"/>
  <c r="AO3571" i="3"/>
  <c r="AO3570" i="3"/>
  <c r="AO3569" i="3"/>
  <c r="AO3568" i="3"/>
  <c r="AO3567" i="3"/>
  <c r="AO3566" i="3"/>
  <c r="AO3565" i="3"/>
  <c r="AO3564" i="3"/>
  <c r="AO3563" i="3"/>
  <c r="AO3562" i="3"/>
  <c r="AO3561" i="3"/>
  <c r="AO3560" i="3"/>
  <c r="AO3559" i="3"/>
  <c r="AO3558" i="3"/>
  <c r="AO3557" i="3"/>
  <c r="AO3556" i="3"/>
  <c r="AO3555" i="3"/>
  <c r="AO3554" i="3"/>
  <c r="AO3553" i="3"/>
  <c r="AO3552" i="3"/>
  <c r="AO3551" i="3"/>
  <c r="AO3550" i="3"/>
  <c r="AO3549" i="3"/>
  <c r="AO3548" i="3"/>
  <c r="AO3547" i="3"/>
  <c r="AO3546" i="3"/>
  <c r="AO3545" i="3"/>
  <c r="AO3544" i="3"/>
  <c r="AO3543" i="3"/>
  <c r="AO3542" i="3"/>
  <c r="AO3541" i="3"/>
  <c r="AO3540" i="3"/>
  <c r="AO3539" i="3"/>
  <c r="AO3538" i="3"/>
  <c r="AO3537" i="3"/>
  <c r="AO3536" i="3"/>
  <c r="AO3535" i="3"/>
  <c r="AO3534" i="3"/>
  <c r="AO3533" i="3"/>
  <c r="AO3532" i="3"/>
  <c r="AO3531" i="3"/>
  <c r="AO3530" i="3"/>
  <c r="AO3529" i="3"/>
  <c r="AO3528" i="3"/>
  <c r="AO3527" i="3"/>
  <c r="AO3526" i="3"/>
  <c r="AO3525" i="3"/>
  <c r="AO3524" i="3"/>
  <c r="AO3523" i="3"/>
  <c r="AO3522" i="3"/>
  <c r="AO3521" i="3"/>
  <c r="AO3520" i="3"/>
  <c r="AO3519" i="3"/>
  <c r="AO3518" i="3"/>
  <c r="AO3517" i="3"/>
  <c r="AO3516" i="3"/>
  <c r="AO3515" i="3"/>
  <c r="AO3514" i="3"/>
  <c r="AO3513" i="3"/>
  <c r="AO3512" i="3"/>
  <c r="AO3511" i="3"/>
  <c r="AO3510" i="3"/>
  <c r="AO3509" i="3"/>
  <c r="AO3508" i="3"/>
  <c r="AO3507" i="3"/>
  <c r="AO3506" i="3"/>
  <c r="AO3505" i="3"/>
  <c r="AO3504" i="3"/>
  <c r="AO3503" i="3"/>
  <c r="AO3502" i="3"/>
  <c r="AO3501" i="3"/>
  <c r="AO3500" i="3"/>
  <c r="AO3499" i="3"/>
  <c r="AO3498" i="3"/>
  <c r="AO3497" i="3"/>
  <c r="AO3496" i="3"/>
  <c r="AO3494" i="3"/>
  <c r="AO3493" i="3"/>
  <c r="AO3492" i="3"/>
  <c r="AO3491" i="3"/>
  <c r="AO3490" i="3"/>
  <c r="AO3489" i="3"/>
  <c r="AO3488" i="3"/>
  <c r="AO3487" i="3"/>
  <c r="AO3486" i="3"/>
  <c r="AO3485" i="3"/>
  <c r="AO3484" i="3"/>
  <c r="AO3483" i="3"/>
  <c r="AO3482" i="3"/>
  <c r="AO3481" i="3"/>
  <c r="AO3480" i="3"/>
  <c r="AO3479" i="3"/>
  <c r="AO3478" i="3"/>
  <c r="AO3477" i="3"/>
  <c r="AO3476" i="3"/>
  <c r="AO3475" i="3"/>
  <c r="AO3474" i="3"/>
  <c r="AO3473" i="3"/>
  <c r="AO3472" i="3"/>
  <c r="AO3470" i="3"/>
  <c r="AO3469" i="3"/>
  <c r="AO3468" i="3"/>
  <c r="AO3467" i="3"/>
  <c r="AO3466" i="3"/>
  <c r="AO3465" i="3"/>
  <c r="AO3464" i="3"/>
  <c r="AO3463" i="3"/>
  <c r="AO3462" i="3"/>
  <c r="AO3461" i="3"/>
  <c r="AO3460" i="3"/>
  <c r="AO3459" i="3"/>
  <c r="AO3458" i="3"/>
  <c r="AO3457" i="3"/>
  <c r="AO3456" i="3"/>
  <c r="AO3455" i="3"/>
  <c r="AO3454" i="3"/>
  <c r="AO3453" i="3"/>
  <c r="AO3452" i="3"/>
  <c r="AO3451" i="3"/>
  <c r="AO3450" i="3"/>
  <c r="AO3449" i="3"/>
  <c r="AO3448" i="3"/>
  <c r="AO3447" i="3"/>
  <c r="AO3446" i="3"/>
  <c r="AO3445" i="3"/>
  <c r="AO3444" i="3"/>
  <c r="AO3442" i="3"/>
  <c r="AO3439" i="3"/>
  <c r="AO3437" i="3"/>
  <c r="AO3436" i="3"/>
  <c r="AO3435" i="3"/>
  <c r="AO3434" i="3"/>
  <c r="AO3433" i="3"/>
  <c r="AO3432" i="3"/>
  <c r="AO4717" i="3"/>
  <c r="AO3430" i="3"/>
  <c r="AO3429" i="3"/>
  <c r="AO3428" i="3"/>
  <c r="AO3427" i="3"/>
  <c r="AO3426" i="3"/>
  <c r="AO3425" i="3"/>
  <c r="AO3424" i="3"/>
  <c r="AO3423" i="3"/>
  <c r="AO3422" i="3"/>
  <c r="AO3421" i="3"/>
  <c r="AO3420" i="3"/>
  <c r="AO3419" i="3"/>
  <c r="AO3418" i="3"/>
  <c r="AO3416" i="3"/>
  <c r="AO3415" i="3"/>
  <c r="AO3414" i="3"/>
  <c r="AO3413" i="3"/>
  <c r="AO3412" i="3"/>
  <c r="AO3411" i="3"/>
  <c r="AO3410" i="3"/>
  <c r="AO3409" i="3"/>
  <c r="AO3407" i="3"/>
  <c r="AO3406" i="3"/>
  <c r="AO3405" i="3"/>
  <c r="AO3404" i="3"/>
  <c r="AO3403" i="3"/>
  <c r="AO3402" i="3"/>
  <c r="AO3401" i="3"/>
  <c r="AO3400" i="3"/>
  <c r="AO3399" i="3"/>
  <c r="AO3398" i="3"/>
  <c r="AO3397" i="3"/>
  <c r="AO3396" i="3"/>
  <c r="AO3395" i="3"/>
  <c r="AO3394" i="3"/>
  <c r="AO3393" i="3"/>
  <c r="AO3392" i="3"/>
  <c r="AO3391" i="3"/>
  <c r="AO3390" i="3"/>
  <c r="AO3389" i="3"/>
  <c r="AO3388" i="3"/>
  <c r="AO3387" i="3"/>
  <c r="AO3386" i="3"/>
  <c r="AO3385" i="3"/>
  <c r="AO3384" i="3"/>
  <c r="AO3383" i="3"/>
  <c r="AO3382" i="3"/>
  <c r="AO3381" i="3"/>
  <c r="AO3380" i="3"/>
  <c r="AO3378" i="3"/>
  <c r="AO3377" i="3"/>
  <c r="AO3373" i="3"/>
  <c r="AO3372" i="3"/>
  <c r="AO3371" i="3"/>
  <c r="AO3370" i="3"/>
  <c r="AO3369" i="3"/>
  <c r="AO3368" i="3"/>
  <c r="AO3367" i="3"/>
  <c r="AO3366" i="3"/>
  <c r="AO3365" i="3"/>
  <c r="AO3364" i="3"/>
  <c r="AO3363" i="3"/>
  <c r="AO3362" i="3"/>
  <c r="AO3361" i="3"/>
  <c r="AO3360" i="3"/>
  <c r="AO3359" i="3"/>
  <c r="AO3358" i="3"/>
  <c r="AO3357" i="3"/>
  <c r="AO3356" i="3"/>
  <c r="AO3355" i="3"/>
  <c r="AO3354" i="3"/>
  <c r="AO3353" i="3"/>
  <c r="AO3352" i="3"/>
  <c r="AO3351" i="3"/>
  <c r="AO3350" i="3"/>
  <c r="AO3348" i="3"/>
  <c r="AO3347" i="3"/>
  <c r="AO3346" i="3"/>
  <c r="AO3345" i="3"/>
  <c r="AO3344" i="3"/>
  <c r="AO3343" i="3"/>
  <c r="AO3342" i="3"/>
  <c r="AO3341" i="3"/>
  <c r="AO3340" i="3"/>
  <c r="AO3339" i="3"/>
  <c r="AO3338" i="3"/>
  <c r="AO3337" i="3"/>
  <c r="AO3336" i="3"/>
  <c r="AO3335" i="3"/>
  <c r="AO3334" i="3"/>
  <c r="AO3333" i="3"/>
  <c r="AO3332" i="3"/>
  <c r="AO3331" i="3"/>
  <c r="AO3330" i="3"/>
  <c r="AO3329" i="3"/>
  <c r="AO3328" i="3"/>
  <c r="AO3327" i="3"/>
  <c r="AO3326" i="3"/>
  <c r="AO3325" i="3"/>
  <c r="AO3324" i="3"/>
  <c r="AO3323" i="3"/>
  <c r="AO3322" i="3"/>
  <c r="AO3321" i="3"/>
  <c r="AO3320" i="3"/>
  <c r="AO3319" i="3"/>
  <c r="AO3318" i="3"/>
  <c r="AO3317" i="3"/>
  <c r="AO3316" i="3"/>
  <c r="AO3315" i="3"/>
  <c r="AO3314" i="3"/>
  <c r="AO3313" i="3"/>
  <c r="AO3312" i="3"/>
  <c r="AO3311" i="3"/>
  <c r="AO3310" i="3"/>
  <c r="AO3309" i="3"/>
  <c r="AO3308" i="3"/>
  <c r="AO3307" i="3"/>
  <c r="AO3306" i="3"/>
  <c r="AO3305" i="3"/>
  <c r="AO3303" i="3"/>
  <c r="AO3302" i="3"/>
  <c r="AO3301" i="3"/>
  <c r="AO3300" i="3"/>
  <c r="AO3299" i="3"/>
  <c r="AO3298" i="3"/>
  <c r="AO3297" i="3"/>
  <c r="AO3296" i="3"/>
  <c r="AO3295" i="3"/>
  <c r="AO3294" i="3"/>
  <c r="AO3293" i="3"/>
  <c r="AO3292" i="3"/>
  <c r="AO3290" i="3"/>
  <c r="AO3289" i="3"/>
  <c r="AO3288" i="3"/>
  <c r="AO3287" i="3"/>
  <c r="AO3285" i="3"/>
  <c r="AO3284" i="3"/>
  <c r="AO3283" i="3"/>
  <c r="AO3282" i="3"/>
  <c r="AO3281" i="3"/>
  <c r="AO3280" i="3"/>
  <c r="AO3279" i="3"/>
  <c r="AO3278" i="3"/>
  <c r="AO3277" i="3"/>
  <c r="AO3276" i="3"/>
  <c r="AO3275" i="3"/>
  <c r="AO3274" i="3"/>
  <c r="AO3273" i="3"/>
  <c r="AO3272" i="3"/>
  <c r="AO3271" i="3"/>
  <c r="AO3270" i="3"/>
  <c r="AO3269" i="3"/>
  <c r="AO3268" i="3"/>
  <c r="AO3267" i="3"/>
  <c r="AO3266" i="3"/>
  <c r="AO3265" i="3"/>
  <c r="AO3264" i="3"/>
  <c r="AO3263" i="3"/>
  <c r="AO3262" i="3"/>
  <c r="AO3261" i="3"/>
  <c r="AO3260" i="3"/>
  <c r="AO3259" i="3"/>
  <c r="AO3258" i="3"/>
  <c r="AO3257" i="3"/>
  <c r="AO3256" i="3"/>
  <c r="AO3255" i="3"/>
  <c r="AO3254" i="3"/>
  <c r="AO3253" i="3"/>
  <c r="AO3252" i="3"/>
  <c r="AO3251" i="3"/>
  <c r="AO3250" i="3"/>
  <c r="AO3249" i="3"/>
  <c r="AO3248" i="3"/>
  <c r="AO3246" i="3"/>
  <c r="AO3245" i="3"/>
  <c r="AO3244" i="3"/>
  <c r="AO3243" i="3"/>
  <c r="AO3242" i="3"/>
  <c r="AO3241" i="3"/>
  <c r="AO3240" i="3"/>
  <c r="AO3239" i="3"/>
  <c r="AO3238" i="3"/>
  <c r="AO3237" i="3"/>
  <c r="AO3236" i="3"/>
  <c r="AO3235" i="3"/>
  <c r="AO3233" i="3"/>
  <c r="AO3232" i="3"/>
  <c r="AO3231" i="3"/>
  <c r="AO3230" i="3"/>
  <c r="AO3229" i="3"/>
  <c r="AO3228" i="3"/>
  <c r="AO3227" i="3"/>
  <c r="AO3225" i="3"/>
  <c r="AO3224" i="3"/>
  <c r="AO3223" i="3"/>
  <c r="AO3222" i="3"/>
  <c r="AO3221" i="3"/>
  <c r="AO3220" i="3"/>
  <c r="AO3219" i="3"/>
  <c r="AO3217" i="3"/>
  <c r="AO3216" i="3"/>
  <c r="AO3215" i="3"/>
  <c r="AO3214" i="3"/>
  <c r="AO3213" i="3"/>
  <c r="AO3212" i="3"/>
  <c r="AO3211" i="3"/>
  <c r="AO3210" i="3"/>
  <c r="AO3208" i="3"/>
  <c r="AO3207" i="3"/>
  <c r="AO3206" i="3"/>
  <c r="AO3204" i="3"/>
  <c r="AO3203" i="3"/>
  <c r="AO3202" i="3"/>
  <c r="AO3201" i="3"/>
  <c r="AO3200" i="3"/>
  <c r="AO3199" i="3"/>
  <c r="AO3197" i="3"/>
  <c r="AO3196" i="3"/>
  <c r="AO3195" i="3"/>
  <c r="AO3193" i="3"/>
  <c r="AO3192" i="3"/>
  <c r="AO3191" i="3"/>
  <c r="AO3190" i="3"/>
  <c r="AO3189" i="3"/>
  <c r="AO3188" i="3"/>
  <c r="AO3187" i="3"/>
  <c r="AO3186" i="3"/>
  <c r="AO3185" i="3"/>
  <c r="AO3184" i="3"/>
  <c r="AO3183" i="3"/>
  <c r="AO3181" i="3"/>
  <c r="AO3180" i="3"/>
  <c r="AO3179" i="3"/>
  <c r="AO3178" i="3"/>
  <c r="AO3177" i="3"/>
  <c r="AO3176" i="3"/>
  <c r="AO3175" i="3"/>
  <c r="AO3173" i="3"/>
  <c r="AO3172" i="3"/>
  <c r="AO3171" i="3"/>
  <c r="AO3170" i="3"/>
  <c r="AO3169" i="3"/>
  <c r="AO3168" i="3"/>
  <c r="AO3167" i="3"/>
  <c r="AO3165" i="3"/>
  <c r="AO3164" i="3"/>
  <c r="AO3163" i="3"/>
  <c r="AO3162" i="3"/>
  <c r="AO3161" i="3"/>
  <c r="AO3160" i="3"/>
  <c r="AO3159" i="3"/>
  <c r="AO3158" i="3"/>
  <c r="AO3157" i="3"/>
  <c r="AO3156" i="3"/>
  <c r="AO3155" i="3"/>
  <c r="AO3153" i="3"/>
  <c r="AO3152" i="3"/>
  <c r="AO3151" i="3"/>
  <c r="AO3150" i="3"/>
  <c r="AO3149" i="3"/>
  <c r="AO3148" i="3"/>
  <c r="AO3147" i="3"/>
  <c r="AO3144" i="3"/>
  <c r="AO3143" i="3"/>
  <c r="AO3142" i="3"/>
  <c r="AO3141" i="3"/>
  <c r="AO3140" i="3"/>
  <c r="AO3139" i="3"/>
  <c r="AO3137" i="3"/>
  <c r="AO3136" i="3"/>
  <c r="AO3135" i="3"/>
  <c r="AO3134" i="3"/>
  <c r="AO3133" i="3"/>
  <c r="AO3132" i="3"/>
  <c r="AO3131" i="3"/>
  <c r="AO3129" i="3"/>
  <c r="AO3128" i="3"/>
  <c r="AO3127" i="3"/>
  <c r="AO3126" i="3"/>
  <c r="AO3125" i="3"/>
  <c r="AO3124" i="3"/>
  <c r="AO3123" i="3"/>
  <c r="AO3122" i="3"/>
  <c r="AO3121" i="3"/>
  <c r="AO3120" i="3"/>
  <c r="AO3119" i="3"/>
  <c r="AO3118" i="3"/>
  <c r="AO3117" i="3"/>
  <c r="AO3116" i="3"/>
  <c r="AO3115" i="3"/>
  <c r="AO3114" i="3"/>
  <c r="AO3113" i="3"/>
  <c r="AO3112" i="3"/>
  <c r="AO3111" i="3"/>
  <c r="AO3110" i="3"/>
  <c r="AO3109" i="3"/>
  <c r="AO3108" i="3"/>
  <c r="AO3107" i="3"/>
  <c r="AO3106" i="3"/>
  <c r="AO3105" i="3"/>
  <c r="AO3104" i="3"/>
  <c r="AO3103" i="3"/>
  <c r="AO3102" i="3"/>
  <c r="AO3101" i="3"/>
  <c r="AO3100" i="3"/>
  <c r="AO3099" i="3"/>
  <c r="AO3098" i="3"/>
  <c r="AO3097" i="3"/>
  <c r="AO3096" i="3"/>
  <c r="AO3095" i="3"/>
  <c r="AO3094" i="3"/>
  <c r="AO3093" i="3"/>
  <c r="AO3092" i="3"/>
  <c r="AO3091" i="3"/>
  <c r="AO3090" i="3"/>
  <c r="AO3089" i="3"/>
  <c r="AO3088" i="3"/>
  <c r="AO3087" i="3"/>
  <c r="AO3086" i="3"/>
  <c r="AO3085" i="3"/>
  <c r="AO3084" i="3"/>
  <c r="AO3083" i="3"/>
  <c r="AO3082" i="3"/>
  <c r="AO3081" i="3"/>
  <c r="AO3080" i="3"/>
  <c r="AO3079" i="3"/>
  <c r="AO3078" i="3"/>
  <c r="AO3077" i="3"/>
  <c r="AO3076" i="3"/>
  <c r="AO3075" i="3"/>
  <c r="AO3074" i="3"/>
  <c r="AO3073" i="3"/>
  <c r="AO3072" i="3"/>
  <c r="AO3071" i="3"/>
  <c r="AO3070" i="3"/>
  <c r="AO3069" i="3"/>
  <c r="AO3068" i="3"/>
  <c r="AO3067" i="3"/>
  <c r="AO3066" i="3"/>
  <c r="AO3065" i="3"/>
  <c r="AO3064" i="3"/>
  <c r="AO3063" i="3"/>
  <c r="AO3062" i="3"/>
  <c r="AO3061" i="3"/>
  <c r="AO3060" i="3"/>
  <c r="AO3059" i="3"/>
  <c r="AO3057" i="3"/>
  <c r="AO3056" i="3"/>
  <c r="AO3055" i="3"/>
  <c r="AO3054" i="3"/>
  <c r="AO3053" i="3"/>
  <c r="AO3052" i="3"/>
  <c r="AO3051" i="3"/>
  <c r="AO3050" i="3"/>
  <c r="AO3049" i="3"/>
  <c r="AO3048" i="3"/>
  <c r="AO3047" i="3"/>
  <c r="AO3046" i="3"/>
  <c r="AO3045" i="3"/>
  <c r="AO3044" i="3"/>
  <c r="AO3042" i="3"/>
  <c r="AO3041" i="3"/>
  <c r="AO3040" i="3"/>
  <c r="AO3039" i="3"/>
  <c r="AO3038" i="3"/>
  <c r="AO3037" i="3"/>
  <c r="AO3036" i="3"/>
  <c r="AO3035" i="3"/>
  <c r="AO3034" i="3"/>
  <c r="AO3033" i="3"/>
  <c r="AO3032" i="3"/>
  <c r="AO3031" i="3"/>
  <c r="AO3030" i="3"/>
  <c r="AO3029" i="3"/>
  <c r="AO3028" i="3"/>
  <c r="AO3027" i="3"/>
  <c r="AO3026" i="3"/>
  <c r="AO3025" i="3"/>
  <c r="AO3024" i="3"/>
  <c r="AO3023" i="3"/>
  <c r="AO3022" i="3"/>
  <c r="AO3021" i="3"/>
  <c r="AO3020" i="3"/>
  <c r="AO3019" i="3"/>
  <c r="AO3018" i="3"/>
  <c r="AO3017" i="3"/>
  <c r="AO3016" i="3"/>
  <c r="AO3015" i="3"/>
  <c r="AO3014" i="3"/>
  <c r="AO3013" i="3"/>
  <c r="AO3012" i="3"/>
  <c r="AO3011" i="3"/>
  <c r="AO3010" i="3"/>
  <c r="AO3009" i="3"/>
  <c r="AO3008" i="3"/>
  <c r="AO3007" i="3"/>
  <c r="AO3006" i="3"/>
  <c r="AO3005" i="3"/>
  <c r="AO3004" i="3"/>
  <c r="AO3003" i="3"/>
  <c r="AO3002" i="3"/>
  <c r="AO3001" i="3"/>
  <c r="AO3000" i="3"/>
  <c r="AO2999" i="3"/>
  <c r="AO2998" i="3"/>
  <c r="AO2997" i="3"/>
  <c r="AO2996" i="3"/>
  <c r="AO2995" i="3"/>
  <c r="AO2994" i="3"/>
  <c r="AO2993" i="3"/>
  <c r="AO2992" i="3"/>
  <c r="AO2991" i="3"/>
  <c r="AO2990" i="3"/>
  <c r="AO2989" i="3"/>
  <c r="AO2988" i="3"/>
  <c r="AO2987" i="3"/>
  <c r="AO2986" i="3"/>
  <c r="AO2985" i="3"/>
  <c r="AO2984" i="3"/>
  <c r="AO2983" i="3"/>
  <c r="AO2982" i="3"/>
  <c r="AO2981" i="3"/>
  <c r="AO2980" i="3"/>
  <c r="AO2979" i="3"/>
  <c r="AO2978" i="3"/>
  <c r="AO2977" i="3"/>
  <c r="AO2976" i="3"/>
  <c r="AO2975" i="3"/>
  <c r="AO2974" i="3"/>
  <c r="AO2973" i="3"/>
  <c r="AO2972" i="3"/>
  <c r="AO2971" i="3"/>
  <c r="AO2970" i="3"/>
  <c r="AO2969" i="3"/>
  <c r="AO2968" i="3"/>
  <c r="AO2967" i="3"/>
  <c r="AO2966" i="3"/>
  <c r="AO2965" i="3"/>
  <c r="AO2964" i="3"/>
  <c r="AO2963" i="3"/>
  <c r="AO2962" i="3"/>
  <c r="AO2961" i="3"/>
  <c r="AO2960" i="3"/>
  <c r="AO2959" i="3"/>
  <c r="AO2958" i="3"/>
  <c r="AO2957" i="3"/>
  <c r="AO2956" i="3"/>
  <c r="AO2955" i="3"/>
  <c r="AO2954" i="3"/>
  <c r="AO2953" i="3"/>
  <c r="AO2952" i="3"/>
  <c r="AO2951" i="3"/>
  <c r="AO2950" i="3"/>
  <c r="AO2949" i="3"/>
  <c r="AO2948" i="3"/>
  <c r="AO2947" i="3"/>
  <c r="AO2946" i="3"/>
  <c r="AO2945" i="3"/>
  <c r="AO2944" i="3"/>
  <c r="AO2943" i="3"/>
  <c r="AO2942" i="3"/>
  <c r="AO2941" i="3"/>
  <c r="AO2940" i="3"/>
  <c r="AO2939" i="3"/>
  <c r="AO2938" i="3"/>
  <c r="AO2937" i="3"/>
  <c r="AO2936" i="3"/>
  <c r="AO2935" i="3"/>
  <c r="AO2934" i="3"/>
  <c r="AO2933" i="3"/>
  <c r="AO2932" i="3"/>
  <c r="AO2931" i="3"/>
  <c r="AO2930" i="3"/>
  <c r="AO2929" i="3"/>
  <c r="AO2928" i="3"/>
  <c r="AO2927" i="3"/>
  <c r="AO2926" i="3"/>
  <c r="AO2925" i="3"/>
  <c r="AO2924" i="3"/>
  <c r="AO2923" i="3"/>
  <c r="AO2922" i="3"/>
  <c r="AO2921" i="3"/>
  <c r="AO2919" i="3"/>
  <c r="AO2918" i="3"/>
  <c r="AO2917" i="3"/>
  <c r="AO2916" i="3"/>
  <c r="AO2915" i="3"/>
  <c r="AO2914" i="3"/>
  <c r="AO2913" i="3"/>
  <c r="AO2912" i="3"/>
  <c r="AO2911" i="3"/>
  <c r="AO2910" i="3"/>
  <c r="AO2909" i="3"/>
  <c r="AO2908" i="3"/>
  <c r="AO2907" i="3"/>
  <c r="AO2906" i="3"/>
  <c r="AO2905" i="3"/>
  <c r="AO2904" i="3"/>
  <c r="AO2903" i="3"/>
  <c r="AO2902" i="3"/>
  <c r="AO2901" i="3"/>
  <c r="AO2900" i="3"/>
  <c r="AO2899" i="3"/>
  <c r="AO2898" i="3"/>
  <c r="AO2897" i="3"/>
  <c r="AO2896" i="3"/>
  <c r="AO2895" i="3"/>
  <c r="AO2894" i="3"/>
  <c r="AO2893" i="3"/>
  <c r="AO2892" i="3"/>
  <c r="AO2890" i="3"/>
  <c r="AO2889" i="3"/>
  <c r="AO2888" i="3"/>
  <c r="AO2887" i="3"/>
  <c r="AO2886" i="3"/>
  <c r="AO2885" i="3"/>
  <c r="AO2884" i="3"/>
  <c r="AO2883" i="3"/>
  <c r="AO2882" i="3"/>
  <c r="AO2881" i="3"/>
  <c r="AO2880" i="3"/>
  <c r="AO2879" i="3"/>
  <c r="AO2878" i="3"/>
  <c r="AO2877" i="3"/>
  <c r="AO2876" i="3"/>
  <c r="AO2875" i="3"/>
  <c r="AO2874" i="3"/>
  <c r="AO2873" i="3"/>
  <c r="AO2872" i="3"/>
  <c r="AO2871" i="3"/>
  <c r="AO2870" i="3"/>
  <c r="AO2869" i="3"/>
  <c r="AO2868" i="3"/>
  <c r="AO2867" i="3"/>
  <c r="AO2866" i="3"/>
  <c r="AO2865" i="3"/>
  <c r="AO2864" i="3"/>
  <c r="AO2863" i="3"/>
  <c r="AO2862" i="3"/>
  <c r="AO2861" i="3"/>
  <c r="AO2860" i="3"/>
  <c r="AO2859" i="3"/>
  <c r="AO2858" i="3"/>
  <c r="AO2857" i="3"/>
  <c r="AO2856" i="3"/>
  <c r="AO2855" i="3"/>
  <c r="AO2853" i="3"/>
  <c r="AO2852" i="3"/>
  <c r="AO2851" i="3"/>
  <c r="AO2850" i="3"/>
  <c r="AO2849" i="3"/>
  <c r="AO2848" i="3"/>
  <c r="AO2847" i="3"/>
  <c r="AO2846" i="3"/>
  <c r="AO2845" i="3"/>
  <c r="AO2844" i="3"/>
  <c r="AO2843" i="3"/>
  <c r="AO2842" i="3"/>
  <c r="AO2841" i="3"/>
  <c r="AO2840" i="3"/>
  <c r="AO2839" i="3"/>
  <c r="AO2838" i="3"/>
  <c r="AO2837" i="3"/>
  <c r="AO2836" i="3"/>
  <c r="AO2835" i="3"/>
  <c r="AO2833" i="3"/>
  <c r="AO2832" i="3"/>
  <c r="AO2831" i="3"/>
  <c r="AO2830" i="3"/>
  <c r="AO2829" i="3"/>
  <c r="AO2828" i="3"/>
  <c r="AO2827" i="3"/>
  <c r="AO2826" i="3"/>
  <c r="AO2825" i="3"/>
  <c r="AO2824" i="3"/>
  <c r="AO2823" i="3"/>
  <c r="AO2822" i="3"/>
  <c r="AO2821" i="3"/>
  <c r="AO2820" i="3"/>
  <c r="AO2819" i="3"/>
  <c r="AO2818" i="3"/>
  <c r="AO2817" i="3"/>
  <c r="AO2815" i="3"/>
  <c r="AO2814" i="3"/>
  <c r="AO2813" i="3"/>
  <c r="AO2812" i="3"/>
  <c r="AO2811" i="3"/>
  <c r="AO2809" i="3"/>
  <c r="AO2808" i="3"/>
  <c r="AO2807" i="3"/>
  <c r="AO2806" i="3"/>
  <c r="AO2805" i="3"/>
  <c r="AO2804" i="3"/>
  <c r="AO2803" i="3"/>
  <c r="AO2802" i="3"/>
  <c r="AO2801" i="3"/>
  <c r="AO2800" i="3"/>
  <c r="AO2799" i="3"/>
  <c r="AO2798" i="3"/>
  <c r="AO2797" i="3"/>
  <c r="AO2796" i="3"/>
  <c r="AO2795" i="3"/>
  <c r="AO2794" i="3"/>
  <c r="AO2793" i="3"/>
  <c r="AO2792" i="3"/>
  <c r="AO2791" i="3"/>
  <c r="AO2790" i="3"/>
  <c r="AO2789" i="3"/>
  <c r="AO2788" i="3"/>
  <c r="AO2787" i="3"/>
  <c r="AO2786" i="3"/>
  <c r="AO2785" i="3"/>
  <c r="AO2784" i="3"/>
  <c r="AO2783" i="3"/>
  <c r="AO2782" i="3"/>
  <c r="AO2781" i="3"/>
  <c r="AO2780" i="3"/>
  <c r="AO2779" i="3"/>
  <c r="AO2778" i="3"/>
  <c r="AO2777" i="3"/>
  <c r="AO2776" i="3"/>
  <c r="AO2775" i="3"/>
  <c r="AO2774" i="3"/>
  <c r="AO2773" i="3"/>
  <c r="AO2772" i="3"/>
  <c r="AO2771" i="3"/>
  <c r="AO2770" i="3"/>
  <c r="AO2769" i="3"/>
  <c r="AO2768" i="3"/>
  <c r="AO2767" i="3"/>
  <c r="AO2766" i="3"/>
  <c r="AO2765" i="3"/>
  <c r="AO2764" i="3"/>
  <c r="AO2763" i="3"/>
  <c r="AO2760" i="3"/>
  <c r="AO2759" i="3"/>
  <c r="AO2758" i="3"/>
  <c r="AO2757" i="3"/>
  <c r="AO2756" i="3"/>
  <c r="AO2755" i="3"/>
  <c r="AO2754" i="3"/>
  <c r="AO2753" i="3"/>
  <c r="AO2752" i="3"/>
  <c r="AO2751" i="3"/>
  <c r="AO2750" i="3"/>
  <c r="AO2748" i="3"/>
  <c r="AO2747" i="3"/>
  <c r="AO2746" i="3"/>
  <c r="AO2745" i="3"/>
  <c r="AO2744" i="3"/>
  <c r="AO2742" i="3"/>
  <c r="AO2740" i="3"/>
  <c r="AO2739" i="3"/>
  <c r="AO2738" i="3"/>
  <c r="AO2737" i="3"/>
  <c r="AO2736" i="3"/>
  <c r="AO2735" i="3"/>
  <c r="AO2734" i="3"/>
  <c r="AO2733" i="3"/>
  <c r="AO2732" i="3"/>
  <c r="AO2731" i="3"/>
  <c r="AO2730" i="3"/>
  <c r="AO2729" i="3"/>
  <c r="AO2728" i="3"/>
  <c r="AO2727" i="3"/>
  <c r="AO2726" i="3"/>
  <c r="AO2723" i="3"/>
  <c r="AO2722" i="3"/>
  <c r="AO2721" i="3"/>
  <c r="AO2720" i="3"/>
  <c r="AO2719" i="3"/>
  <c r="AO2718" i="3"/>
  <c r="AO2717" i="3"/>
  <c r="AO2716" i="3"/>
  <c r="AO2714" i="3"/>
  <c r="AO2712" i="3"/>
  <c r="AO2711" i="3"/>
  <c r="AO2710" i="3"/>
  <c r="AO2709" i="3"/>
  <c r="AO2708" i="3"/>
  <c r="AO2707" i="3"/>
  <c r="AO2706" i="3"/>
  <c r="AO2705" i="3"/>
  <c r="AO2704" i="3"/>
  <c r="AO2703" i="3"/>
  <c r="AO2702" i="3"/>
  <c r="AO2700" i="3"/>
  <c r="AO2699" i="3"/>
  <c r="AO2698" i="3"/>
  <c r="AO2697" i="3"/>
  <c r="AO2696" i="3"/>
  <c r="AO2695" i="3"/>
  <c r="AO2694" i="3"/>
  <c r="AO2692" i="3"/>
  <c r="AO2691" i="3"/>
  <c r="AO2690" i="3"/>
  <c r="AO2689" i="3"/>
  <c r="AO2688" i="3"/>
  <c r="AO2687" i="3"/>
  <c r="AO2686" i="3"/>
  <c r="AO2685" i="3"/>
  <c r="AO2684" i="3"/>
  <c r="AO2683" i="3"/>
  <c r="AO2682" i="3"/>
  <c r="AO2680" i="3"/>
  <c r="AO2679" i="3"/>
  <c r="AO2678" i="3"/>
  <c r="AO2677" i="3"/>
  <c r="AO2676" i="3"/>
  <c r="AO2675" i="3"/>
  <c r="AO2674" i="3"/>
  <c r="AO2672" i="3"/>
  <c r="AO2671" i="3"/>
  <c r="AO2670" i="3"/>
  <c r="AO2668" i="3"/>
  <c r="AO2667" i="3"/>
  <c r="AO2666" i="3"/>
  <c r="AO2665" i="3"/>
  <c r="AO2664" i="3"/>
  <c r="AO2663" i="3"/>
  <c r="AO2662" i="3"/>
  <c r="AO2661" i="3"/>
  <c r="AO2660" i="3"/>
  <c r="AO2659" i="3"/>
  <c r="AO2658" i="3"/>
  <c r="AO2656" i="3"/>
  <c r="AO2655" i="3"/>
  <c r="AO2654" i="3"/>
  <c r="AO2653" i="3"/>
  <c r="AO2652" i="3"/>
  <c r="AO2651" i="3"/>
  <c r="AO2650" i="3"/>
  <c r="AO2648" i="3"/>
  <c r="AO2647" i="3"/>
  <c r="AO2646" i="3"/>
  <c r="AO2644" i="3"/>
  <c r="AO2643" i="3"/>
  <c r="AO2642" i="3"/>
  <c r="AO2641" i="3"/>
  <c r="AO2640" i="3"/>
  <c r="AO2639" i="3"/>
  <c r="AO2638" i="3"/>
  <c r="AO2637" i="3"/>
  <c r="AO2636" i="3"/>
  <c r="AO2635" i="3"/>
  <c r="AO2634" i="3"/>
  <c r="AO2632" i="3"/>
  <c r="AO2631" i="3"/>
  <c r="AO2630" i="3"/>
  <c r="AO2629" i="3"/>
  <c r="AO2628" i="3"/>
  <c r="AO2627" i="3"/>
  <c r="AO2626" i="3"/>
  <c r="AO2625" i="3"/>
  <c r="AO2624" i="3"/>
  <c r="AO2623" i="3"/>
  <c r="AO2622" i="3"/>
  <c r="AO2621" i="3"/>
  <c r="AO2620" i="3"/>
  <c r="AO2619" i="3"/>
  <c r="AO2618" i="3"/>
  <c r="AO2617" i="3"/>
  <c r="AO2616" i="3"/>
  <c r="AO2615" i="3"/>
  <c r="AO2614" i="3"/>
  <c r="AO2613" i="3"/>
  <c r="AO2612" i="3"/>
  <c r="AO2611" i="3"/>
  <c r="AO2610" i="3"/>
  <c r="AO2609" i="3"/>
  <c r="AO2608" i="3"/>
  <c r="AO2607" i="3"/>
  <c r="AO2606" i="3"/>
  <c r="AO2605" i="3"/>
  <c r="AO2604" i="3"/>
  <c r="AO2603" i="3"/>
  <c r="AO2602" i="3"/>
  <c r="AO2601" i="3"/>
  <c r="AO2600" i="3"/>
  <c r="AO2599" i="3"/>
  <c r="AO2598" i="3"/>
  <c r="AO2597" i="3"/>
  <c r="AO2596" i="3"/>
  <c r="AO2595" i="3"/>
  <c r="AO2594" i="3"/>
  <c r="AO2593" i="3"/>
  <c r="AO2592" i="3"/>
  <c r="AO2591" i="3"/>
  <c r="AO2590" i="3"/>
  <c r="AO2589" i="3"/>
  <c r="AO2588" i="3"/>
  <c r="AO2587" i="3"/>
  <c r="AO2586" i="3"/>
  <c r="AO2585" i="3"/>
  <c r="AO2584" i="3"/>
  <c r="AO2583" i="3"/>
  <c r="AO2582" i="3"/>
  <c r="AO2581" i="3"/>
  <c r="AO2580" i="3"/>
  <c r="AO2579" i="3"/>
  <c r="AO2578" i="3"/>
  <c r="AO2577" i="3"/>
  <c r="AO2576" i="3"/>
  <c r="AO2575" i="3"/>
  <c r="AO2574" i="3"/>
  <c r="AO2573" i="3"/>
  <c r="AO2572" i="3"/>
  <c r="AO2571" i="3"/>
  <c r="AO2570" i="3"/>
  <c r="AO2569" i="3"/>
  <c r="AO2568" i="3"/>
  <c r="AO2567" i="3"/>
  <c r="AO2566" i="3"/>
  <c r="AO2565" i="3"/>
  <c r="AO2564" i="3"/>
  <c r="AO2563" i="3"/>
  <c r="AO2562" i="3"/>
  <c r="AO2561" i="3"/>
  <c r="AO2560" i="3"/>
  <c r="AO2559" i="3"/>
  <c r="AO2558" i="3"/>
  <c r="AO2557" i="3"/>
  <c r="AO2556" i="3"/>
  <c r="AO2555" i="3"/>
  <c r="AO2554" i="3"/>
  <c r="AO2552" i="3"/>
  <c r="AO2551" i="3"/>
  <c r="AO2550" i="3"/>
  <c r="AO2548" i="3"/>
  <c r="AO2547" i="3"/>
  <c r="AO2546" i="3"/>
  <c r="AO2545" i="3"/>
  <c r="AO2544" i="3"/>
  <c r="AO2543" i="3"/>
  <c r="AO2542" i="3"/>
  <c r="AO2541" i="3"/>
  <c r="AO2540" i="3"/>
  <c r="AO2539" i="3"/>
  <c r="AO2536" i="3"/>
  <c r="AO2535" i="3"/>
  <c r="AO2534" i="3"/>
  <c r="AO2533" i="3"/>
  <c r="AO2532" i="3"/>
  <c r="AO2531" i="3"/>
  <c r="AO2530" i="3"/>
  <c r="AO2529" i="3"/>
  <c r="AO2528" i="3"/>
  <c r="AO2527" i="3"/>
  <c r="AO2526" i="3"/>
  <c r="AO2525" i="3"/>
  <c r="AO2523" i="3"/>
  <c r="AO2522" i="3"/>
  <c r="AO2520" i="3"/>
  <c r="AO2519" i="3"/>
  <c r="AO2517" i="3"/>
  <c r="AO2516" i="3"/>
  <c r="AO2515" i="3"/>
  <c r="AO2514" i="3"/>
  <c r="AO2513" i="3"/>
  <c r="AO2512" i="3"/>
  <c r="AO2511" i="3"/>
  <c r="AO2510" i="3"/>
  <c r="AO2508" i="3"/>
  <c r="AO2507" i="3"/>
  <c r="AO2506" i="3"/>
  <c r="AO2505" i="3"/>
  <c r="AO2504" i="3"/>
  <c r="AO2503" i="3"/>
  <c r="AO2502" i="3"/>
  <c r="AO2500" i="3"/>
  <c r="AO2499" i="3"/>
  <c r="AO2498" i="3"/>
  <c r="AO2496" i="3"/>
  <c r="AO2495" i="3"/>
  <c r="AO2494" i="3"/>
  <c r="AO2493" i="3"/>
  <c r="AO2492" i="3"/>
  <c r="AO2491" i="3"/>
  <c r="AO2490" i="3"/>
  <c r="AO2489" i="3"/>
  <c r="AO2488" i="3"/>
  <c r="AO2487" i="3"/>
  <c r="AO2486" i="3"/>
  <c r="AO2485" i="3"/>
  <c r="AO2484" i="3"/>
  <c r="AO2483" i="3"/>
  <c r="AO2481" i="3"/>
  <c r="AO2480" i="3"/>
  <c r="AO2479" i="3"/>
  <c r="AO2478" i="3"/>
  <c r="AO2477" i="3"/>
  <c r="AO2476" i="3"/>
  <c r="AO2475" i="3"/>
  <c r="AO2474" i="3"/>
  <c r="AO2473" i="3"/>
  <c r="AO2472" i="3"/>
  <c r="AO2471" i="3"/>
  <c r="AO2470" i="3"/>
  <c r="AO2469" i="3"/>
  <c r="AO2468" i="3"/>
  <c r="AO2467" i="3"/>
  <c r="AO2466" i="3"/>
  <c r="AO2465" i="3"/>
  <c r="AO2464" i="3"/>
  <c r="AO2463" i="3"/>
  <c r="AO2462" i="3"/>
  <c r="AO2461" i="3"/>
  <c r="AO2460" i="3"/>
  <c r="AO2459" i="3"/>
  <c r="AO2458" i="3"/>
  <c r="AO2457" i="3"/>
  <c r="AO2456" i="3"/>
  <c r="AO2455" i="3"/>
  <c r="AO2454" i="3"/>
  <c r="AO2453" i="3"/>
  <c r="AO2452" i="3"/>
  <c r="AO2451" i="3"/>
  <c r="AO2450" i="3"/>
  <c r="AO2449" i="3"/>
  <c r="AO2448" i="3"/>
  <c r="AO2447" i="3"/>
  <c r="AO2446" i="3"/>
  <c r="AO2445" i="3"/>
  <c r="AO2444" i="3"/>
  <c r="AO2443" i="3"/>
  <c r="AO2442" i="3"/>
  <c r="AO2441" i="3"/>
  <c r="AO2440" i="3"/>
  <c r="AO2439" i="3"/>
  <c r="AO2438" i="3"/>
  <c r="AO2437" i="3"/>
  <c r="AO2436" i="3"/>
  <c r="AO2435" i="3"/>
  <c r="AO2434" i="3"/>
  <c r="AO2433" i="3"/>
  <c r="AO2432" i="3"/>
  <c r="AO2431" i="3"/>
  <c r="AO2430" i="3"/>
  <c r="AO2429" i="3"/>
  <c r="AO2428" i="3"/>
  <c r="AO2427" i="3"/>
  <c r="AO2426" i="3"/>
  <c r="AO2424" i="3"/>
  <c r="AO2423" i="3"/>
  <c r="AO2422" i="3"/>
  <c r="AO2421" i="3"/>
  <c r="AO2420" i="3"/>
  <c r="AO2419" i="3"/>
  <c r="AO2418" i="3"/>
  <c r="AO2417" i="3"/>
  <c r="AO2416" i="3"/>
  <c r="AO2415" i="3"/>
  <c r="AO2414" i="3"/>
  <c r="AO2413" i="3"/>
  <c r="AO2412" i="3"/>
  <c r="AO2411" i="3"/>
  <c r="AO2410" i="3"/>
  <c r="AO2409" i="3"/>
  <c r="AO2408" i="3"/>
  <c r="AO2407" i="3"/>
  <c r="AO2406" i="3"/>
  <c r="AO2405" i="3"/>
  <c r="AO2404" i="3"/>
  <c r="AO2403" i="3"/>
  <c r="AO2402" i="3"/>
  <c r="AO2401" i="3"/>
  <c r="AO2400" i="3"/>
  <c r="AO2399" i="3"/>
  <c r="AO2398" i="3"/>
  <c r="AO2397" i="3"/>
  <c r="AO2396" i="3"/>
  <c r="AO2395" i="3"/>
  <c r="AO2394" i="3"/>
  <c r="AO2393" i="3"/>
  <c r="AO2392" i="3"/>
  <c r="AO2391" i="3"/>
  <c r="AO2390" i="3"/>
  <c r="AO2389" i="3"/>
  <c r="AO2388" i="3"/>
  <c r="AO2387" i="3"/>
  <c r="AO2386" i="3"/>
  <c r="AO2385" i="3"/>
  <c r="AO2384" i="3"/>
  <c r="AO2383" i="3"/>
  <c r="AO2382" i="3"/>
  <c r="AO2381" i="3"/>
  <c r="AO2380" i="3"/>
  <c r="AO2379" i="3"/>
  <c r="AO2378" i="3"/>
  <c r="AO2377" i="3"/>
  <c r="AO2376" i="3"/>
  <c r="AO2375" i="3"/>
  <c r="AO2373" i="3"/>
  <c r="AO2372" i="3"/>
  <c r="AO2371" i="3"/>
  <c r="AO2370" i="3"/>
  <c r="AO2369" i="3"/>
  <c r="AO2368" i="3"/>
  <c r="AO2367" i="3"/>
  <c r="AO2366" i="3"/>
  <c r="AO2365" i="3"/>
  <c r="AO2364" i="3"/>
  <c r="AO2361" i="3"/>
  <c r="AO2360" i="3"/>
  <c r="AO2359" i="3"/>
  <c r="AO2357" i="3"/>
  <c r="AO2356" i="3"/>
  <c r="AO2355" i="3"/>
  <c r="AO2354" i="3"/>
  <c r="AO2352" i="3"/>
  <c r="AO2349" i="3"/>
  <c r="AO2348" i="3"/>
  <c r="AO2346" i="3"/>
  <c r="AO2344" i="3"/>
  <c r="AO2343" i="3"/>
  <c r="AO2341" i="3"/>
  <c r="AO2340" i="3"/>
  <c r="AO2339" i="3"/>
  <c r="AO2338" i="3"/>
  <c r="AO2337" i="3"/>
  <c r="AO2336" i="3"/>
  <c r="AO2335" i="3"/>
  <c r="AO2334" i="3"/>
  <c r="AO2333" i="3"/>
  <c r="AO2332" i="3"/>
  <c r="AO2331" i="3"/>
  <c r="AO2330" i="3"/>
  <c r="AO2329" i="3"/>
  <c r="AO2328" i="3"/>
  <c r="AO2327" i="3"/>
  <c r="AO2325" i="3"/>
  <c r="AO2323" i="3"/>
  <c r="AO2322" i="3"/>
  <c r="AO2321" i="3"/>
  <c r="AO2320" i="3"/>
  <c r="AO2319" i="3"/>
  <c r="AO2318" i="3"/>
  <c r="AO2317" i="3"/>
  <c r="AO2316" i="3"/>
  <c r="AO2315" i="3"/>
  <c r="AO2314" i="3"/>
  <c r="AO2313" i="3"/>
  <c r="AO2311" i="3"/>
  <c r="AO2310" i="3"/>
  <c r="AO2309" i="3"/>
  <c r="AO2308" i="3"/>
  <c r="AO2307" i="3"/>
  <c r="AO2306" i="3"/>
  <c r="AO2305" i="3"/>
  <c r="AO2304" i="3"/>
  <c r="AO2303" i="3"/>
  <c r="AO2302" i="3"/>
  <c r="AO2301" i="3"/>
  <c r="AO2300" i="3"/>
  <c r="AO2299" i="3"/>
  <c r="AO2298" i="3"/>
  <c r="AO2297" i="3"/>
  <c r="AO2296" i="3"/>
  <c r="AO2295" i="3"/>
  <c r="AO2294" i="3"/>
  <c r="AO2293" i="3"/>
  <c r="AO2292" i="3"/>
  <c r="AO2291" i="3"/>
  <c r="AO2290" i="3"/>
  <c r="AO2289" i="3"/>
  <c r="AO2288" i="3"/>
  <c r="AO2287" i="3"/>
  <c r="AO2286" i="3"/>
  <c r="AO2285" i="3"/>
  <c r="AO2284" i="3"/>
  <c r="AO2283" i="3"/>
  <c r="AO2282" i="3"/>
  <c r="AO2281" i="3"/>
  <c r="AO2280" i="3"/>
  <c r="AO2279" i="3"/>
  <c r="AO2278" i="3"/>
  <c r="AO2277" i="3"/>
  <c r="AO2276" i="3"/>
  <c r="AO2275" i="3"/>
  <c r="AO2274" i="3"/>
  <c r="AO2273" i="3"/>
  <c r="AO2272" i="3"/>
  <c r="AO2271" i="3"/>
  <c r="AO2270" i="3"/>
  <c r="AO2269" i="3"/>
  <c r="AO2268" i="3"/>
  <c r="AO2267" i="3"/>
  <c r="AO2266" i="3"/>
  <c r="AO2265" i="3"/>
  <c r="AO2264" i="3"/>
  <c r="AO2263" i="3"/>
  <c r="AO2262" i="3"/>
  <c r="AO2261" i="3"/>
  <c r="AO2260" i="3"/>
  <c r="AO2259" i="3"/>
  <c r="AO2258" i="3"/>
  <c r="AO2257" i="3"/>
  <c r="AO2256" i="3"/>
  <c r="AO2255" i="3"/>
  <c r="AO2254" i="3"/>
  <c r="AO2253" i="3"/>
  <c r="AO2252" i="3"/>
  <c r="AO2251" i="3"/>
  <c r="AO2250" i="3"/>
  <c r="AO2249" i="3"/>
  <c r="AO2248" i="3"/>
  <c r="AO2247" i="3"/>
  <c r="AO2246" i="3"/>
  <c r="AO2245" i="3"/>
  <c r="AO2244" i="3"/>
  <c r="AO2243" i="3"/>
  <c r="AO2242" i="3"/>
  <c r="AO2241" i="3"/>
  <c r="AO2240" i="3"/>
  <c r="AO2239" i="3"/>
  <c r="AO2238" i="3"/>
  <c r="AO2237" i="3"/>
  <c r="AO2236" i="3"/>
  <c r="AO2235" i="3"/>
  <c r="AO2234" i="3"/>
  <c r="AO2233" i="3"/>
  <c r="AO2232" i="3"/>
  <c r="AO2231" i="3"/>
  <c r="AO2230" i="3"/>
  <c r="AO2229" i="3"/>
  <c r="AO2228" i="3"/>
  <c r="AO2227" i="3"/>
  <c r="AO2226" i="3"/>
  <c r="AO2225" i="3"/>
  <c r="AO2224" i="3"/>
  <c r="AO2223" i="3"/>
  <c r="AO2222" i="3"/>
  <c r="AO2221" i="3"/>
  <c r="AO2220" i="3"/>
  <c r="AO2219" i="3"/>
  <c r="AO2218" i="3"/>
  <c r="AO2217" i="3"/>
  <c r="AO2216" i="3"/>
  <c r="AO2215" i="3"/>
  <c r="AO2214" i="3"/>
  <c r="AO2213" i="3"/>
  <c r="AO2212" i="3"/>
  <c r="AO2211" i="3"/>
  <c r="AO2210" i="3"/>
  <c r="AO2209" i="3"/>
  <c r="AO2208" i="3"/>
  <c r="AO2207" i="3"/>
  <c r="AO2206" i="3"/>
  <c r="AO2205" i="3"/>
  <c r="AO2204" i="3"/>
  <c r="AO2203" i="3"/>
  <c r="AO2202" i="3"/>
  <c r="AO2201" i="3"/>
  <c r="AO2200" i="3"/>
  <c r="AO2199" i="3"/>
  <c r="AO2198" i="3"/>
  <c r="AO2195" i="3"/>
  <c r="AO2194" i="3"/>
  <c r="AO2193" i="3"/>
  <c r="AO2192" i="3"/>
  <c r="AO2190" i="3"/>
  <c r="AO2189" i="3"/>
  <c r="AO2188" i="3"/>
  <c r="AO2187" i="3"/>
  <c r="AO2186" i="3"/>
  <c r="AO2185" i="3"/>
  <c r="AO2184" i="3"/>
  <c r="AO2183" i="3"/>
  <c r="AO2182" i="3"/>
  <c r="AO2181" i="3"/>
  <c r="AO2180" i="3"/>
  <c r="AO2179" i="3"/>
  <c r="AO2178" i="3"/>
  <c r="AO2177" i="3"/>
  <c r="AO2176" i="3"/>
  <c r="AO2175" i="3"/>
  <c r="AO2174" i="3"/>
  <c r="AO2173" i="3"/>
  <c r="AO2172" i="3"/>
  <c r="AO2171" i="3"/>
  <c r="AO2170" i="3"/>
  <c r="AO2169" i="3"/>
  <c r="AO2168" i="3"/>
  <c r="AO2167" i="3"/>
  <c r="AO2166" i="3"/>
  <c r="AO2165" i="3"/>
  <c r="AO2164" i="3"/>
  <c r="AO2163" i="3"/>
  <c r="AO2162" i="3"/>
  <c r="AO2161" i="3"/>
  <c r="AO2160" i="3"/>
  <c r="AO2159" i="3"/>
  <c r="AO2158" i="3"/>
  <c r="AO2157" i="3"/>
  <c r="AO2155" i="3"/>
  <c r="AO2154" i="3"/>
  <c r="AO2153" i="3"/>
  <c r="AO2152" i="3"/>
  <c r="AO2151" i="3"/>
  <c r="AO2150" i="3"/>
  <c r="AO2149" i="3"/>
  <c r="AO2148" i="3"/>
  <c r="AO2147" i="3"/>
  <c r="AO2146" i="3"/>
  <c r="AO2145" i="3"/>
  <c r="AO2144" i="3"/>
  <c r="AO2143" i="3"/>
  <c r="AO2142" i="3"/>
  <c r="AO2141" i="3"/>
  <c r="AO2140" i="3"/>
  <c r="AO2139" i="3"/>
  <c r="AO2138" i="3"/>
  <c r="AO2137" i="3"/>
  <c r="AO2136" i="3"/>
  <c r="AO2135" i="3"/>
  <c r="AO2134" i="3"/>
  <c r="AO2133" i="3"/>
  <c r="AO2132" i="3"/>
  <c r="AO2131" i="3"/>
  <c r="AO2130" i="3"/>
  <c r="AO2129" i="3"/>
  <c r="AO2128" i="3"/>
  <c r="AO2127" i="3"/>
  <c r="AO2126" i="3"/>
  <c r="AO2125" i="3"/>
  <c r="AO2124" i="3"/>
  <c r="AO2122" i="3"/>
  <c r="AO2121" i="3"/>
  <c r="AO2120" i="3"/>
  <c r="AO2119" i="3"/>
  <c r="AO2118" i="3"/>
  <c r="AO2117" i="3"/>
  <c r="AO2116" i="3"/>
  <c r="AO2114" i="3"/>
  <c r="AO2113" i="3"/>
  <c r="AO2110" i="3"/>
  <c r="AO2109" i="3"/>
  <c r="AO2108" i="3"/>
  <c r="AO2107" i="3"/>
  <c r="AO2106" i="3"/>
  <c r="AO2105" i="3"/>
  <c r="AO2104" i="3"/>
  <c r="AO2102" i="3"/>
  <c r="AO2101" i="3"/>
  <c r="AO2100" i="3"/>
  <c r="AO2099" i="3"/>
  <c r="AO2098" i="3"/>
  <c r="AO2097" i="3"/>
  <c r="AO2096" i="3"/>
  <c r="AO2095" i="3"/>
  <c r="AO2094" i="3"/>
  <c r="AO2093" i="3"/>
  <c r="AO2090" i="3"/>
  <c r="AO2089" i="3"/>
  <c r="AO2088" i="3"/>
  <c r="AO2087" i="3"/>
  <c r="AO2086" i="3"/>
  <c r="AO2085" i="3"/>
  <c r="AO2084" i="3"/>
  <c r="AO2083" i="3"/>
  <c r="AO2082" i="3"/>
  <c r="AO2081" i="3"/>
  <c r="AO2080" i="3"/>
  <c r="AO2079" i="3"/>
  <c r="AO2078" i="3"/>
  <c r="AO2077" i="3"/>
  <c r="AO2076" i="3"/>
  <c r="AO2075" i="3"/>
  <c r="AO2074" i="3"/>
  <c r="AO2073" i="3"/>
  <c r="AO2072" i="3"/>
  <c r="AO2071" i="3"/>
  <c r="AO2070" i="3"/>
  <c r="AO2069" i="3"/>
  <c r="AO2068" i="3"/>
  <c r="AO2066" i="3"/>
  <c r="AO2065" i="3"/>
  <c r="AO2064" i="3"/>
  <c r="AO2063" i="3"/>
  <c r="AO2062" i="3"/>
  <c r="AO2061" i="3"/>
  <c r="AO2060" i="3"/>
  <c r="AO2058" i="3"/>
  <c r="AO2057" i="3"/>
  <c r="AO2056" i="3"/>
  <c r="AO2055" i="3"/>
  <c r="AO2054" i="3"/>
  <c r="AO2053" i="3"/>
  <c r="AO2052" i="3"/>
  <c r="AO2050" i="3"/>
  <c r="AO2049" i="3"/>
  <c r="AO2048" i="3"/>
  <c r="AO2047" i="3"/>
  <c r="AO2046" i="3"/>
  <c r="AO2045" i="3"/>
  <c r="AO2044" i="3"/>
  <c r="AO2043" i="3"/>
  <c r="AO2041" i="3"/>
  <c r="AO2040" i="3"/>
  <c r="AO2039" i="3"/>
  <c r="AO2038" i="3"/>
  <c r="AO2037" i="3"/>
  <c r="AO2036" i="3"/>
  <c r="AO2035" i="3"/>
  <c r="AO2034" i="3"/>
  <c r="AO2033" i="3"/>
  <c r="AO2032" i="3"/>
  <c r="AO2031" i="3"/>
  <c r="AO2030" i="3"/>
  <c r="AO2029" i="3"/>
  <c r="AO2028" i="3"/>
  <c r="AO2027" i="3"/>
  <c r="AO2026" i="3"/>
  <c r="AO2025" i="3"/>
  <c r="AO2024" i="3"/>
  <c r="AO2023" i="3"/>
  <c r="AO2022" i="3"/>
  <c r="AO2021" i="3"/>
  <c r="AO2020" i="3"/>
  <c r="AO2019" i="3"/>
  <c r="AO2018" i="3"/>
  <c r="AO2017" i="3"/>
  <c r="AO2016" i="3"/>
  <c r="AO2015" i="3"/>
  <c r="AO2014" i="3"/>
  <c r="AO2013" i="3"/>
  <c r="AO2012" i="3"/>
  <c r="AO2011" i="3"/>
  <c r="AO2010" i="3"/>
  <c r="AO2009" i="3"/>
  <c r="AO2008" i="3"/>
  <c r="AO2007" i="3"/>
  <c r="AO2006" i="3"/>
  <c r="AO2005" i="3"/>
  <c r="AO2004" i="3"/>
  <c r="AO2002" i="3"/>
  <c r="AO2001" i="3"/>
  <c r="AO2000" i="3"/>
  <c r="AO1999" i="3"/>
  <c r="AO1998" i="3"/>
  <c r="AO1997" i="3"/>
  <c r="AO1996" i="3"/>
  <c r="AO1995" i="3"/>
  <c r="AO1994" i="3"/>
  <c r="AO1993" i="3"/>
  <c r="AO1992" i="3"/>
  <c r="AO1991" i="3"/>
  <c r="AO1990" i="3"/>
  <c r="AO1989" i="3"/>
  <c r="AO1988" i="3"/>
  <c r="AO1987" i="3"/>
  <c r="AO1986" i="3"/>
  <c r="AO1985" i="3"/>
  <c r="AO1984" i="3"/>
  <c r="AO1983" i="3"/>
  <c r="AO1982" i="3"/>
  <c r="AO1981" i="3"/>
  <c r="AO1980" i="3"/>
  <c r="AO1979" i="3"/>
  <c r="AO1978" i="3"/>
  <c r="AO1977" i="3"/>
  <c r="AO1976" i="3"/>
  <c r="AO1975" i="3"/>
  <c r="AO1974" i="3"/>
  <c r="AO1973" i="3"/>
  <c r="AO1972" i="3"/>
  <c r="AO1971" i="3"/>
  <c r="AO1970" i="3"/>
  <c r="AO1969" i="3"/>
  <c r="AO1968" i="3"/>
  <c r="AO1967" i="3"/>
  <c r="AO1966" i="3"/>
  <c r="AO1965" i="3"/>
  <c r="AO1964" i="3"/>
  <c r="AO1962" i="3"/>
  <c r="AO1961" i="3"/>
  <c r="AO1960" i="3"/>
  <c r="AO1959" i="3"/>
  <c r="AO1958" i="3"/>
  <c r="AO1957" i="3"/>
  <c r="AO1956" i="3"/>
  <c r="AO1955" i="3"/>
  <c r="AO1954" i="3"/>
  <c r="AO1953" i="3"/>
  <c r="AO1952" i="3"/>
  <c r="AO1951" i="3"/>
  <c r="AO1950" i="3"/>
  <c r="AO1949" i="3"/>
  <c r="AO1948" i="3"/>
  <c r="AO1947" i="3"/>
  <c r="AO1946" i="3"/>
  <c r="AO1945" i="3"/>
  <c r="AO1944" i="3"/>
  <c r="AO1943" i="3"/>
  <c r="AO1942" i="3"/>
  <c r="AO1941" i="3"/>
  <c r="AO1940" i="3"/>
  <c r="AO1938" i="3"/>
  <c r="AO1937" i="3"/>
  <c r="AO1935" i="3"/>
  <c r="AO1933" i="3"/>
  <c r="AO1932" i="3"/>
  <c r="AO1931" i="3"/>
  <c r="AO1930" i="3"/>
  <c r="AO1929" i="3"/>
  <c r="AO1928" i="3"/>
  <c r="AO1927" i="3"/>
  <c r="AO1926" i="3"/>
  <c r="AO1925" i="3"/>
  <c r="AO1924" i="3"/>
  <c r="AO1923" i="3"/>
  <c r="AO1922" i="3"/>
  <c r="AO1921" i="3"/>
  <c r="AO1920" i="3"/>
  <c r="AO1919" i="3"/>
  <c r="AO1918" i="3"/>
  <c r="AO1917" i="3"/>
  <c r="AO1916" i="3"/>
  <c r="AO1915" i="3"/>
  <c r="AO1914" i="3"/>
  <c r="AO1913" i="3"/>
  <c r="AO1912" i="3"/>
  <c r="AO1911" i="3"/>
  <c r="AO1910" i="3"/>
  <c r="AO1909" i="3"/>
  <c r="AO1908" i="3"/>
  <c r="AO1907" i="3"/>
  <c r="AO1906" i="3"/>
  <c r="AO1905" i="3"/>
  <c r="AO1903" i="3"/>
  <c r="AO1901" i="3"/>
  <c r="AO1900" i="3"/>
  <c r="AO1899" i="3"/>
  <c r="AO1898" i="3"/>
  <c r="AO1897" i="3"/>
  <c r="AO1896" i="3"/>
  <c r="AO1895" i="3"/>
  <c r="AO1894" i="3"/>
  <c r="AO1893" i="3"/>
  <c r="AO1892" i="3"/>
  <c r="AO1891" i="3"/>
  <c r="AO1890" i="3"/>
  <c r="AO1889" i="3"/>
  <c r="AO1888" i="3"/>
  <c r="AO1887" i="3"/>
  <c r="AO1886" i="3"/>
  <c r="AO1885" i="3"/>
  <c r="AO1884" i="3"/>
  <c r="AO1883" i="3"/>
  <c r="AO1881" i="3"/>
  <c r="AO1880" i="3"/>
  <c r="AO1879" i="3"/>
  <c r="AO1878" i="3"/>
  <c r="AO1877" i="3"/>
  <c r="AO1876" i="3"/>
  <c r="AO1875" i="3"/>
  <c r="AO1874" i="3"/>
  <c r="AO1873" i="3"/>
  <c r="AO1872" i="3"/>
  <c r="AO1871" i="3"/>
  <c r="AO1870" i="3"/>
  <c r="AO1869" i="3"/>
  <c r="AO1868" i="3"/>
  <c r="AO1867" i="3"/>
  <c r="AO1866" i="3"/>
  <c r="AO1865" i="3"/>
  <c r="AO1864" i="3"/>
  <c r="AO1863" i="3"/>
  <c r="AO1862" i="3"/>
  <c r="AO1861" i="3"/>
  <c r="AO1860" i="3"/>
  <c r="AO1859" i="3"/>
  <c r="AO1858" i="3"/>
  <c r="AO1857" i="3"/>
  <c r="AO1856" i="3"/>
  <c r="AO1855" i="3"/>
  <c r="AO1854" i="3"/>
  <c r="AO1853" i="3"/>
  <c r="AO1852" i="3"/>
  <c r="AO1851" i="3"/>
  <c r="AO1850" i="3"/>
  <c r="AO1849" i="3"/>
  <c r="AO1848" i="3"/>
  <c r="AO1847" i="3"/>
  <c r="AO1846" i="3"/>
  <c r="AO1845" i="3"/>
  <c r="AO1844" i="3"/>
  <c r="AO1843" i="3"/>
  <c r="AO1842" i="3"/>
  <c r="AO1840" i="3"/>
  <c r="AO1838" i="3"/>
  <c r="AO1837" i="3"/>
  <c r="AO1836" i="3"/>
  <c r="AO1835" i="3"/>
  <c r="AO1834" i="3"/>
  <c r="AO1833" i="3"/>
  <c r="AO1832" i="3"/>
  <c r="AO1831" i="3"/>
  <c r="AO1830" i="3"/>
  <c r="AO1829" i="3"/>
  <c r="AO1828" i="3"/>
  <c r="AO1826" i="3"/>
  <c r="AO1825" i="3"/>
  <c r="AO1823" i="3"/>
  <c r="AO1822" i="3"/>
  <c r="AO1821" i="3"/>
  <c r="AO1820" i="3"/>
  <c r="AO1819" i="3"/>
  <c r="AO1818" i="3"/>
  <c r="AO1817" i="3"/>
  <c r="AO1816" i="3"/>
  <c r="AO1815" i="3"/>
  <c r="AO1814" i="3"/>
  <c r="AO1813" i="3"/>
  <c r="AO1812" i="3"/>
  <c r="AO1811" i="3"/>
  <c r="AO1810" i="3"/>
  <c r="AO1809" i="3"/>
  <c r="AO1808" i="3"/>
  <c r="AO1807" i="3"/>
  <c r="AO1806" i="3"/>
  <c r="AO1805" i="3"/>
  <c r="AO1804" i="3"/>
  <c r="AO1803" i="3"/>
  <c r="AO1802" i="3"/>
  <c r="AO1801" i="3"/>
  <c r="AO1800" i="3"/>
  <c r="AO1799" i="3"/>
  <c r="AO1797" i="3"/>
  <c r="AO1795" i="3"/>
  <c r="AO1794" i="3"/>
  <c r="AO1793" i="3"/>
  <c r="AO1792" i="3"/>
  <c r="AO1791" i="3"/>
  <c r="AO1790" i="3"/>
  <c r="AO1789" i="3"/>
  <c r="AO1788" i="3"/>
  <c r="AO1787" i="3"/>
  <c r="AO1786" i="3"/>
  <c r="AO1784" i="3"/>
  <c r="AO1783" i="3"/>
  <c r="AO1782" i="3"/>
  <c r="AO1781" i="3"/>
  <c r="AO1780" i="3"/>
  <c r="AO1779" i="3"/>
  <c r="AO1778" i="3"/>
  <c r="AO1777" i="3"/>
  <c r="AO1776" i="3"/>
  <c r="AO1775" i="3"/>
  <c r="AO1774" i="3"/>
  <c r="AO1772" i="3"/>
  <c r="AO1771" i="3"/>
  <c r="AO1770" i="3"/>
  <c r="AO1768" i="3"/>
  <c r="AO1767" i="3"/>
  <c r="AO1766" i="3"/>
  <c r="AO1765" i="3"/>
  <c r="AO1764" i="3"/>
  <c r="AO1763" i="3"/>
  <c r="AO1762" i="3"/>
  <c r="AO1761" i="3"/>
  <c r="AO1760" i="3"/>
  <c r="AO1759" i="3"/>
  <c r="AO1757" i="3"/>
  <c r="AO1756" i="3"/>
  <c r="AO1755" i="3"/>
  <c r="AO1754" i="3"/>
  <c r="AO1753" i="3"/>
  <c r="AO1752" i="3"/>
  <c r="AO1751" i="3"/>
  <c r="AO1750" i="3"/>
  <c r="AO1749" i="3"/>
  <c r="AO1748" i="3"/>
  <c r="AO1747" i="3"/>
  <c r="AO1746" i="3"/>
  <c r="AO1745" i="3"/>
  <c r="AO1744" i="3"/>
  <c r="AO1743" i="3"/>
  <c r="AO1741" i="3"/>
  <c r="AO1740" i="3"/>
  <c r="AO1739" i="3"/>
  <c r="AO1737" i="3"/>
  <c r="AO1736" i="3"/>
  <c r="AO1735" i="3"/>
  <c r="AO1734" i="3"/>
  <c r="AO1733" i="3"/>
  <c r="AO1732" i="3"/>
  <c r="AO1731" i="3"/>
  <c r="AO1729" i="3"/>
  <c r="AO1728" i="3"/>
  <c r="AO1727" i="3"/>
  <c r="AO1726" i="3"/>
  <c r="AO1725" i="3"/>
  <c r="AO1724" i="3"/>
  <c r="AO1723" i="3"/>
  <c r="AO1722" i="3"/>
  <c r="AO1721" i="3"/>
  <c r="AO1720" i="3"/>
  <c r="AO1719" i="3"/>
  <c r="AO1717" i="3"/>
  <c r="AO1716" i="3"/>
  <c r="AO1715" i="3"/>
  <c r="AO1714" i="3"/>
  <c r="AO1713" i="3"/>
  <c r="AO1712" i="3"/>
  <c r="AO1711" i="3"/>
  <c r="AO1709" i="3"/>
  <c r="AO1708" i="3"/>
  <c r="AO1707" i="3"/>
  <c r="AO1706" i="3"/>
  <c r="AO1705" i="3"/>
  <c r="AO1704" i="3"/>
  <c r="AO1703" i="3"/>
  <c r="AO1701" i="3"/>
  <c r="AO1700" i="3"/>
  <c r="AO1699" i="3"/>
  <c r="AO1698" i="3"/>
  <c r="AO1697" i="3"/>
  <c r="AO1696" i="3"/>
  <c r="AO1695" i="3"/>
  <c r="AO1694" i="3"/>
  <c r="AO1693" i="3"/>
  <c r="AO1692" i="3"/>
  <c r="AO1691" i="3"/>
  <c r="AO1689" i="3"/>
  <c r="AO1688" i="3"/>
  <c r="AO1687" i="3"/>
  <c r="AO1685" i="3"/>
  <c r="AO1684" i="3"/>
  <c r="AO1683" i="3"/>
  <c r="AO1681" i="3"/>
  <c r="AO1680" i="3"/>
  <c r="AO1679" i="3"/>
  <c r="AO1678" i="3"/>
  <c r="AO1677" i="3"/>
  <c r="AO1676" i="3"/>
  <c r="AO1675" i="3"/>
  <c r="AO1674" i="3"/>
  <c r="AO1673" i="3"/>
  <c r="AO1672" i="3"/>
  <c r="AO1671" i="3"/>
  <c r="AO1670" i="3"/>
  <c r="AO1669" i="3"/>
  <c r="AO1668" i="3"/>
  <c r="AO1667" i="3"/>
  <c r="AO1666" i="3"/>
  <c r="AO1665" i="3"/>
  <c r="AO1663" i="3"/>
  <c r="AO1662" i="3"/>
  <c r="AO1661" i="3"/>
  <c r="AO1660" i="3"/>
  <c r="AO1659" i="3"/>
  <c r="AO1658" i="3"/>
  <c r="AO1657" i="3"/>
  <c r="AO1655" i="3"/>
  <c r="AO1654" i="3"/>
  <c r="AO1653" i="3"/>
  <c r="AO1652" i="3"/>
  <c r="AO1651" i="3"/>
  <c r="AO1650" i="3"/>
  <c r="AO1649" i="3"/>
  <c r="AO1648" i="3"/>
  <c r="AO1647" i="3"/>
  <c r="AO1646" i="3"/>
  <c r="AO1644" i="3"/>
  <c r="AO1643" i="3"/>
  <c r="AO1640" i="3"/>
  <c r="AO1639" i="3"/>
  <c r="AO1638" i="3"/>
  <c r="AO1637" i="3"/>
  <c r="AO1636" i="3"/>
  <c r="AO1635" i="3"/>
  <c r="AO1634" i="3"/>
  <c r="AO1633" i="3"/>
  <c r="AO1632" i="3"/>
  <c r="AO1631" i="3"/>
  <c r="AO1630" i="3"/>
  <c r="AO1629" i="3"/>
  <c r="AO1628" i="3"/>
  <c r="AO1627" i="3"/>
  <c r="AO1625" i="3"/>
  <c r="AO1624" i="3"/>
  <c r="AO1623" i="3"/>
  <c r="AO1622" i="3"/>
  <c r="AO1621" i="3"/>
  <c r="AO1620" i="3"/>
  <c r="AO1619" i="3"/>
  <c r="AO1618" i="3"/>
  <c r="AO1617" i="3"/>
  <c r="AO1616" i="3"/>
  <c r="AO1614" i="3"/>
  <c r="AO1613" i="3"/>
  <c r="AO1612" i="3"/>
  <c r="AO1611" i="3"/>
  <c r="AO1610" i="3"/>
  <c r="AO1609" i="3"/>
  <c r="AO1608" i="3"/>
  <c r="AO1607" i="3"/>
  <c r="AO1606" i="3"/>
  <c r="AO1605" i="3"/>
  <c r="AO1604" i="3"/>
  <c r="AO1603" i="3"/>
  <c r="AO1602" i="3"/>
  <c r="AO1601" i="3"/>
  <c r="AO1600" i="3"/>
  <c r="AO1599" i="3"/>
  <c r="AO1598" i="3"/>
  <c r="AO1597" i="3"/>
  <c r="AO1596" i="3"/>
  <c r="AO1595" i="3"/>
  <c r="AO1594" i="3"/>
  <c r="AO1593" i="3"/>
  <c r="AO1592" i="3"/>
  <c r="AO1591" i="3"/>
  <c r="AO1590" i="3"/>
  <c r="AO1589" i="3"/>
  <c r="AO1588" i="3"/>
  <c r="AO1587" i="3"/>
  <c r="AO1586" i="3"/>
  <c r="AO1585" i="3"/>
  <c r="AO1584" i="3"/>
  <c r="AO1583" i="3"/>
  <c r="AO1582" i="3"/>
  <c r="AO1581" i="3"/>
  <c r="AO1580" i="3"/>
  <c r="AO1579" i="3"/>
  <c r="AO1577" i="3"/>
  <c r="AO1576" i="3"/>
  <c r="AO1574" i="3"/>
  <c r="AO1573" i="3"/>
  <c r="AO1572" i="3"/>
  <c r="AO1571" i="3"/>
  <c r="AO1570" i="3"/>
  <c r="AO1569" i="3"/>
  <c r="AO1568" i="3"/>
  <c r="AO1567" i="3"/>
  <c r="AO1566" i="3"/>
  <c r="AO1565" i="3"/>
  <c r="AO1564" i="3"/>
  <c r="AO1563" i="3"/>
  <c r="AO1562" i="3"/>
  <c r="AO1561" i="3"/>
  <c r="AO1560" i="3"/>
  <c r="AO1559" i="3"/>
  <c r="AO1558" i="3"/>
  <c r="AO1557" i="3"/>
  <c r="AO1556" i="3"/>
  <c r="AO1555" i="3"/>
  <c r="AO1554" i="3"/>
  <c r="AO1553" i="3"/>
  <c r="AO1552" i="3"/>
  <c r="AO1551" i="3"/>
  <c r="AO1549" i="3"/>
  <c r="AO1548" i="3"/>
  <c r="AO1547" i="3"/>
  <c r="AO1546" i="3"/>
  <c r="AO1545" i="3"/>
  <c r="AO1544" i="3"/>
  <c r="AO1543" i="3"/>
  <c r="AO1541" i="3"/>
  <c r="AO1540" i="3"/>
  <c r="AO1539" i="3"/>
  <c r="AO1538" i="3"/>
  <c r="AO1537" i="3"/>
  <c r="AO1535" i="3"/>
  <c r="AO1534" i="3"/>
  <c r="AO1531" i="3"/>
  <c r="AO1530" i="3"/>
  <c r="AO1529" i="3"/>
  <c r="AO1527" i="3"/>
  <c r="AO1526" i="3"/>
  <c r="AO1525" i="3"/>
  <c r="AO1524" i="3"/>
  <c r="AO1523" i="3"/>
  <c r="AO1522" i="3"/>
  <c r="AO1521" i="3"/>
  <c r="AO1520" i="3"/>
  <c r="AO1519" i="3"/>
  <c r="AO1518" i="3"/>
  <c r="AO1517" i="3"/>
  <c r="AO1516" i="3"/>
  <c r="AO1515" i="3"/>
  <c r="AO1514" i="3"/>
  <c r="AO1513" i="3"/>
  <c r="AO1512" i="3"/>
  <c r="AO1511" i="3"/>
  <c r="AO1509" i="3"/>
  <c r="AO1508" i="3"/>
  <c r="AO1507" i="3"/>
  <c r="AO1506" i="3"/>
  <c r="AO1505" i="3"/>
  <c r="AO1504" i="3"/>
  <c r="AO1502" i="3"/>
  <c r="AO1501" i="3"/>
  <c r="AO1500" i="3"/>
  <c r="AO1499" i="3"/>
  <c r="AO1498" i="3"/>
  <c r="AO1497" i="3"/>
  <c r="AO1496" i="3"/>
  <c r="AO1494" i="3"/>
  <c r="AO1493" i="3"/>
  <c r="AO1492" i="3"/>
  <c r="AO1491" i="3"/>
  <c r="AO1490" i="3"/>
  <c r="AO1489" i="3"/>
  <c r="AO1488" i="3"/>
  <c r="AO1487" i="3"/>
  <c r="AO1486" i="3"/>
  <c r="AO1485" i="3"/>
  <c r="AO1484" i="3"/>
  <c r="AO1483" i="3"/>
  <c r="AO1482" i="3"/>
  <c r="AO1481" i="3"/>
  <c r="AO1480" i="3"/>
  <c r="AO1479" i="3"/>
  <c r="AO1478" i="3"/>
  <c r="AO1477" i="3"/>
  <c r="AO1476" i="3"/>
  <c r="AO1475" i="3"/>
  <c r="AO1474" i="3"/>
  <c r="AO1473" i="3"/>
  <c r="AO1472" i="3"/>
  <c r="AO1471" i="3"/>
  <c r="AO1469" i="3"/>
  <c r="AO1468" i="3"/>
  <c r="AO1467" i="3"/>
  <c r="AO1466" i="3"/>
  <c r="AO1465" i="3"/>
  <c r="AO1464" i="3"/>
  <c r="AO1463" i="3"/>
  <c r="AO1462" i="3"/>
  <c r="AO1461" i="3"/>
  <c r="AO1460" i="3"/>
  <c r="AO1459" i="3"/>
  <c r="AO1458" i="3"/>
  <c r="AO1457" i="3"/>
  <c r="AO1456" i="3"/>
  <c r="AO1455" i="3"/>
  <c r="AO1454" i="3"/>
  <c r="AO1452" i="3"/>
  <c r="AO1451" i="3"/>
  <c r="AO1450" i="3"/>
  <c r="AO1448" i="3"/>
  <c r="AO1447" i="3"/>
  <c r="AO1446" i="3"/>
  <c r="AO1445" i="3"/>
  <c r="AO1444" i="3"/>
  <c r="AO1443" i="3"/>
  <c r="AO1442" i="3"/>
  <c r="AO1441" i="3"/>
  <c r="AO1440" i="3"/>
  <c r="AO1439" i="3"/>
  <c r="AO1438" i="3"/>
  <c r="AO1437" i="3"/>
  <c r="AO1435" i="3"/>
  <c r="AO1431" i="3"/>
  <c r="AO1430" i="3"/>
  <c r="AO1429" i="3"/>
  <c r="AO1428" i="3"/>
  <c r="AO1427" i="3"/>
  <c r="AO1426" i="3"/>
  <c r="AO1425" i="3"/>
  <c r="AO1424" i="3"/>
  <c r="AO1423" i="3"/>
  <c r="AO1422" i="3"/>
  <c r="AO1421" i="3"/>
  <c r="AO1420" i="3"/>
  <c r="AO1419" i="3"/>
  <c r="AO1418" i="3"/>
  <c r="AO1417" i="3"/>
  <c r="AO1416" i="3"/>
  <c r="AO1415" i="3"/>
  <c r="AO1414" i="3"/>
  <c r="AO1409" i="3"/>
  <c r="AO1408" i="3"/>
  <c r="AO1407" i="3"/>
  <c r="AO1406" i="3"/>
  <c r="AO1405" i="3"/>
  <c r="AO1404" i="3"/>
  <c r="AO1402" i="3"/>
  <c r="AO1401" i="3"/>
  <c r="AO1400" i="3"/>
  <c r="AO1398" i="3"/>
  <c r="AO1397" i="3"/>
  <c r="AO1396" i="3"/>
  <c r="AO1393" i="3"/>
  <c r="AO1392" i="3"/>
  <c r="AO1391" i="3"/>
  <c r="AO1390" i="3"/>
  <c r="AO1389" i="3"/>
  <c r="AO1388" i="3"/>
  <c r="AO1387" i="3"/>
  <c r="AO1386" i="3"/>
  <c r="AO1385" i="3"/>
  <c r="AO1384" i="3"/>
  <c r="AO1383" i="3"/>
  <c r="AO1382" i="3"/>
  <c r="AO1381" i="3"/>
  <c r="AO1379" i="3"/>
  <c r="AO1378" i="3"/>
  <c r="AO1377" i="3"/>
  <c r="AO1376" i="3"/>
  <c r="AO1375" i="3"/>
  <c r="AO1374" i="3"/>
  <c r="AO1373" i="3"/>
  <c r="AO1372" i="3"/>
  <c r="AO1371" i="3"/>
  <c r="AO1370" i="3"/>
  <c r="AO1369" i="3"/>
  <c r="AO1368" i="3"/>
  <c r="AO1367" i="3"/>
  <c r="AO1366" i="3"/>
  <c r="AO1365" i="3"/>
  <c r="AO1364" i="3"/>
  <c r="AO1362" i="3"/>
  <c r="AO1361" i="3"/>
  <c r="AO1360" i="3"/>
  <c r="AO1359" i="3"/>
  <c r="AO1358" i="3"/>
  <c r="AO1357" i="3"/>
  <c r="AO1356" i="3"/>
  <c r="AO1354" i="3"/>
  <c r="AO1353" i="3"/>
  <c r="AO1352" i="3"/>
  <c r="AO1351" i="3"/>
  <c r="AO1350" i="3"/>
  <c r="AO1349" i="3"/>
  <c r="AO1348" i="3"/>
  <c r="AO1347" i="3"/>
  <c r="AO1346" i="3"/>
  <c r="AO1345" i="3"/>
  <c r="AO1344" i="3"/>
  <c r="AO1342" i="3"/>
  <c r="AO1341" i="3"/>
  <c r="AO1340" i="3"/>
  <c r="AO1339" i="3"/>
  <c r="AO1338" i="3"/>
  <c r="AO1337" i="3"/>
  <c r="AO1336" i="3"/>
  <c r="AO1335" i="3"/>
  <c r="AO1334" i="3"/>
  <c r="AO1333" i="3"/>
  <c r="AO1332" i="3"/>
  <c r="AO1331" i="3"/>
  <c r="AO1330" i="3"/>
  <c r="AO1329" i="3"/>
  <c r="AO1328" i="3"/>
  <c r="AO1327" i="3"/>
  <c r="AO1326" i="3"/>
  <c r="AO1325" i="3"/>
  <c r="AO1324" i="3"/>
  <c r="AO1323" i="3"/>
  <c r="AO1322" i="3"/>
  <c r="AO1321" i="3"/>
  <c r="AO1320" i="3"/>
  <c r="AO1319" i="3"/>
  <c r="AO1317" i="3"/>
  <c r="AO1316" i="3"/>
  <c r="AO1315" i="3"/>
  <c r="AO1314" i="3"/>
  <c r="AO1313" i="3"/>
  <c r="AO1312" i="3"/>
  <c r="AO1311" i="3"/>
  <c r="AO1310" i="3"/>
  <c r="AO1309" i="3"/>
  <c r="AO1308" i="3"/>
  <c r="AO1307" i="3"/>
  <c r="AO1306" i="3"/>
  <c r="AO1305" i="3"/>
  <c r="AO1304" i="3"/>
  <c r="AO1303" i="3"/>
  <c r="AO1302" i="3"/>
  <c r="AO1301" i="3"/>
  <c r="AO1300" i="3"/>
  <c r="AO1299" i="3"/>
  <c r="AO1298" i="3"/>
  <c r="AO1297" i="3"/>
  <c r="AO1296" i="3"/>
  <c r="AO1295" i="3"/>
  <c r="AO1294" i="3"/>
  <c r="AO1293" i="3"/>
  <c r="AO1291" i="3"/>
  <c r="AO1290" i="3"/>
  <c r="AO1289" i="3"/>
  <c r="AO1288" i="3"/>
  <c r="AO1287" i="3"/>
  <c r="AO1286" i="3"/>
  <c r="AO1285" i="3"/>
  <c r="AO1284" i="3"/>
  <c r="AO1283" i="3"/>
  <c r="AO1282" i="3"/>
  <c r="AO1281" i="3"/>
  <c r="AO1280" i="3"/>
  <c r="AO1279" i="3"/>
  <c r="AO1278" i="3"/>
  <c r="AO1277" i="3"/>
  <c r="AO1276" i="3"/>
  <c r="AO1275" i="3"/>
  <c r="AO1273" i="3"/>
  <c r="AO1272" i="3"/>
  <c r="AO1271" i="3"/>
  <c r="AO1270" i="3"/>
  <c r="AO1269" i="3"/>
  <c r="AO1268" i="3"/>
  <c r="AO1267" i="3"/>
  <c r="AO1266" i="3"/>
  <c r="AO1265" i="3"/>
  <c r="AO1264" i="3"/>
  <c r="AO1263" i="3"/>
  <c r="AO1262" i="3"/>
  <c r="AO1261" i="3"/>
  <c r="AO1260" i="3"/>
  <c r="AO1259" i="3"/>
  <c r="AO1258" i="3"/>
  <c r="AO1257" i="3"/>
  <c r="AO1256" i="3"/>
  <c r="AO1255" i="3"/>
  <c r="AO1254" i="3"/>
  <c r="AO1253" i="3"/>
  <c r="AO1252" i="3"/>
  <c r="AO1251" i="3"/>
  <c r="AO1250" i="3"/>
  <c r="AO1249" i="3"/>
  <c r="AO1248" i="3"/>
  <c r="AO1247" i="3"/>
  <c r="AO1246" i="3"/>
  <c r="AO1245" i="3"/>
  <c r="AO1244" i="3"/>
  <c r="AO1243" i="3"/>
  <c r="AO1242" i="3"/>
  <c r="AO1241" i="3"/>
  <c r="AO1240" i="3"/>
  <c r="AO1238" i="3"/>
  <c r="AO1237" i="3"/>
  <c r="AO1236" i="3"/>
  <c r="AO1235" i="3"/>
  <c r="AO1234" i="3"/>
  <c r="AO1233" i="3"/>
  <c r="AO1232" i="3"/>
  <c r="AO1231" i="3"/>
  <c r="AO1230" i="3"/>
  <c r="AO1229" i="3"/>
  <c r="AO1228" i="3"/>
  <c r="AO1227" i="3"/>
  <c r="AO1226" i="3"/>
  <c r="AO1225" i="3"/>
  <c r="AO1224" i="3"/>
  <c r="AO1223" i="3"/>
  <c r="AO1222" i="3"/>
  <c r="AO1221" i="3"/>
  <c r="AO1220" i="3"/>
  <c r="AO1219" i="3"/>
  <c r="AO1218" i="3"/>
  <c r="AO1217" i="3"/>
  <c r="AO1216" i="3"/>
  <c r="AO1215" i="3"/>
  <c r="AO1214" i="3"/>
  <c r="AO1212" i="3"/>
  <c r="AO1211" i="3"/>
  <c r="AO1210" i="3"/>
  <c r="AO1209" i="3"/>
  <c r="AO1208" i="3"/>
  <c r="AO1207" i="3"/>
  <c r="AO1206" i="3"/>
  <c r="AO1205" i="3"/>
  <c r="AO1204" i="3"/>
  <c r="AO1203" i="3"/>
  <c r="AO1202" i="3"/>
  <c r="AO1201" i="3"/>
  <c r="AO1200" i="3"/>
  <c r="AO1199" i="3"/>
  <c r="AO1198" i="3"/>
  <c r="AO1197" i="3"/>
  <c r="AO1196" i="3"/>
  <c r="AO1195" i="3"/>
  <c r="AO1194" i="3"/>
  <c r="AO1193" i="3"/>
  <c r="AO1192" i="3"/>
  <c r="AO1191" i="3"/>
  <c r="AO1190" i="3"/>
  <c r="AO1189" i="3"/>
  <c r="AO1188" i="3"/>
  <c r="AO1187" i="3"/>
  <c r="AO1186" i="3"/>
  <c r="AO1185" i="3"/>
  <c r="AO1184" i="3"/>
  <c r="AO1183" i="3"/>
  <c r="AO1182" i="3"/>
  <c r="AO1181" i="3"/>
  <c r="AO1180" i="3"/>
  <c r="AO1179" i="3"/>
  <c r="AO1178" i="3"/>
  <c r="AO1176" i="3"/>
  <c r="AO1175" i="3"/>
  <c r="AO1174" i="3"/>
  <c r="AO1173" i="3"/>
  <c r="AO1172" i="3"/>
  <c r="AO1171" i="3"/>
  <c r="AO1170" i="3"/>
  <c r="AO1169" i="3"/>
  <c r="AO1168" i="3"/>
  <c r="AO1167" i="3"/>
  <c r="AO1166" i="3"/>
  <c r="AO1165" i="3"/>
  <c r="AO1164" i="3"/>
  <c r="AO1163" i="3"/>
  <c r="AO1162" i="3"/>
  <c r="AO1160" i="3"/>
  <c r="AO1159" i="3"/>
  <c r="AO1158" i="3"/>
  <c r="AO1157" i="3"/>
  <c r="AO1156" i="3"/>
  <c r="AO1155" i="3"/>
  <c r="AO1154" i="3"/>
  <c r="AO1152" i="3"/>
  <c r="AO1151" i="3"/>
  <c r="AO1150" i="3"/>
  <c r="AO1149" i="3"/>
  <c r="AO1148" i="3"/>
  <c r="AO1147" i="3"/>
  <c r="AO1146" i="3"/>
  <c r="AO1145" i="3"/>
  <c r="AO1144" i="3"/>
  <c r="AO1143" i="3"/>
  <c r="AO1142" i="3"/>
  <c r="AO1141" i="3"/>
  <c r="AO1140" i="3"/>
  <c r="AO1139" i="3"/>
  <c r="AO1138" i="3"/>
  <c r="AO1137" i="3"/>
  <c r="AO1136" i="3"/>
  <c r="AO1135" i="3"/>
  <c r="AO1134" i="3"/>
  <c r="AO1133" i="3"/>
  <c r="AO1131" i="3"/>
  <c r="AO1130" i="3"/>
  <c r="AO1129" i="3"/>
  <c r="AO1128" i="3"/>
  <c r="AO1127" i="3"/>
  <c r="AO1125" i="3"/>
  <c r="AO1124" i="3"/>
  <c r="AO1123" i="3"/>
  <c r="AO1122" i="3"/>
  <c r="AO1121" i="3"/>
  <c r="AO1120" i="3"/>
  <c r="AO1119" i="3"/>
  <c r="AO1118" i="3"/>
  <c r="AO1117" i="3"/>
  <c r="AO1116" i="3"/>
  <c r="AO1115" i="3"/>
  <c r="AO1114" i="3"/>
  <c r="AO1113" i="3"/>
  <c r="AO1112" i="3"/>
  <c r="AO1111" i="3"/>
  <c r="AO1108" i="3"/>
  <c r="AO1107" i="3"/>
  <c r="AO1106" i="3"/>
  <c r="AO1105" i="3"/>
  <c r="AO1104" i="3"/>
  <c r="AO1103" i="3"/>
  <c r="AO1102" i="3"/>
  <c r="AO1100" i="3"/>
  <c r="AO1099" i="3"/>
  <c r="AO1098" i="3"/>
  <c r="AO1097" i="3"/>
  <c r="AO1096" i="3"/>
  <c r="AO1095" i="3"/>
  <c r="AO1094" i="3"/>
  <c r="AO1093" i="3"/>
  <c r="AO1091" i="3"/>
  <c r="AO1090" i="3"/>
  <c r="AO1089" i="3"/>
  <c r="AO1088" i="3"/>
  <c r="AO1087" i="3"/>
  <c r="AO1086" i="3"/>
  <c r="AO1085" i="3"/>
  <c r="AO1084" i="3"/>
  <c r="AO1083" i="3"/>
  <c r="AO1082" i="3"/>
  <c r="AO1080" i="3"/>
  <c r="AO1079" i="3"/>
  <c r="AO1078" i="3"/>
  <c r="AO1077" i="3"/>
  <c r="AO1076" i="3"/>
  <c r="AO1075" i="3"/>
  <c r="AO1074" i="3"/>
  <c r="AO1073" i="3"/>
  <c r="AO1072" i="3"/>
  <c r="AO1071" i="3"/>
  <c r="AO1070" i="3"/>
  <c r="AO1069" i="3"/>
  <c r="AO1068" i="3"/>
  <c r="AO1067" i="3"/>
  <c r="AO1066" i="3"/>
  <c r="AO1065" i="3"/>
  <c r="AO1064" i="3"/>
  <c r="AO1063" i="3"/>
  <c r="AO1062" i="3"/>
  <c r="AO1060" i="3"/>
  <c r="AO1059" i="3"/>
  <c r="AO1058" i="3"/>
  <c r="AO1057" i="3"/>
  <c r="AO1056" i="3"/>
  <c r="AO1055" i="3"/>
  <c r="AO1054" i="3"/>
  <c r="AO1053" i="3"/>
  <c r="AO1052" i="3"/>
  <c r="AO1050" i="3"/>
  <c r="AO1048" i="3"/>
  <c r="AO1047" i="3"/>
  <c r="AO1046" i="3"/>
  <c r="AO1045" i="3"/>
  <c r="AO1044" i="3"/>
  <c r="AO1043" i="3"/>
  <c r="AO1042" i="3"/>
  <c r="AO1041" i="3"/>
  <c r="AO1040" i="3"/>
  <c r="AO1039" i="3"/>
  <c r="AO1037" i="3"/>
  <c r="AO1036" i="3"/>
  <c r="AO1035" i="3"/>
  <c r="AO1034" i="3"/>
  <c r="AO1033" i="3"/>
  <c r="AO1031" i="3"/>
  <c r="AO1030" i="3"/>
  <c r="AO1029" i="3"/>
  <c r="AO1028" i="3"/>
  <c r="AO1027" i="3"/>
  <c r="AO1026" i="3"/>
  <c r="AO1025" i="3"/>
  <c r="AO1024" i="3"/>
  <c r="AO1023" i="3"/>
  <c r="AO1022" i="3"/>
  <c r="AO1021" i="3"/>
  <c r="AO1020" i="3"/>
  <c r="AO1019" i="3"/>
  <c r="AO1018" i="3"/>
  <c r="AO1017" i="3"/>
  <c r="AO1016" i="3"/>
  <c r="AO1015" i="3"/>
  <c r="AO1014" i="3"/>
  <c r="AO1012" i="3"/>
  <c r="AO1011" i="3"/>
  <c r="AO1010" i="3"/>
  <c r="AO1009" i="3"/>
  <c r="AO1008" i="3"/>
  <c r="AO1007" i="3"/>
  <c r="AO1006" i="3"/>
  <c r="AO1005" i="3"/>
  <c r="AO1004" i="3"/>
  <c r="AO1003" i="3"/>
  <c r="AO1002" i="3"/>
  <c r="AO1001" i="3"/>
  <c r="AO1000" i="3"/>
  <c r="AO999" i="3"/>
  <c r="AO998" i="3"/>
  <c r="AO997" i="3"/>
  <c r="AO996" i="3"/>
  <c r="AO995" i="3"/>
  <c r="AO994" i="3"/>
  <c r="AO993" i="3"/>
  <c r="AO992" i="3"/>
  <c r="AO991" i="3"/>
  <c r="AO990" i="3"/>
  <c r="AO989" i="3"/>
  <c r="AO988" i="3"/>
  <c r="AO987" i="3"/>
  <c r="AO986" i="3"/>
  <c r="AO985" i="3"/>
  <c r="AO984" i="3"/>
  <c r="AO983" i="3"/>
  <c r="AO982" i="3"/>
  <c r="AO981" i="3"/>
  <c r="AO980" i="3"/>
  <c r="AO979" i="3"/>
  <c r="AO978" i="3"/>
  <c r="AO977" i="3"/>
  <c r="AO976" i="3"/>
  <c r="AO975" i="3"/>
  <c r="AO974" i="3"/>
  <c r="AO973" i="3"/>
  <c r="AO972" i="3"/>
  <c r="AO971" i="3"/>
  <c r="AO970" i="3"/>
  <c r="AO967" i="3"/>
  <c r="AO966" i="3"/>
  <c r="AO965" i="3"/>
  <c r="AO964" i="3"/>
  <c r="AO963" i="3"/>
  <c r="AO962" i="3"/>
  <c r="AO961" i="3"/>
  <c r="AO959" i="3"/>
  <c r="AO958" i="3"/>
  <c r="AO957" i="3"/>
  <c r="AO956" i="3"/>
  <c r="AO955" i="3"/>
  <c r="AO954" i="3"/>
  <c r="AO953" i="3"/>
  <c r="AO952" i="3"/>
  <c r="AO951" i="3"/>
  <c r="AO950" i="3"/>
  <c r="AO949" i="3"/>
  <c r="AO948" i="3"/>
  <c r="AO947" i="3"/>
  <c r="AO946" i="3"/>
  <c r="AO945" i="3"/>
  <c r="AO944" i="3"/>
  <c r="AO943" i="3"/>
  <c r="AO942" i="3"/>
  <c r="AO941" i="3"/>
  <c r="AO940" i="3"/>
  <c r="AO939" i="3"/>
  <c r="AO938" i="3"/>
  <c r="AO937" i="3"/>
  <c r="AO936" i="3"/>
  <c r="AO935" i="3"/>
  <c r="AO934" i="3"/>
  <c r="AO933" i="3"/>
  <c r="AO932" i="3"/>
  <c r="AO931" i="3"/>
  <c r="AO930" i="3"/>
  <c r="AO929" i="3"/>
  <c r="AO928" i="3"/>
  <c r="AO927" i="3"/>
  <c r="AO926" i="3"/>
  <c r="AO925" i="3"/>
  <c r="AO924" i="3"/>
  <c r="AO922" i="3"/>
  <c r="AO921" i="3"/>
  <c r="AO920" i="3"/>
  <c r="AO919" i="3"/>
  <c r="AO918" i="3"/>
  <c r="AO917" i="3"/>
  <c r="AO916" i="3"/>
  <c r="AO915" i="3"/>
  <c r="AO914" i="3"/>
  <c r="AO913" i="3"/>
  <c r="AO912" i="3"/>
  <c r="AO911" i="3"/>
  <c r="AO910" i="3"/>
  <c r="AO909" i="3"/>
  <c r="AO908" i="3"/>
  <c r="AO907" i="3"/>
  <c r="AO906" i="3"/>
  <c r="AO905" i="3"/>
  <c r="AO904" i="3"/>
  <c r="AO903" i="3"/>
  <c r="AO902" i="3"/>
  <c r="AO901" i="3"/>
  <c r="AO900" i="3"/>
  <c r="AO899" i="3"/>
  <c r="AO898" i="3"/>
  <c r="AO897" i="3"/>
  <c r="AO896" i="3"/>
  <c r="AO894" i="3"/>
  <c r="AO893" i="3"/>
  <c r="AO892" i="3"/>
  <c r="AO891" i="3"/>
  <c r="AO890" i="3"/>
  <c r="AO889" i="3"/>
  <c r="AO887" i="3"/>
  <c r="AO886" i="3"/>
  <c r="AO885" i="3"/>
  <c r="AO884" i="3"/>
  <c r="AO883" i="3"/>
  <c r="AO882" i="3"/>
  <c r="AO881" i="3"/>
  <c r="AO880" i="3"/>
  <c r="AO879" i="3"/>
  <c r="AO878" i="3"/>
  <c r="AO876" i="3"/>
  <c r="AO875" i="3"/>
  <c r="AO874" i="3"/>
  <c r="AO873" i="3"/>
  <c r="AO872" i="3"/>
  <c r="AO871" i="3"/>
  <c r="AO870" i="3"/>
  <c r="AO869" i="3"/>
  <c r="AO868" i="3"/>
  <c r="AO867" i="3"/>
  <c r="AO865" i="3"/>
  <c r="AO864" i="3"/>
  <c r="AO863" i="3"/>
  <c r="AO862" i="3"/>
  <c r="AO861" i="3"/>
  <c r="AO860" i="3"/>
  <c r="AO859" i="3"/>
  <c r="AO858" i="3"/>
  <c r="AO857" i="3"/>
  <c r="AO856" i="3"/>
  <c r="AO855" i="3"/>
  <c r="AO854" i="3"/>
  <c r="AO853" i="3"/>
  <c r="AO852" i="3"/>
  <c r="AO851" i="3"/>
  <c r="AO850" i="3"/>
  <c r="AO849" i="3"/>
  <c r="AO848" i="3"/>
  <c r="AO847" i="3"/>
  <c r="AO846" i="3"/>
  <c r="AO845" i="3"/>
  <c r="AO844" i="3"/>
  <c r="AO843" i="3"/>
  <c r="AO842" i="3"/>
  <c r="AO840" i="3"/>
  <c r="AO839" i="3"/>
  <c r="AO838" i="3"/>
  <c r="AO837" i="3"/>
  <c r="AO835" i="3"/>
  <c r="AO834" i="3"/>
  <c r="AO833" i="3"/>
  <c r="AO832" i="3"/>
  <c r="AO831" i="3"/>
  <c r="AO830" i="3"/>
  <c r="AO829" i="3"/>
  <c r="AO828" i="3"/>
  <c r="AO827" i="3"/>
  <c r="AO826" i="3"/>
  <c r="AO825" i="3"/>
  <c r="AO824" i="3"/>
  <c r="AO823" i="3"/>
  <c r="AO822" i="3"/>
  <c r="AO821" i="3"/>
  <c r="AO820" i="3"/>
  <c r="AO819" i="3"/>
  <c r="AO818" i="3"/>
  <c r="AO817" i="3"/>
  <c r="AO816" i="3"/>
  <c r="AO815" i="3"/>
  <c r="AO814" i="3"/>
  <c r="AO813" i="3"/>
  <c r="AO812" i="3"/>
  <c r="AO811" i="3"/>
  <c r="AO810" i="3"/>
  <c r="AO809" i="3"/>
  <c r="AO808" i="3"/>
  <c r="AO807" i="3"/>
  <c r="AO806" i="3"/>
  <c r="AO805" i="3"/>
  <c r="AO804" i="3"/>
  <c r="AO803" i="3"/>
  <c r="AO802" i="3"/>
  <c r="AO801" i="3"/>
  <c r="AO800" i="3"/>
  <c r="AO799" i="3"/>
  <c r="AO798" i="3"/>
  <c r="AO797" i="3"/>
  <c r="AO796" i="3"/>
  <c r="AO795" i="3"/>
  <c r="AO794" i="3"/>
  <c r="AO793" i="3"/>
  <c r="AO792" i="3"/>
  <c r="AO791" i="3"/>
  <c r="AO790" i="3"/>
  <c r="AO789" i="3"/>
  <c r="AO788" i="3"/>
  <c r="AO787" i="3"/>
  <c r="AO786" i="3"/>
  <c r="AO785" i="3"/>
  <c r="AO784" i="3"/>
  <c r="AO783" i="3"/>
  <c r="AO782" i="3"/>
  <c r="AO781" i="3"/>
  <c r="AO780" i="3"/>
  <c r="AO779" i="3"/>
  <c r="AO778" i="3"/>
  <c r="AO777" i="3"/>
  <c r="AO776" i="3"/>
  <c r="AO775" i="3"/>
  <c r="AO774" i="3"/>
  <c r="AO773" i="3"/>
  <c r="AO772" i="3"/>
  <c r="AO771" i="3"/>
  <c r="AO770" i="3"/>
  <c r="AO769" i="3"/>
  <c r="AO768" i="3"/>
  <c r="AO767" i="3"/>
  <c r="AO766" i="3"/>
  <c r="AO765" i="3"/>
  <c r="AO764" i="3"/>
  <c r="AO763" i="3"/>
  <c r="AO762" i="3"/>
  <c r="AO761" i="3"/>
  <c r="AO760" i="3"/>
  <c r="AO759" i="3"/>
  <c r="AO758" i="3"/>
  <c r="AO757" i="3"/>
  <c r="AO756" i="3"/>
  <c r="AO755" i="3"/>
  <c r="AO754" i="3"/>
  <c r="AO753" i="3"/>
  <c r="AO752" i="3"/>
  <c r="AO751" i="3"/>
  <c r="AO750" i="3"/>
  <c r="AO749" i="3"/>
  <c r="AO748" i="3"/>
  <c r="AO747" i="3"/>
  <c r="AO746" i="3"/>
  <c r="AO745" i="3"/>
  <c r="AO744" i="3"/>
  <c r="AO742" i="3"/>
  <c r="AO740" i="3"/>
  <c r="AO739" i="3"/>
  <c r="AO738" i="3"/>
  <c r="AO737" i="3"/>
  <c r="AO734" i="3"/>
  <c r="AO733" i="3"/>
  <c r="AO732" i="3"/>
  <c r="AO731" i="3"/>
  <c r="AO730" i="3"/>
  <c r="AO729" i="3"/>
  <c r="AO727" i="3"/>
  <c r="AO726" i="3"/>
  <c r="AO725" i="3"/>
  <c r="AO724" i="3"/>
  <c r="AO723" i="3"/>
  <c r="AO722" i="3"/>
  <c r="AO721" i="3"/>
  <c r="AO720" i="3"/>
  <c r="AO718" i="3"/>
  <c r="AO717" i="3"/>
  <c r="AO716" i="3"/>
  <c r="AO715" i="3"/>
  <c r="AO714" i="3"/>
  <c r="AO711" i="3"/>
  <c r="AO710" i="3"/>
  <c r="AO709" i="3"/>
  <c r="AO708" i="3"/>
  <c r="AO706" i="3"/>
  <c r="AO705" i="3"/>
  <c r="AO704" i="3"/>
  <c r="AO702" i="3"/>
  <c r="AO701" i="3"/>
  <c r="AO699" i="3"/>
  <c r="AO698" i="3"/>
  <c r="AO697" i="3"/>
  <c r="AO696" i="3"/>
  <c r="AO695" i="3"/>
  <c r="AO694" i="3"/>
  <c r="AO693" i="3"/>
  <c r="AO692" i="3"/>
  <c r="AO691" i="3"/>
  <c r="AO690" i="3"/>
  <c r="AO689" i="3"/>
  <c r="AO688" i="3"/>
  <c r="AO687" i="3"/>
  <c r="AO686" i="3"/>
  <c r="AO685" i="3"/>
  <c r="AO684" i="3"/>
  <c r="AO683" i="3"/>
  <c r="AO682" i="3"/>
  <c r="AO681" i="3"/>
  <c r="AO680" i="3"/>
  <c r="AO678" i="3"/>
  <c r="AO676" i="3"/>
  <c r="AO675" i="3"/>
  <c r="AO674" i="3"/>
  <c r="AO673" i="3"/>
  <c r="AO672" i="3"/>
  <c r="AO671" i="3"/>
  <c r="AO670" i="3"/>
  <c r="AO669" i="3"/>
  <c r="AO668" i="3"/>
  <c r="AO667" i="3"/>
  <c r="AO666" i="3"/>
  <c r="AO665" i="3"/>
  <c r="AO664" i="3"/>
  <c r="AO663" i="3"/>
  <c r="AO662" i="3"/>
  <c r="AO661" i="3"/>
  <c r="AO660" i="3"/>
  <c r="AO659" i="3"/>
  <c r="AO658" i="3"/>
  <c r="AO657" i="3"/>
  <c r="AO656" i="3"/>
  <c r="AO655" i="3"/>
  <c r="AO653" i="3"/>
  <c r="AO652" i="3"/>
  <c r="AO651" i="3"/>
  <c r="AO650" i="3"/>
  <c r="AO649" i="3"/>
  <c r="AO648" i="3"/>
  <c r="AO647" i="3"/>
  <c r="AO646" i="3"/>
  <c r="AO645" i="3"/>
  <c r="AO644" i="3"/>
  <c r="AO643" i="3"/>
  <c r="AO642" i="3"/>
  <c r="AO641" i="3"/>
  <c r="AO638" i="3"/>
  <c r="AO637" i="3"/>
  <c r="AO636" i="3"/>
  <c r="AO635" i="3"/>
  <c r="AO634" i="3"/>
  <c r="AO631" i="3"/>
  <c r="AO630" i="3"/>
  <c r="AO629" i="3"/>
  <c r="AO628" i="3"/>
  <c r="AO626" i="3"/>
  <c r="AO625" i="3"/>
  <c r="AO624" i="3"/>
  <c r="AO623" i="3"/>
  <c r="AO622" i="3"/>
  <c r="AO620" i="3"/>
  <c r="AO619" i="3"/>
  <c r="AO618" i="3"/>
  <c r="AO617" i="3"/>
  <c r="AO616" i="3"/>
  <c r="AO615" i="3"/>
  <c r="AO614" i="3"/>
  <c r="AO613" i="3"/>
  <c r="AO612" i="3"/>
  <c r="AO610" i="3"/>
  <c r="AO609" i="3"/>
  <c r="AO608" i="3"/>
  <c r="AO606" i="3"/>
  <c r="AO605" i="3"/>
  <c r="AO604" i="3"/>
  <c r="AO603" i="3"/>
  <c r="AO602" i="3"/>
  <c r="AO601" i="3"/>
  <c r="AO600" i="3"/>
  <c r="AO599" i="3"/>
  <c r="AO598" i="3"/>
  <c r="AO597" i="3"/>
  <c r="AO596" i="3"/>
  <c r="AO595" i="3"/>
  <c r="AO594" i="3"/>
  <c r="AO593" i="3"/>
  <c r="AO591" i="3"/>
  <c r="AO590" i="3"/>
  <c r="AO589" i="3"/>
  <c r="AO588" i="3"/>
  <c r="AO587" i="3"/>
  <c r="AO586" i="3"/>
  <c r="AO585" i="3"/>
  <c r="AO584" i="3"/>
  <c r="AO583" i="3"/>
  <c r="AO582" i="3"/>
  <c r="AO581" i="3"/>
  <c r="AO580" i="3"/>
  <c r="AO579" i="3"/>
  <c r="AO578" i="3"/>
  <c r="AO577" i="3"/>
  <c r="AO575" i="3"/>
  <c r="AO574" i="3"/>
  <c r="AO573" i="3"/>
  <c r="AO572" i="3"/>
  <c r="AO571" i="3"/>
  <c r="AO570" i="3"/>
  <c r="AO569" i="3"/>
  <c r="AO568" i="3"/>
  <c r="AO567" i="3"/>
  <c r="AO566" i="3"/>
  <c r="AO565" i="3"/>
  <c r="AO564" i="3"/>
  <c r="AO563" i="3"/>
  <c r="AO562" i="3"/>
  <c r="AO561" i="3"/>
  <c r="AO560" i="3"/>
  <c r="AO559" i="3"/>
  <c r="AO558" i="3"/>
  <c r="AO557" i="3"/>
  <c r="AO556" i="3"/>
  <c r="AO555" i="3"/>
  <c r="AO554" i="3"/>
  <c r="AO553" i="3"/>
  <c r="AO552" i="3"/>
  <c r="AO551" i="3"/>
  <c r="AO550" i="3"/>
  <c r="AO549" i="3"/>
  <c r="AO548" i="3"/>
  <c r="AO547" i="3"/>
  <c r="AO546" i="3"/>
  <c r="AO545" i="3"/>
  <c r="AO543" i="3"/>
  <c r="AO542" i="3"/>
  <c r="AO541" i="3"/>
  <c r="AO540" i="3"/>
  <c r="AO539" i="3"/>
  <c r="AO538" i="3"/>
  <c r="AO537" i="3"/>
  <c r="AO536" i="3"/>
  <c r="AO535" i="3"/>
  <c r="AO534" i="3"/>
  <c r="AO533" i="3"/>
  <c r="AO532" i="3"/>
  <c r="AO531" i="3"/>
  <c r="AO530" i="3"/>
  <c r="AO529" i="3"/>
  <c r="AO528" i="3"/>
  <c r="AO527" i="3"/>
  <c r="AO526" i="3"/>
  <c r="AO525" i="3"/>
  <c r="AO523" i="3"/>
  <c r="AO522" i="3"/>
  <c r="AO521" i="3"/>
  <c r="AO520" i="3"/>
  <c r="AO519" i="3"/>
  <c r="AO518" i="3"/>
  <c r="AO517" i="3"/>
  <c r="AO515" i="3"/>
  <c r="AO514" i="3"/>
  <c r="AO513" i="3"/>
  <c r="AO512" i="3"/>
  <c r="AO511" i="3"/>
  <c r="AO510" i="3"/>
  <c r="AO509" i="3"/>
  <c r="AO508" i="3"/>
  <c r="AO506" i="3"/>
  <c r="AO505" i="3"/>
  <c r="AO503" i="3"/>
  <c r="AO502" i="3"/>
  <c r="AO501" i="3"/>
  <c r="AO500" i="3"/>
  <c r="AO498" i="3"/>
  <c r="AO497" i="3"/>
  <c r="AO496" i="3"/>
  <c r="AO495" i="3"/>
  <c r="AO494" i="3"/>
  <c r="AO493" i="3"/>
  <c r="AO492" i="3"/>
  <c r="AO490" i="3"/>
  <c r="AO489" i="3"/>
  <c r="AO488" i="3"/>
  <c r="AO487" i="3"/>
  <c r="AO486" i="3"/>
  <c r="AO485" i="3"/>
  <c r="AO484" i="3"/>
  <c r="AO483" i="3"/>
  <c r="AO482" i="3"/>
  <c r="AO481" i="3"/>
  <c r="AO479" i="3"/>
  <c r="AO478" i="3"/>
  <c r="AO477" i="3"/>
  <c r="AO476" i="3"/>
  <c r="AO474" i="3"/>
  <c r="AO473" i="3"/>
  <c r="AO472" i="3"/>
  <c r="AO471" i="3"/>
  <c r="AO470" i="3"/>
  <c r="AO469" i="3"/>
  <c r="AO468" i="3"/>
  <c r="AO467" i="3"/>
  <c r="AO466" i="3"/>
  <c r="AO465" i="3"/>
  <c r="AO464" i="3"/>
  <c r="AO463" i="3"/>
  <c r="AO462" i="3"/>
  <c r="AO461" i="3"/>
  <c r="AO460" i="3"/>
  <c r="AO459" i="3"/>
  <c r="AO458" i="3"/>
  <c r="AO457" i="3"/>
  <c r="AO456" i="3"/>
  <c r="AO455" i="3"/>
  <c r="AO454" i="3"/>
  <c r="AO453" i="3"/>
  <c r="AO452" i="3"/>
  <c r="AO451" i="3"/>
  <c r="AO450" i="3"/>
  <c r="AO449" i="3"/>
  <c r="AO448" i="3"/>
  <c r="AO447" i="3"/>
  <c r="AO446" i="3"/>
  <c r="AO445" i="3"/>
  <c r="AO444" i="3"/>
  <c r="AO443" i="3"/>
  <c r="AO442" i="3"/>
  <c r="AO441" i="3"/>
  <c r="AO440" i="3"/>
  <c r="AO439" i="3"/>
  <c r="AO438" i="3"/>
  <c r="AO437" i="3"/>
  <c r="AO436" i="3"/>
  <c r="AO435" i="3"/>
  <c r="AO434" i="3"/>
  <c r="AO433" i="3"/>
  <c r="AO432" i="3"/>
  <c r="AO430" i="3"/>
  <c r="AO429" i="3"/>
  <c r="AO428" i="3"/>
  <c r="AO427" i="3"/>
  <c r="AO426" i="3"/>
  <c r="AO425" i="3"/>
  <c r="AO424" i="3"/>
  <c r="AO423" i="3"/>
  <c r="AO422" i="3"/>
  <c r="AO421" i="3"/>
  <c r="AO420" i="3"/>
  <c r="AO419" i="3"/>
  <c r="AO418" i="3"/>
  <c r="AO417" i="3"/>
  <c r="AO416" i="3"/>
  <c r="AO415" i="3"/>
  <c r="AO414" i="3"/>
  <c r="AO413" i="3"/>
  <c r="AO412" i="3"/>
  <c r="AO411" i="3"/>
  <c r="AO410" i="3"/>
  <c r="AO409" i="3"/>
  <c r="AO408" i="3"/>
  <c r="AO407" i="3"/>
  <c r="AO406" i="3"/>
  <c r="AO405" i="3"/>
  <c r="AO404" i="3"/>
  <c r="AO403" i="3"/>
  <c r="AO402" i="3"/>
  <c r="AO401" i="3"/>
  <c r="AO400" i="3"/>
  <c r="AO399" i="3"/>
  <c r="AO398" i="3"/>
  <c r="AO397" i="3"/>
  <c r="AO396" i="3"/>
  <c r="AO394" i="3"/>
  <c r="AO393" i="3"/>
  <c r="AO392" i="3"/>
  <c r="AO391" i="3"/>
  <c r="AO390" i="3"/>
  <c r="AO389" i="3"/>
  <c r="AO388" i="3"/>
  <c r="AO387" i="3"/>
  <c r="AO386" i="3"/>
  <c r="AO385" i="3"/>
  <c r="AO384" i="3"/>
  <c r="AO383" i="3"/>
  <c r="AO381" i="3"/>
  <c r="AO380" i="3"/>
  <c r="AO378" i="3"/>
  <c r="AO377" i="3"/>
  <c r="AO376" i="3"/>
  <c r="AO375" i="3"/>
  <c r="AO374" i="3"/>
  <c r="AO373" i="3"/>
  <c r="AO372" i="3"/>
  <c r="AO371" i="3"/>
  <c r="AO370" i="3"/>
  <c r="AO369" i="3"/>
  <c r="AO368" i="3"/>
  <c r="AO367" i="3"/>
  <c r="AO366" i="3"/>
  <c r="AO365" i="3"/>
  <c r="AO364" i="3"/>
  <c r="AO363" i="3"/>
  <c r="AO362" i="3"/>
  <c r="AO360" i="3"/>
  <c r="AO359" i="3"/>
  <c r="AO358" i="3"/>
  <c r="AO357" i="3"/>
  <c r="AO356" i="3"/>
  <c r="AO355" i="3"/>
  <c r="AO354" i="3"/>
  <c r="AO353" i="3"/>
  <c r="AO352" i="3"/>
  <c r="AO351" i="3"/>
  <c r="AO350" i="3"/>
  <c r="AO349" i="3"/>
  <c r="AO348" i="3"/>
  <c r="AO347" i="3"/>
  <c r="AO346" i="3"/>
  <c r="AO345" i="3"/>
  <c r="AO344" i="3"/>
  <c r="AO342" i="3"/>
  <c r="AO341" i="3"/>
  <c r="AO340" i="3"/>
  <c r="AO339" i="3"/>
  <c r="AO338" i="3"/>
  <c r="AO337" i="3"/>
  <c r="AO335" i="3"/>
  <c r="AO334" i="3"/>
  <c r="AO333" i="3"/>
  <c r="AO331" i="3"/>
  <c r="AO330" i="3"/>
  <c r="AO329" i="3"/>
  <c r="AO328" i="3"/>
  <c r="AO327" i="3"/>
  <c r="AO326" i="3"/>
  <c r="AO325" i="3"/>
  <c r="AO324" i="3"/>
  <c r="AO323" i="3"/>
  <c r="AO322" i="3"/>
  <c r="AO321" i="3"/>
  <c r="AO320" i="3"/>
  <c r="AO319" i="3"/>
  <c r="AO318" i="3"/>
  <c r="AO317" i="3"/>
  <c r="AO316" i="3"/>
  <c r="AO315" i="3"/>
  <c r="AO314" i="3"/>
  <c r="AO313" i="3"/>
  <c r="AO312" i="3"/>
  <c r="AO311" i="3"/>
  <c r="AO310" i="3"/>
  <c r="AO309" i="3"/>
  <c r="AO307" i="3"/>
  <c r="AO306" i="3"/>
  <c r="AO305" i="3"/>
  <c r="AO304" i="3"/>
  <c r="AO303" i="3"/>
  <c r="AO302" i="3"/>
  <c r="AO301" i="3"/>
  <c r="AO300" i="3"/>
  <c r="AO299" i="3"/>
  <c r="AO298" i="3"/>
  <c r="AO297" i="3"/>
  <c r="AO296" i="3"/>
  <c r="AO295" i="3"/>
  <c r="AO294" i="3"/>
  <c r="AO293" i="3"/>
  <c r="AO292" i="3"/>
  <c r="AO291" i="3"/>
  <c r="AO290" i="3"/>
  <c r="AO289" i="3"/>
  <c r="AO288" i="3"/>
  <c r="AO287" i="3"/>
  <c r="AO286" i="3"/>
  <c r="AO285" i="3"/>
  <c r="AO284" i="3"/>
  <c r="AO283" i="3"/>
  <c r="AO282" i="3"/>
  <c r="AO281" i="3"/>
  <c r="AO280" i="3"/>
  <c r="AO278" i="3"/>
  <c r="AO277" i="3"/>
  <c r="AO276" i="3"/>
  <c r="AO275" i="3"/>
  <c r="AO274" i="3"/>
  <c r="AO273" i="3"/>
  <c r="AO272" i="3"/>
  <c r="AO271" i="3"/>
  <c r="AO270" i="3"/>
  <c r="AO269" i="3"/>
  <c r="AO268" i="3"/>
  <c r="AO267" i="3"/>
  <c r="AO266" i="3"/>
  <c r="AO265" i="3"/>
  <c r="AO264" i="3"/>
  <c r="AO263" i="3"/>
  <c r="AO262" i="3"/>
  <c r="AO261" i="3"/>
  <c r="AO260" i="3"/>
  <c r="AO259" i="3"/>
  <c r="AO258" i="3"/>
  <c r="AO257" i="3"/>
  <c r="AO256" i="3"/>
  <c r="AO254" i="3"/>
  <c r="AO253" i="3"/>
  <c r="AO252" i="3"/>
  <c r="AO251" i="3"/>
  <c r="AO250" i="3"/>
  <c r="AO249" i="3"/>
  <c r="AO248" i="3"/>
  <c r="AO247" i="3"/>
  <c r="AO246" i="3"/>
  <c r="AO245" i="3"/>
  <c r="AO244" i="3"/>
  <c r="AO243" i="3"/>
  <c r="AO242" i="3"/>
  <c r="AO241" i="3"/>
  <c r="AO240" i="3"/>
  <c r="AO238" i="3"/>
  <c r="AO237" i="3"/>
  <c r="AO236" i="3"/>
  <c r="AO234" i="3"/>
  <c r="AO233" i="3"/>
  <c r="AO232" i="3"/>
  <c r="AO231" i="3"/>
  <c r="AO230" i="3"/>
  <c r="AO229" i="3"/>
  <c r="AO228" i="3"/>
  <c r="AO227" i="3"/>
  <c r="AO225" i="3"/>
  <c r="AO224" i="3"/>
  <c r="AO223" i="3"/>
  <c r="AO220" i="3"/>
  <c r="AO219" i="3"/>
  <c r="AO218" i="3"/>
  <c r="AO217" i="3"/>
  <c r="AO216" i="3"/>
  <c r="AO215" i="3"/>
  <c r="AO214" i="3"/>
  <c r="AO213" i="3"/>
  <c r="AO212" i="3"/>
  <c r="AO211" i="3"/>
  <c r="AO210" i="3"/>
  <c r="AO209" i="3"/>
  <c r="AO208" i="3"/>
  <c r="AO207" i="3"/>
  <c r="AO206" i="3"/>
  <c r="AO205" i="3"/>
  <c r="AO204" i="3"/>
  <c r="AO203" i="3"/>
  <c r="AO202" i="3"/>
  <c r="AO201" i="3"/>
  <c r="AO200" i="3"/>
  <c r="AO199" i="3"/>
  <c r="AO198" i="3"/>
  <c r="AO197" i="3"/>
  <c r="AO196" i="3"/>
  <c r="AO195" i="3"/>
  <c r="AO194" i="3"/>
  <c r="AO193" i="3"/>
  <c r="AO192" i="3"/>
  <c r="AO191" i="3"/>
  <c r="AO190" i="3"/>
  <c r="AO188" i="3"/>
  <c r="AO187" i="3"/>
  <c r="AO186" i="3"/>
  <c r="AO185" i="3"/>
  <c r="AO184" i="3"/>
  <c r="AO183" i="3"/>
  <c r="AO181" i="3"/>
  <c r="AO180" i="3"/>
  <c r="AO179" i="3"/>
  <c r="AO178" i="3"/>
  <c r="AO177" i="3"/>
  <c r="AO176" i="3"/>
  <c r="AO175" i="3"/>
  <c r="AO174" i="3"/>
  <c r="AO173" i="3"/>
  <c r="AO172" i="3"/>
  <c r="AO171" i="3"/>
  <c r="AO170" i="3"/>
  <c r="AO169" i="3"/>
  <c r="AO168" i="3"/>
  <c r="AO167" i="3"/>
  <c r="AO166" i="3"/>
  <c r="AO165" i="3"/>
  <c r="AO164" i="3"/>
  <c r="AO163" i="3"/>
  <c r="AO162" i="3"/>
  <c r="AO161" i="3"/>
  <c r="AO160" i="3"/>
  <c r="AO159" i="3"/>
  <c r="AO158" i="3"/>
  <c r="AO157" i="3"/>
  <c r="AO156" i="3"/>
  <c r="AO155" i="3"/>
  <c r="AO154" i="3"/>
  <c r="AO153" i="3"/>
  <c r="AO151" i="3"/>
  <c r="AO150" i="3"/>
  <c r="AO149" i="3"/>
  <c r="AO148" i="3"/>
  <c r="AO147" i="3"/>
  <c r="AO146" i="3"/>
  <c r="AO145" i="3"/>
  <c r="AO144" i="3"/>
  <c r="AO143" i="3"/>
  <c r="AO142" i="3"/>
  <c r="AO141" i="3"/>
  <c r="AO140" i="3"/>
  <c r="AO139" i="3"/>
  <c r="AO138" i="3"/>
  <c r="AO137" i="3"/>
  <c r="AO136" i="3"/>
  <c r="AO135" i="3"/>
  <c r="AO134" i="3"/>
  <c r="AO133" i="3"/>
  <c r="AO132" i="3"/>
  <c r="AO131" i="3"/>
  <c r="AO129" i="3"/>
  <c r="AO128" i="3"/>
  <c r="AO127" i="3"/>
  <c r="AO126" i="3"/>
  <c r="AO125" i="3"/>
  <c r="AO123" i="3"/>
  <c r="AO122" i="3"/>
  <c r="AO121" i="3"/>
  <c r="AO120" i="3"/>
  <c r="AO119" i="3"/>
  <c r="AO118" i="3"/>
  <c r="AO117" i="3"/>
  <c r="AO116" i="3"/>
  <c r="AO115" i="3"/>
  <c r="AO114" i="3"/>
  <c r="AO111" i="3"/>
  <c r="AO110" i="3"/>
  <c r="AO109" i="3"/>
  <c r="AO108" i="3"/>
  <c r="AO105" i="3"/>
  <c r="AO104" i="3"/>
  <c r="AO103" i="3"/>
  <c r="AO101" i="3"/>
  <c r="AO100" i="3"/>
  <c r="AO99" i="3"/>
  <c r="AO97" i="3"/>
  <c r="AO96" i="3"/>
  <c r="AO95" i="3"/>
  <c r="AO94" i="3"/>
  <c r="AO93" i="3"/>
  <c r="AO91" i="3"/>
  <c r="AO90" i="3"/>
  <c r="AO89" i="3"/>
  <c r="AO88" i="3"/>
  <c r="AO87" i="3"/>
  <c r="AO86" i="3"/>
  <c r="AO85" i="3"/>
  <c r="AO84" i="3"/>
  <c r="AO83" i="3"/>
  <c r="AO82" i="3"/>
  <c r="AO80" i="3"/>
  <c r="AO79" i="3"/>
  <c r="AO78" i="3"/>
  <c r="AO77" i="3"/>
  <c r="AO76" i="3"/>
  <c r="AO74" i="3"/>
  <c r="AO73" i="3"/>
  <c r="AO72" i="3"/>
  <c r="AO71" i="3"/>
  <c r="AO70" i="3"/>
  <c r="AO69" i="3"/>
  <c r="AO68" i="3"/>
  <c r="AO67" i="3"/>
  <c r="AO65" i="3"/>
  <c r="AO64" i="3"/>
  <c r="AO63" i="3"/>
  <c r="AO62" i="3"/>
  <c r="AO61" i="3"/>
  <c r="AO60" i="3"/>
  <c r="AO59" i="3"/>
  <c r="AO58" i="3"/>
  <c r="AO57" i="3"/>
  <c r="AO56" i="3"/>
  <c r="AO55" i="3"/>
  <c r="AO54" i="3"/>
  <c r="AO53" i="3"/>
  <c r="AO52" i="3"/>
  <c r="AO51" i="3"/>
  <c r="AO50" i="3"/>
  <c r="AO49" i="3"/>
  <c r="AO48" i="3"/>
  <c r="AO47" i="3"/>
  <c r="AO46" i="3"/>
  <c r="AO45" i="3"/>
  <c r="AO44" i="3"/>
  <c r="AO43" i="3"/>
  <c r="AO42" i="3"/>
  <c r="AO41" i="3"/>
  <c r="AO40" i="3"/>
  <c r="AO39" i="3"/>
  <c r="AO38" i="3"/>
  <c r="AO37" i="3"/>
  <c r="AO36" i="3"/>
  <c r="AO35" i="3"/>
  <c r="AO34" i="3"/>
  <c r="AO33" i="3"/>
  <c r="AO32" i="3"/>
  <c r="AO31" i="3"/>
  <c r="AO30" i="3"/>
  <c r="AO29" i="3"/>
  <c r="AO28" i="3"/>
  <c r="AO27" i="3"/>
  <c r="AO26" i="3"/>
  <c r="AO25" i="3"/>
  <c r="AO24" i="3"/>
  <c r="AO22" i="3"/>
  <c r="AO21" i="3"/>
  <c r="AO20" i="3"/>
  <c r="AO19" i="3"/>
  <c r="AO18" i="3"/>
  <c r="AO17" i="3"/>
  <c r="AO16" i="3"/>
  <c r="AO15" i="3"/>
  <c r="AN14" i="3"/>
  <c r="AO14" i="3" s="1"/>
  <c r="AN13" i="3"/>
  <c r="AO13" i="3" s="1"/>
  <c r="AN11" i="3"/>
  <c r="AO11" i="3" s="1"/>
  <c r="AN10" i="3"/>
  <c r="AO10" i="3" s="1"/>
  <c r="AL583" i="7"/>
  <c r="AK583" i="7"/>
  <c r="AJ583" i="7"/>
  <c r="AI583" i="7"/>
  <c r="AG583" i="7"/>
  <c r="AF583" i="7"/>
  <c r="AE583" i="7"/>
  <c r="AD583" i="7"/>
  <c r="AB583" i="7"/>
  <c r="Z583" i="7"/>
  <c r="N583" i="7"/>
  <c r="I583" i="7"/>
  <c r="I582" i="7"/>
  <c r="T583" i="7"/>
  <c r="AM418" i="7"/>
  <c r="AN418" i="7" s="1"/>
  <c r="AM417" i="7"/>
  <c r="AN417" i="7" s="1"/>
  <c r="AM415" i="7"/>
  <c r="AM414" i="7"/>
  <c r="AN414" i="7" s="1"/>
  <c r="AM413" i="7"/>
  <c r="AN413" i="7" s="1"/>
  <c r="AM412" i="7"/>
  <c r="AW412" i="7" s="1"/>
  <c r="AM411" i="7"/>
  <c r="AW411" i="7" s="1"/>
  <c r="AM410" i="7"/>
  <c r="AW410" i="7" s="1"/>
  <c r="AM407" i="7"/>
  <c r="AW407" i="7" s="1"/>
  <c r="AM406" i="7"/>
  <c r="AN406" i="7" s="1"/>
  <c r="AM405" i="7"/>
  <c r="AN405" i="7" s="1"/>
  <c r="AM404" i="7"/>
  <c r="AW404" i="7" s="1"/>
  <c r="AM403" i="7"/>
  <c r="AN403" i="7" s="1"/>
  <c r="AM402" i="7"/>
  <c r="AN402" i="7" s="1"/>
  <c r="AM401" i="7"/>
  <c r="AW401" i="7" s="1"/>
  <c r="AM400" i="7"/>
  <c r="AN400" i="7" s="1"/>
  <c r="AM399" i="7"/>
  <c r="AM398" i="7"/>
  <c r="AW398" i="7" s="1"/>
  <c r="AM397" i="7"/>
  <c r="AN397" i="7" s="1"/>
  <c r="AM396" i="7"/>
  <c r="AW396" i="7" s="1"/>
  <c r="AM395" i="7"/>
  <c r="AM394" i="7"/>
  <c r="AW394" i="7" s="1"/>
  <c r="AM393" i="7"/>
  <c r="AN393" i="7" s="1"/>
  <c r="AM392" i="7"/>
  <c r="AN392" i="7" s="1"/>
  <c r="AM391" i="7"/>
  <c r="AN391" i="7" s="1"/>
  <c r="AM390" i="7"/>
  <c r="AN390" i="7" s="1"/>
  <c r="AM389" i="7"/>
  <c r="AN389" i="7" s="1"/>
  <c r="AM388" i="7"/>
  <c r="AN388" i="7" s="1"/>
  <c r="AM387" i="7"/>
  <c r="AN387" i="7" s="1"/>
  <c r="AM386" i="7"/>
  <c r="AW386" i="7" s="1"/>
  <c r="AM385" i="7"/>
  <c r="AW385" i="7" s="1"/>
  <c r="AM384" i="7"/>
  <c r="AN384" i="7" s="1"/>
  <c r="AM382" i="7"/>
  <c r="AN382" i="7" s="1"/>
  <c r="AX382" i="7" s="1"/>
  <c r="AM381" i="7"/>
  <c r="AW381" i="7" s="1"/>
  <c r="AM380" i="7"/>
  <c r="AN380" i="7" s="1"/>
  <c r="AM379" i="7"/>
  <c r="AN379" i="7" s="1"/>
  <c r="AM378" i="7"/>
  <c r="AM377" i="7"/>
  <c r="AW377" i="7" s="1"/>
  <c r="AM376" i="7"/>
  <c r="AN376" i="7" s="1"/>
  <c r="AM374" i="7"/>
  <c r="AM373" i="7"/>
  <c r="AW373" i="7" s="1"/>
  <c r="AM372" i="7"/>
  <c r="AW372" i="7" s="1"/>
  <c r="AM371" i="7"/>
  <c r="AN371" i="7" s="1"/>
  <c r="AM370" i="7"/>
  <c r="AM369" i="7"/>
  <c r="AN369" i="7" s="1"/>
  <c r="AM368" i="7"/>
  <c r="AM367" i="7"/>
  <c r="AN367" i="7" s="1"/>
  <c r="AM366" i="7"/>
  <c r="AM365" i="7"/>
  <c r="AM364" i="7"/>
  <c r="AN364" i="7" s="1"/>
  <c r="AM363" i="7"/>
  <c r="AN363" i="7" s="1"/>
  <c r="AM362" i="7"/>
  <c r="AN362" i="7" s="1"/>
  <c r="AM361" i="7"/>
  <c r="AN361" i="7" s="1"/>
  <c r="AM359" i="7"/>
  <c r="AM358" i="7"/>
  <c r="AW358" i="7" s="1"/>
  <c r="AM357" i="7"/>
  <c r="AM356" i="7"/>
  <c r="AN356" i="7" s="1"/>
  <c r="AM355" i="7"/>
  <c r="AW355" i="7" s="1"/>
  <c r="AM354" i="7"/>
  <c r="AW354" i="7" s="1"/>
  <c r="AM353" i="7"/>
  <c r="AN353" i="7" s="1"/>
  <c r="AM352" i="7"/>
  <c r="AN352" i="7" s="1"/>
  <c r="AM351" i="7"/>
  <c r="AN351" i="7" s="1"/>
  <c r="AM350" i="7"/>
  <c r="AN350" i="7" s="1"/>
  <c r="AM349" i="7"/>
  <c r="AW349" i="7" s="1"/>
  <c r="AM348" i="7"/>
  <c r="AN348" i="7" s="1"/>
  <c r="AM347" i="7"/>
  <c r="AW347" i="7" s="1"/>
  <c r="AM346" i="7"/>
  <c r="AN346" i="7" s="1"/>
  <c r="AM345" i="7"/>
  <c r="AN345" i="7" s="1"/>
  <c r="AM344" i="7"/>
  <c r="AM343" i="7"/>
  <c r="AW343" i="7" s="1"/>
  <c r="AM342" i="7"/>
  <c r="AM341" i="7"/>
  <c r="AN341" i="7" s="1"/>
  <c r="AM340" i="7"/>
  <c r="AW340" i="7" s="1"/>
  <c r="AM339" i="7"/>
  <c r="AW339" i="7" s="1"/>
  <c r="AM338" i="7"/>
  <c r="AW338" i="7" s="1"/>
  <c r="AM337" i="7"/>
  <c r="AN337" i="7" s="1"/>
  <c r="AM336" i="7"/>
  <c r="AW336" i="7" s="1"/>
  <c r="AM335" i="7"/>
  <c r="AN335" i="7" s="1"/>
  <c r="AM334" i="7"/>
  <c r="AN334" i="7" s="1"/>
  <c r="AM333" i="7"/>
  <c r="AM332" i="7"/>
  <c r="AN332" i="7" s="1"/>
  <c r="AM331" i="7"/>
  <c r="AW331" i="7" s="1"/>
  <c r="AM330" i="7"/>
  <c r="AN330" i="7" s="1"/>
  <c r="AM329" i="7"/>
  <c r="AM328" i="7"/>
  <c r="AW328" i="7" s="1"/>
  <c r="AM327" i="7"/>
  <c r="AN327" i="7" s="1"/>
  <c r="AM326" i="7"/>
  <c r="AW326" i="7" s="1"/>
  <c r="AM325" i="7"/>
  <c r="AN325" i="7" s="1"/>
  <c r="AM324" i="7"/>
  <c r="AW324" i="7" s="1"/>
  <c r="AM323" i="7"/>
  <c r="AM322" i="7"/>
  <c r="AN322" i="7" s="1"/>
  <c r="AM321" i="7"/>
  <c r="AW321" i="7" s="1"/>
  <c r="AM320" i="7"/>
  <c r="AN320" i="7" s="1"/>
  <c r="AM319" i="7"/>
  <c r="AN319" i="7" s="1"/>
  <c r="AM318" i="7"/>
  <c r="AN318" i="7" s="1"/>
  <c r="AM317" i="7"/>
  <c r="AN317" i="7" s="1"/>
  <c r="AM316" i="7"/>
  <c r="AN316" i="7" s="1"/>
  <c r="AM315" i="7"/>
  <c r="AW315" i="7" s="1"/>
  <c r="AM314" i="7"/>
  <c r="AW314" i="7" s="1"/>
  <c r="AM313" i="7"/>
  <c r="AN313" i="7" s="1"/>
  <c r="AM312" i="7"/>
  <c r="AN312" i="7" s="1"/>
  <c r="AM311" i="7"/>
  <c r="AN311" i="7" s="1"/>
  <c r="AM310" i="7"/>
  <c r="AN310" i="7" s="1"/>
  <c r="AM309" i="7"/>
  <c r="AN309" i="7" s="1"/>
  <c r="AM308" i="7"/>
  <c r="AN308" i="7" s="1"/>
  <c r="AM307" i="7"/>
  <c r="AN307" i="7" s="1"/>
  <c r="AM306" i="7"/>
  <c r="AN306" i="7" s="1"/>
  <c r="AM305" i="7"/>
  <c r="AN305" i="7" s="1"/>
  <c r="AM304" i="7"/>
  <c r="AN304" i="7" s="1"/>
  <c r="AM303" i="7"/>
  <c r="AM302" i="7"/>
  <c r="AN302" i="7" s="1"/>
  <c r="AM301" i="7"/>
  <c r="AN301" i="7" s="1"/>
  <c r="AM300" i="7"/>
  <c r="AM299" i="7"/>
  <c r="AW299" i="7" s="1"/>
  <c r="AM298" i="7"/>
  <c r="AW298" i="7" s="1"/>
  <c r="AM297" i="7"/>
  <c r="AM296" i="7"/>
  <c r="AN296" i="7" s="1"/>
  <c r="AM295" i="7"/>
  <c r="AN295" i="7" s="1"/>
  <c r="AM294" i="7"/>
  <c r="AM293" i="7"/>
  <c r="AN293" i="7" s="1"/>
  <c r="AM292" i="7"/>
  <c r="AW292" i="7" s="1"/>
  <c r="AM291" i="7"/>
  <c r="AM290" i="7"/>
  <c r="AN290" i="7" s="1"/>
  <c r="AM289" i="7"/>
  <c r="AN289" i="7" s="1"/>
  <c r="AM288" i="7"/>
  <c r="AN288" i="7" s="1"/>
  <c r="AM287" i="7"/>
  <c r="AM286" i="7"/>
  <c r="AW286" i="7" s="1"/>
  <c r="AM285" i="7"/>
  <c r="AM284" i="7"/>
  <c r="AW284" i="7" s="1"/>
  <c r="AM283" i="7"/>
  <c r="AM282" i="7"/>
  <c r="AW282" i="7" s="1"/>
  <c r="AM281" i="7"/>
  <c r="AW281" i="7" s="1"/>
  <c r="AM280" i="7"/>
  <c r="AN280" i="7" s="1"/>
  <c r="AM279" i="7"/>
  <c r="AM278" i="7"/>
  <c r="AW278" i="7" s="1"/>
  <c r="AM277" i="7"/>
  <c r="AN277" i="7" s="1"/>
  <c r="AM276" i="7"/>
  <c r="AN276" i="7" s="1"/>
  <c r="AM275" i="7"/>
  <c r="AW275" i="7" s="1"/>
  <c r="AM274" i="7"/>
  <c r="AN274" i="7" s="1"/>
  <c r="AM273" i="7"/>
  <c r="AM272" i="7"/>
  <c r="AW272" i="7" s="1"/>
  <c r="AM271" i="7"/>
  <c r="AN271" i="7" s="1"/>
  <c r="AM270" i="7"/>
  <c r="AN270" i="7" s="1"/>
  <c r="AM269" i="7"/>
  <c r="AN269" i="7" s="1"/>
  <c r="AM268" i="7"/>
  <c r="AW268" i="7" s="1"/>
  <c r="AM267" i="7"/>
  <c r="AN267" i="7" s="1"/>
  <c r="AM266" i="7"/>
  <c r="AN266" i="7" s="1"/>
  <c r="AM265" i="7"/>
  <c r="AW265" i="7" s="1"/>
  <c r="AM264" i="7"/>
  <c r="AN264" i="7" s="1"/>
  <c r="AM263" i="7"/>
  <c r="AM262" i="7"/>
  <c r="AN262" i="7" s="1"/>
  <c r="AM261" i="7"/>
  <c r="AN261" i="7" s="1"/>
  <c r="AM260" i="7"/>
  <c r="AM259" i="7"/>
  <c r="AM258" i="7"/>
  <c r="AN258" i="7" s="1"/>
  <c r="AM257" i="7"/>
  <c r="AN257" i="7" s="1"/>
  <c r="AM256" i="7"/>
  <c r="AW256" i="7" s="1"/>
  <c r="AM255" i="7"/>
  <c r="AN255" i="7" s="1"/>
  <c r="AM254" i="7"/>
  <c r="AW254" i="7" s="1"/>
  <c r="AM253" i="7"/>
  <c r="AN253" i="7" s="1"/>
  <c r="AM252" i="7"/>
  <c r="AN252" i="7" s="1"/>
  <c r="AM251" i="7"/>
  <c r="AN251" i="7" s="1"/>
  <c r="AM250" i="7"/>
  <c r="AN250" i="7" s="1"/>
  <c r="AM249" i="7"/>
  <c r="AM248" i="7"/>
  <c r="AW248" i="7" s="1"/>
  <c r="AM247" i="7"/>
  <c r="AM245" i="7"/>
  <c r="AN245" i="7" s="1"/>
  <c r="AM244" i="7"/>
  <c r="AN244" i="7" s="1"/>
  <c r="AM243" i="7"/>
  <c r="AN243" i="7" s="1"/>
  <c r="AM242" i="7"/>
  <c r="AW242" i="7" s="1"/>
  <c r="AM240" i="7"/>
  <c r="AW240" i="7" s="1"/>
  <c r="AM239" i="7"/>
  <c r="AW239" i="7" s="1"/>
  <c r="AM238" i="7"/>
  <c r="AW238" i="7" s="1"/>
  <c r="AM237" i="7"/>
  <c r="AN237" i="7" s="1"/>
  <c r="AM236" i="7"/>
  <c r="AN236" i="7" s="1"/>
  <c r="AM235" i="7"/>
  <c r="AN235" i="7" s="1"/>
  <c r="AM234" i="7"/>
  <c r="AN234" i="7" s="1"/>
  <c r="AM233" i="7"/>
  <c r="AW233" i="7" s="1"/>
  <c r="AM232" i="7"/>
  <c r="AM231" i="7"/>
  <c r="AN231" i="7" s="1"/>
  <c r="AM230" i="7"/>
  <c r="AW230" i="7" s="1"/>
  <c r="AM229" i="7"/>
  <c r="AN229" i="7" s="1"/>
  <c r="AM228" i="7"/>
  <c r="AN228" i="7" s="1"/>
  <c r="AM227" i="7"/>
  <c r="AN227" i="7" s="1"/>
  <c r="AM226" i="7"/>
  <c r="AW226" i="7" s="1"/>
  <c r="AM225" i="7"/>
  <c r="AW225" i="7" s="1"/>
  <c r="AM224" i="7"/>
  <c r="AN224" i="7" s="1"/>
  <c r="AM223" i="7"/>
  <c r="AM222" i="7"/>
  <c r="AW222" i="7" s="1"/>
  <c r="AM221" i="7"/>
  <c r="AW221" i="7" s="1"/>
  <c r="AM220" i="7"/>
  <c r="AN220" i="7" s="1"/>
  <c r="AM219" i="7"/>
  <c r="AN219" i="7" s="1"/>
  <c r="AM218" i="7"/>
  <c r="AW218" i="7" s="1"/>
  <c r="AM217" i="7"/>
  <c r="AW217" i="7" s="1"/>
  <c r="AM216" i="7"/>
  <c r="AN216" i="7" s="1"/>
  <c r="AM215" i="7"/>
  <c r="AM214" i="7"/>
  <c r="AW214" i="7" s="1"/>
  <c r="AM213" i="7"/>
  <c r="AN213" i="7" s="1"/>
  <c r="AM212" i="7"/>
  <c r="AM211" i="7"/>
  <c r="AN211" i="7" s="1"/>
  <c r="AM210" i="7"/>
  <c r="AN210" i="7" s="1"/>
  <c r="AX210" i="7" s="1"/>
  <c r="AM209" i="7"/>
  <c r="AN209" i="7" s="1"/>
  <c r="AM208" i="7"/>
  <c r="AN208" i="7" s="1"/>
  <c r="AM207" i="7"/>
  <c r="AW207" i="7" s="1"/>
  <c r="AM206" i="7"/>
  <c r="AW206" i="7" s="1"/>
  <c r="AM205" i="7"/>
  <c r="AN205" i="7" s="1"/>
  <c r="AM204" i="7"/>
  <c r="AW204" i="7" s="1"/>
  <c r="AM203" i="7"/>
  <c r="AM202" i="7"/>
  <c r="AW202" i="7" s="1"/>
  <c r="AM201" i="7"/>
  <c r="AW201" i="7" s="1"/>
  <c r="AM200" i="7"/>
  <c r="AN200" i="7" s="1"/>
  <c r="AM199" i="7"/>
  <c r="AN199" i="7" s="1"/>
  <c r="AM198" i="7"/>
  <c r="AM197" i="7"/>
  <c r="AW197" i="7" s="1"/>
  <c r="AM196" i="7"/>
  <c r="AW196" i="7" s="1"/>
  <c r="AM195" i="7"/>
  <c r="AM194" i="7"/>
  <c r="AN194" i="7" s="1"/>
  <c r="AX194" i="7" s="1"/>
  <c r="AM193" i="7"/>
  <c r="AN193" i="7" s="1"/>
  <c r="AM192" i="7"/>
  <c r="AN192" i="7" s="1"/>
  <c r="AM191" i="7"/>
  <c r="AN191" i="7" s="1"/>
  <c r="AM190" i="7"/>
  <c r="AN190" i="7" s="1"/>
  <c r="AX190" i="7" s="1"/>
  <c r="AM189" i="7"/>
  <c r="AW189" i="7" s="1"/>
  <c r="AM188" i="7"/>
  <c r="AW188" i="7" s="1"/>
  <c r="AM187" i="7"/>
  <c r="AW187" i="7" s="1"/>
  <c r="AM186" i="7"/>
  <c r="AN186" i="7" s="1"/>
  <c r="AX186" i="7" s="1"/>
  <c r="AM185" i="7"/>
  <c r="AW185" i="7" s="1"/>
  <c r="AM184" i="7"/>
  <c r="AM183" i="7"/>
  <c r="AN183" i="7" s="1"/>
  <c r="AM182" i="7"/>
  <c r="AN182" i="7" s="1"/>
  <c r="AM181" i="7"/>
  <c r="AW181" i="7" s="1"/>
  <c r="AM180" i="7"/>
  <c r="AN180" i="7" s="1"/>
  <c r="AM179" i="7"/>
  <c r="AW179" i="7" s="1"/>
  <c r="AM178" i="7"/>
  <c r="AW178" i="7" s="1"/>
  <c r="AM177" i="7"/>
  <c r="AW177" i="7" s="1"/>
  <c r="AM176" i="7"/>
  <c r="AW176" i="7" s="1"/>
  <c r="AM175" i="7"/>
  <c r="AW175" i="7" s="1"/>
  <c r="AM174" i="7"/>
  <c r="AM173" i="7"/>
  <c r="AN173" i="7" s="1"/>
  <c r="AM172" i="7"/>
  <c r="AN172" i="7" s="1"/>
  <c r="AM171" i="7"/>
  <c r="AM170" i="7"/>
  <c r="AN170" i="7" s="1"/>
  <c r="AX170" i="7" s="1"/>
  <c r="AM169" i="7"/>
  <c r="AN169" i="7" s="1"/>
  <c r="AM168" i="7"/>
  <c r="AN168" i="7" s="1"/>
  <c r="AM167" i="7"/>
  <c r="AW167" i="7" s="1"/>
  <c r="AM166" i="7"/>
  <c r="AN166" i="7" s="1"/>
  <c r="AM165" i="7"/>
  <c r="AN165" i="7" s="1"/>
  <c r="AM164" i="7"/>
  <c r="AN164" i="7" s="1"/>
  <c r="AM163" i="7"/>
  <c r="AN163" i="7" s="1"/>
  <c r="AM162" i="7"/>
  <c r="AM161" i="7"/>
  <c r="AW161" i="7" s="1"/>
  <c r="AM160" i="7"/>
  <c r="AN160" i="7" s="1"/>
  <c r="AM159" i="7"/>
  <c r="AM158" i="7"/>
  <c r="AN158" i="7" s="1"/>
  <c r="AX158" i="7" s="1"/>
  <c r="AM157" i="7"/>
  <c r="AN157" i="7" s="1"/>
  <c r="AM156" i="7"/>
  <c r="AW156" i="7" s="1"/>
  <c r="AM155" i="7"/>
  <c r="AN155" i="7" s="1"/>
  <c r="AM154" i="7"/>
  <c r="AW154" i="7" s="1"/>
  <c r="AM153" i="7"/>
  <c r="AN153" i="7" s="1"/>
  <c r="AM152" i="7"/>
  <c r="AN152" i="7" s="1"/>
  <c r="AM151" i="7"/>
  <c r="AW151" i="7" s="1"/>
  <c r="AM150" i="7"/>
  <c r="AM149" i="7"/>
  <c r="AN149" i="7" s="1"/>
  <c r="AM148" i="7"/>
  <c r="AW148" i="7" s="1"/>
  <c r="AM147" i="7"/>
  <c r="AN147" i="7" s="1"/>
  <c r="AM146" i="7"/>
  <c r="AN146" i="7" s="1"/>
  <c r="AX146" i="7" s="1"/>
  <c r="AM145" i="7"/>
  <c r="AW145" i="7" s="1"/>
  <c r="AM144" i="7"/>
  <c r="AW144" i="7" s="1"/>
  <c r="AM143" i="7"/>
  <c r="AW143" i="7" s="1"/>
  <c r="AM142" i="7"/>
  <c r="AN142" i="7" s="1"/>
  <c r="AX142" i="7" s="1"/>
  <c r="AM141" i="7"/>
  <c r="AN141" i="7" s="1"/>
  <c r="AM140" i="7"/>
  <c r="AM139" i="7"/>
  <c r="AN139" i="7" s="1"/>
  <c r="AM138" i="7"/>
  <c r="AM137" i="7"/>
  <c r="AN137" i="7" s="1"/>
  <c r="AM136" i="7"/>
  <c r="AN136" i="7" s="1"/>
  <c r="AM135" i="7"/>
  <c r="AN135" i="7" s="1"/>
  <c r="AM134" i="7"/>
  <c r="AN134" i="7" s="1"/>
  <c r="AX134" i="7" s="1"/>
  <c r="AM133" i="7"/>
  <c r="AN133" i="7" s="1"/>
  <c r="AM132" i="7"/>
  <c r="AN132" i="7" s="1"/>
  <c r="AM131" i="7"/>
  <c r="AW131" i="7" s="1"/>
  <c r="AM130" i="7"/>
  <c r="AN130" i="7" s="1"/>
  <c r="AX130" i="7" s="1"/>
  <c r="AM129" i="7"/>
  <c r="AN129" i="7" s="1"/>
  <c r="AM128" i="7"/>
  <c r="AN128" i="7" s="1"/>
  <c r="AM127" i="7"/>
  <c r="AM126" i="7"/>
  <c r="AN126" i="7" s="1"/>
  <c r="AX126" i="7" s="1"/>
  <c r="AM125" i="7"/>
  <c r="AW125" i="7" s="1"/>
  <c r="AM124" i="7"/>
  <c r="AN124" i="7" s="1"/>
  <c r="AM123" i="7"/>
  <c r="AW123" i="7" s="1"/>
  <c r="AM122" i="7"/>
  <c r="AN122" i="7" s="1"/>
  <c r="AX122" i="7" s="1"/>
  <c r="AM121" i="7"/>
  <c r="AW121" i="7" s="1"/>
  <c r="AM120" i="7"/>
  <c r="AN120" i="7" s="1"/>
  <c r="AM119" i="7"/>
  <c r="AN119" i="7" s="1"/>
  <c r="AM118" i="7"/>
  <c r="AW118" i="7" s="1"/>
  <c r="AM117" i="7"/>
  <c r="AW117" i="7" s="1"/>
  <c r="AM116" i="7"/>
  <c r="AW116" i="7" s="1"/>
  <c r="AM115" i="7"/>
  <c r="AW115" i="7" s="1"/>
  <c r="AM114" i="7"/>
  <c r="AN114" i="7" s="1"/>
  <c r="AM113" i="7"/>
  <c r="AN113" i="7" s="1"/>
  <c r="AM112" i="7"/>
  <c r="AW112" i="7" s="1"/>
  <c r="AM111" i="7"/>
  <c r="AM110" i="7"/>
  <c r="AW110" i="7" s="1"/>
  <c r="AM109" i="7"/>
  <c r="AW109" i="7" s="1"/>
  <c r="AM108" i="7"/>
  <c r="AM107" i="7"/>
  <c r="AM106" i="7"/>
  <c r="AM105" i="7"/>
  <c r="AW105" i="7" s="1"/>
  <c r="AM104" i="7"/>
  <c r="AW104" i="7" s="1"/>
  <c r="AM103" i="7"/>
  <c r="AW103" i="7" s="1"/>
  <c r="AM102" i="7"/>
  <c r="AN102" i="7" s="1"/>
  <c r="AX102" i="7" s="1"/>
  <c r="AM101" i="7"/>
  <c r="AN101" i="7" s="1"/>
  <c r="AM100" i="7"/>
  <c r="AW100" i="7" s="1"/>
  <c r="AM99" i="7"/>
  <c r="AM98" i="7"/>
  <c r="AW98" i="7" s="1"/>
  <c r="AM97" i="7"/>
  <c r="AN97" i="7" s="1"/>
  <c r="AM96" i="7"/>
  <c r="AN96" i="7" s="1"/>
  <c r="AM95" i="7"/>
  <c r="AN95" i="7" s="1"/>
  <c r="AM94" i="7"/>
  <c r="AN94" i="7" s="1"/>
  <c r="AX94" i="7" s="1"/>
  <c r="AM93" i="7"/>
  <c r="AW93" i="7" s="1"/>
  <c r="AM92" i="7"/>
  <c r="AN92" i="7" s="1"/>
  <c r="AM91" i="7"/>
  <c r="AW91" i="7" s="1"/>
  <c r="AM90" i="7"/>
  <c r="AW90" i="7" s="1"/>
  <c r="AM89" i="7"/>
  <c r="AW89" i="7" s="1"/>
  <c r="AM88" i="7"/>
  <c r="AW88" i="7" s="1"/>
  <c r="AM87" i="7"/>
  <c r="AN87" i="7" s="1"/>
  <c r="AM86" i="7"/>
  <c r="AW86" i="7" s="1"/>
  <c r="AM85" i="7"/>
  <c r="AN85" i="7" s="1"/>
  <c r="AM84" i="7"/>
  <c r="AN84" i="7" s="1"/>
  <c r="AM82" i="7"/>
  <c r="AW82" i="7" s="1"/>
  <c r="AM81" i="7"/>
  <c r="AN81" i="7" s="1"/>
  <c r="AM80" i="7"/>
  <c r="AN80" i="7" s="1"/>
  <c r="AM79" i="7"/>
  <c r="AW79" i="7" s="1"/>
  <c r="AM78" i="7"/>
  <c r="AN78" i="7" s="1"/>
  <c r="AM77" i="7"/>
  <c r="AW77" i="7" s="1"/>
  <c r="AM76" i="7"/>
  <c r="AW76" i="7" s="1"/>
  <c r="AM75" i="7"/>
  <c r="AN75" i="7" s="1"/>
  <c r="AM74" i="7"/>
  <c r="AW74" i="7" s="1"/>
  <c r="AM73" i="7"/>
  <c r="AN73" i="7" s="1"/>
  <c r="AM72" i="7"/>
  <c r="AN72" i="7" s="1"/>
  <c r="AM71" i="7"/>
  <c r="AN71" i="7" s="1"/>
  <c r="AM70" i="7"/>
  <c r="AN70" i="7" s="1"/>
  <c r="AM69" i="7"/>
  <c r="AN69" i="7" s="1"/>
  <c r="AM68" i="7"/>
  <c r="AW68" i="7" s="1"/>
  <c r="AM67" i="7"/>
  <c r="AW67" i="7" s="1"/>
  <c r="AM66" i="7"/>
  <c r="AW66" i="7" s="1"/>
  <c r="AM65" i="7"/>
  <c r="AN65" i="7" s="1"/>
  <c r="AM64" i="7"/>
  <c r="AN64" i="7" s="1"/>
  <c r="AM63" i="7"/>
  <c r="AM62" i="7"/>
  <c r="AN62" i="7" s="1"/>
  <c r="AM61" i="7"/>
  <c r="AN61" i="7" s="1"/>
  <c r="AM60" i="7"/>
  <c r="AW60" i="7" s="1"/>
  <c r="AM59" i="7"/>
  <c r="AM58" i="7"/>
  <c r="AN58" i="7" s="1"/>
  <c r="AM57" i="7"/>
  <c r="AW57" i="7" s="1"/>
  <c r="AM56" i="7"/>
  <c r="AW56" i="7" s="1"/>
  <c r="AM55" i="7"/>
  <c r="AW55" i="7" s="1"/>
  <c r="AM54" i="7"/>
  <c r="AN54" i="7" s="1"/>
  <c r="AM53" i="7"/>
  <c r="AW53" i="7" s="1"/>
  <c r="AM52" i="7"/>
  <c r="AW52" i="7" s="1"/>
  <c r="AM51" i="7"/>
  <c r="AN51" i="7" s="1"/>
  <c r="AM50" i="7"/>
  <c r="AW50" i="7" s="1"/>
  <c r="AM49" i="7"/>
  <c r="AN49" i="7" s="1"/>
  <c r="AM48" i="7"/>
  <c r="AN48" i="7" s="1"/>
  <c r="AM47" i="7"/>
  <c r="AW47" i="7" s="1"/>
  <c r="AM46" i="7"/>
  <c r="AN46" i="7" s="1"/>
  <c r="AM45" i="7"/>
  <c r="AW45" i="7" s="1"/>
  <c r="AM44" i="7"/>
  <c r="AN44" i="7" s="1"/>
  <c r="AM43" i="7"/>
  <c r="AW43" i="7" s="1"/>
  <c r="AM42" i="7"/>
  <c r="AN42" i="7" s="1"/>
  <c r="AM41" i="7"/>
  <c r="AW41" i="7" s="1"/>
  <c r="AM40" i="7"/>
  <c r="AN40" i="7" s="1"/>
  <c r="AM39" i="7"/>
  <c r="AW39" i="7" s="1"/>
  <c r="AM38" i="7"/>
  <c r="AW38" i="7" s="1"/>
  <c r="AM37" i="7"/>
  <c r="AW37" i="7" s="1"/>
  <c r="AM36" i="7"/>
  <c r="AW36" i="7" s="1"/>
  <c r="AM35" i="7"/>
  <c r="AN35" i="7" s="1"/>
  <c r="AM34" i="7"/>
  <c r="AN34" i="7" s="1"/>
  <c r="AM33" i="7"/>
  <c r="AN33" i="7" s="1"/>
  <c r="AM32" i="7"/>
  <c r="AN32" i="7" s="1"/>
  <c r="AM31" i="7"/>
  <c r="AN31" i="7" s="1"/>
  <c r="AM30" i="7"/>
  <c r="AW30" i="7" s="1"/>
  <c r="AM29" i="7"/>
  <c r="AW29" i="7" s="1"/>
  <c r="AM28" i="7"/>
  <c r="AW28" i="7" s="1"/>
  <c r="AM27" i="7"/>
  <c r="AN27" i="7" s="1"/>
  <c r="AM26" i="7"/>
  <c r="AN26" i="7" s="1"/>
  <c r="AM25" i="7"/>
  <c r="AW25" i="7" s="1"/>
  <c r="AM24" i="7"/>
  <c r="AN24" i="7" s="1"/>
  <c r="AM23" i="7"/>
  <c r="AW23" i="7" s="1"/>
  <c r="AM22" i="7"/>
  <c r="AM21" i="7"/>
  <c r="AM20" i="7"/>
  <c r="AN20" i="7" s="1"/>
  <c r="AM19" i="7"/>
  <c r="AW19" i="7" s="1"/>
  <c r="AM18" i="7"/>
  <c r="AM17" i="7"/>
  <c r="AN17" i="7" s="1"/>
  <c r="AM16" i="7"/>
  <c r="AN16" i="7" s="1"/>
  <c r="AM15" i="7"/>
  <c r="AN15" i="7" s="1"/>
  <c r="AM14" i="7"/>
  <c r="AW14" i="7" s="1"/>
  <c r="AM13" i="7"/>
  <c r="AN13" i="7" s="1"/>
  <c r="AM12" i="7"/>
  <c r="AN12" i="7" s="1"/>
  <c r="AM11" i="7"/>
  <c r="AM10" i="7"/>
  <c r="AN10" i="7" s="1"/>
  <c r="AM9" i="7"/>
  <c r="AN9" i="7" s="1"/>
  <c r="AM8" i="7"/>
  <c r="AW8" i="7" s="1"/>
  <c r="AN88" i="7"/>
  <c r="AN241" i="7"/>
  <c r="AW241" i="7"/>
  <c r="AN246" i="7"/>
  <c r="AW246" i="7"/>
  <c r="AN83" i="7"/>
  <c r="AW83" i="7"/>
  <c r="AN375" i="7"/>
  <c r="AW375" i="7"/>
  <c r="AN383" i="7"/>
  <c r="AW383" i="7"/>
  <c r="AN360" i="7"/>
  <c r="AW360" i="7"/>
  <c r="AN408" i="7"/>
  <c r="AW408" i="7"/>
  <c r="AN416" i="7"/>
  <c r="AW416" i="7"/>
  <c r="AN409" i="7"/>
  <c r="AW409" i="7"/>
  <c r="AN3974" i="3"/>
  <c r="AN1413" i="3"/>
  <c r="AN3043" i="3"/>
  <c r="AN3379" i="3"/>
  <c r="AN621" i="3"/>
  <c r="AN2191" i="3"/>
  <c r="AN4096" i="3"/>
  <c r="AN92" i="3"/>
  <c r="AN3920" i="3"/>
  <c r="AN4597" i="3"/>
  <c r="AN2347" i="3"/>
  <c r="AN1934" i="3"/>
  <c r="AK4993" i="3"/>
  <c r="AL4993" i="3"/>
  <c r="AM4993" i="3"/>
  <c r="AO1411" i="3"/>
  <c r="AO4821" i="3"/>
  <c r="AO4811" i="3"/>
  <c r="AN1092" i="3"/>
  <c r="AN1343" i="3"/>
  <c r="AN4549" i="3"/>
  <c r="AN4732" i="3"/>
  <c r="AN4662" i="3"/>
  <c r="AN4067" i="3"/>
  <c r="AN279" i="3"/>
  <c r="AN1641" i="3"/>
  <c r="AN4385" i="3"/>
  <c r="AN4088" i="3"/>
  <c r="AN3754" i="3"/>
  <c r="AN4548" i="3"/>
  <c r="AN4090" i="3"/>
  <c r="AN4084" i="3"/>
  <c r="AN4075" i="3"/>
  <c r="AN3937" i="3"/>
  <c r="AN3938" i="3"/>
  <c r="AN3441" i="3"/>
  <c r="AN3939" i="3"/>
  <c r="AN3954" i="3"/>
  <c r="AN3376" i="3"/>
  <c r="AN3291" i="3"/>
  <c r="AN2762" i="3"/>
  <c r="AN923" i="3"/>
  <c r="AN1061" i="3"/>
  <c r="AN836" i="3"/>
  <c r="AN1049" i="3"/>
  <c r="AN382" i="3"/>
  <c r="AN98" i="3"/>
  <c r="AN66" i="3"/>
  <c r="AN3849" i="3"/>
  <c r="AN1936" i="3"/>
  <c r="AN1796" i="3"/>
  <c r="AN1904" i="3"/>
  <c r="AN1902" i="3"/>
  <c r="AN1081" i="3"/>
  <c r="AN226" i="3"/>
  <c r="AN107" i="3"/>
  <c r="AN1542" i="3"/>
  <c r="AN1550" i="3"/>
  <c r="AN3941" i="3"/>
  <c r="AN2816" i="3"/>
  <c r="AN4740" i="3"/>
  <c r="AN4087" i="3"/>
  <c r="AN4578" i="3"/>
  <c r="AN2342" i="3"/>
  <c r="AN2358" i="3"/>
  <c r="AN2351" i="3"/>
  <c r="AN2353" i="3"/>
  <c r="AN2345" i="3"/>
  <c r="AN968" i="3"/>
  <c r="AO4416" i="3"/>
  <c r="AM21" i="2"/>
  <c r="AN21" i="2" s="1"/>
  <c r="AM22" i="2"/>
  <c r="AN22" i="2" s="1"/>
  <c r="I10" i="5"/>
  <c r="AM10" i="2"/>
  <c r="AN10" i="2" s="1"/>
  <c r="AM11" i="2"/>
  <c r="AN11" i="2" s="1"/>
  <c r="AM12" i="2"/>
  <c r="AN12" i="2" s="1"/>
  <c r="AM13" i="2"/>
  <c r="AN13" i="2" s="1"/>
  <c r="AM14" i="2"/>
  <c r="AN14" i="2" s="1"/>
  <c r="AM15" i="2"/>
  <c r="AN15" i="2" s="1"/>
  <c r="AM16" i="2"/>
  <c r="AN16" i="2" s="1"/>
  <c r="AM17" i="2"/>
  <c r="AN17" i="2" s="1"/>
  <c r="AM18" i="2"/>
  <c r="AN18" i="2" s="1"/>
  <c r="AM19" i="2"/>
  <c r="AN19" i="2" s="1"/>
  <c r="AM20" i="2"/>
  <c r="AN20" i="2" s="1"/>
  <c r="AM9" i="2"/>
  <c r="AN1109" i="3"/>
  <c r="AN895" i="3"/>
  <c r="AN1380" i="3"/>
  <c r="AN4318" i="3"/>
  <c r="AN4552" i="3"/>
  <c r="AN4298" i="3"/>
  <c r="AN4208" i="3"/>
  <c r="AO4208" i="3" s="1"/>
  <c r="AN23" i="3"/>
  <c r="AO23" i="3" s="1"/>
  <c r="AN3417" i="3"/>
  <c r="AN3769" i="3"/>
  <c r="AN3854" i="3"/>
  <c r="AN1664" i="3"/>
  <c r="AN4630" i="3"/>
  <c r="AN1841" i="3"/>
  <c r="AN2326" i="3"/>
  <c r="AN4649" i="3"/>
  <c r="AN1038" i="3"/>
  <c r="AN1239" i="3"/>
  <c r="AN1399" i="3"/>
  <c r="AN1394" i="3"/>
  <c r="AN361" i="3"/>
  <c r="AN632" i="3"/>
  <c r="I14" i="3"/>
  <c r="I15" i="3"/>
  <c r="I90" i="3"/>
  <c r="I10" i="3"/>
  <c r="I3023" i="3"/>
  <c r="I3024" i="3"/>
  <c r="I3025" i="3"/>
  <c r="I3026" i="3"/>
  <c r="I3027" i="3"/>
  <c r="I3028" i="3"/>
  <c r="I3029" i="3"/>
  <c r="I3030" i="3"/>
  <c r="I3031" i="3"/>
  <c r="I3032" i="3"/>
  <c r="I3033" i="3"/>
  <c r="I3034" i="3"/>
  <c r="I3035" i="3"/>
  <c r="I3036" i="3"/>
  <c r="I3037" i="3"/>
  <c r="I3038" i="3"/>
  <c r="I3039" i="3"/>
  <c r="I3040" i="3"/>
  <c r="I3041" i="3"/>
  <c r="I3044" i="3"/>
  <c r="I3261" i="3"/>
  <c r="I3262" i="3"/>
  <c r="I3268" i="3"/>
  <c r="I3269" i="3"/>
  <c r="I3270" i="3"/>
  <c r="I3271" i="3"/>
  <c r="I3272" i="3"/>
  <c r="I3273" i="3"/>
  <c r="I3274" i="3"/>
  <c r="I3275" i="3"/>
  <c r="I3276" i="3" s="1"/>
  <c r="I4823" i="3"/>
  <c r="I2014" i="3"/>
  <c r="I4824" i="3"/>
  <c r="AN1615" i="3"/>
  <c r="AN1434" i="3"/>
  <c r="AN1510" i="3"/>
  <c r="AN1470" i="3"/>
  <c r="AN1533" i="3"/>
  <c r="AN1536" i="3"/>
  <c r="AN1642" i="3"/>
  <c r="AN1578" i="3"/>
  <c r="AN1495" i="3"/>
  <c r="AT3" i="3"/>
  <c r="AT4" i="3" s="1"/>
  <c r="AV4" i="3" s="1"/>
  <c r="AT2" i="3" s="1"/>
  <c r="A3" i="3" s="1"/>
  <c r="AN3956" i="3"/>
  <c r="AN3944" i="3"/>
  <c r="AN4030" i="3"/>
  <c r="AN2362" i="3"/>
  <c r="AN480" i="3"/>
  <c r="AN343" i="3"/>
  <c r="B10" i="2"/>
  <c r="B11" i="2"/>
  <c r="B12" i="2"/>
  <c r="B14" i="2"/>
  <c r="B15" i="2"/>
  <c r="B16" i="2"/>
  <c r="B17" i="2"/>
  <c r="B18" i="2"/>
  <c r="B19" i="2"/>
  <c r="B20" i="2"/>
  <c r="AO2673" i="3"/>
  <c r="AN4018" i="3"/>
  <c r="AN4465" i="3"/>
  <c r="AN2324" i="3"/>
  <c r="AN633" i="3"/>
  <c r="AN75" i="3"/>
  <c r="AN1839" i="3"/>
  <c r="AN1824" i="3"/>
  <c r="AN1827" i="3"/>
  <c r="AN4731" i="3"/>
  <c r="AN189" i="3"/>
  <c r="AO1682" i="3"/>
  <c r="Y129" i="4"/>
  <c r="Z129" i="4"/>
  <c r="AA129" i="4"/>
  <c r="AB129" i="4"/>
  <c r="AC129" i="4"/>
  <c r="AD129" i="4"/>
  <c r="AE129" i="4"/>
  <c r="AF129" i="4"/>
  <c r="AG129" i="4"/>
  <c r="AH129" i="4"/>
  <c r="AI129" i="4"/>
  <c r="AJ129" i="4"/>
  <c r="AK129" i="4"/>
  <c r="AL8" i="4"/>
  <c r="AM8" i="4" s="1"/>
  <c r="AL9" i="4"/>
  <c r="AM9" i="4" s="1"/>
  <c r="AL10" i="4"/>
  <c r="AM10" i="4" s="1"/>
  <c r="AL11" i="4"/>
  <c r="AM11" i="4" s="1"/>
  <c r="AL12" i="4"/>
  <c r="AM12" i="4" s="1"/>
  <c r="AL13" i="4"/>
  <c r="AM13" i="4" s="1"/>
  <c r="AL14" i="4"/>
  <c r="AM14" i="4" s="1"/>
  <c r="R12" i="5"/>
  <c r="S12" i="5"/>
  <c r="T12" i="5"/>
  <c r="U12" i="5"/>
  <c r="V12" i="5"/>
  <c r="W12" i="5"/>
  <c r="X12" i="5"/>
  <c r="Y12" i="5"/>
  <c r="Z12" i="5"/>
  <c r="AA12" i="5"/>
  <c r="AB12" i="5"/>
  <c r="AD12" i="5"/>
  <c r="A19" i="2"/>
  <c r="S129" i="4"/>
  <c r="M129" i="4"/>
  <c r="H129" i="4"/>
  <c r="AO4825" i="3"/>
  <c r="AO1686" i="3"/>
  <c r="A10" i="2"/>
  <c r="A11" i="2" s="1"/>
  <c r="A12" i="2" s="1"/>
  <c r="AO1963" i="3"/>
  <c r="AO3619" i="3"/>
  <c r="AO3664" i="3"/>
  <c r="AO3699" i="3"/>
  <c r="AO3790" i="3"/>
  <c r="AO3830" i="3"/>
  <c r="AO336" i="3"/>
  <c r="AO379" i="3"/>
  <c r="AO2051" i="3"/>
  <c r="AO2067" i="3"/>
  <c r="AO2115" i="3"/>
  <c r="AO2156" i="3"/>
  <c r="AO2196" i="3"/>
  <c r="AO1690" i="3"/>
  <c r="AO1702" i="3"/>
  <c r="AO1718" i="3"/>
  <c r="AO1730" i="3"/>
  <c r="AO1738" i="3"/>
  <c r="AO1758" i="3"/>
  <c r="AO1773" i="3"/>
  <c r="AO1785" i="3"/>
  <c r="AO1798" i="3"/>
  <c r="AO1882" i="3"/>
  <c r="AO4495" i="3"/>
  <c r="AO4547" i="3"/>
  <c r="AO4584" i="3"/>
  <c r="AO4625" i="3"/>
  <c r="AO4735" i="3"/>
  <c r="AO4683" i="3"/>
  <c r="AO4713" i="3"/>
  <c r="AO4715" i="3"/>
  <c r="AO576" i="3"/>
  <c r="AO1213" i="3"/>
  <c r="AO1177" i="3"/>
  <c r="AO712" i="3"/>
  <c r="AO719" i="3"/>
  <c r="AO1318" i="3"/>
  <c r="AO960" i="3"/>
  <c r="AO1355" i="3"/>
  <c r="AO3130" i="3"/>
  <c r="AO3138" i="3"/>
  <c r="AO3146" i="3"/>
  <c r="AO3154" i="3"/>
  <c r="AO3166" i="3"/>
  <c r="AO3174" i="3"/>
  <c r="AO3182" i="3"/>
  <c r="AO3198" i="3"/>
  <c r="AO3209" i="3"/>
  <c r="AO3218" i="3"/>
  <c r="AO3226" i="3"/>
  <c r="AO3234" i="3"/>
  <c r="AO4116" i="3"/>
  <c r="AO4126" i="3"/>
  <c r="AO4133" i="3"/>
  <c r="AO4137" i="3"/>
  <c r="AO4153" i="3"/>
  <c r="AO4161" i="3"/>
  <c r="AO4260" i="3"/>
  <c r="AO4398" i="3"/>
  <c r="AO4824" i="3"/>
  <c r="AO255" i="3"/>
  <c r="AO3349" i="3"/>
  <c r="AO4008" i="3"/>
  <c r="AO4021" i="3"/>
  <c r="AO3408" i="3"/>
  <c r="AO2497" i="3"/>
  <c r="AO2553" i="3"/>
  <c r="AO2633" i="3"/>
  <c r="AO2657" i="3"/>
  <c r="AO2701" i="3"/>
  <c r="AO2713" i="3"/>
  <c r="AO2725" i="3"/>
  <c r="AO1449" i="3"/>
  <c r="AO1532" i="3"/>
  <c r="AO1626" i="3"/>
  <c r="AO1645" i="3"/>
  <c r="I4537" i="3"/>
  <c r="I4740" i="3"/>
  <c r="I4538" i="3"/>
  <c r="I4737" i="3"/>
  <c r="I4558" i="3"/>
  <c r="I4633" i="3"/>
  <c r="I3937" i="3"/>
  <c r="I4651" i="3"/>
  <c r="I4080" i="3"/>
  <c r="I4653" i="3"/>
  <c r="I4654" i="3"/>
  <c r="I4655" i="3"/>
  <c r="I675" i="3"/>
  <c r="I4465" i="3"/>
  <c r="I4670" i="3"/>
  <c r="I4671" i="3"/>
  <c r="I4700" i="3"/>
  <c r="I4705" i="3"/>
  <c r="I4719" i="3"/>
  <c r="I2023" i="3"/>
  <c r="I722" i="3"/>
  <c r="I4631" i="3"/>
  <c r="I651" i="3"/>
  <c r="I659" i="3"/>
  <c r="I540" i="3"/>
  <c r="I562" i="3"/>
  <c r="I672" i="3"/>
  <c r="I603" i="3"/>
  <c r="I615" i="3"/>
  <c r="I721" i="3"/>
  <c r="I1000" i="3"/>
  <c r="I1001" i="3"/>
  <c r="I825" i="3"/>
  <c r="I863" i="3"/>
  <c r="I694" i="3"/>
  <c r="I794" i="3"/>
  <c r="I967" i="3"/>
  <c r="I747" i="3"/>
  <c r="I527" i="3"/>
  <c r="I1046" i="3"/>
  <c r="I706" i="3"/>
  <c r="I743" i="3"/>
  <c r="I905" i="3"/>
  <c r="I977" i="3"/>
  <c r="I1267" i="3"/>
  <c r="I1283" i="3"/>
  <c r="I844" i="3"/>
  <c r="I2378" i="3"/>
  <c r="I1155" i="3"/>
  <c r="I2392" i="3"/>
  <c r="I2393" i="3"/>
  <c r="I2473" i="3"/>
  <c r="I2399" i="3"/>
  <c r="I3067" i="3"/>
  <c r="I3068" i="3"/>
  <c r="I3133" i="3"/>
  <c r="I3137" i="3"/>
  <c r="I3138" i="3"/>
  <c r="I2478" i="3"/>
  <c r="I3061" i="3"/>
  <c r="I3232" i="3"/>
  <c r="I4464" i="3"/>
  <c r="I4470" i="3"/>
  <c r="I4471" i="3"/>
  <c r="I4485" i="3"/>
  <c r="I4726" i="3"/>
  <c r="I4489" i="3"/>
  <c r="I4490" i="3"/>
  <c r="I4495" i="3"/>
  <c r="I4499" i="3"/>
  <c r="I4508" i="3"/>
  <c r="I4509" i="3"/>
  <c r="I4513" i="3"/>
  <c r="I4466" i="3"/>
  <c r="I3233" i="3"/>
  <c r="I1061" i="3"/>
  <c r="I918" i="3"/>
  <c r="I3234" i="3"/>
  <c r="I3235" i="3"/>
  <c r="I3236" i="3"/>
  <c r="I3237" i="3"/>
  <c r="I3238" i="3"/>
  <c r="I3239" i="3"/>
  <c r="I3240" i="3"/>
  <c r="I3241" i="3"/>
  <c r="I3242" i="3" s="1"/>
  <c r="I3259" i="3"/>
  <c r="I4403" i="3"/>
  <c r="I3260" i="3"/>
  <c r="I4349" i="3"/>
  <c r="I3381" i="3"/>
  <c r="I3382" i="3"/>
  <c r="I3048" i="3"/>
  <c r="Q12" i="5"/>
  <c r="N12" i="5"/>
  <c r="AE10" i="5"/>
  <c r="AF10" i="5" s="1"/>
  <c r="AF12" i="5" s="1"/>
  <c r="I3049" i="3"/>
  <c r="I3046" i="3"/>
  <c r="I1971" i="3"/>
  <c r="I2007" i="3"/>
  <c r="I117" i="3"/>
  <c r="I16" i="3"/>
  <c r="I33" i="6"/>
  <c r="AE30" i="6"/>
  <c r="AF30" i="6" s="1"/>
  <c r="E30" i="6"/>
  <c r="C30" i="6"/>
  <c r="B30" i="6"/>
  <c r="AE29" i="6"/>
  <c r="AF29" i="6" s="1"/>
  <c r="E29" i="6"/>
  <c r="C29" i="6"/>
  <c r="B29" i="6"/>
  <c r="AE28" i="6"/>
  <c r="AF28" i="6" s="1"/>
  <c r="E28" i="6"/>
  <c r="C28" i="6"/>
  <c r="B28" i="6"/>
  <c r="AE27" i="6"/>
  <c r="AF27" i="6" s="1"/>
  <c r="E27" i="6"/>
  <c r="C27" i="6"/>
  <c r="B27" i="6"/>
  <c r="AE26" i="6"/>
  <c r="AF26" i="6" s="1"/>
  <c r="E26" i="6"/>
  <c r="C26" i="6"/>
  <c r="B26" i="6"/>
  <c r="AE25" i="6"/>
  <c r="AF25" i="6" s="1"/>
  <c r="E25" i="6"/>
  <c r="C25" i="6"/>
  <c r="B25" i="6"/>
  <c r="AE24" i="6"/>
  <c r="AF24" i="6" s="1"/>
  <c r="E24" i="6"/>
  <c r="C24" i="6"/>
  <c r="B24" i="6"/>
  <c r="AE23" i="6"/>
  <c r="AF23" i="6" s="1"/>
  <c r="E23" i="6"/>
  <c r="C23" i="6"/>
  <c r="B23" i="6"/>
  <c r="AE22" i="6"/>
  <c r="AF22" i="6" s="1"/>
  <c r="E22" i="6"/>
  <c r="C22" i="6"/>
  <c r="B22" i="6"/>
  <c r="AE21" i="6"/>
  <c r="AF21" i="6" s="1"/>
  <c r="E21" i="6"/>
  <c r="C21" i="6"/>
  <c r="B21" i="6"/>
  <c r="AE20" i="6"/>
  <c r="AF20" i="6" s="1"/>
  <c r="E20" i="6"/>
  <c r="C20" i="6"/>
  <c r="B20" i="6"/>
  <c r="AE19" i="6"/>
  <c r="AF19" i="6" s="1"/>
  <c r="E19" i="6"/>
  <c r="C19" i="6"/>
  <c r="B19" i="6"/>
  <c r="AE18" i="6"/>
  <c r="AF18" i="6" s="1"/>
  <c r="E18" i="6"/>
  <c r="C18" i="6"/>
  <c r="B18" i="6"/>
  <c r="AE17" i="6"/>
  <c r="AF17" i="6" s="1"/>
  <c r="E17" i="6"/>
  <c r="C17" i="6"/>
  <c r="B17" i="6"/>
  <c r="AE16" i="6"/>
  <c r="AF16" i="6" s="1"/>
  <c r="E16" i="6"/>
  <c r="C16" i="6"/>
  <c r="B16" i="6"/>
  <c r="AE15" i="6"/>
  <c r="AF15" i="6" s="1"/>
  <c r="E15" i="6"/>
  <c r="C15" i="6"/>
  <c r="B15" i="6"/>
  <c r="AE14" i="6"/>
  <c r="AF14" i="6" s="1"/>
  <c r="E14" i="6"/>
  <c r="C14" i="6"/>
  <c r="B14" i="6"/>
  <c r="AE13" i="6"/>
  <c r="AF13" i="6" s="1"/>
  <c r="E13" i="6"/>
  <c r="C13" i="6"/>
  <c r="B13" i="6"/>
  <c r="AE12" i="6"/>
  <c r="AF12" i="6" s="1"/>
  <c r="E12" i="6"/>
  <c r="C12" i="6"/>
  <c r="B12" i="6"/>
  <c r="AE11" i="6"/>
  <c r="AF11" i="6" s="1"/>
  <c r="E11" i="6"/>
  <c r="C11" i="6"/>
  <c r="B11" i="6"/>
  <c r="AE10" i="6"/>
  <c r="AF10" i="6" s="1"/>
  <c r="E10" i="6"/>
  <c r="C10" i="6"/>
  <c r="B10" i="6"/>
  <c r="AI9" i="6"/>
  <c r="AE9" i="6"/>
  <c r="AF9" i="6" s="1"/>
  <c r="E9" i="6"/>
  <c r="C9" i="6"/>
  <c r="B9" i="6"/>
  <c r="AE8" i="6"/>
  <c r="E8" i="6"/>
  <c r="C8" i="6"/>
  <c r="B8" i="6"/>
  <c r="A9" i="6"/>
  <c r="A10" i="6" s="1"/>
  <c r="A11" i="6" s="1"/>
  <c r="A12" i="6" s="1"/>
  <c r="A13" i="6" s="1"/>
  <c r="A14" i="6" s="1"/>
  <c r="A15" i="6" s="1"/>
  <c r="A16" i="6" s="1"/>
  <c r="A17" i="6" s="1"/>
  <c r="A18" i="6" s="1"/>
  <c r="A19" i="6" s="1"/>
  <c r="A20" i="6" s="1"/>
  <c r="A21" i="6" s="1"/>
  <c r="A22" i="6" s="1"/>
  <c r="A23" i="6" s="1"/>
  <c r="A24" i="6" s="1"/>
  <c r="A25" i="6" s="1"/>
  <c r="A26" i="6" s="1"/>
  <c r="A27" i="6" s="1"/>
  <c r="A28" i="6" s="1"/>
  <c r="A29" i="6" s="1"/>
  <c r="A30" i="6" s="1"/>
  <c r="AO4097" i="3"/>
  <c r="AO4230" i="3"/>
  <c r="AO4083" i="3"/>
  <c r="AO4102" i="3"/>
  <c r="AO4145" i="3"/>
  <c r="AO4125" i="3"/>
  <c r="AO4042" i="3"/>
  <c r="AO4035" i="3"/>
  <c r="AO3993" i="3"/>
  <c r="AO3781" i="3"/>
  <c r="AO3845" i="3"/>
  <c r="AO3828" i="3"/>
  <c r="AO3814" i="3"/>
  <c r="AO3903" i="3"/>
  <c r="AO3898" i="3"/>
  <c r="AO3443" i="3"/>
  <c r="AO3863" i="3"/>
  <c r="AO3756" i="3"/>
  <c r="AO3731" i="3"/>
  <c r="AO3695" i="3"/>
  <c r="AO3654" i="3"/>
  <c r="AO3638" i="3"/>
  <c r="AO3623" i="3"/>
  <c r="U3614" i="3"/>
  <c r="AO3614" i="3" s="1"/>
  <c r="AO3607" i="3"/>
  <c r="AO3579" i="3"/>
  <c r="AO3471" i="3"/>
  <c r="AO3304" i="3"/>
  <c r="AO3247" i="3"/>
  <c r="U3205" i="3"/>
  <c r="AO3205" i="3" s="1"/>
  <c r="AO3194" i="3"/>
  <c r="AO2724" i="3"/>
  <c r="AO1769" i="3"/>
  <c r="AO1742" i="3"/>
  <c r="AO1710" i="3"/>
  <c r="AO2920" i="3"/>
  <c r="AO2854" i="3"/>
  <c r="U2743" i="3"/>
  <c r="AO2743" i="3" s="1"/>
  <c r="AO2834" i="3"/>
  <c r="AO2741" i="3"/>
  <c r="AO2810" i="3"/>
  <c r="AO2761" i="3"/>
  <c r="AO2645" i="3"/>
  <c r="AO2693" i="3"/>
  <c r="AO2681" i="3"/>
  <c r="AO2669" i="3"/>
  <c r="AO2549" i="3"/>
  <c r="AO2538" i="3"/>
  <c r="AO2537" i="3"/>
  <c r="AO2524" i="3"/>
  <c r="AO2521" i="3"/>
  <c r="AO2518" i="3"/>
  <c r="AO2509" i="3"/>
  <c r="AO2501" i="3"/>
  <c r="AO2312" i="3"/>
  <c r="AO2197" i="3"/>
  <c r="AO2123" i="3"/>
  <c r="AO2112" i="3"/>
  <c r="AO2111" i="3"/>
  <c r="AO2103" i="3"/>
  <c r="AO2092" i="3"/>
  <c r="AO2091" i="3"/>
  <c r="AO2059" i="3"/>
  <c r="U2042" i="3"/>
  <c r="AO2042" i="3" s="1"/>
  <c r="U713" i="3"/>
  <c r="AO713" i="3" s="1"/>
  <c r="AO969" i="3"/>
  <c r="AO735" i="3"/>
  <c r="AO1101" i="3"/>
  <c r="AO1132" i="3"/>
  <c r="AO1292" i="3"/>
  <c r="AO703" i="3"/>
  <c r="AO1013" i="3"/>
  <c r="AO728" i="3"/>
  <c r="AO1051" i="3"/>
  <c r="AO736" i="3"/>
  <c r="AO700" i="3"/>
  <c r="AO707" i="3"/>
  <c r="AO1032" i="3"/>
  <c r="AO1153" i="3"/>
  <c r="AO877" i="3"/>
  <c r="AO1363" i="3"/>
  <c r="AO743" i="3"/>
  <c r="AO1274" i="3"/>
  <c r="AO2003" i="3"/>
  <c r="AO1528" i="3"/>
  <c r="AO1503" i="3"/>
  <c r="AO1453" i="3"/>
  <c r="AO627" i="3"/>
  <c r="AO516" i="3"/>
  <c r="AO607" i="3"/>
  <c r="AO592" i="3"/>
  <c r="AO544" i="3"/>
  <c r="AO679" i="3"/>
  <c r="AO524" i="3"/>
  <c r="AO654" i="3"/>
  <c r="AO431" i="3"/>
  <c r="AO507" i="3"/>
  <c r="AO332" i="3"/>
  <c r="AO499" i="3"/>
  <c r="AO475" i="3"/>
  <c r="AO395" i="3"/>
  <c r="AO491" i="3"/>
  <c r="AO308" i="3"/>
  <c r="AO106" i="3"/>
  <c r="AO182" i="3"/>
  <c r="AO239" i="3"/>
  <c r="AO235" i="3"/>
  <c r="AO221" i="3"/>
  <c r="AO152" i="3"/>
  <c r="AO130" i="3"/>
  <c r="AO124" i="3"/>
  <c r="AO4613" i="3"/>
  <c r="AO4610" i="3"/>
  <c r="AO4592" i="3"/>
  <c r="AO4679" i="3"/>
  <c r="AO4515" i="3"/>
  <c r="AO81" i="3"/>
  <c r="AO1161" i="3"/>
  <c r="AO2749" i="3"/>
  <c r="AO504" i="3"/>
  <c r="AO1126" i="3"/>
  <c r="AO4282" i="3"/>
  <c r="AO4165" i="3"/>
  <c r="AO4726" i="3"/>
  <c r="I3066" i="3"/>
  <c r="I3420" i="3"/>
  <c r="I4391" i="3"/>
  <c r="I3421" i="3"/>
  <c r="I4392" i="3"/>
  <c r="I3425" i="3"/>
  <c r="I4396" i="3"/>
  <c r="I2491" i="3"/>
  <c r="I170" i="3"/>
  <c r="I171" i="3"/>
  <c r="I172" i="3"/>
  <c r="I173" i="3"/>
  <c r="I177" i="3"/>
  <c r="I178" i="3"/>
  <c r="I179" i="3"/>
  <c r="I180" i="3"/>
  <c r="I181" i="3"/>
  <c r="I1392" i="3"/>
  <c r="I4150" i="3"/>
  <c r="I2603" i="3"/>
  <c r="I4160" i="3"/>
  <c r="I2616" i="3"/>
  <c r="I3294" i="3"/>
  <c r="I4197" i="3"/>
  <c r="I2643" i="3"/>
  <c r="I2659" i="3"/>
  <c r="I3346" i="3"/>
  <c r="I3292" i="3"/>
  <c r="I3347" i="3"/>
  <c r="I3348" i="3"/>
  <c r="I3351" i="3"/>
  <c r="I4256" i="3"/>
  <c r="I3357" i="3"/>
  <c r="I3991" i="3"/>
  <c r="I4115" i="3"/>
  <c r="I1441" i="3"/>
  <c r="I1442" i="3"/>
  <c r="I4018" i="3"/>
  <c r="I4308" i="3"/>
  <c r="I4031" i="3"/>
  <c r="I4219" i="3"/>
  <c r="I3165" i="3"/>
  <c r="I1576" i="3"/>
  <c r="I1577" i="3"/>
  <c r="I4265" i="3"/>
  <c r="I4310" i="3"/>
  <c r="I4313" i="3"/>
  <c r="I4089" i="3"/>
  <c r="I4314" i="3"/>
  <c r="I4315" i="3"/>
  <c r="I4370" i="3"/>
  <c r="I1450" i="3"/>
  <c r="I1451" i="3"/>
  <c r="I689" i="3"/>
  <c r="I1966" i="3"/>
  <c r="I1592" i="3"/>
  <c r="I1601" i="3"/>
  <c r="I2017" i="3"/>
  <c r="I1956" i="3"/>
  <c r="I1952" i="3"/>
  <c r="I1995" i="3"/>
  <c r="I1991" i="3"/>
  <c r="I3958" i="3"/>
  <c r="I3374" i="3"/>
  <c r="I1199" i="3"/>
  <c r="I4494" i="3"/>
  <c r="I2477" i="3"/>
  <c r="I1166" i="3"/>
  <c r="I708" i="3"/>
  <c r="I709" i="3"/>
  <c r="I1351" i="3"/>
  <c r="I1352" i="3"/>
  <c r="I1031" i="3"/>
  <c r="I585" i="3"/>
  <c r="I2472" i="3"/>
  <c r="I4350" i="3"/>
  <c r="I1364" i="3"/>
  <c r="I2400" i="3"/>
  <c r="I1347" i="3"/>
  <c r="I4734" i="3"/>
  <c r="I644" i="3"/>
  <c r="I4252" i="3"/>
  <c r="I4720" i="3"/>
  <c r="I4721" i="3"/>
  <c r="I1256" i="3"/>
  <c r="I2474" i="3"/>
  <c r="I1101" i="3"/>
  <c r="I3181" i="3"/>
  <c r="I3182" i="3"/>
  <c r="I908" i="3"/>
  <c r="I2407" i="3"/>
  <c r="I3426" i="3"/>
  <c r="I4397" i="3"/>
  <c r="I4507" i="3"/>
  <c r="I940" i="3"/>
  <c r="I963" i="3"/>
  <c r="I820" i="3"/>
  <c r="I736" i="3"/>
  <c r="I4068" i="3"/>
  <c r="I198" i="3"/>
  <c r="I4019" i="3"/>
  <c r="I4309" i="3"/>
  <c r="I4404" i="3"/>
  <c r="I1035" i="3"/>
  <c r="I729" i="3"/>
  <c r="I903" i="3"/>
  <c r="I1122" i="3"/>
  <c r="I1119" i="3"/>
  <c r="I817" i="3"/>
  <c r="I2381" i="3"/>
  <c r="I1602" i="3"/>
  <c r="I924" i="3"/>
  <c r="I864" i="3"/>
  <c r="I3422" i="3"/>
  <c r="I3423" i="3"/>
  <c r="I3424" i="3"/>
  <c r="I4395" i="3"/>
  <c r="I1027" i="3"/>
  <c r="I2644" i="3"/>
  <c r="I174" i="3"/>
  <c r="I17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4161" i="3"/>
  <c r="I4116" i="3"/>
  <c r="I4220" i="3"/>
  <c r="I3166" i="3"/>
  <c r="I798" i="3"/>
  <c r="I3966" i="3"/>
  <c r="I3209" i="3"/>
  <c r="I699" i="3"/>
  <c r="I875" i="3"/>
  <c r="I4279" i="3"/>
  <c r="I3992" i="3"/>
  <c r="I4280" i="3"/>
  <c r="I4262" i="3"/>
  <c r="I3358" i="3"/>
  <c r="I4263" i="3"/>
  <c r="I1986" i="3"/>
  <c r="I1673" i="3"/>
  <c r="I3139" i="3"/>
  <c r="I3140" i="3"/>
  <c r="I1044" i="3"/>
  <c r="I2394" i="3"/>
  <c r="I2395" i="3"/>
  <c r="I2396" i="3"/>
  <c r="I2397" i="3"/>
  <c r="I733" i="3"/>
  <c r="I826" i="3"/>
  <c r="I801" i="3"/>
  <c r="I1341" i="3"/>
  <c r="I573" i="3"/>
  <c r="I1039" i="3"/>
  <c r="I855" i="3"/>
  <c r="I546" i="3"/>
  <c r="I923" i="3"/>
  <c r="I4706" i="3"/>
  <c r="I3378" i="3"/>
  <c r="I4656" i="3"/>
  <c r="I3352" i="3"/>
  <c r="I3353" i="3"/>
  <c r="I3354" i="3"/>
  <c r="I3060" i="3"/>
  <c r="I3243" i="3"/>
  <c r="I3244" i="3"/>
  <c r="I3245" i="3"/>
  <c r="I526" i="3"/>
  <c r="I815" i="3"/>
  <c r="I2382" i="3"/>
  <c r="I701" i="3"/>
  <c r="I4250" i="3"/>
  <c r="I3285" i="3"/>
  <c r="I4251" i="3"/>
  <c r="I1291" i="3"/>
  <c r="I2019" i="3"/>
  <c r="I1962" i="3"/>
  <c r="I1987" i="3"/>
  <c r="I3217" i="3"/>
  <c r="I4266" i="3"/>
  <c r="I3134" i="3"/>
  <c r="I3135" i="3"/>
  <c r="I3136" i="3"/>
  <c r="I2476" i="3"/>
  <c r="I118" i="3"/>
  <c r="I119" i="3"/>
  <c r="I578" i="3"/>
  <c r="I935" i="3"/>
  <c r="I3647" i="3"/>
  <c r="I3350" i="3"/>
  <c r="I1443" i="3"/>
  <c r="I115" i="3"/>
  <c r="I4394" i="3"/>
  <c r="I2587" i="3"/>
  <c r="I2588" i="3"/>
  <c r="I2494" i="3"/>
  <c r="I1578" i="3"/>
  <c r="I4722" i="3"/>
  <c r="I4723" i="3"/>
  <c r="I618" i="3"/>
  <c r="I1371" i="3"/>
  <c r="I785" i="3"/>
  <c r="I1300" i="3"/>
  <c r="I781" i="3"/>
  <c r="I3349" i="3"/>
  <c r="I1600" i="3"/>
  <c r="I2016" i="3"/>
  <c r="I1980" i="3"/>
  <c r="I4322" i="3"/>
  <c r="I4032" i="3"/>
  <c r="I3295" i="3"/>
  <c r="I1502" i="3"/>
  <c r="I879" i="3"/>
  <c r="I2006" i="3"/>
  <c r="I852" i="3"/>
  <c r="I784" i="3"/>
  <c r="I2483" i="3"/>
  <c r="I4316" i="3"/>
  <c r="I2660" i="3"/>
  <c r="I2492" i="3"/>
  <c r="I1393" i="3"/>
  <c r="I4652" i="3"/>
  <c r="I1303" i="3"/>
  <c r="I539" i="3"/>
  <c r="I3069" i="3"/>
  <c r="I2408" i="3"/>
  <c r="I3383" i="3"/>
  <c r="I4351" i="3"/>
  <c r="I4253" i="3"/>
  <c r="I1595" i="3"/>
  <c r="I1165" i="3"/>
  <c r="I887" i="3"/>
  <c r="I102" i="3"/>
  <c r="I2383" i="3"/>
  <c r="I557" i="3"/>
  <c r="I4114" i="3"/>
  <c r="I2493" i="3"/>
  <c r="I4249" i="3"/>
  <c r="I2604" i="3"/>
  <c r="I259" i="3"/>
  <c r="I532" i="3"/>
  <c r="I2617" i="3"/>
  <c r="I4701" i="3"/>
  <c r="I723" i="3"/>
  <c r="I777" i="3"/>
  <c r="I1058" i="3"/>
  <c r="I1078" i="3"/>
  <c r="I4405" i="3"/>
  <c r="I922" i="3"/>
  <c r="I1594" i="3"/>
  <c r="I4732" i="3"/>
  <c r="I3427" i="3"/>
  <c r="I4398" i="3"/>
  <c r="I2475" i="3"/>
  <c r="I1389" i="3"/>
  <c r="I968" i="3"/>
  <c r="I1284" i="3"/>
  <c r="I1019" i="3"/>
  <c r="I1375" i="3"/>
  <c r="I533" i="3"/>
  <c r="I595" i="3"/>
  <c r="I4258" i="3"/>
  <c r="I690" i="3"/>
  <c r="I4393" i="3"/>
  <c r="I1305" i="3"/>
  <c r="I993" i="3"/>
  <c r="I4020" i="3"/>
  <c r="I103" i="3"/>
  <c r="I4162" i="3"/>
  <c r="I3141" i="3"/>
  <c r="I199" i="3"/>
  <c r="I2379" i="3"/>
  <c r="I745" i="3"/>
  <c r="I3210" i="3"/>
  <c r="I3359" i="3"/>
  <c r="I3993" i="3"/>
  <c r="I4281" i="3"/>
  <c r="I773" i="3"/>
  <c r="I4257" i="3"/>
  <c r="I1125" i="3"/>
  <c r="I1126" i="3"/>
  <c r="I1593" i="3"/>
  <c r="I4311" i="3"/>
  <c r="I4221" i="3"/>
  <c r="I1306" i="3"/>
  <c r="I534" i="3"/>
  <c r="I1033" i="3"/>
  <c r="I2645" i="3"/>
  <c r="I846" i="3"/>
  <c r="I4117" i="3"/>
  <c r="I1062" i="3"/>
  <c r="I1149" i="3"/>
  <c r="I4657" i="3"/>
  <c r="I4081" i="3"/>
  <c r="I1293" i="3"/>
  <c r="I1372" i="3"/>
  <c r="I3967" i="3"/>
  <c r="I1998" i="3"/>
  <c r="I563" i="3"/>
  <c r="I2486" i="3"/>
  <c r="I176" i="3"/>
  <c r="I4707" i="3"/>
  <c r="I1368" i="3"/>
  <c r="I1503" i="3"/>
  <c r="I4724" i="3"/>
  <c r="I4725" i="3"/>
  <c r="I4632" i="3"/>
  <c r="I575" i="3"/>
  <c r="I3218" i="3"/>
  <c r="I4267" i="3"/>
  <c r="I2495" i="3"/>
  <c r="I1579" i="3"/>
  <c r="I182" i="3"/>
  <c r="I1087" i="3"/>
  <c r="I1179" i="3"/>
  <c r="I4317" i="3"/>
  <c r="I838" i="3"/>
  <c r="I4198" i="3"/>
  <c r="I3296" i="3"/>
  <c r="I3938" i="3"/>
  <c r="I4406" i="3"/>
  <c r="I1979" i="3"/>
  <c r="I1504" i="3"/>
  <c r="I1093" i="3"/>
  <c r="I4323" i="3"/>
  <c r="I4033" i="3"/>
  <c r="I1444" i="3"/>
  <c r="I2661" i="3"/>
  <c r="I1960" i="3"/>
  <c r="I724" i="3"/>
  <c r="I2618" i="3"/>
  <c r="I4371" i="3"/>
  <c r="I1161" i="3"/>
  <c r="I3246" i="3"/>
  <c r="I120" i="3"/>
  <c r="I611" i="3"/>
  <c r="I927" i="3"/>
  <c r="I3183" i="3"/>
  <c r="I938" i="3"/>
  <c r="I4259" i="3"/>
  <c r="I3355" i="3"/>
  <c r="I1596" i="3"/>
  <c r="I4255" i="3"/>
  <c r="I4254" i="3"/>
  <c r="I4352" i="3"/>
  <c r="I3384" i="3"/>
  <c r="I707" i="3"/>
  <c r="I885" i="3"/>
  <c r="I845" i="3"/>
  <c r="I4151" i="3"/>
  <c r="I260" i="3"/>
  <c r="I589" i="3"/>
  <c r="I304" i="3"/>
  <c r="I994" i="3"/>
  <c r="I4702" i="3"/>
  <c r="I12" i="3"/>
  <c r="I2605" i="3"/>
  <c r="I1452" i="3"/>
  <c r="I2384" i="3"/>
  <c r="I725" i="3"/>
  <c r="I3070" i="3"/>
  <c r="I2409" i="3"/>
  <c r="I1170" i="3"/>
  <c r="I2398" i="3"/>
  <c r="I4624" i="3"/>
  <c r="I1603" i="3"/>
  <c r="I583" i="3"/>
  <c r="I3375" i="3"/>
  <c r="I4399" i="3"/>
  <c r="I726" i="3"/>
  <c r="I2589" i="3"/>
  <c r="I1674" i="3"/>
  <c r="I1675" i="3"/>
  <c r="I1373" i="3"/>
  <c r="I200" i="3"/>
  <c r="I201" i="3"/>
  <c r="I1282" i="3"/>
  <c r="I4021" i="3"/>
  <c r="I3142" i="3"/>
  <c r="I3143" i="3"/>
  <c r="I3211" i="3"/>
  <c r="I2380" i="3"/>
  <c r="I2401" i="3"/>
  <c r="I4312" i="3"/>
  <c r="I3994" i="3"/>
  <c r="I3995" i="3"/>
  <c r="I4264" i="3"/>
  <c r="I3360" i="3"/>
  <c r="I948" i="3"/>
  <c r="I738" i="3"/>
  <c r="I1340" i="3"/>
  <c r="I1999" i="3"/>
  <c r="I4222" i="3"/>
  <c r="I3167" i="3"/>
  <c r="I650" i="3"/>
  <c r="I1229" i="3"/>
  <c r="I1937" i="3"/>
  <c r="I4118" i="3"/>
  <c r="I1328" i="3"/>
  <c r="I2646" i="3"/>
  <c r="I4708" i="3"/>
  <c r="I4658" i="3"/>
  <c r="I382" i="3"/>
  <c r="I1357" i="3"/>
  <c r="I661" i="3"/>
  <c r="I2816" i="3"/>
  <c r="I1331" i="3"/>
  <c r="I1090" i="3"/>
  <c r="I3219" i="3"/>
  <c r="I4268" i="3"/>
  <c r="I627" i="3"/>
  <c r="I4554" i="3"/>
  <c r="I101" i="3"/>
  <c r="I1604" i="3"/>
  <c r="I1580" i="3"/>
  <c r="I2496" i="3"/>
  <c r="I4728" i="3"/>
  <c r="I1204" i="3"/>
  <c r="I1975" i="3"/>
  <c r="I1976" i="3"/>
  <c r="I1445" i="3"/>
  <c r="I1052" i="3"/>
  <c r="I1505" i="3"/>
  <c r="I4076" i="3"/>
  <c r="I4318" i="3"/>
  <c r="I2662" i="3"/>
  <c r="I4034" i="3"/>
  <c r="I4324" i="3"/>
  <c r="I1968" i="3"/>
  <c r="I3297" i="3"/>
  <c r="I4199" i="3"/>
  <c r="I183" i="3"/>
  <c r="I1116" i="3"/>
  <c r="I4625" i="3"/>
  <c r="I1332" i="3"/>
  <c r="I2606" i="3"/>
  <c r="I629" i="3"/>
  <c r="I1366" i="3"/>
  <c r="I121" i="3"/>
  <c r="I122" i="3"/>
  <c r="I3247" i="3"/>
  <c r="I1121" i="3"/>
  <c r="I4372" i="3"/>
  <c r="I961" i="3"/>
  <c r="I965" i="3"/>
  <c r="I2385" i="3"/>
  <c r="I2590" i="3"/>
  <c r="I1453" i="3"/>
  <c r="I867" i="3"/>
  <c r="I622" i="3"/>
  <c r="I78" i="3"/>
  <c r="I649" i="3"/>
  <c r="I1269" i="3"/>
  <c r="I990" i="3"/>
  <c r="I571" i="3"/>
  <c r="I2619" i="3"/>
  <c r="I2410" i="3"/>
  <c r="I3071" i="3"/>
  <c r="I4703" i="3"/>
  <c r="I4152" i="3"/>
  <c r="I261" i="3"/>
  <c r="I957" i="3"/>
  <c r="I4353" i="3"/>
  <c r="I3385" i="3"/>
  <c r="I1597" i="3"/>
  <c r="I4260" i="3"/>
  <c r="I3356" i="3"/>
  <c r="I4261" i="3"/>
  <c r="I3184" i="3"/>
  <c r="I1206" i="3"/>
  <c r="I4090" i="3"/>
  <c r="I1348" i="3"/>
  <c r="I799" i="3"/>
  <c r="I1217" i="3"/>
  <c r="I3380" i="3"/>
  <c r="I3428" i="3"/>
  <c r="I4401" i="3"/>
  <c r="I822" i="3"/>
  <c r="I732" i="3"/>
  <c r="I4022" i="3"/>
  <c r="I1325" i="3"/>
  <c r="I4400" i="3"/>
  <c r="I4163" i="3"/>
  <c r="I3212" i="3"/>
  <c r="I2402" i="3"/>
  <c r="I4282" i="3"/>
  <c r="I3361" i="3"/>
  <c r="I1182" i="3"/>
  <c r="I1020" i="3"/>
  <c r="I3168" i="3"/>
  <c r="I3169" i="3" s="1"/>
  <c r="I3170" i="3" s="1"/>
  <c r="I3171" i="3" s="1"/>
  <c r="I3172" i="3" s="1"/>
  <c r="I3173" i="3" s="1"/>
  <c r="I3174" i="3" s="1"/>
  <c r="I3175" i="3" s="1"/>
  <c r="I3176" i="3" s="1"/>
  <c r="I3177" i="3" s="1"/>
  <c r="I3178" i="3" s="1"/>
  <c r="I3179" i="3" s="1"/>
  <c r="I3180" i="3" s="1"/>
  <c r="I4223" i="3"/>
  <c r="I696" i="3"/>
  <c r="I716" i="3"/>
  <c r="I4119" i="3"/>
  <c r="I2647" i="3"/>
  <c r="I1336" i="3"/>
  <c r="I866" i="3"/>
  <c r="I1110" i="3"/>
  <c r="I4729" i="3"/>
  <c r="I1295" i="3"/>
  <c r="I640" i="3"/>
  <c r="I4659" i="3"/>
  <c r="I4709" i="3"/>
  <c r="I202" i="3"/>
  <c r="I3220" i="3"/>
  <c r="I4269" i="3"/>
  <c r="I521" i="3"/>
  <c r="I3996" i="3"/>
  <c r="I4283" i="3"/>
  <c r="I1181" i="3"/>
  <c r="I1114" i="3"/>
  <c r="I1506" i="3"/>
  <c r="I3144" i="3"/>
  <c r="I4319" i="3"/>
  <c r="I1988" i="3"/>
  <c r="I955" i="3"/>
  <c r="I184" i="3"/>
  <c r="I4200" i="3"/>
  <c r="I3298" i="3"/>
  <c r="I2013" i="3"/>
  <c r="I4325" i="3"/>
  <c r="I4035" i="3"/>
  <c r="I1253" i="3"/>
  <c r="I2497" i="3"/>
  <c r="I1581" i="3"/>
  <c r="I1605" i="3"/>
  <c r="I1446" i="3"/>
  <c r="I2663" i="3"/>
  <c r="I1676" i="3"/>
  <c r="I911" i="3"/>
  <c r="I1157" i="3"/>
  <c r="I1032" i="3"/>
  <c r="I4153" i="3"/>
  <c r="I104" i="3"/>
  <c r="I1045" i="3"/>
  <c r="I607" i="3"/>
  <c r="I1454" i="3"/>
  <c r="I4373" i="3"/>
  <c r="I1598" i="3"/>
  <c r="I1599" i="3"/>
  <c r="I2386" i="3"/>
  <c r="I1397" i="3"/>
  <c r="I2607" i="3"/>
  <c r="I4626" i="3"/>
  <c r="I1218" i="3"/>
  <c r="I3386" i="3"/>
  <c r="I4354" i="3"/>
  <c r="I1127" i="3"/>
  <c r="I2411" i="3"/>
  <c r="I3072" i="3"/>
  <c r="I626" i="3"/>
  <c r="I1037" i="3"/>
  <c r="I1191" i="3"/>
  <c r="I2591" i="3"/>
  <c r="I1164" i="3"/>
  <c r="I3248" i="3"/>
  <c r="I1242" i="3"/>
  <c r="I849" i="3"/>
  <c r="I720" i="3"/>
  <c r="I1050" i="3"/>
  <c r="I3185" i="3"/>
  <c r="I4704" i="3"/>
  <c r="I4065" i="3"/>
  <c r="I2620" i="3"/>
  <c r="I524" i="3"/>
  <c r="I727" i="3"/>
  <c r="I2376" i="3"/>
  <c r="I2377" i="3" s="1"/>
  <c r="I1202" i="3"/>
  <c r="I4023" i="3"/>
  <c r="I4164" i="3"/>
  <c r="I3213" i="3"/>
  <c r="I2403" i="3"/>
  <c r="I3362" i="3"/>
  <c r="I1363" i="3"/>
  <c r="I4224" i="3"/>
  <c r="I1054" i="3"/>
  <c r="I4120" i="3"/>
  <c r="I2648" i="3"/>
  <c r="I1106" i="3"/>
  <c r="I1088" i="3"/>
  <c r="I584" i="3"/>
  <c r="I4660" i="3"/>
  <c r="I107" i="3"/>
  <c r="I1174" i="3"/>
  <c r="I4710" i="3"/>
  <c r="I109" i="3"/>
  <c r="I647" i="3"/>
  <c r="I1082" i="3"/>
  <c r="I4079" i="3"/>
  <c r="I3221" i="3"/>
  <c r="I203" i="3"/>
  <c r="I4284" i="3"/>
  <c r="I3997" i="3"/>
  <c r="I1433" i="3"/>
  <c r="I1606" i="3"/>
  <c r="I185" i="3"/>
  <c r="I2009" i="3"/>
  <c r="I3572" i="3"/>
  <c r="I1507" i="3"/>
  <c r="I1950" i="3"/>
  <c r="I2498" i="3"/>
  <c r="I1582" i="3"/>
  <c r="I1251" i="3"/>
  <c r="I1278" i="3"/>
  <c r="I4326" i="3"/>
  <c r="I4036" i="3"/>
  <c r="I4201" i="3"/>
  <c r="I3299" i="3"/>
  <c r="I974" i="3"/>
  <c r="I2490" i="3"/>
  <c r="I1447" i="3"/>
  <c r="I4320" i="3"/>
  <c r="I3145" i="3"/>
  <c r="I1016" i="3"/>
  <c r="I972" i="3"/>
  <c r="I553" i="3"/>
  <c r="I3249" i="3"/>
  <c r="I3250" i="3" s="1"/>
  <c r="I3251" i="3" s="1"/>
  <c r="I3252" i="3" s="1"/>
  <c r="I3253" i="3" s="1"/>
  <c r="I3254" i="3" s="1"/>
  <c r="I3255" i="3" s="1"/>
  <c r="I3256" i="3" s="1"/>
  <c r="I3257" i="3" s="1"/>
  <c r="I3258" i="3" s="1"/>
  <c r="I1152" i="3"/>
  <c r="I3073" i="3"/>
  <c r="I2412" i="3"/>
  <c r="I4627" i="3"/>
  <c r="I981" i="3"/>
  <c r="I1079" i="3"/>
  <c r="I3186" i="3"/>
  <c r="I565" i="3"/>
  <c r="I962" i="3"/>
  <c r="I2592" i="3"/>
  <c r="I123" i="3"/>
  <c r="I2387" i="3"/>
  <c r="I1455" i="3"/>
  <c r="I4154" i="3"/>
  <c r="I853" i="3"/>
  <c r="I4402" i="3"/>
  <c r="I637" i="3"/>
  <c r="I902" i="3"/>
  <c r="I1245" i="3"/>
  <c r="I1318" i="3"/>
  <c r="I3387" i="3"/>
  <c r="I4355" i="3"/>
  <c r="I1154" i="3"/>
  <c r="I2485" i="3"/>
  <c r="I608" i="3"/>
  <c r="I1193" i="3"/>
  <c r="I2621" i="3"/>
  <c r="I1115" i="3"/>
  <c r="I4374" i="3"/>
  <c r="I1135" i="3"/>
  <c r="I3988" i="3"/>
  <c r="I4165" i="3"/>
  <c r="I3214" i="3"/>
  <c r="I2404" i="3"/>
  <c r="I3363" i="3"/>
  <c r="I807" i="3"/>
  <c r="I1029" i="3"/>
  <c r="I4225" i="3"/>
  <c r="I3434" i="3"/>
  <c r="I827" i="3"/>
  <c r="I4106" i="3"/>
  <c r="I842" i="3"/>
  <c r="I2649" i="3"/>
  <c r="I4661" i="3"/>
  <c r="I862" i="3"/>
  <c r="I4712" i="3"/>
  <c r="I719" i="3"/>
  <c r="I1377" i="3"/>
  <c r="I550" i="3"/>
  <c r="I551" i="3"/>
  <c r="I1025" i="3"/>
  <c r="I3998" i="3"/>
  <c r="I4285" i="3"/>
  <c r="I204" i="3"/>
  <c r="I658" i="3"/>
  <c r="I3222" i="3"/>
  <c r="I4078" i="3"/>
  <c r="I4321" i="3"/>
  <c r="I4202" i="3"/>
  <c r="I3300" i="3"/>
  <c r="I1583" i="3"/>
  <c r="I2499" i="3"/>
  <c r="I2010" i="3"/>
  <c r="I2738" i="3"/>
  <c r="I3146" i="3"/>
  <c r="I1959" i="3"/>
  <c r="I1246" i="3"/>
  <c r="I4327" i="3"/>
  <c r="I4037" i="3"/>
  <c r="I186" i="3"/>
  <c r="I1607" i="3"/>
  <c r="I1448" i="3"/>
  <c r="I2664" i="3"/>
  <c r="I1008" i="3"/>
  <c r="I1508" i="3"/>
  <c r="I4375" i="3"/>
  <c r="I3955" i="3"/>
  <c r="I869" i="3"/>
  <c r="I1163" i="3"/>
  <c r="I997" i="3"/>
  <c r="I124" i="3"/>
  <c r="I2593" i="3"/>
  <c r="I914" i="3"/>
  <c r="I2484" i="3"/>
  <c r="I3388" i="3"/>
  <c r="I4356" i="3"/>
  <c r="I1280" i="3"/>
  <c r="I1159" i="3"/>
  <c r="I823" i="3"/>
  <c r="I2622" i="3"/>
  <c r="I782" i="3"/>
  <c r="I523" i="3"/>
  <c r="I1388" i="3"/>
  <c r="I1018" i="3"/>
  <c r="I98" i="3"/>
  <c r="I4155" i="3"/>
  <c r="I581" i="3"/>
  <c r="I1013" i="3"/>
  <c r="I3187" i="3"/>
  <c r="I4628" i="3"/>
  <c r="I1028" i="3"/>
  <c r="I1223" i="3"/>
  <c r="I3961" i="3"/>
  <c r="I634" i="3"/>
  <c r="I1228" i="3"/>
  <c r="I1456" i="3"/>
  <c r="I2388" i="3"/>
  <c r="I2413" i="3"/>
  <c r="I3074" i="3"/>
  <c r="I663" i="3"/>
  <c r="I4024" i="3"/>
  <c r="I4166" i="3"/>
  <c r="I3215" i="3"/>
  <c r="I2406" i="3"/>
  <c r="I2405" i="3"/>
  <c r="I3364" i="3"/>
  <c r="I1297" i="3"/>
  <c r="I1387" i="3"/>
  <c r="I4226" i="3"/>
  <c r="I636" i="3"/>
  <c r="I858" i="3"/>
  <c r="I1271" i="3"/>
  <c r="I4121" i="3"/>
  <c r="I2650" i="3"/>
  <c r="I925" i="3"/>
  <c r="I676" i="3"/>
  <c r="I4730" i="3"/>
  <c r="I4736" i="3"/>
  <c r="I3950" i="3"/>
  <c r="I3223" i="3"/>
  <c r="I4270" i="3"/>
  <c r="I3999" i="3"/>
  <c r="I4286" i="3"/>
  <c r="I568" i="3"/>
  <c r="I205" i="3"/>
  <c r="I989" i="3"/>
  <c r="I2665" i="3"/>
  <c r="I1509" i="3"/>
  <c r="I4640" i="3"/>
  <c r="I187" i="3"/>
  <c r="I4328" i="3"/>
  <c r="I4038" i="3"/>
  <c r="I2004" i="3"/>
  <c r="I3064" i="3"/>
  <c r="I3065" i="3" s="1"/>
  <c r="I4203" i="3"/>
  <c r="I3301" i="3"/>
  <c r="I934" i="3"/>
  <c r="I1449" i="3"/>
  <c r="I1608" i="3"/>
  <c r="I1323" i="3"/>
  <c r="I1982" i="3"/>
  <c r="I1584" i="3"/>
  <c r="I2500" i="3"/>
  <c r="I2389" i="3"/>
  <c r="I2414" i="3"/>
  <c r="I3075" i="3"/>
  <c r="I664" i="3"/>
  <c r="I1108" i="3"/>
  <c r="I1098" i="3"/>
  <c r="I3188" i="3"/>
  <c r="I884" i="3"/>
  <c r="I1057" i="3"/>
  <c r="I643" i="3"/>
  <c r="I2623" i="3"/>
  <c r="I3389" i="3"/>
  <c r="I4357" i="3"/>
  <c r="I4156" i="3"/>
  <c r="I262" i="3"/>
  <c r="I946" i="3"/>
  <c r="I125" i="3"/>
  <c r="I1208" i="3"/>
  <c r="I1189" i="3"/>
  <c r="I2608" i="3"/>
  <c r="I1276" i="3"/>
  <c r="I2594" i="3"/>
  <c r="I1030" i="3"/>
  <c r="I685" i="3"/>
  <c r="I679" i="3"/>
  <c r="I4630" i="3"/>
  <c r="I4629" i="3"/>
  <c r="I931" i="3"/>
  <c r="I1342" i="3"/>
  <c r="I1216" i="3"/>
  <c r="I878" i="3"/>
  <c r="I1457" i="3"/>
  <c r="I1386" i="3"/>
  <c r="I874" i="3"/>
  <c r="I4376" i="3"/>
  <c r="I4025" i="3"/>
  <c r="I4167" i="3"/>
  <c r="I3216" i="3"/>
  <c r="I3365" i="3"/>
  <c r="I837" i="3"/>
  <c r="I964" i="3"/>
  <c r="I4227" i="3"/>
  <c r="I4082" i="3"/>
  <c r="I1010" i="3"/>
  <c r="I635" i="3"/>
  <c r="I4122" i="3"/>
  <c r="I2651" i="3"/>
  <c r="I1346" i="3"/>
  <c r="I2358" i="3"/>
  <c r="I4713" i="3"/>
  <c r="I660" i="3"/>
  <c r="I1362" i="3"/>
  <c r="I34" i="3"/>
  <c r="I1287" i="3"/>
  <c r="I4662" i="3"/>
  <c r="I206" i="3"/>
  <c r="I4271" i="3"/>
  <c r="I3224" i="3"/>
  <c r="I1148" i="3"/>
  <c r="I612" i="3"/>
  <c r="I4000" i="3"/>
  <c r="I4287" i="3"/>
  <c r="I1224" i="3"/>
  <c r="I4204" i="3"/>
  <c r="I3302" i="3"/>
  <c r="I3147" i="3"/>
  <c r="I4329" i="3"/>
  <c r="I4039" i="3"/>
  <c r="I188" i="3"/>
  <c r="I1510" i="3"/>
  <c r="I1585" i="3"/>
  <c r="I2501" i="3"/>
  <c r="I1609" i="3"/>
  <c r="I2666" i="3"/>
  <c r="I503" i="3"/>
  <c r="I3939" i="3"/>
  <c r="I4641" i="3"/>
  <c r="I1973" i="3"/>
  <c r="I1047" i="3"/>
  <c r="I1981" i="3"/>
  <c r="I1086" i="3"/>
  <c r="I1187" i="3"/>
  <c r="I1458" i="3"/>
  <c r="I703" i="3"/>
  <c r="I2595" i="3"/>
  <c r="I2609" i="3"/>
  <c r="I758" i="3"/>
  <c r="I1053" i="3"/>
  <c r="I814" i="3"/>
  <c r="I1275" i="3"/>
  <c r="I831" i="3"/>
  <c r="I1109" i="3"/>
  <c r="I1004" i="3"/>
  <c r="I3076" i="3"/>
  <c r="I2415" i="3"/>
  <c r="I544" i="3"/>
  <c r="I4358" i="3"/>
  <c r="I3390" i="3"/>
  <c r="I2624" i="3"/>
  <c r="I665" i="3"/>
  <c r="I2390" i="3"/>
  <c r="I1068" i="3"/>
  <c r="I4157" i="3"/>
  <c r="I263" i="3"/>
  <c r="I264" i="3"/>
  <c r="I265" i="3"/>
  <c r="I606" i="3"/>
  <c r="I1219" i="3"/>
  <c r="I4377" i="3"/>
  <c r="I1396" i="3"/>
  <c r="I1324" i="3"/>
  <c r="I126" i="3"/>
  <c r="I3189" i="3"/>
  <c r="I4026" i="3"/>
  <c r="I4168" i="3"/>
  <c r="I3366" i="3"/>
  <c r="I892" i="3"/>
  <c r="I697" i="3"/>
  <c r="I4228" i="3"/>
  <c r="I654" i="3"/>
  <c r="I830" i="3"/>
  <c r="I808" i="3"/>
  <c r="I2652" i="3"/>
  <c r="I4123" i="3"/>
  <c r="I4663" i="3"/>
  <c r="I1255" i="3"/>
  <c r="I359" i="3"/>
  <c r="I4715" i="3"/>
  <c r="I674" i="3"/>
  <c r="I1014" i="3"/>
  <c r="I207" i="3"/>
  <c r="I4001" i="3"/>
  <c r="I4288" i="3"/>
  <c r="I1227" i="3"/>
  <c r="I3225" i="3"/>
  <c r="I4272" i="3"/>
  <c r="I2667" i="3"/>
  <c r="I4330" i="3"/>
  <c r="I4040" i="3"/>
  <c r="I3303" i="3"/>
  <c r="I4205" i="3"/>
  <c r="I1993" i="3"/>
  <c r="I1511" i="3"/>
  <c r="I2482" i="3"/>
  <c r="I66" i="3"/>
  <c r="I1610" i="3"/>
  <c r="I3148" i="3"/>
  <c r="I1381" i="3"/>
  <c r="I2001" i="3"/>
  <c r="I1009" i="3"/>
  <c r="I1586" i="3"/>
  <c r="I2502" i="3"/>
  <c r="I189" i="3"/>
  <c r="I4159" i="3"/>
  <c r="I4158" i="3"/>
  <c r="I3190" i="3"/>
  <c r="I1213" i="3"/>
  <c r="I1169" i="3"/>
  <c r="I4083" i="3"/>
  <c r="I616" i="3"/>
  <c r="I3455" i="3"/>
  <c r="I127" i="3"/>
  <c r="I832" i="3"/>
  <c r="I4359" i="3"/>
  <c r="I3391" i="3"/>
  <c r="I95" i="3"/>
  <c r="I1263" i="3"/>
  <c r="I1006" i="3"/>
  <c r="I1459" i="3"/>
  <c r="I757" i="3"/>
  <c r="I538" i="3"/>
  <c r="I2416" i="3"/>
  <c r="I3077" i="3"/>
  <c r="I3078" i="3" s="1"/>
  <c r="I919" i="3"/>
  <c r="I2610" i="3"/>
  <c r="I1384" i="3"/>
  <c r="I599" i="3"/>
  <c r="I1036" i="3"/>
  <c r="I2391" i="3"/>
  <c r="I2625" i="3"/>
  <c r="I1350" i="3"/>
  <c r="I2596" i="3"/>
  <c r="I1188" i="3"/>
  <c r="I4027" i="3"/>
  <c r="I4169" i="3"/>
  <c r="I3367" i="3"/>
  <c r="I1173" i="3"/>
  <c r="I1143" i="3"/>
  <c r="I574" i="3"/>
  <c r="I1123" i="3"/>
  <c r="I2653" i="3"/>
  <c r="I4124" i="3"/>
  <c r="I1142" i="3"/>
  <c r="I4664" i="3"/>
  <c r="I812" i="3"/>
  <c r="I4075" i="3"/>
  <c r="I4718" i="3"/>
  <c r="I783" i="3"/>
  <c r="I567" i="3"/>
  <c r="I741" i="3"/>
  <c r="I668" i="3"/>
  <c r="I4273" i="3"/>
  <c r="I3226" i="3"/>
  <c r="I4289" i="3"/>
  <c r="I4002" i="3"/>
  <c r="I208" i="3"/>
  <c r="I190" i="3"/>
  <c r="I759" i="3"/>
  <c r="I2487" i="3"/>
  <c r="I4331" i="3"/>
  <c r="I4041" i="3"/>
  <c r="I2668" i="3"/>
  <c r="I1977" i="3"/>
  <c r="I860" i="3"/>
  <c r="I3149" i="3"/>
  <c r="I1512" i="3"/>
  <c r="I1587" i="3"/>
  <c r="I2503" i="3"/>
  <c r="I1611" i="3"/>
  <c r="I1967" i="3"/>
  <c r="I3304" i="3"/>
  <c r="I4206" i="3"/>
  <c r="I2626" i="3"/>
  <c r="I2417" i="3"/>
  <c r="I1460" i="3"/>
  <c r="I1240" i="3"/>
  <c r="I735" i="3"/>
  <c r="I4360" i="3"/>
  <c r="I3392" i="3"/>
  <c r="I1092" i="3"/>
  <c r="I582" i="3"/>
  <c r="I4091" i="3"/>
  <c r="I2597" i="3"/>
  <c r="I2611" i="3"/>
  <c r="I549" i="3"/>
  <c r="I980" i="3"/>
  <c r="I1177" i="3"/>
  <c r="I3191" i="3"/>
  <c r="I1333" i="3"/>
  <c r="I850" i="3"/>
  <c r="I982" i="3"/>
  <c r="I128" i="3"/>
  <c r="I4378" i="3"/>
  <c r="I556" i="3"/>
  <c r="I1221" i="3"/>
  <c r="I667" i="3"/>
  <c r="I1212" i="3"/>
  <c r="I4028" i="3"/>
  <c r="I4170" i="3"/>
  <c r="I3368" i="3"/>
  <c r="I1222" i="3"/>
  <c r="I1329" i="3"/>
  <c r="I734" i="3"/>
  <c r="I4229" i="3"/>
  <c r="I1190" i="3"/>
  <c r="I586" i="3"/>
  <c r="I4096" i="3"/>
  <c r="I1379" i="3"/>
  <c r="I2654" i="3"/>
  <c r="I740" i="3"/>
  <c r="I1382" i="3"/>
  <c r="I4088" i="3"/>
  <c r="I1308" i="3"/>
  <c r="I3940" i="3"/>
  <c r="I4665" i="3"/>
  <c r="I209" i="3"/>
  <c r="I673" i="3"/>
  <c r="I4077" i="3"/>
  <c r="I3227" i="3"/>
  <c r="I4003" i="3"/>
  <c r="I4290" i="3"/>
  <c r="I1186" i="3"/>
  <c r="I2011" i="3"/>
  <c r="I1180" i="3"/>
  <c r="I1612" i="3"/>
  <c r="I2005" i="3"/>
  <c r="I1513" i="3"/>
  <c r="I2669" i="3"/>
  <c r="I4042" i="3"/>
  <c r="I4332" i="3"/>
  <c r="I191" i="3"/>
  <c r="I4207" i="3"/>
  <c r="I3305" i="3"/>
  <c r="I2504" i="3"/>
  <c r="I1588" i="3"/>
  <c r="I3150" i="3"/>
  <c r="I766" i="3"/>
  <c r="I623" i="3"/>
  <c r="I1171" i="3"/>
  <c r="I717" i="3"/>
  <c r="I129" i="3"/>
  <c r="I597" i="3"/>
  <c r="I671" i="3"/>
  <c r="I1102" i="3"/>
  <c r="I1330" i="3"/>
  <c r="I4379" i="3"/>
  <c r="I1319" i="3"/>
  <c r="I1461" i="3"/>
  <c r="I1211" i="3"/>
  <c r="I813" i="3"/>
  <c r="I3192" i="3"/>
  <c r="I2612" i="3"/>
  <c r="I2598" i="3"/>
  <c r="I702" i="3"/>
  <c r="I4361" i="3"/>
  <c r="I3393" i="3"/>
  <c r="I969" i="3"/>
  <c r="I3079" i="3"/>
  <c r="I3080" i="3" s="1"/>
  <c r="I2418" i="3"/>
  <c r="I2627" i="3"/>
  <c r="I4029" i="3"/>
  <c r="I4171" i="3"/>
  <c r="I3369" i="3"/>
  <c r="I4230" i="3"/>
  <c r="I535" i="3"/>
  <c r="I1043" i="3"/>
  <c r="I2655" i="3"/>
  <c r="I941" i="3"/>
  <c r="I4125" i="3"/>
  <c r="I1185" i="3"/>
  <c r="I841" i="3"/>
  <c r="I4666" i="3"/>
  <c r="I712" i="3"/>
  <c r="I1398" i="3"/>
  <c r="I530" i="3"/>
  <c r="I547" i="3"/>
  <c r="I4291" i="3"/>
  <c r="I4004" i="3"/>
  <c r="I210" i="3"/>
  <c r="I762" i="3"/>
  <c r="I3228" i="3"/>
  <c r="I4274" i="3"/>
  <c r="I1184" i="3"/>
  <c r="I818" i="3"/>
  <c r="I2505" i="3"/>
  <c r="I1589" i="3"/>
  <c r="I4645" i="3"/>
  <c r="I877" i="3"/>
  <c r="I4043" i="3"/>
  <c r="I4333" i="3"/>
  <c r="I1514" i="3"/>
  <c r="I1613" i="3"/>
  <c r="I3151" i="3"/>
  <c r="I4208" i="3"/>
  <c r="I3306" i="3"/>
  <c r="I192" i="3"/>
  <c r="I4739" i="3"/>
  <c r="I1964" i="3"/>
  <c r="I2670" i="3"/>
  <c r="I1983" i="3"/>
  <c r="I779" i="3"/>
  <c r="I130" i="3"/>
  <c r="I2628" i="3"/>
  <c r="I3394" i="3"/>
  <c r="I4362" i="3"/>
  <c r="I2613" i="3"/>
  <c r="I3193" i="3"/>
  <c r="I865" i="3"/>
  <c r="I2419" i="3"/>
  <c r="I805" i="3"/>
  <c r="I767" i="3"/>
  <c r="I1462" i="3"/>
  <c r="I1299" i="3"/>
  <c r="I680" i="3"/>
  <c r="I1252" i="3"/>
  <c r="I795" i="3"/>
  <c r="I516" i="3"/>
  <c r="I1315" i="3"/>
  <c r="I3058" i="3"/>
  <c r="I2599" i="3"/>
  <c r="I872" i="3"/>
  <c r="I1268" i="3"/>
  <c r="I4095" i="3"/>
  <c r="I4030" i="3"/>
  <c r="I4172" i="3"/>
  <c r="I3286" i="3"/>
  <c r="I4231" i="3"/>
  <c r="I559" i="3"/>
  <c r="I828" i="3"/>
  <c r="I772" i="3"/>
  <c r="I4126" i="3"/>
  <c r="I2656" i="3"/>
  <c r="I1279" i="3"/>
  <c r="I949" i="3"/>
  <c r="I4667" i="3"/>
  <c r="I3437" i="3"/>
  <c r="I3229" i="3"/>
  <c r="I4275"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910" i="3"/>
  <c r="I788" i="3"/>
  <c r="I4292" i="3"/>
  <c r="I4005" i="3"/>
  <c r="I670" i="3"/>
  <c r="I1985" i="3"/>
  <c r="I1515" i="3"/>
  <c r="I2506" i="3"/>
  <c r="I1590" i="3"/>
  <c r="I193" i="3"/>
  <c r="I3152" i="3"/>
  <c r="I4646" i="3"/>
  <c r="I2671" i="3"/>
  <c r="I4209" i="3"/>
  <c r="I3307" i="3"/>
  <c r="I1007" i="3"/>
  <c r="I1961" i="3"/>
  <c r="I4549" i="3"/>
  <c r="I1614" i="3"/>
  <c r="I4044" i="3"/>
  <c r="I4334" i="3"/>
  <c r="I519" i="3"/>
  <c r="I4380" i="3"/>
  <c r="I886" i="3"/>
  <c r="I871" i="3"/>
  <c r="I2600" i="3"/>
  <c r="I711" i="3"/>
  <c r="I1292" i="3"/>
  <c r="I555" i="3"/>
  <c r="I1160" i="3"/>
  <c r="I4363" i="3"/>
  <c r="I3395" i="3"/>
  <c r="I131" i="3"/>
  <c r="I579" i="3"/>
  <c r="I1463" i="3"/>
  <c r="I2420" i="3"/>
  <c r="I3081" i="3"/>
  <c r="I893" i="3"/>
  <c r="I3194" i="3"/>
  <c r="I2614" i="3"/>
  <c r="I952" i="3"/>
  <c r="I1137" i="3"/>
  <c r="I1311" i="3"/>
  <c r="I888" i="3"/>
  <c r="I2629" i="3"/>
  <c r="I4173" i="3"/>
  <c r="I3370" i="3"/>
  <c r="I4232" i="3"/>
  <c r="I2349" i="3"/>
  <c r="I4685" i="3"/>
  <c r="I536" i="3"/>
  <c r="I1281" i="3"/>
  <c r="I2657" i="3"/>
  <c r="I1042" i="3"/>
  <c r="I786" i="3"/>
  <c r="I4127" i="3"/>
  <c r="I1056" i="3"/>
  <c r="I816" i="3"/>
  <c r="I1313" i="3"/>
  <c r="I4668" i="3"/>
  <c r="I752" i="3"/>
  <c r="I943" i="3"/>
  <c r="I4293" i="3"/>
  <c r="I4006" i="3"/>
  <c r="I4276" i="3"/>
  <c r="I3230" i="3"/>
  <c r="I4113" i="3"/>
  <c r="I4647" i="3"/>
  <c r="I2507" i="3"/>
  <c r="I1591" i="3"/>
  <c r="I1984" i="3"/>
  <c r="I1615" i="3"/>
  <c r="I3153" i="3"/>
  <c r="I1516" i="3"/>
  <c r="I2343" i="3"/>
  <c r="I3308" i="3"/>
  <c r="I4210" i="3"/>
  <c r="I2488" i="3"/>
  <c r="I4335" i="3"/>
  <c r="I4045" i="3"/>
  <c r="I1965" i="3"/>
  <c r="I1153" i="3"/>
  <c r="I1390" i="3"/>
  <c r="I1345" i="3"/>
  <c r="I3195" i="3"/>
  <c r="I641" i="3"/>
  <c r="I1270" i="3"/>
  <c r="I681" i="3"/>
  <c r="I1314" i="3"/>
  <c r="I2601" i="3"/>
  <c r="I2630" i="3"/>
  <c r="I1248" i="3"/>
  <c r="I1464" i="3"/>
  <c r="I132" i="3"/>
  <c r="I3396" i="3"/>
  <c r="I4364" i="3"/>
  <c r="I731" i="3"/>
  <c r="I545" i="3"/>
  <c r="I2615" i="3"/>
  <c r="I1310" i="3"/>
  <c r="I912" i="3"/>
  <c r="I4381" i="3"/>
  <c r="I3082" i="3"/>
  <c r="I3083" i="3" s="1"/>
  <c r="I2421" i="3"/>
  <c r="I958" i="3"/>
  <c r="I4174" i="3"/>
  <c r="I3293" i="3"/>
  <c r="I4233" i="3"/>
  <c r="I642" i="3"/>
  <c r="I1378" i="3"/>
  <c r="I4686" i="3"/>
  <c r="I465" i="3"/>
  <c r="I4128" i="3"/>
  <c r="I2658" i="3"/>
  <c r="I4669" i="3"/>
  <c r="I1936" i="3"/>
  <c r="I1197" i="3"/>
  <c r="I835" i="3"/>
  <c r="I4294" i="3"/>
  <c r="I4007" i="3"/>
  <c r="I648" i="3"/>
  <c r="I4277" i="3"/>
  <c r="I3231" i="3"/>
  <c r="I1990" i="3"/>
  <c r="I2672" i="3"/>
  <c r="I4735" i="3"/>
  <c r="I4336" i="3"/>
  <c r="I4046" i="3"/>
  <c r="I97" i="3"/>
  <c r="I1517" i="3"/>
  <c r="I2508" i="3"/>
  <c r="I748" i="3"/>
  <c r="I4211" i="3"/>
  <c r="I3309" i="3"/>
  <c r="I3154" i="3"/>
  <c r="I1616" i="3"/>
  <c r="I2012" i="3"/>
  <c r="I4382" i="3"/>
  <c r="I2422" i="3"/>
  <c r="I966" i="3"/>
  <c r="I4365" i="3"/>
  <c r="I3377" i="3"/>
  <c r="I558" i="3"/>
  <c r="I3196" i="3"/>
  <c r="I133" i="3"/>
  <c r="I1257" i="3"/>
  <c r="I897" i="3"/>
  <c r="I868" i="3"/>
  <c r="I2631" i="3"/>
  <c r="I1344" i="3"/>
  <c r="I601" i="3"/>
  <c r="I806" i="3"/>
  <c r="I652" i="3"/>
  <c r="I1465" i="3"/>
  <c r="I904" i="3"/>
  <c r="I2602" i="3"/>
  <c r="I760" i="3"/>
  <c r="I1296" i="3"/>
  <c r="I4175" i="3"/>
  <c r="I3371" i="3"/>
  <c r="I4278" i="3"/>
  <c r="I4234" i="3"/>
  <c r="I4687" i="3"/>
  <c r="I525" i="3"/>
  <c r="I950" i="3"/>
  <c r="I4129" i="3"/>
  <c r="I1401" i="3"/>
  <c r="I920" i="3"/>
  <c r="I23" i="3"/>
  <c r="I3376" i="3"/>
  <c r="I655" i="3"/>
  <c r="I561" i="3"/>
  <c r="I4295" i="3"/>
  <c r="I4008" i="3"/>
  <c r="I3310" i="3"/>
  <c r="I4212" i="3"/>
  <c r="I2509" i="3"/>
  <c r="I1518" i="3"/>
  <c r="I4337" i="3"/>
  <c r="I4727" i="3"/>
  <c r="I1617" i="3"/>
  <c r="I1103" i="3"/>
  <c r="I2018" i="3"/>
  <c r="I194" i="3"/>
  <c r="I2673" i="3"/>
  <c r="I3155" i="3"/>
  <c r="I4648" i="3"/>
  <c r="I2348" i="3"/>
  <c r="I1466" i="3"/>
  <c r="I848" i="3"/>
  <c r="I1385" i="3"/>
  <c r="I617" i="3"/>
  <c r="I1339" i="3"/>
  <c r="I588" i="3"/>
  <c r="I2632" i="3"/>
  <c r="I4067" i="3"/>
  <c r="I978" i="3"/>
  <c r="I1205" i="3"/>
  <c r="I1260" i="3"/>
  <c r="I656" i="3"/>
  <c r="I873" i="3"/>
  <c r="I1374" i="3"/>
  <c r="I1376" i="3"/>
  <c r="I3197" i="3"/>
  <c r="I4366" i="3"/>
  <c r="I3397" i="3"/>
  <c r="I2423" i="3"/>
  <c r="I3084" i="3"/>
  <c r="I3085" i="3" s="1"/>
  <c r="I3086" i="3" s="1"/>
  <c r="I3087" i="3" s="1"/>
  <c r="I134" i="3"/>
  <c r="I4176" i="3"/>
  <c r="I4235" i="3"/>
  <c r="I631" i="3"/>
  <c r="I1395" i="3"/>
  <c r="I108" i="3"/>
  <c r="I4688" i="3"/>
  <c r="I4130" i="3"/>
  <c r="I3951" i="3"/>
  <c r="I1120" i="3"/>
  <c r="I662" i="3"/>
  <c r="I4296" i="3"/>
  <c r="I4009" i="3"/>
  <c r="I2674" i="3"/>
  <c r="I3062" i="3"/>
  <c r="I1618" i="3"/>
  <c r="I4338" i="3"/>
  <c r="I4048" i="3"/>
  <c r="I2510" i="3"/>
  <c r="I4649" i="3"/>
  <c r="I710" i="3"/>
  <c r="I1519" i="3"/>
  <c r="I3311" i="3"/>
  <c r="I4213" i="3"/>
  <c r="I3198" i="3"/>
  <c r="I4367" i="3"/>
  <c r="I3398" i="3"/>
  <c r="I713" i="3"/>
  <c r="I4383" i="3"/>
  <c r="I1132" i="3"/>
  <c r="I870" i="3"/>
  <c r="I135" i="3"/>
  <c r="I1940" i="3"/>
  <c r="I1230" i="3"/>
  <c r="I932" i="3"/>
  <c r="I619" i="3"/>
  <c r="I1467" i="3"/>
  <c r="I520" i="3"/>
  <c r="I1239" i="3"/>
  <c r="I704" i="3"/>
  <c r="I2633" i="3"/>
  <c r="I2424" i="3"/>
  <c r="I1261" i="3"/>
  <c r="I944" i="3"/>
  <c r="I4177" i="3"/>
  <c r="I4236" i="3"/>
  <c r="I4689" i="3"/>
  <c r="I4731" i="3"/>
  <c r="I1194" i="3"/>
  <c r="I4131" i="3"/>
  <c r="I973" i="3"/>
  <c r="I343" i="3"/>
  <c r="I587" i="3"/>
  <c r="I4297" i="3"/>
  <c r="I4010" i="3"/>
  <c r="I657" i="3"/>
  <c r="I1520" i="3"/>
  <c r="I4049" i="3"/>
  <c r="I4339" i="3"/>
  <c r="I3156" i="3"/>
  <c r="I754" i="3"/>
  <c r="I1619" i="3"/>
  <c r="I195" i="3"/>
  <c r="I196" i="3"/>
  <c r="I197" i="3"/>
  <c r="I4650" i="3"/>
  <c r="I677" i="3"/>
  <c r="I2511" i="3"/>
  <c r="I2675" i="3"/>
  <c r="I2676" i="3" s="1"/>
  <c r="I3312" i="3"/>
  <c r="I4214" i="3"/>
  <c r="I1972" i="3"/>
  <c r="I2634" i="3"/>
  <c r="I907" i="3"/>
  <c r="I2374" i="3"/>
  <c r="I915" i="3"/>
  <c r="I560" i="3"/>
  <c r="I1355" i="3"/>
  <c r="I1220" i="3"/>
  <c r="I705" i="3"/>
  <c r="I2425" i="3"/>
  <c r="I1400" i="3"/>
  <c r="I136" i="3"/>
  <c r="I1128" i="3"/>
  <c r="I1367" i="3"/>
  <c r="I4384" i="3"/>
  <c r="I3399" i="3"/>
  <c r="I4368" i="3"/>
  <c r="I1468" i="3"/>
  <c r="I592" i="3"/>
  <c r="I3199" i="3"/>
  <c r="I4178" i="3"/>
  <c r="I4237" i="3"/>
  <c r="I1074" i="3"/>
  <c r="I646" i="3"/>
  <c r="I4690" i="3"/>
  <c r="I4132" i="3"/>
  <c r="I3941" i="3"/>
  <c r="I880" i="3"/>
  <c r="I4298" i="3"/>
  <c r="I4011" i="3"/>
  <c r="I604" i="3"/>
  <c r="I1620" i="3"/>
  <c r="I2512" i="3"/>
  <c r="I1176" i="3"/>
  <c r="I3157" i="3"/>
  <c r="I1521" i="3"/>
  <c r="I3313" i="3"/>
  <c r="I4215" i="3"/>
  <c r="I2489" i="3"/>
  <c r="I4050" i="3"/>
  <c r="I4340" i="3"/>
  <c r="I970" i="3"/>
  <c r="I789" i="3"/>
  <c r="I620" i="3"/>
  <c r="I3200" i="3"/>
  <c r="I1469" i="3"/>
  <c r="I1286" i="3"/>
  <c r="I4369" i="3"/>
  <c r="I3400" i="3"/>
  <c r="I4385" i="3"/>
  <c r="I771" i="3"/>
  <c r="I580" i="3"/>
  <c r="I1196" i="3"/>
  <c r="I1262" i="3"/>
  <c r="I1298"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2426" i="3"/>
  <c r="I876" i="3"/>
  <c r="I2635" i="3"/>
  <c r="I4179" i="3"/>
  <c r="I4238" i="3"/>
  <c r="I1012" i="3"/>
  <c r="I669" i="3"/>
  <c r="I4133" i="3"/>
  <c r="I1432" i="3"/>
  <c r="I678" i="3"/>
  <c r="I4299" i="3"/>
  <c r="I4012" i="3"/>
  <c r="I564" i="3"/>
  <c r="I1522" i="3"/>
  <c r="I1063" i="3"/>
  <c r="I1064" i="3"/>
  <c r="I2513" i="3"/>
  <c r="I1621" i="3"/>
  <c r="I4341" i="3"/>
  <c r="I4051" i="3"/>
  <c r="I3314" i="3"/>
  <c r="I4216" i="3"/>
  <c r="I1970" i="3"/>
  <c r="I3158" i="3"/>
  <c r="I3401" i="3"/>
  <c r="I609" i="3"/>
  <c r="I1133" i="3"/>
  <c r="I3201" i="3"/>
  <c r="I1034" i="3"/>
  <c r="I4386" i="3"/>
  <c r="I1083" i="3"/>
  <c r="I1237" i="3"/>
  <c r="I2427" i="3"/>
  <c r="I3088" i="3"/>
  <c r="I1107" i="3"/>
  <c r="I682" i="3"/>
  <c r="I857" i="3"/>
  <c r="I1470" i="3"/>
  <c r="I570" i="3"/>
  <c r="I2636" i="3"/>
  <c r="I821" i="3"/>
  <c r="I4180" i="3"/>
  <c r="I4239" i="3"/>
  <c r="I898" i="3"/>
  <c r="I628" i="3"/>
  <c r="I4692" i="3"/>
  <c r="I4134" i="3"/>
  <c r="I1434" i="3"/>
  <c r="I1172" i="3"/>
  <c r="I621" i="3"/>
  <c r="I4300" i="3"/>
  <c r="I4013" i="3"/>
  <c r="I2677" i="3"/>
  <c r="I4052" i="3"/>
  <c r="I4342" i="3"/>
  <c r="I1622" i="3"/>
  <c r="I2514" i="3"/>
  <c r="I1523" i="3"/>
  <c r="I1439" i="3"/>
  <c r="I3159" i="3"/>
  <c r="I1989" i="3"/>
  <c r="I4217" i="3"/>
  <c r="I3315" i="3"/>
  <c r="I819" i="3"/>
  <c r="I2637" i="3"/>
  <c r="I653" i="3"/>
  <c r="I1069" i="3"/>
  <c r="I906" i="3"/>
  <c r="I3202" i="3"/>
  <c r="I3402" i="3"/>
  <c r="I750" i="3"/>
  <c r="I4092" i="3"/>
  <c r="I572" i="3"/>
  <c r="I1358" i="3"/>
  <c r="I1471" i="3"/>
  <c r="I2428" i="3"/>
  <c r="I3089" i="3"/>
  <c r="I847" i="3"/>
  <c r="I2020" i="3"/>
  <c r="I4387" i="3"/>
  <c r="I602" i="3"/>
  <c r="I1238" i="3"/>
  <c r="I1146" i="3"/>
  <c r="I984" i="3"/>
  <c r="I4181" i="3"/>
  <c r="I4240" i="3"/>
  <c r="I4693" i="3"/>
  <c r="I645" i="3"/>
  <c r="I909" i="3"/>
  <c r="I4135" i="3"/>
  <c r="I1247" i="3"/>
  <c r="I2360" i="3"/>
  <c r="I2860" i="3"/>
  <c r="I2877" i="3"/>
  <c r="I4301" i="3"/>
  <c r="I4014" i="3"/>
  <c r="I4218" i="3"/>
  <c r="I3316" i="3"/>
  <c r="I2515" i="3"/>
  <c r="I2678" i="3"/>
  <c r="I4343" i="3"/>
  <c r="I4053" i="3"/>
  <c r="I1524" i="3"/>
  <c r="I744" i="3"/>
  <c r="I1994" i="3"/>
  <c r="I3160" i="3"/>
  <c r="I1623" i="3"/>
  <c r="I2429" i="3"/>
  <c r="I3090" i="3"/>
  <c r="I1040" i="3"/>
  <c r="I1472" i="3"/>
  <c r="I1241" i="3"/>
  <c r="I548" i="3"/>
  <c r="I566" i="3"/>
  <c r="I3952" i="3"/>
  <c r="I882" i="3"/>
  <c r="I3403" i="3"/>
  <c r="I1144" i="3"/>
  <c r="I2638" i="3"/>
  <c r="I763" i="3"/>
  <c r="I517" i="3"/>
  <c r="I1209" i="3"/>
  <c r="I960" i="3"/>
  <c r="I3203" i="3"/>
  <c r="I4388" i="3"/>
  <c r="I4182" i="3"/>
  <c r="I4241" i="3"/>
  <c r="I834" i="3"/>
  <c r="I638" i="3"/>
  <c r="I4694" i="3"/>
  <c r="I4136" i="3"/>
  <c r="I1933" i="3"/>
  <c r="I1225" i="3"/>
  <c r="I537" i="3"/>
  <c r="I576" i="3"/>
  <c r="I4302" i="3"/>
  <c r="I4015" i="3"/>
  <c r="I1525" i="3"/>
  <c r="I4054" i="3"/>
  <c r="I4344" i="3"/>
  <c r="I2516" i="3"/>
  <c r="I3161" i="3"/>
  <c r="I933" i="3"/>
  <c r="I4110" i="3"/>
  <c r="I3317" i="3"/>
  <c r="I1624" i="3"/>
  <c r="I2000" i="3"/>
  <c r="I2679" i="3"/>
  <c r="I1015" i="3"/>
  <c r="I4389" i="3"/>
  <c r="I3204" i="3"/>
  <c r="I1162" i="3"/>
  <c r="I1353" i="3"/>
  <c r="I633" i="3"/>
  <c r="I630" i="3"/>
  <c r="I3404" i="3"/>
  <c r="I1473" i="3"/>
  <c r="I921" i="3"/>
  <c r="I2639" i="3"/>
  <c r="I1178" i="3"/>
  <c r="I542" i="3"/>
  <c r="I1076" i="3"/>
  <c r="I2430" i="3"/>
  <c r="I3091" i="3"/>
  <c r="I4183" i="3"/>
  <c r="I4242" i="3"/>
  <c r="I4695" i="3"/>
  <c r="I787" i="3"/>
  <c r="I522" i="3"/>
  <c r="I4137" i="3"/>
  <c r="I2354" i="3"/>
  <c r="I996" i="3"/>
  <c r="I2344" i="3"/>
  <c r="I4016" i="3"/>
  <c r="I4303" i="3"/>
  <c r="I624" i="3"/>
  <c r="I2680" i="3"/>
  <c r="I3162" i="3"/>
  <c r="I2517" i="3"/>
  <c r="I1953" i="3"/>
  <c r="I1625" i="3"/>
  <c r="I1526" i="3"/>
  <c r="I3318" i="3"/>
  <c r="I937" i="3"/>
  <c r="I4055" i="3"/>
  <c r="I4345" i="3"/>
  <c r="I1150" i="3"/>
  <c r="I1105" i="3"/>
  <c r="I751" i="3"/>
  <c r="I840" i="3"/>
  <c r="I995" i="3"/>
  <c r="I1360" i="3"/>
  <c r="I2640" i="3"/>
  <c r="I1349" i="3"/>
  <c r="I4390" i="3"/>
  <c r="I3405" i="3"/>
  <c r="I541" i="3"/>
  <c r="I3205" i="3"/>
  <c r="I1474" i="3"/>
  <c r="I2431" i="3"/>
  <c r="I3092" i="3"/>
  <c r="I4184" i="3"/>
  <c r="I4243" i="3"/>
  <c r="I947" i="3"/>
  <c r="I4696" i="3"/>
  <c r="I4138" i="3"/>
  <c r="I698" i="3"/>
  <c r="I116" i="3"/>
  <c r="I625" i="3"/>
  <c r="I4304" i="3"/>
  <c r="I4017" i="3"/>
  <c r="I1527" i="3"/>
  <c r="I2002" i="3"/>
  <c r="I2518" i="3"/>
  <c r="I1370" i="3"/>
  <c r="I4056" i="3"/>
  <c r="I4346" i="3"/>
  <c r="I3319" i="3"/>
  <c r="I1626" i="3"/>
  <c r="I3163" i="3"/>
  <c r="I2681" i="3"/>
  <c r="I2432" i="3"/>
  <c r="I3093" i="3"/>
  <c r="I1475" i="3"/>
  <c r="I3406" i="3"/>
  <c r="I1151" i="3"/>
  <c r="I746" i="3"/>
  <c r="I2641" i="3"/>
  <c r="I1215" i="3"/>
  <c r="I1124" i="3"/>
  <c r="I1175" i="3"/>
  <c r="I3206" i="3"/>
  <c r="I1266" i="3"/>
  <c r="I4185" i="3"/>
  <c r="I4094" i="3"/>
  <c r="I4697" i="3"/>
  <c r="I3059" i="3"/>
  <c r="I1183" i="3"/>
  <c r="I531" i="3"/>
  <c r="I4139" i="3"/>
  <c r="I1264" i="3"/>
  <c r="I3990" i="3"/>
  <c r="I4305" i="3"/>
  <c r="I577" i="3"/>
  <c r="I543" i="3"/>
  <c r="I2682" i="3"/>
  <c r="I4347" i="3"/>
  <c r="I4057" i="3"/>
  <c r="I4348" i="3"/>
  <c r="I1383" i="3"/>
  <c r="I1198" i="3"/>
  <c r="I2015" i="3"/>
  <c r="I2519" i="3"/>
  <c r="I3164" i="3"/>
  <c r="I1627" i="3"/>
  <c r="I3320" i="3"/>
  <c r="I1528" i="3"/>
  <c r="I1285" i="3"/>
  <c r="I3407" i="3"/>
  <c r="I770" i="3"/>
  <c r="I2433" i="3"/>
  <c r="I3094" i="3"/>
  <c r="I1051" i="3"/>
  <c r="I3207" i="3"/>
  <c r="I3208" i="3" s="1"/>
  <c r="I1369" i="3"/>
  <c r="I2642" i="3"/>
  <c r="I1402" i="3"/>
  <c r="I1476" i="3"/>
  <c r="I4186" i="3"/>
  <c r="I4244" i="3"/>
  <c r="I1091" i="3"/>
  <c r="I4698" i="3"/>
  <c r="I4140" i="3"/>
  <c r="I1391" i="3"/>
  <c r="I4306" i="3"/>
  <c r="I3989" i="3"/>
  <c r="I4307" i="3"/>
  <c r="I2520" i="3"/>
  <c r="I1529" i="3"/>
  <c r="I1628" i="3"/>
  <c r="I2683" i="3"/>
  <c r="I3321" i="3"/>
  <c r="I1978" i="3"/>
  <c r="I764" i="3"/>
  <c r="I780" i="3"/>
  <c r="I3095" i="3"/>
  <c r="I2434" i="3"/>
  <c r="I811" i="3"/>
  <c r="I833" i="3"/>
  <c r="I1477" i="3"/>
  <c r="I3408" i="3"/>
  <c r="I4187" i="3"/>
  <c r="I4245" i="3"/>
  <c r="I1084" i="3"/>
  <c r="I4141" i="3"/>
  <c r="I959" i="3"/>
  <c r="I1951" i="3"/>
  <c r="I2684" i="3"/>
  <c r="I1530" i="3"/>
  <c r="I2521" i="3"/>
  <c r="I3322" i="3"/>
  <c r="I1629" i="3"/>
  <c r="I1317" i="3"/>
  <c r="I1141" i="3"/>
  <c r="I3409" i="3"/>
  <c r="I1478" i="3"/>
  <c r="I4097" i="3"/>
  <c r="I1138" i="3"/>
  <c r="I1139" i="3" s="1"/>
  <c r="I2435" i="3"/>
  <c r="I3096" i="3"/>
  <c r="I945" i="3"/>
  <c r="I4188" i="3"/>
  <c r="I4085" i="3"/>
  <c r="I1080" i="3"/>
  <c r="I600" i="3"/>
  <c r="I4142" i="3"/>
  <c r="I929" i="3"/>
  <c r="I843" i="3"/>
  <c r="I632" i="3"/>
  <c r="I2522" i="3"/>
  <c r="I1630" i="3"/>
  <c r="I1992" i="3"/>
  <c r="I3323" i="3"/>
  <c r="I1531" i="3"/>
  <c r="I2685" i="3"/>
  <c r="I3410" i="3"/>
  <c r="I797" i="3"/>
  <c r="I1041" i="3"/>
  <c r="I2436" i="3"/>
  <c r="I3097" i="3"/>
  <c r="I883" i="3"/>
  <c r="I1479" i="3"/>
  <c r="I742" i="3"/>
  <c r="I4189" i="3"/>
  <c r="I4246" i="3"/>
  <c r="I1226" i="3"/>
  <c r="I552" i="3"/>
  <c r="I4143" i="3"/>
  <c r="I2686" i="3"/>
  <c r="I3324" i="3"/>
  <c r="I1631" i="3"/>
  <c r="I2523" i="3"/>
  <c r="I1532" i="3"/>
  <c r="I1996" i="3"/>
  <c r="I936" i="3"/>
  <c r="I1394" i="3"/>
  <c r="I917" i="3"/>
  <c r="I2437" i="3"/>
  <c r="I3098" i="3"/>
  <c r="I1480" i="3"/>
  <c r="I854" i="3"/>
  <c r="I739" i="3"/>
  <c r="I3411" i="3"/>
  <c r="I4190" i="3"/>
  <c r="I4247" i="3"/>
  <c r="I518" i="3"/>
  <c r="I774" i="3"/>
  <c r="I4144" i="3"/>
  <c r="I2687" i="3"/>
  <c r="I2003" i="3"/>
  <c r="I1533" i="3"/>
  <c r="I2524" i="3"/>
  <c r="I3325" i="3"/>
  <c r="I1632" i="3"/>
  <c r="I2373" i="3"/>
  <c r="I1481" i="3"/>
  <c r="I3099" i="3"/>
  <c r="I3100" i="3" s="1"/>
  <c r="I3101" i="3" s="1"/>
  <c r="I3102" i="3" s="1"/>
  <c r="I3103" i="3" s="1"/>
  <c r="I3104" i="3" s="1"/>
  <c r="I3105" i="3" s="1"/>
  <c r="I3106" i="3" s="1"/>
  <c r="I3107" i="3" s="1"/>
  <c r="I3108" i="3" s="1"/>
  <c r="I3109" i="3" s="1"/>
  <c r="I3110" i="3" s="1"/>
  <c r="I3111" i="3" s="1"/>
  <c r="I3112" i="3" s="1"/>
  <c r="I3113" i="3" s="1"/>
  <c r="I3114" i="3" s="1"/>
  <c r="I3115" i="3" s="1"/>
  <c r="I3116" i="3" s="1"/>
  <c r="I3117" i="3" s="1"/>
  <c r="I3118" i="3" s="1"/>
  <c r="I3119" i="3" s="1"/>
  <c r="I3120" i="3" s="1"/>
  <c r="I3121" i="3" s="1"/>
  <c r="I3122" i="3" s="1"/>
  <c r="I3123" i="3" s="1"/>
  <c r="I3124" i="3" s="1"/>
  <c r="I3125" i="3" s="1"/>
  <c r="I3126" i="3" s="1"/>
  <c r="I3127" i="3" s="1"/>
  <c r="I3128" i="3" s="1"/>
  <c r="I3129" i="3" s="1"/>
  <c r="I3130" i="3" s="1"/>
  <c r="I3131" i="3" s="1"/>
  <c r="I3132" i="3" s="1"/>
  <c r="I2438" i="3"/>
  <c r="I1265" i="3"/>
  <c r="I979" i="3"/>
  <c r="I1195" i="3"/>
  <c r="I1244" i="3"/>
  <c r="I4191" i="3"/>
  <c r="I4086" i="3"/>
  <c r="I614" i="3"/>
  <c r="I1309" i="3"/>
  <c r="I4145" i="3"/>
  <c r="I3438" i="3"/>
  <c r="I2525" i="3"/>
  <c r="I1534" i="3"/>
  <c r="I1963" i="3"/>
  <c r="I2688" i="3"/>
  <c r="I1633" i="3"/>
  <c r="I3326" i="3"/>
  <c r="I899" i="3"/>
  <c r="I3412" i="3"/>
  <c r="I1482" i="3"/>
  <c r="I992" i="3"/>
  <c r="I891" i="3"/>
  <c r="I928" i="3"/>
  <c r="I2439" i="3"/>
  <c r="I4192" i="3"/>
  <c r="I4248" i="3"/>
  <c r="I1131" i="3"/>
  <c r="I684" i="3"/>
  <c r="I4146" i="3"/>
  <c r="I389" i="3"/>
  <c r="I4098" i="3"/>
  <c r="I1634" i="3"/>
  <c r="I2689" i="3"/>
  <c r="I1957" i="3"/>
  <c r="I1958" i="3"/>
  <c r="I1535" i="3"/>
  <c r="I3327" i="3"/>
  <c r="I2526" i="3"/>
  <c r="I1099" i="3"/>
  <c r="I1277" i="3"/>
  <c r="I1483" i="3"/>
  <c r="I824" i="3"/>
  <c r="I2440" i="3"/>
  <c r="I94" i="3"/>
  <c r="I3413" i="3"/>
  <c r="I1089" i="3"/>
  <c r="I4193" i="3"/>
  <c r="I1338" i="3"/>
  <c r="I4147" i="3"/>
  <c r="I2346" i="3"/>
  <c r="I2527" i="3"/>
  <c r="I1536" i="3"/>
  <c r="I2690" i="3"/>
  <c r="I1969" i="3"/>
  <c r="I1635" i="3"/>
  <c r="I3328" i="3"/>
  <c r="I1129" i="3"/>
  <c r="I1065" i="3"/>
  <c r="I1484" i="3"/>
  <c r="I1118" i="3"/>
  <c r="I3414" i="3"/>
  <c r="I2441" i="3"/>
  <c r="I1077" i="3"/>
  <c r="I4194" i="3"/>
  <c r="I1322" i="3"/>
  <c r="I4148" i="3"/>
  <c r="I3329" i="3"/>
  <c r="I1636" i="3"/>
  <c r="I1537" i="3"/>
  <c r="I2691" i="3"/>
  <c r="I2528" i="3"/>
  <c r="I2008" i="3"/>
  <c r="I829" i="3"/>
  <c r="I2375" i="3"/>
  <c r="I1436" i="3"/>
  <c r="I2442" i="3"/>
  <c r="I3415" i="3"/>
  <c r="I1485" i="3"/>
  <c r="I889" i="3"/>
  <c r="I951" i="3"/>
  <c r="I1380" i="3"/>
  <c r="I4196" i="3"/>
  <c r="I4195" i="3"/>
  <c r="I4149" i="3"/>
  <c r="I2529" i="3"/>
  <c r="I1637" i="3"/>
  <c r="I1954" i="3"/>
  <c r="I1538" i="3"/>
  <c r="I2692" i="3"/>
  <c r="I3330" i="3"/>
  <c r="I991" i="3"/>
  <c r="I3416" i="3"/>
  <c r="I2443" i="3"/>
  <c r="I768" i="3"/>
  <c r="I954" i="3"/>
  <c r="I1066" i="3"/>
  <c r="I1486" i="3"/>
  <c r="I431" i="3"/>
  <c r="I1539" i="3"/>
  <c r="I1638" i="3"/>
  <c r="I2693" i="3"/>
  <c r="I4112" i="3"/>
  <c r="I1955" i="3"/>
  <c r="I3331" i="3"/>
  <c r="I2530" i="3"/>
  <c r="I3417" i="3"/>
  <c r="I4099" i="3"/>
  <c r="I1201" i="3"/>
  <c r="I761" i="3"/>
  <c r="I1487" i="3"/>
  <c r="I1113" i="3"/>
  <c r="I1359" i="3"/>
  <c r="I2444" i="3"/>
  <c r="I730" i="3"/>
  <c r="I4108" i="3"/>
  <c r="I2347" i="3"/>
  <c r="I1997" i="3"/>
  <c r="I2694" i="3"/>
  <c r="I1639" i="3"/>
  <c r="I4111" i="3"/>
  <c r="I1540" i="3"/>
  <c r="I2531" i="3"/>
  <c r="I3332" i="3"/>
  <c r="I1210" i="3"/>
  <c r="I3418" i="3"/>
  <c r="I976" i="3"/>
  <c r="I1075" i="3"/>
  <c r="I1488" i="3"/>
  <c r="I2445" i="3"/>
  <c r="I4100" i="3"/>
  <c r="I3440" i="3"/>
  <c r="I529" i="3"/>
  <c r="I2532" i="3"/>
  <c r="I1640" i="3"/>
  <c r="I1974" i="3"/>
  <c r="I3333" i="3"/>
  <c r="I1541" i="3"/>
  <c r="I2695" i="3"/>
  <c r="I810" i="3"/>
  <c r="I3419" i="3"/>
  <c r="I1243" i="3"/>
  <c r="I916" i="3"/>
  <c r="I1489" i="3"/>
  <c r="I2446" i="3"/>
  <c r="I1059" i="3"/>
  <c r="I424" i="3"/>
  <c r="I99" i="3"/>
  <c r="I100" i="3"/>
  <c r="I2696" i="3"/>
  <c r="I1542" i="3"/>
  <c r="I2533" i="3"/>
  <c r="I1641" i="3"/>
  <c r="I3334" i="3"/>
  <c r="I975" i="3"/>
  <c r="I998" i="3"/>
  <c r="I1147" i="3"/>
  <c r="I2447" i="3"/>
  <c r="I1490" i="3"/>
  <c r="I2355" i="3"/>
  <c r="I1543" i="3"/>
  <c r="I1642" i="3"/>
  <c r="I2534" i="3"/>
  <c r="I3335" i="3"/>
  <c r="I2697" i="3"/>
  <c r="I1491" i="3"/>
  <c r="I1005" i="3"/>
  <c r="I1307" i="3"/>
  <c r="I4093" i="3"/>
  <c r="I2448" i="3"/>
  <c r="I939" i="3"/>
  <c r="I3968" i="3"/>
  <c r="I2535" i="3"/>
  <c r="I1544" i="3"/>
  <c r="I2698" i="3"/>
  <c r="I3336" i="3"/>
  <c r="I1643" i="3"/>
  <c r="I2449" i="3"/>
  <c r="I983" i="3"/>
  <c r="I1023" i="3"/>
  <c r="I1492" i="3"/>
  <c r="I3959" i="3"/>
  <c r="I1235" i="3"/>
  <c r="I4104" i="3"/>
  <c r="I1545" i="3"/>
  <c r="I3337" i="3"/>
  <c r="I1438" i="3"/>
  <c r="I2536" i="3"/>
  <c r="I1644" i="3"/>
  <c r="I2699" i="3"/>
  <c r="I926" i="3"/>
  <c r="I839" i="3"/>
  <c r="I790" i="3"/>
  <c r="I1493" i="3"/>
  <c r="I1334" i="3"/>
  <c r="I2450" i="3"/>
  <c r="I1645" i="3"/>
  <c r="I1546" i="3"/>
  <c r="I3338" i="3"/>
  <c r="I2537" i="3"/>
  <c r="I1274" i="3"/>
  <c r="I2451" i="3"/>
  <c r="I1354" i="3"/>
  <c r="I930" i="3"/>
  <c r="I1494" i="3"/>
  <c r="I3442" i="3"/>
  <c r="I2361" i="3"/>
  <c r="I1547" i="3"/>
  <c r="I2538" i="3"/>
  <c r="I1646" i="3"/>
  <c r="I2700" i="3"/>
  <c r="I3339" i="3"/>
  <c r="I1326" i="3"/>
  <c r="I1214" i="3"/>
  <c r="I1495" i="3"/>
  <c r="I1168" i="3"/>
  <c r="I2452" i="3"/>
  <c r="I3433" i="3"/>
  <c r="I1647" i="3"/>
  <c r="I2701" i="3"/>
  <c r="I2539" i="3"/>
  <c r="I1548" i="3"/>
  <c r="I3340" i="3"/>
  <c r="I1496" i="3"/>
  <c r="I1437" i="3"/>
  <c r="I2453" i="3"/>
  <c r="I1316" i="3"/>
  <c r="I3960" i="3"/>
  <c r="I1156" i="3"/>
  <c r="I2540" i="3"/>
  <c r="I2702" i="3"/>
  <c r="I1648" i="3"/>
  <c r="I3341" i="3"/>
  <c r="I1549" i="3"/>
  <c r="I1497" i="3"/>
  <c r="I896" i="3"/>
  <c r="I1200" i="3"/>
  <c r="I2454" i="3"/>
  <c r="I105" i="3"/>
  <c r="I106" i="3"/>
  <c r="I2362" i="3"/>
  <c r="I3443" i="3"/>
  <c r="I1550" i="3"/>
  <c r="I2541" i="3"/>
  <c r="I3342" i="3"/>
  <c r="I1649" i="3"/>
  <c r="I2703" i="3"/>
  <c r="I718" i="3"/>
  <c r="I778" i="3"/>
  <c r="I1941" i="3"/>
  <c r="I2455" i="3"/>
  <c r="I2356" i="3"/>
  <c r="I1498" i="3"/>
  <c r="I3444" i="3"/>
  <c r="I2762" i="3"/>
  <c r="I2763" i="3"/>
  <c r="I591" i="3"/>
  <c r="I4066" i="3"/>
  <c r="I2704" i="3"/>
  <c r="I3343" i="3"/>
  <c r="I2542" i="3"/>
  <c r="I1551" i="3"/>
  <c r="I1650" i="3"/>
  <c r="I913" i="3"/>
  <c r="I4101" i="3"/>
  <c r="I765" i="3"/>
  <c r="I1499" i="3"/>
  <c r="I2456" i="3"/>
  <c r="I1399" i="3"/>
  <c r="I2543" i="3"/>
  <c r="I1651" i="3"/>
  <c r="I3344" i="3"/>
  <c r="I2705" i="3"/>
  <c r="I1552" i="3"/>
  <c r="I4107" i="3"/>
  <c r="I1501" i="3"/>
  <c r="I1500" i="3"/>
  <c r="I2457" i="3"/>
  <c r="I1085" i="3"/>
  <c r="I901" i="3"/>
  <c r="I3969" i="3"/>
  <c r="I593" i="3"/>
  <c r="I2706" i="3"/>
  <c r="I1553" i="3"/>
  <c r="I3345" i="3"/>
  <c r="I1652" i="3"/>
  <c r="I2544" i="3"/>
  <c r="I1294" i="3"/>
  <c r="I2458" i="3"/>
  <c r="I1017" i="3"/>
  <c r="I2363" i="3"/>
  <c r="I594" i="3"/>
  <c r="I1653" i="3"/>
  <c r="I2707" i="3"/>
  <c r="I4103" i="3"/>
  <c r="I2545" i="3"/>
  <c r="I1554" i="3"/>
  <c r="I1272" i="3"/>
  <c r="I900" i="3"/>
  <c r="I2459" i="3"/>
  <c r="I2708" i="3"/>
  <c r="I1555" i="3"/>
  <c r="I2546" i="3"/>
  <c r="I1654" i="3"/>
  <c r="I1011" i="3"/>
  <c r="I2460" i="3"/>
  <c r="I1403" i="3"/>
  <c r="I4105" i="3"/>
  <c r="I596" i="3"/>
  <c r="I1655" i="3"/>
  <c r="I1556" i="3"/>
  <c r="I2709" i="3"/>
  <c r="I2547" i="3"/>
  <c r="I953" i="3"/>
  <c r="I2461" i="3"/>
  <c r="I1073" i="3"/>
  <c r="I2710" i="3"/>
  <c r="I1656" i="3"/>
  <c r="I2548" i="3"/>
  <c r="I1557" i="3"/>
  <c r="I2462" i="3"/>
  <c r="I35" i="3"/>
  <c r="I1327" i="3"/>
  <c r="I1236" i="3"/>
  <c r="I2364" i="3"/>
  <c r="I1558" i="3"/>
  <c r="I2711" i="3"/>
  <c r="I1657" i="3"/>
  <c r="I2549" i="3"/>
  <c r="I999" i="3"/>
  <c r="I1049" i="3"/>
  <c r="I2463" i="3"/>
  <c r="I1111" i="3"/>
  <c r="I1112" i="3"/>
  <c r="I3436" i="3"/>
  <c r="I4064" i="3"/>
  <c r="I1658" i="3"/>
  <c r="I1559" i="3"/>
  <c r="I2550" i="3"/>
  <c r="I2712" i="3"/>
  <c r="I1104" i="3"/>
  <c r="I2464" i="3"/>
  <c r="I1140" i="3"/>
  <c r="I3970" i="3"/>
  <c r="I2551" i="3"/>
  <c r="I1560" i="3"/>
  <c r="I1659" i="3"/>
  <c r="I2713" i="3"/>
  <c r="I851" i="3"/>
  <c r="I2465" i="3"/>
  <c r="I1022" i="3"/>
  <c r="I3953" i="3"/>
  <c r="I3446" i="3"/>
  <c r="I1440" i="3"/>
  <c r="I1561" i="3"/>
  <c r="I2714" i="3"/>
  <c r="I1660" i="3"/>
  <c r="I2552" i="3"/>
  <c r="I2466" i="3"/>
  <c r="I1254" i="3"/>
  <c r="I1021" i="3"/>
  <c r="I890" i="3"/>
  <c r="I2553" i="3"/>
  <c r="I1661" i="3"/>
  <c r="I1562" i="3"/>
  <c r="I2715" i="3"/>
  <c r="I1130" i="3"/>
  <c r="I2467" i="3"/>
  <c r="I881" i="3"/>
  <c r="I323" i="3"/>
  <c r="I111" i="3"/>
  <c r="I112" i="3"/>
  <c r="I113" i="3"/>
  <c r="I1563" i="3"/>
  <c r="I1662" i="3"/>
  <c r="I2554" i="3"/>
  <c r="I2716" i="3"/>
  <c r="I2468" i="3"/>
  <c r="I1117" i="3"/>
  <c r="I1304" i="3"/>
  <c r="I2717" i="3"/>
  <c r="I1663" i="3"/>
  <c r="I2555" i="3"/>
  <c r="I1564" i="3"/>
  <c r="I942" i="3"/>
  <c r="I1134" i="3"/>
  <c r="I2469" i="3"/>
  <c r="I1565" i="3"/>
  <c r="I2556" i="3"/>
  <c r="I1664" i="3"/>
  <c r="I2718" i="3"/>
  <c r="I859" i="3"/>
  <c r="I2470" i="3"/>
  <c r="I2471" i="3"/>
  <c r="I2719" i="3"/>
  <c r="I2557" i="3"/>
  <c r="I1566" i="3"/>
  <c r="I1665" i="3"/>
  <c r="I1273" i="3"/>
  <c r="I1938" i="3"/>
  <c r="I1666" i="3"/>
  <c r="I1567" i="3"/>
  <c r="I2558" i="3"/>
  <c r="I2720" i="3"/>
  <c r="I800" i="3"/>
  <c r="I3954" i="3"/>
  <c r="I2559" i="3"/>
  <c r="I1568" i="3"/>
  <c r="I2721" i="3"/>
  <c r="I1356" i="3"/>
  <c r="I2722" i="3"/>
  <c r="I2560" i="3"/>
  <c r="I1569" i="3"/>
  <c r="I749" i="3"/>
  <c r="I3942" i="3"/>
  <c r="I610" i="3"/>
  <c r="I1570" i="3"/>
  <c r="I2561" i="3"/>
  <c r="I2723" i="3"/>
  <c r="I1038" i="3"/>
  <c r="I753" i="3"/>
  <c r="I1934" i="3"/>
  <c r="I2562" i="3"/>
  <c r="I1571" i="3"/>
  <c r="I2724" i="3"/>
  <c r="I693" i="3"/>
  <c r="I2563" i="3"/>
  <c r="I2725" i="3"/>
  <c r="I1572" i="3"/>
  <c r="I856" i="3"/>
  <c r="I1942" i="3"/>
  <c r="I3943" i="3"/>
  <c r="I613" i="3"/>
  <c r="I2726" i="3"/>
  <c r="I1573" i="3"/>
  <c r="I2564" i="3"/>
  <c r="I1094" i="3"/>
  <c r="I2565" i="3"/>
  <c r="I1574" i="3"/>
  <c r="I695" i="3"/>
  <c r="I3935" i="3"/>
  <c r="I2566" i="3"/>
  <c r="I1575" i="3"/>
  <c r="I956" i="3"/>
  <c r="I2567" i="3"/>
  <c r="I1158" i="3"/>
  <c r="I1935" i="3"/>
  <c r="I2568" i="3"/>
  <c r="I894" i="3"/>
  <c r="I3944" i="3"/>
  <c r="I2569" i="3"/>
  <c r="I3962" i="3"/>
  <c r="I1231" i="3"/>
  <c r="I2570" i="3"/>
  <c r="I1207" i="3"/>
  <c r="I2350" i="3"/>
  <c r="I2571" i="3"/>
  <c r="I1024" i="3"/>
  <c r="I2572" i="3"/>
  <c r="I2021" i="3"/>
  <c r="I1067" i="3"/>
  <c r="I2573" i="3"/>
  <c r="I1055" i="3"/>
  <c r="I728" i="3"/>
  <c r="I2574" i="3"/>
  <c r="I1060" i="3"/>
  <c r="I769" i="3"/>
  <c r="I2575" i="3"/>
  <c r="I1081" i="3"/>
  <c r="I1939" i="3"/>
  <c r="I2576" i="3"/>
  <c r="I1145" i="3"/>
  <c r="I2577" i="3"/>
  <c r="I1192" i="3"/>
  <c r="I2578" i="3"/>
  <c r="I498" i="3"/>
  <c r="I1343" i="3"/>
  <c r="I1337" i="3"/>
  <c r="I2351" i="3"/>
  <c r="I2579" i="3"/>
  <c r="I2580" i="3"/>
  <c r="I2357" i="3"/>
  <c r="I3945" i="3"/>
  <c r="I2581" i="3"/>
  <c r="I3435" i="3"/>
  <c r="I2582" i="3"/>
  <c r="I2583" i="3"/>
  <c r="I2584" i="3"/>
  <c r="I2586" i="3"/>
  <c r="I2585" i="3"/>
  <c r="I3946" i="3"/>
  <c r="I4084" i="3"/>
  <c r="I3963" i="3"/>
  <c r="I3964" i="3"/>
  <c r="I4087" i="3"/>
  <c r="I2352" i="3"/>
  <c r="I3947" i="3"/>
  <c r="I3948" i="3"/>
  <c r="I1136" i="3"/>
  <c r="I700" i="3"/>
  <c r="I3949" i="3"/>
  <c r="I2353" i="3"/>
  <c r="I3448" i="3"/>
  <c r="I3449" i="3"/>
  <c r="I3450" i="3"/>
  <c r="I3451" i="3"/>
  <c r="I3452" i="3"/>
  <c r="I3453" i="3"/>
  <c r="I3454" i="3"/>
  <c r="I3456" i="3"/>
  <c r="I3457" i="3"/>
  <c r="I3458" i="3"/>
  <c r="I3459" i="3"/>
  <c r="I3460" i="3"/>
  <c r="I3461" i="3"/>
  <c r="I3462" i="3"/>
  <c r="I3463" i="3"/>
  <c r="I3464" i="3"/>
  <c r="I3465" i="3"/>
  <c r="I3466" i="3"/>
  <c r="I3467" i="3"/>
  <c r="I3468" i="3"/>
  <c r="I3469" i="3"/>
  <c r="I3470" i="3"/>
  <c r="I3471" i="3"/>
  <c r="I3472" i="3"/>
  <c r="I3473" i="3"/>
  <c r="I3474" i="3"/>
  <c r="I3475" i="3"/>
  <c r="I3476" i="3"/>
  <c r="I3477" i="3"/>
  <c r="I3478" i="3"/>
  <c r="I3479" i="3"/>
  <c r="I3480" i="3"/>
  <c r="I3481" i="3"/>
  <c r="I3482" i="3"/>
  <c r="I3483" i="3"/>
  <c r="I3484" i="3"/>
  <c r="I3485" i="3"/>
  <c r="I3487" i="3"/>
  <c r="I3488" i="3"/>
  <c r="I3489" i="3"/>
  <c r="I3490" i="3"/>
  <c r="I3491" i="3"/>
  <c r="I3492" i="3"/>
  <c r="I3493" i="3"/>
  <c r="I3494" i="3"/>
  <c r="I3495" i="3"/>
  <c r="I3496" i="3"/>
  <c r="I3497" i="3"/>
  <c r="I3498" i="3"/>
  <c r="I3499" i="3"/>
  <c r="I3500" i="3"/>
  <c r="I3501" i="3"/>
  <c r="I3502" i="3"/>
  <c r="I3503" i="3"/>
  <c r="I3504" i="3"/>
  <c r="I3505" i="3"/>
  <c r="I3506" i="3"/>
  <c r="I3507" i="3"/>
  <c r="I3508" i="3"/>
  <c r="I3509" i="3"/>
  <c r="I3510" i="3"/>
  <c r="I3511" i="3"/>
  <c r="I3512" i="3"/>
  <c r="I3513" i="3"/>
  <c r="I3514" i="3"/>
  <c r="I3515" i="3"/>
  <c r="I3516" i="3"/>
  <c r="I3517" i="3"/>
  <c r="I3518" i="3"/>
  <c r="I3519" i="3"/>
  <c r="I3520" i="3"/>
  <c r="I3521" i="3"/>
  <c r="I3522" i="3"/>
  <c r="I3523" i="3"/>
  <c r="I3524" i="3"/>
  <c r="I3525" i="3"/>
  <c r="I3526" i="3"/>
  <c r="I3527" i="3"/>
  <c r="I3528" i="3"/>
  <c r="I3529" i="3"/>
  <c r="I3530" i="3"/>
  <c r="I3531" i="3"/>
  <c r="I3532" i="3"/>
  <c r="I3533" i="3"/>
  <c r="I3534" i="3"/>
  <c r="I3535" i="3"/>
  <c r="I3536" i="3"/>
  <c r="I3537" i="3"/>
  <c r="I3538" i="3"/>
  <c r="I3539" i="3"/>
  <c r="I3540" i="3"/>
  <c r="I3541" i="3"/>
  <c r="I3542" i="3"/>
  <c r="I3543" i="3"/>
  <c r="I3544" i="3"/>
  <c r="I3545" i="3"/>
  <c r="I3546" i="3"/>
  <c r="I3547" i="3"/>
  <c r="I3548" i="3"/>
  <c r="I3549" i="3"/>
  <c r="I3550" i="3"/>
  <c r="I3551" i="3"/>
  <c r="I3552" i="3"/>
  <c r="I3553" i="3"/>
  <c r="I3554" i="3"/>
  <c r="I3555" i="3"/>
  <c r="I3556" i="3"/>
  <c r="I3557" i="3"/>
  <c r="I3558" i="3"/>
  <c r="I3559" i="3"/>
  <c r="I3560" i="3"/>
  <c r="I3561" i="3"/>
  <c r="I3562" i="3"/>
  <c r="I3563" i="3"/>
  <c r="I3564" i="3"/>
  <c r="I3565" i="3"/>
  <c r="I3566" i="3"/>
  <c r="I3567" i="3"/>
  <c r="I3568" i="3"/>
  <c r="I3569" i="3"/>
  <c r="I3570" i="3"/>
  <c r="I3571" i="3"/>
  <c r="I3573" i="3"/>
  <c r="I3574" i="3"/>
  <c r="I3575" i="3"/>
  <c r="I3576" i="3"/>
  <c r="I3577" i="3"/>
  <c r="I3578" i="3"/>
  <c r="I3579" i="3"/>
  <c r="I3580" i="3"/>
  <c r="I3581" i="3"/>
  <c r="I3582" i="3"/>
  <c r="I3583" i="3"/>
  <c r="I3584" i="3"/>
  <c r="I3585" i="3"/>
  <c r="I3586" i="3"/>
  <c r="I3587" i="3"/>
  <c r="I3588" i="3"/>
  <c r="I3589" i="3"/>
  <c r="I3590" i="3"/>
  <c r="I3591" i="3"/>
  <c r="I3592" i="3"/>
  <c r="I3593" i="3"/>
  <c r="I3594" i="3"/>
  <c r="I3595" i="3"/>
  <c r="I3596" i="3"/>
  <c r="I3597" i="3"/>
  <c r="I3598" i="3"/>
  <c r="I3599" i="3"/>
  <c r="I3600" i="3"/>
  <c r="I3601" i="3"/>
  <c r="I3602" i="3"/>
  <c r="I3603" i="3"/>
  <c r="I3604" i="3"/>
  <c r="I3605" i="3"/>
  <c r="I3606" i="3"/>
  <c r="I3607" i="3"/>
  <c r="I3608" i="3"/>
  <c r="I3609" i="3"/>
  <c r="I3610" i="3"/>
  <c r="I3611" i="3"/>
  <c r="I3612" i="3"/>
  <c r="I3613" i="3"/>
  <c r="I3614" i="3"/>
  <c r="I3615" i="3"/>
  <c r="I3616" i="3"/>
  <c r="I3617" i="3"/>
  <c r="I3618" i="3"/>
  <c r="I3619" i="3"/>
  <c r="I3620" i="3"/>
  <c r="I3621" i="3"/>
  <c r="I3622" i="3"/>
  <c r="I3623" i="3"/>
  <c r="I3624" i="3"/>
  <c r="I3625" i="3"/>
  <c r="I3626" i="3"/>
  <c r="I3627" i="3"/>
  <c r="I3628" i="3"/>
  <c r="I3629" i="3"/>
  <c r="I3630" i="3"/>
  <c r="I3631" i="3"/>
  <c r="I3632" i="3"/>
  <c r="I3633" i="3"/>
  <c r="I3634" i="3"/>
  <c r="I3635" i="3"/>
  <c r="I3636" i="3"/>
  <c r="I3637" i="3"/>
  <c r="I3638" i="3"/>
  <c r="I3639" i="3"/>
  <c r="I3640" i="3"/>
  <c r="I3641" i="3"/>
  <c r="I3642" i="3"/>
  <c r="I3643" i="3"/>
  <c r="I3644" i="3"/>
  <c r="I3645" i="3"/>
  <c r="I3646" i="3"/>
  <c r="I3648" i="3"/>
  <c r="I3649" i="3"/>
  <c r="I3650" i="3"/>
  <c r="I3651" i="3"/>
  <c r="I3652" i="3"/>
  <c r="I3653" i="3"/>
  <c r="I3654" i="3"/>
  <c r="I3655" i="3"/>
  <c r="I3656" i="3"/>
  <c r="I3657" i="3"/>
  <c r="I3658" i="3"/>
  <c r="I3659" i="3"/>
  <c r="I3660" i="3"/>
  <c r="I3661" i="3"/>
  <c r="I3662" i="3"/>
  <c r="I3663" i="3"/>
  <c r="I3664" i="3"/>
  <c r="I3665" i="3"/>
  <c r="I3666" i="3"/>
  <c r="I3667" i="3"/>
  <c r="I3668" i="3"/>
  <c r="I3669" i="3"/>
  <c r="I3670" i="3"/>
  <c r="I3671" i="3"/>
  <c r="I3672" i="3"/>
  <c r="I3673" i="3"/>
  <c r="I3674" i="3"/>
  <c r="I3675" i="3"/>
  <c r="I3676" i="3"/>
  <c r="I3677" i="3"/>
  <c r="I3678" i="3"/>
  <c r="I3679" i="3"/>
  <c r="I3680" i="3"/>
  <c r="I3681" i="3"/>
  <c r="I3682" i="3"/>
  <c r="I3683" i="3"/>
  <c r="I3684" i="3"/>
  <c r="I3685" i="3"/>
  <c r="I3686" i="3"/>
  <c r="I3687" i="3"/>
  <c r="I3688" i="3"/>
  <c r="I3689" i="3"/>
  <c r="I3690" i="3"/>
  <c r="I3691" i="3"/>
  <c r="I3692" i="3"/>
  <c r="I3693" i="3"/>
  <c r="I3694" i="3"/>
  <c r="I3695" i="3"/>
  <c r="I3696" i="3"/>
  <c r="I3697" i="3"/>
  <c r="I3698" i="3"/>
  <c r="I3699" i="3"/>
  <c r="I3700" i="3"/>
  <c r="I3701" i="3"/>
  <c r="I3702" i="3"/>
  <c r="I3703" i="3"/>
  <c r="I3778" i="3"/>
  <c r="I3779" i="3"/>
  <c r="I3780" i="3"/>
  <c r="I3781" i="3"/>
  <c r="I3782" i="3"/>
  <c r="I3783" i="3"/>
  <c r="I3784" i="3"/>
  <c r="I3785" i="3"/>
  <c r="I3786" i="3"/>
  <c r="I3787" i="3"/>
  <c r="I3788" i="3"/>
  <c r="I3789" i="3"/>
  <c r="I3790" i="3"/>
  <c r="I3791" i="3"/>
  <c r="I3792" i="3"/>
  <c r="I3793" i="3"/>
  <c r="I3794" i="3"/>
  <c r="I3795" i="3"/>
  <c r="I3796" i="3"/>
  <c r="I3797" i="3"/>
  <c r="I3798" i="3"/>
  <c r="I3799" i="3"/>
  <c r="I3800" i="3"/>
  <c r="I3801" i="3"/>
  <c r="I3802" i="3"/>
  <c r="I3803" i="3"/>
  <c r="I3804" i="3"/>
  <c r="I3805" i="3"/>
  <c r="I3806" i="3"/>
  <c r="I3807" i="3"/>
  <c r="I3808" i="3"/>
  <c r="I3809" i="3"/>
  <c r="I3810" i="3"/>
  <c r="I3811" i="3"/>
  <c r="I3812" i="3"/>
  <c r="I3813" i="3"/>
  <c r="I3814" i="3"/>
  <c r="I3441" i="3"/>
  <c r="I3815" i="3"/>
  <c r="I3816" i="3"/>
  <c r="I3817" i="3"/>
  <c r="I3818" i="3"/>
  <c r="I3819" i="3"/>
  <c r="I3820" i="3"/>
  <c r="I3821" i="3"/>
  <c r="I3822" i="3"/>
  <c r="I3823" i="3"/>
  <c r="I3824" i="3"/>
  <c r="I3825" i="3"/>
  <c r="I3826" i="3"/>
  <c r="I3827" i="3"/>
  <c r="I3828" i="3"/>
  <c r="I3829" i="3"/>
  <c r="I3830" i="3"/>
  <c r="I3831" i="3"/>
  <c r="I3832" i="3"/>
  <c r="I3833" i="3"/>
  <c r="I3834" i="3"/>
  <c r="I3835" i="3"/>
  <c r="I3836" i="3"/>
  <c r="I3837" i="3"/>
  <c r="I3838" i="3"/>
  <c r="I3839" i="3"/>
  <c r="I3840" i="3"/>
  <c r="I3841" i="3"/>
  <c r="I3842" i="3"/>
  <c r="I3843" i="3"/>
  <c r="I3844" i="3"/>
  <c r="I3845" i="3"/>
  <c r="I3846" i="3"/>
  <c r="I3847" i="3"/>
  <c r="I3848" i="3"/>
  <c r="I3849" i="3"/>
  <c r="I3850" i="3"/>
  <c r="I3851" i="3"/>
  <c r="I3852" i="3"/>
  <c r="I3853" i="3"/>
  <c r="I3854" i="3"/>
  <c r="I3855" i="3"/>
  <c r="I3856" i="3"/>
  <c r="I3857" i="3"/>
  <c r="I3858" i="3"/>
  <c r="I3859" i="3"/>
  <c r="I3860" i="3"/>
  <c r="I3861" i="3"/>
  <c r="I3862" i="3"/>
  <c r="I3863" i="3"/>
  <c r="I3864" i="3"/>
  <c r="I3865" i="3"/>
  <c r="I3866" i="3"/>
  <c r="I3867" i="3"/>
  <c r="I3868" i="3"/>
  <c r="I3869" i="3"/>
  <c r="I3870" i="3"/>
  <c r="I3871" i="3"/>
  <c r="I3872" i="3"/>
  <c r="I3873" i="3"/>
  <c r="I3874" i="3"/>
  <c r="I3875" i="3"/>
  <c r="I3876" i="3"/>
  <c r="I3877" i="3"/>
  <c r="I3878" i="3"/>
  <c r="I3879" i="3"/>
  <c r="I3880" i="3"/>
  <c r="I3881" i="3"/>
  <c r="I3882" i="3"/>
  <c r="I3883" i="3"/>
  <c r="I3884" i="3"/>
  <c r="I3885" i="3"/>
  <c r="I3886" i="3"/>
  <c r="I3887" i="3"/>
  <c r="I3888" i="3"/>
  <c r="I3889" i="3"/>
  <c r="I3890" i="3"/>
  <c r="I3891" i="3"/>
  <c r="I3892" i="3"/>
  <c r="I3893" i="3"/>
  <c r="I3894" i="3"/>
  <c r="I3895" i="3"/>
  <c r="I3896" i="3"/>
  <c r="I3897" i="3"/>
  <c r="I3898" i="3"/>
  <c r="I3899" i="3"/>
  <c r="I3900" i="3"/>
  <c r="I3901" i="3"/>
  <c r="I3902" i="3"/>
  <c r="I3903" i="3"/>
  <c r="I3904" i="3"/>
  <c r="I3905" i="3"/>
  <c r="I3906" i="3"/>
  <c r="I3907" i="3"/>
  <c r="I3908" i="3"/>
  <c r="I3909" i="3"/>
  <c r="I3910" i="3"/>
  <c r="I3911" i="3"/>
  <c r="I3912" i="3"/>
  <c r="I3913" i="3"/>
  <c r="I3914" i="3"/>
  <c r="I3915" i="3"/>
  <c r="I3916" i="3"/>
  <c r="I3917" i="3"/>
  <c r="I3918" i="3"/>
  <c r="I3919" i="3"/>
  <c r="I3920" i="3"/>
  <c r="I3921" i="3"/>
  <c r="I3922" i="3"/>
  <c r="I3923" i="3"/>
  <c r="I3924" i="3"/>
  <c r="I3925" i="3"/>
  <c r="I3926" i="3"/>
  <c r="I3927" i="3"/>
  <c r="I3928" i="3"/>
  <c r="I3929" i="3"/>
  <c r="I3930" i="3"/>
  <c r="I3931" i="3"/>
  <c r="I3932" i="3"/>
  <c r="I3933" i="3"/>
  <c r="I3934" i="3"/>
  <c r="I1435" i="3"/>
  <c r="I490" i="3"/>
  <c r="I376" i="3"/>
  <c r="I377" i="3"/>
  <c r="I488" i="3"/>
  <c r="I373" i="3"/>
  <c r="I374" i="3"/>
  <c r="I375" i="3"/>
  <c r="I489" i="3"/>
  <c r="I436" i="3"/>
  <c r="I362" i="3"/>
  <c r="I491" i="3"/>
  <c r="I437" i="3"/>
  <c r="I425" i="3"/>
  <c r="I403" i="3"/>
  <c r="I442" i="3"/>
  <c r="I395" i="3"/>
  <c r="I384" i="3"/>
  <c r="I344" i="3"/>
  <c r="I485" i="3"/>
  <c r="I475" i="3"/>
  <c r="I510" i="3"/>
  <c r="I315" i="3"/>
  <c r="I336" i="3"/>
  <c r="I371" i="3"/>
  <c r="I511" i="3"/>
  <c r="I399" i="3"/>
  <c r="I353" i="3"/>
  <c r="I335" i="3"/>
  <c r="I380" i="3"/>
  <c r="I451" i="3"/>
  <c r="I411" i="3"/>
  <c r="I378" i="3"/>
  <c r="I358" i="3"/>
  <c r="I484" i="3"/>
  <c r="I466" i="3"/>
  <c r="I456" i="3"/>
  <c r="I351" i="3"/>
  <c r="I352" i="3"/>
  <c r="I338" i="3"/>
  <c r="I320" i="3"/>
  <c r="I432" i="3"/>
  <c r="I443" i="3"/>
  <c r="I444" i="3"/>
  <c r="I513" i="3"/>
  <c r="I412" i="3"/>
  <c r="I337" i="3"/>
  <c r="I386" i="3"/>
  <c r="I493" i="3"/>
  <c r="I409" i="3"/>
  <c r="I428" i="3"/>
  <c r="I473" i="3"/>
  <c r="I357" i="3"/>
  <c r="I497" i="3"/>
  <c r="I477" i="3"/>
  <c r="I440" i="3"/>
  <c r="I454" i="3"/>
  <c r="I463" i="3"/>
  <c r="I408" i="3"/>
  <c r="I326" i="3"/>
  <c r="I446" i="3"/>
  <c r="I327" i="3"/>
  <c r="I460" i="3"/>
  <c r="I494" i="3"/>
  <c r="I433" i="3"/>
  <c r="I418" i="3"/>
  <c r="I419" i="3"/>
  <c r="I420" i="3"/>
  <c r="I364" i="3"/>
  <c r="I365" i="3"/>
  <c r="I410" i="3"/>
  <c r="I355" i="3"/>
  <c r="I441" i="3"/>
  <c r="I310" i="3"/>
  <c r="I312" i="3"/>
  <c r="I346" i="3"/>
  <c r="I512" i="3"/>
  <c r="I354" i="3"/>
  <c r="I398" i="3"/>
  <c r="I363" i="3"/>
  <c r="I413" i="3"/>
  <c r="I487" i="3"/>
  <c r="I322" i="3"/>
  <c r="I509" i="3"/>
  <c r="I348" i="3"/>
  <c r="I349" i="3"/>
  <c r="I499" i="3"/>
  <c r="I342" i="3"/>
  <c r="I332" i="3"/>
  <c r="I458" i="3"/>
  <c r="I309" i="3"/>
  <c r="I391" i="3"/>
  <c r="I447" i="3"/>
  <c r="I381" i="3"/>
  <c r="I330" i="3"/>
  <c r="I438" i="3"/>
  <c r="I370" i="3"/>
  <c r="I434" i="3"/>
  <c r="I435" i="3"/>
  <c r="I334" i="3"/>
  <c r="I324" i="3"/>
  <c r="I333" i="3"/>
  <c r="I481" i="3"/>
  <c r="I331" i="3"/>
  <c r="I407" i="3"/>
  <c r="I468" i="3"/>
  <c r="I445" i="3"/>
  <c r="I507" i="3"/>
  <c r="I329" i="3"/>
  <c r="I405" i="3"/>
  <c r="I397" i="3"/>
  <c r="I401" i="3"/>
  <c r="I350" i="3"/>
  <c r="I367" i="3"/>
  <c r="I394" i="3"/>
  <c r="I504" i="3"/>
  <c r="I449" i="3"/>
  <c r="I305" i="3"/>
  <c r="I388" i="3"/>
  <c r="I467" i="3"/>
  <c r="I341" i="3"/>
  <c r="I506" i="3"/>
  <c r="I317" i="3"/>
  <c r="I321" i="3"/>
  <c r="I328" i="3"/>
  <c r="I366" i="3"/>
  <c r="I470" i="3"/>
  <c r="I453" i="3"/>
  <c r="I505" i="3"/>
  <c r="I319" i="3"/>
  <c r="I472" i="3"/>
  <c r="I486" i="3"/>
  <c r="I423" i="3"/>
  <c r="I390" i="3"/>
  <c r="I450" i="3"/>
  <c r="I439" i="3"/>
  <c r="I421" i="3"/>
  <c r="I387" i="3"/>
  <c r="I452" i="3"/>
  <c r="I492" i="3"/>
  <c r="I474" i="3"/>
  <c r="I314" i="3"/>
  <c r="I316" i="3"/>
  <c r="I417" i="3"/>
  <c r="I385" i="3"/>
  <c r="I482" i="3"/>
  <c r="I464" i="3"/>
  <c r="I396" i="3"/>
  <c r="I462" i="3"/>
  <c r="I372" i="3"/>
  <c r="I356" i="3"/>
  <c r="I479" i="3"/>
  <c r="I402" i="3"/>
  <c r="I308" i="3"/>
  <c r="I406" i="3"/>
  <c r="I422" i="3"/>
  <c r="I502" i="3"/>
  <c r="I393" i="3"/>
  <c r="I483" i="3"/>
  <c r="I306" i="3"/>
  <c r="I360" i="3"/>
  <c r="I361" i="3"/>
  <c r="I508" i="3"/>
  <c r="I469" i="3"/>
  <c r="I416" i="3"/>
  <c r="I501" i="3"/>
  <c r="I345" i="3"/>
  <c r="I480" i="3"/>
  <c r="I448" i="3"/>
  <c r="I369" i="3"/>
  <c r="I368" i="3"/>
  <c r="I459" i="3"/>
  <c r="I392" i="3"/>
  <c r="I414" i="3"/>
  <c r="I496" i="3"/>
  <c r="I325" i="3"/>
  <c r="I311" i="3"/>
  <c r="I313" i="3"/>
  <c r="I500" i="3"/>
  <c r="I426" i="3"/>
  <c r="I339" i="3"/>
  <c r="I318" i="3"/>
  <c r="I427"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024"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833" i="3"/>
  <c r="I2859" i="3"/>
  <c r="I2782" i="3"/>
  <c r="I2814" i="3"/>
  <c r="I2783" i="3"/>
  <c r="I2797" i="3"/>
  <c r="I2845" i="3"/>
  <c r="I2846" i="3"/>
  <c r="I2765" i="3"/>
  <c r="I2766" i="3"/>
  <c r="I2847" i="3"/>
  <c r="I2764" i="3"/>
  <c r="I2776" i="3"/>
  <c r="I2786" i="3"/>
  <c r="I2771" i="3"/>
  <c r="I2739" i="3"/>
  <c r="I2740" i="3"/>
  <c r="I2792" i="3"/>
  <c r="I2758" i="3"/>
  <c r="I2772" i="3"/>
  <c r="I2761" i="3"/>
  <c r="I2760" i="3"/>
  <c r="I2812" i="3"/>
  <c r="I2871" i="3"/>
  <c r="I2770" i="3"/>
  <c r="I2780" i="3"/>
  <c r="I2799" i="3"/>
  <c r="I2774" i="3"/>
  <c r="I2795" i="3"/>
  <c r="I2838" i="3"/>
  <c r="I2802" i="3"/>
  <c r="I2810" i="3"/>
  <c r="I2839" i="3"/>
  <c r="I2751" i="3"/>
  <c r="I2789" i="3"/>
  <c r="I2775" i="3"/>
  <c r="I2824" i="3"/>
  <c r="I2889" i="3"/>
  <c r="I2853" i="3"/>
  <c r="I2884" i="3"/>
  <c r="I2830" i="3"/>
  <c r="I2747" i="3"/>
  <c r="I2879" i="3"/>
  <c r="I2788" i="3"/>
  <c r="I2828" i="3"/>
  <c r="I2767" i="3"/>
  <c r="I2768" i="3"/>
  <c r="I2741" i="3"/>
  <c r="I2777" i="3"/>
  <c r="I2818" i="3"/>
  <c r="I2748" i="3"/>
  <c r="I2862" i="3"/>
  <c r="I2794" i="3"/>
  <c r="I2885" i="3"/>
  <c r="I2746" i="3"/>
  <c r="I2755" i="3"/>
  <c r="I2836" i="3"/>
  <c r="I2880" i="3"/>
  <c r="I2858" i="3"/>
  <c r="I2840" i="3"/>
  <c r="I2805" i="3"/>
  <c r="I2806" i="3"/>
  <c r="I2886" i="3"/>
  <c r="I2791" i="3"/>
  <c r="I2817" i="3"/>
  <c r="I2819" i="3"/>
  <c r="I2815" i="3"/>
  <c r="I2778" i="3"/>
  <c r="I2785" i="3"/>
  <c r="I2757" i="3"/>
  <c r="I2843" i="3"/>
  <c r="I2868" i="3"/>
  <c r="I2756" i="3"/>
  <c r="I2888" i="3"/>
  <c r="I2865" i="3"/>
  <c r="I2796" i="3"/>
  <c r="I2875" i="3"/>
  <c r="I2813" i="3"/>
  <c r="I2887" i="3"/>
  <c r="I2882" i="3"/>
  <c r="I2883" i="3"/>
  <c r="I2855" i="3"/>
  <c r="I2834" i="3"/>
  <c r="I2835" i="3"/>
  <c r="I2784" i="3"/>
  <c r="I2856" i="3"/>
  <c r="I2857" i="3"/>
  <c r="I2848" i="3"/>
  <c r="I2849" i="3"/>
  <c r="I2742" i="3"/>
  <c r="I2881" i="3"/>
  <c r="I2821" i="3"/>
  <c r="I2874" i="3"/>
  <c r="I2890" i="3"/>
  <c r="I4109" i="3"/>
  <c r="I2826" i="3"/>
  <c r="I2827" i="3"/>
  <c r="I2750" i="3"/>
  <c r="I2800"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2" i="3"/>
  <c r="I2993" i="3"/>
  <c r="I2994" i="3"/>
  <c r="I2995" i="3"/>
  <c r="I2996" i="3"/>
  <c r="I2997" i="3"/>
  <c r="I2998" i="3"/>
  <c r="I2999" i="3"/>
  <c r="I3000" i="3"/>
  <c r="I3001" i="3"/>
  <c r="I3002" i="3"/>
  <c r="I3003" i="3"/>
  <c r="I3004" i="3"/>
  <c r="I3005" i="3"/>
  <c r="I3006" i="3"/>
  <c r="I3007" i="3"/>
  <c r="I3008" i="3"/>
  <c r="I300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681" i="3"/>
  <c r="I1833" i="3"/>
  <c r="I1834" i="3"/>
  <c r="I1835" i="3"/>
  <c r="I1836" i="3"/>
  <c r="I1837" i="3"/>
  <c r="I1838" i="3"/>
  <c r="I1839" i="3"/>
  <c r="I1840" i="3"/>
  <c r="I1841" i="3"/>
  <c r="I1842" i="3"/>
  <c r="I1843" i="3"/>
  <c r="I1844" i="3"/>
  <c r="I1845" i="3"/>
  <c r="I1846" i="3"/>
  <c r="I1847" i="3"/>
  <c r="I1848" i="3"/>
  <c r="I1849" i="3"/>
  <c r="I1850" i="3"/>
  <c r="I1851" i="3"/>
  <c r="I1680"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47" i="3"/>
  <c r="I81" i="3"/>
  <c r="I67" i="3"/>
  <c r="I75" i="3"/>
  <c r="I36" i="3"/>
  <c r="I71" i="3"/>
  <c r="I41" i="3"/>
  <c r="I59" i="3"/>
  <c r="I62" i="3"/>
  <c r="I64" i="3"/>
  <c r="I27" i="3"/>
  <c r="I73" i="3"/>
  <c r="I79" i="3"/>
  <c r="I84" i="3"/>
  <c r="I33" i="3"/>
  <c r="I37" i="3"/>
  <c r="I30" i="3"/>
  <c r="I28" i="3"/>
  <c r="I68" i="3"/>
  <c r="I60" i="3"/>
  <c r="I32" i="3"/>
  <c r="I52" i="3"/>
  <c r="I45" i="3"/>
  <c r="I26" i="3"/>
  <c r="I86" i="3"/>
  <c r="I49" i="3"/>
  <c r="I72" i="3"/>
  <c r="I74" i="3"/>
  <c r="I63" i="3"/>
  <c r="I88" i="3"/>
  <c r="I69" i="3"/>
  <c r="I40" i="3"/>
  <c r="I38" i="3"/>
  <c r="I54" i="3"/>
  <c r="I89" i="3"/>
  <c r="I58" i="3"/>
  <c r="I25" i="3"/>
  <c r="I31" i="3"/>
  <c r="I61" i="3"/>
  <c r="I65" i="3"/>
  <c r="I70" i="3"/>
  <c r="I80" i="3"/>
  <c r="I57" i="3"/>
  <c r="I42" i="3"/>
  <c r="I76" i="3"/>
  <c r="I46" i="3"/>
  <c r="I56" i="3"/>
  <c r="I77" i="3"/>
  <c r="I85" i="3"/>
  <c r="I48" i="3"/>
  <c r="I53" i="3"/>
  <c r="I51" i="3"/>
  <c r="I39" i="3"/>
  <c r="I44" i="3"/>
  <c r="I43" i="3"/>
  <c r="I87" i="3"/>
  <c r="I55" i="3"/>
  <c r="I29" i="3"/>
  <c r="I18" i="3"/>
  <c r="I13" i="3"/>
  <c r="I83" i="3"/>
  <c r="I9" i="3"/>
  <c r="I4550" i="3"/>
  <c r="I4514" i="3"/>
  <c r="I4496" i="3"/>
  <c r="I4486" i="3"/>
  <c r="I4539" i="3"/>
  <c r="I4642" i="3"/>
  <c r="I4510" i="3"/>
  <c r="I4634" i="3"/>
  <c r="I4741" i="3"/>
  <c r="I4733" i="3"/>
  <c r="I4559" i="3"/>
  <c r="I4467" i="3"/>
  <c r="I4500" i="3"/>
  <c r="I4672" i="3"/>
  <c r="AO4618" i="3"/>
  <c r="AO3495" i="3"/>
  <c r="AO222" i="3"/>
  <c r="AO2425" i="3"/>
  <c r="AO1395" i="3"/>
  <c r="AO4621" i="3"/>
  <c r="I4520" i="3"/>
  <c r="I4512" i="3"/>
  <c r="I4540" i="3"/>
  <c r="I4472" i="3"/>
  <c r="I4491" i="3"/>
  <c r="I4560" i="3"/>
  <c r="AO1403" i="3"/>
  <c r="I4102" i="3"/>
  <c r="I605" i="3"/>
  <c r="I598" i="3"/>
  <c r="I590" i="3"/>
  <c r="I569" i="3"/>
  <c r="I4469" i="3"/>
  <c r="I554" i="3"/>
  <c r="I1048" i="3"/>
  <c r="I1365" i="3"/>
  <c r="I1203" i="3"/>
  <c r="I1100" i="3"/>
  <c r="I971" i="3"/>
  <c r="I495" i="3"/>
  <c r="I478" i="3"/>
  <c r="I683" i="3"/>
  <c r="I400" i="3"/>
  <c r="I455" i="3"/>
  <c r="I383" i="3"/>
  <c r="I461" i="3"/>
  <c r="I404" i="3"/>
  <c r="I347" i="3"/>
  <c r="I2025" i="3"/>
  <c r="I340" i="3"/>
  <c r="I476" i="3"/>
  <c r="I471" i="3"/>
  <c r="I379" i="3"/>
  <c r="I91" i="3"/>
  <c r="I3704" i="3"/>
  <c r="I2359" i="3"/>
  <c r="I24" i="3"/>
  <c r="I457" i="3"/>
  <c r="I50" i="3"/>
  <c r="I4501" i="3"/>
  <c r="I809" i="3"/>
  <c r="I2991" i="3"/>
  <c r="I2743" i="3"/>
  <c r="I2152" i="3"/>
  <c r="I4521" i="3"/>
  <c r="I4561" i="3"/>
  <c r="I4673" i="3"/>
  <c r="I4468" i="3"/>
  <c r="I4635" i="3"/>
  <c r="I4643" i="3"/>
  <c r="I4487" i="3"/>
  <c r="I4515" i="3"/>
  <c r="I4492" i="3"/>
  <c r="I4511" i="3"/>
  <c r="I4497" i="3"/>
  <c r="I4551" i="3"/>
  <c r="I4502" i="3"/>
  <c r="I4541" i="3"/>
  <c r="I4525" i="3"/>
  <c r="I4563" i="3"/>
  <c r="I4473" i="3"/>
  <c r="I3956" i="3"/>
  <c r="I3705" i="3"/>
  <c r="I2844" i="3"/>
  <c r="I2153" i="3"/>
  <c r="I4552" i="3"/>
  <c r="I4516" i="3"/>
  <c r="I4644" i="3"/>
  <c r="I4562" i="3"/>
  <c r="I4498" i="3"/>
  <c r="I4493" i="3"/>
  <c r="I4488" i="3"/>
  <c r="I4636" i="3"/>
  <c r="I4674" i="3"/>
  <c r="I4522" i="3"/>
  <c r="I4474" i="3"/>
  <c r="I4503" i="3"/>
  <c r="I4475" i="3"/>
  <c r="I4542" i="3"/>
  <c r="I4564" i="3"/>
  <c r="I4526" i="3"/>
  <c r="I3706" i="3"/>
  <c r="I2801" i="3"/>
  <c r="I2154" i="3"/>
  <c r="I4523" i="3"/>
  <c r="I4637" i="3"/>
  <c r="I4517" i="3"/>
  <c r="I4675" i="3"/>
  <c r="I4504" i="3"/>
  <c r="I4565" i="3"/>
  <c r="I4527" i="3"/>
  <c r="I4543" i="3"/>
  <c r="I4476" i="3"/>
  <c r="I3063" i="3"/>
  <c r="I3707" i="3"/>
  <c r="I2155" i="3"/>
  <c r="I2804" i="3"/>
  <c r="I4676" i="3"/>
  <c r="I4638" i="3"/>
  <c r="I4518" i="3"/>
  <c r="I4524" i="3"/>
  <c r="I4477" i="3"/>
  <c r="I4505" i="3"/>
  <c r="I4544" i="3"/>
  <c r="I4528" i="3"/>
  <c r="I4566" i="3"/>
  <c r="I3708" i="3"/>
  <c r="I2156" i="3"/>
  <c r="I2787" i="3"/>
  <c r="I4639" i="3"/>
  <c r="I4506" i="3"/>
  <c r="I4519" i="3"/>
  <c r="I4677" i="3"/>
  <c r="I4478" i="3"/>
  <c r="I4529" i="3"/>
  <c r="I4567" i="3"/>
  <c r="I4545" i="3"/>
  <c r="I666" i="3"/>
  <c r="I3709" i="3"/>
  <c r="I2851" i="3"/>
  <c r="I2157" i="3"/>
  <c r="I4678" i="3"/>
  <c r="I4530" i="3"/>
  <c r="I4479" i="3"/>
  <c r="I4531" i="3"/>
  <c r="I4546" i="3"/>
  <c r="I4568" i="3"/>
  <c r="I3710" i="3"/>
  <c r="I2158" i="3"/>
  <c r="I2832" i="3"/>
  <c r="I4679" i="3"/>
  <c r="I4532" i="3"/>
  <c r="I4480" i="3"/>
  <c r="I4547" i="3"/>
  <c r="I4569" i="3"/>
  <c r="I3711" i="3"/>
  <c r="I2861" i="3"/>
  <c r="I2159" i="3"/>
  <c r="I4680" i="3"/>
  <c r="I4481" i="3"/>
  <c r="I4533" i="3"/>
  <c r="I4570" i="3"/>
  <c r="I4548" i="3"/>
  <c r="I3712" i="3"/>
  <c r="I2878" i="3"/>
  <c r="I2160" i="3"/>
  <c r="I4681" i="3"/>
  <c r="I4534" i="3"/>
  <c r="I4482" i="3"/>
  <c r="I4571" i="3"/>
  <c r="I3713" i="3"/>
  <c r="I2161" i="3"/>
  <c r="I2863" i="3"/>
  <c r="I4682" i="3"/>
  <c r="I4483" i="3"/>
  <c r="I4535" i="3"/>
  <c r="I4572" i="3"/>
  <c r="I3714" i="3"/>
  <c r="I2837" i="3"/>
  <c r="I2162" i="3"/>
  <c r="I4683" i="3"/>
  <c r="I4536" i="3"/>
  <c r="I4573" i="3"/>
  <c r="I3715" i="3"/>
  <c r="I2163" i="3"/>
  <c r="I2822" i="3"/>
  <c r="I4684" i="3"/>
  <c r="I4574" i="3"/>
  <c r="I3716" i="3"/>
  <c r="I2753" i="3"/>
  <c r="I2164" i="3"/>
  <c r="I4575" i="3"/>
  <c r="I3717" i="3"/>
  <c r="I2165" i="3"/>
  <c r="I2781" i="3"/>
  <c r="I4576" i="3"/>
  <c r="I3718" i="3"/>
  <c r="I2803" i="3"/>
  <c r="I2166" i="3"/>
  <c r="I4577" i="3"/>
  <c r="I3719" i="3"/>
  <c r="I2167" i="3"/>
  <c r="I2823" i="3"/>
  <c r="I4578" i="3"/>
  <c r="I3720" i="3"/>
  <c r="I2820" i="3"/>
  <c r="I2168" i="3"/>
  <c r="I4579" i="3"/>
  <c r="I3721" i="3"/>
  <c r="I2873" i="3"/>
  <c r="I2169" i="3"/>
  <c r="I4580" i="3"/>
  <c r="I3722" i="3"/>
  <c r="I2745" i="3"/>
  <c r="I2170" i="3"/>
  <c r="I4581" i="3"/>
  <c r="I3723" i="3"/>
  <c r="I2171" i="3"/>
  <c r="I2811" i="3"/>
  <c r="I4582" i="3"/>
  <c r="I3724" i="3"/>
  <c r="I2172" i="3"/>
  <c r="I2876" i="3"/>
  <c r="I4583" i="3"/>
  <c r="I3725" i="3"/>
  <c r="I2842" i="3"/>
  <c r="I2173" i="3"/>
  <c r="I4584" i="3"/>
  <c r="I3726" i="3"/>
  <c r="I2174" i="3"/>
  <c r="I2872" i="3"/>
  <c r="I4585" i="3"/>
  <c r="I3727" i="3"/>
  <c r="I2808" i="3"/>
  <c r="I2175" i="3"/>
  <c r="I4586" i="3"/>
  <c r="I3728" i="3"/>
  <c r="I2176" i="3"/>
  <c r="I2759" i="3"/>
  <c r="I4587" i="3"/>
  <c r="I3729" i="3"/>
  <c r="I2793" i="3"/>
  <c r="I2177" i="3"/>
  <c r="I4588" i="3"/>
  <c r="I3730" i="3"/>
  <c r="I2178" i="3"/>
  <c r="I2769" i="3"/>
  <c r="I4589" i="3"/>
  <c r="I3731" i="3"/>
  <c r="I2798" i="3"/>
  <c r="I2179" i="3"/>
  <c r="I4590" i="3"/>
  <c r="I3732" i="3"/>
  <c r="I2807" i="3"/>
  <c r="I2180" i="3"/>
  <c r="I4591" i="3"/>
  <c r="I3733" i="3"/>
  <c r="I2181" i="3"/>
  <c r="I2854" i="3"/>
  <c r="I4592" i="3"/>
  <c r="I3734" i="3"/>
  <c r="I2866" i="3"/>
  <c r="I2182" i="3"/>
  <c r="I4593" i="3"/>
  <c r="I2867" i="3"/>
  <c r="I3735" i="3"/>
  <c r="I2183" i="3"/>
  <c r="I2870" i="3"/>
  <c r="I4594" i="3"/>
  <c r="I3736" i="3"/>
  <c r="I2184" i="3"/>
  <c r="I2829" i="3"/>
  <c r="I4595" i="3"/>
  <c r="I3737" i="3"/>
  <c r="I2825" i="3"/>
  <c r="I2185" i="3"/>
  <c r="I4596" i="3"/>
  <c r="I3738" i="3"/>
  <c r="I2186" i="3"/>
  <c r="I2869" i="3"/>
  <c r="I4597" i="3"/>
  <c r="I3739" i="3"/>
  <c r="I2187" i="3"/>
  <c r="I2831" i="3"/>
  <c r="I4598" i="3"/>
  <c r="I3740" i="3"/>
  <c r="I2864" i="3"/>
  <c r="I2188" i="3"/>
  <c r="I4599" i="3"/>
  <c r="I3741" i="3"/>
  <c r="I2189" i="3"/>
  <c r="I2809" i="3"/>
  <c r="I4600" i="3"/>
  <c r="I3742" i="3"/>
  <c r="I2850" i="3"/>
  <c r="I2190" i="3"/>
  <c r="I4601" i="3"/>
  <c r="I3743" i="3"/>
  <c r="I2773" i="3"/>
  <c r="I2191" i="3"/>
  <c r="I4602" i="3"/>
  <c r="I3744" i="3"/>
  <c r="I2744" i="3"/>
  <c r="I2192" i="3"/>
  <c r="I4603" i="3"/>
  <c r="I3745" i="3"/>
  <c r="I2841" i="3"/>
  <c r="I2193" i="3"/>
  <c r="I4604" i="3"/>
  <c r="I3746" i="3"/>
  <c r="I2852" i="3"/>
  <c r="I2194" i="3"/>
  <c r="I4605" i="3"/>
  <c r="I3747" i="3"/>
  <c r="I2752" i="3"/>
  <c r="I2195" i="3"/>
  <c r="I4606" i="3"/>
  <c r="I3748" i="3"/>
  <c r="I2790" i="3"/>
  <c r="I2196" i="3"/>
  <c r="I4607" i="3"/>
  <c r="I3749" i="3"/>
  <c r="I2779" i="3"/>
  <c r="I2197" i="3"/>
  <c r="I4608" i="3"/>
  <c r="I3750" i="3"/>
  <c r="I2198" i="3"/>
  <c r="I2749" i="3"/>
  <c r="I4609" i="3"/>
  <c r="I3751" i="3"/>
  <c r="I2892" i="3"/>
  <c r="I2199" i="3"/>
  <c r="I4610" i="3"/>
  <c r="I3752" i="3"/>
  <c r="I2200" i="3"/>
  <c r="I4611" i="3"/>
  <c r="I3486" i="3"/>
  <c r="I3753" i="3"/>
  <c r="I2201" i="3"/>
  <c r="I4612" i="3"/>
  <c r="I3754" i="3"/>
  <c r="I2202" i="3"/>
  <c r="I4613" i="3"/>
  <c r="I3755" i="3"/>
  <c r="I2203" i="3"/>
  <c r="I4614" i="3"/>
  <c r="I3756" i="3"/>
  <c r="I2204" i="3"/>
  <c r="I4615" i="3"/>
  <c r="I3757" i="3"/>
  <c r="I2205" i="3"/>
  <c r="I4616" i="3"/>
  <c r="I3758" i="3"/>
  <c r="I2206" i="3"/>
  <c r="I4617" i="3"/>
  <c r="I3759" i="3"/>
  <c r="I2207" i="3"/>
  <c r="I4618" i="3"/>
  <c r="I3760" i="3"/>
  <c r="I2208" i="3"/>
  <c r="I4619" i="3"/>
  <c r="I3761" i="3"/>
  <c r="I2209" i="3"/>
  <c r="I4620" i="3"/>
  <c r="I3762" i="3"/>
  <c r="I2210" i="3"/>
  <c r="I4621" i="3"/>
  <c r="I3763" i="3"/>
  <c r="I2211" i="3"/>
  <c r="I4622" i="3"/>
  <c r="I3764" i="3"/>
  <c r="I2212" i="3"/>
  <c r="I4623" i="3"/>
  <c r="I3765" i="3"/>
  <c r="I2213" i="3"/>
  <c r="I3766" i="3"/>
  <c r="I2214" i="3"/>
  <c r="I4691" i="3"/>
  <c r="I3767" i="3"/>
  <c r="I2215" i="3"/>
  <c r="I3768" i="3"/>
  <c r="I2216" i="3"/>
  <c r="I3769" i="3"/>
  <c r="I2217" i="3"/>
  <c r="I3770" i="3"/>
  <c r="I2218" i="3"/>
  <c r="I3771" i="3"/>
  <c r="I2219" i="3"/>
  <c r="I3772" i="3"/>
  <c r="I2220" i="3"/>
  <c r="I3773" i="3"/>
  <c r="I2221" i="3"/>
  <c r="I3774" i="3"/>
  <c r="I2222" i="3"/>
  <c r="I3775" i="3"/>
  <c r="I2223" i="3"/>
  <c r="I3776" i="3"/>
  <c r="I2224" i="3"/>
  <c r="I3777" i="3"/>
  <c r="I2225" i="3"/>
  <c r="I2226" i="3"/>
  <c r="I2227" i="3"/>
  <c r="I2228" i="3"/>
  <c r="I2229" i="3"/>
  <c r="I2230" i="3"/>
  <c r="I2231" i="3"/>
  <c r="I2232" i="3"/>
  <c r="I2233" i="3"/>
  <c r="I2234" i="3"/>
  <c r="I2235" i="3"/>
  <c r="I2236" i="3"/>
  <c r="I2237" i="3"/>
  <c r="I2238" i="3"/>
  <c r="I2239" i="3"/>
  <c r="I2240" i="3"/>
  <c r="I2241" i="3"/>
  <c r="I2242" i="3"/>
  <c r="I2243" i="3"/>
  <c r="I2244" i="3"/>
  <c r="I2245" i="3"/>
  <c r="AO1824" i="3" l="1"/>
  <c r="AO2324" i="3"/>
  <c r="AO2362" i="3"/>
  <c r="AO1536" i="3"/>
  <c r="AO361" i="3"/>
  <c r="AO1038" i="3"/>
  <c r="AO4630" i="3"/>
  <c r="AO3417" i="3"/>
  <c r="AO4552" i="3"/>
  <c r="AO1109" i="3"/>
  <c r="AO2191" i="3"/>
  <c r="AO4551" i="3"/>
  <c r="AO1410" i="3"/>
  <c r="AO4694" i="3"/>
  <c r="AO4087" i="3"/>
  <c r="AO1550" i="3"/>
  <c r="AO1081" i="3"/>
  <c r="AO3954" i="3"/>
  <c r="AO3937" i="3"/>
  <c r="AO1641" i="3"/>
  <c r="AO4597" i="3"/>
  <c r="AO189" i="3"/>
  <c r="AO1839" i="3"/>
  <c r="AO4465" i="3"/>
  <c r="AO4030" i="3"/>
  <c r="AO1495" i="3"/>
  <c r="AO1533" i="3"/>
  <c r="AO1394" i="3"/>
  <c r="AO1664" i="3"/>
  <c r="AO4318" i="3"/>
  <c r="AO2358" i="3"/>
  <c r="AO1542" i="3"/>
  <c r="AO1902" i="3"/>
  <c r="AO4075" i="3"/>
  <c r="AO3754" i="3"/>
  <c r="AO4549" i="3"/>
  <c r="AO3920" i="3"/>
  <c r="AO621" i="3"/>
  <c r="AO3974" i="3"/>
  <c r="AO741" i="3"/>
  <c r="AO1656" i="3"/>
  <c r="AO2363" i="3"/>
  <c r="AO4731" i="3"/>
  <c r="AO75" i="3"/>
  <c r="AO343" i="3"/>
  <c r="AO3944" i="3"/>
  <c r="AO1578" i="3"/>
  <c r="AO2342" i="3"/>
  <c r="AO1904" i="3"/>
  <c r="AO3441" i="3"/>
  <c r="AO4084" i="3"/>
  <c r="AO4088" i="3"/>
  <c r="AO4067" i="3"/>
  <c r="AO92" i="3"/>
  <c r="AO2715" i="3"/>
  <c r="AO3438" i="3"/>
  <c r="AO1827" i="3"/>
  <c r="AO633" i="3"/>
  <c r="AO480" i="3"/>
  <c r="AO1642" i="3"/>
  <c r="AO1510" i="3"/>
  <c r="AO1239" i="3"/>
  <c r="AO1841" i="3"/>
  <c r="AO3769" i="3"/>
  <c r="AO4298" i="3"/>
  <c r="AO895" i="3"/>
  <c r="AO4578" i="3"/>
  <c r="AO3941" i="3"/>
  <c r="AO98" i="3"/>
  <c r="AO3376" i="3"/>
  <c r="AO4090" i="3"/>
  <c r="AO4385" i="3"/>
  <c r="AO4662" i="3"/>
  <c r="AO4096" i="3"/>
  <c r="AO3043" i="3"/>
  <c r="AO4701" i="3"/>
  <c r="AO3145" i="3"/>
  <c r="AO2353" i="3"/>
  <c r="AO2345" i="3"/>
  <c r="AO1615" i="3"/>
  <c r="AO3374" i="3"/>
  <c r="AO226" i="3"/>
  <c r="AO2351" i="3"/>
  <c r="AO923" i="3"/>
  <c r="AO1413" i="3"/>
  <c r="AO4649" i="3"/>
  <c r="AO2649" i="3"/>
  <c r="AO3986" i="3"/>
  <c r="AO3849" i="3"/>
  <c r="AO3291" i="3"/>
  <c r="AO1049" i="3"/>
  <c r="AO66" i="3"/>
  <c r="AO1796" i="3"/>
  <c r="AO1092" i="3"/>
  <c r="AO1434" i="3"/>
  <c r="AO3854" i="3"/>
  <c r="AO1380" i="3"/>
  <c r="AO107" i="3"/>
  <c r="AO1343" i="3"/>
  <c r="AO2347" i="3"/>
  <c r="AO4740" i="3"/>
  <c r="AO4018" i="3"/>
  <c r="AO2816" i="3"/>
  <c r="AO1934" i="3"/>
  <c r="AO888" i="3"/>
  <c r="AO2326" i="3"/>
  <c r="AO3379" i="3"/>
  <c r="AO3956" i="3"/>
  <c r="AO632" i="3"/>
  <c r="AO1061" i="3"/>
  <c r="AO3938" i="3"/>
  <c r="AO1936" i="3"/>
  <c r="AO382" i="3"/>
  <c r="AO4548" i="3"/>
  <c r="AO4732" i="3"/>
  <c r="AO640" i="3"/>
  <c r="AO2374" i="3"/>
  <c r="AO1470" i="3"/>
  <c r="AO1399" i="3"/>
  <c r="AO836" i="3"/>
  <c r="AO968" i="3"/>
  <c r="AO2762" i="3"/>
  <c r="AO3939" i="3"/>
  <c r="AO279" i="3"/>
  <c r="AO639" i="3"/>
  <c r="AO866" i="3"/>
  <c r="A3" i="11"/>
  <c r="I12" i="5"/>
  <c r="AF8" i="6"/>
  <c r="AF33" i="6" s="1"/>
  <c r="AE33" i="6"/>
  <c r="AX10" i="7"/>
  <c r="AX26" i="7"/>
  <c r="AX42" i="7"/>
  <c r="AX62" i="7"/>
  <c r="AX78" i="7"/>
  <c r="AX414" i="7"/>
  <c r="AX250" i="7"/>
  <c r="AX258" i="7"/>
  <c r="AX262" i="7"/>
  <c r="AX266" i="7"/>
  <c r="AX270" i="7"/>
  <c r="AX274" i="7"/>
  <c r="AX290" i="7"/>
  <c r="AX310" i="7"/>
  <c r="AX318" i="7"/>
  <c r="AX322" i="7"/>
  <c r="AX330" i="7"/>
  <c r="AX334" i="7"/>
  <c r="AX346" i="7"/>
  <c r="AX350" i="7"/>
  <c r="AX406" i="7"/>
  <c r="AN3440" i="3"/>
  <c r="AC583" i="7"/>
  <c r="AE12" i="5"/>
  <c r="I11" i="5"/>
  <c r="AJ4993" i="3"/>
  <c r="AN2350" i="3"/>
  <c r="AN4109" i="3"/>
  <c r="AF4993" i="3"/>
  <c r="AN4111" i="3"/>
  <c r="AI4993" i="3"/>
  <c r="AX85" i="7"/>
  <c r="AX97" i="7"/>
  <c r="AX101" i="7"/>
  <c r="AX113" i="7"/>
  <c r="AX129" i="7"/>
  <c r="AX133" i="7"/>
  <c r="AX137" i="7"/>
  <c r="AX141" i="7"/>
  <c r="AX149" i="7"/>
  <c r="AX153" i="7"/>
  <c r="AX157" i="7"/>
  <c r="AX165" i="7"/>
  <c r="AX169" i="7"/>
  <c r="AX173" i="7"/>
  <c r="AX193" i="7"/>
  <c r="AX205" i="7"/>
  <c r="AX209" i="7"/>
  <c r="AX213" i="7"/>
  <c r="AX229" i="7"/>
  <c r="AX237" i="7"/>
  <c r="AX389" i="7"/>
  <c r="AX393" i="7"/>
  <c r="AX397" i="7"/>
  <c r="AX405" i="7"/>
  <c r="AW330" i="7"/>
  <c r="AN4098" i="3"/>
  <c r="AG4993" i="3"/>
  <c r="AB4993" i="3"/>
  <c r="U4993" i="3"/>
  <c r="AN1436" i="3"/>
  <c r="AN1575" i="3"/>
  <c r="AN4727" i="3"/>
  <c r="AH4993" i="3"/>
  <c r="AN4112" i="3"/>
  <c r="AW153" i="7"/>
  <c r="AX245" i="7"/>
  <c r="AX257" i="7"/>
  <c r="AX261" i="7"/>
  <c r="AX277" i="7"/>
  <c r="AX289" i="7"/>
  <c r="AX293" i="7"/>
  <c r="AX301" i="7"/>
  <c r="AX305" i="7"/>
  <c r="AX309" i="7"/>
  <c r="AX313" i="7"/>
  <c r="AX317" i="7"/>
  <c r="AX325" i="7"/>
  <c r="AX341" i="7"/>
  <c r="AX353" i="7"/>
  <c r="AW322" i="7"/>
  <c r="AW173" i="7"/>
  <c r="AN110" i="7"/>
  <c r="AX110" i="7" s="1"/>
  <c r="AN37" i="7"/>
  <c r="AX37" i="7" s="1"/>
  <c r="AN238" i="7"/>
  <c r="AX238" i="7" s="1"/>
  <c r="AN222" i="7"/>
  <c r="AX222" i="7" s="1"/>
  <c r="AN398" i="7"/>
  <c r="AX398" i="7" s="1"/>
  <c r="AW46" i="7"/>
  <c r="AN340" i="7"/>
  <c r="AX340" i="7" s="1"/>
  <c r="AN278" i="7"/>
  <c r="AX278" i="7" s="1"/>
  <c r="AN76" i="7"/>
  <c r="AX76" i="7" s="1"/>
  <c r="AW382" i="7"/>
  <c r="AX9" i="7"/>
  <c r="AX13" i="7"/>
  <c r="AX17" i="7"/>
  <c r="AX33" i="7"/>
  <c r="AX49" i="7"/>
  <c r="AX61" i="7"/>
  <c r="AX65" i="7"/>
  <c r="AX69" i="7"/>
  <c r="AX73" i="7"/>
  <c r="AX81" i="7"/>
  <c r="AW397" i="7"/>
  <c r="AW237" i="7"/>
  <c r="AX409" i="7"/>
  <c r="AX361" i="7"/>
  <c r="AX369" i="7"/>
  <c r="AW255" i="7"/>
  <c r="AW73" i="7"/>
  <c r="AW58" i="7"/>
  <c r="AW276" i="7"/>
  <c r="AW163" i="7"/>
  <c r="AN239" i="7"/>
  <c r="AX239" i="7" s="1"/>
  <c r="AW191" i="7"/>
  <c r="AW348" i="7"/>
  <c r="AW62" i="7"/>
  <c r="AW32" i="7"/>
  <c r="AW183" i="7"/>
  <c r="AW26" i="7"/>
  <c r="AN74" i="7"/>
  <c r="AX74" i="7" s="1"/>
  <c r="AW304" i="7"/>
  <c r="AW211" i="7"/>
  <c r="AN324" i="7"/>
  <c r="AX324" i="7" s="1"/>
  <c r="AN167" i="7"/>
  <c r="AX167" i="7" s="1"/>
  <c r="AW54" i="7"/>
  <c r="AW70" i="7"/>
  <c r="AN123" i="7"/>
  <c r="AX123" i="7" s="1"/>
  <c r="AN328" i="7"/>
  <c r="AX328" i="7" s="1"/>
  <c r="AW391" i="7"/>
  <c r="AW288" i="7"/>
  <c r="AN131" i="7"/>
  <c r="AX131" i="7" s="1"/>
  <c r="AW236" i="7"/>
  <c r="AN100" i="7"/>
  <c r="AX100" i="7" s="1"/>
  <c r="AN181" i="7"/>
  <c r="AX181" i="7" s="1"/>
  <c r="AW380" i="7"/>
  <c r="AW310" i="7"/>
  <c r="AN201" i="7"/>
  <c r="AX201" i="7" s="1"/>
  <c r="AW133" i="7"/>
  <c r="AW192" i="7"/>
  <c r="AW220" i="7"/>
  <c r="AW152" i="7"/>
  <c r="AW253" i="7"/>
  <c r="AW27" i="7"/>
  <c r="AW302" i="7"/>
  <c r="AW363" i="7"/>
  <c r="AW290" i="7"/>
  <c r="AN185" i="7"/>
  <c r="AX185" i="7" s="1"/>
  <c r="AN105" i="7"/>
  <c r="AX105" i="7" s="1"/>
  <c r="AN116" i="7"/>
  <c r="AX116" i="7" s="1"/>
  <c r="AW414" i="7"/>
  <c r="AW257" i="7"/>
  <c r="AW245" i="7"/>
  <c r="AW84" i="7"/>
  <c r="AX408" i="7"/>
  <c r="AW327" i="7"/>
  <c r="AX16" i="7"/>
  <c r="AX20" i="7"/>
  <c r="AX24" i="7"/>
  <c r="AX32" i="7"/>
  <c r="AX40" i="7"/>
  <c r="AX44" i="7"/>
  <c r="AX48" i="7"/>
  <c r="AX64" i="7"/>
  <c r="AX72" i="7"/>
  <c r="AX80" i="7"/>
  <c r="AX376" i="7"/>
  <c r="AX380" i="7"/>
  <c r="AW293" i="7"/>
  <c r="AN19" i="7"/>
  <c r="AX19" i="7" s="1"/>
  <c r="AW71" i="7"/>
  <c r="AW317" i="7"/>
  <c r="AW261" i="7"/>
  <c r="AW228" i="7"/>
  <c r="AW120" i="7"/>
  <c r="AN112" i="7"/>
  <c r="AX112" i="7" s="1"/>
  <c r="AN23" i="7"/>
  <c r="AX23" i="7" s="1"/>
  <c r="AN321" i="7"/>
  <c r="AX321" i="7" s="1"/>
  <c r="AW92" i="7"/>
  <c r="AW269" i="7"/>
  <c r="AN396" i="7"/>
  <c r="AX396" i="7" s="1"/>
  <c r="AW12" i="7"/>
  <c r="AW186" i="7"/>
  <c r="AN104" i="7"/>
  <c r="AX104" i="7" s="1"/>
  <c r="AW224" i="7"/>
  <c r="AW337" i="7"/>
  <c r="AN43" i="7"/>
  <c r="AX43" i="7" s="1"/>
  <c r="AN386" i="7"/>
  <c r="AX386" i="7" s="1"/>
  <c r="AW305" i="7"/>
  <c r="AW274" i="7"/>
  <c r="AW389" i="7"/>
  <c r="AW229" i="7"/>
  <c r="AW149" i="7"/>
  <c r="AW97" i="7"/>
  <c r="AW72" i="7"/>
  <c r="AN60" i="7"/>
  <c r="AX60" i="7" s="1"/>
  <c r="AN28" i="7"/>
  <c r="AX28" i="7" s="1"/>
  <c r="AN8" i="7"/>
  <c r="AX8" i="7" s="1"/>
  <c r="AW393" i="7"/>
  <c r="AN411" i="7"/>
  <c r="AX411" i="7" s="1"/>
  <c r="AW306" i="7"/>
  <c r="AX364" i="7"/>
  <c r="AN358" i="7"/>
  <c r="AX358" i="7" s="1"/>
  <c r="AW169" i="7"/>
  <c r="AX120" i="7"/>
  <c r="AW405" i="7"/>
  <c r="AW367" i="7"/>
  <c r="AN354" i="7"/>
  <c r="AX354" i="7" s="1"/>
  <c r="AN326" i="7"/>
  <c r="AX326" i="7" s="1"/>
  <c r="AW318" i="7"/>
  <c r="AN298" i="7"/>
  <c r="AX298" i="7" s="1"/>
  <c r="AN282" i="7"/>
  <c r="AX282" i="7" s="1"/>
  <c r="AW262" i="7"/>
  <c r="AW213" i="7"/>
  <c r="AN197" i="7"/>
  <c r="AX197" i="7" s="1"/>
  <c r="AN177" i="7"/>
  <c r="AX177" i="7" s="1"/>
  <c r="AW157" i="7"/>
  <c r="AN125" i="7"/>
  <c r="AX125" i="7" s="1"/>
  <c r="AW80" i="7"/>
  <c r="AW64" i="7"/>
  <c r="AN52" i="7"/>
  <c r="AX52" i="7" s="1"/>
  <c r="AW24" i="7"/>
  <c r="AW266" i="7"/>
  <c r="AX84" i="7"/>
  <c r="AX416" i="7"/>
  <c r="AX244" i="7"/>
  <c r="AX252" i="7"/>
  <c r="AX264" i="7"/>
  <c r="AX276" i="7"/>
  <c r="AX280" i="7"/>
  <c r="AX288" i="7"/>
  <c r="AX296" i="7"/>
  <c r="AX304" i="7"/>
  <c r="AX308" i="7"/>
  <c r="AX312" i="7"/>
  <c r="AX316" i="7"/>
  <c r="AX320" i="7"/>
  <c r="AX332" i="7"/>
  <c r="AX352" i="7"/>
  <c r="AX356" i="7"/>
  <c r="AW129" i="7"/>
  <c r="AN286" i="7"/>
  <c r="AX286" i="7" s="1"/>
  <c r="AN385" i="7"/>
  <c r="AX385" i="7" s="1"/>
  <c r="AN254" i="7"/>
  <c r="AX254" i="7" s="1"/>
  <c r="AN189" i="7"/>
  <c r="AX189" i="7" s="1"/>
  <c r="AN145" i="7"/>
  <c r="AX145" i="7" s="1"/>
  <c r="AW113" i="7"/>
  <c r="AW44" i="7"/>
  <c r="AW16" i="7"/>
  <c r="AW40" i="7"/>
  <c r="AN314" i="7"/>
  <c r="AX314" i="7" s="1"/>
  <c r="AN401" i="7"/>
  <c r="AX401" i="7" s="1"/>
  <c r="AN56" i="7"/>
  <c r="AX56" i="7" s="1"/>
  <c r="AW234" i="7"/>
  <c r="AX228" i="7"/>
  <c r="AX348" i="7"/>
  <c r="AX360" i="7"/>
  <c r="AX88" i="7"/>
  <c r="AX92" i="7"/>
  <c r="AX96" i="7"/>
  <c r="AX124" i="7"/>
  <c r="AX128" i="7"/>
  <c r="AX132" i="7"/>
  <c r="AX136" i="7"/>
  <c r="AX152" i="7"/>
  <c r="AX160" i="7"/>
  <c r="AX164" i="7"/>
  <c r="AX168" i="7"/>
  <c r="AX172" i="7"/>
  <c r="AX180" i="7"/>
  <c r="AX192" i="7"/>
  <c r="AX200" i="7"/>
  <c r="AX208" i="7"/>
  <c r="AX216" i="7"/>
  <c r="AX220" i="7"/>
  <c r="AX224" i="7"/>
  <c r="AX236" i="7"/>
  <c r="AX384" i="7"/>
  <c r="AX388" i="7"/>
  <c r="AX392" i="7"/>
  <c r="AX400" i="7"/>
  <c r="AW208" i="7"/>
  <c r="AW81" i="7"/>
  <c r="AW271" i="7"/>
  <c r="AW243" i="7"/>
  <c r="AN226" i="7"/>
  <c r="AX226" i="7" s="1"/>
  <c r="AW170" i="7"/>
  <c r="AW9" i="7"/>
  <c r="AW402" i="7"/>
  <c r="AN377" i="7"/>
  <c r="AX377" i="7" s="1"/>
  <c r="AW166" i="7"/>
  <c r="AN275" i="7"/>
  <c r="AX275" i="7" s="1"/>
  <c r="AN355" i="7"/>
  <c r="AX355" i="7" s="1"/>
  <c r="AN178" i="7"/>
  <c r="AX178" i="7" s="1"/>
  <c r="AN98" i="7"/>
  <c r="AX98" i="7" s="1"/>
  <c r="AW65" i="7"/>
  <c r="AW33" i="7"/>
  <c r="AW406" i="7"/>
  <c r="AN394" i="7"/>
  <c r="AX394" i="7" s="1"/>
  <c r="AN339" i="7"/>
  <c r="AX339" i="7" s="1"/>
  <c r="AW194" i="7"/>
  <c r="AN86" i="7"/>
  <c r="AX86" i="7" s="1"/>
  <c r="AN53" i="7"/>
  <c r="AX53" i="7" s="1"/>
  <c r="AW390" i="7"/>
  <c r="AW182" i="7"/>
  <c r="AC4993" i="3"/>
  <c r="AN381" i="7"/>
  <c r="AX381" i="7" s="1"/>
  <c r="AW307" i="7"/>
  <c r="AW216" i="7"/>
  <c r="AW364" i="7"/>
  <c r="AW351" i="7"/>
  <c r="AN299" i="7"/>
  <c r="AX299" i="7" s="1"/>
  <c r="AN29" i="7"/>
  <c r="AX29" i="7" s="1"/>
  <c r="AN347" i="7"/>
  <c r="AX347" i="7" s="1"/>
  <c r="AW295" i="7"/>
  <c r="AW251" i="7"/>
  <c r="AM1446" i="2"/>
  <c r="AN3375" i="3"/>
  <c r="AW376" i="7"/>
  <c r="AW350" i="7"/>
  <c r="AW209" i="7"/>
  <c r="AW205" i="7"/>
  <c r="AW371" i="7"/>
  <c r="AW193" i="7"/>
  <c r="AN118" i="7"/>
  <c r="AX118" i="7" s="1"/>
  <c r="AN204" i="7"/>
  <c r="AX204" i="7" s="1"/>
  <c r="AN240" i="7"/>
  <c r="AX240" i="7" s="1"/>
  <c r="AW200" i="7"/>
  <c r="AN176" i="7"/>
  <c r="AX176" i="7" s="1"/>
  <c r="AW296" i="7"/>
  <c r="AW418" i="7"/>
  <c r="AN284" i="7"/>
  <c r="AX284" i="7" s="1"/>
  <c r="AN268" i="7"/>
  <c r="AX268" i="7" s="1"/>
  <c r="AN410" i="7"/>
  <c r="AX410" i="7" s="1"/>
  <c r="AW413" i="7"/>
  <c r="AW400" i="7"/>
  <c r="AN331" i="7"/>
  <c r="AX331" i="7" s="1"/>
  <c r="AN315" i="7"/>
  <c r="AX315" i="7" s="1"/>
  <c r="AW15" i="7"/>
  <c r="AW334" i="7"/>
  <c r="AX403" i="7"/>
  <c r="AN407" i="7"/>
  <c r="AX407" i="7" s="1"/>
  <c r="AX166" i="7"/>
  <c r="AX402" i="7"/>
  <c r="AN161" i="7"/>
  <c r="AX161" i="7" s="1"/>
  <c r="AW134" i="7"/>
  <c r="AW102" i="7"/>
  <c r="AW94" i="7"/>
  <c r="AW13" i="7"/>
  <c r="AW219" i="7"/>
  <c r="AN292" i="7"/>
  <c r="AX292" i="7" s="1"/>
  <c r="AN188" i="7"/>
  <c r="AX188" i="7" s="1"/>
  <c r="AW384" i="7"/>
  <c r="AW345" i="7"/>
  <c r="AW341" i="7"/>
  <c r="AW388" i="7"/>
  <c r="AW379" i="7"/>
  <c r="AW319" i="7"/>
  <c r="AW227" i="7"/>
  <c r="AX135" i="7"/>
  <c r="AX139" i="7"/>
  <c r="AW126" i="7"/>
  <c r="AW180" i="7"/>
  <c r="AN14" i="7"/>
  <c r="AX14" i="7" s="1"/>
  <c r="AW353" i="7"/>
  <c r="AN67" i="7"/>
  <c r="AX67" i="7" s="1"/>
  <c r="AN272" i="7"/>
  <c r="AX272" i="7" s="1"/>
  <c r="AW308" i="7"/>
  <c r="AW362" i="7"/>
  <c r="AN404" i="7"/>
  <c r="AX404" i="7" s="1"/>
  <c r="AN90" i="7"/>
  <c r="AX90" i="7" s="1"/>
  <c r="AX15" i="7"/>
  <c r="AN233" i="7"/>
  <c r="AX233" i="7" s="1"/>
  <c r="AN45" i="7"/>
  <c r="AX45" i="7" s="1"/>
  <c r="AW10" i="7"/>
  <c r="AN91" i="7"/>
  <c r="AX91" i="7" s="1"/>
  <c r="AW42" i="7"/>
  <c r="AW277" i="7"/>
  <c r="AW301" i="7"/>
  <c r="AW164" i="7"/>
  <c r="AW75" i="7"/>
  <c r="AW87" i="7"/>
  <c r="AW316" i="7"/>
  <c r="AX46" i="7"/>
  <c r="AW289" i="7"/>
  <c r="AX58" i="7"/>
  <c r="AX70" i="7"/>
  <c r="AX302" i="7"/>
  <c r="AX306" i="7"/>
  <c r="AX362" i="7"/>
  <c r="AX418" i="7"/>
  <c r="AV583" i="7"/>
  <c r="AW258" i="7"/>
  <c r="AW250" i="7"/>
  <c r="AN225" i="7"/>
  <c r="AX225" i="7" s="1"/>
  <c r="AN36" i="7"/>
  <c r="AX36" i="7" s="1"/>
  <c r="AN154" i="7"/>
  <c r="AX154" i="7" s="1"/>
  <c r="AW130" i="7"/>
  <c r="AW69" i="7"/>
  <c r="AW61" i="7"/>
  <c r="AW49" i="7"/>
  <c r="AW142" i="7"/>
  <c r="AW356" i="7"/>
  <c r="AW332" i="7"/>
  <c r="AW309" i="7"/>
  <c r="AN281" i="7"/>
  <c r="AX281" i="7" s="1"/>
  <c r="AW78" i="7"/>
  <c r="AW361" i="7"/>
  <c r="AN175" i="7"/>
  <c r="AX175" i="7" s="1"/>
  <c r="AW95" i="7"/>
  <c r="AN39" i="7"/>
  <c r="AX39" i="7" s="1"/>
  <c r="AW417" i="7"/>
  <c r="AN373" i="7"/>
  <c r="AX373" i="7" s="1"/>
  <c r="AW313" i="7"/>
  <c r="AW352" i="7"/>
  <c r="AX246" i="7"/>
  <c r="AX34" i="7"/>
  <c r="AN338" i="7"/>
  <c r="AX338" i="7" s="1"/>
  <c r="AW158" i="7"/>
  <c r="AN221" i="7"/>
  <c r="AX221" i="7" s="1"/>
  <c r="AW210" i="7"/>
  <c r="AN103" i="7"/>
  <c r="AX103" i="7" s="1"/>
  <c r="AN115" i="7"/>
  <c r="AX115" i="7" s="1"/>
  <c r="AW369" i="7"/>
  <c r="AX54" i="7"/>
  <c r="AN82" i="7"/>
  <c r="AX82" i="7" s="1"/>
  <c r="AX234" i="7"/>
  <c r="AX390" i="7"/>
  <c r="AW387" i="7"/>
  <c r="AW335" i="7"/>
  <c r="AX114" i="7"/>
  <c r="AW122" i="7"/>
  <c r="AX182" i="7"/>
  <c r="AW325" i="7"/>
  <c r="AN343" i="7"/>
  <c r="AX343" i="7" s="1"/>
  <c r="AW311" i="7"/>
  <c r="AW199" i="7"/>
  <c r="AW172" i="7"/>
  <c r="AW280" i="7"/>
  <c r="AN144" i="7"/>
  <c r="AX144" i="7" s="1"/>
  <c r="AN265" i="7"/>
  <c r="AX265" i="7" s="1"/>
  <c r="AN217" i="7"/>
  <c r="AX217" i="7" s="1"/>
  <c r="AW190" i="7"/>
  <c r="AW147" i="7"/>
  <c r="AN30" i="7"/>
  <c r="AX30" i="7" s="1"/>
  <c r="AN55" i="7"/>
  <c r="AX55" i="7" s="1"/>
  <c r="AW231" i="7"/>
  <c r="AN47" i="7"/>
  <c r="AX47" i="7" s="1"/>
  <c r="AW132" i="7"/>
  <c r="AX83" i="7"/>
  <c r="AX95" i="7"/>
  <c r="AX219" i="7"/>
  <c r="AX227" i="7"/>
  <c r="AX295" i="7"/>
  <c r="AX327" i="7"/>
  <c r="AX351" i="7"/>
  <c r="AX379" i="7"/>
  <c r="AW267" i="7"/>
  <c r="AN187" i="7"/>
  <c r="AX187" i="7" s="1"/>
  <c r="AN214" i="7"/>
  <c r="AX214" i="7" s="1"/>
  <c r="AN41" i="7"/>
  <c r="AX41" i="7" s="1"/>
  <c r="AN117" i="7"/>
  <c r="AX117" i="7" s="1"/>
  <c r="AN109" i="7"/>
  <c r="AX109" i="7" s="1"/>
  <c r="AW101" i="7"/>
  <c r="AN93" i="7"/>
  <c r="AX93" i="7" s="1"/>
  <c r="AW20" i="7"/>
  <c r="AN206" i="7"/>
  <c r="AX206" i="7" s="1"/>
  <c r="AN179" i="7"/>
  <c r="AX179" i="7" s="1"/>
  <c r="AW136" i="7"/>
  <c r="AW244" i="7"/>
  <c r="AN89" i="7"/>
  <c r="AX89" i="7" s="1"/>
  <c r="AN121" i="7"/>
  <c r="AX121" i="7" s="1"/>
  <c r="AW51" i="7"/>
  <c r="AW155" i="7"/>
  <c r="AN38" i="7"/>
  <c r="AX38" i="7" s="1"/>
  <c r="AN248" i="7"/>
  <c r="AX248" i="7" s="1"/>
  <c r="AN143" i="7"/>
  <c r="AX143" i="7" s="1"/>
  <c r="AN57" i="7"/>
  <c r="AX57" i="7" s="1"/>
  <c r="AN11" i="7"/>
  <c r="AX11" i="7" s="1"/>
  <c r="AW11" i="7"/>
  <c r="AN150" i="7"/>
  <c r="AX150" i="7" s="1"/>
  <c r="AW150" i="7"/>
  <c r="AW174" i="7"/>
  <c r="AN174" i="7"/>
  <c r="AX174" i="7" s="1"/>
  <c r="AW273" i="7"/>
  <c r="AN273" i="7"/>
  <c r="AX273" i="7" s="1"/>
  <c r="AN342" i="7"/>
  <c r="AX342" i="7" s="1"/>
  <c r="AW342" i="7"/>
  <c r="AW395" i="7"/>
  <c r="AN395" i="7"/>
  <c r="AX395" i="7" s="1"/>
  <c r="AX367" i="7"/>
  <c r="AW346" i="7"/>
  <c r="AX243" i="7"/>
  <c r="AW114" i="7"/>
  <c r="AN25" i="7"/>
  <c r="AX25" i="7" s="1"/>
  <c r="AW135" i="7"/>
  <c r="AW96" i="7"/>
  <c r="AN156" i="7"/>
  <c r="AX156" i="7" s="1"/>
  <c r="AN256" i="7"/>
  <c r="AX256" i="7" s="1"/>
  <c r="AN18" i="7"/>
  <c r="AX18" i="7" s="1"/>
  <c r="AW18" i="7"/>
  <c r="AN99" i="7"/>
  <c r="AX99" i="7" s="1"/>
  <c r="AW99" i="7"/>
  <c r="AW212" i="7"/>
  <c r="AN212" i="7"/>
  <c r="AX212" i="7" s="1"/>
  <c r="AN249" i="7"/>
  <c r="AX249" i="7" s="1"/>
  <c r="AW249" i="7"/>
  <c r="AN279" i="7"/>
  <c r="AX279" i="7" s="1"/>
  <c r="AW279" i="7"/>
  <c r="AW283" i="7"/>
  <c r="AN283" i="7"/>
  <c r="AX283" i="7" s="1"/>
  <c r="AN287" i="7"/>
  <c r="AX287" i="7" s="1"/>
  <c r="AW287" i="7"/>
  <c r="AX307" i="7"/>
  <c r="AX391" i="7"/>
  <c r="AN415" i="7"/>
  <c r="AX415" i="7" s="1"/>
  <c r="AW415" i="7"/>
  <c r="AN300" i="7"/>
  <c r="AX300" i="7" s="1"/>
  <c r="AW300" i="7"/>
  <c r="AW359" i="7"/>
  <c r="AN359" i="7"/>
  <c r="AX359" i="7" s="1"/>
  <c r="AX363" i="7"/>
  <c r="AN242" i="7"/>
  <c r="AX242" i="7" s="1"/>
  <c r="AW146" i="7"/>
  <c r="AW139" i="7"/>
  <c r="AW59" i="7"/>
  <c r="AN59" i="7"/>
  <c r="AX59" i="7" s="1"/>
  <c r="AN63" i="7"/>
  <c r="AX63" i="7" s="1"/>
  <c r="AW63" i="7"/>
  <c r="AX71" i="7"/>
  <c r="AX155" i="7"/>
  <c r="AN162" i="7"/>
  <c r="AX162" i="7" s="1"/>
  <c r="AW162" i="7"/>
  <c r="AX183" i="7"/>
  <c r="AX251" i="7"/>
  <c r="AN259" i="7"/>
  <c r="AX259" i="7" s="1"/>
  <c r="AW259" i="7"/>
  <c r="AX267" i="7"/>
  <c r="AX319" i="7"/>
  <c r="AN333" i="7"/>
  <c r="AX333" i="7" s="1"/>
  <c r="AW333" i="7"/>
  <c r="AX255" i="7"/>
  <c r="AW392" i="7"/>
  <c r="AX375" i="7"/>
  <c r="AN21" i="7"/>
  <c r="AX21" i="7" s="1"/>
  <c r="AW21" i="7"/>
  <c r="AX31" i="7"/>
  <c r="AX35" i="7"/>
  <c r="AN106" i="7"/>
  <c r="AX106" i="7" s="1"/>
  <c r="AW106" i="7"/>
  <c r="AX199" i="7"/>
  <c r="AW203" i="7"/>
  <c r="AN203" i="7"/>
  <c r="AX203" i="7" s="1"/>
  <c r="AX211" i="7"/>
  <c r="AW294" i="7"/>
  <c r="AN294" i="7"/>
  <c r="AX294" i="7" s="1"/>
  <c r="AW366" i="7"/>
  <c r="AN366" i="7"/>
  <c r="AX366" i="7" s="1"/>
  <c r="AW370" i="7"/>
  <c r="AN370" i="7"/>
  <c r="AX370" i="7" s="1"/>
  <c r="AN374" i="7"/>
  <c r="AX374" i="7" s="1"/>
  <c r="AW374" i="7"/>
  <c r="AX75" i="7"/>
  <c r="AX231" i="7"/>
  <c r="AX51" i="7"/>
  <c r="AX335" i="7"/>
  <c r="AX27" i="7"/>
  <c r="AX383" i="7"/>
  <c r="AX119" i="7"/>
  <c r="AX147" i="7"/>
  <c r="AX163" i="7"/>
  <c r="AX191" i="7"/>
  <c r="AX235" i="7"/>
  <c r="AX311" i="7"/>
  <c r="AX371" i="7"/>
  <c r="AX271" i="7"/>
  <c r="AX87" i="7"/>
  <c r="AX387" i="7"/>
  <c r="AU583" i="7"/>
  <c r="AX253" i="7"/>
  <c r="AX345" i="7"/>
  <c r="AX413" i="7"/>
  <c r="AX417" i="7"/>
  <c r="AN1939" i="3"/>
  <c r="AN4085" i="3"/>
  <c r="AN102" i="3"/>
  <c r="AN3058" i="3"/>
  <c r="AN841" i="3"/>
  <c r="AN677" i="3"/>
  <c r="AN1432" i="3"/>
  <c r="AE4993" i="3"/>
  <c r="AN1110" i="3"/>
  <c r="AN1433" i="3"/>
  <c r="AN3286" i="3"/>
  <c r="AN112" i="3"/>
  <c r="AN2482" i="3"/>
  <c r="AA4993" i="3"/>
  <c r="AN3958" i="3"/>
  <c r="AN3950" i="3"/>
  <c r="AD4993" i="3"/>
  <c r="AW270" i="7"/>
  <c r="AW85" i="7"/>
  <c r="AW48" i="7"/>
  <c r="AN218" i="7"/>
  <c r="AX218" i="7" s="1"/>
  <c r="AW165" i="7"/>
  <c r="AN412" i="7"/>
  <c r="AX412" i="7" s="1"/>
  <c r="AN77" i="7"/>
  <c r="AX77" i="7" s="1"/>
  <c r="AW35" i="7"/>
  <c r="AW320" i="7"/>
  <c r="AM583" i="7"/>
  <c r="AW171" i="7"/>
  <c r="AN171" i="7"/>
  <c r="AX171" i="7" s="1"/>
  <c r="AW223" i="7"/>
  <c r="AN223" i="7"/>
  <c r="AX223" i="7" s="1"/>
  <c r="AW159" i="7"/>
  <c r="AN159" i="7"/>
  <c r="AX159" i="7" s="1"/>
  <c r="AN184" i="7"/>
  <c r="AX184" i="7" s="1"/>
  <c r="AW184" i="7"/>
  <c r="AN215" i="7"/>
  <c r="AX215" i="7" s="1"/>
  <c r="AW215" i="7"/>
  <c r="AN263" i="7"/>
  <c r="AX263" i="7" s="1"/>
  <c r="AW263" i="7"/>
  <c r="AW297" i="7"/>
  <c r="AN297" i="7"/>
  <c r="AX297" i="7" s="1"/>
  <c r="AN378" i="7"/>
  <c r="AX378" i="7" s="1"/>
  <c r="AW378" i="7"/>
  <c r="AW399" i="7"/>
  <c r="AN399" i="7"/>
  <c r="AX399" i="7" s="1"/>
  <c r="AN349" i="7"/>
  <c r="AX349" i="7" s="1"/>
  <c r="AN22" i="7"/>
  <c r="AX22" i="7" s="1"/>
  <c r="AW22" i="7"/>
  <c r="AN111" i="7"/>
  <c r="AX111" i="7" s="1"/>
  <c r="AW111" i="7"/>
  <c r="AW140" i="7"/>
  <c r="AN140" i="7"/>
  <c r="AX140" i="7" s="1"/>
  <c r="AW260" i="7"/>
  <c r="AN260" i="7"/>
  <c r="AX260" i="7" s="1"/>
  <c r="AN108" i="7"/>
  <c r="AX108" i="7" s="1"/>
  <c r="AW108" i="7"/>
  <c r="AW127" i="7"/>
  <c r="AN127" i="7"/>
  <c r="AX127" i="7" s="1"/>
  <c r="AN195" i="7"/>
  <c r="AX195" i="7" s="1"/>
  <c r="AW195" i="7"/>
  <c r="AW232" i="7"/>
  <c r="AN232" i="7"/>
  <c r="AX232" i="7" s="1"/>
  <c r="AW247" i="7"/>
  <c r="AN247" i="7"/>
  <c r="AX247" i="7" s="1"/>
  <c r="AW285" i="7"/>
  <c r="AN285" i="7"/>
  <c r="AX285" i="7" s="1"/>
  <c r="AN344" i="7"/>
  <c r="AX344" i="7" s="1"/>
  <c r="AW344" i="7"/>
  <c r="AW357" i="7"/>
  <c r="AN357" i="7"/>
  <c r="AX357" i="7" s="1"/>
  <c r="AX241" i="7"/>
  <c r="AX337" i="7"/>
  <c r="AX269" i="7"/>
  <c r="AW141" i="7"/>
  <c r="AN50" i="7"/>
  <c r="AX50" i="7" s="1"/>
  <c r="AN66" i="7"/>
  <c r="AX66" i="7" s="1"/>
  <c r="AN202" i="7"/>
  <c r="AX202" i="7" s="1"/>
  <c r="AN148" i="7"/>
  <c r="AX148" i="7" s="1"/>
  <c r="AN151" i="7"/>
  <c r="AX151" i="7" s="1"/>
  <c r="AN207" i="7"/>
  <c r="AX207" i="7" s="1"/>
  <c r="AW252" i="7"/>
  <c r="AW34" i="7"/>
  <c r="AW17" i="7"/>
  <c r="AW137" i="7"/>
  <c r="AX12" i="7"/>
  <c r="AW264" i="7"/>
  <c r="AW31" i="7"/>
  <c r="AN336" i="7"/>
  <c r="AX336" i="7" s="1"/>
  <c r="AN372" i="7"/>
  <c r="AX372" i="7" s="1"/>
  <c r="AW312" i="7"/>
  <c r="AN196" i="7"/>
  <c r="AX196" i="7" s="1"/>
  <c r="AN79" i="7"/>
  <c r="AX79" i="7" s="1"/>
  <c r="AN68" i="7"/>
  <c r="AX68" i="7" s="1"/>
  <c r="AN198" i="7"/>
  <c r="AX198" i="7" s="1"/>
  <c r="AW198" i="7"/>
  <c r="AN323" i="7"/>
  <c r="AX323" i="7" s="1"/>
  <c r="AW323" i="7"/>
  <c r="AW329" i="7"/>
  <c r="AN329" i="7"/>
  <c r="AX329" i="7" s="1"/>
  <c r="AW365" i="7"/>
  <c r="AN365" i="7"/>
  <c r="AX365" i="7" s="1"/>
  <c r="AW368" i="7"/>
  <c r="AN368" i="7"/>
  <c r="AX368" i="7" s="1"/>
  <c r="AW119" i="7"/>
  <c r="AW235" i="7"/>
  <c r="AW403" i="7"/>
  <c r="AW168" i="7"/>
  <c r="AW138" i="7"/>
  <c r="AN138" i="7"/>
  <c r="AX138" i="7" s="1"/>
  <c r="AN291" i="7"/>
  <c r="AX291" i="7" s="1"/>
  <c r="AW291" i="7"/>
  <c r="AW124" i="7"/>
  <c r="AW128" i="7"/>
  <c r="AN107" i="7"/>
  <c r="AX107" i="7" s="1"/>
  <c r="AW107" i="7"/>
  <c r="AN303" i="7"/>
  <c r="AX303" i="7" s="1"/>
  <c r="AW303" i="7"/>
  <c r="AW160" i="7"/>
  <c r="AN230" i="7"/>
  <c r="AX230" i="7" s="1"/>
  <c r="I11" i="6"/>
  <c r="I12" i="6" s="1"/>
  <c r="I13" i="6" s="1"/>
  <c r="I14" i="6" s="1"/>
  <c r="I15" i="6" s="1"/>
  <c r="I16" i="6" s="1"/>
  <c r="I17" i="6" s="1"/>
  <c r="I18" i="6" s="1"/>
  <c r="I19" i="6" s="1"/>
  <c r="I20" i="6" s="1"/>
  <c r="I21" i="6" s="1"/>
  <c r="I22" i="6" s="1"/>
  <c r="I23" i="6" s="1"/>
  <c r="I24" i="6" s="1"/>
  <c r="I25" i="6" s="1"/>
  <c r="I26" i="6" s="1"/>
  <c r="I27" i="6" s="1"/>
  <c r="I28" i="6" s="1"/>
  <c r="I29" i="6" s="1"/>
  <c r="I30" i="6" s="1"/>
  <c r="AL129" i="4"/>
  <c r="H12" i="4"/>
  <c r="H13" i="4" s="1"/>
  <c r="H14" i="4" s="1"/>
  <c r="H15" i="4" s="1"/>
  <c r="H16" i="4" s="1"/>
  <c r="H17" i="4" s="1"/>
  <c r="H128" i="4" s="1"/>
  <c r="AM129" i="4"/>
  <c r="I4993" i="3"/>
  <c r="AN9" i="2"/>
  <c r="AN1446" i="2" s="1"/>
  <c r="A3" i="4"/>
  <c r="A3" i="5"/>
  <c r="A3" i="6"/>
  <c r="A3" i="2"/>
  <c r="AO3058" i="3" l="1"/>
  <c r="AO1575" i="3"/>
  <c r="AO4111" i="3"/>
  <c r="AO4112" i="3"/>
  <c r="AO4098" i="3"/>
  <c r="AO4085" i="3"/>
  <c r="AO4109" i="3"/>
  <c r="AO2482" i="3"/>
  <c r="AO3440" i="3"/>
  <c r="AO1432" i="3"/>
  <c r="AO112" i="3"/>
  <c r="AO1436" i="3"/>
  <c r="AO1110" i="3"/>
  <c r="AO1433" i="3"/>
  <c r="AO677" i="3"/>
  <c r="AO841" i="3"/>
  <c r="AO1939" i="3"/>
  <c r="AO4727" i="3"/>
  <c r="AO2350" i="3"/>
  <c r="AO3950" i="3"/>
  <c r="AO3958" i="3"/>
  <c r="AO3286" i="3"/>
  <c r="AO102" i="3"/>
  <c r="AO3375" i="3"/>
  <c r="I32" i="6"/>
  <c r="AW583" i="7"/>
  <c r="AX583" i="7"/>
  <c r="AN583" i="7"/>
  <c r="AN4993" i="3"/>
  <c r="AO4993" i="3" l="1"/>
</calcChain>
</file>

<file path=xl/comments1.xml><?xml version="1.0" encoding="utf-8"?>
<comments xmlns="http://schemas.openxmlformats.org/spreadsheetml/2006/main">
  <authors>
    <author>Z4c</author>
    <author>Klaim06</author>
  </authors>
  <commentList>
    <comment ref="A5" authorId="0" shapeId="0">
      <text>
        <r>
          <rPr>
            <sz val="9"/>
            <color indexed="81"/>
            <rFont val="Tahoma"/>
            <family val="2"/>
          </rPr>
          <t>Z4c:</t>
        </r>
        <r>
          <rPr>
            <b/>
            <sz val="9"/>
            <color indexed="81"/>
            <rFont val="Tahoma"/>
            <family val="2"/>
          </rPr>
          <t xml:space="preserve">
|Hidden Object|
u/ memastikan data terurut kembali bila terjadi kesalahan urutan data (sortir)</t>
        </r>
      </text>
    </comment>
    <comment ref="D5" authorId="1" shapeId="0">
      <text>
        <r>
          <rPr>
            <b/>
            <sz val="9"/>
            <color indexed="81"/>
            <rFont val="Tahoma"/>
            <family val="2"/>
          </rPr>
          <t>Klaim06:</t>
        </r>
        <r>
          <rPr>
            <sz val="9"/>
            <color indexed="81"/>
            <rFont val="Tahoma"/>
            <family val="2"/>
          </rPr>
          <t xml:space="preserve">
1=BANDUNG
2=TASIKMALAYA
3=SUKABUMI
4=CIREBON
5=PURWAKARTA</t>
        </r>
      </text>
    </comment>
    <comment ref="F8" authorId="0" shapeId="0">
      <text>
        <r>
          <rPr>
            <sz val="9"/>
            <color indexed="81"/>
            <rFont val="Tahoma"/>
            <family val="2"/>
          </rPr>
          <t>Z4c:</t>
        </r>
        <r>
          <rPr>
            <b/>
            <sz val="9"/>
            <color indexed="81"/>
            <rFont val="Tahoma"/>
            <family val="2"/>
          </rPr>
          <t xml:space="preserve">
untuk REKAP PER KCP tinggal di sortir dari Cabang</t>
        </r>
      </text>
    </comment>
    <comment ref="I8" authorId="0" shapeId="0">
      <text>
        <r>
          <rPr>
            <sz val="9"/>
            <color indexed="81"/>
            <rFont val="Tahoma"/>
            <family val="2"/>
          </rPr>
          <t>Z4c:</t>
        </r>
        <r>
          <rPr>
            <b/>
            <sz val="9"/>
            <color indexed="81"/>
            <rFont val="Tahoma"/>
            <family val="2"/>
          </rPr>
          <t xml:space="preserve">
cara sortir…
SESUAI URUTAN
1. Cek Rumus D
2. Sortir A-Z yg C
3. Sortir A-Z yg B
qed!</t>
        </r>
      </text>
    </comment>
  </commentList>
</comments>
</file>

<file path=xl/comments2.xml><?xml version="1.0" encoding="utf-8"?>
<comments xmlns="http://schemas.openxmlformats.org/spreadsheetml/2006/main">
  <authors>
    <author>Z4c</author>
    <author>Klaim06</author>
    <author>keuangan</author>
    <author>Altovo</author>
    <author>JAMKRINDO LAPTOP 2</author>
    <author>operasional</author>
    <author>Klaim02</author>
  </authors>
  <commentList>
    <comment ref="A5" authorId="0" shapeId="0">
      <text>
        <r>
          <rPr>
            <sz val="9"/>
            <color indexed="81"/>
            <rFont val="Tahoma"/>
            <family val="2"/>
          </rPr>
          <t>Z4c:</t>
        </r>
        <r>
          <rPr>
            <b/>
            <sz val="9"/>
            <color indexed="81"/>
            <rFont val="Tahoma"/>
            <family val="2"/>
          </rPr>
          <t xml:space="preserve">
|Hidden Object|
u/ memastikan data terurut kembali bila terjadi kesalahan urutan data (sortir)</t>
        </r>
      </text>
    </comment>
    <comment ref="D5" authorId="1" shapeId="0">
      <text>
        <r>
          <rPr>
            <b/>
            <sz val="9"/>
            <color indexed="81"/>
            <rFont val="Tahoma"/>
            <family val="2"/>
          </rPr>
          <t>Klaim06:</t>
        </r>
        <r>
          <rPr>
            <sz val="9"/>
            <color indexed="81"/>
            <rFont val="Tahoma"/>
            <family val="2"/>
          </rPr>
          <t xml:space="preserve">
1=BANDUNG
2=TASIKMALAYA
3=SUKABUMI
4=CIREBON
5=PURWAKARTA</t>
        </r>
      </text>
    </comment>
    <comment ref="F8" authorId="0" shapeId="0">
      <text>
        <r>
          <rPr>
            <sz val="9"/>
            <color indexed="81"/>
            <rFont val="Tahoma"/>
            <family val="2"/>
          </rPr>
          <t>Z4c:</t>
        </r>
        <r>
          <rPr>
            <b/>
            <sz val="9"/>
            <color indexed="81"/>
            <rFont val="Tahoma"/>
            <family val="2"/>
          </rPr>
          <t xml:space="preserve">
untuk REKAP PER KCP tinggal di sortir dari Cabang</t>
        </r>
      </text>
    </comment>
    <comment ref="I8" authorId="0" shapeId="0">
      <text>
        <r>
          <rPr>
            <sz val="9"/>
            <color indexed="81"/>
            <rFont val="Tahoma"/>
            <family val="2"/>
          </rPr>
          <t>Z4c:</t>
        </r>
        <r>
          <rPr>
            <b/>
            <sz val="9"/>
            <color indexed="81"/>
            <rFont val="Tahoma"/>
            <family val="2"/>
          </rPr>
          <t xml:space="preserve">
cara sortir…
SESUAI URUTAN
1. Cek Rumus D
2. Sortir A-Z yg C
3. Sortir A-Z yg B
qed!</t>
        </r>
      </text>
    </comment>
    <comment ref="H48" authorId="0" shapeId="0">
      <text>
        <r>
          <rPr>
            <sz val="9"/>
            <color indexed="81"/>
            <rFont val="Tahoma"/>
            <family val="2"/>
          </rPr>
          <t>Z4c:</t>
        </r>
        <r>
          <rPr>
            <b/>
            <sz val="9"/>
            <color indexed="81"/>
            <rFont val="Tahoma"/>
            <family val="2"/>
          </rPr>
          <t xml:space="preserve">
DADAN WARDANI</t>
        </r>
      </text>
    </comment>
    <comment ref="H66" authorId="0" shapeId="0">
      <text>
        <r>
          <rPr>
            <sz val="9"/>
            <color indexed="81"/>
            <rFont val="Tahoma"/>
            <family val="2"/>
          </rPr>
          <t>Z4c:</t>
        </r>
        <r>
          <rPr>
            <b/>
            <sz val="9"/>
            <color indexed="81"/>
            <rFont val="Tahoma"/>
            <family val="2"/>
          </rPr>
          <t xml:space="preserve">
EMPUR S</t>
        </r>
      </text>
    </comment>
    <comment ref="K117" authorId="2" shapeId="0">
      <text>
        <r>
          <rPr>
            <sz val="9"/>
            <color indexed="81"/>
            <rFont val="Tahoma"/>
            <family val="2"/>
          </rPr>
          <t>keuangan:</t>
        </r>
        <r>
          <rPr>
            <b/>
            <sz val="9"/>
            <color indexed="81"/>
            <rFont val="Tahoma"/>
            <family val="2"/>
          </rPr>
          <t xml:space="preserve">
buahbatu</t>
        </r>
      </text>
    </comment>
    <comment ref="K118" authorId="2" shapeId="0">
      <text>
        <r>
          <rPr>
            <sz val="9"/>
            <color indexed="81"/>
            <rFont val="Tahoma"/>
            <family val="2"/>
          </rPr>
          <t>keuangan:</t>
        </r>
        <r>
          <rPr>
            <b/>
            <sz val="9"/>
            <color indexed="81"/>
            <rFont val="Tahoma"/>
            <family val="2"/>
          </rPr>
          <t xml:space="preserve">
buahbatu</t>
        </r>
      </text>
    </comment>
    <comment ref="K119" authorId="2" shapeId="0">
      <text>
        <r>
          <rPr>
            <sz val="9"/>
            <color indexed="81"/>
            <rFont val="Tahoma"/>
            <family val="2"/>
          </rPr>
          <t>keuangan:</t>
        </r>
        <r>
          <rPr>
            <b/>
            <sz val="9"/>
            <color indexed="81"/>
            <rFont val="Tahoma"/>
            <family val="2"/>
          </rPr>
          <t xml:space="preserve">
buahbatu</t>
        </r>
      </text>
    </comment>
    <comment ref="K120" authorId="2" shapeId="0">
      <text>
        <r>
          <rPr>
            <sz val="9"/>
            <color indexed="81"/>
            <rFont val="Tahoma"/>
            <family val="2"/>
          </rPr>
          <t>keuangan:</t>
        </r>
        <r>
          <rPr>
            <b/>
            <sz val="9"/>
            <color indexed="81"/>
            <rFont val="Tahoma"/>
            <family val="2"/>
          </rPr>
          <t xml:space="preserve">
buahbatu</t>
        </r>
      </text>
    </comment>
    <comment ref="K121" authorId="2" shapeId="0">
      <text>
        <r>
          <rPr>
            <sz val="9"/>
            <color indexed="81"/>
            <rFont val="Tahoma"/>
            <family val="2"/>
          </rPr>
          <t>keuangan:</t>
        </r>
        <r>
          <rPr>
            <b/>
            <sz val="9"/>
            <color indexed="81"/>
            <rFont val="Tahoma"/>
            <family val="2"/>
          </rPr>
          <t xml:space="preserve">
buahbatu</t>
        </r>
      </text>
    </comment>
    <comment ref="K308" authorId="2" shapeId="0">
      <text>
        <r>
          <rPr>
            <sz val="9"/>
            <color indexed="81"/>
            <rFont val="Tahoma"/>
            <family val="2"/>
          </rPr>
          <t>keuangan:</t>
        </r>
        <r>
          <rPr>
            <b/>
            <sz val="9"/>
            <color indexed="81"/>
            <rFont val="Tahoma"/>
            <family val="2"/>
          </rPr>
          <t xml:space="preserve">
ANYER</t>
        </r>
      </text>
    </comment>
    <comment ref="K316" authorId="2" shapeId="0">
      <text>
        <r>
          <rPr>
            <sz val="9"/>
            <color indexed="81"/>
            <rFont val="Tahoma"/>
            <family val="2"/>
          </rPr>
          <t>keuangan:</t>
        </r>
        <r>
          <rPr>
            <b/>
            <sz val="9"/>
            <color indexed="81"/>
            <rFont val="Tahoma"/>
            <family val="2"/>
          </rPr>
          <t xml:space="preserve">
ANYER</t>
        </r>
      </text>
    </comment>
    <comment ref="K349" authorId="2" shapeId="0">
      <text>
        <r>
          <rPr>
            <sz val="9"/>
            <color indexed="81"/>
            <rFont val="Tahoma"/>
            <family val="2"/>
          </rPr>
          <t>keuangan:</t>
        </r>
        <r>
          <rPr>
            <b/>
            <sz val="9"/>
            <color indexed="81"/>
            <rFont val="Tahoma"/>
            <family val="2"/>
          </rPr>
          <t xml:space="preserve">
ANYER</t>
        </r>
      </text>
    </comment>
    <comment ref="K387" authorId="2" shapeId="0">
      <text>
        <r>
          <rPr>
            <sz val="9"/>
            <color indexed="81"/>
            <rFont val="Tahoma"/>
            <family val="2"/>
          </rPr>
          <t>keuangan:</t>
        </r>
        <r>
          <rPr>
            <b/>
            <sz val="9"/>
            <color indexed="81"/>
            <rFont val="Tahoma"/>
            <family val="2"/>
          </rPr>
          <t xml:space="preserve">
MERAK</t>
        </r>
      </text>
    </comment>
    <comment ref="K390" authorId="2" shapeId="0">
      <text>
        <r>
          <rPr>
            <sz val="9"/>
            <color indexed="81"/>
            <rFont val="Tahoma"/>
            <family val="2"/>
          </rPr>
          <t>keuangan:</t>
        </r>
        <r>
          <rPr>
            <b/>
            <sz val="9"/>
            <color indexed="81"/>
            <rFont val="Tahoma"/>
            <family val="2"/>
          </rPr>
          <t xml:space="preserve">
MERAK</t>
        </r>
      </text>
    </comment>
    <comment ref="K402" authorId="2" shapeId="0">
      <text>
        <r>
          <rPr>
            <sz val="9"/>
            <color indexed="81"/>
            <rFont val="Tahoma"/>
            <family val="2"/>
          </rPr>
          <t>keuangan:</t>
        </r>
        <r>
          <rPr>
            <b/>
            <sz val="9"/>
            <color indexed="81"/>
            <rFont val="Tahoma"/>
            <family val="2"/>
          </rPr>
          <t xml:space="preserve">
ANYER</t>
        </r>
      </text>
    </comment>
    <comment ref="K406" authorId="2" shapeId="0">
      <text>
        <r>
          <rPr>
            <sz val="9"/>
            <color indexed="81"/>
            <rFont val="Tahoma"/>
            <family val="2"/>
          </rPr>
          <t>keuangan:</t>
        </r>
        <r>
          <rPr>
            <b/>
            <sz val="9"/>
            <color indexed="81"/>
            <rFont val="Tahoma"/>
            <family val="2"/>
          </rPr>
          <t xml:space="preserve">
ANYER</t>
        </r>
      </text>
    </comment>
    <comment ref="K421" authorId="2" shapeId="0">
      <text>
        <r>
          <rPr>
            <sz val="9"/>
            <color indexed="81"/>
            <rFont val="Tahoma"/>
            <family val="2"/>
          </rPr>
          <t>keuangan:</t>
        </r>
        <r>
          <rPr>
            <b/>
            <sz val="9"/>
            <color indexed="81"/>
            <rFont val="Tahoma"/>
            <family val="2"/>
          </rPr>
          <t xml:space="preserve">
MERAK</t>
        </r>
      </text>
    </comment>
    <comment ref="K422" authorId="2" shapeId="0">
      <text>
        <r>
          <rPr>
            <sz val="9"/>
            <color indexed="81"/>
            <rFont val="Tahoma"/>
            <family val="2"/>
          </rPr>
          <t>keuangan:</t>
        </r>
        <r>
          <rPr>
            <b/>
            <sz val="9"/>
            <color indexed="81"/>
            <rFont val="Tahoma"/>
            <family val="2"/>
          </rPr>
          <t xml:space="preserve">
ANYER</t>
        </r>
      </text>
    </comment>
    <comment ref="K439" authorId="2" shapeId="0">
      <text>
        <r>
          <rPr>
            <sz val="9"/>
            <color indexed="81"/>
            <rFont val="Tahoma"/>
            <family val="2"/>
          </rPr>
          <t>keuangan:</t>
        </r>
        <r>
          <rPr>
            <b/>
            <sz val="9"/>
            <color indexed="81"/>
            <rFont val="Tahoma"/>
            <family val="2"/>
          </rPr>
          <t xml:space="preserve">
MERAK</t>
        </r>
      </text>
    </comment>
    <comment ref="K452" authorId="2" shapeId="0">
      <text>
        <r>
          <rPr>
            <sz val="9"/>
            <color indexed="81"/>
            <rFont val="Tahoma"/>
            <family val="2"/>
          </rPr>
          <t>keuangan:</t>
        </r>
        <r>
          <rPr>
            <b/>
            <sz val="9"/>
            <color indexed="81"/>
            <rFont val="Tahoma"/>
            <family val="2"/>
          </rPr>
          <t xml:space="preserve">
MERAK</t>
        </r>
      </text>
    </comment>
    <comment ref="K455" authorId="2" shapeId="0">
      <text>
        <r>
          <rPr>
            <sz val="9"/>
            <color indexed="81"/>
            <rFont val="Tahoma"/>
            <family val="2"/>
          </rPr>
          <t>keuangan:</t>
        </r>
        <r>
          <rPr>
            <b/>
            <sz val="9"/>
            <color indexed="81"/>
            <rFont val="Tahoma"/>
            <family val="2"/>
          </rPr>
          <t xml:space="preserve">
ANYER</t>
        </r>
      </text>
    </comment>
    <comment ref="K461" authorId="2" shapeId="0">
      <text>
        <r>
          <rPr>
            <sz val="9"/>
            <color indexed="81"/>
            <rFont val="Tahoma"/>
            <family val="2"/>
          </rPr>
          <t>keuangan:</t>
        </r>
        <r>
          <rPr>
            <b/>
            <sz val="9"/>
            <color indexed="81"/>
            <rFont val="Tahoma"/>
            <family val="2"/>
          </rPr>
          <t xml:space="preserve">
ANYER</t>
        </r>
      </text>
    </comment>
    <comment ref="K472" authorId="2" shapeId="0">
      <text>
        <r>
          <rPr>
            <sz val="9"/>
            <color indexed="81"/>
            <rFont val="Tahoma"/>
            <family val="2"/>
          </rPr>
          <t>keuangan:</t>
        </r>
        <r>
          <rPr>
            <b/>
            <sz val="9"/>
            <color indexed="81"/>
            <rFont val="Tahoma"/>
            <family val="2"/>
          </rPr>
          <t xml:space="preserve">
MERAK</t>
        </r>
      </text>
    </comment>
    <comment ref="K492" authorId="2" shapeId="0">
      <text>
        <r>
          <rPr>
            <sz val="9"/>
            <color indexed="81"/>
            <rFont val="Tahoma"/>
            <family val="2"/>
          </rPr>
          <t>keuangan:</t>
        </r>
        <r>
          <rPr>
            <b/>
            <sz val="9"/>
            <color indexed="81"/>
            <rFont val="Tahoma"/>
            <family val="2"/>
          </rPr>
          <t xml:space="preserve">
MERAK</t>
        </r>
      </text>
    </comment>
    <comment ref="K498" authorId="2" shapeId="0">
      <text>
        <r>
          <rPr>
            <sz val="9"/>
            <color indexed="81"/>
            <rFont val="Tahoma"/>
            <family val="2"/>
          </rPr>
          <t>keuangan:</t>
        </r>
        <r>
          <rPr>
            <b/>
            <sz val="9"/>
            <color indexed="81"/>
            <rFont val="Tahoma"/>
            <family val="2"/>
          </rPr>
          <t xml:space="preserve">
MERAK</t>
        </r>
      </text>
    </comment>
    <comment ref="L519" authorId="3" shapeId="0">
      <text>
        <r>
          <rPr>
            <sz val="9"/>
            <color indexed="81"/>
            <rFont val="Tahoma"/>
            <family val="2"/>
          </rPr>
          <t>Z4c:</t>
        </r>
        <r>
          <rPr>
            <b/>
            <sz val="9"/>
            <color indexed="81"/>
            <rFont val="Tahoma"/>
            <family val="2"/>
          </rPr>
          <t xml:space="preserve">
KMKU</t>
        </r>
      </text>
    </comment>
    <comment ref="L524" authorId="3" shapeId="0">
      <text>
        <r>
          <rPr>
            <sz val="9"/>
            <color indexed="81"/>
            <rFont val="Tahoma"/>
            <family val="2"/>
          </rPr>
          <t>Z4c:</t>
        </r>
        <r>
          <rPr>
            <b/>
            <sz val="9"/>
            <color indexed="81"/>
            <rFont val="Tahoma"/>
            <family val="2"/>
          </rPr>
          <t xml:space="preserve">
KMKU</t>
        </r>
      </text>
    </comment>
    <comment ref="L541" authorId="3" shapeId="0">
      <text>
        <r>
          <rPr>
            <sz val="9"/>
            <color indexed="81"/>
            <rFont val="Tahoma"/>
            <family val="2"/>
          </rPr>
          <t>Z4c:</t>
        </r>
        <r>
          <rPr>
            <b/>
            <sz val="9"/>
            <color indexed="81"/>
            <rFont val="Tahoma"/>
            <family val="2"/>
          </rPr>
          <t xml:space="preserve">
KMKU</t>
        </r>
      </text>
    </comment>
    <comment ref="L544" authorId="3" shapeId="0">
      <text>
        <r>
          <rPr>
            <sz val="9"/>
            <color indexed="81"/>
            <rFont val="Tahoma"/>
            <family val="2"/>
          </rPr>
          <t>Z4c:</t>
        </r>
        <r>
          <rPr>
            <b/>
            <sz val="9"/>
            <color indexed="81"/>
            <rFont val="Tahoma"/>
            <family val="2"/>
          </rPr>
          <t xml:space="preserve">
KMKU</t>
        </r>
      </text>
    </comment>
    <comment ref="L545" authorId="3" shapeId="0">
      <text>
        <r>
          <rPr>
            <sz val="9"/>
            <color indexed="81"/>
            <rFont val="Tahoma"/>
            <family val="2"/>
          </rPr>
          <t>Z4c:</t>
        </r>
        <r>
          <rPr>
            <b/>
            <sz val="9"/>
            <color indexed="81"/>
            <rFont val="Tahoma"/>
            <family val="2"/>
          </rPr>
          <t xml:space="preserve">
KMKU</t>
        </r>
      </text>
    </comment>
    <comment ref="L548" authorId="3" shapeId="0">
      <text>
        <r>
          <rPr>
            <sz val="9"/>
            <color indexed="81"/>
            <rFont val="Tahoma"/>
            <family val="2"/>
          </rPr>
          <t>Z4c:</t>
        </r>
        <r>
          <rPr>
            <b/>
            <sz val="9"/>
            <color indexed="81"/>
            <rFont val="Tahoma"/>
            <family val="2"/>
          </rPr>
          <t xml:space="preserve">
KMKU</t>
        </r>
      </text>
    </comment>
    <comment ref="L553" authorId="3" shapeId="0">
      <text>
        <r>
          <rPr>
            <sz val="9"/>
            <color indexed="81"/>
            <rFont val="Tahoma"/>
            <family val="2"/>
          </rPr>
          <t>Z4c:</t>
        </r>
        <r>
          <rPr>
            <b/>
            <sz val="9"/>
            <color indexed="81"/>
            <rFont val="Tahoma"/>
            <family val="2"/>
          </rPr>
          <t xml:space="preserve">
KMKU</t>
        </r>
      </text>
    </comment>
    <comment ref="L557" authorId="3" shapeId="0">
      <text>
        <r>
          <rPr>
            <sz val="9"/>
            <color indexed="81"/>
            <rFont val="Tahoma"/>
            <family val="2"/>
          </rPr>
          <t>Z4c:</t>
        </r>
        <r>
          <rPr>
            <b/>
            <sz val="9"/>
            <color indexed="81"/>
            <rFont val="Tahoma"/>
            <family val="2"/>
          </rPr>
          <t xml:space="preserve">
KMKU</t>
        </r>
      </text>
    </comment>
    <comment ref="L567" authorId="3" shapeId="0">
      <text>
        <r>
          <rPr>
            <sz val="9"/>
            <color indexed="81"/>
            <rFont val="Tahoma"/>
            <family val="2"/>
          </rPr>
          <t>Z4c:</t>
        </r>
        <r>
          <rPr>
            <b/>
            <sz val="9"/>
            <color indexed="81"/>
            <rFont val="Tahoma"/>
            <family val="2"/>
          </rPr>
          <t xml:space="preserve">
KMKU</t>
        </r>
      </text>
    </comment>
    <comment ref="L578" authorId="3" shapeId="0">
      <text>
        <r>
          <rPr>
            <sz val="9"/>
            <color indexed="81"/>
            <rFont val="Tahoma"/>
            <family val="2"/>
          </rPr>
          <t>Z4c:</t>
        </r>
        <r>
          <rPr>
            <b/>
            <sz val="9"/>
            <color indexed="81"/>
            <rFont val="Tahoma"/>
            <family val="2"/>
          </rPr>
          <t xml:space="preserve">
KMKU</t>
        </r>
      </text>
    </comment>
    <comment ref="L584" authorId="3" shapeId="0">
      <text>
        <r>
          <rPr>
            <sz val="9"/>
            <color indexed="81"/>
            <rFont val="Tahoma"/>
            <family val="2"/>
          </rPr>
          <t>Z4c:</t>
        </r>
        <r>
          <rPr>
            <b/>
            <sz val="9"/>
            <color indexed="81"/>
            <rFont val="Tahoma"/>
            <family val="2"/>
          </rPr>
          <t xml:space="preserve">
KMKU</t>
        </r>
      </text>
    </comment>
    <comment ref="L585" authorId="3" shapeId="0">
      <text>
        <r>
          <rPr>
            <sz val="9"/>
            <color indexed="81"/>
            <rFont val="Tahoma"/>
            <family val="2"/>
          </rPr>
          <t>Z4c:</t>
        </r>
        <r>
          <rPr>
            <b/>
            <sz val="9"/>
            <color indexed="81"/>
            <rFont val="Tahoma"/>
            <family val="2"/>
          </rPr>
          <t xml:space="preserve">
KMKU</t>
        </r>
      </text>
    </comment>
    <comment ref="L588" authorId="3" shapeId="0">
      <text>
        <r>
          <rPr>
            <sz val="9"/>
            <color indexed="81"/>
            <rFont val="Tahoma"/>
            <family val="2"/>
          </rPr>
          <t>Z4c:</t>
        </r>
        <r>
          <rPr>
            <b/>
            <sz val="9"/>
            <color indexed="81"/>
            <rFont val="Tahoma"/>
            <family val="2"/>
          </rPr>
          <t xml:space="preserve">
KMKU</t>
        </r>
      </text>
    </comment>
    <comment ref="L589" authorId="3" shapeId="0">
      <text>
        <r>
          <rPr>
            <sz val="9"/>
            <color indexed="81"/>
            <rFont val="Tahoma"/>
            <family val="2"/>
          </rPr>
          <t>Z4c:</t>
        </r>
        <r>
          <rPr>
            <b/>
            <sz val="9"/>
            <color indexed="81"/>
            <rFont val="Tahoma"/>
            <family val="2"/>
          </rPr>
          <t xml:space="preserve">
KMKU</t>
        </r>
      </text>
    </comment>
    <comment ref="L591" authorId="3" shapeId="0">
      <text>
        <r>
          <rPr>
            <sz val="9"/>
            <color indexed="81"/>
            <rFont val="Tahoma"/>
            <family val="2"/>
          </rPr>
          <t>Z4c:</t>
        </r>
        <r>
          <rPr>
            <b/>
            <sz val="9"/>
            <color indexed="81"/>
            <rFont val="Tahoma"/>
            <family val="2"/>
          </rPr>
          <t xml:space="preserve">
KMKU</t>
        </r>
      </text>
    </comment>
    <comment ref="L592" authorId="3" shapeId="0">
      <text>
        <r>
          <rPr>
            <sz val="9"/>
            <color indexed="81"/>
            <rFont val="Tahoma"/>
            <family val="2"/>
          </rPr>
          <t>Z4c:</t>
        </r>
        <r>
          <rPr>
            <b/>
            <sz val="9"/>
            <color indexed="81"/>
            <rFont val="Tahoma"/>
            <family val="2"/>
          </rPr>
          <t xml:space="preserve">
KMKU</t>
        </r>
      </text>
    </comment>
    <comment ref="L595" authorId="3" shapeId="0">
      <text>
        <r>
          <rPr>
            <sz val="9"/>
            <color indexed="81"/>
            <rFont val="Tahoma"/>
            <family val="2"/>
          </rPr>
          <t>Z4c:</t>
        </r>
        <r>
          <rPr>
            <b/>
            <sz val="9"/>
            <color indexed="81"/>
            <rFont val="Tahoma"/>
            <family val="2"/>
          </rPr>
          <t xml:space="preserve">
KMKU</t>
        </r>
      </text>
    </comment>
    <comment ref="L602" authorId="3" shapeId="0">
      <text>
        <r>
          <rPr>
            <sz val="9"/>
            <color indexed="81"/>
            <rFont val="Tahoma"/>
            <family val="2"/>
          </rPr>
          <t>Z4c:</t>
        </r>
        <r>
          <rPr>
            <b/>
            <sz val="9"/>
            <color indexed="81"/>
            <rFont val="Tahoma"/>
            <family val="2"/>
          </rPr>
          <t xml:space="preserve">
KMKU</t>
        </r>
      </text>
    </comment>
    <comment ref="L609" authorId="3" shapeId="0">
      <text>
        <r>
          <rPr>
            <sz val="9"/>
            <color indexed="81"/>
            <rFont val="Tahoma"/>
            <family val="2"/>
          </rPr>
          <t>Z4c:
KIU</t>
        </r>
      </text>
    </comment>
    <comment ref="L619" authorId="3" shapeId="0">
      <text>
        <r>
          <rPr>
            <sz val="9"/>
            <color indexed="81"/>
            <rFont val="Tahoma"/>
            <family val="2"/>
          </rPr>
          <t>Z4c:</t>
        </r>
        <r>
          <rPr>
            <b/>
            <sz val="9"/>
            <color indexed="81"/>
            <rFont val="Tahoma"/>
            <family val="2"/>
          </rPr>
          <t xml:space="preserve">
KMKU</t>
        </r>
      </text>
    </comment>
    <comment ref="L622" authorId="3" shapeId="0">
      <text>
        <r>
          <rPr>
            <sz val="9"/>
            <color indexed="81"/>
            <rFont val="Tahoma"/>
            <family val="2"/>
          </rPr>
          <t>Z4c:</t>
        </r>
        <r>
          <rPr>
            <b/>
            <sz val="9"/>
            <color indexed="81"/>
            <rFont val="Tahoma"/>
            <family val="2"/>
          </rPr>
          <t xml:space="preserve">
KMKU</t>
        </r>
      </text>
    </comment>
    <comment ref="L623" authorId="3" shapeId="0">
      <text>
        <r>
          <rPr>
            <sz val="9"/>
            <color indexed="81"/>
            <rFont val="Tahoma"/>
            <family val="2"/>
          </rPr>
          <t>Z4c:</t>
        </r>
        <r>
          <rPr>
            <b/>
            <sz val="9"/>
            <color indexed="81"/>
            <rFont val="Tahoma"/>
            <family val="2"/>
          </rPr>
          <t xml:space="preserve">
KMKU</t>
        </r>
      </text>
    </comment>
    <comment ref="L630" authorId="3" shapeId="0">
      <text>
        <r>
          <rPr>
            <sz val="9"/>
            <color indexed="81"/>
            <rFont val="Tahoma"/>
            <family val="2"/>
          </rPr>
          <t>Z4c:</t>
        </r>
        <r>
          <rPr>
            <b/>
            <sz val="9"/>
            <color indexed="81"/>
            <rFont val="Tahoma"/>
            <family val="2"/>
          </rPr>
          <t xml:space="preserve">
KMKU</t>
        </r>
      </text>
    </comment>
    <comment ref="L644" authorId="3" shapeId="0">
      <text>
        <r>
          <rPr>
            <sz val="9"/>
            <color indexed="81"/>
            <rFont val="Tahoma"/>
            <family val="2"/>
          </rPr>
          <t>Z4c:</t>
        </r>
        <r>
          <rPr>
            <b/>
            <sz val="9"/>
            <color indexed="81"/>
            <rFont val="Tahoma"/>
            <family val="2"/>
          </rPr>
          <t xml:space="preserve">
KMKU</t>
        </r>
      </text>
    </comment>
    <comment ref="L649" authorId="3" shapeId="0">
      <text>
        <r>
          <rPr>
            <sz val="9"/>
            <color indexed="81"/>
            <rFont val="Tahoma"/>
            <family val="2"/>
          </rPr>
          <t>Z4c:</t>
        </r>
        <r>
          <rPr>
            <b/>
            <sz val="9"/>
            <color indexed="81"/>
            <rFont val="Tahoma"/>
            <family val="2"/>
          </rPr>
          <t xml:space="preserve">
KMKU</t>
        </r>
      </text>
    </comment>
    <comment ref="L651" authorId="3" shapeId="0">
      <text>
        <r>
          <rPr>
            <sz val="9"/>
            <color indexed="81"/>
            <rFont val="Tahoma"/>
            <family val="2"/>
          </rPr>
          <t>Z4c:</t>
        </r>
        <r>
          <rPr>
            <b/>
            <sz val="9"/>
            <color indexed="81"/>
            <rFont val="Tahoma"/>
            <family val="2"/>
          </rPr>
          <t xml:space="preserve">
KMKU</t>
        </r>
      </text>
    </comment>
    <comment ref="L652" authorId="3" shapeId="0">
      <text>
        <r>
          <rPr>
            <sz val="9"/>
            <color indexed="81"/>
            <rFont val="Tahoma"/>
            <family val="2"/>
          </rPr>
          <t>Z4c:</t>
        </r>
        <r>
          <rPr>
            <b/>
            <sz val="9"/>
            <color indexed="81"/>
            <rFont val="Tahoma"/>
            <family val="2"/>
          </rPr>
          <t xml:space="preserve">
KMKU</t>
        </r>
      </text>
    </comment>
    <comment ref="L663" authorId="3" shapeId="0">
      <text>
        <r>
          <rPr>
            <sz val="9"/>
            <color indexed="81"/>
            <rFont val="Tahoma"/>
            <family val="2"/>
          </rPr>
          <t>Z4c:</t>
        </r>
        <r>
          <rPr>
            <b/>
            <sz val="9"/>
            <color indexed="81"/>
            <rFont val="Tahoma"/>
            <family val="2"/>
          </rPr>
          <t xml:space="preserve">
KMKU</t>
        </r>
      </text>
    </comment>
    <comment ref="L667" authorId="3" shapeId="0">
      <text>
        <r>
          <rPr>
            <sz val="9"/>
            <color indexed="81"/>
            <rFont val="Tahoma"/>
            <family val="2"/>
          </rPr>
          <t>Z4c:</t>
        </r>
        <r>
          <rPr>
            <b/>
            <sz val="9"/>
            <color indexed="81"/>
            <rFont val="Tahoma"/>
            <family val="2"/>
          </rPr>
          <t xml:space="preserve">
KMKU</t>
        </r>
      </text>
    </comment>
    <comment ref="L679" authorId="3" shapeId="0">
      <text>
        <r>
          <rPr>
            <sz val="9"/>
            <color indexed="81"/>
            <rFont val="Tahoma"/>
            <family val="2"/>
          </rPr>
          <t>Z4c:</t>
        </r>
        <r>
          <rPr>
            <b/>
            <sz val="9"/>
            <color indexed="81"/>
            <rFont val="Tahoma"/>
            <family val="2"/>
          </rPr>
          <t xml:space="preserve">
KMKU</t>
        </r>
      </text>
    </comment>
    <comment ref="L680" authorId="3" shapeId="0">
      <text>
        <r>
          <rPr>
            <sz val="9"/>
            <color indexed="81"/>
            <rFont val="Tahoma"/>
            <family val="2"/>
          </rPr>
          <t>Z4c:</t>
        </r>
        <r>
          <rPr>
            <b/>
            <sz val="9"/>
            <color indexed="81"/>
            <rFont val="Tahoma"/>
            <family val="2"/>
          </rPr>
          <t xml:space="preserve">
KMKU</t>
        </r>
      </text>
    </comment>
    <comment ref="L869" authorId="3" shapeId="0">
      <text>
        <r>
          <rPr>
            <sz val="9"/>
            <color indexed="81"/>
            <rFont val="Tahoma"/>
            <family val="2"/>
          </rPr>
          <t>Z4c:</t>
        </r>
        <r>
          <rPr>
            <b/>
            <sz val="9"/>
            <color indexed="81"/>
            <rFont val="Tahoma"/>
            <family val="2"/>
          </rPr>
          <t xml:space="preserve">
KMKK</t>
        </r>
      </text>
    </comment>
    <comment ref="L870" authorId="3" shapeId="0">
      <text>
        <r>
          <rPr>
            <sz val="9"/>
            <color indexed="81"/>
            <rFont val="Tahoma"/>
            <family val="2"/>
          </rPr>
          <t>Z4c:</t>
        </r>
        <r>
          <rPr>
            <b/>
            <sz val="9"/>
            <color indexed="81"/>
            <rFont val="Tahoma"/>
            <family val="2"/>
          </rPr>
          <t xml:space="preserve">
KMKK</t>
        </r>
      </text>
    </comment>
    <comment ref="L871" authorId="3" shapeId="0">
      <text>
        <r>
          <rPr>
            <sz val="9"/>
            <color indexed="81"/>
            <rFont val="Tahoma"/>
            <family val="2"/>
          </rPr>
          <t>Z4c:</t>
        </r>
        <r>
          <rPr>
            <b/>
            <sz val="9"/>
            <color indexed="81"/>
            <rFont val="Tahoma"/>
            <family val="2"/>
          </rPr>
          <t xml:space="preserve">
KMKK</t>
        </r>
      </text>
    </comment>
    <comment ref="L872" authorId="3" shapeId="0">
      <text>
        <r>
          <rPr>
            <sz val="9"/>
            <color indexed="81"/>
            <rFont val="Tahoma"/>
            <family val="2"/>
          </rPr>
          <t>Z4c:</t>
        </r>
        <r>
          <rPr>
            <b/>
            <sz val="9"/>
            <color indexed="81"/>
            <rFont val="Tahoma"/>
            <family val="2"/>
          </rPr>
          <t xml:space="preserve">
KMKK</t>
        </r>
      </text>
    </comment>
    <comment ref="L873" authorId="3" shapeId="0">
      <text>
        <r>
          <rPr>
            <sz val="9"/>
            <color indexed="81"/>
            <rFont val="Tahoma"/>
            <family val="2"/>
          </rPr>
          <t>Z4c:</t>
        </r>
        <r>
          <rPr>
            <b/>
            <sz val="9"/>
            <color indexed="81"/>
            <rFont val="Tahoma"/>
            <family val="2"/>
          </rPr>
          <t xml:space="preserve">
KMKK</t>
        </r>
      </text>
    </comment>
    <comment ref="L874" authorId="3" shapeId="0">
      <text>
        <r>
          <rPr>
            <sz val="9"/>
            <color indexed="81"/>
            <rFont val="Tahoma"/>
            <family val="2"/>
          </rPr>
          <t>Z4c:</t>
        </r>
        <r>
          <rPr>
            <b/>
            <sz val="9"/>
            <color indexed="81"/>
            <rFont val="Tahoma"/>
            <family val="2"/>
          </rPr>
          <t xml:space="preserve">
KMKK</t>
        </r>
      </text>
    </comment>
    <comment ref="L876" authorId="3" shapeId="0">
      <text>
        <r>
          <rPr>
            <sz val="9"/>
            <color indexed="81"/>
            <rFont val="Tahoma"/>
            <family val="2"/>
          </rPr>
          <t>Z4c:</t>
        </r>
        <r>
          <rPr>
            <b/>
            <sz val="9"/>
            <color indexed="81"/>
            <rFont val="Tahoma"/>
            <family val="2"/>
          </rPr>
          <t xml:space="preserve">
KMKK</t>
        </r>
      </text>
    </comment>
    <comment ref="K892" authorId="2" shapeId="0">
      <text>
        <r>
          <rPr>
            <sz val="9"/>
            <color indexed="81"/>
            <rFont val="Tahoma"/>
            <family val="2"/>
          </rPr>
          <t>keuangan:</t>
        </r>
        <r>
          <rPr>
            <b/>
            <sz val="9"/>
            <color indexed="81"/>
            <rFont val="Tahoma"/>
            <family val="2"/>
          </rPr>
          <t xml:space="preserve">
cikajang</t>
        </r>
      </text>
    </comment>
    <comment ref="L1115" authorId="3" shapeId="0">
      <text>
        <r>
          <rPr>
            <sz val="9"/>
            <color indexed="81"/>
            <rFont val="Tahoma"/>
            <family val="2"/>
          </rPr>
          <t>Z4c:</t>
        </r>
        <r>
          <rPr>
            <b/>
            <sz val="9"/>
            <color indexed="81"/>
            <rFont val="Tahoma"/>
            <family val="2"/>
          </rPr>
          <t xml:space="preserve">
KKOP</t>
        </r>
      </text>
    </comment>
    <comment ref="L1211" authorId="3" shapeId="0">
      <text>
        <r>
          <rPr>
            <sz val="9"/>
            <color indexed="81"/>
            <rFont val="Tahoma"/>
            <family val="2"/>
          </rPr>
          <t>Z4c:</t>
        </r>
        <r>
          <rPr>
            <b/>
            <sz val="9"/>
            <color indexed="81"/>
            <rFont val="Tahoma"/>
            <family val="2"/>
          </rPr>
          <t xml:space="preserve">
KMKU</t>
        </r>
      </text>
    </comment>
    <comment ref="L1212" authorId="3" shapeId="0">
      <text>
        <r>
          <rPr>
            <sz val="9"/>
            <color indexed="81"/>
            <rFont val="Tahoma"/>
            <family val="2"/>
          </rPr>
          <t>Z4c:</t>
        </r>
        <r>
          <rPr>
            <b/>
            <sz val="9"/>
            <color indexed="81"/>
            <rFont val="Tahoma"/>
            <family val="2"/>
          </rPr>
          <t xml:space="preserve">
KMKK</t>
        </r>
      </text>
    </comment>
    <comment ref="L1213" authorId="3" shapeId="0">
      <text>
        <r>
          <rPr>
            <sz val="9"/>
            <color indexed="81"/>
            <rFont val="Tahoma"/>
            <family val="2"/>
          </rPr>
          <t>Z4c:</t>
        </r>
        <r>
          <rPr>
            <b/>
            <sz val="9"/>
            <color indexed="81"/>
            <rFont val="Tahoma"/>
            <family val="2"/>
          </rPr>
          <t xml:space="preserve">
KMKU</t>
        </r>
      </text>
    </comment>
    <comment ref="L1219" authorId="3" shapeId="0">
      <text>
        <r>
          <rPr>
            <sz val="9"/>
            <color indexed="81"/>
            <rFont val="Tahoma"/>
            <family val="2"/>
          </rPr>
          <t>Z4c:</t>
        </r>
        <r>
          <rPr>
            <b/>
            <sz val="9"/>
            <color indexed="81"/>
            <rFont val="Tahoma"/>
            <family val="2"/>
          </rPr>
          <t xml:space="preserve">
KMKU</t>
        </r>
      </text>
    </comment>
    <comment ref="L1220" authorId="3" shapeId="0">
      <text>
        <r>
          <rPr>
            <sz val="9"/>
            <color indexed="81"/>
            <rFont val="Tahoma"/>
            <family val="2"/>
          </rPr>
          <t>Z4c:</t>
        </r>
        <r>
          <rPr>
            <b/>
            <sz val="9"/>
            <color indexed="81"/>
            <rFont val="Tahoma"/>
            <family val="2"/>
          </rPr>
          <t xml:space="preserve">
KMKK</t>
        </r>
      </text>
    </comment>
    <comment ref="K1579" authorId="2" shapeId="0">
      <text>
        <r>
          <rPr>
            <sz val="9"/>
            <color indexed="81"/>
            <rFont val="Tahoma"/>
            <family val="2"/>
          </rPr>
          <t>keuangan:</t>
        </r>
        <r>
          <rPr>
            <b/>
            <sz val="9"/>
            <color indexed="81"/>
            <rFont val="Tahoma"/>
            <family val="2"/>
          </rPr>
          <t xml:space="preserve">
Kcp Jatinangor</t>
        </r>
      </text>
    </comment>
    <comment ref="L1691" authorId="3" shapeId="0">
      <text>
        <r>
          <rPr>
            <sz val="9"/>
            <color indexed="81"/>
            <rFont val="Tahoma"/>
            <family val="2"/>
          </rPr>
          <t>Z4c:</t>
        </r>
        <r>
          <rPr>
            <b/>
            <sz val="9"/>
            <color indexed="81"/>
            <rFont val="Tahoma"/>
            <family val="2"/>
          </rPr>
          <t xml:space="preserve">
KMKK</t>
        </r>
      </text>
    </comment>
    <comment ref="L1692" authorId="3" shapeId="0">
      <text>
        <r>
          <rPr>
            <sz val="9"/>
            <color indexed="81"/>
            <rFont val="Tahoma"/>
            <family val="2"/>
          </rPr>
          <t>Z4c:</t>
        </r>
        <r>
          <rPr>
            <b/>
            <sz val="9"/>
            <color indexed="81"/>
            <rFont val="Tahoma"/>
            <family val="2"/>
          </rPr>
          <t xml:space="preserve">
KMKK</t>
        </r>
      </text>
    </comment>
    <comment ref="L1693" authorId="3" shapeId="0">
      <text>
        <r>
          <rPr>
            <sz val="9"/>
            <color indexed="81"/>
            <rFont val="Tahoma"/>
            <family val="2"/>
          </rPr>
          <t>Z4c:</t>
        </r>
        <r>
          <rPr>
            <b/>
            <sz val="9"/>
            <color indexed="81"/>
            <rFont val="Tahoma"/>
            <family val="2"/>
          </rPr>
          <t xml:space="preserve">
KMKU</t>
        </r>
      </text>
    </comment>
    <comment ref="L1966" authorId="3" shapeId="0">
      <text>
        <r>
          <rPr>
            <sz val="9"/>
            <color indexed="81"/>
            <rFont val="Tahoma"/>
            <family val="2"/>
          </rPr>
          <t>Z4c:
KOPKAR</t>
        </r>
      </text>
    </comment>
    <comment ref="L1980" authorId="3" shapeId="0">
      <text>
        <r>
          <rPr>
            <sz val="9"/>
            <color indexed="81"/>
            <rFont val="Tahoma"/>
            <family val="2"/>
          </rPr>
          <t>Z4c:
KOPKAR</t>
        </r>
      </text>
    </comment>
    <comment ref="L2012" authorId="3" shapeId="0">
      <text>
        <r>
          <rPr>
            <sz val="9"/>
            <color indexed="81"/>
            <rFont val="Tahoma"/>
            <family val="2"/>
          </rPr>
          <t>Z4c:
KOPKAR</t>
        </r>
      </text>
    </comment>
    <comment ref="L2016" authorId="3" shapeId="0">
      <text>
        <r>
          <rPr>
            <sz val="9"/>
            <color indexed="81"/>
            <rFont val="Tahoma"/>
            <family val="2"/>
          </rPr>
          <t>Z4c:
KOPKAR</t>
        </r>
      </text>
    </comment>
    <comment ref="L2027" authorId="3" shapeId="0">
      <text>
        <r>
          <rPr>
            <sz val="9"/>
            <color indexed="81"/>
            <rFont val="Tahoma"/>
            <family val="2"/>
          </rPr>
          <t>Z4c:
KPJB</t>
        </r>
      </text>
    </comment>
    <comment ref="L2028" authorId="3" shapeId="0">
      <text>
        <r>
          <rPr>
            <sz val="9"/>
            <color indexed="81"/>
            <rFont val="Tahoma"/>
            <family val="2"/>
          </rPr>
          <t>Z4c:
KPJB</t>
        </r>
      </text>
    </comment>
    <comment ref="L2029" authorId="3" shapeId="0">
      <text>
        <r>
          <rPr>
            <sz val="9"/>
            <color indexed="81"/>
            <rFont val="Tahoma"/>
            <family val="2"/>
          </rPr>
          <t>Z4c:
KPJB</t>
        </r>
      </text>
    </comment>
    <comment ref="L2030" authorId="3" shapeId="0">
      <text>
        <r>
          <rPr>
            <sz val="9"/>
            <color indexed="81"/>
            <rFont val="Tahoma"/>
            <family val="2"/>
          </rPr>
          <t>Z4c:
KPJB</t>
        </r>
      </text>
    </comment>
    <comment ref="L2031" authorId="3" shapeId="0">
      <text>
        <r>
          <rPr>
            <sz val="9"/>
            <color indexed="81"/>
            <rFont val="Tahoma"/>
            <family val="2"/>
          </rPr>
          <t>Z4c:
KPJB</t>
        </r>
      </text>
    </comment>
    <comment ref="L2032" authorId="3" shapeId="0">
      <text>
        <r>
          <rPr>
            <sz val="9"/>
            <color indexed="81"/>
            <rFont val="Tahoma"/>
            <family val="2"/>
          </rPr>
          <t>Z4c:
KPJB</t>
        </r>
      </text>
    </comment>
    <comment ref="L2033" authorId="3" shapeId="0">
      <text>
        <r>
          <rPr>
            <sz val="9"/>
            <color indexed="81"/>
            <rFont val="Tahoma"/>
            <family val="2"/>
          </rPr>
          <t>Z4c:
KPJB</t>
        </r>
      </text>
    </comment>
    <comment ref="L2034" authorId="3" shapeId="0">
      <text>
        <r>
          <rPr>
            <sz val="9"/>
            <color indexed="81"/>
            <rFont val="Tahoma"/>
            <family val="2"/>
          </rPr>
          <t>Z4c:
KPJB</t>
        </r>
      </text>
    </comment>
    <comment ref="L2035" authorId="3" shapeId="0">
      <text>
        <r>
          <rPr>
            <sz val="9"/>
            <color indexed="81"/>
            <rFont val="Tahoma"/>
            <family val="2"/>
          </rPr>
          <t>Z4c:
KPJB</t>
        </r>
      </text>
    </comment>
    <comment ref="L2036" authorId="3" shapeId="0">
      <text>
        <r>
          <rPr>
            <sz val="9"/>
            <color indexed="81"/>
            <rFont val="Tahoma"/>
            <family val="2"/>
          </rPr>
          <t>Z4c:
KPJB</t>
        </r>
      </text>
    </comment>
    <comment ref="L2037" authorId="3" shapeId="0">
      <text>
        <r>
          <rPr>
            <sz val="9"/>
            <color indexed="81"/>
            <rFont val="Tahoma"/>
            <family val="2"/>
          </rPr>
          <t>Z4c:
KPJB</t>
        </r>
      </text>
    </comment>
    <comment ref="L2038" authorId="3" shapeId="0">
      <text>
        <r>
          <rPr>
            <sz val="9"/>
            <color indexed="81"/>
            <rFont val="Tahoma"/>
            <family val="2"/>
          </rPr>
          <t>Z4c:
KPJB</t>
        </r>
      </text>
    </comment>
    <comment ref="L2039" authorId="3" shapeId="0">
      <text>
        <r>
          <rPr>
            <sz val="9"/>
            <color indexed="81"/>
            <rFont val="Tahoma"/>
            <family val="2"/>
          </rPr>
          <t>Z4c:
KPJB</t>
        </r>
      </text>
    </comment>
    <comment ref="L2040" authorId="3" shapeId="0">
      <text>
        <r>
          <rPr>
            <sz val="9"/>
            <color indexed="81"/>
            <rFont val="Tahoma"/>
            <family val="2"/>
          </rPr>
          <t>Z4c:
KPJB</t>
        </r>
      </text>
    </comment>
    <comment ref="L2041" authorId="3" shapeId="0">
      <text>
        <r>
          <rPr>
            <sz val="9"/>
            <color indexed="81"/>
            <rFont val="Tahoma"/>
            <family val="2"/>
          </rPr>
          <t>Z4c:
KPJB</t>
        </r>
      </text>
    </comment>
    <comment ref="L2042" authorId="3" shapeId="0">
      <text>
        <r>
          <rPr>
            <sz val="9"/>
            <color indexed="81"/>
            <rFont val="Tahoma"/>
            <family val="2"/>
          </rPr>
          <t>Z4c:
KPJB</t>
        </r>
      </text>
    </comment>
    <comment ref="L2043" authorId="3" shapeId="0">
      <text>
        <r>
          <rPr>
            <sz val="9"/>
            <color indexed="81"/>
            <rFont val="Tahoma"/>
            <family val="2"/>
          </rPr>
          <t>Z4c:
KPJB</t>
        </r>
      </text>
    </comment>
    <comment ref="L2044" authorId="3" shapeId="0">
      <text>
        <r>
          <rPr>
            <sz val="9"/>
            <color indexed="81"/>
            <rFont val="Tahoma"/>
            <family val="2"/>
          </rPr>
          <t>Z4c:
KPJB</t>
        </r>
      </text>
    </comment>
    <comment ref="L2045" authorId="3" shapeId="0">
      <text>
        <r>
          <rPr>
            <sz val="9"/>
            <color indexed="81"/>
            <rFont val="Tahoma"/>
            <family val="2"/>
          </rPr>
          <t>Z4c:
KPJB</t>
        </r>
      </text>
    </comment>
    <comment ref="L2046" authorId="3" shapeId="0">
      <text>
        <r>
          <rPr>
            <sz val="9"/>
            <color indexed="81"/>
            <rFont val="Tahoma"/>
            <family val="2"/>
          </rPr>
          <t>Z4c:
KPJB</t>
        </r>
      </text>
    </comment>
    <comment ref="L2047" authorId="3" shapeId="0">
      <text>
        <r>
          <rPr>
            <sz val="9"/>
            <color indexed="81"/>
            <rFont val="Tahoma"/>
            <family val="2"/>
          </rPr>
          <t>Z4c:
KPJB</t>
        </r>
      </text>
    </comment>
    <comment ref="L2048" authorId="3" shapeId="0">
      <text>
        <r>
          <rPr>
            <sz val="9"/>
            <color indexed="81"/>
            <rFont val="Tahoma"/>
            <family val="2"/>
          </rPr>
          <t>Z4c:
KPJB</t>
        </r>
      </text>
    </comment>
    <comment ref="L2049" authorId="3" shapeId="0">
      <text>
        <r>
          <rPr>
            <sz val="9"/>
            <color indexed="81"/>
            <rFont val="Tahoma"/>
            <family val="2"/>
          </rPr>
          <t>Z4c:
KPJB</t>
        </r>
      </text>
    </comment>
    <comment ref="L2050" authorId="3" shapeId="0">
      <text>
        <r>
          <rPr>
            <sz val="9"/>
            <color indexed="81"/>
            <rFont val="Tahoma"/>
            <family val="2"/>
          </rPr>
          <t>Z4c:
KPJB</t>
        </r>
      </text>
    </comment>
    <comment ref="L2051" authorId="3" shapeId="0">
      <text>
        <r>
          <rPr>
            <sz val="9"/>
            <color indexed="81"/>
            <rFont val="Tahoma"/>
            <family val="2"/>
          </rPr>
          <t>Z4c:
KPJB</t>
        </r>
      </text>
    </comment>
    <comment ref="L2052" authorId="3" shapeId="0">
      <text>
        <r>
          <rPr>
            <sz val="9"/>
            <color indexed="81"/>
            <rFont val="Tahoma"/>
            <family val="2"/>
          </rPr>
          <t>Z4c:
KPJB</t>
        </r>
      </text>
    </comment>
    <comment ref="L2053" authorId="3" shapeId="0">
      <text>
        <r>
          <rPr>
            <sz val="9"/>
            <color indexed="81"/>
            <rFont val="Tahoma"/>
            <family val="2"/>
          </rPr>
          <t>Z4c:
KPJB</t>
        </r>
      </text>
    </comment>
    <comment ref="L2054" authorId="3" shapeId="0">
      <text>
        <r>
          <rPr>
            <sz val="9"/>
            <color indexed="81"/>
            <rFont val="Tahoma"/>
            <family val="2"/>
          </rPr>
          <t>Z4c:
KPJB</t>
        </r>
      </text>
    </comment>
    <comment ref="L2055" authorId="3" shapeId="0">
      <text>
        <r>
          <rPr>
            <sz val="9"/>
            <color indexed="81"/>
            <rFont val="Tahoma"/>
            <family val="2"/>
          </rPr>
          <t>Z4c:
KPJB</t>
        </r>
      </text>
    </comment>
    <comment ref="L2056" authorId="3" shapeId="0">
      <text>
        <r>
          <rPr>
            <sz val="9"/>
            <color indexed="81"/>
            <rFont val="Tahoma"/>
            <family val="2"/>
          </rPr>
          <t>Z4c:
KPJB</t>
        </r>
      </text>
    </comment>
    <comment ref="L2057" authorId="3" shapeId="0">
      <text>
        <r>
          <rPr>
            <sz val="9"/>
            <color indexed="81"/>
            <rFont val="Tahoma"/>
            <family val="2"/>
          </rPr>
          <t>Z4c:
KPJB</t>
        </r>
      </text>
    </comment>
    <comment ref="L2058" authorId="3" shapeId="0">
      <text>
        <r>
          <rPr>
            <sz val="9"/>
            <color indexed="81"/>
            <rFont val="Tahoma"/>
            <family val="2"/>
          </rPr>
          <t>Z4c:
KPJB</t>
        </r>
      </text>
    </comment>
    <comment ref="L2059" authorId="3" shapeId="0">
      <text>
        <r>
          <rPr>
            <sz val="9"/>
            <color indexed="81"/>
            <rFont val="Tahoma"/>
            <family val="2"/>
          </rPr>
          <t>Z4c:
KPJB</t>
        </r>
      </text>
    </comment>
    <comment ref="L2060" authorId="3" shapeId="0">
      <text>
        <r>
          <rPr>
            <sz val="9"/>
            <color indexed="81"/>
            <rFont val="Tahoma"/>
            <family val="2"/>
          </rPr>
          <t>Z4c:
KPJB</t>
        </r>
      </text>
    </comment>
    <comment ref="L2061" authorId="3" shapeId="0">
      <text>
        <r>
          <rPr>
            <sz val="9"/>
            <color indexed="81"/>
            <rFont val="Tahoma"/>
            <family val="2"/>
          </rPr>
          <t>Z4c:
KPJB</t>
        </r>
      </text>
    </comment>
    <comment ref="L2062" authorId="3" shapeId="0">
      <text>
        <r>
          <rPr>
            <sz val="9"/>
            <color indexed="81"/>
            <rFont val="Tahoma"/>
            <family val="2"/>
          </rPr>
          <t>Z4c:
KPJB</t>
        </r>
      </text>
    </comment>
    <comment ref="L2063" authorId="3" shapeId="0">
      <text>
        <r>
          <rPr>
            <sz val="9"/>
            <color indexed="81"/>
            <rFont val="Tahoma"/>
            <family val="2"/>
          </rPr>
          <t>Z4c:
KPJB</t>
        </r>
      </text>
    </comment>
    <comment ref="L2064" authorId="3" shapeId="0">
      <text>
        <r>
          <rPr>
            <sz val="9"/>
            <color indexed="81"/>
            <rFont val="Tahoma"/>
            <family val="2"/>
          </rPr>
          <t>Z4c:
KPJB</t>
        </r>
      </text>
    </comment>
    <comment ref="L2065" authorId="3" shapeId="0">
      <text>
        <r>
          <rPr>
            <sz val="9"/>
            <color indexed="81"/>
            <rFont val="Tahoma"/>
            <family val="2"/>
          </rPr>
          <t>Z4c:
KPJB</t>
        </r>
      </text>
    </comment>
    <comment ref="L2066" authorId="3" shapeId="0">
      <text>
        <r>
          <rPr>
            <sz val="9"/>
            <color indexed="81"/>
            <rFont val="Tahoma"/>
            <family val="2"/>
          </rPr>
          <t>Z4c:
KPJB</t>
        </r>
      </text>
    </comment>
    <comment ref="L2067" authorId="3" shapeId="0">
      <text>
        <r>
          <rPr>
            <sz val="9"/>
            <color indexed="81"/>
            <rFont val="Tahoma"/>
            <family val="2"/>
          </rPr>
          <t>Z4c:
KPJB</t>
        </r>
      </text>
    </comment>
    <comment ref="L2068" authorId="3" shapeId="0">
      <text>
        <r>
          <rPr>
            <sz val="9"/>
            <color indexed="81"/>
            <rFont val="Tahoma"/>
            <family val="2"/>
          </rPr>
          <t>Z4c:
KPJB</t>
        </r>
      </text>
    </comment>
    <comment ref="L2069" authorId="3" shapeId="0">
      <text>
        <r>
          <rPr>
            <sz val="9"/>
            <color indexed="81"/>
            <rFont val="Tahoma"/>
            <family val="2"/>
          </rPr>
          <t>Z4c:
KPJB</t>
        </r>
      </text>
    </comment>
    <comment ref="L2070" authorId="3" shapeId="0">
      <text>
        <r>
          <rPr>
            <sz val="9"/>
            <color indexed="81"/>
            <rFont val="Tahoma"/>
            <family val="2"/>
          </rPr>
          <t>Z4c:
KPJB</t>
        </r>
      </text>
    </comment>
    <comment ref="L2071" authorId="3" shapeId="0">
      <text>
        <r>
          <rPr>
            <sz val="9"/>
            <color indexed="81"/>
            <rFont val="Tahoma"/>
            <family val="2"/>
          </rPr>
          <t>Z4c:
KPJB</t>
        </r>
      </text>
    </comment>
    <comment ref="L2072" authorId="3" shapeId="0">
      <text>
        <r>
          <rPr>
            <sz val="9"/>
            <color indexed="81"/>
            <rFont val="Tahoma"/>
            <family val="2"/>
          </rPr>
          <t>Z4c:
KPJB</t>
        </r>
      </text>
    </comment>
    <comment ref="L2073" authorId="3" shapeId="0">
      <text>
        <r>
          <rPr>
            <sz val="9"/>
            <color indexed="81"/>
            <rFont val="Tahoma"/>
            <family val="2"/>
          </rPr>
          <t>Z4c:
KPJB</t>
        </r>
      </text>
    </comment>
    <comment ref="L2074" authorId="3" shapeId="0">
      <text>
        <r>
          <rPr>
            <sz val="9"/>
            <color indexed="81"/>
            <rFont val="Tahoma"/>
            <family val="2"/>
          </rPr>
          <t>Z4c:
KPJB</t>
        </r>
      </text>
    </comment>
    <comment ref="L2075" authorId="3" shapeId="0">
      <text>
        <r>
          <rPr>
            <sz val="9"/>
            <color indexed="81"/>
            <rFont val="Tahoma"/>
            <family val="2"/>
          </rPr>
          <t>Z4c:
KPJB</t>
        </r>
      </text>
    </comment>
    <comment ref="L2076" authorId="3" shapeId="0">
      <text>
        <r>
          <rPr>
            <sz val="9"/>
            <color indexed="81"/>
            <rFont val="Tahoma"/>
            <family val="2"/>
          </rPr>
          <t>Z4c:
KPJB</t>
        </r>
      </text>
    </comment>
    <comment ref="L2077" authorId="3" shapeId="0">
      <text>
        <r>
          <rPr>
            <sz val="9"/>
            <color indexed="81"/>
            <rFont val="Tahoma"/>
            <family val="2"/>
          </rPr>
          <t>Z4c:
KPJB</t>
        </r>
      </text>
    </comment>
    <comment ref="L2078" authorId="3" shapeId="0">
      <text>
        <r>
          <rPr>
            <sz val="9"/>
            <color indexed="81"/>
            <rFont val="Tahoma"/>
            <family val="2"/>
          </rPr>
          <t>Z4c:
KPJB</t>
        </r>
      </text>
    </comment>
    <comment ref="L2079" authorId="3" shapeId="0">
      <text>
        <r>
          <rPr>
            <sz val="9"/>
            <color indexed="81"/>
            <rFont val="Tahoma"/>
            <family val="2"/>
          </rPr>
          <t>Z4c:
KPJB</t>
        </r>
      </text>
    </comment>
    <comment ref="L2080" authorId="3" shapeId="0">
      <text>
        <r>
          <rPr>
            <sz val="9"/>
            <color indexed="81"/>
            <rFont val="Tahoma"/>
            <family val="2"/>
          </rPr>
          <t>Z4c:
KPJB</t>
        </r>
      </text>
    </comment>
    <comment ref="L2081" authorId="3" shapeId="0">
      <text>
        <r>
          <rPr>
            <sz val="9"/>
            <color indexed="81"/>
            <rFont val="Tahoma"/>
            <family val="2"/>
          </rPr>
          <t>Z4c:
KPJB</t>
        </r>
      </text>
    </comment>
    <comment ref="L2082" authorId="3" shapeId="0">
      <text>
        <r>
          <rPr>
            <sz val="9"/>
            <color indexed="81"/>
            <rFont val="Tahoma"/>
            <family val="2"/>
          </rPr>
          <t>Z4c:
KPJB</t>
        </r>
      </text>
    </comment>
    <comment ref="L2083" authorId="3" shapeId="0">
      <text>
        <r>
          <rPr>
            <sz val="9"/>
            <color indexed="81"/>
            <rFont val="Tahoma"/>
            <family val="2"/>
          </rPr>
          <t>Z4c:
KPJB</t>
        </r>
      </text>
    </comment>
    <comment ref="L2084" authorId="3" shapeId="0">
      <text>
        <r>
          <rPr>
            <sz val="9"/>
            <color indexed="81"/>
            <rFont val="Tahoma"/>
            <family val="2"/>
          </rPr>
          <t>Z4c:
KPJB</t>
        </r>
      </text>
    </comment>
    <comment ref="L2085" authorId="3" shapeId="0">
      <text>
        <r>
          <rPr>
            <sz val="9"/>
            <color indexed="81"/>
            <rFont val="Tahoma"/>
            <family val="2"/>
          </rPr>
          <t>Z4c:
KPJB</t>
        </r>
      </text>
    </comment>
    <comment ref="L2086" authorId="3" shapeId="0">
      <text>
        <r>
          <rPr>
            <sz val="9"/>
            <color indexed="81"/>
            <rFont val="Tahoma"/>
            <family val="2"/>
          </rPr>
          <t>Z4c:
KPJB</t>
        </r>
      </text>
    </comment>
    <comment ref="L2087" authorId="3" shapeId="0">
      <text>
        <r>
          <rPr>
            <sz val="9"/>
            <color indexed="81"/>
            <rFont val="Tahoma"/>
            <family val="2"/>
          </rPr>
          <t>Z4c:
KPJB</t>
        </r>
      </text>
    </comment>
    <comment ref="L2088" authorId="3" shapeId="0">
      <text>
        <r>
          <rPr>
            <sz val="9"/>
            <color indexed="81"/>
            <rFont val="Tahoma"/>
            <family val="2"/>
          </rPr>
          <t>Z4c:
KPJB</t>
        </r>
      </text>
    </comment>
    <comment ref="L2089" authorId="3" shapeId="0">
      <text>
        <r>
          <rPr>
            <sz val="9"/>
            <color indexed="81"/>
            <rFont val="Tahoma"/>
            <family val="2"/>
          </rPr>
          <t>Z4c:
KPJB</t>
        </r>
      </text>
    </comment>
    <comment ref="L2090" authorId="3" shapeId="0">
      <text>
        <r>
          <rPr>
            <sz val="9"/>
            <color indexed="81"/>
            <rFont val="Tahoma"/>
            <family val="2"/>
          </rPr>
          <t>Z4c:
KPJB</t>
        </r>
      </text>
    </comment>
    <comment ref="L2091" authorId="3" shapeId="0">
      <text>
        <r>
          <rPr>
            <sz val="9"/>
            <color indexed="81"/>
            <rFont val="Tahoma"/>
            <family val="2"/>
          </rPr>
          <t>Z4c:
KPJB</t>
        </r>
      </text>
    </comment>
    <comment ref="H2092" authorId="0" shapeId="0">
      <text>
        <r>
          <rPr>
            <sz val="9"/>
            <color indexed="81"/>
            <rFont val="Tahoma"/>
            <family val="2"/>
          </rPr>
          <t>Z4c:</t>
        </r>
        <r>
          <rPr>
            <b/>
            <sz val="9"/>
            <color indexed="81"/>
            <rFont val="Tahoma"/>
            <family val="2"/>
          </rPr>
          <t xml:space="preserve">
dani ik janah</t>
        </r>
      </text>
    </comment>
    <comment ref="L2092" authorId="3" shapeId="0">
      <text>
        <r>
          <rPr>
            <sz val="9"/>
            <color indexed="81"/>
            <rFont val="Tahoma"/>
            <family val="2"/>
          </rPr>
          <t>Z4c:
KPJB</t>
        </r>
      </text>
    </comment>
    <comment ref="K2117" authorId="2" shapeId="0">
      <text>
        <r>
          <rPr>
            <sz val="9"/>
            <color indexed="81"/>
            <rFont val="Tahoma"/>
            <family val="2"/>
          </rPr>
          <t>keuangan:</t>
        </r>
        <r>
          <rPr>
            <b/>
            <sz val="9"/>
            <color indexed="81"/>
            <rFont val="Tahoma"/>
            <family val="2"/>
          </rPr>
          <t xml:space="preserve">
BJb Pandeglang</t>
        </r>
      </text>
    </comment>
    <comment ref="H2269" authorId="4" shapeId="0">
      <text>
        <r>
          <rPr>
            <sz val="9"/>
            <color indexed="81"/>
            <rFont val="Tahoma"/>
            <family val="2"/>
          </rPr>
          <t>JAMKRINDO LAPTOP 2:</t>
        </r>
        <r>
          <rPr>
            <b/>
            <sz val="9"/>
            <color indexed="81"/>
            <rFont val="Tahoma"/>
            <family val="2"/>
          </rPr>
          <t xml:space="preserve">
1121113000732</t>
        </r>
      </text>
    </comment>
    <comment ref="L2285" authorId="3" shapeId="0">
      <text>
        <r>
          <rPr>
            <sz val="9"/>
            <color indexed="81"/>
            <rFont val="Tahoma"/>
            <family val="2"/>
          </rPr>
          <t>Z4c:</t>
        </r>
        <r>
          <rPr>
            <b/>
            <sz val="9"/>
            <color indexed="81"/>
            <rFont val="Tahoma"/>
            <family val="2"/>
          </rPr>
          <t xml:space="preserve">
KMKK</t>
        </r>
      </text>
    </comment>
    <comment ref="H2361" authorId="4" shapeId="0">
      <text>
        <r>
          <rPr>
            <sz val="9"/>
            <color indexed="81"/>
            <rFont val="Tahoma"/>
            <family val="2"/>
          </rPr>
          <t>JAMKRINDO LAPTOP 2:</t>
        </r>
        <r>
          <rPr>
            <b/>
            <sz val="9"/>
            <color indexed="81"/>
            <rFont val="Tahoma"/>
            <family val="2"/>
          </rPr>
          <t xml:space="preserve">
1121113000732</t>
        </r>
      </text>
    </comment>
    <comment ref="K2378" authorId="2" shapeId="0">
      <text>
        <r>
          <rPr>
            <sz val="9"/>
            <color indexed="81"/>
            <rFont val="Tahoma"/>
            <family val="2"/>
          </rPr>
          <t>keuangan:</t>
        </r>
        <r>
          <rPr>
            <b/>
            <sz val="9"/>
            <color indexed="81"/>
            <rFont val="Tahoma"/>
            <family val="2"/>
          </rPr>
          <t xml:space="preserve">
ASAL KCP SOREANG</t>
        </r>
      </text>
    </comment>
    <comment ref="L2378" authorId="3" shapeId="0">
      <text>
        <r>
          <rPr>
            <sz val="9"/>
            <color indexed="81"/>
            <rFont val="Tahoma"/>
            <family val="2"/>
          </rPr>
          <t>Z4c:</t>
        </r>
        <r>
          <rPr>
            <b/>
            <sz val="9"/>
            <color indexed="81"/>
            <rFont val="Tahoma"/>
            <family val="2"/>
          </rPr>
          <t xml:space="preserve">
KMKU</t>
        </r>
      </text>
    </comment>
    <comment ref="L2740" authorId="3" shapeId="0">
      <text>
        <r>
          <rPr>
            <sz val="9"/>
            <color indexed="81"/>
            <rFont val="Tahoma"/>
            <family val="2"/>
          </rPr>
          <t>Z4c:</t>
        </r>
        <r>
          <rPr>
            <b/>
            <sz val="9"/>
            <color indexed="81"/>
            <rFont val="Tahoma"/>
            <family val="2"/>
          </rPr>
          <t xml:space="preserve">
KMKU</t>
        </r>
      </text>
    </comment>
    <comment ref="U2743" authorId="5" shapeId="0">
      <text>
        <r>
          <rPr>
            <sz val="9"/>
            <color indexed="81"/>
            <rFont val="Tahoma"/>
            <family val="2"/>
          </rPr>
          <t>operasional:</t>
        </r>
        <r>
          <rPr>
            <b/>
            <sz val="9"/>
            <color indexed="81"/>
            <rFont val="Tahoma"/>
            <family val="2"/>
          </rPr>
          <t xml:space="preserve">
26/5/14   = 560,000</t>
        </r>
      </text>
    </comment>
    <comment ref="L2763" authorId="3" shapeId="0">
      <text>
        <r>
          <rPr>
            <sz val="9"/>
            <color indexed="81"/>
            <rFont val="Tahoma"/>
            <family val="2"/>
          </rPr>
          <t>Z4c:</t>
        </r>
        <r>
          <rPr>
            <b/>
            <sz val="9"/>
            <color indexed="81"/>
            <rFont val="Tahoma"/>
            <family val="2"/>
          </rPr>
          <t xml:space="preserve">
KMKK</t>
        </r>
      </text>
    </comment>
    <comment ref="L2766" authorId="3" shapeId="0">
      <text>
        <r>
          <rPr>
            <sz val="9"/>
            <color indexed="81"/>
            <rFont val="Tahoma"/>
            <family val="2"/>
          </rPr>
          <t>Z4c:</t>
        </r>
        <r>
          <rPr>
            <b/>
            <sz val="9"/>
            <color indexed="81"/>
            <rFont val="Tahoma"/>
            <family val="2"/>
          </rPr>
          <t xml:space="preserve">
KMKK</t>
        </r>
      </text>
    </comment>
    <comment ref="L2768" authorId="3" shapeId="0">
      <text>
        <r>
          <rPr>
            <sz val="9"/>
            <color indexed="81"/>
            <rFont val="Tahoma"/>
            <family val="2"/>
          </rPr>
          <t>Z4c:</t>
        </r>
        <r>
          <rPr>
            <b/>
            <sz val="9"/>
            <color indexed="81"/>
            <rFont val="Tahoma"/>
            <family val="2"/>
          </rPr>
          <t xml:space="preserve">
KMKU</t>
        </r>
      </text>
    </comment>
    <comment ref="L2782" authorId="3" shapeId="0">
      <text>
        <r>
          <rPr>
            <sz val="9"/>
            <color indexed="81"/>
            <rFont val="Tahoma"/>
            <family val="2"/>
          </rPr>
          <t>Z4c:</t>
        </r>
        <r>
          <rPr>
            <b/>
            <sz val="9"/>
            <color indexed="81"/>
            <rFont val="Tahoma"/>
            <family val="2"/>
          </rPr>
          <t xml:space="preserve">
KMKU</t>
        </r>
      </text>
    </comment>
    <comment ref="L2783" authorId="3" shapeId="0">
      <text>
        <r>
          <rPr>
            <sz val="9"/>
            <color indexed="81"/>
            <rFont val="Tahoma"/>
            <family val="2"/>
          </rPr>
          <t>Z4c:</t>
        </r>
        <r>
          <rPr>
            <b/>
            <sz val="9"/>
            <color indexed="81"/>
            <rFont val="Tahoma"/>
            <family val="2"/>
          </rPr>
          <t xml:space="preserve">
KMKU</t>
        </r>
      </text>
    </comment>
    <comment ref="L2797" authorId="3" shapeId="0">
      <text>
        <r>
          <rPr>
            <sz val="9"/>
            <color indexed="81"/>
            <rFont val="Tahoma"/>
            <family val="2"/>
          </rPr>
          <t>Z4c:</t>
        </r>
        <r>
          <rPr>
            <b/>
            <sz val="9"/>
            <color indexed="81"/>
            <rFont val="Tahoma"/>
            <family val="2"/>
          </rPr>
          <t xml:space="preserve">
KMKU</t>
        </r>
      </text>
    </comment>
    <comment ref="L2806" authorId="3" shapeId="0">
      <text>
        <r>
          <rPr>
            <sz val="9"/>
            <color indexed="81"/>
            <rFont val="Tahoma"/>
            <family val="2"/>
          </rPr>
          <t>Z4c:</t>
        </r>
        <r>
          <rPr>
            <b/>
            <sz val="9"/>
            <color indexed="81"/>
            <rFont val="Tahoma"/>
            <family val="2"/>
          </rPr>
          <t xml:space="preserve">
KMKU</t>
        </r>
      </text>
    </comment>
    <comment ref="L2814" authorId="3" shapeId="0">
      <text>
        <r>
          <rPr>
            <sz val="9"/>
            <color indexed="81"/>
            <rFont val="Tahoma"/>
            <family val="2"/>
          </rPr>
          <t>Z4c:</t>
        </r>
        <r>
          <rPr>
            <b/>
            <sz val="9"/>
            <color indexed="81"/>
            <rFont val="Tahoma"/>
            <family val="2"/>
          </rPr>
          <t xml:space="preserve">
KMKU</t>
        </r>
      </text>
    </comment>
    <comment ref="L2827" authorId="3" shapeId="0">
      <text>
        <r>
          <rPr>
            <sz val="9"/>
            <color indexed="81"/>
            <rFont val="Tahoma"/>
            <family val="2"/>
          </rPr>
          <t>Z4c:</t>
        </r>
        <r>
          <rPr>
            <b/>
            <sz val="9"/>
            <color indexed="81"/>
            <rFont val="Tahoma"/>
            <family val="2"/>
          </rPr>
          <t xml:space="preserve">
KMKU</t>
        </r>
      </text>
    </comment>
    <comment ref="L2833" authorId="3" shapeId="0">
      <text>
        <r>
          <rPr>
            <sz val="9"/>
            <color indexed="81"/>
            <rFont val="Tahoma"/>
            <family val="2"/>
          </rPr>
          <t>Z4c:</t>
        </r>
        <r>
          <rPr>
            <b/>
            <sz val="9"/>
            <color indexed="81"/>
            <rFont val="Tahoma"/>
            <family val="2"/>
          </rPr>
          <t xml:space="preserve">
KMKU</t>
        </r>
      </text>
    </comment>
    <comment ref="L2835" authorId="3" shapeId="0">
      <text>
        <r>
          <rPr>
            <sz val="9"/>
            <color indexed="81"/>
            <rFont val="Tahoma"/>
            <family val="2"/>
          </rPr>
          <t>Z4c:</t>
        </r>
        <r>
          <rPr>
            <b/>
            <sz val="9"/>
            <color indexed="81"/>
            <rFont val="Tahoma"/>
            <family val="2"/>
          </rPr>
          <t xml:space="preserve">
KMKU</t>
        </r>
      </text>
    </comment>
    <comment ref="L2846" authorId="3" shapeId="0">
      <text>
        <r>
          <rPr>
            <sz val="9"/>
            <color indexed="81"/>
            <rFont val="Tahoma"/>
            <family val="2"/>
          </rPr>
          <t>Z4c:</t>
        </r>
        <r>
          <rPr>
            <b/>
            <sz val="9"/>
            <color indexed="81"/>
            <rFont val="Tahoma"/>
            <family val="2"/>
          </rPr>
          <t xml:space="preserve">
KMKK</t>
        </r>
      </text>
    </comment>
    <comment ref="L2849" authorId="3" shapeId="0">
      <text>
        <r>
          <rPr>
            <sz val="9"/>
            <color indexed="81"/>
            <rFont val="Tahoma"/>
            <family val="2"/>
          </rPr>
          <t>Z4c:</t>
        </r>
        <r>
          <rPr>
            <b/>
            <sz val="9"/>
            <color indexed="81"/>
            <rFont val="Tahoma"/>
            <family val="2"/>
          </rPr>
          <t xml:space="preserve">
KMKU</t>
        </r>
      </text>
    </comment>
    <comment ref="L2857" authorId="3" shapeId="0">
      <text>
        <r>
          <rPr>
            <sz val="9"/>
            <color indexed="81"/>
            <rFont val="Tahoma"/>
            <family val="2"/>
          </rPr>
          <t>Z4c:</t>
        </r>
        <r>
          <rPr>
            <b/>
            <sz val="9"/>
            <color indexed="81"/>
            <rFont val="Tahoma"/>
            <family val="2"/>
          </rPr>
          <t xml:space="preserve">
KMKU</t>
        </r>
      </text>
    </comment>
    <comment ref="L2859" authorId="3" shapeId="0">
      <text>
        <r>
          <rPr>
            <sz val="9"/>
            <color indexed="81"/>
            <rFont val="Tahoma"/>
            <family val="2"/>
          </rPr>
          <t>Z4c:</t>
        </r>
        <r>
          <rPr>
            <b/>
            <sz val="9"/>
            <color indexed="81"/>
            <rFont val="Tahoma"/>
            <family val="2"/>
          </rPr>
          <t xml:space="preserve">
KMKU</t>
        </r>
      </text>
    </comment>
    <comment ref="L2867" authorId="3" shapeId="0">
      <text>
        <r>
          <rPr>
            <sz val="9"/>
            <color indexed="81"/>
            <rFont val="Tahoma"/>
            <family val="2"/>
          </rPr>
          <t>Z4c:</t>
        </r>
        <r>
          <rPr>
            <b/>
            <sz val="9"/>
            <color indexed="81"/>
            <rFont val="Tahoma"/>
            <family val="2"/>
          </rPr>
          <t xml:space="preserve">
KMKU</t>
        </r>
      </text>
    </comment>
    <comment ref="L2883" authorId="3" shapeId="0">
      <text>
        <r>
          <rPr>
            <sz val="9"/>
            <color indexed="81"/>
            <rFont val="Tahoma"/>
            <family val="2"/>
          </rPr>
          <t>Z4c:</t>
        </r>
        <r>
          <rPr>
            <b/>
            <sz val="9"/>
            <color indexed="81"/>
            <rFont val="Tahoma"/>
            <family val="2"/>
          </rPr>
          <t xml:space="preserve">
KMKU</t>
        </r>
      </text>
    </comment>
    <comment ref="L2892" authorId="3" shapeId="0">
      <text>
        <r>
          <rPr>
            <sz val="9"/>
            <color indexed="81"/>
            <rFont val="Tahoma"/>
            <family val="2"/>
          </rPr>
          <t>Z4c:</t>
        </r>
        <r>
          <rPr>
            <b/>
            <sz val="9"/>
            <color indexed="81"/>
            <rFont val="Tahoma"/>
            <family val="2"/>
          </rPr>
          <t xml:space="preserve">
KMKK</t>
        </r>
      </text>
    </comment>
    <comment ref="L2893" authorId="3" shapeId="0">
      <text>
        <r>
          <rPr>
            <sz val="9"/>
            <color indexed="81"/>
            <rFont val="Tahoma"/>
            <family val="2"/>
          </rPr>
          <t>Z4c:</t>
        </r>
        <r>
          <rPr>
            <b/>
            <sz val="9"/>
            <color indexed="81"/>
            <rFont val="Tahoma"/>
            <family val="2"/>
          </rPr>
          <t xml:space="preserve">
KMKK</t>
        </r>
      </text>
    </comment>
    <comment ref="L2894" authorId="3" shapeId="0">
      <text>
        <r>
          <rPr>
            <sz val="9"/>
            <color indexed="81"/>
            <rFont val="Tahoma"/>
            <family val="2"/>
          </rPr>
          <t>Z4c:</t>
        </r>
        <r>
          <rPr>
            <b/>
            <sz val="9"/>
            <color indexed="81"/>
            <rFont val="Tahoma"/>
            <family val="2"/>
          </rPr>
          <t xml:space="preserve">
KMKK</t>
        </r>
      </text>
    </comment>
    <comment ref="K2939" authorId="2" shapeId="0">
      <text>
        <r>
          <rPr>
            <sz val="9"/>
            <color indexed="81"/>
            <rFont val="Tahoma"/>
            <family val="2"/>
          </rPr>
          <t>keuangan:</t>
        </r>
        <r>
          <rPr>
            <b/>
            <sz val="9"/>
            <color indexed="81"/>
            <rFont val="Tahoma"/>
            <family val="2"/>
          </rPr>
          <t xml:space="preserve">
CIPANAS LEBAK</t>
        </r>
      </text>
    </comment>
    <comment ref="K2969" authorId="2" shapeId="0">
      <text>
        <r>
          <rPr>
            <sz val="9"/>
            <color indexed="81"/>
            <rFont val="Tahoma"/>
            <family val="2"/>
          </rPr>
          <t>keuangan:</t>
        </r>
        <r>
          <rPr>
            <b/>
            <sz val="9"/>
            <color indexed="81"/>
            <rFont val="Tahoma"/>
            <family val="2"/>
          </rPr>
          <t xml:space="preserve">
malingping</t>
        </r>
      </text>
    </comment>
    <comment ref="K2972" authorId="2" shapeId="0">
      <text>
        <r>
          <rPr>
            <sz val="9"/>
            <color indexed="81"/>
            <rFont val="Tahoma"/>
            <family val="2"/>
          </rPr>
          <t>keuangan:</t>
        </r>
        <r>
          <rPr>
            <b/>
            <sz val="9"/>
            <color indexed="81"/>
            <rFont val="Tahoma"/>
            <family val="2"/>
          </rPr>
          <t xml:space="preserve">
CIPANAS LEBAK</t>
        </r>
      </text>
    </comment>
    <comment ref="L3068" authorId="3" shapeId="0">
      <text>
        <r>
          <rPr>
            <sz val="9"/>
            <color indexed="81"/>
            <rFont val="Tahoma"/>
            <family val="2"/>
          </rPr>
          <t>Z4c:</t>
        </r>
        <r>
          <rPr>
            <b/>
            <sz val="9"/>
            <color indexed="81"/>
            <rFont val="Tahoma"/>
            <family val="2"/>
          </rPr>
          <t xml:space="preserve">
KMKU</t>
        </r>
      </text>
    </comment>
    <comment ref="L3069" authorId="3" shapeId="0">
      <text>
        <r>
          <rPr>
            <sz val="9"/>
            <color indexed="81"/>
            <rFont val="Tahoma"/>
            <family val="2"/>
          </rPr>
          <t>Z4c:</t>
        </r>
        <r>
          <rPr>
            <b/>
            <sz val="9"/>
            <color indexed="81"/>
            <rFont val="Tahoma"/>
            <family val="2"/>
          </rPr>
          <t xml:space="preserve">
KMKU</t>
        </r>
      </text>
    </comment>
    <comment ref="L3070" authorId="3" shapeId="0">
      <text>
        <r>
          <rPr>
            <sz val="9"/>
            <color indexed="81"/>
            <rFont val="Tahoma"/>
            <family val="2"/>
          </rPr>
          <t>Z4c:</t>
        </r>
        <r>
          <rPr>
            <b/>
            <sz val="9"/>
            <color indexed="81"/>
            <rFont val="Tahoma"/>
            <family val="2"/>
          </rPr>
          <t xml:space="preserve">
KMKU</t>
        </r>
      </text>
    </comment>
    <comment ref="L3071" authorId="3" shapeId="0">
      <text>
        <r>
          <rPr>
            <sz val="9"/>
            <color indexed="81"/>
            <rFont val="Tahoma"/>
            <family val="2"/>
          </rPr>
          <t>Z4c:</t>
        </r>
        <r>
          <rPr>
            <b/>
            <sz val="9"/>
            <color indexed="81"/>
            <rFont val="Tahoma"/>
            <family val="2"/>
          </rPr>
          <t xml:space="preserve">
KMKU</t>
        </r>
      </text>
    </comment>
    <comment ref="L3072" authorId="3" shapeId="0">
      <text>
        <r>
          <rPr>
            <sz val="9"/>
            <color indexed="81"/>
            <rFont val="Tahoma"/>
            <family val="2"/>
          </rPr>
          <t>Z4c:</t>
        </r>
        <r>
          <rPr>
            <b/>
            <sz val="9"/>
            <color indexed="81"/>
            <rFont val="Tahoma"/>
            <family val="2"/>
          </rPr>
          <t xml:space="preserve">
KMKU</t>
        </r>
      </text>
    </comment>
    <comment ref="L3073" authorId="3" shapeId="0">
      <text>
        <r>
          <rPr>
            <sz val="9"/>
            <color indexed="81"/>
            <rFont val="Tahoma"/>
            <family val="2"/>
          </rPr>
          <t>Z4c:</t>
        </r>
        <r>
          <rPr>
            <b/>
            <sz val="9"/>
            <color indexed="81"/>
            <rFont val="Tahoma"/>
            <family val="2"/>
          </rPr>
          <t xml:space="preserve">
KMKU</t>
        </r>
      </text>
    </comment>
    <comment ref="L3074" authorId="3" shapeId="0">
      <text>
        <r>
          <rPr>
            <sz val="9"/>
            <color indexed="81"/>
            <rFont val="Tahoma"/>
            <family val="2"/>
          </rPr>
          <t>Z4c:</t>
        </r>
        <r>
          <rPr>
            <b/>
            <sz val="9"/>
            <color indexed="81"/>
            <rFont val="Tahoma"/>
            <family val="2"/>
          </rPr>
          <t xml:space="preserve">
KMKU</t>
        </r>
      </text>
    </comment>
    <comment ref="L3075" authorId="3" shapeId="0">
      <text>
        <r>
          <rPr>
            <sz val="9"/>
            <color indexed="81"/>
            <rFont val="Tahoma"/>
            <family val="2"/>
          </rPr>
          <t>Z4c:</t>
        </r>
        <r>
          <rPr>
            <b/>
            <sz val="9"/>
            <color indexed="81"/>
            <rFont val="Tahoma"/>
            <family val="2"/>
          </rPr>
          <t xml:space="preserve">
KMKK</t>
        </r>
      </text>
    </comment>
    <comment ref="L3076" authorId="3" shapeId="0">
      <text>
        <r>
          <rPr>
            <sz val="9"/>
            <color indexed="81"/>
            <rFont val="Tahoma"/>
            <family val="2"/>
          </rPr>
          <t>Z4c:</t>
        </r>
        <r>
          <rPr>
            <b/>
            <sz val="9"/>
            <color indexed="81"/>
            <rFont val="Tahoma"/>
            <family val="2"/>
          </rPr>
          <t xml:space="preserve">
KMKU</t>
        </r>
      </text>
    </comment>
    <comment ref="L3077" authorId="3" shapeId="0">
      <text>
        <r>
          <rPr>
            <sz val="9"/>
            <color indexed="81"/>
            <rFont val="Tahoma"/>
            <family val="2"/>
          </rPr>
          <t>Z4c:</t>
        </r>
        <r>
          <rPr>
            <b/>
            <sz val="9"/>
            <color indexed="81"/>
            <rFont val="Tahoma"/>
            <family val="2"/>
          </rPr>
          <t xml:space="preserve">
KMKU</t>
        </r>
      </text>
    </comment>
    <comment ref="L3078" authorId="3" shapeId="0">
      <text>
        <r>
          <rPr>
            <sz val="9"/>
            <color indexed="81"/>
            <rFont val="Tahoma"/>
            <family val="2"/>
          </rPr>
          <t>Z4c:</t>
        </r>
        <r>
          <rPr>
            <b/>
            <sz val="9"/>
            <color indexed="81"/>
            <rFont val="Tahoma"/>
            <family val="2"/>
          </rPr>
          <t xml:space="preserve">
KMKU</t>
        </r>
      </text>
    </comment>
    <comment ref="L3079" authorId="3" shapeId="0">
      <text>
        <r>
          <rPr>
            <sz val="9"/>
            <color indexed="81"/>
            <rFont val="Tahoma"/>
            <family val="2"/>
          </rPr>
          <t>Z4c:</t>
        </r>
        <r>
          <rPr>
            <b/>
            <sz val="9"/>
            <color indexed="81"/>
            <rFont val="Tahoma"/>
            <family val="2"/>
          </rPr>
          <t xml:space="preserve">
KMKU</t>
        </r>
      </text>
    </comment>
    <comment ref="L3081" authorId="3" shapeId="0">
      <text>
        <r>
          <rPr>
            <sz val="9"/>
            <color indexed="81"/>
            <rFont val="Tahoma"/>
            <family val="2"/>
          </rPr>
          <t>Z4c:</t>
        </r>
        <r>
          <rPr>
            <b/>
            <sz val="9"/>
            <color indexed="81"/>
            <rFont val="Tahoma"/>
            <family val="2"/>
          </rPr>
          <t xml:space="preserve">
KMKU</t>
        </r>
      </text>
    </comment>
    <comment ref="L3082" authorId="3" shapeId="0">
      <text>
        <r>
          <rPr>
            <sz val="9"/>
            <color indexed="81"/>
            <rFont val="Tahoma"/>
            <family val="2"/>
          </rPr>
          <t>Z4c:</t>
        </r>
        <r>
          <rPr>
            <b/>
            <sz val="9"/>
            <color indexed="81"/>
            <rFont val="Tahoma"/>
            <family val="2"/>
          </rPr>
          <t xml:space="preserve">
KMKU</t>
        </r>
      </text>
    </comment>
    <comment ref="L3085" authorId="3" shapeId="0">
      <text>
        <r>
          <rPr>
            <sz val="9"/>
            <color indexed="81"/>
            <rFont val="Tahoma"/>
            <family val="2"/>
          </rPr>
          <t>Z4c:</t>
        </r>
        <r>
          <rPr>
            <b/>
            <sz val="9"/>
            <color indexed="81"/>
            <rFont val="Tahoma"/>
            <family val="2"/>
          </rPr>
          <t xml:space="preserve">
KMKU</t>
        </r>
      </text>
    </comment>
    <comment ref="K3095" authorId="2" shapeId="0">
      <text>
        <r>
          <rPr>
            <sz val="9"/>
            <color indexed="81"/>
            <rFont val="Tahoma"/>
            <family val="2"/>
          </rPr>
          <t>keuangan:</t>
        </r>
        <r>
          <rPr>
            <b/>
            <sz val="9"/>
            <color indexed="81"/>
            <rFont val="Tahoma"/>
            <family val="2"/>
          </rPr>
          <t xml:space="preserve">
banjaran</t>
        </r>
      </text>
    </comment>
    <comment ref="K3096" authorId="2" shapeId="0">
      <text>
        <r>
          <rPr>
            <sz val="9"/>
            <color indexed="81"/>
            <rFont val="Tahoma"/>
            <family val="2"/>
          </rPr>
          <t>keuangan:</t>
        </r>
        <r>
          <rPr>
            <b/>
            <sz val="9"/>
            <color indexed="81"/>
            <rFont val="Tahoma"/>
            <family val="2"/>
          </rPr>
          <t xml:space="preserve">
banjaran</t>
        </r>
      </text>
    </comment>
    <comment ref="K3097" authorId="2" shapeId="0">
      <text>
        <r>
          <rPr>
            <sz val="9"/>
            <color indexed="81"/>
            <rFont val="Tahoma"/>
            <family val="2"/>
          </rPr>
          <t>keuangan:</t>
        </r>
        <r>
          <rPr>
            <b/>
            <sz val="9"/>
            <color indexed="81"/>
            <rFont val="Tahoma"/>
            <family val="2"/>
          </rPr>
          <t xml:space="preserve">
banjaran</t>
        </r>
      </text>
    </comment>
    <comment ref="K3098" authorId="2" shapeId="0">
      <text>
        <r>
          <rPr>
            <sz val="9"/>
            <color indexed="81"/>
            <rFont val="Tahoma"/>
            <family val="2"/>
          </rPr>
          <t>keuangan:</t>
        </r>
        <r>
          <rPr>
            <b/>
            <sz val="9"/>
            <color indexed="81"/>
            <rFont val="Tahoma"/>
            <family val="2"/>
          </rPr>
          <t xml:space="preserve">
katapang</t>
        </r>
      </text>
    </comment>
    <comment ref="AO3195" authorId="0" shapeId="0">
      <text>
        <r>
          <rPr>
            <sz val="9"/>
            <color indexed="81"/>
            <rFont val="Tahoma"/>
            <family val="2"/>
          </rPr>
          <t>Subrogasi:</t>
        </r>
        <r>
          <rPr>
            <b/>
            <sz val="9"/>
            <color indexed="81"/>
            <rFont val="Tahoma"/>
            <family val="2"/>
          </rPr>
          <t xml:space="preserve">
lebih
-9281246</t>
        </r>
      </text>
    </comment>
    <comment ref="H3274" authorId="0" shapeId="0">
      <text>
        <r>
          <rPr>
            <sz val="9"/>
            <color indexed="81"/>
            <rFont val="Tahoma"/>
            <family val="2"/>
          </rPr>
          <t>Z4c:</t>
        </r>
        <r>
          <rPr>
            <b/>
            <sz val="9"/>
            <color indexed="81"/>
            <rFont val="Tahoma"/>
            <family val="2"/>
          </rPr>
          <t xml:space="preserve">
0189;H869;IC02</t>
        </r>
      </text>
    </comment>
    <comment ref="L3295" authorId="3" shapeId="0">
      <text>
        <r>
          <rPr>
            <sz val="9"/>
            <color indexed="81"/>
            <rFont val="Tahoma"/>
            <family val="2"/>
          </rPr>
          <t>Z4c:</t>
        </r>
        <r>
          <rPr>
            <b/>
            <sz val="9"/>
            <color indexed="81"/>
            <rFont val="Tahoma"/>
            <family val="2"/>
          </rPr>
          <t xml:space="preserve">
KKOP</t>
        </r>
      </text>
    </comment>
    <comment ref="L3296" authorId="3" shapeId="0">
      <text>
        <r>
          <rPr>
            <sz val="9"/>
            <color indexed="81"/>
            <rFont val="Tahoma"/>
            <family val="2"/>
          </rPr>
          <t>Z4c:</t>
        </r>
        <r>
          <rPr>
            <b/>
            <sz val="9"/>
            <color indexed="81"/>
            <rFont val="Tahoma"/>
            <family val="2"/>
          </rPr>
          <t xml:space="preserve">
KMKU</t>
        </r>
      </text>
    </comment>
    <comment ref="L3297" authorId="3" shapeId="0">
      <text>
        <r>
          <rPr>
            <sz val="9"/>
            <color indexed="81"/>
            <rFont val="Tahoma"/>
            <family val="2"/>
          </rPr>
          <t>Z4c:</t>
        </r>
        <r>
          <rPr>
            <b/>
            <sz val="9"/>
            <color indexed="81"/>
            <rFont val="Tahoma"/>
            <family val="2"/>
          </rPr>
          <t xml:space="preserve">
KMKU</t>
        </r>
      </text>
    </comment>
    <comment ref="L3298" authorId="3" shapeId="0">
      <text>
        <r>
          <rPr>
            <sz val="9"/>
            <color indexed="81"/>
            <rFont val="Tahoma"/>
            <family val="2"/>
          </rPr>
          <t>Z4c:</t>
        </r>
        <r>
          <rPr>
            <b/>
            <sz val="9"/>
            <color indexed="81"/>
            <rFont val="Tahoma"/>
            <family val="2"/>
          </rPr>
          <t xml:space="preserve">
KMKU</t>
        </r>
      </text>
    </comment>
    <comment ref="L3299" authorId="3" shapeId="0">
      <text>
        <r>
          <rPr>
            <sz val="9"/>
            <color indexed="81"/>
            <rFont val="Tahoma"/>
            <family val="2"/>
          </rPr>
          <t>Z4c:</t>
        </r>
        <r>
          <rPr>
            <b/>
            <sz val="9"/>
            <color indexed="81"/>
            <rFont val="Tahoma"/>
            <family val="2"/>
          </rPr>
          <t xml:space="preserve">
KMKU</t>
        </r>
      </text>
    </comment>
    <comment ref="L3300" authorId="3" shapeId="0">
      <text>
        <r>
          <rPr>
            <sz val="9"/>
            <color indexed="81"/>
            <rFont val="Tahoma"/>
            <family val="2"/>
          </rPr>
          <t>Z4c:</t>
        </r>
        <r>
          <rPr>
            <b/>
            <sz val="9"/>
            <color indexed="81"/>
            <rFont val="Tahoma"/>
            <family val="2"/>
          </rPr>
          <t xml:space="preserve">
KMKU</t>
        </r>
      </text>
    </comment>
    <comment ref="L3301" authorId="3" shapeId="0">
      <text>
        <r>
          <rPr>
            <sz val="9"/>
            <color indexed="81"/>
            <rFont val="Tahoma"/>
            <family val="2"/>
          </rPr>
          <t>Z4c:</t>
        </r>
        <r>
          <rPr>
            <b/>
            <sz val="9"/>
            <color indexed="81"/>
            <rFont val="Tahoma"/>
            <family val="2"/>
          </rPr>
          <t xml:space="preserve">
KMKK</t>
        </r>
      </text>
    </comment>
    <comment ref="L3302" authorId="3" shapeId="0">
      <text>
        <r>
          <rPr>
            <sz val="9"/>
            <color indexed="81"/>
            <rFont val="Tahoma"/>
            <family val="2"/>
          </rPr>
          <t>Z4c:</t>
        </r>
        <r>
          <rPr>
            <b/>
            <sz val="9"/>
            <color indexed="81"/>
            <rFont val="Tahoma"/>
            <family val="2"/>
          </rPr>
          <t xml:space="preserve">
KMKU</t>
        </r>
      </text>
    </comment>
    <comment ref="K3303" authorId="2" shapeId="0">
      <text>
        <r>
          <rPr>
            <sz val="9"/>
            <color indexed="81"/>
            <rFont val="Tahoma"/>
            <family val="2"/>
          </rPr>
          <t>keuangan:</t>
        </r>
        <r>
          <rPr>
            <b/>
            <sz val="9"/>
            <color indexed="81"/>
            <rFont val="Tahoma"/>
            <family val="2"/>
          </rPr>
          <t xml:space="preserve">
UBER</t>
        </r>
      </text>
    </comment>
    <comment ref="L3303" authorId="3" shapeId="0">
      <text>
        <r>
          <rPr>
            <sz val="9"/>
            <color indexed="81"/>
            <rFont val="Tahoma"/>
            <family val="2"/>
          </rPr>
          <t>Z4c:</t>
        </r>
        <r>
          <rPr>
            <b/>
            <sz val="9"/>
            <color indexed="81"/>
            <rFont val="Tahoma"/>
            <family val="2"/>
          </rPr>
          <t xml:space="preserve">
KMKU</t>
        </r>
      </text>
    </comment>
    <comment ref="L3304" authorId="3" shapeId="0">
      <text>
        <r>
          <rPr>
            <sz val="9"/>
            <color indexed="81"/>
            <rFont val="Tahoma"/>
            <family val="2"/>
          </rPr>
          <t>Z4c:</t>
        </r>
        <r>
          <rPr>
            <b/>
            <sz val="9"/>
            <color indexed="81"/>
            <rFont val="Tahoma"/>
            <family val="2"/>
          </rPr>
          <t xml:space="preserve">
KMKU</t>
        </r>
      </text>
    </comment>
    <comment ref="L3305" authorId="3" shapeId="0">
      <text>
        <r>
          <rPr>
            <sz val="9"/>
            <color indexed="81"/>
            <rFont val="Tahoma"/>
            <family val="2"/>
          </rPr>
          <t>Z4c:</t>
        </r>
        <r>
          <rPr>
            <b/>
            <sz val="9"/>
            <color indexed="81"/>
            <rFont val="Tahoma"/>
            <family val="2"/>
          </rPr>
          <t xml:space="preserve">
KMKU</t>
        </r>
      </text>
    </comment>
    <comment ref="L3306" authorId="3" shapeId="0">
      <text>
        <r>
          <rPr>
            <sz val="9"/>
            <color indexed="81"/>
            <rFont val="Tahoma"/>
            <family val="2"/>
          </rPr>
          <t>Z4c:</t>
        </r>
        <r>
          <rPr>
            <b/>
            <sz val="9"/>
            <color indexed="81"/>
            <rFont val="Tahoma"/>
            <family val="2"/>
          </rPr>
          <t xml:space="preserve">
KMKK</t>
        </r>
      </text>
    </comment>
    <comment ref="L3307" authorId="3" shapeId="0">
      <text>
        <r>
          <rPr>
            <sz val="9"/>
            <color indexed="81"/>
            <rFont val="Tahoma"/>
            <family val="2"/>
          </rPr>
          <t>Z4c:</t>
        </r>
        <r>
          <rPr>
            <b/>
            <sz val="9"/>
            <color indexed="81"/>
            <rFont val="Tahoma"/>
            <family val="2"/>
          </rPr>
          <t xml:space="preserve">
KMKU</t>
        </r>
      </text>
    </comment>
    <comment ref="L3308" authorId="3" shapeId="0">
      <text>
        <r>
          <rPr>
            <sz val="9"/>
            <color indexed="81"/>
            <rFont val="Tahoma"/>
            <family val="2"/>
          </rPr>
          <t>Z4c:</t>
        </r>
        <r>
          <rPr>
            <b/>
            <sz val="9"/>
            <color indexed="81"/>
            <rFont val="Tahoma"/>
            <family val="2"/>
          </rPr>
          <t xml:space="preserve">
KMKU</t>
        </r>
      </text>
    </comment>
    <comment ref="K3347" authorId="2" shapeId="0">
      <text>
        <r>
          <rPr>
            <sz val="9"/>
            <color indexed="81"/>
            <rFont val="Tahoma"/>
            <family val="2"/>
          </rPr>
          <t>keuangan:</t>
        </r>
        <r>
          <rPr>
            <b/>
            <sz val="9"/>
            <color indexed="81"/>
            <rFont val="Tahoma"/>
            <family val="2"/>
          </rPr>
          <t xml:space="preserve">
UBER</t>
        </r>
      </text>
    </comment>
    <comment ref="L3347" authorId="3" shapeId="0">
      <text>
        <r>
          <rPr>
            <sz val="9"/>
            <color indexed="81"/>
            <rFont val="Tahoma"/>
            <family val="2"/>
          </rPr>
          <t>Z4c:</t>
        </r>
        <r>
          <rPr>
            <b/>
            <sz val="9"/>
            <color indexed="81"/>
            <rFont val="Tahoma"/>
            <family val="2"/>
          </rPr>
          <t xml:space="preserve">
KMKU</t>
        </r>
      </text>
    </comment>
    <comment ref="L3452" authorId="3" shapeId="0">
      <text>
        <r>
          <rPr>
            <sz val="9"/>
            <color indexed="81"/>
            <rFont val="Tahoma"/>
            <family val="2"/>
          </rPr>
          <t>Z4c:</t>
        </r>
        <r>
          <rPr>
            <b/>
            <sz val="9"/>
            <color indexed="81"/>
            <rFont val="Tahoma"/>
            <family val="2"/>
          </rPr>
          <t xml:space="preserve">
KMKU</t>
        </r>
      </text>
    </comment>
    <comment ref="L3453" authorId="3" shapeId="0">
      <text>
        <r>
          <rPr>
            <sz val="9"/>
            <color indexed="81"/>
            <rFont val="Tahoma"/>
            <family val="2"/>
          </rPr>
          <t>Z4c:</t>
        </r>
        <r>
          <rPr>
            <b/>
            <sz val="9"/>
            <color indexed="81"/>
            <rFont val="Tahoma"/>
            <family val="2"/>
          </rPr>
          <t xml:space="preserve">
KMKU</t>
        </r>
      </text>
    </comment>
    <comment ref="L3454" authorId="3" shapeId="0">
      <text>
        <r>
          <rPr>
            <sz val="9"/>
            <color indexed="81"/>
            <rFont val="Tahoma"/>
            <family val="2"/>
          </rPr>
          <t>Z4c:
KPJB</t>
        </r>
      </text>
    </comment>
    <comment ref="L3455" authorId="3" shapeId="0">
      <text>
        <r>
          <rPr>
            <sz val="9"/>
            <color indexed="81"/>
            <rFont val="Tahoma"/>
            <family val="2"/>
          </rPr>
          <t>Z4c:</t>
        </r>
        <r>
          <rPr>
            <b/>
            <sz val="9"/>
            <color indexed="81"/>
            <rFont val="Tahoma"/>
            <family val="2"/>
          </rPr>
          <t xml:space="preserve">
KMKU</t>
        </r>
      </text>
    </comment>
    <comment ref="L3991" authorId="3" shapeId="0">
      <text>
        <r>
          <rPr>
            <sz val="9"/>
            <color indexed="81"/>
            <rFont val="Tahoma"/>
            <family val="2"/>
          </rPr>
          <t>Z4c:</t>
        </r>
        <r>
          <rPr>
            <b/>
            <sz val="9"/>
            <color indexed="81"/>
            <rFont val="Tahoma"/>
            <family val="2"/>
          </rPr>
          <t xml:space="preserve">
KMKK</t>
        </r>
      </text>
    </comment>
    <comment ref="H4049" authorId="0" shapeId="0">
      <text>
        <r>
          <rPr>
            <sz val="9"/>
            <color indexed="81"/>
            <rFont val="Tahoma"/>
            <family val="2"/>
          </rPr>
          <t>Z4c:</t>
        </r>
        <r>
          <rPr>
            <b/>
            <sz val="9"/>
            <color indexed="81"/>
            <rFont val="Tahoma"/>
            <family val="2"/>
          </rPr>
          <t xml:space="preserve">
Sri Purwaningsih</t>
        </r>
      </text>
    </comment>
    <comment ref="L4096" authorId="3" shapeId="0">
      <text>
        <r>
          <rPr>
            <sz val="9"/>
            <color indexed="81"/>
            <rFont val="Tahoma"/>
            <family val="2"/>
          </rPr>
          <t>Z4c:</t>
        </r>
        <r>
          <rPr>
            <b/>
            <sz val="9"/>
            <color indexed="81"/>
            <rFont val="Tahoma"/>
            <family val="2"/>
          </rPr>
          <t xml:space="preserve">
KMKU</t>
        </r>
      </text>
    </comment>
    <comment ref="L4106" authorId="3" shapeId="0">
      <text>
        <r>
          <rPr>
            <sz val="9"/>
            <color indexed="81"/>
            <rFont val="Tahoma"/>
            <family val="2"/>
          </rPr>
          <t>Z4c:</t>
        </r>
        <r>
          <rPr>
            <b/>
            <sz val="9"/>
            <color indexed="81"/>
            <rFont val="Tahoma"/>
            <family val="2"/>
          </rPr>
          <t xml:space="preserve">
KKPA</t>
        </r>
      </text>
    </comment>
    <comment ref="L4117" authorId="3" shapeId="0">
      <text>
        <r>
          <rPr>
            <sz val="9"/>
            <color indexed="81"/>
            <rFont val="Tahoma"/>
            <family val="2"/>
          </rPr>
          <t>Z4c:</t>
        </r>
        <r>
          <rPr>
            <b/>
            <sz val="9"/>
            <color indexed="81"/>
            <rFont val="Tahoma"/>
            <family val="2"/>
          </rPr>
          <t xml:space="preserve">
KKOP</t>
        </r>
      </text>
    </comment>
    <comment ref="L4118" authorId="3" shapeId="0">
      <text>
        <r>
          <rPr>
            <sz val="9"/>
            <color indexed="81"/>
            <rFont val="Tahoma"/>
            <family val="2"/>
          </rPr>
          <t>Z4c:</t>
        </r>
        <r>
          <rPr>
            <b/>
            <sz val="9"/>
            <color indexed="81"/>
            <rFont val="Tahoma"/>
            <family val="2"/>
          </rPr>
          <t xml:space="preserve">
KKPA</t>
        </r>
      </text>
    </comment>
    <comment ref="L4119" authorId="3" shapeId="0">
      <text>
        <r>
          <rPr>
            <sz val="9"/>
            <color indexed="81"/>
            <rFont val="Tahoma"/>
            <family val="2"/>
          </rPr>
          <t>Z4c:</t>
        </r>
        <r>
          <rPr>
            <b/>
            <sz val="9"/>
            <color indexed="81"/>
            <rFont val="Tahoma"/>
            <family val="2"/>
          </rPr>
          <t xml:space="preserve">
KKOP</t>
        </r>
      </text>
    </comment>
    <comment ref="L4120" authorId="3" shapeId="0">
      <text>
        <r>
          <rPr>
            <sz val="9"/>
            <color indexed="81"/>
            <rFont val="Tahoma"/>
            <family val="2"/>
          </rPr>
          <t>Z4c:</t>
        </r>
        <r>
          <rPr>
            <b/>
            <sz val="9"/>
            <color indexed="81"/>
            <rFont val="Tahoma"/>
            <family val="2"/>
          </rPr>
          <t xml:space="preserve">
KKPA</t>
        </r>
      </text>
    </comment>
    <comment ref="L4121" authorId="3" shapeId="0">
      <text>
        <r>
          <rPr>
            <sz val="9"/>
            <color indexed="81"/>
            <rFont val="Tahoma"/>
            <family val="2"/>
          </rPr>
          <t>Z4c:</t>
        </r>
        <r>
          <rPr>
            <b/>
            <sz val="9"/>
            <color indexed="81"/>
            <rFont val="Tahoma"/>
            <family val="2"/>
          </rPr>
          <t xml:space="preserve">
KKPA</t>
        </r>
      </text>
    </comment>
    <comment ref="L4122" authorId="3" shapeId="0">
      <text>
        <r>
          <rPr>
            <sz val="9"/>
            <color indexed="81"/>
            <rFont val="Tahoma"/>
            <family val="2"/>
          </rPr>
          <t>Z4c:</t>
        </r>
        <r>
          <rPr>
            <b/>
            <sz val="9"/>
            <color indexed="81"/>
            <rFont val="Tahoma"/>
            <family val="2"/>
          </rPr>
          <t xml:space="preserve">
KKOP</t>
        </r>
      </text>
    </comment>
    <comment ref="L4123" authorId="3" shapeId="0">
      <text>
        <r>
          <rPr>
            <sz val="9"/>
            <color indexed="81"/>
            <rFont val="Tahoma"/>
            <family val="2"/>
          </rPr>
          <t>Z4c:</t>
        </r>
        <r>
          <rPr>
            <b/>
            <sz val="9"/>
            <color indexed="81"/>
            <rFont val="Tahoma"/>
            <family val="2"/>
          </rPr>
          <t xml:space="preserve">
KMKK</t>
        </r>
      </text>
    </comment>
    <comment ref="L4124" authorId="3" shapeId="0">
      <text>
        <r>
          <rPr>
            <sz val="9"/>
            <color indexed="81"/>
            <rFont val="Tahoma"/>
            <family val="2"/>
          </rPr>
          <t>Z4c:</t>
        </r>
        <r>
          <rPr>
            <b/>
            <sz val="9"/>
            <color indexed="81"/>
            <rFont val="Tahoma"/>
            <family val="2"/>
          </rPr>
          <t xml:space="preserve">
KMKU</t>
        </r>
      </text>
    </comment>
    <comment ref="L4125" authorId="3" shapeId="0">
      <text>
        <r>
          <rPr>
            <sz val="9"/>
            <color indexed="81"/>
            <rFont val="Tahoma"/>
            <family val="2"/>
          </rPr>
          <t>Z4c:</t>
        </r>
        <r>
          <rPr>
            <b/>
            <sz val="9"/>
            <color indexed="81"/>
            <rFont val="Tahoma"/>
            <family val="2"/>
          </rPr>
          <t xml:space="preserve">
KMKU</t>
        </r>
      </text>
    </comment>
    <comment ref="L4126" authorId="3" shapeId="0">
      <text>
        <r>
          <rPr>
            <sz val="9"/>
            <color indexed="81"/>
            <rFont val="Tahoma"/>
            <family val="2"/>
          </rPr>
          <t>Z4c:</t>
        </r>
        <r>
          <rPr>
            <b/>
            <sz val="9"/>
            <color indexed="81"/>
            <rFont val="Tahoma"/>
            <family val="2"/>
          </rPr>
          <t xml:space="preserve">
KMKU</t>
        </r>
      </text>
    </comment>
    <comment ref="L4127" authorId="3" shapeId="0">
      <text>
        <r>
          <rPr>
            <sz val="9"/>
            <color indexed="81"/>
            <rFont val="Tahoma"/>
            <family val="2"/>
          </rPr>
          <t>Z4c:</t>
        </r>
        <r>
          <rPr>
            <b/>
            <sz val="9"/>
            <color indexed="81"/>
            <rFont val="Tahoma"/>
            <family val="2"/>
          </rPr>
          <t xml:space="preserve">
KMKU</t>
        </r>
      </text>
    </comment>
    <comment ref="L4128" authorId="3" shapeId="0">
      <text>
        <r>
          <rPr>
            <sz val="9"/>
            <color indexed="81"/>
            <rFont val="Tahoma"/>
            <family val="2"/>
          </rPr>
          <t>Z4c:</t>
        </r>
        <r>
          <rPr>
            <b/>
            <sz val="9"/>
            <color indexed="81"/>
            <rFont val="Tahoma"/>
            <family val="2"/>
          </rPr>
          <t xml:space="preserve">
KMKU</t>
        </r>
      </text>
    </comment>
    <comment ref="L4129" authorId="3" shapeId="0">
      <text>
        <r>
          <rPr>
            <sz val="9"/>
            <color indexed="81"/>
            <rFont val="Tahoma"/>
            <family val="2"/>
          </rPr>
          <t>Z4c:</t>
        </r>
        <r>
          <rPr>
            <b/>
            <sz val="9"/>
            <color indexed="81"/>
            <rFont val="Tahoma"/>
            <family val="2"/>
          </rPr>
          <t xml:space="preserve">
KMKK</t>
        </r>
      </text>
    </comment>
    <comment ref="L4130" authorId="3" shapeId="0">
      <text>
        <r>
          <rPr>
            <sz val="9"/>
            <color indexed="81"/>
            <rFont val="Tahoma"/>
            <family val="2"/>
          </rPr>
          <t>Z4c:</t>
        </r>
        <r>
          <rPr>
            <b/>
            <sz val="9"/>
            <color indexed="81"/>
            <rFont val="Tahoma"/>
            <family val="2"/>
          </rPr>
          <t xml:space="preserve">
KMKU</t>
        </r>
      </text>
    </comment>
    <comment ref="L4131" authorId="3" shapeId="0">
      <text>
        <r>
          <rPr>
            <sz val="9"/>
            <color indexed="81"/>
            <rFont val="Tahoma"/>
            <family val="2"/>
          </rPr>
          <t>Z4c:</t>
        </r>
        <r>
          <rPr>
            <b/>
            <sz val="9"/>
            <color indexed="81"/>
            <rFont val="Tahoma"/>
            <family val="2"/>
          </rPr>
          <t xml:space="preserve">
KMKU</t>
        </r>
      </text>
    </comment>
    <comment ref="K4318" authorId="1" shapeId="0">
      <text>
        <r>
          <rPr>
            <sz val="9"/>
            <color indexed="81"/>
            <rFont val="Tahoma"/>
            <family val="2"/>
          </rPr>
          <t>Klaim06:</t>
        </r>
        <r>
          <rPr>
            <b/>
            <sz val="9"/>
            <color indexed="81"/>
            <rFont val="Tahoma"/>
            <family val="2"/>
          </rPr>
          <t xml:space="preserve">
Nispan Aprilana
</t>
        </r>
      </text>
    </comment>
    <comment ref="L4469" authorId="3" shapeId="0">
      <text>
        <r>
          <rPr>
            <sz val="9"/>
            <color indexed="81"/>
            <rFont val="Tahoma"/>
            <family val="2"/>
          </rPr>
          <t>Z4c:</t>
        </r>
        <r>
          <rPr>
            <b/>
            <sz val="9"/>
            <color indexed="81"/>
            <rFont val="Tahoma"/>
            <family val="2"/>
          </rPr>
          <t xml:space="preserve">
KMKK</t>
        </r>
      </text>
    </comment>
    <comment ref="L4491" authorId="3" shapeId="0">
      <text>
        <r>
          <rPr>
            <sz val="9"/>
            <color indexed="81"/>
            <rFont val="Tahoma"/>
            <family val="2"/>
          </rPr>
          <t>Z4c:</t>
        </r>
        <r>
          <rPr>
            <b/>
            <sz val="9"/>
            <color indexed="81"/>
            <rFont val="Tahoma"/>
            <family val="2"/>
          </rPr>
          <t xml:space="preserve">
KMKU</t>
        </r>
      </text>
    </comment>
    <comment ref="L4492" authorId="3" shapeId="0">
      <text>
        <r>
          <rPr>
            <sz val="9"/>
            <color indexed="81"/>
            <rFont val="Tahoma"/>
            <family val="2"/>
          </rPr>
          <t>Z4c:</t>
        </r>
        <r>
          <rPr>
            <b/>
            <sz val="9"/>
            <color indexed="81"/>
            <rFont val="Tahoma"/>
            <family val="2"/>
          </rPr>
          <t xml:space="preserve">
KMKK</t>
        </r>
      </text>
    </comment>
    <comment ref="K4751" authorId="6" shapeId="0">
      <text>
        <r>
          <rPr>
            <b/>
            <sz val="9"/>
            <color indexed="81"/>
            <rFont val="Tahoma"/>
            <family val="2"/>
          </rPr>
          <t>Klaim02:</t>
        </r>
        <r>
          <rPr>
            <sz val="9"/>
            <color indexed="81"/>
            <rFont val="Tahoma"/>
            <family val="2"/>
          </rPr>
          <t xml:space="preserve">
TOLAK
</t>
        </r>
      </text>
    </comment>
  </commentList>
</comments>
</file>

<file path=xl/comments3.xml><?xml version="1.0" encoding="utf-8"?>
<comments xmlns="http://schemas.openxmlformats.org/spreadsheetml/2006/main">
  <authors>
    <author>Klaim06</author>
    <author>Z4c</author>
    <author>keuangan</author>
  </authors>
  <commentList>
    <comment ref="D5" authorId="0" shapeId="0">
      <text>
        <r>
          <rPr>
            <b/>
            <sz val="9"/>
            <color indexed="81"/>
            <rFont val="Tahoma"/>
            <family val="2"/>
          </rPr>
          <t>Klaim06:</t>
        </r>
        <r>
          <rPr>
            <sz val="9"/>
            <color indexed="81"/>
            <rFont val="Tahoma"/>
            <family val="2"/>
          </rPr>
          <t xml:space="preserve">
1=BANDUNG
2=TASIKMALAYA
3=SUKABUMI
4=CIREBON
5=PURWAKARTA</t>
        </r>
      </text>
    </comment>
    <comment ref="E7" authorId="1" shapeId="0">
      <text>
        <r>
          <rPr>
            <sz val="9"/>
            <color indexed="81"/>
            <rFont val="Tahoma"/>
            <family val="2"/>
          </rPr>
          <t>Z4c:</t>
        </r>
        <r>
          <rPr>
            <b/>
            <sz val="9"/>
            <color indexed="81"/>
            <rFont val="Tahoma"/>
            <family val="2"/>
          </rPr>
          <t xml:space="preserve">
untuk REKAP PER KCP tinggal di sortir dari Cabang</t>
        </r>
      </text>
    </comment>
    <comment ref="I24" authorId="2" shapeId="0">
      <text>
        <r>
          <rPr>
            <sz val="9"/>
            <color indexed="81"/>
            <rFont val="Tahoma"/>
            <family val="2"/>
          </rPr>
          <t>keuangan:</t>
        </r>
        <r>
          <rPr>
            <b/>
            <sz val="9"/>
            <color indexed="81"/>
            <rFont val="Tahoma"/>
            <family val="2"/>
          </rPr>
          <t xml:space="preserve">
TANGERANG</t>
        </r>
      </text>
    </comment>
    <comment ref="I35" authorId="2" shapeId="0">
      <text>
        <r>
          <rPr>
            <sz val="9"/>
            <color indexed="81"/>
            <rFont val="Tahoma"/>
            <family val="2"/>
          </rPr>
          <t>keuangan:</t>
        </r>
        <r>
          <rPr>
            <b/>
            <sz val="9"/>
            <color indexed="81"/>
            <rFont val="Tahoma"/>
            <family val="2"/>
          </rPr>
          <t xml:space="preserve">
garut</t>
        </r>
      </text>
    </comment>
    <comment ref="I39" authorId="2" shapeId="0">
      <text>
        <r>
          <rPr>
            <sz val="9"/>
            <color indexed="81"/>
            <rFont val="Tahoma"/>
            <family val="2"/>
          </rPr>
          <t>keuangan:</t>
        </r>
        <r>
          <rPr>
            <b/>
            <sz val="9"/>
            <color indexed="81"/>
            <rFont val="Tahoma"/>
            <family val="2"/>
          </rPr>
          <t xml:space="preserve">
SUKAJADI</t>
        </r>
      </text>
    </comment>
    <comment ref="I40" authorId="2" shapeId="0">
      <text>
        <r>
          <rPr>
            <sz val="9"/>
            <color indexed="81"/>
            <rFont val="Tahoma"/>
            <family val="2"/>
          </rPr>
          <t>keuangan:</t>
        </r>
        <r>
          <rPr>
            <b/>
            <sz val="9"/>
            <color indexed="81"/>
            <rFont val="Tahoma"/>
            <family val="2"/>
          </rPr>
          <t xml:space="preserve">
PURWAKARTA</t>
        </r>
      </text>
    </comment>
    <comment ref="I48" authorId="2" shapeId="0">
      <text>
        <r>
          <rPr>
            <sz val="9"/>
            <color indexed="81"/>
            <rFont val="Tahoma"/>
            <family val="2"/>
          </rPr>
          <t>keuangan:</t>
        </r>
        <r>
          <rPr>
            <b/>
            <sz val="9"/>
            <color indexed="81"/>
            <rFont val="Tahoma"/>
            <family val="2"/>
          </rPr>
          <t xml:space="preserve">
SUKAJADI</t>
        </r>
      </text>
    </comment>
    <comment ref="I51" authorId="2" shapeId="0">
      <text>
        <r>
          <rPr>
            <sz val="9"/>
            <color indexed="81"/>
            <rFont val="Tahoma"/>
            <family val="2"/>
          </rPr>
          <t>keuangan:</t>
        </r>
        <r>
          <rPr>
            <b/>
            <sz val="9"/>
            <color indexed="81"/>
            <rFont val="Tahoma"/>
            <family val="2"/>
          </rPr>
          <t xml:space="preserve">
SUBANG</t>
        </r>
      </text>
    </comment>
    <comment ref="I52" authorId="2" shapeId="0">
      <text>
        <r>
          <rPr>
            <sz val="9"/>
            <color indexed="81"/>
            <rFont val="Tahoma"/>
            <family val="2"/>
          </rPr>
          <t>keuangan:</t>
        </r>
        <r>
          <rPr>
            <b/>
            <sz val="9"/>
            <color indexed="81"/>
            <rFont val="Tahoma"/>
            <family val="2"/>
          </rPr>
          <t xml:space="preserve">
SUBANG</t>
        </r>
      </text>
    </comment>
    <comment ref="I53" authorId="2" shapeId="0">
      <text>
        <r>
          <rPr>
            <sz val="9"/>
            <color indexed="81"/>
            <rFont val="Tahoma"/>
            <family val="2"/>
          </rPr>
          <t>keuangan:</t>
        </r>
        <r>
          <rPr>
            <b/>
            <sz val="9"/>
            <color indexed="81"/>
            <rFont val="Tahoma"/>
            <family val="2"/>
          </rPr>
          <t xml:space="preserve">
PURWAKARTA</t>
        </r>
      </text>
    </comment>
    <comment ref="I54" authorId="2" shapeId="0">
      <text>
        <r>
          <rPr>
            <sz val="9"/>
            <color indexed="81"/>
            <rFont val="Tahoma"/>
            <family val="2"/>
          </rPr>
          <t>keuangan:</t>
        </r>
        <r>
          <rPr>
            <b/>
            <sz val="9"/>
            <color indexed="81"/>
            <rFont val="Tahoma"/>
            <family val="2"/>
          </rPr>
          <t xml:space="preserve">
SUBANG</t>
        </r>
      </text>
    </comment>
  </commentList>
</comments>
</file>

<file path=xl/comments4.xml><?xml version="1.0" encoding="utf-8"?>
<comments xmlns="http://schemas.openxmlformats.org/spreadsheetml/2006/main">
  <authors>
    <author>Klaim06</author>
    <author>operasional</author>
  </authors>
  <commentList>
    <comment ref="E6" authorId="0" shapeId="0">
      <text>
        <r>
          <rPr>
            <b/>
            <sz val="9"/>
            <color indexed="81"/>
            <rFont val="Tahoma"/>
            <family val="2"/>
          </rPr>
          <t>Klaim06:</t>
        </r>
        <r>
          <rPr>
            <sz val="9"/>
            <color indexed="81"/>
            <rFont val="Tahoma"/>
            <family val="2"/>
          </rPr>
          <t xml:space="preserve">
1=BANDUNG
2=TASIKMALAYA
3=SUKABUMI
4=CIREBON
5=PURWAKARTA</t>
        </r>
      </text>
    </comment>
    <comment ref="AE7" authorId="1" shapeId="0">
      <text>
        <r>
          <rPr>
            <sz val="9"/>
            <color indexed="81"/>
            <rFont val="Tahoma"/>
            <family val="2"/>
          </rPr>
          <t>operasional:</t>
        </r>
        <r>
          <rPr>
            <b/>
            <sz val="9"/>
            <color indexed="81"/>
            <rFont val="Tahoma"/>
            <family val="2"/>
          </rPr>
          <t xml:space="preserve">
SUBROGASI
28/2/14 = 3,500,000</t>
        </r>
      </text>
    </comment>
  </commentList>
</comments>
</file>

<file path=xl/comments5.xml><?xml version="1.0" encoding="utf-8"?>
<comments xmlns="http://schemas.openxmlformats.org/spreadsheetml/2006/main">
  <authors>
    <author>Z4c</author>
    <author>Klaim06</author>
    <author>keuangan</author>
    <author>JAMKRINDO</author>
  </authors>
  <commentList>
    <comment ref="A5" authorId="0" shapeId="0">
      <text>
        <r>
          <rPr>
            <sz val="9"/>
            <color indexed="81"/>
            <rFont val="Tahoma"/>
            <family val="2"/>
          </rPr>
          <t>Z4c:</t>
        </r>
        <r>
          <rPr>
            <b/>
            <sz val="9"/>
            <color indexed="81"/>
            <rFont val="Tahoma"/>
            <family val="2"/>
          </rPr>
          <t xml:space="preserve">
|Hidden Object|
u/ memastikan data terurut kembali bila terjadi kesalahan urutan data (sortir)</t>
        </r>
      </text>
    </comment>
    <comment ref="D5" authorId="1" shapeId="0">
      <text>
        <r>
          <rPr>
            <b/>
            <sz val="9"/>
            <color indexed="81"/>
            <rFont val="Tahoma"/>
            <family val="2"/>
          </rPr>
          <t>Klaim06:</t>
        </r>
        <r>
          <rPr>
            <sz val="9"/>
            <color indexed="81"/>
            <rFont val="Tahoma"/>
            <family val="2"/>
          </rPr>
          <t xml:space="preserve">
1=BANDUNG
2=TASIKMALAYA
3=SUKABUMI
4=CIREBON
5=PURWAKARTA</t>
        </r>
      </text>
    </comment>
    <comment ref="F7" authorId="0" shapeId="0">
      <text>
        <r>
          <rPr>
            <sz val="9"/>
            <color indexed="81"/>
            <rFont val="Tahoma"/>
            <family val="2"/>
          </rPr>
          <t>Z4c:</t>
        </r>
        <r>
          <rPr>
            <b/>
            <sz val="9"/>
            <color indexed="81"/>
            <rFont val="Tahoma"/>
            <family val="2"/>
          </rPr>
          <t xml:space="preserve">
untuk REKAP PER KCP tinggal di sortir dari Cabang</t>
        </r>
      </text>
    </comment>
    <comment ref="I7" authorId="0" shapeId="0">
      <text>
        <r>
          <rPr>
            <sz val="9"/>
            <color indexed="81"/>
            <rFont val="Tahoma"/>
            <family val="2"/>
          </rPr>
          <t>Z4c:</t>
        </r>
        <r>
          <rPr>
            <b/>
            <sz val="9"/>
            <color indexed="81"/>
            <rFont val="Tahoma"/>
            <family val="2"/>
          </rPr>
          <t xml:space="preserve">
cara sortir…
SESUAI URUTAN
1. Cek Rumus D
2. Sortir A-Z yg C
3. Sortir A-Z yg B
qed!</t>
        </r>
      </text>
    </comment>
    <comment ref="R18" authorId="2" shapeId="0">
      <text>
        <r>
          <rPr>
            <sz val="9"/>
            <color indexed="81"/>
            <rFont val="Tahoma"/>
            <family val="2"/>
          </rPr>
          <t xml:space="preserve">keuangan:
</t>
        </r>
        <r>
          <rPr>
            <b/>
            <sz val="9"/>
            <color indexed="81"/>
            <rFont val="Tahoma"/>
            <family val="2"/>
          </rPr>
          <t>22/05/12 = 2,000,000
13/09/12 = 276,400,000
07/11/13 = 72,600,000
31/12/14</t>
        </r>
      </text>
    </comment>
    <comment ref="R22" authorId="2" shapeId="0">
      <text>
        <r>
          <rPr>
            <sz val="9"/>
            <color indexed="81"/>
            <rFont val="Tahoma"/>
            <family val="2"/>
          </rPr>
          <t>SUBROGASI:</t>
        </r>
        <r>
          <rPr>
            <b/>
            <sz val="9"/>
            <color indexed="81"/>
            <rFont val="Tahoma"/>
            <family val="2"/>
          </rPr>
          <t xml:space="preserve">
sd Nop 10 = 23,250,000
31/01/11  =   1,500,000</t>
        </r>
      </text>
    </comment>
    <comment ref="R24" authorId="2" shapeId="0">
      <text>
        <r>
          <rPr>
            <sz val="9"/>
            <color indexed="81"/>
            <rFont val="Tahoma"/>
            <family val="2"/>
          </rPr>
          <t>keuangan:</t>
        </r>
        <r>
          <rPr>
            <b/>
            <sz val="9"/>
            <color indexed="81"/>
            <rFont val="Tahoma"/>
            <family val="2"/>
          </rPr>
          <t xml:space="preserve">
30/12/14</t>
        </r>
      </text>
    </comment>
    <comment ref="R26" authorId="3" shapeId="0">
      <text>
        <r>
          <rPr>
            <sz val="9"/>
            <color indexed="81"/>
            <rFont val="Tahoma"/>
            <family val="2"/>
          </rPr>
          <t xml:space="preserve">PELUNASAN TANGGAL 26 MARET 2015
</t>
        </r>
      </text>
    </comment>
    <comment ref="R29" authorId="2" shapeId="0">
      <text>
        <r>
          <rPr>
            <sz val="9"/>
            <color indexed="81"/>
            <rFont val="Tahoma"/>
            <family val="2"/>
          </rPr>
          <t>keuangan:</t>
        </r>
        <r>
          <rPr>
            <b/>
            <sz val="9"/>
            <color indexed="81"/>
            <rFont val="Tahoma"/>
            <family val="2"/>
          </rPr>
          <t xml:space="preserve">
30/04/13 = 116,250,000
28/06/13 = 355,312,500
11/06/14 =    6,750,000</t>
        </r>
      </text>
    </comment>
    <comment ref="R30" authorId="2" shapeId="0">
      <text>
        <r>
          <rPr>
            <sz val="9"/>
            <color indexed="81"/>
            <rFont val="Tahoma"/>
            <family val="2"/>
          </rPr>
          <t>SUBROGASI:</t>
        </r>
        <r>
          <rPr>
            <b/>
            <sz val="9"/>
            <color indexed="81"/>
            <rFont val="Tahoma"/>
            <family val="2"/>
          </rPr>
          <t xml:space="preserve">
</t>
        </r>
        <r>
          <rPr>
            <i/>
            <sz val="9"/>
            <color indexed="81"/>
            <rFont val="Tahoma"/>
            <family val="2"/>
          </rPr>
          <t>17/06/11= 367,500,000</t>
        </r>
      </text>
    </comment>
  </commentList>
</comments>
</file>

<file path=xl/comments6.xml><?xml version="1.0" encoding="utf-8"?>
<comments xmlns="http://schemas.openxmlformats.org/spreadsheetml/2006/main">
  <authors>
    <author>Klaim06</author>
    <author>Z4c</author>
  </authors>
  <commentList>
    <comment ref="B5" authorId="0" shapeId="0">
      <text>
        <r>
          <rPr>
            <b/>
            <sz val="9"/>
            <color indexed="81"/>
            <rFont val="Tahoma"/>
            <family val="2"/>
          </rPr>
          <t>Klaim06:</t>
        </r>
        <r>
          <rPr>
            <sz val="9"/>
            <color indexed="81"/>
            <rFont val="Tahoma"/>
            <family val="2"/>
          </rPr>
          <t xml:space="preserve">
1=BANDUNG
2=TASIKMALAYA
3=SUKABUMI
4=CIREBON
5=PURWAKARTA</t>
        </r>
      </text>
    </comment>
    <comment ref="H6" authorId="0" shapeId="0">
      <text>
        <r>
          <rPr>
            <b/>
            <sz val="9"/>
            <color indexed="81"/>
            <rFont val="Tahoma"/>
            <family val="2"/>
          </rPr>
          <t>Klaim06:</t>
        </r>
        <r>
          <rPr>
            <sz val="9"/>
            <color indexed="81"/>
            <rFont val="Tahoma"/>
            <family val="2"/>
          </rPr>
          <t xml:space="preserve">
ADA DATA AWAL #N/A
DIKARENAKAN KEPUTUSAN BAYAR KLAIM DI BULAN JULI KEATAS 2016
</t>
        </r>
      </text>
    </comment>
    <comment ref="C7" authorId="1" shapeId="0">
      <text>
        <r>
          <rPr>
            <b/>
            <i/>
            <sz val="9"/>
            <color indexed="81"/>
            <rFont val="Tahoma"/>
            <family val="2"/>
          </rPr>
          <t>Z4c:</t>
        </r>
        <r>
          <rPr>
            <sz val="9"/>
            <color indexed="81"/>
            <rFont val="Tahoma"/>
            <family val="2"/>
          </rPr>
          <t xml:space="preserve">
untuk REKAP PER KCP tinggal di sortir dari Cabang
</t>
        </r>
      </text>
    </comment>
    <comment ref="F7" authorId="0" shapeId="0">
      <text>
        <r>
          <rPr>
            <b/>
            <sz val="9"/>
            <color indexed="81"/>
            <rFont val="Tahoma"/>
            <family val="2"/>
          </rPr>
          <t>Klaim06:</t>
        </r>
        <r>
          <rPr>
            <sz val="9"/>
            <color indexed="81"/>
            <rFont val="Tahoma"/>
            <family val="2"/>
          </rPr>
          <t xml:space="preserve">
Mohon Diisi dengan nomor unik agar mudah dalam pencarian data
</t>
        </r>
      </text>
    </comment>
    <comment ref="P7" authorId="1" shapeId="0">
      <text>
        <r>
          <rPr>
            <b/>
            <i/>
            <sz val="9"/>
            <color indexed="81"/>
            <rFont val="Tahoma"/>
            <family val="2"/>
          </rPr>
          <t>Z4c:</t>
        </r>
        <r>
          <rPr>
            <sz val="9"/>
            <color indexed="81"/>
            <rFont val="Tahoma"/>
            <family val="2"/>
          </rPr>
          <t xml:space="preserve">
Periode Data Dipisahkan Oleh "FILL COLOUR"
</t>
        </r>
      </text>
    </comment>
    <comment ref="S7" authorId="1" shapeId="0">
      <text>
        <r>
          <rPr>
            <b/>
            <i/>
            <sz val="9"/>
            <color indexed="81"/>
            <rFont val="Tahoma"/>
            <family val="2"/>
          </rPr>
          <t>Z4c:</t>
        </r>
        <r>
          <rPr>
            <sz val="9"/>
            <color indexed="81"/>
            <rFont val="Tahoma"/>
            <family val="2"/>
          </rPr>
          <t xml:space="preserve">
Periode Data Dipisahkan Oleh "FILL COLOUR"
</t>
        </r>
      </text>
    </comment>
    <comment ref="U7" authorId="1" shapeId="0">
      <text>
        <r>
          <rPr>
            <b/>
            <i/>
            <sz val="9"/>
            <color indexed="81"/>
            <rFont val="Tahoma"/>
            <family val="2"/>
          </rPr>
          <t>Z4c:</t>
        </r>
        <r>
          <rPr>
            <sz val="9"/>
            <color indexed="81"/>
            <rFont val="Tahoma"/>
            <family val="2"/>
          </rPr>
          <t xml:space="preserve">
Periode Data Dipisahkan Oleh "FILL COLOUR"
</t>
        </r>
      </text>
    </comment>
    <comment ref="X7" authorId="1" shapeId="0">
      <text>
        <r>
          <rPr>
            <b/>
            <i/>
            <sz val="9"/>
            <color indexed="81"/>
            <rFont val="Tahoma"/>
            <family val="2"/>
          </rPr>
          <t>Z4c:</t>
        </r>
        <r>
          <rPr>
            <sz val="9"/>
            <color indexed="81"/>
            <rFont val="Tahoma"/>
            <family val="2"/>
          </rPr>
          <t xml:space="preserve">
Periode Data Dipisahkan Oleh "FILL COLOUR"
</t>
        </r>
      </text>
    </comment>
    <comment ref="AS38" authorId="0" shapeId="0">
      <text>
        <r>
          <rPr>
            <b/>
            <sz val="9"/>
            <color indexed="81"/>
            <rFont val="Tahoma"/>
            <family val="2"/>
          </rPr>
          <t>Klaim06:</t>
        </r>
        <r>
          <rPr>
            <sz val="9"/>
            <color indexed="81"/>
            <rFont val="Tahoma"/>
            <family val="2"/>
          </rPr>
          <t xml:space="preserve">
17005305,75
</t>
        </r>
      </text>
    </comment>
    <comment ref="AS44" authorId="0" shapeId="0">
      <text>
        <r>
          <rPr>
            <b/>
            <sz val="9"/>
            <color indexed="81"/>
            <rFont val="Tahoma"/>
            <family val="2"/>
          </rPr>
          <t>Klaim06:</t>
        </r>
        <r>
          <rPr>
            <sz val="9"/>
            <color indexed="81"/>
            <rFont val="Tahoma"/>
            <family val="2"/>
          </rPr>
          <t xml:space="preserve">
28294066,5
</t>
        </r>
      </text>
    </comment>
    <comment ref="AS109" authorId="0" shapeId="0">
      <text>
        <r>
          <rPr>
            <b/>
            <sz val="9"/>
            <color indexed="81"/>
            <rFont val="Tahoma"/>
            <family val="2"/>
          </rPr>
          <t>Klaim06:</t>
        </r>
        <r>
          <rPr>
            <sz val="9"/>
            <color indexed="81"/>
            <rFont val="Tahoma"/>
            <family val="2"/>
          </rPr>
          <t xml:space="preserve">
28754287,5
</t>
        </r>
      </text>
    </comment>
    <comment ref="AS110" authorId="0" shapeId="0">
      <text>
        <r>
          <rPr>
            <b/>
            <sz val="9"/>
            <color indexed="81"/>
            <rFont val="Tahoma"/>
            <family val="2"/>
          </rPr>
          <t>Klaim06:</t>
        </r>
        <r>
          <rPr>
            <sz val="9"/>
            <color indexed="81"/>
            <rFont val="Tahoma"/>
            <family val="2"/>
          </rPr>
          <t xml:space="preserve">
15407094,75
</t>
        </r>
      </text>
    </comment>
    <comment ref="AS111" authorId="0" shapeId="0">
      <text>
        <r>
          <rPr>
            <b/>
            <sz val="9"/>
            <color indexed="81"/>
            <rFont val="Tahoma"/>
            <family val="2"/>
          </rPr>
          <t>Klaim06:</t>
        </r>
        <r>
          <rPr>
            <sz val="9"/>
            <color indexed="81"/>
            <rFont val="Tahoma"/>
            <family val="2"/>
          </rPr>
          <t xml:space="preserve">
81121824,75
</t>
        </r>
      </text>
    </comment>
    <comment ref="Z416" authorId="0" shapeId="0">
      <text>
        <r>
          <rPr>
            <b/>
            <sz val="9"/>
            <color indexed="81"/>
            <rFont val="Tahoma"/>
            <family val="2"/>
          </rPr>
          <t>Klaim06:</t>
        </r>
        <r>
          <rPr>
            <sz val="9"/>
            <color indexed="81"/>
            <rFont val="Tahoma"/>
            <family val="2"/>
          </rPr>
          <t xml:space="preserve">
7,338,038
</t>
        </r>
      </text>
    </comment>
    <comment ref="Z428" authorId="1" shapeId="0">
      <text>
        <r>
          <rPr>
            <b/>
            <i/>
            <sz val="9"/>
            <color indexed="81"/>
            <rFont val="Tahoma"/>
            <family val="2"/>
          </rPr>
          <t>Z4c:</t>
        </r>
        <r>
          <rPr>
            <sz val="9"/>
            <color indexed="81"/>
            <rFont val="Tahoma"/>
            <family val="2"/>
          </rPr>
          <t xml:space="preserve">
30/1/15=1087500
</t>
        </r>
      </text>
    </comment>
    <comment ref="Z440" authorId="0" shapeId="0">
      <text>
        <r>
          <rPr>
            <b/>
            <sz val="9"/>
            <color indexed="81"/>
            <rFont val="Tahoma"/>
            <family val="2"/>
          </rPr>
          <t>Klaim06:</t>
        </r>
        <r>
          <rPr>
            <sz val="9"/>
            <color indexed="81"/>
            <rFont val="Tahoma"/>
            <family val="2"/>
          </rPr>
          <t xml:space="preserve">
68789607,5
</t>
        </r>
      </text>
    </comment>
  </commentList>
</comments>
</file>

<file path=xl/comments7.xml><?xml version="1.0" encoding="utf-8"?>
<comments xmlns="http://schemas.openxmlformats.org/spreadsheetml/2006/main">
  <authors>
    <author>Klaim06</author>
    <author>Z4c</author>
    <author>WorkHolic</author>
    <author>User</author>
  </authors>
  <commentList>
    <comment ref="BE2" authorId="0" shapeId="0">
      <text>
        <r>
          <rPr>
            <b/>
            <sz val="9"/>
            <color indexed="81"/>
            <rFont val="Tahoma"/>
            <family val="2"/>
          </rPr>
          <t>Klaim06:</t>
        </r>
        <r>
          <rPr>
            <sz val="9"/>
            <color indexed="81"/>
            <rFont val="Tahoma"/>
            <family val="2"/>
          </rPr>
          <t xml:space="preserve">
DATA SAMA ANTARA JAMKRINDO DENGAN PEGADAIAN</t>
        </r>
      </text>
    </comment>
    <comment ref="BF2" authorId="0" shapeId="0">
      <text>
        <r>
          <rPr>
            <b/>
            <sz val="9"/>
            <color indexed="81"/>
            <rFont val="Tahoma"/>
            <family val="2"/>
          </rPr>
          <t>Klaim06:</t>
        </r>
        <r>
          <rPr>
            <sz val="9"/>
            <color indexed="81"/>
            <rFont val="Tahoma"/>
            <family val="2"/>
          </rPr>
          <t xml:space="preserve">
DATA TSB BARU DIUPDATE KE FILE PIUTANG SUBRO</t>
        </r>
      </text>
    </comment>
    <comment ref="BE3" authorId="0" shapeId="0">
      <text>
        <r>
          <rPr>
            <b/>
            <sz val="9"/>
            <color indexed="81"/>
            <rFont val="Tahoma"/>
            <family val="2"/>
          </rPr>
          <t>Klaim06:</t>
        </r>
        <r>
          <rPr>
            <sz val="9"/>
            <color indexed="81"/>
            <rFont val="Tahoma"/>
            <family val="2"/>
          </rPr>
          <t xml:space="preserve">
TDK ADA DI REK. KORAN</t>
        </r>
      </text>
    </comment>
    <comment ref="A5" authorId="1" shapeId="0">
      <text>
        <r>
          <rPr>
            <sz val="9"/>
            <color indexed="81"/>
            <rFont val="Tahoma"/>
            <family val="2"/>
          </rPr>
          <t>Z4c:</t>
        </r>
        <r>
          <rPr>
            <b/>
            <sz val="9"/>
            <color indexed="81"/>
            <rFont val="Tahoma"/>
            <family val="2"/>
          </rPr>
          <t xml:space="preserve">
|Hidden Object|
u/ memastikan data terurut kembali bila terjadi kesalahan urutan data (sortir)</t>
        </r>
      </text>
    </comment>
    <comment ref="D5" authorId="0" shapeId="0">
      <text>
        <r>
          <rPr>
            <b/>
            <sz val="9"/>
            <color indexed="81"/>
            <rFont val="Tahoma"/>
            <family val="2"/>
          </rPr>
          <t>Klaim06:</t>
        </r>
        <r>
          <rPr>
            <sz val="9"/>
            <color indexed="81"/>
            <rFont val="Tahoma"/>
            <family val="2"/>
          </rPr>
          <t xml:space="preserve">
1=BANDUNG
2=TASIKMALAYA
3=SUKABUMI
4=CIREBON
5=PURWAKARTA</t>
        </r>
      </text>
    </comment>
    <comment ref="G8" authorId="1" shapeId="0">
      <text>
        <r>
          <rPr>
            <b/>
            <i/>
            <sz val="9"/>
            <color indexed="81"/>
            <rFont val="Tahoma"/>
            <family val="2"/>
          </rPr>
          <t>Z4c:</t>
        </r>
        <r>
          <rPr>
            <sz val="9"/>
            <color indexed="81"/>
            <rFont val="Tahoma"/>
            <family val="2"/>
          </rPr>
          <t xml:space="preserve">
untuk REKAP PER KCP tinggal di sortir dari Cabang
</t>
        </r>
      </text>
    </comment>
    <comment ref="K8" authorId="1" shapeId="0">
      <text>
        <r>
          <rPr>
            <b/>
            <i/>
            <sz val="9"/>
            <color indexed="81"/>
            <rFont val="Tahoma"/>
            <family val="2"/>
          </rPr>
          <t>Z4c:</t>
        </r>
        <r>
          <rPr>
            <sz val="9"/>
            <color indexed="81"/>
            <rFont val="Tahoma"/>
            <family val="2"/>
          </rPr>
          <t xml:space="preserve">
cara sortir…
SESUAI URUTAN
1. Cek Rumus D
2. Sortir A-Z yg C
3. Sortir A-Z yg B
qed!
</t>
        </r>
      </text>
    </comment>
    <comment ref="BI12" authorId="0" shapeId="0">
      <text>
        <r>
          <rPr>
            <b/>
            <sz val="9"/>
            <color indexed="81"/>
            <rFont val="Tahoma"/>
            <family val="2"/>
          </rPr>
          <t>Klaim06:</t>
        </r>
        <r>
          <rPr>
            <sz val="9"/>
            <color indexed="81"/>
            <rFont val="Tahoma"/>
            <family val="2"/>
          </rPr>
          <t xml:space="preserve">
hutangnya 68jt
plafon 85jt</t>
        </r>
      </text>
    </comment>
    <comment ref="J59" authorId="2" shapeId="0">
      <text>
        <r>
          <rPr>
            <b/>
            <sz val="9"/>
            <color indexed="81"/>
            <rFont val="Tahoma"/>
            <family val="2"/>
          </rPr>
          <t>WorkHolic:</t>
        </r>
        <r>
          <rPr>
            <sz val="9"/>
            <color indexed="81"/>
            <rFont val="Tahoma"/>
            <family val="2"/>
          </rPr>
          <t xml:space="preserve">
BALASAN BANDING DARI 7444/VII/2015 30 JULI</t>
        </r>
      </text>
    </comment>
    <comment ref="J65" authorId="2" shapeId="0">
      <text>
        <r>
          <rPr>
            <b/>
            <sz val="9"/>
            <color indexed="81"/>
            <rFont val="Tahoma"/>
            <family val="2"/>
          </rPr>
          <t>WorkHolic:</t>
        </r>
        <r>
          <rPr>
            <sz val="9"/>
            <color indexed="81"/>
            <rFont val="Tahoma"/>
            <family val="2"/>
          </rPr>
          <t xml:space="preserve">
BALASAN BANDING DARI 7343/P/C.3/VII/2015</t>
        </r>
      </text>
    </comment>
    <comment ref="BH75" authorId="0" shapeId="0">
      <text>
        <r>
          <rPr>
            <b/>
            <sz val="9"/>
            <color indexed="81"/>
            <rFont val="Tahoma"/>
            <family val="2"/>
          </rPr>
          <t>Klaim06:</t>
        </r>
        <r>
          <rPr>
            <sz val="9"/>
            <color indexed="81"/>
            <rFont val="Tahoma"/>
            <family val="2"/>
          </rPr>
          <t xml:space="preserve">
2/8/16
tidak ada di rekening koran</t>
        </r>
      </text>
    </comment>
    <comment ref="BH110" authorId="0" shapeId="0">
      <text>
        <r>
          <rPr>
            <b/>
            <sz val="9"/>
            <color indexed="81"/>
            <rFont val="Tahoma"/>
            <family val="2"/>
          </rPr>
          <t>Klaim06:</t>
        </r>
        <r>
          <rPr>
            <sz val="9"/>
            <color indexed="81"/>
            <rFont val="Tahoma"/>
            <family val="2"/>
          </rPr>
          <t xml:space="preserve">
TIDAK ADA DI REK. KORAN</t>
        </r>
      </text>
    </comment>
    <comment ref="J202" authorId="3" shapeId="0">
      <text>
        <r>
          <rPr>
            <b/>
            <sz val="9"/>
            <color indexed="81"/>
            <rFont val="Tahoma"/>
            <family val="2"/>
          </rPr>
          <t>User:</t>
        </r>
        <r>
          <rPr>
            <sz val="9"/>
            <color indexed="81"/>
            <rFont val="Tahoma"/>
            <family val="2"/>
          </rPr>
          <t xml:space="preserve">
1333316030000040</t>
        </r>
      </text>
    </comment>
    <comment ref="J205" authorId="3" shapeId="0">
      <text>
        <r>
          <rPr>
            <b/>
            <sz val="9"/>
            <color indexed="81"/>
            <rFont val="Tahoma"/>
            <family val="2"/>
          </rPr>
          <t>User:</t>
        </r>
        <r>
          <rPr>
            <sz val="9"/>
            <color indexed="81"/>
            <rFont val="Tahoma"/>
            <family val="2"/>
          </rPr>
          <t xml:space="preserve">
6022715140000062</t>
        </r>
      </text>
    </comment>
    <comment ref="AU336" authorId="3" shapeId="0">
      <text>
        <r>
          <rPr>
            <b/>
            <sz val="9"/>
            <color indexed="81"/>
            <rFont val="Tahoma"/>
            <family val="2"/>
          </rPr>
          <t>User:</t>
        </r>
        <r>
          <rPr>
            <sz val="9"/>
            <color indexed="81"/>
            <rFont val="Tahoma"/>
            <family val="2"/>
          </rPr>
          <t xml:space="preserve">
21 OKT 16 GELONDONGAN 6 DEB 45.673.866</t>
        </r>
      </text>
    </comment>
  </commentList>
</comments>
</file>

<file path=xl/comments8.xml><?xml version="1.0" encoding="utf-8"?>
<comments xmlns="http://schemas.openxmlformats.org/spreadsheetml/2006/main">
  <authors>
    <author>Klaim06</author>
    <author>operasional</author>
  </authors>
  <commentList>
    <comment ref="E6" authorId="0" shapeId="0">
      <text>
        <r>
          <rPr>
            <b/>
            <sz val="9"/>
            <color indexed="81"/>
            <rFont val="Tahoma"/>
            <family val="2"/>
          </rPr>
          <t>Klaim06:</t>
        </r>
        <r>
          <rPr>
            <sz val="9"/>
            <color indexed="81"/>
            <rFont val="Tahoma"/>
            <family val="2"/>
          </rPr>
          <t xml:space="preserve">
1=BANDUNG
2=TASIKMALAYA
3=SUKABUMI
4=CIREBON
5=PURWAKARTA</t>
        </r>
      </text>
    </comment>
    <comment ref="AJ7" authorId="1" shapeId="0">
      <text>
        <r>
          <rPr>
            <sz val="9"/>
            <color indexed="81"/>
            <rFont val="Tahoma"/>
            <family val="2"/>
          </rPr>
          <t>operasional:</t>
        </r>
        <r>
          <rPr>
            <b/>
            <sz val="9"/>
            <color indexed="81"/>
            <rFont val="Tahoma"/>
            <family val="2"/>
          </rPr>
          <t xml:space="preserve">
SUBROGASI
28/2/14 = 3,500,000</t>
        </r>
      </text>
    </comment>
  </commentList>
</comments>
</file>

<file path=xl/sharedStrings.xml><?xml version="1.0" encoding="utf-8"?>
<sst xmlns="http://schemas.openxmlformats.org/spreadsheetml/2006/main" count="68414" uniqueCount="24730">
  <si>
    <t>PERUM JAMKRINDO CABANG BANDUNG</t>
  </si>
  <si>
    <t>N</t>
  </si>
  <si>
    <t>TERJAMIN</t>
  </si>
  <si>
    <t>SKIM</t>
  </si>
  <si>
    <t>SERTIFIKAT PENJAMINAN</t>
  </si>
  <si>
    <t>PLAFOND</t>
  </si>
  <si>
    <t>PERSETUJUAN KLAIM</t>
  </si>
  <si>
    <t>KREDIT</t>
  </si>
  <si>
    <t>NOMOR</t>
  </si>
  <si>
    <t>TANGGAL</t>
  </si>
  <si>
    <t>NOMOR SURAT</t>
  </si>
  <si>
    <t>JUMLAH</t>
  </si>
  <si>
    <t>ANGSURAN</t>
  </si>
  <si>
    <t>SISA/SALDO</t>
  </si>
  <si>
    <t>IR. GUMILAR / CV INDAH M</t>
  </si>
  <si>
    <t>20030900991012</t>
  </si>
  <si>
    <t>H ENGKOS SHOHIB AL KASIM</t>
  </si>
  <si>
    <t>CV BUMI PARAHIYANGAN</t>
  </si>
  <si>
    <t>04 0833 03</t>
  </si>
  <si>
    <t>CV KHARISMA P M</t>
  </si>
  <si>
    <t>04 0187 03</t>
  </si>
  <si>
    <t>PT GLINDING MAS WAHANA N</t>
  </si>
  <si>
    <t>04 2230 03</t>
  </si>
  <si>
    <t>SUMARDIAH</t>
  </si>
  <si>
    <t>04 0884 03</t>
  </si>
  <si>
    <t>IRWAN SURYAMAN</t>
  </si>
  <si>
    <t>04 0739 03</t>
  </si>
  <si>
    <t>DEDI ABDUL ADHA</t>
  </si>
  <si>
    <t>04 1348 03</t>
  </si>
  <si>
    <t>NY. NENDEN SRI S.</t>
  </si>
  <si>
    <t>04 1337  03</t>
  </si>
  <si>
    <t>MAGDALENA A.YUNUS</t>
  </si>
  <si>
    <t>04 1336 03</t>
  </si>
  <si>
    <t>TATANG &amp; OOM</t>
  </si>
  <si>
    <t>04 1343 03</t>
  </si>
  <si>
    <t>04 3365 03</t>
  </si>
  <si>
    <t>NY. MURNI</t>
  </si>
  <si>
    <t>04 2223 03</t>
  </si>
  <si>
    <t>DRS. H ABD M RUSLAN</t>
  </si>
  <si>
    <t>04 0026 03</t>
  </si>
  <si>
    <t>OO ROSIDIN</t>
  </si>
  <si>
    <t>04 0185 03</t>
  </si>
  <si>
    <t>CV. ZASIKI</t>
  </si>
  <si>
    <t>04 0466 03</t>
  </si>
  <si>
    <t>ERI KOESWARA</t>
  </si>
  <si>
    <t>04 3364 02</t>
  </si>
  <si>
    <t>04 0468 03</t>
  </si>
  <si>
    <t>AGUS BASUKI</t>
  </si>
  <si>
    <t>DJAI RIZAL SUHERLAN</t>
  </si>
  <si>
    <t>GUGUM ROSADI</t>
  </si>
  <si>
    <t>04 0106 03</t>
  </si>
  <si>
    <t>BUDI HARTONO PRASETYO</t>
  </si>
  <si>
    <t>04 0835 03</t>
  </si>
  <si>
    <t>TETE SARIPUDIN</t>
  </si>
  <si>
    <t>04 1547 03</t>
  </si>
  <si>
    <t>SISWANTO</t>
  </si>
  <si>
    <t>ASEP SUHENDAR</t>
  </si>
  <si>
    <t>04 1985 03</t>
  </si>
  <si>
    <t>SOPIAH</t>
  </si>
  <si>
    <t>SUTRISNO</t>
  </si>
  <si>
    <t>04 1546 03</t>
  </si>
  <si>
    <t>04 1984 03</t>
  </si>
  <si>
    <t>DANIEL GUNADI</t>
  </si>
  <si>
    <t>DEDEN AHMAD ZAENI</t>
  </si>
  <si>
    <t>04 3384 02</t>
  </si>
  <si>
    <t>CV. GEMILANG CITA P (GALUH GANTIKA)</t>
  </si>
  <si>
    <t>04 1693 03</t>
  </si>
  <si>
    <t>PT ARKODIYA MUDA SAKTI</t>
  </si>
  <si>
    <t>04 2299 03</t>
  </si>
  <si>
    <t>KTR 2008 03.0 1 03 3245</t>
  </si>
  <si>
    <t>CV KAGETS EKA MANDIRI PRATAMA</t>
  </si>
  <si>
    <t>04 2021 03</t>
  </si>
  <si>
    <t>WAWAN</t>
  </si>
  <si>
    <t>MTG 2010 03, 0 1 03 0399</t>
  </si>
  <si>
    <t>6283/P/C.3/VII/2011</t>
  </si>
  <si>
    <t>NUKE WAHYUNINGTYAS</t>
  </si>
  <si>
    <t>MKR 2010 03.0 1 03 1657</t>
  </si>
  <si>
    <t>YOUVANI DAMAYANTI</t>
  </si>
  <si>
    <t>MKR 2010 03.0 1 03 2730</t>
  </si>
  <si>
    <t>ADAH</t>
  </si>
  <si>
    <t>MKR 2010 03.0 1 03 3707</t>
  </si>
  <si>
    <t>E SAEPULLOH</t>
  </si>
  <si>
    <t>MKR 2010 03.0 1 03 3200</t>
  </si>
  <si>
    <t>ASEP KOSASIH</t>
  </si>
  <si>
    <t>MKR 2010 03.0 1 03 0971</t>
  </si>
  <si>
    <t>AZI FAUZY</t>
  </si>
  <si>
    <t>MKR 2010 03.0 1 03 4569</t>
  </si>
  <si>
    <t>MKR 2010 03.0 1 03 4280</t>
  </si>
  <si>
    <t>HANDOYO EDIYANTO</t>
  </si>
  <si>
    <t>MKR 2010 03.0 1 03 3006</t>
  </si>
  <si>
    <t>JUJU JUBAEDAH</t>
  </si>
  <si>
    <t>MKR 2011 03.0 1 03 0670</t>
  </si>
  <si>
    <t>UMU 2010 03.0 1 03 3873</t>
  </si>
  <si>
    <t>RITA SOFIA</t>
  </si>
  <si>
    <t>MTG 2011 03.0 1 03 6254</t>
  </si>
  <si>
    <t>6500/P/C.3/VII/2012</t>
  </si>
  <si>
    <t>DODDY AGUNG WAHYUDI</t>
  </si>
  <si>
    <t>04 2502 03</t>
  </si>
  <si>
    <t>7135/P/C.3/VIII/2012</t>
  </si>
  <si>
    <t>RINDHA GUSTIAJI</t>
  </si>
  <si>
    <t>04 1482 03</t>
  </si>
  <si>
    <t>OCE SACHRI</t>
  </si>
  <si>
    <t>MKR 2010 03.0 1 03 3349</t>
  </si>
  <si>
    <t>TIEN PATIMAH</t>
  </si>
  <si>
    <t>MKR 20011 03.0 1 03 4133</t>
  </si>
  <si>
    <t>ROCHMAN B WINATA</t>
  </si>
  <si>
    <t>MKR 2010 03.0 1 03 4630</t>
  </si>
  <si>
    <t>9474/P/C.3/IX/2012</t>
  </si>
  <si>
    <t>ACHMAD SE</t>
  </si>
  <si>
    <t>MKR 2011 03.0 1 03 5077</t>
  </si>
  <si>
    <t>AHMAD DANIS WARA</t>
  </si>
  <si>
    <t>MKR 2010 03.0 1 03 4281</t>
  </si>
  <si>
    <t>13263/P/C.3/XII/2012</t>
  </si>
  <si>
    <t>AGUSTINUS PALARDONO</t>
  </si>
  <si>
    <t>MTG 2008 03.0 1 03 2999</t>
  </si>
  <si>
    <t>ROSANA</t>
  </si>
  <si>
    <t>04 2234 03</t>
  </si>
  <si>
    <t>DERI SYAFRULLAH PUTERA</t>
  </si>
  <si>
    <t>MKR 2010 03.0 1 03 4233</t>
  </si>
  <si>
    <t>MKR 2012 03.0 1 0288</t>
  </si>
  <si>
    <t>MKR 2012 03.0 1 0 4244</t>
  </si>
  <si>
    <t>8587/P/C.3/VIII/2013</t>
  </si>
  <si>
    <t>MKR 2012 03.0 1 0 4522</t>
  </si>
  <si>
    <t>ROHMAT</t>
  </si>
  <si>
    <t>/P/C.3/IX/2013</t>
  </si>
  <si>
    <t>DEDI SURYADI</t>
  </si>
  <si>
    <t>MKR 2011 03.0 1 03 1741</t>
  </si>
  <si>
    <t>/P/C.3/XI/2013</t>
  </si>
  <si>
    <t>MKR 2012 03.0 1 01726</t>
  </si>
  <si>
    <t>JAMIKA</t>
  </si>
  <si>
    <t>LILI RUSLI</t>
  </si>
  <si>
    <t>MKR 2010 03 0 1 03 1736</t>
  </si>
  <si>
    <t>MUJAHIDIN</t>
  </si>
  <si>
    <t>MKR 2010 03.0 1 03 1076</t>
  </si>
  <si>
    <t>6461/P/C.3/VII/2012</t>
  </si>
  <si>
    <t>TAMAN KOPO INDAH</t>
  </si>
  <si>
    <t>ETI KUSMIATI</t>
  </si>
  <si>
    <t>MKR 2011 03.0 1 03 6977</t>
  </si>
  <si>
    <t>13239/P/C.3/XII/2012</t>
  </si>
  <si>
    <t>AMANG ABDU RAHMAN</t>
  </si>
  <si>
    <t>H. AAN RIDWAN</t>
  </si>
  <si>
    <t>AENI JANAH</t>
  </si>
  <si>
    <t>YASINTHA ROSNA DEWI</t>
  </si>
  <si>
    <t>MKR 2012 03.0 1 02417</t>
  </si>
  <si>
    <t>6416/P/C.3/VI/2013</t>
  </si>
  <si>
    <t>DEDI A. SALIM</t>
  </si>
  <si>
    <t>MKR 2012 03.0 1 02883</t>
  </si>
  <si>
    <t>7280/P/C.3/VII/2013</t>
  </si>
  <si>
    <t>IDA ROSANA</t>
  </si>
  <si>
    <t>MKR 2012 03.0 1 0 2883</t>
  </si>
  <si>
    <t>8626/P/C.3/VIII/2013</t>
  </si>
  <si>
    <t>CEPI SETRA BUDI</t>
  </si>
  <si>
    <t>MKR 2012 03.0 1 03714</t>
  </si>
  <si>
    <t>CIBADUYUT</t>
  </si>
  <si>
    <t>DENI KOMARDANI</t>
  </si>
  <si>
    <t>MKR 2011 03.0 1 03 5067</t>
  </si>
  <si>
    <t>MAMAT RACHMAT</t>
  </si>
  <si>
    <t>6433/P/C.3/VI/2013</t>
  </si>
  <si>
    <t>NENENG EMA</t>
  </si>
  <si>
    <t>MKR 2012 03.0 1 01075</t>
  </si>
  <si>
    <t>7034/P/C.3/VII/2013</t>
  </si>
  <si>
    <t>MARYAMAH</t>
  </si>
  <si>
    <t>ABDURAHMAN SUTISNA</t>
  </si>
  <si>
    <t>MKR 2011 03.0 1 03 3729</t>
  </si>
  <si>
    <t>RENDY MEGANTARA</t>
  </si>
  <si>
    <t>MKR 2009 03 0 1 03 3630</t>
  </si>
  <si>
    <t>BUDI HIDAYATULLAH</t>
  </si>
  <si>
    <t>MKR 2009 03 0 1 03 3631</t>
  </si>
  <si>
    <t>DIMAS JAJANG SUPRIATNA</t>
  </si>
  <si>
    <t>MKR 2009 03 0 1 03 3040</t>
  </si>
  <si>
    <t>SURYANI</t>
  </si>
  <si>
    <t>ADANG ACHMADI</t>
  </si>
  <si>
    <t>MKR 2009 03.0 1 03 3311</t>
  </si>
  <si>
    <t>5320/P/C.3/VI/2012</t>
  </si>
  <si>
    <t>MKR 2009 03.0 1 03 3633</t>
  </si>
  <si>
    <t>DUDUNG MULYADI</t>
  </si>
  <si>
    <t>MKR 2010 03.0 1 03 1045</t>
  </si>
  <si>
    <t>6437/P/C.3/VII/2012</t>
  </si>
  <si>
    <t>OTENG PERMANA</t>
  </si>
  <si>
    <t>MKR 2009 03.0 1 03 3631</t>
  </si>
  <si>
    <t>DANIH CECE</t>
  </si>
  <si>
    <t>MKR 2010 03.0 1 03 0554</t>
  </si>
  <si>
    <t>EMAN SULAEMAN</t>
  </si>
  <si>
    <t>MKR 2009 03.0 1 03 3632</t>
  </si>
  <si>
    <t>AMINAH</t>
  </si>
  <si>
    <t>MKR 2010 03.0 1 03 2717</t>
  </si>
  <si>
    <t>AJAT SUDRAJAT</t>
  </si>
  <si>
    <t>MKR 2010 03.0 1 03 0766</t>
  </si>
  <si>
    <t>BENI ISKANDAR</t>
  </si>
  <si>
    <t>DEWI RAHMATULLAH</t>
  </si>
  <si>
    <t>MKR 2009 03.0 1 03 2827</t>
  </si>
  <si>
    <t>KUSMANA</t>
  </si>
  <si>
    <t>MKR 2012 03.3 1 2827</t>
  </si>
  <si>
    <t>7032/P/C.3/VII/2013</t>
  </si>
  <si>
    <t>IRVAN ZAINAL</t>
  </si>
  <si>
    <t>MKR 2012 03.0 1 05003</t>
  </si>
  <si>
    <t>/P/C.3/X/2013</t>
  </si>
  <si>
    <t>AGUS SETIADI</t>
  </si>
  <si>
    <t>MKR 2009 03.0 1 03 2300</t>
  </si>
  <si>
    <t>MKR 2009 03 0 1 03 0839</t>
  </si>
  <si>
    <t>WAHYUDI</t>
  </si>
  <si>
    <t>MKR 2009 03 0 1 03 0622</t>
  </si>
  <si>
    <t>SAEPUL ROHMAT</t>
  </si>
  <si>
    <t>MKR 2010 03.0 1 03 4612</t>
  </si>
  <si>
    <t>10491/P/C.3/XII/2011</t>
  </si>
  <si>
    <t>RANGGA</t>
  </si>
  <si>
    <t>MKR 2012 03.0 1 0 3600</t>
  </si>
  <si>
    <t>6413/P/C.3/VI/2013</t>
  </si>
  <si>
    <t>ANI ROHAENI</t>
  </si>
  <si>
    <t>8691/P/C.3/VIII/2013</t>
  </si>
  <si>
    <t>HERI ABDUL RASYID</t>
  </si>
  <si>
    <t>MKR 2012 03.0 1 03600</t>
  </si>
  <si>
    <t>DEDI S KARTAWIJAYA</t>
  </si>
  <si>
    <t>MKR 2012 03.0 1 02414</t>
  </si>
  <si>
    <t>SUMBERSARI</t>
  </si>
  <si>
    <t>KOSWARA</t>
  </si>
  <si>
    <t>04 0105 03</t>
  </si>
  <si>
    <t>CUCU SUWARNO</t>
  </si>
  <si>
    <t>04 3392 03</t>
  </si>
  <si>
    <t>T. HADYYANTO</t>
  </si>
  <si>
    <t>04 0834 03</t>
  </si>
  <si>
    <t>YAYAT RUHIYAT</t>
  </si>
  <si>
    <t>MKR 2008 03.0 1 03 2924</t>
  </si>
  <si>
    <t>JUMHADI</t>
  </si>
  <si>
    <t>BUDI JUANDA</t>
  </si>
  <si>
    <t>DHANI KURNIA</t>
  </si>
  <si>
    <t>MKR 2009 03.0 1 03 2203</t>
  </si>
  <si>
    <t>NENENG NURHAYATI</t>
  </si>
  <si>
    <t>MKR 2009 03.0 1 03 0574</t>
  </si>
  <si>
    <t>SUSANTO</t>
  </si>
  <si>
    <t>ANDRIS SOPIAN</t>
  </si>
  <si>
    <t>MKR 2009 03.0 1 03 0005</t>
  </si>
  <si>
    <t>ENTANG</t>
  </si>
  <si>
    <t>NANI MARYANI</t>
  </si>
  <si>
    <t xml:space="preserve">MKR 2009 03.0 1 03 2203 </t>
  </si>
  <si>
    <t>DIDI SOPANDI</t>
  </si>
  <si>
    <t>DENI</t>
  </si>
  <si>
    <t>MKR 2009 03.0 1 03 3302</t>
  </si>
  <si>
    <t>CUCU SUMARNA</t>
  </si>
  <si>
    <t>HADI KUSNADI</t>
  </si>
  <si>
    <t>MKR 2009 03.0 1 03 2505</t>
  </si>
  <si>
    <t>ASEP DIMAN</t>
  </si>
  <si>
    <t>DINDIN S SH</t>
  </si>
  <si>
    <t>MKR 2009 03.0 1 03 2623</t>
  </si>
  <si>
    <t>GATOT PURWANTO</t>
  </si>
  <si>
    <t>MKR 2009 03.0 1 03 2507</t>
  </si>
  <si>
    <t>ASEP DADANG</t>
  </si>
  <si>
    <t>HADI SUHANDI</t>
  </si>
  <si>
    <t>GANDI SAMSUDIN</t>
  </si>
  <si>
    <t>AEP SULAIMAN</t>
  </si>
  <si>
    <t>MKR 2008 03.0 1 03 0574</t>
  </si>
  <si>
    <t>DUDUNG DURAHMAN</t>
  </si>
  <si>
    <t>TAUFIK ROHMAN</t>
  </si>
  <si>
    <t>A ASEP MULYAWARDANA</t>
  </si>
  <si>
    <t>MKR 2009 03 0 1 03 2623</t>
  </si>
  <si>
    <t>DEDE ROHMAN</t>
  </si>
  <si>
    <t>MKR 2009 03 0 1 03 3302</t>
  </si>
  <si>
    <t>ASEP SUDRAJAT</t>
  </si>
  <si>
    <t>MKR 2010 03 0 1 03 0914</t>
  </si>
  <si>
    <t>ASEP HOLIDIN</t>
  </si>
  <si>
    <t>MKR 2010 03 0 1 03 0099</t>
  </si>
  <si>
    <t>AHIM</t>
  </si>
  <si>
    <t>MKR 2010 03 0 1 03 0631</t>
  </si>
  <si>
    <t>NIA</t>
  </si>
  <si>
    <t>MKR 2009 03 0 1 03 3663</t>
  </si>
  <si>
    <t>IYUN SUPRIATNA</t>
  </si>
  <si>
    <t>MKR 2009 03 0 1 03 0587</t>
  </si>
  <si>
    <t>ENCENG SUJANI</t>
  </si>
  <si>
    <t>SUKARDI</t>
  </si>
  <si>
    <t>FIRMAN FATUROHMAN</t>
  </si>
  <si>
    <t>AGUSTINE ANDRIANI</t>
  </si>
  <si>
    <t>RAMDAN KURNAEFI</t>
  </si>
  <si>
    <t>MKR 2008 03 0 1 03 2924</t>
  </si>
  <si>
    <t>OTOY WARYA</t>
  </si>
  <si>
    <t>MKR 2009 03 0 1 03 2507</t>
  </si>
  <si>
    <t>NURHAYATI</t>
  </si>
  <si>
    <t>H. SOBANA</t>
  </si>
  <si>
    <t>MKR 2009 03 0 1 03 0574</t>
  </si>
  <si>
    <t>IHSAN SUKRI</t>
  </si>
  <si>
    <t>SOPIAN HADINATA</t>
  </si>
  <si>
    <t>MKR 2008 03.0 1 032924</t>
  </si>
  <si>
    <t>ENTIN</t>
  </si>
  <si>
    <t>MKR 2010 03.0 1 03 1280</t>
  </si>
  <si>
    <t>10059/P/C.3/XII/2011</t>
  </si>
  <si>
    <t>MKR 2009 03.0 1 03 3663</t>
  </si>
  <si>
    <t>FERRY HARIYANTO</t>
  </si>
  <si>
    <t>MKR 2010 03.0 1 03 0631</t>
  </si>
  <si>
    <t>HAONUDIN</t>
  </si>
  <si>
    <t xml:space="preserve">HERU KRISTIANTO </t>
  </si>
  <si>
    <t>MTG 2010 03.0 1 03 3762</t>
  </si>
  <si>
    <t>6886/P/C.3/VII/2013</t>
  </si>
  <si>
    <t>WIKE SUSILAWATI</t>
  </si>
  <si>
    <t>MKR 2012 03,0 1 02154</t>
  </si>
  <si>
    <t>7298/P/C.3/VII/2013</t>
  </si>
  <si>
    <t>RIKI SETIADI</t>
  </si>
  <si>
    <t>MKR 2012 03.0 1 00034</t>
  </si>
  <si>
    <t>ACENG SULAEMAN</t>
  </si>
  <si>
    <t>MKR 2012 03.0 1 00880</t>
  </si>
  <si>
    <t>NOVKI KEULMAN</t>
  </si>
  <si>
    <t>MKR 2012 03.0 1 02408</t>
  </si>
  <si>
    <t>IPIT SUMINGKAR</t>
  </si>
  <si>
    <t>MKR 2012 03.0 1 06203</t>
  </si>
  <si>
    <t>8390/P/C.3/VIII/2013</t>
  </si>
  <si>
    <t>LILIS YUNINGSIH</t>
  </si>
  <si>
    <t>MKR 2012 03.0 1 0 2408</t>
  </si>
  <si>
    <t>JAJANG WITARSA</t>
  </si>
  <si>
    <t>MKR 2012 03.0 1 0 2892</t>
  </si>
  <si>
    <t>ADE YUNDIANA</t>
  </si>
  <si>
    <t>TATANG HIDAYAT</t>
  </si>
  <si>
    <t>HADI</t>
  </si>
  <si>
    <t>MKR 2011 03.0 1 03 3438</t>
  </si>
  <si>
    <t>NANA</t>
  </si>
  <si>
    <t>ELYS HANDAYANI</t>
  </si>
  <si>
    <t>ADIH KURNAEDI</t>
  </si>
  <si>
    <t>TJARKIM ZAENUDIN DRS</t>
  </si>
  <si>
    <t>AWAN</t>
  </si>
  <si>
    <t>ERNY SRI RIZKI P</t>
  </si>
  <si>
    <t>AGUS SUHERMAN</t>
  </si>
  <si>
    <t>EVI LESTARI</t>
  </si>
  <si>
    <t>DADANG</t>
  </si>
  <si>
    <t>ENTIN KARTINI</t>
  </si>
  <si>
    <t>RUDI HARINUDIN</t>
  </si>
  <si>
    <t>CACA IMAN SAEPUDIN</t>
  </si>
  <si>
    <t>KARSENO</t>
  </si>
  <si>
    <t>04 0476 03</t>
  </si>
  <si>
    <t>FIRMAN SYAH HIDAYAT</t>
  </si>
  <si>
    <t>CUCU KOMARIAH</t>
  </si>
  <si>
    <t xml:space="preserve"> 04 1547 03</t>
  </si>
  <si>
    <t>AHYAR SAELAN</t>
  </si>
  <si>
    <t>SASA</t>
  </si>
  <si>
    <t>04 0547 03</t>
  </si>
  <si>
    <t>DEV HENDRI</t>
  </si>
  <si>
    <t>04 2659 03</t>
  </si>
  <si>
    <t>HANNY MZ</t>
  </si>
  <si>
    <t>MKR 2009 03 0 1 03 0313</t>
  </si>
  <si>
    <t>SITI NINGSIH</t>
  </si>
  <si>
    <t>LENDRI KUSNANDAR</t>
  </si>
  <si>
    <t>CV. LANGSAR AGUNG</t>
  </si>
  <si>
    <t>MKR 2009 03 0 1 03 2817</t>
  </si>
  <si>
    <t>EUIS WIATINI</t>
  </si>
  <si>
    <t>UJANG SYARIFUDIN</t>
  </si>
  <si>
    <t>KOPUM LESTARI</t>
  </si>
  <si>
    <t>NANDANG HIDAYAT</t>
  </si>
  <si>
    <t>MKR 2009 03 0 1 03 2770</t>
  </si>
  <si>
    <t>ARDY</t>
  </si>
  <si>
    <t>UMU 2009 03 0 1 03 3460</t>
  </si>
  <si>
    <t>CV. DWI KARSA</t>
  </si>
  <si>
    <t>UMU 2010 03 0 1 03 0558</t>
  </si>
  <si>
    <t>SUPRIYADI</t>
  </si>
  <si>
    <t>04 1932 03</t>
  </si>
  <si>
    <t>AHMAD BASORI</t>
  </si>
  <si>
    <t>MKR 2009 03.0 1 03 1922</t>
  </si>
  <si>
    <t>HARIS</t>
  </si>
  <si>
    <t>EUIS RUKMINI</t>
  </si>
  <si>
    <t>ADE IRMA SURYANI</t>
  </si>
  <si>
    <t>KOKOM KOMARIAH</t>
  </si>
  <si>
    <t>04 2973 03</t>
  </si>
  <si>
    <t>9167/P/C.3/XI/2011</t>
  </si>
  <si>
    <t>YUYU YUHARNA</t>
  </si>
  <si>
    <t>MKR 2009 03.0 1 03 3438</t>
  </si>
  <si>
    <t>BENI SETIAWAN</t>
  </si>
  <si>
    <t>MKR 2010 03.0 1 03 2760</t>
  </si>
  <si>
    <t>LILIS ROSYATI</t>
  </si>
  <si>
    <t>NANDANG AMARULLAH</t>
  </si>
  <si>
    <t>04 2203 03</t>
  </si>
  <si>
    <t>AEP AHOPI</t>
  </si>
  <si>
    <t>MKR 2009 03.0 1 03 0553</t>
  </si>
  <si>
    <t>/P/C.3/III/2012</t>
  </si>
  <si>
    <t>H ENTJU A SYAMSURI</t>
  </si>
  <si>
    <t>7371/P/C.3/VIII/2012</t>
  </si>
  <si>
    <t>DHANI HAMDANI</t>
  </si>
  <si>
    <t>MKR 2010 03.0 1 03 4003</t>
  </si>
  <si>
    <t>FARID ARIANTO</t>
  </si>
  <si>
    <t>MTG 2010 03.0 1 03 0399</t>
  </si>
  <si>
    <t>7546/P/C.3/VIII/2012</t>
  </si>
  <si>
    <t>FADARIYANTO</t>
  </si>
  <si>
    <t>MKR 2011 03.0 1 03 1730</t>
  </si>
  <si>
    <t>8384/P/C.3/VIII/2013</t>
  </si>
  <si>
    <t>MKR 2012 03.0 1 05566</t>
  </si>
  <si>
    <t>DEDI HERMANSYAH</t>
  </si>
  <si>
    <t>MKR 2012 03.0 1 06727</t>
  </si>
  <si>
    <t>MKR 2012 03.0 1 04366</t>
  </si>
  <si>
    <t>MKR 2012 03.0 1 07331</t>
  </si>
  <si>
    <t>GEDEBAGE</t>
  </si>
  <si>
    <t>ADE S LESMANA</t>
  </si>
  <si>
    <t>YUSUF SUGANDI</t>
  </si>
  <si>
    <t>04 2413 03</t>
  </si>
  <si>
    <t>DAHLAN</t>
  </si>
  <si>
    <t>04 0254 03</t>
  </si>
  <si>
    <t>3 DEBITUR</t>
  </si>
  <si>
    <t>04 0253 02</t>
  </si>
  <si>
    <t>04 0968 03</t>
  </si>
  <si>
    <t>ENGKUS KUSTAMAN</t>
  </si>
  <si>
    <t>MKR 2008 03.0 1 03 3111</t>
  </si>
  <si>
    <t>NY. NINIEK KUSNIATI</t>
  </si>
  <si>
    <t>HERNAWAN WIDJATMOKO</t>
  </si>
  <si>
    <t>MTG 2008 03 0 1 03 2753</t>
  </si>
  <si>
    <t>MKR 2008 03,0 1 03 3111</t>
  </si>
  <si>
    <t>6987/P/C.3/VIII/2011</t>
  </si>
  <si>
    <t>RISANTO</t>
  </si>
  <si>
    <t>CHANDRA MULYADI</t>
  </si>
  <si>
    <t>MKR 2009 03,0 1 03 0020</t>
  </si>
  <si>
    <t>TAOPIK ALI HENDARSYAH</t>
  </si>
  <si>
    <t>MKR 2010 03,0 1 03 2105</t>
  </si>
  <si>
    <t>YULIARI UMIYATI</t>
  </si>
  <si>
    <t>ANI SUHERNI</t>
  </si>
  <si>
    <t>MTG 2010 03.0 1 03 0708</t>
  </si>
  <si>
    <t>7782/P/C.3/IX/2011</t>
  </si>
  <si>
    <t>DANANG FEBRI S.</t>
  </si>
  <si>
    <t>04 1936 03</t>
  </si>
  <si>
    <t>7850/P/C.3/IX/2011</t>
  </si>
  <si>
    <t xml:space="preserve">UMAR TARMINO </t>
  </si>
  <si>
    <t>04 2658 03</t>
  </si>
  <si>
    <t xml:space="preserve">GEORGE KAPILAWI </t>
  </si>
  <si>
    <t>MTG 2009 03.0 1 03 0181</t>
  </si>
  <si>
    <t xml:space="preserve">HERALD SIMANJUNTAK </t>
  </si>
  <si>
    <t>04 0456 03</t>
  </si>
  <si>
    <t>DEDDY MASHUDY YUSUF</t>
  </si>
  <si>
    <t>8959/P/C.3/XI/2011</t>
  </si>
  <si>
    <t>MKR 2010 03.0 1 03 2521</t>
  </si>
  <si>
    <t>10060/P/C.3/XII/2011</t>
  </si>
  <si>
    <t>NELLY NURHAENI</t>
  </si>
  <si>
    <t>MKR 2010 03,0 1 03 3916</t>
  </si>
  <si>
    <t>10397/P/C.3/XII/2011</t>
  </si>
  <si>
    <t>ENCENG ADIN</t>
  </si>
  <si>
    <t>WAWANG</t>
  </si>
  <si>
    <t>EKO PURWANTO</t>
  </si>
  <si>
    <t>IMAS ROHAYATI</t>
  </si>
  <si>
    <t>MKR 2009 03.0 1 03 0020</t>
  </si>
  <si>
    <t>TONY NUGRAHA</t>
  </si>
  <si>
    <t>04 2495 03</t>
  </si>
  <si>
    <t>YOHANES</t>
  </si>
  <si>
    <t>1764/P/C.3/II/2011</t>
  </si>
  <si>
    <t>ARIEF NURJAIHAN</t>
  </si>
  <si>
    <t>MKR 201103.0 1 03 0968</t>
  </si>
  <si>
    <t>6470/P/C.3/VII/2012</t>
  </si>
  <si>
    <t>ALEH SUHERMAN</t>
  </si>
  <si>
    <t>MKR 2011 03.0 1 03 3132</t>
  </si>
  <si>
    <t>RANI MURYATI</t>
  </si>
  <si>
    <t>MKR 2011 03.0 1 03 4104</t>
  </si>
  <si>
    <t>WULANSARI</t>
  </si>
  <si>
    <t>MKR 2011 03.0 1 03 3130</t>
  </si>
  <si>
    <t>RITA SUSANTI</t>
  </si>
  <si>
    <t>MKR 2010 03.0 1 03 2105</t>
  </si>
  <si>
    <t>6493/P/C.3/VII/2012</t>
  </si>
  <si>
    <t>NONENG JUWITA</t>
  </si>
  <si>
    <t>10429/P/C.3/X/2012</t>
  </si>
  <si>
    <t>ADANG SUTIAWAN</t>
  </si>
  <si>
    <t>MKR 2011 03.0 1 03 3310</t>
  </si>
  <si>
    <t>13266/P/C.3/XII/2012</t>
  </si>
  <si>
    <t>SRI LESTARI</t>
  </si>
  <si>
    <t>MKR 2011 03.0 1 03 4620</t>
  </si>
  <si>
    <t>GUNAWAN</t>
  </si>
  <si>
    <t>MKR 2010 03.0 1 03 4008</t>
  </si>
  <si>
    <t>OSID GUNAWAN</t>
  </si>
  <si>
    <t>RACHMAT</t>
  </si>
  <si>
    <t>MKR 2011 03.0 1 03 6391</t>
  </si>
  <si>
    <t>INDI</t>
  </si>
  <si>
    <t>MKR 2011 03,0 1 03 4104</t>
  </si>
  <si>
    <t>IMAS AMANAH</t>
  </si>
  <si>
    <t>MKR 2011 03,0 1 03 4620</t>
  </si>
  <si>
    <t>YANI NURAENI</t>
  </si>
  <si>
    <t>MKR 2011 03,0 1 03 6741</t>
  </si>
  <si>
    <t>DEDEH DURYATI</t>
  </si>
  <si>
    <t>MKR 2011 03,0 1 03 3310</t>
  </si>
  <si>
    <t>M KHOIRUN</t>
  </si>
  <si>
    <t>MTG 2008 03.0 1 03 3300</t>
  </si>
  <si>
    <t>2463/P/C.3/III/2013</t>
  </si>
  <si>
    <t>JAJANG YAYAT</t>
  </si>
  <si>
    <t>MKR 2012 03.0 1 03 00493</t>
  </si>
  <si>
    <t>6437/P/C.3/VI/2013</t>
  </si>
  <si>
    <t>ADE SOBAR</t>
  </si>
  <si>
    <t>MKR 2012 03.0 1 03 00498</t>
  </si>
  <si>
    <t>HERLIS NINGSIH</t>
  </si>
  <si>
    <t>ACENG KURNIA</t>
  </si>
  <si>
    <t>MAMAN LUKMAN H</t>
  </si>
  <si>
    <t>MKR 2012 03.0 1 03 121-1P</t>
  </si>
  <si>
    <t>UMAR SUANDA</t>
  </si>
  <si>
    <t>MKR 2009 03.0 1 03 0121 - 2P1</t>
  </si>
  <si>
    <t>7276/P/C.3/VII/2013</t>
  </si>
  <si>
    <t>TAJUDIN</t>
  </si>
  <si>
    <t>MKR 2012 03.0 1 03 00483</t>
  </si>
  <si>
    <t>WANCA</t>
  </si>
  <si>
    <t>YUDI WARGANA</t>
  </si>
  <si>
    <t>MKR 2012 03.0 1 03 01100</t>
  </si>
  <si>
    <t>7336/P/C.3/VII/2013</t>
  </si>
  <si>
    <t>6589/P/C.3/VII/2013</t>
  </si>
  <si>
    <t>UJANG WAHYUDIN</t>
  </si>
  <si>
    <t>MKR 2012 03.0 1 00498</t>
  </si>
  <si>
    <t>NURODI</t>
  </si>
  <si>
    <t>CUCU JAYA PERMANA</t>
  </si>
  <si>
    <t>MKR 2011 03.0 1 03 6741</t>
  </si>
  <si>
    <t>DEDI SULAEMAN</t>
  </si>
  <si>
    <t>MKR 2010 03.0 1 03 0445</t>
  </si>
  <si>
    <t>ROSMINI</t>
  </si>
  <si>
    <t>MKR 2011 03. 0 1 03 1127</t>
  </si>
  <si>
    <t>YANI RUSDIYANTI</t>
  </si>
  <si>
    <t>MKR 2010 03. 0 1 03 4750</t>
  </si>
  <si>
    <t>ICA KURNIASIH</t>
  </si>
  <si>
    <t>MKR 2011 03.0 1 03 0741</t>
  </si>
  <si>
    <t>SUNARYA</t>
  </si>
  <si>
    <t>MKR 2011 03.0 1 03 0179</t>
  </si>
  <si>
    <t>TITING SURTINI</t>
  </si>
  <si>
    <t>MKR 2012 03.0 1 05424</t>
  </si>
  <si>
    <t>CINUNUK</t>
  </si>
  <si>
    <t>ETI SULASTRI</t>
  </si>
  <si>
    <t>MKR 2012 03.0 1  01843</t>
  </si>
  <si>
    <t>6324/P/C.3/VI/2013</t>
  </si>
  <si>
    <t>ASEP SOMANTRI</t>
  </si>
  <si>
    <t>DIAN RATNA WULAN</t>
  </si>
  <si>
    <t>MKR 2012 03.0 1  00496</t>
  </si>
  <si>
    <t>8693/P/C.3/VIII/2013</t>
  </si>
  <si>
    <t>ENGKOS KOSASIH</t>
  </si>
  <si>
    <t>MKR 2012 03.0 1 05024</t>
  </si>
  <si>
    <t>10970/P/C.3/X/2013</t>
  </si>
  <si>
    <t>WIRAUSAHA MUDA MANDIRI, KOP</t>
  </si>
  <si>
    <t>164/SP/C3/VIII/99</t>
  </si>
  <si>
    <t>KOP. MAKMUR LESTARI</t>
  </si>
  <si>
    <t>2003 010002 1012</t>
  </si>
  <si>
    <t>04.0091.03</t>
  </si>
  <si>
    <t>ENDANG DJUMAEDI</t>
  </si>
  <si>
    <t>04.0062.03</t>
  </si>
  <si>
    <t>CV GIMIKA ( FAN FAJAR KUSWANDA)</t>
  </si>
  <si>
    <t>04.2216.03</t>
  </si>
  <si>
    <t>H. WAWAN SETIAWAN</t>
  </si>
  <si>
    <t>04.0063.03</t>
  </si>
  <si>
    <t>CV MANDIRI JAYA (BAMBANG SOEHARJAT)</t>
  </si>
  <si>
    <t>04.3124.03</t>
  </si>
  <si>
    <t>CV MIRAH SEDJATI</t>
  </si>
  <si>
    <t>04.2864.03</t>
  </si>
  <si>
    <t>WAWAN SOFWAN</t>
  </si>
  <si>
    <t>04.0355.03</t>
  </si>
  <si>
    <t>O. BERLIN SIANIPAR</t>
  </si>
  <si>
    <t>04 0025 03</t>
  </si>
  <si>
    <t>EFRIZAL CHANIAGO</t>
  </si>
  <si>
    <t>04 0891 03</t>
  </si>
  <si>
    <t>UDIN JAENUDIN</t>
  </si>
  <si>
    <t>04.1879.03</t>
  </si>
  <si>
    <t>CV WAHANA PERSADA (AHMAD JAENUDIN)</t>
  </si>
  <si>
    <t>04.0316.03</t>
  </si>
  <si>
    <t>IJANG MULYANA / ANI M</t>
  </si>
  <si>
    <t>04.0420.03</t>
  </si>
  <si>
    <t>ALLEN KURNIAWAN</t>
  </si>
  <si>
    <t>04.1181.03</t>
  </si>
  <si>
    <t>DODY MULYADI</t>
  </si>
  <si>
    <t>04 2924 03</t>
  </si>
  <si>
    <t>ENDAH SUADAH</t>
  </si>
  <si>
    <t>04 3585 03</t>
  </si>
  <si>
    <t>HENDRO RAHARJO</t>
  </si>
  <si>
    <t>04 2655 03</t>
  </si>
  <si>
    <t xml:space="preserve">DIAN SUHENDAR </t>
  </si>
  <si>
    <t>MTG 2010 03,0 1 03 0709</t>
  </si>
  <si>
    <t>ASEP MAHPUDIN</t>
  </si>
  <si>
    <t>MTG 2009 03,0 1 03 3235</t>
  </si>
  <si>
    <t>PAPAT HERMAWAN</t>
  </si>
  <si>
    <t>JUJUN SAPIYUDIN</t>
  </si>
  <si>
    <t>ACEP NANDANG</t>
  </si>
  <si>
    <t>BUDI IRAWAN</t>
  </si>
  <si>
    <t>MKR 2010 03.0 1 03 1977</t>
  </si>
  <si>
    <t>8697/P/C.3/X/2011</t>
  </si>
  <si>
    <t>NOVIANSYAH</t>
  </si>
  <si>
    <t>MTG 2011 03.0 1 03 2171</t>
  </si>
  <si>
    <t>1575/P/C.3/II/2012</t>
  </si>
  <si>
    <t>ENJANG SUTARMAN</t>
  </si>
  <si>
    <t>MTG 2011 03.0 1 03 0391</t>
  </si>
  <si>
    <t>2258/P/C.3/III/2012</t>
  </si>
  <si>
    <t>RYDIA SYLVIAWATI</t>
  </si>
  <si>
    <t>MTG 2009 03.0 1 03 3235</t>
  </si>
  <si>
    <t>9273/P/C.3/IX/2012</t>
  </si>
  <si>
    <t>ASEP NANANG SURYANA</t>
  </si>
  <si>
    <t>MTG 2009 03.0 1 03 2690</t>
  </si>
  <si>
    <t>SUWARNO</t>
  </si>
  <si>
    <t>DENNI HENDRA I</t>
  </si>
  <si>
    <t>04 0967 03</t>
  </si>
  <si>
    <t>10175/P/C.3/X/2012</t>
  </si>
  <si>
    <t>MKR 2011 03.0 1 03 5023</t>
  </si>
  <si>
    <t>11812/P/C.3/XI/2012</t>
  </si>
  <si>
    <t>MTG 2011 03.0 1 03 6246</t>
  </si>
  <si>
    <t>899/P/C.3/I/2013</t>
  </si>
  <si>
    <t>MKR 2012 03.0 1 01 875</t>
  </si>
  <si>
    <t>7031/P/C.3/VII/2013</t>
  </si>
  <si>
    <t>MKR 2012 03.0 1 04 418</t>
  </si>
  <si>
    <t>IHOH SAPTIKAH</t>
  </si>
  <si>
    <t>MKR 2010 03.0 1 03 4122</t>
  </si>
  <si>
    <t>MKR 2012 03.0 1 04973</t>
  </si>
  <si>
    <t>8081/P/C.3/VIII/2013</t>
  </si>
  <si>
    <t>MKR 2011 03.0 1 036408</t>
  </si>
  <si>
    <t>MKR 2012 03.0 1 03 1719</t>
  </si>
  <si>
    <t>8107/P/C.3/VIII/2013</t>
  </si>
  <si>
    <t>EDI NURMANDANI</t>
  </si>
  <si>
    <t>MTG 2011 03.0 1 03 6452</t>
  </si>
  <si>
    <t>11320/P/C.3/X/2013</t>
  </si>
  <si>
    <t>TRIAWAN WIBISANA</t>
  </si>
  <si>
    <t>MKR 2012 03.0 1 04 420</t>
  </si>
  <si>
    <t>MKR 2013 03.0 1 01168</t>
  </si>
  <si>
    <t>PT. SARANA PUMAS MANDIRI</t>
  </si>
  <si>
    <t>04 1086 03</t>
  </si>
  <si>
    <t>TITIN SUHARTINI</t>
  </si>
  <si>
    <t>04 1725 03</t>
  </si>
  <si>
    <t>NITA WIDAYANTI</t>
  </si>
  <si>
    <t>04 0239 03</t>
  </si>
  <si>
    <t>AEF FIRDAUS KHUSAERI</t>
  </si>
  <si>
    <t>MKR 2009 03 0 1 03 3367</t>
  </si>
  <si>
    <t>DODO ROHANA</t>
  </si>
  <si>
    <t>MKR 2010 03 0 1 03 2119</t>
  </si>
  <si>
    <t>DEDI K</t>
  </si>
  <si>
    <t>MKR 2010 03.0 1 03 0123</t>
  </si>
  <si>
    <t>RINNY TRIVIYANI</t>
  </si>
  <si>
    <t>MKR 2010 03.0 1 03 1303</t>
  </si>
  <si>
    <t>YADI SUPRIADI</t>
  </si>
  <si>
    <t>MKR 2010 03.0 1 03 1263</t>
  </si>
  <si>
    <t>MKR 2010 03.0 1 03 4005</t>
  </si>
  <si>
    <t>JAENAL ABIDIN</t>
  </si>
  <si>
    <t>MKR 2010 03.0 1 03 4570</t>
  </si>
  <si>
    <t>IDRIS MUCHTAR</t>
  </si>
  <si>
    <t>MKR 2011 03.0 1 03 5629</t>
  </si>
  <si>
    <t>JONI</t>
  </si>
  <si>
    <t>MKR 2011 03.0 1 03 0168</t>
  </si>
  <si>
    <t>DENNY AJIE</t>
  </si>
  <si>
    <t>MTG 2010 03.0 1 03 3988</t>
  </si>
  <si>
    <t>4106/P/C.3/V/2012</t>
  </si>
  <si>
    <t>IIP HAPIYANTO</t>
  </si>
  <si>
    <t>IDRIS MANSUR</t>
  </si>
  <si>
    <t>MKR 2011 03.0 1 03 5012</t>
  </si>
  <si>
    <t>11824/P/C.3/XI/2012</t>
  </si>
  <si>
    <t>CECEP SUGANDA</t>
  </si>
  <si>
    <t>MTG 2010 03.0 1 03 1727</t>
  </si>
  <si>
    <t>DADANG HIDAYAT</t>
  </si>
  <si>
    <t>MTG 2010 03.0 1 03 2288</t>
  </si>
  <si>
    <t>DADANG HILMAN</t>
  </si>
  <si>
    <t>MTG 2009 03.0 1 03 3521</t>
  </si>
  <si>
    <t>DASEP EDI SUARDI</t>
  </si>
  <si>
    <t>EUIS NENI SURYANI</t>
  </si>
  <si>
    <t>MKR 2011 03.0 1 03 1360</t>
  </si>
  <si>
    <t xml:space="preserve">OMAN ABDURAHMAN </t>
  </si>
  <si>
    <t>MKR 2012 03.0 1 03 3589</t>
  </si>
  <si>
    <t>G. TAUFIK HIDAYAT</t>
  </si>
  <si>
    <t>MTG 2010 03.0 1 03 1366</t>
  </si>
  <si>
    <t>AI MARTINI</t>
  </si>
  <si>
    <t>MKR 2011 03.0 1 03 0136</t>
  </si>
  <si>
    <t>MKR 2011 03.0 1 03 6749</t>
  </si>
  <si>
    <t>2910/P/C.3/III/2013</t>
  </si>
  <si>
    <t>SALENDRA MALIK</t>
  </si>
  <si>
    <t>MKR 2011 03.0 1 03 1888</t>
  </si>
  <si>
    <t>NANIH</t>
  </si>
  <si>
    <t>MKR 2012 03.0 1 04160</t>
  </si>
  <si>
    <t>8598/P/C.3/VIII/2013</t>
  </si>
  <si>
    <t>EDY SUNGKAWA</t>
  </si>
  <si>
    <t>MKR 2012 03.0 1 05520</t>
  </si>
  <si>
    <t>PASTEUR</t>
  </si>
  <si>
    <t>GUNA SATYA NUGRAHA</t>
  </si>
  <si>
    <t>04 2553 03</t>
  </si>
  <si>
    <t>ERVAT ERIVIANTO</t>
  </si>
  <si>
    <t>MTG 2009 03.0 1 03 0183</t>
  </si>
  <si>
    <t>0319/P/C.3/I/2012</t>
  </si>
  <si>
    <t>BASUKI RACHMAT</t>
  </si>
  <si>
    <t>MTG 2011 03.0 1 03 3431</t>
  </si>
  <si>
    <t>IWAN KURNIAWAN</t>
  </si>
  <si>
    <t>MTG 2008 03.0 1 03 3000</t>
  </si>
  <si>
    <t>SIMPANG DAGO</t>
  </si>
  <si>
    <t>KRALI</t>
  </si>
  <si>
    <t>MKR 2010 03.0 1 03 1109</t>
  </si>
  <si>
    <t>10474/P/C.3/XII/2011</t>
  </si>
  <si>
    <t>SRI HARTATI</t>
  </si>
  <si>
    <t>MKR 2009 03.0 1 03 3139</t>
  </si>
  <si>
    <t>SUPRIYANTO</t>
  </si>
  <si>
    <t>MKR 2010 03.0 1 03 4611</t>
  </si>
  <si>
    <t>DEWI MAELANI AMALIA</t>
  </si>
  <si>
    <t>MKR 2010 03 0 1 03 0446</t>
  </si>
  <si>
    <t>3939/P/C.3/V/2012</t>
  </si>
  <si>
    <t>YETI HARYATI</t>
  </si>
  <si>
    <t>MKR 2011 03.0 1 03 1785</t>
  </si>
  <si>
    <t>DIARYANI</t>
  </si>
  <si>
    <t>MKR 2011 03.0 1 03 3903</t>
  </si>
  <si>
    <t>3497/P/C.3/IV/2013</t>
  </si>
  <si>
    <t>MARYOTO</t>
  </si>
  <si>
    <t>MKR 2011 03.0 1 03 3211</t>
  </si>
  <si>
    <t>3509/P/C.3/IV/2013</t>
  </si>
  <si>
    <t>YUYUN YUHANA</t>
  </si>
  <si>
    <t>MKR 2011 03.0 1 03 6748</t>
  </si>
  <si>
    <t>IWAN DERMAWAN</t>
  </si>
  <si>
    <t>MKR 2012 03.0 1 0 0378</t>
  </si>
  <si>
    <t>6328/P/C.3/VI/2013</t>
  </si>
  <si>
    <t>LIE INASANI</t>
  </si>
  <si>
    <t>ANDI YANA</t>
  </si>
  <si>
    <t>MKR 2012 03.0 1 0 2400</t>
  </si>
  <si>
    <t>TINI RUSTINI</t>
  </si>
  <si>
    <t xml:space="preserve">DICKY ADHI MULYANA </t>
  </si>
  <si>
    <t>MKR 2012 03.0 1 04394</t>
  </si>
  <si>
    <t xml:space="preserve">ASEF SYAEFUDIN </t>
  </si>
  <si>
    <t>MKR 2012 03.0 1 04976</t>
  </si>
  <si>
    <t>DEDE TARYAT</t>
  </si>
  <si>
    <t>ADENG WIJAYA</t>
  </si>
  <si>
    <t>04 1110 03</t>
  </si>
  <si>
    <t>DEDI ROHENDI</t>
  </si>
  <si>
    <t>04 1669 03</t>
  </si>
  <si>
    <t>RUKMANA DAYAT</t>
  </si>
  <si>
    <t>04 1982 03</t>
  </si>
  <si>
    <t>MUHAMAD SAEFUL ZAPAR</t>
  </si>
  <si>
    <t>NENENG WARYATI</t>
  </si>
  <si>
    <t>RIZALDI RAMDONA</t>
  </si>
  <si>
    <t xml:space="preserve">ZENIH ERYANA </t>
  </si>
  <si>
    <t xml:space="preserve">DADANG HERMAWAN </t>
  </si>
  <si>
    <t>04 2325 03</t>
  </si>
  <si>
    <t xml:space="preserve">WAWAN RIDWAN </t>
  </si>
  <si>
    <t xml:space="preserve">ACHMAD IDIR </t>
  </si>
  <si>
    <t>MULYADI BIN RAKSA</t>
  </si>
  <si>
    <t>MKR 2008 03.0 1 03 2711</t>
  </si>
  <si>
    <t>AYI ROZANAH</t>
  </si>
  <si>
    <t>SUPRIATNA</t>
  </si>
  <si>
    <t>DAYAT SUPENDI</t>
  </si>
  <si>
    <t>AEK SAPA`AT</t>
  </si>
  <si>
    <t>MKR 2009 03 0 1 03 0252</t>
  </si>
  <si>
    <t>RINI HARTINI</t>
  </si>
  <si>
    <t>MKR 2009 03.0 1 03 3376</t>
  </si>
  <si>
    <t>8654/P/C.3/X/2011</t>
  </si>
  <si>
    <t>DEWI STOPIANI</t>
  </si>
  <si>
    <t>MKR 2009 03.0 1 03 3082</t>
  </si>
  <si>
    <t>R LAKSHMANA AKBAR</t>
  </si>
  <si>
    <t>MKR 2011 03.0 1 03 1878</t>
  </si>
  <si>
    <t>10426/P/C.3/X/2012</t>
  </si>
  <si>
    <t>ABDUL HAMZAH</t>
  </si>
  <si>
    <t>MKR 2011 03.0 1 03 4092</t>
  </si>
  <si>
    <t>MKR 2009 03.0 1 03 1979</t>
  </si>
  <si>
    <t>2989/P/C.3/III/2013</t>
  </si>
  <si>
    <t>RAHMAT MULYANA</t>
  </si>
  <si>
    <t>MTG 2011 03.0 1 03 5417</t>
  </si>
  <si>
    <t>4283/P/C.3/V/2013</t>
  </si>
  <si>
    <t>NANAN NANDANG TARYANA</t>
  </si>
  <si>
    <t>MKR 2012 03.0 1 02 914</t>
  </si>
  <si>
    <t>8361/P/C.3/VIII/2013</t>
  </si>
  <si>
    <t>ASEP SURYA KUSUMAH</t>
  </si>
  <si>
    <t>MKR 2011 03.0 1 03 6328</t>
  </si>
  <si>
    <t>YAYANG J. PRIATNA</t>
  </si>
  <si>
    <t>MKR 2012 03.0 1 05401</t>
  </si>
  <si>
    <t>TINI SETIA ASIH</t>
  </si>
  <si>
    <t>MKR 2012 03.0 1 04245</t>
  </si>
  <si>
    <t>ASEP OTANG</t>
  </si>
  <si>
    <t>ESO NOTO S</t>
  </si>
  <si>
    <t>MKR 2012 03.0 1 05682</t>
  </si>
  <si>
    <t>DADANG JUMARSA</t>
  </si>
  <si>
    <t>MTG 2011 03.0 1 03 0820</t>
  </si>
  <si>
    <t>SUMIATI</t>
  </si>
  <si>
    <t>UJANG SAEPUDIN</t>
  </si>
  <si>
    <t>MASITOH</t>
  </si>
  <si>
    <t>KOMARUDIN</t>
  </si>
  <si>
    <t>MAMAN</t>
  </si>
  <si>
    <t>IMAS</t>
  </si>
  <si>
    <t>MKR 2011 03.0 1 03 3579</t>
  </si>
  <si>
    <t>DARUSMAN</t>
  </si>
  <si>
    <t>11853/P/C.3/XI/2012</t>
  </si>
  <si>
    <t>MASTUR</t>
  </si>
  <si>
    <t>KARJA</t>
  </si>
  <si>
    <t>BANJARSARI</t>
  </si>
  <si>
    <t>RAHMAT</t>
  </si>
  <si>
    <t>SUJANA</t>
  </si>
  <si>
    <t>CICIH LANI ROHAENDI</t>
  </si>
  <si>
    <t>RIDWAN</t>
  </si>
  <si>
    <t>ANI SUMARNI</t>
  </si>
  <si>
    <t>NURAENI</t>
  </si>
  <si>
    <t>2827/P/C.3/III/2013</t>
  </si>
  <si>
    <t>ADIN</t>
  </si>
  <si>
    <t>MKR 2012 03.0 1 00368</t>
  </si>
  <si>
    <t>NENTI</t>
  </si>
  <si>
    <t>LUKMAN HAKIM</t>
  </si>
  <si>
    <t>SUMARDI</t>
  </si>
  <si>
    <t>MAMAT</t>
  </si>
  <si>
    <t>JAJANG SUPARMAN</t>
  </si>
  <si>
    <t>HENDRA</t>
  </si>
  <si>
    <t>LANGENSARI</t>
  </si>
  <si>
    <t>ATANG</t>
  </si>
  <si>
    <t>ASEP WAWAN</t>
  </si>
  <si>
    <t>/P.C.3/X/2013</t>
  </si>
  <si>
    <t>KUSMAN</t>
  </si>
  <si>
    <t>PANGANDARAN</t>
  </si>
  <si>
    <t>SARIPAH</t>
  </si>
  <si>
    <t>ADUNG</t>
  </si>
  <si>
    <t>SRI MULYATI</t>
  </si>
  <si>
    <t>ANANG SURYANA</t>
  </si>
  <si>
    <t>ASEP SUPRIADI</t>
  </si>
  <si>
    <t>ADE KUSNADI</t>
  </si>
  <si>
    <t>04 2355 03</t>
  </si>
  <si>
    <t>ENIH</t>
  </si>
  <si>
    <t>DEDE SUPRIADI</t>
  </si>
  <si>
    <t>WAWAN SETIAWAN</t>
  </si>
  <si>
    <t>NANA SURYANA</t>
  </si>
  <si>
    <t>BADRUZAMAN</t>
  </si>
  <si>
    <t>ABDUL ROZAK</t>
  </si>
  <si>
    <t>ASEP HENDRA</t>
  </si>
  <si>
    <t>YAYAT HIDAYAT</t>
  </si>
  <si>
    <t>AHMAD</t>
  </si>
  <si>
    <t>KADAR SOLIHAT</t>
  </si>
  <si>
    <t>NANA SUTISNA</t>
  </si>
  <si>
    <t>0567/P/C.3/I/2012</t>
  </si>
  <si>
    <t>MTG 2010 03.0 1 03 0709</t>
  </si>
  <si>
    <t>ASEP SURYANA</t>
  </si>
  <si>
    <t>YATI</t>
  </si>
  <si>
    <t>AGUS RUSDIANA</t>
  </si>
  <si>
    <t>2469/P/C.3/III/2013</t>
  </si>
  <si>
    <t>KAWALI</t>
  </si>
  <si>
    <t>PANUMBANGAN</t>
  </si>
  <si>
    <t>ANIH</t>
  </si>
  <si>
    <t>RANCAH</t>
  </si>
  <si>
    <t>IWAN</t>
  </si>
  <si>
    <t>SUPRIADI</t>
  </si>
  <si>
    <t>04.2871.03</t>
  </si>
  <si>
    <t>HASAN</t>
  </si>
  <si>
    <t>YAYAH JUARIAH</t>
  </si>
  <si>
    <t>ABDUL KHOLIK</t>
  </si>
  <si>
    <t>7246/P/C.3/VIII/2011</t>
  </si>
  <si>
    <t>DEDAH JUBAEDAH</t>
  </si>
  <si>
    <t>BAMBANG HERMAWAN</t>
  </si>
  <si>
    <t>EUIS SUMARNI</t>
  </si>
  <si>
    <t>1050/P/C.3/II/2012</t>
  </si>
  <si>
    <t>ASEP SAEPUDIN</t>
  </si>
  <si>
    <t>YETI SUMIATI</t>
  </si>
  <si>
    <t>SARIP HIDAYAT</t>
  </si>
  <si>
    <t>MTG 2010 03.0 1 03 3515</t>
  </si>
  <si>
    <t>SYARIEF HIDAYAT</t>
  </si>
  <si>
    <t>MULYADI</t>
  </si>
  <si>
    <t>SOLEHUDIN</t>
  </si>
  <si>
    <t>ASEP SUTISNA</t>
  </si>
  <si>
    <t>12774/P/C.3/XII/2012</t>
  </si>
  <si>
    <t>SULASTRI</t>
  </si>
  <si>
    <t>ASEP RUSMANA</t>
  </si>
  <si>
    <t>CIPANAS</t>
  </si>
  <si>
    <t>SOLIHIN</t>
  </si>
  <si>
    <t>AISYAH</t>
  </si>
  <si>
    <t>YUYUN</t>
  </si>
  <si>
    <t>SUHENDAR</t>
  </si>
  <si>
    <t>JAJAT SUDRAJAT</t>
  </si>
  <si>
    <t>APID</t>
  </si>
  <si>
    <t>JAJANG</t>
  </si>
  <si>
    <t>SUKANAGARA</t>
  </si>
  <si>
    <t>PATIMAH</t>
  </si>
  <si>
    <t>JUNAEDI</t>
  </si>
  <si>
    <t>CIRANJANG</t>
  </si>
  <si>
    <t>JEJEN</t>
  </si>
  <si>
    <t>H. LILI</t>
  </si>
  <si>
    <t>KOMARIAH</t>
  </si>
  <si>
    <t>MAESAROH</t>
  </si>
  <si>
    <t>NUNUNG NURJANAH</t>
  </si>
  <si>
    <t>RASIDI</t>
  </si>
  <si>
    <t>ASEP SUPRIATNA</t>
  </si>
  <si>
    <t>MAMAN SUPARMAN</t>
  </si>
  <si>
    <t>SYARIFUDIN</t>
  </si>
  <si>
    <t>ARBA</t>
  </si>
  <si>
    <t>ASEP</t>
  </si>
  <si>
    <t>TITIN SUMARTINI</t>
  </si>
  <si>
    <t>SITI ROMLAH</t>
  </si>
  <si>
    <t>WAHYUDIN</t>
  </si>
  <si>
    <t>MTG 2011 03.0 1 03 1056</t>
  </si>
  <si>
    <t>MTG 2010 03.0 1 03 3010</t>
  </si>
  <si>
    <t>10181/P/C.3/X/2012</t>
  </si>
  <si>
    <t>DAYAT</t>
  </si>
  <si>
    <t>IWAN SETIAWAN</t>
  </si>
  <si>
    <t>CILEUNGSI</t>
  </si>
  <si>
    <t>DEDI MULYADI</t>
  </si>
  <si>
    <t>6402/P/C.3/VI/2013</t>
  </si>
  <si>
    <t>CITEUREUP</t>
  </si>
  <si>
    <t>OBAY</t>
  </si>
  <si>
    <t>CICIH</t>
  </si>
  <si>
    <t>PEPEN SUPENDI</t>
  </si>
  <si>
    <t>LEUWILIANG</t>
  </si>
  <si>
    <t>MUHLISIN</t>
  </si>
  <si>
    <t>MKR 2012 03.0 1  03550</t>
  </si>
  <si>
    <t>SAFEI</t>
  </si>
  <si>
    <t>YANTO</t>
  </si>
  <si>
    <t>DEDI HIDAYAT</t>
  </si>
  <si>
    <t>MTG 2009 03.0 1 03 3236</t>
  </si>
  <si>
    <t>8357/P/C.3/VIII/2013</t>
  </si>
  <si>
    <t>ASEP SAEPULLOH</t>
  </si>
  <si>
    <t>MUSTOFA</t>
  </si>
  <si>
    <t>IBROHIM</t>
  </si>
  <si>
    <t>MARJUKI</t>
  </si>
  <si>
    <t>ABDULLAH</t>
  </si>
  <si>
    <t>ENDANG</t>
  </si>
  <si>
    <t>KASIM</t>
  </si>
  <si>
    <t>ROSIDAH</t>
  </si>
  <si>
    <t>TITIN</t>
  </si>
  <si>
    <t>ENING</t>
  </si>
  <si>
    <t>SUGANDA</t>
  </si>
  <si>
    <t>TAJUR</t>
  </si>
  <si>
    <t>NANANG</t>
  </si>
  <si>
    <t>MTG 2010 03.0 1 03 0710</t>
  </si>
  <si>
    <t>EMAN SUHERMAN</t>
  </si>
  <si>
    <t>HASANUDIN</t>
  </si>
  <si>
    <t>SYAMSUDIN</t>
  </si>
  <si>
    <t>DEDI JUNAEDI</t>
  </si>
  <si>
    <t>MUMUN MAEMUNAH</t>
  </si>
  <si>
    <t>ENDANG HIDAYAT</t>
  </si>
  <si>
    <t>ABDUL HAMID</t>
  </si>
  <si>
    <t>04 1851 03</t>
  </si>
  <si>
    <t>JENAL</t>
  </si>
  <si>
    <t>04 0516 03</t>
  </si>
  <si>
    <t>H. SALEH</t>
  </si>
  <si>
    <t>NURJAYA</t>
  </si>
  <si>
    <t>JAELANI</t>
  </si>
  <si>
    <t>ADI SUPRIADI</t>
  </si>
  <si>
    <t>ELI DAHLIA</t>
  </si>
  <si>
    <t>MTG 2010 03.0 1 03 0398</t>
  </si>
  <si>
    <t>JABABEKA</t>
  </si>
  <si>
    <t>BABELAN</t>
  </si>
  <si>
    <t>PT MACI CITRA MANDIRI</t>
  </si>
  <si>
    <t>04 0683 03</t>
  </si>
  <si>
    <t xml:space="preserve">CV. FAJAR SINAR MULYA </t>
  </si>
  <si>
    <t>04 0431 03</t>
  </si>
  <si>
    <t>PT INTAN BANTEN PERSADA</t>
  </si>
  <si>
    <t>04 1029 03</t>
  </si>
  <si>
    <t xml:space="preserve">CV BUMI DAMAI SEJAHTERA </t>
  </si>
  <si>
    <t>04 3053 03</t>
  </si>
  <si>
    <t xml:space="preserve">CV. AL - AMIN </t>
  </si>
  <si>
    <t>KTR 200803.03.03</t>
  </si>
  <si>
    <t xml:space="preserve">PT LUNA ABADI KARYA </t>
  </si>
  <si>
    <t>KTR 2008 030103 2675</t>
  </si>
  <si>
    <t>MASKANI</t>
  </si>
  <si>
    <t>MKR 2008 03. 0 1 03 3181</t>
  </si>
  <si>
    <t>JATMIKO</t>
  </si>
  <si>
    <t>ASMANI</t>
  </si>
  <si>
    <t>MKR 2008 03 0 1 03 3181</t>
  </si>
  <si>
    <t>PT. ARUB PENTANAMAS</t>
  </si>
  <si>
    <t>KTR 2008 03. 0 1 03 2675</t>
  </si>
  <si>
    <t>JUHANA</t>
  </si>
  <si>
    <t>MKR 2008 03.0 1 03 3181</t>
  </si>
  <si>
    <t>IMAN BUDIANA</t>
  </si>
  <si>
    <t>FAKHRUROJI</t>
  </si>
  <si>
    <t>MKR 2008 03.0 1 03 3318</t>
  </si>
  <si>
    <t>LAFFA CARDO</t>
  </si>
  <si>
    <t>MKR 2008 03.0 1 03 3180</t>
  </si>
  <si>
    <t>ENY PURWANINGSIH</t>
  </si>
  <si>
    <t>MKR 2008 03.0 1 03 0318</t>
  </si>
  <si>
    <t>DEDY SUTIANA</t>
  </si>
  <si>
    <t>MKR 2009 03.0 1 03 0394</t>
  </si>
  <si>
    <t>TUKINO URIP</t>
  </si>
  <si>
    <t>MKR 2008 03.0 1 03 3317</t>
  </si>
  <si>
    <t>NUSYIRWAN</t>
  </si>
  <si>
    <t>MKR 2009 03 0 1 03 0394</t>
  </si>
  <si>
    <t>MKR 2009 03.0 1 03 1563</t>
  </si>
  <si>
    <t>AKHSAN YUDIANA</t>
  </si>
  <si>
    <t>SRI MULYANI</t>
  </si>
  <si>
    <t>MKR 2009 03.0 1 03 0942</t>
  </si>
  <si>
    <t>SUNAETI</t>
  </si>
  <si>
    <t>MKR 2009 03.0 1 03 3317</t>
  </si>
  <si>
    <t>BUANG SIDIK</t>
  </si>
  <si>
    <t>ALFONS ANWAR</t>
  </si>
  <si>
    <t>EUIS SUMIATI</t>
  </si>
  <si>
    <t>MKR 2009 03.0 1 03 1733</t>
  </si>
  <si>
    <t>WIRATNO</t>
  </si>
  <si>
    <t>SUKEMI</t>
  </si>
  <si>
    <t>DEDEN SURIANA</t>
  </si>
  <si>
    <t>MAHDI HALIM</t>
  </si>
  <si>
    <t>HABIBULLOH</t>
  </si>
  <si>
    <t>04 1668 03</t>
  </si>
  <si>
    <t>DAUD H MANULANG</t>
  </si>
  <si>
    <t>ARDANI S</t>
  </si>
  <si>
    <t>NURUL UYUN</t>
  </si>
  <si>
    <t>MUFTADI</t>
  </si>
  <si>
    <t>MASDUKI</t>
  </si>
  <si>
    <t>MKR 2009 03.0 1 03 0393</t>
  </si>
  <si>
    <t>WAWAH</t>
  </si>
  <si>
    <t>MKR 2009 03.0 1 03 2405</t>
  </si>
  <si>
    <t>SUPRI</t>
  </si>
  <si>
    <t>MKR 2009 03.0 1 03 2725</t>
  </si>
  <si>
    <t>MUNTOFIAH</t>
  </si>
  <si>
    <t>MKR 2009 03.0 1 03 2032</t>
  </si>
  <si>
    <t>SANTAWI</t>
  </si>
  <si>
    <t>MTG 2010 03.0 1 03 0183</t>
  </si>
  <si>
    <t>IRWAN NUR PERMADIANA</t>
  </si>
  <si>
    <t>MTG 2009 03,0 1 03 0406</t>
  </si>
  <si>
    <t>LILIS MUTIA</t>
  </si>
  <si>
    <t>MKR 2009 03 0 1 03 1733</t>
  </si>
  <si>
    <t>YUSRON RUSYADI</t>
  </si>
  <si>
    <t>MKR 2009 03 0 1 03 0393</t>
  </si>
  <si>
    <t>HAMBALI</t>
  </si>
  <si>
    <t>MKR 2008 03 0 1 03 3317</t>
  </si>
  <si>
    <t>HJ SUNAYAH</t>
  </si>
  <si>
    <t>MKR 2009 03 0 1 03 0942</t>
  </si>
  <si>
    <t>SUPARWI</t>
  </si>
  <si>
    <t>DRS. ADNAN</t>
  </si>
  <si>
    <t>MKR 2009 03 0 1 03 1763</t>
  </si>
  <si>
    <t>RATNA DEWI</t>
  </si>
  <si>
    <t>H. IDRIS ABU BAKAR</t>
  </si>
  <si>
    <t>MKR 2010 03 0 1 03 0063</t>
  </si>
  <si>
    <t>IMAS MASTIAH</t>
  </si>
  <si>
    <t>MKR 2009 03 0 1 03 1563</t>
  </si>
  <si>
    <t>MUSFIKOH</t>
  </si>
  <si>
    <t>ANDRIANI</t>
  </si>
  <si>
    <t>ROHANAH</t>
  </si>
  <si>
    <t>NANI MULYANI S</t>
  </si>
  <si>
    <t>JUNAIDI FURQON</t>
  </si>
  <si>
    <t>MKR 2008 03 0 1 03 0394</t>
  </si>
  <si>
    <t>MARSAN</t>
  </si>
  <si>
    <t>MKR 2010 03 0 1 03 1158</t>
  </si>
  <si>
    <t>MOMON LUKMAN</t>
  </si>
  <si>
    <t>04 0305 03</t>
  </si>
  <si>
    <t>FERY HINDRARTI</t>
  </si>
  <si>
    <t>MKR 2010 03.0 1 03 1033</t>
  </si>
  <si>
    <t>SARIKAM</t>
  </si>
  <si>
    <t>M HILMI</t>
  </si>
  <si>
    <t>SUFI'AH</t>
  </si>
  <si>
    <t>MASRUROH</t>
  </si>
  <si>
    <t>RITA ISMAELIA</t>
  </si>
  <si>
    <t>ISMAIL SIDIK</t>
  </si>
  <si>
    <t>HIKMAT KUSUMA</t>
  </si>
  <si>
    <t>HJ TIEN SUWARNI</t>
  </si>
  <si>
    <t>AZIMAR TINI</t>
  </si>
  <si>
    <t>H. MADARIP</t>
  </si>
  <si>
    <t>MKR 2009 03.0 1 03 3439</t>
  </si>
  <si>
    <t>YATI HARYATI</t>
  </si>
  <si>
    <t>JUPRI</t>
  </si>
  <si>
    <t>RUSMIYATI</t>
  </si>
  <si>
    <t>UKAT SUKATUDIN</t>
  </si>
  <si>
    <t>YULIANA</t>
  </si>
  <si>
    <t>YANAH NURHASANAH</t>
  </si>
  <si>
    <t>MKR 2010 03.0 1 03 1158</t>
  </si>
  <si>
    <t>ETHI SUTINANIYANTI</t>
  </si>
  <si>
    <t>AZAT SUDRAZAT</t>
  </si>
  <si>
    <t>MTG 2009 03.0 1 03 3651</t>
  </si>
  <si>
    <t>PRIHASTUTI</t>
  </si>
  <si>
    <t>EKO APRIYANTO</t>
  </si>
  <si>
    <t>MKR 2010 03.0 1 03 1003</t>
  </si>
  <si>
    <t>9257/P/C.3/XI/2011</t>
  </si>
  <si>
    <t>YETI LIDIAWATI, SE</t>
  </si>
  <si>
    <t>MTG 2011 03.0 1 03 4736</t>
  </si>
  <si>
    <t>7122/P/C.3/VIII/2012</t>
  </si>
  <si>
    <t>AHMAD SAMBUDI</t>
  </si>
  <si>
    <t>7284/P/C.3/VIII/2012</t>
  </si>
  <si>
    <t>UNANG SUHENDI</t>
  </si>
  <si>
    <t>ROHMAN</t>
  </si>
  <si>
    <t>MKR 2009 03.0 1 03 1763</t>
  </si>
  <si>
    <t>TB. ERYADI, DRS</t>
  </si>
  <si>
    <t>MTG 2011 03.0 1 03 5799</t>
  </si>
  <si>
    <t>8047/P/C.3/IX/2012</t>
  </si>
  <si>
    <t>SUKAESIH</t>
  </si>
  <si>
    <t>9321/P/C.3/IX/2012</t>
  </si>
  <si>
    <t>MASRONI</t>
  </si>
  <si>
    <t>MKR 2010 03.0 1 03 2260</t>
  </si>
  <si>
    <t>AHMAD SUHENDAR</t>
  </si>
  <si>
    <t>ELIS MAYA SUSANTI</t>
  </si>
  <si>
    <t>MKR 2009 03.0 1 03 1988</t>
  </si>
  <si>
    <t>M. HARUJI</t>
  </si>
  <si>
    <t>DEDI JUMADI</t>
  </si>
  <si>
    <t>MKR 2010 03.0 1 03 2880</t>
  </si>
  <si>
    <t>SAYUNI M NUR</t>
  </si>
  <si>
    <t>MKR 2011 03.0 1 03 5472</t>
  </si>
  <si>
    <t>MARYANTI</t>
  </si>
  <si>
    <t>MKR 2011 03.0 1 03 2410</t>
  </si>
  <si>
    <t>FAHMI ST</t>
  </si>
  <si>
    <t>MKR 2010 03.0 1 03 0591</t>
  </si>
  <si>
    <t>JUHRONI</t>
  </si>
  <si>
    <t>MKR 2010 03.0 1 03 2258</t>
  </si>
  <si>
    <t>SITI ROHILAH</t>
  </si>
  <si>
    <t>ROHILI</t>
  </si>
  <si>
    <t>MKR 2011 03.0 1 03 4244</t>
  </si>
  <si>
    <t>BRAMASTO KUSDARYONO</t>
  </si>
  <si>
    <t>04 0741 03</t>
  </si>
  <si>
    <t>900/P/C.3/I/2013</t>
  </si>
  <si>
    <t>MKR 2011 03.0 1 03 6393</t>
  </si>
  <si>
    <t>1908/P/C.3/II/2013</t>
  </si>
  <si>
    <t>FATCHUROCHMAN</t>
  </si>
  <si>
    <t>MKR 2011 03.0 1 03 1806</t>
  </si>
  <si>
    <t>IBRAHIM BANJARAN SARI</t>
  </si>
  <si>
    <t>MKR 2011 03.0 1 03 6397</t>
  </si>
  <si>
    <t>MASTUFI</t>
  </si>
  <si>
    <t>USWATUN HASANAH</t>
  </si>
  <si>
    <t>MKR 2011 03.0 1 03 6736</t>
  </si>
  <si>
    <t>JUNAENAH</t>
  </si>
  <si>
    <t>2821/P/C.3/III/2013</t>
  </si>
  <si>
    <t>HUJAENI</t>
  </si>
  <si>
    <t>DWI YANI</t>
  </si>
  <si>
    <t>MAIMUNAH</t>
  </si>
  <si>
    <t>AHMAD NUROHIM</t>
  </si>
  <si>
    <t>PUJI HASTUTI</t>
  </si>
  <si>
    <t>SARFANI A. MUKTI</t>
  </si>
  <si>
    <t>SUKANA</t>
  </si>
  <si>
    <t>MTG 2009 03.0 1 03 2249</t>
  </si>
  <si>
    <t>3510/P/C.3/IV/2013</t>
  </si>
  <si>
    <t>SAFEDI</t>
  </si>
  <si>
    <t>MKR 2012 03.0 1 0 6397</t>
  </si>
  <si>
    <t>6438/P/C.3/VI/2013</t>
  </si>
  <si>
    <t>NIRMALAWATI</t>
  </si>
  <si>
    <t>MKR 2012 03.0 1 0 2174</t>
  </si>
  <si>
    <t>SUGIRI</t>
  </si>
  <si>
    <t>MKR 2012 03.0 1 0 3065</t>
  </si>
  <si>
    <t>FAUJI ALI (38 THN)</t>
  </si>
  <si>
    <t>MTG 2011 03.0 1 03 2344</t>
  </si>
  <si>
    <t>7048/P/C.3/VII/2013</t>
  </si>
  <si>
    <t>MUHAMAD ARIS</t>
  </si>
  <si>
    <t>MTG 2011 03.0 1 03 1926</t>
  </si>
  <si>
    <t>DEDI KUSNADI</t>
  </si>
  <si>
    <t>MKR 2012 03.0 1 3065</t>
  </si>
  <si>
    <t>7323/P/C.3/VII/2013</t>
  </si>
  <si>
    <t>M AGUS MAULANA</t>
  </si>
  <si>
    <t>MKR 2012 03.0 1 1133</t>
  </si>
  <si>
    <t>AGUS MAULANA</t>
  </si>
  <si>
    <t>SUGIMAN</t>
  </si>
  <si>
    <t>MKR 2012 03.0 1 03720</t>
  </si>
  <si>
    <t>FARA RAMON VALENTINO</t>
  </si>
  <si>
    <t>ESTI OLINDA</t>
  </si>
  <si>
    <t>EVI KHOPIPAH</t>
  </si>
  <si>
    <t>MERAK</t>
  </si>
  <si>
    <t>OMI HERNI</t>
  </si>
  <si>
    <t>MKR 2010 03.0 1 03 1289</t>
  </si>
  <si>
    <t>8692/P/C.3/X/2011</t>
  </si>
  <si>
    <t>MADI</t>
  </si>
  <si>
    <t>MKR 2010 03.0 1 03 0698</t>
  </si>
  <si>
    <t>MUSTAUFIK H</t>
  </si>
  <si>
    <t>MKR 2012 03.0 1 0 2854</t>
  </si>
  <si>
    <t>SADELI</t>
  </si>
  <si>
    <t>MKR 2012 03.0 1 0 2162</t>
  </si>
  <si>
    <t>HERMAN SURACHMAN</t>
  </si>
  <si>
    <t>MKR 2012 03.0 1 0 0742</t>
  </si>
  <si>
    <t>DENI IRAWAN</t>
  </si>
  <si>
    <t>MKR 2012 03.0 1 02854</t>
  </si>
  <si>
    <t>DEDI WAHYUDI</t>
  </si>
  <si>
    <t>IRMAN PERMANA</t>
  </si>
  <si>
    <t>MKR 2012 03.0 1 03725</t>
  </si>
  <si>
    <t>ANYAR</t>
  </si>
  <si>
    <t>FANANI HENDRAWAN</t>
  </si>
  <si>
    <t>MKR 2010 03.0 1 03 2615</t>
  </si>
  <si>
    <t>10481/P/C.3/XII/2011</t>
  </si>
  <si>
    <t>ANAWIAH</t>
  </si>
  <si>
    <t>MKR 2010 03.0 1 03 1290</t>
  </si>
  <si>
    <t>NENGSIH HANDAYANI</t>
  </si>
  <si>
    <t>MKR 2011 03.0 1 03 4243</t>
  </si>
  <si>
    <t xml:space="preserve">A. HAMDI, H. </t>
  </si>
  <si>
    <t>MKR 2012 03.0 1 03 01068</t>
  </si>
  <si>
    <t>3856/P/C.3/IV/2013</t>
  </si>
  <si>
    <t xml:space="preserve">EVI </t>
  </si>
  <si>
    <t>MKR 2012 03.0 1 03 01780</t>
  </si>
  <si>
    <t>3503/P/C.3/IV/2013</t>
  </si>
  <si>
    <t>NANI PRIHATINI</t>
  </si>
  <si>
    <t>MKR 2012 03.0 1 03728</t>
  </si>
  <si>
    <t>ENCUM BINTI  H MASRA</t>
  </si>
  <si>
    <t>WAWAN UJA</t>
  </si>
  <si>
    <t>MKR 2012 03.0 1 02916</t>
  </si>
  <si>
    <t>CUCUN</t>
  </si>
  <si>
    <t>04.0953.03</t>
  </si>
  <si>
    <t>ROLAN HADIANSYAH</t>
  </si>
  <si>
    <t>NANA ROHANA</t>
  </si>
  <si>
    <t>SUWANDA</t>
  </si>
  <si>
    <t>04.1465.03</t>
  </si>
  <si>
    <t>CECEP YUDI PERMANA</t>
  </si>
  <si>
    <t>IDING SETIAWAN</t>
  </si>
  <si>
    <t>04.3339.03</t>
  </si>
  <si>
    <t>MARLINA</t>
  </si>
  <si>
    <t>04.3019.03</t>
  </si>
  <si>
    <t>DEWI JULAEHA</t>
  </si>
  <si>
    <t>04.0308.03</t>
  </si>
  <si>
    <t>ROCHMAN HIDAYAT</t>
  </si>
  <si>
    <t>E LINA FITRIANI</t>
  </si>
  <si>
    <t>ADJID</t>
  </si>
  <si>
    <t>04.0108.03</t>
  </si>
  <si>
    <t>ACENG</t>
  </si>
  <si>
    <t>EUIS SUHARTI</t>
  </si>
  <si>
    <t>04.0871.03</t>
  </si>
  <si>
    <t>KUSWANTO</t>
  </si>
  <si>
    <t>CV ARGINA TEKNOLOGI</t>
  </si>
  <si>
    <t>04.0784.02</t>
  </si>
  <si>
    <t>SARIM SAEPUDIN</t>
  </si>
  <si>
    <t>04.2542.03</t>
  </si>
  <si>
    <t>ADE SUMINAH</t>
  </si>
  <si>
    <t>SUHARYANA</t>
  </si>
  <si>
    <t>04.3018.03</t>
  </si>
  <si>
    <t>SRI ENDANG</t>
  </si>
  <si>
    <t>04.3022.03</t>
  </si>
  <si>
    <t>YADI QUSTANTI</t>
  </si>
  <si>
    <t>04.2541.03</t>
  </si>
  <si>
    <t>TITA PUSPITA</t>
  </si>
  <si>
    <t>04.2679.03</t>
  </si>
  <si>
    <t>LILI SUMARDI</t>
  </si>
  <si>
    <t>04.3633.03</t>
  </si>
  <si>
    <t>AI ADAWIAH</t>
  </si>
  <si>
    <t>04.3168.03</t>
  </si>
  <si>
    <t>JUANGSIH</t>
  </si>
  <si>
    <t>04.3308.03</t>
  </si>
  <si>
    <t>ASEP SOBARNA</t>
  </si>
  <si>
    <t>MOCH. TAUFIK LUBIS</t>
  </si>
  <si>
    <t xml:space="preserve">04 1020 03 </t>
  </si>
  <si>
    <t>SITI AISYAH</t>
  </si>
  <si>
    <t>ADENITA NURYANTHI</t>
  </si>
  <si>
    <t xml:space="preserve">04 0631 03 </t>
  </si>
  <si>
    <t>UUH RUHENDRA</t>
  </si>
  <si>
    <t>04 2539 03</t>
  </si>
  <si>
    <t>WIDODO</t>
  </si>
  <si>
    <t>IDA HIDAYAH</t>
  </si>
  <si>
    <t xml:space="preserve">04 1021 03 </t>
  </si>
  <si>
    <t>ASEP SAEFUDIN</t>
  </si>
  <si>
    <t>MKR 2008 03.01.03.2710</t>
  </si>
  <si>
    <t xml:space="preserve">UMAR SUCAHYADI </t>
  </si>
  <si>
    <t>MKR 2009 03.01.03.0809</t>
  </si>
  <si>
    <t>YUSUP SUPARMAN</t>
  </si>
  <si>
    <t>04 1021 03</t>
  </si>
  <si>
    <t>RINA TRISNAWATI</t>
  </si>
  <si>
    <t>MKR 2009 03.0 1 03 0013</t>
  </si>
  <si>
    <t>MKR 2009 03.0 1 03 0014</t>
  </si>
  <si>
    <t>SAHIDIN</t>
  </si>
  <si>
    <t>MKR 2008 03.0 1 03 0207</t>
  </si>
  <si>
    <t>RAHMAT HIDAYAT</t>
  </si>
  <si>
    <t>MKR 2009 03 0 1 03 1162</t>
  </si>
  <si>
    <t>MKR 2009 03 0 1 03 0402</t>
  </si>
  <si>
    <t>TIDAR WINDHUTAMA</t>
  </si>
  <si>
    <t>MKR 2009 03 0 1 03 0502</t>
  </si>
  <si>
    <t xml:space="preserve">DADANG MULYA        </t>
  </si>
  <si>
    <t>MKR 2010 03.01 03 0930</t>
  </si>
  <si>
    <t xml:space="preserve">GELORA PURBA </t>
  </si>
  <si>
    <t>MKR 2010 03.01 03 0333</t>
  </si>
  <si>
    <t>SUPARNO</t>
  </si>
  <si>
    <t>MKR 2011 03 01 03 0604</t>
  </si>
  <si>
    <t>ADE SUPRIYADI</t>
  </si>
  <si>
    <t>MKR 2011 03 01 03 2699</t>
  </si>
  <si>
    <t>NENAH SUTIARSA</t>
  </si>
  <si>
    <t>MKR 2010 03. 0 1 03 4246</t>
  </si>
  <si>
    <t>YAYAT DADANG H</t>
  </si>
  <si>
    <t>MKR 2010 03. 0 1 03 0619</t>
  </si>
  <si>
    <t>MASA'AT</t>
  </si>
  <si>
    <t>MKR 2010 03. 0 1 03 1388</t>
  </si>
  <si>
    <t>IWAN MONORFA</t>
  </si>
  <si>
    <t>MKR 2010 03.0 1 03 3322</t>
  </si>
  <si>
    <t>0557/P/C.3/I/2012</t>
  </si>
  <si>
    <t>YATI ANGGRAENI</t>
  </si>
  <si>
    <t>MKR 2011 03.01 03 0969</t>
  </si>
  <si>
    <t>2499/P/C.3/III/2012</t>
  </si>
  <si>
    <t>NIA KURNIASIH</t>
  </si>
  <si>
    <t>MKR 2010 03.01 03 1833</t>
  </si>
  <si>
    <t>AGUS RIANTO</t>
  </si>
  <si>
    <t>04 1815 03</t>
  </si>
  <si>
    <t>3363/P/C.3/IV/2012</t>
  </si>
  <si>
    <t>ANANG SALADIN</t>
  </si>
  <si>
    <t>MKR 2010 03.0 1 03 3716</t>
  </si>
  <si>
    <t>7376/P/C.3/VIII/2012</t>
  </si>
  <si>
    <t>AKHMAD RUKHIMAD</t>
  </si>
  <si>
    <t>10438/P/C.3/X/2012</t>
  </si>
  <si>
    <t>DIKDIK KURNIAWAN</t>
  </si>
  <si>
    <t>MKR 2011 03.0 1 03 4537</t>
  </si>
  <si>
    <t>11108/P/C.3/XI/2012</t>
  </si>
  <si>
    <t>MKR 2011 03.0 1 03 1833</t>
  </si>
  <si>
    <t>IYUS ATIKAH</t>
  </si>
  <si>
    <t>MKR 2011 03.0 1 03 1876</t>
  </si>
  <si>
    <t>LILIS NURHAYATI</t>
  </si>
  <si>
    <t>MKR 2011 03.0 1 03 1199</t>
  </si>
  <si>
    <t>12707/P/C.3/XII/2012</t>
  </si>
  <si>
    <t>TAOPIK MUSTOPA</t>
  </si>
  <si>
    <t>MKR 2011 03.0 1 03 5604</t>
  </si>
  <si>
    <t>ENTIN SUMARNI</t>
  </si>
  <si>
    <t>MAS'AAT</t>
  </si>
  <si>
    <t>MKR 2010 03.0 1 03 2907</t>
  </si>
  <si>
    <t>ACEP RUSMANA</t>
  </si>
  <si>
    <t>MKR 2012 03.0 1  05009</t>
  </si>
  <si>
    <t>8394/P/C.3/VIII/2013</t>
  </si>
  <si>
    <t>MOCHAMAD AAM KUNTADI</t>
  </si>
  <si>
    <t>MTG 2012 03.0 1 01616</t>
  </si>
  <si>
    <t>ADE IRAWAN</t>
  </si>
  <si>
    <t>MTG 2011 03.0 1 03 6133</t>
  </si>
  <si>
    <t>SUNARLI</t>
  </si>
  <si>
    <t>MKR 2012 03.0 01 05466</t>
  </si>
  <si>
    <t>MKR 2012 03.0 1 01236</t>
  </si>
  <si>
    <t>IIS JUBAEDAH</t>
  </si>
  <si>
    <t>MKR 2010 03 01 03 1745</t>
  </si>
  <si>
    <t>MUJIATI</t>
  </si>
  <si>
    <t>MKR 2010 03 01 03 4605</t>
  </si>
  <si>
    <t>DEDIH HERYADI</t>
  </si>
  <si>
    <t>ASEP AHYAD HIDAYATULLAH</t>
  </si>
  <si>
    <t>MKR 2011 03. 0 1 03 0809</t>
  </si>
  <si>
    <t>YAMAN GEA</t>
  </si>
  <si>
    <t>MKR 2011 03. 0 1 03 1319</t>
  </si>
  <si>
    <t>LILIS SOLIHAH</t>
  </si>
  <si>
    <t>MKR 2011 03. 0 1 03 3759</t>
  </si>
  <si>
    <t>ENJANG HERDIANSYAH</t>
  </si>
  <si>
    <t>MKR 2011 03 01 03 2725</t>
  </si>
  <si>
    <t>DEDI KOSWARA</t>
  </si>
  <si>
    <t>MKR 2011 03.0 1 03 2725</t>
  </si>
  <si>
    <t>ENENG RAHMAWATI</t>
  </si>
  <si>
    <t>MKR 2011 03.0 1 03 0857</t>
  </si>
  <si>
    <t>IKEU YULIANTI</t>
  </si>
  <si>
    <t>MKR 2011 03.0 1 03 5041</t>
  </si>
  <si>
    <t>IWAN SAEPUNIJAR</t>
  </si>
  <si>
    <t>CEP SUARYA</t>
  </si>
  <si>
    <t>MKR 2011 03.0 1 03 3759</t>
  </si>
  <si>
    <t>JAENUDIN</t>
  </si>
  <si>
    <t>MKR 2011 03.0 1 03 0809</t>
  </si>
  <si>
    <t>TAHI TAMPUBOLON</t>
  </si>
  <si>
    <t>MKR 2011 03.01 03 3759</t>
  </si>
  <si>
    <t>NANI NURHAYATI</t>
  </si>
  <si>
    <t>MKR 2011 03.01 03 2725</t>
  </si>
  <si>
    <t>KAESIH</t>
  </si>
  <si>
    <t>MKR 2011 03.01 03 5602</t>
  </si>
  <si>
    <t>ALFIAN ABDULLAH</t>
  </si>
  <si>
    <t>ALEK</t>
  </si>
  <si>
    <t>DADAN SUDRAJAT</t>
  </si>
  <si>
    <t>NOVA IRMAYANTI</t>
  </si>
  <si>
    <t>MKR 2011 03.01 03 4281</t>
  </si>
  <si>
    <t>ROSIH</t>
  </si>
  <si>
    <t>MKR 2011 03.0 1 03 5242</t>
  </si>
  <si>
    <t>ENJANG SAEPUDIN</t>
  </si>
  <si>
    <t>MOMOY MULYATI</t>
  </si>
  <si>
    <t>MKR 2011 03.0 1 03 6092</t>
  </si>
  <si>
    <t>MKR 2010 03.0 1 03 4605</t>
  </si>
  <si>
    <t>ASEP GUMILAR</t>
  </si>
  <si>
    <t>MKR 2011 03.0 1 03 4281</t>
  </si>
  <si>
    <t>IIS CUPARTIKAH</t>
  </si>
  <si>
    <t>AI KARSIDAH</t>
  </si>
  <si>
    <t>MKR 2011 03.0 1 03 5602</t>
  </si>
  <si>
    <t>AI NURHAENI</t>
  </si>
  <si>
    <t>MKR 2012 03.3 1 0 0760</t>
  </si>
  <si>
    <t>KOMALA</t>
  </si>
  <si>
    <t>CIJERAH</t>
  </si>
  <si>
    <t>PATHURI</t>
  </si>
  <si>
    <t>MKR 2009 0 3 01 0 3 0614</t>
  </si>
  <si>
    <t>NURHADIYATI</t>
  </si>
  <si>
    <t>MKR 2009 03.0 1 03 3168</t>
  </si>
  <si>
    <t>MKR 2009 03.0 1 03 2629</t>
  </si>
  <si>
    <t>HENRY PURNOMO</t>
  </si>
  <si>
    <t>MKR 2008 03.0 1 03 2504</t>
  </si>
  <si>
    <t>BALYA IBNU MULKAN NASUTION</t>
  </si>
  <si>
    <t>MKR 2010 03 0 1 03 1833</t>
  </si>
  <si>
    <t>DEDEH MULYANI</t>
  </si>
  <si>
    <t>MKR 2010 03 0 1 03 1388</t>
  </si>
  <si>
    <t>NANANG ROCHMAT</t>
  </si>
  <si>
    <t>MKR 2010 03 0 1 03 1988</t>
  </si>
  <si>
    <t>EDI JUNAEDI</t>
  </si>
  <si>
    <t>MKR 2010 03.0 1 03 0260</t>
  </si>
  <si>
    <t>ENDANG SAEPUDIN</t>
  </si>
  <si>
    <t>MKR 2011. 03.0 1 03 0969</t>
  </si>
  <si>
    <t>LIA AGUSTINA YULIANI</t>
  </si>
  <si>
    <t>MKR 2011 03.0 1 03 6093</t>
  </si>
  <si>
    <t>EEP ERAS</t>
  </si>
  <si>
    <t>MKR 2011 03.0 1 03.0 1 03 5035</t>
  </si>
  <si>
    <t>8684/P/C.3/VIII/2013</t>
  </si>
  <si>
    <t>UKAESIH</t>
  </si>
  <si>
    <t>MKR 2012 03.0 1 0 3520</t>
  </si>
  <si>
    <t>BUDI SAEPULOH</t>
  </si>
  <si>
    <t>MKR 2012 03.0 1 0 3502</t>
  </si>
  <si>
    <t>CISANGKAN</t>
  </si>
  <si>
    <t>TARYATA SUHERMAN</t>
  </si>
  <si>
    <t>MKR 2009 03 0 1 03 3661</t>
  </si>
  <si>
    <t>TITIN SUPRIATIN</t>
  </si>
  <si>
    <t>MKR 2009 03.0 1 03 2832</t>
  </si>
  <si>
    <t>6951/P/C.3/VIII/2011</t>
  </si>
  <si>
    <t>YODI AGUS</t>
  </si>
  <si>
    <t>MKR 2010 03,0 1 03 3322</t>
  </si>
  <si>
    <t>7830/P/C.3/IX/2011</t>
  </si>
  <si>
    <t>LIZRIADI</t>
  </si>
  <si>
    <t>MKR 2009 03.0 1 03 3322</t>
  </si>
  <si>
    <t>7823/P/C.3/IX/2011</t>
  </si>
  <si>
    <t xml:space="preserve">NINGRUM   </t>
  </si>
  <si>
    <t>MKR 2009 03.01 03 3475</t>
  </si>
  <si>
    <t>8656/P/C.3/X/2011</t>
  </si>
  <si>
    <t>MKR 2011 03. 0 1 03 3298</t>
  </si>
  <si>
    <t>RINI MAYASARI</t>
  </si>
  <si>
    <t>MKR 2011 03.0 1 03 0586</t>
  </si>
  <si>
    <t>AHYAR</t>
  </si>
  <si>
    <t>MKR 2012 03.0 1 0 0082</t>
  </si>
  <si>
    <t>8348/P/C.3/VIII/2013</t>
  </si>
  <si>
    <t>N. YUNINGSIH</t>
  </si>
  <si>
    <t>MKR 2012 03.0 1 0 1236</t>
  </si>
  <si>
    <t>N YUNINGSIH</t>
  </si>
  <si>
    <t>RENI MEYLAN ANSELLA</t>
  </si>
  <si>
    <t>TARJO</t>
  </si>
  <si>
    <t>ABDUL ROHMAN</t>
  </si>
  <si>
    <t>SODIKIN</t>
  </si>
  <si>
    <t>04 0060 03</t>
  </si>
  <si>
    <t>TATI</t>
  </si>
  <si>
    <t>SARIPUDIN</t>
  </si>
  <si>
    <t>FATIMAH</t>
  </si>
  <si>
    <t>DASUKI</t>
  </si>
  <si>
    <t>04 0760 03</t>
  </si>
  <si>
    <t>SUDARTO</t>
  </si>
  <si>
    <t>MKR 2010 03.0 1 03 1965</t>
  </si>
  <si>
    <t>MKR 2010 03.0 1 03 3994</t>
  </si>
  <si>
    <t>MTG 2009 03.0 1 03 2691</t>
  </si>
  <si>
    <t>MKR 2010 03.0 1 03 0915</t>
  </si>
  <si>
    <t>MAMAT RAHMAT</t>
  </si>
  <si>
    <t>YETI ROHAETI</t>
  </si>
  <si>
    <t>MTG 2009 03.0 1 03 2248</t>
  </si>
  <si>
    <t>MTG 2010 03.0 1 03 1045</t>
  </si>
  <si>
    <t>MULYANA</t>
  </si>
  <si>
    <t>6108/P/C.3/VI/2013</t>
  </si>
  <si>
    <t>HARJAMUKTI</t>
  </si>
  <si>
    <t>SUHERMAN</t>
  </si>
  <si>
    <t>SUMIYATI</t>
  </si>
  <si>
    <t>MAHMUD</t>
  </si>
  <si>
    <t>SUHARTI</t>
  </si>
  <si>
    <t>3875/P/C.3/IV/2013</t>
  </si>
  <si>
    <t>UCU MULYADI</t>
  </si>
  <si>
    <t>04 3604 03</t>
  </si>
  <si>
    <t>BAYU TRI SUSANTO</t>
  </si>
  <si>
    <t>04 3605 03</t>
  </si>
  <si>
    <t>YANDI SULISTIONO</t>
  </si>
  <si>
    <t>ILHAM IDRUS MILE</t>
  </si>
  <si>
    <t>ARUBI NAKHDIAT</t>
  </si>
  <si>
    <t>1579/P/C.3/II/2012</t>
  </si>
  <si>
    <t>HASAN BASRI</t>
  </si>
  <si>
    <t xml:space="preserve">04 1827 03 </t>
  </si>
  <si>
    <t>4006/P/C.3/V/2012</t>
  </si>
  <si>
    <t>LILIK IRIANTO</t>
  </si>
  <si>
    <t>04 0653 03</t>
  </si>
  <si>
    <t>6498/P/C.3/VII/2012</t>
  </si>
  <si>
    <t>SUPARDI</t>
  </si>
  <si>
    <t>ANARITA, SE</t>
  </si>
  <si>
    <t>MTG 2010 03.0 1 03 4560</t>
  </si>
  <si>
    <t>SUGITO</t>
  </si>
  <si>
    <t>MTG 2008 03.0 1 03 3016</t>
  </si>
  <si>
    <t>10171/P/C.3/X/2012</t>
  </si>
  <si>
    <t>MKR 2011 03.0 1 03 5719</t>
  </si>
  <si>
    <t>1461/P/C.3/II/2013</t>
  </si>
  <si>
    <t>MKR 2011 03.0 1 03 3415</t>
  </si>
  <si>
    <t>IR. PUDYO PRAMUDYANTO</t>
  </si>
  <si>
    <t>MTG 2009 03.0 1 03 3330</t>
  </si>
  <si>
    <t>MKR 2012 03.0 1  1169</t>
  </si>
  <si>
    <t>4015/P/C.3/IV/2013</t>
  </si>
  <si>
    <t>MKR 2012 03.0 1 0 6067</t>
  </si>
  <si>
    <t>6321/P/C.3/VI/2013</t>
  </si>
  <si>
    <t>MKR 2012 03.0 1 0 5400</t>
  </si>
  <si>
    <t>SITI MARDIANA</t>
  </si>
  <si>
    <t>MKR 2011 03.0 1 03 5702</t>
  </si>
  <si>
    <t>6390/P/C.3/VI/2013</t>
  </si>
  <si>
    <t>MKR 2011 03.0 1 033767</t>
  </si>
  <si>
    <t>MKR 2012 03.0 1 00563</t>
  </si>
  <si>
    <t>8602/P/C.3/VIII/2013</t>
  </si>
  <si>
    <t>MKR 2012 03.0 1 01172</t>
  </si>
  <si>
    <t>8629/P/C.3/VIII/2013</t>
  </si>
  <si>
    <t>MKR 2012 03.0 1  6064</t>
  </si>
  <si>
    <t>MKR 2012 03.0 1  1686</t>
  </si>
  <si>
    <t>HISAR MARUDUT S</t>
  </si>
  <si>
    <t>04 2229 03</t>
  </si>
  <si>
    <t>MKR 2012 03.0 1 03 03018</t>
  </si>
  <si>
    <t>DEWI ANGGRAENI</t>
  </si>
  <si>
    <t>MKR 2012 03.0 1 00561</t>
  </si>
  <si>
    <t>MKR 2012 03.0 1 04363</t>
  </si>
  <si>
    <t>MKR 2012 03.0 1 04267</t>
  </si>
  <si>
    <t>MKR 2012 03.0 1 06623</t>
  </si>
  <si>
    <t>KRAMAT JATI</t>
  </si>
  <si>
    <t>MKR 2009 03 0 1 03 3415</t>
  </si>
  <si>
    <t>MKR 2010 03.0 1 03 0005</t>
  </si>
  <si>
    <t>3360/P/C.3/IV/2012</t>
  </si>
  <si>
    <t>8708/P/C.3/X/2011</t>
  </si>
  <si>
    <t>MTG 2010 03.0 1 03 1365</t>
  </si>
  <si>
    <t>9258/P/C.3/XI/2011</t>
  </si>
  <si>
    <t>9539/P/C.3/XI/2011</t>
  </si>
  <si>
    <t>12767/P/C.3/XII/2012</t>
  </si>
  <si>
    <t>SAWANGAN</t>
  </si>
  <si>
    <t>CIBUBUR</t>
  </si>
  <si>
    <t>MTG 2011 03.0 1 03 0822</t>
  </si>
  <si>
    <t>AEP SAEPULLAH</t>
  </si>
  <si>
    <t>6467/P/C.3/VII/2012</t>
  </si>
  <si>
    <t>CIMANGGIS</t>
  </si>
  <si>
    <t>KOP. MINA ITIK MITRA SAJATI</t>
  </si>
  <si>
    <t>CV CIPTA KHARISMA</t>
  </si>
  <si>
    <t>04.0559.03</t>
  </si>
  <si>
    <t xml:space="preserve">CV WINASIS </t>
  </si>
  <si>
    <t>04.2885.03</t>
  </si>
  <si>
    <t>PONDOK GORDIN (TOTO SETIAWAN)</t>
  </si>
  <si>
    <t>04.0553.03</t>
  </si>
  <si>
    <t>PD BERKAH MULTI GENERASI</t>
  </si>
  <si>
    <t>04.1629.03</t>
  </si>
  <si>
    <t>PD BEREKAH (AHMAD YUSUF)</t>
  </si>
  <si>
    <t>PD AR RAZZAQ</t>
  </si>
  <si>
    <t>04.2839.03</t>
  </si>
  <si>
    <t>CV INTAN JAYA RAYA</t>
  </si>
  <si>
    <t>04.3381.03</t>
  </si>
  <si>
    <t>CV HANAPI TUNGGAL</t>
  </si>
  <si>
    <t>04.1854.03</t>
  </si>
  <si>
    <t>ADE SOPIAN</t>
  </si>
  <si>
    <t>04,0689,03</t>
  </si>
  <si>
    <t>CV AMARTYA (AGUS SUDRAJAT)</t>
  </si>
  <si>
    <t>MKR 2008 0301 03 3117</t>
  </si>
  <si>
    <t>CV KERTA BAKTI (DEDEN ROCHADI)</t>
  </si>
  <si>
    <t>KTR 2008 0301 03 2647</t>
  </si>
  <si>
    <t>CV ESA CIPTA (DENI ABD. ROCHMAN)</t>
  </si>
  <si>
    <t>PT CAHAYA DESA KARYA (H. SYAMSUDIN)</t>
  </si>
  <si>
    <t>04.1734.03</t>
  </si>
  <si>
    <t>CV. SERAYU</t>
  </si>
  <si>
    <t>KTR 2008 0301 03 2655</t>
  </si>
  <si>
    <t>RIA SUGIAT</t>
  </si>
  <si>
    <t>UMU 2009 03.0 1 03 0040</t>
  </si>
  <si>
    <t>DEDEN SUDIANTO</t>
  </si>
  <si>
    <t>MKR 2008 03.0 1 03 0042</t>
  </si>
  <si>
    <t>04 2086 03</t>
  </si>
  <si>
    <t>MAMAN RUSMANA</t>
  </si>
  <si>
    <t>MKR 2008 03.0 1 03 2873</t>
  </si>
  <si>
    <t>DADANG SOBANA</t>
  </si>
  <si>
    <t>MKR 2008 03.0 1 03 2601</t>
  </si>
  <si>
    <t>LILIS JAMILAH</t>
  </si>
  <si>
    <t>04 2087 03</t>
  </si>
  <si>
    <t>AJAT DAN IDA</t>
  </si>
  <si>
    <t>ASEP HERMAWAN</t>
  </si>
  <si>
    <t>04 2319 03</t>
  </si>
  <si>
    <t>MAMAN SUDARMAN</t>
  </si>
  <si>
    <t>MKR 2009 03.0 1 03 0042</t>
  </si>
  <si>
    <t>ANO ROHANO</t>
  </si>
  <si>
    <t>AEP SUNARYAT</t>
  </si>
  <si>
    <t>MKR 2008 03,0 1 03 0585</t>
  </si>
  <si>
    <t>EUTIK SURYANA</t>
  </si>
  <si>
    <t>MKR 2008 03,0 1 03 0061</t>
  </si>
  <si>
    <t>DINNI ESA A</t>
  </si>
  <si>
    <t>MKR 2008 03,0 1 03 2873</t>
  </si>
  <si>
    <t>JEJE</t>
  </si>
  <si>
    <t>LINA HERLINA</t>
  </si>
  <si>
    <t>MKR 2008 03,0 1 03 3117</t>
  </si>
  <si>
    <t>ENDANG HERLY</t>
  </si>
  <si>
    <t>AI SITI ROHAYATI</t>
  </si>
  <si>
    <t>WINA DIAH</t>
  </si>
  <si>
    <t>EUIS TATI H</t>
  </si>
  <si>
    <t xml:space="preserve"> 04 2087 03</t>
  </si>
  <si>
    <t>DENI SOPYAN</t>
  </si>
  <si>
    <t>MKR 2009 03,0 1 03 2840</t>
  </si>
  <si>
    <t>EUIS LILIS K</t>
  </si>
  <si>
    <t>MKR 2009 03,0 1 03 0818</t>
  </si>
  <si>
    <t>TEGUH SETIAHARSA</t>
  </si>
  <si>
    <t>MKR 2009 03,0 1 03 0585</t>
  </si>
  <si>
    <t>RD AYU SETIAWATI</t>
  </si>
  <si>
    <t>AYI RAHMAT</t>
  </si>
  <si>
    <t>04 2369 03</t>
  </si>
  <si>
    <t>SOLIH GUNAWAN</t>
  </si>
  <si>
    <t>MKR 2009 03.0 1 03 2509</t>
  </si>
  <si>
    <t>PD TIGA JARI ( ASEP SAEPUDIN )</t>
  </si>
  <si>
    <t>MKR 2009 03.0 1 03 3032</t>
  </si>
  <si>
    <t>AGUS NAJMUDIN</t>
  </si>
  <si>
    <t xml:space="preserve">04 3325 03 </t>
  </si>
  <si>
    <t>LIA RAHMALIA SUSANTI</t>
  </si>
  <si>
    <t>MKR 2009 03.0 1 03 2840</t>
  </si>
  <si>
    <t>AEP SAEPUDIN</t>
  </si>
  <si>
    <t>NINA MARLINA</t>
  </si>
  <si>
    <t>MKR 2009 03.0 1 03 1775</t>
  </si>
  <si>
    <t>YAN RAMDANI</t>
  </si>
  <si>
    <t>MKR 2009 03.0 1 03 0818</t>
  </si>
  <si>
    <t>HERI</t>
  </si>
  <si>
    <t>YETI LISNAWATI</t>
  </si>
  <si>
    <t>MKR 2009 03.0 1 03 3245</t>
  </si>
  <si>
    <t>ENTEY BARJAH</t>
  </si>
  <si>
    <t>DEDAH</t>
  </si>
  <si>
    <t>MKR 2008 03.0 1 03 2872</t>
  </si>
  <si>
    <t>MAMAN SUNARMAN</t>
  </si>
  <si>
    <t>MKR 2009 03.0 1 03 0959</t>
  </si>
  <si>
    <t>RAHMAT DARMANA</t>
  </si>
  <si>
    <t>TITI MULYATI / ABDUL JABAR</t>
  </si>
  <si>
    <t>MKR 2009 03.0 1 03 0368</t>
  </si>
  <si>
    <t>ADE SYAMSUDIN</t>
  </si>
  <si>
    <t>MKR 2010 03.0 1 03 0189</t>
  </si>
  <si>
    <t>SAEPUDIN</t>
  </si>
  <si>
    <t>04 0689 03</t>
  </si>
  <si>
    <t>TATANG SUPRIADI</t>
  </si>
  <si>
    <t>MKR 2009 03,0 1 03 2615</t>
  </si>
  <si>
    <t>WAWAN RIDWAN</t>
  </si>
  <si>
    <t>MKR 2009 03,0 1 03 2873</t>
  </si>
  <si>
    <t>IIM IBRAHIM</t>
  </si>
  <si>
    <t>EUGNIA AROMATICA</t>
  </si>
  <si>
    <t>MKR 2009 03,0 1 03 3244</t>
  </si>
  <si>
    <t>HENI ROHAENI</t>
  </si>
  <si>
    <t>MKR 2010 03,0 1 03 1092</t>
  </si>
  <si>
    <t>KANA</t>
  </si>
  <si>
    <t>MKR 2009 03 0 1 03 0818</t>
  </si>
  <si>
    <t>H. ENJUM</t>
  </si>
  <si>
    <t>MTG 2009 03 0 1 03 2074</t>
  </si>
  <si>
    <t>DADAN LUKMAN</t>
  </si>
  <si>
    <t>MKR 2009 03 0 1 03 1775</t>
  </si>
  <si>
    <t>AYI KOMARUDIN</t>
  </si>
  <si>
    <t>MKR 2008 03 0 1 03 3117</t>
  </si>
  <si>
    <t>OHA RUSTANDI</t>
  </si>
  <si>
    <t>MKR 2009 03 0 1 03 1202</t>
  </si>
  <si>
    <t>ENDANG SOLIHIN</t>
  </si>
  <si>
    <t>MKR 2009 03 0 1 03 2520</t>
  </si>
  <si>
    <t>EUIS JAMILAH</t>
  </si>
  <si>
    <t>MKR 2009 03 0 1 03 3244</t>
  </si>
  <si>
    <t>H. ZAENAL ARIPIN</t>
  </si>
  <si>
    <t>DUDI SURIANTO</t>
  </si>
  <si>
    <t>MKR 2009 03 0 1 03 2509</t>
  </si>
  <si>
    <t>YAYAN SOFYAN</t>
  </si>
  <si>
    <t>MKR 2009 03 0 1 03 0919</t>
  </si>
  <si>
    <t>ASEP KURNIA</t>
  </si>
  <si>
    <t>NURWANTI BARNAS</t>
  </si>
  <si>
    <t>MKR 2009 03 0 1 03 2873</t>
  </si>
  <si>
    <t>AHMAD MUHADAD</t>
  </si>
  <si>
    <t>NIA ROSIDA</t>
  </si>
  <si>
    <t>MKR 2009 03 0 1 03 0061</t>
  </si>
  <si>
    <t>DACHYAR. SE</t>
  </si>
  <si>
    <t>H. SURYAMAN</t>
  </si>
  <si>
    <t>MKR 2009 03,0 1 03 2520</t>
  </si>
  <si>
    <t>7829/P/C.3/IX/2011</t>
  </si>
  <si>
    <t>MIMIN AMINAH</t>
  </si>
  <si>
    <t>AGUS SOMANTRI, SE</t>
  </si>
  <si>
    <t>JUJU JUNAEDI/ENIR</t>
  </si>
  <si>
    <t>MKR 2010 03,0 1 03 2854</t>
  </si>
  <si>
    <t>ADE ALIYAH</t>
  </si>
  <si>
    <t>AHIM/ADE ROHANI</t>
  </si>
  <si>
    <t>NEULIS HENDARIYAH</t>
  </si>
  <si>
    <t>IMAN MUNAJAT</t>
  </si>
  <si>
    <t>ASEP NURYAMAN</t>
  </si>
  <si>
    <t>AGUS RIDWAN</t>
  </si>
  <si>
    <t>MTG 2010 03.0 1 03 1044</t>
  </si>
  <si>
    <t>8543/P/C.3/X/2011</t>
  </si>
  <si>
    <t>DRS. H. E. RUHIAT P, M.SI</t>
  </si>
  <si>
    <t>EEM</t>
  </si>
  <si>
    <t>MKR 2010 03,0 1 03 4237</t>
  </si>
  <si>
    <t>9164/P/C.3/XI/2011</t>
  </si>
  <si>
    <t>YANI SURYANI</t>
  </si>
  <si>
    <t>MKR 2009 03,0 1 03 1202</t>
  </si>
  <si>
    <t>NURYAMAH</t>
  </si>
  <si>
    <t>YAYAT SURYANA</t>
  </si>
  <si>
    <t>MKR 2010 03,0 1 03 1791</t>
  </si>
  <si>
    <t>UTIS SUTISNA</t>
  </si>
  <si>
    <t>TEGUH AHMAD GUNAWAN</t>
  </si>
  <si>
    <t>MKR 2009 03,0 1 03 2601</t>
  </si>
  <si>
    <t>ARIPIN</t>
  </si>
  <si>
    <t>SUMARNA</t>
  </si>
  <si>
    <t>KOP. WARGA DESA BHAKTI MANDIRI</t>
  </si>
  <si>
    <t>MKR 2010 03,0 1 03 1794</t>
  </si>
  <si>
    <t>KOP MAJELIS TA'LIM AL AMANAH</t>
  </si>
  <si>
    <t>UMU 2010 03,0 1 03 1794</t>
  </si>
  <si>
    <t>HARUM ZANAH SYAH</t>
  </si>
  <si>
    <t>RONI SUTANDAR</t>
  </si>
  <si>
    <t>10478/P/C.3/XII/2011</t>
  </si>
  <si>
    <t>UCU</t>
  </si>
  <si>
    <t>MKR 2009 03,0 1 03 4237</t>
  </si>
  <si>
    <t>IIM</t>
  </si>
  <si>
    <t>H.DEDEN RUSPANDJIE</t>
  </si>
  <si>
    <t>CHEPY SEBASTIAN</t>
  </si>
  <si>
    <t>MKR 2009 03,0 1 03 1791</t>
  </si>
  <si>
    <t>AI LASMANAH SAMBAS</t>
  </si>
  <si>
    <t>MKR 2009 03,0 1 03 3471</t>
  </si>
  <si>
    <t>NONA YULIANA</t>
  </si>
  <si>
    <t>ASEP NANANG SUTRESNA</t>
  </si>
  <si>
    <t>MTG 2011 03.0 1 03 1928</t>
  </si>
  <si>
    <t>ADE JUMYANA</t>
  </si>
  <si>
    <t>MKR 2011 03,0 1 03 1042</t>
  </si>
  <si>
    <t>ADE KOMARIAH</t>
  </si>
  <si>
    <t>OMA WARSOMA</t>
  </si>
  <si>
    <t>HERI YULIANA GUNTARA</t>
  </si>
  <si>
    <t>MKR 2011 03 0 1 03 0240</t>
  </si>
  <si>
    <t>CECEP INDRA GUNAWAN</t>
  </si>
  <si>
    <t>MKR 2010 03 0 1 03 1606</t>
  </si>
  <si>
    <t>RAHMAT TAUFIK</t>
  </si>
  <si>
    <t>DADAN HERMAWAN</t>
  </si>
  <si>
    <t>MKR 2009 03. 0 1 03 1775</t>
  </si>
  <si>
    <t>IYOM KUROMA</t>
  </si>
  <si>
    <t>AHMAD JAELANI</t>
  </si>
  <si>
    <t>MTG 2011 03.0 1 03 4522</t>
  </si>
  <si>
    <t>NEULIS SADIAH</t>
  </si>
  <si>
    <t>MKR 2010 03.0 1 03 2175</t>
  </si>
  <si>
    <t>7862/P/C.3/IX/2012</t>
  </si>
  <si>
    <t>FAJAR SANTOSA</t>
  </si>
  <si>
    <t>MKR 2010 03.0 1 03 2854</t>
  </si>
  <si>
    <t>AGUS YANTO</t>
  </si>
  <si>
    <t>MKR 2009 03.0 1 03 2615</t>
  </si>
  <si>
    <t>DEDENG NURJAMAN</t>
  </si>
  <si>
    <t>MKR 2012 03.0 1 01080</t>
  </si>
  <si>
    <t>ABDUL WASE</t>
  </si>
  <si>
    <t>MKR 2011 03.0 1 03 1042</t>
  </si>
  <si>
    <t>ASEP JAMHUR</t>
  </si>
  <si>
    <t>FUJI ASTUTI</t>
  </si>
  <si>
    <t>MKR 2011 03.0 1 03 0240</t>
  </si>
  <si>
    <t>AI SUSMINI</t>
  </si>
  <si>
    <t>ACENG SURYANA</t>
  </si>
  <si>
    <t>MKR 2011 03.0 1 03 1515</t>
  </si>
  <si>
    <t>DADANG SISWANDI</t>
  </si>
  <si>
    <t>04 0636 03</t>
  </si>
  <si>
    <t>HERMAN CAHYANA</t>
  </si>
  <si>
    <t>10180/P/C.3/X/2012</t>
  </si>
  <si>
    <t>KELVIN YUDHO PRATAMA</t>
  </si>
  <si>
    <t>883/P/C.3/I/2013</t>
  </si>
  <si>
    <t>ADE SAEPUDIN</t>
  </si>
  <si>
    <t>EULIS IYAM</t>
  </si>
  <si>
    <t>YAN SAPTO TIMUR</t>
  </si>
  <si>
    <t>YANI TATI HARYANI</t>
  </si>
  <si>
    <t>MKR 2009 03.0 1 03 3471</t>
  </si>
  <si>
    <t>2829/P/C.3/III/2013</t>
  </si>
  <si>
    <t>DADANG SURYANA</t>
  </si>
  <si>
    <t>MKR 2010 03.0 1 03 0562</t>
  </si>
  <si>
    <t>MUHAMMAD JAMIL</t>
  </si>
  <si>
    <t>AGUS</t>
  </si>
  <si>
    <t>MKR 2009 03.0 03 3471</t>
  </si>
  <si>
    <t>LILI SADELI</t>
  </si>
  <si>
    <t>YUSUF TAUZIRI</t>
  </si>
  <si>
    <t>MKR 2012 03.0 1 01748</t>
  </si>
  <si>
    <t>3495/P/C.3/IV/2013</t>
  </si>
  <si>
    <t>ABDUL KADIR ZAELANI</t>
  </si>
  <si>
    <t>MKR 2012 03.0 1 03060</t>
  </si>
  <si>
    <t>FAJRI SODIKIN</t>
  </si>
  <si>
    <t>DEDY SUDJANA</t>
  </si>
  <si>
    <t>SONA SANJAYA</t>
  </si>
  <si>
    <t>MTG 2012 03.0 1 00736</t>
  </si>
  <si>
    <t>5038/P/C.3/V/20213</t>
  </si>
  <si>
    <t>INDRA JAYA KUSUMAH</t>
  </si>
  <si>
    <t>HILMIW YAHYA ZIAULHAQ</t>
  </si>
  <si>
    <t>BURHANUDIN</t>
  </si>
  <si>
    <t>MTG 2012 03.0 1 02469</t>
  </si>
  <si>
    <t>ASEP ISKANDAR</t>
  </si>
  <si>
    <t>6306/P/C.3/VI/2013</t>
  </si>
  <si>
    <t>AI NURJANAH</t>
  </si>
  <si>
    <t>MKR 2010 03.0 1 03 1791</t>
  </si>
  <si>
    <t>MUHAMAD TATANG HIDAYAT</t>
  </si>
  <si>
    <t>SITI MUNIROH</t>
  </si>
  <si>
    <t>MKR 2012 03.0 1 03711</t>
  </si>
  <si>
    <t>UUS SAEPUL MALIK</t>
  </si>
  <si>
    <t>MKR 2012 03.0 1 03710</t>
  </si>
  <si>
    <t>BUDI SANTOSA</t>
  </si>
  <si>
    <t>MKR 2010 03.0 1 03 0244-R1</t>
  </si>
  <si>
    <t>ACENG H.M. FIKRI (41 THN)</t>
  </si>
  <si>
    <t>MTG 2009 03.0 1 03 1753</t>
  </si>
  <si>
    <t>LILIS SUSILAWATI</t>
  </si>
  <si>
    <t>MKR 2012 03.0 1 06191</t>
  </si>
  <si>
    <t>CECEP YUDI BUDIMAN</t>
  </si>
  <si>
    <t>RINDIK RAHMAN HAKIM</t>
  </si>
  <si>
    <t>IRI</t>
  </si>
  <si>
    <t>MKR 2012 03.0 1 05216</t>
  </si>
  <si>
    <t>MASDAR</t>
  </si>
  <si>
    <t>MKR 2012 03.0 1 04189</t>
  </si>
  <si>
    <t>JUNAEDIN ROHYANI</t>
  </si>
  <si>
    <t>ASEP SAEPULOH</t>
  </si>
  <si>
    <t>YEYET NURAENI</t>
  </si>
  <si>
    <t>FUSTY DWIE PUSPITA</t>
  </si>
  <si>
    <t>CUCU SURYANA</t>
  </si>
  <si>
    <t>AYI RUSMANA</t>
  </si>
  <si>
    <t>MKR 2012 03.0 1 06257</t>
  </si>
  <si>
    <t>MELI RATNA SARI</t>
  </si>
  <si>
    <t>MKR 2012 03.0 1 06275</t>
  </si>
  <si>
    <t>CIKAJANG</t>
  </si>
  <si>
    <t>SUSI SUSANTI</t>
  </si>
  <si>
    <t>04 1003 03</t>
  </si>
  <si>
    <t>UJANG SUTISNA</t>
  </si>
  <si>
    <t>04 2089 03</t>
  </si>
  <si>
    <t>UNDANG DAYATULLOH</t>
  </si>
  <si>
    <t>04 3376 03</t>
  </si>
  <si>
    <t>NENIH</t>
  </si>
  <si>
    <t>MKR 2008 03.0 1 03 2871</t>
  </si>
  <si>
    <t>ADE ILAH</t>
  </si>
  <si>
    <t>ACUN YOSANTA</t>
  </si>
  <si>
    <t>MKR 2008 03.0 1 03 2869</t>
  </si>
  <si>
    <t>YAMAN SURYAMAN</t>
  </si>
  <si>
    <t>MKR 2008 03.0 1 03 2870</t>
  </si>
  <si>
    <t>HARRY HERMAWAN</t>
  </si>
  <si>
    <t>MKR 2008 03.0 1 03 3179</t>
  </si>
  <si>
    <t>ASEP HIDAYAT</t>
  </si>
  <si>
    <t>TEMU</t>
  </si>
  <si>
    <t>YUYU WIGENA</t>
  </si>
  <si>
    <t>SRI WENDA A</t>
  </si>
  <si>
    <t>IJANG RAHMAT</t>
  </si>
  <si>
    <t>MKR 2008 03,0 1 03 2103</t>
  </si>
  <si>
    <t>ATANG ROSIDIN</t>
  </si>
  <si>
    <t>04 2903 03</t>
  </si>
  <si>
    <t>YUYUN ROSMAYANTI</t>
  </si>
  <si>
    <t>MKR 2008 03,0 1 03 2870</t>
  </si>
  <si>
    <t>LILI BAKRI</t>
  </si>
  <si>
    <t>MKR 2008 03,0 1 03 3287</t>
  </si>
  <si>
    <t>EUIS AI ANITA</t>
  </si>
  <si>
    <t>MKR 2008 03,0 1 03 2816</t>
  </si>
  <si>
    <t>DADAN SUJANA</t>
  </si>
  <si>
    <t>MKR 2008 03,0 1 03 3179</t>
  </si>
  <si>
    <t>CUCU SUKARMAN</t>
  </si>
  <si>
    <t>MKR 2008 03,0 1 03 2872</t>
  </si>
  <si>
    <t>NENENG TITIN</t>
  </si>
  <si>
    <t>ROSID BIN KARTA</t>
  </si>
  <si>
    <t>MKR 2008 03,0 1 03 2869</t>
  </si>
  <si>
    <t>RAHMAT KRISTANA</t>
  </si>
  <si>
    <t>GANIS</t>
  </si>
  <si>
    <t>ABADIN</t>
  </si>
  <si>
    <t>YUCEU LESMANA WATI</t>
  </si>
  <si>
    <t>ENGKUS KUSNADI</t>
  </si>
  <si>
    <t>BABAN SOBANA</t>
  </si>
  <si>
    <t>MKR 2009 03.0 1 03 3242</t>
  </si>
  <si>
    <t>ASEP LUKMAN</t>
  </si>
  <si>
    <t>MKR 2008 03.0 1 03 3287</t>
  </si>
  <si>
    <t>SATARIAH</t>
  </si>
  <si>
    <t>MKR 2010 03.0 1 03 0810</t>
  </si>
  <si>
    <t>SUROTO</t>
  </si>
  <si>
    <t>MKR 2010 03 0 1 03 0632</t>
  </si>
  <si>
    <t>IMAN LUKMANUL HAKIM</t>
  </si>
  <si>
    <t>MKR 2009 03.0 1 03 0816</t>
  </si>
  <si>
    <t>ASEP RUSTANDI</t>
  </si>
  <si>
    <t>ADE ROMLI</t>
  </si>
  <si>
    <t>MKR 2009 03 0 1 03 0816</t>
  </si>
  <si>
    <t>RONI</t>
  </si>
  <si>
    <t>MKR 2009 03 0 1 03 3242</t>
  </si>
  <si>
    <t>GINA SYILVIA</t>
  </si>
  <si>
    <t>6180/P/C.3/VII/2011</t>
  </si>
  <si>
    <t>DODY FIRMANSYAH</t>
  </si>
  <si>
    <t>MKR 2009 03.0 1 03 2103</t>
  </si>
  <si>
    <t>UUNG</t>
  </si>
  <si>
    <t>ADE SUSANTO ENTIN RUSTINI (ADE AJUST)</t>
  </si>
  <si>
    <t>MKR 2010 03.0 1 03 2755</t>
  </si>
  <si>
    <t>YANI TRISKOMALAWATI</t>
  </si>
  <si>
    <t>MKR 2011 03.0 1 03 0580</t>
  </si>
  <si>
    <t>MKR 2009 03.0 1 03 2226</t>
  </si>
  <si>
    <t>SYAMSU NUR SUWANDI</t>
  </si>
  <si>
    <t>MKR 2010 03,0 1 03 0843</t>
  </si>
  <si>
    <t>YAYA</t>
  </si>
  <si>
    <t>MKR 2010 03.0 1 03 2173</t>
  </si>
  <si>
    <t>DIKDIK SODIKIN</t>
  </si>
  <si>
    <t>MKR 2010 03.0 1 03 0843</t>
  </si>
  <si>
    <t>6959/P/C.3/VIII/2011</t>
  </si>
  <si>
    <t>SADIAH</t>
  </si>
  <si>
    <t>MKR 2011 03.0 1 03 5019</t>
  </si>
  <si>
    <t>ANANG SUHERMAN</t>
  </si>
  <si>
    <t>8594/P/C.3/X/2011</t>
  </si>
  <si>
    <t>YAYAT</t>
  </si>
  <si>
    <t>MKR 2009 03.0 1 03 3239</t>
  </si>
  <si>
    <t>NOVA SAMSINOPA</t>
  </si>
  <si>
    <t>ENDANG AR</t>
  </si>
  <si>
    <t>AGUS YANI</t>
  </si>
  <si>
    <t>MKR 2010 03.0 1 03 4142</t>
  </si>
  <si>
    <t>ENCENG</t>
  </si>
  <si>
    <t>MKR 2009 03.0 1 03 2870</t>
  </si>
  <si>
    <t>SUMARNI</t>
  </si>
  <si>
    <t>NYANGJANG ADI</t>
  </si>
  <si>
    <t>YANTO SUGIANTO</t>
  </si>
  <si>
    <t>UJANG NURJAMAN</t>
  </si>
  <si>
    <t>ADE CUCUN</t>
  </si>
  <si>
    <t>KA. HADIN</t>
  </si>
  <si>
    <t>BABAN</t>
  </si>
  <si>
    <t>8957/P/C.3/XI/2011</t>
  </si>
  <si>
    <t>SITI RUKOYAH</t>
  </si>
  <si>
    <t>UYA SURYA</t>
  </si>
  <si>
    <t>MKR 2009 03.0 1 03 0843</t>
  </si>
  <si>
    <t>ASEP BONO</t>
  </si>
  <si>
    <t>MKR 2011 03.0 1 03 0579</t>
  </si>
  <si>
    <t>MAMAN SULAEMAN</t>
  </si>
  <si>
    <t>MKR 2010 03.0 1 03 4627</t>
  </si>
  <si>
    <t>YAYA SUDARYANA</t>
  </si>
  <si>
    <t>ELIS NURJANAH</t>
  </si>
  <si>
    <t>AJAT SUPRIATNA</t>
  </si>
  <si>
    <t>IDA DAMILAH</t>
  </si>
  <si>
    <t>MKR 2010 03 0 1 03 2173</t>
  </si>
  <si>
    <t>ANDI RUSWANDI</t>
  </si>
  <si>
    <t>YUDI YUDIANA</t>
  </si>
  <si>
    <t>MKR 2011 03 0 1 03 0890</t>
  </si>
  <si>
    <t>JAJANG SARJANG</t>
  </si>
  <si>
    <t>MKR 2011 03 0 1 03 1252</t>
  </si>
  <si>
    <t>IIP HERYANA</t>
  </si>
  <si>
    <t>RUDI SETIANA</t>
  </si>
  <si>
    <t>MKR 2011 03 0 1 03 1960</t>
  </si>
  <si>
    <t>RUDI</t>
  </si>
  <si>
    <t>MKR 2010 03 0 1 03 0927</t>
  </si>
  <si>
    <t>ANDI ROHENDI</t>
  </si>
  <si>
    <t>MUMUN ISKANDAR HIDAYAT</t>
  </si>
  <si>
    <t>MKR 2011 03 0 1 03 2775</t>
  </si>
  <si>
    <t>ADE RAHMAWAN</t>
  </si>
  <si>
    <t xml:space="preserve">MULYATI </t>
  </si>
  <si>
    <t>MKR 2011 03 0 1 03 1042</t>
  </si>
  <si>
    <t>UMAN</t>
  </si>
  <si>
    <t>MKR 2011 03.0 1 03 3577</t>
  </si>
  <si>
    <t>6474/P/C.3/VII/2012</t>
  </si>
  <si>
    <t>TOTO</t>
  </si>
  <si>
    <t>MKR 2011 03.0 1 03 3847</t>
  </si>
  <si>
    <t>ENCU</t>
  </si>
  <si>
    <t>IIP SARIP</t>
  </si>
  <si>
    <t>7114/P/C.3/VIII/2012</t>
  </si>
  <si>
    <t>H. SOLIHIN</t>
  </si>
  <si>
    <t>RIDWAN SETIAWAN</t>
  </si>
  <si>
    <t>JUJU JUHARA</t>
  </si>
  <si>
    <t>MKR 2012 03.0 1 00361</t>
  </si>
  <si>
    <t>CUCU SUGANDA</t>
  </si>
  <si>
    <t>MKR 2010 03.0 1 03 0927</t>
  </si>
  <si>
    <t>DEDE AHMAD YUSUP</t>
  </si>
  <si>
    <t>MKR 2010 03.0 1 03 1471</t>
  </si>
  <si>
    <t>ENGGA SUHARA</t>
  </si>
  <si>
    <t>MKR 2011 03.0 1 03 1960</t>
  </si>
  <si>
    <t>DEDEH</t>
  </si>
  <si>
    <t>MKR 2011 03.0 1 03 5025</t>
  </si>
  <si>
    <t>YEDI KUSUMAHARDI</t>
  </si>
  <si>
    <t>MKR 2011 03.0 1 03 6068</t>
  </si>
  <si>
    <t>11709/P/C.3/XI/2012</t>
  </si>
  <si>
    <t>ENCEP DIDING</t>
  </si>
  <si>
    <t>DEDENG HAERUDIN</t>
  </si>
  <si>
    <t>SARAH HOTIMAH</t>
  </si>
  <si>
    <t>04 3576 03</t>
  </si>
  <si>
    <t>12783/P/C.3/XII/2012</t>
  </si>
  <si>
    <t>AGUS SUPARMAN</t>
  </si>
  <si>
    <t>1907/P/C.3/II/2013</t>
  </si>
  <si>
    <t>MKR 2012 03.0 1 00362</t>
  </si>
  <si>
    <t>TAUFIK RIZKI</t>
  </si>
  <si>
    <t>AGUS TUNGE</t>
  </si>
  <si>
    <t>SASA HERMANSYAH</t>
  </si>
  <si>
    <t>IIM MUHRIM</t>
  </si>
  <si>
    <t>3499/P/C.3/IV/2013</t>
  </si>
  <si>
    <t>AMAS</t>
  </si>
  <si>
    <t>TONI HIDAYAT</t>
  </si>
  <si>
    <t>I AISYAH</t>
  </si>
  <si>
    <t>EDI ARYADI</t>
  </si>
  <si>
    <t>MKR 2010 03.0 1 03 0632</t>
  </si>
  <si>
    <t>ROHAYATI</t>
  </si>
  <si>
    <t>MKR 2010 03.0 1 03 1346</t>
  </si>
  <si>
    <t>6397/P/C.3/VI/2013</t>
  </si>
  <si>
    <t>DAYAT HIDAYAT</t>
  </si>
  <si>
    <t>SOPIAN</t>
  </si>
  <si>
    <t>ISMAIL</t>
  </si>
  <si>
    <t>MKR 2012 03.0 1 03099</t>
  </si>
  <si>
    <t>7317/P/C.3/VII/2013</t>
  </si>
  <si>
    <t>ASEP SUMIANJA</t>
  </si>
  <si>
    <t>MKR 2012 03.0 1 01107</t>
  </si>
  <si>
    <t>FREDI SETIADI</t>
  </si>
  <si>
    <t>ADE SOBUR</t>
  </si>
  <si>
    <t>8389/P/C.3/VIII/2013</t>
  </si>
  <si>
    <t>OPAN SOPIYAN</t>
  </si>
  <si>
    <t>MKR 2011 03.0 1 03 3307-2P1</t>
  </si>
  <si>
    <t>ILYAS JULIANSYAH</t>
  </si>
  <si>
    <t>MKR 2012 03.0 1 04356</t>
  </si>
  <si>
    <t>MKR 2012 03.0 1 05605</t>
  </si>
  <si>
    <t>H. MOCH MIMAN NURZAMAN</t>
  </si>
  <si>
    <t>MKR 2011 03.0 1 03 3847-2P1</t>
  </si>
  <si>
    <t>HEDI SAEPULLOH</t>
  </si>
  <si>
    <t>MKR 2009 03.0 1 03 3239-P1</t>
  </si>
  <si>
    <t>DINDIN SUKUR</t>
  </si>
  <si>
    <t>MKR 2012 03.0 1 06290</t>
  </si>
  <si>
    <t>DODO PERMANA</t>
  </si>
  <si>
    <t>MKR 2012 03.0 1 05606</t>
  </si>
  <si>
    <t>UJANG HERDIANA</t>
  </si>
  <si>
    <t>MKR 2012 03.0 1 07610</t>
  </si>
  <si>
    <t>KADUNGORA</t>
  </si>
  <si>
    <t>CECEP SETIA</t>
  </si>
  <si>
    <t>UMU 2011 03.0 1 03 2646</t>
  </si>
  <si>
    <t>ENUR SAEPUDIN</t>
  </si>
  <si>
    <t>MKR 2011 03.0 1 03 1890</t>
  </si>
  <si>
    <t>SUMPENA</t>
  </si>
  <si>
    <t>MTG 2011 03.0 1 03 0973</t>
  </si>
  <si>
    <t>YANA RUSTANDI</t>
  </si>
  <si>
    <t>MKR 2011 03.0 1 03 6403</t>
  </si>
  <si>
    <t>RISMAWATI</t>
  </si>
  <si>
    <t>MKR 2011 03.0 1 03 4676</t>
  </si>
  <si>
    <t>ENJANG CAHYONO</t>
  </si>
  <si>
    <t>1906/P/C.3/II/2013</t>
  </si>
  <si>
    <t>HANI SURYANI</t>
  </si>
  <si>
    <t>MKR 2011 03.0 1 03 5024</t>
  </si>
  <si>
    <t>HERI SUHERI</t>
  </si>
  <si>
    <t>MKR 2012 03.0 1 01750</t>
  </si>
  <si>
    <t>ACENG DEDY BUSTOMI</t>
  </si>
  <si>
    <t>MKR 2012 03.0 1 02447</t>
  </si>
  <si>
    <t>3861/P/C.3/IV/2013</t>
  </si>
  <si>
    <t>YAYAT TUHAYAT</t>
  </si>
  <si>
    <t>PURNIMA TINIE</t>
  </si>
  <si>
    <t>UJANG SUHENDAR</t>
  </si>
  <si>
    <t>MKR 2010 03.0 1 03 3956</t>
  </si>
  <si>
    <t>SITI DARIEM</t>
  </si>
  <si>
    <t>MKR 2012 03.0 1 03596</t>
  </si>
  <si>
    <t>4389/P.C.3/V/2013</t>
  </si>
  <si>
    <t>SURYANA RAHMAT</t>
  </si>
  <si>
    <t>MKR 2011 03.0  1 03 6752</t>
  </si>
  <si>
    <t>TITIEK CARTIKA</t>
  </si>
  <si>
    <t>MKR 2011 03.0 1 03 0290</t>
  </si>
  <si>
    <t>6412/P/C.3/VI/2013</t>
  </si>
  <si>
    <t>SAFARINDA</t>
  </si>
  <si>
    <t>MKR 2010 03.0 1 05086</t>
  </si>
  <si>
    <t>7318/P/C.3/VII/2013</t>
  </si>
  <si>
    <t>YANTY RANTY</t>
  </si>
  <si>
    <t>MKR 2012 03.0 1 04534</t>
  </si>
  <si>
    <t>LUKI ANDRIANA</t>
  </si>
  <si>
    <t>MKR 2012 03.0 1 06298</t>
  </si>
  <si>
    <t>8590/P/C.3/VIII/2013</t>
  </si>
  <si>
    <t>MKR 2012 03.0 1 05645</t>
  </si>
  <si>
    <t>10961/P/C.3/X/2013</t>
  </si>
  <si>
    <t>TANTO</t>
  </si>
  <si>
    <t>KOMARA ALIAS WILI</t>
  </si>
  <si>
    <t>MKR 2012 03.0 1 05086</t>
  </si>
  <si>
    <t>FERRY MAULANA</t>
  </si>
  <si>
    <t>ETI SUMIATI</t>
  </si>
  <si>
    <t>JUARIAH</t>
  </si>
  <si>
    <t>MKR 2012 03.0 1 06233</t>
  </si>
  <si>
    <t>LIMBANGAN</t>
  </si>
  <si>
    <t>ANGGA SUDAYA</t>
  </si>
  <si>
    <t>MKR 2010 03 0 1 03 0680</t>
  </si>
  <si>
    <t>ENUNG JAMILAH</t>
  </si>
  <si>
    <t>BADRUN JAMAN</t>
  </si>
  <si>
    <t>MKR 2009 03 0 1 03 3322</t>
  </si>
  <si>
    <t>HERI TARYANA</t>
  </si>
  <si>
    <t>MKR 2010 03.0 1 03 2183</t>
  </si>
  <si>
    <t>6838/P/C.3/VIII/2011</t>
  </si>
  <si>
    <t>DIAN RAHAYU NOVITA</t>
  </si>
  <si>
    <t>MKR 2010 03,0 1 03 4608</t>
  </si>
  <si>
    <t>10057/P/C.3/XII/2011</t>
  </si>
  <si>
    <t>MAOLANA YASIR S</t>
  </si>
  <si>
    <t>MKR 2010 03,0 1 03 1792</t>
  </si>
  <si>
    <t>UHUD HIDAYAT</t>
  </si>
  <si>
    <t>MKR 2009 03,0 1 03 3322</t>
  </si>
  <si>
    <t>PIPIT WALDIANTI</t>
  </si>
  <si>
    <t>MKR 2011 03.0 1 03 4103</t>
  </si>
  <si>
    <t>MIMIN MULYANI</t>
  </si>
  <si>
    <t>MKR 2011 03.0 1 03 3308</t>
  </si>
  <si>
    <t>YEYE KARYADI</t>
  </si>
  <si>
    <t>IKI</t>
  </si>
  <si>
    <t>MKR 2010 03.0 1 03 3046</t>
  </si>
  <si>
    <t>ASEP IWAN</t>
  </si>
  <si>
    <t>MKR 2012 03.0 1 00364</t>
  </si>
  <si>
    <t>888/P/C.3/I/2013</t>
  </si>
  <si>
    <t>ADE TITA</t>
  </si>
  <si>
    <t>MKR 2011 03.0 1 03 6404</t>
  </si>
  <si>
    <t>ERWIN ASHARI</t>
  </si>
  <si>
    <t>MKR 2011 03.0 1 03 2028</t>
  </si>
  <si>
    <t>ALIT HENDAR</t>
  </si>
  <si>
    <t>MKR 2011 03.0 1 03 0712</t>
  </si>
  <si>
    <t>MKR 2010 03.0 1 03 1507</t>
  </si>
  <si>
    <t>UYA MULYANA</t>
  </si>
  <si>
    <t>MKR 2011 03.0 1 03 5173</t>
  </si>
  <si>
    <t>3860/P/C.3/IV/2013</t>
  </si>
  <si>
    <t>ASEP ACHMAD TURGANI</t>
  </si>
  <si>
    <t>MKR 2011 03.0 1 03 5666</t>
  </si>
  <si>
    <t>SAPRUDIN</t>
  </si>
  <si>
    <t>ADE BAHRUM</t>
  </si>
  <si>
    <t>ACENG JOHARI</t>
  </si>
  <si>
    <t>SUPIAN BIN UNDANG</t>
  </si>
  <si>
    <t>MKR 2010 03.0 1 03 1066</t>
  </si>
  <si>
    <t>7256/P/C.3/VII/2013</t>
  </si>
  <si>
    <t>IYAH MARIAH</t>
  </si>
  <si>
    <t>MKR 2010 03.0 1 03 1073</t>
  </si>
  <si>
    <t>BUDI RIYADI</t>
  </si>
  <si>
    <t>MKR 2012 03.0 1 05397</t>
  </si>
  <si>
    <t>OMO SUNTAMA</t>
  </si>
  <si>
    <t>MKR 2012 03.0 1 01108</t>
  </si>
  <si>
    <t>WAWAN SUPRIATMAN</t>
  </si>
  <si>
    <t>WAHYU SUPRIADI</t>
  </si>
  <si>
    <t>MKR 2010 03.0 1 03 3564</t>
  </si>
  <si>
    <t>AGUS SODIKIN</t>
  </si>
  <si>
    <t>ZAENAL UKRAINA</t>
  </si>
  <si>
    <t>MKR 2012 03.0 1 05002</t>
  </si>
  <si>
    <t>10967/P/C.3/X/2013</t>
  </si>
  <si>
    <t>ASMAR NOR</t>
  </si>
  <si>
    <t>MKR 2012 03.0 1 05000</t>
  </si>
  <si>
    <t>MAMAN FATHUROHMAN</t>
  </si>
  <si>
    <t>MKR 2012 03.0 1 06190</t>
  </si>
  <si>
    <t>DADANG S.</t>
  </si>
  <si>
    <t>CECEP KOSIM</t>
  </si>
  <si>
    <t>MKR 2012 03.0 1 06286</t>
  </si>
  <si>
    <t>NURLAELA</t>
  </si>
  <si>
    <t>FRENDI NURKOSWA</t>
  </si>
  <si>
    <t>ASEP SAEPUL ANWAR</t>
  </si>
  <si>
    <t>IMAS IPA LATIPAH</t>
  </si>
  <si>
    <t>DANI</t>
  </si>
  <si>
    <t>MALANGBONG</t>
  </si>
  <si>
    <t xml:space="preserve">RAJAB PRIYADI SYAM </t>
  </si>
  <si>
    <t>MTG 2010 03,0 1 03 1044</t>
  </si>
  <si>
    <t>AANG SUKMANAH</t>
  </si>
  <si>
    <t>MKR 2011 03.0 1 03 5743</t>
  </si>
  <si>
    <t>IIS MULYATI</t>
  </si>
  <si>
    <t>MKR 2011 03.0 1 03 6003</t>
  </si>
  <si>
    <t>ASEP SUGIARTO</t>
  </si>
  <si>
    <t>MKR 2012 03.0 1 01694</t>
  </si>
  <si>
    <t>CEP ELAN AANG GUMELAR</t>
  </si>
  <si>
    <t>MKR 2011 03.0 1 03 3313</t>
  </si>
  <si>
    <t>MKR 2013 03.0 1 01122</t>
  </si>
  <si>
    <t>LILIS HENI</t>
  </si>
  <si>
    <t>MKR 2012 03.0 1 04191</t>
  </si>
  <si>
    <t>7283/P/C.3/VII/2013</t>
  </si>
  <si>
    <t>NURDIN AL GIFARI</t>
  </si>
  <si>
    <t>MKR 2012 03.0 1 04190</t>
  </si>
  <si>
    <t>IDAN</t>
  </si>
  <si>
    <t>MKR 2012 03.0 1 02905</t>
  </si>
  <si>
    <t>SUGENG PARTOMO</t>
  </si>
  <si>
    <t>YAYA ROHAYATI</t>
  </si>
  <si>
    <t>ENDANG DOBLANG</t>
  </si>
  <si>
    <t>MKR 2012 03.0 1 02318</t>
  </si>
  <si>
    <t>YUSEP S</t>
  </si>
  <si>
    <t>NURKAMALI</t>
  </si>
  <si>
    <t>MKR 2012 03.0 1 06273</t>
  </si>
  <si>
    <t>INDRIANI AISYAH</t>
  </si>
  <si>
    <t>MKR 2012 03.0 1 06768</t>
  </si>
  <si>
    <t>HAMDAN</t>
  </si>
  <si>
    <t>DEDEH H.</t>
  </si>
  <si>
    <t>MKR 2011 03.0 1 2776</t>
  </si>
  <si>
    <t>MKR 2012 03.0 1 00753</t>
  </si>
  <si>
    <t>PAMEUNGPEUK</t>
  </si>
  <si>
    <t xml:space="preserve">ELI </t>
  </si>
  <si>
    <t>MKR 2011 03 0 1 03 3575</t>
  </si>
  <si>
    <t>PIPIT NURVITA</t>
  </si>
  <si>
    <t>MKR 2011 03.0 1 03 3575</t>
  </si>
  <si>
    <t>DEDI RUSTANDI</t>
  </si>
  <si>
    <t>MKR 2012 03.0 1 02931</t>
  </si>
  <si>
    <t>04 0157 03</t>
  </si>
  <si>
    <t>JATIBARANG</t>
  </si>
  <si>
    <t>ABDUL HADI</t>
  </si>
  <si>
    <t>04 2270 03</t>
  </si>
  <si>
    <t>ENDANG SUHENDAR</t>
  </si>
  <si>
    <t>SURAHMAN</t>
  </si>
  <si>
    <t>SARINAH</t>
  </si>
  <si>
    <t>MTG 2010 03.0 1 03 3512</t>
  </si>
  <si>
    <t>CIKAMPEK</t>
  </si>
  <si>
    <t>TOTO SUHARTO</t>
  </si>
  <si>
    <t>CILAMAYA</t>
  </si>
  <si>
    <t>KLARI</t>
  </si>
  <si>
    <t>SUHENDI</t>
  </si>
  <si>
    <t>TELAGASARI</t>
  </si>
  <si>
    <t>JATINEGARA</t>
  </si>
  <si>
    <t>ASEP RAHMAT</t>
  </si>
  <si>
    <t>04 2195 03</t>
  </si>
  <si>
    <t>8598/P/C.3/X/2011</t>
  </si>
  <si>
    <t>BASIR ROBIN</t>
  </si>
  <si>
    <t>MOHAMAD KAMIL</t>
  </si>
  <si>
    <t>YULIANSYAH YUSUF</t>
  </si>
  <si>
    <t>ALWISMAL</t>
  </si>
  <si>
    <t>MTG 2009 03. 1 03 0881</t>
  </si>
  <si>
    <t>2015/P/C.3/III/2012</t>
  </si>
  <si>
    <t>DUMENSI OMPUSUNGGU</t>
  </si>
  <si>
    <t>MKR 2010 03.0 1 03 2885</t>
  </si>
  <si>
    <t>7088/P/C.3/VIII/2012</t>
  </si>
  <si>
    <t>UCI SANUSI</t>
  </si>
  <si>
    <t>04 3349 03</t>
  </si>
  <si>
    <t>AGUS MULYADI</t>
  </si>
  <si>
    <t>MKR 2011 03.0 1 03 6268</t>
  </si>
  <si>
    <t>BUDI DARMAWAN</t>
  </si>
  <si>
    <t>LURAGUNG</t>
  </si>
  <si>
    <t>CILIMUS</t>
  </si>
  <si>
    <t>YANI MARYANI</t>
  </si>
  <si>
    <t>HE GUFRON</t>
  </si>
  <si>
    <t>04 0980 01</t>
  </si>
  <si>
    <t>YOSEP SUPRIADY</t>
  </si>
  <si>
    <t>04 1595 01</t>
  </si>
  <si>
    <t>EMPUD MAHPUDIN</t>
  </si>
  <si>
    <t>04 1596 01</t>
  </si>
  <si>
    <t>UJANG BAHTIAR</t>
  </si>
  <si>
    <t>04 1597 01</t>
  </si>
  <si>
    <t>ERWAN</t>
  </si>
  <si>
    <t>04 1598 01</t>
  </si>
  <si>
    <t>LUPI EFFENDI</t>
  </si>
  <si>
    <t>04 1602 01</t>
  </si>
  <si>
    <t>04 1600 01</t>
  </si>
  <si>
    <t>MURDI</t>
  </si>
  <si>
    <t>04 1601 01</t>
  </si>
  <si>
    <t>NARSITA</t>
  </si>
  <si>
    <t>04 1604 01</t>
  </si>
  <si>
    <t>KASNURI . H</t>
  </si>
  <si>
    <t>04 1606 01</t>
  </si>
  <si>
    <t>AKHMAD KHUSNI</t>
  </si>
  <si>
    <t>04 1607 01</t>
  </si>
  <si>
    <t>KARNYA</t>
  </si>
  <si>
    <t>04 1608 01</t>
  </si>
  <si>
    <t>BAKRI</t>
  </si>
  <si>
    <t>04 1609 01</t>
  </si>
  <si>
    <t>TASBA</t>
  </si>
  <si>
    <t>04 1610 01</t>
  </si>
  <si>
    <t>TORO</t>
  </si>
  <si>
    <t>04 1613 01</t>
  </si>
  <si>
    <t>BENI LUBIS</t>
  </si>
  <si>
    <t>04 1615 01</t>
  </si>
  <si>
    <t>SARIJAN</t>
  </si>
  <si>
    <t>04 1635 01</t>
  </si>
  <si>
    <t>DEDI SUPRIATNA</t>
  </si>
  <si>
    <t>04 1617 01</t>
  </si>
  <si>
    <t>SARYIM</t>
  </si>
  <si>
    <t>04 1618 01</t>
  </si>
  <si>
    <t>04 1619 01</t>
  </si>
  <si>
    <t>YANI NURYANI</t>
  </si>
  <si>
    <t>04 1620 01</t>
  </si>
  <si>
    <t>ENCUD SUDIRMAN</t>
  </si>
  <si>
    <t>04 1621 01</t>
  </si>
  <si>
    <t>DASIKIN</t>
  </si>
  <si>
    <t>04 1622 01</t>
  </si>
  <si>
    <t>MOH. JAMALUDIN</t>
  </si>
  <si>
    <t>04 1623 01</t>
  </si>
  <si>
    <t>ADANG PADANG</t>
  </si>
  <si>
    <t>04 1624 01</t>
  </si>
  <si>
    <t>04 1629 01</t>
  </si>
  <si>
    <t>AGUS ROHIM</t>
  </si>
  <si>
    <t>04 1625 01</t>
  </si>
  <si>
    <t>04162601</t>
  </si>
  <si>
    <t>MISNAN</t>
  </si>
  <si>
    <t>04162701</t>
  </si>
  <si>
    <t>04162801</t>
  </si>
  <si>
    <t>JAYA RAHMAT H</t>
  </si>
  <si>
    <t>04163001</t>
  </si>
  <si>
    <t>BADRIA</t>
  </si>
  <si>
    <t>04163101</t>
  </si>
  <si>
    <t>DIAN CARDIAN</t>
  </si>
  <si>
    <t>04163201</t>
  </si>
  <si>
    <t>KARMAN</t>
  </si>
  <si>
    <t>04163301</t>
  </si>
  <si>
    <t>RASMIN / RASIM</t>
  </si>
  <si>
    <t>04163401</t>
  </si>
  <si>
    <t>SUKIRNA</t>
  </si>
  <si>
    <t>04163601</t>
  </si>
  <si>
    <t>AHMAD JAENUDIN</t>
  </si>
  <si>
    <t>04163701</t>
  </si>
  <si>
    <t>RALIM</t>
  </si>
  <si>
    <t>04163801</t>
  </si>
  <si>
    <t>DADAN AHMAD</t>
  </si>
  <si>
    <t>04163901</t>
  </si>
  <si>
    <t>SAWAWI</t>
  </si>
  <si>
    <t>04164001</t>
  </si>
  <si>
    <t>SAPRUDIN W</t>
  </si>
  <si>
    <t>04164101</t>
  </si>
  <si>
    <t>SARWAN</t>
  </si>
  <si>
    <t>04164201</t>
  </si>
  <si>
    <t>IJA SUHAJA</t>
  </si>
  <si>
    <t>04164301</t>
  </si>
  <si>
    <t>04164401</t>
  </si>
  <si>
    <t>NAR'I</t>
  </si>
  <si>
    <t>04 1645 01</t>
  </si>
  <si>
    <t>SETIAWAN</t>
  </si>
  <si>
    <t>04 1646 01</t>
  </si>
  <si>
    <t>UCU HASAN .F</t>
  </si>
  <si>
    <t>04 1647 01</t>
  </si>
  <si>
    <t>DIDI WAHYOEDI</t>
  </si>
  <si>
    <t>04 1653 01</t>
  </si>
  <si>
    <t>M. SAPRUDIN AZIS</t>
  </si>
  <si>
    <t>04165401</t>
  </si>
  <si>
    <t>KUDIL</t>
  </si>
  <si>
    <t>04165001</t>
  </si>
  <si>
    <t>SALIA</t>
  </si>
  <si>
    <t>04164901</t>
  </si>
  <si>
    <t>HADORI</t>
  </si>
  <si>
    <t>04165501</t>
  </si>
  <si>
    <t>RUSTAMIN</t>
  </si>
  <si>
    <t>04165601</t>
  </si>
  <si>
    <t>04165901</t>
  </si>
  <si>
    <t>WANA</t>
  </si>
  <si>
    <t>04166001</t>
  </si>
  <si>
    <t>ENCEP HALIK</t>
  </si>
  <si>
    <t>04166401</t>
  </si>
  <si>
    <t>CASNADI</t>
  </si>
  <si>
    <t>04166101</t>
  </si>
  <si>
    <t>SUPRAYA</t>
  </si>
  <si>
    <t>04166301</t>
  </si>
  <si>
    <t>04166201</t>
  </si>
  <si>
    <t>SOBIRIN</t>
  </si>
  <si>
    <t>04223701</t>
  </si>
  <si>
    <t>IRMANTO</t>
  </si>
  <si>
    <t>04223801</t>
  </si>
  <si>
    <t>LUMRI</t>
  </si>
  <si>
    <t>04223901</t>
  </si>
  <si>
    <t>04224001</t>
  </si>
  <si>
    <t>SOBARI</t>
  </si>
  <si>
    <t>04 2241 01</t>
  </si>
  <si>
    <t>RUSDINA</t>
  </si>
  <si>
    <t>04 2243 01</t>
  </si>
  <si>
    <t>04 2236 01</t>
  </si>
  <si>
    <t>WISAD</t>
  </si>
  <si>
    <t>04.0958.01</t>
  </si>
  <si>
    <t>TARPI SUHAEPI</t>
  </si>
  <si>
    <t>04.0994.01</t>
  </si>
  <si>
    <t xml:space="preserve">SUPARNO ARIPIN </t>
  </si>
  <si>
    <t>04.1594.01</t>
  </si>
  <si>
    <t xml:space="preserve">ANDI SUNANDI </t>
  </si>
  <si>
    <t>04.1599.01</t>
  </si>
  <si>
    <t>CALI</t>
  </si>
  <si>
    <t>04.1603.01</t>
  </si>
  <si>
    <t>04.1605.01</t>
  </si>
  <si>
    <t xml:space="preserve">ANTON SOFYAN </t>
  </si>
  <si>
    <t>04.1657.01</t>
  </si>
  <si>
    <t>UTI SANUSI</t>
  </si>
  <si>
    <t>04.1658.01</t>
  </si>
  <si>
    <t>DEDE RAHMAN IKA</t>
  </si>
  <si>
    <t>04.3349.03</t>
  </si>
  <si>
    <t>EMBET KUSNIAH</t>
  </si>
  <si>
    <t>04 1272 03</t>
  </si>
  <si>
    <t>RUKOYAH</t>
  </si>
  <si>
    <t xml:space="preserve">TASLIM </t>
  </si>
  <si>
    <t>04 2098 03</t>
  </si>
  <si>
    <t>JUJU JUARIAH</t>
  </si>
  <si>
    <t>JUHENDI</t>
  </si>
  <si>
    <t>04 2896 03</t>
  </si>
  <si>
    <t>DIAN HERDIANA</t>
  </si>
  <si>
    <t>IWAN SUWANDI</t>
  </si>
  <si>
    <t>JAMSIKAH</t>
  </si>
  <si>
    <t>04 2096 03</t>
  </si>
  <si>
    <t>TONI HIDAYAT B. JUPRI</t>
  </si>
  <si>
    <t>04 2898 03</t>
  </si>
  <si>
    <t>RUKMAN</t>
  </si>
  <si>
    <t>SUMARTI</t>
  </si>
  <si>
    <t>04 2897 03</t>
  </si>
  <si>
    <t>JUHRI MADSURI</t>
  </si>
  <si>
    <t>AAN ANSORI</t>
  </si>
  <si>
    <t>SUKMA</t>
  </si>
  <si>
    <t>NURLELA</t>
  </si>
  <si>
    <t>SITI FATIMAH</t>
  </si>
  <si>
    <t>04 3344 03</t>
  </si>
  <si>
    <t xml:space="preserve">ASEP ZULKARNAEN </t>
  </si>
  <si>
    <t xml:space="preserve">04 1534 03 </t>
  </si>
  <si>
    <t>CV MAHESA KARYA</t>
  </si>
  <si>
    <t>04 3667 03</t>
  </si>
  <si>
    <t>YADI SUHARDI</t>
  </si>
  <si>
    <t>04 3666 03</t>
  </si>
  <si>
    <t>A. TOHIR</t>
  </si>
  <si>
    <t>04 1457 03</t>
  </si>
  <si>
    <t>SUTIHAT</t>
  </si>
  <si>
    <t>NURDIN SETIAWAN</t>
  </si>
  <si>
    <t>04 0698 03</t>
  </si>
  <si>
    <t>MOKH. AKHYAT</t>
  </si>
  <si>
    <t>04 1536 03</t>
  </si>
  <si>
    <t>PT. INSAN KARYA (AYIP ALI)</t>
  </si>
  <si>
    <t>04 0848 03</t>
  </si>
  <si>
    <t>AAS SAIYAH</t>
  </si>
  <si>
    <t>04 1670 03</t>
  </si>
  <si>
    <t>SAMSURA BH AHMAD</t>
  </si>
  <si>
    <t xml:space="preserve">ANAH </t>
  </si>
  <si>
    <t>MKR 2009 03 01 03 0016</t>
  </si>
  <si>
    <t xml:space="preserve">BONING B JASMAN </t>
  </si>
  <si>
    <t xml:space="preserve">IIS AKHSANAH </t>
  </si>
  <si>
    <t>TURYONO B WARNO</t>
  </si>
  <si>
    <t>MKR 2009 03 01 03 1506</t>
  </si>
  <si>
    <t>ADE AYASAH</t>
  </si>
  <si>
    <t>ARMIN S</t>
  </si>
  <si>
    <t>SARMIN B SAKMAN</t>
  </si>
  <si>
    <t>NINA NURAENAH</t>
  </si>
  <si>
    <t>Hj NANEH ULFAH</t>
  </si>
  <si>
    <t>ANING</t>
  </si>
  <si>
    <t>NURWANSAH</t>
  </si>
  <si>
    <t>FACHRUDIN H</t>
  </si>
  <si>
    <t>KAYU B SAMAD</t>
  </si>
  <si>
    <t>AGUS SUDARSONO</t>
  </si>
  <si>
    <t>04 2329 03</t>
  </si>
  <si>
    <t>UJANG A SUHANDI</t>
  </si>
  <si>
    <t>ONI SAHRONI</t>
  </si>
  <si>
    <t>04 1853 03</t>
  </si>
  <si>
    <t>ENTIN AFRIATINI</t>
  </si>
  <si>
    <t>MAHALI</t>
  </si>
  <si>
    <t>SILVY SUSILAWATI</t>
  </si>
  <si>
    <t>SAMSUDIN B H AKMAT</t>
  </si>
  <si>
    <t>UCU SUHANDI</t>
  </si>
  <si>
    <t>04 3345 03</t>
  </si>
  <si>
    <t>ENENG NURHAYATI</t>
  </si>
  <si>
    <t>CV. SETIA KAWAN (RUSMANI)</t>
  </si>
  <si>
    <t>UMU 2009 03.0 1 03 1517</t>
  </si>
  <si>
    <t>DARJI B CASMADI</t>
  </si>
  <si>
    <t>IROT BT ISKAK</t>
  </si>
  <si>
    <t>EDI GAFUR</t>
  </si>
  <si>
    <t>ADANG B JAMAN</t>
  </si>
  <si>
    <t>SADAM B. SARWIDI</t>
  </si>
  <si>
    <t>SARBINI</t>
  </si>
  <si>
    <t>ODEON MASRADEN</t>
  </si>
  <si>
    <t>ANTON FATONI MOH</t>
  </si>
  <si>
    <t>ACO</t>
  </si>
  <si>
    <t>M ASARI</t>
  </si>
  <si>
    <t>MKR 2009 03.0 1 03 2390</t>
  </si>
  <si>
    <t>AMINUDIN</t>
  </si>
  <si>
    <t>ATI ROHAYATI</t>
  </si>
  <si>
    <t>MKR 2009 03.0 1 03 0179</t>
  </si>
  <si>
    <t>DEDEN SOFIAN</t>
  </si>
  <si>
    <t>MKR 2009 03.0 1 03 0016</t>
  </si>
  <si>
    <t>DADI SUMMARDI</t>
  </si>
  <si>
    <t>MKR 2009 03.0 1 03 0015</t>
  </si>
  <si>
    <t>TAUFIK HIDAYAT</t>
  </si>
  <si>
    <t>MKR 2009 03 0 1 03 0015</t>
  </si>
  <si>
    <t>ADIN BIN YUSUF</t>
  </si>
  <si>
    <t>MKR 2009 03.0 1 03 1507</t>
  </si>
  <si>
    <t>TARYUNI B RAWIDI</t>
  </si>
  <si>
    <t>MKR 2009 03.0 1 03 2781</t>
  </si>
  <si>
    <t>UJANG JAMALUDIN</t>
  </si>
  <si>
    <t>ATMINAH BT RINAN</t>
  </si>
  <si>
    <t>MKR 2009 03.0 1 03 0533</t>
  </si>
  <si>
    <t>ASEP PERMADI AS</t>
  </si>
  <si>
    <t>MKR 2009 03.0 1 03 2887</t>
  </si>
  <si>
    <t>ETI SUHERTI</t>
  </si>
  <si>
    <t>BAKRUM H</t>
  </si>
  <si>
    <t>MKR 2009 03 0 1 03 2390</t>
  </si>
  <si>
    <t>TJEJEP BACHTIAR</t>
  </si>
  <si>
    <t>IIM IMTIHANIAH</t>
  </si>
  <si>
    <t>UMU 2009 03.0 1 03 2782</t>
  </si>
  <si>
    <t>MOH. ENTIS SUTISNA</t>
  </si>
  <si>
    <t>UMU 2009 03 0 1 03 2888</t>
  </si>
  <si>
    <t>OPIK</t>
  </si>
  <si>
    <t>MUKODAS MAMUN</t>
  </si>
  <si>
    <t>ATIS AHMAD</t>
  </si>
  <si>
    <t>MKR 2010 03.0 1 03 1848</t>
  </si>
  <si>
    <t>SARNI</t>
  </si>
  <si>
    <t>MKR 2008 03.0 1 03 0179</t>
  </si>
  <si>
    <t>SALEH M</t>
  </si>
  <si>
    <t>MKR 2009 03 0 1 03 2887</t>
  </si>
  <si>
    <t>RASAM B SAKMAN</t>
  </si>
  <si>
    <t>MKR 2009 03 0 1 03 2006</t>
  </si>
  <si>
    <t>MKR 2010 03 0 1 03 0794</t>
  </si>
  <si>
    <t>KARTIYA WIJAYA</t>
  </si>
  <si>
    <t>MKR 2010 03 0 1 03 0432</t>
  </si>
  <si>
    <t>BADRUDIN</t>
  </si>
  <si>
    <t>MKR 2009 03 0 1 03 0533</t>
  </si>
  <si>
    <t>AMAN AKHMADI</t>
  </si>
  <si>
    <t>MKR 2010 03 0 1 03 1167</t>
  </si>
  <si>
    <t>JOHARI SIRAD</t>
  </si>
  <si>
    <t>MKR 2009 03 0 1 03 1507</t>
  </si>
  <si>
    <t>JAENUDIN BIN UNAEDIN</t>
  </si>
  <si>
    <t>MKR 2009 03 0 1 03 1986</t>
  </si>
  <si>
    <t>AMAH ARSAMAH</t>
  </si>
  <si>
    <t>NENG ELIAWATI</t>
  </si>
  <si>
    <t>MOHAMAD YUSUP</t>
  </si>
  <si>
    <t>MKR 2009 03.0 1 03 2134</t>
  </si>
  <si>
    <t>MKR 2010 03.0 1 03 0045</t>
  </si>
  <si>
    <t>ENTIN SUPARTINI</t>
  </si>
  <si>
    <t>MKR 2010 03.0 1 03 2261</t>
  </si>
  <si>
    <t>AGUS SM</t>
  </si>
  <si>
    <t>CARNADI</t>
  </si>
  <si>
    <t>MKR 2010 03.0 1 03 2265</t>
  </si>
  <si>
    <t>ALI SOPANDI BH YUSUP</t>
  </si>
  <si>
    <t>MKR 2010 03.0 1 03 2790</t>
  </si>
  <si>
    <t>IMAN AS</t>
  </si>
  <si>
    <t>TINI KARTINI</t>
  </si>
  <si>
    <t>UMU 2010 03.0 1 03 2100</t>
  </si>
  <si>
    <t>IPAH BT LAMRI</t>
  </si>
  <si>
    <t>MKR 2009 03.0 1 03 2006</t>
  </si>
  <si>
    <t>EDI SUHAEDI</t>
  </si>
  <si>
    <t>ELIYANAH BT SUHAEMI</t>
  </si>
  <si>
    <t>UMU 2010 03.0 1 03 1882</t>
  </si>
  <si>
    <t xml:space="preserve">EEM </t>
  </si>
  <si>
    <t>MKR 2009 03.0 1 03 3122</t>
  </si>
  <si>
    <t>SULAEMAN</t>
  </si>
  <si>
    <t>MKR 2010 03.0 1 03 1168</t>
  </si>
  <si>
    <t>HJ. UMAMAH BT MUHAMAD</t>
  </si>
  <si>
    <t>UMU 2010 03.0 1 03 2785</t>
  </si>
  <si>
    <t>ALI AZWAR CHANIAGO</t>
  </si>
  <si>
    <t>ARIEFUDIN</t>
  </si>
  <si>
    <t>MKR 2009 03.0 1 03 3486</t>
  </si>
  <si>
    <t>MUHSIN</t>
  </si>
  <si>
    <t>SAMSUDIN</t>
  </si>
  <si>
    <t>SITI NURAENI</t>
  </si>
  <si>
    <t>KIKI SURWATI</t>
  </si>
  <si>
    <t>MKR 2010 03.0 1 03 1799</t>
  </si>
  <si>
    <t>ERWIN NURFIANI</t>
  </si>
  <si>
    <t>MKR 2011 03.0 1 03 0496</t>
  </si>
  <si>
    <t>NURDIN AS</t>
  </si>
  <si>
    <t>MKR 2010 03.0 1 03 4603</t>
  </si>
  <si>
    <t>SITI HABSAH</t>
  </si>
  <si>
    <t>MKR 2010 03.0 1 03 2787</t>
  </si>
  <si>
    <t>EDDI ICHTISAR</t>
  </si>
  <si>
    <t>AHMAD TOAMIN BIN ROSIDIN</t>
  </si>
  <si>
    <t>MKR 2011 03. 0 1 03 1356</t>
  </si>
  <si>
    <t>SUDANI</t>
  </si>
  <si>
    <t>MKR 2010 03. 0 1 03 0045</t>
  </si>
  <si>
    <t>HERMAN B SAUKI</t>
  </si>
  <si>
    <t>MKR 2011 03. 0 1 03 1790</t>
  </si>
  <si>
    <t>KACUNG K</t>
  </si>
  <si>
    <t>MKR 2010 03. 0 1 03 2787</t>
  </si>
  <si>
    <t>SAMUDIN</t>
  </si>
  <si>
    <t>UMU 2011 03. 0 1 03 1473</t>
  </si>
  <si>
    <t>H. SARDI</t>
  </si>
  <si>
    <t>UMU 2011 03 0 1 03 1420</t>
  </si>
  <si>
    <t>ABDUL IMAN</t>
  </si>
  <si>
    <t>MKR 2010 03. 0 1 03 1306</t>
  </si>
  <si>
    <t>ENTIN IKA JUJU</t>
  </si>
  <si>
    <t>MKR 2012 03. 0 1 03 01105</t>
  </si>
  <si>
    <t>JUMRIAH</t>
  </si>
  <si>
    <t>MKR 2010 03. 0 1 03 3404</t>
  </si>
  <si>
    <t>MKR 2010 03. 0 1 03 3979</t>
  </si>
  <si>
    <t>AI NURAISAH</t>
  </si>
  <si>
    <t>UMU 2011 03.0 1 03 1473</t>
  </si>
  <si>
    <t>5811/P/C.3/VII/2012</t>
  </si>
  <si>
    <t>M RASIDI</t>
  </si>
  <si>
    <t>MKR 2011 03.0 1 03 5013</t>
  </si>
  <si>
    <t>7368/P/C.3/VIII/2012</t>
  </si>
  <si>
    <t>UJANG SUPRIATNA</t>
  </si>
  <si>
    <t>MKR 2011 03.0 1 03 1306</t>
  </si>
  <si>
    <t>A ROUP B NUR</t>
  </si>
  <si>
    <t>IWAN AKA</t>
  </si>
  <si>
    <t>MKR 2011 03.0 1 03 1436</t>
  </si>
  <si>
    <t>9322/P/C.3/IX/2012</t>
  </si>
  <si>
    <t>H TAUFIK B. KARIMAN</t>
  </si>
  <si>
    <t>UMU 2011 03.0 1 03 3833</t>
  </si>
  <si>
    <t>164/P/C.3/I/2013</t>
  </si>
  <si>
    <t>ARNATI</t>
  </si>
  <si>
    <t>MKR 2011 03.0 1 03 5183</t>
  </si>
  <si>
    <t>2927/P/C.3/III/2013</t>
  </si>
  <si>
    <t>IIN BT SARIMAN</t>
  </si>
  <si>
    <t>MKR 2011 03.0 1 03 6398</t>
  </si>
  <si>
    <t>IROH RUCHYATI</t>
  </si>
  <si>
    <t>MKR 2011 03.0 1 03 4207</t>
  </si>
  <si>
    <t>ERIS TANIA</t>
  </si>
  <si>
    <t>MKR 2011 03.0 1 03 6864</t>
  </si>
  <si>
    <t>MKR 2012 03.0 1 00875</t>
  </si>
  <si>
    <t>EMAN</t>
  </si>
  <si>
    <t>BAI AFIFAH</t>
  </si>
  <si>
    <t>RAFEI H BIN ALI KASAN</t>
  </si>
  <si>
    <t>A M SAKHOWI</t>
  </si>
  <si>
    <t>MKR 2012 03.0 1 01656</t>
  </si>
  <si>
    <t>M AMIN</t>
  </si>
  <si>
    <t>ENI HUZNI</t>
  </si>
  <si>
    <t>MKR 2012 03.0 1 03079</t>
  </si>
  <si>
    <t>SAHIDUN ALDI B ARMAJA</t>
  </si>
  <si>
    <t>MKR 2011 03.0 1 03 4568</t>
  </si>
  <si>
    <t>BUSRO B JASRIA</t>
  </si>
  <si>
    <t>MKR 2010 03.0 1 03 0432</t>
  </si>
  <si>
    <t>BABAY SURYADI</t>
  </si>
  <si>
    <t>MKR 2012 03.0 1 00897</t>
  </si>
  <si>
    <t>PANIMBANG</t>
  </si>
  <si>
    <t>UTIN MARYANI</t>
  </si>
  <si>
    <t>MKR 2009 03.0 1 03 1986</t>
  </si>
  <si>
    <t>UMSARI B. TALBI</t>
  </si>
  <si>
    <t>MKR 2008 03 0 1 03 2791</t>
  </si>
  <si>
    <t>WAWAN IRMAWAN</t>
  </si>
  <si>
    <t>MKR 2009 03.0 1 03 2779</t>
  </si>
  <si>
    <t>WASJUD B.H KASAN</t>
  </si>
  <si>
    <t>MKR 2008 03.0 1 03 2791</t>
  </si>
  <si>
    <t>M SALEH</t>
  </si>
  <si>
    <t>MKR 2010 03.0 1 03 0790</t>
  </si>
  <si>
    <t>DURINAH</t>
  </si>
  <si>
    <t>MKR 2009 03.0 1 03 2726</t>
  </si>
  <si>
    <t>SUDINI B. WALIM</t>
  </si>
  <si>
    <t>MKR 2009 03 0 1 03 0178</t>
  </si>
  <si>
    <t>ZAINI WINARNO</t>
  </si>
  <si>
    <t>MKR 2008 03.0 1 03 3194</t>
  </si>
  <si>
    <t>OLIN B ARTAM</t>
  </si>
  <si>
    <t>NYI SAPTI BT SAPRI</t>
  </si>
  <si>
    <t>MKR 2009 03.0 1 03 1272</t>
  </si>
  <si>
    <t>AMINAH BT ASNABA</t>
  </si>
  <si>
    <t>H. OJIN BIN H.MASYRIK</t>
  </si>
  <si>
    <t>UMU 2010 03.0 1 03 0033</t>
  </si>
  <si>
    <t>MKR 2009 03.0 1 03 1567</t>
  </si>
  <si>
    <t>RAKIM BIN MARJA</t>
  </si>
  <si>
    <t>MKR 2009 03 0 1 03 1272</t>
  </si>
  <si>
    <t>ELLY AGUS</t>
  </si>
  <si>
    <t>AKSAN ARIST</t>
  </si>
  <si>
    <t>UMU 2010 03 0 1 03 1802</t>
  </si>
  <si>
    <t>MKR 2009 03 0 1 03 1567</t>
  </si>
  <si>
    <t>H. ENDANG MUMIN BH SOBARI</t>
  </si>
  <si>
    <t>UMU 2010 03 0 1 03 1165</t>
  </si>
  <si>
    <t>UJANG KASMAN</t>
  </si>
  <si>
    <t>QOSIDIN</t>
  </si>
  <si>
    <t>DADE ISKANDAR</t>
  </si>
  <si>
    <t>HERI HERYANTO</t>
  </si>
  <si>
    <t>MKR 2010 03.0 1 03 2886</t>
  </si>
  <si>
    <t>HJ. ETI SINTAWATI</t>
  </si>
  <si>
    <t>MKR 2010 03.0 1 03 1169</t>
  </si>
  <si>
    <t>AMUNG MUZAKIR</t>
  </si>
  <si>
    <t>MKR 2010 03.0 1 03 1618</t>
  </si>
  <si>
    <t>NURHOLIL BIN A TOSIN</t>
  </si>
  <si>
    <t>RUHAELA BT H OCIK</t>
  </si>
  <si>
    <t>AZHARI</t>
  </si>
  <si>
    <t>MKR 2010 03.0 1 03 2264</t>
  </si>
  <si>
    <t>CUCU MULYANINGSIH</t>
  </si>
  <si>
    <t>MKR 2009 03.0 1 03 3117</t>
  </si>
  <si>
    <t>SYAMSUDIN B JAKMAN</t>
  </si>
  <si>
    <t>MKR 2010 03.0 1 03 3877</t>
  </si>
  <si>
    <t>ESIH SUKAESIH EFENDI</t>
  </si>
  <si>
    <t>SERDA DINATA</t>
  </si>
  <si>
    <t>MKR 2010 03.0 1 03 2165</t>
  </si>
  <si>
    <t>UJANG SOLEMAN</t>
  </si>
  <si>
    <t>MKR 2010 03.0 1 03 3058</t>
  </si>
  <si>
    <t>SONIPAH</t>
  </si>
  <si>
    <t>MKR 2009 03.0 1 03 3481</t>
  </si>
  <si>
    <t>LALA</t>
  </si>
  <si>
    <t>MKR 2010 03. 0 1 03 3058</t>
  </si>
  <si>
    <t>MUHAMAD TOHA BIN CARLA</t>
  </si>
  <si>
    <t>MKR 2011 03. 0 1 03 1019</t>
  </si>
  <si>
    <t>ENENG JUMIATI</t>
  </si>
  <si>
    <t>MKR 2010 03. 0 1 03 4449</t>
  </si>
  <si>
    <t>MULYANA BT H. SALIM</t>
  </si>
  <si>
    <t>MKR 2010 03. 0 1 03 3954</t>
  </si>
  <si>
    <t>BAHNI</t>
  </si>
  <si>
    <t>MKR 2010 03. 0 1 03 1356</t>
  </si>
  <si>
    <t>RUSLI WAHYUDI</t>
  </si>
  <si>
    <t>MKR 2010 03. 0 1 03 3878</t>
  </si>
  <si>
    <t>SUMINI</t>
  </si>
  <si>
    <t>UKI</t>
  </si>
  <si>
    <t>MKR 2011 03. 0 1 03 4181</t>
  </si>
  <si>
    <t>MIRWAN</t>
  </si>
  <si>
    <t>MKR 2011 03. 0 1 03 2944</t>
  </si>
  <si>
    <t>ABIDIN H</t>
  </si>
  <si>
    <t>MKR 2011 03. 0 1 03 1020</t>
  </si>
  <si>
    <t>ASMINAH B ADUNG</t>
  </si>
  <si>
    <t>MKR 2010 03. 0 1 03 1798</t>
  </si>
  <si>
    <t>ADE M</t>
  </si>
  <si>
    <t>ABDUL BASIR</t>
  </si>
  <si>
    <t>MKR 2010 03.0 1 03 2882</t>
  </si>
  <si>
    <t>MAS AMAH</t>
  </si>
  <si>
    <t>MKR 2011 03.0 1 03 4563</t>
  </si>
  <si>
    <t>ROBIAH</t>
  </si>
  <si>
    <t>RASINAH</t>
  </si>
  <si>
    <t>MKR 2010 03.0 1 03 3878</t>
  </si>
  <si>
    <t>LOMRAH BT LOMRI</t>
  </si>
  <si>
    <t>MKR 2011 03.0 1 03 1356</t>
  </si>
  <si>
    <t>TASMI BT TASKRIDA</t>
  </si>
  <si>
    <t>MKR 2010 03.0 1 03 3954</t>
  </si>
  <si>
    <t>MENES</t>
  </si>
  <si>
    <t>IMAS MASATUL HOIROH</t>
  </si>
  <si>
    <t>MKR 2009 03 0 1 03 2735</t>
  </si>
  <si>
    <t>AHUD SUHADA</t>
  </si>
  <si>
    <t>MKR 2009 03 0 1 03 3289</t>
  </si>
  <si>
    <t>JUHAERIYAH</t>
  </si>
  <si>
    <t>MKR 2009 03 0 1 03 1308</t>
  </si>
  <si>
    <t>MKR 2010 03.0 1 03 0669</t>
  </si>
  <si>
    <t>MKR 2010 03.0 1 03 2483</t>
  </si>
  <si>
    <t>AJIS ARISTIAN</t>
  </si>
  <si>
    <t>MKR 2009 03.0 1 03 2916</t>
  </si>
  <si>
    <t>JUHAEDI</t>
  </si>
  <si>
    <t>MKR 2010 03.0 1 03 3401</t>
  </si>
  <si>
    <t>MKR 2009 03.0 1 03 3286</t>
  </si>
  <si>
    <t>MUHLIS</t>
  </si>
  <si>
    <t>MKR 2010 03.0 1 03 1673</t>
  </si>
  <si>
    <t>RENI RENHARD</t>
  </si>
  <si>
    <t>MKR 2010 03.0 1 03 1032</t>
  </si>
  <si>
    <t>TB ASEP ROMDHON</t>
  </si>
  <si>
    <t>MTG 2011 03.0 1 03 1202</t>
  </si>
  <si>
    <t>6285/P/C.3/VII/2012</t>
  </si>
  <si>
    <t>MKR 2010 03.0 103 2132</t>
  </si>
  <si>
    <t>HAERIAH</t>
  </si>
  <si>
    <t>MKR 2010 03.0 103 1308</t>
  </si>
  <si>
    <t>ADE RUSTINI</t>
  </si>
  <si>
    <t>TONY FATHONY ATMAJAYA</t>
  </si>
  <si>
    <t>MKR 2011 03.0 1 03 3317</t>
  </si>
  <si>
    <t>JAWARI</t>
  </si>
  <si>
    <t>MKR 2011 03.0 1 03 1201</t>
  </si>
  <si>
    <t>MAHFUD</t>
  </si>
  <si>
    <t>MKR 2011 03.0 1 03 1015</t>
  </si>
  <si>
    <t>ASIKIN</t>
  </si>
  <si>
    <t>MKR 2011 03.0 1 03 0497</t>
  </si>
  <si>
    <t>ICAH</t>
  </si>
  <si>
    <t>SALIM</t>
  </si>
  <si>
    <t>EDI CHUMAEDI</t>
  </si>
  <si>
    <t>DIAT AHDIAT</t>
  </si>
  <si>
    <t>MTG 2010 03.0 1 03 4424</t>
  </si>
  <si>
    <t>MAEMUNAH</t>
  </si>
  <si>
    <t>DEDI SUPRIADI</t>
  </si>
  <si>
    <t>IDA PARIDA</t>
  </si>
  <si>
    <t>KADIPATEN</t>
  </si>
  <si>
    <t>DADI KUSNADI</t>
  </si>
  <si>
    <t>04.1278.03</t>
  </si>
  <si>
    <t>JAJANG KOSWARA</t>
  </si>
  <si>
    <t>AAN SOMANTRI</t>
  </si>
  <si>
    <t>AHMAD KUSLINDER</t>
  </si>
  <si>
    <t>04.1586.03</t>
  </si>
  <si>
    <t>AYI SUMARNA</t>
  </si>
  <si>
    <t>NONO SURYANA</t>
  </si>
  <si>
    <t>04.1578.03</t>
  </si>
  <si>
    <t>SRI WAHYUNI</t>
  </si>
  <si>
    <t>04.1279.03</t>
  </si>
  <si>
    <t>TEJA</t>
  </si>
  <si>
    <t>DONI MULYADI</t>
  </si>
  <si>
    <t>04.1866.03</t>
  </si>
  <si>
    <t>ADIM SIMYATI</t>
  </si>
  <si>
    <t>04 3571 03</t>
  </si>
  <si>
    <t>NANI SUHAENI</t>
  </si>
  <si>
    <t>04 0720 03</t>
  </si>
  <si>
    <t>AGUS FIRMAN UDAKA</t>
  </si>
  <si>
    <t>04 2615 03</t>
  </si>
  <si>
    <t>MKR 2009 03 0 1 03 0849</t>
  </si>
  <si>
    <t>LILIS MUNAWAROH</t>
  </si>
  <si>
    <t>KARWITA</t>
  </si>
  <si>
    <t>DEDE SURYANA</t>
  </si>
  <si>
    <t>IMAS MULYANTI</t>
  </si>
  <si>
    <t>MKR 2009 03 0 1 03 0923</t>
  </si>
  <si>
    <t>RINA MAHDALENA</t>
  </si>
  <si>
    <t>DIDIN BIN UDING</t>
  </si>
  <si>
    <t>BADRU JAMAN</t>
  </si>
  <si>
    <t>EROS BT H</t>
  </si>
  <si>
    <t>DEDE MISBAHUDIN</t>
  </si>
  <si>
    <t>WAWAN GUNAWAN</t>
  </si>
  <si>
    <t xml:space="preserve">MAMAN  </t>
  </si>
  <si>
    <t>ENCE RUKMANA Bin ASIM</t>
  </si>
  <si>
    <t>MKR 2009 03 0 1 03 0826</t>
  </si>
  <si>
    <t>DASE WAHYUDIN</t>
  </si>
  <si>
    <t>MKR 2009 03.0 1 03 0826</t>
  </si>
  <si>
    <t>OBAY SAPRUDIN</t>
  </si>
  <si>
    <t>MKR 2009 03.0 1 03 0847</t>
  </si>
  <si>
    <t>MKR 2009 03.0 1 03 0653</t>
  </si>
  <si>
    <t>APUD BIN DIRA</t>
  </si>
  <si>
    <t>TARMIDI BIN ENOM</t>
  </si>
  <si>
    <t>MKR 2009 03.0 1 03 0849</t>
  </si>
  <si>
    <t>MUSTAR</t>
  </si>
  <si>
    <t>ANIP NURHIDAYAT</t>
  </si>
  <si>
    <t>ASEP ABDURROHMAN</t>
  </si>
  <si>
    <t>MKR 2009 03.0 1 03 1980</t>
  </si>
  <si>
    <t>TOHA SOLIHIN</t>
  </si>
  <si>
    <t>AGUS ARIFIN</t>
  </si>
  <si>
    <t>SUPARMAN</t>
  </si>
  <si>
    <t>JAJA SUPARNA</t>
  </si>
  <si>
    <t>MKR 2009 03.0 1 03 0923</t>
  </si>
  <si>
    <t>LILIS</t>
  </si>
  <si>
    <t>AYI RUHIYAT</t>
  </si>
  <si>
    <t>EMAN BIN JAPAR</t>
  </si>
  <si>
    <t>MKR 2009 03.0 1 03 1141</t>
  </si>
  <si>
    <t>ADENG BIN SUHLI</t>
  </si>
  <si>
    <t>MKR 2009 03 0 1 03 1141</t>
  </si>
  <si>
    <t>NENG TUTINI</t>
  </si>
  <si>
    <t>TATANG KURNIAWAN</t>
  </si>
  <si>
    <t>NANDANG JUANDA</t>
  </si>
  <si>
    <t>MKR 2009 03 0 1 03 1529</t>
  </si>
  <si>
    <t>UGUN</t>
  </si>
  <si>
    <t>SUPARMIN</t>
  </si>
  <si>
    <t>MKR 2009 03 0 1 03 0653</t>
  </si>
  <si>
    <t>YEYEH SUMIATI</t>
  </si>
  <si>
    <t>HERMAN</t>
  </si>
  <si>
    <t>DEDE RUSMANA</t>
  </si>
  <si>
    <t>AMID KOSWARA</t>
  </si>
  <si>
    <t>MAHIDAR</t>
  </si>
  <si>
    <t>ICIN</t>
  </si>
  <si>
    <t>OTEN SOPANDI</t>
  </si>
  <si>
    <t>AMIDAH BINTI RUHIYAH</t>
  </si>
  <si>
    <t>H. ABDUL MUHAEMIN</t>
  </si>
  <si>
    <t>DADANG GUNAWAN</t>
  </si>
  <si>
    <t xml:space="preserve">04 1966 03 </t>
  </si>
  <si>
    <t>TARMIN DIPRAJA</t>
  </si>
  <si>
    <t>LILI</t>
  </si>
  <si>
    <t>ROKANDI</t>
  </si>
  <si>
    <t>APUDIN</t>
  </si>
  <si>
    <t>BENI SOPANDI</t>
  </si>
  <si>
    <t>HERMAN JUHANA</t>
  </si>
  <si>
    <t>MIMIH</t>
  </si>
  <si>
    <t>TETENG SUJANA</t>
  </si>
  <si>
    <t>MKR 2009 03 0 1 03 1980</t>
  </si>
  <si>
    <t>SUKAMA</t>
  </si>
  <si>
    <t>NANDAN</t>
  </si>
  <si>
    <t>MKR 2009 03 0 1 03 2419</t>
  </si>
  <si>
    <t>NINA KARTINENGSIH</t>
  </si>
  <si>
    <t>MKR 2010 03 0 1 03 0663</t>
  </si>
  <si>
    <t>WARMA.S</t>
  </si>
  <si>
    <t>MAMAN BIN ADE</t>
  </si>
  <si>
    <t>MKR 2010 03 0 1 03 1084</t>
  </si>
  <si>
    <t>TITIN ROSTINI</t>
  </si>
  <si>
    <t>RUSTYAN</t>
  </si>
  <si>
    <t>MKR 2009 03.0 1 03 2419</t>
  </si>
  <si>
    <t>NURHASANAH</t>
  </si>
  <si>
    <t>H. ADIN SUMARNA</t>
  </si>
  <si>
    <t>HOLID</t>
  </si>
  <si>
    <t>MKR 2010 03.0 1 03 0663</t>
  </si>
  <si>
    <t>8596/P/C.3/X/2011</t>
  </si>
  <si>
    <t>DAMAN</t>
  </si>
  <si>
    <t>MKR 2010 03.0 1 03 2911</t>
  </si>
  <si>
    <t>ABAD BADRUDIN</t>
  </si>
  <si>
    <t>MKR 2010 03.0 1 03 1084</t>
  </si>
  <si>
    <t>ENTIS SUTISNA</t>
  </si>
  <si>
    <t>MKR 2010 03.0 1 03 0202</t>
  </si>
  <si>
    <t>MKR 2009 03.0 1 03 2664</t>
  </si>
  <si>
    <t>APUD</t>
  </si>
  <si>
    <t>MKR 2009 03.0 1 03 3642</t>
  </si>
  <si>
    <t>ANA S</t>
  </si>
  <si>
    <t>ADE KARTIKA</t>
  </si>
  <si>
    <t>RONI BIN UNDI</t>
  </si>
  <si>
    <t>9543/P/C.3/XI/2011</t>
  </si>
  <si>
    <t>YAYAN SETIAWAN</t>
  </si>
  <si>
    <t>MKR 2009 03.0 1 03 3263</t>
  </si>
  <si>
    <t>SUTISNA</t>
  </si>
  <si>
    <t>10381/P/C.3/XII/2011</t>
  </si>
  <si>
    <t>ITOH</t>
  </si>
  <si>
    <t>MKR 2011 03 01 03 1346</t>
  </si>
  <si>
    <t>A HERMAWAN</t>
  </si>
  <si>
    <t>MKR 2010 03 01 03 00353</t>
  </si>
  <si>
    <t>SADIKIN BIN JAMADI</t>
  </si>
  <si>
    <t>MKR 2011 03. 0 1 03 0760</t>
  </si>
  <si>
    <t>MKR 2010 03. 0 1 03 2790</t>
  </si>
  <si>
    <t>NURYATI SOPANDI</t>
  </si>
  <si>
    <t>ATIKAH</t>
  </si>
  <si>
    <t>MKR 2011 03.0 1 03 0757</t>
  </si>
  <si>
    <t>MKR 2011 03.0 1 03 6368</t>
  </si>
  <si>
    <t>3848/P/C.3/IV/2013</t>
  </si>
  <si>
    <t>ODING SUHERMAN</t>
  </si>
  <si>
    <t>TEDI SUTENDI</t>
  </si>
  <si>
    <t>MKR 2009 03.0 1 03 2906</t>
  </si>
  <si>
    <t>TINTIN</t>
  </si>
  <si>
    <t>MTG 2008 03.0 1 03 2748</t>
  </si>
  <si>
    <t>TATANG GUNAWAN</t>
  </si>
  <si>
    <t>MTG 2012 03.0 1 02285</t>
  </si>
  <si>
    <t>8694/P/C.3/VIII/2013</t>
  </si>
  <si>
    <t xml:space="preserve">DEDI </t>
  </si>
  <si>
    <t>MTG 2009 03.0 1 03 0184</t>
  </si>
  <si>
    <t>BATUJAJAR</t>
  </si>
  <si>
    <t>DADAN SUNANDAN</t>
  </si>
  <si>
    <t>MKR 2010 03.0 1 03 0816</t>
  </si>
  <si>
    <t>7471/P/C.3/IX/2011</t>
  </si>
  <si>
    <t>IDA RAHMAWATI</t>
  </si>
  <si>
    <t>MTG 2010 03.0 1 03 0388</t>
  </si>
  <si>
    <t>8690/P/C.3/X/2011</t>
  </si>
  <si>
    <t>M BUDIONO</t>
  </si>
  <si>
    <t>MKR 2010 03.0 1 03 1061</t>
  </si>
  <si>
    <t>NENNY ARDIANTI</t>
  </si>
  <si>
    <t>MKR 2010 03.0 1 03 2005</t>
  </si>
  <si>
    <t>SOLAHUDIN</t>
  </si>
  <si>
    <t>MKR 2012 03.0 1 02459</t>
  </si>
  <si>
    <t>7279/P/C.3/VII/2013</t>
  </si>
  <si>
    <t>ADE SUPRIATNA</t>
  </si>
  <si>
    <t>MKR 2012 03.0 1 03824</t>
  </si>
  <si>
    <t>AHMAD HIDAYAT</t>
  </si>
  <si>
    <t>WIWIN SUNDARI</t>
  </si>
  <si>
    <t>MKR 2009 03.0 1 03 3493</t>
  </si>
  <si>
    <t>7472/P/C.3/IX/2011</t>
  </si>
  <si>
    <t>TANU MIHARJA</t>
  </si>
  <si>
    <t>MKR 2010 03.0 1 03 0557</t>
  </si>
  <si>
    <t>DUDUNG PERMANA</t>
  </si>
  <si>
    <t>MKR 2010 03.0 1 03 0354</t>
  </si>
  <si>
    <t>UJANG MULYANA</t>
  </si>
  <si>
    <t>MKR 2009 03.0 1 03 3194</t>
  </si>
  <si>
    <t>9157/P/C.3/XI/2011</t>
  </si>
  <si>
    <t>ROSITA</t>
  </si>
  <si>
    <t>AGUS GUGUN</t>
  </si>
  <si>
    <t>ASEP MA'MUN</t>
  </si>
  <si>
    <t>ITANG</t>
  </si>
  <si>
    <t>MKR 2009 03.0 1 03 2910</t>
  </si>
  <si>
    <t>DEDE RUSMILAWATI</t>
  </si>
  <si>
    <t>DADANG SOLIHIN</t>
  </si>
  <si>
    <t>AI DEDE</t>
  </si>
  <si>
    <t>ADIN SUMPENA</t>
  </si>
  <si>
    <t>MOMO SUTOMO</t>
  </si>
  <si>
    <t>HM AHMAD HIDAYAT</t>
  </si>
  <si>
    <t>10396/P/C.3/XII/2011</t>
  </si>
  <si>
    <t>CILILIN</t>
  </si>
  <si>
    <t>ASEP SARIPUDIN</t>
  </si>
  <si>
    <t>SOBANDI</t>
  </si>
  <si>
    <t>MKR 2009 03 0 1 03 3333</t>
  </si>
  <si>
    <t>MKR 2009 03 0 1 03 0785</t>
  </si>
  <si>
    <t>AI SUMIATI</t>
  </si>
  <si>
    <t>MKR 2010 03 0 1 03 0130</t>
  </si>
  <si>
    <t>AGUS JUANDA</t>
  </si>
  <si>
    <t>MKR 2009 03 0 1 03 1200</t>
  </si>
  <si>
    <t>ASIH</t>
  </si>
  <si>
    <t>MKR 2009 03 0 1 03 2325</t>
  </si>
  <si>
    <t>LINDAWATI</t>
  </si>
  <si>
    <t>MKR 2009 03 0 1 03 3091</t>
  </si>
  <si>
    <t>MKR 2009 03 0 1 03 1670</t>
  </si>
  <si>
    <t>ELIS NURYANI</t>
  </si>
  <si>
    <t>MKR 2010 03 0 1 03 1651</t>
  </si>
  <si>
    <t>DIAN AHMAD MUNZIL</t>
  </si>
  <si>
    <t>MKR 2009 03.0 1 03 3637</t>
  </si>
  <si>
    <t>DENA FIRMANSYAH</t>
  </si>
  <si>
    <t>MKR 2010 03.0 1 03 0819</t>
  </si>
  <si>
    <t>YUSUP</t>
  </si>
  <si>
    <t>MKR 2009 03.0 1 03 2873</t>
  </si>
  <si>
    <t>MKR 2010 03.0 1 03 0544</t>
  </si>
  <si>
    <t>MKR 2009 03.0 1 03 2325</t>
  </si>
  <si>
    <t>SHOLAHUDIN ALAYUB</t>
  </si>
  <si>
    <t>MKR 2010 03.0 1 03 0130</t>
  </si>
  <si>
    <t>DEDEN SAEPUL ANWAR</t>
  </si>
  <si>
    <t>LILIS SURYANI</t>
  </si>
  <si>
    <t>MKR 2010 03.0 1 03 1395</t>
  </si>
  <si>
    <t>ADE RUSMANA</t>
  </si>
  <si>
    <t>MKR 2010 03.0 1 03 2669</t>
  </si>
  <si>
    <t>MKR 2010 03.0 1 03 2250</t>
  </si>
  <si>
    <t>SUBARNA</t>
  </si>
  <si>
    <t>MKR 2009 03.0 1 03 3333</t>
  </si>
  <si>
    <t>ENDANG HERAWAN</t>
  </si>
  <si>
    <t>RAHMAT AZIZ</t>
  </si>
  <si>
    <t>MKR 2009 03.0 1 03 1670</t>
  </si>
  <si>
    <t>DIIDN</t>
  </si>
  <si>
    <t>AMUNG SULAEMAN</t>
  </si>
  <si>
    <t>ASEP TATA LUKMANA</t>
  </si>
  <si>
    <t>DEDE FARIDA</t>
  </si>
  <si>
    <t>MKR 2010 03.0 1 03 2110</t>
  </si>
  <si>
    <t>TATANG ROHMANA</t>
  </si>
  <si>
    <t>MKR 2010 03.0 1 03 1651</t>
  </si>
  <si>
    <t>AAB ABDALLOH</t>
  </si>
  <si>
    <t>RANI MULYANI</t>
  </si>
  <si>
    <t>MULYATI</t>
  </si>
  <si>
    <t>IHAT SRIHARTINI</t>
  </si>
  <si>
    <t>MKR 2009 03. 0 1 03 3091</t>
  </si>
  <si>
    <t>NENENG YULIANTI</t>
  </si>
  <si>
    <t>MKR 2010 03. 0 1 03 2669</t>
  </si>
  <si>
    <t>YOGA SETIA MUNGGARAN</t>
  </si>
  <si>
    <t>MKR 2011  03 01 03 6692</t>
  </si>
  <si>
    <t>10980/P/C.3/XI/2012</t>
  </si>
  <si>
    <t>ATEP HERMAWAN</t>
  </si>
  <si>
    <t>MKR 2011 03 01 03 4978</t>
  </si>
  <si>
    <t>MKR 2009 03 01 03 3637</t>
  </si>
  <si>
    <t>YENI ANGGRAENI</t>
  </si>
  <si>
    <t>MKR 2012 03.0 1  01655</t>
  </si>
  <si>
    <t>6366/P/C.3/VI/2013</t>
  </si>
  <si>
    <t>HILMAN N</t>
  </si>
  <si>
    <t>MKR 2012 03.0 1  00451</t>
  </si>
  <si>
    <t>MKR 2012 03.0 1  01130</t>
  </si>
  <si>
    <t>DUDU NURDIANSYAH</t>
  </si>
  <si>
    <t>MKR 2012 03.0 1  02173</t>
  </si>
  <si>
    <t>EMA MARTA</t>
  </si>
  <si>
    <t>ROBI RAMDANI</t>
  </si>
  <si>
    <t>LEMBANG</t>
  </si>
  <si>
    <t>ESIH SUKAESIH</t>
  </si>
  <si>
    <t>04.1464.03</t>
  </si>
  <si>
    <t>PAHRUDIN</t>
  </si>
  <si>
    <t>04 0626 03</t>
  </si>
  <si>
    <t>MUSA</t>
  </si>
  <si>
    <t>04 3424 03</t>
  </si>
  <si>
    <t>MOCH. DICKY EDYANA</t>
  </si>
  <si>
    <t>04 1649 03</t>
  </si>
  <si>
    <t>AAN</t>
  </si>
  <si>
    <t>04 0432 03</t>
  </si>
  <si>
    <t>ZAKARIA ANSOR</t>
  </si>
  <si>
    <t>04 0080 03</t>
  </si>
  <si>
    <t>DEDEN HUSNI MUBAROK</t>
  </si>
  <si>
    <t>UUN SUDRAJAT</t>
  </si>
  <si>
    <t>MKR 2011 03.0 1 03 5965</t>
  </si>
  <si>
    <t>TATANG SUTISNA</t>
  </si>
  <si>
    <t>MKR 2012 03.0 1 00747</t>
  </si>
  <si>
    <t>NENENG BUDIWATI</t>
  </si>
  <si>
    <t>MKR 2012 03.0 1 01142</t>
  </si>
  <si>
    <t>P/C.3/VI/2013</t>
  </si>
  <si>
    <t>TATI KOMARIAH</t>
  </si>
  <si>
    <t>MKR 2011 03.0 1 03 4625</t>
  </si>
  <si>
    <t>RIDWAN HADIAN</t>
  </si>
  <si>
    <t>MKR 2012 03.0 1 01651</t>
  </si>
  <si>
    <t>CV  PRIMA USAHA</t>
  </si>
  <si>
    <t>HJ. NONENG S</t>
  </si>
  <si>
    <t>04 1158 03</t>
  </si>
  <si>
    <t>CV SWADAYA / DADI M</t>
  </si>
  <si>
    <t>04 0275 03</t>
  </si>
  <si>
    <t>DARLIS KOTO</t>
  </si>
  <si>
    <t>04 3177 03</t>
  </si>
  <si>
    <t>SARJA</t>
  </si>
  <si>
    <t>UUF AHMAD</t>
  </si>
  <si>
    <t>NAAH</t>
  </si>
  <si>
    <t>ADANG M.A</t>
  </si>
  <si>
    <t>MUHAEDI</t>
  </si>
  <si>
    <t>MUNAJAT</t>
  </si>
  <si>
    <t>SARNIAH</t>
  </si>
  <si>
    <t>KABIB</t>
  </si>
  <si>
    <t>H. AMIN</t>
  </si>
  <si>
    <t>04 3668 03</t>
  </si>
  <si>
    <t>PT BINTANG MEGAH METROPOLIS</t>
  </si>
  <si>
    <t>04 1683 03</t>
  </si>
  <si>
    <t>04 2327 03</t>
  </si>
  <si>
    <t>CV PASIR INTAN</t>
  </si>
  <si>
    <t>KBG.2008.03 01033227</t>
  </si>
  <si>
    <t xml:space="preserve">PT PRISMA KENCANA UTAMA </t>
  </si>
  <si>
    <t>KBG.2009.03 01030085</t>
  </si>
  <si>
    <t>CV JAYA UTAMA M</t>
  </si>
  <si>
    <t>04 1662 03</t>
  </si>
  <si>
    <t>04 0369 03</t>
  </si>
  <si>
    <t>ENDIN KOMARUDIN</t>
  </si>
  <si>
    <t>DESI W.</t>
  </si>
  <si>
    <t>ACENG SUTISNA</t>
  </si>
  <si>
    <t>04 2437 03</t>
  </si>
  <si>
    <t>ENTONG WAHYUDIN</t>
  </si>
  <si>
    <t>MKR 2009 03.0 1 03 0029</t>
  </si>
  <si>
    <t>AWING ARMAWI, SH</t>
  </si>
  <si>
    <t>DESI WIDIYATININGSIH</t>
  </si>
  <si>
    <t>BUSTAMI</t>
  </si>
  <si>
    <t>MKR 2009 03 0 1 03 1459</t>
  </si>
  <si>
    <t>BAI SULASMI</t>
  </si>
  <si>
    <t xml:space="preserve">MKR 2009 03 0 1 03 0468 </t>
  </si>
  <si>
    <t>MKR 2009 03 0 1 03 0029</t>
  </si>
  <si>
    <t>SUTISNA M YUSUF</t>
  </si>
  <si>
    <t>SATRIP</t>
  </si>
  <si>
    <t>MKR 2009 03 0 1 03 0943</t>
  </si>
  <si>
    <t>DEDEN FIRMAN</t>
  </si>
  <si>
    <t>MKR 2009 03 0 1 03 2602</t>
  </si>
  <si>
    <t>MKR 2008 03 0 1 03 2602</t>
  </si>
  <si>
    <t>EBIN Bin B ASTA</t>
  </si>
  <si>
    <t>ERNAWATI</t>
  </si>
  <si>
    <t>MKR 2009 03.0 1 03 1564</t>
  </si>
  <si>
    <t>NENDEN MELATI</t>
  </si>
  <si>
    <t>HERMANSYAH EROCE</t>
  </si>
  <si>
    <t>JAMHURI</t>
  </si>
  <si>
    <t>MKR 2008 03.0 1 03 2766</t>
  </si>
  <si>
    <t>NINA ROSDIANA</t>
  </si>
  <si>
    <t>ALIMBANG B MUKSIN</t>
  </si>
  <si>
    <t>04 2324 03</t>
  </si>
  <si>
    <t>ENJEN</t>
  </si>
  <si>
    <t>MKR 2009 03.0 1 03 0943</t>
  </si>
  <si>
    <t>EDI AMSAR</t>
  </si>
  <si>
    <t>MKR 2008 03.0 1 03 2602</t>
  </si>
  <si>
    <t>MITHAFUL A YANI</t>
  </si>
  <si>
    <t>MKR 2009 03.0 1 03 164</t>
  </si>
  <si>
    <t>YUDHI HARDIAN</t>
  </si>
  <si>
    <t>UMU 2009 03.0 1 03 2998</t>
  </si>
  <si>
    <t>WAHYU</t>
  </si>
  <si>
    <t>MUHTADI</t>
  </si>
  <si>
    <t>UMU 2009 03.0 1 03 2778</t>
  </si>
  <si>
    <t>AHMAD JAHRUDIN</t>
  </si>
  <si>
    <t>MKR 2009 03.0 1 03 0038</t>
  </si>
  <si>
    <t>UDIN SUDARSANA</t>
  </si>
  <si>
    <t>ENGKUN KURNIA</t>
  </si>
  <si>
    <t>MUHAMMAD NASIR</t>
  </si>
  <si>
    <t>CV. MAHKOTA IBU (HM NURI)</t>
  </si>
  <si>
    <t xml:space="preserve">04 0918 03 </t>
  </si>
  <si>
    <t>ADE SUMANTRI</t>
  </si>
  <si>
    <t>MKR 2009 03 0 1 03 1564</t>
  </si>
  <si>
    <t>MKR 2009 03 0 1 03 2274</t>
  </si>
  <si>
    <t>LELA</t>
  </si>
  <si>
    <t>MKR 2009 03 0 1 03 2999</t>
  </si>
  <si>
    <t>AHMAD JAJULI</t>
  </si>
  <si>
    <t>MKR 2009 03 0 1 03 1985</t>
  </si>
  <si>
    <t>SITI MASITOH</t>
  </si>
  <si>
    <t>MKR 2009 03 0 1 03 1452</t>
  </si>
  <si>
    <t>ERNA SUHAELAH</t>
  </si>
  <si>
    <t>MKR 2009 03 01 03 0228</t>
  </si>
  <si>
    <t>MKR 2009 03 0 1 03 0228</t>
  </si>
  <si>
    <t>AHMAD DAROBI</t>
  </si>
  <si>
    <t>ASKARI</t>
  </si>
  <si>
    <t>MKR 2009 03 0 1 03 0468</t>
  </si>
  <si>
    <t>NANA FITRIANA</t>
  </si>
  <si>
    <t xml:space="preserve">UMAR  </t>
  </si>
  <si>
    <t>SARNATA</t>
  </si>
  <si>
    <t>NURDIN</t>
  </si>
  <si>
    <t>HJ. ILA HERNIAWATI</t>
  </si>
  <si>
    <t>ABDULAH</t>
  </si>
  <si>
    <t>MKR 2010 03 0 1 03 2953</t>
  </si>
  <si>
    <t>ENTOM SUKANTA</t>
  </si>
  <si>
    <t>LATIFAH</t>
  </si>
  <si>
    <t>M. SUBALI Al BATANI</t>
  </si>
  <si>
    <t>KASTOLANI</t>
  </si>
  <si>
    <t>EHA SETIAWATI</t>
  </si>
  <si>
    <t>ENDANG ISMAIL</t>
  </si>
  <si>
    <t>ATOH ACIH HUDORI</t>
  </si>
  <si>
    <t>OMA</t>
  </si>
  <si>
    <t>ASNAWATI</t>
  </si>
  <si>
    <t>WIWIN HANDAYANI</t>
  </si>
  <si>
    <t>KUSNO LENCONO</t>
  </si>
  <si>
    <t>GVL YAMES FACHRUDIN</t>
  </si>
  <si>
    <t>TITI SUMIATI</t>
  </si>
  <si>
    <t>JUNHANI</t>
  </si>
  <si>
    <t>USMAN BIN SUARSO</t>
  </si>
  <si>
    <t>SAMUN</t>
  </si>
  <si>
    <t>MUSTARI PERMANA</t>
  </si>
  <si>
    <t>SARDAN</t>
  </si>
  <si>
    <t>MKR 2009 03.0 1 03 1459</t>
  </si>
  <si>
    <t>MKR 2009 03.0 1 03 1985</t>
  </si>
  <si>
    <t>PURNOMO BUDI UTOMO</t>
  </si>
  <si>
    <t>ADUNG Bin SALAM</t>
  </si>
  <si>
    <t>UMAR DANI JUNAEDI</t>
  </si>
  <si>
    <t>MAMAD</t>
  </si>
  <si>
    <t>MKR 2009 03.0 1 03 2402</t>
  </si>
  <si>
    <t>TITA ISMALITA</t>
  </si>
  <si>
    <t>YUDI WAHYUDIN</t>
  </si>
  <si>
    <t>MOCH KOSWARA</t>
  </si>
  <si>
    <t>MKR 2009 03.0 1 03 2774</t>
  </si>
  <si>
    <t>ALI SOBARLI</t>
  </si>
  <si>
    <t>PARDI</t>
  </si>
  <si>
    <t>HERI BUKHORI</t>
  </si>
  <si>
    <t>Hj. ENDEN</t>
  </si>
  <si>
    <t>MKR 2009 03.0 10 3 0038</t>
  </si>
  <si>
    <t>ENENG ALAWIAH</t>
  </si>
  <si>
    <t>MKR 2009 03.0 10 3 3112</t>
  </si>
  <si>
    <t>RUDI SETIAWAN</t>
  </si>
  <si>
    <t>MULYADI ROYAL</t>
  </si>
  <si>
    <t>UMU 2011 03.0 1 03 0410</t>
  </si>
  <si>
    <t>SITI KHODIJAH</t>
  </si>
  <si>
    <t>UCU SUBANIAH</t>
  </si>
  <si>
    <t>SITI SAADAH</t>
  </si>
  <si>
    <t>NANAN JUMHANA</t>
  </si>
  <si>
    <t>MAMAN AKHMAD BAYAN</t>
  </si>
  <si>
    <t>MKR 2009 03.0 103 3483</t>
  </si>
  <si>
    <t>MKR 2009 03.0 103 1452</t>
  </si>
  <si>
    <t>EMMA AENUL CHAERIYAH</t>
  </si>
  <si>
    <t>MKR 2009 03.0 103 0943</t>
  </si>
  <si>
    <t>Hj BAINAH</t>
  </si>
  <si>
    <t>MKR 2009 03.0 103 0228</t>
  </si>
  <si>
    <t>MAMAY MARDIAH</t>
  </si>
  <si>
    <t>MKR 2009 03.0 103 2774</t>
  </si>
  <si>
    <t>M. UKIN</t>
  </si>
  <si>
    <t>MKR 2009 03.0 103 2999</t>
  </si>
  <si>
    <t>TB YASIN ABKHORI</t>
  </si>
  <si>
    <t>MKR 2009 03.0 103 2402</t>
  </si>
  <si>
    <t>AGUS SUPRIATNA</t>
  </si>
  <si>
    <t>MKR 2009 03.0 1 03 2999</t>
  </si>
  <si>
    <t>JUBAEDAH</t>
  </si>
  <si>
    <t>TONO KARTONO</t>
  </si>
  <si>
    <t>MTG 2009 03.0 1 032406</t>
  </si>
  <si>
    <t>OJI SAHROJI</t>
  </si>
  <si>
    <t>MKR 2009 03.0 103 0468</t>
  </si>
  <si>
    <t>SYARIPUDIN IBNU SALEH</t>
  </si>
  <si>
    <t>HJ. UUM UMAMAH</t>
  </si>
  <si>
    <t>BADRIAH</t>
  </si>
  <si>
    <t>MKR 2010 03 0 1 03 3830</t>
  </si>
  <si>
    <t>ERFAN SETIAWAN</t>
  </si>
  <si>
    <t>MKR 2009 03 0 1 03 3483</t>
  </si>
  <si>
    <t>DAYAT SUDRAJAT</t>
  </si>
  <si>
    <t>MKR 2011 03 0 1 03 2400</t>
  </si>
  <si>
    <t>H. BUCKHORI</t>
  </si>
  <si>
    <t>MKR 2009 03.0 103 1564</t>
  </si>
  <si>
    <t>HJ. SUKRIYAH</t>
  </si>
  <si>
    <t>MKR 2011 03.0 1 03 3321</t>
  </si>
  <si>
    <t>SA'I</t>
  </si>
  <si>
    <t>SUMANTRI</t>
  </si>
  <si>
    <t>SUSI SUARSIH</t>
  </si>
  <si>
    <t>MKR 2009 03.0 1 03 0468</t>
  </si>
  <si>
    <t>MUHAMMAD NUR</t>
  </si>
  <si>
    <t>CHIZANATUL IRFAN EL HAKIM</t>
  </si>
  <si>
    <t>MKR 2011 03.0 1 03 0500</t>
  </si>
  <si>
    <t>MOCH KAMRAN</t>
  </si>
  <si>
    <t>MKR 2010 03.0 1 03 2953</t>
  </si>
  <si>
    <t>SURYANA</t>
  </si>
  <si>
    <t>MKR 2011 03.0 1 03 4120</t>
  </si>
  <si>
    <t xml:space="preserve">MULYADI </t>
  </si>
  <si>
    <t>MKR 2012 03.0 1 0487</t>
  </si>
  <si>
    <t>04 0045 03</t>
  </si>
  <si>
    <t>DADANG SUPRIATNA</t>
  </si>
  <si>
    <t>YADI CAHYADI</t>
  </si>
  <si>
    <t>IMAN</t>
  </si>
  <si>
    <t>MUSTOPA</t>
  </si>
  <si>
    <t>TATA</t>
  </si>
  <si>
    <t>DADAN</t>
  </si>
  <si>
    <t>IPAH SARIPAH</t>
  </si>
  <si>
    <t>04 0992 03</t>
  </si>
  <si>
    <t>DEDENG</t>
  </si>
  <si>
    <t>04 1604 03</t>
  </si>
  <si>
    <t>04 1064 03</t>
  </si>
  <si>
    <t>YAYAN SOPIAN</t>
  </si>
  <si>
    <t>MUHAMAD RIDWAN</t>
  </si>
  <si>
    <t>ASEP MULYANA</t>
  </si>
  <si>
    <t>MUSLIM</t>
  </si>
  <si>
    <t>SITI JUBAEDAH</t>
  </si>
  <si>
    <t>RINI</t>
  </si>
  <si>
    <t>NENGSIH</t>
  </si>
  <si>
    <t>RUSMAN</t>
  </si>
  <si>
    <t>12786/P/C.3/XII/2012</t>
  </si>
  <si>
    <t>KOSIM</t>
  </si>
  <si>
    <t>PLERED</t>
  </si>
  <si>
    <t>WANAYASA</t>
  </si>
  <si>
    <t>PASAR SIMPANG</t>
  </si>
  <si>
    <t>CV. GARAS PRANSISCO</t>
  </si>
  <si>
    <t>04.3481.03</t>
  </si>
  <si>
    <t>CV. PASIR GARUNG</t>
  </si>
  <si>
    <t>04.3482.03</t>
  </si>
  <si>
    <t>CV. ZEINNATA</t>
  </si>
  <si>
    <t>TOTON EFENDI</t>
  </si>
  <si>
    <t>MKR 2009 03 0 1 03 0328</t>
  </si>
  <si>
    <t>SARHANI</t>
  </si>
  <si>
    <t>TOYIB H.R</t>
  </si>
  <si>
    <t>MKR 2009 03 0 1 03 0476</t>
  </si>
  <si>
    <t>ITON</t>
  </si>
  <si>
    <t>MKR 2009 03 0 1 03 0620</t>
  </si>
  <si>
    <t>MKR 2009 03 0 1 03 1505</t>
  </si>
  <si>
    <t>HIDAYAT</t>
  </si>
  <si>
    <t>UNEK JUNAEDI</t>
  </si>
  <si>
    <t>MKR 2009 03 0 1 03 2039</t>
  </si>
  <si>
    <t>SUTARYAT</t>
  </si>
  <si>
    <t>MKR 2009 03 0 1 03 2819</t>
  </si>
  <si>
    <t>HENDI &amp; KOMARIAH</t>
  </si>
  <si>
    <t>ANIS SOPIAH</t>
  </si>
  <si>
    <t>PURWAWIJAYA</t>
  </si>
  <si>
    <t>IKA SANTIKA</t>
  </si>
  <si>
    <t>JAKA SUJAKA</t>
  </si>
  <si>
    <t>AYIP YUSRI</t>
  </si>
  <si>
    <t>CV SURYA JAYA ABADI</t>
  </si>
  <si>
    <t>KTR 2009 03 0 1 03 1669</t>
  </si>
  <si>
    <t>ENDIN NURYADIN</t>
  </si>
  <si>
    <t>IBNU MALIK</t>
  </si>
  <si>
    <t>TATING LIES YUNIAWATI</t>
  </si>
  <si>
    <t>MKR 2009 03 0 1 03 3183</t>
  </si>
  <si>
    <t>ENDAN</t>
  </si>
  <si>
    <t>RENDI RAMDAN</t>
  </si>
  <si>
    <t>UMU 2009 03 0 1 03 3488</t>
  </si>
  <si>
    <t>INGGIT DAHLIA</t>
  </si>
  <si>
    <t>UMU 2009 03 0 1 03 2755</t>
  </si>
  <si>
    <t>KSU  AL-FURQON</t>
  </si>
  <si>
    <t>CV. SITI ROHMAH</t>
  </si>
  <si>
    <t>UMU 2009 03 0 1 03 0107</t>
  </si>
  <si>
    <t>YAYU</t>
  </si>
  <si>
    <t>MKR 2009 03 0 1 03 3584</t>
  </si>
  <si>
    <t>SAHROJI</t>
  </si>
  <si>
    <t>SANURI</t>
  </si>
  <si>
    <t>UMU 2009 03 0 1 03 3183</t>
  </si>
  <si>
    <t>MAUNAH</t>
  </si>
  <si>
    <t>EKO CHANDRA ISK</t>
  </si>
  <si>
    <t xml:space="preserve">KOKO KOMARUDIN </t>
  </si>
  <si>
    <t>LILIS SUSILAENI</t>
  </si>
  <si>
    <t>SARWITI</t>
  </si>
  <si>
    <t>ATIK ROHATI</t>
  </si>
  <si>
    <t>UDIN RAPIUDIN</t>
  </si>
  <si>
    <t>MUHAMAD UNARI</t>
  </si>
  <si>
    <t>ENO S</t>
  </si>
  <si>
    <t xml:space="preserve">PARID MUKIM </t>
  </si>
  <si>
    <t>MTG 2009 03,0 1 03 2249</t>
  </si>
  <si>
    <t>NENENG MARGAWATI</t>
  </si>
  <si>
    <t>UMU 2009 03.0 1 03 3183</t>
  </si>
  <si>
    <t>SUNINGSIH</t>
  </si>
  <si>
    <t>MKR 2009 03.0 1 03 2819</t>
  </si>
  <si>
    <t>EPENG SURYANI</t>
  </si>
  <si>
    <t>IIS YULIAWATI</t>
  </si>
  <si>
    <t>MKR 2010 03.0 1 03 4632</t>
  </si>
  <si>
    <t>PADIL</t>
  </si>
  <si>
    <t>MKR 2010 03 0 1 03 1427</t>
  </si>
  <si>
    <t>HJ. LILIS</t>
  </si>
  <si>
    <t>MKR 2010 03 0 1 03 1010</t>
  </si>
  <si>
    <t>MUKRI BIN KARDI</t>
  </si>
  <si>
    <t>MKR 2009 03. 0 1 03 0476</t>
  </si>
  <si>
    <t>SARIPUDIN HIDAYAT</t>
  </si>
  <si>
    <t>DAYAT BIN DULKAER</t>
  </si>
  <si>
    <t>MKR 2010 03 . 0 1 03 1010</t>
  </si>
  <si>
    <t>ELLY SUTARSIH</t>
  </si>
  <si>
    <t>MKR 2009 03. 0 1 03 3584</t>
  </si>
  <si>
    <t>EMBOY ASTRAWINATA</t>
  </si>
  <si>
    <t>ARMAJAYA</t>
  </si>
  <si>
    <t>MKR 2009 03. 0 1 03 0620</t>
  </si>
  <si>
    <t>H. JUHRI YAHYA</t>
  </si>
  <si>
    <t>UMU 2010 03. 0 1 03 2859</t>
  </si>
  <si>
    <t>M ARIF</t>
  </si>
  <si>
    <t>UMU 2010 03.0 1 03 1153</t>
  </si>
  <si>
    <t>HENDRA JUANDA</t>
  </si>
  <si>
    <t>UMU 2009 03.0 1 03 3586</t>
  </si>
  <si>
    <t>CV NIBA RAYA</t>
  </si>
  <si>
    <t>KTR 2009 03.0 1 03 6001</t>
  </si>
  <si>
    <t>ANDI MAULANA</t>
  </si>
  <si>
    <t>UMU 2009 03.0 1 03 3178</t>
  </si>
  <si>
    <t>DEPI KURNIAWAN</t>
  </si>
  <si>
    <t>MKR 2011 03.0 1 03 3141</t>
  </si>
  <si>
    <t>MKR 2010 03.0 1 03 1286</t>
  </si>
  <si>
    <t>SRI IDA LUMONGGAP</t>
  </si>
  <si>
    <t>MKR 2009 03.0 1 03 2039</t>
  </si>
  <si>
    <t>ISMAT</t>
  </si>
  <si>
    <t>MKR 2010 03.0 1 03 1141</t>
  </si>
  <si>
    <t>IDA FARIDA</t>
  </si>
  <si>
    <t>MKR 2009 03.0 1 03 1505</t>
  </si>
  <si>
    <t>O. HASBULLAH. H.</t>
  </si>
  <si>
    <t>SITI JUHAENI</t>
  </si>
  <si>
    <t>CECEP MULYADI W</t>
  </si>
  <si>
    <t>MKR 2009 03.0 1 03 0620</t>
  </si>
  <si>
    <t>INA FARLINA</t>
  </si>
  <si>
    <t>UMU 2010 03.0 1 03 0102</t>
  </si>
  <si>
    <t>YAYAT SUNARYA</t>
  </si>
  <si>
    <t>UMU 2010 03.0 1 03 1154</t>
  </si>
  <si>
    <t>CIPTA PUTRA MANDIRI</t>
  </si>
  <si>
    <t>MKR 2010 03.0 1 03 1427</t>
  </si>
  <si>
    <t>CEP DIAN</t>
  </si>
  <si>
    <t>J SUBAYANDI</t>
  </si>
  <si>
    <t>CV DIANDRI PRATAMA MANDIRI (DIANA)</t>
  </si>
  <si>
    <t>UMU 2009 03.0 1 03 2757</t>
  </si>
  <si>
    <t>MOCH SAEPULLAH</t>
  </si>
  <si>
    <t>MKR 2011 03.0 1 03 3866</t>
  </si>
  <si>
    <t>NENIH NURAENIH malingping</t>
  </si>
  <si>
    <t>MKR 2010 03.0 1 03 2273</t>
  </si>
  <si>
    <t>MKR 2010 03.0 1 03 0440</t>
  </si>
  <si>
    <t>GAOS SULALAM</t>
  </si>
  <si>
    <t>UMU 2011 03.0 1 03 1361</t>
  </si>
  <si>
    <t>SUDIRMAN</t>
  </si>
  <si>
    <t>UMU 2011 03.0 1 03 2613</t>
  </si>
  <si>
    <t>BEDAH</t>
  </si>
  <si>
    <t>MKR 2010 03.0 1 03 4451</t>
  </si>
  <si>
    <t>AMELIA NURBAYANI</t>
  </si>
  <si>
    <t>MKR 2011 03.0 1 03 6877</t>
  </si>
  <si>
    <t>HJ ENTIK MAEMUNAH</t>
  </si>
  <si>
    <t>MKR 2011 03.0 1 03 6730</t>
  </si>
  <si>
    <t>SURYADI</t>
  </si>
  <si>
    <t>SUHAERI</t>
  </si>
  <si>
    <t>EVA SOFIANTY</t>
  </si>
  <si>
    <t>MKR 2011 03.0 1 03 1850</t>
  </si>
  <si>
    <t>P/C.3/IX/2013</t>
  </si>
  <si>
    <t>FATONI</t>
  </si>
  <si>
    <t>BEDAH malingping</t>
  </si>
  <si>
    <t>MKR 2009 03.0 1 2821</t>
  </si>
  <si>
    <t>AGUS SETIAWAN</t>
  </si>
  <si>
    <t>MTG 2011 03.0 1 03 0205</t>
  </si>
  <si>
    <t>8705/P/C.3/X/2011</t>
  </si>
  <si>
    <t>MTG 2010 03.0 1 03 2373</t>
  </si>
  <si>
    <t>MTG 2009 03.0 1 03 3503</t>
  </si>
  <si>
    <t>1210/P/C.3/II/2012</t>
  </si>
  <si>
    <t>MTG 2009 03.0 1 03 3002</t>
  </si>
  <si>
    <t>MTG 2011 03.0 1 03 4245</t>
  </si>
  <si>
    <t>MTG 2011 03.0 1 03 0673</t>
  </si>
  <si>
    <t>7854/P/C.3/IX/2012</t>
  </si>
  <si>
    <t>MTG 2010 03.0 1 03 3079</t>
  </si>
  <si>
    <t>MTG 2010 03.0 1 03 0102</t>
  </si>
  <si>
    <t>MTG 2010 03.0 1 03 4245</t>
  </si>
  <si>
    <t>MKR 2011 03.0 1 03 6013</t>
  </si>
  <si>
    <t>891/P/C.3/I/2013</t>
  </si>
  <si>
    <t>MKR 2011 03.0 1 03 6575</t>
  </si>
  <si>
    <t>8619/P/C.3/VIII/2013</t>
  </si>
  <si>
    <t>MKR 2011 03.0 1 03 1343</t>
  </si>
  <si>
    <t>10971/P/C.3/X/2013</t>
  </si>
  <si>
    <t>P/C.3/X/2013</t>
  </si>
  <si>
    <t>MKR 2012 03.0 1 03048</t>
  </si>
  <si>
    <t>CV. FIRMAN CONT.</t>
  </si>
  <si>
    <t>04 2010 03</t>
  </si>
  <si>
    <t xml:space="preserve">CV. JASA TEKNIK </t>
  </si>
  <si>
    <t>04 3003 03</t>
  </si>
  <si>
    <t xml:space="preserve">SARNAN SUALIM </t>
  </si>
  <si>
    <t>NURHAYATI WAHYU</t>
  </si>
  <si>
    <t>04 1497 03</t>
  </si>
  <si>
    <t>IDA SULILAWATI</t>
  </si>
  <si>
    <t>04 1943 03</t>
  </si>
  <si>
    <t xml:space="preserve">MKR 2008 03.0 1 03 2805  </t>
  </si>
  <si>
    <t>AAN SOPIAN</t>
  </si>
  <si>
    <t>MKR 2008 03.0 1 03 2593</t>
  </si>
  <si>
    <t>RIA SEHANINGSIH</t>
  </si>
  <si>
    <t>MUKAROMAH</t>
  </si>
  <si>
    <t>KASTURA</t>
  </si>
  <si>
    <t>04 2123 03</t>
  </si>
  <si>
    <t>BAHRONI</t>
  </si>
  <si>
    <t>SATIR</t>
  </si>
  <si>
    <t>MKR 2008 03.0 1 03 3196</t>
  </si>
  <si>
    <t>EDI SUPRIYADI</t>
  </si>
  <si>
    <t>MASNIAH</t>
  </si>
  <si>
    <t>MKR 2009 03.0 1 03 1569</t>
  </si>
  <si>
    <t>NAHRAWI</t>
  </si>
  <si>
    <t>MKR 2009 03.0 1 03 1422</t>
  </si>
  <si>
    <t>HAERUDIN</t>
  </si>
  <si>
    <t>MKR 2009 03.0 1 03 1987</t>
  </si>
  <si>
    <t>HENDAYANI</t>
  </si>
  <si>
    <t>MKR 2009 03.0 1 03 2732</t>
  </si>
  <si>
    <t>NANANG SUJANA</t>
  </si>
  <si>
    <t>MKR 2009 03.0 1 03 0344</t>
  </si>
  <si>
    <t>M. RASBANI</t>
  </si>
  <si>
    <t>MKR 2009 03.0 1 03 0939</t>
  </si>
  <si>
    <t>LUKMANUL HAKIM</t>
  </si>
  <si>
    <t>04 2132 03</t>
  </si>
  <si>
    <t>SAMIN</t>
  </si>
  <si>
    <t>MKR 2009 03.0 1 03 3564</t>
  </si>
  <si>
    <t>FATHUDIN</t>
  </si>
  <si>
    <t>MKR 2009 03.0 1 03 3068</t>
  </si>
  <si>
    <t>SUHER</t>
  </si>
  <si>
    <t>MKR 2009 03 0 1 03 1987</t>
  </si>
  <si>
    <t>RUKIYAH</t>
  </si>
  <si>
    <t>TURMUDI</t>
  </si>
  <si>
    <t>MKR 2010 03 0 1 03 0688</t>
  </si>
  <si>
    <t>AHYAT TRESNADI</t>
  </si>
  <si>
    <t>DENI BUDIANA</t>
  </si>
  <si>
    <t>MTG 2009 03.0 1 03 3331</t>
  </si>
  <si>
    <t>MUKHSIN</t>
  </si>
  <si>
    <t>10486/P/C.3/XII/2011</t>
  </si>
  <si>
    <t>SARURI</t>
  </si>
  <si>
    <t>MUHEROH</t>
  </si>
  <si>
    <t>MKR 2010 03.0 1 03 0346</t>
  </si>
  <si>
    <t>ROBANI B MASBUNG</t>
  </si>
  <si>
    <t>MKR 2009 03.0 1 03 3288</t>
  </si>
  <si>
    <t>NASEHUDIN</t>
  </si>
  <si>
    <t>BAYI HALILI</t>
  </si>
  <si>
    <t>MKR 2010 03.0 1 03 4573</t>
  </si>
  <si>
    <t>TUPEN B YUNUS</t>
  </si>
  <si>
    <t>MKR 2010 03.0 1 03 1363</t>
  </si>
  <si>
    <t>RATU YAYUNG YUSFIATI</t>
  </si>
  <si>
    <t>MKR 2009 03.0 1 03 2400</t>
  </si>
  <si>
    <t>ARIFIN (48 THN)</t>
  </si>
  <si>
    <t>SAMLAWI</t>
  </si>
  <si>
    <t>MKR 2010 03 0 1 03 0316</t>
  </si>
  <si>
    <t>ULUMUDIN</t>
  </si>
  <si>
    <t>MKR 2010 03 0 1 03 3020</t>
  </si>
  <si>
    <t>M. DANIEL</t>
  </si>
  <si>
    <t>MKR 2009 03 0 1 03 3068</t>
  </si>
  <si>
    <t>HERMAN GAFUR</t>
  </si>
  <si>
    <t>INDRA</t>
  </si>
  <si>
    <t>MKR 2011 03 0 1 03 1750</t>
  </si>
  <si>
    <t>ASEP KOMARUDIN</t>
  </si>
  <si>
    <t>EEN ZAENAB, S.PD</t>
  </si>
  <si>
    <t>MKR 2011 03.0 1 03 4662</t>
  </si>
  <si>
    <t>M. FAJAR NUGROHO</t>
  </si>
  <si>
    <t>MKR 2011 03.0 1 03 1200</t>
  </si>
  <si>
    <t>DEDE MUHAMMAD ABDULROHIM</t>
  </si>
  <si>
    <t>MKR 2011 03.0 1 03 3135</t>
  </si>
  <si>
    <t>DIMAS KUSUMA SOBARA</t>
  </si>
  <si>
    <t>MTG 2011 03.0 1 03 0708</t>
  </si>
  <si>
    <t>FAUZI SALAM</t>
  </si>
  <si>
    <t>MKR 2011 03.0 1 03 4680</t>
  </si>
  <si>
    <t>/P/C.3/II/2013</t>
  </si>
  <si>
    <t>TANU TARWIAT</t>
  </si>
  <si>
    <t>SANWANI B JAMHIR</t>
  </si>
  <si>
    <t>ROHIMAH</t>
  </si>
  <si>
    <t>SULHAH</t>
  </si>
  <si>
    <t>PADILAH</t>
  </si>
  <si>
    <t>MKR 2011 03.0 1 03 4110</t>
  </si>
  <si>
    <t>TIURMA THEODOSIA BR. NAING</t>
  </si>
  <si>
    <t>MUNAROH</t>
  </si>
  <si>
    <t>MKR 2010 03.0 1 03 3511</t>
  </si>
  <si>
    <t>PENDRI TRI PUTRA</t>
  </si>
  <si>
    <t>BACHRUDIN RIFA'I</t>
  </si>
  <si>
    <t>MKR 2011 03.0 1 03 4699</t>
  </si>
  <si>
    <t>HAPSAH</t>
  </si>
  <si>
    <t>4370/P/C.3/V/2013</t>
  </si>
  <si>
    <t>AHMAD MUNADI</t>
  </si>
  <si>
    <t>8606/P/C.3/VIII/2013</t>
  </si>
  <si>
    <t>TB. MULYASRAMA</t>
  </si>
  <si>
    <t>MKR 2011 03.0 1 03507</t>
  </si>
  <si>
    <t>SURYANTO</t>
  </si>
  <si>
    <t>MKR 2011 03.0 1 03 1133</t>
  </si>
  <si>
    <t>YANTI AMELIA</t>
  </si>
  <si>
    <t>MKR 2010 03.0 1 03 3507</t>
  </si>
  <si>
    <t>MUHTADIN</t>
  </si>
  <si>
    <t>ELSEU</t>
  </si>
  <si>
    <t>MKR 2012 03.0 1 05066</t>
  </si>
  <si>
    <t>JOHAN</t>
  </si>
  <si>
    <t>MKR 2011 03.0 1 03 6873</t>
  </si>
  <si>
    <t>MKR 2012 03.0 1 4452</t>
  </si>
  <si>
    <t>DENY SYAM RACHMATULLAH</t>
  </si>
  <si>
    <t>MTG 2010 03.0 1 03 3128</t>
  </si>
  <si>
    <t>ILA NURLAILA</t>
  </si>
  <si>
    <t>MKR 2011 03.0 1 6873</t>
  </si>
  <si>
    <t xml:space="preserve">ELIS HERLINAWATI </t>
  </si>
  <si>
    <t>MKR 2010 03.0 1 1985</t>
  </si>
  <si>
    <t>CIRUAS</t>
  </si>
  <si>
    <t>ENTIN SUHARTINI</t>
  </si>
  <si>
    <t>MKR 2011 03 0 1 03 1200</t>
  </si>
  <si>
    <t>RATNASIH</t>
  </si>
  <si>
    <t>H SYAFRUDIN</t>
  </si>
  <si>
    <t>TOHA</t>
  </si>
  <si>
    <t>SITI BARIYAH</t>
  </si>
  <si>
    <t>MKR 2011 03.0 1 03 4560</t>
  </si>
  <si>
    <t>BURHAN</t>
  </si>
  <si>
    <t>ELZAN HAERUL YAHYA</t>
  </si>
  <si>
    <t>MKR 2012 03.0 1 0882</t>
  </si>
  <si>
    <t>JAMAN HURI</t>
  </si>
  <si>
    <t>MKR 2011 03.0 1 036738</t>
  </si>
  <si>
    <t>HENI SUSANTI</t>
  </si>
  <si>
    <t>H. SJAHORI</t>
  </si>
  <si>
    <t>MKR 2012 03.0 1 1067</t>
  </si>
  <si>
    <t>CIKANDE</t>
  </si>
  <si>
    <t>ENENG HARYATI</t>
  </si>
  <si>
    <t>MKR 2009 03 0 1 03 2913</t>
  </si>
  <si>
    <t>ALFAN SULAIMAN</t>
  </si>
  <si>
    <t>MKR 2009 03 0 1 03 0532</t>
  </si>
  <si>
    <t>NURCHOLIS</t>
  </si>
  <si>
    <t>HAMDANI</t>
  </si>
  <si>
    <t>MKR 2009 03 0 1 03 3287</t>
  </si>
  <si>
    <t>KUSNIAWATI</t>
  </si>
  <si>
    <t>NURSATA., AMD</t>
  </si>
  <si>
    <t>MKR 2010 03 0 1 03 0061</t>
  </si>
  <si>
    <t>MANSUR</t>
  </si>
  <si>
    <t>MKR 2010 03.0 1 03 3958</t>
  </si>
  <si>
    <t>PARTA WIJAYA</t>
  </si>
  <si>
    <t>MKR 2010 03.0 1 03 0061</t>
  </si>
  <si>
    <t>DIDIK PRAMUNANTO</t>
  </si>
  <si>
    <t>MKR 2009 03.0 1 03 0233</t>
  </si>
  <si>
    <t>USEN B YASIN</t>
  </si>
  <si>
    <t>MKR 2010 03.0 1 03 1836</t>
  </si>
  <si>
    <t>TOBOS</t>
  </si>
  <si>
    <t>MKR 2011 03.0 1 03 3316</t>
  </si>
  <si>
    <t>CEIYIK</t>
  </si>
  <si>
    <t>MKR 2011 03.0 1 03 1132</t>
  </si>
  <si>
    <t>ASPURI</t>
  </si>
  <si>
    <t>SIBAN</t>
  </si>
  <si>
    <t>MKR 2011 03.0 1 03 6261</t>
  </si>
  <si>
    <t>ENCOP SOPIAH</t>
  </si>
  <si>
    <t>MKR 2011 03.0 1 03 0742</t>
  </si>
  <si>
    <t>ATUT ARSATI</t>
  </si>
  <si>
    <t>MKR 2011 03.0 1 03 6866</t>
  </si>
  <si>
    <t>KAMSARA</t>
  </si>
  <si>
    <t>MKR 2011 03.0 1 03 1749</t>
  </si>
  <si>
    <t>BAROS SERANG</t>
  </si>
  <si>
    <t>JULAEHA</t>
  </si>
  <si>
    <t>MKR 2010 03.0 1 03 2784</t>
  </si>
  <si>
    <t>6841/P/C.3/VIII/2011</t>
  </si>
  <si>
    <t>SANTINAH</t>
  </si>
  <si>
    <t>MKR 2010 03.0 1 03 1435</t>
  </si>
  <si>
    <t>MARNA MARLIANI</t>
  </si>
  <si>
    <t>MKR 2010 03.0 1 03 3019</t>
  </si>
  <si>
    <t>7820/P/C.3/IX/2011</t>
  </si>
  <si>
    <t>AMIRUDIN NASUTION</t>
  </si>
  <si>
    <t>MKR 2010 03.0 1 03 3400</t>
  </si>
  <si>
    <t>MKR 2011 03.0 1 03 2876</t>
  </si>
  <si>
    <t>AGUS WAHDI</t>
  </si>
  <si>
    <t>MKR 2011 03.0 1 03 1750</t>
  </si>
  <si>
    <t>MAHPUD</t>
  </si>
  <si>
    <t>MKR 2010 03.0 1 03 1800</t>
  </si>
  <si>
    <t>ANDRY AGASY</t>
  </si>
  <si>
    <t>HJ NURAENI</t>
  </si>
  <si>
    <t>MOCH EMI SUHAEMI</t>
  </si>
  <si>
    <t>MKR 2011 03.0 1 03 3574</t>
  </si>
  <si>
    <t>CUCUM ROHAYATI</t>
  </si>
  <si>
    <t>7369/P/C.3/VIII/2012</t>
  </si>
  <si>
    <t>MUMU ALIMUDIN</t>
  </si>
  <si>
    <t>MKR 2010 03.0 1 03 3977</t>
  </si>
  <si>
    <t>MUHAMAD</t>
  </si>
  <si>
    <t>MKR 2011 03.0 1 03 1129</t>
  </si>
  <si>
    <t>YUYUN YUNENGSIH</t>
  </si>
  <si>
    <t>MKR 2012 03.0 1 03 00878</t>
  </si>
  <si>
    <t>FAJAR</t>
  </si>
  <si>
    <t>MKR 2012 03.0 1681</t>
  </si>
  <si>
    <t>NURHAYATI SIHOMBING</t>
  </si>
  <si>
    <t>ELIS HERMAWATI</t>
  </si>
  <si>
    <t>SURYA PURNAMA KURNIA</t>
  </si>
  <si>
    <t>MKR 2012 03.0 1 3681</t>
  </si>
  <si>
    <t>ABDUL GANI</t>
  </si>
  <si>
    <t>MKR 2012 03.0 1 04450</t>
  </si>
  <si>
    <t>EVA MUHAELIVAH</t>
  </si>
  <si>
    <t>MKR 2012 03.0 1 5067</t>
  </si>
  <si>
    <t xml:space="preserve">TITIN NURHAYATI </t>
  </si>
  <si>
    <t>HOUL</t>
  </si>
  <si>
    <t>04 0842 03</t>
  </si>
  <si>
    <t>AA SUPRIATNA</t>
  </si>
  <si>
    <t>04.1444.03</t>
  </si>
  <si>
    <t>ISEP DANUWIJAYA</t>
  </si>
  <si>
    <t>04.2284.03</t>
  </si>
  <si>
    <t>AI HAFRINA</t>
  </si>
  <si>
    <t>04.2513.03</t>
  </si>
  <si>
    <t>PT. SARIASIH TUNGGAL JAYA</t>
  </si>
  <si>
    <t>04.2998.03</t>
  </si>
  <si>
    <t>PT PANORAMA ALAM DAGO</t>
  </si>
  <si>
    <t>04.1169.03</t>
  </si>
  <si>
    <t>PT BINA REKA USAHA</t>
  </si>
  <si>
    <t>04.0262.03</t>
  </si>
  <si>
    <t>CV JENGKAR JAYA</t>
  </si>
  <si>
    <t xml:space="preserve">ANJAR WIBOWO </t>
  </si>
  <si>
    <t>04.2802.03</t>
  </si>
  <si>
    <t>ADE SAPAAT</t>
  </si>
  <si>
    <t>04 0190 03</t>
  </si>
  <si>
    <t>DADANG YANA SUMPENA</t>
  </si>
  <si>
    <t>MKR 2009 03 01 03 0272</t>
  </si>
  <si>
    <t>CV CITARUM (H. IIN SONY ARIFIN )</t>
  </si>
  <si>
    <t>MKR 2009 03 01 03 0306</t>
  </si>
  <si>
    <t>KAYA SUPRIYATNA</t>
  </si>
  <si>
    <t>04 1712 02</t>
  </si>
  <si>
    <t xml:space="preserve">CV JEMBAR RAHAYU </t>
  </si>
  <si>
    <t>MKR 2009 03 0 1 03 1549</t>
  </si>
  <si>
    <t>IKIN MUTAKIN</t>
  </si>
  <si>
    <t>MKR 2009 03 0 1 03 0936</t>
  </si>
  <si>
    <t>DAAN PANDIAWAN MS</t>
  </si>
  <si>
    <t>MKR 2009 03 0 1 03 0965</t>
  </si>
  <si>
    <t>CV SETRA SARI UTAMA</t>
  </si>
  <si>
    <t xml:space="preserve">REMY AGAN </t>
  </si>
  <si>
    <t>UMU 2009 03 0 1 03 1589</t>
  </si>
  <si>
    <t>UJANG ROHMAT</t>
  </si>
  <si>
    <t>04 2182 03</t>
  </si>
  <si>
    <t>UDUNG</t>
  </si>
  <si>
    <t>MKR 2009 03.0 1 03 2021</t>
  </si>
  <si>
    <t>ERMANSYAH ALAMSYAH</t>
  </si>
  <si>
    <t>04 1083 03</t>
  </si>
  <si>
    <t>ROMLI HIDAYAT</t>
  </si>
  <si>
    <t>UMU 2009 03.0 1 03 2856</t>
  </si>
  <si>
    <t>SITI JUHRO</t>
  </si>
  <si>
    <t>MTG 2010 03,0 1 03 3010</t>
  </si>
  <si>
    <t>SITI MUFLIHAH</t>
  </si>
  <si>
    <t>CV PRASASTI EKSIS WALUYA ESTETIKA</t>
  </si>
  <si>
    <t>UMU 2009 03.0 1 03 1136</t>
  </si>
  <si>
    <t>8595/P/C.3/X/2011</t>
  </si>
  <si>
    <t>DANI SETIAWAN</t>
  </si>
  <si>
    <t>MTG 2011 03.0 1 03 0207</t>
  </si>
  <si>
    <t>3127/P/C.3/IV/2012</t>
  </si>
  <si>
    <t>SYAIDAH</t>
  </si>
  <si>
    <t>04 1598 03</t>
  </si>
  <si>
    <t xml:space="preserve">TATANG KURNIA </t>
  </si>
  <si>
    <t>MKR 2011 03.0 1 03 3828</t>
  </si>
  <si>
    <t>11710/P/C.3/XI/2012</t>
  </si>
  <si>
    <t>IIS ELAWATI</t>
  </si>
  <si>
    <t>MKR 2011 03.0 1 03 3829</t>
  </si>
  <si>
    <t>CAHYADI</t>
  </si>
  <si>
    <t>MKR 2011 03.0 1 03 5954</t>
  </si>
  <si>
    <t>MKR 2012 03.0 1 00080</t>
  </si>
  <si>
    <t>2822/P/C.3/III/2013</t>
  </si>
  <si>
    <t>IMAS SUSILAWATI (45 THN)</t>
  </si>
  <si>
    <t>04 0949 03</t>
  </si>
  <si>
    <t>2918/P/C.3/III/2013</t>
  </si>
  <si>
    <t>PANCAR PUTRANTO</t>
  </si>
  <si>
    <t>MTG 2010 03 0 1 03 1366</t>
  </si>
  <si>
    <t>6300/P/C.3/VI/2013</t>
  </si>
  <si>
    <t>MINA RUSMIATI</t>
  </si>
  <si>
    <t>MTG 2011 03.0 1 03 0972</t>
  </si>
  <si>
    <t>DURACHIM</t>
  </si>
  <si>
    <t>MTG 2010 03.0 1 03 3011</t>
  </si>
  <si>
    <t>ERNI YUSMAWATI</t>
  </si>
  <si>
    <t>HEIZAR FATHONI</t>
  </si>
  <si>
    <t>MTG 2010 03.0 1 03 4558</t>
  </si>
  <si>
    <t>IWAN PRIATNA</t>
  </si>
  <si>
    <t>NENI WINARNI</t>
  </si>
  <si>
    <t>MKR 2012 03.0 1 05014</t>
  </si>
  <si>
    <t>MKR 2012 03.0 1 04296</t>
  </si>
  <si>
    <t>MKR 2011 03.0 1 03 2697</t>
  </si>
  <si>
    <t>SONI SUCIPTO</t>
  </si>
  <si>
    <t>MKR 2009 03. 0 1 03 4089</t>
  </si>
  <si>
    <t>DEVI SAFRIDA</t>
  </si>
  <si>
    <t>MKR 2011 03.0 1 03 5047</t>
  </si>
  <si>
    <t>1455/P/C.3/II/2013</t>
  </si>
  <si>
    <t>CACA</t>
  </si>
  <si>
    <t>MKR 2011 03.0 1 03 5958</t>
  </si>
  <si>
    <t>EMUS MULYADI</t>
  </si>
  <si>
    <t>4010/P/C.3/IV/2013</t>
  </si>
  <si>
    <t>MKR 2011 03.0 1 03 2259</t>
  </si>
  <si>
    <t>DADAN RUSTAMAN</t>
  </si>
  <si>
    <t>MKR 2012 03.0 1 03 01237</t>
  </si>
  <si>
    <t>CECEP SUPRIYADI</t>
  </si>
  <si>
    <t>ERNA</t>
  </si>
  <si>
    <t>MKR 2011 03.0 1 03 4261</t>
  </si>
  <si>
    <t>ACEP ROHANA</t>
  </si>
  <si>
    <t>MKR 2011 03.0 1 03 3278</t>
  </si>
  <si>
    <t>6315/P/C.3/VI/2013</t>
  </si>
  <si>
    <t>HARIS DEWANTORO</t>
  </si>
  <si>
    <t>MKR 2011 03.0 1 03 5601</t>
  </si>
  <si>
    <t>6410/P/C.3/VI/2013</t>
  </si>
  <si>
    <t>BUDI</t>
  </si>
  <si>
    <t>MKR 2011 03.0 1 03 6417</t>
  </si>
  <si>
    <t>WINE SUMIATI</t>
  </si>
  <si>
    <t>7049/P/C.3/VII/2013</t>
  </si>
  <si>
    <t>ROHMAN SUPRIATNA</t>
  </si>
  <si>
    <t>MKR 2012 03.0 1 03500</t>
  </si>
  <si>
    <t>8627/P/C.3/VIII/2013</t>
  </si>
  <si>
    <t>MKR 2012 03.0 1 03 500</t>
  </si>
  <si>
    <t>MKR 2012 03.0 1 02453</t>
  </si>
  <si>
    <t>MKR 2012 03.0 1 01237</t>
  </si>
  <si>
    <t>10968/P/C.3/X/2013</t>
  </si>
  <si>
    <t>MKR 2012 03.0 1 01908</t>
  </si>
  <si>
    <t>MKR 2012 03.0 1 05012</t>
  </si>
  <si>
    <t>DAYEUHKOLOT</t>
  </si>
  <si>
    <t>MADE ASTIKA</t>
  </si>
  <si>
    <t>04 3080 03</t>
  </si>
  <si>
    <t xml:space="preserve">YAYAH ROHAYATI </t>
  </si>
  <si>
    <t>04 0334 03</t>
  </si>
  <si>
    <t>DIAN WAHYUNI</t>
  </si>
  <si>
    <t>04 0671 03</t>
  </si>
  <si>
    <t xml:space="preserve">II MARYANI </t>
  </si>
  <si>
    <t xml:space="preserve">04 1716 03 </t>
  </si>
  <si>
    <t>CEP E ROSADI</t>
  </si>
  <si>
    <t xml:space="preserve">04 0335 03 </t>
  </si>
  <si>
    <t xml:space="preserve">SAEFUL HIDAYAT </t>
  </si>
  <si>
    <t xml:space="preserve">04 0671 03 </t>
  </si>
  <si>
    <t>DEDI SAEPUDIN</t>
  </si>
  <si>
    <t xml:space="preserve">EUIS RESTI PEBRIYANTI </t>
  </si>
  <si>
    <t xml:space="preserve">04 0530 03 </t>
  </si>
  <si>
    <t xml:space="preserve">ASEP DEDI </t>
  </si>
  <si>
    <t xml:space="preserve">MULYANA </t>
  </si>
  <si>
    <t xml:space="preserve">BAYUN SURYANA </t>
  </si>
  <si>
    <t>UMU 2009 03 01 03 2789</t>
  </si>
  <si>
    <t>TOTO KOSWARA</t>
  </si>
  <si>
    <t xml:space="preserve">04 2386 03 </t>
  </si>
  <si>
    <t xml:space="preserve">UEP MULYANA </t>
  </si>
  <si>
    <t>04 0530 03</t>
  </si>
  <si>
    <t>MKR 2009 03 01 03 0621</t>
  </si>
  <si>
    <t>I. PATONAH</t>
  </si>
  <si>
    <t>MAHPUD JAENUDIN</t>
  </si>
  <si>
    <t>DASEP SUHERLY</t>
  </si>
  <si>
    <t>MKR 2008 03 0 1 03 2789</t>
  </si>
  <si>
    <t>ASEP SETIAWAN</t>
  </si>
  <si>
    <t>04 2386 03</t>
  </si>
  <si>
    <t>OHEN SUHERMAN</t>
  </si>
  <si>
    <t>04 2440 03</t>
  </si>
  <si>
    <t>MOELYADI</t>
  </si>
  <si>
    <t>AAN ROHIMAT</t>
  </si>
  <si>
    <t>KARNADI SUPRAYITNO</t>
  </si>
  <si>
    <t>BAMBANG M</t>
  </si>
  <si>
    <t>MKR 2008 03 01 03 2786</t>
  </si>
  <si>
    <t xml:space="preserve">HALIMAH </t>
  </si>
  <si>
    <t>04 0955 03</t>
  </si>
  <si>
    <t>HENDRA PERMATA</t>
  </si>
  <si>
    <t>UMU 2008 03 01 03 2789</t>
  </si>
  <si>
    <t>ZEIN FITHRY</t>
  </si>
  <si>
    <t>ENOH</t>
  </si>
  <si>
    <t>NURJAMILAH</t>
  </si>
  <si>
    <t>04 2215 03</t>
  </si>
  <si>
    <t>PUJI SUPRAPTO</t>
  </si>
  <si>
    <t>04.0761.03</t>
  </si>
  <si>
    <t xml:space="preserve">JAJANG SOEBANDI </t>
  </si>
  <si>
    <t>04.1506.03</t>
  </si>
  <si>
    <t>04 1506 03</t>
  </si>
  <si>
    <t>IMAS SUTAEMI</t>
  </si>
  <si>
    <t>MKR 2012 03.0 1 00078</t>
  </si>
  <si>
    <t>YUDI SUPRYADI</t>
  </si>
  <si>
    <t>MKR 2012 03.0 1 00750</t>
  </si>
  <si>
    <t>7277/P/C.3/VII/2013</t>
  </si>
  <si>
    <t>DADANG SUHENDAR</t>
  </si>
  <si>
    <t>MKR 2012 03.0 1  03498</t>
  </si>
  <si>
    <t>YANTI YULIANTI</t>
  </si>
  <si>
    <t>IWAN ROHIMAT</t>
  </si>
  <si>
    <t>1096/P/C.3/X/2013</t>
  </si>
  <si>
    <t>MKR 2012 03.0 1 01138</t>
  </si>
  <si>
    <t>YETI MARYATI</t>
  </si>
  <si>
    <t>MKR 2012 03.0 1 03498</t>
  </si>
  <si>
    <t>ROSMALATI</t>
  </si>
  <si>
    <t>MKR 2011 03,0 1 03 5957</t>
  </si>
  <si>
    <t>KATAPANG</t>
  </si>
  <si>
    <t>IYAN SURYANA</t>
  </si>
  <si>
    <t>MKR 2012 03.0 1  01241</t>
  </si>
  <si>
    <t>ENUNG NR</t>
  </si>
  <si>
    <t>MKR 2012 03.0 1  00080</t>
  </si>
  <si>
    <t>AZIS FAUZI</t>
  </si>
  <si>
    <t>ASEP SOPIAN</t>
  </si>
  <si>
    <t>ANWAR SAEPUL</t>
  </si>
  <si>
    <t>MKR 2012 03.0 1 03792</t>
  </si>
  <si>
    <t>IKA KARTINI DESTIANI</t>
  </si>
  <si>
    <t xml:space="preserve">MKR 2012 03.0 1 00617 </t>
  </si>
  <si>
    <t>MKR 2012 03.0 1 03503</t>
  </si>
  <si>
    <t>YUHAENI</t>
  </si>
  <si>
    <t>04 2291 03</t>
  </si>
  <si>
    <t>ENUNG HAYATI</t>
  </si>
  <si>
    <t>04 1842 03</t>
  </si>
  <si>
    <t>LINA MARLINA</t>
  </si>
  <si>
    <t>04 2053 03</t>
  </si>
  <si>
    <t>MUHAMAD YAMIN</t>
  </si>
  <si>
    <t>04 3510 03</t>
  </si>
  <si>
    <t>DADAH HIDAYAT A</t>
  </si>
  <si>
    <t>04 1715 03</t>
  </si>
  <si>
    <t>MOCH FAJAR RIYANTO</t>
  </si>
  <si>
    <t xml:space="preserve">AEP SURYANA </t>
  </si>
  <si>
    <t>TATI HARTATI</t>
  </si>
  <si>
    <t>MTG 2008 03.0 1 03 2725</t>
  </si>
  <si>
    <t>MKR 2012 03.0 1 02377</t>
  </si>
  <si>
    <t>7282/P/C.3/VII/2013</t>
  </si>
  <si>
    <t>MKR 2012 03.0 1 02449</t>
  </si>
  <si>
    <t>MKR 2012 03.0 1 03522</t>
  </si>
  <si>
    <t>RANCAEKEK</t>
  </si>
  <si>
    <t>DIAN MARDIANA (12334)</t>
  </si>
  <si>
    <t xml:space="preserve">04.2112.03 </t>
  </si>
  <si>
    <t>ADANG TATANG (11760)</t>
  </si>
  <si>
    <t>04 1010 03</t>
  </si>
  <si>
    <t>AIM IBRAHIM</t>
  </si>
  <si>
    <t>04 2012 03</t>
  </si>
  <si>
    <t>04 1550 03</t>
  </si>
  <si>
    <t>ENGKOS</t>
  </si>
  <si>
    <t>LUSIA AGUSTINA HIDAYAT</t>
  </si>
  <si>
    <t>MKR 2008 03.0 1 03 3036</t>
  </si>
  <si>
    <t>ZAENAL NURHIDIN</t>
  </si>
  <si>
    <t xml:space="preserve">04 2172 03 </t>
  </si>
  <si>
    <t>PUPIT PURWANTI</t>
  </si>
  <si>
    <t>MKR 2009 03.0 1 03 3031</t>
  </si>
  <si>
    <t>YAYAT TARYAT</t>
  </si>
  <si>
    <t>MKR 2009 03.0 1 03 0896</t>
  </si>
  <si>
    <t>SUHARNA</t>
  </si>
  <si>
    <t>MKR 2009 03,0 1 03 0896</t>
  </si>
  <si>
    <t>YADI RIYADI</t>
  </si>
  <si>
    <t>MKR 2008 03,0 1 03 3036</t>
  </si>
  <si>
    <t>AWO ROCHMAT</t>
  </si>
  <si>
    <t>DEDEN SUPRIATNA</t>
  </si>
  <si>
    <t>ASEP NUGRAHA</t>
  </si>
  <si>
    <t>IDA DARYATI</t>
  </si>
  <si>
    <t>MKR 2010 03,0 1 03 1108</t>
  </si>
  <si>
    <t>DEDI JAMALUDIN</t>
  </si>
  <si>
    <t>MKR 2010 03.0 1 03 0309</t>
  </si>
  <si>
    <t>CUCU SUMIATI</t>
  </si>
  <si>
    <t>MKR 2010 03.0 1 03 0122</t>
  </si>
  <si>
    <t>RIA JUARIAH</t>
  </si>
  <si>
    <t>MKR 2009 03.0 1 03 0309</t>
  </si>
  <si>
    <t>MARYATI</t>
  </si>
  <si>
    <t>MKR 2010 03 0 1 03 1603</t>
  </si>
  <si>
    <t>DEDE SOPIAH</t>
  </si>
  <si>
    <t>EEM SULAEMAN</t>
  </si>
  <si>
    <t>MKR 2009 03 0 1 03 0309</t>
  </si>
  <si>
    <t>IIS MAHESA DEWI., DRA</t>
  </si>
  <si>
    <t>MKR 2010 03 0 1 03 0444</t>
  </si>
  <si>
    <t>MKR 2010 03.0 1 03 3119</t>
  </si>
  <si>
    <t>8536/P/C.3/X/2011</t>
  </si>
  <si>
    <t>NIA MUNIBAH</t>
  </si>
  <si>
    <t>MKR 2010 03.0 1 03 3635</t>
  </si>
  <si>
    <t>AAN FAELANI</t>
  </si>
  <si>
    <t>MKR 2010 03.0 1 03 3560</t>
  </si>
  <si>
    <t>EPEN EFENDI</t>
  </si>
  <si>
    <t>9158/P/C.3/XI/2011</t>
  </si>
  <si>
    <t>BUDI KOMARA</t>
  </si>
  <si>
    <t>DADAN SUTISNA</t>
  </si>
  <si>
    <t>MKR 2010 03.0 1 03 0933</t>
  </si>
  <si>
    <t>IIS MAHESA AYU</t>
  </si>
  <si>
    <t>MKR 2010 03.0 1 03 4336</t>
  </si>
  <si>
    <t>ABDUL ROSYID</t>
  </si>
  <si>
    <t>UMU 2010 03.0 1 03 0200</t>
  </si>
  <si>
    <t>9159/P/C.3/XI/2011</t>
  </si>
  <si>
    <t>YUSUF KUSTIAWAN</t>
  </si>
  <si>
    <t>UMU 2011 03.0 1 03 0618</t>
  </si>
  <si>
    <t>UMU 2010 03 0 1 03 3960</t>
  </si>
  <si>
    <t>OMAY KOMARUDIN</t>
  </si>
  <si>
    <t xml:space="preserve">MKR 2012 03.0 1 0 1902 </t>
  </si>
  <si>
    <t>8351/P/C.3/VIII/2013</t>
  </si>
  <si>
    <t>MOCH IDIK PERMANA</t>
  </si>
  <si>
    <t>MKR 2012 03.0 1 0 0426</t>
  </si>
  <si>
    <t>UJU</t>
  </si>
  <si>
    <t>EUIS</t>
  </si>
  <si>
    <t>DEDEN HIDAYAT</t>
  </si>
  <si>
    <t>MAMAN SANJAYA</t>
  </si>
  <si>
    <t>MKR 2011 03.0 1 03 6802</t>
  </si>
  <si>
    <t>PATONAH</t>
  </si>
  <si>
    <t>MKR 2012 03.0 1 0 0761</t>
  </si>
  <si>
    <t>MUGNI</t>
  </si>
  <si>
    <t>RIDWAN ROLLAND</t>
  </si>
  <si>
    <t>ASEP DEDI SOPANDI</t>
  </si>
  <si>
    <t>MKR 2012 03.0 1 0 1902</t>
  </si>
  <si>
    <t>UJANG JUNADI</t>
  </si>
  <si>
    <t>MKR 2012 03.0 1 0 3053</t>
  </si>
  <si>
    <t>ANDI</t>
  </si>
  <si>
    <t>MKR 2012 03.0 1 0 3705</t>
  </si>
  <si>
    <t>SRI ASTUTI</t>
  </si>
  <si>
    <t>ACENG SUDRAJAT</t>
  </si>
  <si>
    <t>KURNIA</t>
  </si>
  <si>
    <t>CIASEM</t>
  </si>
  <si>
    <t>JALAN CAGAK</t>
  </si>
  <si>
    <t>NANI</t>
  </si>
  <si>
    <t>YAYAH HERLIAH</t>
  </si>
  <si>
    <t>DADANG SOMANTRI</t>
  </si>
  <si>
    <t>KALIJATI</t>
  </si>
  <si>
    <t>AYU LESTARI</t>
  </si>
  <si>
    <t>ACIH</t>
  </si>
  <si>
    <t>PAMANUKAN</t>
  </si>
  <si>
    <t>ABDUL FATAH</t>
  </si>
  <si>
    <t>DEDI SUPARDI</t>
  </si>
  <si>
    <t>RUSMIATI</t>
  </si>
  <si>
    <t>ROSID</t>
  </si>
  <si>
    <t>MAMAN SURAHMAN</t>
  </si>
  <si>
    <t>04.0173.03</t>
  </si>
  <si>
    <t>KPPS MEDAL RAHARJA</t>
  </si>
  <si>
    <t>04.1496.03</t>
  </si>
  <si>
    <t>WAGITO</t>
  </si>
  <si>
    <t>04.0008.03</t>
  </si>
  <si>
    <t>PT JATIRASA</t>
  </si>
  <si>
    <t>04.3677.03</t>
  </si>
  <si>
    <t>NENI MARTINI</t>
  </si>
  <si>
    <t>04.0311.03</t>
  </si>
  <si>
    <t>TOTO TOYADI</t>
  </si>
  <si>
    <t>ARI WIBOWO</t>
  </si>
  <si>
    <t>DODO RUKMANA</t>
  </si>
  <si>
    <t>HENDI ROHENDI</t>
  </si>
  <si>
    <t>04 0311 03</t>
  </si>
  <si>
    <t>KAJI MULYADI</t>
  </si>
  <si>
    <t>YUSUF HADIYANTO</t>
  </si>
  <si>
    <t>DEDE KARTAWIJAYA</t>
  </si>
  <si>
    <t>H. UNAN NUGRAHA</t>
  </si>
  <si>
    <t>RATNA SUSILAWATI</t>
  </si>
  <si>
    <t>MOCH. TATEN ABDULLAH</t>
  </si>
  <si>
    <t>UUN RONY</t>
  </si>
  <si>
    <t>LISMIATI</t>
  </si>
  <si>
    <t>04 0679 03</t>
  </si>
  <si>
    <t>IDA MULYANI</t>
  </si>
  <si>
    <t xml:space="preserve"> 04 0500 03</t>
  </si>
  <si>
    <t xml:space="preserve"> 04 0979 03</t>
  </si>
  <si>
    <t>DIDI SUPRIADI</t>
  </si>
  <si>
    <t>04 1774 03</t>
  </si>
  <si>
    <t>SUHENDRA ROY</t>
  </si>
  <si>
    <t>04 1744 03</t>
  </si>
  <si>
    <t>ENDANG ROHMATULLOH</t>
  </si>
  <si>
    <t>NANI SAPTAWATI</t>
  </si>
  <si>
    <t>04-1744-03</t>
  </si>
  <si>
    <t>04-0980-03</t>
  </si>
  <si>
    <t>GUMBIRA DARMA MIHARJA</t>
  </si>
  <si>
    <t>DIAN TINI</t>
  </si>
  <si>
    <t>UU UJET</t>
  </si>
  <si>
    <t>04-2915-03</t>
  </si>
  <si>
    <t>JANAH</t>
  </si>
  <si>
    <t>04 3863 03</t>
  </si>
  <si>
    <t>AJAT</t>
  </si>
  <si>
    <t>04 3678 03</t>
  </si>
  <si>
    <t>TIA SUTIANI</t>
  </si>
  <si>
    <t>04-2863-03</t>
  </si>
  <si>
    <t>NES ASTUTI</t>
  </si>
  <si>
    <t>TARI SULESTARI</t>
  </si>
  <si>
    <t>DENI KUSWARA</t>
  </si>
  <si>
    <t>ENDANG SUPRIYADI</t>
  </si>
  <si>
    <t>04 0980 03</t>
  </si>
  <si>
    <t>YAYAT RUHIAT</t>
  </si>
  <si>
    <t>SUADI</t>
  </si>
  <si>
    <t>ENIN</t>
  </si>
  <si>
    <t>04 0678 02</t>
  </si>
  <si>
    <t>NANIS MULYANTI</t>
  </si>
  <si>
    <t>04 2357 03</t>
  </si>
  <si>
    <t>ENING SUARNI</t>
  </si>
  <si>
    <t>IMAS ROCHIMAH AZ</t>
  </si>
  <si>
    <t>HAE MARYAMAH</t>
  </si>
  <si>
    <t>PIPIH SUPRIATIN</t>
  </si>
  <si>
    <t>04 2356 03</t>
  </si>
  <si>
    <t>OMAN NITI SOMANTRI</t>
  </si>
  <si>
    <t>04 0479 03</t>
  </si>
  <si>
    <t>ENTOH SUTANTO</t>
  </si>
  <si>
    <t>ENDANG SURYANA</t>
  </si>
  <si>
    <t>DANI EFENDI</t>
  </si>
  <si>
    <t>ODANG SUPARMAN</t>
  </si>
  <si>
    <t>KANA SOBARNA</t>
  </si>
  <si>
    <t>04 4286 03</t>
  </si>
  <si>
    <t>SUKMANA</t>
  </si>
  <si>
    <t>IYOS</t>
  </si>
  <si>
    <t>MKR 2008 03.0 1 03 2768</t>
  </si>
  <si>
    <t>TETE ARDI ROSADI</t>
  </si>
  <si>
    <t>EEM SUHAEMI</t>
  </si>
  <si>
    <t>YOYOH ROKAYAH</t>
  </si>
  <si>
    <t>DJADJAT SUDRAJAT</t>
  </si>
  <si>
    <t>RENI ROSTIAWATI</t>
  </si>
  <si>
    <t>ENCANG DIDIN</t>
  </si>
  <si>
    <t>TATANG ROSITA</t>
  </si>
  <si>
    <t>04 0979 02</t>
  </si>
  <si>
    <t>CECEP KURNIAWAN</t>
  </si>
  <si>
    <t>MKR 2008 03.0 1 03 0127</t>
  </si>
  <si>
    <t>RIZA HARDIANSYAH</t>
  </si>
  <si>
    <t>07 0979 02</t>
  </si>
  <si>
    <t>ENANG BUDIMAN</t>
  </si>
  <si>
    <t>DIDI SUANDI</t>
  </si>
  <si>
    <t>MKR 2008 03 0 1 03 0127</t>
  </si>
  <si>
    <t>ENAR</t>
  </si>
  <si>
    <t>ENUNG RUHIAT</t>
  </si>
  <si>
    <t>DASEP</t>
  </si>
  <si>
    <t>CECEP IWAN</t>
  </si>
  <si>
    <t>MKR 2008 03,0 1 03 3033</t>
  </si>
  <si>
    <t>YAYAH ROKAYAH</t>
  </si>
  <si>
    <t>ASEP SOLEH H</t>
  </si>
  <si>
    <t>PURNAMA NUGRAHA</t>
  </si>
  <si>
    <t>MOMON KUSNADI</t>
  </si>
  <si>
    <t>04 01679 03</t>
  </si>
  <si>
    <t>OKI ELIS</t>
  </si>
  <si>
    <t>MKR 2008 03,0 1 03 3276</t>
  </si>
  <si>
    <t>DIDI KUSWANDI</t>
  </si>
  <si>
    <t>MKR 2008 03 0 1 03 3033</t>
  </si>
  <si>
    <t>ADID DEDI</t>
  </si>
  <si>
    <t>YUDI TAHYUDIN</t>
  </si>
  <si>
    <t>ATMAJA</t>
  </si>
  <si>
    <t>ALI IDRUS</t>
  </si>
  <si>
    <t>04 0979 03</t>
  </si>
  <si>
    <t>DUDU LUKMAN</t>
  </si>
  <si>
    <t>OMAN</t>
  </si>
  <si>
    <t>MKR 2008 03.0 1 03 3276</t>
  </si>
  <si>
    <t>WIWI WIDANINGSIH</t>
  </si>
  <si>
    <t>YUDI GUNTORO</t>
  </si>
  <si>
    <t>MKR 2008 03 0 1 03 3276</t>
  </si>
  <si>
    <t>ADE LESMANA</t>
  </si>
  <si>
    <t>KOKOM</t>
  </si>
  <si>
    <t>MKR 2009 03,0 1 03 0953</t>
  </si>
  <si>
    <t>NENDE SUKANDAR</t>
  </si>
  <si>
    <t>YOYO SURYO E</t>
  </si>
  <si>
    <t>ATI SUCIATI</t>
  </si>
  <si>
    <t>AJUT WIHARJA</t>
  </si>
  <si>
    <t>EGI SURPIAN</t>
  </si>
  <si>
    <t>IYAT HIDAYAT</t>
  </si>
  <si>
    <t>YOYO CAHYA S</t>
  </si>
  <si>
    <t>ASEP ROSIDI R</t>
  </si>
  <si>
    <t>SARIMUN</t>
  </si>
  <si>
    <t>YAYA HIDAYAT</t>
  </si>
  <si>
    <t>IHAT SITI SOLIHAT</t>
  </si>
  <si>
    <t>MKR 2009 03 0 1 03 1832</t>
  </si>
  <si>
    <t>DUDUNG SUPRIATNA</t>
  </si>
  <si>
    <t>MKR 2009 03.0 1 03 0127</t>
  </si>
  <si>
    <t>TATANG TARYANA</t>
  </si>
  <si>
    <t>MKR 2008 03.0 1 03 3033</t>
  </si>
  <si>
    <t>ENCE</t>
  </si>
  <si>
    <t>MIHGAR SOMANTRI</t>
  </si>
  <si>
    <t>ANWAR</t>
  </si>
  <si>
    <t>UDI R SUHENDI</t>
  </si>
  <si>
    <t>IIS SUHAENI</t>
  </si>
  <si>
    <t>KARYA HIDAYAT</t>
  </si>
  <si>
    <t>04 2863 03</t>
  </si>
  <si>
    <t>APO PIJAY</t>
  </si>
  <si>
    <t>ADE OKTANIO</t>
  </si>
  <si>
    <t>TARMAN</t>
  </si>
  <si>
    <t>E MAHMUD</t>
  </si>
  <si>
    <t>TOMMY ENDRADY BUDHY</t>
  </si>
  <si>
    <t>ABDUL MAJID</t>
  </si>
  <si>
    <t>RUDI HERMAWAN</t>
  </si>
  <si>
    <t>MKR 2009 03 0 1 03 0264</t>
  </si>
  <si>
    <t>AINURROFIQ</t>
  </si>
  <si>
    <t>ACEP DINATA</t>
  </si>
  <si>
    <t>04 3410 03</t>
  </si>
  <si>
    <t>ENDANG SOBIRIN</t>
  </si>
  <si>
    <t>MKR 2009 03 0 1 03 2038</t>
  </si>
  <si>
    <t>ENCAS</t>
  </si>
  <si>
    <t>MKR 2009 03,0 1 03 0264</t>
  </si>
  <si>
    <t>RUSTANDI</t>
  </si>
  <si>
    <t xml:space="preserve">04 0980 03 </t>
  </si>
  <si>
    <t>EMID KOSWARA</t>
  </si>
  <si>
    <t>AI ROSTINI</t>
  </si>
  <si>
    <t>DEDI WARDI</t>
  </si>
  <si>
    <t>OBAN SUPARNO</t>
  </si>
  <si>
    <t>MKR 2009 03 0 1 03 0127</t>
  </si>
  <si>
    <t>UUS FAUZAN</t>
  </si>
  <si>
    <t>ROSMANA</t>
  </si>
  <si>
    <t>TONI HABIBI</t>
  </si>
  <si>
    <t>NURYASIN</t>
  </si>
  <si>
    <t>ODI</t>
  </si>
  <si>
    <t>POPONG HASANAH</t>
  </si>
  <si>
    <t>N SUDARYA</t>
  </si>
  <si>
    <t>MKR 2009 03.0 1 03 3033</t>
  </si>
  <si>
    <t>OJANG SURYANA</t>
  </si>
  <si>
    <t>NANA SUKMANA</t>
  </si>
  <si>
    <t>DARNA FAISAL</t>
  </si>
  <si>
    <t>ASEP SYARIPUDIN</t>
  </si>
  <si>
    <t>ENAK SAEPUDIN</t>
  </si>
  <si>
    <t>MKR 2009 03.0 1 03 2255</t>
  </si>
  <si>
    <t>LILIS LISTRIANI</t>
  </si>
  <si>
    <t>ASEP RIDWAN</t>
  </si>
  <si>
    <t>NONENG SUNENGSIH</t>
  </si>
  <si>
    <t>JAJANG ROHENDI</t>
  </si>
  <si>
    <t>JAMHARI</t>
  </si>
  <si>
    <t>KOKOM KOMALASARI</t>
  </si>
  <si>
    <t>ENDANG KARYANA</t>
  </si>
  <si>
    <t>DIKUMAR</t>
  </si>
  <si>
    <t>OOM SUDIA</t>
  </si>
  <si>
    <t>HARIS ISKANDAR R.</t>
  </si>
  <si>
    <t>WARTINI</t>
  </si>
  <si>
    <t>AEP SAEFUL HIDAYAT</t>
  </si>
  <si>
    <t>ASEP DANA MIHARJA</t>
  </si>
  <si>
    <t>TETI MARYATI</t>
  </si>
  <si>
    <t>DIDI SUMARDI</t>
  </si>
  <si>
    <t>MKR2008 03.01 03 3033</t>
  </si>
  <si>
    <t>ADING HERMANSYAH</t>
  </si>
  <si>
    <t>ENDOS</t>
  </si>
  <si>
    <t>ROKHMANA</t>
  </si>
  <si>
    <t>MKR 2009 03.0 1 03 0953</t>
  </si>
  <si>
    <t>ENAH DJUBAEDAH</t>
  </si>
  <si>
    <t>IDID</t>
  </si>
  <si>
    <t>UYU TAHYU</t>
  </si>
  <si>
    <t xml:space="preserve">04 2355 03 </t>
  </si>
  <si>
    <t>MUMU MULYONO</t>
  </si>
  <si>
    <t>IDA NUR HAIDA</t>
  </si>
  <si>
    <t>AGUS RAHMAT HIDAYAT</t>
  </si>
  <si>
    <t>ARIK PIRMANSYAH</t>
  </si>
  <si>
    <t>ENDANG SUPRIATNA</t>
  </si>
  <si>
    <t>MKR 2009 03 0 1 03 0953</t>
  </si>
  <si>
    <t>KARTINI</t>
  </si>
  <si>
    <t>CECEP SUTARLI</t>
  </si>
  <si>
    <t>MKR 2009 03 0 1 03 0634</t>
  </si>
  <si>
    <t>SITI WAWA HERAWATI</t>
  </si>
  <si>
    <t>MKR 2009 03.0 1 03 2038</t>
  </si>
  <si>
    <t>AGUNG GUNDARA</t>
  </si>
  <si>
    <t>MKR 2009 03 0 1 03 1277</t>
  </si>
  <si>
    <t>RATNA DEWI AGUSTINA</t>
  </si>
  <si>
    <t>TATANG SUBARNA</t>
  </si>
  <si>
    <t>E. KUSNADI</t>
  </si>
  <si>
    <t>DONI RAMDAN</t>
  </si>
  <si>
    <t>MKR 2009 03 0 1 03 3508</t>
  </si>
  <si>
    <t>LINA WARLINA</t>
  </si>
  <si>
    <t>ENIN FITRI AMANAH</t>
  </si>
  <si>
    <t>DEDE MANSYUR</t>
  </si>
  <si>
    <t>KURDI</t>
  </si>
  <si>
    <t>EMAN SUKMANA</t>
  </si>
  <si>
    <t>MKR 2008 03 0 1 03 2768</t>
  </si>
  <si>
    <t>MKR 2009 03.0 1 03 0634</t>
  </si>
  <si>
    <t>ELIS KUSLISRINA</t>
  </si>
  <si>
    <t>LIA LAELA HAJAR</t>
  </si>
  <si>
    <t>JUNAEDI SANTIKA</t>
  </si>
  <si>
    <t>WIHARYA</t>
  </si>
  <si>
    <t>EET SUHAETI</t>
  </si>
  <si>
    <t>WARTIKA</t>
  </si>
  <si>
    <t>ARIF BUDIMAN</t>
  </si>
  <si>
    <t>TOTO SUPRIYATNA</t>
  </si>
  <si>
    <t>RINA HELMAYANTI</t>
  </si>
  <si>
    <t>DIAH RODIAH</t>
  </si>
  <si>
    <t>KARTINAH</t>
  </si>
  <si>
    <t>HARYATI</t>
  </si>
  <si>
    <t>YADI MULYADI</t>
  </si>
  <si>
    <t>DEDI KOESHADI</t>
  </si>
  <si>
    <t>KURNIATI</t>
  </si>
  <si>
    <t>MTG 2009 03.0 1 03 1277</t>
  </si>
  <si>
    <t>IKEU ERNA SYAPARYANTI</t>
  </si>
  <si>
    <t>DODI HARIS</t>
  </si>
  <si>
    <t>OTANG SUPRIATNA</t>
  </si>
  <si>
    <t>MUMUH</t>
  </si>
  <si>
    <t>MKR 2009 03.0 1 03 2938</t>
  </si>
  <si>
    <t>OI KARTIKA</t>
  </si>
  <si>
    <t>IKAH ATIKAH</t>
  </si>
  <si>
    <t>04 0677 01</t>
  </si>
  <si>
    <t>IIS SETIAWATI</t>
  </si>
  <si>
    <t>TATANG SUJANA</t>
  </si>
  <si>
    <t>MKR 2009 03.0 1 03 0264</t>
  </si>
  <si>
    <t>DUDIN</t>
  </si>
  <si>
    <t>DADANG SUNANDAR</t>
  </si>
  <si>
    <t>DIDIT</t>
  </si>
  <si>
    <t>LISNA SITI SARIPAH</t>
  </si>
  <si>
    <t>ASEP SOLIHIN</t>
  </si>
  <si>
    <t>WARSANI</t>
  </si>
  <si>
    <t>AGUS HERMAN</t>
  </si>
  <si>
    <t>E. SUBIARTI</t>
  </si>
  <si>
    <t>ADING</t>
  </si>
  <si>
    <t>ASEP DASENG</t>
  </si>
  <si>
    <t>EDWIN HUTAGALUNG</t>
  </si>
  <si>
    <t>MKR 2009 03 0 1 03 2938</t>
  </si>
  <si>
    <t>DEDE S</t>
  </si>
  <si>
    <t>UDIN SUNARYA</t>
  </si>
  <si>
    <t>DEDE ROHAENI</t>
  </si>
  <si>
    <t>YANI ROHMAYANI</t>
  </si>
  <si>
    <t>MKR 2009 03 0 1 03 2255</t>
  </si>
  <si>
    <t>ERAS</t>
  </si>
  <si>
    <t>OJO</t>
  </si>
  <si>
    <t>TASRI</t>
  </si>
  <si>
    <t>EUIS KURNIASIH</t>
  </si>
  <si>
    <t>MARIA MALIK</t>
  </si>
  <si>
    <t>ADANG</t>
  </si>
  <si>
    <t>UJANG BARNAS SETIANA</t>
  </si>
  <si>
    <t>UDAY</t>
  </si>
  <si>
    <t>DADANG SUTISNA</t>
  </si>
  <si>
    <t>ABO WIBAWA</t>
  </si>
  <si>
    <t>PARMAN</t>
  </si>
  <si>
    <t>MKR 2010 03 0 1 03 2661</t>
  </si>
  <si>
    <t>IIS HARTATI</t>
  </si>
  <si>
    <t>AGUS GUNAWAN</t>
  </si>
  <si>
    <t>GUSNAEDY</t>
  </si>
  <si>
    <t>MTG 2009 03.0 1 03 0412</t>
  </si>
  <si>
    <t>UJANG TARYO</t>
  </si>
  <si>
    <t>MTG 2008 03.0 1 03 3282</t>
  </si>
  <si>
    <t>IIS RISDAYANTI</t>
  </si>
  <si>
    <t>MTG 2009 03.0 1 03 0196</t>
  </si>
  <si>
    <t>ASEP JUNAEDI S.</t>
  </si>
  <si>
    <t>MKR 2009 03.0 1 03 3028</t>
  </si>
  <si>
    <t>AYEP CAHYANA</t>
  </si>
  <si>
    <t>MKR 2010 03.0 1 03 2661</t>
  </si>
  <si>
    <t>BUDHI NUGRAHA</t>
  </si>
  <si>
    <t>MKR 2010 03.0 1 03 0785</t>
  </si>
  <si>
    <t>CECEN SADIKIN</t>
  </si>
  <si>
    <t>MKR 2010 03.0 1 03 0275</t>
  </si>
  <si>
    <t>CUCU SUHARNA</t>
  </si>
  <si>
    <t>IIN SODIKIN</t>
  </si>
  <si>
    <t>IKA KARYATI</t>
  </si>
  <si>
    <t>MKR 2009 03.0 1 03 1489</t>
  </si>
  <si>
    <t>IYAT DARYATI</t>
  </si>
  <si>
    <t>JAJANG ALI SURY</t>
  </si>
  <si>
    <t>JUJU JUARSAH</t>
  </si>
  <si>
    <t>NOVI SUSANTI RAHMAT</t>
  </si>
  <si>
    <t>OYO SUKARYA</t>
  </si>
  <si>
    <t>ARIEF GUNAWAN</t>
  </si>
  <si>
    <t>MTG 2011 03.0 1 03 4782</t>
  </si>
  <si>
    <t>ADE CAHYA</t>
  </si>
  <si>
    <t>ATYA</t>
  </si>
  <si>
    <t>MKR 2010 03.0 1 03 2243</t>
  </si>
  <si>
    <t>INA HERLINA WIDYA</t>
  </si>
  <si>
    <t>YENI RAHAYU</t>
  </si>
  <si>
    <t>CUCUM SUMIATI</t>
  </si>
  <si>
    <t>ENCENG AGUS WIHARJA</t>
  </si>
  <si>
    <t>NENDEN NUGRAHA</t>
  </si>
  <si>
    <t>SUMYATI</t>
  </si>
  <si>
    <t>MKR 2011 03.0 1 03 4093</t>
  </si>
  <si>
    <t>EROM</t>
  </si>
  <si>
    <t>MKR 2011 03.0 1 03 4532</t>
  </si>
  <si>
    <t>DEDE ROSMIATI</t>
  </si>
  <si>
    <t>MKR 2011 03.0 1 03 2701</t>
  </si>
  <si>
    <t>MIMIN RUKMINI</t>
  </si>
  <si>
    <t>IIK KARTIKASARI</t>
  </si>
  <si>
    <t>MKR 2010 03.0 1 03 1110</t>
  </si>
  <si>
    <t>YUDI SETIAWAN</t>
  </si>
  <si>
    <t>DELIA INDRI</t>
  </si>
  <si>
    <t>MKR 2011 03.0 1 03 5109</t>
  </si>
  <si>
    <t>UU</t>
  </si>
  <si>
    <t>MKR 2011 03.0 1 03 3826</t>
  </si>
  <si>
    <t>887/P/C.3/I/2013</t>
  </si>
  <si>
    <t>IIN KARTIKA</t>
  </si>
  <si>
    <t>ENTIN SURYATI</t>
  </si>
  <si>
    <t>MKR 2010 03.0 1 03 1299</t>
  </si>
  <si>
    <t>ADE KUSNANDAR</t>
  </si>
  <si>
    <t>ENDUS</t>
  </si>
  <si>
    <t>RINNY HERLI SETIATY</t>
  </si>
  <si>
    <t>YANI</t>
  </si>
  <si>
    <t>MKR 2011 03.0 1 03 5608</t>
  </si>
  <si>
    <t>SRITINI</t>
  </si>
  <si>
    <t>2825/P/C.3/III/2013</t>
  </si>
  <si>
    <t>DAUM</t>
  </si>
  <si>
    <t>MKR 2010 03.0 1 03 3992</t>
  </si>
  <si>
    <t>NANIH SUARSIH</t>
  </si>
  <si>
    <t>HENDRIK KURNIAWAN</t>
  </si>
  <si>
    <t>MTG 2010 03 0 1 03 2288</t>
  </si>
  <si>
    <t>6313/P/C.3/VI/2013</t>
  </si>
  <si>
    <t>MOHAMMAD AJAT SUDRAJAT</t>
  </si>
  <si>
    <t>MKR 2012 03.0 1 03499</t>
  </si>
  <si>
    <t>E. MIGANDI</t>
  </si>
  <si>
    <t>DEDE</t>
  </si>
  <si>
    <t>DONY KUSMAYADI</t>
  </si>
  <si>
    <t>7273/P/C.3/VII/2013</t>
  </si>
  <si>
    <t>ASEP DEDE BAKTIMAN</t>
  </si>
  <si>
    <t>DODO GUNAWAN</t>
  </si>
  <si>
    <t>LILIS WARSAH</t>
  </si>
  <si>
    <t>MKR 2012 03.0 1 01238</t>
  </si>
  <si>
    <t>JUARIAH RAHAYU</t>
  </si>
  <si>
    <t>MKR 2012 03.0 1 04166</t>
  </si>
  <si>
    <t>DADANG ROHMAN</t>
  </si>
  <si>
    <t>MKR 2012 03.0 1 04869</t>
  </si>
  <si>
    <t>DEDE SUHENDI</t>
  </si>
  <si>
    <t>MKR 2012 03.0 1 06640</t>
  </si>
  <si>
    <t>AGOES SOEPARMAN</t>
  </si>
  <si>
    <t>MKR 2012 03.0 1 05607</t>
  </si>
  <si>
    <t>CIMALAKA</t>
  </si>
  <si>
    <t>DADI SUNARYA</t>
  </si>
  <si>
    <t>MKR 2011 03.0 1 03 2265</t>
  </si>
  <si>
    <t>7342/P/C.3/VIII/2012</t>
  </si>
  <si>
    <t>SALAMAH</t>
  </si>
  <si>
    <t>MKR 2011 03.0 1 03 1289</t>
  </si>
  <si>
    <t>YAYA SUHARYA</t>
  </si>
  <si>
    <t>MKR 2011 03.0 1 03 2723</t>
  </si>
  <si>
    <t>DIDI BOY SANDI</t>
  </si>
  <si>
    <t>NUNUNG NURYATI</t>
  </si>
  <si>
    <t>ITI</t>
  </si>
  <si>
    <t>MKR 2011 03.0 1 03 5044</t>
  </si>
  <si>
    <t>PADRANA SAYOGA</t>
  </si>
  <si>
    <t>UMA HERYANTO</t>
  </si>
  <si>
    <t xml:space="preserve">AEP HERNAWAN, AMD </t>
  </si>
  <si>
    <t>MKR 2011 03.0 1 03 3353</t>
  </si>
  <si>
    <t>LILIS ROSTIKA</t>
  </si>
  <si>
    <t>LILIS KARTINI</t>
  </si>
  <si>
    <t>HENDRI KOSASIH</t>
  </si>
  <si>
    <t>MKR 2011 03.0 1 03 4078</t>
  </si>
  <si>
    <t>ENANG</t>
  </si>
  <si>
    <t>SADAWI</t>
  </si>
  <si>
    <t>ROHMAT HIDAYAT</t>
  </si>
  <si>
    <t>WIDA NURHAYATI</t>
  </si>
  <si>
    <t>ASEP IWAN BUDIAWAN</t>
  </si>
  <si>
    <t>MKR 2011 03.0 1 03 6416</t>
  </si>
  <si>
    <t>ENCIN KURAESIN</t>
  </si>
  <si>
    <t>MKR 2012 03.0 1 00613</t>
  </si>
  <si>
    <t>EMI SUMIRAH</t>
  </si>
  <si>
    <t>MKR 2011 03.0 1 03 6095</t>
  </si>
  <si>
    <t>YONO WARYONO</t>
  </si>
  <si>
    <t>TINI SIMARTINI</t>
  </si>
  <si>
    <t>MKR 2012 03.0 1 03095</t>
  </si>
  <si>
    <t>EUIS AWANG</t>
  </si>
  <si>
    <t>UJANG IPAN HARDIANSYAH</t>
  </si>
  <si>
    <t>MKR 2012 03.0 1 03784</t>
  </si>
  <si>
    <t>APIT SAPUTRA</t>
  </si>
  <si>
    <t>MKR 2012 03.0 1 02873</t>
  </si>
  <si>
    <t>YESI WIDURI NANGGALAWATI</t>
  </si>
  <si>
    <t>NANANG SUKMANA</t>
  </si>
  <si>
    <t>ASEP ROHMAN SAPAAT</t>
  </si>
  <si>
    <t>EUIS SUNINGSIH</t>
  </si>
  <si>
    <t>AWANG TRESNA</t>
  </si>
  <si>
    <t>MKR 2012 03.0 1 05457</t>
  </si>
  <si>
    <t>IZQI MAULANA BILLAH</t>
  </si>
  <si>
    <t>MEMET SUTARMAT</t>
  </si>
  <si>
    <t>MKR 2012 03.0 1 04625</t>
  </si>
  <si>
    <t>NENY HARNY</t>
  </si>
  <si>
    <t>YENI MULYATI</t>
  </si>
  <si>
    <t>LILIS ROSA WIDIA</t>
  </si>
  <si>
    <t>AI SITI RODIAH</t>
  </si>
  <si>
    <t>MKR 2012 03.0 1 01903</t>
  </si>
  <si>
    <t>WADO</t>
  </si>
  <si>
    <t>ACEP JULI ANGGARA</t>
  </si>
  <si>
    <t>MKR 2011 03.0 1 03 1295</t>
  </si>
  <si>
    <t>ODAH</t>
  </si>
  <si>
    <t>MKR 2010 03.0 1 03 4620</t>
  </si>
  <si>
    <t>ADE KARMIN</t>
  </si>
  <si>
    <t>MKR 2011 03.0 1 03 1864</t>
  </si>
  <si>
    <t>H. GILANG ROPHIAJI GUMILANG</t>
  </si>
  <si>
    <t>MKR 2010 03.0 1 03 3339</t>
  </si>
  <si>
    <t>MKR 2011 03.0 1 03 4661</t>
  </si>
  <si>
    <t>ITA</t>
  </si>
  <si>
    <t>MKR 2010 03.0 1 03 0521</t>
  </si>
  <si>
    <t>UTAR JUARI SUTARYA</t>
  </si>
  <si>
    <t>ESOB SOBARI</t>
  </si>
  <si>
    <t>MKR 2010 03.0 1 03 2423</t>
  </si>
  <si>
    <t>ANE MESIANA</t>
  </si>
  <si>
    <t>MKR 2011 03.0 1 03 3289</t>
  </si>
  <si>
    <t>ASEP JUNAEDI</t>
  </si>
  <si>
    <t>MKR 2011 03.0 1 03 3760</t>
  </si>
  <si>
    <t>YANA DARYONO</t>
  </si>
  <si>
    <t>MKR 2012 03.0 1 01508</t>
  </si>
  <si>
    <t>TARMI</t>
  </si>
  <si>
    <t>AHMAD YOYO</t>
  </si>
  <si>
    <t>MKR 2010 03.0 1 03 1890</t>
  </si>
  <si>
    <t>ROCHMAT SANJAYA</t>
  </si>
  <si>
    <t>MKR 2012 03.0 1 03781</t>
  </si>
  <si>
    <t>CEP MUHLIS NURFAJAR S. HUT</t>
  </si>
  <si>
    <t>ESSEX ROHMAT</t>
  </si>
  <si>
    <t>AGUS KUSWARA</t>
  </si>
  <si>
    <t>MKR 2012 03.0 1 04637</t>
  </si>
  <si>
    <t>DANA SURYANA</t>
  </si>
  <si>
    <t>MKR 2011 03.0 1 03 4275</t>
  </si>
  <si>
    <t>D. HERAWAN HP</t>
  </si>
  <si>
    <t>MKR 2012 03.0 1 03524</t>
  </si>
  <si>
    <t>MKR 2010 03.0 1 03 0848</t>
  </si>
  <si>
    <t>BENY ROSNAWATI</t>
  </si>
  <si>
    <t>MKR 2010 03.0 1 03 0334</t>
  </si>
  <si>
    <t>NENENG SRI KUSNIAWATI</t>
  </si>
  <si>
    <t>MKR 2011 03.0 1 03 2254</t>
  </si>
  <si>
    <t>ODOM ROCHYANDI</t>
  </si>
  <si>
    <t>MKR 2011 03.0 1 03 2715</t>
  </si>
  <si>
    <t xml:space="preserve">HENDRA </t>
  </si>
  <si>
    <t>MKR 2011 03.0 1 03 4068</t>
  </si>
  <si>
    <t>ASEP AAN SUKANDI</t>
  </si>
  <si>
    <t>UMU 2011 03.0 1 03 4294</t>
  </si>
  <si>
    <t>ADE JAELANI</t>
  </si>
  <si>
    <t>IDA ELAWATI</t>
  </si>
  <si>
    <t>MKR 2011 03.0 1 03 3743</t>
  </si>
  <si>
    <t>ALIS S. RAHAYU</t>
  </si>
  <si>
    <t>MKR 2011 03.0 1 03 5603</t>
  </si>
  <si>
    <t>DADANG NASRULOH</t>
  </si>
  <si>
    <t>ZERRY E. MIFTAH A.</t>
  </si>
  <si>
    <t>OON ROHAENI</t>
  </si>
  <si>
    <t>MKR 2011 03.0 1 03 5104</t>
  </si>
  <si>
    <t>ENANG SUPARMAN</t>
  </si>
  <si>
    <t>MKR 2012 03.0 1 02448</t>
  </si>
  <si>
    <t>AMAN</t>
  </si>
  <si>
    <t>MKR 2012 03.0 1 01900</t>
  </si>
  <si>
    <t>BINSAR POLTAK MANURUNG</t>
  </si>
  <si>
    <t>BEBEN A. RAMDANI</t>
  </si>
  <si>
    <t>MKR 2012 03.0 1 01511</t>
  </si>
  <si>
    <t>YANDI FAUZI</t>
  </si>
  <si>
    <t>MKR 2012 03.0 1 00074</t>
  </si>
  <si>
    <t>OBAY SOBARNA</t>
  </si>
  <si>
    <t>ATIKAH NAHRAENI</t>
  </si>
  <si>
    <t>WARLIAH, A</t>
  </si>
  <si>
    <t>DARYA</t>
  </si>
  <si>
    <t>UJANG SUTARDI</t>
  </si>
  <si>
    <t>MKR 2012 03.0 1 00615</t>
  </si>
  <si>
    <t>IMAN NURDIN</t>
  </si>
  <si>
    <t>MKR 2012 03.0 1 03505</t>
  </si>
  <si>
    <t>RUDI FAHRUDIN</t>
  </si>
  <si>
    <t>IMAN SUHARDIMAN</t>
  </si>
  <si>
    <t>UDEN</t>
  </si>
  <si>
    <t>ASEP SUBARA</t>
  </si>
  <si>
    <t>MKR 2012 03.0 1 04638</t>
  </si>
  <si>
    <t>TETI ROHAETI</t>
  </si>
  <si>
    <t>MKR 2012 03.0 1 03783</t>
  </si>
  <si>
    <t>CUCU</t>
  </si>
  <si>
    <t>R. HENDRA SUHENDRA</t>
  </si>
  <si>
    <t>KOKO SUHERMAN</t>
  </si>
  <si>
    <t>LILIS LISNAWATI</t>
  </si>
  <si>
    <t>HERYAWAN</t>
  </si>
  <si>
    <t>MKR 2010 03.0 1 03 2240</t>
  </si>
  <si>
    <t>YOSEP KUSTIAWAN</t>
  </si>
  <si>
    <t>ENDANG NAJMUDIN</t>
  </si>
  <si>
    <t>TIKA YUNINGSIH</t>
  </si>
  <si>
    <t>AGUS RAMDAN</t>
  </si>
  <si>
    <t>HENDRA BUDIMAN</t>
  </si>
  <si>
    <t>PUJI HARTATI</t>
  </si>
  <si>
    <t>LISMAYANTI</t>
  </si>
  <si>
    <t>ADE SUDIRTA SHW</t>
  </si>
  <si>
    <t>CIKERUH</t>
  </si>
  <si>
    <t>M. HAMZAH IRIANTO</t>
  </si>
  <si>
    <t>MKR 2009 03.0 1 03 1478</t>
  </si>
  <si>
    <t>DENNY EKO NUGROHO</t>
  </si>
  <si>
    <t>MKR 2009 03.0 1 03 2090</t>
  </si>
  <si>
    <t>SITI KOMARIAH</t>
  </si>
  <si>
    <t>IMAM SOLEWI</t>
  </si>
  <si>
    <t>MKR2009 03.0 1 03 2523</t>
  </si>
  <si>
    <t>GUNGUN TARUNA</t>
  </si>
  <si>
    <t>MKR 2009 03.0 1 03 0895</t>
  </si>
  <si>
    <t>ENCU SYAMSUDIN</t>
  </si>
  <si>
    <t>MKR 2009 03.0 1 03 0790</t>
  </si>
  <si>
    <t>KAENI SUMARNI</t>
  </si>
  <si>
    <t>MKR 2009 03.0 1 03 1353</t>
  </si>
  <si>
    <t>JAJANG JAYUSMAN</t>
  </si>
  <si>
    <t>MKR 2009 03.0 1 03 2253</t>
  </si>
  <si>
    <t>AMUNG SUHERMAN</t>
  </si>
  <si>
    <t>MKR 2009 03 0 1 03 2169</t>
  </si>
  <si>
    <t>CECEP RAHMAN</t>
  </si>
  <si>
    <t>MKR 2009 03,0 1 03 2169</t>
  </si>
  <si>
    <t>SUSAN GUNA NUGRAHA</t>
  </si>
  <si>
    <t>MKR 2009 03 0 1 03 2090</t>
  </si>
  <si>
    <t>AMUNG</t>
  </si>
  <si>
    <t>MKR 2009 03,0 1 03 2543</t>
  </si>
  <si>
    <t>TOTONG RUSPENDI</t>
  </si>
  <si>
    <t>MKR 2009 03,0 1 03 2090</t>
  </si>
  <si>
    <t>MKR 2009 03,0 1 03 3668</t>
  </si>
  <si>
    <t>RIPA AHADIAH</t>
  </si>
  <si>
    <t>MKR 2008 03.0 1 03 3277</t>
  </si>
  <si>
    <t>IMAS RIKA</t>
  </si>
  <si>
    <t>MKR 2008 03 0 1 03 3277</t>
  </si>
  <si>
    <t>AI SURYANI</t>
  </si>
  <si>
    <t>MKR 2009 03.0 1 03 2543</t>
  </si>
  <si>
    <t>MKR 2010 03.0 1 03 0516</t>
  </si>
  <si>
    <t>ANI DAHLIA</t>
  </si>
  <si>
    <t>SANDA</t>
  </si>
  <si>
    <t>MKR 2009 03 0 1 03 3668</t>
  </si>
  <si>
    <t>MKR 2009 03 0 1 03 1480</t>
  </si>
  <si>
    <t>AAN SUPENDI</t>
  </si>
  <si>
    <t>MKR 2010 03 0 1 03 0707</t>
  </si>
  <si>
    <t>MKR 2009 03 0 1 03 1479</t>
  </si>
  <si>
    <t>IYAN ISKANDAR</t>
  </si>
  <si>
    <t>MKR 2010 03 0 1 03 1215</t>
  </si>
  <si>
    <t>YADI PURWANDA</t>
  </si>
  <si>
    <t>MKR 2010 03 0 1 03 1544</t>
  </si>
  <si>
    <t>SUSI SETIATI</t>
  </si>
  <si>
    <t>MKR 2009 03 0 1 03 2693</t>
  </si>
  <si>
    <t>SUPIAN</t>
  </si>
  <si>
    <t>MKR 2009 03 0 1 03 3667</t>
  </si>
  <si>
    <t>SUKAENAH</t>
  </si>
  <si>
    <t>PUJI SUMIATI ZINSIT</t>
  </si>
  <si>
    <t>UMU 2009 03 0 1 03 3469</t>
  </si>
  <si>
    <t>MKR 2010 03.0 1 03 1994</t>
  </si>
  <si>
    <t>UNDANG ARIFIN</t>
  </si>
  <si>
    <t>MKR 2010 03.0 1 03 0519</t>
  </si>
  <si>
    <t>KOMALASARI</t>
  </si>
  <si>
    <t>MKR 2010 03.0 1 03 3118</t>
  </si>
  <si>
    <t>ANDI KUSMAYADI</t>
  </si>
  <si>
    <t>MKR 2009 03.0 1 03 0046</t>
  </si>
  <si>
    <t>MKR 2009 03.0 1 03 3668</t>
  </si>
  <si>
    <t>UMUN MUTIARA</t>
  </si>
  <si>
    <t>MKR 2009 03.0 1 03 0493</t>
  </si>
  <si>
    <t>KOKO</t>
  </si>
  <si>
    <t>MKR 2010 03.0 1 03 3833</t>
  </si>
  <si>
    <t>YUSMIARSIH</t>
  </si>
  <si>
    <t>MKR 2011 03.0 1 03 1309</t>
  </si>
  <si>
    <t>MKR 2010 03.0 1 03 4232</t>
  </si>
  <si>
    <t>TATANG</t>
  </si>
  <si>
    <t>MKR 2010 03.0 1 03 3149</t>
  </si>
  <si>
    <t>KARMINI SUTIRAH</t>
  </si>
  <si>
    <t>MKR 2010 03.0 1 03 1261</t>
  </si>
  <si>
    <t>TARDIN</t>
  </si>
  <si>
    <t>ALIN KURNIASIH</t>
  </si>
  <si>
    <t>MTG 2009 03.0 1 03 1057</t>
  </si>
  <si>
    <t>SACI</t>
  </si>
  <si>
    <t>MKR 2009 03.0 1 03 2988</t>
  </si>
  <si>
    <t>ELIS HENINARWATI</t>
  </si>
  <si>
    <t>MKR 2009 03.0 1 03 0492</t>
  </si>
  <si>
    <t>KARYADI</t>
  </si>
  <si>
    <t>MKR 2011 03.0 1 03 1863</t>
  </si>
  <si>
    <t>3309/P/C.3/IV/2012</t>
  </si>
  <si>
    <t>EUTIK</t>
  </si>
  <si>
    <t>KAHMA</t>
  </si>
  <si>
    <t>MKR 2009 03.0 1 03 3667</t>
  </si>
  <si>
    <t>YANTO HARYANTO</t>
  </si>
  <si>
    <t>MKR 2011 03.0 1 03 0595</t>
  </si>
  <si>
    <t>WAWAN HERMAWAN</t>
  </si>
  <si>
    <t>PUPU NURHASANAH</t>
  </si>
  <si>
    <t>MKR 2010 03 0 1 03 2361</t>
  </si>
  <si>
    <t>DIAH DAHLIANI</t>
  </si>
  <si>
    <t>MKR 2011 03 0 1 03 1863</t>
  </si>
  <si>
    <t>MKR 2010 03 0 1 03 3149</t>
  </si>
  <si>
    <t>NINING JUHANA</t>
  </si>
  <si>
    <t>MKR 2011 03 0 1 03 3283</t>
  </si>
  <si>
    <t>SOLEH</t>
  </si>
  <si>
    <t>SITI AMINAH</t>
  </si>
  <si>
    <t>7103/P/C.3/VIII/2012</t>
  </si>
  <si>
    <t>TOTO ENDAH</t>
  </si>
  <si>
    <t>MKR 2011 03.0 1 03 1862</t>
  </si>
  <si>
    <t>ABDUL KOHAR</t>
  </si>
  <si>
    <t>DEDEH JUBAEDAH</t>
  </si>
  <si>
    <t>MKR 2010 03.0 1 03 1544</t>
  </si>
  <si>
    <t>IDA DASIAH</t>
  </si>
  <si>
    <t>ADE SUMIATI</t>
  </si>
  <si>
    <t>11814/P/C.3/XI/2012</t>
  </si>
  <si>
    <t>NINING</t>
  </si>
  <si>
    <t>MKR 2009 03.0 1 03 3593</t>
  </si>
  <si>
    <t>IROS ROSITA</t>
  </si>
  <si>
    <t>MKR 2011 03.0 1 03 5238</t>
  </si>
  <si>
    <t>SAPRI KUSNANDAR</t>
  </si>
  <si>
    <t>PAHI SUARDI</t>
  </si>
  <si>
    <t>ENCANG SETIAWAN</t>
  </si>
  <si>
    <t>ABDUL AJIS</t>
  </si>
  <si>
    <t>MKR 2011 03.0 1 03 2307</t>
  </si>
  <si>
    <t>EVI OKTAVIANI</t>
  </si>
  <si>
    <t>MKR 2011 03.0 1 03 6997</t>
  </si>
  <si>
    <t>FERI</t>
  </si>
  <si>
    <t>MKR 2011 03.0 1 03 6096</t>
  </si>
  <si>
    <t>DEDE KUSTINI</t>
  </si>
  <si>
    <t>MKR 2011 03.0 1 03 4652</t>
  </si>
  <si>
    <t>ERWIN HIDAYAT</t>
  </si>
  <si>
    <t>YAYAN</t>
  </si>
  <si>
    <t>TARYOMO</t>
  </si>
  <si>
    <t>2468/P/C.3/III/2013</t>
  </si>
  <si>
    <t>DIDIN ROSIDIN</t>
  </si>
  <si>
    <t>SANTIKA</t>
  </si>
  <si>
    <t>MKR 2011 03.0 1 03 5770</t>
  </si>
  <si>
    <t>ACIP</t>
  </si>
  <si>
    <t>TITI</t>
  </si>
  <si>
    <t>MKR 2010 03.0 1 03 1215</t>
  </si>
  <si>
    <t>ABAS SUMARNA</t>
  </si>
  <si>
    <t>MKR 2012 03.0 1 00081</t>
  </si>
  <si>
    <t>JUNAEDIN</t>
  </si>
  <si>
    <t>4395/P.C.3/V/2013</t>
  </si>
  <si>
    <t>MKR 2010 03.0 1 03 0707</t>
  </si>
  <si>
    <t>AGUS BUDIMAN</t>
  </si>
  <si>
    <t>AYENG USMAN</t>
  </si>
  <si>
    <t>MKR 2010 03.0 1 03 0159</t>
  </si>
  <si>
    <t>TUTI HASANAH</t>
  </si>
  <si>
    <t>TUTI HARYANI</t>
  </si>
  <si>
    <t>UJANG DIDI</t>
  </si>
  <si>
    <t>MKR 2010 03.0 1 03 0595</t>
  </si>
  <si>
    <t>ENDANG DARGA</t>
  </si>
  <si>
    <t>SRI SUPARTINI</t>
  </si>
  <si>
    <t>SITI SOBARIAH</t>
  </si>
  <si>
    <t>AI TATI</t>
  </si>
  <si>
    <t>MKR 2011 03.0 1 03 6069</t>
  </si>
  <si>
    <t>UNDANG SUHANDA</t>
  </si>
  <si>
    <t>NANA SUPRIATNA</t>
  </si>
  <si>
    <t>MKR 2011 03.0 1 03 4286</t>
  </si>
  <si>
    <t>8589/P/C.3/VIII/2013</t>
  </si>
  <si>
    <t>TRIANTI ANGGRAENI</t>
  </si>
  <si>
    <t>MKR 2012 03.0 1 04633</t>
  </si>
  <si>
    <t>ENDANG KURNIAWAN</t>
  </si>
  <si>
    <t>RIKA ROSTIKA</t>
  </si>
  <si>
    <t>MKR 2012 03.0 1 03787</t>
  </si>
  <si>
    <t>MKR 2012 03.0 1 02868</t>
  </si>
  <si>
    <t>TIN SURTINI</t>
  </si>
  <si>
    <t>RASUN RANUWIREJA</t>
  </si>
  <si>
    <t>MKR 2012 03.0 1 03504</t>
  </si>
  <si>
    <t>MKR 2012 03.0 1 01240</t>
  </si>
  <si>
    <t>II YUHENDA</t>
  </si>
  <si>
    <t>NANDI SUNANDI</t>
  </si>
  <si>
    <t>SAMLI</t>
  </si>
  <si>
    <t>EUIS KURNIATI</t>
  </si>
  <si>
    <t>ASTRI NOPIANTI</t>
  </si>
  <si>
    <t>MKR 2009 03 0 1 03 0895</t>
  </si>
  <si>
    <t>YUYUN MULYANI</t>
  </si>
  <si>
    <t>MKR 2009 03.0 1 03 2963</t>
  </si>
  <si>
    <t>DUDUNG WAHYUDIN</t>
  </si>
  <si>
    <t>UNANG SUPRIATNA</t>
  </si>
  <si>
    <t>MKR 2009 03.0 1 03 0067</t>
  </si>
  <si>
    <t>AHMAD BUDI SUHARYAT</t>
  </si>
  <si>
    <t>MKR 2009 03 0 1 03 2253</t>
  </si>
  <si>
    <t>NIKEN NARARATIH</t>
  </si>
  <si>
    <t>MKR 2009 03.0 1 03 2523</t>
  </si>
  <si>
    <t>YANA TARYANA</t>
  </si>
  <si>
    <t>MKR 2010 03 0 1 03 0891</t>
  </si>
  <si>
    <t>LINA HERMAWATI</t>
  </si>
  <si>
    <t>MKR 2010 03 0 1 03 1270</t>
  </si>
  <si>
    <t>APIT ROSADI</t>
  </si>
  <si>
    <t>HARIMAN</t>
  </si>
  <si>
    <t>MKR 2010 03.0 1 03 2420</t>
  </si>
  <si>
    <t>DINDIN MUHIDIN</t>
  </si>
  <si>
    <t>EUIS SRI FATIMAH</t>
  </si>
  <si>
    <t>MKR 2008 03.0 1 03 3166</t>
  </si>
  <si>
    <t>BABAY ROHADI</t>
  </si>
  <si>
    <t>OO SUNARYA</t>
  </si>
  <si>
    <t>MKR 2010 03.0 1 03 0019</t>
  </si>
  <si>
    <t>OO SUNARMA</t>
  </si>
  <si>
    <t>ELAH JULAELAH</t>
  </si>
  <si>
    <t>MKR 2011 03.0 1 03 0608</t>
  </si>
  <si>
    <t>MOCH. YUSUP</t>
  </si>
  <si>
    <t>MKR 2010 03.0 1 03 1270</t>
  </si>
  <si>
    <t>SARININGSIH</t>
  </si>
  <si>
    <t>MKR 2010 03.0 1 03 2054</t>
  </si>
  <si>
    <t>UCA SOMANTRI</t>
  </si>
  <si>
    <t>MKR 2010 03.0 1 03 0586</t>
  </si>
  <si>
    <t>10476/P/C.3/XII/2011</t>
  </si>
  <si>
    <t>UU SUPARNO</t>
  </si>
  <si>
    <t>ENGKAT KATMINI</t>
  </si>
  <si>
    <t>04 2488 03</t>
  </si>
  <si>
    <t>MKR 2009 03.0 1 03 2824</t>
  </si>
  <si>
    <t>MASRI</t>
  </si>
  <si>
    <t>MKR 2010 03.0 1 03 1571</t>
  </si>
  <si>
    <t>MAMAN KUSTIAMAN</t>
  </si>
  <si>
    <t>USEP RAHMAT</t>
  </si>
  <si>
    <t>ASEP IMAN FIRMANSYAH</t>
  </si>
  <si>
    <t>04 3567 03</t>
  </si>
  <si>
    <t>DRS. FERDINANDUSY</t>
  </si>
  <si>
    <t>04 0226 03</t>
  </si>
  <si>
    <t>L W WALANGARE, MM</t>
  </si>
  <si>
    <t>MTG 2009 03.0 1 03 3420</t>
  </si>
  <si>
    <t>4120/P/C.3/V/2012</t>
  </si>
  <si>
    <t>PARINO EKO SAPUTRO</t>
  </si>
  <si>
    <t>MTG 2010 03.0 1 03 1417</t>
  </si>
  <si>
    <t>AKHIRIN</t>
  </si>
  <si>
    <t>MKR 2011 03.0 1 03 4284</t>
  </si>
  <si>
    <t xml:space="preserve">YANA SUPRIATNA </t>
  </si>
  <si>
    <t>MKR 2010 03.0 1 03 3143</t>
  </si>
  <si>
    <t>OPAN SUPRIADI</t>
  </si>
  <si>
    <t xml:space="preserve">IWAN AFELA </t>
  </si>
  <si>
    <t>MKR 2010 03.0 1 03 0891</t>
  </si>
  <si>
    <t>ALO SASMITA</t>
  </si>
  <si>
    <t xml:space="preserve">TUTI </t>
  </si>
  <si>
    <t>MKR 2011 03.0 1 03 5241</t>
  </si>
  <si>
    <t>10148/P/C.3/X/2012</t>
  </si>
  <si>
    <t>UNDANG SURYANA</t>
  </si>
  <si>
    <t>DUDU KAMALUDIN</t>
  </si>
  <si>
    <t>MADI SUHERMAN</t>
  </si>
  <si>
    <t>MKR 2011 03.0 1 03 2722</t>
  </si>
  <si>
    <t>DENI MAULANI</t>
  </si>
  <si>
    <t>MKR 2011 03.0 1 03 3284</t>
  </si>
  <si>
    <t>FIRMAN IMANUDIN</t>
  </si>
  <si>
    <t>MKR 2011 03.0 1 03 4654</t>
  </si>
  <si>
    <t>YUYU ROYANI</t>
  </si>
  <si>
    <t>SOLIHUDIN</t>
  </si>
  <si>
    <t>MKR 2011 03.0 1 03 0660</t>
  </si>
  <si>
    <t>TONI JUHARI</t>
  </si>
  <si>
    <t>RULITA ANGGRAENI</t>
  </si>
  <si>
    <t>KUJANG HARIS</t>
  </si>
  <si>
    <t>MTG 2011 03.0 1 03 5386</t>
  </si>
  <si>
    <t>MTG 2011 03.0 1 03 4417</t>
  </si>
  <si>
    <t>MOCHAN PANGALIMA, DRS., MBA</t>
  </si>
  <si>
    <t>OTIN DUROTUL HAMIDAH</t>
  </si>
  <si>
    <t>DUDI WIGUNA</t>
  </si>
  <si>
    <t>MTG 2010 03.0 1 03 4425</t>
  </si>
  <si>
    <t>ENJANG ABDUL ROHMAN</t>
  </si>
  <si>
    <t>MKR 2011 03.0 1 03 5771</t>
  </si>
  <si>
    <t>YANI MULYANI DIRAWINATA</t>
  </si>
  <si>
    <t>E. SOPANDI</t>
  </si>
  <si>
    <t>CUCUN SURYANA</t>
  </si>
  <si>
    <t>MKR 2011 03.0 1 03 6989</t>
  </si>
  <si>
    <t>DEWI MINI PERMANA</t>
  </si>
  <si>
    <t>MKR 2012 03.0 1 01506</t>
  </si>
  <si>
    <t>6317/P/C.3/VI/2013</t>
  </si>
  <si>
    <t>DADE CASMITA</t>
  </si>
  <si>
    <t>ENDANG SUPRIHAT</t>
  </si>
  <si>
    <t>MKR 2012 03.0 1 02451</t>
  </si>
  <si>
    <t>ASEP DEDIH WAHYUDIN</t>
  </si>
  <si>
    <t>7271/P/C.3/VII/2013</t>
  </si>
  <si>
    <t>UU UTARYA</t>
  </si>
  <si>
    <t>AI ROHAYATI</t>
  </si>
  <si>
    <t>ADE AMINAH</t>
  </si>
  <si>
    <t>IIS MARYATI</t>
  </si>
  <si>
    <t>EDI SUMIRAT</t>
  </si>
  <si>
    <t>ARYANTO</t>
  </si>
  <si>
    <t>NUNUNG JULAEHA</t>
  </si>
  <si>
    <t>RAHMAT GUNAWAN</t>
  </si>
  <si>
    <t>MKR 2012 03.0 1 05019</t>
  </si>
  <si>
    <t>JEFRI</t>
  </si>
  <si>
    <t>EUIS ROHAYATI</t>
  </si>
  <si>
    <t>MTG 2011 03.0 1 03 4523</t>
  </si>
  <si>
    <t>1045/P/C.3/II/2012</t>
  </si>
  <si>
    <t>MTG 2009 03.0 1 03 3522</t>
  </si>
  <si>
    <t>CICURUG</t>
  </si>
  <si>
    <t>CIBADAK</t>
  </si>
  <si>
    <t>PASAR PELITA</t>
  </si>
  <si>
    <t>ROSIDIN</t>
  </si>
  <si>
    <t>CISAAT</t>
  </si>
  <si>
    <t>PANGLESERAN</t>
  </si>
  <si>
    <t>SAGARANTEN</t>
  </si>
  <si>
    <t>TATANG JOHARI</t>
  </si>
  <si>
    <t>SUWARNI</t>
  </si>
  <si>
    <t>HARUN</t>
  </si>
  <si>
    <t>YETI SUMIYATI</t>
  </si>
  <si>
    <t>WERU</t>
  </si>
  <si>
    <t>SUPENDI</t>
  </si>
  <si>
    <t>MISBAH</t>
  </si>
  <si>
    <t>2912/P/C.3/III/2013</t>
  </si>
  <si>
    <t>NURMALA SARI</t>
  </si>
  <si>
    <t>MKR 2012 03.0 1 00096</t>
  </si>
  <si>
    <t>ARJAWINANGUN</t>
  </si>
  <si>
    <t>SUKIRNO</t>
  </si>
  <si>
    <t>MKR 2009 03.01 03 3335</t>
  </si>
  <si>
    <t>WARUN BIN CASMAN</t>
  </si>
  <si>
    <t>MKR 2009 03 0 1 03 1451</t>
  </si>
  <si>
    <t>AMIR MAHMUD</t>
  </si>
  <si>
    <t>DUDUNG</t>
  </si>
  <si>
    <t>11005/P/C.3/XI/2012</t>
  </si>
  <si>
    <t>MIMIN MINTARSIH</t>
  </si>
  <si>
    <t>MOHAMMMAD UNTUNG</t>
  </si>
  <si>
    <t>MKR 2011 03.0 1 03 5691</t>
  </si>
  <si>
    <t>LEMAHABANG</t>
  </si>
  <si>
    <t>MKR 2011 03.0 1 03 5478</t>
  </si>
  <si>
    <t>MKR 2011 03.0 1 03 3581</t>
  </si>
  <si>
    <t>TANGERANG CITY</t>
  </si>
  <si>
    <t>AGUS SALIM</t>
  </si>
  <si>
    <t>BAHRUDIN</t>
  </si>
  <si>
    <t>IRSAD</t>
  </si>
  <si>
    <t>MKR 2010 03.0 1 03 3665</t>
  </si>
  <si>
    <t>YOSEP SETIAWAN</t>
  </si>
  <si>
    <t>MKR 2011 03.0 1 03 0681</t>
  </si>
  <si>
    <t>MKR 2010 03.0 1 03 3750</t>
  </si>
  <si>
    <t>MKR 2011 03.0 1 03 2873</t>
  </si>
  <si>
    <t>DITA SURYANI</t>
  </si>
  <si>
    <t>MKR 2011 03.0 1 03 2874</t>
  </si>
  <si>
    <t>7083/P/C.3/VIII/2012</t>
  </si>
  <si>
    <t>SUGENG WIRYONO</t>
  </si>
  <si>
    <t>MKR 2012 03.0 1 00484</t>
  </si>
  <si>
    <t>13257/P/C.3/XII/2012</t>
  </si>
  <si>
    <t>H PIDI</t>
  </si>
  <si>
    <t>MKR 2011 03.0 1 03 3583</t>
  </si>
  <si>
    <t>MKR 2012 03.0 1 00828</t>
  </si>
  <si>
    <t>SABELI</t>
  </si>
  <si>
    <t>MKR 2011 03.0 1 03 2781</t>
  </si>
  <si>
    <t>SAHIBIL</t>
  </si>
  <si>
    <t>MKR 2011 03.0 1 03 4693</t>
  </si>
  <si>
    <t>ANANG SUDRAJAT</t>
  </si>
  <si>
    <t>1463/P/C.3/II/2013</t>
  </si>
  <si>
    <t>MKR 2011 03.0 1 03 2779</t>
  </si>
  <si>
    <t>UBAIDILLAH FAHRUROZI</t>
  </si>
  <si>
    <t>ABDUL KARIM</t>
  </si>
  <si>
    <t>MKR 2011 03.0 1 03 6389</t>
  </si>
  <si>
    <t>MKR 2012 03.0 1 5696</t>
  </si>
  <si>
    <t>SARIP</t>
  </si>
  <si>
    <t>MKR 2012 03.0 1 03621</t>
  </si>
  <si>
    <t>OHING IBRAHIM</t>
  </si>
  <si>
    <t>MKR 2012 03.0 1 04843</t>
  </si>
  <si>
    <t>PAMULANG</t>
  </si>
  <si>
    <t>KPPB MITRA TANI</t>
  </si>
  <si>
    <t xml:space="preserve"> 025/SP/C3/IV/1999</t>
  </si>
  <si>
    <t>KOPTANTEH MEKAR TANI</t>
  </si>
  <si>
    <t xml:space="preserve"> 112/SP/C3/VII/1999</t>
  </si>
  <si>
    <t>KPBU SALAK SEJAHTERA</t>
  </si>
  <si>
    <t xml:space="preserve"> 004/SP/C3/II/1999</t>
  </si>
  <si>
    <t>KOP WANITA UMMI</t>
  </si>
  <si>
    <t xml:space="preserve"> 141/SP/C3/VIII/1999</t>
  </si>
  <si>
    <t>KOMITWA BIMA SAKTI</t>
  </si>
  <si>
    <t>20000700171012</t>
  </si>
  <si>
    <t>KOP. MITRA CEMPAKA</t>
  </si>
  <si>
    <t>048/SP/C3/IV/99</t>
  </si>
  <si>
    <t>PT MARES JAYA UTAMA</t>
  </si>
  <si>
    <t>20040200231012</t>
  </si>
  <si>
    <t>04.0217.02</t>
  </si>
  <si>
    <t>04.0676.03</t>
  </si>
  <si>
    <t>AGUS (PD ZAHARA)</t>
  </si>
  <si>
    <t>04.0769.03</t>
  </si>
  <si>
    <t>MUMU TOHA</t>
  </si>
  <si>
    <t>04.1340.03</t>
  </si>
  <si>
    <t>04.0347.03</t>
  </si>
  <si>
    <t>CARLI &amp; RUSKAYAH</t>
  </si>
  <si>
    <t>04.0410.03</t>
  </si>
  <si>
    <t>PT MANDALA BHAKTI</t>
  </si>
  <si>
    <t>04.3439.03</t>
  </si>
  <si>
    <t>MEMON PARJAMAN</t>
  </si>
  <si>
    <t>04.2575.03</t>
  </si>
  <si>
    <t>BULOH</t>
  </si>
  <si>
    <t>04.0767.03</t>
  </si>
  <si>
    <t>YAYAT SUPRIATNA</t>
  </si>
  <si>
    <t>MKR 2009 03.0 1 03 0367</t>
  </si>
  <si>
    <t>EUIS SUSILAWATI</t>
  </si>
  <si>
    <t>04 0549 03</t>
  </si>
  <si>
    <t>MKR 2009 03.0 1 03 0808</t>
  </si>
  <si>
    <t>2980/P/C3/V/2010</t>
  </si>
  <si>
    <t>HERLAN SUHERLAN</t>
  </si>
  <si>
    <t>MKR 2009 03.0 1 03 3238</t>
  </si>
  <si>
    <t>NENI AGUSTINA</t>
  </si>
  <si>
    <t>MKR 2009 03 0 1 03 1287</t>
  </si>
  <si>
    <t>AJUDIN</t>
  </si>
  <si>
    <t>MKR 2009 03 0 1 03 3662</t>
  </si>
  <si>
    <t>MKR 2009 03 0 1 03 1768</t>
  </si>
  <si>
    <t>HADI SARDJONO</t>
  </si>
  <si>
    <t>TIEN RATNA HUSEN</t>
  </si>
  <si>
    <t>04 2176 03</t>
  </si>
  <si>
    <t>DENI PURWASUBEKTI</t>
  </si>
  <si>
    <t>YUS RUSLI  SOEKARTA</t>
  </si>
  <si>
    <t>MKR 2010 03.0 1 03 0929</t>
  </si>
  <si>
    <t>8958/P/C.3/XI/2011</t>
  </si>
  <si>
    <t>ROHMAH M.</t>
  </si>
  <si>
    <t>MKR 2009 03.0 1 03 3323</t>
  </si>
  <si>
    <t>ELIN HALIMAH</t>
  </si>
  <si>
    <t>MKR 2010 03.0 1 03 1478</t>
  </si>
  <si>
    <t>AAM SURYANA</t>
  </si>
  <si>
    <t>MKR 2011 03 0 1 03 2409</t>
  </si>
  <si>
    <t>ASEP SAFARI KUSAERI, SH</t>
  </si>
  <si>
    <t>YUSTINA NURYATIN</t>
  </si>
  <si>
    <t>MKR 2011 03.0 1 03 1788</t>
  </si>
  <si>
    <t>7084/P/C.3/VIII/2012</t>
  </si>
  <si>
    <t>DIMAS SUTARSON</t>
  </si>
  <si>
    <t>MKR 2011 03.0 1 03 2409</t>
  </si>
  <si>
    <t>ARIP RUSMANA</t>
  </si>
  <si>
    <t>MKR 2011 03.0 1 03 3576</t>
  </si>
  <si>
    <t>11848/P/C.3/XI/2012</t>
  </si>
  <si>
    <t>ATANG SUHENDAR</t>
  </si>
  <si>
    <t>MKR 2011 03.0 1 03 5720</t>
  </si>
  <si>
    <t>11849/P/C.3/XI/2012</t>
  </si>
  <si>
    <t>ASEP SAMSUL</t>
  </si>
  <si>
    <t>ASEP IRWAN S</t>
  </si>
  <si>
    <t>MKR 2011 03.0 1 03 5722</t>
  </si>
  <si>
    <t>KAMALUDIN HIDAYAT</t>
  </si>
  <si>
    <t>RIAWAN RAHMADI RAIS</t>
  </si>
  <si>
    <t>MTG 2008 03.0 1 03 2738</t>
  </si>
  <si>
    <t>OTONG KOSWARA</t>
  </si>
  <si>
    <t>YAYAN HIDAYATUL MALIK</t>
  </si>
  <si>
    <t>MKR 2012 03.0 1 02389</t>
  </si>
  <si>
    <t>6307/P/C.3/VI/2013</t>
  </si>
  <si>
    <t>AHEN HENDRI</t>
  </si>
  <si>
    <t>ATE DURANGGA</t>
  </si>
  <si>
    <t>AYAT DAYAT</t>
  </si>
  <si>
    <t>MKR 2012 03.0 1 04421</t>
  </si>
  <si>
    <t>MKR 2012 03.0 1 05395</t>
  </si>
  <si>
    <t>DENI SETIADI</t>
  </si>
  <si>
    <t>ABD HAMID</t>
  </si>
  <si>
    <t>RIDHA ROSIDA</t>
  </si>
  <si>
    <t>MKR 2012 03.0 1 04983</t>
  </si>
  <si>
    <t>ENGKING ZENAL MUTAKIN</t>
  </si>
  <si>
    <t>MKR 2011 03.0 1 03 6402</t>
  </si>
  <si>
    <t>FARID SUSANDI</t>
  </si>
  <si>
    <t>MKR 2012 03.0 1 04172</t>
  </si>
  <si>
    <t>AOS HAERUMAN</t>
  </si>
  <si>
    <t>MKR 2012 03.0 1 05508</t>
  </si>
  <si>
    <t>10969/P/C.3/X/2013</t>
  </si>
  <si>
    <t>MITRA BATIK</t>
  </si>
  <si>
    <t>AEN HARMAEN</t>
  </si>
  <si>
    <t>MKR 2011 03.0 1 03 3910</t>
  </si>
  <si>
    <t>11813/P/C.3/XI/2012</t>
  </si>
  <si>
    <t>AMARULLAH MALIK LC.H.</t>
  </si>
  <si>
    <t>MKR 2011 03.0 1 03 4964</t>
  </si>
  <si>
    <t>DADAH ROSIDAH</t>
  </si>
  <si>
    <t>MKR 2011 03.0 1 03 2299</t>
  </si>
  <si>
    <t>NISPAN APRILIANA</t>
  </si>
  <si>
    <t>MKR 2011 03.0 1 03 3312</t>
  </si>
  <si>
    <t>ADI RIANA</t>
  </si>
  <si>
    <t>EDWIN ARIEF</t>
  </si>
  <si>
    <t>MKR 2011 03.0 1 03 5644</t>
  </si>
  <si>
    <t>13258/P/C.3/XII/2012</t>
  </si>
  <si>
    <t>DEDE MAULANA</t>
  </si>
  <si>
    <t>MUHSIN ANSORI</t>
  </si>
  <si>
    <t>PIPIN ARPAN BAROK</t>
  </si>
  <si>
    <t>MKR 2012 03.0 1 00367</t>
  </si>
  <si>
    <t>3847/P/C.3/IV/2013</t>
  </si>
  <si>
    <t>IRFAN HILMI</t>
  </si>
  <si>
    <t>MKR 2011 03.0 1 03 6882</t>
  </si>
  <si>
    <t>HOLIS SUDRAJAT</t>
  </si>
  <si>
    <t>E MASYKUR AM DS</t>
  </si>
  <si>
    <t>MKR 2012 03.0 1 01753</t>
  </si>
  <si>
    <t>4388/P.C.3/V/2013</t>
  </si>
  <si>
    <t>GUNGUN WIJAYA</t>
  </si>
  <si>
    <t>MKR 2012 03.0 1 01084</t>
  </si>
  <si>
    <t>DANI ISKANDAR</t>
  </si>
  <si>
    <t>MKR 2011 03.0 1 03 1786</t>
  </si>
  <si>
    <t>SAEPUL</t>
  </si>
  <si>
    <t>WAHYU KOMARA</t>
  </si>
  <si>
    <t>ADE DODI</t>
  </si>
  <si>
    <t>MKR 2012 03.0 1 02908</t>
  </si>
  <si>
    <t>/P.C.3/IX/2013</t>
  </si>
  <si>
    <t>BOER KS</t>
  </si>
  <si>
    <t>MKR 2012 03.0 1 02319</t>
  </si>
  <si>
    <t>IKAR</t>
  </si>
  <si>
    <t>YONAN ZULKARNAEN</t>
  </si>
  <si>
    <t>MKR 2012 03.0 1 04415</t>
  </si>
  <si>
    <t>AHMAD BAENADI</t>
  </si>
  <si>
    <t>MKR 2012 03.0 1 04966</t>
  </si>
  <si>
    <t>MAJID</t>
  </si>
  <si>
    <t>MANONJAYA</t>
  </si>
  <si>
    <t>DIKA PRATAMA GUNAWAN</t>
  </si>
  <si>
    <t>MKR 2010 03.0 1 03 2967</t>
  </si>
  <si>
    <t>DUDU ALIYUDIN</t>
  </si>
  <si>
    <t>MKR 2011 03.0 1 03 0089</t>
  </si>
  <si>
    <t>EPUL S</t>
  </si>
  <si>
    <t>MKR 2011 03.0 1 03 3136</t>
  </si>
  <si>
    <t>9316/P/C.3/IX/2012</t>
  </si>
  <si>
    <t>MKR 2011 03.0 1 03 1787</t>
  </si>
  <si>
    <t>NONOK MENI R</t>
  </si>
  <si>
    <t>MKR 2011 03.0 1 03 4105</t>
  </si>
  <si>
    <t>DHARMAN S</t>
  </si>
  <si>
    <t>MKR 2011 03.0 1 03 1358</t>
  </si>
  <si>
    <t>YAYAT HADIAT</t>
  </si>
  <si>
    <t>SAHUDIN</t>
  </si>
  <si>
    <t>MKR 2011 03.0 1 03 6005</t>
  </si>
  <si>
    <t>ENDANG SUMANTRI</t>
  </si>
  <si>
    <t>CV RISKA</t>
  </si>
  <si>
    <t>UMU 2011 03.0 1 03 5484</t>
  </si>
  <si>
    <t>182/P/C.3/I/2013</t>
  </si>
  <si>
    <t>ADE ARIFIN</t>
  </si>
  <si>
    <t>MKR 2012 03.0 100358</t>
  </si>
  <si>
    <t>1709/P/C.3/II/2013</t>
  </si>
  <si>
    <t>NURHADI TRIVIANTO</t>
  </si>
  <si>
    <t>MKR 2011 03.0 1 03 4963</t>
  </si>
  <si>
    <t>2830/P/C.3/III/2013</t>
  </si>
  <si>
    <t>ANASRULLOH</t>
  </si>
  <si>
    <t>MKR 2012 03.0 1 00359</t>
  </si>
  <si>
    <t>MUHAMAD ALI BINTARA</t>
  </si>
  <si>
    <t>MKR 2012 03.0 1 01691</t>
  </si>
  <si>
    <t>HANA</t>
  </si>
  <si>
    <t>MKR 2012 03.0 1 01079</t>
  </si>
  <si>
    <t>USEP</t>
  </si>
  <si>
    <t>MKR 2011 03.0 1 03 5669</t>
  </si>
  <si>
    <t>3501/P/C.3/IV/2013</t>
  </si>
  <si>
    <t>PUDIN</t>
  </si>
  <si>
    <t>MKR 2012 03.0 1 00358</t>
  </si>
  <si>
    <t>ANDING</t>
  </si>
  <si>
    <t>MKR 2012 03.0 1 02985</t>
  </si>
  <si>
    <t>4391/P.C.3/V/2013</t>
  </si>
  <si>
    <t>AEP SAEPUL AZIZ</t>
  </si>
  <si>
    <t>MUMU</t>
  </si>
  <si>
    <t>MKR 2012 03.0 1 01816</t>
  </si>
  <si>
    <t>LIS HIDAYATI</t>
  </si>
  <si>
    <t>DEWI HANDAYANI LARASATI</t>
  </si>
  <si>
    <t>MKR 2010 03.0 1 03 1668</t>
  </si>
  <si>
    <t>7258/P/C.3/VII/2013</t>
  </si>
  <si>
    <t>H. PUPUD MAHPUDIN M</t>
  </si>
  <si>
    <t>MKR 2010 03.0 1 03 1087</t>
  </si>
  <si>
    <t>H. ROHIDIN</t>
  </si>
  <si>
    <t>ELAN RAHLAN</t>
  </si>
  <si>
    <t>H. DORI MULYADI</t>
  </si>
  <si>
    <t>MKR 2012 03.0 1 03 03611</t>
  </si>
  <si>
    <t>TONI ARDI AFANDI</t>
  </si>
  <si>
    <t>MKR 2012 03.0 1 03611</t>
  </si>
  <si>
    <t>ADHAM</t>
  </si>
  <si>
    <t>MKR 2012 03.0 1 04531</t>
  </si>
  <si>
    <t>E. HALIMIN</t>
  </si>
  <si>
    <t>LINA PATMAWATI</t>
  </si>
  <si>
    <t>MKR 2012 03.0 1 04982</t>
  </si>
  <si>
    <t>10966/P/C.3/X/2013</t>
  </si>
  <si>
    <t>HASBULOH</t>
  </si>
  <si>
    <t>MKR 2012 03.0 1 06773</t>
  </si>
  <si>
    <t>ABDUL WAHID</t>
  </si>
  <si>
    <t>VERA DAMAYANTI</t>
  </si>
  <si>
    <t>MKR 2012 03.0 1 06789</t>
  </si>
  <si>
    <t>MURNI</t>
  </si>
  <si>
    <t>HZ MUSTOFA</t>
  </si>
  <si>
    <t>RUDI WAHYUDIN</t>
  </si>
  <si>
    <t>MKR 2012 03.0 1 02393</t>
  </si>
  <si>
    <t>APIPUDIN</t>
  </si>
  <si>
    <t>MKR 2012 03.0 1 02899</t>
  </si>
  <si>
    <t>8358/P/C.3/VIII/2013</t>
  </si>
  <si>
    <t>IMAM TAUFIQ</t>
  </si>
  <si>
    <t>MKR 2012 03.0 1 00366</t>
  </si>
  <si>
    <t>MILA KARMILA</t>
  </si>
  <si>
    <t>MKR 2012 03.0 1 04397</t>
  </si>
  <si>
    <t>UTEP MULYANA</t>
  </si>
  <si>
    <t>MKR 2012 03.0 1 02425</t>
  </si>
  <si>
    <t>NENI MULYANI</t>
  </si>
  <si>
    <t>MKR 2012 03.0 1 03610</t>
  </si>
  <si>
    <t>ROBBY SAM</t>
  </si>
  <si>
    <t>MKR 2012 03.0 1 03666</t>
  </si>
  <si>
    <t>KUSNANDAR</t>
  </si>
  <si>
    <t>ENTOH SENJAYA</t>
  </si>
  <si>
    <t>TITING</t>
  </si>
  <si>
    <t>CIKURUBUK</t>
  </si>
  <si>
    <t>AAM PURNAMA RAMDANI</t>
  </si>
  <si>
    <t>AI MARYATI</t>
  </si>
  <si>
    <t>MKR 2012 03.0 1 01873</t>
  </si>
  <si>
    <t>TIEN AGISTIN</t>
  </si>
  <si>
    <t>MKR 2012 03.0 1 04530</t>
  </si>
  <si>
    <t>DEVI HERPINA</t>
  </si>
  <si>
    <t>MKR 2012 03.0 1 04417</t>
  </si>
  <si>
    <t>SASA YANTO</t>
  </si>
  <si>
    <t>PIPIH</t>
  </si>
  <si>
    <t>MKR 2012 03.0 1 00374</t>
  </si>
  <si>
    <t>IDA WIDIANINGSIH</t>
  </si>
  <si>
    <t>ANI SOLIHAH</t>
  </si>
  <si>
    <t>BRIAN BARLIAN</t>
  </si>
  <si>
    <t>MKR 2011 03.0 1 03 5174</t>
  </si>
  <si>
    <t>BUDIAWAN</t>
  </si>
  <si>
    <t>ASEP UNDANG M</t>
  </si>
  <si>
    <t>MKR 2012 03.0 1 01690</t>
  </si>
  <si>
    <t>ADE CUCU</t>
  </si>
  <si>
    <t>MKR 2012 03.0 1 05516</t>
  </si>
  <si>
    <t>ENCUM SITI KULSUM</t>
  </si>
  <si>
    <t>MKR 2011 03.0 1 5174</t>
  </si>
  <si>
    <t>RENI NURAENI</t>
  </si>
  <si>
    <t>MKR 2012 03.0 1 01109</t>
  </si>
  <si>
    <t>UNDANG</t>
  </si>
  <si>
    <t>MKR 2012 03.0 1 05504</t>
  </si>
  <si>
    <t>ENCENG SUKMANA</t>
  </si>
  <si>
    <t>ASUM</t>
  </si>
  <si>
    <t>MTG 2011 03.0 1 03 2612</t>
  </si>
  <si>
    <t>ENGKUS</t>
  </si>
  <si>
    <t>RAJAPOLAH</t>
  </si>
  <si>
    <t>IWA KARTIWA</t>
  </si>
  <si>
    <t>IWAN RIDWAN</t>
  </si>
  <si>
    <t>IDA ROSMIATI</t>
  </si>
  <si>
    <t>KARANGNUNGGAL</t>
  </si>
  <si>
    <t>ENDANG MULYANA</t>
  </si>
  <si>
    <t>CIPATUJAH</t>
  </si>
  <si>
    <t>ENDI</t>
  </si>
  <si>
    <t>H. DODI SUHADI FATTAH. SH.</t>
  </si>
  <si>
    <t>IPIT TRIANA</t>
  </si>
  <si>
    <t>ONIH</t>
  </si>
  <si>
    <t>MTC</t>
  </si>
  <si>
    <t>IDA WIDIA NINGSIH</t>
  </si>
  <si>
    <t>ODED WARNATA</t>
  </si>
  <si>
    <t>IIN SOLIHIN</t>
  </si>
  <si>
    <t>MARTADINATA</t>
  </si>
  <si>
    <t>EDDY JUNAEDI</t>
  </si>
  <si>
    <t>HENDI KURNIA</t>
  </si>
  <si>
    <t>DUDI EFENDI</t>
  </si>
  <si>
    <t>ADITIA NURLANGGA</t>
  </si>
  <si>
    <t>CICADAS</t>
  </si>
  <si>
    <t>RUDI RUDIANA</t>
  </si>
  <si>
    <t>H.A SUGANDA ISKANDAR</t>
  </si>
  <si>
    <t>CICALENGKA</t>
  </si>
  <si>
    <t>YUYU KURNIAWAN</t>
  </si>
  <si>
    <t>JONNI SAGALA</t>
  </si>
  <si>
    <t>PASAR BARU</t>
  </si>
  <si>
    <t>YAYUK SULISTIAWATI</t>
  </si>
  <si>
    <t>YULIYANTI</t>
  </si>
  <si>
    <t>ASTUTI</t>
  </si>
  <si>
    <t>KUSNAN</t>
  </si>
  <si>
    <t>RASMADI</t>
  </si>
  <si>
    <t>MKR 2012 03.0 1 02316</t>
  </si>
  <si>
    <t>13372/P/C.3/XII/2013</t>
  </si>
  <si>
    <t>MKR 2012 03.0 1 06347</t>
  </si>
  <si>
    <t>13716/P/C.3/XII/2013</t>
  </si>
  <si>
    <t>SUYANTI</t>
  </si>
  <si>
    <t>MKR 2012 03.0 1 06870</t>
  </si>
  <si>
    <t>13715/P/C.3/XII/2013</t>
  </si>
  <si>
    <t>ONDI</t>
  </si>
  <si>
    <t>MKR 2012 03.0 1 04174</t>
  </si>
  <si>
    <t>13384/P/C.3/XII/2013</t>
  </si>
  <si>
    <t>ODED</t>
  </si>
  <si>
    <t>ENAH</t>
  </si>
  <si>
    <t>ANA WIDIANA</t>
  </si>
  <si>
    <t>MKR 2012 03.0 1 06987</t>
  </si>
  <si>
    <t>ENDANG YAKUB</t>
  </si>
  <si>
    <t>NARTI</t>
  </si>
  <si>
    <t>MKR 2011 03.0 1 03 6750</t>
  </si>
  <si>
    <t>OMAR MAHYAR</t>
  </si>
  <si>
    <t>MKR 2012 03.0 1 06985</t>
  </si>
  <si>
    <t>RAHMAT DILSAN</t>
  </si>
  <si>
    <t>MKR 2012 03.0 1 05515</t>
  </si>
  <si>
    <t>EKI</t>
  </si>
  <si>
    <t>ARIS ARIFIN</t>
  </si>
  <si>
    <t>MKR 2012 03.0 1 03734</t>
  </si>
  <si>
    <t>IJI SUMANTRI</t>
  </si>
  <si>
    <t>TATAN SUPRIATNA</t>
  </si>
  <si>
    <t>ANDI SISWANTO</t>
  </si>
  <si>
    <t>MAMAN PERMANA</t>
  </si>
  <si>
    <t>ODIS</t>
  </si>
  <si>
    <t>13385/P/C.3/XII/2013</t>
  </si>
  <si>
    <t>ANDI SUKANDI</t>
  </si>
  <si>
    <t>MKR 2011 03.0 1 03 1052</t>
  </si>
  <si>
    <t>13386/P/C.3/XI/2013</t>
  </si>
  <si>
    <t>D. SUHANDA</t>
  </si>
  <si>
    <t>13371/P/C.3/XI/2013</t>
  </si>
  <si>
    <t>13364/P/C.3/XII/2013</t>
  </si>
  <si>
    <t>MUHAMAD AMINUDIN</t>
  </si>
  <si>
    <t>MKR 2012 03.0 1 05466</t>
  </si>
  <si>
    <t>13724/P/C.3/XII/2013</t>
  </si>
  <si>
    <t>IMAS MAESAROH</t>
  </si>
  <si>
    <t>13360/P/C.3/XII/2013</t>
  </si>
  <si>
    <t>MKR 2012 03.0 1 03052</t>
  </si>
  <si>
    <t>13359/P/C.3/XII/2013</t>
  </si>
  <si>
    <t>DENI SUTIANA</t>
  </si>
  <si>
    <t>MKR 2012 03.0 1 04183</t>
  </si>
  <si>
    <t>MKR 2012 03.0 1 02334</t>
  </si>
  <si>
    <t>13363/P/C.3/XII/2013</t>
  </si>
  <si>
    <t>NANDANG JAJULI</t>
  </si>
  <si>
    <t>DANA HENDRIANA</t>
  </si>
  <si>
    <t>MKR 2010 03.0 1 03 1991</t>
  </si>
  <si>
    <t>ENI RUKMINI</t>
  </si>
  <si>
    <t>MKR 2012 03.0 1 01902</t>
  </si>
  <si>
    <t>GANDA SUGANDA</t>
  </si>
  <si>
    <t>MKR 2011 03.0 1 03 0602</t>
  </si>
  <si>
    <t>CACA MUSTAKIM</t>
  </si>
  <si>
    <t>MKR 2012 03.0 1 00426</t>
  </si>
  <si>
    <t>AMIH NAWATI</t>
  </si>
  <si>
    <t>MKR 2011 03.0 1 03 03737</t>
  </si>
  <si>
    <t>13082/P/C.3/XII/2013</t>
  </si>
  <si>
    <t>TONI BARKAH</t>
  </si>
  <si>
    <t>13369/P/C.3/XII/2013</t>
  </si>
  <si>
    <t>YUDI</t>
  </si>
  <si>
    <t>GUN GUN GUNAWAN</t>
  </si>
  <si>
    <t>13383/P/C.3/XII/2013</t>
  </si>
  <si>
    <t>TATA SUPRIATNA</t>
  </si>
  <si>
    <t>AI SITI SUKAESIH</t>
  </si>
  <si>
    <t>JONI WAHYUDI</t>
  </si>
  <si>
    <t>ABDUL ROHMAN YONO</t>
  </si>
  <si>
    <t>13381/P/C.3/XII/2013</t>
  </si>
  <si>
    <t>IIP KOMARA</t>
  </si>
  <si>
    <t>MKR 2012 03.0 1 0 3792</t>
  </si>
  <si>
    <t>SUMARNO</t>
  </si>
  <si>
    <t>13361/P/C.3/XII/2013</t>
  </si>
  <si>
    <t>MKR 2012 03.0 1 5704</t>
  </si>
  <si>
    <t>13358/P/C.3/XII/2013</t>
  </si>
  <si>
    <t>MKR 2012 03.0 1 0 6226</t>
  </si>
  <si>
    <t>DEDI SUARDI</t>
  </si>
  <si>
    <t>MKR 2012 03.0 1 0 06900</t>
  </si>
  <si>
    <t>13362/P/C.3/XII/2013</t>
  </si>
  <si>
    <t>IWAN SUNARWAN</t>
  </si>
  <si>
    <t>13717/P/C.3/XII/2013</t>
  </si>
  <si>
    <t>RUDI SURYANA</t>
  </si>
  <si>
    <t>MKR 2012 03.0 1 06278</t>
  </si>
  <si>
    <t>13332/P/C.3/XII/2013</t>
  </si>
  <si>
    <t>UMU 2011 03.0 1 03 4091 – P1</t>
  </si>
  <si>
    <t>YETI SOLIHAT</t>
  </si>
  <si>
    <t>13856/P/C.3/XII/2013</t>
  </si>
  <si>
    <t>MKR 2012 03.0 1 04221</t>
  </si>
  <si>
    <t>13780/P/C.3/XII/2013</t>
  </si>
  <si>
    <t>MKR 2012 03.0 1 05407</t>
  </si>
  <si>
    <t>KOSASIH</t>
  </si>
  <si>
    <t>MKR 2012 03.0 1 06285</t>
  </si>
  <si>
    <t>INDRA FAISAL HUSAIN SABIA</t>
  </si>
  <si>
    <t>DEDE HENDRA</t>
  </si>
  <si>
    <t>MOHAMAD SADELI</t>
  </si>
  <si>
    <t>H. MADSIRAD</t>
  </si>
  <si>
    <t>MKR 2012 03.0 1 04611</t>
  </si>
  <si>
    <t>/P/C.3/I/2014</t>
  </si>
  <si>
    <t>TARSONO</t>
  </si>
  <si>
    <t>JUANDA</t>
  </si>
  <si>
    <t>AI KURNIASIH</t>
  </si>
  <si>
    <t>NURANI</t>
  </si>
  <si>
    <t>MKR 2012 03.0 1 05059</t>
  </si>
  <si>
    <t>RATIH AGUSTIN PURNAMASARI</t>
  </si>
  <si>
    <t>MKR 2012 03.0 1 03707</t>
  </si>
  <si>
    <t>MTG 2013 03.0 1 00966</t>
  </si>
  <si>
    <t>P/C.3/I/2014</t>
  </si>
  <si>
    <t>MTG 2011 03.0 1 03 5339</t>
  </si>
  <si>
    <t>ASTRI MUTIA</t>
  </si>
  <si>
    <t>ANDI SOPANDI</t>
  </si>
  <si>
    <t>ENDAH ROHZANAH</t>
  </si>
  <si>
    <t>NINDIN NURKUDIN</t>
  </si>
  <si>
    <t>JAFAR UMAR</t>
  </si>
  <si>
    <t>MKR 2011 03.0 1 03 4498</t>
  </si>
  <si>
    <t>MKR 2010 03.0 1 03 3185</t>
  </si>
  <si>
    <t>THERESIA MURNI</t>
  </si>
  <si>
    <t>MTG 2009 03.0 1 03 0648</t>
  </si>
  <si>
    <t>/P/C.3/1/2014</t>
  </si>
  <si>
    <t>DRS. AMRAN, MT</t>
  </si>
  <si>
    <t>04 0628 03</t>
  </si>
  <si>
    <t>MR RIDLA</t>
  </si>
  <si>
    <t>MTG 2012 03.0 1 03923</t>
  </si>
  <si>
    <t>IWAN STIADI</t>
  </si>
  <si>
    <t>MKR 2012 03.0 1 07409</t>
  </si>
  <si>
    <t>HENI KARMILA</t>
  </si>
  <si>
    <t>MKR 2012 03.0 1 03088</t>
  </si>
  <si>
    <t>MTG 2011 03.0 1 03 3074</t>
  </si>
  <si>
    <t>MTG 2010 03.0 1 03 2287</t>
  </si>
  <si>
    <t>MTG 2011 03.0 1 03 4441</t>
  </si>
  <si>
    <t>HJ. HAPIPAH</t>
  </si>
  <si>
    <t>MAMAN MANALIK</t>
  </si>
  <si>
    <t>MKR 2011 03.0 1 6866</t>
  </si>
  <si>
    <t>MKR 2012 03.0 1 06752</t>
  </si>
  <si>
    <t>MKR 2012 03.0 1 07087</t>
  </si>
  <si>
    <t>SUWEDI</t>
  </si>
  <si>
    <t>BADRUL UYUM HG</t>
  </si>
  <si>
    <t>MKR 2012 03.0 1 05068</t>
  </si>
  <si>
    <t>MKR 2012 03.0 1 03682</t>
  </si>
  <si>
    <t>MADSURI</t>
  </si>
  <si>
    <t>DEDI KURNIADI</t>
  </si>
  <si>
    <t>AAN KARLINA</t>
  </si>
  <si>
    <t>MUHAMAD HUSNI</t>
  </si>
  <si>
    <t>TIRTA YOGA</t>
  </si>
  <si>
    <t>MTG 2011 03.0 1 03 6144</t>
  </si>
  <si>
    <t>MTG 2011 03.0 1 03 3068</t>
  </si>
  <si>
    <t>MTG 2011 03.0 1 03 1676</t>
  </si>
  <si>
    <t>/P/C.3II/2014</t>
  </si>
  <si>
    <t>YOESOEF WIBISONO H</t>
  </si>
  <si>
    <t>MTG 2010 03.0 1 03 1729</t>
  </si>
  <si>
    <t>RIA ANDRIANI</t>
  </si>
  <si>
    <t>MKR 2013 03.0 1 00009</t>
  </si>
  <si>
    <t>DIO</t>
  </si>
  <si>
    <t>BADAR</t>
  </si>
  <si>
    <t>H. ENCEP SURYANA</t>
  </si>
  <si>
    <t>MKR 2012 03.0 1 06981</t>
  </si>
  <si>
    <t>DIAN HAERANI</t>
  </si>
  <si>
    <t>IMAS MULYATI</t>
  </si>
  <si>
    <t>MKR 2012 03.0 1 01243</t>
  </si>
  <si>
    <t>MKR 2012 03.0 1 05711</t>
  </si>
  <si>
    <t>MKR 2012 03.0 1 06998</t>
  </si>
  <si>
    <t>ADE JAPAR</t>
  </si>
  <si>
    <t>RIDWANULOH</t>
  </si>
  <si>
    <t>MKR 2012 03.0 1 05505</t>
  </si>
  <si>
    <t>MKR 2012 03.0 1 00371</t>
  </si>
  <si>
    <t>UJANG TEDI</t>
  </si>
  <si>
    <t>LIA GUSTIANI</t>
  </si>
  <si>
    <t>MUHAMMAD AOS</t>
  </si>
  <si>
    <t>AGUS RUKMANA</t>
  </si>
  <si>
    <t>TATI JUARIAH</t>
  </si>
  <si>
    <t>MKR 2012 03.0 1 05021</t>
  </si>
  <si>
    <t>HJ. ISAH</t>
  </si>
  <si>
    <t>MKR 2012 03.0 1 05411</t>
  </si>
  <si>
    <t>DODO SETIAWAN</t>
  </si>
  <si>
    <t>MKR 2011 03.0 1 03 4144</t>
  </si>
  <si>
    <t>HENDRIK FERDINAN</t>
  </si>
  <si>
    <t>MKR 2012 03.0 1 03808</t>
  </si>
  <si>
    <t>MTG 2011 03.0 1 03 4429</t>
  </si>
  <si>
    <t>MAMAN YUDIA</t>
  </si>
  <si>
    <t>MKR 2012 03.0 1 05628</t>
  </si>
  <si>
    <t>MKR 2012 03.0 1 03625</t>
  </si>
  <si>
    <t>MKR 2012 03.0 1 06160</t>
  </si>
  <si>
    <t>/P/C.3/II/2014</t>
  </si>
  <si>
    <t>IRA MUTIARA</t>
  </si>
  <si>
    <t>IBERIA FLORENCIA</t>
  </si>
  <si>
    <t>MKR 2013 03.0 1 00480</t>
  </si>
  <si>
    <t>MKR 2013 03.0 1 00421</t>
  </si>
  <si>
    <t>1464/P/C.3/II/2014</t>
  </si>
  <si>
    <t>YAYAN IRWAN</t>
  </si>
  <si>
    <t>MKR 2013 03.0 1 01067</t>
  </si>
  <si>
    <t>1374/P/C.3/II/2014</t>
  </si>
  <si>
    <t>BAHRUL ULUM</t>
  </si>
  <si>
    <t>AHMAD MIRAJUDIN</t>
  </si>
  <si>
    <t>ENDANG RETNO</t>
  </si>
  <si>
    <t>ACHMAD LUTFI ROFI</t>
  </si>
  <si>
    <t>M. YUSUP</t>
  </si>
  <si>
    <t>EDI CHANDRA</t>
  </si>
  <si>
    <t>MKR 2012 03.0 1 04456</t>
  </si>
  <si>
    <t>ADE SARIP</t>
  </si>
  <si>
    <t>ANDRI MUHAMMAD ROMLI</t>
  </si>
  <si>
    <t>HENDRA MULYANA</t>
  </si>
  <si>
    <t>AWEN HM</t>
  </si>
  <si>
    <t>MKR 2012 03.0 1 04299</t>
  </si>
  <si>
    <t>MKR 2013 03.0 1 00633</t>
  </si>
  <si>
    <t>MKR 2012 03.0 1 06202</t>
  </si>
  <si>
    <t>1386/P/C.3/II/2014</t>
  </si>
  <si>
    <t>MKR 2012 03.0 1 03 06691</t>
  </si>
  <si>
    <t>WAWAN TARYANA</t>
  </si>
  <si>
    <t>UUS SURDIKA</t>
  </si>
  <si>
    <t>MKR 2012 03.0 1 03 02450</t>
  </si>
  <si>
    <t>MKR 2012 03.0 1 03 04627</t>
  </si>
  <si>
    <t>LAELASARI</t>
  </si>
  <si>
    <t>MKR 2012 03.0 1 03 03551</t>
  </si>
  <si>
    <t>MUDAPAN</t>
  </si>
  <si>
    <t>TB. TAFTA ZANI B.H TB. HANATI</t>
  </si>
  <si>
    <t xml:space="preserve">UMMI KULSUM </t>
  </si>
  <si>
    <t>MKR 2012 03.0 1 00457</t>
  </si>
  <si>
    <t>HARIANTO</t>
  </si>
  <si>
    <t>HARUN ROZAK</t>
  </si>
  <si>
    <t>MKR 2012 03.0 1 03826</t>
  </si>
  <si>
    <t>1195/P/C.3/II/2014</t>
  </si>
  <si>
    <t>/P/C.3/III/2014</t>
  </si>
  <si>
    <t>MTG 2011 03.0 1 03 6894</t>
  </si>
  <si>
    <t>254/P/C.3/I/2014</t>
  </si>
  <si>
    <t>AMIR KASMIRI</t>
  </si>
  <si>
    <t>AGUS SUPRIADI</t>
  </si>
  <si>
    <t>ELAN JAELANI</t>
  </si>
  <si>
    <t>MTG 2012 03.0 1 04459</t>
  </si>
  <si>
    <t>MTG 2012 03.0 1 01333</t>
  </si>
  <si>
    <t>245/P/C.3/I/2014</t>
  </si>
  <si>
    <t>SISILIA RUWIYATI</t>
  </si>
  <si>
    <t>MTG 2012 03.0 1 01429</t>
  </si>
  <si>
    <t>244/P/C.3/I/2014</t>
  </si>
  <si>
    <t>NURJANAH</t>
  </si>
  <si>
    <t>252/P/C.3/I/2014</t>
  </si>
  <si>
    <t>521/P/C.3/I/2014</t>
  </si>
  <si>
    <t>MTG 2011 03.0 1 03 1057</t>
  </si>
  <si>
    <t>AAS SETIASIH</t>
  </si>
  <si>
    <t>MTG 2013 03.0 1 06256</t>
  </si>
  <si>
    <t>NYANJAH</t>
  </si>
  <si>
    <t>ADE IIS HASANAH</t>
  </si>
  <si>
    <t>MTG 2009 03.0 1 03 0961</t>
  </si>
  <si>
    <t>MTG 2009 03.0 1 03 0763</t>
  </si>
  <si>
    <t>MUHAJAR</t>
  </si>
  <si>
    <t>MTG 2009 03.0 1 03 1133</t>
  </si>
  <si>
    <t>ACHMAD RUSMANA</t>
  </si>
  <si>
    <t>MTG 2012 03.0 1 00985</t>
  </si>
  <si>
    <t>SUBROTO</t>
  </si>
  <si>
    <t>JASRIA</t>
  </si>
  <si>
    <t>MTG 2012 03.0 1 00724</t>
  </si>
  <si>
    <t>YUSUF SAEFULOH</t>
  </si>
  <si>
    <t>YENI DHALIANI</t>
  </si>
  <si>
    <t>H. AGUS HAMDANI</t>
  </si>
  <si>
    <t>04 2217 03</t>
  </si>
  <si>
    <t>MTG 2009 03.0 1 03 0214</t>
  </si>
  <si>
    <t>MTG 2012 03.0 1 02600</t>
  </si>
  <si>
    <t>YANA DARMANA</t>
  </si>
  <si>
    <t>MTG 2011 03.0 1 03 0103</t>
  </si>
  <si>
    <t>IPAH LATIPAH</t>
  </si>
  <si>
    <t>ESIH</t>
  </si>
  <si>
    <t>ADJI TJUWARDI</t>
  </si>
  <si>
    <t>ANI YUHAENI</t>
  </si>
  <si>
    <t>MTG 2010 03.0 1 03 3882</t>
  </si>
  <si>
    <t>MTG 2013 03.0 1 01002</t>
  </si>
  <si>
    <t>AGUS SUDIANTO</t>
  </si>
  <si>
    <t>MTG 2011 03.0 1 03 6439</t>
  </si>
  <si>
    <t>SUHANDI</t>
  </si>
  <si>
    <t>MTG 2013 03.0 1 05800</t>
  </si>
  <si>
    <t>MTG 2011 03.0 1 03 2142</t>
  </si>
  <si>
    <t>MTG 2013 03.0 1 06088</t>
  </si>
  <si>
    <t>MTG 2011 03.0 1 03 6614</t>
  </si>
  <si>
    <t>MALEH</t>
  </si>
  <si>
    <t>RASIMAN</t>
  </si>
  <si>
    <t>CATHARINA KAIN</t>
  </si>
  <si>
    <t>MTG 2012 03.0 1 06356</t>
  </si>
  <si>
    <t>MTG 2012 03.0 1 05357</t>
  </si>
  <si>
    <t>BASIT</t>
  </si>
  <si>
    <t>MAS GATOT UTOMO</t>
  </si>
  <si>
    <t>MTG 2011 03.0 1 03 6617</t>
  </si>
  <si>
    <t>MTG 2013 03.0 1 00579</t>
  </si>
  <si>
    <t>ABUL ABAS</t>
  </si>
  <si>
    <t>USEP MULYA PERMANA</t>
  </si>
  <si>
    <t>USEP SUHENDAR</t>
  </si>
  <si>
    <t>TASDIK TARYANA</t>
  </si>
  <si>
    <t>MTG 2011 03.0 1 03 4454</t>
  </si>
  <si>
    <t>YULI YULIASIH</t>
  </si>
  <si>
    <t>SITI HALIMAH NY</t>
  </si>
  <si>
    <t>BARNAS</t>
  </si>
  <si>
    <t>MTG 2012 03.0 1 00695</t>
  </si>
  <si>
    <t>MTG 2012 03.0 1 02654</t>
  </si>
  <si>
    <t>MTG 2010 03.0 1 03 3513</t>
  </si>
  <si>
    <t>ACHMAD SUDRAJAT</t>
  </si>
  <si>
    <t>SUBUR HARYANTO</t>
  </si>
  <si>
    <t>MTG 2013 03.0 1 00205</t>
  </si>
  <si>
    <t>MTG 2011 03.0 1 03 4319</t>
  </si>
  <si>
    <t>MTG 2013 03.0 1 00958</t>
  </si>
  <si>
    <t>P/C.3/II/2014</t>
  </si>
  <si>
    <t>MTG 2013 03.0 1 03084</t>
  </si>
  <si>
    <t>NENI RUKMINI</t>
  </si>
  <si>
    <t>MTG 2013 03.0 1 00838</t>
  </si>
  <si>
    <t>DEDEH ROHAELAWATI</t>
  </si>
  <si>
    <t>DEDEH JULAEHA</t>
  </si>
  <si>
    <t>MTG 2012 03.0 1 04027</t>
  </si>
  <si>
    <t>MTG 2009 03.0 1 03 1790</t>
  </si>
  <si>
    <t>MTG 2013 03.0 1 03644</t>
  </si>
  <si>
    <t>MAEMANAH</t>
  </si>
  <si>
    <t>MTG 2013 03.0 1 03448</t>
  </si>
  <si>
    <t>FURQON NURHAKIM</t>
  </si>
  <si>
    <t>MTG 2011 03.0 1 03 4810</t>
  </si>
  <si>
    <t>MTG 2013 03.0 1 00953</t>
  </si>
  <si>
    <t>ADE HIMANUDIN</t>
  </si>
  <si>
    <t>MTG 2012 03.0 1 05936</t>
  </si>
  <si>
    <t>DODI MUHAMAD HUSNI TAMRIN</t>
  </si>
  <si>
    <t>MTG 2013 03.0 1 06111</t>
  </si>
  <si>
    <t>RUSLAN ABDULGANI</t>
  </si>
  <si>
    <t>04 2676 03</t>
  </si>
  <si>
    <t>ENGKUS KUSNEDI</t>
  </si>
  <si>
    <t>SARI SURYANI</t>
  </si>
  <si>
    <t>MTG 2013 03.0 1 04342</t>
  </si>
  <si>
    <t>MTG 2012 03.0 1 03976</t>
  </si>
  <si>
    <t>ROSADI</t>
  </si>
  <si>
    <t>MTG 2013 03.0 1 06141</t>
  </si>
  <si>
    <t>MTG 2013 03.0 1 01760</t>
  </si>
  <si>
    <t>MTG 2013 03.0 1 06823</t>
  </si>
  <si>
    <t>IYA SUKMARA</t>
  </si>
  <si>
    <t>MTG 2011 03.0 1 03 4415</t>
  </si>
  <si>
    <t>BUDI SODWIRIESMAN</t>
  </si>
  <si>
    <t>MTG 2012 03.0 1 01426</t>
  </si>
  <si>
    <t>ELI SUHAELI</t>
  </si>
  <si>
    <t>ENTIN SUMARTINAH</t>
  </si>
  <si>
    <t>MTG 2012 03.0 1 03967</t>
  </si>
  <si>
    <t>MTG 2013 03.0 1 02312</t>
  </si>
  <si>
    <t>MTG 2012 03.0 1 05870</t>
  </si>
  <si>
    <t>NIA KANIA</t>
  </si>
  <si>
    <t>YENI ROSMAYANI</t>
  </si>
  <si>
    <t>MTG 2011 03.0 1 03 1678</t>
  </si>
  <si>
    <t>AHMAD SURYANA</t>
  </si>
  <si>
    <t>MTG 2013 03.0 1 04328</t>
  </si>
  <si>
    <t>ETI SUPIJATI SUTARWAN</t>
  </si>
  <si>
    <t>MTG 2011 03.0 1 03 6151</t>
  </si>
  <si>
    <t>A E P</t>
  </si>
  <si>
    <t>MTG 2011 03.0 1 03 1685</t>
  </si>
  <si>
    <t>MTG 2012 03.0 1 07452</t>
  </si>
  <si>
    <t>MTG 2011 03.0 1 03 4430</t>
  </si>
  <si>
    <t>DADANG SUGIARTA</t>
  </si>
  <si>
    <t>MTG 2012 03.0 1 04809</t>
  </si>
  <si>
    <t>MTG 2013 03.0 1 04132</t>
  </si>
  <si>
    <t>DADANG KOSWARI</t>
  </si>
  <si>
    <t>MKR 2010 03.0 1 2907</t>
  </si>
  <si>
    <t>DESI SAFARI</t>
  </si>
  <si>
    <t>MKR 2010 03.0 1 2908</t>
  </si>
  <si>
    <t>DEDE SAERI</t>
  </si>
  <si>
    <t>MKR 2010 03.0 1 2909</t>
  </si>
  <si>
    <t>IIL, HJ.</t>
  </si>
  <si>
    <t>MKR 2012 03.0 1 07502</t>
  </si>
  <si>
    <t>2540/P/C.3/III/2014</t>
  </si>
  <si>
    <t>SUWIGNYO</t>
  </si>
  <si>
    <t>CV. TRI JAYA</t>
  </si>
  <si>
    <t>KBG</t>
  </si>
  <si>
    <t>KBG 2013 03.0 1 06850</t>
  </si>
  <si>
    <t>2517/P/C3/III/2014</t>
  </si>
  <si>
    <t>MKR 2013 03.0 1 01139</t>
  </si>
  <si>
    <t>EMAY</t>
  </si>
  <si>
    <t>SITI MINTARSIH</t>
  </si>
  <si>
    <t xml:space="preserve">YUYU YULIATI </t>
  </si>
  <si>
    <t>UTEP SUNARYA</t>
  </si>
  <si>
    <t>MKR 2013 03.0 1 01140</t>
  </si>
  <si>
    <t>DARNO</t>
  </si>
  <si>
    <t>IYUS RAHAYUDIN</t>
  </si>
  <si>
    <t>MKR 2012 03.0 1 01670</t>
  </si>
  <si>
    <t>2805/P/C3/III/2014</t>
  </si>
  <si>
    <t>YULISTIA DEWI</t>
  </si>
  <si>
    <t>MKR 2012 03.0 1 01834</t>
  </si>
  <si>
    <t>YUSUP WAHYUDIN</t>
  </si>
  <si>
    <t>ASEP SAPARI</t>
  </si>
  <si>
    <t>MKR 2012 03.0 1 01745</t>
  </si>
  <si>
    <t>2531/P/C/3/III/2014</t>
  </si>
  <si>
    <t>MKR 2012 03.0 1 05404</t>
  </si>
  <si>
    <t>MKR 2012 03.0 1 06232</t>
  </si>
  <si>
    <t>JOY HESA</t>
  </si>
  <si>
    <t>MKR 2012 03.0 1 07349</t>
  </si>
  <si>
    <t>2537/P/C.3/III/2014</t>
  </si>
  <si>
    <t>TATI HERAWATI</t>
  </si>
  <si>
    <t>MKR 2013 03.0 1 00424</t>
  </si>
  <si>
    <t>2532/P/C.3/III/2014</t>
  </si>
  <si>
    <t>2533/P/C.3/III/2014</t>
  </si>
  <si>
    <t>MKR 2012 03.0 1 03536</t>
  </si>
  <si>
    <t>MKR 2012 03.0 1 07518</t>
  </si>
  <si>
    <t>2496/P/C.3/III/2014</t>
  </si>
  <si>
    <t>MKR 2012 03.0 1 03087</t>
  </si>
  <si>
    <t>MKR 2012 03.0 1 03 6087</t>
  </si>
  <si>
    <t>MKR 2012 03.0 1 00083</t>
  </si>
  <si>
    <t>MKR 2012 03.0 1 03 6419</t>
  </si>
  <si>
    <t>MKR 2012 03.0 1 00618</t>
  </si>
  <si>
    <t>MKR 2011 03.0 1 03 4291</t>
  </si>
  <si>
    <t>P/C.3/III/2014</t>
  </si>
  <si>
    <t>MKR 2013 03.0 1 00431</t>
  </si>
  <si>
    <t>MKR 2013 03.0 1 00020</t>
  </si>
  <si>
    <t>MKR 2013 03.0 1 01106</t>
  </si>
  <si>
    <t>IDA WAHYU NINGRUM</t>
  </si>
  <si>
    <t>MKR 2012 03.0 1 04970</t>
  </si>
  <si>
    <t>FEBRIANSYAH</t>
  </si>
  <si>
    <t>MKR 2011 03.0 1 01093</t>
  </si>
  <si>
    <t>R IIS SUHARTI, SE</t>
  </si>
  <si>
    <t>MKR 2012 03.0 1 02154</t>
  </si>
  <si>
    <t>ADE SUPARMAN</t>
  </si>
  <si>
    <t>MKR 20121 03.0 1 04166</t>
  </si>
  <si>
    <t>OPPY PUSPITASARI</t>
  </si>
  <si>
    <t>MKR 2012 03.0 1 07362</t>
  </si>
  <si>
    <t>NENG HERNAWATI</t>
  </si>
  <si>
    <t>MKR 2013 03,0 1 02346</t>
  </si>
  <si>
    <t>DEWI</t>
  </si>
  <si>
    <t>MKR 2012 03,0 1 04911</t>
  </si>
  <si>
    <t>DODI SUPRAYOGI</t>
  </si>
  <si>
    <t>MASUM</t>
  </si>
  <si>
    <t>UU HARTONO</t>
  </si>
  <si>
    <t>MKR 2012 03.0 1 07485</t>
  </si>
  <si>
    <t>MKR 2012 03.0 1 04198</t>
  </si>
  <si>
    <t xml:space="preserve">RINI KARMINI </t>
  </si>
  <si>
    <t>MKR 2012 03.0 1 06279</t>
  </si>
  <si>
    <t xml:space="preserve">LUKMAN EL HAKIM TUASIKAL </t>
  </si>
  <si>
    <t>MKR 2011 03.0 1 03 4193</t>
  </si>
  <si>
    <t xml:space="preserve">MKR 2012 03.0 1 03523 </t>
  </si>
  <si>
    <t>MKR 2012 03.0 1 01899</t>
  </si>
  <si>
    <t>SUPRIYATI</t>
  </si>
  <si>
    <t>MKR 2011 03.0 1 3750</t>
  </si>
  <si>
    <t>LISTIAWATI</t>
  </si>
  <si>
    <t>ENGKOY</t>
  </si>
  <si>
    <t>MKR 2012 03,0 1 01902</t>
  </si>
  <si>
    <t>AMANDI</t>
  </si>
  <si>
    <t>MKR 2010 03,0 1 3119</t>
  </si>
  <si>
    <t>MAMAT RUHIMAT</t>
  </si>
  <si>
    <t>AGUS TONO</t>
  </si>
  <si>
    <t>UBUN BUNYAMIN</t>
  </si>
  <si>
    <t>YUYU MUKSIN</t>
  </si>
  <si>
    <t>/P/C3/III/2014</t>
  </si>
  <si>
    <t>TOHA MUSLIM DRS H</t>
  </si>
  <si>
    <t>MAMAD KUSNADI</t>
  </si>
  <si>
    <t>MTG 2011 03.0 1 03 7052</t>
  </si>
  <si>
    <t>TETI SUMINAR</t>
  </si>
  <si>
    <t>ENTJAR</t>
  </si>
  <si>
    <t>ADE</t>
  </si>
  <si>
    <t>DADAN SUTANTO H R</t>
  </si>
  <si>
    <t>HABIB B. SAJILI</t>
  </si>
  <si>
    <t>ADI REZIALDY</t>
  </si>
  <si>
    <t>MTG 2012 03.0 1 00722</t>
  </si>
  <si>
    <t>SULADI</t>
  </si>
  <si>
    <t>MTG 2011 03.0 1 03 3272</t>
  </si>
  <si>
    <t>POPON SONDARIAH</t>
  </si>
  <si>
    <t>ANDA SAPUTRA</t>
  </si>
  <si>
    <t>ARIFIN</t>
  </si>
  <si>
    <t>KADIMIN</t>
  </si>
  <si>
    <t>II SITI ROHIMAH</t>
  </si>
  <si>
    <t>MUHAEMIN</t>
  </si>
  <si>
    <t>EEM HALIMAH</t>
  </si>
  <si>
    <t xml:space="preserve">RUDI </t>
  </si>
  <si>
    <t xml:space="preserve">TATANG SAPAAT </t>
  </si>
  <si>
    <t>JUJU JUHAENI</t>
  </si>
  <si>
    <t>JUMHANI</t>
  </si>
  <si>
    <t>WILY FERDYANTO</t>
  </si>
  <si>
    <t>UMAINAH</t>
  </si>
  <si>
    <t>/P/C.3/IV/2014</t>
  </si>
  <si>
    <t>ADE SUMARDI</t>
  </si>
  <si>
    <t>MKR 2012 03.0 1 03531</t>
  </si>
  <si>
    <t>ISON</t>
  </si>
  <si>
    <t>MKR 2011 03.0 1 03 4960</t>
  </si>
  <si>
    <t>BUANG</t>
  </si>
  <si>
    <t>MKR 2012 03.0 1 05057</t>
  </si>
  <si>
    <t>AGUS EKSA PERWATA</t>
  </si>
  <si>
    <t>MKR 2012 03.0 1 05503</t>
  </si>
  <si>
    <t>MKR 2012 03.0 1 06339</t>
  </si>
  <si>
    <t>EDI KURNIA</t>
  </si>
  <si>
    <t>ASTRI NOVIYANTI</t>
  </si>
  <si>
    <t>MKR 2012 03.0 1 02369</t>
  </si>
  <si>
    <t>JONIH SOMANTRI</t>
  </si>
  <si>
    <t>MKR 2012 03.0 1 00452</t>
  </si>
  <si>
    <t>MKR 2013 03.0 1 01065</t>
  </si>
  <si>
    <t>A. CACA WITARSA ( Bayah )</t>
  </si>
  <si>
    <t>HJ. UNAH</t>
  </si>
  <si>
    <t>MKR 2012 03.0 1 06268</t>
  </si>
  <si>
    <t>P/C.3/IV/2014</t>
  </si>
  <si>
    <t>MKR 2012 03.0 1 02174</t>
  </si>
  <si>
    <t>SUBADRI</t>
  </si>
  <si>
    <t>UJANG YANA SULAEMAN</t>
  </si>
  <si>
    <t>MKR 2011 03.01  04676</t>
  </si>
  <si>
    <t>ADE IRWAN ALAWI</t>
  </si>
  <si>
    <t>MKR 2011 03.01  05024</t>
  </si>
  <si>
    <t>BUDIYANTO</t>
  </si>
  <si>
    <t>MKR 2013 03.01 01450</t>
  </si>
  <si>
    <t>ITA CAHYATI</t>
  </si>
  <si>
    <t>BARRU ROHIM</t>
  </si>
  <si>
    <t>MKR 2012 03.01 06298</t>
  </si>
  <si>
    <t>YATI ANDIATI</t>
  </si>
  <si>
    <t>MKR 2012 03.0 1  01080</t>
  </si>
  <si>
    <t>RATNA RISMAWATI</t>
  </si>
  <si>
    <t>MKR 2012 03.0 1  04189</t>
  </si>
  <si>
    <t>YUYUN NURJANI</t>
  </si>
  <si>
    <t>ETI KURNIATI</t>
  </si>
  <si>
    <t>MKR 2012 03.0 1 06297</t>
  </si>
  <si>
    <t>INDRA KURNIAWAN</t>
  </si>
  <si>
    <t>AI</t>
  </si>
  <si>
    <t>DEDEN MUNAWAR</t>
  </si>
  <si>
    <t>MKR 2012 03.0 1 03 06278</t>
  </si>
  <si>
    <t>DODI AGUS ISKANDAR</t>
  </si>
  <si>
    <t>MKR 2012 03.0 1 00761</t>
  </si>
  <si>
    <t>NANDANG KOMARUDIN</t>
  </si>
  <si>
    <t>CHERY SETIADI</t>
  </si>
  <si>
    <t>MKR 2011 03.0 1 03 6803</t>
  </si>
  <si>
    <t>USEP SARIF HIDAYATTULOH</t>
  </si>
  <si>
    <t>ASEP ANA</t>
  </si>
  <si>
    <t>MKR 2012 03.0 1 04835</t>
  </si>
  <si>
    <t>MKR 2011 03.0 1 03 6780</t>
  </si>
  <si>
    <t>AEP JUNAEDI</t>
  </si>
  <si>
    <t>MUMU SAEPUDIN</t>
  </si>
  <si>
    <t>MKR 2012 03.0 1 03 5403</t>
  </si>
  <si>
    <t>MKR 2013 03.0 1 01262</t>
  </si>
  <si>
    <t xml:space="preserve">HERRU </t>
  </si>
  <si>
    <t>MKR 2012 03.0 1 04418</t>
  </si>
  <si>
    <t>YUDI BOGASKARA</t>
  </si>
  <si>
    <t>MKR 2013 03.0 1 01299</t>
  </si>
  <si>
    <t>YADI SURYADI</t>
  </si>
  <si>
    <t>SUEB ADISTYAN</t>
  </si>
  <si>
    <t>MKR 2012 03.0 1 03822</t>
  </si>
  <si>
    <t>OBON SOBARNA</t>
  </si>
  <si>
    <t>MKR 2012 03.0 1 04171</t>
  </si>
  <si>
    <t>AHMAD SYAFEISYA</t>
  </si>
  <si>
    <t>MKR 2012 03.0 1 06889</t>
  </si>
  <si>
    <t>ALAM JUMANTARA</t>
  </si>
  <si>
    <t>ILI SADELI</t>
  </si>
  <si>
    <t>MKR 2012 03.0 1 06890</t>
  </si>
  <si>
    <t>MIRA SUMIRA</t>
  </si>
  <si>
    <t>IIM ATIKAH</t>
  </si>
  <si>
    <t>MKR 2012 03.0 1 04624</t>
  </si>
  <si>
    <t>DADANG SUKMANA</t>
  </si>
  <si>
    <t>MKR 2013 03.0 1 01325</t>
  </si>
  <si>
    <t>MKR 2013 03.0 1 02339</t>
  </si>
  <si>
    <t>RISKHA ROSTIKA ( LODAYA )</t>
  </si>
  <si>
    <t>ADE PERMANA</t>
  </si>
  <si>
    <t>AGUS KARYANA</t>
  </si>
  <si>
    <t>/P/C.3/IV/2013</t>
  </si>
  <si>
    <t>OBAY SUBIANA</t>
  </si>
  <si>
    <t>ERFAN KOMARA</t>
  </si>
  <si>
    <t>MKR 2013 03.0 1 01094</t>
  </si>
  <si>
    <t>AN AN BAHRUDIN</t>
  </si>
  <si>
    <t>MKR 2012 03.0 1 03 02389</t>
  </si>
  <si>
    <t>AGUS RUHIYAT</t>
  </si>
  <si>
    <t>MKR 2012 03.0 1 05649</t>
  </si>
  <si>
    <t>PASMA REDY</t>
  </si>
  <si>
    <t>MKR 2012 03.0 1 02463</t>
  </si>
  <si>
    <t>GATOT SUHERMAN</t>
  </si>
  <si>
    <t>MKR 2012 03.0 1 03 07505</t>
  </si>
  <si>
    <t>PANGALENGAN</t>
  </si>
  <si>
    <t>MUHAMMAD YUSUP ARBANI</t>
  </si>
  <si>
    <t>AYI DARSONO</t>
  </si>
  <si>
    <t>YUSUP QURTUBI</t>
  </si>
  <si>
    <t>CACAN SUJANA</t>
  </si>
  <si>
    <t>ADE YAYAN</t>
  </si>
  <si>
    <t>AYI DARSO</t>
  </si>
  <si>
    <t>DENI SOMANTRI</t>
  </si>
  <si>
    <t>IYAN SOPIYAN</t>
  </si>
  <si>
    <t>ASEP RAHMAT TAUFIK</t>
  </si>
  <si>
    <t>H. MOHAMAD SHOLEH DINATA</t>
  </si>
  <si>
    <t>ASEP TEDI</t>
  </si>
  <si>
    <t>DADANG SR</t>
  </si>
  <si>
    <t>DARYANA</t>
  </si>
  <si>
    <t>H. MU'MIN</t>
  </si>
  <si>
    <t>HENDRA HIDAYAT</t>
  </si>
  <si>
    <t>HAURGEULIS</t>
  </si>
  <si>
    <t>YAYAT ( DERWATI )</t>
  </si>
  <si>
    <t>DA TAUFIK ISTIQLAL</t>
  </si>
  <si>
    <t>NARDHIKA &amp; CO /YUDITH ANITA.,CV.</t>
  </si>
  <si>
    <t>RINETA ABADI CV/RIZAL DERADJAT IRAW</t>
  </si>
  <si>
    <t>HARYANG KUNING /UCE K SUGANDA</t>
  </si>
  <si>
    <t>EDDY SUPARDHIE</t>
  </si>
  <si>
    <t>SAPUTRA,PD/DADANG SAPUTRA</t>
  </si>
  <si>
    <t>ENCEP DURACHMAN</t>
  </si>
  <si>
    <t xml:space="preserve">ZUPRANUDDIN         </t>
  </si>
  <si>
    <t>DEDE RACHMANSYAH</t>
  </si>
  <si>
    <t>NO.</t>
  </si>
  <si>
    <t>NO. REFERENSI</t>
  </si>
  <si>
    <t>0001A161071224000089</t>
  </si>
  <si>
    <t>0001A141080605000011</t>
  </si>
  <si>
    <t>0001A141070827000047</t>
  </si>
  <si>
    <t>0001A161071224000081</t>
  </si>
  <si>
    <t>0001A031081216000256</t>
  </si>
  <si>
    <t>0001C121100506000245</t>
  </si>
  <si>
    <t>0001A020015060068812</t>
  </si>
  <si>
    <t>0355A251120716000012</t>
  </si>
  <si>
    <t>0355A251120426000267</t>
  </si>
  <si>
    <t>0355C221120405001499</t>
  </si>
  <si>
    <t>MKR 2011 03.0 1 03 5014</t>
  </si>
  <si>
    <t>MKR 2011 03.0 1 03 6394</t>
  </si>
  <si>
    <t>MKR 2012 03.0 1 03 00758</t>
  </si>
  <si>
    <t>MKR 2012 03.0 1 03 00467</t>
  </si>
  <si>
    <t>WALUYO WINDU WANTO</t>
  </si>
  <si>
    <t>AJO HERMANTO</t>
  </si>
  <si>
    <t>2826/P/C.3/III/2013</t>
  </si>
  <si>
    <t>HARRY JAUHARI</t>
  </si>
  <si>
    <t>WIWIN</t>
  </si>
  <si>
    <t>PIPI AFFIFAH</t>
  </si>
  <si>
    <t>YANI SETIANI</t>
  </si>
  <si>
    <t>MKR 2012 03.0 1 07611</t>
  </si>
  <si>
    <t>MKR 2013 03.0 1 01238</t>
  </si>
  <si>
    <t>ENCEP RAHAYU</t>
  </si>
  <si>
    <t>MKR 2013 03.0 1 04722</t>
  </si>
  <si>
    <t>/P/C.3/V/2014</t>
  </si>
  <si>
    <t>AYIH YULIANINGSIH</t>
  </si>
  <si>
    <t>MKR  2011 03.0 1 03 5242</t>
  </si>
  <si>
    <t>TONNY SUHARTONO</t>
  </si>
  <si>
    <t>MKR 2013 03.0 1 02912</t>
  </si>
  <si>
    <t>MKR 2013 03.0 1 02614</t>
  </si>
  <si>
    <t>TITIK</t>
  </si>
  <si>
    <t>MKR 2012 03.0 1 03887</t>
  </si>
  <si>
    <t>NENENG SUNDARI</t>
  </si>
  <si>
    <t>UCUP HERMAWAN</t>
  </si>
  <si>
    <t>ABDUL KODIR MULYANA</t>
  </si>
  <si>
    <t>MKR 2010 03.0 1 03 0335</t>
  </si>
  <si>
    <t>HAEDAR TAOFIK</t>
  </si>
  <si>
    <t>MKR 2012 03.0 1 0 7610</t>
  </si>
  <si>
    <t>HETI HENDRIYANI</t>
  </si>
  <si>
    <t>ANIS FUAAD</t>
  </si>
  <si>
    <t>MAYA SUSANTO</t>
  </si>
  <si>
    <t>MKR 2012 03.0 1 01653</t>
  </si>
  <si>
    <t>NUSALI</t>
  </si>
  <si>
    <t>ADE RAHMAT</t>
  </si>
  <si>
    <t>MKR 2012 03.0 1 07570</t>
  </si>
  <si>
    <t>MKR 2012 03.0 1 05013</t>
  </si>
  <si>
    <t>KUSTAWAN</t>
  </si>
  <si>
    <t>AI KUSWATI</t>
  </si>
  <si>
    <t>TOSIN</t>
  </si>
  <si>
    <t>DENI RAHMAT</t>
  </si>
  <si>
    <t>DENI RAMDANI</t>
  </si>
  <si>
    <t>EVA AGUSTINI</t>
  </si>
  <si>
    <t>MKR 2012 03,0 1 06340</t>
  </si>
  <si>
    <t>AI RATNA SOLIHAT</t>
  </si>
  <si>
    <t>MKR 2013 03.0 1 01874</t>
  </si>
  <si>
    <t>/P/C3/V/2014</t>
  </si>
  <si>
    <t>ERMIYANTI</t>
  </si>
  <si>
    <t>MKR 2013 03.0 1 0 1139</t>
  </si>
  <si>
    <t>ELANG SANDIKA G</t>
  </si>
  <si>
    <t>MKR 2012 03.0 1 0 6998</t>
  </si>
  <si>
    <t>YANA SURYANA</t>
  </si>
  <si>
    <t>DIKI WIDIAWAN</t>
  </si>
  <si>
    <t>MKR 2012 03.0 1 01904</t>
  </si>
  <si>
    <t>MKR 2012 03.0 1 05631</t>
  </si>
  <si>
    <t>MKR 2014 03.0 1 00235</t>
  </si>
  <si>
    <t>UNDANG SURYADI</t>
  </si>
  <si>
    <t>APONG ROHAYATI HJ</t>
  </si>
  <si>
    <t>MKR 2012 03.0 1 00600</t>
  </si>
  <si>
    <t>ASEP SUMIRAT</t>
  </si>
  <si>
    <t>MKR 2013 03.0 1 0 2552</t>
  </si>
  <si>
    <t>RATNA SUMINAR</t>
  </si>
  <si>
    <t>LILIS SRIMUSTI KANINGSIH</t>
  </si>
  <si>
    <t>MKR 2012 03.0 1 06712</t>
  </si>
  <si>
    <t>MKR 2012 03.0 1 02445</t>
  </si>
  <si>
    <t>ENDI SUHENDI</t>
  </si>
  <si>
    <t>MKR 2011 03.0 1 03 4169</t>
  </si>
  <si>
    <t>NARMAN</t>
  </si>
  <si>
    <t>MKR 2013 03.0 1 02563</t>
  </si>
  <si>
    <t>DEDEN IRAWAN</t>
  </si>
  <si>
    <t>AGUS SETAWAN</t>
  </si>
  <si>
    <t>SUGENG SUPRIADI</t>
  </si>
  <si>
    <t>MKR 2012 03.0 1 07528</t>
  </si>
  <si>
    <t>NANI RISTIANI</t>
  </si>
  <si>
    <t>NENDEN SUGIARTI</t>
  </si>
  <si>
    <t>MKR 2013 03.0 1 00630</t>
  </si>
  <si>
    <t>TAUFIK SULAEMAN DASUKI</t>
  </si>
  <si>
    <t>YUYUM YUNITA</t>
  </si>
  <si>
    <t>MKR 2012 03.0 1 03705</t>
  </si>
  <si>
    <t>UDE SOFYAN</t>
  </si>
  <si>
    <t>MKR 2010 03.0 1 03 1603</t>
  </si>
  <si>
    <t>YAYAT SUMIRAT</t>
  </si>
  <si>
    <t>AHMAD IBRAHIM</t>
  </si>
  <si>
    <t>MKR 2012 03.0 1 0 3719</t>
  </si>
  <si>
    <t>MKR 2012 03.0 1 06627</t>
  </si>
  <si>
    <t>MKR 2013 03.0 1 04138</t>
  </si>
  <si>
    <t>SOLEH RAMADHAN</t>
  </si>
  <si>
    <t>MKR 2013 03.0 1  01107</t>
  </si>
  <si>
    <t>WIDA NINGSIH</t>
  </si>
  <si>
    <t>MKR 2012 03.0 1 05089</t>
  </si>
  <si>
    <t>DEWI FITRIYANI</t>
  </si>
  <si>
    <t>MKR 2012 03.0 1 04856</t>
  </si>
  <si>
    <t>ASEP SUSANTO</t>
  </si>
  <si>
    <t>MKR 2012 03.0 1 06988</t>
  </si>
  <si>
    <t>SYAIDAL FAHMI</t>
  </si>
  <si>
    <t>U HANA ENDRA</t>
  </si>
  <si>
    <t>MKR 2012 03.0 1 0 3604</t>
  </si>
  <si>
    <t>CECEP MULYADI</t>
  </si>
  <si>
    <t>MKR 2011 03.0 1 03 4089</t>
  </si>
  <si>
    <t>9479/P/C.3/IX/2012</t>
  </si>
  <si>
    <t>10178/P/C.3/X/2012</t>
  </si>
  <si>
    <t>DEDI KOMAR</t>
  </si>
  <si>
    <t>MKR 2011 03.0 1 03 3253</t>
  </si>
  <si>
    <t>1902/P/C.3/II/2013</t>
  </si>
  <si>
    <t>DARUSI IK</t>
  </si>
  <si>
    <t>MKR 2012 03.0 1 06728</t>
  </si>
  <si>
    <t>MKR 2012 03.0 1 0 5431</t>
  </si>
  <si>
    <t>MKR 2012 03.0 1 04907</t>
  </si>
  <si>
    <t>/P/C.3/VI/2014</t>
  </si>
  <si>
    <t>M IBNU KARJONO</t>
  </si>
  <si>
    <t>MKR 2013 03.0 1 00613</t>
  </si>
  <si>
    <t>SUKRI</t>
  </si>
  <si>
    <t>MKR 2012 03.0 1 05648</t>
  </si>
  <si>
    <t>DADANG PIRMAN</t>
  </si>
  <si>
    <t>MKR 2012 03.0 1 06276</t>
  </si>
  <si>
    <t>CIPONDOH</t>
  </si>
  <si>
    <t>MKR 2012 03.0 1 05402</t>
  </si>
  <si>
    <t>MELI HANDAYANI</t>
  </si>
  <si>
    <t>MKR 2012 03.0 1 03696</t>
  </si>
  <si>
    <t>MKR 2013 03.0 1 00477</t>
  </si>
  <si>
    <t>MKR 2013 03.0 1 00468</t>
  </si>
  <si>
    <t>MKR 2012 03.0 1 02915</t>
  </si>
  <si>
    <t>MKR 2012 03.0 1 05060</t>
  </si>
  <si>
    <t>MKR 2012 03.0 1 06312</t>
  </si>
  <si>
    <t>MKR 2012 03.0 1 03054</t>
  </si>
  <si>
    <t>ARI MOCH RIDWAN</t>
  </si>
  <si>
    <t>MKR 2012 03.0 1 03708</t>
  </si>
  <si>
    <t>UYUD</t>
  </si>
  <si>
    <t>MKR 2011 03.0 1 03 3747</t>
  </si>
  <si>
    <t>II IRIANINGSIH</t>
  </si>
  <si>
    <t>DIDI SUARDI</t>
  </si>
  <si>
    <t>LILIS NURJALIS</t>
  </si>
  <si>
    <t>DEDEN ARIFIN</t>
  </si>
  <si>
    <t>MKR 2013 03.0 1 00031</t>
  </si>
  <si>
    <t>DEWI SITI HAJAR</t>
  </si>
  <si>
    <t>MKR 2013 03.0 1 06712</t>
  </si>
  <si>
    <t>HASAN AYUB</t>
  </si>
  <si>
    <t>RINI TRISNAWATI</t>
  </si>
  <si>
    <t>MKR 2012 03.0 1 01906</t>
  </si>
  <si>
    <t>YANI HERNIA</t>
  </si>
  <si>
    <t>MKR 2012 03.0 1 07471</t>
  </si>
  <si>
    <t>ADE EMUS</t>
  </si>
  <si>
    <t>MKR 2012 03.0 1 06637</t>
  </si>
  <si>
    <t>ENANG RUHIAT</t>
  </si>
  <si>
    <t>IIT</t>
  </si>
  <si>
    <t>ENA SUMPENA</t>
  </si>
  <si>
    <t>FIAN</t>
  </si>
  <si>
    <t>DIDIN</t>
  </si>
  <si>
    <t>TUTI</t>
  </si>
  <si>
    <t>MKR 2013 03.0 1 00145</t>
  </si>
  <si>
    <t>RUDI BAHTIAR</t>
  </si>
  <si>
    <t>MKR 2013 03.0 1 01857</t>
  </si>
  <si>
    <t>USEP SULAEMAN</t>
  </si>
  <si>
    <t>IRWAN JUNIYANTO</t>
  </si>
  <si>
    <t>MKR 2012 03.0 1 02872</t>
  </si>
  <si>
    <t>DINA HANDAYANI</t>
  </si>
  <si>
    <t>EDWARD PILIANG</t>
  </si>
  <si>
    <t>MKR 2012 03.0 1 05708</t>
  </si>
  <si>
    <t>AHMAD K</t>
  </si>
  <si>
    <t>ATI SETIAWATI</t>
  </si>
  <si>
    <t>MKR 2011 03.0 1 03 1319</t>
  </si>
  <si>
    <t>MKR 2013 03.0 1 01289</t>
  </si>
  <si>
    <t>SURADI</t>
  </si>
  <si>
    <t>SAEBATUL KIBTIYAH</t>
  </si>
  <si>
    <t>DIDU ROSADI</t>
  </si>
  <si>
    <t>MKR 2013 03.0 1 02591</t>
  </si>
  <si>
    <t>AHMAD LUJEN</t>
  </si>
  <si>
    <t>FAISAL AMIR</t>
  </si>
  <si>
    <t>MKR 2012 03.0 1 07479</t>
  </si>
  <si>
    <t>ELI SUBADRI</t>
  </si>
  <si>
    <t>NASMAH</t>
  </si>
  <si>
    <t>MKR 2012 03.0 1 06144</t>
  </si>
  <si>
    <t>AHMAD SUHAEDI</t>
  </si>
  <si>
    <t>MKR 2013 03.0 1 00474</t>
  </si>
  <si>
    <t>NUR SAMAN</t>
  </si>
  <si>
    <t>AKHMAD JUBAEDIL</t>
  </si>
  <si>
    <t>H. TAPTAJANI</t>
  </si>
  <si>
    <t>ENUR NURDIN</t>
  </si>
  <si>
    <t>MKR 2012 03.0 1 07510</t>
  </si>
  <si>
    <t>IBIN</t>
  </si>
  <si>
    <t>UNDANG KOMARUDIN</t>
  </si>
  <si>
    <t>MKR 2013 03.0 1 00076</t>
  </si>
  <si>
    <t>QUDRAT AZIS HALIM</t>
  </si>
  <si>
    <t>EBEN SONTANI</t>
  </si>
  <si>
    <t>AAN JUBAEDAH</t>
  </si>
  <si>
    <t>DARMINTO</t>
  </si>
  <si>
    <t>ELA NURJANAH</t>
  </si>
  <si>
    <t>IJANG JAJAT</t>
  </si>
  <si>
    <t>MAMAT ROHMAT AMD</t>
  </si>
  <si>
    <t>DIAN NURAENIE</t>
  </si>
  <si>
    <t>BUDIANA</t>
  </si>
  <si>
    <t>MILLA CINDRA MAYLA</t>
  </si>
  <si>
    <t>MKR 2013 03.0 1 03008</t>
  </si>
  <si>
    <t>RONNY THUDI YUDIDAS</t>
  </si>
  <si>
    <t>UTAM HADIAWAN</t>
  </si>
  <si>
    <t>MKR 2013 03.0 1 00147</t>
  </si>
  <si>
    <t>YUSUF</t>
  </si>
  <si>
    <t>CHEVI HERMAWAN</t>
  </si>
  <si>
    <t>MKR 2012 03.0 1 06205</t>
  </si>
  <si>
    <t>IIE INASANI</t>
  </si>
  <si>
    <t>MKR 2012 03.0 1 06770</t>
  </si>
  <si>
    <t>CUCUN CUNTARA</t>
  </si>
  <si>
    <t>MKR 2013 03.0 1 02638</t>
  </si>
  <si>
    <t>YUDI YUSUF SODIKIN</t>
  </si>
  <si>
    <t>MKR 2013 03.0 1 00535</t>
  </si>
  <si>
    <t>AININ FIYAYANTINA</t>
  </si>
  <si>
    <t>MKR 2012 03.0 1 02396</t>
  </si>
  <si>
    <t>HENDI</t>
  </si>
  <si>
    <t>MKR 2011 03.0 1 03 5053</t>
  </si>
  <si>
    <t>OPAN SOPANDI</t>
  </si>
  <si>
    <t>MKR 2012 03.0 1 00427</t>
  </si>
  <si>
    <t>TUTI ROHAETI</t>
  </si>
  <si>
    <t>ASO HARYONO</t>
  </si>
  <si>
    <t>MKR 2012 03.0 1 04163</t>
  </si>
  <si>
    <t>MUMUNG KUSWARA</t>
  </si>
  <si>
    <t>MKR 2012 03.0 1 07571</t>
  </si>
  <si>
    <t>SUWARSA</t>
  </si>
  <si>
    <t>MKR 2013 03.0 1 01696</t>
  </si>
  <si>
    <t>MKR 2012 03.0 1 01897</t>
  </si>
  <si>
    <t>ENCENG SOLEHUDIN</t>
  </si>
  <si>
    <t>AI NUR BADRIAH</t>
  </si>
  <si>
    <t>MKR 2011 03.0 1 6750</t>
  </si>
  <si>
    <t>AI HARTATI</t>
  </si>
  <si>
    <t>MKR 2011 03.0 1 1414</t>
  </si>
  <si>
    <t>ENDANG WAHYU</t>
  </si>
  <si>
    <t>JENAL MUTAQIN</t>
  </si>
  <si>
    <t>MKR 2011 03.0 1 5644</t>
  </si>
  <si>
    <t>IIN MARWAN</t>
  </si>
  <si>
    <t>MKR 2011 03.0 1 3312</t>
  </si>
  <si>
    <t>HERDI SUHERDIAN</t>
  </si>
  <si>
    <t>MKR 2012 03.0 1 02898</t>
  </si>
  <si>
    <t>KASRAWI</t>
  </si>
  <si>
    <t>MKR 2012 03.0 1 07531</t>
  </si>
  <si>
    <t>MKR 2012 03.0 1 06711</t>
  </si>
  <si>
    <t>JARISMAN SARAGIH</t>
  </si>
  <si>
    <t>TAWUR MURYANTO</t>
  </si>
  <si>
    <t xml:space="preserve">HERNI RAHMAWATI </t>
  </si>
  <si>
    <t>MKR 2013 03.0 1 02140</t>
  </si>
  <si>
    <t>DENI SUNANDAR</t>
  </si>
  <si>
    <t>MKR 2013 03. 1 02140</t>
  </si>
  <si>
    <t>HENDRI BOEDIANSYAH</t>
  </si>
  <si>
    <t>MKR 2013 03.0 1 00008</t>
  </si>
  <si>
    <t>ASEP DANIMAN</t>
  </si>
  <si>
    <t>MKR 2012 03.0 1 02454</t>
  </si>
  <si>
    <t>TAUFIK</t>
  </si>
  <si>
    <t>MKR 2013 03.0 1 02971</t>
  </si>
  <si>
    <t>UJANG</t>
  </si>
  <si>
    <t>IIM ROHIMAH</t>
  </si>
  <si>
    <t>MKR 2013 03.0 1 01876</t>
  </si>
  <si>
    <t>NENI ROHAETI</t>
  </si>
  <si>
    <t>MKR 2011 03.0 1 5608</t>
  </si>
  <si>
    <t>KIKI RINI KUSWARI</t>
  </si>
  <si>
    <t>DERRY MARTIANA</t>
  </si>
  <si>
    <t>SARMAN NASUTION</t>
  </si>
  <si>
    <t>DEDEH HINDASAH</t>
  </si>
  <si>
    <t>JAENI H.</t>
  </si>
  <si>
    <t>MKR 2010 03.0 1 2175</t>
  </si>
  <si>
    <t>KURNIADI</t>
  </si>
  <si>
    <t>IMAS ROHAETI</t>
  </si>
  <si>
    <t>MKR 2012 03.0 1 0 6203</t>
  </si>
  <si>
    <t>HENDAR HERMAWAN</t>
  </si>
  <si>
    <t>USEP SUPRATMAN</t>
  </si>
  <si>
    <t>MKR 2013 03.0 1 00413</t>
  </si>
  <si>
    <t>UA EEP  ( DERWATI )</t>
  </si>
  <si>
    <t>KOSIM, H</t>
  </si>
  <si>
    <t>MKR 2011 03.0 1 4105</t>
  </si>
  <si>
    <t>ENGKON KONIAH</t>
  </si>
  <si>
    <t>MKR 2011 03.0 1 5669</t>
  </si>
  <si>
    <t>ADET SUKMANA</t>
  </si>
  <si>
    <t>MKR 2013 03.0 1 02829</t>
  </si>
  <si>
    <t>CHARLES SINAGA</t>
  </si>
  <si>
    <t>MKR 2013 03.0 1 02575</t>
  </si>
  <si>
    <t>TANTAN TANUWIHARJA</t>
  </si>
  <si>
    <t>MKR 2012 03.0 1 04275</t>
  </si>
  <si>
    <t>MKR 2013 03.0 1 01316</t>
  </si>
  <si>
    <t>ADE SURYANA</t>
  </si>
  <si>
    <t>MKR 2011 03.0 1 5017</t>
  </si>
  <si>
    <t>NIA SRI HANDAYANI</t>
  </si>
  <si>
    <t>IYA RUSYANA</t>
  </si>
  <si>
    <t>MKR 2012 03.0 1 05001</t>
  </si>
  <si>
    <t>HEN HEN</t>
  </si>
  <si>
    <t>FIRMAN NUGRAHA</t>
  </si>
  <si>
    <t>MKR 2012 03.0 1 07491</t>
  </si>
  <si>
    <t xml:space="preserve">MAMAT BIN TOHA </t>
  </si>
  <si>
    <t>MKR 2013 03.0 1 00590</t>
  </si>
  <si>
    <t>RAHMAT SOPIAN</t>
  </si>
  <si>
    <t>MUHAMAD SUKMA WIJAYA</t>
  </si>
  <si>
    <t>MKR 2013 03.0 1  01106</t>
  </si>
  <si>
    <t>LINCE HIMARYATI</t>
  </si>
  <si>
    <t>MKR 2013 03.0 1  02842</t>
  </si>
  <si>
    <t>SULIS SETIAWAN</t>
  </si>
  <si>
    <t>MKR 2012 03.0 1 0 7545</t>
  </si>
  <si>
    <t>BAMBANG P SUPRIYANTO</t>
  </si>
  <si>
    <t>MKR 2012 03.0 1 0 5076</t>
  </si>
  <si>
    <t>MKR 2013 03.0 1 0 2557</t>
  </si>
  <si>
    <t>MKR 2012 03.0 1 0 4211</t>
  </si>
  <si>
    <t>NUR BENNY ACHMAD</t>
  </si>
  <si>
    <t>MKR 2012 03.0 1  05401</t>
  </si>
  <si>
    <t>MKR 2012 03.0 1 05911</t>
  </si>
  <si>
    <t>MKR 2012 03.0 1 06740</t>
  </si>
  <si>
    <t>MKR 2013 03.0 1 02925</t>
  </si>
  <si>
    <t>MKR 2013 03.0 1 01244</t>
  </si>
  <si>
    <t>JATIUWUNG</t>
  </si>
  <si>
    <t>IIS ISMAYATI &amp; DAYAT</t>
  </si>
  <si>
    <t>/P/C.3/VII/2014</t>
  </si>
  <si>
    <t>MKR 2012 03.0 1 06756</t>
  </si>
  <si>
    <t>MKR 2012 03.0 1 03697</t>
  </si>
  <si>
    <t>MKR 2012 03.0 1 04955</t>
  </si>
  <si>
    <t>MKR 2011 03.0 1 00495</t>
  </si>
  <si>
    <t>AGUS RUKMANA malingping</t>
  </si>
  <si>
    <t>UJANG SUPARMAN malingping</t>
  </si>
  <si>
    <t>MUSMULYADI malingping</t>
  </si>
  <si>
    <t>JEJE JAELANI</t>
  </si>
  <si>
    <t>CEPI DARIPIN</t>
  </si>
  <si>
    <t>AGUS SURYANATA</t>
  </si>
  <si>
    <t>MKR 2013 03.0 1 00007</t>
  </si>
  <si>
    <t>YAYAN RUHYAN</t>
  </si>
  <si>
    <t>ENDANG SANJAYA</t>
  </si>
  <si>
    <t>IRFAN MAULANA</t>
  </si>
  <si>
    <t>ROBY SAPRANI</t>
  </si>
  <si>
    <t>ASEP ABIDIN</t>
  </si>
  <si>
    <t>MKR 2012 03.0 1 06777</t>
  </si>
  <si>
    <t>ACEP WAHYUDI</t>
  </si>
  <si>
    <t>MKR 2012 03.0 1 03280</t>
  </si>
  <si>
    <t>DJEDI RAMADHANI</t>
  </si>
  <si>
    <t>MKR 2012 03.0 1 06771</t>
  </si>
  <si>
    <t>MKR 2011 03.0 1 03 6010</t>
  </si>
  <si>
    <t>MKR 2013 03.0 1 02552</t>
  </si>
  <si>
    <t>HENDRI ISKANDAR DINATA</t>
  </si>
  <si>
    <t>DADANG SAEPUDIN</t>
  </si>
  <si>
    <t>MKR 2013 03.0 1 02471</t>
  </si>
  <si>
    <t>MKR 2013 03.0 1 01887</t>
  </si>
  <si>
    <t>ULOH</t>
  </si>
  <si>
    <t>MKR 2013 03.0 1 01450</t>
  </si>
  <si>
    <t>ANI ROSIDI</t>
  </si>
  <si>
    <t>TIA SRI WARISMAN</t>
  </si>
  <si>
    <t>YOLA AFRYLIANI</t>
  </si>
  <si>
    <t>HARAPAN WILTER MANALU</t>
  </si>
  <si>
    <t>MKR 2013 03.0 1 01317</t>
  </si>
  <si>
    <t>RANI MARYANI</t>
  </si>
  <si>
    <t>MKR 2012 03.0 1 06786</t>
  </si>
  <si>
    <t>H MAMAN SETIADI</t>
  </si>
  <si>
    <t>MKR 2012 03.0 1 06636</t>
  </si>
  <si>
    <t>ANTO SUPRIYANTO</t>
  </si>
  <si>
    <t>MKR 2013 03.0 1 02514</t>
  </si>
  <si>
    <t>VIAN HERYANTO</t>
  </si>
  <si>
    <t>MKR 2012 03.0 1 03 03723</t>
  </si>
  <si>
    <t>IMANUDIN</t>
  </si>
  <si>
    <t>MKR 2011 03.0 1 03 5027</t>
  </si>
  <si>
    <t>ERAH SUHAERAH</t>
  </si>
  <si>
    <t>MKR 2011 03.0 1 03 4502</t>
  </si>
  <si>
    <t>NEDI JUNAEDI</t>
  </si>
  <si>
    <t>MKR 2011 03.0 1 03 3876</t>
  </si>
  <si>
    <t>ATI SUHAETI</t>
  </si>
  <si>
    <t>MKR 2011 03.0 1 03 3867</t>
  </si>
  <si>
    <t>MADROJI</t>
  </si>
  <si>
    <t>MKR 2012 03.0 1 02160</t>
  </si>
  <si>
    <t>RUDI HERYADI</t>
  </si>
  <si>
    <t>MKR 2011 03.0 1 03 6054</t>
  </si>
  <si>
    <t>YANI ROSYANI</t>
  </si>
  <si>
    <t>MKR 2012 03.0 1 04223</t>
  </si>
  <si>
    <t>EKA D NOVIANTI</t>
  </si>
  <si>
    <t>LUKMAN</t>
  </si>
  <si>
    <t>YENI HANDAYANI</t>
  </si>
  <si>
    <t>INDRA NUGRAHA ROSYID</t>
  </si>
  <si>
    <t>MKR 2012 03.0 1 04259</t>
  </si>
  <si>
    <t>UJANG NURDIN</t>
  </si>
  <si>
    <t>MUHAMADDIN</t>
  </si>
  <si>
    <t>MKR 2013 03.0 1 02336</t>
  </si>
  <si>
    <t>MKR 2012 03.0 1 06068</t>
  </si>
  <si>
    <t>MKR 2011 03.0 1 03 1355</t>
  </si>
  <si>
    <t>NURJEN</t>
  </si>
  <si>
    <t>MKR 2010 03.0 1 3 3024</t>
  </si>
  <si>
    <t>ANDI ROHANDI</t>
  </si>
  <si>
    <t>MKR 2011 03.0 1 03 2400</t>
  </si>
  <si>
    <t>ENTJEP MUNADJAT</t>
  </si>
  <si>
    <t>MKR 2011 03.0 1 03 5475</t>
  </si>
  <si>
    <t>ELAH JUHAERAH</t>
  </si>
  <si>
    <t>MKR 2010 03.0 1 03 3024</t>
  </si>
  <si>
    <t>YUYUN YUNIOR</t>
  </si>
  <si>
    <t>MKR 2013 03.0 1 00426</t>
  </si>
  <si>
    <t>NENENG SURYATI</t>
  </si>
  <si>
    <t>EMAN AHMAD</t>
  </si>
  <si>
    <t>ATANG SUTARMO</t>
  </si>
  <si>
    <t>TONI AGUNG SUHARTO</t>
  </si>
  <si>
    <t>RANGGA KUSUMA</t>
  </si>
  <si>
    <t>MKR 2013 3.0 1 02358</t>
  </si>
  <si>
    <t>NURJALIAH</t>
  </si>
  <si>
    <t>MKR 2012 03.0 1 04521</t>
  </si>
  <si>
    <t>ANA SUKMANA</t>
  </si>
  <si>
    <t>M. ABDUL AZIS</t>
  </si>
  <si>
    <t>MKR 2013 03.0 1 01697</t>
  </si>
  <si>
    <t>ROYANI</t>
  </si>
  <si>
    <t>MKR 2011 03.0 1 03 4994</t>
  </si>
  <si>
    <t>EVI KUSMAYADI</t>
  </si>
  <si>
    <t>MKR 2012 03.0 1 01675</t>
  </si>
  <si>
    <t xml:space="preserve">MAMAN SURYANA </t>
  </si>
  <si>
    <t>MKR 2011 03.0 1 03 5658</t>
  </si>
  <si>
    <t>DAWOUD ABDULLAH</t>
  </si>
  <si>
    <t>NINING KOMARIAH</t>
  </si>
  <si>
    <t>HJ. SITI NAFISAH</t>
  </si>
  <si>
    <t>MKR 2012 03.0 1 02875</t>
  </si>
  <si>
    <t>ASEP HADIAN</t>
  </si>
  <si>
    <t>MKR 2013 03.0 1 02145</t>
  </si>
  <si>
    <t>MKR 2013 03.0 1 03283</t>
  </si>
  <si>
    <t>MKR 2013 03.0 1 01360</t>
  </si>
  <si>
    <t>EMAR SUMARSIH</t>
  </si>
  <si>
    <t>ROSI DAYANA</t>
  </si>
  <si>
    <t>MKR 2012 03.0 1 00496</t>
  </si>
  <si>
    <t>ETTY SUMIATY</t>
  </si>
  <si>
    <t>MKR 2013 03.0 1 02076</t>
  </si>
  <si>
    <t>/P/C.3/VIII/2014</t>
  </si>
  <si>
    <t>LINA</t>
  </si>
  <si>
    <t>MKR 2013 03.0 1 02960</t>
  </si>
  <si>
    <t>IWAN SOLIHIN</t>
  </si>
  <si>
    <t>MKR 2013 03.0 1 01257</t>
  </si>
  <si>
    <t>ASEP SADIAN SUDIANTO</t>
  </si>
  <si>
    <t>MKR 2012 03.0 1 03823</t>
  </si>
  <si>
    <t>MKR 2012 03.0 1 07350</t>
  </si>
  <si>
    <t>DEDE DEDIH  ( DERWATI )</t>
  </si>
  <si>
    <t>IYAN HERYANA</t>
  </si>
  <si>
    <t>RAHMAT MEDANG KAYUNA</t>
  </si>
  <si>
    <t>AKMARUDIN</t>
  </si>
  <si>
    <t>MKR 2012 03.0 1 07511</t>
  </si>
  <si>
    <t>NOVI YARTI</t>
  </si>
  <si>
    <t>MKR 2013 03.0 1 01882</t>
  </si>
  <si>
    <t>ENUNG MULYANI NINGRUM</t>
  </si>
  <si>
    <t>MTG 2009 03.0 1 03 0764</t>
  </si>
  <si>
    <t>TITI MARSITI</t>
  </si>
  <si>
    <t>04 1627 03</t>
  </si>
  <si>
    <t>9024/P/C.3/VIII/2014</t>
  </si>
  <si>
    <t>8995/P/C.3/VIII/2014</t>
  </si>
  <si>
    <t>ZENAL MUTAQIN</t>
  </si>
  <si>
    <t>MKR 2012 03.0 1 07562</t>
  </si>
  <si>
    <t>MKR 2012 03.0 1 06341</t>
  </si>
  <si>
    <t>HERI HERYADI</t>
  </si>
  <si>
    <t>MKR 2012 03.0 1 03011</t>
  </si>
  <si>
    <t>DEPI WIDIA SIP</t>
  </si>
  <si>
    <t>ANDRI RISDIAN</t>
  </si>
  <si>
    <t>ENOK HASANAH</t>
  </si>
  <si>
    <t>MKR 2012 03.0 1 06089</t>
  </si>
  <si>
    <t>EDO</t>
  </si>
  <si>
    <t>MKR 2013 03.0 1 02676</t>
  </si>
  <si>
    <t>MKR 2013 03.0 1 04724</t>
  </si>
  <si>
    <t>MKR 2013 03.0 1 0 02390</t>
  </si>
  <si>
    <t>IMAN HILMAN</t>
  </si>
  <si>
    <t>MKR 2013 03.0 1 0 02975</t>
  </si>
  <si>
    <t>ASEP GANI NURJAMAN</t>
  </si>
  <si>
    <t>MKR 2013 03.0 1 00499</t>
  </si>
  <si>
    <t>KIKIN SODIKIN</t>
  </si>
  <si>
    <t>MKR 2012 03.0 1 02391</t>
  </si>
  <si>
    <t>JUJUM SAEPUDIN</t>
  </si>
  <si>
    <t>HEDI BIN IIP</t>
  </si>
  <si>
    <t>MKR 2011 03.0 1 1252</t>
  </si>
  <si>
    <t>ASEP HERMANSYAH</t>
  </si>
  <si>
    <t>KIKI BASUKI</t>
  </si>
  <si>
    <t>HENDRIANA</t>
  </si>
  <si>
    <t>LILIS NURJANAH</t>
  </si>
  <si>
    <t>HAMID</t>
  </si>
  <si>
    <t>MKR 2012 03.0 1 05674</t>
  </si>
  <si>
    <t>AHROM</t>
  </si>
  <si>
    <t>ANDRI DRAJAT</t>
  </si>
  <si>
    <t>MKR 2013 03,0 1 01882</t>
  </si>
  <si>
    <t>DUDU RUSYANA</t>
  </si>
  <si>
    <t>IDAN ANDIANA</t>
  </si>
  <si>
    <t>CECEP WAHIDIN</t>
  </si>
  <si>
    <t>MKR 2013 03.0 1 01267</t>
  </si>
  <si>
    <t>MKR 2012 03.0 1 03790</t>
  </si>
  <si>
    <t>MKR 2012 03.0 1 04246</t>
  </si>
  <si>
    <t>MKR 2013 03.0 1  01311</t>
  </si>
  <si>
    <t>R. BAMBANG IRAWAN</t>
  </si>
  <si>
    <t>MKR 2013 03.0 1  00416</t>
  </si>
  <si>
    <t>SAHRUDIN</t>
  </si>
  <si>
    <t>MKR 2012 03.0 1  06160</t>
  </si>
  <si>
    <t>SUDIRJA</t>
  </si>
  <si>
    <t>MKR 2012 03.0 1  03625</t>
  </si>
  <si>
    <t>MKR 2012 03.0 1  06763</t>
  </si>
  <si>
    <t>NUR RIZKI</t>
  </si>
  <si>
    <t>MKR 2013 03.0 1  02476</t>
  </si>
  <si>
    <t>MKR 2012 03.0 1  05592</t>
  </si>
  <si>
    <t>4030/P/C.3/IV/2014</t>
  </si>
  <si>
    <t>3924/P/C.3/IV/2014</t>
  </si>
  <si>
    <t>4691/P/C.3/V/2014</t>
  </si>
  <si>
    <t>/P/C.3/IX/2014</t>
  </si>
  <si>
    <t>MKR 2012 03.0 1  06797</t>
  </si>
  <si>
    <t>ENUNG KARWATI</t>
  </si>
  <si>
    <t>MUHAMAD ROFIK RIFAI</t>
  </si>
  <si>
    <t>MKR 2013 03.0 1 03 02371</t>
  </si>
  <si>
    <t>MULYANTO BUDIANA</t>
  </si>
  <si>
    <t>MKR 2013 03.0 1 03 01266</t>
  </si>
  <si>
    <t>IDAM HALIDIN</t>
  </si>
  <si>
    <t>MKR 2013 03.0 1 03 02575</t>
  </si>
  <si>
    <t>NANDANG</t>
  </si>
  <si>
    <t>MKR 2012 03.0 1  03822</t>
  </si>
  <si>
    <t>AYI HAMDAN</t>
  </si>
  <si>
    <t>MKR 2012 03.0 1  06099</t>
  </si>
  <si>
    <t>MKR 2013 03.0 1  03053</t>
  </si>
  <si>
    <t>DWI PURYANTO</t>
  </si>
  <si>
    <t>MKR 2013 03.0 1  01868</t>
  </si>
  <si>
    <t>SARWANAH</t>
  </si>
  <si>
    <t>MKR 2012 03.0 1 03065</t>
  </si>
  <si>
    <t>MKR 2013 03.0 1 02686</t>
  </si>
  <si>
    <t>MKR 2013 03.01 02686</t>
  </si>
  <si>
    <t>MKR 2012 03.0 1 06066</t>
  </si>
  <si>
    <t>MKR 2012 03.0 1 04451</t>
  </si>
  <si>
    <t>MKR 2012 03.0 1 06307</t>
  </si>
  <si>
    <t>AEP SAEPULLOH</t>
  </si>
  <si>
    <t>MKR 2011 03.0 1 01329</t>
  </si>
  <si>
    <t>AMAH</t>
  </si>
  <si>
    <t>A. RAPI</t>
  </si>
  <si>
    <t>MKR 2012 03.0 1 03077</t>
  </si>
  <si>
    <t>SUNARTA</t>
  </si>
  <si>
    <t>H. BEDI</t>
  </si>
  <si>
    <t>FATUBI BIN H. RASIMAN</t>
  </si>
  <si>
    <t>ADENG KOSWARA</t>
  </si>
  <si>
    <t>JAINUL ARIFIN</t>
  </si>
  <si>
    <t>MKR 2012 03.0 1 05067</t>
  </si>
  <si>
    <t>MKR 2012 03.0 1 06747</t>
  </si>
  <si>
    <t>12402/P/C.3/XI/2013</t>
  </si>
  <si>
    <t>10183/P/C.3/X/2013</t>
  </si>
  <si>
    <t>11229/P/C.3/X/2013</t>
  </si>
  <si>
    <t>9380/P/C.3/IX/2013</t>
  </si>
  <si>
    <t>12135/P/C.3/XI/2013</t>
  </si>
  <si>
    <t>12148/P/C.3/XI/2013</t>
  </si>
  <si>
    <t>12143/P/C.3/XI/2013</t>
  </si>
  <si>
    <t>12082/P/C.3/XI/2013</t>
  </si>
  <si>
    <t>10922/P/C.3/X/2013</t>
  </si>
  <si>
    <t>9366/P/C.3/IX/2013</t>
  </si>
  <si>
    <t>3928/P/C.3/V/2012</t>
  </si>
  <si>
    <t>/P/C.3/X/2014</t>
  </si>
  <si>
    <t>GALAXI</t>
  </si>
  <si>
    <t>MKR 2013 03.0 1 02377</t>
  </si>
  <si>
    <t>KRAMATWATU</t>
  </si>
  <si>
    <t>ADE SITI FATHIMAH S.Pd</t>
  </si>
  <si>
    <t>H.A AMBAHJUL</t>
  </si>
  <si>
    <t>HOLIL HIDAYAT</t>
  </si>
  <si>
    <t>TARYUDI</t>
  </si>
  <si>
    <t>ANUGRAH YOENIS S</t>
  </si>
  <si>
    <t>MKR 2012 03.0 1 06750</t>
  </si>
  <si>
    <t xml:space="preserve">MUHAMAD EDVAN MAULANA </t>
  </si>
  <si>
    <t>MARKANI</t>
  </si>
  <si>
    <t>MKR 2012 03.0 1 04453</t>
  </si>
  <si>
    <t xml:space="preserve">MUHAMMAD SAFEI </t>
  </si>
  <si>
    <t>RUSLI</t>
  </si>
  <si>
    <t>MKR 2012 03.0 1  01653</t>
  </si>
  <si>
    <t>MKR 2013 03.0 1  01810</t>
  </si>
  <si>
    <t>MKR 2013 03.0 1 02609</t>
  </si>
  <si>
    <t>DADAN   ( DERWATI )</t>
  </si>
  <si>
    <t>YANA MULYANA   ( DERWATI )</t>
  </si>
  <si>
    <t>DIAN MARDIANI MAKI</t>
  </si>
  <si>
    <t>MKR 2013 03.0 1 02387</t>
  </si>
  <si>
    <t>INA RATNANINGSIH</t>
  </si>
  <si>
    <t>RUKMINI</t>
  </si>
  <si>
    <t>HENDRA LESMANA</t>
  </si>
  <si>
    <t>MKR 2012 03.0 1 06691</t>
  </si>
  <si>
    <t>RIZKI LAZUARDI</t>
  </si>
  <si>
    <t>AHMAD DASUKI</t>
  </si>
  <si>
    <t>MKR 2012 03.0 1 06070</t>
  </si>
  <si>
    <t>MUHAMAD SUR'I</t>
  </si>
  <si>
    <t>MKR 2012 03.0 1 01780</t>
  </si>
  <si>
    <t>HERI AMSARI</t>
  </si>
  <si>
    <t xml:space="preserve">AHMAD MUKTI </t>
  </si>
  <si>
    <t xml:space="preserve">EULIS TINI </t>
  </si>
  <si>
    <t>GURUH JUNGJUNAN</t>
  </si>
  <si>
    <t>ELI YULIAWATI</t>
  </si>
  <si>
    <t>ADE SUPRIADI</t>
  </si>
  <si>
    <t>MKR 2013 03.0 1  00475</t>
  </si>
  <si>
    <t>MKR 2013 03.0 1 01806</t>
  </si>
  <si>
    <t>DIDI KUSWARA</t>
  </si>
  <si>
    <t xml:space="preserve">YIYI MULYANI </t>
  </si>
  <si>
    <t>ITA SULAEMAN</t>
  </si>
  <si>
    <t>MKR 2013 03.0 1 02677</t>
  </si>
  <si>
    <t>DINDIN WAHYUDIN</t>
  </si>
  <si>
    <t>BAYU ASMARA</t>
  </si>
  <si>
    <t>IING ASIKIN</t>
  </si>
  <si>
    <t>MKR 2012 03.0 1 06782</t>
  </si>
  <si>
    <t>OING</t>
  </si>
  <si>
    <t>MKR 2012 03.0 1 03 06782</t>
  </si>
  <si>
    <t>AI ROSMAWATI</t>
  </si>
  <si>
    <t>TANTAN WIJAYA</t>
  </si>
  <si>
    <t>MKR 2013 03.0 1 03289</t>
  </si>
  <si>
    <t>LELA SUSILAWATI</t>
  </si>
  <si>
    <t>MKR 2013 03.0 1 04915</t>
  </si>
  <si>
    <t>NINING A</t>
  </si>
  <si>
    <t>MKR 2012 03.0 1 06702</t>
  </si>
  <si>
    <t>5680/P/C.3/VI/2014</t>
  </si>
  <si>
    <t>/P/C.3/XI/2014</t>
  </si>
  <si>
    <t>TEGUH SABAR IMAN</t>
  </si>
  <si>
    <t>ENGKUS KUSNIDAR</t>
  </si>
  <si>
    <t>MKR 2011 03.0 1 03 5017</t>
  </si>
  <si>
    <t>ODANG BAHTIAR</t>
  </si>
  <si>
    <t>MKR 2013 03.0 1 02546</t>
  </si>
  <si>
    <t xml:space="preserve"> ASMADI</t>
  </si>
  <si>
    <t>MKR 2013 03.0 1 00419</t>
  </si>
  <si>
    <t>UJANG HARI</t>
  </si>
  <si>
    <t>MKR 2012 03.0 1 02172</t>
  </si>
  <si>
    <t>NIJENI</t>
  </si>
  <si>
    <t>MKR 2012 03.0 1 06310</t>
  </si>
  <si>
    <t>SUBARA</t>
  </si>
  <si>
    <t>MKR 2012 03.0 1 04455</t>
  </si>
  <si>
    <t>MKR 2013 03.0 1 02470</t>
  </si>
  <si>
    <t xml:space="preserve">ABDUL ROJAK </t>
  </si>
  <si>
    <t>MKR 2013 03.0 1 02854</t>
  </si>
  <si>
    <t>FERRY HERDIANA</t>
  </si>
  <si>
    <t>ANDRI PARTAKUSUMAH</t>
  </si>
  <si>
    <t>MKR 2013 03.0 1 02489</t>
  </si>
  <si>
    <t>WENDI ANDRIANA</t>
  </si>
  <si>
    <t>NANA RUSMANA</t>
  </si>
  <si>
    <t>SAEPUL PALAH</t>
  </si>
  <si>
    <t>NITA</t>
  </si>
  <si>
    <t>ADE CICIH SUKAESIH</t>
  </si>
  <si>
    <t>MKR 2012 03.0 1 06776</t>
  </si>
  <si>
    <t>ACA CAHYANA</t>
  </si>
  <si>
    <t>MKR 2013 03.0 1 01109</t>
  </si>
  <si>
    <t>ERAT</t>
  </si>
  <si>
    <t>MKR 2012 03.0 1 06886</t>
  </si>
  <si>
    <t>DUSEP</t>
  </si>
  <si>
    <t>MKR 2013 03.0 1 00632</t>
  </si>
  <si>
    <t>ATEP DAHMAN</t>
  </si>
  <si>
    <t>SYARWAN</t>
  </si>
  <si>
    <t>MKR 2013 03.0 1 00489</t>
  </si>
  <si>
    <t>PRIATNA</t>
  </si>
  <si>
    <t>MKR 2013 03.0 1 02389</t>
  </si>
  <si>
    <t>YANA HARDINSYAH</t>
  </si>
  <si>
    <t>MKR 2012 03.0 1 04908</t>
  </si>
  <si>
    <t>SOPIAN NASIR</t>
  </si>
  <si>
    <t>MKR 2013 03.0 1 02358</t>
  </si>
  <si>
    <t>DADANG FIRMANSYAH</t>
  </si>
  <si>
    <t>MKR 2012 03.0 1 06758</t>
  </si>
  <si>
    <t>AJAY SUJAI</t>
  </si>
  <si>
    <t>MKR 2011 03.0 1 03 1518</t>
  </si>
  <si>
    <t>/P/C.3/XII/2014</t>
  </si>
  <si>
    <t>DEDE SUARMAN</t>
  </si>
  <si>
    <t>MTG 2011 03.0 1 03 5030</t>
  </si>
  <si>
    <t>TEDY TATANG HERYADI</t>
  </si>
  <si>
    <t>DANDIN MUHIDIN</t>
  </si>
  <si>
    <t>MTG 2011 03.0 1 03 5411</t>
  </si>
  <si>
    <t>15264/P/C.3/XII/2014</t>
  </si>
  <si>
    <t>AYU DEWI PRASANTI</t>
  </si>
  <si>
    <t>MTG 2013 03.0 1 01620</t>
  </si>
  <si>
    <t xml:space="preserve">MKR 2013 03.0 1 02591 </t>
  </si>
  <si>
    <t>MKR 2012 03.0 1 05618</t>
  </si>
  <si>
    <t>NUR JUANGSIH</t>
  </si>
  <si>
    <t>DADANG WIDARYA</t>
  </si>
  <si>
    <t>CECE</t>
  </si>
  <si>
    <t>IKAH</t>
  </si>
  <si>
    <t>MKR 2012 03.0 1 07342</t>
  </si>
  <si>
    <t>MKR 2012 03.0 1 03024</t>
  </si>
  <si>
    <t>SUSILAWATI DJUNAEDI</t>
  </si>
  <si>
    <t>POPONG SANDRA SUGANDA</t>
  </si>
  <si>
    <t>SONDANG SITOHAN</t>
  </si>
  <si>
    <t>MKR 2012 03.0 1 04911</t>
  </si>
  <si>
    <t>SUSANTI</t>
  </si>
  <si>
    <t>SAEPULOH</t>
  </si>
  <si>
    <t>MKR 2012 03.0 1 06309</t>
  </si>
  <si>
    <t>DODY RAMDANI</t>
  </si>
  <si>
    <t>WIDANI</t>
  </si>
  <si>
    <t>ALI MURTOPO</t>
  </si>
  <si>
    <t>DAPIK KHOLIS</t>
  </si>
  <si>
    <t>MOCH FREDY D, AMD</t>
  </si>
  <si>
    <t>SITI SOPIAH</t>
  </si>
  <si>
    <t>ZAPULLOH</t>
  </si>
  <si>
    <t>MKR 2012 03.0 1 06997</t>
  </si>
  <si>
    <t>RONI RUSTANDI</t>
  </si>
  <si>
    <t>DIDIN WAHYUDIN</t>
  </si>
  <si>
    <t>MKR 2012 03.0 1 05712</t>
  </si>
  <si>
    <t>MKR 2013 03.0 1 02675</t>
  </si>
  <si>
    <t>MKR 2013 03.0 1 00146</t>
  </si>
  <si>
    <t>MKR 2013 03.0 1 03 01697</t>
  </si>
  <si>
    <t>ENDANG SUHARTATIK</t>
  </si>
  <si>
    <t>MTG 2014 03.0 1 05352</t>
  </si>
  <si>
    <t>NURLIS SETYOWATI</t>
  </si>
  <si>
    <t>TOMMY ADITYA SATRIA</t>
  </si>
  <si>
    <t>MTG 2012 03.0 1 07210</t>
  </si>
  <si>
    <t>MKR 2012 03.0 1 06753</t>
  </si>
  <si>
    <t>MKR 2013 03.0 1 02475</t>
  </si>
  <si>
    <t>MKR 2012 03.0 1 04260</t>
  </si>
  <si>
    <t>MKR 2011 03.0 1 03 6992</t>
  </si>
  <si>
    <t>MKR 2013 03.0 1 02395</t>
  </si>
  <si>
    <t>MKR 2012 03.0 1 04910</t>
  </si>
  <si>
    <t>FATHI</t>
  </si>
  <si>
    <t>Saefudin</t>
  </si>
  <si>
    <t>IYEP SALIM NURDIN</t>
  </si>
  <si>
    <t>IIS ROHANAH</t>
  </si>
  <si>
    <t>MKR 2013 03.0 1 00002</t>
  </si>
  <si>
    <t>MKR 2012 03.0 1 04247</t>
  </si>
  <si>
    <t>MKR 2012 03.0 1 05678</t>
  </si>
  <si>
    <t>MKR 2012 03.0 1 05679</t>
  </si>
  <si>
    <t>MKR 2013 03.0 1 03294</t>
  </si>
  <si>
    <t>MKR 2012 03.0 1 04420</t>
  </si>
  <si>
    <t>MKR 2013 03.0 1 02535</t>
  </si>
  <si>
    <t>MKR 2012 03.0 1 01905</t>
  </si>
  <si>
    <t>MKR 2013 03.0 1 02678</t>
  </si>
  <si>
    <t>DENI HANDAYANI</t>
  </si>
  <si>
    <t>ELLIS SULASTRI</t>
  </si>
  <si>
    <t>MKR 2013 03.0 1 02842</t>
  </si>
  <si>
    <t>MKR 2013 03.0 1 01107</t>
  </si>
  <si>
    <t>MKR 2013 03.0 1  02637</t>
  </si>
  <si>
    <t>MKR 2012 03.0 1  02637</t>
  </si>
  <si>
    <t>EDED</t>
  </si>
  <si>
    <t>FESSOL DJAFAR SALMIN</t>
  </si>
  <si>
    <t>MKR 2013 03.0 1 02969</t>
  </si>
  <si>
    <t>MUSTAKIM</t>
  </si>
  <si>
    <t>MKR 2013 03.0 1 01232</t>
  </si>
  <si>
    <t>OOM ROHMAN SUHAESTIN</t>
  </si>
  <si>
    <t>KASDAR</t>
  </si>
  <si>
    <t>H. ENCEP MARGANI</t>
  </si>
  <si>
    <t>KCP</t>
  </si>
  <si>
    <t>NO. REKENING</t>
  </si>
  <si>
    <t>B</t>
  </si>
  <si>
    <t>C</t>
  </si>
  <si>
    <t>D</t>
  </si>
  <si>
    <t>E</t>
  </si>
  <si>
    <t>F</t>
  </si>
  <si>
    <t>G</t>
  </si>
  <si>
    <t>H</t>
  </si>
  <si>
    <t>I</t>
  </si>
  <si>
    <t>K</t>
  </si>
  <si>
    <t>L</t>
  </si>
  <si>
    <t>M</t>
  </si>
  <si>
    <t>PT BANK JABAR BANTEN</t>
  </si>
  <si>
    <t>PATROL</t>
  </si>
  <si>
    <t>647/P/C.3/I/2015</t>
  </si>
  <si>
    <t>AGUS RIADI</t>
  </si>
  <si>
    <t>UUS USMAN</t>
  </si>
  <si>
    <t>KOPO SAYATI</t>
  </si>
  <si>
    <t>X</t>
  </si>
  <si>
    <t>W</t>
  </si>
  <si>
    <t>Y</t>
  </si>
  <si>
    <t>YAYAN SOPYAN</t>
  </si>
  <si>
    <t>AHMAD SUPIYAN</t>
  </si>
  <si>
    <t>ROBIATUL ADAM</t>
  </si>
  <si>
    <t>EMAY MASMAENAH</t>
  </si>
  <si>
    <t>SOFANUDIN</t>
  </si>
  <si>
    <t>SITI UMAYROH</t>
  </si>
  <si>
    <t>BUHARI</t>
  </si>
  <si>
    <t>ISKANDAR</t>
  </si>
  <si>
    <t>TETI SUKAETI</t>
  </si>
  <si>
    <t>IWAN SOMANTRI</t>
  </si>
  <si>
    <t>TEDI SUTADI</t>
  </si>
  <si>
    <t>M HERLAN</t>
  </si>
  <si>
    <t>UCEN</t>
  </si>
  <si>
    <t>IMA NURJANAH</t>
  </si>
  <si>
    <t>HINDASAH</t>
  </si>
  <si>
    <t>AGUS SOMANTRI</t>
  </si>
  <si>
    <t>NUNUH SUHINDA</t>
  </si>
  <si>
    <t>UUS AHMAD RIDLO</t>
  </si>
  <si>
    <t>ABDUL BASIT</t>
  </si>
  <si>
    <t>A SIROJUDIN</t>
  </si>
  <si>
    <t>ASEP RAHMAT SETIADI</t>
  </si>
  <si>
    <t>SABDONO YUDHI W</t>
  </si>
  <si>
    <t>MULYADIH</t>
  </si>
  <si>
    <t>AGUS WARDI</t>
  </si>
  <si>
    <t>NORMAWATI MALAU</t>
  </si>
  <si>
    <t>DEWI RANI PUSPITASARI</t>
  </si>
  <si>
    <t>IYEP MAHFUDIN</t>
  </si>
  <si>
    <t>RONI SYAHRONI</t>
  </si>
  <si>
    <t>IMAS HALIMAH</t>
  </si>
  <si>
    <t>MUHANDI</t>
  </si>
  <si>
    <t>M. SAMIN</t>
  </si>
  <si>
    <t>IPAH HARYATI</t>
  </si>
  <si>
    <t>ROHMANUDIN</t>
  </si>
  <si>
    <t>MOCHAMAD ENZEN</t>
  </si>
  <si>
    <t>MELI MELIANA</t>
  </si>
  <si>
    <t>AGUS HERMAWAN</t>
  </si>
  <si>
    <t>IIM IMAS</t>
  </si>
  <si>
    <t>ISAK</t>
  </si>
  <si>
    <t>---</t>
  </si>
  <si>
    <t xml:space="preserve">MKR 2012 03.02 05059 </t>
  </si>
  <si>
    <t>MKR 2013 03.0 1 01894</t>
  </si>
  <si>
    <t>MKR 2012 03.0 1 07098</t>
  </si>
  <si>
    <t>MKR 2013 03.0 1 04505</t>
  </si>
  <si>
    <t>MKR 2013 03.0 1 04509</t>
  </si>
  <si>
    <t>MKR 2011 03.0 1 03 3298</t>
  </si>
  <si>
    <t>MKR 2012 03.0 1 05413</t>
  </si>
  <si>
    <t>MKR 2012 03.0 1  06297</t>
  </si>
  <si>
    <t>MKR 2011 03.0 1 5967</t>
  </si>
  <si>
    <t>MKR 2012 03.0 1 05646</t>
  </si>
  <si>
    <t>MKR 2013 03.0 1 03353</t>
  </si>
  <si>
    <t>MKR 2012 03.0 1 06171</t>
  </si>
  <si>
    <t>MKR 2013 03.0 1 02612</t>
  </si>
  <si>
    <t>MKR 2013 03.0 1 02362</t>
  </si>
  <si>
    <t>MKR 2013 03.0 1 01324</t>
  </si>
  <si>
    <t>MKR 2011 03.0 1 03 3871</t>
  </si>
  <si>
    <t>MKR 2013 03.0 1 02572</t>
  </si>
  <si>
    <t xml:space="preserve">MKR 2013 03.0 1 02395 </t>
  </si>
  <si>
    <t>MKR 2012 03.0 1 06067</t>
  </si>
  <si>
    <t>MKR 2012 03.0 1 05065</t>
  </si>
  <si>
    <t>MKR 2012 03.0 1 01066</t>
  </si>
  <si>
    <t>MKR 2012 03.0 1 06751</t>
  </si>
  <si>
    <t>MKR 2012 03.0 1 06982</t>
  </si>
  <si>
    <t>MKR 2013 03.0 1 01291</t>
  </si>
  <si>
    <t>MKR 2013 03.0 1 01290</t>
  </si>
  <si>
    <t>MKR 2013 03.0 1 01079</t>
  </si>
  <si>
    <t>624/P/C.3/I/2015</t>
  </si>
  <si>
    <t>635/P/C.3/I/2015</t>
  </si>
  <si>
    <t>696/P/C.3/I/2015</t>
  </si>
  <si>
    <t>587/P/C.3/I/2015</t>
  </si>
  <si>
    <t>579/P/C.3/I/2015</t>
  </si>
  <si>
    <t>633/P/C.3/I/2015</t>
  </si>
  <si>
    <t>651/P/C.3/I/2015</t>
  </si>
  <si>
    <t>575/P/C.3/I/2015</t>
  </si>
  <si>
    <t>582/P/C.3/2015</t>
  </si>
  <si>
    <t>566/P/C.3/I/2015</t>
  </si>
  <si>
    <t>585/P/C.3/I/2015</t>
  </si>
  <si>
    <t>571/P/C.3/I/2015</t>
  </si>
  <si>
    <t>648/P/C.3/I/2015</t>
  </si>
  <si>
    <t>640/P/C.3/I/2015</t>
  </si>
  <si>
    <t>630/P/C.3/I/2015</t>
  </si>
  <si>
    <t>629/P/C.3/I/2015</t>
  </si>
  <si>
    <t>577/P/C.3/I/2015</t>
  </si>
  <si>
    <t>625/P/C.3/I/2015</t>
  </si>
  <si>
    <t>574/P/C.3/I/2015</t>
  </si>
  <si>
    <t>ANTAPANI</t>
  </si>
  <si>
    <t>NO</t>
  </si>
  <si>
    <t>PIUTANG KLAIM (SUBROGASI)</t>
  </si>
  <si>
    <t>1110503000067</t>
  </si>
  <si>
    <t>1121008000142</t>
  </si>
  <si>
    <t>1111027000019</t>
  </si>
  <si>
    <t>1120126000043</t>
  </si>
  <si>
    <t>1110628000012</t>
  </si>
  <si>
    <t>1111116000592</t>
  </si>
  <si>
    <t>1120203000508</t>
  </si>
  <si>
    <t>1111026000037</t>
  </si>
  <si>
    <t>1100518000904</t>
  </si>
  <si>
    <t>1090217000700</t>
  </si>
  <si>
    <t>1090210000868</t>
  </si>
  <si>
    <t>1120426000045</t>
  </si>
  <si>
    <t>1090202000039</t>
  </si>
  <si>
    <t>1091211000356</t>
  </si>
  <si>
    <t>1120525000892</t>
  </si>
  <si>
    <t>1080516000930</t>
  </si>
  <si>
    <t>1120620000546</t>
  </si>
  <si>
    <t>1120614001453</t>
  </si>
  <si>
    <t>1120425000588</t>
  </si>
  <si>
    <t>1080918000333</t>
  </si>
  <si>
    <t>1090202000014</t>
  </si>
  <si>
    <t>ARSYAD</t>
  </si>
  <si>
    <t>1120702000012</t>
  </si>
  <si>
    <t>1120706000687</t>
  </si>
  <si>
    <t>1100416000271</t>
  </si>
  <si>
    <t>1120223000159</t>
  </si>
  <si>
    <t>1120516000994</t>
  </si>
  <si>
    <t>1090317000327</t>
  </si>
  <si>
    <t>1110415000587</t>
  </si>
  <si>
    <t>519-d922</t>
  </si>
  <si>
    <t>1091112000450</t>
  </si>
  <si>
    <t>1101216000574</t>
  </si>
  <si>
    <t>1120704000645</t>
  </si>
  <si>
    <t>1110715000790</t>
  </si>
  <si>
    <t>1120620000804</t>
  </si>
  <si>
    <t>1110624000393</t>
  </si>
  <si>
    <t>1100512001249</t>
  </si>
  <si>
    <t>1081126000040</t>
  </si>
  <si>
    <t>1120405001480</t>
  </si>
  <si>
    <t>1101020000654</t>
  </si>
  <si>
    <t>1110204000096</t>
  </si>
  <si>
    <t>1121025000895</t>
  </si>
  <si>
    <t>1100325000172</t>
  </si>
  <si>
    <t>1090825000217</t>
  </si>
  <si>
    <t>1110606000578</t>
  </si>
  <si>
    <t>1091124000116</t>
  </si>
  <si>
    <t>AI BAYINAH</t>
  </si>
  <si>
    <t>1130122001224</t>
  </si>
  <si>
    <t>1120917000254</t>
  </si>
  <si>
    <t>1120717000472</t>
  </si>
  <si>
    <t>1130218000707</t>
  </si>
  <si>
    <t>1110708000489</t>
  </si>
  <si>
    <t>1130327000333</t>
  </si>
  <si>
    <t>1090703000242</t>
  </si>
  <si>
    <t>1110505000903</t>
  </si>
  <si>
    <t>1121120000278</t>
  </si>
  <si>
    <t>1121003000386</t>
  </si>
  <si>
    <t>1120813000425</t>
  </si>
  <si>
    <t>1110506000271</t>
  </si>
  <si>
    <t>1110714000894</t>
  </si>
  <si>
    <t>1100922000043</t>
  </si>
  <si>
    <t>1110805001275</t>
  </si>
  <si>
    <t>1100813000810</t>
  </si>
  <si>
    <t>1101125000333</t>
  </si>
  <si>
    <t>1101126000217</t>
  </si>
  <si>
    <t>1110712000945</t>
  </si>
  <si>
    <t>1101108000874</t>
  </si>
  <si>
    <t>1050905000106</t>
  </si>
  <si>
    <t>1080923000188</t>
  </si>
  <si>
    <t>1071029000027</t>
  </si>
  <si>
    <t>1080122000377</t>
  </si>
  <si>
    <t>1120712000794</t>
  </si>
  <si>
    <t>1111118000669</t>
  </si>
  <si>
    <t>0205060246731</t>
  </si>
  <si>
    <t>0205060246774</t>
  </si>
  <si>
    <t>1080515000330</t>
  </si>
  <si>
    <t>1101008000409</t>
  </si>
  <si>
    <t>1081110000851</t>
  </si>
  <si>
    <t>1121024000137</t>
  </si>
  <si>
    <t>1090206000740</t>
  </si>
  <si>
    <t>1081124000232</t>
  </si>
  <si>
    <t>1111027000004</t>
  </si>
  <si>
    <t>1110622000515</t>
  </si>
  <si>
    <t>0205060244009</t>
  </si>
  <si>
    <t>1080521000212</t>
  </si>
  <si>
    <t>1120813000625</t>
  </si>
  <si>
    <t>1080625000188</t>
  </si>
  <si>
    <t>1100122000373</t>
  </si>
  <si>
    <t>1100727000064</t>
  </si>
  <si>
    <t>1080108000450</t>
  </si>
  <si>
    <t>1091126000166</t>
  </si>
  <si>
    <t>1090223000369</t>
  </si>
  <si>
    <t>1090825000201</t>
  </si>
  <si>
    <t>1080121000454</t>
  </si>
  <si>
    <t>1090515000535</t>
  </si>
  <si>
    <t>1090204000294</t>
  </si>
  <si>
    <t>AGUS MUSLIM</t>
  </si>
  <si>
    <t>1080925000106</t>
  </si>
  <si>
    <t>EFENDI SOFWAN</t>
  </si>
  <si>
    <t>1090820000684</t>
  </si>
  <si>
    <t>TUBAGUS IFAN EKA HERYADI</t>
  </si>
  <si>
    <t>1090612001102</t>
  </si>
  <si>
    <t>1090327000033</t>
  </si>
  <si>
    <t>1090820001172</t>
  </si>
  <si>
    <t>1121011000371</t>
  </si>
  <si>
    <t>1110914000718</t>
  </si>
  <si>
    <t>1111213000747</t>
  </si>
  <si>
    <t>1080319000684</t>
  </si>
  <si>
    <t>1080305000264</t>
  </si>
  <si>
    <t>1080811001334</t>
  </si>
  <si>
    <t>1080213000388</t>
  </si>
  <si>
    <t>1110815000246</t>
  </si>
  <si>
    <t>1120423000375</t>
  </si>
  <si>
    <t>1120410000916</t>
  </si>
  <si>
    <t>R.DANIEL LUKMAN ZAELANI</t>
  </si>
  <si>
    <t>1090112000936</t>
  </si>
  <si>
    <t>1120217000187</t>
  </si>
  <si>
    <t>1111222000519</t>
  </si>
  <si>
    <t>1120322001065</t>
  </si>
  <si>
    <t>1080415000983</t>
  </si>
  <si>
    <t>1081125000165</t>
  </si>
  <si>
    <t>1080908000464</t>
  </si>
  <si>
    <t>1120417000429</t>
  </si>
  <si>
    <t>1080924000012</t>
  </si>
  <si>
    <t>1110307000975</t>
  </si>
  <si>
    <t>1100322000326</t>
  </si>
  <si>
    <t>1080522000849</t>
  </si>
  <si>
    <t>1080519000451</t>
  </si>
  <si>
    <t>1080903000004</t>
  </si>
  <si>
    <t>1120213000096</t>
  </si>
  <si>
    <t>1080918000863</t>
  </si>
  <si>
    <t>1110322000396</t>
  </si>
  <si>
    <t>1110615001298</t>
  </si>
  <si>
    <t>1121016000751</t>
  </si>
  <si>
    <t>1130128000036</t>
  </si>
  <si>
    <t>1130325000519</t>
  </si>
  <si>
    <t>1121016000341</t>
  </si>
  <si>
    <t>1120424000650</t>
  </si>
  <si>
    <t>1120321000683</t>
  </si>
  <si>
    <t>1081209001098</t>
  </si>
  <si>
    <t>1120516001061</t>
  </si>
  <si>
    <t>1081222000395</t>
  </si>
  <si>
    <t>1120315000351</t>
  </si>
  <si>
    <t>1110414000661</t>
  </si>
  <si>
    <t>1121122000517</t>
  </si>
  <si>
    <t>1110511000681</t>
  </si>
  <si>
    <t>1111026000238</t>
  </si>
  <si>
    <t>1110325000305</t>
  </si>
  <si>
    <t>1120626000001</t>
  </si>
  <si>
    <t>1120927000210</t>
  </si>
  <si>
    <t>1101223001258</t>
  </si>
  <si>
    <t>1111215000492</t>
  </si>
  <si>
    <t>1120524000680</t>
  </si>
  <si>
    <t>1120917000395</t>
  </si>
  <si>
    <t>1130322000456</t>
  </si>
  <si>
    <t>1120516000825</t>
  </si>
  <si>
    <t>1120425000361</t>
  </si>
  <si>
    <t>1120626000101</t>
  </si>
  <si>
    <t>1120816000517</t>
  </si>
  <si>
    <t>0599073131411</t>
  </si>
  <si>
    <t>1120426000047</t>
  </si>
  <si>
    <t>DENI NOER RAMDH</t>
  </si>
  <si>
    <t>1121010001002</t>
  </si>
  <si>
    <t>1120918000619</t>
  </si>
  <si>
    <t>WAWA DJUARIAH</t>
  </si>
  <si>
    <t>AAN SURYANA</t>
  </si>
  <si>
    <t>ENOK ROSTIKA</t>
  </si>
  <si>
    <t>JUHANDA</t>
  </si>
  <si>
    <t>WAWAN KUSMAWAN</t>
  </si>
  <si>
    <t>UU KARMINI</t>
  </si>
  <si>
    <t>ENDANG NURDIN</t>
  </si>
  <si>
    <t>YAYANG MAULAN</t>
  </si>
  <si>
    <t>NASEP SOPIAN</t>
  </si>
  <si>
    <t>YADI GUSNADI</t>
  </si>
  <si>
    <t>AMBI</t>
  </si>
  <si>
    <t>TETE ROHAETI</t>
  </si>
  <si>
    <t>CUCU SARIMANAH</t>
  </si>
  <si>
    <t>DIAN YANTI DIAN</t>
  </si>
  <si>
    <t>SETIA</t>
  </si>
  <si>
    <t>BUDI PRAYOGA</t>
  </si>
  <si>
    <t>HJ NANI KOMALA</t>
  </si>
  <si>
    <t>WIWI</t>
  </si>
  <si>
    <t>ALISYAH RACHMAN</t>
  </si>
  <si>
    <t>UJANG SOBIRIN</t>
  </si>
  <si>
    <t>ENDANG KOSWARA</t>
  </si>
  <si>
    <t>M. WATNO</t>
  </si>
  <si>
    <t>JUA</t>
  </si>
  <si>
    <t>ENENG ARIANTI</t>
  </si>
  <si>
    <t>BAHRENI</t>
  </si>
  <si>
    <t>SUBHAN</t>
  </si>
  <si>
    <t>ARKIMAN</t>
  </si>
  <si>
    <t>YETI CHASANAH</t>
  </si>
  <si>
    <t>SAMAN BIN MASNA</t>
  </si>
  <si>
    <t xml:space="preserve">TJUTJUM SUMIATI </t>
  </si>
  <si>
    <t>SUANDA</t>
  </si>
  <si>
    <t>SUSMIATI</t>
  </si>
  <si>
    <t>JENI B SALIMAN</t>
  </si>
  <si>
    <t>SOHARI HAMBALI</t>
  </si>
  <si>
    <t>HADIMI</t>
  </si>
  <si>
    <t>FUAD</t>
  </si>
  <si>
    <t>ARTI KURNIASIH</t>
  </si>
  <si>
    <t>USMAN SOLEH</t>
  </si>
  <si>
    <t>PUTRI ANGGRAENI</t>
  </si>
  <si>
    <t>DIDI MUHTADI</t>
  </si>
  <si>
    <t>TUTI SUMIATI</t>
  </si>
  <si>
    <t>MTG</t>
  </si>
  <si>
    <t>MKR</t>
  </si>
  <si>
    <t xml:space="preserve"> MKR 2013 03.0 1 02676</t>
  </si>
  <si>
    <t>MKR 2013 03.0 1 02603</t>
  </si>
  <si>
    <t>MKR 2011 03.0 1 03 4254</t>
  </si>
  <si>
    <t>MKR 2011 03.0 1 03 4550</t>
  </si>
  <si>
    <t>MKR 2013 03.0 1 00713</t>
  </si>
  <si>
    <t>MKR 2012 03.0 1 05704</t>
  </si>
  <si>
    <t>MKR 2012 03.0 1 05710</t>
  </si>
  <si>
    <t>MKR 2012 03.0 1 04197</t>
  </si>
  <si>
    <t>MKR 2013 03.0 1 00686</t>
  </si>
  <si>
    <t>MKR 2012 03.0 1 03683</t>
  </si>
  <si>
    <t>MKR 2011 03.0 1 03 4698</t>
  </si>
  <si>
    <t>MKR 2012 03.0 1 06065</t>
  </si>
  <si>
    <t>MKR 2011 03.0 1 03 6738</t>
  </si>
  <si>
    <t>MKR 2011 03.0 1 03 6874</t>
  </si>
  <si>
    <t>MKR 2012 03.0 1 04303</t>
  </si>
  <si>
    <t>MKR 2012 03.0 1 04842</t>
  </si>
  <si>
    <t>MKR 2012 03.0 1 07484</t>
  </si>
  <si>
    <t>MKR 2013 03.0 1 02592</t>
  </si>
  <si>
    <t>1597/P/C.3/II/2015</t>
  </si>
  <si>
    <t>1741/P/C.3/II/2015</t>
  </si>
  <si>
    <t>1745/P/C.3/II/2015</t>
  </si>
  <si>
    <t>1600/P/C.3/II/2015</t>
  </si>
  <si>
    <t>1592/P/C.3/II/2015</t>
  </si>
  <si>
    <t>1603/P/C.3/II/2015</t>
  </si>
  <si>
    <t>1830/P/C.3/II/2015</t>
  </si>
  <si>
    <t>1743/P/C.3/II/2015</t>
  </si>
  <si>
    <t>1818/P/C.3/II/2015</t>
  </si>
  <si>
    <t>1617/P/C.3/II/2015</t>
  </si>
  <si>
    <t>1816/P/C.3/II/2015</t>
  </si>
  <si>
    <t>1828/P/C.3/II/2015</t>
  </si>
  <si>
    <t>1608/P/C.3/II/2015</t>
  </si>
  <si>
    <t>1612/P/C.3/II/2015</t>
  </si>
  <si>
    <t>1815/P/C.3/II/2015</t>
  </si>
  <si>
    <t>1595/P/C.3/II/2015</t>
  </si>
  <si>
    <t>1593/P/C.3/II/2015</t>
  </si>
  <si>
    <t>1619/P/C.3/II/2015</t>
  </si>
  <si>
    <t>1596/P/C.3/II/2015</t>
  </si>
  <si>
    <t>1601/P/C.3/II/2015</t>
  </si>
  <si>
    <t>1836/P/C.3/II/2015</t>
  </si>
  <si>
    <t>1624/P/C.3/II/2015</t>
  </si>
  <si>
    <t>1629/P/C.3/II/2015</t>
  </si>
  <si>
    <t>1621/P/C.3/II/2015</t>
  </si>
  <si>
    <t>1509/P/C.3/II/2015</t>
  </si>
  <si>
    <t>1630/P/C.3/II/2015</t>
  </si>
  <si>
    <t>CURUG</t>
  </si>
  <si>
    <t>KANTOR CABANG DAN KANTOR CABANG PEMBANTU PT BANK BJB</t>
  </si>
  <si>
    <t>No</t>
  </si>
  <si>
    <t>KC</t>
  </si>
  <si>
    <t>CKC</t>
  </si>
  <si>
    <t>KP</t>
  </si>
  <si>
    <t>CKP</t>
  </si>
  <si>
    <t>BJB</t>
  </si>
  <si>
    <t>OTISTA</t>
  </si>
  <si>
    <t>SINDANGKASIH</t>
  </si>
  <si>
    <t>TANGGEUNG</t>
  </si>
  <si>
    <t>CIMINDI</t>
  </si>
  <si>
    <t>KARANGAMPEL</t>
  </si>
  <si>
    <t>TERISI</t>
  </si>
  <si>
    <t>CIPARAY</t>
  </si>
  <si>
    <t>RAJAGALUH</t>
  </si>
  <si>
    <t>JATIWANGI</t>
  </si>
  <si>
    <t>CIKIJING</t>
  </si>
  <si>
    <t>BANJARAN</t>
  </si>
  <si>
    <t>CIWIDEY</t>
  </si>
  <si>
    <t>BALEENDAH</t>
  </si>
  <si>
    <t>DERWATI</t>
  </si>
  <si>
    <t>KIARACONDONG</t>
  </si>
  <si>
    <t>UJUNGBERUNG</t>
  </si>
  <si>
    <t>CIHAMPELAS</t>
  </si>
  <si>
    <t>SARIJADI</t>
  </si>
  <si>
    <t>CIKALONG WETAN</t>
  </si>
  <si>
    <t>PAGADEN</t>
  </si>
  <si>
    <t>SURADE</t>
  </si>
  <si>
    <t>KRANJI</t>
  </si>
  <si>
    <t>MEDAN SATRIA</t>
  </si>
  <si>
    <t>AHMAD YANI</t>
  </si>
  <si>
    <t>TANAH SAREAL</t>
  </si>
  <si>
    <t>TAMBUN</t>
  </si>
  <si>
    <t>CINERE</t>
  </si>
  <si>
    <t>BENDUNGAN HILIR</t>
  </si>
  <si>
    <t>CEMPAKA MAS</t>
  </si>
  <si>
    <t>PULOGADUNG</t>
  </si>
  <si>
    <t>LOSARI</t>
  </si>
  <si>
    <t>CIPANAS LEBAK</t>
  </si>
  <si>
    <t>GADING SERPONG</t>
  </si>
  <si>
    <t>TELUK NAGA</t>
  </si>
  <si>
    <t>KEBON BESAR</t>
  </si>
  <si>
    <t>CIPUTAT</t>
  </si>
  <si>
    <t>BINTARO</t>
  </si>
  <si>
    <t>CIPEUNDEUY</t>
  </si>
  <si>
    <t>KALIMALANG</t>
  </si>
  <si>
    <t>PONDOK GEDE</t>
  </si>
  <si>
    <t>KEBONJATI</t>
  </si>
  <si>
    <t>Gunung Sahari</t>
  </si>
  <si>
    <t>Pondok Indah</t>
  </si>
  <si>
    <t>Cikini</t>
  </si>
  <si>
    <t>GUNUNG SAHARI</t>
  </si>
  <si>
    <t>PONDOK INDAH</t>
  </si>
  <si>
    <t>CIKINI</t>
  </si>
  <si>
    <t>PEMKAB CIANJUR</t>
  </si>
  <si>
    <t>PEKALONGAN</t>
  </si>
  <si>
    <t>TUPAREV</t>
  </si>
  <si>
    <t>UJUNG JAYA</t>
  </si>
  <si>
    <t>WANARAJA</t>
  </si>
  <si>
    <t>SURYA KENCANA</t>
  </si>
  <si>
    <t>BAYAH</t>
  </si>
  <si>
    <t>CIBALIUNG</t>
  </si>
  <si>
    <t>1120619000903</t>
  </si>
  <si>
    <t>1110726000255</t>
  </si>
  <si>
    <t>1120320000573</t>
  </si>
  <si>
    <t>1120117000598</t>
  </si>
  <si>
    <t>1091126000187</t>
  </si>
  <si>
    <t>1091104000102</t>
  </si>
  <si>
    <t>1130125000928</t>
  </si>
  <si>
    <t>1080319000875</t>
  </si>
  <si>
    <t>1121012000950</t>
  </si>
  <si>
    <t>ARY YATIN HARYATIN</t>
  </si>
  <si>
    <t>1110408001243</t>
  </si>
  <si>
    <t>1130219001289</t>
  </si>
  <si>
    <t>A261121220</t>
  </si>
  <si>
    <t>1121123000813</t>
  </si>
  <si>
    <t>1090217000864</t>
  </si>
  <si>
    <t>1120509001350</t>
  </si>
  <si>
    <t>1110728000004</t>
  </si>
  <si>
    <t>1120525000673</t>
  </si>
  <si>
    <t>1120418000436</t>
  </si>
  <si>
    <t>1121126000544</t>
  </si>
  <si>
    <t>1120622000946</t>
  </si>
  <si>
    <t>1121206000548</t>
  </si>
  <si>
    <t>1130225000646</t>
  </si>
  <si>
    <t>1080708000612</t>
  </si>
  <si>
    <t>1121003000302</t>
  </si>
  <si>
    <t>1090526000146</t>
  </si>
  <si>
    <t>1120910000257</t>
  </si>
  <si>
    <t>1100325000270</t>
  </si>
  <si>
    <t>DEDI KUSNAEDI</t>
  </si>
  <si>
    <t>1100223000250</t>
  </si>
  <si>
    <t>1120327000049</t>
  </si>
  <si>
    <t>1091027000105</t>
  </si>
  <si>
    <t>1091124000259</t>
  </si>
  <si>
    <t>1081114000727</t>
  </si>
  <si>
    <t>1111012000443</t>
  </si>
  <si>
    <t>1111025000261</t>
  </si>
  <si>
    <t>1110317000848</t>
  </si>
  <si>
    <t>1110126000050</t>
  </si>
  <si>
    <t>1061017000545</t>
  </si>
  <si>
    <t>1090327000054</t>
  </si>
  <si>
    <t>1080722000699</t>
  </si>
  <si>
    <t>1091224000043</t>
  </si>
  <si>
    <t>1100428000025</t>
  </si>
  <si>
    <t>1121127000276</t>
  </si>
  <si>
    <t>1120316000787</t>
  </si>
  <si>
    <t>1120327000234</t>
  </si>
  <si>
    <t>1111118000331</t>
  </si>
  <si>
    <t>1121212000596</t>
  </si>
  <si>
    <t>1120921000205</t>
  </si>
  <si>
    <t>1121212000676</t>
  </si>
  <si>
    <t>1120815000539</t>
  </si>
  <si>
    <t>1120504000839</t>
  </si>
  <si>
    <t>1120511001424</t>
  </si>
  <si>
    <t>1120221000018</t>
  </si>
  <si>
    <t>MAHMUD SHIDIQ</t>
  </si>
  <si>
    <t>1120808000702</t>
  </si>
  <si>
    <t>1120607001610</t>
  </si>
  <si>
    <t>1120419001160</t>
  </si>
  <si>
    <t>1100721000448</t>
  </si>
  <si>
    <t>1120703000115</t>
  </si>
  <si>
    <t>1120921000583</t>
  </si>
  <si>
    <t>1100105000143</t>
  </si>
  <si>
    <t>1120329000065</t>
  </si>
  <si>
    <t>1111104000306</t>
  </si>
  <si>
    <t>1130321000679</t>
  </si>
  <si>
    <t>1120425000367</t>
  </si>
  <si>
    <t>1120607001697</t>
  </si>
  <si>
    <t>CUCU BUDHIWATI</t>
  </si>
  <si>
    <t>1100216000850</t>
  </si>
  <si>
    <t>1120322000961</t>
  </si>
  <si>
    <t>1111125000061</t>
  </si>
  <si>
    <t>1111115000490</t>
  </si>
  <si>
    <t>1120524000261</t>
  </si>
  <si>
    <t>1070119000194</t>
  </si>
  <si>
    <t>1100730000003</t>
  </si>
  <si>
    <t>1100422000594</t>
  </si>
  <si>
    <t>1081125000194</t>
  </si>
  <si>
    <t>0205060242788</t>
  </si>
  <si>
    <t>1110120000707</t>
  </si>
  <si>
    <t>1091111000697</t>
  </si>
  <si>
    <t>1090804000202</t>
  </si>
  <si>
    <t>1090520001133</t>
  </si>
  <si>
    <t>1080610001084</t>
  </si>
  <si>
    <t>1101021000655</t>
  </si>
  <si>
    <t>CARKIM B.KARBIN</t>
  </si>
  <si>
    <t>1080521000605</t>
  </si>
  <si>
    <t>1080116000433</t>
  </si>
  <si>
    <t>1100119000497</t>
  </si>
  <si>
    <t>1121217000375</t>
  </si>
  <si>
    <t>1090812001383</t>
  </si>
  <si>
    <t>1091224000121</t>
  </si>
  <si>
    <t>1121012000924</t>
  </si>
  <si>
    <t>1130222000610</t>
  </si>
  <si>
    <t>1120810000446</t>
  </si>
  <si>
    <t>1090811000865</t>
  </si>
  <si>
    <t>1080725000258</t>
  </si>
  <si>
    <t>1110210000828</t>
  </si>
  <si>
    <t>1090123000116</t>
  </si>
  <si>
    <t>1121123000747</t>
  </si>
  <si>
    <t>1120514001150</t>
  </si>
  <si>
    <t>1120607001807</t>
  </si>
  <si>
    <t>1130311001181</t>
  </si>
  <si>
    <t>1110217000953</t>
  </si>
  <si>
    <t>1120712000255</t>
  </si>
  <si>
    <t>1120111000429</t>
  </si>
  <si>
    <t>1130222000977</t>
  </si>
  <si>
    <t>1121128000027</t>
  </si>
  <si>
    <t>1120727000121</t>
  </si>
  <si>
    <t>1121024000519</t>
  </si>
  <si>
    <t>1120926000499</t>
  </si>
  <si>
    <t>1130214001223</t>
  </si>
  <si>
    <t>1120727000574</t>
  </si>
  <si>
    <t>1130326000028</t>
  </si>
  <si>
    <t>1120307000731</t>
  </si>
  <si>
    <t>1060210000610</t>
  </si>
  <si>
    <t>1050412000299</t>
  </si>
  <si>
    <t>1120425000523</t>
  </si>
  <si>
    <t>1120528000169</t>
  </si>
  <si>
    <t>1120927000049</t>
  </si>
  <si>
    <t>1111021000367</t>
  </si>
  <si>
    <t>1120615000221</t>
  </si>
  <si>
    <t>1121106000343</t>
  </si>
  <si>
    <t>1091023000197</t>
  </si>
  <si>
    <t>1120525000140</t>
  </si>
  <si>
    <t>1080725000047</t>
  </si>
  <si>
    <t>1120725000540</t>
  </si>
  <si>
    <t>1120521000983</t>
  </si>
  <si>
    <t>1081219000186</t>
  </si>
  <si>
    <t>1120411000757</t>
  </si>
  <si>
    <t>1080213000527</t>
  </si>
  <si>
    <t>1090914000932</t>
  </si>
  <si>
    <t>1110808000285</t>
  </si>
  <si>
    <t>1111103000110</t>
  </si>
  <si>
    <t>1110523000345</t>
  </si>
  <si>
    <t>1080514000699</t>
  </si>
  <si>
    <t>1110408000705</t>
  </si>
  <si>
    <t>1121123000199</t>
  </si>
  <si>
    <t>1130115000735</t>
  </si>
  <si>
    <t>1120112000286</t>
  </si>
  <si>
    <t>1120827000011</t>
  </si>
  <si>
    <t>1120326000001</t>
  </si>
  <si>
    <t>1120717000725</t>
  </si>
  <si>
    <t>1130225000556</t>
  </si>
  <si>
    <t>1111115000502</t>
  </si>
  <si>
    <t>1120214000518</t>
  </si>
  <si>
    <t>1120418001021</t>
  </si>
  <si>
    <t>1120411001322</t>
  </si>
  <si>
    <t>1121009000267</t>
  </si>
  <si>
    <t>1111123000261</t>
  </si>
  <si>
    <t>1120307000999</t>
  </si>
  <si>
    <t>1120626000130</t>
  </si>
  <si>
    <t>1121025000901</t>
  </si>
  <si>
    <t>1110819000917</t>
  </si>
  <si>
    <t>1120627000130</t>
  </si>
  <si>
    <t>1120723000595</t>
  </si>
  <si>
    <t>0001000056307</t>
  </si>
  <si>
    <t>1121025000266</t>
  </si>
  <si>
    <t>1121128000011</t>
  </si>
  <si>
    <t>1120611000280</t>
  </si>
  <si>
    <t>1121211000806</t>
  </si>
  <si>
    <t>1120618000875</t>
  </si>
  <si>
    <t>1101118000833</t>
  </si>
  <si>
    <t>1121018000132</t>
  </si>
  <si>
    <t>1130308000835</t>
  </si>
  <si>
    <t>1130318000948</t>
  </si>
  <si>
    <t>1121210001002</t>
  </si>
  <si>
    <t>1120803000802</t>
  </si>
  <si>
    <t>1120625000330</t>
  </si>
  <si>
    <t>1100311001166</t>
  </si>
  <si>
    <t>1100422000283</t>
  </si>
  <si>
    <t>1100105000189</t>
  </si>
  <si>
    <t>1121105000819</t>
  </si>
  <si>
    <t>1080611001088</t>
  </si>
  <si>
    <t>1110509001135</t>
  </si>
  <si>
    <t>1110715000277</t>
  </si>
  <si>
    <t>1100311001168</t>
  </si>
  <si>
    <t>KANWIL</t>
  </si>
  <si>
    <t>Z</t>
  </si>
  <si>
    <t>II</t>
  </si>
  <si>
    <t>III</t>
  </si>
  <si>
    <t>IV</t>
  </si>
  <si>
    <t>1120718000443</t>
  </si>
  <si>
    <t>1120618001099</t>
  </si>
  <si>
    <t>1101215001126</t>
  </si>
  <si>
    <t>1081015000681</t>
  </si>
  <si>
    <t>1120307001126</t>
  </si>
  <si>
    <t>1120327000031</t>
  </si>
  <si>
    <t>1120206001218</t>
  </si>
  <si>
    <t>1120906000912</t>
  </si>
  <si>
    <t>1121211000713</t>
  </si>
  <si>
    <t>408/P/C3/VI/2004</t>
  </si>
  <si>
    <t>524/P/C3/IV/2005</t>
  </si>
  <si>
    <t>2147/P/C3/X/2005</t>
  </si>
  <si>
    <t>895/P/C3/IV/2006</t>
  </si>
  <si>
    <t>3512/P/C3/XII/2006</t>
  </si>
  <si>
    <t>1282/P/C3/IV/2007</t>
  </si>
  <si>
    <t>2971/P/C3/VIII/2008</t>
  </si>
  <si>
    <t>3822/P/C3/X/2008</t>
  </si>
  <si>
    <t>135/P/C.3/I/2009</t>
  </si>
  <si>
    <t>816/P/C.3/II/2009</t>
  </si>
  <si>
    <t>1069/P/C.3/III/2009</t>
  </si>
  <si>
    <t>2308/P/C3/V/2009</t>
  </si>
  <si>
    <t>2309/P/C3/V/2009</t>
  </si>
  <si>
    <t>3081/P/C.3/VI/2009</t>
  </si>
  <si>
    <t>4234/P/C.3/VI/2009</t>
  </si>
  <si>
    <t>4670/P/C3/IX/2009</t>
  </si>
  <si>
    <t>4632/P/C.3/IX/2009</t>
  </si>
  <si>
    <t>5253/P/C.3/VIII/2010</t>
  </si>
  <si>
    <t>7553/P/C.3/XI/2010</t>
  </si>
  <si>
    <t>7191/P/C.3/VIII/2011</t>
  </si>
  <si>
    <t>7259/P/C.3/VIII/2011</t>
  </si>
  <si>
    <t>7818/P/C.3/IX/2011</t>
  </si>
  <si>
    <t>10429/P/C.3/XII/2011</t>
  </si>
  <si>
    <t>3308/P/C.3/IV/2012</t>
  </si>
  <si>
    <t>232/BDG-KOM/S/2011</t>
  </si>
  <si>
    <t>7871/P/C.3/IX/2012</t>
  </si>
  <si>
    <t>7285/P/C.3/VIII/2012</t>
  </si>
  <si>
    <t>2464/P/C.3/III/2013</t>
  </si>
  <si>
    <t>6312/P/C.3/VI/2013</t>
  </si>
  <si>
    <t>6311/P/C.3/VI/2013</t>
  </si>
  <si>
    <t>6386/P/C.3/VI/2013</t>
  </si>
  <si>
    <t>9119/P/C3/IX/2013</t>
  </si>
  <si>
    <t/>
  </si>
  <si>
    <t>3876/P/C3/X/2008</t>
  </si>
  <si>
    <t>2674/P/C3/VI/2009</t>
  </si>
  <si>
    <t>1991/P/C.3/IV/2010</t>
  </si>
  <si>
    <t>1735/P/C.3/IV/2009</t>
  </si>
  <si>
    <t>4338/P/C.3/VII/2010</t>
  </si>
  <si>
    <t>5957/P/C.3/IX/2010</t>
  </si>
  <si>
    <t>5958/P/C.3/IX/2010</t>
  </si>
  <si>
    <t>7082/P/C.3/XI/2010</t>
  </si>
  <si>
    <t>2446/P/C3/III/2011</t>
  </si>
  <si>
    <t>5187/P/C.3/VI/2011</t>
  </si>
  <si>
    <t>5188/P/C.3/VI/2011</t>
  </si>
  <si>
    <t>5189/P/C.3/VI/2011</t>
  </si>
  <si>
    <t>7267/P/C.3/VIII/2011</t>
  </si>
  <si>
    <t>15259/P/C.3/XII/2014</t>
  </si>
  <si>
    <t>8238/P/C.3/XII/2010</t>
  </si>
  <si>
    <t>3885/P/C.3/V/2011</t>
  </si>
  <si>
    <t>4126/P/C.3/V/2011</t>
  </si>
  <si>
    <t>3735/P/C.3/V/2012</t>
  </si>
  <si>
    <t>3757//P/C.3/V/2011</t>
  </si>
  <si>
    <t>4990//P/C.3/VI/2011</t>
  </si>
  <si>
    <t>4937/P/C.3/VIII/2010</t>
  </si>
  <si>
    <t>1887/P/C3/VI/2007</t>
  </si>
  <si>
    <t>2485/P/C3/VII/2007</t>
  </si>
  <si>
    <t>2109/P/C3/VI/2007</t>
  </si>
  <si>
    <t>3352/P/C3/IX/2007</t>
  </si>
  <si>
    <t>4011/P/C3/XI/2007</t>
  </si>
  <si>
    <t>715/P/C3/III/2008</t>
  </si>
  <si>
    <t>979/P/C3/III/2008</t>
  </si>
  <si>
    <t>1343/P/C3/IV/2008</t>
  </si>
  <si>
    <t>2969/P/C3/VIII/2008</t>
  </si>
  <si>
    <t>4148/P/C3/XI/2008</t>
  </si>
  <si>
    <t>1784/P/C3/IV/2009</t>
  </si>
  <si>
    <t>4338/P/C3/VIII/2009</t>
  </si>
  <si>
    <t>419/P/C3/ I/2010</t>
  </si>
  <si>
    <t>1579/P/C3/III/2010</t>
  </si>
  <si>
    <t>4333/ P/C.3/VII/2010</t>
  </si>
  <si>
    <t>7098/P/C.3/XI/2010</t>
  </si>
  <si>
    <t>2449/P/C.3/III/2011</t>
  </si>
  <si>
    <t>3756/P/C.3/V/2011</t>
  </si>
  <si>
    <t>4123/P/C.3/V/2011</t>
  </si>
  <si>
    <t>3932/P/C.3/V/2012</t>
  </si>
  <si>
    <t>5717/P/C.3/VII/2012</t>
  </si>
  <si>
    <t>2760/P/C3/V/2010</t>
  </si>
  <si>
    <t>8243/P/C.3/XII/2010</t>
  </si>
  <si>
    <t>4145/P/C.3/V/2011</t>
  </si>
  <si>
    <t>5138/P/C.3/VI/2011</t>
  </si>
  <si>
    <t>6006/P/C.3/IX/2010</t>
  </si>
  <si>
    <t>6005/P/C.3/IX/2010</t>
  </si>
  <si>
    <t>1712/P/C.3/II/2011</t>
  </si>
  <si>
    <t>2589/P/C.3/III/2011</t>
  </si>
  <si>
    <t>3883/P/C.3/V/2011</t>
  </si>
  <si>
    <t>6182/P/C.3/VII/2011</t>
  </si>
  <si>
    <t>7607/P/C.3/IX/2011</t>
  </si>
  <si>
    <t>10392/P/C.3/XII/2011</t>
  </si>
  <si>
    <t>0562/P/C.3/I/2012</t>
  </si>
  <si>
    <t>1040/P/C.3/II/2012</t>
  </si>
  <si>
    <t>2255/P/C.3/III/2012</t>
  </si>
  <si>
    <t>3739/P/C.3/V/2012</t>
  </si>
  <si>
    <t>5081/P/C.3/VI/2012</t>
  </si>
  <si>
    <t>5193/P/C.3/VI/2011</t>
  </si>
  <si>
    <t>33P/C3/ …</t>
  </si>
  <si>
    <t>3447P/C3/ …</t>
  </si>
  <si>
    <t>933P/C3/ …</t>
  </si>
  <si>
    <t>934P/C3/ …</t>
  </si>
  <si>
    <t>3784P/C3/ …</t>
  </si>
  <si>
    <t>2014P/C3/ …</t>
  </si>
  <si>
    <t>3279P/C3/ …</t>
  </si>
  <si>
    <t>630P/C3/ …</t>
  </si>
  <si>
    <t>3834P/C3/ …</t>
  </si>
  <si>
    <t>1223P/C3/ …</t>
  </si>
  <si>
    <t>1224P/C3/ …</t>
  </si>
  <si>
    <t>1341P/C3/ …</t>
  </si>
  <si>
    <t>1344P/C3/ …</t>
  </si>
  <si>
    <t>2882P/C3/ …</t>
  </si>
  <si>
    <t>4656P/C3/ …</t>
  </si>
  <si>
    <t>6348P/C3/ …</t>
  </si>
  <si>
    <t>868P/C3/ …</t>
  </si>
  <si>
    <t>3865P/C3/ …</t>
  </si>
  <si>
    <t>4938/P/C.3/VIII/2010</t>
  </si>
  <si>
    <t>4952/P/C.3/VIII/2010</t>
  </si>
  <si>
    <t>6362/P/C.3/X/2010</t>
  </si>
  <si>
    <t>6620/P/C.3/X/2010</t>
  </si>
  <si>
    <t>7331/P/C.3/XI/2010</t>
  </si>
  <si>
    <t>7336/P/C.3/XI/2010</t>
  </si>
  <si>
    <t>8227/P/C.3/XII/2010</t>
  </si>
  <si>
    <t>2248/P/C3/III/2011</t>
  </si>
  <si>
    <t>3416/P/C.3/IV/2011</t>
  </si>
  <si>
    <t>4148/P/C.3/V/2011</t>
  </si>
  <si>
    <t>4963/P/C.3/VI/2011</t>
  </si>
  <si>
    <t>6184/P/C.3/VII/2011</t>
  </si>
  <si>
    <t>1035/P/C.3/II/2012</t>
  </si>
  <si>
    <t>3940/P/C.3/V/2012</t>
  </si>
  <si>
    <t>5077/P/C.3/VI/2012</t>
  </si>
  <si>
    <t>15105/P/C.3/XII/2014</t>
  </si>
  <si>
    <t>6243P/C3/ …</t>
  </si>
  <si>
    <t>2716P/C3/ …</t>
  </si>
  <si>
    <t>3864P/C3/ …</t>
  </si>
  <si>
    <t>6684/P/C.3/X/2010</t>
  </si>
  <si>
    <t>8204/P/C.3/XII/2010</t>
  </si>
  <si>
    <t>1378/P/C.3/II/2011</t>
  </si>
  <si>
    <t>2038/P/C3/III/2011</t>
  </si>
  <si>
    <t>2585/P/C.3/III/2011</t>
  </si>
  <si>
    <t>4964/P/C.3/VI/2011</t>
  </si>
  <si>
    <t>0321/P/C.3/I/2012</t>
  </si>
  <si>
    <t>1034/P/C.3/II/2012</t>
  </si>
  <si>
    <t>3930/P/C.3/V/2012</t>
  </si>
  <si>
    <t>4982/P/C.3/VI/2011</t>
  </si>
  <si>
    <t>3926/P/C.3/V/2012</t>
  </si>
  <si>
    <t>1173/P/C.3/IV/2008</t>
  </si>
  <si>
    <t>2883/P/C3/VI/09</t>
  </si>
  <si>
    <t>4567/P/C3/IX/09</t>
  </si>
  <si>
    <t>5356/P/C3/ X/09</t>
  </si>
  <si>
    <t>4619/P/C.3/VII/2010</t>
  </si>
  <si>
    <t>2080P/C3/ …</t>
  </si>
  <si>
    <t>6350P/C3/ …</t>
  </si>
  <si>
    <t>2981P/C3/ …</t>
  </si>
  <si>
    <t>4339/P/C.3/VII/2010</t>
  </si>
  <si>
    <t>6007/P/C.3/IX/2010</t>
  </si>
  <si>
    <t>8239/P/C.3/XII/2010</t>
  </si>
  <si>
    <t>932/P/C.3/I/2011</t>
  </si>
  <si>
    <t>2582/P/C.3/III/2011</t>
  </si>
  <si>
    <t>3759/P/C.3/V/2011</t>
  </si>
  <si>
    <t>6297/P/C.3/VII/2011</t>
  </si>
  <si>
    <t>0317/P/C.3/I/2012</t>
  </si>
  <si>
    <t>4104/P/C.3/V/2012</t>
  </si>
  <si>
    <t>4968/P/C.3/VI/2011</t>
  </si>
  <si>
    <t>2605/P/C3/VII/2008</t>
  </si>
  <si>
    <t>2976/P/C3/VIII/2007</t>
  </si>
  <si>
    <t>2983/P/C3/VIII/2007</t>
  </si>
  <si>
    <t>3848/P/C3/XI/2007</t>
  </si>
  <si>
    <t>763/P/C3/III/2007</t>
  </si>
  <si>
    <t>631/P/C3/III/2006</t>
  </si>
  <si>
    <t>1129/P/C3/V/2006</t>
  </si>
  <si>
    <t>1185/P/C3/V/2006</t>
  </si>
  <si>
    <t>1514/P/C3/IV/2009</t>
  </si>
  <si>
    <t>3903/P/C3/VIII/2009</t>
  </si>
  <si>
    <t>1282/P/C3/ III/2010</t>
  </si>
  <si>
    <t>3030/P/C3/ V/2010</t>
  </si>
  <si>
    <t>3063/P/C3/VI/2010</t>
  </si>
  <si>
    <t>4334/ P/C.3/VII/2010</t>
  </si>
  <si>
    <t>7506/P/C.3/XI/2010</t>
  </si>
  <si>
    <t>8231/P/C.3/XII/2010</t>
  </si>
  <si>
    <t>1380/P/C.3/II/2011</t>
  </si>
  <si>
    <t>4125/P/C.3/V/2011</t>
  </si>
  <si>
    <t>3823/P/C3/X/2008</t>
  </si>
  <si>
    <t>132/P/C3/I/2009</t>
  </si>
  <si>
    <t>3900/P/C3/VIII/2009</t>
  </si>
  <si>
    <t>6341/P/C3/XII/2009</t>
  </si>
  <si>
    <t>420/P/C3/ I/2010</t>
  </si>
  <si>
    <t>1666/P/C3/III/2010</t>
  </si>
  <si>
    <t>2759/P/C3/V/2010</t>
  </si>
  <si>
    <t>3855/P/C3/VI/2010</t>
  </si>
  <si>
    <t>1379/P/C.3/II/2011</t>
  </si>
  <si>
    <t>1580/P/C3/IV/2009</t>
  </si>
  <si>
    <t>8209/P/C.3/XII/2010</t>
  </si>
  <si>
    <t>5715P/C.3/VII/2011</t>
  </si>
  <si>
    <t>3882/P/C.3/V/2011</t>
  </si>
  <si>
    <t>8230/P/C.3/XII/2010</t>
  </si>
  <si>
    <t>519/P/C3/</t>
  </si>
  <si>
    <t>911/P/C3/</t>
  </si>
  <si>
    <t>419/P/C3/</t>
  </si>
  <si>
    <t>699/P/C3/</t>
  </si>
  <si>
    <t>852/P/C3/</t>
  </si>
  <si>
    <t>1074/P/C3/</t>
  </si>
  <si>
    <t>2372/P/C3/</t>
  </si>
  <si>
    <t>3446/P/C3/</t>
  </si>
  <si>
    <t>639/P/C3/</t>
  </si>
  <si>
    <t>1156/P/C3/</t>
  </si>
  <si>
    <t>1711/P/C3/</t>
  </si>
  <si>
    <t>1/P/C3/</t>
  </si>
  <si>
    <t>1465/P/C3/</t>
  </si>
  <si>
    <t>2045/P/C3/</t>
  </si>
  <si>
    <t>4052/P/C3/</t>
  </si>
  <si>
    <t>870/P/C3/</t>
  </si>
  <si>
    <t>8207/P/C.3/XII/2010</t>
  </si>
  <si>
    <t>4122/P/C.3/V/2011</t>
  </si>
  <si>
    <t>5196/P/C.3/VI/2011</t>
  </si>
  <si>
    <t>0545/P/C.3/I/2012</t>
  </si>
  <si>
    <t>3936/P/C.3/V/2012</t>
  </si>
  <si>
    <t>7195/P/C.3/VIII/2011</t>
  </si>
  <si>
    <t>545/P/C.3/I/2012</t>
  </si>
  <si>
    <t>1231//P/C3/III/2009</t>
  </si>
  <si>
    <t>2970//P/C3/VI/2009</t>
  </si>
  <si>
    <t>4480/P/C3/IX/2009</t>
  </si>
  <si>
    <t>991/ P/C.3/II/2010</t>
  </si>
  <si>
    <t xml:space="preserve">1710/P/C.3/III/2010 </t>
  </si>
  <si>
    <t>3035/P/C.3/V/2010</t>
  </si>
  <si>
    <t xml:space="preserve">3035/P/C.3/V/2010 </t>
  </si>
  <si>
    <t>6621/P/C.3/X/2010</t>
  </si>
  <si>
    <t>2448/P/C3/III/2011</t>
  </si>
  <si>
    <t>4974/P/C.3/VI/2011</t>
  </si>
  <si>
    <t>5190/P/C.3/VI/2011</t>
  </si>
  <si>
    <t>5191/P/C.3/VI/2011</t>
  </si>
  <si>
    <t>6296/P/C.3/VII/2011</t>
  </si>
  <si>
    <t>6992/P/C.3/VIII/2011</t>
  </si>
  <si>
    <t>9165/P/C.3/XI/2011</t>
  </si>
  <si>
    <t>0554/P/C.3/I/2012</t>
  </si>
  <si>
    <t>2462/P/C.3/III/2012</t>
  </si>
  <si>
    <t>5131/P/C.3/VI/2012</t>
  </si>
  <si>
    <t>1082/P/C.3/III/2008</t>
  </si>
  <si>
    <t>4505/P/C.3/XII/2008</t>
  </si>
  <si>
    <t>130/P/C3/I/2009</t>
  </si>
  <si>
    <t xml:space="preserve">993/P/C.3/II/2010 </t>
  </si>
  <si>
    <t>0560/P/C.3/I/2012</t>
  </si>
  <si>
    <t>859P/C3/ …</t>
  </si>
  <si>
    <t>124P/C3/ …</t>
  </si>
  <si>
    <t>773P/C3/ …</t>
  </si>
  <si>
    <t>1243P/C3/ …</t>
  </si>
  <si>
    <t>966P/C3/ …</t>
  </si>
  <si>
    <t>2103P/C3/ …</t>
  </si>
  <si>
    <t>145P/C3/ …</t>
  </si>
  <si>
    <t>1551P/C3/ …</t>
  </si>
  <si>
    <t>2140P/C3/ …</t>
  </si>
  <si>
    <t>672P/C3/ …</t>
  </si>
  <si>
    <t>4155P/C3/ …</t>
  </si>
  <si>
    <t>666P/C3/ …</t>
  </si>
  <si>
    <t>0854P/C3/ …</t>
  </si>
  <si>
    <t>1944P/C3/ …</t>
  </si>
  <si>
    <t>2654P/C3/ …</t>
  </si>
  <si>
    <t>4503/P/C3/XII/2008</t>
  </si>
  <si>
    <t>3719/P/C3/X/2008</t>
  </si>
  <si>
    <t>2839/P/C3/VIII/2008</t>
  </si>
  <si>
    <t>5221/P/C.3/VI/2011</t>
  </si>
  <si>
    <t>3032/P/C3/VI/2009</t>
  </si>
  <si>
    <t xml:space="preserve">5295/P/C.3/VIII/2010 </t>
  </si>
  <si>
    <t>2248/P/C3/V/2009</t>
  </si>
  <si>
    <t>6299/P/C.3/VII/2011</t>
  </si>
  <si>
    <t>7193/P/C.3/VIII/2011</t>
  </si>
  <si>
    <t>8657/P/C.3/X/2011</t>
  </si>
  <si>
    <t>10489/P/C.3/XII/2011</t>
  </si>
  <si>
    <t>2257/P/C.3/III/2012</t>
  </si>
  <si>
    <t>711/P/C3/II/2009</t>
  </si>
  <si>
    <t>3085/P/C3/VI/2009</t>
  </si>
  <si>
    <t>4341/P/C.3/VII/2010</t>
  </si>
  <si>
    <t>5959/P/C.3/IX/2010</t>
  </si>
  <si>
    <t>4979/P/C.3/VI/2011</t>
  </si>
  <si>
    <t>2581/P/C.3/III/2011</t>
  </si>
  <si>
    <t>1727/P/C.3/V/2008</t>
  </si>
  <si>
    <t>2598/P/C3/VII/08</t>
  </si>
  <si>
    <t>3899/P/C3/VIII/2009</t>
  </si>
  <si>
    <t>6342/P/C3/XII/2009</t>
  </si>
  <si>
    <t>1646/P/C3/1II/2010</t>
  </si>
  <si>
    <t>3755/P/C3/VI/2010</t>
  </si>
  <si>
    <t>5900/P/C.3/IX/2010</t>
  </si>
  <si>
    <t>8233/P/C.3/XII/2010</t>
  </si>
  <si>
    <t>4987/P/C.3/VI/2011</t>
  </si>
  <si>
    <t>4988/P/C.3/VI/2011</t>
  </si>
  <si>
    <t>7204/P/C.3/VIII/2011</t>
  </si>
  <si>
    <t>3931/P/C.3/V/2012</t>
  </si>
  <si>
    <t>5079/P/C.3/VI/2012</t>
  </si>
  <si>
    <t>11701/P/C.3/XI/2012</t>
  </si>
  <si>
    <t>4010/P/C.3/XI/2007</t>
  </si>
  <si>
    <t>2432/P/C.3/V/2009</t>
  </si>
  <si>
    <t>2447/P/C.3/III/2011</t>
  </si>
  <si>
    <t>4124/P/C.3/V/2011</t>
  </si>
  <si>
    <t>1456/P/C.3/II/2013</t>
  </si>
  <si>
    <t>3155/P/C.3/IV/2011</t>
  </si>
  <si>
    <t>4144/P/C.3/V/2011</t>
  </si>
  <si>
    <t>6179/P/C.3/VII/2011</t>
  </si>
  <si>
    <t>7475/P/C.3/IX/2011</t>
  </si>
  <si>
    <t>8590/P/C.3/X/2011</t>
  </si>
  <si>
    <t>8687/P/C.3/X/2011</t>
  </si>
  <si>
    <t>10384/P/C.3/XII/2011</t>
  </si>
  <si>
    <t>10464/P/C.3/XII/2011</t>
  </si>
  <si>
    <t>10488/P/C.3/XII/2011</t>
  </si>
  <si>
    <t>1592/P/C.3/II/2012</t>
  </si>
  <si>
    <t>2254/P/C.3/III/2012</t>
  </si>
  <si>
    <t>3737/P/C.3/V/2012</t>
  </si>
  <si>
    <t>5080/P/C.3/VI/2012</t>
  </si>
  <si>
    <t>1711/P/C.3/II/2011</t>
  </si>
  <si>
    <t>3414/P/C.3/IV/2011</t>
  </si>
  <si>
    <t>7208/P/C.3/VIII/2011</t>
  </si>
  <si>
    <t>8940/P/C.3/XI/2011</t>
  </si>
  <si>
    <t>9594/P/C.3/XI/2011</t>
  </si>
  <si>
    <t>2256/P/C.3/III/2012</t>
  </si>
  <si>
    <t>5314/P/C.3/VI/2012</t>
  </si>
  <si>
    <t>5379/P/C3/X/2009</t>
  </si>
  <si>
    <t>7066/P/C.3/VIII/2012</t>
  </si>
  <si>
    <t>3476/P/C3/IX/2008</t>
  </si>
  <si>
    <t>4220/P/C3/XI/2008</t>
  </si>
  <si>
    <t>305/P/C3/I/2009</t>
  </si>
  <si>
    <t>6293/P/C.3/VII/2011</t>
  </si>
  <si>
    <t>2048P/C3/ …</t>
  </si>
  <si>
    <t>1624P/C3/ …</t>
  </si>
  <si>
    <t>4258P/C3/ …</t>
  </si>
  <si>
    <t>137P/C3/ …</t>
  </si>
  <si>
    <t>3602P/C3/ …</t>
  </si>
  <si>
    <t>1078P/C3/ …</t>
  </si>
  <si>
    <t>1080P/C3/ …</t>
  </si>
  <si>
    <t>1237P/C3/ …</t>
  </si>
  <si>
    <t>2349P/C3/ …</t>
  </si>
  <si>
    <t>4132P/C3/ …</t>
  </si>
  <si>
    <t>4590P/C3/ …</t>
  </si>
  <si>
    <t>1281P/C3/ …</t>
  </si>
  <si>
    <t>2979P/C3/ …</t>
  </si>
  <si>
    <t>6150/P/C.3/X/2010</t>
  </si>
  <si>
    <t>8206/P/C.3/XII/2010</t>
  </si>
  <si>
    <t>8210/P/C.3/XII/2010</t>
  </si>
  <si>
    <t>1381/P/C.3/II/2011</t>
  </si>
  <si>
    <t>4141/P/C.3/V/2011</t>
  </si>
  <si>
    <t>6808/P/C.3/VIII/2011</t>
  </si>
  <si>
    <t>7196/P/C.3/VIII/2011</t>
  </si>
  <si>
    <t>8706/P/C.3/X/2011</t>
  </si>
  <si>
    <t>9161/P/C.3/XI/2011</t>
  </si>
  <si>
    <t>1039/P/C.3/XII/2011</t>
  </si>
  <si>
    <t>9494/P/C.3/IX/2012</t>
  </si>
  <si>
    <t>9908/P/C.3/X/2012</t>
  </si>
  <si>
    <t>956/P/C.3/I/2013</t>
  </si>
  <si>
    <t>4390/P.C.3/V/2013</t>
  </si>
  <si>
    <t>6326/P/C.3/VI/2013</t>
  </si>
  <si>
    <t>8593/P/C.3/VIII/2013</t>
  </si>
  <si>
    <t>2498/P/C.3/III/2012</t>
  </si>
  <si>
    <t>6318/P/C.3/VI/2013</t>
  </si>
  <si>
    <t>1037/P/C.3/II/2012</t>
  </si>
  <si>
    <t>9901/P/C.3/X/2012</t>
  </si>
  <si>
    <t>1170/P/C.3/XI/2012</t>
  </si>
  <si>
    <t>8588/P/C.3/VIII/2013</t>
  </si>
  <si>
    <t>8057/P/C.3/IX/2012</t>
  </si>
  <si>
    <t>1431/P/C.3/II/2013</t>
  </si>
  <si>
    <t>8592/P/C.3/VIII/2013</t>
  </si>
  <si>
    <t>7819/P/C.3/IX/2011</t>
  </si>
  <si>
    <t>0571/P/C.3/I/2012</t>
  </si>
  <si>
    <t>5197/P/C.3/VI/2011</t>
  </si>
  <si>
    <t>375/P/C3/III/2005</t>
  </si>
  <si>
    <t>726/P/C3/V /2005</t>
  </si>
  <si>
    <t>1667/P/C3/IX/2005</t>
  </si>
  <si>
    <t>916/P/C3/III/2008</t>
  </si>
  <si>
    <t>2722/P/C3/VIII/2008</t>
  </si>
  <si>
    <t>4504/P/C3/XII/2008</t>
  </si>
  <si>
    <t>2318/P/C3/V/2009</t>
  </si>
  <si>
    <t>4660/P/C3/IX/2009</t>
  </si>
  <si>
    <t>4671/P/C3/IX/2009</t>
  </si>
  <si>
    <t>484/P/C.3/I/2010</t>
  </si>
  <si>
    <t>5248/P/C.3/VIII/2010</t>
  </si>
  <si>
    <t>6622/P/C.3/X/2010</t>
  </si>
  <si>
    <t>7325/P/C.3/XI/2010</t>
  </si>
  <si>
    <t>7327/P/C.3/XI/2010</t>
  </si>
  <si>
    <t>2047/P/C.3/III/2011</t>
  </si>
  <si>
    <t>4192/P/C.3/V/2011</t>
  </si>
  <si>
    <t>6167/P/C.3/VII/2011</t>
  </si>
  <si>
    <t>6168/P/C.3/VII/2011</t>
  </si>
  <si>
    <t>7197/P/C.3/VIII/2011</t>
  </si>
  <si>
    <t>9541/P/C.3/XI/2011</t>
  </si>
  <si>
    <t>9542/P/C.3/XI/2011</t>
  </si>
  <si>
    <t>1208/P/C.3/II/2012</t>
  </si>
  <si>
    <t>3341/P/C.3/IV/2012</t>
  </si>
  <si>
    <t>3273/P/C3/XII/2006</t>
  </si>
  <si>
    <t>602/P/C3/II/2007</t>
  </si>
  <si>
    <t>2972/P/C3/VIII/2007</t>
  </si>
  <si>
    <t>633/P/C3/II/2008</t>
  </si>
  <si>
    <t>734/P/C3/III/2008</t>
  </si>
  <si>
    <t>2837/P/C3/VIII/2008</t>
  </si>
  <si>
    <t>3050/P/C3/VIII/2008</t>
  </si>
  <si>
    <t>3388/P/C3/IX/2008</t>
  </si>
  <si>
    <t>4499/P/C3/XII/2008</t>
  </si>
  <si>
    <t>2243/P/C3/V/2009</t>
  </si>
  <si>
    <t>2244/P/C3/V/2009</t>
  </si>
  <si>
    <t>2355/P/C3/V/2009</t>
  </si>
  <si>
    <t>3604/P/C3/VII/2009</t>
  </si>
  <si>
    <t>4589/P/C3/IX/2009</t>
  </si>
  <si>
    <t>388/P/C3/I/2010</t>
  </si>
  <si>
    <t>3219/P/VI/10</t>
  </si>
  <si>
    <t>3222/P/VI/10</t>
  </si>
  <si>
    <t xml:space="preserve">4010/P/C.3/VII/2010 </t>
  </si>
  <si>
    <t xml:space="preserve">4556/P/C.3/VII/2010 </t>
  </si>
  <si>
    <t>5250/P/C.3/VIII/2010</t>
  </si>
  <si>
    <t>6014/P/C.3/IX/2010</t>
  </si>
  <si>
    <t>6623/P/C.3/X/2010</t>
  </si>
  <si>
    <t>6625/P/C.3/X/2010</t>
  </si>
  <si>
    <t xml:space="preserve">7094/P/C.3/XI/2010 </t>
  </si>
  <si>
    <t>8240/P/C.3/XII/2010</t>
  </si>
  <si>
    <t>2040/P/C.3/III/2011</t>
  </si>
  <si>
    <t>4140/P/C.3/V/2011</t>
  </si>
  <si>
    <t>6185/P/C.3/VII/2011</t>
  </si>
  <si>
    <t>7848/P/C.3/IX/2011</t>
  </si>
  <si>
    <t>8703/P/C.3/X/2011</t>
  </si>
  <si>
    <t>9549/P/C.3/XI/2011</t>
  </si>
  <si>
    <t>0310/P/C.3/I/2012</t>
  </si>
  <si>
    <t>3361/P/C.3/IV/2012</t>
  </si>
  <si>
    <t>4092/P/C.3/V/2012</t>
  </si>
  <si>
    <t>5093/P/C.3/VI/2012</t>
  </si>
  <si>
    <t>0296/P/C.3/I/2012</t>
  </si>
  <si>
    <t>8307/P/C.3/XII/2010</t>
  </si>
  <si>
    <t>4553/P/C.3/VII/2010</t>
  </si>
  <si>
    <t>7822/P/C.3/IX/2011</t>
  </si>
  <si>
    <t>1091/P/C.3/VII/2005</t>
  </si>
  <si>
    <t>588/P/C.3/III/2006</t>
  </si>
  <si>
    <t>2429/P/C.3/IX/2006</t>
  </si>
  <si>
    <t>3405/P/C.3/XII/2006</t>
  </si>
  <si>
    <t>1704/P/C.3/V/2007</t>
  </si>
  <si>
    <t>4500/P/C3/XII/2008</t>
  </si>
  <si>
    <t>131/P/C3/I/2009</t>
  </si>
  <si>
    <t>389/P/C3/I/2009</t>
  </si>
  <si>
    <t>2971/P/C3/VI/2009</t>
  </si>
  <si>
    <t>1077/ P/C3/III/2009</t>
  </si>
  <si>
    <t>989/ P/C3/I/2010</t>
  </si>
  <si>
    <t>3004/ P/C3/V/2010</t>
  </si>
  <si>
    <t>5247/P/C.3/VIII/2010</t>
  </si>
  <si>
    <t>7333/P/C.3/XI/2010</t>
  </si>
  <si>
    <t>7334/P/C.3/XI/2010</t>
  </si>
  <si>
    <t>7505/P/C.3/XI/2010</t>
  </si>
  <si>
    <t>8310/P/C.3/XII/2010</t>
  </si>
  <si>
    <t>171/P/C.3/III/2010</t>
  </si>
  <si>
    <t>2450/P/C3/III/2011</t>
  </si>
  <si>
    <t>3887/P/C3/V/2011</t>
  </si>
  <si>
    <t>5930/P/C3/VII/2011</t>
  </si>
  <si>
    <t>7849/P/C.3/IX/2011</t>
  </si>
  <si>
    <t>9545/P/C.3/XI/2011</t>
  </si>
  <si>
    <t>10473/P/C.3/XII/2011</t>
  </si>
  <si>
    <t>553/P/C.3/I/2012</t>
  </si>
  <si>
    <t>566/P/C.3/I/2012</t>
  </si>
  <si>
    <t>2450/P/C.3/III/2012</t>
  </si>
  <si>
    <t>3664/P/C.3/V/2012</t>
  </si>
  <si>
    <t>9277/P/C.3/IX/2012</t>
  </si>
  <si>
    <t>2484/  P/C3/VII/2007</t>
  </si>
  <si>
    <t>2484/P/C3/VII/2007</t>
  </si>
  <si>
    <t>2045/P/C3/III/2011</t>
  </si>
  <si>
    <t>2246/P/C3/III/2011</t>
  </si>
  <si>
    <t>3884/P/C3/V/2011</t>
  </si>
  <si>
    <t>4969/P/C.3/VI/2011</t>
  </si>
  <si>
    <t>4975/P/C.3/VI/2011</t>
  </si>
  <si>
    <t>4976/P/C.3/VI/2011</t>
  </si>
  <si>
    <t>4977/P/C.3/VI/2011</t>
  </si>
  <si>
    <t>4981/P/C.3/VI/2011</t>
  </si>
  <si>
    <t>4985/P/C.3/VI/2011</t>
  </si>
  <si>
    <t>6284/P/C.3/VII/2011</t>
  </si>
  <si>
    <t>7250/P/C.3/VIII/2011</t>
  </si>
  <si>
    <t>2503/P/C.3/III/2012</t>
  </si>
  <si>
    <t>2502/P/C.3/III/2012</t>
  </si>
  <si>
    <t>3435/P/C.3/IV/2012</t>
  </si>
  <si>
    <t>5084P/C.3/VI/2012</t>
  </si>
  <si>
    <t>5130P/C.3/VI/2012</t>
  </si>
  <si>
    <t>6436/P/C.3/VII/2012</t>
  </si>
  <si>
    <t>6442/P/C.3/VII/2012</t>
  </si>
  <si>
    <t>6446/P/C.3/VII/2012</t>
  </si>
  <si>
    <t>7060P/C.3/VIII/2012</t>
  </si>
  <si>
    <t>7090/P/C.3/VIII/2012</t>
  </si>
  <si>
    <t>7091/P/C.3/VIII/2012</t>
  </si>
  <si>
    <t>9475/P/C.3/IX/2012</t>
  </si>
  <si>
    <t>10432/P/C.3/X/2012</t>
  </si>
  <si>
    <t>168/P/C.3/I/2013</t>
  </si>
  <si>
    <t>1900/P/C.3/II/2013</t>
  </si>
  <si>
    <t>2909/P/C.3/III/2013</t>
  </si>
  <si>
    <t>7330/P/C.3/VII/2013</t>
  </si>
  <si>
    <t>3272/P/C3/XII/2006</t>
  </si>
  <si>
    <t>849/P/C3/III/2007</t>
  </si>
  <si>
    <t>725/P/C3/III/2008</t>
  </si>
  <si>
    <t>4658/P/C3/IX/2008</t>
  </si>
  <si>
    <t>3901/P/C3/VIII/2008</t>
  </si>
  <si>
    <t>6311/P/C.3/XII/2009</t>
  </si>
  <si>
    <t>421/P/C.3/I/2010</t>
  </si>
  <si>
    <t>5294/P/C.3/VIII/2010</t>
  </si>
  <si>
    <t>6619/P/C.3/X/2010</t>
  </si>
  <si>
    <t>7501/P/C.3/XI/2010</t>
  </si>
  <si>
    <t>7328/P/C.3/XI/2010</t>
  </si>
  <si>
    <t>8311/P/C.3/XII/2010</t>
  </si>
  <si>
    <t>2041/P/C.3/III/2011</t>
  </si>
  <si>
    <t>4139/P/C.3/V/2011</t>
  </si>
  <si>
    <t>3143/P/C.3/IV/2012</t>
  </si>
  <si>
    <t>3745/P/C.3/V/2012</t>
  </si>
  <si>
    <t>6469/P/C.3/VII/2012</t>
  </si>
  <si>
    <t>7082/P/C.3/VIII/2012</t>
  </si>
  <si>
    <t>8056/P/C.3/IX/2012</t>
  </si>
  <si>
    <t>9453/P/C.3/IX/2012</t>
  </si>
  <si>
    <t>9476/P/C.3/IX/2012</t>
  </si>
  <si>
    <t>1901/P/C.3/II/2013</t>
  </si>
  <si>
    <t>4093/P/C.3/V/2012</t>
  </si>
  <si>
    <t>11705P/C.3/XI/2012</t>
  </si>
  <si>
    <t>4554/P/C.3/VII/2010</t>
  </si>
  <si>
    <t>2046/P/C.3/III/2011</t>
  </si>
  <si>
    <t>6300/P/C.3/VII/2011</t>
  </si>
  <si>
    <t>307/P/C.3/I/2014</t>
  </si>
  <si>
    <t>1728/P/C.3/II/2012</t>
  </si>
  <si>
    <t>3527/P/C.3/IV/2012</t>
  </si>
  <si>
    <t>H1</t>
  </si>
  <si>
    <t>J</t>
  </si>
  <si>
    <t>ISSEU JULAEHA</t>
  </si>
  <si>
    <t>ROMLAH SETIAWATI</t>
  </si>
  <si>
    <t>IRMAN SUKAMTO</t>
  </si>
  <si>
    <t>HANDI</t>
  </si>
  <si>
    <t>ENOK SUMINAR</t>
  </si>
  <si>
    <t>ASEP TARJANA</t>
  </si>
  <si>
    <t>LUKI DARMAWAN</t>
  </si>
  <si>
    <t>MKR 2012 03.0 1 04779</t>
  </si>
  <si>
    <t>MKR 2012 03.0 1 04998</t>
  </si>
  <si>
    <t>MKR 2012 03.0 1 06803</t>
  </si>
  <si>
    <t>MKR 2012 03.0 1 07330</t>
  </si>
  <si>
    <t>MKR 2013 03.0 1 05343</t>
  </si>
  <si>
    <t>2798/P/C.3/III/2015</t>
  </si>
  <si>
    <t>2458/P/C.3/III/2015</t>
  </si>
  <si>
    <t>2553/P/C.3/III/2015</t>
  </si>
  <si>
    <t>2775/P/C.3/III/2015</t>
  </si>
  <si>
    <t>2562/P/C.3/III/2015</t>
  </si>
  <si>
    <t>2780/P/C.3/III/2015</t>
  </si>
  <si>
    <t>2480/P/C.3/III/2015</t>
  </si>
  <si>
    <t>2777/P/C.3/III/2015</t>
  </si>
  <si>
    <t>2777/P/C.3/III/2016</t>
  </si>
  <si>
    <t>DEDEN TAMYIZ</t>
  </si>
  <si>
    <t>LUSIANA</t>
  </si>
  <si>
    <t>UNDANG TARYANA</t>
  </si>
  <si>
    <t>YUDI SETIA KURNIAWAN</t>
  </si>
  <si>
    <t>FITRA FAUZI RAMDANI</t>
  </si>
  <si>
    <t>MRK 2013 03.0 1 00441</t>
  </si>
  <si>
    <t xml:space="preserve">MKR 2012 03.0 1 01907 </t>
  </si>
  <si>
    <t>MKR 2013 03.0 1 03286</t>
  </si>
  <si>
    <t>2569/P/C.3/III/2015</t>
  </si>
  <si>
    <t>2328/P/C.3/III/2015</t>
  </si>
  <si>
    <t>2504/P/C.3/III/2015</t>
  </si>
  <si>
    <t>2778/P/C.3/III/2015</t>
  </si>
  <si>
    <t>IIS SADIAH</t>
  </si>
  <si>
    <t>DINI LISDIANI</t>
  </si>
  <si>
    <t>ADE JAENUDIN</t>
  </si>
  <si>
    <t>WILLY GINANJAR</t>
  </si>
  <si>
    <t>HERLAN NIRWANA</t>
  </si>
  <si>
    <t>KAYAT HIDAYAT</t>
  </si>
  <si>
    <t>JANA AFIFUDIN</t>
  </si>
  <si>
    <t>CV. PUTRA NATABA</t>
  </si>
  <si>
    <t>ENTAT HARTATI</t>
  </si>
  <si>
    <t>MUHIDIN</t>
  </si>
  <si>
    <t>PIPIH ROHIPAH</t>
  </si>
  <si>
    <t>ELIS MAESAROH</t>
  </si>
  <si>
    <t>MKR 2011 03.0 1 03 6753</t>
  </si>
  <si>
    <t>MKR 2013 03.0 1 00511</t>
  </si>
  <si>
    <t>KBG 2014 03.0 1 02760</t>
  </si>
  <si>
    <t>MKR 2012 03.0 1 03012</t>
  </si>
  <si>
    <t>MKR 2013 03.0 1 03915</t>
  </si>
  <si>
    <t>2582/P/C.3/III/2015</t>
  </si>
  <si>
    <t>2327/P/C.3/III/2015</t>
  </si>
  <si>
    <t>2329/P/C.3/III/2015</t>
  </si>
  <si>
    <t>2586/P/C.3/III/2015</t>
  </si>
  <si>
    <t>2776 /P/C.3/III/2015</t>
  </si>
  <si>
    <t>2459/P/C.3/III/2015</t>
  </si>
  <si>
    <t>N EMA SUWARNI</t>
  </si>
  <si>
    <t>TINTIN SUNARWATI</t>
  </si>
  <si>
    <t>ACEP SURYANA</t>
  </si>
  <si>
    <t>MKR 2012 03.0 1 05707</t>
  </si>
  <si>
    <t>2584/P/C.3/III/2015</t>
  </si>
  <si>
    <t>2832/P/C.3/III/2015</t>
  </si>
  <si>
    <t>IIK EDIH</t>
  </si>
  <si>
    <t>DEDEN M. TOPIK</t>
  </si>
  <si>
    <t>DUDUY SAADUDIN</t>
  </si>
  <si>
    <t xml:space="preserve">ROCHMAT </t>
  </si>
  <si>
    <t>TATANG SURYANA</t>
  </si>
  <si>
    <t>NUROHIM</t>
  </si>
  <si>
    <t>UDING BAHRUDIN</t>
  </si>
  <si>
    <t>MKR 2012 03.0 1 05760</t>
  </si>
  <si>
    <t>MKR 2012 03.0 1 03723</t>
  </si>
  <si>
    <t>MKR 2011 03.0 1 03 6870</t>
  </si>
  <si>
    <t>MKR 2012 03.0 1 07552</t>
  </si>
  <si>
    <t>MKR 2012 03.0 1 02461</t>
  </si>
  <si>
    <t>MKR 2013 03.0 1 01693</t>
  </si>
  <si>
    <t>MKR 2013 03.0 1 02479</t>
  </si>
  <si>
    <t>2321/P/C.3/III/2015</t>
  </si>
  <si>
    <t>2838/P/C.3/III/2015</t>
  </si>
  <si>
    <t>2486/P/C.3/III/2015</t>
  </si>
  <si>
    <t>2574/P/C.3/III/2015</t>
  </si>
  <si>
    <t>2463/P/C.3/III/2015</t>
  </si>
  <si>
    <t>2467/P/C.3/III/2015</t>
  </si>
  <si>
    <t>NURDIN PASARIBU</t>
  </si>
  <si>
    <t>NANA SULAKSANA</t>
  </si>
  <si>
    <t>FERRY ISKANDAR</t>
  </si>
  <si>
    <t>SULELAH</t>
  </si>
  <si>
    <t>IYAN MUAYANAH</t>
  </si>
  <si>
    <t>PAMARUDIN</t>
  </si>
  <si>
    <t>SYAHRUL ANWAR</t>
  </si>
  <si>
    <t>FAJRI RUMADHI</t>
  </si>
  <si>
    <t>MTG 2011 03.0 1 03 6618</t>
  </si>
  <si>
    <t>MTG 2012 03.0 1 03137</t>
  </si>
  <si>
    <t>MKR 2013 03.0 1 02311</t>
  </si>
  <si>
    <t>MKR 2013 03.0 1 02701</t>
  </si>
  <si>
    <t>2806/P/C.3/III/2015</t>
  </si>
  <si>
    <t>2551/P/C.3/III/2015</t>
  </si>
  <si>
    <t>2791/P/C.3/III/2015</t>
  </si>
  <si>
    <t>2530/P/C.3/III/2015</t>
  </si>
  <si>
    <t>2580/P/C.3/III/2015</t>
  </si>
  <si>
    <t>ATARIK STEFANUS</t>
  </si>
  <si>
    <t>USEP ASROEL SAEFUDIN</t>
  </si>
  <si>
    <t>MKR 2012 03.0 1 04972</t>
  </si>
  <si>
    <t>2476/P/C.3/III/2015</t>
  </si>
  <si>
    <t>2475/P/C.3/III/2015</t>
  </si>
  <si>
    <t>NURALI</t>
  </si>
  <si>
    <t>AGUSTIANA DJAYUSMAN</t>
  </si>
  <si>
    <t>ADE NUGRAHA</t>
  </si>
  <si>
    <t>RD HENDRO FARIDI</t>
  </si>
  <si>
    <t>MARWIYAH</t>
  </si>
  <si>
    <t>MKR 2013 03.0 1 00712</t>
  </si>
  <si>
    <t>2811/P/C.3/III/2015</t>
  </si>
  <si>
    <t>2783/P/C.3/III/2015</t>
  </si>
  <si>
    <t>YOES SUGITA</t>
  </si>
  <si>
    <t xml:space="preserve">IRSAD </t>
  </si>
  <si>
    <t>H. MAIN</t>
  </si>
  <si>
    <t>YEYEN SRIYANTI HJ</t>
  </si>
  <si>
    <t>2473/P/C.3/III/2015</t>
  </si>
  <si>
    <t>2325/P/C.3/III/2015</t>
  </si>
  <si>
    <t>2477/P/C.3/III/2015</t>
  </si>
  <si>
    <t>2533/P/C.3/III/2015</t>
  </si>
  <si>
    <t>2785/P/C.3/III/2015</t>
  </si>
  <si>
    <t>KALIMAS</t>
  </si>
  <si>
    <t>SAMARANG</t>
  </si>
  <si>
    <t>MAJA</t>
  </si>
  <si>
    <t>CIMONE</t>
  </si>
  <si>
    <t>BREBES</t>
  </si>
  <si>
    <t>SUNTER</t>
  </si>
  <si>
    <t>PEMKOT TASIKMALAYA</t>
  </si>
  <si>
    <t>CIAWI GEBANG</t>
  </si>
  <si>
    <t>1130226000375</t>
  </si>
  <si>
    <t>1130206001602</t>
  </si>
  <si>
    <t>1121212000732</t>
  </si>
  <si>
    <t>1101214000135</t>
  </si>
  <si>
    <t>1130218000558</t>
  </si>
  <si>
    <t>1130213000637</t>
  </si>
  <si>
    <t>1120815000544</t>
  </si>
  <si>
    <t>1120921000619</t>
  </si>
  <si>
    <t>1120726000450</t>
  </si>
  <si>
    <t>1121212000957</t>
  </si>
  <si>
    <t>1120712000582</t>
  </si>
  <si>
    <t>1120524000696</t>
  </si>
  <si>
    <t>1110824000129</t>
  </si>
  <si>
    <t>1100726000247</t>
  </si>
  <si>
    <t>1110218000325</t>
  </si>
  <si>
    <t>1080225000037</t>
  </si>
  <si>
    <t>1080523000646</t>
  </si>
  <si>
    <t>1110325000417</t>
  </si>
  <si>
    <t>1121120000719</t>
  </si>
  <si>
    <t>1101125000063</t>
  </si>
  <si>
    <t>1130123000265</t>
  </si>
  <si>
    <t>1081107000067</t>
  </si>
  <si>
    <t>1120321000514</t>
  </si>
  <si>
    <t>1111010001042</t>
  </si>
  <si>
    <t>1130221001192</t>
  </si>
  <si>
    <t>1121109000884</t>
  </si>
  <si>
    <t>1130222001204</t>
  </si>
  <si>
    <t>1090513000381</t>
  </si>
  <si>
    <t>1120514000659</t>
  </si>
  <si>
    <t>1110624000140</t>
  </si>
  <si>
    <t>1100902000106</t>
  </si>
  <si>
    <t>1110524000494</t>
  </si>
  <si>
    <t>1110418000769</t>
  </si>
  <si>
    <t>1110125000029</t>
  </si>
  <si>
    <t>1101123000050</t>
  </si>
  <si>
    <t>1110113000211</t>
  </si>
  <si>
    <t>1120426000238</t>
  </si>
  <si>
    <t>1130123001145</t>
  </si>
  <si>
    <t>1120426000534</t>
  </si>
  <si>
    <t>1130220000319</t>
  </si>
  <si>
    <t>1120223000127</t>
  </si>
  <si>
    <t>1080421000529</t>
  </si>
  <si>
    <t>1120906000904</t>
  </si>
  <si>
    <t>1110608001083</t>
  </si>
  <si>
    <t>1100324000247</t>
  </si>
  <si>
    <t>1100504000099</t>
  </si>
  <si>
    <t>1101119000637</t>
  </si>
  <si>
    <t>1110805000623</t>
  </si>
  <si>
    <t>1110921000594</t>
  </si>
  <si>
    <t>1111007001184</t>
  </si>
  <si>
    <t>1120727000209</t>
  </si>
  <si>
    <t>1121018000572</t>
  </si>
  <si>
    <t>1121217000278</t>
  </si>
  <si>
    <t>1130225000503</t>
  </si>
  <si>
    <t>1121128000099</t>
  </si>
  <si>
    <t>1130207001376</t>
  </si>
  <si>
    <t>1130212000400</t>
  </si>
  <si>
    <t>1120112000597</t>
  </si>
  <si>
    <t>1120418000785</t>
  </si>
  <si>
    <t>1120802000021</t>
  </si>
  <si>
    <t>1100326000242</t>
  </si>
  <si>
    <t>1111223000213</t>
  </si>
  <si>
    <t>1090724000301</t>
  </si>
  <si>
    <t>1090821000788</t>
  </si>
  <si>
    <t>1120420000971</t>
  </si>
  <si>
    <t>1130118000999</t>
  </si>
  <si>
    <t>1121127000313</t>
  </si>
  <si>
    <t>1111017000698</t>
  </si>
  <si>
    <t>1080318000720</t>
  </si>
  <si>
    <t>002011AOL5001</t>
  </si>
  <si>
    <t>1101223000427</t>
  </si>
  <si>
    <t>1080118000538</t>
  </si>
  <si>
    <t>1100901000006</t>
  </si>
  <si>
    <t>00201072D2001</t>
  </si>
  <si>
    <t>1100415000338</t>
  </si>
  <si>
    <t>1121221000704</t>
  </si>
  <si>
    <t>1121023000218</t>
  </si>
  <si>
    <t>1090904000265</t>
  </si>
  <si>
    <t>1081114000728</t>
  </si>
  <si>
    <t>1100225000015</t>
  </si>
  <si>
    <t>002111AHT9001</t>
  </si>
  <si>
    <t>1090604000341</t>
  </si>
  <si>
    <t>1100603000177</t>
  </si>
  <si>
    <t>1120516001386</t>
  </si>
  <si>
    <t>1110812000969</t>
  </si>
  <si>
    <t>1120608001110</t>
  </si>
  <si>
    <t>1120727000123</t>
  </si>
  <si>
    <t>1120727000344</t>
  </si>
  <si>
    <t>1120726000090</t>
  </si>
  <si>
    <t>1090617000628</t>
  </si>
  <si>
    <t>1100414000557</t>
  </si>
  <si>
    <t>1111017000438</t>
  </si>
  <si>
    <t>1081124000119</t>
  </si>
  <si>
    <t>1101018000361</t>
  </si>
  <si>
    <t>1121010000796</t>
  </si>
  <si>
    <t>1080910001135</t>
  </si>
  <si>
    <t>1110509000398</t>
  </si>
  <si>
    <t>1111017000804</t>
  </si>
  <si>
    <t>1120417001553</t>
  </si>
  <si>
    <t>1121025000622</t>
  </si>
  <si>
    <t>1121025001014</t>
  </si>
  <si>
    <t>1130208001236</t>
  </si>
  <si>
    <t>1091104000124</t>
  </si>
  <si>
    <t>1080509001004</t>
  </si>
  <si>
    <t>1110321000192</t>
  </si>
  <si>
    <t>1111114000120</t>
  </si>
  <si>
    <t>1120510001134</t>
  </si>
  <si>
    <t>1120508001152</t>
  </si>
  <si>
    <t>1080819000817</t>
  </si>
  <si>
    <t>1070719000499</t>
  </si>
  <si>
    <t>1120919000469</t>
  </si>
  <si>
    <t>1130328000061</t>
  </si>
  <si>
    <t>1080820000317</t>
  </si>
  <si>
    <t>1100211000833</t>
  </si>
  <si>
    <t>1120625000193</t>
  </si>
  <si>
    <t>1081024000300</t>
  </si>
  <si>
    <t>1110221000323</t>
  </si>
  <si>
    <t>1121219001187</t>
  </si>
  <si>
    <t>1120911000289</t>
  </si>
  <si>
    <t>1100622000341</t>
  </si>
  <si>
    <t>1100209000945</t>
  </si>
  <si>
    <t>1130121000567</t>
  </si>
  <si>
    <t>1120705001038</t>
  </si>
  <si>
    <t>1110520001533</t>
  </si>
  <si>
    <t>1130322000518</t>
  </si>
  <si>
    <t>1130328000150</t>
  </si>
  <si>
    <t>1081222000405</t>
  </si>
  <si>
    <t>1121219000194</t>
  </si>
  <si>
    <t>1111013000933</t>
  </si>
  <si>
    <t>1120712000561</t>
  </si>
  <si>
    <t>1121127000440</t>
  </si>
  <si>
    <t>1110421000186</t>
  </si>
  <si>
    <t>1120416000156</t>
  </si>
  <si>
    <t>1110317000696</t>
  </si>
  <si>
    <t>1120525000323</t>
  </si>
  <si>
    <t>1130326000387</t>
  </si>
  <si>
    <t>1130128000081</t>
  </si>
  <si>
    <t>1120711000992</t>
  </si>
  <si>
    <t>1120316000984</t>
  </si>
  <si>
    <t>1130215001090</t>
  </si>
  <si>
    <t>1121025000204</t>
  </si>
  <si>
    <t>1091124000014</t>
  </si>
  <si>
    <t>1110823000354</t>
  </si>
  <si>
    <t>1120104000170</t>
  </si>
  <si>
    <t>1120104000177</t>
  </si>
  <si>
    <t>1130326000091</t>
  </si>
  <si>
    <t>1120509000513</t>
  </si>
  <si>
    <t>1110404000462</t>
  </si>
  <si>
    <t>1120418000651</t>
  </si>
  <si>
    <t>1120523001090</t>
  </si>
  <si>
    <t>1110617000613</t>
  </si>
  <si>
    <t>1111214000694</t>
  </si>
  <si>
    <t>1120724000478</t>
  </si>
  <si>
    <t>1120815000617</t>
  </si>
  <si>
    <t>1111117000676</t>
  </si>
  <si>
    <t>1110915000582</t>
  </si>
  <si>
    <t>1111209000771</t>
  </si>
  <si>
    <t>1120606001249</t>
  </si>
  <si>
    <t>1120622000855</t>
  </si>
  <si>
    <t>1120427000119</t>
  </si>
  <si>
    <t>1120718000485</t>
  </si>
  <si>
    <t>1120203000160</t>
  </si>
  <si>
    <t>1110712000870</t>
  </si>
  <si>
    <t>1120614001329</t>
  </si>
  <si>
    <t>1090408000909</t>
  </si>
  <si>
    <t>1080905000875</t>
  </si>
  <si>
    <t>1120410000841</t>
  </si>
  <si>
    <t>1081216000544</t>
  </si>
  <si>
    <t>1081224000205</t>
  </si>
  <si>
    <t>JAJA SURYAMANG</t>
  </si>
  <si>
    <t>MUHAMAD HAMDANI</t>
  </si>
  <si>
    <t>ADADI RIDWAN</t>
  </si>
  <si>
    <t>DEDEN RUDI IRAWAN</t>
  </si>
  <si>
    <t xml:space="preserve">VIA KUSMIATI </t>
  </si>
  <si>
    <t>IYON YULIAN</t>
  </si>
  <si>
    <t>ANA JUHANA</t>
  </si>
  <si>
    <t>AJIDIN</t>
  </si>
  <si>
    <t>USTAD MAULANA YUSUP</t>
  </si>
  <si>
    <t>LILIS SETIANINGSIH</t>
  </si>
  <si>
    <t>JUAN M</t>
  </si>
  <si>
    <t>JATITUJUH</t>
  </si>
  <si>
    <t>RUKMANAH</t>
  </si>
  <si>
    <t>TOSIN GHOZALI</t>
  </si>
  <si>
    <t>H.M SYAMSOERIZAL SALEH</t>
  </si>
  <si>
    <t>SUKARAJA</t>
  </si>
  <si>
    <t>TITA SETIAWATI</t>
  </si>
  <si>
    <t>INDIHIANG</t>
  </si>
  <si>
    <t>JUHAYA SETIA PRAJA</t>
  </si>
  <si>
    <t>RIKY REVIANTO</t>
  </si>
  <si>
    <t>PEMKOT BANDUNG</t>
  </si>
  <si>
    <t>SASTRA WENDY</t>
  </si>
  <si>
    <t>HENI MULYANI</t>
  </si>
  <si>
    <t>WARDIMAH</t>
  </si>
  <si>
    <t>DADANG RIZAL</t>
  </si>
  <si>
    <t>SANADI</t>
  </si>
  <si>
    <t>ISIANI WIDA PRAMESTI</t>
  </si>
  <si>
    <t>APE DADANG NUGRAHA</t>
  </si>
  <si>
    <t>SUKARESMI</t>
  </si>
  <si>
    <t>KELAPA DUA</t>
  </si>
  <si>
    <t>PASAR MINGGU</t>
  </si>
  <si>
    <t>KEBON JERUK</t>
  </si>
  <si>
    <t>TEBET</t>
  </si>
  <si>
    <t>KEMANG</t>
  </si>
  <si>
    <t>PURI</t>
  </si>
  <si>
    <t>PAGONGAN</t>
  </si>
  <si>
    <t>UDIN KAMASUDIN</t>
  </si>
  <si>
    <t>HERDIS SUTISNA</t>
  </si>
  <si>
    <t>ADY PRIYATNO</t>
  </si>
  <si>
    <t>R. DIMAS ARYA KUSUMAH</t>
  </si>
  <si>
    <t>ALI TAUFIK</t>
  </si>
  <si>
    <t>ATUN MARTINI</t>
  </si>
  <si>
    <t>SRI WIDYAWATI</t>
  </si>
  <si>
    <t>PONISEM</t>
  </si>
  <si>
    <t>AHMAD KHUZAIRI</t>
  </si>
  <si>
    <t>AKMAD ROHADI</t>
  </si>
  <si>
    <t>SULISTIAWATI</t>
  </si>
  <si>
    <t>YAMIN</t>
  </si>
  <si>
    <t>HJ. NUR SHOLEHA</t>
  </si>
  <si>
    <t>HARIS ARDI</t>
  </si>
  <si>
    <t>HOBBY AMRAN</t>
  </si>
  <si>
    <t>AGUS RUDIYONO</t>
  </si>
  <si>
    <t>NY. ERI KURNIANINGSIH</t>
  </si>
  <si>
    <t>DUMATNO BUDI UTOMO</t>
  </si>
  <si>
    <t>SUMARJO</t>
  </si>
  <si>
    <t>MUS MULYADI ERWIN</t>
  </si>
  <si>
    <t>KHARIRAH</t>
  </si>
  <si>
    <t>NENG UUN UNAESIH</t>
  </si>
  <si>
    <t>HAMIM BIN SODIKIN</t>
  </si>
  <si>
    <t>LISNA</t>
  </si>
  <si>
    <t>ANANG ALI MASTUR</t>
  </si>
  <si>
    <t>TATING</t>
  </si>
  <si>
    <t>SEPATAN</t>
  </si>
  <si>
    <t>NOVITA TRIANINGRUM</t>
  </si>
  <si>
    <t>ABAY ZASIRA</t>
  </si>
  <si>
    <t>KHAIRUL ANAM</t>
  </si>
  <si>
    <t>SUBEKI</t>
  </si>
  <si>
    <t>TISNO</t>
  </si>
  <si>
    <t>HUSEN</t>
  </si>
  <si>
    <t>CABANG.BANJAR</t>
  </si>
  <si>
    <t>CABANG.CIAMIS</t>
  </si>
  <si>
    <t>CABANG.CIANJUR</t>
  </si>
  <si>
    <t>CABANG.CIMAHI</t>
  </si>
  <si>
    <t>CABANG.GARUT</t>
  </si>
  <si>
    <t>CABANG.INDRAMAYU</t>
  </si>
  <si>
    <t>CABANG.KUNINGAN</t>
  </si>
  <si>
    <t>CABANG.KARAWANG</t>
  </si>
  <si>
    <t>CABANG.MAJALAYA</t>
  </si>
  <si>
    <t>CABANG.MAJALENGKA</t>
  </si>
  <si>
    <t>CABANG.PURWAKARTA</t>
  </si>
  <si>
    <t>CABANG.SOREANG</t>
  </si>
  <si>
    <t>CABANG.SUKABUMI</t>
  </si>
  <si>
    <t>CABANG.TASIKMALAYA</t>
  </si>
  <si>
    <t>CABANG.SUCI</t>
  </si>
  <si>
    <t>CABANG.TAMANSARI</t>
  </si>
  <si>
    <t>CABANG.SUKAJADI</t>
  </si>
  <si>
    <t>CABANG.PADALARANG</t>
  </si>
  <si>
    <t>CABANG.JATINANGOR</t>
  </si>
  <si>
    <t>CABANG.SUBANG</t>
  </si>
  <si>
    <t>CABANG.BEKASI</t>
  </si>
  <si>
    <t>CABANG.BOGOR</t>
  </si>
  <si>
    <t>CABANG.CIBINONG</t>
  </si>
  <si>
    <t>CABANG.CIKARANG</t>
  </si>
  <si>
    <t>CABANG.DEPOK</t>
  </si>
  <si>
    <t>CABANG.SINGAPARNA</t>
  </si>
  <si>
    <t>CABANG.SUMEDANG</t>
  </si>
  <si>
    <t>CABANG.CIREBON</t>
  </si>
  <si>
    <t>CABANG.SUMBER</t>
  </si>
  <si>
    <t>CABANG.CILEGON</t>
  </si>
  <si>
    <t>CABANG.LABUAN</t>
  </si>
  <si>
    <t>CABANG.PANDEGLANG</t>
  </si>
  <si>
    <t>CABANG.RANGKASBITUNG</t>
  </si>
  <si>
    <t>CABANG.SERANG</t>
  </si>
  <si>
    <t>CABANG.TANGERANG</t>
  </si>
  <si>
    <t>CABANG.BALARAJA</t>
  </si>
  <si>
    <t>CABANG.RAWAMANGUN</t>
  </si>
  <si>
    <t>CABANG.TEGAL</t>
  </si>
  <si>
    <t>CABANG.HASYIM ASHARI</t>
  </si>
  <si>
    <t>1120816000559</t>
  </si>
  <si>
    <t>1121120000597</t>
  </si>
  <si>
    <t>1090723000571</t>
  </si>
  <si>
    <t>1090909001337</t>
  </si>
  <si>
    <t>1090406000350</t>
  </si>
  <si>
    <t>1101015000419</t>
  </si>
  <si>
    <t>1101222000250</t>
  </si>
  <si>
    <t>1120802000249</t>
  </si>
  <si>
    <t>1130314001135</t>
  </si>
  <si>
    <t>1111128000090</t>
  </si>
  <si>
    <t>1120614001464</t>
  </si>
  <si>
    <t>1120607000749</t>
  </si>
  <si>
    <t>CIREUNDEU</t>
  </si>
  <si>
    <t>1121128000153</t>
  </si>
  <si>
    <t>1120411000618</t>
  </si>
  <si>
    <t>1130215001370</t>
  </si>
  <si>
    <t>GLOBAL MANSION</t>
  </si>
  <si>
    <t>CIKUPA</t>
  </si>
  <si>
    <t>PARUNG</t>
  </si>
  <si>
    <t>FERRY J KRISTIANTO</t>
  </si>
  <si>
    <t>ENDANG MAHMUD ISMAIL</t>
  </si>
  <si>
    <t>LENI MULYANI</t>
  </si>
  <si>
    <t>AMIR SARIPUDIN</t>
  </si>
  <si>
    <t>ASEP KAMIL</t>
  </si>
  <si>
    <t>TATI SURYANI</t>
  </si>
  <si>
    <t>AMAN SURYAMAN</t>
  </si>
  <si>
    <t>MOHAMAD RIZA</t>
  </si>
  <si>
    <t>EMI</t>
  </si>
  <si>
    <t xml:space="preserve">PEBI ERVIANA </t>
  </si>
  <si>
    <t>AL ENTIN</t>
  </si>
  <si>
    <t>HERISTIANA SETIAWAN</t>
  </si>
  <si>
    <t>DIAN SUSILOWATI</t>
  </si>
  <si>
    <t>SRI NURDIATIN</t>
  </si>
  <si>
    <t>LILIS HAYATI</t>
  </si>
  <si>
    <t>ACHMAD MUSTOPA</t>
  </si>
  <si>
    <t>HERU HERNADI</t>
  </si>
  <si>
    <t>W. HERMAWAN</t>
  </si>
  <si>
    <t>LILIS SURIANINGSIH</t>
  </si>
  <si>
    <t>NEDIUS USMAN</t>
  </si>
  <si>
    <t>RISVANI</t>
  </si>
  <si>
    <t>DEDI MULYANA</t>
  </si>
  <si>
    <t>AYI SUPRIADI</t>
  </si>
  <si>
    <t>UJANG RAMDAN</t>
  </si>
  <si>
    <t>AAN SUGANDA</t>
  </si>
  <si>
    <t>HERLI KUSWANTO</t>
  </si>
  <si>
    <t>ASEP IDING</t>
  </si>
  <si>
    <t>ASEP TAUPIK ROHMAN</t>
  </si>
  <si>
    <t>TAUFIK SOLIHIN</t>
  </si>
  <si>
    <t>TARYASIH</t>
  </si>
  <si>
    <t>TITA NUR KARTIKA</t>
  </si>
  <si>
    <t>RISMA KRISNA DEWI</t>
  </si>
  <si>
    <t>TIK TIK ROSTIKA</t>
  </si>
  <si>
    <t>AI SUNARSIH</t>
  </si>
  <si>
    <t>H. OHEY CHAERUDIN</t>
  </si>
  <si>
    <t>ADE WAHIDIN</t>
  </si>
  <si>
    <t>HERI HERDIAN</t>
  </si>
  <si>
    <t>GUNTUR IRAWAN</t>
  </si>
  <si>
    <t>EGI NURIANTI</t>
  </si>
  <si>
    <t>RENI EROS INDRIANI</t>
  </si>
  <si>
    <t>H DUDUNG AHMAD EFENDI</t>
  </si>
  <si>
    <t>MAMAN SR</t>
  </si>
  <si>
    <t>RUIDY</t>
  </si>
  <si>
    <t>M RAHMAT</t>
  </si>
  <si>
    <t>CEP YUDI</t>
  </si>
  <si>
    <t>SITI ZAENAB</t>
  </si>
  <si>
    <t>ARI FIRMANSYAH</t>
  </si>
  <si>
    <t>WIDANINGSIH</t>
  </si>
  <si>
    <t>A ENJANG</t>
  </si>
  <si>
    <t>AAT SUPRIATMAN</t>
  </si>
  <si>
    <t>ANDRI KRISNADI</t>
  </si>
  <si>
    <t>MAMAN SURYAMAN</t>
  </si>
  <si>
    <t>WIDIA MUKTI</t>
  </si>
  <si>
    <t>AHMAD JAENI</t>
  </si>
  <si>
    <t>DEWI ANJANI</t>
  </si>
  <si>
    <t>IIS SUDARYATI</t>
  </si>
  <si>
    <t>DODI SAEPUDIN</t>
  </si>
  <si>
    <t>HADIATMO</t>
  </si>
  <si>
    <t>DUDUNG ABDUL AZIS</t>
  </si>
  <si>
    <t>OMAR</t>
  </si>
  <si>
    <t>UDIN ABDUL WAHAB</t>
  </si>
  <si>
    <t>JAJANG KUSNADI</t>
  </si>
  <si>
    <t>ADE ANGGA D RUHIAT</t>
  </si>
  <si>
    <t>DEDI SETIADI</t>
  </si>
  <si>
    <t>USEP HIDAYAT</t>
  </si>
  <si>
    <t>DEDE SULAEMAN</t>
  </si>
  <si>
    <t>ASEP ARIPIN</t>
  </si>
  <si>
    <t>TANTI WAHYUNI</t>
  </si>
  <si>
    <t>SITI ROHMAH</t>
  </si>
  <si>
    <t>NIA KUSMIATI</t>
  </si>
  <si>
    <t>HB KURNIA SETIAWAN</t>
  </si>
  <si>
    <t>RIDWAN MARJUKI</t>
  </si>
  <si>
    <t>YANA SUPYANA</t>
  </si>
  <si>
    <t>UYUD YUDIANA</t>
  </si>
  <si>
    <t>CANDRA EKA PUSPITA</t>
  </si>
  <si>
    <t>KARNO KUSWANTO</t>
  </si>
  <si>
    <t>PARMO</t>
  </si>
  <si>
    <t>M. NURIMAN</t>
  </si>
  <si>
    <t>BAKTI SANTOSA</t>
  </si>
  <si>
    <t>NADIROH</t>
  </si>
  <si>
    <t>MASROYATI</t>
  </si>
  <si>
    <t>LISA ARUMSIAH</t>
  </si>
  <si>
    <t>REDI KURNIADI</t>
  </si>
  <si>
    <t>YENI RUKYANTI</t>
  </si>
  <si>
    <t>SABDANI</t>
  </si>
  <si>
    <t>M. JONI</t>
  </si>
  <si>
    <t>ACHMAD RIFAI</t>
  </si>
  <si>
    <t>BAETI NUFUS</t>
  </si>
  <si>
    <t>RACHMAT KHANIF</t>
  </si>
  <si>
    <t>SANITA EPENDI</t>
  </si>
  <si>
    <t>MARMINAH</t>
  </si>
  <si>
    <t>H. AHMAD MUNIR S.PD.I</t>
  </si>
  <si>
    <t>H. ACENG BIN AMAR</t>
  </si>
  <si>
    <t>SUKIMIN</t>
  </si>
  <si>
    <t>NEMAH</t>
  </si>
  <si>
    <t>SAFINATU NAJAH</t>
  </si>
  <si>
    <t>MUFID</t>
  </si>
  <si>
    <t>N. RUSNANDI</t>
  </si>
  <si>
    <t>NASRULLOH</t>
  </si>
  <si>
    <t>LICOS PUTRA DAMANHURI</t>
  </si>
  <si>
    <t>HANA WULANTARA</t>
  </si>
  <si>
    <t>RAYA MUDA HARAHAP</t>
  </si>
  <si>
    <t>MOCHAMAD JAIS</t>
  </si>
  <si>
    <t>SUPRIYONO</t>
  </si>
  <si>
    <t>DENI MULYANA</t>
  </si>
  <si>
    <t>UJANG PRIYATNA</t>
  </si>
  <si>
    <t>ASEP S.</t>
  </si>
  <si>
    <t>UNUNG</t>
  </si>
  <si>
    <t>YATI RISMAYATI</t>
  </si>
  <si>
    <t>HENDI MAHESA</t>
  </si>
  <si>
    <t>TATI SUSILAWATI</t>
  </si>
  <si>
    <t>RANI SUHESTINA</t>
  </si>
  <si>
    <t>TETEH SUHARTINI</t>
  </si>
  <si>
    <t>YUDESMAL MUSTAFA</t>
  </si>
  <si>
    <t>TINA SETIANA</t>
  </si>
  <si>
    <t>AGUS SOPIAN</t>
  </si>
  <si>
    <t xml:space="preserve">HJ ENEN </t>
  </si>
  <si>
    <t>SAMSU MARDANI</t>
  </si>
  <si>
    <t>SISWO SUMARDIYANTO</t>
  </si>
  <si>
    <t>ARA SUNARYA</t>
  </si>
  <si>
    <t>NAWAWI</t>
  </si>
  <si>
    <t>M. DAHLAN</t>
  </si>
  <si>
    <t>H. ARRY SADMOKO</t>
  </si>
  <si>
    <t>AJAT HIDAYAT</t>
  </si>
  <si>
    <t>ALAM</t>
  </si>
  <si>
    <t>HJ BETILLAH</t>
  </si>
  <si>
    <t>UMU</t>
  </si>
  <si>
    <t>MTG 2013 03.0 1 00878</t>
  </si>
  <si>
    <t>MKR 2013 03.0 1 01856</t>
  </si>
  <si>
    <t>MKR 2012 03.0 1 07363</t>
  </si>
  <si>
    <t>MKR 2013 03.0 1 00707</t>
  </si>
  <si>
    <t>MKR 2013 03.0 1 02602</t>
  </si>
  <si>
    <t>MKR 2012 03.0 1 06291</t>
  </si>
  <si>
    <t>MKR 2012 03.0 1 06340</t>
  </si>
  <si>
    <t>MKR 2012 03.0 1 07522</t>
  </si>
  <si>
    <t xml:space="preserve">MKR 2013 03.0 1 01260 </t>
  </si>
  <si>
    <t xml:space="preserve">MKR 2012 03.0 1 04223 </t>
  </si>
  <si>
    <t>MTG 2012 03.0 1 06246</t>
  </si>
  <si>
    <t>MTG 2012 03.0 1 05505</t>
  </si>
  <si>
    <t>MKR 2013 03.0 1 01346</t>
  </si>
  <si>
    <t>MKR 2012 03.0 1 06192</t>
  </si>
  <si>
    <t>MKR 2012 03.0 1 01087</t>
  </si>
  <si>
    <t>MKR 2013 03.0 1 00555</t>
  </si>
  <si>
    <t>MKR 2012 03.0 1  04356</t>
  </si>
  <si>
    <t>MKR 2012 03.0 1  06192</t>
  </si>
  <si>
    <t>MKR 2013 03.0 1  01346</t>
  </si>
  <si>
    <t>MKR 2013 03.0 1  03353</t>
  </si>
  <si>
    <t>MKR 2013 03.0 1  01301</t>
  </si>
  <si>
    <t>MKR 2012 03.0 1  03757</t>
  </si>
  <si>
    <t>MKR 2013 03.0 1 02257</t>
  </si>
  <si>
    <t>MKKR 2013 03.0 1 01814</t>
  </si>
  <si>
    <t>MKR 2012 03.0 1 03007</t>
  </si>
  <si>
    <t>MKR 2013 03.0 1 00412</t>
  </si>
  <si>
    <t>MKR 2012 03.0 1 06267</t>
  </si>
  <si>
    <t>MKR 2012 03.0 1 02855</t>
  </si>
  <si>
    <t>MKR 2013 03.0 1 01572</t>
  </si>
  <si>
    <t>MKR 2012 03.0 1 06762</t>
  </si>
  <si>
    <t>MKR 2012 03.0 1 00829</t>
  </si>
  <si>
    <t>MKR 2012 03.0 1 02429</t>
  </si>
  <si>
    <t>MKR 2012 03.0 1 01524</t>
  </si>
  <si>
    <t>MKR 2013 03.0 1 00064</t>
  </si>
  <si>
    <t>MKR 2013 03.0 1 00080</t>
  </si>
  <si>
    <t>MKR 2013 03.0 1 00415</t>
  </si>
  <si>
    <t>MKR 2012 03.0 1 04452</t>
  </si>
  <si>
    <t>MKR 2013 03.0 1 00416</t>
  </si>
  <si>
    <t>MKR 2013 03.0 1 01246</t>
  </si>
  <si>
    <t>MKR 2012 03.0 1 06739</t>
  </si>
  <si>
    <t>MKR 2013 03.0 1 00075</t>
  </si>
  <si>
    <t>MKR 2012 03.0 1 04999</t>
  </si>
  <si>
    <t>MKR 2012 03.0 1 03715</t>
  </si>
  <si>
    <t>MKR 2013 03.0 1 00032</t>
  </si>
  <si>
    <t>MKR 2012 03.0 1 07329</t>
  </si>
  <si>
    <t>MKR 2013 03.0 1 01462</t>
  </si>
  <si>
    <t>MKR 2012 03.0 1 04622</t>
  </si>
  <si>
    <t>3403/P/C.3/IV/2015</t>
  </si>
  <si>
    <t>3450/P/C.3/IV/2015</t>
  </si>
  <si>
    <t>3377/P/C.3/IV/2015</t>
  </si>
  <si>
    <t>3685/P/C.3/IV/2015</t>
  </si>
  <si>
    <t>3662/P/C.3/IV/2015</t>
  </si>
  <si>
    <t>3737/P/C.3/IV/2015</t>
  </si>
  <si>
    <t>3606/P/C.3/IV/2015</t>
  </si>
  <si>
    <t>3607/P/C.3/IV/2015</t>
  </si>
  <si>
    <t>3740/P/C.3/IV/2015</t>
  </si>
  <si>
    <t>3734/P/C.3/IV/2015</t>
  </si>
  <si>
    <t>3678/P/C.3/IV/2015</t>
  </si>
  <si>
    <t>3698/P/C.3/IV/2015</t>
  </si>
  <si>
    <t>3762/P/C.3/IV/2015</t>
  </si>
  <si>
    <t>3610/P/C.3/IV/2015</t>
  </si>
  <si>
    <t>3381/P/C.3/IV/2015</t>
  </si>
  <si>
    <t>3631/P/C.3/IV/2015</t>
  </si>
  <si>
    <t>3609/P/C.3/IV/2015</t>
  </si>
  <si>
    <t>3780/P/C.3/IV/2015</t>
  </si>
  <si>
    <t>3733/P/C.3/IV/2015</t>
  </si>
  <si>
    <t>3413/P/C.3/IV/2015</t>
  </si>
  <si>
    <t>3454/P/C.3/IV/2015</t>
  </si>
  <si>
    <t>3723/P/C.3/IV/2015</t>
  </si>
  <si>
    <t>3453/P/C.3/IV/2015</t>
  </si>
  <si>
    <t>3448/P/C.3/IV/2015</t>
  </si>
  <si>
    <t>3473/P/C.3/IV/2015</t>
  </si>
  <si>
    <t>3462/P/C.3/IV/2015</t>
  </si>
  <si>
    <t>3627/P/C.3/IV/2015</t>
  </si>
  <si>
    <t>3633/P/C.3/IV/2015</t>
  </si>
  <si>
    <t>3463/P/C.3/IV/2015</t>
  </si>
  <si>
    <t>3391/P/C.3/IV/2015</t>
  </si>
  <si>
    <t>3451/P/C.3/IV/2015</t>
  </si>
  <si>
    <t>3394/P/C.3/IV/2015</t>
  </si>
  <si>
    <t>3637/P/C.3/IV/2015</t>
  </si>
  <si>
    <t>3620/P/C.3/IV/2015</t>
  </si>
  <si>
    <t>3621/P/C.3/IV/2015</t>
  </si>
  <si>
    <t>3745/P/C.3/IV/2015</t>
  </si>
  <si>
    <t>3763/P/C.3/IV/2015</t>
  </si>
  <si>
    <t>3622/P/C.3/IV/2015</t>
  </si>
  <si>
    <t>3449/P/C.3/IV/2015</t>
  </si>
  <si>
    <t>3624/P/C.3/IV/2015</t>
  </si>
  <si>
    <t>3456/P/C.3/IV/2015</t>
  </si>
  <si>
    <t>3459/P/C.3/IV/2015</t>
  </si>
  <si>
    <t>3465/P/C.3/IV/2015</t>
  </si>
  <si>
    <t>3461/P/C.3/IV/2015</t>
  </si>
  <si>
    <t>3387/P/C.3/IV/2015</t>
  </si>
  <si>
    <t>3651/P/C.3/IV/2015</t>
  </si>
  <si>
    <t>3747/P/C.3/IV/2015</t>
  </si>
  <si>
    <t>3645/P/C.3/IV/2015</t>
  </si>
  <si>
    <t>3746/P/C.3/IV/2015</t>
  </si>
  <si>
    <t>3653/P/C.3/IV/2015</t>
  </si>
  <si>
    <t>3639/P/C.3/IV/2015</t>
  </si>
  <si>
    <t>3779/P/C.3/IV/2015</t>
  </si>
  <si>
    <t>3638/P/C.3/IV/2015</t>
  </si>
  <si>
    <t>3652/P/C.3/IV/2015</t>
  </si>
  <si>
    <t>3750/P/C.3/IV/2015</t>
  </si>
  <si>
    <t>3443/P/C.3/IV/2015</t>
  </si>
  <si>
    <t>3760/P/C.3/IV/2015</t>
  </si>
  <si>
    <t>3410/P/C.3/IV/2015</t>
  </si>
  <si>
    <t>3640/P/C.3/IV/2015</t>
  </si>
  <si>
    <t>3791/P/C.3/IV/2015</t>
  </si>
  <si>
    <t>3834/P/C.3/IV/2015</t>
  </si>
  <si>
    <t>3833/P/C.3/IV/2015</t>
  </si>
  <si>
    <t>3830/P/C.3/IV/2015</t>
  </si>
  <si>
    <t>3788/P/C.3/IV/2015</t>
  </si>
  <si>
    <t>3809/P/C.3/IV/2015</t>
  </si>
  <si>
    <t>3815/P/C.3/IV/2015</t>
  </si>
  <si>
    <t>3792/P/C.3/IV/2015</t>
  </si>
  <si>
    <t>3790/P/C.3/IV/2015</t>
  </si>
  <si>
    <t>3810/P/C.3/IV/2015</t>
  </si>
  <si>
    <t>3828/P/C.3/IV/2015</t>
  </si>
  <si>
    <t>1121113000491</t>
  </si>
  <si>
    <t>1130128000474</t>
  </si>
  <si>
    <t>1130307001575</t>
  </si>
  <si>
    <t>1130221000176</t>
  </si>
  <si>
    <t>1121128000236</t>
  </si>
  <si>
    <t>1121018000193</t>
  </si>
  <si>
    <t>1120620000459</t>
  </si>
  <si>
    <t>1120524000942</t>
  </si>
  <si>
    <t>1120720000258</t>
  </si>
  <si>
    <t>1111208000850</t>
  </si>
  <si>
    <t>1110805000713</t>
  </si>
  <si>
    <t>1120125000301</t>
  </si>
  <si>
    <t>1120525000380</t>
  </si>
  <si>
    <t>1120711000414</t>
  </si>
  <si>
    <t>1100427000056</t>
  </si>
  <si>
    <t>1120807001125</t>
  </si>
  <si>
    <t>1120719000759</t>
  </si>
  <si>
    <t>1080917001293</t>
  </si>
  <si>
    <t>1110126000104</t>
  </si>
  <si>
    <t>1130123000304</t>
  </si>
  <si>
    <t>1121114000856</t>
  </si>
  <si>
    <t>1120724000202</t>
  </si>
  <si>
    <t>1120522000692</t>
  </si>
  <si>
    <t>1120224000125</t>
  </si>
  <si>
    <t>1110524000157</t>
  </si>
  <si>
    <t>1110615000321</t>
  </si>
  <si>
    <t>1090617000923</t>
  </si>
  <si>
    <t>1110809000819</t>
  </si>
  <si>
    <t>1110809000653</t>
  </si>
  <si>
    <t>1120620000489</t>
  </si>
  <si>
    <t>1091009000114</t>
  </si>
  <si>
    <t>1100708000853</t>
  </si>
  <si>
    <t>1120120000764</t>
  </si>
  <si>
    <t>1120110000469</t>
  </si>
  <si>
    <t>1110823000287</t>
  </si>
  <si>
    <t>1090212000919</t>
  </si>
  <si>
    <t>1111110000865</t>
  </si>
  <si>
    <t>1120914000572</t>
  </si>
  <si>
    <t>1120608001377</t>
  </si>
  <si>
    <t>1120326000307</t>
  </si>
  <si>
    <t>1120516000999</t>
  </si>
  <si>
    <t>1120620000940</t>
  </si>
  <si>
    <t>1110426000069</t>
  </si>
  <si>
    <t>1120712000406</t>
  </si>
  <si>
    <t>1110919000270</t>
  </si>
  <si>
    <t>1120808000622</t>
  </si>
  <si>
    <t>1121219001115</t>
  </si>
  <si>
    <t>1080418000786</t>
  </si>
  <si>
    <t>1110408000650</t>
  </si>
  <si>
    <t>1110218000345</t>
  </si>
  <si>
    <t>1121005000673</t>
  </si>
  <si>
    <t>1120926000358</t>
  </si>
  <si>
    <t>1130327000025</t>
  </si>
  <si>
    <t>1080904000382</t>
  </si>
  <si>
    <t>1120607001785</t>
  </si>
  <si>
    <t>1110510001134</t>
  </si>
  <si>
    <t>1120809000416</t>
  </si>
  <si>
    <t>1120525000059</t>
  </si>
  <si>
    <t>1090917000228</t>
  </si>
  <si>
    <t>1090721000702</t>
  </si>
  <si>
    <t>1130130000023</t>
  </si>
  <si>
    <t>1121122000317</t>
  </si>
  <si>
    <t>1111223000376</t>
  </si>
  <si>
    <t>1121123000647</t>
  </si>
  <si>
    <t>1</t>
  </si>
  <si>
    <t>KTR</t>
  </si>
  <si>
    <t>PIUTANG SUBROGASI DENGAN BANK PELAKSANA PT BANK BJB, Tbk</t>
  </si>
  <si>
    <t>PETA</t>
  </si>
  <si>
    <t>Cikurubuk</t>
  </si>
  <si>
    <t>HZ Mustofa</t>
  </si>
  <si>
    <t>Kadungora</t>
  </si>
  <si>
    <t>Limbangan</t>
  </si>
  <si>
    <t>Otista</t>
  </si>
  <si>
    <t>Pameungpeuk</t>
  </si>
  <si>
    <t>Samarang</t>
  </si>
  <si>
    <t>Wanaraja</t>
  </si>
  <si>
    <t>Cikeruh</t>
  </si>
  <si>
    <t>Katapang</t>
  </si>
  <si>
    <t>KREO</t>
  </si>
  <si>
    <t>Cicalengka</t>
  </si>
  <si>
    <t>Pangalengan</t>
  </si>
  <si>
    <t>Wado</t>
  </si>
  <si>
    <t>ERNA FITRIANA</t>
  </si>
  <si>
    <t>YUNIARTO</t>
  </si>
  <si>
    <t>WIDA FARIDA</t>
  </si>
  <si>
    <t>ARNEFIA YUZAR</t>
  </si>
  <si>
    <t>MURDI HENDRIYADI</t>
  </si>
  <si>
    <t>LIONG PAW KIAM</t>
  </si>
  <si>
    <t>UPI A</t>
  </si>
  <si>
    <t>IWAN HERYADI</t>
  </si>
  <si>
    <t>MOH. TOPAN NUGRAHA</t>
  </si>
  <si>
    <t>NURDIN SAMUDIN</t>
  </si>
  <si>
    <t xml:space="preserve">ELIN MARLINA </t>
  </si>
  <si>
    <t>BUDIMAN YUNUS</t>
  </si>
  <si>
    <t>DEDEN NASUTION</t>
  </si>
  <si>
    <t>YAYA SUHAYA</t>
  </si>
  <si>
    <t>ENDANG TOTO</t>
  </si>
  <si>
    <t>YENI</t>
  </si>
  <si>
    <t>AGUS ROSIKIN</t>
  </si>
  <si>
    <t>DANI MULYANI</t>
  </si>
  <si>
    <t>TIKA YUDI</t>
  </si>
  <si>
    <t>ERNI</t>
  </si>
  <si>
    <t>IMAN ROMANSYAH, A.MD</t>
  </si>
  <si>
    <t>AWANG</t>
  </si>
  <si>
    <t>CECE RUKMANA</t>
  </si>
  <si>
    <t>ANO KURNIA</t>
  </si>
  <si>
    <t>HERMAN NURJAMAN</t>
  </si>
  <si>
    <t>DIDIN KOMARUDIN</t>
  </si>
  <si>
    <t>RICKY DERMAWAN</t>
  </si>
  <si>
    <t>DIDING TARYANA</t>
  </si>
  <si>
    <t>MANATAP SITOMPUL</t>
  </si>
  <si>
    <t>HJ. ERLYY MARLYA</t>
  </si>
  <si>
    <t>ULA SULASTRI</t>
  </si>
  <si>
    <t>USDAYANTI</t>
  </si>
  <si>
    <t>SUHAENI</t>
  </si>
  <si>
    <t>IMAS KARWATI</t>
  </si>
  <si>
    <t>HASAN SURATNA</t>
  </si>
  <si>
    <t>RIKI IRFAN FARIDI</t>
  </si>
  <si>
    <t>ALI MUHYIDIN</t>
  </si>
  <si>
    <t>EE SUKAYAT</t>
  </si>
  <si>
    <t>IR. UJANG WARSO SUSIANTONO</t>
  </si>
  <si>
    <t>H. DENI BELA NURANI</t>
  </si>
  <si>
    <t>A TAUFIK HIDAYAT</t>
  </si>
  <si>
    <t>A SAEFUL ROHMAN</t>
  </si>
  <si>
    <t>CECEP SYUKUR</t>
  </si>
  <si>
    <t>JAKA</t>
  </si>
  <si>
    <t>AAN RUCHIMAT</t>
  </si>
  <si>
    <t>ADE ASTUTI</t>
  </si>
  <si>
    <t>ENDANG SUHYANA</t>
  </si>
  <si>
    <t>MOH ARIF RIYANTO</t>
  </si>
  <si>
    <t>A RESTU PERTIWI</t>
  </si>
  <si>
    <t>DIAN MUHAMMAD RUSDIANSYAH</t>
  </si>
  <si>
    <t>FARLAN</t>
  </si>
  <si>
    <t>NENENG SUSI</t>
  </si>
  <si>
    <t>DADI SUNARDI</t>
  </si>
  <si>
    <t>KUNTOAJI HADIPRANOTO</t>
  </si>
  <si>
    <t>ANDI FAUZY HAFID</t>
  </si>
  <si>
    <t>ADE ROHMAT</t>
  </si>
  <si>
    <t>SITI MAESAROH</t>
  </si>
  <si>
    <t>IDAN GUNAWAN</t>
  </si>
  <si>
    <t>ODANG NUR AZIS</t>
  </si>
  <si>
    <t>RAHMAT HARYONO</t>
  </si>
  <si>
    <t>ATENG</t>
  </si>
  <si>
    <t>AANG SYARIP</t>
  </si>
  <si>
    <t>AGUS RUSMITA</t>
  </si>
  <si>
    <t>NENI SURYANI</t>
  </si>
  <si>
    <t>SAIDAH ANGGRENI</t>
  </si>
  <si>
    <t>ENDANG HERMAWAN</t>
  </si>
  <si>
    <t>YOGA GUMELAR PURNAMA</t>
  </si>
  <si>
    <t>RENI SUSANTI</t>
  </si>
  <si>
    <t>FAIZAL ARIF P.SKM</t>
  </si>
  <si>
    <t>UJANG NUR SAPRUDIN</t>
  </si>
  <si>
    <t>MASUD</t>
  </si>
  <si>
    <t>KANDI</t>
  </si>
  <si>
    <t>SARIPUDIN B. SAMUN</t>
  </si>
  <si>
    <t>ISOP SOPIYAH</t>
  </si>
  <si>
    <t>WIWIN SUWANTINI</t>
  </si>
  <si>
    <t>IRPAN PURNAWAN</t>
  </si>
  <si>
    <t>H, ASEP ROHANI</t>
  </si>
  <si>
    <t>KAMSIR</t>
  </si>
  <si>
    <t>M. TENAN</t>
  </si>
  <si>
    <t>SUKARI</t>
  </si>
  <si>
    <t>AZHARUDIN</t>
  </si>
  <si>
    <t>HJ. MASILAH</t>
  </si>
  <si>
    <t>TARINAH</t>
  </si>
  <si>
    <t>DEDEN KUSWARA</t>
  </si>
  <si>
    <t>OJO RUMINTA</t>
  </si>
  <si>
    <t>SARAH ASTRI FITRIANI</t>
  </si>
  <si>
    <t>DENI HAMDANI</t>
  </si>
  <si>
    <t xml:space="preserve">NURUL HUDA, SH </t>
  </si>
  <si>
    <t>SHOMAD ABDUL HALIM</t>
  </si>
  <si>
    <t>ATO UDIN</t>
  </si>
  <si>
    <t>AHMADI</t>
  </si>
  <si>
    <t>UDIN HAERUDIN</t>
  </si>
  <si>
    <t>TURIP</t>
  </si>
  <si>
    <t>ROHMI</t>
  </si>
  <si>
    <t>AYI ROSALI</t>
  </si>
  <si>
    <t>CECEP SUPRIATNA</t>
  </si>
  <si>
    <t>ANTON HILMI</t>
  </si>
  <si>
    <t>TEDI HADIYANA</t>
  </si>
  <si>
    <t>EMPON LASMINI</t>
  </si>
  <si>
    <t>AYI TISNA HIDAYAT</t>
  </si>
  <si>
    <t>DEDEN SUDIRMAN</t>
  </si>
  <si>
    <t>EMPAT PATIMAH</t>
  </si>
  <si>
    <t>IJON KARYONO</t>
  </si>
  <si>
    <t>SETO</t>
  </si>
  <si>
    <t>ABUD BADRUDIN</t>
  </si>
  <si>
    <t>ADANG AFFANDI DRS</t>
  </si>
  <si>
    <t>MELATI LATIFAH ULFANI</t>
  </si>
  <si>
    <t>ISEP SAEPUDIN</t>
  </si>
  <si>
    <t>AJANG SAEPUDIN</t>
  </si>
  <si>
    <t>MTG 2011 03.0 1 03 3678</t>
  </si>
  <si>
    <t>MKR 2013 03.0 1 01830</t>
  </si>
  <si>
    <t>MKR 2011 03.0 1 03 1789</t>
  </si>
  <si>
    <t>MKR 2013 03.0 1 02836</t>
  </si>
  <si>
    <t>MKR 2012 03.0 1 02870</t>
  </si>
  <si>
    <t>MKR 2013 03.0 1 03007</t>
  </si>
  <si>
    <t>MKR 2013 03.0 1 00027</t>
  </si>
  <si>
    <t>MKR 2012 03.0 1 05709</t>
  </si>
  <si>
    <t>MKR 2013 03.0 1 04513</t>
  </si>
  <si>
    <t>MKR 2012 03.0 1 02146</t>
  </si>
  <si>
    <t>MKR 2012 03.0 1 07545</t>
  </si>
  <si>
    <t>MKR 2013 03.0 1 02551</t>
  </si>
  <si>
    <t>MKR 2013 03.0 1 00629</t>
  </si>
  <si>
    <t xml:space="preserve">MKR 2013 03.0 1 02975 </t>
  </si>
  <si>
    <t xml:space="preserve">MKR 2012 03.0 1 07555 </t>
  </si>
  <si>
    <t xml:space="preserve">MKR 2013 03.0 1 02390 </t>
  </si>
  <si>
    <t>MKR 2013 03.0 1 01255</t>
  </si>
  <si>
    <t>MKR 2013 03.0 1 02615</t>
  </si>
  <si>
    <t>MKR 2012 03.0 1 04358</t>
  </si>
  <si>
    <t>MKR 2013 03.0 1 01811</t>
  </si>
  <si>
    <t>MKR 2013 03.0 1 01233</t>
  </si>
  <si>
    <t>MKR 2012 03.0 1 06149</t>
  </si>
  <si>
    <t>MKR 2013 03.0 1 01113</t>
  </si>
  <si>
    <t>MKR 2012 03.0 1 06281</t>
  </si>
  <si>
    <t>MKR 2012 03.0 1 03605</t>
  </si>
  <si>
    <t>MKR 2012 03.0 1 00077</t>
  </si>
  <si>
    <t>MKR 2012 03.0 1 06792</t>
  </si>
  <si>
    <t>MKR 2012 03.0 1  02450</t>
  </si>
  <si>
    <t>MKR 2013 03.0 1 00473</t>
  </si>
  <si>
    <t>MKR 2012 03.0 1 04831</t>
  </si>
  <si>
    <t>MKR 2012 03.0 1 04825</t>
  </si>
  <si>
    <t>MKR 2014 03.0 1 00078</t>
  </si>
  <si>
    <t>MKR 2012 03.0 1 03722</t>
  </si>
  <si>
    <t>MKR 2013 03.0 1 01868</t>
  </si>
  <si>
    <t>MKR 2012 03.0 1 04454</t>
  </si>
  <si>
    <t>MKR 2013 03.0 1 02593</t>
  </si>
  <si>
    <t>MKR 2011 03.0 1 03 6057</t>
  </si>
  <si>
    <t>MKR 2012 03.0 1 05615</t>
  </si>
  <si>
    <t>MKR 2012 03.0 1 0 3734</t>
  </si>
  <si>
    <t>MKR 2013 03.0 1 0 2969</t>
  </si>
  <si>
    <t>MKR 2013 03.0 1 0 0499</t>
  </si>
  <si>
    <t>MKR 2013 03.0 1 0 2147</t>
  </si>
  <si>
    <t>MKR 2013 03.0 1 0 1897</t>
  </si>
  <si>
    <t>MKR 2011 03.0 1 03 4551</t>
  </si>
  <si>
    <t>MKR 2013 03.0 1 0 2974</t>
  </si>
  <si>
    <t>MKR 2012 03.0 1  03088</t>
  </si>
  <si>
    <t>MKR 2012 03.0 1  04183</t>
  </si>
  <si>
    <t>MKR 2013 03.0 1  02561</t>
  </si>
  <si>
    <t>MKR 2013 03.0 1  02551</t>
  </si>
  <si>
    <t>MKR 2012 03.0 1  07471</t>
  </si>
  <si>
    <t>MKR 2012 03.0 1  07571</t>
  </si>
  <si>
    <t>MKR 2013 03.0 1  02678</t>
  </si>
  <si>
    <t>MKR 2012 03.0 1  05704</t>
  </si>
  <si>
    <t>MKR 2012 0.3 1  00761</t>
  </si>
  <si>
    <t>MKR 2013 03.0 1  02471</t>
  </si>
  <si>
    <t>MKR 2013 03.0 1  01887</t>
  </si>
  <si>
    <t>MKR 2013 03.0 1  02830</t>
  </si>
  <si>
    <t>MKR 2013 03.0 1 00640</t>
  </si>
  <si>
    <t>MKR 2013 03.0 1 00030</t>
  </si>
  <si>
    <t>MKR 2012 03.0 1 02912</t>
  </si>
  <si>
    <t>MKR 2012 03.0 1 05518</t>
  </si>
  <si>
    <t>5026/P/C.3/V/2015</t>
  </si>
  <si>
    <t>5232/P/C.3/V/2015</t>
  </si>
  <si>
    <t>5340/P/C.3/V/2015</t>
  </si>
  <si>
    <t>5314/P/C.3/V/2015</t>
  </si>
  <si>
    <t>5208/P/C.3/V/2015</t>
  </si>
  <si>
    <t>5241/P/C.3/V/2015</t>
  </si>
  <si>
    <t>5444/P/C.3/V/2015</t>
  </si>
  <si>
    <t>5047/P/C.3/V/2015</t>
  </si>
  <si>
    <t>5182/P/C.3/V/2015</t>
  </si>
  <si>
    <t>5053/P/C.3/V/2015</t>
  </si>
  <si>
    <t>5219/P/C.3/V/2015</t>
  </si>
  <si>
    <t>5217/P/C.3/V/2015</t>
  </si>
  <si>
    <t>5348/P/C.3/V/2015</t>
  </si>
  <si>
    <t>5052/P/C.3/V/2015</t>
  </si>
  <si>
    <t>5179/P/C.3/V/2015</t>
  </si>
  <si>
    <t>5057/P/C.3/V/2015</t>
  </si>
  <si>
    <t>5177/P/C.3/V/2015</t>
  </si>
  <si>
    <t>5062/P/C.3/V/2015</t>
  </si>
  <si>
    <t>5061/P/C.3/V/2015</t>
  </si>
  <si>
    <t>5438/P/C.3/V/2015</t>
  </si>
  <si>
    <t>5248/P/C.3/V/2015</t>
  </si>
  <si>
    <t>5283/P/C.3/V/2015</t>
  </si>
  <si>
    <t>5269/P/C.3/V/2015</t>
  </si>
  <si>
    <t>5442/P/C.3/V/2015</t>
  </si>
  <si>
    <t>5220/P/C.3/V/2015</t>
  </si>
  <si>
    <t>5235/P/C.3/V/2015</t>
  </si>
  <si>
    <t>5206/P/C.3/V/2015</t>
  </si>
  <si>
    <t>4791/P/C.3/V/2015</t>
  </si>
  <si>
    <t>5205/P/C.3/V/2015</t>
  </si>
  <si>
    <t>5056/P/C.3/V/2015</t>
  </si>
  <si>
    <t>5236/P/C.3/V/2015</t>
  </si>
  <si>
    <t>4797/P/C.3/V/2015</t>
  </si>
  <si>
    <t>5315/P/C.3/V/2015</t>
  </si>
  <si>
    <t>5233/P/C.3/V/2015</t>
  </si>
  <si>
    <t>5210/P/C.3/V/2015</t>
  </si>
  <si>
    <t>5215/P/C.3/V/2015</t>
  </si>
  <si>
    <t>5180/P/C.3/V/2015</t>
  </si>
  <si>
    <t>5216/P/C.3/V/2015</t>
  </si>
  <si>
    <t>5405/P/C.3/V/2015</t>
  </si>
  <si>
    <t>4865/P/C.3/V/2015</t>
  </si>
  <si>
    <t>5433/P/C.3/V/2015</t>
  </si>
  <si>
    <t>5209/P/C.3/V/2015</t>
  </si>
  <si>
    <t>5230/P/C.3/V/2015</t>
  </si>
  <si>
    <t>5218/P/C.3/V/2015</t>
  </si>
  <si>
    <t>5073/P/C.3/V/2015</t>
  </si>
  <si>
    <t>5068/P/C.3/V/2015</t>
  </si>
  <si>
    <t>5048/P/C.3/V/2015</t>
  </si>
  <si>
    <t>5346/P/C..3/V/2015</t>
  </si>
  <si>
    <t>5326/P/C.3/V/2015</t>
  </si>
  <si>
    <t>5060/P/C.3/V/2015</t>
  </si>
  <si>
    <t>4801/P/C.3/V/2015</t>
  </si>
  <si>
    <t>5054/P/C.3/V/2015</t>
  </si>
  <si>
    <t>5343/P/C.3/V/2015</t>
  </si>
  <si>
    <t>5226/P/C.3/V/2015</t>
  </si>
  <si>
    <t>5221/P/C.3/V/2015</t>
  </si>
  <si>
    <t>5437/P/C.3/V/2015</t>
  </si>
  <si>
    <t>5199/P/C.3/V/2015</t>
  </si>
  <si>
    <t>5333/P/C.3/V/2015</t>
  </si>
  <si>
    <t>5459/P/C.3/V/2015</t>
  </si>
  <si>
    <t>5277/P/C.3/V/2015</t>
  </si>
  <si>
    <t>5312/P/C.3/V/2015</t>
  </si>
  <si>
    <t>5338/P/C.3/V/2015</t>
  </si>
  <si>
    <t>4860/P/C.3/V/2015</t>
  </si>
  <si>
    <t>5059/P/C.3/V/2015</t>
  </si>
  <si>
    <t>5207/P/C.3/V/2015</t>
  </si>
  <si>
    <t>5229/P/C.3/V/2015</t>
  </si>
  <si>
    <t>5224/P/C.3/V/2015</t>
  </si>
  <si>
    <t>5178/P/C.3/V/2015</t>
  </si>
  <si>
    <t>5336/P/C.3/V/2015</t>
  </si>
  <si>
    <t>5347/P/C.3/V/2015</t>
  </si>
  <si>
    <t>PICUNG</t>
  </si>
  <si>
    <t>Hz Mustofa</t>
  </si>
  <si>
    <t>KW</t>
  </si>
  <si>
    <t>1120726000124</t>
  </si>
  <si>
    <t>1120917000268</t>
  </si>
  <si>
    <t>1130125000176</t>
  </si>
  <si>
    <t>1130322000319</t>
  </si>
  <si>
    <t>1101022000629</t>
  </si>
  <si>
    <t>PIUTANG SUBROGASI DENGAN BANK PELAKSANA PT BANK MANDIRI, Tbk</t>
  </si>
  <si>
    <t>PT BANK MANDIRI ,Tbk</t>
  </si>
  <si>
    <t>CIREBON</t>
  </si>
  <si>
    <t>BANDUNG</t>
  </si>
  <si>
    <t>04 0348 02</t>
  </si>
  <si>
    <t>2156/P/C3/XII/2005</t>
  </si>
  <si>
    <t>04 0593 03</t>
  </si>
  <si>
    <t>407/P/C3/III/2006</t>
  </si>
  <si>
    <t>2238/P/C3/IX/2006</t>
  </si>
  <si>
    <t>1548/P/C3/V/2007</t>
  </si>
  <si>
    <t>3165/P/C3/IX/2007</t>
  </si>
  <si>
    <t>807/P/C3/IV/2006</t>
  </si>
  <si>
    <t>1056/P/C3/V/2006</t>
  </si>
  <si>
    <t>04 0283 03</t>
  </si>
  <si>
    <t>1547/42/IX/2006</t>
  </si>
  <si>
    <t>2361/P/C3/IX/2006</t>
  </si>
  <si>
    <t>04 0896 03</t>
  </si>
  <si>
    <t>2750/P/C3/X/2006</t>
  </si>
  <si>
    <t>04 1301 03</t>
  </si>
  <si>
    <t>2625/P/C3/X/2006</t>
  </si>
  <si>
    <t>04 0268 03</t>
  </si>
  <si>
    <t xml:space="preserve"> 06 Jul 04</t>
  </si>
  <si>
    <t>300/P/C3/I/2007</t>
  </si>
  <si>
    <t>04 0738 03</t>
  </si>
  <si>
    <t>1625/P/C3/V/2007</t>
  </si>
  <si>
    <t>04 0453 03</t>
  </si>
  <si>
    <t>1624/P/C3/V/2007</t>
  </si>
  <si>
    <t>04 0909 03</t>
  </si>
  <si>
    <t>2873/P/C3/VIII/2007</t>
  </si>
  <si>
    <t>04 0723 03</t>
  </si>
  <si>
    <t>2871/P/C3/VIII/2007</t>
  </si>
  <si>
    <t>04 2190 03</t>
  </si>
  <si>
    <t>4076/P/C3/XI/2007</t>
  </si>
  <si>
    <t>04 1696 03</t>
  </si>
  <si>
    <t>991/P/C3/III/2008</t>
  </si>
  <si>
    <t>04 0651 03</t>
  </si>
  <si>
    <t>3791/P/C.3/XI/2007</t>
  </si>
  <si>
    <t>04 1416 03</t>
  </si>
  <si>
    <t>4075/P/C.3/XI/07</t>
  </si>
  <si>
    <t>4326/P/C.3/XII/2007</t>
  </si>
  <si>
    <t>2091/P/C.3/VI/2008</t>
  </si>
  <si>
    <t>04 0744 03</t>
  </si>
  <si>
    <t>136/P/C.3/I/2009</t>
  </si>
  <si>
    <t>MKR 2013 03.0 1 02913</t>
  </si>
  <si>
    <t>KBG 2015 03.0 1 00607</t>
  </si>
  <si>
    <t>MKR 2013 03.0 1 03055</t>
  </si>
  <si>
    <t>6476/P/C.3/VI/2015</t>
  </si>
  <si>
    <t>6490/P/C.3/VI/2015</t>
  </si>
  <si>
    <t>6487/P/C.3/VI/2015</t>
  </si>
  <si>
    <t>6494/P/C.3/VI/2015</t>
  </si>
  <si>
    <t>6434/P/C.3/VI/2015</t>
  </si>
  <si>
    <t>6452/P/C.3/VI/2015</t>
  </si>
  <si>
    <t>6440/P/C.3/VI/2015</t>
  </si>
  <si>
    <t>6429/P/C.3/VI/2015</t>
  </si>
  <si>
    <t>6441/P/C.3/VI/2015</t>
  </si>
  <si>
    <t>TALAGA</t>
  </si>
  <si>
    <t>MANDIRI</t>
  </si>
  <si>
    <t>AGUS KUSTIAWAN</t>
  </si>
  <si>
    <t>OLIS</t>
  </si>
  <si>
    <t>CACA SUTISNA</t>
  </si>
  <si>
    <t>SAADATUL ASMURO</t>
  </si>
  <si>
    <t>YAYAT HIDAYAT (BANDING)</t>
  </si>
  <si>
    <t>IMAS (BANDING)</t>
  </si>
  <si>
    <t>SUHERI</t>
  </si>
  <si>
    <t>MASNI</t>
  </si>
  <si>
    <t>KASNITA</t>
  </si>
  <si>
    <t>GARUT</t>
  </si>
  <si>
    <t>TASIKMALAYA</t>
  </si>
  <si>
    <t>CIANJUR</t>
  </si>
  <si>
    <t>MKR 2012 03.0 1 03502</t>
  </si>
  <si>
    <t>MKR 2013 03.0 1 02390</t>
  </si>
  <si>
    <t>MKR 2012 03.0 1 07555</t>
  </si>
  <si>
    <t>MKR 2012 03.0 1 05405</t>
  </si>
  <si>
    <t>MKR 2011 03.0 1 03 6872</t>
  </si>
  <si>
    <t>MKR 2012 036.0 1 07305</t>
  </si>
  <si>
    <t>7251/P/C.3/VII/2015</t>
  </si>
  <si>
    <t>7237/P/C.3/VII/2015</t>
  </si>
  <si>
    <t>7521/P/C.3/VII/2015</t>
  </si>
  <si>
    <t>7012/P/C.3/VII/2015</t>
  </si>
  <si>
    <t>7234/P/C.3/VII/2015</t>
  </si>
  <si>
    <t>7235/P/C.3/VII/2015</t>
  </si>
  <si>
    <t>7136/P/C.3/VII/2015</t>
  </si>
  <si>
    <t>7135/P/C.3/VII/2015</t>
  </si>
  <si>
    <t>7137/P/C.3/VII/2015</t>
  </si>
  <si>
    <t>7467/P/C.3/VII/2015</t>
  </si>
  <si>
    <t>Batujajar</t>
  </si>
  <si>
    <t>717/P/C.3/I/2015</t>
  </si>
  <si>
    <t>542/P/C.3/I/2015</t>
  </si>
  <si>
    <t>5507/P/C.3/V/2015</t>
  </si>
  <si>
    <t>5471/P/C.3/V/2015</t>
  </si>
  <si>
    <t>5487/P/C.3/V/2015</t>
  </si>
  <si>
    <t>5524/P/C.3/V/2015</t>
  </si>
  <si>
    <t>5502/P/C.3/V/2015</t>
  </si>
  <si>
    <t>5490/P/C.3/V/2015</t>
  </si>
  <si>
    <t>5483/P/C.3/V/2015</t>
  </si>
  <si>
    <t>5523/P/C.3/V/2015</t>
  </si>
  <si>
    <t>5493/P/C.3/V/2015</t>
  </si>
  <si>
    <t>/P/C.3/I/2015</t>
  </si>
  <si>
    <t>5498/P/C.3/V/2015</t>
  </si>
  <si>
    <t>5525/P/C.3/V/2015</t>
  </si>
  <si>
    <t>5320/P/C.3/V/2015</t>
  </si>
  <si>
    <t>5504/P/C.3/V/2015</t>
  </si>
  <si>
    <t>5499/P/C.3/V/2015</t>
  </si>
  <si>
    <t>5506/P/C.3/V/2015</t>
  </si>
  <si>
    <t>5272/P/C.3/V/2015</t>
  </si>
  <si>
    <t>694/P/C.3/I/2015</t>
  </si>
  <si>
    <t>5422/P/C.3/V/2015</t>
  </si>
  <si>
    <t>5494/P/C.3/V/2015</t>
  </si>
  <si>
    <t xml:space="preserve">5523/P/C.3/V/2015 </t>
  </si>
  <si>
    <t>BUAH BATU</t>
  </si>
  <si>
    <t>Harjamukti</t>
  </si>
  <si>
    <t>ACIL ADENOY PIOSA</t>
  </si>
  <si>
    <t>IDA KURNIASIH</t>
  </si>
  <si>
    <t>PURWANTINI</t>
  </si>
  <si>
    <t>MIMIN</t>
  </si>
  <si>
    <t>M JUNAEDI BAHARI</t>
  </si>
  <si>
    <t>EUIS MUMU</t>
  </si>
  <si>
    <t>ADE AGUS SUKAMTO</t>
  </si>
  <si>
    <t>OTIH KARTISAH</t>
  </si>
  <si>
    <t>WIYANTI</t>
  </si>
  <si>
    <t>SUYATI</t>
  </si>
  <si>
    <t>SUMATANA</t>
  </si>
  <si>
    <t>ENJAT SUDERAJAT</t>
  </si>
  <si>
    <t>MKR 2013 03.0 1 00422</t>
  </si>
  <si>
    <t xml:space="preserve"> MKR 2012 03.0 1 07611</t>
  </si>
  <si>
    <t>MKR 2013 03.0 1 03865</t>
  </si>
  <si>
    <t>MKR 2012 03.0 1 01673</t>
  </si>
  <si>
    <t>MKR 2011 03.0 1 03 6998</t>
  </si>
  <si>
    <t>MKR 2012 03.0 1 04629</t>
  </si>
  <si>
    <t>MKR 2012 03.0 1 06869</t>
  </si>
  <si>
    <t>MKR 2013 03.0 1 01270</t>
  </si>
  <si>
    <t>MKR 2012 03.0 1 04514</t>
  </si>
  <si>
    <t>MKR 2013 03.0 1 02371</t>
  </si>
  <si>
    <t>8259/P/C.3/VIII/2015</t>
  </si>
  <si>
    <t>8350/P/C.3/VIII/2015</t>
  </si>
  <si>
    <t>8334/P/C.3/VIII/2015</t>
  </si>
  <si>
    <t>8040/P/C.3/VIII/2015</t>
  </si>
  <si>
    <t>8361/P/C.3/VIII/2015</t>
  </si>
  <si>
    <t>8597/P/C.3/VIII/2015</t>
  </si>
  <si>
    <t>7931/P/C.3/VIII/2015</t>
  </si>
  <si>
    <t>8599/P/C.3/VIII/2015</t>
  </si>
  <si>
    <t>7927/P/C.3/VIII/2015</t>
  </si>
  <si>
    <t>/P/C.3/VIII/2015</t>
  </si>
  <si>
    <t>MAJALAYA</t>
  </si>
  <si>
    <t>PAJAJARAN</t>
  </si>
  <si>
    <t>ASEP SAEPUL HAYAT</t>
  </si>
  <si>
    <t>YAYU HERNAWATI</t>
  </si>
  <si>
    <t>DARNO DARSONO</t>
  </si>
  <si>
    <t>MARUHUM SITORUS</t>
  </si>
  <si>
    <t>SAAD SUJANA</t>
  </si>
  <si>
    <t>ADE SUDARMA</t>
  </si>
  <si>
    <t>IIS LISMAWATI</t>
  </si>
  <si>
    <t>DEVIT ABIDIN</t>
  </si>
  <si>
    <t>E. SYAEFULOH B</t>
  </si>
  <si>
    <t>IKEU FIKRIAH</t>
  </si>
  <si>
    <t>H SOPANDI</t>
  </si>
  <si>
    <t xml:space="preserve">HANIPAH </t>
  </si>
  <si>
    <t>ENDIN ZAENUDIN</t>
  </si>
  <si>
    <t>MEYRA NING KHAIRUNNISA</t>
  </si>
  <si>
    <t>ENGKOS SUHARA</t>
  </si>
  <si>
    <t>DRS. SURYANA</t>
  </si>
  <si>
    <t>ACHMAD LUTHFI</t>
  </si>
  <si>
    <t>DADI MULYADI B.H. ENJUN</t>
  </si>
  <si>
    <t>ATO DARNOTO</t>
  </si>
  <si>
    <t>ARDIN</t>
  </si>
  <si>
    <t>AGUS RIYADI</t>
  </si>
  <si>
    <t>YATI HARTATI</t>
  </si>
  <si>
    <t>RAMIDAH BIN SATRA</t>
  </si>
  <si>
    <t>WAHYUNI</t>
  </si>
  <si>
    <t>FIFI FITRIAH</t>
  </si>
  <si>
    <t>MKR 2012 03.0 1 04820</t>
  </si>
  <si>
    <t>MKR 2013 03.0 1 02504</t>
  </si>
  <si>
    <t>MKR 2012 03.0 1 03412</t>
  </si>
  <si>
    <t>MKR 2012 03.0 1 06769</t>
  </si>
  <si>
    <t>MKR 2013 03.0 1 02516</t>
  </si>
  <si>
    <t>MKR 2012 03.0 1 07551</t>
  </si>
  <si>
    <t>MKR 2012 03.0 1 06754</t>
  </si>
  <si>
    <t>MKR 2012 03.0 1 05757</t>
  </si>
  <si>
    <t>MKR 2011 03.0 1 03 4563-1P1</t>
  </si>
  <si>
    <t>MKR 2013 03.0 1 00739</t>
  </si>
  <si>
    <t>UMU 2012 03.0 1 06970-P1</t>
  </si>
  <si>
    <t>10882/P/C.3/IX/2015</t>
  </si>
  <si>
    <t>10868/P/C.3/IX/2015</t>
  </si>
  <si>
    <t>10879/P/C.3/IX/2015</t>
  </si>
  <si>
    <t>10867/P/C.3/IX/2015</t>
  </si>
  <si>
    <t>10683/P/C.3/IX/2015</t>
  </si>
  <si>
    <t>10642/P/C.3/IX/2015</t>
  </si>
  <si>
    <t>10871/P/C.3/IX/2015</t>
  </si>
  <si>
    <t>10917/P/C.3/IX/2015</t>
  </si>
  <si>
    <t>10901/P/C.3/IX/2015</t>
  </si>
  <si>
    <t>10676/P/C.3/IX/2015</t>
  </si>
  <si>
    <t>10509/P/C.3/IX/2015</t>
  </si>
  <si>
    <t>10640/P/C.3/IX/2015</t>
  </si>
  <si>
    <t>10878/P/C.3/IX/2015</t>
  </si>
  <si>
    <t>9623/P/C.3/IX/2015</t>
  </si>
  <si>
    <t>9906/P/C.3/IX/2015</t>
  </si>
  <si>
    <t>10686/P/C.3/IX/2015</t>
  </si>
  <si>
    <t>10685/P/C.3/IX/2015</t>
  </si>
  <si>
    <t>10902/P/C.3/IX/2015</t>
  </si>
  <si>
    <t>10890/P/C.3/IX/2015</t>
  </si>
  <si>
    <t>PIUTANG SUBROGASI DENGAN BANK PELAKSANA PT BANK BANK RAKYAT INDONESIA,Tbk</t>
  </si>
  <si>
    <t>RUDIYANTO MOHAMMAD MAKBUL</t>
  </si>
  <si>
    <t>PT. CITRA KREASI KONSORSINDO</t>
  </si>
  <si>
    <t>PT. RANGGA WIRAYUDHA PRATAMA</t>
  </si>
  <si>
    <t>MTG 2015 03.0 1 09109</t>
  </si>
  <si>
    <t>KBG 2014 03.0 1 03774</t>
  </si>
  <si>
    <t>KBG 2014 03.0 1 03775</t>
  </si>
  <si>
    <t>KBG 2014 03.0 1 04575</t>
  </si>
  <si>
    <t>9622/P/C.3/IX/2015</t>
  </si>
  <si>
    <t>10910/P/C.3/IX/2015</t>
  </si>
  <si>
    <t>10911/P/C.3/IX/2015</t>
  </si>
  <si>
    <t>10875/P/C.3/IX/2015</t>
  </si>
  <si>
    <t>1100318000379</t>
  </si>
  <si>
    <t>1120221000215</t>
  </si>
  <si>
    <t>1080516000487</t>
  </si>
  <si>
    <t>1130314000943</t>
  </si>
  <si>
    <t>1091203000026</t>
  </si>
  <si>
    <t>1120224000432</t>
  </si>
  <si>
    <t>1130111001026</t>
  </si>
  <si>
    <t>1130118001235</t>
  </si>
  <si>
    <t>1121024000297</t>
  </si>
  <si>
    <t>1121015000574</t>
  </si>
  <si>
    <t>1121127000121</t>
  </si>
  <si>
    <t>1120207000456</t>
  </si>
  <si>
    <t>1121029000006</t>
  </si>
  <si>
    <t>1120704000274</t>
  </si>
  <si>
    <t>1090421001026</t>
  </si>
  <si>
    <t>1130313001361</t>
  </si>
  <si>
    <t>1090821000977</t>
  </si>
  <si>
    <t>1071214000266</t>
  </si>
  <si>
    <t>1100317000816</t>
  </si>
  <si>
    <t>1121010000925</t>
  </si>
  <si>
    <t>1080610001546</t>
  </si>
  <si>
    <t>1121214000814</t>
  </si>
  <si>
    <t>1130327000088</t>
  </si>
  <si>
    <t>1130125000333</t>
  </si>
  <si>
    <t>1111212000672</t>
  </si>
  <si>
    <t>1080725000242</t>
  </si>
  <si>
    <t>1120516001666</t>
  </si>
  <si>
    <t>1110518001142</t>
  </si>
  <si>
    <t>1130114000837</t>
  </si>
  <si>
    <t>1130206001569</t>
  </si>
  <si>
    <t>1121206001232</t>
  </si>
  <si>
    <t>1080807000276</t>
  </si>
  <si>
    <t>1121205000908</t>
  </si>
  <si>
    <t>1120727000532</t>
  </si>
  <si>
    <t>1120210001069</t>
  </si>
  <si>
    <t>1130107001064</t>
  </si>
  <si>
    <t>1130305001101</t>
  </si>
  <si>
    <t>1130123000179</t>
  </si>
  <si>
    <t>1090224000097</t>
  </si>
  <si>
    <t>1120425000275</t>
  </si>
  <si>
    <t>1121024000319</t>
  </si>
  <si>
    <t>1121218000346</t>
  </si>
  <si>
    <t>1120525000135</t>
  </si>
  <si>
    <t>1120405001339</t>
  </si>
  <si>
    <t>1120208000642</t>
  </si>
  <si>
    <t>1120725000152</t>
  </si>
  <si>
    <t>1120913000469</t>
  </si>
  <si>
    <t>1110621000600</t>
  </si>
  <si>
    <t>1100726000062</t>
  </si>
  <si>
    <t>1130225000056</t>
  </si>
  <si>
    <t>1090109000267</t>
  </si>
  <si>
    <t>1110608000888</t>
  </si>
  <si>
    <t>1121114001091</t>
  </si>
  <si>
    <t>1130121000600</t>
  </si>
  <si>
    <t>1121024000358</t>
  </si>
  <si>
    <t>1130304000790</t>
  </si>
  <si>
    <t>Mitra Batik</t>
  </si>
  <si>
    <t>Derwati</t>
  </si>
  <si>
    <t>Cililin</t>
  </si>
  <si>
    <t>Cisangkan</t>
  </si>
  <si>
    <t>Plered</t>
  </si>
  <si>
    <t>Wanayasa</t>
  </si>
  <si>
    <t>Manonjaya</t>
  </si>
  <si>
    <t>Cikande</t>
  </si>
  <si>
    <t>Kramatwatu</t>
  </si>
  <si>
    <t>Metty Laude</t>
  </si>
  <si>
    <t>MKR 2013 03.0 1 05886</t>
  </si>
  <si>
    <t>MKR 2013 03.0 1 01258</t>
  </si>
  <si>
    <t>MKR 2012 03.0 1 00384</t>
  </si>
  <si>
    <t>MKR 2012 03.0 1 07505</t>
  </si>
  <si>
    <t>12292/P/C.3/X/2015</t>
  </si>
  <si>
    <t>12298/P/C.3/X/2015</t>
  </si>
  <si>
    <t>12170/P/C.3/X/2015</t>
  </si>
  <si>
    <t>12351/P/C.3/X/2015</t>
  </si>
  <si>
    <t>12348/P/C.3/X/2015</t>
  </si>
  <si>
    <t>11932/P/C.3/X/2015</t>
  </si>
  <si>
    <t>11667/P/C.3/X/2015</t>
  </si>
  <si>
    <t>12133/P/C.3/X/2015</t>
  </si>
  <si>
    <t>12132/P/C.3/X/2015</t>
  </si>
  <si>
    <t>12303/P/C.3/X/2015</t>
  </si>
  <si>
    <t>12347/P/C.3/X/2015</t>
  </si>
  <si>
    <t>11928/P/C.3/X/2015</t>
  </si>
  <si>
    <t>12321/P/C.3/X/2015</t>
  </si>
  <si>
    <t>12180/P/C.3/X/2015</t>
  </si>
  <si>
    <t>12139/P/C.3/X/2015</t>
  </si>
  <si>
    <t>12140/P/C.3/X/2015</t>
  </si>
  <si>
    <t>12137/P/C.3/X/2015</t>
  </si>
  <si>
    <t>Gegerkalong</t>
  </si>
  <si>
    <t>Kiaracondong</t>
  </si>
  <si>
    <t>MKR 2015 03.0 1 00628</t>
  </si>
  <si>
    <t>MKR 2015 03.0 1 05492</t>
  </si>
  <si>
    <t>MKR 2015 03.0 1 00822</t>
  </si>
  <si>
    <t>MKR 2015 03.0 1 01617</t>
  </si>
  <si>
    <t>MKR 2015 03.0 1 04114</t>
  </si>
  <si>
    <t>11933/P/C.3/X/2015</t>
  </si>
  <si>
    <t>12305/P/C.3/X/2015</t>
  </si>
  <si>
    <t>12179/P/C.3/X/2015</t>
  </si>
  <si>
    <t>11672/P/C.3/X/2015</t>
  </si>
  <si>
    <t>11655/P/C.3/X/2015</t>
  </si>
  <si>
    <t>CABANG BANDUNG</t>
  </si>
  <si>
    <t>JAMINAN KREDIT INDONESIA</t>
  </si>
  <si>
    <t>PERUSAHAAN UMUM</t>
  </si>
  <si>
    <t>8367/P/C.3/VIII/2015</t>
  </si>
  <si>
    <t>MKR 2013 03.0 2 01284</t>
  </si>
  <si>
    <t>PIPIN</t>
  </si>
  <si>
    <t>CPS GUNTUR GARUT</t>
  </si>
  <si>
    <t>MKR 2014 03.0 2 02224</t>
  </si>
  <si>
    <t>DEWI SEKARWANGI</t>
  </si>
  <si>
    <t>ENOK HODIJAH,DRA</t>
  </si>
  <si>
    <t>8327/P/C.3/VIII/2015</t>
  </si>
  <si>
    <t>MKR 2015 03.0 1 01312</t>
  </si>
  <si>
    <t>DADANG TOMI S</t>
  </si>
  <si>
    <t>MKR 2015 03.0 1 00565</t>
  </si>
  <si>
    <t>OLIH</t>
  </si>
  <si>
    <t>8100/P/C.3/VIII/2015</t>
  </si>
  <si>
    <t>MKR 2014 03.0 2 04953</t>
  </si>
  <si>
    <t>8099/P/C.3/VIII/2015</t>
  </si>
  <si>
    <t>MKR 2014 03.0 2 04962</t>
  </si>
  <si>
    <t>8098/P/C.3/VIII/2015</t>
  </si>
  <si>
    <t>MKR 2015 03.0 1 01057</t>
  </si>
  <si>
    <t>4863/P/C.3/V/2015</t>
  </si>
  <si>
    <t>MKR 2014 03.0 2 00917</t>
  </si>
  <si>
    <t>PEGADAIAN SYARIAH</t>
  </si>
  <si>
    <t>A12</t>
  </si>
  <si>
    <t>A11</t>
  </si>
  <si>
    <t>A10</t>
  </si>
  <si>
    <t>A9</t>
  </si>
  <si>
    <t>A8</t>
  </si>
  <si>
    <t>A7</t>
  </si>
  <si>
    <t>A6</t>
  </si>
  <si>
    <t>A5</t>
  </si>
  <si>
    <t>A4</t>
  </si>
  <si>
    <t>A3</t>
  </si>
  <si>
    <t>A2</t>
  </si>
  <si>
    <t>A1</t>
  </si>
  <si>
    <t>A</t>
  </si>
  <si>
    <t>V</t>
  </si>
  <si>
    <t>PEMBANTU (UNIT)</t>
  </si>
  <si>
    <t>O</t>
  </si>
  <si>
    <t xml:space="preserve"> PIUTANG KLAIM (SUBROGASI)</t>
  </si>
  <si>
    <t>NO. REFERENSI/</t>
  </si>
  <si>
    <t>KANTOR CABANG /</t>
  </si>
  <si>
    <t>PIUTANG SUBROGASI PERUM JAMKRINDO (KUR)</t>
  </si>
  <si>
    <t>DENGAN BANK PELAKSANA PT BANK SYARIAH MANDIRI</t>
  </si>
  <si>
    <t>LILIS KUSWATI</t>
  </si>
  <si>
    <t>MTG 2012 03.0 2 03630</t>
  </si>
  <si>
    <t>KCP CIAMIS</t>
  </si>
  <si>
    <t>SKIM KREDIT :  NonKUR</t>
  </si>
  <si>
    <t>MKR 2014 03.0 2 05124</t>
  </si>
  <si>
    <t>MKR 2015 03.0 2 01674</t>
  </si>
  <si>
    <t>MKR 2015 03.0 2 00495</t>
  </si>
  <si>
    <t>12136/P/C.3/X/2015</t>
  </si>
  <si>
    <t>11669/P/C.3/X/2015</t>
  </si>
  <si>
    <t>12333/P/C.3/X/2015</t>
  </si>
  <si>
    <t>1101108001153</t>
  </si>
  <si>
    <t>1120504001255</t>
  </si>
  <si>
    <t>1120918000388</t>
  </si>
  <si>
    <t>1130319001140</t>
  </si>
  <si>
    <t>1130220000589</t>
  </si>
  <si>
    <t>1120824000098</t>
  </si>
  <si>
    <t>1120525000218</t>
  </si>
  <si>
    <t xml:space="preserve"> </t>
  </si>
  <si>
    <t>LADY HERLAN</t>
  </si>
  <si>
    <t>KCP CIPANAS</t>
  </si>
  <si>
    <t>PADASUKA</t>
  </si>
  <si>
    <t>ANDI GINANJAR</t>
  </si>
  <si>
    <t>E HANDRIANA</t>
  </si>
  <si>
    <t>MKR 2014 03.0 2 04279</t>
  </si>
  <si>
    <t>MKR 2015 03.0 2 03582</t>
  </si>
  <si>
    <t>10574/P/C.3/IX/2015</t>
  </si>
  <si>
    <t>10653/P/C.3/IX/2015</t>
  </si>
  <si>
    <t>BBC</t>
  </si>
  <si>
    <t>HASAN/ TOKO YOPI*</t>
  </si>
  <si>
    <t>CV DWI SATRIA UTAMA</t>
  </si>
  <si>
    <t>PT JOSUMIC JR</t>
  </si>
  <si>
    <t>CV BUDI AKAL (OPANG)</t>
  </si>
  <si>
    <t>CV BUDI AKAL (OPANG)*</t>
  </si>
  <si>
    <t>CV ARYA DUTA</t>
  </si>
  <si>
    <t>AFAT SETIAWAN</t>
  </si>
  <si>
    <t>LIM WAN TJOW</t>
  </si>
  <si>
    <t>WONG HERMAWAN</t>
  </si>
  <si>
    <t>H. NURDIN</t>
  </si>
  <si>
    <t>RUHENDI RUBIANTO</t>
  </si>
  <si>
    <t>TUTI SULASTRI</t>
  </si>
  <si>
    <t>LANI (TOKO TITI)</t>
  </si>
  <si>
    <t>DIDIN SAFRUDIN</t>
  </si>
  <si>
    <t>BUDI HERMAWAN</t>
  </si>
  <si>
    <t>SOEHARLI RAHARDJA</t>
  </si>
  <si>
    <t>AYI SULAEMAN</t>
  </si>
  <si>
    <t>DAYA SAGOTRA</t>
  </si>
  <si>
    <t>EDI PRAYITNO</t>
  </si>
  <si>
    <t>TUTI HADIATI SE</t>
  </si>
  <si>
    <t>YATIE SOEHARYATIE</t>
  </si>
  <si>
    <t>H HILMAN R</t>
  </si>
  <si>
    <t>CAHYANA</t>
  </si>
  <si>
    <t>KASNO</t>
  </si>
  <si>
    <t>IDA RUDIAWATI</t>
  </si>
  <si>
    <t>SONI RAHMAT SYAH</t>
  </si>
  <si>
    <t>AYI PIRMAN</t>
  </si>
  <si>
    <t>IMAS MARYATI</t>
  </si>
  <si>
    <t>TATAT NURHAYATI</t>
  </si>
  <si>
    <t>ARRUM</t>
  </si>
  <si>
    <t>MKR 2010 03.0 2 03 3622</t>
  </si>
  <si>
    <t>10129/P/C.3/XII/2011</t>
  </si>
  <si>
    <t>MKR 2010 03.0 2 03 4262</t>
  </si>
  <si>
    <t>MKR 2011 03.0 2 03 3150</t>
  </si>
  <si>
    <t>336/P/C.3/I/2013</t>
  </si>
  <si>
    <t>MKR 2011 03.0 2 03 1248</t>
  </si>
  <si>
    <t>MKR 2011 03.0 2 03 2651</t>
  </si>
  <si>
    <t>MKR 2011 03.0 2 03 0906</t>
  </si>
  <si>
    <t>893/P/C.3/I/2013</t>
  </si>
  <si>
    <t>MKR 2011 03.0 2 03 3149</t>
  </si>
  <si>
    <t>1696/P/C.3/II/2013</t>
  </si>
  <si>
    <t>MKR 2011 03.0 2 03 4180</t>
  </si>
  <si>
    <t>MKR 2011 03.0 2 03 2650</t>
  </si>
  <si>
    <t>MKR 2013 03.0 2 00585</t>
  </si>
  <si>
    <t>KREASI</t>
  </si>
  <si>
    <t>INDRAMAYU</t>
  </si>
  <si>
    <t>PEGADAIAN</t>
  </si>
  <si>
    <t>SUBANG</t>
  </si>
  <si>
    <t>SOREANG</t>
  </si>
  <si>
    <t>CIAMIS</t>
  </si>
  <si>
    <t>SUMEDANG</t>
  </si>
  <si>
    <t>KRANGGAN MAS</t>
  </si>
  <si>
    <t>SERANG</t>
  </si>
  <si>
    <t>MTG 2013 03.0 1 03597</t>
  </si>
  <si>
    <t>MTG 2014 03.0 1 04689</t>
  </si>
  <si>
    <t>13212/P/C.3/XI/2015</t>
  </si>
  <si>
    <t>MTG 2011 03.0 1 03 6143</t>
  </si>
  <si>
    <t>13376/P/C.3/XI/2015</t>
  </si>
  <si>
    <t>MTG 2011 03.0 1 03 4443</t>
  </si>
  <si>
    <t>13910/P/C.3/XI/2015</t>
  </si>
  <si>
    <t>13711/P/C.3/XI/2015</t>
  </si>
  <si>
    <t>13694/P/C.3/XI/2015</t>
  </si>
  <si>
    <t>MKR 2013 03.0 1 00392</t>
  </si>
  <si>
    <t>MKR 2013 03.0 1 02526</t>
  </si>
  <si>
    <t>MKR 2012 03.0 1 04369</t>
  </si>
  <si>
    <t>13390/P/C.3/XI/2015</t>
  </si>
  <si>
    <t>13398/P/C.3/XI/2015</t>
  </si>
  <si>
    <t>13396/P/C.3/XI/2015</t>
  </si>
  <si>
    <t>MKR 2013 03.0 1 02360</t>
  </si>
  <si>
    <t>MKR 2012 03.0 1 03804</t>
  </si>
  <si>
    <t>MKR 2012 03.0  1 03714</t>
  </si>
  <si>
    <t>MKR 2013 03.0  1 05003</t>
  </si>
  <si>
    <t>13381/P/C.3/XI/2015</t>
  </si>
  <si>
    <t>13695/P/C.3/XI/2015</t>
  </si>
  <si>
    <t>13952/P/C.3/XI/2015</t>
  </si>
  <si>
    <t>MKR 2012 03.0 1 06992</t>
  </si>
  <si>
    <t>MKR 2012 03.0 1 03076</t>
  </si>
  <si>
    <t>MKR 2013 03.0 1 02476</t>
  </si>
  <si>
    <t>MKR 2013 03. 1 03279</t>
  </si>
  <si>
    <t>13219/P/C.3/XI/2015</t>
  </si>
  <si>
    <t>13710/P/C.3/XI/2015</t>
  </si>
  <si>
    <t>13215/P/C.3/XI/2015</t>
  </si>
  <si>
    <t>13717/P/C.3/XI/2015</t>
  </si>
  <si>
    <t>13377/P/C.3/XI/2015</t>
  </si>
  <si>
    <t>13713/P/C.3/XI/2015</t>
  </si>
  <si>
    <t>13210/P/C.3/XI/2015</t>
  </si>
  <si>
    <t>13712/P/C.3/XI/2015</t>
  </si>
  <si>
    <t>12751/P/C.3/XI/2015</t>
  </si>
  <si>
    <t>CIMAHI</t>
  </si>
  <si>
    <t>KARAWANG</t>
  </si>
  <si>
    <t>MTG 2015 03.0 1 01103</t>
  </si>
  <si>
    <t>MTG 2014 03.0 1 00054</t>
  </si>
  <si>
    <t>MTG 2015 03.0 1 02721</t>
  </si>
  <si>
    <t>MTG 2014 03.0 1 01753</t>
  </si>
  <si>
    <t>12926/P/C.3/XI/2015</t>
  </si>
  <si>
    <t>12927/P/C.3/XI/2015</t>
  </si>
  <si>
    <t>MKR 2015 03.0 1 01759</t>
  </si>
  <si>
    <t>MKR 2015 03.0 1 00837</t>
  </si>
  <si>
    <t>12880/P/C.3/XI/2015</t>
  </si>
  <si>
    <t>13136/P/C.3/XI/2015</t>
  </si>
  <si>
    <t>GUNTUR GARUT</t>
  </si>
  <si>
    <t>MKR 2014 03.0 2 03600</t>
  </si>
  <si>
    <t>MKR 2014 03.0 2 05114</t>
  </si>
  <si>
    <t>MKR 2014 03.0 2 04051</t>
  </si>
  <si>
    <t>MKR 2015 03.0 2 01766</t>
  </si>
  <si>
    <t>MKR 2015 03.0 2 05930</t>
  </si>
  <si>
    <t>MKR 2015 03.0 2 00148</t>
  </si>
  <si>
    <t>12876/P/C.3/XI/2015</t>
  </si>
  <si>
    <t>13699/P/C.3/XI/2015</t>
  </si>
  <si>
    <t>13132/P/C.3/XI/2015</t>
  </si>
  <si>
    <t>13131/P/C.3/XI/2015</t>
  </si>
  <si>
    <t>NONOY YUHANAH</t>
  </si>
  <si>
    <t>PIUTANG SUBROGASI DENGAN BANK PELAKSANA PT BJB Syariah</t>
  </si>
  <si>
    <t>Column2</t>
  </si>
  <si>
    <t>UMUM</t>
  </si>
  <si>
    <t>MIKRO</t>
  </si>
  <si>
    <t>MULTIGUNA</t>
  </si>
  <si>
    <t>BRAGA</t>
  </si>
  <si>
    <t>CABANG.BRAGA</t>
  </si>
  <si>
    <t>IYAN SURYANA Alm</t>
  </si>
  <si>
    <t>04 3072 03</t>
  </si>
  <si>
    <t>143/P/C3/I/2006</t>
  </si>
  <si>
    <t>REVIN COLLECTION</t>
  </si>
  <si>
    <t>04 0344 03</t>
  </si>
  <si>
    <t>2507/P/C3/IX/2006</t>
  </si>
  <si>
    <t>CV DHARMA SOPINA</t>
  </si>
  <si>
    <t>04 2264 03</t>
  </si>
  <si>
    <t>314/P/C3/I/2007</t>
  </si>
  <si>
    <t>PT ASKAR CIPTA PERKASA</t>
  </si>
  <si>
    <t>1987/P/C3/VI/2007</t>
  </si>
  <si>
    <t>KOPERASI SWARGA</t>
  </si>
  <si>
    <t>04 1253 03</t>
  </si>
  <si>
    <t>067/P/C3/I/2008</t>
  </si>
  <si>
    <t>WARYONO</t>
  </si>
  <si>
    <t>04 1819 03</t>
  </si>
  <si>
    <t>2723/P/C3/VIII/2008</t>
  </si>
  <si>
    <t>TATANG MUHARAM</t>
  </si>
  <si>
    <t>04 3533 03</t>
  </si>
  <si>
    <t>5217/P/C.3/VI/2011</t>
  </si>
  <si>
    <t>MTG 2009 03.0 2 03 2871</t>
  </si>
  <si>
    <t>ODED M. DANIEL</t>
  </si>
  <si>
    <t>MTG 2009 03.0 2 03 2872</t>
  </si>
  <si>
    <t>MTG 2009 03.0 2 03 2787</t>
  </si>
  <si>
    <t xml:space="preserve">TETI ROCHMAWATI </t>
  </si>
  <si>
    <t>04 0174 03</t>
  </si>
  <si>
    <t>3387/P/C.3/IX/2008</t>
  </si>
  <si>
    <t xml:space="preserve">TAJUDIN </t>
  </si>
  <si>
    <t>04 2771 03</t>
  </si>
  <si>
    <t>3870/P/C.3/X/2008</t>
  </si>
  <si>
    <t>ALEX ISKANDAR</t>
  </si>
  <si>
    <t>04 0767 03</t>
  </si>
  <si>
    <t>3651/P/C.3/VII/2009</t>
  </si>
  <si>
    <t>YULI MULYAWATI / PD MULIA</t>
  </si>
  <si>
    <t>04 3420 03</t>
  </si>
  <si>
    <t>166/P/C.3/I/2010</t>
  </si>
  <si>
    <t>H. NURJAYA</t>
  </si>
  <si>
    <t>04 2558 03</t>
  </si>
  <si>
    <t>861/P/C.3/II/2010</t>
  </si>
  <si>
    <t>MKR 2010 03.0 2 03 2056</t>
  </si>
  <si>
    <t>2442/P/C.3/III/2012</t>
  </si>
  <si>
    <t>MTG 2012 03.0 2 05530</t>
  </si>
  <si>
    <t>10776/P/C.3/X/2013</t>
  </si>
  <si>
    <t>BOGOR</t>
  </si>
  <si>
    <t>M GHUFRON AL-QASAM</t>
  </si>
  <si>
    <t>MKR 2009 03.0 2 03 2949</t>
  </si>
  <si>
    <t>8223/P/C.3/XII/2010</t>
  </si>
  <si>
    <t>I MADE SUGIARTA</t>
  </si>
  <si>
    <t>MTG 2013 03.0 2 03810</t>
  </si>
  <si>
    <t>TRI SUHARJANTO</t>
  </si>
  <si>
    <t>MTG 2010 03.0 2 03 1926</t>
  </si>
  <si>
    <t>2009/P/C.3/III/2012</t>
  </si>
  <si>
    <t>PELAJAR PEJUANG</t>
  </si>
  <si>
    <t>KCP GARUT</t>
  </si>
  <si>
    <t>TINI ROSTINI</t>
  </si>
  <si>
    <t>UMU 2011 03.0 2 03 0419</t>
  </si>
  <si>
    <t>5122/P/C.3/VI/2012</t>
  </si>
  <si>
    <t>ATE SUMPENA</t>
  </si>
  <si>
    <t>UMU 2011 03.0 2 03 0094</t>
  </si>
  <si>
    <t>AAY SULAEMAN</t>
  </si>
  <si>
    <t>/P/C.3/XII/2012</t>
  </si>
  <si>
    <t>MOMON ABDURRAHMAN</t>
  </si>
  <si>
    <t>RONAL BARDIANSYAH</t>
  </si>
  <si>
    <t>MTG 2012 03.0 2 06915</t>
  </si>
  <si>
    <t>TONI HARTONO</t>
  </si>
  <si>
    <t>MTG 2012 03.0 2 05919</t>
  </si>
  <si>
    <t>BEKASI</t>
  </si>
  <si>
    <t>KCP KARAWANG</t>
  </si>
  <si>
    <t>CABANG</t>
  </si>
  <si>
    <t>DRA MARTINI REJEKI N</t>
  </si>
  <si>
    <t>MTG 2009 03.0 2 03 0389</t>
  </si>
  <si>
    <t>5124/P/C.3/VI/2012</t>
  </si>
  <si>
    <t>HENDRIK HARIYONO</t>
  </si>
  <si>
    <t>MTG 2010 03.0 2 03 3130</t>
  </si>
  <si>
    <t>6487/P/C.3/VII/2012</t>
  </si>
  <si>
    <t>TOTO SUGIARTO</t>
  </si>
  <si>
    <t>MTG 2012 03.0 2 05924</t>
  </si>
  <si>
    <t>4521/P/C.3/V/2013</t>
  </si>
  <si>
    <t>ADNAN FIRDAUS</t>
  </si>
  <si>
    <t>UMU 2010 03.0 2 03 4596</t>
  </si>
  <si>
    <t>SITI NURSYIFA FITRIANI</t>
  </si>
  <si>
    <t>UMU 2011 03.0 2 03 3763</t>
  </si>
  <si>
    <t>DODI MUSTOPA</t>
  </si>
  <si>
    <t>MTG 2013 03.0 2 00527</t>
  </si>
  <si>
    <t>HERA PUSPITASARI</t>
  </si>
  <si>
    <t>MTG 2013 03.0 2 00519</t>
  </si>
  <si>
    <t>SUTARYO</t>
  </si>
  <si>
    <t>MTG 2012 03.0 1 06943</t>
  </si>
  <si>
    <t>AGUS SOPIAN, SE</t>
  </si>
  <si>
    <t>MTG 2013 03.0 2 01132</t>
  </si>
  <si>
    <t>ANDI RACHMAN</t>
  </si>
  <si>
    <t>MTG 2012 03.0 2 06330</t>
  </si>
  <si>
    <t>TAMI ARINTA DEPSANI</t>
  </si>
  <si>
    <t>MTG 2012 03.0 2 06943</t>
  </si>
  <si>
    <t>ODED MUHAMMAD DANIAL</t>
  </si>
  <si>
    <t>MTG 2011 03.0 2 03 0884</t>
  </si>
  <si>
    <t>MUHAMMAD DEDI</t>
  </si>
  <si>
    <t>UMU 2012 03.0 2 03480</t>
  </si>
  <si>
    <t>MTG 2012 03.0 2 03814</t>
  </si>
  <si>
    <t>1402/P/C.3/II/2014</t>
  </si>
  <si>
    <t>UMU 2012 03.0 2 05485</t>
  </si>
  <si>
    <t>OPAN APANDI</t>
  </si>
  <si>
    <t>UMU 2012 03.0 2 03394</t>
  </si>
  <si>
    <t>UMU 2012 03.0 2 04390</t>
  </si>
  <si>
    <t>RUSTAMAN</t>
  </si>
  <si>
    <t>12447/P/C.3/X/2014</t>
  </si>
  <si>
    <t>KCP CIAWI</t>
  </si>
  <si>
    <t>KCP BANJAR</t>
  </si>
  <si>
    <t>KCP SOREANG</t>
  </si>
  <si>
    <t>UMU 2013 03.0 2 03775</t>
  </si>
  <si>
    <t>KCP Jamika</t>
  </si>
  <si>
    <t>WAN SUMPENA</t>
  </si>
  <si>
    <t>UMU 2013 03.0 2 06276</t>
  </si>
  <si>
    <t>10579/P/C.3/IX/2015</t>
  </si>
  <si>
    <t>13133/P/C.3/XI/2015</t>
  </si>
  <si>
    <t>KANTOR CABANG DAN KANTOR CABANG PEMBANTU PT BJB SYARIAH</t>
  </si>
  <si>
    <t>Alamat</t>
  </si>
  <si>
    <t>Kontak</t>
  </si>
  <si>
    <t>Kontak2</t>
  </si>
  <si>
    <t>Jl. Ir. H. Djuanda No. 124 Bekasi</t>
  </si>
  <si>
    <t>021-8811341, 8810942</t>
  </si>
  <si>
    <t>021-88346466</t>
  </si>
  <si>
    <t>KCP Bantaregebang</t>
  </si>
  <si>
    <t>Jl. Raya Narogong RT 02 RW 10, Bantargebang, Bekasi</t>
  </si>
  <si>
    <t>021-82602902</t>
  </si>
  <si>
    <t>021-82602891</t>
  </si>
  <si>
    <t>KCP Cikampek</t>
  </si>
  <si>
    <t>Jl. Jend. A. Yani Komp. Ruko ex Timbangan No. 12A Cikampek Kab. Karawang</t>
  </si>
  <si>
    <t>0264 – 8388341 / 8388 342</t>
  </si>
  <si>
    <t>0264 – 8388343</t>
  </si>
  <si>
    <t>KCP Cikarang</t>
  </si>
  <si>
    <t>Jl. RE Martadinata Kec. Cikarang Kab. Bekasi</t>
  </si>
  <si>
    <t>021-89106642, 89106563</t>
  </si>
  <si>
    <t>021-8901925</t>
  </si>
  <si>
    <t>KCP Harapan Indah</t>
  </si>
  <si>
    <t>Ruko Sentra Niaga Boulevard Hijau Blok B 6 No.16 Kota Harapan Indah, Kota Bekasi</t>
  </si>
  <si>
    <t>021-88974830</t>
  </si>
  <si>
    <t>021-88878812</t>
  </si>
  <si>
    <t>KCP Karawang</t>
  </si>
  <si>
    <t>Jl. Kertabumi No. 7 Kab. Karawang</t>
  </si>
  <si>
    <t>0267-8453567, 8453568</t>
  </si>
  <si>
    <t>0267-8453569</t>
  </si>
  <si>
    <t>KCP Lippo Cikarang</t>
  </si>
  <si>
    <t>Jl. Cibarusah Raya No. 33, Cibarusah, Cikarang Selatan Kabupaten Bekasi</t>
  </si>
  <si>
    <t>021-8971216</t>
  </si>
  <si>
    <t>021-8971252</t>
  </si>
  <si>
    <t>KCP Pondokgede</t>
  </si>
  <si>
    <t>Jl Jatiwaringin No. 195 Pondokgede Bekasi</t>
  </si>
  <si>
    <t>021-84972046, 84972042</t>
  </si>
  <si>
    <t>021-84972028</t>
  </si>
  <si>
    <t>KCP Tambun</t>
  </si>
  <si>
    <t>Jl. Sultan Hasanudin No. 5 kab. Bekasi</t>
  </si>
  <si>
    <t>021-88395381, 88395383</t>
  </si>
  <si>
    <t>021-88395382</t>
  </si>
  <si>
    <t>Jl. Raya Padjadjaran Kel. Bantarjati Bogor Utara</t>
  </si>
  <si>
    <t>0251-8358727</t>
  </si>
  <si>
    <t>0251-8358768, 8358730</t>
  </si>
  <si>
    <t>KCP Cibinong</t>
  </si>
  <si>
    <t>Jl. Cibinong City Centre Blok A28, Kel Pekansari, Kec. Cibinong, Kab. Bogor</t>
  </si>
  <si>
    <t>021-87907007</t>
  </si>
  <si>
    <t>021-87906600</t>
  </si>
  <si>
    <t>KCP Cibubur</t>
  </si>
  <si>
    <t>Jl. Alternatif No.37E KM 3 Cibubur</t>
  </si>
  <si>
    <t>      021-84303138</t>
  </si>
  <si>
    <t>   021-84303130</t>
  </si>
  <si>
    <t>KCP Depok</t>
  </si>
  <si>
    <t>Jl. Margonda Raya No. 483 A, Depok</t>
  </si>
  <si>
    <t>021-29402366, 29402367 </t>
  </si>
  <si>
    <t>021-29402368</t>
  </si>
  <si>
    <t>KCP Leuwiliang</t>
  </si>
  <si>
    <t> JL. Raya Leuwiliang, Desa Leuwiliang RT 01 RW 05 Kecamatan Leuwiliang, Kabupaten Bogor</t>
  </si>
  <si>
    <t>       0251-8641414</t>
  </si>
  <si>
    <t>0251-8641331</t>
  </si>
  <si>
    <t>KCP Sawangan</t>
  </si>
  <si>
    <t>Jl. Raya Ciputat Parung No. 1 Kav. 17, Kel. Bojongsari</t>
  </si>
  <si>
    <t>0251-8616224/8616225</t>
  </si>
  <si>
    <t>0251-8616229</t>
  </si>
  <si>
    <t>Jalan Braga No. 135 Bandung</t>
  </si>
  <si>
    <t>022-4202504</t>
  </si>
  <si>
    <t>022-4213181</t>
  </si>
  <si>
    <t>KCP Cianjur</t>
  </si>
  <si>
    <t>Jl. Ir. H. Djuanda, Sela Kopi RT/RW 01/14 Kel Pamoyanan Kec. Cianju, Kab. Cianjurr</t>
  </si>
  <si>
    <t>0263-2293368, 2293540</t>
  </si>
  <si>
    <t>0263-2293369</t>
  </si>
  <si>
    <t>Jl. Jamika No. 99D, Bandung</t>
  </si>
  <si>
    <t>022-6046084</t>
  </si>
  <si>
    <t>022-6046087 </t>
  </si>
  <si>
    <t>KCP Lembang</t>
  </si>
  <si>
    <t>Jl. Raya Lembang No. 374 A-B, Kec. Lembang</t>
  </si>
  <si>
    <t>022-61502270</t>
  </si>
  <si>
    <t>022-2785779</t>
  </si>
  <si>
    <t>KCP Margaasih</t>
  </si>
  <si>
    <t>Jl. Mahmud No. 8 Kec. Margaasih, Kab. Bandung</t>
  </si>
  <si>
    <t>022-5407389</t>
  </si>
  <si>
    <t> 022-85440304</t>
  </si>
  <si>
    <t>KCP Padalarang</t>
  </si>
  <si>
    <t>Jl. Raya Purwakarta No. 68B, Desa Kertamulya, Kec Padalarang</t>
  </si>
  <si>
    <t>022-86815127</t>
  </si>
  <si>
    <t>022-86815129</t>
  </si>
  <si>
    <t>KCP Purwakarta</t>
  </si>
  <si>
    <t>Jl. Kol. Kornel Singawinata No. 8 Purwakarta Jawa Barat</t>
  </si>
  <si>
    <t>0264-8223388, 8223377</t>
  </si>
  <si>
    <t>0264-8223399</t>
  </si>
  <si>
    <t>KCP Subang</t>
  </si>
  <si>
    <t>Jl. Oto Iskandardinata No. 153 Subang</t>
  </si>
  <si>
    <t>0260-415446</t>
  </si>
  <si>
    <t>0260-415447</t>
  </si>
  <si>
    <t>KCP Sukabumi</t>
  </si>
  <si>
    <t>Jl. Jend. Soedirman No. 74 Kota Sukabumi</t>
  </si>
  <si>
    <t>0266-226981</t>
  </si>
  <si>
    <t>0266-235650</t>
  </si>
  <si>
    <t>KCP Sukajadi</t>
  </si>
  <si>
    <t>Jalan Sukajadi No. 70 Bandung</t>
  </si>
  <si>
    <t>022-2034857</t>
  </si>
  <si>
    <t>022-2043397</t>
  </si>
  <si>
    <t>Jl. Siliwangi No. 100 Cirebon</t>
  </si>
  <si>
    <t>0231-232528</t>
  </si>
  <si>
    <t>0231-207889</t>
  </si>
  <si>
    <t>KCP Arjawinangun</t>
  </si>
  <si>
    <t>Jl. By Pass Arjawinangun , Desa Junjang Kec. Arjawinangun</t>
  </si>
  <si>
    <t>0231-350049</t>
  </si>
  <si>
    <t>KCP Jatibarang</t>
  </si>
  <si>
    <t>Jl. Siliwangi No. 159 Jatibarang Indramayu</t>
  </si>
  <si>
    <t>0234-5357276, 5357277</t>
  </si>
  <si>
    <t>0234-5357279</t>
  </si>
  <si>
    <t>KCP Kuningan</t>
  </si>
  <si>
    <t>Jl. Jenderal Sudirman No.5 Kec. Kuningan Kab. Kuningan, Jawa Barat</t>
  </si>
  <si>
    <t>0232-876466</t>
  </si>
  <si>
    <t>0230-876468</t>
  </si>
  <si>
    <t>KCP Majalengka</t>
  </si>
  <si>
    <t>Jl. KH. Abdul Halim No. 517 Majalengka</t>
  </si>
  <si>
    <t>0233-8287184</t>
  </si>
  <si>
    <t>0233-8287185</t>
  </si>
  <si>
    <t>KCP Pabuaran</t>
  </si>
  <si>
    <t>Jl. Raya Pabuaran Wetan No. 12, Kec. Pabuaran, Kab. Cirebon</t>
  </si>
  <si>
    <t>0231 - 8665588 / 8665500</t>
  </si>
  <si>
    <t>0231 - 8665599</t>
  </si>
  <si>
    <t>KCP Patrol</t>
  </si>
  <si>
    <t>Jl. Raya Patrol, Desa Patrol, Kec. Patrol, Kab. Indramayu</t>
  </si>
  <si>
    <t>0234-611191/ 611192</t>
  </si>
  <si>
    <t>0234-611190</t>
  </si>
  <si>
    <t>KCP Sumber</t>
  </si>
  <si>
    <t>Jl. Dewi Sartika No. 134 Sumber Kab. Cirebon</t>
  </si>
  <si>
    <t>0231-322324</t>
  </si>
  <si>
    <t>KCP Indramayu</t>
  </si>
  <si>
    <t>Jl. Jend. Sudirman No. 85 Kab. Indramayu, Jawa Barat</t>
  </si>
  <si>
    <t>0234 - 277400</t>
  </si>
  <si>
    <t>0234 - 277402</t>
  </si>
  <si>
    <t>JAKARTA</t>
  </si>
  <si>
    <t>CABANG.JAKARTA BIDAKARA</t>
  </si>
  <si>
    <t>Jl. Prof. Dr. Soepomo, SH. No 72A, 72B, 73C, Kel. Menteng, Kec. Tebet, Kota Jakarta Selatan, Prov DKI Jakarta</t>
  </si>
  <si>
    <t>021- 8297048, 8297071</t>
  </si>
  <si>
    <t>021-8297139</t>
  </si>
  <si>
    <t>KCP Rawamangun</t>
  </si>
  <si>
    <t>Jl. Balai Pustaka Timur Blok GG Rawamangun, Jakarta Timur</t>
  </si>
  <si>
    <t>021-29378951, 29378952</t>
  </si>
  <si>
    <t>021-29378950</t>
  </si>
  <si>
    <t>KCP Kramat Jati</t>
  </si>
  <si>
    <t>Ruko Pasar Induk Kramatjati Blok D-1 No.13 Kramatjati, Jakarta Timur</t>
  </si>
  <si>
    <t>021-29378553, 29378556</t>
  </si>
  <si>
    <t>021-29378557</t>
  </si>
  <si>
    <t>KCP Pondok Labu </t>
  </si>
  <si>
    <t>Jl. Pondok Labu Raya No. 71 H, Jakarta Selatan</t>
  </si>
  <si>
    <t>021-75916753</t>
  </si>
  <si>
    <t>021-75916754</t>
  </si>
  <si>
    <t>CABANG.PELAJAR PEJUANG</t>
  </si>
  <si>
    <t>Jl. Pelajar Pejuang 45 No. 54 Bandung</t>
  </si>
  <si>
    <t>022-7316408, 7308062, 7306562</t>
  </si>
  <si>
    <t>022-7306619, 7308038</t>
  </si>
  <si>
    <t>KCP Arcamanik</t>
  </si>
  <si>
    <t>Jl. A.H. Nasution No. 97 B</t>
  </si>
  <si>
    <t>022-7233699, 022-7233698</t>
  </si>
  <si>
    <t>KCP Bojongsoang</t>
  </si>
  <si>
    <t>Jl. Bojongsoang No 87 B, Bojongsoang- Bandung</t>
  </si>
  <si>
    <t> 022 – 88887671, 88887672, 87520658</t>
  </si>
  <si>
    <t>022 - 87520658 </t>
  </si>
  <si>
    <t>KCP Cimahi</t>
  </si>
  <si>
    <t>Jl. Jend H Amir Machmud No. 589 Kota Cimahi</t>
  </si>
  <si>
    <t>022-6631487</t>
  </si>
  <si>
    <t>022-6631620</t>
  </si>
  <si>
    <t>KCP Garut</t>
  </si>
  <si>
    <t>Jl. Ciledug No. 77 RT 01 RW 01 Kab. Garut</t>
  </si>
  <si>
    <t>0262-546045</t>
  </si>
  <si>
    <t>0262-546044</t>
  </si>
  <si>
    <t>KCP Majalaya</t>
  </si>
  <si>
    <t>Jl. Babakan No. 91 A Desa Majasetra Kec. Majalaya Kab. Bandung</t>
  </si>
  <si>
    <t>022 - 5952437</t>
  </si>
  <si>
    <t>022 - 5952439</t>
  </si>
  <si>
    <t>KCP Mohamad Toha</t>
  </si>
  <si>
    <t>Jl. Mohamad Toha No. 161, Kel. Cigereleng</t>
  </si>
  <si>
    <t>022-5223367</t>
  </si>
  <si>
    <t>022-5223276</t>
  </si>
  <si>
    <t>KCP Rancaekek</t>
  </si>
  <si>
    <t>Jl. Raya Bandung Garut KM 21 No. 26 B Rancaekek</t>
  </si>
  <si>
    <t>022-7791821</t>
  </si>
  <si>
    <t>KCP Soreang</t>
  </si>
  <si>
    <t>Jl. Raya Soreang Banjaran No. 11 RT 01 Rw 03 Soreang</t>
  </si>
  <si>
    <t>022-5892951</t>
  </si>
  <si>
    <t>022-5892950</t>
  </si>
  <si>
    <t>KCP Sumedang</t>
  </si>
  <si>
    <t>Jl. Mayor Abdurrachman No. 99 Sumedang</t>
  </si>
  <si>
    <t>0261-203207</t>
  </si>
  <si>
    <t>0261-203189</t>
  </si>
  <si>
    <t>Jl. Jend. Ahmad Yani No. 34 Blok A 4-5 Cipare-Serang</t>
  </si>
  <si>
    <t>0254-205151, 212201</t>
  </si>
  <si>
    <t>0254-212202</t>
  </si>
  <si>
    <t>KCP BSD Tangsel</t>
  </si>
  <si>
    <t>Kompleks BSD Tol Boulevard Blok A No. 25, Serpong Tangerang Selatan</t>
  </si>
  <si>
    <t>021-29329990</t>
  </si>
  <si>
    <t>021-53158007</t>
  </si>
  <si>
    <t>KCP Ciledug</t>
  </si>
  <si>
    <t>Jl. HOS Cokroaminoto No. 62 D,Ciledug Kota Tangerang</t>
  </si>
  <si>
    <t>021-7313492,7313493</t>
  </si>
  <si>
    <t>021-7313495</t>
  </si>
  <si>
    <t>KCP Cilegon</t>
  </si>
  <si>
    <t>Jl. Sultan Ageng Tirtayasa Jombang Kali Kota Cilegon</t>
  </si>
  <si>
    <t>0254-392078, 392077</t>
  </si>
  <si>
    <t>0254-392080</t>
  </si>
  <si>
    <t>KCP Ciputat</t>
  </si>
  <si>
    <t>Jl. Ir. H. Juanda No. 177 Ciputat Kota Tanggerang Selatan</t>
  </si>
  <si>
    <t>021-7497899</t>
  </si>
  <si>
    <t>021-7497898</t>
  </si>
  <si>
    <t>KCP Pandeglang</t>
  </si>
  <si>
    <t>Jl. Raya Serang Km. 01 No. 15A Kabupaten Pandeglang</t>
  </si>
  <si>
    <t>0253-5207310, 5207406</t>
  </si>
  <si>
    <t>0253-5207329</t>
  </si>
  <si>
    <t>KCP Tangerang</t>
  </si>
  <si>
    <t>Komplek Tangerang City Business Park Blok D12 Kota Tangerang</t>
  </si>
  <si>
    <t>021-55780122</t>
  </si>
  <si>
    <t>021-55780178</t>
  </si>
  <si>
    <t>Jl. Sutisna Senjaya No. 77 Tasikmalaya</t>
  </si>
  <si>
    <t>0265-311952, 311962, 311963</t>
  </si>
  <si>
    <t>0265-331765</t>
  </si>
  <si>
    <t>KCP Banjar</t>
  </si>
  <si>
    <t>Jl. Kantor Pos No. 38 Kota Banjar</t>
  </si>
  <si>
    <t>0265-745902</t>
  </si>
  <si>
    <t>0265-745923</t>
  </si>
  <si>
    <t>KCP Bantarkalong</t>
  </si>
  <si>
    <t>Jl Raya Simpang, RT/RW 07/04 Desa Simpang, Kec Bantarkalong, Kab Tasikmalaya</t>
  </si>
  <si>
    <t>0265-580575, 0265-580607</t>
  </si>
  <si>
    <t>0262-5580786</t>
  </si>
  <si>
    <t>KCP Ciawi</t>
  </si>
  <si>
    <t>Jl Pelita 1 Pasar Baru Ciawi, RT/RW 02/08 Desa Pakemitan, Kec. Ciawi, Kab Tasikmalaya</t>
  </si>
  <si>
    <t>0265-452218</t>
  </si>
  <si>
    <t>KCP Cikurubuk</t>
  </si>
  <si>
    <t>Jl. A. H. Witono, Pasar Cikurubuk Komplek 1, Ruko Blok C 19, Kel. Linggajaya Kec. Mangkubumi, Kota Tasikmalaya</t>
  </si>
  <si>
    <t>0265 - 334547</t>
  </si>
  <si>
    <t>0265 - 334571</t>
  </si>
  <si>
    <t>KCP Singaparna</t>
  </si>
  <si>
    <t>Jl. Raya Timur No. 36 Cikiray Singaparna</t>
  </si>
  <si>
    <t>0265-543292</t>
  </si>
  <si>
    <t>0265-543282</t>
  </si>
  <si>
    <t>KCP Ciamis</t>
  </si>
  <si>
    <t>Komp. Ruko Terminal Jl. Letnan Samudji No. 45 Kel. Ciamis, Kec. Ciamis</t>
  </si>
  <si>
    <t>0265-772843</t>
  </si>
  <si>
    <t>0265-773189/ 777871</t>
  </si>
  <si>
    <t>KK RS Jasa Kartini</t>
  </si>
  <si>
    <t>Jl. Otto Iskandardinata No. 15 Tasikmalaya</t>
  </si>
  <si>
    <t>0265-7090049</t>
  </si>
  <si>
    <t>0265 - 328600</t>
  </si>
  <si>
    <t>PIUTANG SUBROGASI DENGAN PT PEMODALAN NASIONAL MADANI</t>
  </si>
  <si>
    <t>MKR 2013 03.0 1 06852</t>
  </si>
  <si>
    <t>2795/P/C.3/III/2015</t>
  </si>
  <si>
    <t>MKR 2014 03.0 1 00468</t>
  </si>
  <si>
    <t>SHANTY NURAENY</t>
  </si>
  <si>
    <t>MKR 2012 03.0 1 04253</t>
  </si>
  <si>
    <t>3668/P/C.3/IV/2015</t>
  </si>
  <si>
    <t>ECIN</t>
  </si>
  <si>
    <t>LIA</t>
  </si>
  <si>
    <t>893/P/C.3/I/2011</t>
  </si>
  <si>
    <t>AANG LUKMAWAN</t>
  </si>
  <si>
    <t>MKR 2010 03.0 1 03 1726</t>
  </si>
  <si>
    <t>1108/P/C.3/II/2011</t>
  </si>
  <si>
    <t>YONSEF SAEFULLOH</t>
  </si>
  <si>
    <t>3166/P/C.3/IV/2011</t>
  </si>
  <si>
    <t>NEUNEUNG YAYU</t>
  </si>
  <si>
    <t>4095/P/C.3/V/2011</t>
  </si>
  <si>
    <t>MKR 2010 03 0 1 03 2730</t>
  </si>
  <si>
    <t>4900/P/C.3/VI/2011</t>
  </si>
  <si>
    <t>HJ. ICEU SRI MULYANI</t>
  </si>
  <si>
    <t>MKR 2010 03 0 1 03 1965</t>
  </si>
  <si>
    <t>RUKMANA</t>
  </si>
  <si>
    <t>ENI SUHAENI</t>
  </si>
  <si>
    <t>5794/P/C.3/VII/2011</t>
  </si>
  <si>
    <t>NINING NURAENI</t>
  </si>
  <si>
    <t>MKR 2010 03.0 1 03 2019</t>
  </si>
  <si>
    <t>EDY EFFENDY</t>
  </si>
  <si>
    <t>MKR 2010 03.0 1 03 2302</t>
  </si>
  <si>
    <t>JALI PIRDAUS</t>
  </si>
  <si>
    <t>RIA ROCHMATIKA</t>
  </si>
  <si>
    <t>MKR 2010 03.0 1 03 4335</t>
  </si>
  <si>
    <t>WAWAH BUDI MULYADI</t>
  </si>
  <si>
    <t>NENENG YUNINGSIH</t>
  </si>
  <si>
    <t>MKR 2010 03.0 1 03 3708</t>
  </si>
  <si>
    <t>ENUNG NURHAYATI</t>
  </si>
  <si>
    <t>DAVID CHANDRA</t>
  </si>
  <si>
    <t>6848/P/C.3/VIII/2011</t>
  </si>
  <si>
    <t>HARYANTO</t>
  </si>
  <si>
    <t>8670/P/C.3/X/2011</t>
  </si>
  <si>
    <t>OYAH</t>
  </si>
  <si>
    <t>MIA SUMIARTI</t>
  </si>
  <si>
    <t>MKR 2011 03.0 1 03 1250</t>
  </si>
  <si>
    <t>YUDI FRIDAYANSYAH</t>
  </si>
  <si>
    <t>CB.008.000041</t>
  </si>
  <si>
    <t>APENDI</t>
  </si>
  <si>
    <t>UCUP SUPRIATNA</t>
  </si>
  <si>
    <t>ENJANG</t>
  </si>
  <si>
    <t>BC.021.000004</t>
  </si>
  <si>
    <t>ACENG F IMANUDIN</t>
  </si>
  <si>
    <t>O HIDAYAT</t>
  </si>
  <si>
    <t>FAIRUS ABDULAH</t>
  </si>
  <si>
    <t>LILIS HERAWATI</t>
  </si>
  <si>
    <t>MKR 2010 03.0 1 03 4568</t>
  </si>
  <si>
    <t>MKR 2011 03.0 1 03 3355</t>
  </si>
  <si>
    <t>SOFI SOPIANTI</t>
  </si>
  <si>
    <t>MKR 2011 03.0 1 03 0715</t>
  </si>
  <si>
    <t>CB.021.000015</t>
  </si>
  <si>
    <t>DEDI HERYADI</t>
  </si>
  <si>
    <t>MKR 2011 03.0 1 03 1249</t>
  </si>
  <si>
    <t>YOPI NURARIPIN</t>
  </si>
  <si>
    <t>CUCU CUANDI</t>
  </si>
  <si>
    <t>ELIN NURLIANA</t>
  </si>
  <si>
    <t>MKR 2010 03.0 1 03 4437</t>
  </si>
  <si>
    <t>HETTY MARIANI</t>
  </si>
  <si>
    <t>MKR 2011 03.0 1 03 3356</t>
  </si>
  <si>
    <t>10130/P/C.3/XII/2011</t>
  </si>
  <si>
    <t>H. UKAR SUKARTA</t>
  </si>
  <si>
    <t>MKR 2011  03.0 1 03 4478</t>
  </si>
  <si>
    <t>10427/P/C.3/XII/2011</t>
  </si>
  <si>
    <t>WIWIN KURNIAWATI</t>
  </si>
  <si>
    <t>CC.007.000054</t>
  </si>
  <si>
    <t>AYI CICIH</t>
  </si>
  <si>
    <t>MKR 2010 03.0 1 03 12499</t>
  </si>
  <si>
    <t>ILYAS HILMAN ALAWIE</t>
  </si>
  <si>
    <t>NONO</t>
  </si>
  <si>
    <t>MKR 2010 03.0 1 03 0715</t>
  </si>
  <si>
    <t>MKR 2010 03.0 1 03 4513</t>
  </si>
  <si>
    <t>MKR 2010 03.0 1 03 4240</t>
  </si>
  <si>
    <t>MKR 2010 03.0 1 03 4479</t>
  </si>
  <si>
    <t>YADI RAHMADI</t>
  </si>
  <si>
    <t xml:space="preserve">MKR 2010 03.0 1 03 1249 </t>
  </si>
  <si>
    <t>RUMANI NABABAN</t>
  </si>
  <si>
    <t>YADI DARYANI</t>
  </si>
  <si>
    <t>MKR 2010 03.0 1 03 3356</t>
  </si>
  <si>
    <t>SANTI RAHAYU</t>
  </si>
  <si>
    <t>MKR 2010 03.0 1 03 4507</t>
  </si>
  <si>
    <t>ELIS MASRIAH</t>
  </si>
  <si>
    <t>MKR 2010 03.0 1 03 2315</t>
  </si>
  <si>
    <t>ADE AISAH</t>
  </si>
  <si>
    <t>YANI CAHYANI</t>
  </si>
  <si>
    <t>0548/P/C.3/I/2012</t>
  </si>
  <si>
    <t>II BIN H ABDULLAH</t>
  </si>
  <si>
    <t>ENUNG ROHAENI</t>
  </si>
  <si>
    <t>MKR 2011 03.0 1 03 4479</t>
  </si>
  <si>
    <t>ABAS ARSADI</t>
  </si>
  <si>
    <t>MASROH</t>
  </si>
  <si>
    <t>DEVI AHMAD SATIBI</t>
  </si>
  <si>
    <t>MKR 2011 03.0 1 03 5063</t>
  </si>
  <si>
    <t>IRAWAN</t>
  </si>
  <si>
    <t>MKR 2011 03.0 1 03 2315</t>
  </si>
  <si>
    <t>1561/P/C.3/II/2012</t>
  </si>
  <si>
    <t>ITA ROMLAH</t>
  </si>
  <si>
    <t>MKR 2011 03.0 1 03 4478</t>
  </si>
  <si>
    <t>SOFYAN</t>
  </si>
  <si>
    <t>THYA SETHYAWATI</t>
  </si>
  <si>
    <t>MKR 2011 03.0 1 03 2316</t>
  </si>
  <si>
    <t>SOMADUDIN</t>
  </si>
  <si>
    <t>MKR 2011 03.0 1 03 0971</t>
  </si>
  <si>
    <t>MKR 2011 03.0 1 03 4513</t>
  </si>
  <si>
    <t>IDING HENDRA</t>
  </si>
  <si>
    <t>WAWAN HERMAN</t>
  </si>
  <si>
    <t>H OTONG HANDAR SOLIHAT</t>
  </si>
  <si>
    <t>WADIANTO</t>
  </si>
  <si>
    <t>HANDRI HANDREAN</t>
  </si>
  <si>
    <t>NENENG ERNAWATI</t>
  </si>
  <si>
    <t>AD.010.000020</t>
  </si>
  <si>
    <t>ELI SUSANTI</t>
  </si>
  <si>
    <t>STEPHANIE</t>
  </si>
  <si>
    <t>MKR 2011  03.0 1 03 2316</t>
  </si>
  <si>
    <t>1559/P/C.3/II/2012</t>
  </si>
  <si>
    <t>BH.021.000051</t>
  </si>
  <si>
    <t>FAIZAH</t>
  </si>
  <si>
    <t>MKR 2011  03.0 1 03 2315</t>
  </si>
  <si>
    <t>2508/P/C.3/III/2012</t>
  </si>
  <si>
    <t>ADE FALAH NURON FAUZI</t>
  </si>
  <si>
    <t>MKR 2011  03.0 1 03 3356</t>
  </si>
  <si>
    <t>ATEP TAJUDIN</t>
  </si>
  <si>
    <t>MKR 2011  03.0 1 03 5063</t>
  </si>
  <si>
    <t>MKR 2010  03.0 1 03 2730</t>
  </si>
  <si>
    <t>RUHMA IGUSTINA</t>
  </si>
  <si>
    <t>MKR 2011 03.0 1 03 4094</t>
  </si>
  <si>
    <t>MKR 2011  03.0 1 03 4503</t>
  </si>
  <si>
    <t>3413/P/C.3/IV/2012</t>
  </si>
  <si>
    <t>KASYATI</t>
  </si>
  <si>
    <t>MKR 2010  03.0 1 03 0915</t>
  </si>
  <si>
    <t>ENGKOS KOSTAMAN</t>
  </si>
  <si>
    <t>SOPYAN ABDUL MANAN</t>
  </si>
  <si>
    <t>MKR 2011  03.0 1 03 4479</t>
  </si>
  <si>
    <t>YOHANI</t>
  </si>
  <si>
    <t>NUR LELAH</t>
  </si>
  <si>
    <t>HJ SOPIAH</t>
  </si>
  <si>
    <t>MKR 2011 03.0 1 03 5062</t>
  </si>
  <si>
    <t>BC.008.000066</t>
  </si>
  <si>
    <t>MKR 2011 03.0 1 03 6120</t>
  </si>
  <si>
    <t>AG.010.000050</t>
  </si>
  <si>
    <t>HELAWATI</t>
  </si>
  <si>
    <t>MAHBUB FAIZAL</t>
  </si>
  <si>
    <t>ASEP MOHCHAMAD SHOLIHIN</t>
  </si>
  <si>
    <t>AG.010.000052</t>
  </si>
  <si>
    <t>AI HALIMAH HAJAH</t>
  </si>
  <si>
    <t>MKR 2011 03.0 1 03 4240</t>
  </si>
  <si>
    <t>DONRES BUTAR BUTAR</t>
  </si>
  <si>
    <t>MKR 2011  03.0 1 03 5062</t>
  </si>
  <si>
    <t>4133/P/C.3/V/2012</t>
  </si>
  <si>
    <t>DEDE SOLEHUDIN</t>
  </si>
  <si>
    <t>MKR 2010  03.0 1 03 4569</t>
  </si>
  <si>
    <t>AGUS HIDAYAT</t>
  </si>
  <si>
    <t>MKR 2011  03.0 1 03 4094</t>
  </si>
  <si>
    <t>H. UKON PURKON</t>
  </si>
  <si>
    <t>MKR 2011  03.0 1 03 4513</t>
  </si>
  <si>
    <t>DRS. AULIA LORDY HARAHAP</t>
  </si>
  <si>
    <t>BILLY ACHMAD SYAICHU</t>
  </si>
  <si>
    <t>DEWI YANI KUSTIAWAN</t>
  </si>
  <si>
    <t>MKR 2011  03.0 1 03 0715</t>
  </si>
  <si>
    <t>ANDRIE FERDINAN</t>
  </si>
  <si>
    <t>MKR 2010  03.0 1 03 0600</t>
  </si>
  <si>
    <t>MKR 2012  03.0 1 00744</t>
  </si>
  <si>
    <t>AGUS ROYUDIN</t>
  </si>
  <si>
    <t>NICKOLAS EDWIN FRANKY KAWUNG</t>
  </si>
  <si>
    <t>IDAH SRI H</t>
  </si>
  <si>
    <t>MKR 2011  03.0 1 03 6120</t>
  </si>
  <si>
    <t>ROWI</t>
  </si>
  <si>
    <t>MKR 2012  03.0 1 00743</t>
  </si>
  <si>
    <t>JEFRY</t>
  </si>
  <si>
    <t>ERIAH</t>
  </si>
  <si>
    <t>ELI ERNAWATI</t>
  </si>
  <si>
    <t>SUPRIATIN</t>
  </si>
  <si>
    <t>AGUS HERI</t>
  </si>
  <si>
    <t>MKR 2010  03.0 1 03 3269</t>
  </si>
  <si>
    <t>SHELPIA FIRDIAN</t>
  </si>
  <si>
    <t>5144/P/C.3/VI/2012</t>
  </si>
  <si>
    <t>ATIK</t>
  </si>
  <si>
    <t>MKR 2010 03.0 1 03 5063</t>
  </si>
  <si>
    <t>WIDA WANGSIH</t>
  </si>
  <si>
    <t>MKR 2011 03.0 1 03 3269</t>
  </si>
  <si>
    <t>ALI IMRAN</t>
  </si>
  <si>
    <t>YAYAT SUBARYAT</t>
  </si>
  <si>
    <t xml:space="preserve">MKR 2011 03.0 1 03 2316 </t>
  </si>
  <si>
    <t>YAYAN TARYANA</t>
  </si>
  <si>
    <t>OSAR SUSILO</t>
  </si>
  <si>
    <t>CC.006.000009.R</t>
  </si>
  <si>
    <t>UJANG WAHYU</t>
  </si>
  <si>
    <t>SASWITA</t>
  </si>
  <si>
    <t>ENOK JUARIAH</t>
  </si>
  <si>
    <t>WAHYU KADARMANGUNJAYA</t>
  </si>
  <si>
    <t>MKR 2012 03.0 1 00744</t>
  </si>
  <si>
    <t>YAYAN TARLAN</t>
  </si>
  <si>
    <t>6483/P/C.3/VII/2012</t>
  </si>
  <si>
    <t>AYEP JAWARI</t>
  </si>
  <si>
    <t>IDAH SADIDAH</t>
  </si>
  <si>
    <t>KIKI KURNIAWATI</t>
  </si>
  <si>
    <t>MKR 2011 03.0 1 03 4140</t>
  </si>
  <si>
    <t>CECEP MULYANA</t>
  </si>
  <si>
    <t>MKR 2011 03.0 1 03 2313</t>
  </si>
  <si>
    <t>MIMIN ROSMINI</t>
  </si>
  <si>
    <t>MKR 2011 03.0 1 03 4507</t>
  </si>
  <si>
    <t>YOSEP RUHIAT</t>
  </si>
  <si>
    <t>SUMINAH</t>
  </si>
  <si>
    <t>MKR 2011 03.0 1 03 6806</t>
  </si>
  <si>
    <t>CC.009.000052</t>
  </si>
  <si>
    <t>H. KOMAR</t>
  </si>
  <si>
    <t>MKR 2012 03.0 1 00774</t>
  </si>
  <si>
    <t>7323/P/C.3/VIII/2012</t>
  </si>
  <si>
    <t>H TEGUH DJAYA IMAN</t>
  </si>
  <si>
    <t>SOMA KARYANA</t>
  </si>
  <si>
    <t>AYI HIDAYAT</t>
  </si>
  <si>
    <t>DADAN DANURI</t>
  </si>
  <si>
    <t>CC.021.000022</t>
  </si>
  <si>
    <t>ADE ERIK SOPIAN</t>
  </si>
  <si>
    <t>UNA RUSNA</t>
  </si>
  <si>
    <t>RONI SAHRONI</t>
  </si>
  <si>
    <t>DADI MUHAMAD DARDA</t>
  </si>
  <si>
    <t>MKR 2011 03.0 1 03 4569</t>
  </si>
  <si>
    <t>PERMANA SUNARDI</t>
  </si>
  <si>
    <t>9467/P/C.3/IX/2012</t>
  </si>
  <si>
    <t>TETI KARWATI</t>
  </si>
  <si>
    <t>DUDI RUSTANDI</t>
  </si>
  <si>
    <t>MKR 2011 03. 0 1 03 5062</t>
  </si>
  <si>
    <t>EDWIN FELANDY</t>
  </si>
  <si>
    <t>MKR 2011 03.0 1 03 6434</t>
  </si>
  <si>
    <t>MOMON</t>
  </si>
  <si>
    <t>10937/P/C.3/XI/2012</t>
  </si>
  <si>
    <t>NESTI YUDARINI</t>
  </si>
  <si>
    <t>ROBBY SAPUTRA HIDAYAT</t>
  </si>
  <si>
    <t>MKR 2012 03.0 1 02836</t>
  </si>
  <si>
    <t>MKR 2012 03.0 1 01171</t>
  </si>
  <si>
    <t>JAJANG SUSILA RA</t>
  </si>
  <si>
    <t>AI KOMALASARI</t>
  </si>
  <si>
    <t>MKR 2012 03. 0 1 04773</t>
  </si>
  <si>
    <t>MOHAMAD SUPARTONO</t>
  </si>
  <si>
    <t>DADANG SOLEHUDIN</t>
  </si>
  <si>
    <t>HERNI RIAN</t>
  </si>
  <si>
    <t>MKR 2011 03.0 1 03 6805</t>
  </si>
  <si>
    <t>MKR 2012 03.0 1 02837</t>
  </si>
  <si>
    <t>CB.010.000067</t>
  </si>
  <si>
    <t>DAECE DESIWATI PURBA</t>
  </si>
  <si>
    <t>MKR 2011 03.0 1 01769</t>
  </si>
  <si>
    <t>PUDOLI SAEPUDIN</t>
  </si>
  <si>
    <t>ETTIE HERLINA</t>
  </si>
  <si>
    <t>MKR 2012 03.0 1 01769</t>
  </si>
  <si>
    <t>WAWAN KURPENDI G</t>
  </si>
  <si>
    <t>11823/P/C.3/XI/2012</t>
  </si>
  <si>
    <t>DADAN SOLICHIN</t>
  </si>
  <si>
    <t>CECE SUPRIYADI</t>
  </si>
  <si>
    <t>MKR 2012 03. 0 1 01772</t>
  </si>
  <si>
    <t>IIS ASJIWASAH</t>
  </si>
  <si>
    <t>ARIS RISMAWAN</t>
  </si>
  <si>
    <t>13264/P/C.3/XII/2012</t>
  </si>
  <si>
    <t>EUIS SURYATI</t>
  </si>
  <si>
    <t>CECEP RUKMANA</t>
  </si>
  <si>
    <t>SUTARDI</t>
  </si>
  <si>
    <t>1127/P/C.3/I/2013</t>
  </si>
  <si>
    <t>ATENG KURNIA</t>
  </si>
  <si>
    <t>ALIS RUKMINI</t>
  </si>
  <si>
    <t>ARA SYARIF HIDAYAT</t>
  </si>
  <si>
    <t>MKR 2012 03.0 1 02926</t>
  </si>
  <si>
    <t>UCU SRI RAHAYU</t>
  </si>
  <si>
    <t>MKR 2012 03.0 1 01771</t>
  </si>
  <si>
    <t>DIRGANTARA PRAWIRA PRATAMA</t>
  </si>
  <si>
    <t>RR EVY SUSANTIE</t>
  </si>
  <si>
    <t>MKR 2012 03.0 1 03081</t>
  </si>
  <si>
    <t>OPIK SYAHRIDA</t>
  </si>
  <si>
    <t>1704/P/C.3/II/2013</t>
  </si>
  <si>
    <t>HERI AZO</t>
  </si>
  <si>
    <t>GUDULA WINARNI</t>
  </si>
  <si>
    <t>DIAN</t>
  </si>
  <si>
    <t>MKR 2012 03.0 2 00744</t>
  </si>
  <si>
    <t>TIKA K</t>
  </si>
  <si>
    <t>ICANG SUDRAJAT</t>
  </si>
  <si>
    <t>ENOK RITA</t>
  </si>
  <si>
    <t>MKR 2012 03.0 1 03703</t>
  </si>
  <si>
    <t>2806/P/C.3/III/2013</t>
  </si>
  <si>
    <t>DEDI SUKATNADI</t>
  </si>
  <si>
    <t>DIKI SYAHRONI</t>
  </si>
  <si>
    <t>DEDE HIDAYAT</t>
  </si>
  <si>
    <t>MKR 2012 03.0 1 02928</t>
  </si>
  <si>
    <t>ODANG SURYADI</t>
  </si>
  <si>
    <t>NANI KARYATI</t>
  </si>
  <si>
    <t>H ASEP SURYA S</t>
  </si>
  <si>
    <t>MAMAT HIKMAT</t>
  </si>
  <si>
    <t>MKR 2011 03.0 11 03 6120</t>
  </si>
  <si>
    <t>3857/P/C.3/IV/2013</t>
  </si>
  <si>
    <t>NASIR</t>
  </si>
  <si>
    <t>HERMAN SULAEMAN</t>
  </si>
  <si>
    <t>DEDEN SOFYAN</t>
  </si>
  <si>
    <t>NANDAR SAPUTRA</t>
  </si>
  <si>
    <t>ADE GUNAWAN</t>
  </si>
  <si>
    <t>CECEP RIDWAN</t>
  </si>
  <si>
    <t>ELIS IRMAWATI</t>
  </si>
  <si>
    <t>YUDI DARMAWAN</t>
  </si>
  <si>
    <t>MKR 2012 03.0 1 04905</t>
  </si>
  <si>
    <t>YUYUN YUNINGSIH</t>
  </si>
  <si>
    <t>MKR 2012 03.0 1 01772</t>
  </si>
  <si>
    <t>4519/P/C.3/V/2013</t>
  </si>
  <si>
    <t>RANGGA MAULANA PUTRA</t>
  </si>
  <si>
    <t>BOBBY ERIKANO, S.HUT</t>
  </si>
  <si>
    <t>MUHAMAD SAEPULOH</t>
  </si>
  <si>
    <t>SUKABUMI</t>
  </si>
  <si>
    <t>MKR 2012 03.0 1 02927</t>
  </si>
  <si>
    <t>CB.010.000077.R</t>
  </si>
  <si>
    <t>MKR 2012 03.0 1 05556</t>
  </si>
  <si>
    <t>KISWATO</t>
  </si>
  <si>
    <t>MIA KURNIASIH</t>
  </si>
  <si>
    <t>AGUNG SURYA ROHANDI</t>
  </si>
  <si>
    <t>LL.021.000056</t>
  </si>
  <si>
    <t>AGUS SUTOPO BIN SUTAREJO</t>
  </si>
  <si>
    <t>MKR 2012 03.0 1 04904</t>
  </si>
  <si>
    <t>NENG ELISA BT H MAMAT RAHMAT</t>
  </si>
  <si>
    <t>USEP SUPRYADI</t>
  </si>
  <si>
    <t>SUBUR PRIATNA</t>
  </si>
  <si>
    <t>NENENG NUGRAHA</t>
  </si>
  <si>
    <t>MKR 2012 03.0 1 02838</t>
  </si>
  <si>
    <t>WAHDI</t>
  </si>
  <si>
    <t>MKR 2012 03.0 1 02929</t>
  </si>
  <si>
    <t>MUHTAR</t>
  </si>
  <si>
    <t>6323/P/C.3/VI/2013</t>
  </si>
  <si>
    <t>TARMAT MULYANA</t>
  </si>
  <si>
    <t>LENY MOELYANI</t>
  </si>
  <si>
    <t>ACEP ABDULAH</t>
  </si>
  <si>
    <t>MKR 2012 03.0 1 03702</t>
  </si>
  <si>
    <t>IDE FIRMANSYAH</t>
  </si>
  <si>
    <t>ROSID SUKANDAR</t>
  </si>
  <si>
    <t>ROHIMAN</t>
  </si>
  <si>
    <t>MKR 2012 03.0 1 06955</t>
  </si>
  <si>
    <t>MKR 2012 03.0 1 05555</t>
  </si>
  <si>
    <t>SUNANDI</t>
  </si>
  <si>
    <t>7333/P/C.3/VII/2013</t>
  </si>
  <si>
    <t>AI MAMAH KOMARIAH</t>
  </si>
  <si>
    <t>HJ. TENI RAHMAWATI</t>
  </si>
  <si>
    <t>DEDE RUSLAN PARID</t>
  </si>
  <si>
    <t>MKR 2012 03.01 02926</t>
  </si>
  <si>
    <t>MKR 2012 03.0 1 04252</t>
  </si>
  <si>
    <t>MKR 2012 03.0 1 06779</t>
  </si>
  <si>
    <t>HADRI SUPRIYADI</t>
  </si>
  <si>
    <t>EUIS JUARIAH</t>
  </si>
  <si>
    <t>MKR 2012 03.0 1 05830</t>
  </si>
  <si>
    <t>8399/P/C.3/VIII/2013</t>
  </si>
  <si>
    <t>PII NUR IWAN</t>
  </si>
  <si>
    <t>SRI RAHAYUNINGSIH</t>
  </si>
  <si>
    <t>SARIPIN</t>
  </si>
  <si>
    <t>AYI ABIDIN</t>
  </si>
  <si>
    <t>MKR 2012 03. 0 1 02928-1 R1</t>
  </si>
  <si>
    <t>HENDARSYAH</t>
  </si>
  <si>
    <t>MKR 2012 0.3 1 04905</t>
  </si>
  <si>
    <t>M. ZAENAL ABIDIN</t>
  </si>
  <si>
    <t>MKR 2012 03.0 1 06 953</t>
  </si>
  <si>
    <t>TOTOH MASITOH</t>
  </si>
  <si>
    <t>LAILA PUTRI</t>
  </si>
  <si>
    <t>MKR 2012 03.0 1 07478</t>
  </si>
  <si>
    <t>MKR 2013 03.0 1 03369</t>
  </si>
  <si>
    <t>RINAWATI</t>
  </si>
  <si>
    <t>MKR 2012 03.0 1 06953</t>
  </si>
  <si>
    <t>YOGIE KURNIA</t>
  </si>
  <si>
    <t>CICIH KURNIASIH</t>
  </si>
  <si>
    <t>MKR 2012 03.0 1 070478</t>
  </si>
  <si>
    <t>DEDEH KURNIASIH</t>
  </si>
  <si>
    <t>MKR 2013 03.0 1 00872</t>
  </si>
  <si>
    <t>MAS AN NURMAN SIDIK</t>
  </si>
  <si>
    <t>NANANG SUNJAYA</t>
  </si>
  <si>
    <t>RAHMAT MUHAMAD RIZKI</t>
  </si>
  <si>
    <t>MKR 2013 03.0 1 01871</t>
  </si>
  <si>
    <t>JAJANG WAHYUDIN</t>
  </si>
  <si>
    <t>TANTI SUSANTI</t>
  </si>
  <si>
    <t>UEP SOMALI</t>
  </si>
  <si>
    <t>1166/P/C.3/II/2014</t>
  </si>
  <si>
    <t>LUSIAWATI</t>
  </si>
  <si>
    <t>MKR 2012 03.0 1 02928-1R1</t>
  </si>
  <si>
    <t>HERI KOSWARA</t>
  </si>
  <si>
    <t>EPENDI ROSADI</t>
  </si>
  <si>
    <t>UJANG FIRMAN</t>
  </si>
  <si>
    <t>DEDEN CAHYA</t>
  </si>
  <si>
    <t>SYAMSIAH</t>
  </si>
  <si>
    <t>ODANG SUGANDA</t>
  </si>
  <si>
    <t>ENGKUS HIDAYAT</t>
  </si>
  <si>
    <t>NENENG DEDI</t>
  </si>
  <si>
    <t>MKR 2013 03.0 1 04353</t>
  </si>
  <si>
    <t>HOLID SOFIANSYAH</t>
  </si>
  <si>
    <t>VL.009.000010</t>
  </si>
  <si>
    <t>NENENG SULASTRI</t>
  </si>
  <si>
    <t>MKR 2013 03.0 1 06853</t>
  </si>
  <si>
    <t>DEDE WAHYUDI</t>
  </si>
  <si>
    <t>AGUS BUDIONO</t>
  </si>
  <si>
    <t>AGUS KUSNAEDI</t>
  </si>
  <si>
    <t>EUIS SUPARTI</t>
  </si>
  <si>
    <t>PAPANG</t>
  </si>
  <si>
    <t>ATRIN SUMIATI</t>
  </si>
  <si>
    <t>ERNA SUSILOWATI</t>
  </si>
  <si>
    <t>AI AISAH</t>
  </si>
  <si>
    <t>NENI KUSNAENI</t>
  </si>
  <si>
    <t>EKO SASMITA</t>
  </si>
  <si>
    <t>TUTI MAESARTINA</t>
  </si>
  <si>
    <t>ASEP IWAN SUTISNA</t>
  </si>
  <si>
    <t>ELA ATIKAH</t>
  </si>
  <si>
    <t>HERRY SOPYUDIN</t>
  </si>
  <si>
    <t>MKR 2013 03.0 1 01859</t>
  </si>
  <si>
    <t>ENUNG SARTIKA</t>
  </si>
  <si>
    <t>IIS AISYAH</t>
  </si>
  <si>
    <t>JALAL B SAAD</t>
  </si>
  <si>
    <t>FA.021.000111</t>
  </si>
  <si>
    <t>JUNIANSAH</t>
  </si>
  <si>
    <t>MARA SUKMARA</t>
  </si>
  <si>
    <t>BB.007.000080</t>
  </si>
  <si>
    <t>YUFRI WIRMAN</t>
  </si>
  <si>
    <t>ASEP ANJASMARA</t>
  </si>
  <si>
    <t>MKR 2013 03.0 1 04356</t>
  </si>
  <si>
    <t>SITI NURLELA</t>
  </si>
  <si>
    <t>AGUNG SURYA ROHENDI</t>
  </si>
  <si>
    <t>YULI YULIANI ANGGRAENI</t>
  </si>
  <si>
    <t>H ENDANG</t>
  </si>
  <si>
    <t>DEDEN SAEPUL HIDAYAT</t>
  </si>
  <si>
    <t>DEDE MULYATI</t>
  </si>
  <si>
    <t>NUNGKI LASMINI</t>
  </si>
  <si>
    <t>AD.021.000060</t>
  </si>
  <si>
    <t>FITRIAH</t>
  </si>
  <si>
    <t>MKR 2013 03.0 1 03850</t>
  </si>
  <si>
    <t>MKR 2011 03.0 1 03 6026</t>
  </si>
  <si>
    <t>WARIDIN</t>
  </si>
  <si>
    <t>SALAHUDIN</t>
  </si>
  <si>
    <t>MKR 2013 03.0 1 03363</t>
  </si>
  <si>
    <t>HESTI SITI SOPIAH</t>
  </si>
  <si>
    <t>AYI IWAN</t>
  </si>
  <si>
    <t>KOHAR</t>
  </si>
  <si>
    <t>MKR 2013 03.0 1 03371</t>
  </si>
  <si>
    <t>EDEH KURNIASIH</t>
  </si>
  <si>
    <t>13552/P/C.3/XI/20114</t>
  </si>
  <si>
    <t>SANWASI</t>
  </si>
  <si>
    <t>ACEP AWALUDIN</t>
  </si>
  <si>
    <t>AGUS SUKARSA</t>
  </si>
  <si>
    <t>DEDE MULYANAH</t>
  </si>
  <si>
    <t>JAJANG HERMANSYAH</t>
  </si>
  <si>
    <t>ENAH YUNAENAH</t>
  </si>
  <si>
    <t>IWAN SUTIAWAN</t>
  </si>
  <si>
    <t>APIP PUDIN</t>
  </si>
  <si>
    <t>MAYA PURNAWATI</t>
  </si>
  <si>
    <t>WAWAR</t>
  </si>
  <si>
    <t>IIK HIKMATULALAM</t>
  </si>
  <si>
    <t>MINTARSIH</t>
  </si>
  <si>
    <t>MKR 2013 03.0 1 04912</t>
  </si>
  <si>
    <t>/P/C.3/XII/20114</t>
  </si>
  <si>
    <t>LN.007.000122</t>
  </si>
  <si>
    <t>MKR 2012 03.0 1 04772</t>
  </si>
  <si>
    <t>5120/P/C.3/V/2015</t>
  </si>
  <si>
    <t>MKR 2015 03.0 1 02645</t>
  </si>
  <si>
    <t>MKR 2014 03.0 1 03794</t>
  </si>
  <si>
    <t>MKR 2015 03.0 1 02678</t>
  </si>
  <si>
    <t>MKR 2011 03.0 1 03 1698</t>
  </si>
  <si>
    <t>2384/P/C.3/III/2012</t>
  </si>
  <si>
    <t>MKR 2011  03.0 1 03 4095</t>
  </si>
  <si>
    <t>2385/P/C.3/III/2012</t>
  </si>
  <si>
    <t>AMIR</t>
  </si>
  <si>
    <t>MKR 2012 03.0 1 03525</t>
  </si>
  <si>
    <t>MKR 2012 03.0 1 04226</t>
  </si>
  <si>
    <t>MASNUN</t>
  </si>
  <si>
    <t>/P/C.3/XII/2013</t>
  </si>
  <si>
    <t>CILEDUG</t>
  </si>
  <si>
    <t>TAUFIK NURDIN</t>
  </si>
  <si>
    <t>MKR 2015 03.0 1 02686</t>
  </si>
  <si>
    <t>7478/P/C.3/VII/2015</t>
  </si>
  <si>
    <t>MKR 2015 03.0 1 01349</t>
  </si>
  <si>
    <t>MKR 2013 03.0 1 04354</t>
  </si>
  <si>
    <t>MKR 2015 03.0 1 02688</t>
  </si>
  <si>
    <t>7382/P/C.3/VII/2015</t>
  </si>
  <si>
    <t>PARIGI</t>
  </si>
  <si>
    <t>MKR 2014 03.0 1 03784</t>
  </si>
  <si>
    <t>6443/P/C.3/VI/2015</t>
  </si>
  <si>
    <t>MKR 2014 03.0 1 00470</t>
  </si>
  <si>
    <t>MKR 2014 03.0 1 03659</t>
  </si>
  <si>
    <t>MKR 2012 03.0 1 05825</t>
  </si>
  <si>
    <t>MKR 2014 03.0 1 03652</t>
  </si>
  <si>
    <t>MKR 2014 03.0 1 03663</t>
  </si>
  <si>
    <t>12335/P/C.3/X/2015</t>
  </si>
  <si>
    <t>MKR 2014 03.0 1 02959</t>
  </si>
  <si>
    <t>11487/P/C.3/X/2015</t>
  </si>
  <si>
    <t>DANI ERWIN</t>
  </si>
  <si>
    <t>9624/P/C.3/IX/2015</t>
  </si>
  <si>
    <t>SALAM</t>
  </si>
  <si>
    <t>CUCUN SYAMSIAH</t>
  </si>
  <si>
    <t>TAROGONG</t>
  </si>
  <si>
    <t>10746/P/C.3/IX/2015</t>
  </si>
  <si>
    <t>MKR 2015 03.0 1 00431</t>
  </si>
  <si>
    <t>13718/P/C.3/XI/2015</t>
  </si>
  <si>
    <t>MKR 2014 03.0 1 03793</t>
  </si>
  <si>
    <t>MKR 2014 03.0 1 03693</t>
  </si>
  <si>
    <t>12874/P/C.3/XI/2015</t>
  </si>
  <si>
    <t>PURWAKARTA</t>
  </si>
  <si>
    <t>SUMBER</t>
  </si>
  <si>
    <t>Suci</t>
  </si>
  <si>
    <t>Kopo Sayati</t>
  </si>
  <si>
    <t>Malangbong</t>
  </si>
  <si>
    <t>Cikajang</t>
  </si>
  <si>
    <t>MTG 2014 03.0 1 01435</t>
  </si>
  <si>
    <t>MTG 2013 03.0 1 00941</t>
  </si>
  <si>
    <t>MTG 2013 03.0 1 00381</t>
  </si>
  <si>
    <t>MTG 2012 03.0 1 05316</t>
  </si>
  <si>
    <t>14719/P/C.3/XII/2015</t>
  </si>
  <si>
    <t>15072/P/C.3/XII/2015</t>
  </si>
  <si>
    <t>15070/P/C.3/XII/2015</t>
  </si>
  <si>
    <t>14980/P/C.3/XII/2015</t>
  </si>
  <si>
    <t>MKR 2012 03.0 1 05651</t>
  </si>
  <si>
    <t>MKR 2013 03.0 1 01083</t>
  </si>
  <si>
    <t>KBG 2015 03.0 1 04156</t>
  </si>
  <si>
    <t>15098/P/C.3/XII/2015</t>
  </si>
  <si>
    <t>15101/P/C.3/XII/2015</t>
  </si>
  <si>
    <t>15053/P/C.3/XII/2015</t>
  </si>
  <si>
    <t>15074/P/C.3/XII/2015</t>
  </si>
  <si>
    <t>15194/P/C.3/XII/2015</t>
  </si>
  <si>
    <t>15063/P/C.3/XII/2015</t>
  </si>
  <si>
    <t>15055/P/C.3/XII/2015</t>
  </si>
  <si>
    <t>14718/P/C.3/XII/2015</t>
  </si>
  <si>
    <t>ARIF BUDIYANTO</t>
  </si>
  <si>
    <t>MKR 2012 03.0 1 06210</t>
  </si>
  <si>
    <t>14587/P/C.3/XII/2015</t>
  </si>
  <si>
    <t>IWAN NAWAWI</t>
  </si>
  <si>
    <t>TITI MINARSIH</t>
  </si>
  <si>
    <t>UMIYANAH</t>
  </si>
  <si>
    <t>LILIS SRI WENDA</t>
  </si>
  <si>
    <t>AHMAD DODI</t>
  </si>
  <si>
    <t>MKR 2015 03.0 1 13451</t>
  </si>
  <si>
    <t>MKR 2013 03.0 1 00476</t>
  </si>
  <si>
    <t>MKR 2012 03.0 1 01699</t>
  </si>
  <si>
    <t>MKR 2013 03.0 1 01814</t>
  </si>
  <si>
    <t>MKR 2011 03.0 1 03 6057-1P1</t>
  </si>
  <si>
    <t>MKR 2013 03.0 1 02639</t>
  </si>
  <si>
    <t>MKR 2012 03.0 1 05054</t>
  </si>
  <si>
    <t>MKR 2013 03.0 1 01691</t>
  </si>
  <si>
    <t>MKR 2013 03.0 1 01609</t>
  </si>
  <si>
    <t>MKR 2012 03.0 1 03543</t>
  </si>
  <si>
    <t>MKR 2012 03.0 1 06748</t>
  </si>
  <si>
    <t>MKR 2012 03.0 1 06147</t>
  </si>
  <si>
    <t>15091/P/C.3/XII/2015</t>
  </si>
  <si>
    <t>15069/P/C.3/XII/2015</t>
  </si>
  <si>
    <t>14981/P/C.3/XII/2015</t>
  </si>
  <si>
    <t>15052/P/C.3/XII/2015</t>
  </si>
  <si>
    <t>15087/P/C.3/XII/2015</t>
  </si>
  <si>
    <t>14989/P/C.3/XII/2015</t>
  </si>
  <si>
    <t>14599/PC.3/XII/2015</t>
  </si>
  <si>
    <t>15076/P/C.3/XII/2015</t>
  </si>
  <si>
    <t>15077/P/C.3/XII/2015</t>
  </si>
  <si>
    <t>15199/P/C.3/XII/2015</t>
  </si>
  <si>
    <t>15228/P/C.3/XII/2015</t>
  </si>
  <si>
    <t>KCP MARGAASIH</t>
  </si>
  <si>
    <t>NUMAN IHSANDA DALIMUNTHE</t>
  </si>
  <si>
    <t>SYAFRIDA HARAHAP</t>
  </si>
  <si>
    <t>MTG 2015 03.0 2 04147</t>
  </si>
  <si>
    <t>MTG 2012 03.0 2 04095</t>
  </si>
  <si>
    <t>MTG 2014 03.0 2 04280</t>
  </si>
  <si>
    <t>15088/P/C.3/XII/2015</t>
  </si>
  <si>
    <t>15073/P/C.3/XII/2015</t>
  </si>
  <si>
    <t>IMAM SUGIYANTO</t>
  </si>
  <si>
    <t>MTG 2015 03.0 1 09232</t>
  </si>
  <si>
    <t>MTG 2015 03.0 1 00081</t>
  </si>
  <si>
    <t>14705/P/C.3/XII/2015</t>
  </si>
  <si>
    <t>14712/P/C.3/XII/2015</t>
  </si>
  <si>
    <t>CABANG BOGOR</t>
  </si>
  <si>
    <t>CABANG.Tasikmalaya</t>
  </si>
  <si>
    <t>CABANG.Garut</t>
  </si>
  <si>
    <t>PASAR KORDON</t>
  </si>
  <si>
    <t>PUNGKUR</t>
  </si>
  <si>
    <t>CIKUDAPATEUH</t>
  </si>
  <si>
    <t>PADALARANG</t>
  </si>
  <si>
    <t>MKR 2015 03.0 1 05280</t>
  </si>
  <si>
    <t>MKR 2015 03.0 2 06962</t>
  </si>
  <si>
    <t>MKR 2015 03.0 1 03977</t>
  </si>
  <si>
    <t>MKR 2015 03.0 1 05976</t>
  </si>
  <si>
    <t>MKR 2015 03.0 1 02635</t>
  </si>
  <si>
    <t>MKR 2015 03.0 1 02845</t>
  </si>
  <si>
    <t>MKR 2015 03.0 1 01983</t>
  </si>
  <si>
    <t>MKR 2015 03.0 1 04899</t>
  </si>
  <si>
    <t>MKR 2015 03.0 1 04819</t>
  </si>
  <si>
    <t>14598/P/C.3/XII/2015</t>
  </si>
  <si>
    <t>14515/P/C.3/XII/2015</t>
  </si>
  <si>
    <t>15183/P/C.3/XII/2015</t>
  </si>
  <si>
    <t>15060/P/C.3/XII/2015</t>
  </si>
  <si>
    <t>14602/P/C.3/XII/2015</t>
  </si>
  <si>
    <t>15096/P/C.3/XII/2015</t>
  </si>
  <si>
    <t>14977/P/C.3/XII/2015</t>
  </si>
  <si>
    <t>CABANG TASIKMALAYA</t>
  </si>
  <si>
    <t>CABANG PELAJAR PEJUANG</t>
  </si>
  <si>
    <t>CABANG BEKASI</t>
  </si>
  <si>
    <t>CABANG BRAGA</t>
  </si>
  <si>
    <t>CABANG CIREBON</t>
  </si>
  <si>
    <t>CABANG SERANG</t>
  </si>
  <si>
    <t>KCP TANGERANG</t>
  </si>
  <si>
    <t>KCP KUNINGAN</t>
  </si>
  <si>
    <t>KANTOR CABANG DAN KANTOR CABANG PEMBANTU PT BANK BRI</t>
  </si>
  <si>
    <t>BRI</t>
  </si>
  <si>
    <t>TINGKATAN KANTOR BRI</t>
  </si>
  <si>
    <t>Pasar Ahad</t>
  </si>
  <si>
    <t>Sarijadi</t>
  </si>
  <si>
    <t>KANTOR CABANG</t>
  </si>
  <si>
    <t>↑</t>
  </si>
  <si>
    <t>KANTOR CABANG PEMBANTU</t>
  </si>
  <si>
    <t>Sukamaju</t>
  </si>
  <si>
    <t>KA UNIT</t>
  </si>
  <si>
    <t>KANTOR UNIT</t>
  </si>
  <si>
    <t>UJUNG BERUNG</t>
  </si>
  <si>
    <t>UNIT CICAHEUM</t>
  </si>
  <si>
    <t>UNIT SURAPATI</t>
  </si>
  <si>
    <t>Antapani</t>
  </si>
  <si>
    <t>ARCAMANIK</t>
  </si>
  <si>
    <t>Baturaden</t>
  </si>
  <si>
    <t>CABANG.A.H.NASUTION</t>
  </si>
  <si>
    <t>CIBIRU</t>
  </si>
  <si>
    <t>Cicadas Barat</t>
  </si>
  <si>
    <t>Cicadas Timur</t>
  </si>
  <si>
    <t>Cicaheum</t>
  </si>
  <si>
    <t>CILEUNYI</t>
  </si>
  <si>
    <t>CIWASTRA</t>
  </si>
  <si>
    <t>Margahayu Raya</t>
  </si>
  <si>
    <t>Margahayu Raya Barat</t>
  </si>
  <si>
    <t>Margahayu Raya Timur</t>
  </si>
  <si>
    <t>RIUNG BANDUNG</t>
  </si>
  <si>
    <t>SINDANGLAYA</t>
  </si>
  <si>
    <t>Surapati</t>
  </si>
  <si>
    <t>UJUNGBERUNG BARAT</t>
  </si>
  <si>
    <t>UJUNGBERUNG TIMUR</t>
  </si>
  <si>
    <t>CABANG.AHMAD YANI</t>
  </si>
  <si>
    <t>CABANG.DAGO</t>
  </si>
  <si>
    <t>CABANG.DEWI SARTIKA</t>
  </si>
  <si>
    <t>BANDUNG SELATAN</t>
  </si>
  <si>
    <t>CABANG.KOPO</t>
  </si>
  <si>
    <t>CANGKUANG</t>
  </si>
  <si>
    <t>CARINGIN</t>
  </si>
  <si>
    <t>CIGONDEWAH</t>
  </si>
  <si>
    <t>KOPO ELOK</t>
  </si>
  <si>
    <t>LEUWIPANJANG</t>
  </si>
  <si>
    <t>SAYURAN</t>
  </si>
  <si>
    <t>SUKAMENAK</t>
  </si>
  <si>
    <t>Buah Batu</t>
  </si>
  <si>
    <t>Buahbatu</t>
  </si>
  <si>
    <t>CABANG.MARTADINATA</t>
  </si>
  <si>
    <t>Cihapit</t>
  </si>
  <si>
    <t>Cikutra Barat</t>
  </si>
  <si>
    <t>Citamiang</t>
  </si>
  <si>
    <t>Kebonwaru</t>
  </si>
  <si>
    <t>Sadang Serang</t>
  </si>
  <si>
    <t>Turangga</t>
  </si>
  <si>
    <t>Abdul Muis</t>
  </si>
  <si>
    <t>Bandung Lautan Api</t>
  </si>
  <si>
    <t>CABANG.NARIPAN</t>
  </si>
  <si>
    <t>Dalem Kaum</t>
  </si>
  <si>
    <t>Dulatif</t>
  </si>
  <si>
    <t>KOSAMBI</t>
  </si>
  <si>
    <t>PAGARSIH</t>
  </si>
  <si>
    <t>Cisarua</t>
  </si>
  <si>
    <t>Ciumbuleuit</t>
  </si>
  <si>
    <t>Ciwaruga</t>
  </si>
  <si>
    <t>Dago Pakar</t>
  </si>
  <si>
    <t>Lembang</t>
  </si>
  <si>
    <t>Parongpong</t>
  </si>
  <si>
    <t>Simpang dago</t>
  </si>
  <si>
    <t>Sukajadi</t>
  </si>
  <si>
    <t>BABAKAN SARI</t>
  </si>
  <si>
    <t>Binong</t>
  </si>
  <si>
    <t>CABANG.SOEKARNO HATTA</t>
  </si>
  <si>
    <t>CIPAGALO</t>
  </si>
  <si>
    <t>Margacinta</t>
  </si>
  <si>
    <t>Mohammad Toha</t>
  </si>
  <si>
    <t>BANJAR TIMUR</t>
  </si>
  <si>
    <t>BOJONG</t>
  </si>
  <si>
    <t>CICAPAR</t>
  </si>
  <si>
    <t>CIDOLOG</t>
  </si>
  <si>
    <t>CIGUGUR</t>
  </si>
  <si>
    <t>CIJULANG</t>
  </si>
  <si>
    <t>CIKALONG</t>
  </si>
  <si>
    <t>CIMARAGAS</t>
  </si>
  <si>
    <t>CIMERAK</t>
  </si>
  <si>
    <t>CINTAHARJA</t>
  </si>
  <si>
    <t>CINTAKARYA</t>
  </si>
  <si>
    <t>CIPARANTI</t>
  </si>
  <si>
    <t>CISAGA</t>
  </si>
  <si>
    <t>KALIPUCANG</t>
  </si>
  <si>
    <t>KARANGKAMIRI</t>
  </si>
  <si>
    <t>KARANGPANINGAL</t>
  </si>
  <si>
    <t>KEDUNGWULUH</t>
  </si>
  <si>
    <t>KERTAHAYU</t>
  </si>
  <si>
    <t>LAKBOK</t>
  </si>
  <si>
    <t>LANGKAPLANCAR</t>
  </si>
  <si>
    <t>MEKARSARI</t>
  </si>
  <si>
    <t>MULYASARI</t>
  </si>
  <si>
    <t>PADAHERANG</t>
  </si>
  <si>
    <t>PANANJUNG</t>
  </si>
  <si>
    <t>PARIGI I</t>
  </si>
  <si>
    <t>PURWAHARJA</t>
  </si>
  <si>
    <t>SINDANGHAYU</t>
  </si>
  <si>
    <t>SUKASARI</t>
  </si>
  <si>
    <t>TUNGGILIS</t>
  </si>
  <si>
    <t>AWILUAR</t>
  </si>
  <si>
    <t>BAREGBEG</t>
  </si>
  <si>
    <t>BUNISEURI</t>
  </si>
  <si>
    <t>CIAMIS KOTA</t>
  </si>
  <si>
    <t>CIHAURBEUTI</t>
  </si>
  <si>
    <t>CIILAT</t>
  </si>
  <si>
    <t>CIJANTUNG</t>
  </si>
  <si>
    <t>CIKONENG</t>
  </si>
  <si>
    <t>CINYASAG</t>
  </si>
  <si>
    <t>CISONTROL</t>
  </si>
  <si>
    <t>CUJANTUNG</t>
  </si>
  <si>
    <t>IMBANAGARA</t>
  </si>
  <si>
    <t>KARANGMUKTI</t>
  </si>
  <si>
    <t>MALEBER</t>
  </si>
  <si>
    <t>Panawangan</t>
  </si>
  <si>
    <t>PANJALU</t>
  </si>
  <si>
    <t>PASAR KOTA</t>
  </si>
  <si>
    <t>PENAWANGAN</t>
  </si>
  <si>
    <t>RAJADESA</t>
  </si>
  <si>
    <t>SADANANYA</t>
  </si>
  <si>
    <t>SELACAI</t>
  </si>
  <si>
    <t>SUKAMANTRI</t>
  </si>
  <si>
    <t>Sukamulya</t>
  </si>
  <si>
    <t>Agrabinta</t>
  </si>
  <si>
    <t>Cidadap</t>
  </si>
  <si>
    <t>CIDAUN</t>
  </si>
  <si>
    <t>CIHERANG</t>
  </si>
  <si>
    <t>CIJEDIL</t>
  </si>
  <si>
    <t>Cikaroya</t>
  </si>
  <si>
    <t>CIMACAN</t>
  </si>
  <si>
    <t>CIPETIR</t>
  </si>
  <si>
    <t>Ciranjang Baru</t>
  </si>
  <si>
    <t>KADEMANGAN</t>
  </si>
  <si>
    <t>KADUPANDAK</t>
  </si>
  <si>
    <t>Kawungluwuk</t>
  </si>
  <si>
    <t>Muka</t>
  </si>
  <si>
    <t>PAGELARAN</t>
  </si>
  <si>
    <t>PAMOYANAN</t>
  </si>
  <si>
    <t>SAGANTEN</t>
  </si>
  <si>
    <t>SAWAH GEDE</t>
  </si>
  <si>
    <t>SITI JENAB</t>
  </si>
  <si>
    <t>SUKAGALIH</t>
  </si>
  <si>
    <t>BAGBAGAN</t>
  </si>
  <si>
    <t>CABANG.CIBADAK</t>
  </si>
  <si>
    <t>CIKEMBANG</t>
  </si>
  <si>
    <t>CISOLOK</t>
  </si>
  <si>
    <t>Nagrak</t>
  </si>
  <si>
    <t>Palabuhan Ratu</t>
  </si>
  <si>
    <t>PARAKANSALAK</t>
  </si>
  <si>
    <t>PARUNGKUDA</t>
  </si>
  <si>
    <t>PASAPEN</t>
  </si>
  <si>
    <t>WARUNGKIARA</t>
  </si>
  <si>
    <t>BELENDUNG</t>
  </si>
  <si>
    <t>CIKALONGSARI</t>
  </si>
  <si>
    <t>CABANG.CIKAMPEK</t>
  </si>
  <si>
    <t>DUREN</t>
  </si>
  <si>
    <t>GEMPOL</t>
  </si>
  <si>
    <t>JATISARI</t>
  </si>
  <si>
    <t>Kiara jaya</t>
  </si>
  <si>
    <t>KIARAJAYA</t>
  </si>
  <si>
    <t>LA WADAS</t>
  </si>
  <si>
    <t>PANGULAH</t>
  </si>
  <si>
    <t>PARAKAN</t>
  </si>
  <si>
    <t>PASIRUKEM</t>
  </si>
  <si>
    <t>PURWASARI</t>
  </si>
  <si>
    <t>STASIUN KOTA</t>
  </si>
  <si>
    <t>TEGALWARU</t>
  </si>
  <si>
    <t>TERAS CIKAMPEK KOTA</t>
  </si>
  <si>
    <t>BAROS UTAMA</t>
  </si>
  <si>
    <t>Ciburuy</t>
  </si>
  <si>
    <t>CIMAHI KOTA</t>
  </si>
  <si>
    <t>Cimahi Kota</t>
  </si>
  <si>
    <t>CIMAREME</t>
  </si>
  <si>
    <t>CIPATAT</t>
  </si>
  <si>
    <t>CIPONGKOR</t>
  </si>
  <si>
    <t>Gunung Batu</t>
  </si>
  <si>
    <t>Gunung Halu</t>
  </si>
  <si>
    <t>GUNUNGBATU</t>
  </si>
  <si>
    <t>MARGA ASIH</t>
  </si>
  <si>
    <t>Marga Asih</t>
  </si>
  <si>
    <t>Padalarang</t>
  </si>
  <si>
    <t>PASAR ATAS</t>
  </si>
  <si>
    <t>Pasar Atas</t>
  </si>
  <si>
    <t>PURBASARI</t>
  </si>
  <si>
    <t>Purbasari</t>
  </si>
  <si>
    <t>SILIWANGI</t>
  </si>
  <si>
    <t>SINDANGKERTA</t>
  </si>
  <si>
    <t>Sindangkerta</t>
  </si>
  <si>
    <t>ASTANAJAPURA</t>
  </si>
  <si>
    <t>BABAKAN</t>
  </si>
  <si>
    <t>BEBER</t>
  </si>
  <si>
    <t>CIPERNA</t>
  </si>
  <si>
    <t>CIREBON GUNUNG JATI</t>
  </si>
  <si>
    <t>GEBANG</t>
  </si>
  <si>
    <t>JATISEENG</t>
  </si>
  <si>
    <t>KANOMAN</t>
  </si>
  <si>
    <t>KARANGSEMBUNG</t>
  </si>
  <si>
    <t>KESAMBI</t>
  </si>
  <si>
    <t>SEDONG</t>
  </si>
  <si>
    <t>WALED</t>
  </si>
  <si>
    <t>GUNUNGSARI</t>
  </si>
  <si>
    <t>JAGASATRU</t>
  </si>
  <si>
    <t>KAPETAKAN</t>
  </si>
  <si>
    <t>Karangwangi</t>
  </si>
  <si>
    <t>Kedawung Cirebon</t>
  </si>
  <si>
    <t>KLANGENAN</t>
  </si>
  <si>
    <t>KLAYAN</t>
  </si>
  <si>
    <t>PALIMANAN</t>
  </si>
  <si>
    <t>PESISIR</t>
  </si>
  <si>
    <t>PLUMBON</t>
  </si>
  <si>
    <t>Bulak</t>
  </si>
  <si>
    <t>CIPANCUH</t>
  </si>
  <si>
    <t>Haurgeulis</t>
  </si>
  <si>
    <t>Jangga</t>
  </si>
  <si>
    <t>Juntinyuat</t>
  </si>
  <si>
    <t>Karangturi</t>
  </si>
  <si>
    <t>Kiajaran Wetan</t>
  </si>
  <si>
    <t>KRIMUN</t>
  </si>
  <si>
    <t>LOHBENER</t>
  </si>
  <si>
    <t>PEKANDANGAN</t>
  </si>
  <si>
    <t>Penganjang</t>
  </si>
  <si>
    <t>Rambatan Kulon</t>
  </si>
  <si>
    <t>Rambatan Wetan</t>
  </si>
  <si>
    <t>SEGERAN</t>
  </si>
  <si>
    <t>Gunung sari</t>
  </si>
  <si>
    <t>tukdana</t>
  </si>
  <si>
    <t>Anggadita II</t>
  </si>
  <si>
    <t>Selajambe</t>
  </si>
  <si>
    <t>Karawang Kulon</t>
  </si>
  <si>
    <t>Kedungwaringin</t>
  </si>
  <si>
    <t>Lamaran</t>
  </si>
  <si>
    <t>Medangasem</t>
  </si>
  <si>
    <t>Pedes</t>
  </si>
  <si>
    <t>Rengasdengklok</t>
  </si>
  <si>
    <t>Sirnabaya</t>
  </si>
  <si>
    <t>Sungaibuntu</t>
  </si>
  <si>
    <t>Ciawi Baru</t>
  </si>
  <si>
    <t>CIAWI BARU (CIAWI KOTA)</t>
  </si>
  <si>
    <t>CiawiGebang</t>
  </si>
  <si>
    <t>CiawiGebang I</t>
  </si>
  <si>
    <t>CiawiGebang II</t>
  </si>
  <si>
    <t>Cibingbin</t>
  </si>
  <si>
    <t>Cidahu</t>
  </si>
  <si>
    <t>Cilimus I</t>
  </si>
  <si>
    <t>Cilimus II</t>
  </si>
  <si>
    <t>Ciniru</t>
  </si>
  <si>
    <t>Ciwaru</t>
  </si>
  <si>
    <t>DARMA</t>
  </si>
  <si>
    <t>Dewi Sartika</t>
  </si>
  <si>
    <t>GARAWANGI</t>
  </si>
  <si>
    <t>Jalaksana</t>
  </si>
  <si>
    <t>Kadugede</t>
  </si>
  <si>
    <t>Kahuripan</t>
  </si>
  <si>
    <t>KRAMATMULYA</t>
  </si>
  <si>
    <t>KUNINGAN KOTA</t>
  </si>
  <si>
    <t>KUNINGAN KOTA (DEWISARTIKA)</t>
  </si>
  <si>
    <t>Lebakwangi</t>
  </si>
  <si>
    <t>Luragung I</t>
  </si>
  <si>
    <t>Luragung II</t>
  </si>
  <si>
    <t>Mandirancan</t>
  </si>
  <si>
    <t>Mandirancan Baru</t>
  </si>
  <si>
    <t>Pasar Baru</t>
  </si>
  <si>
    <t>Cipacing</t>
  </si>
  <si>
    <t>Ciparay</t>
  </si>
  <si>
    <t>DANGDEUR</t>
  </si>
  <si>
    <t>HAURPUGUR</t>
  </si>
  <si>
    <t>Majalaya</t>
  </si>
  <si>
    <t>Mekargalih</t>
  </si>
  <si>
    <t>NAGREG</t>
  </si>
  <si>
    <t>TANJUNGLAYA</t>
  </si>
  <si>
    <t>Banjaran</t>
  </si>
  <si>
    <t>Ciputri</t>
  </si>
  <si>
    <t>DAWUAN</t>
  </si>
  <si>
    <t>Leuwimunding</t>
  </si>
  <si>
    <t>Majalengka</t>
  </si>
  <si>
    <t>Majalengka Kulon</t>
  </si>
  <si>
    <t>Malausma</t>
  </si>
  <si>
    <t>Panjalin</t>
  </si>
  <si>
    <t>Pasarlawas</t>
  </si>
  <si>
    <t>Rajagaluh</t>
  </si>
  <si>
    <t>Ranjikulon</t>
  </si>
  <si>
    <t>SINDANGWANGI</t>
  </si>
  <si>
    <t>SUKAHAJI</t>
  </si>
  <si>
    <t>Tonjong</t>
  </si>
  <si>
    <t>KALENTAMBO</t>
  </si>
  <si>
    <t>Pamanukan Hilir</t>
  </si>
  <si>
    <t>Babakan Cikao</t>
  </si>
  <si>
    <t>Bukit Indah</t>
  </si>
  <si>
    <t>Campaka</t>
  </si>
  <si>
    <t>campaka sari</t>
  </si>
  <si>
    <t>Jati Luhur</t>
  </si>
  <si>
    <t>Jatiluhur</t>
  </si>
  <si>
    <t>Maniis</t>
  </si>
  <si>
    <t>Pasawahan</t>
  </si>
  <si>
    <t>Purwakarta I</t>
  </si>
  <si>
    <t>Purwakarta II</t>
  </si>
  <si>
    <t>Purwakarta III</t>
  </si>
  <si>
    <t>Purwakarta Selatan</t>
  </si>
  <si>
    <t>Sukatani</t>
  </si>
  <si>
    <t>ARJASARI</t>
  </si>
  <si>
    <t>CIKUNIR</t>
  </si>
  <si>
    <t>TANJUNGJAYA</t>
  </si>
  <si>
    <t>Ciamung</t>
  </si>
  <si>
    <t>Cilampeni</t>
  </si>
  <si>
    <t>Ciluncat</t>
  </si>
  <si>
    <t>Cimaung</t>
  </si>
  <si>
    <t>Ciwidey</t>
  </si>
  <si>
    <t>PASIR JAMBU</t>
  </si>
  <si>
    <t>Pasirjambu</t>
  </si>
  <si>
    <t>CIBEUREUM</t>
  </si>
  <si>
    <t>MANGKUBUMI</t>
  </si>
  <si>
    <t>NAGARASARI</t>
  </si>
  <si>
    <t>PADAYUNGAN</t>
  </si>
  <si>
    <t>SUKARINDIK</t>
  </si>
  <si>
    <t>TAWANGSARI</t>
  </si>
  <si>
    <t>KANTOR CABANG DAN KANTOR CABANG PEMBANTU PT BTN</t>
  </si>
  <si>
    <t>BTN BANDUNG</t>
  </si>
  <si>
    <t>KOPO MAS</t>
  </si>
  <si>
    <t>KOPO BANDUNG</t>
  </si>
  <si>
    <t>UNPAD</t>
  </si>
  <si>
    <t>MARGAHAYU RAYA</t>
  </si>
  <si>
    <t>BTN BANDUNG TIMUR</t>
  </si>
  <si>
    <t>BTN TASIKMALAYA</t>
  </si>
  <si>
    <t>BTN CIMAHI</t>
  </si>
  <si>
    <t>BTN BOGOR</t>
  </si>
  <si>
    <t>BTN CIREBON</t>
  </si>
  <si>
    <t>BTN KARAWANG</t>
  </si>
  <si>
    <t>BTN PURWAKARTA</t>
  </si>
  <si>
    <t>KANTOR CABANG DAN KANTOR CABANG PEMBANTU PT BNI</t>
  </si>
  <si>
    <t>BNI BANDUNG</t>
  </si>
  <si>
    <t>SKC BANDUNG</t>
  </si>
  <si>
    <t>SKK BANDUNG</t>
  </si>
  <si>
    <t>BNI GARUT</t>
  </si>
  <si>
    <t>BNI MAJALAYA</t>
  </si>
  <si>
    <t>SKK MAJALAYA</t>
  </si>
  <si>
    <t>BNI PRIANGAN</t>
  </si>
  <si>
    <t>SKC PRIANGAN</t>
  </si>
  <si>
    <t>SKK PRIANGAN</t>
  </si>
  <si>
    <t>BNI SUBANG</t>
  </si>
  <si>
    <t>UKK SUBANG</t>
  </si>
  <si>
    <t>BNI SUMEDANG</t>
  </si>
  <si>
    <t>BNI TASIKMALAYA</t>
  </si>
  <si>
    <t>KANTOR CABANG DAN KANTOR CABANG PEMBANTU BANK MANDIRI</t>
  </si>
  <si>
    <t>KANTOR CABANG DAN KANTOR CABANG PEMBANTU BANK SYARIAH MANDIRI</t>
  </si>
  <si>
    <t>KCP SUMEDANG</t>
  </si>
  <si>
    <t>AHMAD AMRORI</t>
  </si>
  <si>
    <t>A0</t>
  </si>
  <si>
    <t>NURYADIN</t>
  </si>
  <si>
    <t>YEYET</t>
  </si>
  <si>
    <t>RUDI FEBRIANA</t>
  </si>
  <si>
    <t>ROTUA HARMONANGAN SIREGAR</t>
  </si>
  <si>
    <t>CICEU NURHIKMAH</t>
  </si>
  <si>
    <t>539/P/C.3/I/2016</t>
  </si>
  <si>
    <t>04 1909 03</t>
  </si>
  <si>
    <t>MTG 2013 03.0 1 01600</t>
  </si>
  <si>
    <t>468/P/C.3/I/2016</t>
  </si>
  <si>
    <t>495/P/C.3/I/2016</t>
  </si>
  <si>
    <t>493/P/C.3/I/2016</t>
  </si>
  <si>
    <t>540/P/C.3/I/2016</t>
  </si>
  <si>
    <t>MTG 2012 03.0 1 01550</t>
  </si>
  <si>
    <t>MTG 2011 03.0 1 03 6451</t>
  </si>
  <si>
    <t>517/P/C.3/I/2016</t>
  </si>
  <si>
    <t>MTG 2014 03.0 1 01914</t>
  </si>
  <si>
    <t>MTG 2015 03.0 1 00278</t>
  </si>
  <si>
    <t>535/P/C.3/I/2016</t>
  </si>
  <si>
    <t>519/P/C.3/I/2016</t>
  </si>
  <si>
    <t>MKR 2012 03.0 1 03681</t>
  </si>
  <si>
    <t>MKR 2013 03.0 1 00060</t>
  </si>
  <si>
    <t>MKR 2013 03.0 1 00475</t>
  </si>
  <si>
    <t>MKR 2013 03.0 1 01571</t>
  </si>
  <si>
    <t>521/P/C.3/I/2016</t>
  </si>
  <si>
    <t>457/P/C.3/I/2016</t>
  </si>
  <si>
    <t>458/P/C.3/I/2016</t>
  </si>
  <si>
    <t>533/P/C.3/I/2016</t>
  </si>
  <si>
    <t>654/P/C.3/I/2016</t>
  </si>
  <si>
    <t>454/P/C.3/I/2016</t>
  </si>
  <si>
    <t>669/P/C.3/I/2016</t>
  </si>
  <si>
    <t>INDRAWATI</t>
  </si>
  <si>
    <t>MTG 2015 03.0 1 10064</t>
  </si>
  <si>
    <t>616/P/C.3/I/2016</t>
  </si>
  <si>
    <t>SUKAJADI</t>
  </si>
  <si>
    <t>TINI MULYANTINI</t>
  </si>
  <si>
    <t>ANIS KHOIRUNISA</t>
  </si>
  <si>
    <t>IRVAN NURIDWAN</t>
  </si>
  <si>
    <t>LUCKY KURNIAWAN HIDAYAT</t>
  </si>
  <si>
    <t>MKR 2015 03.0 1 05283</t>
  </si>
  <si>
    <t>MKR 2015 03.0 2 00750</t>
  </si>
  <si>
    <t>MKR 2015 03.0 1 06206</t>
  </si>
  <si>
    <t>MKR 2015 03.0 1 10128</t>
  </si>
  <si>
    <t>MKR 2015 03.0 1 08720</t>
  </si>
  <si>
    <t>502/P/C.3/I/2016</t>
  </si>
  <si>
    <t>501/P/C.3/I/2016</t>
  </si>
  <si>
    <t>450/P/C.3/I/2016</t>
  </si>
  <si>
    <t>452/P/C.3/I/2016</t>
  </si>
  <si>
    <t>CABANG.KHUSUS BANTEN</t>
  </si>
  <si>
    <t xml:space="preserve">     </t>
  </si>
  <si>
    <t>1120425000499</t>
  </si>
  <si>
    <t>1110627000126</t>
  </si>
  <si>
    <t>1111116000564</t>
  </si>
  <si>
    <t>1110624000620</t>
  </si>
  <si>
    <t>1130218001280</t>
  </si>
  <si>
    <t>1120413001245</t>
  </si>
  <si>
    <t>1121105000617</t>
  </si>
  <si>
    <t>1110524000751</t>
  </si>
  <si>
    <t>LODAYA</t>
  </si>
  <si>
    <t>MKR 2012 03.0 1 02450</t>
  </si>
  <si>
    <t xml:space="preserve">POSISI S/D </t>
  </si>
  <si>
    <t>HAYUMI</t>
  </si>
  <si>
    <t>MARHADI BIN H. RASIAN </t>
  </si>
  <si>
    <t>ANISA NURAENI</t>
  </si>
  <si>
    <t>MKR 2013 03.0  1 01106</t>
  </si>
  <si>
    <t>MKR 2013 03.0  1 02636</t>
  </si>
  <si>
    <t>MKR 2012 03.0  1 04998</t>
  </si>
  <si>
    <t>MKR 2014 03.0 1 01741</t>
  </si>
  <si>
    <t>MKR 2013 03.0 1 01041</t>
  </si>
  <si>
    <t>MKR 2013 03.0 1 03884</t>
  </si>
  <si>
    <t>1352/P/C.3/II/2016</t>
  </si>
  <si>
    <t>1348/P/C.3/II/2016</t>
  </si>
  <si>
    <t>1246/P/C.3/II/2016</t>
  </si>
  <si>
    <t>1349/P/C.3/II/2016</t>
  </si>
  <si>
    <t>1338/P/C.3/II/2016</t>
  </si>
  <si>
    <t>1351/P/C.3/II/2016</t>
  </si>
  <si>
    <t>1350/P/C.3/II/2016</t>
  </si>
  <si>
    <t>1356/P/C.3/II/2016</t>
  </si>
  <si>
    <t>1343/P/C.3/II/2016</t>
  </si>
  <si>
    <t>998/P/C.3/II/2016</t>
  </si>
  <si>
    <t>997/P/C.3/II/2016</t>
  </si>
  <si>
    <t>MKR 2015 03.0 1 03083</t>
  </si>
  <si>
    <t>MKR 2015 03.0 1 06877</t>
  </si>
  <si>
    <t>MKR 2015 03.0 1 06876</t>
  </si>
  <si>
    <t>MKR 2015 03.0 1 08339</t>
  </si>
  <si>
    <t>MKR 2015 03.0 1 01758</t>
  </si>
  <si>
    <t>1345/P/C.3/II/2016</t>
  </si>
  <si>
    <t>1355/P/C.3/II/2016</t>
  </si>
  <si>
    <t>1353/P/C.3/II/2016</t>
  </si>
  <si>
    <t>WAWAN SUWANDI</t>
  </si>
  <si>
    <t>ASIYAH</t>
  </si>
  <si>
    <t>ASEP RAMDAN</t>
  </si>
  <si>
    <t>MKR 2012 03.0 1 00616</t>
  </si>
  <si>
    <t>MKR 2014 03.0 1 03018</t>
  </si>
  <si>
    <t>MKR 2011 03.0 1 03 4664</t>
  </si>
  <si>
    <t>MKR 2012 03.0 1 05627</t>
  </si>
  <si>
    <t>MKR 2013 03.0 1 01347</t>
  </si>
  <si>
    <t>MKR 2013 03.0 1  00075</t>
  </si>
  <si>
    <t>MKR 2013 03.0 1  00431</t>
  </si>
  <si>
    <t>1975/P/C.3/III/2016</t>
  </si>
  <si>
    <t>2122/P/C.3/III/2016</t>
  </si>
  <si>
    <t>2210/P/C.3/III/2016</t>
  </si>
  <si>
    <t>2214/P/C.3/III/2016</t>
  </si>
  <si>
    <t>2205/P/C.3/III/2016</t>
  </si>
  <si>
    <t>2138/P/C.3/III/2016</t>
  </si>
  <si>
    <t>2213/P/C.3/III/2016</t>
  </si>
  <si>
    <t>2203/P/C.3/III/2016</t>
  </si>
  <si>
    <t>1903/P/C.3/III/2016</t>
  </si>
  <si>
    <t>2089/P/C.3/III/2016</t>
  </si>
  <si>
    <t>NAMA JARINGAN KANTOR</t>
  </si>
  <si>
    <t>ALAMAT</t>
  </si>
  <si>
    <t>Telp</t>
  </si>
  <si>
    <t>Fax</t>
  </si>
  <si>
    <t>Kantor Cabang Braga</t>
  </si>
  <si>
    <t>Gerai Palabuhanratu</t>
  </si>
  <si>
    <t>Jl. Siliwangi No. 41 Palabuhanratu, Kabupaten Sukabumi</t>
  </si>
  <si>
    <t>0266-2565088</t>
  </si>
  <si>
    <t>Kantor Cabang Pelajar Pejuang</t>
  </si>
  <si>
    <t>Kantor Cabang Tasikmalaya</t>
  </si>
  <si>
    <t>Komp. Ruko Terminal</t>
  </si>
  <si>
    <t>Jl. Letnan Samudji No. 45</t>
  </si>
  <si>
    <t>Kel. Ciamis, Kec. Ciamis</t>
  </si>
  <si>
    <t>Kab. Ciamis, Jawa Barat</t>
  </si>
  <si>
    <t>Kantor Cabang Cirebon</t>
  </si>
  <si>
    <t>Payment Point Babakan Ciwaringin</t>
  </si>
  <si>
    <t>Jl. Wijaya Kusuma No. 59 Ds Babakan, Kec. Ciwaringin, Kab. Cirebon</t>
  </si>
  <si>
    <t>Kantor Cabang Bogor</t>
  </si>
  <si>
    <t>Kantor Cabang Serang</t>
  </si>
  <si>
    <t>Gerai Rangkasbitung</t>
  </si>
  <si>
    <t>Jl. Patih Derus No.4 Rangkasbitung, Kabupaten Lebak</t>
  </si>
  <si>
    <t>0252-204440</t>
  </si>
  <si>
    <t>0252-201183</t>
  </si>
  <si>
    <t>Payment Point Universitas Syekh Yusup (UNIS)</t>
  </si>
  <si>
    <t>Jl. Maulanan Yusup No. 10, Babakan, Kec. Tangerang, Banten</t>
  </si>
  <si>
    <t>Kantor Cabang Bekasi</t>
  </si>
  <si>
    <t>Kantor Cabang Jakarta Bidakara</t>
  </si>
  <si>
    <t>MKR 2015 03.0 1 00540</t>
  </si>
  <si>
    <t>MKR 2015 03.0 1 05481</t>
  </si>
  <si>
    <t>MKR 2015 03.0 1 05997</t>
  </si>
  <si>
    <t>MKR 2015 03.0 01  1 00745</t>
  </si>
  <si>
    <t>MKR 2015 03.0 1 10125</t>
  </si>
  <si>
    <t>MKR 2015 03.0 1 04912</t>
  </si>
  <si>
    <t>MKR 2015 03.0 01  1 01985</t>
  </si>
  <si>
    <t>MKR 2015 03.0 1 09573</t>
  </si>
  <si>
    <t>MKR 2015 03.0 1 05514</t>
  </si>
  <si>
    <t>MKR 2015 03.0 1 03085</t>
  </si>
  <si>
    <t>MKR 2015 03.0 1 02800</t>
  </si>
  <si>
    <t>MKR 2015 03.0 1 06997</t>
  </si>
  <si>
    <t>MKR 2015 03.0 1 05940</t>
  </si>
  <si>
    <t>MKR 2015 03.0 1 08152</t>
  </si>
  <si>
    <t>MKR 2015 03.0 1 05314</t>
  </si>
  <si>
    <t>1901/P/C.3/III/2016</t>
  </si>
  <si>
    <t>1904/P/C.3/III/2016</t>
  </si>
  <si>
    <t>1813/P/C.3/III/2016</t>
  </si>
  <si>
    <t>2221/P/C.3/III/2016</t>
  </si>
  <si>
    <t>2246/P/C.3/III/2016</t>
  </si>
  <si>
    <t>1578/P/C.3/III/2016</t>
  </si>
  <si>
    <t>2220/P/C.3/III/2016</t>
  </si>
  <si>
    <t>1938/P/C.3/III/2016</t>
  </si>
  <si>
    <t>1902/P/C.3/III/2016</t>
  </si>
  <si>
    <t>1933/P/C.3/III/2016</t>
  </si>
  <si>
    <t>1817/P/C.3/III/2016</t>
  </si>
  <si>
    <t>SLAMET PRIYADI</t>
  </si>
  <si>
    <t>004611B2QK002</t>
  </si>
  <si>
    <t>CABANG.BUAH BATU</t>
  </si>
  <si>
    <t>CABANG.PELABUHAN RATU</t>
  </si>
  <si>
    <t>CABANG.UTAMA BANDUNG</t>
  </si>
  <si>
    <t>CABANG.KHUSUS JAKARTA</t>
  </si>
  <si>
    <t>CABANG.BSD SERPONG</t>
  </si>
  <si>
    <t>CABANG.BALIKPAPAN</t>
  </si>
  <si>
    <t>CABANG.BANDAR LAMPUNG</t>
  </si>
  <si>
    <t>CABANG.BANJARMASIN</t>
  </si>
  <si>
    <t>CABANG.BATAM</t>
  </si>
  <si>
    <t>CABANG.GAJAH MADA</t>
  </si>
  <si>
    <t>CABANG.MEDAN</t>
  </si>
  <si>
    <t>CABANG.PALEMBANG</t>
  </si>
  <si>
    <t>CABANG.PEKANBARU</t>
  </si>
  <si>
    <t>CABANG.RASUNA SAID</t>
  </si>
  <si>
    <t>CABANG.SAHARJO</t>
  </si>
  <si>
    <t>CABANG.SEMARANG</t>
  </si>
  <si>
    <t>CABANG.SURABAYA</t>
  </si>
  <si>
    <t>CABANG.SURAKARTA</t>
  </si>
  <si>
    <t>GATOT SUBROTO</t>
  </si>
  <si>
    <t>GEDE BAGE</t>
  </si>
  <si>
    <t>CIBEBER CIANJUR</t>
  </si>
  <si>
    <t>SINDANG BARANG</t>
  </si>
  <si>
    <t>WARUNG KONDANG</t>
  </si>
  <si>
    <t>BAROS CIMAHI</t>
  </si>
  <si>
    <t>CITEUREUP CIMAHI</t>
  </si>
  <si>
    <t>GUNUNG BATU</t>
  </si>
  <si>
    <t>STPDN</t>
  </si>
  <si>
    <t>RENGASDENGLOK</t>
  </si>
  <si>
    <t>DAYEUH KOLOT</t>
  </si>
  <si>
    <t>RSI ALIKHSAN</t>
  </si>
  <si>
    <t>CIPENDEUY</t>
  </si>
  <si>
    <t>CICAHEUM</t>
  </si>
  <si>
    <t>CIAWUL</t>
  </si>
  <si>
    <t>PASIR KALIKI</t>
  </si>
  <si>
    <t>ABDURAHMAN SALEH</t>
  </si>
  <si>
    <t>DR. DJUNJUNAN (P</t>
  </si>
  <si>
    <t>IR JUANDA DAGO</t>
  </si>
  <si>
    <t>GEDUNG SATE</t>
  </si>
  <si>
    <t>MOCH. TOHA</t>
  </si>
  <si>
    <t>SUDIRMAN BANDUNG</t>
  </si>
  <si>
    <t>SUMBER SARI</t>
  </si>
  <si>
    <t>TERUSAN KOPO</t>
  </si>
  <si>
    <t>BANTARGEBANG</t>
  </si>
  <si>
    <t>JATIASIH</t>
  </si>
  <si>
    <t>WISMA ASRI</t>
  </si>
  <si>
    <t>PADJAJARAN</t>
  </si>
  <si>
    <t>BOJONG GEDE</t>
  </si>
  <si>
    <t>CIAWI BOGOR</t>
  </si>
  <si>
    <t>IPB DRAMAGA</t>
  </si>
  <si>
    <t>JONGGOL</t>
  </si>
  <si>
    <t>SEASON CITY</t>
  </si>
  <si>
    <t>TOMANG</t>
  </si>
  <si>
    <t>FATMAWATI 2</t>
  </si>
  <si>
    <t>KEBAYORAN LAMA C</t>
  </si>
  <si>
    <t>MAYESTIK</t>
  </si>
  <si>
    <t>PERMATA HIJAU</t>
  </si>
  <si>
    <t>CIDENG</t>
  </si>
  <si>
    <t>MENTENG</t>
  </si>
  <si>
    <t>RAWASARI</t>
  </si>
  <si>
    <t>SENEN</t>
  </si>
  <si>
    <t>TANAH ABANG</t>
  </si>
  <si>
    <t>CIPINANG</t>
  </si>
  <si>
    <t>KLENDER</t>
  </si>
  <si>
    <t>PASAR REBO</t>
  </si>
  <si>
    <t>PRAMUKA</t>
  </si>
  <si>
    <t>SINDANG KASIH</t>
  </si>
  <si>
    <t>PERUMNAS CIREBON</t>
  </si>
  <si>
    <t>BANGKIR</t>
  </si>
  <si>
    <t>KARANG SINOM</t>
  </si>
  <si>
    <t>CIAWI TASIK</t>
  </si>
  <si>
    <t>TANJUNG SARI</t>
  </si>
  <si>
    <t>KAWALU</t>
  </si>
  <si>
    <t>BANJARAN TEGAL</t>
  </si>
  <si>
    <t>CISAUK</t>
  </si>
  <si>
    <t>PASAR KEMIS</t>
  </si>
  <si>
    <t>TIGARAKSA</t>
  </si>
  <si>
    <t>ALAM SUTERA</t>
  </si>
  <si>
    <t>PAHLAWAN SERIBU</t>
  </si>
  <si>
    <t>PASAR SERPONG</t>
  </si>
  <si>
    <t>PEMPROV BANTEN</t>
  </si>
  <si>
    <t>RAU</t>
  </si>
  <si>
    <t>BPKAD LEBAK</t>
  </si>
  <si>
    <t>MALINGPING</t>
  </si>
  <si>
    <t>CIKOKOL</t>
  </si>
  <si>
    <t>BANDAR JAYA</t>
  </si>
  <si>
    <t>CIBARUSAH</t>
  </si>
  <si>
    <t>SETU</t>
  </si>
  <si>
    <t>SUKATANI</t>
  </si>
  <si>
    <t>GREEN VILLE</t>
  </si>
  <si>
    <t>KALIDERES</t>
  </si>
  <si>
    <t>KEDOYA</t>
  </si>
  <si>
    <t>HAYAM WURUK</t>
  </si>
  <si>
    <t>KAPUK</t>
  </si>
  <si>
    <t>TANJUNG PRIUK</t>
  </si>
  <si>
    <t>MAMPANG</t>
  </si>
  <si>
    <t>TENDEAN</t>
  </si>
  <si>
    <t>JALAN PANJANG</t>
  </si>
  <si>
    <t>POS PANGUMBEN</t>
  </si>
  <si>
    <t>DEWI SARTIKA</t>
  </si>
  <si>
    <t>UNGARAN</t>
  </si>
  <si>
    <t>ATOM</t>
  </si>
  <si>
    <t>BUKIT DARMO</t>
  </si>
  <si>
    <t>GRESIK</t>
  </si>
  <si>
    <t>PERAK</t>
  </si>
  <si>
    <t>SIDOARJO</t>
  </si>
  <si>
    <t>TROPODO</t>
  </si>
  <si>
    <t>BOYOLALI</t>
  </si>
  <si>
    <t>CILEDUG SUMBER</t>
  </si>
  <si>
    <t>CILEDUG TANGERANG</t>
  </si>
  <si>
    <t>PERUMNAS TANGERANG</t>
  </si>
  <si>
    <t>1130207001427</t>
  </si>
  <si>
    <t>1120419001001</t>
  </si>
  <si>
    <t>1121025000043</t>
  </si>
  <si>
    <t>1120424000814</t>
  </si>
  <si>
    <t>1120827000103</t>
  </si>
  <si>
    <t>1121219000899</t>
  </si>
  <si>
    <t>1120620000364</t>
  </si>
  <si>
    <t>1130325000470</t>
  </si>
  <si>
    <t>1121010000952</t>
  </si>
  <si>
    <t>1121127000005</t>
  </si>
  <si>
    <t>1130305001168</t>
  </si>
  <si>
    <t>1120124000422</t>
  </si>
  <si>
    <t>1120717000410</t>
  </si>
  <si>
    <t>1130114000951</t>
  </si>
  <si>
    <t>ASEP DENY S</t>
  </si>
  <si>
    <t>ASEP SHODIKIN</t>
  </si>
  <si>
    <t>ALEK EFFENDI</t>
  </si>
  <si>
    <t>ASEP PRAMUDI</t>
  </si>
  <si>
    <t>AGUS SOMAWIJAYA</t>
  </si>
  <si>
    <t>RIKY NUGRAHA</t>
  </si>
  <si>
    <t>KARYA SASTRAWINATA</t>
  </si>
  <si>
    <t>UUS SUPRIYADI</t>
  </si>
  <si>
    <t>12599/P/C.3/X/2014</t>
  </si>
  <si>
    <t>SRI YANI</t>
  </si>
  <si>
    <t>SARYANTO</t>
  </si>
  <si>
    <t>DIAN HARDIANSYAH</t>
  </si>
  <si>
    <t>TITIN SURYANI</t>
  </si>
  <si>
    <t>LENA</t>
  </si>
  <si>
    <t>WARSIAH BT SANUL</t>
  </si>
  <si>
    <t>MKR 2013 03.0 1 06398</t>
  </si>
  <si>
    <t>LABUAN</t>
  </si>
  <si>
    <t xml:space="preserve">MKR 2013 03.0 1 06853 </t>
  </si>
  <si>
    <t>CABANG KUNINGAN</t>
  </si>
  <si>
    <t>CABANG SUCI</t>
  </si>
  <si>
    <t>CABANG JATINANGOR</t>
  </si>
  <si>
    <t>CABANG MAJALENGKA</t>
  </si>
  <si>
    <t>MTG 2011 03.0 1 03 6145</t>
  </si>
  <si>
    <t>MTG 2014 03.0 1 01119</t>
  </si>
  <si>
    <t>3068/P/C.3/IV/2016</t>
  </si>
  <si>
    <t>MKR 2013 03.0 1 02975</t>
  </si>
  <si>
    <t>MKR 2012 03.0 1 04391</t>
  </si>
  <si>
    <t>MKR 2012 03.0 1 02460</t>
  </si>
  <si>
    <t>MKR 2013 03.0 1 01260</t>
  </si>
  <si>
    <t>MKR 2013 03.0 1 02515</t>
  </si>
  <si>
    <t>MKR 2012 03.0 1 00428</t>
  </si>
  <si>
    <t>MKR 2012 03.0 1 03785</t>
  </si>
  <si>
    <t>3066/P/C.3/IV/2016</t>
  </si>
  <si>
    <t>2845/P/C.3/IV/2016</t>
  </si>
  <si>
    <t>3151/P/C.3/IV/2016</t>
  </si>
  <si>
    <t>MKR 2012 03.0 1 05507</t>
  </si>
  <si>
    <t>3071/P/C.3/IV/2016</t>
  </si>
  <si>
    <t>3148/P/C.3/IV/2016</t>
  </si>
  <si>
    <t>PT BANK RAKYAT INDONESIA</t>
  </si>
  <si>
    <t>PT PEMODALAN NASIONAL MADANI</t>
  </si>
  <si>
    <t>PT BJB SYARIAH</t>
  </si>
  <si>
    <t>PT BANK SYARIAH</t>
  </si>
  <si>
    <t>PIUTANG SUBROGASI DENGAN BANK PELAKSANA PT PEGADAIAN,Tbk</t>
  </si>
  <si>
    <t>PT PEGADAIAN , TBK</t>
  </si>
  <si>
    <t>IIS SOLIHAT</t>
  </si>
  <si>
    <t>EDEN RUHIYAT</t>
  </si>
  <si>
    <t>MKR 2015 03.0 1 01714</t>
  </si>
  <si>
    <t>2844/P/C.3/IV/2016</t>
  </si>
  <si>
    <t>3134/P/C.3/IV/2016</t>
  </si>
  <si>
    <t>SITUSAEUR</t>
  </si>
  <si>
    <t>ANDI SETIAWAN</t>
  </si>
  <si>
    <t>R. ALDRIN ALDRIANTO</t>
  </si>
  <si>
    <t>WENDY</t>
  </si>
  <si>
    <t>LAY WEN HAW</t>
  </si>
  <si>
    <t>HERI RAHMAT</t>
  </si>
  <si>
    <t>JENNY TENLY</t>
  </si>
  <si>
    <t>KURNIAWAN S.PD</t>
  </si>
  <si>
    <t>MKR 2015 03.0 2 12401</t>
  </si>
  <si>
    <t>MKR 2014 03.0 2 05391</t>
  </si>
  <si>
    <t>MKR 2015 03.0 2 05874</t>
  </si>
  <si>
    <t>MKR 2015 03.0 2 12399</t>
  </si>
  <si>
    <t>MKR 2014 03.0 2 05394</t>
  </si>
  <si>
    <t>MTG 2014 03.0 2 01887</t>
  </si>
  <si>
    <t>2753/P/C.3/IV/2016</t>
  </si>
  <si>
    <t>3070/P/C.3/IV/2016</t>
  </si>
  <si>
    <t>2752/P/C.3/IV/2016</t>
  </si>
  <si>
    <t>MKR 2012 03.0 1 02914</t>
  </si>
  <si>
    <t>MKR 2012 03.0 1 04984</t>
  </si>
  <si>
    <t>MKR 2012 03.0 1 07345</t>
  </si>
  <si>
    <t>MKR 2013 03.0 1 03306</t>
  </si>
  <si>
    <t>5611/P/C.3/V/2016</t>
  </si>
  <si>
    <t>5623/P/C.3/V/2016</t>
  </si>
  <si>
    <t>5627/P/C.3/V/2016</t>
  </si>
  <si>
    <t>5619/P/C.3/V/2016</t>
  </si>
  <si>
    <t>5625/P/C.3/V/2016</t>
  </si>
  <si>
    <t>5586/P/C.3/V/2016</t>
  </si>
  <si>
    <t>MKR 2012 03.0 1 03306</t>
  </si>
  <si>
    <t>5618/P/C.3/V/2016</t>
  </si>
  <si>
    <t>ANI MARYANI</t>
  </si>
  <si>
    <t>MKR 2013 03.0 1 02147</t>
  </si>
  <si>
    <t>MKR 2014 03.0 1 01262</t>
  </si>
  <si>
    <t>MKR 2013 03.0 1 02568</t>
  </si>
  <si>
    <t>5405/P/C.3/V/2016</t>
  </si>
  <si>
    <t>5411/P/C.3/V/2016</t>
  </si>
  <si>
    <t>5600/P/C.3/V/2016</t>
  </si>
  <si>
    <t>5622/P/C.3/V/2016</t>
  </si>
  <si>
    <t>5628/P/C.3/V/2016</t>
  </si>
  <si>
    <t>ARMANTO</t>
  </si>
  <si>
    <t>UUS JUMIYATI</t>
  </si>
  <si>
    <t>RINI KULSUMAWATI</t>
  </si>
  <si>
    <t>MKR 2013 03.0 1 00445</t>
  </si>
  <si>
    <t>MKR 2013 03.0 1 01269</t>
  </si>
  <si>
    <t>MKR 2012 03.0 1 06830</t>
  </si>
  <si>
    <t>MKR 2013 03.0 1 01897</t>
  </si>
  <si>
    <t>5415/P/C.3/V/2016</t>
  </si>
  <si>
    <t>5557/P/C.3/V/2016</t>
  </si>
  <si>
    <t>5593/P/C.3/V/2016</t>
  </si>
  <si>
    <t>5595/P/C.3/V/2016</t>
  </si>
  <si>
    <t>5602/P/C.3/V/2016</t>
  </si>
  <si>
    <t>5612/P/C.3/V/2016</t>
  </si>
  <si>
    <t>5626/P/C.3/V/2016</t>
  </si>
  <si>
    <t>YAN YAN HIMAWAN</t>
  </si>
  <si>
    <t>MTG 2014 03.0 1 03225</t>
  </si>
  <si>
    <t>5407/P/C.3/V/2016</t>
  </si>
  <si>
    <t>LUKI KUSPAYANA</t>
  </si>
  <si>
    <t>ENTIN ROSMIATI</t>
  </si>
  <si>
    <t>DINDIN SAMSUDIN</t>
  </si>
  <si>
    <t>MTG 2013 03.0 1 03669</t>
  </si>
  <si>
    <t>MTG 2013 03.0 1 04334</t>
  </si>
  <si>
    <t>5591/P/C.3/V/2016</t>
  </si>
  <si>
    <t>SHANDY HUMAM AS'ARI</t>
  </si>
  <si>
    <t>RIDWAN HASBULLAH SALIM</t>
  </si>
  <si>
    <t>MTG 2015 03.0 1 02638</t>
  </si>
  <si>
    <t>MTG 2014 03.0 1 04568</t>
  </si>
  <si>
    <t>5422/P/C.3/V/2016</t>
  </si>
  <si>
    <t>UDIN SANUDIN</t>
  </si>
  <si>
    <t>DEWI PUDJI LESTARI</t>
  </si>
  <si>
    <t>FAJAR MUHAMAD</t>
  </si>
  <si>
    <t>UNTUNG PERMADI</t>
  </si>
  <si>
    <t>MKR 2015 03.0 1 09782</t>
  </si>
  <si>
    <t>MKR 2015 03.0 1 06053</t>
  </si>
  <si>
    <t>MKR 2015 03.0 01 1 03431 </t>
  </si>
  <si>
    <t>MKR 2015 03.0 1 01593</t>
  </si>
  <si>
    <t>5555/P/C.3/V/2016</t>
  </si>
  <si>
    <t>5556/P/C.3/V/2016</t>
  </si>
  <si>
    <t>5581/P/C.3/V/2016</t>
  </si>
  <si>
    <t>5582/P/C.3/V/2016</t>
  </si>
  <si>
    <t>CICALENGKA-UPC CIPASIR</t>
  </si>
  <si>
    <t>CIMAHI-UPC CIPAGERAN</t>
  </si>
  <si>
    <t>DEDI TATA KARMITA</t>
  </si>
  <si>
    <t>MKR 2015 03.0 2 06017</t>
  </si>
  <si>
    <t>5583/P/C.3/V/2016</t>
  </si>
  <si>
    <t>IIP</t>
  </si>
  <si>
    <t>SETIABUDI</t>
  </si>
  <si>
    <t>CABANG.SETIABUDI</t>
  </si>
  <si>
    <t>CABANG BUAH BATU</t>
  </si>
  <si>
    <t>CABANG CIANJUR</t>
  </si>
  <si>
    <t>CABANG CIMAHI</t>
  </si>
  <si>
    <t>CABANG KARAWANG</t>
  </si>
  <si>
    <t>CABANG MAJALAYA</t>
  </si>
  <si>
    <t>CABANG PADALARANG</t>
  </si>
  <si>
    <t>CABANG PELABUHAN RATU</t>
  </si>
  <si>
    <t>CABANG PURWAKARTA</t>
  </si>
  <si>
    <t>CABANG SOREANG</t>
  </si>
  <si>
    <t>CABANG SUBANG</t>
  </si>
  <si>
    <t>CABANG SUKABUMI</t>
  </si>
  <si>
    <t>CABANG SUKAJADI</t>
  </si>
  <si>
    <t>CABANG TAMANSARI</t>
  </si>
  <si>
    <t>CABANG UTAMA BANDUNG</t>
  </si>
  <si>
    <t>CABANG BANDUNG A.H. NASUTION</t>
  </si>
  <si>
    <t>CABANG BANDUNG AHMAD YANI</t>
  </si>
  <si>
    <t>CABANG BANDUNG DAGO</t>
  </si>
  <si>
    <t>CABANG BANDUNG DEWI SARTIKA</t>
  </si>
  <si>
    <t>CABANG BANDUNG KOPO</t>
  </si>
  <si>
    <t>CABANG BANDUNG MARTADINATA</t>
  </si>
  <si>
    <t>CABANG BANDUNG NARIPAN</t>
  </si>
  <si>
    <t>CABANG BANDUNG SETIABUDI</t>
  </si>
  <si>
    <t>CABANG BANDUNG SOEKARNO HATTA</t>
  </si>
  <si>
    <t>CABANG BANJAR</t>
  </si>
  <si>
    <t>CABANG CIAMIS</t>
  </si>
  <si>
    <t>CABANG CIBADAK</t>
  </si>
  <si>
    <t>CABANG CIKAMPEK</t>
  </si>
  <si>
    <t>CABANG CIREBON GUNUNG JATI</t>
  </si>
  <si>
    <t>CABANG CIREBON KARTINI</t>
  </si>
  <si>
    <t>CABANG GARUT</t>
  </si>
  <si>
    <t>CABANG INDRAMAYU</t>
  </si>
  <si>
    <t>CABANG JATIBARANG</t>
  </si>
  <si>
    <t>CABANG PAMANUKAN</t>
  </si>
  <si>
    <t>CABANG SINGAPARNA</t>
  </si>
  <si>
    <t>CABANG SUMEDANG</t>
  </si>
  <si>
    <t>CABANG/KCP</t>
  </si>
  <si>
    <t>CABANG CIBINONG</t>
  </si>
  <si>
    <t>CABANG DEPOK</t>
  </si>
  <si>
    <t>CABANG KHUSUS JAKARTA</t>
  </si>
  <si>
    <t>CABANG KEBAYORAN BARU</t>
  </si>
  <si>
    <t>CABANG RAWAMANGUN</t>
  </si>
  <si>
    <t>CABANG HASYIM ASHARI</t>
  </si>
  <si>
    <t>CABANG SUMBER</t>
  </si>
  <si>
    <t>CABANG TEGAL</t>
  </si>
  <si>
    <t>CABANG BALARAJA</t>
  </si>
  <si>
    <t>CABANG BSD SERPONG</t>
  </si>
  <si>
    <t>CABANG CILEGON</t>
  </si>
  <si>
    <t>CABANG KHUSUS BANTEN</t>
  </si>
  <si>
    <t>CABANG LABUAN</t>
  </si>
  <si>
    <t>CABANG PANDEGLANG</t>
  </si>
  <si>
    <t>CABANG RANGKASBITUNG</t>
  </si>
  <si>
    <t>CABANG TANGERANG</t>
  </si>
  <si>
    <t>CABANG BALIKPAPAN</t>
  </si>
  <si>
    <t>CABANG BANDAR LAMPUN</t>
  </si>
  <si>
    <t>CABANG BANJARMASIN</t>
  </si>
  <si>
    <t>CABANG BATAM</t>
  </si>
  <si>
    <t>CABANG CIKARANG</t>
  </si>
  <si>
    <t>CABANG DAAN MOGOT</t>
  </si>
  <si>
    <t>CABANG GAJAH MADA</t>
  </si>
  <si>
    <t>CABANG MEDAN</t>
  </si>
  <si>
    <t>CABANG PALEMBANG</t>
  </si>
  <si>
    <t>CABANG PEKANBARU</t>
  </si>
  <si>
    <t>CABANG RASUNA SAID</t>
  </si>
  <si>
    <t>CABANG S PARMAN</t>
  </si>
  <si>
    <t>CABANG SAHARJO</t>
  </si>
  <si>
    <t>CABANG SEMARANG</t>
  </si>
  <si>
    <t>CABANG SURABAYA</t>
  </si>
  <si>
    <t>CABANG SURAKARTA</t>
  </si>
  <si>
    <t>CABANG Garut</t>
  </si>
  <si>
    <t>CABANG Soreang</t>
  </si>
  <si>
    <t>CABANG Tasikmalaya</t>
  </si>
  <si>
    <t>CABANG Tamansari</t>
  </si>
  <si>
    <t>CABANG Jatinangor</t>
  </si>
  <si>
    <t>CABANG Sumedang</t>
  </si>
  <si>
    <t>ENNI ERYANI</t>
  </si>
  <si>
    <t>MARIA SILVIANA</t>
  </si>
  <si>
    <t>ELLY JUARIAH</t>
  </si>
  <si>
    <t>NANDI</t>
  </si>
  <si>
    <t>DEWI WIDYANINGSIH</t>
  </si>
  <si>
    <t>IIP SARIPUDIN</t>
  </si>
  <si>
    <t>KORI TRIANA</t>
  </si>
  <si>
    <t>PATRUL NURDIN</t>
  </si>
  <si>
    <t>KARTIKA HJ</t>
  </si>
  <si>
    <t>KAMAL KOMARUDIN</t>
  </si>
  <si>
    <t>TATANG RUHIYAT</t>
  </si>
  <si>
    <t>PIPIH KARWATI</t>
  </si>
  <si>
    <t>ANDRY IKHSAN DERMAWAN</t>
  </si>
  <si>
    <t>RISKA FEMILI YANTI</t>
  </si>
  <si>
    <t>AGUS SUGANDA</t>
  </si>
  <si>
    <t>MOCHAMAD NASIR</t>
  </si>
  <si>
    <t>NADIN</t>
  </si>
  <si>
    <t>TOTONG</t>
  </si>
  <si>
    <t>TONO SUGIARTO</t>
  </si>
  <si>
    <t>RAHMAT EFENDI</t>
  </si>
  <si>
    <t>ROSMIATI</t>
  </si>
  <si>
    <t>RINA SULISTYOWATI</t>
  </si>
  <si>
    <t>IA KURNIAWATI</t>
  </si>
  <si>
    <t>ANAS ABASY DULIMATURGA</t>
  </si>
  <si>
    <t>DODI HERMAWAN</t>
  </si>
  <si>
    <t>ZAMRODIN</t>
  </si>
  <si>
    <t>RUDI AHMADI</t>
  </si>
  <si>
    <t>DEDI SUMARNO</t>
  </si>
  <si>
    <t>APRIL KANAINI</t>
  </si>
  <si>
    <t>TARYAT SUDRAJAT</t>
  </si>
  <si>
    <t>ASEP PRIYATNA WIRATMAJA</t>
  </si>
  <si>
    <t>ZULFA FATIMAH</t>
  </si>
  <si>
    <t>ELIA ROSITA</t>
  </si>
  <si>
    <t>ROHATI</t>
  </si>
  <si>
    <t>TUTI YULIAWATI</t>
  </si>
  <si>
    <t>RASIM</t>
  </si>
  <si>
    <t>MOMON SONJAYA</t>
  </si>
  <si>
    <t>LINGLING NURLELA</t>
  </si>
  <si>
    <t>ILHAM AGUSTY</t>
  </si>
  <si>
    <t>LINA RESTIANA</t>
  </si>
  <si>
    <t>MKR 2013 03.0 1 04521</t>
  </si>
  <si>
    <t>MKR 2013 03.0 1 02855</t>
  </si>
  <si>
    <t>MKR 2015 03.0 1 00511</t>
  </si>
  <si>
    <t>MKR 2013 03.0 1 02856</t>
  </si>
  <si>
    <t>MKR 2013 03.0 1 03282</t>
  </si>
  <si>
    <t>MKR 2011 03.0 1 01289</t>
  </si>
  <si>
    <t>MKR 2012 03.0 1 01901</t>
  </si>
  <si>
    <t>MKR 2013 03.0 1 0 1325</t>
  </si>
  <si>
    <t>MKR 2013 03.0 1 0 0147</t>
  </si>
  <si>
    <t>MKR 2012 03.0  1 03705</t>
  </si>
  <si>
    <t>MKR 2012 03.0  1 03053</t>
  </si>
  <si>
    <t>MKR 2013 03.0 1 06750</t>
  </si>
  <si>
    <t>MKR 2013 03.0 1 02359</t>
  </si>
  <si>
    <t>MKR 2013 03.0 1 00432</t>
  </si>
  <si>
    <t>MKR 2013 03.0 1 02604</t>
  </si>
  <si>
    <t>MKR 2012 03.0 1 06211</t>
  </si>
  <si>
    <t>MTG 2013 03.0 1 06725</t>
  </si>
  <si>
    <t>MTG 2013 03.0 1 04775</t>
  </si>
  <si>
    <t>MTG 2014 03.0 1 04407</t>
  </si>
  <si>
    <t>6150/P/C.3/VI/2016</t>
  </si>
  <si>
    <t>6336/P/C.3/VI/2016</t>
  </si>
  <si>
    <t>6363/P/C.3/VI/2016</t>
  </si>
  <si>
    <t>6373/P/C.3/VI/2016</t>
  </si>
  <si>
    <t>6372/P/C.3/VI/2016</t>
  </si>
  <si>
    <t>6370/P/C.3/VI/2016</t>
  </si>
  <si>
    <t>6392/P/C.3/VI/2016</t>
  </si>
  <si>
    <t>6443/P/C.3/VI/2016</t>
  </si>
  <si>
    <t>6463/P/C.3/VI/2016</t>
  </si>
  <si>
    <t>6495/P/C.3/VI/2016</t>
  </si>
  <si>
    <t>6493/P/C.3/VI/2016</t>
  </si>
  <si>
    <t>6492/P/C.3/VI/2016</t>
  </si>
  <si>
    <t>6544/P/C.3/VI/2016</t>
  </si>
  <si>
    <t>6549/P/C.3/VI/2016</t>
  </si>
  <si>
    <t>6454/P/C.3/VI/2016</t>
  </si>
  <si>
    <t>6564/P/C.3/VI/2016</t>
  </si>
  <si>
    <t>6546/P/C.3/VI/2016</t>
  </si>
  <si>
    <t>6561/P/C.3/VI/2016</t>
  </si>
  <si>
    <t>6555/P/C.3/VI/2016</t>
  </si>
  <si>
    <t>6462/P/C.3/VI/2016</t>
  </si>
  <si>
    <t>6365/P/C.3/VI/2016</t>
  </si>
  <si>
    <t>6497/P/C.3/VI/2016</t>
  </si>
  <si>
    <t>6334/P/C.3/VI/2016</t>
  </si>
  <si>
    <t>6361/P/C.3/VI/2016</t>
  </si>
  <si>
    <t>6369/P/C.3/VI/2016</t>
  </si>
  <si>
    <t>6394/P/C.3/VI/2016</t>
  </si>
  <si>
    <t>6448/P/C.3/VI/2016</t>
  </si>
  <si>
    <t>6451/P/C.3/VI/2016</t>
  </si>
  <si>
    <t>6459/P/C.3/VI/2016</t>
  </si>
  <si>
    <t>6556/P/C.3/VI/2016</t>
  </si>
  <si>
    <t>6553/P/C.3/VI/2016</t>
  </si>
  <si>
    <t>6366/P/C.3/VI/2016</t>
  </si>
  <si>
    <t>6447/P/C.3/VI/2016</t>
  </si>
  <si>
    <t>6455/P/C.3/VI/2016</t>
  </si>
  <si>
    <t>6557/P/C.3/VI/2016</t>
  </si>
  <si>
    <t>6554/P/C.3/VI/2016</t>
  </si>
  <si>
    <t>6034/P/C.3/VI/2016</t>
  </si>
  <si>
    <t>6496/P/C.3/VI/2016</t>
  </si>
  <si>
    <t>6374/P/C.3/VI/2016</t>
  </si>
  <si>
    <t>6337/P/C.3/VI/2016</t>
  </si>
  <si>
    <t>Agunan</t>
  </si>
  <si>
    <t>Jenis Agunan</t>
  </si>
  <si>
    <t>Pengikatan</t>
  </si>
  <si>
    <t>Nilai
(Rp.)</t>
  </si>
  <si>
    <t>Nomor</t>
  </si>
  <si>
    <t>P</t>
  </si>
  <si>
    <t>Q</t>
  </si>
  <si>
    <t>R</t>
  </si>
  <si>
    <t>TANAH DAN BANGUNAN</t>
  </si>
  <si>
    <t>SKMHT</t>
  </si>
  <si>
    <t>SHT</t>
  </si>
  <si>
    <t>APHT</t>
  </si>
  <si>
    <t>SPPA</t>
  </si>
  <si>
    <t>DR. LINA KARLINA</t>
  </si>
  <si>
    <t>UMU 2012 03.0 2 06745</t>
  </si>
  <si>
    <t>6342/P/C.3/VI/2016</t>
  </si>
  <si>
    <t>UPC BALUBUR</t>
  </si>
  <si>
    <t>UPC PASAR PPKS</t>
  </si>
  <si>
    <t>UPC PASAR SITURAJA</t>
  </si>
  <si>
    <t>UPC DARMARAJA</t>
  </si>
  <si>
    <t>UPC CIJERAH</t>
  </si>
  <si>
    <t>GEGER KALONG</t>
  </si>
  <si>
    <t>UPC LEMBANG</t>
  </si>
  <si>
    <t>ABAN</t>
  </si>
  <si>
    <t>R DENNY SUBRATA</t>
  </si>
  <si>
    <t>ADE IRPAN SYAHPUTRA</t>
  </si>
  <si>
    <t>ERWINA KARTIKA YULIANA</t>
  </si>
  <si>
    <t>ANING KARYATI</t>
  </si>
  <si>
    <t>RITA</t>
  </si>
  <si>
    <t>SRI KASTUTININGSIH</t>
  </si>
  <si>
    <t>DEDI SUTARYADI</t>
  </si>
  <si>
    <t>NINA SETIANI</t>
  </si>
  <si>
    <t>H. MOCH. MUSYAFAK, SH</t>
  </si>
  <si>
    <t>EUIS SUKARLINA</t>
  </si>
  <si>
    <t>IYA SETIAWATI</t>
  </si>
  <si>
    <t>RENTA ERIYANTI SIHOMBING</t>
  </si>
  <si>
    <t>NENENG JUBAEDAH</t>
  </si>
  <si>
    <t>NUNUNG KARYATI</t>
  </si>
  <si>
    <t>DWI RAHMADANI</t>
  </si>
  <si>
    <t>MKR 2015 03.0 01   1 02071</t>
  </si>
  <si>
    <t>MKR 2015 03.0 1 05281</t>
  </si>
  <si>
    <t>MKR 2015 03.0 1 06104</t>
  </si>
  <si>
    <t>MKR 2015 03.0 1 05285</t>
  </si>
  <si>
    <t>MKR 2015 03.0 1 06961</t>
  </si>
  <si>
    <t>MKR 2015 03.0 1 02134</t>
  </si>
  <si>
    <t>6041/P/C.3/VI/2016</t>
  </si>
  <si>
    <t>6035/P/C.3/VI/2016</t>
  </si>
  <si>
    <t>6152/P/C.3/VI/2016</t>
  </si>
  <si>
    <t>MKR 2015 03.0 1 09437</t>
  </si>
  <si>
    <t>6343/P/C.3/VI/2016</t>
  </si>
  <si>
    <t>MKR 03.0 01 1 03425</t>
  </si>
  <si>
    <t>MKR 03.0 01 1 08149</t>
  </si>
  <si>
    <t>MKR 2015 03.0 1 03437</t>
  </si>
  <si>
    <t>MKR 2015 03.0 1 09724</t>
  </si>
  <si>
    <t>MKR 2015 03.0 1 01994</t>
  </si>
  <si>
    <t>MKR 2015 03.0 1 06849</t>
  </si>
  <si>
    <t>MKR 2015 03.0 1 03084</t>
  </si>
  <si>
    <t>MKR 2015 03.0 1 08338</t>
  </si>
  <si>
    <t>6449/P/C.3/VI/2016</t>
  </si>
  <si>
    <t>6450/P/C.3/VI/2016</t>
  </si>
  <si>
    <t>6550/P/C.3/VI/2016</t>
  </si>
  <si>
    <t>6552/P/C.3/VI/2016</t>
  </si>
  <si>
    <t>6548/P/C.3/VI/2016</t>
  </si>
  <si>
    <t>6551/P/C.3/VI/2016</t>
  </si>
  <si>
    <t>MKR 2015 03.0 1 08352</t>
  </si>
  <si>
    <t>MKR 2015 03.0 2 08982</t>
  </si>
  <si>
    <t>6156/P/C.3/VI/2016</t>
  </si>
  <si>
    <t>MKR 2015 03.0 2 00496</t>
  </si>
  <si>
    <t>6149/P/C.3/VI/2016</t>
  </si>
  <si>
    <t>6151/P/C.3/VI/2016</t>
  </si>
  <si>
    <t>MKR 2015 03.0 2 06269</t>
  </si>
  <si>
    <t>6346/P/C.3/VI/2016</t>
  </si>
  <si>
    <t>MKR 2015 03.0 2 04559</t>
  </si>
  <si>
    <t>MASTIKA</t>
  </si>
  <si>
    <t>SRI WAHYUNINGSIH</t>
  </si>
  <si>
    <t>DODI SETIAWAN</t>
  </si>
  <si>
    <t>ITOH NURELAH</t>
  </si>
  <si>
    <t>CINDY FAUZIAH ARIEF</t>
  </si>
  <si>
    <t>MOCH. FREDY DELFIAN, Amd.</t>
  </si>
  <si>
    <t>CIKUDAPATEUH BANDUNG</t>
  </si>
  <si>
    <t>ASEP ADIT SETIA</t>
  </si>
  <si>
    <t>MUHAMMAD ANDRYA ILYASA</t>
  </si>
  <si>
    <t>HERNI SUBAKTI</t>
  </si>
  <si>
    <t>DEDEH RODIAH</t>
  </si>
  <si>
    <t>KURNIA SETIAWAN</t>
  </si>
  <si>
    <t>LUKI WIRYAWAN</t>
  </si>
  <si>
    <t>SAYATI</t>
  </si>
  <si>
    <t>CICIN YULIANI</t>
  </si>
  <si>
    <t>ELLY ROSMIATY</t>
  </si>
  <si>
    <t>GEGERKALONG</t>
  </si>
  <si>
    <t>ETI AGUSTINA</t>
  </si>
  <si>
    <t>LINDA MARLINDA</t>
  </si>
  <si>
    <t>AHMAD FAJAR NUR ALAM</t>
  </si>
  <si>
    <t>SRI WAHYU MUDJIYEM</t>
  </si>
  <si>
    <t>ALFARIS RENWARIS</t>
  </si>
  <si>
    <t>DENDEN RAMDHANI</t>
  </si>
  <si>
    <t>UPC PARAKAN MUNCANG</t>
  </si>
  <si>
    <t>ASEP KOMAR</t>
  </si>
  <si>
    <t>UPC CIPASIR</t>
  </si>
  <si>
    <t>UPC DANGDEUR</t>
  </si>
  <si>
    <t>KOMAR</t>
  </si>
  <si>
    <t>ASMARNI</t>
  </si>
  <si>
    <t>H. MIPTAHUDIN</t>
  </si>
  <si>
    <t>IVAN HOE MORDEKHAY</t>
  </si>
  <si>
    <t>DANI HERMAWAN</t>
  </si>
  <si>
    <t>DENI ARIANDI</t>
  </si>
  <si>
    <t>SRIYANI</t>
  </si>
  <si>
    <t>INDRA SURYA</t>
  </si>
  <si>
    <t>NELLY APISCA</t>
  </si>
  <si>
    <t xml:space="preserve">LEMBANG </t>
  </si>
  <si>
    <t>TISNA SETIAWAN</t>
  </si>
  <si>
    <t>ENUNG HERLINA</t>
  </si>
  <si>
    <t>NURHAYATI SANDRA</t>
  </si>
  <si>
    <t>UPC CIBADUYUT</t>
  </si>
  <si>
    <t>ANDONI RANDA</t>
  </si>
  <si>
    <t>ENCENG AAN</t>
  </si>
  <si>
    <t>ELI MELIASARI</t>
  </si>
  <si>
    <t>ASEP ROHMAN</t>
  </si>
  <si>
    <t>EKA SOLIHAT</t>
  </si>
  <si>
    <t>K. NABABAN</t>
  </si>
  <si>
    <t>KOANDAWATI</t>
  </si>
  <si>
    <t>RENDRA NAUVAL PALAPA</t>
  </si>
  <si>
    <t>WILDAN NURDIANSYAH ANWAR</t>
  </si>
  <si>
    <t xml:space="preserve">DRA. HJ. ODAH </t>
  </si>
  <si>
    <t>KUSDIAMAN</t>
  </si>
  <si>
    <t>SHINTA TIARAWATI</t>
  </si>
  <si>
    <t>PARID</t>
  </si>
  <si>
    <t>NURHADI</t>
  </si>
  <si>
    <t>LILIS SUCIAWATI</t>
  </si>
  <si>
    <t>KOMEN</t>
  </si>
  <si>
    <t>LINA MINTARNA</t>
  </si>
  <si>
    <t>IMAS SUMARNINGSIH</t>
  </si>
  <si>
    <t>RIVAN FAUZI</t>
  </si>
  <si>
    <t>INA RINAWATI</t>
  </si>
  <si>
    <t>TUTI SUWARTINI</t>
  </si>
  <si>
    <t>AYI</t>
  </si>
  <si>
    <t>MUHAMAD TARNO</t>
  </si>
  <si>
    <t>ERLIN NOVIANTI</t>
  </si>
  <si>
    <t>SOPANDI</t>
  </si>
  <si>
    <t>Hj. DEDE KURAESIN SUNARYA</t>
  </si>
  <si>
    <t>ADIS ROMADHON</t>
  </si>
  <si>
    <t>ADE ROHMAT PANGESTU</t>
  </si>
  <si>
    <t>PEPEN</t>
  </si>
  <si>
    <t>AGUS SUTISNA</t>
  </si>
  <si>
    <t>SETIATI</t>
  </si>
  <si>
    <t>YANTI R</t>
  </si>
  <si>
    <t>NENENG MULYATI</t>
  </si>
  <si>
    <t>BUDIMAN MARBUN</t>
  </si>
  <si>
    <t>ENTIN SUTINI</t>
  </si>
  <si>
    <t>CUN CUN SETIAWAN</t>
  </si>
  <si>
    <t>ENI ROCHAENI</t>
  </si>
  <si>
    <t>VERI VERDIANA T. LUBIS</t>
  </si>
  <si>
    <t>NENENG ROHATI</t>
  </si>
  <si>
    <t>YAYAH KUSTIAH</t>
  </si>
  <si>
    <t>ABDULLAH LATUAMURY</t>
  </si>
  <si>
    <t>OMAH NURROHMAN</t>
  </si>
  <si>
    <t>JUJU JUHENDI</t>
  </si>
  <si>
    <t>H WAHIDIN</t>
  </si>
  <si>
    <t>LIA SUHARTINI</t>
  </si>
  <si>
    <t>NIA KANIATI</t>
  </si>
  <si>
    <t>NANDI KOMARUDIN</t>
  </si>
  <si>
    <t>SUHA FITRIANI</t>
  </si>
  <si>
    <t>WINARTI</t>
  </si>
  <si>
    <t>YULI ANDRIANI</t>
  </si>
  <si>
    <t>TRIA NURUL JANAH</t>
  </si>
  <si>
    <t>PAULA RIANTI AGUSTINA</t>
  </si>
  <si>
    <t>H. EMAN YAKUB</t>
  </si>
  <si>
    <t>H. DEDEN IBEX</t>
  </si>
  <si>
    <t>ABDUL KARIM   (CIKUPA)</t>
  </si>
  <si>
    <t>ADE CHAERANI</t>
  </si>
  <si>
    <t>ALI BIN ANTASA (CIKUPA)</t>
  </si>
  <si>
    <t>ASEP SYAMSUDIN</t>
  </si>
  <si>
    <t>AZYL ZURQONI  (CIKUPA)</t>
  </si>
  <si>
    <t>DENI WIJAYA ( CURUG )</t>
  </si>
  <si>
    <t>DERI YANA NOVANSA</t>
  </si>
  <si>
    <t>EKI CAHYADI  ( CURUG )</t>
  </si>
  <si>
    <t>H SAM'UN</t>
  </si>
  <si>
    <t>HJ. RASMI</t>
  </si>
  <si>
    <t>JULIANTO</t>
  </si>
  <si>
    <t>KHODIJAH (CIKUPA)</t>
  </si>
  <si>
    <t>NODIAH</t>
  </si>
  <si>
    <t>SUMANTRI (BAYAH)</t>
  </si>
  <si>
    <t>SUPARDI   (CIKUPA)</t>
  </si>
  <si>
    <t>SURYADI BIN SARBAN</t>
  </si>
  <si>
    <t>ANDRI SUPRIYANTO</t>
  </si>
  <si>
    <t>FERY FERNANDO</t>
  </si>
  <si>
    <t>JAMINGUN</t>
  </si>
  <si>
    <t>SETIONO</t>
  </si>
  <si>
    <t>NANANG RUKMAN</t>
  </si>
  <si>
    <t>DERI SUHERLAN</t>
  </si>
  <si>
    <t>KUSMAN AMD</t>
  </si>
  <si>
    <t>LILIS TITING SURYANI</t>
  </si>
  <si>
    <t>AI SUKAENAH</t>
  </si>
  <si>
    <t>IYEP</t>
  </si>
  <si>
    <t>OOM SOMANTRI</t>
  </si>
  <si>
    <t>ERWIN ARDIANSYAH</t>
  </si>
  <si>
    <t>MUHRIJI</t>
  </si>
  <si>
    <t>MUIZ KOSIM</t>
  </si>
  <si>
    <t>ACEP SUPRIADI</t>
  </si>
  <si>
    <t>ANTRIS GUSTIANI LESTARI</t>
  </si>
  <si>
    <t>ATE SAMBAS</t>
  </si>
  <si>
    <t>CUCU SOLIHAT</t>
  </si>
  <si>
    <t>DEDE DARUSMAN</t>
  </si>
  <si>
    <t>DEDE HASANAH</t>
  </si>
  <si>
    <t>DICKY NURDIN</t>
  </si>
  <si>
    <t>DODO</t>
  </si>
  <si>
    <t>ENDANG JAENUDIN S.PD.</t>
  </si>
  <si>
    <t>GANDI</t>
  </si>
  <si>
    <t>H TATANG SURYANA</t>
  </si>
  <si>
    <t>HELMI ARTIATI</t>
  </si>
  <si>
    <t>MUHAMMAD MUHARAM NUGRAHA</t>
  </si>
  <si>
    <t>MUMUN S</t>
  </si>
  <si>
    <t>OMAN RUSMAN</t>
  </si>
  <si>
    <t>RATU RINNIE W. AGUNG</t>
  </si>
  <si>
    <t>WAWAN KOSWARA</t>
  </si>
  <si>
    <t>YASMIN</t>
  </si>
  <si>
    <t>N. NING YUNENGSIH</t>
  </si>
  <si>
    <t>CV. ENDAH SARI</t>
  </si>
  <si>
    <t>SAYUTI B. JASIM</t>
  </si>
  <si>
    <t>UTRIONO</t>
  </si>
  <si>
    <t>SAIYAH WULANDARI</t>
  </si>
  <si>
    <t>H. KURDI</t>
  </si>
  <si>
    <t>H.M SAID ARIEF SUGIRI</t>
  </si>
  <si>
    <t>NUR SOHIPAH</t>
  </si>
  <si>
    <t>M SUHENDA</t>
  </si>
  <si>
    <t>JIMMY MAURITS SUMAYKU</t>
  </si>
  <si>
    <t>JOKO SURIPNO KRAMAT JATI</t>
  </si>
  <si>
    <t>JUNAEDI HASYIM ASHARI</t>
  </si>
  <si>
    <t>ENDANG SUPRATMA</t>
  </si>
  <si>
    <t>IIS SAMSIAH</t>
  </si>
  <si>
    <t>YANTI RASMAWATI</t>
  </si>
  <si>
    <t>RUSDAN</t>
  </si>
  <si>
    <t>PIPIH ANGGRAENI</t>
  </si>
  <si>
    <t>USUP SOPYAN</t>
  </si>
  <si>
    <t>AGUS KUSMANA</t>
  </si>
  <si>
    <t>IMAN ISMAIL</t>
  </si>
  <si>
    <t>TRESNA PERMADI D</t>
  </si>
  <si>
    <t>ANNA GUNAWAN</t>
  </si>
  <si>
    <t>WAHYU DAHMAN</t>
  </si>
  <si>
    <t>DEDE (DODO)</t>
  </si>
  <si>
    <t>ASEP RM</t>
  </si>
  <si>
    <t>UJANG MUTAKIN</t>
  </si>
  <si>
    <t>GUNGUN MUHAMMAD RUSWANDI</t>
  </si>
  <si>
    <t>IYUS</t>
  </si>
  <si>
    <t>RUSLAN ALAND ( ANTAPANI )</t>
  </si>
  <si>
    <t>JIMI  ( ANTAPANI )</t>
  </si>
  <si>
    <t>CICIH  ( ANTAPANI )</t>
  </si>
  <si>
    <t>HENDI KOSMAWAN</t>
  </si>
  <si>
    <t>VENNY ERVIANTY</t>
  </si>
  <si>
    <t>DEDI PANGESTU</t>
  </si>
  <si>
    <t>MAMAN FATHURAHMAN</t>
  </si>
  <si>
    <t>HERI TOPAN</t>
  </si>
  <si>
    <t>ATENG RUDIANA</t>
  </si>
  <si>
    <t>HJ ESIH NURJANAH</t>
  </si>
  <si>
    <t>AAH</t>
  </si>
  <si>
    <t>IQBAL HAKIM GAYO</t>
  </si>
  <si>
    <t>NANANG SUPRIATNA</t>
  </si>
  <si>
    <t>DADANG RISWANTORO</t>
  </si>
  <si>
    <t>YUNIAR SRI MULYANI</t>
  </si>
  <si>
    <t>DADI HERYANTO</t>
  </si>
  <si>
    <t>ADE KURNAEDI</t>
  </si>
  <si>
    <t>CECE DARMAWAN</t>
  </si>
  <si>
    <t>LUGIE ADAM</t>
  </si>
  <si>
    <t>ACEP SAJIDIN</t>
  </si>
  <si>
    <t>DEVI MOKHMAD RAMDAN SE</t>
  </si>
  <si>
    <t>DEDE SALJA</t>
  </si>
  <si>
    <t>CUCU ANGGRAENI</t>
  </si>
  <si>
    <t>DJOKO SULISTIO</t>
  </si>
  <si>
    <t>ANDI BANGSAWAN</t>
  </si>
  <si>
    <t>RONI AHMAD SABANI</t>
  </si>
  <si>
    <t>MAESUROH</t>
  </si>
  <si>
    <t>ARIF TIRTANA</t>
  </si>
  <si>
    <t>HENHEN HENDARWAN</t>
  </si>
  <si>
    <t>ADE ANTON ISWANTO</t>
  </si>
  <si>
    <t>HJ. SOFIAH</t>
  </si>
  <si>
    <t>NIA NIAWATI</t>
  </si>
  <si>
    <t>DADANG A.S</t>
  </si>
  <si>
    <t>EUIS YUYUN</t>
  </si>
  <si>
    <t>DIDIN DAWANUDIN</t>
  </si>
  <si>
    <t>OOH</t>
  </si>
  <si>
    <t>ELIS HERAWATI</t>
  </si>
  <si>
    <t>NANANG SUMARNA</t>
  </si>
  <si>
    <t>ANDI RAHMAT</t>
  </si>
  <si>
    <t>JENI ABDUL SABAR</t>
  </si>
  <si>
    <t>YOGA NUGRAHA</t>
  </si>
  <si>
    <t>HJ. IKA LOKAYATI</t>
  </si>
  <si>
    <t>DEDE SUHAETI</t>
  </si>
  <si>
    <t>RIAN SUMARNA</t>
  </si>
  <si>
    <t>SUTIANSYAH</t>
  </si>
  <si>
    <t xml:space="preserve"> GUGUN WAHYUDIN</t>
  </si>
  <si>
    <t>HADI KARYONO GEDUNG SATE</t>
  </si>
  <si>
    <t>IYUS RUSBANA (ASIA AFRIKA)</t>
  </si>
  <si>
    <t>ARIFADILLAH THAHIR (ASIA AFRIKA)</t>
  </si>
  <si>
    <t>YUYUN YUHANA GEDUNG SATE</t>
  </si>
  <si>
    <t>ANEN ZULKARNAEN PETA</t>
  </si>
  <si>
    <t>ITOH TARLIASIH</t>
  </si>
  <si>
    <t>KAMALAWATI</t>
  </si>
  <si>
    <t>IYAN ROYANI</t>
  </si>
  <si>
    <t>IMRON BAYHAQIE SALAM</t>
  </si>
  <si>
    <t>R. TEJA SUKMANA</t>
  </si>
  <si>
    <t>H. JEJEH</t>
  </si>
  <si>
    <t>DINDIN SAEPUDIN</t>
  </si>
  <si>
    <t>TEDI SUPENO ARDIANA</t>
  </si>
  <si>
    <t>SUWADI</t>
  </si>
  <si>
    <t>WIWIN SUPARTINI</t>
  </si>
  <si>
    <t>AYI SUPARMAN</t>
  </si>
  <si>
    <t>ANDI EKO LUDIRO</t>
  </si>
  <si>
    <t>DONI BUDIMAN</t>
  </si>
  <si>
    <t>HOTUA SYARIFUDIN</t>
  </si>
  <si>
    <t>DAVIED DANIEL</t>
  </si>
  <si>
    <t>JAJANG SAEPUDIN</t>
  </si>
  <si>
    <t>COLL FEE</t>
  </si>
  <si>
    <t>HUTANG</t>
  </si>
  <si>
    <t>ANGSURAN NET</t>
  </si>
  <si>
    <t>SALDO</t>
  </si>
  <si>
    <t>DATA</t>
  </si>
  <si>
    <t>SUBROGASI</t>
  </si>
  <si>
    <t>S</t>
  </si>
  <si>
    <t>NOVI HERMAWATI</t>
  </si>
  <si>
    <t>WATI RAHMAWATI</t>
  </si>
  <si>
    <t>YULIYANTI, SP</t>
  </si>
  <si>
    <t>LILIK BABYANTO</t>
  </si>
  <si>
    <t>YETI NURYATI</t>
  </si>
  <si>
    <t>ENTAH NURJAMAN</t>
  </si>
  <si>
    <t>ASRI SUPRIYATNA</t>
  </si>
  <si>
    <t>ROSATINA</t>
  </si>
  <si>
    <t>ANDRI SANDI</t>
  </si>
  <si>
    <t xml:space="preserve">ENENG DEWI </t>
  </si>
  <si>
    <t>WAWAN MUNAWAR</t>
  </si>
  <si>
    <t>AIM ALI LUTFI</t>
  </si>
  <si>
    <t>YUNI HERLINA</t>
  </si>
  <si>
    <t>MUHAMAD SOPYAN AFFANDI</t>
  </si>
  <si>
    <t>EMPU</t>
  </si>
  <si>
    <t>IPAN SOPIAN</t>
  </si>
  <si>
    <t>TENI ROSNAWATI</t>
  </si>
  <si>
    <t>H. CUCU A SAHIDIN</t>
  </si>
  <si>
    <t>IIB AHMAD SOIM</t>
  </si>
  <si>
    <t>PIPIH SUMIATI</t>
  </si>
  <si>
    <t>DUDI NUGRAHA</t>
  </si>
  <si>
    <t>PT. KARYA PUTRA GUMALA</t>
  </si>
  <si>
    <t>HERI SABAR</t>
  </si>
  <si>
    <t>ANNY SUMARNI</t>
  </si>
  <si>
    <t>ZAKI AHMAD ZAKARIA</t>
  </si>
  <si>
    <t>TITA HARTAWATI</t>
  </si>
  <si>
    <t>MKR 2013 03.0 1 05953</t>
  </si>
  <si>
    <t>KTR 2015 03.0 1 09386</t>
  </si>
  <si>
    <t>MTG 2013 03.0 1 00970</t>
  </si>
  <si>
    <t>MTG 2013 03.0 1 01683</t>
  </si>
  <si>
    <t>7239/P/C.3/VII/2016</t>
  </si>
  <si>
    <t>7292/P/C.3/VII/2016</t>
  </si>
  <si>
    <t>7288/P/C.3/VII/2016</t>
  </si>
  <si>
    <t>7290/P/C.3/VII/2016</t>
  </si>
  <si>
    <t>7318/P/C.3/VII/2016</t>
  </si>
  <si>
    <t>7320/P/C.3/VII/2016</t>
  </si>
  <si>
    <t>7393/P/C.3/VII/2016</t>
  </si>
  <si>
    <t>6821/P/C.3/VII/2016</t>
  </si>
  <si>
    <t>7322/P/C.3/VII/2016</t>
  </si>
  <si>
    <t>7455/P/C.3/VII/2016</t>
  </si>
  <si>
    <t>7293/P/C.3/VII/2016</t>
  </si>
  <si>
    <t>7315/P/C.3/VII/2016</t>
  </si>
  <si>
    <t>KET. WARNA</t>
  </si>
  <si>
    <t>SAMA</t>
  </si>
  <si>
    <t>UPDATE</t>
  </si>
  <si>
    <t>TIDAK ADA</t>
  </si>
  <si>
    <t xml:space="preserve"> GEGER KALONG </t>
  </si>
  <si>
    <t xml:space="preserve"> UPC LEMBANG </t>
  </si>
  <si>
    <t xml:space="preserve"> --- </t>
  </si>
  <si>
    <t xml:space="preserve"> RAJAWALI </t>
  </si>
  <si>
    <t>HESTI YULIASIH, SE</t>
  </si>
  <si>
    <t>YUSEP KUSNADI</t>
  </si>
  <si>
    <t>AI SUKAESIH</t>
  </si>
  <si>
    <t>SUPATMO</t>
  </si>
  <si>
    <t>META GUSTAMAN</t>
  </si>
  <si>
    <t>ENTIN SUTIANI</t>
  </si>
  <si>
    <t>YUDI SAFAAT</t>
  </si>
  <si>
    <t>RONNY FIRDAUS</t>
  </si>
  <si>
    <t>BERNABAS BASTIAN PANAB</t>
  </si>
  <si>
    <t>RADEN YUNANTO PERWIRA BUWANA</t>
  </si>
  <si>
    <t>BOBBY OKTAVIANDRA</t>
  </si>
  <si>
    <t>HENDRI GUNAWAN</t>
  </si>
  <si>
    <t>AHMAD ZAINI HIMAWAN</t>
  </si>
  <si>
    <t>DEDE SETIAWAN</t>
  </si>
  <si>
    <t>SULASIH</t>
  </si>
  <si>
    <t xml:space="preserve"> MKR </t>
  </si>
  <si>
    <t>MKR 2015 03.0 1 06003</t>
  </si>
  <si>
    <t>7285/P/C.3/VII/2016</t>
  </si>
  <si>
    <t>17-Nov-15</t>
  </si>
  <si>
    <t>MKR 2015 03.0 1 06959</t>
  </si>
  <si>
    <t>7286/P/C.3/VII/2016</t>
  </si>
  <si>
    <t>MKR 2015 03.0 1 10186</t>
  </si>
  <si>
    <t>7284/P/C.3/VII/2016</t>
  </si>
  <si>
    <t>MKR 2015 03.0 1 03867</t>
  </si>
  <si>
    <t>7397/P/C.3/VII/2016</t>
  </si>
  <si>
    <t>MKR 2015 03.0 1 00838</t>
  </si>
  <si>
    <t>MKR 2015 03.0 1 05939</t>
  </si>
  <si>
    <t>MKR 2015 03.0 1 06838</t>
  </si>
  <si>
    <t>MKR 2015 03.0 01 03580</t>
  </si>
  <si>
    <t>29-Dec-15</t>
  </si>
  <si>
    <t>7389/P/C.3/VII/2016</t>
  </si>
  <si>
    <t>MKR 2015 03.0 1 09962</t>
  </si>
  <si>
    <t>7289/P/C.3/VII/2016</t>
  </si>
  <si>
    <t>MKR 2015 03.0 1 00625</t>
  </si>
  <si>
    <t>MKR 2015 03.0 1 02139</t>
  </si>
  <si>
    <t>MKR 2015 03.0 1 07000</t>
  </si>
  <si>
    <t>MKR 2015 03.0 1 02853</t>
  </si>
  <si>
    <t>7295/P/C.3/VII/2016</t>
  </si>
  <si>
    <t>MKR 2015 03.0 1 10708</t>
  </si>
  <si>
    <t>06-Oct-15</t>
  </si>
  <si>
    <t>MKR 2015 03.0 1 05521</t>
  </si>
  <si>
    <t>26-May-15</t>
  </si>
  <si>
    <t>MKR 2015 03.01 1 02124</t>
  </si>
  <si>
    <t>1039/P/C.38/VII/2016</t>
  </si>
  <si>
    <t>1 UNIT SEPEDA MOTOR</t>
  </si>
  <si>
    <t>I10429830</t>
  </si>
  <si>
    <t>FIDUSIA</t>
  </si>
  <si>
    <t>BPKB NO: J00722039</t>
  </si>
  <si>
    <t>BPKB : I05171174</t>
  </si>
  <si>
    <t>BPKB NO : J02481761</t>
  </si>
  <si>
    <t>BPKB NO : I11907457</t>
  </si>
  <si>
    <t>BPKB NO : K06417991</t>
  </si>
  <si>
    <t>BPKB NO : I11664905</t>
  </si>
  <si>
    <t>BPKB NO : Kk04413169</t>
  </si>
  <si>
    <t>BPKB :K07591059</t>
  </si>
  <si>
    <t>BPKB NO : K04498010</t>
  </si>
  <si>
    <t>1 UNIT KENDARAAN RODA EMPAT</t>
  </si>
  <si>
    <t>BPKB NO. J00580049</t>
  </si>
  <si>
    <t>BPKB NO : J02840738</t>
  </si>
  <si>
    <t>BPKB NO : IO1010266</t>
  </si>
  <si>
    <t>BPKB NO : L01537218</t>
  </si>
  <si>
    <t>BPKB NO : L08965354</t>
  </si>
  <si>
    <t>BPKB NO : I03665047</t>
  </si>
  <si>
    <t>BPKB: L11330716</t>
  </si>
  <si>
    <t xml:space="preserve"> PEGADAIAN SYARIAH </t>
  </si>
  <si>
    <t>PIPIH SUPRIATNA DINATA A.MD</t>
  </si>
  <si>
    <t>MKR 2015 03.0 2 07105</t>
  </si>
  <si>
    <t>7396/P/C.3/VII/2016</t>
  </si>
  <si>
    <t>BPKB No. I6853881</t>
  </si>
  <si>
    <t xml:space="preserve"> GEGERKALONG </t>
  </si>
  <si>
    <t xml:space="preserve"> LEUWIPANJANG </t>
  </si>
  <si>
    <t xml:space="preserve"> CIPARAY </t>
  </si>
  <si>
    <t>7291/P/C.3/VII/2016</t>
  </si>
  <si>
    <t>EDI SUPENDI</t>
  </si>
  <si>
    <t>MKR 2013 03.0 1 03850-4R1</t>
  </si>
  <si>
    <t>TITIH NURLAELA</t>
  </si>
  <si>
    <t>MKR 2012 03.0 1 02928-30R1</t>
  </si>
  <si>
    <t>Tanah &amp; Bangunan</t>
  </si>
  <si>
    <t>SHM No.415</t>
  </si>
  <si>
    <t>TANAH &amp; BANGUNAN</t>
  </si>
  <si>
    <t>SHM NO.138</t>
  </si>
  <si>
    <t>M. RAMDAN FIRDAUS</t>
  </si>
  <si>
    <t>Tanah dan bangunan</t>
  </si>
  <si>
    <t>AJB No. 107</t>
  </si>
  <si>
    <t>SHM No. 00603</t>
  </si>
  <si>
    <t>SHM No. 00633</t>
  </si>
  <si>
    <t>SHM No. 00046</t>
  </si>
  <si>
    <t>HAWASI</t>
  </si>
  <si>
    <t>MAMAY LISTIAWATI</t>
  </si>
  <si>
    <t>SUGIANTORO</t>
  </si>
  <si>
    <t>TARI LESTARI</t>
  </si>
  <si>
    <t>JULKARNAEN</t>
  </si>
  <si>
    <t>AMIRUL FARUK</t>
  </si>
  <si>
    <t>SUPRIYADI E</t>
  </si>
  <si>
    <t>INDRA KUSUMAH</t>
  </si>
  <si>
    <t>SHM NO. 1778</t>
  </si>
  <si>
    <t>SHM NO. 164</t>
  </si>
  <si>
    <t>YUDI WAHYUDI</t>
  </si>
  <si>
    <t>OLEH</t>
  </si>
  <si>
    <t>AGUS KOSWARA</t>
  </si>
  <si>
    <t>AGUS SURYANA</t>
  </si>
  <si>
    <t>SHM NO. 3277</t>
  </si>
  <si>
    <t>Tanah dan Bangunan SHM No. 3277</t>
  </si>
  <si>
    <t>SHM NO. 5388</t>
  </si>
  <si>
    <t>Tanah dan Bangunan SHM No. 5388</t>
  </si>
  <si>
    <t>AJB  NO 204/2011</t>
  </si>
  <si>
    <t>2 BUAH AGUNAN BERUPA TANAH DAN BANGUNAN</t>
  </si>
  <si>
    <t>1. SHM NO. 02618                               2. COVERNOTE NO: 111/SK-HR/I/2016</t>
  </si>
  <si>
    <t>AJB NO. 193/2012</t>
  </si>
  <si>
    <t>Simpang Dago</t>
  </si>
  <si>
    <t>Sumber Sari</t>
  </si>
  <si>
    <t>DUDI PERMANA</t>
  </si>
  <si>
    <t>BOBY SEVEN EINSTEIN TARIGAN </t>
  </si>
  <si>
    <t>SAHAB</t>
  </si>
  <si>
    <t>GANDA</t>
  </si>
  <si>
    <t>ENTING</t>
  </si>
  <si>
    <t>AJB NO.09/2013</t>
  </si>
  <si>
    <t xml:space="preserve">TANAH  </t>
  </si>
  <si>
    <t>SHM NO. 192</t>
  </si>
  <si>
    <t>SHM NO. 2250</t>
  </si>
  <si>
    <t>OTANG</t>
  </si>
  <si>
    <t>UNDANG HIDAYAT</t>
  </si>
  <si>
    <t>HJ. ERNI ROSLIAWATI</t>
  </si>
  <si>
    <t>AYI SARIPUDIN</t>
  </si>
  <si>
    <t>RANI WULANDARI</t>
  </si>
  <si>
    <t>WUWUN HASNATUL</t>
  </si>
  <si>
    <t>SANDY IKHLAS</t>
  </si>
  <si>
    <t>SAIBIH</t>
  </si>
  <si>
    <t>GUNGUN KENCANA</t>
  </si>
  <si>
    <t>YUNANGSIH</t>
  </si>
  <si>
    <t>ENENG SITI AISYAH</t>
  </si>
  <si>
    <t>SHM NO 00671</t>
  </si>
  <si>
    <t>SHM NO. 69</t>
  </si>
  <si>
    <t>SHM NO. 325</t>
  </si>
  <si>
    <t>AJB NO. 1718</t>
  </si>
  <si>
    <t>DAYDI KOMAR</t>
  </si>
  <si>
    <t xml:space="preserve">SOLIHIN </t>
  </si>
  <si>
    <t>INDAH PUSPITA DEWI</t>
  </si>
  <si>
    <t>HELMY HASANURKALAM</t>
  </si>
  <si>
    <t>Jajang Sutiana</t>
  </si>
  <si>
    <t>LILIS WIDANINGSIH</t>
  </si>
  <si>
    <t>PIPIH KURNIATI</t>
  </si>
  <si>
    <t>OKI JASMANIANTO</t>
  </si>
  <si>
    <t>ODIK SOPANDI</t>
  </si>
  <si>
    <t>SACI SUNARTI</t>
  </si>
  <si>
    <t>H ISOMUDIN SOMANU</t>
  </si>
  <si>
    <t>USEP ROHMAT</t>
  </si>
  <si>
    <t>IRAN JUANSAH</t>
  </si>
  <si>
    <t>YULIANTI HJ</t>
  </si>
  <si>
    <t>M TAJUDIN</t>
  </si>
  <si>
    <t>ODANG SAPRUDIN</t>
  </si>
  <si>
    <t>MUHAMMAD RAMDHAN</t>
  </si>
  <si>
    <t>DAUD</t>
  </si>
  <si>
    <t>AI HERNI</t>
  </si>
  <si>
    <t>OON MARHAMAH</t>
  </si>
  <si>
    <t>TIA NURAISAH</t>
  </si>
  <si>
    <t>DEWI OKTIANI</t>
  </si>
  <si>
    <t>ROBANA</t>
  </si>
  <si>
    <t>UMAR SAMSUDIN</t>
  </si>
  <si>
    <t>SHM NO. 55</t>
  </si>
  <si>
    <t>1. SHM NO. 1037  2.  SHM NO. 1038 3. SHM NO. 1039</t>
  </si>
  <si>
    <t>SHM NO. 00129</t>
  </si>
  <si>
    <t>RUDHY JUHENDI</t>
  </si>
  <si>
    <t>DEDE TARYANA</t>
  </si>
  <si>
    <t>UNDANG SAEPUL</t>
  </si>
  <si>
    <t>KAMDANI</t>
  </si>
  <si>
    <t>NENENG HENI SOPIYANI</t>
  </si>
  <si>
    <t>E ROSITA</t>
  </si>
  <si>
    <t>ENDANG HERMAN</t>
  </si>
  <si>
    <t>TIK TIK SARTIKA</t>
  </si>
  <si>
    <t>AJI</t>
  </si>
  <si>
    <t>DADANG KUSNADI</t>
  </si>
  <si>
    <t>DEDEN SOPIANDI</t>
  </si>
  <si>
    <t>DEDENG S</t>
  </si>
  <si>
    <t>IJA SURYANA</t>
  </si>
  <si>
    <t>DEDE OTANG</t>
  </si>
  <si>
    <t>ENTANG SUTISNA</t>
  </si>
  <si>
    <t>ASEP SUPARMAN</t>
  </si>
  <si>
    <t>ILHAM DAROJAT</t>
  </si>
  <si>
    <t>AMUNG MAHMUDIN</t>
  </si>
  <si>
    <t>SUPRIANA</t>
  </si>
  <si>
    <t>WEIDY CHANDRA</t>
  </si>
  <si>
    <t>RUHAETI</t>
  </si>
  <si>
    <t>NAZIULLAH</t>
  </si>
  <si>
    <t xml:space="preserve">SAMUN </t>
  </si>
  <si>
    <t>BAMBANG SUNDORO AJI</t>
  </si>
  <si>
    <t>1 unit sepeda motor</t>
  </si>
  <si>
    <t>BPKB: H05621696</t>
  </si>
  <si>
    <t>BPKB: F1320198</t>
  </si>
  <si>
    <t>1 Unit Mobil</t>
  </si>
  <si>
    <t>BPKB: L08898930</t>
  </si>
  <si>
    <t>1 Unit sepeda motor</t>
  </si>
  <si>
    <t>BPKB: L08963395</t>
  </si>
  <si>
    <t>1 Unit sepeda Motor</t>
  </si>
  <si>
    <t>BPKB: J03277245</t>
  </si>
  <si>
    <t>1 Unit Sepeda Motor</t>
  </si>
  <si>
    <t>BPKB: LOO93O416</t>
  </si>
  <si>
    <t>BPKB:I002266075</t>
  </si>
  <si>
    <t xml:space="preserve">1 Unit sepeda motor </t>
  </si>
  <si>
    <t>BPKB: H10336005</t>
  </si>
  <si>
    <t>YOYOH YOHANA</t>
  </si>
  <si>
    <t>BPKB: K00716667</t>
  </si>
  <si>
    <t>AJB NO 402/2014</t>
  </si>
  <si>
    <t>AJB NO 217/2012</t>
  </si>
  <si>
    <t>SHM NO 1445</t>
  </si>
  <si>
    <t>1 UNIT SEPEDA NOTOR</t>
  </si>
  <si>
    <t>BPKB L11186616</t>
  </si>
  <si>
    <t>1UNIT MOBIL PICK UP</t>
  </si>
  <si>
    <t>BPKB:F6342756H</t>
  </si>
  <si>
    <t>CABANG BAROS</t>
  </si>
  <si>
    <t>MOHAMMAD TOHA</t>
  </si>
  <si>
    <t>CICADAS TIMUR</t>
  </si>
  <si>
    <t>Depok</t>
  </si>
  <si>
    <t>KCP DEPOK CINERE</t>
  </si>
  <si>
    <t>Jl. Cinere Raya Blok A No. 38, Limo, Kota Depok, Jawa Barat.</t>
  </si>
  <si>
    <t>(021) 7548031</t>
  </si>
  <si>
    <t>Bekasi</t>
  </si>
  <si>
    <t>KC BEKASI</t>
  </si>
  <si>
    <t>Komplek Pertokoan Kalimalang Comm Center, Jl. A Yani A5 No. 6-7, Bekasi, Jawa Barat.</t>
  </si>
  <si>
    <t>(021) 8853990, 8856368, 8840355, 8853991, 88855418</t>
  </si>
  <si>
    <t>Karawang</t>
  </si>
  <si>
    <t>Jl. Tuparev No. 266, Kel. Nagasari, Kec. Karawang Barat, Kab. Karawang, Jawa Barat.</t>
  </si>
  <si>
    <t>(0267) 402720, 418451, 418452</t>
  </si>
  <si>
    <t>KCP CIKAMPEK</t>
  </si>
  <si>
    <t>Jl. A Yani No. 5, Cikampek Kota, Karawang, Jawa Barat.</t>
  </si>
  <si>
    <t>(0264) 8385152 , 8385153, 8385154</t>
  </si>
  <si>
    <t>KCP BEKASI TIMUR</t>
  </si>
  <si>
    <t>Ruko Kalimas Blok C-5-6, Jl. Chairil Anwar, Bekasi, Jawa Barat.</t>
  </si>
  <si>
    <t>(021) 70214078, 88353689, 8803805</t>
  </si>
  <si>
    <t>KCP BEKASI TAMBUN</t>
  </si>
  <si>
    <t>Jl. Sultan Hasanuddin No. 1, Depan Koramil Tambun Selatan, Tambun, Bekasi, Jawa Barat.</t>
  </si>
  <si>
    <t>(021) 88377632, 88377633, 88373097</t>
  </si>
  <si>
    <t>KCP BEKASI KEMANG PRATAMA</t>
  </si>
  <si>
    <t>Jl. Raya Kemang Pratama Blok AN No. 1B, Bekasi, Jawa Barat.</t>
  </si>
  <si>
    <t>(021) 82405246, 82432974</t>
  </si>
  <si>
    <t>KCP CIKARANG JABABEKA</t>
  </si>
  <si>
    <t>Ruko Metro Boulevard Blok A 1-2, Jl. Niaga Raya Jababeka II, Cikarang, Kab. Bekasi, Jawa Barat.</t>
  </si>
  <si>
    <t>(021) 89842324, 89842325, 89842326</t>
  </si>
  <si>
    <t>KCP BEKASI KALIMALANG</t>
  </si>
  <si>
    <t>Komp. Ruko Plaza Duta Permai Blok B II No. 1-2, Jl. Raya Kalimalang KH. Noer Ali, Bekasi, Jawa Barat.</t>
  </si>
  <si>
    <t>(021) 8842886, 88853101</t>
  </si>
  <si>
    <t>KCP BEKASI HARAPAN INDAH</t>
  </si>
  <si>
    <t>Ruko Boulevard Hijau Raya Blok SN. 1 No. 21-22, Kel. Pejuang, Kec. Medan Satria, Bekasi, Jawa Barat.</t>
  </si>
  <si>
    <t>(021) 88865555, 88865929</t>
  </si>
  <si>
    <t>KCP BEKASI GRAND MALL</t>
  </si>
  <si>
    <t>Rusun Hunian dan Non Hunian, Lt. Dasar 1, II/Blok B No. 57, Grand Mall B, Jl. Jend. Sudirman, Kel. Harapan Mulya, Kec. Bekasi Selatan, Kota Bekasi, Jawa Barat.</t>
  </si>
  <si>
    <t>(021) 88850033, 88851607, 88851624</t>
  </si>
  <si>
    <t>Bogor</t>
  </si>
  <si>
    <t>KC BOGOR</t>
  </si>
  <si>
    <t>Jl. Pajajaran No. 31, Kel. Babakan, Kec. Bogor Tengah, Kota Bogor, Jawa Barat.</t>
  </si>
  <si>
    <t>(0251) 8350562, 8350563, 8350564</t>
  </si>
  <si>
    <t>KCP BOGOR TAJUR</t>
  </si>
  <si>
    <t>Jl. Raya Tajur No. 77A, Tajur, Bogor, Jawa Barat.</t>
  </si>
  <si>
    <t>(0251) 8312169, 8393260, 8323932</t>
  </si>
  <si>
    <t>KCP BOGOR DRAMAGA</t>
  </si>
  <si>
    <t>Jl. Perwira No. 151, Dramaga, Bogor, Jawa Barat.</t>
  </si>
  <si>
    <t>(0251) 8423026, 8628322</t>
  </si>
  <si>
    <t>KCP BOGOR MERDEKA</t>
  </si>
  <si>
    <t>Jl. Merdeka No. 63, Bogor, Jawa Barat.</t>
  </si>
  <si>
    <t>(0251) 8386570, 8386571</t>
  </si>
  <si>
    <t>KCP BOGOR JALAN BARU</t>
  </si>
  <si>
    <t>Jl. KH. Sholeh Iskandar No. 77 A-B, Bogor, Jawa Barat.</t>
  </si>
  <si>
    <t>(0251) 8377218</t>
  </si>
  <si>
    <t>KCP BOGOR POMAD</t>
  </si>
  <si>
    <t>Jl. Raya Bogor No. 323, Simpang Pomad, Ciparigi, Bogor Utara, Bogor, Jawa Barat.</t>
  </si>
  <si>
    <t>(0251) 8660655, 8660677</t>
  </si>
  <si>
    <t>KCP BOGOR SUDIRMAN</t>
  </si>
  <si>
    <t>Jl. Jend. Sudirman No. 37, Kel. Sempur, Kec. Bogor Tengah, Kota Bogor, Jawa Barat.</t>
  </si>
  <si>
    <t>(0251) 8348065</t>
  </si>
  <si>
    <t>KK BOGOR WARUNG JAMBU</t>
  </si>
  <si>
    <t>Jl. KS. Tubun No. 5A, Kel. Cibuluh, Kec. Bogor Utara, Kota Bogor, Jawa Barat.</t>
  </si>
  <si>
    <t>(0251) 8343588</t>
  </si>
  <si>
    <t>KC DEPOK</t>
  </si>
  <si>
    <t>Ruko Depok Mas Blok A1-2, Jl. Margonda Raya No. 42, Depok, Jawa Barat.</t>
  </si>
  <si>
    <t>(021) 7765231, 7765251, 7765289, 77213804</t>
  </si>
  <si>
    <t>KCP DEPOK MARGONDA</t>
  </si>
  <si>
    <t>Jl. Margonda Raya No. 499, RT/RW 004/07, Kel. Pondok Cina, Kec. Beji, Kota Depok, Jawa Barat.</t>
  </si>
  <si>
    <t>78882142, 78888213</t>
  </si>
  <si>
    <t>KCP DEPOK CIMANGGIS</t>
  </si>
  <si>
    <t>Jl. Raya Bogor KM 31, Pasar Cisalak, Cimanggis, Depok, Jawa Barat.</t>
  </si>
  <si>
    <t>(021) 87712625, 87718007, 87710661</t>
  </si>
  <si>
    <t>KCP DEPOK SAWANGAN</t>
  </si>
  <si>
    <t>Ruko Bukit Sawangan Indah Blok F2 No. 3, Jl. Raya Parung, Sawangan, Depok, Jawa Barat.</t>
  </si>
  <si>
    <t>(0251) 8601771, 70628284</t>
  </si>
  <si>
    <t>KCP DEPOK DUA</t>
  </si>
  <si>
    <t>Jl. Raya Tole Iskandar No. 29E, Sukmajaya, Depok, Jawa Barat.</t>
  </si>
  <si>
    <t>(021) 77835544, 77824466, 77825588</t>
  </si>
  <si>
    <t>KCP DEPOK KELAPA DUA</t>
  </si>
  <si>
    <t>Komplek Ruko Depok, Jl. Raya Akses UI No. 9B &amp; 9C, Kelapa Dua, Depok, Jawa Barat.</t>
  </si>
  <si>
    <t>(021) 87720737, 87707799, 87706916</t>
  </si>
  <si>
    <t>KCP DEPOK NUSANTARA</t>
  </si>
  <si>
    <t>Jl. Nusantara Raya No. 110, Depok Jaya, Pancoran Mas, Depok, Jawa Barat.</t>
  </si>
  <si>
    <t>(021) 77218797, 77218870, 7776682</t>
  </si>
  <si>
    <t>KCP DEPOK FMIPA - UI</t>
  </si>
  <si>
    <t>Komplek Fakultas MIPA Universitas Indonesia, Depok, Jawa Barat.</t>
  </si>
  <si>
    <t>(021) 78849007, 77211981</t>
  </si>
  <si>
    <t>KCP BEKASI JATIBENING</t>
  </si>
  <si>
    <t>Ruko De Minimalis Kav. No. 5-6, Jl. Caman Raya, Kel. Jatibening, Bekasi, Jawa Barat.</t>
  </si>
  <si>
    <t>(021) 84974355</t>
  </si>
  <si>
    <t>KK BOGOR KOTA WISATA</t>
  </si>
  <si>
    <t>Perumahan Kota Wisata Ruko Sentra Eropa Blok G No. 3, Kel. Ciangsana, Kec. Gunung Putri, Kab. Bogor, Jawa Barat.</t>
  </si>
  <si>
    <t>(021) 84939097</t>
  </si>
  <si>
    <t>KC BEKASI PONDOK GEDE</t>
  </si>
  <si>
    <t>Jl. Jatiwaringin Raya No. 110 D-E, Pondok Gede, Kota Bekasi, Jawa Barat.</t>
  </si>
  <si>
    <t>(021) 84970255, 84900806, 84900810</t>
  </si>
  <si>
    <t>KCP BEKASI JATIASIH</t>
  </si>
  <si>
    <t>Ruko SBS. No. 27 C-D, Jl. Raya Jatiasih, Kel. Jatiasih, Kec. Jatiasih, Bekasi, Jawa Barat.</t>
  </si>
  <si>
    <t>(021) 82426534, 82426488, 82433725</t>
  </si>
  <si>
    <t>KC CIBINONG</t>
  </si>
  <si>
    <t>Ruko Graha Cibinong Blok D No. 2, Jl. Raya Bogor KM 43, Cibinong, Bogor, Jawa Barat.</t>
  </si>
  <si>
    <t>(021) 87915703, 87915704</t>
  </si>
  <si>
    <t>KCP BOGOR CITEUREUP</t>
  </si>
  <si>
    <t>Jl. Mayor Oking No. 5 D, Citeureup, Bogor, Jawa Barat.</t>
  </si>
  <si>
    <t>(021) 87941450, 87943823</t>
  </si>
  <si>
    <t>KCP BOGOR SENTUL</t>
  </si>
  <si>
    <t>Bellanova Country Mall Ruko Blok RK 8 No. 12-15, Jl. MH. Thamrin, Kel. Cipambuan, Kec. Babakan Madang, Kab. Bogor, Jawa Barat.</t>
  </si>
  <si>
    <t>(021) 87922493, 87922495</t>
  </si>
  <si>
    <t>KC BEKASI CIKARANG</t>
  </si>
  <si>
    <t>Ruko Sentra Cikarang, Jl. Cikarang Cibarusan BI. B No. 2, Cikarang, Kab. Bekasi, Jawa Barat.</t>
  </si>
  <si>
    <t>(021) 89902076, 89902077</t>
  </si>
  <si>
    <t>Bandung</t>
  </si>
  <si>
    <t>KC BANDUNG</t>
  </si>
  <si>
    <t>Jl. Ir. H. Juanda No. 24, Kel. Citarum, Kec. Cibeunying, Bandung, Jawa Barat.</t>
  </si>
  <si>
    <t>(022) 84469443</t>
  </si>
  <si>
    <t>KCP BANDUNG SETIA BUDI</t>
  </si>
  <si>
    <t>Jl. Setiabudi No. 169 D, Gegerkalong, Bandung, Jawa Barat.</t>
  </si>
  <si>
    <t>(022) 2000495, 2000544</t>
  </si>
  <si>
    <t>Sumedang</t>
  </si>
  <si>
    <t>Jl. Pang. Geusan Ulun No. 115, Sumedang, Jawa Barat.</t>
  </si>
  <si>
    <t>(0261) 205557, 205559, 205544</t>
  </si>
  <si>
    <t>KCP BANDUNG PAJAJARAN</t>
  </si>
  <si>
    <t>Jl. Pajajaran No. 89, Kel. Arjuna, Kec. Cicendo, Bandung, Jawa Barat.</t>
  </si>
  <si>
    <t>(022) 6125999, 6011741, 6011457</t>
  </si>
  <si>
    <t>KCP BANDUNG ANTAPANI</t>
  </si>
  <si>
    <t>Jl. Terusan Jakarta No. 138, Kec. Antapani, Kota Bandung, Jawa Barat.</t>
  </si>
  <si>
    <t>(022) 87241969</t>
  </si>
  <si>
    <t>KCP BANDUNG SURAPATI</t>
  </si>
  <si>
    <t>Jl. Surapati No. 189, Kel. Cihaurgeulis, Kec. Cibeunying, Kota Bandung, Jawa Barat.</t>
  </si>
  <si>
    <t>(022) 2500900</t>
  </si>
  <si>
    <t>KCP BANDUNG SURYA SUMANTRI</t>
  </si>
  <si>
    <t>Jl. Lemah Neundeut No. 8 A-3, Kel. Sukawarna, Kec. Sukajadi, Kota Bandung, Jawa Barat.</t>
  </si>
  <si>
    <t>(022) 2005184, 2005182</t>
  </si>
  <si>
    <t>KK BANDUNG JAPATI</t>
  </si>
  <si>
    <t>Gd. Kantor Pusat PT. Telkom Indonesia, Jl. Japati No. 1, Bandung, Jawa Barat.</t>
  </si>
  <si>
    <t>(022) 7278394</t>
  </si>
  <si>
    <t>KK BANDUNG RS AL ISLAM</t>
  </si>
  <si>
    <t>Jl. Soekarno Hatta No. 644, Kel. Manjahlega, Kec. Rancasari, Kota Bandung, Jawa Barat.</t>
  </si>
  <si>
    <t>(022) 7563235, 7500814</t>
  </si>
  <si>
    <t>Cirebon</t>
  </si>
  <si>
    <t>KC CIREBON</t>
  </si>
  <si>
    <t>Jl. Dr. Cipto Mangunkusumo No. 89, Cirebon, Jawa Barat.</t>
  </si>
  <si>
    <t>(0231) 202760, 202092, 202093, 200423</t>
  </si>
  <si>
    <t>Kuningan</t>
  </si>
  <si>
    <t>Jl. Siliwangi No. 64, Kuningan, Jawa Barat.</t>
  </si>
  <si>
    <t>(0232) 875205, 875206</t>
  </si>
  <si>
    <t>Jatibarang</t>
  </si>
  <si>
    <t>KCP INDRAMAYU JATIBARANG</t>
  </si>
  <si>
    <t>Jl. Mayor Dasuki No. 56, Kel. Jatibarang, Kec. Jatibarang, Kab. Indramayu, Jawa Barat.</t>
  </si>
  <si>
    <t>(0234) 356527, 356528</t>
  </si>
  <si>
    <t>KCP MAJALENGKA</t>
  </si>
  <si>
    <t>Jl. Raya K.H. Abdul Halim Ruko 4 dan 5 Ruko Eks Pasar Balong, Kel. Majalengka Kulon, Kec. Majalengka, Kab. Majalengka, Jawa Barat.</t>
  </si>
  <si>
    <t>(0233) 8891700, 8891701</t>
  </si>
  <si>
    <t>KCP CIREBON PLERED</t>
  </si>
  <si>
    <t>Jl. Raya Cirebon Bandung No. 30 Blok E &amp; F, Desa Tegalsari, Kec. Plered, Kab. Cirebon, Jawa Barat.</t>
  </si>
  <si>
    <t>(0231) 322898</t>
  </si>
  <si>
    <t>Indramayu</t>
  </si>
  <si>
    <t>KCP INDRAMAYU</t>
  </si>
  <si>
    <t>Jl. Jend. Sudirman No. 176, Indramayu, Kab. Indramayu, Jawa Barat.</t>
  </si>
  <si>
    <t>(0234) 275052, 275134</t>
  </si>
  <si>
    <t>KCP CIREBON CILEDUG</t>
  </si>
  <si>
    <t>Jl. Letjen S. Parman No. 13, Blok Wage Rt/Rw 06/04, Desa Jati Seeng, Kab. Cirebon, Jawa Barat.</t>
  </si>
  <si>
    <t>(0231) 663562, 663564</t>
  </si>
  <si>
    <t>KCP INDRAMAYU PATROL</t>
  </si>
  <si>
    <t>Jl. Raya Patrol Rt 09, Rw 04, Kel. Patrol Lor, Kec. Sukra, Kab. Indramayu, Jawa Barat.</t>
  </si>
  <si>
    <t>(0234) 612627, 612682, 611447</t>
  </si>
  <si>
    <t>KCP CIREBON SILIWANGI</t>
  </si>
  <si>
    <t>Jl. Siliwangi No. 102, Cirebon, Jawa Barat.</t>
  </si>
  <si>
    <t>(0231) 225485, 225486, 225487, 225489</t>
  </si>
  <si>
    <t>Tasikmalaya</t>
  </si>
  <si>
    <t>KC TASIKMALAYA</t>
  </si>
  <si>
    <t>Jl. Otto Iskandardinata No. 5, Tasikmalaya, Jawa Barat.</t>
  </si>
  <si>
    <t>(0265) 312995, 312999</t>
  </si>
  <si>
    <t>Ciamis</t>
  </si>
  <si>
    <t>Jl. Ir. H. Juanda, No. 191, Kab. Ciamis, Jawa Barat.</t>
  </si>
  <si>
    <t>(0265) 761000</t>
  </si>
  <si>
    <t>Banjar</t>
  </si>
  <si>
    <t>Jl. Letjen Suwarto No. 37, Kota Banjar, Jawa Barat.</t>
  </si>
  <si>
    <t>(0265) 741392, 743434, 745500</t>
  </si>
  <si>
    <t>Jl. Raya Timur Ciawi No. 178, Kec. Ciawi, Kab. Tasikmalaya, Jawa Barat.</t>
  </si>
  <si>
    <t>(0265) 450001</t>
  </si>
  <si>
    <t>KCP TASIKMALAYA SINGAPARNA</t>
  </si>
  <si>
    <t>Jl. Raya Timur No. 74, Blok Cikiray, Kec. Singaparna, Kab. Tasikmalaya, Jawa Barat.</t>
  </si>
  <si>
    <t>(0265) 545090, 545091</t>
  </si>
  <si>
    <t>KK CIAMIS RANCAH</t>
  </si>
  <si>
    <t>Jl. Raya Rancah No. 166, Blok Rancah Hilir, Kel. Rancah, Kec. Rancah, Kab. Ciamis, Jawa Barat.</t>
  </si>
  <si>
    <t>(0265) 740752, 740037</t>
  </si>
  <si>
    <t>KLS TASIKMALAYA RSUD</t>
  </si>
  <si>
    <t>Jl. Rumah Sakit No. 33, Tasikmalaya, Jawa Barat.</t>
  </si>
  <si>
    <t>(0265) 328613</t>
  </si>
  <si>
    <t>Purwakarta</t>
  </si>
  <si>
    <t>KC PURWAKARTA</t>
  </si>
  <si>
    <t>Jl. Raden Edi Martadinata, RT 25 RW 05, Kel. Nagri Tengah, Kec. Purwakarta, Kab. Purwakarta, Jawa Barat.</t>
  </si>
  <si>
    <t>(0264) 231760</t>
  </si>
  <si>
    <t>Subang</t>
  </si>
  <si>
    <t>KCP SUBANG</t>
  </si>
  <si>
    <t>Jl. Otto Iskandardinata No. 27, Subang, Jawa Barat.</t>
  </si>
  <si>
    <t>(0260) 418075, 418076</t>
  </si>
  <si>
    <t>KCP SUBANG PAMANUKAN</t>
  </si>
  <si>
    <t>Jl. Ion Martasasmita No. 32, Pamanukan, Subang, Jawa Barat.</t>
  </si>
  <si>
    <t>(0260) 550900</t>
  </si>
  <si>
    <t>Sukabumi</t>
  </si>
  <si>
    <t>KC SUKABUMI</t>
  </si>
  <si>
    <t>Jl. RE. Martadinata No. 38, Gunung Parang, Cikole, Sukabumi, Jawa Barat.</t>
  </si>
  <si>
    <t>(0266) 243888</t>
  </si>
  <si>
    <t>KCP CICURUG</t>
  </si>
  <si>
    <t>Jl. Siliwangi, Lebak Sari RT 02/08, Cicurug, Sukabumi, Jawa Barat.</t>
  </si>
  <si>
    <t>(0266) 732852</t>
  </si>
  <si>
    <t>KCP SUKABUMI SURADE</t>
  </si>
  <si>
    <t>Jl. Raya Surade No. 49, Kel. Surade, Sukabumi, Jawa Barat.</t>
  </si>
  <si>
    <t>(0266) 6493010</t>
  </si>
  <si>
    <t>KCP SUKABUMI CIBADAK</t>
  </si>
  <si>
    <t>Jl. Surya Kencana No. 196, RT 03/08, Kel. Cibadak, Kec. Cibadak, Kab. Sukabumi, Jawa Barat.</t>
  </si>
  <si>
    <t>(0266) 535080</t>
  </si>
  <si>
    <t>Cimahi</t>
  </si>
  <si>
    <t>KC CIMAHI</t>
  </si>
  <si>
    <t>Jl. Jend. Amir Machmud No. 118, Cibabat, Cimahi, Jawa Barat.</t>
  </si>
  <si>
    <t>(022) 6632228</t>
  </si>
  <si>
    <t>KCP CIMAHI BAROS</t>
  </si>
  <si>
    <t>Jl. Baros No. 49, Kel. Utama, Kec. Cimahi Selatan, Kota Cimahi, Jawa Barat.</t>
  </si>
  <si>
    <t>(022) 86619106</t>
  </si>
  <si>
    <t>KCP BANDUNG BUAH BATU</t>
  </si>
  <si>
    <t>Jl. Buah Batu No. 249, Kel. Turangga, Kec. Lengkong, Bandung, Jawa Barat.</t>
  </si>
  <si>
    <t>(022) 7302114, 7322173</t>
  </si>
  <si>
    <t>KCP BANDUNG MOH. TOHA</t>
  </si>
  <si>
    <t>Jl. Moh. Toha No. 184, Kel. Karasak, Kec. Astanaanyar, Kota Bandung, Jawa Barat.</t>
  </si>
  <si>
    <t>(022) 5210660</t>
  </si>
  <si>
    <t>KC BANDUNG AHMAD YANI</t>
  </si>
  <si>
    <t>Jl. Jendral Ahmad Yani No. 252, Kel. Kacapiring, Kec. Batununggal, Bandung, Jawa Barat.</t>
  </si>
  <si>
    <t>(022) 7202688, 7231090, 082819030694</t>
  </si>
  <si>
    <t>KCP BANDUNG METRO MARGAHAYU</t>
  </si>
  <si>
    <t>Komplek Metro Indah Mall Kav. C-1, Jl. Soekarno Hatta No. 590 A, Sekejati, Margacinta, Bandung, Jawa Barat.</t>
  </si>
  <si>
    <t>(022) 7535657</t>
  </si>
  <si>
    <t>KCP BANDUNG UJUNG BERUNG</t>
  </si>
  <si>
    <t>Pertokoan Cyber Plaza Ruko Blok A No. 12-15, Jl. AH. Nasution No. 46A, Ujung Berung, Pakemitan, Cinambo, Bandung, Jawa Barat.</t>
  </si>
  <si>
    <t>(022) 87880001, 87880002</t>
  </si>
  <si>
    <t>KCP BANDUNG RANCAEKEK</t>
  </si>
  <si>
    <t>Jl. Rancaekek Raya No. 28, Kec. Rancaekek, Kab. Bandung, Jawa Barat.</t>
  </si>
  <si>
    <t>(022) 7790022, 7790024</t>
  </si>
  <si>
    <t>KCP JATINANGOR</t>
  </si>
  <si>
    <t>Jl. Raya Jatinangor No. 158, Desa Cikeruh, Kec. Jatinangor, Kab. Sumedang, Jawa Barat.</t>
  </si>
  <si>
    <t>(022) 7792039</t>
  </si>
  <si>
    <t>Cianjur</t>
  </si>
  <si>
    <t>KC CIANJUR</t>
  </si>
  <si>
    <t>Jl. Siliwangi No. 6, Kel. Pamoyanan, Kec. Cianjur, Kab. Cianjur, Jawa Barat.</t>
  </si>
  <si>
    <t>(0263) 284648</t>
  </si>
  <si>
    <t>Komplek Ruko No. 11 , Jl. Raya Cipanas, Cianjur, Jawa Barat.</t>
  </si>
  <si>
    <t>(0263) 520299</t>
  </si>
  <si>
    <t>Garut</t>
  </si>
  <si>
    <t>KC GARUT</t>
  </si>
  <si>
    <t>Jl. Ciledug No. 148-149, Kel. Kota Kulon, Kec. Garut Kota, Kab. Garut, Jawa Barat.</t>
  </si>
  <si>
    <t>(0262) 243689, 243692</t>
  </si>
  <si>
    <t>KCP GARUT KADUNGORA</t>
  </si>
  <si>
    <t>Jl. Raya Kadungora No. 174, Kab. Garut, Jawa Barat.</t>
  </si>
  <si>
    <t>(0262) 2458434, 2458435</t>
  </si>
  <si>
    <t>WILAYAH JAWA BARAT</t>
  </si>
  <si>
    <t>KCU BANDUNG</t>
  </si>
  <si>
    <t>KEBON JATI</t>
  </si>
  <si>
    <t>KCP LEUWIPANJANG</t>
  </si>
  <si>
    <t>KCP RAWASARI</t>
  </si>
  <si>
    <t>CV. TRI PUTRA PRATAMA</t>
  </si>
  <si>
    <t>LILI ARLIANSAH</t>
  </si>
  <si>
    <t>SANI JHOSA ARYUANDANI</t>
  </si>
  <si>
    <t>EROH</t>
  </si>
  <si>
    <t>MUHAMAD SHOLIHIN</t>
  </si>
  <si>
    <t>IIN PERMANA INDRO</t>
  </si>
  <si>
    <t>YAYAT SUPRIYATNA</t>
  </si>
  <si>
    <t>AGUS PURWANTO</t>
  </si>
  <si>
    <t>KTR 2015 03.0 1 11519</t>
  </si>
  <si>
    <t>MKR 2012 03.0 1 07521</t>
  </si>
  <si>
    <t>MTG 2013 03.0 1 01779</t>
  </si>
  <si>
    <t>8223/P/C.3/VIII/2016</t>
  </si>
  <si>
    <t>8181/P/C.3/VIII/2016</t>
  </si>
  <si>
    <t>7942/P/C.3/VIII/2016</t>
  </si>
  <si>
    <t>7941/P/C.3/VIII/2016</t>
  </si>
  <si>
    <t>8131/P/C.3/VIII/2016</t>
  </si>
  <si>
    <t>KCP BOJONGSOANG</t>
  </si>
  <si>
    <t>RENDRA TIRTANA</t>
  </si>
  <si>
    <t>MTG 2014 03.0 2 03582</t>
  </si>
  <si>
    <t>7758/P/C.3/VIII/2016</t>
  </si>
  <si>
    <t>WAHID</t>
  </si>
  <si>
    <t>SAROH</t>
  </si>
  <si>
    <t>YUDI RAHMAN</t>
  </si>
  <si>
    <t>U RUSTANDI</t>
  </si>
  <si>
    <t>SM YANINGRUM</t>
  </si>
  <si>
    <t>MKR 2015 03.0 1 03592</t>
  </si>
  <si>
    <t>MKR 2015 03.0 1 03593</t>
  </si>
  <si>
    <t>MKR 2015 03.0 1 05150</t>
  </si>
  <si>
    <t>MKR 2015 03.0 1 07046</t>
  </si>
  <si>
    <t>MKR 2015 03.0 1 10057</t>
  </si>
  <si>
    <t>MKR 2015 03.0 1 06072</t>
  </si>
  <si>
    <t>8288/P/C.3/VIII/2016</t>
  </si>
  <si>
    <t>7756/P/C.3/VIII/2016</t>
  </si>
  <si>
    <t>COLFEE</t>
  </si>
  <si>
    <t>CEK</t>
  </si>
  <si>
    <t xml:space="preserve"> SUCI - UPC SADANG SERANG </t>
  </si>
  <si>
    <t>lunas</t>
  </si>
  <si>
    <t>573/P/C.3/III/2016</t>
  </si>
  <si>
    <t>PUNGKUR -UPC CARINGIN</t>
  </si>
  <si>
    <t>ELMI FAHADILAH</t>
  </si>
  <si>
    <t>BALASAN BANDING DARI 421/P/C.39/III/2016</t>
  </si>
  <si>
    <t>PAJAJARAN - UPS JATI</t>
  </si>
  <si>
    <t>1 Unit Mobil Ertiga</t>
  </si>
  <si>
    <t>BPKB: J00722021</t>
  </si>
  <si>
    <t>PUNGKUR -UPC ASTANA ANYAR</t>
  </si>
  <si>
    <t xml:space="preserve">SAYATI-  UPC CIBADUYUT </t>
  </si>
  <si>
    <t xml:space="preserve">SAYATI- UPC CIRANGRANG </t>
  </si>
  <si>
    <t xml:space="preserve">SAYATI -UPC SUKAMENAK </t>
  </si>
  <si>
    <t xml:space="preserve">CIKUDAPATEUH-  UPC BANDUNG TRADE MALL </t>
  </si>
  <si>
    <t xml:space="preserve">KIARACONDONG-UPC TURANGGA </t>
  </si>
  <si>
    <t>UPC TAROGONG</t>
  </si>
  <si>
    <t>UPC CIAWITALI</t>
  </si>
  <si>
    <t>UPS ARCAMANIK</t>
  </si>
  <si>
    <t>UPS SANTRI</t>
  </si>
  <si>
    <t>UPS PERMATA</t>
  </si>
  <si>
    <t>UPC RANCABALI</t>
  </si>
  <si>
    <t>IRSAL</t>
  </si>
  <si>
    <t>LINA KARLINA</t>
  </si>
  <si>
    <t>DENI SUNARYA, ST</t>
  </si>
  <si>
    <t>NINA DWIYANTI</t>
  </si>
  <si>
    <t>DOVY HADIANSYAH, SH</t>
  </si>
  <si>
    <t>AA SUPARMAN</t>
  </si>
  <si>
    <t>RIFYAL ACHAMD FACHRI</t>
  </si>
  <si>
    <t>HJ. IFA DIAH SARIFA</t>
  </si>
  <si>
    <t>JAJANG NURDIN</t>
  </si>
  <si>
    <t>TEDDY TIRTA</t>
  </si>
  <si>
    <t>DEDEH FATIMAH</t>
  </si>
  <si>
    <t>ARIEF WITJAKSONO, SE</t>
  </si>
  <si>
    <t>H. USEP SOMANTRI</t>
  </si>
  <si>
    <t>DAUD SOLEHUDIN</t>
  </si>
  <si>
    <t>MKR 2015 03.0 1 06049</t>
  </si>
  <si>
    <t>MKR 2015 03.0 1 05461</t>
  </si>
  <si>
    <t>MKR 2015 03.0 1 06119</t>
  </si>
  <si>
    <t>MKR 2015 03.0 1 07988</t>
  </si>
  <si>
    <t>MKR 2015 03.0 1 03470</t>
  </si>
  <si>
    <t>MKR 2015 03.0 1 03472</t>
  </si>
  <si>
    <t>MKR 2015 03.0 1 11500</t>
  </si>
  <si>
    <t>MKR 2016 03.0 1 04114-R1</t>
  </si>
  <si>
    <t>MKR 2013 03.0 2 05823</t>
  </si>
  <si>
    <t>MKR 2015 03.0 2 01679</t>
  </si>
  <si>
    <t>MKR 2015 03.0 2 00136</t>
  </si>
  <si>
    <t>MKR 2015 03.0 1 00840</t>
  </si>
  <si>
    <t>8245/P/C.3/VIII/2016</t>
  </si>
  <si>
    <t>7926/P/C.3/VIII/2016</t>
  </si>
  <si>
    <t>7929/P/C.3/VIII/2016</t>
  </si>
  <si>
    <t>8041/P/C.3/VIII/2016</t>
  </si>
  <si>
    <t>7928/P/C.3/VIII/2016</t>
  </si>
  <si>
    <t>8040/P/C.3/VIII/2016</t>
  </si>
  <si>
    <t>8042/P/C.3/VIII/2016</t>
  </si>
  <si>
    <t>8244/P/C.3/VIII/2016</t>
  </si>
  <si>
    <t>7927/P/C.3/VIII/2016</t>
  </si>
  <si>
    <t>SEPEDA MOTOR</t>
  </si>
  <si>
    <t>BPKB NO. I01919904</t>
  </si>
  <si>
    <t>FIDUCIA</t>
  </si>
  <si>
    <t>BPKB NO. K12516199</t>
  </si>
  <si>
    <t>BPKB NO. H01499864</t>
  </si>
  <si>
    <t>BPKB NO. L0885463</t>
  </si>
  <si>
    <t>KENDARAAN RODA EMPAT</t>
  </si>
  <si>
    <t>BPKB NO. C1041003G</t>
  </si>
  <si>
    <t>BPKB NO. I05162640</t>
  </si>
  <si>
    <t>BPKB NO. JO2022020</t>
  </si>
  <si>
    <t>BPKB NO. L05592493</t>
  </si>
  <si>
    <t>BPKB : HO6710895</t>
  </si>
  <si>
    <t>BPKB NO. D5216813H</t>
  </si>
  <si>
    <t>BPKB NO. H-01399783</t>
  </si>
  <si>
    <t>BPKB NO. K-06432544</t>
  </si>
  <si>
    <t>BPKB NO. E7984298H</t>
  </si>
  <si>
    <t>BPKB NO. E0566930H</t>
  </si>
  <si>
    <t>BPKB NO. J02483546</t>
  </si>
  <si>
    <t>CANDRA TRIYOGA</t>
  </si>
  <si>
    <t>ATANG SUHERLAN</t>
  </si>
  <si>
    <t>MKR 2015 03.0 1 02714</t>
  </si>
  <si>
    <t>MKR 2015 03.0 1 00428</t>
  </si>
  <si>
    <t>7930/P/C.3/VIII/2016</t>
  </si>
  <si>
    <t>7935/P/C.3/VIII/2016</t>
  </si>
  <si>
    <t>AJB NO 192/2011 &amp; SHM NO 957</t>
  </si>
  <si>
    <t>AKTA HIBAH NO 172/2014</t>
  </si>
  <si>
    <t>UJUNGJAYA</t>
  </si>
  <si>
    <t>KCP KATAPANG</t>
  </si>
  <si>
    <t>KOPO</t>
  </si>
  <si>
    <t>JATINANGOR</t>
  </si>
  <si>
    <t>KCP PULOGADUNG</t>
  </si>
  <si>
    <t>SAHMAD</t>
  </si>
  <si>
    <t>8814/P/C.3/IX/2016</t>
  </si>
  <si>
    <t>KARYATI</t>
  </si>
  <si>
    <t>9122/P/C.3/IX/2016</t>
  </si>
  <si>
    <t>8675/P/C.3/IX/2016</t>
  </si>
  <si>
    <t>TEDDY SUKMANA</t>
  </si>
  <si>
    <t>OBUR BT ADIK</t>
  </si>
  <si>
    <t>ENCEP HIDAYAT</t>
  </si>
  <si>
    <t>IYAN</t>
  </si>
  <si>
    <t>IJANG</t>
  </si>
  <si>
    <t>UJANG SUHENDI</t>
  </si>
  <si>
    <t>IIK SAIK</t>
  </si>
  <si>
    <t>8974/P/C.3/IX/2016</t>
  </si>
  <si>
    <t>9117/P/C.3/IX/2016</t>
  </si>
  <si>
    <t>TITAN SUSANTI</t>
  </si>
  <si>
    <t>WENI ANDRIANI</t>
  </si>
  <si>
    <t>AEF SAEFULMILAH ALI IBRAHIM</t>
  </si>
  <si>
    <t>ANDRI ANDRIANSYAH</t>
  </si>
  <si>
    <t>AI RONENGSIH</t>
  </si>
  <si>
    <t>ANANG SUPENA</t>
  </si>
  <si>
    <t>9126/P/C.3/IX/2016</t>
  </si>
  <si>
    <t>9127/P/C.3/IX/2016</t>
  </si>
  <si>
    <t>9123/P/C.3/IX/2016</t>
  </si>
  <si>
    <t>PRIYONO SWAGIO</t>
  </si>
  <si>
    <t>MTG 2015 03.0 1 12212</t>
  </si>
  <si>
    <t>9249/P/C.3/IX/2016</t>
  </si>
  <si>
    <t>KLAIM DIBAYAR</t>
  </si>
  <si>
    <t>PNM</t>
  </si>
  <si>
    <t>VERSI</t>
  </si>
  <si>
    <t>STATUS             CABANG</t>
  </si>
  <si>
    <t>DATA           AWAL</t>
  </si>
  <si>
    <t>EX-BDG</t>
  </si>
  <si>
    <t>BDG</t>
  </si>
  <si>
    <t>KESAMAAN</t>
  </si>
  <si>
    <t>Keterangan</t>
  </si>
  <si>
    <t>KOLOM</t>
  </si>
  <si>
    <t>B -Cabang/KCP</t>
  </si>
  <si>
    <t>PENJELASAN</t>
  </si>
  <si>
    <t>DATA PEMBANDING</t>
  </si>
  <si>
    <t>DATA DIPILIH</t>
  </si>
  <si>
    <t>Update Kolom B. Cabang yang mengelola data tsb. Setelah Bandung</t>
  </si>
  <si>
    <t>Verifikasi Kolom B. apakah data tsb memang benar di Cabang Kolom B, atau ternyata ada dua data?</t>
  </si>
  <si>
    <t>bandung</t>
  </si>
  <si>
    <t>ex-bdg</t>
  </si>
  <si>
    <t>Keterangan Selisih Data</t>
  </si>
  <si>
    <t>Terdapat nominal Klaim dibayar yang tidak cocok dengan data di PNM dikarenakan adanya pembulatan nilai keatas di Sistem Jamkrindo sehingga nominal pembayaran Klaim di jamkrindo lebih besar nol koma sekian dibandingkan dengan data PNM</t>
  </si>
  <si>
    <t>T</t>
  </si>
  <si>
    <t>U</t>
  </si>
  <si>
    <t>Klaim Jamkrindo</t>
  </si>
  <si>
    <t>Klaim PNM</t>
  </si>
  <si>
    <t>Selisih</t>
  </si>
  <si>
    <t>L-S</t>
  </si>
  <si>
    <t>PENNA HADI SAPUTRA</t>
  </si>
  <si>
    <t>DASEP SAEPUROHMAN</t>
  </si>
  <si>
    <t>ZIDAN ZAKARIA</t>
  </si>
  <si>
    <t>CECEP ARIS</t>
  </si>
  <si>
    <t>SUNARDI</t>
  </si>
  <si>
    <t>IWAN KUSWANDI</t>
  </si>
  <si>
    <t>ENJANG MULYADI</t>
  </si>
  <si>
    <t>AGUS KUSNANDAR</t>
  </si>
  <si>
    <t>EDI TASLIM</t>
  </si>
  <si>
    <t>ADIN SETIAWAN</t>
  </si>
  <si>
    <t>TARLAN SYARIF</t>
  </si>
  <si>
    <t>RULLY SRI SUNDARI</t>
  </si>
  <si>
    <t>MUCHLIS SUTISNA</t>
  </si>
  <si>
    <t xml:space="preserve">YOYO </t>
  </si>
  <si>
    <t>UJANG SOLIHIN</t>
  </si>
  <si>
    <t>NYI SAIDAH</t>
  </si>
  <si>
    <t>EUNUNG NASRUDIN</t>
  </si>
  <si>
    <t>ATEP ZAELANI</t>
  </si>
  <si>
    <t>AHMAD AGUS SOLIHIN</t>
  </si>
  <si>
    <t>NENG CEUCEU</t>
  </si>
  <si>
    <t>INDRA YUSUF DERMAWAN</t>
  </si>
  <si>
    <t>ERNA ANGGARA HERNAWATI</t>
  </si>
  <si>
    <t>ASEP GUNAWAN</t>
  </si>
  <si>
    <t>A. SUPARMAN</t>
  </si>
  <si>
    <t>RIRIN NOVIANTY</t>
  </si>
  <si>
    <t>HENGKY SAMOSIR</t>
  </si>
  <si>
    <t>NAMA NASABAH</t>
  </si>
  <si>
    <t>NO. REKENING NASABAH</t>
  </si>
  <si>
    <t>VL.010.000019</t>
  </si>
  <si>
    <t>FB.007.000098</t>
  </si>
  <si>
    <t>VL.010.000016</t>
  </si>
  <si>
    <t>VL.010.000006</t>
  </si>
  <si>
    <t>LG.008.000116</t>
  </si>
  <si>
    <t>LG.010.000028</t>
  </si>
  <si>
    <t>LL.008.000051</t>
  </si>
  <si>
    <t>VL.021.000029</t>
  </si>
  <si>
    <t>HI.008.000159</t>
  </si>
  <si>
    <t>HI.008.000170</t>
  </si>
  <si>
    <t>AE.008.000067</t>
  </si>
  <si>
    <t>LF.009.000014</t>
  </si>
  <si>
    <t>BH.008.000091</t>
  </si>
  <si>
    <t>BH.008.000127</t>
  </si>
  <si>
    <t>AE.007.000053</t>
  </si>
  <si>
    <t>AE.010.000058</t>
  </si>
  <si>
    <t>AE.008.000060</t>
  </si>
  <si>
    <t>LD.008.000077</t>
  </si>
  <si>
    <t>LD.008.000055</t>
  </si>
  <si>
    <t>LD.021.000034</t>
  </si>
  <si>
    <t>LD.008.000066</t>
  </si>
  <si>
    <t>AD.008.000125</t>
  </si>
  <si>
    <t>AD.008.000179</t>
  </si>
  <si>
    <t>LB.010.000033</t>
  </si>
  <si>
    <t>AD.008.000100</t>
  </si>
  <si>
    <t>LB.010.000017</t>
  </si>
  <si>
    <t>AD.007.000082</t>
  </si>
  <si>
    <t>LD.008.000032</t>
  </si>
  <si>
    <t>LD.008.000029</t>
  </si>
  <si>
    <t>AF.010.000087</t>
  </si>
  <si>
    <t>AF.009.000078</t>
  </si>
  <si>
    <t>LE.008.000085</t>
  </si>
  <si>
    <t>AD.021.000082</t>
  </si>
  <si>
    <t>LD.008.000120</t>
  </si>
  <si>
    <t>CC.010.000050</t>
  </si>
  <si>
    <t>LE.009.000066</t>
  </si>
  <si>
    <t>AF.021.000163</t>
  </si>
  <si>
    <t>AF.010.000124</t>
  </si>
  <si>
    <t>NO. POLIS</t>
  </si>
  <si>
    <t>2013 03.0 1 03369</t>
  </si>
  <si>
    <t>2013 03.0 1 00872</t>
  </si>
  <si>
    <t>2012 03.0 1 03703</t>
  </si>
  <si>
    <t>2012 03.0 1 01769</t>
  </si>
  <si>
    <t>2012 03.0 1 04253</t>
  </si>
  <si>
    <t>2012 03.0 1 07478</t>
  </si>
  <si>
    <t>2013 03.0 1 01871</t>
  </si>
  <si>
    <t>2014 03.0 1 00470</t>
  </si>
  <si>
    <t>2012 03.0 1 06955</t>
  </si>
  <si>
    <t>2012 03.0 1 02926</t>
  </si>
  <si>
    <t>2012 03.0 1 04905</t>
  </si>
  <si>
    <t>2012 03.0 1 05556</t>
  </si>
  <si>
    <t>2012 03.0 1 05827</t>
  </si>
  <si>
    <t>2012 03.0 1 04252</t>
  </si>
  <si>
    <t>2012 03.0 1 02928</t>
  </si>
  <si>
    <t>2013 03.0 1 03371</t>
  </si>
  <si>
    <t>2012 03.0 1 01771</t>
  </si>
  <si>
    <t>2012 03.0 1 00744</t>
  </si>
  <si>
    <t>2011 03.0 1 03 4513</t>
  </si>
  <si>
    <t>2014 03.0 1 02962</t>
  </si>
  <si>
    <t>2015 03.0 1 02688</t>
  </si>
  <si>
    <t>polis awal 2012 03.0 1 02928</t>
  </si>
  <si>
    <t>2015 03.0 1 01349</t>
  </si>
  <si>
    <t>2014 03.0 1 03652</t>
  </si>
  <si>
    <t>polis awal 2013 03.0 1 03850</t>
  </si>
  <si>
    <t>2015 03.0 1 02676</t>
  </si>
  <si>
    <t>TGL. PENCAIRAN</t>
  </si>
  <si>
    <t>PLAFON</t>
  </si>
  <si>
    <t>TOTAL PEMBAYARAN SUBROGASI KE JAMKRINDO</t>
  </si>
  <si>
    <t>SISA KEWAJIBAN SUBROGASI</t>
  </si>
  <si>
    <t>KETERANGAN</t>
  </si>
  <si>
    <t>belum tercatat di rekap subrogasi jamkrindo</t>
  </si>
  <si>
    <t>TGL BAYAR KLAIM</t>
  </si>
  <si>
    <t>PEMBAYARAN KLAIM</t>
  </si>
  <si>
    <t>COVERAGE</t>
  </si>
  <si>
    <t>BAKI DEBET</t>
  </si>
  <si>
    <t>7</t>
  </si>
  <si>
    <t>DATA BELUM TERCATAT DI JAMKRINDO</t>
  </si>
  <si>
    <t>SUDAH TERCATAT DI DATA SUBROGASI</t>
  </si>
  <si>
    <t>DALEM KAUM</t>
  </si>
  <si>
    <t>BUAHBATU</t>
  </si>
  <si>
    <t>E'--- EX'---BDG</t>
  </si>
  <si>
    <t>E'--- BDG</t>
  </si>
  <si>
    <t>R1</t>
  </si>
  <si>
    <t>R2</t>
  </si>
  <si>
    <t>R3</t>
  </si>
  <si>
    <t>417901005445107</t>
  </si>
  <si>
    <t>417901005300103</t>
  </si>
  <si>
    <t>417901005532108</t>
  </si>
  <si>
    <t>417901005588109</t>
  </si>
  <si>
    <t>417901005728107</t>
  </si>
  <si>
    <t>417901005530106</t>
  </si>
  <si>
    <t>LL.007.000096</t>
  </si>
  <si>
    <t>VN.007.000065</t>
  </si>
  <si>
    <t>LG.009.000016</t>
  </si>
  <si>
    <t>LN.007.000126</t>
  </si>
  <si>
    <t>FA.021.000005</t>
  </si>
  <si>
    <t>EU.021.000008</t>
  </si>
  <si>
    <t>EV.008.000006</t>
  </si>
  <si>
    <t>EW.021.000007</t>
  </si>
  <si>
    <t>FB.021.000014</t>
  </si>
  <si>
    <t>AD.021.000019</t>
  </si>
  <si>
    <t>BB.021000004</t>
  </si>
  <si>
    <t>BB.008.000083</t>
  </si>
  <si>
    <t>BC.021.000030</t>
  </si>
  <si>
    <t>AE.009.000043</t>
  </si>
  <si>
    <t>FA.021.000012</t>
  </si>
  <si>
    <t>AG.021.000022</t>
  </si>
  <si>
    <t>AF.021.000011</t>
  </si>
  <si>
    <t>AF.021.000030</t>
  </si>
  <si>
    <t>AG.021.000017</t>
  </si>
  <si>
    <t>FA.021.000036</t>
  </si>
  <si>
    <t>AD.021.000021</t>
  </si>
  <si>
    <t>AG.021.000002</t>
  </si>
  <si>
    <t>BF.008.000064</t>
  </si>
  <si>
    <t>BF.008.000082</t>
  </si>
  <si>
    <t>AG.021.000026</t>
  </si>
  <si>
    <t>EV.010.000025</t>
  </si>
  <si>
    <t>CB.021.000004</t>
  </si>
  <si>
    <t>LG.021.000009</t>
  </si>
  <si>
    <t>BH.021.000020</t>
  </si>
  <si>
    <t>EE.021.000004</t>
  </si>
  <si>
    <t>EX.021.000003</t>
  </si>
  <si>
    <t>BC.008.000064.R</t>
  </si>
  <si>
    <t>HI.021.000029</t>
  </si>
  <si>
    <t>EV.008.000064</t>
  </si>
  <si>
    <t>LG.009.000004</t>
  </si>
  <si>
    <t>CD.008.000051</t>
  </si>
  <si>
    <t>CD.008.000054</t>
  </si>
  <si>
    <t>LI.010.000013</t>
  </si>
  <si>
    <t>LI.010.000011</t>
  </si>
  <si>
    <t>EW.009.000073</t>
  </si>
  <si>
    <t>CB.021.000016</t>
  </si>
  <si>
    <t>FA.021.000008</t>
  </si>
  <si>
    <t>FA.010.000042</t>
  </si>
  <si>
    <t>EY.008.000055</t>
  </si>
  <si>
    <t>EV.021.000024</t>
  </si>
  <si>
    <t>BG.008.000050</t>
  </si>
  <si>
    <t>LN.021.000009</t>
  </si>
  <si>
    <t>LG.007.000016</t>
  </si>
  <si>
    <t>HI.021.000065</t>
  </si>
  <si>
    <t>AG.021.000037</t>
  </si>
  <si>
    <t>BH.008.000040</t>
  </si>
  <si>
    <t>EW.010.000037</t>
  </si>
  <si>
    <t>LK.007.000032</t>
  </si>
  <si>
    <t>HI.021.000066</t>
  </si>
  <si>
    <t>LN.010.000021</t>
  </si>
  <si>
    <t>LL.010.000016</t>
  </si>
  <si>
    <t>CB.018.000014</t>
  </si>
  <si>
    <t>LG.008.000024</t>
  </si>
  <si>
    <t>LG.008.000033</t>
  </si>
  <si>
    <t>EW.010.000038</t>
  </si>
  <si>
    <t>BC.021.000093</t>
  </si>
  <si>
    <t>FB.021.000073</t>
  </si>
  <si>
    <t>BH.021.000003</t>
  </si>
  <si>
    <t>EW.009.000068</t>
  </si>
  <si>
    <t>LK.008.000014</t>
  </si>
  <si>
    <t>EZ.010.000077</t>
  </si>
  <si>
    <t>LE.021.000018</t>
  </si>
  <si>
    <t>LF.021.000012</t>
  </si>
  <si>
    <t>AG.008.000091</t>
  </si>
  <si>
    <t>EV.010.000037</t>
  </si>
  <si>
    <t>EV.008.000072</t>
  </si>
  <si>
    <t>CB.009.000049</t>
  </si>
  <si>
    <t>LF.021.000007</t>
  </si>
  <si>
    <t>BB.010.000043</t>
  </si>
  <si>
    <t>BH.008.000048</t>
  </si>
  <si>
    <t>BH.021.000054</t>
  </si>
  <si>
    <t>BH.021.000089</t>
  </si>
  <si>
    <t>BH.021.000090</t>
  </si>
  <si>
    <t>LL.021.000030</t>
  </si>
  <si>
    <t>LL.010.000018</t>
  </si>
  <si>
    <t>HK.029.000006</t>
  </si>
  <si>
    <t>BH.010.000042</t>
  </si>
  <si>
    <t>AD.008.000102</t>
  </si>
  <si>
    <t>AG.008.000123</t>
  </si>
  <si>
    <t>LD.010.000017</t>
  </si>
  <si>
    <t>AE.010.000049</t>
  </si>
  <si>
    <t>LB.010.000002</t>
  </si>
  <si>
    <t>AG. 010.000048</t>
  </si>
  <si>
    <t>BB.008.000118</t>
  </si>
  <si>
    <t>EX.009.000109</t>
  </si>
  <si>
    <t>HI.008.000070</t>
  </si>
  <si>
    <t>LF.021.000019</t>
  </si>
  <si>
    <t>LH.007.000030</t>
  </si>
  <si>
    <t>LG.007.000018</t>
  </si>
  <si>
    <t>AG.021.000039</t>
  </si>
  <si>
    <t>LH.008.000043</t>
  </si>
  <si>
    <t>BC.021.000083</t>
  </si>
  <si>
    <t>BC.021.000112</t>
  </si>
  <si>
    <t>BC.021.000119</t>
  </si>
  <si>
    <t>BF.009.000114</t>
  </si>
  <si>
    <t>BF.008.000144</t>
  </si>
  <si>
    <t>AD.008.000115</t>
  </si>
  <si>
    <t>AD.008.000123</t>
  </si>
  <si>
    <t>AD.009.000092</t>
  </si>
  <si>
    <t>AD.008.000119</t>
  </si>
  <si>
    <t>AD.008.000128</t>
  </si>
  <si>
    <t>AD.008.000129</t>
  </si>
  <si>
    <t>AD.008.000139</t>
  </si>
  <si>
    <t>BD.021.000059</t>
  </si>
  <si>
    <t>HI.008.000102</t>
  </si>
  <si>
    <t>HI.008.000097</t>
  </si>
  <si>
    <t>HK.032.000039</t>
  </si>
  <si>
    <t>BF.009.000078</t>
  </si>
  <si>
    <t>LE.021.000004</t>
  </si>
  <si>
    <t>LL.021.000017</t>
  </si>
  <si>
    <t>LD.008.000019</t>
  </si>
  <si>
    <t>AE.010.000056</t>
  </si>
  <si>
    <t>LB.021.000029</t>
  </si>
  <si>
    <t>LM.007.000050</t>
  </si>
  <si>
    <t>BF.008.000134</t>
  </si>
  <si>
    <t>VN.007.000017</t>
  </si>
  <si>
    <t>AG.008.000144</t>
  </si>
  <si>
    <t>EV.009.000056</t>
  </si>
  <si>
    <t>LH.008.000035</t>
  </si>
  <si>
    <t>LG.007.000013</t>
  </si>
  <si>
    <t>LK.008.000064</t>
  </si>
  <si>
    <t>LL.008.000032</t>
  </si>
  <si>
    <t>FA.010.000065</t>
  </si>
  <si>
    <t>FA.009.000059</t>
  </si>
  <si>
    <t>FA.021.000088</t>
  </si>
  <si>
    <t>LL.021.000049</t>
  </si>
  <si>
    <t>AG.007.000078</t>
  </si>
  <si>
    <t>BB.008.000139</t>
  </si>
  <si>
    <t>VL.010.000003</t>
  </si>
  <si>
    <t>EZ.021.000052</t>
  </si>
  <si>
    <t>HI.008.000045</t>
  </si>
  <si>
    <t>AE.010.000061</t>
  </si>
  <si>
    <t>AE.010.000050</t>
  </si>
  <si>
    <t>LB.021.000048</t>
  </si>
  <si>
    <t>FB.010.000066</t>
  </si>
  <si>
    <t>LD.021.000006</t>
  </si>
  <si>
    <t>LG.010.000034</t>
  </si>
  <si>
    <t>VP.021.000030</t>
  </si>
  <si>
    <t>HI.009.000044</t>
  </si>
  <si>
    <t>HI.007.000033</t>
  </si>
  <si>
    <t>HI.021.000113.R</t>
  </si>
  <si>
    <t>LN.008.000041</t>
  </si>
  <si>
    <t>FB.021.000011</t>
  </si>
  <si>
    <t>LN.021.000008</t>
  </si>
  <si>
    <t>FB.008.000064</t>
  </si>
  <si>
    <t>VL.008.000010</t>
  </si>
  <si>
    <t>VL.021.000003</t>
  </si>
  <si>
    <t>BC.010.000050</t>
  </si>
  <si>
    <t>BC.021.000170</t>
  </si>
  <si>
    <t>AE.021.000074</t>
  </si>
  <si>
    <t>EZ.021.000066</t>
  </si>
  <si>
    <t>HK.032.000017</t>
  </si>
  <si>
    <t>HK.032.000057</t>
  </si>
  <si>
    <t>BD.010.000055</t>
  </si>
  <si>
    <t>EZ.010.000104</t>
  </si>
  <si>
    <t>AE.010.000067</t>
  </si>
  <si>
    <t>BD.009.000087</t>
  </si>
  <si>
    <t>LE.010.000038.R</t>
  </si>
  <si>
    <t>LL.010.000049</t>
  </si>
  <si>
    <t>AD.008.000174</t>
  </si>
  <si>
    <t>LL.008.000060</t>
  </si>
  <si>
    <t>HI.007.000116</t>
  </si>
  <si>
    <t>AG.008.000124</t>
  </si>
  <si>
    <t>VN.008.000030</t>
  </si>
  <si>
    <t>VN.007.000038</t>
  </si>
  <si>
    <t>LB.008.000053</t>
  </si>
  <si>
    <t>LB.010.000041</t>
  </si>
  <si>
    <t>LE.021.000022.R</t>
  </si>
  <si>
    <t>VL.007.000035</t>
  </si>
  <si>
    <t>VN.008.000040</t>
  </si>
  <si>
    <t>VL.008.000050</t>
  </si>
  <si>
    <t>CD.010.000065</t>
  </si>
  <si>
    <t>VN.008.000033</t>
  </si>
  <si>
    <t>BD.010.000069</t>
  </si>
  <si>
    <t>HI.007.000066</t>
  </si>
  <si>
    <t>BG.021.000056</t>
  </si>
  <si>
    <t>HI.007.000097</t>
  </si>
  <si>
    <t>CD.010.000089</t>
  </si>
  <si>
    <t>LF.010.000042</t>
  </si>
  <si>
    <t>CB.018.000038.R</t>
  </si>
  <si>
    <t>CB.008.000083</t>
  </si>
  <si>
    <t>LJ.008.000026</t>
  </si>
  <si>
    <t>EZ.021.000103</t>
  </si>
  <si>
    <t>FA.008.000112</t>
  </si>
  <si>
    <t>FB.008.000160</t>
  </si>
  <si>
    <t>HK.035.000066</t>
  </si>
  <si>
    <t>VN.007.000040</t>
  </si>
  <si>
    <t>FB.008.000127</t>
  </si>
  <si>
    <t>VL.008.000038</t>
  </si>
  <si>
    <t>BB.007.000084</t>
  </si>
  <si>
    <t>LL.007.000069</t>
  </si>
  <si>
    <t>CD.009.000090</t>
  </si>
  <si>
    <t>BD.010.000078</t>
  </si>
  <si>
    <t>LL.008.000032-2</t>
  </si>
  <si>
    <t>VL.007.000040</t>
  </si>
  <si>
    <t>LE.010.000029</t>
  </si>
  <si>
    <t>FB.010.000082</t>
  </si>
  <si>
    <t>VL.007.000049</t>
  </si>
  <si>
    <t>AD.021.000052</t>
  </si>
  <si>
    <t>AD.021.000037</t>
  </si>
  <si>
    <t>AD.008.000159</t>
  </si>
  <si>
    <t>AD.008.000158</t>
  </si>
  <si>
    <t>AD.021.000045</t>
  </si>
  <si>
    <t>LG.021.000025</t>
  </si>
  <si>
    <t>VN.008.000035</t>
  </si>
  <si>
    <t>BD.008.000109</t>
  </si>
  <si>
    <t>LN.007.000118</t>
  </si>
  <si>
    <t>LN.007.000116</t>
  </si>
  <si>
    <t>LN.008.000049</t>
  </si>
  <si>
    <t>BC.008.000087</t>
  </si>
  <si>
    <t>VM.007.000060</t>
  </si>
  <si>
    <t>HK.030.000015</t>
  </si>
  <si>
    <t>HI.008.000094</t>
  </si>
  <si>
    <t>VM.007.000059</t>
  </si>
  <si>
    <t>VM.008.000057</t>
  </si>
  <si>
    <t>HI.007.000135</t>
  </si>
  <si>
    <t>VN.021.000025</t>
  </si>
  <si>
    <t>HI.007.000106</t>
  </si>
  <si>
    <t>VM.008.000001</t>
  </si>
  <si>
    <t>LN.007.000124</t>
  </si>
  <si>
    <t>LB.008.000071</t>
  </si>
  <si>
    <t>VM.008.000056</t>
  </si>
  <si>
    <t>EZ.008.000039</t>
  </si>
  <si>
    <t>CD.010.000093</t>
  </si>
  <si>
    <t>VM.008.000070</t>
  </si>
  <si>
    <t>LG.007.000110</t>
  </si>
  <si>
    <t>LD.021.000037</t>
  </si>
  <si>
    <t>LD.008.000042</t>
  </si>
  <si>
    <t>WM.008.000008</t>
  </si>
  <si>
    <t>LJ.007.000084</t>
  </si>
  <si>
    <t>LJ.021.000082</t>
  </si>
  <si>
    <t>HI.008.000128.R</t>
  </si>
  <si>
    <t>AE.007.000075</t>
  </si>
  <si>
    <t>AE.007.000069</t>
  </si>
  <si>
    <t>BB.008.000189</t>
  </si>
  <si>
    <t>BB.017.000018</t>
  </si>
  <si>
    <t>BH.007.000161</t>
  </si>
  <si>
    <t>EZ.007.000054</t>
  </si>
  <si>
    <t>LE.008.000024.R</t>
  </si>
  <si>
    <t>LE.008.000021</t>
  </si>
  <si>
    <t>BC.010.000078</t>
  </si>
  <si>
    <t>AD.021.000074</t>
  </si>
  <si>
    <t>LD.007.000078</t>
  </si>
  <si>
    <t>HK.035.000039</t>
  </si>
  <si>
    <t>HK.035.000037</t>
  </si>
  <si>
    <t>BH.007.000153</t>
  </si>
  <si>
    <t>LE.021.000024</t>
  </si>
  <si>
    <t>CB.008.000077</t>
  </si>
  <si>
    <t>BH.021.000171</t>
  </si>
  <si>
    <t>BH.021.000181</t>
  </si>
  <si>
    <t>LD.007.000096</t>
  </si>
  <si>
    <t>AF.010.000085</t>
  </si>
  <si>
    <t>CB.008.000137</t>
  </si>
  <si>
    <t>AD.021.000076</t>
  </si>
  <si>
    <t>CB.021.000127</t>
  </si>
  <si>
    <t>BD.008.000174</t>
  </si>
  <si>
    <t>FB.008.000153</t>
  </si>
  <si>
    <t>VL.010.000025</t>
  </si>
  <si>
    <t>LD.007.000042</t>
  </si>
  <si>
    <t>LB.008.000068</t>
  </si>
  <si>
    <t>BB.008.000160</t>
  </si>
  <si>
    <t>BC.010.000079</t>
  </si>
  <si>
    <t>BC.010.000082</t>
  </si>
  <si>
    <t>VM.007.000052</t>
  </si>
  <si>
    <t>HI.008.000164</t>
  </si>
  <si>
    <t>VM.008.000075</t>
  </si>
  <si>
    <t>VM.008.000089</t>
  </si>
  <si>
    <t>VN.009.000010</t>
  </si>
  <si>
    <t>LN.008.000113</t>
  </si>
  <si>
    <t>LN.007.000144</t>
  </si>
  <si>
    <t>VM.021.000010</t>
  </si>
  <si>
    <t>LG.021.000067</t>
  </si>
  <si>
    <t>LE.008.000052</t>
  </si>
  <si>
    <t>LG.021.000047</t>
  </si>
  <si>
    <t>HK.031.000025</t>
  </si>
  <si>
    <t>MIGRASI</t>
  </si>
  <si>
    <t>YAYAT HIDAYATULLOH</t>
  </si>
  <si>
    <t>IMAS RODIAH</t>
  </si>
  <si>
    <t>SANTOSA</t>
  </si>
  <si>
    <t>AIP HIDAYAT</t>
  </si>
  <si>
    <t>MOH HERI SUSANTO</t>
  </si>
  <si>
    <t>UMU 2013 03.0 2 01508</t>
  </si>
  <si>
    <t>UMU 2013 03.0 2 01176</t>
  </si>
  <si>
    <t>UMU 2010 03.0 2 03 4055</t>
  </si>
  <si>
    <t>UMU 2013 03.0 2 03340</t>
  </si>
  <si>
    <t>UMU 2013 03.0 2 06410</t>
  </si>
  <si>
    <t>8673/P/C.3/IX/2016</t>
  </si>
  <si>
    <t>8674/P/C.3/IX/2016</t>
  </si>
  <si>
    <t>MTG 2014 03.0 2 01648</t>
  </si>
  <si>
    <t>8815/P/C.3/IX/2016</t>
  </si>
  <si>
    <t>SHM NO. 191</t>
  </si>
  <si>
    <t>1. SHM NO. 791  2. SHM NO. 709</t>
  </si>
  <si>
    <t>SHM NO. 1054</t>
  </si>
  <si>
    <t>1. SHM NO. 333  2. APHB NO. 162/2012</t>
  </si>
  <si>
    <t>AJB NO. 198/2013</t>
  </si>
  <si>
    <t>SOEKARNO HATTA</t>
  </si>
  <si>
    <t>UNIT CIPAGALO</t>
  </si>
  <si>
    <t>9121/P/C.3/IX/2016</t>
  </si>
  <si>
    <t>Pegadaian</t>
  </si>
  <si>
    <t>UPC LENGKONG KECIL</t>
  </si>
  <si>
    <t>SUCI</t>
  </si>
  <si>
    <t>UPC SADANG SERANG</t>
  </si>
  <si>
    <t>UPC CIPAMOKOLAN</t>
  </si>
  <si>
    <t>UPS RANCAEKEK</t>
  </si>
  <si>
    <t>UPS GURUMINDA</t>
  </si>
  <si>
    <t>UPC CISARANTEN KULON</t>
  </si>
  <si>
    <t>UPS BABAKANSARI</t>
  </si>
  <si>
    <t>UPC SINDANGLAYA</t>
  </si>
  <si>
    <t>UPC HOLIS</t>
  </si>
  <si>
    <t>UPC PASAR UJUNGBERUNG</t>
  </si>
  <si>
    <t>SITI MASYKUROH</t>
  </si>
  <si>
    <t>DWI SUSANTO</t>
  </si>
  <si>
    <t>EDI MULYANA</t>
  </si>
  <si>
    <t>IIS AISAH</t>
  </si>
  <si>
    <t>RINI SUNDARI</t>
  </si>
  <si>
    <t>SUDIANTO ARDI KUSUMA</t>
  </si>
  <si>
    <t>JEVI KRISNADI, S.SOS</t>
  </si>
  <si>
    <t>DHIMAS ADIE PRABOWO</t>
  </si>
  <si>
    <t>M. EFGIFEL SOFANUS</t>
  </si>
  <si>
    <t>TENDI RUSTANDI</t>
  </si>
  <si>
    <t>TATI MULYATI</t>
  </si>
  <si>
    <t>IMMANUEL MARBUN</t>
  </si>
  <si>
    <t>TUTI SOPIAH</t>
  </si>
  <si>
    <t>SUMARTOYO</t>
  </si>
  <si>
    <t>NONOK SUMIATI</t>
  </si>
  <si>
    <t>ASEP ISAK SAFARI</t>
  </si>
  <si>
    <t>ANDRI PERMANA</t>
  </si>
  <si>
    <t>MKR 2016 03.0 1 02309</t>
  </si>
  <si>
    <t>MKR 2014 03.0 2 05449</t>
  </si>
  <si>
    <t>MKR 2016 03.0 1 00049</t>
  </si>
  <si>
    <t>MKR 2015 03.0 1 06018</t>
  </si>
  <si>
    <t>MKR 2016 03.0 1 01333</t>
  </si>
  <si>
    <t>MKR 2015 03.0 1 04827</t>
  </si>
  <si>
    <t>MKR 2015 03.0 1 05944</t>
  </si>
  <si>
    <t>MKR 2015 03.0 1 00827</t>
  </si>
  <si>
    <t>MKR 2015 03.0 1 03570</t>
  </si>
  <si>
    <t>MKR 2015 03.0 1 05519</t>
  </si>
  <si>
    <t>MKR 2016 03.0 1 01310</t>
  </si>
  <si>
    <t>MKR 2014 03.0 2 04512</t>
  </si>
  <si>
    <t>MKR 2015 03.0 2 12436</t>
  </si>
  <si>
    <t>MKR 2016 03.0 2 00014</t>
  </si>
  <si>
    <t>MKR 2015 03.0 1 04116</t>
  </si>
  <si>
    <t>MKR 2015 03.0 1 07990</t>
  </si>
  <si>
    <t>MKR 2015 03.0 2 04836</t>
  </si>
  <si>
    <t>8682/P/C.3/IX/2016</t>
  </si>
  <si>
    <t>8680/P/C.3/IX/2016</t>
  </si>
  <si>
    <t>8681/P/C.3/IX/2016</t>
  </si>
  <si>
    <t>8683/P/C.3/IX/2016</t>
  </si>
  <si>
    <t>8684/P/C.3/IX/2016</t>
  </si>
  <si>
    <t>8818/P/C.3/IX/2016</t>
  </si>
  <si>
    <t>8976/P/C.3/IX/2016</t>
  </si>
  <si>
    <t>8978/P/C.3/IX/2016</t>
  </si>
  <si>
    <t>9120/P/C.3/IX/2016</t>
  </si>
  <si>
    <t>9118/P/C.3/IX/2016</t>
  </si>
  <si>
    <t>9116/P/C.3/IX/2016</t>
  </si>
  <si>
    <t>9119/P/C.3/IX/2016</t>
  </si>
  <si>
    <t>9241/P/C.3/IX/2016</t>
  </si>
  <si>
    <t>8975/P/C.3/IX/2016</t>
  </si>
  <si>
    <t>8820/P/C.3/IX/2016</t>
  </si>
  <si>
    <t>8819/P/C.3/IX/2016</t>
  </si>
  <si>
    <t>2 KENDARAAN RODA EMPAT &amp; 1 KENDARAAN RODA DUA</t>
  </si>
  <si>
    <t>BPKB NO. P5458448H G0703807H J03294590</t>
  </si>
  <si>
    <t>BPKB NO. I-05348270</t>
  </si>
  <si>
    <t>KENDARAAN BERMOTOR</t>
  </si>
  <si>
    <t>BPKB NO. K12661138</t>
  </si>
  <si>
    <t>BPKB NO. K06443210</t>
  </si>
  <si>
    <t>BPKB NO. L10419</t>
  </si>
  <si>
    <t>BPKB NO. WO3268053</t>
  </si>
  <si>
    <t>BPKB NO. K11094028</t>
  </si>
  <si>
    <t>BPKB NO. I07862549</t>
  </si>
  <si>
    <t>BPKB NO. L00814354</t>
  </si>
  <si>
    <t>BPKB NO. K07589767</t>
  </si>
  <si>
    <t>BPKB NO. L06163684</t>
  </si>
  <si>
    <t>BPKB NO. K12491684</t>
  </si>
  <si>
    <t>BPKB NO. J05868145</t>
  </si>
  <si>
    <t>BPKB NO. J06743088</t>
  </si>
  <si>
    <t>BPKB NO. I08155118</t>
  </si>
  <si>
    <t>BPKB NO. L08967864</t>
  </si>
  <si>
    <t>BPKB NO. I09177120</t>
  </si>
  <si>
    <t>BPKB NO. K12514507</t>
  </si>
  <si>
    <t>BPKB NO. K09876935</t>
  </si>
  <si>
    <t>WN.007.000003</t>
  </si>
  <si>
    <t>DALAM KAUM</t>
  </si>
  <si>
    <t>HK.035.000061</t>
  </si>
  <si>
    <t>HK.030.000004</t>
  </si>
  <si>
    <t>BH.021.000060</t>
  </si>
  <si>
    <t>BH.010.000031</t>
  </si>
  <si>
    <t>BH.021.000068</t>
  </si>
  <si>
    <t>BH.021.000037.R</t>
  </si>
  <si>
    <t>BH.021.000038.R</t>
  </si>
  <si>
    <t>TT162930XWQX\A94</t>
  </si>
  <si>
    <t>TT16305KF512\D60</t>
  </si>
  <si>
    <t>UNANG</t>
  </si>
  <si>
    <t>AI FATIMAH</t>
  </si>
  <si>
    <t>AI BASAR</t>
  </si>
  <si>
    <t>WAHYUN</t>
  </si>
  <si>
    <t>RONI GUNAWAN</t>
  </si>
  <si>
    <t>ANDRIANSAH</t>
  </si>
  <si>
    <t>ADE SOLIHIN</t>
  </si>
  <si>
    <t>MKR 2013 03.0 1 01326</t>
  </si>
  <si>
    <t>10357/P/C.3/X/2016</t>
  </si>
  <si>
    <t>10725/P/C.3/X/2016</t>
  </si>
  <si>
    <t>10724/P/C.3/X/2016</t>
  </si>
  <si>
    <t>10726/P/C.3/X/2016</t>
  </si>
  <si>
    <t>10827/P/C.3/X/2016</t>
  </si>
  <si>
    <t>1. SHM NO. 703  2. SHM NO. 792</t>
  </si>
  <si>
    <t>AJB NO. 153/2008</t>
  </si>
  <si>
    <t>SHM NO. 46</t>
  </si>
  <si>
    <t>AJB NO. 612/2007</t>
  </si>
  <si>
    <t xml:space="preserve"> SHM NO. 324</t>
  </si>
  <si>
    <t>SHM NO. 1168</t>
  </si>
  <si>
    <t>SHM NO. 67</t>
  </si>
  <si>
    <t>AJB NO. 283/2013</t>
  </si>
  <si>
    <t>AJB NO. 590/2012</t>
  </si>
  <si>
    <t>Pungkur</t>
  </si>
  <si>
    <t>UPC CARINGIN</t>
  </si>
  <si>
    <t>Pasar Kordon</t>
  </si>
  <si>
    <t>UPC Ciwastra</t>
  </si>
  <si>
    <t>UPC Dayeuhkolot</t>
  </si>
  <si>
    <t>UPC Panyileukan</t>
  </si>
  <si>
    <t>Cikudapateuh</t>
  </si>
  <si>
    <t>Pajajaran</t>
  </si>
  <si>
    <t>Cibatu</t>
  </si>
  <si>
    <t>UPC Limbangan</t>
  </si>
  <si>
    <t>Pancoran Mas</t>
  </si>
  <si>
    <t>UPC Raya Pitara</t>
  </si>
  <si>
    <t>Padasuka</t>
  </si>
  <si>
    <t>UPS Arcamanik</t>
  </si>
  <si>
    <t>Pegadaian Syariah</t>
  </si>
  <si>
    <t>Dedy Setiawan</t>
  </si>
  <si>
    <t>Iwa Hendarta</t>
  </si>
  <si>
    <t>Tonny Rusmana</t>
  </si>
  <si>
    <t>Malim Viktor Pangaribuan</t>
  </si>
  <si>
    <t>MKR 2015 03.0 1 06008</t>
  </si>
  <si>
    <t>MKR 2015 03.0 1 02135</t>
  </si>
  <si>
    <t>MKR 2015 03.0 1 01298</t>
  </si>
  <si>
    <t>MKR 2015 03.0 1 05484</t>
  </si>
  <si>
    <t>MKR 2015 03.0 1 01976</t>
  </si>
  <si>
    <t>MKR 2016 03.0 1 05520</t>
  </si>
  <si>
    <t>Iim Ginanjar Fitriawan</t>
  </si>
  <si>
    <t>Rohmat</t>
  </si>
  <si>
    <t>Beni Saputra</t>
  </si>
  <si>
    <t>Tammora Romadhona Siregar</t>
  </si>
  <si>
    <t>Nunung Eriawati, SE</t>
  </si>
  <si>
    <t>MKR 2015 03.0 2 07094</t>
  </si>
  <si>
    <t>MKR 2015 03.0 1 02839</t>
  </si>
  <si>
    <t>MKR 2015 03.0 1 01913</t>
  </si>
  <si>
    <t>MKR 2016 03.00 02 2 000286</t>
  </si>
  <si>
    <t>MTG 2016 03.0 2 000014</t>
  </si>
  <si>
    <t>10359/P/C.3/X/2016</t>
  </si>
  <si>
    <t>10366/P/C.3/X/2016</t>
  </si>
  <si>
    <t>10363/P/C.3/X/2016</t>
  </si>
  <si>
    <t>10364/P/C.3/X/2016</t>
  </si>
  <si>
    <t>10362/P/C.3/X/2016</t>
  </si>
  <si>
    <t>10360/P/C.3/X/2016</t>
  </si>
  <si>
    <t>10673/P/C.3/X/2016</t>
  </si>
  <si>
    <t>10665/P/C.3/X/2016</t>
  </si>
  <si>
    <t>10666/P/C.3/X/2016</t>
  </si>
  <si>
    <t>10672/P/C.3/X/2016</t>
  </si>
  <si>
    <t>Kendaraan Roda Empat</t>
  </si>
  <si>
    <t>BPKB No. D6205996</t>
  </si>
  <si>
    <t>BPKB No. H02641532</t>
  </si>
  <si>
    <t>Sepeda Motor</t>
  </si>
  <si>
    <t>BPKB No. H04437122</t>
  </si>
  <si>
    <t xml:space="preserve">Kendaraan Roda Empat </t>
  </si>
  <si>
    <t>BPKB No.J06217358</t>
  </si>
  <si>
    <t>BPKB No. J00589310</t>
  </si>
  <si>
    <t>BPKB No. F5343948H</t>
  </si>
  <si>
    <t>BPKB No. 950359H</t>
  </si>
  <si>
    <t>BPKB No. LO5558392</t>
  </si>
  <si>
    <t>BPKB No. 04099439</t>
  </si>
  <si>
    <t>BPKB No. l08820321</t>
  </si>
  <si>
    <t>BPKB No. K03215799</t>
  </si>
  <si>
    <t>TOSIN TASRIPIN</t>
  </si>
  <si>
    <t>NOVITA ISWATI</t>
  </si>
  <si>
    <t>HADIMAN</t>
  </si>
  <si>
    <t>ANDRI GUNAWAN</t>
  </si>
  <si>
    <t>MUKTI</t>
  </si>
  <si>
    <t>MKR 2015 03.0 1 02643-5R1</t>
  </si>
  <si>
    <t>MKR 2015 03.0 1 02685-8R1</t>
  </si>
  <si>
    <t>MKR 2014 03.0 1 02959-3R1</t>
  </si>
  <si>
    <t>MKR 2014 03.0 1 00468-25.1R2</t>
  </si>
  <si>
    <t>MKR 2013 03.0 1 00872-10R1</t>
  </si>
  <si>
    <t>MKR 2015 03.0 1 06831</t>
  </si>
  <si>
    <t>10358/P/C.3/X/2016</t>
  </si>
  <si>
    <t>10696/P/C.3/X/2016</t>
  </si>
  <si>
    <t>AJB NO 1913/2013</t>
  </si>
  <si>
    <t>--</t>
  </si>
  <si>
    <t>AJB NO 1382/2013</t>
  </si>
  <si>
    <t>AJB NO 25/RCK/I/2012</t>
  </si>
  <si>
    <t>APHB NO. 2843/2011</t>
  </si>
  <si>
    <t>AJB NO. 155/2008</t>
  </si>
  <si>
    <t>AJB NO. 505/2012</t>
  </si>
  <si>
    <t>AJB NO. 60/2015</t>
  </si>
  <si>
    <t>UNIT ULAMMN</t>
  </si>
  <si>
    <t>CLYI</t>
  </si>
  <si>
    <t>CCLK</t>
  </si>
  <si>
    <t>DYKL</t>
  </si>
  <si>
    <t>DLKM</t>
  </si>
  <si>
    <t>CCHM</t>
  </si>
  <si>
    <t>LWPJ</t>
  </si>
  <si>
    <t>CJRH</t>
  </si>
  <si>
    <t>GRKL</t>
  </si>
  <si>
    <t>CPRY</t>
  </si>
  <si>
    <t>BHBT</t>
  </si>
  <si>
    <t>GDBG</t>
  </si>
  <si>
    <t>AF.021.000038</t>
  </si>
  <si>
    <t>BH.021.000044</t>
  </si>
  <si>
    <t>BH.008.000037</t>
  </si>
  <si>
    <t>ADE BUNYAMIN</t>
  </si>
  <si>
    <t>RASIH</t>
  </si>
  <si>
    <t>SOPYAN GINANJAR</t>
  </si>
  <si>
    <t>CECEP PEBRIAN</t>
  </si>
  <si>
    <t>DENI SUGANDI</t>
  </si>
  <si>
    <t>ADE SUGANDI</t>
  </si>
  <si>
    <t>NINA NURJANAH</t>
  </si>
  <si>
    <t>UTAY EFFENDY</t>
  </si>
  <si>
    <t>HK.031.000028</t>
  </si>
  <si>
    <t>BH.008.000059</t>
  </si>
  <si>
    <t>BD.021.000016</t>
  </si>
  <si>
    <t>LE.010.000007</t>
  </si>
  <si>
    <t>HK.035.000011</t>
  </si>
  <si>
    <t>HK.035.000008</t>
  </si>
  <si>
    <t>BH.021.000088</t>
  </si>
  <si>
    <t>HK.035.000001</t>
  </si>
  <si>
    <t>HK.022.000020</t>
  </si>
  <si>
    <t>AD.008.000107</t>
  </si>
  <si>
    <t>BH.021.000102</t>
  </si>
  <si>
    <t>BH.021.000092</t>
  </si>
  <si>
    <t>BH.008.000065</t>
  </si>
  <si>
    <t>HK.021.000041</t>
  </si>
  <si>
    <t>BD.009.000097</t>
  </si>
  <si>
    <t>LD.008.000048</t>
  </si>
  <si>
    <t>AD.008.000137</t>
  </si>
  <si>
    <t>JAKA ROHMAT</t>
  </si>
  <si>
    <t>BH.021.000158</t>
  </si>
  <si>
    <t>BH.008.000215</t>
  </si>
  <si>
    <t>HK.035.000064</t>
  </si>
  <si>
    <t>BD.009.000108</t>
  </si>
  <si>
    <t>BH.021.000036.R</t>
  </si>
  <si>
    <t>BH.007.000174</t>
  </si>
  <si>
    <t>LE.008.000099</t>
  </si>
  <si>
    <t>BH.007.000167</t>
  </si>
  <si>
    <t>EVA YUNI</t>
  </si>
  <si>
    <t>IMAS DIANA WATI</t>
  </si>
  <si>
    <t>MAMAN FIRMANSYAH</t>
  </si>
  <si>
    <t>ANDREAS SUSANTO</t>
  </si>
  <si>
    <t>IIS KOMALA</t>
  </si>
  <si>
    <t>TITOH MARSITOH</t>
  </si>
  <si>
    <t>ZUL HELMI</t>
  </si>
  <si>
    <t>HERLINA SUGIANTO</t>
  </si>
  <si>
    <t>ENENG SUPINI</t>
  </si>
  <si>
    <t>DEDE AAH</t>
  </si>
  <si>
    <t>ANDI SUHANDI</t>
  </si>
  <si>
    <t>HENI TRISNAWATI</t>
  </si>
  <si>
    <t>MAMAN ABDURAHMAN</t>
  </si>
  <si>
    <t>RUDI TARYANA</t>
  </si>
  <si>
    <t>AMUN</t>
  </si>
  <si>
    <t>LILIS SAIDAH</t>
  </si>
  <si>
    <t>NINA</t>
  </si>
  <si>
    <t>MARGAASIH</t>
  </si>
  <si>
    <t>CIBURUY</t>
  </si>
  <si>
    <t>SITU</t>
  </si>
  <si>
    <t>TOMO</t>
  </si>
  <si>
    <t>CIPAMEUNGPEUK</t>
  </si>
  <si>
    <t>CIUYAH</t>
  </si>
  <si>
    <t>SITURAJA</t>
  </si>
  <si>
    <t>CIMUNCANG</t>
  </si>
  <si>
    <t>BUAHDUA</t>
  </si>
  <si>
    <t>MEKARGALIH</t>
  </si>
  <si>
    <t>JUA NENGSIH</t>
  </si>
  <si>
    <t>NENG LENNY NURLISA</t>
  </si>
  <si>
    <t>YONA SUWITA</t>
  </si>
  <si>
    <t>ASTRI SOPIAWATI</t>
  </si>
  <si>
    <t>NENENG TETY R</t>
  </si>
  <si>
    <t>KIM GWAN</t>
  </si>
  <si>
    <t>EUIS OOM</t>
  </si>
  <si>
    <t>SUCI SRI HERWATI</t>
  </si>
  <si>
    <t>ELI</t>
  </si>
  <si>
    <t>VERA AMELYA</t>
  </si>
  <si>
    <t>CUCU CUNAYAH</t>
  </si>
  <si>
    <t>PIPIT RADITYAH</t>
  </si>
  <si>
    <t>IDA ROYANI</t>
  </si>
  <si>
    <t>MUHAMAD SAIFUL</t>
  </si>
  <si>
    <t>DEDIH SUPRIYADI</t>
  </si>
  <si>
    <t>YETI SUMERAH</t>
  </si>
  <si>
    <t>NUNU SUHENDRA</t>
  </si>
  <si>
    <t>RINI ADRIANI</t>
  </si>
  <si>
    <t>IMAN SETIAMAN</t>
  </si>
  <si>
    <t>HERI NUGRAHA</t>
  </si>
  <si>
    <t>NANA SUJANA</t>
  </si>
  <si>
    <t>SUJATMIKO</t>
  </si>
  <si>
    <t>SUHENDAR SETIAWAN</t>
  </si>
  <si>
    <t>AYO KARWITA</t>
  </si>
  <si>
    <t>ADE DADAN SOPIAN</t>
  </si>
  <si>
    <t>CUCU DEDET ROSANA</t>
  </si>
  <si>
    <t>HASAN SOPIAN</t>
  </si>
  <si>
    <t>ASIH SURYANI</t>
  </si>
  <si>
    <t>SITI SADIAH</t>
  </si>
  <si>
    <t>NANI ROHAENI</t>
  </si>
  <si>
    <t>IIS DAHLIANTI</t>
  </si>
  <si>
    <t>ACEP SETIAWAN</t>
  </si>
  <si>
    <t>NUNUR NURHAYATI</t>
  </si>
  <si>
    <t>OHA BIN KARMITA</t>
  </si>
  <si>
    <t>RATMAYA</t>
  </si>
  <si>
    <t>DIDIN JAMALUDIN</t>
  </si>
  <si>
    <t>ALEH SUTISNA</t>
  </si>
  <si>
    <t>RENI ROHAENI </t>
  </si>
  <si>
    <t>ASEP SUYANTO</t>
  </si>
  <si>
    <t>KUS YULIANTO</t>
  </si>
  <si>
    <t>DIKIN SODIKIN</t>
  </si>
  <si>
    <t>REGI YOGA PERKASA</t>
  </si>
  <si>
    <t>BUYUNG</t>
  </si>
  <si>
    <t>ROSWATI</t>
  </si>
  <si>
    <t>EDI HARYADI</t>
  </si>
  <si>
    <t>NANI WINANI</t>
  </si>
  <si>
    <t>YADI HIDAYAT</t>
  </si>
  <si>
    <t>SUHERMAN SYAH</t>
  </si>
  <si>
    <t>ENDANG PERMADI</t>
  </si>
  <si>
    <t>EROS ROSTIKA</t>
  </si>
  <si>
    <t>YATI CAHYATI</t>
  </si>
  <si>
    <t>USEP ISKANDAR</t>
  </si>
  <si>
    <t>ELIS LISNAWATI</t>
  </si>
  <si>
    <t>SURYAMAN</t>
  </si>
  <si>
    <t>MKR 2015 03.0 1 08903</t>
  </si>
  <si>
    <t>MKR 2015 03.0 1 03056</t>
  </si>
  <si>
    <t>MKR 2015 03.0 1 03067</t>
  </si>
  <si>
    <t>MKR 2015 03.0 1 03066</t>
  </si>
  <si>
    <t>MKR 2015 03.0 1 09562</t>
  </si>
  <si>
    <t>MKR 2015 03.0 1 03065</t>
  </si>
  <si>
    <t>MKR 2015 03.0 1 08847</t>
  </si>
  <si>
    <t>MKR 2015 03.0 1 07189</t>
  </si>
  <si>
    <t>MKR 2015 03.0 1 08843</t>
  </si>
  <si>
    <t>MKR 2015 03.0 1 08920</t>
  </si>
  <si>
    <t>MKR 2015 03.0 1 02652</t>
  </si>
  <si>
    <t>MKR 2015 03.0 1 03063</t>
  </si>
  <si>
    <t>MKR 2015 03.0 1 09558</t>
  </si>
  <si>
    <t>MKR 2015 03.0 1 04617</t>
  </si>
  <si>
    <t>MKR 2015 03.0 1 08915</t>
  </si>
  <si>
    <t>MKR 2015 03.0 1 04612</t>
  </si>
  <si>
    <t>MKR 2015 03.0 1 03068</t>
  </si>
  <si>
    <t>MKR 2015 03.0 1 03069</t>
  </si>
  <si>
    <t>MKR 2015 03.0 1 03075</t>
  </si>
  <si>
    <t>MKR 2015 03.0 1 02661</t>
  </si>
  <si>
    <t>MKR 2015 03.0 1 11511</t>
  </si>
  <si>
    <t>MKR 2015 03.0 1 03912</t>
  </si>
  <si>
    <t>MKR 2015 03.0 1 02654</t>
  </si>
  <si>
    <t>MKR 2015 03.0 1 03070</t>
  </si>
  <si>
    <t>MKR 2015 03.0 1 03072</t>
  </si>
  <si>
    <t>MKR 2015 03.0 1 04623</t>
  </si>
  <si>
    <t>MKR 2015 03.0 1 11166</t>
  </si>
  <si>
    <t>MKR 2015 03.0 1 04839</t>
  </si>
  <si>
    <t>MKR 2015 03.0 1 01979</t>
  </si>
  <si>
    <t>MKR 2016 03.0 1 00482 </t>
  </si>
  <si>
    <t>MKR 2015 03.0 1 01979 </t>
  </si>
  <si>
    <t>MKR 2015 03.0 1 04847 </t>
  </si>
  <si>
    <t>MKR 2015 03.0 1 04846 </t>
  </si>
  <si>
    <t>MKR 2015 03.0 1 03493 </t>
  </si>
  <si>
    <t>MKR 2015 03.0 1 12265 </t>
  </si>
  <si>
    <t>MKR 2015 03.0 1 01962 </t>
  </si>
  <si>
    <t>MKR 2015 03.0 1 12261 </t>
  </si>
  <si>
    <t>MKR 2015 03.0 1 03505 </t>
  </si>
  <si>
    <t>MKR 2015 03.0 1 03492 </t>
  </si>
  <si>
    <t>MKR 2015 03.0 1 03497 </t>
  </si>
  <si>
    <t>MKR 2015 03.0 1 13912 </t>
  </si>
  <si>
    <t>MKR 2015 03.0 1 12273</t>
  </si>
  <si>
    <t>MKR 2015 03.0 1 06085</t>
  </si>
  <si>
    <t>MKR 2015 03.0 1 01975</t>
  </si>
  <si>
    <t>MKR 2015 03.0 1 04500</t>
  </si>
  <si>
    <t>MKR 2015 03.0 1 03444</t>
  </si>
  <si>
    <t>MKR 2015 03.0 1 02152</t>
  </si>
  <si>
    <t>11985/P/C.3/XI/2016</t>
  </si>
  <si>
    <t>11987/P/C.3/XI/2016</t>
  </si>
  <si>
    <t>11728/P/C.3/XI/2016</t>
  </si>
  <si>
    <t>11984/P/C.3/XI/2016</t>
  </si>
  <si>
    <t>12029/P/C.3/XI/2016</t>
  </si>
  <si>
    <t>089001016381108</t>
  </si>
  <si>
    <t>089001017061109 </t>
  </si>
  <si>
    <t>089001016939105 </t>
  </si>
  <si>
    <t>089001016256109 </t>
  </si>
  <si>
    <t>442601006669109 </t>
  </si>
  <si>
    <t>442601006703107 </t>
  </si>
  <si>
    <t>443001008467104 </t>
  </si>
  <si>
    <t>443001008304102 </t>
  </si>
  <si>
    <t>443001008732101 </t>
  </si>
  <si>
    <t>443001008185100 </t>
  </si>
  <si>
    <t>443001008401108 </t>
  </si>
  <si>
    <t>443001008183108 </t>
  </si>
  <si>
    <t>442701010020105 </t>
  </si>
  <si>
    <t>089001016192101 </t>
  </si>
  <si>
    <t>089001016388100 </t>
  </si>
  <si>
    <t>089001016506106 </t>
  </si>
  <si>
    <t>443101005078104 </t>
  </si>
  <si>
    <t>442501009222106 </t>
  </si>
  <si>
    <t>442501010104105 </t>
  </si>
  <si>
    <t>442501009243102 </t>
  </si>
  <si>
    <t>443601006316107</t>
  </si>
  <si>
    <t>443601006209106</t>
  </si>
  <si>
    <t>443601006149102</t>
  </si>
  <si>
    <t>443601006205102</t>
  </si>
  <si>
    <t>443601006289106</t>
  </si>
  <si>
    <t>443601006299101</t>
  </si>
  <si>
    <t>BANJAR</t>
  </si>
  <si>
    <t>KCP LANGENSARI</t>
  </si>
  <si>
    <t>KCP KESAMBI</t>
  </si>
  <si>
    <t>S PARMAN</t>
  </si>
  <si>
    <t>CV. PUTRA HEGAR SARI (BANDING)</t>
  </si>
  <si>
    <t>DIAN SUPITAWATI</t>
  </si>
  <si>
    <t>M. URIP SUMIHARJO</t>
  </si>
  <si>
    <t>DEDEN NURYADIN</t>
  </si>
  <si>
    <t>IIS ROHAYATI</t>
  </si>
  <si>
    <t>DADANG HENDRAWAN</t>
  </si>
  <si>
    <t>R NENDEN AYU FATIMAH SW</t>
  </si>
  <si>
    <t>NINING SUNINGRAT</t>
  </si>
  <si>
    <t>ALFAN SUCI PUTRA</t>
  </si>
  <si>
    <t>KTR 2015 03.0 1 10172</t>
  </si>
  <si>
    <t>MKR 2013 03.0 1 02617</t>
  </si>
  <si>
    <t>MTG 2015 03.0 1 07471</t>
  </si>
  <si>
    <t>MTG 2015 03.0 1 12510</t>
  </si>
  <si>
    <t>MTG 2015 03.0 1 05198</t>
  </si>
  <si>
    <t>MTG 2015 03.0 1 04363</t>
  </si>
  <si>
    <t>0060631131001</t>
  </si>
  <si>
    <t>11983/P/C.3/XI/2016</t>
  </si>
  <si>
    <t>11799/P/C.3/XI/2016</t>
  </si>
  <si>
    <t>11705/P/C.3/XI/2016 </t>
  </si>
  <si>
    <t>11794/P/C.3/XI/2016</t>
  </si>
  <si>
    <t>11699/P/C.3/XI/2016</t>
  </si>
  <si>
    <t>11706/P/C.3/XI/2016</t>
  </si>
  <si>
    <t>11700/P/C.3/XI/2016</t>
  </si>
  <si>
    <t>11741/P/C.3/XI/2016</t>
  </si>
  <si>
    <t>SHM NO. 780</t>
  </si>
  <si>
    <t>KP BABAKAN TANJUNG RT 105 RW 10 ANDIR BALEENDAH</t>
  </si>
  <si>
    <t>SHM NO. 253/1984</t>
  </si>
  <si>
    <t>KP. CILAJA RT 002 RW 005 DESA LIMBANGAN TIMUR KEC. BI LIMBANGAN</t>
  </si>
  <si>
    <t>AJB NO. 37/2013 PROSES SHM</t>
  </si>
  <si>
    <t>KP. GUDANG DS. KERTAMUKTI KEC. CIPATAT KAB. BANDUNG BARAT</t>
  </si>
  <si>
    <t>METRO</t>
  </si>
  <si>
    <t>UPC METRO</t>
  </si>
  <si>
    <t>UPC SUKADANA</t>
  </si>
  <si>
    <t xml:space="preserve"> PUNGKUR </t>
  </si>
  <si>
    <t xml:space="preserve"> UPC LEUWIPANJANG </t>
  </si>
  <si>
    <t xml:space="preserve"> UPC CARINGIN </t>
  </si>
  <si>
    <t xml:space="preserve"> CIKUDAPATEUH </t>
  </si>
  <si>
    <t xml:space="preserve"> CP PUNGKUR </t>
  </si>
  <si>
    <t>MAS YULIAZAT SAPTA</t>
  </si>
  <si>
    <t>AI HETI KUSWATI</t>
  </si>
  <si>
    <t>KOMARNA</t>
  </si>
  <si>
    <t>IRA Y TYASTUTI</t>
  </si>
  <si>
    <t>UKOY RUKOYAH</t>
  </si>
  <si>
    <t>RUHIYAT</t>
  </si>
  <si>
    <t>ELY KUSNELY</t>
  </si>
  <si>
    <t>USEP SAEPULOH</t>
  </si>
  <si>
    <t>WAHIDIN</t>
  </si>
  <si>
    <t>ARI SAMIARDI, SH</t>
  </si>
  <si>
    <t>ANGGA NUGRAHA</t>
  </si>
  <si>
    <t>RIZALDY BUDIMAN S.IP</t>
  </si>
  <si>
    <t>MKR 2016 03.0 1 05091</t>
  </si>
  <si>
    <t>MKR 2016 03.0 01 1 03645</t>
  </si>
  <si>
    <t>MKR 2016 03.0 01 1 02737</t>
  </si>
  <si>
    <t>MKR 2016 03.00 02 2 000124</t>
  </si>
  <si>
    <t>MKR 2015 03.0 1 02089</t>
  </si>
  <si>
    <t>MKR 2015 03.0 1 02034</t>
  </si>
  <si>
    <t>MKR 2015 03.0 1 08252</t>
  </si>
  <si>
    <t>MKR 2016 03.0 1 00625</t>
  </si>
  <si>
    <t>MKR 2016 03.0 1 06385</t>
  </si>
  <si>
    <t>13-May-16</t>
  </si>
  <si>
    <t>MKR 2016 03.0 1 02860</t>
  </si>
  <si>
    <t>MKR 2016 03.0 1 04338</t>
  </si>
  <si>
    <t>1315716030000102</t>
  </si>
  <si>
    <t>1326016030000054</t>
  </si>
  <si>
    <t>1326416030000023</t>
  </si>
  <si>
    <t>602051614000003</t>
  </si>
  <si>
    <t>1326915030000024</t>
  </si>
  <si>
    <t>1320415030000138</t>
  </si>
  <si>
    <t>1319915030000528</t>
  </si>
  <si>
    <t>13137150300000775</t>
  </si>
  <si>
    <t>1334615030000335</t>
  </si>
  <si>
    <t>11445/P/C.3/XI/2016 </t>
  </si>
  <si>
    <t>11444/P/C.3/XI/2016 </t>
  </si>
  <si>
    <t>11443/P/C.3/XI/2016 </t>
  </si>
  <si>
    <t>11722/P/C.3/XI/2016 </t>
  </si>
  <si>
    <t>11725/P/C.3/XI/2016 </t>
  </si>
  <si>
    <t>11727/P/C.3/XI/2016 </t>
  </si>
  <si>
    <t>11729/P/C.3/XI/2016 </t>
  </si>
  <si>
    <t>11986/P/C.3/XI/2016</t>
  </si>
  <si>
    <t>11743/P/C.3/XI/2016</t>
  </si>
  <si>
    <t>11849/P/C.3/XI/2016</t>
  </si>
  <si>
    <t>BPKB NO. L00821444</t>
  </si>
  <si>
    <t>BPKB NO. L1335830H</t>
  </si>
  <si>
    <t>BPKB NO. IO6017871</t>
  </si>
  <si>
    <t>BPKB NO. I01694392</t>
  </si>
  <si>
    <t>BPKB NO. I06851635</t>
  </si>
  <si>
    <t>BPKB NO. E9876100H</t>
  </si>
  <si>
    <t>BPKB NO.J02022742</t>
  </si>
  <si>
    <t>BPKB NO. J01769361</t>
  </si>
  <si>
    <t>BPKB NO. I01312110</t>
  </si>
  <si>
    <t>1 UNIT  MOTOR HONDA</t>
  </si>
  <si>
    <t>BPKB: M03065764</t>
  </si>
  <si>
    <t>BPKB: K00255602</t>
  </si>
  <si>
    <t>BPKB NO. J03637245</t>
  </si>
  <si>
    <t>JL. PALANGKARAYA NO. 11 RT 04 RW 09 KEC. ANTAPANI KOTA BANDUNG</t>
  </si>
  <si>
    <t>1 UNIT  MOBIL MITSUBISHI MIRAGE</t>
  </si>
  <si>
    <t>BPKB: JO6216367</t>
  </si>
  <si>
    <t>SUMINAR</t>
  </si>
  <si>
    <t>RAMSIH</t>
  </si>
  <si>
    <t>DEDEN MARIYANA</t>
  </si>
  <si>
    <t>EMIS</t>
  </si>
  <si>
    <t>ASEP HASANUDIN</t>
  </si>
  <si>
    <t>AES SURYATI</t>
  </si>
  <si>
    <t>CECEP SUPRIADI</t>
  </si>
  <si>
    <t>IIN MULYANI</t>
  </si>
  <si>
    <t>MKR 2014 03.0 1 02825-2R1</t>
  </si>
  <si>
    <t>MKR 2014 03.0 1 02931</t>
  </si>
  <si>
    <t>MKR 2014 03.0 1 02643</t>
  </si>
  <si>
    <t>MKR 2014 03.0 1 05344</t>
  </si>
  <si>
    <t>MKR 2015 03.0 1 02686-7R1</t>
  </si>
  <si>
    <t>MKR 2012 03.0 1 06953-6R1</t>
  </si>
  <si>
    <t>MKR 2012 03.0 1 02838-4R1</t>
  </si>
  <si>
    <t>MKR 2015 03.0 1 09408</t>
  </si>
  <si>
    <t>11734/P/C.3/XI/2016</t>
  </si>
  <si>
    <t>11855/P/C.3/XI/2016</t>
  </si>
  <si>
    <t>11854/P/C.3/XI/2016</t>
  </si>
  <si>
    <t>LETTER C NO. 191</t>
  </si>
  <si>
    <t>BLOK PASANTREN DS. SINDANGGALIH KEC. KARANGPAWITAN KAB. GARUT</t>
  </si>
  <si>
    <t>AJB NO. 21/2008</t>
  </si>
  <si>
    <t>BLOK PASIRKARO DS. TARIKOLOT KEC. JATINUNGGAL KAB. SUMEDANG</t>
  </si>
  <si>
    <t>AJB NO. 2087/BJR/2003</t>
  </si>
  <si>
    <t>BABAKAN PETEUY RT 002/009 DS CILUNCAT KEC. CANGKUANG KAB BANDUNG</t>
  </si>
  <si>
    <t>AJB NO. 389/2005</t>
  </si>
  <si>
    <t>KP. CIPULUS RT 005/006 KEL. NGAMPRAH KEC. NGAMPRAH KAB. BANDUNG</t>
  </si>
  <si>
    <t>AKTA HIBAH NO 149/2014</t>
  </si>
  <si>
    <t>KP. PASIR KUNTU RT 01 RW 01 DS. BOJONGKONENG KEC. NGAMPRAH KAB. BANDUNG BARAT</t>
  </si>
  <si>
    <t>AJB NO. 1116/2014</t>
  </si>
  <si>
    <t>KP. CIBEDUG RT 003 RW 010 KEL. CIKOLE KEC. LEMBANG KAB. BANDUNG BARAT</t>
  </si>
  <si>
    <t>KIOS</t>
  </si>
  <si>
    <t xml:space="preserve">1. SIPK NO. 511.3.144/DISPERINDAKKOP&amp;UMKM                                   2. SIPK NO. 511.3.100/DISPERINDAKKOP&amp;UMKM                    3. SIPK NO. 511.3.099/DISPERINDAKKOP&amp;UMKM                         </t>
  </si>
  <si>
    <t>PASAR BATUJAJAR</t>
  </si>
  <si>
    <t>AKTA HIBAH NO. 383/KEC/HB/XII/1998</t>
  </si>
  <si>
    <t>DESA GALANGGANG KEC. BATUJAJAR KAB. BANDUNG</t>
  </si>
  <si>
    <t>AJB NO. 127/2015</t>
  </si>
  <si>
    <t>KP. CIPAGIRI RT. 02/09 DESA RAWABOGO KEC. CIWIDEY KAB. BANDUNG</t>
  </si>
  <si>
    <t>KONVENSIONAL/ SYARIAH</t>
  </si>
  <si>
    <t>KONVENSIONAL</t>
  </si>
  <si>
    <t>SLAMET MAKRUP</t>
  </si>
  <si>
    <t>AGUS BAHTIAR</t>
  </si>
  <si>
    <t>RONNY JOGASWARA</t>
  </si>
  <si>
    <t>POSISI S/D 23 Agustus 2016</t>
  </si>
  <si>
    <t>1130227000141</t>
  </si>
  <si>
    <t>1130125000904</t>
  </si>
  <si>
    <t>1130128000606</t>
  </si>
  <si>
    <t>1120914000609</t>
  </si>
  <si>
    <t>1121108000533</t>
  </si>
  <si>
    <t>TASIK</t>
  </si>
  <si>
    <t>1120605001212</t>
  </si>
  <si>
    <t>1080310000112</t>
  </si>
  <si>
    <t>1100621000532</t>
  </si>
  <si>
    <t>1100324000036</t>
  </si>
  <si>
    <t>1120716000706</t>
  </si>
  <si>
    <t>1090727000125</t>
  </si>
  <si>
    <t>1130219001086</t>
  </si>
  <si>
    <t>1130926000190</t>
  </si>
  <si>
    <t>1111116000605</t>
  </si>
  <si>
    <t>1090311000405</t>
  </si>
  <si>
    <t>1130322000366</t>
  </si>
  <si>
    <t>1111104000835</t>
  </si>
  <si>
    <t>1120718000795</t>
  </si>
  <si>
    <t>UPC DARMAJA</t>
  </si>
  <si>
    <t>UPC TAMAN KOPO INDAH</t>
  </si>
  <si>
    <t>UPC SUKAMENAK</t>
  </si>
  <si>
    <t>UPC CIGERELENG</t>
  </si>
  <si>
    <t>PASAR BANJARAN</t>
  </si>
  <si>
    <t>INTAN AGUSTINA MAESAROH</t>
  </si>
  <si>
    <t>LUSMIATI</t>
  </si>
  <si>
    <t>DIYAH</t>
  </si>
  <si>
    <t>SURONO</t>
  </si>
  <si>
    <t>EMIL TARMINI</t>
  </si>
  <si>
    <t>YUYUN GUMILAR</t>
  </si>
  <si>
    <t>H. LUKMAN HAKIM</t>
  </si>
  <si>
    <t>DWI FAJAR</t>
  </si>
  <si>
    <t>DENI PRIANDANI</t>
  </si>
  <si>
    <t>ADY AULIYA</t>
  </si>
  <si>
    <t>YATI ROCHAYATI</t>
  </si>
  <si>
    <t>ENDANG DARYANTI</t>
  </si>
  <si>
    <t>BAMBANG SUMANRI, A. MD</t>
  </si>
  <si>
    <t>GIN GIN GINANJAR DRS.</t>
  </si>
  <si>
    <t>HUSEIN ZAELANI</t>
  </si>
  <si>
    <t>EKO AGUS HARIYANTO</t>
  </si>
  <si>
    <t>IWA HENDARTA</t>
  </si>
  <si>
    <t>MKR 2015 03.0 1 02037</t>
  </si>
  <si>
    <t>MKR 2015 03.0 1 00734</t>
  </si>
  <si>
    <t>MKR 2015 03.0 1 06039</t>
  </si>
  <si>
    <t>MKR 2015 03.0 1 5521</t>
  </si>
  <si>
    <t>MKR 2016 03.0 01 1 04141</t>
  </si>
  <si>
    <t>MKR 2016 03.0 01 1 02746</t>
  </si>
  <si>
    <t>MKR 2016 03.0 01 1 5614</t>
  </si>
  <si>
    <t>MKR 2015 03.0 2 05873</t>
  </si>
  <si>
    <t>MKR 2015 03.0 2 06089</t>
  </si>
  <si>
    <t>MKR 2016 03.0 02 2 000206</t>
  </si>
  <si>
    <t>MKR 2016 03.0 1 03330</t>
  </si>
  <si>
    <t>MKR 2015 03.0 1 09958</t>
  </si>
  <si>
    <t>MKR 2015 03.0 1 02796</t>
  </si>
  <si>
    <t>MKR 2016 03.0 01 1 05143</t>
  </si>
  <si>
    <t>MKR 2016 03.0 01 1 06680</t>
  </si>
  <si>
    <t>MKR 2015 03.0 01 1 01513</t>
  </si>
  <si>
    <t>MKR 2015 03.0 01 1 03440</t>
  </si>
  <si>
    <t>MKR 2015 03.0 1 02843</t>
  </si>
  <si>
    <t>MKR 2016 03.0 01 1 01586</t>
  </si>
  <si>
    <t>MKR 2015 03.0 2 09430</t>
  </si>
  <si>
    <t>MKR 2015 03.0 2 05921</t>
  </si>
  <si>
    <t>MKR 2016 03.0 2 00324</t>
  </si>
  <si>
    <t>MKR 2016 03.0 01 1 05279</t>
  </si>
  <si>
    <t>MKR 2016 03.0 02 2 000217</t>
  </si>
  <si>
    <t>1320915030000152</t>
  </si>
  <si>
    <t>1313415030000335</t>
  </si>
  <si>
    <t>1313415030000145</t>
  </si>
  <si>
    <t>6022415140000226</t>
  </si>
  <si>
    <t>6022415140000408</t>
  </si>
  <si>
    <t>1334415030000301</t>
  </si>
  <si>
    <t>1334515030000014</t>
  </si>
  <si>
    <t>1334816030000073</t>
  </si>
  <si>
    <t>1334816030000107</t>
  </si>
  <si>
    <t>1315915030000159</t>
  </si>
  <si>
    <t>1315115030000099</t>
  </si>
  <si>
    <t>1313716030000179</t>
  </si>
  <si>
    <t>6025215140000680</t>
  </si>
  <si>
    <t>6025515140000311</t>
  </si>
  <si>
    <t>6025215140000920</t>
  </si>
  <si>
    <t>6021415140000118</t>
  </si>
  <si>
    <t>13204/P/C.3/XII/2016</t>
  </si>
  <si>
    <t>13205/P/C.3/XII/2016</t>
  </si>
  <si>
    <t>12538/P/C.3/XII/2016</t>
  </si>
  <si>
    <t>12736/P/C.3/XII/2016</t>
  </si>
  <si>
    <t>12727/P/C.3/XII/2016</t>
  </si>
  <si>
    <t>12884/P/C.3/XII/2016</t>
  </si>
  <si>
    <t>12840/P/C.3/XII/2016</t>
  </si>
  <si>
    <t>12839/P/C.3/XII/2016</t>
  </si>
  <si>
    <t>13044/P/C.3/XII/2016</t>
  </si>
  <si>
    <t>13055/P/C.3/XII/2016</t>
  </si>
  <si>
    <t>13043/P/C.3/XII/2016</t>
  </si>
  <si>
    <t>13201/P/C.3/XII/2016</t>
  </si>
  <si>
    <t>BPKB NO. J06638058</t>
  </si>
  <si>
    <t>BPKB NO. K07604909</t>
  </si>
  <si>
    <t>BPKB NO. K00636159</t>
  </si>
  <si>
    <t>1 UNIT SEPEDA MOTOR HONDA</t>
  </si>
  <si>
    <t>BPKB:H10773391</t>
  </si>
  <si>
    <t>1 UNIT SEPEDA MOTOR YAMAHA VIXION</t>
  </si>
  <si>
    <t>BPKB:K01479667</t>
  </si>
  <si>
    <t>1 UNIT SEPEDA MOTOR YAMAHA JUPITER Z</t>
  </si>
  <si>
    <t>BPKB:H10183434</t>
  </si>
  <si>
    <t>1 UNIT  MOBIL PICK UP MITSHUBISHI CLT T120</t>
  </si>
  <si>
    <t>BPKB:NO942496H</t>
  </si>
  <si>
    <t>1 UNIT MOBIL DAIHATSU TARUNA CSR</t>
  </si>
  <si>
    <t>BPKB NO. J02842271</t>
  </si>
  <si>
    <t>1 UNIT MOTOR  YAMAHA MX</t>
  </si>
  <si>
    <t>BPKB NO. K09849046</t>
  </si>
  <si>
    <t>1 UNIT MOTOR SUZUKI SMASH</t>
  </si>
  <si>
    <t>BPKB NO. F3301782-H</t>
  </si>
  <si>
    <t>1 UNIT MOTOR HONDA</t>
  </si>
  <si>
    <t>BPKB NO. L05005490</t>
  </si>
  <si>
    <t>1 UNIT  MOBIL MINIBUS DAIHATSU</t>
  </si>
  <si>
    <t>BPKB:E4909263H</t>
  </si>
  <si>
    <t>1 UNIT SEPEDA MOTOR YAMAHA R15</t>
  </si>
  <si>
    <t>BPKB:L00631508</t>
  </si>
  <si>
    <t>BPKB:H10334144</t>
  </si>
  <si>
    <t>1 UNIT MOBIL HYUNDAI</t>
  </si>
  <si>
    <t>BPKB:M01164819</t>
  </si>
  <si>
    <t>1 UNIT MOBIL LIVINA X-G 1.5 MT</t>
  </si>
  <si>
    <t>BPKB NO. LO1549812</t>
  </si>
  <si>
    <t>1 UNIT  MOBIL HONDA JAZZ</t>
  </si>
  <si>
    <t>BPKB:D0040421H</t>
  </si>
  <si>
    <t>BPKB:E1279648H</t>
  </si>
  <si>
    <t>1 UNIT MOBIL TOYOTA</t>
  </si>
  <si>
    <t>BPKB NO. G3826250</t>
  </si>
  <si>
    <t>1 UNIT MOTOR YAMAHA</t>
  </si>
  <si>
    <t>BPKB NO. I09491483</t>
  </si>
  <si>
    <t>2 UNIT MOTOR SUZUKI HAYATE &amp;HONDA VARIO</t>
  </si>
  <si>
    <t>BPKB NO. 1-11467225&amp;J-0400752</t>
  </si>
  <si>
    <t>BPKB NO. H05189880</t>
  </si>
  <si>
    <t>1 UNIT MOBIL</t>
  </si>
  <si>
    <t>BPKB NO. KO6417927</t>
  </si>
  <si>
    <t>1 UNIT MOBIL TOYOTA LIGHT TRUCK</t>
  </si>
  <si>
    <t>BPKB NO. E9335189H</t>
  </si>
  <si>
    <t>13206/P/C.3/XII/2016</t>
  </si>
  <si>
    <t>WANGSIH</t>
  </si>
  <si>
    <t>MKR 2015 03.0 1 08917</t>
  </si>
  <si>
    <t>LINDA LINDAWATI</t>
  </si>
  <si>
    <t>MKR 2015 03.0 1 07183</t>
  </si>
  <si>
    <t>DIAN LIDYAWATI</t>
  </si>
  <si>
    <t>DEWI NURHAYATI</t>
  </si>
  <si>
    <t>MKR 2015 03.0 1 07190</t>
  </si>
  <si>
    <t>H SULAEMAN</t>
  </si>
  <si>
    <t>MKR 2015 03.0 1 11165</t>
  </si>
  <si>
    <t>DESYI HARYATI</t>
  </si>
  <si>
    <t>MKR 2015 03.0 1 04609</t>
  </si>
  <si>
    <t>AMUNG MULYANA</t>
  </si>
  <si>
    <t>MKR 2015 03.0 1 09571</t>
  </si>
  <si>
    <t>JUS EKA PUTRI WENI</t>
  </si>
  <si>
    <t>MKR 2016 03.0 1 00826</t>
  </si>
  <si>
    <t>SIGIT SUGITO</t>
  </si>
  <si>
    <t>CUDARSA</t>
  </si>
  <si>
    <t>MKR 2015 03.0 1 11234</t>
  </si>
  <si>
    <t>KOMAR SUNARYA</t>
  </si>
  <si>
    <t>MKR 2015 03.0 1 02655</t>
  </si>
  <si>
    <t>IDUN SURYADI</t>
  </si>
  <si>
    <t>AMIN SAEPUL</t>
  </si>
  <si>
    <t>FERI MULYANA</t>
  </si>
  <si>
    <t>IMAS RATNA MERDEKA</t>
  </si>
  <si>
    <t>MKR 2015 03.0 1 09560</t>
  </si>
  <si>
    <t>ALI GITO</t>
  </si>
  <si>
    <t>MKR 2015 03.0 1 04615</t>
  </si>
  <si>
    <t>AEP TARYANA</t>
  </si>
  <si>
    <t>MKR 2015 03.0 1 08330</t>
  </si>
  <si>
    <t>KUSHERNI KUSMONO</t>
  </si>
  <si>
    <t>MKR 2016 03.0 1 00622</t>
  </si>
  <si>
    <t>MEDI SUHERLI</t>
  </si>
  <si>
    <t>TEDI ROHENDI</t>
  </si>
  <si>
    <t>MKR 2015 03.0 1 09565</t>
  </si>
  <si>
    <t>EDI PURNOMO</t>
  </si>
  <si>
    <t>RIYADHUL JANAH</t>
  </si>
  <si>
    <t>MKR 2015 03.0 1 08852</t>
  </si>
  <si>
    <t>RACHMAT MULYANA</t>
  </si>
  <si>
    <t>MKR 2015 03.0 11 08847</t>
  </si>
  <si>
    <t>ITA KASMITA</t>
  </si>
  <si>
    <t>MKR 2015 03.0 1 03057</t>
  </si>
  <si>
    <t>FITRI YANI GUSANTI</t>
  </si>
  <si>
    <t>DEDIH</t>
  </si>
  <si>
    <t>MKR 2015 03.0 1 09314</t>
  </si>
  <si>
    <t>DIAN SUHENDI</t>
  </si>
  <si>
    <t>MKR 2015 03.0 1 09315</t>
  </si>
  <si>
    <t>SAMINI</t>
  </si>
  <si>
    <t>HENI</t>
  </si>
  <si>
    <t>KARTIKA</t>
  </si>
  <si>
    <t>ENDANG KRISNOWATI</t>
  </si>
  <si>
    <t>MKR 2015 03.0 1 102656</t>
  </si>
  <si>
    <t>CICIN QURAESIN</t>
  </si>
  <si>
    <t>MKR 2015 03.0 1 11219</t>
  </si>
  <si>
    <t>RAHMAT SAPUTRA</t>
  </si>
  <si>
    <t>MKR 2015 03.0 1 02656</t>
  </si>
  <si>
    <t>FITRI KURNIANI</t>
  </si>
  <si>
    <t>MKR 2015 03.0 1 104616</t>
  </si>
  <si>
    <t>JAJANG JAENUDIN</t>
  </si>
  <si>
    <t>13209/P/C.3/XII/2016</t>
  </si>
  <si>
    <t>CHINDY FEBRIANI PUSPITASARI</t>
  </si>
  <si>
    <t>MKR 2015 03.0 1 04620</t>
  </si>
  <si>
    <t>IMAS TEJAWATI</t>
  </si>
  <si>
    <t>MKR 2016 03.0 1 00819</t>
  </si>
  <si>
    <t>ADE MARTINI</t>
  </si>
  <si>
    <t>MKR 2015 03.0 1 08905</t>
  </si>
  <si>
    <t>ALFRED SOPIAN N</t>
  </si>
  <si>
    <t>MKR 2015 03.0 1 08890</t>
  </si>
  <si>
    <t>WENDI SAEPULOH</t>
  </si>
  <si>
    <t>MKR 2015 03.0 1 113200</t>
  </si>
  <si>
    <t>MOCHAMAD GINANJAR M</t>
  </si>
  <si>
    <t>CIKALONGWETAN</t>
  </si>
  <si>
    <t>IHIN SOLIHIN</t>
  </si>
  <si>
    <t>MKR 2015 03.0 1 08919</t>
  </si>
  <si>
    <t>ANDRI ARYANTO</t>
  </si>
  <si>
    <t>MKR 2015 03.0 1 109567</t>
  </si>
  <si>
    <t>AGUS SAEPUDIN</t>
  </si>
  <si>
    <t>MKR 2015 03.0 1 08918</t>
  </si>
  <si>
    <t>IHSAN JAELANI</t>
  </si>
  <si>
    <t>MKR 2015 03.0 1 09567</t>
  </si>
  <si>
    <t>SARI SUMINAR</t>
  </si>
  <si>
    <t>MKR 2015 03.0 1 03913</t>
  </si>
  <si>
    <t>OKEU MULYANI</t>
  </si>
  <si>
    <t>MKR 201503.0 1 08918</t>
  </si>
  <si>
    <t>MKR 2015 03.0 1 02657</t>
  </si>
  <si>
    <t>AEP SAPUDIN</t>
  </si>
  <si>
    <t>MKR 2016 03.0 1 00626</t>
  </si>
  <si>
    <t>ASEP WAHYU</t>
  </si>
  <si>
    <t>EUIS KARTIKA</t>
  </si>
  <si>
    <t>JAJANG SUMARNA</t>
  </si>
  <si>
    <t>MKR 2015 03.0 1 04622</t>
  </si>
  <si>
    <t>AGUS MUHAMMAD RUSLAN</t>
  </si>
  <si>
    <t>MKR 2015 03.0 1 04621</t>
  </si>
  <si>
    <t>DEDE ROHMAT</t>
  </si>
  <si>
    <t>AMIN</t>
  </si>
  <si>
    <t>DADANG NUGRAHA</t>
  </si>
  <si>
    <t>KURNIA BHAKTI</t>
  </si>
  <si>
    <t>PENDI</t>
  </si>
  <si>
    <t>TITIN MULYANI</t>
  </si>
  <si>
    <t>ARIP KUSTIAWAN</t>
  </si>
  <si>
    <t>MKR 2015 03.0 1 07187</t>
  </si>
  <si>
    <t>AHMAD SOPIAN</t>
  </si>
  <si>
    <t>NANDANG SUPRIYATNA</t>
  </si>
  <si>
    <t>MKR 2015 03.0 1 13215</t>
  </si>
  <si>
    <t>HARIS SUN ANWAR</t>
  </si>
  <si>
    <t>MKR 2015 03.0 1 07181</t>
  </si>
  <si>
    <t>MKR 2015 03.0 1 11224</t>
  </si>
  <si>
    <t>IWA</t>
  </si>
  <si>
    <t>AHMAD NURDIN</t>
  </si>
  <si>
    <t>MKR 2016 03.0 1 00803</t>
  </si>
  <si>
    <t>TUTI HERAWATI</t>
  </si>
  <si>
    <t>MKR 2015 03.0 1 03055</t>
  </si>
  <si>
    <t>ADE SAHYATI</t>
  </si>
  <si>
    <t>NANANG SETIAWAN</t>
  </si>
  <si>
    <t>JUJU</t>
  </si>
  <si>
    <t>MAHBUB JUNAEDI</t>
  </si>
  <si>
    <t>MKR 2015 03.0 1 06281</t>
  </si>
  <si>
    <t>CICAH</t>
  </si>
  <si>
    <t>MKR 2015 03.0 1 04626</t>
  </si>
  <si>
    <t>SODIH</t>
  </si>
  <si>
    <t>DIDIN SAEPUDIN NUR</t>
  </si>
  <si>
    <t>DENI SUHENDI</t>
  </si>
  <si>
    <t>MKR 2015 03.0 1 13210</t>
  </si>
  <si>
    <t>SARYA WINATA</t>
  </si>
  <si>
    <t>MKR 2015 03.0 1 09564</t>
  </si>
  <si>
    <t>ANNE MAHLIA</t>
  </si>
  <si>
    <t>MKR 2015 03.0 1 09563</t>
  </si>
  <si>
    <t>ERNA RISMAYANTI</t>
  </si>
  <si>
    <t>MKR 2015 03.0 1 08880</t>
  </si>
  <si>
    <t>CACIH</t>
  </si>
  <si>
    <t>DANI PARDIAN</t>
  </si>
  <si>
    <t>ALI MUHAROMAN SEPTIANA</t>
  </si>
  <si>
    <t>ANI MULYANI</t>
  </si>
  <si>
    <t>YUDI MULYADI</t>
  </si>
  <si>
    <t>MKR 2015 03.0 13211</t>
  </si>
  <si>
    <t>DIDIN JAENUDIN</t>
  </si>
  <si>
    <t>RINI SOFIANI</t>
  </si>
  <si>
    <t>RENNI HANDAYANIE P</t>
  </si>
  <si>
    <t>RIKI SAEFUL MUNIR</t>
  </si>
  <si>
    <t>ASEP ABDUL ROHMAN</t>
  </si>
  <si>
    <t>NUNUNG NURHAYATI</t>
  </si>
  <si>
    <t>VICI SUSANIE</t>
  </si>
  <si>
    <t>MKR 2015 03.0 1 04610</t>
  </si>
  <si>
    <t>DAUD SALEH</t>
  </si>
  <si>
    <t>MKR 2015 03.0 1 08058</t>
  </si>
  <si>
    <t>IIS RATNA JUWITA</t>
  </si>
  <si>
    <t>MKR 2015 03.0 1 14207</t>
  </si>
  <si>
    <t>KIKI RUKIAH SUHANDI</t>
  </si>
  <si>
    <t>CHICHA SUCHIATI INDRIANI</t>
  </si>
  <si>
    <t>MKR 2015 03.0 1 13198</t>
  </si>
  <si>
    <t>KARYANTO</t>
  </si>
  <si>
    <t>SRI NURLAELI PRAWATI</t>
  </si>
  <si>
    <t>DEWI SRI WAHYUNI</t>
  </si>
  <si>
    <t>MKR 2015 03. 0 1 04615</t>
  </si>
  <si>
    <t>SANTI UTAMI KARTINI</t>
  </si>
  <si>
    <t>DENI MULYADI</t>
  </si>
  <si>
    <t>MKR 2015 03.0 1 06282</t>
  </si>
  <si>
    <t>SATYA SULTANSYAH</t>
  </si>
  <si>
    <t>SITI ROHIMAH</t>
  </si>
  <si>
    <t>ANGGUN GUNIARTI</t>
  </si>
  <si>
    <t>MKR 2015 03.0 1 08912</t>
  </si>
  <si>
    <t>DADANG MULYANA</t>
  </si>
  <si>
    <t>MKR 2015 03.0 1 13208</t>
  </si>
  <si>
    <t>SLAMET</t>
  </si>
  <si>
    <t>TARDI</t>
  </si>
  <si>
    <t>MAYA KARMILA</t>
  </si>
  <si>
    <t>ERLAN HERMAWAN</t>
  </si>
  <si>
    <t>UCU IKE DARTIKA</t>
  </si>
  <si>
    <t>KASIH</t>
  </si>
  <si>
    <t>CUCU TAUFIQ HAMZAH</t>
  </si>
  <si>
    <t>MKR 2015 03.0 1 09561</t>
  </si>
  <si>
    <t>ENDANG SOBANA</t>
  </si>
  <si>
    <t>HERLINA</t>
  </si>
  <si>
    <t>EROS ROSMIATI</t>
  </si>
  <si>
    <t>SUHENDRI</t>
  </si>
  <si>
    <t>ODANG S</t>
  </si>
  <si>
    <t>TEDI GUNAWAN</t>
  </si>
  <si>
    <t>MKR 2015 03.0 1 07194</t>
  </si>
  <si>
    <t>CECEP IMAN PERMANA</t>
  </si>
  <si>
    <t>EEN NURAENI</t>
  </si>
  <si>
    <t>MKR 2015 03.0 1 13211</t>
  </si>
  <si>
    <t>MKR 2015 03.0 1 02649</t>
  </si>
  <si>
    <t>13210/P/C.3/XII/2016</t>
  </si>
  <si>
    <t>ERIZAL</t>
  </si>
  <si>
    <t>MKR 2015 03.0 1 04624</t>
  </si>
  <si>
    <t>HARTIKA</t>
  </si>
  <si>
    <t>MKR 2015 03.0 1 03074</t>
  </si>
  <si>
    <t>NANCY FERDIANA SAPULETE</t>
  </si>
  <si>
    <t>DIAN RUDI HARLAN</t>
  </si>
  <si>
    <t>AGUS ERAWAN</t>
  </si>
  <si>
    <t>ELIS WATI</t>
  </si>
  <si>
    <t>MKR 2015 03.0 1 07182</t>
  </si>
  <si>
    <t>RUDIAT</t>
  </si>
  <si>
    <t>FONI DWI UTAMI</t>
  </si>
  <si>
    <t>MKR 2015 03.0 1 11223</t>
  </si>
  <si>
    <t>SUHERMANTO</t>
  </si>
  <si>
    <t>ANIH ROHANIH</t>
  </si>
  <si>
    <t>MKR 2015 03.0 1 02659</t>
  </si>
  <si>
    <t>IIS SOPAH MARWATI</t>
  </si>
  <si>
    <t>MKR 2015 03.0 1 02660</t>
  </si>
  <si>
    <t>EMA HERAWATI</t>
  </si>
  <si>
    <t>YADI HERYADI</t>
  </si>
  <si>
    <t>IMAT KURNIWA</t>
  </si>
  <si>
    <t>MKR 2015 03.0 1 13219</t>
  </si>
  <si>
    <t>DADI ROSIDA</t>
  </si>
  <si>
    <t>MKR 2016 03.01 00825</t>
  </si>
  <si>
    <t>AI NURHAYATI</t>
  </si>
  <si>
    <t>MKR 2015 03.01 13219</t>
  </si>
  <si>
    <t>TOMI SONJAJA</t>
  </si>
  <si>
    <t>MKR 2015 03.01 07189</t>
  </si>
  <si>
    <t>MKR 2015 03.01 11130</t>
  </si>
  <si>
    <t>MKR 2015 03.01 07190</t>
  </si>
  <si>
    <t>MKR 2015 03.01 09540</t>
  </si>
  <si>
    <t>MUHAMMAD ARI ARSUDIN</t>
  </si>
  <si>
    <t>MKR 2015 03.01 07183</t>
  </si>
  <si>
    <t>AHMAD SANUSI</t>
  </si>
  <si>
    <t>YUYUN RIDWAN TAJUDIN</t>
  </si>
  <si>
    <t>MKR 2015 03.01 03064</t>
  </si>
  <si>
    <t>IRMA RISMAWATI</t>
  </si>
  <si>
    <t>MKR 2015 03.01 09559</t>
  </si>
  <si>
    <t>YANTI</t>
  </si>
  <si>
    <t>MKR 2015 03.01 03070</t>
  </si>
  <si>
    <t>MKR 2015 03.01 11231</t>
  </si>
  <si>
    <t>HARI AHMAD JAUHARI</t>
  </si>
  <si>
    <t>MKR 2015 03.01 07710</t>
  </si>
  <si>
    <t>AISAH</t>
  </si>
  <si>
    <t>USEP MUKTI</t>
  </si>
  <si>
    <t>MKR 2015 03.01 08917</t>
  </si>
  <si>
    <t>UGAN EKA HERIANSAH</t>
  </si>
  <si>
    <t>MKR 2015 03.01 08872</t>
  </si>
  <si>
    <t>JAMAL</t>
  </si>
  <si>
    <t>MKR 2015 03.01 08890</t>
  </si>
  <si>
    <t>AI WINA</t>
  </si>
  <si>
    <t>MKR 2015 03.01 11216</t>
  </si>
  <si>
    <t>ASEP WAHYUDIN</t>
  </si>
  <si>
    <t>MKR 2015 03.01 08903</t>
  </si>
  <si>
    <t>RENI MULYANI</t>
  </si>
  <si>
    <t>MKR 2015 03.01 09315</t>
  </si>
  <si>
    <t>GUNUNGHALU</t>
  </si>
  <si>
    <t>FERDIANSYAH</t>
  </si>
  <si>
    <t>MKR 2015 03.01 09543</t>
  </si>
  <si>
    <t>LILIS HASANAH</t>
  </si>
  <si>
    <t xml:space="preserve">IWAN GUNAWAN </t>
  </si>
  <si>
    <t>MKR 2016 03.01 00817</t>
  </si>
  <si>
    <t>MKR 2016 03.01 00818</t>
  </si>
  <si>
    <t>MKR 2015 03.01 04622</t>
  </si>
  <si>
    <t>KUSWANDI</t>
  </si>
  <si>
    <t>MKR 2015 03.01 13217</t>
  </si>
  <si>
    <t>MULUD JAMALUDIN</t>
  </si>
  <si>
    <t>MKR 2015 03.0 1 08865</t>
  </si>
  <si>
    <t>YUYUS YUSUP</t>
  </si>
  <si>
    <t>MKR 2015 03.0 1 13216</t>
  </si>
  <si>
    <t>IJA BIN AAN</t>
  </si>
  <si>
    <t>MKR 2015 03.0 1 08872</t>
  </si>
  <si>
    <t>MKR 2015 03.0 1 09549</t>
  </si>
  <si>
    <t>ACENG HIDAYAT</t>
  </si>
  <si>
    <t>BAMBANG SUHENDI</t>
  </si>
  <si>
    <t>AI SAPAAH</t>
  </si>
  <si>
    <t>MKR 2015 03.0 1 11510</t>
  </si>
  <si>
    <t>ATIS</t>
  </si>
  <si>
    <t>MKR 2015 03.0 1 02650</t>
  </si>
  <si>
    <t>YAYAT AHDIAT</t>
  </si>
  <si>
    <t>MOCHAMAD SOPIYAN</t>
  </si>
  <si>
    <t>MKR 2015 03.0 1 08858</t>
  </si>
  <si>
    <t>AYI DARYANA</t>
  </si>
  <si>
    <t>MKR 2015 03.0 1 07192</t>
  </si>
  <si>
    <t>MKR 2015 03.0 1 04614</t>
  </si>
  <si>
    <t>FAUZIAHWATI</t>
  </si>
  <si>
    <t>JAJANG SUHENDI</t>
  </si>
  <si>
    <t>ANI ANGGRAENI</t>
  </si>
  <si>
    <t>MKR 2015 03.0 1 09547</t>
  </si>
  <si>
    <t>YAYAT NUGRAHA</t>
  </si>
  <si>
    <t>MKR 2015 03.0 1 09545</t>
  </si>
  <si>
    <t>MKR 2015 03.0 1 09543</t>
  </si>
  <si>
    <t>IWAN GUNAWAN</t>
  </si>
  <si>
    <t>MKR 2015 03.0 1 09548</t>
  </si>
  <si>
    <t>AJE SOMBALI</t>
  </si>
  <si>
    <t>MKR 2015 03.0 1 11145</t>
  </si>
  <si>
    <t>DADANG KURNIA</t>
  </si>
  <si>
    <t>MKR 2015 03.0 1 11167</t>
  </si>
  <si>
    <t>SARIMIN</t>
  </si>
  <si>
    <t>MKR 2015 03.0 1 08906</t>
  </si>
  <si>
    <t>MKR 2015 03.0 1 08908</t>
  </si>
  <si>
    <t>SUNGKARA</t>
  </si>
  <si>
    <t>DEVY DIANIWATY</t>
  </si>
  <si>
    <t>MKR 2015 03.0 1 08910</t>
  </si>
  <si>
    <t>ASEP CECEP</t>
  </si>
  <si>
    <t>MKR 2015 03.0 1 02653</t>
  </si>
  <si>
    <t>ANGGRI MUHARANI</t>
  </si>
  <si>
    <t>ANI HENDRIYANI</t>
  </si>
  <si>
    <t>MKR 2015 03.0 1 08911</t>
  </si>
  <si>
    <t>TONI WINANDAR</t>
  </si>
  <si>
    <t>MKR 2015 03.0 1 09559</t>
  </si>
  <si>
    <t>DEVI DESMAWATI</t>
  </si>
  <si>
    <t>MKR 2015 03.0 1 03064</t>
  </si>
  <si>
    <t>YANTI SUSANTI</t>
  </si>
  <si>
    <t>MKR 2015 03.0 1 11229</t>
  </si>
  <si>
    <t>RANI RAHAYU</t>
  </si>
  <si>
    <t>GURUH GUNAWAN</t>
  </si>
  <si>
    <t>UDIN SYARIPUDIN</t>
  </si>
  <si>
    <t>DEDDY MARYONO</t>
  </si>
  <si>
    <t>IMAS WITA</t>
  </si>
  <si>
    <t>HARTOYO</t>
  </si>
  <si>
    <t>MEMEN WARSA</t>
  </si>
  <si>
    <t>RUSMANA</t>
  </si>
  <si>
    <t>ETI ANJARSARI</t>
  </si>
  <si>
    <t>NYI MAS SITI WASILAH</t>
  </si>
  <si>
    <t>WINDA RULIANI</t>
  </si>
  <si>
    <t>ELLI ROHENDI</t>
  </si>
  <si>
    <t>CUHAENI</t>
  </si>
  <si>
    <t>GUNUNG HALU</t>
  </si>
  <si>
    <t>MKR 2015 03.0 1 09546</t>
  </si>
  <si>
    <t>HENI JUANGSIH</t>
  </si>
  <si>
    <t>SRI ROHAETI</t>
  </si>
  <si>
    <t>DEDI SUDRAJAT</t>
  </si>
  <si>
    <t>EEN NURHAYATI</t>
  </si>
  <si>
    <t>MKR 2015 03.0 1 04613</t>
  </si>
  <si>
    <t>MUHAMMAD FAJJAR</t>
  </si>
  <si>
    <t>ELFA SUSANTI</t>
  </si>
  <si>
    <t>MKR 2016 03.0 1 00621</t>
  </si>
  <si>
    <t>DEDE SOPANDI</t>
  </si>
  <si>
    <t>TRIYONO HADI</t>
  </si>
  <si>
    <t>ACHMAD HIDAYAT</t>
  </si>
  <si>
    <t>KUSNADI</t>
  </si>
  <si>
    <t>MKR 2016 03.0 1 00818</t>
  </si>
  <si>
    <t>RIZAL BUDIMANSYAH</t>
  </si>
  <si>
    <t>ADE MITRO</t>
  </si>
  <si>
    <t>MKR 2015 03.0 1 13912</t>
  </si>
  <si>
    <t>12732/P/C.3/XII/2016</t>
  </si>
  <si>
    <t>SUPARYO</t>
  </si>
  <si>
    <t>MKR 2015 03.0 1 03496</t>
  </si>
  <si>
    <t>DADANG SUPARMAN</t>
  </si>
  <si>
    <t>MKR 2015 03.0 1 11486</t>
  </si>
  <si>
    <t>21-10-2015 </t>
  </si>
  <si>
    <t>12725/P/C.3/XII/2016</t>
  </si>
  <si>
    <t>23-03-2015 </t>
  </si>
  <si>
    <t>CIBUNAR</t>
  </si>
  <si>
    <t>SUHAETI</t>
  </si>
  <si>
    <t>MKR 2015 03.0 1 01974</t>
  </si>
  <si>
    <t>MISTA</t>
  </si>
  <si>
    <t>MKR 2015 03.0 1 03497</t>
  </si>
  <si>
    <t>20-04-2015 </t>
  </si>
  <si>
    <t>TJOYO</t>
  </si>
  <si>
    <t>DIDI</t>
  </si>
  <si>
    <t>NARIMBANG</t>
  </si>
  <si>
    <t>ETI ROHAETI</t>
  </si>
  <si>
    <t>MKR 2015 03.0 1 13921</t>
  </si>
  <si>
    <t>30-12-2015 </t>
  </si>
  <si>
    <t>RIZAL MUHAMAD R</t>
  </si>
  <si>
    <t>MKR 2015 03.0 1 01962</t>
  </si>
  <si>
    <t>EMI SUHAEMI</t>
  </si>
  <si>
    <t>EMPONG SUKAESIH</t>
  </si>
  <si>
    <t>EMIS MULYATI</t>
  </si>
  <si>
    <t>MKR 2015 03.0 1 04848</t>
  </si>
  <si>
    <t>13-05-2015 </t>
  </si>
  <si>
    <t>NINGSIH</t>
  </si>
  <si>
    <t>SAPRUDIN HIDAYATULLAH</t>
  </si>
  <si>
    <t>MKR 2015 03.0 1 03503</t>
  </si>
  <si>
    <t>MKR 2015 03.0 1 06096</t>
  </si>
  <si>
    <t>15-06-2015 </t>
  </si>
  <si>
    <t>WIWIN WIDANINGSIH</t>
  </si>
  <si>
    <t>ERWIN YUNIAR</t>
  </si>
  <si>
    <t>MKR 2015 03.0 1 10084</t>
  </si>
  <si>
    <t>18-09-2015 </t>
  </si>
  <si>
    <t>YAYAN NURHAYATI</t>
  </si>
  <si>
    <t>MKR 2015 03.0 1 06081</t>
  </si>
  <si>
    <t>DIAN MULYANA</t>
  </si>
  <si>
    <t>MKR 2015 03.0 1 01964</t>
  </si>
  <si>
    <t>NANI SURYANI</t>
  </si>
  <si>
    <t>MKR 2015 03.0 1 03481</t>
  </si>
  <si>
    <t>BANDUNG SOEKARNO HATTA</t>
  </si>
  <si>
    <t>UCE AHMAD</t>
  </si>
  <si>
    <t>MTG 2015 03.0 1 09755</t>
  </si>
  <si>
    <t>12733/P/C.3/XII/2016</t>
  </si>
  <si>
    <t>CASRIKO</t>
  </si>
  <si>
    <t>MTG 2016 03.00 01 002 1 001120</t>
  </si>
  <si>
    <t>13211/P/C.3/XII/2016</t>
  </si>
  <si>
    <t>441701006412105</t>
  </si>
  <si>
    <t>441701005798100</t>
  </si>
  <si>
    <t>441801006906108 </t>
  </si>
  <si>
    <t>442501009116101 </t>
  </si>
  <si>
    <t>442501009373101 </t>
  </si>
  <si>
    <t>442501009069100 </t>
  </si>
  <si>
    <t>442401003971101 </t>
  </si>
  <si>
    <t>443001008102102 </t>
  </si>
  <si>
    <t>442501009588104 </t>
  </si>
  <si>
    <t>442501009551107 </t>
  </si>
  <si>
    <t>442501009468100 </t>
  </si>
  <si>
    <t>442501009317105 </t>
  </si>
  <si>
    <t>441701006119105 </t>
  </si>
  <si>
    <t>441901010127106 </t>
  </si>
  <si>
    <t>442501009437109 </t>
  </si>
  <si>
    <t>442801012472108 </t>
  </si>
  <si>
    <t>442801011900108 </t>
  </si>
  <si>
    <t>442801011591103 </t>
  </si>
  <si>
    <t>444001008423103 </t>
  </si>
  <si>
    <t>40701002151104</t>
  </si>
  <si>
    <t>TUBAGUS ISMAIL</t>
  </si>
  <si>
    <t>PERMATA</t>
  </si>
  <si>
    <t>1130211001292</t>
  </si>
  <si>
    <t>AAN SURYANA SURYANTO</t>
  </si>
  <si>
    <t>1130320000878</t>
  </si>
  <si>
    <t>1080225000054</t>
  </si>
  <si>
    <t>1120813000276</t>
  </si>
  <si>
    <t>1110506001324</t>
  </si>
  <si>
    <t>1130128000534</t>
  </si>
  <si>
    <t>1130319000207</t>
  </si>
  <si>
    <t>1130222000838</t>
  </si>
  <si>
    <t>1120619001037</t>
  </si>
  <si>
    <t>1121227000350</t>
  </si>
  <si>
    <t>1121113000787</t>
  </si>
  <si>
    <t>1120405001382</t>
  </si>
  <si>
    <t>1130111001294</t>
  </si>
  <si>
    <t>1121211000751</t>
  </si>
  <si>
    <t>1121227000324</t>
  </si>
  <si>
    <t>1130314000948</t>
  </si>
  <si>
    <t>KCP RANCAEKEK</t>
  </si>
  <si>
    <t>5170502003485</t>
  </si>
  <si>
    <t>MTG 2014 03.0 2 02120</t>
  </si>
  <si>
    <t>13059/P/C.3/XII/2016</t>
  </si>
  <si>
    <t>KCP CIMINDI</t>
  </si>
  <si>
    <t>BSD</t>
  </si>
  <si>
    <t>BATAM</t>
  </si>
  <si>
    <t>HASYIM ASHARI</t>
  </si>
  <si>
    <t>KCP PERMATA HIJAU</t>
  </si>
  <si>
    <t>TEDI SUKMANA HARUN</t>
  </si>
  <si>
    <t>MKR 2012 03.0 1 03501</t>
  </si>
  <si>
    <t>ROSTIAWATI</t>
  </si>
  <si>
    <t>EWIS LIBERTY HANAH</t>
  </si>
  <si>
    <t>MKR 2012 03.0 1 06761</t>
  </si>
  <si>
    <t>TRI KARTIKA</t>
  </si>
  <si>
    <t>METI KORYATI</t>
  </si>
  <si>
    <t>MTG 2014 03.0 1 01406</t>
  </si>
  <si>
    <t>MTG 2009 03.0 1 03 1407</t>
  </si>
  <si>
    <t>YUDI PRATAMA</t>
  </si>
  <si>
    <t>BAHRULLAJI</t>
  </si>
  <si>
    <t>MTG 2015 03.0 1 11838</t>
  </si>
  <si>
    <t>MTG 2015 03.0 1 10211</t>
  </si>
  <si>
    <t>1140305000046</t>
  </si>
  <si>
    <t>1090511000428</t>
  </si>
  <si>
    <t>1150811000451</t>
  </si>
  <si>
    <t>1150910000562</t>
  </si>
  <si>
    <t>13195/P/C.3/XII/2016</t>
  </si>
  <si>
    <t>13049/P/C.3/XII/2016</t>
  </si>
  <si>
    <t>13054/P/C.3/XII/2016</t>
  </si>
  <si>
    <t>13196/P/C.3/XII/2016</t>
  </si>
  <si>
    <t>12845/P/C.3/XII/2016</t>
  </si>
  <si>
    <t>SHM NO. 4624</t>
  </si>
  <si>
    <t>-</t>
  </si>
  <si>
    <t>1. AJB NO. 1470/2011     2. AJB NO. 119/2010</t>
  </si>
  <si>
    <t>SHM NO. 00537 ; SHM NO. 00511</t>
  </si>
  <si>
    <t>DINI MARYANI</t>
  </si>
  <si>
    <t>DICKI HERMAWAN</t>
  </si>
  <si>
    <t>DEWI SUSANTI S</t>
  </si>
  <si>
    <t>MKR 2015 03.0 1 01065</t>
  </si>
  <si>
    <t>DEVI RATNASARI</t>
  </si>
  <si>
    <t>INDRA YUDI BRATA</t>
  </si>
  <si>
    <t>ENCAS NURHAYATI</t>
  </si>
  <si>
    <t>MKR 2015 03.0 1 02645-15.1R2</t>
  </si>
  <si>
    <t>LE.007.000069</t>
  </si>
  <si>
    <t>LE.009.000063</t>
  </si>
  <si>
    <t>BD.007.000134</t>
  </si>
  <si>
    <t>AD.007.000162</t>
  </si>
  <si>
    <t>LB.010.000072</t>
  </si>
  <si>
    <t>LF.008.000056</t>
  </si>
  <si>
    <t>LF.021.000086</t>
  </si>
  <si>
    <t>12743/P/C.3/XII/2016</t>
  </si>
  <si>
    <t>13060/P/C.3/XII/2016</t>
  </si>
  <si>
    <t>AJB NO 360/2014</t>
  </si>
  <si>
    <t>AJB NO. 122/2015</t>
  </si>
  <si>
    <t>AJB NO. 221/2011</t>
  </si>
  <si>
    <t>SHM NO. 01040</t>
  </si>
  <si>
    <t>SHM NO. 769</t>
  </si>
  <si>
    <t>AJB NO. 0893/BTJ/X/2012</t>
  </si>
  <si>
    <t>AJB NO. 110/BTJ/I/2011</t>
  </si>
  <si>
    <t>LUNAS</t>
  </si>
  <si>
    <t>CP/CPS</t>
  </si>
  <si>
    <t>UPC/UPS</t>
  </si>
  <si>
    <t>SADANG SERANG</t>
  </si>
  <si>
    <t>JATI</t>
  </si>
  <si>
    <t>SARI ASIH</t>
  </si>
  <si>
    <t>KEBON KOPI</t>
  </si>
  <si>
    <t>SUKAMULYA</t>
  </si>
  <si>
    <t>CIBABAT</t>
  </si>
  <si>
    <t>PASAR NANJUNG</t>
  </si>
  <si>
    <t>TURANGGA</t>
  </si>
  <si>
    <t>CISARANTEN KULON</t>
  </si>
  <si>
    <t>PANYILEUKAN</t>
  </si>
  <si>
    <t>UPC CIGADO</t>
  </si>
  <si>
    <t>TITA SUTIARSIH</t>
  </si>
  <si>
    <t>IWAN SUNARYO</t>
  </si>
  <si>
    <t>GERDY HERMAN</t>
  </si>
  <si>
    <t>UPS MAJASETRA</t>
  </si>
  <si>
    <t>Margareta Ramagus</t>
  </si>
  <si>
    <t>Bazoka Simarmata</t>
  </si>
  <si>
    <t>Gunawan, SE</t>
  </si>
  <si>
    <t>Teddy Hidayat, Ir</t>
  </si>
  <si>
    <t>Joko Sapto Wibowo</t>
  </si>
  <si>
    <t>Imas Eliyati</t>
  </si>
  <si>
    <t>Budi</t>
  </si>
  <si>
    <t>Yayah Rokayah</t>
  </si>
  <si>
    <t>Inda Gustiawati</t>
  </si>
  <si>
    <t>Sri Budi Hartini</t>
  </si>
  <si>
    <t>Ridwan Hadianto</t>
  </si>
  <si>
    <t>Aripin</t>
  </si>
  <si>
    <t>Nico Ramadona</t>
  </si>
  <si>
    <t>Irman Firmansyah</t>
  </si>
  <si>
    <t>Heru Sutomarmo</t>
  </si>
  <si>
    <t>Metro</t>
  </si>
  <si>
    <t>UPC Lembang</t>
  </si>
  <si>
    <t>UPC Jamika</t>
  </si>
  <si>
    <t>UPC Pasar Ujungberung</t>
  </si>
  <si>
    <t>UPC Cibaduyut</t>
  </si>
  <si>
    <t>UPC Antapani</t>
  </si>
  <si>
    <t>MKR 2016 03.0 1 10519</t>
  </si>
  <si>
    <t>MKR 2016 03.0 01  1 00734</t>
  </si>
  <si>
    <t>MKR 2015 03.0 1 06181</t>
  </si>
  <si>
    <t>MKR 2015 03.0 1 00802</t>
  </si>
  <si>
    <t>MKR 2016 03.00 02 2 000238</t>
  </si>
  <si>
    <t>MKR 2015 03.0 2 01630</t>
  </si>
  <si>
    <t>MKR 2016 03.0 01 1 04286</t>
  </si>
  <si>
    <t>MKR 2016 03.0 01 1 07349</t>
  </si>
  <si>
    <t>MKR 2016 03.0 01 1 00364</t>
  </si>
  <si>
    <t>MKR 2015 03.0 2 00131</t>
  </si>
  <si>
    <t>MKR 2016 03.0 01 1 08960</t>
  </si>
  <si>
    <t>MKR 2015 03.0 1 1 05275</t>
  </si>
  <si>
    <t>MKR 2016 03.0 01 1 04829</t>
  </si>
  <si>
    <t>MKR 2015 03.0 01 1 03413</t>
  </si>
  <si>
    <t>1335816030000106</t>
  </si>
  <si>
    <t>1326715030000473</t>
  </si>
  <si>
    <t>1326615030000491</t>
  </si>
  <si>
    <t>1326615030001044</t>
  </si>
  <si>
    <t>6022316140000622/ARRUM/2016</t>
  </si>
  <si>
    <t>6022315140000103/ARRUM/2015</t>
  </si>
  <si>
    <t>1314716030000251</t>
  </si>
  <si>
    <t>1334316030000058</t>
  </si>
  <si>
    <t>1335715030000191</t>
  </si>
  <si>
    <t>6025514140000410</t>
  </si>
  <si>
    <t>1326416030000205</t>
  </si>
  <si>
    <t>1326416030000213</t>
  </si>
  <si>
    <t>1312115030000332</t>
  </si>
  <si>
    <t>1334616030000135</t>
  </si>
  <si>
    <t>1312215030000363</t>
  </si>
  <si>
    <t>451/P/C.3/I/2017</t>
  </si>
  <si>
    <t>447/P/C.3/I/2017</t>
  </si>
  <si>
    <t>644/P/C.3/I/2017</t>
  </si>
  <si>
    <t>637/P/C.3/I/2017</t>
  </si>
  <si>
    <t>115/P/C.3/I/2017</t>
  </si>
  <si>
    <t>114/P/C.3/I/2017</t>
  </si>
  <si>
    <t>445/P/C.3/I/2017</t>
  </si>
  <si>
    <t>439/P/C.3/I/2017</t>
  </si>
  <si>
    <t>440/P/C.3/I/2017</t>
  </si>
  <si>
    <t>564/P/C.3/I/2017</t>
  </si>
  <si>
    <t>565/P/C.3/I/2017</t>
  </si>
  <si>
    <t>567/P/C.3/I/2017</t>
  </si>
  <si>
    <t>SEPEDA MOTOR &amp; MOBIL</t>
  </si>
  <si>
    <t>3 Unit Motor (Suzuki Inazuma,Honda Vario,Honda Scoopy)</t>
  </si>
  <si>
    <t>1 Unit Motor Yamaha Mio</t>
  </si>
  <si>
    <t>1 Mobil Suzuki Swift</t>
  </si>
  <si>
    <t>1 Motor Honda</t>
  </si>
  <si>
    <t>1 Motor Honda Beat</t>
  </si>
  <si>
    <t>1 Motor Honda Supra X</t>
  </si>
  <si>
    <t>2 Motor(Honda,Yamaha)</t>
  </si>
  <si>
    <t>BPKB NO. L01529458 7 M00134619</t>
  </si>
  <si>
    <t>BPKB No. L02098985</t>
  </si>
  <si>
    <t>BPKB No. J01281830</t>
  </si>
  <si>
    <t>BPKB No. C8362687H</t>
  </si>
  <si>
    <t>BPKB No. J02847054</t>
  </si>
  <si>
    <t>BPKB No. H07486322</t>
  </si>
  <si>
    <t>BPKB No. K07472581,J02483623,K11126131</t>
  </si>
  <si>
    <t>BPKB No. E8157158</t>
  </si>
  <si>
    <t>BPKB No. M03071667</t>
  </si>
  <si>
    <t>BPKB No. L11036014</t>
  </si>
  <si>
    <t>BPKB No. K12839924</t>
  </si>
  <si>
    <t>BPKB No. E9045535H</t>
  </si>
  <si>
    <t>BPKB No. I03089535</t>
  </si>
  <si>
    <t>BPKB No. KO7594634 ; BPKB No. KI2598628</t>
  </si>
  <si>
    <t>S/D JAN-17</t>
  </si>
  <si>
    <t>DEDE ROMLI</t>
  </si>
  <si>
    <t>SANTI ERNAWATI</t>
  </si>
  <si>
    <t>NANDANG ABDURAHMAN</t>
  </si>
  <si>
    <t>MIMIN LASMINI</t>
  </si>
  <si>
    <t>ABAS SULAEMAN</t>
  </si>
  <si>
    <t>LINA RESMIANA</t>
  </si>
  <si>
    <t>SUGESTIANA ARSYAD</t>
  </si>
  <si>
    <t>MKR 2012 03.0  1 03683</t>
  </si>
  <si>
    <t>MKR 2012 03.0  1 04450</t>
  </si>
  <si>
    <t>MKR 2012 03.0  1 02369</t>
  </si>
  <si>
    <t>444/P/C.3/I/2017</t>
  </si>
  <si>
    <t>452/P/C.3/I/2017</t>
  </si>
  <si>
    <t>638/P/C.3/I/2017</t>
  </si>
  <si>
    <t>449/P/C.3/I/2017</t>
  </si>
  <si>
    <t>SHM NO. 240/2012</t>
  </si>
  <si>
    <t>SHM NO. 1400</t>
  </si>
  <si>
    <t>SHM NO. 360</t>
  </si>
  <si>
    <t>AJB NO. 531/2012</t>
  </si>
  <si>
    <t>SHM NO. 97</t>
  </si>
  <si>
    <t>APHB No. 1320/2011</t>
  </si>
  <si>
    <t>SHM No. 00854</t>
  </si>
  <si>
    <t>SHM No. 2467</t>
  </si>
  <si>
    <t>1100723000543</t>
  </si>
  <si>
    <r>
      <t xml:space="preserve">AGIEL </t>
    </r>
    <r>
      <rPr>
        <b/>
        <sz val="9"/>
        <color rgb="FF002060"/>
        <rFont val="Tahoma"/>
        <family val="2"/>
      </rPr>
      <t>(Cikupa)</t>
    </r>
  </si>
  <si>
    <r>
      <t xml:space="preserve">AI SITI AMINAH </t>
    </r>
    <r>
      <rPr>
        <b/>
        <sz val="9"/>
        <color rgb="FF002060"/>
        <rFont val="Tahoma"/>
        <family val="2"/>
      </rPr>
      <t>( CIPARAY )</t>
    </r>
  </si>
  <si>
    <r>
      <t xml:space="preserve">ENI NURHAENI </t>
    </r>
    <r>
      <rPr>
        <b/>
        <sz val="9"/>
        <color rgb="FF002060"/>
        <rFont val="Tahoma"/>
        <family val="2"/>
      </rPr>
      <t>(BPKAD Lebak)</t>
    </r>
  </si>
  <si>
    <t>1101022000387</t>
  </si>
  <si>
    <t>1130213001525</t>
  </si>
  <si>
    <t>EUIS LUSEU LAELASARI</t>
  </si>
  <si>
    <t>MUHAMAD ALI RAMDAN</t>
  </si>
  <si>
    <t>1121126000201</t>
  </si>
  <si>
    <t>RANGGA M BARKAH</t>
  </si>
  <si>
    <t>1130206001577</t>
  </si>
  <si>
    <t>MTG 2012 03.0 2 05529</t>
  </si>
  <si>
    <t>566/P/C.3/I/2017</t>
  </si>
  <si>
    <t>LE.008.000094</t>
  </si>
  <si>
    <t>NENDEN NURENDAH</t>
  </si>
  <si>
    <t>ASEP DADAN</t>
  </si>
  <si>
    <t>MTG 2016 03.00 01 002 1 001383</t>
  </si>
  <si>
    <t>116/P/C.3/I/2017</t>
  </si>
  <si>
    <t>448/P/C.3/I/2017</t>
  </si>
  <si>
    <t>UNIT MOCH. TOHA</t>
  </si>
  <si>
    <t>KIYAT PAMBUDI</t>
  </si>
  <si>
    <t>MEGA PURNAMA</t>
  </si>
  <si>
    <t>NASRUDIN</t>
  </si>
  <si>
    <t>SYARIP HIDAYAT</t>
  </si>
  <si>
    <t>KATINI DWI LAKSANI</t>
  </si>
  <si>
    <t>BEJO WAHYUDI</t>
  </si>
  <si>
    <t>EEP SETIAWAN</t>
  </si>
  <si>
    <t>HENDRA DELVIS</t>
  </si>
  <si>
    <t>BOBBY KRESHNA SYAHRIL</t>
  </si>
  <si>
    <t>TETTY ARYANTI</t>
  </si>
  <si>
    <t>ASEP ZAKARIA</t>
  </si>
  <si>
    <t>HIKMAT BUDIMAN</t>
  </si>
  <si>
    <t>NORI SUPRIYADI</t>
  </si>
  <si>
    <t>SUTRISNA</t>
  </si>
  <si>
    <t>IMAS MASRIAH</t>
  </si>
  <si>
    <t>WALI KOMARI</t>
  </si>
  <si>
    <t>KARTONO</t>
  </si>
  <si>
    <t>HERI SUWANTO</t>
  </si>
  <si>
    <t>JONI EFENDI</t>
  </si>
  <si>
    <t>MARIAM</t>
  </si>
  <si>
    <t>WIWIN KARTINI</t>
  </si>
  <si>
    <t>HABSOH PERLINA</t>
  </si>
  <si>
    <t>IMAS KARTIKA</t>
  </si>
  <si>
    <t>HESTI RESTI KARYANI</t>
  </si>
  <si>
    <t>NENG TETI MULYATI</t>
  </si>
  <si>
    <t>PIPIT HASANAH</t>
  </si>
  <si>
    <t>YANA</t>
  </si>
  <si>
    <t>DADANG ISMAIL</t>
  </si>
  <si>
    <t>SACA</t>
  </si>
  <si>
    <t>DONAL ARIANTO GALINGGING</t>
  </si>
  <si>
    <t>EULIS MARYATI</t>
  </si>
  <si>
    <t>ACEP SOPYAN</t>
  </si>
  <si>
    <t>DEDEH HARMENI </t>
  </si>
  <si>
    <t>RISHARSONO</t>
  </si>
  <si>
    <t>WIJIANTO</t>
  </si>
  <si>
    <t>SUMARDI </t>
  </si>
  <si>
    <t>UDIN ROSMANA </t>
  </si>
  <si>
    <t>NANA SOBARNAS </t>
  </si>
  <si>
    <t>PIAN SOPIAN </t>
  </si>
  <si>
    <t>MKR 2015 03.0 1 12014</t>
  </si>
  <si>
    <t>MKR 2015 03.0 1 02333</t>
  </si>
  <si>
    <t>MKR 2015 03.0 1 04418</t>
  </si>
  <si>
    <t>MKR 2015 03.0 1 03434</t>
  </si>
  <si>
    <t>MKR 2015 03.0 1 02328</t>
  </si>
  <si>
    <t>MKR 2015 03.0 1 03435</t>
  </si>
  <si>
    <t>MKR 2015 03.0 1 02332</t>
  </si>
  <si>
    <t>MKR 2015 03.0 1 10854</t>
  </si>
  <si>
    <t>MKR 2015 03.0 1 12015</t>
  </si>
  <si>
    <t>MKR 2015 03.0 1 03927</t>
  </si>
  <si>
    <t>MKR 2015 03.0 1 02336</t>
  </si>
  <si>
    <t>MKR 2015 03.0 1 12193</t>
  </si>
  <si>
    <t>MKR 2015 03.0 1 12202</t>
  </si>
  <si>
    <t>MKR 2015 03.0 1 02178</t>
  </si>
  <si>
    <t>MKR 2015 03.0 1 02204</t>
  </si>
  <si>
    <t>MKR 2015 03.0 1 10071</t>
  </si>
  <si>
    <t>MKR 2015 03.0 1 08735</t>
  </si>
  <si>
    <t>MKR 2015 03.0 1 02195</t>
  </si>
  <si>
    <t>MKR 2015 03.0 1 04518</t>
  </si>
  <si>
    <t>MKR 2015 03.0 1 07034</t>
  </si>
  <si>
    <t>MKR 2015 03.0 1 12207</t>
  </si>
  <si>
    <t>MKR 2015 03.0 1 03452</t>
  </si>
  <si>
    <t>MKR 2015 03.0 1 04507</t>
  </si>
  <si>
    <t>MKR 2015 03.0 1 12116</t>
  </si>
  <si>
    <t>12-11-2015 </t>
  </si>
  <si>
    <t>MKR 2015 03.0 1 06939</t>
  </si>
  <si>
    <t>10-07-2015 </t>
  </si>
  <si>
    <t>MKR 2015 03.0 1 08555</t>
  </si>
  <si>
    <t>24-08-2015 </t>
  </si>
  <si>
    <t>MKR 2015 03.0 1 06940</t>
  </si>
  <si>
    <t>MKR 2015 03.0 1 09764</t>
  </si>
  <si>
    <t>16-09-2015</t>
  </si>
  <si>
    <t>BANDUNG KOPO</t>
  </si>
  <si>
    <t>563/P/C.3/I/2017</t>
  </si>
  <si>
    <t>641/P/C.3/I/2017</t>
  </si>
  <si>
    <t>647/P/C.3/I/2017</t>
  </si>
  <si>
    <t>635/P/C.3/I/2017</t>
  </si>
  <si>
    <t>442/P/C.3/I/2017</t>
  </si>
  <si>
    <t>089501013209103</t>
  </si>
  <si>
    <t>089501013299108</t>
  </si>
  <si>
    <t>089501013235104</t>
  </si>
  <si>
    <t>089501013563109 </t>
  </si>
  <si>
    <t>089501013346109 </t>
  </si>
  <si>
    <t>089501013691106 </t>
  </si>
  <si>
    <t>089501013627107</t>
  </si>
  <si>
    <t>089501013226105</t>
  </si>
  <si>
    <t>089501013633108</t>
  </si>
  <si>
    <t>089501013521107</t>
  </si>
  <si>
    <t>089501013240109</t>
  </si>
  <si>
    <t>089501013763107</t>
  </si>
  <si>
    <t>089501013348101</t>
  </si>
  <si>
    <t>089501013623103</t>
  </si>
  <si>
    <t>077301007745101</t>
  </si>
  <si>
    <t>077301007744105 </t>
  </si>
  <si>
    <t>077301007671108 </t>
  </si>
  <si>
    <t>077301007802107 </t>
  </si>
  <si>
    <t>077301007547105</t>
  </si>
  <si>
    <t>077301007763109 </t>
  </si>
  <si>
    <t>077301007846101 </t>
  </si>
  <si>
    <t>077301007535108</t>
  </si>
  <si>
    <t>KCP DEPOK</t>
  </si>
  <si>
    <t>ASEP FAUZI</t>
  </si>
  <si>
    <t>DEDI</t>
  </si>
  <si>
    <t>NURSIDAH</t>
  </si>
  <si>
    <t xml:space="preserve">DEDEN </t>
  </si>
  <si>
    <t>ANDRIE HADISUDIANTO</t>
  </si>
  <si>
    <t>CECEP WAWAN ZAENAL MUTAQIN</t>
  </si>
  <si>
    <t>PT. SEGARA MUKTI ABADI</t>
  </si>
  <si>
    <t>GANJAR NAZARRUDIN KERTARAHARJA</t>
  </si>
  <si>
    <t>MKR 2013 03.0 1 00019</t>
  </si>
  <si>
    <t>KBG 2017 03.00 1 00000299</t>
  </si>
  <si>
    <t>MTG 2015 03.0 1 10512</t>
  </si>
  <si>
    <t>0064858734001</t>
  </si>
  <si>
    <t>1150813000499</t>
  </si>
  <si>
    <t>944/P/C.3/II/2017</t>
  </si>
  <si>
    <t>942/P/C.3/II/2017</t>
  </si>
  <si>
    <t>1105/P/C.3/II/2017</t>
  </si>
  <si>
    <t>1236/P/C.3/II/2017</t>
  </si>
  <si>
    <t>1267/P/C.3/II/2017</t>
  </si>
  <si>
    <t>1239/P/C.3/II/2017</t>
  </si>
  <si>
    <t>KCP MALANGBONG</t>
  </si>
  <si>
    <t>KCP LIMBANGAN</t>
  </si>
  <si>
    <t>KCP WANARAJA</t>
  </si>
  <si>
    <t>S. PARMAN</t>
  </si>
  <si>
    <t>6163/P/C.3/VI/2014</t>
  </si>
  <si>
    <t>S/D Des-16</t>
  </si>
  <si>
    <t>s.d Des 16</t>
  </si>
  <si>
    <t>1120524000868</t>
  </si>
  <si>
    <t>1080715000108</t>
  </si>
  <si>
    <t>1111214000274</t>
  </si>
  <si>
    <t>1091119000431</t>
  </si>
  <si>
    <t>1090120000877</t>
  </si>
  <si>
    <t>1111223000777</t>
  </si>
  <si>
    <t>1130319001292</t>
  </si>
  <si>
    <t>1110927000002</t>
  </si>
  <si>
    <t>1130320001360</t>
  </si>
  <si>
    <t>1120827000105</t>
  </si>
  <si>
    <t>1120920000510</t>
  </si>
  <si>
    <t>1130322000732</t>
  </si>
  <si>
    <t>1120626000479</t>
  </si>
  <si>
    <t>1071212000451</t>
  </si>
  <si>
    <t>AGUS TAKARIA</t>
  </si>
  <si>
    <t>IDA MAIDA</t>
  </si>
  <si>
    <t>ROSID NANDANG PERMANA</t>
  </si>
  <si>
    <t>1070823000518</t>
  </si>
  <si>
    <t>CollFee</t>
  </si>
  <si>
    <t>1080911000753</t>
  </si>
  <si>
    <t>1091103000093</t>
  </si>
  <si>
    <t>1140218000484</t>
  </si>
  <si>
    <t>1130322000941</t>
  </si>
  <si>
    <t>PENGAJUAN KLAIM</t>
  </si>
  <si>
    <t>PERNGAJUAN KLAIM</t>
  </si>
  <si>
    <t>LILIS RATNA SARI</t>
  </si>
  <si>
    <t>WARSITO</t>
  </si>
  <si>
    <t>RM. SOSROWINARSIDITYO</t>
  </si>
  <si>
    <t>TINA MARIA</t>
  </si>
  <si>
    <t>NU'MAN FAUZI SAEPUDIN</t>
  </si>
  <si>
    <t>SANDY SUSANTO</t>
  </si>
  <si>
    <t>NURLAELY ASTUTI</t>
  </si>
  <si>
    <t>DIAN NOVITA ANDRIYANI</t>
  </si>
  <si>
    <t>NENENG TRIMULYA</t>
  </si>
  <si>
    <t>MKR 2016 03.0 01 1 08700</t>
  </si>
  <si>
    <t>MKR 2015 03.0 1 00631</t>
  </si>
  <si>
    <t>MKR 2016 03.0 01 1 13582</t>
  </si>
  <si>
    <t>MKR 2016 03.0 01 1 04782</t>
  </si>
  <si>
    <t>MKR 2015 03.0 1 07211</t>
  </si>
  <si>
    <t>MKR 2015 03.0 1 00799</t>
  </si>
  <si>
    <t>MKR 2016 03.0 1 11029</t>
  </si>
  <si>
    <t>MKR 2015 03.0 1 02075</t>
  </si>
  <si>
    <t>MKR 2015 03.0 1 03970</t>
  </si>
  <si>
    <t>09/13125.KREASI/2017</t>
  </si>
  <si>
    <t>09/13315.KLAIM/2017</t>
  </si>
  <si>
    <t>05/13115.00/2017</t>
  </si>
  <si>
    <t>25/13332/KLAIM/I/2017</t>
  </si>
  <si>
    <t>28/KLAIM.KREASI/13266/I/2017</t>
  </si>
  <si>
    <t>30/KLAIM.KREASI/13266/I/2017</t>
  </si>
  <si>
    <t>002/KLAIM.KREASI/13262/I/2017</t>
  </si>
  <si>
    <t>001/KLAIM.KREASI/13259/I/2017</t>
  </si>
  <si>
    <t>001/KLAIM.KREASI/13265/I/2017</t>
  </si>
  <si>
    <t>31/KREASI/13125/2017</t>
  </si>
  <si>
    <t>002/13161.00/2017</t>
  </si>
  <si>
    <t>1108/P/C.3/II/2017</t>
  </si>
  <si>
    <t>1107/P/C.3/II/2017</t>
  </si>
  <si>
    <t>1106/P/C.3/II/2017</t>
  </si>
  <si>
    <t>1098/P/C.3/II/2017</t>
  </si>
  <si>
    <t>1097/P/C.3/II/2017</t>
  </si>
  <si>
    <t>1250/P/C.3/II/2017</t>
  </si>
  <si>
    <t>1235/P/C.3/II/2017</t>
  </si>
  <si>
    <t>1312515030001596</t>
  </si>
  <si>
    <t>1331516030000106</t>
  </si>
  <si>
    <t>1311515030000011</t>
  </si>
  <si>
    <t>1333216030000366</t>
  </si>
  <si>
    <t>1326616030000317</t>
  </si>
  <si>
    <t>1326615030000798</t>
  </si>
  <si>
    <t>1326215030000078</t>
  </si>
  <si>
    <t>1325916030000411</t>
  </si>
  <si>
    <t>1326415030000249</t>
  </si>
  <si>
    <t>1312515030000382</t>
  </si>
  <si>
    <t>UPC CIKUTRA</t>
  </si>
  <si>
    <t>UPC PASAR INDUK GEDEBAGE</t>
  </si>
  <si>
    <t>BPKB NO. L09492351</t>
  </si>
  <si>
    <t>BPKB NO. F03393358H</t>
  </si>
  <si>
    <t>BPKB NO. C4140840G</t>
  </si>
  <si>
    <t>BPKB NO. K4488232</t>
  </si>
  <si>
    <t>BPKB NO. I11040801</t>
  </si>
  <si>
    <t>BPKB NO. J03106691</t>
  </si>
  <si>
    <t>BPKB NO. I11039342</t>
  </si>
  <si>
    <t>BPKB NO. M03417489</t>
  </si>
  <si>
    <t>BPKB NO. K01483798</t>
  </si>
  <si>
    <t>BPKB NO. G1729873H</t>
  </si>
  <si>
    <t>229/KCP/MLB/2016</t>
  </si>
  <si>
    <t>228/KCP/MLB/2016</t>
  </si>
  <si>
    <t>227/KCP/MLB/2016</t>
  </si>
  <si>
    <t>242/Krd-Lmb/2016</t>
  </si>
  <si>
    <t>243/Krd-Lmb/2016</t>
  </si>
  <si>
    <t>124/Krd-Lmb/2016</t>
  </si>
  <si>
    <t>0439/SKJ-UMKM/2016</t>
  </si>
  <si>
    <t>434/GRT-WNR/2015</t>
  </si>
  <si>
    <t>012/KRD-S.PAR/I/2017</t>
  </si>
  <si>
    <t>469/Grt-Krd/2016</t>
  </si>
  <si>
    <t>AJB NO. 581/2004</t>
  </si>
  <si>
    <t>AJB NO. 436/2008</t>
  </si>
  <si>
    <t>AJB NO. 51/2013</t>
  </si>
  <si>
    <t>SHM NO. 31</t>
  </si>
  <si>
    <t>SHM NO. 173</t>
  </si>
  <si>
    <t>SHM NO. 87</t>
  </si>
  <si>
    <t>SHM NO. 745</t>
  </si>
  <si>
    <t>SHM NO. 902</t>
  </si>
  <si>
    <t>IDA RODIAH</t>
  </si>
  <si>
    <t>TEDY SUNJAYA</t>
  </si>
  <si>
    <t>UMU 2016 03.0 2 000056</t>
  </si>
  <si>
    <t>MTG 2014 03.0 2 05130</t>
  </si>
  <si>
    <t>KCP JAMIKA</t>
  </si>
  <si>
    <t>5310502002223</t>
  </si>
  <si>
    <t>54B/S-BDG/MJY/2017</t>
  </si>
  <si>
    <t>191/S-BRG/JMK/2016</t>
  </si>
  <si>
    <t>1237/P/C.3/II/2017</t>
  </si>
  <si>
    <t>1232/P/C.3/II/2017</t>
  </si>
  <si>
    <t>AJB NO. 101/2015</t>
  </si>
  <si>
    <t>DENGAN BANK PELAKSANA PT BANK NEGARA INDONESIA</t>
  </si>
  <si>
    <t>PT BANK NEGARA</t>
  </si>
  <si>
    <t>INDONESIA</t>
  </si>
  <si>
    <t>ENJANG KOMARUDIN</t>
  </si>
  <si>
    <t>MTG 2013 03.0 1 06337</t>
  </si>
  <si>
    <t>BAL/6/9245</t>
  </si>
  <si>
    <t>1257/P/C.3/II/2017</t>
  </si>
  <si>
    <t>313953404</t>
  </si>
  <si>
    <t>C&amp;R LOAN CENTER BANDUNG</t>
  </si>
  <si>
    <t>AGUS LINGGA ASMARA</t>
  </si>
  <si>
    <t>HENDRI KRASNADI</t>
  </si>
  <si>
    <t>ENDANG SUTARDI</t>
  </si>
  <si>
    <t>SUYONO</t>
  </si>
  <si>
    <t>YANTO SUTISNA</t>
  </si>
  <si>
    <t>ASEP DEDI</t>
  </si>
  <si>
    <t>TIKA SARTIKA</t>
  </si>
  <si>
    <t>WENNI WULANDARI GUSTAMA</t>
  </si>
  <si>
    <t>SIGIT FIRNANDA</t>
  </si>
  <si>
    <t>WIWI UTAMI</t>
  </si>
  <si>
    <t>ACHMAD KOHAR MUZAKIR</t>
  </si>
  <si>
    <t>SULASMI</t>
  </si>
  <si>
    <t>DEWI CANTIKA</t>
  </si>
  <si>
    <t>MEIRINA SUSILAWATI</t>
  </si>
  <si>
    <t>ANA TARYANA</t>
  </si>
  <si>
    <t>RANI ANGGRAENI</t>
  </si>
  <si>
    <t>YAYUK RAHAYU C</t>
  </si>
  <si>
    <t>SAID</t>
  </si>
  <si>
    <t>ACHMAD MARTIN</t>
  </si>
  <si>
    <t>ANDRIYONO ADITYA SUKMA</t>
  </si>
  <si>
    <t>ENJANG HIDAYAT</t>
  </si>
  <si>
    <t>FERY YANTO</t>
  </si>
  <si>
    <t>HENDRA CIPTA</t>
  </si>
  <si>
    <t>HANIPAH MUNPARIJAH</t>
  </si>
  <si>
    <t>ELI MUSLIMIN</t>
  </si>
  <si>
    <t>ACEP SUTISNA</t>
  </si>
  <si>
    <t>WENI KUSTINI</t>
  </si>
  <si>
    <t>UAY WARIAH</t>
  </si>
  <si>
    <t>AGUS DARYANTO</t>
  </si>
  <si>
    <t>TATANG PERMANA</t>
  </si>
  <si>
    <t>TATI NURMALA</t>
  </si>
  <si>
    <t>EDI CAHYADI</t>
  </si>
  <si>
    <t>WIWI WIDYAWATI</t>
  </si>
  <si>
    <t>TUTI NURLAELA</t>
  </si>
  <si>
    <t>TITA NURHAYATI</t>
  </si>
  <si>
    <t>RONI SUPRIATNA</t>
  </si>
  <si>
    <t>TISWA</t>
  </si>
  <si>
    <t>HERLIANA PERWITA</t>
  </si>
  <si>
    <t>ROSMADEWI</t>
  </si>
  <si>
    <t>SUJADI</t>
  </si>
  <si>
    <t>DANO</t>
  </si>
  <si>
    <t>AAM AMINAH</t>
  </si>
  <si>
    <t>NANA PERMANA</t>
  </si>
  <si>
    <t>EKA NUGRAHA</t>
  </si>
  <si>
    <t>TITIN MARTINI</t>
  </si>
  <si>
    <t>ADE YUYUN GUMELAR</t>
  </si>
  <si>
    <t>IIN PRIHATIN</t>
  </si>
  <si>
    <t>ADE KARMINI</t>
  </si>
  <si>
    <t>IWAN IRAWAN</t>
  </si>
  <si>
    <t>IRPANDI</t>
  </si>
  <si>
    <t>RAHMAT SUPRIADI</t>
  </si>
  <si>
    <t>SESKA SUSIANI</t>
  </si>
  <si>
    <t>SUSENO HIDAYAT</t>
  </si>
  <si>
    <t>WAWAT HERYATI</t>
  </si>
  <si>
    <t>KOKO SUNARKO</t>
  </si>
  <si>
    <t>DEVIYANTI</t>
  </si>
  <si>
    <t>AYI ROHAYATI</t>
  </si>
  <si>
    <t>MIA KHAERANI</t>
  </si>
  <si>
    <t>TATANG SUPARMAN</t>
  </si>
  <si>
    <t>ASEP SURYAMAN</t>
  </si>
  <si>
    <t>SUTIKNO ARYANTO</t>
  </si>
  <si>
    <t>SITI NURASIAH</t>
  </si>
  <si>
    <t>PONIRAH</t>
  </si>
  <si>
    <t>ISOH SOFIAH</t>
  </si>
  <si>
    <t>DONI PURNAMA GIRI</t>
  </si>
  <si>
    <t>ASEP SUHADA</t>
  </si>
  <si>
    <t>AYAT GINANJAR</t>
  </si>
  <si>
    <t>DADANG SUMANTRI</t>
  </si>
  <si>
    <t>SONY KUSMANA AJUDIN</t>
  </si>
  <si>
    <t>ADE KOSWARA</t>
  </si>
  <si>
    <t>WISKA</t>
  </si>
  <si>
    <t>AGUS HASTA BUDI</t>
  </si>
  <si>
    <t>MUHAMAD TOHA</t>
  </si>
  <si>
    <t>YAYAN HANDAYANI</t>
  </si>
  <si>
    <t>ASEP PIAN</t>
  </si>
  <si>
    <t>WINDA HERMIATI</t>
  </si>
  <si>
    <t>RAFRIZAL</t>
  </si>
  <si>
    <t>DINAR NURHIDAYAT</t>
  </si>
  <si>
    <t>SUSI WIDYAWATI</t>
  </si>
  <si>
    <t>KUSTIWA</t>
  </si>
  <si>
    <t>LILY HARIYANA</t>
  </si>
  <si>
    <t>NITA MARYANI</t>
  </si>
  <si>
    <t>ATIM</t>
  </si>
  <si>
    <t>NURATIYO YULIANTANU</t>
  </si>
  <si>
    <t>MANDA MAHESA </t>
  </si>
  <si>
    <t>TRI SUSANTO </t>
  </si>
  <si>
    <t>NETTY SYUWARNIE </t>
  </si>
  <si>
    <t>SUROTO </t>
  </si>
  <si>
    <t>IJOT</t>
  </si>
  <si>
    <t>PANDI</t>
  </si>
  <si>
    <t>DELPA JASMAN</t>
  </si>
  <si>
    <t>NANI SULASTRI </t>
  </si>
  <si>
    <t>NENI SUPRIANI</t>
  </si>
  <si>
    <t>SUMINAR </t>
  </si>
  <si>
    <t>RANI MARYATI</t>
  </si>
  <si>
    <t>NANIN MULYANI</t>
  </si>
  <si>
    <t>AAS MARYATI</t>
  </si>
  <si>
    <t>HENDAR AFITRIANA</t>
  </si>
  <si>
    <t>DEDEN</t>
  </si>
  <si>
    <t>DIAN PUJIARTI</t>
  </si>
  <si>
    <t>SUSILAWATI</t>
  </si>
  <si>
    <t>BELLA MUTIARA NARATAMA</t>
  </si>
  <si>
    <t>BETI SRI MULYANI</t>
  </si>
  <si>
    <t>ELING SADELI</t>
  </si>
  <si>
    <t>YAYAH ROYANTI</t>
  </si>
  <si>
    <t>YODI SARIANA</t>
  </si>
  <si>
    <t>EMAN ROHMAN</t>
  </si>
  <si>
    <t>ELYAS SETIADI</t>
  </si>
  <si>
    <t>SUHAENAH</t>
  </si>
  <si>
    <t>SANDI SUSANDI</t>
  </si>
  <si>
    <t>WAHYU SETIA KURNIA</t>
  </si>
  <si>
    <t>YANI MULYANI</t>
  </si>
  <si>
    <t>IRWAN HARAHAP</t>
  </si>
  <si>
    <t>SANTI APRIYANI</t>
  </si>
  <si>
    <t>ANTI ARIYANTI</t>
  </si>
  <si>
    <t>MUCHAMAD IDRIS</t>
  </si>
  <si>
    <t>MUALI</t>
  </si>
  <si>
    <t>DADAN SURYANA</t>
  </si>
  <si>
    <t>UNANG SURYANA</t>
  </si>
  <si>
    <t>ERWIN HERMAWAN</t>
  </si>
  <si>
    <t>ANDI LALA</t>
  </si>
  <si>
    <t>ENDAH PARIDA</t>
  </si>
  <si>
    <t>TANTAN KHOERUMAN</t>
  </si>
  <si>
    <t>U RUHIAT</t>
  </si>
  <si>
    <t>P TUGIRAN</t>
  </si>
  <si>
    <t>TUTI WARTINI</t>
  </si>
  <si>
    <t>TRYA FERDIYANA WAHYUDIN</t>
  </si>
  <si>
    <t>SANDI PRAYUDI</t>
  </si>
  <si>
    <t>YETTY SETIAWATI</t>
  </si>
  <si>
    <t>UUS SETIAWAN</t>
  </si>
  <si>
    <t>MUTAMIMAN</t>
  </si>
  <si>
    <t>DADAN SUKANDAR</t>
  </si>
  <si>
    <t>KURNIAWAN</t>
  </si>
  <si>
    <t>ELIS KURNIASIH</t>
  </si>
  <si>
    <t>EYE</t>
  </si>
  <si>
    <t>YANTI DARMAYANTI</t>
  </si>
  <si>
    <t>DIAT</t>
  </si>
  <si>
    <t>ROSIYANTI</t>
  </si>
  <si>
    <t>HERI NURDIN</t>
  </si>
  <si>
    <t>RINA ISHERLINA</t>
  </si>
  <si>
    <t>UAR WARTINI</t>
  </si>
  <si>
    <t>ACHMAD GUNZALI</t>
  </si>
  <si>
    <t>HENDRA DONI</t>
  </si>
  <si>
    <t>ROSMAWATI</t>
  </si>
  <si>
    <t>SODIAH</t>
  </si>
  <si>
    <t>JAJANG NURJAMAN</t>
  </si>
  <si>
    <t>DADAN ISKANDAR</t>
  </si>
  <si>
    <t>CACA HERMAWAN</t>
  </si>
  <si>
    <t>IIS NURHAYATI</t>
  </si>
  <si>
    <t>DEDE KOSWARA</t>
  </si>
  <si>
    <t>DIJAH HODIJAH</t>
  </si>
  <si>
    <t>ENGKUN KURNIAWAN</t>
  </si>
  <si>
    <t>PEPEN JULIANA</t>
  </si>
  <si>
    <t>KARMILAH</t>
  </si>
  <si>
    <t>M LUTHFI</t>
  </si>
  <si>
    <t>SEPTIN VERA PASARIBU</t>
  </si>
  <si>
    <t>MKR 2015 03.0 1 14212</t>
  </si>
  <si>
    <t>MKR 2015 03.0 1 02658</t>
  </si>
  <si>
    <t>MKR 2015 03.0 1 03914</t>
  </si>
  <si>
    <t>MKR 2015 03.0 1 08062</t>
  </si>
  <si>
    <t>MKR 2015 03.0 1 09544</t>
  </si>
  <si>
    <t>MKR 2015 03.0 1 11225</t>
  </si>
  <si>
    <t>MKR 2016 03.0 1 00822</t>
  </si>
  <si>
    <t>MKR 2015 03.0 1 14210</t>
  </si>
  <si>
    <t>MKR 2015 03.0 1 08328</t>
  </si>
  <si>
    <t>MKR 2015 03.0 1 03060</t>
  </si>
  <si>
    <t>MKR 2015 03.0 1 14211</t>
  </si>
  <si>
    <t>MKR 2015 03.0 1 04611</t>
  </si>
  <si>
    <t>MKR 2015 03.0 1 14209</t>
  </si>
  <si>
    <t>MKR 2015 03.0 1 03061</t>
  </si>
  <si>
    <t>MKR 2015 03.0 1 03516</t>
  </si>
  <si>
    <t>MKR 2015 03.0 1 02245</t>
  </si>
  <si>
    <t>MKR 2015 03.0 1 11438</t>
  </si>
  <si>
    <t>MKR 2015 03.0 1 04473</t>
  </si>
  <si>
    <t>MKR 2015 03.0 1 09988</t>
  </si>
  <si>
    <t>MKR 2016 03.0 1 00152</t>
  </si>
  <si>
    <t>MKR 2015 03.0 1 08581</t>
  </si>
  <si>
    <t>MKR 2015 03.0 1 06972</t>
  </si>
  <si>
    <t>MKR 2015 03.0 1 04471</t>
  </si>
  <si>
    <t>MKR 2015 03.0 1 12160</t>
  </si>
  <si>
    <t>MKR 2015 03.0 1 04480</t>
  </si>
  <si>
    <t>MKR 2015 03.0 1 12153</t>
  </si>
  <si>
    <t>MKR 2015 03.0 1 11435</t>
  </si>
  <si>
    <t>MKR 2015 03.0 1 02240</t>
  </si>
  <si>
    <t>MKR 2015 03.0 1 02241</t>
  </si>
  <si>
    <t>MKR 2015 03.0 1 04472</t>
  </si>
  <si>
    <t>MKR 2015 03.0 1 03512</t>
  </si>
  <si>
    <t>MKR 2015 03.0 1 02242</t>
  </si>
  <si>
    <t>MKR 2015 03.0 1 02246</t>
  </si>
  <si>
    <t>MKR 2015 03.0 1 09993</t>
  </si>
  <si>
    <t>MKR 2015 03.0 1 03511</t>
  </si>
  <si>
    <t>MKR 2015 03.0 1 04476</t>
  </si>
  <si>
    <t>MKR 2015 03.0 1 04415</t>
  </si>
  <si>
    <t>MKR 2015 03.0 1 04419</t>
  </si>
  <si>
    <t>MKR 2015 03.0 1 12173</t>
  </si>
  <si>
    <t>MKR 2015 03.0 1 08696</t>
  </si>
  <si>
    <t>MKR 2015 03.0 1 10024</t>
  </si>
  <si>
    <t>MKR 2015 03.0 1 03565</t>
  </si>
  <si>
    <t>MKR 2015 03.0 1 02294</t>
  </si>
  <si>
    <t>MKR 2015 03.0 1 04492</t>
  </si>
  <si>
    <t>MKR 2015 03.0 1 02290</t>
  </si>
  <si>
    <t>MKR 2015 03.0 1 12049</t>
  </si>
  <si>
    <t>MKR 2015 03.0 1 10663</t>
  </si>
  <si>
    <t>MKR 2015 03.0 1 09750</t>
  </si>
  <si>
    <t>MKR 2015 03.0 1 06912</t>
  </si>
  <si>
    <t>MKR 2015 03.0 1 12047</t>
  </si>
  <si>
    <t>MKR 2015 03.0 1 02597</t>
  </si>
  <si>
    <t>MKR 2015 03.0 1 12024</t>
  </si>
  <si>
    <t>MKR 2015 03.0 1 12050</t>
  </si>
  <si>
    <t>MKR 2015 03.0 1 06024</t>
  </si>
  <si>
    <t>MKR 2015 03.0 1 13360</t>
  </si>
  <si>
    <t>MKR 2015 03.0 1 12044</t>
  </si>
  <si>
    <t>MKR 2015 03.0 1 06902</t>
  </si>
  <si>
    <t>09-07-2015 </t>
  </si>
  <si>
    <t>12-06-2015 </t>
  </si>
  <si>
    <t>MKR 2015 03.0 1 02609</t>
  </si>
  <si>
    <t>25-03-2015 </t>
  </si>
  <si>
    <t>MKR 2015 03.0 1 03146</t>
  </si>
  <si>
    <t>16-04-2015 </t>
  </si>
  <si>
    <t>MKR 2015 03.0 1 06913</t>
  </si>
  <si>
    <t>06-10-2015 </t>
  </si>
  <si>
    <t>MKR 2015 03.0 1 12054</t>
  </si>
  <si>
    <t>11-11-2015 </t>
  </si>
  <si>
    <t>MKR 2015 03.0 1 04427</t>
  </si>
  <si>
    <t>11-05-2015 </t>
  </si>
  <si>
    <t>MKR 2015 03.0 1 04435</t>
  </si>
  <si>
    <t>MKR 2015 03.0 1 06916</t>
  </si>
  <si>
    <t>MKR 2015 03.0 1 03164</t>
  </si>
  <si>
    <t>MKR 2015 03.0 1 08544</t>
  </si>
  <si>
    <t>MKR 2015 03.0 1 12029</t>
  </si>
  <si>
    <t>MKR 2015 03.0 1 11373</t>
  </si>
  <si>
    <t>MKR 2015 03.0 1 08551</t>
  </si>
  <si>
    <t>MKR 2015 03.0 1 08550</t>
  </si>
  <si>
    <t>MKR 2015 03.0 1 02624</t>
  </si>
  <si>
    <t>MKR 2015 03.0 1 02623</t>
  </si>
  <si>
    <t>MKR 2015 03.0 1 12022</t>
  </si>
  <si>
    <t>MKR 2015 03.0 1 00604</t>
  </si>
  <si>
    <t>MKR 2015 03.0 1 03135</t>
  </si>
  <si>
    <t>MKR 2015 03.0 1 04423</t>
  </si>
  <si>
    <t>MKR 2015 03.0 1 06915</t>
  </si>
  <si>
    <t>MKR 2015 03.0 1 12057</t>
  </si>
  <si>
    <t>MKR 2015 03.0 1 04430</t>
  </si>
  <si>
    <t>MKR 2015 03.0 1 08547</t>
  </si>
  <si>
    <t>MKR 2015 03.0 1 11368</t>
  </si>
  <si>
    <t>MKR 2015 03.0 1 11370</t>
  </si>
  <si>
    <t>MKR 2015 03.0 1 12056</t>
  </si>
  <si>
    <t>MKR 2015 03.0 1 02611</t>
  </si>
  <si>
    <t>MKR 2015 03.0 1 03153</t>
  </si>
  <si>
    <t>MKR 2015 03.0 1 11365</t>
  </si>
  <si>
    <t>MKR 2015 03.0 1 12041</t>
  </si>
  <si>
    <t>MKR 2015 03.0 1 03141</t>
  </si>
  <si>
    <t>MKR 2015 03.0 1 11480</t>
  </si>
  <si>
    <t>MKR 2015 03.0 1 10087</t>
  </si>
  <si>
    <t>MKR 2015 03.0 1 12265</t>
  </si>
  <si>
    <t>MKR 2015 03.0 1 13909</t>
  </si>
  <si>
    <t>MKR 2015 03.0 1 13906</t>
  </si>
  <si>
    <t>MKR 2015 03.0 1 12274</t>
  </si>
  <si>
    <t>MKR 2015 03.0 1 13927</t>
  </si>
  <si>
    <t>MKR 2015 03.0 1 08736</t>
  </si>
  <si>
    <t>MKR 2015 03.0 1 13903</t>
  </si>
  <si>
    <t>MKR 2015 03.0 1 13907</t>
  </si>
  <si>
    <t>MKR 2015 03.0 1 13905</t>
  </si>
  <si>
    <t>MKR 2015 03.0 1 12270</t>
  </si>
  <si>
    <t>MKR 2015 03.0 1 11479</t>
  </si>
  <si>
    <t>MKR 2015 03.0 1 10090</t>
  </si>
  <si>
    <t>MKR 2015 03.0 1 12243</t>
  </si>
  <si>
    <t>MKR 2015 03.0 1 07025</t>
  </si>
  <si>
    <t>MKR 2015 03.0 1 02198</t>
  </si>
  <si>
    <t>MTG 2016 03.00 01 1 001656</t>
  </si>
  <si>
    <t>075501005764101</t>
  </si>
  <si>
    <t>075501005734106</t>
  </si>
  <si>
    <t>075501005738100 </t>
  </si>
  <si>
    <t>075501005917102</t>
  </si>
  <si>
    <t>075501005804105</t>
  </si>
  <si>
    <t>442701011092105 </t>
  </si>
  <si>
    <t>442701010960101 </t>
  </si>
  <si>
    <t>443001008739103 </t>
  </si>
  <si>
    <t>444001008618106</t>
  </si>
  <si>
    <t>443501008931103 </t>
  </si>
  <si>
    <t>443501009604107 </t>
  </si>
  <si>
    <t>442401003908108 </t>
  </si>
  <si>
    <t>441701006532109 </t>
  </si>
  <si>
    <t>441701006900108</t>
  </si>
  <si>
    <t>443501009012106 </t>
  </si>
  <si>
    <t>443101005242101</t>
  </si>
  <si>
    <t>443101005473100 </t>
  </si>
  <si>
    <t>442001004980107 </t>
  </si>
  <si>
    <t>443601006224106 </t>
  </si>
  <si>
    <t>089501013291100 </t>
  </si>
  <si>
    <t>089501013196106</t>
  </si>
  <si>
    <t>'0000000501040620109</t>
  </si>
  <si>
    <t>BANDUNG SETIABUDHI</t>
  </si>
  <si>
    <t>CISARUA</t>
  </si>
  <si>
    <t>PASAR AHAD</t>
  </si>
  <si>
    <t>DAGO PAKAR</t>
  </si>
  <si>
    <t>CIWARUGA</t>
  </si>
  <si>
    <t>BANDUNG MARTADINATA</t>
  </si>
  <si>
    <t>CITAMIANG</t>
  </si>
  <si>
    <t>BINONG</t>
  </si>
  <si>
    <t>BANDUNG AH NASUTION</t>
  </si>
  <si>
    <t>CISARANTEN</t>
  </si>
  <si>
    <t>MARGAHAYU RAYA TIMUR</t>
  </si>
  <si>
    <t>SURAPATI</t>
  </si>
  <si>
    <t>BATU RADEN</t>
  </si>
  <si>
    <t>KOTAKALER</t>
  </si>
  <si>
    <t>CONGGEANG</t>
  </si>
  <si>
    <t>PASEH</t>
  </si>
  <si>
    <t>BANDUNG ASIA AFRIKA</t>
  </si>
  <si>
    <t>B.110/KC-VI/MKR/I/2017</t>
  </si>
  <si>
    <t>B.I-KDRKMK-3292/I/2017-32921009967100</t>
  </si>
  <si>
    <t>B.I-KDRKMK-3266/I/2017-326601011426105</t>
  </si>
  <si>
    <t>B.1984-KC.VI/MKR/10/2016</t>
  </si>
  <si>
    <t>B.2166-KC.VI/MKR/11/2016</t>
  </si>
  <si>
    <t>B.2374-KC.VI/MKR/12/2016</t>
  </si>
  <si>
    <t>B.1286-KC.VI/MKR/07/2016</t>
  </si>
  <si>
    <t>B. 1706A-KC.VI/MKR/09/2016</t>
  </si>
  <si>
    <t>B. 1120A-KC.VI/MKR/06/2016</t>
  </si>
  <si>
    <t>B. 1287 -KC.VI/MKR/07/2016</t>
  </si>
  <si>
    <t>B. 1288 -KC.VI/MKR/07/2016</t>
  </si>
  <si>
    <t>B.1848-KC-VI/MKR/06/2016</t>
  </si>
  <si>
    <t>B.1229-KC-VI/MKR/05/2016</t>
  </si>
  <si>
    <t>B.182-KC-VI/MKR/04/2016</t>
  </si>
  <si>
    <t>B.1220-KC-VI/MKR/05/2016</t>
  </si>
  <si>
    <t>B.1396-KC-VI/MKR/05/2016</t>
  </si>
  <si>
    <t>B.160/UNIT/MKR/X/16</t>
  </si>
  <si>
    <t>B.120/UNIT/MKR/09/16</t>
  </si>
  <si>
    <t>B.12/UNIT/MKR/06/16</t>
  </si>
  <si>
    <t>B.081/UNIT/MKR/08/16</t>
  </si>
  <si>
    <t>B.93/UNIT/MKR/VIII/2016</t>
  </si>
  <si>
    <t>B.5308-KC-VI/MKR/11/2016</t>
  </si>
  <si>
    <t>B.4188-KC.VI/MKR/08/2016</t>
  </si>
  <si>
    <t>B.4188-JC.VI/MKR/08/2016</t>
  </si>
  <si>
    <t>B.4940/KC-VI/AMU/12/2016</t>
  </si>
  <si>
    <t>B.4588/KC-VI/AMU/12/2016</t>
  </si>
  <si>
    <t>B.3562/KC-VI/AMU/09/2016</t>
  </si>
  <si>
    <t>B.4873/KC-VI/AMU/12/2016</t>
  </si>
  <si>
    <t>B.4891/KC-VI/AMU/12/2016</t>
  </si>
  <si>
    <t>B.4811/KC-VI/AMU/12/2016</t>
  </si>
  <si>
    <t>B.4915/KC-VI/AMU/12/2016</t>
  </si>
  <si>
    <t>4472/KC-VI/AMU/11/2016</t>
  </si>
  <si>
    <t>4236/KC-VI/AMU/10/2016</t>
  </si>
  <si>
    <t>4237/KC-VI/AMU/10/2016</t>
  </si>
  <si>
    <t>B 4802/KC-VI/AMU/12/2016</t>
  </si>
  <si>
    <t>B.4605/KC-VI/AMU/11/2016</t>
  </si>
  <si>
    <t>B.I-KDRKMK-4436/VIII/2016(103351) </t>
  </si>
  <si>
    <t>B.I-KDRKMK-0895//2015</t>
  </si>
  <si>
    <t>B.I-KDRKMK-0895//2015(103351)</t>
  </si>
  <si>
    <t>B.4223/KC-VI/PEM/II/2016</t>
  </si>
  <si>
    <t>1218/P/C.3/II/2017</t>
  </si>
  <si>
    <t>943/P/C.3/II/2017</t>
  </si>
  <si>
    <t>1101/P/C.3/II/2017</t>
  </si>
  <si>
    <t>1219/P/C.3/II/2017</t>
  </si>
  <si>
    <t>1217/P/C.3/II/2017</t>
  </si>
  <si>
    <t>1281/P/C.3/II/2017 </t>
  </si>
  <si>
    <t>1099/P/C.3/II/2017</t>
  </si>
  <si>
    <t>1282/P/C.3/II/2017</t>
  </si>
  <si>
    <t>1104/P/C.3/II/2017</t>
  </si>
  <si>
    <t>1220/P/C.3/II/2017</t>
  </si>
  <si>
    <t>1096/P/C.3/II/2017</t>
  </si>
  <si>
    <t>1280/P/C.3/II/2017</t>
  </si>
  <si>
    <t>1279/P/C.3/II/2017</t>
  </si>
  <si>
    <t>1221/P/C.3/II/2017</t>
  </si>
  <si>
    <t>BEBAN KLAIM</t>
  </si>
  <si>
    <t>O/R Jamkrindo</t>
  </si>
  <si>
    <t>Co-Guarantee</t>
  </si>
  <si>
    <t>Reas</t>
  </si>
  <si>
    <t>643/S-SRG/TGR/2016</t>
  </si>
  <si>
    <t>267/KRD-LMB/2015</t>
  </si>
  <si>
    <t>36/KCP/MLB/2015</t>
  </si>
  <si>
    <t>41/KCP/MLB/2015</t>
  </si>
  <si>
    <t>142/PMS-KRD/2015</t>
  </si>
  <si>
    <t>039/PMS-KRD/2015</t>
  </si>
  <si>
    <t>511/BRS-SRG/2016</t>
  </si>
  <si>
    <t>260/BRS-SRG/2016</t>
  </si>
  <si>
    <t>512/BRS-SRG/2016</t>
  </si>
  <si>
    <t>B.2150-KC-VI/MKR/07/2016</t>
  </si>
  <si>
    <t>B.2733-KC-VI/MKR/07/2016</t>
  </si>
  <si>
    <t>B.2139-KC-VI/MKR/07/2016</t>
  </si>
  <si>
    <t>B.2726-KC-VI/MKR/09/2016</t>
  </si>
  <si>
    <t>B.2252-KC-VI/MKR/08/2016</t>
  </si>
  <si>
    <t>B.2982-KC-VI/MKR/11/21016</t>
  </si>
  <si>
    <t>B.2980-KC-VI/MKR/11/2016</t>
  </si>
  <si>
    <t>28-10-2016 </t>
  </si>
  <si>
    <t>B.2348-KC-VI/MKR/08/2016</t>
  </si>
  <si>
    <t>B.I-KDRKMK-7023/VIII/2016(103351)</t>
  </si>
  <si>
    <t>B.I-KDRKMK-3774/XII/2016-377401015098103 </t>
  </si>
  <si>
    <t>B.I-KDRKMK-3774/XII/2016-377401014506103 </t>
  </si>
  <si>
    <t>B.I-KDRKMK-0895/XII/2016-089501013209103 </t>
  </si>
  <si>
    <t>B.I-KDRKMK-4436/IX/2016 </t>
  </si>
  <si>
    <t>B.I-KDRKMK-4436/X/2016-443601006637105 </t>
  </si>
  <si>
    <t>B.I-KDRKMK-4436/XII/2016-443601006328104 </t>
  </si>
  <si>
    <t>B.I-KDRKMK-3468/XII/2016-346801007535102</t>
  </si>
  <si>
    <t>B.I-KDRKMK-0895/III/2016</t>
  </si>
  <si>
    <t>B.I-KDRKMK-0895/VI/2016</t>
  </si>
  <si>
    <t>B.I-KDRKMK-0895/VI/2016(103351)</t>
  </si>
  <si>
    <t>B.I-KDRKMK-0895/VII/2016(103351)</t>
  </si>
  <si>
    <t>B.I-KDRKMK-3773/XII/2016-377301011962102 </t>
  </si>
  <si>
    <t>B.I-KDRKMK-3773/XII/2016-377301012041103 </t>
  </si>
  <si>
    <t>B.I-KDRKMK-0895/VIII/2016</t>
  </si>
  <si>
    <t>B.I-KDRKMK-0895/IX/2016</t>
  </si>
  <si>
    <t>B.I-KDRKMK-0895/XI/2016-089501013348101</t>
  </si>
  <si>
    <t>B.I-KDRKMK-0895/XI/2016-089501013623103</t>
  </si>
  <si>
    <t>B.307/UNIT/XII/2016</t>
  </si>
  <si>
    <t>B.303/UNIT/XII/2016</t>
  </si>
  <si>
    <t>B.306/UNIT/XII/2016</t>
  </si>
  <si>
    <t>B.305/UNIT/XII/2016</t>
  </si>
  <si>
    <t>B.304/UNIT/XII/2016</t>
  </si>
  <si>
    <t>B.308/UNIT/XII/2016</t>
  </si>
  <si>
    <t>B.302/UNIT/XI/2016</t>
  </si>
  <si>
    <t>B.301/UNIT/XI/2016</t>
  </si>
  <si>
    <t>514/0768/VIII/2016</t>
  </si>
  <si>
    <t>B.07-VI/KC/ADK/01/2017</t>
  </si>
  <si>
    <t>01/13315.KLAIM/2017</t>
  </si>
  <si>
    <t>004/10.4740/2017</t>
  </si>
  <si>
    <t>32/KLAIM.KREASI/13266/I/2017</t>
  </si>
  <si>
    <t>29/KLAIM.KREASI/13266/I/2017</t>
  </si>
  <si>
    <t>420/IL105700/XII/2016</t>
  </si>
  <si>
    <t>419/IL105700/XII/2016</t>
  </si>
  <si>
    <t>134/KREASI/2016</t>
  </si>
  <si>
    <t>430/1333900/2016</t>
  </si>
  <si>
    <t>324/S13357.00/2016</t>
  </si>
  <si>
    <t>256/60255.00/2016</t>
  </si>
  <si>
    <t>350/13259.00/2016</t>
  </si>
  <si>
    <t>22-Dec-16</t>
  </si>
  <si>
    <t>296/10.02.00/2016</t>
  </si>
  <si>
    <t>001/1344/1/2017</t>
  </si>
  <si>
    <t>328/10.02.00/2016</t>
  </si>
  <si>
    <t>PT. PENA</t>
  </si>
  <si>
    <t>EKA KASIYAH</t>
  </si>
  <si>
    <t>UNGGUL WIDODO</t>
  </si>
  <si>
    <t>DEDI KURNIA</t>
  </si>
  <si>
    <t>KAYAT</t>
  </si>
  <si>
    <t>RIZAL S MAULANA</t>
  </si>
  <si>
    <t>IWAN ALAMSYAH</t>
  </si>
  <si>
    <t>MAHPUDIN</t>
  </si>
  <si>
    <t>HENDRA HERMAWAN</t>
  </si>
  <si>
    <t>JAENAL ARIPIN</t>
  </si>
  <si>
    <t>M. FAISAL ARIEF BERUTU</t>
  </si>
  <si>
    <t>MUHAMMAD AZIZUL SYAM</t>
  </si>
  <si>
    <t>BAYU GUNAWAN</t>
  </si>
  <si>
    <t>ELIN SULINA</t>
  </si>
  <si>
    <t>SUBAGIO</t>
  </si>
  <si>
    <t>JAJANG RUKMANA</t>
  </si>
  <si>
    <t>EMI FAULINA</t>
  </si>
  <si>
    <t>TUTI HARIYANI</t>
  </si>
  <si>
    <t>GUNA ULI SIHOMBING</t>
  </si>
  <si>
    <t>DIDA HENDRAWAN</t>
  </si>
  <si>
    <t>JOYCE VERLIN SAMPOUW</t>
  </si>
  <si>
    <t>ENCE ROJAK</t>
  </si>
  <si>
    <t>NURUL AEN</t>
  </si>
  <si>
    <t xml:space="preserve">SITI MARIAM </t>
  </si>
  <si>
    <t>SITI SONDARI</t>
  </si>
  <si>
    <t>ROHENDA</t>
  </si>
  <si>
    <t>ABAD BIN CICI</t>
  </si>
  <si>
    <t>TETI HARTATI</t>
  </si>
  <si>
    <t>SITI HOPIPAH</t>
  </si>
  <si>
    <t>DEDI GUNAWAN</t>
  </si>
  <si>
    <t>DEDEN FIRMANSYAH</t>
  </si>
  <si>
    <t>ODANG</t>
  </si>
  <si>
    <t>EDENG WAHYUDIN S</t>
  </si>
  <si>
    <t>NOLIS SITI SOPIAH</t>
  </si>
  <si>
    <t>MADIA KOSMADJAYA</t>
  </si>
  <si>
    <t>LENI IRIANI</t>
  </si>
  <si>
    <t>NENG ASRI</t>
  </si>
  <si>
    <t>II SUGIRI</t>
  </si>
  <si>
    <t>Ina Widyaningsih</t>
  </si>
  <si>
    <t>Mat Dei</t>
  </si>
  <si>
    <t>Maman Nurmadi</t>
  </si>
  <si>
    <t>Ade Halimi</t>
  </si>
  <si>
    <t>Pita Herlina Putri</t>
  </si>
  <si>
    <t>Agus</t>
  </si>
  <si>
    <t>Mira Marlia</t>
  </si>
  <si>
    <t>Heni Nuraeni</t>
  </si>
  <si>
    <t>Sugih Rachmansyah</t>
  </si>
  <si>
    <t>Saprudin</t>
  </si>
  <si>
    <t>Anisa Siti Sara</t>
  </si>
  <si>
    <t>Yoyoh Rokayah</t>
  </si>
  <si>
    <t>SITI ROHAETIN</t>
  </si>
  <si>
    <t>NENDEN LIA PUJIANTI</t>
  </si>
  <si>
    <t>ALO SUMIATI</t>
  </si>
  <si>
    <t>AYI MARYANI</t>
  </si>
  <si>
    <t>BUDI HARIS</t>
  </si>
  <si>
    <t>MULYANI</t>
  </si>
  <si>
    <t>EUIS YANTI</t>
  </si>
  <si>
    <t>Neni Fitria</t>
  </si>
  <si>
    <t>Nurlela Fatimah</t>
  </si>
  <si>
    <t>Wahayu Sri Watini</t>
  </si>
  <si>
    <t>Agus Hidayat</t>
  </si>
  <si>
    <t>Yedi Rahmat Gunadi</t>
  </si>
  <si>
    <t>Didin Saepudin</t>
  </si>
  <si>
    <t>Ika Sari Murti</t>
  </si>
  <si>
    <t>Santi Dewi</t>
  </si>
  <si>
    <t>Eka Rosita Dewi</t>
  </si>
  <si>
    <t>Komalasari</t>
  </si>
  <si>
    <t>Shela Listiani</t>
  </si>
  <si>
    <t>Dodi Wikarsa</t>
  </si>
  <si>
    <t>Tuti Rusmiati</t>
  </si>
  <si>
    <t>Neni Nuraeni</t>
  </si>
  <si>
    <t>Moch Syarip Mahpudin</t>
  </si>
  <si>
    <t>Cucun Wibawa</t>
  </si>
  <si>
    <t>Siti Rohimah</t>
  </si>
  <si>
    <t>Rahmat Saputra</t>
  </si>
  <si>
    <t>Subarna</t>
  </si>
  <si>
    <t>Maman Hadiman</t>
  </si>
  <si>
    <t>Surnelis</t>
  </si>
  <si>
    <t>Anggi Sri Cahyati</t>
  </si>
  <si>
    <t>Dadan Hidayat</t>
  </si>
  <si>
    <t>Vrieta Safariena Rahayu</t>
  </si>
  <si>
    <t>Muhamad Ubaidillah</t>
  </si>
  <si>
    <t>Enok Rodiah</t>
  </si>
  <si>
    <t>Siti Masitoh</t>
  </si>
  <si>
    <t>Hasan</t>
  </si>
  <si>
    <t>Kokom Komariah</t>
  </si>
  <si>
    <t>Tiarma Tambunan</t>
  </si>
  <si>
    <t>Herman Sumerman</t>
  </si>
  <si>
    <t>Abdurohman</t>
  </si>
  <si>
    <t>Yana</t>
  </si>
  <si>
    <t>Cucu</t>
  </si>
  <si>
    <t>Een Hunaeni</t>
  </si>
  <si>
    <t>Dani Ramdan</t>
  </si>
  <si>
    <t>Erni</t>
  </si>
  <si>
    <t>Euis Haryani</t>
  </si>
  <si>
    <t>HENDI ROHAENDI</t>
  </si>
  <si>
    <t>ANWAR SAFEI</t>
  </si>
  <si>
    <t>RITA SITI SYA'ADAH</t>
  </si>
  <si>
    <t>MADSOLIH DARYONO</t>
  </si>
  <si>
    <t>WATI KURNIAWATI</t>
  </si>
  <si>
    <t>YUYUN YUNARSIH</t>
  </si>
  <si>
    <t>ADE SUDRAJAT</t>
  </si>
  <si>
    <t>YENI KARTINI</t>
  </si>
  <si>
    <t>IRNA</t>
  </si>
  <si>
    <t>JUANINGSIH</t>
  </si>
  <si>
    <t>EEM SUKAEMI</t>
  </si>
  <si>
    <t>TITA HARTITA</t>
  </si>
  <si>
    <t>AGUS TARMAN</t>
  </si>
  <si>
    <t>RIKI RISTANDI</t>
  </si>
  <si>
    <t>MILLA YUNITA EFENDI</t>
  </si>
  <si>
    <t>DADI SUPRIATNA</t>
  </si>
  <si>
    <t>RAMIDIN</t>
  </si>
  <si>
    <t>CLAUDY YANG</t>
  </si>
  <si>
    <t>ASEP ARIP</t>
  </si>
  <si>
    <t>KISWANTO</t>
  </si>
  <si>
    <t>DIDIN IMEL</t>
  </si>
  <si>
    <t>NENI LESMINI</t>
  </si>
  <si>
    <t>ERIS RISNAWATI</t>
  </si>
  <si>
    <t>ELI JUHAENI</t>
  </si>
  <si>
    <t>IRMA PURNAMASARI</t>
  </si>
  <si>
    <t>ELVIA ZULVIANI</t>
  </si>
  <si>
    <t>YAYAH</t>
  </si>
  <si>
    <t>IDA NURHALIMAH</t>
  </si>
  <si>
    <t>IYEP SYAMSIAR</t>
  </si>
  <si>
    <t>LOLA ASRIL</t>
  </si>
  <si>
    <t>ARGY CHERGIA JANUARSYAH</t>
  </si>
  <si>
    <t>OMAN ROMANSYAH</t>
  </si>
  <si>
    <t>ICEU MIRA</t>
  </si>
  <si>
    <t>LISNAWATI</t>
  </si>
  <si>
    <t>ENANG RAMDAN</t>
  </si>
  <si>
    <t>DENI PERMANA</t>
  </si>
  <si>
    <t>CUNCUN CAHYANA</t>
  </si>
  <si>
    <t>ROHAENI</t>
  </si>
  <si>
    <t>M RATONI</t>
  </si>
  <si>
    <t>TONI SUBERKAH</t>
  </si>
  <si>
    <t>OYON YUSMAN</t>
  </si>
  <si>
    <t>RISNA RAHMALIA</t>
  </si>
  <si>
    <t>RD SURTIATI</t>
  </si>
  <si>
    <t>RD ALA MUCHTAR</t>
  </si>
  <si>
    <t>EMUH MUHTAR</t>
  </si>
  <si>
    <t>AGUS SUPRIANTO</t>
  </si>
  <si>
    <t>YADI SUPRIYADI</t>
  </si>
  <si>
    <t>YUL YEN TIEN WARTINI</t>
  </si>
  <si>
    <t>SANDI IRAWAN</t>
  </si>
  <si>
    <t>DENI TRIYADI SAPUTRA</t>
  </si>
  <si>
    <t>SYAHRU RAMADHAN</t>
  </si>
  <si>
    <t>DANI RAMDANI</t>
  </si>
  <si>
    <t>ENI</t>
  </si>
  <si>
    <t>YADI HADIYAN</t>
  </si>
  <si>
    <t>SULIYANTI PURWANINGSIH</t>
  </si>
  <si>
    <t>IKIN KOSWARA</t>
  </si>
  <si>
    <t>AI SUNARTI</t>
  </si>
  <si>
    <t>HALIMAH</t>
  </si>
  <si>
    <t>UNDANG SUTISNA</t>
  </si>
  <si>
    <t>SITI AISAH</t>
  </si>
  <si>
    <t>ASEP BAGJA</t>
  </si>
  <si>
    <t>IDEN</t>
  </si>
  <si>
    <t>ENGKAR SUARSIH</t>
  </si>
  <si>
    <t>HERMAN WAHYUDIN</t>
  </si>
  <si>
    <t>ERNA RAHMAYANTI</t>
  </si>
  <si>
    <t>DANI BUDI SETIAWAN</t>
  </si>
  <si>
    <t>AOM SUBARNA</t>
  </si>
  <si>
    <t>AGUS RAHAYU</t>
  </si>
  <si>
    <t>INSRI SITI HARJANTI</t>
  </si>
  <si>
    <t>SUHARYONO</t>
  </si>
  <si>
    <t>NANDANG RAHMAT</t>
  </si>
  <si>
    <t>RAYSA GULAM AHMAD</t>
  </si>
  <si>
    <t>ENENG LANDRIYANI</t>
  </si>
  <si>
    <t>ASIAH</t>
  </si>
  <si>
    <t>DEDI SETIAWAN</t>
  </si>
  <si>
    <t>ENGKUS KUSNAEDI</t>
  </si>
  <si>
    <t>EUTIK SARIPUDIN</t>
  </si>
  <si>
    <t>AJANG SOPANDI</t>
  </si>
  <si>
    <t>SITI SAWIYAH</t>
  </si>
  <si>
    <t>EULIS SURYANI</t>
  </si>
  <si>
    <t>PUJI NUGRAHA</t>
  </si>
  <si>
    <t>HENDRIK</t>
  </si>
  <si>
    <t>JOHAN SOPIAN</t>
  </si>
  <si>
    <t>JOJO</t>
  </si>
  <si>
    <t>EULIS NURJANAH</t>
  </si>
  <si>
    <t>NOLIS SUNARYATI</t>
  </si>
  <si>
    <t>OTING</t>
  </si>
  <si>
    <t>EVI YULIANTI</t>
  </si>
  <si>
    <t>AMAS SYARIP</t>
  </si>
  <si>
    <t>INTAN LESTARI</t>
  </si>
  <si>
    <t>SAI</t>
  </si>
  <si>
    <t>ERUM</t>
  </si>
  <si>
    <t>UWAS</t>
  </si>
  <si>
    <t>MIMING KARMIN</t>
  </si>
  <si>
    <t>LUSSY NOER AILIA R</t>
  </si>
  <si>
    <t>ENDANG SOFARI</t>
  </si>
  <si>
    <t>DADAN ALI FATUROHMAN</t>
  </si>
  <si>
    <t>ENGKAR</t>
  </si>
  <si>
    <t>ENJANG SUGITO</t>
  </si>
  <si>
    <t>MARA</t>
  </si>
  <si>
    <t>PIYAN SOPIAN</t>
  </si>
  <si>
    <t>WINDA LISNAWATI</t>
  </si>
  <si>
    <t>ALDI BUDIAWAN</t>
  </si>
  <si>
    <t>ADE DJUDJU</t>
  </si>
  <si>
    <t>MOCH. IWA GUNAWAN</t>
  </si>
  <si>
    <t>KUPRA</t>
  </si>
  <si>
    <t>BRIGUNA ONLINE</t>
  </si>
  <si>
    <t>MKR 2015 03.0 1 09552</t>
  </si>
  <si>
    <t>MKR 2015 03.0 1 09556</t>
  </si>
  <si>
    <t>MKR 2015 03.0 1 11217</t>
  </si>
  <si>
    <t>MKR 2016 03.0 1 00616</t>
  </si>
  <si>
    <t>MKR 2015 03.0 1 08879</t>
  </si>
  <si>
    <t>MKR 2015 03.0 1 0305</t>
  </si>
  <si>
    <t>MKR 2015 03.0 1 09569</t>
  </si>
  <si>
    <t>MKR 2016 03.0 1 00820</t>
  </si>
  <si>
    <t>MKR 2015 03.0 1 12995</t>
  </si>
  <si>
    <t>MKR 2015 03.0 1 02334</t>
  </si>
  <si>
    <t>MKR 2015 03.0 1 12017</t>
  </si>
  <si>
    <t>MKR 2015 03.0 1 12013</t>
  </si>
  <si>
    <t>MKR 2015 03.0 1 03438</t>
  </si>
  <si>
    <t>MKR 2015 03.0 1 03560</t>
  </si>
  <si>
    <t>MKR 2015 03.0 1 02289</t>
  </si>
  <si>
    <t>MKR 2015 03.0 1 12170</t>
  </si>
  <si>
    <t>MKR 2015 03.0 1 04484</t>
  </si>
  <si>
    <t>MKR 2015 03.0 1 11455</t>
  </si>
  <si>
    <t>MKR 2015 03.0 1 11372</t>
  </si>
  <si>
    <t>MKR 2015 03.0 1 00618</t>
  </si>
  <si>
    <t>MKR 2015 03.0 1 09752</t>
  </si>
  <si>
    <t>MKR 2015 03.0 1 12039</t>
  </si>
  <si>
    <t>MKR 2015 03.0 1 12061</t>
  </si>
  <si>
    <t>MKR 2015 03.0 1 12062</t>
  </si>
  <si>
    <t>MKR 2015 03.0 1 03150</t>
  </si>
  <si>
    <t>MKR 2015 03.0 1 03151</t>
  </si>
  <si>
    <t>MKR 2015 03.0 1 09740</t>
  </si>
  <si>
    <t>MKR 2015 03.0 1 03155</t>
  </si>
  <si>
    <t>MKR 2015 03.0 1 02602</t>
  </si>
  <si>
    <t>MKR 2015 03.0 1 06976</t>
  </si>
  <si>
    <t>MKR 2015 03.0 1 02251</t>
  </si>
  <si>
    <t>MKR 2015 03.0 1 04482</t>
  </si>
  <si>
    <t>MKR 2015 03.0 1 13392</t>
  </si>
  <si>
    <t>MKR 2015 03.0 1 03519</t>
  </si>
  <si>
    <t>MKR 2015 03.0 1 12159</t>
  </si>
  <si>
    <t>MKR 2015 03.0 1 02248</t>
  </si>
  <si>
    <t>MKR 2015 03.0 1 06982</t>
  </si>
  <si>
    <t>MKR 2015 03.0 1 03527</t>
  </si>
  <si>
    <t>MKR 2015 03.0 1 08591</t>
  </si>
  <si>
    <t>MKR 2015 03.0 1 06981</t>
  </si>
  <si>
    <t>MKR 2015 03.0 1 08585</t>
  </si>
  <si>
    <t>MKR 2015 03.0 1 13390</t>
  </si>
  <si>
    <t>MKR 2015 03.0 1 06906</t>
  </si>
  <si>
    <t>MKR 2015 03.0 1 03157</t>
  </si>
  <si>
    <t>MKR 2015 03.0 1 12045</t>
  </si>
  <si>
    <t>MKR 2015 03.0 1 02603</t>
  </si>
  <si>
    <t>MKR 2015 03.0 1 06910</t>
  </si>
  <si>
    <t>MKR 2015 03.0 1 09748</t>
  </si>
  <si>
    <t>MKR 2015 03.0 1 08356</t>
  </si>
  <si>
    <t>MKR 2015 03.0 1 11367</t>
  </si>
  <si>
    <t>MKR 2015 03.0 1 09744</t>
  </si>
  <si>
    <t>MKR 2015 03.0 1 03144</t>
  </si>
  <si>
    <t>MKR 2015 03.0 1 00605</t>
  </si>
  <si>
    <t>MKR 2015 03.0 1 03160</t>
  </si>
  <si>
    <t>MKR 2016 03.0 1 00858</t>
  </si>
  <si>
    <t>MKR 2015 03.0 1 08542</t>
  </si>
  <si>
    <t>MKR 2015 03.0 1 03130</t>
  </si>
  <si>
    <t>MKR 2015 03.0 1 04421</t>
  </si>
  <si>
    <t>MKR 2015 03.0 1 00601</t>
  </si>
  <si>
    <t>MKR 2015 03.0 1 02621</t>
  </si>
  <si>
    <t>MKR 2015 03.0 1 10662</t>
  </si>
  <si>
    <t>MKR 2015 03.0 1 12043</t>
  </si>
  <si>
    <t>MKR 2015 03.0 1 06027</t>
  </si>
  <si>
    <t>MKR 2015 03.0 1 02620</t>
  </si>
  <si>
    <t>MKR 2015 03.0 1 08549</t>
  </si>
  <si>
    <t>MKR 2015 03.0 1 12020</t>
  </si>
  <si>
    <t>MKR 2015 03.0 1 12060</t>
  </si>
  <si>
    <t>MKR 2015 03.0 1 04433</t>
  </si>
  <si>
    <t>MKR 2015 03.0 1 00616</t>
  </si>
  <si>
    <t>MKR 2015 03.0 1 12028</t>
  </si>
  <si>
    <t>MKR 2015 03.0 1 06917</t>
  </si>
  <si>
    <t>MKR 2015 03.0 1 03163</t>
  </si>
  <si>
    <t>MKR 2015 03.0 1 04431</t>
  </si>
  <si>
    <t>MKR 2015 03.0 1 02612</t>
  </si>
  <si>
    <t>MKR 2015 03.0 1 06909</t>
  </si>
  <si>
    <t>MKR 2015 03.0 1 04425</t>
  </si>
  <si>
    <t>MKR 2015 03.0 1 02607</t>
  </si>
  <si>
    <t>MKR 2015 03.0 1 02598</t>
  </si>
  <si>
    <t>MKR 2015 03.0 1 06903</t>
  </si>
  <si>
    <t>MKR 2015 03.0 1 11357</t>
  </si>
  <si>
    <t>MKR 2015 03.0 1 02004</t>
  </si>
  <si>
    <t>MKR 2015 03.0 1 02003</t>
  </si>
  <si>
    <t>MKR 2015 03.0 1 12104</t>
  </si>
  <si>
    <t>MKR 2015 03.0 1 07070</t>
  </si>
  <si>
    <t>MKR 2015 03.0 1 03657</t>
  </si>
  <si>
    <t>MKR 2015 03.0 1 05154</t>
  </si>
  <si>
    <t>MKR 2015 03.0 1 03662</t>
  </si>
  <si>
    <t>MKR 2015 03.0 1 03492</t>
  </si>
  <si>
    <t>MKR 2015 03.0 1 07015</t>
  </si>
  <si>
    <t>MKR 2015 03.0 1 13902</t>
  </si>
  <si>
    <t>MKR 2015 03.0 1 12255</t>
  </si>
  <si>
    <t>MKR 2015 03.0 1 12254</t>
  </si>
  <si>
    <t>MKR 2015 03.0 1 11485</t>
  </si>
  <si>
    <t>MKR 2015 03.0 1 13922</t>
  </si>
  <si>
    <t>MKR 2015 03.0 1 13915</t>
  </si>
  <si>
    <t>MKR 2015 03.0 1 11449</t>
  </si>
  <si>
    <t>MKR 2015 03.0 1 12166</t>
  </si>
  <si>
    <t>MKR 2015 03.0 1 08653</t>
  </si>
  <si>
    <t>MKR 2015 03.0 1 05138</t>
  </si>
  <si>
    <t>MKR 2015 03.0 1 02263</t>
  </si>
  <si>
    <t>MKR 2015 03.0 1 07005</t>
  </si>
  <si>
    <t>MTG 2016 03.00 01 002 1 000192</t>
  </si>
  <si>
    <t>B.I-KDRKMK-4114/II/2017-411401005887107 </t>
  </si>
  <si>
    <t>B.I-KDRKMK-4114/I/2017-411401005480109 </t>
  </si>
  <si>
    <t>B.I-KDRKMK-4114/II/2017-411401006102102 </t>
  </si>
  <si>
    <t>B.I-KDRKMK-4120/II/2017-412001005764102 </t>
  </si>
  <si>
    <t xml:space="preserve">  B.I-KDRKMK-3669/II/2017-366901010161104 </t>
  </si>
  <si>
    <t xml:space="preserve">B.I-KDRKMK-3288/II/2017-328801009237108 </t>
  </si>
  <si>
    <t xml:space="preserve">  B.I-KDRKMK-3288/II/2017-328801009059102 </t>
  </si>
  <si>
    <t xml:space="preserve">  B.I-KDRKMK-4115/II/2017-411501011051104 </t>
  </si>
  <si>
    <t xml:space="preserve">  B.I-KDRKMK-4115/II/2017-411501009984109 </t>
  </si>
  <si>
    <t xml:space="preserve">  B.I-KDRKMK-4115/II/2017-411501010157101 </t>
  </si>
  <si>
    <t>B.I-KDRKMK-4122/I/2017-412201008721101</t>
  </si>
  <si>
    <t xml:space="preserve">B.I-KDRKMK-4122/I/2017-412201009524104 </t>
  </si>
  <si>
    <t xml:space="preserve">  B.I-KDRKMK-4113/I/2017-411301005707109 </t>
  </si>
  <si>
    <t xml:space="preserve">  B.I-KDRKMK-3267/II/2017-326701013409103 </t>
  </si>
  <si>
    <t xml:space="preserve">  B.I-KDRKMK-3267/I/2017-326701012922108 </t>
  </si>
  <si>
    <t xml:space="preserve">B.I-KDRKMK-0889/II/2017-088901020805105 </t>
  </si>
  <si>
    <t xml:space="preserve">  B.I-KDRKMK-0889/II/2017-088901021334107 </t>
  </si>
  <si>
    <t xml:space="preserve">  B.I-KDRKMK-0889/II/2017-088901020428107</t>
  </si>
  <si>
    <t xml:space="preserve">  B.I-KDRKMK-0889/II/2017-088901020062105 </t>
  </si>
  <si>
    <t>B.I-KDRKMK-4117/X/2016-411701007979106 </t>
  </si>
  <si>
    <t>B.I-KDRKMK-4117/X/2016-411701007735104 </t>
  </si>
  <si>
    <t>B.I-KDRKMK-4113/VIII/2016 </t>
  </si>
  <si>
    <t>B.I-KDRKMK-4122/VIII/2016(103351) </t>
  </si>
  <si>
    <t>B.I-KDRKMK-4122/VIII/2016-412201009520100 </t>
  </si>
  <si>
    <t>B.I-KDRKMK-4115/VIII/2016 </t>
  </si>
  <si>
    <t>B.I-KDRKMK-0754/I/2017-075401006588106</t>
  </si>
  <si>
    <t>B.I-KDRKMK-0754/I/2017-075401006629106</t>
  </si>
  <si>
    <t>B.I-KDRKMK-0754/I/2017-075401006518101</t>
  </si>
  <si>
    <t>B.I-KDRKMK-0754/I/2017-075401006527100</t>
  </si>
  <si>
    <t>B.I-KDRKMK-3679/IX/2016</t>
  </si>
  <si>
    <t>B.I-KDRKMK-0762/I/2017-076201005843100</t>
  </si>
  <si>
    <t>B.I-KDRKMK-0762/I/2017-076201005744102</t>
  </si>
  <si>
    <t>B.I-KDRKMK-0762/I/2017-076201005747100</t>
  </si>
  <si>
    <t>B.I-KDRKMK-0762/I/2017-076201005847104</t>
  </si>
  <si>
    <t>B.I-KDRKMK-0762/I/2017-076201005761104</t>
  </si>
  <si>
    <t>B.I-KDRKMK-3679/VIII/2016(103351) </t>
  </si>
  <si>
    <t>B.I-KDRKMK-3679/VIII/2016(103351)</t>
  </si>
  <si>
    <t>B.18/MKR/4327/II/2017</t>
  </si>
  <si>
    <t>B.20/MKR/4327/VI/2017</t>
  </si>
  <si>
    <t>B. 4188-KC.VI/MKR/08/2016</t>
  </si>
  <si>
    <t>B. 5308-KC.VI/MKR/11/2016</t>
  </si>
  <si>
    <t>B. 2166-KC.VI/MKR/11/2016</t>
  </si>
  <si>
    <t>B. 2374-KC.VI/MKR/12/2016</t>
  </si>
  <si>
    <t>B. 1706B-KC.VI/MKR/09/2016</t>
  </si>
  <si>
    <t>B. 1984-KC.VI/MKR/10/2016</t>
  </si>
  <si>
    <t>B. 250-KC.VI/MKR/02/2017</t>
  </si>
  <si>
    <t>B.4914/KC-VI/AMU/12/2016</t>
  </si>
  <si>
    <t>B.4914-KC.VI/MKR/10/2016</t>
  </si>
  <si>
    <t>B.I-KDRKMK-4174/XI/2016-417401009070108</t>
  </si>
  <si>
    <t>B.I-KDRKMK-4174/XI/2016-417401009205101</t>
  </si>
  <si>
    <t>B.I-KDRKMK-4174/XI/2016-417401009635102</t>
  </si>
  <si>
    <t>B.I-KDRKMK-4174/XI/2016-417401009814104</t>
  </si>
  <si>
    <t>B.I-KDRKMK-4174/XI/2016-417401009383103</t>
  </si>
  <si>
    <t>B.I-KDRKMK-4174/XI/2016-417401009711102</t>
  </si>
  <si>
    <t>B.I-KDRKMK-4174/XI/2016-417401009154106</t>
  </si>
  <si>
    <t>B.I-KDRKMK-4174/XI/2016-417401009321101</t>
  </si>
  <si>
    <t>B.I-KDRKMK-4174/XI/2016-417401009444103</t>
  </si>
  <si>
    <t>B.I-KDRKMK-4174/XI/2016-417401009102109</t>
  </si>
  <si>
    <t>B.I-KDRKMK-4174/XI/2016-417401009315100</t>
  </si>
  <si>
    <t>B.I-KDRKMK-4174/XI/2016-417401009302107</t>
  </si>
  <si>
    <t>B.I-KDRKMK-4174/XI/2016-417401009735106</t>
  </si>
  <si>
    <t>B.I-KDRKMK-4174/I/2017-417401009594102 </t>
  </si>
  <si>
    <t>B.I-KDRKMK-4174/XII/2016-417401009431100</t>
  </si>
  <si>
    <t>B.I-KDRKMK-4174/XII/2016-417401009821101</t>
  </si>
  <si>
    <t>B.I-KDRKMK-4174/XII/2016-417401009320105</t>
  </si>
  <si>
    <t>B.3034-KC-VI/AMU/08/2016</t>
  </si>
  <si>
    <t>B.3011-KC-VI/AMU/08/2016</t>
  </si>
  <si>
    <t>B.3016-KC-VI/AMU/08/2016</t>
  </si>
  <si>
    <t>B.3036-KC-VI/AMU/08/2016</t>
  </si>
  <si>
    <t>B.2994-KC-VI/AMU/08/2016</t>
  </si>
  <si>
    <t>B.I-KDRKMK-0894/XI/2016-089401016079105 </t>
  </si>
  <si>
    <t>B.I-KDRKMK-0894/XI/2016-089401015791102 </t>
  </si>
  <si>
    <t>B.I-KDRKMK-0894/XI/2016-089401015784105 </t>
  </si>
  <si>
    <t>B.I-KDRKMK-0894/XI/2016-089401015694106 </t>
  </si>
  <si>
    <t>B.I-KDRKMK-3289/XI/2016-328901012138101 </t>
  </si>
  <si>
    <t>B.I-KDRKMK-4121/IX/2016 </t>
  </si>
  <si>
    <t>B.I-KDRKMK-4121/XII/2016-412101005990105 </t>
  </si>
  <si>
    <t>B.1949-KC-VI/MKR/07/2016</t>
  </si>
  <si>
    <t>1910/P/C.3/III/2017</t>
  </si>
  <si>
    <t>1774/P/C.3/III/2017</t>
  </si>
  <si>
    <t>1778/P/C.3/III/2017</t>
  </si>
  <si>
    <t>1604/P/C.3/III/2017</t>
  </si>
  <si>
    <t>1601/P/C.3/III/2017</t>
  </si>
  <si>
    <t>1776/P/C.3/III/2017</t>
  </si>
  <si>
    <t>1608/P/C.3/III/2017</t>
  </si>
  <si>
    <t>1780/P/C.3/III/2017</t>
  </si>
  <si>
    <t>1909/P/C.3/III/2017</t>
  </si>
  <si>
    <t>1775/P/C.3/III/2017</t>
  </si>
  <si>
    <t>1939/P/C.3/III/2017</t>
  </si>
  <si>
    <t>Kebon Waru</t>
  </si>
  <si>
    <t>Ujung Berung Barat</t>
  </si>
  <si>
    <t>Batu Raden</t>
  </si>
  <si>
    <t>Ciwastra</t>
  </si>
  <si>
    <t>Ujung Berung Timur</t>
  </si>
  <si>
    <t>Arcamanik</t>
  </si>
  <si>
    <t>BANDUNG SETIABUDI</t>
  </si>
  <si>
    <t>CICADAS BARAT</t>
  </si>
  <si>
    <t>CIMEKAR</t>
  </si>
  <si>
    <t>MARGAHAYU RAYA BARAT</t>
  </si>
  <si>
    <t>SINDANG LAYA</t>
  </si>
  <si>
    <t>CIJAMBE</t>
  </si>
  <si>
    <t>LEUWIGOONG</t>
  </si>
  <si>
    <t>088901020805105</t>
  </si>
  <si>
    <t>088901021334107</t>
  </si>
  <si>
    <t>088901020428107</t>
  </si>
  <si>
    <t>088901020062105</t>
  </si>
  <si>
    <t>075401006588106</t>
  </si>
  <si>
    <t>075401006629106</t>
  </si>
  <si>
    <t>075401006518101</t>
  </si>
  <si>
    <t>075401006527100</t>
  </si>
  <si>
    <t>076201005843100</t>
  </si>
  <si>
    <t>076201005744102</t>
  </si>
  <si>
    <t>076201005747100</t>
  </si>
  <si>
    <t>076201005847104</t>
  </si>
  <si>
    <t>076201005761104</t>
  </si>
  <si>
    <t>074701007333105</t>
  </si>
  <si>
    <t>074701006804103</t>
  </si>
  <si>
    <t>074701006797102</t>
  </si>
  <si>
    <t>074701007306108</t>
  </si>
  <si>
    <t>074701007222100</t>
  </si>
  <si>
    <t>074701007238101</t>
  </si>
  <si>
    <t>074701007036101</t>
  </si>
  <si>
    <t>074701007007102</t>
  </si>
  <si>
    <t>099001012890103</t>
  </si>
  <si>
    <t>088601010428107</t>
  </si>
  <si>
    <t>078201005441108</t>
  </si>
  <si>
    <t>078201005603108</t>
  </si>
  <si>
    <t>078201006005109</t>
  </si>
  <si>
    <t>078201005982104</t>
  </si>
  <si>
    <t>088701016283101</t>
  </si>
  <si>
    <t>088701016724107</t>
  </si>
  <si>
    <t>088701016733106</t>
  </si>
  <si>
    <t>088701016210108</t>
  </si>
  <si>
    <t>078201005639109</t>
  </si>
  <si>
    <t>078201005528104</t>
  </si>
  <si>
    <t>078201005809102</t>
  </si>
  <si>
    <t>078201005756105</t>
  </si>
  <si>
    <t>078201005391109</t>
  </si>
  <si>
    <t>078201005805108</t>
  </si>
  <si>
    <t>078201005427104</t>
  </si>
  <si>
    <t>078201005596107</t>
  </si>
  <si>
    <t>078201005615105</t>
  </si>
  <si>
    <t>099201009244109</t>
  </si>
  <si>
    <t>075701007602109</t>
  </si>
  <si>
    <t>075701007449103</t>
  </si>
  <si>
    <t>089401016079105 </t>
  </si>
  <si>
    <t>089401015791102 </t>
  </si>
  <si>
    <t>089401015784105</t>
  </si>
  <si>
    <t>089401015694106</t>
  </si>
  <si>
    <t>328901012138101</t>
  </si>
  <si>
    <t>76201006266107</t>
  </si>
  <si>
    <t>1913/P/C.3/III/2017</t>
  </si>
  <si>
    <t>4194/krw-kom/2014</t>
  </si>
  <si>
    <t>0818/TSM-OPS/2016</t>
  </si>
  <si>
    <t>0118/OPS/DPK/2017</t>
  </si>
  <si>
    <t>141/BJR-OPS/2017</t>
  </si>
  <si>
    <t>047/SUC-ADM/2016</t>
  </si>
  <si>
    <t>0324/ADM/SP/PLM.SRG/2016</t>
  </si>
  <si>
    <t>047/KBY-PI/KRD/2016</t>
  </si>
  <si>
    <t>1028/PWK-ADM/2016</t>
  </si>
  <si>
    <t>1029/PWK-ADM/2016</t>
  </si>
  <si>
    <t>0525/BRS-SRG/2017</t>
  </si>
  <si>
    <t>0507/MDN-OPS/2016</t>
  </si>
  <si>
    <t>161/BTM-OPS/2017</t>
  </si>
  <si>
    <t>154/SOR-KONS/KLAIM/2016</t>
  </si>
  <si>
    <t>049/0327/PIND-KON/2016</t>
  </si>
  <si>
    <t>1452/SBR-OPS/2016</t>
  </si>
  <si>
    <t>510/SOR-KONS/KLAIM/2016</t>
  </si>
  <si>
    <t>286A/CJR-KPEM/2016</t>
  </si>
  <si>
    <t>547/SOR-KONS/KLAIM/2016</t>
  </si>
  <si>
    <t>UMU 2013 03.0 1 06117</t>
  </si>
  <si>
    <t>MTG 2012 03.0 1 02138</t>
  </si>
  <si>
    <t>MTG 2014 03.0 1 00118</t>
  </si>
  <si>
    <t>MTG 2015 03.0 1 07295</t>
  </si>
  <si>
    <t>MTG 2011 03.0 1 03 4776</t>
  </si>
  <si>
    <t>MTG 2015 03.0 1 05431</t>
  </si>
  <si>
    <t>MTG 2016 03.0 1 00387</t>
  </si>
  <si>
    <t>MTG 2013 03.0 1 04195</t>
  </si>
  <si>
    <t>MTG 2013 03.0 1 03518</t>
  </si>
  <si>
    <t>MTG 2015 03.0 1 06438</t>
  </si>
  <si>
    <t>MTG 2015 03.0 1 10214</t>
  </si>
  <si>
    <t>MTG 2015 03.0 1 07912</t>
  </si>
  <si>
    <t>MTG 2014 03.0 1 00494</t>
  </si>
  <si>
    <t>MTG 2015 03.0 1 06689</t>
  </si>
  <si>
    <t>MTG 2013 03.0 1 02318</t>
  </si>
  <si>
    <t>MTG 2012 03.0 1 00975</t>
  </si>
  <si>
    <t>MTG 2013 03.0 1 02302</t>
  </si>
  <si>
    <t>MTG 2012 03.0 1 01575</t>
  </si>
  <si>
    <t>KCP PALIMA</t>
  </si>
  <si>
    <t>KEBAYORAN BARU</t>
  </si>
  <si>
    <t>KCP PONDOK INDAH</t>
  </si>
  <si>
    <t>KCP BAROS SERANG</t>
  </si>
  <si>
    <t>KCP PEMKAB INDRAMAYU</t>
  </si>
  <si>
    <t>KCP PEMKAB CIANJUR</t>
  </si>
  <si>
    <t>1120313000812</t>
  </si>
  <si>
    <t>1131204000544</t>
  </si>
  <si>
    <t>1150604000297</t>
  </si>
  <si>
    <t>1110711000482</t>
  </si>
  <si>
    <t>1150423000121</t>
  </si>
  <si>
    <t>1151218000194</t>
  </si>
  <si>
    <t>1130620000372</t>
  </si>
  <si>
    <t>1130516000987</t>
  </si>
  <si>
    <t>1150518000475</t>
  </si>
  <si>
    <t>1150804000300</t>
  </si>
  <si>
    <t>1150608001545</t>
  </si>
  <si>
    <t>1131209000278</t>
  </si>
  <si>
    <t>1150507000080</t>
  </si>
  <si>
    <t>1130304000401</t>
  </si>
  <si>
    <t>1120113000351</t>
  </si>
  <si>
    <t>1130319000359</t>
  </si>
  <si>
    <t>1120209000115</t>
  </si>
  <si>
    <t>KGB</t>
  </si>
  <si>
    <t>1742/P/C.3/III/2017</t>
  </si>
  <si>
    <t>1788/P/C.3/III/2017</t>
  </si>
  <si>
    <t>SHM No. 76 &amp; SHM No. 55</t>
  </si>
  <si>
    <t>IDA NURHAYATI</t>
  </si>
  <si>
    <t>UMU 2013 03.0 2 02424</t>
  </si>
  <si>
    <t>365/S-SRG/CLG/2016</t>
  </si>
  <si>
    <t>1789/P/C.3/III/2018</t>
  </si>
  <si>
    <t>SHM NO. 593</t>
  </si>
  <si>
    <t>CILEGON</t>
  </si>
  <si>
    <t>Mery Rosalina Lumban Toruan</t>
  </si>
  <si>
    <t>Hermanto</t>
  </si>
  <si>
    <t>Burhannudin</t>
  </si>
  <si>
    <t>Lilis Kurniasih</t>
  </si>
  <si>
    <t>Mulyadi</t>
  </si>
  <si>
    <t>Agus Waluya</t>
  </si>
  <si>
    <t>Hanny Lestari hermawan</t>
  </si>
  <si>
    <t>Ichwan</t>
  </si>
  <si>
    <t>Ajat Sudrajat</t>
  </si>
  <si>
    <t>Bunga Nur Sagala</t>
  </si>
  <si>
    <t>UPC Cigereleng</t>
  </si>
  <si>
    <t>Cimindi</t>
  </si>
  <si>
    <t>UPC Leuwigajah</t>
  </si>
  <si>
    <t>Pasar Banjaran</t>
  </si>
  <si>
    <t>UPC Rancamanyar</t>
  </si>
  <si>
    <t>1311916030000136</t>
  </si>
  <si>
    <t>1315116030000139</t>
  </si>
  <si>
    <t>1315916030000108</t>
  </si>
  <si>
    <t>1333916030000338</t>
  </si>
  <si>
    <t>1316115030003118</t>
  </si>
  <si>
    <t>1316116030000096</t>
  </si>
  <si>
    <t>1314715030000766</t>
  </si>
  <si>
    <t>1331815030000052</t>
  </si>
  <si>
    <t>1334716030000158</t>
  </si>
  <si>
    <t>1334716030000018</t>
  </si>
  <si>
    <t>1602/P/C.3/III/2017</t>
  </si>
  <si>
    <t>1598/P/C.3/III/2017</t>
  </si>
  <si>
    <t>1597/P/C.3/III/2017</t>
  </si>
  <si>
    <t>1609/P/C.3/III/2017</t>
  </si>
  <si>
    <t>1786/P/C.3/III/2017</t>
  </si>
  <si>
    <t>1787/P/C.3/III/2017</t>
  </si>
  <si>
    <t>1790/P/C.3/III/2017</t>
  </si>
  <si>
    <t>BPKB No. J03634691</t>
  </si>
  <si>
    <t>BPKB No. M00134146</t>
  </si>
  <si>
    <t>BPKB No. H11182131</t>
  </si>
  <si>
    <t>BPKB No. M08521970</t>
  </si>
  <si>
    <t>BPKB no. H09025312</t>
  </si>
  <si>
    <t>bpkb No. K00620862</t>
  </si>
  <si>
    <t>BPKB no. K07474870</t>
  </si>
  <si>
    <t>BPKB No. K06376944</t>
  </si>
  <si>
    <t>BPKB No. I12034949</t>
  </si>
  <si>
    <t>BPKB No. H0785367</t>
  </si>
  <si>
    <t>Kendaraan Roda Dua</t>
  </si>
  <si>
    <t>42/KLAIM.KREASI/13359/II/2017</t>
  </si>
  <si>
    <t>026/S.13151-00/2017</t>
  </si>
  <si>
    <t>028/S.13159.00/2017</t>
  </si>
  <si>
    <t>58/13339/00/2017</t>
  </si>
  <si>
    <t>281/100900/KLAIM/2016</t>
  </si>
  <si>
    <t>15.13115.00/KLAIM</t>
  </si>
  <si>
    <t>26.13315.KLAIM/2017</t>
  </si>
  <si>
    <t>359/106300/2016</t>
  </si>
  <si>
    <t>MKR 2016 03.0 1 06554</t>
  </si>
  <si>
    <t>MKR 2016 03.0 01 1 04338</t>
  </si>
  <si>
    <t>MKR 2016 03.0 01 1 06285</t>
  </si>
  <si>
    <t>MKR 2016 03.0 01 1 10219</t>
  </si>
  <si>
    <t>MKR 2015 03.0 01 1  00745</t>
  </si>
  <si>
    <t>MKR 2016 03.0 01 1  02309</t>
  </si>
  <si>
    <t>MKR 2016 03.0 01 1 00007</t>
  </si>
  <si>
    <t>MKR 2015 03.0 1 06174</t>
  </si>
  <si>
    <t>MKR 2016 03.0 01 1 10307</t>
  </si>
  <si>
    <t>MKR 2016 03.0 01 1 02514</t>
  </si>
  <si>
    <t>Yana Suryana</t>
  </si>
  <si>
    <t>Ricky Kazarudin</t>
  </si>
  <si>
    <t>MKR 2015 03.0 2 13747</t>
  </si>
  <si>
    <t>MKR 2015 03.0 2 02799</t>
  </si>
  <si>
    <t>022/60255.00/2017</t>
  </si>
  <si>
    <t>UPS CIBABAT</t>
  </si>
  <si>
    <t>UPS JATI</t>
  </si>
  <si>
    <t>BPKB No. I01710239</t>
  </si>
  <si>
    <t>BPKB No. J05277083</t>
  </si>
  <si>
    <t>1599/P/C.3/III/2017</t>
  </si>
  <si>
    <t>6025115140000393/ARRUM/2015</t>
  </si>
  <si>
    <t>6021215140000100/ARRUM/2015</t>
  </si>
  <si>
    <t>ANIS BINTI HIDAYAT</t>
  </si>
  <si>
    <t>H NUNUNG</t>
  </si>
  <si>
    <t>AANG RUSMANA</t>
  </si>
  <si>
    <t>EULIS ELI</t>
  </si>
  <si>
    <t>CUCU FATIMAH</t>
  </si>
  <si>
    <t>CANDRA SETIAWAN</t>
  </si>
  <si>
    <t>MKR 2014 03.0 1 05344-1R1</t>
  </si>
  <si>
    <t>MKR 2015 03.0 1 02685-1R1</t>
  </si>
  <si>
    <t>MKR 2013 03.0 1 04912-6R2</t>
  </si>
  <si>
    <t>MKR 2015 03.0 1 01971-9.1R2</t>
  </si>
  <si>
    <t>MKR 2015 03.0 1 01349-11R1</t>
  </si>
  <si>
    <t>MKR 2015 03.0 1 02645-12.2R2</t>
  </si>
  <si>
    <t>1605/P/C.3/III/2017</t>
  </si>
  <si>
    <t>1603/P/C.3/III/2017</t>
  </si>
  <si>
    <t>PG.008.000032</t>
  </si>
  <si>
    <t>LB.010.000073</t>
  </si>
  <si>
    <t>BD.009.000144</t>
  </si>
  <si>
    <t>BH.008.000251</t>
  </si>
  <si>
    <t>LD.008.000170</t>
  </si>
  <si>
    <t>LD.007.000162</t>
  </si>
  <si>
    <t>S-182/PNM-CMH/X/2016</t>
  </si>
  <si>
    <t>S-168/PNM-CMH/X/2016</t>
  </si>
  <si>
    <t>S-035/PNM/BDG/I/2017</t>
  </si>
  <si>
    <t>AJB NO. 020/2014</t>
  </si>
  <si>
    <t>SHM NO. 01425/2015</t>
  </si>
  <si>
    <t>SHM NO. 487</t>
  </si>
  <si>
    <t>AJB NO. 2034/CKG/2011</t>
  </si>
  <si>
    <t>AJB NO. 609/2013</t>
  </si>
  <si>
    <t>AJB NO. 1890/2012</t>
  </si>
  <si>
    <t>IWAN HERDIAWAN</t>
  </si>
  <si>
    <t>1121220001180</t>
  </si>
  <si>
    <t>1121015000679</t>
  </si>
  <si>
    <t>1130114000703</t>
  </si>
  <si>
    <t>1121114000334</t>
  </si>
  <si>
    <t>1121123000588</t>
  </si>
  <si>
    <t>1090217000761</t>
  </si>
  <si>
    <t>1120614001131</t>
  </si>
  <si>
    <t>1120810000598</t>
  </si>
  <si>
    <t>1130814000046</t>
  </si>
  <si>
    <t>1120119000353</t>
  </si>
  <si>
    <t>1120223000474</t>
  </si>
  <si>
    <t>1120720000521</t>
  </si>
  <si>
    <t>1080821001026</t>
  </si>
  <si>
    <t>1080827000096</t>
  </si>
  <si>
    <t>1120711000996</t>
  </si>
  <si>
    <t>1121227000450</t>
  </si>
  <si>
    <t>1080902000065</t>
  </si>
  <si>
    <t>1121221000713</t>
  </si>
  <si>
    <t>1130307001086</t>
  </si>
  <si>
    <t>1081209000580</t>
  </si>
  <si>
    <t>1120427000470</t>
  </si>
  <si>
    <t>1130327000192</t>
  </si>
  <si>
    <t>1130226000469</t>
  </si>
  <si>
    <t>1130318000608</t>
  </si>
  <si>
    <t>1100215001111</t>
  </si>
  <si>
    <t>1120925000612</t>
  </si>
  <si>
    <t>1100420000305</t>
  </si>
  <si>
    <t>1110204000575</t>
  </si>
  <si>
    <t>1120509000221</t>
  </si>
  <si>
    <t>1121221001205</t>
  </si>
  <si>
    <t>1130523000699</t>
  </si>
  <si>
    <t>1120810001017</t>
  </si>
  <si>
    <t>1080116000428</t>
  </si>
  <si>
    <t>1080610001590</t>
  </si>
  <si>
    <t>1100519001251</t>
  </si>
  <si>
    <t>1130208001467</t>
  </si>
  <si>
    <t>1120528000475</t>
  </si>
  <si>
    <t>1130214000580</t>
  </si>
  <si>
    <t>1120926000113</t>
  </si>
  <si>
    <t>1080123000406</t>
  </si>
  <si>
    <t>1121113000732</t>
  </si>
  <si>
    <t>1100324000434</t>
  </si>
  <si>
    <t>1091216000309</t>
  </si>
  <si>
    <t>1070921000351</t>
  </si>
  <si>
    <t>1090108000756</t>
  </si>
  <si>
    <t>1120612000470</t>
  </si>
  <si>
    <t>1121221000568</t>
  </si>
  <si>
    <t>1130314001296</t>
  </si>
  <si>
    <t>1081022000587</t>
  </si>
  <si>
    <t>1101215000694</t>
  </si>
  <si>
    <t>1090310000743</t>
  </si>
  <si>
    <t>1130325000678</t>
  </si>
  <si>
    <t>1120308001138</t>
  </si>
  <si>
    <t>1120411001438</t>
  </si>
  <si>
    <t>1110707001022</t>
  </si>
  <si>
    <t>1120810000513</t>
  </si>
  <si>
    <t>1120611001209</t>
  </si>
  <si>
    <t>1121220001277</t>
  </si>
  <si>
    <t>1121025000237</t>
  </si>
  <si>
    <t>1071022000054</t>
  </si>
  <si>
    <t>1120213000792</t>
  </si>
  <si>
    <t>1120605001078</t>
  </si>
  <si>
    <t>1120416001057</t>
  </si>
  <si>
    <t>1120824000121</t>
  </si>
  <si>
    <t>1120720000509</t>
  </si>
  <si>
    <t>1130311000656</t>
  </si>
  <si>
    <t>1100111000503</t>
  </si>
  <si>
    <t>1080918001113</t>
  </si>
  <si>
    <t>1121126000324</t>
  </si>
  <si>
    <t>1121015000143</t>
  </si>
  <si>
    <t>1110822000067</t>
  </si>
  <si>
    <t>1130118000464</t>
  </si>
  <si>
    <t>1121220000940</t>
  </si>
  <si>
    <t>1121024000566</t>
  </si>
  <si>
    <t>1130326000272</t>
  </si>
  <si>
    <t>1120706000944</t>
  </si>
  <si>
    <t>1120816000528</t>
  </si>
  <si>
    <t>1120327000215</t>
  </si>
  <si>
    <t>1120626000020</t>
  </si>
  <si>
    <t>1121023000026</t>
  </si>
  <si>
    <t>1130115000353</t>
  </si>
  <si>
    <t>1120730000025</t>
  </si>
  <si>
    <t>1120511001358</t>
  </si>
  <si>
    <t>1130110001240</t>
  </si>
  <si>
    <t>1120425000631</t>
  </si>
  <si>
    <t>1120918000756</t>
  </si>
  <si>
    <t>1121203000131</t>
  </si>
  <si>
    <t>1130327000156</t>
  </si>
  <si>
    <t>1121025000525</t>
  </si>
  <si>
    <t>DANI SUPRIATNA</t>
  </si>
  <si>
    <t>1130318001048</t>
  </si>
  <si>
    <t>0205060243949</t>
  </si>
  <si>
    <t>180/0243/CKP/2014</t>
  </si>
  <si>
    <t>893/PRM-KRD/2013</t>
  </si>
  <si>
    <t>216/0243/CKP/2014</t>
  </si>
  <si>
    <t>116/SPV-BLR/2014</t>
  </si>
  <si>
    <t>174/0243/CKP/2014</t>
  </si>
  <si>
    <t>181/0243/CKP/2014</t>
  </si>
  <si>
    <t>177/0243/CKP/2014</t>
  </si>
  <si>
    <t>076/KRD-PRM/03/2015</t>
  </si>
  <si>
    <t>004/BLR-CRG/2015</t>
  </si>
  <si>
    <t>083/Blr-Crg/2015</t>
  </si>
  <si>
    <t>319/BLR-PRM/11/15</t>
  </si>
  <si>
    <t>040/Spv-Blr/2014</t>
  </si>
  <si>
    <t>002/AOM-PPK/2015</t>
  </si>
  <si>
    <t>980/SPV-BLR/2013</t>
  </si>
  <si>
    <t>003/AOM-PPK/2015</t>
  </si>
  <si>
    <t>168/Blr-Adm/2012</t>
  </si>
  <si>
    <t>016/AOM-BLR/2015</t>
  </si>
  <si>
    <t>435/Blrj-Adm/2012</t>
  </si>
  <si>
    <t>018/AOM-BLR/2015</t>
  </si>
  <si>
    <t>017/AOM-BLR/2015</t>
  </si>
  <si>
    <t>486/Brj-Adm/2011</t>
  </si>
  <si>
    <t>822/SPV-BLR/2013</t>
  </si>
  <si>
    <t>034/AOM-BLR/2015</t>
  </si>
  <si>
    <t>218/0243/Ckp/2014</t>
  </si>
  <si>
    <t>217/0243/Ckp/2014</t>
  </si>
  <si>
    <t>219/0243/Ckp/2014</t>
  </si>
  <si>
    <t>221/0243/Ckp/2014</t>
  </si>
  <si>
    <t>502/0243/CKP/2012</t>
  </si>
  <si>
    <t>220/0243/Ckp/2014</t>
  </si>
  <si>
    <t>084/BLR-CRG/2015</t>
  </si>
  <si>
    <t>178/0243/CKP/2014</t>
  </si>
  <si>
    <t>033/AOM-BLR/2015</t>
  </si>
  <si>
    <t>228/BLR-PRM/09/15</t>
  </si>
  <si>
    <t>176/243/CKP/2014</t>
  </si>
  <si>
    <t>494/bjb/bjsr/2012</t>
  </si>
  <si>
    <t>286.06BBT/GED/2016</t>
  </si>
  <si>
    <t>785/BBT-KIA/2014</t>
  </si>
  <si>
    <t>0332/Bjb-Mtc/V/2014</t>
  </si>
  <si>
    <t>700.08/BBT/GED/2013</t>
  </si>
  <si>
    <t>150.02/BBT/GED/2013</t>
  </si>
  <si>
    <t>520/Bbt-Kia/2014</t>
  </si>
  <si>
    <t>2395/BBT-ADM/2013</t>
  </si>
  <si>
    <t>304/BBT/CNN/2013</t>
  </si>
  <si>
    <t>0013/BJB-MTC/II/2014</t>
  </si>
  <si>
    <t>079.01/BBT/GED/2014</t>
  </si>
  <si>
    <t>0012/BJB-MTC/I/2014</t>
  </si>
  <si>
    <t>148.02/BBT/GED/2013</t>
  </si>
  <si>
    <t>551/BBT-KIA/2014</t>
  </si>
  <si>
    <t>262.04/BBT/GED/2013</t>
  </si>
  <si>
    <t>625/BBT-CNN/XI/2015</t>
  </si>
  <si>
    <t>512.04/Bbt/Ged/ 2014</t>
  </si>
  <si>
    <t>430.05/BBT/GED/2012</t>
  </si>
  <si>
    <t>430.05/BBT/GED/2015</t>
  </si>
  <si>
    <t>414/BBT-DWT/2015</t>
  </si>
  <si>
    <t>472.06/BBT/GED/2012</t>
  </si>
  <si>
    <t xml:space="preserve">362/CUB-BBT/2009 </t>
  </si>
  <si>
    <t xml:space="preserve"> 01-12-2009</t>
  </si>
  <si>
    <t xml:space="preserve">364/cub-bbt/2009 </t>
  </si>
  <si>
    <t xml:space="preserve">021/KCP-Bubat/2010 </t>
  </si>
  <si>
    <t xml:space="preserve"> 15-01-2010</t>
  </si>
  <si>
    <t xml:space="preserve">155/BBT-PMA/2010 </t>
  </si>
  <si>
    <t xml:space="preserve"> 08-03-2010</t>
  </si>
  <si>
    <t xml:space="preserve">154/BBT-PMA/2010 </t>
  </si>
  <si>
    <t xml:space="preserve">156/BBT-PMA/2010 </t>
  </si>
  <si>
    <t xml:space="preserve">3/KC Bubat/II/2010 </t>
  </si>
  <si>
    <t xml:space="preserve"> 01-02-2010</t>
  </si>
  <si>
    <t xml:space="preserve">022/KCP-Bubat/2010 </t>
  </si>
  <si>
    <t xml:space="preserve">277/KC Bubat/IV/2010 </t>
  </si>
  <si>
    <t xml:space="preserve"> 01-04-2010</t>
  </si>
  <si>
    <t xml:space="preserve">278/KC Bubat/IV/2010 </t>
  </si>
  <si>
    <t xml:space="preserve">279/KC Bubat/IV/2010 </t>
  </si>
  <si>
    <t xml:space="preserve">410/BBT-PMA/2010 </t>
  </si>
  <si>
    <t xml:space="preserve"> 05-05-2010</t>
  </si>
  <si>
    <t xml:space="preserve">411/BBT-PMA/2010 </t>
  </si>
  <si>
    <t xml:space="preserve">1640/BBT-ADM/2010 </t>
  </si>
  <si>
    <t xml:space="preserve"> 11-10-2010</t>
  </si>
  <si>
    <t>3412/BBT-ADM/2011</t>
  </si>
  <si>
    <t>2894/BBT-ADM/2011</t>
  </si>
  <si>
    <t>510/BBT-ADM/2012</t>
  </si>
  <si>
    <t>1772/BBT-ADM/2012</t>
  </si>
  <si>
    <t>1749/BBT-ADM/2012</t>
  </si>
  <si>
    <t>985/BBT-ADM/2011</t>
  </si>
  <si>
    <t>2060/BBT-ADM/2013</t>
  </si>
  <si>
    <t>2953/BBT-ADM/2013</t>
  </si>
  <si>
    <t>0057/BBT-ADM/2014</t>
  </si>
  <si>
    <t>0057/BBT- ADM/2014</t>
  </si>
  <si>
    <t>0051/BBT- ADM/2014</t>
  </si>
  <si>
    <t>0248/BBT-ADM/2015</t>
  </si>
  <si>
    <t>0202/BBT-ADM/2015</t>
  </si>
  <si>
    <t>407/BBT-DWT/2014</t>
  </si>
  <si>
    <t>252/BBT-KIA/2012</t>
  </si>
  <si>
    <t>658/BBT-KIA/2013</t>
  </si>
  <si>
    <t>/BBT-KIA/2013</t>
  </si>
  <si>
    <t xml:space="preserve">      /BBT-KIA/2013</t>
  </si>
  <si>
    <t>1080/BBT-KIA/2013</t>
  </si>
  <si>
    <t>058/BBT-KIA/2014</t>
  </si>
  <si>
    <t>059/BBT-KIA/2014</t>
  </si>
  <si>
    <t>24/Bbt-Kia/2014</t>
  </si>
  <si>
    <t>17 /Bbt-Kia/2014</t>
  </si>
  <si>
    <t>09/Bbt-Kia/2014</t>
  </si>
  <si>
    <t>08/Bbt-Kia/2014</t>
  </si>
  <si>
    <t>414/Bbt-Kia/2014</t>
  </si>
  <si>
    <t>699/BBT-KIA/2014</t>
  </si>
  <si>
    <t>95/BBT-KIA/2015</t>
  </si>
  <si>
    <t>94/BBT-KIA/2015</t>
  </si>
  <si>
    <t xml:space="preserve">288/GDB-BJB/2009 </t>
  </si>
  <si>
    <t xml:space="preserve"> 27-11-2009</t>
  </si>
  <si>
    <t>956.12/BBT/GED/2011</t>
  </si>
  <si>
    <t>429.05/BBT/GED/2012</t>
  </si>
  <si>
    <t>270.04/BBT/GED/2012</t>
  </si>
  <si>
    <t>780.10/BBT/GED/2012</t>
  </si>
  <si>
    <t>854.10/BBT/GED/2012</t>
  </si>
  <si>
    <t>852.10/BBT/GED/2012</t>
  </si>
  <si>
    <t>851.10/BBT/GED/2012</t>
  </si>
  <si>
    <t>855.10/BBT/GED/2012</t>
  </si>
  <si>
    <t>856.10/BBT/GED/2012</t>
  </si>
  <si>
    <t>861.10/BBT/GED/2012</t>
  </si>
  <si>
    <t>859.10/BBT/GED/2012</t>
  </si>
  <si>
    <t>858.10/BBT/GED/2012</t>
  </si>
  <si>
    <t>860.10/BBT/GED/2012</t>
  </si>
  <si>
    <t>1040.12/BBT/GED/2012</t>
  </si>
  <si>
    <t>097.02/BBT/GED/2013</t>
  </si>
  <si>
    <t>152.02/BBT/GED/2013</t>
  </si>
  <si>
    <t>153.02/BBT/GED/2013</t>
  </si>
  <si>
    <t>154.02/BBT/GED/2013</t>
  </si>
  <si>
    <t>155.02/BBT/GED/2013</t>
  </si>
  <si>
    <t>627.07/BBT/GED/2013</t>
  </si>
  <si>
    <t>722.08/BBT/GED/2013</t>
  </si>
  <si>
    <t>723.08/BBT/GED/2013</t>
  </si>
  <si>
    <t>899.09/BBT/GED/2013</t>
  </si>
  <si>
    <t>901.09/BBT/GED/2013</t>
  </si>
  <si>
    <t>1150.11/BBT/GED/2013</t>
  </si>
  <si>
    <t>513.04/Bbt/Ged/ 2014</t>
  </si>
  <si>
    <t>957.08/Bbt/Ged/ 2014</t>
  </si>
  <si>
    <t>958.08/Bbt/Ged/ 2014</t>
  </si>
  <si>
    <t>754.08/BBT/GED/2013</t>
  </si>
  <si>
    <t>1148.11/BBT/GED/2013</t>
  </si>
  <si>
    <t>711.08/BBT/GED/2015</t>
  </si>
  <si>
    <t>0062/BJB-MTC/II/2015</t>
  </si>
  <si>
    <t>0388/BJB-MTC/VIII/2013</t>
  </si>
  <si>
    <t>01511/BJB-MTC/IX/2013</t>
  </si>
  <si>
    <t>01512/BJB-MTC/IX/2013</t>
  </si>
  <si>
    <t>423/Bjb-Mtc/Viii/2014</t>
  </si>
  <si>
    <t>0330/BJB-MTC/VI/2015</t>
  </si>
  <si>
    <t>0405/BJB-MTC/VIII/2015</t>
  </si>
  <si>
    <t>126/BBT/CNN/2013</t>
  </si>
  <si>
    <t>128/BBT/CNN/2013</t>
  </si>
  <si>
    <t>302/BBT/CNN/2013</t>
  </si>
  <si>
    <t>405/BBT/CNN/2013</t>
  </si>
  <si>
    <t>407/BBT/CNN/2013</t>
  </si>
  <si>
    <t>463/BBT/CNN/2013</t>
  </si>
  <si>
    <t>404/BBT/CNN/2013</t>
  </si>
  <si>
    <t>002/BBT/CNN/2014</t>
  </si>
  <si>
    <t>123/Bbt/Cnn/2014</t>
  </si>
  <si>
    <t>304/Bbt/Cnn/2014</t>
  </si>
  <si>
    <t>305/Bbt/Cnn/2014</t>
  </si>
  <si>
    <t>279/Bbt/Cnn/ 2014</t>
  </si>
  <si>
    <t>306/Bbt/Cnn/ 2014</t>
  </si>
  <si>
    <t>380/BBT/CNN/2014</t>
  </si>
  <si>
    <t>382/BBT/CNN/2014</t>
  </si>
  <si>
    <t>346/BBT/CNN/ 2014</t>
  </si>
  <si>
    <t>147/BBT/CNN/ 2014</t>
  </si>
  <si>
    <t>146/BBT/CNN/ 2014</t>
  </si>
  <si>
    <t>371/BBT-CNN/2014</t>
  </si>
  <si>
    <t>060/BBT-CNN/2015</t>
  </si>
  <si>
    <t>059/BBT-CNN/2015</t>
  </si>
  <si>
    <t>047/BBT-CNN/2015</t>
  </si>
  <si>
    <t>045/BBT/CNN/2014</t>
  </si>
  <si>
    <t>140/BBT/CNN/2015</t>
  </si>
  <si>
    <t>126/BBT-CNN/15</t>
  </si>
  <si>
    <t>127/BBT-CNN/15</t>
  </si>
  <si>
    <t>073/BBT-CNN/15</t>
  </si>
  <si>
    <t>075/BBT-CNN/15</t>
  </si>
  <si>
    <t>022/BBT/CNN/2014</t>
  </si>
  <si>
    <t>049/BBT/CNN/2015</t>
  </si>
  <si>
    <t>044/BBT/CNN/2015</t>
  </si>
  <si>
    <t>076/BBT/CNN/2015</t>
  </si>
  <si>
    <t>128/BBT-CNN/2015</t>
  </si>
  <si>
    <t>317/BBT/CNN/2015</t>
  </si>
  <si>
    <t>318/BBT/CNN/2015</t>
  </si>
  <si>
    <t>314/BBT/CNN/2015</t>
  </si>
  <si>
    <t>541/LWG-PMS/2013</t>
  </si>
  <si>
    <t>146/CLG-SPV/2014</t>
  </si>
  <si>
    <t>079/Spv-Any/2014</t>
  </si>
  <si>
    <t>1308/CLG-KRD/2012</t>
  </si>
  <si>
    <t>1202/CLG-KRD/2012</t>
  </si>
  <si>
    <t>030/Clg-Pkr/2012</t>
  </si>
  <si>
    <t>/SPV-ANY/2014</t>
  </si>
  <si>
    <t>054/KCP-ANYAR/2015</t>
  </si>
  <si>
    <t>176/SPV-ANY/2014</t>
  </si>
  <si>
    <t>467/MRK-KRD/2013</t>
  </si>
  <si>
    <t>0666/Clg-Pkr/2010</t>
  </si>
  <si>
    <t>020/SPV-CLG/2013</t>
  </si>
  <si>
    <t>170/CLG-SPV/2013</t>
  </si>
  <si>
    <t>525/Mrk-Krd/2014</t>
  </si>
  <si>
    <t>103/SPV-ANY/2014</t>
  </si>
  <si>
    <t>071/CILEGON-KONS/2012</t>
  </si>
  <si>
    <t>161/CLG-SPV/2013</t>
  </si>
  <si>
    <t>187/SPV-ANY/2014</t>
  </si>
  <si>
    <t>138/Clg-Krd/2014</t>
  </si>
  <si>
    <t>121/CLG-SPV/2013</t>
  </si>
  <si>
    <t>1201/CLG-KRD/2012</t>
  </si>
  <si>
    <t xml:space="preserve">   Clg-Spv/2013</t>
  </si>
  <si>
    <t>1204/CLG-KRD/2012</t>
  </si>
  <si>
    <t>027/CILEGON-KONS/02/2013</t>
  </si>
  <si>
    <t>0762/Clg-Pkr/2010</t>
  </si>
  <si>
    <t>0662/Clg-Pkr/2010</t>
  </si>
  <si>
    <t xml:space="preserve">0866/Clg-Pkr/2010 </t>
  </si>
  <si>
    <t xml:space="preserve"> 13-08-2010</t>
  </si>
  <si>
    <t>106/SPV-ANY/2014</t>
  </si>
  <si>
    <t>073/SPV-ANY/2013</t>
  </si>
  <si>
    <t>62/Clg-Krd/2014</t>
  </si>
  <si>
    <t>072/CILEGON-KONS/2012</t>
  </si>
  <si>
    <t>610/Mrk-Krd/2013</t>
  </si>
  <si>
    <t>605/Clg-Pkr/2010</t>
  </si>
  <si>
    <t>108/SPV-ANY/2014</t>
  </si>
  <si>
    <t>031/Clg-Pkr/2012</t>
  </si>
  <si>
    <t>472/Clg-Kom/2012</t>
  </si>
  <si>
    <t>/CLG-KRD/2012</t>
  </si>
  <si>
    <t>133/CLG-SPV/2013</t>
  </si>
  <si>
    <t xml:space="preserve">0867/Clg-Pkr/2010 </t>
  </si>
  <si>
    <t>051/SPV-ANY/2013</t>
  </si>
  <si>
    <t>0763/Clg-Pkr/2010</t>
  </si>
  <si>
    <t>033/Clg-Pkr/2012</t>
  </si>
  <si>
    <t xml:space="preserve">0839/Clg-Pkr/2010 </t>
  </si>
  <si>
    <t xml:space="preserve"> 04-08-2010</t>
  </si>
  <si>
    <t>178/SPV-ANY/2014</t>
  </si>
  <si>
    <t>170/SPV-ANY/2014</t>
  </si>
  <si>
    <t>016/CILEGON-KONS/2012</t>
  </si>
  <si>
    <t>162/SPV-ANY/2014</t>
  </si>
  <si>
    <t>137/Clg-Krd/2014</t>
  </si>
  <si>
    <t>134/CLG-SPV/2013</t>
  </si>
  <si>
    <t>016/KCP-ANYAR/2015</t>
  </si>
  <si>
    <t>017/KCP-ANYAR/2015</t>
  </si>
  <si>
    <t>1766/CLG-KRD/2012</t>
  </si>
  <si>
    <t>0661/Clg-Pkr/2010</t>
  </si>
  <si>
    <t>109/SPV-ANY/2014</t>
  </si>
  <si>
    <t>523/MRK-KRD/2014</t>
  </si>
  <si>
    <t xml:space="preserve">0840/Clg-Pkr/2010 </t>
  </si>
  <si>
    <t xml:space="preserve"> 02-08-2010</t>
  </si>
  <si>
    <t>190/SPV-ANY/2014</t>
  </si>
  <si>
    <t xml:space="preserve">005/Spv.Clg-Pkr/2010 </t>
  </si>
  <si>
    <t xml:space="preserve"> 16-09-2010</t>
  </si>
  <si>
    <t>1200/CLG-KRD/2012</t>
  </si>
  <si>
    <t>469/MRK-KRD/2013</t>
  </si>
  <si>
    <t>606/Clg-Pkr/2010</t>
  </si>
  <si>
    <t>316/Mrk-Krd/2013</t>
  </si>
  <si>
    <t>145/CLG-SPV/2013</t>
  </si>
  <si>
    <t>448/Clg-Krd/2014</t>
  </si>
  <si>
    <t>1249/CLG-KRD/2012</t>
  </si>
  <si>
    <t>163/SPV-ANY/2014</t>
  </si>
  <si>
    <t>162/CLG-SPV/2013</t>
  </si>
  <si>
    <t>603 /Clg-Pkr/2010</t>
  </si>
  <si>
    <t>526/Mrk-Krd/2014</t>
  </si>
  <si>
    <t>119/CLG-SPV/2013</t>
  </si>
  <si>
    <t>034/Clg-Pkr/2012</t>
  </si>
  <si>
    <t>0834/Clg-Pkr/2010</t>
  </si>
  <si>
    <t>122/CLG-SPV/2013</t>
  </si>
  <si>
    <t>1305/CLG-KRD/2012</t>
  </si>
  <si>
    <t xml:space="preserve">1293/Clg-Pkr/2009 </t>
  </si>
  <si>
    <t xml:space="preserve"> 02-11-2009</t>
  </si>
  <si>
    <t>120/CLG-SPV/2013</t>
  </si>
  <si>
    <t>457/CLG-CONSUMER/2013</t>
  </si>
  <si>
    <t xml:space="preserve"> 06-08-2010</t>
  </si>
  <si>
    <t>188/SPV-ANY/2014</t>
  </si>
  <si>
    <t>662/Krd-Clg/2015</t>
  </si>
  <si>
    <t>073/Spv-Any/2013</t>
  </si>
  <si>
    <t>465/MRK-KRD/2013</t>
  </si>
  <si>
    <t>61/Clg-Krd/2014</t>
  </si>
  <si>
    <t xml:space="preserve">1296/Clg-Pkr/2009 </t>
  </si>
  <si>
    <t>070/ANYAR-KRD/2013</t>
  </si>
  <si>
    <t>462/MRK-KRD/2013</t>
  </si>
  <si>
    <t xml:space="preserve">1161/Clg-Pkr/2010 </t>
  </si>
  <si>
    <t xml:space="preserve"> 22-10-2010</t>
  </si>
  <si>
    <t>529/Mrk-Krd/2014</t>
  </si>
  <si>
    <t>1307/CLG-KRD/2012</t>
  </si>
  <si>
    <t xml:space="preserve">263/Clg-Pkr/2009 </t>
  </si>
  <si>
    <t xml:space="preserve"> 06-08-2009</t>
  </si>
  <si>
    <t>186/SPV-ANY/2014</t>
  </si>
  <si>
    <t>1250/CLG-KRD/2012</t>
  </si>
  <si>
    <t>018/KCP-ANYAR/2015</t>
  </si>
  <si>
    <t>164/CLG-SPV/2013</t>
  </si>
  <si>
    <t xml:space="preserve">006/Spv.Clg-Pkr/2010 </t>
  </si>
  <si>
    <t>323/CLG-KRD/2015</t>
  </si>
  <si>
    <t>1306/CLG-KRD/2012</t>
  </si>
  <si>
    <t xml:space="preserve">0841/Clg-Pkr/2010 </t>
  </si>
  <si>
    <t>1203/CLG-KRD/2012</t>
  </si>
  <si>
    <t>084/SPV-ANY/2014</t>
  </si>
  <si>
    <t>02/Mrk-Krd/2015</t>
  </si>
  <si>
    <t>749/Mrk-Krd//2013</t>
  </si>
  <si>
    <t>322/CLG-KRD/2015</t>
  </si>
  <si>
    <t xml:space="preserve">0837/Clg-Pkr/2010 </t>
  </si>
  <si>
    <t>030/CILEGON-KONS/02/2013</t>
  </si>
  <si>
    <t>060/Spv-Any/2013</t>
  </si>
  <si>
    <t>447/Clg-Krd/2014</t>
  </si>
  <si>
    <t>080/Krd-Any/2013</t>
  </si>
  <si>
    <t xml:space="preserve">0849/Clg-Pkr/2010 </t>
  </si>
  <si>
    <t xml:space="preserve"> 16-08-2010</t>
  </si>
  <si>
    <t>315/Mrk-Krd/2013</t>
  </si>
  <si>
    <t>0664/Clg-Pkr/2010</t>
  </si>
  <si>
    <t>177/SPV-ANY/2014</t>
  </si>
  <si>
    <t>440/SPV-ANYR/2013</t>
  </si>
  <si>
    <t>1304/CLG-KRD/2012</t>
  </si>
  <si>
    <t>101/SPV-ANY/2014</t>
  </si>
  <si>
    <t>081/Spv-Any/2014</t>
  </si>
  <si>
    <t xml:space="preserve">0847/Clg-Pkr/2010 </t>
  </si>
  <si>
    <t>631/Mrk-Krd/2014</t>
  </si>
  <si>
    <t>181/SPV-ANY/2014</t>
  </si>
  <si>
    <t>1309/CLG-KRD/2012</t>
  </si>
  <si>
    <t>603/Clg-Kom/2012</t>
  </si>
  <si>
    <t>105/SPV-ANY/2014</t>
  </si>
  <si>
    <t>163/CLG-SPV/2013</t>
  </si>
  <si>
    <t>089/bjbclg-Kons/2015</t>
  </si>
  <si>
    <t>169/CLG-SPV/2013</t>
  </si>
  <si>
    <t xml:space="preserve"> /Clg-Spv/2013</t>
  </si>
  <si>
    <t>042/Spv-Any/2013</t>
  </si>
  <si>
    <t>369/Clg-Kom/2012</t>
  </si>
  <si>
    <t>0665/Clg-Pkr/2010</t>
  </si>
  <si>
    <t>0835/Clg-Pkr/2010</t>
  </si>
  <si>
    <t>032/Clg-Pkr/2012</t>
  </si>
  <si>
    <t>1077/Cmi/Spv krd/2012</t>
  </si>
  <si>
    <t>0221/BRS-KRD/IV/2015</t>
  </si>
  <si>
    <t xml:space="preserve">163/Cjrh/Spv-Krd/2010 </t>
  </si>
  <si>
    <t xml:space="preserve"> 03-12-2010</t>
  </si>
  <si>
    <t>124/BRS-KRD/III/2015</t>
  </si>
  <si>
    <t>0028/BRS/SPV-KRD/2013</t>
  </si>
  <si>
    <t>0319/Cmi/SPV-Krd/2012</t>
  </si>
  <si>
    <t>/Cmi/Spv Krd/2012</t>
  </si>
  <si>
    <t>257/0187/Cmd/Iv/2014</t>
  </si>
  <si>
    <t>0603/BRS-KRD/X/2014</t>
  </si>
  <si>
    <t>0666/BRS-KRD/VIII/2014</t>
  </si>
  <si>
    <t>0735/Cmi/Spv Krd/2012</t>
  </si>
  <si>
    <t>0775/Cmi/Spv Krd/2012</t>
  </si>
  <si>
    <t>0030/BRS-KRD/2013</t>
  </si>
  <si>
    <t>195/BRS-KRD/V/2014</t>
  </si>
  <si>
    <t>0740/Cmi/Spv Krd/2012</t>
  </si>
  <si>
    <t>0962/0187/CMD/X/2013</t>
  </si>
  <si>
    <t>0823/Cmi/Spv krd/2012</t>
  </si>
  <si>
    <t>0729/BRS-KRD/X/2013</t>
  </si>
  <si>
    <t>1078/Cmi/Spv Krd/2012</t>
  </si>
  <si>
    <t>1080/Cmi/Spv Krd/2012</t>
  </si>
  <si>
    <t>297/BRS-KRD/V/2015</t>
  </si>
  <si>
    <t>0773/Cmi/Spv Krd/2012</t>
  </si>
  <si>
    <t>305/CSK/Spv krd/2015</t>
  </si>
  <si>
    <t>360/CMI-OPS/2013</t>
  </si>
  <si>
    <t>1176/Cmi/Spv Krd/2012</t>
  </si>
  <si>
    <t>0225/Cmi/Spv krd/2014</t>
  </si>
  <si>
    <t>0872/0187-/cmd/ix/2013</t>
  </si>
  <si>
    <t>0203/CMI/Spv Krd/2012</t>
  </si>
  <si>
    <t>0728/BRS-KRD/XII/2014</t>
  </si>
  <si>
    <t>578/csk/spv-krd/2013</t>
  </si>
  <si>
    <t>0722/Cmi/Spv krd/2012</t>
  </si>
  <si>
    <t>0849/Cmi/Spv krd/2012</t>
  </si>
  <si>
    <t xml:space="preserve">/Cjrh/Spv-Krd/2010 </t>
  </si>
  <si>
    <t xml:space="preserve"> 19-10-2010</t>
  </si>
  <si>
    <t>151/Cmi-Cij/Vi/2014</t>
  </si>
  <si>
    <t>306/CMI-CIJ/VIII/2015</t>
  </si>
  <si>
    <t>0022/Cmi/Spv krd/2014</t>
  </si>
  <si>
    <t>823/CSK/SPV-KRD/2013</t>
  </si>
  <si>
    <t xml:space="preserve">352/Cmi-Spv/Krd/2010 </t>
  </si>
  <si>
    <t xml:space="preserve"> 14-04-2010</t>
  </si>
  <si>
    <t>0977/Cmi/Spv krd/2012</t>
  </si>
  <si>
    <t>0774/Cmi/Spv Krd/2012</t>
  </si>
  <si>
    <t xml:space="preserve">892/Cmi-Spv/Krd/2010 </t>
  </si>
  <si>
    <t xml:space="preserve"> 20-09-2010</t>
  </si>
  <si>
    <t>148/Cmi-Cij/Vi/2014</t>
  </si>
  <si>
    <t>1594/Cmi/Spv krd/2013</t>
  </si>
  <si>
    <t>0406/Cmi/Spv Krd/2012</t>
  </si>
  <si>
    <t>0733/Cmi/Spv krd/2012</t>
  </si>
  <si>
    <t>1079/Cmi/Spv Krd/2012</t>
  </si>
  <si>
    <t>583/CSK/Spv-Krd/2014</t>
  </si>
  <si>
    <t>0134/BRS-KRD/III/2014</t>
  </si>
  <si>
    <t>870/Cmi/Spv/Krd/2013</t>
  </si>
  <si>
    <t>135/CIJ/SPV-KRD/VII/2013</t>
  </si>
  <si>
    <t xml:space="preserve">1525/Cmi/Spv krd/2009 </t>
  </si>
  <si>
    <t xml:space="preserve"> 09-12-2009</t>
  </si>
  <si>
    <t xml:space="preserve">1527/Cmi/Spv krd/2009 </t>
  </si>
  <si>
    <t>0222/BRS-KRD/IV/2015</t>
  </si>
  <si>
    <t xml:space="preserve">338/Cmi-Spv/Krd/2010 </t>
  </si>
  <si>
    <t>499/CMI-OPS/2013</t>
  </si>
  <si>
    <t>046/0187/CMD/II/2015</t>
  </si>
  <si>
    <t>0405/Cmi/Spv Krd/2012</t>
  </si>
  <si>
    <t>149/Cmi-Cij/Vi/2014</t>
  </si>
  <si>
    <t>147/Cmi-Cij/Vi/2014</t>
  </si>
  <si>
    <t>210/CMI-CIJ/XII/2015</t>
  </si>
  <si>
    <t>0277/CMI/SPVI-KRD/2012</t>
  </si>
  <si>
    <t xml:space="preserve">164/Cjrh/Spv-Krd/2010 </t>
  </si>
  <si>
    <t>0348/Brs-Krd/V/2014</t>
  </si>
  <si>
    <t>572/CSK/SPV-KRD/2013</t>
  </si>
  <si>
    <t>0031/BRS/SPV-KRD/2013</t>
  </si>
  <si>
    <t>0027/BRS/SPV-KRD/2013</t>
  </si>
  <si>
    <t>0225/Cmi/SPV krd/2014</t>
  </si>
  <si>
    <t>0820/Cmi/Spv krd/2012</t>
  </si>
  <si>
    <t>0825/Cmi/Spv krd/2012</t>
  </si>
  <si>
    <t>0824/Cmi/Spv krd/2012</t>
  </si>
  <si>
    <t>135/BRS-KRD/III/2014</t>
  </si>
  <si>
    <t>732/BRS-KRD/XII/2014</t>
  </si>
  <si>
    <t>0035/BRS/SPV-KRD/2013</t>
  </si>
  <si>
    <t>0338/Brs-Krd/V/2014</t>
  </si>
  <si>
    <t>0033/BRS/SPV-KRD/2013</t>
  </si>
  <si>
    <t>136/CIJ/SPV-KRD/VII/2013</t>
  </si>
  <si>
    <t>0738/Cmi/Spv Krd/2012</t>
  </si>
  <si>
    <t>023/krd-cmi/2014</t>
  </si>
  <si>
    <t>0826/Cmi/Spv krd/2012</t>
  </si>
  <si>
    <t>156/CIJ/SPV KRD/VII/2013</t>
  </si>
  <si>
    <t>213/CIJ/SPV KRD/VII/2013</t>
  </si>
  <si>
    <t>055/CMI-CIJ/II/2015</t>
  </si>
  <si>
    <t>0736/Cmi/Spv Krd/2012</t>
  </si>
  <si>
    <t>0204/Cmi/Spv Krd /2012</t>
  </si>
  <si>
    <t>168/CIJ/SPV KRD/VII/2013</t>
  </si>
  <si>
    <t>0747/Cmi/Spv Krd/2012</t>
  </si>
  <si>
    <t>0748/Cmi/Spv Krd/2012</t>
  </si>
  <si>
    <t>306/CSK/Spv-Krd/2014</t>
  </si>
  <si>
    <t>0804/Cmi/Spv krd/2012</t>
  </si>
  <si>
    <t>0346/Brs-Krd/V/2014</t>
  </si>
  <si>
    <t>90/CMI/SPV-KRD/2013</t>
  </si>
  <si>
    <t>06-May-13</t>
  </si>
  <si>
    <t xml:space="preserve">873/Cmi-Spv/Krd/2010  </t>
  </si>
  <si>
    <t>140/BRS-KRD/III/2014</t>
  </si>
  <si>
    <t>0744/Cmi/Spv krd/2012</t>
  </si>
  <si>
    <t>0737/Cmi/Spv Krd/2012</t>
  </si>
  <si>
    <t>0100/Brs-Krd/Ii/2014</t>
  </si>
  <si>
    <t>0734/Cmi/Spv Krd/2012</t>
  </si>
  <si>
    <t>0739/Cmi/Spv Krd/2012</t>
  </si>
  <si>
    <t>0088/Cmi/Spv krd/2013</t>
  </si>
  <si>
    <t>01396/Cmi/Spv-Krd/2013</t>
  </si>
  <si>
    <t>091/0187/CMD/II/2014</t>
  </si>
  <si>
    <t>277/BRS-KRD/IV/2015</t>
  </si>
  <si>
    <t>1165/CSK/Spv-Krd/2013</t>
  </si>
  <si>
    <t>120/CMI-CIJ/2016</t>
  </si>
  <si>
    <t>413/CMI-CIJ/2015</t>
  </si>
  <si>
    <t>515/CMI-CIJ/2015</t>
  </si>
  <si>
    <t>196/CBB/DPK/2012</t>
  </si>
  <si>
    <t>317/MGD-STR/2014</t>
  </si>
  <si>
    <t>052/GRT-KOM/2015</t>
  </si>
  <si>
    <t>0378/KCP/PMPK/ 2014</t>
  </si>
  <si>
    <t>567/KOM-GRT/2014</t>
  </si>
  <si>
    <t>420/GRT-WNR/2014</t>
  </si>
  <si>
    <t>886/KOM-GRT/2014</t>
  </si>
  <si>
    <t>449/Pms-Grt/2013</t>
  </si>
  <si>
    <t>1338/PMS-Grt/2012</t>
  </si>
  <si>
    <t>0360/KCP/PMPK/2014</t>
  </si>
  <si>
    <t>0548/Pms-Krd/2013</t>
  </si>
  <si>
    <t>893/PMS-GRT/2013</t>
  </si>
  <si>
    <t>130/Pms-Grt/2013</t>
  </si>
  <si>
    <t>210/GRT-WNR/2015</t>
  </si>
  <si>
    <t>066/Grt-Kom/2015</t>
  </si>
  <si>
    <t xml:space="preserve">203/Pms-Krd/2009 </t>
  </si>
  <si>
    <t xml:space="preserve"> 27-01-2010</t>
  </si>
  <si>
    <t>0383/KCP/PMPK/2014</t>
  </si>
  <si>
    <t>568/KOM-GRT/2014</t>
  </si>
  <si>
    <t>131/Pms-Grt/2013</t>
  </si>
  <si>
    <t xml:space="preserve">207/Pms-Krd/2009 </t>
  </si>
  <si>
    <t>0098/Krd-Spv/2013</t>
  </si>
  <si>
    <t>615/KOM-GRT/2014</t>
  </si>
  <si>
    <t>20/Pms-Grt/2012</t>
  </si>
  <si>
    <t>27/Pms-Grt/2012</t>
  </si>
  <si>
    <t>0381/KCP/PMPK/2014</t>
  </si>
  <si>
    <t>307/Pms-Krd/2013</t>
  </si>
  <si>
    <t>2520/Pms-Grt/2012</t>
  </si>
  <si>
    <t>236/Pms-Krd/2013</t>
  </si>
  <si>
    <t>10-May-13</t>
  </si>
  <si>
    <t>0051/Krd-Lmb/2014</t>
  </si>
  <si>
    <t xml:space="preserve">1102/Pms-Grt/2010 </t>
  </si>
  <si>
    <t xml:space="preserve"> 24-12-2010</t>
  </si>
  <si>
    <t>247/KCP-0202/2012</t>
  </si>
  <si>
    <t>0591/KRD-SMR/2015</t>
  </si>
  <si>
    <t xml:space="preserve">928/Pms-Grt/210 </t>
  </si>
  <si>
    <t xml:space="preserve"> 17-09-2010</t>
  </si>
  <si>
    <t>48/Pms-Grt/2013</t>
  </si>
  <si>
    <t>239/Krd-Lmb/2014</t>
  </si>
  <si>
    <t>3279/Grt-Pms/2013</t>
  </si>
  <si>
    <t>431/KRD-LMB/2013</t>
  </si>
  <si>
    <t>214/PMS-Grt/2013</t>
  </si>
  <si>
    <t>3009/KCP/MLB/ 2014</t>
  </si>
  <si>
    <t>120/GRT-KOM/2015</t>
  </si>
  <si>
    <t>200/Pms-Krd/2012</t>
  </si>
  <si>
    <t>230/Pms-Grt/2012-a</t>
  </si>
  <si>
    <t>1203/PMS-Grt/2012</t>
  </si>
  <si>
    <t>1295/GRT-KRD/2012</t>
  </si>
  <si>
    <t>0053/KRD-LMB/2014</t>
  </si>
  <si>
    <t>437/Pms-Grt-2013</t>
  </si>
  <si>
    <t>489/Krd-Lmb/2014</t>
  </si>
  <si>
    <t>3287/Grt-Pms/2015</t>
  </si>
  <si>
    <t>467/GRT-CKJ/2013</t>
  </si>
  <si>
    <t>665/GRT-PMS/2013</t>
  </si>
  <si>
    <t>0649/GRT-KRD/2013</t>
  </si>
  <si>
    <t>264/Pms-Krd/2012</t>
  </si>
  <si>
    <t>052/Grt-Wnr/2014</t>
  </si>
  <si>
    <t>3006/Kcp/Mlb/ 2015</t>
  </si>
  <si>
    <t>436/Pms-Grt-2013</t>
  </si>
  <si>
    <t>569/KOM-GRT/2014</t>
  </si>
  <si>
    <t>251/KCP-0202/2012</t>
  </si>
  <si>
    <t>266/Pms-Krd/2013</t>
  </si>
  <si>
    <t>26-Dec-12</t>
  </si>
  <si>
    <t>1142/KRD-SMR/2014</t>
  </si>
  <si>
    <t>423/Pmpk-Pems/2013</t>
  </si>
  <si>
    <t>0364/KCP/PMPK/2014</t>
  </si>
  <si>
    <t>2859/KCP/MLB/2013</t>
  </si>
  <si>
    <t>490/Krd-Lmb/2014</t>
  </si>
  <si>
    <t>0118/GRT-KRD/2015</t>
  </si>
  <si>
    <t>553/KOM-GRT/2014</t>
  </si>
  <si>
    <t>0187/Kdr/Spv/Krd-Mkr/2014</t>
  </si>
  <si>
    <t>668/GRT-KOM/2015</t>
  </si>
  <si>
    <t xml:space="preserve">1058/Pms-Krd/2009 </t>
  </si>
  <si>
    <t xml:space="preserve"> 22-12-2009</t>
  </si>
  <si>
    <t>068/Grt/Kom/2015</t>
  </si>
  <si>
    <t>570/KOM-GRT/2014</t>
  </si>
  <si>
    <t>666/GRT-PMS/2013</t>
  </si>
  <si>
    <t>134/Pms-Grt/2013</t>
  </si>
  <si>
    <t>139/GRT-WNR/2014</t>
  </si>
  <si>
    <t>260/Pms-Krd/2011</t>
  </si>
  <si>
    <t>/Pms-Krd/2014</t>
  </si>
  <si>
    <t>0099/Pms-Krd/2014</t>
  </si>
  <si>
    <t xml:space="preserve">195/Pms-Krd/2009 </t>
  </si>
  <si>
    <t>292/GRT-KRD/2013</t>
  </si>
  <si>
    <t>250/KCP-0202/2012</t>
  </si>
  <si>
    <t xml:space="preserve">228/Pms-Krd/2010 </t>
  </si>
  <si>
    <t xml:space="preserve"> 10-11-2010</t>
  </si>
  <si>
    <t>008/GRT-KRD/2011</t>
  </si>
  <si>
    <t>405/KCP/PMPK/ 2014</t>
  </si>
  <si>
    <t>3288/Grt-Pms/2013</t>
  </si>
  <si>
    <t>1976/Pms-Grt/2013</t>
  </si>
  <si>
    <t>321/Krd-Lmb/2013</t>
  </si>
  <si>
    <t>641/Grt-Krd/2015</t>
  </si>
  <si>
    <t>1162/Pms-Grt/2013</t>
  </si>
  <si>
    <t>1945/KCP/MLB/2013</t>
  </si>
  <si>
    <t>2308/KCP/MLB/2013</t>
  </si>
  <si>
    <t>195/PMS-KRD/2013</t>
  </si>
  <si>
    <t>2078/KCP/MLB/2013</t>
  </si>
  <si>
    <t>406/KCP/PMPK/2014</t>
  </si>
  <si>
    <t>324/Krd-Lmb/2013</t>
  </si>
  <si>
    <t>2860/KCP/MLB/2013</t>
  </si>
  <si>
    <t xml:space="preserve">224/Pms-Krd/2010 </t>
  </si>
  <si>
    <t xml:space="preserve"> 09-06-2010</t>
  </si>
  <si>
    <t>123/Pms-Krd/2015</t>
  </si>
  <si>
    <t>140/GRT-WNR/2014</t>
  </si>
  <si>
    <t>229/Pms-Grt/2010</t>
  </si>
  <si>
    <t>0695/Kdr/Spv/Krd-Mkr/2014</t>
  </si>
  <si>
    <t>1977/Pms-Grt/2013</t>
  </si>
  <si>
    <t xml:space="preserve">226/Pms-Krd/2010 </t>
  </si>
  <si>
    <t xml:space="preserve"> 26-08-2010</t>
  </si>
  <si>
    <t>0096/Krd-Spv/2013</t>
  </si>
  <si>
    <t>057/Grt-Kom/2015</t>
  </si>
  <si>
    <t>213/PMS-Grt/2013</t>
  </si>
  <si>
    <t>662/GRT-PMS/2013</t>
  </si>
  <si>
    <t>0103/Krd-Spv/2013</t>
  </si>
  <si>
    <t>290/GRT-KRD/2013</t>
  </si>
  <si>
    <t>605/KOM-GRT/2014</t>
  </si>
  <si>
    <t>473/KCP/PMPK/2015</t>
  </si>
  <si>
    <t>322/Krd-Lmb/2013</t>
  </si>
  <si>
    <t>117/PMS-KRD/2012</t>
  </si>
  <si>
    <t>070/GRT-KOM/2015</t>
  </si>
  <si>
    <t>0647/GRT-KRD/2013</t>
  </si>
  <si>
    <t>1997/KCP/MLB/2013</t>
  </si>
  <si>
    <t>571/KOM-GRT/2014</t>
  </si>
  <si>
    <t>850/GRT-KOM/2015</t>
  </si>
  <si>
    <t>246/PMS-KRD/2014</t>
  </si>
  <si>
    <t>073/GRT-KOM/2015</t>
  </si>
  <si>
    <t>1965/Pms-Grt/2013</t>
  </si>
  <si>
    <t>4146/Grt-Krd/2014</t>
  </si>
  <si>
    <t>595/KOM-GRT/2014</t>
  </si>
  <si>
    <t>198/Pms-Krd/2012</t>
  </si>
  <si>
    <t>325/Krd-Lmb/2013</t>
  </si>
  <si>
    <t>0165/Kdr/Spv/Krd-Mkr/2014</t>
  </si>
  <si>
    <t>579/PMS-GRT/2012</t>
  </si>
  <si>
    <t>50/Pms-Grt/2013</t>
  </si>
  <si>
    <t>097/KRD-LMB/2014</t>
  </si>
  <si>
    <t>329/Krd-Lmb/2013</t>
  </si>
  <si>
    <t>552/KOM-GRT/2014</t>
  </si>
  <si>
    <t>154/Pms-Krd/2013</t>
  </si>
  <si>
    <t xml:space="preserve">227/Pms-Krd/2010 </t>
  </si>
  <si>
    <t xml:space="preserve"> 18-10-2010</t>
  </si>
  <si>
    <t>063/Grt-Kom/2015</t>
  </si>
  <si>
    <t>619/Grt-Kom/2015</t>
  </si>
  <si>
    <t>1983/Grt-Krd/2014</t>
  </si>
  <si>
    <t>2791/KCP/MLB/2013</t>
  </si>
  <si>
    <t>3278/Grt-Pms/2013</t>
  </si>
  <si>
    <t>0132.A/Kdr/Spv/Krd-Mkr/2014</t>
  </si>
  <si>
    <t>425/KRD-LMB/2013</t>
  </si>
  <si>
    <t>437/KRD-LMB/2014</t>
  </si>
  <si>
    <t>190/KRD-SMR/2014</t>
  </si>
  <si>
    <t>156/Pms-Krd/2012</t>
  </si>
  <si>
    <t>1195/PMS-Grt/2012</t>
  </si>
  <si>
    <t>2785/KCP/MLB/2013</t>
  </si>
  <si>
    <t>491/Krd-Lmb/2014</t>
  </si>
  <si>
    <t>44/PMPK-PEMS/2013</t>
  </si>
  <si>
    <t>0368/KCP/PMPK/2014</t>
  </si>
  <si>
    <t>620/KOM-GRT/2014</t>
  </si>
  <si>
    <t>446/Pms-Grt/2013</t>
  </si>
  <si>
    <t>244/KRD-LMB/2014</t>
  </si>
  <si>
    <t>3285/Grt-Pms/2013</t>
  </si>
  <si>
    <t>170/GRT-KOM/2015</t>
  </si>
  <si>
    <t>417/KRD-LMB/2013</t>
  </si>
  <si>
    <t>0118/Kdr/Spv/Krd-Mkr/2014</t>
  </si>
  <si>
    <t>0557/GRT-KDR/2014</t>
  </si>
  <si>
    <t>0112/PMS-KRD/2014</t>
  </si>
  <si>
    <t>106/GRT-KOM/2015</t>
  </si>
  <si>
    <t>413/Pms-Krd/2013</t>
  </si>
  <si>
    <t>551/KOM-GRT/2014</t>
  </si>
  <si>
    <t>061/Grt-Kom/2015</t>
  </si>
  <si>
    <t>415/Pms-Krd/2013</t>
  </si>
  <si>
    <t>0263/KDR/SPV/KRD-MKR/2014</t>
  </si>
  <si>
    <t>492/Krd-Lmb/2014</t>
  </si>
  <si>
    <t>053/Pms-Krd/2014</t>
  </si>
  <si>
    <t>609/Kom-Grt/2014</t>
  </si>
  <si>
    <t>0369/KCP/PMPK/2014</t>
  </si>
  <si>
    <t>263/Pms-Krd/2012</t>
  </si>
  <si>
    <t>249/PMS-KRD/2014</t>
  </si>
  <si>
    <t>177/Pms-Krd/2012</t>
  </si>
  <si>
    <t>113/Kom-Grt/2014</t>
  </si>
  <si>
    <t>289/Pms-Krd/2012</t>
  </si>
  <si>
    <t>2861/KCP/MLB/2013</t>
  </si>
  <si>
    <t>2788/KCP/MLB/2013</t>
  </si>
  <si>
    <t>249/KCP-0202/2012</t>
  </si>
  <si>
    <t>154/Grt-Krd/2015</t>
  </si>
  <si>
    <t>119/Grt-Pms/2014</t>
  </si>
  <si>
    <t>576/KOM-GRT/2014</t>
  </si>
  <si>
    <t>0102/Krd-Spv/2014</t>
  </si>
  <si>
    <t>459/KRD-LMB/2014</t>
  </si>
  <si>
    <t>0131/KRD-LMB/2014</t>
  </si>
  <si>
    <t>2541/Pms-Grt/2012</t>
  </si>
  <si>
    <t>409/KCP/PMPK/2014</t>
  </si>
  <si>
    <t xml:space="preserve">1086/Pms-Grt/2010 </t>
  </si>
  <si>
    <t xml:space="preserve"> 28-10-2010</t>
  </si>
  <si>
    <t>248/KCP-0202/2012</t>
  </si>
  <si>
    <t>3280/Grt-Pms/2013</t>
  </si>
  <si>
    <t>0058/Krd-Spv/2013</t>
  </si>
  <si>
    <t>2519/Pms-Grt/2012</t>
  </si>
  <si>
    <t>1197/PMS-Grt/2012</t>
  </si>
  <si>
    <t>447/Pms-Grt/2013</t>
  </si>
  <si>
    <t>094/KRD-LMB/2014</t>
  </si>
  <si>
    <t>561/KOM-GRT/2014</t>
  </si>
  <si>
    <t>0056/Krd-Spv/2013</t>
  </si>
  <si>
    <t>431/Krd-Lmb/2013</t>
  </si>
  <si>
    <t>577/KOM-GRT/2014</t>
  </si>
  <si>
    <t>196/PMS-KRD/2013</t>
  </si>
  <si>
    <t>327/Krd-Lmb/2013</t>
  </si>
  <si>
    <t>1993/Pms-Grt/2013</t>
  </si>
  <si>
    <t>045/KRD-LMB/2015</t>
  </si>
  <si>
    <t xml:space="preserve">211/Pms-Krd/2010 </t>
  </si>
  <si>
    <t xml:space="preserve"> 08-04-2010</t>
  </si>
  <si>
    <t>602/Kom-Grt/2014</t>
  </si>
  <si>
    <t>042/GRT-KOM/2015</t>
  </si>
  <si>
    <t>059/Grt-Kom/2015</t>
  </si>
  <si>
    <t>2063/PMS-GRT/2013</t>
  </si>
  <si>
    <t>201/PMS-KRD/2013</t>
  </si>
  <si>
    <t>290/Pms-Krd/2012</t>
  </si>
  <si>
    <t>1995/KCP/MLB/2013</t>
  </si>
  <si>
    <t>0103/Pms-Krd/2014</t>
  </si>
  <si>
    <t>2783/KCP/MLB/2013</t>
  </si>
  <si>
    <t>0005/Pms-Krd/2013</t>
  </si>
  <si>
    <t xml:space="preserve">208/Pms-Krd/2009 </t>
  </si>
  <si>
    <t>3415/PMS-GRT/2013</t>
  </si>
  <si>
    <t>1235/KRD-SMR/2014</t>
  </si>
  <si>
    <t>0113/Kdr/Spv/Krd-Mkr/2015</t>
  </si>
  <si>
    <t>0060/KRD-LMB/2014</t>
  </si>
  <si>
    <t>706/Pms-Krd/2014</t>
  </si>
  <si>
    <t>0096/Pms-Krd/2014</t>
  </si>
  <si>
    <t>308/Pms-Krd/2013</t>
  </si>
  <si>
    <t>26-Aug-13</t>
  </si>
  <si>
    <t>058/Grt-Kom/2015</t>
  </si>
  <si>
    <t>419/Krd-Lmb/2013</t>
  </si>
  <si>
    <t>060/PMS-KRD/2015</t>
  </si>
  <si>
    <t>3016/KCP/MLB/2014</t>
  </si>
  <si>
    <t xml:space="preserve">944/Pms-Grt/2010 </t>
  </si>
  <si>
    <t>0329/Pms-Grt/2013</t>
  </si>
  <si>
    <t>3004/KCP/MLB/2014</t>
  </si>
  <si>
    <t>0725/KDR/SPV/KRD-MKR/2014</t>
  </si>
  <si>
    <t>564/KOM-GRT/2014</t>
  </si>
  <si>
    <t>0005/KRD-SPV/2013</t>
  </si>
  <si>
    <t>0567/KDR/SPV/KRD-MKR/2014</t>
  </si>
  <si>
    <t>051/Pms-Krd/2013</t>
  </si>
  <si>
    <t>2309/KCP/MLB/2013</t>
  </si>
  <si>
    <t>494/Krd-Lmb/2014</t>
  </si>
  <si>
    <t>0377/KCP/PMPK/2014</t>
  </si>
  <si>
    <t>0703/Kdr/Spv/Krd-Mkr/2014</t>
  </si>
  <si>
    <t>0025/Krd-Spv/2013</t>
  </si>
  <si>
    <t>265/Pms-Krd/2013</t>
  </si>
  <si>
    <t>1226/KCP/MLB/2012</t>
  </si>
  <si>
    <t>580/KOM-GRT/2014</t>
  </si>
  <si>
    <t>201/Pms-Grt/2012</t>
  </si>
  <si>
    <t>434/Pms-Grt-2013</t>
  </si>
  <si>
    <t>202/PMS-KRD/2013</t>
  </si>
  <si>
    <t>887/KOM-GRT/2014</t>
  </si>
  <si>
    <t>062/GRT-KOM/2015</t>
  </si>
  <si>
    <t>191/KRD-SMR/2014</t>
  </si>
  <si>
    <t>330/Krd-Lmb/2013</t>
  </si>
  <si>
    <t>332/Krd-Lmb/2013</t>
  </si>
  <si>
    <t>001/KOM-GRT/2015</t>
  </si>
  <si>
    <t>3277/Grt-Pms/2014</t>
  </si>
  <si>
    <t>416/Pms-Krd/2013</t>
  </si>
  <si>
    <t>2789/KCP/MLB/2013</t>
  </si>
  <si>
    <t>110/Grt-Pms/2014</t>
  </si>
  <si>
    <t>1664/Pms-Grt/2013</t>
  </si>
  <si>
    <t>158/Pms-Krd/2013</t>
  </si>
  <si>
    <t>0100/Krd-Spv/2013</t>
  </si>
  <si>
    <t>0055/Krd-Lmb/2014</t>
  </si>
  <si>
    <t>3005/Kcp/Mlb/ 2014</t>
  </si>
  <si>
    <t>640/KOM-GRT/2014</t>
  </si>
  <si>
    <t>0052/Krd-Lmb/2014</t>
  </si>
  <si>
    <t>211/PMS-Grt/2013</t>
  </si>
  <si>
    <t>3012/Kcp/Mlb/ 2014</t>
  </si>
  <si>
    <t>581/KOM-GRT/2014</t>
  </si>
  <si>
    <t>1193/Krd-Smr/2014</t>
  </si>
  <si>
    <t>3286/Grt-Pms/2013</t>
  </si>
  <si>
    <t>2863/KCP/MLB/2013</t>
  </si>
  <si>
    <t>0384/KCP/PMPK/2014</t>
  </si>
  <si>
    <t>582/KOM-GRT/2014</t>
  </si>
  <si>
    <t>1452/KRD-SMR/2014</t>
  </si>
  <si>
    <t xml:space="preserve">280/Pms-Grt/2010 </t>
  </si>
  <si>
    <t xml:space="preserve"> 16-04-2010</t>
  </si>
  <si>
    <t>140/Grt-Wnr/2014</t>
  </si>
  <si>
    <t>0057/Krd-Spv/2013</t>
  </si>
  <si>
    <t>0012/Pms-Krd/2014</t>
  </si>
  <si>
    <t>294/BJB-GRT/CKJ/2012</t>
  </si>
  <si>
    <t>1401/KRD-SMR/2014</t>
  </si>
  <si>
    <t>2521/Pms-Grt/2012</t>
  </si>
  <si>
    <t>0054/Krd-Spv/2013</t>
  </si>
  <si>
    <t>112/Grt-Pms/2014</t>
  </si>
  <si>
    <t>885/KOM-GRT/2014</t>
  </si>
  <si>
    <t>112/Kom-Grt/2014</t>
  </si>
  <si>
    <t xml:space="preserve">784/Pms-Grt/2010 </t>
  </si>
  <si>
    <t xml:space="preserve"> 23-08-2010</t>
  </si>
  <si>
    <t>71/Pms-Grt/2013</t>
  </si>
  <si>
    <t>093/Grt-Wnr/2014</t>
  </si>
  <si>
    <t>1225/KCP/MLB/2013</t>
  </si>
  <si>
    <t>154/GRT-KOM/2015</t>
  </si>
  <si>
    <t>1333/Krd-Smr/2014</t>
  </si>
  <si>
    <t>0091/Krd-Spv/2013</t>
  </si>
  <si>
    <t>1963/Grt-Pms/2013</t>
  </si>
  <si>
    <t>266/PMS-KRD/2014</t>
  </si>
  <si>
    <t>3011/KCP/MLB/2014</t>
  </si>
  <si>
    <t>0004/krd-spv/2013</t>
  </si>
  <si>
    <t>420/KRD-LMB/2013</t>
  </si>
  <si>
    <t>617/KOM-GRT/2014</t>
  </si>
  <si>
    <t>0361/KCP/PMPK/2014</t>
  </si>
  <si>
    <t>323/Krd-Lmb/2013</t>
  </si>
  <si>
    <t>592/KOM-GRT/2014</t>
  </si>
  <si>
    <t>262/Pms-Krd/2011</t>
  </si>
  <si>
    <t>002/KOM-GRT/2015</t>
  </si>
  <si>
    <t>0715/KDR/SPV/KRD-MKR/2014</t>
  </si>
  <si>
    <t>215/Pms-Krd/2013</t>
  </si>
  <si>
    <t>1667/Pms-Grt/2013</t>
  </si>
  <si>
    <t>0185/Kdr/Spv/Krd-Mkr/2015</t>
  </si>
  <si>
    <t>1975/Pms-Grt/2013</t>
  </si>
  <si>
    <t>438/Pms-Grt-2013</t>
  </si>
  <si>
    <t>3898/GRT-KRD/2014</t>
  </si>
  <si>
    <t>884/KOM-GRT/2014</t>
  </si>
  <si>
    <t>599/KOM-GRT/2014</t>
  </si>
  <si>
    <t>411/Krd-Lmb/2013</t>
  </si>
  <si>
    <t>660/GRT-PMS/2013</t>
  </si>
  <si>
    <t>49/Pms-Grt/2013</t>
  </si>
  <si>
    <t>782/KRD-LMB/2014</t>
  </si>
  <si>
    <t>0367/KCP/PMPK/2014</t>
  </si>
  <si>
    <t>104/Grt-Kom/2015</t>
  </si>
  <si>
    <t>0794/KRD-SMR/2015</t>
  </si>
  <si>
    <t>622/KOM-GRT/2014</t>
  </si>
  <si>
    <t>061/KRD-LMB/2013</t>
  </si>
  <si>
    <t>089/KRD-LMB/2014</t>
  </si>
  <si>
    <t>178/GRT/WNR/2015</t>
  </si>
  <si>
    <t>061/KRD-LMB/2015</t>
  </si>
  <si>
    <t>1294/PMS-Grt/2012</t>
  </si>
  <si>
    <t>199/Pms-Krd/2012</t>
  </si>
  <si>
    <t>1192/Krd-Smr/2014</t>
  </si>
  <si>
    <t>0054/Krd-Lmb/2014</t>
  </si>
  <si>
    <t xml:space="preserve">929/Pms-Grt/2010 </t>
  </si>
  <si>
    <t>2862/KCP/MLB/2013</t>
  </si>
  <si>
    <t>242/Krd-Lmb/2014</t>
  </si>
  <si>
    <t>0057/KRD-LMB/2014</t>
  </si>
  <si>
    <t>2310/KCP/MLB/2013</t>
  </si>
  <si>
    <t>1973/Pms-Grt/2013</t>
  </si>
  <si>
    <t>003/KOM-GRT/2015</t>
  </si>
  <si>
    <t>260/0261-Kcp/2013</t>
  </si>
  <si>
    <t>2784/KCP/MLB/2013</t>
  </si>
  <si>
    <t>328/Krd-Lmb/2013</t>
  </si>
  <si>
    <t>412/Krd-Lmb/2013</t>
  </si>
  <si>
    <t>0137/KRD-LMB/2014</t>
  </si>
  <si>
    <t>1646/KRD-SMR/2014</t>
  </si>
  <si>
    <t>501/KRD-LMB/2014</t>
  </si>
  <si>
    <t>00/GRT-KRD/2012</t>
  </si>
  <si>
    <t>064/Grt-Kom/2015</t>
  </si>
  <si>
    <t>0371/KCP/PMPK/2014</t>
  </si>
  <si>
    <t>212/PMS-Grt/2013</t>
  </si>
  <si>
    <t>214/PMS-KRD/2013</t>
  </si>
  <si>
    <t>607/Pms-Grt/2010</t>
  </si>
  <si>
    <t>123/Kom-Grt/2014</t>
  </si>
  <si>
    <t>0380/KCP-PMPK/2014</t>
  </si>
  <si>
    <t>0547/Pms-Krd/2013</t>
  </si>
  <si>
    <t xml:space="preserve">1101/Pms-Grt/2010 </t>
  </si>
  <si>
    <t xml:space="preserve"> 08-11-2010</t>
  </si>
  <si>
    <t>1647/KRD-SMR/2014</t>
  </si>
  <si>
    <t xml:space="preserve">212/Pms-Krd/2010 </t>
  </si>
  <si>
    <t>3008/Kcp/Mlb/ 2014</t>
  </si>
  <si>
    <t>245/Krd-Lmb/2014</t>
  </si>
  <si>
    <t>3282/Grt-Pms/2013</t>
  </si>
  <si>
    <t>060/Grt-Kom/2015</t>
  </si>
  <si>
    <t>043/GRT-KOM/2015</t>
  </si>
  <si>
    <t>0616/GRT-KRD/2013</t>
  </si>
  <si>
    <t>470/KCP/PMPK/2015</t>
  </si>
  <si>
    <t>291/Pms-Krd/2012</t>
  </si>
  <si>
    <t>0648/GRT-KRD/2013</t>
  </si>
  <si>
    <t>1079/Adm-Kdr/2012</t>
  </si>
  <si>
    <t>121/Grt-Pms/2014</t>
  </si>
  <si>
    <t>153/Pms-Krd/2013</t>
  </si>
  <si>
    <t>090/KRD-LMB/2014</t>
  </si>
  <si>
    <t>0382/KCP/PMPK/2014</t>
  </si>
  <si>
    <t>639/KOM-GRT/2014</t>
  </si>
  <si>
    <t>0704/Pms-Krd/2013</t>
  </si>
  <si>
    <t>136/Pms-Grt/2013</t>
  </si>
  <si>
    <t>0138/KRD-LMB/2014</t>
  </si>
  <si>
    <t>135/Pms-Krd/2012</t>
  </si>
  <si>
    <t>197/KCP-0202/2012</t>
  </si>
  <si>
    <t>3284/Grt-Pms/2013</t>
  </si>
  <si>
    <t>231/Pms-Grt/2012</t>
  </si>
  <si>
    <t>0708/Pms-Krd/2013</t>
  </si>
  <si>
    <t>0372/KCP/PMPK/2014</t>
  </si>
  <si>
    <t>664/GRT-PMS/2013</t>
  </si>
  <si>
    <t>1237/KRD-SMR/2014</t>
  </si>
  <si>
    <t>585/KOM-GRT/2014</t>
  </si>
  <si>
    <t>552/Pms-Grt/2010</t>
  </si>
  <si>
    <t>0166/Kdr/Spv/Krd-Mkr/2014</t>
  </si>
  <si>
    <t>291/GRT-KRD/2013</t>
  </si>
  <si>
    <t>156/Pms-Krd/2013</t>
  </si>
  <si>
    <t>286/Pms-Krd/2012</t>
  </si>
  <si>
    <t>1996/KCP/MLB/2013</t>
  </si>
  <si>
    <t>15-Aug-13</t>
  </si>
  <si>
    <t>02/GRT-BJB KDR/2012</t>
  </si>
  <si>
    <t>0716/Kdr/Spv/Krd-Mkr/2014</t>
  </si>
  <si>
    <t>210/PMS-Grt/2013</t>
  </si>
  <si>
    <t>0385/KCP/PMPK/2014</t>
  </si>
  <si>
    <t>0024/Krd-Spv/2013</t>
  </si>
  <si>
    <t>092/KRD-LMB/2014</t>
  </si>
  <si>
    <t>230/Pms-Grt/2012</t>
  </si>
  <si>
    <t>432/KRD-LMB/2013</t>
  </si>
  <si>
    <t xml:space="preserve">199/Pms-Krd/2009 </t>
  </si>
  <si>
    <t>3002/KCP/MLB/2014</t>
  </si>
  <si>
    <t>0188/Kdr/Spv/Krd-Mkr/2014</t>
  </si>
  <si>
    <t>0811/PMS-KRD/2013</t>
  </si>
  <si>
    <t>414/Pms-Krd/2013</t>
  </si>
  <si>
    <t>264/Pms-Krd/2013</t>
  </si>
  <si>
    <t>287/Pms-Krd/2012</t>
  </si>
  <si>
    <t>0186/Kdr/Spv/Krd-Mkr/2014</t>
  </si>
  <si>
    <t>30010/KCP/MLB/ 2014</t>
  </si>
  <si>
    <t>0365/KCP/PMPK/2014</t>
  </si>
  <si>
    <t>417/Pms-Krd/2013</t>
  </si>
  <si>
    <t>0097/Pms-Krd/2014</t>
  </si>
  <si>
    <t>0546/Pms-Krd/2013</t>
  </si>
  <si>
    <t>0090/Krd-Spv/2013</t>
  </si>
  <si>
    <t>0180/Kdr/Spv/Krd-Mkr/2014</t>
  </si>
  <si>
    <t>288/Pms-Krd/2012</t>
  </si>
  <si>
    <t>652/KOM-GRT/2014</t>
  </si>
  <si>
    <t>3003/KCP/MLB/2014</t>
  </si>
  <si>
    <t>0388/KCP/PMPK/2015</t>
  </si>
  <si>
    <t>092/Grt-Wnr/2014</t>
  </si>
  <si>
    <t>546/KOM-GRT/2014</t>
  </si>
  <si>
    <t>663/GRT-PMS/2013</t>
  </si>
  <si>
    <t>137/Pms-Grt/2013</t>
  </si>
  <si>
    <t>259/Pms-Krd/2011</t>
  </si>
  <si>
    <t>472/KCP/PMPK/2015</t>
  </si>
  <si>
    <t>209/PMS-Grt/2013</t>
  </si>
  <si>
    <t>0179/Kdr/Spv/Krd-Mkr/2014</t>
  </si>
  <si>
    <t>075/Grt-Kom/2015</t>
  </si>
  <si>
    <t>208/PMS-Grt/2013</t>
  </si>
  <si>
    <t>565/KOM-GRT/2014</t>
  </si>
  <si>
    <t>0265/KDR/SPV/KRD-MKR/2014</t>
  </si>
  <si>
    <t>612/KOM-GRT/2014</t>
  </si>
  <si>
    <t>0561/GRT-KDR/2014</t>
  </si>
  <si>
    <t>423/KRD-LMB/2013</t>
  </si>
  <si>
    <t xml:space="preserve">289/Pms-Grt/2010 </t>
  </si>
  <si>
    <t>117/Kom-Grt/2014</t>
  </si>
  <si>
    <t xml:space="preserve">205/Pms-Krd/2009 </t>
  </si>
  <si>
    <t xml:space="preserve">931/Pms-Grt/2010 </t>
  </si>
  <si>
    <t>2522/Pms-Grt/2012</t>
  </si>
  <si>
    <t>471/KCP/PMPK/2015</t>
  </si>
  <si>
    <t>507/Krd-Lmb/2014</t>
  </si>
  <si>
    <t>116/Kom-Grt/2014</t>
  </si>
  <si>
    <t>47/Pms-Grt/2013</t>
  </si>
  <si>
    <t>0968/Pms-Krd/2013</t>
  </si>
  <si>
    <t>074/Grt-Kom/2015</t>
  </si>
  <si>
    <t>3283/Grt-Pms/2014</t>
  </si>
  <si>
    <t>261/Pms-Krd/2011</t>
  </si>
  <si>
    <t>120/Grt-Pms/2014</t>
  </si>
  <si>
    <t>0549/Pms-Krd/2013</t>
  </si>
  <si>
    <t>176/Pms-Krd/2012</t>
  </si>
  <si>
    <t xml:space="preserve">995/Pms-Grt/2010 </t>
  </si>
  <si>
    <t xml:space="preserve"> 12-10-2010</t>
  </si>
  <si>
    <t>1972/Pms-Grt/2013</t>
  </si>
  <si>
    <t>0205/Kdr/Spv/Krd-Mkr/2014</t>
  </si>
  <si>
    <t>603/KOM-GRT/2014</t>
  </si>
  <si>
    <t>413/KCP/PMPK/2014</t>
  </si>
  <si>
    <t>451/Pms-Grt/2013</t>
  </si>
  <si>
    <t xml:space="preserve">210/Pms-Krd/2009 </t>
  </si>
  <si>
    <t>076/GRT-KOM/2015</t>
  </si>
  <si>
    <t>3281/Grt-Pms/2013</t>
  </si>
  <si>
    <t>326/Krd-Lmb/2013</t>
  </si>
  <si>
    <t>78/GRT-WNR/2016</t>
  </si>
  <si>
    <t>580/Krd-Lmb/2015</t>
  </si>
  <si>
    <t>56/KCP/MLB/2015</t>
  </si>
  <si>
    <t>178/Krd-Lmb/2016</t>
  </si>
  <si>
    <t>008/0261-PMPK/SPK/2016</t>
  </si>
  <si>
    <t>012/0261-PMPK/SPK/2016</t>
  </si>
  <si>
    <t>217/KCP/MLB/2016</t>
  </si>
  <si>
    <t>0013/KCP/MLB/2016</t>
  </si>
  <si>
    <t>52/KCP/MLB/2015</t>
  </si>
  <si>
    <t>08/KCP/MLB/2016</t>
  </si>
  <si>
    <t>207/KCP/MLB/2015</t>
  </si>
  <si>
    <t>26/KCP/MLB/2016</t>
  </si>
  <si>
    <t>206/KCP/MLB/2015</t>
  </si>
  <si>
    <t>0182/KCP/MLB/2015</t>
  </si>
  <si>
    <t>09/KCP/MLB/2016</t>
  </si>
  <si>
    <t>10/KCP/MLB/2016</t>
  </si>
  <si>
    <t>0796/KRD-SMR/2015</t>
  </si>
  <si>
    <t>0165/Kdr/Spv/Krd-Mkr/2015</t>
  </si>
  <si>
    <t>0117/Grt-Krd/2015</t>
  </si>
  <si>
    <t>202/KCP/MLB/2015</t>
  </si>
  <si>
    <t>823/GRT-WNR/2015</t>
  </si>
  <si>
    <t>009/0261-PMPK/SPK/2016</t>
  </si>
  <si>
    <t>010/0261-PMPK/SPK/2016</t>
  </si>
  <si>
    <t>035/0261-PMPK/SPK/2016</t>
  </si>
  <si>
    <t>251/KRD-LMB/2015</t>
  </si>
  <si>
    <t>342/KRD-LMB/2015</t>
  </si>
  <si>
    <t>268/KRD-LMB/2015</t>
  </si>
  <si>
    <t>847/GRT-KOM/2015</t>
  </si>
  <si>
    <t>277/SMD-IPDN/2013</t>
  </si>
  <si>
    <t>2003/Jtn-Ckh/2014</t>
  </si>
  <si>
    <t>188/SMD-IPDN/2013</t>
  </si>
  <si>
    <t>2164/Jtn-Ckh/2013</t>
  </si>
  <si>
    <t>470/SMD-IPDN/KLAIM.krc/2012</t>
  </si>
  <si>
    <t>1538/Smd-Ckh/2012</t>
  </si>
  <si>
    <t>3380/JTN-CKH/2014</t>
  </si>
  <si>
    <t>2005/JTN.CKH/2014</t>
  </si>
  <si>
    <t xml:space="preserve">137/SMD.CKR/2010 </t>
  </si>
  <si>
    <t xml:space="preserve">134/SMD.CKR/2010 </t>
  </si>
  <si>
    <t xml:space="preserve">135/SMD.CKR/2010 </t>
  </si>
  <si>
    <t xml:space="preserve">004/STPDN-SMD/KLAIM.krc/2010 </t>
  </si>
  <si>
    <t xml:space="preserve"> 20-07-2010</t>
  </si>
  <si>
    <t xml:space="preserve">002/STPDN-SMD/KLAIM.krc/2010 </t>
  </si>
  <si>
    <t xml:space="preserve">001/STPDN-SMD/KLAIM.krc/2010 </t>
  </si>
  <si>
    <t xml:space="preserve">005/STPDN-SMD/KLAIM.krc/2010 </t>
  </si>
  <si>
    <t xml:space="preserve">007/STPDN-SMD/KALIM.krc/2010 </t>
  </si>
  <si>
    <t>541/SMD-CKH/2011</t>
  </si>
  <si>
    <t>23/SMD-CKH/2012</t>
  </si>
  <si>
    <t>32/SMD-CKH/2012</t>
  </si>
  <si>
    <t>34/SMD-CKH/2012</t>
  </si>
  <si>
    <t>30/SMD-CKH/2012</t>
  </si>
  <si>
    <t>118/SMD-CKH/2012</t>
  </si>
  <si>
    <t>128/SMD-CKH/2012</t>
  </si>
  <si>
    <t>113/SMD-CKH/2012</t>
  </si>
  <si>
    <t>414/Smd-Ckh/2012</t>
  </si>
  <si>
    <t>546/Smd-Ckh/2012</t>
  </si>
  <si>
    <t>598/Smd-Ckh/2012</t>
  </si>
  <si>
    <t>616/Smd-Ckh/2012</t>
  </si>
  <si>
    <t>1096/Smd-Ckh/2012</t>
  </si>
  <si>
    <t>1286/SMD.CKH/2012</t>
  </si>
  <si>
    <t>1114/Smd.Ckh/2012</t>
  </si>
  <si>
    <t>1176/Smd.Ckh/2012</t>
  </si>
  <si>
    <t>1542/Smd-Ckh/2012</t>
  </si>
  <si>
    <t>1540/Smd-Ckh/2012</t>
  </si>
  <si>
    <t>1615/Smd-Ckh/2012</t>
  </si>
  <si>
    <t>1607/Smd-Ckh/2012</t>
  </si>
  <si>
    <t>1613/Smd-Ckh/2012</t>
  </si>
  <si>
    <t>1629/Smd-Ckh/2012</t>
  </si>
  <si>
    <t>1609/Smd-Ckh/2012</t>
  </si>
  <si>
    <t>1627/Smd-Ckh/2012</t>
  </si>
  <si>
    <t>1618/Smd-Ckh/2012</t>
  </si>
  <si>
    <t>285/SMD.CKH/2013</t>
  </si>
  <si>
    <t>271/SMD.CKH/2013</t>
  </si>
  <si>
    <t>531/Smd-Ckh/2013</t>
  </si>
  <si>
    <t>530/Smd-Ckh/2013</t>
  </si>
  <si>
    <t>532/Smd-Ckh/2013</t>
  </si>
  <si>
    <t>533/Smd-Ckh/2013</t>
  </si>
  <si>
    <t>529/SMD-CKR/2013</t>
  </si>
  <si>
    <t>765/SMD-CKH/2013</t>
  </si>
  <si>
    <t xml:space="preserve"> /SMD-CKH/2013</t>
  </si>
  <si>
    <t>1073/Jtn-Ckh/2013</t>
  </si>
  <si>
    <t>1068/Smd-Ckh/2013</t>
  </si>
  <si>
    <t>1071/Smd-Ckh/2013</t>
  </si>
  <si>
    <t>1069/Smd-Ckh/2013</t>
  </si>
  <si>
    <t>815/SMD-CKH/2013</t>
  </si>
  <si>
    <t>813/SMD-CKH/2013</t>
  </si>
  <si>
    <t>817/SMD-CKH/2013</t>
  </si>
  <si>
    <t>816/SMD-CKH/2013</t>
  </si>
  <si>
    <t>818/SMD-CKH/2013</t>
  </si>
  <si>
    <t>1355/smd-ckh/2013</t>
  </si>
  <si>
    <t>1554/JTN-CKH/2013</t>
  </si>
  <si>
    <t>1552/JTN-CKH/2013</t>
  </si>
  <si>
    <t>1553/JTN-CKH/2013</t>
  </si>
  <si>
    <t>1332/JTN-CKH/2013</t>
  </si>
  <si>
    <t>2523/Jtn-Ckh/2013</t>
  </si>
  <si>
    <t>2525/Jtn-Ckh/2013</t>
  </si>
  <si>
    <t>2520/Jtn-Ckh/2013</t>
  </si>
  <si>
    <t>2521/Jtn-Ckh/2013</t>
  </si>
  <si>
    <t>2524/Jtn-Ckh/2013</t>
  </si>
  <si>
    <t>2157/Jtn-Ckh/2013</t>
  </si>
  <si>
    <t>2162/Jtn-Ckh/2013</t>
  </si>
  <si>
    <t>2158/Jtn-Ckh/2013</t>
  </si>
  <si>
    <t>2165/Jtn-Ckh/2013</t>
  </si>
  <si>
    <t>2163/Jtn-Ckh/2013</t>
  </si>
  <si>
    <t>601/Jtn-Ckh/2014</t>
  </si>
  <si>
    <t>1615/JTN-CKH/2014</t>
  </si>
  <si>
    <t>2007/JTN-CKH/2014</t>
  </si>
  <si>
    <t>612/Smd-Ckh/2012</t>
  </si>
  <si>
    <t>2518/Jtn-Ckh/2013</t>
  </si>
  <si>
    <t>2517/Jtn-Ckh/2013</t>
  </si>
  <si>
    <t>1402/JTN-CKH/2014</t>
  </si>
  <si>
    <t>526/Jtn-Ckh/2015</t>
  </si>
  <si>
    <t>1402/Jtn-Ckh/2014</t>
  </si>
  <si>
    <t>1141/Jtn-Ckh/2014</t>
  </si>
  <si>
    <t>1605/Jtn-Ckh/2014</t>
  </si>
  <si>
    <t>3258/Jtn-Ckh/2014</t>
  </si>
  <si>
    <t>1614/JTN-CKH/2014</t>
  </si>
  <si>
    <t>80/JTG-IPDN/2014</t>
  </si>
  <si>
    <t>772/SMD-STPDN/KLAIM.KRC/2012</t>
  </si>
  <si>
    <t>856/SMD-STPDN/ KLAIM.krc/2012</t>
  </si>
  <si>
    <t>857/SMD-STPDN/ KLAIM.krc/2012</t>
  </si>
  <si>
    <t>858/SMD-STPDN/ KLAIM.krc/2012</t>
  </si>
  <si>
    <t>859/SMD-STPDN/ KLAIM.krc/2012</t>
  </si>
  <si>
    <t>993/SMD-STPDN/KLAIM.KRC/2012</t>
  </si>
  <si>
    <t>992/SMD-STPDN/KLAIM.KRC/2012</t>
  </si>
  <si>
    <t>998/SMD-STPDN/KLAIM.KRC/2012</t>
  </si>
  <si>
    <t>997/SMD-STPDN/KLAIM.KRC/2012</t>
  </si>
  <si>
    <t>243/SMD-IPDN/KLAIM.krc/2012</t>
  </si>
  <si>
    <t>474/SMD-IPDN/KLAIM.krc/2012</t>
  </si>
  <si>
    <t>471/SMD-IPDN/KLAIM.krc/2012</t>
  </si>
  <si>
    <t>468/SMD-IPDN/KLAIM.krc/2012</t>
  </si>
  <si>
    <t>469/SMD-IPDN/KLAIM.krc/2012</t>
  </si>
  <si>
    <t>454/SMD-IPDN/KLAIM.krc/2012</t>
  </si>
  <si>
    <t>455/SMD-IPDN/KLAIM.krc/2012</t>
  </si>
  <si>
    <t>456/SMD-IPDN/KLAIM.krc/2012</t>
  </si>
  <si>
    <t>457/SMD-IPDN/KLAIM.krc/2012</t>
  </si>
  <si>
    <t>458/SMD-IPDN/KLAIM.krc/2012</t>
  </si>
  <si>
    <t>429/SMD-IPDN/KLAIM.krc/2012</t>
  </si>
  <si>
    <t>426/SMD-IPDN/KLAIM.krc/2012</t>
  </si>
  <si>
    <t>424/SMD-IPDN/KLAIM.krc/2012</t>
  </si>
  <si>
    <t>425/SMD-IPDN/KLAIM.krc/2012</t>
  </si>
  <si>
    <t>423/SMD-IPDN/KLAIM.krc/2012</t>
  </si>
  <si>
    <t>1302/SMD-IPDN/2012</t>
  </si>
  <si>
    <t>1304/SMD-IPDN/2012</t>
  </si>
  <si>
    <t>996/SMD-STPDN/KLAIM.KRC/2012</t>
  </si>
  <si>
    <t>1108/SMD-IPDN/KLAIM.krc/2012</t>
  </si>
  <si>
    <t>1117/SMD-IPDN/KLAIM.krc/2012</t>
  </si>
  <si>
    <t>1303/SMD-IPDN/2012</t>
  </si>
  <si>
    <t>1326/SMD-IPDN/KLAIM.krc/2012</t>
  </si>
  <si>
    <t>1325/SMD-IPDN/KLAIM.krc/2012</t>
  </si>
  <si>
    <t>1327/SMD-IPDN/KLAIM.krc/2012</t>
  </si>
  <si>
    <t>186/SMD-IPDN/2013</t>
  </si>
  <si>
    <t>187/SMD-IPDN/2013</t>
  </si>
  <si>
    <t>184/SMD-IPDN/2013</t>
  </si>
  <si>
    <t>203/SMD-IPDN/2013</t>
  </si>
  <si>
    <t>254/SMD-IPDN/2013</t>
  </si>
  <si>
    <t>250/SMD-IPDN/2013</t>
  </si>
  <si>
    <t>249/SMD-IPDN/2013</t>
  </si>
  <si>
    <t>256/SMD-IPDN/2013</t>
  </si>
  <si>
    <t>257/SMD-IPDN/2013</t>
  </si>
  <si>
    <t>259/SMD-IPDN/2013</t>
  </si>
  <si>
    <t>273/SMD-IPDN/2013</t>
  </si>
  <si>
    <t>366/JTG-IPDN/2013</t>
  </si>
  <si>
    <t>362/JTG-IPDN/2013</t>
  </si>
  <si>
    <t>365/JTG-IPDN/2013</t>
  </si>
  <si>
    <t>363/JTG-IPDN/2013</t>
  </si>
  <si>
    <t>558/JTN-IDPN/2013</t>
  </si>
  <si>
    <t>367/JTG-IPDN/2013</t>
  </si>
  <si>
    <t>369/JTG-IPDN/2013</t>
  </si>
  <si>
    <t>364/JTG-IPDN/2013</t>
  </si>
  <si>
    <t>370/Jtg-Ipdn/2013</t>
  </si>
  <si>
    <t>371/Jtg-Ipdn/2013</t>
  </si>
  <si>
    <t>84/JTG-IPDN/2013</t>
  </si>
  <si>
    <t>86/JTG-IPDN/2013</t>
  </si>
  <si>
    <t>78/JTG-IPDN/2014</t>
  </si>
  <si>
    <t>85/JTG-IPDN/2014</t>
  </si>
  <si>
    <t>665/JTN-CKH/2015</t>
  </si>
  <si>
    <t>679/JTN-CKH/2015</t>
  </si>
  <si>
    <t>525/Jtn-Ckh/2015</t>
  </si>
  <si>
    <t>745/JTN.CKH/2015</t>
  </si>
  <si>
    <t>023/KMG-ADM/2015</t>
  </si>
  <si>
    <t>085/KMG-KRD/2015</t>
  </si>
  <si>
    <t>098/KMG-ADM/2015</t>
  </si>
  <si>
    <t>010/SPV-BJB/2014</t>
  </si>
  <si>
    <t>0007/SRG-OPR/2015</t>
  </si>
  <si>
    <t>1282/Srg.Pms/2010</t>
  </si>
  <si>
    <t>1284/Srg.Pms/2010</t>
  </si>
  <si>
    <t>1286/Srg.Pms/2010</t>
  </si>
  <si>
    <t>1283/Srg.Pms/2010</t>
  </si>
  <si>
    <t xml:space="preserve">083/SPV-BJB.SRG/2010 </t>
  </si>
  <si>
    <t xml:space="preserve">183/spv-pms.srg/2010 </t>
  </si>
  <si>
    <t xml:space="preserve"> 24-08-2010</t>
  </si>
  <si>
    <t xml:space="preserve">041/spv-bjb.srg/2010 </t>
  </si>
  <si>
    <t xml:space="preserve"> 20-10-2010</t>
  </si>
  <si>
    <t xml:space="preserve">714/Ckd.Srg/2010 </t>
  </si>
  <si>
    <t xml:space="preserve"> 03-11-2010</t>
  </si>
  <si>
    <t>161/SPV-BJB.SRG/2011</t>
  </si>
  <si>
    <t>398/SRG/ADM-KRD/2012</t>
  </si>
  <si>
    <t>444/SRG/ADM-KRD/2012</t>
  </si>
  <si>
    <t>357/DSA.SRG/2012</t>
  </si>
  <si>
    <t>701/SRG/ADM-KRD/2012</t>
  </si>
  <si>
    <t>432/0235/Cru.Kred/2012</t>
  </si>
  <si>
    <t>7012/SRG/ADM-KRD/2012</t>
  </si>
  <si>
    <t>356/DSA.SRG/2012</t>
  </si>
  <si>
    <t>357/DSA.Srg/2012</t>
  </si>
  <si>
    <t>663/0235/Cru.Kred/2012</t>
  </si>
  <si>
    <t>363/DSA.Srg/2012</t>
  </si>
  <si>
    <t>0371/SRG-OPR/2013</t>
  </si>
  <si>
    <t>220/MKR.SRG/2013</t>
  </si>
  <si>
    <t>0001/bjb.Srg/2013</t>
  </si>
  <si>
    <t>2021/SRG-OPR/2013</t>
  </si>
  <si>
    <t>495/MKR.SRG/2013</t>
  </si>
  <si>
    <t>2886/SRG-OPR/2013</t>
  </si>
  <si>
    <t>2957/SRG-OPR/2013</t>
  </si>
  <si>
    <t>652/bjb.srg/2013</t>
  </si>
  <si>
    <t>651/bjb.srg/2013</t>
  </si>
  <si>
    <t>434/SRG-GB-KLAIM/2015</t>
  </si>
  <si>
    <t>525/0235/Cru.Kred/2014</t>
  </si>
  <si>
    <t>595/0235/Cru.Kred/2014</t>
  </si>
  <si>
    <t>581/0235/CRU.KRED/2012</t>
  </si>
  <si>
    <t>141/0235/Cru.Kred/2013</t>
  </si>
  <si>
    <t>87/0235/Cru.Kred/2013</t>
  </si>
  <si>
    <t>761/0235/Cru.Kred/2013</t>
  </si>
  <si>
    <t>756/0235/Cru.Kred/2013</t>
  </si>
  <si>
    <t>336/0235/Cru.Kred/2014</t>
  </si>
  <si>
    <t>311/0235/Cru.Kred/2014</t>
  </si>
  <si>
    <t>336/0235/Cru. Kred/2014</t>
  </si>
  <si>
    <t>468/0235/Cru.Kred/2014</t>
  </si>
  <si>
    <t>556/0235/CRU.KRED/2014</t>
  </si>
  <si>
    <t>517/0235/CRU.KRED/2014</t>
  </si>
  <si>
    <t>759/0235/Cru.Kred/2013</t>
  </si>
  <si>
    <t>00103/0235/CRU.KRED/2015</t>
  </si>
  <si>
    <t>523/0235/Cru.Kred/2014</t>
  </si>
  <si>
    <t>597/0235/Cru.Kred/2014</t>
  </si>
  <si>
    <t>524/0235/Cru.Kred/2014</t>
  </si>
  <si>
    <t>550/0235/Cru. Kred/2014</t>
  </si>
  <si>
    <t>00120/0235/Cru.Kred/2015</t>
  </si>
  <si>
    <t>0728/Adm/Brs-Srg/2014</t>
  </si>
  <si>
    <t>0717/Adm/Brs-Srg/2014</t>
  </si>
  <si>
    <t>1913/ADM-BJB.BRS.SRG/2012</t>
  </si>
  <si>
    <t>1667/ADM-BJB.BRS.SRG/2012</t>
  </si>
  <si>
    <t>1659/ADM-BJB.BRS.SRG/2012</t>
  </si>
  <si>
    <t>1839/ADM-BJB.BRS.SRG/2012</t>
  </si>
  <si>
    <t>1914/ADM-BJB.BRS.SRG/2012</t>
  </si>
  <si>
    <t>1912/ADM-BJB.BRS.SRG/2012</t>
  </si>
  <si>
    <t>1915/adm-bjb.brs-Srg/2012</t>
  </si>
  <si>
    <t>1913/adm-bjb.brs-Srg/2012</t>
  </si>
  <si>
    <t>1916/adm-bjb.brs-Srg/2012</t>
  </si>
  <si>
    <t>2101/adm-bjb.brs-srg/2012</t>
  </si>
  <si>
    <t>/adm-bjb.brs-srg/2013</t>
  </si>
  <si>
    <t>2624/ADM-BJB.BRS-SRG/2013</t>
  </si>
  <si>
    <t>2623/adm-bjb.brs-srg/2013</t>
  </si>
  <si>
    <t>3292/adm-bjb-srg/2013</t>
  </si>
  <si>
    <t>0256/Spv-Bjb-Srg/2014</t>
  </si>
  <si>
    <t>0469/Adm/Bjb-Srg/2014</t>
  </si>
  <si>
    <t>0468/Adm/Bjb-Srg/2014</t>
  </si>
  <si>
    <t>3333/Adm/Brs-Srg/2013</t>
  </si>
  <si>
    <t>0710/Adm/Brs-Srg/2014</t>
  </si>
  <si>
    <t>0715/Adm/Brs-Srg/2014</t>
  </si>
  <si>
    <t>0716/Adm/Brs-Srg/2014</t>
  </si>
  <si>
    <t>0292/Adm/Brs-Srg/2014</t>
  </si>
  <si>
    <t>019/spv-bjb/2014</t>
  </si>
  <si>
    <t>0037/ADM/BRS-SRG/2015</t>
  </si>
  <si>
    <t>0081/ADM/BRS-SRG/2015</t>
  </si>
  <si>
    <t>0115/ADM/BRS-SRG/2015</t>
  </si>
  <si>
    <t>0080/ADM/BRS-SRG/2015</t>
  </si>
  <si>
    <t>021/PK-NOTARIS/2012</t>
  </si>
  <si>
    <t>006/Spv-Bjb/2014</t>
  </si>
  <si>
    <t>007/Spv-Bjb/2014</t>
  </si>
  <si>
    <t>003/Spv-Bjb/2013</t>
  </si>
  <si>
    <t>004/Spv-Bjb/2013</t>
  </si>
  <si>
    <t>005/Spv-Bjb/2013</t>
  </si>
  <si>
    <t>0221/Spv-Bjb/2013</t>
  </si>
  <si>
    <t>014/Spv-Bjb/2014</t>
  </si>
  <si>
    <t>008/SPV-BJB/2014</t>
  </si>
  <si>
    <t>018/SPV-BJB/2014</t>
  </si>
  <si>
    <t>023/SPV-BJB/2015</t>
  </si>
  <si>
    <t>025/SPV-BJB/2015</t>
  </si>
  <si>
    <t>024/SPV-BJB/2015</t>
  </si>
  <si>
    <t>022/SPV-BJB/2015</t>
  </si>
  <si>
    <t>036/SPV-BJB/2015</t>
  </si>
  <si>
    <t>038/SPV-BJB/2015</t>
  </si>
  <si>
    <t>009/spv-bjb/2014</t>
  </si>
  <si>
    <t>021/spv-bjb/2014</t>
  </si>
  <si>
    <t>017/spv-bjb/2014</t>
  </si>
  <si>
    <t>020/spv-bjb/2014</t>
  </si>
  <si>
    <t>6358/BRS-SRG/2015</t>
  </si>
  <si>
    <t>035/SPV-BJB/2015</t>
  </si>
  <si>
    <t>037/SPV-BJB/2015</t>
  </si>
  <si>
    <t>034/SPV-BJB/2015</t>
  </si>
  <si>
    <t>047/SPV-BJB/2015</t>
  </si>
  <si>
    <t>051/SPV-BJB/2015</t>
  </si>
  <si>
    <t>1147/0007/CKE/2013</t>
  </si>
  <si>
    <t>061/ADM-CKD/0085/02/2015</t>
  </si>
  <si>
    <t>842/0007/CKE/2013</t>
  </si>
  <si>
    <t xml:space="preserve">543/Pms-CKD/2010 </t>
  </si>
  <si>
    <t xml:space="preserve"> 10-06-2010</t>
  </si>
  <si>
    <t xml:space="preserve">523/Pms-CKD/2010 </t>
  </si>
  <si>
    <t xml:space="preserve"> 27-05-2010</t>
  </si>
  <si>
    <t xml:space="preserve">522/Pms-CKD/2010 </t>
  </si>
  <si>
    <t>623/0007/CKE/2012</t>
  </si>
  <si>
    <t>691/0007/CKE/2012</t>
  </si>
  <si>
    <t>922/007/CKE/2012</t>
  </si>
  <si>
    <t>248/0007/CKE/2013</t>
  </si>
  <si>
    <t>135/0007/CKD/2013</t>
  </si>
  <si>
    <t>1083/SRG-OPR/2013</t>
  </si>
  <si>
    <t>1147/0007/CKE/ 2013</t>
  </si>
  <si>
    <t>0015/0085/CKD/2014</t>
  </si>
  <si>
    <t>313/0007/CKD/2014</t>
  </si>
  <si>
    <t>790/0007/Cke/2014</t>
  </si>
  <si>
    <t>789/0007/Cke/2014</t>
  </si>
  <si>
    <t xml:space="preserve">   /0007/Cke/2013</t>
  </si>
  <si>
    <t>905/0007/CKE/2014</t>
  </si>
  <si>
    <t>906/0007/CKE/2014</t>
  </si>
  <si>
    <t>1133/0007/CKE/2014</t>
  </si>
  <si>
    <t>312/0007/CKE/2015</t>
  </si>
  <si>
    <t>308/0007/CKE/2015</t>
  </si>
  <si>
    <t>/0007/CKE/2015</t>
  </si>
  <si>
    <t>195/0007/CKE/2015</t>
  </si>
  <si>
    <t>192/0007/CKE/2015</t>
  </si>
  <si>
    <t>309/0085/CKE/2015</t>
  </si>
  <si>
    <t>873/0085/CKE/2015</t>
  </si>
  <si>
    <t>874/0085/CKE/2015</t>
  </si>
  <si>
    <t>1165/0007/CKE/2015</t>
  </si>
  <si>
    <t>841/0007/CKE/2013</t>
  </si>
  <si>
    <t>467/0007/CKE/2015</t>
  </si>
  <si>
    <t>051/Spv-bjb/2013</t>
  </si>
  <si>
    <t>050/spv-bjb/2013</t>
  </si>
  <si>
    <t>092/Spv-Bjb/2013</t>
  </si>
  <si>
    <t>0246/0007/KCP.Rau/2013</t>
  </si>
  <si>
    <t>58/KCP.Rau/SRG/2015</t>
  </si>
  <si>
    <t>246/KCP.RAU/SRG/2015</t>
  </si>
  <si>
    <t>2102/adm-bjb.brs-srg/2012</t>
  </si>
  <si>
    <t>015/Spv-Bjb/2014</t>
  </si>
  <si>
    <t>873/ADM-CKD/2014</t>
  </si>
  <si>
    <t>049/spv-bjb/2013</t>
  </si>
  <si>
    <t>197/0007/CKE/2015</t>
  </si>
  <si>
    <t>016/SPV-BJB/2014</t>
  </si>
  <si>
    <t>010/PSM-ADM/2013</t>
  </si>
  <si>
    <t>046/Kby-Pi/Adm/2014</t>
  </si>
  <si>
    <t>87/CKN-KMU/2013</t>
  </si>
  <si>
    <t>329/BJB-KBY/FAT-KRD/2013</t>
  </si>
  <si>
    <t>042/PI-ADM/2013</t>
  </si>
  <si>
    <t>195/Adm.Krd/Kb.Jrk/2013</t>
  </si>
  <si>
    <t>033/JKT-JN/2012</t>
  </si>
  <si>
    <t>047/JKT-OPS/2011</t>
  </si>
  <si>
    <t>1127/Jkt-Comm/2013</t>
  </si>
  <si>
    <t>125/Adm.Krd/Kb.Jrk</t>
  </si>
  <si>
    <t>76/Kmg-Adm/2014</t>
  </si>
  <si>
    <t>458/0083/Krj/2014</t>
  </si>
  <si>
    <t>669/JBR-OPS/2013</t>
  </si>
  <si>
    <t>296/Jkt-Jtn/2014</t>
  </si>
  <si>
    <t>129/Kmg-Adm/2014</t>
  </si>
  <si>
    <t>0351/JKT-JN/2011</t>
  </si>
  <si>
    <t>125/0083/KRJ/2014</t>
  </si>
  <si>
    <t>083/Spv-Tjp/2014</t>
  </si>
  <si>
    <t>134/JKT-OPS/2012</t>
  </si>
  <si>
    <t>/Jkt-Jtn/2014</t>
  </si>
  <si>
    <t>737/JKT-OPS/2013</t>
  </si>
  <si>
    <t>235/Mgd-Str/2014</t>
  </si>
  <si>
    <t>164/Cmpk-Krd/2014</t>
  </si>
  <si>
    <t>2604/CONS-JKT/2012</t>
  </si>
  <si>
    <t>753/0083/KRJ/2013</t>
  </si>
  <si>
    <t>638/0083/KRJ/2014</t>
  </si>
  <si>
    <t>105/DMGT-PURI/OPS/2014</t>
  </si>
  <si>
    <t>145/JKT-PSB/2013</t>
  </si>
  <si>
    <t>1320/CONS-JKT/2012</t>
  </si>
  <si>
    <t>543/Jkt-Jtn/2014</t>
  </si>
  <si>
    <t>071/Psm-Adm/2014</t>
  </si>
  <si>
    <t>211/0083/KRJ/2014</t>
  </si>
  <si>
    <t>054/Kby-Pi/Adm/2014</t>
  </si>
  <si>
    <t>041/Adm. Krd/Kb. Jrk/2013</t>
  </si>
  <si>
    <t>231/MGD-TJP/2013</t>
  </si>
  <si>
    <t>162/JKT-PSB/2013</t>
  </si>
  <si>
    <t>163/JKT-PSB/2013</t>
  </si>
  <si>
    <t>157/Krd-Gs/2014</t>
  </si>
  <si>
    <t>0041/TBT-ADM/2013</t>
  </si>
  <si>
    <t>268/CKN-ADM/2013</t>
  </si>
  <si>
    <t>039/Adm.Krd/Kb.Jrk/2013</t>
  </si>
  <si>
    <t>1380/CONS-JKT/2012</t>
  </si>
  <si>
    <t>77/Kmg-Adm/2014</t>
  </si>
  <si>
    <t>158/Kmg-Adm/2014</t>
  </si>
  <si>
    <t>250/BJBKBY/FAT-KRD/2013</t>
  </si>
  <si>
    <t>1296/CONS-JKT/2012</t>
  </si>
  <si>
    <t>752/0083/KRJ/2013</t>
  </si>
  <si>
    <t>630/0083/KRJ/2014</t>
  </si>
  <si>
    <t>148/0083/KRJ/2012</t>
  </si>
  <si>
    <t>074/Mgd-Str/2014</t>
  </si>
  <si>
    <t>217/JKT-PSB/2012</t>
  </si>
  <si>
    <t>015/Jkt-Psb/2013</t>
  </si>
  <si>
    <t>768/KR-CLM/2013</t>
  </si>
  <si>
    <t>429/Kng-KOM/2015</t>
  </si>
  <si>
    <t>909/LBN-PNG/2013</t>
  </si>
  <si>
    <t>311/Lbn-Bis/2014</t>
  </si>
  <si>
    <t>069A/LBN-BIS/2015</t>
  </si>
  <si>
    <t xml:space="preserve">101/Lbn-Svp-Krd/2010 </t>
  </si>
  <si>
    <t xml:space="preserve">677/Lbn-Spv-Krd/2010 </t>
  </si>
  <si>
    <t xml:space="preserve"> 27-04-2010</t>
  </si>
  <si>
    <t xml:space="preserve">709/Lbn-Spv-Krd/2010 </t>
  </si>
  <si>
    <t xml:space="preserve"> 17-05-2010</t>
  </si>
  <si>
    <t>724/Lbn-Mkt/2010</t>
  </si>
  <si>
    <t>779/Lbn-Mkt/2010</t>
  </si>
  <si>
    <t xml:space="preserve">830/Lbn-Spv-Krd/2010 </t>
  </si>
  <si>
    <t xml:space="preserve">828/Lbn-Spv-Krd/2010 </t>
  </si>
  <si>
    <t xml:space="preserve">852/Lbn-Spv/2010 </t>
  </si>
  <si>
    <t xml:space="preserve">863/Lbn-Spv-Krd/2010 </t>
  </si>
  <si>
    <t xml:space="preserve"> 28-09-2010</t>
  </si>
  <si>
    <t xml:space="preserve">/Lbn-Spv-Krd/2010 </t>
  </si>
  <si>
    <t xml:space="preserve">860/Lbn-Spv-Krd/2010 </t>
  </si>
  <si>
    <t xml:space="preserve"> 04-10-2010</t>
  </si>
  <si>
    <t xml:space="preserve"> 12-08-2010</t>
  </si>
  <si>
    <t xml:space="preserve">930/Lbn-Spv-Krd/2010 </t>
  </si>
  <si>
    <t xml:space="preserve">1186/Lbn-Spv/2010 </t>
  </si>
  <si>
    <t xml:space="preserve"> 06-12-2010</t>
  </si>
  <si>
    <t>709/Lbn-Spv/2011</t>
  </si>
  <si>
    <t>066/Lbn-Spv/2012</t>
  </si>
  <si>
    <t>084/Lbn-Spv/2012</t>
  </si>
  <si>
    <t>130/LBN-SPV/2012</t>
  </si>
  <si>
    <t>006/LBN-SPV/2013</t>
  </si>
  <si>
    <t>485/LBN-PNG/2013</t>
  </si>
  <si>
    <t>071/LBN-SPV/2013</t>
  </si>
  <si>
    <t>297/Lbn-Cbl/2013</t>
  </si>
  <si>
    <t>118/Lbn-Spv/2014</t>
  </si>
  <si>
    <t>118/LBN-BO/2015</t>
  </si>
  <si>
    <t>126/LBN-BIS/2015</t>
  </si>
  <si>
    <t>404/LBN-BO/2014</t>
  </si>
  <si>
    <t>337/Mns-Krd/2011</t>
  </si>
  <si>
    <t>350/Mns-Krd/2011</t>
  </si>
  <si>
    <t>385/Mns-Krd/2011</t>
  </si>
  <si>
    <t>289/LBN-MNS/2012</t>
  </si>
  <si>
    <t>252 A/Lbn-Mns/2012</t>
  </si>
  <si>
    <t>290/Lbn-Mns/2012</t>
  </si>
  <si>
    <t>44A/LBN-MNS/KRD/XII/2012</t>
  </si>
  <si>
    <t>042/Mns/Krd/Ii/2014</t>
  </si>
  <si>
    <t>041/Mns/Krd/Ii/2014</t>
  </si>
  <si>
    <t>0135/Lbn-Spv/2013</t>
  </si>
  <si>
    <t>107/MNS/KRD/VIII/2014</t>
  </si>
  <si>
    <t>180/MNS/KRD/VIII/2014</t>
  </si>
  <si>
    <t>912/LBN-PNG/2013</t>
  </si>
  <si>
    <t>1073/Lbn-Png/2014</t>
  </si>
  <si>
    <t xml:space="preserve">155/KCP-PNB/2010 </t>
  </si>
  <si>
    <t xml:space="preserve"> 05-08-2010</t>
  </si>
  <si>
    <t xml:space="preserve">196/Lbn-Mkt/2010 </t>
  </si>
  <si>
    <t xml:space="preserve"> 02-09-2010</t>
  </si>
  <si>
    <t xml:space="preserve">1024/LbN-Spv/2010 </t>
  </si>
  <si>
    <t xml:space="preserve"> 16-11-2010</t>
  </si>
  <si>
    <t>848/LBN-PNG/2011</t>
  </si>
  <si>
    <t>535/Lbn-Png/2012</t>
  </si>
  <si>
    <t>537/Lbn-Png/2012</t>
  </si>
  <si>
    <t>536/Lbn-Png/2012</t>
  </si>
  <si>
    <t>625/LBN-PNG/2012</t>
  </si>
  <si>
    <t>624/LBN-PNG/2012</t>
  </si>
  <si>
    <t>764/LBN-PNG/2012</t>
  </si>
  <si>
    <t>399/Lbn-Png/2014</t>
  </si>
  <si>
    <t>1047/LBN-PNG/2014</t>
  </si>
  <si>
    <t>0141/LBN-PNG/2014</t>
  </si>
  <si>
    <t>1103/LBN-PNG/2013</t>
  </si>
  <si>
    <t>441/LBN-PNG/2015</t>
  </si>
  <si>
    <t>911/LBN-PNG/2013</t>
  </si>
  <si>
    <t>388/LBN-PNG/2014</t>
  </si>
  <si>
    <t>658/LBN-PNG/2015</t>
  </si>
  <si>
    <t>664/LBN-PNG/2015</t>
  </si>
  <si>
    <t>439/LBN-PNG/2014</t>
  </si>
  <si>
    <t>558/LBN-PNG/2014</t>
  </si>
  <si>
    <t>560/LBN-PNG/2014</t>
  </si>
  <si>
    <t>454/LBN-PNG/2013</t>
  </si>
  <si>
    <t>169/LBN-PNG/2014</t>
  </si>
  <si>
    <t>1155/LBN-PNG/2014</t>
  </si>
  <si>
    <t>1100/LBN-PNG/2013</t>
  </si>
  <si>
    <t>436/LBN-PNG/2014</t>
  </si>
  <si>
    <t>041/Lbn-Cbl/2014</t>
  </si>
  <si>
    <t>076/Lbn-Cbl/2014</t>
  </si>
  <si>
    <t>648/MNS-0203/2015</t>
  </si>
  <si>
    <t>323/LBN-MNS/2015</t>
  </si>
  <si>
    <t>045/LBN-SPV/2012</t>
  </si>
  <si>
    <t>084/LBN-SPV/2012</t>
  </si>
  <si>
    <t>040/Lbn-Cbl/2014</t>
  </si>
  <si>
    <t>949/LBN-PNG/2011</t>
  </si>
  <si>
    <t>0116/LBN-SPV/2012</t>
  </si>
  <si>
    <t>122/MNS/KRD/V/2014</t>
  </si>
  <si>
    <t>276/Mjy-Kom/Kmu/2014</t>
  </si>
  <si>
    <t xml:space="preserve">452/RE-SMD/2010 </t>
  </si>
  <si>
    <t xml:space="preserve"> 28-07-2010</t>
  </si>
  <si>
    <t>242/MJY-OPS/2012</t>
  </si>
  <si>
    <t>020/CLK-KRD/KMU/2014</t>
  </si>
  <si>
    <t>464/0078/RCK/2014</t>
  </si>
  <si>
    <t xml:space="preserve">271/RE-SMD/2010 </t>
  </si>
  <si>
    <t xml:space="preserve"> 28-04-2010</t>
  </si>
  <si>
    <t xml:space="preserve">152/RE-SMD/2010 </t>
  </si>
  <si>
    <t xml:space="preserve"> 19-02-2010</t>
  </si>
  <si>
    <t xml:space="preserve">122/RE-SMD/2009 </t>
  </si>
  <si>
    <t xml:space="preserve"> 05-02-2010</t>
  </si>
  <si>
    <t xml:space="preserve">365/RE-SMD/2010 </t>
  </si>
  <si>
    <t xml:space="preserve"> 15-06-2010</t>
  </si>
  <si>
    <t xml:space="preserve">430/RE-SMD/2010 </t>
  </si>
  <si>
    <t xml:space="preserve"> 19-07-2010</t>
  </si>
  <si>
    <t xml:space="preserve">585/RE-SMD/2010 </t>
  </si>
  <si>
    <t xml:space="preserve"> 23-11-2010</t>
  </si>
  <si>
    <t>944/0078-RCK/2011</t>
  </si>
  <si>
    <t>237/0078/RCK/2013</t>
  </si>
  <si>
    <t>315/0078/RCK/2013</t>
  </si>
  <si>
    <t>315/0078/RCK/2015</t>
  </si>
  <si>
    <t>315/0078/RCK/2017</t>
  </si>
  <si>
    <t>315/0078/RCK/2018</t>
  </si>
  <si>
    <t>315/0078/RCK/2019</t>
  </si>
  <si>
    <t>280/0078/RCK/2013</t>
  </si>
  <si>
    <t>315/0078/RCK/ 2013</t>
  </si>
  <si>
    <t>28/0078/RCK/ 2013</t>
  </si>
  <si>
    <t>716/mjy-kom/KMU/2013</t>
  </si>
  <si>
    <t>427/0078/RCK/ 2013</t>
  </si>
  <si>
    <t>427/0078/RCK/2013</t>
  </si>
  <si>
    <t>12/0078/RCK/2014</t>
  </si>
  <si>
    <t>392/0078/RCK/2013</t>
  </si>
  <si>
    <t>391/0078/RCK/2013</t>
  </si>
  <si>
    <t>113/0078/Rck/2014</t>
  </si>
  <si>
    <t>192/0078/Rck/2014</t>
  </si>
  <si>
    <t>18/Mjy-Kom/Kmu/2014</t>
  </si>
  <si>
    <t>393/0078/RCK/2014</t>
  </si>
  <si>
    <t>75/0078/RCK/2015</t>
  </si>
  <si>
    <t>101/0078/RCK/2015</t>
  </si>
  <si>
    <t>003/MJY-CLK/2013</t>
  </si>
  <si>
    <t>002/MJY-CLK/2013</t>
  </si>
  <si>
    <t>007/Mjy-Clk/Klaim/2013</t>
  </si>
  <si>
    <t>15/CLK-KOM/KMU/2013</t>
  </si>
  <si>
    <t>57/CLK-KOM/KMU/2015</t>
  </si>
  <si>
    <t>147/CLK-KOM/KMU/2015</t>
  </si>
  <si>
    <t>213/0078/RCK/2015</t>
  </si>
  <si>
    <t>145/0078/RCK/2015</t>
  </si>
  <si>
    <t>1655/Mjl-Comm/2014</t>
  </si>
  <si>
    <t>216/Jth-Comm/2014</t>
  </si>
  <si>
    <t>657/PDL/CLL-KRD/2015</t>
  </si>
  <si>
    <t>335/PDL/CLL/KMU/2013</t>
  </si>
  <si>
    <t>402/PDL-OPS/2015</t>
  </si>
  <si>
    <t xml:space="preserve">104/MEI/PDL-SPK/2010 </t>
  </si>
  <si>
    <t xml:space="preserve"> 20-05-2010</t>
  </si>
  <si>
    <t xml:space="preserve">297/PDL-PMS/2010 </t>
  </si>
  <si>
    <t xml:space="preserve"> 09-08-2010</t>
  </si>
  <si>
    <t xml:space="preserve">648/PDL-PMS/2010 </t>
  </si>
  <si>
    <t xml:space="preserve">216/JUL/PDL-SPK/2010 </t>
  </si>
  <si>
    <t xml:space="preserve"> 22-07-2010</t>
  </si>
  <si>
    <t>218/PDL-OPS/2012</t>
  </si>
  <si>
    <t>500/PDL-OPS/2012</t>
  </si>
  <si>
    <t>555/PDL-SPK/2012</t>
  </si>
  <si>
    <t>1045/PDL-OPS/2012</t>
  </si>
  <si>
    <t>117/PDL-KON/2013</t>
  </si>
  <si>
    <t>903/PDL-OPS/2013</t>
  </si>
  <si>
    <t>657/PDL-KON/2013</t>
  </si>
  <si>
    <t>415/PDL-KON/2013</t>
  </si>
  <si>
    <t>933/PDL-OPS/2013</t>
  </si>
  <si>
    <t>1670/PDL-OPS/2014</t>
  </si>
  <si>
    <t>428/PDL/BJJ/2014</t>
  </si>
  <si>
    <t>998/PDL-OPS/2014</t>
  </si>
  <si>
    <t>999/PDL-OPS/2014</t>
  </si>
  <si>
    <t>835/0252/BJJ/2014</t>
  </si>
  <si>
    <t>175/0252/BJJ/2013</t>
  </si>
  <si>
    <t>172/0252/BJJ/2013</t>
  </si>
  <si>
    <t>545/0252/BJJ/2013</t>
  </si>
  <si>
    <t>057/PDL/BJJ/2014</t>
  </si>
  <si>
    <t>170/Pdl/Bjj/2014</t>
  </si>
  <si>
    <t>167/Pdl/Bjj/2014</t>
  </si>
  <si>
    <t>029/PDL/BJJ/2015</t>
  </si>
  <si>
    <t>271/PDL/BJJ/2015</t>
  </si>
  <si>
    <t>210/Adm/Ckl/2014</t>
  </si>
  <si>
    <t>211/Adm/Ckl/2014</t>
  </si>
  <si>
    <t>211/Adm/Ssu/Ckl/2014</t>
  </si>
  <si>
    <t>367/ADM/CKL/2015</t>
  </si>
  <si>
    <t>441/ADM/CKL/2015</t>
  </si>
  <si>
    <t>441/Adm/Ckl/2015</t>
  </si>
  <si>
    <t>492/0061/Krd-Lem/2012</t>
  </si>
  <si>
    <t>669/0061/KRD-LEM/2012</t>
  </si>
  <si>
    <t>055/0061/Krd-Lem/2013</t>
  </si>
  <si>
    <t>324/0061/KRD-LEM/2013</t>
  </si>
  <si>
    <t>345/0061/krd-lem/2013</t>
  </si>
  <si>
    <t>1139/Pdl/Cll/KMU/2014</t>
  </si>
  <si>
    <t>1139/PDL/CLL/KMU/2014</t>
  </si>
  <si>
    <t>078/0180/CLL/KMU/2012</t>
  </si>
  <si>
    <t>174/PDL/CLL/KMU/2012</t>
  </si>
  <si>
    <t>620/PDL/CLL/KMU/2012</t>
  </si>
  <si>
    <t>613/PDL/CLL/KMU/2012</t>
  </si>
  <si>
    <t>619/PDL/CLL/KMU/2012</t>
  </si>
  <si>
    <t>429/PDL/CLL/KMU/2013</t>
  </si>
  <si>
    <t>386/PDL/CLL/KMU/2013</t>
  </si>
  <si>
    <t>340/PDL/CLL/KMU/2013</t>
  </si>
  <si>
    <t>338/PDL/CLL/KMU/2013</t>
  </si>
  <si>
    <t>385/PDL/CLL/KMU/2013</t>
  </si>
  <si>
    <t>384/PDL/CLL/KMU/2013</t>
  </si>
  <si>
    <t>/Pdl/Cll/KMU/2013</t>
  </si>
  <si>
    <t>286/PDL/CLL/KMU/2014</t>
  </si>
  <si>
    <t>987/PDL/KMU/2013</t>
  </si>
  <si>
    <t>004/Pdl/Cll/KMU/2014</t>
  </si>
  <si>
    <t>1139/Pdl/CII/KMU/2014</t>
  </si>
  <si>
    <t>1135/Pdl/Cll/KMU/2014</t>
  </si>
  <si>
    <t>1107/Pdl/Cll/KMU/2014</t>
  </si>
  <si>
    <t>/Pdl/Cll/KMU/2014</t>
  </si>
  <si>
    <t>156/PDL/CLL/KMU/2014</t>
  </si>
  <si>
    <t>136/PDL/CLL-KRD/2015</t>
  </si>
  <si>
    <t>137/PDL/CLL-KRD/2015</t>
  </si>
  <si>
    <t>156/PDL/CLL-KRD/2015</t>
  </si>
  <si>
    <t>655/PDL/CLL-KRD/2015</t>
  </si>
  <si>
    <t>672/PDL/CLL-KRD/2016</t>
  </si>
  <si>
    <t>1136/Pdl/Cll/KMU/2014</t>
  </si>
  <si>
    <t>0088/Pdg-Krd/2013</t>
  </si>
  <si>
    <t>2453/Krd-Pdg/2011</t>
  </si>
  <si>
    <t xml:space="preserve">1788/Krd-Pdg/2010 </t>
  </si>
  <si>
    <t xml:space="preserve"> 15-11-2010</t>
  </si>
  <si>
    <t>1280/PDG-KRD/2013</t>
  </si>
  <si>
    <t>1002/Krd-Pdg/2010, 09-06-2010</t>
  </si>
  <si>
    <t>1058/Pdg-Krd/2013</t>
  </si>
  <si>
    <t>691/Krd-Pdg/2012</t>
  </si>
  <si>
    <t xml:space="preserve">2152/Krd-Pdg/2009 </t>
  </si>
  <si>
    <t xml:space="preserve"> 10-12-2009</t>
  </si>
  <si>
    <t>884/Krd-Pdg/2010, 29-07-2010</t>
  </si>
  <si>
    <t xml:space="preserve">2141/Krd-Pdg/2009 </t>
  </si>
  <si>
    <t>0071/Pdg-Krd/2013</t>
  </si>
  <si>
    <t xml:space="preserve">2151/Krd-Pdg/2009  </t>
  </si>
  <si>
    <t xml:space="preserve">1898/Krd-Pdg/2010 </t>
  </si>
  <si>
    <t xml:space="preserve"> 20-12-2010</t>
  </si>
  <si>
    <t>886/Krd-Pdg/2010, 29-07-2010</t>
  </si>
  <si>
    <t>499/Pdg-Krd/2013</t>
  </si>
  <si>
    <t xml:space="preserve">2142/Krd-Pdg/2009 </t>
  </si>
  <si>
    <t>900/Krd-Pdg/2010, 03-06-2010</t>
  </si>
  <si>
    <t>770/Krd-Pdg/2012</t>
  </si>
  <si>
    <t>923/Krd-Pdg/2010, 07-06-2010</t>
  </si>
  <si>
    <t>880/Krd-Pdg/2012</t>
  </si>
  <si>
    <t>0255/Krd-Pdg/2012</t>
  </si>
  <si>
    <t>924/Krd-Pdg/2010, 07-06-2010</t>
  </si>
  <si>
    <t>0011/Krd-Pdg/2012</t>
  </si>
  <si>
    <t>692/Krd-Pdg/2012</t>
  </si>
  <si>
    <t>860/Krd-Pdg/2012</t>
  </si>
  <si>
    <t xml:space="preserve">141/Krd-Pdg/2010 </t>
  </si>
  <si>
    <t xml:space="preserve"> 06-09-2010</t>
  </si>
  <si>
    <t>922/Krd-Pdg/2010, 07-06-2010</t>
  </si>
  <si>
    <t>1000/Krd-Pdg/2010, 09-06-2010</t>
  </si>
  <si>
    <t>0073/Pdg-Krd/2013</t>
  </si>
  <si>
    <t>0428/Krd-Pdg/2012</t>
  </si>
  <si>
    <t>0075/Pdg-Krd/2013</t>
  </si>
  <si>
    <t xml:space="preserve">1658/Krd-Pdg/2010 </t>
  </si>
  <si>
    <t xml:space="preserve"> 07-10-2010</t>
  </si>
  <si>
    <t>1178/Krd-Pdg/2012</t>
  </si>
  <si>
    <t>1112/Krd-Pdg/2012</t>
  </si>
  <si>
    <t>690/Krd-Pdg/2012</t>
  </si>
  <si>
    <t>0789/Pdg-Krd/2012</t>
  </si>
  <si>
    <t>0232/Krd-Pdg/2012</t>
  </si>
  <si>
    <t>2341/Krd-Pdg/2011</t>
  </si>
  <si>
    <t>0014/PDG-KRD/2012</t>
  </si>
  <si>
    <t xml:space="preserve">1687/Krd-Pdg/2010 </t>
  </si>
  <si>
    <t xml:space="preserve"> 14-10-2010</t>
  </si>
  <si>
    <t xml:space="preserve">1492/Krd-Pdg/2010 </t>
  </si>
  <si>
    <t>215/Rks-Kom/2011</t>
  </si>
  <si>
    <t>019/CP-KR/2012</t>
  </si>
  <si>
    <t>031/RKS-KOM/2012</t>
  </si>
  <si>
    <t>19/RKS-KOM/2012</t>
  </si>
  <si>
    <t>001/LBK-OPR/2012</t>
  </si>
  <si>
    <t>025/Rks-Kom/2012</t>
  </si>
  <si>
    <t>027/RKS-KOM/2012</t>
  </si>
  <si>
    <t>155/CP-KR/2012</t>
  </si>
  <si>
    <t>022/RKS-KOM/2012</t>
  </si>
  <si>
    <t>025/RKS-KOM/2012</t>
  </si>
  <si>
    <t>026/RKS-KOM/2012</t>
  </si>
  <si>
    <t>029/Rks-Kom/2012</t>
  </si>
  <si>
    <t>030/RKS-KOM/2012</t>
  </si>
  <si>
    <t>028/Rks-Kom/2012</t>
  </si>
  <si>
    <t>028/RKS-KOM/2012</t>
  </si>
  <si>
    <t>024/RKS-KOM/2012</t>
  </si>
  <si>
    <t>032/RKS-KOM/2012</t>
  </si>
  <si>
    <t>033/RKS-KOM/2012</t>
  </si>
  <si>
    <t>260/CP-KR/2012</t>
  </si>
  <si>
    <t>0511/RKS-KOM/2012</t>
  </si>
  <si>
    <t>239/CP-KR/2012</t>
  </si>
  <si>
    <t>906/RKS-MLP/2012</t>
  </si>
  <si>
    <t>006/RKS-KOM/2013</t>
  </si>
  <si>
    <t>007/RKS-KOM/2013</t>
  </si>
  <si>
    <t>008/RKS-KOM/2013</t>
  </si>
  <si>
    <t>0410/RKS-KON/2013</t>
  </si>
  <si>
    <t>114/RKS-kom/2013</t>
  </si>
  <si>
    <t>206/RKS-KOM/2013</t>
  </si>
  <si>
    <t>0784/RKS-PMS/2012</t>
  </si>
  <si>
    <t>0011/RKS-KON/2014</t>
  </si>
  <si>
    <t>398/RKS-KOM/2013</t>
  </si>
  <si>
    <t>390/RKS-KOM/2013</t>
  </si>
  <si>
    <t>026/RKS-KON/2015</t>
  </si>
  <si>
    <t>678/CP-KR/2014</t>
  </si>
  <si>
    <t>404/Cp-Kr/2014</t>
  </si>
  <si>
    <t>405/Cp-Kr/2014</t>
  </si>
  <si>
    <t>407/Cp-Kr/2014</t>
  </si>
  <si>
    <t>403/Cp-Kr/2014</t>
  </si>
  <si>
    <t>165/RKS-MLP/2015</t>
  </si>
  <si>
    <t>105/RKS-BYH/2014</t>
  </si>
  <si>
    <t>270/RKS-BYH/2015</t>
  </si>
  <si>
    <t>207/RKS-BYH/2015</t>
  </si>
  <si>
    <t>226/RKS-BYH/2014</t>
  </si>
  <si>
    <t>234/BYH-KOM/2014</t>
  </si>
  <si>
    <t>213/RKS-BYH/2014</t>
  </si>
  <si>
    <t>268/RKS-BYH/2015</t>
  </si>
  <si>
    <t>272/RKS-BYH/2015</t>
  </si>
  <si>
    <t>111/RKS-BYH/2013</t>
  </si>
  <si>
    <t>299/286/MJA/2014</t>
  </si>
  <si>
    <t>258.A/286/MJA/2015</t>
  </si>
  <si>
    <t>211/Byh-Kom/2014</t>
  </si>
  <si>
    <t>348/Krd-Pode/2013</t>
  </si>
  <si>
    <t>247/SOR-RAL/2013</t>
  </si>
  <si>
    <t>16-May-13</t>
  </si>
  <si>
    <t>224/SOR-RAL/2013</t>
  </si>
  <si>
    <t>260/RAL-KRD/2013</t>
  </si>
  <si>
    <t>0001/Sor-Ktp/2014</t>
  </si>
  <si>
    <t>147/SOR-PGL/2014</t>
  </si>
  <si>
    <t>0045/SOR-KTP/2015</t>
  </si>
  <si>
    <t>038/SOR-PGL/2014</t>
  </si>
  <si>
    <t>219/SOR-PGL/2014</t>
  </si>
  <si>
    <t>542/SOR-PGL/2013</t>
  </si>
  <si>
    <t>0012/SOR-PGL/2015</t>
  </si>
  <si>
    <t>446/SOR-RAL/2013</t>
  </si>
  <si>
    <t>815/Sor-Kons/Klaim/2014</t>
  </si>
  <si>
    <t xml:space="preserve">186/Sup/Sor-Krd/2009 </t>
  </si>
  <si>
    <t xml:space="preserve"> 08-02-2010</t>
  </si>
  <si>
    <t xml:space="preserve">269/Sup/Sor-Krd/2010 </t>
  </si>
  <si>
    <t xml:space="preserve"> 02-03-2010</t>
  </si>
  <si>
    <t xml:space="preserve">275/SUP/Sor-Krd/2010 </t>
  </si>
  <si>
    <t xml:space="preserve"> 01-09-2010</t>
  </si>
  <si>
    <t xml:space="preserve">0378/SUP/Sor-Krd/2010 </t>
  </si>
  <si>
    <t xml:space="preserve"> 09-11-2010</t>
  </si>
  <si>
    <t>0805/SOR-OPS/ASMKRD/2012</t>
  </si>
  <si>
    <t>090/SOR-KONS/2011</t>
  </si>
  <si>
    <t>314/SOR-BJN/2012</t>
  </si>
  <si>
    <t>71/KTP-SOR/2012</t>
  </si>
  <si>
    <t>3049/SOR-OPS/ADM-KRD 2012</t>
  </si>
  <si>
    <t>3048/SOR-OPS/ADM-KRD 2012</t>
  </si>
  <si>
    <t>221/SOR/KONS/KLAIM/2013</t>
  </si>
  <si>
    <t>220/SOR/KONS/KLAIM/2013</t>
  </si>
  <si>
    <t>224/SOR/KONS/KLAIM/2013</t>
  </si>
  <si>
    <t>223/SOR/KONS/KLAIM/2013</t>
  </si>
  <si>
    <t>217/SOR/KONS/KLAIM/2013</t>
  </si>
  <si>
    <t>708/Sor-Mikro/2013</t>
  </si>
  <si>
    <t>008/SPV-BJR/2013</t>
  </si>
  <si>
    <t>269/SOR-KONS/KLAIM/2013</t>
  </si>
  <si>
    <t>216/SOR-KONS/KLAIM/2013</t>
  </si>
  <si>
    <t>313/SOR-KONS/KLAIM/2013</t>
  </si>
  <si>
    <t>310/SOR-KONS/KLAIM/2013</t>
  </si>
  <si>
    <t>015/Sor-Sup/Mikro/2014</t>
  </si>
  <si>
    <t>872/Sor-Mikro/2013</t>
  </si>
  <si>
    <t>0673/Sor-Kons/Klaim/2014</t>
  </si>
  <si>
    <t>0354/Sor-Krd/Klaim/2015</t>
  </si>
  <si>
    <t>102/Sor-Kons/Klaim/2015</t>
  </si>
  <si>
    <t>030/Sor-Mikro/2015</t>
  </si>
  <si>
    <t>792/Sor-Kons/Klaim/2014</t>
  </si>
  <si>
    <t>0674/SOR-KONS/KLAIM/2014</t>
  </si>
  <si>
    <t>191/SOR-BJN/2013</t>
  </si>
  <si>
    <t>4/Ao-Bjn/2014</t>
  </si>
  <si>
    <t>7/AO-BJN/2014</t>
  </si>
  <si>
    <t>8/BJN-OPS/2015</t>
  </si>
  <si>
    <t>266/CWD-AGUST/13</t>
  </si>
  <si>
    <t>146/SOR-PGL/2014</t>
  </si>
  <si>
    <t>510/SOR-PGL/2013</t>
  </si>
  <si>
    <t>511/SOR-PGL/2013</t>
  </si>
  <si>
    <t>550/SOR-PGL/2013</t>
  </si>
  <si>
    <t>17-Nov-13</t>
  </si>
  <si>
    <t>542/Sor-Pgl/2013</t>
  </si>
  <si>
    <t>550/Sor-Pgl/2013</t>
  </si>
  <si>
    <t>036/Sor-Pgl/2014</t>
  </si>
  <si>
    <t>011/Sor-Pgl/2014</t>
  </si>
  <si>
    <t>019/Sor-Pgl/2014</t>
  </si>
  <si>
    <t>018/Sor-Pgl/2014</t>
  </si>
  <si>
    <t>016/Sor-Pgl/2014</t>
  </si>
  <si>
    <t>017/Sor-Pgl/2014</t>
  </si>
  <si>
    <t>049/Sor-Pgl/2014</t>
  </si>
  <si>
    <t>083/SOR-PGL/2014</t>
  </si>
  <si>
    <t>081/SOR-PGL/2014</t>
  </si>
  <si>
    <t>0009/SOR-PGL/2014</t>
  </si>
  <si>
    <t>0006/SOR-PGL/2015</t>
  </si>
  <si>
    <t>0011/SOR-PGL/2015</t>
  </si>
  <si>
    <t>0007/SOR-PGL/2015</t>
  </si>
  <si>
    <t>0008/SOR-PGL/2015</t>
  </si>
  <si>
    <t>163/SOR-PGL/2015</t>
  </si>
  <si>
    <t>160/SOR-PGL/2015</t>
  </si>
  <si>
    <t>162/SOR-PGL/2015</t>
  </si>
  <si>
    <t>159/SOR-PGL/2015</t>
  </si>
  <si>
    <t>161/SOR-PGL/2015</t>
  </si>
  <si>
    <t>220/SOR-PGL/2014</t>
  </si>
  <si>
    <t>218/SOR-PGL/2014</t>
  </si>
  <si>
    <t xml:space="preserve">11/DK-Krd/2010 </t>
  </si>
  <si>
    <t xml:space="preserve"> 07-01-2010</t>
  </si>
  <si>
    <t xml:space="preserve">.../DK-Krd/2010 </t>
  </si>
  <si>
    <t xml:space="preserve"> 15-03-2010</t>
  </si>
  <si>
    <t xml:space="preserve">12/ DK-Krd/2010 </t>
  </si>
  <si>
    <t xml:space="preserve"> 13-04-2010</t>
  </si>
  <si>
    <t>12903/KRD/DYK-SOR/KGB/2012</t>
  </si>
  <si>
    <t xml:space="preserve"> /BDG-TKP/IV/2013</t>
  </si>
  <si>
    <t>111/BDG-TKP/VI/2013</t>
  </si>
  <si>
    <t>131/BDG-TKP/VII/2013</t>
  </si>
  <si>
    <t>209/BDG-TKP/XII/2013</t>
  </si>
  <si>
    <t>198/BDG-TKP/XII/2013</t>
  </si>
  <si>
    <t>032/Bdg-Tkp/Iii/2014</t>
  </si>
  <si>
    <t>085/Bdg-Tkp/Vi/2014</t>
  </si>
  <si>
    <t>087/Bdg-Tkp/Vi/2014</t>
  </si>
  <si>
    <t>088/Bdg-Tkp/Vi/2014</t>
  </si>
  <si>
    <t xml:space="preserve">205/Syt-Krd/2010 </t>
  </si>
  <si>
    <t xml:space="preserve"> 26-10-2010</t>
  </si>
  <si>
    <t>059/SOR-KPS/2013</t>
  </si>
  <si>
    <t>0544/Krd-Syt/Klaim/2013</t>
  </si>
  <si>
    <t>0649/Krd-Syt/2013</t>
  </si>
  <si>
    <t>0667/Krd-Syt/2013</t>
  </si>
  <si>
    <t>0717/Krd-Syt/2013</t>
  </si>
  <si>
    <t>0662/Krd-Syt/2013</t>
  </si>
  <si>
    <t>0794/Krd-Syt/2013</t>
  </si>
  <si>
    <t>0795/Krd-Syt/2013</t>
  </si>
  <si>
    <t>0008/Krd-Syt/2014</t>
  </si>
  <si>
    <t>345/RAL-KRD/2012</t>
  </si>
  <si>
    <t>431/Ral-Krd/2012</t>
  </si>
  <si>
    <t>432/Ral-Krd/2012</t>
  </si>
  <si>
    <t>78/Sor-Ral/2013</t>
  </si>
  <si>
    <t>79/Sor-Ral/2013</t>
  </si>
  <si>
    <t>80/Sor-Ral/2013</t>
  </si>
  <si>
    <t>133/Sor-Ral/2013</t>
  </si>
  <si>
    <t>127/Sor-Ral/2013</t>
  </si>
  <si>
    <t>0259/SOR-KTP/2015</t>
  </si>
  <si>
    <t>254/SOR/KTP/2013</t>
  </si>
  <si>
    <t>255/SOR-KTP/2013</t>
  </si>
  <si>
    <t>682//SOR-KTP/2013</t>
  </si>
  <si>
    <t>981/SOR-KTP/2013</t>
  </si>
  <si>
    <t>0115/Sor-Ktp/2014</t>
  </si>
  <si>
    <t>0130/SOR-KTP/2015</t>
  </si>
  <si>
    <t>0128/SOR-KTP/2015</t>
  </si>
  <si>
    <t>171/RAL-KRD/2013</t>
  </si>
  <si>
    <t>228/SOR-RAL/2013</t>
  </si>
  <si>
    <t>103/Sor-Kons/Klaim/2016</t>
  </si>
  <si>
    <t>072/Sor-Kons/Klaim/2016</t>
  </si>
  <si>
    <t>071/Sor-Kons/Klaim/2016</t>
  </si>
  <si>
    <t>146/MRTD-BJB/2015</t>
  </si>
  <si>
    <t>0206/Adm-Antp/2014</t>
  </si>
  <si>
    <t>118/MRTD-BJB/2015</t>
  </si>
  <si>
    <t>009/SUC-MIK/2015</t>
  </si>
  <si>
    <t>063/SCI-ADM/2012</t>
  </si>
  <si>
    <t>083/SCI-ADM/2012</t>
  </si>
  <si>
    <t>723/SCI-ADM/2012</t>
  </si>
  <si>
    <t>509/SUC-SPV/2012</t>
  </si>
  <si>
    <t>352/SUC-SPV/2012</t>
  </si>
  <si>
    <t>182/SUC-SPV/2013</t>
  </si>
  <si>
    <t>435/SCI-ADM/2013</t>
  </si>
  <si>
    <t>811/Suc-Spv/2013</t>
  </si>
  <si>
    <t>816/SUC-SPV/2012</t>
  </si>
  <si>
    <t>1041/SUC-SPV/2013</t>
  </si>
  <si>
    <t>759/Suc-Spv/2013</t>
  </si>
  <si>
    <t>068/Suc-Spv/2014</t>
  </si>
  <si>
    <t>067/Suc-Spv/2014</t>
  </si>
  <si>
    <t>022/SUC-MIK/2014</t>
  </si>
  <si>
    <t>020/SUC-MIK/2014</t>
  </si>
  <si>
    <t>598/SUC-SPV/2014</t>
  </si>
  <si>
    <t>031/Suc-Spv/2014</t>
  </si>
  <si>
    <t>059/Suc-Adm/2015</t>
  </si>
  <si>
    <t>628/SUC-SPV/2014</t>
  </si>
  <si>
    <t>029/ANTP-KRD/2015</t>
  </si>
  <si>
    <t>130/SUC-SPV/2012</t>
  </si>
  <si>
    <t>301/SUC-UJB/2013</t>
  </si>
  <si>
    <t>0491/Sci-Spv/2012</t>
  </si>
  <si>
    <t>441/Suc/Ccd/2013</t>
  </si>
  <si>
    <t xml:space="preserve">   /Suc/Ccd/2013</t>
  </si>
  <si>
    <t>090/SUC/CCD/ 2013</t>
  </si>
  <si>
    <t>097/SUC/CCD/ 2013</t>
  </si>
  <si>
    <t>023/Mrtd-Krd/2015</t>
  </si>
  <si>
    <t>115/MRTD-KRD/2013</t>
  </si>
  <si>
    <t>116/MRTD-KRD/2013</t>
  </si>
  <si>
    <t>206/MRTD-BJB/2013</t>
  </si>
  <si>
    <t>315/Mrtd-bjb/2013</t>
  </si>
  <si>
    <t>019/Mrtd-Bjb/2014</t>
  </si>
  <si>
    <t>050/Mrtd-bjb/2014</t>
  </si>
  <si>
    <t>090/Mrtd-Bjb/2014</t>
  </si>
  <si>
    <t>292/Mrtd-Bjb/2014</t>
  </si>
  <si>
    <t>250/Mrtd-Bjb/2014</t>
  </si>
  <si>
    <t>251/Mrtd-Bjb/2014</t>
  </si>
  <si>
    <t>119/MRTD-BJB/2015</t>
  </si>
  <si>
    <t>044/MRTD-BJB/2015</t>
  </si>
  <si>
    <t>144/Skj-Stb/Krd/2014</t>
  </si>
  <si>
    <t>068/Skj-Stb/Krd/2014</t>
  </si>
  <si>
    <t>179/SKJ-BISNIS/2014</t>
  </si>
  <si>
    <t>065/Skj-Stb/Krd/2014</t>
  </si>
  <si>
    <t>110/SKJ-STB/2015</t>
  </si>
  <si>
    <t>066/Skj-Stb/Krd/2014</t>
  </si>
  <si>
    <t xml:space="preserve">709/SKJ-PEM/2010 </t>
  </si>
  <si>
    <t xml:space="preserve"> 06-07-2010</t>
  </si>
  <si>
    <t xml:space="preserve">786/SKJ-PEM/2010 </t>
  </si>
  <si>
    <t xml:space="preserve"> 27-07-2010</t>
  </si>
  <si>
    <t xml:space="preserve">787/SKJ-PEM/2010 </t>
  </si>
  <si>
    <t xml:space="preserve">785/SKJ-PEM/2010 </t>
  </si>
  <si>
    <t xml:space="preserve">784/SKJ-PEM/2010 </t>
  </si>
  <si>
    <t xml:space="preserve"> 23-07-2010</t>
  </si>
  <si>
    <t>504/SKJ-SPV/IX/2012</t>
  </si>
  <si>
    <t>505/SKJ-SPV/IX/2012</t>
  </si>
  <si>
    <t>133/SKJ-ADM.KRD/2013</t>
  </si>
  <si>
    <t>154/SKJ-SpV/2013</t>
  </si>
  <si>
    <t>27-May-13</t>
  </si>
  <si>
    <t>254/SKJ-SPV/2013</t>
  </si>
  <si>
    <t>19-Aug-13</t>
  </si>
  <si>
    <t>245/SKJ-SPV/2013</t>
  </si>
  <si>
    <t>12-Aug-13</t>
  </si>
  <si>
    <t>253/SKJ-SPV/2013</t>
  </si>
  <si>
    <t>247/SKJ-SPV/2013</t>
  </si>
  <si>
    <t>331/SKJ-SPV/2013</t>
  </si>
  <si>
    <t>25-Oct-13</t>
  </si>
  <si>
    <t>399/SKJ-SPV/2013</t>
  </si>
  <si>
    <t>001/SKJ-BISNINS/2014</t>
  </si>
  <si>
    <t>178/SKJ-BISNIS/2014</t>
  </si>
  <si>
    <t>176/SKJ-BISNIS/2014</t>
  </si>
  <si>
    <t>367/Skj-Bisnis/2014</t>
  </si>
  <si>
    <t>727/SKJ-BISNIS/2014</t>
  </si>
  <si>
    <t>1032/SKJ-BISNIS/2014</t>
  </si>
  <si>
    <t>1039/SKJ-BISNIS/2014</t>
  </si>
  <si>
    <t>0953/SKJ-BISNIS/2015</t>
  </si>
  <si>
    <t>0950/SKJ-BISNIS/2015</t>
  </si>
  <si>
    <t>107/SKJ-CIH/2015</t>
  </si>
  <si>
    <t>1127/0051/PST/2011</t>
  </si>
  <si>
    <t>402/0051/PST/2012</t>
  </si>
  <si>
    <t>1254/0051/PST/2012</t>
  </si>
  <si>
    <t>114/SKJ-STB/2015</t>
  </si>
  <si>
    <t>003/SKJ-STB/2014</t>
  </si>
  <si>
    <t>002/SKJ-STB/2014</t>
  </si>
  <si>
    <t>067/Skj-Stb/Krd/2014</t>
  </si>
  <si>
    <t>0076/BRS-SRG/2016</t>
  </si>
  <si>
    <t>0071/SKJ-UMKM/2016</t>
  </si>
  <si>
    <t xml:space="preserve">277/KRD-CLD/2012                </t>
  </si>
  <si>
    <t>011/SBR/ARJ/2012</t>
  </si>
  <si>
    <t>199/0030-WRU/2012</t>
  </si>
  <si>
    <t>539/SMD/TJS/2013</t>
  </si>
  <si>
    <t>13-May-13</t>
  </si>
  <si>
    <t>811/SMD/UJY/2014</t>
  </si>
  <si>
    <t>860/SMD/TJS/2012</t>
  </si>
  <si>
    <t>593/Smd.Kom/ 2014</t>
  </si>
  <si>
    <t>0777/SMD/CMK/2013</t>
  </si>
  <si>
    <t>0834/SMD-KOM/2015</t>
  </si>
  <si>
    <t>0276/SMD/CMK/2015</t>
  </si>
  <si>
    <t>4774/SMD-KOM/2012</t>
  </si>
  <si>
    <t>1017/SMD.KOM/2014</t>
  </si>
  <si>
    <t>3405/SMD.KOM/2014</t>
  </si>
  <si>
    <t>1022/SMD.KOM/2014</t>
  </si>
  <si>
    <t>0242/SMD-KOM/2015</t>
  </si>
  <si>
    <t xml:space="preserve">4822/PKD.KrC/SMD/2009 </t>
  </si>
  <si>
    <t xml:space="preserve"> 09-11-2009</t>
  </si>
  <si>
    <t xml:space="preserve">4861/PKD.KrC/SMD/2009 </t>
  </si>
  <si>
    <t xml:space="preserve">4862/PKD.KrC/SMD/2009 </t>
  </si>
  <si>
    <t xml:space="preserve">4863/PKD.KrC/SMD/2009 </t>
  </si>
  <si>
    <t xml:space="preserve">4864/PKD.KrC/SMD/2009 </t>
  </si>
  <si>
    <t xml:space="preserve">4866/PKD.KrC/SMD/2009 </t>
  </si>
  <si>
    <t xml:space="preserve">4873/PKD.KrC/SMD/2009 </t>
  </si>
  <si>
    <t xml:space="preserve">4875/PKD.KrC/SMD/2009 </t>
  </si>
  <si>
    <t xml:space="preserve">4871/PKD.KrC/SMD/2009 </t>
  </si>
  <si>
    <t xml:space="preserve">4524/PKD.KrC/SMD/2009 </t>
  </si>
  <si>
    <t xml:space="preserve">4825/PKD.KrC/SMD/2009 </t>
  </si>
  <si>
    <t xml:space="preserve">4880/PKD.KrC/SMD/2009 </t>
  </si>
  <si>
    <t xml:space="preserve">4876/PKD.KrC/SMD/2009 </t>
  </si>
  <si>
    <t xml:space="preserve">4525/PKD.KrC/SMD/2009 </t>
  </si>
  <si>
    <t xml:space="preserve">901/Smd.Pms/2010 </t>
  </si>
  <si>
    <t xml:space="preserve"> 15-02-2010</t>
  </si>
  <si>
    <t xml:space="preserve">874/Smd.Pms/2010 </t>
  </si>
  <si>
    <t xml:space="preserve">872/Smd.Pms/2010 </t>
  </si>
  <si>
    <t xml:space="preserve">905/Smd.Pms/2010 </t>
  </si>
  <si>
    <t xml:space="preserve">903/Smd.Pms/2010 </t>
  </si>
  <si>
    <t xml:space="preserve">913/Smd.Pms/2010 </t>
  </si>
  <si>
    <t xml:space="preserve">876/Smd.Pms/2010 </t>
  </si>
  <si>
    <t xml:space="preserve">909/Smd.Pms/2010 </t>
  </si>
  <si>
    <t xml:space="preserve">884/Smd.Pms/2010 </t>
  </si>
  <si>
    <t xml:space="preserve">882/Smd.Pms/2010 </t>
  </si>
  <si>
    <t xml:space="preserve">902/Smd.Pms/2010 </t>
  </si>
  <si>
    <t xml:space="preserve">885/Smd.Pms/2010 </t>
  </si>
  <si>
    <t xml:space="preserve">886/Smd.Pms/2010 </t>
  </si>
  <si>
    <t>1714/PKD.KrC/SMD/2009</t>
  </si>
  <si>
    <t>1681/Smd.Pms/2010</t>
  </si>
  <si>
    <t>1682/PKD.KrC/SMD/2009</t>
  </si>
  <si>
    <t>1676/PKD.KrC/SMD/2009</t>
  </si>
  <si>
    <t>1680/Smd.Pms/2010</t>
  </si>
  <si>
    <t>1716/PKD.KrC/SMD/2009</t>
  </si>
  <si>
    <t>1679/Smd.Pms/2010</t>
  </si>
  <si>
    <t>1678/Smd.Pms/2010</t>
  </si>
  <si>
    <t>1677/Smd.Pms/2010</t>
  </si>
  <si>
    <t>2714/PKD.KrC/SMD/2010</t>
  </si>
  <si>
    <t>2689/PKD.KrC/SMD/2010</t>
  </si>
  <si>
    <t>2669/PKD.KrC/SMD/2010</t>
  </si>
  <si>
    <t>2656/PKD.KrC/SMD/2010</t>
  </si>
  <si>
    <t>2667/PKD.KrC/SMD/2010</t>
  </si>
  <si>
    <t>2672/PKD.KrC/SMD/2010</t>
  </si>
  <si>
    <t>2662/PKD.KrC/SMD/2010</t>
  </si>
  <si>
    <t>2712/PKD.KrC/SMD/2010</t>
  </si>
  <si>
    <t>2688/PKD.KrC/SMD/2010</t>
  </si>
  <si>
    <t>2713/PKD.KrC/SMD/2010</t>
  </si>
  <si>
    <t>2690/PKD.KrC/SMD/2010</t>
  </si>
  <si>
    <t xml:space="preserve">3204/PKD.KrC/SMD/2010 </t>
  </si>
  <si>
    <t xml:space="preserve">3212/PKD.KrC/SMD/2010 </t>
  </si>
  <si>
    <t xml:space="preserve">3213/PKD.KrC/SMD/2010 </t>
  </si>
  <si>
    <t xml:space="preserve">3217/PKD.KrC/SMD/2010 </t>
  </si>
  <si>
    <t xml:space="preserve">3219/PKD.KrC/SMD/2010 </t>
  </si>
  <si>
    <t xml:space="preserve">3220/PKD.KrC/SMD/2010 </t>
  </si>
  <si>
    <t xml:space="preserve"> 07-07-2010</t>
  </si>
  <si>
    <t xml:space="preserve">3232/PKD.KrC/SMD/2010 </t>
  </si>
  <si>
    <t xml:space="preserve">3245/PKD.KrC/SMD/2010 </t>
  </si>
  <si>
    <t xml:space="preserve">3347/PKD.KrC/SMD/2010 </t>
  </si>
  <si>
    <t xml:space="preserve"> 12-07-2010</t>
  </si>
  <si>
    <t xml:space="preserve">3369/PKD.KrC/SMD/2010 </t>
  </si>
  <si>
    <t xml:space="preserve">3324/PKD.KrC/SMD/2010 </t>
  </si>
  <si>
    <t xml:space="preserve">3327/PKD.KrC/SMD/2010 </t>
  </si>
  <si>
    <t xml:space="preserve">3368/PKD.KrC/SMD/2010 </t>
  </si>
  <si>
    <t xml:space="preserve">3350/PKD.KrC/SMD/2010 </t>
  </si>
  <si>
    <t xml:space="preserve">3349/PKD.KrC/SMD/2010 </t>
  </si>
  <si>
    <t xml:space="preserve">3348/PKD.KrC/SMD/2010 </t>
  </si>
  <si>
    <t xml:space="preserve">3325/PKD.KrC/SMD/2010 </t>
  </si>
  <si>
    <t xml:space="preserve">3370/PKD.KrC/SMD/2010 </t>
  </si>
  <si>
    <t xml:space="preserve">3849/PKD.KrC/SMD/2010 </t>
  </si>
  <si>
    <t xml:space="preserve"> 10-08-2010</t>
  </si>
  <si>
    <t xml:space="preserve">3901/PKD.KrC/SMD/2010 </t>
  </si>
  <si>
    <t xml:space="preserve">3902/PKD.KrC/SMD/2010 </t>
  </si>
  <si>
    <t xml:space="preserve">3892/PKD.KrC/SMD/2010 </t>
  </si>
  <si>
    <t xml:space="preserve">3897/PKD.KrC/SMD/2010 </t>
  </si>
  <si>
    <t xml:space="preserve">4765/PKD.KrC/SMD/2010 </t>
  </si>
  <si>
    <t xml:space="preserve">5028/PKD.KrC/SMD/2010 </t>
  </si>
  <si>
    <t xml:space="preserve"> 05-10-2010</t>
  </si>
  <si>
    <t xml:space="preserve">5079/PKD.KrC/SMD/2010 </t>
  </si>
  <si>
    <t xml:space="preserve"> 06-10-2010</t>
  </si>
  <si>
    <t xml:space="preserve">5099/PKD.KrC/SMD/2010 </t>
  </si>
  <si>
    <t xml:space="preserve">5101/PKD.KrC/SMD/2010 </t>
  </si>
  <si>
    <t xml:space="preserve">5141/PKD.KrC/SMD/2010 </t>
  </si>
  <si>
    <t xml:space="preserve">5137/PKD.KrC/SMD/2010 </t>
  </si>
  <si>
    <t xml:space="preserve">5163/PKD.KrC/SMD/2010 </t>
  </si>
  <si>
    <t xml:space="preserve"> 13-10-2010</t>
  </si>
  <si>
    <t xml:space="preserve">5678/PKD.KrC/SMD/2010 </t>
  </si>
  <si>
    <t xml:space="preserve"> 15-10-2010</t>
  </si>
  <si>
    <t xml:space="preserve">5442/PKD.KrC/SMD/2010 </t>
  </si>
  <si>
    <t xml:space="preserve">5576/PKD.KrC/SMD/2010 </t>
  </si>
  <si>
    <t xml:space="preserve">5673/PKD.KrC/SMD/2010 </t>
  </si>
  <si>
    <t xml:space="preserve">5697/PKD.KrC/SMD/2010 </t>
  </si>
  <si>
    <t xml:space="preserve">2696/PKD.KrC/SMD/2010 </t>
  </si>
  <si>
    <t xml:space="preserve">5684/PKD.KrC/SMD/2010 </t>
  </si>
  <si>
    <t xml:space="preserve">5685/PKD.KrC/SMD/2010 </t>
  </si>
  <si>
    <t xml:space="preserve">5686/PKD.KrC/SMD/2010 </t>
  </si>
  <si>
    <t xml:space="preserve">5695/PKD.KrC/SMD/2010 </t>
  </si>
  <si>
    <t xml:space="preserve">5707/PKD.KrC/SMD/2010 </t>
  </si>
  <si>
    <t xml:space="preserve">5708/PKD.KrC/SMD/2010 </t>
  </si>
  <si>
    <t xml:space="preserve">5705/PKD.KrC/SMD/2010 </t>
  </si>
  <si>
    <t xml:space="preserve">5738/PKD.KrC/SMD/2010 </t>
  </si>
  <si>
    <t xml:space="preserve">5726/PKD.KrC/SMD/2010 </t>
  </si>
  <si>
    <t xml:space="preserve">5725/PKD.KrC/SMD/2010 </t>
  </si>
  <si>
    <t xml:space="preserve">6304/PKD.KrC/SMD/2010 </t>
  </si>
  <si>
    <t xml:space="preserve"> 04-11-2010</t>
  </si>
  <si>
    <t xml:space="preserve">6302/PKD.KrC/SMD/2010 </t>
  </si>
  <si>
    <t xml:space="preserve">6303/PKD.KrC/SMD/2010 </t>
  </si>
  <si>
    <t xml:space="preserve">6300/PKD.KrC/SMD/2010 </t>
  </si>
  <si>
    <t xml:space="preserve">6318/PKD.KrC/SMD/2010 </t>
  </si>
  <si>
    <t xml:space="preserve"> 05-11-2010</t>
  </si>
  <si>
    <t xml:space="preserve">6316/PKD.KrC/SMD/2010 </t>
  </si>
  <si>
    <t>075/SMD-KON/2012</t>
  </si>
  <si>
    <t>192/SMD-KON/2012</t>
  </si>
  <si>
    <t>005/SMD-KGB/2012</t>
  </si>
  <si>
    <t>006/SMD-KGB/2012</t>
  </si>
  <si>
    <t>365/SMD-KON/2012</t>
  </si>
  <si>
    <t>5325/SMD-KOM/2012</t>
  </si>
  <si>
    <t>4772/SMD-KOM/2012</t>
  </si>
  <si>
    <t>4770/SMD-KOM/2012</t>
  </si>
  <si>
    <t>4773/SMD-KOM/2012</t>
  </si>
  <si>
    <t>4765/SMD-KOM/2012</t>
  </si>
  <si>
    <t>4771/SMD-KOM/2012</t>
  </si>
  <si>
    <t>6038/SMD-KOM/2012</t>
  </si>
  <si>
    <t>6036/SMD-KOM/2012</t>
  </si>
  <si>
    <t>6034/SMD-KOM/2012</t>
  </si>
  <si>
    <t>6037/SMD-KOM/2012</t>
  </si>
  <si>
    <t>6039/SMD-KOM/2012</t>
  </si>
  <si>
    <t>6035/SMD-KOM/2012</t>
  </si>
  <si>
    <t>6031/SMD-KOM/2012</t>
  </si>
  <si>
    <t>6382/SMD-KOM/2012</t>
  </si>
  <si>
    <t>6381/SMD-KOM/2012</t>
  </si>
  <si>
    <t>374/SMD-KOM/2013</t>
  </si>
  <si>
    <t>373/SMD-KOM/2013</t>
  </si>
  <si>
    <t>570/SMD-KOM/2013</t>
  </si>
  <si>
    <t>241/SMD-KON/2013</t>
  </si>
  <si>
    <t>1282/SMD-KOM/2013</t>
  </si>
  <si>
    <t>1281/SMD-KOM/2013</t>
  </si>
  <si>
    <t>1659/SMD-KOM/2013</t>
  </si>
  <si>
    <t>1762/SMD.KOM/2013</t>
  </si>
  <si>
    <t>1770/SMD.KOM/2013</t>
  </si>
  <si>
    <t>2026/SMD.KOM/2013</t>
  </si>
  <si>
    <t>2502/SMD.KOM/2013</t>
  </si>
  <si>
    <t>2500/SMD.KOM/2013</t>
  </si>
  <si>
    <t>850/SMD.KOM/2013</t>
  </si>
  <si>
    <t>2967/SMD-KOM/2013</t>
  </si>
  <si>
    <t>0033?SMD-KOM/2014</t>
  </si>
  <si>
    <t>591/Smd.Kom/ 2014</t>
  </si>
  <si>
    <t>594/Smd.Kom/ 2014</t>
  </si>
  <si>
    <t>1019/Smd.Kom/2014</t>
  </si>
  <si>
    <t>1018/Smd.Kom/2014</t>
  </si>
  <si>
    <t>1020/Smd.Kom/2014</t>
  </si>
  <si>
    <t>1759/Smd-Kom/2014</t>
  </si>
  <si>
    <t>1760/Smd-Kom/2014</t>
  </si>
  <si>
    <t>1599/SMD.KOM/2014</t>
  </si>
  <si>
    <t>1596/SMD.KOM/2014</t>
  </si>
  <si>
    <t>2209/SMD-KOM/2014</t>
  </si>
  <si>
    <t>1769/SMD-KOM/2014</t>
  </si>
  <si>
    <t>0633/SMD-KOM/2015</t>
  </si>
  <si>
    <t>1297/SMD.KOM/2014</t>
  </si>
  <si>
    <t>2001/SMD-KOM/2014</t>
  </si>
  <si>
    <t>1997/SMD-KOM/2014</t>
  </si>
  <si>
    <t>0835/SMD-KOM/2015</t>
  </si>
  <si>
    <t>0642/SMD.KOM/2015</t>
  </si>
  <si>
    <t>0833/SMD-KOM/2015</t>
  </si>
  <si>
    <t>2202/SMD-KOM/2014</t>
  </si>
  <si>
    <t>57/SMD.WD-KRD/2012</t>
  </si>
  <si>
    <t>58/SMD.WD-KRD/2012</t>
  </si>
  <si>
    <t>102/SMD.WD-KRD/2012</t>
  </si>
  <si>
    <t>101/SMD.WD-KRD/2012</t>
  </si>
  <si>
    <t>565/SMD.WD-KRD/2012</t>
  </si>
  <si>
    <t>567/SMD.WD-KRD/2012</t>
  </si>
  <si>
    <t>566/SMD.WD-KRD/2012</t>
  </si>
  <si>
    <t>124/SMD.WD-KRD/2013</t>
  </si>
  <si>
    <t>125/SMD.WD-KRD/2013</t>
  </si>
  <si>
    <t>121/SMD.WD-KRD/2013</t>
  </si>
  <si>
    <t>073/SMD.WD-KRD/2013</t>
  </si>
  <si>
    <t>110/WDO-OPR/2013</t>
  </si>
  <si>
    <t>111/WDO-OPR/2013</t>
  </si>
  <si>
    <t>112/WDO-OPR/2013</t>
  </si>
  <si>
    <t>126/SMD.WD-KRD/2013</t>
  </si>
  <si>
    <t>149/WDO-OPR/2013</t>
  </si>
  <si>
    <t>148/WDO-OPR/2013</t>
  </si>
  <si>
    <t>140/SMD.WD-KRD/2013</t>
  </si>
  <si>
    <t>019/Wdo-Opr/2014</t>
  </si>
  <si>
    <t>015/Wdo-Opr/2014</t>
  </si>
  <si>
    <t>024/Wdo-Opr/2014</t>
  </si>
  <si>
    <t>021/Wdo-Opr/2014</t>
  </si>
  <si>
    <t>022/Wdo-Opr/2014</t>
  </si>
  <si>
    <t>193/WDO.OPR/2014</t>
  </si>
  <si>
    <t>177/WDO-OPR/2014</t>
  </si>
  <si>
    <t>160/WDO-OPR/2014</t>
  </si>
  <si>
    <t>236/SMD.TJSR/XII/2011</t>
  </si>
  <si>
    <t>254/SMD.TJSR/XII/2011</t>
  </si>
  <si>
    <t>327/SMD.TJS/2012</t>
  </si>
  <si>
    <t>325/SMD.TJS/2012</t>
  </si>
  <si>
    <t>334/SMD-TJS/2012</t>
  </si>
  <si>
    <t>861/SMD/TJS/2012</t>
  </si>
  <si>
    <t>862/SMD/TJS/2012</t>
  </si>
  <si>
    <t>863/SMD/TJS/2012</t>
  </si>
  <si>
    <t>267/SMD/TJS/2013</t>
  </si>
  <si>
    <t>170/SMD/TJS/2013</t>
  </si>
  <si>
    <t>484/SMD/TJS/2013</t>
  </si>
  <si>
    <t>486/SMD/TJS/2013</t>
  </si>
  <si>
    <t>485/SMD/TJS/2013</t>
  </si>
  <si>
    <t>487/SMD/TJS/2013</t>
  </si>
  <si>
    <t>537/SMD/TJS/2013</t>
  </si>
  <si>
    <t>544/SMD/TJS/2013</t>
  </si>
  <si>
    <t>542/SMD/TJS/2013</t>
  </si>
  <si>
    <t>541/SMD/TJS/2013</t>
  </si>
  <si>
    <t>540/SMD/TJS/2013</t>
  </si>
  <si>
    <t>538/SMD/TJS/2013</t>
  </si>
  <si>
    <t>548/SMD/TJS/2013</t>
  </si>
  <si>
    <t>547/SMD/TJS/2013</t>
  </si>
  <si>
    <t>797/SMD/TJS/2013</t>
  </si>
  <si>
    <t>787/SMD/TJS/2013</t>
  </si>
  <si>
    <t>803/SMD/TJS/2013</t>
  </si>
  <si>
    <t>795/SMD/TJS/2013</t>
  </si>
  <si>
    <t>792/SMD/TJS/2013</t>
  </si>
  <si>
    <t>791/SMD/TJS/2013</t>
  </si>
  <si>
    <t>790/SMD/TJS/2013</t>
  </si>
  <si>
    <t>798/SMD/TJS/2013</t>
  </si>
  <si>
    <t>799/SMD/TJS/2013</t>
  </si>
  <si>
    <t>801/SMD/TJS/2013</t>
  </si>
  <si>
    <t>794/SMD/TJS/2013</t>
  </si>
  <si>
    <t>788/SMD/TJS/2013</t>
  </si>
  <si>
    <t>793/SMD/TJS/2013</t>
  </si>
  <si>
    <t>796/SMD/TJS/2013</t>
  </si>
  <si>
    <t>802/SMD/TJS/2013</t>
  </si>
  <si>
    <t>1153/SMD/TJS/2013</t>
  </si>
  <si>
    <t>1148/SMD/TJS/2013</t>
  </si>
  <si>
    <t>1150/SMD/TJS/2013</t>
  </si>
  <si>
    <t>1152/SMD/TJS/2013</t>
  </si>
  <si>
    <t>066/SMD/TJS/2015</t>
  </si>
  <si>
    <t>067/SMD/TJS/2015</t>
  </si>
  <si>
    <t>065/SMD/TJS/2015</t>
  </si>
  <si>
    <t>293/SMD/TJS/2015</t>
  </si>
  <si>
    <t>295/SMD/TJS/2015</t>
  </si>
  <si>
    <t>296/SMD/TJS/2015</t>
  </si>
  <si>
    <t>913/SMD/TJS/2014</t>
  </si>
  <si>
    <t>2477/SMD/CMK/2012</t>
  </si>
  <si>
    <t>2476/SMD/CMK/2012</t>
  </si>
  <si>
    <t>2470/SMD/CMK/2012</t>
  </si>
  <si>
    <t>2472/SMD/CMK/2012</t>
  </si>
  <si>
    <t>3699/SMD/CMK/2012</t>
  </si>
  <si>
    <t>3695/SMD/CMK/2012</t>
  </si>
  <si>
    <t>3783/SMD/CMK/2012</t>
  </si>
  <si>
    <t>3784/SMD/CMK/2012</t>
  </si>
  <si>
    <t>3782/SMD/CMK/2012</t>
  </si>
  <si>
    <t>3767/SMD/CMK/2012</t>
  </si>
  <si>
    <t>3766/SMD/CMK/2012</t>
  </si>
  <si>
    <t>0196/SMD/CMK/2012</t>
  </si>
  <si>
    <t>0197/SMD/CMK/2012</t>
  </si>
  <si>
    <t>0864/SMD/CMK/2013</t>
  </si>
  <si>
    <t>0561/SMD/CMK/2013</t>
  </si>
  <si>
    <t>0863/SMD/CMK/2013</t>
  </si>
  <si>
    <t>0862/SMD/CMK/2013</t>
  </si>
  <si>
    <t>0775/SMD/CMK/2013</t>
  </si>
  <si>
    <t>0780/SMD/CMK/2013</t>
  </si>
  <si>
    <t>0778/SMD/CMK/2013</t>
  </si>
  <si>
    <t>0776/SMD/CMK/2013</t>
  </si>
  <si>
    <t>0906/SMD/CMK/2013</t>
  </si>
  <si>
    <t>0907/SMD/CMK/2013</t>
  </si>
  <si>
    <t>0905/SMD/CMK/2013</t>
  </si>
  <si>
    <t>1521/SMD/CMK/2013</t>
  </si>
  <si>
    <t>455/SMD/CMK/2013</t>
  </si>
  <si>
    <t>1456/SMD/CMK/2013</t>
  </si>
  <si>
    <t>1454/SMD/CMK/2013</t>
  </si>
  <si>
    <t>1518/SMD/CMK/2013</t>
  </si>
  <si>
    <t>1517/SMD/CMK/2013</t>
  </si>
  <si>
    <t>051/WIL.III-BIS/2014</t>
  </si>
  <si>
    <t>1620/SMD/CMK/2013</t>
  </si>
  <si>
    <t>1624/SMD/CMK/2013</t>
  </si>
  <si>
    <t>0014/SMD/CMK/2014</t>
  </si>
  <si>
    <t>0089/SMD/CMK/2014</t>
  </si>
  <si>
    <t>0084/SMD/CMK/2014</t>
  </si>
  <si>
    <t>0012/SMD/CMK/2014</t>
  </si>
  <si>
    <t>0083/SMD/CMK/2014</t>
  </si>
  <si>
    <t>0244/Smd/Cmk/2014</t>
  </si>
  <si>
    <t>0227/Smd/Cmk/2014</t>
  </si>
  <si>
    <t>0230/Smd.Cmk/2014</t>
  </si>
  <si>
    <t>0232/Smd.Cmk/2014</t>
  </si>
  <si>
    <t>0234/Smd.Cmk/2014</t>
  </si>
  <si>
    <t>0226/Smd/Cmk/2014</t>
  </si>
  <si>
    <t>0223/Smd/Cmk/2014</t>
  </si>
  <si>
    <t>0235/Smd/Cmk/2014</t>
  </si>
  <si>
    <t>0238/Smd/Cmk/2014</t>
  </si>
  <si>
    <t>0239/Smd/Cmk/2014</t>
  </si>
  <si>
    <t>0240/Smd/Cmk/2014</t>
  </si>
  <si>
    <t>0228/Smd/Cmk/2014</t>
  </si>
  <si>
    <t>0079/Smd/Cmk/2014</t>
  </si>
  <si>
    <t>0087/Smd/Cmk/2014</t>
  </si>
  <si>
    <t>0081/Smd/Cmk/2014</t>
  </si>
  <si>
    <t>0011/Smd/Cmk/2014</t>
  </si>
  <si>
    <t>0376/Smd/Cmk/2014</t>
  </si>
  <si>
    <t>1618/Smd/Cmk/2013</t>
  </si>
  <si>
    <t>1559/Smd/Cmk/2013</t>
  </si>
  <si>
    <t>0417/SMD/CMK/2014</t>
  </si>
  <si>
    <t>0521/SMD/CMK/2014</t>
  </si>
  <si>
    <t>0541/SMD/CMK/2014</t>
  </si>
  <si>
    <t>0589/SMD/CMK/2014</t>
  </si>
  <si>
    <t>0576/SMD/CMK/2014</t>
  </si>
  <si>
    <t>0577/SMD/CMK/2014</t>
  </si>
  <si>
    <t>066/SMD/CMK/2014</t>
  </si>
  <si>
    <t>0545/SMD/CMK/2014</t>
  </si>
  <si>
    <t>0547/SMD/CMK/2014</t>
  </si>
  <si>
    <t>300/SMD/UJY/2014</t>
  </si>
  <si>
    <t>2000/SMD-KOM/2014</t>
  </si>
  <si>
    <t>786/SMD/TJS/2013</t>
  </si>
  <si>
    <t>545/SMD/TJS/2013</t>
  </si>
  <si>
    <t>789/SMD/TJS/2013</t>
  </si>
  <si>
    <t>617/SMD/UJY/2014</t>
  </si>
  <si>
    <t>1029/SMD.KOM/2014</t>
  </si>
  <si>
    <t>1660/SMD-KOM/2013</t>
  </si>
  <si>
    <t>334/SMD.TJS/2012</t>
  </si>
  <si>
    <t>0908/SMD/CMK/2013</t>
  </si>
  <si>
    <t>2473/SMD/CMK/2012</t>
  </si>
  <si>
    <t>1098/SMD.KOM/2014</t>
  </si>
  <si>
    <t>023/Wdo-Opr/2014</t>
  </si>
  <si>
    <t>1149/SMD/TJS/2013</t>
  </si>
  <si>
    <t>0198/SMD/CMK/2012</t>
  </si>
  <si>
    <t>1285/SMD-KOM/2013</t>
  </si>
  <si>
    <t>2474/SMD/CMK/2012</t>
  </si>
  <si>
    <t>158/SMD.KOM/2014</t>
  </si>
  <si>
    <t>016/WDO-OPR/2014</t>
  </si>
  <si>
    <t>0269/SMD/CMK/2015</t>
  </si>
  <si>
    <t>549/SMD/TJS/2013</t>
  </si>
  <si>
    <t>27-Aug-13</t>
  </si>
  <si>
    <t xml:space="preserve">3323/PKD.KrC/SMD/2010 </t>
  </si>
  <si>
    <t xml:space="preserve">3310/PKD.KrC/SMD/2010 </t>
  </si>
  <si>
    <t>1625/SMD/CMK/2013</t>
  </si>
  <si>
    <t>488/SMD/TJS/2013</t>
  </si>
  <si>
    <t>4769/SMD-KOM/2012</t>
  </si>
  <si>
    <t>650/SMD/CMK/2015</t>
  </si>
  <si>
    <t>0225/Smd.Cmk/2014</t>
  </si>
  <si>
    <t>/WDO-OPR/2013</t>
  </si>
  <si>
    <t>0351/SMD/CMK/2014</t>
  </si>
  <si>
    <t>0355/SMD/CMK/2014</t>
  </si>
  <si>
    <t>0416/SMD/CMK/2014</t>
  </si>
  <si>
    <t>77/SMD/CMK/2016</t>
  </si>
  <si>
    <t>0267/SMD/CMK/2015</t>
  </si>
  <si>
    <t>196/WDO.OPR/2014</t>
  </si>
  <si>
    <t>1519/SMD/CMK/2013</t>
  </si>
  <si>
    <t>213/WDO.OPR/2014</t>
  </si>
  <si>
    <t>215/WDO.OPR/2014</t>
  </si>
  <si>
    <t>206/WDO.OPR/2014</t>
  </si>
  <si>
    <t>099/Tam/Pjj/2014</t>
  </si>
  <si>
    <t>010/TAM-MKR/II/2015</t>
  </si>
  <si>
    <t>753/TS-PM/2010</t>
  </si>
  <si>
    <t>364/Cldg-Krd/2011</t>
  </si>
  <si>
    <t>382/TNG/GDS/2012</t>
  </si>
  <si>
    <t>350/TNG/GDS/2011</t>
  </si>
  <si>
    <t>427/TAM-KON/2012</t>
  </si>
  <si>
    <t>956/TAM-KON/2012</t>
  </si>
  <si>
    <t>309/TAM-KON/2012</t>
  </si>
  <si>
    <t>315/TAM-KON/2012</t>
  </si>
  <si>
    <t>312/TAM-KON/2012</t>
  </si>
  <si>
    <t>314/TAM-KON/2012</t>
  </si>
  <si>
    <t>274/TAM-MKR/VII/2013</t>
  </si>
  <si>
    <t>153/TAM-KON/2013</t>
  </si>
  <si>
    <t>310/TAM-MKR/IX/2010</t>
  </si>
  <si>
    <t>033/TAM/PJJ/2015</t>
  </si>
  <si>
    <t>202/TAM/PJJ/2012</t>
  </si>
  <si>
    <t>287/TAM/PJJ/2012</t>
  </si>
  <si>
    <t>288/TAM/PJJ/2012</t>
  </si>
  <si>
    <t>310/TAM/PJJ/2013</t>
  </si>
  <si>
    <t>319/TAM/PJJ/2013</t>
  </si>
  <si>
    <t>098/Tam/Pjj/2014</t>
  </si>
  <si>
    <t>097/Tam/Pjj/2014</t>
  </si>
  <si>
    <t>096/Tam/Pjj/2014</t>
  </si>
  <si>
    <t>095/Tam/Pjj/2014</t>
  </si>
  <si>
    <t>170/TAM/PJJ/2014</t>
  </si>
  <si>
    <t>171/TAM/PJJ/2014</t>
  </si>
  <si>
    <t>124/TAM/PJJ/2015</t>
  </si>
  <si>
    <t>429/TAM/SPD/2014</t>
  </si>
  <si>
    <t>379/TAM/SPD/2012</t>
  </si>
  <si>
    <t>378/TAM/SPD/2012</t>
  </si>
  <si>
    <t>449/TAM/SPD/2012</t>
  </si>
  <si>
    <t>080/TAM/SPD/2013</t>
  </si>
  <si>
    <t>081/TAM/SPD/2013</t>
  </si>
  <si>
    <t>168/TAM/SPD/2013</t>
  </si>
  <si>
    <t>165A/TAM/SPD/2013</t>
  </si>
  <si>
    <t>098/TAM/SPD/2013</t>
  </si>
  <si>
    <t>169/TAM/SPD/2013</t>
  </si>
  <si>
    <t>083/TAM/SPD/2014</t>
  </si>
  <si>
    <t>084/TAM/SPD/2014</t>
  </si>
  <si>
    <t>175/Tam/Spd/2014</t>
  </si>
  <si>
    <t>181/Tam/Spd/2014</t>
  </si>
  <si>
    <t>180/Tam/Spd/2014</t>
  </si>
  <si>
    <t>182/Tam/Spd/2014</t>
  </si>
  <si>
    <t>235/TAM/SPD/2014</t>
  </si>
  <si>
    <t>368/TAM/SPD/2014</t>
  </si>
  <si>
    <t>367/TAM/SPD/2014</t>
  </si>
  <si>
    <t>319/TAM/SPD/2014</t>
  </si>
  <si>
    <t>041/TNG/GDS/2015</t>
  </si>
  <si>
    <t>458/BJB-HZM/2015</t>
  </si>
  <si>
    <t>815/TSM/HZM/2013</t>
  </si>
  <si>
    <t>107/BJB-MB/2015</t>
  </si>
  <si>
    <t>012/Bjb-Ckb/01/2014</t>
  </si>
  <si>
    <t>III/BJB-TSM/MB/2015</t>
  </si>
  <si>
    <t>21/BJB-CKB/2013</t>
  </si>
  <si>
    <t>393/BJB-CKB/2015</t>
  </si>
  <si>
    <t>392/BJB-CKB/2015</t>
  </si>
  <si>
    <t>820/TSM/HZM/2013</t>
  </si>
  <si>
    <t>307/BJB-CKB/2015</t>
  </si>
  <si>
    <t>334/TSM/HZM/2014</t>
  </si>
  <si>
    <t>444/TSM/HZ/2013</t>
  </si>
  <si>
    <t>196/SPV-TSM/2014</t>
  </si>
  <si>
    <t>1095/Krd-Mnjy/2013</t>
  </si>
  <si>
    <t>1723/Krd-Mnjy/2013</t>
  </si>
  <si>
    <t>120/SPV-TSM/2015</t>
  </si>
  <si>
    <t>123/Spv-Tsm/2014</t>
  </si>
  <si>
    <t>202/BJB-MB/2014</t>
  </si>
  <si>
    <t>0027/KRD-MNJY/2013</t>
  </si>
  <si>
    <t xml:space="preserve">  /Bjb-Tsm/Mb/2014</t>
  </si>
  <si>
    <t>0333/Krd-Mnjy/2014</t>
  </si>
  <si>
    <t>0906/Krd-Mnjy/2013</t>
  </si>
  <si>
    <t>0547/KRD-MNJY/2014</t>
  </si>
  <si>
    <t>13/Bjb-Tsm/Mb/2014</t>
  </si>
  <si>
    <t>016/Bjb-Ckb/01/2014</t>
  </si>
  <si>
    <t>056/BJB-MB/2015</t>
  </si>
  <si>
    <t>204/BJB-MB/2014</t>
  </si>
  <si>
    <t>12/Bjb-Tsm/Mb/2014</t>
  </si>
  <si>
    <t>241/BJB-CKB/11/2014</t>
  </si>
  <si>
    <t>143/Spv-Tsm/2013</t>
  </si>
  <si>
    <t>10/Bjb-Tsm/Mb/2014</t>
  </si>
  <si>
    <t>184/TSM-SPV/2012</t>
  </si>
  <si>
    <t>272/SPV-TSM/2013</t>
  </si>
  <si>
    <t>068/BJB-TSM/MB/2013</t>
  </si>
  <si>
    <t>360/BJB-TSM/MB/2013</t>
  </si>
  <si>
    <t>383/BJB-TSM/MB/2013</t>
  </si>
  <si>
    <t>009/BJB-TSM/MB/2013</t>
  </si>
  <si>
    <t>359/TSMHZM/ 2014</t>
  </si>
  <si>
    <t>200A5/SPV-TSM/2014</t>
  </si>
  <si>
    <t>124/SPV-TSM/2014</t>
  </si>
  <si>
    <t xml:space="preserve">1642/Krd.Pa/09 </t>
  </si>
  <si>
    <t xml:space="preserve"> 23-11-2009</t>
  </si>
  <si>
    <t xml:space="preserve">34/Krd.pa/Tsm/2010 </t>
  </si>
  <si>
    <t xml:space="preserve"> 23-03-2010</t>
  </si>
  <si>
    <t xml:space="preserve">69/Krd-Sup/2010 </t>
  </si>
  <si>
    <t>2595/Krd-Pa/2011</t>
  </si>
  <si>
    <t>048/TSM-Mikro/2012</t>
  </si>
  <si>
    <t>049/TSM-SPV/2012</t>
  </si>
  <si>
    <t>954/Tsm-Cptj/X/2012</t>
  </si>
  <si>
    <t>185/TSM-SPV/2012</t>
  </si>
  <si>
    <t>183/TSM-SPV/2012</t>
  </si>
  <si>
    <t>1152/TSM-OPS/2012</t>
  </si>
  <si>
    <t>037/TSM-OPS/2013</t>
  </si>
  <si>
    <t>081/TSM-SPV/2013</t>
  </si>
  <si>
    <t>080/TSM-SPV/2013</t>
  </si>
  <si>
    <t>082/TSM-SPV/2013</t>
  </si>
  <si>
    <t>0342/TSM-OPS/2013</t>
  </si>
  <si>
    <t>141/Spv-Tsm/2013</t>
  </si>
  <si>
    <t>274/SPV-TSM/2013</t>
  </si>
  <si>
    <t>276/SPV-TSM/2013</t>
  </si>
  <si>
    <t>273/SPV-TSM/2013</t>
  </si>
  <si>
    <t>242/SPV-TSM/2013</t>
  </si>
  <si>
    <t>162/WIL.III - BIS /2014</t>
  </si>
  <si>
    <t>275/SPV-TSM/2013</t>
  </si>
  <si>
    <t>227/SPV-TSM/2013</t>
  </si>
  <si>
    <t>038/TSM-SPV/2014</t>
  </si>
  <si>
    <t>244/TSM-SPV/2013</t>
  </si>
  <si>
    <t>033/TSM-SPV/2014</t>
  </si>
  <si>
    <t>128/Spv-Tsm/2014</t>
  </si>
  <si>
    <t>243/Tsm-Spv/2013</t>
  </si>
  <si>
    <t>06/Spv-Tsm/2014</t>
  </si>
  <si>
    <t>010/Spv-Tsm/2014</t>
  </si>
  <si>
    <t>12/Spv-Tsm/2014</t>
  </si>
  <si>
    <t>011A/Spv-Tsm/2014</t>
  </si>
  <si>
    <t>035/Spv-Tsm/2014</t>
  </si>
  <si>
    <t>472/Tsm-Ops/2014</t>
  </si>
  <si>
    <t>473/Tsm-Ops/2014</t>
  </si>
  <si>
    <t>134/Spv-Tsm/2014</t>
  </si>
  <si>
    <t>245/Tsm/-Spv/2013</t>
  </si>
  <si>
    <t>032/Spv-Tsm/2014</t>
  </si>
  <si>
    <t>037/Spv-Tsm/2014</t>
  </si>
  <si>
    <t>203/Spv-Tsm/2014</t>
  </si>
  <si>
    <t>014/Spv-Tsm/2014</t>
  </si>
  <si>
    <t>126/SPV-TSM/2014</t>
  </si>
  <si>
    <t>036/SPV-TSM/2014</t>
  </si>
  <si>
    <t>210/TSM-SPV/2014</t>
  </si>
  <si>
    <t>191/SPV-TSM/2014</t>
  </si>
  <si>
    <t>201/SPV-TSM/2014</t>
  </si>
  <si>
    <t>269/TSM-SPV/2014</t>
  </si>
  <si>
    <t>268/TSM-SPV/2014</t>
  </si>
  <si>
    <t>057/TSM-SPV/2015</t>
  </si>
  <si>
    <t>067/SPV-TSM/2015</t>
  </si>
  <si>
    <t>066/SPV-TSM/2015</t>
  </si>
  <si>
    <t>119/SPV-TSM/2015</t>
  </si>
  <si>
    <t>129/SPV-TSM/2015</t>
  </si>
  <si>
    <t>1613/Krd-Pa/2011</t>
  </si>
  <si>
    <t>0884/Krd-Mnjy/2012</t>
  </si>
  <si>
    <t>0883/Krd-Mnjy/2012</t>
  </si>
  <si>
    <t>0885/Krd-Mnjy/2012</t>
  </si>
  <si>
    <t>0882/Krd-Mnjy/2012</t>
  </si>
  <si>
    <t>1060/Krd-Mnjy/2012</t>
  </si>
  <si>
    <t>1215/Krd-Mnjy/2012</t>
  </si>
  <si>
    <t>1216/Krd-Mnjy/2012</t>
  </si>
  <si>
    <t>0863/KRD-MNJY/2012</t>
  </si>
  <si>
    <t>1325/Krd-Mnjy/2012</t>
  </si>
  <si>
    <t>0028/Krd-Mnjy/2013</t>
  </si>
  <si>
    <t>0161/Krd-Mnjy/2013</t>
  </si>
  <si>
    <t>0163/Krd-Mnjy/2013</t>
  </si>
  <si>
    <t>0162/Krd-Mnjy/2013</t>
  </si>
  <si>
    <t>0365/Krd-Mnjy/2013</t>
  </si>
  <si>
    <t>0364/Krd-Mnjy/2013</t>
  </si>
  <si>
    <t>0530/Krd-Mnjy/2013</t>
  </si>
  <si>
    <t>0529/Krd-Mnjy/2013</t>
  </si>
  <si>
    <t>0528/Krd-Mnjy/2013</t>
  </si>
  <si>
    <t>0527/Krd-Mnjy/2013</t>
  </si>
  <si>
    <t>0742/KRD-MNJY/2013</t>
  </si>
  <si>
    <t>0741/KRD-MNJY/2013</t>
  </si>
  <si>
    <t>0743/KRD-MNJY/2013</t>
  </si>
  <si>
    <t>0904/Krd-Mnjy/2013</t>
  </si>
  <si>
    <t>1098/Krd-Mnjy/2013</t>
  </si>
  <si>
    <t>1097/Krd-Mnjy/2013</t>
  </si>
  <si>
    <t>1096/KRD-MNJY/2013</t>
  </si>
  <si>
    <t>1191/Krd-Mnjy/2013</t>
  </si>
  <si>
    <t>1725/Krd-Mnjy/2013</t>
  </si>
  <si>
    <t>1724/Krd-Mnjy/2013</t>
  </si>
  <si>
    <t>1886/Krd-Mnjy/2013</t>
  </si>
  <si>
    <t>1887/Krd-Mnjy/2013</t>
  </si>
  <si>
    <t>1885/Krd-Mnjy/2013</t>
  </si>
  <si>
    <t>2022/Krd-Mnjy/2013</t>
  </si>
  <si>
    <t>2023/Krd-Mnjy/2013</t>
  </si>
  <si>
    <t>0123/Krd-Mnjy/2014</t>
  </si>
  <si>
    <t>0122/Krd-Mnjy/2014</t>
  </si>
  <si>
    <t>0121/Krd-Mnjy/2014</t>
  </si>
  <si>
    <t>0546/KRD-MNJY/2014</t>
  </si>
  <si>
    <t>0549/KRD-MNJY/2014</t>
  </si>
  <si>
    <t>0009/KRD-MNJY/2014</t>
  </si>
  <si>
    <t>0045/Krd-Mnjy/2015</t>
  </si>
  <si>
    <t>0545/KRD-MNJY/2014</t>
  </si>
  <si>
    <t>388/BJB-CKB/2015</t>
  </si>
  <si>
    <t>132/BJB-CKB/07/2014</t>
  </si>
  <si>
    <t>141/BJB-CKB/07/2014</t>
  </si>
  <si>
    <t>146/BJB-CKB/07/2014</t>
  </si>
  <si>
    <t>391/BJB-CKB/07/2015</t>
  </si>
  <si>
    <t>284/BJB-CKB/2013</t>
  </si>
  <si>
    <t>241/BJB-CKB/2013</t>
  </si>
  <si>
    <t>242/BJB-CKB/2013</t>
  </si>
  <si>
    <t>245/BJB-CKB/2013</t>
  </si>
  <si>
    <t>247/BJB-CKB/2013</t>
  </si>
  <si>
    <t>32/BJB-CKB/2013</t>
  </si>
  <si>
    <t>279/BJB-CKB/2013</t>
  </si>
  <si>
    <t>278/BJB-CKB/2013</t>
  </si>
  <si>
    <t>281/BJB-CKB/2013</t>
  </si>
  <si>
    <t>282/BJB-CKB/2013</t>
  </si>
  <si>
    <t>013/Bjb-Ckb/01/2014</t>
  </si>
  <si>
    <t>015/Bjb-Ckb/01/2014</t>
  </si>
  <si>
    <t>033/Bjb-Ckb/02/2014</t>
  </si>
  <si>
    <t>014/Bjb-Ckb/01/2014</t>
  </si>
  <si>
    <t>035/Bjb-Ckb/02/2014</t>
  </si>
  <si>
    <t>017/Bjb-Ckb/01/2014</t>
  </si>
  <si>
    <t>144/BJB-CKB/07/2014</t>
  </si>
  <si>
    <t>139/BJB-CKB/07/2014</t>
  </si>
  <si>
    <t>134/BJB-CKB/07/2014</t>
  </si>
  <si>
    <t>133/BJB-CKB/06/2014</t>
  </si>
  <si>
    <t>034/BJB-CKB/02/2014</t>
  </si>
  <si>
    <t>138/BJB-CKB/07/2014</t>
  </si>
  <si>
    <t>302/BJB-CKB/2015</t>
  </si>
  <si>
    <t>136/BJB-CKB/07/2014</t>
  </si>
  <si>
    <t>147/BJB-CKB/07/2014</t>
  </si>
  <si>
    <t>298/BJB-CKB/2015</t>
  </si>
  <si>
    <t>401/BJB-CKB/2015</t>
  </si>
  <si>
    <t>020/BJB-CKB/01/2014</t>
  </si>
  <si>
    <t>397/BJB-CKB/2015</t>
  </si>
  <si>
    <t>112/BJB-MB/205</t>
  </si>
  <si>
    <t>082/BJB-MB/2015</t>
  </si>
  <si>
    <t>3102/KRN-TSM/2014</t>
  </si>
  <si>
    <t>2992/KRN-TSM/2014</t>
  </si>
  <si>
    <t>296/BJB-TSM/MB/2012</t>
  </si>
  <si>
    <t>291/BJB-TSM/MB/2012</t>
  </si>
  <si>
    <t>306/BJB-TSM/MB/2012</t>
  </si>
  <si>
    <t>294/BJB-TSM/MB/2012</t>
  </si>
  <si>
    <t>295/BJB-TSM/MB/2012</t>
  </si>
  <si>
    <t>395/BJB-TSM/MB/2012</t>
  </si>
  <si>
    <t>396/BJB-TSM/MB/2012</t>
  </si>
  <si>
    <t>394/BJB-TSM/MB/2012</t>
  </si>
  <si>
    <t>397/BJB-TSM/MB/2012</t>
  </si>
  <si>
    <t>004/BJB-TSM/MB/2013</t>
  </si>
  <si>
    <t>005/BJB-TSM/MB/2013</t>
  </si>
  <si>
    <t>006/BJB-TSM/MB/2013</t>
  </si>
  <si>
    <t>007/BJB-TSM/MB/2013</t>
  </si>
  <si>
    <t>008/BJB-TSM/MB/2013</t>
  </si>
  <si>
    <t>010/BJB-TSM/MB/2013</t>
  </si>
  <si>
    <t>011/BJB-TSM/MB/2013</t>
  </si>
  <si>
    <t>070/BJB-TSM/MB/2013</t>
  </si>
  <si>
    <t>072/BJB-TSM/MB/2013</t>
  </si>
  <si>
    <t>071/BJB-TSM/MB/2013</t>
  </si>
  <si>
    <t>073/BJB-TSM/MB/2013</t>
  </si>
  <si>
    <t>066/BJB-TSM/MB/2013</t>
  </si>
  <si>
    <t>067/BJB-TSM/MB/2013</t>
  </si>
  <si>
    <t>069/BJB-TSM/MB/2013</t>
  </si>
  <si>
    <t>118/BJB-TSM/MB/2013</t>
  </si>
  <si>
    <t>117/BJB-TSM/MB/2013</t>
  </si>
  <si>
    <t>116/BJB-TSM/MB/2013</t>
  </si>
  <si>
    <t>177/BJB-TSM/MB/2013</t>
  </si>
  <si>
    <t>176/BJB-TSM/MB/2013</t>
  </si>
  <si>
    <t>178/BJB-TSM/MB/2013</t>
  </si>
  <si>
    <t>368/BJB-TSM/MB/2013</t>
  </si>
  <si>
    <t>/BJB-TSM/MB/2013</t>
  </si>
  <si>
    <t>359/BJB-TSM/MB/2013</t>
  </si>
  <si>
    <t>361/BJB-TSM/MB/2013</t>
  </si>
  <si>
    <t>381/BJB-TSM/MB/2013</t>
  </si>
  <si>
    <t>362/BJB-TSM/MB/2013</t>
  </si>
  <si>
    <t>366/BJB-TSM/MB/2013</t>
  </si>
  <si>
    <t>382/BJB-TSM/MB/2013</t>
  </si>
  <si>
    <t>364/BJB-TSM/MB/2013</t>
  </si>
  <si>
    <t>393/BJB-TSM/MB/2013</t>
  </si>
  <si>
    <t>23/BJB-TSM/MB/2013</t>
  </si>
  <si>
    <t>22/BJB-TSM/MB/2013</t>
  </si>
  <si>
    <t>11/Bjb-Tsm/Mb/2014</t>
  </si>
  <si>
    <t>14/Bjb-Tsm/Mb/2014</t>
  </si>
  <si>
    <t>15/Bjb-Tsm/Mb/2014</t>
  </si>
  <si>
    <t>180/Bjb-Tsm/Mb/2013</t>
  </si>
  <si>
    <t>199/BJB-TSM/MB/2014</t>
  </si>
  <si>
    <t>040/BJB-MB/2014</t>
  </si>
  <si>
    <t>100/BJB-MB/2015</t>
  </si>
  <si>
    <t>108/BJB-MB/2015</t>
  </si>
  <si>
    <t>115/BJB-MB/2015</t>
  </si>
  <si>
    <t>085/BJB-MB/2015</t>
  </si>
  <si>
    <t>457/BJB-HZM/2015</t>
  </si>
  <si>
    <t>1041/TSM-HZM/2014</t>
  </si>
  <si>
    <t>1042/TSM-HZM/2014</t>
  </si>
  <si>
    <t>588/BJB-HZM/2014</t>
  </si>
  <si>
    <t>201/TSM/HZ/2013</t>
  </si>
  <si>
    <t xml:space="preserve">       /TSM/HZ/2013</t>
  </si>
  <si>
    <t>579/TSM/HZ/2013</t>
  </si>
  <si>
    <t>818/TSM/HZM/2013</t>
  </si>
  <si>
    <t>817/TSM/HZM/2013</t>
  </si>
  <si>
    <t>819/TSM/HZM/2013</t>
  </si>
  <si>
    <t>814/TSM/HZM/2013</t>
  </si>
  <si>
    <t>816/TSM/HZM/2013</t>
  </si>
  <si>
    <t>1072/TSM/HZM/2013</t>
  </si>
  <si>
    <t>1073/TSM/HZM/2013</t>
  </si>
  <si>
    <t>1079/TSM/HZM/2013</t>
  </si>
  <si>
    <t>1075/TSM/HZM/2013</t>
  </si>
  <si>
    <t>1077/TSM/HZM/2013</t>
  </si>
  <si>
    <t>1076/TSM/HZM/2013</t>
  </si>
  <si>
    <t>252/TSM/HZM/ 2014</t>
  </si>
  <si>
    <t>333/Tsm/Hzm/2014</t>
  </si>
  <si>
    <t>395/Tsm/Hzm/2014</t>
  </si>
  <si>
    <t>331/TSM/HZM/ 2014</t>
  </si>
  <si>
    <t>589/TSM/HZM/ 2014</t>
  </si>
  <si>
    <t>1037/BJB-HZM/2014</t>
  </si>
  <si>
    <t>332/TSM/HZM/2014</t>
  </si>
  <si>
    <t>1023/TSM-HZM/2014</t>
  </si>
  <si>
    <t>454/BJB-HZM/2015</t>
  </si>
  <si>
    <t>460/BJB-HZM/2015</t>
  </si>
  <si>
    <t>80/BJB-TSM/IDH/2014</t>
  </si>
  <si>
    <t>82/BJB-TSM/IDH/2014</t>
  </si>
  <si>
    <t>81/Bjb-Tsm/Mb/2014</t>
  </si>
  <si>
    <t>/BJB-TSM/IDH/2015</t>
  </si>
  <si>
    <t>504/Ckl-Adm/2015</t>
  </si>
  <si>
    <t>254/Adm/Ckl/2014</t>
  </si>
  <si>
    <t>450/Adm/Ckl/2015</t>
  </si>
  <si>
    <t>170/Krd-Cpt/2015</t>
  </si>
  <si>
    <t>048/0007/CKE/2016</t>
  </si>
  <si>
    <t>063/SPV-BJB/2016</t>
  </si>
  <si>
    <t>170/KRD-LMB/2016</t>
  </si>
  <si>
    <t>169/KRD-LMB/2016</t>
  </si>
  <si>
    <t>183/KRD-LMB/2016</t>
  </si>
  <si>
    <t>171/KRD-LMB/2016</t>
  </si>
  <si>
    <t>182/KRD-LMB/2016</t>
  </si>
  <si>
    <t>0712/0261/PMPK/2015</t>
  </si>
  <si>
    <t>857/KRD-LMB/2015</t>
  </si>
  <si>
    <t>863/KRD-LMB/2015</t>
  </si>
  <si>
    <t>250/KRD-LMB/2015</t>
  </si>
  <si>
    <t>188/PMS-KRD/2016</t>
  </si>
  <si>
    <t>186/PPMS-KRD/2016</t>
  </si>
  <si>
    <t>187/PMS-KRD/2016</t>
  </si>
  <si>
    <t>748/KRD-LMB/2014</t>
  </si>
  <si>
    <t>741/KRD-LMB/2014</t>
  </si>
  <si>
    <t>750/KRD-LMB/2014</t>
  </si>
  <si>
    <t>419/KRD-LMB/2015</t>
  </si>
  <si>
    <t>417/KRD-LMB/2015</t>
  </si>
  <si>
    <t>415/KRD-LMB/2015</t>
  </si>
  <si>
    <t>421/KRD-LMB/2015</t>
  </si>
  <si>
    <t>746/KRD-LMB/2014</t>
  </si>
  <si>
    <t>737/PDL/CLL-KRD/2016</t>
  </si>
  <si>
    <t>347/TAM/SPD/2014</t>
  </si>
  <si>
    <t xml:space="preserve">2010/Apv-Kr/7/2010 </t>
  </si>
  <si>
    <t xml:space="preserve"> 16-07-2010</t>
  </si>
  <si>
    <t>0021/Krd-Cbd/2014</t>
  </si>
  <si>
    <t>050/BJB-JMK/2012</t>
  </si>
  <si>
    <t>1358/BDG-OPS/2012</t>
  </si>
  <si>
    <t>383/BDG-SPK/2012</t>
  </si>
  <si>
    <t>586/BDG-SPK/2012</t>
  </si>
  <si>
    <t>959/BDG-KOM/S/2012</t>
  </si>
  <si>
    <t>953/BDG-KOM/S/2012</t>
  </si>
  <si>
    <t>643/Bdg-Spk/2012</t>
  </si>
  <si>
    <t>644/Bdg-Spk/2012</t>
  </si>
  <si>
    <t>645/Bdg-Spk/2012</t>
  </si>
  <si>
    <t>2359/BDG-OPS/2012</t>
  </si>
  <si>
    <t>011/BDG-SPK/2013</t>
  </si>
  <si>
    <t>19/BDG-SPK/2012</t>
  </si>
  <si>
    <t>054/BDG-SPK/2013</t>
  </si>
  <si>
    <t>215/BDG-SPK/2013</t>
  </si>
  <si>
    <t>0733/BDG-SPK/2013</t>
  </si>
  <si>
    <t>0028/BDG-MKR/2015</t>
  </si>
  <si>
    <t>0027/BDG-MKR/2015</t>
  </si>
  <si>
    <t>0504/BDG-OPS/2015</t>
  </si>
  <si>
    <t>0145/KRD-CBD/2012</t>
  </si>
  <si>
    <t>0520/KRD-CBD/2013</t>
  </si>
  <si>
    <t>0388/KRD-CBD/2013</t>
  </si>
  <si>
    <t>0065/Krd-Cbd/2014</t>
  </si>
  <si>
    <t>0330/Krd-Cbd/2014</t>
  </si>
  <si>
    <t>1332/Krd-Cbd/2014</t>
  </si>
  <si>
    <t>1095/Krd-Cbd/2013</t>
  </si>
  <si>
    <t>0182/Krd-Cbd/2014</t>
  </si>
  <si>
    <t>0399/Krd-Cbd/2014</t>
  </si>
  <si>
    <t>0393/Krd-Cbd/2014</t>
  </si>
  <si>
    <t>0084/KRD-CBD/2014</t>
  </si>
  <si>
    <t>0579/KRD-CBD/2014</t>
  </si>
  <si>
    <t>0092/KRD-CBD/II/2015</t>
  </si>
  <si>
    <t>0580/KRD-CBD/2014</t>
  </si>
  <si>
    <t>037/BDG-TKP/IV/2015</t>
  </si>
  <si>
    <t>049/BDG-TKP/V/2015</t>
  </si>
  <si>
    <t>089/BDG-TKP/VI/2014</t>
  </si>
  <si>
    <t>059/BDG-TKP/VI/2015</t>
  </si>
  <si>
    <t xml:space="preserve">990/BPD-SBS/2010 </t>
  </si>
  <si>
    <t xml:space="preserve"> 25-05-2010</t>
  </si>
  <si>
    <t xml:space="preserve">992/BPD-SBS/2010 </t>
  </si>
  <si>
    <t xml:space="preserve">1128/BPD/SBS/2010 </t>
  </si>
  <si>
    <t xml:space="preserve">1161/BPD-SBS/2010 </t>
  </si>
  <si>
    <t xml:space="preserve">1149/BPD-SBS/2010 </t>
  </si>
  <si>
    <t xml:space="preserve">1160/BPD-SBS/2010 </t>
  </si>
  <si>
    <t xml:space="preserve">1171/BPD-SBS/2010 </t>
  </si>
  <si>
    <t xml:space="preserve">1145/BPD-SBS/2010 </t>
  </si>
  <si>
    <t xml:space="preserve">1256/BJB-SBS/IX/2010 </t>
  </si>
  <si>
    <t xml:space="preserve"> 21-09-2010</t>
  </si>
  <si>
    <t xml:space="preserve">1258/BJB-SBS/IX/2010 </t>
  </si>
  <si>
    <t xml:space="preserve">1257/BJB-SBS/IX/2010 </t>
  </si>
  <si>
    <t xml:space="preserve">1259/BJB-SBS/IX/2010 </t>
  </si>
  <si>
    <t xml:space="preserve">1376/BJB-SBS/X/2010 </t>
  </si>
  <si>
    <t xml:space="preserve"> 01-10-2010</t>
  </si>
  <si>
    <t xml:space="preserve">1379/BJB-SBS/X/2010 </t>
  </si>
  <si>
    <t xml:space="preserve">1375/BJB-SBS/X/2010 </t>
  </si>
  <si>
    <t xml:space="preserve">1377/BJB-SBS/X/2010 </t>
  </si>
  <si>
    <t xml:space="preserve">1406/BJB-SBS/X/2010 </t>
  </si>
  <si>
    <t xml:space="preserve">1408/BJB-SBS/X/2010 </t>
  </si>
  <si>
    <t xml:space="preserve">1407/BJB-SBS/X/2010 </t>
  </si>
  <si>
    <t xml:space="preserve">1378/BJB-SBS/X/2010 </t>
  </si>
  <si>
    <t>0131/BJB-SBS/2013</t>
  </si>
  <si>
    <t>0129/BJB-SBS/2013</t>
  </si>
  <si>
    <t>0110/BJB-SBS/2013</t>
  </si>
  <si>
    <t>0126/BJB-SBS/2013</t>
  </si>
  <si>
    <t>0404/BJB-SBS/2013</t>
  </si>
  <si>
    <t>0122/BJB-SBS/2013</t>
  </si>
  <si>
    <t>0405/BJB-SBS/2013</t>
  </si>
  <si>
    <t>0115/BJB-SBS/2013</t>
  </si>
  <si>
    <t>0409/BJB-SBS/2013</t>
  </si>
  <si>
    <t>0355/BJB-SBS/2013</t>
  </si>
  <si>
    <t>0410/BJB-SBS/2013</t>
  </si>
  <si>
    <t>178/BJB-SBS/2013</t>
  </si>
  <si>
    <t>0357/Bjb-Sbs/2013</t>
  </si>
  <si>
    <t>176/Bjb-Sbs/2013</t>
  </si>
  <si>
    <t>181/Bjb-Sbs/2013</t>
  </si>
  <si>
    <t>407/Bjb-Sbs/2013</t>
  </si>
  <si>
    <t>157/Bjb-Sbs/Iii/2014</t>
  </si>
  <si>
    <t>703/Bjb-Sbs/2014</t>
  </si>
  <si>
    <t>837/Bjb-Sbs/X/2014</t>
  </si>
  <si>
    <t>784/BJB-SBS/X/2014</t>
  </si>
  <si>
    <t>1053/BJB-SBS/XII/2014</t>
  </si>
  <si>
    <t>1054/BJB-SBS/XII/2014</t>
  </si>
  <si>
    <t>114/BJB-SBS/II/2015</t>
  </si>
  <si>
    <t>113/BJB-SBS/II/2015</t>
  </si>
  <si>
    <t>2638/BJB-SBS/2013</t>
  </si>
  <si>
    <t xml:space="preserve">1088/Bdg-Otista/2010 </t>
  </si>
  <si>
    <t>261/BDG-OTS/2013</t>
  </si>
  <si>
    <t>262/BDG-OTS/2013</t>
  </si>
  <si>
    <t>/BDG-OTS/2013</t>
  </si>
  <si>
    <t>728/BDG-OTS/2013</t>
  </si>
  <si>
    <t>533/BDG-OTS/2013</t>
  </si>
  <si>
    <t>707/BDG-OTS/2013</t>
  </si>
  <si>
    <t>722/BDG-OTS/2013</t>
  </si>
  <si>
    <t>615/BDG-OTS/2013</t>
  </si>
  <si>
    <t>960/BDG-OTS/2014</t>
  </si>
  <si>
    <t>260/Bdg-Ots/2013</t>
  </si>
  <si>
    <t>1357/BDG-OTS/2014</t>
  </si>
  <si>
    <t>1432/BDG-OTS/2014</t>
  </si>
  <si>
    <t>17/BDG-OTS/2015</t>
  </si>
  <si>
    <t>0789/KRSKJ/2015</t>
  </si>
  <si>
    <t>0788/KRSKJ/2015</t>
  </si>
  <si>
    <t>1358/BDG-OTS/2014</t>
  </si>
  <si>
    <t>1270/BDG-OTS/2014</t>
  </si>
  <si>
    <t>0499/BDG-OTS/2015</t>
  </si>
  <si>
    <t>110/BJB-JMK/2012</t>
  </si>
  <si>
    <t>225A/BJB-JMK/2013</t>
  </si>
  <si>
    <t>359/BJB-JMK/2013</t>
  </si>
  <si>
    <t>114/Bjb-Jmk/2014</t>
  </si>
  <si>
    <t>118/Bjb-Jmk/2014</t>
  </si>
  <si>
    <t>119/Bjb-Jmk/2014</t>
  </si>
  <si>
    <t>223/Bjb-Jmk/2014</t>
  </si>
  <si>
    <t>064/BJB-JMK/2015</t>
  </si>
  <si>
    <t>063/BJB-JMK/2015</t>
  </si>
  <si>
    <t>138/BJB-JMK/2014</t>
  </si>
  <si>
    <t>068/BJB-JMK/2015</t>
  </si>
  <si>
    <t>069/BJB-JMK/2015</t>
  </si>
  <si>
    <t>134/BDG_TKP/X/2014</t>
  </si>
  <si>
    <t>197/BJB-MTH/V/2012</t>
  </si>
  <si>
    <t>195/BJB-MTH/V/2012</t>
  </si>
  <si>
    <t>238/BJB-MTH/VI/2012</t>
  </si>
  <si>
    <t>408/BJB-MTH/X/2012</t>
  </si>
  <si>
    <t>410/BJB-MTH/X/2012</t>
  </si>
  <si>
    <t>411/BJB-MTH/X/2012</t>
  </si>
  <si>
    <t>517/BJB-MTH/XI/2012</t>
  </si>
  <si>
    <t>516/BJB-MTH/XI/2012</t>
  </si>
  <si>
    <t>520/BJB-MTH/XI/2012</t>
  </si>
  <si>
    <t>521/BJB-MTH/XI/2012</t>
  </si>
  <si>
    <t>403/BJB-MTH/V/2013</t>
  </si>
  <si>
    <t>675/BJB-MTH/X/2013</t>
  </si>
  <si>
    <t>636/BJB-MTH/IX/2013</t>
  </si>
  <si>
    <t>563/BJB-MTH/VII/2013</t>
  </si>
  <si>
    <t>021/BJB-MTH/I/2014</t>
  </si>
  <si>
    <t>022/BJB-MTH/IX/2013</t>
  </si>
  <si>
    <t>081/Bjb-Mth/Iv/2014</t>
  </si>
  <si>
    <t>082/Bjb-Mth/Iv/2014</t>
  </si>
  <si>
    <t>035/BJB-MTH/III/2015</t>
  </si>
  <si>
    <t>048/BJB-MTH/III/2015</t>
  </si>
  <si>
    <t>060/BJB-MTH/IV/2015</t>
  </si>
  <si>
    <t>241/BJB-MTH/X/2014</t>
  </si>
  <si>
    <t>671/GRT-KOM/2015</t>
  </si>
  <si>
    <t>630/KCP-TKI/2012</t>
  </si>
  <si>
    <t>619/KCP-TKI/2012</t>
  </si>
  <si>
    <t>620/KCP-TKI/2012</t>
  </si>
  <si>
    <t>595/KCP-TKI/X/2012</t>
  </si>
  <si>
    <t>006/KCP-TKI/I/2014</t>
  </si>
  <si>
    <t>255/KBJ-BDG/13</t>
  </si>
  <si>
    <t>234/KBJ-BDG/13</t>
  </si>
  <si>
    <t>290/KBJ-BDG/13</t>
  </si>
  <si>
    <t>259/Kbj-Bdg/13</t>
  </si>
  <si>
    <t>2857/SMD-KOM/2015</t>
  </si>
  <si>
    <t>57/Kbj-Bdg/2014</t>
  </si>
  <si>
    <t>75A/KBJ-BDG/15</t>
  </si>
  <si>
    <t>337/CMI-OPS/2016</t>
  </si>
  <si>
    <t>119/KBJ-BDG/15</t>
  </si>
  <si>
    <t>49/TAM-KON/2016</t>
  </si>
  <si>
    <t>0072/SKJ-UMKM/2016</t>
  </si>
  <si>
    <t>72/KBJ-BDG/15</t>
  </si>
  <si>
    <t>187/BDG-PET/2014</t>
  </si>
  <si>
    <t>50/BDG-PET/III/2015</t>
  </si>
  <si>
    <t>070/BDG-PET/2014</t>
  </si>
  <si>
    <t>097/BDG-PET/2014</t>
  </si>
  <si>
    <t>094/BDG-PET/2014</t>
  </si>
  <si>
    <t>003/BDG-PET/I/2015</t>
  </si>
  <si>
    <t>0564/KRD-CBD/2015</t>
  </si>
  <si>
    <t>547/BDG-OTS/2013</t>
  </si>
  <si>
    <t xml:space="preserve">762/BPD-SBS/2010 </t>
  </si>
  <si>
    <t xml:space="preserve"> 18-02-2010</t>
  </si>
  <si>
    <t>40/KBJ-BDG/15</t>
  </si>
  <si>
    <t>1306/KRD-CBD/2013</t>
  </si>
  <si>
    <t>0391/KRD-CBD/2014</t>
  </si>
  <si>
    <t>0598/KRD-CBD/2014</t>
  </si>
  <si>
    <t>0485/KRD-CBD/VII/2015</t>
  </si>
  <si>
    <t>1143/Bdg-Ots/2014</t>
  </si>
  <si>
    <t>117/Bjb-Jmk/2014</t>
  </si>
  <si>
    <t>0051/KRD-CBD/2013</t>
  </si>
  <si>
    <t>0038/KRD-CBD/II/2016</t>
  </si>
  <si>
    <t>0230/KRD-CBD/IV/2015</t>
  </si>
  <si>
    <t>0053/KRD-CBD/2013</t>
  </si>
  <si>
    <t>0002/Krd-CBD/2013</t>
  </si>
  <si>
    <t>322/KCP-TKI/XII/2015</t>
  </si>
  <si>
    <t>0222/KRD-CBD/2016</t>
  </si>
  <si>
    <t>661/Krd-Clg/2015</t>
  </si>
  <si>
    <t>/CLG-KRD/2016</t>
  </si>
  <si>
    <t>115/CIG-PPK/2016</t>
  </si>
  <si>
    <t>119/CMK-OPS2013</t>
  </si>
  <si>
    <t>155/GRT-KOM/2015</t>
  </si>
  <si>
    <t>669/GRT-KOM/2015</t>
  </si>
  <si>
    <t>153/GRT-KOM/2015</t>
  </si>
  <si>
    <t>661/GRT-KOM/2015</t>
  </si>
  <si>
    <t>045/CMI-CIJ/SPPPK/2016</t>
  </si>
  <si>
    <t>107/GRT-KOM/2015</t>
  </si>
  <si>
    <t>190/GRT-KOM/2015</t>
  </si>
  <si>
    <t>191/GRT-KOM/2015</t>
  </si>
  <si>
    <t>194/GRT-KOM/2015</t>
  </si>
  <si>
    <t>872/GRT-KOM/2015</t>
  </si>
  <si>
    <t>856/GRT-KOM/2015</t>
  </si>
  <si>
    <t>267/TSM-SPV/2014</t>
  </si>
  <si>
    <t>195/SPV-TSM/2014</t>
  </si>
  <si>
    <t>664/GRT-KOM/2015</t>
  </si>
  <si>
    <t>854/GRT-KOM/2015</t>
  </si>
  <si>
    <t>0795/KRD-SMR/2015</t>
  </si>
  <si>
    <t>0780/KCP/PMPK/2015</t>
  </si>
  <si>
    <t>0753/KCP/PMPK/2015</t>
  </si>
  <si>
    <t>125/KRD-LMB/2016</t>
  </si>
  <si>
    <t>126/KRD-LMB/2016</t>
  </si>
  <si>
    <t>128/KRD-LMB/2016</t>
  </si>
  <si>
    <t>096/Krd-Lmb/2016</t>
  </si>
  <si>
    <t>074/Krd-Lmb/2016</t>
  </si>
  <si>
    <t>842/GRT-KOM/2015</t>
  </si>
  <si>
    <t>1038/BJB-HZM/2014</t>
  </si>
  <si>
    <t>279/BJB-HZM/2015</t>
  </si>
  <si>
    <t>280/BJB-HZM/2015</t>
  </si>
  <si>
    <t>866/KRD-LMB/2015</t>
  </si>
  <si>
    <t>408/PMS-KRD/2015</t>
  </si>
  <si>
    <t>0145/GRT-KRD/2015</t>
  </si>
  <si>
    <t>0164/KRD/SPV/KRD-MKR/2015</t>
  </si>
  <si>
    <t>033/0261-PMPK/SPK/2016</t>
  </si>
  <si>
    <t>205/KCP/MLB/2015</t>
  </si>
  <si>
    <t>077/GS-OPS/2016</t>
  </si>
  <si>
    <t>051/0007CKE/2016</t>
  </si>
  <si>
    <t>062/SPV-BJB/2016</t>
  </si>
  <si>
    <t>82/KBJ-BDG/15</t>
  </si>
  <si>
    <t>027/MJY-CLK/KLAIM/2015</t>
  </si>
  <si>
    <t>987/PDL/CLL-KRD/2015</t>
  </si>
  <si>
    <t>302/BYH-RKS/2015</t>
  </si>
  <si>
    <t>623/0007/CKE/2015</t>
  </si>
  <si>
    <t>048/SPV-BJB/2015</t>
  </si>
  <si>
    <t>08/KBJ-BDG/14</t>
  </si>
  <si>
    <t>81/KBJ-BDG/15</t>
  </si>
  <si>
    <t>062/BDG-TKP/VII/2015</t>
  </si>
  <si>
    <t>19/sup-bjn/2014</t>
  </si>
  <si>
    <t>28/SUP-BJN/2014</t>
  </si>
  <si>
    <t>0145/SKJ-UMKM/2016</t>
  </si>
  <si>
    <t>359/LBN-BO/2015</t>
  </si>
  <si>
    <t>0154/LBN-SPV/2014</t>
  </si>
  <si>
    <t>077/BJB-LP/2016</t>
  </si>
  <si>
    <t>102/BJB-MTH/VI/2015</t>
  </si>
  <si>
    <t>112/BJB-MTH/VI/2015</t>
  </si>
  <si>
    <t>0067/SKJ-UMKM/2016</t>
  </si>
  <si>
    <t>0266/SMD/CMK/2015</t>
  </si>
  <si>
    <t>704/SMD/CMK/2015</t>
  </si>
  <si>
    <t>0277/SMD/CMK/2015</t>
  </si>
  <si>
    <t>644/SMD/CMK/2015</t>
  </si>
  <si>
    <t>643/SMD/CMK/2015</t>
  </si>
  <si>
    <t>224/TAM/SPD/2015</t>
  </si>
  <si>
    <t>486/BJB-SBS/XI/2015</t>
  </si>
  <si>
    <t>0092/SMD-KOM/2016</t>
  </si>
  <si>
    <t>118/SPV-TSM/2015</t>
  </si>
  <si>
    <t>283/BJB-MB/2015</t>
  </si>
  <si>
    <t>387/BJB-CKB/2015</t>
  </si>
  <si>
    <t>275/BJB-MB/2015</t>
  </si>
  <si>
    <t>234/BJB-TSM/IDH/2015</t>
  </si>
  <si>
    <t>132/BJB-MKR/IDH/2015</t>
  </si>
  <si>
    <t>86/BJB-MB/2015</t>
  </si>
  <si>
    <t>13/BJB-MB/2015</t>
  </si>
  <si>
    <t>0163/KRD-MNJY/2015</t>
  </si>
  <si>
    <t>0355/KRD-MNJY/2015</t>
  </si>
  <si>
    <t>0442/KRD-MNJY/2015</t>
  </si>
  <si>
    <t>299/BJB-CKB/2015</t>
  </si>
  <si>
    <t>723/BJB-HZM/2015</t>
  </si>
  <si>
    <t>702/BJB-HZM/2015</t>
  </si>
  <si>
    <t>267/BJB-MB/2015</t>
  </si>
  <si>
    <t>109/BJB/MB/2015</t>
  </si>
  <si>
    <t>487/BJB-SBS/XI/2015</t>
  </si>
  <si>
    <t>016/GRT-KRD/2016</t>
  </si>
  <si>
    <t>576/KRD-LMB/2015</t>
  </si>
  <si>
    <t>575/KRD-LMB/2015</t>
  </si>
  <si>
    <t>572/KRD-LMB/2015</t>
  </si>
  <si>
    <t>574/KRD-LMB/2015</t>
  </si>
  <si>
    <t>577/KRD-LMB/2015</t>
  </si>
  <si>
    <t>13/KBJ-BDG/15</t>
  </si>
  <si>
    <t>148/BJB-LP/2016</t>
  </si>
  <si>
    <t>008/JKT-RWS/2015</t>
  </si>
  <si>
    <t>0114/SMD/UJY/2016</t>
  </si>
  <si>
    <t>0155/SOR-KTP/2015</t>
  </si>
  <si>
    <t>189/PMS-KRD/2016</t>
  </si>
  <si>
    <t>130/KRD-LMB/2016</t>
  </si>
  <si>
    <t>203/KRD-LMB/2016</t>
  </si>
  <si>
    <t>767/KRD-LMB/2014</t>
  </si>
  <si>
    <t>199/KRD-LMB/2015</t>
  </si>
  <si>
    <t>773/KRD-LMB/2015</t>
  </si>
  <si>
    <t>0212/KRD-LMB/2015</t>
  </si>
  <si>
    <t>149/KRD-LMB/2014</t>
  </si>
  <si>
    <t>760/KRD-LMB/2015</t>
  </si>
  <si>
    <t>759/KRD-LMB/2015</t>
  </si>
  <si>
    <t>774/KRD-LMB/2015</t>
  </si>
  <si>
    <t>764/KRD-LMB/2015</t>
  </si>
  <si>
    <t>145/MJY-KOM/KMU/2015</t>
  </si>
  <si>
    <t>178/BDG-TKP/IX/2016</t>
  </si>
  <si>
    <t>1019/JTN-CKH/2015</t>
  </si>
  <si>
    <t>1003/JTN-CKH/2015</t>
  </si>
  <si>
    <t>2006/JTN.CKH/2014</t>
  </si>
  <si>
    <t>783/JTN-CKH/2014</t>
  </si>
  <si>
    <t>083/RWM-PLG/2016</t>
  </si>
  <si>
    <t>252/ADM/KDR-MKR/2016</t>
  </si>
  <si>
    <t>0028/KCP/MLB/2015</t>
  </si>
  <si>
    <t>42/KCP/MLB/2015</t>
  </si>
  <si>
    <t>410/PMS-KRD/2015</t>
  </si>
  <si>
    <t>062/PMS-KRD/2015</t>
  </si>
  <si>
    <t>749/Krd-Lmb/2014</t>
  </si>
  <si>
    <t>743/Krd-Lmb/2014</t>
  </si>
  <si>
    <t>771/Krd-Lmb/2015</t>
  </si>
  <si>
    <t>0342/SOR-KTP/2016</t>
  </si>
  <si>
    <t>144/SOR-PPK/2016</t>
  </si>
  <si>
    <t>241/Krd-Lmb/2016</t>
  </si>
  <si>
    <t>170/KRD-CPT/2015</t>
  </si>
  <si>
    <t>358/Grt-Krd/2016</t>
  </si>
  <si>
    <t>1543/SUB-KON/2016</t>
  </si>
  <si>
    <t>1651/SUB-KON/2016</t>
  </si>
  <si>
    <t>376/PWK-ADM/2016</t>
  </si>
  <si>
    <t>132/BJR-LGN/2016</t>
  </si>
  <si>
    <t>130/KSB-OPS/2016</t>
  </si>
  <si>
    <t>364/S.PAR-ADM/2016</t>
  </si>
  <si>
    <t>0466/CMD-KRD/X/2016</t>
  </si>
  <si>
    <t>405/OPS-CKJ/2016</t>
  </si>
  <si>
    <t>641/BSD-PML/KRD/XI/16</t>
  </si>
  <si>
    <t>047/SMI-KON/2016</t>
  </si>
  <si>
    <t>044/SMI-KON/2016</t>
  </si>
  <si>
    <t>202/BTM-OPS/2016</t>
  </si>
  <si>
    <t>157/KBY-PH/2016</t>
  </si>
  <si>
    <t>1111031000007</t>
  </si>
  <si>
    <t>1121016000430</t>
  </si>
  <si>
    <t>1120612000600</t>
  </si>
  <si>
    <t>1121005001213</t>
  </si>
  <si>
    <t>1090219000956</t>
  </si>
  <si>
    <t>1120227000092</t>
  </si>
  <si>
    <t>1120504001335</t>
  </si>
  <si>
    <t>1091023000049</t>
  </si>
  <si>
    <t>1120704000440</t>
  </si>
  <si>
    <t>1130220001126</t>
  </si>
  <si>
    <t>1120309000720</t>
  </si>
  <si>
    <t>0205060242075</t>
  </si>
  <si>
    <t>1120716000552</t>
  </si>
  <si>
    <t>1090902000060</t>
  </si>
  <si>
    <t>1120528000046</t>
  </si>
  <si>
    <t>1110512000886</t>
  </si>
  <si>
    <t>1091125000242</t>
  </si>
  <si>
    <t>1120725000162</t>
  </si>
  <si>
    <t>1941/P/C.3/III/2017</t>
  </si>
  <si>
    <t>1944/P/C.3/III/2017</t>
  </si>
  <si>
    <t>S-561/PNM/BDG/XI/2013</t>
  </si>
  <si>
    <t xml:space="preserve">Cipanas </t>
  </si>
  <si>
    <t>Ciranjang</t>
  </si>
  <si>
    <t>Cikalong</t>
  </si>
  <si>
    <t>Pelita Sukabumi</t>
  </si>
  <si>
    <t>S-613/PNM/BDG/XII/2013</t>
  </si>
  <si>
    <t>Cikalong - Cianjur</t>
  </si>
  <si>
    <t>Cicurug</t>
  </si>
  <si>
    <t>Leuwipanjang</t>
  </si>
  <si>
    <t>MKR 2012 03.0 2 02928</t>
  </si>
  <si>
    <t>MKR 2012 03.0 1 02925</t>
  </si>
  <si>
    <t>MKR 2012 03.0 1 05827</t>
  </si>
  <si>
    <t>Cileunyi</t>
  </si>
  <si>
    <t>S-513/PNM/BDG/X/2015</t>
  </si>
  <si>
    <t>15195/P/C.3/XII/2015</t>
  </si>
  <si>
    <t>MKR 2014 03.0 1 02962</t>
  </si>
  <si>
    <t>S-085/PNM/BDG/X/2015</t>
  </si>
  <si>
    <t>MKR 2015 03.0 1 02676</t>
  </si>
  <si>
    <t>S-616/PNM/BDG/XI/2015</t>
  </si>
  <si>
    <t>1120801000011</t>
  </si>
  <si>
    <t>1120927000283</t>
  </si>
  <si>
    <t>1120926000402</t>
  </si>
  <si>
    <t>1130314001371</t>
  </si>
  <si>
    <t>1120927000434</t>
  </si>
  <si>
    <t>1110228000019</t>
  </si>
  <si>
    <t>1070515001427</t>
  </si>
  <si>
    <t>1120125000265</t>
  </si>
  <si>
    <t>1110722000347</t>
  </si>
  <si>
    <t>1120803000262</t>
  </si>
  <si>
    <t>1110825000224</t>
  </si>
  <si>
    <t>1120626000566</t>
  </si>
  <si>
    <t>1120717000550</t>
  </si>
  <si>
    <t>1060608000874</t>
  </si>
  <si>
    <t>1100820000981</t>
  </si>
  <si>
    <t>1100611001024</t>
  </si>
  <si>
    <t>1120723000203</t>
  </si>
  <si>
    <t>1120920000732</t>
  </si>
  <si>
    <t>1120622000653</t>
  </si>
  <si>
    <t>1120125000244</t>
  </si>
  <si>
    <t>1130221000681</t>
  </si>
  <si>
    <t>1130321000358</t>
  </si>
  <si>
    <t>1120709000682</t>
  </si>
  <si>
    <t>1121120000600</t>
  </si>
  <si>
    <t>1130221001162</t>
  </si>
  <si>
    <t>1120516000540</t>
  </si>
  <si>
    <t>1120625000547</t>
  </si>
  <si>
    <t>1130213001491</t>
  </si>
  <si>
    <t>SUSON SUSANTO, SE</t>
  </si>
  <si>
    <t>1110721000683</t>
  </si>
  <si>
    <t>1110519000787</t>
  </si>
  <si>
    <t>Teguh Kapriantoro</t>
  </si>
  <si>
    <t>1121018000792</t>
  </si>
  <si>
    <t>1121023000157</t>
  </si>
  <si>
    <t>1110823000219</t>
  </si>
  <si>
    <t>1110805001248</t>
  </si>
  <si>
    <t>1120308000776</t>
  </si>
  <si>
    <t>1100423000573</t>
  </si>
  <si>
    <t>1110516000527</t>
  </si>
  <si>
    <t>1121206000789</t>
  </si>
  <si>
    <t>1120704000636</t>
  </si>
  <si>
    <t>1071115000364</t>
  </si>
  <si>
    <t>Dian Sulaeman</t>
  </si>
  <si>
    <t>Ratih Pujasari Widia Ningsih</t>
  </si>
  <si>
    <t>Halimah</t>
  </si>
  <si>
    <t>Nurhadi</t>
  </si>
  <si>
    <t>Toto Harun</t>
  </si>
  <si>
    <t>Lili Suhendar</t>
  </si>
  <si>
    <t>Topik</t>
  </si>
  <si>
    <t>Nani Kurniasih, Dra.</t>
  </si>
  <si>
    <t>Desti Ariani</t>
  </si>
  <si>
    <t>Ahmad Rawi</t>
  </si>
  <si>
    <t>Ika Sartika</t>
  </si>
  <si>
    <t>Pevy Hikmawati</t>
  </si>
  <si>
    <t>Iis Sri Wulan</t>
  </si>
  <si>
    <t>Nurhayati</t>
  </si>
  <si>
    <t>Asfi Sukaesih</t>
  </si>
  <si>
    <t>Pepen Pendi</t>
  </si>
  <si>
    <t>Juni Arif</t>
  </si>
  <si>
    <t>Dety Susilawati</t>
  </si>
  <si>
    <t>Budi Miftahudin</t>
  </si>
  <si>
    <t>Tati Tufiaty</t>
  </si>
  <si>
    <t>MKR 2016 03.0 1 5614</t>
  </si>
  <si>
    <t>MKR 2016 03.0 1 02841</t>
  </si>
  <si>
    <t>MKR 2016 03.00 02 2 000230</t>
  </si>
  <si>
    <t>MKR 2016 03.00 02 2 000482</t>
  </si>
  <si>
    <t>MKR 2016 03.00 02 2 000281</t>
  </si>
  <si>
    <t>MKR 2016 03.00 02 2 000292</t>
  </si>
  <si>
    <t>MKR 2016 03.0 01 1 07914</t>
  </si>
  <si>
    <t>MKR 2016 03.0 01 1 11826</t>
  </si>
  <si>
    <t>MKR 2016 03.0 01 1 13667</t>
  </si>
  <si>
    <t>MKR 2016 03.0 01 1 05425</t>
  </si>
  <si>
    <t>MKR 2016 03.0 01 1  04528</t>
  </si>
  <si>
    <t>MKR 2016 03.0 01 1 05105</t>
  </si>
  <si>
    <t>MKR 2016 03.0 01 1 03962</t>
  </si>
  <si>
    <t>MKR 2015 03.0 1 10008</t>
  </si>
  <si>
    <t>MKR 2015 03.0 1 02041</t>
  </si>
  <si>
    <t>MKR 2015 03.0 01 1 03516</t>
  </si>
  <si>
    <t>MKR 2016 03.0 01 1 14744</t>
  </si>
  <si>
    <t>MKR 2016 03.0 01 1 09766</t>
  </si>
  <si>
    <t>MKR 2016 03.0 01 1 06922</t>
  </si>
  <si>
    <t>MKR 20116 03.0 01 1 09220</t>
  </si>
  <si>
    <t>108/KLAIM/13333/II/2017</t>
  </si>
  <si>
    <t>111/KLAIM/13331/II/2017</t>
  </si>
  <si>
    <t>080/S.60229.00/2017</t>
  </si>
  <si>
    <t>58/KLAIM/60198/III/2017</t>
  </si>
  <si>
    <t>57/KLAIM/60198/III/2017</t>
  </si>
  <si>
    <t>68/KLAIM/60201/III/2017</t>
  </si>
  <si>
    <t>25/KLAIM/13262/III/2017</t>
  </si>
  <si>
    <t>24/KLAIM/13259/III/2017</t>
  </si>
  <si>
    <t>26/KLAIM/13265/III/2017</t>
  </si>
  <si>
    <t>030/1425/2017</t>
  </si>
  <si>
    <t>/12527/2017</t>
  </si>
  <si>
    <t>005/13161.00/2017</t>
  </si>
  <si>
    <t>004/13161.00/2017</t>
  </si>
  <si>
    <t>003/10.00.99/KLAIM/2017</t>
  </si>
  <si>
    <t>004/10.00.99/KLAIM/2017</t>
  </si>
  <si>
    <t>57/10.4740/III/2017</t>
  </si>
  <si>
    <t>72/KLAIM.KREASI/13266/III/2017</t>
  </si>
  <si>
    <t>67/KREASI/13125/2017</t>
  </si>
  <si>
    <t>66/KREASI/13125/2017</t>
  </si>
  <si>
    <t>68/KREASI/13125/2017</t>
  </si>
  <si>
    <t>44/13315/KLAIM/2017</t>
  </si>
  <si>
    <t>2225/P/C.3/IV/2017</t>
  </si>
  <si>
    <t>2229/P/C.3/IV/2017</t>
  </si>
  <si>
    <t>2352/P/C.3/IV/2017</t>
  </si>
  <si>
    <t>2350/P/C.3/IV/2017</t>
  </si>
  <si>
    <t>2476/P/C.3/IV/2017</t>
  </si>
  <si>
    <t>2477/P/C.3/IV/2017</t>
  </si>
  <si>
    <t>2478/P/C.3/IV/2017</t>
  </si>
  <si>
    <t>2479/P/C.3/IV/2017</t>
  </si>
  <si>
    <t>2482/P/C.3/IV/2017</t>
  </si>
  <si>
    <t>2481/P/C.3/IV/2017</t>
  </si>
  <si>
    <t>2483/P/C.3/IV/2017</t>
  </si>
  <si>
    <t>BPKB: K12745532</t>
  </si>
  <si>
    <t>BPKB: J06559666</t>
  </si>
  <si>
    <t>BPKB: H04219580</t>
  </si>
  <si>
    <t>BPKB No. J06743561</t>
  </si>
  <si>
    <t>BKPB No. J06744063</t>
  </si>
  <si>
    <t>BPKB No.L-05599196</t>
  </si>
  <si>
    <t>BPKB No. H05180320</t>
  </si>
  <si>
    <t>BPKB No. 3240295H</t>
  </si>
  <si>
    <t>BPKB No. L03336731</t>
  </si>
  <si>
    <t>BPKB No. K00134131</t>
  </si>
  <si>
    <t>BPKB No. J06860863</t>
  </si>
  <si>
    <t>BPKB No. L08969942</t>
  </si>
  <si>
    <t>BPKB No. L00822977</t>
  </si>
  <si>
    <t>BPKB No. L13058798</t>
  </si>
  <si>
    <t>BPKB No. J0200668A</t>
  </si>
  <si>
    <t>BPKB No. L00819322</t>
  </si>
  <si>
    <t>BPKB No. M01266637</t>
  </si>
  <si>
    <t>BPKB No. K07483627</t>
  </si>
  <si>
    <t>BPKB No. L05005128</t>
  </si>
  <si>
    <t>BPKB No. J03814990</t>
  </si>
  <si>
    <t>BPKB No. M05867257</t>
  </si>
  <si>
    <t>1 Unit Sepeda motor</t>
  </si>
  <si>
    <t>Kendaraan Bermotor</t>
  </si>
  <si>
    <t>Guntur Garut</t>
  </si>
  <si>
    <t>Ujungberung</t>
  </si>
  <si>
    <t>Pondok Melati</t>
  </si>
  <si>
    <t>Soreang</t>
  </si>
  <si>
    <t>Sadangserang</t>
  </si>
  <si>
    <t>UPC Pasar Induk Gedebage</t>
  </si>
  <si>
    <t>UPC Cilengkrang</t>
  </si>
  <si>
    <t>UPC Jatiwaringin</t>
  </si>
  <si>
    <t>UPC Jatimakmur</t>
  </si>
  <si>
    <t>UPC Darwati</t>
  </si>
  <si>
    <t>UPC Cipanji</t>
  </si>
  <si>
    <t>UPC Warung Contong</t>
  </si>
  <si>
    <t>UPC PAL 3</t>
  </si>
  <si>
    <t>1333316030000083</t>
  </si>
  <si>
    <t>1333116030000087</t>
  </si>
  <si>
    <t>6022916140000330/ARRUM/2016</t>
  </si>
  <si>
    <t>6019816140000212/ARRUM/2016</t>
  </si>
  <si>
    <t>6019816140000352/ARRUM/2016</t>
  </si>
  <si>
    <t>6020116140000164/ARRUM/2016</t>
  </si>
  <si>
    <t>1326216030000100</t>
  </si>
  <si>
    <t>1325916030000528</t>
  </si>
  <si>
    <t>1326516030000186</t>
  </si>
  <si>
    <t>1242516030000104</t>
  </si>
  <si>
    <t>1252816030000055</t>
  </si>
  <si>
    <t>1316116030000948</t>
  </si>
  <si>
    <t>1316216030000045</t>
  </si>
  <si>
    <t>1314015030000423</t>
  </si>
  <si>
    <t>1313716030000187</t>
  </si>
  <si>
    <t>1326715030000093</t>
  </si>
  <si>
    <t>1326615030001259</t>
  </si>
  <si>
    <t>1312616030000172</t>
  </si>
  <si>
    <t>1312516030000695</t>
  </si>
  <si>
    <t>1312515030001083</t>
  </si>
  <si>
    <t>1336116030000076</t>
  </si>
  <si>
    <t>YETI ROHANI HANUARAWATI</t>
  </si>
  <si>
    <t>HILMA NURLAELA</t>
  </si>
  <si>
    <t>SULTAN ACHMADI</t>
  </si>
  <si>
    <t>DADAN AHMAD JAENI</t>
  </si>
  <si>
    <t>MAMAN SURYADI</t>
  </si>
  <si>
    <t>MOH. AGUS ROSID</t>
  </si>
  <si>
    <t>SAMSU RIZAL</t>
  </si>
  <si>
    <t>MKR 2013 03.0 1 01301</t>
  </si>
  <si>
    <t>MKR 2011 03.0 1 6969</t>
  </si>
  <si>
    <t>MKR 2012 03.0 1 02397</t>
  </si>
  <si>
    <t>MTG 2015 03.0 1 00198</t>
  </si>
  <si>
    <t>MTG 2014 03.0 1 04212</t>
  </si>
  <si>
    <t>MTG 2013 03.0 1 00135</t>
  </si>
  <si>
    <t>MTG 2011 03.0 1 03 2334</t>
  </si>
  <si>
    <t>MTG 2015 03.0 1 05426</t>
  </si>
  <si>
    <t>0702/0261/PMPK/2015</t>
  </si>
  <si>
    <t>006/KCP/PMPK/2015</t>
  </si>
  <si>
    <t>776/0261/PMPK/2015</t>
  </si>
  <si>
    <t>0226/OPS/DPK/2017</t>
  </si>
  <si>
    <t>0005/GRT-WNR/2017</t>
  </si>
  <si>
    <t>341/PWK-ADM/WNY/2016</t>
  </si>
  <si>
    <t>969/RKS-KONS/2016</t>
  </si>
  <si>
    <t>0072/CKB-ADM.KRD/2017</t>
  </si>
  <si>
    <t>2445/P/C.3/IV/2017</t>
  </si>
  <si>
    <t>2237/P/C.3/IV/2017</t>
  </si>
  <si>
    <t>2252/P/C.3/IV/2017</t>
  </si>
  <si>
    <t>2236/P/C.3/IV/2017</t>
  </si>
  <si>
    <t>2453/P/C.3/IV/2017</t>
  </si>
  <si>
    <t>1141216000173</t>
  </si>
  <si>
    <t>1140908000679</t>
  </si>
  <si>
    <t>1121210000658</t>
  </si>
  <si>
    <t>1903100024248</t>
  </si>
  <si>
    <t>1150420000576</t>
  </si>
  <si>
    <t>DEPOK</t>
  </si>
  <si>
    <t>KCP WANAYASA</t>
  </si>
  <si>
    <t>RANGKASBITUNG</t>
  </si>
  <si>
    <t>KHUSUS BANTEN</t>
  </si>
  <si>
    <t>SHM NO. 867</t>
  </si>
  <si>
    <t>AKTA WARIS NO. 07</t>
  </si>
  <si>
    <t>SHM NO. 143</t>
  </si>
  <si>
    <t>NANANG ROHANA</t>
  </si>
  <si>
    <t>EUIS NANI R</t>
  </si>
  <si>
    <t>BILLY WIJAYA</t>
  </si>
  <si>
    <t>TRISNA GUNTARA</t>
  </si>
  <si>
    <t>MOHAMAD SOLEH</t>
  </si>
  <si>
    <t>ANDRI ISKANDAR</t>
  </si>
  <si>
    <t>MINGUN</t>
  </si>
  <si>
    <t>IMALIA NOVITA</t>
  </si>
  <si>
    <t>RINO</t>
  </si>
  <si>
    <t>ALI FIRDAUS PERMANA</t>
  </si>
  <si>
    <t>TARYANA</t>
  </si>
  <si>
    <t>CITRA PUTRI SETIAWAN</t>
  </si>
  <si>
    <t>BAYU SUBAGJA</t>
  </si>
  <si>
    <t>M HIMAWAN RAUF</t>
  </si>
  <si>
    <t>IMAN KHOLILURROHMAN</t>
  </si>
  <si>
    <t>LIM KANIA</t>
  </si>
  <si>
    <t>WAWAN AINI</t>
  </si>
  <si>
    <t>AO SUNDAWIRI</t>
  </si>
  <si>
    <t>DEDE RAHMAT</t>
  </si>
  <si>
    <t>LIA NURAINI</t>
  </si>
  <si>
    <t>ENOK MARLIANI</t>
  </si>
  <si>
    <t>YADI KARYADI</t>
  </si>
  <si>
    <t>DEDE WAHYU</t>
  </si>
  <si>
    <t>PATMAWATI</t>
  </si>
  <si>
    <t>DIDIN SAHIDIN</t>
  </si>
  <si>
    <t>CECEP RUHIYAT</t>
  </si>
  <si>
    <t>AAP</t>
  </si>
  <si>
    <t>JEJEN JAENAL NUR</t>
  </si>
  <si>
    <t>OPANG FAUZI</t>
  </si>
  <si>
    <t>HELLENA ROB</t>
  </si>
  <si>
    <t xml:space="preserve">DASEP </t>
  </si>
  <si>
    <t>EPI SUTARSIH</t>
  </si>
  <si>
    <t>MOCHAMMAD ADE ABDUL WAHID</t>
  </si>
  <si>
    <t>DADANG RUSYANA</t>
  </si>
  <si>
    <t>ROPI DIAH ASTUTI</t>
  </si>
  <si>
    <t>AGUS HILMANUDIN</t>
  </si>
  <si>
    <t>IYAT YATI</t>
  </si>
  <si>
    <t>DENDEN KASMUDIANTO</t>
  </si>
  <si>
    <t>ENCENG YAMIN</t>
  </si>
  <si>
    <t>INOK</t>
  </si>
  <si>
    <t>EUIS RIYANTI</t>
  </si>
  <si>
    <t>GUGI PERMANA</t>
  </si>
  <si>
    <t>IDA KURNIATI</t>
  </si>
  <si>
    <t>KINKIN NENGSIH</t>
  </si>
  <si>
    <t>ENI ROHAENI</t>
  </si>
  <si>
    <t>ERNA FEFI</t>
  </si>
  <si>
    <t>WANA SUHARA</t>
  </si>
  <si>
    <t>DEDEN ADI CAHYADI</t>
  </si>
  <si>
    <t>DEWI SUMIATI</t>
  </si>
  <si>
    <t>ASEP CHARLOS LACADEN</t>
  </si>
  <si>
    <t>HARTIK</t>
  </si>
  <si>
    <t>YAYAT SOPIAN</t>
  </si>
  <si>
    <t>UMAR SUPARDI</t>
  </si>
  <si>
    <t>OBAY SOBARI</t>
  </si>
  <si>
    <t>HERNAWATI</t>
  </si>
  <si>
    <t>SRI PURWANINGSIH</t>
  </si>
  <si>
    <t>ANI ROSANAH</t>
  </si>
  <si>
    <t>MAMAN ROJAK</t>
  </si>
  <si>
    <t>DADANG DARMAWAN</t>
  </si>
  <si>
    <t>DERRY UMBARA</t>
  </si>
  <si>
    <t>ANING R NINGSIH</t>
  </si>
  <si>
    <t>SANWANI</t>
  </si>
  <si>
    <t>CIPTO</t>
  </si>
  <si>
    <t>ASEP YUYUN</t>
  </si>
  <si>
    <t>CUCU WIDYA NINGSIH</t>
  </si>
  <si>
    <t>BUDIMAN</t>
  </si>
  <si>
    <t>LUMINTANG SUDARNO MIHARJA</t>
  </si>
  <si>
    <t>IRWAN SETIAWAN</t>
  </si>
  <si>
    <t>RIENTJE MARIA TUYU</t>
  </si>
  <si>
    <t>WARNILIS</t>
  </si>
  <si>
    <t>ASRI MULYANI</t>
  </si>
  <si>
    <t>ADE ENDANG</t>
  </si>
  <si>
    <t>AJANG SURYA</t>
  </si>
  <si>
    <t>ODIK</t>
  </si>
  <si>
    <t>DIAH</t>
  </si>
  <si>
    <t>ANJAS</t>
  </si>
  <si>
    <t>MOMOD</t>
  </si>
  <si>
    <t>DEVI HERDIANA NUGRAHA</t>
  </si>
  <si>
    <t>YOYO TARYONO</t>
  </si>
  <si>
    <t>MAMAH</t>
  </si>
  <si>
    <t>GUMILAR SULISTIO PRATAMA</t>
  </si>
  <si>
    <t>IMAS ROSYATI SAPTA RINA</t>
  </si>
  <si>
    <t>ELIDAWATI</t>
  </si>
  <si>
    <t>ALEK TOTO SUPRIANTO</t>
  </si>
  <si>
    <t>ADE BARNAS</t>
  </si>
  <si>
    <t>EKI JAYUSMAN</t>
  </si>
  <si>
    <t>JERRI SUDARMAN</t>
  </si>
  <si>
    <t>DIDI SUPENDI</t>
  </si>
  <si>
    <t>DEDI KUSNIADI</t>
  </si>
  <si>
    <t>HENI SUHAENI</t>
  </si>
  <si>
    <t>YUDIS TIRA ARYA WIGUNA</t>
  </si>
  <si>
    <t>DARHAM</t>
  </si>
  <si>
    <t>JAJANG PERMANA</t>
  </si>
  <si>
    <t>EMA SITI NURENDAH</t>
  </si>
  <si>
    <t>SITI AISAH KODARIAH</t>
  </si>
  <si>
    <t>NUNUNG SUMIATI NURHAYATI</t>
  </si>
  <si>
    <t>YAYAT SUTISNA</t>
  </si>
  <si>
    <t>ASEP WAWAN RIDWAN</t>
  </si>
  <si>
    <t>NANA SUHANDA</t>
  </si>
  <si>
    <t>IIS RINIWATI</t>
  </si>
  <si>
    <t>AMIH MARYAMIH</t>
  </si>
  <si>
    <t>YUNITA SARI</t>
  </si>
  <si>
    <t>ADE USEN</t>
  </si>
  <si>
    <t>ANIM</t>
  </si>
  <si>
    <t>CAHYA GUSTIAN</t>
  </si>
  <si>
    <t>RATNA</t>
  </si>
  <si>
    <t>ANI NURAENI</t>
  </si>
  <si>
    <t>ANANG</t>
  </si>
  <si>
    <t>NURSAIDIN</t>
  </si>
  <si>
    <t>TAUFIK KAMIL</t>
  </si>
  <si>
    <t>ANDRI</t>
  </si>
  <si>
    <t>MKR 2015 03.0 1 06914</t>
  </si>
  <si>
    <t>MKR 2015 03.0 1 03148</t>
  </si>
  <si>
    <t>MKR 2015 03.0 1 09743</t>
  </si>
  <si>
    <t>MKR 2015 03.0 1 02610</t>
  </si>
  <si>
    <t>MKR 2015 03.0 1 04428</t>
  </si>
  <si>
    <t>MKR 2015 03.0 1 08545</t>
  </si>
  <si>
    <t>MKR 2015 03.0 1 00611</t>
  </si>
  <si>
    <t>MKR 2015 03.0 1 01986</t>
  </si>
  <si>
    <t>MKR 2015 03.0 1 03584</t>
  </si>
  <si>
    <t>MKR 2015 03.0 1 08701</t>
  </si>
  <si>
    <t>MKR 2015 03.0 1 07043</t>
  </si>
  <si>
    <t>MKR 2016 03.0 1 00131</t>
  </si>
  <si>
    <t>MKR 2015 03.0 1 03847</t>
  </si>
  <si>
    <t>MKR 2015 03.0 1 03844</t>
  </si>
  <si>
    <t>MKR 2015 03.0 1 12064</t>
  </si>
  <si>
    <t>MKR 2015 03.0 1 08702</t>
  </si>
  <si>
    <t>MKR 2015 03.0 1 01999</t>
  </si>
  <si>
    <t>MKR 2015 03.0 1 03595</t>
  </si>
  <si>
    <t>MKR 2017 03.00 01 1 000736</t>
  </si>
  <si>
    <t>MKR 2015 03.0 1 07047</t>
  </si>
  <si>
    <t>MKR 2015 03.0 1 11468</t>
  </si>
  <si>
    <t>MKR 2015 03.0 1 10043</t>
  </si>
  <si>
    <t>MKR 2015 03.0 1 05162</t>
  </si>
  <si>
    <t>MKR 2015 03.0 1 05159</t>
  </si>
  <si>
    <t>MKR 2015 03.0 1 05157</t>
  </si>
  <si>
    <t>MKR 2015 03.0 1 10047</t>
  </si>
  <si>
    <t>MKR 2015 03.0 1 07073</t>
  </si>
  <si>
    <t>MKR 2015 03.0 1 11466</t>
  </si>
  <si>
    <t>MKR 2015 03.0 1 05158</t>
  </si>
  <si>
    <t>MKR 2015 03.0 1 08706</t>
  </si>
  <si>
    <t>MKR 2015 03.0 1 07080</t>
  </si>
  <si>
    <t>MKR 2015 03.0 1 11462</t>
  </si>
  <si>
    <t>MKR 2015 03.0 1 03129</t>
  </si>
  <si>
    <t>MKR 2015 03.0 1 13361</t>
  </si>
  <si>
    <t>MKR 2015 03.0 1 08357</t>
  </si>
  <si>
    <t>MKR 2015 03.0 1 13992</t>
  </si>
  <si>
    <t>MKR 2015 03.0 1 12018</t>
  </si>
  <si>
    <t>MKR 2015 03.0 1 11363</t>
  </si>
  <si>
    <t>MKR 2015 03.0 1 00610</t>
  </si>
  <si>
    <t>MKR 2016 03.00 01 002 1 000389</t>
  </si>
  <si>
    <t>MKR 2015 03.0 1 13354</t>
  </si>
  <si>
    <t>MKR 2015 03.0 1 04422</t>
  </si>
  <si>
    <t>MKR 2017 03.00 01 1 000549</t>
  </si>
  <si>
    <t>MKR 2015 03.0 1 04082</t>
  </si>
  <si>
    <t>MKR 2015 03.0 1 06071</t>
  </si>
  <si>
    <t>MKR 2015 03.0 1 05152</t>
  </si>
  <si>
    <t>MKR 2015 03.0 1 12090</t>
  </si>
  <si>
    <t>MKR 2015 03.0 1 02000</t>
  </si>
  <si>
    <t>MKR 2015 03.0 1 07067</t>
  </si>
  <si>
    <t>MKR 2015 03.0 1 03645</t>
  </si>
  <si>
    <t>MKR 2015 03.0 1 00895</t>
  </si>
  <si>
    <t>MKR 2015 03.0 1 03451</t>
  </si>
  <si>
    <t>MKR 2015 03.0 1 04517</t>
  </si>
  <si>
    <t>MKR 2015 03.0 1 08734</t>
  </si>
  <si>
    <t>MKR 2015 03.0 1 02154</t>
  </si>
  <si>
    <t>MKR 2015 03.0 1 03445</t>
  </si>
  <si>
    <t>MKR 2015 03.0 1 12181</t>
  </si>
  <si>
    <t>MKR 2015 03.0 1 02179</t>
  </si>
  <si>
    <t>MKR 2015 03.0 1 02191</t>
  </si>
  <si>
    <t>MKR 2015 03.0 1 03457</t>
  </si>
  <si>
    <t>MKR 2015 03.0 1 03485</t>
  </si>
  <si>
    <t>MKR 2015 03.0 1 08739</t>
  </si>
  <si>
    <t>MKR 2015 03.0 1 12267</t>
  </si>
  <si>
    <t>MKR 2015 03.0 1 04840</t>
  </si>
  <si>
    <t>MKR 2015 03.0 1 10096</t>
  </si>
  <si>
    <t>MKR 2015 03.0 1 10083</t>
  </si>
  <si>
    <t>MKR 2015 03.0 1 12275</t>
  </si>
  <si>
    <t>MKR 2015 03.0 1 04853</t>
  </si>
  <si>
    <t>B.3300/KC.VI/MKR/09/2016</t>
  </si>
  <si>
    <t>B.0018-KUPRA-4183/1/2017</t>
  </si>
  <si>
    <t>B.349-KC.VI/MKR/02/2017</t>
  </si>
  <si>
    <t>B.3917-KC.VI/MKR/11/2016</t>
  </si>
  <si>
    <t>B.507-KC.II/MKR/02/2016</t>
  </si>
  <si>
    <t>B.259-KC.VI/MKR/1/2017</t>
  </si>
  <si>
    <t>B.262-KC.VI/MKR/01/2017</t>
  </si>
  <si>
    <t>091/4178/XII/2016</t>
  </si>
  <si>
    <t>B.01-4161/MKR/XI/2016</t>
  </si>
  <si>
    <t>B.165A-KC.VI/MKR/01/2017</t>
  </si>
  <si>
    <t>B.2827-KC.VI/MKR/08/2016</t>
  </si>
  <si>
    <t>B.3919-KC.VI/MKR/11/2016</t>
  </si>
  <si>
    <t>B.3302-KC.VI/MKR/09/2016</t>
  </si>
  <si>
    <t>B.3299/KC.VI/MKR/09/2016</t>
  </si>
  <si>
    <t>B.5308-KC.VI/MKR/11/2016</t>
  </si>
  <si>
    <t>B.5896.KC.VI/MKR/12/2016</t>
  </si>
  <si>
    <t>B.3303-KC.VI/MKR/09/2016</t>
  </si>
  <si>
    <t>B.3247-KC.VI/MKR/09/2016</t>
  </si>
  <si>
    <t>B.I-KDRKMK-7544/VIII/2016(103351) </t>
  </si>
  <si>
    <t>B.I-KDRKMK-3774/XII/2016-377401015190109 </t>
  </si>
  <si>
    <t>B.I-KDRKMK-3774/XII/2016-377401014799104 </t>
  </si>
  <si>
    <t>B.I-KDRKMK-3468/XII/2016-346801007399108 </t>
  </si>
  <si>
    <t>B.I-KDRKMK-3468/XII/2016-346801007592104 </t>
  </si>
  <si>
    <t>B.I-KDRKMK-3468/XII/2016-346801007528105 </t>
  </si>
  <si>
    <t>B.I-KDRKMK-4292/II/2017-429201007509107 </t>
  </si>
  <si>
    <t>B.I-KDRKMK-4292/II/2017-429201007678100 </t>
  </si>
  <si>
    <t>B.I-KDRKMK-3773/IV/2016 </t>
  </si>
  <si>
    <t>B.I-KDRKMK-3773/VII/2016 </t>
  </si>
  <si>
    <t>B.I-KDRKMK-3773/VII/2016(103351) </t>
  </si>
  <si>
    <t>B.I-KDRKMK-3468/II/2016 </t>
  </si>
  <si>
    <t>B.I-KDRKMK-4417/X/2016-441701006070107 </t>
  </si>
  <si>
    <t>B.I-KDRKMK-4417/X/2016-441701006397101 </t>
  </si>
  <si>
    <t>B.I-KDRKMK-4417/X/2016-441701006572109 </t>
  </si>
  <si>
    <t>B.I-KDRKMK-4417/X/2016-441701006153109 </t>
  </si>
  <si>
    <t>B.I-KDRKMK-4419/XII/2016-441901009835106 </t>
  </si>
  <si>
    <t>B.I-KDRKMK-4419/XII/2016-441901009842103 </t>
  </si>
  <si>
    <t>B.I-KDRKMK-4431/IX/2016 </t>
  </si>
  <si>
    <t>B.I-KDRKMK-4431/IX/2016-443101005508109 </t>
  </si>
  <si>
    <t>B.I-KDRKMK-4431/IX/2016-443101005139104 </t>
  </si>
  <si>
    <t>B.I-KDRKMK-4437/IX/2016 </t>
  </si>
  <si>
    <t>B.I-KDRKMK-4439/XII/2016-443901012494107 </t>
  </si>
  <si>
    <t>B.I-KDRKMK-4440/IX/2016(103351) </t>
  </si>
  <si>
    <t>B.I-KDRKMK-3454/XI/2016-345401015118107 </t>
  </si>
  <si>
    <t>B.I-KDRKMK-4431/VII/2016(103351) </t>
  </si>
  <si>
    <t>B.I-KDRKMK-4440/VII/2016(103351) </t>
  </si>
  <si>
    <t>B.I-KDRKMK-3454/VII/2016(103351) </t>
  </si>
  <si>
    <t>2226/P/C.3/IV/2017</t>
  </si>
  <si>
    <t>2347/P/C.3/IV/2017</t>
  </si>
  <si>
    <t>2443/P/C.3/IV/2017</t>
  </si>
  <si>
    <t>2446/P/C.3/IV/2017</t>
  </si>
  <si>
    <t>2558/P/C.3/IV/2017</t>
  </si>
  <si>
    <t>2559/P/C.3/IV/2017</t>
  </si>
  <si>
    <t>2562/P/C.3/IV/2017</t>
  </si>
  <si>
    <t>28 April 2017</t>
  </si>
  <si>
    <t>2563/P/C.3/IV/2017</t>
  </si>
  <si>
    <t>2564/P/C.3/IV/2017</t>
  </si>
  <si>
    <t>2565/P/C.3/IV/2017</t>
  </si>
  <si>
    <t>CISOMPET</t>
  </si>
  <si>
    <t>PASIRWANGI</t>
  </si>
  <si>
    <t>KOTA KALER</t>
  </si>
  <si>
    <t>BUNGBULANG</t>
  </si>
  <si>
    <t>UJUNG BERUNG BARAT</t>
  </si>
  <si>
    <t xml:space="preserve">SUCI </t>
  </si>
  <si>
    <t>CIPACING</t>
  </si>
  <si>
    <t>PAMULIHAN</t>
  </si>
  <si>
    <t>REGOL</t>
  </si>
  <si>
    <t>TANJUNGSARI</t>
  </si>
  <si>
    <t>NENG DEWI</t>
  </si>
  <si>
    <t>IMAS ANA</t>
  </si>
  <si>
    <t>MKR 2015 03.0 1 01104-8R1</t>
  </si>
  <si>
    <t>S-051/PNM/BDG/II/2017</t>
  </si>
  <si>
    <t>S-296/PNM/BDG/IX/2016</t>
  </si>
  <si>
    <t>2349/P/C.3/IV/2017</t>
  </si>
  <si>
    <t>AJB NO. 831/2013</t>
  </si>
  <si>
    <t>SHM NO. 352</t>
  </si>
  <si>
    <t>LD.008.000124</t>
  </si>
  <si>
    <t>BD.008.000218</t>
  </si>
  <si>
    <t>AHMAD HOLIDIN</t>
  </si>
  <si>
    <t>ROBIYANTO</t>
  </si>
  <si>
    <t>LUKMAN NULHAKIM</t>
  </si>
  <si>
    <t>UJANG SUPRIADIN</t>
  </si>
  <si>
    <t>5330502002066</t>
  </si>
  <si>
    <t>UMU 2013 03.0 2 04950</t>
  </si>
  <si>
    <t>UMU 2014 03.0 2 03 01921</t>
  </si>
  <si>
    <t>UMU 2013 03.0 2 03095</t>
  </si>
  <si>
    <t>MTG 2014 03.0 2 03902</t>
  </si>
  <si>
    <t>1061/S-BDG/SOR/2015</t>
  </si>
  <si>
    <t>1008/S-BDG/SOR/2014</t>
  </si>
  <si>
    <t xml:space="preserve">     /S-BDG/GRT/2015</t>
  </si>
  <si>
    <t>006/S-BDG/BJS/2017</t>
  </si>
  <si>
    <t>2235/P/C.3/IV/2017</t>
  </si>
  <si>
    <t>2441/P/C.3/IV/2017</t>
  </si>
  <si>
    <t>2238/P/C.3/IV/2017</t>
  </si>
  <si>
    <t>SHM NO. 327</t>
  </si>
  <si>
    <t>AJB NO. 447/2011</t>
  </si>
  <si>
    <t>SHM NO. 3493</t>
  </si>
  <si>
    <t>SHM NO. 10</t>
  </si>
  <si>
    <t>ALI BIN ANTASA (CIKUPA)MKR 2012 03.0 1 056284118035000000</t>
  </si>
  <si>
    <t>DENI WIJAYA ( CURUG )MKR 2012 03.0 1 569641187100000000</t>
  </si>
  <si>
    <t>KHODIJAH (CIKUPA)MKR 2012 03.0 1 061604121150000000</t>
  </si>
  <si>
    <t>SAIDAH ANGGRENIMKR 2012 03.0 1 0614441211200000000</t>
  </si>
  <si>
    <t>ZULFA FATIMAHMKR 2013 03.0 1 004324129050000000</t>
  </si>
  <si>
    <t>NONOY YUHANAHMKR 2010 03.0 1 03 21054035970000000</t>
  </si>
  <si>
    <t>INA RATNANINGSIHMKR 2012 03.0 1 0734941261230000000</t>
  </si>
  <si>
    <t>DEDI HERMANSYAHMKR 2012 03.0 1 0672741234200000000</t>
  </si>
  <si>
    <t>JAJANGMKR 2012 03.0 1 0751841271210000000</t>
  </si>
  <si>
    <t>ASEP SAPARIMKR 2012 03.0 1 0174540997250000000</t>
  </si>
  <si>
    <t>AEP JUNAEDIMKR 2012 03.0 1 0556641179120000000</t>
  </si>
  <si>
    <t>ADE SOBARMKR 2012 03.0 1 03 0049840945100000000</t>
  </si>
  <si>
    <t>SUSILAWATI DJUNAEDIMKR 2013 03.0 1 013174135190000000</t>
  </si>
  <si>
    <t>TANTAN TANUWIHARJAMKR 2012 03.0 1 0427541120110000000</t>
  </si>
  <si>
    <t>ALEH SUHERMANMKR 2011 03.0 1 03 31324071420000000</t>
  </si>
  <si>
    <t>NANANG RUKMANMKR 2013 03.0 1 029134141450000000</t>
  </si>
  <si>
    <t>IDA PARIDAMKR 2013 03.0 1 0126241347210000000</t>
  </si>
  <si>
    <t>YANI RUSDIYANTIMKR 2010 03. 0 1 03 47504052925000000</t>
  </si>
  <si>
    <t>BENI SETIAWANMKR 2010 03.0 1 03 27604040925000000</t>
  </si>
  <si>
    <t>LILIS ROSYATIMKR 2009 03.0 1 03 34384015610000000</t>
  </si>
  <si>
    <t>FADARIYANTOMKR 2011 03.0 1 03 17304064020000000</t>
  </si>
  <si>
    <t>IRA MUTIARAMKR 2013 03.0 1 004804129790000000</t>
  </si>
  <si>
    <t>DADAN   ( DERWATI )MKR 2013 03.0 1  018104135950000000</t>
  </si>
  <si>
    <t>ADI SUPRIADIMKR 2012 03.0 1 0678641236250000000</t>
  </si>
  <si>
    <t>IRMAN SUKAMTOMKR 2012 03.0 1 066364123320000000</t>
  </si>
  <si>
    <t>ENGKUS KUSTAMANMKR 2008 03.0 1 03 31113979115000000</t>
  </si>
  <si>
    <t>NONENG JUWITAMKR 2011 03.0 1 03 31324071425000000</t>
  </si>
  <si>
    <t>ADANG SUTIAWANMKR 2011 03.0 1 03 33104071870000000</t>
  </si>
  <si>
    <t>SRI LESTARIMKR 2011 03.0 1 03 46204079480000000</t>
  </si>
  <si>
    <t>CUCU JAYA PERMANAMKR 2011 03.0 1 03 67414089322000000</t>
  </si>
  <si>
    <t>YAYU HERNAWATIMKR 2013 03.0 1 0297141414200000000</t>
  </si>
  <si>
    <t>NANDANGMKR 2012 03.0 1  038224110320000000</t>
  </si>
  <si>
    <t>NUR JUANGSIHMKR 2012 03.0 1 073424126120000000</t>
  </si>
  <si>
    <t>GUNTUR IRAWANMKR 2012 03.0 1 018344100830000000</t>
  </si>
  <si>
    <t>IYEPMKR 2012 03.0 1 073424126125000000</t>
  </si>
  <si>
    <t>AHMAD SUPIYANMKR 2012 03.0 1 067584123540000000</t>
  </si>
  <si>
    <t>SUKEMIMKR 2009 03.0 1 03 09423993025000000</t>
  </si>
  <si>
    <t>SUPARWIMKR 2009 03 0 1 03 03943987150000000</t>
  </si>
  <si>
    <t>SUPRIYATIMKR 2012 03.0 1 037284109510000000</t>
  </si>
  <si>
    <t>UMMI KULSUM MKR 2012 03.0 1 0505941162200000000</t>
  </si>
  <si>
    <t>ARKIMANMKR 2013 03.0 1 0189441374100000000</t>
  </si>
  <si>
    <t>ARSYADMKR 2012 03.0 1 050604116250000000</t>
  </si>
  <si>
    <t>BUHARIMKR 2012 03.0 1 070984125610000000</t>
  </si>
  <si>
    <t>DEDI KUSNAEDIMKR 2012 03.0 1 306541058200000000</t>
  </si>
  <si>
    <t>HAYUMIMKR 2013 03.0 1 018944131250000000</t>
  </si>
  <si>
    <t>HUJAENIMKR 2012 03.0 1 03 0046740945100000000</t>
  </si>
  <si>
    <t>IIL, HJ.MKR 2012 03.0 1 0750241270120000000</t>
  </si>
  <si>
    <t>JAENUDINMKR 2012 03.02 05059 4116250000000</t>
  </si>
  <si>
    <t>JUNAIDI FURQONMKR 2008 03 0 1 03 03943987125000000</t>
  </si>
  <si>
    <t>LILIS MUTIAMKR 2009 03 0 1 03 17333999425000000</t>
  </si>
  <si>
    <t>LUKI DARMAWANMKR 2013 03.0 1 018944137415000000</t>
  </si>
  <si>
    <t>MASROYATIMKR 2012 03.0 1 044554112930000000</t>
  </si>
  <si>
    <t>MUHAMAD SUR'IMKR 2012 03.0 1 017804100450000000</t>
  </si>
  <si>
    <t>MUHRIJIMKR 2012 03.0 1 0445641129100000000</t>
  </si>
  <si>
    <t>PT. ARUB PENTANAMASKTR 2008 03. 0 1 03 2675397824000000000</t>
  </si>
  <si>
    <t>ROHANAHMKR 2009 03 0 1 03 09423993025000000</t>
  </si>
  <si>
    <t>ROHILIMKR 2011 03.0 1 03 42444076530000000</t>
  </si>
  <si>
    <t xml:space="preserve"> ASMADIMKR 2013 03.0 1 004194129030000000</t>
  </si>
  <si>
    <t>MAS'AATMKR 2010 03.0 1 03 29074042160000000</t>
  </si>
  <si>
    <t>MUHAMAD HAMDANIMKR 2012 03.0 1 0123640977180000000</t>
  </si>
  <si>
    <t>NENAH SUTIARSAMKR 2010 03. 0 1 03 42464051135000000</t>
  </si>
  <si>
    <t>OPAN SOPANDIMKR 2012 03.0 1 004274094520000000</t>
  </si>
  <si>
    <t>RATIH AGUSTIN PURNAMASARIMKR 2012 03.0 1 0370741089225000000</t>
  </si>
  <si>
    <t>TARYATA SUHERMANMKR 2009 03 0 1 03 366140167100000000</t>
  </si>
  <si>
    <t>UKAESIHMKR 2012 03.0 1 0 35204107550000000</t>
  </si>
  <si>
    <t>AI NURHAENIMKR 2012 03.3 1 0 07604095670000000</t>
  </si>
  <si>
    <t>ANO KURNIAMKR 2012 03.0 1 0570941187100000000</t>
  </si>
  <si>
    <t>ARIF BUDIYANTOMKR 2012 03.0 1 062104121135000000</t>
  </si>
  <si>
    <t>ASEP AHYAD HIDAYATULLAHMKR 2011 03. 0 1 03 08094058850000000</t>
  </si>
  <si>
    <t>DEDE SAERIMKR 2010 03.0 1 29094113195000000</t>
  </si>
  <si>
    <t>ENDANG KOSWARAMKR 2012 03.0 1 057104118770000000</t>
  </si>
  <si>
    <t>ENGKUSMKR 2012 03.0 1 0570841187250000000</t>
  </si>
  <si>
    <t>ENJANG SAEPUDINMKR 2011 03.0 1 03 080940223100000000</t>
  </si>
  <si>
    <t>A SAEFUL ROHMANMKR 2013 03.0 1 0328641429100000000</t>
  </si>
  <si>
    <t>AANG SYARIPMKR 2013 03.0 1 013604135125000000</t>
  </si>
  <si>
    <t>ABDUL KADIR ZAELANIMKR 2012 03.0 1 030604105875000000</t>
  </si>
  <si>
    <t>ACENG JOHARIMKR 2011 03.0 1 03 640440885100000000</t>
  </si>
  <si>
    <t>ADE ASTUTIMKR 2013 03.0 1 0472241509150000000</t>
  </si>
  <si>
    <t>ADE ROMLIMKR 2009 03 0 1 03 08163990975000000</t>
  </si>
  <si>
    <t>ADE SAEPUDINMKR 2012 03.0 1 030994106429000000</t>
  </si>
  <si>
    <t>AGUSMKR 2009 03.0 03 34714015860000000</t>
  </si>
  <si>
    <t>AGUS YANTOMKR 2009 03.0 1 03 26154006363000000</t>
  </si>
  <si>
    <t>AI SUSMINIMKR 2010 03.0 1 03 28544041525000000</t>
  </si>
  <si>
    <t>EUIS LUSEU LAELASARIMKR 2013 03.0 1 018874137440000000</t>
  </si>
  <si>
    <t>ASEPMKR 2012 03.0 1 017484099750000000</t>
  </si>
  <si>
    <t>ASEP SUGIARTOMKR 2012 03.0 1 0169440996200000000</t>
  </si>
  <si>
    <t>ASTRI MUTIAMKR 2012 03.0 1 0627341213150000000</t>
  </si>
  <si>
    <t>ATE SAMBASMKR 2012 03.0 1 056064118085000000</t>
  </si>
  <si>
    <t>AYI RAHMATMKR 2013 03.0 1  024714138930000000</t>
  </si>
  <si>
    <t>AYI RUSMANAMKR 2012 03.0 1 0418941113250000000</t>
  </si>
  <si>
    <t>CECEP KOSIMMKR 2012 03.0 1 062864121875000000</t>
  </si>
  <si>
    <t>CUCU BUDHIWATIMKR 2012 03.0 1 0418941113100000000</t>
  </si>
  <si>
    <t>CUCU SOLIHATMKR 2013 03.0 1 0248941389120000000</t>
  </si>
  <si>
    <t>CUCU SUKARMANMKR 2008 03,0 1 03 28723976530000000</t>
  </si>
  <si>
    <t>DADANG SOBANAMKR 2008 03.0 1 03 26013973415000000</t>
  </si>
  <si>
    <t>DADANG SURYANAMKR 2010 03.0 1 03 05624023440000000</t>
  </si>
  <si>
    <t>DADI SUNARDIMKR 2012 03.0 1 074914127050000000</t>
  </si>
  <si>
    <t>DAPIK KHOLISMKR 2012 03.0 1 0371141089175000000</t>
  </si>
  <si>
    <t>DEDE AHMAD YUSUPMKR 2010 03.0 1 03 14714031519000000</t>
  </si>
  <si>
    <t>DEWI SITI HAJARMKR 2013 03.0 1 067124123430000000</t>
  </si>
  <si>
    <t>DIAN YANTI DIANMKR 2013 03.0 1 0049941299130000000</t>
  </si>
  <si>
    <t>ENDAH ROHZANAHMKR 2012 03.0 1 062734121370000000</t>
  </si>
  <si>
    <t>ENDANG SUHYANAMKR 2012 03.0 1 037104108950000000</t>
  </si>
  <si>
    <t>ENGKUS KUSNADIMKR 2012 03.0 1 074914127040000000</t>
  </si>
  <si>
    <t>ENUR SAEPUDINMKR 2011 03.0 1 03 189040653100000000</t>
  </si>
  <si>
    <t>EUGNIA AROMATICAMKR 2009 03,0 1 03 32444014015000000</t>
  </si>
  <si>
    <t>HENDIMKR 2013 03.0 1 018974137585000000</t>
  </si>
  <si>
    <t>IIMMKR 2013 03.0 1  028304141120000000</t>
  </si>
  <si>
    <t>IIMMKR 2010 03,0 1 03 42374051135000000</t>
  </si>
  <si>
    <t>IIM IBRAHIMMKR 2011 03 0 1 03 12524062321800000</t>
  </si>
  <si>
    <t>IJANG RAHMATMKR 2008 03,0 1 03 21034002361000000</t>
  </si>
  <si>
    <t>IMANMKR 2013 03.0 1 0472241509150000000</t>
  </si>
  <si>
    <t>JAJANG KUSNADIMKR 2012 03.0 1 010874096350000000</t>
  </si>
  <si>
    <t>KELVIN YUDHO PRATAMAMKR 2012 03.0 1 010804096350000000</t>
  </si>
  <si>
    <t>KOMARA ALIAS WILIMKR 2012 03.0 1 0508641164230000000</t>
  </si>
  <si>
    <t>MAHMUD SHIDIQMKR 2012 03.0 1 0625741213100000000</t>
  </si>
  <si>
    <t>MUSLIMMKR 2013 03.0 1 041384147930000000</t>
  </si>
  <si>
    <t>NIA SRI HANDAYANIMKR 2012 03.0 1 050004115940000000</t>
  </si>
  <si>
    <t>NINDIN NURKUDINMKR 2011 03.0 1 03 44984077317000000</t>
  </si>
  <si>
    <t>NURWANTI BARNASMKR 2009 03 0 1 03 28733976550000000</t>
  </si>
  <si>
    <t>ODANG BAHTIARMKR 2013 03.0 1 005904130525000000</t>
  </si>
  <si>
    <t>RAHMAT HARYONOMKR 2013 03.0 1 0413841479250000000</t>
  </si>
  <si>
    <t>MUHAMAD ALI RAMDANMKR 2013 03.0 1 018824137450000000</t>
  </si>
  <si>
    <t>RENI EROS INDRIANIMKR 2013 03.0 1 032864142970000000</t>
  </si>
  <si>
    <t>SARAH HOTIMAHMKR 2011 03.0 1 03 6068408646200000</t>
  </si>
  <si>
    <t>SARMAN NASUTIONMKR 2012 03.0 1 062754121360000000</t>
  </si>
  <si>
    <t>SITI SOPIAHMKR 2013 03.0 1 041384147950000000</t>
  </si>
  <si>
    <t>SITI ZAENABMKR 2012 03.0 1 041894111325000000</t>
  </si>
  <si>
    <t>SOLIH GUNAWANMKR 2009 03.0 1 03 25094005010000000</t>
  </si>
  <si>
    <t>TATAMKR 2012 03.0 1 068894124050000000</t>
  </si>
  <si>
    <t>TAUFIK RIZKIMKR 2011 03.0 1 03 38474074450000000</t>
  </si>
  <si>
    <t>TITI MULYATI / ABDUL JABARMKR 2009 03.0 1 03 036839863146000000</t>
  </si>
  <si>
    <t>UPI AMKR 2012 03.0 1 0751141271175000000</t>
  </si>
  <si>
    <t>UUS AHMAD RIDLOMKR 2012 03.0 1 062974121828000000</t>
  </si>
  <si>
    <t>VIA KUSMIATI MKR 2013 03.0 1 012894134875000000</t>
  </si>
  <si>
    <t>WAWAN SUPRIATMANMKR 2012 03.0 1 0539741169170000000</t>
  </si>
  <si>
    <t>YAYA ROHAYATIMKR 2012 03.0 1 029054105275000000</t>
  </si>
  <si>
    <t>YAYAN RUHYANMKR 2012 03.0 1 0371141089120000000</t>
  </si>
  <si>
    <t>YAYAT SURYANAMKR 2010 03,0 1 03 17914033662000000</t>
  </si>
  <si>
    <t>YEYET NURAENIMKR 2012 03.0 1 030604105835000000</t>
  </si>
  <si>
    <t>YUYUNMKR 2012 03.0 1 0627541213120000000</t>
  </si>
  <si>
    <t>ZAPULLOHMKR 2013 03.0 1 032834142980000000</t>
  </si>
  <si>
    <t>KORI TRIANAMKR 2013 03.0 1 028554141135000000</t>
  </si>
  <si>
    <t>KAMAL KOMARUDINMKR 2013 03.0 1 028554141129000000</t>
  </si>
  <si>
    <t>TATANG RUHIYATMKR 2013 03.0 1 0128941348130000000</t>
  </si>
  <si>
    <t>PIPIH KARWATIMKR 2013 03.0 1 0188741374100000000</t>
  </si>
  <si>
    <t>RISKA FEMILI YANTIMKR 2013 03.0 1 032834142930000000</t>
  </si>
  <si>
    <t>HENDI MAHESAMKR 2013 03.0 1 0267541400100000000</t>
  </si>
  <si>
    <t>ENDANG SUPRIHATMKR 2012 03.0 1 0245141031150000000</t>
  </si>
  <si>
    <t>YUSMIARSIHMKR 2011 03.0 1 03 13094062318000000</t>
  </si>
  <si>
    <t>UYUDMKR 2011 03.0 1 03 37474073925000000</t>
  </si>
  <si>
    <t>SOLEHMKR 2009 03 0 1 03 14803997280000000</t>
  </si>
  <si>
    <t>MULYADIMKR 2009 03 0 1 03 14803997215000000</t>
  </si>
  <si>
    <t>IDA FARIDAMKR 2011 03.0 1 03 46524079550000000</t>
  </si>
  <si>
    <t>ANANG SURYANAMKR 2012 03.0 1 0378741102210000000</t>
  </si>
  <si>
    <t>PUJI SUMIATI ZINSITUMU 2009 03 0 1 03 346940158500000000</t>
  </si>
  <si>
    <t>ANDI KUSMAYADIMKR 2009 03.0 1 03 00463982250000000</t>
  </si>
  <si>
    <t>SRI SUPARTINIMKR 2010 03.0 1 03 07074024950000000</t>
  </si>
  <si>
    <t>EDI KURNIAMKR 2012 03.0 1 057124118752000000</t>
  </si>
  <si>
    <t>OO SUNARMAMKR 2010 03.0 1 03 00194018450000000</t>
  </si>
  <si>
    <t>MASRIMKR 2010 03.0 1 03 15714032220000000</t>
  </si>
  <si>
    <t>IWAN AFELA MKR 2010 03.0 1 03 08914026615000000</t>
  </si>
  <si>
    <t>UNDANG SURYANAMKR 2010 03.0 1 03 12704029815000000</t>
  </si>
  <si>
    <t>MULYADIHMKR 2013 03.0 1 0236241386220000000</t>
  </si>
  <si>
    <t>SARNAN SUALIM 04 0157 0339471100000000</t>
  </si>
  <si>
    <t>DEDE MUHAMMAD ABDULROHIMMKR 2011 03.0 1 03 313540714100000000</t>
  </si>
  <si>
    <t>SURYANTOMKR 2011 03.0 1 03 11334061275000000</t>
  </si>
  <si>
    <t>HENI SUSANTIMKR 2011 03.0 1 03 469940798100000000</t>
  </si>
  <si>
    <t>SUSMIATIMKR 2012 03.0 1 044534108550000000</t>
  </si>
  <si>
    <t>FATHIMKR 2012 03.0 1 050674116250000000</t>
  </si>
  <si>
    <t>ADE SITI FATHIMAH S.PdMKR 2012 03.0 1 0353641078200000000</t>
  </si>
  <si>
    <t>EMIMKR 2012 03.0 1 063074121825000000</t>
  </si>
  <si>
    <t>PUTRI ANGGRAENIMKR 2012 03.0 1 044514112970000000</t>
  </si>
  <si>
    <t>HJ BETILLAHMKR 2012 03.0 1 0506541162200000000</t>
  </si>
  <si>
    <t>H, ASEP ROHANIMKR 2012 03.0 1 0506541162100000000</t>
  </si>
  <si>
    <t>NANAMKR 2013 03.0 1 010674133350000000</t>
  </si>
  <si>
    <t>ANUGRAH YOENIS SMKR 2012 03.0 1 0675041235250000000</t>
  </si>
  <si>
    <t>SAFINATU NAJAHMKR 2012 03.0 1 0506541162250000000</t>
  </si>
  <si>
    <t>ABAY ZASIRAMKR 2012 03.0 1 0506641162250000000</t>
  </si>
  <si>
    <t>M SUHENDAMKR 2013 03.0 1 0041541290120000000</t>
  </si>
  <si>
    <t>M. TENANMKR 2013 03.0 1 0006441283100000000</t>
  </si>
  <si>
    <t>FAJRI RUMADHIMKR 2012 03.0 1 0606741200250000000</t>
  </si>
  <si>
    <t>MANSURMKR 2010 03.0 1 03 39584049425000000</t>
  </si>
  <si>
    <t>BAMBANG P SUPRIYANTOMKR 2012 03.0 1 0 507641162100000000</t>
  </si>
  <si>
    <t>NY. ERI KURNIANINGSIHMKR 2013 03.0 1 012444134750000000</t>
  </si>
  <si>
    <t>SABDONO YUDHI WMKR 2013 03.0 1 0261241396250000000</t>
  </si>
  <si>
    <t>UJANG BAHTIAR04 1597 01385546000000</t>
  </si>
  <si>
    <t>RALIM04163801385546000000</t>
  </si>
  <si>
    <t>JUHRI MADSURI04 2897 033935217421444</t>
  </si>
  <si>
    <t>A. TOHIR04 1457 033961015000000</t>
  </si>
  <si>
    <t>NURDIN SETIAWAN04 0698 033955610000000</t>
  </si>
  <si>
    <t>OPIKMKR 2009 03.0 1 03 01793986080000000</t>
  </si>
  <si>
    <t>SARNIMKR 2008 03.0 1 03 01793984225000000</t>
  </si>
  <si>
    <t>CARNADIMKR 2010 03.0 1 03 22654037246000000</t>
  </si>
  <si>
    <t>IMAN ASMKR 2010 03.0 1 03 22654037249000000</t>
  </si>
  <si>
    <t>SITI NURAENIMKR 2010 03.0 1 03 11684028825000000</t>
  </si>
  <si>
    <t>KIKI SURWATIMKR 2010 03.0 1 03 17994033695000000</t>
  </si>
  <si>
    <t>TARINAHMKR 2013 03.0 1 025934139420000000</t>
  </si>
  <si>
    <t>JUNAEDIMKR 2012 03.0 1 03 037234109525000000</t>
  </si>
  <si>
    <t>HERMANMKKR 2013 03.0 1 018144135950000000</t>
  </si>
  <si>
    <t>ACHMAD RIFAIMKR 2012 03.0 1 062674121335000000</t>
  </si>
  <si>
    <t>H. SARDIUMU 2011 03 0 1 03 1420406271000000000</t>
  </si>
  <si>
    <t>ABIDIN HMKR 2011 03. 0 1 03 10194060297000000</t>
  </si>
  <si>
    <t>NENG UUN UNAESIHMKR 2012 03.0 1 0675641235225000000</t>
  </si>
  <si>
    <t>SONIPAHMKR 2009 03.0 1 03 348140161100000000</t>
  </si>
  <si>
    <t>PT. INSAN KARYA (AYIP ALI)04 0848 03388441000000000</t>
  </si>
  <si>
    <t>NEDI JUNAEDIMKR 2011 03.0 1 03 38764074435000000</t>
  </si>
  <si>
    <t>NURHOLIL BIN A TOSINMKR 2009 03.0 1 03 27794008715000000</t>
  </si>
  <si>
    <t>KASNITAMKR 2012 036.0 1 0730541260100000000</t>
  </si>
  <si>
    <t>SUSON SUSANTO, SEUMU 2010 03 0 1 03 396040494430000000</t>
  </si>
  <si>
    <t>MARYATIMKR 2010 03 0 1 03 16034032970000000</t>
  </si>
  <si>
    <t>PUPIT PURWANTIMKR 2009 03.0 1 03 30313978025000000</t>
  </si>
  <si>
    <t>CUCU SUMIATIMKR 2010 03.0 1 03 01224019325000000</t>
  </si>
  <si>
    <t>YUSUF KUSTIAWANUMU 2011 03.0 1 03 061840574220000000</t>
  </si>
  <si>
    <t>IIS LISMAWATIMKR 2012 03.0 1 030884106450000000</t>
  </si>
  <si>
    <t>SUHERMANMKR 2013 03.0 1 012584134735000000</t>
  </si>
  <si>
    <t>EMA MARTAMKR 2012 03.0 1  004514094515000000</t>
  </si>
  <si>
    <t>DENA FIRMANSYAHMKR 2010 03.0 1 03 08194025925000000</t>
  </si>
  <si>
    <t>SHOLAHUDIN ALAYUBMKR 2010 03.0 1 03 01304019325000000</t>
  </si>
  <si>
    <t>ADIM SIMYATI04 3571 033942930000000</t>
  </si>
  <si>
    <t>NANI SUHAENI04 0720 033955650000000</t>
  </si>
  <si>
    <t>MAMAN  MKR 2009 03 0 1 03 09233993025000000</t>
  </si>
  <si>
    <t>DAMANMKR 2010 03.0 1 03 29114042111000000</t>
  </si>
  <si>
    <t>DUSEPMKR 2013 03.0 1 0063241318100000000</t>
  </si>
  <si>
    <t>M BUDIONOMKR 2010 03.0 1 03 10614028125000000</t>
  </si>
  <si>
    <t>AHMAD HIDAYATMKR 2012 03.0 1 024594103130000000</t>
  </si>
  <si>
    <t>MELI HANDAYANIMKR 2012 03.0 1 0382441103235000000</t>
  </si>
  <si>
    <t>DUDUY SAADUDINMKR 2012 03.0 1 075524127115000000</t>
  </si>
  <si>
    <t>HM AHMAD HIDAYATMKR 2009 03.0 1 03 291040098100000000</t>
  </si>
  <si>
    <t>ABDUL HAMIDMKR 2013 03.0 1 0 023904138630000000</t>
  </si>
  <si>
    <t>TARYASIHMKR 2013 03.0 1 01260 4134750000000</t>
  </si>
  <si>
    <t>SUHERMANMKR 2013 03.0 1 02975 4141440000000</t>
  </si>
  <si>
    <t>ZAKARIA ANSOR04 0080 033946950000000</t>
  </si>
  <si>
    <t>SYARIFUDIN04 0626 033954290000000</t>
  </si>
  <si>
    <t>TATANG SUTISNAMKR 2012 03.0 1 007474095650000000</t>
  </si>
  <si>
    <t>NENENG BUDIWATIMKR 2012 03.0 1 011424096830000000</t>
  </si>
  <si>
    <t>ASEP IWANMKR 2011 03.0 1 03 59654085750000000</t>
  </si>
  <si>
    <t>WAHYUDINMKR 2009 03.0 1 03 23254003525000000</t>
  </si>
  <si>
    <t>ADE RUSMANAMKR 2010 03.0 1 03 26694040125000000</t>
  </si>
  <si>
    <t>DENIMKR 2012 03.0 1 042994112020000000</t>
  </si>
  <si>
    <t>USUP SOPYANMKR 2012 03.0 1 049104115150000000</t>
  </si>
  <si>
    <t>LINGLING NURLELAMKR 2012 03.0 1 0752241271250000000</t>
  </si>
  <si>
    <t>AHMAD JAHRUDINMKR 2009 03.0 1 03 00383982120000000</t>
  </si>
  <si>
    <t>AJAY SUJAIMKR 2011 03.0 1 03 15184063485000000</t>
  </si>
  <si>
    <t>CHIZANATUL IRFAN EL HAKIMMKR 2011 03.0 1 03 05004056750000000</t>
  </si>
  <si>
    <t>ENJENMKR 2009 03.0 1 03 09433956510000000</t>
  </si>
  <si>
    <t>ENTOM SUKANTAMKR 2009 03 0 1 03 145239969100000000</t>
  </si>
  <si>
    <t>JUMHANIMKR 2009 03 0 1 03 00293982120000000</t>
  </si>
  <si>
    <t>KUSNO LENCONOMKR 2009 03 0 1 03 046839871100000000</t>
  </si>
  <si>
    <t>MAMAN AKHMAD BAYANMKR 2009 03.0 103 34833991745000000</t>
  </si>
  <si>
    <t>MAMAY MARDIAHMKR 2009 03.0 103 27744008785000000</t>
  </si>
  <si>
    <t>PARDIMKR 2009 03.0 1 03 00293982150000000</t>
  </si>
  <si>
    <t>SATRIPMKR 2009 03 0 1 03 094339930100000000</t>
  </si>
  <si>
    <t>TUBAGUS IFAN EKA HERYADIMKR 2009 03.0 1 03 198540015100000000</t>
  </si>
  <si>
    <t>HAWASIMKR 2012 03.0 1 0368141085115000000</t>
  </si>
  <si>
    <t>SUMIATIMKR 2012 03.0 1 050544116250000000</t>
  </si>
  <si>
    <t>IMAN ISMAILMKR 2013 03.0 1 020764138180000000</t>
  </si>
  <si>
    <t>YASINTHA ROSNA DEWIMKR 2012 03.0 1 0241741026160000000</t>
  </si>
  <si>
    <t>IIM ATIKAHMKR 2012 03.0 1 046244113130000000</t>
  </si>
  <si>
    <t>DENI SOMANTRIMKR 2012 03.0 1 000834091325000000</t>
  </si>
  <si>
    <t>IITMKR 2012 03.0 1 074714126925000000</t>
  </si>
  <si>
    <t>SUHAENIMKR 2013 03.0 1 018574136810000000</t>
  </si>
  <si>
    <t>CHEVI HERMAWANMKR 2012 03.0 1 062054121130000000</t>
  </si>
  <si>
    <t>GUN GUN GUNAWANMKR 2012 03.0 1 0349841075200000000</t>
  </si>
  <si>
    <t>CACAMKR 2011 03.0 1 03 59584085790000000</t>
  </si>
  <si>
    <t>ASEP SOPIANMKR 2012 03.0 1 024504103150000000</t>
  </si>
  <si>
    <t>UUS SURDIKAMKR 2012 03.0 1 03 046274113150000000</t>
  </si>
  <si>
    <t>DANI SUPRIATNAMKR 2011 03.0 1 03 42614077075000000</t>
  </si>
  <si>
    <t>RANGGA M BARKAHMKR 2013 03.0 1 0008041285250000000</t>
  </si>
  <si>
    <t>LILIS SRI WENDAMKR 2013 03.0 1 0008041285250000000</t>
  </si>
  <si>
    <t>MOH. TOPAN NUGRAHAMKR 2013 03.0 1 011684134045000000</t>
  </si>
  <si>
    <t>YANI SURYANIMKR 2012 03.0 1 0442041124120000000</t>
  </si>
  <si>
    <t>ATARIK STEFANUSMKR 2012 03.0 1 0698241253250000000</t>
  </si>
  <si>
    <t>UDIN JAENUDIN04.1879.0338443350000000</t>
  </si>
  <si>
    <t>NENENG SUNDARIMKR 2012 03.0 1 0497341159250000000</t>
  </si>
  <si>
    <t>APE DADANG NUGRAHAMKR 2013 03.0 1  0305341416100000000</t>
  </si>
  <si>
    <t>WARDIMAHMKR 2012 03.0 1 0591141197225000000</t>
  </si>
  <si>
    <t>ISIANI WIDA PRAMESTIMKR 2012 03.0 1 0424641113100000000</t>
  </si>
  <si>
    <t>MAMAN FATHURAHMANMKR 2013 03.0 1  004314129085000000</t>
  </si>
  <si>
    <t>DADANG RIZALMKR 2012 03.0 1 0674041234160000000</t>
  </si>
  <si>
    <t>DARYAMKR 2012 03.0 1 015114099050000000</t>
  </si>
  <si>
    <t>KIKI RINI KUSWARIMKR 2012 03.0 1 034994107575000000</t>
  </si>
  <si>
    <t>ATENG RUDIANAMKR 2013 03.0 1 0187641374100000000</t>
  </si>
  <si>
    <t>NANAMKR 2010 03.0 1 03 111040284100000000</t>
  </si>
  <si>
    <t>KOSWARAMKR 2012 03.0 1 060894120660000000</t>
  </si>
  <si>
    <t>ASEP SOLEH H04 3678 033944325000000</t>
  </si>
  <si>
    <t>IHAT SITI SOLIHATMKR 2009 03 0 1 03 18323999774000000</t>
  </si>
  <si>
    <t>IIS SUHAENIMKR 2008 03.0 1 03 30333978025000000</t>
  </si>
  <si>
    <t>HENI ROHAENI04 2863 033934540000000</t>
  </si>
  <si>
    <t>ENCASMKR 2009 03,0 1 03 02643985770000000</t>
  </si>
  <si>
    <t>EMID KOSWARAMKR 2009 03 0 1 03 02643985775000000</t>
  </si>
  <si>
    <t>IIS SETIAWATI04 2355 033970715000000</t>
  </si>
  <si>
    <t>YANIMKR 2011 03.0 1 03 38264074315000000</t>
  </si>
  <si>
    <t>AGUS GUNAWANMKR 2011 03.0 1 03 56084084020000000</t>
  </si>
  <si>
    <t>LILIS WARSAHMKR 2012 03.0 1 012384097710000000</t>
  </si>
  <si>
    <t>JUARIAH RAHAYUMKR 2012 03.0 1 0416641107130000000</t>
  </si>
  <si>
    <t>DEDE SUHENDIMKR 2012 03.0 1 066404123380000000</t>
  </si>
  <si>
    <t>AGOES SOEPARMANMKR 2012 03.0 1 0560741180150000000</t>
  </si>
  <si>
    <t>SUHANDIMKR 2012 03.0 1 066404123320000000</t>
  </si>
  <si>
    <t>SRI NURDIATINMKR 2012 03.0 1 041664110750000000</t>
  </si>
  <si>
    <t>YAYA SUHAYAMKR 2013 03.0 1 026764140025000000</t>
  </si>
  <si>
    <t>ENGKUS KUSNADIMKR 2012 03.0 1 028704105050000000</t>
  </si>
  <si>
    <t>ASEP JUNAEDIMKR 2011 03.0 1 03 37604073935000000</t>
  </si>
  <si>
    <t>ROCHMAT SANJAYAMKR 2012 03.0 1 0378141102100000000</t>
  </si>
  <si>
    <t>DADI HERYANTOMKR 2013 03.0 1  026784140035000000</t>
  </si>
  <si>
    <t>UJANG SUTARDIMKR 2012 03.0 1 006154094930000000</t>
  </si>
  <si>
    <t>TATI JUARIAHMKR 2012 03.0 1 0378341102100000000</t>
  </si>
  <si>
    <t>TITIN ROSTINIMKR 2012 03.0 1 0502141159175000000</t>
  </si>
  <si>
    <t>LILIS HAYATIMKR 2012 03.0 1 046384113125000000</t>
  </si>
  <si>
    <t>HERU HERNADIMKR 2012 03.0 1 050214115980000000</t>
  </si>
  <si>
    <t>DIDI BOY SANDIMKR 2011 03.0 1 03 27234070050000000</t>
  </si>
  <si>
    <t>EEM SUHAEMIMKR 2011 03.0 1 03 50444080915000000</t>
  </si>
  <si>
    <t>ENANGMKR 2011 03.0 1 03 33534072135000000</t>
  </si>
  <si>
    <t>ASEP IWAN BUDIAWANMKR 2011 03.0 1 03 641640885100000000</t>
  </si>
  <si>
    <t>YESI WIDURI NANGGALAWATIMKR 2012 03.0 1 030954106465000000</t>
  </si>
  <si>
    <t>MEMET SUTARMATMKR 2012 03.0 1 0462541131160000000</t>
  </si>
  <si>
    <t>SITI MINTARSIHMKR 2012 03.0 1 0462541131100000000</t>
  </si>
  <si>
    <t>RATNASIHMKR 2013 03.0 1 0014741289200000000</t>
  </si>
  <si>
    <t>UDENMKR 2012 03.0 1 0244841031250000000</t>
  </si>
  <si>
    <t>HENDRA BUDIMANMKR 2012 03.0 1 0244841031250000000</t>
  </si>
  <si>
    <t>ENOK ROSTIKAMKR 2013 03.0 1 026034139650000000</t>
  </si>
  <si>
    <t>ASEP DEDE BAKTIMANMKR 2012 03.0 1 0349941075150000000</t>
  </si>
  <si>
    <t>NENENG SRI KUSNIAWATIMKR 2011 03.0 1 03 22544066870000000</t>
  </si>
  <si>
    <t>ROSITA04 1744 033964781000000</t>
  </si>
  <si>
    <t>SUWARSAMKR 2013 03.0 1 016964135540000000</t>
  </si>
  <si>
    <t>AGUS RUKMANAMKR 2012 03.0 1 0350541075100000000</t>
  </si>
  <si>
    <t>YONO WARYONOMKR 2011 03.0 1 03 60954086515000000</t>
  </si>
  <si>
    <t>AWANGMKR 2013 03.0 1 026024139610000000</t>
  </si>
  <si>
    <t>E. MIGANDIMKR 2010 03.0 1 03 07854025975000000</t>
  </si>
  <si>
    <t>AGUSTIANA DJAYUSMANMKR 2011 03.0 1 03 51094081940000000</t>
  </si>
  <si>
    <t>DEDE SALJAMKR 2012 03.0 1  0757141271125000000</t>
  </si>
  <si>
    <t>IMAN NURDINMKR 2012 03.0 1 035054107550000000</t>
  </si>
  <si>
    <t>BUDHI NUGRAHAMKR 2010 03.0 1 03 07854025920000000</t>
  </si>
  <si>
    <t>N SUDARYAMKR 2009 03.0 1 03 30333978025000000</t>
  </si>
  <si>
    <t>NURYASINMKR 2008 03.0 1 03 30333978035000000</t>
  </si>
  <si>
    <t>DARNOMKR 2013 03.0 1 0114041340250000000</t>
  </si>
  <si>
    <t>WAWAN SUWANDIMKR 2013 03.0 1 013254135150000000</t>
  </si>
  <si>
    <t>JAMHARIMKR 2008 03 0 1 03 30333978050000000</t>
  </si>
  <si>
    <t>AYEP CAHYANAMKR 2010 03.0 1 03 26614039915000000</t>
  </si>
  <si>
    <t>CUCU SUHARNAMKR 2009 03.0 1 03 01273983650000000</t>
  </si>
  <si>
    <t>JUAMKR 2012 03.0 1 046374113150000000</t>
  </si>
  <si>
    <t>TUTI YULIAWATIMKR 2013 03.0 1 011404134030000000</t>
  </si>
  <si>
    <t>RATNA SUMINARMKR 2013 03.0 1 026044139650000000</t>
  </si>
  <si>
    <t>IIE INASANIMKR 2012 03.0 1 067704123545000000</t>
  </si>
  <si>
    <t>RINNY TRIVIYANIMKR 2010 03.0 1 03 13034030325000000</t>
  </si>
  <si>
    <t>MARWIYAHMKR 2013 03.0 1 0263841396120000000</t>
  </si>
  <si>
    <t>DJOKO SULISTIOMKR 2013 03.0 1  0263741396250000000</t>
  </si>
  <si>
    <t>ENENG ARIANTIMKR 2012 03.0 1 0677141235200000000</t>
  </si>
  <si>
    <t>IDRIS MANSURMKR 2011 03.0 1 03 50124080565000000</t>
  </si>
  <si>
    <t>SOLEH RAMADHANMKR 2013 03.0 1  011074170975000000</t>
  </si>
  <si>
    <t>OKI JASMANIANTOMKR 2012 03.0 1 0439141122120000000</t>
  </si>
  <si>
    <t>YUYUNMKR 2013 03.0 1 0297541414140000000</t>
  </si>
  <si>
    <t>SACI SUNARTIMKR 2012 03.0 1 024604103125000000</t>
  </si>
  <si>
    <t>H ISOMUDIN SOMANUMKR 2013 03.0 1 0126041347200000000</t>
  </si>
  <si>
    <t>DEDI SUMARNOMKR 2013 03.0 1 0675041265200000000</t>
  </si>
  <si>
    <t>YETI NURYATIMKR 2013 03.0 1 0330641430250000000</t>
  </si>
  <si>
    <t>ASRI SUPRIYATNAMKR 2013 03.0 1 033064143030000000</t>
  </si>
  <si>
    <t>H. CUCU A SAHIDINMKR 2012 03.0 1 050014115960000000</t>
  </si>
  <si>
    <t>AMINAHMKR 2012 03.0 1 050004115915000000</t>
  </si>
  <si>
    <t>M IBNU KARJONOMKR 2013 03.0 1 006134131780000000</t>
  </si>
  <si>
    <t>IMAS ROHAYATIMKR 2012 03.0 1 075624127175000000</t>
  </si>
  <si>
    <t>NIA KUSMIATIMKR 2012 03.0 1 056484118330000000</t>
  </si>
  <si>
    <t>Teguh KapriantoroMKR 2013 03.0  1 0500341533100000000</t>
  </si>
  <si>
    <t>JUMHADI04 3392 033938110000000</t>
  </si>
  <si>
    <t>TATANG HIDAYATMKR 2012 03.0 1 0 28924105090000000</t>
  </si>
  <si>
    <t>JUJU JUHAENIMKR 2012 03.0 1 0 240841026175000000</t>
  </si>
  <si>
    <t>R IIS SUHARTI, SEMKR 2012 03.0 1 0215441012250000000</t>
  </si>
  <si>
    <t>AHMAD YANIMKR 2012 03.0 1 062034121185000000</t>
  </si>
  <si>
    <t>SAMSU MARDANIMKR 2013 03.0 1 0063041318200000000</t>
  </si>
  <si>
    <t>TAWUR MURYANTOMKR 2012 03.0 1 075314127180000000</t>
  </si>
  <si>
    <t>RENDY MEGANTARAMKR 2009 03 0 1 03 36304017535000000</t>
  </si>
  <si>
    <t>YADI MULYADIMKR 2012 03.0 1 0673941234250000000</t>
  </si>
  <si>
    <t>TEDI SUPENO ARDIANAMKR 2013 03.0 1 0124641347100000000</t>
  </si>
  <si>
    <t>YAYAH HERLIAHMKR 2012 03.0 1 0683041239100000000</t>
  </si>
  <si>
    <t>ENGKOS SUHARAMKR 2013 03.0 1 025164139050000000</t>
  </si>
  <si>
    <t>WIWIN SUPARTINIMKR 2012 03.0 1 049114115150000000</t>
  </si>
  <si>
    <t>HERI ABDUL RASYIDMKR 2012 03.0 1 036004108595000000</t>
  </si>
  <si>
    <t>YAYAT RUHIYATMKR 2008 03.0 1 03 29243977780000000</t>
  </si>
  <si>
    <t>SUPRIYONOMKR 2013 03.0 1 0124641347150000000</t>
  </si>
  <si>
    <t>YAYANG MAULANMKR 2012 03.0 1 038234110320000000</t>
  </si>
  <si>
    <t>DIDIN KOMARUDINMKR 2012 03.0 1 0491141151200000000</t>
  </si>
  <si>
    <t>E. SYAEFULOH BMKR 2012 03.0 1 034124107450000000</t>
  </si>
  <si>
    <t>NANIMKR 2012 03.0 1 0671141234130000000</t>
  </si>
  <si>
    <t>AYI SUPARMANMKR 2012 03.0 1 062764121330000000</t>
  </si>
  <si>
    <t>NENENG EMAMKR 2012 03.0 1 010754132925000000</t>
  </si>
  <si>
    <t>NENG HERNAWATIMKR 2013 03,0 1 023464138615000000</t>
  </si>
  <si>
    <t>ILHAM DAROJATMKR 2014 03.0 1 012624173650000000</t>
  </si>
  <si>
    <t>RAHMATMKR 2013 03.0 1 024894138940000000</t>
  </si>
  <si>
    <t>HENDRAMKR 2012 03.0 1 061914121125000000</t>
  </si>
  <si>
    <t>IJA SURYANAMKR 2013 03.0 1 018874137430000000</t>
  </si>
  <si>
    <t>SAMUN MKR 2013 03.0 1 0044541290150000000</t>
  </si>
  <si>
    <t>JULKARNAENMKR 2013 03.0 1 000324127850000000</t>
  </si>
  <si>
    <t>NAZIULLAHMKR 2012 03.0 1 0674741235220000000</t>
  </si>
  <si>
    <t>HERI SABARMKR 2013 03.0 1 0124641347100000000</t>
  </si>
  <si>
    <t>SULAEMANMKR 2013 03.0 1 030084141630000000</t>
  </si>
  <si>
    <t>EUISMKR 2012 03.0 1 0499841159250000000</t>
  </si>
  <si>
    <t>MAEMUNAHMKR 2013 03.0 1 0260341396130000000</t>
  </si>
  <si>
    <t>BAMBANG SUNDORO AJIMKR 2013 03.0 1 0126941347150000000</t>
  </si>
  <si>
    <t>LALAMKR 2012 03.0  1 0499841159250000000</t>
  </si>
  <si>
    <t>SAHMADMKR 2013 03.0 1 026034139660000000</t>
  </si>
  <si>
    <t>KARYATIMKR 2013 03.0 1 0595341593150000000</t>
  </si>
  <si>
    <t>DAYATMKR 2013 03.0 1 033064143014000000</t>
  </si>
  <si>
    <t>AI RONENGSIHMKR 2012 03.0 1 0378741102100000000</t>
  </si>
  <si>
    <t>UNANGMKR 2013 03.0 1 0247141389200000000</t>
  </si>
  <si>
    <t>RONI GUNAWANMKR 2012 03.0 1 0761041271125000000</t>
  </si>
  <si>
    <t>MULYANAMKR 2013 03.0 1 0132641351250000000</t>
  </si>
  <si>
    <t>DIAN SUPITAWATIMKR 2013 03.0 1 0123341347150000000</t>
  </si>
  <si>
    <t>DEDE ROMLIMKR 2013 03.0 1 0123341347150000000</t>
  </si>
  <si>
    <t>NANDANG ABDURAHMANMKR 2013 03.0 1 0108341333120000000</t>
  </si>
  <si>
    <t>MIMIN LASMINIMKR 2013 03.0 1 059534159350000000</t>
  </si>
  <si>
    <t>ABAS SULAEMANMKR 2012 03.0  1 036834108550000000</t>
  </si>
  <si>
    <t>LINA RESMIANAMKR 2012 03.0  1 044504112980000000</t>
  </si>
  <si>
    <t>ASEP FAUZIMKR 2013 03.0 1 028554141126000000</t>
  </si>
  <si>
    <t>DEDEN MKR 2013 03.0 1 0330641430250000000</t>
  </si>
  <si>
    <t>JUARIAHMKR 2013 03.0 1 00590413058000000</t>
  </si>
  <si>
    <t>ANDRIE HADISUDIANTOMKR 2013 03.0 1 0001941277190000000</t>
  </si>
  <si>
    <t>CECEP WAWAN ZAENAL MUTAQINMKR 2013 03.0 1 021454138196000000</t>
  </si>
  <si>
    <t>PT. PENAUMU 2013 03.0 1 06117415995000000000</t>
  </si>
  <si>
    <t>1120628000049</t>
  </si>
  <si>
    <t>1120810000209</t>
  </si>
  <si>
    <t>1110406000120</t>
  </si>
  <si>
    <t>1130207001692</t>
  </si>
  <si>
    <t>1121228000075</t>
  </si>
  <si>
    <t>1130221000973</t>
  </si>
  <si>
    <t>1121228000184</t>
  </si>
  <si>
    <t>1120925000694</t>
  </si>
  <si>
    <t>1120302000124</t>
  </si>
  <si>
    <t>1121109000738</t>
  </si>
  <si>
    <t>1130222000941</t>
  </si>
  <si>
    <t>1070625000110</t>
  </si>
  <si>
    <t>1100525000395</t>
  </si>
  <si>
    <t>1130220001396</t>
  </si>
  <si>
    <t>1051221000440</t>
  </si>
  <si>
    <t>1120604000715</t>
  </si>
  <si>
    <t>1120425000343</t>
  </si>
  <si>
    <t>1111228000065</t>
  </si>
  <si>
    <t>1120911000558</t>
  </si>
  <si>
    <t>1090407001371</t>
  </si>
  <si>
    <t>1091110000731</t>
  </si>
  <si>
    <t>1120426000336</t>
  </si>
  <si>
    <t>1130220001174</t>
  </si>
  <si>
    <t>1121227000310</t>
  </si>
  <si>
    <t>1120626000104</t>
  </si>
  <si>
    <t>1120525000450</t>
  </si>
  <si>
    <t>1130325000167</t>
  </si>
  <si>
    <t>1080704000415</t>
  </si>
  <si>
    <t>1130128000110</t>
  </si>
  <si>
    <t>1120417000843</t>
  </si>
  <si>
    <t>1120528000343</t>
  </si>
  <si>
    <t>1110822000296</t>
  </si>
  <si>
    <t>1130206001137</t>
  </si>
  <si>
    <t>1121126000100</t>
  </si>
  <si>
    <t>1130320001375</t>
  </si>
  <si>
    <t>1130110001128</t>
  </si>
  <si>
    <t>1120713000745</t>
  </si>
  <si>
    <t>1130313001136</t>
  </si>
  <si>
    <t>1130123000700</t>
  </si>
  <si>
    <t>1130116001135</t>
  </si>
  <si>
    <t>CWDI</t>
  </si>
  <si>
    <t>LB.010.000061</t>
  </si>
  <si>
    <t>BC.021.000274</t>
  </si>
  <si>
    <t>SRAG</t>
  </si>
  <si>
    <t>BC.021.000249</t>
  </si>
  <si>
    <t>PDLR</t>
  </si>
  <si>
    <t>LB.008.000161</t>
  </si>
  <si>
    <t>CB.008.000161</t>
  </si>
  <si>
    <t>LF.021.000114</t>
  </si>
  <si>
    <t>BTJJ</t>
  </si>
  <si>
    <t>LF.008.000039</t>
  </si>
  <si>
    <t>LB.007.000177</t>
  </si>
  <si>
    <t>RCPG</t>
  </si>
  <si>
    <t>RANCAPANGGUNG</t>
  </si>
  <si>
    <t>LB.021.000022</t>
  </si>
  <si>
    <t>LF.021.000013</t>
  </si>
  <si>
    <t>LF.007.000048</t>
  </si>
  <si>
    <t>BC.008.000079</t>
  </si>
  <si>
    <t>LB.008.000010</t>
  </si>
  <si>
    <t>CMHI</t>
  </si>
  <si>
    <t>LENI SETIAWATI</t>
  </si>
  <si>
    <t>LMBG</t>
  </si>
  <si>
    <t>CC.008.000077</t>
  </si>
  <si>
    <t>ULAMMN</t>
  </si>
  <si>
    <t>DAVID HANJULU</t>
  </si>
  <si>
    <t>CD.010.000072</t>
  </si>
  <si>
    <t>LB.010.000011</t>
  </si>
  <si>
    <t>CC.010.000022</t>
  </si>
  <si>
    <t>CD.021.000024.R</t>
  </si>
  <si>
    <t>CC.021.000108</t>
  </si>
  <si>
    <t>BC.021.000025</t>
  </si>
  <si>
    <t>BC.021.000048</t>
  </si>
  <si>
    <t>CC.021.000025</t>
  </si>
  <si>
    <t>CB.009.000048</t>
  </si>
  <si>
    <t>CC.009.000048</t>
  </si>
  <si>
    <t>CC.008.000051.R</t>
  </si>
  <si>
    <t>CB.008.000055</t>
  </si>
  <si>
    <t>LB.021.000014</t>
  </si>
  <si>
    <t>LF.021.000004</t>
  </si>
  <si>
    <t>LF.021.000010</t>
  </si>
  <si>
    <t>ARIZON SAPUTRA</t>
  </si>
  <si>
    <t>AGUS NUGROHO</t>
  </si>
  <si>
    <t>SAMSU SUNARYO</t>
  </si>
  <si>
    <t>AYI ROMLI</t>
  </si>
  <si>
    <t>ASEP ASMARA BUDI</t>
  </si>
  <si>
    <t>NGADIMUN</t>
  </si>
  <si>
    <t>MINARSIH</t>
  </si>
  <si>
    <t>FAJAR DWIYANTO</t>
  </si>
  <si>
    <t>MTG 2016 03.00 02 110 1 002487</t>
  </si>
  <si>
    <t>MTG 2016 03.00 02 110 1 001945</t>
  </si>
  <si>
    <t>MTG 2008 03.0 1 03 3006</t>
  </si>
  <si>
    <t>MTG 2011 03.0 1 03 6440</t>
  </si>
  <si>
    <t>MTG 2009 03.0 1 03
2248</t>
  </si>
  <si>
    <t>MTG 2015 03.0 1 04325</t>
  </si>
  <si>
    <t>MTG 2015 03.0 1 10569</t>
  </si>
  <si>
    <t>MTG 2011 03.0 1 03 4878</t>
  </si>
  <si>
    <t>MTG 2014 03.0 1 03497</t>
  </si>
  <si>
    <t>053/CBN/CTP/2017</t>
  </si>
  <si>
    <t>284/PLB-KGB/2017</t>
  </si>
  <si>
    <t>16/BJR-KKONS/2016</t>
  </si>
  <si>
    <t>0239/MJY-OPS/2016</t>
  </si>
  <si>
    <t>0222/BDG-OPS/2017</t>
  </si>
  <si>
    <t>021/SMI-KON/2016</t>
  </si>
  <si>
    <t>0186/PWK-SMG/2016</t>
  </si>
  <si>
    <t>595/CMS-OPS/2016</t>
  </si>
  <si>
    <t>0509/IND-TRS/2016</t>
  </si>
  <si>
    <t>781/IND-KON/MKT/2016</t>
  </si>
  <si>
    <t>3334/P/C.3/V/2017</t>
  </si>
  <si>
    <t>3346/P/C.3/V/2017</t>
  </si>
  <si>
    <t>1160819000439</t>
  </si>
  <si>
    <t>1160603001056</t>
  </si>
  <si>
    <t>1081118001023</t>
  </si>
  <si>
    <t>1111019000401</t>
  </si>
  <si>
    <t>1090716000051</t>
  </si>
  <si>
    <t>1100719000415</t>
  </si>
  <si>
    <t>1150324000227</t>
  </si>
  <si>
    <t>1150806000218</t>
  </si>
  <si>
    <t>1110704000056</t>
  </si>
  <si>
    <t>1140716000400</t>
  </si>
  <si>
    <t>KCP CITEUREUP</t>
  </si>
  <si>
    <t>CABANG PALABUHAN RATU</t>
  </si>
  <si>
    <t>KCP PASAR SIMPANG</t>
  </si>
  <si>
    <t>KCP TERISI</t>
  </si>
  <si>
    <t>RINI DIANI</t>
  </si>
  <si>
    <t>MIMIN MILYAWATI</t>
  </si>
  <si>
    <t>ENUR</t>
  </si>
  <si>
    <t>NINING RATNA NINGSIH</t>
  </si>
  <si>
    <t>EDI SUPARDI</t>
  </si>
  <si>
    <t>SOEPRIJONO</t>
  </si>
  <si>
    <t>ASEP RAHMAT KOMARA</t>
  </si>
  <si>
    <t>AJAT SULISTIO FIRDAUS</t>
  </si>
  <si>
    <t>ELIS NURHAYATI</t>
  </si>
  <si>
    <t>FITRIA MUHAROMAH</t>
  </si>
  <si>
    <t>MTG 2014 03.0 2 02153</t>
  </si>
  <si>
    <t>MTG 2014 03.0 2 03743</t>
  </si>
  <si>
    <t>MTG 2014 03.0 2 04484</t>
  </si>
  <si>
    <t>MTG 2014 03.0 2 03744</t>
  </si>
  <si>
    <t>MTG 2014 03.0 2 05397</t>
  </si>
  <si>
    <t>MTG 2015 03.0 2 06111</t>
  </si>
  <si>
    <t>MTG 2015 03.0 2 04768</t>
  </si>
  <si>
    <t>057/S-BDG/RCK/2016</t>
  </si>
  <si>
    <t>456/S-BDG/RCK/2016</t>
  </si>
  <si>
    <t>059/S-BDG/RCK/2017</t>
  </si>
  <si>
    <t>060/S-BDG/RCK/2017</t>
  </si>
  <si>
    <t>457/S-BDG/RCK/2016</t>
  </si>
  <si>
    <t>058/S-BDG/RCK/2017</t>
  </si>
  <si>
    <t>384/S-BDG/RCK/2016</t>
  </si>
  <si>
    <t>383/S-BDG/RCK/2016</t>
  </si>
  <si>
    <t>150/S-BRG/MGA/2017</t>
  </si>
  <si>
    <t>187/S-BRG/MGA/2017</t>
  </si>
  <si>
    <t>251/S-BRG/MGA/2017</t>
  </si>
  <si>
    <t>3339/P/C.3/V/2017</t>
  </si>
  <si>
    <t>3345/P/C.3/V/2017</t>
  </si>
  <si>
    <t>5170502003503</t>
  </si>
  <si>
    <t>5170502003953</t>
  </si>
  <si>
    <t>5170502004349</t>
  </si>
  <si>
    <t>5170502003552</t>
  </si>
  <si>
    <t>5170502003515</t>
  </si>
  <si>
    <t>5170502004052</t>
  </si>
  <si>
    <t>5170502003655</t>
  </si>
  <si>
    <t>5170502003460</t>
  </si>
  <si>
    <t>5320502005405</t>
  </si>
  <si>
    <t>5320201011462</t>
  </si>
  <si>
    <t>5320502006643</t>
  </si>
  <si>
    <t>A PULWAN APRIANTO</t>
  </si>
  <si>
    <t>NELTA SARI</t>
  </si>
  <si>
    <t>MARSILAN</t>
  </si>
  <si>
    <t>ASEP SOLIHUDIN</t>
  </si>
  <si>
    <t>DENI MOCHAMAD</t>
  </si>
  <si>
    <t>DAYAN ADITYA</t>
  </si>
  <si>
    <t>ELA NURHAYATI</t>
  </si>
  <si>
    <t>M AZIS GUNAWAN</t>
  </si>
  <si>
    <t>SANDI ZAELANI</t>
  </si>
  <si>
    <t>DODDY SAEFUDIN</t>
  </si>
  <si>
    <t>DAUMI</t>
  </si>
  <si>
    <t>BENY</t>
  </si>
  <si>
    <t>DADANG SULAEMAN</t>
  </si>
  <si>
    <t>YOSEP TAUFIK HIDAYAT</t>
  </si>
  <si>
    <t>GALIH PRIMATARA</t>
  </si>
  <si>
    <t>IDA WIDANINGSIH</t>
  </si>
  <si>
    <t>SEPI MULYAWATI</t>
  </si>
  <si>
    <t>SARIMANAH</t>
  </si>
  <si>
    <t>TRI HANDAYANI</t>
  </si>
  <si>
    <t>RIANY SETIAWAN</t>
  </si>
  <si>
    <t>ELVIN</t>
  </si>
  <si>
    <t>NANI SUMIATI</t>
  </si>
  <si>
    <t>HENDRI SUAGANA</t>
  </si>
  <si>
    <t>EUIS ROKAYAH</t>
  </si>
  <si>
    <t>NINING DEWI R</t>
  </si>
  <si>
    <t>WINI HANDAYANI</t>
  </si>
  <si>
    <t>HERI HERMAWAN</t>
  </si>
  <si>
    <t>RINA HERDYANA</t>
  </si>
  <si>
    <t>EUIS KOMALASARI</t>
  </si>
  <si>
    <t>YANTI NURMAYANTI</t>
  </si>
  <si>
    <t>SAPITRI</t>
  </si>
  <si>
    <t>SANDRALITA TANDRA</t>
  </si>
  <si>
    <t>ISAH</t>
  </si>
  <si>
    <t>RINA AGUSTINA</t>
  </si>
  <si>
    <t>HERMAWAN</t>
  </si>
  <si>
    <t>ANDRI SONJAYA</t>
  </si>
  <si>
    <t>SIGIT RENALDY</t>
  </si>
  <si>
    <t>JUJU ROYANI</t>
  </si>
  <si>
    <t>HIKMAT DARNITA</t>
  </si>
  <si>
    <t>INONG SUKAESIH</t>
  </si>
  <si>
    <t>AI ELI NURHAYATI</t>
  </si>
  <si>
    <t>ASEP HASAN SAEFUDIN</t>
  </si>
  <si>
    <t>DEWI JOHANA</t>
  </si>
  <si>
    <t>SUHANDA</t>
  </si>
  <si>
    <t>MIMI</t>
  </si>
  <si>
    <t>EDI SUPRIATNA</t>
  </si>
  <si>
    <t>MOCHAMAD SAPRIL</t>
  </si>
  <si>
    <t>WATIN</t>
  </si>
  <si>
    <t>RIAH JUMRIAH</t>
  </si>
  <si>
    <t>CEPI</t>
  </si>
  <si>
    <t>INDRA PERMANA</t>
  </si>
  <si>
    <t>RISTINA NAINGGOLAN</t>
  </si>
  <si>
    <t>CUCU YUNINGSIH</t>
  </si>
  <si>
    <t>SARDIA</t>
  </si>
  <si>
    <t>JIMMY NOVEL SANDI</t>
  </si>
  <si>
    <t>YENI NURHAENI</t>
  </si>
  <si>
    <t>WIWI SHOLICHA</t>
  </si>
  <si>
    <t>GUGI AFRIAL</t>
  </si>
  <si>
    <t>ONENG</t>
  </si>
  <si>
    <t>JAJANG ROHIMI</t>
  </si>
  <si>
    <t>UJANG SUMARNA</t>
  </si>
  <si>
    <t>SAKRI</t>
  </si>
  <si>
    <t>GANJAR NURHADIANSAH</t>
  </si>
  <si>
    <t>TRIYATI</t>
  </si>
  <si>
    <t>ROSTINI</t>
  </si>
  <si>
    <t>EMA RISMAWATI</t>
  </si>
  <si>
    <t>ERONIS MASITHA</t>
  </si>
  <si>
    <t>DEDI ADANG</t>
  </si>
  <si>
    <t>AJAT MULYADI</t>
  </si>
  <si>
    <t>ADI SURIPTO</t>
  </si>
  <si>
    <t xml:space="preserve">CUCUN </t>
  </si>
  <si>
    <t>DENNY SUGIARTO</t>
  </si>
  <si>
    <t>TARSAN</t>
  </si>
  <si>
    <t>ISTI RANI SUSANTI</t>
  </si>
  <si>
    <t>NANA ALIANA NURYANA</t>
  </si>
  <si>
    <t>TJAHYADI SUPRIYADI</t>
  </si>
  <si>
    <t>ASEP DINDIN SAEPUDIN</t>
  </si>
  <si>
    <t>ARIES RAKA BUDIMAN</t>
  </si>
  <si>
    <t>YENI WARSITA</t>
  </si>
  <si>
    <t>WARGO</t>
  </si>
  <si>
    <t>MEILYANA PRASETYA</t>
  </si>
  <si>
    <t>AAS ASNAWATI</t>
  </si>
  <si>
    <t>DEDE SUPRIATNA</t>
  </si>
  <si>
    <t>TONY ARDY</t>
  </si>
  <si>
    <t>TARSA</t>
  </si>
  <si>
    <t>SITI BARIAH</t>
  </si>
  <si>
    <t>LILIS LISTIARINI</t>
  </si>
  <si>
    <t>WIDA TRIYANI</t>
  </si>
  <si>
    <t>IRDAN SETIAWAN</t>
  </si>
  <si>
    <t>TENI LILIS PURWATI</t>
  </si>
  <si>
    <t>SOFIA INDRIANI</t>
  </si>
  <si>
    <t>NURYANTI SUBAKTI</t>
  </si>
  <si>
    <t>NENG ANI SURYANI</t>
  </si>
  <si>
    <t>ENUNG</t>
  </si>
  <si>
    <t>AA ROBANDI</t>
  </si>
  <si>
    <t>TEDI TANJUNG</t>
  </si>
  <si>
    <t>IRA PURNAMAWATI</t>
  </si>
  <si>
    <t>SABRINA PEDJU</t>
  </si>
  <si>
    <t>PRAYITNO</t>
  </si>
  <si>
    <t>MAE NURHAYATI</t>
  </si>
  <si>
    <t>CECEP SUWARMAN</t>
  </si>
  <si>
    <t>ERNA IRAWATI</t>
  </si>
  <si>
    <t>RATNAYU</t>
  </si>
  <si>
    <t>MUKHLISIN SOBARI</t>
  </si>
  <si>
    <t>TANA</t>
  </si>
  <si>
    <t>JOKO LELONO</t>
  </si>
  <si>
    <t>APONG</t>
  </si>
  <si>
    <t>DESI ANDRIANSARI</t>
  </si>
  <si>
    <t>KHAIRIYAH ASSEGAF</t>
  </si>
  <si>
    <t>YUNUS SUHANA</t>
  </si>
  <si>
    <t>ENDAH</t>
  </si>
  <si>
    <t>ENAN YUNARSIH</t>
  </si>
  <si>
    <t>SOPI APRIANTI</t>
  </si>
  <si>
    <t>RISNA VERLIANA</t>
  </si>
  <si>
    <t>JAJANG SURAHMAT</t>
  </si>
  <si>
    <t>CUCU ALIPAH</t>
  </si>
  <si>
    <t>AGUS RUHIAT</t>
  </si>
  <si>
    <t>NYIMAS TITING WINI</t>
  </si>
  <si>
    <t>RIAN RIWAYANTO</t>
  </si>
  <si>
    <t>TINA KRISTIANA MELATI DEWI</t>
  </si>
  <si>
    <t>FRANSISKA NOVELITA LAURINE</t>
  </si>
  <si>
    <t>ASEP SUMPENA</t>
  </si>
  <si>
    <t>HERIANA SUHARTO</t>
  </si>
  <si>
    <t>RIKA MEDIAWATI</t>
  </si>
  <si>
    <t>LOSY HAMZAH NURAENI</t>
  </si>
  <si>
    <t>LELA NURLELA</t>
  </si>
  <si>
    <t>VELANI FATMAWATI</t>
  </si>
  <si>
    <t>DAUD HASNA LUBIS</t>
  </si>
  <si>
    <t>NENDEN SRI RAHAYU</t>
  </si>
  <si>
    <t>ELFITRI PEBRIANI</t>
  </si>
  <si>
    <t>ASEP APENDI</t>
  </si>
  <si>
    <t>ADE HAMDI</t>
  </si>
  <si>
    <t>SANDI HERMAWAN</t>
  </si>
  <si>
    <t>ASEP RIKI</t>
  </si>
  <si>
    <t>RUDY HANDOKO</t>
  </si>
  <si>
    <t>HERI WIBOWO</t>
  </si>
  <si>
    <t>ANTON SUGIANTO</t>
  </si>
  <si>
    <t>SULAIMAN</t>
  </si>
  <si>
    <t>TEGUH MULYADI</t>
  </si>
  <si>
    <t>OKTAVIAN LISDIANA</t>
  </si>
  <si>
    <t>YANTI ROSYANTI</t>
  </si>
  <si>
    <t>DEDE KOSASIH</t>
  </si>
  <si>
    <t>MIFDA MUSLIM</t>
  </si>
  <si>
    <t>FADLI SYAEFUL RACHMAN</t>
  </si>
  <si>
    <t>AYU LISNA HATI</t>
  </si>
  <si>
    <t>ROSYANTI SATYA</t>
  </si>
  <si>
    <t>TIKA KARTIKA</t>
  </si>
  <si>
    <t>UJANG ATEP</t>
  </si>
  <si>
    <t>RITA NURSIAH</t>
  </si>
  <si>
    <t>ICEU ROHAENI</t>
  </si>
  <si>
    <t>PUGUH WIDIA PERTIWI</t>
  </si>
  <si>
    <t>RACHMADI BAYU OKTARA</t>
  </si>
  <si>
    <t>RUKIAH</t>
  </si>
  <si>
    <t>SRI WAHYUENI</t>
  </si>
  <si>
    <t>CEP YUDIANA NURDIN</t>
  </si>
  <si>
    <t>ANA SURYANA</t>
  </si>
  <si>
    <t>AHMAD EFENDI</t>
  </si>
  <si>
    <t>TINI S</t>
  </si>
  <si>
    <t>SANTI SUSILAWATI</t>
  </si>
  <si>
    <t>DEWI SANTIKA</t>
  </si>
  <si>
    <t>LENI SUKMAELANI</t>
  </si>
  <si>
    <t>DEDE KURNIA</t>
  </si>
  <si>
    <t>I GUSTI BAGUS GILANG PANGERAN</t>
  </si>
  <si>
    <t>ARIS MUNANDAR</t>
  </si>
  <si>
    <t>YOYO</t>
  </si>
  <si>
    <t>TEDI TRIADI</t>
  </si>
  <si>
    <t>OMAN PERMANA</t>
  </si>
  <si>
    <t>ROSITA D KARTIKA</t>
  </si>
  <si>
    <t>HARLI</t>
  </si>
  <si>
    <t>HERTI UTARI</t>
  </si>
  <si>
    <t>RUDIMAN</t>
  </si>
  <si>
    <t>WIWI WIDIAWATI</t>
  </si>
  <si>
    <t>ARNOLDFUS PUTRAMA</t>
  </si>
  <si>
    <t>RIKA RAHAYU</t>
  </si>
  <si>
    <t>ENDANG ROCHMAN</t>
  </si>
  <si>
    <t>AHYAD</t>
  </si>
  <si>
    <t>NENG YAYAH</t>
  </si>
  <si>
    <t>FITRIA ANGGRAENI</t>
  </si>
  <si>
    <t>IRFAN SUSILO</t>
  </si>
  <si>
    <t>ENGKAN ZAELANI</t>
  </si>
  <si>
    <t>SISKA PRADEWINI</t>
  </si>
  <si>
    <t>DANIEL KUSMARA</t>
  </si>
  <si>
    <t>MKR 2015 03.0 1 03542</t>
  </si>
  <si>
    <t>MKR 2015 03.0 1 04456</t>
  </si>
  <si>
    <t>MKR 2015 03.0 1 12141</t>
  </si>
  <si>
    <t>MKR 2015 03.0 1 06951</t>
  </si>
  <si>
    <t>MKR 2015 03.0 1 11393</t>
  </si>
  <si>
    <t>MKR 2015 03.0 1 02110</t>
  </si>
  <si>
    <t>MKR 2015 03.0 1 04461</t>
  </si>
  <si>
    <t>MKR 2015 03.0 1 02117</t>
  </si>
  <si>
    <t>MKR 2015 03.0 1 08576</t>
  </si>
  <si>
    <t>MKR 2015 03.0 1 02116</t>
  </si>
  <si>
    <t>MKR 2015 03.0 1 12144</t>
  </si>
  <si>
    <t>MKR 2015 03.0 1 10659</t>
  </si>
  <si>
    <t>MKR 2015 03.0 1 12129</t>
  </si>
  <si>
    <t>MKR 2015 03.0 1 14063</t>
  </si>
  <si>
    <t>MKR 2015 03.0 1 04459</t>
  </si>
  <si>
    <t>MKR 2015 03.0 1 04460</t>
  </si>
  <si>
    <t>MKR 2015 03.0 1 03436</t>
  </si>
  <si>
    <t>MKR 2015 03.0 1 02330</t>
  </si>
  <si>
    <t>MKR 2015 03.0 1 07710</t>
  </si>
  <si>
    <t>MKR 2015 03.0 1 08060</t>
  </si>
  <si>
    <t>MKR 2015 03,0 1 11232</t>
  </si>
  <si>
    <t>MKR 2015 03.0 1 11228</t>
  </si>
  <si>
    <t>MKR 2016 03.0 1 00816</t>
  </si>
  <si>
    <t>MKR 2016 03.0 1 00817</t>
  </si>
  <si>
    <t>MKR 2015 03.0 1 13209</t>
  </si>
  <si>
    <t>MKR 2015 03.0 1 11216</t>
  </si>
  <si>
    <t>MKR 2015 03.0 1 11226</t>
  </si>
  <si>
    <t>MKR 2015 03.0 1 13200</t>
  </si>
  <si>
    <t>MKR 2015 03.0 1 12121</t>
  </si>
  <si>
    <t>MKR 2015 03.0 1 03577</t>
  </si>
  <si>
    <t>MKR 2015 03.0 1 06943</t>
  </si>
  <si>
    <t>MKR 2015 03.0 1 09760</t>
  </si>
  <si>
    <t>MKR 2015 03.0 1 06938</t>
  </si>
  <si>
    <t>MKR 2015 03.0 1 10680</t>
  </si>
  <si>
    <t>MKR 2015 03.0 1 02272</t>
  </si>
  <si>
    <t>MKR 2015 03.0 1 08552</t>
  </si>
  <si>
    <t>MKR 2015 03.0 1 04439</t>
  </si>
  <si>
    <t>MKR 2015 03.0 1 04437</t>
  </si>
  <si>
    <t>MKR 2015 03.0 1 09746</t>
  </si>
  <si>
    <t>MKR 2015 03.0 1 11369</t>
  </si>
  <si>
    <t>MKR 2015 03.0 1 10665</t>
  </si>
  <si>
    <t>MKR 2015 03.0 1 11359</t>
  </si>
  <si>
    <t>MKR 2015 03.0 1 06905</t>
  </si>
  <si>
    <t>MKR 2015 03.0 1 09742</t>
  </si>
  <si>
    <t>MKR 2015 03.0 1 08354</t>
  </si>
  <si>
    <t>MKR 2015 03.0 1 06908</t>
  </si>
  <si>
    <t>MKR 2015 03.0 1 08546</t>
  </si>
  <si>
    <t>MKR 2015 03.0 1 04434</t>
  </si>
  <si>
    <t>MKR 2015 03.0 1 03161</t>
  </si>
  <si>
    <t>MKR 2015 03.0 1 11467</t>
  </si>
  <si>
    <t>MKR 2015 03.0 1 10048</t>
  </si>
  <si>
    <t>MKR 2015 03.0 1 05164</t>
  </si>
  <si>
    <t>MKR 2015 03.0 1 04420</t>
  </si>
  <si>
    <t>MKR 2015 03.0 1 02619</t>
  </si>
  <si>
    <t>MKR 2015 03.0 1 02615</t>
  </si>
  <si>
    <t>MKR 2015 03.0 1 02616</t>
  </si>
  <si>
    <t>MKR 2015 03.0 1 00614</t>
  </si>
  <si>
    <t>MKR 2015 03.0 1 03142</t>
  </si>
  <si>
    <t>MKR 2015 03.0 1 03143</t>
  </si>
  <si>
    <t>MKR 2015 03.0 1 03147</t>
  </si>
  <si>
    <t>MKR 2015 03.0 1 03132</t>
  </si>
  <si>
    <t>MKR 2015 03.0 1 06918</t>
  </si>
  <si>
    <t>MKR 2015 03.0 1 00608</t>
  </si>
  <si>
    <t>MKR 2017 03.00 01 1 000523</t>
  </si>
  <si>
    <t>MKR 2015 03.0 1 10661</t>
  </si>
  <si>
    <t>MKR 2015 03.0 1 13356</t>
  </si>
  <si>
    <t>MKR 2015 03.0 1 04475</t>
  </si>
  <si>
    <t>MKR 2015 03.0 1 09991</t>
  </si>
  <si>
    <t>MKR 2016 03.0 1 00963</t>
  </si>
  <si>
    <t>MKR 2015 03.0 1 08582</t>
  </si>
  <si>
    <t>MKR 2016 03.0 1 00153</t>
  </si>
  <si>
    <t>MKR 2015 03.0 1 06980</t>
  </si>
  <si>
    <t>MKR 2015 03.0 1 06971</t>
  </si>
  <si>
    <t>MKR 2015 03.0 1 11436</t>
  </si>
  <si>
    <t>MKR 2015 03.0 1 03526</t>
  </si>
  <si>
    <t>MKR 2015 03.0 1 04481</t>
  </si>
  <si>
    <t>MKR 2016 03.0 1 00441</t>
  </si>
  <si>
    <t>B.I-KDRKMK-0751/V/2016 </t>
  </si>
  <si>
    <t>B.I-KDRKMK-0751/V/2016</t>
  </si>
  <si>
    <t>18-04-2016 </t>
  </si>
  <si>
    <t>B.I-KDRKMK-7463/IV/2016(103351)</t>
  </si>
  <si>
    <t>B.I-KDRKMK-0762/V/2016</t>
  </si>
  <si>
    <t>19-04-2016 </t>
  </si>
  <si>
    <t>B.I-KDRKMK-0775/V/2016 </t>
  </si>
  <si>
    <t>B.I-KDRKMK-0775/V/2016</t>
  </si>
  <si>
    <t>B.I-KDRKMK-0775/VI/2016</t>
  </si>
  <si>
    <t>B.I-KDRKMK-0767/VII/2016(103351)</t>
  </si>
  <si>
    <t>B.I-KDRKMK-0767/VII/2016(065959) </t>
  </si>
  <si>
    <t>B.I-KDRKMK-0767/VII/2016(103351) </t>
  </si>
  <si>
    <t>B.I-KDRKMK-0767/V/2016</t>
  </si>
  <si>
    <t>B.I-KDRKMK-0767/V/2016 </t>
  </si>
  <si>
    <t>B.I-KDRKMK-0767/III/2016(103351)</t>
  </si>
  <si>
    <t>B.I-KDRKMK-0767/III/2016(103351) </t>
  </si>
  <si>
    <t>B.I-KDRKMK-0762//2015</t>
  </si>
  <si>
    <t>28-12-2015 </t>
  </si>
  <si>
    <t>B.I-KDRKMK-7006/V/2016</t>
  </si>
  <si>
    <t>B.2838B/KC-VI/MKR/07/2016</t>
  </si>
  <si>
    <t>B.866/KC-VI/MKR/3/2016</t>
  </si>
  <si>
    <t>B.290/UNIT/MKR/VIII/2016</t>
  </si>
  <si>
    <t>B.100/UNIT/MKR/IV/2016</t>
  </si>
  <si>
    <t>B.133/766/XI/2016</t>
  </si>
  <si>
    <t>B.711/MKR/XI/2016</t>
  </si>
  <si>
    <t>B./UD/9/MOP/9/2016</t>
  </si>
  <si>
    <t>B.657/MKR/III/2016</t>
  </si>
  <si>
    <t>B.655/MKR/I/2016</t>
  </si>
  <si>
    <t>B.88/757/8/2015</t>
  </si>
  <si>
    <t>B.106/757/9/2015</t>
  </si>
  <si>
    <t>B.59/4326/7/2015</t>
  </si>
  <si>
    <t>B.55/4326/7/2015</t>
  </si>
  <si>
    <t>B.93/4326/9/2015</t>
  </si>
  <si>
    <t>B.167/4326/5/2015</t>
  </si>
  <si>
    <t>B.178/7509/6/2015</t>
  </si>
  <si>
    <t>B.89/3682/9/2015</t>
  </si>
  <si>
    <t>B.46/3682/8/2015</t>
  </si>
  <si>
    <t>B.186/3682/2/2015</t>
  </si>
  <si>
    <t>B.39/7920/2/2015</t>
  </si>
  <si>
    <t>B.46/7520/4/2015</t>
  </si>
  <si>
    <t>B.34/7920/4/2015</t>
  </si>
  <si>
    <t>B.43/7920/5/2015</t>
  </si>
  <si>
    <t>352/5/2015</t>
  </si>
  <si>
    <t>B.397/746/6/2015</t>
  </si>
  <si>
    <t>B.443/745/5/2015</t>
  </si>
  <si>
    <t>B.464/749/6/2015</t>
  </si>
  <si>
    <t>B.414/749/4/2015</t>
  </si>
  <si>
    <t>B.85/3678/7/2015</t>
  </si>
  <si>
    <t>B.259/748/3/2015</t>
  </si>
  <si>
    <t>B.249/748/2/2015</t>
  </si>
  <si>
    <t>B.113/749/7/2015</t>
  </si>
  <si>
    <t>B.348/749/3/2015</t>
  </si>
  <si>
    <t>B.111/749/7/2015</t>
  </si>
  <si>
    <t>B.4100-KC.VI/MKR/11/2016</t>
  </si>
  <si>
    <t>B.4017-KC.VI/MKR/11/2016</t>
  </si>
  <si>
    <t>B.4184A-KC.VI/MKR/12/2016</t>
  </si>
  <si>
    <t>B.9495-KC/VI/MKR/10/2015</t>
  </si>
  <si>
    <t>B.9984-KC-VI/MKR/11/2015</t>
  </si>
  <si>
    <t>B.10664-VI/KC/MKR/12/2015</t>
  </si>
  <si>
    <t>B.4430-KC.VI/MKR/09/2016</t>
  </si>
  <si>
    <t>B.126-KC.VI/MKR/I/2017</t>
  </si>
  <si>
    <t>B. 1287-KC.VI/MKR/07/2016</t>
  </si>
  <si>
    <t>B. 1120C-KC.VI/MKR/06/2016</t>
  </si>
  <si>
    <t>B. 498A-KC.VI/MKR/03/2016</t>
  </si>
  <si>
    <t>B. 695-KC.VI/MKR/04/2016</t>
  </si>
  <si>
    <t>B. 923-KC.VI/MKR/05/2016</t>
  </si>
  <si>
    <t>B. 542-KC.VI/MKR/03/2017</t>
  </si>
  <si>
    <t>B. 1506-KC.VI/MKR/08/2016</t>
  </si>
  <si>
    <t>B. 1958-KC.VI/MKR/10/2016</t>
  </si>
  <si>
    <t>B. 1286-KC.VI/MKR/07/2016</t>
  </si>
  <si>
    <t>B. 1985-KC.VI/MKR/10/2016</t>
  </si>
  <si>
    <t>B.4836.VI/KC/ADK/11/2016</t>
  </si>
  <si>
    <t>3272/P/C.3/V/2017</t>
  </si>
  <si>
    <t>3270/P/C.3/V/2017</t>
  </si>
  <si>
    <t>3326/P/C.3/V/2017</t>
  </si>
  <si>
    <t>3441/P/C.3/V/2017</t>
  </si>
  <si>
    <t>3322/P/C.3/V/2017</t>
  </si>
  <si>
    <t>3327/P/C.3/V/2017</t>
  </si>
  <si>
    <t>3218/P/C.3/V/2017</t>
  </si>
  <si>
    <t>3217/P/C.3/V/2017</t>
  </si>
  <si>
    <t>3220/P/C.3/V/2017</t>
  </si>
  <si>
    <t>3328/P/C.3/V/2017</t>
  </si>
  <si>
    <t>3330/P/C.3/V/2017</t>
  </si>
  <si>
    <t>3222/P/C.3/V/2017</t>
  </si>
  <si>
    <t>3331/P/C.3/V/2017</t>
  </si>
  <si>
    <t>3269/P/C.3/V/2017</t>
  </si>
  <si>
    <t>077201006118103</t>
  </si>
  <si>
    <t>077201005948107</t>
  </si>
  <si>
    <t>076601005529100</t>
  </si>
  <si>
    <t>077401010446106</t>
  </si>
  <si>
    <t>077401010522106</t>
  </si>
  <si>
    <t>099201009157108</t>
  </si>
  <si>
    <t>099201008867108</t>
  </si>
  <si>
    <t>099201008941106</t>
  </si>
  <si>
    <t>099201008839105</t>
  </si>
  <si>
    <t>078201006133106</t>
  </si>
  <si>
    <t>088701016761109</t>
  </si>
  <si>
    <t>078201005827100</t>
  </si>
  <si>
    <t>087101005110106</t>
  </si>
  <si>
    <t>087101005100101</t>
  </si>
  <si>
    <t>087101005176102</t>
  </si>
  <si>
    <t>088701016779102</t>
  </si>
  <si>
    <t>088701016304101</t>
  </si>
  <si>
    <t>088701016206109</t>
  </si>
  <si>
    <t>088701017074107</t>
  </si>
  <si>
    <t>088701016178102</t>
  </si>
  <si>
    <t>088701016825107</t>
  </si>
  <si>
    <t>088701016744107</t>
  </si>
  <si>
    <t>76801005899105</t>
  </si>
  <si>
    <t>NARIPAN</t>
  </si>
  <si>
    <t>BANCEUY</t>
  </si>
  <si>
    <t>CIROYOM</t>
  </si>
  <si>
    <t>CIKUTRA BARAT</t>
  </si>
  <si>
    <t>KARANGPAWITAN</t>
  </si>
  <si>
    <t>BATURADEN</t>
  </si>
  <si>
    <t>SUKAMAJU</t>
  </si>
  <si>
    <t>CABANG SOEKARNO HATTA</t>
  </si>
  <si>
    <t>A.W. KURNIA</t>
  </si>
  <si>
    <t>WATI MULYAWATI</t>
  </si>
  <si>
    <t>PEPEN IGOR SOPENDI</t>
  </si>
  <si>
    <t>RAFIKA ZAKARIA</t>
  </si>
  <si>
    <t>NOVIANTY HERLINAWATI</t>
  </si>
  <si>
    <t>BAYU TRI HANDOKO SUNARTO</t>
  </si>
  <si>
    <t>RITA RATNA SUMINAR</t>
  </si>
  <si>
    <t>TATANG RUHIMAT</t>
  </si>
  <si>
    <t>YULI YULIANTI</t>
  </si>
  <si>
    <t>INA KURNIATI</t>
  </si>
  <si>
    <t>ACEP MURSADAD</t>
  </si>
  <si>
    <t>EARLYANA LUKMANSYACH</t>
  </si>
  <si>
    <t>ELA NURLAELASARI</t>
  </si>
  <si>
    <t>MOH. RIDWAN</t>
  </si>
  <si>
    <t>HAEPPY PELITA PUTRI</t>
  </si>
  <si>
    <t>SONSON SONJAYA</t>
  </si>
  <si>
    <t>HARIZA IVANCAMILLE</t>
  </si>
  <si>
    <t>RENI ROKAYAH</t>
  </si>
  <si>
    <t>MKR 2015 03.0 01 1 01979</t>
  </si>
  <si>
    <t>MKR 2016 03.00 02 2 000480</t>
  </si>
  <si>
    <t>MKR 2015 03.0 2 01676</t>
  </si>
  <si>
    <t>MKR 2016 03.0 01 1 02306</t>
  </si>
  <si>
    <t>MKR 2016 03.0 01 1  07448</t>
  </si>
  <si>
    <t>MKR 2016 03.0 01 1 09269</t>
  </si>
  <si>
    <t>MKR 2016 03.0 01 1 13975</t>
  </si>
  <si>
    <t>MKR 2016 03.0 01 1 18509</t>
  </si>
  <si>
    <t>MKR 2016 03.0 01 1 06632</t>
  </si>
  <si>
    <t>MKR 2015 03.0 1 09393</t>
  </si>
  <si>
    <t>MKR 2016 03.0 01 1 13076</t>
  </si>
  <si>
    <t>MKR 2016 03.0 01 1 13974</t>
  </si>
  <si>
    <t>MKR 2016 03.0 01 1 07108</t>
  </si>
  <si>
    <t>MKR 2016 03.0 01 1 07086</t>
  </si>
  <si>
    <t>MKR 2016 03.00 02 0 000484</t>
  </si>
  <si>
    <t>MKR 2016 03.00 02 0 000397</t>
  </si>
  <si>
    <t>MKR 2017 03.00 02 0 0000541</t>
  </si>
  <si>
    <t>MKR 2017 03.00 02 0 000549</t>
  </si>
  <si>
    <t>MKR 2016 03.00 02 0 000525</t>
  </si>
  <si>
    <t>MKR 2015 03.0 1 01024</t>
  </si>
  <si>
    <t>MKR 2016 03.0  01 1 09815</t>
  </si>
  <si>
    <t>58/KREASI/KLAIM.13132/2017</t>
  </si>
  <si>
    <t>91/KLAIM/60200/IV/2017</t>
  </si>
  <si>
    <t>95/KLAIM/60200/IV/2017</t>
  </si>
  <si>
    <t>39/KLAIM.13323/IV/2017</t>
  </si>
  <si>
    <t>110/KLAIM.1360/KREASI/2017</t>
  </si>
  <si>
    <t>135/KLAIM/13331/IV/2017</t>
  </si>
  <si>
    <t>155/KLAIM/13331/V/2017</t>
  </si>
  <si>
    <t>194/13339/2017</t>
  </si>
  <si>
    <t>195/13341/2017</t>
  </si>
  <si>
    <t>35/10.09.00/2017</t>
  </si>
  <si>
    <t>32/13344/KLAIM/2017</t>
  </si>
  <si>
    <t>ALL/13115/00/2017</t>
  </si>
  <si>
    <t>31/KREASI/13315/2017</t>
  </si>
  <si>
    <t>65/13155.00/2017</t>
  </si>
  <si>
    <t>301/10.54.00/2017</t>
  </si>
  <si>
    <t>303/10.54.00/2017</t>
  </si>
  <si>
    <t>305/10.54.00/2017</t>
  </si>
  <si>
    <t>302/10.54.00/2017</t>
  </si>
  <si>
    <t>279/10.54.00/2017</t>
  </si>
  <si>
    <t>128/KLAIM.KREASI/13266/V/2017</t>
  </si>
  <si>
    <t>116/KLAIM.KREASI/13271/V/2017</t>
  </si>
  <si>
    <t>3219/P/C.3/V/2017</t>
  </si>
  <si>
    <t>3221/P/C.3/V/2017</t>
  </si>
  <si>
    <t>3223/P/C.3/V/2017</t>
  </si>
  <si>
    <t>3323/P/C.3/V/2017</t>
  </si>
  <si>
    <t>3335/P/C.3/V/2017</t>
  </si>
  <si>
    <t>3337/P/C.3/V/2017</t>
  </si>
  <si>
    <t>3338/P/C.3/V/2017</t>
  </si>
  <si>
    <t>3340/P/C.3/V/2017</t>
  </si>
  <si>
    <t>3341/P/C.3/V/2017</t>
  </si>
  <si>
    <t>3350/P/C.3/V/2017</t>
  </si>
  <si>
    <t>3349/P/C.3/V/2017</t>
  </si>
  <si>
    <t>3348/P/C.3/V/2017</t>
  </si>
  <si>
    <t>3336/P/C.3/V/2017</t>
  </si>
  <si>
    <t>BPKB NO. K07607681</t>
  </si>
  <si>
    <t>BPKB NO. I09893283</t>
  </si>
  <si>
    <t>BPKB NO. K07564346</t>
  </si>
  <si>
    <t>BPKB NO. K01475873</t>
  </si>
  <si>
    <t>BPKB NO. I11942508</t>
  </si>
  <si>
    <t>BPKB NO. G1496173H</t>
  </si>
  <si>
    <t>BPKB NO. J05867788</t>
  </si>
  <si>
    <t>BPKB:K11091188</t>
  </si>
  <si>
    <t>BPKB: L12922364</t>
  </si>
  <si>
    <t>BPKB: L13123500</t>
  </si>
  <si>
    <t>BPKB: K11051967</t>
  </si>
  <si>
    <t>BPKB NO. M05797663 &amp; K01145501 &amp; L08903809</t>
  </si>
  <si>
    <t>BPKB NO. J05949084</t>
  </si>
  <si>
    <t>BPKB NO. G1724363H</t>
  </si>
  <si>
    <t>BPKB NO. K07558264</t>
  </si>
  <si>
    <t>BPKB NO. L10408614</t>
  </si>
  <si>
    <t>BPKB NO. K11162162</t>
  </si>
  <si>
    <t>BPKB NO. H05635747</t>
  </si>
  <si>
    <t>BPKB NO. J03107545</t>
  </si>
  <si>
    <t>BPKB:I06564819</t>
  </si>
  <si>
    <t>BPKB: LO896999O</t>
  </si>
  <si>
    <t>1313215030000784</t>
  </si>
  <si>
    <t>6020016140000133/ARRUM/2016</t>
  </si>
  <si>
    <t>6020015140000077/ARRUM/2015</t>
  </si>
  <si>
    <t>1332316030000019</t>
  </si>
  <si>
    <t>1316016030000064</t>
  </si>
  <si>
    <t>1333116030000251</t>
  </si>
  <si>
    <t>1333116030000475</t>
  </si>
  <si>
    <t>1333916030000601</t>
  </si>
  <si>
    <t>133411603000002</t>
  </si>
  <si>
    <t>1316115030002789</t>
  </si>
  <si>
    <t>1334816030000180</t>
  </si>
  <si>
    <t>1314716030000996</t>
  </si>
  <si>
    <t>1335816030000049</t>
  </si>
  <si>
    <t>1315516030000106</t>
  </si>
  <si>
    <t>6020616140001427/ARRUM/2016</t>
  </si>
  <si>
    <t>6020616140001120/ARRUM/2016</t>
  </si>
  <si>
    <t>6020616140001799/ARRUM/2016</t>
  </si>
  <si>
    <t>6020616140001872/ARRUM/2016</t>
  </si>
  <si>
    <t>6020616140001591/ARRUM/2016</t>
  </si>
  <si>
    <t>1326615030000095</t>
  </si>
  <si>
    <t>1327116030000085</t>
  </si>
  <si>
    <t>UPS JATINANGOR</t>
  </si>
  <si>
    <t>UPC BOJONG SOANG</t>
  </si>
  <si>
    <t>UPC RANCABOLANG</t>
  </si>
  <si>
    <t>H AHMAD DEDDY SETIA</t>
  </si>
  <si>
    <t>HERYADI</t>
  </si>
  <si>
    <t>ANTON KURNIAWAN S.SOS</t>
  </si>
  <si>
    <t>ENDANG CUCU</t>
  </si>
  <si>
    <t>MKR 2015 03.0 1 09424</t>
  </si>
  <si>
    <t>MKR 2015 03.0 1 11354</t>
  </si>
  <si>
    <t>S-045/PNM-CMH/III/2017</t>
  </si>
  <si>
    <t>S-044/PNM-CMH/III/2017</t>
  </si>
  <si>
    <t>S-065/PNM-CMH/IV/2017</t>
  </si>
  <si>
    <t>S-062/PNM-CMH/IV/2017</t>
  </si>
  <si>
    <t>3131/P/C.3/V/2017</t>
  </si>
  <si>
    <t>STPK NO. 511.3/193/DISKOPERINDAG</t>
  </si>
  <si>
    <t>SHM NO. 562</t>
  </si>
  <si>
    <t>SHM NO. 372</t>
  </si>
  <si>
    <t>AJB NO. 50/2014</t>
  </si>
  <si>
    <t>BC.021.000265</t>
  </si>
  <si>
    <t>BC.021.000267</t>
  </si>
  <si>
    <t>BC.017.000026</t>
  </si>
  <si>
    <t>CB.021.000134</t>
  </si>
  <si>
    <t>1121220000865</t>
  </si>
  <si>
    <t>1111110000094</t>
  </si>
  <si>
    <t>1120322000636</t>
  </si>
  <si>
    <t>0187337293300</t>
  </si>
  <si>
    <t>1121120000698</t>
  </si>
  <si>
    <t>1121022000240</t>
  </si>
  <si>
    <t>1130123001035</t>
  </si>
  <si>
    <t>1121107000890</t>
  </si>
  <si>
    <t>1121213000267</t>
  </si>
  <si>
    <t>1130321000720</t>
  </si>
  <si>
    <t>1130523001036</t>
  </si>
  <si>
    <t>1130213000895</t>
  </si>
  <si>
    <t>1130325000602</t>
  </si>
  <si>
    <t>1130123000867</t>
  </si>
  <si>
    <t>1130320000740</t>
  </si>
  <si>
    <t>1121213000256</t>
  </si>
  <si>
    <t>1130220000992</t>
  </si>
  <si>
    <t>1121213000755</t>
  </si>
  <si>
    <t>1120919000645</t>
  </si>
  <si>
    <t>1121025000456</t>
  </si>
  <si>
    <t>1120306000963</t>
  </si>
  <si>
    <t>1110112000750</t>
  </si>
  <si>
    <t>1091118000533</t>
  </si>
  <si>
    <t>1120706000797</t>
  </si>
  <si>
    <t>1080905000146</t>
  </si>
  <si>
    <t>1130121001002</t>
  </si>
  <si>
    <t>1110621000718</t>
  </si>
  <si>
    <t>1120924000211</t>
  </si>
  <si>
    <t>1120810001038</t>
  </si>
  <si>
    <t>1080711001107</t>
  </si>
  <si>
    <t>1120322000439</t>
  </si>
  <si>
    <t>1120718000165</t>
  </si>
  <si>
    <t>1121210000534</t>
  </si>
  <si>
    <t>1120803000321</t>
  </si>
  <si>
    <t>1120810001040</t>
  </si>
  <si>
    <t>1121226000346</t>
  </si>
  <si>
    <t>1120613001265</t>
  </si>
  <si>
    <t>1111213000411</t>
  </si>
  <si>
    <t>1120806001015</t>
  </si>
  <si>
    <t>1120528000153</t>
  </si>
  <si>
    <t>Apong</t>
  </si>
  <si>
    <t>1121221001496</t>
  </si>
  <si>
    <t>1120816000824</t>
  </si>
  <si>
    <t>1080313000430</t>
  </si>
  <si>
    <t>SRI MURTINI</t>
  </si>
  <si>
    <t>1130321000991</t>
  </si>
  <si>
    <t>1120615000979</t>
  </si>
  <si>
    <t>1111116000210</t>
  </si>
  <si>
    <t>1121128000061</t>
  </si>
  <si>
    <t>1130325000256</t>
  </si>
  <si>
    <t>Ade</t>
  </si>
  <si>
    <t>1121109000456</t>
  </si>
  <si>
    <t>0114/Krd-Lmb/2015</t>
  </si>
  <si>
    <t>1091001000009</t>
  </si>
  <si>
    <t>433/TAM/SPD/2013</t>
  </si>
  <si>
    <t>Samsi Budhiman</t>
  </si>
  <si>
    <t>1121126000499</t>
  </si>
  <si>
    <t>1120220000457</t>
  </si>
  <si>
    <t>1121010000969</t>
  </si>
  <si>
    <t>1080918000750</t>
  </si>
  <si>
    <t>ApongMKR 2013 03.0 1 0039241290100000000</t>
  </si>
  <si>
    <t>BOROQ TECHNICAL INDUSTRY CV</t>
  </si>
  <si>
    <t>Area</t>
  </si>
  <si>
    <t>PIPIH SUPRIATNA DINATA A.MDMKR 2015 03.0 2 071054219810000000</t>
  </si>
  <si>
    <t>MUMUN MAEMUNAHMKR 2015 03.0 1 02853421086300000</t>
  </si>
  <si>
    <t>AHMAD FAJAR NUR ALAMMKR 2014 03.0 2 036004188510000000</t>
  </si>
  <si>
    <t>ALFARIS RENWARISMKR 2015 03.0 2 059304216085000000</t>
  </si>
  <si>
    <t>ANDI GINANJARMKR 2014 03.0 2 04279419718000000</t>
  </si>
  <si>
    <t>AHMAD ZAINI HIMAWANMKR 2015 03.0 1 1070806-Oct-1517000000</t>
  </si>
  <si>
    <t>ANDONI RANDAMKR 2015 03.0 1 06997421957500000</t>
  </si>
  <si>
    <t>ANI MARYANIMKR 2015 03.0 1 017594208311000000</t>
  </si>
  <si>
    <t>DEDE SETIAWANMKR 2015 03.0 1 0552126-May-157000000</t>
  </si>
  <si>
    <t>ANIS KHOIRUNISAMKR 2015 03.0 1 062064217250000000</t>
  </si>
  <si>
    <t>ASEP ADIT SETIAMKR 2015 03.0 1 0105742066120000000</t>
  </si>
  <si>
    <t>ASEP KOMARMKR 2015 03.0 1 03083421096000000</t>
  </si>
  <si>
    <t>ASEP RAHMATMKR 2011 03.0 2 03 3150407147000000</t>
  </si>
  <si>
    <t>ASEP RAHMATMKR 2011 03.0 2 03 1248406236300000</t>
  </si>
  <si>
    <t>DANI HERMAWANMKR 2015 03.0 01  1 00745423077500000</t>
  </si>
  <si>
    <t>ASEP SUTISNAMKR 2015 03.0 1 00628420528000000</t>
  </si>
  <si>
    <t>EKA SOLIHATMKR 2015 03.0 1 059764216516000000</t>
  </si>
  <si>
    <t>AYI PIRMANMKR 2011 03.0 2 03 2651406949000000</t>
  </si>
  <si>
    <t>CAHYANAMKR 2011 03.0 2 03 0906405927000000</t>
  </si>
  <si>
    <t>CICIN YULIANIMKR 2015 03.0 1 05492421494500000</t>
  </si>
  <si>
    <t>CINDY FAUZIAH ARIEFMKR 2015 03.0 2 04559419557000000</t>
  </si>
  <si>
    <t>DADANG TOMI SMKR 2015 03.0 1 01312420755000000</t>
  </si>
  <si>
    <t>ELI MELIASARIMKR 2015 03.0 1 053144214455000000</t>
  </si>
  <si>
    <t>INDRA SURYAMKR 2015 03.0 01  1 01985423256500000</t>
  </si>
  <si>
    <t>DEDI SUTARYADIMKR 03.0 01 1 08149422264500000</t>
  </si>
  <si>
    <t>DEDEH RODIAHMKR 2014 03.0 2 05124419887500000</t>
  </si>
  <si>
    <t>EDI PRAYITNOMKR 2010 03.0 2 03 36224046924000000</t>
  </si>
  <si>
    <t>H HILMAN RMKR 2011 03.0 2 03 265140694100000000</t>
  </si>
  <si>
    <t>DEWI PUDJI LESTARIMKR 2015 03.0 1 06053421677000000</t>
  </si>
  <si>
    <t>DEWI SEKARWANGIMKR 2014 03.0 2 02224418077000000</t>
  </si>
  <si>
    <t>IDA RUDIAWATIMKR 2011 03.0 2 03 4180407596500000</t>
  </si>
  <si>
    <t>DWI RAHMADANIMKR 2015 03.0 1 08352422349100000</t>
  </si>
  <si>
    <t>E HANDRIANAMKR 2015 03.0 2 0358242114105000000</t>
  </si>
  <si>
    <t>EDEN RUHIYATMKR 2015 03.0 1 017144208240000000</t>
  </si>
  <si>
    <t>KASNOMKR 2011 03.0 2 03 3149407144000000</t>
  </si>
  <si>
    <t>KURNIA SETIAWANMKR 2015 03.0 2 016744208275000000</t>
  </si>
  <si>
    <t>NANDANGMKR 2011 03.0 2 03 2651406947000000</t>
  </si>
  <si>
    <t>ELLY ROSMIATYMKR 2015 03.0 1 00822420555600000</t>
  </si>
  <si>
    <t>SONI RAHMAT SYAHMKR 2011 03.0 2 03 3150407147500000</t>
  </si>
  <si>
    <t>SRI WAHYU MUDJIYEMMKR 2014 03.0 2 051144198840000000</t>
  </si>
  <si>
    <t>ENOK HODIJAH,DRAMKR 2013 03.0 2 012844134890000000</t>
  </si>
  <si>
    <t>ENUNG HERLINAMKR 2015 03.0 1 030854210915000000</t>
  </si>
  <si>
    <t>TUTI HADIATI SEMKR 2010 03.0 2 03 42624051135000000</t>
  </si>
  <si>
    <t>ETI AGUSTINAMKR 2015 03.0 1 016174208280000000</t>
  </si>
  <si>
    <t>EUIS SUKARLINAMKR 2015 03.0 1 01994423253000000</t>
  </si>
  <si>
    <t>FAJAR MUHAMADMKR 2015 03.0 01 1 03431 4236750000000</t>
  </si>
  <si>
    <t>YATIE SOEHARYATIEMKR 2010 03.0 2 03 4262405118000000</t>
  </si>
  <si>
    <t>H. MIPTAHUDINMKR 2015 03.0 1 005404204573000000</t>
  </si>
  <si>
    <t>H. MOCH. MUSYAFAK, SHMKR 2015 03.0 1 0972442263135000000</t>
  </si>
  <si>
    <t>DENDEN RAMDHANIMKR 2015 03.0 2 001484202535000000</t>
  </si>
  <si>
    <t>HERNI SUBAKTIMKR 2014 03.0 2 04953419703000000</t>
  </si>
  <si>
    <t>HERNI SUBAKTIMKR 2011 03.0 2 03 2650406947000000</t>
  </si>
  <si>
    <t>DODI SETIAWANMKR 2015 03.0 2 017664208395000000</t>
  </si>
  <si>
    <t>IIS SOLIHATMKR 2015 03.0 1 01983420868000000</t>
  </si>
  <si>
    <t>ELMI FAHADILAHMKR 2014 03.0 2 040514191391000000</t>
  </si>
  <si>
    <t>LUKI WIRYAWANMKR 2015 03.0 2 004954204110000000</t>
  </si>
  <si>
    <t>MUHAMMAD ANDRYA ILYASAMKR 2014 03.0 2 049624197160000000</t>
  </si>
  <si>
    <t>IVAN HOE MORDEKHAYMKR 2015 03.0 1 0548142149100000000</t>
  </si>
  <si>
    <t>IYA SETIAWATIMKR 2015 03.0 1 068494219290000000</t>
  </si>
  <si>
    <t>SLAMET PRIYADIMKR 2015 03.0 2 017664208375000000</t>
  </si>
  <si>
    <t>K. NABABANMKR 2015 03.0 1 02635420896000000</t>
  </si>
  <si>
    <t>SRI WAHYUNINGSIHMKR 2015 03.0 2 004964204111000000</t>
  </si>
  <si>
    <t>KOANDAWATIMKR 2015 03.0 1 028454210810000000</t>
  </si>
  <si>
    <t>KOMARMKR 2015 03.0 1 08339422344000000</t>
  </si>
  <si>
    <t>ABANMKR 2015 03.0 1 0528042143100000000</t>
  </si>
  <si>
    <t>KURNIAWAN S.PDMTG 2014 03.0 2 018874178226900000</t>
  </si>
  <si>
    <t>ADE IRPAN SYAHPUTRAMKR 2015 03.0 1 052814214322000000</t>
  </si>
  <si>
    <t>LILIK BABYANTOMKR 2015 03.0 1 059974216665000000</t>
  </si>
  <si>
    <t>LILIS LISNAWATIMKR 2015 03.0 1 06877421938000000</t>
  </si>
  <si>
    <t>ANING KARYATIMKR 2015 03.0 1 0528542143105000000</t>
  </si>
  <si>
    <t>LUCKY KURNIAWAN HIDAYATMKR 2015 03.0 1 0872042241105000000</t>
  </si>
  <si>
    <t>ASEP ROHMANMKR 2015 03.0 1 039774211681000000</t>
  </si>
  <si>
    <t>ASMARNIMKR 2015 03.0 1 05280421435000000</t>
  </si>
  <si>
    <t>MOCH. FREDY DELFIAN, Amd.MKR 2014 03.0 2 009174171660000000</t>
  </si>
  <si>
    <t>DENI ARIANDIMKR 2015 03.0 1 10125422695200000</t>
  </si>
  <si>
    <t>ERWINA KARTIKA YULIANAMKR 2015 03.0 1 061044217010000000</t>
  </si>
  <si>
    <t>NELLY APISCAMKR 2015 03.0 1 09573422628500000</t>
  </si>
  <si>
    <t>NENENG JUBAEDAHMKR 2015 03.0 1 03084424757600000</t>
  </si>
  <si>
    <t>NINA SETIANIMKR 2015 03.0 1 03437423679200000</t>
  </si>
  <si>
    <t>IRVAN NURIDWANMKR 2015 03.0 1 10128422697700000</t>
  </si>
  <si>
    <t>NUNUNG KARYATIMKR 2015 03.0 1 083384223415500000</t>
  </si>
  <si>
    <t>NOVI HERMAWATIMKR 2015 03.0 1 05283421436000000</t>
  </si>
  <si>
    <t>OLIHMKR 2015 03.0 1 00565420476000000</t>
  </si>
  <si>
    <t>PIPINMKR 2013 03.0 2 01284413486000000</t>
  </si>
  <si>
    <t>RISMAWATIMKR 2015 03.0 1 052814214319000000</t>
  </si>
  <si>
    <t>RITAMKR 2015 03.0 1 06961421954900000</t>
  </si>
  <si>
    <t>RENDRA NAUVAL PALAPAMKR 2015 03.0 1 0198342086150000000</t>
  </si>
  <si>
    <t>RENTA ERIYANTI SIHOMBINGMKR 2015 03.0 1 04912421378000000</t>
  </si>
  <si>
    <t>SUGIMANMKR 2015 03.0 2 06962421954500000</t>
  </si>
  <si>
    <t>TAUFIK NURDINMKR 2015 03.0 1 021344232518000000</t>
  </si>
  <si>
    <t>TINI MULYANTINIMKR 2015 03.0 2 00750420546000000</t>
  </si>
  <si>
    <t>NURHAYATI SANDRAMKR 2015 03.0 1 02800421077000000</t>
  </si>
  <si>
    <t>SRI KASTUTININGSIHMKR 2015 03.0 1 09437422613500000</t>
  </si>
  <si>
    <t>RONNY FIRDAUSMKR 2015 03.0 01 0358029-Dec-1511900000</t>
  </si>
  <si>
    <t>RADEN YUNANTO PERWIRA BUWANAMKR 2015 03.0 1 006254238177000000</t>
  </si>
  <si>
    <t>SRIYANIMKR 2015 03.0 1 04912421377000000</t>
  </si>
  <si>
    <t>BOBBY OKTAVIANDRAMKR 2015 03.0 1 0213917-Nov-157000000</t>
  </si>
  <si>
    <t>TATAT NURHAYATIMKR 2013 03.0 2 00585413039800000</t>
  </si>
  <si>
    <t>HENDRI GUNAWANMKR 2015 03.0 1 07000421957000000</t>
  </si>
  <si>
    <t>BERNABAS BASTIAN PANABMKR 2015 03.0 1 09962422645600000</t>
  </si>
  <si>
    <t>TISNA SETIAWANMKR 2015 03.0 1 05514421505000000</t>
  </si>
  <si>
    <t>ANDI SETIAWANMKR 2015 03.0 2 124014232640000000</t>
  </si>
  <si>
    <t>UDIN SANUDINMKR 2015 03.0 1 09782422634000000</t>
  </si>
  <si>
    <t>UNTUNG PERMADIMKR 2015 03.0 1 015934208210000000</t>
  </si>
  <si>
    <t>DEDI TATA KARMITAMKR 2015 03.0 2 06017421665000000</t>
  </si>
  <si>
    <t>HERI RAHMATMKR 2015 03.0 2 12399423265500000</t>
  </si>
  <si>
    <t>WILDAN NURDIANSYAH ANWARMKR 2015 03.0 1 048994213735000000</t>
  </si>
  <si>
    <t>YANA SURYANAMKR 2015 03.0 1 048194213628000000</t>
  </si>
  <si>
    <t>ITOH NURELAHMKR 2015 03.0 2 062694217360000000</t>
  </si>
  <si>
    <t>YETI SUMIYATIMKR 03.0 01 1 03425423676000000</t>
  </si>
  <si>
    <t>YOYOH YOHANAMKR 2015 03.0 1 01758420837500000</t>
  </si>
  <si>
    <t>YULIYANTI, SPMKR 2015 03.0 1 0411442117150000000</t>
  </si>
  <si>
    <t>YUSUFMKR 2015 03.0 1 06876421935000000</t>
  </si>
  <si>
    <t>HESTI YULIASIH, SEMKR 2015 03.0 1 06003421669400000</t>
  </si>
  <si>
    <t>YUSEP KUSNADIMKR 2015 03.0 1 069594219512000000</t>
  </si>
  <si>
    <t>AI SUKAESIHMKR 2015 03.0 1 10186422725000000</t>
  </si>
  <si>
    <t>JENNY TENLYMKR 2014 03.0 2 05394420045000000</t>
  </si>
  <si>
    <t>LAY WEN HAWMKR 2015 03.0 2 058744215311000000</t>
  </si>
  <si>
    <t>MASTIKAMKR 2015 03.0 2 08982422438000000</t>
  </si>
  <si>
    <t>R. ALDRIN ALDRIANTOMKR 2014 03.0 2 05391420045000000</t>
  </si>
  <si>
    <t>WENDYMKR 2015 03.0 2 05874421535000000</t>
  </si>
  <si>
    <t>ENCENG AANMKR 2015 03.0 1 081524222610000000</t>
  </si>
  <si>
    <t>LINDA MARLINDAMKR 2015 03.0 1 008374205580000000</t>
  </si>
  <si>
    <t>R DENNY SUBRATAMKR 2015 03.0 01   1 020714232516000000</t>
  </si>
  <si>
    <t>WATI RAHMAWATIMKR 2015 03.0 1 059404216310000000</t>
  </si>
  <si>
    <t>SUPATMOMKR 2015 03.0 1 03867421155500000</t>
  </si>
  <si>
    <t>META GUSTAMANMKR 2015 03.0 1 008384205510000000</t>
  </si>
  <si>
    <t>ENTIN SUTIANIMKR 2015 03.0 1 059394216325000000</t>
  </si>
  <si>
    <t>YUDI SAFAATMKR 2015 03.0 1 038674211510000000</t>
  </si>
  <si>
    <t>SULASIHMKR 2015 03.01 1 0212417-Nov-157500000</t>
  </si>
  <si>
    <t>SARIPUDINMKR 2015 03.0 1 06838421918000000</t>
  </si>
  <si>
    <t>IRSALMKR 2015 03.0 1 06049421677000000</t>
  </si>
  <si>
    <t>LINA KARLINAMKR 2015 03.0 1 054614214610000000</t>
  </si>
  <si>
    <t>DENI SUNARYA, STMKR 2015 03.0 1 06119421715000000</t>
  </si>
  <si>
    <t>NINA DWIYANTIMKR 2015 03.0 1 07988422195000000</t>
  </si>
  <si>
    <t>DOVY HADIANSYAH, SHMKR 2015 03.0 1 079884221945000000</t>
  </si>
  <si>
    <t>AA SUPARMANMKR 2015 03.0 1 034704235740000000</t>
  </si>
  <si>
    <t>ROSIDINMKR 2015 03.0 1 03472423676000000</t>
  </si>
  <si>
    <t>RIFYAL ACHAMD FACHRIMKR 2015 03.0 1 115004229915000000</t>
  </si>
  <si>
    <t>HJ. IFA DIAH SARIFAMKR 2016 03.0 1 04114-R142524150000000</t>
  </si>
  <si>
    <t>JAJANG NURDINMKR 2013 03.0 2 058234157531000000</t>
  </si>
  <si>
    <t>TEDDY TIRTAMKR 2014 03.0 2 051244198810000000</t>
  </si>
  <si>
    <t>DEDEH FATIMAHMKR 2015 03.0 2 0167942082100000000</t>
  </si>
  <si>
    <t>ARIEF WITJAKSONO, SEMKR 2014 03.0 2 051144198891000000</t>
  </si>
  <si>
    <t>H. USEP SOMANTRIMKR 2015 03.0 2 001364202475000000</t>
  </si>
  <si>
    <t>DAUD SOLEHUDINMKR 2015 03.0 1 008404230710000000</t>
  </si>
  <si>
    <t>SITI MASYKUROHMKR 2016 03.0 1 023094241176000000</t>
  </si>
  <si>
    <t>SITI AMINAHMKR 2014 03.0 2 05449420046000000</t>
  </si>
  <si>
    <t>RUDI SETIAWANMKR 2015 03.0 1 081524222610000000</t>
  </si>
  <si>
    <t>DWI SUSANTOMKR 2016 03.0 1 000494238184000000</t>
  </si>
  <si>
    <t>EDI MULYANAMKR 2015 03.0 1 060184216636000000</t>
  </si>
  <si>
    <t>IIS AISAHMKR 2015 03.0 1 05514421509000000</t>
  </si>
  <si>
    <t>RINI SUNDARIMKR 2016 03.0 1 01333423818000000</t>
  </si>
  <si>
    <t>SUDIANTO ARDI KUSUMAMKR 2015 03.0 1 04827421368400000</t>
  </si>
  <si>
    <t>JEVI KRISNADI, S.SOSMKR 2015 03.0 1 059444216310000000</t>
  </si>
  <si>
    <t>DHIMAS ADIE PRABOWOMKR 2015 03.0 1 008274205525000000</t>
  </si>
  <si>
    <t>M. EFGIFEL SOFANUSMKR 2015 03.0 1 035704236715000000</t>
  </si>
  <si>
    <t>TENDI RUSTANDIMKR 2015 03.0 1 05519421496000000</t>
  </si>
  <si>
    <t>TATI MULYATIMKR 2016 03.0 1 01310423817500000</t>
  </si>
  <si>
    <t>IMMANUEL MARBUNMKR 2014 03.0 2 045124194910000000</t>
  </si>
  <si>
    <t>TUTI SOPIAHMKR 2015 03.0 2 12436423286000000</t>
  </si>
  <si>
    <t>SUMARTOYOMKR 2016 03.0 2 000144238018000000</t>
  </si>
  <si>
    <t>NONOK SUMIATIMKR 2015 03.0 1 04116421177700000</t>
  </si>
  <si>
    <t>ASEP ISAK SAFARIMKR 2015 03.0 1 07990422196000000</t>
  </si>
  <si>
    <t>ANDRI PERMANAMKR 2015 03.0 2 04836421368000000</t>
  </si>
  <si>
    <t>Dedy SetiawanMKR 2015 03.0 1 060084216665000000</t>
  </si>
  <si>
    <t>TITA SUTIARSIHMKR 2015 03.0 1 021354232575000000</t>
  </si>
  <si>
    <t>IWAN SUNARYOMKR 2015 03.0 1 012984207413800000</t>
  </si>
  <si>
    <t>Iwa HendartaMKR 2015 03.0 1 054844214975000000</t>
  </si>
  <si>
    <t>Tonny RusmanaMKR 2015 03.0 1 019764232540000000</t>
  </si>
  <si>
    <t>Malim Viktor PangaribuanMKR 2016 03.0 1 05520424864000000</t>
  </si>
  <si>
    <t>Iim Ginanjar FitriawanMKR 2015 03.0 2 070944219820000000</t>
  </si>
  <si>
    <t>RohmatMKR 2015 03.0 1 028394210812000000</t>
  </si>
  <si>
    <t>Beni SaputraMKR 2015 03.0 1 01913423257000000</t>
  </si>
  <si>
    <t>Tammora Romadhona SiregarMKR 2016 03.00 02 2 0002864256545000000</t>
  </si>
  <si>
    <t>Nunung Eriawati, SEMTG 2016 03.0 2 0000144243972000000</t>
  </si>
  <si>
    <t>MAS YULIAZAT SAPTAMKR 2016 03.0 1 0509142486120000000</t>
  </si>
  <si>
    <t>AI HETI KUSWATIMKR 2016 03.0 01 1 036454244321000000</t>
  </si>
  <si>
    <t>KOMARNAMKR 2016 03.0 01 1 02737424116300000</t>
  </si>
  <si>
    <t>IRA Y TYASTUTIMKR 2016 03.00 02 2 0001244246880000000</t>
  </si>
  <si>
    <t>UKOY RUKOYAHMKR 2015 03.0 1 0208942086105000000</t>
  </si>
  <si>
    <t>RUHIYATMKR 2015 03.0 1 020344232550000000</t>
  </si>
  <si>
    <t>ELY KUSNELYMKR 2015 03.0 1 06119421716000000</t>
  </si>
  <si>
    <t>USEP SAEPULOHMKR 2015 03.0 1 08252422307000000</t>
  </si>
  <si>
    <t>WAHIDINMKR 2016 03.0 1 00625423815000000</t>
  </si>
  <si>
    <t>ARI SAMIARDI, SHMKR 2016 03.0 1 0638513-May-1610000000</t>
  </si>
  <si>
    <t>ANGGA NUGRAHAMKR 2016 03.0 1 02860424437500000</t>
  </si>
  <si>
    <t>RIZALDY BUDIMAN S.IPMKR 2015 03.0 1 059974216642000000</t>
  </si>
  <si>
    <t>MUSTOFAMKR 2016 03.0 1 043384248695000000</t>
  </si>
  <si>
    <t>INTAN AGUSTINA MAESAROHMKR 2015 03.0 1 02037423257500000</t>
  </si>
  <si>
    <t>LUSMIATIMKR 2015 03.0 1 00734423077000000</t>
  </si>
  <si>
    <t>DIYAHMKR 2015 03.0 1 060394216784000000</t>
  </si>
  <si>
    <t>SURONOMKR 2015 03.0 1 5521421507500000</t>
  </si>
  <si>
    <t>GERDY HERMANMKR 2016 03.0 01 1 041414244313000000</t>
  </si>
  <si>
    <t>EMIL TARMINIMKR 2016 03.0 01 1 02746424116300000</t>
  </si>
  <si>
    <t>YUYUN GUMILARMKR 2016 03.0 01 1 56144248621000000</t>
  </si>
  <si>
    <t>RONNY JOGASWARAMKR 2015 03.0 2 058734215350000000</t>
  </si>
  <si>
    <t>SLAMET MAKRUPMKR 2015 03.0 2 06089421709000000</t>
  </si>
  <si>
    <t>AGUS BAHTIARMKR 2016 03.0 02 2 000206424873000000</t>
  </si>
  <si>
    <t>MIMINMKR 2016 03.0 1 033304244310000000</t>
  </si>
  <si>
    <t>DIAN HERDIANAMKR 2015 03.0 1 099584226450000000</t>
  </si>
  <si>
    <t>H. LUKMAN HAKIMMKR 2015 03.0 1 027964210717800000</t>
  </si>
  <si>
    <t>ASEP SUPRIATNAMKR 2016 03.0 01 1 05143424863900000</t>
  </si>
  <si>
    <t>DWI FAJARMKR 2016 03.0 01 1 066804250325000000</t>
  </si>
  <si>
    <t>DENI PRIANDANIMKR 2015 03.0 01 1 0151342411115000000</t>
  </si>
  <si>
    <t>ADY AULIYAMKR 2015 03.0 01 1 034404236745000000</t>
  </si>
  <si>
    <t>YATI ROCHAYATIMKR 2015 03.0 1 028434210896000000</t>
  </si>
  <si>
    <t>ENDANG DARYANTIMKR 2016 03.0 01 1 0158642411100000000</t>
  </si>
  <si>
    <t>BAMBANG SUMANRI, A. MDMKR 2015 03.0 2 09430422585000000</t>
  </si>
  <si>
    <t>GIN GIN GINANJAR DRS.MKR 2015 03.0 2 059214216013000000</t>
  </si>
  <si>
    <t>HUSEIN ZAELANIMKR 2016 03.0 2 00324423845000000</t>
  </si>
  <si>
    <t>EKO AGUS HARIYANTOMKR 2016 03.0 01 1 052794248665000000</t>
  </si>
  <si>
    <t>IWA HENDARTAMKR 2016 03.0 02 2 0002174248775000000</t>
  </si>
  <si>
    <t>Margareta RamagusMKR 2016 03.0 1 105194256685000000</t>
  </si>
  <si>
    <t>Bazoka SimarmataMKR 2016 03.0 01  1 007344238145000000</t>
  </si>
  <si>
    <t>Gunawan, SEMKR 2015 03.0 1 0618142171130000000</t>
  </si>
  <si>
    <t>Teddy Hidayat, IrMKR 2015 03.0 1 008024230790000000</t>
  </si>
  <si>
    <t>Joko Sapto WibowoMKR 2016 03.00 02 2 0002384252185000000</t>
  </si>
  <si>
    <t>Imas EliyatiMKR 2015 03.0 2 016304208275000000</t>
  </si>
  <si>
    <t>BudiMKR 2016 03.0 01 1 042864248650000000</t>
  </si>
  <si>
    <t>Yayah RokayahMKR 2016 03.0 01 1 07349425033000000</t>
  </si>
  <si>
    <t>Inda GustiawatiMKR 2016 03.0 01 1 003644238185000000</t>
  </si>
  <si>
    <t>Sri Budi HartiniMKR 2015 03.0 2 001314202370000000</t>
  </si>
  <si>
    <t>Ridwan HadiantoMKR 2016 03.0 01 1 08960425368400000</t>
  </si>
  <si>
    <t>AripinMKR 2016 03.0 01 1 089604253610000000</t>
  </si>
  <si>
    <t>Nico RamadonaMKR 2015 03.0 1 1 05275421435500000</t>
  </si>
  <si>
    <t>Irman FirmansyahMKR 2016 03.0 01 1 04829424864300000</t>
  </si>
  <si>
    <t>Heru SutomarmoMKR 2015 03.0 01 1 034134236719000000</t>
  </si>
  <si>
    <t>LILIS RATNA SARIMKR 2015 03.0 1 01976423258500000</t>
  </si>
  <si>
    <t>WARSITOMKR 2016 03.0 01 1 087004253675000000</t>
  </si>
  <si>
    <t>RM. SOSROWINARSIDITYOMKR 2015 03.0 1 006314205280000000</t>
  </si>
  <si>
    <t>TINA MARIAMKR 2016 03.0 01 1 135824262712000000</t>
  </si>
  <si>
    <t>NU'MAN FAUZI SAEPUDINMKR 2016 03.0 01 1 04782424867000000</t>
  </si>
  <si>
    <t>KOKOM KOMARIAHMKR 2015 03.0 1 07211421999000000</t>
  </si>
  <si>
    <t>SANDY SUSANTOMKR 2015 03.0 1 00799423079000000</t>
  </si>
  <si>
    <t>NURLAELY ASTUTIMKR 2016 03.0 1 110294256681000000</t>
  </si>
  <si>
    <t>DIAN NOVITA ANDRIYANIMKR 2015 03.0 1 02075423258400000</t>
  </si>
  <si>
    <t>NENENG TRIMULYAMKR 2015 03.0 1 039704211695000000</t>
  </si>
  <si>
    <t>Mery Rosalina Lumban ToruanMKR 2016 03.0 1 0655442503100000000</t>
  </si>
  <si>
    <t>HermantoMKR 2016 03.0 01 1 043384247660000000</t>
  </si>
  <si>
    <t>BurhannudinMKR 2016 03.0 01 1 06285425036000000</t>
  </si>
  <si>
    <t>Lilis KurniasihMKR 2016 03.0 01 1 102194256611600000</t>
  </si>
  <si>
    <t>MulyadiMKR 2015 03.0 01 1  00745423075000000</t>
  </si>
  <si>
    <t>Agus WaluyaMKR 2016 03.0 01 1  02309424113000000</t>
  </si>
  <si>
    <t>Hanny Lestari hermawanMKR 2016 03.0 01 1 00007423818000000</t>
  </si>
  <si>
    <t>IchwanMKR 2015 03.0 1 0617442171150000000</t>
  </si>
  <si>
    <t>Ajat SudrajatMKR 2016 03.0 01 1 10307425664500000</t>
  </si>
  <si>
    <t>Bunga Nur SagalaMKR 2016 03.0 01 1 02514424114000000</t>
  </si>
  <si>
    <t>Yana SuryanaMKR 2015 03.0 2 13747423607500000</t>
  </si>
  <si>
    <t>Ricky KazarudinMKR 2015 03.0 2 02799421079500000</t>
  </si>
  <si>
    <t>Dian SulaemanMKR 2016 03.0 1 56144248610000000</t>
  </si>
  <si>
    <t>Ratih Pujasari Widia NingsihMKR 2016 03.0 1 028414244350000000</t>
  </si>
  <si>
    <t>HalimahMKR 2016 03.00 02 2 000230425164000000</t>
  </si>
  <si>
    <t>NurhadiMKR 2016 03.00 02 2 0004824267410000000</t>
  </si>
  <si>
    <t>Toto HarunMKR 2016 03.00 02 2 000281425637000000</t>
  </si>
  <si>
    <t>Lili SuhendarMKR 2016 03.00 02 2 00029242565120000000</t>
  </si>
  <si>
    <t>TopikMKR 2016 03.0 01 1 07914425364000000</t>
  </si>
  <si>
    <t>Nani Kurniasih, Dra.MKR 2016 03.0 01 1 118264261150000000</t>
  </si>
  <si>
    <t>Santi DewiMKR 2016 03.0 01 1 13667426279000000</t>
  </si>
  <si>
    <t>Desti ArianiMKR 2016 03.0 01 1 054254248660000000</t>
  </si>
  <si>
    <t>Ahmad RawiMKR 2016 03.0 01 1  0452842486150000000</t>
  </si>
  <si>
    <t>Ika SartikaMKR 2016 03.0 01 1 051054248640000000</t>
  </si>
  <si>
    <t>Pevy HikmawatiMKR 2016 03.0 01 1 0396242443105000000</t>
  </si>
  <si>
    <t>Iis Sri WulanMKR 2015 03.0 1 100084226416800000</t>
  </si>
  <si>
    <t>NurhayatiMKR 2016 03.0 01 1 015864241128000000</t>
  </si>
  <si>
    <t>Asfi SukaesihMKR 2015 03.0 1 020414208690000000</t>
  </si>
  <si>
    <t>Pepen PendiMKR 2015 03.0 01 1 035164236735000000</t>
  </si>
  <si>
    <t>Juni ArifMKR 2016 03.0 01 1 147444266110000000</t>
  </si>
  <si>
    <t>Dety SusilawatiMKR 2016 03.0 01 1 09766425667500000</t>
  </si>
  <si>
    <t>Budi MiftahudinMKR 2016 03.0 01 1 06922421947500000</t>
  </si>
  <si>
    <t>Tati TufiatyMKR 20116 03.0 01 1 092204253612000000</t>
  </si>
  <si>
    <t>A.W. KURNIAMKR 2015 03.0 01 1 01979423256000000</t>
  </si>
  <si>
    <t>WIDA NINGSIHMKR 2016 03.00 02 2 000480426748500000</t>
  </si>
  <si>
    <t>WATI MULYAWATIMKR 2015 03.0 2 016764208210000000</t>
  </si>
  <si>
    <t>PEPEN IGOR SOPENDIMKR 2016 03.0 01 1 02306424118000000</t>
  </si>
  <si>
    <t>RAFIKA ZAKARIAMKR 2016 03.0 01 1  07448425035500000</t>
  </si>
  <si>
    <t>NOVIANTY HERLINAWATIMKR 2016 03.0 01 1 09269425664200000</t>
  </si>
  <si>
    <t>BAYU TRI HANDOKO SUNARTOMKR 2016 03.0 01 1 139754266184000000</t>
  </si>
  <si>
    <t>RITA RATNA SUMINARMKR 2016 03.0 01 1 185094272010000000</t>
  </si>
  <si>
    <t>ADE SOLIHINMKR 2016 03.0 01 1 066324250330000000</t>
  </si>
  <si>
    <t>TATANG RUHIMATMKR 2015 03.0 1 0939342258120000000</t>
  </si>
  <si>
    <t>YULI YULIANTIMKR 2016 03.0 01 1 13076426277000000</t>
  </si>
  <si>
    <t>INA KURNIATIMKR 2016 03.0 01 1 139744266135000000</t>
  </si>
  <si>
    <t>ACEP MURSADADMKR 2016 03.0 01 1 071084250372000000</t>
  </si>
  <si>
    <t>RONIMKR 2016 03.0 01 1 07086425033800000</t>
  </si>
  <si>
    <t>EARLYANA LUKMANSYACHMKR 2016 03.00 02 0 0004844267512600000</t>
  </si>
  <si>
    <t>ELA NURLAELASARIMKR 2016 03.00 02 0 000397426418400000</t>
  </si>
  <si>
    <t>MOH. RIDWANMKR 2017 03.00 02 0 0000541427407000000</t>
  </si>
  <si>
    <t>HAEPPY PELITA PUTRIMKR 2017 03.00 02 0 0005494274715000000</t>
  </si>
  <si>
    <t>SONSON SONJAYAMKR 2016 03.00 02 0 0005254268975000000</t>
  </si>
  <si>
    <t>HARIZA IVANCAMILLEMKR 2015 03.0 1 010244206156000000</t>
  </si>
  <si>
    <t>RENI ROKAYAHMKR 2016 03.0  01 1 098154256690000000</t>
  </si>
  <si>
    <t>AGUS YUSUP</t>
  </si>
  <si>
    <t>NANDANG HARUN</t>
  </si>
  <si>
    <t>HENDI NURHENDRAYANA</t>
  </si>
  <si>
    <t>404/OPS-CKJ/2016</t>
  </si>
  <si>
    <t>175/OPS-CKJ/2015</t>
  </si>
  <si>
    <t>0416/BDG-OPS/2017</t>
  </si>
  <si>
    <t>1170316000736</t>
  </si>
  <si>
    <t>MKR 2013 03.0 1 03 05953</t>
  </si>
  <si>
    <t>MTG 2017 03.00 02 110 1 003903</t>
  </si>
  <si>
    <t>4151/P/C.3/VI/2017</t>
  </si>
  <si>
    <t>4188/P/C.3/VI/2018</t>
  </si>
  <si>
    <t>4202/P/C.3/VI/2017</t>
  </si>
  <si>
    <t>SHM NO. 406</t>
  </si>
  <si>
    <t>SHM NO. 115</t>
  </si>
  <si>
    <t>COVNOTE</t>
  </si>
  <si>
    <t>DILLY NURDAHLIA PURBA</t>
  </si>
  <si>
    <t>UUM SUDRAJAT</t>
  </si>
  <si>
    <t>UMU 2017 03.00 02 425 000066</t>
  </si>
  <si>
    <t>MTG 2013 03.0 2 06457</t>
  </si>
  <si>
    <t>810/S-BDG/SOR/2015</t>
  </si>
  <si>
    <t>148/S-BDG/GRT/2017</t>
  </si>
  <si>
    <t>5120502003045</t>
  </si>
  <si>
    <t>3967/P/C.3/VI/2017</t>
  </si>
  <si>
    <t>4000/P/C.3/VI/2017</t>
  </si>
  <si>
    <t>SHGB</t>
  </si>
  <si>
    <t xml:space="preserve">PAINO </t>
  </si>
  <si>
    <t>NINING SUMARNI</t>
  </si>
  <si>
    <t>SEKAR SARI</t>
  </si>
  <si>
    <t>ALIT KARNATI</t>
  </si>
  <si>
    <t>BAGUS HIMAWAN SAPUTRO</t>
  </si>
  <si>
    <t>ANISAH</t>
  </si>
  <si>
    <t>WULAN PURNAMASARI</t>
  </si>
  <si>
    <t>FITRIE NOVIA RAKHIM</t>
  </si>
  <si>
    <t>IKA SARTIKA</t>
  </si>
  <si>
    <t>ENENG</t>
  </si>
  <si>
    <t>NUR ELAH</t>
  </si>
  <si>
    <t>RENI MANDASARI</t>
  </si>
  <si>
    <t>RIKKY FIRMANSAH</t>
  </si>
  <si>
    <t>MAOLUDIN</t>
  </si>
  <si>
    <t>MAHMUD OPIK</t>
  </si>
  <si>
    <t>RIKA NURDIANI</t>
  </si>
  <si>
    <t>TONI</t>
  </si>
  <si>
    <t>YULI MARSANDRA</t>
  </si>
  <si>
    <t>ZUARDI</t>
  </si>
  <si>
    <t>DEDI DAHLAN</t>
  </si>
  <si>
    <t>ARI</t>
  </si>
  <si>
    <t>RATIH OKTAVIA</t>
  </si>
  <si>
    <t xml:space="preserve">RUMNASIH </t>
  </si>
  <si>
    <t>MARNA</t>
  </si>
  <si>
    <t>DEWI CHRISTINAWATI</t>
  </si>
  <si>
    <t>HENDRA MARDAWINATA</t>
  </si>
  <si>
    <t>ENDANG MAHMUD</t>
  </si>
  <si>
    <t>ANDRI HARLIYANTO</t>
  </si>
  <si>
    <t>HANDINI YUNISTINA</t>
  </si>
  <si>
    <t xml:space="preserve">EUIS EPON </t>
  </si>
  <si>
    <t xml:space="preserve">TRI MURTONO </t>
  </si>
  <si>
    <t>ENUNG SULAEMAN</t>
  </si>
  <si>
    <t>ANIDA</t>
  </si>
  <si>
    <t>ETTY KUSMIATI</t>
  </si>
  <si>
    <t>ELLYN REPELIANTI ABDURACHMAN</t>
  </si>
  <si>
    <t>NINGRUM BUDIAWATI</t>
  </si>
  <si>
    <t xml:space="preserve">YUDI GUNTARA </t>
  </si>
  <si>
    <t>YANTI ROSMAYANTI</t>
  </si>
  <si>
    <t>UJANG SUKANDAR</t>
  </si>
  <si>
    <t>ASEP UUS MAULANA YUSUP</t>
  </si>
  <si>
    <t>ADE JOHARI</t>
  </si>
  <si>
    <t>ADE RUSNANDAR</t>
  </si>
  <si>
    <t>RACHMAT SUTISNA</t>
  </si>
  <si>
    <t>AI LISNAWATI</t>
  </si>
  <si>
    <t>ATIK KURNIAWATI</t>
  </si>
  <si>
    <t>YUNINGSIH</t>
  </si>
  <si>
    <t>CUCUN SUMIYATI</t>
  </si>
  <si>
    <t xml:space="preserve">ARMI YULITA </t>
  </si>
  <si>
    <t>SITI NURJANAH</t>
  </si>
  <si>
    <t>YAHYA SAHRONI</t>
  </si>
  <si>
    <t xml:space="preserve">ENTIN ROHAETI </t>
  </si>
  <si>
    <t>DEVI PUJI ASTUTI</t>
  </si>
  <si>
    <t>ELIS HERLINA</t>
  </si>
  <si>
    <t>RAHMAT SOPANDI</t>
  </si>
  <si>
    <t xml:space="preserve">NITA NUR ASIH </t>
  </si>
  <si>
    <t xml:space="preserve">CUCU SUNANDAR </t>
  </si>
  <si>
    <t>AMID</t>
  </si>
  <si>
    <t>DAYAT S</t>
  </si>
  <si>
    <t>IMAS DEWI SOLIHAH</t>
  </si>
  <si>
    <t>ASO</t>
  </si>
  <si>
    <t>UJANG RUHYAT</t>
  </si>
  <si>
    <t>MAMAD H</t>
  </si>
  <si>
    <t>IIS WAHYUNINGSIH</t>
  </si>
  <si>
    <t>ROSTIANE L.N</t>
  </si>
  <si>
    <t>DUDI MULYADI</t>
  </si>
  <si>
    <t>ROBI IRMAWAN</t>
  </si>
  <si>
    <t>BAMBANG NUR SADADI J</t>
  </si>
  <si>
    <t>YAYA RUSDAYA</t>
  </si>
  <si>
    <t>NUNG MARPUAH</t>
  </si>
  <si>
    <t>RADEN NOVIA ANAGANTI</t>
  </si>
  <si>
    <t>SITA PRATIWI</t>
  </si>
  <si>
    <t>DIKA KUSUMAH WARDANA</t>
  </si>
  <si>
    <t>JURIARTI SHOLIHAH</t>
  </si>
  <si>
    <t>ADINDA YUNITA</t>
  </si>
  <si>
    <t>ANI</t>
  </si>
  <si>
    <t>ERNI KUSWANTINI</t>
  </si>
  <si>
    <t>YONO</t>
  </si>
  <si>
    <t>ELAH HAYATI</t>
  </si>
  <si>
    <t>AMAR</t>
  </si>
  <si>
    <t>DINDIN</t>
  </si>
  <si>
    <t>RASIAH</t>
  </si>
  <si>
    <t>WARSAH</t>
  </si>
  <si>
    <t>MUHAMAD UYUN</t>
  </si>
  <si>
    <t>TUTI WIDIYASTUTI</t>
  </si>
  <si>
    <t>KARTINI APRILIANI</t>
  </si>
  <si>
    <t>AHMAD TAUFIK</t>
  </si>
  <si>
    <t>DENNY KURNIAWAN</t>
  </si>
  <si>
    <t>ADE SUKARYAT</t>
  </si>
  <si>
    <t>YAYAN SUDARYANA</t>
  </si>
  <si>
    <t>RUSLI WISNU WARDHANA</t>
  </si>
  <si>
    <t>SANDI SOPIAN</t>
  </si>
  <si>
    <t>YAYANG SUDRAJAT</t>
  </si>
  <si>
    <t>ENIK</t>
  </si>
  <si>
    <t>ROMI</t>
  </si>
  <si>
    <t>RUDI HANAPI</t>
  </si>
  <si>
    <t>IIS SITI AISAH</t>
  </si>
  <si>
    <t>ARDIANSYAH</t>
  </si>
  <si>
    <t>IMAS NURHASANAH</t>
  </si>
  <si>
    <t>AGUS HENDI</t>
  </si>
  <si>
    <t>ATEP MUHAMAD NASRUL NURJAMAN </t>
  </si>
  <si>
    <t>AYEP EPENDI </t>
  </si>
  <si>
    <t>ROHIMAH </t>
  </si>
  <si>
    <t>WIWI TARWILAH</t>
  </si>
  <si>
    <t>YUYUS YUSI BUDIWATI</t>
  </si>
  <si>
    <t>AHMAD ZARKASIH</t>
  </si>
  <si>
    <t>IMAS HARYATI</t>
  </si>
  <si>
    <t>TATI KOMALASARI</t>
  </si>
  <si>
    <t>AGUS WAHYUDIN</t>
  </si>
  <si>
    <t>SUSAN ISKANDAR</t>
  </si>
  <si>
    <t>CEPI SUPRIATNA</t>
  </si>
  <si>
    <t>ASTRI HARDIANTI</t>
  </si>
  <si>
    <t>AGUS SUDRAJAT</t>
  </si>
  <si>
    <t>TUMINI</t>
  </si>
  <si>
    <t>TATY IRAWATY</t>
  </si>
  <si>
    <t>AAY MULYANI</t>
  </si>
  <si>
    <t>ANDRI NURDIANSAH</t>
  </si>
  <si>
    <t>FEBRIAN DWI BUDI SULISTIYO</t>
  </si>
  <si>
    <t>IMAS SITI KODARIAH</t>
  </si>
  <si>
    <t>THOBY DIMAS SANTIKA</t>
  </si>
  <si>
    <t>TITI MULYATI</t>
  </si>
  <si>
    <t>FARHAN SETIAWAN</t>
  </si>
  <si>
    <t>YAYAT HENDRAJAT</t>
  </si>
  <si>
    <t>AEP SARIPUDIN</t>
  </si>
  <si>
    <t>JUJU AMELIA</t>
  </si>
  <si>
    <t>AYNI ALIYAH</t>
  </si>
  <si>
    <t>ENJANG RAHMAT</t>
  </si>
  <si>
    <t>NUR SHANDI SATIA GINANJAR</t>
  </si>
  <si>
    <t>ASEP SUHENDRA</t>
  </si>
  <si>
    <t>LIA NURLAINAH SAFARI</t>
  </si>
  <si>
    <t>USMAN</t>
  </si>
  <si>
    <t>YUSRI YUSRON</t>
  </si>
  <si>
    <t>DEWI PUTRI SIAHAAN</t>
  </si>
  <si>
    <t>MIMIN SITI NUROHMAH</t>
  </si>
  <si>
    <t>GUSTINI</t>
  </si>
  <si>
    <t>NADIN NURJAMAN</t>
  </si>
  <si>
    <t>ADI RUSTANDI</t>
  </si>
  <si>
    <t>AI LASMINI</t>
  </si>
  <si>
    <t>HANIFAH MEDIANA</t>
  </si>
  <si>
    <t>SELVI ANDRIANI</t>
  </si>
  <si>
    <t>CUCU SUTISNA</t>
  </si>
  <si>
    <t>TETY ROHAETI</t>
  </si>
  <si>
    <t>SANTI APRILIANTI MARDIANI</t>
  </si>
  <si>
    <t>DIKI TOPANI</t>
  </si>
  <si>
    <t>ARIF PIKRI ABDUL AZIZ</t>
  </si>
  <si>
    <t>NYI MASITOH</t>
  </si>
  <si>
    <t>ATO YANTO</t>
  </si>
  <si>
    <t>AJANG ROHMADIN</t>
  </si>
  <si>
    <t>JAJANG SARIPUDIN</t>
  </si>
  <si>
    <t>C RIJALLULHAQ</t>
  </si>
  <si>
    <t>NOVYANTI</t>
  </si>
  <si>
    <t>HETY NURLIA NINGRUM</t>
  </si>
  <si>
    <t>ENUNG KARTATI</t>
  </si>
  <si>
    <t>ERPIN</t>
  </si>
  <si>
    <t>INA ZAIN</t>
  </si>
  <si>
    <t>DANIS SOBIRIN</t>
  </si>
  <si>
    <t>SEMIYATI EKO SUSANTI</t>
  </si>
  <si>
    <t>NANDIH</t>
  </si>
  <si>
    <t>SUGRAHA CAHYA MULYANA</t>
  </si>
  <si>
    <t>MUHAMMAD RIDWAN</t>
  </si>
  <si>
    <t>YULI HARYANTI</t>
  </si>
  <si>
    <t>DEVI VURWANTI</t>
  </si>
  <si>
    <t>SRI RAHAYU</t>
  </si>
  <si>
    <t>IWAN SOPIAN</t>
  </si>
  <si>
    <t xml:space="preserve">KOSIM </t>
  </si>
  <si>
    <t>EGI RIDWAN SHOLEH</t>
  </si>
  <si>
    <t>AHMAD SAEFULOH</t>
  </si>
  <si>
    <t>SAPRI SUPRIATNA</t>
  </si>
  <si>
    <t>RAHMAD HIDAYAT</t>
  </si>
  <si>
    <t>ELIS SUSILAWATI</t>
  </si>
  <si>
    <t>TITIN HARTATI</t>
  </si>
  <si>
    <t>ROMATAN MALAU</t>
  </si>
  <si>
    <t>ASEP ENDI</t>
  </si>
  <si>
    <t>YAYA SUNARYA</t>
  </si>
  <si>
    <t>ACE</t>
  </si>
  <si>
    <t>RUHIAT</t>
  </si>
  <si>
    <t>SITI WARTIKA</t>
  </si>
  <si>
    <t>DALIUS</t>
  </si>
  <si>
    <t>WATI KARTIKA</t>
  </si>
  <si>
    <t>ANUNG</t>
  </si>
  <si>
    <t>ENOK RUKANAH</t>
  </si>
  <si>
    <t>NINING FUZIANTI</t>
  </si>
  <si>
    <t>PONCO KUSWORO</t>
  </si>
  <si>
    <t>NALI RUHENTA</t>
  </si>
  <si>
    <t>TARJA</t>
  </si>
  <si>
    <t>EEN KURAESIN</t>
  </si>
  <si>
    <t>YUSUF SULAIMAN</t>
  </si>
  <si>
    <t>HERLINA PITRIANI</t>
  </si>
  <si>
    <t>OCHIN SUDHARTOSIN</t>
  </si>
  <si>
    <t>MOHAMAD TOHA SETIAWAN</t>
  </si>
  <si>
    <t>HJ IIS NURHAENI</t>
  </si>
  <si>
    <t>JAJANG SUBHAN</t>
  </si>
  <si>
    <t>TISNA</t>
  </si>
  <si>
    <t>ANA</t>
  </si>
  <si>
    <t>YANTI SUKAESIH</t>
  </si>
  <si>
    <t>ENOK</t>
  </si>
  <si>
    <t>WIDANINGRUM</t>
  </si>
  <si>
    <t>ACENG SUPANDI</t>
  </si>
  <si>
    <t>ERY SUTRESNA</t>
  </si>
  <si>
    <t>SANTI NOVIANTY</t>
  </si>
  <si>
    <t>BAMBANG WAHYUDIN</t>
  </si>
  <si>
    <t>MKR 2015 03.01 09552</t>
  </si>
  <si>
    <t>MKR 2015 03.01 09555</t>
  </si>
  <si>
    <t>MKR 2015 03.01 09551</t>
  </si>
  <si>
    <t>MKR 2015 03.01 13202</t>
  </si>
  <si>
    <t>MKR 2015 03.01 09556</t>
  </si>
  <si>
    <t>MKR 2015 03.01 09553</t>
  </si>
  <si>
    <t>MKR 2015 03.01 09557</t>
  </si>
  <si>
    <t>MKR 2015 03.01 09554</t>
  </si>
  <si>
    <t>MKR 2015 03.01 03067</t>
  </si>
  <si>
    <t>MKR 2015 03.01 09563</t>
  </si>
  <si>
    <t>MKR 2015 03.01 08858</t>
  </si>
  <si>
    <t>MKR 2015 03.01 08847</t>
  </si>
  <si>
    <t>MKR 2015 03.01 11233</t>
  </si>
  <si>
    <t>MKR 2015 03.01 08333</t>
  </si>
  <si>
    <t>MKR 2015 03.01 11165</t>
  </si>
  <si>
    <t>MKR 2015 03.01 11162</t>
  </si>
  <si>
    <t>MKR 2015 03.01 08906</t>
  </si>
  <si>
    <t>MKR 2015 03.01 03063</t>
  </si>
  <si>
    <t>MKR 2015 03.01 09558</t>
  </si>
  <si>
    <t>MKR 2015 03.01 08908</t>
  </si>
  <si>
    <t>MKR 2015 03.01 09566</t>
  </si>
  <si>
    <t>MKR 2015 03.01 04611</t>
  </si>
  <si>
    <t>MKR 2015 03.01 08060</t>
  </si>
  <si>
    <t>MKR 2015 03.01 03072</t>
  </si>
  <si>
    <t>MKR 2015 03.01 08328</t>
  </si>
  <si>
    <t>MKR 2015 03.01 04619</t>
  </si>
  <si>
    <t>MKR 2016 03.01 00626</t>
  </si>
  <si>
    <t>MKR 2015 03.01 13216</t>
  </si>
  <si>
    <t>MKR 2015 03.01 13200</t>
  </si>
  <si>
    <t>MKR 2015 03.01 08880</t>
  </si>
  <si>
    <t>MKR 2015 03.01 08910</t>
  </si>
  <si>
    <t>MKR 2016 03.01 00822</t>
  </si>
  <si>
    <t>MKR 2015 03.0 08057</t>
  </si>
  <si>
    <t>MKR 2015 03.01 04616</t>
  </si>
  <si>
    <t>MKR 2015 03.01 03055</t>
  </si>
  <si>
    <t>MKR 2016 03.01 00627</t>
  </si>
  <si>
    <t>MKR 2015 03.01 03056</t>
  </si>
  <si>
    <t>MKR 2015 03.01 06281</t>
  </si>
  <si>
    <t>MKR 2016 03.00 01 002 1 000130</t>
  </si>
  <si>
    <t>MKR 2015 03.01 08919</t>
  </si>
  <si>
    <t>MKR 2015 03.01 09548</t>
  </si>
  <si>
    <t>MKR 2015 03.01 04615</t>
  </si>
  <si>
    <t>MKR 2015 03.01 11218</t>
  </si>
  <si>
    <t>MKR 2015 03.01 06282</t>
  </si>
  <si>
    <t>MKR 2015 03.01 08912</t>
  </si>
  <si>
    <t>MKR 2015 03.01 02654</t>
  </si>
  <si>
    <t>MKR 2015 03.01 08058</t>
  </si>
  <si>
    <t>MKR 2015 03.01 13205</t>
  </si>
  <si>
    <t>MKR 2015 03.01 09565</t>
  </si>
  <si>
    <t>MKR 2015 03.01 09915</t>
  </si>
  <si>
    <t>MKR 2015 03.01 08914</t>
  </si>
  <si>
    <t>MKR 2015 03.01 04612</t>
  </si>
  <si>
    <t>MKR 2015 03.01 07194</t>
  </si>
  <si>
    <t>MKR 2015 03.01 03074</t>
  </si>
  <si>
    <t>MKR 2015 03.01 04609</t>
  </si>
  <si>
    <t>MKR 2015 03.01 08920</t>
  </si>
  <si>
    <t>MKR 2015 03.01 03068</t>
  </si>
  <si>
    <t>MKR 2015 03.01 09314</t>
  </si>
  <si>
    <t>MKR 2015 03.01 11232</t>
  </si>
  <si>
    <t>MKR 2015 03.01 03913</t>
  </si>
  <si>
    <t>MKR 2015 03.01 03062</t>
  </si>
  <si>
    <t>MKR 2016 03.01 00819</t>
  </si>
  <si>
    <t>MKR 2016 03.01 00803</t>
  </si>
  <si>
    <t>MKR 2015 03.01 07762</t>
  </si>
  <si>
    <t>MKR 2015 03.01 02651</t>
  </si>
  <si>
    <t>MKR 2015 03.01 11227</t>
  </si>
  <si>
    <t>MKR 2015 03.01 03060</t>
  </si>
  <si>
    <t>MKR 2015 03.01 11316</t>
  </si>
  <si>
    <t>MKR 2015 03.01 08865</t>
  </si>
  <si>
    <t>MKR 2015 03.01 09546</t>
  </si>
  <si>
    <t>MRK 2015 03.01 09543</t>
  </si>
  <si>
    <t>MKR 2015 03.01 11217</t>
  </si>
  <si>
    <t>MKR 2015 03.0 1 06984</t>
  </si>
  <si>
    <t>MKR 2015 03.0 1 12171</t>
  </si>
  <si>
    <t>MKR 2015 03.0 1 02291</t>
  </si>
  <si>
    <t>MKR 2015 03.0 1 04486</t>
  </si>
  <si>
    <t>MKR 2015 03.0 1 10021</t>
  </si>
  <si>
    <t>MKR 2015 03.0 1 13396</t>
  </si>
  <si>
    <t>MKR 2015 03.0 1 08692</t>
  </si>
  <si>
    <t>MKR 2015 03.0 1 02292</t>
  </si>
  <si>
    <t>MKR 2015 03.0 1 02596</t>
  </si>
  <si>
    <t>MKR 2015 03.0 1 10669</t>
  </si>
  <si>
    <t>MKR 2015 03.0 1 04034</t>
  </si>
  <si>
    <t>MKR 2015 03.0 1 09741</t>
  </si>
  <si>
    <t>MKR 2015 03.0 1 11362</t>
  </si>
  <si>
    <t>MKR 2015 03.0 1 03145</t>
  </si>
  <si>
    <t>MKR 2015 03.0 1 00617</t>
  </si>
  <si>
    <t>MKR 2015 03.0 1 05188</t>
  </si>
  <si>
    <t>MKR 2015 03.0 1 03843</t>
  </si>
  <si>
    <t>MKR 2015 03.0 1 12103</t>
  </si>
  <si>
    <t>MKR 2015 03.0 1 05151</t>
  </si>
  <si>
    <t>MKR 2015 03.0 1 01997</t>
  </si>
  <si>
    <t>MKR 2015 03.0 1 11464</t>
  </si>
  <si>
    <t>MKR 2015 03.0 1 07092</t>
  </si>
  <si>
    <t>MKR 2015 03.0 1 06075</t>
  </si>
  <si>
    <t>MKR 2015 03.0 1 05165</t>
  </si>
  <si>
    <t>MKR 2015 03.0 1 06025</t>
  </si>
  <si>
    <t>MKR 2015 03.0 1 12058</t>
  </si>
  <si>
    <t>MKR 2016 03.0 1 00431</t>
  </si>
  <si>
    <t>MKR 2015 03.0 1 11364</t>
  </si>
  <si>
    <t>MKR 2015 03.0 1 13984</t>
  </si>
  <si>
    <t>MKR 2015 03.0 1 12034</t>
  </si>
  <si>
    <t>MKR 2015 03.0 1 12263</t>
  </si>
  <si>
    <t>MKR 2015 03.0 1 11488</t>
  </si>
  <si>
    <t>MKR 2015 03.0 1 10089</t>
  </si>
  <si>
    <t>MKR 2016 03.0 1 00164</t>
  </si>
  <si>
    <t>MKR 2015 03.0 1 12257</t>
  </si>
  <si>
    <t>MKR 2016 03.0 1 00484</t>
  </si>
  <si>
    <t>MKR 2015 03.0 1 12249</t>
  </si>
  <si>
    <t>MKR 2017 03.00 01 1 000817</t>
  </si>
  <si>
    <t>MKR 2017 03.00 01 1 000816</t>
  </si>
  <si>
    <t>MKR 2017 03.00 01 1 000811</t>
  </si>
  <si>
    <t>MKR 2017 03.00 01 1 000705</t>
  </si>
  <si>
    <t>MKR 2017 03.00 01 1 000706</t>
  </si>
  <si>
    <t>MKR 2015 03.0 1 04447</t>
  </si>
  <si>
    <t>MKR 2015 03.0 1 03576</t>
  </si>
  <si>
    <t>MKR 2015 03.0 1 06035</t>
  </si>
  <si>
    <t>MKR 2015 03.0 1 13914</t>
  </si>
  <si>
    <t>MKR 2015 03.0 1 13917</t>
  </si>
  <si>
    <t>MKR 2015 03.0 1 13423</t>
  </si>
  <si>
    <t>MKR 2015 03.0 1 03969</t>
  </si>
  <si>
    <t>MTG 2017 03.00 01 1 002908</t>
  </si>
  <si>
    <t>B5503/KC-VI/MKR/XI/2016</t>
  </si>
  <si>
    <t>5800/KC-VI/MKR/XII/2016</t>
  </si>
  <si>
    <t>153/MKR/II/2016</t>
  </si>
  <si>
    <t>B.193/MKR/V/2016</t>
  </si>
  <si>
    <t>B.12/UD/IV/2016</t>
  </si>
  <si>
    <t>13/MKR/VII/2016</t>
  </si>
  <si>
    <t>B.1889-VI/KC/MKR/05/2016</t>
  </si>
  <si>
    <t>B.2694-KC.VI/MKR/07/2016</t>
  </si>
  <si>
    <t>B.189/4174/VI/2016</t>
  </si>
  <si>
    <t>B.2829/KC.VI/MKR/08/2016</t>
  </si>
  <si>
    <t>B.0050-KLMMKR-4179/V/2016</t>
  </si>
  <si>
    <t>B.2922-KC.VI/MKR/08/2016</t>
  </si>
  <si>
    <t>B.3345-KC.VI/MKR/09/2016</t>
  </si>
  <si>
    <t>B.1889-CI/KC/MKR/05/2016</t>
  </si>
  <si>
    <t>B.744-KC.VI/MKR/2017</t>
  </si>
  <si>
    <t>B.4087-KC-VI/AMU/10/2016</t>
  </si>
  <si>
    <t>B.4167-KC-VI/AMU/10/2016</t>
  </si>
  <si>
    <t>B.973-KC-VI/AMU/03/2017</t>
  </si>
  <si>
    <t>B.1012-KC-VI/AMU/03/2017</t>
  </si>
  <si>
    <t>B.1047-KC-VI/AMU/04/2017</t>
  </si>
  <si>
    <t>B.971-KC-VI/AMU/03/2017</t>
  </si>
  <si>
    <t>B.678-KC-VI/AMU/02/2017</t>
  </si>
  <si>
    <t>B.651-KC-VI/AMU/02/2017</t>
  </si>
  <si>
    <t>B.042/766/IV/2016</t>
  </si>
  <si>
    <t>B.041/766/IV/2016</t>
  </si>
  <si>
    <t>B./UNIT/MKR/V/2016</t>
  </si>
  <si>
    <t>B.103/UNIT/MKR/IV/2016</t>
  </si>
  <si>
    <t>B.101/UNIT/MKR/IV/2016</t>
  </si>
  <si>
    <t>B.679-KC-VI/AMU/02/2017</t>
  </si>
  <si>
    <t>B.649-KC-VI/AMU/02/2017</t>
  </si>
  <si>
    <t>B.659-KC-VI/AMU/03/2017</t>
  </si>
  <si>
    <t>B.54/7020/IV/2017</t>
  </si>
  <si>
    <t>4185/P/C.3/VI/2017</t>
  </si>
  <si>
    <t>4184/P/C.3/VI/2017</t>
  </si>
  <si>
    <t>4186/P/C.3/VI/2017</t>
  </si>
  <si>
    <t>3998/P/C.3/VI/2017</t>
  </si>
  <si>
    <t>4004/P/C.3/VI/2017</t>
  </si>
  <si>
    <t>3996/P/C.3/VI/2017</t>
  </si>
  <si>
    <t>3995/P/C.3/VI/2017</t>
  </si>
  <si>
    <t>3994/P/C.3/VI/2017</t>
  </si>
  <si>
    <t>4187/P/C.3/VI/2017</t>
  </si>
  <si>
    <t>4010/P/C.3/VI/2017</t>
  </si>
  <si>
    <t>3973/P/C.3/VI/2017</t>
  </si>
  <si>
    <t>4150/P/C.3/VI/2017</t>
  </si>
  <si>
    <t>4148/P/C.3/VI/2017</t>
  </si>
  <si>
    <t>KIARCONDONG</t>
  </si>
  <si>
    <t xml:space="preserve">GARUT </t>
  </si>
  <si>
    <t>HARIANG</t>
  </si>
  <si>
    <t>UNIT BANDUNG LAUTAN API</t>
  </si>
  <si>
    <t>088901021305108</t>
  </si>
  <si>
    <t>088901020814104</t>
  </si>
  <si>
    <t>411701008373109</t>
  </si>
  <si>
    <t>411701007604109</t>
  </si>
  <si>
    <t>411701008142100</t>
  </si>
  <si>
    <t>411701008430105</t>
  </si>
  <si>
    <t>089001017178100</t>
  </si>
  <si>
    <t>089001016312109</t>
  </si>
  <si>
    <t>089301016465108</t>
  </si>
  <si>
    <t>089301016613109</t>
  </si>
  <si>
    <t>089301017370102</t>
  </si>
  <si>
    <t>076601005528104</t>
  </si>
  <si>
    <t>076601005403100</t>
  </si>
  <si>
    <t>077201005960109</t>
  </si>
  <si>
    <t>077201006061102</t>
  </si>
  <si>
    <t>077201006024100</t>
  </si>
  <si>
    <t>077201005865105</t>
  </si>
  <si>
    <t>702001003078100</t>
  </si>
  <si>
    <t>Ade Harmawan</t>
  </si>
  <si>
    <t>Ida Rosida</t>
  </si>
  <si>
    <t>Iwan Ridwan Suryadimaja</t>
  </si>
  <si>
    <t>TB Moh Rudy Slamet B</t>
  </si>
  <si>
    <t>Tisna</t>
  </si>
  <si>
    <t>Sri Widyawati</t>
  </si>
  <si>
    <t>Hendra Yudo Purnomo</t>
  </si>
  <si>
    <t>Mohammad Dimam Anugrah</t>
  </si>
  <si>
    <t>Ping Che</t>
  </si>
  <si>
    <t>Apri Ruskandi</t>
  </si>
  <si>
    <t>Maya Ulfa Dwinita</t>
  </si>
  <si>
    <t>150/KREASI.02/20107</t>
  </si>
  <si>
    <t>149/KREASI.02/2017</t>
  </si>
  <si>
    <t>117/13121.00/2017</t>
  </si>
  <si>
    <t>33/13344/V/2017</t>
  </si>
  <si>
    <t>34/13344/v/2017</t>
  </si>
  <si>
    <t>65/KLAIM/13259/V/2017</t>
  </si>
  <si>
    <t>02/KLAIM/13260/VI/2017</t>
  </si>
  <si>
    <t>083/S13156-00/2017</t>
  </si>
  <si>
    <t>084/S.13357-00/2017</t>
  </si>
  <si>
    <t>082/S.13151-00/2017</t>
  </si>
  <si>
    <t>48/KLAIMKREASI/II/2017</t>
  </si>
  <si>
    <t>1319916030000872</t>
  </si>
  <si>
    <t>1320016030000142</t>
  </si>
  <si>
    <t>1312115030000571</t>
  </si>
  <si>
    <t>1334416030000411</t>
  </si>
  <si>
    <t>1334616030000382</t>
  </si>
  <si>
    <t>1325916030000551</t>
  </si>
  <si>
    <t>132601603000021</t>
  </si>
  <si>
    <t>1315616030000112</t>
  </si>
  <si>
    <t>1335716030000272</t>
  </si>
  <si>
    <t>1315116030000311</t>
  </si>
  <si>
    <t>1311916030000151</t>
  </si>
  <si>
    <t>3997/P/C.3/VI/2017</t>
  </si>
  <si>
    <t>4205/P/C.3/VI/2017 </t>
  </si>
  <si>
    <t>4206/P/C.3/VI/2017 </t>
  </si>
  <si>
    <t>4207/P/C.3/VI/2017 </t>
  </si>
  <si>
    <t>4209/P/C.3/VI/2017 </t>
  </si>
  <si>
    <t>4250/P/C.3/VI/2017</t>
  </si>
  <si>
    <t>MKR 2016 03.0 01 1 14577</t>
  </si>
  <si>
    <t>MKR 2016 03.0 01 1 15152</t>
  </si>
  <si>
    <t>MKR 2015 03.0 1 06869</t>
  </si>
  <si>
    <t>MKR 2016 03.0 01 1 13519</t>
  </si>
  <si>
    <t>MKR 2016 03.0 01 1 15638</t>
  </si>
  <si>
    <t>MKR 2016 03.0 01 1 12935</t>
  </si>
  <si>
    <t>MKR 2016 03.0 01 1 02277</t>
  </si>
  <si>
    <t>MKR 2016 03.0 01 1  19111</t>
  </si>
  <si>
    <t>MKR 2016 03.0 01 1  17256</t>
  </si>
  <si>
    <t>MKR 2016 03.0 01 1  11099</t>
  </si>
  <si>
    <t>MKR 2016 03.0 01 1  08374</t>
  </si>
  <si>
    <t>BPKB No. 104083754</t>
  </si>
  <si>
    <t>BPKB No. M00388303</t>
  </si>
  <si>
    <t>BPKB No. C7679832H</t>
  </si>
  <si>
    <t>BPKB No. H10615834</t>
  </si>
  <si>
    <t>BPKB No. L4800496</t>
  </si>
  <si>
    <t>BPKB No. K06440806</t>
  </si>
  <si>
    <t>BPKB No. H10334117</t>
  </si>
  <si>
    <t>BPKB No. M08453734</t>
  </si>
  <si>
    <t>BPKB No. F3317066H</t>
  </si>
  <si>
    <t>BPKB No. K06385705</t>
  </si>
  <si>
    <t>BPKB No. L12012931</t>
  </si>
  <si>
    <t>Kendaraan Roda Empat (Suzuki Carry)</t>
  </si>
  <si>
    <t>Kendaraan Bermotor (Bajaj)</t>
  </si>
  <si>
    <t>Sepeda Motor (Yamaha)</t>
  </si>
  <si>
    <t>Kendaraan Roda Empat (Karimun Estilo)</t>
  </si>
  <si>
    <t>Kendaraan Roda Empat (KIA)</t>
  </si>
  <si>
    <t>Sepeda Motor (Kawasaki Ninja)</t>
  </si>
  <si>
    <t>Kendaraan Roda Empat (Toyota Inova)</t>
  </si>
  <si>
    <t>Kendaraan roda Empat ( Daihatsu Grand max)</t>
  </si>
  <si>
    <t>UPC Ciawitali</t>
  </si>
  <si>
    <t>Sayati</t>
  </si>
  <si>
    <t>UPC Sindanglaya</t>
  </si>
  <si>
    <t>UPC BIP Mall</t>
  </si>
  <si>
    <t>UPC Sarijadi</t>
  </si>
  <si>
    <t>Didit Trimukti</t>
  </si>
  <si>
    <t>Dessy Azniarti</t>
  </si>
  <si>
    <t>Alo Koswara</t>
  </si>
  <si>
    <t>Asep Saefuddin Rabbani</t>
  </si>
  <si>
    <t>Helena Teguh</t>
  </si>
  <si>
    <t>H. Endang Nurdin, S.Sos</t>
  </si>
  <si>
    <t>Deffy Setiawan</t>
  </si>
  <si>
    <t>UPS Jatinangor</t>
  </si>
  <si>
    <t>115/60198/MIKRO-IV/2017</t>
  </si>
  <si>
    <t>135/MIKRO/V/2017</t>
  </si>
  <si>
    <t>92/60223/V/2017</t>
  </si>
  <si>
    <t>012/60223.00/2017</t>
  </si>
  <si>
    <t>154/60204-MIKRO/V/2017</t>
  </si>
  <si>
    <t>118/602229.00/2017</t>
  </si>
  <si>
    <t>89/60255.00/2017</t>
  </si>
  <si>
    <t>MKR 2016 03.00 02 2 000356</t>
  </si>
  <si>
    <t>MKR 2015 03.0 2 13749</t>
  </si>
  <si>
    <t>MKR 2016 03.00 02 2 000207</t>
  </si>
  <si>
    <t>MKR 2016 03.00 02 2 000239</t>
  </si>
  <si>
    <t>MKR 2017 03.00 02 2 000592</t>
  </si>
  <si>
    <t>MKR 2016 03.00 02 2 000280</t>
  </si>
  <si>
    <t>MKR 2016 03.0 02 2 000339</t>
  </si>
  <si>
    <t>3971/P/C.3/VI/2017 </t>
  </si>
  <si>
    <t>3974/P/C.3/VI/2017 </t>
  </si>
  <si>
    <t>4210/P/C.3/VI/2017</t>
  </si>
  <si>
    <t>4212/P/C.3/VI/2017 </t>
  </si>
  <si>
    <t>4251/P/C.3/VI/2017 </t>
  </si>
  <si>
    <t>Kendaraan Roda Empat (Daihatsu)</t>
  </si>
  <si>
    <t>Kendaraan Roda Empat (Mitsubishi)</t>
  </si>
  <si>
    <t>BPKB No. G2287517H</t>
  </si>
  <si>
    <t>BPKB No. K07564370</t>
  </si>
  <si>
    <t>BPKB No. L04805412</t>
  </si>
  <si>
    <t>BPKB No. I00140700</t>
  </si>
  <si>
    <t>BPKB No. K06379414</t>
  </si>
  <si>
    <t>BPKB No. K06406684</t>
  </si>
  <si>
    <t>BPKB No. D6772765H</t>
  </si>
  <si>
    <t>WARJA</t>
  </si>
  <si>
    <t>HASAN TAUPIK</t>
  </si>
  <si>
    <t>GERRY SUSANTO</t>
  </si>
  <si>
    <t>ITEP NURYADI</t>
  </si>
  <si>
    <t>YANI WULANDARI</t>
  </si>
  <si>
    <t>CUCU SUSILAWATI</t>
  </si>
  <si>
    <t>SITI FADILAH</t>
  </si>
  <si>
    <t>MKR 2014 03.0 1 03627-6R1</t>
  </si>
  <si>
    <t>MKR 2014 03.0 1 05344-15R1</t>
  </si>
  <si>
    <t>MKR 2015 03.0 1 13440-1R1</t>
  </si>
  <si>
    <t>MKR 2013 03.0 1 01871-7R1</t>
  </si>
  <si>
    <t>MKR 2014 03.0 1 00468-11R1</t>
  </si>
  <si>
    <t>MKR 2015 03.0 1 09424-1R1</t>
  </si>
  <si>
    <t>MKR 2014 03.0 1 05344-14R2</t>
  </si>
  <si>
    <t>MKR 2013 03.0 1 06853-20.1R2</t>
  </si>
  <si>
    <t xml:space="preserve"> MKR 2013 03.0 1 04912-11.2R2</t>
  </si>
  <si>
    <t>S-117/PNM-CMH/V/2017</t>
  </si>
  <si>
    <t>S-114/PNM-CMH/V/2017</t>
  </si>
  <si>
    <t>S-138/PNM-CMH/VI/2017</t>
  </si>
  <si>
    <t>S-369/PNM/BDG/VII/2015</t>
  </si>
  <si>
    <t>S-115/PNM-CMH/V/2017</t>
  </si>
  <si>
    <t>S-119/PNM-CMH/V/2017</t>
  </si>
  <si>
    <t>S-132/PNM-CMH/V/2017</t>
  </si>
  <si>
    <t>S-055/PNM-CMH/IV/2017</t>
  </si>
  <si>
    <t>3992/P/C.3/VI/2017</t>
  </si>
  <si>
    <t>4149/P/C.3/VI/2017</t>
  </si>
  <si>
    <t>4216/P/C.3/VI/2017</t>
  </si>
  <si>
    <t>TANAH DARAT</t>
  </si>
  <si>
    <t>AJB NO. 282/2014</t>
  </si>
  <si>
    <t>AKTA HIBAH NO. 742/2014</t>
  </si>
  <si>
    <t>AJB NO. 487/2012</t>
  </si>
  <si>
    <t>SPTB NO. 503/15901866/MP-VIII-15/VII/2011</t>
  </si>
  <si>
    <t>AJB NO. 809/2012</t>
  </si>
  <si>
    <t>AJB. NO 52/2013</t>
  </si>
  <si>
    <t>AJB NO. 054/2005</t>
  </si>
  <si>
    <t>SHM NO. 00088</t>
  </si>
  <si>
    <t>AJB NO. 07/2011</t>
  </si>
  <si>
    <t>SHM NO. 1296</t>
  </si>
  <si>
    <t>CB.008.000152</t>
  </si>
  <si>
    <t>CB.008.000177</t>
  </si>
  <si>
    <t>LB.007.000192</t>
  </si>
  <si>
    <t>AF.021.000154</t>
  </si>
  <si>
    <t>BG.008.000095</t>
  </si>
  <si>
    <t>BB.007.000127</t>
  </si>
  <si>
    <t>CB.007.000254</t>
  </si>
  <si>
    <t>CB.010.000166</t>
  </si>
  <si>
    <t>BC.008.000146</t>
  </si>
  <si>
    <t>CD.009.000122</t>
  </si>
  <si>
    <t>1130314000815</t>
  </si>
  <si>
    <t>1121123000580</t>
  </si>
  <si>
    <t>1121127000645</t>
  </si>
  <si>
    <t>1111103000430</t>
  </si>
  <si>
    <t>1130104000532</t>
  </si>
  <si>
    <t>119/SOR-RAL/2014</t>
  </si>
  <si>
    <t>Edy</t>
  </si>
  <si>
    <t>1071207000238</t>
  </si>
  <si>
    <t>1121126000037</t>
  </si>
  <si>
    <t>1121122000284</t>
  </si>
  <si>
    <t>557/SOR-RAL/2013</t>
  </si>
  <si>
    <t>1081017000746</t>
  </si>
  <si>
    <t>1120510000571</t>
  </si>
  <si>
    <t>1120515001543</t>
  </si>
  <si>
    <t>1090804000094</t>
  </si>
  <si>
    <t>1121226000363</t>
  </si>
  <si>
    <t>1080425000272</t>
  </si>
  <si>
    <t>2150/Krd-Pdg/2009</t>
  </si>
  <si>
    <t>1070906000482</t>
  </si>
  <si>
    <t>440/Lbn-Krd/2008</t>
  </si>
  <si>
    <t>AKHMAD MULYADI</t>
  </si>
  <si>
    <t>1130226000474</t>
  </si>
  <si>
    <t>327/MNS-0203/2015</t>
  </si>
  <si>
    <t>DERI YANA NOVANSAMKR 2013 03.0 1 004744129650000000</t>
  </si>
  <si>
    <t>MARMINAHMKR 2012 03.0 1 008294096130000000</t>
  </si>
  <si>
    <t>NURHAYATIMKR 2012 03.0 1 008284096140000000</t>
  </si>
  <si>
    <t>YUDI WARGANAMKR 2012 03.0 1 03 011004096385000000</t>
  </si>
  <si>
    <t>HERIMKR 2012 03.0 1 03 066914123325000000</t>
  </si>
  <si>
    <t>HERI HERDIANMKR 2012 03.0 1 073304126030000000</t>
  </si>
  <si>
    <t>DAYATMKR 2013 03.0 1 018944137450000000</t>
  </si>
  <si>
    <t>EDI JUNAEDIMKR 2012 03.0 1 021744101250000000</t>
  </si>
  <si>
    <t>PATHURIMKR 2009 0 3 01 0 3 061439891100000000</t>
  </si>
  <si>
    <t>AGUS KUSTIAWANMKR 2012 03.0 1 0350241075150000000</t>
  </si>
  <si>
    <t>ENDANG SAEPUDINMKR 2011. 03.0 1 03 09694059860000000</t>
  </si>
  <si>
    <t>DAYAT HIDAYATMKR 2010 03.0 1 03 13464030325000000</t>
  </si>
  <si>
    <t>DIAN RAHAYU NOVITAMKR 2010 03,0 1 03 46084052725000000</t>
  </si>
  <si>
    <t>ETI KURNIATIMKR 2012 03.0 1 0306041058120000000</t>
  </si>
  <si>
    <t>HINDASAHMKR 2012 03.0 1 076114127150000000</t>
  </si>
  <si>
    <t>AdeMKR 2012 03.0 1 074914127050000000</t>
  </si>
  <si>
    <t>JUJUM SAEPUDINMKR 2012 03.0 1 076104127114000000</t>
  </si>
  <si>
    <t>MOHAMAD RIZAMKR 2012 03.0 1 0500141159180000000</t>
  </si>
  <si>
    <t>PIPIH ROHIPAHMKR 2012 03.0 1 061714121140000000</t>
  </si>
  <si>
    <t>WIDANIMKR 2013 03.0 1 0003141278100000000</t>
  </si>
  <si>
    <t>YATI ANDIATIMKR 2012 03.0 1  010804096355000000</t>
  </si>
  <si>
    <t>TUTI MKR 2010 03.0 1 03 00194018450000000</t>
  </si>
  <si>
    <t>MOCHAMAD NASIRMKR 2012 03.0 1 0757041271150000000</t>
  </si>
  <si>
    <t>SRI MURTINIMKR 2013 03.0 1 0252641390120000000</t>
  </si>
  <si>
    <t>SYAHRUL ANWARMKR 2013 03.0 1 0270141401200000000</t>
  </si>
  <si>
    <t>HETI HENDRIYANIMKR 2012 03.0 1 0708741256150000000</t>
  </si>
  <si>
    <t>ANAH MKR 2009 03 01 03 0016400676000000</t>
  </si>
  <si>
    <t>AMIR MAHMUDMKR 2013 03.0 1 010414133050000000</t>
  </si>
  <si>
    <t>H TAUFIK B. KARIMANUMU 2011 03.0 1 03 383340744500000000</t>
  </si>
  <si>
    <t>RUDI HERYADIMKR 2011 03.0 1 03 60544086445000000</t>
  </si>
  <si>
    <t>AKHMAD MULYADIMKR 2013 03.0 1 018144135930000000</t>
  </si>
  <si>
    <t>LINA MARLINA04 2053 033967915000000</t>
  </si>
  <si>
    <t>ASEP KURNIAMKR 2009 03.0 1 03 32634014050000000</t>
  </si>
  <si>
    <t>ASEP SARIPUDINMKR 2009 03 0 1 03 28734009410000000</t>
  </si>
  <si>
    <t>EVA AGUSTINIMKR 2012 03,0 1 0634041226225000000</t>
  </si>
  <si>
    <t>AGUS KUSMANAMKR 2013 03.0 1 0588641586120000000</t>
  </si>
  <si>
    <t>ACENG SUTISNA04 2437 033971529000000</t>
  </si>
  <si>
    <t>H. AMIN04 3668 0339443300000000</t>
  </si>
  <si>
    <t>SITI KHODIJAHMKR 2009 03.0 1 03 0029398215000000</t>
  </si>
  <si>
    <t>FUADMKR 2012 03.0 1 0430341120200000000</t>
  </si>
  <si>
    <t>AMBIMKR 2012 03.0 1 057044118730000000</t>
  </si>
  <si>
    <t>MUHAMMAD YUSUP ARBANIMKR 2012 03.0 1 050144115915000000</t>
  </si>
  <si>
    <t>AGUS RUSDIANAMKR 2012 03.0 1 050144115950000000</t>
  </si>
  <si>
    <t>ADE SUGANDIMKR 2012 03.0 1 0350041075100000000</t>
  </si>
  <si>
    <t>EdyMKR 2012 03.0 1 0662741233150000000</t>
  </si>
  <si>
    <t>ENANG BUDIMAN04 0980 033959540000000</t>
  </si>
  <si>
    <t>ENAR04 2355 033970720000000</t>
  </si>
  <si>
    <t>RATNA DEWI AGUSTINAMKR 2008 03.0 1 03 32763981225000000</t>
  </si>
  <si>
    <t>MOHAMMAD AJAT SUDRAJATMKR 2012 03.0 1 034994107550000000</t>
  </si>
  <si>
    <t>TETI ROHAETIMKR 2012 03.0 1 0378341102230000000</t>
  </si>
  <si>
    <t>ACHMAD MUSTOPAMKR 2013 03.0 1 0070741323100000000</t>
  </si>
  <si>
    <t>ELA NURJANAHMKR 2012 03.0 1 019034100915000000</t>
  </si>
  <si>
    <t>DANI MULYANIMKR 2012 03.0 1 054574117650000000</t>
  </si>
  <si>
    <t>Samsi BudhimanMKR 2013 03.0 1 0002041277120000000</t>
  </si>
  <si>
    <t>MUHAMAD SUKMA WIJAYAMKR 2013 03.0 1  0110641337100000000</t>
  </si>
  <si>
    <t>DADANG PIRMANMKR 2012 03.0 1 0627641213150000000</t>
  </si>
  <si>
    <t>YANA HARDINSYAHMKR 2012 03.0 1 0490841151150000000</t>
  </si>
  <si>
    <t>DEWI RAHMATULLAHMKR 2009 03.0 1 03 28274070050000000</t>
  </si>
  <si>
    <t>SUGENG SUPRIADIMKR 2012 03.0 1 0752841271250000000</t>
  </si>
  <si>
    <t>TARI LESTARIMKR 2012 03.0 1 0675241235100000000</t>
  </si>
  <si>
    <t>IRAN JUANSAHMKR 2012 03.0 1 004284094550000000</t>
  </si>
  <si>
    <t>UJANG SUHENDIMKR 2012 03.0 1 074914127080000000</t>
  </si>
  <si>
    <t>ADE SOLIHINMKR 2013 03.0 1 033064143030000000</t>
  </si>
  <si>
    <t>AGUS YUSUPMKR 2013 03.0 1 03 0595341593210000000</t>
  </si>
  <si>
    <t>Ade HarmawanMKR 2016 03.0 01 1 14577426615000000</t>
  </si>
  <si>
    <t>Ida RosidaMKR 2016 03.0 01 1 15152426618000000</t>
  </si>
  <si>
    <t>Iwan Ridwan SuryadimajaMKR 2015 03.0 1 068694219330000000</t>
  </si>
  <si>
    <t>TB Moh Rudy Slamet BMKR 2016 03.0 01 1 13519426273500000</t>
  </si>
  <si>
    <t>TisnaMKR 2016 03.0 01 1 15638426616000000</t>
  </si>
  <si>
    <t>Sri WidyawatiMKR 2016 03.0 01 1 129354262737000000</t>
  </si>
  <si>
    <t>Hendra Yudo PurnomoMKR 2016 03.0 01 1 022774241165000000</t>
  </si>
  <si>
    <t>Mohammad Dimam AnugrahMKR 2016 03.0 01 1  191114272035000000</t>
  </si>
  <si>
    <t>Ping CheMKR 2016 03.0 01 1  172564269991000000</t>
  </si>
  <si>
    <t>Apri RuskandiMKR 2016 03.0 01 1  110994260145000000</t>
  </si>
  <si>
    <t>Maya Ulfa DwinitaMKR 2016 03.0 01 1  083744253617000000</t>
  </si>
  <si>
    <t>Didit TrimuktiMKR 2016 03.00 02 2 000356426184000000</t>
  </si>
  <si>
    <t>Dessy AzniartiMKR 2015 03.0 2 13749423607000000</t>
  </si>
  <si>
    <t>Alo KoswaraMKR 2016 03.00 02 2 000207424879000000</t>
  </si>
  <si>
    <t>Asep Saefuddin RabbaniMKR 2016 03.00 02 2 0002394252155000000</t>
  </si>
  <si>
    <t>Helena TeguhMKR 2017 03.00 02 2 0005924277261000000</t>
  </si>
  <si>
    <t>H. Endang Nurdin, S.SosMKR 2016 03.00 02 2 0002804254480000000</t>
  </si>
  <si>
    <t>Deffy SetiawanMKR 2016 03.0 02 2 0003394260872000000</t>
  </si>
  <si>
    <t>FERY FERNANDOMKR 2012 03.0 1 0614941211250000000</t>
  </si>
  <si>
    <t>TURIPMKR 2012 03.0 1 056154118050000000</t>
  </si>
  <si>
    <t>JAMINGUNMKR 2013 03.0 1 0247641389250000000</t>
  </si>
  <si>
    <t>ADUNGMKR 2013 03.0 1 02591 4139470000000</t>
  </si>
  <si>
    <t>RAYA MUDA HARAHAPMKR 2013 03.0 1 0041641290250000000</t>
  </si>
  <si>
    <t>TAUFIK HIDAYATMKR 2013 03.0 1 004164129065000000</t>
  </si>
  <si>
    <t>ALAMMKR 2012 03.0 1 067624123545000000</t>
  </si>
  <si>
    <t>WIYANTIMKR 2013 03.0 1 011134133870000000</t>
  </si>
  <si>
    <t>H. ARRY SADMOKOMKR 2012 03.0 1 0732941260150000000</t>
  </si>
  <si>
    <t>ROHMIMKR 2014 03.0 1 0023541666130000000</t>
  </si>
  <si>
    <t>SETIONOMKR 2012 03.0 1 056314118050000000</t>
  </si>
  <si>
    <t>TITI MINARSIHMKR 2015 03.0 1 134514234840000000</t>
  </si>
  <si>
    <t>UMIYANAHMKR 2015 03.0 1 134514234820000000</t>
  </si>
  <si>
    <t>AHMAD DODIMKR 2012 03.0 1 0614741211200000000</t>
  </si>
  <si>
    <t>ALAMMKR 2013 03.0 1 014624135330000000</t>
  </si>
  <si>
    <t>SANITA EPENDIMKR 2012 03.0 1 0462241131180000000</t>
  </si>
  <si>
    <t>AKHMAD JUBAEDILMKR 2012 03.0 1 061444121175000000</t>
  </si>
  <si>
    <t>ANANG SUDRAJATMKR 2011 03.0 1 03 54784082820000000</t>
  </si>
  <si>
    <t>ASEP SYAMSUDINMKR 2013 03.0 1 025914139480000000</t>
  </si>
  <si>
    <t>AZYL ZURQONI  (CIKUPA)MKR 2011 03.0 1 03 63894088540000000</t>
  </si>
  <si>
    <t>DADANGMKR 2012 03.0 1 0461141131100000000</t>
  </si>
  <si>
    <t>DEDE HENDRAMKR 2012 03.0 1 0461141131100000000</t>
  </si>
  <si>
    <t>DIDU ROSADIMKR 2013 03.0 1 025914139450000000</t>
  </si>
  <si>
    <t>DITA SURYANIMKR 2011 03.0 1 03 28744070050000000</t>
  </si>
  <si>
    <t>EKI CAHYADI  ( CURUG )MKR 2012 03.0 1 569641187100000000</t>
  </si>
  <si>
    <t>ELI SUBADRIMKR 2012 03.0 1 048434114815000000</t>
  </si>
  <si>
    <t>ERNAWATIMKR 2012 03.0 1 024294102650000000</t>
  </si>
  <si>
    <t>FAISAL AMIRMKR 2012 03.0 1 074794126950000000</t>
  </si>
  <si>
    <t>H PIDIMKR 2011 03.0 1 03 358340732100000000</t>
  </si>
  <si>
    <t>H SAM'UNMKR 2012 03.0 1 0614441211200000000</t>
  </si>
  <si>
    <t>H. ACENG BIN AMARMKR 2012 03.0 1 061444121125000000</t>
  </si>
  <si>
    <t>H. AHMAD MUNIR S.PD.IMKR 2012 03.0 1 0152440994100000000</t>
  </si>
  <si>
    <t>H. MADSIRADMKR 2012 03.0 1 048434114870000000</t>
  </si>
  <si>
    <t>HJ. RASMIMKR 2013 03.0 1 02591 4139450000000</t>
  </si>
  <si>
    <t>IRSADMKR 2010 03.0 1 03 36654047620000000</t>
  </si>
  <si>
    <t>JULIANTOMKR 2012 03.0 1 0747941269200000000</t>
  </si>
  <si>
    <t>MAMANMKR 2012 03.0 1 056184118050000000</t>
  </si>
  <si>
    <t>MOHAMAD SADELIMKR 2012 03.0 1 0362141085250000000</t>
  </si>
  <si>
    <t>MULYADIMKR 2012 03.0 1 046114113115000000</t>
  </si>
  <si>
    <t>NASMAHMKR 2012 03.0 1 061444121150000000</t>
  </si>
  <si>
    <t>NENI SURYANIMKR 2013 03.0 1 004744129665000000</t>
  </si>
  <si>
    <t>NODIAHMKR 2012 03.0 1 074794126960000000</t>
  </si>
  <si>
    <t>NUR RIZKIMKR 2013 03.0 1  024764138940000000</t>
  </si>
  <si>
    <t>NUR SAMANMKR 2012 03.0 1 0747941269210000000</t>
  </si>
  <si>
    <t>OHING IBRAHIMMKR 2012 03.0 1 048434114847000000</t>
  </si>
  <si>
    <t>R. BAMBANG IRAWANMKR 2013 03.0 1  004164129050000000</t>
  </si>
  <si>
    <t>SABELIMKR 2011 03.0 1 03 278140700100000000</t>
  </si>
  <si>
    <t>SAEBATUL KIBTIYAHMKR 2012 03.0 1 036214108550000000</t>
  </si>
  <si>
    <t>SAHIBILMKR 2011 03.0 1 03 46934079825000000</t>
  </si>
  <si>
    <t>SAHRUDINMKR 2012 03.0 1  061604121150000000</t>
  </si>
  <si>
    <t>SALIMMKR 2010 03.0 1 03 37504048440000000</t>
  </si>
  <si>
    <t>SARIPMKR 2012 03.0 1 036214108550000000</t>
  </si>
  <si>
    <t>SODIKINMKR 2013 03.0 1 0259141394200000000</t>
  </si>
  <si>
    <t>SUDIRJAMKR 2012 03.0 1  0362541085200000000</t>
  </si>
  <si>
    <t>SUGENG WIRYONOMKR 2012 03.0 1 004844094515000000</t>
  </si>
  <si>
    <t>SUMANTRI (BAYAH)MKR 2012 03.0 1 0631241218150000000</t>
  </si>
  <si>
    <t>SUPARDI   (CIKUPA)MKR 2011 03.0 1 03 27794070075000000</t>
  </si>
  <si>
    <t>SURADIMKR 2012 03.0 1 046114113150000000</t>
  </si>
  <si>
    <t>SURYADIMKR 2011 03.0 1 03 287340700100000000</t>
  </si>
  <si>
    <t>SURYADI BIN SARBANMKR 2012 03.0 1 046114113140000000</t>
  </si>
  <si>
    <t>SUSANTIMKR 2012 03.0 1 061444121150000000</t>
  </si>
  <si>
    <t>TATIMKR 2011 03.0 1 03 28744070050000000</t>
  </si>
  <si>
    <t>UBAIDILLAH FAHRUROZIMKR 2011 03.0 1 03 358140732100000000</t>
  </si>
  <si>
    <t>YANIMKR 2012 03.0 1  067634123525000000</t>
  </si>
  <si>
    <t>YOSEP SETIAWANMKR 2011 03.0 1 03 06814058130000000</t>
  </si>
  <si>
    <t>MARHADI BIN H. RASIAN MKR 2012 03.0 1 0563141180250000000</t>
  </si>
  <si>
    <t>ANDRI SUPRIYANTOMKR 2013 03.0 1 0041641290100000000</t>
  </si>
  <si>
    <t>ABDUL KARIM   (CIKUPA)MKR 2011 03.0 1 03 63894088520000000</t>
  </si>
  <si>
    <t>ADE CHAERANIMKR 2013 03.0 1 0047441296175000000</t>
  </si>
  <si>
    <t>AGIEL (Cikupa)MKR 2012 03.0 1 036254108550000000</t>
  </si>
  <si>
    <t>AGUS RUSMITAMKR 2012 03.0 1 0747941269150000000</t>
  </si>
  <si>
    <t>AHMAD LUJENMKR 2012 03.0 1 048434114835000000</t>
  </si>
  <si>
    <t>AHMAD SUHAEDIMKR 2013 03.0 1 0047441296100000000</t>
  </si>
  <si>
    <t>UMIYANAHMKR 2012 03.0 1 0732941260150000000</t>
  </si>
  <si>
    <t>AHMAD DODIMKR 2012 03.0 1 0477941144250000000</t>
  </si>
  <si>
    <t>ROTUA HARMONANGAN SIREGARMKR 2013 03.0 1 0146241353200000000</t>
  </si>
  <si>
    <t>ARMANTOMKR 2012 03.0 1 0614941211200000000</t>
  </si>
  <si>
    <t>ADINMKR 2012 03.0 1 0036840945100000000</t>
  </si>
  <si>
    <t>CICIH LANI ROHAENDIMKR 2011 03.0 1 03 35794073213000000</t>
  </si>
  <si>
    <t>PRIATNAMKR 2013 03.0 1 0238941386150000000</t>
  </si>
  <si>
    <t>TAUFIKMKR 2013 03.0 1 0297141414250000000</t>
  </si>
  <si>
    <t>ACENG KURNIAMKR 2011 03.0 1 03 462040794100000000</t>
  </si>
  <si>
    <t>DIAN RATNA WULANMKR 2012 03.0 1  0049640945100000000</t>
  </si>
  <si>
    <t>IWAN NAWAWIMKR 2013 03.0 1 0042241290250000000</t>
  </si>
  <si>
    <t>RANI MURYATIMKR 2011 03.0 1 03 41044075225000000</t>
  </si>
  <si>
    <t>GUGUM ROSADI04 0106 033946910000000</t>
  </si>
  <si>
    <t>BUDI HARTONO PRASETYO04 0835 033957415000000</t>
  </si>
  <si>
    <t>ASEP SUHENDAR04 1985 033966715000000</t>
  </si>
  <si>
    <t>SOPIAH04 1547 033962515000000</t>
  </si>
  <si>
    <t>SUTRISNO04 1546 033962510000000</t>
  </si>
  <si>
    <t>NANA04 0835 033957415000000</t>
  </si>
  <si>
    <t>ELYS HANDAYANI04 1547 03396256000000</t>
  </si>
  <si>
    <t>ADIH KURNAEDI04 0835 033957415000000</t>
  </si>
  <si>
    <t>TJARKIM ZAENUDIN DRS04 1985 033966725000000</t>
  </si>
  <si>
    <t>AWAN04 1985 033966725000000</t>
  </si>
  <si>
    <t>ERNY SRI RIZKI P04 1547 03396257500000</t>
  </si>
  <si>
    <t>AGUS SUHERMAN04 1546 03396256500000</t>
  </si>
  <si>
    <t>EVI LESTARI04 1546 033962515000000</t>
  </si>
  <si>
    <t>DADANG04 1546 033962515000000</t>
  </si>
  <si>
    <t>ENTIN KARTINI04 1546 033962515000000</t>
  </si>
  <si>
    <t>RUDI HARINUDIN04 1546 033962515000000</t>
  </si>
  <si>
    <t>CACA IMAN SAEPUDIN04 0835 033952015000000</t>
  </si>
  <si>
    <t>KARSENO04 0476 033952015000000</t>
  </si>
  <si>
    <t>FIRMAN SYAH HIDAYAT04 0106 033946915000000</t>
  </si>
  <si>
    <t>CUCU KOMARIAH 04 1547 033962515000000</t>
  </si>
  <si>
    <t>AHYAR SAELAN 04 1547 033962515000000</t>
  </si>
  <si>
    <t>SASA04 0547 033953250000000</t>
  </si>
  <si>
    <t>DEV HENDRI04 2659 033932450000000</t>
  </si>
  <si>
    <t>HANNY MZMKR 2009 03 0 1 03 03133981975000000</t>
  </si>
  <si>
    <t>SITI NINGSIH04 1546 033962520000000</t>
  </si>
  <si>
    <t>LENDRI KUSNANDAR04 1546 033962520000000</t>
  </si>
  <si>
    <t>DADANG04 0835 033957420000000</t>
  </si>
  <si>
    <t>CV. LANGSAR AGUNGMKR 2009 03 0 1 03 28174009325000000</t>
  </si>
  <si>
    <t>EUIS WIATINI04 1546 033962530000000</t>
  </si>
  <si>
    <t>UJANG SYARIFUDIN04 1546 033962530000000</t>
  </si>
  <si>
    <t>KOPUM LESTARI04 1546 033962531000000</t>
  </si>
  <si>
    <t>NANDANG HIDAYATMKR 2009 03 0 1 03 27704008725000000</t>
  </si>
  <si>
    <t>ARDYUMU 2009 03 0 1 03 346040157215000000</t>
  </si>
  <si>
    <t>CV. DWI KARSAUMU 2010 03 0 1 03 055840234250000000</t>
  </si>
  <si>
    <t>SUPRIYADI04 1932 033892930000000</t>
  </si>
  <si>
    <t>AHMAD BASORIMKR 2009 03.0 1 03 192240011100000000</t>
  </si>
  <si>
    <t>HARISMKR 2009 03.0 1 03 19224001150000000</t>
  </si>
  <si>
    <t>EUIS RUKMINI04 1985 033966740000000</t>
  </si>
  <si>
    <t>ADE IRMA SURYANI04 1985 033966742000000</t>
  </si>
  <si>
    <t>KOKOM KOMARIAH04 2973 033935370641667</t>
  </si>
  <si>
    <t>YUYU YUHARNAMKR 2009 03.0 1 03 34384015615000000</t>
  </si>
  <si>
    <t>NANDANG AMARULLAH04 2203 033896049449167</t>
  </si>
  <si>
    <t>AEP AHOPIMKR 2009 03.0 1 03 05533989150000000</t>
  </si>
  <si>
    <t>H ENTJU A SYAMSURIMKR 2009 03.0 1 03 19224001150000000</t>
  </si>
  <si>
    <t>DHANI HAMDANIMKR 2010 03.0 1 03 400340497100000000</t>
  </si>
  <si>
    <t>FARID ARIANTOMTG 2010 03.0 1 03 03994021752781863</t>
  </si>
  <si>
    <t>IBERIA FLORENCIAMKR 2013 03.0 1 0042141290250000000</t>
  </si>
  <si>
    <t>ADE SUPARMANMTG 2010 03.0 1 03 44254051841601368</t>
  </si>
  <si>
    <t>YAYAT ( DERWATI )MKR 2013 03.0 1 0126241347250000000</t>
  </si>
  <si>
    <t>RISKHA ROSTIKA ( LODAYA )MKR 2013 03.0 1 023394138642000000</t>
  </si>
  <si>
    <t>TONNY SUHARTONOMKR 2013 03.0 1 0291241414200000000</t>
  </si>
  <si>
    <t>BURHANMKR 2013 03.0 1 026144139650000000</t>
  </si>
  <si>
    <t>UA EEP  ( DERWATI )MKR 2013 03.0 1 004134129050000000</t>
  </si>
  <si>
    <t>DEDE DEDIH  ( DERWATI )MKR 2012 03.0 1 073504126130000000</t>
  </si>
  <si>
    <t>YANA MULYANA   ( DERWATI )MKR 2013 03.0 1 026094139630000000</t>
  </si>
  <si>
    <t>YUNIARTOMTG 2009 03.0 1 03 35224016892451001</t>
  </si>
  <si>
    <t>HANDIMKR 2012 03.0 1 0680341236175000000</t>
  </si>
  <si>
    <t>DERI SUHERLANMKR 2013 03.0 1 0260941396110000000</t>
  </si>
  <si>
    <t>DEDI SULAEMANMKR 2010 03.0 1 03 04454021935000000</t>
  </si>
  <si>
    <t>ROSMINIMKR 2011 03. 0 1 03 11274061223000000</t>
  </si>
  <si>
    <t>ICA KURNIASIHMKR 2011 03.0 1 03 07414058420000000</t>
  </si>
  <si>
    <t>SUNARYAMKR 2011 03.0 1 03 01794054665000000</t>
  </si>
  <si>
    <t>TITING SURTINIMKR 2012 03.0 1 054244117150000000</t>
  </si>
  <si>
    <t>LAELASARIMKR 2012 03.0 1 03 0355141078400000000</t>
  </si>
  <si>
    <t>JOY HESAMKR 2012 03.0 1 0734941261250000000</t>
  </si>
  <si>
    <t>TATI HERAWATIMKR 2013 03.0 1 0042441290100000000</t>
  </si>
  <si>
    <t>LINAMKR 2012 03.0 1 073494126180000000</t>
  </si>
  <si>
    <t>HARAPAN WILTER MANALUMKR 2013 03.0 1 0131741351150000000</t>
  </si>
  <si>
    <t>RANI MARYANIMKR 2012 03.0 1 0678641236250000000</t>
  </si>
  <si>
    <t>H MAMAN SETIADIMKR 2012 03.0 1 066364123350000000</t>
  </si>
  <si>
    <t>ANTO SUPRIYANTOMKR 2013 03.0 1 025144139050000000</t>
  </si>
  <si>
    <t>DEDE HENDRAMKR 2013 03.0 1 0042441290100000000</t>
  </si>
  <si>
    <t>ENOK SUMINARMKR 2013 03.0 1 023894138630000000</t>
  </si>
  <si>
    <t>ADE S LESMANA70000000</t>
  </si>
  <si>
    <t>YUSUF SUGANDI04 2413 033967640000000</t>
  </si>
  <si>
    <t>DAHLAN04 0254 033948010000000</t>
  </si>
  <si>
    <t>3 DEBITUR04 0253 023948015000000</t>
  </si>
  <si>
    <t>WAWAN04 0968 03395907500000</t>
  </si>
  <si>
    <t>NY. NINIEK KUSNIATIMKR 2008 03.0 1 03 31113979125000000</t>
  </si>
  <si>
    <t>HERNAWAN WIDJATMOKOMTG 2008 03 0 1 03 27533975275000000</t>
  </si>
  <si>
    <t>ENGKUS KUSTAMANMKR 2008 03,0 1 03 31113979110000000</t>
  </si>
  <si>
    <t>RISANTOMKR 2008 03,0 1 03 31113979120000000</t>
  </si>
  <si>
    <t>CHANDRA MULYADIMKR 2009 03,0 1 03 00203982020000000</t>
  </si>
  <si>
    <t>TAOPIK ALI HENDARSYAHMKR 2010 03,0 1 03 21054072425000000</t>
  </si>
  <si>
    <t>YULIARI UMIYATI04 0968 033959015000000</t>
  </si>
  <si>
    <t>ANI SUHERNIMTG 2010 03.0 1 03 07084025250797292</t>
  </si>
  <si>
    <t>DANANG FEBRI S.04 1936 033966048000000</t>
  </si>
  <si>
    <t>UMAR TARMINO 04 2658 033932449449170</t>
  </si>
  <si>
    <t>GEORGE KAPILAWI MTG 2009 03.0 1 03 01813984275000000</t>
  </si>
  <si>
    <t>HERALD SIMANJUNTAK 04 0456 033877635320833</t>
  </si>
  <si>
    <t>DEDDY MASHUDY YUSUF25000000</t>
  </si>
  <si>
    <t>DEDDY MASHUDY YUSUFMKR 2010 03.0 1 03 25214049025000000</t>
  </si>
  <si>
    <t>NELLY NURHAENIMKR 2010 03,0 1 03 39164049035000000</t>
  </si>
  <si>
    <t>ENCENG ADINMKR 2009 03,0 1 03 00203982025000000</t>
  </si>
  <si>
    <t>WAWANGMKR 2009 03,0 1 03 00203982050000000</t>
  </si>
  <si>
    <t>EKO PURWANTOMKR 2010 03,0 1 03 21054072410000000</t>
  </si>
  <si>
    <t>IMAS ROHAYATIMKR 2009 03.0 1 03 00203982025000000</t>
  </si>
  <si>
    <t>YOHANESMTG 2009 03.0 1 03 01813984265000000</t>
  </si>
  <si>
    <t>ARIEF NURJAIHANMKR 201103.0 1 03 09684059817500000</t>
  </si>
  <si>
    <t>WULANSARIMKR 2011 03.0 1 03 31304071435000000</t>
  </si>
  <si>
    <t>RITA SUSANTIMKR 2010 03.0 1 03 2105403597000000</t>
  </si>
  <si>
    <t>GUNAWANMKR 2010 03.0 1 03 40084049730000000</t>
  </si>
  <si>
    <t>OSID GUNAWANMKR 2011 03.0 1 03 31304071420000000</t>
  </si>
  <si>
    <t>RACHMATMKR 2011 03.0 1 03 639140885100000000</t>
  </si>
  <si>
    <t>INDIMKR 2011 03,0 1 03 41044075240000000</t>
  </si>
  <si>
    <t>IMAS AMANAHMKR 2011 03,0 1 03 46204079450000000</t>
  </si>
  <si>
    <t>YANI NURAENIMKR 2011 03,0 1 03 67414089312000000</t>
  </si>
  <si>
    <t>ARY YATIN HARYATINMKR 2011 03,0 1 03 67414089330000000</t>
  </si>
  <si>
    <t>DEDEH DURYATIMKR 2011 03,0 1 03 33104071845000000</t>
  </si>
  <si>
    <t>M KHOIRUNMTG 2008 03.0 1 03 33003981373000000</t>
  </si>
  <si>
    <t>JAJANG YAYATMKR 2012 03.0 1 03 004934094550000000</t>
  </si>
  <si>
    <t>MAMAN LUKMAN HMKR 2012 03.0 1 03 121-1P4096320000000</t>
  </si>
  <si>
    <t>UMAR SUANDAMKR 2009 03.0 1 03 0121 - 2P14099725000000</t>
  </si>
  <si>
    <t>TAJUDINMKR 2012 03.0 1 03 004834094525000000</t>
  </si>
  <si>
    <t>WANCAMKR 2012 03.0 1 03 004834112725000000</t>
  </si>
  <si>
    <t>UJANG WAHYUDINMKR 2012 03.0 1 004984094550000000</t>
  </si>
  <si>
    <t>NURODIMKR 2010 03.0 1 03 21054035935000000</t>
  </si>
  <si>
    <t>LINA HERLINAMKR 2012 03.0 1 0 62264121130000000</t>
  </si>
  <si>
    <t>DEDI SUARDIMKR 2012 03.0 1 0 0690041241150000000</t>
  </si>
  <si>
    <t>THERESIA MURNIMTG 2009 03.0 1 03 064839899100000000</t>
  </si>
  <si>
    <t>CHARLES SINAGAMKR 2013 03.0 1 025754139325000000</t>
  </si>
  <si>
    <t>MULYANTO BUDIANAMKR 2013 03.0 1 03 0126641347100000000</t>
  </si>
  <si>
    <t>IDAM HALIDINMKR 2013 03.0 1 03 025754139325000000</t>
  </si>
  <si>
    <t>NANA SURYANAMTG 2014 03.0 1 053524200360000000</t>
  </si>
  <si>
    <t>ENDANG SUHARTATIKMTG 2014 03.0 1 053524200375000000</t>
  </si>
  <si>
    <t>TONY NUGRAHA04 2495 03</t>
  </si>
  <si>
    <t>MARUHUM SITORUSMKR 2012 03.0 1 0427541120115000000</t>
  </si>
  <si>
    <t>ALISYAH RACHMANMKR 2012 03.0 1 0733141260160000000</t>
  </si>
  <si>
    <t>IDA WIDIA NINGSIHMKR 2012 03.0 1 055664117955000000</t>
  </si>
  <si>
    <t>ODED WARNATAMKR 2012 03.0 1 043664112220000000</t>
  </si>
  <si>
    <t>IIN SOLIHINMKR 2012 03.0 1 073314126035000000</t>
  </si>
  <si>
    <t>DIAN MARDIANI MAKIMKR 2013 03.0 1 023874138615000000</t>
  </si>
  <si>
    <t>KUSMAN AMDMKR 2013 03.0 1 0238741386150000000</t>
  </si>
  <si>
    <t>ETI SULASTRIMKR 2012 03.0 1  018434100815000000</t>
  </si>
  <si>
    <t>ASEP SOMANTRIMKR 2012 03.0 1  018434100825000000</t>
  </si>
  <si>
    <t>ENGKOS KOSASIHMKR 2012 03.0 1 050244116220000000</t>
  </si>
  <si>
    <t>DENI SUTIANAMKR 2012 03.0 1 041834110860000000</t>
  </si>
  <si>
    <t>ENDANG SUPRIATNAMKR 2012 03.0 1 023344102230000000</t>
  </si>
  <si>
    <t>YULISTIA DEWIMKR 2012 03.0 1 018344100850000000</t>
  </si>
  <si>
    <t>SUEB ADISTYANMKR 2012 03.0 1 038224110380000000</t>
  </si>
  <si>
    <t>ROSI DAYANAMKR 2012 03.0 1 004964094525000000</t>
  </si>
  <si>
    <t>AYI HAMDANMKR 2012 03.0 1  060994121150000000</t>
  </si>
  <si>
    <t>RUKMINIMKR 2012 03.0 1 050244116225000000</t>
  </si>
  <si>
    <t>HENDRA LESMANAMKR 2012 03.0 1 066914123320000000</t>
  </si>
  <si>
    <t>AHIMMKR 2012 03.0 1 050244116230000000</t>
  </si>
  <si>
    <t>DADANG WIDARYAMKR 2012 03.0 1 0382241103250000000</t>
  </si>
  <si>
    <t>CECEMKR 2012 03.0 1 0302441057100000000</t>
  </si>
  <si>
    <t>IKAHMKR 2012 03.0 1 050244116260000000</t>
  </si>
  <si>
    <t>SITI FATIMAHMKR 2012 03.0 1 073424126120000000</t>
  </si>
  <si>
    <t>ADE SURYANAMKR 2012 03.0 1 050244116225000000</t>
  </si>
  <si>
    <t>EGI NURIANTIMKR 2012 03.0 1 0733041260100000000</t>
  </si>
  <si>
    <t>A TAUFIK HIDAYATMKR 2013 03.0 1 018114135930000000</t>
  </si>
  <si>
    <t>EMAN SUHERMANMKR 2012 03.0 1  041834110820000000</t>
  </si>
  <si>
    <t>EMPAT PATIMAHMKR 2012 03.0 1  018434137330000000</t>
  </si>
  <si>
    <t>IJON KARYONOMKR 2013 03.0 1  0256141393100000000</t>
  </si>
  <si>
    <t>SETOMKR 2012 03.0 1  060994121150000000</t>
  </si>
  <si>
    <t>BUDI PRAYOGAMKR 2012 03.0 1 0502441162250000000</t>
  </si>
  <si>
    <t>KARJAMKR 2012 03.0 1 0669141233100000000</t>
  </si>
  <si>
    <t>UDUNGMKR 2012 03.0 1 073304126050000000</t>
  </si>
  <si>
    <t>LILIS TITING SURYANIMKR 2013 03.0 1 004224129030000000</t>
  </si>
  <si>
    <t>DARNO DARSONOMKR 2012 03.0 1 038224110350000000</t>
  </si>
  <si>
    <t>AI SUKAENAHMKR 2012 03.0 1 073424126150000000</t>
  </si>
  <si>
    <t>OOM SOMANTRIMKR 2012 03.0 1 050244116230000000</t>
  </si>
  <si>
    <t>WIYANTIMKR 2012 03.0 1 0669141233250000000</t>
  </si>
  <si>
    <t>ROHMIMKR 2012 03.0 1 0669141233100000000</t>
  </si>
  <si>
    <t>SETIONOMKR 2012 03.0 1 073504126120000000</t>
  </si>
  <si>
    <t>MUHLISINMKR 2012 03.0 1  035504107850000000</t>
  </si>
  <si>
    <t>ROSITAMKR 2012 03.0 1 044564112950000000</t>
  </si>
  <si>
    <t>SITI AISYAHMKR 2012 03.0 1 037284109580000000</t>
  </si>
  <si>
    <t>ROTUA HARMONANGAN SIREGARMKR 2014 03.0 1 030184185750000000</t>
  </si>
  <si>
    <t>SITI ROHILAHMKR 2011 03.0 1 03 24104067420000000</t>
  </si>
  <si>
    <t>AHMAD SUHENDARMKR 2009 03.0 1 03 15633997925000000</t>
  </si>
  <si>
    <t>RUSMIYATIMKR 2009 03.0 1 03 03943987135000000</t>
  </si>
  <si>
    <t>SITI UMAYROHMKR 2012 03.0 1 070984125620000000</t>
  </si>
  <si>
    <t>SAADATUL ASMUROMKR 2013 03.0 1 004194129030000000</t>
  </si>
  <si>
    <t>SOFANUDINMKR 2013 03.0 1 018944137430000000</t>
  </si>
  <si>
    <t>SADELIMKR 2012 03.0 1 0 21624101275000000</t>
  </si>
  <si>
    <t>SRI MULYANIMKR 2009 03.0 1 03 09423993025000000</t>
  </si>
  <si>
    <t>SAFEDIMKR 2012 03.0 1 0 63974088510000000</t>
  </si>
  <si>
    <t>SUBADRIMKR 2012 03.0 1 075024127030000000</t>
  </si>
  <si>
    <t>YAYAT HIDAYAT (BANDING)MKR 2012 03.0 1 0445541129250000000</t>
  </si>
  <si>
    <t>SANTAWIMTG 2010 03.0 1 03 01834019830000000</t>
  </si>
  <si>
    <t>SUBARAMKR 2012 03.0 1 044554112950000000</t>
  </si>
  <si>
    <t>YETI LIDIAWATI, SEMTG 2011 03.0 1 03 473640801128956541</t>
  </si>
  <si>
    <t>AHMAD MIRAJUDINMKR 2012 03.0 1 044564112950000000</t>
  </si>
  <si>
    <t>SARFANI A. MUKTIMKR 2011 03.0 1 03 639440794100000000</t>
  </si>
  <si>
    <t>SUBHANMKR 2013 03.0 1 006864132315000000</t>
  </si>
  <si>
    <t>SARIKAMMKR 2008 03.0 1 03 33173981330000000</t>
  </si>
  <si>
    <t>SUFI'AHMKR 2009 03.0 1 03 094239930100000000</t>
  </si>
  <si>
    <t>SARWANAHMKR 2012 03.0 1 075024127020000000</t>
  </si>
  <si>
    <t>SUGIMANMKR 2012 03.0 1 037204109530000000</t>
  </si>
  <si>
    <t>SAYUNI M NURMKR 2011 03.0 1 03 5472408285000000</t>
  </si>
  <si>
    <t>SUGIRIMKR 2012 03.0 1 0 30654105830000000</t>
  </si>
  <si>
    <t>SUKAESIHMKR 2009 03.0 1 03 17333999450000000</t>
  </si>
  <si>
    <t>SUKANAMTG 2009 03.0 1 03 22494003250797292</t>
  </si>
  <si>
    <t>AHMAD NUROHIMMKR 2012 03.0 1 03 0075840956100000000</t>
  </si>
  <si>
    <t>SUNAETIMKR 2009 03.0 1 03 33173981315000000</t>
  </si>
  <si>
    <t>SUPRIMKR 2009 03.0 1 03 27254005720000000</t>
  </si>
  <si>
    <t>SURYADIMKR 2012 03.0 1 037284109550000000</t>
  </si>
  <si>
    <t>SUWIGNYOMKR 2012 03.0 1 0372041095100000000</t>
  </si>
  <si>
    <t>TB. ERYADI, DRSMTG 2011 03.0 1 03 57994085799508302</t>
  </si>
  <si>
    <t>TB. TAFTA ZANI B.H TB. HANATIMKR 2012 03.0 1 050594116280000000</t>
  </si>
  <si>
    <t>TUKINO URIPMKR 2008 03.0 1 03 33173981310000000</t>
  </si>
  <si>
    <t>UJANG HARIMKR 2012 03.0 1 021724101240000000</t>
  </si>
  <si>
    <t>UKAT SUKATUDINMKR 2009 03.0 1 03 17333999425000000</t>
  </si>
  <si>
    <t>UNANG SUHENDIMKR 2009 03.0 1 03 15633997925000000</t>
  </si>
  <si>
    <t>USWATUN HASANAHMKR 2011 03.0 1 03 67364089315000000</t>
  </si>
  <si>
    <t>WAHYUDINMKR 2012 03.0 1 0445641129180000000</t>
  </si>
  <si>
    <t>WAWAHMKR 2009 03.0 1 03 24054004430000000</t>
  </si>
  <si>
    <t>WAWAN UJAMKR 2012 03.0 1 029164105250000000</t>
  </si>
  <si>
    <t>WIRATNOMKR 2008 03.0 1 03 33173981325000000</t>
  </si>
  <si>
    <t>YANAH NURHASANAHMKR 2010 03.0 1 03 11584028810000000</t>
  </si>
  <si>
    <t>YATI HARYATIMKR 2008 03.0 1 03 33183981325000000</t>
  </si>
  <si>
    <t>ANAWIAHMKR 2010 03.0 1 03 12904030128000000</t>
  </si>
  <si>
    <t>ANDRIANIMKR 2009 03 0 1 03 09423993015000000</t>
  </si>
  <si>
    <t>ARDANI SMKR 2009 03.0 1 03 03943987120000000</t>
  </si>
  <si>
    <t>ASEPMKR 2013 03.0 1 006864132330000000</t>
  </si>
  <si>
    <t>ASMANIMKR 2008 03 0 1 03 31813980025000000</t>
  </si>
  <si>
    <t>AZAT SUDRAZATMTG 2009 03.0 1 03 36514017742669725</t>
  </si>
  <si>
    <t>AZIMAR TINIMKR 2008 03.0 1 03 33173981350000000</t>
  </si>
  <si>
    <t>BAHRENIMKR 2012 03.0 1 070984125650000000</t>
  </si>
  <si>
    <t>BAHRUDINMKR 2012 03.0 1 030654105850000000</t>
  </si>
  <si>
    <t>BAHRUL ULUMMKR 2012 03.0 1 0372041095100000000</t>
  </si>
  <si>
    <t>BAKRIMKR 2013 03.0 1 006864132325000000</t>
  </si>
  <si>
    <t>BAKTI SANTOSAMKR 2013 03.0 1 004194129040000000</t>
  </si>
  <si>
    <t>BRAMASTO KUSDARYONO04 0741 033880540000000</t>
  </si>
  <si>
    <t>BUANG SIDIKMKR 2009 03.0 1 03 15633997925000000</t>
  </si>
  <si>
    <t>CV BUMI DAMAI SEJAHTERA 04 3053 033936565000000</t>
  </si>
  <si>
    <t>CV BUMI DAMAI SEJAHTERA 04 3053 0339365250000000</t>
  </si>
  <si>
    <t>CV. AL - AMIN KTR 200803.03.0339779256000000</t>
  </si>
  <si>
    <t>CV. FAJAR SINAR MULYA 04 0431 0338198100000000</t>
  </si>
  <si>
    <t>DADANG FIRMANSYAHMKR 2012 03.0 1 0675841235150000000</t>
  </si>
  <si>
    <t>DAUD H MANULANGMKR 2008 03.0 1 03 3181398005000000</t>
  </si>
  <si>
    <t>DEDEN SURIANAMKR 2009 03.0 1 03 15633997925000000</t>
  </si>
  <si>
    <t>DEDI JUMADIMKR 2010 03.0 1 03 28804041510000000</t>
  </si>
  <si>
    <t>DEDI WAHYUDIMKR 2012 03.0 1 028544105080000000</t>
  </si>
  <si>
    <t>DEDY SUTIANAMKR 2009 03.0 1 03 03943987110000000</t>
  </si>
  <si>
    <t>DENI IRAWANMKR 2012 03.0 1 0285441050250000000</t>
  </si>
  <si>
    <t>DRS. ADNANMKR 2009 03 0 1 03 176339994100000000</t>
  </si>
  <si>
    <t>DWI YANIMKR 2011 03.0 1 03 50144080530000000</t>
  </si>
  <si>
    <t>EDI CHANDRAMKR 2012 03.0 1 0372041095100000000</t>
  </si>
  <si>
    <t>EKO APRIYANTOMKR 2010 03.0 1 03 10034027620000000</t>
  </si>
  <si>
    <t>ELIS MAYA SUSANTIMKR 2009 03.0 1 03 19884001550000000</t>
  </si>
  <si>
    <t>EMAY MASMAENAHMKR 2013 03.0 1 004194129050000000</t>
  </si>
  <si>
    <t>ENCUM BINTI  H MASRAMKR 2012 03.0 1 0372841095250000000</t>
  </si>
  <si>
    <t>ENDANG RETNOMKR 2012 03.0 1 0445641129100000000</t>
  </si>
  <si>
    <t>ENY PURWANINGSIHMKR 2008 03.0 1 03 03183980045000000</t>
  </si>
  <si>
    <t>ERWIN ARDIANSYAHMKR 2012 03.0 1 0630941218250000000</t>
  </si>
  <si>
    <t>ESTI OLINDAMKR 2012 03.0 1 037204109550000000</t>
  </si>
  <si>
    <t>ETHI SUTINANIYANTIMKR 2009 03.0 1 03 24054004480000000</t>
  </si>
  <si>
    <t>EUIS SUMIATIMKR 2009 03.0 1 03 173339994100000000</t>
  </si>
  <si>
    <t>EVI MKR 2012 03.0 1 03 0178041004250000000</t>
  </si>
  <si>
    <t>EVI KHOPIPAHMKR 2012 03.0 1 0372041095250000000</t>
  </si>
  <si>
    <t>FAHMI STMKR 2010 03.0 1 03 05914023990000000</t>
  </si>
  <si>
    <t>FAKHRUROJIMKR 2008 03.0 1 03 33183981325000000</t>
  </si>
  <si>
    <t>FANANI HENDRAWANMKR 2010 03.0 1 03 26154039535000000</t>
  </si>
  <si>
    <t>FARA RAMON VALENTINOMKR 2012 03.0 1 037204109570000000</t>
  </si>
  <si>
    <t>FATCHUROCHMANMKR 2011 03.0 1 03 18064064425000000</t>
  </si>
  <si>
    <t>FAUJI ALI (38 THN)MTG 2011 03.0 1 03 234440672101537917</t>
  </si>
  <si>
    <t>FERY HINDRARTIMKR 2010 03.0 1 03 103340280100000000</t>
  </si>
  <si>
    <t>H. IDRIS ABU BAKARMKR 2010 03 0 1 03 00634018660000000</t>
  </si>
  <si>
    <t>H. MADARIPMKR 2009 03.0 1 03 34394015635000000</t>
  </si>
  <si>
    <t>HABIBULLOH04 1668 033963749000000</t>
  </si>
  <si>
    <t>HAMBALIMKR 2008 03 0 1 03 3317398137000000</t>
  </si>
  <si>
    <t>HASANUDINMKR 2009 03 0 1 03 09423993025000000</t>
  </si>
  <si>
    <t>HASANUDINMKR 2013 03.0 1 018944137450000000</t>
  </si>
  <si>
    <t>HERI AMSARIMKR 2011 03.0 1 03 63974088550000000</t>
  </si>
  <si>
    <t>HERMAN SURACHMANMKR 2012 03.0 1 0 07424095650000000</t>
  </si>
  <si>
    <t>HIKMAT KUSUMAMKR 2009 03.0 1 03 15633997925000000</t>
  </si>
  <si>
    <t>HJ SUNAYAHMKR 2009 03 0 1 03 094239930100000000</t>
  </si>
  <si>
    <t>HJ TIEN SUWARNIMKR 2009 03.0 1 03 240540044100000000</t>
  </si>
  <si>
    <t>IBRAHIM BANJARAN SARIMKR 2011 03.0 1 03 63974088550000000</t>
  </si>
  <si>
    <t>IBROHIMMKR 2010 03.0 1 03 100340276100000000</t>
  </si>
  <si>
    <t>IMAN BUDIANAMKR 2008 03.0 1 03 31813980050000000</t>
  </si>
  <si>
    <t>IMASMKR 2011 03.0 1 03 687240900100000000</t>
  </si>
  <si>
    <t>IMAS (BANDING)MKR 2012 03.0 1 044554112950000000</t>
  </si>
  <si>
    <t>IMAS MASTIAHMKR 2009 03 0 1 03 15633997925000000</t>
  </si>
  <si>
    <t>INDRA KURNIAWANMKR 2012 03.0 1 0445541129250000000</t>
  </si>
  <si>
    <t>INDRA KURNIAWANMKR 2014 03.0 1 0174141772250000000</t>
  </si>
  <si>
    <t>IRMAN PERMANAMKR 2012 03.0 1 0372541095100000000</t>
  </si>
  <si>
    <t>IRWAN NUR PERMADIANAMTG 2009 03,0 1 03 04063987150000000</t>
  </si>
  <si>
    <t>ISMAIL SIDIKMKR 2009 03.0 1 03 094239930100000000</t>
  </si>
  <si>
    <t>JAENAL ABIDINMKR 2011 03.0 1 03 63934088517000000</t>
  </si>
  <si>
    <t>JATMIKOMKR 2008 03. 0 1 03 31813980075000000</t>
  </si>
  <si>
    <t>JUHANAMKR 2008 03.0 1 03 31813980020000000</t>
  </si>
  <si>
    <t>JUHRONIMKR 2010 03.0 1 03 22584037250000000</t>
  </si>
  <si>
    <t>JUNAENAHMKR 2011 03.0 1 03 639440794100000000</t>
  </si>
  <si>
    <t>JUPRIMKR 2009 03.0 1 03 09423993015000000</t>
  </si>
  <si>
    <t>LAFFA CARDOMKR 2008 03.0 1 03 31803980050000000</t>
  </si>
  <si>
    <t>M AGUS MAULANAMKR 2012 03.0 1 113341012150000000</t>
  </si>
  <si>
    <t>M HILMIMKR 2009 03.0 1 03 09423993050000000</t>
  </si>
  <si>
    <t>M. HARUJIMKR 2009 03.0 1 03 19884001510000000</t>
  </si>
  <si>
    <t>M. NURIMANMKR 2012 03.0 1 037284109550000000</t>
  </si>
  <si>
    <t>M. YUSUPMKR 2012 03.0 1 044564112950000000</t>
  </si>
  <si>
    <t>MADIMKR 2010 03.0 1 03 06984024930000000</t>
  </si>
  <si>
    <t>MAHDI HALIMMKR 2008 03.0 1 03 33173981325000000</t>
  </si>
  <si>
    <t>MAIMUNAHMKR 2011 03.0 1 03 639440794100000000</t>
  </si>
  <si>
    <t>MARJUKIMKR 2012 03.0 1 075024127025000000</t>
  </si>
  <si>
    <t>MARSANMKR 2010 03 0 1 03 11584028840000000</t>
  </si>
  <si>
    <t>MARYANTIMKR 2011 03.0 1 03 24104067410000000</t>
  </si>
  <si>
    <t>MASDUKIMKR 2009 03.0 1 03 039339871100000000</t>
  </si>
  <si>
    <t>MASKANIMKR 2008 03. 0 1 03 31813980040000000</t>
  </si>
  <si>
    <t>MASRONIMKR 2010 03.0 1 03 22604037275000000</t>
  </si>
  <si>
    <t>MASRUROHMKR 2009 03.0 1 03 17333999410000000</t>
  </si>
  <si>
    <t>MASTUFIMKR 2011 03.0 1 03 6397408855000000</t>
  </si>
  <si>
    <t>MISNANMRK 2013 03.0 1 0044141290100000000</t>
  </si>
  <si>
    <t>MOMON LUKMAN04 0305 033949850000000</t>
  </si>
  <si>
    <t>MUDAPANMKR 2012 03.0 1 0045741129210000000</t>
  </si>
  <si>
    <t>MUFIDMKR 2012 03.0 1 030654105835000000</t>
  </si>
  <si>
    <t>MUFTADIMKR 2008 03.0 1 03 33173981350000000</t>
  </si>
  <si>
    <t>MUHAJARMTG 2009 03.0 1 03 11333994517000000</t>
  </si>
  <si>
    <t>MUHAMAD ARISMTG 2011 03.0 1 03 19264065867016785</t>
  </si>
  <si>
    <t>MUIZ KOSIMMKR 2012 03.0 1 0445541129250000000</t>
  </si>
  <si>
    <t>MUNTOFIAHMKR 2009 03.0 1 03 20324001775000000</t>
  </si>
  <si>
    <t>MUSFIKOHMKR 2010 03 0 1 03 00634018675000000</t>
  </si>
  <si>
    <t>MUSTAUFIK HMKR 2012 03.0 1 0 28544105080000000</t>
  </si>
  <si>
    <t>MUSTOFAMKR 2009 03.0 1 03 15633997980000000</t>
  </si>
  <si>
    <t>NADIROHMKR 2013 03.0 1 006864132330000000</t>
  </si>
  <si>
    <t>NANI MULYANI SMKR 2008 03 0 1 03 33173981325000000</t>
  </si>
  <si>
    <t>NANI PRIHATINIMKR 2012 03.0 1 0372841095250000000</t>
  </si>
  <si>
    <t>NENGSIH HANDAYANIMKR 2011 03.0 1 03 42434076525000000</t>
  </si>
  <si>
    <t>NIJENIMKR 2012 03.0 1 063104121830000000</t>
  </si>
  <si>
    <t>NIRMALAWATIMKR 2012 03.0 1 0 21744101250000000</t>
  </si>
  <si>
    <t>NURANIMKR 2012 03.0 1 0505941162100000000</t>
  </si>
  <si>
    <t>NURHAYATIMKR 2012 03.0 1 050604116220000000</t>
  </si>
  <si>
    <t>NURUL UYUNMKR 2009 03.0 1 03 03943987115000000</t>
  </si>
  <si>
    <t>NUSYIRWANMKR 2009 03 0 1 03 03943987160000000</t>
  </si>
  <si>
    <t>OMI HERNIMKR 2010 03.0 1 03 12894030120000000</t>
  </si>
  <si>
    <t>PRIHASTUTIMKR 2009 03 0 1 03 03943987110000000</t>
  </si>
  <si>
    <t>PT INTAN BANTEN PERSADA04 1029 033850485000000</t>
  </si>
  <si>
    <t>PT LUNA ABADI KARYA KTR 2008 030103 267539748650000000</t>
  </si>
  <si>
    <t>PT MACI CITRA MANDIRI04 0683 0338260130000000</t>
  </si>
  <si>
    <t>PUJI HASTUTIMKR 2012 03.0 1 03 004674094520000000</t>
  </si>
  <si>
    <t>RATNA DEWIMKR 2009 03 0 1 03 17333999420000000</t>
  </si>
  <si>
    <t>RITA ISMAELIAMKR 2009 03.0 1 03 15633997920000000</t>
  </si>
  <si>
    <t>RIZKI LAZUARDIMKR 2012 03.0 1 0285441050200000000</t>
  </si>
  <si>
    <t>ROBIATUL ADAMMKR 2013 03.0 1 018944137430000000</t>
  </si>
  <si>
    <t>ROHMANMKR 2009 03.0 1 03 17633997925000000</t>
  </si>
  <si>
    <t>ROHMATMKR 2012 03.0 1 037284109580000000</t>
  </si>
  <si>
    <t>A. HAMDI, H. MKR 2012 03.0 1 03 0106840963100000000</t>
  </si>
  <si>
    <t>ABDUL KARIM   (CIKUPA)MKR 2012 03.0 1 0445541129150000000</t>
  </si>
  <si>
    <t>ACHMAD LUTFI ROFIMKR 2012 03.0 1 037204109550000000</t>
  </si>
  <si>
    <t>ACIL ADENOY PIOSAMTG 2011 03.0 1 03 473640801100000000</t>
  </si>
  <si>
    <t>ADE KUSNADIMKR 2012 03.0 1 021744101215000000</t>
  </si>
  <si>
    <t>AGUS MAULANAMKR 2012 03.0 1 306541058210000000</t>
  </si>
  <si>
    <t>AHMAD DASUKIMKR 2012 03.0 1 060704120020000000</t>
  </si>
  <si>
    <t>AHMAD SAMBUDIMKR 2009 03.0 1 03 156339979100000000</t>
  </si>
  <si>
    <t>AKHSAN YUDIANAMKR 2009 03.0 1 03 15633997925000000</t>
  </si>
  <si>
    <t>ALFONS ANWARMKR 2009 03.0 1 03 15633997925000000</t>
  </si>
  <si>
    <t>YULIANAMKR 2009 03.0 1 03 17333999420000000</t>
  </si>
  <si>
    <t>YUSRON RUSYADIMKR 2009 03 0 1 03 039339871100000000</t>
  </si>
  <si>
    <t>ROHMIMKR 2014 03.0 1 012624173650000000</t>
  </si>
  <si>
    <t>SETIONOMKR 2014 03.0 1 012624173610000000</t>
  </si>
  <si>
    <t>ENTIN SUMARNIMKR 2011 03.0 1 03 560440840100000000</t>
  </si>
  <si>
    <t>YUYU MUKSINMTG 2010 03.0 1 03 30114042763924053</t>
  </si>
  <si>
    <t>EUIS MUMUMKR 2012 03.0 1 016734099420000000</t>
  </si>
  <si>
    <t>EUIS SUHARTI04.0871.033882510000000</t>
  </si>
  <si>
    <t>GELORA PURBA MKR 2010 03.01 03 03334021040000000</t>
  </si>
  <si>
    <t>HENRY PURNOMOMKR 2008 03.0 1 03 25044005035000000</t>
  </si>
  <si>
    <t>HERMAN NURJAMANMKR 2013 03.0 1 045134150535000000</t>
  </si>
  <si>
    <t>IDA HIDAYAH04 1021 03 3886710000000</t>
  </si>
  <si>
    <t>IDING SETIAWAN04.3339.033906570000000</t>
  </si>
  <si>
    <t>IIS CUPARTIKAHMKR 2011 03.0 1 03 08574057425000000</t>
  </si>
  <si>
    <t>IIS JUBAEDAHMKR 2010 03 01 03 17454033325000000</t>
  </si>
  <si>
    <t>IKEU YULIANTIMKR 2011 03.0 1 03 5041408096000000</t>
  </si>
  <si>
    <t>INDRA KURNIAWANMKR 2012 03.0 1 0061640949150000000</t>
  </si>
  <si>
    <t>IRWAN JUNIYANTOMKR 2012 03.0 1 028724105035000000</t>
  </si>
  <si>
    <t>ISKANDARMKR 2013 03.0 1 045054150280000000</t>
  </si>
  <si>
    <t>ITAMKR 2011 03.0 1 03 60924086515000000</t>
  </si>
  <si>
    <t>IWAN SAEPUNIJARMKR 2011 03.0 1 03 08574057425000000</t>
  </si>
  <si>
    <t>IWAN SETIAWANMKR 2011 03.0 1 03 52424082380000000</t>
  </si>
  <si>
    <t>IWAN SETIAWANMKR 2010 03.0 1 03 46054052725000000</t>
  </si>
  <si>
    <t>IWAN SOMANTRIMKR 2011 03.0 1 03 27254070075000000</t>
  </si>
  <si>
    <t>IYUS ATIKAHMKR 2011 03.0 1 03 18764065315000000</t>
  </si>
  <si>
    <t>JAENUDINMKR 2011 03.0 1 03 08094058820000000</t>
  </si>
  <si>
    <t>JAJA SURYAMANGMKR 2012 03.0 1 012364097775000000</t>
  </si>
  <si>
    <t>JUANGSIH04.3308.033867010000000</t>
  </si>
  <si>
    <t>KAESIHMKR 2011 03.01 03 56024084020000000</t>
  </si>
  <si>
    <t>KOMALAMKR 2012 03.0 1 012364097725000000</t>
  </si>
  <si>
    <t>KUSMAN04.0308.033912510000000</t>
  </si>
  <si>
    <t>KUSWANTO04.1465.033889010000000</t>
  </si>
  <si>
    <t>LADY HERLANMKR 2011 03. 0 1 03 32984074826000000</t>
  </si>
  <si>
    <t>LIA AGUSTINA YULIANIMKR 2011 03.0 1 03 60934086580000000</t>
  </si>
  <si>
    <t>LILI SUMARDI04.3633.033944340000000</t>
  </si>
  <si>
    <t>LILIS NURHAYATIMKR 2011 03.0 1 03 119940714130000000</t>
  </si>
  <si>
    <t>LILIS SOLIHAHMKR 2011 03. 0 1 03 375940739100000000</t>
  </si>
  <si>
    <t>LIZRIADIMKR 2009 03.0 1 03 33224045520000000</t>
  </si>
  <si>
    <t>M JUNAEDI BAHARIMKR 2013 03.0 1 038654146450000000</t>
  </si>
  <si>
    <t>MARLINA04.3019.033902410000000</t>
  </si>
  <si>
    <t>MASA'ATMKR 2010 03. 0 1 03 13884030560000000</t>
  </si>
  <si>
    <t>Metty LaudeMKR 2012 03.0 1 019044100995000000</t>
  </si>
  <si>
    <t>MOCH. TAUFIK LUBIS04 1020 03 3959850000000</t>
  </si>
  <si>
    <t>MOCHAMAD AAM KUNTADIMTG 2012 03.0 1 0161640994268772716</t>
  </si>
  <si>
    <t>MOMOY MULYATIMKR 2011 03.0 1 03 60924086520000000</t>
  </si>
  <si>
    <t>MUHAMAD AMINUDINMKR 2012 03.0 1 054664117635000000</t>
  </si>
  <si>
    <t>MUHAMAD AMINUDINMKR 2012 03.0 1 0546641176165000000</t>
  </si>
  <si>
    <t>MUJIATIMKR 2010 03 01 03 46054052763000000</t>
  </si>
  <si>
    <t>MULYANAMKR 2011 03.0 1 03 428140770100000000</t>
  </si>
  <si>
    <t>N YUNINGSIHMKR 2012 03.0 1 0 12364097728000000</t>
  </si>
  <si>
    <t>N. YUNINGSIHMKR 2012 03.0 1 0 12364097728000000</t>
  </si>
  <si>
    <t>NANA ROHANA04.0953.03395667500000</t>
  </si>
  <si>
    <t>NANANG ROCHMATMKR 2010 03 0 1 03 19884035270000000</t>
  </si>
  <si>
    <t>NANI NURHAYATIMKR 2011 03.01 03 27254070035000000</t>
  </si>
  <si>
    <t>NINGRUM   MKR 2009 03.01 03 34754016175000000</t>
  </si>
  <si>
    <t>NOVA IRMAYANTIMKR 2011 03.01 03 428140770100000000</t>
  </si>
  <si>
    <t>NURHADIYATIMKR 2009 03.0 1 03 31684013625000000</t>
  </si>
  <si>
    <t>OTIH KARTISAHMKR 2012 03.0 1 0462941131100000000</t>
  </si>
  <si>
    <t>RAHMAT HIDAYATMKR 2009 03 0 1 03 1162399465000000</t>
  </si>
  <si>
    <t>RENI MEYLAN ANSELLAMKR 2012 03.0 1 012364097725000000</t>
  </si>
  <si>
    <t>RINA TRISNAWATIMKR 2009 03.0 1 03 00133982018000000</t>
  </si>
  <si>
    <t>RINI MAYASARIMKR 2011 03.0 1 03 05864057420000000</t>
  </si>
  <si>
    <t>ROCHMAN HIDAYAT04.1465.033925510000000</t>
  </si>
  <si>
    <t>ROLAN HADIANSYAH04.0953.03395667000000</t>
  </si>
  <si>
    <t>ROSIHMKR 2011 03.0 1 03 52424082370000000</t>
  </si>
  <si>
    <t>SAHIDINMKR 2008 03.0 1 03 02073984210000000</t>
  </si>
  <si>
    <t>SARIM SAEPUDIN04.2542.033931710000000</t>
  </si>
  <si>
    <t>SITI AISYAH04 1020 03 3959810000000</t>
  </si>
  <si>
    <t>SOLEHUDINMKR 2011 03.0 1 03 45374077712000000</t>
  </si>
  <si>
    <t>SRI ENDANG04.3022.033902440000000</t>
  </si>
  <si>
    <t>SUHARYANA04.3018.033902410000000</t>
  </si>
  <si>
    <t>SUNARLIMKR 2012 03.0 01 0546641176130000000</t>
  </si>
  <si>
    <t>SUPARNOMKR 2011 03 01 03 06044057415000000</t>
  </si>
  <si>
    <t>SUWANDA04.1465.03388907000000</t>
  </si>
  <si>
    <t>TAHI TAMPUBOLONMKR 2011 03.01 03 37594073915000000</t>
  </si>
  <si>
    <t>TAOPIK MUSTOPAMKR 2011 03.0 1 03 56044084035000000</t>
  </si>
  <si>
    <t>TEDI SUTADIMKR 2011 03.0 1 03 32984071818000000</t>
  </si>
  <si>
    <t>TETI SUKAETIMKR 2013 03.0 1 045094150265000000</t>
  </si>
  <si>
    <t>TIDAR WINDHUTAMAMKR 2009 03 0 1 03 05023987113000000</t>
  </si>
  <si>
    <t>TITA PUSPITA04.2679.033932440000000</t>
  </si>
  <si>
    <t>TITIN SUPRIATINMKR 2009 03.0 1 03 28324009325000000</t>
  </si>
  <si>
    <t>UCUP HERMAWANMKR 2011 03.0 1 03 60934086570000000</t>
  </si>
  <si>
    <t>UMAR SUCAHYADI MKR 2009 03.01.03.08093990935000000</t>
  </si>
  <si>
    <t>UUH RUHENDRA04 2539 033971745000000</t>
  </si>
  <si>
    <t>WIDODO04 2539 033971720000000</t>
  </si>
  <si>
    <t>YADI QUSTANTI04.2541.033931750000000</t>
  </si>
  <si>
    <t>YAMAN GEAMKR 2011 03. 0 1 03 131940623100000000</t>
  </si>
  <si>
    <t>YAYAT DADANG HMKR 2010 03. 0 1 03 06194024042000000</t>
  </si>
  <si>
    <t>YETI ROHAETIMKR 2011 03.0 1 03 69984090715000000</t>
  </si>
  <si>
    <t>YODI AGUSMKR 2010 03,0 1 03 33224045550000000</t>
  </si>
  <si>
    <t>YUSUP SUPARMAN04 1021 033959815000000</t>
  </si>
  <si>
    <t>ADE IRAWANMTG 2011 03.0 1 03 613340875253559166</t>
  </si>
  <si>
    <t>ADE SUDARMAMKR 2013 03.0 1 0250441390230000000</t>
  </si>
  <si>
    <t>ADE SUMINAH04.3339.033906510000000</t>
  </si>
  <si>
    <t>ADE SUPRIYADIMKR 2011 03 01 03 269940700100000000</t>
  </si>
  <si>
    <t>ADE SUPRIYADIMKR 2011 03.0 1 03 5053408099000000</t>
  </si>
  <si>
    <t>ADENITA NURYANTHI04 0631 03 3954214000000</t>
  </si>
  <si>
    <t>ADJID04.0108.033910615000000</t>
  </si>
  <si>
    <t>AEP SAEPULLOHMKR 2011 03.0 1 013294135110000000</t>
  </si>
  <si>
    <t>AGUS RIANTO04 1815 033926263000000</t>
  </si>
  <si>
    <t>AHMADMKR 2009 03.0 1 03 26294006610000000</t>
  </si>
  <si>
    <t>AHMAD KMKR 2012 03.0 1 0570841187200000000</t>
  </si>
  <si>
    <t>AHYARMKR 2012 03.0 1 0 00824091325000000</t>
  </si>
  <si>
    <t>AI ADAWIAH04.3168.033941615000000</t>
  </si>
  <si>
    <t>AI KARSIDAHMKR 2011 03.0 1 03 56024084050000000</t>
  </si>
  <si>
    <t>AI RATNA SOLIHATMKR 2013 03.0 1 018744137428000000</t>
  </si>
  <si>
    <t>AKHMAD RUKHIMADMKR 2010 03.0 1 03 37164048345000000</t>
  </si>
  <si>
    <t>ALEKMKR 2011 03.01 03 56024084050000000</t>
  </si>
  <si>
    <t>ALFIAN ABDULLAHMKR 2011 03.01 03 37594073980000000</t>
  </si>
  <si>
    <t>ANANG SALADINMKR 2010 03.0 1 03 37164048315000000</t>
  </si>
  <si>
    <t>ASEP AHYAD HIDAYATULLAHMKR 2009 03 0 1 03 0402398718000000</t>
  </si>
  <si>
    <t>ASEP GUMILARMKR 2011 03.0 1 03 42814077025000000</t>
  </si>
  <si>
    <t>ASEP SAEFUDINMKR 2008 03.01.03.27103975110000000</t>
  </si>
  <si>
    <t>ASEP SOBARNA04.3633.033944310000000</t>
  </si>
  <si>
    <t>ATI SETIAWATIMKR 2011 03.0 1 03 13194062340000000</t>
  </si>
  <si>
    <t>AYIH YULIANINGSIHMKR  2011 03.0 1 03 52424082360000000</t>
  </si>
  <si>
    <t>BALYA IBNU MULKAN NASUTIONMKR 2010 03 0 1 03 18334033950000000</t>
  </si>
  <si>
    <t>BUDI SAEPULOHMKR 2012 03.0 1 0 350241075250000000</t>
  </si>
  <si>
    <t>CECEP YUDI PERMANA04.1465.033889012000000</t>
  </si>
  <si>
    <t>CEP SUARYAMKR 2011 03.0 1 03 375940739100000000</t>
  </si>
  <si>
    <t>CUCUN04.0953.033956610000000</t>
  </si>
  <si>
    <t>CV ARGINA TEKNOLOGI04.0784.0239188432000000</t>
  </si>
  <si>
    <t>CV. TRI JAYAKBG 2013 03.0 1 068504163526500000</t>
  </si>
  <si>
    <t>DADAN SUDRAJATMKR 2011 03.01 03 37594073920000000</t>
  </si>
  <si>
    <t>DADANG KOSWARIMKR 2010 03.0 1 29074042160000000</t>
  </si>
  <si>
    <t>DADANG MULYA        MKR 2010 03.01 03 09304027325000000</t>
  </si>
  <si>
    <t>DEDEH MULYANIMKR 2010 03 0 1 03 13884030512000000</t>
  </si>
  <si>
    <t>DEDEN TAMYIZMKR 2012 03.0 1 01907 4100930000000</t>
  </si>
  <si>
    <t>DEDI KOSWARAMKR 2011 03.0 1 03 27254070020000000</t>
  </si>
  <si>
    <t>DEDIH HERYADIMKR 2010 03 01 03 46054052730000000</t>
  </si>
  <si>
    <t>DESI SAFARIMKR 2010 03.0 1 29084089625000000</t>
  </si>
  <si>
    <t>DEWI JULAEHA04.3019.033902410000000</t>
  </si>
  <si>
    <t>DIKDIK KURNIAWANMKR 2011 03.0 1 03 453740777100000000</t>
  </si>
  <si>
    <t>DIKDIK KURNIAWANMKR 2011 03.0 1 03 183340339100000000</t>
  </si>
  <si>
    <t>DIKI WIDIAWANMKR 2012 03.0 1 019044100980000000</t>
  </si>
  <si>
    <t>E LINA FITRIANI04.3019.033938915000000</t>
  </si>
  <si>
    <t>EDI JUNAEDIMKR 2010 03.0 1 03 026040550100000000</t>
  </si>
  <si>
    <t>EDWARD PILIANGMKR 2012 03.0 1 057084118750000000</t>
  </si>
  <si>
    <t>EEP ERASMKR 2011 03.0 1 03.0 1 03 503540809100000000</t>
  </si>
  <si>
    <t>ENDANGMKR 2009 03.0 1 03 0014398207000000</t>
  </si>
  <si>
    <t>ENENG RAHMAWATIMKR 2011 03.0 1 03 085740574100000000</t>
  </si>
  <si>
    <t>ENJANG HERDIANSYAHMKR 2011 03 01 03 27254070050000000</t>
  </si>
  <si>
    <t>ABDUL KODIR MULYANAMKR 2010 03.0 1 03 03354021280000000</t>
  </si>
  <si>
    <t>ABDULLAH04.3019.033902410000000</t>
  </si>
  <si>
    <t>ACENG04.0953.033883515000000</t>
  </si>
  <si>
    <t>ACEP RUSMANAMKR 2012 03.0 1  0500941159150000000</t>
  </si>
  <si>
    <t>ACHMAD RUSMANAMTG 2012 03.0 1 009854096367015025</t>
  </si>
  <si>
    <t>ADADI RIDWANMKR 2012 03.0 1 0167040994100000000</t>
  </si>
  <si>
    <t>ADE AGUS SUKAMTOMKR 2011 03.0 1 03 69984090750000000</t>
  </si>
  <si>
    <t>YUSUP WAHYUDINMKR 2012 03.0 1 0123640977100000000</t>
  </si>
  <si>
    <t>ENTIN ROSMIATIMTG 2013 03.0 1 0433441479131679167</t>
  </si>
  <si>
    <t>KOMARIAHMTG 2013 03.0 1 0477541509171182917</t>
  </si>
  <si>
    <t>LINA RESTIANAMTG 2013 03.0 1 0477541509191441250</t>
  </si>
  <si>
    <t>AEP SAEPULLAHMTG 2011 03.0 1 03 08224058815000000</t>
  </si>
  <si>
    <t>LUSIANAMKR 2012 03.0 1 067284123435000000</t>
  </si>
  <si>
    <t>AJAT HIDAYATMKR 2013 03.0 1 026124139670000000</t>
  </si>
  <si>
    <t>SUPRIYADIMKR 2013 03.0 1 0126941347150000000</t>
  </si>
  <si>
    <t>A SIROJUDINMKR 2013 03.0 1 033534143715000000</t>
  </si>
  <si>
    <t>AAN RUCHIMATMKR 2012 03.0 1 03060410584000000</t>
  </si>
  <si>
    <t>AANG SUKMANAHMKR 2011 03.0 1 03 57434085111000000</t>
  </si>
  <si>
    <t>ABADINMKR 2008 03,0 1 03 32873981250000000</t>
  </si>
  <si>
    <t>ABDUL BASITMKR 2012 03.0 1 010804096358000000</t>
  </si>
  <si>
    <t>ABDUL WASEMKR 2011 03.0 1 03 10424060450000000</t>
  </si>
  <si>
    <t>ACENGMKR 2013 03.0 1 005554130210000000</t>
  </si>
  <si>
    <t>ACENG DEDY BUSTOMIMKR 2012 03.0 1 024474103150000000</t>
  </si>
  <si>
    <t>ACENG H.M. FIKRI (41 THN)MTG 2009 03.0 1 03 175339994150000000</t>
  </si>
  <si>
    <t>ACENG SUDRAJATMKR 2013 03.0 1 021454138110000000</t>
  </si>
  <si>
    <t>ACENG SURYANAMKR 2011 03.0 1 03 15154063415000000</t>
  </si>
  <si>
    <t>ACEP SUPRIADIMKR 2013 03.0 1 024894138935000000</t>
  </si>
  <si>
    <t>ACUN YOSANTAMKR 2008 03.0 1 03 28693977935000000</t>
  </si>
  <si>
    <t>ADE ALIYAH04 2319 033970135000000</t>
  </si>
  <si>
    <t>ADE ANGGA D RUHIATMKR 2013 03.0 1 013464135135000000</t>
  </si>
  <si>
    <t>ADE BAHRUMMKR 2011 03.0 1 03 51734081920000000</t>
  </si>
  <si>
    <t>ADE CHAERANIMKR 2012 03.0 1 041894111370000000</t>
  </si>
  <si>
    <t>ADE CHAERANIMKR 2013 03.0 1 039154147215000000</t>
  </si>
  <si>
    <t>ADE CUCUNMKR 2008 03.0 1 03 28723976530000000</t>
  </si>
  <si>
    <t>ADE HIMANUDINMTG 2012 03.0 1 0593641197141089981</t>
  </si>
  <si>
    <t>ADE IIS HASANAHMTG 2009 03.0 1 03 07633990450000000</t>
  </si>
  <si>
    <t>ADE ILAHMKR 2008 03.0 1 03 28713976515000000</t>
  </si>
  <si>
    <t>ADE IRWAN ALAWIMKR 2011 03.01  050244080940000000</t>
  </si>
  <si>
    <t>ADE JAENUDINMKR 2012 03.0 1 069974125430000000</t>
  </si>
  <si>
    <t>ADE JUMYANAMKR 2011 03,0 1 03 10424060412330000</t>
  </si>
  <si>
    <t>ADE JUMYANAMKR 2011 03,0 1 03 1042406046920000</t>
  </si>
  <si>
    <t>ADE KOMARIAHMKR 2011 03,0 1 03 10424060415000000</t>
  </si>
  <si>
    <t>ADE RAHMAWANMKR 2011 03 0 1 03 1960406585000000</t>
  </si>
  <si>
    <t>ADE ROHMATMKR 2013 03.0 1 039154147235000000</t>
  </si>
  <si>
    <t>ADE SAEPUDINMKR 2012 03.0 1 010804096325000000</t>
  </si>
  <si>
    <t>ADE SOBURMKR 2010 03.0 1 03 14714031516000000</t>
  </si>
  <si>
    <t>ADE SOPIAN04,0689,033955325000000</t>
  </si>
  <si>
    <t>ADE SURYANAMKR 2011 03.0 1 50174080915000000</t>
  </si>
  <si>
    <t>ADE SUSANTO ENTIN RUSTINI (ADE AJUST)MKR 2010 03.0 1 03 27554040924000000</t>
  </si>
  <si>
    <t>ADE SYAMSUDINMKR 2010 03.0 1 03 01894019820000000</t>
  </si>
  <si>
    <t>ADE TITAMKR 2011 03.0 1 03 64044088525000000</t>
  </si>
  <si>
    <t>ADINMKR 2010 03 0 1 03 09274026915000000</t>
  </si>
  <si>
    <t>AEP SAEPUDINMKR 2013 03.0 1 041384147940000000</t>
  </si>
  <si>
    <t>AEP SAEPUDINMKR 2009 03.0 1 03 28404009310000000</t>
  </si>
  <si>
    <t>AEP SUNARYATMKR 2008 03,0 1 03 05853989110000000</t>
  </si>
  <si>
    <t>AGUS JUANDAMKR 2012 03.0 1 0688941240240000000</t>
  </si>
  <si>
    <t>AGUS MULYADIMKR 2012 03.0 1 010804096315000000</t>
  </si>
  <si>
    <t>AGUS NAJMUDIN04 3325 03 3940640000000</t>
  </si>
  <si>
    <t>AGUS RIDWANMTG 2010 03.0 1 03 104440280253666880</t>
  </si>
  <si>
    <t>AGUS SETAWANMKR 2012 03.0 1 0619041211100000000</t>
  </si>
  <si>
    <t>AGUS SODIKINMKR 2011 03.0 1 03 20284066015000000</t>
  </si>
  <si>
    <t>AGUS SOMANTRIMKR 2011 03.0 1 59674085730000000</t>
  </si>
  <si>
    <t>AGUS SOMANTRI, SEMKR 2009 03,0 1 03 25204005018000000</t>
  </si>
  <si>
    <t>AGUS SOPIANMKR 2013 03.0 1 0328641429170000000</t>
  </si>
  <si>
    <t>AGUS SUPARMANMKR 2011 03.0 1 03 50194080925000000</t>
  </si>
  <si>
    <t>AGUS TUNGEMKR 2011 03.0 1 03 50194080910000000</t>
  </si>
  <si>
    <t>AGUS YANIMKR 2010 03.0 1 03 41424050033900000</t>
  </si>
  <si>
    <t>AHIM/ADE ROHANI04 2319 03397015000000</t>
  </si>
  <si>
    <t>AHMAD DODI04 1064 033959874000000</t>
  </si>
  <si>
    <t>AHMAD DODIMKR 2012 03.0 1 0521641169100000000</t>
  </si>
  <si>
    <t>AHMAD JAELANIMTG 2011 03.0 1 03 45224077786309500</t>
  </si>
  <si>
    <t>AHMAD JAENIMKR 2012 03.0 1 061904121155000000</t>
  </si>
  <si>
    <t>AHMAD MUHADADMKR 2009 03 0 1 03 25094005025000000</t>
  </si>
  <si>
    <t>AHMAD MUKTI MKR 2012 03.0 1 062334121110000000</t>
  </si>
  <si>
    <t>AHMAD SYAFEISYAMKR 2012 03.0 1 068894124010000000</t>
  </si>
  <si>
    <t>AHROMMKR 2012 03.0 1 0628641218100000000</t>
  </si>
  <si>
    <t>AIMKR 2012 03.0 1 010804096315000000</t>
  </si>
  <si>
    <t>AI BAYINAHMKR 2013 03.0 1 012384134735000000</t>
  </si>
  <si>
    <t>AI KURNIASIHMTG 2011 03.0 1 03 10564060991386530</t>
  </si>
  <si>
    <t>AI LASMANAH SAMBASMKR 2009 03,0 1 03 34714015831000000</t>
  </si>
  <si>
    <t>AI NURJANAHMKR 2010 03.0 1 03 1791403369000000</t>
  </si>
  <si>
    <t>AI SITI ROHAYATIMKR 2008 03,0 1 03 31173979250000000</t>
  </si>
  <si>
    <t>AJAT DAN IDA04 2086 033967925000000</t>
  </si>
  <si>
    <t>AJAT SUDRAJATMTG 2012 03.0 1 024694103850751800</t>
  </si>
  <si>
    <t>AJAT SUPRIATNAMKR 2010 03.0 1 03 08104025930000000</t>
  </si>
  <si>
    <t>AJIDINMKR 2013 03.0 1 032834142940000000</t>
  </si>
  <si>
    <t>AKMARUDINMKR 2012 03.0 1 075114127130000000</t>
  </si>
  <si>
    <t>ALAMMKR 2012 03.0 1 069974125435000000</t>
  </si>
  <si>
    <t>ALAMMKR 2013 03.0 1 041384147940000000</t>
  </si>
  <si>
    <t>ALAM JUMANTARAMKR 2012 03.0 1 068894124038000000</t>
  </si>
  <si>
    <t>ALI MURTOPOMKR 2012 03.0 1 041894111340000000</t>
  </si>
  <si>
    <t>ALIT HENDARMKR 2011 03.0 1 03 07124058425000000</t>
  </si>
  <si>
    <t>AMASMKR 2010 03.0 1 03 08434026350000000</t>
  </si>
  <si>
    <t>ANA JUHANAMKR 2013 03.0 1 0413841479250000000</t>
  </si>
  <si>
    <t>ANA SUKMANAMKR 2012 03.0 1 045214113015000000</t>
  </si>
  <si>
    <t>ANANG SUHERMANMKR 2008 03.0 1 03 3179398005000000</t>
  </si>
  <si>
    <t>ANDI FAUZY HAFIDMKR 2013 03.0 1 033534143750000000</t>
  </si>
  <si>
    <t>ANDI ROHENDIMKR 2011 03 0 1 03 19604065817000000</t>
  </si>
  <si>
    <t>ANDI RUSWANDIMKR 2010 03 0 1 03 06324024215000000</t>
  </si>
  <si>
    <t>ANDI SOPANDIMKR 2011 03.0 1 03 44984077320000000</t>
  </si>
  <si>
    <t>ANDRI DRAJATMKR 2012 03.0 1 0688941270180000000</t>
  </si>
  <si>
    <t>ANDRI KRISNADIMKR 2012 03.0 1 0629841218150000000</t>
  </si>
  <si>
    <t>ANDRI PARTAKUSUMAHMKR 2013 03.0 1 024893773630000000</t>
  </si>
  <si>
    <t>ANDRI SUPRIYANTOMKR 2013 03.0 1 024894138940000000</t>
  </si>
  <si>
    <t>ANDRI SUPRIYANTOMKR 2012 03.0 1 061914121125000000</t>
  </si>
  <si>
    <t>ANGGA SUDAYAMKR 2010 03 0 1 03 06804024780000000</t>
  </si>
  <si>
    <t>ANI ROSIDIMKR 2012 03.0 1 067124123420000000</t>
  </si>
  <si>
    <t>ANISA NURAENIMKR 2012 03.0 1 076114127125000000</t>
  </si>
  <si>
    <t>ANO ROHANO04 2086 033967915000000</t>
  </si>
  <si>
    <t>ANTRIS GUSTIANI LESTARIMKR 2012 03.0 1 076114127150000000</t>
  </si>
  <si>
    <t>APIDMKR 2009 03,0 1 03 28733976553000000</t>
  </si>
  <si>
    <t>ARI FIRMANSYAHMKR 2013 03.0 1 024894138940000000</t>
  </si>
  <si>
    <t>ARIPINMKR 2009 03,0 1 03 2840400665000000</t>
  </si>
  <si>
    <t>ARMANTOMKR 2012 03.0 1 056514118325000000</t>
  </si>
  <si>
    <t>ARMANTOMKR 2012 03.0 1 069974125450000000</t>
  </si>
  <si>
    <t>ARMANTOMKR 2013 03.0 1 0188241374100000000</t>
  </si>
  <si>
    <t>ASEP ACHMAD TURGANIMKR 2011 03.0 1 03 56664084750000000</t>
  </si>
  <si>
    <t>ASEP ARIPINMKR 2013 03.0 1 0328341429200000000</t>
  </si>
  <si>
    <t>ASEP BONOMKR 2011 03.0 1 03 05794057414000000</t>
  </si>
  <si>
    <t>ASEP GANI NURJAMANMKR 2013 03.0 1 004994129925000000</t>
  </si>
  <si>
    <t>ASEP HERMANSYAHMKR 2012 03.0 1 0761041271150000000</t>
  </si>
  <si>
    <t>ASEP HERMAWAN04 2319 033970115000000</t>
  </si>
  <si>
    <t>ASEP HIDAYAT04 2089 033965150000000</t>
  </si>
  <si>
    <t>ASEP ISKANDARMTG 2012 03.0 1 007364095250751800</t>
  </si>
  <si>
    <t>ASEP IWANMKR 2012 03.0 1 003644094515000000</t>
  </si>
  <si>
    <t>ASEP JAMHURMKR 2012 03.0 1 010804096340000000</t>
  </si>
  <si>
    <t>ASEP KURNIAMKR 2009 03 0 1 03 32444014055000000</t>
  </si>
  <si>
    <t>ASEP LUKMANMKR 2008 03.0 1 03 3287398125000000</t>
  </si>
  <si>
    <t>ASEP NANANG SUTRESNAMTG 2011 03.0 1 03 19284065835526260</t>
  </si>
  <si>
    <t>ASEP NURYAMANMKR 2009 03,0 1 03 26154006316000000</t>
  </si>
  <si>
    <t>ASEP RAHMAT SETIADIMKR 2012 03.0 1 061714121112000000</t>
  </si>
  <si>
    <t>ASEP RUSMANAMKR 2012 03.0 1 062974121840000000</t>
  </si>
  <si>
    <t>ASEP RUSTANDIMKR 2009 03.0 1 03 09593993025000000</t>
  </si>
  <si>
    <t>ASEP SAEPUDINMKR 2012 03.0 1 062754121380000000</t>
  </si>
  <si>
    <t>ASEP SAEPUL ANWARMKR 2012 03.0 1 0500041159100000000</t>
  </si>
  <si>
    <t>ASEP SAEPUL HAYATMTG 2012 03.0 1 024694103852000000</t>
  </si>
  <si>
    <t>ASEP SAEPULOHMKR 2012 03.0 1 037104108960000000</t>
  </si>
  <si>
    <t>ASEP SUHENDARMKR 2012 03.0 1 041904111360000000</t>
  </si>
  <si>
    <t>ASEP SUMIANJAMKR 2012 03.0 1 011074096860000000</t>
  </si>
  <si>
    <t>ASEP SUPRIADIMKR 2013 03.0 1 011224133880000000</t>
  </si>
  <si>
    <t>ASEP SURYANAMKR 2009 03 0 1 03 08183990912000000</t>
  </si>
  <si>
    <t>ASEP SYARIPUDINMKR 2012 03.0 1 056464118315000000</t>
  </si>
  <si>
    <t>ASMAR NORMKR 2012 03.0 1 050004115975000000</t>
  </si>
  <si>
    <t>ATANG ROSIDIN04 2903 033935349000000</t>
  </si>
  <si>
    <t>ATENGMKR 2013 03.0 1 032834142930000000</t>
  </si>
  <si>
    <t>AYI KOMARUDINMKR 2008 03 0 1 03 3117397924000000</t>
  </si>
  <si>
    <t>AYI RAHMAT04 2369 0339303155000000</t>
  </si>
  <si>
    <t>BABANMKR 2009 03.0 1 03 32424014015000000</t>
  </si>
  <si>
    <t>BABAN SOBANAMKR 2009 03.0 1 03 32424014048150000</t>
  </si>
  <si>
    <t>BADRUN JAMANMKR 2009 03 0 1 03 33224014725000000</t>
  </si>
  <si>
    <t>BARRU ROHIMMKR 2012 03.01 062984121810000000</t>
  </si>
  <si>
    <t>BUDI DARMAWANMKR 2013 03.0 1 032864142950000000</t>
  </si>
  <si>
    <t>BUDI RIYADIMKR 2012 03.0 1 0539741169120000000</t>
  </si>
  <si>
    <t>BUDI SANTOSAMKR 2010 03.0 1 03 0244-R14110122000000</t>
  </si>
  <si>
    <t>BUDIYANTOMKR 2013 03.01 014504135260000000</t>
  </si>
  <si>
    <t>BURHANUDINMTG 2012 03.0 1 024694103850751800</t>
  </si>
  <si>
    <t>CACAMKR 2012 03.0 1 030604105850000000</t>
  </si>
  <si>
    <t>CANDRA EKA PUSPITAMKR 2013 03.0 1  013014134820000000</t>
  </si>
  <si>
    <t>CECEP INDRA GUNAWANMKR 2010 03 0 1 03 16064032925000000</t>
  </si>
  <si>
    <t>CECEP SETIAUMU 2011 03.0 1 03 264640694104834997</t>
  </si>
  <si>
    <t>CECEP SYUKURMKR 2012 03.0 1 0761141271120000000</t>
  </si>
  <si>
    <t>CECEP YUDI BUDIMANMTG 2012 03.0 1 007364095253796900</t>
  </si>
  <si>
    <t>CEP ELAN AANG GUMELARMKR 2011 03.0 1 03 33134071830000000</t>
  </si>
  <si>
    <t>CEP YUDIMKR 2013 03.0 1 01238413479000000</t>
  </si>
  <si>
    <t>CHEPY SEBASTIANMKR 2009 03,0 1 03 17914033660000000</t>
  </si>
  <si>
    <t>CICEU NURHIKMAHMKR 2013 03.0 1 0248941389110000000</t>
  </si>
  <si>
    <t>CUCU SARIMANAHMKR 2013 03.0 1 004994129925000000</t>
  </si>
  <si>
    <t>CUCU SUGANDAMKR 2010 03.0 1 03 09274026975000000</t>
  </si>
  <si>
    <t>CUCU SURYANAMKR 2012 03.0 1 061914121175000000</t>
  </si>
  <si>
    <t>CV AMARTYA (AGUS SUDRAJAT)MKR 2008 0301 03 31173979225000000</t>
  </si>
  <si>
    <t>CV CIPTA KHARISMA04.0559.0339412136000000</t>
  </si>
  <si>
    <t>CV ESA CIPTA (DENI ABD. ROCHMAN)KTR 2008 0301 03 26473974168000000</t>
  </si>
  <si>
    <t>CV HANAPI TUNGGAL04.1854.0339657196000000</t>
  </si>
  <si>
    <t>CV INTAN JAYA RAYA04.3381.0339412175000000</t>
  </si>
  <si>
    <t>CV KERTA BAKTI (DEDEN ROCHADI)KTR 2008 0301 03 26473974185000000</t>
  </si>
  <si>
    <t>CV WINASIS 04.2885.0339020114000000</t>
  </si>
  <si>
    <t>CV. PUTRA NATABAKBG 2014 03.0 1 0276041837113181350</t>
  </si>
  <si>
    <t>CV. SERAYUKTR 2008 0301 03 265539745388000000</t>
  </si>
  <si>
    <t>DACHYAR. SEMKR 2009 03 0 1 03 25094005021000000</t>
  </si>
  <si>
    <t>DADAN HERMAWANMKR 2009 03. 0 1 03 177539995100000000</t>
  </si>
  <si>
    <t>DADAN LUKMANMKR 2009 03 0 1 03 17754012415000000</t>
  </si>
  <si>
    <t>DADAN SUJANAMKR 2008 03,0 1 03 3179397702000000</t>
  </si>
  <si>
    <t>DADANGMKR 2012 03.0 1 076114127115000000</t>
  </si>
  <si>
    <t>DADANGMKR 2012 03.0 1 00362409452000000</t>
  </si>
  <si>
    <t>DADANG S.MKR 2012 03.0 1 050024115950000000</t>
  </si>
  <si>
    <t>DADANG SAEPUDINMKR 2013 03.0 1 024714138910000000</t>
  </si>
  <si>
    <t>DADANG SISWANDI04 0636 033917113119167</t>
  </si>
  <si>
    <t>DANIMKR 2012 03.0 1 011084096875000000</t>
  </si>
  <si>
    <t>DEDAHMKR 2008 03.0 1 03 28723976530000000</t>
  </si>
  <si>
    <t>DEDE DARUSMANMKR 2012 03.0 1 076114127120000000</t>
  </si>
  <si>
    <t>DEDE HASANAHMKR 2013 03.0 1 0248941389112000000</t>
  </si>
  <si>
    <t>DEDE SUARMANMTG 2011 03.0 1 03 503040809132002760</t>
  </si>
  <si>
    <t>DEDEHMKR 2011 03.0 1 03 5025408098700000</t>
  </si>
  <si>
    <t>DEDEH H.MKR 2011 03.0 1 27764070025000000</t>
  </si>
  <si>
    <t>DEDEH HINDASAHMKR 2013 03.0 1 0472241509150000000</t>
  </si>
  <si>
    <t>DEDEH JULAEHAMTG 2013 03.0 1 036444144930400000</t>
  </si>
  <si>
    <t>DEDEH ROHAELAWATIMTG 2012 03.0 1 0402741106198972340</t>
  </si>
  <si>
    <t>DEDEN ARIFINMKR 2013 03.0 1 000314127815000000</t>
  </si>
  <si>
    <t>DEDEN IRAWANMKR 2012 03.0 1 0688941240100000000</t>
  </si>
  <si>
    <t>DEDEN KUSWARAMKR 2013 03.0 1 018824137480000000</t>
  </si>
  <si>
    <t>DEDEN RUDI IRAWANMKR 2013 03.0 1 041384147930000000</t>
  </si>
  <si>
    <t>DEDEN SUDIANTOMKR 2008 03.0 1 03 00423982135000000</t>
  </si>
  <si>
    <t>DEDENG HAERUDINMKR 2011 03.0 1 03 60684086415600000</t>
  </si>
  <si>
    <t>DEDENG NURJAMANMKR 2012 03.0 1 010804096315000000</t>
  </si>
  <si>
    <t>DEDI HIDAYATMKR 2012 03.0 1 007534095645000000</t>
  </si>
  <si>
    <t>DEDI KUSNADIMKR 2013 03,0 1 018824137485000000</t>
  </si>
  <si>
    <t>DEDI RUSTANDIMKR 2012 03.0 1 02931410528000000</t>
  </si>
  <si>
    <t>DEDI SETIADIMKR 2013 03.0 1 033534143715000000</t>
  </si>
  <si>
    <t>DEDI SURYADIMKR 2012 03.0 1 069974125415000000</t>
  </si>
  <si>
    <t>DEDY SUDJANAMKR 2011 03.0 1 03 02404055050000000</t>
  </si>
  <si>
    <t>DENI HAMDANIMKR 2012 03.0 1 0749141270220000000</t>
  </si>
  <si>
    <t>DENI SOPYANMKR 2009 03,0 1 03 28404009312500000</t>
  </si>
  <si>
    <t>DERRY MARTIANAMKR 2013 03.0 1 0472241509100000000</t>
  </si>
  <si>
    <t>DEVIT ABIDINMKR 2012 03.0 1 0761141271250000000</t>
  </si>
  <si>
    <t>DEWI ANJANIMKR 2012 03.0 1 0417141107200000000</t>
  </si>
  <si>
    <t>DIAN MUHAMMAD RUSDIANSYAHMKR 2012 03.0 1 067124123440000000</t>
  </si>
  <si>
    <t>DICKY NURDINMKR 2013 03.0 1 0472241509200000000</t>
  </si>
  <si>
    <t>DIKDIK SODIKINMKR 2010 03.0 1 03 08434026310000000</t>
  </si>
  <si>
    <t>DINDIN SUKURMKR 2012 03.0 1 062904121840000000</t>
  </si>
  <si>
    <t>DINI LISDIANIMKR 2013 03.0 1 032864142925000000</t>
  </si>
  <si>
    <t>DINNI ESA AMKR 2008 03,0 1 03 28733976540000000</t>
  </si>
  <si>
    <t>DODOMKR 2012 03.0 1 041894111310000000</t>
  </si>
  <si>
    <t>DODO PERMANAMKR 2012 03.0 1 056064118030000000</t>
  </si>
  <si>
    <t>DODY FIRMANSYAHMKR 2009 03.0 1 03 21034002324000000</t>
  </si>
  <si>
    <t>DODY RAMDANIMKR 2013 03.0 1 024714138960000000</t>
  </si>
  <si>
    <t>DRS. H. E. RUHIAT P, M.SIMTG 2010 03.0 1 03 104440280304400250</t>
  </si>
  <si>
    <t>DUDI SURIANTOMKR 2009 03 0 1 03 25094005050000000</t>
  </si>
  <si>
    <t>DUDU RUSYANAMKR 2012 03.0 1 074914127075000000</t>
  </si>
  <si>
    <t>EDI ARYADIMKR 2010 03.0 1 03 06324024225000000</t>
  </si>
  <si>
    <t>EEMMKR 2010 03,0 1 03 42374051130000000</t>
  </si>
  <si>
    <t>ELI MKR 2011 03 0 1 03 35754069625000000</t>
  </si>
  <si>
    <t>ELI YULIAWATIMKR 2012 03.0 1 041894111340000000</t>
  </si>
  <si>
    <t>ELIS MAESAROHMKR 2013 03.0 1 039154147215000000</t>
  </si>
  <si>
    <t>ELIS NURJANAHMKR 2011 03.0 1 03 05794057415000000</t>
  </si>
  <si>
    <t>EMPON LASMINIMKR 2013 03.0 1 0 18974137550000000</t>
  </si>
  <si>
    <t>ENCENGMKR 2009 03.0 1 03 28704013010000000</t>
  </si>
  <si>
    <t>ENCEP DIDINGMKR 2011 03.0 1 03 60684086419800000</t>
  </si>
  <si>
    <t>ENCEP RAHAYUMKR 2013 03.0 1 047224150935000000</t>
  </si>
  <si>
    <t>ENCUMKR 2011 03.0 1 03 3847407447000000</t>
  </si>
  <si>
    <t>ENDANGMKR 2008 03,0 1 03 2873397655000000</t>
  </si>
  <si>
    <t>ENDANG ARMKR 2008 03.0 1 03 28713976525000000</t>
  </si>
  <si>
    <t>ENDANG DOBLANGMKR 2012 03.0 1 023184102212000000</t>
  </si>
  <si>
    <t>ENDANG HERLYMKR 2008 03,0 1 03 31173979210000000</t>
  </si>
  <si>
    <t>ENDANG JAENUDIN S.PD.MKR 2010 03.0 1 03 15074031580000000</t>
  </si>
  <si>
    <t>ENDANG MAHMUD ISMAILMTG 2012 03.0 1 024694103870037480</t>
  </si>
  <si>
    <t>ENDANG SANJAYAMKR 2012 03.0 1 052164116915000000</t>
  </si>
  <si>
    <t>ENDANG SOLIHINMKR 2009 03 0 1 03 25204005030000000</t>
  </si>
  <si>
    <t>ENDANG SUPRIATNAMKR 2013 03.01 014504135230000000</t>
  </si>
  <si>
    <t>ENGGA SUHARAMKR 2011 03.0 1 03 19604065825000000</t>
  </si>
  <si>
    <t>ENGKUS KUSNADIMKR 2008 03.0 1 03 28703976540000000</t>
  </si>
  <si>
    <t>ENGKUS KUSNIDARMKR 2011 03.0 1 03 50174080920000000</t>
  </si>
  <si>
    <t>ENJANG CAHYONOMKR 2011 03.0 1 03 46764079560000000</t>
  </si>
  <si>
    <t>ENTAT HARTATIMKR 2012 03.0 1 029314105215000000</t>
  </si>
  <si>
    <t>ENTEY BARJAHMKR 2009 03.0 1 03 32454014029370000</t>
  </si>
  <si>
    <t>ENTINMKR 2011 03 0 1 03 1252406234000000</t>
  </si>
  <si>
    <t>ENTJARMTG 2011 03.0 1 03 10574060918256260</t>
  </si>
  <si>
    <t>ENUNG JAMILAHMKR 2010 03 0 1 03 06804024725000000</t>
  </si>
  <si>
    <t>ERWIN ASHARIMKR 2011 03.0 1 03 20284066015000000</t>
  </si>
  <si>
    <t>ETI SUMIATIMKR 2012 03.0 1 0629841218100000000</t>
  </si>
  <si>
    <t>EUIS AI ANITAMKR 2008 03,0 1 03 2816399096000000</t>
  </si>
  <si>
    <t>EUIS JAMILAHMKR 2009 03 0 1 03 32444014025000000</t>
  </si>
  <si>
    <t>EUIS LILIS KMKR 2009 03,0 1 03 08183990913000000</t>
  </si>
  <si>
    <t>EUIS TATI H 04 2087 033967945000000</t>
  </si>
  <si>
    <t>EULIS IYAMMKR 2012 03.0 1 010804096310000000</t>
  </si>
  <si>
    <t>EULIS TINI MKR 2013 03.0 1 014504135210000000</t>
  </si>
  <si>
    <t>EUTIK SURYANAMKR 2008 03,0 1 03 00613982243000000</t>
  </si>
  <si>
    <t>FAJAR SANTOSAMKR 2010 03.0 1 03 285440415100000000</t>
  </si>
  <si>
    <t>FAJRI SODIKINMKR 2012 03.0 1 030604105810000000</t>
  </si>
  <si>
    <t>FARLANMKR 2013 03.0 1 012334134742000000</t>
  </si>
  <si>
    <t>FERRY HERDIANAMKR 2012 03.0 1 061914121120000000</t>
  </si>
  <si>
    <t>FERRY MAULANAMKR 2012 03.0 1 0453441130250000000</t>
  </si>
  <si>
    <t>FERY FERNANDOMKR 2013 03.0 1 010834133350000000</t>
  </si>
  <si>
    <t>NURYADINMTG 2012 03.0 1 007364095238571370</t>
  </si>
  <si>
    <t>FERY FERNANDOMKR 2012 03.0 1 0629741218100000000</t>
  </si>
  <si>
    <t>FERY FERNANDOMKR 2013 03.0 1 0214741381150000000</t>
  </si>
  <si>
    <t>FIRMAN NUGRAHAMKR 2012 03.0 1 0749141270110000000</t>
  </si>
  <si>
    <t>FITRA FAUZI RAMDANIMKR 2013 03.0 1 032864142950000000</t>
  </si>
  <si>
    <t>FREDI SETIADIMKR 2012 03.0 1 011074096820000000</t>
  </si>
  <si>
    <t>FRENDI NURKOSWAMKR 2012 03.0 1 061904121165000000</t>
  </si>
  <si>
    <t>FUJI ASTUTIMKR 2011 03.0 1 03 02404055035000000</t>
  </si>
  <si>
    <t>FUSTY DWIE PUSPITAMKR 2012 03.0 1 061914121160000000</t>
  </si>
  <si>
    <t>GANDIMKR 2012 03.0 1 003844094525000000</t>
  </si>
  <si>
    <t>GANIS04 2089 033967915000000</t>
  </si>
  <si>
    <t>GINA SYILVIAMKR 2008 03.0 1 03 28723976540000000</t>
  </si>
  <si>
    <t>GURUH JUNGJUNANMKR 2013 03.0 1 0123841347155000000</t>
  </si>
  <si>
    <t>H DUDUNG AHMAD EFENDIMKR 2013 03.0 1 0472241509150000000</t>
  </si>
  <si>
    <t>H TATANG SURYANAMKR 2012 03.0 1 0699741254100000000</t>
  </si>
  <si>
    <t>H. AGUS HAMDANIMTG 2010 03.0 1 03 039840217213080180</t>
  </si>
  <si>
    <t>H. ARRY SADMOKOMKR 2013 03.0 1 039154147220000000</t>
  </si>
  <si>
    <t>H. ENJUMMTG 2009 03 0 1 03 207440017450000000</t>
  </si>
  <si>
    <t>H. MOCH MIMAN NURZAMANMKR 2011 03.0 1 03 3847-2P14125540000000</t>
  </si>
  <si>
    <t>H. SOLIHINMKR 2011 03.0 1 03 38474074417800000</t>
  </si>
  <si>
    <t>H. SURYAMANMKR 2009 03,0 1 03 25204005070000000</t>
  </si>
  <si>
    <t>H. ZAENAL ARIPINMKR 2009 03 0 1 03 25204005046000000</t>
  </si>
  <si>
    <t>H.DEDEN RUSPANDJIEMKR 2009 03,0 1 03 28404009360000000</t>
  </si>
  <si>
    <t>HADIMKR 2011 03.0 1 03 33134071850000000</t>
  </si>
  <si>
    <t>HAEDAR TAOFIKMKR 2012 03.0 1 0 76104127130000000</t>
  </si>
  <si>
    <t>HAMDANMKR 2012 03.0 1 0419041113100000000</t>
  </si>
  <si>
    <t>HANI SURYANIMKR 2011 03.0 1 03 50244080972000000</t>
  </si>
  <si>
    <t>HARRY HERMAWANMKR 2008 03.0 1 03 31793979510000000</t>
  </si>
  <si>
    <t>HARRY JAUHARIMTG 2012 03.0 1 007364095243646550</t>
  </si>
  <si>
    <t>HARUM ZANAH SYAHMKR 2009 03,0 1 03 32444014010000000</t>
  </si>
  <si>
    <t>HARUNMKR 2013 03.0 1 012894134840000000</t>
  </si>
  <si>
    <t>HASAN AYUBMKR 2012 03.0 1 024474103150000000</t>
  </si>
  <si>
    <t>HASANUDINMKR 2012 03.0 1 062864121812000000</t>
  </si>
  <si>
    <t>HASANUDINMKR 2013 03.0 1 021454138175000000</t>
  </si>
  <si>
    <t>HB KURNIA SETIAWANMKR 2012 03.0 1  043564112085000000</t>
  </si>
  <si>
    <t>HEDI BIN IIPMKR 2011 03.0 1 12524062318000000</t>
  </si>
  <si>
    <t>HEDI SAEPULLOHMKR 2009 03.0 1 03 3239-P14125646558000</t>
  </si>
  <si>
    <t>HELMI ARTIATIMKR 2012 03.0 1 041894111360000000</t>
  </si>
  <si>
    <t>HEN HENMKR 2012 03.0 1 0628641218170000000</t>
  </si>
  <si>
    <t>HENDRAMKR 2011 03.0 1 03 67534089325000000</t>
  </si>
  <si>
    <t>HENI ROHAENIMKR 2010 03,0 1 03 1092402835000000</t>
  </si>
  <si>
    <t>HERIMKR 2008 03.0 1 03 26013973435000000</t>
  </si>
  <si>
    <t>HERI SUHERIMKR 2012 03.0 1 017504099735000000</t>
  </si>
  <si>
    <t>HERI TARYANAMKR 2010 03.0 1 03 21834036875000000</t>
  </si>
  <si>
    <t>HERI YULIANA GUNTARAMKR 2011 03 0 1 03 02404055040000000</t>
  </si>
  <si>
    <t>HERLAN NIRWANAMKR 2013 03.0 1 005114129980000000</t>
  </si>
  <si>
    <t>HERMANMKR 2013 03.0 1 018874137425000000</t>
  </si>
  <si>
    <t>HERMAN CAHYANAMKR 2010 03.0 1 03 21754036840000000</t>
  </si>
  <si>
    <t>HILMIW YAHYA ZIAULHAQMTG 2012 03.0 1 007364095243646550</t>
  </si>
  <si>
    <t>HJ ENEN MKR 2012 03.0 1 062974121825000000</t>
  </si>
  <si>
    <t>HJ NANI KOMALAMKR 2012 03.0 1 0508641164200000000</t>
  </si>
  <si>
    <t>HUSENMKR 2013 03.0 1 0003141278150000000</t>
  </si>
  <si>
    <t>I AISYAHMKR 2012 03.0 1 0036240945100000000</t>
  </si>
  <si>
    <t>IDA DAMILAHMKR 2010 03 0 1 03 21734036810000000</t>
  </si>
  <si>
    <t>IDANMKR 2012 03.0 1 029054105235000000</t>
  </si>
  <si>
    <t>IDAN ANDIANAMKR 2012 03.0 1 0500241159100000000</t>
  </si>
  <si>
    <t>IDAN GUNAWANMKR 2013 03.0 1 039154147215000000</t>
  </si>
  <si>
    <t>IIMMKR 2012 03.0 1 056454118340000000</t>
  </si>
  <si>
    <t>IIM IBRAHIMMKR 2008 03.0 1 03 28733976515000000</t>
  </si>
  <si>
    <t>IIM MUHRIMMKR 2010 03.0 1 03 08434026315000000</t>
  </si>
  <si>
    <t>IIP HERYANAMKR 2011 03 0 1 03 12524062319000000</t>
  </si>
  <si>
    <t>IIP SARIPMKR 2011 03.0 1 03 38474074423500000</t>
  </si>
  <si>
    <t>IIS MULYATIMKR 2011 03.0 1 03 60034085873000000</t>
  </si>
  <si>
    <t>IIS SADIAHMKR 2013 03.0 1 024894138960000000</t>
  </si>
  <si>
    <t>IKIMKR 2010 03.0 1 03 30464043715000000</t>
  </si>
  <si>
    <t>ILI SADELIMKR 2012 03.0 1 068904124040000000</t>
  </si>
  <si>
    <t>ILYAS JULIANSYAHMKR 2012 03.0 1 043564112020000000</t>
  </si>
  <si>
    <t>IMA NURJANAHMKR 2012 03.0 1  062974121880000000</t>
  </si>
  <si>
    <t>IMAN LUKMANUL HAKIMMKR 2009 03.0 1 03 0816399096000000</t>
  </si>
  <si>
    <t>IMAN MUNAJAT04 2319 033970130000000</t>
  </si>
  <si>
    <t>IMASMKR 2013 03.0 1 041384147930000000</t>
  </si>
  <si>
    <t>IMAS IPA LATIPAHMKR 2012 03.0 1 061904121135000000</t>
  </si>
  <si>
    <t>IMAS MAESAROHMKR 2012 03.0 1 0500241159250000000</t>
  </si>
  <si>
    <t>INDIMKR 2012 03.0 1 061914121135000000</t>
  </si>
  <si>
    <t>INDRA JAYA KUSUMAHMTG 2012 03.0 1 007364095236541300</t>
  </si>
  <si>
    <t>INDRA KURNIAWANMKR 2012 03.0 1 017484099710000000</t>
  </si>
  <si>
    <t>INDRA KURNIAWANMKR 2012 03.0 1 061914121160000000</t>
  </si>
  <si>
    <t>INDRA KURNIAWANMKR 2012 03.0 1 062974121825000000</t>
  </si>
  <si>
    <t>INDRA KURNIAWANMKR 2012 03.0 1 033064143012000000</t>
  </si>
  <si>
    <t>INDRA NUGRAHA ROSYIDMKR 2012 03.0 1 0425941113100000000</t>
  </si>
  <si>
    <t>INDRIANI AISYAHMKR 2012 03.0 1 0676841235200000000</t>
  </si>
  <si>
    <t>IRFAN MAULANAMKR 2012 03.0 1 037114108960000000</t>
  </si>
  <si>
    <t>IRIMKR 2012 03.0 1 052164116960000000</t>
  </si>
  <si>
    <t>ISMAILMKR 2012 03.0 1 030994106420000000</t>
  </si>
  <si>
    <t>ITA CAHYATIMKR 2013 03.01 014504135250000000</t>
  </si>
  <si>
    <t>IWA KARTIWAMKR 2012 03.0 1 050024115945000000</t>
  </si>
  <si>
    <t>IWANMKR 2012 03.0 1 067684123545000000</t>
  </si>
  <si>
    <t>IWAN SETIAWANMKR 2013 03.0 1 0472241509120000000</t>
  </si>
  <si>
    <t>IYA RUSYANAMKR 2012 03.0 1 050014115918000000</t>
  </si>
  <si>
    <t>IYAH MARIAHMKR 2010 03.0 1 03 10734028220000000</t>
  </si>
  <si>
    <t>IYAN HERYANAMKR 2012 03.0 1 0676841235100000000</t>
  </si>
  <si>
    <t>IYAN SOPIYANMKR 2012 03.0 1 017484099710000000</t>
  </si>
  <si>
    <t>IYOM KUROMAMKR 2009 03. 0 1 03 177539995100000000</t>
  </si>
  <si>
    <t>IYON YULIANMKR 2013 03.0 1 0413841479130000000</t>
  </si>
  <si>
    <t>JAELANIMKR 2010 03,0 1 03 08434026375000000</t>
  </si>
  <si>
    <t>JAENI H.MKR 2010 03.0 1 21754036875000000</t>
  </si>
  <si>
    <t>JAENUDINMKR 2009 03.0 1 03 22264002820000000</t>
  </si>
  <si>
    <t>JAFAR UMARMKR 2010 03.0 1 03 31854044415000000</t>
  </si>
  <si>
    <t>JAJANG SARJANGMKR 2011 03 0 1 03 0890405922500000</t>
  </si>
  <si>
    <t>JAKAMKR 2013 03.0 1 0123841347100000000</t>
  </si>
  <si>
    <t>JAMINGUNMKR 2013 03.0 1 0330641430150000000</t>
  </si>
  <si>
    <t>JAMINGUNMKR 2013 03.0 1 018874137430000000</t>
  </si>
  <si>
    <t>JANA AFIFUDINMKR 2013 03.0 1 012894134850000000</t>
  </si>
  <si>
    <t>JEJE04 2319 03397015000000</t>
  </si>
  <si>
    <t>JUAN MMKR 2013 03.0 1 032834142920000000</t>
  </si>
  <si>
    <t>JUARIAHMKR 2012 03.0 1 062334121130000000</t>
  </si>
  <si>
    <t>JUJU JUHARAMKR 2012 03.0 1 00361409459300000</t>
  </si>
  <si>
    <t>JUJU JUNAEDI/ENIRMKR 2010 03,0 1 03 28544041515000000</t>
  </si>
  <si>
    <t>JUNAEDIN ROHYANIMKR 2012 03.0 1 010804096325000000</t>
  </si>
  <si>
    <t>KA. HADINMKR 2008 03.0 1 03 28723976515000000</t>
  </si>
  <si>
    <t>KADAR SOLIHAT04 3576 033908075000000</t>
  </si>
  <si>
    <t>KANAMKR 2009 03 0 1 03 08183990921000000</t>
  </si>
  <si>
    <t>KAYAT HIDAYATMKR 2013 03.0 1 012894134825000000</t>
  </si>
  <si>
    <t>KIKIN SODIKINMKR 2012 03.0 1 023914102225000000</t>
  </si>
  <si>
    <t>KOMARIAHMKR 2012 03.0 1 052164116910000000</t>
  </si>
  <si>
    <t>KOP MAJELIS TA'LIM AL AMANAHUMU 2010 03,0 1 03 17944033650000000</t>
  </si>
  <si>
    <t>KOP. MINA ITIK MITRA SAJATI2001100067101237166445000000</t>
  </si>
  <si>
    <t>KOP. WARGA DESA BHAKTI MANDIRIMKR 2010 03,0 1 03 17944033650000000</t>
  </si>
  <si>
    <t>KURNIAMKR 2012 03.0 1 037104108950000000</t>
  </si>
  <si>
    <t>KURNIADIMKR 2012 03.0 1 0521641169150000000</t>
  </si>
  <si>
    <t>LIA RAHMALIA SUSANTIMKR 2009 03.0 1 03 28404009321420000</t>
  </si>
  <si>
    <t>LILI BAKRIMKR 2008 03,0 1 03 3287398125000000</t>
  </si>
  <si>
    <t>LILI SADELIMKR 2010 03.0 1 03 05624023415000000</t>
  </si>
  <si>
    <t>LILISMKR 2013 03.0 1 021454138120000000</t>
  </si>
  <si>
    <t>LILIS HENIMKR 2012 03.0 1 041914111314000000</t>
  </si>
  <si>
    <t>LILIS JAMILAH04 2087 033967950000000</t>
  </si>
  <si>
    <t>LILIS LISNAWATIMKR 2012 03.0 1 0306041058100000000</t>
  </si>
  <si>
    <t>LILIS SETIANINGSIHMKR 2013 03.0 1 012894134850000000</t>
  </si>
  <si>
    <t>LILIS SRIMUSTI KANINGSIHMKR 2012 03.0 1 0671241234120000000</t>
  </si>
  <si>
    <t>LILIS SUSILAWATIMKR 2012 03.0 1 061914121110000000</t>
  </si>
  <si>
    <t>LINA HERLINAMKR 2008 03,0 1 03 31173979235000000</t>
  </si>
  <si>
    <t>LINA HERLINAMKR 2013 03.0 1 0 04994129980000000</t>
  </si>
  <si>
    <t>LIONG PAW KIAMMKR 2012 03.0 1 0676841235175000000</t>
  </si>
  <si>
    <t>LUKI ANDRIANAMKR 2012 03.0 1 062984121820000000</t>
  </si>
  <si>
    <t>M HERLANMKR 2012 03.0 1 0688941240110000000</t>
  </si>
  <si>
    <t>M RAHMATMKR 2012 03.0 1 069974125410000000</t>
  </si>
  <si>
    <t>MAHMUDMKR 2012 03.0 1 030124105435000000</t>
  </si>
  <si>
    <t>MAMAD KUSNADIMTG 2011 03.0 1 03 70524090760902150</t>
  </si>
  <si>
    <t>MAMAN FATHUROHMANMKR 2012 03.0 1 0619041211100000000</t>
  </si>
  <si>
    <t>MAMAN RUSMANAMKR 2008 03.0 1 03 28733976510000000</t>
  </si>
  <si>
    <t>MAMAN SRMKR 2012 03.0 1 069974125410000000</t>
  </si>
  <si>
    <t>MAMAN SUDARMANMKR 2009 03.0 1 03 00423982120000000</t>
  </si>
  <si>
    <t>MAMAN SULAEMANMKR 2010 03.0 1 03 4627405272500000</t>
  </si>
  <si>
    <t>MAMAN SUNARMANMKR 2009 03.0 1 03 09593993075000000</t>
  </si>
  <si>
    <t>MAMAN SUPARMAN04 2086 033967950000000</t>
  </si>
  <si>
    <t>MAMAN SUPARMANMKR 2012 03.0 1 076114127120000000</t>
  </si>
  <si>
    <t>MAMAN SURYAMANMKR 2013 03.0 1 018874137450000000</t>
  </si>
  <si>
    <t>MAMATMKR 2012 03.0 1 056054118015000000</t>
  </si>
  <si>
    <t>MAMAT BIN TOHA MKR 2013 03.0 1 0059041305140000000</t>
  </si>
  <si>
    <t>MAOLANA YASIR SMKR 2010 03,0 1 03 17924033640000000</t>
  </si>
  <si>
    <t>MASDARMKR 2012 03.0 1 041894111350000000</t>
  </si>
  <si>
    <t>MELATI LATIFAH ULFANIMKR 2013 03.0 1 014504135230000000</t>
  </si>
  <si>
    <t>MELI RATNA SARIMKR 2012 03.0 1 061914121110000000</t>
  </si>
  <si>
    <t>MIMIN AMINAHMKR 2009 03,0 1 03 25204005015000000</t>
  </si>
  <si>
    <t>MIMIN MULYANIMKR 2011 03.0 1 03 33084071818000000</t>
  </si>
  <si>
    <t>MIRA SUMIRAMKR 2012 03.0 1 068894124035000000</t>
  </si>
  <si>
    <t>MISBAHMTG 2011 03.0 1 03 10574060998490330</t>
  </si>
  <si>
    <t>MOCH FREDY D, AMDMKR 2012 03.0 1 0418941113200000000</t>
  </si>
  <si>
    <t>MOH ARIF RIYANTOMKR 2013 03.0 1 047224150930000000</t>
  </si>
  <si>
    <t>MUHAMAD TATANG HIDAYATMKR 2010 03.0 1 03 17914033640000000</t>
  </si>
  <si>
    <t>MUHAMMAD JAMILMKR 2010 03.0 1 03 01894019897000000</t>
  </si>
  <si>
    <t>MUHAMMAD MUHARAM NUGRAHAMKR 2012 03.0 1 050024115950000000</t>
  </si>
  <si>
    <t>MUHIDINMKR 2012 03.0 1 030124105450000000</t>
  </si>
  <si>
    <t>MULYATI MKR 2011 03 0 1 03 10424060413000000</t>
  </si>
  <si>
    <t>MUMUN ISKANDAR HIDAYATMKR 2011 03 0 1 03 27754070015000000</t>
  </si>
  <si>
    <t>MUMUN SMKR 2013 03.0 1 047224150922000000</t>
  </si>
  <si>
    <t>NANA RUSMANAMKR 2012 03.0 1 062754121350000000</t>
  </si>
  <si>
    <t>NANA SUTISNAMTG 2009 03.0 1 03 02143984249000000</t>
  </si>
  <si>
    <t>NENENG NURHAYATIMKR 2013 03.0 1 018824137450000000</t>
  </si>
  <si>
    <t>NENENG SUSIMKR 2013 03.0 1 005904130565000000</t>
  </si>
  <si>
    <t>NENENG TITINMKR 2008 03,0 1 03 28703976545000000</t>
  </si>
  <si>
    <t>NENGSIHMKR 2013 03.0 1 032834142920000000</t>
  </si>
  <si>
    <t>NENIHMKR 2008 03.0 1 03 28713976518000000</t>
  </si>
  <si>
    <t>NENTIMKR 2013 03.0 1 005904130520000000</t>
  </si>
  <si>
    <t>NEULIS HENDARIYAH04 2319 033970130000000</t>
  </si>
  <si>
    <t>NEULIS SADIAHMKR 2010 03.0 1 03 21754036810000000</t>
  </si>
  <si>
    <t>NIA KURNIASIHMKR 2012 03.0 1 003624094512700000</t>
  </si>
  <si>
    <t>NIA KURNIASIHMKR 2013 03.0 1 012894134820000000</t>
  </si>
  <si>
    <t>NIA ROSIDAMKR 2009 03 0 1 03 00613982237000000</t>
  </si>
  <si>
    <t>NINA MARLINAMKR 2009 03.0 1 03 17753999513000000</t>
  </si>
  <si>
    <t>NONA YULIANAMKR 2009 03,0 1 03 34714015812000000</t>
  </si>
  <si>
    <t>NOVA SAMSINOPAMKR 2009 03.0 1 03 21034002375000000</t>
  </si>
  <si>
    <t>NOVI YARTIMKR 2013 03.0 1 0188241374150000000</t>
  </si>
  <si>
    <t>NURDINMKR 2012 03.0 1 041714110730000000</t>
  </si>
  <si>
    <t>NURDIN AL GIFARIMKR 2012 03.0 1 041904108325000000</t>
  </si>
  <si>
    <t>NURHAYATIMKR 2012 03.0 1 0619141211125000000</t>
  </si>
  <si>
    <t>NURHAYATIMKR 2013 03.0 1 024894138917000000</t>
  </si>
  <si>
    <t>NURJALIAHMKR 2012 03.0 1 045214113040000000</t>
  </si>
  <si>
    <t>NURKAMALIMKR 2012 03.0 1 0627341213250000000</t>
  </si>
  <si>
    <t>NURLAELAMKR 2012 03.0 1 062864121870000000</t>
  </si>
  <si>
    <t>NURUL HUDA, SH MKR 2012 03.0 1 0539741169110000000</t>
  </si>
  <si>
    <t>NURYAMAHMKR 2009 03,0 1 03 1202399538000000</t>
  </si>
  <si>
    <t>NYANGJANG ADIMKR 2008 03.0 1 03 28723976535000000</t>
  </si>
  <si>
    <t>NYANJAHMTG 2009 03.0 1 03 09613993077000000</t>
  </si>
  <si>
    <t>OBON SOBARNAMKR 2012 03.0 1 041714110720000000</t>
  </si>
  <si>
    <t>ODANG NUR AZISMKR 2013 03.0 1 0413841479115000000</t>
  </si>
  <si>
    <t>OHA RUSTANDIMKR 2009 03 0 1 03 1202399534000000</t>
  </si>
  <si>
    <t>OJO RUMINTAMKR 2013 03.0 1 0059041305150000000</t>
  </si>
  <si>
    <t>OMA WARSOMAMTG 2011 03.0 1 03 19284065856851240</t>
  </si>
  <si>
    <t>OMAN RUSMANMKR 2012 03.0 1 069974125430000000</t>
  </si>
  <si>
    <t>OMARMKR 2013 03.0 1 013464135140000000</t>
  </si>
  <si>
    <t>OMO SUNTAMAMKR 2012 03.0 1 011084096845000000</t>
  </si>
  <si>
    <t>OPAN SOPIYANMKR 2011 03.0 1 03 3307-2P14125314000000</t>
  </si>
  <si>
    <t>PD AR RAZZAQ04.2839.033900144050000</t>
  </si>
  <si>
    <t>PD BEREKAH (AHMAD YUSUF)04.1629.033890225000000</t>
  </si>
  <si>
    <t>PD BERKAH MULTI GENERASI04.1629.033890225000000</t>
  </si>
  <si>
    <t>PD TIGA JARI ( ASEP SAEPUDIN )MKR 2009 03.0 1 03 30324010924000000</t>
  </si>
  <si>
    <t>PIPI AFFIFAHMKR 2012 03.0 1 037114108913000000</t>
  </si>
  <si>
    <t>PIPIT NURVITAMKR 2011 03.0 1 03 35754073225000000</t>
  </si>
  <si>
    <t>PIPIT WALDIANTIMKR 2011 03.0 1 03 41034075220000000</t>
  </si>
  <si>
    <t>PONDOK GORDIN (TOTO SETIAWAN)04.0553.033845640000000</t>
  </si>
  <si>
    <t>PT CAHAYA DESA KARYA (H. SYAMSUDIN)04.1734.0339646253000000</t>
  </si>
  <si>
    <t>PURNIMA TINIEMKR 2012 03.0 1 024474103170000000</t>
  </si>
  <si>
    <t>RAHMAT DARMANAMKR 2009 03.0 1 03 28404014010000000</t>
  </si>
  <si>
    <t>RAHMAT HIDAYATMKR 2009 03 0 1 03 17753999565000000</t>
  </si>
  <si>
    <t>RAHMAT KRISTANA04 2089 033967915000000</t>
  </si>
  <si>
    <t>RAHMAT MEDANG KAYUNAMKR 2012 03.0 1 067684123525000000</t>
  </si>
  <si>
    <t>RAHMAT SOPIANMKR 2012 03.0 1 0500241159160000000</t>
  </si>
  <si>
    <t>RAHMAT TAUFIKMKR 2009 03 0 1 03 32444014055000000</t>
  </si>
  <si>
    <t>RAJAB PRIYADI SYAM MTG 2010 03,0 1 03 104440280250000000</t>
  </si>
  <si>
    <t>RATNA RISMAWATIMKR 2012 03.0 1  041894111330000000</t>
  </si>
  <si>
    <t>RATU RINNIE W. AGUNGMKR 2013 03.0 1 024894138980000000</t>
  </si>
  <si>
    <t>RAYA MUDA HARAHAPMKR 2013 03.0 1 0330641430100000000</t>
  </si>
  <si>
    <t>RAYA MUDA HARAHAPMKR 2013 03.0 1 018874137450000000</t>
  </si>
  <si>
    <t>RD AYU SETIAWATI04 2086 033967950000000</t>
  </si>
  <si>
    <t>RIA SUGIATUMU 2009 03.0 1 03 004039821150000000</t>
  </si>
  <si>
    <t>RIDWANMTG 2012 03.0 1 007364095246691650</t>
  </si>
  <si>
    <t>RIDWAN MARJUKIMKR 2012 03.0 1  061924121134000000</t>
  </si>
  <si>
    <t>RIDWAN SETIAWANMKR 2011 03.0 1 03 38474074415900000</t>
  </si>
  <si>
    <t>RINDIK RAHMAN HAKIMMTG 2012 03.0 1 007364095231466120</t>
  </si>
  <si>
    <t>RISMAWATIMKR 2011 03.0 1 03 4676407956000000</t>
  </si>
  <si>
    <t>ROBY SAPRANIMKR 2012 03.0 1 0306041058100000000</t>
  </si>
  <si>
    <t>ROHAYATIMKR 2010 03.0 1 03 13464030350000000</t>
  </si>
  <si>
    <t>RONIMKR 2009 03 0 1 03 32424014010000000</t>
  </si>
  <si>
    <t>RONI SUTANDARMKR 2009 03,0 1 03 12024068350000000</t>
  </si>
  <si>
    <t>ROSID BIN KARTAMKR 2008 03,0 1 03 28693958140000000</t>
  </si>
  <si>
    <t>ROSIDAHMKR 2013 03.0 1 012334134755000000</t>
  </si>
  <si>
    <t>ROTUA HARMONANGAN SIREGARMKR 2012 03.0 1 069974125450000000</t>
  </si>
  <si>
    <t>ROTUA HARMONANGAN SIREGARMKR 2012 03.0 1 0330641430100000000</t>
  </si>
  <si>
    <t>RUDIMKR 2010 03 0 1 03 09274026910000000</t>
  </si>
  <si>
    <t>RUDIMKR 2013 03.0 1 033534143715000000</t>
  </si>
  <si>
    <t>RUDI SETIANAMKR 2011 03 0 1 03 1960406581500000</t>
  </si>
  <si>
    <t>RUIDYMKR 2012 03.0 1 061914121150000000</t>
  </si>
  <si>
    <t>SADIAHMKR 2011 03.0 1 03 50194080916200000</t>
  </si>
  <si>
    <t>SAEPUDIN04 0689 033955315000000</t>
  </si>
  <si>
    <t>SAFARINDAMKR 2010 03.0 1 050864116450000000</t>
  </si>
  <si>
    <t>SANITA EPENDIMKR 2012 03.0 1 0619141211150000000</t>
  </si>
  <si>
    <t>SANITA EPENDIMKR 2013 03.0 1 032864142940000000</t>
  </si>
  <si>
    <t>SAPRUDINMKR 2011 03.0 1 03 20284066030000000</t>
  </si>
  <si>
    <t>SARAH ASTRI FITRIANIMKR 2012 03.0 1 074914127044000000</t>
  </si>
  <si>
    <t>SARIP HIDAYATMKR 2011 03.0 1 03 33084071825000000</t>
  </si>
  <si>
    <t>SARIPUDINMKR 2008 03,0 1 03 28723976515000000</t>
  </si>
  <si>
    <t>SASA HERMANSYAHMKR 2011 03.0 1 03 50194080950000000</t>
  </si>
  <si>
    <t>SATARIAHMKR 2010 03.0 1 03 08104025955000000</t>
  </si>
  <si>
    <t>SITI DARIEMMKR 2012 03.0 1 035964107815000000</t>
  </si>
  <si>
    <t>SITI MAESAROHMKR 2013 03.0 1 005554130250000000</t>
  </si>
  <si>
    <t>SITI MUNIROHMKR 2012 03.0 1 0371141089110000000</t>
  </si>
  <si>
    <t>SITI RUKOYAHMKR 2008 03.0 1 03 31793980010000000</t>
  </si>
  <si>
    <t>SOLIHINMKR 2013 03.0 1 024714138975000000</t>
  </si>
  <si>
    <t>SONA SANJAYAMTG 2012 03.0 1 007364095234511220</t>
  </si>
  <si>
    <t>SOPIANMKR 2010 03.0 1 03 13464030375000000</t>
  </si>
  <si>
    <t>SRI MULYATIMKR 2011 03 0 1 03 1252406236100000</t>
  </si>
  <si>
    <t>SRI WENDA AMKR 2008 03,0 1 03 28733976515000000</t>
  </si>
  <si>
    <t>SUGANDAMKR 2011 03.0 1 03 38474074413725000</t>
  </si>
  <si>
    <t>SUGENG PARTOMOMKR 2012 03.0 1 0419141113200000000</t>
  </si>
  <si>
    <t>SUMARNAMKR 2008 03,0 1 03 2873397656000000</t>
  </si>
  <si>
    <t>SUMARNIMKR 2008 03.0 1 03 28723976530000000</t>
  </si>
  <si>
    <t>SUMPENAMTG 2011 03.0 1 03 09734059895445650</t>
  </si>
  <si>
    <t>SUPARMANMKR 2013 03.0 1  018874137475000000</t>
  </si>
  <si>
    <t>SUPIAN BIN UNDANGMKR 2010 03.0 1 03 10664028145000000</t>
  </si>
  <si>
    <t>SUPRIYADIMKR 2008 03.0 1 03 28713976515000000</t>
  </si>
  <si>
    <t>SUPRIYADIMKR 2012 03.0 1 052164116935000000</t>
  </si>
  <si>
    <t>SUPRIYADIMKR 2013 03.0 1 024894138910000000</t>
  </si>
  <si>
    <t>SUPRIYADIMKR 2013 03.0 1 047224150915000000</t>
  </si>
  <si>
    <t>SUROTOMKR 2010 03 0 1 03 06324024224156000</t>
  </si>
  <si>
    <t>SURYANA RAHMATMKR 2011 03.0  1 03 67524089365000000</t>
  </si>
  <si>
    <t>SUSI SUSANTI04 1003 033959750000000</t>
  </si>
  <si>
    <t>SUWARNIMTG 2009 03.0 1 03 17903999550000000</t>
  </si>
  <si>
    <t>SYAMSU NUR SUWANDIMKR 2008 03.0 1 03 28703976545000000</t>
  </si>
  <si>
    <t>TAJUDINMKR 2012 03.0 1 030124105418000000</t>
  </si>
  <si>
    <t>TANTI WAHYUNIMKR 2013 03.0 1 021454138115000000</t>
  </si>
  <si>
    <t>TANTOMKR 2012 03.0 1 056454118380000000</t>
  </si>
  <si>
    <t>TATANG SUPRIADIMKR 2009 03,0 1 03 2615401247500000</t>
  </si>
  <si>
    <t>TAUFIK HIDAYATMKR 2013 03.0 1 018824137450000000</t>
  </si>
  <si>
    <t>TAUFIK HIDAYATMKR 2013 03.0 1 005554130227000000</t>
  </si>
  <si>
    <t>TEDI HADIYANAMKR 2013 03.0 1 0 21474138150000000</t>
  </si>
  <si>
    <t>TEGUH AHMAD GUNAWANMKR 2009 03,0 1 03 26013973446000000</t>
  </si>
  <si>
    <t>TEGUH SABAR IMANMKR 2012 03.0 1 050014115934000000</t>
  </si>
  <si>
    <t>TEGUH SETIAHARSAMKR 2009 03,0 1 03 05853989146000000</t>
  </si>
  <si>
    <t>TEMU04 1003 033959850000000</t>
  </si>
  <si>
    <t>TETEH SUHARTINIMKR 2013 03.0 1 005114129975000000</t>
  </si>
  <si>
    <t>TETI SUMINARMTG 2010 03.0 1 03 07104025289403240</t>
  </si>
  <si>
    <t>TIA SRI WARISMANMKR 2013 03.0 1 014504135250000000</t>
  </si>
  <si>
    <t>TITI MINARSIHMKR 2012 03.0 1 030604105830000000</t>
  </si>
  <si>
    <t>TITIEK CARTIKAMKR 2011 03.0 1 03 02904055350000000</t>
  </si>
  <si>
    <t>TOHA MUSLIM DRS HMTG 2009 03.0 1 03 33304014725260420</t>
  </si>
  <si>
    <t>TONI BARKAHMKR 2012 03.0 1 0761041271150000000</t>
  </si>
  <si>
    <t>TONI HIDAYATMKR 2010 03.0 1 03 08434026350000000</t>
  </si>
  <si>
    <t>TOTOMKR 2011 03.0 1 03 50194080950000000</t>
  </si>
  <si>
    <t>TOTOMKR 2013 03.0 1 014504135235000000</t>
  </si>
  <si>
    <t>TURIPMKR 2013 03.0 1 0248941389108000000</t>
  </si>
  <si>
    <t>TURIPMKR 2013 03.0 1 047224150915000000</t>
  </si>
  <si>
    <t>UCENMKR 2012 03.0 1 0541341170100000000</t>
  </si>
  <si>
    <t>UCUMKR 2009 03,0 1 03 42374051136000000</t>
  </si>
  <si>
    <t>UDIN ABDUL WAHABMKR 2012 03.0 1 061924121135000000</t>
  </si>
  <si>
    <t>UHUD HIDAYATMKR 2009 03,0 1 03 33224014712000000</t>
  </si>
  <si>
    <t>UJANG HERDIANAMKR 2012 03.0 1 076104127128000000</t>
  </si>
  <si>
    <t>UJANG NURDINMKR 2012 03.0 1 043564112050000000</t>
  </si>
  <si>
    <t>UJANG NURJAMANMKR 2008 03.0 1 03 28723976515000000</t>
  </si>
  <si>
    <t>UJANG SOBIRINMKR 2013 03.0 1 0328341429150000000</t>
  </si>
  <si>
    <t>UJANG SUHENDARMKR 2010 03.0 1 03 39564049420000000</t>
  </si>
  <si>
    <t>UJANG SUTISNA04 2089 033967915000000</t>
  </si>
  <si>
    <t>UJANG YANA SULAEMANMKR 2011 03.01  046764079545000000</t>
  </si>
  <si>
    <t>ULOHMKR 2013 03.0 1 0247141389100000000</t>
  </si>
  <si>
    <t>UMANMKR 2011 03.0 1 03 3577407328700000</t>
  </si>
  <si>
    <t>UMIYANAHMKR 2013 03.0 1 0472241509130000000</t>
  </si>
  <si>
    <t>UNDANG DAYATULLOH04 3376 033941235000000</t>
  </si>
  <si>
    <t>UNDANG TARYANAMKR 2012 03.0 1 052164116930000000</t>
  </si>
  <si>
    <t>USEP HIDAYATMKR 2012 03.0 1 061924121111000000</t>
  </si>
  <si>
    <t>USTAD MAULANA YUSUPMKR 2013 03.0 1 013604135125000000</t>
  </si>
  <si>
    <t>UTIS SUTISNAMKR 2009 03,0 1 03 12023995316000000</t>
  </si>
  <si>
    <t>UUNGMKR 2008 03.0 1 03 28713976510000000</t>
  </si>
  <si>
    <t>UUS SAEPUL MALIKMKR 2012 03.0 1 037104108970000000</t>
  </si>
  <si>
    <t>UYA MULYANAMKR 2011 03.0 1 03 51734081950000000</t>
  </si>
  <si>
    <t>UYA SURYAMKR 2009 03.0 1 03 08434026349000000</t>
  </si>
  <si>
    <t>UYUD YUDIANAMKR 2013 03.0 1  033534143722000000</t>
  </si>
  <si>
    <t>WAHYU SUPRIADIMKR 2010 03.0 1 03 35644046935000000</t>
  </si>
  <si>
    <t>WAWAN GUNAWANMKR 2013 03.0 1 018874137430000000</t>
  </si>
  <si>
    <t>WAWAN KOSWARA MKR 2012 03.0 1 076114127120000000</t>
  </si>
  <si>
    <t>WAWAN RIDWAN04 2086 033967915000000</t>
  </si>
  <si>
    <t>WENDI ANDRIANAMKR 2012 03.0 1 041894111335000000</t>
  </si>
  <si>
    <t>WIDANINGSIHMKR 2012 03.0 1 041894111330000000</t>
  </si>
  <si>
    <t>WIDIA MUKTIMKR 2013 03.0 1 0247141389100000000</t>
  </si>
  <si>
    <t>WILLY GINANJARMKR 2012 03.0 1 0500241159200000000</t>
  </si>
  <si>
    <t>WINA DIAH04 2086 033967950000000</t>
  </si>
  <si>
    <t>WIWINMKR 2012 03.0 1 010804096325000000</t>
  </si>
  <si>
    <t>WIYANTIMKR 2013 03.0 1 005114129930000000</t>
  </si>
  <si>
    <t>YAMAN SURYAMANMKR 2008 03.0 1 03 28703976535000000</t>
  </si>
  <si>
    <t>YAN RAMDANIMKR 2009 03.0 1 03 08183990922000000</t>
  </si>
  <si>
    <t>YAN SAPTO TIMURMKR 2012 03.0 1 010804096388000000</t>
  </si>
  <si>
    <t>YANA DARMANAMTG 2011 03.0 1 03 010340546101540590</t>
  </si>
  <si>
    <t>YANA RUSTANDIMKR 2011 03.0 1 03 64034088580000000</t>
  </si>
  <si>
    <t>YANA SUPYANAMKR 2013 03.0 1  013464135122000000</t>
  </si>
  <si>
    <t>YANI MARYANIMKR 2013 03.0 1 0188241374120000000</t>
  </si>
  <si>
    <t>YANI SETIANIMKR 2012 03.0 1 076114127125000000</t>
  </si>
  <si>
    <t>YANI SURYANIMKR 2009 03,0 1 03 12023995316000000</t>
  </si>
  <si>
    <t>YANI TATI HARYANIMKR 2009 03.0 1 03 3471401588500000</t>
  </si>
  <si>
    <t>YANI TRISKOMALAWATIMKR 2011 03.0 1 03 05804057418000000</t>
  </si>
  <si>
    <t>YANTO SUGIANTOMKR 2009 03.0 1 03 32394014020000000</t>
  </si>
  <si>
    <t>YANTY RANTYMKR 2012 03.0 1 0453441130100000000</t>
  </si>
  <si>
    <t>YASMINMKR 2013 03.0 1 047224150950000000</t>
  </si>
  <si>
    <t>YAYAMKR 2010 03.0 1 03 21734036811300000</t>
  </si>
  <si>
    <t>YAYA SUDARYANAMKR 2011 03.0 1 03 05794057418000000</t>
  </si>
  <si>
    <t>YAYAN SOFYANMKR 2009 03 0 1 03 09194026830000000</t>
  </si>
  <si>
    <t>YAYATMKR 2009 03.0 1 03 32394014017000000</t>
  </si>
  <si>
    <t>YAYAT TUHAYATMKR 2012 03.0 1 024474103125000000</t>
  </si>
  <si>
    <t>YEDI KUSUMAHARDIMKR 2011 03.0 1 03 6068408646000000</t>
  </si>
  <si>
    <t>YENI DHALIANIMTG 2012 03.0 1 0260041038149258540</t>
  </si>
  <si>
    <t>YETI LISNAWATIMKR 2009 03.0 1 03 3245401403400000</t>
  </si>
  <si>
    <t>YEYE KARYADIMKR 2011 03.0 1 03 33084071860000000</t>
  </si>
  <si>
    <t>YOLA AFRYLIANIMKR 2011 03.0 1 03 02904055313000000</t>
  </si>
  <si>
    <t>YUCEU LESMANA WATI04 2086 033967950000000</t>
  </si>
  <si>
    <t>YUDI SETIA KURNIAWANMKR 2012 03.0 1 041894111340000000</t>
  </si>
  <si>
    <t>YUDI YUDIANAMKR 2011 03 0 1 03 0890405928000000</t>
  </si>
  <si>
    <t>YULIANAMKR 2012 03.0 1 05646411839000000</t>
  </si>
  <si>
    <t>YUSEP SMKR 2011 03.0 1 03 33134071830000000</t>
  </si>
  <si>
    <t>YUSUF SAEFULOH04 2217 033968988000000</t>
  </si>
  <si>
    <t>YUSUF TAUZIRIMKR 2012 03.0 1 017484099714000000</t>
  </si>
  <si>
    <t>YUYU WIGENAMKR 2008 03.0 1 03 28693977935000000</t>
  </si>
  <si>
    <t>YUYUN NURJANIMKR 2012 03.0 1  041894111340000000</t>
  </si>
  <si>
    <t>YUYUN ROSMAYANTIMKR 2008 03,0 1 03 28703976515000000</t>
  </si>
  <si>
    <t>ZAENAL UKRAINAMKR 2012 03.0 1 050024115955000000</t>
  </si>
  <si>
    <t>CECEP SUPRIATNAMKR 2013 03.0 1 0328341429200000000</t>
  </si>
  <si>
    <t>LINA MARLINAMKR 2012 03.0 1 0619041211250000000</t>
  </si>
  <si>
    <t>ELLY JUARIAHMKR 2012 03.0 1 0676841235160000000</t>
  </si>
  <si>
    <t>NANDIMKR 2012 03.0 1 0539741169170000000</t>
  </si>
  <si>
    <t>SUDIRMANMKR 2012 03.0 1 06192412118000000</t>
  </si>
  <si>
    <t>DEWI WIDYANINGSIHMKR 2013 03.0 1 045214113050000000</t>
  </si>
  <si>
    <t>AGUS GUNAWANMKR 2013 03.0 1 0285541411175000000</t>
  </si>
  <si>
    <t>IIP SARIPUDINMKR 2012 03.0 1 0751141271100000000</t>
  </si>
  <si>
    <t>SUTISNAMKR 2015 03.0 1 005114129925000000</t>
  </si>
  <si>
    <t>PATRUL NURDINMKR 2013 03.0 1 0108341411185000000</t>
  </si>
  <si>
    <t>ESIHMKR 2013 03.0 1 028564133335000000</t>
  </si>
  <si>
    <t>SUDIRMANMKR 2013 03.0 1 0051141299150000000</t>
  </si>
  <si>
    <t>KARTIKA HJMKR 2012 03.0 1 0419141113200000000</t>
  </si>
  <si>
    <t>YANI SURYANIMKR 2013 03.0 1 032824142925000000</t>
  </si>
  <si>
    <t>APUDMKR 2012 03.0 1 067124124215000000</t>
  </si>
  <si>
    <t>ANDRY IKHSAN DERMAWANMKR 2011 03.0 1 012894071850000000</t>
  </si>
  <si>
    <t>NADINMKR 2013 03.0 1 033534143715000000</t>
  </si>
  <si>
    <t>TOTONGMKR 2013 03.0 1 033534144920000000</t>
  </si>
  <si>
    <t>TONO SUGIARTOMKR 2013 03.0 1 03915414745000000</t>
  </si>
  <si>
    <t>YANTOMKR 2012 03.0 1 0749141270150000000</t>
  </si>
  <si>
    <t>ROHATIMKR 2013 03.0 1 033064143080000000</t>
  </si>
  <si>
    <t>DUDUNGMKR 2013 03.0 1 0059041305180000000</t>
  </si>
  <si>
    <t>NANDIMKR 2013 03.0 1 018874137440000000</t>
  </si>
  <si>
    <t>IIS MARYATIMKR 2010 03.0 1 03 12704029850000000</t>
  </si>
  <si>
    <t>DADANG SOMANTRIMKR 2011 03.0 1 03 06084057425000000</t>
  </si>
  <si>
    <t>ACEP SURYANAMKR 2013 03.0 1 0267541400100000000</t>
  </si>
  <si>
    <t>M. HAMZAH IRIANTOMKR 2009 03.0 1 03 1478399727000000</t>
  </si>
  <si>
    <t>DENNY EKO NUGROHOMKR 2009 03.0 1 03 209040022100000000</t>
  </si>
  <si>
    <t>SITI KOMARIAHMKR 2009 03.0 1 03 20904038740000000</t>
  </si>
  <si>
    <t>IMAM SOLEWIMKR2009 03.0 1 03 25234005150000000</t>
  </si>
  <si>
    <t>GUNGUN TARUNAMKR 2009 03.0 1 03 08953992015000000</t>
  </si>
  <si>
    <t>ENCU SYAMSUDINMKR 2009 03.0 1 03 07903990630000000</t>
  </si>
  <si>
    <t>KAENI SUMARNIMKR 2009 03.0 1 03 13533996115000000</t>
  </si>
  <si>
    <t>JAJANG JAYUSMANMKR 2009 03.0 1 03 225340035100000000</t>
  </si>
  <si>
    <t>AMUNG SUHERMANMKR 2009 03 0 1 03 21694002510000000</t>
  </si>
  <si>
    <t>CECEP RAHMANMKR 2009 03,0 1 03 21694002523000000</t>
  </si>
  <si>
    <t>SUSAN GUNA NUGRAHAMKR 2009 03 0 1 03 20904002210000000</t>
  </si>
  <si>
    <t>AMUNGMKR 2009 03,0 1 03 25434005615000000</t>
  </si>
  <si>
    <t>TOTONG RUSPENDIMKR 2009 03,0 1 03 20904002225000000</t>
  </si>
  <si>
    <t>ENTIS SUTISNAMKR 2009 03,0 1 03 3668401785000000</t>
  </si>
  <si>
    <t>RIPA AHADIAHMKR 2008 03.0 1 03 32773981260000000</t>
  </si>
  <si>
    <t>IMAS RIKAMKR 2008 03 0 1 03 32773981215000000</t>
  </si>
  <si>
    <t>AI SURYANIMKR 2009 03.0 1 03 25434005625000000</t>
  </si>
  <si>
    <t>YAYAN SOPIANMKR 2010 03.0 1 03 05164022820000000</t>
  </si>
  <si>
    <t>ANI DAHLIAMKR 2009 03 0 1 03 21694002510000000</t>
  </si>
  <si>
    <t>SANDAMKR 2009 03 0 1 03 36684017820000000</t>
  </si>
  <si>
    <t>AAN SUPENDIMKR 2010 03 0 1 03 07074024914000000</t>
  </si>
  <si>
    <t>ADINGMKR 2009 03 0 1 03 14793997215000000</t>
  </si>
  <si>
    <t>IYAN ISKANDARMKR 2010 03 0 1 03 1215402919000000</t>
  </si>
  <si>
    <t>YADI PURWANDAMKR 2010 03 0 1 03 15444031925000000</t>
  </si>
  <si>
    <t>SUSI SETIATIMKR 2009 03 0 1 03 26934008510000000</t>
  </si>
  <si>
    <t>SUPIANMKR 2009 03 0 1 03 36674017812000000</t>
  </si>
  <si>
    <t>SUKAENAHMKR 2010 03 0 1 03 12154029113000000</t>
  </si>
  <si>
    <t>ROHAYATIMKR 2010 03.0 1 03 1994403535000000</t>
  </si>
  <si>
    <t>UNDANG ARIFINMKR 2010 03.0 1 03 05194022815000000</t>
  </si>
  <si>
    <t>KOMALASARIMKR 2010 03.0 1 03 31184044117000000</t>
  </si>
  <si>
    <t>CICIHMKR 2009 03.0 1 03 36684017812000000</t>
  </si>
  <si>
    <t>UMUN MUTIARAMKR 2009 03.0 1 03 04933987715000000</t>
  </si>
  <si>
    <t>KOKOMKR 2010 03.0 1 03 38334048710000000</t>
  </si>
  <si>
    <t>TATANGMKR 2010 03.0 1 03 31494044310000000</t>
  </si>
  <si>
    <t>KARMINI SUTIRAHMKR 2010 03.0 1 03 12614044120000000</t>
  </si>
  <si>
    <t>TARDINMKR 2010 03.0 1 03 42324051115000000</t>
  </si>
  <si>
    <t>ENTIS SUTISNAMKR 2010 03.0 1 03 31494044320000000</t>
  </si>
  <si>
    <t>ALIN KURNIASIHMTG 2009 03.0 1 03 10573993370700000</t>
  </si>
  <si>
    <t>DEDAH JUBAEDAHMKR 2009 03.0 1 03 36684017815000000</t>
  </si>
  <si>
    <t>ANIHMKR 2011 03.0 1 03 13094062310000000</t>
  </si>
  <si>
    <t>SACIMKR 2009 03.0 1 03 29884010610000000</t>
  </si>
  <si>
    <t>ELIS HENINARWATIMKR 2009 03.0 1 03 04923987765000000</t>
  </si>
  <si>
    <t>KARYADIMKR 2011 03.0 1 03 18634065310000000</t>
  </si>
  <si>
    <t>EUTIKMKR 2011 03.0 1 03 186340653100000000</t>
  </si>
  <si>
    <t>KAHMAMKR 2009 03.0 1 03 36674017825000000</t>
  </si>
  <si>
    <t>YANTO HARYANTOMKR 2011 03.0 1 03 05954057410000000</t>
  </si>
  <si>
    <t>WAWAN HERMAWANMKR 2009 03 0 1 03 366740178100000000</t>
  </si>
  <si>
    <t>PUPU NURHASANAHMKR 2010 03 0 1 03 236140381100000000</t>
  </si>
  <si>
    <t>DIAH DAHLIANIMKR 2011 03 0 1 03 18634065325000000</t>
  </si>
  <si>
    <t>YAYATMKR 2010 03 0 1 03 3149404437000000</t>
  </si>
  <si>
    <t>NINING JUHANAMKR 2011 03 0 1 03 32834071820000000</t>
  </si>
  <si>
    <t>SITI AMINAHMKR 2010 03.0 1 03 31494044325000000</t>
  </si>
  <si>
    <t>TOTO ENDAHMKR 2011 03.0 1 03 1862406535000000</t>
  </si>
  <si>
    <t>ABDUL KOHARMKR 2009 03.0 1 03 20904002230000000</t>
  </si>
  <si>
    <t>IDA DASIAHMKR 2011 03.0 1 03 18624065315000000</t>
  </si>
  <si>
    <t>ADE SUMIATIMKR 2010 03.0 1 03 31184044115000000</t>
  </si>
  <si>
    <t>NININGMKR 2009 03.0 1 03 35934017515000000</t>
  </si>
  <si>
    <t>IROS ROSITAMKR 2011 03.0 1 03 5238408238000000</t>
  </si>
  <si>
    <t>SAPRI KUSNANDARMKR 2011 03.0 1 03 18634065315000000</t>
  </si>
  <si>
    <t>PAHI SUARDIMKR 2010 03.0 1 03 31184044125000000</t>
  </si>
  <si>
    <t>ENCANG SETIAWANMKR 2009 03.0 1 03 35934017510000000</t>
  </si>
  <si>
    <t>EUIS SUMARNIMKR 2009 03.0 1 03 36684017830000000</t>
  </si>
  <si>
    <t>ABDUL AJISMKR 2011 03.0 1 03 230740668100000000</t>
  </si>
  <si>
    <t>EVI OKTAVIANIMKR 2011 03.0 1 03 69974090725000000</t>
  </si>
  <si>
    <t>FERIMKR 2011 03.0 1 03 60964086515000000</t>
  </si>
  <si>
    <t>DEDE KUSTINIMKR 2011 03.0 1 03 69974090725000000</t>
  </si>
  <si>
    <t>ERWIN HIDAYATMKR 2011 03.0 1 03 69974090710000000</t>
  </si>
  <si>
    <t>YAYANMKR 2010 03.0 1 03 05194022815000000</t>
  </si>
  <si>
    <t>TARYOMOMKR 2011 03.0 1 03 1862406538000000</t>
  </si>
  <si>
    <t>DIDIN ROSIDINMKR 2009 03.0 1 03 36684017875000000</t>
  </si>
  <si>
    <t>SANTIKAMKR 2011 03.0 1 03 57704085110000000</t>
  </si>
  <si>
    <t>ACIPMKR 2011 03.0 1 03 23074066813000000</t>
  </si>
  <si>
    <t>TITIMKR 2011 03.0 1 03 18634065350000000</t>
  </si>
  <si>
    <t>DADANMKR 2010 03.0 1 03 12154029114000000</t>
  </si>
  <si>
    <t>ABAS SUMARNAMKR 2012 03.0 1 000814091312000000</t>
  </si>
  <si>
    <t>JUNAEDINMKR 2011 03.0 1 03 18624065310000000</t>
  </si>
  <si>
    <t>SYAMSUDINMKR 2010 03.0 1 03 07074024980000000</t>
  </si>
  <si>
    <t>AYENG USMANMKR 2010 03.0 1 03 01594022815000000</t>
  </si>
  <si>
    <t>TUTI HASANAHMKR 2010 03.0 1 03 12154029114000000</t>
  </si>
  <si>
    <t>TUTI HARYANIMKR 2010 03.0 1 03 05194022810000000</t>
  </si>
  <si>
    <t>UJANG DIDIMKR 2010 03.0 1 03 05954057450000000</t>
  </si>
  <si>
    <t>ENDANG DARGAMKR 2010 03.0 1 03 0707402495000000</t>
  </si>
  <si>
    <t>SITI SOBARIAHMKR 2010 03.0 1 03 12154029114000000</t>
  </si>
  <si>
    <t>AI TATIMKR 2011 03.0 1 03 60694086510000000</t>
  </si>
  <si>
    <t>UNDANG SUHANDAMKR 2010 03.0 1 03 19944035325000000</t>
  </si>
  <si>
    <t>NANA SUPRIATNAMKR 2011 03.0 1 03 42864077040000000</t>
  </si>
  <si>
    <t>TRIANTI ANGGRAENIMKR 2012 03.0 1 046334113120000000</t>
  </si>
  <si>
    <t>ENDANG KURNIAWANMKR 2011 03.0 1 03 42864077010000000</t>
  </si>
  <si>
    <t>RIKA ROSTIKAMKR 2012 03.0 1 0378741102150000000</t>
  </si>
  <si>
    <t>UJANG WAHYUDINMKR 2011 03.0 1 03 2307406686500000</t>
  </si>
  <si>
    <t>AYI RAHMATMKR 2012 03.0 1 0286841050150000000</t>
  </si>
  <si>
    <t>TIN SURTINIMKR 2011 03.0 1 03 69974090740000000</t>
  </si>
  <si>
    <t>RASUN RANUWIREJAMKR 2012 03.0 1 0350441075100000000</t>
  </si>
  <si>
    <t>YAYAH JUARIAHMKR 2012 03.0 1 012404097730000000</t>
  </si>
  <si>
    <t>ANWARMKR 2010 03.0 1 03 07074024914000000</t>
  </si>
  <si>
    <t>II YUHENDAMKR 2012 03.0 1 0286841050250000000</t>
  </si>
  <si>
    <t>NANDI SUNANDIMKR 2010 03.0 1 03 31184044125000000</t>
  </si>
  <si>
    <t>SAMLIMKR 2012 03.0 1 012404097720000000</t>
  </si>
  <si>
    <t>DAYATMKR 2012 03.0 1 035044107512000000</t>
  </si>
  <si>
    <t>EUIS KURNIATIMKR 2012 03.0 1 0350441075100000000</t>
  </si>
  <si>
    <t>FURQON NURHAKIM04 1604 033962960575000</t>
  </si>
  <si>
    <t>KUSTAWANMKR 2011 03.0 1 03 69974090720000000</t>
  </si>
  <si>
    <t>AI KUSWATIMKR 2012 03.0 1 035044107511000000</t>
  </si>
  <si>
    <t>TOSINMKR 2012 03.0 1 035044107525000000</t>
  </si>
  <si>
    <t>DENI RAHMATMKR 2011 03.0 1 03 18634065325000000</t>
  </si>
  <si>
    <t>DENI RAMDANIMKR 2012 03.0 1 000814091317000000</t>
  </si>
  <si>
    <t>SUKIRNOMKR 2012 03.0 1 046334113130000000</t>
  </si>
  <si>
    <t>II IRIANINGSIHMKR 2012 03.0 1 000814091330000000</t>
  </si>
  <si>
    <t>DIDI SUARDIMKR 2012 03.0 1 075704127130000000</t>
  </si>
  <si>
    <t>NURLELAMKR 2012 03.0 1 035044107515000000</t>
  </si>
  <si>
    <t>LILIS NURJALISMKR 2011 03.0 1 03 42864077020000000</t>
  </si>
  <si>
    <t>M. ABDUL AZISMKR 2013 03.0 1 016974135550000000</t>
  </si>
  <si>
    <t>RONI RUSTANDIMKR 2013 03.0 1 026754140030000000</t>
  </si>
  <si>
    <t>YUDIMKR 2013 03.0 1 001464128950000000</t>
  </si>
  <si>
    <t>DIDIN WAHYUDINMKR 2013 03.0 1 03 016974135575000000</t>
  </si>
  <si>
    <t>ENIHMKR 2010 03.0 1 03 42324051115000000</t>
  </si>
  <si>
    <t>DEDEH JUBAEDAHMKR 2010 03.0 1 03 15444031925000000</t>
  </si>
  <si>
    <t>AGUS BUDIMANMKR 2010 03.0 1 03 12154029114000000</t>
  </si>
  <si>
    <t>ADE RAHMATMKR 2012 03.0 1 075704127130000000</t>
  </si>
  <si>
    <t>CICIHMKR 2012 03.0 1 050134115950000000</t>
  </si>
  <si>
    <t>OMANMKR 2013 03.0 1 001464128950000000</t>
  </si>
  <si>
    <t>PEBI ERVIANA MKR 2012 03.0 1 0286841050100000000</t>
  </si>
  <si>
    <t>NEDIUS USMANMKR 2012 03.0 1 062914121850000000</t>
  </si>
  <si>
    <t>UNUNGMKR 2013 03.0 1 016974135540000000</t>
  </si>
  <si>
    <t>YATI RISMAYATIMKR 2012 03.0 1 062914121830000000</t>
  </si>
  <si>
    <t>TATI SUSILAWATIMKR 2011 03.0 1 03 18634065350000000</t>
  </si>
  <si>
    <t>DEDEN NASUTIONMKR 2013 03.0 1 030074141635000000</t>
  </si>
  <si>
    <t>N. NING YUNENGSIHMKR 2013 03.0 1 026754140020000000</t>
  </si>
  <si>
    <t>TINTIN SUNARWATIMKR 2011 03.0 1 03 18634065325000000</t>
  </si>
  <si>
    <t>CAHYADIMKR 2011 03.0 1 03 32844071820000000</t>
  </si>
  <si>
    <t>ASTRI NOPIANTIMKR 2009 03 0 1 03 08953992050000000</t>
  </si>
  <si>
    <t>YUYUN MULYANIMKR 2009 03 0 1 03 08953992030000000</t>
  </si>
  <si>
    <t>NURAENIMKR 2009 03.0 1 03 29634010140000000</t>
  </si>
  <si>
    <t>DUDUNG WAHYUDINMKR 2009 03.0 1 03 29634010115000000</t>
  </si>
  <si>
    <t>JAJANG JAYUSMANMKR 2009 03.0 1 03 22534003270000000</t>
  </si>
  <si>
    <t>UNANG SUPRIATNAMKR 2009 03.0 1 03 00673982615000000</t>
  </si>
  <si>
    <t>AHMAD BUDI SUHARYATMKR 2009 03 0 1 03 22534003210000000</t>
  </si>
  <si>
    <t>NIKEN NARARATIHMKR 2009 03.0 1 03 25234005115000000</t>
  </si>
  <si>
    <t>ASEP SUPRIATNAMKR 2009 03.0 1 03 25234005115000000</t>
  </si>
  <si>
    <t>YANA TARYANAMKR 2010 03 0 1 03 08914026635000000</t>
  </si>
  <si>
    <t>LINA HERMAWATIMKR 2010 03 0 1 03 12704029850000000</t>
  </si>
  <si>
    <t>APIT ROSADIMKR 2009 03 0 1 03 22534003250000000</t>
  </si>
  <si>
    <t>HARIMANMKR 2010 03.0 1 03 24204038550000000</t>
  </si>
  <si>
    <t>DINDIN MUHIDINMKR 2009 03.0 1 03 08953992015000000</t>
  </si>
  <si>
    <t>EUIS SRI FATIMAHMKR 2008 03.0 1 03 31663979830000000</t>
  </si>
  <si>
    <t>BABAY ROHADIMKR 2009 03.0 1 03 25234005130000000</t>
  </si>
  <si>
    <t>OO SUNARYAMKR 2009 03.0 1 03 22554003450000000</t>
  </si>
  <si>
    <t>SUPRIYADIMKR 2010 03.0 1 03 00194018410000000</t>
  </si>
  <si>
    <t>ELAH JULAELAHMKR 2011 03.0 1 03 06084057420000000</t>
  </si>
  <si>
    <t>MOCH. YUSUPMKR 2010 03.0 1 03 12704029850000000</t>
  </si>
  <si>
    <t>SARININGSIHMKR 2010 03.0 1 03 20544035725000000</t>
  </si>
  <si>
    <t>UCA SOMANTRIMKR 2010 03.0 1 03 05864023850000000</t>
  </si>
  <si>
    <t>UU SUPARNOMKR 2010 03.0 1 03 12704029830000000</t>
  </si>
  <si>
    <t>ENGKAT KATMINI04 2488 033971740000000</t>
  </si>
  <si>
    <t>ABDUL ROZAKMKR 2009 03.0 1 03 28244009330000000</t>
  </si>
  <si>
    <t>MAMAN KUSTIAMANMKR 2010 03.0 1 03 00194018440000000</t>
  </si>
  <si>
    <t>USEP RAHMATMKR 2010 03.0 1 03 15714032250000000</t>
  </si>
  <si>
    <t>ASEP IMAN FIRMANSYAH04 3567 033908043394170</t>
  </si>
  <si>
    <t>DRS. FERDINANDUSY04 0226 033911340366670</t>
  </si>
  <si>
    <t>L W WALANGARE, MMMTG 2009 03.0 1 03 34204015580000000</t>
  </si>
  <si>
    <t>PARINO EKO SAPUTROMTG 2010 03.0 1 03 14174030850437500</t>
  </si>
  <si>
    <t>AKHIRINMKR 2011 03.0 1 03 42844077020000000</t>
  </si>
  <si>
    <t>YANA SUPRIATNA MKR 2010 03.0 1 03 314340443100000000</t>
  </si>
  <si>
    <t>OPAN SUPRIADIMKR 2009 03.0 1 03 28244009315000000</t>
  </si>
  <si>
    <t>ALO SASMITAMKR 2010 03.0 1 03 05864023850000000</t>
  </si>
  <si>
    <t>DADANMKR 2011 03.0 1 03 52414082335000000</t>
  </si>
  <si>
    <t>KURNIAMKR 2010 03.0 1 03 24204038525000000</t>
  </si>
  <si>
    <t>ASEP MULYANAMKR 2011 03.0 1 03 06084057420000000</t>
  </si>
  <si>
    <t>DUDU KAMALUDINMKR 2011 03.0 1 03 06084057425000000</t>
  </si>
  <si>
    <t>NANANGMKR 2011 03.0 1 03 06084057425000000</t>
  </si>
  <si>
    <t>MADI SUHERMANMKR 2011 03.0 1 03 27224070025000000</t>
  </si>
  <si>
    <t>DENI MAULANIMKR 2011 03.0 1 03 32844071820000000</t>
  </si>
  <si>
    <t>FIRMAN IMANUDINMKR 2011 03.0 1 03 32844071835000000</t>
  </si>
  <si>
    <t>HASANMKR 2011 03.0 1 03 46544079520000000</t>
  </si>
  <si>
    <t>YUYU ROYANIMKR 2011 03.0 1 03 52414082340000000</t>
  </si>
  <si>
    <t>SOLIHUDINMKR 2011 03.0 1 03 06604057825000000</t>
  </si>
  <si>
    <t>TONI JUHARIMKR 2010 03.0 1 03 24204038525000000</t>
  </si>
  <si>
    <t>RULITA ANGGRAENIMKR 2011 03.0 1 03 42844077040000000</t>
  </si>
  <si>
    <t>DAHLANMKR 2010 03.0 1 03 31434044325000000</t>
  </si>
  <si>
    <t>YANTOMKR 2011 03.0 1 03 32844071810000000</t>
  </si>
  <si>
    <t>KUJANG HARISMTG 2011 03.0 1 03 538640826121845500</t>
  </si>
  <si>
    <t>AYI KOMARUDINMTG 2011 03.0 1 03 44174077091384125</t>
  </si>
  <si>
    <t>MOCHAN PANGALIMA, DRS., MBAMTG 2010 03.0 1 03 17274033360525000</t>
  </si>
  <si>
    <t>OTIN DUROTUL HAMIDAHMKR 2009 03.0 1 03 28244009320000000</t>
  </si>
  <si>
    <t>EMANMKR 2010 03.0 1 03 31434044325000000</t>
  </si>
  <si>
    <t>DUDI WIGUNAMTG 2010 03.0 1 03 44254051864586667</t>
  </si>
  <si>
    <t>ENJANG ABDUL ROHMANMKR 2011 03.0 1 03 57714085120000000</t>
  </si>
  <si>
    <t>YANI MULYANI DIRAWINATAMKR 2011 03.0 1 03 57714085125000000</t>
  </si>
  <si>
    <t>E. SOPANDIMKR 2011 03.0 1 03 57714085125000000</t>
  </si>
  <si>
    <t>CUCUN SURYANAMKR 2011 03.0 1 03 69894090770000000</t>
  </si>
  <si>
    <t>DEWI MINI PERMANAMKR 2012 03.0 1 015064099050000000</t>
  </si>
  <si>
    <t>SUSANTOMKR 2012 03.0 1 015064099075000000</t>
  </si>
  <si>
    <t>DADE CASMITAMKR 2011 03.0 1 03 06604057825000000</t>
  </si>
  <si>
    <t>ENTIS SUTISNAMKR 2011 03.0 1 03 42844077025000000</t>
  </si>
  <si>
    <t>ASEP DEDIH WAHYUDINMKR 2010 03.0 1 03 31434044350000000</t>
  </si>
  <si>
    <t>UU UTARYAMKR 2011 03.0 1 03 06604057825000000</t>
  </si>
  <si>
    <t>SOPIANMKR 2012 03.0 1 015064099036000000</t>
  </si>
  <si>
    <t>AI ROHAYATIMKR 2011 03.0 1 03 69894090725000000</t>
  </si>
  <si>
    <t>ADE AMINAHMKR 2011 03.0 1 03 32844071825000000</t>
  </si>
  <si>
    <t>TATANGMKR 2011 03.0 1 03 32844071815000000</t>
  </si>
  <si>
    <t>EDI SUMIRATMKR 2010 03.0 1 03 08914026650000000</t>
  </si>
  <si>
    <t>ARYANTOMKR 2011 03.0 1 03 69894090720000000</t>
  </si>
  <si>
    <t>NUNUNG JULAEHAMKR 2011 03.0 1 03 46544079510000000</t>
  </si>
  <si>
    <t>RAHMAT GUNAWANMKR 2012 03.0 1 050194115930000000</t>
  </si>
  <si>
    <t>JEFRIMKR 2012 03.0 1 0501941159150000000</t>
  </si>
  <si>
    <t>DRS. AMRAN, MT04 0628 033917130234143</t>
  </si>
  <si>
    <t>WIDA NINGSIHMKR 2012 03.0 1 050894116425000000</t>
  </si>
  <si>
    <t>DEWI FITRIYANIMKR 2012 03.0 1 048564114965000000</t>
  </si>
  <si>
    <t>AGUS GUNAWANMKR 2012 03.0 1 048564114950000000</t>
  </si>
  <si>
    <t>ELI DAHLIAMKR 2012 03.0 1 0305441057100000000</t>
  </si>
  <si>
    <t>ARI MOCH RIDWANMKR 2012 03.0 1 037084108980000000</t>
  </si>
  <si>
    <t>IKA SANTIKAMKR 2012 03.0 1 015064099020000000</t>
  </si>
  <si>
    <t>SITI ROHMAHMKR 2011 03.0 1 03 69894090725000000</t>
  </si>
  <si>
    <t>N EMA SUWARNIMKR 2012 03.0 1 030544105725000000</t>
  </si>
  <si>
    <t>YAYATMKR 2012 03.0 1 05707411875000000</t>
  </si>
  <si>
    <t>SUPRIYADIMTG 2012 03.0 1 0155040994152255375</t>
  </si>
  <si>
    <t>ALAMMTG 2014 03.0 1 0111941724301625000</t>
  </si>
  <si>
    <t>AGUS SUGANDAMKR 2012 03.0 1 0571241187100000000</t>
  </si>
  <si>
    <t>RAHMAT EFENDIMKR 2012 03.0 1 0190141009200000000</t>
  </si>
  <si>
    <t>ROSMIATIMKR 2012 03.0 1 035044107575000000</t>
  </si>
  <si>
    <t>MANATAP SITOMPULMKR 2012 03.0 1 075454127191000000</t>
  </si>
  <si>
    <t>WIYANTIMKR 2012 03.0 1 068694124026000000</t>
  </si>
  <si>
    <t>SUYATIMKR 2013 03.0 1 0127041347200000000</t>
  </si>
  <si>
    <t>FERY FERNANDOMKR 2012 03.0 1 043694112250000000</t>
  </si>
  <si>
    <t>JAMINGUNMKR 2012 03.0 1 041744110825000000</t>
  </si>
  <si>
    <t>SaefudinMKR 2012 03.0 1 0675041235150000000</t>
  </si>
  <si>
    <t>ABDUL KARIM   (CIKUPA)MKR 2013 03.0 1 0247041389250000000</t>
  </si>
  <si>
    <t>SUPRIYADIMKR 2012 03.0 1 0708741256100000000</t>
  </si>
  <si>
    <t>TURIPMKR 2011 03.0 1 03 466440795100000000</t>
  </si>
  <si>
    <t>AHMAD DODIMKR 2012 03.0 1 050654116240000000</t>
  </si>
  <si>
    <t>AJAT HIDAYATMKR 2012 03.0 1 030764105850000000</t>
  </si>
  <si>
    <t>H. ARRY SADMOKOMKR 2012 03.0 1 060674120040000000</t>
  </si>
  <si>
    <t>ROTUA HARMONANGAN SIREGARMKR 2012 03.0 1 044534112950000000</t>
  </si>
  <si>
    <t>SUPRIYADIMKR 2013 03.0 1 0041541290150000000</t>
  </si>
  <si>
    <t>NURDIN PASARIBUMTG 2011 03.0 1 03 661840891126833438</t>
  </si>
  <si>
    <t>CV. FIRMAN CONT.04 2010 0338572170000000</t>
  </si>
  <si>
    <t>CV. JASA TEKNIK 04 3003 033902410000000</t>
  </si>
  <si>
    <t>NURHAYATI WAHYU04 1497 033961850000000</t>
  </si>
  <si>
    <t>IDA SULILAWATI04 1943 03396646000000</t>
  </si>
  <si>
    <t>AAN SOPIANMKR 2008 03.0 1 03 25933973425000000</t>
  </si>
  <si>
    <t>RIA SEHANINGSIHMKR 2008 03.0 1 03 25933973489550000</t>
  </si>
  <si>
    <t>MUKAROMAH04 1497 033961850000000</t>
  </si>
  <si>
    <t>MASNIAHMKR 2009 03.0 1 03 1569399796000000</t>
  </si>
  <si>
    <t>NAHRAWIMKR 2009 03.0 1 03 14223996515000000</t>
  </si>
  <si>
    <t>HAERUDINMKR 2009 03.0 1 03 1987400155000000</t>
  </si>
  <si>
    <t>HENDAYANIMKR 2009 03.0 1 03 14223996515000000</t>
  </si>
  <si>
    <t>SYARIFUDINMKR 2009 03.0 1 03 27324008716000000</t>
  </si>
  <si>
    <t>NANANG SUJANAMKR 2009 03.0 1 03 03443986320000000</t>
  </si>
  <si>
    <t>M. RASBANIMKR 2009 03.0 1 03 09393993012000000</t>
  </si>
  <si>
    <t>LUKMANUL HAKIM04 2132 033968725000000</t>
  </si>
  <si>
    <t>SAMINMKR 2009 03.0 1 03 35644017015000000</t>
  </si>
  <si>
    <t>FATHUDINMKR 2009 03.0 1 03 30684011520000000</t>
  </si>
  <si>
    <t>SUHERMKR 2009 03 0 1 03 1987400155000000</t>
  </si>
  <si>
    <t>RUKIYAHMKR 2009 03 0 1 03 19874001525000000</t>
  </si>
  <si>
    <t>TURMUDIMKR 2010 03 0 1 03 06884024948000000</t>
  </si>
  <si>
    <t>AHYAT TRESNADIMKR 2009 03 0 1 03 19874001525000000</t>
  </si>
  <si>
    <t>DENI BUDIANAMTG 2009 03.0 1 03 33314014785339450</t>
  </si>
  <si>
    <t>MUKHSINMKR 2009 03.0 1 03 30684011520000000</t>
  </si>
  <si>
    <t>SARURIMKR 2009 03.0 1 03 27324008720000000</t>
  </si>
  <si>
    <t>MUHEROHMKR 2010 03.0 1 03 03464021315000000</t>
  </si>
  <si>
    <t>ROBANI B MASBUNGMKR 2009 03.0 1 03 32884014210000000</t>
  </si>
  <si>
    <t>BAYI HALILIMKR 2010 03.0 1 03 45734052530000000</t>
  </si>
  <si>
    <t>TUPEN B YUNUSMKR 2010 03.0 1 03 13634030449000000</t>
  </si>
  <si>
    <t>RATU YAYUNG YUSFIATIMKR 2009 03.0 1 03 24004004475000000</t>
  </si>
  <si>
    <t>ARIFIN (48 THN)04 0239 033841140366668</t>
  </si>
  <si>
    <t>SAMLAWIMKR 2010 03 0 1 03 03164021310000000</t>
  </si>
  <si>
    <t>ULUMUDINMKR 2010 03 0 1 03 30204043510000000</t>
  </si>
  <si>
    <t>M. DANIELMKR 2009 03 0 1 03 30684011538000000</t>
  </si>
  <si>
    <t>HERMAN GAFURMKR 2010 03 0 1 03 06884024920000000</t>
  </si>
  <si>
    <t>ASEP KOMARUDINMTG 2010 03.0 1 03 07104025269084317</t>
  </si>
  <si>
    <t>EEN ZAENAB, S.PDMTG 2010 03.0 1 03 07094025234003700</t>
  </si>
  <si>
    <t>ASEPMKR 2011 03.0 1 03 46624079530000000</t>
  </si>
  <si>
    <t>M. FAJAR NUGROHOMTG 2010 03.0 1 03 03994094753845129</t>
  </si>
  <si>
    <t>DIMAS KUSUMA SOBARAMTG 2011 03.0 1 03 07084058177678546</t>
  </si>
  <si>
    <t>FAUZI SALAMMKR 2011 03.0 1 03 46804079550000000</t>
  </si>
  <si>
    <t>SAMLAWIMKR 2009 03.0 1 03 14223996570000000</t>
  </si>
  <si>
    <t>TANU TARWIATMKR 2009 03.0 1 03 19874001550000000</t>
  </si>
  <si>
    <t>SYARIFUDINMKR 2009 03.0 1 03 32884014220000000</t>
  </si>
  <si>
    <t>SANWANI B JAMHIRMKR 2009 03.0 1 03 32884014215000000</t>
  </si>
  <si>
    <t>ROHIMAHMKR 2010 03.0 1 03 45734052530000000</t>
  </si>
  <si>
    <t>SULHAHMKR 2010 03.0 1 03 45734052520000000</t>
  </si>
  <si>
    <t>PADILAHMKR 2011 03.0 1 03 41104075230000000</t>
  </si>
  <si>
    <t>TIURMA THEODOSIA BR. NAINGMKR 2011 03.0 1 03 41104075225000000</t>
  </si>
  <si>
    <t>MUNAROHMKR 2010 03.0 1 03 35114046510000000</t>
  </si>
  <si>
    <t>PENDRI TRI PUTRAMKR 2011 03.0 1 03 120040616100000000</t>
  </si>
  <si>
    <t>BACHRUDIN RIFA'IMKR 2011 03.0 1 03 469940798100000000</t>
  </si>
  <si>
    <t>JAMHURIMKR 2009 03.0 1 03 24004004450000000</t>
  </si>
  <si>
    <t>HAPSAHMTG 2010 03.0 1 03 45604052520284733</t>
  </si>
  <si>
    <t>AHMAD MUNADIMKR 2011 03.0 1 03 46624079540000000</t>
  </si>
  <si>
    <t>TB. MULYASRAMAMKR 2011 03.0 1 035074119650000000</t>
  </si>
  <si>
    <t>YANTI AMELIAMKR 2010 03.0 1 03 350740465100000000</t>
  </si>
  <si>
    <t>MUHTADINMKR 2010 03.0 1 03 35074046560000000</t>
  </si>
  <si>
    <t>ELSEUMKR 2011 03.0 1 03 466240795100000000</t>
  </si>
  <si>
    <t>JOHANMKR 2011 03.0 1 03 687340900250000000</t>
  </si>
  <si>
    <t>DENY SYAM RACHMATULLAHMTG 2010 03.0 1 03 31284044166036479</t>
  </si>
  <si>
    <t>ILA NURLAILAMKR 2011 03.0 1 68734090050000000</t>
  </si>
  <si>
    <t>ELIS HERLINAWATI MKR 2010 03.0 1 19854039925000000</t>
  </si>
  <si>
    <t>BASITMTG 2011 03.0 1 03 661740891152310875</t>
  </si>
  <si>
    <t>ABDUL FATAHMTG 2010 03.0 1 03 38824049050733375</t>
  </si>
  <si>
    <t>MAS GATOT UTOMOMTG 2013 03.0 1 005794130387322608</t>
  </si>
  <si>
    <t>MADSURIMTG 2010 03.0 1 03 070840252253666875</t>
  </si>
  <si>
    <t>BUDI SODWIRIESMANMTG 2012 03.0 1 014264098186305954</t>
  </si>
  <si>
    <t>ADI REZIALDYMTG 2012 03.0 1 0072240952121340997</t>
  </si>
  <si>
    <t>BUANGMKR 2012 03.0 1 050574116210000000</t>
  </si>
  <si>
    <t>AGUS EKSA PERWATAMKR 2011 03.0 1 03 46804079530000000</t>
  </si>
  <si>
    <t>CV. ENDAH SARIKBG 2015 03.0 1 006074205257387050</t>
  </si>
  <si>
    <t>HADIMIMKR 2011 03.0 1 03 68743796630000000</t>
  </si>
  <si>
    <t>JENI B SALIMANMKR 2011 03.0 1 03 67384112950000000</t>
  </si>
  <si>
    <t>ENTIN SUHARTINIMKR 2011 03 0 1 03 12004061690000000</t>
  </si>
  <si>
    <t>RATNASIHMKR 2011 03.0 1 03 469940798100000000</t>
  </si>
  <si>
    <t>H SYAFRUDINMKR 2011 03.0 1 03 46994079850000000</t>
  </si>
  <si>
    <t>TOHAMKR 2011 03.0 1 03 12004061625000000</t>
  </si>
  <si>
    <t>JENALMKR 2011 03.0 1 03 12004061625000000</t>
  </si>
  <si>
    <t>SITI BARIYAHMKR 2011 03.0 1 03 45604077830000000</t>
  </si>
  <si>
    <t>BURHANMKR 2011 03.0 1 03 46994079825000000</t>
  </si>
  <si>
    <t>ELZAN HAERUL YAHYAMKR 2012 03.0 1 08824096170000000</t>
  </si>
  <si>
    <t>JAMAN HURIMKR 2011 03.0 1 03 46994079835000000</t>
  </si>
  <si>
    <t>ROHAYATIMKR 2011 03.0 1 03673840893100000000</t>
  </si>
  <si>
    <t>H. SJAHORIMKR 2012 03.0 1 106740963150000000</t>
  </si>
  <si>
    <t>SUWEDIMKR 2012 03.0 1 050684116250000000</t>
  </si>
  <si>
    <t>BADRUL UYUM HGMKR 2012 03.0 1 0368241085100000000</t>
  </si>
  <si>
    <t>JASRIAMTG 2012 03.0 1 007244095281173400</t>
  </si>
  <si>
    <t>A. RAPIMKR 2012 03.0 1 030774105880000000</t>
  </si>
  <si>
    <t>SUNARTAMKR 2012 03.0 1 0506841162200000000</t>
  </si>
  <si>
    <t>H. BEDIMKR 2012 03.0 1 0506841162250000000</t>
  </si>
  <si>
    <t>FATUBI BIN H. RASIMANMKR 2012 03.0 1 050684116220000000</t>
  </si>
  <si>
    <t>MARKANIMKR 2012 03.0 1 0445341129150000000</t>
  </si>
  <si>
    <t>MUHAMMAD SAFEI MKR 2012 03.0 1 0506841162250000000</t>
  </si>
  <si>
    <t>YENI RUKYANTIMKR 2012 03.0 1 0506841162250000000</t>
  </si>
  <si>
    <t>N. RUSNANDIMKR 2011 03.0 1 03 46994079850000000</t>
  </si>
  <si>
    <t>RENI SUSANTIMKR 2012 03.0 1 0445341129250000000</t>
  </si>
  <si>
    <t>SAYUTI B. JASIMMKR 2012 03.0 1 0368241085100000000</t>
  </si>
  <si>
    <t>SOHARI HAMBALIMKR 2011 03.0 1 03 31354089335000000</t>
  </si>
  <si>
    <t>SUANDAMKR 2012 03.0 1 03682410858000000</t>
  </si>
  <si>
    <t>NANAMKR 2012 03.0 1 036824108550000000</t>
  </si>
  <si>
    <t>ASEP SAEPULLOHMKR 2012 03.0 1 0506741162160000000</t>
  </si>
  <si>
    <t>M. SAMINMKR 2012 03.0 1 0445041129200000000</t>
  </si>
  <si>
    <t>JULAEHAMKR 2010 03.0 1 03 27844041310000000</t>
  </si>
  <si>
    <t>SANTINAHMKR 2010 03.0 1 03 14354031020000000</t>
  </si>
  <si>
    <t>MARNA MARLIANIMKR 2010 03.0 1 03 30194043525000000</t>
  </si>
  <si>
    <t>AMIRUDIN NASUTIONMKR 2010 03.0 1 03 34004045980000000</t>
  </si>
  <si>
    <t>INDRAMKR 2011 03 0 1 03 17504064150000000</t>
  </si>
  <si>
    <t>EMANMKR 2011 03.0 1 03 28764070010000000</t>
  </si>
  <si>
    <t>AGUS WAHDIMKR 2011 03.0 1 03 17504064140000000</t>
  </si>
  <si>
    <t>MAHPUDMKR 2010 03.0 1 03 1800403368000000</t>
  </si>
  <si>
    <t>ANDRY AGASYMKR 2011 03.0 1 03 17504064160000000</t>
  </si>
  <si>
    <t>HJ NURAENIMKR 2011 03.0 1 03 17504064150000000</t>
  </si>
  <si>
    <t>MOCH EMI SUHAEMIMKR 2011 03.0 1 03 35744073230000000</t>
  </si>
  <si>
    <t>CUCUM ROHAYATIMKR 2010 03.0 1 03 14354031025000000</t>
  </si>
  <si>
    <t>MUMU ALIMUDINMKR 2010 03.0 1 03 397740494100000000</t>
  </si>
  <si>
    <t>ABDULAHMKR 2010 03.0 1 03 278440413100000000</t>
  </si>
  <si>
    <t>YUYUN YUNENGSIHMKR 2012 03.0 1 03 008784096150000000</t>
  </si>
  <si>
    <t>FAJARMKR 2012 03.0 168141085100000000</t>
  </si>
  <si>
    <t>NURHAYATI SIHOMBINGMKR 2012 03.0 168141085200000000</t>
  </si>
  <si>
    <t>ELIS HERMAWATIMKR 2011 03.0 1 03 17504064130000000</t>
  </si>
  <si>
    <t>SURYA PURNAMA KURNIAMKR 2012 03.0 1 368141085250000000</t>
  </si>
  <si>
    <t>ABDUL GANIMKR 2012 03.0 1 0445041129250000000</t>
  </si>
  <si>
    <t>EVA MUHAELIVAHMKR 2012 03.0 1 506741162250000000</t>
  </si>
  <si>
    <t>TITIN NURHAYATI MKR 2012 03.0 1 0445041129250000000</t>
  </si>
  <si>
    <t>SISILIA RUWIYATIMTG 2012 03.0 1 014294098185294090</t>
  </si>
  <si>
    <t>ASTRI NOVIYANTIMKR 2012 03.0 1 023694102250000000</t>
  </si>
  <si>
    <t>MUHAMADDINMKR 2013 03.0 1 0233641383150000000</t>
  </si>
  <si>
    <t>NANA SUPRIATNAMKR 2012 03.0 1 0606841200150000000</t>
  </si>
  <si>
    <t>ADENG KOSWARAMKR 2012 03.0 1 0606841200200000000</t>
  </si>
  <si>
    <t>JAINUL ARIFINMKR 2012 03.0 1 050674116220000000</t>
  </si>
  <si>
    <t>SAMLAWIMKR 2012 03.0 1 050674116215000000</t>
  </si>
  <si>
    <t>MUHAMAD EDVAN MAULANA MKR 2012 03.0 1 0236941022250000000</t>
  </si>
  <si>
    <t>ENGKOS KOSASIHMKR 2012 03.0 1 050674116240000000</t>
  </si>
  <si>
    <t>MOCHAMAD ENZENMKR 2012 03.0 1 067514123540000000</t>
  </si>
  <si>
    <t>ROHMANUDINMKR 2012 03.0 1 067514123550000000</t>
  </si>
  <si>
    <t>YETI CHASANAHMKR 2012 03.0 1 0368341085250000000</t>
  </si>
  <si>
    <t>ARTI KURNIASIHMKR 2012 03.0 1 060664120050000000</t>
  </si>
  <si>
    <t>FERRY ISKANDARMKR 2013 03.0 1 023114138390000000</t>
  </si>
  <si>
    <t>IYAN MUAYANAHMKR 2013 03.0 1 0247041389250000000</t>
  </si>
  <si>
    <t>LISA ARUMSIAHMKR 2013 03.0 1 022574138350000000</t>
  </si>
  <si>
    <t>SUKIMINMKR 2012 03.0 1 044504112940000000</t>
  </si>
  <si>
    <t>MULYADIMKR 2013 03.0 1 0268641400125000000</t>
  </si>
  <si>
    <t>SULASTRIMKR 2013 03.01 026864140030000000</t>
  </si>
  <si>
    <t>H.A AMBAHJULMKR 2012 03.0 1 0606641200250000000</t>
  </si>
  <si>
    <t>HOLIL HIDAYATMKR 2012 03.0 1 0445141129150000000</t>
  </si>
  <si>
    <t>SUHARTIMKR 2012 03.0 1 0630740852180000000</t>
  </si>
  <si>
    <t>SAPRUDINMKR 2012 03.0 1 0630740852150000000</t>
  </si>
  <si>
    <t>TARYUDIMKR 2012 03.0 1 063074121850000000</t>
  </si>
  <si>
    <t>SUHANDIMKR 2012 03.0 1 0675041235100000000</t>
  </si>
  <si>
    <t>BAETI NUFUSMKR 2012 03.0 1 0285541050150000000</t>
  </si>
  <si>
    <t>RACHMAT KHANIFMKR 2013 03.0 1 026864140030000000</t>
  </si>
  <si>
    <t>SYAMSUDINMKR 2013 03.0 1 0157241354100000000</t>
  </si>
  <si>
    <t>NAWAWIMKR 2012 03.0 1 060674120050000000</t>
  </si>
  <si>
    <t>M. DAHLANMKR 2013 03.0 1 0003241278100000000</t>
  </si>
  <si>
    <t>NURJAYAMKR 2012 03.0 1 067504123525000000</t>
  </si>
  <si>
    <t>MUHANDIMKR 2012 03.0 1 0606741200250000000</t>
  </si>
  <si>
    <t>SULELAHMKR 2013 03.0 1 023364138344000000</t>
  </si>
  <si>
    <t>SURAHMANMKR 2013 03.0 1 026864140040000000</t>
  </si>
  <si>
    <t>USMAN SOLEHMKR 2012 03.0 1 0606641200100000000</t>
  </si>
  <si>
    <t>SUHERIMKR 2013 03.0 1 024704138925000000</t>
  </si>
  <si>
    <t>MASNIMKR 2013 03.0 1 022574138345000000</t>
  </si>
  <si>
    <t>SUMATANAMKR 2012 03.0 1 060664120050000000</t>
  </si>
  <si>
    <t>SUTIHATMKR 2013 03.0 1 026864140020000000</t>
  </si>
  <si>
    <t>ENJAT SUDERAJATMKR 2012 03.0 1 0606641200200000000</t>
  </si>
  <si>
    <t>UTRIONOMKR 2013 03.0 1 015724135420000000</t>
  </si>
  <si>
    <t>SAIYAH WULANDARIMKR 2013 03.0 1 000324127850000000</t>
  </si>
  <si>
    <t>IPAH HARYATIMKR 2012 03.0 1 0106640963100000000</t>
  </si>
  <si>
    <t>NANA SULAKSANAMTG 2012 03.0 1 0313741073115752275</t>
  </si>
  <si>
    <t>PAMARUDINMKR 2012 03.0 1 050654116250000000</t>
  </si>
  <si>
    <t>MARJUKIMKR 2008 03.0 1 03 2805  3975910000000</t>
  </si>
  <si>
    <t>KASTURA04 2123 033968710000000</t>
  </si>
  <si>
    <t>SATIR04 1943 033966415000000</t>
  </si>
  <si>
    <t>ARBAMKR 2008 03.0 1 03 31963980525000000</t>
  </si>
  <si>
    <t>EDI SUPRIYADI04 0992 033959730000000</t>
  </si>
  <si>
    <t>ENENG HARYATIMKR 2009 03 0 1 03 29134009810000000</t>
  </si>
  <si>
    <t>ALFAN SULAIMANMKR 2009 03 0 1 03 05323988550000000</t>
  </si>
  <si>
    <t>NURCHOLIS04 0992 033959730000000</t>
  </si>
  <si>
    <t>HAMDANIMKR 2009 03 0 1 03 32874014210000000</t>
  </si>
  <si>
    <t>KUSNIAWATIMKR 2009 03 0 1 03 29134009815000000</t>
  </si>
  <si>
    <t>NURSATA., AMDMKR 2010 03 0 1 03 00614009815000000</t>
  </si>
  <si>
    <t>PARTA WIJAYAMKR 2010 03.0 1 03 00614018620000000</t>
  </si>
  <si>
    <t>DIDIK PRAMUNANTOMKR 2009 03.0 1 03 02333984950000000</t>
  </si>
  <si>
    <t>USEN B YASINMKR 2010 03.0 1 03 18364033960000000</t>
  </si>
  <si>
    <t>TOBOSMKR 2011 03.0 1 03 331640718100000000</t>
  </si>
  <si>
    <t>CEIYIKMKR 2011 03.0 1 03 11324061225000000</t>
  </si>
  <si>
    <t>ASPURIMKR 2011 03.0 1 03 33164071850000000</t>
  </si>
  <si>
    <t>SIBANMKR 2011 03.0 1 03 62614087513000000</t>
  </si>
  <si>
    <t>ENCOP SOPIAHMKR 2011 03.0 1 03 074240584100000000</t>
  </si>
  <si>
    <t>ATUT ARSATIMKR 2011 03.0 1 03 68664090040000000</t>
  </si>
  <si>
    <t>KAMSARAMKR 2011 03.0 1 03 17494064125000000</t>
  </si>
  <si>
    <t>MR RIDLAMTG 2012 03.0 1 0392341103101494250</t>
  </si>
  <si>
    <t>HJ. HAPIPAHMKR 2011 03.0 1 68664090075000000</t>
  </si>
  <si>
    <t>SAFEIMKR 2012 03.0 1 067524123520000000</t>
  </si>
  <si>
    <t>MAMAN MANALIKMKR 2012 03.0 1 0708741256120000000</t>
  </si>
  <si>
    <t>YAYAN IRWANMKR 2013 03.0 1 010674133315000000</t>
  </si>
  <si>
    <t>MAEMANAHMTG 2013 03.0 1 0344841446136631250</t>
  </si>
  <si>
    <t>ANIS FUAADMKR 2012 03.0 1 0708741283100000000</t>
  </si>
  <si>
    <t>MAYA SUSANTOMKR 2012 03.0 1 016534099410000000</t>
  </si>
  <si>
    <t>NUSALIMKR 2012 03.0 1 067524093020000000</t>
  </si>
  <si>
    <t>DWI PURYANTOMKR 2013 03.0 1  018684137250000000</t>
  </si>
  <si>
    <t>JAENUDINMKR 2013 03.0 1  018684137220000000</t>
  </si>
  <si>
    <t>RUSLIMKR 2012 03.0 1  016534099410000000</t>
  </si>
  <si>
    <t>H. KURDIMKR 2012 03.0 1 0708741256100000000</t>
  </si>
  <si>
    <t>NEMAHMKR 2012 03.0 1 0708741256250000000</t>
  </si>
  <si>
    <t>SUBROTOMKR 2013 03.0 1 000644128350000000</t>
  </si>
  <si>
    <t>KAMSIRMKR 2013 03.0 1 018684137280000000</t>
  </si>
  <si>
    <t>SUKARIMKR 2013 03.0 1 010674133325000000</t>
  </si>
  <si>
    <t>AZHARUDINMKR 2013 03.0 1 018684137250000000</t>
  </si>
  <si>
    <t>HJ. MASILAHMKR 2013 03.0 1 0006441283250000000</t>
  </si>
  <si>
    <t>JAMHURIMKR 2012 03.0 1 0445441129150000000</t>
  </si>
  <si>
    <t>H.M SAID ARIEF SUGIRIMKR 2013 03.0 1 0186841372250000000</t>
  </si>
  <si>
    <t>SAMAN BIN MASNAMKR 2011 03.0 1 03 46984079835000000</t>
  </si>
  <si>
    <t>TJUTJUM SUMIATI MKR 2012 03.0 1 0606541200150000000</t>
  </si>
  <si>
    <t>SOLIHINMKR 2012 03.0 1 0506541162100000000</t>
  </si>
  <si>
    <t>NUR SOHIPAHMKR 2012 03.0 1 0708741256100000000</t>
  </si>
  <si>
    <t>NOVITA TRIANINGRUMMKR 2012 03.0 1 050664116290000000</t>
  </si>
  <si>
    <t>LILIS SUSILAWATIMKR 2012 03.0 1 445241129220000000</t>
  </si>
  <si>
    <t>KHAIRUL ANAMMTG 2013 03.0 1 0413241479201570417</t>
  </si>
  <si>
    <t>SUBEKIMKR 2012 03.0 1 067474123585000000</t>
  </si>
  <si>
    <t>TISNOMKR 2012 03.0 1 067474123585000000</t>
  </si>
  <si>
    <t>NASRULLOHMKR 2013 03.0 1 004154129035000000</t>
  </si>
  <si>
    <t>LICOS PUTRA DAMANHURIMKR 2012 03.0 1 0445241129250000000</t>
  </si>
  <si>
    <t>HANA WULANTARAMKR 2012 03.0 1 0506641162150000000</t>
  </si>
  <si>
    <t>FIFI FITRIAHMKR 2013 03.0 1 007394132350000000</t>
  </si>
  <si>
    <t>MUHAMADMKR 2011 03.0 1 03 11294061225000000</t>
  </si>
  <si>
    <t>NASEHUDINMKR 2009 03.0 1 03 19874001510000000</t>
  </si>
  <si>
    <t>TITI MINARSIHMKR 2012 03.0 1 067484123550000000</t>
  </si>
  <si>
    <t>AGUS TAKARIAMTG 2014 03.0 1 0191441782146903125</t>
  </si>
  <si>
    <t>ARMANTOMTG 2015 03.0 1 0027842030125498333</t>
  </si>
  <si>
    <t>RAYA MUDA HARAHAPMKR 2012 03.0 1 0675241235100000000</t>
  </si>
  <si>
    <t>WIYANTIMKR 2012 03.0 1 0675041235250000000</t>
  </si>
  <si>
    <t>ADE CHAERANIMKR 2011 03.0 1 03 34154072425000000</t>
  </si>
  <si>
    <t>ADY PRIYATNOMKR 2011 03.0 1 03 32534071640000000</t>
  </si>
  <si>
    <t>AGUS RUDIYONOMKR 2013 03.0 1 0292541414110000000</t>
  </si>
  <si>
    <t>AGUS WARDIMKR 2013 03.0 1 013244135140000000</t>
  </si>
  <si>
    <t>AHMAD KHUZAIRIMKR 2012 03.0 1 043634112220000000</t>
  </si>
  <si>
    <t>AHMAD KHUZAIRIMKR 2012 03.0 1 043634112230000000</t>
  </si>
  <si>
    <t>AKMAD ROHADIMKR 2012 03.0 1 0634741232157000000</t>
  </si>
  <si>
    <t>ALI TAUFIKMKR 2012 03.0 1  16864106840000000</t>
  </si>
  <si>
    <t>ALWISMALMTG 2009 03. 1 03 088139920100000000</t>
  </si>
  <si>
    <t>ARUBI NAKHDIATMTG 2009 03.0 1 03 32354014030451075</t>
  </si>
  <si>
    <t>ASEP RAHMAT04 2195 033968960000000</t>
  </si>
  <si>
    <t>ASTUTIMKR 2012 03.0 1 011724088940000000</t>
  </si>
  <si>
    <t>ATUN MARTINIMKR 2012 03.0 1  60644120040000000</t>
  </si>
  <si>
    <t>BASIR ROBIN04 2195 033968996000000</t>
  </si>
  <si>
    <t>BAYU TRI SUSANTO04 3605 033942941620233</t>
  </si>
  <si>
    <t>CECEP WAHIDINMKR 2013 03.0 1 012674134780000000</t>
  </si>
  <si>
    <t>DA TAUFIK ISTIQLALMKR 2009 03 0 1 03 34154015489000000</t>
  </si>
  <si>
    <t>DEWI ANGGRAENIMKR 2012 03.0 1 005614094520000000</t>
  </si>
  <si>
    <t>DINA HANDAYANIMKR 2012 03.0 1 0419841113150000000</t>
  </si>
  <si>
    <t>DUMATNO BUDI UTOMOMKR 2013 03.0 1  0131141351150000000</t>
  </si>
  <si>
    <t>DUMENSI OMPUSUNGGUMKR 2010 03.0 1 03 28854041525000000</t>
  </si>
  <si>
    <t>ENDI SUHENDIMKR 2011 03.0 1 03 41694075960000000</t>
  </si>
  <si>
    <t>HARIS ARDIMKR 2013 03.0 1 0 25574139346000000</t>
  </si>
  <si>
    <t>HASAN BASRI04 1827 03 3926230275000</t>
  </si>
  <si>
    <t>HENDRAMKR 2012 03.0 1 0419841113250000000</t>
  </si>
  <si>
    <t>HISAR MARUDUT S04 2229 033968930250000</t>
  </si>
  <si>
    <t>HJ. NUR SHOLEHAMKR 2012 03.0 1 0 54314117145000000</t>
  </si>
  <si>
    <t>HOBBY AMRANMKR 2012 03.0 1 0 42114109330000000</t>
  </si>
  <si>
    <t>ILHAM IDRUS MILE04 3604 033942931978796</t>
  </si>
  <si>
    <t>IR. PUDYO PRAMUDYANTOMTG 2009 03.0 1 03 33304014744626413</t>
  </si>
  <si>
    <t>IWAN STIADIMKR 2012 03.0 1 074094126450000000</t>
  </si>
  <si>
    <t>JIMMY MAURITS SUMAYKUMKR 2013 03.0 1 0256341393240000000</t>
  </si>
  <si>
    <t>JOKO SURIPNO KRAMAT JATIMKR 2013 03.0 1 0296041414180000000</t>
  </si>
  <si>
    <t>JUNAEDI HASYIM ASHARIMKR 2013 03.0 1 0237741386150000000</t>
  </si>
  <si>
    <t>KHARIRAHMKR 2013 03.0 1 0254641393120000000</t>
  </si>
  <si>
    <t>KUSNANMKR 2012 03.0 1 042674111315000000</t>
  </si>
  <si>
    <t>LILIK IRIANTO04 0653 033917149449170</t>
  </si>
  <si>
    <t>M. WATNOMKR 2012 03.0 1 041974111360000000</t>
  </si>
  <si>
    <t>MOHAMAD KAMIL04 2195 033968990000000</t>
  </si>
  <si>
    <t>MUS MULYADI ERWINMKR 2012 03.0 1  0679741236150000000</t>
  </si>
  <si>
    <t>NARMANMKR 2013 03.0 1 0256341393190000000</t>
  </si>
  <si>
    <t>NORMAWATI MALAUMKR 2011 03.0 1 03 38714074450000000</t>
  </si>
  <si>
    <t>PONISEMMKR 2012 03.0 1 0 60674095725000000</t>
  </si>
  <si>
    <t>R. DIMAS ARYA KUSUMAHMKR 2012 03.0 1 03 030184103725000000</t>
  </si>
  <si>
    <t>RASMADIMKR 2011 03.0 1 03 57194084710000000</t>
  </si>
  <si>
    <t>RASMADIMKR 2012 03.0 1 023164102210000000</t>
  </si>
  <si>
    <t>SITI MARDIANAMKR 2011 03.0 1 03 57024084750000000</t>
  </si>
  <si>
    <t>SRI ASTUTIMKR 2012 03.0 1  11694097340000000</t>
  </si>
  <si>
    <t>SRI WIDYAWATIMKR 2012 03.0 1 0 54004091340000000</t>
  </si>
  <si>
    <t>SUGITOMTG 2008 03.0 1 03 30163978030237500</t>
  </si>
  <si>
    <t>SULIS SETIAWANMKR 2012 03.0 1 0 75454127150000000</t>
  </si>
  <si>
    <t>SULISTIAWATIMKR 2012 03.0 1 0370741089225000000</t>
  </si>
  <si>
    <t>SUMARJOMKR 2012 03.0 1 0 754541271200000000</t>
  </si>
  <si>
    <t>SUMIYATIMKR 2011 03.0 1 0337674073930000000</t>
  </si>
  <si>
    <t>SUPARDI04 0653 033917130275000</t>
  </si>
  <si>
    <t>SUYANTIMKR 2012 03.0 1 0687041240220000000</t>
  </si>
  <si>
    <t>SYARWANMKR 2013 03.0 1 0048941297160000000</t>
  </si>
  <si>
    <t>UCU MULYADI04 3604 033942940621714</t>
  </si>
  <si>
    <t>UMAINAHMKR 2010 03.0 1 03 00054091220000000</t>
  </si>
  <si>
    <t>WIYANTIMKR 2012 03.0 1 0662341233200000000</t>
  </si>
  <si>
    <t>YAMINMKR 2012 03.0 1 067284123440000000</t>
  </si>
  <si>
    <t>YANDI SULISTIONO04 3605 033942932082263</t>
  </si>
  <si>
    <t>YAYUK SULISTIAWATIMKR 2011 03.0 1 03 57194084725000000</t>
  </si>
  <si>
    <t>YULIANSYAH YUSUF04 2195 033968977000000</t>
  </si>
  <si>
    <t>YULIYANTIMKR 2012 03.0 1 005634094520000000</t>
  </si>
  <si>
    <t>MULYADIMKR 2011 03.0 1 03 62684087598000000</t>
  </si>
  <si>
    <t>PARMOMKR 2012 03.0 1  0375741101100000000</t>
  </si>
  <si>
    <t>ANDRI SUPRIYANTOMKR 2012 03.0 1 057604119312000000</t>
  </si>
  <si>
    <t>SARIPUDIN B. SAMUNMKR 2012 03.0 1 037224109530000000</t>
  </si>
  <si>
    <t>ADE CHAERANIMKR 2010 03. 0 1 03 397940494100000000</t>
  </si>
  <si>
    <t>DIDI MUHTADIMKR 2012 03.0 1 0484241148200000000</t>
  </si>
  <si>
    <t>IIK EDIHMKR 2012 03.0 1 057604119325000000</t>
  </si>
  <si>
    <t>HE GUFRON04 0980 01385036000000</t>
  </si>
  <si>
    <t>YOSEP SUPRIADY04 1595 01385546000000</t>
  </si>
  <si>
    <t>EMPUD MAHPUDIN04 1596 01385546000000</t>
  </si>
  <si>
    <t>ERWAN04 1598 01385546000000</t>
  </si>
  <si>
    <t>LUPI EFFENDI04 1602 01385546000000</t>
  </si>
  <si>
    <t>SUMARDI04 1600 01385546000000</t>
  </si>
  <si>
    <t>MURDI04 1601 01385546000000</t>
  </si>
  <si>
    <t>NARSITA04 1604 01385546000000</t>
  </si>
  <si>
    <t>KASNURI . H04 1606 01385546000000</t>
  </si>
  <si>
    <t>AKHMAD KHUSNI04 1607 01385546000000</t>
  </si>
  <si>
    <t>KARNYA04 1608 01385546000000</t>
  </si>
  <si>
    <t>BAKRI04 1609 01385546000000</t>
  </si>
  <si>
    <t>TASBA04 1610 01385546000000</t>
  </si>
  <si>
    <t>TORO04 1613 01385546000000</t>
  </si>
  <si>
    <t>BENI LUBIS04 1615 01385546000000</t>
  </si>
  <si>
    <t>SARIJAN04 1635 01385546000000</t>
  </si>
  <si>
    <t>DEDI SUPRIATNA04 1617 01385546000000</t>
  </si>
  <si>
    <t>SARYIM04 1618 01385546000000</t>
  </si>
  <si>
    <t>DASUKI04 1619 01385546000000</t>
  </si>
  <si>
    <t>YANI NURYANI04 1620 01385546000000</t>
  </si>
  <si>
    <t>ENCUD SUDIRMAN04 1621 01385546000000</t>
  </si>
  <si>
    <t>DASIKIN04 1622 01385546000000</t>
  </si>
  <si>
    <t>MOH. JAMALUDIN04 1623 01385546000000</t>
  </si>
  <si>
    <t>ADANG PADANG04 1624 01385546000000</t>
  </si>
  <si>
    <t>DASIKIN04 1629 01385546000000</t>
  </si>
  <si>
    <t>AGUS ROHIM04 1625 01385546000000</t>
  </si>
  <si>
    <t>HASAN04162601385546000000</t>
  </si>
  <si>
    <t>MISNAN04162701385546000000</t>
  </si>
  <si>
    <t>ROHMAT04162801385546000000</t>
  </si>
  <si>
    <t>JAYA RAHMAT H04163001385546000000</t>
  </si>
  <si>
    <t>BADRIA04163101385546000000</t>
  </si>
  <si>
    <t>DIAN CARDIAN04163201385546000000</t>
  </si>
  <si>
    <t>KARMAN04163301385546000000</t>
  </si>
  <si>
    <t>RASMIN / RASIM04163401385546000000</t>
  </si>
  <si>
    <t>SUKIRNA04163601385546000000</t>
  </si>
  <si>
    <t>AHMAD JAENUDIN04163701385546000000</t>
  </si>
  <si>
    <t>DADAN AHMAD04163901385546000000</t>
  </si>
  <si>
    <t>SAWAWI04164001385546000000</t>
  </si>
  <si>
    <t>SAPRUDIN W04164101385546000000</t>
  </si>
  <si>
    <t>SARWAN04164201385546000000</t>
  </si>
  <si>
    <t>IJA SUHAJA04164301385546000000</t>
  </si>
  <si>
    <t>KASIM04164401385546000000</t>
  </si>
  <si>
    <t>NAR'I04 1645 01385546000000</t>
  </si>
  <si>
    <t>SETIAWAN04 1646 01385546000000</t>
  </si>
  <si>
    <t>UCU HASAN .F04 1647 01385546000000</t>
  </si>
  <si>
    <t>DIDI WAHYOEDI04 1653 01385546000000</t>
  </si>
  <si>
    <t>M. SAPRUDIN AZIS04165401385546000000</t>
  </si>
  <si>
    <t>KUDIL04165001385546000000</t>
  </si>
  <si>
    <t>SALIA04164901385546000000</t>
  </si>
  <si>
    <t>HADORI04165501385546000000</t>
  </si>
  <si>
    <t>RUSTAMIN04165601385546000000</t>
  </si>
  <si>
    <t>DARUSI IK04165901385546000000</t>
  </si>
  <si>
    <t>WANA04166001386006000000</t>
  </si>
  <si>
    <t>ENCEP HALIK04166401386006000000</t>
  </si>
  <si>
    <t>CASNADI04166101385546000000</t>
  </si>
  <si>
    <t>SUPRAYA04166301385546000000</t>
  </si>
  <si>
    <t>MASRONI04166201385546000000</t>
  </si>
  <si>
    <t>SOBIRIN04223701386006000000</t>
  </si>
  <si>
    <t>IRMANTO04223801386006000000</t>
  </si>
  <si>
    <t>LUMRI04223901386006000000</t>
  </si>
  <si>
    <t>ASEP04224001386006000000</t>
  </si>
  <si>
    <t>SOBARI04 2241 01386006000000</t>
  </si>
  <si>
    <t>RUSDINA04 2243 01386006000000</t>
  </si>
  <si>
    <t>DANI04 2236 01386006000000</t>
  </si>
  <si>
    <t>WISAD04.0958.01385026000000</t>
  </si>
  <si>
    <t>TARPI SUHAEPI04.0994.01384826000000</t>
  </si>
  <si>
    <t>SUPARNO ARIPIN 04.1594.01384496000000</t>
  </si>
  <si>
    <t>ANDI SUNANDI 04.1599.01384496000000</t>
  </si>
  <si>
    <t>CALI04.1603.01384556000000</t>
  </si>
  <si>
    <t>WAWAN SETIAWAN04.1605.01384556000000</t>
  </si>
  <si>
    <t>ANTON SOFYAN 04.1657.01384976000000</t>
  </si>
  <si>
    <t>UTI SANUSI04.1658.01384976000000</t>
  </si>
  <si>
    <t>DEDE RAHMAN IKA04.3349.033906515000000</t>
  </si>
  <si>
    <t>EMBET KUSNIAH04 1272 033922714000000</t>
  </si>
  <si>
    <t>RUKOYAH04 1272 033922712000000</t>
  </si>
  <si>
    <t>TASLIM 04 2098 03392812400000</t>
  </si>
  <si>
    <t>JUJU JUARIAH04 1272 03392273500000</t>
  </si>
  <si>
    <t>JUHENDI04 2896 033935222500000</t>
  </si>
  <si>
    <t>DIAN HERDIANA04 2098 033928110000000</t>
  </si>
  <si>
    <t>IWAN SUWANDI04 2896 033935217000000</t>
  </si>
  <si>
    <t>JAMSIKAH04 2096 033928120000000</t>
  </si>
  <si>
    <t>TONI HIDAYAT B. JUPRI04 2898 033935220000000</t>
  </si>
  <si>
    <t>RUKMAN04 2898 033935210000000</t>
  </si>
  <si>
    <t>SUMARTI04 2897 033935280000000</t>
  </si>
  <si>
    <t>AAN ANSORI04 2897 033935234649280</t>
  </si>
  <si>
    <t>SUKMA04 2897 033935220000000</t>
  </si>
  <si>
    <t>NURLELA04 2897 03393525000000</t>
  </si>
  <si>
    <t>SITI FATIMAH04 3344 03394084165976</t>
  </si>
  <si>
    <t>ASEP ZULKARNAEN 04 1534 03 396251000000000</t>
  </si>
  <si>
    <t>CV MAHESA KARYA04 3667 0339443840000000</t>
  </si>
  <si>
    <t>YADI SUHARDI04 3666 033944350000000</t>
  </si>
  <si>
    <t>SUTIHAT04 1457 033961025000000</t>
  </si>
  <si>
    <t>MOKH. AKHYAT04 1536 033962512000000</t>
  </si>
  <si>
    <t>AAS SAIYAH04 1670 03396378000000</t>
  </si>
  <si>
    <t>SAMSURA BH AHMAD04 1670 033963725000000</t>
  </si>
  <si>
    <t>BONING B JASMAN 04 1457 033982026000000</t>
  </si>
  <si>
    <t>IIS AKHSANAH MKR 2009 03 01 03 00163970210000000</t>
  </si>
  <si>
    <t>TURYONO B WARNOMKR 2009 03 01 03 150639974200000000</t>
  </si>
  <si>
    <t>ADE AYASAH04 1536 033962532000000</t>
  </si>
  <si>
    <t>ARMIN S04 1536 033962510000000</t>
  </si>
  <si>
    <t>SARMIN B SAKMAN04 1536 03396258000000</t>
  </si>
  <si>
    <t>NINA NURAENAH04 1536 033962514000000</t>
  </si>
  <si>
    <t>Hj NANEH ULFAH04 1536 033962514000000</t>
  </si>
  <si>
    <t>ANING04 1536 033962530000000</t>
  </si>
  <si>
    <t>NURWANSAH04 1536 033962514000000</t>
  </si>
  <si>
    <t>FACHRUDIN H04 1536 033962530000000</t>
  </si>
  <si>
    <t>KAYU B SAMAD04 1536 033962515000000</t>
  </si>
  <si>
    <t>AGUS SUDARSONO04 2329 033970110000000</t>
  </si>
  <si>
    <t>UJANG A SUHANDI04 2329 033970110000000</t>
  </si>
  <si>
    <t>ONI SAHRONI04 1853 03396575000000</t>
  </si>
  <si>
    <t>ENTIN AFRIATINIMKR 2009 03 01 03 00163982025000000</t>
  </si>
  <si>
    <t>MAHALI04 1670 033963710000000</t>
  </si>
  <si>
    <t>SILVY SUSILAWATI04 1670 033963712000000</t>
  </si>
  <si>
    <t>SAMSUDIN B H AKMAT04 1670 033963750000000</t>
  </si>
  <si>
    <t>UCU SUHANDI04 3345 033940815000000</t>
  </si>
  <si>
    <t>ENENG NURHAYATI04 3345 033940850000000</t>
  </si>
  <si>
    <t>CV. SETIA KAWAN (RUSMANI)UMU 2009 03.0 1 03 151739974100000000</t>
  </si>
  <si>
    <t>DARJI B CASMADI04 1853 033965720000000</t>
  </si>
  <si>
    <t>IROT BT ISKAK04 1853 033965715000000</t>
  </si>
  <si>
    <t>EDI GAFUR04 1670 033963715000000</t>
  </si>
  <si>
    <t>ADANG B JAMAN04 1853 033965713000000</t>
  </si>
  <si>
    <t>SADAM B. SARWIDI04 1853 033965715000000</t>
  </si>
  <si>
    <t>SARBINI04 1853 033965717000000</t>
  </si>
  <si>
    <t>ODEON MASRADEN04 2329 033970116000000</t>
  </si>
  <si>
    <t>ANTON FATONI MOH04 2329 033970175000000</t>
  </si>
  <si>
    <t>ACO04 3344 03394084574343</t>
  </si>
  <si>
    <t>M ASARIMKR 2009 03.0 1 03 2390400445000000</t>
  </si>
  <si>
    <t>AMINUDINMKR 2009 03.0 1 03 23904004410000000</t>
  </si>
  <si>
    <t>ATI ROHAYATIMKR 2009 03.0 1 03 0179398425000000</t>
  </si>
  <si>
    <t>DEDEN SOFIANMKR 2009 03.0 1 03 0016398207000000</t>
  </si>
  <si>
    <t>DADI SUMMARDIMKR 2009 03.0 1 03 00153982016000000</t>
  </si>
  <si>
    <t>TAUFIK HIDAYATMKR 2009 03 0 1 03 00153982025000000</t>
  </si>
  <si>
    <t>ADIN BIN YUSUFMKR 2009 03.0 1 03 15073997425000000</t>
  </si>
  <si>
    <t>MAESAROHMKR 2009 03.0 1 03 00163982040000000</t>
  </si>
  <si>
    <t>TARYUNI B RAWIDIMKR 2009 03.0 1 03 2781400877000000</t>
  </si>
  <si>
    <t>UJANG JAMALUDINMKR 2009 03.0 1 03 00163982024000000</t>
  </si>
  <si>
    <t>ATMINAH BT RINANMKR 2009 03.0 1 03 00163982025000000</t>
  </si>
  <si>
    <t>AMINAHMKR 2009 03.0 1 03 0533398856000000</t>
  </si>
  <si>
    <t>ASEP PERMADI ASMKR 2009 03.0 1 03 28873982135000000</t>
  </si>
  <si>
    <t>ETI SUHERTIMKR 2009 03.0 1 03 00153982016000000</t>
  </si>
  <si>
    <t>BAKRUM HMKR 2009 03 0 1 03 23904004425000000</t>
  </si>
  <si>
    <t>TJEJEP BACHTIARMKR 2009 03.0 1 03 15073997425000000</t>
  </si>
  <si>
    <t>IIM IMTIHANIAHUMU 2009 03.0 1 03 278240087350000000</t>
  </si>
  <si>
    <t>MUKODAS MAMUNMKR 2009 03.0 1 03 05333993320000000</t>
  </si>
  <si>
    <t>ATIS AHMADMKR 2010 03.0 1 03 18484000025000000</t>
  </si>
  <si>
    <t>SALEH MMKR 2009 03 0 1 03 28874009450000000</t>
  </si>
  <si>
    <t>RASAM B SAKMANMKR 2009 03 0 1 03 20064001520000000</t>
  </si>
  <si>
    <t>JUNAEDIMKR 2010 03 0 1 03 07944025925000000</t>
  </si>
  <si>
    <t>KARTIYA WIJAYAMKR 2010 03 0 1 03 04324021725000000</t>
  </si>
  <si>
    <t>BADRUDINMKR 2009 03 0 1 03 05333988511250000</t>
  </si>
  <si>
    <t>AMAN AKHMADIMKR 2010 03 0 1 03 11674065310000000</t>
  </si>
  <si>
    <t>JOHARI SIRADMKR 2009 03 0 1 03 15073997425000000</t>
  </si>
  <si>
    <t>JAENUDIN BIN UNAEDINMKR 2009 03 0 1 03 19864001510000000</t>
  </si>
  <si>
    <t>AMAH ARSAMAHMKR 2009 03 0 1 03 15074000414000000</t>
  </si>
  <si>
    <t>NENG ELIAWATIMKR 2009 03 0 1 03 15074000412000000</t>
  </si>
  <si>
    <t>MOHAMAD YUSUPMKR 2009 03.0 1 03 21344002410000000</t>
  </si>
  <si>
    <t>KASDARMKR 2010 03.0 1 03 00454018545000000</t>
  </si>
  <si>
    <t>ENTIN SUPARTINIMKR 2010 03.0 1 03 22614037262000000</t>
  </si>
  <si>
    <t>ALI SOPANDI BH YUSUPMKR 2010 03.0 1 03 27904041329000000</t>
  </si>
  <si>
    <t>TINI KARTINIUMU 2010 03.0 1 03 2100403599500000</t>
  </si>
  <si>
    <t>IPAH BT LAMRIMKR 2009 03.0 1 03 20064001510000000</t>
  </si>
  <si>
    <t>SALEH MMKR 2009 03.0 1 03 28873982120000000</t>
  </si>
  <si>
    <t>EDI SUHAEDIMKR 2010 03.0 1 03 2790404139900000</t>
  </si>
  <si>
    <t>ELIYANAH BT SUHAEMIUMU 2010 03.0 1 03 18824034013000000</t>
  </si>
  <si>
    <t>SULAEMANMKR 2010 03.0 1 03 11684028890000000</t>
  </si>
  <si>
    <t>HJ. UMAMAH BT MUHAMADUMU 2010 03.0 1 03 278540413300000000</t>
  </si>
  <si>
    <t>ALI AZWAR CHANIAGOMKR 2009 03.0 1 03 017939842150000000</t>
  </si>
  <si>
    <t>ARIEFUDINMKR 2009 03.0 1 03 348625000000</t>
  </si>
  <si>
    <t>MUHSINMKR 2010 03.0 1 03 11684028812000000</t>
  </si>
  <si>
    <t>SAMSUDINMKR 2009 03.0 1 03 31224012315000000</t>
  </si>
  <si>
    <t>ERWIN NURFIANIMKR 2011 03.0 1 03 0496405676155948</t>
  </si>
  <si>
    <t>NURDIN ASMKR 2010 03.0 1 03 46034052724200000</t>
  </si>
  <si>
    <t>EDDI ICHTISARMKR 2010 03.0 1 03 11684028810000000</t>
  </si>
  <si>
    <t>AHMAD TOAMIN BIN ROSIDINMKR 2011 03. 0 1 03 1356406255000000</t>
  </si>
  <si>
    <t>SUDANIMKR 2010 03. 0 1 03 00454018515000000</t>
  </si>
  <si>
    <t>HERMAN B SAUKIMKR 2011 03. 0 1 03 17904064465127001</t>
  </si>
  <si>
    <t>KACUNG KMKR 2010 03. 0 1 03 27874041375000000</t>
  </si>
  <si>
    <t>SAMUDINUMU 2011 03. 0 1 03 147340633200000000</t>
  </si>
  <si>
    <t>ENTIN IKA JUJUMKR 2012 03. 0 1 03 011054096813806176</t>
  </si>
  <si>
    <t>JUMRIAHMKR 2010 03. 0 1 03 34044045930000000</t>
  </si>
  <si>
    <t>M RASIDIMKR 2011 03.0 1 03 50134080526957977</t>
  </si>
  <si>
    <t>UJANG SUPRIATNAMKR 2011 03.0 1 03 13064030320000000</t>
  </si>
  <si>
    <t>A ROUP B NURMKR 2011 03.0 1 03 50134080512876695</t>
  </si>
  <si>
    <t>IWAN AKAMKR 2011 03.0 1 03 14364063015000000</t>
  </si>
  <si>
    <t>IROH RUCHYATIMKR 2011 03.0 1 03 42074076330000000</t>
  </si>
  <si>
    <t>ERIS TANIAMKR 2011 03.0 1 03 68644090020000000</t>
  </si>
  <si>
    <t>YANTOMKR 2012 03.0 1 008754096130000000</t>
  </si>
  <si>
    <t>EMANMKR 2011 03.0 1 03 68644090015000000</t>
  </si>
  <si>
    <t>BAI AFIFAHMTG 2009 03.0 1 03 26904008570037472</t>
  </si>
  <si>
    <t>RAFEI H BIN ALI KASANMKR 2011 03.0 1 03 14364063040000000</t>
  </si>
  <si>
    <t>A M SAKHOWIMKR 2012 03.0 1 01656409945000000</t>
  </si>
  <si>
    <t>M AMINMKR 2012 03.0 1 01656409945000000</t>
  </si>
  <si>
    <t>ENI HUZNIMKR 2012 03.0 1 030794105810000000</t>
  </si>
  <si>
    <t>SAHIDUN ALDI B ARMAJAMKR 2011 03.0 1 03 51834081920000000</t>
  </si>
  <si>
    <t>MAESAROHMKR 2011 03.0 1 03 4568407788000000</t>
  </si>
  <si>
    <t>BUSRO B JASRIAMKR 2010 03.0 1 03 04324021725000000</t>
  </si>
  <si>
    <t>BABAY SURYADIMKR 2012 03.0 1 008974096110000000</t>
  </si>
  <si>
    <t>ADJI TJUWARDIMTG 2010 03.0 1 03 38824049015213550</t>
  </si>
  <si>
    <t>ANI YUHAENIMTG 2013 03.0 1 0100241327173137500</t>
  </si>
  <si>
    <t>RUSLAN ABDULGANI04 2676 033898964586667</t>
  </si>
  <si>
    <t>HJ. UNAHMKR 2012 03.0 1 0626841213100000000</t>
  </si>
  <si>
    <t>ADE SUPRIADIMKR 2013 03.0 1  0047541296120000000</t>
  </si>
  <si>
    <t>ENDANG SUPRATMAMKR 2012 03.0 1 067534123565000000</t>
  </si>
  <si>
    <t>FAIZAL ARIF P.SKMMKR 2012 03.0 1 057604119330000000</t>
  </si>
  <si>
    <t>MUHIDINUMU 2012 03.0 1 06970-P141565126000000</t>
  </si>
  <si>
    <t>AHUD SUHADAMKR 2009 03 0 1 03 32894014260000000</t>
  </si>
  <si>
    <t>JUHAERIYAHMKR 2009 03 0 1 03 13084030325000000</t>
  </si>
  <si>
    <t>JAENUDINMKR 2010 03.0 1 03 06694024915000000</t>
  </si>
  <si>
    <t>YETI SUMIATIMKR 2010 03.0 1 03 24834039210000000</t>
  </si>
  <si>
    <t>AJIS ARISTIANMKR 2009 03.0 1 03 29164009815000000</t>
  </si>
  <si>
    <t>JUHAEDIMKR 2010 03.0 1 03 34014045910000000</t>
  </si>
  <si>
    <t>RAHMATMKR 2009 03.0 1 03 32864014215000000</t>
  </si>
  <si>
    <t>MUHLISMKR 2010 03.0 1 03 16734032910000000</t>
  </si>
  <si>
    <t>NURJAYAMKR 2010 03.0 1 03 16734032915000000</t>
  </si>
  <si>
    <t>RENI RENHARDMKR 2010 03.0 1 03 10324028010000000</t>
  </si>
  <si>
    <t>TB ASEP ROMDHONMTG 2011 03.0 1 03 12024061616140000</t>
  </si>
  <si>
    <t>DADANGMKR 2010 03.0 103 21324036510000000</t>
  </si>
  <si>
    <t>HAERIAHMKR 2010 03.0 103 13084030310000000</t>
  </si>
  <si>
    <t>ADE RUSTINIMKR 2010 03.0 103 21324036510000000</t>
  </si>
  <si>
    <t>TONY FATHONY ATMAJAYAMKR 2011 03.0 1 03 33174071830000000</t>
  </si>
  <si>
    <t>MAHFUDMKR 2011 03.0 1 03 10154060212000000</t>
  </si>
  <si>
    <t>ASIKINMKR 2011 03.0 1 03 049740567100000000</t>
  </si>
  <si>
    <t>ICAHMKR 2010 03.0 1 03 34014045918000000</t>
  </si>
  <si>
    <t>IMANUDINMKR 2011 03.0 1 03 5027408098000000</t>
  </si>
  <si>
    <t>ERAH SUHAERAHMKR 2011 03.0 1 03 45024077335000000</t>
  </si>
  <si>
    <t>ATI SUHAETIMKR 2011 03.0 1 03 3867407445000000</t>
  </si>
  <si>
    <t>MADROJIMKR 2012 03.0 1 021604101725000000</t>
  </si>
  <si>
    <t>SUPARDIMKR 2011 03.0 1 03 45024077318000000</t>
  </si>
  <si>
    <t>SURYADIMKR 2012 03.0 1 037234109550000000</t>
  </si>
  <si>
    <t>DEDEN M. TOPIKMKR 2011 03.0 1 03 68704090015000000</t>
  </si>
  <si>
    <t>JAENAL ABIDINMKR 2013 03.0 1 025924139415000000</t>
  </si>
  <si>
    <t>UTIN MARYANIMKR 2009 03.0 1 03 19864001520000000</t>
  </si>
  <si>
    <t>UMSARI B. TALBIMKR 2008 03 0 1 03 27913975910000000</t>
  </si>
  <si>
    <t>WAWAN IRMAWANMKR 2009 03.0 1 03 277940087100000000</t>
  </si>
  <si>
    <t>WASJUD B.H KASANMKR 2008 03.0 1 03 27913975910000000</t>
  </si>
  <si>
    <t>M SALEHMKR 2010 03.0 1 03 07904025910600000</t>
  </si>
  <si>
    <t>DURINAHMKR 2009 03.0 1 03 27264008715000000</t>
  </si>
  <si>
    <t>SUDINI B. WALIMMKR 2009 03 0 1 03 01783984216000000</t>
  </si>
  <si>
    <t>ZAINI WINARNOMKR 2008 03.0 1 03 31943980420000000</t>
  </si>
  <si>
    <t>OLIN B ARTAMMKR 2008 03.0 1 03 31943980415000000</t>
  </si>
  <si>
    <t>NYI SAPTI BT SAPRIMKR 2009 03.0 1 03 12723996020000000</t>
  </si>
  <si>
    <t>AMINAH BT ASNABAMKR 2008 03.0 1 03 31943980416000000</t>
  </si>
  <si>
    <t>H. OJIN BIN H.MASYRIKUMU 2010 03.0 1 03 003340184300000000</t>
  </si>
  <si>
    <t>CARKIM B.KARBINMKR 2009 03.0 1 03 1567399797000000</t>
  </si>
  <si>
    <t>RAKIM BIN MARJAMKR 2009 03 0 1 03 12723996030000000</t>
  </si>
  <si>
    <t>ELLY AGUSMKR 2009 03 0 1 03 12723996010000000</t>
  </si>
  <si>
    <t>AKSAN ARISTUMU 2010 03 0 1 03 18024033612000000</t>
  </si>
  <si>
    <t>NURLELAMKR 2009 03 0 1 03 15673997915000000</t>
  </si>
  <si>
    <t>H. ENDANG MUMIN BH SOBARIUMU 2010 03 0 1 03 11654028810200000</t>
  </si>
  <si>
    <t>UJANG KASMANUMU 2010 03 0 1 03 1802403367750000</t>
  </si>
  <si>
    <t>QOSIDINMKR 2009 03 0 1 03 15673997915000000</t>
  </si>
  <si>
    <t>DADE ISKANDARMKR 2009 03 0 1 03 1567399797000000</t>
  </si>
  <si>
    <t>HERI HERYANTOMKR 2010 03.0 1 03 2886404153500000</t>
  </si>
  <si>
    <t>HJ. ETI SINTAWATIMKR 2010 03.0 1 03 11694028895000000</t>
  </si>
  <si>
    <t>AMUNG MUZAKIRMKR 2010 03.0 1 03 16184032924000000</t>
  </si>
  <si>
    <t>RUHAELA BT H OCIKMKR 2009 03.0 1 03 27794008712000000</t>
  </si>
  <si>
    <t>AZHARIMKR 2010 03.0 1 03 2264403696100000</t>
  </si>
  <si>
    <t>CUCU MULYANINGSIHMKR 2009 03.0 1 03 31174012325000000</t>
  </si>
  <si>
    <t>SYAMSUDIN B JAKMANMKR 2010 03.0 1 03 38774049025000000</t>
  </si>
  <si>
    <t>ESIH SUKAESIH EFENDIMKR 2010 03.0 1 03 16184032925000000</t>
  </si>
  <si>
    <t>SERDA DINATAMKR 2010 03.0 1 03 21654036725000000</t>
  </si>
  <si>
    <t>UJANG SOLEMANMKR 2010 03.0 1 03 30584043870000000</t>
  </si>
  <si>
    <t>LALAMKR 2010 03. 0 1 03 30584043815000000</t>
  </si>
  <si>
    <t>MUHAMAD TOHA BIN CARLAMKR 2011 03. 0 1 03 10194060210000000</t>
  </si>
  <si>
    <t>ENENG JUMIATIMKR 2010 03. 0 1 03 4449405187000000</t>
  </si>
  <si>
    <t>MULYANA BT H. SALIMMKR 2010 03. 0 1 03 39544049425000000</t>
  </si>
  <si>
    <t>BAHNIMKR 2010 03. 0 1 03 13564062526000000</t>
  </si>
  <si>
    <t>RUSLI WAHYUDIMKR 2010 03. 0 1 03 38784049015000000</t>
  </si>
  <si>
    <t>SUMINIMKR 2010 03. 0 1 03 39544049410000000</t>
  </si>
  <si>
    <t>UKIMKR 2011 03. 0 1 03 4181407597000000</t>
  </si>
  <si>
    <t>MIRWANMKR 2011 03. 0 1 03 29444070325000000</t>
  </si>
  <si>
    <t>TITINMKR 2011 03. 0 1 03 10204060220000000</t>
  </si>
  <si>
    <t>ASMINAH B ADUNGMKR 2010 03. 0 1 03 1798407017000000</t>
  </si>
  <si>
    <t>ADE MMKR 2011 03. 0 1 03 10194060235000000</t>
  </si>
  <si>
    <t>ABDUL BASIRMKR 2010 03.0 1 03 28824041510000000</t>
  </si>
  <si>
    <t>MAS AMAHMKR 2011 03.0 1 03 4563407788000000</t>
  </si>
  <si>
    <t>ROBIAHMKR 2010 03.0 1 03 28824041510000000</t>
  </si>
  <si>
    <t>RASINAHMKR 2010 03.0 1 03 38784049016000000</t>
  </si>
  <si>
    <t>LOMRAH BT LOMRIMKR 2011 03.0 1 03 13564056664000000</t>
  </si>
  <si>
    <t>TASMI BT TASKRIDAMKR 2010 03.0 1 03 39544049430000000</t>
  </si>
  <si>
    <t>HABIB B. SAJILIMTG 2010 03.0 1 03 104540280101594583</t>
  </si>
  <si>
    <t>KOKOM KOMARIAHMKR 2013 03.0 1 024754138930000000</t>
  </si>
  <si>
    <t>SABDANIMKR 2012 03.0 1 030074105435000000</t>
  </si>
  <si>
    <t>M. JONIMKR 2013 03.0 1 00412412907000000</t>
  </si>
  <si>
    <t>KANDIMKR 2014 03.0 1 000784166030000000</t>
  </si>
  <si>
    <t>SHOMAD ABDUL HALIMMKR 2011 03.0 1 03 60574086412000000</t>
  </si>
  <si>
    <t>ATO UDINMKR 2012 03.0 1 037224109520000000</t>
  </si>
  <si>
    <t>AHMADIMKR 2012 03.0 1 062674121350000000</t>
  </si>
  <si>
    <t>UDIN HAERUDINMKR 2013 03.0 1 0259241394170000000</t>
  </si>
  <si>
    <t>ACHMAD LUTHFIMKR 2012 03.0 1 067544123515000000</t>
  </si>
  <si>
    <t>DADI MULYADI B.H. ENJUNMKR 2013 03.0 1 024754138930000000</t>
  </si>
  <si>
    <t>ATO DARNOTOMKR 2013 03.0 1 025924139450000000</t>
  </si>
  <si>
    <t>ARDINMKR 2011 03.0 1 03 13564062510000000</t>
  </si>
  <si>
    <t>AGUS RIYADIMKR 2012 03.0 1 057574119315000000</t>
  </si>
  <si>
    <t>YATI HARTATIMKR 2011 03.0 1 03 4563-1P14165411950000</t>
  </si>
  <si>
    <t>RAMIDAH BIN SATRAMKR 2012 03.0 1 030074105450000000</t>
  </si>
  <si>
    <t>WAHYUNIMKR 2013 03.0 1 0041241290100000000</t>
  </si>
  <si>
    <t>HAMIM BIN SODIKINMKR 2012 03.0 1 067564123510000000</t>
  </si>
  <si>
    <t>TUTI SUMIATIMKR 2012 03.0 1 074844126910000000</t>
  </si>
  <si>
    <t>AHMAD AMRORIMKR 2013 03.0 1 004734129650000000</t>
  </si>
  <si>
    <t>MASUDMKR 2012 03.0 1 0482541148200000000</t>
  </si>
  <si>
    <t>ABDUL IMANMKR 2010 03. 0 1 03 13064030315000000</t>
  </si>
  <si>
    <t>AI NURAISAHUMU 2011 03.0 1 03 147340633140000000</t>
  </si>
  <si>
    <t>MOH. ENTIS SUTISNAUMU 2009 03 0 1 03 288840094200000000</t>
  </si>
  <si>
    <t>IMAS MASATUL HOIROHMKR 2009 03 0 1 03 27354008750000000</t>
  </si>
  <si>
    <t>IIN BT SARIMANMKR 2011 03.0 1 03 63984088510000000</t>
  </si>
  <si>
    <t>AGUS SMMKR 2010 03.0 1 03 00454018520000000</t>
  </si>
  <si>
    <t>ARNATIMKR 2011 03.0 1 03 51834081910000000</t>
  </si>
  <si>
    <t>SITI HABSAHMKR 2010 03.0 1 03 27874041316000000</t>
  </si>
  <si>
    <t>EEM MKR 2009 03.0 1 03 31224012310000000</t>
  </si>
  <si>
    <t>JAWARIMKR 2011 03.0 1 03 12014061615000000</t>
  </si>
  <si>
    <t>ALAMMKR 2013 03.0 1 004764129615000000</t>
  </si>
  <si>
    <t>H. ARRY SADMOKOMKR 2012 03.0 1 016994099610000000</t>
  </si>
  <si>
    <t>ROTUA HARMONANGAN SIREGARMKR 2012 03.0 1 030074105475000000</t>
  </si>
  <si>
    <t>SANITA EPENDIMKR 2011 03.0 1 03 6057-1P14165415000000</t>
  </si>
  <si>
    <t>SETIONOMKR 2013 03.0 1 015714135420000000</t>
  </si>
  <si>
    <t>SANITA EPENDIMKR 2013 03.0 1 0044541290150000000</t>
  </si>
  <si>
    <t>HJ. SITI NAFISAHMKR 2011 03.0 1 03 68034089613000000</t>
  </si>
  <si>
    <t>ENUNG HAYATI04 1842 033965410000000</t>
  </si>
  <si>
    <t>YUHAENI04 2291 033896850000000</t>
  </si>
  <si>
    <t>MUHAMAD YAMIN04 3510 033942140000000</t>
  </si>
  <si>
    <t>DADAH HIDAYAT A04 1715 033964610000000</t>
  </si>
  <si>
    <t>MOCH FAJAR RIYANTO04 0955 033958915000000</t>
  </si>
  <si>
    <t>AEP SURYANA 04 0060 033837831000000</t>
  </si>
  <si>
    <t>TATI HARTATIMTG 2008 03.0 1 03 27253975274164046</t>
  </si>
  <si>
    <t>AGUS SUDIANTOMTG 2011 03.0 1 03 643940889121848700</t>
  </si>
  <si>
    <t>AI SITI AMINAH ( CIPARAY )MTG 2013 03.0 1 0096641327130612500</t>
  </si>
  <si>
    <t>ENGKUS KUSNEDIMTG 2013 03.0 1 0434241479164969583</t>
  </si>
  <si>
    <t>SARI SURYANIMTG 2012 03.0 1 0397641106101466750</t>
  </si>
  <si>
    <t>NUNUNG JULAEHAMKR 2012 03.0 1 030884106475000000</t>
  </si>
  <si>
    <t>ADANG AFFANDI DRSMKR 2012 03.0 1 0190241009100000000</t>
  </si>
  <si>
    <t>DIAN MARDIANA (12334)04.2112.03 3967950000000</t>
  </si>
  <si>
    <t>ADANG TATANG (11760)04 1010 033959745000000</t>
  </si>
  <si>
    <t>AIM IBRAHIM04 2012 033967520000000</t>
  </si>
  <si>
    <t>ASEP WAWAN04 1550 03396258000000</t>
  </si>
  <si>
    <t>ENGKOS04 2012 033967515000000</t>
  </si>
  <si>
    <t>LUSIA AGUSTINA HIDAYATMKR 2008 03.0 1 03 30363978017000000</t>
  </si>
  <si>
    <t>ZAENAL NURHIDIN04 2172 03 3968815000000</t>
  </si>
  <si>
    <t>YAYAT TARYATMKR 2009 03.0 1 03 089639920100000000</t>
  </si>
  <si>
    <t>SUHARNAMKR 2009 03,0 1 03 08963992050000000</t>
  </si>
  <si>
    <t>YADI RIYADIMKR 2008 03,0 1 03 30363978010000000</t>
  </si>
  <si>
    <t>AWO ROCHMATMKR 2009 03,0 1 03 08963992020000000</t>
  </si>
  <si>
    <t>DEDEN SUPRIATNAMKR 2009 03,0 1 03 08963992025000000</t>
  </si>
  <si>
    <t>ASEP NUGRAHAMKR 2009 03,0 1 03 08963992015000000</t>
  </si>
  <si>
    <t>IDA DARYATIMKR 2009 03,0 1 03 08963992010000000</t>
  </si>
  <si>
    <t>JUJU JUHARAMKR 2009 03,0 1 03 08963992025000000</t>
  </si>
  <si>
    <t>DADANMKR 2010 03,0 1 03 110840284100000000</t>
  </si>
  <si>
    <t>DEDI JAMALUDINMKR 2010 03.0 1 03 03094028410000000</t>
  </si>
  <si>
    <t>CUCU SUMIATIMKR 2009 03.0 1 03 08963992050000000</t>
  </si>
  <si>
    <t>RIA JUARIAHMKR 2009 03.0 1 03 03093986020000000</t>
  </si>
  <si>
    <t>DEDE SOPIAHMKR 2010 03 0 1 03 16034032915000000</t>
  </si>
  <si>
    <t>EEM SULAEMANMKR 2009 03 0 1 03 03093986020000000</t>
  </si>
  <si>
    <t>IIS MAHESA DEWI., DRAMKR 2010 03 0 1 03 044440219100000000</t>
  </si>
  <si>
    <t>AAN SURYANA SURYANTOMKR 2010 03.0 1 03 31194044185000000</t>
  </si>
  <si>
    <t>NIA MUNIBAHMKR 2010 03.0 1 03 363540469100000000</t>
  </si>
  <si>
    <t>AAN FAELANIMKR 2010 03.0 1 03 35604046920000000</t>
  </si>
  <si>
    <t>EPEN EFENDIMKR 2010 03.0 1 03 36354046950000000</t>
  </si>
  <si>
    <t>BUDI KOMARAMKR 2009 03.0 1 03 08963992090000000</t>
  </si>
  <si>
    <t>DADAN SUTISNAMKR 2010 03.0 1 03 09334027320000000</t>
  </si>
  <si>
    <t>IIS MAHESA AYUMKR 2010 03.0 1 03 433640512100000000</t>
  </si>
  <si>
    <t>ABDUL ROSYIDUMU 2010 03.0 1 03 020040198250000000</t>
  </si>
  <si>
    <t>OMAY KOMARUDINMKR 2012 03.0 1 0 1902 4137420000000</t>
  </si>
  <si>
    <t>MOCH IDIK PERMANAMKR 2012 03.0 1 0 04264094525000000</t>
  </si>
  <si>
    <t>UJUMKR 2012 03.0 1 0 04264094510000000</t>
  </si>
  <si>
    <t>EUISMKR 2012 03.0 1 0 04264094515000000</t>
  </si>
  <si>
    <t>DEDEN HIDAYATMKR 2012 03.0 1 0 04264094515000000</t>
  </si>
  <si>
    <t>MAMAN SANJAYAMKR 2011 03.0 1 03 68024126225000000</t>
  </si>
  <si>
    <t>PATONAHMKR 2012 03.0 1 0 07614095620000000</t>
  </si>
  <si>
    <t>MUGNIMKR 2010 03.0 1 03 3635404698000000</t>
  </si>
  <si>
    <t>RIDWAN ROLLANDMKR 2012 03.0 1 0 07614095650000000</t>
  </si>
  <si>
    <t>ASEP DEDI SOPANDIMKR 2012 03.0 1 0 19024100915000000</t>
  </si>
  <si>
    <t>UJANG JUNADIMKR 2012 03.0 1 0 30534105725000000</t>
  </si>
  <si>
    <t>ANDIMKR 2012 03.0 1 0 37054108950000000</t>
  </si>
  <si>
    <t>KOSIMMKR 2012 03.0 1 0 30534105735000000</t>
  </si>
  <si>
    <t>NANDANG JAJULIMKR 2011 03.0 1 03 68024089675000000</t>
  </si>
  <si>
    <t>DANA HENDRIANAMKR 2010 03.0 1 03 19914035323000000</t>
  </si>
  <si>
    <t>ENI RUKMINIMKR 2012 03.0 1 019024100975000000</t>
  </si>
  <si>
    <t>GANDA SUGANDAMKR 2011 03.0 1 03 06024057425000000</t>
  </si>
  <si>
    <t>CACA MUSTAKIMMKR 2012 03.0 1 004264094520000000</t>
  </si>
  <si>
    <t>AMIH NAWATIMKR 2011 03.0 1 03 037374073925000000</t>
  </si>
  <si>
    <t>IYA SUKMARAMTG 2011 03.0 1 03 44154077050711833</t>
  </si>
  <si>
    <t>SUPRIYATIMKR 2011 03.0 1 37504072910000000</t>
  </si>
  <si>
    <t>LISTIAWATIMKR 2011 03.0 1 03 68024089620000000</t>
  </si>
  <si>
    <t>ENGKOYMKR 2012 03,0 1 01902410096000000</t>
  </si>
  <si>
    <t>AMANDIMKR 2010 03,0 1 31194044165000000</t>
  </si>
  <si>
    <t>DODI AGUS ISKANDARMKR 2012 03.0 1 007614095610000000</t>
  </si>
  <si>
    <t>NANDANG KOMARUDINMKR 2012 03.0 1 007614095660000000</t>
  </si>
  <si>
    <t>CHERY SETIADIMKR 2011 03.0 1 03 68034089650000000</t>
  </si>
  <si>
    <t>USEP SARIF HIDAYATTULOHMKR 2012 03.0 1 007614095620000000</t>
  </si>
  <si>
    <t>TAUFIK SULAEMAN DASUKIMKR 2012 03.0 1 019024100970000000</t>
  </si>
  <si>
    <t>YAYAH ROKAYAHMKR 2012 03.0 1 019024100910000000</t>
  </si>
  <si>
    <t>YUYUM YUNITAMKR 2012 03.0 1 037054108915000000</t>
  </si>
  <si>
    <t>UDE SOFYANMKR 2010 03.0 1 03 16034032910000000</t>
  </si>
  <si>
    <t>YAYAT SUMIRATMKR 2012 03.0 1 007614095650000000</t>
  </si>
  <si>
    <t>YUYUN YUNIORMKR 2013 03.0 1 004264094540000000</t>
  </si>
  <si>
    <t>WAHYUDINMKR 2012 03.0 1 007614095615000000</t>
  </si>
  <si>
    <t>NENENG SURYATIMKR 2012 03.0 1 037054108920000000</t>
  </si>
  <si>
    <t>EMAN AHMADMKR 2012 03.0 1 00761409568000000</t>
  </si>
  <si>
    <t>ATANG SUTARMOMKR 2012 03.0 1 007614168720000000</t>
  </si>
  <si>
    <t>TONI AGUNG SUHARTOMKR 2012 03.0 1 019024100920000000</t>
  </si>
  <si>
    <t>RINIMKR 2012 03.0 1 037054108920000000</t>
  </si>
  <si>
    <t>EVI KUSMAYADIMKR 2012 03.0 1 016754099425000000</t>
  </si>
  <si>
    <t>MAMAN SURYANA MKR 2011 03.0 1 03 56584084715000000</t>
  </si>
  <si>
    <t>DAWOUD ABDULLAHMKR 2012 03.0 1 037054108930000000</t>
  </si>
  <si>
    <t>NINING KOMARIAHMKR 2012 03.0 1 019024100925000000</t>
  </si>
  <si>
    <t>AL ENTINMKR 2012 03.0 1 0167540994150000000</t>
  </si>
  <si>
    <t>AYU LESTARIMKR 2012 03.0 1 037054108920000000</t>
  </si>
  <si>
    <t>CUCU SURYANAMKR 2012 03.0 1 007614095625000000</t>
  </si>
  <si>
    <t>IIPMKR 2012 0.3 1  007614095680000000</t>
  </si>
  <si>
    <t>DANIMKR 2012 03.0 1 023774102230000000</t>
  </si>
  <si>
    <t>YUYU KURNIAWANMKR 2012 03.0 1 024494103125000000</t>
  </si>
  <si>
    <t>JONNI SAGALAMKR 2012 03.0 1 035224107811000000</t>
  </si>
  <si>
    <t>HENI KARMILAMKR 2012 03.0 1 0308841064200000000</t>
  </si>
  <si>
    <t>SITI SOPIAHMKR 2012 03.0 1  030884106420000000</t>
  </si>
  <si>
    <t>TAUFIK HIDAYATMKR 2012 03.0 1 0352241078100000000</t>
  </si>
  <si>
    <t>DODI HERMAWANMKR 2012 03.0  1 037054108950000000</t>
  </si>
  <si>
    <t>ZAMRODINMKR 2012 03.0  1 030534105715000000</t>
  </si>
  <si>
    <t>DIDI KUSWARAMKR 2013 03.0 1 018064135985000000</t>
  </si>
  <si>
    <t>UDIN KAMASUDINMKR 2012 03.0 1  0559241180100000000</t>
  </si>
  <si>
    <t>AI SUMIATIMKR 2010 03 0 1 03 01304019321000000</t>
  </si>
  <si>
    <t>ALI MUHYIDINMKR 2013 03.0 1 026154139630000000</t>
  </si>
  <si>
    <t>EE SUKAYATMKR 2012 03.0 1 043584112035000000</t>
  </si>
  <si>
    <t>DADI KUSNADI04.1278.033922715000000</t>
  </si>
  <si>
    <t>JAJANG KOSWARA04.1278.033922715000000</t>
  </si>
  <si>
    <t>AAN SOMANTRI04.1278.033922715000000</t>
  </si>
  <si>
    <t>AHMAD KUSLINDER04.1586.033924565500000</t>
  </si>
  <si>
    <t>AYI SUMARNA04.1278.033922715000000</t>
  </si>
  <si>
    <t>NONO SURYANA04.1578.033922715000000</t>
  </si>
  <si>
    <t>SRI WAHYUNI04.1279.033922710000000</t>
  </si>
  <si>
    <t>TEJA04.1279.033922715000000</t>
  </si>
  <si>
    <t>DONI MULYADI04.1866.033926760000000</t>
  </si>
  <si>
    <t>AGUS FIRMAN UDAKA04 2615 033932410000000</t>
  </si>
  <si>
    <t>ENDANGMKR 2009 03 0 1 03 08493991620000000</t>
  </si>
  <si>
    <t>LILIS MUNAWAROHMKR 2009 03 0 1 03 08493991625000000</t>
  </si>
  <si>
    <t>KARWITAMKR 2009 03 0 1 03 08493991615000000</t>
  </si>
  <si>
    <t>DEDE SURYANAMKR 2009 03 0 1 03 08493991615000000</t>
  </si>
  <si>
    <t>IMAS MULYANTIMKR 2009 03 0 1 03 09233993020000000</t>
  </si>
  <si>
    <t>RINA MAHDALENAMKR 2009 03 0 1 03 09233991620000000</t>
  </si>
  <si>
    <t>DIDIN BIN UDINGMKR 2009 03 0 1 03 08493991620000000</t>
  </si>
  <si>
    <t>BADRU JAMANMKR 2009 03 0 1 03 08493991625000000</t>
  </si>
  <si>
    <t>EROS BT HMKR 2009 03 0 1 03 08493991620000000</t>
  </si>
  <si>
    <t>DEDE MISBAHUDINMKR 2009 03 0 1 03 08493991625000000</t>
  </si>
  <si>
    <t>WAWAN GUNAWANMKR 2009 03 0 1 03 08493991625000000</t>
  </si>
  <si>
    <t>ENCE RUKMANA Bin ASIMMKR 2009 03 0 1 03 08263991015000000</t>
  </si>
  <si>
    <t>DASE WAHYUDINMKR 2009 03.0 1 03 08263991020000000</t>
  </si>
  <si>
    <t>OBAY SAPRUDINMKR 2009 03.0 1 03 08473991610000000</t>
  </si>
  <si>
    <t>ACENGMKR 2009 03.0 1 03 06533989925000000</t>
  </si>
  <si>
    <t>APUD BIN DIRAMKR 2009 03.0 1 03 08473991610000000</t>
  </si>
  <si>
    <t>TARMIDI BIN ENOMMKR 2009 03.0 1 03 08493991620000000</t>
  </si>
  <si>
    <t>MUSTARMKR 2009 03 0 1 03 09233993010000000</t>
  </si>
  <si>
    <t>ANIP NURHIDAYATMKR 2009 03.0 1 03 08493991620000000</t>
  </si>
  <si>
    <t>ASEP ABDURROHMANMKR 2009 03.0 1 03 1980400157000000</t>
  </si>
  <si>
    <t>TOHA SOLIHINMKR 2009 03.0 1 03 08473991610000000</t>
  </si>
  <si>
    <t>AGUS ARIFINMKR 2009 03.0 1 03 08493991610000000</t>
  </si>
  <si>
    <t>ASIKINMKR 2009 03.0 1 03 06533989910000000</t>
  </si>
  <si>
    <t>SUPARMANMKR 2009 03.0 1 03 08473991625000000</t>
  </si>
  <si>
    <t>JAJA SUPARNAMKR 2009 03.0 1 03 09233993010000000</t>
  </si>
  <si>
    <t>LILISMKR 2009 03.0 1 03 08493991610000000</t>
  </si>
  <si>
    <t>AYI RUHIYATMKR 2009 03 0 1 03 09233993020000000</t>
  </si>
  <si>
    <t>EMAN BIN JAPARMKR 2009 03.0 1 03 11413994510000000</t>
  </si>
  <si>
    <t>ADENG BIN SUHLIMKR 2009 03 0 1 03 11413994515000000</t>
  </si>
  <si>
    <t>NENG TUTINIMKR 2009 03.0 1 03 0653398994000000</t>
  </si>
  <si>
    <t>TATANG KURNIAWANMKR 2009 03 0 1 03 08263991025000000</t>
  </si>
  <si>
    <t>NANDANG JUANDAMKR 2009 03.0 1 03 09233993015000000</t>
  </si>
  <si>
    <t>MULYADIMKR 2009 03 0 1 03 15293997621000000</t>
  </si>
  <si>
    <t>UGUNMKR 2009 03.0 1 03 08493991620000000</t>
  </si>
  <si>
    <t>SUPARMINMKR 2009 03 0 1 03 06533989975000000</t>
  </si>
  <si>
    <t>YEYEH SUMIATIMKR 2009 03.0 1 03 08493991625000000</t>
  </si>
  <si>
    <t>HERMANMKR 2009 03.0 1 03 08493991620000000</t>
  </si>
  <si>
    <t>DEDE RUSMANAMKR 2009 03 0 1 03 08493991620000000</t>
  </si>
  <si>
    <t>AMID KOSWARAMKR 2009 03 0 1 03 08493991615000000</t>
  </si>
  <si>
    <t>MAHIDARMKR 2009 03.0 1 03 08493991615000000</t>
  </si>
  <si>
    <t>ICINMKR 2009 03.0 1 03 08493991625000000</t>
  </si>
  <si>
    <t>OTEN SOPANDIMKR 2009 03 0 1 03 08493991615000000</t>
  </si>
  <si>
    <t>AMIDAH BINTI RUHIYAHMKR 2009 03.0 1 03 08493991625000000</t>
  </si>
  <si>
    <t>H. ABDUL MUHAEMINMKR 2009 03.0 1 03 06533989925000000</t>
  </si>
  <si>
    <t>DADANG GUNAWAN04 1966 03 39666450000000</t>
  </si>
  <si>
    <t>TARMIN DIPRAJAMKR 2009 03 0 1 03 09233993015000000</t>
  </si>
  <si>
    <t>LILIMKR 2009 03 0 1 03 09233993020000000</t>
  </si>
  <si>
    <t>ROKANDIMKR 2009 03 0 1 03 09233993010000000</t>
  </si>
  <si>
    <t>APUDINMKR 2009 03 0 1 03 09233993015000000</t>
  </si>
  <si>
    <t>BENI SOPANDIMKR 2009 03 0 1 03 0653398997000000</t>
  </si>
  <si>
    <t>HERMAN JUHANAMKR 2009 03 0 1 03 06533989910000000</t>
  </si>
  <si>
    <t>MIMIHMKR 2009 03 0 1 03 0826399107000000</t>
  </si>
  <si>
    <t>TETENG SUJANAMKR 2009 03 0 1 03 08263991010000000</t>
  </si>
  <si>
    <t>SODIKINMKR 2009 03 0 1 03 19804001510000000</t>
  </si>
  <si>
    <t>SUKAMAMKR 2009 03 0 1 03 19804001510000000</t>
  </si>
  <si>
    <t>NANDANMKR 2009 03 0 1 03 24194004619000000</t>
  </si>
  <si>
    <t>NINA KARTINENGSIHMKR 2010 03 0 1 03 06634024520000000</t>
  </si>
  <si>
    <t>WARMA.SMKR 2010 03 0 1 03 06634024515000000</t>
  </si>
  <si>
    <t>MAMAN BIN ADEMKR 2010 03 0 1 03 10844028213000000</t>
  </si>
  <si>
    <t>TITIN ROSTINIMKR 2009 03.0 1 03 1980407458000000</t>
  </si>
  <si>
    <t>RUSTYANMKR 2009 03.0 1 03 24194004615000000</t>
  </si>
  <si>
    <t>NURHASANAHMKR 2009 03.0 1 03 24194004610000000</t>
  </si>
  <si>
    <t>H. ADIN SUMARNAMKR 2009 03.0 1 03 082639910100000000</t>
  </si>
  <si>
    <t>HOLIDMKR 2010 03.0 1 03 06634024516000000</t>
  </si>
  <si>
    <t>ABAD BADRUDINMKR 2010 03.0 1 03 10844028212000000</t>
  </si>
  <si>
    <t>ENTIS SUTISNAMKR 2010 03.0 1 03 0202401987000000</t>
  </si>
  <si>
    <t>AISYAHMKR 2009 03.0 1 03 26644007015000000</t>
  </si>
  <si>
    <t>APUDMKR 2009 03.0 1 03 36424017525000000</t>
  </si>
  <si>
    <t>ANA SMKR 2010 03.0 1 03 10844028211000000</t>
  </si>
  <si>
    <t>ADE KARTIKAMKR 2010 03.0 1 03 06634024525000000</t>
  </si>
  <si>
    <t>RONI BIN UNDIMKR 2010 03.0 1 03 06634024514000000</t>
  </si>
  <si>
    <t>SUNARYAMKR 2009 03.0 1 03 2419400467000000</t>
  </si>
  <si>
    <t>YAYAN SETIAWANMKR 2009 03.0 1 03 08473991615000000</t>
  </si>
  <si>
    <t>SUTISNAMTG 2010 03.0 1 03 30104042765977329</t>
  </si>
  <si>
    <t>ITOHMKR 2011 03 01 03 13464062335000000</t>
  </si>
  <si>
    <t>A HERMAWANMKR 2010 03 01 03 003534021345000000</t>
  </si>
  <si>
    <t>SADIKIN BIN JAMADIMKR 2011 03. 0 1 03 07604058520000000</t>
  </si>
  <si>
    <t>SOLIHINMKR 2010 03. 0 1 03 27904070015000000</t>
  </si>
  <si>
    <t>NURYATI SOPANDIMTG 2009 03.0 1 03 22484003247669123</t>
  </si>
  <si>
    <t>ATIKAHMKR 2011 03.0 1 03 07574058515000000</t>
  </si>
  <si>
    <t>DEWI ANGGRAENIMKR 2011 03.0 1 03 63684088240000000</t>
  </si>
  <si>
    <t>ODING SUHERMANMKR 2010 03.0 1 03 29114042110000000</t>
  </si>
  <si>
    <t>TEDI SUTENDIMKR 2009 03.0 1 03 29064009825000000</t>
  </si>
  <si>
    <t>TINTINMTG 2008 03.0 1 03 27483975286331532</t>
  </si>
  <si>
    <t>TATANG GUNAWANMTG 2012 03.0 1 0228541019263558966</t>
  </si>
  <si>
    <t>DEDI MTG 2009 03.0 1 03 01843984260921879</t>
  </si>
  <si>
    <t>NURDINMTG 2010 03.0 1 03 22874037490419179</t>
  </si>
  <si>
    <t>SUHENDIMTG 2011 03.0 1 03 44414077059887114</t>
  </si>
  <si>
    <t>MUMU SAEPUDINMKR 2012 03.0 1 03 540341169250000000</t>
  </si>
  <si>
    <t>ERATMKR 2012 03.0 1 068864124010000000</t>
  </si>
  <si>
    <t>ATEP DAHMANMKR 2012 03.0 1 004524094524000000</t>
  </si>
  <si>
    <t>TEDY TATANG HERYADIMTG 2011 03.0 1 03 444140770104510752</t>
  </si>
  <si>
    <t>DANDIN MUHIDINMTG 2011 03.0 1 03 541140826100488547</t>
  </si>
  <si>
    <t>RIKI IRFAN FARIDIMKR 2013 03.0 1 0125541347225000000</t>
  </si>
  <si>
    <t>IIS SAMSIAHMKR 2012 03.0 1 004524094530000000</t>
  </si>
  <si>
    <t>DADAN SUNANDANMKR 2010 03.0 1 03 08164025910000000</t>
  </si>
  <si>
    <t>IDA RAHMAWATIMTG 2010 03.0 1 03 03884021720000000</t>
  </si>
  <si>
    <t>NENNY ARDIANTIMKR 2010 03.0 1 03 20054035325000000</t>
  </si>
  <si>
    <t>ADE SUPRIATNAMKR 2012 03.0 1 038244110330000000</t>
  </si>
  <si>
    <t>KOSASIHMKR 2012 03.0 1 0628541218190000000</t>
  </si>
  <si>
    <t>JONIH SOMANTRIMKR 2012 03.0 1 004524094515000000</t>
  </si>
  <si>
    <t>MARJUKIMKR 2012 03.0 1 054024116950000000</t>
  </si>
  <si>
    <t>RISVANIMKR 2012 03.0 1 004524094525000000</t>
  </si>
  <si>
    <t>NANA SURYANAMKR 2012 03.0 1 048204114830000000</t>
  </si>
  <si>
    <t>WIWIN SUNDARIMKR 2009 03.0 1 03 34934016120000000</t>
  </si>
  <si>
    <t>TANU MIHARJAMKR 2010 03.0 1 03 05574023415000000</t>
  </si>
  <si>
    <t>DUDUNG PERMANAMKR 2010 03.0 1 03 03544021315000000</t>
  </si>
  <si>
    <t>UJANG MULYANAMKR 2010 03.0 1 03 05574023410000000</t>
  </si>
  <si>
    <t>IDA PARIDAMKR 2009 03.0 1 03 31944013020000000</t>
  </si>
  <si>
    <t>ROSITAMKR 2009 03.0 1 03 3194401307000000</t>
  </si>
  <si>
    <t>AGUS GUGUNMKR 2009 03.0 1 03 34934089110000000</t>
  </si>
  <si>
    <t>MAMANMKR 2010 03.0 1 03 0557402345000000</t>
  </si>
  <si>
    <t>ASEP MA'MUNMKR 2009 03.0 1 03 34934089120000000</t>
  </si>
  <si>
    <t>ITANGMKR 2009 03.0 1 03 29104009825000000</t>
  </si>
  <si>
    <t>DEDE RUSMILAWATIMKR 2009 03.0 1 03 34934089115000000</t>
  </si>
  <si>
    <t>DADANG SOLIHINMKR 2010 03.0 1 03 05574023425000000</t>
  </si>
  <si>
    <t>AI DEDEMKR 2010 03.0 1 03 0557402345000000</t>
  </si>
  <si>
    <t>ADIN SUMPENAMKR 2010 03.0 1 03 0557402347000000</t>
  </si>
  <si>
    <t>MOMO SUTOMOMKR 2010 03.0 1 03 0354402136000000</t>
  </si>
  <si>
    <t>IMAN HILMANMKR 2013 03.0 1 0 029754141430000000</t>
  </si>
  <si>
    <t>DADANGMKR 2012 03.0 1 07555 4127114000000</t>
  </si>
  <si>
    <t>JEJENMKR 2013 03.0 1 02390 413868000000</t>
  </si>
  <si>
    <t>OLISMKR 2013 03.0 1 023904138650000000</t>
  </si>
  <si>
    <t>CACA SUTISNAMKR 2012 03.0 1 075554127114000000</t>
  </si>
  <si>
    <t>ESIH SUKAESIH04.1464.03388908000000</t>
  </si>
  <si>
    <t>IWAN SETIAWAN04.1464.03388908000000</t>
  </si>
  <si>
    <t>PAHRUDIN04 0626 033954250000000</t>
  </si>
  <si>
    <t>MUSA04 3424 033941615000000</t>
  </si>
  <si>
    <t>MOCH. DICKY EDYANA04 1649 033963730000000</t>
  </si>
  <si>
    <t>AAN04 0432 033951325000000</t>
  </si>
  <si>
    <t>DEDEN HUSNI MUBAROK04 0432 033951325000000</t>
  </si>
  <si>
    <t>UUN SUDRAJATMKR 2011 03.0 1 03 59654085710000000</t>
  </si>
  <si>
    <t>TATI KOMARIAHMKR 2011 03.0 1 03 46254079420000000</t>
  </si>
  <si>
    <t>RIDWAN HADIANMKR 2012 03.0 1 016514099425000000</t>
  </si>
  <si>
    <t>YIYI MULYANI MKR 2012 03.0 1 016514099410000000</t>
  </si>
  <si>
    <t>IMAS HALIMAHMKR 2012 03.0 1 062024121125000000</t>
  </si>
  <si>
    <t>IYEP MAHFUDINMKR 2013 03.0 1 02395 4138650000000</t>
  </si>
  <si>
    <t>SOBANDIMKR 2009 03 0 1 03 33334014825000000</t>
  </si>
  <si>
    <t>ASEP KURNIAMKR 2009 03 0 1 03 07853990625000000</t>
  </si>
  <si>
    <t>AGUS JUANDAMKR 2010 03 0 1 03 01304019325000000</t>
  </si>
  <si>
    <t>HASANMKR 2009 03 0 1 03 1200399535000000</t>
  </si>
  <si>
    <t>ASIHMKR 2009 03 0 1 03 23254003590000000</t>
  </si>
  <si>
    <t>LINDAWATIMKR 2009 03 0 1 03 30914011920000000</t>
  </si>
  <si>
    <t>SITI ROMLAHMKR 2009 03 0 1 03 16703998915000000</t>
  </si>
  <si>
    <t>ELIS NURYANIMKR 2009 03 0 1 03 30914011925000000</t>
  </si>
  <si>
    <t>ASEP HENDRAMKR 2010 03 0 1 03 16514032925000000</t>
  </si>
  <si>
    <t>DIAN AHMAD MUNZILMKR 2009 03.0 1 03 36373990610000000</t>
  </si>
  <si>
    <t>YUSUPMKR 2010 03.0 1 03 08194025925000000</t>
  </si>
  <si>
    <t>IMASMKR 2009 03.0 1 03 28734009475000000</t>
  </si>
  <si>
    <t>SITI ROMLAHMKR 2010 03.0 1 03 05444023425000000</t>
  </si>
  <si>
    <t>DEDEN SAEPUL ANWARMKR 2010 03.0 1 03 05444023410000000</t>
  </si>
  <si>
    <t>LILIS SURYANIMKR 2010 03.0 1 03 13954030825000000</t>
  </si>
  <si>
    <t>ROHMANMKR 2010 03.0 1 03 22504037216000000</t>
  </si>
  <si>
    <t>SUBARNAMKR 2009 03.0 1 03 33334014820000000</t>
  </si>
  <si>
    <t>ENDANG HERAWANMKR 2010 03.0 1 03 26694040123000000</t>
  </si>
  <si>
    <t>RAHMAT AZIZMKR 2009 03.0 1 03 16703998920000000</t>
  </si>
  <si>
    <t>DIIDNMKR 2009 03.0 1 03 33334014820000000</t>
  </si>
  <si>
    <t>MASTURMKR 2010 03.0 1 03 01304019315000000</t>
  </si>
  <si>
    <t>AMUNG SULAEMANMKR 2010 03.0 1 03 01304019325000000</t>
  </si>
  <si>
    <t>ASEP TATA LUKMANAMKR 2010 03.0 1 03 05444023425000000</t>
  </si>
  <si>
    <t>DEDE FARIDAMKR 2010 03.0 1 03 21104036525000000</t>
  </si>
  <si>
    <t>TATANG ROHMANAMKR 2010 03.0 1 03 16514032925000000</t>
  </si>
  <si>
    <t>AAB ABDALLOHMKR 2010 03.0 1 03 21104036515000000</t>
  </si>
  <si>
    <t>RANI MULYANIMKR 2009 03 0 1 03 287340125100000000</t>
  </si>
  <si>
    <t>IHAT SRIHARTINIMKR 2009 03. 0 1 03 30914011925000000</t>
  </si>
  <si>
    <t>NENENG YULIANTIMKR 2010 03. 0 1 03 26694040125000000</t>
  </si>
  <si>
    <t>YOGA SETIA MUNGGARANMKR 2011  03 01 03 66924089720000000</t>
  </si>
  <si>
    <t>ATEP HERMAWANMKR 2011 03 01 03 49784080527000000</t>
  </si>
  <si>
    <t>JAENUDINMKR 2009 03 01 03 36374017510000000</t>
  </si>
  <si>
    <t>YENI ANGGRAENIMKR 2012 03.0 1  01655409949000000</t>
  </si>
  <si>
    <t>HILMAN NMKR 2012 03.0 1  004514094530000000</t>
  </si>
  <si>
    <t>SUMARNAMKR 2012 03.0 1  01130409687000000</t>
  </si>
  <si>
    <t>DUDU NURDIANSYAHMKR 2012 03.0 1  0217341012240000000</t>
  </si>
  <si>
    <t>IWANMKR 2012 03.0 1  004514094550000000</t>
  </si>
  <si>
    <t>ROBI RAMDANIMKR 2012 03.0 1  004514094580000000</t>
  </si>
  <si>
    <t>ADE SARIPMKR 2013 03.0 1 006334131850000000</t>
  </si>
  <si>
    <t>ANDRI MUHAMMAD ROMLIMKR 2012 03.0 1 062024096820000000</t>
  </si>
  <si>
    <t>IWAN SUWANDIMKR 2013 03.0 1 0063341318100000000</t>
  </si>
  <si>
    <t>HENDRA MULYANAMKR 2012 03.0 1 0620240968150000000</t>
  </si>
  <si>
    <t>AWEN HMMKR 2013 03.0 1 0063341318150000000</t>
  </si>
  <si>
    <t>AJAT SUDRAJATMTG 2011 03.0 1 03 481040805121845500</t>
  </si>
  <si>
    <t>ANI SUMARNIMKR 2012 03.0 1 042604111345000000</t>
  </si>
  <si>
    <t>YANTI RASMAWATIMKR 2011 03.0 1 03 69924090750000000</t>
  </si>
  <si>
    <t>RUSDANMKR 2013 03.0 1 023954138650000000</t>
  </si>
  <si>
    <t>PIPIH ANGGRAENIMKR 2013 03.0 1 006334131815000000</t>
  </si>
  <si>
    <t>UJANG RAMDANMKR 2012 03.0 1 042994112035000000</t>
  </si>
  <si>
    <t>AAN SUGANDAMKR 2013 03.0 1 006334131875000000</t>
  </si>
  <si>
    <t>HERLI KUSWANTOMKR 2011 03.0 1 03 69924090730000000</t>
  </si>
  <si>
    <t>ASEP IDINGMKR 2012 03.0 1 049104115125000000</t>
  </si>
  <si>
    <t>RUKMINIMKR 2011 03.0 1 03 69924090750000000</t>
  </si>
  <si>
    <t>JAJANGMKR 2012 03.0 1 062024121135000000</t>
  </si>
  <si>
    <t>DEDI MULYADIMKR 2012 03.0 1 063404122620000000</t>
  </si>
  <si>
    <t>ASEP TAUPIK ROHMANMKR 2012 03.0 1 063404122650000000</t>
  </si>
  <si>
    <t>TAUFIK SOLIHINMKR 2012 03.0 1 075224127120000000</t>
  </si>
  <si>
    <t>RONI SYAHRONIMKR 2013 03.0 1 02395 4138635000000</t>
  </si>
  <si>
    <t>JAMINGUNMKR 2013 03.0 1 006334131830000000</t>
  </si>
  <si>
    <t>ANDRI SUPRIYANTOMKR 2012 03.0 1 075524127120000000</t>
  </si>
  <si>
    <t>ARMANTOMKR 2013 03.0 1 029754141410000000</t>
  </si>
  <si>
    <t>FERY FERNANDOMKR 2012 03.0 1 0439141122120000000</t>
  </si>
  <si>
    <t>JAMINGUNMKR 2013 03.0 1 0297541414140000000</t>
  </si>
  <si>
    <t>RAYA MUDA HARAHAPMKR 2012 03.0 1 075524127115000000</t>
  </si>
  <si>
    <t>TAUFIK HIDAYATMKR 2012 03.0 1 024604103125000000</t>
  </si>
  <si>
    <t>WIYANTIMKR 2013 03.0 1 0126041347200000000</t>
  </si>
  <si>
    <t>ROHMIMKR 2013 03.0 1 0251541390250000000</t>
  </si>
  <si>
    <t>ADE RAHMATMKR 2012 03.0 1 075224127150000000</t>
  </si>
  <si>
    <t>ABDUL KARIM   (CIKUPA)MKR 2009 03 0 1 03 14523996918000000</t>
  </si>
  <si>
    <t>ADANG M.A04 3349 03390656500000</t>
  </si>
  <si>
    <t>ADE SUMANTRIMKR 2009 03 0 1 03 156439979100000000</t>
  </si>
  <si>
    <t>ADUNG Bin SALAMMKR 2008 03.0 1 03 260239734100000000</t>
  </si>
  <si>
    <t>AGUS MUSLIMMKR 2009 03.0 1 03 00293982150000000</t>
  </si>
  <si>
    <t>AGUS SALIMMKR 2011 03.0 1 03 13554062515000000</t>
  </si>
  <si>
    <t>AGUS SUPRIATNAMKR 2009 03.0 1 03 29994010615000000</t>
  </si>
  <si>
    <t>AHMAD DAROBIMKR 2009 03 0 1 03 02283984950000000</t>
  </si>
  <si>
    <t>AHMAD JAJULIMKR 2009 03 0 1 03 19854001525000000</t>
  </si>
  <si>
    <t>ALI SOBARLIMKR 2009 03.0 1 03 24024004410000000</t>
  </si>
  <si>
    <t>ALIMBANG B MUKSIN04 2324 033970114000000</t>
  </si>
  <si>
    <t>ANDI ROHANDIMKR 2011 03.0 1 03 24004067215000000</t>
  </si>
  <si>
    <t>APIDMKR 2009 03.0 103 14523996950000000</t>
  </si>
  <si>
    <t>ARMANTOMTG 2010 03.0 1 03 10454028074164046</t>
  </si>
  <si>
    <t>ASKARIMKR 2009 03 0 1 03 04683987120000000</t>
  </si>
  <si>
    <t>ASNAWATIMKR 2009 03 0 1 03 09433993020000000</t>
  </si>
  <si>
    <t>ATOH ACIH HUDORIMKR 2009 03 0 1 03 14523996912000000</t>
  </si>
  <si>
    <t>AWING ARMAWI, SHMKR 2009 03.0 1 03 00293982150000000</t>
  </si>
  <si>
    <t>BADRIAHMKR 2010 03 0 1 03 3830404875000000</t>
  </si>
  <si>
    <t>BAI SULASMIMKR 2009 03 0 1 03 0468 3987125000000</t>
  </si>
  <si>
    <t>BUSTAMIMKR 2009 03 0 1 03 14593996975000000</t>
  </si>
  <si>
    <t>CV  PRIMA USAHA04 0516 0338591120000000</t>
  </si>
  <si>
    <t>CV JAYA UTAMA M04 1662 033963713210350</t>
  </si>
  <si>
    <t>CV PASIR INTANKBG.2008.03 010332273980624560415</t>
  </si>
  <si>
    <t>CV SWADAYA / DADI M04 0275 0338177750000000</t>
  </si>
  <si>
    <t>CV. MAHKOTA IBU (HM NURI)04 0918 03 39586200000000</t>
  </si>
  <si>
    <t>DARLIS KOTO04 3177 033907050000000</t>
  </si>
  <si>
    <t>DAYAT SUDRAJATMKR 2011 03 0 1 03 24004067215000000</t>
  </si>
  <si>
    <t>DEDEN FIRMANMKR 2009 03 0 1 03 26023973460000000</t>
  </si>
  <si>
    <t>DESI W.04 1851 033965785000000</t>
  </si>
  <si>
    <t>DESI WIDIYATININGSIHMKR 2009 03.0 1 03 00293982150000000</t>
  </si>
  <si>
    <t>DUDUNGMTG 2010 03.0 1 03 03984021785315860</t>
  </si>
  <si>
    <t>EBIN Bin B ASTA04 1851 033965710000000</t>
  </si>
  <si>
    <t>EDI AMSARMKR 2008 03.0 1 03 26023973450000000</t>
  </si>
  <si>
    <t>EDI CHUMAEDI04 0369 033950710000000</t>
  </si>
  <si>
    <t>EFENDI SOFWANMKR 2009 03 0 1 03 227440087100000000</t>
  </si>
  <si>
    <t>EHA SETIAWATIMKR 2009 03 0 1 03 14593996985000000</t>
  </si>
  <si>
    <t>ELAH JUHAERAHMKR 2010 03.0 1 03 30244043510000000</t>
  </si>
  <si>
    <t>EMAN SUHERMANMKR 2009 03 0 1 03 094339930100000000</t>
  </si>
  <si>
    <t>EMMA AENUL CHAERIYAHMKR 2009 03.0 103 094339930100000000</t>
  </si>
  <si>
    <t>ENDANG04 3344 03394087441834</t>
  </si>
  <si>
    <t>ENDANG04 3344 03394083242961</t>
  </si>
  <si>
    <t>ENDANGMKR 2009 03.0 1 03 15643997932000000</t>
  </si>
  <si>
    <t>ENDANG ISMAILMKR 2009 03 0 1 03 14523996910000000</t>
  </si>
  <si>
    <t>ENDIN KOMARUDIN04 1851 033965740000000</t>
  </si>
  <si>
    <t>ENENG ALAWIAHMKR 2009 03.0 10 3 31124012312000000</t>
  </si>
  <si>
    <t>ENGKUN KURNIA04 2437 033971515000000</t>
  </si>
  <si>
    <t>ENTJEP MUNADJATMKR 2011 03.0 1 03 54754082835000000</t>
  </si>
  <si>
    <t>ENTONG WAHYUDINMKR 2009 03.0 1 03 00293982120000000</t>
  </si>
  <si>
    <t>ERFAN SETIAWANMKR 2009 03 0 1 03 348340161100000000</t>
  </si>
  <si>
    <t>ERNA SUHAELAHMKR 2009 03 01 03 02283984925000000</t>
  </si>
  <si>
    <t>ERNAWATIMKR 2009 03.0 1 03 15643997910000000</t>
  </si>
  <si>
    <t>GVL YAMES FACHRUDINMKR 2009 03 0 1 03 09433993020000000</t>
  </si>
  <si>
    <t>H. BUCKHORIMKR 2009 03.0 103 156439979100000000</t>
  </si>
  <si>
    <t>H. ENCEP MARGANIMKR 2008 03 0 1 03 26023973421000000</t>
  </si>
  <si>
    <t>H. SALEHMKR 2009 03.0 1 03 19854001525000000</t>
  </si>
  <si>
    <t>HERI BUKHORIMKR 2008 03.0 1 03 26023973475000000</t>
  </si>
  <si>
    <t>HERMANSYAH EROCEMKR 2009 03.0 1 03 15643997925000000</t>
  </si>
  <si>
    <t>Hj BAINAHMKR 2009 03.0 103 02283984922000000</t>
  </si>
  <si>
    <t>Hj. ENDENMKR 2009 03.0 10 3 00383982150000000</t>
  </si>
  <si>
    <t>HJ. ILA HERNIAWATIMKR 2009 03 0 1 03 145239969100000000</t>
  </si>
  <si>
    <t>HJ. NONENG S04 1158 0338546100000000</t>
  </si>
  <si>
    <t>HJ. SUKRIYAHMKR 2011 03.0 1 03 3321407185000000</t>
  </si>
  <si>
    <t>HJ. UUM UMAMAHMKR 2009 03.0 1 03 27744008750000000</t>
  </si>
  <si>
    <t>IBROHIMMTG 2013 03.0 1 061414160076000000</t>
  </si>
  <si>
    <t>JAMHURIMKR 2008 03.0 1 03 276639755100000000</t>
  </si>
  <si>
    <t>JUBAEDAHMKR 2009 03.0 103 34834016115000000</t>
  </si>
  <si>
    <t>JUNHANIMKR 2009 03 0 1 03 145939969100000000</t>
  </si>
  <si>
    <t>KABIB04 3344 03394086734771</t>
  </si>
  <si>
    <t>KASTOLANIMKR 2009 03 0 1 03 09433993050000000</t>
  </si>
  <si>
    <t>LATIFAHMKR 2009 03 0 1 03 14523996912000000</t>
  </si>
  <si>
    <t>LELAMKR 2009 03 0 1 03 29994010610000000</t>
  </si>
  <si>
    <t>M. SUBALI Al BATANIMKR 2009 03 0 1 03 14524069935000000</t>
  </si>
  <si>
    <t>M. UKINMKR 2009 03.0 103 29994010660000000</t>
  </si>
  <si>
    <t>MAMADMKR 2009 03.0 1 03 24024004420000000</t>
  </si>
  <si>
    <t>MITHAFUL A YANIMKR 2009 03.0 1 03 164399793650000000</t>
  </si>
  <si>
    <t>MOCH KAMRANMKR 2010 03.0 1 03 29534042125000000</t>
  </si>
  <si>
    <t>MOCH KOSWARAMKR 2009 03.0 1 03 27744008710000000</t>
  </si>
  <si>
    <t>MUHAEDI04 3349 03390654000000</t>
  </si>
  <si>
    <t>MUHAMMAD NASIRMKR 2008 03.0 1 03 26023973450000000</t>
  </si>
  <si>
    <t>MUHAMMAD NURMKR 2009 03.0 1 03 15643997950000000</t>
  </si>
  <si>
    <t>MUHTADIUMU 2009 03.0 1 03 277840106500000000</t>
  </si>
  <si>
    <t>MULYADI MKR 2012 03.0 1 04874094530000000</t>
  </si>
  <si>
    <t>MULYADI ROYALUMU 2011 03.0 1 03 041040561275000000</t>
  </si>
  <si>
    <t>MUNAJAT04 3349 03390657500000</t>
  </si>
  <si>
    <t>MUSTARI PERMANAMKR 2009 03.0 1 03 15643997910000000</t>
  </si>
  <si>
    <t>NAAH04 3349 033906510000000</t>
  </si>
  <si>
    <t>NANA FITRIANAMKR 2009 03 0 1 03 04683987120000000</t>
  </si>
  <si>
    <t>NANAN JUMHANAMKR 2009 03.0 1 03 00293982125000000</t>
  </si>
  <si>
    <t>NENDEN MELATIMKR 2009 03.0 1 03 1564399795000000</t>
  </si>
  <si>
    <t>NINA ROSDIANAMKR 2009 03.0 1 03 00293982125000000</t>
  </si>
  <si>
    <t>NURDINMKR 2009 03 0 1 03 14523996925000000</t>
  </si>
  <si>
    <t>NURJENMKR 2010 03.0 1 3 30244043515000000</t>
  </si>
  <si>
    <t>OJI SAHROJIMKR 2009 03.0 103 04683987125000000</t>
  </si>
  <si>
    <t>OMAMKR 2009 03 0 1 03 094339930100000000</t>
  </si>
  <si>
    <t>PT BINTANG MEGAH METROPOLIS04 1683 033953547449040</t>
  </si>
  <si>
    <t>PT BINTANG MEGAH METROPOLIS04 2327 0339748500000000</t>
  </si>
  <si>
    <t>PT PRISMA KENCANA UTAMA KBG.2009.03 010300853982984000000</t>
  </si>
  <si>
    <t>PURNOMO BUDI UTOMOMKR 2009 03.0 1 03 15643997970000000</t>
  </si>
  <si>
    <t>RASINAH04 3349 033906510000000</t>
  </si>
  <si>
    <t>ROSADIMTG 2013 03.0 1 0176041355101291667</t>
  </si>
  <si>
    <t>RUDI SETIAWANMKR 2009 03.0 1 03 27744008710000000</t>
  </si>
  <si>
    <t>SADELIMKR 2011 03.0 1 03 05004056720000000</t>
  </si>
  <si>
    <t>SAEPUDINMKR 2009 03.0 1 03 00293982110000000</t>
  </si>
  <si>
    <t>SA'IMKR 2009 03.0 1 03 24024004485000000</t>
  </si>
  <si>
    <t>SAMUNMKR 2009 03.0 1 03 15643997910000000</t>
  </si>
  <si>
    <t>SARDANMKR 2009 03.0 1 03 145939969100000000</t>
  </si>
  <si>
    <t>SARJA04 3349 033906510000000</t>
  </si>
  <si>
    <t>SARNATAMKR 2009 03 0 1 03 04683987125000000</t>
  </si>
  <si>
    <t>SARNIAH04 3344 03394088968000</t>
  </si>
  <si>
    <t>SITI MASITOHMKR 2009 03 0 1 03 14523996920000000</t>
  </si>
  <si>
    <t>SITI SAADAHMKR 2009 03.0 1 03 00293982115000000</t>
  </si>
  <si>
    <t>SUHANDIMTG 2013 03.0 1 058004157550645833</t>
  </si>
  <si>
    <t>SULAEMANMKR 2009 03 0 1 03 046839871100000000</t>
  </si>
  <si>
    <t>SUMANTRIMKR 2009 03.0 1 03 19854001515000000</t>
  </si>
  <si>
    <t>SUPARMAN04 3349 033906510000000</t>
  </si>
  <si>
    <t>SUPRIATNAMKR 2009 03 0 1 03 1452399695000000</t>
  </si>
  <si>
    <t>SURYANAMKR 2011 03.0 1 03 41204075312000000</t>
  </si>
  <si>
    <t>SUSI SUARSIHMKR 2009 03.0 1 03 04683987120000000</t>
  </si>
  <si>
    <t>SUTISNA M YUSUFMKR 2009 03 0 1 03 00293982130000000</t>
  </si>
  <si>
    <t>SYARIPUDIN IBNU SALEHMKR 2009 03.0 1 03 19854001550000000</t>
  </si>
  <si>
    <t>TB YASIN ABKHORIMKR 2009 03.0 103 24024004485000000</t>
  </si>
  <si>
    <t>TITA ISMALITAMKR 2009 03.0 1 03 24024004425000000</t>
  </si>
  <si>
    <t>TITI SUMIATIMKR 2009 03 0 1 03 0943399307000000</t>
  </si>
  <si>
    <t>TONO KARTONOMTG 2009 03.0 1 0324064004440000000</t>
  </si>
  <si>
    <t>UCU SUBANIAHMKR 2009 03.0 1 03 00293982130000000</t>
  </si>
  <si>
    <t>UDIN SUDARSANAMKR 2009 03.0 1 03 00383982125000000</t>
  </si>
  <si>
    <t>UMAR  MKR 2009 03 0 1 03 0468398715000000</t>
  </si>
  <si>
    <t>UMAR DANI JUNAEDIMKR 2009 03.0 1 03 19854001525000000</t>
  </si>
  <si>
    <t>USMAN BIN SUARSOMKR 2009 03.0 1 03 15643997915000000</t>
  </si>
  <si>
    <t>UUF AHMAD04 3349 03390656000000</t>
  </si>
  <si>
    <t>WAHYUMKR 2009 03.0 1 03 00293982112000000</t>
  </si>
  <si>
    <t>WAWAN GUNAWANMKR 2009 03 0 1 03 02283984925000000</t>
  </si>
  <si>
    <t>WAWAN RIDWANMKR 2010 03 0 1 03 29534042149000000</t>
  </si>
  <si>
    <t>WIDODOMKR 2009 03 0 1 03 1459399698000000</t>
  </si>
  <si>
    <t>WIWIN HANDAYANIMKR 2009 03 0 1 03 09433993015000000</t>
  </si>
  <si>
    <t>YUDHI HARDIANUMU 2009 03.0 1 03 299840106200000000</t>
  </si>
  <si>
    <t>YUDI WAHYUDINMKR 2009 03.0 1 03 19854001510000000</t>
  </si>
  <si>
    <t>CV. GARAS PRANSISCO04.3481.0339077145000000</t>
  </si>
  <si>
    <t>CV. PASIR GARUNG04.3482.033907793000000</t>
  </si>
  <si>
    <t>CV. ZEINNATA04.3481.0339078135000000</t>
  </si>
  <si>
    <t>TOTON EFENDIMKR 2009 03 0 1 03 03283986340000000</t>
  </si>
  <si>
    <t>SARHANIMKR 2009 03 0 1 03 03283986349000000</t>
  </si>
  <si>
    <t>TOYIB H.RMKR 2009 03 0 1 03 047639871100000000</t>
  </si>
  <si>
    <t>ITONMKR 2009 03 0 1 03 062039891100000000</t>
  </si>
  <si>
    <t>HERMANMKR 2009 03 0 1 03 150539974100000000</t>
  </si>
  <si>
    <t>HIDAYATMKR 2009 03 0 1 03 15053997425000000</t>
  </si>
  <si>
    <t>UNEK JUNAEDIMKR 2009 03 0 1 03 20394001735000000</t>
  </si>
  <si>
    <t>SUTARYATMKR 2009 03 0 1 03 28194009345000000</t>
  </si>
  <si>
    <t>HENDI &amp; KOMARIAHMKR 2009 03 0 1 03 28194009345000000</t>
  </si>
  <si>
    <t>ANIS SOPIAHMKR 2009 03 0 1 03 06203989185000000</t>
  </si>
  <si>
    <t>PURWAWIJAYAMKR 2009 03 0 1 03 150539974100000000</t>
  </si>
  <si>
    <t>NURHAYATIMKR 2009 03 0 1 03 20394001740000000</t>
  </si>
  <si>
    <t>IKA SANTIKAMKR 2009 03 0 1 03 20394038250000000</t>
  </si>
  <si>
    <t>JAKA SUJAKAMKR 2009 03 0 1 03 28194009391917000</t>
  </si>
  <si>
    <t>AYIP YUSRIMKR 2009 03 0 1 03 062039891125000000</t>
  </si>
  <si>
    <t>CV SURYA JAYA ABADIKTR 2009 03 0 1 03 166940329125000000</t>
  </si>
  <si>
    <t>ENDIN NURYADINMKR 2009 03 0 1 03 047639871107000000</t>
  </si>
  <si>
    <t>IBNU MALIKMKR 2009 03 0 1 03 15053997478000000</t>
  </si>
  <si>
    <t>TATING LIES YUNIAWATIMKR 2009 03 0 1 03 31834012737000000</t>
  </si>
  <si>
    <t>ENDANMKR 2009 03 0 1 03 150539974298000000</t>
  </si>
  <si>
    <t>MAMATMKR 2009 03 0 1 03 150539974300000000</t>
  </si>
  <si>
    <t>RENDI RAMDANUMU 2009 03 0 1 03 348840161175000000</t>
  </si>
  <si>
    <t>INGGIT DAHLIAUMU 2009 03 0 1 03 275540087200000000</t>
  </si>
  <si>
    <t>KSU  AL-FURQONMKR 2009 03 0 1 03 150539853150000000</t>
  </si>
  <si>
    <t>CV. SITI ROHMAHUMU 2009 03 0 1 03 010739833250000000</t>
  </si>
  <si>
    <t>YAYUMKR 2009 03 0 1 03 35844017535000000</t>
  </si>
  <si>
    <t>SAHROJIMKR 2009 03 0 1 03 35844017215000000</t>
  </si>
  <si>
    <t>SANURIUMU 2009 03 0 1 03 31834012835000000</t>
  </si>
  <si>
    <t>MAUNAHMKR 2009 03 0 1 03 03283986325000000</t>
  </si>
  <si>
    <t>EKO CHANDRA ISKMKR 2009 03 0 1 03 11414028785000000</t>
  </si>
  <si>
    <t>KOKO KOMARUDIN MKR 2009 03 0 1 03 06203989149000000</t>
  </si>
  <si>
    <t>LILIS SUSILAENIMKR 2009 03 0 1 03 15053997425000000</t>
  </si>
  <si>
    <t>NURDINMKR 2009 03 0 1 03 15053997436000000</t>
  </si>
  <si>
    <t>SARWITIMKR 2009 03 0 1 03 15053997415000000</t>
  </si>
  <si>
    <t>ATIK ROHATIMKR 2009 03 0 1 03 15053997430000000</t>
  </si>
  <si>
    <t>UDIN RAPIUDINMKR 2009 03 0 1 03 35844017535000000</t>
  </si>
  <si>
    <t>MUHAMAD UNARIMKR 2009 03 0 1 03 15053997450000000</t>
  </si>
  <si>
    <t>ENO SMKR 2009 03 0 1 03 15053997410000000</t>
  </si>
  <si>
    <t>PARID MUKIM MTG 2009 03,0 1 03 22494003275000000</t>
  </si>
  <si>
    <t>NENENG MARGAWATIUMU 2009 03.0 1 03 31834012720000000</t>
  </si>
  <si>
    <t>SUNINGSIHUMU 2009 03.0 1 03 3183401275000000</t>
  </si>
  <si>
    <t>HERMANMKR 2009 03.0 1 03 28194009360000000</t>
  </si>
  <si>
    <t>EPENG SURYANIUMU 2009 03.0 1 03 31834012745000000</t>
  </si>
  <si>
    <t>APUDMKR 2009 03.0 1 03 28194009347000000</t>
  </si>
  <si>
    <t>IIS YULIAWATIMKR 2010 03.0 1 03 463240224100000000</t>
  </si>
  <si>
    <t>PADILMKR 2010 03 0 1 03 14274030825000000</t>
  </si>
  <si>
    <t>HJ. LILISMKR 2010 03 0 1 03 101040276100000000</t>
  </si>
  <si>
    <t>MUKRI BIN KARDIMKR 2009 03. 0 1 03 04764108775000000</t>
  </si>
  <si>
    <t>SARIPUDIN HIDAYATMKR 2009 03. 0 1 03 04764108780000000</t>
  </si>
  <si>
    <t>DAYAT BIN DULKAERMKR 2010 03 . 0 1 03 10104100750000000</t>
  </si>
  <si>
    <t>ELLY SUTARSIHMKR 2009 03. 0 1 03 35844017550000000</t>
  </si>
  <si>
    <t>EMBOY ASTRAWINATAMKR 2009 03. 0 1 03 35844017511000000</t>
  </si>
  <si>
    <t>ARMAJAYAMKR 2009 03. 0 1 03 062039891100000000</t>
  </si>
  <si>
    <t>H. JUHRI YAHYAUMU 2010 03. 0 1 03 285940415300000000</t>
  </si>
  <si>
    <t>M ARIFUMU 2010 03.0 1 03 115340288330000000</t>
  </si>
  <si>
    <t>HENDRA JUANDAUMU 2009 03.0 1 03 358640175330000000</t>
  </si>
  <si>
    <t>CV NIBA RAYAKTR 2009 03.0 1 03 600140858149000000</t>
  </si>
  <si>
    <t>ANDI MAULANAUMU 2009 03.0 1 03 317840127242000000</t>
  </si>
  <si>
    <t>DEPI KURNIAWANMKR 2011 03.0 1 03 3141407147000000</t>
  </si>
  <si>
    <t>HERMANMKR 2010 03.0 1 03 12864030115000000</t>
  </si>
  <si>
    <t>SRI IDA LUMONGGAPMKR 2009 03.0 1 03 20394001785000000</t>
  </si>
  <si>
    <t>ISMATMKR 2010 03.0 1 03 11414028720000000</t>
  </si>
  <si>
    <t>IDA FARIDAMKR 2009 03.0 1 03 15053997445000000</t>
  </si>
  <si>
    <t>O. HASBULLAH. H.MKR 2010 03.0 1 03 11414028740000000</t>
  </si>
  <si>
    <t>SITI JUHAENIMKR 2010 03.0 1 03 1141402875000000</t>
  </si>
  <si>
    <t>CECEP MULYADI WMKR 2009 03.0 1 03 06203989158000000</t>
  </si>
  <si>
    <t>INA FARLINAUMU 2010 03.0 1 03 010240191150000000</t>
  </si>
  <si>
    <t>YAYAT SUNARYAUMU 2010 03.0 1 03 11544028875000000</t>
  </si>
  <si>
    <t>CIPTA PUTRA MANDIRIUMU 2009 03.0 1 03 31834012732000000</t>
  </si>
  <si>
    <t>JUHENDIMKR 2010 03.0 1 03 14274030825000000</t>
  </si>
  <si>
    <t>CEP DIANMKR 2010 03.0 1 03 14274030825000000</t>
  </si>
  <si>
    <t>J SUBAYANDIMKR 2010 03.0 1 03 14274030855000000</t>
  </si>
  <si>
    <t>CV DIANDRI PRATAMA MANDIRI (DIANA)UMU 2009 03.0 1 03 275740087120000000</t>
  </si>
  <si>
    <t>MOCH SAEPULLAHMKR 2011 03.0 1 03 38664074480000000</t>
  </si>
  <si>
    <t>NENIH NURAENIH malingpingMKR 2010 03.0 1 03 227340372100000000</t>
  </si>
  <si>
    <t>UCI SANUSIMKR 2010 03.0 1 03 04404021821000000</t>
  </si>
  <si>
    <t>GAOS SULALAMUMU 2011 03.0 1 03 13614062580000000</t>
  </si>
  <si>
    <t>SUDIRMANUMU 2011 03.0 1 03 261340690500000000</t>
  </si>
  <si>
    <t>BEDAHMKR 2010 03.0 1 03 44514051817000000</t>
  </si>
  <si>
    <t>AMELIA NURBAYANIMKR 2011 03.0 1 03 68774090020000000</t>
  </si>
  <si>
    <t>DAMANMKR 2011 03.0 1 03 68774090040000000</t>
  </si>
  <si>
    <t>HJ ENTIK MAEMUNAHMKR 2011 03.0 1 03 67304089325000000</t>
  </si>
  <si>
    <t>SURYADIMTG 2010 03.0 1 03 136540304253666875</t>
  </si>
  <si>
    <t>SUHAERIMKR 2010 03.0 1 03 11414028775000000</t>
  </si>
  <si>
    <t>EVA SOFIANTYMKR 2011 03.0 1 03 18504033960000000</t>
  </si>
  <si>
    <t>FATONIMTG 2009 03.0 1 03 22484003265446054</t>
  </si>
  <si>
    <t>BEDAH malingpingMKR 2009 03.0 1 28214009317000000</t>
  </si>
  <si>
    <t>MALEHMTG 2010 03.0 1 03 13654030439586398</t>
  </si>
  <si>
    <t>RASIMANMTG 2012 03.0 1 0635641232132000808</t>
  </si>
  <si>
    <t>CATHARINA KAINMTG 2012 03.0 1 053574116967014475</t>
  </si>
  <si>
    <t>ENI NURHAENI (BPKAD Lebak)MTG 2013 03.0 1 0308441417151937500</t>
  </si>
  <si>
    <t>ADE SUMARDIMTG 2010 03.0 1 03 070840252304400250</t>
  </si>
  <si>
    <t>SARINAHMKR 2012 03.0 1 035314107820000000</t>
  </si>
  <si>
    <t>ISONMKR 2011 03.0 1 03 49604080540000000</t>
  </si>
  <si>
    <t>A. CACA WITARSA ( Bayah )MKR 2013 03.0 1 0106541332250000000</t>
  </si>
  <si>
    <t>MURDI HENDRIYADIMTG 2011 03.0 1 03 36784073650751792</t>
  </si>
  <si>
    <t>NUROHIMMKR 2013 03.0 1 004684129660000000</t>
  </si>
  <si>
    <t>LISNAMKR 2012 03.0 1 036964108750000000</t>
  </si>
  <si>
    <t>ANANG ALI MASTURMKR 2013 03.0 1 004774129670000000</t>
  </si>
  <si>
    <t>TATINGMKR 2013 03.0 1 004684129630000000</t>
  </si>
  <si>
    <t>SUHERMANMKR 2012 03.0 1 029154105250000000</t>
  </si>
  <si>
    <t>AGUS RUKMANA malingpingMKR 2012 03.0 1 036974108750000000</t>
  </si>
  <si>
    <t>UJANG SUPARMAN malingpingMKR 2012 03.0 1 049554115238000000</t>
  </si>
  <si>
    <t>MUSMULYADI malingpingMKR 2011 03.0 1 004954094560000000</t>
  </si>
  <si>
    <t>UJANG NUR SAPRUDINMKR 2012 03.0 1 0483141148100000000</t>
  </si>
  <si>
    <t>ISEP SAEPUDINMKR 2012 03.0 1 0291241052250000000</t>
  </si>
  <si>
    <t>TATI SURYANIMKR 2013 03.0 1 0169341354250000000</t>
  </si>
  <si>
    <t>ISAKMKR 2013 03.0 1 016934135430000000</t>
  </si>
  <si>
    <t>REDI KURNIADIMKR 2013 03.0 1 016934135460000000</t>
  </si>
  <si>
    <t>SUHENDIMKR 2013 03.0 1 010654133250000000</t>
  </si>
  <si>
    <t>ENDANG HERMAWANMKR 2013 03.0 1 016934135430000000</t>
  </si>
  <si>
    <t>YOGA GUMELAR PURNAMAMKR 2013 03.0 1 010654133250000000</t>
  </si>
  <si>
    <t>SURYADIMKR 2013 03.0 1 0169341354100000000</t>
  </si>
  <si>
    <t>UDING BAHRUDINMKR 2013 03.0 1 0247941389250000000</t>
  </si>
  <si>
    <t>TURIPMKR 2012 03.0 1 063124121830000000</t>
  </si>
  <si>
    <t>ANDRI SUPRIYANTOMKR 2013 03.0 1 010654133225000000</t>
  </si>
  <si>
    <t>ARMANTOMKR 2013 03.0 1 010654133250000000</t>
  </si>
  <si>
    <t>FERY FERNANDOMKR 2013 03.0 1 010654133240000000</t>
  </si>
  <si>
    <t>JAMINGUNMKR 2013 03.0 1 010654133230000000</t>
  </si>
  <si>
    <t>RAYA MUDA HARAHAPMKR 2013 03.0 1 026394139625000000</t>
  </si>
  <si>
    <t>TAUFIK HIDAYATMKR 2013 03.0 1 016914135425000000</t>
  </si>
  <si>
    <t>WIYANTIMKR 2013 03.0 1 016094135426000000</t>
  </si>
  <si>
    <t>ROHMIMKR 2013 03.0 1 016094135442000000</t>
  </si>
  <si>
    <t>SETIONOMKR 2012 03.0 1 0354341078160000000</t>
  </si>
  <si>
    <t>FERY FERNANDOMKR 2013 03.0 1 000604128230000000</t>
  </si>
  <si>
    <t>RINI KULSUMAWATIMKR 2013 03.0 1 016934135460000000</t>
  </si>
  <si>
    <t>AJAT HIDAYATMTG 2011 03.0 1 03 02054055460000000</t>
  </si>
  <si>
    <t>ALAMMTG 2010 03.0 1 03 23734038281000000</t>
  </si>
  <si>
    <t>H. ARRY SADMOKOMTG 2009 03.0 1 03 35034016859000000</t>
  </si>
  <si>
    <t>INDRA KURNIAWANMTG 2009 03.0 1 03 30024010650000000</t>
  </si>
  <si>
    <t>ROTUA HARMONANGAN SIREGARMTG 2011 03.0 1 03 42454051150000000</t>
  </si>
  <si>
    <t>SOLIHINMTG 2011 03.0 1 03 06734057871000000</t>
  </si>
  <si>
    <t>SUPRIYADIMTG 2010 03.0 1 03 30794043886000000</t>
  </si>
  <si>
    <t>TURIPMTG 2010 03.0 1 03 01024054660000000</t>
  </si>
  <si>
    <t>ANDRI SUPRIYANTOMTG 2010 03.0 1 03 42454051150000000</t>
  </si>
  <si>
    <t>ARMANTOMTG 2009 03.0 1 03 26904008550437500</t>
  </si>
  <si>
    <t>FERY FERNANDOMKR 2011 03.0 1 03 60134085875000000</t>
  </si>
  <si>
    <t>JAMINGUNMKR 2011 03.0 1 03 65754088920000000</t>
  </si>
  <si>
    <t>RAYA MUDA HARAHAPMKR 2011 03.0 1 03 134340623100000000</t>
  </si>
  <si>
    <t>TAUFIK HIDAYATMKR 2011 03.0 1 03 65754088940000000</t>
  </si>
  <si>
    <t>WIYANTIMKR 2012 03.0 1 041744110850000000</t>
  </si>
  <si>
    <t>ROHMIMTG 2011 03.0 1 03 66144089186278046</t>
  </si>
  <si>
    <t>SETIONOMTG 2013 03.0 1 068234163240614567</t>
  </si>
  <si>
    <t>TITI MINARSIHMKR 2012 03.0 1 045144113040000000</t>
  </si>
  <si>
    <t>JAJANG SAEPUDINMKR 2012 03.0 1 0304841057170000000</t>
  </si>
  <si>
    <t>UMIYANAHMKR 2013 03.0 1 023364138350000000</t>
  </si>
  <si>
    <t>ROTUA HARMONANGAN SIREGARMKR 2012 03.0 1 0674741235220000000</t>
  </si>
  <si>
    <t>TITI MINARSIHMKR 2012 03.0 1 03 5004107535000000</t>
  </si>
  <si>
    <t>AJAT HIDAYATMTG 2011 03.0 1 03 614340875117787077</t>
  </si>
  <si>
    <t>ROHMAN SUPRIATNAMKR 2012 03.0 1 0350041075250000000</t>
  </si>
  <si>
    <t>ALAMMTG 2011 03.0 1 03 444340770101537916</t>
  </si>
  <si>
    <t>BUDIMKR 2011 03.0 1 03 641740885100000000</t>
  </si>
  <si>
    <t>WINE SUMIATIMKR 2011 03.0 1 03 50474080930000000</t>
  </si>
  <si>
    <t>SETIONOMTG 2010 03.0 1 03 455840525101537917</t>
  </si>
  <si>
    <t>TITI MINARSIHMTG 2010 03.0 1 03 35124046596514854</t>
  </si>
  <si>
    <t>AHMAD DODIMTG 2010 03.0 1 03 30104042786355396</t>
  </si>
  <si>
    <t>ALAMMTG 2010 03.0 1 03 45584052588339003</t>
  </si>
  <si>
    <t>INDRA KURNIAWANMTG 2010 03.0 1 03 17294033369065220</t>
  </si>
  <si>
    <t>ROTUA HARMONANGAN SIREGARMTG 2014 03.0 1 0143541754104394792</t>
  </si>
  <si>
    <t>SANITA EPENDIMTG 2011 03.0 1 03 50304080993417340</t>
  </si>
  <si>
    <t>RAYA MUDA HARAHAPMTG 2013 03.0 1 0094141327148776250</t>
  </si>
  <si>
    <t>USEP SULAEMANMKR 2012 03.0 1 035034107525000000</t>
  </si>
  <si>
    <t>WAWAN SETIAWANMKR 2013 03.0 1 007134132335000000</t>
  </si>
  <si>
    <t>ULA SULASTRIMKR 2012 03.0 1 066374123310000000</t>
  </si>
  <si>
    <t>D. SUHANDAMKR 2012 03.0 1 0350041075250000000</t>
  </si>
  <si>
    <t>AGUS RIADIMTG 2010 03.0 1 03 30114042776195938</t>
  </si>
  <si>
    <t>HOUL04 0842 0339575250000000</t>
  </si>
  <si>
    <t>AA SUPRIATNA04.1444.033923150000000</t>
  </si>
  <si>
    <t>ISEP DANUWIJAYA04.2284.0338968150000000</t>
  </si>
  <si>
    <t>AI HAFRINA04.2513.033898049000000</t>
  </si>
  <si>
    <t>PT. SARIASIH TUNGGAL JAYA04.2998.03390241500000000</t>
  </si>
  <si>
    <t>PT PANORAMA ALAM DAGO04.1169.0338517650000000</t>
  </si>
  <si>
    <t>PT BINA REKA USAHA04.0262.0338418695000000</t>
  </si>
  <si>
    <t>CV JENGKAR JAYA04.2871.033867180000000</t>
  </si>
  <si>
    <t>ANJAR WIBOWO 04.2802.033933915000000</t>
  </si>
  <si>
    <t>ADE SAPAAT04 0190 03396015000000</t>
  </si>
  <si>
    <t>DADANG YANA SUMPENAMKR 2009 03 01 03 027239857200000000</t>
  </si>
  <si>
    <t>CV CITARUM (H. IIN SONY ARIFIN )MKR 2009 03 01 03 03063986050000000</t>
  </si>
  <si>
    <t>KAYA SUPRIYATNA04 1712 023964610000000</t>
  </si>
  <si>
    <t>CV JEMBAR RAHAYU MKR 2009 03 0 1 03 154939976150000000</t>
  </si>
  <si>
    <t>IKIN MUTAKINMKR 2009 03 0 1 03 093639930488000000</t>
  </si>
  <si>
    <t>DAAN PANDIAWAN MSMKR 2009 03 0 1 03 09653993075000000</t>
  </si>
  <si>
    <t>CV SETRA SARI UTAMAMKR 2009 03 0 1 03 09653993050000000</t>
  </si>
  <si>
    <t>REMY AGAN UMU 2009 03 0 1 03 158939981150000000</t>
  </si>
  <si>
    <t>UJANG ROHMAT04 2182 03396885000000</t>
  </si>
  <si>
    <t>UDUNGMKR 2009 03.0 1 03 20214000450000000</t>
  </si>
  <si>
    <t>ERMANSYAH ALAMSYAH04 1083 0339601205000000</t>
  </si>
  <si>
    <t>ROMLI HIDAYATUMU 2009 03.0 1 03 28564009337264520</t>
  </si>
  <si>
    <t>SITI JUHROMTG 2010 03,0 1 03 301040427100000000</t>
  </si>
  <si>
    <t>SITI MUFLIHAHMTG 2010 03,0 1 03 30104042787000000</t>
  </si>
  <si>
    <t>CV PRASASTI EKSIS WALUYA ESTETIKAUMU 2009 03.0 1 03 113639962425000000</t>
  </si>
  <si>
    <t>DANI SETIAWANMTG 2011 03.0 1 03 02074054945403152</t>
  </si>
  <si>
    <t>SYAIDAH04 1598 033962950751667</t>
  </si>
  <si>
    <t>TATANG KURNIA MKR 2011 03.0 1 03 38284074315000000</t>
  </si>
  <si>
    <t>IIS ELAWATIMKR 2011 03.0 1 03 38294074315000000</t>
  </si>
  <si>
    <t>CAHYADIMKR 2011 03.0 1 03 59544085715000000</t>
  </si>
  <si>
    <t>SUNARYAMKR 2012 03.0 1 000804091350000000</t>
  </si>
  <si>
    <t>IMAS SUSILAWATI (45 THN)04 0949 033850240366667</t>
  </si>
  <si>
    <t>PANCAR PUTRANTOMTG 2010 03 0 1 03 13664030440000000</t>
  </si>
  <si>
    <t>MINA RUSMIATIMTG 2011 03.0 1 03 09724096332000000</t>
  </si>
  <si>
    <t>DURACHIMMTG 2010 03.0 1 03 30114042783307558</t>
  </si>
  <si>
    <t>ERNI YUSMAWATIMTG 2010 03.0 1 03 136640304101594583</t>
  </si>
  <si>
    <t>HEIZAR FATHONIMTG 2010 03.0 1 03 45584052576127688</t>
  </si>
  <si>
    <t>IWAN PRIATNAMTG 2009 03.0 1 03 36514017759940804</t>
  </si>
  <si>
    <t>NENI WINARNIMTG 2010 03.0 1 03 30114042778227829</t>
  </si>
  <si>
    <t>YETI SOLIHATUMU 2011 03.0 1 03 4091 – P141396243000000</t>
  </si>
  <si>
    <t>AMIR KASMIRIMTG 2010 03.0 1 03 03984021781742500</t>
  </si>
  <si>
    <t>BAHRUDINMTG 2010 03.0 1 03 07094025250751792</t>
  </si>
  <si>
    <t>AGUS SUPRIADIMTG 2009 03.0 1 03 22484003278578200</t>
  </si>
  <si>
    <t>DEDI MULYADIMTG 2012 03.0 1 0445941130134987360</t>
  </si>
  <si>
    <t>ELAN JAELANIMTG 2012 03.0 1 0133340980141400000</t>
  </si>
  <si>
    <t>TARSONOMTG 2009 03.0 1 03 36514017749428760</t>
  </si>
  <si>
    <t>DEDI KURNIADIMTG 2010 03.0 1 03 30104042772041393</t>
  </si>
  <si>
    <t>AAN KARLINAMTG 2011 03.0 1 03 61444087583202735</t>
  </si>
  <si>
    <t>MUHAMAD HUSNIMTG 2011 03.0 1 03 30684071465999104</t>
  </si>
  <si>
    <t>TIRTA YOGAMTG 2011 03.0 1 03 16764063965704166</t>
  </si>
  <si>
    <t>ABUL ABASMTG 2009 03.0 1 03 32364014054845910</t>
  </si>
  <si>
    <t>USEP MULYA PERMANAMTG 2010 03.0 1 03 30114042781275667</t>
  </si>
  <si>
    <t>ELI SUHAELIMTG 2012 03.0 1 0396741106187764362</t>
  </si>
  <si>
    <t>ENTIN SUMARTINAHMTG 2013 03.0 1 0231241383202583333</t>
  </si>
  <si>
    <t>SUMARDIMTG 2012 03.0 1 058704119773106220</t>
  </si>
  <si>
    <t>SULADIMTG 2011 03.0 1 03 32724071620183333</t>
  </si>
  <si>
    <t>RINI TRISNAWATIMKR 2012 03.0 1 019064100975000000</t>
  </si>
  <si>
    <t>LUKMANMKR 2012 03.0 1 0190641009100000000</t>
  </si>
  <si>
    <t>AYU DEWI PRASANTIMTG 2013 03.0 1 0162041354116437500</t>
  </si>
  <si>
    <t>ERNA FITRIANAMTG 2010 03.0 1 03 45584052577170843</t>
  </si>
  <si>
    <t>WIDA FARIDAMTG 2011 03.0 1 03 03914056076153438</t>
  </si>
  <si>
    <t>BEDAHMKR 2012 03.0 1 000774091320000000</t>
  </si>
  <si>
    <t>UUS USMANMTG 2010 03.0 1 03 30114042772132154</t>
  </si>
  <si>
    <t>HENDRAMTG 2013 03.0 1 0231241383116437500</t>
  </si>
  <si>
    <t>RUKMANAHMKR 2012 03.0 1 030524105720000000</t>
  </si>
  <si>
    <t>TOSIN GHOZALIMTG 2013 03.0 1 0095841327120537083</t>
  </si>
  <si>
    <t>TITA SETIAWATIMKR 2012 03.0 1 037904110235000000</t>
  </si>
  <si>
    <t>UU KARMINIMKR 2011 03.0 1 03 38284074320000000</t>
  </si>
  <si>
    <t>WAWAN KUSMAWANMKR 2011 03.0 1 03 42544077050000000</t>
  </si>
  <si>
    <t>TRESNA PERMADI DMTG 2011 03.0 1 03 533940826103568675</t>
  </si>
  <si>
    <t>H.M SYAMSOERIZAL SALEHMTG 2013 03.0 1 009534132745676612</t>
  </si>
  <si>
    <t>NASEP SOPIANMKR 2012 03.0 1 046244113130000000</t>
  </si>
  <si>
    <t>EUIS KURNIATIMKR 2012 03.0 1 042964112020000000</t>
  </si>
  <si>
    <t>AYI DARSONOMKR 2011 03.0 1 03 26974070040000000</t>
  </si>
  <si>
    <t>YUSUP QURTUBIMKR 2012 03.0 1 570441187200000000</t>
  </si>
  <si>
    <t>CACAN SUJANAMTG 2010 03.0 1 03 22874037465998671</t>
  </si>
  <si>
    <t>ADE YAYANMKR 2012 03.0 1 030874106425000000</t>
  </si>
  <si>
    <t>AYI DARSOMKR 2012 03.0 1 03 60874086520000000</t>
  </si>
  <si>
    <t>IYAN SOPIYANMKR 2012 03.0 1 03 64194088520000000</t>
  </si>
  <si>
    <t>ASEP RAHMAT TAUFIKMKR 2012 03.0 1 006184094910000000</t>
  </si>
  <si>
    <t>H. MOHAMAD SHOLEH DINATAMKR 2011 03.0 1 03 42914077040000000</t>
  </si>
  <si>
    <t>EDI JUNAEDIMKR 2011 03.0 1 03 42914077020000000</t>
  </si>
  <si>
    <t>ASEP TEDIMKR 2012 03.0 1 03523 4107820000000</t>
  </si>
  <si>
    <t>DADANG SRMKR 2012 03.0 1 018994100915000000</t>
  </si>
  <si>
    <t>DARYANAMKR 2012 03.0 1 030874106415000000</t>
  </si>
  <si>
    <t>H. MU'MINMKR 2012 03.0 1 018994100915000000</t>
  </si>
  <si>
    <t>HENDRA HIDAYATMKR 2012 03.0 1 050144115925000000</t>
  </si>
  <si>
    <t>DEDENGMKR 2012 03.0 1 030874106430000000</t>
  </si>
  <si>
    <t>YANI HERNIAMKR 2012 03.0 1 074714126945000000</t>
  </si>
  <si>
    <t>ADE EMUSMKR 2012 03.0 1 066374123330000000</t>
  </si>
  <si>
    <t>ENANG RUHIATMKR 2012 03.0 1 0747141269150000000</t>
  </si>
  <si>
    <t>ENA SUMPENAMKR 2012 03.0 1 006184094920000000</t>
  </si>
  <si>
    <t>FIANMKR 2012 03.0 1 042964112050000000</t>
  </si>
  <si>
    <t>DIDINMKR 2012 03.0 1 066374123315000000</t>
  </si>
  <si>
    <t>TUTIMKR 2013 03.0 1 001454128925000000</t>
  </si>
  <si>
    <t>RUDI BAHTIARMKR 2013 03.0 1 018574136850000000</t>
  </si>
  <si>
    <t>IYEP SALIM NURDINMKR 2012 03.0 1 074714126940000000</t>
  </si>
  <si>
    <t>IIS ROHANAHMKR 2012 03.0 1 030874106435000000</t>
  </si>
  <si>
    <t>HJ. ERLYY MARLYAMKR 2013 03.0 1 007134132350000000</t>
  </si>
  <si>
    <t>USDAYANTIMKR 2013 03.0 1 025514139325000000</t>
  </si>
  <si>
    <t>IMAS KARWATIMKR 2013 03.0 1 025514139330000000</t>
  </si>
  <si>
    <t>ANNA GUNAWANMKR 2013 03.0 1  025514139325000000</t>
  </si>
  <si>
    <t>WAHYU DAHMANMKR 2012 03.0 1  074714126920000000</t>
  </si>
  <si>
    <t>DEDE (DODO)MKR 2013 03.0 1  025514139325000000</t>
  </si>
  <si>
    <t>ASEP RMMKR 2013 03.0 1  025514139330000000</t>
  </si>
  <si>
    <t>UJANG MUTAKINMKR 2012 03.0 1  057044126940000000</t>
  </si>
  <si>
    <t>TETE ROHAETIMKR 2012 03.0 1 066374123310000000</t>
  </si>
  <si>
    <t>YADI GUSNADIMKR 2013 03.0 1 001454128930000000</t>
  </si>
  <si>
    <t>MADE ASTIKA04 3080 033937750000000</t>
  </si>
  <si>
    <t>YAYAH ROHAYATI 04 0334 03395038000000</t>
  </si>
  <si>
    <t>DIAN WAHYUNI04 0671 033955350000000</t>
  </si>
  <si>
    <t>II MARYANI 04 1716 03 3955315000000</t>
  </si>
  <si>
    <t>CEP E ROSADI04 0335 03 3980715000000</t>
  </si>
  <si>
    <t>SAEFUL HIDAYAT 04 0671 03 3955310000000</t>
  </si>
  <si>
    <t>DEDI SAEPUDIN04 0335 03 3950315000000</t>
  </si>
  <si>
    <t>EUIS RESTI PEBRIYANTI 04 0530 03 3953110000000</t>
  </si>
  <si>
    <t>ASEP DEDI 04 0335 03 395035000000</t>
  </si>
  <si>
    <t>MULYANA 04 0335 03 3950312000000</t>
  </si>
  <si>
    <t>BAYUN SURYANA UMU 2009 03 01 03 27893975910000000</t>
  </si>
  <si>
    <t>TOTO KOSWARA04 2386 03 3970715000000</t>
  </si>
  <si>
    <t>UEP MULYANA 04 0530 033956212000000</t>
  </si>
  <si>
    <t>R.DANIEL LUKMAN ZAELANIMKR 2009 03 01 03 06213985624000000</t>
  </si>
  <si>
    <t>I. PATONAH04 0334 033950310000000</t>
  </si>
  <si>
    <t>MAHPUD JAENUDIN04 2386 03 3970725000000</t>
  </si>
  <si>
    <t>DASEP SUHERLYMKR 2008 03 0 1 03 27893975915000000</t>
  </si>
  <si>
    <t>ASEP SETIAWAN04 2386 033970715000000</t>
  </si>
  <si>
    <t>OHEN SUHERMAN04 2440 03397155000000</t>
  </si>
  <si>
    <t>MOELYADI04 0671 033955350000000</t>
  </si>
  <si>
    <t>AAN ROHIMAT04 0530 033953140000000</t>
  </si>
  <si>
    <t>KARNADI SUPRAYITNO04 2386 03 3970015000000</t>
  </si>
  <si>
    <t>BAMBANG MMKR 2008 03 01 03 2786397285000000</t>
  </si>
  <si>
    <t>HALIMAH 04 0955 033958915000000</t>
  </si>
  <si>
    <t>HENDRA PERMATAUMU 2008 03 01 03 2789397594000000</t>
  </si>
  <si>
    <t>ZEIN FITHRY100000000</t>
  </si>
  <si>
    <t>ENOH04 2386 03397077000000</t>
  </si>
  <si>
    <t>NURJAMILAH04 2215 033968970100550</t>
  </si>
  <si>
    <t>DEDI A. SALIMMKR 2012 03.0 1 0288341050250000000</t>
  </si>
  <si>
    <t>IDA ROSANAMKR 2012 03.0 1 0 288341050250000000</t>
  </si>
  <si>
    <t>CEPI SETRA BUDIMKR 2012 03.0 1 037144109265000000</t>
  </si>
  <si>
    <t>AGUS RUHIYATMKR 2012 03.0 1 0564941183135000000</t>
  </si>
  <si>
    <t>PASMA REDYMKR 2012 03.0 1 0288341050250000000</t>
  </si>
  <si>
    <t>YANI ROSYANIMKR 2012 03.0 1 0422341113150000000</t>
  </si>
  <si>
    <t>IWAN SETIAWANMKR 2012 03.0 1 056494118360000000</t>
  </si>
  <si>
    <t>IWAN SOLIHINMKR 2013 03.0 1 012574134760000000</t>
  </si>
  <si>
    <t>IWAN SOLIHINMKR 2013 03.0 1 012574134740000000</t>
  </si>
  <si>
    <t>PUJI SUPRAPTO04.0761.033956630000000</t>
  </si>
  <si>
    <t>JAJANG SOEBANDI 04.1506.033961910000000</t>
  </si>
  <si>
    <t>ENTIS SUTISNA04 1506 033962615000000</t>
  </si>
  <si>
    <t>IMAS SUTAEMIMKR 2012 03.0 1 000784091335000000</t>
  </si>
  <si>
    <t>YUDI SUPRYADIMKR 2012 03.0 1 007504095630000000</t>
  </si>
  <si>
    <t>DADANG SUHENDARMKR 2012 03.0 1  034984107530000000</t>
  </si>
  <si>
    <t>YANTI YULIANTIMKR 2012 03.0 1  034984107520000000</t>
  </si>
  <si>
    <t>IWAN ROHIMATMKR 2012 03.0 1 007504095625000000</t>
  </si>
  <si>
    <t>YANI SURYANIMKR 2012 03.0 1 011384096850000000</t>
  </si>
  <si>
    <t>YETI MARYATIMKR 2012 03.0 1 034984107530000000</t>
  </si>
  <si>
    <t>ROSMALATIMKR 2011 03,0 1 03 59574085775000000</t>
  </si>
  <si>
    <t>DADAN SUTANTO H RMTG 2010 03.0 1 03 22884037467982722</t>
  </si>
  <si>
    <t>ASEP DANIMANMKR 2012 03.0 1 024544103120000000</t>
  </si>
  <si>
    <t>SONI SUCIPTOMKR 2009 03. 0 1 03 40894075225000000</t>
  </si>
  <si>
    <t>DEDI KOMARMKR 2011 03.0 1 03 50474080940000000</t>
  </si>
  <si>
    <t>CECEP MULYADIMKR 2011 03.0 1 03 40894075270000000</t>
  </si>
  <si>
    <t>DEVI SAFRIDAMKR 2011 03.0 1 03 50474080974000000</t>
  </si>
  <si>
    <t>EMUS MULYADIMKR 2011 03.0 1 03 50474080940000000</t>
  </si>
  <si>
    <t>DEDE SUPRIADIMKR 2011 03.0 1 03 2259408105000000</t>
  </si>
  <si>
    <t>DADAN RUSTAMANMKR 2012 03.0 1 03 012374097780000000</t>
  </si>
  <si>
    <t>CECEP SUPRIYADIMKR 2012 03.0 1 03 012374097765000000</t>
  </si>
  <si>
    <t>ERNAMKR 2011 03.0 1 03 42614077010000000</t>
  </si>
  <si>
    <t>GUNGUN MUHAMMAD RUSWANDIMKR 2012 03.0 1  024504103140000000</t>
  </si>
  <si>
    <t>IYUSMKR 2013 03.0 1 020764138150000000</t>
  </si>
  <si>
    <t>IYAN SURYANAMKR 2012 03.0 1  0124140977125000000</t>
  </si>
  <si>
    <t>ENUNG NRMKR 2012 03.0 1  00080409137000000</t>
  </si>
  <si>
    <t>AZIS FAUZIMKR 2012 03.0 1 024504103170000000</t>
  </si>
  <si>
    <t>ANWAR SAEPULMKR 2012 03.0 1 037924110240000000</t>
  </si>
  <si>
    <t>IKA KARTINI DESTIANIMKR 2012 03.0 1 00617 4094966000000</t>
  </si>
  <si>
    <t>IKA KARTINI DESTIANIMKR 2012 03.0 1 0350341075190000000</t>
  </si>
  <si>
    <t>IIP KOMARAMKR 2012 03.0 1 0 37924110215000000</t>
  </si>
  <si>
    <t>SUMARNOMKR 2012 03.0 1 000804091350000000</t>
  </si>
  <si>
    <t>WAWAN TARYANAMKR 2012 03.0 1 03 024504103165000000</t>
  </si>
  <si>
    <t>UUS SURDIKAMKR 2012 03.0 1 03 0245041031200000000</t>
  </si>
  <si>
    <t>ETTY SUMIATYMKR 2013 03.0 1 020764138130000000</t>
  </si>
  <si>
    <t>TITA NUR KARTIKAMKR 2013 03.0 1 020764138120000000</t>
  </si>
  <si>
    <t>RISMA KRISNA DEWIMKR 2013 03.0 1 0207641381150000000</t>
  </si>
  <si>
    <t>ACEP ROHANAMKR 2011 03.0 1 03 32784071810000000</t>
  </si>
  <si>
    <t>HARIS DEWANTOROMKR 2011 03.0 1 03 560140840100000000</t>
  </si>
  <si>
    <t>ROTUA HARMONANGAN SIREGARMKR 2012 03.0 1 024534103155000000</t>
  </si>
  <si>
    <t>SANITA EPENDIMKR 2012 03.0 1 0123740977150000000</t>
  </si>
  <si>
    <t>TURIPMKR 2013 03.0 1  025514139330000000</t>
  </si>
  <si>
    <t>ANDRI SUPRIYANTOMKR 2012 03.0 1  057044126940000000</t>
  </si>
  <si>
    <t>ARMANTOMKR 2013 03.0 1  025514139325000000</t>
  </si>
  <si>
    <t>IDA MAIDAMTG 2010 03.0 1 03 30114042790419179</t>
  </si>
  <si>
    <t>TURIPMTG 2011 03.0 1 03 64514088991386525</t>
  </si>
  <si>
    <t>SANITA EPENDIMKR 2011 03.0 1 03 64174088580000000</t>
  </si>
  <si>
    <t>SUPRIYADIMKR 2012 03.0 1 035004107570000000</t>
  </si>
  <si>
    <t>TURIPMKR 2012 03.0 1 01908410097000000</t>
  </si>
  <si>
    <t>ANDRI SUPRIYANTOMKR 2012 03.0 1 050124115930000000</t>
  </si>
  <si>
    <t>TITI MINARSIHMKR 2012 03.0 1 035004107560000000</t>
  </si>
  <si>
    <t>ROTUA HARMONANGAN SIREGARMKR 2012 03.0 1 066274123318000000</t>
  </si>
  <si>
    <t>SUPRIYADIMTG 2011 03.0 1 03 097240598101537917</t>
  </si>
  <si>
    <t>TURIPMTG 2010 03.0 1 03 30104042769044763</t>
  </si>
  <si>
    <t>ANDRI SUPRIYANTOMTG 2011 03.0 1 03 097340598121846900</t>
  </si>
  <si>
    <t>SETIONOMKR 2012 03.0 1 004284094550000000</t>
  </si>
  <si>
    <t>TITI MINARSIHMKR 2012 03.0 1 037854110225000000</t>
  </si>
  <si>
    <t>LUKI KUSPAYANAMTG 2013 03.0 1 0366941450150862500</t>
  </si>
  <si>
    <t>DINDIN SAMSUDINMTG 2013 03.0 1 0162041354122562917</t>
  </si>
  <si>
    <t>TOTO SUHARTOMTG 2014 03.0 1 0440741934253385417</t>
  </si>
  <si>
    <t>ABDUL KARIM   (CIKUPA)MKR 2012 03.0 1 0633941226250000000</t>
  </si>
  <si>
    <t>TURIPMKR 2013 03. 1 032794142980000000</t>
  </si>
  <si>
    <t>SUPRIYADIMTG 2010 03.0 1 03 44244051891384125</t>
  </si>
  <si>
    <t>TAUFIK HIDAYATMTG 2013 03.0 1 003814128953706667</t>
  </si>
  <si>
    <t>WIYANTIMTG 2012 03.0 1 0531641169116766879</t>
  </si>
  <si>
    <t>MELI MELIANAMKR 2012 03.0 1 0698241253200000000</t>
  </si>
  <si>
    <t>AJANG SAEPUDINMKR 2012 03.0 1 0551841179100000000</t>
  </si>
  <si>
    <t>WIRAUSAHA MUDA MANDIRI, KOP164/SP/C3/VIII/9936384110000000</t>
  </si>
  <si>
    <t>KOP. MAKMUR LESTARI2003 010002 10123763060000000</t>
  </si>
  <si>
    <t>ENTIN KARTINI04.0091.0338107155000000</t>
  </si>
  <si>
    <t>ENDANG DJUMAEDI04.0062.033847149000000</t>
  </si>
  <si>
    <t>CV GIMIKA ( FAN FAJAR KUSWANDA)04.2216.033859580000000</t>
  </si>
  <si>
    <t>H. WAWAN SETIAWAN04.0063.0338440165000000</t>
  </si>
  <si>
    <t>CV MANDIRI JAYA (BAMBANG SOEHARJAT)04.3124.0338695815000000</t>
  </si>
  <si>
    <t>CV MIRAH SEDJATI04.2864.033867148000000</t>
  </si>
  <si>
    <t>WAWAN SOFWAN04.0355.033876228500000</t>
  </si>
  <si>
    <t>O. BERLIN SIANIPAR04 0025 033841465000000</t>
  </si>
  <si>
    <t>EFRIZAL CHANIAGO04 0891 0338827300000000</t>
  </si>
  <si>
    <t>CV WAHANA PERSADA (AHMAD JAENUDIN)04.0316.03391251500000000</t>
  </si>
  <si>
    <t>IJANG MULYANA / ANI M04.0420.033912979388756</t>
  </si>
  <si>
    <t>ALLEN KURNIAWAN04.1181.0338520100000000</t>
  </si>
  <si>
    <t>DODY MULYADI04 2924 033902140000000</t>
  </si>
  <si>
    <t>ENDAH SUADAH04 3585 033908037000000</t>
  </si>
  <si>
    <t>HENDRO RAHARJO04 2655 033898950000000</t>
  </si>
  <si>
    <t>DIAN SUHENDAR MTG 2010 03,0 1 03 07094025215000000</t>
  </si>
  <si>
    <t>ASEP MAHPUDINMTG 2009 03,0 1 03 32354014020000000</t>
  </si>
  <si>
    <t>PAPAT HERMAWANMTG 2009 03,0 1 03 32354014029000000</t>
  </si>
  <si>
    <t>JUJUN SAPIYUDINMTG 2010 03,0 1 03 07094025219000000</t>
  </si>
  <si>
    <t>ACEP NANDANGMTG 2009 03,0 1 03 32354014021000000</t>
  </si>
  <si>
    <t>BUDI IRAWANMKR 2010 03.0 1 03 19774035250000000</t>
  </si>
  <si>
    <t>NOVIANSYAHMTG 2011 03.0 1 03 21714066518256260</t>
  </si>
  <si>
    <t>ENJANG SUTARMANMTG 2011 03.0 1 03 03914056091384125</t>
  </si>
  <si>
    <t>RYDIA SYLVIAWATIMTG 2009 03.0 1 03 32354014051766827</t>
  </si>
  <si>
    <t>ASEP NANANG SURYANAMTG 2009 03.0 1 03 26904008550783250</t>
  </si>
  <si>
    <t>SUWARNOMTG 2009 03.0 1 03 26904008550711833</t>
  </si>
  <si>
    <t>DENNI HENDRA I04 0967 033920245412500</t>
  </si>
  <si>
    <t>IHOH SAPTIKAHMKR 2010 03.0 1 03 41224050073000000</t>
  </si>
  <si>
    <t>EDI NURMANDANIMTG 2011 03.0 1 03 645240889121845500</t>
  </si>
  <si>
    <t>TRIAWAN WIBISANAMKR 2012 03.0 1 04 42041124200000000</t>
  </si>
  <si>
    <t>USEP SUHENDARMTG 2010 03.0 1 03 07094025225375896</t>
  </si>
  <si>
    <t>YOESOEF WIBISONO HMTG 2010 03.0 1 03 17294033372132154</t>
  </si>
  <si>
    <t>NIA KANIAMTG 2011 03.0 1 03 21714066558872078</t>
  </si>
  <si>
    <t>YENI ROSMAYANIMTG 2011 03.0 1 03 16784063967725834</t>
  </si>
  <si>
    <t>IDA WAHYU NINGRUMMKR 2012 03.0 1 0497041159200000000</t>
  </si>
  <si>
    <t>POPON SONDARIAHMTG 2010 03.0 1 03 10454028094482963</t>
  </si>
  <si>
    <t>ANDA SAPUTRAMTG 2010 03.0 1 03 30114042727405968</t>
  </si>
  <si>
    <t>RUSLAN ALAND ( ANTAPANI )MKR 2012 03.0 1 0550341179250000000</t>
  </si>
  <si>
    <t>JIMI  ( ANTAPANI )MKR 2012 03.0 1 063394122650000000</t>
  </si>
  <si>
    <t>OBAY SUBIANAMKR 2012 03.0 1 0497041159250000000</t>
  </si>
  <si>
    <t>ASEP ABIDINMKR 2012 03.0 1 067774123650000000</t>
  </si>
  <si>
    <t>ACEP WAHYUDIMKR 2012 03.0 1 0328041429100000000</t>
  </si>
  <si>
    <t>CICIH  ( ANTAPANI )MKR 2012 03.0 1 0301141054100000000</t>
  </si>
  <si>
    <t>HENDI KOSMAWANMKR 2012 03.0 1 056784118790000000</t>
  </si>
  <si>
    <t>HENDI KOSMAWANMKR 2012 03.0 1 0567941188100000000</t>
  </si>
  <si>
    <t>YENI HANDAYANIMKR 2013 03.0 1 032944143050000000</t>
  </si>
  <si>
    <t>VENNY ERVIANTYMKR 2012 03.0 1 0442041124100000000</t>
  </si>
  <si>
    <t>ARNEFIA YUZARMTG 2010 03.0 1 03 228840374152255375</t>
  </si>
  <si>
    <t>JUHAYA SETIA PRAJAMTG 2011 03.0 1 03 624640875203072833</t>
  </si>
  <si>
    <t>RIKY REVIANTOMTG 2011 03.0 1 03 44294077091386525</t>
  </si>
  <si>
    <t>YETI HARYATIMTG 2011 03.0 1 03 44304077091385175</t>
  </si>
  <si>
    <t>RUDI RUDIANAMKR 2011 03.0 1 03 50234080940000000</t>
  </si>
  <si>
    <t>ASEP SUTISNAMKR 2012 03.0 1 0497341159270000000</t>
  </si>
  <si>
    <t>H.A SUGANDA ISKANDARMKR 2011 03.0 1 03640840885100000000</t>
  </si>
  <si>
    <t>AAS SETIASIHMTG 2013 03.0 1 0625641603251354167</t>
  </si>
  <si>
    <t>TITIKMKR 2012 03.0 1 038874110385000000</t>
  </si>
  <si>
    <t>DUDI EFENDIMKR 2013 03.0 1 0116841340150000000</t>
  </si>
  <si>
    <t>EDDY JUNAEDIMKR 2012 03.0 1 01 8754100950000000</t>
  </si>
  <si>
    <t>HENDI KURNIAMKR 2012 03.0 1 04 41841124100000000</t>
  </si>
  <si>
    <t>TITIN SUMARTINIMKR 2012 03.0 1 03 17194109260000000</t>
  </si>
  <si>
    <t>DUDI EFENDIMKR 2013 03.0 1 011684134060000000</t>
  </si>
  <si>
    <t>ADITIA NURLANGGAMKR 2013 03.0 1 0116841340150000000</t>
  </si>
  <si>
    <t>HERRU MKR 2012 03.0 1 0441841124170000000</t>
  </si>
  <si>
    <t>YUDI BOGASKARAMKR 2013 03.0 1 012994134870000000</t>
  </si>
  <si>
    <t>AHMAD IBRAHIMMKR 2012 03.0 1 0 37194109270000000</t>
  </si>
  <si>
    <t>RANGGA KUSUMAMKR 2013 3.0 1 0235841386250000000</t>
  </si>
  <si>
    <t>SOPIAN NASIRMKR 2013 03.0 1 0235841386100000000</t>
  </si>
  <si>
    <t>DEDI PANGESTUMKR 2013 03.0 1 0000241276250000000</t>
  </si>
  <si>
    <t>ENGKUS KUSNADIMKR 2012 03.0 1 042474111350000000</t>
  </si>
  <si>
    <t>IWAN HERYADIMKR 2013 03.0 1 0235841386120000000</t>
  </si>
  <si>
    <t>USEP ASROEL SAEFUDINMKR 2012 03.0 1 0497241159250000000</t>
  </si>
  <si>
    <t>SUPRIYADIMKR 2013 03.0 1 0008041285180000000</t>
  </si>
  <si>
    <t>AJAT HIDAYATMTG 2011 03.0 1 03 614540875123879511</t>
  </si>
  <si>
    <t>SUTISNAMKR 2013 03.0 1 000094127775000000</t>
  </si>
  <si>
    <t>RINI HARTINIMKR 2009 03.0 1 03 33764015470000000</t>
  </si>
  <si>
    <t>DEDE TARYAT04 0239 033948310000000</t>
  </si>
  <si>
    <t>ADENG WIJAYA04 1110 033960515000000</t>
  </si>
  <si>
    <t>DEDI ROHENDI04 1669 033963710000000</t>
  </si>
  <si>
    <t>RUKMANA DAYAT04 1982 033966715000000</t>
  </si>
  <si>
    <t>MUHAMAD SAEFUL ZAPAR04 1669 033963715000000</t>
  </si>
  <si>
    <t>NENENG WARYATI04 1669 033963510000000</t>
  </si>
  <si>
    <t>RIZALDI RAMDONA04 1982 033966715000000</t>
  </si>
  <si>
    <t>ZENIH ERYANA 04 1982 033966715000000</t>
  </si>
  <si>
    <t>DADANG HERMAWAN 04 2325 033970115000000</t>
  </si>
  <si>
    <t>WAWAN RIDWAN 04 2325 033970115000000</t>
  </si>
  <si>
    <t>ACHMAD IDIR 04 1982 033966715000000</t>
  </si>
  <si>
    <t>MULYADI BIN RAKSAMKR 2008 03.0 1 03 27113975115000000</t>
  </si>
  <si>
    <t>AYI ROZANAHMKR 2008 03.0 1 03 27113975125000000</t>
  </si>
  <si>
    <t>SUPRIATNA04 2325 033970115000000</t>
  </si>
  <si>
    <t>DAYAT SUPENDI04 2325 033970115000000</t>
  </si>
  <si>
    <t>AEK SAPA`ATMKR 2009 03 0 1 03 0252398555000000</t>
  </si>
  <si>
    <t>DEWI STOPIANIMKR 2009 03.0 1 03 308240119100000000</t>
  </si>
  <si>
    <t>R LAKSHMANA AKBARMKR 2011 03.0 1 03 18784065365000000</t>
  </si>
  <si>
    <t>ABDUL HAMZAHMKR 2011 03.0 1 03 40924075213000000</t>
  </si>
  <si>
    <t>INDRA FAISAL HUSAIN SABIAMKR 2009 03.0 1 03 197940015100000000</t>
  </si>
  <si>
    <t>RAHMAT MULYANAMTG 2011 03.0 1 03 54174082610136883</t>
  </si>
  <si>
    <t>NANAN NANDANG TARYANAMKR 2012 03.0 1 02 9144105294000000</t>
  </si>
  <si>
    <t>ASEP SURYA KUSUMAHMKR 2011 03.0 1 03 63284087745000000</t>
  </si>
  <si>
    <t>YAYANG J. PRIATNAMKR 2012 03.0 1 054014116935000000</t>
  </si>
  <si>
    <t>TINI SETIA ASIHMKR 2012 03.0 1 042454111350000000</t>
  </si>
  <si>
    <t>ASEP OTANGMKR 2012 03.0 1 054014116930000000</t>
  </si>
  <si>
    <t>ESO NOTO SMKR 2012 03.0 1 0568241187220000000</t>
  </si>
  <si>
    <t>DADANG JUMARSAMTG 2011 03.0 1 03 082040588100000000</t>
  </si>
  <si>
    <t>RIA ANDRIANIMKR 2013 03.0 1 0000941277100000000</t>
  </si>
  <si>
    <t>AHMAD SURYANAMTG 2013 03.0 1 0432841479174221667</t>
  </si>
  <si>
    <t>FEBRIANSYAHMKR 2011 03.0 1 0109340963100000000</t>
  </si>
  <si>
    <t>ASEP ANAMKR 2012 03.0 1 0483541148175000000</t>
  </si>
  <si>
    <t>ABDUL HADIMKR 2011 03.0 1 03 67804089340000000</t>
  </si>
  <si>
    <t>NUR BENNY ACHMADMKR 2012 03.0 1  0540141169220000000</t>
  </si>
  <si>
    <t>ACA CAHYANAMKR 2013 03.0 1 011094133750000000</t>
  </si>
  <si>
    <t>YUDESMAL MUSTAFAMKR 2012 03.0 1 0424541113150000000</t>
  </si>
  <si>
    <t>TINA SETIANAMKR 2013 03.0 1 0007541285175000000</t>
  </si>
  <si>
    <t>IDA KURNIASIHMKR 2013 03.0 1 0000941277130000000</t>
  </si>
  <si>
    <t>PURWANTINIMKR 2013 03.0 1 0007541285150000000</t>
  </si>
  <si>
    <t>FERRY J KRISTIANTOMTG 2013 03.0 1 0087841326253125000</t>
  </si>
  <si>
    <t>GUNA SATYA NUGRAHA04 2553 033971765000000</t>
  </si>
  <si>
    <t>ERVAT ERIVIANTOMTG 2009 03.0 1 03 01833984295000000</t>
  </si>
  <si>
    <t>BASUKI RACHMATMTG 2011 03.0 1 03 343140725101595000</t>
  </si>
  <si>
    <t>IWAN KURNIAWANMTG 2008 03.0 1 03 30003978013000000</t>
  </si>
  <si>
    <t>HERI TOPANMKR 2013 03.0 1 030554141620000000</t>
  </si>
  <si>
    <t>SASTRA WENDYMKR 2013 03.0 1 004314129015000000</t>
  </si>
  <si>
    <t>HENI MULYANIMKR 2012 03.0 1 0246341031235000000</t>
  </si>
  <si>
    <t>SANADIMKR 2013 03.0 1 0043141290120000000</t>
  </si>
  <si>
    <t>SETIONOMKR 2013 03.0 1  000754128550000000</t>
  </si>
  <si>
    <t>SETIONOMKR 2012 03.0 1 0291441052100000000</t>
  </si>
  <si>
    <t>M TAJUDINMKR 2013 03.0 1 023364138350000000</t>
  </si>
  <si>
    <t>UUS JUMIYATIMKR 2012 03.0 1 0568241187120000000</t>
  </si>
  <si>
    <t>MOHAMMMAD UNTUNGMKR 2011 03.0 1 03 569140847100000000</t>
  </si>
  <si>
    <t>WARUN BIN CASMANMKR 2009 03 0 1 03 14513996950000000</t>
  </si>
  <si>
    <t>WAWAN SETIAWANMKR 2009 03.01 03 33354014875000000</t>
  </si>
  <si>
    <t>NURMALA SARIMKR 2012 03.0 1 000964091720000000</t>
  </si>
  <si>
    <t>ATYAMKR 2010 03.0 1 03 22434037125000000</t>
  </si>
  <si>
    <t>ABDUL KARIM   (CIKUPA)MKR 2013 03.0 1 0300841416250000000</t>
  </si>
  <si>
    <t>NURALIMKR 2013 03.0 1 0071241323200000000</t>
  </si>
  <si>
    <t>ADE JAELANIMKR 2011 03.0 1 03 271540700100000000</t>
  </si>
  <si>
    <t>ASEP ROHMAN SAPAATMKR 2012 03.0 1 030954106425000000</t>
  </si>
  <si>
    <t>RUDI FEBRIANAMKR 2013 03.0 1 011404134050000000</t>
  </si>
  <si>
    <t>AAN SURYANA MKR 2013 03.0 1 026764140025000000</t>
  </si>
  <si>
    <t>ADE NUGRAHAMKR 2012 03.0 1 048694115035000000</t>
  </si>
  <si>
    <t>RD HENDRO FARIDIMKR 2013 03.0 1 018764137440000000</t>
  </si>
  <si>
    <t>MAMAN SURAHMAN04.0173.033840080000000</t>
  </si>
  <si>
    <t>KPPS MEDAL RAHARJA04.1496.03391724700000000</t>
  </si>
  <si>
    <t>WAGITO04.0008.033908715000000</t>
  </si>
  <si>
    <t>PT JATIRASA04.3677.0339443150000000</t>
  </si>
  <si>
    <t>NENI MARTINI04.0311.033904210000000</t>
  </si>
  <si>
    <t>TOTO TOYADI04.0311.033904210000000</t>
  </si>
  <si>
    <t>JUJU JUARIAH04.0311.033904210000000</t>
  </si>
  <si>
    <t>ARI WIBOWO04.0311.033904210000000</t>
  </si>
  <si>
    <t>DODO RUKMANA04.0311.033904210000000</t>
  </si>
  <si>
    <t>HENDI ROHENDI04 0311 033904210000000</t>
  </si>
  <si>
    <t>KAJI MULYADI04.0311.03390423000000</t>
  </si>
  <si>
    <t>YUSUF HADIYANTO04.0311.033904210000000</t>
  </si>
  <si>
    <t>DEDE KARTAWIJAYA04.0311.033904210000000</t>
  </si>
  <si>
    <t>H. UNAN NUGRAHA04.0311.033904225000000</t>
  </si>
  <si>
    <t>RATNA SUSILAWATI04 0311 03390425000000</t>
  </si>
  <si>
    <t>SUJANA04.0311.033904210000000</t>
  </si>
  <si>
    <t>MOCH. TATEN ABDULLAH04.0311.03390425000000</t>
  </si>
  <si>
    <t>ENDANG HIDAYAT04.0311.03390427000000</t>
  </si>
  <si>
    <t>UUN RONY04 0311 033904211000000</t>
  </si>
  <si>
    <t>LISMIATI04 0679 0339553100000000</t>
  </si>
  <si>
    <t>IDA MULYANI 04 0500 033914815000000</t>
  </si>
  <si>
    <t>HJ ESIH NURJANAH 04 0979 0339595110000000</t>
  </si>
  <si>
    <t>DIDI SUPRIADI04 1774 033964740000000</t>
  </si>
  <si>
    <t>SUHENDRA ROY04 1744 033964725000000</t>
  </si>
  <si>
    <t>ENDANG ROHMATULLOH04 1744 033964735000000</t>
  </si>
  <si>
    <t>NANI SAPTAWATI04-1744-033964750000000</t>
  </si>
  <si>
    <t>HERMAN04-0980-03395952000000</t>
  </si>
  <si>
    <t>GUMBIRA DARMA MIHARJA04-0980-033948915000000</t>
  </si>
  <si>
    <t>DIAN TINI04 1744 033964710000000</t>
  </si>
  <si>
    <t>UU UJET04-2915-033935350000000</t>
  </si>
  <si>
    <t>JANAH04 3863 033934530000000</t>
  </si>
  <si>
    <t>AJAT04 3678 033944315000000</t>
  </si>
  <si>
    <t>TIA SUTIANI04-2863-033934530000000</t>
  </si>
  <si>
    <t>NES ASTUTI04-0980-03395955000000</t>
  </si>
  <si>
    <t>TARI SULESTARI04 3678 033944328000000</t>
  </si>
  <si>
    <t>DENI KUSWARA04-0980-03395955000000</t>
  </si>
  <si>
    <t>ENDANG SUPRIYADI04 0980 033959515000000</t>
  </si>
  <si>
    <t>YAYAT RUHIAT04-1744-033964715000000</t>
  </si>
  <si>
    <t>TIA SUTIANI04-0980-03395957500000</t>
  </si>
  <si>
    <t>SUADI04-0980-033959535000000</t>
  </si>
  <si>
    <t>ENIN04 0678 023955350000000</t>
  </si>
  <si>
    <t>NANIS MULYANTI04 2357 0339707100000000</t>
  </si>
  <si>
    <t>NANIS MULYANTI04 2357 033970725000000</t>
  </si>
  <si>
    <t>ENING SUARNI04 0980 033959530000000</t>
  </si>
  <si>
    <t>IMAS ROCHIMAH AZ04 1744 033964750000000</t>
  </si>
  <si>
    <t>HAE MARYAMAH04 0980 033959541000000</t>
  </si>
  <si>
    <t>PIPIH SUPRIATIN04 2356 033970720000000</t>
  </si>
  <si>
    <t>OMAN NITI SOMANTRI04 0479 033959050000000</t>
  </si>
  <si>
    <t>ENTOH SUTANTO04 0980 033959050000000</t>
  </si>
  <si>
    <t>ENDANG SURYANA04 2355 033970750000000</t>
  </si>
  <si>
    <t>DANI EFENDI04 1744 034001213000000</t>
  </si>
  <si>
    <t>ODANG SUPARMAN04 0679 033955330000000</t>
  </si>
  <si>
    <t>KANA SOBARNA04 4286 033934530000000</t>
  </si>
  <si>
    <t>SUKMANA04 0980 033959510000000</t>
  </si>
  <si>
    <t>IYOSMKR 2008 03.0 1 03 27683975530000000</t>
  </si>
  <si>
    <t>TETE ARDI ROSADI04 2357 033970738000000</t>
  </si>
  <si>
    <t>EEM SUHAEMI04 2357 033970717000000</t>
  </si>
  <si>
    <t>YOYOH ROKAYAH04 0980 033959548000000</t>
  </si>
  <si>
    <t>DJADJAT SUDRAJAT04 1744 033964760000000</t>
  </si>
  <si>
    <t>RENI ROSTIAWATI04 1744 033964750000000</t>
  </si>
  <si>
    <t>ENCANG DIDIN04 0679 033955334000000</t>
  </si>
  <si>
    <t>TATANG ROSITA04 0979 023959525000000</t>
  </si>
  <si>
    <t>CECEP KURNIAWANMKR 2008 03.0 1 03 01273984445000000</t>
  </si>
  <si>
    <t>RIZA HARDIANSYAH04 2357 033970717000000</t>
  </si>
  <si>
    <t>ASEP IWAN07 0979 023959536000000</t>
  </si>
  <si>
    <t>DIDI SUANDIMKR 2008 03 0 1 03 01273983645000000</t>
  </si>
  <si>
    <t>ENUNG RUHIAT04 2355 033970715000000</t>
  </si>
  <si>
    <t>DASEP04 0980 033959540000000</t>
  </si>
  <si>
    <t>CECEP IWANMKR 2008 03,0 1 03 30333978025000000</t>
  </si>
  <si>
    <t>YAYAH ROKAYAH04 0679 033955350000000</t>
  </si>
  <si>
    <t>PURNAMA NUGRAHA04 1744 033964750000000</t>
  </si>
  <si>
    <t>MOMON KUSNADI04 01679 033955350000000</t>
  </si>
  <si>
    <t>OKI ELIS04 0980 033959520000000</t>
  </si>
  <si>
    <t>YAYAT HIDAYATMKR 2008 03,0 1 03 32763981225000000</t>
  </si>
  <si>
    <t>DIDI KUSWANDIMKR 2008 03 0 1 03 30333978017000000</t>
  </si>
  <si>
    <t>ADID DEDI04 0980 033959530000000</t>
  </si>
  <si>
    <t>YUDI TAHYUDIN04 0980 033959538000000</t>
  </si>
  <si>
    <t>DEDI K04 1744 033964730000000</t>
  </si>
  <si>
    <t>AAN04 1744 033964730000000</t>
  </si>
  <si>
    <t>ATMAJA04 1744 033964710000000</t>
  </si>
  <si>
    <t>ALI IDRUS04 0979 033959510000000</t>
  </si>
  <si>
    <t>DUDU LUKMAN04 2356 033970711000000</t>
  </si>
  <si>
    <t>OMANMKR 2008 03.0 1 03 32763981217000000</t>
  </si>
  <si>
    <t>WIWI WIDANINGSIH04 1744 033964731000000</t>
  </si>
  <si>
    <t>KOMARUDIN04 1744 033964733000000</t>
  </si>
  <si>
    <t>JAJAT SUDRAJAT04 0980 033959530000000</t>
  </si>
  <si>
    <t>YUDI GUNTOROMKR 2008 03 0 1 03 32763981225000000</t>
  </si>
  <si>
    <t>ADE LESMANA04 2357 033970749000000</t>
  </si>
  <si>
    <t>KOKOMMKR 2009 03,0 1 03 09533993015000000</t>
  </si>
  <si>
    <t>NENDE SUKANDAR04 2357 033970745000000</t>
  </si>
  <si>
    <t>YOYO SURYO EMKR 2008 03,0 1 03 30333978025000000</t>
  </si>
  <si>
    <t>ENDANGMKR 2008 03 0 1 03 30333978022000000</t>
  </si>
  <si>
    <t>ATI SUCIATI04 1744 033964746000000</t>
  </si>
  <si>
    <t>AJUT WIHARJA04 2355 033970720000000</t>
  </si>
  <si>
    <t>EGI SURPIAN04 1744 033964723000000</t>
  </si>
  <si>
    <t>IYAT HIDAYAT04 1744 033964726000000</t>
  </si>
  <si>
    <t>YOYO CAHYA S04 0980 033959525000000</t>
  </si>
  <si>
    <t>ASEP ROSIDI R04 0980 033959520000000</t>
  </si>
  <si>
    <t>SARIMUN04 1744 033964735000000</t>
  </si>
  <si>
    <t>YAYA HIDAYAT04 1744 033964733000000</t>
  </si>
  <si>
    <t>DUDUNG SUPRIATNAMKR 2009 03.0 1 03 01273983610000000</t>
  </si>
  <si>
    <t>TATANG TARYANAMKR 2008 03.0 1 03 30333978025000000</t>
  </si>
  <si>
    <t>ENCE04 2357 033970750000000</t>
  </si>
  <si>
    <t>ATANG04 2357 033970742000000</t>
  </si>
  <si>
    <t>MIHGAR SOMANTRI04 2355 033970740000000</t>
  </si>
  <si>
    <t>ANWARMKR 2008 03.0 1 03 30333978017000000</t>
  </si>
  <si>
    <t>ROHMANMKR 2008 03.0 1 03 30333978025000000</t>
  </si>
  <si>
    <t>UDI R SUHENDIMKR 2009 03.0 1 03 01273983640000000</t>
  </si>
  <si>
    <t>KARYA HIDAYATMKR 2009 03.0 1 03 01273983625000000</t>
  </si>
  <si>
    <t>APO PIJAY04 2355 033970735000000</t>
  </si>
  <si>
    <t>ADE OKTANIO04 2355 033970738000000</t>
  </si>
  <si>
    <t>TARMAN04 2357 033970730000000</t>
  </si>
  <si>
    <t>WAHYUDIN04 2355 033970734000000</t>
  </si>
  <si>
    <t>E MAHMUD04 2355 033970740000000</t>
  </si>
  <si>
    <t>ASEP SUPRIATNAMKR 2008 03.0 1 03 32763981223000000</t>
  </si>
  <si>
    <t>TOMMY ENDRADY BUDHYMKR 2009 03.0 1 03 01273983625000000</t>
  </si>
  <si>
    <t>ABDUL MAJIDMKR 2009 03.0 1 03 01273983625000000</t>
  </si>
  <si>
    <t>RUDI HERMAWAN04 2355 033970741000000</t>
  </si>
  <si>
    <t>SUPRIATNAMKR 2009 03 0 1 03 02643985775000000</t>
  </si>
  <si>
    <t>AINURROFIQMKR 2009 03.0 1 03 01273983625000000</t>
  </si>
  <si>
    <t>ACEP DINATA04 3410 033941625000000</t>
  </si>
  <si>
    <t>ENDANG SOBIRIN04 1744 033964735000000</t>
  </si>
  <si>
    <t>TITA PUSPITAMKR 2009 03 0 1 03 203840017100000000</t>
  </si>
  <si>
    <t>DADANG HIDAYAT04 2355 033970712000000</t>
  </si>
  <si>
    <t>RUSTANDI04 0980 03 3959549000000</t>
  </si>
  <si>
    <t>WAWANGMKR 2008 03.0 1 03 32763981230000000</t>
  </si>
  <si>
    <t>AI ROSTINI04 2357 033970725000000</t>
  </si>
  <si>
    <t>DEDI WARDIMKR 2009 03 0 1 03 02643985660000000</t>
  </si>
  <si>
    <t>OBAN SUPARNOMKR 2009 03 0 1 03 01273983630000000</t>
  </si>
  <si>
    <t>UUS FAUZANMKR 2008 03.0 1 03 32763981240000000</t>
  </si>
  <si>
    <t>ROSMANAMKR 2008 03.0 1 03 30333978025000000</t>
  </si>
  <si>
    <t>ENTIS SUTISNA04 0980 033959514000000</t>
  </si>
  <si>
    <t>IMASMKR 2008 03.0 1 03 32763981215000000</t>
  </si>
  <si>
    <t>EMANMKR 2008 03 0 1 03 30333978020000000</t>
  </si>
  <si>
    <t>TONI HABIBI04 2355 033970743000000</t>
  </si>
  <si>
    <t>ENTINMKR 2009 03.0 1 03 01273983625000000</t>
  </si>
  <si>
    <t>ODI04 2357 033970736000000</t>
  </si>
  <si>
    <t>POPONG HASANAHMKR 2009 03.0 1 03 01273983625000000</t>
  </si>
  <si>
    <t>OJANG SURYANA04 1744 033964743000000</t>
  </si>
  <si>
    <t>NANA SUKMANA04 2357 033970732000000</t>
  </si>
  <si>
    <t>DARNA FAISALMKR 2008 03.0 1 03 32763981230000000</t>
  </si>
  <si>
    <t>ASEP SYARIPUDIN04 0679 033955340000000</t>
  </si>
  <si>
    <t>ENAK SAEPUDINMKR 2009 03.0 1 03 22554003225000000</t>
  </si>
  <si>
    <t>LILIS LISTRIANI04 0679 033955350000000</t>
  </si>
  <si>
    <t>ASEP RIDWANMKR 2008 03 0 1 03 32763981225000000</t>
  </si>
  <si>
    <t>NONENG SUNENGSIHMKR 2009 03.0 1 03 22554003220000000</t>
  </si>
  <si>
    <t>JAJANG ROHENDI04 0980 034032539000000</t>
  </si>
  <si>
    <t>KOKOM KOMALASARIMKR 2008 03 0 1 03 303339780100000000</t>
  </si>
  <si>
    <t>ENDANG KARYANA04 2357 033970733000000</t>
  </si>
  <si>
    <t>DIKUMARMKR 2008 03.0 1 03 30333978040000000</t>
  </si>
  <si>
    <t>OOM SUDIA04 0980 033959540000000</t>
  </si>
  <si>
    <t>HARIS ISKANDAR R.04 2357 033970727000000</t>
  </si>
  <si>
    <t>WARTINI04 2357 033970743000000</t>
  </si>
  <si>
    <t>AEP SAEFUL HIDAYAT04 1744 033964750000000</t>
  </si>
  <si>
    <t>HENDRAMKR 2008 03.0 1 03 30333978025000000</t>
  </si>
  <si>
    <t>ASEP DANA MIHARJAMKR 2008 03.0 1 03 30333978025000000</t>
  </si>
  <si>
    <t>TETI MARYATI04 2355 033970730000000</t>
  </si>
  <si>
    <t>DIDI SUMARDIMKR2008 03.01 03 3033397805000000</t>
  </si>
  <si>
    <t>ADING HERMANSYAH04 1744 033964730000000</t>
  </si>
  <si>
    <t>ENDOS04 1744 033964710000000</t>
  </si>
  <si>
    <t>ROKHMANAMKR 2009 03.0 1 03 09533993015000000</t>
  </si>
  <si>
    <t>ENAH DJUBAEDAHMKR 2008 03.0 1 03 27683975510000000</t>
  </si>
  <si>
    <t>IDIDMKR 2008 03.0 1 03 27683975510000000</t>
  </si>
  <si>
    <t>UYU TAHYUMKR 2008 03.0 1 03 27683975515000000</t>
  </si>
  <si>
    <t>WAHYU04 2355 03 3970717000000</t>
  </si>
  <si>
    <t>MUMU MULYONOMKR 2008 03,0 1 03 32763981220000000</t>
  </si>
  <si>
    <t>IDA NUR HAIDA04 0980 03403257000000</t>
  </si>
  <si>
    <t>AGUS RAHMAT HIDAYATMKR 2008 03.0 1 03 30333978010000000</t>
  </si>
  <si>
    <t>ARIK PIRMANSYAH04 2357 033970715000000</t>
  </si>
  <si>
    <t>ENDANG SUPRIATNAMKR 2009 03 0 1 03 09533993015000000</t>
  </si>
  <si>
    <t>KARTINIMKR 2009 03.0 1 03 09533993010000000</t>
  </si>
  <si>
    <t>CECEP SUTARLIMKR 2009 03 0 1 03 06343989620000000</t>
  </si>
  <si>
    <t>SITI WAWA HERAWATIMKR 2009 03.0 1 03 20384001720000000</t>
  </si>
  <si>
    <t>AGUNG GUNDARAMKR 2009 03 0 1 03 12773996020000000</t>
  </si>
  <si>
    <t>TATANG SUBARNA04 1744 033964729000000</t>
  </si>
  <si>
    <t>E. KUSNADI04 1744 033964710000000</t>
  </si>
  <si>
    <t>ADE SOPIAN04 1744 033964715000000</t>
  </si>
  <si>
    <t>DONI RAMDANMKR 2009 03 0 1 03 3508401687000000</t>
  </si>
  <si>
    <t>LINA WARLINAMKR 2009 03,0 1 03 02643985710000000</t>
  </si>
  <si>
    <t>ENIN FITRI AMANAH04 1744 033964720000000</t>
  </si>
  <si>
    <t>DEDE MANSYURMKR 2009 03,0 1 03 02643985715000000</t>
  </si>
  <si>
    <t>KURDIMKR 2009 03 0 1 03 0264398578000000</t>
  </si>
  <si>
    <t>EMAN SUKMANAMKR 2008 03 0 1 03 27683975515000000</t>
  </si>
  <si>
    <t>EMANMKR 2009 03.0 1 03 06343989625000000</t>
  </si>
  <si>
    <t>ELIS KUSLISRINAMKR 2009 03.0 1 03 06343989612000000</t>
  </si>
  <si>
    <t>LIA LAELA HAJARMKR 2009 03 0 1 03 01273983660000000</t>
  </si>
  <si>
    <t>JUNAEDI SANTIKAMKR 2009 03.0 1 03 01273983620000000</t>
  </si>
  <si>
    <t>WIHARYAMKR 2008 03.0 1 03 32763981225000000</t>
  </si>
  <si>
    <t>EET SUHAETIMKR 2009 03 0 1 03 06343989665000000</t>
  </si>
  <si>
    <t>DEDI JUNAEDIMKR 2008 03.0 1 03 30333978030000000</t>
  </si>
  <si>
    <t>WARTIKAMKR 2009 03.0 1 03 01273983625000000</t>
  </si>
  <si>
    <t>ARIF BUDIMANMKR 2009 03.0 1 03 09533993030000000</t>
  </si>
  <si>
    <t>TOTO SUPRIYATNAMKR 2009 03.0 1 03 09533993050000000</t>
  </si>
  <si>
    <t>RINA HELMAYANTIMKR 2009 03.0 1 03 22554003250000000</t>
  </si>
  <si>
    <t>DIAH RODIAH04 0980 033959550000000</t>
  </si>
  <si>
    <t>KARTINAHMKR 2009 03.0 1 03 09533993060000000</t>
  </si>
  <si>
    <t>ENDANGMKR 2009 03.0 1 03 01273983625000000</t>
  </si>
  <si>
    <t>HARYATIMKR 2009 03.0 1 03 22554003220000000</t>
  </si>
  <si>
    <t>YADI MULYADI04 0980 033959530000000</t>
  </si>
  <si>
    <t>DEDI KOESHADI04 1744 033964722000000</t>
  </si>
  <si>
    <t>ENINGMKR 2009 03.0 1 03 01273983620000000</t>
  </si>
  <si>
    <t>KURNIATIMTG 2009 03.0 1 03 12773996015000000</t>
  </si>
  <si>
    <t>IKEU ERNA SYAPARYANTIMKR 2009 03.0 1 03 01273983630000000</t>
  </si>
  <si>
    <t>DODI HARISMKR 2009 03 0 1 03 09533993015000000</t>
  </si>
  <si>
    <t>OTANG SUPRIATNAMKR 2009 03.0 1 03 01273986720000000</t>
  </si>
  <si>
    <t>MUMUHMKR 2009 03.0 1 03 293840098100000000</t>
  </si>
  <si>
    <t>OI KARTIKA04 0980 033959515000000</t>
  </si>
  <si>
    <t>IKAH ATIKAH04 0677 013955315000000</t>
  </si>
  <si>
    <t>ENDANG SUHENDAR04 0980 033959531000000</t>
  </si>
  <si>
    <t>TATANG SUJANAMKR 2009 03.0 1 03 02643985740000000</t>
  </si>
  <si>
    <t>DUDINMKR 2008 03.0 1 03 32763981215000000</t>
  </si>
  <si>
    <t>DADANG SUNANDAR04 1744 033964730000000</t>
  </si>
  <si>
    <t>DIDITMKR 2008 03 0 1 03 30333978025000000</t>
  </si>
  <si>
    <t>LISNA SITI SARIPAH04 2355 033970728000000</t>
  </si>
  <si>
    <t>SUJANAMKR 2009 03 0 1 03 02643985750000000</t>
  </si>
  <si>
    <t>ASEP SOLIHINMKR 2009 03 0 1 03 01273983610000000</t>
  </si>
  <si>
    <t>WARSANIMKR 2008 03 0 1 03 30333978040000000</t>
  </si>
  <si>
    <t>AGUS HERMAN04 2357 033970736000000</t>
  </si>
  <si>
    <t>E. SUBIARTIMKR 2008 03 0 1 03 27683975525000000</t>
  </si>
  <si>
    <t>ADING04 1744 033964710000000</t>
  </si>
  <si>
    <t>ASEP DASENGMKR 2009 03 0 1 03 12773996025000000</t>
  </si>
  <si>
    <t>EDWIN HUTAGALUNGMKR 2009 03 0 1 03 29384009830000000</t>
  </si>
  <si>
    <t>DEDE S04 2357 033970725000000</t>
  </si>
  <si>
    <t>UDIN SUNARYA04 2357 033970710000000</t>
  </si>
  <si>
    <t>DEDE ROHAENIMKR 2009 03 0 1 03 06343989625000000</t>
  </si>
  <si>
    <t>YANI ROHMAYANI04 0980 033959515000000</t>
  </si>
  <si>
    <t>WAWANGMKR 2009 03 0 1 03 22554003240000000</t>
  </si>
  <si>
    <t>ERASMKR 2008 03 0 1 03 27683975565000000</t>
  </si>
  <si>
    <t>OJO04 1744 033964710000000</t>
  </si>
  <si>
    <t>TATA04 1744 033964710000000</t>
  </si>
  <si>
    <t>TASRI04 1744 033964710000000</t>
  </si>
  <si>
    <t>EUIS KURNIASIHMKR 2009 03 0 1 03 02643985785000000</t>
  </si>
  <si>
    <t>MARIA MALIKMKR 2008 03 0 1 03 303339780100000000</t>
  </si>
  <si>
    <t>ADANGMKR 2009 03 0 1 03 22554003230000000</t>
  </si>
  <si>
    <t>EDI SUHAEDIMKR 2008 03 0 1 03 276839755100000000</t>
  </si>
  <si>
    <t>UJANG BARNAS SETIANAMKR 2009 03 0 1 03 12773996040000000</t>
  </si>
  <si>
    <t>UDAYMKR 2009 03 0 1 03 02643985736000000</t>
  </si>
  <si>
    <t>DADANG SUTISNAMKR 2008 03 0 1 03 30333978025000000</t>
  </si>
  <si>
    <t>ABO WIBAWAMKR 2009 03 0 1 03 012739836100000000</t>
  </si>
  <si>
    <t>PARMANMKR 2008 03 0 1 03 27683975510000000</t>
  </si>
  <si>
    <t>WAHYUDINMKR 2010 03 0 1 03 26614039925000000</t>
  </si>
  <si>
    <t>IIS HARTATIMKR 2009 03.0 1 03 02643985770000000</t>
  </si>
  <si>
    <t>GUSNAEDYMTG 2009 03.0 1 03 04123987139308750</t>
  </si>
  <si>
    <t>UJANG TARYOMTG 2008 03.0 1 03 32823981275718750</t>
  </si>
  <si>
    <t>IIS RISDAYANTIMTG 2009 03.0 1 03 01963984217148750</t>
  </si>
  <si>
    <t>ASEP JUNAEDI S.MKR 2009 03.0 1 03 30284010920000000</t>
  </si>
  <si>
    <t>CECEN SADIKINMKR 2010 03.0 1 03 02754020720000000</t>
  </si>
  <si>
    <t>IIN SODIKINMKR 2009 03.0 1 03 06343989650000000</t>
  </si>
  <si>
    <t>IKA KARYATIMKR 2009 03.0 1 03 14893997420000000</t>
  </si>
  <si>
    <t>IWAN SETIAWANMKR 2009 03.0 1 03 30284010915000000</t>
  </si>
  <si>
    <t>IYAT DARYATIMKR 2010 03.0 1 03 02754020710000000</t>
  </si>
  <si>
    <t>JAJANG ALI SURYMKR 2008 03.0 1 03 32763981250000000</t>
  </si>
  <si>
    <t>JUJU JUARSAHMKR 2008 03.0 1 03 32763981260000000</t>
  </si>
  <si>
    <t>NOVI SUSANTI RAHMATMKR 2009 03.0 1 03 14893997420000000</t>
  </si>
  <si>
    <t>OYO SUKARYAMKR 2009 03.0 1 03 06343989620000000</t>
  </si>
  <si>
    <t>SUKMAMKR 2009 03.0 1 03 22554003270000000</t>
  </si>
  <si>
    <t>ARIEF GUNAWANMTG 2011 03.0 1 03 47824080583261091</t>
  </si>
  <si>
    <t>ADE CAHYAMKR 2009 03.0 1 03 06343989620000000</t>
  </si>
  <si>
    <t>INA HERLINA WIDYAMTG 2010 03.0 1 03 301140427201666667</t>
  </si>
  <si>
    <t>YENI RAHAYUMTG 2010 03.0 1 03 136640304100958333</t>
  </si>
  <si>
    <t>CUCUM SUMIATIMTG 2010 03.0 1 03 351540465146450000</t>
  </si>
  <si>
    <t>ENCENG AGUS WIHARJAMTG 2009 03.0 1 03 323540140137360000</t>
  </si>
  <si>
    <t>NENDEN NUGRAHAMTG 2010 03.0 1 03 104440280252083333</t>
  </si>
  <si>
    <t>SUMYATIMKR 2011 03.0 1 03 40934075215000000</t>
  </si>
  <si>
    <t>EROMMKR 2011 03.0 1 03 45324077750000000</t>
  </si>
  <si>
    <t>DEDE ROSMIATIMKR 2011 03.0 1 03 27014070020000000</t>
  </si>
  <si>
    <t>MIMIN RUKMINIMKR 2011 03.0 1 03 27014070010000000</t>
  </si>
  <si>
    <t>IIK KARTIKASARIMKR 2011 03.0 1 03 45324077750000000</t>
  </si>
  <si>
    <t>DELIA INDRIMKR 2011 03.0 1 03 51094081910000000</t>
  </si>
  <si>
    <t>UUMKR 2011 03.0 1 03 38264074350000000</t>
  </si>
  <si>
    <t>IIN KARTIKAMKR 2011 03.0 1 03 45324077715000000</t>
  </si>
  <si>
    <t>ENTIN SURYATIMKR 2010 03.0 1 03 12994030330000000</t>
  </si>
  <si>
    <t>ADE KUSNANDARMKR 2011 03.0 1 03 51094081910000000</t>
  </si>
  <si>
    <t>ENDUSMKR 2011 03.0 1 03 40934075275000000</t>
  </si>
  <si>
    <t>RINNY HERLI SETIATYMKR 2011 03.0 1 03 4093407526000000</t>
  </si>
  <si>
    <t>SRITINIMKR 2011 03.0 1 03 51094081930000000</t>
  </si>
  <si>
    <t>YAYAMKR 2011 03.0 1 03 56084084030000000</t>
  </si>
  <si>
    <t>DAUMMKR 2010 03.0 1 03 39924049715000000</t>
  </si>
  <si>
    <t>NANIH SUARSIHMKR 2010 03.0 1 03 07854025935000000</t>
  </si>
  <si>
    <t>HENDRIK KURNIAWANMTG 2010 03 0 1 03 228840374223942500</t>
  </si>
  <si>
    <t>DEDEMKR 2012 03.0 1 034994107575000000</t>
  </si>
  <si>
    <t>DONY KUSMAYADIMKR 2012 03.0 1 034994107550000000</t>
  </si>
  <si>
    <t>DODO GUNAWANMKR 2011 03.0 1 03 38264074340000000</t>
  </si>
  <si>
    <t>DADANG ROHMANMKR 2012 03.0 1 048694115030000000</t>
  </si>
  <si>
    <t>ETI SUPIJATI SUTARWANMTG 2011 03.0 1 03 61514087596459596</t>
  </si>
  <si>
    <t>ADE SUPARMANMKR 20121 03.0 1 0416641107165000000</t>
  </si>
  <si>
    <t>OPPY PUSPITASARIMKR 2012 03.0 1 073624126150000000</t>
  </si>
  <si>
    <t>IIM ROHIMAHMKR 2013 03.0 1 0187641374100000000</t>
  </si>
  <si>
    <t>NENI ROHAETIMKR 2011 03.0 1 56084084020000000</t>
  </si>
  <si>
    <t>ENOK HASANAHMKR 2012 03.0 1 060894120625000000</t>
  </si>
  <si>
    <t>EDOMKR 2013 03.0 1 026764140030000000</t>
  </si>
  <si>
    <t>ITA SULAEMANMKR 2013 03.0 1 026774140010000000</t>
  </si>
  <si>
    <t>DINDIN WAHYUDINMKR 2013 03.0 1 026774140040000000</t>
  </si>
  <si>
    <t>AAHMKR 2012 03.0 1 048694121120000000</t>
  </si>
  <si>
    <t>IQBAL HAKIM GAYOMKR 2012 03.0 1 066404123350000000</t>
  </si>
  <si>
    <t>NANANG SUPRIATNAMKR 2012 03.0 1 066404123315000000</t>
  </si>
  <si>
    <t>KOSWARAMKR 2012 03.0 1 0608941206130000000</t>
  </si>
  <si>
    <t>DIAN SUSILOWATIMKR 2011 03.0 1 03 51094081950000000</t>
  </si>
  <si>
    <t>NURDIN SAMUDINMKR 2012 03.0 1 056074118060000000</t>
  </si>
  <si>
    <t>ELIN MARLINA MKR 2013 03.0 1 026774140040000000</t>
  </si>
  <si>
    <t>WAHYUDINMKR 2012 03.0 1 028704105040000000</t>
  </si>
  <si>
    <t>BUDIMAN YUNUSMKR 2013 03.0 1 026774140075000000</t>
  </si>
  <si>
    <t>ENDANG TOTOMKR 2012 03.0 1 034994107530000000</t>
  </si>
  <si>
    <t>YAYATMKR 2013 03.0 1 026774140030000000</t>
  </si>
  <si>
    <t>ACEP JULI ANGGARAMKR 2011 03.0 1 03 12954062330000000</t>
  </si>
  <si>
    <t>ODAHMKR 2010 03.0 1 03 46204052715000000</t>
  </si>
  <si>
    <t>ADE KARMINMKR 2011 03.0 1 03 18644065330000000</t>
  </si>
  <si>
    <t>H. GILANG ROPHIAJI GUMILANGMKR 2010 03.0 1 03 33394045552000000</t>
  </si>
  <si>
    <t>TARJOMKR 2011 03.0 1 03 46614079525000000</t>
  </si>
  <si>
    <t>ITAMKR 2010 03.0 1 03 05214022825000000</t>
  </si>
  <si>
    <t>UTAR JUARI SUTARYAMKR 2011 03.0 1 03 18644065335000000</t>
  </si>
  <si>
    <t>ESOB SOBARIMKR 2010 03.0 1 03 24234038550000000</t>
  </si>
  <si>
    <t>ANE MESIANAMKR 2011 03.0 1 03 32894071850000000</t>
  </si>
  <si>
    <t>YANA DARYONOMKR 2012 03.0 1 015084099030000000</t>
  </si>
  <si>
    <t>TARMIMKR 2011 03.0 1 03 37604073930000000</t>
  </si>
  <si>
    <t>AHMAD YOYOMKR 2010 03.0 1 03 18904034015000000</t>
  </si>
  <si>
    <t>CEP MUHLIS NURFAJAR S. HUTMKR 2011 03.0 1 03 376040739100000000</t>
  </si>
  <si>
    <t>ESSEX ROHMATMKR 2011 03.0 1 03 46614079520000000</t>
  </si>
  <si>
    <t>AGUS KUSWARAMKR 2012 03.0 1 0463741131250000000</t>
  </si>
  <si>
    <t>DANA SURYANAMKR 2011 03.0 1 03 42754077010000000</t>
  </si>
  <si>
    <t>HERMANMKR 2012 03.0 1 046374113115000000</t>
  </si>
  <si>
    <t>D. HERAWAN HPMKR 2012 03.0 1 04637411315000000</t>
  </si>
  <si>
    <t>ASEP SUDRAJATMKR 2012 03.0 1 035244107835000000</t>
  </si>
  <si>
    <t>TUTI ROHAETIMKR 2012 03.0 1 046374113110000000</t>
  </si>
  <si>
    <t>ASO HARYONOMKR 2012 03.0 1 0416341107100000000</t>
  </si>
  <si>
    <t>MUMUNG KUSWARAMKR 2012 03.0 1 075714127115000000</t>
  </si>
  <si>
    <t>YETI ROHAETIMKR 2012 03.0 1 018974100940000000</t>
  </si>
  <si>
    <t>ENCENG SOLEHUDINMKR 2011 03.0 1 03 42754077025000000</t>
  </si>
  <si>
    <t>DADANG RISWANTOROMKR 2013 03.0 1 026784140080000000</t>
  </si>
  <si>
    <t>UJUMKR 2012 03.0 1  075714127115000000</t>
  </si>
  <si>
    <t>YUNIAR SRI MULYANIMKR 2013 03.0 1  026784140050000000</t>
  </si>
  <si>
    <t>ADE KURNAEDIMKR 2013 03.0 1  026784140010000000</t>
  </si>
  <si>
    <t>CECE DARMAWANMKR 2012 03.0 1  0757141271250000000</t>
  </si>
  <si>
    <t>PEPEN SUPENDIMKR 2010 03.0 1 03 08484026320000000</t>
  </si>
  <si>
    <t>BENY ROSNAWATIMKR 2010 03.0 1 03 03344021250000000</t>
  </si>
  <si>
    <t>ODOM ROCHYANDIMKR 2011 03.0 1 03 271540700100000000</t>
  </si>
  <si>
    <t>HENDRA MKR 2010 03.0 1 03 08484026315000000</t>
  </si>
  <si>
    <t>ROSIDMKR 2011 03.0 1 03 40684075255000000</t>
  </si>
  <si>
    <t>ASEP AAN SUKANDIUMU 2011 03.0 1 03 429440770194000000</t>
  </si>
  <si>
    <t>IDA ELAWATIMKR 2011 03.0 1 03 37434073915000000</t>
  </si>
  <si>
    <t>ALIS S. RAHAYUMKR 2011 03.0 1 03 56034084020000000</t>
  </si>
  <si>
    <t>DADANG NASRULOHMKR 2011 03.0 1 03 406840752100000000</t>
  </si>
  <si>
    <t>ZERRY E. MIFTAH A.MKR 2011 03.0 1 03 56034084025000000</t>
  </si>
  <si>
    <t>OON ROHAENIMKR 2011 03.0 1 03 51044081915000000</t>
  </si>
  <si>
    <t>ENANG SUPARMANMKR 2012 03.0 1 024484103125000000</t>
  </si>
  <si>
    <t>AMANMKR 2012 03.0 1 019004100932000000</t>
  </si>
  <si>
    <t>BINSAR POLTAK MANURUNGMKR 2012 03.0 1 024484103170000000</t>
  </si>
  <si>
    <t>BEBEN A. RAMDANIMKR 2012 03.0 1 0190041009200000000</t>
  </si>
  <si>
    <t>YANDI FAUZIMKR 2012 03.0 1 000744091358000000</t>
  </si>
  <si>
    <t>DAYATMKR 2012 03.0 1 019004100950000000</t>
  </si>
  <si>
    <t>OBAY SOBARNAMKR 2012 03.0 1 019004100940000000</t>
  </si>
  <si>
    <t>ATIKAH NAHRAENIMKR 2012 03.0 1 019004100910000000</t>
  </si>
  <si>
    <t>WARLIAH, AMKR 2012 03.0 1 015114099030000000</t>
  </si>
  <si>
    <t>RUDI FAHRUDINMKR 2012 03.0 1 035054107580000000</t>
  </si>
  <si>
    <t>IMAN SUHARDIMANMKR 2012 03.0 1 0244841031100000000</t>
  </si>
  <si>
    <t>ASEP SUBARAMKR 2012 03.0 1 0463841131250000000</t>
  </si>
  <si>
    <t>CUCUMKR 2012 03.0 1 024484103150000000</t>
  </si>
  <si>
    <t>R. HENDRA SUHENDRAMKR 2012 03.0 1 0463841131100000000</t>
  </si>
  <si>
    <t>KOKO SUHERMANMKR 2012 03.0 1 0378341102100000000</t>
  </si>
  <si>
    <t>WAWANMKR 2012 03.0 1 0378341102250000000</t>
  </si>
  <si>
    <t>LILIS LISNAWATIMKR 2012 03.0 1 037834110250000000</t>
  </si>
  <si>
    <t>HERYAWANMKR 2010 03.0 1 03 22404037110000000</t>
  </si>
  <si>
    <t>YOSEP KUSTIAWANMKR 2012 03.0 1 037834110230000000</t>
  </si>
  <si>
    <t>ENDANG NAJMUDINMKR 2012 03.0 1 046384110235000000</t>
  </si>
  <si>
    <t>TIKA YUNINGSIHMKR 2012 03.0 1 046384113130000000</t>
  </si>
  <si>
    <t>IWAN SETIAWANMKR 2012 03.0 1 0463841131150000000</t>
  </si>
  <si>
    <t>AGUS RAMDANMKR 2012 03.0 1 037834110240000000</t>
  </si>
  <si>
    <t>PUJI HARTATIMKR 2012 03.0 1 046384113130000000</t>
  </si>
  <si>
    <t>ADE SUDIRTA SHWMKR 2010 03.0 1 03 22404037110000000</t>
  </si>
  <si>
    <t>LIA GUSTIANIMKR 2012 03.0 1 0502141159150000000</t>
  </si>
  <si>
    <t>MUHAMMAD AOSMKR 2012 03.0 1 0350541075160000000</t>
  </si>
  <si>
    <t>SUPENDIMKR 2012 03.0 1 0736341261150000000</t>
  </si>
  <si>
    <t>W. HERMAWANMKR 2013 03.0 1 026024139630000000</t>
  </si>
  <si>
    <t>LILIS SURIANINGSIHMKR 2012 03.0 1 046384113112000000</t>
  </si>
  <si>
    <t>IMAN ROMANSYAH, A.MDMKR 2012 03.0 1 073634126150000000</t>
  </si>
  <si>
    <t>CECE RUKMANAMKR 2013 03.0 1 000274127835000000</t>
  </si>
  <si>
    <t>DADI SUNARYAMKR 2011 03.0 1 03 22654066830000000</t>
  </si>
  <si>
    <t>SALAMAHMKR 2011 03.0 1 03 12894062350000000</t>
  </si>
  <si>
    <t>YAYA SUHARYAMKR 2011 03.0 1 03 27234070050000000</t>
  </si>
  <si>
    <t>PADRANA SAYOGAMKR 2011 03.0 1 03 22654066850000000</t>
  </si>
  <si>
    <t>UMA HERYANTOMKR 2011 03.0 1 03 22654066865000000</t>
  </si>
  <si>
    <t>AEP HERNAWAN, AMD MKR 2011 03.0 1 03 33534072170000000</t>
  </si>
  <si>
    <t>LILIS ROSTIKAMKR 2011 03.0 1 03 22654066850000000</t>
  </si>
  <si>
    <t>LILIS KARTINIMKR 2011 03.0 1 03 27234070012000000</t>
  </si>
  <si>
    <t>HENDRI KOSASIHMKR 2011 03.0 1 03 40784075210000000</t>
  </si>
  <si>
    <t>SADAWIMKR 2011 03.0 1 03 27234070015000000</t>
  </si>
  <si>
    <t>ROHMAT HIDAYATMKR 2011 03.0 1 03 27234070055000000</t>
  </si>
  <si>
    <t>WIDA NURHAYATIMKR 2011 03.0 1 03 33534072160000000</t>
  </si>
  <si>
    <t>ASEP SUTISNAMKR 2011 03.0 1 03 40784075260000000</t>
  </si>
  <si>
    <t>ENCIN KURAESINMKR 2012 03.0 1 006134094915000000</t>
  </si>
  <si>
    <t>EMI SUMIRAHMKR 2011 03.0 1 03 60954086520000000</t>
  </si>
  <si>
    <t>TINI SIMARTINIMKR 2012 03.0 1 0309541064200000000</t>
  </si>
  <si>
    <t>EUIS AWANGMKR 2011 03.0 1 03 33534072180000000</t>
  </si>
  <si>
    <t>UJANG IPAN HARDIANSYAHMKR 2012 03.0 1 037844110250000000</t>
  </si>
  <si>
    <t>APIT SAPUTRAMKR 2012 03.0 1 028734105010000000</t>
  </si>
  <si>
    <t>MAMAN SUPARMANMKR 2012 03.0 1 037844110230000000</t>
  </si>
  <si>
    <t>NANANG SUKMANAMKR 2012 03.0 1 037844110215000000</t>
  </si>
  <si>
    <t>EUIS SUNINGSIHMKR 2011 03.0 1 03 6093408655000000</t>
  </si>
  <si>
    <t>AWANG TRESNAMKR 2012 03.0 1 0545741176120000000</t>
  </si>
  <si>
    <t>IZQI MAULANA BILLAHMKR 2012 03.0 1 054574117650000000</t>
  </si>
  <si>
    <t>ACIHMKR 2012 03.0 1 054574117630000000</t>
  </si>
  <si>
    <t>NENY HARNYMKR 2012 03.0 1 046254113150000000</t>
  </si>
  <si>
    <t>YENI MULYATIMKR 2012 03.0 1 054574117650000000</t>
  </si>
  <si>
    <t>LILIS ROSA WIDIAMKR 2012 03.0 1 030954106440000000</t>
  </si>
  <si>
    <t>YADI CAHYADIMKR 2012 03.0 1 01243411616000000</t>
  </si>
  <si>
    <t>DIAN HAERANIMKR 2012 03.0 1 057114118720000000</t>
  </si>
  <si>
    <t>IMAS MULYATIMKR 2012 03.0 1 069984125415000000</t>
  </si>
  <si>
    <t>JAJANG SUPARMANMKR 2013 03.0 1 0113941340180000000</t>
  </si>
  <si>
    <t>EMAYMKR 2012 03.0 1 0462541131100000000</t>
  </si>
  <si>
    <t>YUYU YULIATI MKR 2012 03.0 1 069984125490000000</t>
  </si>
  <si>
    <t>UTEP SUNARYAMKR 2013 03.0 1 0114041340200000000</t>
  </si>
  <si>
    <t>IYUS RAHAYUDINMKR 2012 03.0 1 054574117610000000</t>
  </si>
  <si>
    <t>DADANG SUKMANAMKR 2013 03.0 1 013254135150000000</t>
  </si>
  <si>
    <t>ERMIYANTIMKR 2013 03.0 1 0 113941340100000000</t>
  </si>
  <si>
    <t>ELANG SANDIKA GMKR 2012 03.0 1 0 69984125435000000</t>
  </si>
  <si>
    <t>YANA SURYANAMKR 2013 03.0 1 0 11394134050000000</t>
  </si>
  <si>
    <t>AAN JUBAEDAHMKR 2011 03.0 1 03 50444080920000000</t>
  </si>
  <si>
    <t>EDI JUNAEDIMKR 2013 03.0 1 011404176410000000</t>
  </si>
  <si>
    <t>IJANG JAJATMKR 2013 03.0 1 013254135130000000</t>
  </si>
  <si>
    <t>MAMAT ROHMAT AMDMKR 2012 03.0 1 057114118740000000</t>
  </si>
  <si>
    <t>DIAN NURAENIEMKR 2011 03.0 1 03 40784075225000000</t>
  </si>
  <si>
    <t>BUDIANAMKR 2011 03.0 1 03 641640885100000000</t>
  </si>
  <si>
    <t>MILLA CINDRA MAYLAMKR 2013 03.0 1 030084141650000000</t>
  </si>
  <si>
    <t>RONNY THUDI YUDIDASMKR 2013 03.0 1 0113941340100000000</t>
  </si>
  <si>
    <t>UTAM HADIAWANMKR 2013 03.0 1 011404134020000000</t>
  </si>
  <si>
    <t>YANI MARYANIMKR 2013 03.0 1 001474128925000000</t>
  </si>
  <si>
    <t>EMAR SUMARSIHMKR 2012 03.0 1 054574117610000000</t>
  </si>
  <si>
    <t>YANA SURYANAMKR 2013 03.0 1 0113941340125000000</t>
  </si>
  <si>
    <t>DEPI WIDIA SIPMKR 2013 03.0 1 013254135150000000</t>
  </si>
  <si>
    <t>ANDRI RISDIANMKR 2013 03.0 1 0113941340100000000</t>
  </si>
  <si>
    <t>TATANG JOHARIMKR 2012 03.0 1 069984125440000000</t>
  </si>
  <si>
    <t>BAYU ASMARAMKR 2013 03.0 1 001474128920000000</t>
  </si>
  <si>
    <t>IING ASIKINMKR 2012 03.0 1 069984125450000000</t>
  </si>
  <si>
    <t>LUGIE ADAMMKR 2012 03.0 1 057114118730000000</t>
  </si>
  <si>
    <t>ACEP SAJIDINMKR 2013 03.0 1 030084141650000000</t>
  </si>
  <si>
    <t>YENIMKR 2013 03.0 1 013254135150000000</t>
  </si>
  <si>
    <t>AGUS ROSIKINMKR 2012 03.0 1 069984125420000000</t>
  </si>
  <si>
    <t>TIKA YUDIMKR 2012 03.0 1 0378441102100000000</t>
  </si>
  <si>
    <t>ENTIS SUTISNAMKR 2012 03.0 1 054574117640000000</t>
  </si>
  <si>
    <t>ERNIMKR 2012 03.0 1 046254113150000000</t>
  </si>
  <si>
    <t>RUSMIATIMKR 2013 03.0 1 011394134015000000</t>
  </si>
  <si>
    <t>JUHANDAMKR 2013 03.0 1 026034139625000000</t>
  </si>
  <si>
    <t>SAAD SUJANAMKR 2013 03.0 1 0267741400100000000</t>
  </si>
  <si>
    <t>LISMAYANTIMKR 2012 03.0 1 0244841031250000000</t>
  </si>
  <si>
    <t>HERISTIANA SETIAWANMKR 2013 03.0 1 0267741400250000000</t>
  </si>
  <si>
    <t>AI SITI RODIAHMKR 2012 03.0 1 0190341009200000000</t>
  </si>
  <si>
    <t>NUNUNG NURYATIMKR 2011 03.0 1 03 22654066860000000</t>
  </si>
  <si>
    <t>WAWANMKR 2011 03.0 1 03 46614079520000000</t>
  </si>
  <si>
    <t>DEVI MOKHMAD RAMDAN SEMKR 2012 03.0 1 019054100950000000</t>
  </si>
  <si>
    <t>ITIMKR 2011 03.0 1 03 50444080910000000</t>
  </si>
  <si>
    <t>YEYETMKR 2012 03.0 1 046254113120000000</t>
  </si>
  <si>
    <t>NIA KURNIASIHMKR 2012 03.0 1 0151140990225000000</t>
  </si>
  <si>
    <t>YUDI SETIAWANMKR 2011 03.0 1 03 45324077750000000</t>
  </si>
  <si>
    <t>DARMINTOMKR 2013 03.0 1 01325413515000000</t>
  </si>
  <si>
    <t>AJAT HIDAYATMKR 2013 03.0 1 011404134060000000</t>
  </si>
  <si>
    <t>RAYA MUDA HARAHAPMKR 2012 03.0 1 037844110230000000</t>
  </si>
  <si>
    <t>TAUFIK HIDAYATMKR 2013 03.0 1 013254135150000000</t>
  </si>
  <si>
    <t>WIYANTIMKR 2013 03.0 1 030084141630000000</t>
  </si>
  <si>
    <t>ROHMIMKR 2013 03.0 1 026764140020000000</t>
  </si>
  <si>
    <t>ALAMMKR 2013 03.0 1 0260341396130000000</t>
  </si>
  <si>
    <t>H. ARRY SADMOKOMKR 2013 03.0 1 0260341396250000000</t>
  </si>
  <si>
    <t>RINA SULISTYOWATIMKR 2013 03.0 1 0 132541351150000000</t>
  </si>
  <si>
    <t>IA KURNIAWATIMKR 2013 03.0 1 0 014741289175000000</t>
  </si>
  <si>
    <t>ANAS ABASY DULIMATURGAMKR 2013 03.0 1 0 13254135150000000</t>
  </si>
  <si>
    <t>YANTI YULIANTIMKR 2013 03.0 1 030084141615000000</t>
  </si>
  <si>
    <t>NANAMKR 2013 03.0 1 0300841416100000000</t>
  </si>
  <si>
    <t>DEDI SUPRIADIMKR 2013 03.0 1 0260441396200000000</t>
  </si>
  <si>
    <t>RASIMMKR 2012 03.0 1 0621141211100000000</t>
  </si>
  <si>
    <t>MOMON SONJAYAMKR 2013 03.0 1 0260441396220000000</t>
  </si>
  <si>
    <t>ABDUL KARIM   (CIKUPA)MKR 2012 03.0 1 0750541271100000000</t>
  </si>
  <si>
    <t>CUCU ANGGRAENIMKR 2012 03.0 1 0679241236250000000</t>
  </si>
  <si>
    <t>PT. SARANA PUMAS MANDIRI04 1086 03396012000000000</t>
  </si>
  <si>
    <t>TITIN SUHARTINI04 1725 033964615000000</t>
  </si>
  <si>
    <t>NITA WIDAYANTI04 0239 033948312000000</t>
  </si>
  <si>
    <t>AEF FIRDAUS KHUSAERIMKR 2009 03 0 1 03 33674015140000000</t>
  </si>
  <si>
    <t>DODO ROHANAMKR 2010 03 0 1 03 2119403656000000</t>
  </si>
  <si>
    <t>DEDI KMKR 2010 03.0 1 03 01234019370000000</t>
  </si>
  <si>
    <t>YADI SUPRIADIMKR 2010 03.0 1 03 12634029840000000</t>
  </si>
  <si>
    <t>OOM ROHMAN SUHAESTINMKR 2010 03.0 1 03 40054049720000000</t>
  </si>
  <si>
    <t>JAENAL ABIDINMKR 2010 03.0 1 03 45704052550000000</t>
  </si>
  <si>
    <t>IDRIS MUCHTARMKR 2011 03.0 1 03 56294084230000000</t>
  </si>
  <si>
    <t>JONIMKR 2011 03.0 1 03 016840546100000000</t>
  </si>
  <si>
    <t>DENNY AJIEMTG 2010 03.0 1 03 39884049460921850</t>
  </si>
  <si>
    <t>IIP HAPIYANTOMTG 2010 03.0 1 03 39884049430451075</t>
  </si>
  <si>
    <t>CECEP SUGANDAMTG 2010 03.0 1 03 17274033350751800</t>
  </si>
  <si>
    <t>DADANG HIDAYATMTG 2010 03.0 1 03 22884037450783250</t>
  </si>
  <si>
    <t>DADANG HILMANMTG 2009 03.0 1 03 35214016840586700</t>
  </si>
  <si>
    <t>DASEP EDI SUARDIMTG 2010 03.0 1 03 17274106450751800</t>
  </si>
  <si>
    <t>EUIS NENI SURYANIMKR 2011 03.0 1 03 13604062550000000</t>
  </si>
  <si>
    <t>OMAN ABDURAHMAN MKR 2012 03.0 1 03 35894107880000000</t>
  </si>
  <si>
    <t>G. TAUFIK HIDAYATMTG 2010 03.0 1 03 13664030425375900</t>
  </si>
  <si>
    <t>MAMANMTG 2011 03.0 1 03 44544077052762710</t>
  </si>
  <si>
    <t>A E PMTG 2011 03.0 1 03 16854063940586700</t>
  </si>
  <si>
    <t>EMAN SUHERMANMTG 2012 03.0 1 0745241264101540583</t>
  </si>
  <si>
    <t>KADIMINMTG 2009 03.0 1 03 32364014060956750</t>
  </si>
  <si>
    <t>II SITI ROHIMAHMTG 2010 03.0 1 03 07104025274097620</t>
  </si>
  <si>
    <t>GATOT SUHERMANMKR 2012 03.0 1 03 0750541271190000000</t>
  </si>
  <si>
    <t>AI MARTINIMKR 2011 03.0 1 03 01364054625000000</t>
  </si>
  <si>
    <t>AJAT SUDRAJATMKR 2011 03.0 1 03 67494089345000000</t>
  </si>
  <si>
    <t>SALENDRA MALIKMKR 2011 03.0 1 03 18884065331000000</t>
  </si>
  <si>
    <t>NANIHMKR 2012 03.0 1 041604110750000000</t>
  </si>
  <si>
    <t>EDY SUNGKAWAMKR 2012 03.0 1 055204117950000000</t>
  </si>
  <si>
    <t>CUCUN CUNTARAMKR 2013 03.0 1 026384139650000000</t>
  </si>
  <si>
    <t>YUDI YUSUF SODIKINMKR 2013 03.0 1 0053541299250000000</t>
  </si>
  <si>
    <t>AININ FIYAYANTINAMKR 2012 03.0 1 055204117995000000</t>
  </si>
  <si>
    <t>ONDIMKR 2012 03.0 1 023964102675000000</t>
  </si>
  <si>
    <t>ANDI BANGSAWANMKR 2012 03.0 1  0263741396250000000</t>
  </si>
  <si>
    <t>DRS. SURYANAMKR 2012 03.0 1 0677041235150000000</t>
  </si>
  <si>
    <t>KRALIMKR 2010 03.0 1 03 110940284100000000</t>
  </si>
  <si>
    <t>SRI HARTATIMKR 2009 03.0 1 03 31394012350000000</t>
  </si>
  <si>
    <t>SUPRIYANTOMKR 2010 03.0 1 03 46114052710000000</t>
  </si>
  <si>
    <t>DEWI MAELANI AMALIAMKR 2010 03 0 1 03 04464021950000000</t>
  </si>
  <si>
    <t>YETI HARYATIMKR 2011 03.0 1 03 17854064440000000</t>
  </si>
  <si>
    <t>DIARYANIMKR 2011 03.0 1 03 39034074940000000</t>
  </si>
  <si>
    <t>MARYOTOMKR 2011 03.0 1 03 32114071445000000</t>
  </si>
  <si>
    <t>YUYUN YUHANAMKR 2011 03.0 1 03 67484089330000000</t>
  </si>
  <si>
    <t>IWAN DERMAWANMKR 2012 03.0 1 0 03784094550000000</t>
  </si>
  <si>
    <t>LIE INASANIMKR 2011 03.0 1 03 67484089390000000</t>
  </si>
  <si>
    <t>ANDI YANAMKR 2012 03.0 1 0 240041026140000000</t>
  </si>
  <si>
    <t>TINI RUSTINIMKR 2012 03.0 1 0 240041026250000000</t>
  </si>
  <si>
    <t>DICKY ADHI MULYANA MKR 2012 03.0 1 0439441124150000000</t>
  </si>
  <si>
    <t>ASEF SYAEFUDIN MKR 2012 03.0 1 0497641159250000000</t>
  </si>
  <si>
    <t>WILY FERDYANTOMKR 2013 03.0 1 011064133775000000</t>
  </si>
  <si>
    <t>LINCE HIMARYATIMKR 2013 03.0 1  028424141150000000</t>
  </si>
  <si>
    <t>WAHYUDINMKR 2013 03.0 1  011064133775000000</t>
  </si>
  <si>
    <t>DJEDI RAMADHANIMKR 2012 03.0 1 0677141235250000000</t>
  </si>
  <si>
    <t>TOMMY ADITYA SATRIAMTG 2012 03.0 1 0721041257301625000</t>
  </si>
  <si>
    <t>DENI HANDAYANIMKR 2013 03.0 1 0284241411100000000</t>
  </si>
  <si>
    <t>ELLIS SULASTRIMKR 2013 03.0 1 0110737684200000000</t>
  </si>
  <si>
    <t>KARNO KUSWANTOMKR 2013 03.0 1  028424141150000000</t>
  </si>
  <si>
    <t>TITI MINARSIHMKR 2013 03.0  1 011064133770000000</t>
  </si>
  <si>
    <t>UMIYANAHMKR 2013 03.0  1 0263641396140000000</t>
  </si>
  <si>
    <t>ASIYAHMKR 2012 03.0 1 056274118050000000</t>
  </si>
  <si>
    <t>UMIYANAHMKR 2013 03.0 1 0328941430250000000</t>
  </si>
  <si>
    <t>AHMAD DODIMKR 2013 03.0 1 032894143080000000</t>
  </si>
  <si>
    <t>AJAT HIDAYATMKR 2013 03.0 1 0328941430100000000</t>
  </si>
  <si>
    <t>ABDUL KARIM   (CIKUPA)MKR 2012 03.0 1 010844096345000000</t>
  </si>
  <si>
    <t>MAMAN SUPARMANMKR 2013 03.0 1 000304127835000000</t>
  </si>
  <si>
    <t>ADE CHAERANIMKR 2012 03.0 1 045304113070000000</t>
  </si>
  <si>
    <t>ENTOH SENJAYAMKR 2012 03.0 1 0239341026170000000</t>
  </si>
  <si>
    <t>DEDE SULAEMANMKR 2012 03.0 1 0441541124210000000</t>
  </si>
  <si>
    <t>UMIYANAHMTG 2014 03.0 1 0468941961145890000</t>
  </si>
  <si>
    <t>INDRA KURNIAWANMKR 2012 03.0 1 0442141124100000000</t>
  </si>
  <si>
    <t>TITI MINARSIHMKR 2012 03.0 1 0699241254130000000</t>
  </si>
  <si>
    <t>UMIYANAHMKR 2012 03.0 1 010794096340000000</t>
  </si>
  <si>
    <t>ALAMMKR 2013 03.0 1 0007641285150000000</t>
  </si>
  <si>
    <t>H. ARRY SADMOKOMKR 2013 03.0 1 0129041348100000000</t>
  </si>
  <si>
    <t>ACENG KURNIAMKR 2012 03.0 1 0290841052250000000</t>
  </si>
  <si>
    <t>RONI AHMAD SABANIMKR 2013 03.0 1 0183041361230000000</t>
  </si>
  <si>
    <t>DEVI HERPINAMKR 2012 03.0 1 044174112450000000</t>
  </si>
  <si>
    <t>MIMINMKR 2012 03.0 1 0441741124200000000</t>
  </si>
  <si>
    <t>MAESUROHMKR 2013 03.0 1 0285441411250000000</t>
  </si>
  <si>
    <t>NENI MULYANIMKR 2012 03.0 1 0361041085100000000</t>
  </si>
  <si>
    <t>ARIF TIRTANAMKR 2013 03.0 1 0283641411110000000</t>
  </si>
  <si>
    <t>A ENJANGMTG 2012 03.0 1 062464121375000000</t>
  </si>
  <si>
    <t>IMAM TAUFIQMKR 2012 03.0 1 003664094550000000</t>
  </si>
  <si>
    <t>ISOP SOPIYAHMKR 2013 03.0 1 0328941430100000000</t>
  </si>
  <si>
    <t>ASEP SUPRIATNAMKR 2012 03.0 1 045314113075000000</t>
  </si>
  <si>
    <t>HASBULOHMKR 2012 03.0 1 067734123670000000</t>
  </si>
  <si>
    <t>HENHEN HENDARWANMKR 2012 03.0 1 0550841179100000000</t>
  </si>
  <si>
    <t>IDA ROSMIATIMKR 2012 03.0 1 0550841179100000000</t>
  </si>
  <si>
    <t>WIWIMKR 2012 03.0 1 069874125335000000</t>
  </si>
  <si>
    <t>ADE ARIFINMKR 2012 03.0 1003584094590000000</t>
  </si>
  <si>
    <t>VIAN HERYANTOMKR 2012 03.0 1 003674094555000000</t>
  </si>
  <si>
    <t>DENI NOER RAMDHMKR 2012 03.0 1 069874125377000000</t>
  </si>
  <si>
    <t>LILISMKR 2013 03.0 1 028294141150000000</t>
  </si>
  <si>
    <t>H. DORI MULYADIMKR 2012 03.0 1 03 0361141085180000000</t>
  </si>
  <si>
    <t>TATAMKR 2012 03.0 1 067894123640000000</t>
  </si>
  <si>
    <t>IIS ISMAYATI &amp; DAYAT04.0676.0338476120000000</t>
  </si>
  <si>
    <t>JENAL MUTAQINMKR 2011 03.0 1 56444084715000000</t>
  </si>
  <si>
    <t>HENDRIANAMKR 2012 03.0 1 044174112450000000</t>
  </si>
  <si>
    <t>IWAN KURNIAWANMKR 2012 03.0 1 044154112460000000</t>
  </si>
  <si>
    <t>EDEDMKR 2011 03.0 1 56444084710000000</t>
  </si>
  <si>
    <t>WAWA DJUARIAHMKR 2012 03.0 1 0678241236100000000</t>
  </si>
  <si>
    <t>ENDANG WAHYUMKR 2012 03.0 1 055154117930000000</t>
  </si>
  <si>
    <t>HJ. SOFIAHMKR 2011 03.0 1 03 17894064435000000</t>
  </si>
  <si>
    <t>AOS HAERUMANMKR 2012 03.0 1 0550841179150000000</t>
  </si>
  <si>
    <t>KOP WANITA UMMI 141/SP/C3/VIII/199936382210000000</t>
  </si>
  <si>
    <t>AI NUR BADRIAHMKR 2011 03.0 1 67504089320000000</t>
  </si>
  <si>
    <t>ASEP SAMSULMKR 2011 03.0 1 03 24094067435000000</t>
  </si>
  <si>
    <t>AI SITI SUKAESIHMKR 2012 03.0 1 0539541169150000000</t>
  </si>
  <si>
    <t>SAEPULMKR 2012 03.0 1 010844096325000000</t>
  </si>
  <si>
    <t>RAHMAT DILSANMKR 2012 03.0 1 055154117965000000</t>
  </si>
  <si>
    <t>OMAR MAHYARMKR 2012 03.0 1 069854125360000000</t>
  </si>
  <si>
    <t>ROSIDINMKR 2012 03.0 1 003674094520000000</t>
  </si>
  <si>
    <t>AGUS HERMAWANMKR 2013 03.0 1 0129141348100000000</t>
  </si>
  <si>
    <t>H. MAINMKR 2013 03.0 1 0123241347100000000</t>
  </si>
  <si>
    <t>ENTIS SUTISNAMKR 2013 03.0 1 012904134880000000</t>
  </si>
  <si>
    <t>KPPB MITRA TANI 025/SP/C3/IV/199936251340000000</t>
  </si>
  <si>
    <t>KOPTANTEH MEKAR TANI 112/SP/C3/VII/199936348235000000</t>
  </si>
  <si>
    <t>KPBU SALAK SEJAHTERA 004/SP/C3/II/199936201431000000</t>
  </si>
  <si>
    <t>KOPTANTEH MEKAR TANI 112/SP/C3/VII/199936348165750000</t>
  </si>
  <si>
    <t>KOMITWA BIMA SAKTI2000070017101236736340000000</t>
  </si>
  <si>
    <t>KOP. MITRA CEMPAKA048/SP/C3/IV/9936277180000000</t>
  </si>
  <si>
    <t>PT MARES JAYA UTAMA20040200231012380264000000000</t>
  </si>
  <si>
    <t>PT MARES JAYA UTAMA04.0217.0238411500000000</t>
  </si>
  <si>
    <t>AGUS (PD ZAHARA)04.0769.033881220000000</t>
  </si>
  <si>
    <t>MUMU TOHA04.1340.033887728000000</t>
  </si>
  <si>
    <t>DIAT AHDIAT04.0347.033912750000000</t>
  </si>
  <si>
    <t>CARLI &amp; RUSKAYAH04.0410.033876918700000</t>
  </si>
  <si>
    <t>PT MANDALA BHAKTI04.3439.03394168980000000</t>
  </si>
  <si>
    <t>MEMON PARJAMAN04.2575.033932115600000</t>
  </si>
  <si>
    <t>BULOH04.0767.033918375000000</t>
  </si>
  <si>
    <t>YAYAT SUPRIATNAMKR 2009 03.0 1 03 0367398635000000</t>
  </si>
  <si>
    <t>EUIS SUSILAWATI04 0549 033953315000000</t>
  </si>
  <si>
    <t>LILISMKR 2009 03.0 1 03 08083990920000000</t>
  </si>
  <si>
    <t>HERLAN SUHERLANMKR 2009 03.0 1 03 32384014030000000</t>
  </si>
  <si>
    <t>NENI AGUSTINAMKR 2009 03 0 1 03 12873996017500000</t>
  </si>
  <si>
    <t>AJUDINMKR 2009 03 0 1 03 36624017825000000</t>
  </si>
  <si>
    <t>ADE KOMARIAHMKR 2009 03 0 1 03 1768399957000000</t>
  </si>
  <si>
    <t>HADI SARDJONO04 2270 033929422201667</t>
  </si>
  <si>
    <t>TIEN RATNA HUSEN04 2176 033896068623333</t>
  </si>
  <si>
    <t>DENI PURWASUBEKTIMTG 2009 03.0 1 03 22494003235558104</t>
  </si>
  <si>
    <t>YUS RUSLI  SOEKARTAMKR 2010 03.0 1 03 09294027390000000</t>
  </si>
  <si>
    <t>ROHMAH M.MKR 2009 03.0 1 03 33234014720000000</t>
  </si>
  <si>
    <t>ELIN HALIMAHMKR 2010 03.0 1 03 14784031520000000</t>
  </si>
  <si>
    <t>AAM SURYANAMKR 2011 03 0 1 03 24094067460000000</t>
  </si>
  <si>
    <t>ASEP SAFARI KUSAERI, SHMKR 2009 03 0 1 03 12873996055000000</t>
  </si>
  <si>
    <t>YUSTINA NURYATINMKR 2011 03.0 1 03 17884064440000000</t>
  </si>
  <si>
    <t>DIMAS SUTARSONMKR 2011 03.0 1 03 24094067420000000</t>
  </si>
  <si>
    <t>ARIP RUSMANAMKR 2011 03.0 1 03 35764073250000000</t>
  </si>
  <si>
    <t>ATANG SUHENDARMKR 2011 03.0 1 03 57204084760000000</t>
  </si>
  <si>
    <t>ASEP IRWAN SMKR 2011 03.0 1 03 572240847100000000</t>
  </si>
  <si>
    <t>KAMALUDIN HIDAYATMTG 2011 03.0 1 03 45234077784278684</t>
  </si>
  <si>
    <t>RIAWAN RAHMADI RAISMTG 2008 03.0 1 03 27383975259940804</t>
  </si>
  <si>
    <t>OTONG KOSWARAMTG 2010 03.0 1 03 039840217253666875</t>
  </si>
  <si>
    <t>YAYAN HIDAYATUL MALIKMKR 2012 03.0 1 0238941022120000000</t>
  </si>
  <si>
    <t>MAMATMKR 2011 03.0 1 03 57204084750000000</t>
  </si>
  <si>
    <t>AHEN HENDRIMKR 2012 03.0 1 023894102275000000</t>
  </si>
  <si>
    <t>ATE DURANGGAMTG 2011 03.0 1 03 097240598198790387</t>
  </si>
  <si>
    <t>AYAT DAYATMKR 2012 03.0 1 044214112480000000</t>
  </si>
  <si>
    <t>SUPRIMKR 2012 03.0 1 053954116965000000</t>
  </si>
  <si>
    <t>DENI SETIADIMKR 2012 03.0 1 0238941022150000000</t>
  </si>
  <si>
    <t>ABD HAMIDMKR 2012 03.0 1 0539541169115000000</t>
  </si>
  <si>
    <t>RIDHA ROSIDAMKR 2012 03.0 1 0498341159170000000</t>
  </si>
  <si>
    <t>ENGKING ZENAL MUTAKINMKR 2011 03.0 1 03 640240885100000000</t>
  </si>
  <si>
    <t>FARID SUSANDIMKR 2012 03.0 1 0417241107150000000</t>
  </si>
  <si>
    <t>TATA SUPRIATNAMKR 2012 03.0 1 053954116945000000</t>
  </si>
  <si>
    <t>SUPRIADIMKR 2012 03.0 1 055084117950000000</t>
  </si>
  <si>
    <t>JONI WAHYUDIMKR 2012 03.0 1 055084117935000000</t>
  </si>
  <si>
    <t>ABDUL ROHMAN YONOMKR 2012 03.0 1 049834115995000000</t>
  </si>
  <si>
    <t>SOLIHINMTG 2012 03.0 1 006954095260921850</t>
  </si>
  <si>
    <t>YULI YULIASIHMTG 2009 03.0 1 03 26914008589403233</t>
  </si>
  <si>
    <t>SITI HALIMAH NYMTG 2012 03.0 1 026544103821287455</t>
  </si>
  <si>
    <t>IPAH SARIPAHMTG 2010 03.0 1 03 35134046571052508</t>
  </si>
  <si>
    <t>BARNASMTG 2011 03.0 1 03 26124069035538271</t>
  </si>
  <si>
    <t>SUHERMANMTG 2009 03.0 1 03 32364014060921850</t>
  </si>
  <si>
    <t>WAWAN GUNAWANMTG 2013 03.0 1 0608841599188402500</t>
  </si>
  <si>
    <t>NENI RUKMINIMTG 2013 03.0 1 0083841324195412500</t>
  </si>
  <si>
    <t>MAMAT RUHIMATMKR 2012 03.0 1 041724110735000000</t>
  </si>
  <si>
    <t>IWAN RIDWANMKR 2012 03.0 1 049834115970000000</t>
  </si>
  <si>
    <t>AGUS TONOMKR 2012 03.0 1 0238941022125000000</t>
  </si>
  <si>
    <t>MUHAEMINMTG 2010 03.0 1 03 22884037465020533</t>
  </si>
  <si>
    <t>EEM HALIMAHMTG 2010 03.0 1 03 22884037450751792</t>
  </si>
  <si>
    <t>SUDARTOMTG 2010 03.0 1 03 03984021787321318</t>
  </si>
  <si>
    <t>AN AN BAHRUDINMKR 2012 03.0 1 03 0238941022100000000</t>
  </si>
  <si>
    <t>ASEP SUSANTOMKR 2012 03.0 1 069884125360000000</t>
  </si>
  <si>
    <t>SYAIDAL FAHMIMKR 2012 03.0 1 0238941022140000000</t>
  </si>
  <si>
    <t>MAMAT RAHMATMKR 2012 03.0 1 0698841253120000000</t>
  </si>
  <si>
    <t>H. TAPTAJANIMKR 2012 03.0 1 053954116950000000</t>
  </si>
  <si>
    <t>ENUR NURDINMKR 2012 03.0 1 0751041271120000000</t>
  </si>
  <si>
    <t>IBINMKR 2012 03.0 1 0539541169105000000</t>
  </si>
  <si>
    <t>UNDANG KOMARUDINMKR 2013 03.0 1 000764128528000000</t>
  </si>
  <si>
    <t>QUDRAT AZIS HALIMMKR 2012 03.0 1 0442141124105000000</t>
  </si>
  <si>
    <t>EBEN SONTANIMKR 2012 03.0 1 049834115917500000</t>
  </si>
  <si>
    <t>HENDRI ISKANDAR DINATAMKR 2012 03.0 1 0550841179130000000</t>
  </si>
  <si>
    <t>ENUNG MULYANI NINGRUMMTG 2009 03.0 1 03 07643990481275667</t>
  </si>
  <si>
    <t>TITI MARSITI04 1627 033962969084317</t>
  </si>
  <si>
    <t>H. LILIMKR 2012 03.0 1 075104127180000000</t>
  </si>
  <si>
    <t>WAWANMKR 2012 03.0 1 0678241236100000000</t>
  </si>
  <si>
    <t>BADRUZAMANMKR 2012 03.0 1 0698841253100000000</t>
  </si>
  <si>
    <t>OINGMKR 2012 03.0 1 03 067824123690000000</t>
  </si>
  <si>
    <t>AI ROSMAWATIMKR 2012 03.0 1 0698841253120000000</t>
  </si>
  <si>
    <t>TANTAN WIJAYAMKR 2013 03.0 1 0328941430100000000</t>
  </si>
  <si>
    <t>MUSTAKIMMKR 2013 03.0 1 0123241347100000000</t>
  </si>
  <si>
    <t>DENI RAHMATMKR 2012 03.0 1 0698841253110000000</t>
  </si>
  <si>
    <t>LENI MULYANIMKR 2013 03.0 1 032894143045000000</t>
  </si>
  <si>
    <t>AMIR SARIPUDINMKR 2013 03.0 1 012904134830000000</t>
  </si>
  <si>
    <t>ASEP KAMILMKR 2012 03.0 1 0698841253130000000</t>
  </si>
  <si>
    <t>WIWIN SUWANTINIMKR 2012 03.0 1 053954116985000000</t>
  </si>
  <si>
    <t>IRPAN PURNAWANMKR 2013 03.0 1 0328941430100000000</t>
  </si>
  <si>
    <t>UBUN BUNYAMINMKR 2013 03.0 1 0129041348250000000</t>
  </si>
  <si>
    <t>DADANG A.SMKR 2012 03.0 1 044214112455000000</t>
  </si>
  <si>
    <t>EUIS YUYUNMKR 2013 03.0 1 012324134750000000</t>
  </si>
  <si>
    <t>DIDIN DAWANUDINMKR 2013 03.0 1 000764128560000000</t>
  </si>
  <si>
    <t>OOHMKR 2013 03.0 1 000764128535000000</t>
  </si>
  <si>
    <t>ELIS HERAWATIMKR 2013 03.0 1 012904134850000000</t>
  </si>
  <si>
    <t>DIKA PRATAMA GUNAWANMKR 2010 03.0 1 03 29674042475000000</t>
  </si>
  <si>
    <t>DUDU ALIYUDINMKR 2011 03.0 1 03 00894054650000000</t>
  </si>
  <si>
    <t>EPUL SMKR 2011 03.0 1 03 31364071480000000</t>
  </si>
  <si>
    <t>WAWAN SETIAWANMKR 2011 03.0 1 03 17874064416000000</t>
  </si>
  <si>
    <t>NONOK MENI RMKR 2011 03.0 1 03 41054075250000000</t>
  </si>
  <si>
    <t>DHARMAN SMKR 2011 03.0 1 03 13584062570000000</t>
  </si>
  <si>
    <t>YAYAT HADIATMKR 2011 03.0 1 03 17874064470000000</t>
  </si>
  <si>
    <t>SAHUDINMKR 2011 03.0 1 03 60054085850000000</t>
  </si>
  <si>
    <t>ENDANG SUMANTRIMKR 2011 03.0 1 03 60054085820000000</t>
  </si>
  <si>
    <t>CV RISKAUMU 2011 03.0 1 03 548440828360000000</t>
  </si>
  <si>
    <t>NURHADI TRIVIANTOMKR 2011 03.0 1 03 49634080530000000</t>
  </si>
  <si>
    <t>ANASRULLOHMKR 2012 03.0 1 003594094520000000</t>
  </si>
  <si>
    <t>MUHAMAD ALI BINTARAMKR 2012 03.0 1 0169140996100000000</t>
  </si>
  <si>
    <t>HANAMKR 2012 03.0 1 010794096350000000</t>
  </si>
  <si>
    <t>SUJANAMKR 2012 03.0 1 003594094545000000</t>
  </si>
  <si>
    <t>USEPMKR 2011 03.0 1 03 56694084725000000</t>
  </si>
  <si>
    <t>PUDINMKR 2012 03.0 1 003584094525000000</t>
  </si>
  <si>
    <t>ANDINGMKR 2012 03.0 1 029854105280000000</t>
  </si>
  <si>
    <t>AEP SAEPUL AZIZMKR 2011 03.0 1 03 56694084740000000</t>
  </si>
  <si>
    <t>MUMUMKR 2012 03.0 1 018164100820000000</t>
  </si>
  <si>
    <t>LIS HIDAYATIMKR 2012 03.0 1 018164100820000000</t>
  </si>
  <si>
    <t>DEWI HANDAYANI LARASATIMKR 2010 03.0 1 03 166840329100000000</t>
  </si>
  <si>
    <t>H. PUPUD MAHPUDIN MMKR 2010 03.0 1 03 108740282100000000</t>
  </si>
  <si>
    <t>H. ROHIDINMKR 2012 03.0 1 0169140996225000000</t>
  </si>
  <si>
    <t>ELAN RAHLANMKR 2011 03.0 1 03 56694084760000000</t>
  </si>
  <si>
    <t>TONI ARDI AFANDIMKR 2012 03.0 1 036114108550000000</t>
  </si>
  <si>
    <t>ADHAMMKR 2012 03.0 1 045314113015000000</t>
  </si>
  <si>
    <t>E. HALIMINMKR 2011 03.0 1 03 56694084710000000</t>
  </si>
  <si>
    <t>LINA PATMAWATIMKR 2012 03.0 1 049824115930000000</t>
  </si>
  <si>
    <t>WAWAN GUNAWANMKR 2012 03.0 1 003594094540000000</t>
  </si>
  <si>
    <t>ABDUL WAHIDMKR 2012 03.0 1 067734123675000000</t>
  </si>
  <si>
    <t>VERA DAMAYANTIMKR 2012 03.0 1 067894123620000000</t>
  </si>
  <si>
    <t>SUHENDARMKR 2012 03.0 1 067734123640000000</t>
  </si>
  <si>
    <t>MURNIMKR 2011 03.0 1 03 41054075235000000</t>
  </si>
  <si>
    <t>UJANG TEDIMKR 2012 03.0 1 0677341236120000000</t>
  </si>
  <si>
    <t>ADANGMKR 2012 03.0 1 067894123630000000</t>
  </si>
  <si>
    <t>KOSIM, HMKR 2011 03.0 1 41054075230000000</t>
  </si>
  <si>
    <t>ENGKON KONIAHMKR 2011 03.0 1 56694084735000000</t>
  </si>
  <si>
    <t>ADET SUKMANAMKR 2013 03.0 1 0282941411175000000</t>
  </si>
  <si>
    <t>IIS SUDARYATIMKR 2012 03.0 1 049824115950000000</t>
  </si>
  <si>
    <t>DODI SAEPUDINMKR 2012 03.0 1 029854105275000000</t>
  </si>
  <si>
    <t>HADIATMOMKR 2012 03.0 1 0169140996160000000</t>
  </si>
  <si>
    <t>RANI SUHESTINAMKR 2012 03.0 1 036114108555000000</t>
  </si>
  <si>
    <t>NANANG SUMARNAMKR 2012 03.0 1 0677341236100000000</t>
  </si>
  <si>
    <t>ANDI RAHMATMKR 2013 03.0 1 000074127775000000</t>
  </si>
  <si>
    <t>ENDANG MULYANAMKR 2012 03.0 1 0698141253150000000</t>
  </si>
  <si>
    <t>IIM IMASMKR 2013 03.0 1 010794133370000000</t>
  </si>
  <si>
    <t>ISAKMKR 2013 03.0 1 028544141160000000</t>
  </si>
  <si>
    <t>JENI ABDUL SABARMKR 2013 03.0 1 0285441411100000000</t>
  </si>
  <si>
    <t>SETIAMKR 2012 03.0 1 0698141253150000000</t>
  </si>
  <si>
    <t>AAM PURNAMA RAMDANIMKR 2012 03.0 1 029084105225000000</t>
  </si>
  <si>
    <t>AI MARYATIMKR 2012 03.0 1 0187341009150000000</t>
  </si>
  <si>
    <t>TIEN AGISTINMKR 2012 03.0 1 0453041130250000000</t>
  </si>
  <si>
    <t>SASA YANTOMKR 2012 03.0 1 0187341009200000000</t>
  </si>
  <si>
    <t>PIPIHMKR 2012 03.0 1 003744094535000000</t>
  </si>
  <si>
    <t>IDA WIDIANINGSIHMKR 2012 03.0 1 029084105215000000</t>
  </si>
  <si>
    <t>ANI SOLIHAHMKR 2012 03.0 1 044174112470000000</t>
  </si>
  <si>
    <t>BRIAN BARLIANMKR 2011 03.0 1 03 51744081970000000</t>
  </si>
  <si>
    <t>BUDIAWANMKR 2012 03.0 1 045304113025000000</t>
  </si>
  <si>
    <t>ASEP UNDANG MMKR 2012 03.0 1 016904099650000000</t>
  </si>
  <si>
    <t>ADE CUCUMKR 2012 03.0 1 055164154450000000</t>
  </si>
  <si>
    <t>ENCUM SITI KULSUMMKR 2011 03.0 1 51744081950000000</t>
  </si>
  <si>
    <t>RENI NURAENIMKR 2012 03.0 1 01109409689000000</t>
  </si>
  <si>
    <t>UNDANGMKR 2012 03.0 1 055044117930000000</t>
  </si>
  <si>
    <t>ENCENG SUKMANAMKR 2012 03.0 1 055044117955000000</t>
  </si>
  <si>
    <t>DIOMKR 2012 03.0 1 069814125380000000</t>
  </si>
  <si>
    <t>BADARMKR 2012 03.0 1 003744094590000000</t>
  </si>
  <si>
    <t>H. ENCEP SURYANAMKR 2012 03.0 1 069814125350000000</t>
  </si>
  <si>
    <t>LUKMANUL HAKIMMKR 2012 03.0 1 055164117970000000</t>
  </si>
  <si>
    <t>AGUS SUPRIATNAMKR 2012 03.0 1 0441741124180000000</t>
  </si>
  <si>
    <t>HENDRI BOEDIANSYAHMKR 2013 03.0 1 000084127750000000</t>
  </si>
  <si>
    <t>JEJE JAELANIMKR 2012 03.0 1 045304113095000000</t>
  </si>
  <si>
    <t>CEPI DARIPINMKR 2012 03.0 1 069814125330000000</t>
  </si>
  <si>
    <t>AGUS SURYANATAMKR 2013 03.0 1 000074127750000000</t>
  </si>
  <si>
    <t>LILIS NURJANAHMKR 2012 03.0 1 055044117950000000</t>
  </si>
  <si>
    <t>ABDUL ROJAK MKR 2013 03.0 1 028544141150000000</t>
  </si>
  <si>
    <t>MAMANMKR 2013 03.0 1 028544141125000000</t>
  </si>
  <si>
    <t>YOES SUGITAMKR 2013 03.0 1 010794133370000000</t>
  </si>
  <si>
    <t>AI SUNARSIHMKR 2012 03.0 1 055164117940000000</t>
  </si>
  <si>
    <t>H. OHEY CHAERUDINMKR 2013 03.0 1 0285441411150000000</t>
  </si>
  <si>
    <t>ADE WAHIDINMKR 2012 03.0 1 0698141253250000000</t>
  </si>
  <si>
    <t>SISWO SUMARDIYANTOMKR 2013 03.0 1 0000741277150000000</t>
  </si>
  <si>
    <t>NANDANGMKR 2013 03.0 1 0107941333200000000</t>
  </si>
  <si>
    <t>IR. UJANG WARSO SUSIANTONOMKR 2013 03.0 1 0107941333250000000</t>
  </si>
  <si>
    <t>H. DENI BELA NURANIMKR 2013 03.0 1 0283641411100000000</t>
  </si>
  <si>
    <t>YAYATMKR 2013 03.0 1 0107941333200000000</t>
  </si>
  <si>
    <t>YOGA NUGRAHAMKR 2012 03.0 1 0698141253150000000</t>
  </si>
  <si>
    <t>ZENAL MUTAQINMKR 2013 03.0 1 0000841277100000000</t>
  </si>
  <si>
    <t>SAEPULOHMKR 2013 03.0 1 028544141190000000</t>
  </si>
  <si>
    <t>ANDI SISWANTOMKR 2012 03.0 1 0373441095100000000</t>
  </si>
  <si>
    <t>HJ. IKA LOKAYATIMKR 2012 03.0 1 0698741253150000000</t>
  </si>
  <si>
    <t>IRSAD MKR 2013 03.0 1 0296941414170000000</t>
  </si>
  <si>
    <t>SUDIRMANMKR 2013 03.0 1 047244150915000000</t>
  </si>
  <si>
    <t>YEYEN SRIYANTI HJMKR 2012 03.0 1 0244541030130000000</t>
  </si>
  <si>
    <t>AEN HARMAENMKR 2011 03.0 1 03 39104074980000000</t>
  </si>
  <si>
    <t>AMARULLAH MALIK LC.H.MKR 2011 03.0 1 03 49644080570000000</t>
  </si>
  <si>
    <t>DADAH ROSIDAHMKR 2011 03.0 1 03 22994066830000000</t>
  </si>
  <si>
    <t>NISPAN APRILIANAMKR 2011 03.0 1 03 33124071830000000</t>
  </si>
  <si>
    <t>ADI RIANAMKR 2011 03.0 1 03 33124071850000000</t>
  </si>
  <si>
    <t>EDWIN ARIEFMKR 2011 03.0 1 03 56444084750000000</t>
  </si>
  <si>
    <t>DEDE MAULANAMKR 2011 03.0 1 03 56444084730000000</t>
  </si>
  <si>
    <t>MUHSIN ANSORIMKR 2011 03.0 1 03 56444084770000000</t>
  </si>
  <si>
    <t>PIPIN ARPAN BAROKMKR 2011 03.0 1 03 56444084710000000</t>
  </si>
  <si>
    <t>ADEMKR 2012 03.0 1 003674094530000000</t>
  </si>
  <si>
    <t>WALUYO WINDU WANTOMKR 2012 03.0 1 003674094555000000</t>
  </si>
  <si>
    <t>EUIS ROHAYATIMKR 2012 03.0 1 003674094530000000</t>
  </si>
  <si>
    <t>AJO HERMANTOMKR 2012 03.0 1 003674094530000000</t>
  </si>
  <si>
    <t>ASUMMKR 2011 03.0 1 03 56444084760000000</t>
  </si>
  <si>
    <t>IRFAN HILMIMKR 2011 03.0 1 03 68824090095000000</t>
  </si>
  <si>
    <t>HOLIS SUDRAJATMKR 2012 03.0 1 003674094515000000</t>
  </si>
  <si>
    <t>E MASYKUR AM DSMKR 2012 03.0 1 0175340997150000000</t>
  </si>
  <si>
    <t>GUNGUN WIJAYAMKR 2011 03.0 1 03 68824090025000000</t>
  </si>
  <si>
    <t>EMAN SULAEMANMKR 2012 03.0 1 010844096340000000</t>
  </si>
  <si>
    <t>DANI ISKANDARMKR 2011 03.0 1 03 17864064420000000</t>
  </si>
  <si>
    <t>NURDINMKR 2012 03.0 1 017534099735000000</t>
  </si>
  <si>
    <t>SUHENDARMKR 2012 03.0 1 010844096345000000</t>
  </si>
  <si>
    <t>WAHYU KOMARAMKR 2012 03.0 1 010844096350000000</t>
  </si>
  <si>
    <t>ADE DODIMKR 2012 03.0 1 029084105275000000</t>
  </si>
  <si>
    <t>BOER KSMKR 2012 03.0 1 0231941022250000000</t>
  </si>
  <si>
    <t>IKARMKR 2012 03.0 1 0231941022125000000</t>
  </si>
  <si>
    <t>IKARMKR 2012 03.0 1 023194102275000000</t>
  </si>
  <si>
    <t>YONAN ZULKARNAENMKR 2012 03.0 1 044154112460000000</t>
  </si>
  <si>
    <t>AHMAD BAENADIMKR 2012 03.0 1 049664115935000000</t>
  </si>
  <si>
    <t>MAJIDMKR 2012 03.0 1 044154112485000000</t>
  </si>
  <si>
    <t>ODEDMKR 2012 03.0 1 023194102210000000</t>
  </si>
  <si>
    <t>ENAHMKR 2012 03.0 1 049664115935000000</t>
  </si>
  <si>
    <t>ANA WIDIANAMKR 2012 03.0 1 069874125340000000</t>
  </si>
  <si>
    <t>ENDANG YAKUBMKR 2012 03.0 1 049664115960000000</t>
  </si>
  <si>
    <t>NARTIMKR 2011 03.0 1 03 67504089320000000</t>
  </si>
  <si>
    <t>EKIMKR 2012 03.0 1 023194102260000000</t>
  </si>
  <si>
    <t>ARIS ARIFINMKR 2012 03.0 1 037344109580000000</t>
  </si>
  <si>
    <t>IJI SUMANTRIMKR 2012 03.0 1 0698741253140000000</t>
  </si>
  <si>
    <t>TATAN SUPRIATNAMKR 2012 03.0 1 0698541253120000000</t>
  </si>
  <si>
    <t>ANDI SISWANTOMKR 2012 03.0 1 037344109550000000</t>
  </si>
  <si>
    <t>MAMAN PERMANAMKR 2012 03.0 1 0496641159120000000</t>
  </si>
  <si>
    <t>ODISMKR 2012 03.0 1 0551541179150000000</t>
  </si>
  <si>
    <t>ADE PERMANAMKR 2011 03.0 1 03 33124071815000000</t>
  </si>
  <si>
    <t>MAMATMKR 2012 03.0 1 023194102255000000</t>
  </si>
  <si>
    <t>AGUS KARYANAMKR 2012 03.0 1 069854125365000000</t>
  </si>
  <si>
    <t>AI HARTATIMKR 2011 03.0 1 14144062760000000</t>
  </si>
  <si>
    <t>IIN MARWANMKR 2011 03.0 1 33124071810000000</t>
  </si>
  <si>
    <t>HERDI SUHERDIANMKR 2012 03.0 1 028984105225000000</t>
  </si>
  <si>
    <t>HAMIDMKR 2011 03.0 1 56444084735000000</t>
  </si>
  <si>
    <t>FESSOL DJAFAR SALMINMKR 2013 03.0 1 0296941414115000000</t>
  </si>
  <si>
    <t>DUDUNG ABDUL AZISMKR 2012 03.0 1 0175340997200000000</t>
  </si>
  <si>
    <t>AYI ROSALIMKR 2012 03.0 1 0 373441095200000000</t>
  </si>
  <si>
    <t>CECEP SUPRIATNAMKR 2013 03.0 1 0 296941414250000000</t>
  </si>
  <si>
    <t>ANTON HILMIMKR 2012 03.0 1 0 37344109570000000</t>
  </si>
  <si>
    <t>RAHMATMKR 2012 03.0 1 049664115940000000</t>
  </si>
  <si>
    <t>ABUD BADRUDINMKR 2013 03.0 1 0214041381225000000</t>
  </si>
  <si>
    <t>DEDE SUHAETIMKR 2013 03.0 1 0214041381178000000</t>
  </si>
  <si>
    <t>RIAN SUMARNAMKR 2012 03.0 1 0242541026100000000</t>
  </si>
  <si>
    <t>YAYAN SOPYANMKR 2012 03.0 1 0748541269175000000</t>
  </si>
  <si>
    <t>RUDI WAHYUDINMKR 2012 03.0 1 0239341026250000000</t>
  </si>
  <si>
    <t>APIPUDINMKR 2012 03.0 1 0289941052100000000</t>
  </si>
  <si>
    <t>MILA KARMILAMKR 2012 03.0 1 043974112460000000</t>
  </si>
  <si>
    <t>UTEP MULYANAMKR 2012 03.0 1 0242541026100000000</t>
  </si>
  <si>
    <t>AGUS MULYADIMKR 2012 03.0 1 028994105235000000</t>
  </si>
  <si>
    <t>ROBBY SAMMKR 2012 03.0 1 036664094580000000</t>
  </si>
  <si>
    <t>KUSNANDARMKR 2012 03.0 1 0361041085250000000</t>
  </si>
  <si>
    <t>TITINGMKR 2012 03.0 1 0289941052120000000</t>
  </si>
  <si>
    <t>YAYAT RUHIATMKR 2012 03.0 1 055054117920000000</t>
  </si>
  <si>
    <t>ADE JAPARMKR 2012 03.0 1 028994105230000000</t>
  </si>
  <si>
    <t>RIDWANULOHMKR 2012 03.0 1 003714094550000000</t>
  </si>
  <si>
    <t>DODI SUPRAYOGIMKR 2012 03.0 1 0361041085100000000</t>
  </si>
  <si>
    <t>MASUMMKR 2012 03.0 1 0289941042100000000</t>
  </si>
  <si>
    <t>UU HARTONOMKR 2012 03.0 1 074854126975000000</t>
  </si>
  <si>
    <t>UNDANG SURYADIMKR 2012 03.0 1 0748541269150000000</t>
  </si>
  <si>
    <t>APONG ROHAYATI HJMKR 2012 03.0 1 006004131775000000</t>
  </si>
  <si>
    <t>HERNI RAHMAWATI MKR 2013 03.0 1 021404138130000000</t>
  </si>
  <si>
    <t>DENI SUNANDARMKR 2013 03. 1 021404138150000000</t>
  </si>
  <si>
    <t>ARIFINMKR 2011 03.0 1 03 60104085840000000</t>
  </si>
  <si>
    <t>SAEPUL PALAHMKR 2012 03.0 1 028994105236000000</t>
  </si>
  <si>
    <t>NITAMKR 2012 03.0 1 043974112456000000</t>
  </si>
  <si>
    <t>ADE CICIH SUKAESIHMKR 2012 03.0 1 067764123655000000</t>
  </si>
  <si>
    <t>AAT SUPRIATMANMTG 2012 03.0 1 0550541179130000000</t>
  </si>
  <si>
    <t>A RESTU PERTIWIMKR 2013 03.0 1 0214041381160000000</t>
  </si>
  <si>
    <t>WAWAN HERMAWANMKR 2013 03.0 1 021404138135000000</t>
  </si>
  <si>
    <t>DARUSMANMKR 2013 03.0 1 021404138225000000</t>
  </si>
  <si>
    <t>SUTIANSYAHMKR 2013 03.0 1 012914134840000000</t>
  </si>
  <si>
    <t>ASEP SUMIRATMKR 2013 03.0 1 0 255241393120000000</t>
  </si>
  <si>
    <t>NURHAYATIMKR 2013 03.0 1 0 255241393100000000</t>
  </si>
  <si>
    <t>HERDIS SUTISNAMKR 2013 03.0 1 0255241393250000000</t>
  </si>
  <si>
    <t>AMAN SURYAMANMKR 2013 03.0 1 0185641367250000000</t>
  </si>
  <si>
    <t>TITI MINARSIHMKR 2012 03.0 1 0453141130150000000</t>
  </si>
  <si>
    <t>ROSID NANDANG PERMANAMTG 2013 03.0 1 0160041354126867812</t>
  </si>
  <si>
    <t>AJAT HIDAYATMKR 2012 03.0 1 028984105260000000</t>
  </si>
  <si>
    <t>FERY FERNANDOMKR 2013 03.0 1 038844146760000000</t>
  </si>
  <si>
    <t>ANDRI SUPRIYANTOMKR 2012 03.0 1 0698541253180000000</t>
  </si>
  <si>
    <t>ARMANTOMKR 2013 03.0 1 025524139340000000</t>
  </si>
  <si>
    <t>H. ARRY SADMOKOMKR 2013 03.0 1 0328941430250000000</t>
  </si>
  <si>
    <t>INDRA KURNIAWANMKR 2013 03.0 1 0255241393100000000</t>
  </si>
  <si>
    <t>ROTUA HARMONANGAN SIREGARMKR 2013 03.0 1 0129141348140000000</t>
  </si>
  <si>
    <t>SANITA EPENDIMKR 2012 03.0 1 0361041085100000000</t>
  </si>
  <si>
    <t>SUPRIYADIMKR 2012 03.0 1 028994105275000000</t>
  </si>
  <si>
    <t>TURIPMKR 2013 03.0 1 0296941414150000000</t>
  </si>
  <si>
    <t>ANDRI SUPRIYANTOMKR 2012 03.0 1 0698741253150000000</t>
  </si>
  <si>
    <t>ARMANTOMKR 2013 03.0 1 028294141170000000</t>
  </si>
  <si>
    <t>FERY FERNANDOMKR 2012 03.0 1 036114108560000000</t>
  </si>
  <si>
    <t>JAMINGUNMKR 2012 03.0 1 0550741179100000000</t>
  </si>
  <si>
    <t>RAYA MUDA HARAHAPMKR 2013 03.0 1 0107941333120000000</t>
  </si>
  <si>
    <t>INDRA KURNIAWANMKR 2012 03.0 1 067764123670000000</t>
  </si>
  <si>
    <t>ROTUA HARMONANGAN SIREGARMKR 2012 03.0 1 049844115960000000</t>
  </si>
  <si>
    <t>WIYANTIMKR 2012 03.0 1 0441541124125000000</t>
  </si>
  <si>
    <t>ROHMIMKR 2012 03.0 1 044154112440000000</t>
  </si>
  <si>
    <t>LILIS WIDANINGSIHMKR 2012 03.0 1 075524127120000000</t>
  </si>
  <si>
    <t>PIPIH KURNIATIMKR 2013 03.0 1 029754141410000000</t>
  </si>
  <si>
    <t>ODIK SOPANDIMKR 2012 03.0 1 075524127115000000</t>
  </si>
  <si>
    <t>USEP ROHMATMKR 2013 03.0 1 0251541390250000000</t>
  </si>
  <si>
    <t>TURIPMKR 2012 03.0 1 0734541261100000000</t>
  </si>
  <si>
    <t>RUDI AHMADIMKR 2013 03.0 1 0106741333100000000</t>
  </si>
  <si>
    <t>ENTAH NURJAMANMKR 2013 03.0 1 033064143035000000</t>
  </si>
  <si>
    <t>ROSATINAMKR 2013 03.0 1 0059041305100000000</t>
  </si>
  <si>
    <t>ANDRI SANDIMKR 2012 03.0 1 041714110780000000</t>
  </si>
  <si>
    <t>ENENG DEWI MKR 2013 03.0 1 005114129965000000</t>
  </si>
  <si>
    <t>WAWAN MUNAWARMKR 2013 03.0 1 013464135130000000</t>
  </si>
  <si>
    <t>DEDI JUNAEDIMKR 2012 03.0 1 062864121820000000</t>
  </si>
  <si>
    <t>AIM ALI LUTFIMKR 2013 03.0 1 0059041305170000000</t>
  </si>
  <si>
    <t>YUNI HERLINAMKR 2012 03.0 1 074914127011000000</t>
  </si>
  <si>
    <t>EMPUMKR 2013 03.0 1 059534159375000000</t>
  </si>
  <si>
    <t>IPAN SOPIANMKR 2013 03.0 1 0595341593130000000</t>
  </si>
  <si>
    <t>ADEMKR 2013 03.0 1 059534159330000000</t>
  </si>
  <si>
    <t>TENI ROSNAWATIMKR 2013 03.0 1 005904130520000000</t>
  </si>
  <si>
    <t>HERMANMKR 2013 03.0 1 033064143017000000</t>
  </si>
  <si>
    <t>IIB AHMAD SOIMMKR 2012 03.0 1 0500141159200000000</t>
  </si>
  <si>
    <t>PIPIH SUMIATIMKR 2012 03.0 1 074914127020000000</t>
  </si>
  <si>
    <t>DUDI NUGRAHAMKR 2013 03.0 1 0059041305100000000</t>
  </si>
  <si>
    <t>AMIRMKR 2013 03.0 1 012334134715000000</t>
  </si>
  <si>
    <t>ANNY SUMARNIMKR 2012 03.0 1 075224127145000000</t>
  </si>
  <si>
    <t>ENNI ERYANIMKR 2012 03.0 1 0733041264100000000</t>
  </si>
  <si>
    <t>MARIA SILVIANAMKR 2013 03.0 1 028424141142000000</t>
  </si>
  <si>
    <t>IR. GUMILAR / CV INDAH M2003090099101237874240000000</t>
  </si>
  <si>
    <t>H ENGKOS SHOHIB AL KASIM2003090099101237874380000000</t>
  </si>
  <si>
    <t xml:space="preserve"> GUGUN WAHYUDINMKR 2013 03.0 1 0064041318220000000</t>
  </si>
  <si>
    <t>ADE CHAERANIMKR 2012 03.0 1 0 360441085100000000</t>
  </si>
  <si>
    <t>CV BUMI PARAHIYANGAN04 0833 0338299125000000</t>
  </si>
  <si>
    <t>CV KHARISMA P M04 0187 0338405500000000</t>
  </si>
  <si>
    <t>HARYANG KUNING /UCE K SUGANDAKTR 2008 03.0 1 03 3245398067500000000</t>
  </si>
  <si>
    <t>PT GLINDING MAS WAHANA N04 2230 03385952400000000</t>
  </si>
  <si>
    <t>SUMARDIAH04 0884 033831650000000</t>
  </si>
  <si>
    <t>IRWAN SURYAMAN04 0739 033848210000000</t>
  </si>
  <si>
    <t>DEDI ABDUL ADHA04 1348 0338525150000000</t>
  </si>
  <si>
    <t>NY. NENDEN SRI S.04 1337  033852530000000</t>
  </si>
  <si>
    <t>MAGDALENA A.YUNUS04 1336 033852540000000</t>
  </si>
  <si>
    <t>TATANG &amp; OOM04 1343 033852525000000</t>
  </si>
  <si>
    <t>SAPUTRA,PD/DADANG SAPUTRA04 3365 0338716120000000</t>
  </si>
  <si>
    <t>NY. MURNI04 2223 033859528000000</t>
  </si>
  <si>
    <t>DRS. H ABD M RUSLAN04 0026 0338362300000000</t>
  </si>
  <si>
    <t>OO ROSIDIN04 0185 033910880000000</t>
  </si>
  <si>
    <t>CV. ZASIKI04 0466 0339520500000000</t>
  </si>
  <si>
    <t>ERI KOESWARA04 3364 0239412100000000</t>
  </si>
  <si>
    <t>NARDHIKA &amp; CO /YUDITH ANITA.,CV.04 0468 0339520185000000</t>
  </si>
  <si>
    <t>ROHMIMKR 2013 03.0 1 0124641347250000000</t>
  </si>
  <si>
    <t>AGUS BASUKI04 0468 033952015000000</t>
  </si>
  <si>
    <t>DJAI RIZAL SUHERLAN04 0468 03395206000000</t>
  </si>
  <si>
    <t>TETE SARIPUDIN04 1547 0339625170000000</t>
  </si>
  <si>
    <t>SISWANTO04 1547 03396257000000</t>
  </si>
  <si>
    <t>DANIEL GUNADI04 1984 033966735000000</t>
  </si>
  <si>
    <t>DEDEN AHMAD ZAENI04 3384 023941329000000</t>
  </si>
  <si>
    <t>CV. GEMILANG CITA P (GALUH GANTIKA)04 1693 0339646400000000</t>
  </si>
  <si>
    <t>PT ARKODIYA MUDA SAKTI04 2299 033970010000000000</t>
  </si>
  <si>
    <t>CV KAGETS EKA MANDIRI PRATAMA04 2021 0339675900000000</t>
  </si>
  <si>
    <t>WAWANMTG 2010 03, 0 1 03 03994021754000000</t>
  </si>
  <si>
    <t>NUKE WAHYUNINGTYASMKR 2010 03.0 1 03 16574032937500000</t>
  </si>
  <si>
    <t>YOUVANI DAMAYANTIMKR 2010 03.0 1 03 27304040950000000</t>
  </si>
  <si>
    <t>ADAHMKR 2010 03.0 1 03 37074047630000000</t>
  </si>
  <si>
    <t>E SAEPULLOHMKR 2010 03.0 1 03 32004044550000000</t>
  </si>
  <si>
    <t>ASEP KOSASIHMKR 2010 03.0 1 03 09714059850000000</t>
  </si>
  <si>
    <t>AZI FAUZYMKR 2010 03.0 1 03 45694052550000000</t>
  </si>
  <si>
    <t>ENCEP DURACHMANMKR 2010 03.0 1 03 42804051160000000</t>
  </si>
  <si>
    <t>HANDOYO EDIYANTOMKR 2010 03.0 1 03 300640497100000000</t>
  </si>
  <si>
    <t>JUJU JUBAEDAHMKR 2011 03.0 1 03 0670405785000000</t>
  </si>
  <si>
    <t>RINETA ABADI CV/RIZAL DERADJAT IRAWUMU 2010 03.0 1 03 387340490165000000</t>
  </si>
  <si>
    <t>RITA SOFIAMTG 2011 03.0 1 03 625440875201083333</t>
  </si>
  <si>
    <t>ABDUL KARIM   (CIKUPA)MKR 2009 03 0 1 03 08394026040000000</t>
  </si>
  <si>
    <t>DODDY AGUNG WAHYUDI04 2502 033971756000000</t>
  </si>
  <si>
    <t>RINDHA GUSTIAJI04 1482 033923345412500</t>
  </si>
  <si>
    <t>OCE SACHRIMKR 2010 03.0 1 03 33494045515000000</t>
  </si>
  <si>
    <t>TIEN PATIMAHMKR 20011 03.0 1 03 41334075320000000</t>
  </si>
  <si>
    <t>ROCHMAN B WINATAMKR 2010 03.0 1 03 46304052750000000</t>
  </si>
  <si>
    <t>ACHMAD SEMKR 2011 03.0 1 03 50774081935000000</t>
  </si>
  <si>
    <t>AHMAD DANIS WARAMKR 2010 03.0 1 03 46304052710000000</t>
  </si>
  <si>
    <t>EDDY SUPARDHIEMKR 2010 03.0 1 03 428140511100000000</t>
  </si>
  <si>
    <t>ZUPRANUDDIN         MKR 2010 03.0 1 03 428140511100000000</t>
  </si>
  <si>
    <t>AGUSTINUS PALARDONOMTG 2008 03.0 1 03 29993978059000000</t>
  </si>
  <si>
    <t>ROSANA04 2234 033968950000000</t>
  </si>
  <si>
    <t>DERI SYAFRULLAH PUTERAMKR 2010 03.0 1 03 42334051150000000</t>
  </si>
  <si>
    <t>HADI KARYONO GEDUNG SATEMKR 2012 03.0 1 028841050125000000</t>
  </si>
  <si>
    <t>U HANA ENDRAMKR 2010 03.0 1 03 33494045545000000</t>
  </si>
  <si>
    <t>DEDI SURYADIMKR 2011 03.0 1 03 17414064075000000</t>
  </si>
  <si>
    <t>SUBUR HARYANTOMTG 2010 03.0 1 03 17274033369084317</t>
  </si>
  <si>
    <t>IYUS RUSBANA (ASIA AFRIKA)MTG 2011 03.0 1 03 68944090486278046</t>
  </si>
  <si>
    <t>ACHMAD SUDRAJATMTG 2013 03.0 1 0020541289101250000</t>
  </si>
  <si>
    <t>MAMAN YUDIAMTG 2010 03.0 1 03 104440280253499375</t>
  </si>
  <si>
    <t>ARIFADILLAH THAHIR (ASIA AFRIKA)MTG 2011 03.0 1 03 43194077047706684</t>
  </si>
  <si>
    <t>DODI MUHAMAD HUSNI TAMRINMTG 2013 03.0 1 0611141599101291667</t>
  </si>
  <si>
    <t>WAWAN HERMAWANMTG 2012 03.0 1 0480941148253844791</t>
  </si>
  <si>
    <t>DADANG SUGIARTAMTG 2013 03.0 1 002054128975968750</t>
  </si>
  <si>
    <t>YUYUN YUHANA GEDUNG SATEMKR 2012 03.0 1 049074115145000000</t>
  </si>
  <si>
    <t>ANEN ZULKARNAEN PETAMKR 2013 03.0 1 0131641351120000000</t>
  </si>
  <si>
    <t>ARA SUNARYAMKR 2012 03.0 1 0499941159175000000</t>
  </si>
  <si>
    <t>NURANIMKR 2012 03.0 1 0371541092250000000</t>
  </si>
  <si>
    <t>ITOH TARLIASIHMTG 2010 03.0 1 03 455840525100000000</t>
  </si>
  <si>
    <t>DENI KOMARDANIMKR 2011 03.0 1 03 50674081970000000</t>
  </si>
  <si>
    <t>MAMAT RACHMATMKR 2011 03.0 1 03 50674081915000000</t>
  </si>
  <si>
    <t>MARYAMAHMKR 2011 03.0 1 03 50674081910000000</t>
  </si>
  <si>
    <t>SUKRIMKR 2012 03.0 1 0564841183170000000</t>
  </si>
  <si>
    <t>ASEP SADIAN SUDIANTOMKR 2012 03.0 1 062764121325000000</t>
  </si>
  <si>
    <t>ENTIN KARTINIMKR 2012 03.0 1 038234110350000000</t>
  </si>
  <si>
    <t>MULYADIMKR 2012 03.0 1 0634141226160000000</t>
  </si>
  <si>
    <t>HERI HERYADIMKR 2012 03.0 1 063414122645000000</t>
  </si>
  <si>
    <t>POPONG SANDRA SUGANDAMKR 2012 03.0 1 0382341103160000000</t>
  </si>
  <si>
    <t>SONDANG SITOHANMKR 2012 03.0 1 049114115110000000</t>
  </si>
  <si>
    <t>ENDANG NURDINMKR 2011 03.0 1 03 45504077750000000</t>
  </si>
  <si>
    <t>TIK TIK ROSTIKAMKR 2012 03.0 1 04223 4111340000000</t>
  </si>
  <si>
    <t>TATANG SURYANAMKR 2013 03.0 1 0534341550220000000</t>
  </si>
  <si>
    <t>ASEP TARJANAMKR 2013 03.0 1 053434155050000000</t>
  </si>
  <si>
    <t>TAUFIK HIDAYATMKR 2013 03.0 1 0236041386150000000</t>
  </si>
  <si>
    <t>KAMALAWATIMKR 2013 03.0 1 0125741347180000000</t>
  </si>
  <si>
    <t>WIYANTIMKR 2012 03.0 1 038044110340000000</t>
  </si>
  <si>
    <t>ROHMIMKR 2012 03.0  1 037144109275000000</t>
  </si>
  <si>
    <t>KOSWARA04 0105 03394698000000</t>
  </si>
  <si>
    <t>CUCU SUWARNO04 3392 033941215000000</t>
  </si>
  <si>
    <t>T. HADYYANTO04 0834 033957320000000</t>
  </si>
  <si>
    <t>KOSWARA04 0834 033957350000000</t>
  </si>
  <si>
    <t>BUDI JUANDAMKR 2008 03.0 1 03 2924397779000000</t>
  </si>
  <si>
    <t>DHANI KURNIAMKR 2009 03.0 1 03 22034002815000000</t>
  </si>
  <si>
    <t>NENENG NURHAYATIMKR 2009 03.0 1 03 057439891100000000</t>
  </si>
  <si>
    <t>SUSANTOMKR 2009 03.0 1 03 22034002850000000</t>
  </si>
  <si>
    <t>ANDRIS SOPIANMKR 2009 03.0 1 03 00053982025000000</t>
  </si>
  <si>
    <t>ENTANGMKR 2009 03.0 1 03 0005398205000000</t>
  </si>
  <si>
    <t>NANI MARYANIMKR 2009 03.0 1 03 2203 400285000000</t>
  </si>
  <si>
    <t>DIDI SOPANDIMKR 2009 03.0 1 03 057439891260000000</t>
  </si>
  <si>
    <t>DENIMKR 2009 03.0 1 03 33024014325000000</t>
  </si>
  <si>
    <t>CUCU SUMARNAMKR 2009 03.0 1 03 33024014325000000</t>
  </si>
  <si>
    <t>HADI KUSNADIMKR 2009 03.0 1 03 25054005020000000</t>
  </si>
  <si>
    <t>ASEP DIMANMKR 2009 03.0 1 03 25054005050000000</t>
  </si>
  <si>
    <t>DINDIN S SHMKR 2009 03.0 1 03 26234006312000000</t>
  </si>
  <si>
    <t>GATOT PURWANTOMKR 2009 03.0 1 03 25074005015000000</t>
  </si>
  <si>
    <t>ASEP DADANGMKR 2009 03.0 1 03 33024014393000000</t>
  </si>
  <si>
    <t>HADI SUHANDIMKR 2009 03.0 1 03 33024014310000000</t>
  </si>
  <si>
    <t>GANDI SAMSUDINMKR 2008 03.0 1 03 29243977710000000</t>
  </si>
  <si>
    <t>AEP SULAIMANMKR 2008 03.0 1 03 05743989110000000</t>
  </si>
  <si>
    <t>DUDUNG DURAHMANMKR 2008 03.0 1 03 05743989125000000</t>
  </si>
  <si>
    <t>TAUFIK ROHMANMKR 2009 03.0 1 03 2623400635000000</t>
  </si>
  <si>
    <t>A ASEP MULYAWARDANAMKR 2009 03 0 1 03 26234006350000000</t>
  </si>
  <si>
    <t>DEDE ROHMANMKR 2009 03 0 1 03 33024014325000000</t>
  </si>
  <si>
    <t>ASEP SUDRAJATMKR 2010 03 0 1 03 09144026823000000</t>
  </si>
  <si>
    <t>ASEP HOLIDINMKR 2010 03 0 1 03 00994019125000000</t>
  </si>
  <si>
    <t>AHIMMKR 2010 03 0 1 03 06314024225000000</t>
  </si>
  <si>
    <t>NIAMKR 2009 03 0 1 03 36634017850000000</t>
  </si>
  <si>
    <t>IYUN SUPRIATNAMKR 2009 03 0 1 03 05873989125000000</t>
  </si>
  <si>
    <t>ENCENG SUJANIMKR 2009 03 0 1 03 26234006350000000</t>
  </si>
  <si>
    <t>SUKARDIMKR 2009 03 0 1 03 33024014312000000</t>
  </si>
  <si>
    <t>FIRMAN FATUROHMANMKR 2009 03 0 1 03 33024014395000000</t>
  </si>
  <si>
    <t>AGUSTINE ANDRIANIMKR 2009 03 0 1 03 05873989125000000</t>
  </si>
  <si>
    <t>RAMDAN KURNAEFIMKR 2008 03 0 1 03 29243977710000000</t>
  </si>
  <si>
    <t>OTOY WARYAMKR 2009 03 0 1 03 25074005010000000</t>
  </si>
  <si>
    <t>NURHAYATIMKR 2009 03 0 1 03 33024014335000000</t>
  </si>
  <si>
    <t>H. SOBANAMKR 2009 03 0 1 03 057439891300000000</t>
  </si>
  <si>
    <t>IHSAN SUKRIMKR 2009 03 0 1 03 057439891300000000</t>
  </si>
  <si>
    <t>SOPIAN HADINATAMKR 2008 03.0 1 0329243977711000000</t>
  </si>
  <si>
    <t>ENTINMKR 2010 03.0 1 03 12804030140000000</t>
  </si>
  <si>
    <t>DEDE RACHMANSYAHMKR 2009 03.0 1 03 3663401788000000</t>
  </si>
  <si>
    <t>FERRY HARIYANTOMKR 2010 03.0 1 03 063140242100000000</t>
  </si>
  <si>
    <t>HAONUDINMKR 2009 03.0 1 03 36634017813000000</t>
  </si>
  <si>
    <t>HERU KRISTIANTO MTG 2010 03.0 1 03 37624048750768542</t>
  </si>
  <si>
    <t>WIKE SUSILAWATIMKR 2012 03,0 1 021544101235000000</t>
  </si>
  <si>
    <t>RIKI SETIADIMKR 2012 03.0 1 0003440913100000000</t>
  </si>
  <si>
    <t>ACENG SULAEMANMKR 2012 03.0 1 008804096185000000</t>
  </si>
  <si>
    <t>NOVKI KEULMANMKR 2012 03.0 1 0240841026200000000</t>
  </si>
  <si>
    <t>IPIT SUMINGKARMKR 2012 03.0 1 062034121190000000</t>
  </si>
  <si>
    <t>LILIS YUNINGSIHMKR 2012 03.0 1 0 240841026200000000</t>
  </si>
  <si>
    <t>JAJANG WITARSAMKR 2012 03.0 1 0 289241050250000000</t>
  </si>
  <si>
    <t>ADE YUNDIANAMKR 2012 03.0 1 0 240841026165000000</t>
  </si>
  <si>
    <t>HADIMKR 2011 03.0 1 03 34384072525000000</t>
  </si>
  <si>
    <t>UJANG SUPRIATNAMKR 2012 03.0 1 0540741169150000000</t>
  </si>
  <si>
    <t>TASDIK TARYANAMTG 2009 03.0 1 03 32364014065595833</t>
  </si>
  <si>
    <t>IMAS ROHAETIMKR 2012 03.0 1 0 62034121115000000</t>
  </si>
  <si>
    <t>HENDAR HERMAWANMKR 2012 03.0 1 0 240841026160000000</t>
  </si>
  <si>
    <t>WIWINMKR 2012 03.0 1 0 28924105035000000</t>
  </si>
  <si>
    <t>USEP SUPRATMANMKR 2012 03.0 1 0 240841026250000000</t>
  </si>
  <si>
    <t>ROYANIMKR 2011 03.0 1 03 49944080510000000</t>
  </si>
  <si>
    <t>MUHAMAD ROFIK RIFAIMKR 2013 03.0 1 03 023714138630000000</t>
  </si>
  <si>
    <t>NINING AMKR 2012 03.0 1 067024123430000000</t>
  </si>
  <si>
    <t>NURLIS SETYOWATIMTG 2009 03.0 1 03 333140147100916667</t>
  </si>
  <si>
    <t>AYI TISNA HIDAYATMKR 2011 03.0 1 03 45514077735000000</t>
  </si>
  <si>
    <t>DEDEN SUDIRMANMKR 2013 03.0 1 0 297441414175000000</t>
  </si>
  <si>
    <t>ISSEU JULAEHAMKR 2012 03.0 1 049984115920000000</t>
  </si>
  <si>
    <t>ROMLAH SETIAWATIMKR 2012 03.0 1 0670241234200000000</t>
  </si>
  <si>
    <t>IYAN ROYANIMKR 2013 03.0 1 023714138650000000</t>
  </si>
  <si>
    <t>AGUS SETIADIMKR 2009 03.0 1 03 23004003225000000</t>
  </si>
  <si>
    <t>WAHYUDIMKR 2009 03 0 1 03 06223989650000000</t>
  </si>
  <si>
    <t>SAEPUL ROHMATMKR 2010 03.0 1 03 46124052711000000</t>
  </si>
  <si>
    <t>RANGGAMKR 2012 03.0 1 0 360041085250000000</t>
  </si>
  <si>
    <t>ANI ROHAENIMKR 2012 03.0 1 0 360041085200000000</t>
  </si>
  <si>
    <t>DEDI S KARTAWIJAYAMKR 2012 03.0 1 0241441026131000000</t>
  </si>
  <si>
    <t>ANDI SUKANDIMKR 2011 03.0 1 03 10524060560000000</t>
  </si>
  <si>
    <t>RUDI SURYANAMKR 2012 03.0 1 0627841164150000000</t>
  </si>
  <si>
    <t>HARIANTOMKR 2012 03.0 1 0627841213130000000</t>
  </si>
  <si>
    <t>HARUN ROZAKMKR 2012 03.0 1 0382641103130000000</t>
  </si>
  <si>
    <t>RINI KARMINI MKR 2012 03.0 1 0627941213150000000</t>
  </si>
  <si>
    <t>LUKMAN EL HAKIM TUASIKAL MKR 2011 03.0 1 03 41934076360000000</t>
  </si>
  <si>
    <t>DEDEN MUNAWARMKR 2012 03.0 1 03 0627841213140000000</t>
  </si>
  <si>
    <t>NENDEN SUGIARTIMKR 2013 03.0 1 0063041318125000000</t>
  </si>
  <si>
    <t>EKA D NOVIANTIMKR 2012 03.0 1 0360041085250000000</t>
  </si>
  <si>
    <t>KUNTOAJI HADIPRANOTOMKR 2012 03.0 1 0382641103135000000</t>
  </si>
  <si>
    <t>UJANG PRIYATNAMKR 2012 03.0 1 056744118720000000</t>
  </si>
  <si>
    <t>ASEP S.MKR 2013 03.0 1 0253541393125000000</t>
  </si>
  <si>
    <t>DANIMKR 2012 03.0 1 0627841213190000000</t>
  </si>
  <si>
    <t>DEWI RANI PUSPITASARIMKR 2013 03.0 1 0257241393100000000</t>
  </si>
  <si>
    <t>H SOPANDIMKR 2012 03.0 1 0490841151250000000</t>
  </si>
  <si>
    <t>LILI RUSLIMKR 2010 03 0 1 03 1736406406000000</t>
  </si>
  <si>
    <t>MUJAHIDINMKR 2010 03.0 1 03 10764028228000000</t>
  </si>
  <si>
    <t>ASEP SARIPUDINMKR 2012 03.0 1 042214111350000000</t>
  </si>
  <si>
    <t>HJ. ISAHMKR 2012 03.0 1 054114117030000000</t>
  </si>
  <si>
    <t>KASRAWIMKR 2012 03.0 1 0753141271250000000</t>
  </si>
  <si>
    <t>JARISMAN SARAGIHMKR 2012 03.0 1 0541141170145000000</t>
  </si>
  <si>
    <t>LELA SUSILAWATIMKR 2013 03.0 1 049154152365000000</t>
  </si>
  <si>
    <t>YAYAT HIDAYATMKR 2013 03.0 1 049154152335000000</t>
  </si>
  <si>
    <t>MOCHAMAD JAISMKR 2013 03.0 1 0491541523180000000</t>
  </si>
  <si>
    <t>RICKY DERMAWANMKR 2012 03.0 1 0671141234150000000</t>
  </si>
  <si>
    <t>DIDING TARYANAMKR 2012 03.0 1 021464101250000000</t>
  </si>
  <si>
    <t>IMRON BAYHAQIE SALAMMKR 2013 03.0 1 049154152390000000</t>
  </si>
  <si>
    <t>R. TEJA SUKMANAMKR 2013 03.0 1 053434155050000000</t>
  </si>
  <si>
    <t>BUDI HIDAYATULLAHMKR 2009 03 0 1 03 36314017563500000</t>
  </si>
  <si>
    <t>DIMAS JAJANG SUPRIATNAMKR 2009 03 0 1 03 30404010985000000</t>
  </si>
  <si>
    <t>SURYANIMKR 2009 03.0 1 03 33114014315000000</t>
  </si>
  <si>
    <t>ADANG ACHMADIMKR 2009 03.0 1 03 36334017525000000</t>
  </si>
  <si>
    <t>DUDUNG MULYADIMKR 2010 03.0 1 03 10454050420000000</t>
  </si>
  <si>
    <t>OTENG PERMANAMKR 2009 03.0 1 03 36314017544000000</t>
  </si>
  <si>
    <t>OTENG PERMANAMKR 2009 03.0 1 03 36314017556000000</t>
  </si>
  <si>
    <t>DANIH CECEMKR 2010 03.0 1 03 05544023425000000</t>
  </si>
  <si>
    <t>EMAN SULAEMANMKR 2009 03.0 1 03 36324017525000000</t>
  </si>
  <si>
    <t>AMINAHMKR 2010 03.0 1 03 27174040828000000</t>
  </si>
  <si>
    <t>AJAT SUDRAJATMKR 2010 03.0 1 03 07664025950000000</t>
  </si>
  <si>
    <t>BENI ISKANDARMKR 2009 03.0 1 03 33114014325000000</t>
  </si>
  <si>
    <t>KUSMANAMKR 2012 03.3 1 282740700100000000</t>
  </si>
  <si>
    <t>IRVAN ZAINALMKR 2012 03.0 1 0500341159120000000</t>
  </si>
  <si>
    <t>DODO SETIAWANMKR 2011 03.0 1 03 41444075615000000</t>
  </si>
  <si>
    <t>HENDRIK FERDINANMKR 2012 03.0 1 0380841103200000000</t>
  </si>
  <si>
    <t>NANI RISTIANIMKR 2012 03.0 1 0752841271250000000</t>
  </si>
  <si>
    <t>MULYADIMKR 2012 03.0 1 028754105028000000</t>
  </si>
  <si>
    <t>ASEP HADIANMKR 2012 03.0 1 050034188935000000</t>
  </si>
  <si>
    <t>DENI MULYANAMKR 2012 03.0 1 0673941234100000000</t>
  </si>
  <si>
    <t>H. JEJEHMKR 2012 03.0 1 067394123480000000</t>
  </si>
  <si>
    <t>H. JEJEHMKR 2012 03.0 1 067394123490000000</t>
  </si>
  <si>
    <t>DINDIN SAEPUDINMKR 2012 03.0 1 0628141218100000000</t>
  </si>
  <si>
    <t>DINDIN SAEPUDINMKR 2012 03.0 1 062814121880000000</t>
  </si>
  <si>
    <t>MUHAMAD SOPYAN AFFANDIMKR 2013 03.0 1 024894138990000000</t>
  </si>
  <si>
    <t>ETI KUSMIATIMKR 2011 03.0 1 03 69774090525000000</t>
  </si>
  <si>
    <t>AMANG ABDU RAHMANMKR 2011 03.0 1 03 697740905100000000</t>
  </si>
  <si>
    <t>H. AAN RIDWANMKR 2011 03.0 1 03 697740905100000000</t>
  </si>
  <si>
    <t>AENI JANAHMKR 2011 03.0 1 03 69774090570000000</t>
  </si>
  <si>
    <t>ERFAN KOMARAMKR 2013 03.0 1 010944133330000000</t>
  </si>
  <si>
    <t>H. DODI SUHADI FATTAH. SH.MKR 2012 03.0 1 0 424441113150000000</t>
  </si>
  <si>
    <t>IPIT TRIANAMKR 2012 03.0 1 0 45224113050000000</t>
  </si>
  <si>
    <t>ONIHMKR 2012 03.0 1 017264099710000000</t>
  </si>
  <si>
    <t>RUDI MKR 2012 03.0 1 054044116950000000</t>
  </si>
  <si>
    <t>TATANG SAPAAT MKR 2012 03.0 1 0623241211130000000</t>
  </si>
  <si>
    <t>ANIHMKR 2012 03.0 1 062324121150000000</t>
  </si>
  <si>
    <t>PT. KARYA PUTRA GUMALAKTR 2015 03.0 1 09386422565000000000</t>
  </si>
  <si>
    <t>KIKI BASUKIMKR 2012 03.0 1 0540441169150000000</t>
  </si>
  <si>
    <t>ZAKI AHMAD ZAKARIAMTG 2013 03.0 1 0097041327151812500</t>
  </si>
  <si>
    <t>SUWADIMKR 2012 03.0 1 0360541085100000000</t>
  </si>
  <si>
    <t>TITA HARTAWATIMTG 2013 03.0 1 016834135450645833</t>
  </si>
  <si>
    <t>IKEU FIKRIAHMKR 2013 03.0 1 0124641347150000000</t>
  </si>
  <si>
    <t>HASAN SURATNAMKR 2013 03.0 1 0062941318250000000</t>
  </si>
  <si>
    <t>SITI ROHMAHMKR 2012 03.0 1 054054116985000000</t>
  </si>
  <si>
    <t>LINA MARLINAMKR 2012 03.0 1 067694123575000000</t>
  </si>
  <si>
    <t>HANIPAH MKR 2013 03.0 1 0131641351250000000</t>
  </si>
  <si>
    <t>ENDIN ZAENUDINMKR 2013 03.0 1 0251641390150000000</t>
  </si>
  <si>
    <t>MEYRA NING KHAIRUNNISAMKR 2012 03.0 1 0755141271150000000</t>
  </si>
  <si>
    <t>BOROQ TECHNICAL INDUSTRY CV04 1984 0339667380000000</t>
  </si>
  <si>
    <t>DEWIMKR 2012 03,0 1 049114115120000000</t>
  </si>
  <si>
    <t>ENUNG KARWATIMKR 2012 03.0 1 0627941213200000000</t>
  </si>
  <si>
    <t>ABDURAHMAN SUTISNAMKR 2011 03.0 1 03 37294073770000000</t>
  </si>
  <si>
    <t>ASEP RAMDANMKR 2012 03.0 1 075624127190000000</t>
  </si>
  <si>
    <t>UMIYANAHKBG 2015 03.0 1 041564212131025000</t>
  </si>
  <si>
    <t>ROHMI04 1909 033966049781346</t>
  </si>
  <si>
    <t>AHMAD DODIMKR 2012 03.0  1 0499841159250000000</t>
  </si>
  <si>
    <t>UMIYANAHMKR 2012 03.0 1 0422341113250000000</t>
  </si>
  <si>
    <t>AHMAD DODIMKR 2013 03.0 1 0134741351100000000</t>
  </si>
  <si>
    <t>AJAT HIDAYATMKR 2013 03.0 1 0256841393200000000</t>
  </si>
  <si>
    <t>TARYAT SUDRAJATMKR 2013 03.0 1 023594138653000000</t>
  </si>
  <si>
    <t>ASEP PRIYATNA WIRATMAJAMKR 2012 03.0 1 0341241074100000000</t>
  </si>
  <si>
    <t>AGUS KOSWARAMKR 2012 03.0 1 068864124050000000</t>
  </si>
  <si>
    <t>BOBY SEVEN EINSTEIN TARIGAN MKR 2014 03.0 1 0174141772250000000</t>
  </si>
  <si>
    <t>DAYDI KOMARMKR 2014 03.0 1 030184185750000000</t>
  </si>
  <si>
    <t>ILHAM DAROJATMKR 2014 03.0 1 012624173610000000</t>
  </si>
  <si>
    <t>ILHAM AGUSTYMTG 2013 03.0 1 067254163173912500</t>
  </si>
  <si>
    <t>YUDI WAHYUDIMKR 2012 03.0 1 069974125435000000</t>
  </si>
  <si>
    <t>GANDAMKR 2012 03.0 1 062974121825000000</t>
  </si>
  <si>
    <t>ENTINGMKR 2013 03.0 1 024894138910000000</t>
  </si>
  <si>
    <t>SANDY IKHLASMKR 2012 03.0 1 0061640949150000000</t>
  </si>
  <si>
    <t>ACENG KURNIAMKR 2013 03.0 1 032864142940000000</t>
  </si>
  <si>
    <t>AJIMKR 2013 03.0 1 047224150915000000</t>
  </si>
  <si>
    <t>DADANG KUSNADIMKR 2013 03.0 1 047224150915000000</t>
  </si>
  <si>
    <t>UNDANG HIDAYATMKR 2012 03.0 1 069974125450000000</t>
  </si>
  <si>
    <t>HJ. ERNI ROSLIAWATIMKR 2012 03.0 1 041894111370000000</t>
  </si>
  <si>
    <t>AYI SARIPUDINMKR 2012 03.0 1 0629741218100000000</t>
  </si>
  <si>
    <t>ASEP SAEPULLOHMKR 2013 03.0 1 0328941430250000000</t>
  </si>
  <si>
    <t>NURJANAHMKR 2013 03.0 1 032894143080000000</t>
  </si>
  <si>
    <t>NURJANAHMKR 2013 03.0 1 0328941430100000000</t>
  </si>
  <si>
    <t>ANI MARYANIMKR 2012 03.0 1 030604105830000000</t>
  </si>
  <si>
    <t>AMUNG MAHMUDINMKR 2013 03.0 1 0472241509130000000</t>
  </si>
  <si>
    <t>OTANGMKR 2013 03.0 1 041384147940000000</t>
  </si>
  <si>
    <t>MASITOHMKR 2013 03.0 1 039154147220000000</t>
  </si>
  <si>
    <t>ROHAYATIMKR 2013 03.0 1 039154147215000000</t>
  </si>
  <si>
    <t>NENENG HENI SOPIYANIMKR 2013 03.0 1 0330641430150000000</t>
  </si>
  <si>
    <t>ENGKUSMKR 2013 03.0 1 0330641430100000000</t>
  </si>
  <si>
    <t>E ROSITAMKR 2013 03.0 1 018824137450000000</t>
  </si>
  <si>
    <t>SUPARMANMKR 2012 03.0 1 033064143012000000</t>
  </si>
  <si>
    <t>TIK TIK SARTIKAMKR 2012 03.0 1 0330641430100000000</t>
  </si>
  <si>
    <t>SUPRIANAMKR 2012 03.0 1 0521641169100000000</t>
  </si>
  <si>
    <t>DAUDMKR 2013 03.0 1 0129141348140000000</t>
  </si>
  <si>
    <t>AI HERNIMKR 2012 03.0 1 0361041085100000000</t>
  </si>
  <si>
    <t>OON MARHAMAHMKR 2012 03.0 1 028994105275000000</t>
  </si>
  <si>
    <t>DEDEN SOPIANDIMKR 2013 03.0 1 0188241374100000000</t>
  </si>
  <si>
    <t>DEDENG SMKR 2013 03.0 1 0214741381150000000</t>
  </si>
  <si>
    <t>DEDE OTANGMKR 2013 03.0 1 018874137450000000</t>
  </si>
  <si>
    <t>ENTANG SUTISNAMKR 2013 03.0 1 005554130227000000</t>
  </si>
  <si>
    <t>ASEP SUPARMANMKR 2013 03.0 1 005114129930000000</t>
  </si>
  <si>
    <t>SAIBIHMKR 2013 03.0 1 026124139670000000</t>
  </si>
  <si>
    <t>SOLIHIN MKR 2012 03.0 1 0708741256100000000</t>
  </si>
  <si>
    <t>MASNUNMKR 2011 03.0 1 03 466440795100000000</t>
  </si>
  <si>
    <t>KAMDANIMKR 2012 03.0 1 0734541261100000000</t>
  </si>
  <si>
    <t>HELMY HASANURKALAMMKR 2013 03.0 1 0124641347250000000</t>
  </si>
  <si>
    <t>UMAR SAMSUDINMKR 2012 03.0 1 0352241078100000000</t>
  </si>
  <si>
    <t>AGUS SURYANAMKR 2013 03.0 1 006334131830000000</t>
  </si>
  <si>
    <t>MAMAY LISTIAWATIMKR 2013 03.0 1 000604128230000000</t>
  </si>
  <si>
    <t>AMIRUL FARUKMKR 2012 03.0 1 0675041235250000000</t>
  </si>
  <si>
    <t>ELIA ROSITAMKR 2012 03.0 1 0623241211150000000</t>
  </si>
  <si>
    <t>INDAH PUSPITA DEWIMKR 2012 03.0 1 0422341113250000000</t>
  </si>
  <si>
    <t>YULIANTI HJMKR 2012 03.0 1 037854110225000000</t>
  </si>
  <si>
    <t>Jajang SutianaMKR 2013 03.0 1  000754128550000000</t>
  </si>
  <si>
    <t>INDRA KUSUMAHMKR 2013 03.0 1 015714135420000000</t>
  </si>
  <si>
    <t>SAHABMKR 2012 03.0 1 057604119312000000</t>
  </si>
  <si>
    <t>YAN YAN HIMAWANMTG 2014 03.0 1 032254187781066667</t>
  </si>
  <si>
    <t>APRIL KANAINIMKR 2013 03.0 1 0134741351250000000</t>
  </si>
  <si>
    <t>MUHAMAD RIDWANMKR 2013 03.0 1 0134741351100000000</t>
  </si>
  <si>
    <t>TITI MINARSIHMTG 2011 03.0 1 03 21424066571075492</t>
  </si>
  <si>
    <t>SETIONOMKR 2012 03.0 1 049834115970000000</t>
  </si>
  <si>
    <t>TITI MINARSIHMTG 2013 03.0 1 0359741449212625000</t>
  </si>
  <si>
    <t>RUDHY JUHENDIMKR 2012 03.0 1 0291441052100000000</t>
  </si>
  <si>
    <t>M. RAMDAN FIRDAUSMKR 2013 03.0 1 011404134060000000</t>
  </si>
  <si>
    <t>YUNANGSIHMKR 2012 03.0 1 037844110230000000</t>
  </si>
  <si>
    <t>RASIDIMKR 2013 03.0 1 013254135150000000</t>
  </si>
  <si>
    <t>ENENG SITI AISYAHMKR 2013 03.0 1 0300841416250000000</t>
  </si>
  <si>
    <t>DUDI PERMANAMKR 2013 03.0  1 0263641396140000000</t>
  </si>
  <si>
    <t>GUNGUN KENCANAMKR 2013 03.0 1 026764140020000000</t>
  </si>
  <si>
    <t>ODANG SAPRUDINMKR 2013 03.0 1 0328941430250000000</t>
  </si>
  <si>
    <t>NUNUNG NURJANAHMKR 2012 03.0 1 028984105260000000</t>
  </si>
  <si>
    <t>AGUS SETIAWANMKR 2013 03.0 1 038844146760000000</t>
  </si>
  <si>
    <t>RANI WULANDARIMKR 2012 03.0 1 0698541253180000000</t>
  </si>
  <si>
    <t>WUWUN HASNATULMKR 2013 03.0 1 025524139340000000</t>
  </si>
  <si>
    <t>MUHAMMAD RAMDHANMKR 2013 03.0 1 0255241393100000000</t>
  </si>
  <si>
    <t>SUTRISNOMKR 2013 03.0 1 0296941414150000000</t>
  </si>
  <si>
    <t>TIA NURAISAHMKR 2012 03.0 1 0698741253150000000</t>
  </si>
  <si>
    <t>SUMPENAMKR 2013 03.0 1 028294141170000000</t>
  </si>
  <si>
    <t>YAMINMKR 2012 03.0 1 036114108560000000</t>
  </si>
  <si>
    <t>DEWI OKTIANIMKR 2012 03.0 1 0550741179100000000</t>
  </si>
  <si>
    <t>ROBANAMKR 2013 03.0 1 0107941333120000000</t>
  </si>
  <si>
    <t>DEDE TARYANAMKR 2012 03.0 1 067764123670000000</t>
  </si>
  <si>
    <t>UNDANG SAEPULMKR 2012 03.0 1 049844115960000000</t>
  </si>
  <si>
    <t>ENDANG HERMANMKR 2012 03.0 1 0441541124125000000</t>
  </si>
  <si>
    <t>AGUS MUSLIMMKR 2012 03.0 1 044154112440000000</t>
  </si>
  <si>
    <t>CV. TRI PUTRA PRATAMAKTR 2015 03.0 1 1151942300825000000</t>
  </si>
  <si>
    <t>LILI ARLIANSAHMKR 2012 03.0 1 050004115920000000</t>
  </si>
  <si>
    <t>SANI JHOSA ARYUANDANIMKR 2013 03.0 1 018824137485000000</t>
  </si>
  <si>
    <t>DEDE ROHMANMKR 2012 03.0 1 062864121820000000</t>
  </si>
  <si>
    <t>EROHMKR 2012 03.0 1 050004115975000000</t>
  </si>
  <si>
    <t>MUHAMAD SHOLIHINMKR 2012 03.0 1 0628641218180000000</t>
  </si>
  <si>
    <t>IIN PERMANA INDROMKR 2012 03.0 1 0752141271180000000</t>
  </si>
  <si>
    <t>YAYAT SUPRIYATNAMTG 2014 03.0 1 0322541877101333333</t>
  </si>
  <si>
    <t>AGUS PURWANTOMTG 2013 03.0 1 017794135570845833</t>
  </si>
  <si>
    <t>IWA KARTIWAMKR 2013 03.0 1 0207641381190000000</t>
  </si>
  <si>
    <t>TOTOMKR 2013 03.0 1 012334134770000000</t>
  </si>
  <si>
    <t>PEPENMKR 2012 03.0 1 074914127020000000</t>
  </si>
  <si>
    <t>TEDDY SUKMANAMKR 2013 03.0 1 0330641430150000000</t>
  </si>
  <si>
    <t>OBUR BT ADIKMKR 2013 03.0 1 033064143035000000</t>
  </si>
  <si>
    <t>ENCEP HIDAYATMKR 2013 03.0 1 0330641430250000000</t>
  </si>
  <si>
    <t>IYANMKR 2012 03.0 1 0688941240110000000</t>
  </si>
  <si>
    <t>IJANGMKR 2013 03.0 1 018824137430000000</t>
  </si>
  <si>
    <t>IIK SAIKMKR 2012 03.0 1 074914127050000000</t>
  </si>
  <si>
    <t>DAHLANMKR 2012 03.0 1 0749141270210000000</t>
  </si>
  <si>
    <t>TITAN SUSANTIMKR 2012 03.0  1 0370541089250000000</t>
  </si>
  <si>
    <t>WENI ANDRIANIMKR 2012 03.0 1 0288341050100000000</t>
  </si>
  <si>
    <t>AEF SAEFULMILAH ALI IBRAHIMMKR 2012 03.0 1 046334113140000000</t>
  </si>
  <si>
    <t>ANDRI ANDRIANSYAHMKR 2012 03.0 1 046334113150000000</t>
  </si>
  <si>
    <t>ANANG SUPENAMKR 2013 03.0 1 0014641289150000000</t>
  </si>
  <si>
    <t>PRIYONO SWAGIOMTG 2015 03.0 1 1221242320121600000</t>
  </si>
  <si>
    <t>AI FATIMAHMKR 2013 03.0 1 028554141130000000</t>
  </si>
  <si>
    <t>AI BASARMKR 2012 03.0 1 056514118370000000</t>
  </si>
  <si>
    <t>WAHYUNMKR 2012 03.0 1 062904121860000000</t>
  </si>
  <si>
    <t>ANDRIANSAHMKR 2012 03.0 1 050004115950000000</t>
  </si>
  <si>
    <t>IWANMKR 2013 03.0 1 033064143010000000</t>
  </si>
  <si>
    <t>CV. PUTRA HEGAR SARI (BANDING)KTR 2015 03.0 1 1017242270320000000</t>
  </si>
  <si>
    <t>M. URIP SUMIHARJOMKR 2013 03.0 1 0261741396250000000</t>
  </si>
  <si>
    <t>DEDEN NURYADINMTG 2012 03.0 1 024694103849736760</t>
  </si>
  <si>
    <t>IIS ROHAYATIMTG 2010 03.0 1 03 17294033380259721</t>
  </si>
  <si>
    <t>DADANG HENDRAWANMTG 2010 03.0 1 03 442440518101540583</t>
  </si>
  <si>
    <t>R NENDEN AYU FATIMAH SWMTG 2015 03.0 1 0747142209314004167</t>
  </si>
  <si>
    <t>MAMANMTG 2015 03.0 1 125104233320270833</t>
  </si>
  <si>
    <t>NINING SUNINGRATMTG 2015 03.0 1 051984214275002083</t>
  </si>
  <si>
    <t>ALFAN SUCI PUTRAMTG 2015 03.0 1 0436342124151968750</t>
  </si>
  <si>
    <t>TEDI SUKMANA HARUNMKR 2012 03.0 1 0350141075250000000</t>
  </si>
  <si>
    <t>ROSTIAWATIMKR 2012 03.0 1 0761041271250000000</t>
  </si>
  <si>
    <t>EWIS LIBERTY HANAHMKR 2012 03.0 1 0676141235200000000</t>
  </si>
  <si>
    <t>TRI KARTIKAMTG 2014 03.0 1 0140641754117546667</t>
  </si>
  <si>
    <t>METI KORYATIMTG 2009 03.0 1 03 14073996286355396</t>
  </si>
  <si>
    <t>YUDI PRATAMAMTG 2015 03.0 1 118384231736480000</t>
  </si>
  <si>
    <t>BAHRULLAJIMTG 2015 03.0 1 102114227576015625</t>
  </si>
  <si>
    <t>SANTI ERNAWATIMKR 2012 03.0 1 0751141271125000000</t>
  </si>
  <si>
    <t>ROSITAMKR 2013 03.0 1 004994129950000000</t>
  </si>
  <si>
    <t>SUGESTIANA ARSYADMKR 2012 03.0  1 0236941022200000000</t>
  </si>
  <si>
    <t>DEDIMKR 2013 03.0 1 028554141135000000</t>
  </si>
  <si>
    <t>ASEP JUNAEDIMKR 2013 03.0 1 032824142940000000</t>
  </si>
  <si>
    <t>NURSIDAHMKR 2013 03.0 1 0123341347130000000</t>
  </si>
  <si>
    <t>PT. SEGARA MUKTI ABADIKBG 2017 03.00 1 0000029942738229808050</t>
  </si>
  <si>
    <t>GANJAR NAZARRUDIN KERTARAHARJAMTG 2015 03.0 1 1051242277223854583</t>
  </si>
  <si>
    <t>EKA KASIYAHMTG 2012 03.0 1 0213841011151293234</t>
  </si>
  <si>
    <t>UNGGUL WIDODOMTG 2014 03.0 1 0011841662173244375</t>
  </si>
  <si>
    <t>DEDI KURNIAMTG 2015 03.0 1 0729542209117401667</t>
  </si>
  <si>
    <t>KAYATMTG 2011 03.0 1 03 477640805101537916</t>
  </si>
  <si>
    <t>RIZAL S MAULANAMTG 2015 03.0 1 0543142146101333333</t>
  </si>
  <si>
    <t>IWAN ALAMSYAHMTG 2016 03.0 1 0038742387185401875</t>
  </si>
  <si>
    <t>MAHPUDINMTG 2013 03.0 1 0419541479161933333</t>
  </si>
  <si>
    <t>HENDRA HERMAWANMTG 2013 03.0 1 0351841449179138750</t>
  </si>
  <si>
    <t>JAENAL ARIPINMTG 2015 03.0 1 0643842179155071875</t>
  </si>
  <si>
    <t>M. FAISAL ARIEF BERUTUMTG 2015 03.0 1 1021442275146872917</t>
  </si>
  <si>
    <t>MUHAMMAD AZIZUL SYAMMTG 2015 03.0 1 0791242214151656250</t>
  </si>
  <si>
    <t>BAYU GUNAWANMTG 2014 03.0 1 0049441688164126250</t>
  </si>
  <si>
    <t>ELIN SULINAMTG 2015 03.0 1 066894218560800000</t>
  </si>
  <si>
    <t>SUBAGIOMTG 2013 03.0 1 0231841383202583333</t>
  </si>
  <si>
    <t>JAJANG RUKMANAMTG 2012 03.0 1 009754096376155437</t>
  </si>
  <si>
    <t>EMI FAULINAMTG 2013 03.0 1 0230241383196505833</t>
  </si>
  <si>
    <t>TUTI HARIYANIMTG 2012 03.0 1 015754099488337987</t>
  </si>
  <si>
    <t>YETI ROHANI HANUARAWATIMKR 2013 03.0 1 013014134825000000</t>
  </si>
  <si>
    <t>HILMA NURLAELAMKR 2011 03.0 1 69694090425000000</t>
  </si>
  <si>
    <t>SAEPULMKR 2012 03.0 1 023974102670000000</t>
  </si>
  <si>
    <t>SULTAN ACHMADIMTG 2015 03.0 1 001984203050677083</t>
  </si>
  <si>
    <t>DADAN AHMAD JAENIMTG 2014 03.0 1 0421241926101333333</t>
  </si>
  <si>
    <t>MAMAN SURYADIMTG 2013 03.0 1 0013541289196505833</t>
  </si>
  <si>
    <t>MOH. AGUS ROSIDMTG 2011 03.0 1 03 233440672101537083</t>
  </si>
  <si>
    <t>SAMSU RIZALMTG 2015 03.0 1 0542642146131706250</t>
  </si>
  <si>
    <t>ARIZON SAPUTRAMTG 2016 03.00 02 110 1 00248742643171042083</t>
  </si>
  <si>
    <t>AGUS NUGROHOMTG 2016 03.00 02 110 1 0019454257996246875</t>
  </si>
  <si>
    <t>SAMSU SUNARYOMTG 2008 03.0 1 03 30063978084622560</t>
  </si>
  <si>
    <t>AYI ROMLIMTG 2011 03.0 1 03 644040889111692992</t>
  </si>
  <si>
    <t>ASEP ASMARA BUDIMTG 2009 03.0 1 03
22484003281275667</t>
  </si>
  <si>
    <t>SUPARNOMTG 2010 03.0 1 03 30114042789352047</t>
  </si>
  <si>
    <t>HENDRAMTG 2015 03.0 1 0432542124154848750</t>
  </si>
  <si>
    <t>NGADIMUNMTG 2015 03.0 1 105694227745600000</t>
  </si>
  <si>
    <t>MINARSIHMTG 2011 03.0 1 03 48784080583263278</t>
  </si>
  <si>
    <t>FAJAR DWIYANTOMTG 2014 03.0 1 0349741879303937500</t>
  </si>
  <si>
    <t>NANDANG HARUNMKR 2013 03.0 1 03 0595341593250000000</t>
  </si>
  <si>
    <t>HENDI NURHENDRAYANAMTG 2017 03.00 02 110 1 0039034281825000000</t>
  </si>
  <si>
    <t>S-624/PNM-BDG/X/2012</t>
  </si>
  <si>
    <t>4868/P/C.3/V/2014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</si>
</sst>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7">
    <numFmt numFmtId="42" formatCode="_-&quot;Rp&quot;* #,##0_-;\-&quot;Rp&quot;* #,##0_-;_-&quot;Rp&quot;* &quot;-&quot;_-;_-@_-"/>
    <numFmt numFmtId="41" formatCode="_-* #,##0_-;\-* #,##0_-;_-* &quot;-&quot;_-;_-@_-"/>
    <numFmt numFmtId="43" formatCode="_-* #,##0.00_-;\-* #,##0.00_-;_-* &quot;-&quot;??_-;_-@_-"/>
    <numFmt numFmtId="164" formatCode="_(* #,##0_);_(* \(#,##0\);_(* &quot;-&quot;_);_(@_)"/>
    <numFmt numFmtId="165" formatCode="_(* #,##0.00_);_(* \(#,##0.00\);_(* &quot;-&quot;??_);_(@_)"/>
    <numFmt numFmtId="166" formatCode="_(&quot;Rp&quot;* #,##0_);_(&quot;Rp&quot;* \(#,##0\);_(&quot;Rp&quot;* &quot;-&quot;_);_(@_)"/>
    <numFmt numFmtId="167" formatCode="_(&quot;Rp&quot;* #,##0.00_);_(&quot;Rp&quot;* \(#,##0.00\);_(&quot;Rp&quot;* &quot;-&quot;??_);_(@_)"/>
    <numFmt numFmtId="168" formatCode="[$-409]d\-mmm\-yy;@"/>
    <numFmt numFmtId="169" formatCode="[$-409]dd\-mmm\-yy;@"/>
    <numFmt numFmtId="170" formatCode="_(* #,##0.00_);_(* \(#,##0.00\);_(* &quot;-&quot;_);_(@_)"/>
    <numFmt numFmtId="171" formatCode="_(* #,##0_);_(* \(#,##0\);_(* &quot;-&quot;??_);_(@_)"/>
    <numFmt numFmtId="172" formatCode="_([$Rp-421]* #,##0.00_);_([$Rp-421]* \(#,##0.00\);_([$Rp-421]* &quot;-&quot;??_);_(@_)"/>
    <numFmt numFmtId="173" formatCode="_(&quot;Rp &quot;* #,##0_);_(&quot;Rp &quot;* \(#,##0\);_(&quot;Rp &quot;* &quot;-&quot;??_);_(@_)"/>
    <numFmt numFmtId="174" formatCode="&quot;Rp&quot;#,##0"/>
    <numFmt numFmtId="175" formatCode="dd\ mmm\ yyyy"/>
    <numFmt numFmtId="176" formatCode="dd/mm/yy;@"/>
    <numFmt numFmtId="177" formatCode="0.000%"/>
  </numFmts>
  <fonts count="73" x14ac:knownFonts="1">
    <font>
      <sz val="10"/>
      <name val="Arial"/>
      <family val="2"/>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0"/>
      <name val="Arial"/>
      <family val="2"/>
    </font>
    <font>
      <b/>
      <sz val="9"/>
      <name val="Times New Roman"/>
      <family val="1"/>
    </font>
    <font>
      <sz val="9"/>
      <name val="Times New Roman"/>
      <family val="1"/>
    </font>
    <font>
      <sz val="11"/>
      <color indexed="8"/>
      <name val="Calibri"/>
      <family val="2"/>
      <charset val="1"/>
    </font>
    <font>
      <sz val="9"/>
      <name val="Arial"/>
      <family val="2"/>
    </font>
    <font>
      <sz val="10"/>
      <name val="Arial"/>
      <family val="2"/>
    </font>
    <font>
      <sz val="10"/>
      <name val="Arial"/>
      <family val="2"/>
    </font>
    <font>
      <b/>
      <sz val="10"/>
      <color theme="1"/>
      <name val="Arial"/>
      <family val="2"/>
    </font>
    <font>
      <sz val="10"/>
      <color theme="4" tint="-0.249977111117893"/>
      <name val="Arial"/>
      <family val="2"/>
    </font>
    <font>
      <b/>
      <sz val="18"/>
      <color rgb="FF00B0F0"/>
      <name val="Arial"/>
      <family val="2"/>
    </font>
    <font>
      <b/>
      <sz val="10"/>
      <color theme="4" tint="-0.249977111117893"/>
      <name val="Arial"/>
      <family val="2"/>
    </font>
    <font>
      <sz val="11"/>
      <color theme="1"/>
      <name val="Calibri"/>
      <family val="2"/>
      <charset val="1"/>
      <scheme val="minor"/>
    </font>
    <font>
      <sz val="10"/>
      <name val="Arial"/>
      <family val="2"/>
    </font>
    <font>
      <b/>
      <sz val="18"/>
      <color theme="8" tint="-0.499984740745262"/>
      <name val="Arial"/>
      <family val="2"/>
    </font>
    <font>
      <b/>
      <sz val="10"/>
      <color theme="6" tint="-0.249977111117893"/>
      <name val="Arial"/>
      <family val="2"/>
    </font>
    <font>
      <sz val="10"/>
      <color theme="6" tint="-0.249977111117893"/>
      <name val="Arial"/>
      <family val="2"/>
    </font>
    <font>
      <b/>
      <sz val="18"/>
      <color rgb="FF002060"/>
      <name val="Arial"/>
      <family val="2"/>
    </font>
    <font>
      <sz val="10"/>
      <name val="Calibri"/>
      <family val="2"/>
    </font>
    <font>
      <b/>
      <sz val="18"/>
      <color rgb="FF00B050"/>
      <name val="Arial"/>
      <family val="2"/>
    </font>
    <font>
      <sz val="10"/>
      <color rgb="FF00B050"/>
      <name val="Arial"/>
      <family val="2"/>
    </font>
    <font>
      <b/>
      <sz val="18"/>
      <color theme="8" tint="-0.249977111117893"/>
      <name val="Arial"/>
      <family val="2"/>
    </font>
    <font>
      <b/>
      <sz val="18"/>
      <color rgb="FF0070C0"/>
      <name val="Arial"/>
      <family val="2"/>
    </font>
    <font>
      <sz val="10"/>
      <color rgb="FF0070C0"/>
      <name val="Arial"/>
      <family val="2"/>
    </font>
    <font>
      <sz val="11"/>
      <color theme="1"/>
      <name val="Calibri"/>
      <family val="2"/>
      <scheme val="minor"/>
    </font>
    <font>
      <sz val="9"/>
      <color indexed="81"/>
      <name val="Tahoma"/>
      <family val="2"/>
    </font>
    <font>
      <b/>
      <sz val="9"/>
      <color indexed="81"/>
      <name val="Tahoma"/>
      <family val="2"/>
    </font>
    <font>
      <i/>
      <sz val="9"/>
      <color indexed="81"/>
      <name val="Tahoma"/>
      <family val="2"/>
    </font>
    <font>
      <b/>
      <i/>
      <sz val="9"/>
      <color indexed="81"/>
      <name val="Tahoma"/>
      <family val="2"/>
    </font>
    <font>
      <b/>
      <sz val="9"/>
      <name val="Tahoma"/>
      <family val="2"/>
    </font>
    <font>
      <b/>
      <sz val="10"/>
      <name val="Tahoma"/>
      <family val="2"/>
    </font>
    <font>
      <sz val="9"/>
      <color theme="1"/>
      <name val="Tahoma"/>
      <family val="2"/>
    </font>
    <font>
      <b/>
      <sz val="9"/>
      <color theme="1"/>
      <name val="Tahoma"/>
      <family val="2"/>
    </font>
    <font>
      <sz val="9"/>
      <name val="Tahoma"/>
      <family val="2"/>
    </font>
    <font>
      <sz val="11"/>
      <color theme="1"/>
      <name val="Tahoma"/>
      <family val="2"/>
    </font>
    <font>
      <b/>
      <sz val="9"/>
      <color rgb="FF002060"/>
      <name val="Tahoma"/>
      <family val="2"/>
    </font>
    <font>
      <sz val="9"/>
      <color indexed="8"/>
      <name val="Tahoma"/>
      <family val="2"/>
    </font>
    <font>
      <sz val="10"/>
      <name val="Tahoma"/>
      <family val="2"/>
    </font>
    <font>
      <sz val="9"/>
      <color rgb="FFFF0000"/>
      <name val="Tahoma"/>
      <family val="2"/>
    </font>
    <font>
      <b/>
      <sz val="11"/>
      <name val="Tahoma"/>
      <family val="2"/>
    </font>
    <font>
      <sz val="9"/>
      <color theme="0"/>
      <name val="Tahoma"/>
      <family val="2"/>
    </font>
    <font>
      <b/>
      <sz val="9"/>
      <color theme="0"/>
      <name val="Tahoma"/>
      <family val="2"/>
    </font>
    <font>
      <b/>
      <sz val="10"/>
      <color theme="0"/>
      <name val="Tahoma"/>
      <family val="2"/>
    </font>
    <font>
      <b/>
      <sz val="10"/>
      <color theme="1"/>
      <name val="Tahoma"/>
      <family val="2"/>
    </font>
    <font>
      <sz val="8"/>
      <color theme="1"/>
      <name val="Tahoma"/>
      <family val="2"/>
    </font>
    <font>
      <sz val="9"/>
      <color rgb="FF002060"/>
      <name val="Tahoma"/>
      <family val="2"/>
    </font>
    <font>
      <sz val="9"/>
      <color rgb="FF0070C0"/>
      <name val="Tahoma"/>
      <family val="2"/>
    </font>
    <font>
      <b/>
      <sz val="9"/>
      <color rgb="FF0070C0"/>
      <name val="Tahoma"/>
      <family val="2"/>
    </font>
    <font>
      <sz val="10"/>
      <color indexed="8"/>
      <name val="Arial"/>
      <family val="2"/>
    </font>
    <font>
      <sz val="11"/>
      <name val="Tahoma"/>
      <family val="2"/>
    </font>
    <font>
      <b/>
      <sz val="11"/>
      <color theme="0"/>
      <name val="Tahoma"/>
      <family val="2"/>
    </font>
    <font>
      <sz val="8"/>
      <name val="Tahoma"/>
      <family val="2"/>
    </font>
    <font>
      <b/>
      <sz val="8"/>
      <name val="Tahoma"/>
      <family val="2"/>
    </font>
    <font>
      <sz val="10"/>
      <color theme="1"/>
      <name val="Tahoma"/>
      <family val="2"/>
    </font>
    <font>
      <b/>
      <sz val="12"/>
      <color theme="1"/>
      <name val="Tahoma"/>
      <family val="2"/>
    </font>
    <font>
      <sz val="10"/>
      <color rgb="FFFFFF00"/>
      <name val="Tahoma"/>
      <family val="2"/>
    </font>
    <font>
      <b/>
      <sz val="10"/>
      <color rgb="FFFFFF00"/>
      <name val="Tahoma"/>
      <family val="2"/>
    </font>
    <font>
      <b/>
      <sz val="11"/>
      <color rgb="FFFFFF00"/>
      <name val="Tahoma"/>
      <family val="2"/>
    </font>
    <font>
      <b/>
      <sz val="9"/>
      <color rgb="FFFFFF00"/>
      <name val="Tahoma"/>
      <family val="2"/>
    </font>
    <font>
      <b/>
      <sz val="11"/>
      <color theme="1"/>
      <name val="Tahoma"/>
      <family val="2"/>
    </font>
    <font>
      <b/>
      <sz val="10"/>
      <color rgb="FF0070C0"/>
      <name val="Tahoma"/>
      <family val="2"/>
    </font>
    <font>
      <b/>
      <sz val="10"/>
      <color rgb="FFCC3300"/>
      <name val="Tahoma"/>
      <family val="2"/>
    </font>
    <font>
      <sz val="10"/>
      <color rgb="FFFFC000"/>
      <name val="Tahoma"/>
      <family val="2"/>
    </font>
    <font>
      <b/>
      <sz val="10"/>
      <color rgb="FFFFC000"/>
      <name val="Tahoma"/>
      <family val="2"/>
    </font>
    <font>
      <sz val="9"/>
      <color rgb="FFC00000"/>
      <name val="Tahoma"/>
      <family val="2"/>
    </font>
    <font>
      <sz val="9"/>
      <color rgb="FFCC3300"/>
      <name val="Tahoma"/>
      <family val="2"/>
    </font>
    <font>
      <sz val="9"/>
      <color theme="1" tint="0.499984740745262"/>
      <name val="Tahoma"/>
      <family val="2"/>
    </font>
  </fonts>
  <fills count="47">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00B0F0"/>
        <bgColor indexed="64"/>
      </patternFill>
    </fill>
    <fill>
      <patternFill patternType="solid">
        <fgColor theme="4" tint="0.79998168889431442"/>
        <bgColor theme="4" tint="0.79998168889431442"/>
      </patternFill>
    </fill>
    <fill>
      <patternFill patternType="solid">
        <fgColor rgb="FF002060"/>
        <bgColor indexed="64"/>
      </patternFill>
    </fill>
    <fill>
      <patternFill patternType="solid">
        <fgColor indexed="9"/>
        <bgColor indexed="64"/>
      </patternFill>
    </fill>
    <fill>
      <patternFill patternType="solid">
        <fgColor theme="4"/>
        <bgColor theme="4"/>
      </patternFill>
    </fill>
    <fill>
      <patternFill patternType="solid">
        <fgColor rgb="FFFF0000"/>
        <bgColor indexed="64"/>
      </patternFill>
    </fill>
    <fill>
      <patternFill patternType="solid">
        <fgColor theme="8"/>
        <bgColor theme="8"/>
      </patternFill>
    </fill>
    <fill>
      <patternFill patternType="solid">
        <fgColor theme="4"/>
        <bgColor indexed="64"/>
      </patternFill>
    </fill>
    <fill>
      <patternFill patternType="solid">
        <fgColor theme="6" tint="0.79998168889431442"/>
        <bgColor theme="6" tint="0.79998168889431442"/>
      </patternFill>
    </fill>
    <fill>
      <patternFill patternType="solid">
        <fgColor rgb="FF92D050"/>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theme="3" tint="0.39997558519241921"/>
        <bgColor indexed="64"/>
      </patternFill>
    </fill>
    <fill>
      <patternFill patternType="solid">
        <fgColor theme="6" tint="-0.249977111117893"/>
        <bgColor indexed="64"/>
      </patternFill>
    </fill>
    <fill>
      <patternFill patternType="solid">
        <fgColor rgb="FFFFC000"/>
        <bgColor indexed="64"/>
      </patternFill>
    </fill>
    <fill>
      <patternFill patternType="solid">
        <fgColor rgb="FF0070C0"/>
        <bgColor indexed="64"/>
      </patternFill>
    </fill>
    <fill>
      <patternFill patternType="solid">
        <fgColor theme="9" tint="-0.499984740745262"/>
        <bgColor indexed="64"/>
      </patternFill>
    </fill>
    <fill>
      <patternFill patternType="solid">
        <fgColor theme="9" tint="0.79998168889431442"/>
        <bgColor indexed="64"/>
      </patternFill>
    </fill>
    <fill>
      <patternFill patternType="solid">
        <fgColor rgb="FF00B0F0"/>
        <bgColor theme="4" tint="0.79998168889431442"/>
      </patternFill>
    </fill>
    <fill>
      <patternFill patternType="solid">
        <fgColor rgb="FFFFFF00"/>
        <bgColor theme="4" tint="0.79998168889431442"/>
      </patternFill>
    </fill>
    <fill>
      <patternFill patternType="solid">
        <fgColor theme="8" tint="0.7999816888943144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7030A0"/>
        <bgColor indexed="64"/>
      </patternFill>
    </fill>
    <fill>
      <patternFill patternType="solid">
        <fgColor theme="9" tint="0.39997558519241921"/>
        <bgColor indexed="64"/>
      </patternFill>
    </fill>
    <fill>
      <patternFill patternType="solid">
        <fgColor theme="9"/>
        <bgColor theme="4" tint="0.79998168889431442"/>
      </patternFill>
    </fill>
    <fill>
      <patternFill patternType="solid">
        <fgColor rgb="FF990000"/>
        <bgColor indexed="64"/>
      </patternFill>
    </fill>
    <fill>
      <patternFill patternType="solid">
        <fgColor rgb="FF003300"/>
        <bgColor indexed="64"/>
      </patternFill>
    </fill>
    <fill>
      <patternFill patternType="solid">
        <fgColor rgb="FF008000"/>
        <bgColor indexed="64"/>
      </patternFill>
    </fill>
    <fill>
      <patternFill patternType="solid">
        <fgColor rgb="FFF72525"/>
        <bgColor indexed="64"/>
      </patternFill>
    </fill>
    <fill>
      <patternFill patternType="solid">
        <fgColor rgb="FFCC3300"/>
        <bgColor indexed="64"/>
      </patternFill>
    </fill>
    <fill>
      <patternFill patternType="solid">
        <fgColor rgb="FFFF9933"/>
        <bgColor indexed="64"/>
      </patternFill>
    </fill>
    <fill>
      <patternFill patternType="solid">
        <fgColor rgb="FFFF3300"/>
        <bgColor indexed="64"/>
      </patternFill>
    </fill>
    <fill>
      <patternFill patternType="solid">
        <fgColor rgb="FF003366"/>
        <bgColor indexed="64"/>
      </patternFill>
    </fill>
    <fill>
      <patternFill patternType="solid">
        <fgColor rgb="FFFF6600"/>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theme="9" tint="-0.249977111117893"/>
        <bgColor indexed="64"/>
      </patternFill>
    </fill>
  </fills>
  <borders count="100">
    <border>
      <left/>
      <right/>
      <top/>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style="medium">
        <color indexed="64"/>
      </right>
      <top/>
      <bottom style="medium">
        <color indexed="64"/>
      </bottom>
      <diagonal/>
    </border>
    <border>
      <left/>
      <right/>
      <top style="hair">
        <color indexed="64"/>
      </top>
      <bottom/>
      <diagonal/>
    </border>
    <border>
      <left/>
      <right/>
      <top style="hair">
        <color indexed="64"/>
      </top>
      <bottom style="hair">
        <color indexed="64"/>
      </bottom>
      <diagonal/>
    </border>
    <border>
      <left/>
      <right/>
      <top/>
      <bottom style="hair">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style="medium">
        <color indexed="64"/>
      </right>
      <top style="hair">
        <color indexed="64"/>
      </top>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right/>
      <top style="thin">
        <color theme="4"/>
      </top>
      <bottom/>
      <diagonal/>
    </border>
    <border>
      <left/>
      <right/>
      <top style="thin">
        <color theme="4" tint="0.79998168889431442"/>
      </top>
      <bottom/>
      <diagonal/>
    </border>
    <border>
      <left style="thin">
        <color theme="4"/>
      </left>
      <right/>
      <top style="thin">
        <color theme="4"/>
      </top>
      <bottom/>
      <diagonal/>
    </border>
    <border>
      <left style="thin">
        <color theme="4"/>
      </left>
      <right/>
      <top/>
      <bottom/>
      <diagonal/>
    </border>
    <border>
      <left/>
      <right/>
      <top style="thin">
        <color theme="4" tint="0.79998168889431442"/>
      </top>
      <bottom style="thin">
        <color theme="0"/>
      </bottom>
      <diagonal/>
    </border>
    <border>
      <left style="medium">
        <color indexed="64"/>
      </left>
      <right/>
      <top style="hair">
        <color indexed="64"/>
      </top>
      <bottom/>
      <diagonal/>
    </border>
    <border>
      <left style="thin">
        <color indexed="64"/>
      </left>
      <right/>
      <top style="thin">
        <color indexed="64"/>
      </top>
      <bottom/>
      <diagonal/>
    </border>
    <border>
      <left style="medium">
        <color indexed="64"/>
      </left>
      <right/>
      <top style="hair">
        <color rgb="FF000000"/>
      </top>
      <bottom/>
      <diagonal/>
    </border>
    <border>
      <left style="medium">
        <color indexed="64"/>
      </left>
      <right style="medium">
        <color indexed="64"/>
      </right>
      <top style="hair">
        <color rgb="FF000000"/>
      </top>
      <bottom/>
      <diagonal/>
    </border>
    <border>
      <left style="medium">
        <color rgb="FF000000"/>
      </left>
      <right/>
      <top style="double">
        <color rgb="FF000000"/>
      </top>
      <bottom/>
      <diagonal/>
    </border>
    <border>
      <left/>
      <right/>
      <top style="double">
        <color rgb="FF000000"/>
      </top>
      <bottom/>
      <diagonal/>
    </border>
    <border>
      <left style="thin">
        <color indexed="64"/>
      </left>
      <right style="medium">
        <color rgb="FF000000"/>
      </right>
      <top style="thin">
        <color indexed="64"/>
      </top>
      <bottom/>
      <diagonal/>
    </border>
    <border>
      <left style="medium">
        <color indexed="64"/>
      </left>
      <right/>
      <top style="double">
        <color rgb="FF000000"/>
      </top>
      <bottom/>
      <diagonal/>
    </border>
    <border>
      <left style="medium">
        <color indexed="64"/>
      </left>
      <right style="medium">
        <color rgb="FF000000"/>
      </right>
      <top style="double">
        <color rgb="FF000000"/>
      </top>
      <bottom/>
      <diagonal/>
    </border>
    <border>
      <left style="medium">
        <color rgb="FF000000"/>
      </left>
      <right/>
      <top style="thin">
        <color indexed="64"/>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
      <left/>
      <right/>
      <top style="thin">
        <color theme="6"/>
      </top>
      <bottom/>
      <diagonal/>
    </border>
    <border>
      <left style="thin">
        <color theme="4"/>
      </left>
      <right/>
      <top style="thin">
        <color theme="6"/>
      </top>
      <bottom/>
      <diagonal/>
    </border>
    <border>
      <left/>
      <right/>
      <top style="thin">
        <color theme="0"/>
      </top>
      <bottom/>
      <diagonal/>
    </border>
    <border>
      <left/>
      <right/>
      <top/>
      <bottom style="thin">
        <color theme="6"/>
      </bottom>
      <diagonal/>
    </border>
    <border>
      <left style="thin">
        <color theme="4"/>
      </left>
      <right/>
      <top/>
      <bottom style="thin">
        <color theme="6"/>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4" tint="0.59999389629810485"/>
      </left>
      <right/>
      <top style="thin">
        <color theme="4" tint="0.59999389629810485"/>
      </top>
      <bottom/>
      <diagonal/>
    </border>
    <border>
      <left/>
      <right/>
      <top style="thin">
        <color theme="4" tint="0.59999389629810485"/>
      </top>
      <bottom/>
      <diagonal/>
    </border>
    <border>
      <left style="thin">
        <color theme="4"/>
      </left>
      <right/>
      <top style="thin">
        <color theme="4" tint="0.59999389629810485"/>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top/>
      <bottom style="thin">
        <color indexed="64"/>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style="thin">
        <color theme="2" tint="-9.9948118533890809E-2"/>
      </left>
      <right style="thin">
        <color theme="2" tint="-9.9948118533890809E-2"/>
      </right>
      <top/>
      <bottom style="thin">
        <color theme="2" tint="-9.9948118533890809E-2"/>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thin">
        <color theme="0" tint="-0.24994659260841701"/>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theme="0" tint="-0.24994659260841701"/>
      </bottom>
      <diagonal/>
    </border>
    <border>
      <left style="thin">
        <color indexed="64"/>
      </left>
      <right style="thin">
        <color indexed="64"/>
      </right>
      <top style="thin">
        <color indexed="64"/>
      </top>
      <bottom style="thin">
        <color theme="8" tint="0.39997558519241921"/>
      </bottom>
      <diagonal/>
    </border>
    <border>
      <left style="medium">
        <color indexed="64"/>
      </left>
      <right/>
      <top style="thin">
        <color theme="0" tint="-0.24994659260841701"/>
      </top>
      <bottom/>
      <diagonal/>
    </border>
    <border>
      <left/>
      <right/>
      <top style="thin">
        <color theme="0" tint="-0.24994659260841701"/>
      </top>
      <bottom/>
      <diagonal/>
    </border>
    <border>
      <left style="thin">
        <color indexed="64"/>
      </left>
      <right/>
      <top style="medium">
        <color indexed="64"/>
      </top>
      <bottom style="thin">
        <color indexed="64"/>
      </bottom>
      <diagonal/>
    </border>
    <border>
      <left/>
      <right style="medium">
        <color auto="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indexed="64"/>
      </left>
      <right/>
      <top style="thin">
        <color theme="2" tint="-9.9948118533890809E-2"/>
      </top>
      <bottom/>
      <diagonal/>
    </border>
    <border>
      <left/>
      <right/>
      <top style="thin">
        <color theme="2" tint="-9.9948118533890809E-2"/>
      </top>
      <bottom/>
      <diagonal/>
    </border>
    <border>
      <left style="thin">
        <color indexed="64"/>
      </left>
      <right/>
      <top/>
      <bottom style="medium">
        <color indexed="64"/>
      </bottom>
      <diagonal/>
    </border>
    <border>
      <left/>
      <right style="thin">
        <color indexed="64"/>
      </right>
      <top/>
      <bottom style="medium">
        <color indexed="64"/>
      </bottom>
      <diagonal/>
    </border>
    <border>
      <left style="medium">
        <color theme="0" tint="-0.14996795556505021"/>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hair">
        <color indexed="64"/>
      </top>
      <bottom style="thin">
        <color theme="0" tint="-0.14996795556505021"/>
      </bottom>
      <diagonal/>
    </border>
    <border>
      <left style="thin">
        <color theme="0" tint="-0.14996795556505021"/>
      </left>
      <right style="medium">
        <color theme="0" tint="-0.14996795556505021"/>
      </right>
      <top style="thin">
        <color indexed="64"/>
      </top>
      <bottom style="thin">
        <color theme="0" tint="-0.14996795556505021"/>
      </bottom>
      <diagonal/>
    </border>
    <border>
      <left style="medium">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medium">
        <color theme="0" tint="-0.14996795556505021"/>
      </right>
      <top style="thin">
        <color theme="0" tint="-0.14996795556505021"/>
      </top>
      <bottom style="thin">
        <color theme="0" tint="-0.14996795556505021"/>
      </bottom>
      <diagonal/>
    </border>
    <border>
      <left style="medium">
        <color theme="0" tint="-0.14996795556505021"/>
      </left>
      <right style="thin">
        <color theme="0" tint="-0.14996795556505021"/>
      </right>
      <top style="thin">
        <color theme="0" tint="-0.14996795556505021"/>
      </top>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style="medium">
        <color theme="0" tint="-0.14996795556505021"/>
      </right>
      <top style="thin">
        <color theme="0" tint="-0.14996795556505021"/>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139">
    <xf numFmtId="0" fontId="0" fillId="0" borderId="0"/>
    <xf numFmtId="165" fontId="7" fillId="0" borderId="0" applyFont="0" applyFill="0" applyBorder="0" applyAlignment="0" applyProtection="0"/>
    <xf numFmtId="164" fontId="10"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4" fontId="10" fillId="0" borderId="0" applyFont="0" applyFill="0" applyBorder="0" applyAlignment="0" applyProtection="0"/>
    <xf numFmtId="164" fontId="7" fillId="0" borderId="0" applyFont="0" applyFill="0" applyBorder="0" applyAlignment="0" applyProtection="0"/>
    <xf numFmtId="0" fontId="7" fillId="0" borderId="0"/>
    <xf numFmtId="9" fontId="7" fillId="0" borderId="0" applyFont="0" applyFill="0" applyBorder="0" applyAlignment="0" applyProtection="0"/>
    <xf numFmtId="0" fontId="12" fillId="0" borderId="0"/>
    <xf numFmtId="0" fontId="13" fillId="0" borderId="0"/>
    <xf numFmtId="164"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4" fontId="10"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7" fillId="0" borderId="0"/>
    <xf numFmtId="0" fontId="10" fillId="0" borderId="0"/>
    <xf numFmtId="9" fontId="10" fillId="0" borderId="0" applyFont="0" applyFill="0" applyBorder="0" applyAlignment="0" applyProtection="0"/>
    <xf numFmtId="9"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0" fontId="18" fillId="0" borderId="0"/>
    <xf numFmtId="164" fontId="18" fillId="0" borderId="0" applyFont="0" applyFill="0" applyBorder="0" applyAlignment="0" applyProtection="0"/>
    <xf numFmtId="0" fontId="7" fillId="0" borderId="0"/>
    <xf numFmtId="165" fontId="7" fillId="0" borderId="0" applyFont="0" applyFill="0" applyBorder="0" applyAlignment="0" applyProtection="0"/>
    <xf numFmtId="0" fontId="7" fillId="0" borderId="0"/>
    <xf numFmtId="165" fontId="7" fillId="0" borderId="0" applyFont="0" applyFill="0" applyBorder="0" applyAlignment="0" applyProtection="0"/>
    <xf numFmtId="164" fontId="7" fillId="0" borderId="0" applyFont="0" applyFill="0" applyBorder="0" applyAlignment="0" applyProtection="0"/>
    <xf numFmtId="43" fontId="18" fillId="0" borderId="0" applyFont="0" applyFill="0" applyBorder="0" applyAlignment="0" applyProtection="0"/>
    <xf numFmtId="0" fontId="7" fillId="0" borderId="0"/>
    <xf numFmtId="164" fontId="10" fillId="0" borderId="0" applyFont="0" applyFill="0" applyBorder="0" applyAlignment="0" applyProtection="0"/>
    <xf numFmtId="167" fontId="18" fillId="0" borderId="0" applyFont="0" applyFill="0" applyBorder="0" applyAlignment="0" applyProtection="0"/>
    <xf numFmtId="0" fontId="6" fillId="0" borderId="0"/>
    <xf numFmtId="164" fontId="6" fillId="0" borderId="0" applyFont="0" applyFill="0" applyBorder="0" applyAlignment="0" applyProtection="0"/>
    <xf numFmtId="43" fontId="6" fillId="0" borderId="0" applyFont="0" applyFill="0" applyBorder="0" applyAlignment="0" applyProtection="0"/>
    <xf numFmtId="167" fontId="6" fillId="0" borderId="0" applyFont="0" applyFill="0" applyBorder="0" applyAlignment="0" applyProtection="0"/>
    <xf numFmtId="166" fontId="6" fillId="0" borderId="0" applyFont="0" applyFill="0" applyBorder="0" applyAlignment="0" applyProtection="0"/>
    <xf numFmtId="43" fontId="6" fillId="0" borderId="0" applyFont="0" applyFill="0" applyBorder="0" applyAlignment="0" applyProtection="0"/>
    <xf numFmtId="167" fontId="6" fillId="0" borderId="0" applyFont="0" applyFill="0" applyBorder="0" applyAlignment="0" applyProtection="0"/>
    <xf numFmtId="0" fontId="19" fillId="0" borderId="0"/>
    <xf numFmtId="0" fontId="5" fillId="0" borderId="0"/>
    <xf numFmtId="0" fontId="4" fillId="0" borderId="0"/>
    <xf numFmtId="166" fontId="4" fillId="0" borderId="0" applyFont="0" applyFill="0" applyBorder="0" applyAlignment="0" applyProtection="0"/>
    <xf numFmtId="0" fontId="4" fillId="0" borderId="0"/>
    <xf numFmtId="0" fontId="30" fillId="0" borderId="0"/>
    <xf numFmtId="42" fontId="4" fillId="0" borderId="0" applyFont="0" applyFill="0" applyBorder="0" applyAlignment="0" applyProtection="0"/>
    <xf numFmtId="166" fontId="7" fillId="0" borderId="0" applyFont="0" applyFill="0" applyBorder="0" applyAlignment="0" applyProtection="0"/>
    <xf numFmtId="9" fontId="7" fillId="0" borderId="0" applyFont="0" applyFill="0" applyBorder="0" applyAlignment="0" applyProtection="0"/>
    <xf numFmtId="0" fontId="3" fillId="0" borderId="0"/>
    <xf numFmtId="164" fontId="3" fillId="0" borderId="0" applyFont="0" applyFill="0" applyBorder="0" applyAlignment="0" applyProtection="0"/>
    <xf numFmtId="0" fontId="2" fillId="0" borderId="0"/>
    <xf numFmtId="166" fontId="2" fillId="0" borderId="0" applyFont="0" applyFill="0" applyBorder="0" applyAlignment="0" applyProtection="0"/>
    <xf numFmtId="0" fontId="2" fillId="0" borderId="0"/>
    <xf numFmtId="42" fontId="2" fillId="0" borderId="0" applyFont="0" applyFill="0" applyBorder="0" applyAlignment="0" applyProtection="0"/>
    <xf numFmtId="0" fontId="7" fillId="0" borderId="0"/>
    <xf numFmtId="0" fontId="7" fillId="0" borderId="0"/>
    <xf numFmtId="164" fontId="7" fillId="0" borderId="0" applyFont="0" applyFill="0" applyBorder="0" applyAlignment="0" applyProtection="0"/>
    <xf numFmtId="0" fontId="7" fillId="0" borderId="0"/>
    <xf numFmtId="164" fontId="7" fillId="0" borderId="0" applyFont="0" applyFill="0" applyBorder="0" applyAlignment="0" applyProtection="0"/>
    <xf numFmtId="0" fontId="7" fillId="0" borderId="0"/>
    <xf numFmtId="0" fontId="54" fillId="0" borderId="0">
      <alignment vertical="top"/>
    </xf>
    <xf numFmtId="164" fontId="2" fillId="0" borderId="0" applyFont="0" applyFill="0" applyBorder="0" applyAlignment="0" applyProtection="0"/>
    <xf numFmtId="0" fontId="30" fillId="0" borderId="0"/>
    <xf numFmtId="42" fontId="2" fillId="0" borderId="0" applyFont="0" applyFill="0" applyBorder="0" applyAlignment="0" applyProtection="0"/>
    <xf numFmtId="0" fontId="30" fillId="0" borderId="0"/>
    <xf numFmtId="9" fontId="2" fillId="0" borderId="0" applyFont="0" applyFill="0" applyBorder="0" applyAlignment="0" applyProtection="0"/>
    <xf numFmtId="0" fontId="1" fillId="0" borderId="0"/>
    <xf numFmtId="0" fontId="7" fillId="0" borderId="0"/>
    <xf numFmtId="165" fontId="7" fillId="0" borderId="0" applyFont="0" applyFill="0" applyBorder="0" applyAlignment="0" applyProtection="0"/>
    <xf numFmtId="164" fontId="10"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43"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0" fontId="7" fillId="0" borderId="0" applyNumberFormat="0" applyFont="0" applyFill="0" applyBorder="0" applyAlignment="0" applyProtection="0">
      <alignment vertical="top"/>
    </xf>
    <xf numFmtId="0" fontId="1" fillId="0" borderId="0"/>
    <xf numFmtId="9" fontId="1" fillId="0" borderId="0" applyFont="0" applyFill="0" applyBorder="0" applyAlignment="0" applyProtection="0"/>
    <xf numFmtId="167" fontId="7" fillId="0" borderId="0" applyFont="0" applyFill="0" applyBorder="0" applyAlignment="0" applyProtection="0"/>
    <xf numFmtId="0" fontId="7" fillId="0" borderId="0"/>
    <xf numFmtId="0" fontId="1" fillId="0" borderId="0"/>
    <xf numFmtId="43" fontId="1" fillId="0" borderId="0" applyFont="0" applyFill="0" applyBorder="0" applyAlignment="0" applyProtection="0"/>
    <xf numFmtId="166" fontId="7" fillId="0" borderId="0" applyFont="0" applyFill="0" applyBorder="0" applyAlignment="0" applyProtection="0"/>
    <xf numFmtId="0" fontId="7" fillId="0" borderId="0" applyNumberFormat="0" applyFont="0" applyFill="0" applyBorder="0" applyAlignment="0" applyProtection="0">
      <alignment vertical="top"/>
    </xf>
    <xf numFmtId="0" fontId="7" fillId="0" borderId="0"/>
    <xf numFmtId="166"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43" fontId="1" fillId="0" borderId="0" applyFont="0" applyFill="0" applyBorder="0" applyAlignment="0" applyProtection="0"/>
    <xf numFmtId="167" fontId="1" fillId="0" borderId="0" applyFont="0" applyFill="0" applyBorder="0" applyAlignment="0" applyProtection="0"/>
    <xf numFmtId="43"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 fillId="0" borderId="0" applyFont="0" applyFill="0" applyBorder="0" applyAlignment="0" applyProtection="0"/>
    <xf numFmtId="166" fontId="7" fillId="0" borderId="0" applyFont="0" applyFill="0" applyBorder="0" applyAlignment="0" applyProtection="0"/>
    <xf numFmtId="164" fontId="1" fillId="0" borderId="0" applyFont="0" applyFill="0" applyBorder="0" applyAlignment="0" applyProtection="0"/>
    <xf numFmtId="0" fontId="1" fillId="0" borderId="0"/>
    <xf numFmtId="0" fontId="30" fillId="0" borderId="0"/>
    <xf numFmtId="164" fontId="30" fillId="0" borderId="0" applyFont="0" applyFill="0" applyBorder="0" applyAlignment="0" applyProtection="0"/>
    <xf numFmtId="165" fontId="30" fillId="0" borderId="0" applyFont="0" applyFill="0" applyBorder="0" applyAlignment="0" applyProtection="0"/>
    <xf numFmtId="0" fontId="7" fillId="0" borderId="0"/>
    <xf numFmtId="165" fontId="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1" fillId="0" borderId="0"/>
    <xf numFmtId="165" fontId="1"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7" fillId="0" borderId="0"/>
    <xf numFmtId="164" fontId="7" fillId="0" borderId="0" applyFont="0" applyFill="0" applyBorder="0" applyAlignment="0" applyProtection="0"/>
    <xf numFmtId="9" fontId="1" fillId="0" borderId="0" applyFont="0" applyFill="0" applyBorder="0" applyAlignment="0" applyProtection="0"/>
    <xf numFmtId="164" fontId="7"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cellStyleXfs>
  <cellXfs count="1014">
    <xf numFmtId="0" fontId="0" fillId="0" borderId="0" xfId="0"/>
    <xf numFmtId="0" fontId="7" fillId="0" borderId="0" xfId="0" applyFont="1"/>
    <xf numFmtId="0" fontId="9" fillId="0" borderId="0" xfId="0" applyFont="1"/>
    <xf numFmtId="0" fontId="9" fillId="0" borderId="0" xfId="0" applyFont="1" applyAlignment="1">
      <alignment horizontal="center"/>
    </xf>
    <xf numFmtId="0" fontId="9" fillId="0" borderId="0" xfId="0" applyFont="1" applyAlignment="1">
      <alignment horizontal="left"/>
    </xf>
    <xf numFmtId="164" fontId="8" fillId="0" borderId="0" xfId="2" applyFont="1"/>
    <xf numFmtId="164" fontId="9" fillId="0" borderId="0" xfId="2" applyFont="1"/>
    <xf numFmtId="0" fontId="9" fillId="0" borderId="0" xfId="0" applyNumberFormat="1" applyFont="1" applyAlignment="1">
      <alignment horizontal="center"/>
    </xf>
    <xf numFmtId="0" fontId="7" fillId="0" borderId="0" xfId="7"/>
    <xf numFmtId="0" fontId="7" fillId="4" borderId="0" xfId="7" applyFill="1"/>
    <xf numFmtId="0" fontId="7" fillId="0" borderId="0" xfId="7" applyFont="1"/>
    <xf numFmtId="9" fontId="9" fillId="0" borderId="0" xfId="0" applyNumberFormat="1" applyFont="1" applyAlignment="1">
      <alignment horizontal="center"/>
    </xf>
    <xf numFmtId="0" fontId="15" fillId="0" borderId="0" xfId="7" applyNumberFormat="1" applyFont="1" applyBorder="1" applyAlignment="1"/>
    <xf numFmtId="0" fontId="17" fillId="0" borderId="30" xfId="7" applyNumberFormat="1" applyFont="1" applyBorder="1" applyAlignment="1">
      <alignment horizontal="center"/>
    </xf>
    <xf numFmtId="0" fontId="15" fillId="5" borderId="30" xfId="7" applyNumberFormat="1" applyFont="1" applyFill="1" applyBorder="1" applyAlignment="1"/>
    <xf numFmtId="0" fontId="14" fillId="5" borderId="31" xfId="7" applyNumberFormat="1" applyFont="1" applyFill="1" applyBorder="1" applyAlignment="1">
      <alignment horizontal="left"/>
    </xf>
    <xf numFmtId="0" fontId="14" fillId="5" borderId="32" xfId="7" applyNumberFormat="1" applyFont="1" applyFill="1" applyBorder="1" applyAlignment="1">
      <alignment horizontal="center"/>
    </xf>
    <xf numFmtId="0" fontId="14" fillId="5" borderId="30" xfId="7" applyNumberFormat="1" applyFont="1" applyFill="1" applyBorder="1" applyAlignment="1">
      <alignment horizontal="center"/>
    </xf>
    <xf numFmtId="0" fontId="17" fillId="5" borderId="30" xfId="7" applyNumberFormat="1" applyFont="1" applyFill="1" applyBorder="1" applyAlignment="1">
      <alignment horizontal="center"/>
    </xf>
    <xf numFmtId="0" fontId="15" fillId="0" borderId="31" xfId="7" applyNumberFormat="1" applyFont="1" applyBorder="1" applyAlignment="1">
      <alignment horizontal="left" indent="1"/>
    </xf>
    <xf numFmtId="0" fontId="17" fillId="0" borderId="33" xfId="7" applyNumberFormat="1" applyFont="1" applyBorder="1" applyAlignment="1">
      <alignment horizontal="center"/>
    </xf>
    <xf numFmtId="0" fontId="9" fillId="0" borderId="0" xfId="7" applyFont="1"/>
    <xf numFmtId="0" fontId="9" fillId="0" borderId="0" xfId="7" applyNumberFormat="1" applyFont="1" applyAlignment="1">
      <alignment horizontal="center"/>
    </xf>
    <xf numFmtId="0" fontId="9" fillId="0" borderId="0" xfId="7" applyFont="1" applyAlignment="1">
      <alignment horizontal="center"/>
    </xf>
    <xf numFmtId="164" fontId="8" fillId="0" borderId="0" xfId="5" applyFont="1"/>
    <xf numFmtId="0" fontId="11" fillId="0" borderId="0" xfId="7" applyFont="1"/>
    <xf numFmtId="164" fontId="9" fillId="0" borderId="0" xfId="5" applyFont="1"/>
    <xf numFmtId="0" fontId="9" fillId="0" borderId="0" xfId="7" applyFont="1" applyAlignment="1">
      <alignment horizontal="left"/>
    </xf>
    <xf numFmtId="0" fontId="21" fillId="0" borderId="48" xfId="7" applyNumberFormat="1" applyFont="1" applyBorder="1" applyAlignment="1"/>
    <xf numFmtId="0" fontId="22" fillId="12" borderId="48" xfId="7" applyNumberFormat="1" applyFont="1" applyFill="1" applyBorder="1" applyAlignment="1"/>
    <xf numFmtId="0" fontId="22" fillId="12" borderId="49" xfId="7" applyNumberFormat="1" applyFont="1" applyFill="1" applyBorder="1" applyAlignment="1"/>
    <xf numFmtId="0" fontId="22" fillId="0" borderId="0" xfId="7" applyNumberFormat="1" applyFont="1" applyBorder="1" applyAlignment="1"/>
    <xf numFmtId="0" fontId="22" fillId="0" borderId="33" xfId="7" applyNumberFormat="1" applyFont="1" applyBorder="1" applyAlignment="1"/>
    <xf numFmtId="0" fontId="22" fillId="12" borderId="0" xfId="7" applyNumberFormat="1" applyFont="1" applyFill="1" applyBorder="1" applyAlignment="1"/>
    <xf numFmtId="0" fontId="22" fillId="12" borderId="33" xfId="7" applyNumberFormat="1" applyFont="1" applyFill="1" applyBorder="1" applyAlignment="1"/>
    <xf numFmtId="0" fontId="14" fillId="5" borderId="50" xfId="7" applyNumberFormat="1" applyFont="1" applyFill="1" applyBorder="1" applyAlignment="1">
      <alignment horizontal="left"/>
    </xf>
    <xf numFmtId="0" fontId="14" fillId="5" borderId="0" xfId="7" applyNumberFormat="1" applyFont="1" applyFill="1" applyBorder="1" applyAlignment="1">
      <alignment horizontal="left"/>
    </xf>
    <xf numFmtId="0" fontId="22" fillId="0" borderId="51" xfId="7" applyNumberFormat="1" applyFont="1" applyBorder="1" applyAlignment="1"/>
    <xf numFmtId="0" fontId="14" fillId="5" borderId="51" xfId="7" applyNumberFormat="1" applyFont="1" applyFill="1" applyBorder="1" applyAlignment="1">
      <alignment horizontal="left"/>
    </xf>
    <xf numFmtId="0" fontId="22" fillId="0" borderId="52" xfId="7" applyNumberFormat="1" applyFont="1" applyBorder="1" applyAlignment="1"/>
    <xf numFmtId="0" fontId="17" fillId="0" borderId="30" xfId="0" applyFont="1" applyBorder="1"/>
    <xf numFmtId="0" fontId="0" fillId="6" borderId="0" xfId="0" applyFill="1"/>
    <xf numFmtId="0" fontId="7" fillId="0" borderId="27" xfId="0" applyFont="1" applyBorder="1" applyAlignment="1">
      <alignment horizontal="center"/>
    </xf>
    <xf numFmtId="0" fontId="7" fillId="0" borderId="53" xfId="0" applyFont="1" applyBorder="1" applyAlignment="1">
      <alignment horizontal="center"/>
    </xf>
    <xf numFmtId="0" fontId="7" fillId="0" borderId="54" xfId="0" applyFont="1" applyBorder="1" applyAlignment="1">
      <alignment horizontal="center"/>
    </xf>
    <xf numFmtId="0" fontId="15" fillId="5" borderId="0" xfId="0" applyFont="1" applyFill="1"/>
    <xf numFmtId="0" fontId="14" fillId="5" borderId="55" xfId="0" applyFont="1" applyFill="1" applyBorder="1"/>
    <xf numFmtId="0" fontId="14" fillId="5" borderId="56" xfId="0" applyFont="1" applyFill="1" applyBorder="1"/>
    <xf numFmtId="0" fontId="15" fillId="14" borderId="56" xfId="0" applyFont="1" applyFill="1" applyBorder="1"/>
    <xf numFmtId="0" fontId="14" fillId="5" borderId="57" xfId="0" applyFont="1" applyFill="1" applyBorder="1"/>
    <xf numFmtId="0" fontId="7" fillId="0" borderId="58" xfId="0" applyFont="1" applyBorder="1" applyAlignment="1">
      <alignment horizontal="center"/>
    </xf>
    <xf numFmtId="0" fontId="7" fillId="0" borderId="59" xfId="0" applyFont="1" applyBorder="1" applyAlignment="1">
      <alignment horizontal="center"/>
    </xf>
    <xf numFmtId="0" fontId="15" fillId="0" borderId="0" xfId="0" applyFont="1" applyFill="1"/>
    <xf numFmtId="0" fontId="14" fillId="0" borderId="55" xfId="0" applyFont="1" applyFill="1" applyBorder="1"/>
    <xf numFmtId="0" fontId="14" fillId="0" borderId="56" xfId="0" applyFont="1" applyFill="1" applyBorder="1"/>
    <xf numFmtId="0" fontId="15" fillId="0" borderId="56" xfId="0" applyFont="1" applyFill="1" applyBorder="1"/>
    <xf numFmtId="0" fontId="14" fillId="0" borderId="57" xfId="0" applyFont="1" applyFill="1" applyBorder="1"/>
    <xf numFmtId="0" fontId="24" fillId="0" borderId="14" xfId="0" applyFont="1" applyBorder="1"/>
    <xf numFmtId="0" fontId="7" fillId="0" borderId="14" xfId="0" applyFont="1" applyBorder="1"/>
    <xf numFmtId="0" fontId="25" fillId="0" borderId="0" xfId="0" applyFont="1" applyAlignment="1">
      <alignment horizontal="center" wrapText="1"/>
    </xf>
    <xf numFmtId="0" fontId="21" fillId="0" borderId="48" xfId="0" applyFont="1" applyBorder="1"/>
    <xf numFmtId="0" fontId="26" fillId="13" borderId="0" xfId="0" applyFont="1" applyFill="1"/>
    <xf numFmtId="0" fontId="22" fillId="12" borderId="48" xfId="0" applyFont="1" applyFill="1" applyBorder="1"/>
    <xf numFmtId="0" fontId="14" fillId="5" borderId="31" xfId="0" applyFont="1" applyFill="1" applyBorder="1" applyAlignment="1">
      <alignment horizontal="left"/>
    </xf>
    <xf numFmtId="0" fontId="22" fillId="12" borderId="49" xfId="0" applyFont="1" applyFill="1" applyBorder="1"/>
    <xf numFmtId="0" fontId="22" fillId="0" borderId="0" xfId="0" applyFont="1"/>
    <xf numFmtId="0" fontId="22" fillId="0" borderId="33" xfId="0" applyFont="1" applyBorder="1"/>
    <xf numFmtId="0" fontId="22" fillId="12" borderId="0" xfId="0" applyFont="1" applyFill="1"/>
    <xf numFmtId="0" fontId="22" fillId="12" borderId="33" xfId="0" applyFont="1" applyFill="1" applyBorder="1"/>
    <xf numFmtId="0" fontId="22" fillId="12" borderId="51" xfId="0" applyFont="1" applyFill="1" applyBorder="1"/>
    <xf numFmtId="0" fontId="14" fillId="5" borderId="34" xfId="0" applyFont="1" applyFill="1" applyBorder="1" applyAlignment="1">
      <alignment horizontal="left"/>
    </xf>
    <xf numFmtId="0" fontId="22" fillId="12" borderId="52" xfId="0" applyFont="1" applyFill="1" applyBorder="1"/>
    <xf numFmtId="0" fontId="27" fillId="0" borderId="0" xfId="0" applyFont="1" applyAlignment="1">
      <alignment horizontal="center" wrapText="1"/>
    </xf>
    <xf numFmtId="0" fontId="0" fillId="15" borderId="0" xfId="0" applyFill="1"/>
    <xf numFmtId="0" fontId="22" fillId="0" borderId="51" xfId="0" applyFont="1" applyBorder="1"/>
    <xf numFmtId="0" fontId="22" fillId="0" borderId="52" xfId="0" applyFont="1" applyBorder="1"/>
    <xf numFmtId="0" fontId="28" fillId="0" borderId="0" xfId="0" applyFont="1" applyAlignment="1">
      <alignment horizontal="center" wrapText="1"/>
    </xf>
    <xf numFmtId="0" fontId="29" fillId="16" borderId="0" xfId="0" applyFont="1" applyFill="1"/>
    <xf numFmtId="0" fontId="29" fillId="17" borderId="0" xfId="0" applyFont="1" applyFill="1"/>
    <xf numFmtId="0" fontId="23" fillId="0" borderId="0" xfId="0" applyFont="1" applyAlignment="1">
      <alignment horizontal="center"/>
    </xf>
    <xf numFmtId="0" fontId="0" fillId="0" borderId="0" xfId="0" applyAlignment="1"/>
    <xf numFmtId="0" fontId="7" fillId="0" borderId="0" xfId="0" applyFont="1" applyAlignment="1"/>
    <xf numFmtId="0" fontId="23" fillId="0" borderId="0" xfId="0" applyFont="1" applyAlignment="1">
      <alignment horizontal="left"/>
    </xf>
    <xf numFmtId="0" fontId="25" fillId="0" borderId="0" xfId="0" applyFont="1" applyAlignment="1">
      <alignment horizontal="left"/>
    </xf>
    <xf numFmtId="0" fontId="27" fillId="0" borderId="0" xfId="0" applyFont="1" applyAlignment="1">
      <alignment horizontal="left"/>
    </xf>
    <xf numFmtId="0" fontId="28" fillId="0" borderId="0" xfId="0" applyFont="1" applyAlignment="1">
      <alignment horizontal="left"/>
    </xf>
    <xf numFmtId="0" fontId="0" fillId="0" borderId="0" xfId="7" applyFont="1"/>
    <xf numFmtId="0" fontId="0" fillId="0" borderId="0" xfId="7" applyFont="1" applyAlignment="1">
      <alignment horizontal="center"/>
    </xf>
    <xf numFmtId="0" fontId="15" fillId="5" borderId="30" xfId="7" applyNumberFormat="1" applyFont="1" applyFill="1" applyBorder="1" applyAlignment="1">
      <alignment horizontal="left" indent="1"/>
    </xf>
    <xf numFmtId="0" fontId="7" fillId="0" borderId="0" xfId="0" applyFont="1" applyBorder="1" applyAlignment="1">
      <alignment horizontal="center"/>
    </xf>
    <xf numFmtId="0" fontId="7" fillId="0" borderId="0" xfId="0" applyFont="1" applyBorder="1"/>
    <xf numFmtId="0" fontId="14" fillId="0" borderId="31" xfId="7" applyNumberFormat="1" applyFont="1" applyFill="1" applyBorder="1" applyAlignment="1">
      <alignment horizontal="left"/>
    </xf>
    <xf numFmtId="0" fontId="14" fillId="0" borderId="32" xfId="7" applyNumberFormat="1" applyFont="1" applyFill="1" applyBorder="1" applyAlignment="1">
      <alignment horizontal="center"/>
    </xf>
    <xf numFmtId="0" fontId="14" fillId="0" borderId="0" xfId="7" applyNumberFormat="1" applyFont="1" applyFill="1" applyBorder="1" applyAlignment="1">
      <alignment horizontal="center"/>
    </xf>
    <xf numFmtId="0" fontId="15" fillId="5" borderId="0" xfId="7" applyNumberFormat="1" applyFont="1" applyFill="1" applyBorder="1" applyAlignment="1"/>
    <xf numFmtId="0" fontId="15" fillId="5" borderId="0" xfId="7" applyNumberFormat="1" applyFont="1" applyFill="1" applyBorder="1" applyAlignment="1">
      <alignment horizontal="left" indent="1"/>
    </xf>
    <xf numFmtId="0" fontId="17" fillId="5" borderId="0" xfId="7" applyNumberFormat="1" applyFont="1" applyFill="1" applyBorder="1" applyAlignment="1">
      <alignment horizontal="center"/>
    </xf>
    <xf numFmtId="0" fontId="14" fillId="0" borderId="0" xfId="7" applyNumberFormat="1" applyFont="1" applyFill="1" applyBorder="1" applyAlignment="1">
      <alignment horizontal="left"/>
    </xf>
    <xf numFmtId="0" fontId="15" fillId="0" borderId="0" xfId="7" applyNumberFormat="1" applyFont="1" applyBorder="1" applyAlignment="1">
      <alignment horizontal="left" indent="1"/>
    </xf>
    <xf numFmtId="0" fontId="17" fillId="0" borderId="0" xfId="7" applyNumberFormat="1" applyFont="1" applyBorder="1" applyAlignment="1">
      <alignment horizontal="center"/>
    </xf>
    <xf numFmtId="0" fontId="22" fillId="0" borderId="48" xfId="0" applyFont="1" applyBorder="1"/>
    <xf numFmtId="0" fontId="22" fillId="12" borderId="0" xfId="0" applyFont="1" applyFill="1" applyBorder="1"/>
    <xf numFmtId="0" fontId="22" fillId="0" borderId="49" xfId="0" applyFont="1" applyBorder="1"/>
    <xf numFmtId="0" fontId="35" fillId="0" borderId="68" xfId="0" applyFont="1" applyFill="1" applyBorder="1" applyAlignment="1">
      <alignment horizontal="center"/>
    </xf>
    <xf numFmtId="0" fontId="37" fillId="0" borderId="68" xfId="0" applyFont="1" applyFill="1" applyBorder="1" applyAlignment="1">
      <alignment horizontal="center" vertical="center"/>
    </xf>
    <xf numFmtId="3" fontId="37" fillId="0" borderId="68" xfId="4" applyNumberFormat="1" applyFont="1" applyFill="1" applyBorder="1" applyAlignment="1">
      <alignment vertical="center"/>
    </xf>
    <xf numFmtId="164" fontId="37" fillId="0" borderId="68" xfId="3" applyNumberFormat="1" applyFont="1" applyFill="1" applyBorder="1" applyAlignment="1">
      <alignment vertical="center"/>
    </xf>
    <xf numFmtId="3" fontId="37" fillId="0" borderId="68" xfId="1" applyNumberFormat="1" applyFont="1" applyFill="1" applyBorder="1" applyAlignment="1">
      <alignment vertical="center"/>
    </xf>
    <xf numFmtId="0" fontId="37" fillId="0" borderId="68" xfId="0" applyFont="1" applyFill="1" applyBorder="1" applyAlignment="1">
      <alignment horizontal="left" vertical="center"/>
    </xf>
    <xf numFmtId="169" fontId="37" fillId="0" borderId="68" xfId="0" applyNumberFormat="1" applyFont="1" applyFill="1" applyBorder="1" applyAlignment="1">
      <alignment horizontal="center" vertical="center"/>
    </xf>
    <xf numFmtId="164" fontId="37" fillId="0" borderId="68" xfId="3" applyNumberFormat="1" applyFont="1" applyBorder="1" applyAlignment="1">
      <alignment vertical="center"/>
    </xf>
    <xf numFmtId="164" fontId="37" fillId="2" borderId="68" xfId="3" applyNumberFormat="1" applyFont="1" applyFill="1" applyBorder="1" applyAlignment="1">
      <alignment vertical="center"/>
    </xf>
    <xf numFmtId="164" fontId="39" fillId="0" borderId="68" xfId="5" applyNumberFormat="1" applyFont="1" applyFill="1" applyBorder="1" applyAlignment="1">
      <alignment vertical="center"/>
    </xf>
    <xf numFmtId="164" fontId="39" fillId="2" borderId="68" xfId="5" applyNumberFormat="1" applyFont="1" applyFill="1" applyBorder="1" applyAlignment="1">
      <alignment vertical="center"/>
    </xf>
    <xf numFmtId="164" fontId="39" fillId="0" borderId="68" xfId="2" applyNumberFormat="1" applyFont="1" applyFill="1" applyBorder="1" applyAlignment="1">
      <alignment vertical="center"/>
    </xf>
    <xf numFmtId="164" fontId="37" fillId="0" borderId="68" xfId="3" applyNumberFormat="1" applyFont="1" applyFill="1" applyBorder="1" applyAlignment="1">
      <alignment horizontal="center" vertical="center" wrapText="1"/>
    </xf>
    <xf numFmtId="164" fontId="37" fillId="0" borderId="68" xfId="6" applyNumberFormat="1" applyFont="1" applyFill="1" applyBorder="1" applyAlignment="1">
      <alignment vertical="center"/>
    </xf>
    <xf numFmtId="169" fontId="37" fillId="0" borderId="68" xfId="0" quotePrefix="1" applyNumberFormat="1" applyFont="1" applyFill="1" applyBorder="1" applyAlignment="1">
      <alignment horizontal="center" vertical="center"/>
    </xf>
    <xf numFmtId="37" fontId="37" fillId="0" borderId="68" xfId="3" applyNumberFormat="1" applyFont="1" applyFill="1" applyBorder="1" applyAlignment="1">
      <alignment vertical="center"/>
    </xf>
    <xf numFmtId="0" fontId="37" fillId="0" borderId="68" xfId="0" applyFont="1" applyBorder="1" applyAlignment="1">
      <alignment vertical="center"/>
    </xf>
    <xf numFmtId="168" fontId="37" fillId="0" borderId="68" xfId="0" applyNumberFormat="1" applyFont="1" applyFill="1" applyBorder="1" applyAlignment="1">
      <alignment horizontal="center" vertical="center"/>
    </xf>
    <xf numFmtId="0" fontId="37" fillId="2" borderId="68" xfId="0" applyFont="1" applyFill="1" applyBorder="1" applyAlignment="1">
      <alignment horizontal="left" vertical="center"/>
    </xf>
    <xf numFmtId="0" fontId="37" fillId="0" borderId="68" xfId="0" applyFont="1" applyFill="1" applyBorder="1" applyAlignment="1">
      <alignment horizontal="center" vertical="center" wrapText="1"/>
    </xf>
    <xf numFmtId="3" fontId="37" fillId="0" borderId="68" xfId="0" applyNumberFormat="1" applyFont="1" applyFill="1" applyBorder="1" applyAlignment="1">
      <alignment vertical="center"/>
    </xf>
    <xf numFmtId="164" fontId="37" fillId="2" borderId="68" xfId="6" applyNumberFormat="1" applyFont="1" applyFill="1" applyBorder="1" applyAlignment="1">
      <alignment vertical="center"/>
    </xf>
    <xf numFmtId="1" fontId="37" fillId="2" borderId="68" xfId="0" applyNumberFormat="1" applyFont="1" applyFill="1" applyBorder="1" applyAlignment="1">
      <alignment horizontal="center" vertical="center"/>
    </xf>
    <xf numFmtId="0" fontId="37" fillId="2" borderId="68" xfId="0" applyFont="1" applyFill="1" applyBorder="1" applyAlignment="1">
      <alignment horizontal="left" vertical="center" wrapText="1"/>
    </xf>
    <xf numFmtId="0" fontId="42" fillId="0" borderId="68" xfId="0" applyFont="1" applyFill="1" applyBorder="1" applyAlignment="1">
      <alignment horizontal="center" vertical="center" wrapText="1"/>
    </xf>
    <xf numFmtId="168" fontId="42" fillId="0" borderId="68" xfId="0" applyNumberFormat="1" applyFont="1" applyFill="1" applyBorder="1" applyAlignment="1">
      <alignment horizontal="center" vertical="center" wrapText="1"/>
    </xf>
    <xf numFmtId="0" fontId="37" fillId="0" borderId="68" xfId="0" applyNumberFormat="1" applyFont="1" applyFill="1" applyBorder="1" applyAlignment="1">
      <alignment horizontal="center" vertical="center" wrapText="1"/>
    </xf>
    <xf numFmtId="169" fontId="37" fillId="0" borderId="68" xfId="0" applyNumberFormat="1" applyFont="1" applyFill="1" applyBorder="1" applyAlignment="1">
      <alignment horizontal="center" vertical="center" wrapText="1"/>
    </xf>
    <xf numFmtId="164" fontId="39" fillId="0" borderId="68" xfId="2" applyNumberFormat="1" applyFont="1" applyFill="1" applyBorder="1" applyAlignment="1">
      <alignment horizontal="center" vertical="center"/>
    </xf>
    <xf numFmtId="164" fontId="39" fillId="0" borderId="68" xfId="2" applyNumberFormat="1" applyFont="1" applyFill="1" applyBorder="1" applyAlignment="1">
      <alignment horizontal="right" vertical="center"/>
    </xf>
    <xf numFmtId="169" fontId="42" fillId="0" borderId="68" xfId="0" applyNumberFormat="1" applyFont="1" applyFill="1" applyBorder="1" applyAlignment="1">
      <alignment horizontal="center" vertical="center" wrapText="1"/>
    </xf>
    <xf numFmtId="164" fontId="42" fillId="0" borderId="68" xfId="0" applyNumberFormat="1" applyFont="1" applyFill="1" applyBorder="1" applyAlignment="1">
      <alignment vertical="center"/>
    </xf>
    <xf numFmtId="164" fontId="37" fillId="0" borderId="68" xfId="2" applyNumberFormat="1" applyFont="1" applyFill="1" applyBorder="1" applyAlignment="1">
      <alignment vertical="center"/>
    </xf>
    <xf numFmtId="164" fontId="39" fillId="2" borderId="68" xfId="2" applyNumberFormat="1" applyFont="1" applyFill="1" applyBorder="1" applyAlignment="1">
      <alignment vertical="center"/>
    </xf>
    <xf numFmtId="164" fontId="37" fillId="0" borderId="68" xfId="5" applyNumberFormat="1" applyFont="1" applyFill="1" applyBorder="1" applyAlignment="1">
      <alignment vertical="center"/>
    </xf>
    <xf numFmtId="164" fontId="39" fillId="0" borderId="68" xfId="3" applyNumberFormat="1" applyFont="1" applyFill="1" applyBorder="1" applyAlignment="1">
      <alignment vertical="center"/>
    </xf>
    <xf numFmtId="0" fontId="38" fillId="2" borderId="68" xfId="0" applyFont="1" applyFill="1" applyBorder="1" applyAlignment="1">
      <alignment vertical="center"/>
    </xf>
    <xf numFmtId="38" fontId="42" fillId="0" borderId="68" xfId="0" applyNumberFormat="1" applyFont="1" applyFill="1" applyBorder="1" applyAlignment="1">
      <alignment vertical="center" wrapText="1"/>
    </xf>
    <xf numFmtId="164" fontId="37" fillId="0" borderId="68" xfId="6" applyNumberFormat="1" applyFont="1" applyFill="1" applyBorder="1" applyAlignment="1">
      <alignment horizontal="right" vertical="center"/>
    </xf>
    <xf numFmtId="14" fontId="37" fillId="0" borderId="68" xfId="0" applyNumberFormat="1" applyFont="1" applyFill="1" applyBorder="1" applyAlignment="1">
      <alignment horizontal="center" vertical="center"/>
    </xf>
    <xf numFmtId="164" fontId="37" fillId="0" borderId="68" xfId="3" applyNumberFormat="1" applyFont="1" applyFill="1" applyBorder="1" applyAlignment="1">
      <alignment horizontal="right" vertical="center"/>
    </xf>
    <xf numFmtId="37" fontId="37" fillId="0" borderId="68" xfId="3" applyNumberFormat="1" applyFont="1" applyFill="1" applyBorder="1" applyAlignment="1">
      <alignment horizontal="right" vertical="center"/>
    </xf>
    <xf numFmtId="37" fontId="37" fillId="2" borderId="68" xfId="3" applyNumberFormat="1" applyFont="1" applyFill="1" applyBorder="1" applyAlignment="1">
      <alignment vertical="center"/>
    </xf>
    <xf numFmtId="168" fontId="37" fillId="0" borderId="68" xfId="0" applyNumberFormat="1" applyFont="1" applyFill="1" applyBorder="1" applyAlignment="1">
      <alignment horizontal="left" vertical="center"/>
    </xf>
    <xf numFmtId="15" fontId="37" fillId="0" borderId="68" xfId="0" applyNumberFormat="1" applyFont="1" applyFill="1" applyBorder="1" applyAlignment="1">
      <alignment horizontal="center" vertical="center"/>
    </xf>
    <xf numFmtId="164" fontId="37" fillId="0" borderId="68" xfId="1" applyNumberFormat="1" applyFont="1" applyFill="1" applyBorder="1" applyAlignment="1">
      <alignment vertical="center"/>
    </xf>
    <xf numFmtId="164" fontId="39" fillId="0" borderId="68" xfId="6" applyNumberFormat="1" applyFont="1" applyFill="1" applyBorder="1" applyAlignment="1">
      <alignment vertical="center"/>
    </xf>
    <xf numFmtId="164" fontId="39" fillId="0" borderId="68" xfId="5" applyNumberFormat="1" applyFont="1" applyFill="1" applyBorder="1" applyAlignment="1">
      <alignment horizontal="right" vertical="center"/>
    </xf>
    <xf numFmtId="0" fontId="37" fillId="0" borderId="68" xfId="0" applyFont="1" applyFill="1" applyBorder="1" applyAlignment="1">
      <alignment vertical="center"/>
    </xf>
    <xf numFmtId="168" fontId="37" fillId="0" borderId="68" xfId="0" applyNumberFormat="1" applyFont="1" applyFill="1" applyBorder="1" applyAlignment="1">
      <alignment horizontal="center" vertical="center" wrapText="1"/>
    </xf>
    <xf numFmtId="0" fontId="39" fillId="0" borderId="68" xfId="0" applyFont="1" applyBorder="1"/>
    <xf numFmtId="0" fontId="39" fillId="0" borderId="68" xfId="0" applyFont="1" applyBorder="1" applyAlignment="1">
      <alignment vertical="center"/>
    </xf>
    <xf numFmtId="164" fontId="39" fillId="0" borderId="68" xfId="0" applyNumberFormat="1" applyFont="1" applyBorder="1" applyAlignment="1">
      <alignment vertical="center"/>
    </xf>
    <xf numFmtId="3" fontId="37" fillId="0" borderId="68" xfId="3" applyNumberFormat="1" applyFont="1" applyFill="1" applyBorder="1" applyAlignment="1">
      <alignment vertical="center"/>
    </xf>
    <xf numFmtId="3" fontId="37" fillId="2" borderId="68" xfId="3" applyNumberFormat="1" applyFont="1" applyFill="1" applyBorder="1" applyAlignment="1">
      <alignment vertical="center"/>
    </xf>
    <xf numFmtId="3" fontId="37" fillId="0" borderId="68" xfId="3" applyNumberFormat="1" applyFont="1" applyBorder="1" applyAlignment="1">
      <alignment vertical="center"/>
    </xf>
    <xf numFmtId="170" fontId="37" fillId="0" borderId="68" xfId="3" applyNumberFormat="1" applyFont="1" applyFill="1" applyBorder="1" applyAlignment="1">
      <alignment horizontal="left" vertical="center"/>
    </xf>
    <xf numFmtId="3" fontId="37" fillId="0" borderId="68" xfId="0" applyNumberFormat="1" applyFont="1" applyFill="1" applyBorder="1" applyAlignment="1">
      <alignment horizontal="left" vertical="center"/>
    </xf>
    <xf numFmtId="164" fontId="37" fillId="0" borderId="68" xfId="0" applyNumberFormat="1" applyFont="1" applyBorder="1" applyAlignment="1">
      <alignment vertical="center"/>
    </xf>
    <xf numFmtId="164" fontId="39" fillId="0" borderId="68" xfId="5" applyNumberFormat="1" applyFont="1" applyFill="1" applyBorder="1" applyAlignment="1">
      <alignment horizontal="center" vertical="center"/>
    </xf>
    <xf numFmtId="164" fontId="39" fillId="2" borderId="68" xfId="5" applyNumberFormat="1" applyFont="1" applyFill="1" applyBorder="1" applyAlignment="1">
      <alignment horizontal="center" vertical="center"/>
    </xf>
    <xf numFmtId="0" fontId="43" fillId="0" borderId="0" xfId="0" applyFont="1"/>
    <xf numFmtId="164" fontId="46" fillId="0" borderId="0" xfId="0" applyNumberFormat="1" applyFont="1"/>
    <xf numFmtId="0" fontId="39" fillId="0" borderId="0" xfId="0" applyFont="1"/>
    <xf numFmtId="0" fontId="39" fillId="0" borderId="0" xfId="0" applyNumberFormat="1" applyFont="1" applyAlignment="1">
      <alignment horizontal="center"/>
    </xf>
    <xf numFmtId="0" fontId="39" fillId="0" borderId="0" xfId="0" applyFont="1" applyBorder="1" applyAlignment="1">
      <alignment horizontal="center"/>
    </xf>
    <xf numFmtId="0" fontId="39" fillId="0" borderId="0" xfId="0" applyFont="1" applyAlignment="1">
      <alignment horizontal="center"/>
    </xf>
    <xf numFmtId="164" fontId="39" fillId="0" borderId="0" xfId="2" applyFont="1" applyBorder="1"/>
    <xf numFmtId="0" fontId="39" fillId="0" borderId="0" xfId="0" applyFont="1" applyBorder="1" applyAlignment="1">
      <alignment horizontal="left"/>
    </xf>
    <xf numFmtId="164" fontId="35" fillId="0" borderId="0" xfId="2" applyFont="1"/>
    <xf numFmtId="0" fontId="47" fillId="6" borderId="47" xfId="0" applyFont="1" applyFill="1" applyBorder="1" applyAlignment="1">
      <alignment horizontal="center"/>
    </xf>
    <xf numFmtId="0" fontId="47" fillId="6" borderId="14" xfId="0" applyFont="1" applyFill="1" applyBorder="1" applyAlignment="1">
      <alignment horizontal="center"/>
    </xf>
    <xf numFmtId="0" fontId="47" fillId="6" borderId="47" xfId="0" applyNumberFormat="1" applyFont="1" applyFill="1" applyBorder="1" applyAlignment="1">
      <alignment horizontal="center"/>
    </xf>
    <xf numFmtId="0" fontId="47" fillId="6" borderId="47" xfId="0" applyFont="1" applyFill="1" applyBorder="1" applyAlignment="1">
      <alignment horizontal="center" vertical="center"/>
    </xf>
    <xf numFmtId="164" fontId="47" fillId="6" borderId="47" xfId="2" applyFont="1" applyFill="1" applyBorder="1" applyAlignment="1">
      <alignment horizontal="center"/>
    </xf>
    <xf numFmtId="0" fontId="47" fillId="6" borderId="60" xfId="0" applyFont="1" applyFill="1" applyBorder="1" applyAlignment="1">
      <alignment horizontal="center" vertical="center"/>
    </xf>
    <xf numFmtId="17" fontId="49" fillId="3" borderId="14" xfId="2" applyNumberFormat="1" applyFont="1" applyFill="1" applyBorder="1" applyAlignment="1">
      <alignment horizontal="center"/>
    </xf>
    <xf numFmtId="164" fontId="47" fillId="19" borderId="14" xfId="2" applyFont="1" applyFill="1" applyBorder="1" applyAlignment="1">
      <alignment horizontal="center" vertical="center"/>
    </xf>
    <xf numFmtId="0" fontId="47" fillId="6" borderId="61" xfId="0" applyFont="1" applyFill="1" applyBorder="1" applyAlignment="1">
      <alignment horizontal="center" vertical="center"/>
    </xf>
    <xf numFmtId="0" fontId="47" fillId="6" borderId="61" xfId="0" applyFont="1" applyFill="1" applyBorder="1" applyAlignment="1">
      <alignment horizontal="center"/>
    </xf>
    <xf numFmtId="0" fontId="47" fillId="6" borderId="61" xfId="0" applyNumberFormat="1" applyFont="1" applyFill="1" applyBorder="1" applyAlignment="1">
      <alignment horizontal="center"/>
    </xf>
    <xf numFmtId="164" fontId="47" fillId="6" borderId="61" xfId="2" applyFont="1" applyFill="1" applyBorder="1" applyAlignment="1">
      <alignment horizontal="center"/>
    </xf>
    <xf numFmtId="164" fontId="47" fillId="6" borderId="14" xfId="2" applyFont="1" applyFill="1" applyBorder="1" applyAlignment="1">
      <alignment horizontal="center"/>
    </xf>
    <xf numFmtId="0" fontId="35" fillId="0" borderId="69" xfId="0" applyFont="1" applyFill="1" applyBorder="1" applyAlignment="1">
      <alignment horizontal="center"/>
    </xf>
    <xf numFmtId="0" fontId="39" fillId="0" borderId="0" xfId="0" applyFont="1" applyFill="1"/>
    <xf numFmtId="0" fontId="39" fillId="0" borderId="0" xfId="0" applyFont="1" applyBorder="1"/>
    <xf numFmtId="0" fontId="39" fillId="2" borderId="0" xfId="0" applyFont="1" applyFill="1" applyAlignment="1">
      <alignment vertical="center"/>
    </xf>
    <xf numFmtId="0" fontId="39" fillId="0" borderId="0" xfId="0" applyFont="1" applyAlignment="1">
      <alignment vertical="center"/>
    </xf>
    <xf numFmtId="0" fontId="35" fillId="0" borderId="0" xfId="0" applyFont="1" applyAlignment="1">
      <alignment vertical="center"/>
    </xf>
    <xf numFmtId="0" fontId="37" fillId="0" borderId="0" xfId="0" applyFont="1" applyFill="1" applyBorder="1" applyAlignment="1">
      <alignment horizontal="center"/>
    </xf>
    <xf numFmtId="0" fontId="35" fillId="6" borderId="0" xfId="0" applyNumberFormat="1" applyFont="1" applyFill="1" applyBorder="1" applyAlignment="1">
      <alignment horizontal="center"/>
    </xf>
    <xf numFmtId="0" fontId="41" fillId="6" borderId="0" xfId="0" applyFont="1" applyFill="1" applyBorder="1" applyAlignment="1">
      <alignment horizontal="center"/>
    </xf>
    <xf numFmtId="0" fontId="35" fillId="6" borderId="0" xfId="0" applyFont="1" applyFill="1" applyBorder="1" applyAlignment="1">
      <alignment horizontal="center"/>
    </xf>
    <xf numFmtId="0" fontId="35" fillId="6" borderId="0" xfId="0" applyFont="1" applyFill="1" applyBorder="1" applyAlignment="1">
      <alignment horizontal="center" vertical="center"/>
    </xf>
    <xf numFmtId="164" fontId="35" fillId="6" borderId="0" xfId="5" applyFont="1" applyFill="1" applyBorder="1"/>
    <xf numFmtId="0" fontId="35" fillId="6" borderId="0" xfId="0" quotePrefix="1" applyFont="1" applyFill="1" applyBorder="1" applyAlignment="1">
      <alignment horizontal="left"/>
    </xf>
    <xf numFmtId="0" fontId="39" fillId="6" borderId="0" xfId="0" applyFont="1" applyFill="1" applyBorder="1"/>
    <xf numFmtId="164" fontId="35" fillId="19" borderId="0" xfId="2" applyFont="1" applyFill="1" applyBorder="1" applyAlignment="1">
      <alignment horizontal="center" vertical="center"/>
    </xf>
    <xf numFmtId="0" fontId="39" fillId="19" borderId="0" xfId="0" applyFont="1" applyFill="1" applyBorder="1" applyAlignment="1">
      <alignment horizontal="center"/>
    </xf>
    <xf numFmtId="164" fontId="36" fillId="3" borderId="0" xfId="2" applyFont="1" applyFill="1" applyBorder="1" applyAlignment="1">
      <alignment vertical="center"/>
    </xf>
    <xf numFmtId="0" fontId="39" fillId="6" borderId="7" xfId="0" applyFont="1" applyFill="1" applyBorder="1"/>
    <xf numFmtId="0" fontId="39" fillId="6" borderId="9" xfId="0" applyFont="1" applyFill="1" applyBorder="1"/>
    <xf numFmtId="0" fontId="39" fillId="6" borderId="9" xfId="0" applyNumberFormat="1" applyFont="1" applyFill="1" applyBorder="1" applyAlignment="1">
      <alignment horizontal="center"/>
    </xf>
    <xf numFmtId="0" fontId="39" fillId="6" borderId="9" xfId="0" applyFont="1" applyFill="1" applyBorder="1" applyAlignment="1">
      <alignment horizontal="center"/>
    </xf>
    <xf numFmtId="164" fontId="39" fillId="6" borderId="9" xfId="2" applyFont="1" applyFill="1" applyBorder="1"/>
    <xf numFmtId="0" fontId="39" fillId="6" borderId="9" xfId="0" applyFont="1" applyFill="1" applyBorder="1" applyAlignment="1">
      <alignment horizontal="left"/>
    </xf>
    <xf numFmtId="164" fontId="35" fillId="6" borderId="9" xfId="2" applyFont="1" applyFill="1" applyBorder="1"/>
    <xf numFmtId="164" fontId="35" fillId="6" borderId="9" xfId="2" applyFont="1" applyFill="1" applyBorder="1" applyAlignment="1"/>
    <xf numFmtId="164" fontId="35" fillId="6" borderId="8" xfId="2" applyFont="1" applyFill="1" applyBorder="1" applyAlignment="1"/>
    <xf numFmtId="0" fontId="43" fillId="0" borderId="0" xfId="0" applyFont="1" applyAlignment="1">
      <alignment vertical="center"/>
    </xf>
    <xf numFmtId="14" fontId="39" fillId="0" borderId="0" xfId="0" applyNumberFormat="1" applyFont="1"/>
    <xf numFmtId="164" fontId="35" fillId="0" borderId="69" xfId="2" applyNumberFormat="1" applyFont="1" applyFill="1" applyBorder="1" applyAlignment="1">
      <alignment horizontal="center"/>
    </xf>
    <xf numFmtId="17" fontId="35" fillId="0" borderId="69" xfId="2" applyNumberFormat="1" applyFont="1" applyFill="1" applyBorder="1" applyAlignment="1">
      <alignment horizontal="center"/>
    </xf>
    <xf numFmtId="0" fontId="39" fillId="0" borderId="0" xfId="0" applyFont="1" applyFill="1" applyAlignment="1">
      <alignment vertical="center"/>
    </xf>
    <xf numFmtId="164" fontId="39" fillId="19" borderId="0" xfId="2" applyFont="1" applyFill="1" applyBorder="1" applyAlignment="1">
      <alignment vertical="center"/>
    </xf>
    <xf numFmtId="164" fontId="35" fillId="3" borderId="0" xfId="2" applyFont="1" applyFill="1" applyBorder="1" applyAlignment="1">
      <alignment vertical="center"/>
    </xf>
    <xf numFmtId="0" fontId="37" fillId="3" borderId="68" xfId="0" applyFont="1" applyFill="1" applyBorder="1" applyAlignment="1">
      <alignment horizontal="center" vertical="center"/>
    </xf>
    <xf numFmtId="0" fontId="37" fillId="2" borderId="68" xfId="0" applyNumberFormat="1" applyFont="1" applyFill="1" applyBorder="1" applyAlignment="1">
      <alignment horizontal="center" vertical="center"/>
    </xf>
    <xf numFmtId="41" fontId="37" fillId="2" borderId="68" xfId="62" applyNumberFormat="1" applyFont="1" applyFill="1" applyBorder="1" applyAlignment="1">
      <alignment vertical="center"/>
    </xf>
    <xf numFmtId="41" fontId="37" fillId="0" borderId="68" xfId="62" applyNumberFormat="1" applyFont="1" applyBorder="1" applyAlignment="1">
      <alignment vertical="center"/>
    </xf>
    <xf numFmtId="164" fontId="35" fillId="0" borderId="68" xfId="2" applyNumberFormat="1" applyFont="1" applyFill="1" applyBorder="1" applyAlignment="1">
      <alignment vertical="center"/>
    </xf>
    <xf numFmtId="164" fontId="37" fillId="0" borderId="68" xfId="6" applyNumberFormat="1" applyFont="1" applyBorder="1" applyAlignment="1">
      <alignment horizontal="right" vertical="center"/>
    </xf>
    <xf numFmtId="41" fontId="37" fillId="0" borderId="68" xfId="6" applyNumberFormat="1" applyFont="1" applyFill="1" applyBorder="1" applyAlignment="1">
      <alignment vertical="center"/>
    </xf>
    <xf numFmtId="164" fontId="39" fillId="3" borderId="68" xfId="2" applyNumberFormat="1" applyFont="1" applyFill="1" applyBorder="1" applyAlignment="1">
      <alignment vertical="center"/>
    </xf>
    <xf numFmtId="164" fontId="37" fillId="0" borderId="68" xfId="0" applyNumberFormat="1" applyFont="1" applyFill="1" applyBorder="1" applyAlignment="1">
      <alignment horizontal="center" vertical="center"/>
    </xf>
    <xf numFmtId="164" fontId="37" fillId="2" borderId="68" xfId="6" applyNumberFormat="1" applyFont="1" applyFill="1" applyBorder="1" applyAlignment="1">
      <alignment horizontal="right" vertical="center"/>
    </xf>
    <xf numFmtId="41" fontId="37" fillId="2" borderId="68" xfId="2" applyNumberFormat="1" applyFont="1" applyFill="1" applyBorder="1" applyAlignment="1">
      <alignment vertical="center"/>
    </xf>
    <xf numFmtId="41" fontId="37" fillId="0" borderId="68" xfId="61" applyNumberFormat="1" applyFont="1" applyBorder="1" applyAlignment="1">
      <alignment vertical="center"/>
    </xf>
    <xf numFmtId="1" fontId="37" fillId="2" borderId="68" xfId="0" quotePrefix="1" applyNumberFormat="1" applyFont="1" applyFill="1" applyBorder="1" applyAlignment="1">
      <alignment horizontal="center" vertical="center"/>
    </xf>
    <xf numFmtId="164" fontId="39" fillId="2" borderId="68" xfId="2" applyNumberFormat="1" applyFont="1" applyFill="1" applyBorder="1" applyAlignment="1">
      <alignment horizontal="right" vertical="center"/>
    </xf>
    <xf numFmtId="0" fontId="35" fillId="2" borderId="0" xfId="0" applyFont="1" applyFill="1" applyAlignment="1">
      <alignment vertical="center"/>
    </xf>
    <xf numFmtId="0" fontId="37" fillId="0" borderId="68" xfId="0" applyNumberFormat="1" applyFont="1" applyFill="1" applyBorder="1" applyAlignment="1">
      <alignment horizontal="left" vertical="center" wrapText="1"/>
    </xf>
    <xf numFmtId="168" fontId="37" fillId="0" borderId="68" xfId="0" applyNumberFormat="1" applyFont="1" applyFill="1" applyBorder="1" applyAlignment="1">
      <alignment horizontal="right" vertical="center"/>
    </xf>
    <xf numFmtId="0" fontId="39" fillId="0" borderId="13" xfId="0" applyFont="1" applyBorder="1" applyAlignment="1">
      <alignment vertical="center"/>
    </xf>
    <xf numFmtId="0" fontId="39" fillId="0" borderId="0" xfId="0" applyFont="1" applyBorder="1" applyAlignment="1">
      <alignment vertical="center"/>
    </xf>
    <xf numFmtId="0" fontId="39" fillId="0" borderId="11" xfId="0" applyFont="1" applyBorder="1" applyAlignment="1">
      <alignment vertical="center"/>
    </xf>
    <xf numFmtId="0" fontId="35" fillId="0" borderId="0" xfId="0" applyFont="1" applyBorder="1" applyAlignment="1">
      <alignment vertical="center"/>
    </xf>
    <xf numFmtId="41" fontId="37" fillId="18" borderId="68" xfId="62" applyNumberFormat="1" applyFont="1" applyFill="1" applyBorder="1" applyAlignment="1">
      <alignment vertical="center"/>
    </xf>
    <xf numFmtId="41" fontId="37" fillId="3" borderId="68" xfId="62" applyNumberFormat="1" applyFont="1" applyFill="1" applyBorder="1" applyAlignment="1">
      <alignment vertical="center"/>
    </xf>
    <xf numFmtId="168" fontId="37" fillId="0" borderId="68" xfId="0" applyNumberFormat="1" applyFont="1" applyFill="1" applyBorder="1" applyAlignment="1">
      <alignment vertical="center"/>
    </xf>
    <xf numFmtId="0" fontId="39" fillId="2" borderId="0" xfId="0" applyFont="1" applyFill="1" applyBorder="1" applyAlignment="1">
      <alignment vertical="center"/>
    </xf>
    <xf numFmtId="164" fontId="39" fillId="2" borderId="68" xfId="5" applyNumberFormat="1" applyFont="1" applyFill="1" applyBorder="1" applyAlignment="1">
      <alignment horizontal="right" vertical="center"/>
    </xf>
    <xf numFmtId="3" fontId="37" fillId="0" borderId="68" xfId="0" applyNumberFormat="1" applyFont="1" applyFill="1" applyBorder="1" applyAlignment="1">
      <alignment horizontal="center" vertical="center"/>
    </xf>
    <xf numFmtId="0" fontId="39" fillId="2" borderId="13" xfId="0" applyFont="1" applyFill="1" applyBorder="1" applyAlignment="1">
      <alignment vertical="center"/>
    </xf>
    <xf numFmtId="0" fontId="39" fillId="0" borderId="12" xfId="0" applyFont="1" applyBorder="1" applyAlignment="1">
      <alignment vertical="center"/>
    </xf>
    <xf numFmtId="0" fontId="39" fillId="2" borderId="12" xfId="0" applyFont="1" applyFill="1" applyBorder="1" applyAlignment="1">
      <alignment vertical="center"/>
    </xf>
    <xf numFmtId="0" fontId="39" fillId="2" borderId="11" xfId="0" applyFont="1" applyFill="1" applyBorder="1" applyAlignment="1">
      <alignment vertical="center"/>
    </xf>
    <xf numFmtId="164" fontId="35" fillId="0" borderId="68" xfId="5" applyNumberFormat="1" applyFont="1" applyFill="1" applyBorder="1" applyAlignment="1">
      <alignment vertical="center"/>
    </xf>
    <xf numFmtId="0" fontId="39" fillId="0" borderId="68" xfId="0" applyFont="1" applyFill="1" applyBorder="1" applyAlignment="1">
      <alignment vertical="center"/>
    </xf>
    <xf numFmtId="164" fontId="35" fillId="3" borderId="68" xfId="2" applyNumberFormat="1" applyFont="1" applyFill="1" applyBorder="1" applyAlignment="1">
      <alignment vertical="center"/>
    </xf>
    <xf numFmtId="0" fontId="35" fillId="0" borderId="68" xfId="0" applyFont="1" applyBorder="1" applyAlignment="1">
      <alignment vertical="center"/>
    </xf>
    <xf numFmtId="164" fontId="39" fillId="2" borderId="68" xfId="6" applyNumberFormat="1" applyFont="1" applyFill="1" applyBorder="1" applyAlignment="1">
      <alignment horizontal="right" vertical="center"/>
    </xf>
    <xf numFmtId="164" fontId="39" fillId="3" borderId="68" xfId="5" applyNumberFormat="1" applyFont="1" applyFill="1" applyBorder="1" applyAlignment="1">
      <alignment vertical="center"/>
    </xf>
    <xf numFmtId="0" fontId="38" fillId="0" borderId="68" xfId="0" applyFont="1" applyFill="1" applyBorder="1" applyAlignment="1">
      <alignment vertical="center"/>
    </xf>
    <xf numFmtId="0" fontId="38" fillId="0" borderId="68" xfId="0" quotePrefix="1" applyFont="1" applyFill="1" applyBorder="1" applyAlignment="1">
      <alignment vertical="center"/>
    </xf>
    <xf numFmtId="1" fontId="37" fillId="0" borderId="68" xfId="0" applyNumberFormat="1" applyFont="1" applyFill="1" applyBorder="1" applyAlignment="1">
      <alignment horizontal="center" vertical="center"/>
    </xf>
    <xf numFmtId="0" fontId="37" fillId="0" borderId="68" xfId="0" applyNumberFormat="1" applyFont="1" applyFill="1" applyBorder="1" applyAlignment="1">
      <alignment horizontal="center" vertical="center"/>
    </xf>
    <xf numFmtId="0" fontId="44" fillId="2" borderId="68" xfId="0" applyFont="1" applyFill="1" applyBorder="1" applyAlignment="1">
      <alignment horizontal="left" vertical="center"/>
    </xf>
    <xf numFmtId="0" fontId="35" fillId="0" borderId="0" xfId="0" applyFont="1" applyFill="1" applyAlignment="1">
      <alignment vertical="center"/>
    </xf>
    <xf numFmtId="0" fontId="37" fillId="0" borderId="68" xfId="37" applyFont="1" applyFill="1" applyBorder="1" applyAlignment="1">
      <alignment vertical="center"/>
    </xf>
    <xf numFmtId="0" fontId="42" fillId="2" borderId="68" xfId="7" applyNumberFormat="1" applyFont="1" applyFill="1" applyBorder="1" applyAlignment="1">
      <alignment horizontal="left" vertical="center" wrapText="1"/>
    </xf>
    <xf numFmtId="164" fontId="39" fillId="3" borderId="68" xfId="5" applyNumberFormat="1" applyFont="1" applyFill="1" applyBorder="1" applyAlignment="1">
      <alignment horizontal="right" vertical="center"/>
    </xf>
    <xf numFmtId="169" fontId="37" fillId="0" borderId="68" xfId="0" applyNumberFormat="1" applyFont="1" applyFill="1" applyBorder="1" applyAlignment="1">
      <alignment horizontal="left" vertical="center"/>
    </xf>
    <xf numFmtId="164" fontId="37" fillId="0" borderId="68" xfId="6" applyNumberFormat="1" applyFont="1" applyFill="1" applyBorder="1" applyAlignment="1">
      <alignment horizontal="left" vertical="center"/>
    </xf>
    <xf numFmtId="0" fontId="37" fillId="9" borderId="68" xfId="0" applyFont="1" applyFill="1" applyBorder="1" applyAlignment="1">
      <alignment horizontal="left" vertical="center"/>
    </xf>
    <xf numFmtId="0" fontId="39" fillId="0" borderId="68" xfId="0" applyFont="1" applyFill="1" applyBorder="1" applyAlignment="1">
      <alignment horizontal="left" vertical="center"/>
    </xf>
    <xf numFmtId="0" fontId="47" fillId="19" borderId="14" xfId="0" applyFont="1" applyFill="1" applyBorder="1" applyAlignment="1">
      <alignment horizontal="center" vertical="center"/>
    </xf>
    <xf numFmtId="0" fontId="47" fillId="6" borderId="60" xfId="0" applyNumberFormat="1" applyFont="1" applyFill="1" applyBorder="1" applyAlignment="1">
      <alignment horizontal="center" vertical="center"/>
    </xf>
    <xf numFmtId="164" fontId="47" fillId="6" borderId="60" xfId="2" applyFont="1" applyFill="1" applyBorder="1" applyAlignment="1">
      <alignment horizontal="center" vertical="center"/>
    </xf>
    <xf numFmtId="164" fontId="38" fillId="3" borderId="14" xfId="2" applyNumberFormat="1" applyFont="1" applyFill="1" applyBorder="1" applyAlignment="1">
      <alignment horizontal="center" vertical="center"/>
    </xf>
    <xf numFmtId="17" fontId="38" fillId="3" borderId="14" xfId="2" applyNumberFormat="1" applyFont="1" applyFill="1" applyBorder="1" applyAlignment="1">
      <alignment horizontal="center" vertical="center"/>
    </xf>
    <xf numFmtId="0" fontId="39" fillId="0" borderId="0" xfId="0" applyFont="1" applyAlignment="1">
      <alignment horizontal="left"/>
    </xf>
    <xf numFmtId="0" fontId="39" fillId="0" borderId="0" xfId="0" applyFont="1" applyAlignment="1"/>
    <xf numFmtId="0" fontId="35" fillId="6" borderId="0" xfId="0" applyNumberFormat="1" applyFont="1" applyFill="1" applyBorder="1" applyAlignment="1"/>
    <xf numFmtId="0" fontId="39" fillId="6" borderId="9" xfId="0" applyFont="1" applyFill="1" applyBorder="1" applyAlignment="1"/>
    <xf numFmtId="0" fontId="9" fillId="0" borderId="0" xfId="0" applyFont="1" applyAlignment="1"/>
    <xf numFmtId="0" fontId="47" fillId="6" borderId="27" xfId="0" applyFont="1" applyFill="1" applyBorder="1" applyAlignment="1">
      <alignment horizontal="center" vertical="center"/>
    </xf>
    <xf numFmtId="164" fontId="46" fillId="0" borderId="0" xfId="0" applyNumberFormat="1" applyFont="1" applyAlignment="1"/>
    <xf numFmtId="0" fontId="47" fillId="6" borderId="54" xfId="0" applyFont="1" applyFill="1" applyBorder="1" applyAlignment="1">
      <alignment horizontal="center" vertical="center"/>
    </xf>
    <xf numFmtId="171" fontId="37" fillId="0" borderId="68" xfId="1" applyNumberFormat="1" applyFont="1" applyFill="1" applyBorder="1" applyAlignment="1">
      <alignment vertical="center"/>
    </xf>
    <xf numFmtId="0" fontId="45" fillId="0" borderId="0" xfId="0" applyFont="1" applyAlignment="1">
      <alignment horizontal="center"/>
    </xf>
    <xf numFmtId="0" fontId="49" fillId="0" borderId="0" xfId="0" applyFont="1"/>
    <xf numFmtId="0" fontId="37" fillId="0" borderId="0" xfId="0" applyFont="1" applyAlignment="1">
      <alignment vertical="center"/>
    </xf>
    <xf numFmtId="0" fontId="49" fillId="24" borderId="0" xfId="0" applyFont="1" applyFill="1"/>
    <xf numFmtId="0" fontId="49" fillId="25" borderId="0" xfId="0" applyFont="1" applyFill="1"/>
    <xf numFmtId="0" fontId="45" fillId="0" borderId="0" xfId="0" applyFont="1" applyBorder="1" applyAlignment="1">
      <alignment horizontal="center"/>
    </xf>
    <xf numFmtId="0" fontId="49" fillId="21" borderId="0" xfId="0" applyFont="1" applyFill="1"/>
    <xf numFmtId="0" fontId="50" fillId="0" borderId="0" xfId="0" applyFont="1" applyAlignment="1">
      <alignment vertical="center"/>
    </xf>
    <xf numFmtId="164" fontId="46" fillId="0" borderId="0" xfId="0" applyNumberFormat="1" applyFont="1" applyAlignment="1">
      <alignment horizontal="center"/>
    </xf>
    <xf numFmtId="9" fontId="35" fillId="0" borderId="0" xfId="63" applyFont="1"/>
    <xf numFmtId="164" fontId="47" fillId="20" borderId="0" xfId="2" applyFont="1" applyFill="1" applyBorder="1" applyAlignment="1">
      <alignment horizontal="center"/>
    </xf>
    <xf numFmtId="0" fontId="43" fillId="0" borderId="14" xfId="0" applyFont="1" applyBorder="1"/>
    <xf numFmtId="164" fontId="49" fillId="3" borderId="54" xfId="2" applyNumberFormat="1" applyFont="1" applyFill="1" applyBorder="1" applyAlignment="1">
      <alignment horizontal="center"/>
    </xf>
    <xf numFmtId="164" fontId="38" fillId="21" borderId="14" xfId="2" applyFont="1" applyFill="1" applyBorder="1" applyAlignment="1">
      <alignment horizontal="center"/>
    </xf>
    <xf numFmtId="164" fontId="38" fillId="21" borderId="27" xfId="2" applyFont="1" applyFill="1" applyBorder="1" applyAlignment="1">
      <alignment horizontal="center"/>
    </xf>
    <xf numFmtId="0" fontId="43" fillId="0" borderId="14" xfId="0" applyFont="1" applyBorder="1" applyAlignment="1">
      <alignment wrapText="1"/>
    </xf>
    <xf numFmtId="0" fontId="43" fillId="0" borderId="47" xfId="0" applyFont="1" applyBorder="1"/>
    <xf numFmtId="3" fontId="37" fillId="5" borderId="68" xfId="1" applyNumberFormat="1" applyFont="1" applyFill="1" applyBorder="1" applyAlignment="1">
      <alignment vertical="center"/>
    </xf>
    <xf numFmtId="37" fontId="37" fillId="5" borderId="68" xfId="3" applyNumberFormat="1" applyFont="1" applyFill="1" applyBorder="1" applyAlignment="1">
      <alignment vertical="center"/>
    </xf>
    <xf numFmtId="164" fontId="37" fillId="22" borderId="68" xfId="2" applyNumberFormat="1" applyFont="1" applyFill="1" applyBorder="1" applyAlignment="1">
      <alignment vertical="center"/>
    </xf>
    <xf numFmtId="164" fontId="37" fillId="23" borderId="68" xfId="2" applyNumberFormat="1" applyFont="1" applyFill="1" applyBorder="1" applyAlignment="1">
      <alignment vertical="center"/>
    </xf>
    <xf numFmtId="164" fontId="37" fillId="0" borderId="68" xfId="5" applyNumberFormat="1" applyFont="1" applyBorder="1" applyAlignment="1">
      <alignment vertical="center"/>
    </xf>
    <xf numFmtId="164" fontId="37" fillId="4" borderId="68" xfId="5" applyNumberFormat="1" applyFont="1" applyFill="1" applyBorder="1" applyAlignment="1">
      <alignment vertical="center"/>
    </xf>
    <xf numFmtId="164" fontId="37" fillId="5" borderId="68" xfId="2" applyNumberFormat="1" applyFont="1" applyFill="1" applyBorder="1" applyAlignment="1">
      <alignment vertical="center"/>
    </xf>
    <xf numFmtId="164" fontId="44" fillId="4" borderId="68" xfId="5" applyNumberFormat="1" applyFont="1" applyFill="1" applyBorder="1" applyAlignment="1">
      <alignment vertical="center"/>
    </xf>
    <xf numFmtId="164" fontId="37" fillId="0" borderId="68" xfId="2" quotePrefix="1" applyNumberFormat="1" applyFont="1" applyFill="1" applyBorder="1" applyAlignment="1">
      <alignment vertical="center"/>
    </xf>
    <xf numFmtId="164" fontId="39" fillId="0" borderId="0" xfId="2" applyFont="1"/>
    <xf numFmtId="9" fontId="39" fillId="0" borderId="0" xfId="0" applyNumberFormat="1" applyFont="1" applyAlignment="1">
      <alignment horizontal="center"/>
    </xf>
    <xf numFmtId="164" fontId="39" fillId="0" borderId="0" xfId="2" applyFont="1" applyAlignment="1">
      <alignment horizontal="center"/>
    </xf>
    <xf numFmtId="164" fontId="37" fillId="29" borderId="36" xfId="2" applyNumberFormat="1" applyFont="1" applyFill="1" applyBorder="1" applyAlignment="1">
      <alignment vertical="center"/>
    </xf>
    <xf numFmtId="164" fontId="39" fillId="0" borderId="0" xfId="0" applyNumberFormat="1" applyFont="1" applyAlignment="1">
      <alignment horizontal="center"/>
    </xf>
    <xf numFmtId="0" fontId="35" fillId="0" borderId="68" xfId="0" applyFont="1" applyFill="1" applyBorder="1" applyAlignment="1"/>
    <xf numFmtId="0" fontId="37" fillId="0" borderId="68" xfId="0" applyFont="1" applyBorder="1" applyAlignment="1">
      <alignment horizontal="center" vertical="center"/>
    </xf>
    <xf numFmtId="1" fontId="37" fillId="0" borderId="68" xfId="0" applyNumberFormat="1" applyFont="1" applyBorder="1" applyAlignment="1">
      <alignment horizontal="center" vertical="center"/>
    </xf>
    <xf numFmtId="0" fontId="37" fillId="5" borderId="68" xfId="0" applyNumberFormat="1" applyFont="1" applyFill="1" applyBorder="1" applyAlignment="1">
      <alignment horizontal="center" vertical="center"/>
    </xf>
    <xf numFmtId="0" fontId="37" fillId="23" borderId="68" xfId="0" applyFont="1" applyFill="1" applyBorder="1" applyAlignment="1">
      <alignment horizontal="left" vertical="center"/>
    </xf>
    <xf numFmtId="0" fontId="37" fillId="5" borderId="68" xfId="0" applyFont="1" applyFill="1" applyBorder="1" applyAlignment="1">
      <alignment horizontal="center" vertical="center"/>
    </xf>
    <xf numFmtId="168" fontId="37" fillId="5" borderId="68" xfId="0" applyNumberFormat="1" applyFont="1" applyFill="1" applyBorder="1" applyAlignment="1">
      <alignment horizontal="center" vertical="center"/>
    </xf>
    <xf numFmtId="168" fontId="37" fillId="5" borderId="68" xfId="0" applyNumberFormat="1" applyFont="1" applyFill="1" applyBorder="1" applyAlignment="1">
      <alignment horizontal="left" vertical="center"/>
    </xf>
    <xf numFmtId="169" fontId="37" fillId="5" borderId="68" xfId="0" applyNumberFormat="1" applyFont="1" applyFill="1" applyBorder="1" applyAlignment="1">
      <alignment horizontal="center" vertical="center"/>
    </xf>
    <xf numFmtId="174" fontId="39" fillId="0" borderId="68" xfId="0" applyNumberFormat="1" applyFont="1" applyBorder="1" applyAlignment="1">
      <alignment vertical="center"/>
    </xf>
    <xf numFmtId="0" fontId="37" fillId="18" borderId="68" xfId="0" applyFont="1" applyFill="1" applyBorder="1" applyAlignment="1">
      <alignment horizontal="center" vertical="center"/>
    </xf>
    <xf numFmtId="0" fontId="37" fillId="5" borderId="68" xfId="0" applyFont="1" applyFill="1" applyBorder="1" applyAlignment="1">
      <alignment horizontal="left" vertical="center"/>
    </xf>
    <xf numFmtId="0" fontId="37" fillId="27" borderId="68" xfId="0" applyFont="1" applyFill="1" applyBorder="1" applyAlignment="1">
      <alignment horizontal="center" vertical="center"/>
    </xf>
    <xf numFmtId="0" fontId="43" fillId="28" borderId="0" xfId="0" applyFont="1" applyFill="1" applyAlignment="1">
      <alignment vertical="center"/>
    </xf>
    <xf numFmtId="0" fontId="43" fillId="3" borderId="0" xfId="0" applyFont="1" applyFill="1" applyAlignment="1">
      <alignment vertical="center"/>
    </xf>
    <xf numFmtId="0" fontId="43" fillId="4" borderId="0" xfId="0" applyFont="1" applyFill="1" applyAlignment="1">
      <alignment vertical="center"/>
    </xf>
    <xf numFmtId="0" fontId="37" fillId="23" borderId="68" xfId="0" applyFont="1" applyFill="1" applyBorder="1" applyAlignment="1">
      <alignment horizontal="center" vertical="center"/>
    </xf>
    <xf numFmtId="9" fontId="39" fillId="0" borderId="68" xfId="63" applyFont="1" applyBorder="1" applyAlignment="1">
      <alignment vertical="center"/>
    </xf>
    <xf numFmtId="1" fontId="37" fillId="3" borderId="68" xfId="0" applyNumberFormat="1" applyFont="1" applyFill="1" applyBorder="1" applyAlignment="1">
      <alignment horizontal="center" vertical="center"/>
    </xf>
    <xf numFmtId="0" fontId="37" fillId="3" borderId="68" xfId="0" applyFont="1" applyFill="1" applyBorder="1" applyAlignment="1">
      <alignment vertical="center"/>
    </xf>
    <xf numFmtId="1" fontId="37" fillId="18" borderId="68" xfId="0" applyNumberFormat="1" applyFont="1" applyFill="1" applyBorder="1" applyAlignment="1">
      <alignment horizontal="center" vertical="center"/>
    </xf>
    <xf numFmtId="0" fontId="51" fillId="23" borderId="68" xfId="0" applyFont="1" applyFill="1" applyBorder="1" applyAlignment="1">
      <alignment horizontal="left" vertical="center"/>
    </xf>
    <xf numFmtId="41" fontId="40" fillId="0" borderId="68" xfId="0" applyNumberFormat="1" applyFont="1" applyFill="1" applyBorder="1" applyAlignment="1">
      <alignment vertical="center"/>
    </xf>
    <xf numFmtId="0" fontId="37" fillId="3" borderId="68" xfId="0" applyFont="1" applyFill="1" applyBorder="1" applyAlignment="1">
      <alignment horizontal="left" vertical="center"/>
    </xf>
    <xf numFmtId="174" fontId="39" fillId="0" borderId="68" xfId="0" applyNumberFormat="1" applyFont="1" applyFill="1" applyBorder="1" applyAlignment="1">
      <alignment vertical="center"/>
    </xf>
    <xf numFmtId="170" fontId="35" fillId="0" borderId="0" xfId="2" applyNumberFormat="1" applyFont="1"/>
    <xf numFmtId="0" fontId="43" fillId="0" borderId="0" xfId="7" applyFont="1"/>
    <xf numFmtId="0" fontId="37" fillId="0" borderId="0" xfId="7" applyNumberFormat="1" applyFont="1" applyFill="1" applyBorder="1" applyAlignment="1">
      <alignment horizontal="center" vertical="center"/>
    </xf>
    <xf numFmtId="0" fontId="35" fillId="6" borderId="0" xfId="7" applyNumberFormat="1" applyFont="1" applyFill="1" applyBorder="1" applyAlignment="1">
      <alignment horizontal="center"/>
    </xf>
    <xf numFmtId="0" fontId="41" fillId="6" borderId="0" xfId="7" applyFont="1" applyFill="1" applyBorder="1" applyAlignment="1">
      <alignment horizontal="center"/>
    </xf>
    <xf numFmtId="0" fontId="35" fillId="6" borderId="0" xfId="7" applyFont="1" applyFill="1" applyBorder="1" applyAlignment="1">
      <alignment horizontal="center"/>
    </xf>
    <xf numFmtId="0" fontId="35" fillId="6" borderId="0" xfId="7" applyFont="1" applyFill="1" applyBorder="1" applyAlignment="1">
      <alignment horizontal="center" vertical="center"/>
    </xf>
    <xf numFmtId="0" fontId="35" fillId="6" borderId="0" xfId="7" quotePrefix="1" applyFont="1" applyFill="1" applyBorder="1" applyAlignment="1">
      <alignment horizontal="left"/>
    </xf>
    <xf numFmtId="164" fontId="35" fillId="6" borderId="0" xfId="5" applyFont="1" applyFill="1" applyBorder="1" applyAlignment="1"/>
    <xf numFmtId="164" fontId="35" fillId="6" borderId="6" xfId="5" applyFont="1" applyFill="1" applyBorder="1" applyAlignment="1"/>
    <xf numFmtId="0" fontId="39" fillId="6" borderId="0" xfId="7" applyFont="1" applyFill="1" applyBorder="1"/>
    <xf numFmtId="0" fontId="39" fillId="3" borderId="0" xfId="7" applyFont="1" applyFill="1" applyBorder="1"/>
    <xf numFmtId="0" fontId="35" fillId="3" borderId="0" xfId="7" applyNumberFormat="1" applyFont="1" applyFill="1" applyAlignment="1">
      <alignment horizontal="center" vertical="center"/>
    </xf>
    <xf numFmtId="164" fontId="35" fillId="3" borderId="0" xfId="5" applyFont="1" applyFill="1" applyBorder="1" applyAlignment="1">
      <alignment horizontal="center" vertical="center"/>
    </xf>
    <xf numFmtId="0" fontId="39" fillId="3" borderId="0" xfId="7" applyFont="1" applyFill="1" applyBorder="1" applyAlignment="1">
      <alignment horizontal="center"/>
    </xf>
    <xf numFmtId="164" fontId="43" fillId="3" borderId="0" xfId="5" applyFont="1" applyFill="1" applyBorder="1" applyAlignment="1">
      <alignment vertical="center"/>
    </xf>
    <xf numFmtId="0" fontId="39" fillId="3" borderId="0" xfId="7" applyFont="1" applyFill="1" applyBorder="1" applyAlignment="1">
      <alignment horizontal="left"/>
    </xf>
    <xf numFmtId="0" fontId="39" fillId="6" borderId="9" xfId="7" applyFont="1" applyFill="1" applyBorder="1"/>
    <xf numFmtId="0" fontId="39" fillId="6" borderId="9" xfId="7" applyNumberFormat="1" applyFont="1" applyFill="1" applyBorder="1" applyAlignment="1">
      <alignment horizontal="center"/>
    </xf>
    <xf numFmtId="0" fontId="39" fillId="6" borderId="9" xfId="7" applyFont="1" applyFill="1" applyBorder="1" applyAlignment="1">
      <alignment horizontal="center"/>
    </xf>
    <xf numFmtId="164" fontId="39" fillId="6" borderId="9" xfId="5" applyFont="1" applyFill="1" applyBorder="1"/>
    <xf numFmtId="0" fontId="39" fillId="6" borderId="9" xfId="7" applyFont="1" applyFill="1" applyBorder="1" applyAlignment="1">
      <alignment horizontal="left"/>
    </xf>
    <xf numFmtId="164" fontId="35" fillId="6" borderId="9" xfId="5" applyFont="1" applyFill="1" applyBorder="1"/>
    <xf numFmtId="164" fontId="35" fillId="6" borderId="9" xfId="5" applyFont="1" applyFill="1" applyBorder="1" applyAlignment="1"/>
    <xf numFmtId="164" fontId="35" fillId="6" borderId="8" xfId="5" applyFont="1" applyFill="1" applyBorder="1" applyAlignment="1"/>
    <xf numFmtId="0" fontId="39" fillId="0" borderId="0" xfId="7" applyFont="1"/>
    <xf numFmtId="0" fontId="47" fillId="6" borderId="63" xfId="0" applyFont="1" applyFill="1" applyBorder="1" applyAlignment="1">
      <alignment vertical="center" wrapText="1"/>
    </xf>
    <xf numFmtId="0" fontId="47" fillId="6" borderId="60" xfId="0" applyFont="1" applyFill="1" applyBorder="1" applyAlignment="1">
      <alignment horizontal="center" vertical="center" wrapText="1"/>
    </xf>
    <xf numFmtId="0" fontId="47" fillId="6" borderId="47" xfId="0" applyFont="1" applyFill="1" applyBorder="1" applyAlignment="1">
      <alignment vertical="center" wrapText="1"/>
    </xf>
    <xf numFmtId="0" fontId="47" fillId="6" borderId="47" xfId="0" applyFont="1" applyFill="1" applyBorder="1" applyAlignment="1">
      <alignment vertical="center"/>
    </xf>
    <xf numFmtId="0" fontId="37" fillId="2" borderId="70" xfId="7" applyNumberFormat="1" applyFont="1" applyFill="1" applyBorder="1" applyAlignment="1">
      <alignment horizontal="left" vertical="center"/>
    </xf>
    <xf numFmtId="164" fontId="39" fillId="3" borderId="0" xfId="5" applyFont="1" applyFill="1" applyBorder="1" applyAlignment="1">
      <alignment vertical="center"/>
    </xf>
    <xf numFmtId="0" fontId="37" fillId="0" borderId="70" xfId="7" applyNumberFormat="1" applyFont="1" applyFill="1" applyBorder="1" applyAlignment="1">
      <alignment vertical="center"/>
    </xf>
    <xf numFmtId="0" fontId="37" fillId="0" borderId="70" xfId="7" applyNumberFormat="1" applyFont="1" applyFill="1" applyBorder="1" applyAlignment="1">
      <alignment horizontal="center" vertical="center"/>
    </xf>
    <xf numFmtId="0" fontId="37" fillId="3" borderId="70" xfId="7" applyNumberFormat="1" applyFont="1" applyFill="1" applyBorder="1" applyAlignment="1">
      <alignment horizontal="center" vertical="center"/>
    </xf>
    <xf numFmtId="0" fontId="37" fillId="2" borderId="70" xfId="7" applyNumberFormat="1" applyFont="1" applyFill="1" applyBorder="1" applyAlignment="1">
      <alignment vertical="center"/>
    </xf>
    <xf numFmtId="1" fontId="37" fillId="2" borderId="70" xfId="7" applyNumberFormat="1" applyFont="1" applyFill="1" applyBorder="1" applyAlignment="1">
      <alignment vertical="center"/>
    </xf>
    <xf numFmtId="0" fontId="37" fillId="2" borderId="70" xfId="7" applyNumberFormat="1" applyFont="1" applyFill="1" applyBorder="1" applyAlignment="1">
      <alignment horizontal="center" vertical="center"/>
    </xf>
    <xf numFmtId="168" fontId="37" fillId="2" borderId="70" xfId="7" applyNumberFormat="1" applyFont="1" applyFill="1" applyBorder="1" applyAlignment="1">
      <alignment horizontal="center" vertical="center"/>
    </xf>
    <xf numFmtId="164" fontId="39" fillId="2" borderId="70" xfId="5" applyNumberFormat="1" applyFont="1" applyFill="1" applyBorder="1" applyAlignment="1">
      <alignment vertical="center"/>
    </xf>
    <xf numFmtId="164" fontId="37" fillId="2" borderId="70" xfId="11" applyNumberFormat="1" applyFont="1" applyFill="1" applyBorder="1" applyAlignment="1">
      <alignment vertical="center"/>
    </xf>
    <xf numFmtId="164" fontId="39" fillId="0" borderId="70" xfId="5" applyNumberFormat="1" applyFont="1" applyFill="1" applyBorder="1" applyAlignment="1">
      <alignment vertical="center"/>
    </xf>
    <xf numFmtId="164" fontId="37" fillId="0" borderId="70" xfId="11" applyNumberFormat="1" applyFont="1" applyFill="1" applyBorder="1" applyAlignment="1">
      <alignment vertical="center"/>
    </xf>
    <xf numFmtId="0" fontId="39" fillId="0" borderId="70" xfId="7" applyFont="1" applyBorder="1" applyAlignment="1">
      <alignment vertical="center"/>
    </xf>
    <xf numFmtId="1" fontId="37" fillId="2" borderId="70" xfId="7" applyNumberFormat="1" applyFont="1" applyFill="1" applyBorder="1" applyAlignment="1">
      <alignment horizontal="center" vertical="center"/>
    </xf>
    <xf numFmtId="173" fontId="37" fillId="2" borderId="70" xfId="11" applyNumberFormat="1" applyFont="1" applyFill="1" applyBorder="1" applyAlignment="1">
      <alignment vertical="center"/>
    </xf>
    <xf numFmtId="41" fontId="37" fillId="2" borderId="70" xfId="62" applyNumberFormat="1" applyFont="1" applyFill="1" applyBorder="1" applyAlignment="1">
      <alignment vertical="center"/>
    </xf>
    <xf numFmtId="0" fontId="37" fillId="0" borderId="5" xfId="7" applyNumberFormat="1" applyFont="1" applyFill="1" applyBorder="1" applyAlignment="1">
      <alignment vertical="center"/>
    </xf>
    <xf numFmtId="0" fontId="38" fillId="0" borderId="0" xfId="7" applyNumberFormat="1" applyFont="1" applyFill="1" applyBorder="1" applyAlignment="1">
      <alignment vertical="center"/>
    </xf>
    <xf numFmtId="1" fontId="37" fillId="0" borderId="0" xfId="7" applyNumberFormat="1" applyFont="1" applyFill="1" applyBorder="1" applyAlignment="1">
      <alignment horizontal="center" vertical="center"/>
    </xf>
    <xf numFmtId="168" fontId="37" fillId="0" borderId="0" xfId="7" applyNumberFormat="1" applyFont="1" applyFill="1" applyBorder="1" applyAlignment="1">
      <alignment horizontal="center" vertical="center"/>
    </xf>
    <xf numFmtId="164" fontId="39" fillId="0" borderId="0" xfId="5" applyNumberFormat="1" applyFont="1" applyFill="1" applyBorder="1" applyAlignment="1">
      <alignment vertical="center"/>
    </xf>
    <xf numFmtId="0" fontId="37" fillId="0" borderId="0" xfId="7" applyNumberFormat="1" applyFont="1" applyFill="1" applyBorder="1" applyAlignment="1">
      <alignment horizontal="left" vertical="center"/>
    </xf>
    <xf numFmtId="164" fontId="37" fillId="0" borderId="0" xfId="11" applyNumberFormat="1" applyFont="1" applyFill="1" applyBorder="1" applyAlignment="1">
      <alignment vertical="center"/>
    </xf>
    <xf numFmtId="173" fontId="37" fillId="0" borderId="0" xfId="11" applyNumberFormat="1" applyFont="1" applyFill="1" applyBorder="1" applyAlignment="1">
      <alignment vertical="center"/>
    </xf>
    <xf numFmtId="0" fontId="39" fillId="0" borderId="0" xfId="7" applyFont="1" applyAlignment="1">
      <alignment vertical="center"/>
    </xf>
    <xf numFmtId="0" fontId="47" fillId="10" borderId="25" xfId="7" applyNumberFormat="1" applyFont="1" applyFill="1" applyBorder="1" applyAlignment="1">
      <alignment horizontal="center" vertical="center"/>
    </xf>
    <xf numFmtId="164" fontId="46" fillId="0" borderId="0" xfId="7" applyNumberFormat="1" applyFont="1"/>
    <xf numFmtId="0" fontId="39" fillId="0" borderId="0" xfId="7" applyNumberFormat="1" applyFont="1" applyAlignment="1">
      <alignment horizontal="center"/>
    </xf>
    <xf numFmtId="0" fontId="39" fillId="0" borderId="0" xfId="7" applyFont="1" applyBorder="1" applyAlignment="1">
      <alignment horizontal="center"/>
    </xf>
    <xf numFmtId="0" fontId="39" fillId="0" borderId="0" xfId="7" applyFont="1" applyAlignment="1">
      <alignment horizontal="center"/>
    </xf>
    <xf numFmtId="164" fontId="39" fillId="0" borderId="0" xfId="5" applyFont="1" applyBorder="1"/>
    <xf numFmtId="0" fontId="39" fillId="0" borderId="0" xfId="7" applyFont="1" applyBorder="1" applyAlignment="1">
      <alignment horizontal="left"/>
    </xf>
    <xf numFmtId="164" fontId="35" fillId="0" borderId="0" xfId="5" applyFont="1"/>
    <xf numFmtId="164" fontId="46" fillId="0" borderId="0" xfId="7" applyNumberFormat="1" applyFont="1" applyAlignment="1">
      <alignment vertical="center"/>
    </xf>
    <xf numFmtId="0" fontId="39" fillId="0" borderId="0" xfId="7" applyNumberFormat="1" applyFont="1" applyAlignment="1">
      <alignment horizontal="center" vertical="center"/>
    </xf>
    <xf numFmtId="0" fontId="39" fillId="0" borderId="0" xfId="7" applyFont="1" applyBorder="1" applyAlignment="1">
      <alignment horizontal="center" vertical="center"/>
    </xf>
    <xf numFmtId="0" fontId="39" fillId="0" borderId="0" xfId="7" applyFont="1" applyAlignment="1">
      <alignment horizontal="center" vertical="center"/>
    </xf>
    <xf numFmtId="164" fontId="39" fillId="0" borderId="0" xfId="5" applyFont="1" applyBorder="1" applyAlignment="1">
      <alignment vertical="center"/>
    </xf>
    <xf numFmtId="0" fontId="39" fillId="0" borderId="0" xfId="7" applyFont="1" applyBorder="1" applyAlignment="1">
      <alignment horizontal="left" vertical="center"/>
    </xf>
    <xf numFmtId="164" fontId="35" fillId="0" borderId="0" xfId="5" applyFont="1" applyAlignment="1">
      <alignment vertical="center"/>
    </xf>
    <xf numFmtId="0" fontId="55" fillId="0" borderId="0" xfId="7" applyFont="1" applyAlignment="1">
      <alignment vertical="center"/>
    </xf>
    <xf numFmtId="0" fontId="55" fillId="2" borderId="0" xfId="7" applyFont="1" applyFill="1" applyAlignment="1">
      <alignment vertical="center"/>
    </xf>
    <xf numFmtId="0" fontId="47" fillId="30" borderId="71" xfId="7" applyFont="1" applyFill="1" applyBorder="1" applyAlignment="1">
      <alignment horizontal="center" vertical="center"/>
    </xf>
    <xf numFmtId="0" fontId="47" fillId="30" borderId="72" xfId="7" applyFont="1" applyFill="1" applyBorder="1" applyAlignment="1">
      <alignment horizontal="center" vertical="center"/>
    </xf>
    <xf numFmtId="0" fontId="47" fillId="30" borderId="72" xfId="7" applyNumberFormat="1" applyFont="1" applyFill="1" applyBorder="1" applyAlignment="1">
      <alignment horizontal="center" vertical="center"/>
    </xf>
    <xf numFmtId="164" fontId="47" fillId="30" borderId="72" xfId="5" applyFont="1" applyFill="1" applyBorder="1" applyAlignment="1">
      <alignment horizontal="center" vertical="center"/>
    </xf>
    <xf numFmtId="0" fontId="47" fillId="30" borderId="73" xfId="7" applyFont="1" applyFill="1" applyBorder="1" applyAlignment="1">
      <alignment horizontal="center" vertical="center"/>
    </xf>
    <xf numFmtId="0" fontId="47" fillId="30" borderId="61" xfId="7" applyFont="1" applyFill="1" applyBorder="1" applyAlignment="1">
      <alignment horizontal="center" vertical="center"/>
    </xf>
    <xf numFmtId="0" fontId="47" fillId="30" borderId="61" xfId="0" applyFont="1" applyFill="1" applyBorder="1" applyAlignment="1">
      <alignment horizontal="center" vertical="center"/>
    </xf>
    <xf numFmtId="0" fontId="47" fillId="30" borderId="61" xfId="7" applyNumberFormat="1" applyFont="1" applyFill="1" applyBorder="1" applyAlignment="1">
      <alignment horizontal="center" vertical="center"/>
    </xf>
    <xf numFmtId="164" fontId="47" fillId="30" borderId="61" xfId="5" applyFont="1" applyFill="1" applyBorder="1" applyAlignment="1">
      <alignment horizontal="center" vertical="center"/>
    </xf>
    <xf numFmtId="0" fontId="47" fillId="30" borderId="72" xfId="0" applyFont="1" applyFill="1" applyBorder="1" applyAlignment="1">
      <alignment horizontal="center" vertical="center"/>
    </xf>
    <xf numFmtId="164" fontId="38" fillId="3" borderId="78" xfId="5" applyNumberFormat="1" applyFont="1" applyFill="1" applyBorder="1" applyAlignment="1">
      <alignment horizontal="center" vertical="center"/>
    </xf>
    <xf numFmtId="17" fontId="38" fillId="3" borderId="78" xfId="5" applyNumberFormat="1" applyFont="1" applyFill="1" applyBorder="1" applyAlignment="1">
      <alignment horizontal="center" vertical="center"/>
    </xf>
    <xf numFmtId="0" fontId="47" fillId="31" borderId="0" xfId="0" applyFont="1" applyFill="1" applyBorder="1" applyAlignment="1">
      <alignment horizontal="center" vertical="center"/>
    </xf>
    <xf numFmtId="0" fontId="47" fillId="31" borderId="0" xfId="0" applyFont="1" applyFill="1" applyBorder="1" applyAlignment="1">
      <alignment horizontal="center"/>
    </xf>
    <xf numFmtId="164" fontId="47" fillId="31" borderId="47" xfId="2" applyFont="1" applyFill="1" applyBorder="1" applyAlignment="1">
      <alignment horizontal="center"/>
    </xf>
    <xf numFmtId="0" fontId="47" fillId="31" borderId="53" xfId="0" applyFont="1" applyFill="1" applyBorder="1" applyAlignment="1">
      <alignment horizontal="center" vertical="center"/>
    </xf>
    <xf numFmtId="164" fontId="47" fillId="31" borderId="14" xfId="2" applyFont="1" applyFill="1" applyBorder="1" applyAlignment="1">
      <alignment horizontal="center"/>
    </xf>
    <xf numFmtId="0" fontId="48" fillId="31" borderId="5" xfId="0" applyFont="1" applyFill="1" applyBorder="1" applyAlignment="1">
      <alignment horizontal="center"/>
    </xf>
    <xf numFmtId="0" fontId="47" fillId="31" borderId="14" xfId="0" applyFont="1" applyFill="1" applyBorder="1" applyAlignment="1">
      <alignment horizontal="center" wrapText="1"/>
    </xf>
    <xf numFmtId="0" fontId="47" fillId="31" borderId="64" xfId="0" applyFont="1" applyFill="1" applyBorder="1" applyAlignment="1">
      <alignment horizontal="center"/>
    </xf>
    <xf numFmtId="0" fontId="47" fillId="31" borderId="65" xfId="0" applyFont="1" applyFill="1" applyBorder="1" applyAlignment="1">
      <alignment horizontal="center"/>
    </xf>
    <xf numFmtId="0" fontId="47" fillId="31" borderId="0" xfId="0" applyNumberFormat="1" applyFont="1" applyFill="1" applyBorder="1" applyAlignment="1">
      <alignment horizontal="center"/>
    </xf>
    <xf numFmtId="0" fontId="47" fillId="31" borderId="60" xfId="0" applyFont="1" applyFill="1" applyBorder="1" applyAlignment="1">
      <alignment horizontal="center" vertical="center"/>
    </xf>
    <xf numFmtId="164" fontId="47" fillId="31" borderId="60" xfId="2" applyFont="1" applyFill="1" applyBorder="1" applyAlignment="1">
      <alignment horizontal="center"/>
    </xf>
    <xf numFmtId="164" fontId="47" fillId="31" borderId="65" xfId="2" applyFont="1" applyFill="1" applyBorder="1" applyAlignment="1">
      <alignment horizontal="center"/>
    </xf>
    <xf numFmtId="17" fontId="49" fillId="31" borderId="0" xfId="2" applyNumberFormat="1" applyFont="1" applyFill="1" applyBorder="1" applyAlignment="1">
      <alignment horizontal="center"/>
    </xf>
    <xf numFmtId="164" fontId="49" fillId="31" borderId="0" xfId="2" applyNumberFormat="1" applyFont="1" applyFill="1" applyBorder="1" applyAlignment="1">
      <alignment horizontal="center"/>
    </xf>
    <xf numFmtId="164" fontId="47" fillId="32" borderId="14" xfId="2" applyFont="1" applyFill="1" applyBorder="1" applyAlignment="1">
      <alignment horizontal="center"/>
    </xf>
    <xf numFmtId="17" fontId="49" fillId="32" borderId="0" xfId="2" applyNumberFormat="1" applyFont="1" applyFill="1" applyBorder="1" applyAlignment="1">
      <alignment horizontal="center"/>
    </xf>
    <xf numFmtId="164" fontId="47" fillId="32" borderId="0" xfId="2" applyFont="1" applyFill="1" applyBorder="1" applyAlignment="1">
      <alignment horizontal="center"/>
    </xf>
    <xf numFmtId="0" fontId="37" fillId="0" borderId="79" xfId="7" applyNumberFormat="1" applyFont="1" applyFill="1" applyBorder="1" applyAlignment="1">
      <alignment vertical="center"/>
    </xf>
    <xf numFmtId="0" fontId="37" fillId="0" borderId="80" xfId="7" applyNumberFormat="1" applyFont="1" applyFill="1" applyBorder="1" applyAlignment="1">
      <alignment horizontal="center" vertical="center"/>
    </xf>
    <xf numFmtId="0" fontId="35" fillId="6" borderId="5" xfId="7" applyNumberFormat="1" applyFont="1" applyFill="1" applyBorder="1" applyAlignment="1">
      <alignment horizontal="center"/>
    </xf>
    <xf numFmtId="0" fontId="47" fillId="32" borderId="14" xfId="0" applyFont="1" applyFill="1" applyBorder="1" applyAlignment="1">
      <alignment horizontal="center"/>
    </xf>
    <xf numFmtId="0" fontId="35" fillId="0" borderId="5" xfId="7" applyNumberFormat="1" applyFont="1" applyFill="1" applyBorder="1" applyAlignment="1">
      <alignment horizontal="center" vertical="center"/>
    </xf>
    <xf numFmtId="0" fontId="35" fillId="0" borderId="75" xfId="7" applyNumberFormat="1" applyFont="1" applyFill="1" applyBorder="1" applyAlignment="1">
      <alignment horizontal="center" vertical="center"/>
    </xf>
    <xf numFmtId="0" fontId="35" fillId="0" borderId="35" xfId="7" applyNumberFormat="1" applyFont="1" applyFill="1" applyBorder="1" applyAlignment="1">
      <alignment horizontal="center" vertical="center"/>
    </xf>
    <xf numFmtId="0" fontId="35" fillId="0" borderId="77" xfId="7" applyNumberFormat="1" applyFont="1" applyFill="1" applyBorder="1" applyAlignment="1">
      <alignment horizontal="center" vertical="center"/>
    </xf>
    <xf numFmtId="164" fontId="47" fillId="33" borderId="14" xfId="5" applyFont="1" applyFill="1" applyBorder="1" applyAlignment="1">
      <alignment horizontal="center" vertical="center"/>
    </xf>
    <xf numFmtId="164" fontId="47" fillId="33" borderId="74" xfId="5" applyFont="1" applyFill="1" applyBorder="1" applyAlignment="1">
      <alignment horizontal="center" vertical="center"/>
    </xf>
    <xf numFmtId="0" fontId="47" fillId="33" borderId="14" xfId="7" applyFont="1" applyFill="1" applyBorder="1" applyAlignment="1">
      <alignment horizontal="center" vertical="center"/>
    </xf>
    <xf numFmtId="0" fontId="45" fillId="0" borderId="0" xfId="7" applyFont="1" applyAlignment="1">
      <alignment horizontal="center"/>
    </xf>
    <xf numFmtId="164" fontId="45" fillId="0" borderId="0" xfId="2" applyFont="1" applyAlignment="1">
      <alignment horizontal="center"/>
    </xf>
    <xf numFmtId="176" fontId="45" fillId="0" borderId="0" xfId="7" applyNumberFormat="1" applyFont="1" applyAlignment="1">
      <alignment horizontal="center"/>
    </xf>
    <xf numFmtId="164" fontId="43" fillId="0" borderId="0" xfId="7" applyNumberFormat="1" applyFont="1"/>
    <xf numFmtId="0" fontId="45" fillId="0" borderId="0" xfId="7" applyFont="1" applyBorder="1" applyAlignment="1">
      <alignment horizontal="center"/>
    </xf>
    <xf numFmtId="176" fontId="45" fillId="0" borderId="0" xfId="7" applyNumberFormat="1" applyFont="1" applyBorder="1" applyAlignment="1">
      <alignment horizontal="center"/>
    </xf>
    <xf numFmtId="176" fontId="39" fillId="0" borderId="0" xfId="7" applyNumberFormat="1" applyFont="1" applyAlignment="1">
      <alignment horizontal="center"/>
    </xf>
    <xf numFmtId="0" fontId="45" fillId="3" borderId="14" xfId="7" applyFont="1" applyFill="1" applyBorder="1" applyAlignment="1">
      <alignment horizontal="center" wrapText="1"/>
    </xf>
    <xf numFmtId="0" fontId="35" fillId="3" borderId="0" xfId="7" applyFont="1" applyFill="1" applyBorder="1" applyAlignment="1">
      <alignment horizontal="center" vertical="center"/>
    </xf>
    <xf numFmtId="164" fontId="35" fillId="3" borderId="0" xfId="5" applyFont="1" applyFill="1" applyBorder="1" applyAlignment="1">
      <alignment vertical="center"/>
    </xf>
    <xf numFmtId="41" fontId="43" fillId="3" borderId="0" xfId="7" applyNumberFormat="1" applyFont="1" applyFill="1" applyAlignment="1">
      <alignment vertical="center"/>
    </xf>
    <xf numFmtId="176" fontId="39" fillId="6" borderId="9" xfId="7" applyNumberFormat="1" applyFont="1" applyFill="1" applyBorder="1" applyAlignment="1">
      <alignment horizontal="center"/>
    </xf>
    <xf numFmtId="164" fontId="35" fillId="6" borderId="8" xfId="5" applyFont="1" applyFill="1" applyBorder="1"/>
    <xf numFmtId="164" fontId="35" fillId="6" borderId="8" xfId="5" applyNumberFormat="1" applyFont="1" applyFill="1" applyBorder="1"/>
    <xf numFmtId="41" fontId="35" fillId="6" borderId="8" xfId="0" applyNumberFormat="1" applyFont="1" applyFill="1" applyBorder="1"/>
    <xf numFmtId="164" fontId="39" fillId="0" borderId="0" xfId="5" applyFont="1"/>
    <xf numFmtId="0" fontId="39" fillId="0" borderId="0" xfId="7" applyFont="1" applyAlignment="1">
      <alignment horizontal="left"/>
    </xf>
    <xf numFmtId="0" fontId="43" fillId="0" borderId="0" xfId="7" applyFont="1" applyAlignment="1">
      <alignment horizontal="center"/>
    </xf>
    <xf numFmtId="41" fontId="43" fillId="0" borderId="0" xfId="7" applyNumberFormat="1" applyFont="1" applyAlignment="1">
      <alignment horizontal="center"/>
    </xf>
    <xf numFmtId="0" fontId="39" fillId="4" borderId="0" xfId="7" applyFont="1" applyFill="1" applyAlignment="1">
      <alignment horizontal="center"/>
    </xf>
    <xf numFmtId="0" fontId="35" fillId="0" borderId="14" xfId="7" applyFont="1" applyBorder="1"/>
    <xf numFmtId="0" fontId="35" fillId="0" borderId="14" xfId="7" applyNumberFormat="1" applyFont="1" applyBorder="1" applyAlignment="1">
      <alignment horizontal="center"/>
    </xf>
    <xf numFmtId="0" fontId="35" fillId="0" borderId="14" xfId="7" applyFont="1" applyBorder="1" applyAlignment="1">
      <alignment horizontal="center"/>
    </xf>
    <xf numFmtId="164" fontId="35" fillId="0" borderId="14" xfId="5" applyFont="1" applyBorder="1"/>
    <xf numFmtId="0" fontId="35" fillId="0" borderId="14" xfId="7" applyFont="1" applyBorder="1" applyAlignment="1">
      <alignment horizontal="left"/>
    </xf>
    <xf numFmtId="176" fontId="35" fillId="0" borderId="14" xfId="7" applyNumberFormat="1" applyFont="1" applyBorder="1" applyAlignment="1">
      <alignment horizontal="center"/>
    </xf>
    <xf numFmtId="0" fontId="36" fillId="0" borderId="14" xfId="7" applyFont="1" applyBorder="1"/>
    <xf numFmtId="164" fontId="35" fillId="0" borderId="14" xfId="5" applyFont="1" applyBorder="1" applyAlignment="1">
      <alignment horizontal="center"/>
    </xf>
    <xf numFmtId="176" fontId="35" fillId="0" borderId="14" xfId="7" quotePrefix="1" applyNumberFormat="1" applyFont="1" applyBorder="1" applyAlignment="1">
      <alignment horizontal="center"/>
    </xf>
    <xf numFmtId="0" fontId="36" fillId="0" borderId="14" xfId="7" applyFont="1" applyBorder="1" applyAlignment="1">
      <alignment horizontal="center"/>
    </xf>
    <xf numFmtId="0" fontId="39" fillId="0" borderId="14" xfId="7" applyFont="1" applyBorder="1"/>
    <xf numFmtId="0" fontId="39" fillId="0" borderId="14" xfId="7" applyNumberFormat="1" applyFont="1" applyBorder="1" applyAlignment="1">
      <alignment horizontal="center"/>
    </xf>
    <xf numFmtId="0" fontId="39" fillId="0" borderId="14" xfId="7" applyFont="1" applyBorder="1" applyAlignment="1">
      <alignment horizontal="center"/>
    </xf>
    <xf numFmtId="14" fontId="39" fillId="0" borderId="14" xfId="7" applyNumberFormat="1" applyFont="1" applyBorder="1" applyAlignment="1">
      <alignment horizontal="center"/>
    </xf>
    <xf numFmtId="164" fontId="39" fillId="0" borderId="14" xfId="5" applyFont="1" applyBorder="1"/>
    <xf numFmtId="0" fontId="39" fillId="0" borderId="14" xfId="7" applyFont="1" applyBorder="1" applyAlignment="1">
      <alignment horizontal="left"/>
    </xf>
    <xf numFmtId="176" fontId="39" fillId="0" borderId="14" xfId="7" applyNumberFormat="1" applyFont="1" applyBorder="1" applyAlignment="1">
      <alignment horizontal="center"/>
    </xf>
    <xf numFmtId="0" fontId="43" fillId="0" borderId="14" xfId="7" applyFont="1" applyBorder="1"/>
    <xf numFmtId="41" fontId="43" fillId="0" borderId="14" xfId="7" applyNumberFormat="1" applyFont="1" applyBorder="1"/>
    <xf numFmtId="0" fontId="39" fillId="26" borderId="14" xfId="7" applyFont="1" applyFill="1" applyBorder="1"/>
    <xf numFmtId="0" fontId="39" fillId="26" borderId="14" xfId="7" applyNumberFormat="1" applyFont="1" applyFill="1" applyBorder="1" applyAlignment="1">
      <alignment horizontal="center"/>
    </xf>
    <xf numFmtId="0" fontId="39" fillId="26" borderId="14" xfId="7" applyFont="1" applyFill="1" applyBorder="1" applyAlignment="1">
      <alignment horizontal="center"/>
    </xf>
    <xf numFmtId="14" fontId="39" fillId="26" borderId="14" xfId="7" applyNumberFormat="1" applyFont="1" applyFill="1" applyBorder="1" applyAlignment="1">
      <alignment horizontal="center"/>
    </xf>
    <xf numFmtId="164" fontId="39" fillId="26" borderId="14" xfId="5" applyFont="1" applyFill="1" applyBorder="1"/>
    <xf numFmtId="0" fontId="39" fillId="26" borderId="14" xfId="7" applyFont="1" applyFill="1" applyBorder="1" applyAlignment="1">
      <alignment horizontal="left"/>
    </xf>
    <xf numFmtId="176" fontId="39" fillId="26" borderId="14" xfId="7" applyNumberFormat="1" applyFont="1" applyFill="1" applyBorder="1" applyAlignment="1">
      <alignment horizontal="center"/>
    </xf>
    <xf numFmtId="164" fontId="35" fillId="26" borderId="14" xfId="5" applyFont="1" applyFill="1" applyBorder="1"/>
    <xf numFmtId="0" fontId="43" fillId="26" borderId="14" xfId="7" applyFont="1" applyFill="1" applyBorder="1"/>
    <xf numFmtId="41" fontId="43" fillId="26" borderId="14" xfId="7" applyNumberFormat="1" applyFont="1" applyFill="1" applyBorder="1"/>
    <xf numFmtId="0" fontId="39" fillId="4" borderId="14" xfId="7" applyFont="1" applyFill="1" applyBorder="1"/>
    <xf numFmtId="0" fontId="39" fillId="4" borderId="14" xfId="7" applyNumberFormat="1" applyFont="1" applyFill="1" applyBorder="1" applyAlignment="1">
      <alignment horizontal="center"/>
    </xf>
    <xf numFmtId="0" fontId="39" fillId="4" borderId="14" xfId="7" applyFont="1" applyFill="1" applyBorder="1" applyAlignment="1">
      <alignment horizontal="center"/>
    </xf>
    <xf numFmtId="14" fontId="39" fillId="4" borderId="14" xfId="7" applyNumberFormat="1" applyFont="1" applyFill="1" applyBorder="1" applyAlignment="1">
      <alignment horizontal="center"/>
    </xf>
    <xf numFmtId="164" fontId="39" fillId="4" borderId="14" xfId="5" applyFont="1" applyFill="1" applyBorder="1"/>
    <xf numFmtId="0" fontId="39" fillId="4" borderId="14" xfId="7" applyFont="1" applyFill="1" applyBorder="1" applyAlignment="1">
      <alignment horizontal="left"/>
    </xf>
    <xf numFmtId="176" fontId="39" fillId="4" borderId="14" xfId="7" applyNumberFormat="1" applyFont="1" applyFill="1" applyBorder="1" applyAlignment="1">
      <alignment horizontal="center"/>
    </xf>
    <xf numFmtId="164" fontId="35" fillId="4" borderId="14" xfId="5" applyFont="1" applyFill="1" applyBorder="1"/>
    <xf numFmtId="0" fontId="43" fillId="4" borderId="14" xfId="7" applyFont="1" applyFill="1" applyBorder="1"/>
    <xf numFmtId="41" fontId="43" fillId="4" borderId="14" xfId="7" applyNumberFormat="1" applyFont="1" applyFill="1" applyBorder="1"/>
    <xf numFmtId="3" fontId="39" fillId="0" borderId="70" xfId="41" applyNumberFormat="1" applyFont="1" applyFill="1" applyBorder="1" applyAlignment="1">
      <alignment horizontal="right" vertical="center"/>
    </xf>
    <xf numFmtId="164" fontId="39" fillId="0" borderId="70" xfId="2" applyNumberFormat="1" applyFont="1" applyFill="1" applyBorder="1" applyAlignment="1">
      <alignment vertical="center"/>
    </xf>
    <xf numFmtId="0" fontId="39" fillId="0" borderId="70" xfId="7" applyNumberFormat="1" applyFont="1" applyFill="1" applyBorder="1" applyAlignment="1">
      <alignment horizontal="center" vertical="center"/>
    </xf>
    <xf numFmtId="0" fontId="39" fillId="0" borderId="70" xfId="41" applyNumberFormat="1" applyFont="1" applyFill="1" applyBorder="1" applyAlignment="1">
      <alignment horizontal="left" vertical="center"/>
    </xf>
    <xf numFmtId="9" fontId="39" fillId="0" borderId="70" xfId="41" applyNumberFormat="1" applyFont="1" applyFill="1" applyBorder="1" applyAlignment="1">
      <alignment horizontal="center" vertical="center"/>
    </xf>
    <xf numFmtId="175" fontId="39" fillId="0" borderId="70" xfId="41" applyNumberFormat="1" applyFont="1" applyFill="1" applyBorder="1" applyAlignment="1">
      <alignment horizontal="center" vertical="center"/>
    </xf>
    <xf numFmtId="174" fontId="39" fillId="0" borderId="70" xfId="41" applyNumberFormat="1" applyFont="1" applyFill="1" applyBorder="1" applyAlignment="1">
      <alignment horizontal="right" vertical="center"/>
    </xf>
    <xf numFmtId="164" fontId="39" fillId="0" borderId="70" xfId="5" applyNumberFormat="1" applyFont="1" applyFill="1" applyBorder="1" applyAlignment="1">
      <alignment horizontal="right" vertical="center"/>
    </xf>
    <xf numFmtId="164" fontId="39" fillId="0" borderId="70" xfId="11" applyNumberFormat="1" applyFont="1" applyFill="1" applyBorder="1" applyAlignment="1">
      <alignment vertical="center"/>
    </xf>
    <xf numFmtId="3" fontId="39" fillId="0" borderId="70" xfId="11" applyNumberFormat="1" applyFont="1" applyFill="1" applyBorder="1" applyAlignment="1">
      <alignment vertical="center"/>
    </xf>
    <xf numFmtId="0" fontId="39" fillId="0" borderId="70" xfId="0" applyNumberFormat="1" applyFont="1" applyFill="1" applyBorder="1" applyAlignment="1">
      <alignment vertical="center"/>
    </xf>
    <xf numFmtId="164" fontId="39" fillId="0" borderId="70" xfId="0" applyNumberFormat="1" applyFont="1" applyFill="1" applyBorder="1" applyAlignment="1">
      <alignment vertical="center"/>
    </xf>
    <xf numFmtId="0" fontId="43" fillId="0" borderId="70" xfId="0" applyFont="1" applyFill="1" applyBorder="1" applyAlignment="1">
      <alignment vertical="center"/>
    </xf>
    <xf numFmtId="41" fontId="39" fillId="0" borderId="70" xfId="7" applyNumberFormat="1" applyFont="1" applyFill="1" applyBorder="1" applyAlignment="1">
      <alignment vertical="center"/>
    </xf>
    <xf numFmtId="0" fontId="39" fillId="0" borderId="70" xfId="7" applyNumberFormat="1" applyFont="1" applyFill="1" applyBorder="1" applyAlignment="1">
      <alignment vertical="center"/>
    </xf>
    <xf numFmtId="0" fontId="39" fillId="0" borderId="70" xfId="7" quotePrefix="1" applyNumberFormat="1" applyFont="1" applyFill="1" applyBorder="1" applyAlignment="1">
      <alignment vertical="center"/>
    </xf>
    <xf numFmtId="176" fontId="39" fillId="0" borderId="70" xfId="41" applyNumberFormat="1" applyFont="1" applyFill="1" applyBorder="1" applyAlignment="1">
      <alignment horizontal="right" vertical="center"/>
    </xf>
    <xf numFmtId="3" fontId="39" fillId="0" borderId="70" xfId="0" applyNumberFormat="1" applyFont="1" applyFill="1" applyBorder="1" applyAlignment="1">
      <alignment vertical="center"/>
    </xf>
    <xf numFmtId="0" fontId="39" fillId="0" borderId="70" xfId="7" applyFont="1" applyFill="1" applyBorder="1" applyAlignment="1">
      <alignment vertical="center"/>
    </xf>
    <xf numFmtId="3" fontId="39" fillId="0" borderId="70" xfId="7" applyNumberFormat="1" applyFont="1" applyFill="1" applyBorder="1" applyAlignment="1">
      <alignment vertical="center"/>
    </xf>
    <xf numFmtId="164" fontId="39" fillId="0" borderId="70" xfId="7" applyNumberFormat="1" applyFont="1" applyFill="1" applyBorder="1" applyAlignment="1">
      <alignment vertical="center"/>
    </xf>
    <xf numFmtId="0" fontId="35" fillId="0" borderId="70" xfId="7" applyNumberFormat="1" applyFont="1" applyFill="1" applyBorder="1" applyAlignment="1">
      <alignment vertical="center"/>
    </xf>
    <xf numFmtId="0" fontId="39" fillId="0" borderId="70" xfId="41" applyNumberFormat="1" applyFont="1" applyFill="1" applyBorder="1" applyAlignment="1">
      <alignment horizontal="center" vertical="center"/>
    </xf>
    <xf numFmtId="41" fontId="39" fillId="0" borderId="70" xfId="0" applyNumberFormat="1" applyFont="1" applyFill="1" applyBorder="1" applyAlignment="1">
      <alignment vertical="center"/>
    </xf>
    <xf numFmtId="41" fontId="39" fillId="3" borderId="0" xfId="7" applyNumberFormat="1" applyFont="1" applyFill="1" applyAlignment="1">
      <alignment vertical="center"/>
    </xf>
    <xf numFmtId="164" fontId="57" fillId="3" borderId="0" xfId="5" applyNumberFormat="1" applyFont="1" applyFill="1" applyBorder="1" applyAlignment="1">
      <alignment vertical="center"/>
    </xf>
    <xf numFmtId="0" fontId="35" fillId="6" borderId="79" xfId="7" applyNumberFormat="1" applyFont="1" applyFill="1" applyBorder="1" applyAlignment="1">
      <alignment horizontal="center"/>
    </xf>
    <xf numFmtId="0" fontId="35" fillId="6" borderId="80" xfId="7" applyNumberFormat="1" applyFont="1" applyFill="1" applyBorder="1" applyAlignment="1">
      <alignment horizontal="center"/>
    </xf>
    <xf numFmtId="0" fontId="41" fillId="6" borderId="80" xfId="7" applyFont="1" applyFill="1" applyBorder="1" applyAlignment="1">
      <alignment horizontal="center"/>
    </xf>
    <xf numFmtId="0" fontId="35" fillId="6" borderId="80" xfId="7" applyFont="1" applyFill="1" applyBorder="1" applyAlignment="1">
      <alignment horizontal="center"/>
    </xf>
    <xf numFmtId="0" fontId="35" fillId="6" borderId="80" xfId="7" applyFont="1" applyFill="1" applyBorder="1" applyAlignment="1">
      <alignment horizontal="center" vertical="center"/>
    </xf>
    <xf numFmtId="164" fontId="35" fillId="6" borderId="80" xfId="5" applyFont="1" applyFill="1" applyBorder="1"/>
    <xf numFmtId="0" fontId="35" fillId="6" borderId="80" xfId="7" quotePrefix="1" applyFont="1" applyFill="1" applyBorder="1" applyAlignment="1">
      <alignment horizontal="left"/>
    </xf>
    <xf numFmtId="176" fontId="35" fillId="6" borderId="80" xfId="7" applyNumberFormat="1" applyFont="1" applyFill="1" applyBorder="1" applyAlignment="1">
      <alignment horizontal="center"/>
    </xf>
    <xf numFmtId="41" fontId="35" fillId="6" borderId="80" xfId="0" applyNumberFormat="1" applyFont="1" applyFill="1" applyBorder="1"/>
    <xf numFmtId="164" fontId="35" fillId="6" borderId="80" xfId="0" applyNumberFormat="1" applyFont="1" applyFill="1" applyBorder="1"/>
    <xf numFmtId="41" fontId="35" fillId="6" borderId="82" xfId="0" applyNumberFormat="1" applyFont="1" applyFill="1" applyBorder="1"/>
    <xf numFmtId="0" fontId="35" fillId="31" borderId="0" xfId="0" applyNumberFormat="1" applyFont="1" applyFill="1" applyBorder="1" applyAlignment="1"/>
    <xf numFmtId="0" fontId="43" fillId="31" borderId="0" xfId="0" applyFont="1" applyFill="1" applyAlignment="1"/>
    <xf numFmtId="0" fontId="39" fillId="31" borderId="9" xfId="0" applyFont="1" applyFill="1" applyBorder="1" applyAlignment="1"/>
    <xf numFmtId="0" fontId="39" fillId="31" borderId="9" xfId="0" applyFont="1" applyFill="1" applyBorder="1" applyAlignment="1">
      <alignment horizontal="center"/>
    </xf>
    <xf numFmtId="0" fontId="39" fillId="31" borderId="9" xfId="0" applyFont="1" applyFill="1" applyBorder="1"/>
    <xf numFmtId="0" fontId="39" fillId="31" borderId="9" xfId="0" applyNumberFormat="1" applyFont="1" applyFill="1" applyBorder="1" applyAlignment="1">
      <alignment horizontal="center"/>
    </xf>
    <xf numFmtId="164" fontId="39" fillId="31" borderId="9" xfId="2" applyFont="1" applyFill="1" applyBorder="1"/>
    <xf numFmtId="0" fontId="39" fillId="31" borderId="9" xfId="0" applyFont="1" applyFill="1" applyBorder="1" applyAlignment="1">
      <alignment horizontal="left"/>
    </xf>
    <xf numFmtId="164" fontId="35" fillId="31" borderId="9" xfId="2" applyFont="1" applyFill="1" applyBorder="1"/>
    <xf numFmtId="0" fontId="35" fillId="31" borderId="0" xfId="0" applyNumberFormat="1" applyFont="1" applyFill="1" applyBorder="1" applyAlignment="1">
      <alignment horizontal="center"/>
    </xf>
    <xf numFmtId="0" fontId="35" fillId="31" borderId="0" xfId="0" applyFont="1" applyFill="1" applyBorder="1" applyAlignment="1">
      <alignment horizontal="center"/>
    </xf>
    <xf numFmtId="0" fontId="35" fillId="31" borderId="0" xfId="0" applyFont="1" applyFill="1" applyBorder="1" applyAlignment="1">
      <alignment horizontal="center" vertical="center"/>
    </xf>
    <xf numFmtId="164" fontId="35" fillId="31" borderId="0" xfId="5" applyFont="1" applyFill="1" applyBorder="1"/>
    <xf numFmtId="0" fontId="35" fillId="31" borderId="0" xfId="0" quotePrefix="1" applyFont="1" applyFill="1" applyBorder="1" applyAlignment="1">
      <alignment horizontal="left"/>
    </xf>
    <xf numFmtId="0" fontId="43" fillId="31" borderId="0" xfId="0" applyFont="1" applyFill="1" applyAlignment="1">
      <alignment horizontal="center"/>
    </xf>
    <xf numFmtId="0" fontId="52" fillId="31" borderId="0" xfId="0" applyFont="1" applyFill="1" applyBorder="1"/>
    <xf numFmtId="0" fontId="53" fillId="31" borderId="0" xfId="0" applyNumberFormat="1" applyFont="1" applyFill="1" applyAlignment="1">
      <alignment horizontal="center" vertical="center"/>
    </xf>
    <xf numFmtId="0" fontId="39" fillId="0" borderId="0" xfId="7" applyFont="1" applyFill="1"/>
    <xf numFmtId="0" fontId="45" fillId="35" borderId="14" xfId="0" applyFont="1" applyFill="1" applyBorder="1" applyAlignment="1">
      <alignment horizontal="center" wrapText="1"/>
    </xf>
    <xf numFmtId="0" fontId="47" fillId="36" borderId="14" xfId="7" applyFont="1" applyFill="1" applyBorder="1" applyAlignment="1">
      <alignment horizontal="center"/>
    </xf>
    <xf numFmtId="176" fontId="47" fillId="36" borderId="14" xfId="7" applyNumberFormat="1" applyFont="1" applyFill="1" applyBorder="1" applyAlignment="1">
      <alignment horizontal="center"/>
    </xf>
    <xf numFmtId="164" fontId="47" fillId="36" borderId="14" xfId="5" applyFont="1" applyFill="1" applyBorder="1" applyAlignment="1">
      <alignment horizontal="center"/>
    </xf>
    <xf numFmtId="164" fontId="49" fillId="3" borderId="14" xfId="5" applyNumberFormat="1" applyFont="1" applyFill="1" applyBorder="1" applyAlignment="1">
      <alignment horizontal="center"/>
    </xf>
    <xf numFmtId="17" fontId="49" fillId="3" borderId="14" xfId="5" applyNumberFormat="1" applyFont="1" applyFill="1" applyBorder="1" applyAlignment="1">
      <alignment horizontal="center"/>
    </xf>
    <xf numFmtId="164" fontId="47" fillId="34" borderId="14" xfId="2" applyFont="1" applyFill="1" applyBorder="1" applyAlignment="1">
      <alignment horizontal="center" vertical="center"/>
    </xf>
    <xf numFmtId="164" fontId="47" fillId="34" borderId="14" xfId="2" applyNumberFormat="1" applyFont="1" applyFill="1" applyBorder="1" applyAlignment="1">
      <alignment horizontal="center" vertical="center"/>
    </xf>
    <xf numFmtId="0" fontId="39" fillId="0" borderId="83" xfId="7" applyNumberFormat="1" applyFont="1" applyFill="1" applyBorder="1" applyAlignment="1">
      <alignment vertical="center"/>
    </xf>
    <xf numFmtId="0" fontId="39" fillId="0" borderId="83" xfId="7" quotePrefix="1" applyNumberFormat="1" applyFont="1" applyFill="1" applyBorder="1" applyAlignment="1">
      <alignment vertical="center"/>
    </xf>
    <xf numFmtId="0" fontId="39" fillId="0" borderId="83" xfId="7" applyNumberFormat="1" applyFont="1" applyFill="1" applyBorder="1" applyAlignment="1">
      <alignment horizontal="center" vertical="center"/>
    </xf>
    <xf numFmtId="0" fontId="39" fillId="0" borderId="83" xfId="41" applyNumberFormat="1" applyFont="1" applyFill="1" applyBorder="1" applyAlignment="1">
      <alignment horizontal="left" vertical="center"/>
    </xf>
    <xf numFmtId="9" fontId="39" fillId="0" borderId="83" xfId="41" applyNumberFormat="1" applyFont="1" applyFill="1" applyBorder="1" applyAlignment="1">
      <alignment horizontal="center" vertical="center"/>
    </xf>
    <xf numFmtId="175" fontId="39" fillId="0" borderId="83" xfId="41" applyNumberFormat="1" applyFont="1" applyFill="1" applyBorder="1" applyAlignment="1">
      <alignment horizontal="center" vertical="center"/>
    </xf>
    <xf numFmtId="174" fontId="39" fillId="0" borderId="83" xfId="41" applyNumberFormat="1" applyFont="1" applyFill="1" applyBorder="1" applyAlignment="1">
      <alignment horizontal="right" vertical="center"/>
    </xf>
    <xf numFmtId="3" fontId="39" fillId="0" borderId="83" xfId="41" applyNumberFormat="1" applyFont="1" applyFill="1" applyBorder="1" applyAlignment="1">
      <alignment horizontal="right" vertical="center"/>
    </xf>
    <xf numFmtId="176" fontId="39" fillId="0" borderId="83" xfId="41" applyNumberFormat="1" applyFont="1" applyFill="1" applyBorder="1" applyAlignment="1">
      <alignment horizontal="right" vertical="center"/>
    </xf>
    <xf numFmtId="164" fontId="39" fillId="0" borderId="83" xfId="5" applyNumberFormat="1" applyFont="1" applyFill="1" applyBorder="1" applyAlignment="1">
      <alignment horizontal="right" vertical="center"/>
    </xf>
    <xf numFmtId="164" fontId="39" fillId="0" borderId="83" xfId="11" applyNumberFormat="1" applyFont="1" applyFill="1" applyBorder="1" applyAlignment="1">
      <alignment vertical="center"/>
    </xf>
    <xf numFmtId="3" fontId="39" fillId="0" borderId="83" xfId="11" applyNumberFormat="1" applyFont="1" applyFill="1" applyBorder="1" applyAlignment="1">
      <alignment vertical="center"/>
    </xf>
    <xf numFmtId="0" fontId="35" fillId="0" borderId="83" xfId="0" applyFont="1" applyFill="1" applyBorder="1" applyAlignment="1">
      <alignment horizontal="center" vertical="center"/>
    </xf>
    <xf numFmtId="164" fontId="35" fillId="0" borderId="83" xfId="0" applyNumberFormat="1" applyFont="1" applyFill="1" applyBorder="1" applyAlignment="1">
      <alignment horizontal="center" vertical="center"/>
    </xf>
    <xf numFmtId="3" fontId="39" fillId="0" borderId="83" xfId="0" applyNumberFormat="1" applyFont="1" applyFill="1" applyBorder="1" applyAlignment="1">
      <alignment vertical="center"/>
    </xf>
    <xf numFmtId="0" fontId="35" fillId="0" borderId="17" xfId="7" applyNumberFormat="1" applyFont="1" applyFill="1" applyBorder="1" applyAlignment="1">
      <alignment horizontal="center"/>
    </xf>
    <xf numFmtId="0" fontId="35" fillId="0" borderId="19" xfId="7" applyNumberFormat="1" applyFont="1" applyFill="1" applyBorder="1" applyAlignment="1">
      <alignment horizontal="center"/>
    </xf>
    <xf numFmtId="176" fontId="35" fillId="0" borderId="19" xfId="7" applyNumberFormat="1" applyFont="1" applyFill="1" applyBorder="1" applyAlignment="1">
      <alignment horizontal="center"/>
    </xf>
    <xf numFmtId="164" fontId="35" fillId="0" borderId="19" xfId="7" applyNumberFormat="1" applyFont="1" applyFill="1" applyBorder="1" applyAlignment="1">
      <alignment horizontal="center"/>
    </xf>
    <xf numFmtId="0" fontId="35" fillId="0" borderId="19" xfId="7" applyFont="1" applyFill="1" applyBorder="1" applyAlignment="1">
      <alignment horizontal="center" vertical="top"/>
    </xf>
    <xf numFmtId="164" fontId="58" fillId="3" borderId="0" xfId="5" applyFont="1" applyFill="1" applyBorder="1" applyAlignment="1">
      <alignment vertical="center"/>
    </xf>
    <xf numFmtId="0" fontId="58" fillId="3" borderId="0" xfId="7" applyFont="1" applyFill="1" applyBorder="1" applyAlignment="1">
      <alignment horizontal="left"/>
    </xf>
    <xf numFmtId="176" fontId="58" fillId="3" borderId="0" xfId="7" applyNumberFormat="1" applyFont="1" applyFill="1" applyBorder="1" applyAlignment="1">
      <alignment horizontal="center"/>
    </xf>
    <xf numFmtId="0" fontId="47" fillId="37" borderId="15" xfId="7" applyFont="1" applyFill="1" applyBorder="1" applyAlignment="1">
      <alignment horizontal="center"/>
    </xf>
    <xf numFmtId="0" fontId="48" fillId="37" borderId="46" xfId="0" applyFont="1" applyFill="1" applyBorder="1" applyAlignment="1">
      <alignment horizontal="center"/>
    </xf>
    <xf numFmtId="0" fontId="47" fillId="37" borderId="46" xfId="7" applyFont="1" applyFill="1" applyBorder="1" applyAlignment="1">
      <alignment horizontal="center" vertical="center"/>
    </xf>
    <xf numFmtId="0" fontId="47" fillId="37" borderId="46" xfId="7" applyFont="1" applyFill="1" applyBorder="1" applyAlignment="1">
      <alignment horizontal="center"/>
    </xf>
    <xf numFmtId="0" fontId="41" fillId="37" borderId="46" xfId="7" applyFont="1" applyFill="1" applyBorder="1" applyAlignment="1">
      <alignment horizontal="center"/>
    </xf>
    <xf numFmtId="0" fontId="47" fillId="37" borderId="46" xfId="7" applyNumberFormat="1" applyFont="1" applyFill="1" applyBorder="1" applyAlignment="1">
      <alignment horizontal="center"/>
    </xf>
    <xf numFmtId="164" fontId="47" fillId="37" borderId="46" xfId="5" applyFont="1" applyFill="1" applyBorder="1" applyAlignment="1">
      <alignment horizontal="center"/>
    </xf>
    <xf numFmtId="0" fontId="56" fillId="37" borderId="46" xfId="7" applyFont="1" applyFill="1" applyBorder="1" applyAlignment="1">
      <alignment horizontal="center" wrapText="1"/>
    </xf>
    <xf numFmtId="164" fontId="47" fillId="37" borderId="14" xfId="5" applyFont="1" applyFill="1" applyBorder="1" applyAlignment="1">
      <alignment horizontal="center"/>
    </xf>
    <xf numFmtId="0" fontId="47" fillId="37" borderId="14" xfId="7" applyFont="1" applyFill="1" applyBorder="1" applyAlignment="1">
      <alignment horizontal="center" vertical="center" wrapText="1"/>
    </xf>
    <xf numFmtId="0" fontId="47" fillId="37" borderId="14" xfId="7" applyFont="1" applyFill="1" applyBorder="1" applyAlignment="1">
      <alignment horizontal="center"/>
    </xf>
    <xf numFmtId="0" fontId="47" fillId="37" borderId="14" xfId="7" applyFont="1" applyFill="1" applyBorder="1" applyAlignment="1">
      <alignment horizontal="center" wrapText="1"/>
    </xf>
    <xf numFmtId="0" fontId="47" fillId="37" borderId="14" xfId="7" applyNumberFormat="1" applyFont="1" applyFill="1" applyBorder="1" applyAlignment="1">
      <alignment horizontal="center"/>
    </xf>
    <xf numFmtId="0" fontId="47" fillId="37" borderId="14" xfId="7" applyFont="1" applyFill="1" applyBorder="1" applyAlignment="1">
      <alignment horizontal="center" vertical="center"/>
    </xf>
    <xf numFmtId="0" fontId="47" fillId="37" borderId="76" xfId="7" applyFont="1" applyFill="1" applyBorder="1" applyAlignment="1">
      <alignment horizontal="center"/>
    </xf>
    <xf numFmtId="0" fontId="48" fillId="37" borderId="14" xfId="0" applyFont="1" applyFill="1" applyBorder="1" applyAlignment="1">
      <alignment horizontal="center" vertical="center"/>
    </xf>
    <xf numFmtId="177" fontId="39" fillId="0" borderId="0" xfId="63" applyNumberFormat="1" applyFont="1" applyAlignment="1">
      <alignment vertical="center"/>
    </xf>
    <xf numFmtId="9" fontId="39" fillId="0" borderId="0" xfId="63" applyNumberFormat="1" applyFont="1" applyAlignment="1">
      <alignment vertical="center"/>
    </xf>
    <xf numFmtId="9" fontId="39" fillId="0" borderId="0" xfId="0" applyNumberFormat="1" applyFont="1" applyAlignment="1">
      <alignment vertical="center"/>
    </xf>
    <xf numFmtId="164" fontId="39" fillId="0" borderId="0" xfId="2" applyNumberFormat="1" applyFont="1" applyAlignment="1">
      <alignment vertical="center"/>
    </xf>
    <xf numFmtId="0" fontId="43" fillId="0" borderId="84" xfId="0" applyFont="1" applyBorder="1"/>
    <xf numFmtId="0" fontId="43" fillId="0" borderId="85" xfId="0" applyFont="1" applyBorder="1"/>
    <xf numFmtId="0" fontId="43" fillId="0" borderId="64" xfId="0" applyFont="1" applyBorder="1"/>
    <xf numFmtId="0" fontId="43" fillId="0" borderId="0" xfId="0" applyFont="1" applyBorder="1"/>
    <xf numFmtId="164" fontId="36" fillId="3" borderId="14" xfId="2" applyFont="1" applyFill="1" applyBorder="1" applyAlignment="1">
      <alignment vertical="center"/>
    </xf>
    <xf numFmtId="164" fontId="35" fillId="31" borderId="85" xfId="5" applyFont="1" applyFill="1" applyBorder="1"/>
    <xf numFmtId="0" fontId="39" fillId="31" borderId="86" xfId="0" applyFont="1" applyFill="1" applyBorder="1" applyAlignment="1"/>
    <xf numFmtId="164" fontId="35" fillId="31" borderId="87" xfId="2" applyFont="1" applyFill="1" applyBorder="1"/>
    <xf numFmtId="0" fontId="47" fillId="6" borderId="14" xfId="0" applyFont="1" applyFill="1" applyBorder="1" applyAlignment="1">
      <alignment horizontal="center"/>
    </xf>
    <xf numFmtId="164" fontId="47" fillId="6" borderId="14" xfId="2" applyFont="1" applyFill="1" applyBorder="1" applyAlignment="1">
      <alignment horizontal="center"/>
    </xf>
    <xf numFmtId="164" fontId="47" fillId="6" borderId="0" xfId="2" applyFont="1" applyFill="1" applyBorder="1" applyAlignment="1">
      <alignment horizontal="center"/>
    </xf>
    <xf numFmtId="0" fontId="47" fillId="6" borderId="0" xfId="0" applyFont="1" applyFill="1" applyBorder="1" applyAlignment="1">
      <alignment horizontal="center"/>
    </xf>
    <xf numFmtId="0" fontId="48" fillId="6" borderId="5" xfId="0" applyFont="1" applyFill="1" applyBorder="1" applyAlignment="1">
      <alignment horizontal="center"/>
    </xf>
    <xf numFmtId="0" fontId="47" fillId="6" borderId="0" xfId="0" applyFont="1" applyFill="1" applyBorder="1" applyAlignment="1">
      <alignment horizontal="center" vertical="center"/>
    </xf>
    <xf numFmtId="0" fontId="47" fillId="6" borderId="0" xfId="0" applyNumberFormat="1" applyFont="1" applyFill="1" applyBorder="1" applyAlignment="1">
      <alignment horizontal="center"/>
    </xf>
    <xf numFmtId="164" fontId="49" fillId="6" borderId="0" xfId="2" applyNumberFormat="1" applyFont="1" applyFill="1" applyBorder="1" applyAlignment="1">
      <alignment horizontal="center"/>
    </xf>
    <xf numFmtId="17" fontId="49" fillId="6" borderId="0" xfId="2" applyNumberFormat="1" applyFont="1" applyFill="1" applyBorder="1" applyAlignment="1">
      <alignment horizontal="center"/>
    </xf>
    <xf numFmtId="0" fontId="47" fillId="8" borderId="5" xfId="0" applyFont="1" applyFill="1" applyBorder="1" applyAlignment="1">
      <alignment horizontal="center"/>
    </xf>
    <xf numFmtId="0" fontId="35" fillId="0" borderId="5" xfId="0" applyFont="1" applyFill="1" applyBorder="1" applyAlignment="1">
      <alignment horizontal="center"/>
    </xf>
    <xf numFmtId="164" fontId="36" fillId="0" borderId="5" xfId="2" applyNumberFormat="1" applyFont="1" applyFill="1" applyBorder="1" applyAlignment="1">
      <alignment horizontal="center"/>
    </xf>
    <xf numFmtId="0" fontId="35" fillId="0" borderId="4" xfId="0" applyFont="1" applyFill="1" applyBorder="1" applyAlignment="1">
      <alignment horizontal="center"/>
    </xf>
    <xf numFmtId="164" fontId="43" fillId="3" borderId="0" xfId="2" applyFont="1" applyFill="1" applyBorder="1" applyAlignment="1">
      <alignment vertical="center"/>
    </xf>
    <xf numFmtId="164" fontId="35" fillId="6" borderId="0" xfId="2" applyFont="1" applyFill="1" applyBorder="1"/>
    <xf numFmtId="0" fontId="47" fillId="38" borderId="14" xfId="0" applyFont="1" applyFill="1" applyBorder="1" applyAlignment="1">
      <alignment horizontal="center"/>
    </xf>
    <xf numFmtId="164" fontId="47" fillId="38" borderId="14" xfId="2" applyFont="1" applyFill="1" applyBorder="1" applyAlignment="1">
      <alignment horizontal="center"/>
    </xf>
    <xf numFmtId="0" fontId="37" fillId="0" borderId="70" xfId="0" applyFont="1" applyFill="1" applyBorder="1" applyAlignment="1">
      <alignment horizontal="center" vertical="center"/>
    </xf>
    <xf numFmtId="0" fontId="37" fillId="3" borderId="70" xfId="0" applyFont="1" applyFill="1" applyBorder="1" applyAlignment="1">
      <alignment horizontal="center" vertical="center"/>
    </xf>
    <xf numFmtId="0" fontId="38" fillId="0" borderId="70" xfId="0" applyFont="1" applyFill="1" applyBorder="1" applyAlignment="1">
      <alignment vertical="center"/>
    </xf>
    <xf numFmtId="1" fontId="37" fillId="0" borderId="70" xfId="0" applyNumberFormat="1" applyFont="1" applyFill="1" applyBorder="1" applyAlignment="1">
      <alignment horizontal="center" vertical="center"/>
    </xf>
    <xf numFmtId="0" fontId="37" fillId="0" borderId="70" xfId="0" applyNumberFormat="1" applyFont="1" applyFill="1" applyBorder="1" applyAlignment="1">
      <alignment horizontal="center" vertical="center"/>
    </xf>
    <xf numFmtId="0" fontId="37" fillId="0" borderId="70" xfId="0" applyFont="1" applyFill="1" applyBorder="1" applyAlignment="1">
      <alignment horizontal="left" vertical="center"/>
    </xf>
    <xf numFmtId="168" fontId="37" fillId="0" borderId="70" xfId="0" applyNumberFormat="1" applyFont="1" applyFill="1" applyBorder="1" applyAlignment="1">
      <alignment horizontal="center" vertical="center"/>
    </xf>
    <xf numFmtId="164" fontId="37" fillId="0" borderId="70" xfId="3" applyNumberFormat="1" applyFont="1" applyFill="1" applyBorder="1" applyAlignment="1">
      <alignment vertical="center"/>
    </xf>
    <xf numFmtId="169" fontId="37" fillId="0" borderId="70" xfId="0" applyNumberFormat="1" applyFont="1" applyFill="1" applyBorder="1" applyAlignment="1">
      <alignment horizontal="center" vertical="center"/>
    </xf>
    <xf numFmtId="164" fontId="37" fillId="0" borderId="70" xfId="2" applyNumberFormat="1" applyFont="1" applyFill="1" applyBorder="1" applyAlignment="1">
      <alignment vertical="center"/>
    </xf>
    <xf numFmtId="0" fontId="59" fillId="0" borderId="70" xfId="0" applyFont="1" applyFill="1" applyBorder="1" applyAlignment="1">
      <alignment vertical="center"/>
    </xf>
    <xf numFmtId="0" fontId="37" fillId="0" borderId="70" xfId="0" applyFont="1" applyFill="1" applyBorder="1" applyAlignment="1">
      <alignment horizontal="center" vertical="center" wrapText="1"/>
    </xf>
    <xf numFmtId="38" fontId="37" fillId="0" borderId="70" xfId="0" applyNumberFormat="1" applyFont="1" applyFill="1" applyBorder="1" applyAlignment="1">
      <alignment vertical="center" wrapText="1"/>
    </xf>
    <xf numFmtId="168" fontId="37" fillId="0" borderId="70" xfId="0" applyNumberFormat="1" applyFont="1" applyFill="1" applyBorder="1" applyAlignment="1">
      <alignment horizontal="left" vertical="center"/>
    </xf>
    <xf numFmtId="169" fontId="37" fillId="0" borderId="70" xfId="0" applyNumberFormat="1" applyFont="1" applyFill="1" applyBorder="1" applyAlignment="1">
      <alignment horizontal="center" vertical="center" wrapText="1"/>
    </xf>
    <xf numFmtId="164" fontId="37" fillId="0" borderId="70" xfId="5" applyNumberFormat="1" applyFont="1" applyFill="1" applyBorder="1" applyAlignment="1">
      <alignment vertical="center"/>
    </xf>
    <xf numFmtId="3" fontId="37" fillId="0" borderId="70" xfId="1" applyNumberFormat="1" applyFont="1" applyFill="1" applyBorder="1" applyAlignment="1">
      <alignment vertical="center"/>
    </xf>
    <xf numFmtId="37" fontId="37" fillId="0" borderId="70" xfId="3" applyNumberFormat="1" applyFont="1" applyFill="1" applyBorder="1" applyAlignment="1">
      <alignment vertical="center"/>
    </xf>
    <xf numFmtId="164" fontId="38" fillId="0" borderId="70" xfId="2" applyNumberFormat="1" applyFont="1" applyFill="1" applyBorder="1" applyAlignment="1">
      <alignment vertical="center"/>
    </xf>
    <xf numFmtId="3" fontId="37" fillId="0" borderId="70" xfId="4" applyNumberFormat="1" applyFont="1" applyFill="1" applyBorder="1" applyAlignment="1">
      <alignment vertical="center"/>
    </xf>
    <xf numFmtId="164" fontId="37" fillId="0" borderId="70" xfId="6" applyNumberFormat="1" applyFont="1" applyFill="1" applyBorder="1" applyAlignment="1">
      <alignment horizontal="right" vertical="center"/>
    </xf>
    <xf numFmtId="164" fontId="37" fillId="0" borderId="70" xfId="2" applyNumberFormat="1" applyFont="1" applyFill="1" applyBorder="1" applyAlignment="1">
      <alignment horizontal="right" vertical="center"/>
    </xf>
    <xf numFmtId="0" fontId="37" fillId="3" borderId="70" xfId="0" applyNumberFormat="1" applyFont="1" applyFill="1" applyBorder="1" applyAlignment="1">
      <alignment horizontal="center" vertical="center"/>
    </xf>
    <xf numFmtId="0" fontId="38" fillId="2" borderId="70" xfId="0" applyFont="1" applyFill="1" applyBorder="1" applyAlignment="1">
      <alignment vertical="center"/>
    </xf>
    <xf numFmtId="1" fontId="37" fillId="2" borderId="70" xfId="0" applyNumberFormat="1" applyFont="1" applyFill="1" applyBorder="1" applyAlignment="1">
      <alignment horizontal="center" vertical="center"/>
    </xf>
    <xf numFmtId="0" fontId="59" fillId="0" borderId="70" xfId="0" applyFont="1" applyFill="1" applyBorder="1" applyAlignment="1">
      <alignment horizontal="center" vertical="center"/>
    </xf>
    <xf numFmtId="1" fontId="59" fillId="0" borderId="70" xfId="0" applyNumberFormat="1" applyFont="1" applyFill="1" applyBorder="1" applyAlignment="1">
      <alignment horizontal="center" vertical="center"/>
    </xf>
    <xf numFmtId="0" fontId="59" fillId="0" borderId="70" xfId="0" applyNumberFormat="1" applyFont="1" applyFill="1" applyBorder="1" applyAlignment="1">
      <alignment horizontal="center" vertical="center"/>
    </xf>
    <xf numFmtId="168" fontId="59" fillId="0" borderId="70" xfId="0" applyNumberFormat="1" applyFont="1" applyFill="1" applyBorder="1" applyAlignment="1">
      <alignment horizontal="center" vertical="center"/>
    </xf>
    <xf numFmtId="164" fontId="59" fillId="0" borderId="70" xfId="1" applyNumberFormat="1" applyFont="1" applyFill="1" applyBorder="1" applyAlignment="1">
      <alignment vertical="center"/>
    </xf>
    <xf numFmtId="3" fontId="59" fillId="0" borderId="70" xfId="0" applyNumberFormat="1" applyFont="1" applyFill="1" applyBorder="1" applyAlignment="1">
      <alignment horizontal="left" vertical="center"/>
    </xf>
    <xf numFmtId="169" fontId="59" fillId="0" borderId="70" xfId="0" applyNumberFormat="1" applyFont="1" applyFill="1" applyBorder="1" applyAlignment="1">
      <alignment horizontal="center" vertical="center"/>
    </xf>
    <xf numFmtId="170" fontId="59" fillId="0" borderId="70" xfId="3" applyNumberFormat="1" applyFont="1" applyFill="1" applyBorder="1" applyAlignment="1">
      <alignment vertical="center"/>
    </xf>
    <xf numFmtId="0" fontId="39" fillId="6" borderId="70" xfId="0" applyFont="1" applyFill="1" applyBorder="1" applyAlignment="1">
      <alignment vertical="center"/>
    </xf>
    <xf numFmtId="0" fontId="35" fillId="6" borderId="70" xfId="0" applyNumberFormat="1" applyFont="1" applyFill="1" applyBorder="1" applyAlignment="1">
      <alignment horizontal="center" vertical="center"/>
    </xf>
    <xf numFmtId="0" fontId="52" fillId="6" borderId="70" xfId="0" applyFont="1" applyFill="1" applyBorder="1" applyAlignment="1">
      <alignment vertical="center"/>
    </xf>
    <xf numFmtId="0" fontId="39" fillId="0" borderId="70" xfId="0" applyFont="1" applyBorder="1" applyAlignment="1">
      <alignment vertical="center"/>
    </xf>
    <xf numFmtId="1" fontId="43" fillId="0" borderId="0" xfId="86" quotePrefix="1" applyNumberFormat="1" applyFont="1" applyFill="1" applyBorder="1" applyAlignment="1">
      <alignment horizontal="center" vertical="center"/>
    </xf>
    <xf numFmtId="164" fontId="36" fillId="3" borderId="61" xfId="2" applyFont="1" applyFill="1" applyBorder="1" applyAlignment="1">
      <alignment vertical="center"/>
    </xf>
    <xf numFmtId="0" fontId="47" fillId="6" borderId="14" xfId="0" applyFont="1" applyFill="1" applyBorder="1" applyAlignment="1">
      <alignment horizontal="center"/>
    </xf>
    <xf numFmtId="1" fontId="37" fillId="0" borderId="68" xfId="60" applyNumberFormat="1" applyFont="1" applyBorder="1" applyAlignment="1">
      <alignment horizontal="center" vertical="center"/>
    </xf>
    <xf numFmtId="1" fontId="37" fillId="2" borderId="68" xfId="60" applyNumberFormat="1" applyFont="1" applyFill="1" applyBorder="1" applyAlignment="1">
      <alignment horizontal="center" vertical="center"/>
    </xf>
    <xf numFmtId="41" fontId="37" fillId="2" borderId="68" xfId="0" applyNumberFormat="1" applyFont="1" applyFill="1" applyBorder="1" applyAlignment="1">
      <alignment horizontal="center" vertical="center"/>
    </xf>
    <xf numFmtId="3" fontId="37" fillId="0" borderId="68" xfId="4" applyNumberFormat="1" applyFont="1" applyFill="1" applyBorder="1" applyAlignment="1">
      <alignment horizontal="center" vertical="center"/>
    </xf>
    <xf numFmtId="0" fontId="45" fillId="0" borderId="0" xfId="7" applyFont="1" applyAlignment="1"/>
    <xf numFmtId="0" fontId="45" fillId="0" borderId="0" xfId="7" applyFont="1" applyBorder="1" applyAlignment="1"/>
    <xf numFmtId="0" fontId="47" fillId="6" borderId="2" xfId="0" applyFont="1" applyFill="1" applyBorder="1" applyAlignment="1">
      <alignment horizontal="center"/>
    </xf>
    <xf numFmtId="0" fontId="47" fillId="6" borderId="22" xfId="0" applyFont="1" applyFill="1" applyBorder="1" applyAlignment="1">
      <alignment vertical="center"/>
    </xf>
    <xf numFmtId="0" fontId="47" fillId="6" borderId="23" xfId="0" applyFont="1" applyFill="1" applyBorder="1" applyAlignment="1">
      <alignment vertical="center"/>
    </xf>
    <xf numFmtId="0" fontId="47" fillId="6" borderId="1" xfId="0" applyNumberFormat="1" applyFont="1" applyFill="1" applyBorder="1" applyAlignment="1">
      <alignment horizontal="center"/>
    </xf>
    <xf numFmtId="0" fontId="47" fillId="6" borderId="2" xfId="0" applyFont="1" applyFill="1" applyBorder="1" applyAlignment="1">
      <alignment horizontal="center" vertical="center"/>
    </xf>
    <xf numFmtId="164" fontId="47" fillId="6" borderId="2" xfId="2" applyFont="1" applyFill="1" applyBorder="1" applyAlignment="1">
      <alignment horizontal="center"/>
    </xf>
    <xf numFmtId="0" fontId="47" fillId="6" borderId="7" xfId="0" applyFont="1" applyFill="1" applyBorder="1" applyAlignment="1">
      <alignment horizontal="center"/>
    </xf>
    <xf numFmtId="0" fontId="47" fillId="6" borderId="17" xfId="0" applyFont="1" applyFill="1" applyBorder="1" applyAlignment="1">
      <alignment horizontal="center"/>
    </xf>
    <xf numFmtId="0" fontId="47" fillId="6" borderId="18" xfId="0" applyFont="1" applyFill="1" applyBorder="1" applyAlignment="1">
      <alignment horizontal="center"/>
    </xf>
    <xf numFmtId="0" fontId="47" fillId="6" borderId="10" xfId="0" applyNumberFormat="1" applyFont="1" applyFill="1" applyBorder="1" applyAlignment="1">
      <alignment horizontal="center"/>
    </xf>
    <xf numFmtId="0" fontId="47" fillId="6" borderId="7" xfId="0" applyFont="1" applyFill="1" applyBorder="1" applyAlignment="1">
      <alignment horizontal="center" vertical="center"/>
    </xf>
    <xf numFmtId="164" fontId="47" fillId="6" borderId="7" xfId="2" applyFont="1" applyFill="1" applyBorder="1" applyAlignment="1">
      <alignment horizontal="center"/>
    </xf>
    <xf numFmtId="0" fontId="47" fillId="6" borderId="19" xfId="0" applyFont="1" applyFill="1" applyBorder="1" applyAlignment="1">
      <alignment horizontal="center"/>
    </xf>
    <xf numFmtId="0" fontId="47" fillId="6" borderId="20" xfId="0" applyFont="1" applyFill="1" applyBorder="1" applyAlignment="1">
      <alignment horizontal="center"/>
    </xf>
    <xf numFmtId="164" fontId="47" fillId="6" borderId="17" xfId="2" applyFont="1" applyFill="1" applyBorder="1" applyAlignment="1">
      <alignment horizontal="center"/>
    </xf>
    <xf numFmtId="164" fontId="49" fillId="3" borderId="37" xfId="2" applyNumberFormat="1" applyFont="1" applyFill="1" applyBorder="1" applyAlignment="1">
      <alignment horizontal="center"/>
    </xf>
    <xf numFmtId="17" fontId="49" fillId="3" borderId="37" xfId="2" applyNumberFormat="1" applyFont="1" applyFill="1" applyBorder="1" applyAlignment="1">
      <alignment horizontal="center"/>
    </xf>
    <xf numFmtId="164" fontId="47" fillId="6" borderId="19" xfId="2" applyFont="1" applyFill="1" applyBorder="1" applyAlignment="1">
      <alignment horizontal="center"/>
    </xf>
    <xf numFmtId="164" fontId="47" fillId="6" borderId="18" xfId="2" applyFont="1" applyFill="1" applyBorder="1" applyAlignment="1">
      <alignment horizontal="center"/>
    </xf>
    <xf numFmtId="0" fontId="47" fillId="8" borderId="37" xfId="0" applyFont="1" applyFill="1" applyBorder="1" applyAlignment="1">
      <alignment horizontal="center"/>
    </xf>
    <xf numFmtId="164" fontId="48" fillId="11" borderId="37" xfId="2" applyNumberFormat="1" applyFont="1" applyFill="1" applyBorder="1" applyAlignment="1">
      <alignment horizontal="center"/>
    </xf>
    <xf numFmtId="17" fontId="48" fillId="11" borderId="37" xfId="2" applyNumberFormat="1" applyFont="1" applyFill="1" applyBorder="1" applyAlignment="1">
      <alignment horizontal="center"/>
    </xf>
    <xf numFmtId="0" fontId="47" fillId="8" borderId="38" xfId="0" applyFont="1" applyFill="1" applyBorder="1" applyAlignment="1">
      <alignment horizontal="center"/>
    </xf>
    <xf numFmtId="0" fontId="39" fillId="6" borderId="5" xfId="0" applyFont="1" applyFill="1" applyBorder="1"/>
    <xf numFmtId="0" fontId="35" fillId="6" borderId="21" xfId="0" applyNumberFormat="1" applyFont="1" applyFill="1" applyBorder="1" applyAlignment="1">
      <alignment horizontal="center"/>
    </xf>
    <xf numFmtId="0" fontId="35" fillId="6" borderId="7" xfId="0" applyNumberFormat="1" applyFont="1" applyFill="1" applyBorder="1" applyAlignment="1">
      <alignment horizontal="center"/>
    </xf>
    <xf numFmtId="0" fontId="35" fillId="6" borderId="3" xfId="0" applyNumberFormat="1" applyFont="1" applyFill="1" applyBorder="1" applyAlignment="1">
      <alignment horizontal="center"/>
    </xf>
    <xf numFmtId="164" fontId="35" fillId="6" borderId="6" xfId="5" applyFont="1" applyFill="1" applyBorder="1"/>
    <xf numFmtId="0" fontId="39" fillId="3" borderId="5" xfId="0" applyFont="1" applyFill="1" applyBorder="1"/>
    <xf numFmtId="0" fontId="39" fillId="3" borderId="0" xfId="0" applyFont="1" applyFill="1" applyBorder="1"/>
    <xf numFmtId="0" fontId="35" fillId="3" borderId="0" xfId="0" applyNumberFormat="1" applyFont="1" applyFill="1" applyAlignment="1">
      <alignment horizontal="center" vertical="center"/>
    </xf>
    <xf numFmtId="164" fontId="35" fillId="3" borderId="0" xfId="2" applyFont="1" applyFill="1" applyBorder="1" applyAlignment="1">
      <alignment horizontal="center" vertical="center"/>
    </xf>
    <xf numFmtId="0" fontId="39" fillId="3" borderId="0" xfId="0" applyFont="1" applyFill="1" applyBorder="1" applyAlignment="1">
      <alignment horizontal="center"/>
    </xf>
    <xf numFmtId="164" fontId="39" fillId="3" borderId="0" xfId="2" applyFont="1" applyFill="1" applyBorder="1"/>
    <xf numFmtId="0" fontId="39" fillId="3" borderId="0" xfId="0" applyFont="1" applyFill="1" applyBorder="1" applyAlignment="1">
      <alignment horizontal="left"/>
    </xf>
    <xf numFmtId="164" fontId="35" fillId="6" borderId="8" xfId="2" applyFont="1" applyFill="1" applyBorder="1"/>
    <xf numFmtId="164" fontId="39" fillId="5" borderId="14" xfId="2" applyNumberFormat="1" applyFont="1" applyFill="1" applyBorder="1" applyAlignment="1">
      <alignment vertical="center"/>
    </xf>
    <xf numFmtId="0" fontId="37" fillId="0" borderId="88" xfId="0" applyFont="1" applyFill="1" applyBorder="1" applyAlignment="1">
      <alignment horizontal="center" vertical="center"/>
    </xf>
    <xf numFmtId="0" fontId="37" fillId="0" borderId="89" xfId="0" applyFont="1" applyFill="1" applyBorder="1" applyAlignment="1">
      <alignment horizontal="center" vertical="center"/>
    </xf>
    <xf numFmtId="0" fontId="37" fillId="3" borderId="89" xfId="0" applyFont="1" applyFill="1" applyBorder="1" applyAlignment="1">
      <alignment horizontal="center" vertical="center"/>
    </xf>
    <xf numFmtId="0" fontId="37" fillId="0" borderId="89" xfId="0" applyFont="1" applyFill="1" applyBorder="1" applyAlignment="1">
      <alignment vertical="center"/>
    </xf>
    <xf numFmtId="49" fontId="37" fillId="0" borderId="90" xfId="0" applyNumberFormat="1" applyFont="1" applyFill="1" applyBorder="1" applyAlignment="1">
      <alignment vertical="center"/>
    </xf>
    <xf numFmtId="0" fontId="37" fillId="0" borderId="89" xfId="0" applyNumberFormat="1" applyFont="1" applyFill="1" applyBorder="1" applyAlignment="1">
      <alignment horizontal="center" vertical="center"/>
    </xf>
    <xf numFmtId="0" fontId="37" fillId="0" borderId="89" xfId="0" applyFont="1" applyFill="1" applyBorder="1" applyAlignment="1">
      <alignment horizontal="left" vertical="center"/>
    </xf>
    <xf numFmtId="168" fontId="37" fillId="0" borderId="89" xfId="0" applyNumberFormat="1" applyFont="1" applyFill="1" applyBorder="1" applyAlignment="1">
      <alignment horizontal="center" vertical="center"/>
    </xf>
    <xf numFmtId="164" fontId="37" fillId="0" borderId="89" xfId="3" applyNumberFormat="1" applyFont="1" applyFill="1" applyBorder="1" applyAlignment="1">
      <alignment vertical="center"/>
    </xf>
    <xf numFmtId="169" fontId="37" fillId="0" borderId="89" xfId="0" applyNumberFormat="1" applyFont="1" applyFill="1" applyBorder="1" applyAlignment="1">
      <alignment horizontal="center" vertical="center"/>
    </xf>
    <xf numFmtId="164" fontId="37" fillId="0" borderId="89" xfId="6" applyNumberFormat="1" applyFont="1" applyFill="1" applyBorder="1" applyAlignment="1">
      <alignment horizontal="right" vertical="center"/>
    </xf>
    <xf numFmtId="164" fontId="39" fillId="0" borderId="89" xfId="2" applyNumberFormat="1" applyFont="1" applyFill="1" applyBorder="1" applyAlignment="1">
      <alignment vertical="center"/>
    </xf>
    <xf numFmtId="164" fontId="39" fillId="0" borderId="91" xfId="2" applyNumberFormat="1" applyFont="1" applyFill="1" applyBorder="1" applyAlignment="1">
      <alignment vertical="center"/>
    </xf>
    <xf numFmtId="0" fontId="37" fillId="0" borderId="92" xfId="0" applyFont="1" applyFill="1" applyBorder="1" applyAlignment="1">
      <alignment horizontal="center" vertical="center"/>
    </xf>
    <xf numFmtId="0" fontId="37" fillId="0" borderId="93" xfId="0" applyFont="1" applyFill="1" applyBorder="1" applyAlignment="1">
      <alignment horizontal="center" vertical="center"/>
    </xf>
    <xf numFmtId="0" fontId="37" fillId="3" borderId="93" xfId="0" applyFont="1" applyFill="1" applyBorder="1" applyAlignment="1">
      <alignment horizontal="center" vertical="center"/>
    </xf>
    <xf numFmtId="0" fontId="37" fillId="0" borderId="93" xfId="0" applyFont="1" applyFill="1" applyBorder="1" applyAlignment="1">
      <alignment vertical="center"/>
    </xf>
    <xf numFmtId="49" fontId="37" fillId="0" borderId="93" xfId="0" applyNumberFormat="1" applyFont="1" applyFill="1" applyBorder="1" applyAlignment="1">
      <alignment vertical="center"/>
    </xf>
    <xf numFmtId="0" fontId="37" fillId="0" borderId="93" xfId="0" applyNumberFormat="1" applyFont="1" applyFill="1" applyBorder="1" applyAlignment="1">
      <alignment horizontal="center" vertical="center"/>
    </xf>
    <xf numFmtId="0" fontId="37" fillId="0" borderId="93" xfId="0" applyFont="1" applyFill="1" applyBorder="1" applyAlignment="1">
      <alignment horizontal="left" vertical="center"/>
    </xf>
    <xf numFmtId="168" fontId="37" fillId="0" borderId="93" xfId="0" applyNumberFormat="1" applyFont="1" applyFill="1" applyBorder="1" applyAlignment="1">
      <alignment horizontal="center" vertical="center"/>
    </xf>
    <xf numFmtId="3" fontId="37" fillId="0" borderId="93" xfId="1" applyNumberFormat="1" applyFont="1" applyFill="1" applyBorder="1" applyAlignment="1">
      <alignment vertical="center"/>
    </xf>
    <xf numFmtId="168" fontId="37" fillId="0" borderId="93" xfId="0" applyNumberFormat="1" applyFont="1" applyFill="1" applyBorder="1" applyAlignment="1">
      <alignment horizontal="left" vertical="center"/>
    </xf>
    <xf numFmtId="169" fontId="37" fillId="0" borderId="93" xfId="0" applyNumberFormat="1" applyFont="1" applyFill="1" applyBorder="1" applyAlignment="1">
      <alignment horizontal="center" vertical="center"/>
    </xf>
    <xf numFmtId="164" fontId="37" fillId="0" borderId="93" xfId="6" applyNumberFormat="1" applyFont="1" applyFill="1" applyBorder="1" applyAlignment="1">
      <alignment horizontal="right" vertical="center"/>
    </xf>
    <xf numFmtId="164" fontId="39" fillId="0" borderId="93" xfId="2" applyNumberFormat="1" applyFont="1" applyFill="1" applyBorder="1" applyAlignment="1">
      <alignment vertical="center"/>
    </xf>
    <xf numFmtId="164" fontId="39" fillId="0" borderId="94" xfId="2" applyNumberFormat="1" applyFont="1" applyFill="1" applyBorder="1" applyAlignment="1">
      <alignment vertical="center"/>
    </xf>
    <xf numFmtId="3" fontId="37" fillId="0" borderId="93" xfId="4" applyNumberFormat="1" applyFont="1" applyFill="1" applyBorder="1" applyAlignment="1">
      <alignment vertical="center"/>
    </xf>
    <xf numFmtId="41" fontId="40" fillId="2" borderId="93" xfId="62" applyNumberFormat="1" applyFont="1" applyFill="1" applyBorder="1" applyAlignment="1">
      <alignment vertical="center"/>
    </xf>
    <xf numFmtId="0" fontId="37" fillId="0" borderId="95" xfId="0" applyFont="1" applyFill="1" applyBorder="1" applyAlignment="1">
      <alignment horizontal="center" vertical="center"/>
    </xf>
    <xf numFmtId="0" fontId="37" fillId="0" borderId="96" xfId="0" applyFont="1" applyFill="1" applyBorder="1" applyAlignment="1">
      <alignment horizontal="center" vertical="center"/>
    </xf>
    <xf numFmtId="0" fontId="37" fillId="3" borderId="96" xfId="0" applyFont="1" applyFill="1" applyBorder="1" applyAlignment="1">
      <alignment horizontal="center" vertical="center"/>
    </xf>
    <xf numFmtId="0" fontId="37" fillId="0" borderId="96" xfId="0" applyFont="1" applyFill="1" applyBorder="1" applyAlignment="1">
      <alignment vertical="center"/>
    </xf>
    <xf numFmtId="49" fontId="37" fillId="0" borderId="96" xfId="0" applyNumberFormat="1" applyFont="1" applyFill="1" applyBorder="1" applyAlignment="1">
      <alignment vertical="center"/>
    </xf>
    <xf numFmtId="0" fontId="37" fillId="0" borderId="96" xfId="0" applyNumberFormat="1" applyFont="1" applyFill="1" applyBorder="1" applyAlignment="1">
      <alignment horizontal="center" vertical="center"/>
    </xf>
    <xf numFmtId="0" fontId="37" fillId="0" borderId="96" xfId="0" applyFont="1" applyFill="1" applyBorder="1" applyAlignment="1">
      <alignment horizontal="left" vertical="center"/>
    </xf>
    <xf numFmtId="168" fontId="37" fillId="0" borderId="96" xfId="0" applyNumberFormat="1" applyFont="1" applyFill="1" applyBorder="1" applyAlignment="1">
      <alignment horizontal="center" vertical="center"/>
    </xf>
    <xf numFmtId="3" fontId="37" fillId="0" borderId="96" xfId="4" applyNumberFormat="1" applyFont="1" applyFill="1" applyBorder="1" applyAlignment="1">
      <alignment vertical="center"/>
    </xf>
    <xf numFmtId="168" fontId="37" fillId="0" borderId="96" xfId="0" applyNumberFormat="1" applyFont="1" applyFill="1" applyBorder="1" applyAlignment="1">
      <alignment horizontal="left" vertical="center"/>
    </xf>
    <xf numFmtId="169" fontId="37" fillId="0" borderId="96" xfId="0" applyNumberFormat="1" applyFont="1" applyFill="1" applyBorder="1" applyAlignment="1">
      <alignment horizontal="center" vertical="center"/>
    </xf>
    <xf numFmtId="164" fontId="37" fillId="0" borderId="96" xfId="6" applyNumberFormat="1" applyFont="1" applyFill="1" applyBorder="1" applyAlignment="1">
      <alignment horizontal="right" vertical="center"/>
    </xf>
    <xf numFmtId="164" fontId="39" fillId="0" borderId="96" xfId="2" applyNumberFormat="1" applyFont="1" applyFill="1" applyBorder="1" applyAlignment="1">
      <alignment vertical="center"/>
    </xf>
    <xf numFmtId="41" fontId="40" fillId="2" borderId="96" xfId="62" applyNumberFormat="1" applyFont="1" applyFill="1" applyBorder="1" applyAlignment="1">
      <alignment vertical="center"/>
    </xf>
    <xf numFmtId="164" fontId="39" fillId="0" borderId="97" xfId="2" applyNumberFormat="1" applyFont="1" applyFill="1" applyBorder="1" applyAlignment="1">
      <alignment vertical="center"/>
    </xf>
    <xf numFmtId="0" fontId="59" fillId="7" borderId="0" xfId="55" applyFont="1" applyFill="1"/>
    <xf numFmtId="0" fontId="60" fillId="7" borderId="0" xfId="55" applyFont="1" applyFill="1" applyAlignment="1">
      <alignment horizontal="left"/>
    </xf>
    <xf numFmtId="0" fontId="49" fillId="7" borderId="0" xfId="55" applyFont="1" applyFill="1" applyAlignment="1">
      <alignment horizontal="left"/>
    </xf>
    <xf numFmtId="0" fontId="49" fillId="7" borderId="0" xfId="55" applyFont="1" applyFill="1" applyAlignment="1">
      <alignment horizontal="center"/>
    </xf>
    <xf numFmtId="164" fontId="49" fillId="7" borderId="0" xfId="55" applyNumberFormat="1" applyFont="1" applyFill="1" applyAlignment="1">
      <alignment horizontal="center"/>
    </xf>
    <xf numFmtId="0" fontId="61" fillId="6" borderId="2" xfId="55" applyFont="1" applyFill="1" applyBorder="1"/>
    <xf numFmtId="0" fontId="61" fillId="6" borderId="2" xfId="55" applyFont="1" applyFill="1" applyBorder="1" applyAlignment="1">
      <alignment horizontal="center"/>
    </xf>
    <xf numFmtId="0" fontId="61" fillId="6" borderId="3" xfId="55" applyFont="1" applyFill="1" applyBorder="1"/>
    <xf numFmtId="0" fontId="61" fillId="6" borderId="29" xfId="55" applyFont="1" applyFill="1" applyBorder="1" applyAlignment="1">
      <alignment horizontal="center"/>
    </xf>
    <xf numFmtId="164" fontId="61" fillId="6" borderId="3" xfId="2" applyFont="1" applyFill="1" applyBorder="1"/>
    <xf numFmtId="164" fontId="61" fillId="6" borderId="29" xfId="2" applyFont="1" applyFill="1" applyBorder="1"/>
    <xf numFmtId="0" fontId="62" fillId="6" borderId="5" xfId="55" applyFont="1" applyFill="1" applyBorder="1" applyAlignment="1">
      <alignment horizontal="center"/>
    </xf>
    <xf numFmtId="0" fontId="62" fillId="6" borderId="0" xfId="55" applyFont="1" applyFill="1" applyBorder="1" applyAlignment="1">
      <alignment horizontal="center" vertical="center"/>
    </xf>
    <xf numFmtId="164" fontId="62" fillId="6" borderId="0" xfId="2" applyFont="1" applyFill="1" applyBorder="1" applyAlignment="1">
      <alignment horizontal="center"/>
    </xf>
    <xf numFmtId="0" fontId="62" fillId="6" borderId="4" xfId="55" applyFont="1" applyFill="1" applyBorder="1" applyAlignment="1">
      <alignment horizontal="center"/>
    </xf>
    <xf numFmtId="0" fontId="62" fillId="6" borderId="6" xfId="55" applyFont="1" applyFill="1" applyBorder="1" applyAlignment="1">
      <alignment horizontal="center"/>
    </xf>
    <xf numFmtId="164" fontId="61" fillId="6" borderId="28" xfId="2" applyFont="1" applyFill="1" applyBorder="1" applyAlignment="1">
      <alignment horizontal="center"/>
    </xf>
    <xf numFmtId="0" fontId="62" fillId="6" borderId="26" xfId="55" applyFont="1" applyFill="1" applyBorder="1" applyAlignment="1">
      <alignment horizontal="center"/>
    </xf>
    <xf numFmtId="164" fontId="62" fillId="6" borderId="4" xfId="2" applyFont="1" applyFill="1" applyBorder="1" applyAlignment="1">
      <alignment horizontal="center"/>
    </xf>
    <xf numFmtId="164" fontId="49" fillId="3" borderId="4" xfId="2" applyFont="1" applyFill="1" applyBorder="1" applyAlignment="1">
      <alignment horizontal="center"/>
    </xf>
    <xf numFmtId="17" fontId="49" fillId="3" borderId="4" xfId="2" applyNumberFormat="1" applyFont="1" applyFill="1" applyBorder="1" applyAlignment="1">
      <alignment horizontal="center"/>
    </xf>
    <xf numFmtId="164" fontId="62" fillId="6" borderId="6" xfId="2" applyFont="1" applyFill="1" applyBorder="1" applyAlignment="1">
      <alignment horizontal="center"/>
    </xf>
    <xf numFmtId="164" fontId="64" fillId="6" borderId="65" xfId="2" applyFont="1" applyFill="1" applyBorder="1" applyAlignment="1">
      <alignment horizontal="center" vertical="center"/>
    </xf>
    <xf numFmtId="0" fontId="59" fillId="6" borderId="5" xfId="55" applyFont="1" applyFill="1" applyBorder="1"/>
    <xf numFmtId="0" fontId="59" fillId="6" borderId="5" xfId="55" applyFont="1" applyFill="1" applyBorder="1" applyAlignment="1">
      <alignment horizontal="center"/>
    </xf>
    <xf numFmtId="0" fontId="59" fillId="6" borderId="0" xfId="55" applyFont="1" applyFill="1" applyBorder="1"/>
    <xf numFmtId="0" fontId="59" fillId="6" borderId="4" xfId="55" applyFont="1" applyFill="1" applyBorder="1"/>
    <xf numFmtId="0" fontId="59" fillId="6" borderId="6" xfId="55" applyFont="1" applyFill="1" applyBorder="1" applyAlignment="1">
      <alignment horizontal="center"/>
    </xf>
    <xf numFmtId="164" fontId="59" fillId="6" borderId="6" xfId="2" applyFont="1" applyFill="1" applyBorder="1"/>
    <xf numFmtId="164" fontId="59" fillId="6" borderId="4" xfId="2" applyFont="1" applyFill="1" applyBorder="1"/>
    <xf numFmtId="0" fontId="61" fillId="6" borderId="0" xfId="55" applyFont="1" applyFill="1"/>
    <xf numFmtId="0" fontId="49" fillId="7" borderId="39" xfId="55" applyNumberFormat="1" applyFont="1" applyFill="1" applyBorder="1" applyAlignment="1">
      <alignment horizontal="center"/>
    </xf>
    <xf numFmtId="0" fontId="49" fillId="7" borderId="42" xfId="55" applyNumberFormat="1" applyFont="1" applyFill="1" applyBorder="1" applyAlignment="1"/>
    <xf numFmtId="0" fontId="49" fillId="7" borderId="42" xfId="55" applyNumberFormat="1" applyFont="1" applyFill="1" applyBorder="1" applyAlignment="1">
      <alignment horizontal="center"/>
    </xf>
    <xf numFmtId="0" fontId="49" fillId="7" borderId="40" xfId="55" applyNumberFormat="1" applyFont="1" applyFill="1" applyBorder="1" applyAlignment="1">
      <alignment horizontal="center"/>
    </xf>
    <xf numFmtId="164" fontId="49" fillId="7" borderId="42" xfId="2" applyNumberFormat="1" applyFont="1" applyFill="1" applyBorder="1" applyAlignment="1">
      <alignment horizontal="center"/>
    </xf>
    <xf numFmtId="164" fontId="49" fillId="7" borderId="43" xfId="2" applyNumberFormat="1" applyFont="1" applyFill="1" applyBorder="1" applyAlignment="1">
      <alignment horizontal="center"/>
    </xf>
    <xf numFmtId="0" fontId="59" fillId="0" borderId="36" xfId="55" applyNumberFormat="1" applyFont="1" applyFill="1" applyBorder="1" applyAlignment="1">
      <alignment horizontal="center" vertical="center"/>
    </xf>
    <xf numFmtId="1" fontId="59" fillId="0" borderId="36" xfId="55" applyNumberFormat="1" applyFont="1" applyFill="1" applyBorder="1" applyAlignment="1">
      <alignment horizontal="center" vertical="center"/>
    </xf>
    <xf numFmtId="15" fontId="59" fillId="0" borderId="36" xfId="55" applyNumberFormat="1" applyFont="1" applyFill="1" applyBorder="1" applyAlignment="1">
      <alignment horizontal="center" vertical="center"/>
    </xf>
    <xf numFmtId="164" fontId="59" fillId="0" borderId="36" xfId="3" applyNumberFormat="1" applyFont="1" applyFill="1" applyBorder="1" applyAlignment="1">
      <alignment vertical="center"/>
    </xf>
    <xf numFmtId="3" fontId="59" fillId="0" borderId="36" xfId="55" applyNumberFormat="1" applyFont="1" applyFill="1" applyBorder="1" applyAlignment="1">
      <alignment horizontal="right" vertical="center"/>
    </xf>
    <xf numFmtId="169" fontId="59" fillId="0" borderId="36" xfId="55" applyNumberFormat="1" applyFont="1" applyFill="1" applyBorder="1" applyAlignment="1">
      <alignment horizontal="right" vertical="center"/>
    </xf>
    <xf numFmtId="170" fontId="59" fillId="0" borderId="36" xfId="55" applyNumberFormat="1" applyFont="1" applyFill="1" applyBorder="1" applyAlignment="1">
      <alignment horizontal="center" vertical="center"/>
    </xf>
    <xf numFmtId="3" fontId="59" fillId="0" borderId="41" xfId="55" applyNumberFormat="1" applyFont="1" applyFill="1" applyBorder="1" applyAlignment="1">
      <alignment horizontal="right" vertical="center"/>
    </xf>
    <xf numFmtId="0" fontId="49" fillId="6" borderId="36" xfId="55" applyFont="1" applyFill="1" applyBorder="1"/>
    <xf numFmtId="0" fontId="49" fillId="6" borderId="62" xfId="55" applyFont="1" applyFill="1" applyBorder="1"/>
    <xf numFmtId="0" fontId="49" fillId="6" borderId="63" xfId="55" applyFont="1" applyFill="1" applyBorder="1"/>
    <xf numFmtId="0" fontId="65" fillId="6" borderId="64" xfId="55" applyFont="1" applyFill="1" applyBorder="1" applyAlignment="1"/>
    <xf numFmtId="0" fontId="65" fillId="6" borderId="0" xfId="55" applyFont="1" applyFill="1" applyBorder="1" applyAlignment="1"/>
    <xf numFmtId="0" fontId="65" fillId="19" borderId="27" xfId="55" applyFont="1" applyFill="1" applyBorder="1" applyAlignment="1"/>
    <xf numFmtId="0" fontId="65" fillId="19" borderId="53" xfId="55" applyFont="1" applyFill="1" applyBorder="1" applyAlignment="1"/>
    <xf numFmtId="0" fontId="59" fillId="19" borderId="53" xfId="55" applyFont="1" applyFill="1" applyBorder="1"/>
    <xf numFmtId="0" fontId="66" fillId="19" borderId="54" xfId="55" applyFont="1" applyFill="1" applyBorder="1"/>
    <xf numFmtId="172" fontId="49" fillId="3" borderId="14" xfId="55" applyNumberFormat="1" applyFont="1" applyFill="1" applyBorder="1" applyAlignment="1">
      <alignment horizontal="right" vertical="center"/>
    </xf>
    <xf numFmtId="0" fontId="49" fillId="6" borderId="58" xfId="55" applyFont="1" applyFill="1" applyBorder="1" applyAlignment="1">
      <alignment horizontal="center" vertical="center"/>
    </xf>
    <xf numFmtId="0" fontId="49" fillId="6" borderId="66" xfId="55" applyFont="1" applyFill="1" applyBorder="1" applyAlignment="1">
      <alignment horizontal="center" vertical="center"/>
    </xf>
    <xf numFmtId="0" fontId="49" fillId="6" borderId="59" xfId="55" applyFont="1" applyFill="1" applyBorder="1" applyAlignment="1">
      <alignment horizontal="center" vertical="center"/>
    </xf>
    <xf numFmtId="0" fontId="59" fillId="6" borderId="0" xfId="55" applyFont="1" applyFill="1"/>
    <xf numFmtId="0" fontId="59" fillId="7" borderId="0" xfId="55" applyFont="1" applyFill="1" applyBorder="1" applyAlignment="1">
      <alignment vertical="center"/>
    </xf>
    <xf numFmtId="0" fontId="49" fillId="7" borderId="0" xfId="55" applyFont="1" applyFill="1" applyBorder="1" applyAlignment="1">
      <alignment horizontal="center" vertical="center"/>
    </xf>
    <xf numFmtId="0" fontId="59" fillId="7" borderId="0" xfId="55" applyFont="1" applyFill="1" applyBorder="1" applyAlignment="1">
      <alignment horizontal="center" vertical="center"/>
    </xf>
    <xf numFmtId="164" fontId="49" fillId="7" borderId="0" xfId="2" applyFont="1" applyFill="1" applyBorder="1" applyAlignment="1">
      <alignment vertical="center"/>
    </xf>
    <xf numFmtId="164" fontId="49" fillId="7" borderId="0" xfId="2" applyFont="1" applyFill="1" applyAlignment="1">
      <alignment horizontal="center"/>
    </xf>
    <xf numFmtId="0" fontId="59" fillId="7" borderId="0" xfId="55" applyFont="1" applyFill="1" applyAlignment="1">
      <alignment horizontal="center"/>
    </xf>
    <xf numFmtId="164" fontId="59" fillId="7" borderId="0" xfId="2" applyFont="1" applyFill="1" applyAlignment="1">
      <alignment horizontal="center"/>
    </xf>
    <xf numFmtId="164" fontId="59" fillId="7" borderId="0" xfId="2" applyFont="1" applyFill="1"/>
    <xf numFmtId="0" fontId="59" fillId="0" borderId="44" xfId="55" applyNumberFormat="1" applyFont="1" applyFill="1" applyBorder="1" applyAlignment="1">
      <alignment vertical="center"/>
    </xf>
    <xf numFmtId="0" fontId="59" fillId="0" borderId="36" xfId="55" applyNumberFormat="1" applyFont="1" applyFill="1" applyBorder="1" applyAlignment="1">
      <alignment horizontal="left" vertical="center"/>
    </xf>
    <xf numFmtId="0" fontId="59" fillId="0" borderId="36" xfId="55" applyNumberFormat="1" applyFont="1" applyFill="1" applyBorder="1" applyAlignment="1">
      <alignment vertical="center"/>
    </xf>
    <xf numFmtId="0" fontId="59" fillId="0" borderId="0" xfId="55" applyFont="1" applyFill="1" applyAlignment="1">
      <alignment vertical="center"/>
    </xf>
    <xf numFmtId="0" fontId="38" fillId="9" borderId="68" xfId="0" applyFont="1" applyFill="1" applyBorder="1" applyAlignment="1">
      <alignment vertical="center"/>
    </xf>
    <xf numFmtId="0" fontId="38" fillId="9" borderId="68" xfId="0" quotePrefix="1" applyFont="1" applyFill="1" applyBorder="1" applyAlignment="1">
      <alignment vertical="center"/>
    </xf>
    <xf numFmtId="1" fontId="39" fillId="0" borderId="70" xfId="60" quotePrefix="1" applyNumberFormat="1" applyFont="1" applyFill="1" applyBorder="1" applyAlignment="1">
      <alignment horizontal="left" vertical="center"/>
    </xf>
    <xf numFmtId="164" fontId="47" fillId="6" borderId="14" xfId="2" applyFont="1" applyFill="1" applyBorder="1" applyAlignment="1">
      <alignment horizontal="center"/>
    </xf>
    <xf numFmtId="164" fontId="47" fillId="6" borderId="0" xfId="2" applyFont="1" applyFill="1" applyBorder="1" applyAlignment="1">
      <alignment horizontal="center"/>
    </xf>
    <xf numFmtId="164" fontId="47" fillId="31" borderId="0" xfId="2" applyFont="1" applyFill="1" applyBorder="1" applyAlignment="1">
      <alignment horizontal="center"/>
    </xf>
    <xf numFmtId="164" fontId="37" fillId="29" borderId="0" xfId="2" applyNumberFormat="1" applyFont="1" applyFill="1" applyBorder="1" applyAlignment="1">
      <alignment vertical="center"/>
    </xf>
    <xf numFmtId="17" fontId="49" fillId="39" borderId="14" xfId="2" applyNumberFormat="1" applyFont="1" applyFill="1" applyBorder="1" applyAlignment="1">
      <alignment horizontal="center"/>
    </xf>
    <xf numFmtId="17" fontId="49" fillId="40" borderId="14" xfId="2" applyNumberFormat="1" applyFont="1" applyFill="1" applyBorder="1" applyAlignment="1">
      <alignment horizontal="center"/>
    </xf>
    <xf numFmtId="17" fontId="49" fillId="41" borderId="14" xfId="2" applyNumberFormat="1" applyFont="1" applyFill="1" applyBorder="1" applyAlignment="1">
      <alignment horizontal="center"/>
    </xf>
    <xf numFmtId="17" fontId="49" fillId="42" borderId="14" xfId="2" applyNumberFormat="1" applyFont="1" applyFill="1" applyBorder="1" applyAlignment="1">
      <alignment horizontal="center"/>
    </xf>
    <xf numFmtId="17" fontId="49" fillId="43" borderId="14" xfId="2" applyNumberFormat="1" applyFont="1" applyFill="1" applyBorder="1" applyAlignment="1">
      <alignment horizontal="center"/>
    </xf>
    <xf numFmtId="17" fontId="49" fillId="15" borderId="14" xfId="2" applyNumberFormat="1" applyFont="1" applyFill="1" applyBorder="1" applyAlignment="1">
      <alignment horizontal="center"/>
    </xf>
    <xf numFmtId="17" fontId="49" fillId="28" borderId="14" xfId="2" applyNumberFormat="1" applyFont="1" applyFill="1" applyBorder="1" applyAlignment="1">
      <alignment horizontal="center"/>
    </xf>
    <xf numFmtId="17" fontId="49" fillId="44" borderId="14" xfId="2" applyNumberFormat="1" applyFont="1" applyFill="1" applyBorder="1" applyAlignment="1">
      <alignment horizontal="center"/>
    </xf>
    <xf numFmtId="17" fontId="49" fillId="16" borderId="14" xfId="2" applyNumberFormat="1" applyFont="1" applyFill="1" applyBorder="1" applyAlignment="1">
      <alignment horizontal="center"/>
    </xf>
    <xf numFmtId="17" fontId="49" fillId="45" borderId="14" xfId="2" applyNumberFormat="1" applyFont="1" applyFill="1" applyBorder="1" applyAlignment="1">
      <alignment horizontal="center"/>
    </xf>
    <xf numFmtId="17" fontId="49" fillId="26" borderId="14" xfId="2" applyNumberFormat="1" applyFont="1" applyFill="1" applyBorder="1" applyAlignment="1">
      <alignment horizontal="center"/>
    </xf>
    <xf numFmtId="17" fontId="49" fillId="46" borderId="14" xfId="2" applyNumberFormat="1" applyFont="1" applyFill="1" applyBorder="1" applyAlignment="1">
      <alignment horizontal="center"/>
    </xf>
    <xf numFmtId="164" fontId="47" fillId="31" borderId="64" xfId="2" applyFont="1" applyFill="1" applyBorder="1" applyAlignment="1">
      <alignment horizontal="center"/>
    </xf>
    <xf numFmtId="172" fontId="49" fillId="35" borderId="14" xfId="55" applyNumberFormat="1" applyFont="1" applyFill="1" applyBorder="1" applyAlignment="1">
      <alignment horizontal="right" vertical="center"/>
    </xf>
    <xf numFmtId="164" fontId="67" fillId="3" borderId="4" xfId="2" applyFont="1" applyFill="1" applyBorder="1" applyAlignment="1">
      <alignment horizontal="center"/>
    </xf>
    <xf numFmtId="17" fontId="67" fillId="3" borderId="4" xfId="2" applyNumberFormat="1" applyFont="1" applyFill="1" applyBorder="1" applyAlignment="1">
      <alignment horizontal="center"/>
    </xf>
    <xf numFmtId="0" fontId="68" fillId="6" borderId="2" xfId="55" applyFont="1" applyFill="1" applyBorder="1"/>
    <xf numFmtId="0" fontId="68" fillId="6" borderId="2" xfId="55" applyFont="1" applyFill="1" applyBorder="1" applyAlignment="1">
      <alignment horizontal="center"/>
    </xf>
    <xf numFmtId="0" fontId="68" fillId="6" borderId="3" xfId="55" applyFont="1" applyFill="1" applyBorder="1"/>
    <xf numFmtId="0" fontId="68" fillId="6" borderId="29" xfId="55" applyFont="1" applyFill="1" applyBorder="1" applyAlignment="1">
      <alignment horizontal="center"/>
    </xf>
    <xf numFmtId="164" fontId="68" fillId="6" borderId="3" xfId="2" applyFont="1" applyFill="1" applyBorder="1"/>
    <xf numFmtId="164" fontId="68" fillId="6" borderId="29" xfId="2" applyFont="1" applyFill="1" applyBorder="1"/>
    <xf numFmtId="0" fontId="69" fillId="6" borderId="5" xfId="55" applyFont="1" applyFill="1" applyBorder="1" applyAlignment="1">
      <alignment horizontal="center"/>
    </xf>
    <xf numFmtId="0" fontId="69" fillId="6" borderId="5" xfId="0" applyFont="1" applyFill="1" applyBorder="1" applyAlignment="1">
      <alignment horizontal="center"/>
    </xf>
    <xf numFmtId="0" fontId="69" fillId="6" borderId="0" xfId="55" applyFont="1" applyFill="1" applyBorder="1" applyAlignment="1">
      <alignment horizontal="center" vertical="center"/>
    </xf>
    <xf numFmtId="164" fontId="69" fillId="6" borderId="0" xfId="2" applyFont="1" applyFill="1" applyBorder="1" applyAlignment="1">
      <alignment horizontal="center"/>
    </xf>
    <xf numFmtId="0" fontId="69" fillId="6" borderId="4" xfId="55" applyFont="1" applyFill="1" applyBorder="1" applyAlignment="1">
      <alignment horizontal="center"/>
    </xf>
    <xf numFmtId="0" fontId="69" fillId="6" borderId="6" xfId="55" applyFont="1" applyFill="1" applyBorder="1" applyAlignment="1">
      <alignment horizontal="center"/>
    </xf>
    <xf numFmtId="164" fontId="69" fillId="6" borderId="28" xfId="2" applyFont="1" applyFill="1" applyBorder="1" applyAlignment="1">
      <alignment horizontal="center"/>
    </xf>
    <xf numFmtId="0" fontId="69" fillId="6" borderId="26" xfId="55" applyFont="1" applyFill="1" applyBorder="1" applyAlignment="1">
      <alignment horizontal="center"/>
    </xf>
    <xf numFmtId="164" fontId="68" fillId="6" borderId="7" xfId="2" applyFont="1" applyFill="1" applyBorder="1" applyAlignment="1">
      <alignment horizontal="center"/>
    </xf>
    <xf numFmtId="0" fontId="69" fillId="6" borderId="10" xfId="55" applyFont="1" applyFill="1" applyBorder="1" applyAlignment="1">
      <alignment horizontal="center"/>
    </xf>
    <xf numFmtId="164" fontId="69" fillId="6" borderId="4" xfId="2" applyFont="1" applyFill="1" applyBorder="1" applyAlignment="1">
      <alignment horizontal="center"/>
    </xf>
    <xf numFmtId="164" fontId="69" fillId="6" borderId="6" xfId="2" applyFont="1" applyFill="1" applyBorder="1" applyAlignment="1">
      <alignment horizontal="center"/>
    </xf>
    <xf numFmtId="164" fontId="44" fillId="0" borderId="68" xfId="2" applyNumberFormat="1" applyFont="1" applyFill="1" applyBorder="1" applyAlignment="1">
      <alignment vertical="center"/>
    </xf>
    <xf numFmtId="164" fontId="70" fillId="0" borderId="68" xfId="2" applyNumberFormat="1" applyFont="1" applyFill="1" applyBorder="1" applyAlignment="1">
      <alignment vertical="center"/>
    </xf>
    <xf numFmtId="164" fontId="71" fillId="0" borderId="68" xfId="2" applyNumberFormat="1" applyFont="1" applyFill="1" applyBorder="1" applyAlignment="1">
      <alignment vertical="center"/>
    </xf>
    <xf numFmtId="1" fontId="44" fillId="0" borderId="68" xfId="60" quotePrefix="1" applyNumberFormat="1" applyFont="1" applyBorder="1" applyAlignment="1">
      <alignment horizontal="center" vertical="center"/>
    </xf>
    <xf numFmtId="1" fontId="44" fillId="2" borderId="68" xfId="0" quotePrefix="1" applyNumberFormat="1" applyFont="1" applyFill="1" applyBorder="1" applyAlignment="1">
      <alignment horizontal="center" vertical="center"/>
    </xf>
    <xf numFmtId="1" fontId="44" fillId="2" borderId="68" xfId="60" quotePrefix="1" applyNumberFormat="1" applyFont="1" applyFill="1" applyBorder="1" applyAlignment="1">
      <alignment horizontal="center" vertical="center"/>
    </xf>
    <xf numFmtId="3" fontId="44" fillId="0" borderId="68" xfId="4" quotePrefix="1" applyNumberFormat="1" applyFont="1" applyFill="1" applyBorder="1" applyAlignment="1">
      <alignment horizontal="center" vertical="center"/>
    </xf>
    <xf numFmtId="1" fontId="44" fillId="0" borderId="68" xfId="0" quotePrefix="1" applyNumberFormat="1" applyFont="1" applyFill="1" applyBorder="1" applyAlignment="1">
      <alignment horizontal="center" vertical="center"/>
    </xf>
    <xf numFmtId="0" fontId="37" fillId="0" borderId="68" xfId="4" applyNumberFormat="1" applyFont="1" applyFill="1" applyBorder="1" applyAlignment="1">
      <alignment vertical="center"/>
    </xf>
    <xf numFmtId="0" fontId="37" fillId="2" borderId="68" xfId="0" applyNumberFormat="1" applyFont="1" applyFill="1" applyBorder="1" applyAlignment="1">
      <alignment horizontal="left" vertical="center"/>
    </xf>
    <xf numFmtId="1" fontId="37" fillId="2" borderId="68" xfId="60" quotePrefix="1" applyNumberFormat="1" applyFont="1" applyFill="1" applyBorder="1" applyAlignment="1">
      <alignment horizontal="center" vertical="center"/>
    </xf>
    <xf numFmtId="1" fontId="37" fillId="0" borderId="68" xfId="0" quotePrefix="1" applyNumberFormat="1" applyFont="1" applyFill="1" applyBorder="1" applyAlignment="1">
      <alignment horizontal="center" vertical="center"/>
    </xf>
    <xf numFmtId="1" fontId="37" fillId="0" borderId="68" xfId="60" quotePrefix="1" applyNumberFormat="1" applyFont="1" applyBorder="1" applyAlignment="1">
      <alignment horizontal="center" vertical="center"/>
    </xf>
    <xf numFmtId="164" fontId="37" fillId="0" borderId="68" xfId="2" applyFont="1" applyFill="1" applyBorder="1" applyAlignment="1">
      <alignment vertical="center"/>
    </xf>
    <xf numFmtId="0" fontId="43" fillId="0" borderId="0" xfId="0" applyFont="1" applyAlignment="1">
      <alignment horizontal="center"/>
    </xf>
    <xf numFmtId="0" fontId="39" fillId="0" borderId="0" xfId="0" applyFont="1" applyFill="1" applyAlignment="1">
      <alignment horizontal="center" vertical="center"/>
    </xf>
    <xf numFmtId="1" fontId="37" fillId="0" borderId="68" xfId="0" quotePrefix="1" applyNumberFormat="1" applyFont="1" applyBorder="1" applyAlignment="1">
      <alignment horizontal="center" vertical="center"/>
    </xf>
    <xf numFmtId="170" fontId="37" fillId="0" borderId="68" xfId="2" applyNumberFormat="1" applyFont="1" applyFill="1" applyBorder="1" applyAlignment="1">
      <alignment vertical="center"/>
    </xf>
    <xf numFmtId="0" fontId="37" fillId="0" borderId="0" xfId="0" applyFont="1" applyFill="1" applyBorder="1" applyAlignment="1">
      <alignment horizontal="center" vertical="center"/>
    </xf>
    <xf numFmtId="0" fontId="39" fillId="0" borderId="0" xfId="0" applyNumberFormat="1" applyFont="1" applyAlignment="1">
      <alignment horizontal="left"/>
    </xf>
    <xf numFmtId="0" fontId="47" fillId="6" borderId="47" xfId="0" applyNumberFormat="1" applyFont="1" applyFill="1" applyBorder="1" applyAlignment="1">
      <alignment horizontal="left"/>
    </xf>
    <xf numFmtId="0" fontId="47" fillId="6" borderId="60" xfId="0" applyNumberFormat="1" applyFont="1" applyFill="1" applyBorder="1" applyAlignment="1">
      <alignment horizontal="left" vertical="center"/>
    </xf>
    <xf numFmtId="0" fontId="47" fillId="6" borderId="61" xfId="0" applyNumberFormat="1" applyFont="1" applyFill="1" applyBorder="1" applyAlignment="1">
      <alignment horizontal="left"/>
    </xf>
    <xf numFmtId="0" fontId="35" fillId="0" borderId="69" xfId="0" applyFont="1" applyFill="1" applyBorder="1" applyAlignment="1">
      <alignment horizontal="left"/>
    </xf>
    <xf numFmtId="0" fontId="37" fillId="0" borderId="68" xfId="0" applyNumberFormat="1" applyFont="1" applyFill="1" applyBorder="1" applyAlignment="1">
      <alignment horizontal="left" vertical="center"/>
    </xf>
    <xf numFmtId="0" fontId="41" fillId="6" borderId="0" xfId="0" applyFont="1" applyFill="1" applyBorder="1" applyAlignment="1">
      <alignment horizontal="left"/>
    </xf>
    <xf numFmtId="164" fontId="39" fillId="19" borderId="0" xfId="2" applyFont="1" applyFill="1" applyBorder="1" applyAlignment="1">
      <alignment horizontal="left" vertical="center"/>
    </xf>
    <xf numFmtId="0" fontId="39" fillId="6" borderId="9" xfId="0" applyNumberFormat="1" applyFont="1" applyFill="1" applyBorder="1" applyAlignment="1">
      <alignment horizontal="left"/>
    </xf>
    <xf numFmtId="0" fontId="9" fillId="0" borderId="0" xfId="0" applyNumberFormat="1" applyFont="1" applyAlignment="1">
      <alignment horizontal="left"/>
    </xf>
    <xf numFmtId="164" fontId="72" fillId="0" borderId="68" xfId="2" applyNumberFormat="1" applyFont="1" applyFill="1" applyBorder="1" applyAlignment="1">
      <alignment vertical="center"/>
    </xf>
    <xf numFmtId="0" fontId="44" fillId="0" borderId="68" xfId="0" applyNumberFormat="1" applyFont="1" applyFill="1" applyBorder="1" applyAlignment="1">
      <alignment horizontal="left" vertical="center"/>
    </xf>
    <xf numFmtId="0" fontId="16" fillId="0" borderId="0" xfId="7" applyFont="1" applyAlignment="1">
      <alignment horizontal="center" wrapText="1"/>
    </xf>
    <xf numFmtId="0" fontId="20" fillId="0" borderId="0" xfId="7" applyFont="1" applyAlignment="1">
      <alignment horizontal="center" wrapText="1"/>
    </xf>
    <xf numFmtId="0" fontId="20" fillId="0" borderId="51" xfId="7" applyFont="1" applyBorder="1" applyAlignment="1">
      <alignment horizontal="center" wrapText="1"/>
    </xf>
    <xf numFmtId="0" fontId="47" fillId="6" borderId="47" xfId="0" applyNumberFormat="1" applyFont="1" applyFill="1" applyBorder="1" applyAlignment="1">
      <alignment horizontal="center"/>
    </xf>
    <xf numFmtId="0" fontId="47" fillId="6" borderId="61" xfId="0" applyNumberFormat="1" applyFont="1" applyFill="1" applyBorder="1" applyAlignment="1">
      <alignment horizontal="center"/>
    </xf>
    <xf numFmtId="0" fontId="47" fillId="6" borderId="27" xfId="0" applyFont="1" applyFill="1" applyBorder="1" applyAlignment="1">
      <alignment horizontal="center" vertical="center"/>
    </xf>
    <xf numFmtId="0" fontId="47" fillId="6" borderId="54" xfId="0" applyFont="1" applyFill="1" applyBorder="1" applyAlignment="1">
      <alignment horizontal="center" vertical="center"/>
    </xf>
    <xf numFmtId="0" fontId="45" fillId="0" borderId="0" xfId="0" applyFont="1" applyAlignment="1">
      <alignment horizontal="center"/>
    </xf>
    <xf numFmtId="0" fontId="45" fillId="0" borderId="0" xfId="0" applyFont="1" applyBorder="1" applyAlignment="1">
      <alignment horizontal="center"/>
    </xf>
    <xf numFmtId="0" fontId="47" fillId="6" borderId="0" xfId="0" applyFont="1" applyFill="1" applyBorder="1" applyAlignment="1">
      <alignment horizontal="center" vertical="center"/>
    </xf>
    <xf numFmtId="0" fontId="47" fillId="6" borderId="47" xfId="0" applyFont="1" applyFill="1" applyBorder="1" applyAlignment="1">
      <alignment horizontal="center" vertical="center"/>
    </xf>
    <xf numFmtId="0" fontId="47" fillId="6" borderId="60" xfId="0" applyFont="1" applyFill="1" applyBorder="1" applyAlignment="1">
      <alignment horizontal="center" vertical="center"/>
    </xf>
    <xf numFmtId="0" fontId="47" fillId="6" borderId="14" xfId="0" applyFont="1" applyFill="1" applyBorder="1" applyAlignment="1">
      <alignment horizontal="center"/>
    </xf>
    <xf numFmtId="164" fontId="47" fillId="6" borderId="14" xfId="2" applyFont="1" applyFill="1" applyBorder="1" applyAlignment="1">
      <alignment horizontal="center"/>
    </xf>
    <xf numFmtId="164" fontId="47" fillId="6" borderId="0" xfId="2" applyFont="1" applyFill="1" applyBorder="1" applyAlignment="1">
      <alignment horizontal="center"/>
    </xf>
    <xf numFmtId="164" fontId="47" fillId="6" borderId="58" xfId="2" applyFont="1" applyFill="1" applyBorder="1" applyAlignment="1">
      <alignment horizontal="center"/>
    </xf>
    <xf numFmtId="164" fontId="47" fillId="6" borderId="66" xfId="2" applyFont="1" applyFill="1" applyBorder="1" applyAlignment="1">
      <alignment horizontal="center"/>
    </xf>
    <xf numFmtId="164" fontId="47" fillId="6" borderId="27" xfId="2" applyFont="1" applyFill="1" applyBorder="1" applyAlignment="1">
      <alignment horizontal="center"/>
    </xf>
    <xf numFmtId="164" fontId="47" fillId="6" borderId="53" xfId="2" applyFont="1" applyFill="1" applyBorder="1" applyAlignment="1">
      <alignment horizontal="center"/>
    </xf>
    <xf numFmtId="164" fontId="47" fillId="6" borderId="54" xfId="2" applyFont="1" applyFill="1" applyBorder="1" applyAlignment="1">
      <alignment horizontal="center"/>
    </xf>
    <xf numFmtId="0" fontId="35" fillId="19" borderId="0" xfId="0" applyFont="1" applyFill="1" applyBorder="1" applyAlignment="1">
      <alignment vertical="center"/>
    </xf>
    <xf numFmtId="0" fontId="35" fillId="0" borderId="0" xfId="0" applyFont="1" applyAlignment="1">
      <alignment horizontal="center"/>
    </xf>
    <xf numFmtId="0" fontId="35" fillId="0" borderId="0" xfId="0" applyFont="1" applyAlignment="1"/>
    <xf numFmtId="0" fontId="35" fillId="0" borderId="0" xfId="0" applyFont="1" applyAlignment="1">
      <alignment horizontal="left"/>
    </xf>
    <xf numFmtId="0" fontId="35" fillId="0" borderId="0" xfId="0" applyFont="1" applyBorder="1" applyAlignment="1">
      <alignment horizontal="center"/>
    </xf>
    <xf numFmtId="0" fontId="35" fillId="0" borderId="0" xfId="0" applyFont="1" applyBorder="1" applyAlignment="1"/>
    <xf numFmtId="0" fontId="35" fillId="0" borderId="0" xfId="0" applyFont="1" applyBorder="1" applyAlignment="1">
      <alignment horizontal="left"/>
    </xf>
    <xf numFmtId="0" fontId="35" fillId="3" borderId="0" xfId="0" applyFont="1" applyFill="1" applyBorder="1" applyAlignment="1">
      <alignment horizontal="center"/>
    </xf>
    <xf numFmtId="0" fontId="47" fillId="6" borderId="14" xfId="0" applyFont="1" applyFill="1" applyBorder="1" applyAlignment="1">
      <alignment horizontal="center" vertical="center"/>
    </xf>
    <xf numFmtId="0" fontId="35" fillId="3" borderId="0" xfId="7" applyFont="1" applyFill="1" applyBorder="1" applyAlignment="1">
      <alignment horizontal="center" vertical="center"/>
    </xf>
    <xf numFmtId="0" fontId="45" fillId="0" borderId="0" xfId="7" applyFont="1" applyAlignment="1">
      <alignment horizontal="center" vertical="center"/>
    </xf>
    <xf numFmtId="0" fontId="45" fillId="0" borderId="0" xfId="7" applyFont="1" applyBorder="1" applyAlignment="1">
      <alignment horizontal="center" vertical="center"/>
    </xf>
    <xf numFmtId="0" fontId="47" fillId="30" borderId="46" xfId="7" applyFont="1" applyFill="1" applyBorder="1" applyAlignment="1">
      <alignment horizontal="center" vertical="center"/>
    </xf>
    <xf numFmtId="0" fontId="47" fillId="30" borderId="72" xfId="7" applyFont="1" applyFill="1" applyBorder="1" applyAlignment="1">
      <alignment horizontal="center" vertical="center"/>
    </xf>
    <xf numFmtId="0" fontId="47" fillId="30" borderId="61" xfId="7" applyFont="1" applyFill="1" applyBorder="1" applyAlignment="1">
      <alignment horizontal="center" vertical="center"/>
    </xf>
    <xf numFmtId="0" fontId="47" fillId="30" borderId="81" xfId="7" applyFont="1" applyFill="1" applyBorder="1" applyAlignment="1">
      <alignment horizontal="center" vertical="center"/>
    </xf>
    <xf numFmtId="0" fontId="47" fillId="30" borderId="24" xfId="7" applyFont="1" applyFill="1" applyBorder="1" applyAlignment="1">
      <alignment horizontal="center" vertical="center"/>
    </xf>
    <xf numFmtId="0" fontId="47" fillId="30" borderId="45" xfId="7" applyFont="1" applyFill="1" applyBorder="1" applyAlignment="1">
      <alignment horizontal="center" vertical="center"/>
    </xf>
    <xf numFmtId="164" fontId="47" fillId="30" borderId="81" xfId="5" applyFont="1" applyFill="1" applyBorder="1" applyAlignment="1">
      <alignment horizontal="center" vertical="center"/>
    </xf>
    <xf numFmtId="164" fontId="47" fillId="30" borderId="24" xfId="5" applyFont="1" applyFill="1" applyBorder="1" applyAlignment="1">
      <alignment horizontal="center" vertical="center"/>
    </xf>
    <xf numFmtId="164" fontId="47" fillId="30" borderId="23" xfId="5" applyFont="1" applyFill="1" applyBorder="1" applyAlignment="1">
      <alignment horizontal="center" vertical="center"/>
    </xf>
    <xf numFmtId="0" fontId="49" fillId="3" borderId="27" xfId="55" applyFont="1" applyFill="1" applyBorder="1" applyAlignment="1">
      <alignment horizontal="center"/>
    </xf>
    <xf numFmtId="0" fontId="49" fillId="3" borderId="53" xfId="55" applyFont="1" applyFill="1" applyBorder="1" applyAlignment="1">
      <alignment horizontal="center"/>
    </xf>
    <xf numFmtId="0" fontId="49" fillId="3" borderId="54" xfId="55" applyFont="1" applyFill="1" applyBorder="1" applyAlignment="1">
      <alignment horizontal="center"/>
    </xf>
    <xf numFmtId="172" fontId="49" fillId="3" borderId="14" xfId="55" applyNumberFormat="1" applyFont="1" applyFill="1" applyBorder="1" applyAlignment="1">
      <alignment horizontal="center" vertical="center"/>
    </xf>
    <xf numFmtId="0" fontId="63" fillId="6" borderId="5" xfId="0" applyFont="1" applyFill="1" applyBorder="1" applyAlignment="1">
      <alignment horizontal="center"/>
    </xf>
    <xf numFmtId="0" fontId="63" fillId="6" borderId="0" xfId="0" applyFont="1" applyFill="1" applyBorder="1" applyAlignment="1">
      <alignment horizontal="center"/>
    </xf>
    <xf numFmtId="0" fontId="63" fillId="6" borderId="67" xfId="0" applyFont="1" applyFill="1" applyBorder="1" applyAlignment="1">
      <alignment horizontal="center"/>
    </xf>
    <xf numFmtId="0" fontId="63" fillId="6" borderId="66" xfId="0" applyFont="1" applyFill="1" applyBorder="1" applyAlignment="1">
      <alignment horizontal="center"/>
    </xf>
    <xf numFmtId="0" fontId="60" fillId="7" borderId="0" xfId="55" applyFont="1" applyFill="1" applyAlignment="1">
      <alignment horizontal="center"/>
    </xf>
    <xf numFmtId="0" fontId="62" fillId="6" borderId="2" xfId="55" applyFont="1" applyFill="1" applyBorder="1" applyAlignment="1">
      <alignment horizontal="center" vertical="center"/>
    </xf>
    <xf numFmtId="0" fontId="62" fillId="6" borderId="29" xfId="55" applyFont="1" applyFill="1" applyBorder="1" applyAlignment="1">
      <alignment horizontal="center" vertical="center"/>
    </xf>
    <xf numFmtId="0" fontId="62" fillId="6" borderId="7" xfId="55" applyFont="1" applyFill="1" applyBorder="1" applyAlignment="1">
      <alignment horizontal="center" vertical="center"/>
    </xf>
    <xf numFmtId="0" fontId="62" fillId="6" borderId="8" xfId="55" applyFont="1" applyFill="1" applyBorder="1" applyAlignment="1">
      <alignment horizontal="center" vertical="center"/>
    </xf>
    <xf numFmtId="0" fontId="62" fillId="6" borderId="0" xfId="55" applyFont="1" applyFill="1" applyBorder="1" applyAlignment="1">
      <alignment horizontal="center" vertical="center"/>
    </xf>
    <xf numFmtId="0" fontId="62" fillId="6" borderId="7" xfId="55" applyFont="1" applyFill="1" applyBorder="1" applyAlignment="1">
      <alignment horizontal="center"/>
    </xf>
    <xf numFmtId="0" fontId="62" fillId="6" borderId="8" xfId="55" applyFont="1" applyFill="1" applyBorder="1" applyAlignment="1">
      <alignment horizontal="center"/>
    </xf>
    <xf numFmtId="164" fontId="62" fillId="6" borderId="9" xfId="2" applyFont="1" applyFill="1" applyBorder="1" applyAlignment="1">
      <alignment horizontal="center"/>
    </xf>
    <xf numFmtId="164" fontId="62" fillId="6" borderId="8" xfId="2" applyFont="1" applyFill="1" applyBorder="1" applyAlignment="1">
      <alignment horizontal="center"/>
    </xf>
    <xf numFmtId="0" fontId="35" fillId="3" borderId="0" xfId="0" applyFont="1" applyFill="1" applyBorder="1" applyAlignment="1">
      <alignment horizontal="center" vertical="center"/>
    </xf>
    <xf numFmtId="0" fontId="47" fillId="6" borderId="1" xfId="0" applyFont="1" applyFill="1" applyBorder="1" applyAlignment="1">
      <alignment horizontal="center" vertical="center"/>
    </xf>
    <xf numFmtId="0" fontId="47" fillId="6" borderId="10" xfId="0" applyFont="1" applyFill="1" applyBorder="1" applyAlignment="1">
      <alignment horizontal="center" vertical="center"/>
    </xf>
    <xf numFmtId="0" fontId="47" fillId="6" borderId="15" xfId="0" applyFont="1" applyFill="1" applyBorder="1" applyAlignment="1">
      <alignment horizontal="center"/>
    </xf>
    <xf numFmtId="0" fontId="47" fillId="6" borderId="16" xfId="0" applyFont="1" applyFill="1" applyBorder="1" applyAlignment="1">
      <alignment horizontal="center"/>
    </xf>
    <xf numFmtId="164" fontId="47" fillId="6" borderId="22" xfId="2" applyFont="1" applyFill="1" applyBorder="1" applyAlignment="1">
      <alignment horizontal="center"/>
    </xf>
    <xf numFmtId="164" fontId="47" fillId="6" borderId="24" xfId="2" applyFont="1" applyFill="1" applyBorder="1" applyAlignment="1">
      <alignment horizontal="center"/>
    </xf>
    <xf numFmtId="164" fontId="47" fillId="6" borderId="23" xfId="2" applyFont="1" applyFill="1" applyBorder="1" applyAlignment="1">
      <alignment horizontal="center"/>
    </xf>
    <xf numFmtId="0" fontId="56" fillId="37" borderId="46" xfId="0" applyFont="1" applyFill="1" applyBorder="1" applyAlignment="1">
      <alignment horizontal="center"/>
    </xf>
    <xf numFmtId="0" fontId="47" fillId="37" borderId="46" xfId="7" applyFont="1" applyFill="1" applyBorder="1" applyAlignment="1">
      <alignment horizontal="center"/>
    </xf>
    <xf numFmtId="164" fontId="47" fillId="37" borderId="46" xfId="5" applyFont="1" applyFill="1" applyBorder="1" applyAlignment="1">
      <alignment horizontal="center"/>
    </xf>
    <xf numFmtId="0" fontId="47" fillId="37" borderId="81" xfId="7" applyFont="1" applyFill="1" applyBorder="1" applyAlignment="1">
      <alignment horizontal="center"/>
    </xf>
    <xf numFmtId="0" fontId="47" fillId="37" borderId="45" xfId="7" applyFont="1" applyFill="1" applyBorder="1" applyAlignment="1">
      <alignment horizontal="center"/>
    </xf>
    <xf numFmtId="0" fontId="47" fillId="31" borderId="0" xfId="0" applyFont="1" applyFill="1" applyBorder="1" applyAlignment="1">
      <alignment horizontal="center" vertical="center"/>
    </xf>
    <xf numFmtId="0" fontId="47" fillId="31" borderId="36" xfId="0" applyFont="1" applyFill="1" applyBorder="1" applyAlignment="1">
      <alignment horizontal="center" vertical="center"/>
    </xf>
    <xf numFmtId="0" fontId="47" fillId="31" borderId="63" xfId="0" applyFont="1" applyFill="1" applyBorder="1" applyAlignment="1">
      <alignment horizontal="center" vertical="center"/>
    </xf>
    <xf numFmtId="0" fontId="47" fillId="31" borderId="47" xfId="0" applyNumberFormat="1" applyFont="1" applyFill="1" applyBorder="1" applyAlignment="1">
      <alignment horizontal="center"/>
    </xf>
    <xf numFmtId="0" fontId="47" fillId="31" borderId="61" xfId="0" applyNumberFormat="1" applyFont="1" applyFill="1" applyBorder="1" applyAlignment="1">
      <alignment horizontal="center"/>
    </xf>
    <xf numFmtId="0" fontId="47" fillId="31" borderId="47" xfId="0" applyFont="1" applyFill="1" applyBorder="1" applyAlignment="1">
      <alignment horizontal="center" vertical="center"/>
    </xf>
    <xf numFmtId="0" fontId="47" fillId="31" borderId="60" xfId="0" applyFont="1" applyFill="1" applyBorder="1" applyAlignment="1">
      <alignment horizontal="center" vertical="center"/>
    </xf>
    <xf numFmtId="0" fontId="47" fillId="31" borderId="36" xfId="0" applyFont="1" applyFill="1" applyBorder="1" applyAlignment="1">
      <alignment horizontal="center"/>
    </xf>
    <xf numFmtId="0" fontId="47" fillId="31" borderId="63" xfId="0" applyFont="1" applyFill="1" applyBorder="1" applyAlignment="1">
      <alignment horizontal="center"/>
    </xf>
    <xf numFmtId="164" fontId="47" fillId="31" borderId="36" xfId="2" applyFont="1" applyFill="1" applyBorder="1" applyAlignment="1">
      <alignment horizontal="center"/>
    </xf>
    <xf numFmtId="164" fontId="47" fillId="31" borderId="62" xfId="2" applyFont="1" applyFill="1" applyBorder="1" applyAlignment="1">
      <alignment horizontal="center"/>
    </xf>
    <xf numFmtId="164" fontId="47" fillId="31" borderId="63" xfId="2" applyFont="1" applyFill="1" applyBorder="1" applyAlignment="1">
      <alignment horizontal="center"/>
    </xf>
    <xf numFmtId="164" fontId="47" fillId="31" borderId="0" xfId="2" applyFont="1" applyFill="1" applyBorder="1" applyAlignment="1">
      <alignment horizontal="center"/>
    </xf>
    <xf numFmtId="164" fontId="47" fillId="31" borderId="58" xfId="2" applyFont="1" applyFill="1" applyBorder="1" applyAlignment="1">
      <alignment horizontal="center"/>
    </xf>
    <xf numFmtId="164" fontId="47" fillId="31" borderId="66" xfId="2" applyFont="1" applyFill="1" applyBorder="1" applyAlignment="1">
      <alignment horizontal="center"/>
    </xf>
    <xf numFmtId="0" fontId="69" fillId="6" borderId="0" xfId="55" applyFont="1" applyFill="1" applyBorder="1" applyAlignment="1">
      <alignment horizontal="center" vertical="center"/>
    </xf>
    <xf numFmtId="0" fontId="69" fillId="6" borderId="7" xfId="55" applyFont="1" applyFill="1" applyBorder="1" applyAlignment="1">
      <alignment horizontal="center"/>
    </xf>
    <xf numFmtId="0" fontId="69" fillId="6" borderId="8" xfId="55" applyFont="1" applyFill="1" applyBorder="1" applyAlignment="1">
      <alignment horizontal="center"/>
    </xf>
    <xf numFmtId="0" fontId="49" fillId="35" borderId="27" xfId="55" applyFont="1" applyFill="1" applyBorder="1" applyAlignment="1">
      <alignment horizontal="center"/>
    </xf>
    <xf numFmtId="0" fontId="49" fillId="35" borderId="53" xfId="55" applyFont="1" applyFill="1" applyBorder="1" applyAlignment="1">
      <alignment horizontal="center"/>
    </xf>
    <xf numFmtId="0" fontId="49" fillId="35" borderId="54" xfId="55" applyFont="1" applyFill="1" applyBorder="1" applyAlignment="1">
      <alignment horizontal="center"/>
    </xf>
    <xf numFmtId="172" fontId="49" fillId="35" borderId="14" xfId="55" applyNumberFormat="1" applyFont="1" applyFill="1" applyBorder="1" applyAlignment="1">
      <alignment horizontal="center" vertical="center"/>
    </xf>
    <xf numFmtId="0" fontId="69" fillId="6" borderId="98" xfId="55" applyFont="1" applyFill="1" applyBorder="1" applyAlignment="1">
      <alignment horizontal="center" vertical="center"/>
    </xf>
    <xf numFmtId="0" fontId="69" fillId="6" borderId="99" xfId="55" applyFont="1" applyFill="1" applyBorder="1" applyAlignment="1">
      <alignment horizontal="center" vertical="center"/>
    </xf>
    <xf numFmtId="164" fontId="69" fillId="6" borderId="9" xfId="2" applyFont="1" applyFill="1" applyBorder="1" applyAlignment="1">
      <alignment horizontal="center"/>
    </xf>
    <xf numFmtId="164" fontId="69" fillId="6" borderId="8" xfId="2" applyFont="1" applyFill="1" applyBorder="1" applyAlignment="1">
      <alignment horizontal="center"/>
    </xf>
    <xf numFmtId="0" fontId="69" fillId="6" borderId="2" xfId="55" applyFont="1" applyFill="1" applyBorder="1" applyAlignment="1">
      <alignment horizontal="center" vertical="center"/>
    </xf>
    <xf numFmtId="0" fontId="69" fillId="6" borderId="3" xfId="55" applyFont="1" applyFill="1" applyBorder="1" applyAlignment="1">
      <alignment horizontal="center" vertical="center"/>
    </xf>
    <xf numFmtId="0" fontId="69" fillId="6" borderId="5" xfId="55" applyFont="1" applyFill="1" applyBorder="1" applyAlignment="1">
      <alignment horizontal="center" vertical="center"/>
    </xf>
  </cellXfs>
  <cellStyles count="139">
    <cellStyle name="Comma" xfId="1" builtinId="3"/>
    <cellStyle name="Comma [0]" xfId="2" builtinId="6"/>
    <cellStyle name="Comma [0] 10" xfId="77"/>
    <cellStyle name="Comma [0] 11" xfId="136"/>
    <cellStyle name="Comma [0] 16" xfId="130"/>
    <cellStyle name="Comma [0] 16 2" xfId="134"/>
    <cellStyle name="Comma [0] 2" xfId="5"/>
    <cellStyle name="Comma [0] 2 2" xfId="11"/>
    <cellStyle name="Comma [0] 2 2 2" xfId="6"/>
    <cellStyle name="Comma [0] 2 2 3" xfId="46"/>
    <cellStyle name="Comma [0] 21" xfId="33"/>
    <cellStyle name="Comma [0] 21 2" xfId="34"/>
    <cellStyle name="Comma [0] 3" xfId="12"/>
    <cellStyle name="Comma [0] 3 2" xfId="14"/>
    <cellStyle name="Comma [0] 3 2 2" xfId="72"/>
    <cellStyle name="Comma [0] 3 3" xfId="15"/>
    <cellStyle name="Comma [0] 4" xfId="16"/>
    <cellStyle name="Comma [0] 4 2" xfId="74"/>
    <cellStyle name="Comma [0] 4 3" xfId="115"/>
    <cellStyle name="Comma [0] 44" xfId="35"/>
    <cellStyle name="Comma [0] 44 2" xfId="36"/>
    <cellStyle name="Comma [0] 5" xfId="17"/>
    <cellStyle name="Comma [0] 5 2" xfId="137"/>
    <cellStyle name="Comma [0] 6" xfId="38"/>
    <cellStyle name="Comma [0] 6 2" xfId="88"/>
    <cellStyle name="Comma [0] 7" xfId="49"/>
    <cellStyle name="Comma [0] 7 2" xfId="118"/>
    <cellStyle name="Comma [0] 8" xfId="3"/>
    <cellStyle name="Comma [0] 8 2" xfId="43"/>
    <cellStyle name="Comma [0] 9" xfId="65"/>
    <cellStyle name="Comma [0] 9 2" xfId="85"/>
    <cellStyle name="Comma 10" xfId="18"/>
    <cellStyle name="Comma 11" xfId="19"/>
    <cellStyle name="Comma 12" xfId="20"/>
    <cellStyle name="Comma 13" xfId="21"/>
    <cellStyle name="Comma 14" xfId="44"/>
    <cellStyle name="Comma 14 2" xfId="92"/>
    <cellStyle name="Comma 15" xfId="50"/>
    <cellStyle name="Comma 15 2" xfId="108"/>
    <cellStyle name="Comma 16" xfId="53"/>
    <cellStyle name="Comma 16 2" xfId="110"/>
    <cellStyle name="Comma 17" xfId="113"/>
    <cellStyle name="Comma 18" xfId="119"/>
    <cellStyle name="Comma 19" xfId="84"/>
    <cellStyle name="Comma 2" xfId="4"/>
    <cellStyle name="Comma 2 2" xfId="13"/>
    <cellStyle name="Comma 2 2 2" xfId="129"/>
    <cellStyle name="Comma 20" xfId="121"/>
    <cellStyle name="Comma 21" xfId="125"/>
    <cellStyle name="Comma 22" xfId="126"/>
    <cellStyle name="Comma 3" xfId="22"/>
    <cellStyle name="Comma 3 2" xfId="40"/>
    <cellStyle name="Comma 3 3" xfId="90"/>
    <cellStyle name="Comma 3 4" xfId="128"/>
    <cellStyle name="Comma 4" xfId="23"/>
    <cellStyle name="Comma 4 2" xfId="42"/>
    <cellStyle name="Comma 4 3" xfId="91"/>
    <cellStyle name="Comma 4 4" xfId="132"/>
    <cellStyle name="Comma 5" xfId="24"/>
    <cellStyle name="Comma 5 2" xfId="101"/>
    <cellStyle name="Comma 5 3" xfId="124"/>
    <cellStyle name="Comma 6" xfId="25"/>
    <cellStyle name="Comma 6 2" xfId="138"/>
    <cellStyle name="Comma 7" xfId="26"/>
    <cellStyle name="Comma 7 2" xfId="123"/>
    <cellStyle name="Comma 8" xfId="27"/>
    <cellStyle name="Comma 8 2" xfId="131"/>
    <cellStyle name="Comma 9" xfId="28"/>
    <cellStyle name="Comma 9 2" xfId="122"/>
    <cellStyle name="Currency [0]" xfId="62" builtinId="7"/>
    <cellStyle name="Currency [0] 2" xfId="52"/>
    <cellStyle name="Currency [0] 2 2" xfId="58"/>
    <cellStyle name="Currency [0] 2 3" xfId="67"/>
    <cellStyle name="Currency [0] 2 4" xfId="105"/>
    <cellStyle name="Currency [0] 3" xfId="61"/>
    <cellStyle name="Currency [0] 3 2" xfId="79"/>
    <cellStyle name="Currency [0] 3 3" xfId="102"/>
    <cellStyle name="Currency [0] 4" xfId="69"/>
    <cellStyle name="Currency [0] 4 2" xfId="94"/>
    <cellStyle name="Currency [0] 5" xfId="114"/>
    <cellStyle name="Currency 2" xfId="47"/>
    <cellStyle name="Currency 2 2" xfId="98"/>
    <cellStyle name="Currency 3" xfId="51"/>
    <cellStyle name="Currency 3 2" xfId="107"/>
    <cellStyle name="Currency 4" xfId="54"/>
    <cellStyle name="Currency 4 2" xfId="106"/>
    <cellStyle name="Currency 5" xfId="93"/>
    <cellStyle name="Currency 6" xfId="109"/>
    <cellStyle name="Currency 7" xfId="112"/>
    <cellStyle name="Currency 8" xfId="111"/>
    <cellStyle name="Normal" xfId="0" builtinId="0"/>
    <cellStyle name="Normal 10" xfId="57"/>
    <cellStyle name="Normal 10 2" xfId="133"/>
    <cellStyle name="Normal 10 3" xfId="87"/>
    <cellStyle name="Normal 11" xfId="64"/>
    <cellStyle name="Normal 11 2" xfId="117"/>
    <cellStyle name="Normal 12" xfId="66"/>
    <cellStyle name="Normal 12 2" xfId="83"/>
    <cellStyle name="Normal 13" xfId="82"/>
    <cellStyle name="Normal 2" xfId="9"/>
    <cellStyle name="Normal 2 2" xfId="7"/>
    <cellStyle name="Normal 2 2 2" xfId="29"/>
    <cellStyle name="Normal 2 2 3" xfId="59"/>
    <cellStyle name="Normal 2 2 3 2" xfId="96"/>
    <cellStyle name="Normal 2 2 4" xfId="68"/>
    <cellStyle name="Normal 2 2 5" xfId="86"/>
    <cellStyle name="Normal 2 3" xfId="30"/>
    <cellStyle name="Normal 2 4" xfId="116"/>
    <cellStyle name="Normal 3" xfId="10"/>
    <cellStyle name="Normal 3 2" xfId="39"/>
    <cellStyle name="Normal 3 3" xfId="89"/>
    <cellStyle name="Normal 4" xfId="41"/>
    <cellStyle name="Normal 4 2" xfId="71"/>
    <cellStyle name="Normal 4 3" xfId="127"/>
    <cellStyle name="Normal 5" xfId="45"/>
    <cellStyle name="Normal 5 2" xfId="73"/>
    <cellStyle name="Normal 6" xfId="37"/>
    <cellStyle name="Normal 6 2" xfId="60"/>
    <cellStyle name="Normal 6 2 2" xfId="80"/>
    <cellStyle name="Normal 6 2 3" xfId="104"/>
    <cellStyle name="Normal 6 3" xfId="78"/>
    <cellStyle name="Normal 6 4" xfId="99"/>
    <cellStyle name="Normal 7" xfId="48"/>
    <cellStyle name="Normal 7 2" xfId="75"/>
    <cellStyle name="Normal 7 3" xfId="70"/>
    <cellStyle name="Normal 7 4" xfId="100"/>
    <cellStyle name="Normal 8" xfId="55"/>
    <cellStyle name="Normal 8 2" xfId="76"/>
    <cellStyle name="Normal 8 2 2" xfId="120"/>
    <cellStyle name="Normal 8 3" xfId="103"/>
    <cellStyle name="Normal 9" xfId="56"/>
    <cellStyle name="Normal 9 2" xfId="95"/>
    <cellStyle name="Percent" xfId="63" builtinId="5"/>
    <cellStyle name="Percent 2" xfId="8"/>
    <cellStyle name="Percent 2 2" xfId="31"/>
    <cellStyle name="Percent 2 3" xfId="32"/>
    <cellStyle name="Percent 2 4" xfId="97"/>
    <cellStyle name="Percent 3" xfId="81"/>
    <cellStyle name="Percent 3 2" xfId="135"/>
  </cellStyles>
  <dxfs count="149">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0006"/>
      </font>
      <fill>
        <patternFill>
          <bgColor rgb="FFFFC7CE"/>
        </patternFill>
      </fill>
    </dxf>
    <dxf>
      <fill>
        <patternFill>
          <bgColor theme="9" tint="0.79998168889431442"/>
        </patternFill>
      </fill>
    </dxf>
    <dxf>
      <font>
        <color rgb="FF006100"/>
      </font>
      <fill>
        <patternFill>
          <bgColor rgb="FFC6EFCE"/>
        </patternFill>
      </fill>
    </dxf>
    <dxf>
      <font>
        <color rgb="FF9C6500"/>
      </font>
      <fill>
        <patternFill>
          <bgColor rgb="FFFFEB9C"/>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006100"/>
      </font>
      <fill>
        <patternFill>
          <bgColor rgb="FFC6EFCE"/>
        </patternFill>
      </fill>
    </dxf>
    <dxf>
      <font>
        <color rgb="FF9C6500"/>
      </font>
      <fill>
        <patternFill>
          <bgColor rgb="FFFFEB9C"/>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006100"/>
      </font>
      <fill>
        <patternFill>
          <bgColor rgb="FFC6EFCE"/>
        </patternFill>
      </fill>
    </dxf>
    <dxf>
      <font>
        <color rgb="FF9C6500"/>
      </font>
      <fill>
        <patternFill>
          <bgColor rgb="FFFFEB9C"/>
        </patternFill>
      </fill>
    </dxf>
    <dxf>
      <fill>
        <patternFill>
          <bgColor theme="9" tint="0.79998168889431442"/>
        </patternFill>
      </fill>
    </dxf>
    <dxf>
      <font>
        <color theme="1"/>
      </font>
      <fill>
        <patternFill>
          <bgColor theme="7" tint="0.59996337778862885"/>
        </patternFill>
      </fill>
    </dxf>
    <dxf>
      <font>
        <color theme="1"/>
      </font>
      <fill>
        <patternFill>
          <bgColor theme="7" tint="0.59996337778862885"/>
        </patternFill>
      </fill>
    </dxf>
    <dxf>
      <font>
        <color theme="1"/>
      </font>
      <fill>
        <patternFill>
          <bgColor theme="7" tint="0.59996337778862885"/>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theme="1"/>
      </font>
      <fill>
        <patternFill>
          <bgColor theme="7" tint="0.59996337778862885"/>
        </patternFill>
      </fill>
    </dxf>
    <dxf>
      <font>
        <color theme="1"/>
      </font>
      <fill>
        <patternFill>
          <bgColor theme="7" tint="0.59996337778862885"/>
        </patternFill>
      </fill>
    </dxf>
    <dxf>
      <font>
        <color rgb="FF9C6500"/>
      </font>
      <fill>
        <patternFill>
          <bgColor rgb="FFFFEB9C"/>
        </patternFill>
      </fill>
    </dxf>
    <dxf>
      <font>
        <color rgb="FF9C6500"/>
      </font>
      <fill>
        <patternFill>
          <bgColor rgb="FFFFEB9C"/>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rgb="FFCCFFFF"/>
        </patternFill>
      </fill>
    </dxf>
    <dxf>
      <fill>
        <patternFill>
          <bgColor rgb="FFFFCCCC"/>
        </patternFill>
      </fill>
    </dxf>
    <dxf>
      <fill>
        <patternFill>
          <bgColor rgb="FFFFCCCC"/>
        </patternFill>
      </fill>
    </dxf>
    <dxf>
      <fill>
        <patternFill>
          <bgColor rgb="FFFFCCCC"/>
        </patternFill>
      </fill>
    </dxf>
    <dxf>
      <fill>
        <patternFill>
          <bgColor rgb="FFFFCCCC"/>
        </patternFill>
      </fill>
    </dxf>
    <dxf>
      <fill>
        <patternFill>
          <bgColor rgb="FFFFCCCC"/>
        </patternFill>
      </fill>
    </dxf>
    <dxf>
      <fill>
        <patternFill>
          <bgColor rgb="FFFFCCCC"/>
        </patternFill>
      </fill>
    </dxf>
    <dxf>
      <fill>
        <patternFill>
          <bgColor rgb="FFFFCCCC"/>
        </patternFill>
      </fill>
    </dxf>
    <dxf>
      <fill>
        <patternFill>
          <bgColor rgb="FFFFCCCC"/>
        </patternFill>
      </fill>
    </dxf>
    <dxf>
      <font>
        <color rgb="FF9C0006"/>
      </font>
      <fill>
        <patternFill>
          <bgColor rgb="FFFFC7CE"/>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1"/>
      </font>
      <fill>
        <patternFill>
          <bgColor theme="7" tint="0.59996337778862885"/>
        </patternFill>
      </fill>
    </dxf>
    <dxf>
      <fill>
        <patternFill>
          <bgColor theme="4" tint="0.79998168889431442"/>
        </patternFill>
      </fill>
    </dxf>
    <dxf>
      <font>
        <color rgb="FF9C6500"/>
      </font>
      <fill>
        <patternFill>
          <bgColor rgb="FFFFEB9C"/>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1"/>
      </font>
      <fill>
        <patternFill>
          <bgColor theme="7" tint="0.59996337778862885"/>
        </patternFill>
      </fill>
    </dxf>
    <dxf>
      <fill>
        <patternFill>
          <bgColor theme="4" tint="0.79998168889431442"/>
        </patternFill>
      </fill>
    </dxf>
    <dxf>
      <font>
        <color rgb="FF9C6500"/>
      </font>
      <fill>
        <patternFill>
          <bgColor rgb="FFFFEB9C"/>
        </patternFill>
      </fill>
    </dxf>
    <dxf>
      <fill>
        <patternFill>
          <bgColor theme="4" tint="0.79998168889431442"/>
        </patternFill>
      </fill>
    </dxf>
    <dxf>
      <font>
        <color rgb="FF9C0006"/>
      </font>
      <fill>
        <patternFill>
          <bgColor rgb="FFFFC7CE"/>
        </patternFill>
      </fill>
    </dxf>
    <dxf>
      <font>
        <color rgb="FF9C0006"/>
      </font>
      <fill>
        <patternFill>
          <bgColor rgb="FFFFC7CE"/>
        </patternFill>
      </fill>
    </dxf>
    <dxf>
      <font>
        <color theme="1"/>
      </font>
      <fill>
        <patternFill>
          <bgColor theme="7" tint="0.59996337778862885"/>
        </patternFill>
      </fill>
    </dxf>
    <dxf>
      <fill>
        <patternFill>
          <bgColor theme="4" tint="0.79998168889431442"/>
        </patternFill>
      </fill>
    </dxf>
    <dxf>
      <font>
        <color theme="1"/>
      </font>
      <fill>
        <patternFill>
          <bgColor theme="7" tint="0.59996337778862885"/>
        </patternFill>
      </fill>
    </dxf>
    <dxf>
      <font>
        <color theme="1"/>
      </font>
      <fill>
        <patternFill>
          <bgColor theme="7" tint="0.59996337778862885"/>
        </patternFill>
      </fill>
    </dxf>
    <dxf>
      <font>
        <color theme="1"/>
      </font>
      <fill>
        <patternFill>
          <bgColor theme="7" tint="0.59996337778862885"/>
        </patternFill>
      </fill>
    </dxf>
    <dxf>
      <font>
        <color rgb="FF9C6500"/>
      </font>
      <fill>
        <patternFill>
          <bgColor rgb="FFFFEB9C"/>
        </patternFill>
      </fill>
    </dxf>
    <dxf>
      <font>
        <color rgb="FF9C6500"/>
      </font>
      <fill>
        <patternFill>
          <bgColor rgb="FFFFEB9C"/>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ont>
        <color theme="1"/>
      </font>
      <fill>
        <patternFill>
          <bgColor theme="7" tint="0.59996337778862885"/>
        </patternFill>
      </fill>
    </dxf>
    <dxf>
      <font>
        <color theme="1"/>
      </font>
      <fill>
        <patternFill>
          <bgColor theme="7" tint="0.59996337778862885"/>
        </patternFill>
      </fill>
    </dxf>
    <dxf>
      <font>
        <color rgb="FF9C6500"/>
      </font>
      <fill>
        <patternFill>
          <bgColor rgb="FFFFEB9C"/>
        </patternFill>
      </fill>
    </dxf>
    <dxf>
      <font>
        <color rgb="FF9C0006"/>
      </font>
      <fill>
        <patternFill>
          <bgColor rgb="FFFFC7CE"/>
        </patternFill>
      </fill>
    </dxf>
  </dxfs>
  <tableStyles count="0" defaultTableStyle="TableStyleMedium2" defaultPivotStyle="PivotStyleLight16"/>
  <colors>
    <mruColors>
      <color rgb="FFCC3300"/>
      <color rgb="FFFF9933"/>
      <color rgb="FFFF3300"/>
      <color rgb="FFFFCCCC"/>
      <color rgb="FFCCFFFF"/>
      <color rgb="FFFF6600"/>
      <color rgb="FF003366"/>
      <color rgb="FF000066"/>
      <color rgb="FF003300"/>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251012</xdr:colOff>
      <xdr:row>0</xdr:row>
      <xdr:rowOff>44079</xdr:rowOff>
    </xdr:from>
    <xdr:to>
      <xdr:col>6</xdr:col>
      <xdr:colOff>838361</xdr:colOff>
      <xdr:row>3</xdr:row>
      <xdr:rowOff>107379</xdr:rowOff>
    </xdr:to>
    <xdr:pic>
      <xdr:nvPicPr>
        <xdr:cNvPr id="2" name="Picture 2">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8429" y="44079"/>
          <a:ext cx="587349" cy="50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23</xdr:col>
      <xdr:colOff>0</xdr:colOff>
      <xdr:row>0</xdr:row>
      <xdr:rowOff>44079</xdr:rowOff>
    </xdr:from>
    <xdr:ext cx="587349" cy="491925"/>
    <xdr:pic>
      <xdr:nvPicPr>
        <xdr:cNvPr id="3" name="Picture 2">
          <a:extLst>
            <a:ext uri="{FF2B5EF4-FFF2-40B4-BE49-F238E27FC236}">
              <a16:creationId xmlns:a16="http://schemas.microsoft.com/office/drawing/2014/main" id="{9FE4E53B-E512-4C54-85B1-B24188F729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137" y="44079"/>
          <a:ext cx="587349" cy="49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0</xdr:colOff>
      <xdr:row>0</xdr:row>
      <xdr:rowOff>44079</xdr:rowOff>
    </xdr:from>
    <xdr:ext cx="587349" cy="491925"/>
    <xdr:pic>
      <xdr:nvPicPr>
        <xdr:cNvPr id="4" name="Picture 2">
          <a:extLst>
            <a:ext uri="{FF2B5EF4-FFF2-40B4-BE49-F238E27FC236}">
              <a16:creationId xmlns:a16="http://schemas.microsoft.com/office/drawing/2014/main" id="{1580FCDA-739E-4B96-A987-DFA8ACDC8D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80137" y="44079"/>
          <a:ext cx="587349" cy="49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5</xdr:col>
      <xdr:colOff>50935</xdr:colOff>
      <xdr:row>0</xdr:row>
      <xdr:rowOff>95759</xdr:rowOff>
    </xdr:from>
    <xdr:to>
      <xdr:col>5</xdr:col>
      <xdr:colOff>584335</xdr:colOff>
      <xdr:row>2</xdr:row>
      <xdr:rowOff>172259</xdr:rowOff>
    </xdr:to>
    <xdr:pic>
      <xdr:nvPicPr>
        <xdr:cNvPr id="2" name="Picture 2">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0560" y="95759"/>
          <a:ext cx="533400" cy="4646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1250496</xdr:colOff>
      <xdr:row>0</xdr:row>
      <xdr:rowOff>72118</xdr:rowOff>
    </xdr:from>
    <xdr:to>
      <xdr:col>9</xdr:col>
      <xdr:colOff>1783896</xdr:colOff>
      <xdr:row>2</xdr:row>
      <xdr:rowOff>156482</xdr:rowOff>
    </xdr:to>
    <xdr:pic>
      <xdr:nvPicPr>
        <xdr:cNvPr id="2" name="Picture 2">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03496" y="72118"/>
          <a:ext cx="5334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1250496</xdr:colOff>
      <xdr:row>0</xdr:row>
      <xdr:rowOff>72118</xdr:rowOff>
    </xdr:from>
    <xdr:to>
      <xdr:col>9</xdr:col>
      <xdr:colOff>1783896</xdr:colOff>
      <xdr:row>2</xdr:row>
      <xdr:rowOff>156482</xdr:rowOff>
    </xdr:to>
    <xdr:pic>
      <xdr:nvPicPr>
        <xdr:cNvPr id="2" name="Picture 2">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60771" y="72118"/>
          <a:ext cx="533400" cy="4653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8.bin"/><Relationship Id="rId13" Type="http://schemas.openxmlformats.org/officeDocument/2006/relationships/printerSettings" Target="../printerSettings/printerSettings13.bin"/><Relationship Id="rId18" Type="http://schemas.openxmlformats.org/officeDocument/2006/relationships/printerSettings" Target="../printerSettings/printerSettings18.bin"/><Relationship Id="rId3" Type="http://schemas.openxmlformats.org/officeDocument/2006/relationships/printerSettings" Target="../printerSettings/printerSettings3.bin"/><Relationship Id="rId21" Type="http://schemas.openxmlformats.org/officeDocument/2006/relationships/printerSettings" Target="../printerSettings/printerSettings21.bin"/><Relationship Id="rId7" Type="http://schemas.openxmlformats.org/officeDocument/2006/relationships/printerSettings" Target="../printerSettings/printerSettings7.bin"/><Relationship Id="rId12" Type="http://schemas.openxmlformats.org/officeDocument/2006/relationships/printerSettings" Target="../printerSettings/printerSettings12.bin"/><Relationship Id="rId17" Type="http://schemas.openxmlformats.org/officeDocument/2006/relationships/printerSettings" Target="../printerSettings/printerSettings17.bin"/><Relationship Id="rId2" Type="http://schemas.openxmlformats.org/officeDocument/2006/relationships/printerSettings" Target="../printerSettings/printerSettings2.bin"/><Relationship Id="rId16" Type="http://schemas.openxmlformats.org/officeDocument/2006/relationships/printerSettings" Target="../printerSettings/printerSettings16.bin"/><Relationship Id="rId20" Type="http://schemas.openxmlformats.org/officeDocument/2006/relationships/printerSettings" Target="../printerSettings/printerSettings20.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11" Type="http://schemas.openxmlformats.org/officeDocument/2006/relationships/printerSettings" Target="../printerSettings/printerSettings11.bin"/><Relationship Id="rId5" Type="http://schemas.openxmlformats.org/officeDocument/2006/relationships/printerSettings" Target="../printerSettings/printerSettings5.bin"/><Relationship Id="rId15" Type="http://schemas.openxmlformats.org/officeDocument/2006/relationships/printerSettings" Target="../printerSettings/printerSettings15.bin"/><Relationship Id="rId23" Type="http://schemas.openxmlformats.org/officeDocument/2006/relationships/printerSettings" Target="../printerSettings/printerSettings23.bin"/><Relationship Id="rId10" Type="http://schemas.openxmlformats.org/officeDocument/2006/relationships/printerSettings" Target="../printerSettings/printerSettings10.bin"/><Relationship Id="rId19" Type="http://schemas.openxmlformats.org/officeDocument/2006/relationships/printerSettings" Target="../printerSettings/printerSettings19.bin"/><Relationship Id="rId4" Type="http://schemas.openxmlformats.org/officeDocument/2006/relationships/printerSettings" Target="../printerSettings/printerSettings4.bin"/><Relationship Id="rId9" Type="http://schemas.openxmlformats.org/officeDocument/2006/relationships/printerSettings" Target="../printerSettings/printerSettings9.bin"/><Relationship Id="rId14" Type="http://schemas.openxmlformats.org/officeDocument/2006/relationships/printerSettings" Target="../printerSettings/printerSettings14.bin"/><Relationship Id="rId22" Type="http://schemas.openxmlformats.org/officeDocument/2006/relationships/printerSettings" Target="../printerSettings/printerSettings22.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31.bin"/><Relationship Id="rId13" Type="http://schemas.openxmlformats.org/officeDocument/2006/relationships/printerSettings" Target="../printerSettings/printerSettings36.bin"/><Relationship Id="rId18" Type="http://schemas.openxmlformats.org/officeDocument/2006/relationships/printerSettings" Target="../printerSettings/printerSettings41.bin"/><Relationship Id="rId3" Type="http://schemas.openxmlformats.org/officeDocument/2006/relationships/printerSettings" Target="../printerSettings/printerSettings26.bin"/><Relationship Id="rId21" Type="http://schemas.openxmlformats.org/officeDocument/2006/relationships/printerSettings" Target="../printerSettings/printerSettings44.bin"/><Relationship Id="rId7" Type="http://schemas.openxmlformats.org/officeDocument/2006/relationships/printerSettings" Target="../printerSettings/printerSettings30.bin"/><Relationship Id="rId12" Type="http://schemas.openxmlformats.org/officeDocument/2006/relationships/printerSettings" Target="../printerSettings/printerSettings35.bin"/><Relationship Id="rId17" Type="http://schemas.openxmlformats.org/officeDocument/2006/relationships/printerSettings" Target="../printerSettings/printerSettings40.bin"/><Relationship Id="rId25" Type="http://schemas.openxmlformats.org/officeDocument/2006/relationships/comments" Target="../comments1.xml"/><Relationship Id="rId2" Type="http://schemas.openxmlformats.org/officeDocument/2006/relationships/printerSettings" Target="../printerSettings/printerSettings25.bin"/><Relationship Id="rId16" Type="http://schemas.openxmlformats.org/officeDocument/2006/relationships/printerSettings" Target="../printerSettings/printerSettings39.bin"/><Relationship Id="rId20" Type="http://schemas.openxmlformats.org/officeDocument/2006/relationships/printerSettings" Target="../printerSettings/printerSettings43.bin"/><Relationship Id="rId1" Type="http://schemas.openxmlformats.org/officeDocument/2006/relationships/printerSettings" Target="../printerSettings/printerSettings24.bin"/><Relationship Id="rId6" Type="http://schemas.openxmlformats.org/officeDocument/2006/relationships/printerSettings" Target="../printerSettings/printerSettings29.bin"/><Relationship Id="rId11" Type="http://schemas.openxmlformats.org/officeDocument/2006/relationships/printerSettings" Target="../printerSettings/printerSettings34.bin"/><Relationship Id="rId24" Type="http://schemas.openxmlformats.org/officeDocument/2006/relationships/vmlDrawing" Target="../drawings/vmlDrawing1.vml"/><Relationship Id="rId5" Type="http://schemas.openxmlformats.org/officeDocument/2006/relationships/printerSettings" Target="../printerSettings/printerSettings28.bin"/><Relationship Id="rId15" Type="http://schemas.openxmlformats.org/officeDocument/2006/relationships/printerSettings" Target="../printerSettings/printerSettings38.bin"/><Relationship Id="rId23" Type="http://schemas.openxmlformats.org/officeDocument/2006/relationships/printerSettings" Target="../printerSettings/printerSettings46.bin"/><Relationship Id="rId10" Type="http://schemas.openxmlformats.org/officeDocument/2006/relationships/printerSettings" Target="../printerSettings/printerSettings33.bin"/><Relationship Id="rId19" Type="http://schemas.openxmlformats.org/officeDocument/2006/relationships/printerSettings" Target="../printerSettings/printerSettings42.bin"/><Relationship Id="rId4" Type="http://schemas.openxmlformats.org/officeDocument/2006/relationships/printerSettings" Target="../printerSettings/printerSettings27.bin"/><Relationship Id="rId9" Type="http://schemas.openxmlformats.org/officeDocument/2006/relationships/printerSettings" Target="../printerSettings/printerSettings32.bin"/><Relationship Id="rId14" Type="http://schemas.openxmlformats.org/officeDocument/2006/relationships/printerSettings" Target="../printerSettings/printerSettings37.bin"/><Relationship Id="rId22" Type="http://schemas.openxmlformats.org/officeDocument/2006/relationships/printerSettings" Target="../printerSettings/printerSettings45.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54.bin"/><Relationship Id="rId13" Type="http://schemas.openxmlformats.org/officeDocument/2006/relationships/printerSettings" Target="../printerSettings/printerSettings59.bin"/><Relationship Id="rId18" Type="http://schemas.openxmlformats.org/officeDocument/2006/relationships/printerSettings" Target="../printerSettings/printerSettings64.bin"/><Relationship Id="rId26" Type="http://schemas.openxmlformats.org/officeDocument/2006/relationships/drawing" Target="../drawings/drawing1.xml"/><Relationship Id="rId3" Type="http://schemas.openxmlformats.org/officeDocument/2006/relationships/printerSettings" Target="../printerSettings/printerSettings49.bin"/><Relationship Id="rId21" Type="http://schemas.openxmlformats.org/officeDocument/2006/relationships/printerSettings" Target="../printerSettings/printerSettings67.bin"/><Relationship Id="rId7" Type="http://schemas.openxmlformats.org/officeDocument/2006/relationships/printerSettings" Target="../printerSettings/printerSettings53.bin"/><Relationship Id="rId12" Type="http://schemas.openxmlformats.org/officeDocument/2006/relationships/printerSettings" Target="../printerSettings/printerSettings58.bin"/><Relationship Id="rId17" Type="http://schemas.openxmlformats.org/officeDocument/2006/relationships/printerSettings" Target="../printerSettings/printerSettings63.bin"/><Relationship Id="rId25" Type="http://schemas.openxmlformats.org/officeDocument/2006/relationships/printerSettings" Target="../printerSettings/printerSettings71.bin"/><Relationship Id="rId2" Type="http://schemas.openxmlformats.org/officeDocument/2006/relationships/printerSettings" Target="../printerSettings/printerSettings48.bin"/><Relationship Id="rId16" Type="http://schemas.openxmlformats.org/officeDocument/2006/relationships/printerSettings" Target="../printerSettings/printerSettings62.bin"/><Relationship Id="rId20" Type="http://schemas.openxmlformats.org/officeDocument/2006/relationships/printerSettings" Target="../printerSettings/printerSettings66.bin"/><Relationship Id="rId1" Type="http://schemas.openxmlformats.org/officeDocument/2006/relationships/printerSettings" Target="../printerSettings/printerSettings47.bin"/><Relationship Id="rId6" Type="http://schemas.openxmlformats.org/officeDocument/2006/relationships/printerSettings" Target="../printerSettings/printerSettings52.bin"/><Relationship Id="rId11" Type="http://schemas.openxmlformats.org/officeDocument/2006/relationships/printerSettings" Target="../printerSettings/printerSettings57.bin"/><Relationship Id="rId24" Type="http://schemas.openxmlformats.org/officeDocument/2006/relationships/printerSettings" Target="../printerSettings/printerSettings70.bin"/><Relationship Id="rId5" Type="http://schemas.openxmlformats.org/officeDocument/2006/relationships/printerSettings" Target="../printerSettings/printerSettings51.bin"/><Relationship Id="rId15" Type="http://schemas.openxmlformats.org/officeDocument/2006/relationships/printerSettings" Target="../printerSettings/printerSettings61.bin"/><Relationship Id="rId23" Type="http://schemas.openxmlformats.org/officeDocument/2006/relationships/printerSettings" Target="../printerSettings/printerSettings69.bin"/><Relationship Id="rId28" Type="http://schemas.openxmlformats.org/officeDocument/2006/relationships/comments" Target="../comments2.xml"/><Relationship Id="rId10" Type="http://schemas.openxmlformats.org/officeDocument/2006/relationships/printerSettings" Target="../printerSettings/printerSettings56.bin"/><Relationship Id="rId19" Type="http://schemas.openxmlformats.org/officeDocument/2006/relationships/printerSettings" Target="../printerSettings/printerSettings65.bin"/><Relationship Id="rId4" Type="http://schemas.openxmlformats.org/officeDocument/2006/relationships/printerSettings" Target="../printerSettings/printerSettings50.bin"/><Relationship Id="rId9" Type="http://schemas.openxmlformats.org/officeDocument/2006/relationships/printerSettings" Target="../printerSettings/printerSettings55.bin"/><Relationship Id="rId14" Type="http://schemas.openxmlformats.org/officeDocument/2006/relationships/printerSettings" Target="../printerSettings/printerSettings60.bin"/><Relationship Id="rId22" Type="http://schemas.openxmlformats.org/officeDocument/2006/relationships/printerSettings" Target="../printerSettings/printerSettings68.bin"/><Relationship Id="rId27"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79.bin"/><Relationship Id="rId13" Type="http://schemas.openxmlformats.org/officeDocument/2006/relationships/printerSettings" Target="../printerSettings/printerSettings84.bin"/><Relationship Id="rId18" Type="http://schemas.openxmlformats.org/officeDocument/2006/relationships/printerSettings" Target="../printerSettings/printerSettings89.bin"/><Relationship Id="rId3" Type="http://schemas.openxmlformats.org/officeDocument/2006/relationships/printerSettings" Target="../printerSettings/printerSettings74.bin"/><Relationship Id="rId21" Type="http://schemas.openxmlformats.org/officeDocument/2006/relationships/printerSettings" Target="../printerSettings/printerSettings92.bin"/><Relationship Id="rId7" Type="http://schemas.openxmlformats.org/officeDocument/2006/relationships/printerSettings" Target="../printerSettings/printerSettings78.bin"/><Relationship Id="rId12" Type="http://schemas.openxmlformats.org/officeDocument/2006/relationships/printerSettings" Target="../printerSettings/printerSettings83.bin"/><Relationship Id="rId17" Type="http://schemas.openxmlformats.org/officeDocument/2006/relationships/printerSettings" Target="../printerSettings/printerSettings88.bin"/><Relationship Id="rId25" Type="http://schemas.openxmlformats.org/officeDocument/2006/relationships/comments" Target="../comments3.xml"/><Relationship Id="rId2" Type="http://schemas.openxmlformats.org/officeDocument/2006/relationships/printerSettings" Target="../printerSettings/printerSettings73.bin"/><Relationship Id="rId16" Type="http://schemas.openxmlformats.org/officeDocument/2006/relationships/printerSettings" Target="../printerSettings/printerSettings87.bin"/><Relationship Id="rId20" Type="http://schemas.openxmlformats.org/officeDocument/2006/relationships/printerSettings" Target="../printerSettings/printerSettings91.bin"/><Relationship Id="rId1" Type="http://schemas.openxmlformats.org/officeDocument/2006/relationships/printerSettings" Target="../printerSettings/printerSettings72.bin"/><Relationship Id="rId6" Type="http://schemas.openxmlformats.org/officeDocument/2006/relationships/printerSettings" Target="../printerSettings/printerSettings77.bin"/><Relationship Id="rId11" Type="http://schemas.openxmlformats.org/officeDocument/2006/relationships/printerSettings" Target="../printerSettings/printerSettings82.bin"/><Relationship Id="rId24" Type="http://schemas.openxmlformats.org/officeDocument/2006/relationships/vmlDrawing" Target="../drawings/vmlDrawing3.vml"/><Relationship Id="rId5" Type="http://schemas.openxmlformats.org/officeDocument/2006/relationships/printerSettings" Target="../printerSettings/printerSettings76.bin"/><Relationship Id="rId15" Type="http://schemas.openxmlformats.org/officeDocument/2006/relationships/printerSettings" Target="../printerSettings/printerSettings86.bin"/><Relationship Id="rId23" Type="http://schemas.openxmlformats.org/officeDocument/2006/relationships/drawing" Target="../drawings/drawing2.xml"/><Relationship Id="rId10" Type="http://schemas.openxmlformats.org/officeDocument/2006/relationships/printerSettings" Target="../printerSettings/printerSettings81.bin"/><Relationship Id="rId19" Type="http://schemas.openxmlformats.org/officeDocument/2006/relationships/printerSettings" Target="../printerSettings/printerSettings90.bin"/><Relationship Id="rId4" Type="http://schemas.openxmlformats.org/officeDocument/2006/relationships/printerSettings" Target="../printerSettings/printerSettings75.bin"/><Relationship Id="rId9" Type="http://schemas.openxmlformats.org/officeDocument/2006/relationships/printerSettings" Target="../printerSettings/printerSettings80.bin"/><Relationship Id="rId14" Type="http://schemas.openxmlformats.org/officeDocument/2006/relationships/printerSettings" Target="../printerSettings/printerSettings85.bin"/><Relationship Id="rId22" Type="http://schemas.openxmlformats.org/officeDocument/2006/relationships/printerSettings" Target="../printerSettings/printerSettings93.bin"/></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101.bin"/><Relationship Id="rId13" Type="http://schemas.openxmlformats.org/officeDocument/2006/relationships/printerSettings" Target="../printerSettings/printerSettings106.bin"/><Relationship Id="rId18" Type="http://schemas.openxmlformats.org/officeDocument/2006/relationships/printerSettings" Target="../printerSettings/printerSettings111.bin"/><Relationship Id="rId26" Type="http://schemas.openxmlformats.org/officeDocument/2006/relationships/comments" Target="../comments4.xml"/><Relationship Id="rId3" Type="http://schemas.openxmlformats.org/officeDocument/2006/relationships/printerSettings" Target="../printerSettings/printerSettings96.bin"/><Relationship Id="rId21" Type="http://schemas.openxmlformats.org/officeDocument/2006/relationships/printerSettings" Target="../printerSettings/printerSettings114.bin"/><Relationship Id="rId7" Type="http://schemas.openxmlformats.org/officeDocument/2006/relationships/printerSettings" Target="../printerSettings/printerSettings100.bin"/><Relationship Id="rId12" Type="http://schemas.openxmlformats.org/officeDocument/2006/relationships/printerSettings" Target="../printerSettings/printerSettings105.bin"/><Relationship Id="rId17" Type="http://schemas.openxmlformats.org/officeDocument/2006/relationships/printerSettings" Target="../printerSettings/printerSettings110.bin"/><Relationship Id="rId25" Type="http://schemas.openxmlformats.org/officeDocument/2006/relationships/vmlDrawing" Target="../drawings/vmlDrawing4.vml"/><Relationship Id="rId2" Type="http://schemas.openxmlformats.org/officeDocument/2006/relationships/printerSettings" Target="../printerSettings/printerSettings95.bin"/><Relationship Id="rId16" Type="http://schemas.openxmlformats.org/officeDocument/2006/relationships/printerSettings" Target="../printerSettings/printerSettings109.bin"/><Relationship Id="rId20" Type="http://schemas.openxmlformats.org/officeDocument/2006/relationships/printerSettings" Target="../printerSettings/printerSettings113.bin"/><Relationship Id="rId1" Type="http://schemas.openxmlformats.org/officeDocument/2006/relationships/printerSettings" Target="../printerSettings/printerSettings94.bin"/><Relationship Id="rId6" Type="http://schemas.openxmlformats.org/officeDocument/2006/relationships/printerSettings" Target="../printerSettings/printerSettings99.bin"/><Relationship Id="rId11" Type="http://schemas.openxmlformats.org/officeDocument/2006/relationships/printerSettings" Target="../printerSettings/printerSettings104.bin"/><Relationship Id="rId24" Type="http://schemas.openxmlformats.org/officeDocument/2006/relationships/drawing" Target="../drawings/drawing3.xml"/><Relationship Id="rId5" Type="http://schemas.openxmlformats.org/officeDocument/2006/relationships/printerSettings" Target="../printerSettings/printerSettings98.bin"/><Relationship Id="rId15" Type="http://schemas.openxmlformats.org/officeDocument/2006/relationships/printerSettings" Target="../printerSettings/printerSettings108.bin"/><Relationship Id="rId23" Type="http://schemas.openxmlformats.org/officeDocument/2006/relationships/printerSettings" Target="../printerSettings/printerSettings116.bin"/><Relationship Id="rId10" Type="http://schemas.openxmlformats.org/officeDocument/2006/relationships/printerSettings" Target="../printerSettings/printerSettings103.bin"/><Relationship Id="rId19" Type="http://schemas.openxmlformats.org/officeDocument/2006/relationships/printerSettings" Target="../printerSettings/printerSettings112.bin"/><Relationship Id="rId4" Type="http://schemas.openxmlformats.org/officeDocument/2006/relationships/printerSettings" Target="../printerSettings/printerSettings97.bin"/><Relationship Id="rId9" Type="http://schemas.openxmlformats.org/officeDocument/2006/relationships/printerSettings" Target="../printerSettings/printerSettings102.bin"/><Relationship Id="rId14" Type="http://schemas.openxmlformats.org/officeDocument/2006/relationships/printerSettings" Target="../printerSettings/printerSettings107.bin"/><Relationship Id="rId22" Type="http://schemas.openxmlformats.org/officeDocument/2006/relationships/printerSettings" Target="../printerSettings/printerSettings115.bin"/></Relationships>
</file>

<file path=xl/worksheets/_rels/sheet6.xml.rels><?xml version="1.0" encoding="UTF-8" standalone="yes"?>
<Relationships xmlns="http://schemas.openxmlformats.org/package/2006/relationships"><Relationship Id="rId8" Type="http://schemas.openxmlformats.org/officeDocument/2006/relationships/printerSettings" Target="../printerSettings/printerSettings124.bin"/><Relationship Id="rId13" Type="http://schemas.openxmlformats.org/officeDocument/2006/relationships/printerSettings" Target="../printerSettings/printerSettings129.bin"/><Relationship Id="rId18" Type="http://schemas.openxmlformats.org/officeDocument/2006/relationships/printerSettings" Target="../printerSettings/printerSettings134.bin"/><Relationship Id="rId3" Type="http://schemas.openxmlformats.org/officeDocument/2006/relationships/printerSettings" Target="../printerSettings/printerSettings119.bin"/><Relationship Id="rId21" Type="http://schemas.openxmlformats.org/officeDocument/2006/relationships/printerSettings" Target="../printerSettings/printerSettings137.bin"/><Relationship Id="rId7" Type="http://schemas.openxmlformats.org/officeDocument/2006/relationships/printerSettings" Target="../printerSettings/printerSettings123.bin"/><Relationship Id="rId12" Type="http://schemas.openxmlformats.org/officeDocument/2006/relationships/printerSettings" Target="../printerSettings/printerSettings128.bin"/><Relationship Id="rId17" Type="http://schemas.openxmlformats.org/officeDocument/2006/relationships/printerSettings" Target="../printerSettings/printerSettings133.bin"/><Relationship Id="rId25" Type="http://schemas.openxmlformats.org/officeDocument/2006/relationships/comments" Target="../comments5.xml"/><Relationship Id="rId2" Type="http://schemas.openxmlformats.org/officeDocument/2006/relationships/printerSettings" Target="../printerSettings/printerSettings118.bin"/><Relationship Id="rId16" Type="http://schemas.openxmlformats.org/officeDocument/2006/relationships/printerSettings" Target="../printerSettings/printerSettings132.bin"/><Relationship Id="rId20" Type="http://schemas.openxmlformats.org/officeDocument/2006/relationships/printerSettings" Target="../printerSettings/printerSettings136.bin"/><Relationship Id="rId1" Type="http://schemas.openxmlformats.org/officeDocument/2006/relationships/printerSettings" Target="../printerSettings/printerSettings117.bin"/><Relationship Id="rId6" Type="http://schemas.openxmlformats.org/officeDocument/2006/relationships/printerSettings" Target="../printerSettings/printerSettings122.bin"/><Relationship Id="rId11" Type="http://schemas.openxmlformats.org/officeDocument/2006/relationships/printerSettings" Target="../printerSettings/printerSettings127.bin"/><Relationship Id="rId24" Type="http://schemas.openxmlformats.org/officeDocument/2006/relationships/vmlDrawing" Target="../drawings/vmlDrawing5.vml"/><Relationship Id="rId5" Type="http://schemas.openxmlformats.org/officeDocument/2006/relationships/printerSettings" Target="../printerSettings/printerSettings121.bin"/><Relationship Id="rId15" Type="http://schemas.openxmlformats.org/officeDocument/2006/relationships/printerSettings" Target="../printerSettings/printerSettings131.bin"/><Relationship Id="rId23" Type="http://schemas.openxmlformats.org/officeDocument/2006/relationships/printerSettings" Target="../printerSettings/printerSettings139.bin"/><Relationship Id="rId10" Type="http://schemas.openxmlformats.org/officeDocument/2006/relationships/printerSettings" Target="../printerSettings/printerSettings126.bin"/><Relationship Id="rId19" Type="http://schemas.openxmlformats.org/officeDocument/2006/relationships/printerSettings" Target="../printerSettings/printerSettings135.bin"/><Relationship Id="rId4" Type="http://schemas.openxmlformats.org/officeDocument/2006/relationships/printerSettings" Target="../printerSettings/printerSettings120.bin"/><Relationship Id="rId9" Type="http://schemas.openxmlformats.org/officeDocument/2006/relationships/printerSettings" Target="../printerSettings/printerSettings125.bin"/><Relationship Id="rId14" Type="http://schemas.openxmlformats.org/officeDocument/2006/relationships/printerSettings" Target="../printerSettings/printerSettings130.bin"/><Relationship Id="rId22" Type="http://schemas.openxmlformats.org/officeDocument/2006/relationships/printerSettings" Target="../printerSettings/printerSettings138.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147.bin"/><Relationship Id="rId13" Type="http://schemas.openxmlformats.org/officeDocument/2006/relationships/printerSettings" Target="../printerSettings/printerSettings152.bin"/><Relationship Id="rId18" Type="http://schemas.openxmlformats.org/officeDocument/2006/relationships/printerSettings" Target="../printerSettings/printerSettings157.bin"/><Relationship Id="rId3" Type="http://schemas.openxmlformats.org/officeDocument/2006/relationships/printerSettings" Target="../printerSettings/printerSettings142.bin"/><Relationship Id="rId21" Type="http://schemas.openxmlformats.org/officeDocument/2006/relationships/printerSettings" Target="../printerSettings/printerSettings160.bin"/><Relationship Id="rId7" Type="http://schemas.openxmlformats.org/officeDocument/2006/relationships/printerSettings" Target="../printerSettings/printerSettings146.bin"/><Relationship Id="rId12" Type="http://schemas.openxmlformats.org/officeDocument/2006/relationships/printerSettings" Target="../printerSettings/printerSettings151.bin"/><Relationship Id="rId17" Type="http://schemas.openxmlformats.org/officeDocument/2006/relationships/printerSettings" Target="../printerSettings/printerSettings156.bin"/><Relationship Id="rId2" Type="http://schemas.openxmlformats.org/officeDocument/2006/relationships/printerSettings" Target="../printerSettings/printerSettings141.bin"/><Relationship Id="rId16" Type="http://schemas.openxmlformats.org/officeDocument/2006/relationships/printerSettings" Target="../printerSettings/printerSettings155.bin"/><Relationship Id="rId20" Type="http://schemas.openxmlformats.org/officeDocument/2006/relationships/printerSettings" Target="../printerSettings/printerSettings159.bin"/><Relationship Id="rId1" Type="http://schemas.openxmlformats.org/officeDocument/2006/relationships/printerSettings" Target="../printerSettings/printerSettings140.bin"/><Relationship Id="rId6" Type="http://schemas.openxmlformats.org/officeDocument/2006/relationships/printerSettings" Target="../printerSettings/printerSettings145.bin"/><Relationship Id="rId11" Type="http://schemas.openxmlformats.org/officeDocument/2006/relationships/printerSettings" Target="../printerSettings/printerSettings150.bin"/><Relationship Id="rId24" Type="http://schemas.openxmlformats.org/officeDocument/2006/relationships/comments" Target="../comments6.xml"/><Relationship Id="rId5" Type="http://schemas.openxmlformats.org/officeDocument/2006/relationships/printerSettings" Target="../printerSettings/printerSettings144.bin"/><Relationship Id="rId15" Type="http://schemas.openxmlformats.org/officeDocument/2006/relationships/printerSettings" Target="../printerSettings/printerSettings154.bin"/><Relationship Id="rId23" Type="http://schemas.openxmlformats.org/officeDocument/2006/relationships/vmlDrawing" Target="../drawings/vmlDrawing6.vml"/><Relationship Id="rId10" Type="http://schemas.openxmlformats.org/officeDocument/2006/relationships/printerSettings" Target="../printerSettings/printerSettings149.bin"/><Relationship Id="rId19" Type="http://schemas.openxmlformats.org/officeDocument/2006/relationships/printerSettings" Target="../printerSettings/printerSettings158.bin"/><Relationship Id="rId4" Type="http://schemas.openxmlformats.org/officeDocument/2006/relationships/printerSettings" Target="../printerSettings/printerSettings143.bin"/><Relationship Id="rId9" Type="http://schemas.openxmlformats.org/officeDocument/2006/relationships/printerSettings" Target="../printerSettings/printerSettings148.bin"/><Relationship Id="rId14" Type="http://schemas.openxmlformats.org/officeDocument/2006/relationships/printerSettings" Target="../printerSettings/printerSettings153.bin"/><Relationship Id="rId22" Type="http://schemas.openxmlformats.org/officeDocument/2006/relationships/printerSettings" Target="../printerSettings/printerSettings161.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62.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163.bin"/><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B0F0"/>
  </sheetPr>
  <dimension ref="A1:N1018"/>
  <sheetViews>
    <sheetView showGridLines="0" topLeftCell="A398" zoomScale="55" zoomScaleNormal="55" workbookViewId="0">
      <selection activeCell="D408" sqref="D408"/>
    </sheetView>
  </sheetViews>
  <sheetFormatPr defaultColWidth="9.140625" defaultRowHeight="12.75" x14ac:dyDescent="0.2"/>
  <cols>
    <col min="1" max="1" width="4.140625" style="8" customWidth="1"/>
    <col min="2" max="2" width="36.140625" style="8" customWidth="1"/>
    <col min="3" max="3" width="9.42578125" style="8" bestFit="1" customWidth="1"/>
    <col min="4" max="4" width="35.140625" style="8" bestFit="1" customWidth="1"/>
    <col min="5" max="5" width="26" style="8" bestFit="1" customWidth="1"/>
    <col min="6" max="6" width="9.42578125" style="8" bestFit="1" customWidth="1"/>
    <col min="7" max="7" width="6.7109375" style="8" customWidth="1"/>
    <col min="8" max="8" width="9.140625" style="8" hidden="1" customWidth="1"/>
    <col min="9" max="9" width="35.42578125" style="8" bestFit="1" customWidth="1"/>
    <col min="10" max="10" width="27.28515625" style="8" customWidth="1"/>
    <col min="11" max="11" width="13.42578125" style="8" customWidth="1"/>
    <col min="12" max="12" width="101.140625" style="8" bestFit="1" customWidth="1"/>
    <col min="13" max="13" width="33.85546875" style="8" bestFit="1" customWidth="1"/>
    <col min="14" max="14" width="21.28515625" style="8" bestFit="1" customWidth="1"/>
    <col min="15" max="18" width="9.140625" style="8"/>
    <col min="19" max="19" width="43" style="8" bestFit="1" customWidth="1"/>
    <col min="20" max="16384" width="9.140625" style="8"/>
  </cols>
  <sheetData>
    <row r="1" spans="1:12" ht="52.5" customHeight="1" x14ac:dyDescent="0.35">
      <c r="A1" s="913" t="s">
        <v>6523</v>
      </c>
      <c r="B1" s="913"/>
      <c r="C1" s="913"/>
      <c r="D1" s="913"/>
      <c r="E1" s="913"/>
      <c r="F1" s="913"/>
    </row>
    <row r="3" spans="1:12" x14ac:dyDescent="0.2">
      <c r="A3" s="13" t="s">
        <v>6524</v>
      </c>
      <c r="B3" s="13" t="s">
        <v>6525</v>
      </c>
      <c r="C3" s="13" t="s">
        <v>6526</v>
      </c>
      <c r="D3" s="13" t="s">
        <v>8277</v>
      </c>
      <c r="E3" s="13" t="s">
        <v>6527</v>
      </c>
      <c r="F3" s="13" t="s">
        <v>6528</v>
      </c>
      <c r="G3" s="9"/>
      <c r="H3" s="10" t="s">
        <v>6529</v>
      </c>
      <c r="J3" s="87"/>
      <c r="K3" s="87"/>
      <c r="L3" s="87"/>
    </row>
    <row r="4" spans="1:12" x14ac:dyDescent="0.2">
      <c r="A4" s="14">
        <v>1</v>
      </c>
      <c r="B4" s="15" t="s">
        <v>10512</v>
      </c>
      <c r="C4" s="16">
        <v>1</v>
      </c>
      <c r="D4" s="17" t="s">
        <v>6171</v>
      </c>
      <c r="E4" s="88" t="s">
        <v>10253</v>
      </c>
      <c r="F4" s="18">
        <v>0</v>
      </c>
      <c r="G4" s="9"/>
      <c r="K4" s="86"/>
    </row>
    <row r="5" spans="1:12" x14ac:dyDescent="0.2">
      <c r="A5" s="12">
        <v>2</v>
      </c>
      <c r="B5" s="91" t="s">
        <v>10512</v>
      </c>
      <c r="C5" s="92">
        <v>1</v>
      </c>
      <c r="D5" s="93" t="s">
        <v>6171</v>
      </c>
      <c r="E5" s="19" t="s">
        <v>504</v>
      </c>
      <c r="F5" s="20">
        <v>1</v>
      </c>
      <c r="G5" s="9"/>
      <c r="K5" s="86"/>
    </row>
    <row r="6" spans="1:12" x14ac:dyDescent="0.2">
      <c r="A6" s="14">
        <v>3</v>
      </c>
      <c r="B6" s="15" t="s">
        <v>10512</v>
      </c>
      <c r="C6" s="16">
        <v>1</v>
      </c>
      <c r="D6" s="17" t="s">
        <v>6171</v>
      </c>
      <c r="E6" s="88" t="s">
        <v>9763</v>
      </c>
      <c r="F6" s="18">
        <v>2</v>
      </c>
      <c r="G6" s="9"/>
      <c r="K6" s="86"/>
    </row>
    <row r="7" spans="1:12" x14ac:dyDescent="0.2">
      <c r="A7" s="12">
        <v>4</v>
      </c>
      <c r="B7" s="91" t="s">
        <v>10512</v>
      </c>
      <c r="C7" s="92">
        <v>1</v>
      </c>
      <c r="D7" s="93" t="s">
        <v>6171</v>
      </c>
      <c r="E7" s="19" t="s">
        <v>6543</v>
      </c>
      <c r="F7" s="20">
        <v>3</v>
      </c>
      <c r="G7" s="9"/>
      <c r="K7" s="86"/>
    </row>
    <row r="8" spans="1:12" x14ac:dyDescent="0.2">
      <c r="A8" s="14">
        <v>5</v>
      </c>
      <c r="B8" s="15" t="s">
        <v>10512</v>
      </c>
      <c r="C8" s="16">
        <v>1</v>
      </c>
      <c r="D8" s="17" t="s">
        <v>6171</v>
      </c>
      <c r="E8" s="88" t="s">
        <v>10271</v>
      </c>
      <c r="F8" s="18">
        <v>4</v>
      </c>
      <c r="G8" s="9"/>
      <c r="K8" s="86"/>
    </row>
    <row r="9" spans="1:12" x14ac:dyDescent="0.2">
      <c r="A9" s="12">
        <v>6</v>
      </c>
      <c r="B9" s="91" t="s">
        <v>10512</v>
      </c>
      <c r="C9" s="92">
        <v>1</v>
      </c>
      <c r="D9" s="93" t="s">
        <v>6171</v>
      </c>
      <c r="E9" s="19" t="s">
        <v>10272</v>
      </c>
      <c r="F9" s="20">
        <v>5</v>
      </c>
      <c r="G9" s="9"/>
      <c r="K9" s="86"/>
    </row>
    <row r="10" spans="1:12" x14ac:dyDescent="0.2">
      <c r="A10" s="14">
        <v>7</v>
      </c>
      <c r="B10" s="15" t="s">
        <v>10512</v>
      </c>
      <c r="C10" s="16">
        <v>1</v>
      </c>
      <c r="D10" s="17" t="s">
        <v>6171</v>
      </c>
      <c r="E10" s="88" t="s">
        <v>6544</v>
      </c>
      <c r="F10" s="18">
        <v>6</v>
      </c>
      <c r="G10" s="9"/>
      <c r="K10" s="86"/>
    </row>
    <row r="11" spans="1:12" x14ac:dyDescent="0.2">
      <c r="A11" s="12">
        <v>8</v>
      </c>
      <c r="B11" s="91" t="s">
        <v>10512</v>
      </c>
      <c r="C11" s="92">
        <v>1</v>
      </c>
      <c r="D11" s="93" t="s">
        <v>6171</v>
      </c>
      <c r="E11" s="19" t="s">
        <v>10147</v>
      </c>
      <c r="F11" s="20">
        <v>7</v>
      </c>
      <c r="G11" s="9"/>
      <c r="K11" s="86"/>
    </row>
    <row r="12" spans="1:12" x14ac:dyDescent="0.2">
      <c r="A12" s="14">
        <v>9</v>
      </c>
      <c r="B12" s="15" t="s">
        <v>10512</v>
      </c>
      <c r="C12" s="16">
        <v>1</v>
      </c>
      <c r="D12" s="17" t="s">
        <v>6171</v>
      </c>
      <c r="E12" s="88" t="s">
        <v>4845</v>
      </c>
      <c r="F12" s="18">
        <v>8</v>
      </c>
      <c r="G12" s="9"/>
      <c r="K12" s="86"/>
    </row>
    <row r="13" spans="1:12" x14ac:dyDescent="0.2">
      <c r="A13" s="12">
        <v>10</v>
      </c>
      <c r="B13" s="91" t="s">
        <v>10513</v>
      </c>
      <c r="C13" s="92">
        <v>2</v>
      </c>
      <c r="D13" s="93" t="s">
        <v>6171</v>
      </c>
      <c r="E13" s="19" t="s">
        <v>7653</v>
      </c>
      <c r="F13" s="20">
        <v>0</v>
      </c>
      <c r="G13" s="9"/>
      <c r="K13" s="86"/>
    </row>
    <row r="14" spans="1:12" x14ac:dyDescent="0.2">
      <c r="A14" s="14">
        <v>11</v>
      </c>
      <c r="B14" s="15" t="s">
        <v>10513</v>
      </c>
      <c r="C14" s="16">
        <v>2</v>
      </c>
      <c r="D14" s="17" t="s">
        <v>6171</v>
      </c>
      <c r="E14" s="88" t="s">
        <v>10273</v>
      </c>
      <c r="F14" s="18">
        <v>1</v>
      </c>
      <c r="G14" s="9"/>
      <c r="K14" s="86"/>
    </row>
    <row r="15" spans="1:12" x14ac:dyDescent="0.2">
      <c r="A15" s="12">
        <v>12</v>
      </c>
      <c r="B15" s="91" t="s">
        <v>10513</v>
      </c>
      <c r="C15" s="92">
        <v>2</v>
      </c>
      <c r="D15" s="93" t="s">
        <v>6171</v>
      </c>
      <c r="E15" s="19" t="s">
        <v>825</v>
      </c>
      <c r="F15" s="20">
        <v>2</v>
      </c>
      <c r="G15" s="9"/>
      <c r="K15" s="86"/>
    </row>
    <row r="16" spans="1:12" x14ac:dyDescent="0.2">
      <c r="A16" s="14">
        <v>13</v>
      </c>
      <c r="B16" s="15" t="s">
        <v>10513</v>
      </c>
      <c r="C16" s="16">
        <v>2</v>
      </c>
      <c r="D16" s="17" t="s">
        <v>6171</v>
      </c>
      <c r="E16" s="88" t="s">
        <v>836</v>
      </c>
      <c r="F16" s="18">
        <v>3</v>
      </c>
      <c r="G16" s="9"/>
      <c r="K16" s="86"/>
    </row>
    <row r="17" spans="1:11" x14ac:dyDescent="0.2">
      <c r="A17" s="12">
        <v>14</v>
      </c>
      <c r="B17" s="91" t="s">
        <v>10513</v>
      </c>
      <c r="C17" s="92">
        <v>2</v>
      </c>
      <c r="D17" s="93" t="s">
        <v>6171</v>
      </c>
      <c r="E17" s="19" t="s">
        <v>10274</v>
      </c>
      <c r="F17" s="20">
        <v>4</v>
      </c>
      <c r="G17" s="9"/>
      <c r="K17" s="86"/>
    </row>
    <row r="18" spans="1:11" x14ac:dyDescent="0.2">
      <c r="A18" s="14">
        <v>15</v>
      </c>
      <c r="B18" s="15" t="s">
        <v>10513</v>
      </c>
      <c r="C18" s="16">
        <v>2</v>
      </c>
      <c r="D18" s="17" t="s">
        <v>6171</v>
      </c>
      <c r="E18" s="88" t="s">
        <v>833</v>
      </c>
      <c r="F18" s="18">
        <v>5</v>
      </c>
      <c r="G18" s="9"/>
      <c r="K18" s="86"/>
    </row>
    <row r="19" spans="1:11" x14ac:dyDescent="0.2">
      <c r="A19" s="12">
        <v>16</v>
      </c>
      <c r="B19" s="91" t="s">
        <v>10513</v>
      </c>
      <c r="C19" s="92">
        <v>2</v>
      </c>
      <c r="D19" s="93" t="s">
        <v>6171</v>
      </c>
      <c r="E19" s="19" t="s">
        <v>6532</v>
      </c>
      <c r="F19" s="20">
        <v>6</v>
      </c>
      <c r="G19" s="9"/>
      <c r="K19" s="86"/>
    </row>
    <row r="20" spans="1:11" x14ac:dyDescent="0.2">
      <c r="A20" s="14">
        <v>17</v>
      </c>
      <c r="B20" s="15" t="s">
        <v>10513</v>
      </c>
      <c r="C20" s="16">
        <v>2</v>
      </c>
      <c r="D20" s="17" t="s">
        <v>6171</v>
      </c>
      <c r="E20" s="88" t="s">
        <v>10275</v>
      </c>
      <c r="F20" s="18">
        <v>7</v>
      </c>
      <c r="G20" s="9"/>
      <c r="K20" s="86"/>
    </row>
    <row r="21" spans="1:11" x14ac:dyDescent="0.2">
      <c r="A21" s="12">
        <v>18</v>
      </c>
      <c r="B21" s="91" t="s">
        <v>10514</v>
      </c>
      <c r="C21" s="92">
        <v>3</v>
      </c>
      <c r="D21" s="93" t="s">
        <v>6171</v>
      </c>
      <c r="E21" s="19" t="s">
        <v>7654</v>
      </c>
      <c r="F21" s="20">
        <v>0</v>
      </c>
      <c r="G21" s="9"/>
      <c r="K21" s="86"/>
    </row>
    <row r="22" spans="1:11" x14ac:dyDescent="0.2">
      <c r="A22" s="14">
        <v>19</v>
      </c>
      <c r="B22" s="15" t="s">
        <v>10514</v>
      </c>
      <c r="C22" s="16">
        <v>3</v>
      </c>
      <c r="D22" s="17" t="s">
        <v>6171</v>
      </c>
      <c r="E22" s="88" t="s">
        <v>10276</v>
      </c>
      <c r="F22" s="18">
        <v>1</v>
      </c>
      <c r="G22" s="9"/>
      <c r="K22" s="86"/>
    </row>
    <row r="23" spans="1:11" x14ac:dyDescent="0.2">
      <c r="A23" s="12">
        <v>20</v>
      </c>
      <c r="B23" s="91" t="s">
        <v>10514</v>
      </c>
      <c r="C23" s="92">
        <v>3</v>
      </c>
      <c r="D23" s="93" t="s">
        <v>6171</v>
      </c>
      <c r="E23" s="19" t="s">
        <v>10052</v>
      </c>
      <c r="F23" s="20">
        <v>2</v>
      </c>
      <c r="G23" s="9"/>
      <c r="K23" s="86"/>
    </row>
    <row r="24" spans="1:11" x14ac:dyDescent="0.2">
      <c r="A24" s="14">
        <v>21</v>
      </c>
      <c r="B24" s="15" t="s">
        <v>10514</v>
      </c>
      <c r="C24" s="16">
        <v>3</v>
      </c>
      <c r="D24" s="17" t="s">
        <v>6171</v>
      </c>
      <c r="E24" s="88" t="s">
        <v>1306</v>
      </c>
      <c r="F24" s="18">
        <v>3</v>
      </c>
      <c r="G24" s="9"/>
      <c r="K24" s="86"/>
    </row>
    <row r="25" spans="1:11" x14ac:dyDescent="0.2">
      <c r="A25" s="12">
        <v>22</v>
      </c>
      <c r="B25" s="91" t="s">
        <v>10514</v>
      </c>
      <c r="C25" s="92">
        <v>3</v>
      </c>
      <c r="D25" s="93" t="s">
        <v>6171</v>
      </c>
      <c r="E25" s="19" t="s">
        <v>6533</v>
      </c>
      <c r="F25" s="20">
        <v>4</v>
      </c>
      <c r="G25" s="9"/>
      <c r="K25" s="86"/>
    </row>
    <row r="26" spans="1:11" x14ac:dyDescent="0.2">
      <c r="A26" s="14">
        <v>23</v>
      </c>
      <c r="B26" s="15" t="s">
        <v>10514</v>
      </c>
      <c r="C26" s="16">
        <v>3</v>
      </c>
      <c r="D26" s="17" t="s">
        <v>6171</v>
      </c>
      <c r="E26" s="88" t="s">
        <v>1333</v>
      </c>
      <c r="F26" s="18">
        <v>5</v>
      </c>
      <c r="G26" s="9"/>
      <c r="K26" s="86"/>
    </row>
    <row r="27" spans="1:11" x14ac:dyDescent="0.2">
      <c r="A27" s="12">
        <v>24</v>
      </c>
      <c r="B27" s="91" t="s">
        <v>10514</v>
      </c>
      <c r="C27" s="92">
        <v>3</v>
      </c>
      <c r="D27" s="93" t="s">
        <v>6171</v>
      </c>
      <c r="E27" s="19" t="s">
        <v>10277</v>
      </c>
      <c r="F27" s="20">
        <v>6</v>
      </c>
      <c r="G27" s="9"/>
      <c r="K27" s="86"/>
    </row>
    <row r="28" spans="1:11" x14ac:dyDescent="0.2">
      <c r="A28" s="14">
        <v>25</v>
      </c>
      <c r="B28" s="15" t="s">
        <v>10514</v>
      </c>
      <c r="C28" s="16">
        <v>3</v>
      </c>
      <c r="D28" s="17" t="s">
        <v>6171</v>
      </c>
      <c r="E28" s="88" t="s">
        <v>10278</v>
      </c>
      <c r="F28" s="18">
        <v>7</v>
      </c>
      <c r="G28" s="9"/>
      <c r="K28" s="86"/>
    </row>
    <row r="29" spans="1:11" x14ac:dyDescent="0.2">
      <c r="A29" s="12">
        <v>26</v>
      </c>
      <c r="B29" s="91" t="s">
        <v>10397</v>
      </c>
      <c r="C29" s="92">
        <v>4</v>
      </c>
      <c r="D29" s="93" t="s">
        <v>6171</v>
      </c>
      <c r="E29" s="19" t="s">
        <v>7669</v>
      </c>
      <c r="F29" s="20">
        <v>0</v>
      </c>
      <c r="G29" s="9"/>
      <c r="K29" s="86"/>
    </row>
    <row r="30" spans="1:11" x14ac:dyDescent="0.2">
      <c r="A30" s="14">
        <v>27</v>
      </c>
      <c r="B30" s="15" t="s">
        <v>10397</v>
      </c>
      <c r="C30" s="16">
        <v>4</v>
      </c>
      <c r="D30" s="17" t="s">
        <v>6171</v>
      </c>
      <c r="E30" s="88" t="s">
        <v>4243</v>
      </c>
      <c r="F30" s="18">
        <v>1</v>
      </c>
      <c r="G30" s="9"/>
      <c r="K30" s="86"/>
    </row>
    <row r="31" spans="1:11" x14ac:dyDescent="0.2">
      <c r="A31" s="12">
        <v>28</v>
      </c>
      <c r="B31" s="91" t="s">
        <v>10397</v>
      </c>
      <c r="C31" s="92">
        <v>4</v>
      </c>
      <c r="D31" s="93" t="s">
        <v>6171</v>
      </c>
      <c r="E31" s="19" t="s">
        <v>10279</v>
      </c>
      <c r="F31" s="20">
        <v>2</v>
      </c>
      <c r="G31" s="9"/>
      <c r="K31" s="86"/>
    </row>
    <row r="32" spans="1:11" x14ac:dyDescent="0.2">
      <c r="A32" s="14">
        <v>29</v>
      </c>
      <c r="B32" s="15" t="s">
        <v>10515</v>
      </c>
      <c r="C32" s="16">
        <v>5</v>
      </c>
      <c r="D32" s="17" t="s">
        <v>6171</v>
      </c>
      <c r="E32" s="88" t="s">
        <v>7658</v>
      </c>
      <c r="F32" s="18">
        <v>0</v>
      </c>
      <c r="G32" s="9"/>
      <c r="K32" s="86"/>
    </row>
    <row r="33" spans="1:11" x14ac:dyDescent="0.2">
      <c r="A33" s="12">
        <v>30</v>
      </c>
      <c r="B33" s="91" t="s">
        <v>10515</v>
      </c>
      <c r="C33" s="92">
        <v>5</v>
      </c>
      <c r="D33" s="93" t="s">
        <v>6171</v>
      </c>
      <c r="E33" s="19" t="s">
        <v>2073</v>
      </c>
      <c r="F33" s="20">
        <v>1</v>
      </c>
      <c r="G33" s="9"/>
      <c r="K33" s="86"/>
    </row>
    <row r="34" spans="1:11" x14ac:dyDescent="0.2">
      <c r="A34" s="14">
        <v>31</v>
      </c>
      <c r="B34" s="15" t="s">
        <v>10515</v>
      </c>
      <c r="C34" s="16">
        <v>5</v>
      </c>
      <c r="D34" s="17" t="s">
        <v>6171</v>
      </c>
      <c r="E34" s="88" t="s">
        <v>2075</v>
      </c>
      <c r="F34" s="18">
        <v>2</v>
      </c>
      <c r="G34" s="9"/>
      <c r="K34" s="86"/>
    </row>
    <row r="35" spans="1:11" x14ac:dyDescent="0.2">
      <c r="A35" s="12">
        <v>32</v>
      </c>
      <c r="B35" s="91" t="s">
        <v>10515</v>
      </c>
      <c r="C35" s="92">
        <v>5</v>
      </c>
      <c r="D35" s="93" t="s">
        <v>6171</v>
      </c>
      <c r="E35" s="19" t="s">
        <v>2076</v>
      </c>
      <c r="F35" s="20">
        <v>3</v>
      </c>
      <c r="G35" s="9"/>
      <c r="K35" s="86"/>
    </row>
    <row r="36" spans="1:11" x14ac:dyDescent="0.2">
      <c r="A36" s="14">
        <v>33</v>
      </c>
      <c r="B36" s="15" t="s">
        <v>10515</v>
      </c>
      <c r="C36" s="16">
        <v>5</v>
      </c>
      <c r="D36" s="17" t="s">
        <v>6171</v>
      </c>
      <c r="E36" s="88" t="s">
        <v>10280</v>
      </c>
      <c r="F36" s="18">
        <v>4</v>
      </c>
      <c r="G36" s="9"/>
      <c r="K36" s="86"/>
    </row>
    <row r="37" spans="1:11" x14ac:dyDescent="0.2">
      <c r="A37" s="12">
        <v>34</v>
      </c>
      <c r="B37" s="91" t="s">
        <v>10515</v>
      </c>
      <c r="C37" s="92">
        <v>5</v>
      </c>
      <c r="D37" s="93" t="s">
        <v>6171</v>
      </c>
      <c r="E37" s="19" t="s">
        <v>2078</v>
      </c>
      <c r="F37" s="20">
        <v>5</v>
      </c>
      <c r="G37" s="9"/>
      <c r="K37" s="86"/>
    </row>
    <row r="38" spans="1:11" x14ac:dyDescent="0.2">
      <c r="A38" s="14">
        <v>35</v>
      </c>
      <c r="B38" s="15" t="s">
        <v>10516</v>
      </c>
      <c r="C38" s="16">
        <v>6</v>
      </c>
      <c r="D38" s="17" t="s">
        <v>6171</v>
      </c>
      <c r="E38" s="88" t="s">
        <v>7659</v>
      </c>
      <c r="F38" s="18">
        <v>0</v>
      </c>
      <c r="G38" s="9"/>
      <c r="K38" s="86"/>
    </row>
    <row r="39" spans="1:11" x14ac:dyDescent="0.2">
      <c r="A39" s="12">
        <v>36</v>
      </c>
      <c r="B39" s="91" t="s">
        <v>10516</v>
      </c>
      <c r="C39" s="92">
        <v>6</v>
      </c>
      <c r="D39" s="93" t="s">
        <v>6171</v>
      </c>
      <c r="E39" s="19" t="s">
        <v>4857</v>
      </c>
      <c r="F39" s="20">
        <v>1</v>
      </c>
      <c r="G39" s="9"/>
      <c r="K39" s="86"/>
    </row>
    <row r="40" spans="1:11" x14ac:dyDescent="0.2">
      <c r="A40" s="14">
        <v>37</v>
      </c>
      <c r="B40" s="15" t="s">
        <v>10516</v>
      </c>
      <c r="C40" s="16">
        <v>6</v>
      </c>
      <c r="D40" s="17" t="s">
        <v>6171</v>
      </c>
      <c r="E40" s="88" t="s">
        <v>6536</v>
      </c>
      <c r="F40" s="18">
        <v>2</v>
      </c>
      <c r="G40" s="9"/>
      <c r="K40" s="86"/>
    </row>
    <row r="41" spans="1:11" x14ac:dyDescent="0.2">
      <c r="A41" s="12">
        <v>38</v>
      </c>
      <c r="B41" s="91" t="s">
        <v>10516</v>
      </c>
      <c r="C41" s="92">
        <v>6</v>
      </c>
      <c r="D41" s="93" t="s">
        <v>6171</v>
      </c>
      <c r="E41" s="19" t="s">
        <v>3642</v>
      </c>
      <c r="F41" s="20">
        <v>3</v>
      </c>
      <c r="G41" s="9"/>
      <c r="K41" s="86"/>
    </row>
    <row r="42" spans="1:11" x14ac:dyDescent="0.2">
      <c r="A42" s="14">
        <v>39</v>
      </c>
      <c r="B42" s="15" t="s">
        <v>10517</v>
      </c>
      <c r="C42" s="16">
        <v>7</v>
      </c>
      <c r="D42" s="17" t="s">
        <v>6171</v>
      </c>
      <c r="E42" s="88" t="s">
        <v>7668</v>
      </c>
      <c r="F42" s="18">
        <v>0</v>
      </c>
      <c r="G42" s="9"/>
      <c r="K42" s="86"/>
    </row>
    <row r="43" spans="1:11" x14ac:dyDescent="0.2">
      <c r="A43" s="12">
        <v>40</v>
      </c>
      <c r="B43" s="91" t="s">
        <v>10517</v>
      </c>
      <c r="C43" s="92">
        <v>7</v>
      </c>
      <c r="D43" s="93" t="s">
        <v>6171</v>
      </c>
      <c r="E43" s="19" t="s">
        <v>2737</v>
      </c>
      <c r="F43" s="20">
        <v>1</v>
      </c>
      <c r="G43" s="9"/>
      <c r="K43" s="86"/>
    </row>
    <row r="44" spans="1:11" x14ac:dyDescent="0.2">
      <c r="A44" s="14">
        <v>41</v>
      </c>
      <c r="B44" s="15" t="s">
        <v>10517</v>
      </c>
      <c r="C44" s="16">
        <v>7</v>
      </c>
      <c r="D44" s="17" t="s">
        <v>6171</v>
      </c>
      <c r="E44" s="88" t="s">
        <v>6548</v>
      </c>
      <c r="F44" s="18">
        <v>2</v>
      </c>
      <c r="G44" s="9"/>
      <c r="K44" s="86"/>
    </row>
    <row r="45" spans="1:11" x14ac:dyDescent="0.2">
      <c r="A45" s="12">
        <v>42</v>
      </c>
      <c r="B45" s="91" t="s">
        <v>10517</v>
      </c>
      <c r="C45" s="92">
        <v>7</v>
      </c>
      <c r="D45" s="93" t="s">
        <v>6171</v>
      </c>
      <c r="E45" s="19" t="s">
        <v>2776</v>
      </c>
      <c r="F45" s="20">
        <v>3</v>
      </c>
      <c r="G45" s="9"/>
      <c r="K45" s="86"/>
    </row>
    <row r="46" spans="1:11" x14ac:dyDescent="0.2">
      <c r="A46" s="14">
        <v>43</v>
      </c>
      <c r="B46" s="15" t="s">
        <v>10517</v>
      </c>
      <c r="C46" s="16">
        <v>7</v>
      </c>
      <c r="D46" s="17" t="s">
        <v>6171</v>
      </c>
      <c r="E46" s="88" t="s">
        <v>9916</v>
      </c>
      <c r="F46" s="18">
        <v>4</v>
      </c>
      <c r="G46" s="9"/>
      <c r="K46" s="86"/>
    </row>
    <row r="47" spans="1:11" x14ac:dyDescent="0.2">
      <c r="A47" s="12">
        <v>44</v>
      </c>
      <c r="B47" s="91" t="s">
        <v>10517</v>
      </c>
      <c r="C47" s="92">
        <v>7</v>
      </c>
      <c r="D47" s="93" t="s">
        <v>6171</v>
      </c>
      <c r="E47" s="19" t="s">
        <v>2843</v>
      </c>
      <c r="F47" s="20">
        <v>5</v>
      </c>
      <c r="G47" s="9"/>
      <c r="K47" s="86"/>
    </row>
    <row r="48" spans="1:11" x14ac:dyDescent="0.2">
      <c r="A48" s="14">
        <v>45</v>
      </c>
      <c r="B48" s="15" t="s">
        <v>10517</v>
      </c>
      <c r="C48" s="16">
        <v>7</v>
      </c>
      <c r="D48" s="17" t="s">
        <v>6171</v>
      </c>
      <c r="E48" s="88" t="s">
        <v>9929</v>
      </c>
      <c r="F48" s="18">
        <v>6</v>
      </c>
      <c r="G48" s="9"/>
      <c r="K48" s="86"/>
    </row>
    <row r="49" spans="1:11" x14ac:dyDescent="0.2">
      <c r="A49" s="12">
        <v>46</v>
      </c>
      <c r="B49" s="91" t="s">
        <v>10518</v>
      </c>
      <c r="C49" s="92">
        <v>8</v>
      </c>
      <c r="D49" s="93" t="s">
        <v>6171</v>
      </c>
      <c r="E49" s="19" t="s">
        <v>10254</v>
      </c>
      <c r="F49" s="20">
        <v>0</v>
      </c>
      <c r="G49" s="9"/>
      <c r="K49" s="86"/>
    </row>
    <row r="50" spans="1:11" x14ac:dyDescent="0.2">
      <c r="A50" s="14">
        <v>47</v>
      </c>
      <c r="B50" s="15" t="s">
        <v>10518</v>
      </c>
      <c r="C50" s="16">
        <v>8</v>
      </c>
      <c r="D50" s="17" t="s">
        <v>6171</v>
      </c>
      <c r="E50" s="88" t="s">
        <v>4522</v>
      </c>
      <c r="F50" s="18">
        <v>1</v>
      </c>
      <c r="G50" s="9"/>
      <c r="K50" s="86"/>
    </row>
    <row r="51" spans="1:11" x14ac:dyDescent="0.2">
      <c r="A51" s="12">
        <v>48</v>
      </c>
      <c r="B51" s="91" t="s">
        <v>10518</v>
      </c>
      <c r="C51" s="92">
        <v>8</v>
      </c>
      <c r="D51" s="93" t="s">
        <v>6171</v>
      </c>
      <c r="E51" s="19" t="s">
        <v>4523</v>
      </c>
      <c r="F51" s="20">
        <v>2</v>
      </c>
      <c r="G51" s="9"/>
      <c r="K51" s="86"/>
    </row>
    <row r="52" spans="1:11" x14ac:dyDescent="0.2">
      <c r="A52" s="14">
        <v>49</v>
      </c>
      <c r="B52" s="15" t="s">
        <v>10518</v>
      </c>
      <c r="C52" s="16">
        <v>8</v>
      </c>
      <c r="D52" s="17" t="s">
        <v>6171</v>
      </c>
      <c r="E52" s="88" t="s">
        <v>4524</v>
      </c>
      <c r="F52" s="18">
        <v>3</v>
      </c>
      <c r="G52" s="9"/>
      <c r="K52" s="86"/>
    </row>
    <row r="53" spans="1:11" x14ac:dyDescent="0.2">
      <c r="A53" s="12">
        <v>50</v>
      </c>
      <c r="B53" s="91" t="s">
        <v>10518</v>
      </c>
      <c r="C53" s="92">
        <v>8</v>
      </c>
      <c r="D53" s="93" t="s">
        <v>6171</v>
      </c>
      <c r="E53" s="19" t="s">
        <v>6550</v>
      </c>
      <c r="F53" s="20">
        <v>4</v>
      </c>
      <c r="G53" s="9"/>
      <c r="K53" s="86"/>
    </row>
    <row r="54" spans="1:11" x14ac:dyDescent="0.2">
      <c r="A54" s="14">
        <v>51</v>
      </c>
      <c r="B54" s="15" t="s">
        <v>10519</v>
      </c>
      <c r="C54" s="16">
        <v>9</v>
      </c>
      <c r="D54" s="17" t="s">
        <v>6171</v>
      </c>
      <c r="E54" s="88" t="s">
        <v>7661</v>
      </c>
      <c r="F54" s="18">
        <v>0</v>
      </c>
      <c r="G54" s="9"/>
      <c r="K54" s="86"/>
    </row>
    <row r="55" spans="1:11" x14ac:dyDescent="0.2">
      <c r="A55" s="12">
        <v>52</v>
      </c>
      <c r="B55" s="91" t="s">
        <v>10519</v>
      </c>
      <c r="C55" s="92">
        <v>9</v>
      </c>
      <c r="D55" s="93" t="s">
        <v>6171</v>
      </c>
      <c r="E55" s="19" t="s">
        <v>3076</v>
      </c>
      <c r="F55" s="20">
        <v>1</v>
      </c>
      <c r="G55" s="9"/>
      <c r="K55" s="86"/>
    </row>
    <row r="56" spans="1:11" x14ac:dyDescent="0.2">
      <c r="A56" s="14">
        <v>53</v>
      </c>
      <c r="B56" s="15" t="s">
        <v>10519</v>
      </c>
      <c r="C56" s="16">
        <v>9</v>
      </c>
      <c r="D56" s="17" t="s">
        <v>6171</v>
      </c>
      <c r="E56" s="88" t="s">
        <v>3074</v>
      </c>
      <c r="F56" s="18">
        <v>2</v>
      </c>
      <c r="G56" s="9"/>
      <c r="K56" s="86"/>
    </row>
    <row r="57" spans="1:11" x14ac:dyDescent="0.2">
      <c r="A57" s="12">
        <v>54</v>
      </c>
      <c r="B57" s="91" t="s">
        <v>10519</v>
      </c>
      <c r="C57" s="92">
        <v>9</v>
      </c>
      <c r="D57" s="93" t="s">
        <v>6171</v>
      </c>
      <c r="E57" s="19" t="s">
        <v>3075</v>
      </c>
      <c r="F57" s="20">
        <v>3</v>
      </c>
      <c r="G57" s="9"/>
      <c r="K57" s="86"/>
    </row>
    <row r="58" spans="1:11" x14ac:dyDescent="0.2">
      <c r="A58" s="14">
        <v>55</v>
      </c>
      <c r="B58" s="15" t="s">
        <v>10520</v>
      </c>
      <c r="C58" s="16">
        <v>10</v>
      </c>
      <c r="D58" s="17" t="s">
        <v>6171</v>
      </c>
      <c r="E58" s="88" t="s">
        <v>7662</v>
      </c>
      <c r="F58" s="18">
        <v>0</v>
      </c>
      <c r="G58" s="9"/>
      <c r="K58" s="86"/>
    </row>
    <row r="59" spans="1:11" x14ac:dyDescent="0.2">
      <c r="A59" s="12">
        <v>56</v>
      </c>
      <c r="B59" s="91" t="s">
        <v>10520</v>
      </c>
      <c r="C59" s="92">
        <v>10</v>
      </c>
      <c r="D59" s="93" t="s">
        <v>6171</v>
      </c>
      <c r="E59" s="19" t="s">
        <v>6540</v>
      </c>
      <c r="F59" s="20">
        <v>1</v>
      </c>
      <c r="G59" s="9"/>
      <c r="K59" s="86"/>
    </row>
    <row r="60" spans="1:11" x14ac:dyDescent="0.2">
      <c r="A60" s="14">
        <v>57</v>
      </c>
      <c r="B60" s="15" t="s">
        <v>10520</v>
      </c>
      <c r="C60" s="16">
        <v>10</v>
      </c>
      <c r="D60" s="17" t="s">
        <v>6171</v>
      </c>
      <c r="E60" s="88" t="s">
        <v>6541</v>
      </c>
      <c r="F60" s="18">
        <v>2</v>
      </c>
      <c r="G60" s="9"/>
      <c r="K60" s="86"/>
    </row>
    <row r="61" spans="1:11" x14ac:dyDescent="0.2">
      <c r="A61" s="12">
        <v>58</v>
      </c>
      <c r="B61" s="91" t="s">
        <v>10520</v>
      </c>
      <c r="C61" s="92">
        <v>10</v>
      </c>
      <c r="D61" s="93" t="s">
        <v>6171</v>
      </c>
      <c r="E61" s="19" t="s">
        <v>10281</v>
      </c>
      <c r="F61" s="20">
        <v>3</v>
      </c>
      <c r="G61" s="9"/>
      <c r="K61" s="86"/>
    </row>
    <row r="62" spans="1:11" x14ac:dyDescent="0.2">
      <c r="A62" s="14">
        <v>59</v>
      </c>
      <c r="B62" s="15" t="s">
        <v>10520</v>
      </c>
      <c r="C62" s="16">
        <v>10</v>
      </c>
      <c r="D62" s="17" t="s">
        <v>6171</v>
      </c>
      <c r="E62" s="88" t="s">
        <v>3612</v>
      </c>
      <c r="F62" s="18">
        <v>4</v>
      </c>
      <c r="G62" s="9"/>
      <c r="K62" s="86"/>
    </row>
    <row r="63" spans="1:11" x14ac:dyDescent="0.2">
      <c r="A63" s="12">
        <v>60</v>
      </c>
      <c r="B63" s="91" t="s">
        <v>10520</v>
      </c>
      <c r="C63" s="92">
        <v>10</v>
      </c>
      <c r="D63" s="93" t="s">
        <v>6171</v>
      </c>
      <c r="E63" s="19" t="s">
        <v>6180</v>
      </c>
      <c r="F63" s="20">
        <v>5</v>
      </c>
      <c r="G63" s="9"/>
      <c r="K63" s="86"/>
    </row>
    <row r="64" spans="1:11" x14ac:dyDescent="0.2">
      <c r="A64" s="14">
        <v>61</v>
      </c>
      <c r="B64" s="15" t="s">
        <v>10520</v>
      </c>
      <c r="C64" s="16">
        <v>10</v>
      </c>
      <c r="D64" s="17" t="s">
        <v>6171</v>
      </c>
      <c r="E64" s="88" t="s">
        <v>5416</v>
      </c>
      <c r="F64" s="18">
        <v>6</v>
      </c>
      <c r="G64" s="9"/>
      <c r="K64" s="86"/>
    </row>
    <row r="65" spans="1:11" x14ac:dyDescent="0.2">
      <c r="A65" s="12">
        <v>62</v>
      </c>
      <c r="B65" s="91" t="s">
        <v>10520</v>
      </c>
      <c r="C65" s="92">
        <v>10</v>
      </c>
      <c r="D65" s="93" t="s">
        <v>6171</v>
      </c>
      <c r="E65" s="19" t="s">
        <v>10282</v>
      </c>
      <c r="F65" s="20">
        <v>7</v>
      </c>
      <c r="G65" s="9"/>
      <c r="K65" s="86"/>
    </row>
    <row r="66" spans="1:11" x14ac:dyDescent="0.2">
      <c r="A66" s="14">
        <v>63</v>
      </c>
      <c r="B66" s="15" t="s">
        <v>10521</v>
      </c>
      <c r="C66" s="16">
        <v>11</v>
      </c>
      <c r="D66" s="17" t="s">
        <v>6171</v>
      </c>
      <c r="E66" s="88" t="s">
        <v>7670</v>
      </c>
      <c r="F66" s="18">
        <v>0</v>
      </c>
      <c r="G66" s="9"/>
      <c r="K66" s="86"/>
    </row>
    <row r="67" spans="1:11" x14ac:dyDescent="0.2">
      <c r="A67" s="12">
        <v>64</v>
      </c>
      <c r="B67" s="91" t="s">
        <v>10521</v>
      </c>
      <c r="C67" s="92">
        <v>11</v>
      </c>
      <c r="D67" s="93" t="s">
        <v>6171</v>
      </c>
      <c r="E67" s="19" t="s">
        <v>3723</v>
      </c>
      <c r="F67" s="20">
        <v>1</v>
      </c>
      <c r="G67" s="9"/>
      <c r="K67" s="86"/>
    </row>
    <row r="68" spans="1:11" x14ac:dyDescent="0.2">
      <c r="A68" s="14">
        <v>65</v>
      </c>
      <c r="B68" s="15" t="s">
        <v>10521</v>
      </c>
      <c r="C68" s="16">
        <v>11</v>
      </c>
      <c r="D68" s="17" t="s">
        <v>6171</v>
      </c>
      <c r="E68" s="88" t="s">
        <v>10283</v>
      </c>
      <c r="F68" s="18">
        <v>2</v>
      </c>
      <c r="G68" s="9"/>
      <c r="K68" s="86"/>
    </row>
    <row r="69" spans="1:11" x14ac:dyDescent="0.2">
      <c r="A69" s="12">
        <v>66</v>
      </c>
      <c r="B69" s="91" t="s">
        <v>10521</v>
      </c>
      <c r="C69" s="92">
        <v>11</v>
      </c>
      <c r="D69" s="93" t="s">
        <v>6171</v>
      </c>
      <c r="E69" s="19" t="s">
        <v>3724</v>
      </c>
      <c r="F69" s="20">
        <v>3</v>
      </c>
      <c r="G69" s="9"/>
      <c r="K69" s="86"/>
    </row>
    <row r="70" spans="1:11" x14ac:dyDescent="0.2">
      <c r="A70" s="14">
        <v>67</v>
      </c>
      <c r="B70" s="15" t="s">
        <v>10521</v>
      </c>
      <c r="C70" s="16">
        <v>11</v>
      </c>
      <c r="D70" s="17" t="s">
        <v>6171</v>
      </c>
      <c r="E70" s="88" t="s">
        <v>3728</v>
      </c>
      <c r="F70" s="18">
        <v>4</v>
      </c>
      <c r="G70" s="9"/>
      <c r="K70" s="86"/>
    </row>
    <row r="71" spans="1:11" x14ac:dyDescent="0.2">
      <c r="A71" s="12">
        <v>68</v>
      </c>
      <c r="B71" s="91" t="s">
        <v>10521</v>
      </c>
      <c r="C71" s="92">
        <v>11</v>
      </c>
      <c r="D71" s="93" t="s">
        <v>6171</v>
      </c>
      <c r="E71" s="19" t="s">
        <v>6549</v>
      </c>
      <c r="F71" s="20">
        <v>5</v>
      </c>
      <c r="G71" s="9"/>
      <c r="K71" s="86"/>
    </row>
    <row r="72" spans="1:11" x14ac:dyDescent="0.2">
      <c r="A72" s="14">
        <v>69</v>
      </c>
      <c r="B72" s="15" t="s">
        <v>10521</v>
      </c>
      <c r="C72" s="16">
        <v>11</v>
      </c>
      <c r="D72" s="17" t="s">
        <v>6171</v>
      </c>
      <c r="E72" s="88" t="s">
        <v>3731</v>
      </c>
      <c r="F72" s="18">
        <v>6</v>
      </c>
      <c r="G72" s="9"/>
      <c r="K72" s="86"/>
    </row>
    <row r="73" spans="1:11" x14ac:dyDescent="0.2">
      <c r="A73" s="12">
        <v>70</v>
      </c>
      <c r="B73" s="91" t="s">
        <v>10396</v>
      </c>
      <c r="C73" s="92">
        <v>12</v>
      </c>
      <c r="D73" s="93" t="s">
        <v>6171</v>
      </c>
      <c r="E73" s="19" t="s">
        <v>7665</v>
      </c>
      <c r="F73" s="20">
        <v>0</v>
      </c>
      <c r="G73" s="9"/>
      <c r="K73" s="86"/>
    </row>
    <row r="74" spans="1:11" x14ac:dyDescent="0.2">
      <c r="A74" s="14">
        <v>71</v>
      </c>
      <c r="B74" s="15" t="s">
        <v>10396</v>
      </c>
      <c r="C74" s="16">
        <v>12</v>
      </c>
      <c r="D74" s="17" t="s">
        <v>6171</v>
      </c>
      <c r="E74" s="88" t="s">
        <v>6268</v>
      </c>
      <c r="F74" s="18">
        <v>1</v>
      </c>
      <c r="G74" s="9"/>
      <c r="K74" s="86"/>
    </row>
    <row r="75" spans="1:11" x14ac:dyDescent="0.2">
      <c r="A75" s="12">
        <v>72</v>
      </c>
      <c r="B75" s="91" t="s">
        <v>10396</v>
      </c>
      <c r="C75" s="92">
        <v>12</v>
      </c>
      <c r="D75" s="93" t="s">
        <v>6171</v>
      </c>
      <c r="E75" s="19" t="s">
        <v>9758</v>
      </c>
      <c r="F75" s="20">
        <v>2</v>
      </c>
      <c r="G75" s="9"/>
      <c r="K75" s="86"/>
    </row>
    <row r="76" spans="1:11" x14ac:dyDescent="0.2">
      <c r="A76" s="14">
        <v>73</v>
      </c>
      <c r="B76" s="15" t="s">
        <v>10396</v>
      </c>
      <c r="C76" s="16">
        <v>12</v>
      </c>
      <c r="D76" s="17" t="s">
        <v>6171</v>
      </c>
      <c r="E76" s="88" t="s">
        <v>4854</v>
      </c>
      <c r="F76" s="18">
        <v>3</v>
      </c>
      <c r="G76" s="9"/>
      <c r="K76" s="86"/>
    </row>
    <row r="77" spans="1:11" x14ac:dyDescent="0.2">
      <c r="A77" s="12">
        <v>74</v>
      </c>
      <c r="B77" s="91" t="s">
        <v>10396</v>
      </c>
      <c r="C77" s="92">
        <v>12</v>
      </c>
      <c r="D77" s="93" t="s">
        <v>6171</v>
      </c>
      <c r="E77" s="19" t="s">
        <v>10284</v>
      </c>
      <c r="F77" s="20">
        <v>4</v>
      </c>
      <c r="G77" s="9"/>
      <c r="K77" s="86"/>
    </row>
    <row r="78" spans="1:11" x14ac:dyDescent="0.2">
      <c r="A78" s="14">
        <v>75</v>
      </c>
      <c r="B78" s="15" t="s">
        <v>10396</v>
      </c>
      <c r="C78" s="16">
        <v>12</v>
      </c>
      <c r="D78" s="17" t="s">
        <v>6171</v>
      </c>
      <c r="E78" s="88" t="s">
        <v>4849</v>
      </c>
      <c r="F78" s="18">
        <v>5</v>
      </c>
      <c r="G78" s="9"/>
      <c r="K78" s="86"/>
    </row>
    <row r="79" spans="1:11" x14ac:dyDescent="0.2">
      <c r="A79" s="12">
        <v>76</v>
      </c>
      <c r="B79" s="91" t="s">
        <v>10396</v>
      </c>
      <c r="C79" s="92">
        <v>12</v>
      </c>
      <c r="D79" s="93" t="s">
        <v>6171</v>
      </c>
      <c r="E79" s="19" t="s">
        <v>9751</v>
      </c>
      <c r="F79" s="20">
        <v>6</v>
      </c>
      <c r="G79" s="9"/>
      <c r="K79" s="86"/>
    </row>
    <row r="80" spans="1:11" x14ac:dyDescent="0.2">
      <c r="A80" s="14">
        <v>77</v>
      </c>
      <c r="B80" s="15" t="s">
        <v>10522</v>
      </c>
      <c r="C80" s="16">
        <v>13</v>
      </c>
      <c r="D80" s="17" t="s">
        <v>6171</v>
      </c>
      <c r="E80" s="88" t="s">
        <v>7663</v>
      </c>
      <c r="F80" s="18">
        <v>0</v>
      </c>
      <c r="G80" s="9"/>
      <c r="K80" s="86"/>
    </row>
    <row r="81" spans="1:11" x14ac:dyDescent="0.2">
      <c r="A81" s="12">
        <v>78</v>
      </c>
      <c r="B81" s="91" t="s">
        <v>10522</v>
      </c>
      <c r="C81" s="92">
        <v>13</v>
      </c>
      <c r="D81" s="93" t="s">
        <v>6171</v>
      </c>
      <c r="E81" s="19" t="s">
        <v>10285</v>
      </c>
      <c r="F81" s="20">
        <v>1</v>
      </c>
      <c r="G81" s="9"/>
      <c r="K81" s="86"/>
    </row>
    <row r="82" spans="1:11" x14ac:dyDescent="0.2">
      <c r="A82" s="14">
        <v>79</v>
      </c>
      <c r="B82" s="15" t="s">
        <v>10522</v>
      </c>
      <c r="C82" s="16">
        <v>13</v>
      </c>
      <c r="D82" s="17" t="s">
        <v>6171</v>
      </c>
      <c r="E82" s="88" t="s">
        <v>4519</v>
      </c>
      <c r="F82" s="18">
        <v>2</v>
      </c>
      <c r="G82" s="9"/>
      <c r="K82" s="86"/>
    </row>
    <row r="83" spans="1:11" x14ac:dyDescent="0.2">
      <c r="A83" s="12">
        <v>80</v>
      </c>
      <c r="B83" s="91" t="s">
        <v>10522</v>
      </c>
      <c r="C83" s="92">
        <v>13</v>
      </c>
      <c r="D83" s="93" t="s">
        <v>6171</v>
      </c>
      <c r="E83" s="19" t="s">
        <v>4518</v>
      </c>
      <c r="F83" s="20">
        <v>3</v>
      </c>
      <c r="G83" s="9"/>
      <c r="K83" s="86"/>
    </row>
    <row r="84" spans="1:11" x14ac:dyDescent="0.2">
      <c r="A84" s="14">
        <v>81</v>
      </c>
      <c r="B84" s="15" t="s">
        <v>10522</v>
      </c>
      <c r="C84" s="16">
        <v>13</v>
      </c>
      <c r="D84" s="17" t="s">
        <v>6171</v>
      </c>
      <c r="E84" s="88" t="s">
        <v>4520</v>
      </c>
      <c r="F84" s="18">
        <v>4</v>
      </c>
      <c r="G84" s="9"/>
      <c r="K84" s="86"/>
    </row>
    <row r="85" spans="1:11" x14ac:dyDescent="0.2">
      <c r="A85" s="12">
        <v>82</v>
      </c>
      <c r="B85" s="91" t="s">
        <v>10522</v>
      </c>
      <c r="C85" s="92">
        <v>13</v>
      </c>
      <c r="D85" s="93" t="s">
        <v>6171</v>
      </c>
      <c r="E85" s="19" t="s">
        <v>7597</v>
      </c>
      <c r="F85" s="20">
        <v>5</v>
      </c>
      <c r="G85" s="9"/>
      <c r="K85" s="86"/>
    </row>
    <row r="86" spans="1:11" x14ac:dyDescent="0.2">
      <c r="A86" s="14">
        <v>83</v>
      </c>
      <c r="B86" s="15" t="s">
        <v>10523</v>
      </c>
      <c r="C86" s="16">
        <v>14</v>
      </c>
      <c r="D86" s="17" t="s">
        <v>6171</v>
      </c>
      <c r="E86" s="88" t="s">
        <v>7667</v>
      </c>
      <c r="F86" s="18">
        <v>0</v>
      </c>
      <c r="G86" s="9"/>
      <c r="K86" s="86"/>
    </row>
    <row r="87" spans="1:11" x14ac:dyDescent="0.2">
      <c r="A87" s="12">
        <v>84</v>
      </c>
      <c r="B87" s="91" t="s">
        <v>10523</v>
      </c>
      <c r="C87" s="92">
        <v>14</v>
      </c>
      <c r="D87" s="93" t="s">
        <v>6171</v>
      </c>
      <c r="E87" s="19" t="s">
        <v>6546</v>
      </c>
      <c r="F87" s="20">
        <v>1</v>
      </c>
      <c r="G87" s="9"/>
      <c r="K87" s="86"/>
    </row>
    <row r="88" spans="1:11" x14ac:dyDescent="0.2">
      <c r="A88" s="14">
        <v>85</v>
      </c>
      <c r="B88" s="15" t="s">
        <v>10523</v>
      </c>
      <c r="C88" s="16">
        <v>14</v>
      </c>
      <c r="D88" s="17" t="s">
        <v>6171</v>
      </c>
      <c r="E88" s="88" t="s">
        <v>10286</v>
      </c>
      <c r="F88" s="18">
        <v>2</v>
      </c>
      <c r="G88" s="9"/>
      <c r="K88" s="86"/>
    </row>
    <row r="89" spans="1:11" x14ac:dyDescent="0.2">
      <c r="A89" s="12">
        <v>86</v>
      </c>
      <c r="B89" s="91" t="s">
        <v>10523</v>
      </c>
      <c r="C89" s="92">
        <v>14</v>
      </c>
      <c r="D89" s="93" t="s">
        <v>6171</v>
      </c>
      <c r="E89" s="19" t="s">
        <v>649</v>
      </c>
      <c r="F89" s="20">
        <v>3</v>
      </c>
      <c r="G89" s="9"/>
      <c r="K89" s="86"/>
    </row>
    <row r="90" spans="1:11" x14ac:dyDescent="0.2">
      <c r="A90" s="14">
        <v>87</v>
      </c>
      <c r="B90" s="15" t="s">
        <v>10523</v>
      </c>
      <c r="C90" s="16">
        <v>14</v>
      </c>
      <c r="D90" s="17" t="s">
        <v>6171</v>
      </c>
      <c r="E90" s="88" t="s">
        <v>6547</v>
      </c>
      <c r="F90" s="18">
        <v>4</v>
      </c>
      <c r="G90" s="9"/>
      <c r="K90" s="86"/>
    </row>
    <row r="91" spans="1:11" x14ac:dyDescent="0.2">
      <c r="A91" s="12">
        <v>88</v>
      </c>
      <c r="B91" s="91" t="s">
        <v>10523</v>
      </c>
      <c r="C91" s="92">
        <v>14</v>
      </c>
      <c r="D91" s="93" t="s">
        <v>6171</v>
      </c>
      <c r="E91" s="19" t="s">
        <v>10510</v>
      </c>
      <c r="F91" s="20">
        <v>5</v>
      </c>
      <c r="G91" s="9"/>
      <c r="K91" s="86"/>
    </row>
    <row r="92" spans="1:11" x14ac:dyDescent="0.2">
      <c r="A92" s="14">
        <v>89</v>
      </c>
      <c r="B92" s="15" t="s">
        <v>10524</v>
      </c>
      <c r="C92" s="16">
        <v>15</v>
      </c>
      <c r="D92" s="17" t="s">
        <v>6171</v>
      </c>
      <c r="E92" s="88" t="s">
        <v>7666</v>
      </c>
      <c r="F92" s="18">
        <v>0</v>
      </c>
      <c r="G92" s="9"/>
      <c r="K92" s="86"/>
    </row>
    <row r="93" spans="1:11" x14ac:dyDescent="0.2">
      <c r="A93" s="12">
        <v>90</v>
      </c>
      <c r="B93" s="91" t="s">
        <v>10524</v>
      </c>
      <c r="C93" s="92">
        <v>15</v>
      </c>
      <c r="D93" s="93" t="s">
        <v>6171</v>
      </c>
      <c r="E93" s="19" t="s">
        <v>10287</v>
      </c>
      <c r="F93" s="20">
        <v>1</v>
      </c>
      <c r="G93" s="9"/>
      <c r="K93" s="86"/>
    </row>
    <row r="94" spans="1:11" x14ac:dyDescent="0.2">
      <c r="A94" s="14">
        <v>91</v>
      </c>
      <c r="B94" s="15" t="s">
        <v>10524</v>
      </c>
      <c r="C94" s="16">
        <v>15</v>
      </c>
      <c r="D94" s="17" t="s">
        <v>6171</v>
      </c>
      <c r="E94" s="88" t="s">
        <v>10288</v>
      </c>
      <c r="F94" s="18">
        <v>2</v>
      </c>
      <c r="G94" s="9"/>
      <c r="K94" s="86"/>
    </row>
    <row r="95" spans="1:11" x14ac:dyDescent="0.2">
      <c r="A95" s="12">
        <v>92</v>
      </c>
      <c r="B95" s="91" t="s">
        <v>10524</v>
      </c>
      <c r="C95" s="92">
        <v>15</v>
      </c>
      <c r="D95" s="93" t="s">
        <v>6171</v>
      </c>
      <c r="E95" s="19" t="s">
        <v>10289</v>
      </c>
      <c r="F95" s="20">
        <v>3</v>
      </c>
      <c r="G95" s="9"/>
      <c r="K95" s="86"/>
    </row>
    <row r="96" spans="1:11" x14ac:dyDescent="0.2">
      <c r="A96" s="14">
        <v>93</v>
      </c>
      <c r="B96" s="15" t="s">
        <v>10524</v>
      </c>
      <c r="C96" s="16">
        <v>15</v>
      </c>
      <c r="D96" s="17" t="s">
        <v>6171</v>
      </c>
      <c r="E96" s="88" t="s">
        <v>9798</v>
      </c>
      <c r="F96" s="18">
        <v>4</v>
      </c>
      <c r="G96" s="9"/>
      <c r="K96" s="86"/>
    </row>
    <row r="97" spans="1:11" x14ac:dyDescent="0.2">
      <c r="A97" s="12">
        <v>94</v>
      </c>
      <c r="B97" s="91" t="s">
        <v>10524</v>
      </c>
      <c r="C97" s="92">
        <v>15</v>
      </c>
      <c r="D97" s="93" t="s">
        <v>6171</v>
      </c>
      <c r="E97" s="19" t="s">
        <v>8427</v>
      </c>
      <c r="F97" s="20">
        <v>5</v>
      </c>
      <c r="G97" s="9"/>
      <c r="K97" s="86"/>
    </row>
    <row r="98" spans="1:11" x14ac:dyDescent="0.2">
      <c r="A98" s="14">
        <v>95</v>
      </c>
      <c r="B98" s="15" t="s">
        <v>10524</v>
      </c>
      <c r="C98" s="16">
        <v>15</v>
      </c>
      <c r="D98" s="17" t="s">
        <v>6171</v>
      </c>
      <c r="E98" s="88" t="s">
        <v>659</v>
      </c>
      <c r="F98" s="18">
        <v>6</v>
      </c>
      <c r="G98" s="9"/>
      <c r="K98" s="86"/>
    </row>
    <row r="99" spans="1:11" x14ac:dyDescent="0.2">
      <c r="A99" s="12">
        <v>96</v>
      </c>
      <c r="B99" s="91" t="s">
        <v>10525</v>
      </c>
      <c r="C99" s="92">
        <v>16</v>
      </c>
      <c r="D99" s="93" t="s">
        <v>6171</v>
      </c>
      <c r="E99" s="19" t="s">
        <v>10255</v>
      </c>
      <c r="F99" s="20">
        <v>0</v>
      </c>
      <c r="G99" s="9"/>
      <c r="K99" s="86"/>
    </row>
    <row r="100" spans="1:11" x14ac:dyDescent="0.2">
      <c r="A100" s="14">
        <v>97</v>
      </c>
      <c r="B100" s="15" t="s">
        <v>10525</v>
      </c>
      <c r="C100" s="16">
        <v>16</v>
      </c>
      <c r="D100" s="17" t="s">
        <v>6171</v>
      </c>
      <c r="E100" s="88" t="s">
        <v>153</v>
      </c>
      <c r="F100" s="18">
        <v>1</v>
      </c>
      <c r="G100" s="9"/>
      <c r="K100" s="86"/>
    </row>
    <row r="101" spans="1:11" x14ac:dyDescent="0.2">
      <c r="A101" s="12">
        <v>98</v>
      </c>
      <c r="B101" s="91" t="s">
        <v>10525</v>
      </c>
      <c r="C101" s="92">
        <v>16</v>
      </c>
      <c r="D101" s="93" t="s">
        <v>6171</v>
      </c>
      <c r="E101" s="19" t="s">
        <v>10290</v>
      </c>
      <c r="F101" s="20">
        <v>2</v>
      </c>
      <c r="G101" s="9"/>
      <c r="K101" s="86"/>
    </row>
    <row r="102" spans="1:11" x14ac:dyDescent="0.2">
      <c r="A102" s="14">
        <v>99</v>
      </c>
      <c r="B102" s="15" t="s">
        <v>10525</v>
      </c>
      <c r="C102" s="16">
        <v>16</v>
      </c>
      <c r="D102" s="17" t="s">
        <v>6171</v>
      </c>
      <c r="E102" s="88" t="s">
        <v>129</v>
      </c>
      <c r="F102" s="18">
        <v>3</v>
      </c>
      <c r="G102" s="9"/>
      <c r="K102" s="86"/>
    </row>
    <row r="103" spans="1:11" x14ac:dyDescent="0.2">
      <c r="A103" s="12">
        <v>100</v>
      </c>
      <c r="B103" s="91" t="s">
        <v>10525</v>
      </c>
      <c r="C103" s="92">
        <v>16</v>
      </c>
      <c r="D103" s="93" t="s">
        <v>6171</v>
      </c>
      <c r="E103" s="19" t="s">
        <v>6570</v>
      </c>
      <c r="F103" s="20">
        <v>4</v>
      </c>
      <c r="G103" s="9"/>
      <c r="K103" s="86"/>
    </row>
    <row r="104" spans="1:11" x14ac:dyDescent="0.2">
      <c r="A104" s="14">
        <v>101</v>
      </c>
      <c r="B104" s="15" t="s">
        <v>10525</v>
      </c>
      <c r="C104" s="16">
        <v>16</v>
      </c>
      <c r="D104" s="17" t="s">
        <v>6171</v>
      </c>
      <c r="E104" s="88" t="s">
        <v>10291</v>
      </c>
      <c r="F104" s="18">
        <v>5</v>
      </c>
      <c r="G104" s="9"/>
      <c r="K104" s="86"/>
    </row>
    <row r="105" spans="1:11" x14ac:dyDescent="0.2">
      <c r="A105" s="12">
        <v>102</v>
      </c>
      <c r="B105" s="91" t="s">
        <v>10525</v>
      </c>
      <c r="C105" s="92">
        <v>16</v>
      </c>
      <c r="D105" s="93" t="s">
        <v>6171</v>
      </c>
      <c r="E105" s="19" t="s">
        <v>6530</v>
      </c>
      <c r="F105" s="20">
        <v>6</v>
      </c>
      <c r="G105" s="9"/>
      <c r="K105" s="86"/>
    </row>
    <row r="106" spans="1:11" x14ac:dyDescent="0.2">
      <c r="A106" s="14">
        <v>103</v>
      </c>
      <c r="B106" s="15" t="s">
        <v>10525</v>
      </c>
      <c r="C106" s="16">
        <v>16</v>
      </c>
      <c r="D106" s="17" t="s">
        <v>6171</v>
      </c>
      <c r="E106" s="88" t="s">
        <v>8020</v>
      </c>
      <c r="F106" s="18">
        <v>7</v>
      </c>
      <c r="G106" s="9"/>
      <c r="K106" s="86"/>
    </row>
    <row r="107" spans="1:11" x14ac:dyDescent="0.2">
      <c r="A107" s="12">
        <v>104</v>
      </c>
      <c r="B107" s="91" t="s">
        <v>10525</v>
      </c>
      <c r="C107" s="92">
        <v>16</v>
      </c>
      <c r="D107" s="93" t="s">
        <v>6171</v>
      </c>
      <c r="E107" s="19" t="s">
        <v>10292</v>
      </c>
      <c r="F107" s="20">
        <v>8</v>
      </c>
      <c r="G107" s="9"/>
      <c r="K107" s="86"/>
    </row>
    <row r="108" spans="1:11" x14ac:dyDescent="0.2">
      <c r="A108" s="14">
        <v>105</v>
      </c>
      <c r="B108" s="15" t="s">
        <v>10525</v>
      </c>
      <c r="C108" s="16">
        <v>16</v>
      </c>
      <c r="D108" s="17" t="s">
        <v>6171</v>
      </c>
      <c r="E108" s="88" t="s">
        <v>10293</v>
      </c>
      <c r="F108" s="18">
        <v>9</v>
      </c>
      <c r="G108" s="9"/>
      <c r="K108" s="86"/>
    </row>
    <row r="109" spans="1:11" x14ac:dyDescent="0.2">
      <c r="A109" s="12">
        <v>106</v>
      </c>
      <c r="B109" s="91" t="s">
        <v>10525</v>
      </c>
      <c r="C109" s="92">
        <v>16</v>
      </c>
      <c r="D109" s="93" t="s">
        <v>6171</v>
      </c>
      <c r="E109" s="19" t="s">
        <v>135</v>
      </c>
      <c r="F109" s="20">
        <v>10</v>
      </c>
      <c r="G109" s="9"/>
      <c r="K109" s="86"/>
    </row>
    <row r="110" spans="1:11" x14ac:dyDescent="0.2">
      <c r="A110" s="14">
        <v>107</v>
      </c>
      <c r="B110" s="15" t="s">
        <v>10525</v>
      </c>
      <c r="C110" s="16">
        <v>16</v>
      </c>
      <c r="D110" s="17" t="s">
        <v>6171</v>
      </c>
      <c r="E110" s="88" t="s">
        <v>10294</v>
      </c>
      <c r="F110" s="18">
        <v>11</v>
      </c>
      <c r="G110" s="9"/>
      <c r="K110" s="86"/>
    </row>
    <row r="111" spans="1:11" x14ac:dyDescent="0.2">
      <c r="A111" s="12">
        <v>108</v>
      </c>
      <c r="B111" s="91" t="s">
        <v>10535</v>
      </c>
      <c r="C111" s="92">
        <v>17</v>
      </c>
      <c r="D111" s="93" t="s">
        <v>6764</v>
      </c>
      <c r="E111" s="19" t="s">
        <v>7651</v>
      </c>
      <c r="F111" s="20">
        <v>0</v>
      </c>
      <c r="G111" s="9"/>
      <c r="K111" s="86"/>
    </row>
    <row r="112" spans="1:11" x14ac:dyDescent="0.2">
      <c r="A112" s="14">
        <v>109</v>
      </c>
      <c r="B112" s="15" t="s">
        <v>10535</v>
      </c>
      <c r="C112" s="16">
        <v>17</v>
      </c>
      <c r="D112" s="17" t="s">
        <v>6764</v>
      </c>
      <c r="E112" s="88" t="s">
        <v>753</v>
      </c>
      <c r="F112" s="18">
        <v>1</v>
      </c>
      <c r="G112" s="9"/>
      <c r="K112" s="86"/>
    </row>
    <row r="113" spans="1:11" x14ac:dyDescent="0.2">
      <c r="A113" s="12">
        <v>110</v>
      </c>
      <c r="B113" s="91" t="s">
        <v>10535</v>
      </c>
      <c r="C113" s="92">
        <v>17</v>
      </c>
      <c r="D113" s="93" t="s">
        <v>6764</v>
      </c>
      <c r="E113" s="19" t="s">
        <v>769</v>
      </c>
      <c r="F113" s="20">
        <v>2</v>
      </c>
      <c r="G113" s="9"/>
      <c r="K113" s="86"/>
    </row>
    <row r="114" spans="1:11" x14ac:dyDescent="0.2">
      <c r="A114" s="14">
        <v>111</v>
      </c>
      <c r="B114" s="15" t="s">
        <v>10535</v>
      </c>
      <c r="C114" s="16">
        <v>17</v>
      </c>
      <c r="D114" s="17" t="s">
        <v>6764</v>
      </c>
      <c r="E114" s="88" t="s">
        <v>774</v>
      </c>
      <c r="F114" s="18">
        <v>3</v>
      </c>
      <c r="G114" s="9"/>
      <c r="K114" s="86"/>
    </row>
    <row r="115" spans="1:11" x14ac:dyDescent="0.2">
      <c r="A115" s="12">
        <v>112</v>
      </c>
      <c r="B115" s="91" t="s">
        <v>9734</v>
      </c>
      <c r="C115" s="92">
        <v>18</v>
      </c>
      <c r="D115" s="93" t="s">
        <v>6763</v>
      </c>
      <c r="E115" s="19" t="s">
        <v>7671</v>
      </c>
      <c r="F115" s="20">
        <v>0</v>
      </c>
      <c r="G115" s="9"/>
      <c r="K115" s="86"/>
    </row>
    <row r="116" spans="1:11" x14ac:dyDescent="0.2">
      <c r="A116" s="14">
        <v>113</v>
      </c>
      <c r="B116" s="15" t="s">
        <v>9734</v>
      </c>
      <c r="C116" s="16">
        <v>18</v>
      </c>
      <c r="D116" s="17" t="s">
        <v>6763</v>
      </c>
      <c r="E116" s="88" t="s">
        <v>6553</v>
      </c>
      <c r="F116" s="18">
        <v>1</v>
      </c>
      <c r="G116" s="9"/>
      <c r="K116" s="86"/>
    </row>
    <row r="117" spans="1:11" x14ac:dyDescent="0.2">
      <c r="A117" s="12">
        <v>114</v>
      </c>
      <c r="B117" s="91" t="s">
        <v>9734</v>
      </c>
      <c r="C117" s="92">
        <v>18</v>
      </c>
      <c r="D117" s="93" t="s">
        <v>6763</v>
      </c>
      <c r="E117" s="19" t="s">
        <v>10295</v>
      </c>
      <c r="F117" s="20">
        <v>2</v>
      </c>
      <c r="G117" s="9"/>
      <c r="K117" s="86"/>
    </row>
    <row r="118" spans="1:11" x14ac:dyDescent="0.2">
      <c r="A118" s="14">
        <v>115</v>
      </c>
      <c r="B118" s="15" t="s">
        <v>9734</v>
      </c>
      <c r="C118" s="16">
        <v>18</v>
      </c>
      <c r="D118" s="17" t="s">
        <v>6763</v>
      </c>
      <c r="E118" s="88" t="s">
        <v>5985</v>
      </c>
      <c r="F118" s="18">
        <v>3</v>
      </c>
      <c r="G118" s="9"/>
      <c r="K118" s="86"/>
    </row>
    <row r="119" spans="1:11" x14ac:dyDescent="0.2">
      <c r="A119" s="12">
        <v>116</v>
      </c>
      <c r="B119" s="91" t="s">
        <v>9734</v>
      </c>
      <c r="C119" s="92">
        <v>18</v>
      </c>
      <c r="D119" s="93" t="s">
        <v>6763</v>
      </c>
      <c r="E119" s="19" t="s">
        <v>10296</v>
      </c>
      <c r="F119" s="20">
        <v>4</v>
      </c>
      <c r="G119" s="9"/>
      <c r="K119" s="86"/>
    </row>
    <row r="120" spans="1:11" x14ac:dyDescent="0.2">
      <c r="A120" s="14">
        <v>117</v>
      </c>
      <c r="B120" s="15" t="s">
        <v>9734</v>
      </c>
      <c r="C120" s="16">
        <v>18</v>
      </c>
      <c r="D120" s="17" t="s">
        <v>6763</v>
      </c>
      <c r="E120" s="88" t="s">
        <v>7405</v>
      </c>
      <c r="F120" s="18">
        <v>5</v>
      </c>
      <c r="G120" s="9"/>
      <c r="K120" s="86"/>
    </row>
    <row r="121" spans="1:11" x14ac:dyDescent="0.2">
      <c r="A121" s="12">
        <v>118</v>
      </c>
      <c r="B121" s="91" t="s">
        <v>9734</v>
      </c>
      <c r="C121" s="92">
        <v>18</v>
      </c>
      <c r="D121" s="93" t="s">
        <v>6763</v>
      </c>
      <c r="E121" s="19" t="s">
        <v>6551</v>
      </c>
      <c r="F121" s="20">
        <v>6</v>
      </c>
      <c r="G121" s="9"/>
      <c r="K121" s="86"/>
    </row>
    <row r="122" spans="1:11" x14ac:dyDescent="0.2">
      <c r="A122" s="14">
        <v>119</v>
      </c>
      <c r="B122" s="15" t="s">
        <v>9734</v>
      </c>
      <c r="C122" s="16">
        <v>18</v>
      </c>
      <c r="D122" s="17" t="s">
        <v>6763</v>
      </c>
      <c r="E122" s="88" t="s">
        <v>6552</v>
      </c>
      <c r="F122" s="18">
        <v>7</v>
      </c>
      <c r="G122" s="9"/>
      <c r="K122" s="86"/>
    </row>
    <row r="123" spans="1:11" x14ac:dyDescent="0.2">
      <c r="A123" s="12">
        <v>120</v>
      </c>
      <c r="B123" s="91" t="s">
        <v>9734</v>
      </c>
      <c r="C123" s="92">
        <v>18</v>
      </c>
      <c r="D123" s="93" t="s">
        <v>6763</v>
      </c>
      <c r="E123" s="19" t="s">
        <v>10297</v>
      </c>
      <c r="F123" s="20">
        <v>8</v>
      </c>
      <c r="G123" s="9"/>
      <c r="K123" s="86"/>
    </row>
    <row r="124" spans="1:11" x14ac:dyDescent="0.2">
      <c r="A124" s="14">
        <v>121</v>
      </c>
      <c r="B124" s="15" t="s">
        <v>9709</v>
      </c>
      <c r="C124" s="16">
        <v>19</v>
      </c>
      <c r="D124" s="17" t="s">
        <v>6763</v>
      </c>
      <c r="E124" s="88" t="s">
        <v>7672</v>
      </c>
      <c r="F124" s="18">
        <v>0</v>
      </c>
      <c r="G124" s="9"/>
      <c r="K124" s="86"/>
    </row>
    <row r="125" spans="1:11" x14ac:dyDescent="0.2">
      <c r="A125" s="12">
        <v>122</v>
      </c>
      <c r="B125" s="91" t="s">
        <v>9709</v>
      </c>
      <c r="C125" s="92">
        <v>19</v>
      </c>
      <c r="D125" s="93" t="s">
        <v>6763</v>
      </c>
      <c r="E125" s="19" t="s">
        <v>10298</v>
      </c>
      <c r="F125" s="20">
        <v>1</v>
      </c>
      <c r="G125" s="9"/>
      <c r="K125" s="86"/>
    </row>
    <row r="126" spans="1:11" x14ac:dyDescent="0.2">
      <c r="A126" s="14">
        <v>123</v>
      </c>
      <c r="B126" s="15" t="s">
        <v>9709</v>
      </c>
      <c r="C126" s="16">
        <v>19</v>
      </c>
      <c r="D126" s="17" t="s">
        <v>6763</v>
      </c>
      <c r="E126" s="88" t="s">
        <v>3192</v>
      </c>
      <c r="F126" s="18">
        <v>2</v>
      </c>
      <c r="G126" s="9"/>
      <c r="K126" s="86"/>
    </row>
    <row r="127" spans="1:11" x14ac:dyDescent="0.2">
      <c r="A127" s="12">
        <v>124</v>
      </c>
      <c r="B127" s="91" t="s">
        <v>9709</v>
      </c>
      <c r="C127" s="92">
        <v>19</v>
      </c>
      <c r="D127" s="93" t="s">
        <v>6763</v>
      </c>
      <c r="E127" s="19" t="s">
        <v>6582</v>
      </c>
      <c r="F127" s="20">
        <v>3</v>
      </c>
      <c r="G127" s="9"/>
      <c r="K127" s="86"/>
    </row>
    <row r="128" spans="1:11" x14ac:dyDescent="0.2">
      <c r="A128" s="14">
        <v>125</v>
      </c>
      <c r="B128" s="15" t="s">
        <v>9709</v>
      </c>
      <c r="C128" s="16">
        <v>19</v>
      </c>
      <c r="D128" s="17" t="s">
        <v>6763</v>
      </c>
      <c r="E128" s="88" t="s">
        <v>882</v>
      </c>
      <c r="F128" s="18">
        <v>4</v>
      </c>
      <c r="G128" s="9"/>
      <c r="K128" s="86"/>
    </row>
    <row r="129" spans="1:11" x14ac:dyDescent="0.2">
      <c r="A129" s="12">
        <v>126</v>
      </c>
      <c r="B129" s="91" t="s">
        <v>9709</v>
      </c>
      <c r="C129" s="92">
        <v>19</v>
      </c>
      <c r="D129" s="93" t="s">
        <v>6763</v>
      </c>
      <c r="E129" s="19" t="s">
        <v>6554</v>
      </c>
      <c r="F129" s="20">
        <v>5</v>
      </c>
      <c r="G129" s="9"/>
      <c r="K129" s="86"/>
    </row>
    <row r="130" spans="1:11" x14ac:dyDescent="0.2">
      <c r="A130" s="14">
        <v>127</v>
      </c>
      <c r="B130" s="15" t="s">
        <v>10548</v>
      </c>
      <c r="C130" s="16">
        <v>20</v>
      </c>
      <c r="D130" s="17" t="s">
        <v>6763</v>
      </c>
      <c r="E130" s="88" t="s">
        <v>7673</v>
      </c>
      <c r="F130" s="18">
        <v>0</v>
      </c>
      <c r="G130" s="9"/>
      <c r="K130" s="86"/>
    </row>
    <row r="131" spans="1:11" x14ac:dyDescent="0.2">
      <c r="A131" s="12">
        <v>128</v>
      </c>
      <c r="B131" s="91" t="s">
        <v>10548</v>
      </c>
      <c r="C131" s="92">
        <v>20</v>
      </c>
      <c r="D131" s="93" t="s">
        <v>6763</v>
      </c>
      <c r="E131" s="19" t="s">
        <v>10299</v>
      </c>
      <c r="F131" s="20">
        <v>1</v>
      </c>
      <c r="G131" s="9"/>
      <c r="K131" s="86"/>
    </row>
    <row r="132" spans="1:11" x14ac:dyDescent="0.2">
      <c r="A132" s="14">
        <v>129</v>
      </c>
      <c r="B132" s="15" t="s">
        <v>10548</v>
      </c>
      <c r="C132" s="16">
        <v>20</v>
      </c>
      <c r="D132" s="17" t="s">
        <v>6763</v>
      </c>
      <c r="E132" s="88" t="s">
        <v>10300</v>
      </c>
      <c r="F132" s="18">
        <v>2</v>
      </c>
      <c r="G132" s="9"/>
      <c r="K132" s="86"/>
    </row>
    <row r="133" spans="1:11" x14ac:dyDescent="0.2">
      <c r="A133" s="12">
        <v>130</v>
      </c>
      <c r="B133" s="91" t="s">
        <v>10548</v>
      </c>
      <c r="C133" s="92">
        <v>20</v>
      </c>
      <c r="D133" s="93" t="s">
        <v>6763</v>
      </c>
      <c r="E133" s="19" t="s">
        <v>856</v>
      </c>
      <c r="F133" s="20">
        <v>3</v>
      </c>
      <c r="G133" s="9"/>
      <c r="K133" s="86"/>
    </row>
    <row r="134" spans="1:11" x14ac:dyDescent="0.2">
      <c r="A134" s="14">
        <v>131</v>
      </c>
      <c r="B134" s="15" t="s">
        <v>10548</v>
      </c>
      <c r="C134" s="16">
        <v>20</v>
      </c>
      <c r="D134" s="17" t="s">
        <v>6763</v>
      </c>
      <c r="E134" s="88" t="s">
        <v>859</v>
      </c>
      <c r="F134" s="18">
        <v>4</v>
      </c>
      <c r="G134" s="9"/>
      <c r="K134" s="86"/>
    </row>
    <row r="135" spans="1:11" x14ac:dyDescent="0.2">
      <c r="A135" s="12">
        <v>132</v>
      </c>
      <c r="B135" s="91" t="s">
        <v>10548</v>
      </c>
      <c r="C135" s="92">
        <v>20</v>
      </c>
      <c r="D135" s="93" t="s">
        <v>6763</v>
      </c>
      <c r="E135" s="19" t="s">
        <v>10301</v>
      </c>
      <c r="F135" s="20">
        <v>5</v>
      </c>
      <c r="G135" s="9"/>
      <c r="K135" s="86"/>
    </row>
    <row r="136" spans="1:11" x14ac:dyDescent="0.2">
      <c r="A136" s="14">
        <v>133</v>
      </c>
      <c r="B136" s="15" t="s">
        <v>10548</v>
      </c>
      <c r="C136" s="16">
        <v>20</v>
      </c>
      <c r="D136" s="17" t="s">
        <v>6763</v>
      </c>
      <c r="E136" s="88" t="s">
        <v>10302</v>
      </c>
      <c r="F136" s="18">
        <v>6</v>
      </c>
      <c r="G136" s="9"/>
      <c r="K136" s="86"/>
    </row>
    <row r="137" spans="1:11" x14ac:dyDescent="0.2">
      <c r="A137" s="12">
        <v>134</v>
      </c>
      <c r="B137" s="91" t="s">
        <v>10548</v>
      </c>
      <c r="C137" s="92">
        <v>20</v>
      </c>
      <c r="D137" s="93" t="s">
        <v>6763</v>
      </c>
      <c r="E137" s="19" t="s">
        <v>863</v>
      </c>
      <c r="F137" s="20">
        <v>7</v>
      </c>
      <c r="G137" s="9"/>
      <c r="K137" s="86"/>
    </row>
    <row r="138" spans="1:11" x14ac:dyDescent="0.2">
      <c r="A138" s="14">
        <v>135</v>
      </c>
      <c r="B138" s="15" t="s">
        <v>10548</v>
      </c>
      <c r="C138" s="16">
        <v>20</v>
      </c>
      <c r="D138" s="17" t="s">
        <v>6763</v>
      </c>
      <c r="E138" s="88" t="s">
        <v>7708</v>
      </c>
      <c r="F138" s="18">
        <v>8</v>
      </c>
      <c r="G138" s="9"/>
      <c r="K138" s="86"/>
    </row>
    <row r="139" spans="1:11" x14ac:dyDescent="0.2">
      <c r="A139" s="12">
        <v>136</v>
      </c>
      <c r="B139" s="91" t="s">
        <v>10549</v>
      </c>
      <c r="C139" s="92">
        <v>21</v>
      </c>
      <c r="D139" s="93" t="s">
        <v>6763</v>
      </c>
      <c r="E139" s="19" t="s">
        <v>7675</v>
      </c>
      <c r="F139" s="20">
        <v>0</v>
      </c>
      <c r="G139" s="9"/>
      <c r="K139" s="86"/>
    </row>
    <row r="140" spans="1:11" x14ac:dyDescent="0.2">
      <c r="A140" s="14">
        <v>137</v>
      </c>
      <c r="B140" s="15" t="s">
        <v>10549</v>
      </c>
      <c r="C140" s="16">
        <v>21</v>
      </c>
      <c r="D140" s="17" t="s">
        <v>6763</v>
      </c>
      <c r="E140" s="88" t="s">
        <v>1442</v>
      </c>
      <c r="F140" s="18">
        <v>1</v>
      </c>
      <c r="G140" s="9"/>
      <c r="K140" s="86"/>
    </row>
    <row r="141" spans="1:11" x14ac:dyDescent="0.2">
      <c r="A141" s="12">
        <v>138</v>
      </c>
      <c r="B141" s="91" t="s">
        <v>10549</v>
      </c>
      <c r="C141" s="92">
        <v>21</v>
      </c>
      <c r="D141" s="93" t="s">
        <v>6763</v>
      </c>
      <c r="E141" s="19" t="s">
        <v>1446</v>
      </c>
      <c r="F141" s="20">
        <v>2</v>
      </c>
      <c r="G141" s="9"/>
      <c r="K141" s="86"/>
    </row>
    <row r="142" spans="1:11" x14ac:dyDescent="0.2">
      <c r="A142" s="14">
        <v>139</v>
      </c>
      <c r="B142" s="15" t="s">
        <v>10549</v>
      </c>
      <c r="C142" s="16">
        <v>21</v>
      </c>
      <c r="D142" s="17" t="s">
        <v>6763</v>
      </c>
      <c r="E142" s="88" t="s">
        <v>6556</v>
      </c>
      <c r="F142" s="18">
        <v>3</v>
      </c>
      <c r="G142" s="9"/>
      <c r="K142" s="86"/>
    </row>
    <row r="143" spans="1:11" x14ac:dyDescent="0.2">
      <c r="A143" s="12">
        <v>140</v>
      </c>
      <c r="B143" s="91" t="s">
        <v>10549</v>
      </c>
      <c r="C143" s="92">
        <v>21</v>
      </c>
      <c r="D143" s="93" t="s">
        <v>6763</v>
      </c>
      <c r="E143" s="19" t="s">
        <v>7611</v>
      </c>
      <c r="F143" s="20">
        <v>4</v>
      </c>
      <c r="G143" s="9"/>
      <c r="K143" s="86"/>
    </row>
    <row r="144" spans="1:11" x14ac:dyDescent="0.2">
      <c r="A144" s="14">
        <v>141</v>
      </c>
      <c r="B144" s="15" t="s">
        <v>10549</v>
      </c>
      <c r="C144" s="16">
        <v>21</v>
      </c>
      <c r="D144" s="17" t="s">
        <v>6763</v>
      </c>
      <c r="E144" s="88" t="s">
        <v>1441</v>
      </c>
      <c r="F144" s="18">
        <v>5</v>
      </c>
      <c r="G144" s="9"/>
      <c r="K144" s="86"/>
    </row>
    <row r="145" spans="1:11" x14ac:dyDescent="0.2">
      <c r="A145" s="12">
        <v>142</v>
      </c>
      <c r="B145" s="91" t="s">
        <v>10553</v>
      </c>
      <c r="C145" s="92">
        <v>22</v>
      </c>
      <c r="D145" s="93" t="s">
        <v>6763</v>
      </c>
      <c r="E145" s="19" t="s">
        <v>7689</v>
      </c>
      <c r="F145" s="20">
        <v>0</v>
      </c>
      <c r="G145" s="9"/>
      <c r="K145" s="86"/>
    </row>
    <row r="146" spans="1:11" x14ac:dyDescent="0.2">
      <c r="A146" s="14">
        <v>143</v>
      </c>
      <c r="B146" s="15" t="s">
        <v>10553</v>
      </c>
      <c r="C146" s="16">
        <v>22</v>
      </c>
      <c r="D146" s="17" t="s">
        <v>6763</v>
      </c>
      <c r="E146" s="88" t="s">
        <v>7613</v>
      </c>
      <c r="F146" s="18">
        <v>1</v>
      </c>
      <c r="G146" s="9"/>
      <c r="K146" s="86"/>
    </row>
    <row r="147" spans="1:11" x14ac:dyDescent="0.2">
      <c r="A147" s="12">
        <v>144</v>
      </c>
      <c r="B147" s="91" t="s">
        <v>10553</v>
      </c>
      <c r="C147" s="92">
        <v>22</v>
      </c>
      <c r="D147" s="93" t="s">
        <v>6763</v>
      </c>
      <c r="E147" s="19" t="s">
        <v>10303</v>
      </c>
      <c r="F147" s="20">
        <v>2</v>
      </c>
      <c r="G147" s="9"/>
      <c r="K147" s="86"/>
    </row>
    <row r="148" spans="1:11" x14ac:dyDescent="0.2">
      <c r="A148" s="14">
        <v>145</v>
      </c>
      <c r="B148" s="15" t="s">
        <v>10553</v>
      </c>
      <c r="C148" s="16">
        <v>22</v>
      </c>
      <c r="D148" s="17" t="s">
        <v>6763</v>
      </c>
      <c r="E148" s="88" t="s">
        <v>10304</v>
      </c>
      <c r="F148" s="18">
        <v>3</v>
      </c>
      <c r="G148" s="9"/>
      <c r="K148" s="86"/>
    </row>
    <row r="149" spans="1:11" x14ac:dyDescent="0.2">
      <c r="A149" s="12">
        <v>146</v>
      </c>
      <c r="B149" s="91" t="s">
        <v>10551</v>
      </c>
      <c r="C149" s="92">
        <v>23</v>
      </c>
      <c r="D149" s="93" t="s">
        <v>6763</v>
      </c>
      <c r="E149" s="19" t="s">
        <v>10305</v>
      </c>
      <c r="F149" s="20">
        <v>1</v>
      </c>
      <c r="G149" s="9"/>
      <c r="J149" s="86"/>
      <c r="K149" s="86"/>
    </row>
    <row r="150" spans="1:11" x14ac:dyDescent="0.2">
      <c r="A150" s="14">
        <v>147</v>
      </c>
      <c r="B150" s="15" t="s">
        <v>10551</v>
      </c>
      <c r="C150" s="16">
        <v>23</v>
      </c>
      <c r="D150" s="17" t="s">
        <v>6763</v>
      </c>
      <c r="E150" s="88" t="s">
        <v>10306</v>
      </c>
      <c r="F150" s="18">
        <v>2</v>
      </c>
      <c r="G150" s="9"/>
      <c r="J150" s="86"/>
      <c r="K150" s="86"/>
    </row>
    <row r="151" spans="1:11" x14ac:dyDescent="0.2">
      <c r="A151" s="12">
        <v>148</v>
      </c>
      <c r="B151" s="91" t="s">
        <v>10551</v>
      </c>
      <c r="C151" s="92">
        <v>23</v>
      </c>
      <c r="D151" s="93" t="s">
        <v>6763</v>
      </c>
      <c r="E151" s="19" t="s">
        <v>7615</v>
      </c>
      <c r="F151" s="20">
        <v>3</v>
      </c>
      <c r="G151" s="9"/>
      <c r="J151" s="86"/>
      <c r="K151" s="86"/>
    </row>
    <row r="152" spans="1:11" x14ac:dyDescent="0.2">
      <c r="A152" s="14">
        <v>149</v>
      </c>
      <c r="B152" s="15" t="s">
        <v>10551</v>
      </c>
      <c r="C152" s="16">
        <v>23</v>
      </c>
      <c r="D152" s="17" t="s">
        <v>6763</v>
      </c>
      <c r="E152" s="88" t="s">
        <v>10307</v>
      </c>
      <c r="F152" s="18">
        <v>4</v>
      </c>
      <c r="G152" s="9"/>
      <c r="J152" s="86"/>
      <c r="K152" s="86"/>
    </row>
    <row r="153" spans="1:11" x14ac:dyDescent="0.2">
      <c r="A153" s="12">
        <v>150</v>
      </c>
      <c r="B153" s="91" t="s">
        <v>10551</v>
      </c>
      <c r="C153" s="92">
        <v>23</v>
      </c>
      <c r="D153" s="93" t="s">
        <v>6763</v>
      </c>
      <c r="E153" s="19" t="s">
        <v>7612</v>
      </c>
      <c r="F153" s="20">
        <v>5</v>
      </c>
      <c r="G153" s="9"/>
      <c r="J153" s="86"/>
      <c r="K153" s="86"/>
    </row>
    <row r="154" spans="1:11" x14ac:dyDescent="0.2">
      <c r="A154" s="14">
        <v>151</v>
      </c>
      <c r="B154" s="15" t="s">
        <v>10551</v>
      </c>
      <c r="C154" s="16">
        <v>23</v>
      </c>
      <c r="D154" s="17" t="s">
        <v>6763</v>
      </c>
      <c r="E154" s="88" t="s">
        <v>10308</v>
      </c>
      <c r="F154" s="18">
        <v>6</v>
      </c>
      <c r="G154" s="9"/>
      <c r="J154" s="86"/>
      <c r="K154" s="86"/>
    </row>
    <row r="155" spans="1:11" x14ac:dyDescent="0.2">
      <c r="A155" s="12">
        <v>152</v>
      </c>
      <c r="B155" s="91" t="s">
        <v>10551</v>
      </c>
      <c r="C155" s="92">
        <v>23</v>
      </c>
      <c r="D155" s="93" t="s">
        <v>6763</v>
      </c>
      <c r="E155" s="19" t="s">
        <v>6575</v>
      </c>
      <c r="F155" s="20">
        <v>7</v>
      </c>
      <c r="G155" s="9"/>
      <c r="J155" s="86"/>
      <c r="K155" s="86"/>
    </row>
    <row r="156" spans="1:11" x14ac:dyDescent="0.2">
      <c r="A156" s="14">
        <v>153</v>
      </c>
      <c r="B156" s="15" t="s">
        <v>10550</v>
      </c>
      <c r="C156" s="16">
        <v>24</v>
      </c>
      <c r="D156" s="17" t="s">
        <v>6763</v>
      </c>
      <c r="E156" s="88" t="s">
        <v>10256</v>
      </c>
      <c r="F156" s="18">
        <v>0</v>
      </c>
      <c r="G156" s="9"/>
      <c r="K156" s="86"/>
    </row>
    <row r="157" spans="1:11" x14ac:dyDescent="0.2">
      <c r="A157" s="12">
        <v>154</v>
      </c>
      <c r="B157" s="91" t="s">
        <v>10550</v>
      </c>
      <c r="C157" s="92">
        <v>24</v>
      </c>
      <c r="D157" s="93" t="s">
        <v>6763</v>
      </c>
      <c r="E157" s="19" t="s">
        <v>6557</v>
      </c>
      <c r="F157" s="20">
        <v>1</v>
      </c>
      <c r="G157" s="9"/>
      <c r="K157" s="86"/>
    </row>
    <row r="158" spans="1:11" x14ac:dyDescent="0.2">
      <c r="A158" s="14">
        <v>155</v>
      </c>
      <c r="B158" s="15" t="s">
        <v>10550</v>
      </c>
      <c r="C158" s="16">
        <v>24</v>
      </c>
      <c r="D158" s="17" t="s">
        <v>6763</v>
      </c>
      <c r="E158" s="88" t="s">
        <v>6558</v>
      </c>
      <c r="F158" s="18">
        <v>2</v>
      </c>
      <c r="G158" s="9"/>
      <c r="K158" s="86"/>
    </row>
    <row r="159" spans="1:11" x14ac:dyDescent="0.2">
      <c r="A159" s="12">
        <v>156</v>
      </c>
      <c r="B159" s="91" t="s">
        <v>10550</v>
      </c>
      <c r="C159" s="92">
        <v>24</v>
      </c>
      <c r="D159" s="93" t="s">
        <v>6763</v>
      </c>
      <c r="E159" s="19" t="s">
        <v>10309</v>
      </c>
      <c r="F159" s="20">
        <v>3</v>
      </c>
      <c r="G159" s="9"/>
      <c r="K159" s="86"/>
    </row>
    <row r="160" spans="1:11" x14ac:dyDescent="0.2">
      <c r="A160" s="14">
        <v>157</v>
      </c>
      <c r="B160" s="15" t="s">
        <v>10550</v>
      </c>
      <c r="C160" s="16">
        <v>24</v>
      </c>
      <c r="D160" s="17" t="s">
        <v>6763</v>
      </c>
      <c r="E160" s="88" t="s">
        <v>6576</v>
      </c>
      <c r="F160" s="18">
        <v>4</v>
      </c>
      <c r="G160" s="9"/>
      <c r="K160" s="86"/>
    </row>
    <row r="161" spans="1:11" x14ac:dyDescent="0.2">
      <c r="A161" s="12">
        <v>158</v>
      </c>
      <c r="B161" s="91" t="s">
        <v>10550</v>
      </c>
      <c r="C161" s="92">
        <v>24</v>
      </c>
      <c r="D161" s="93" t="s">
        <v>6763</v>
      </c>
      <c r="E161" s="19" t="s">
        <v>2079</v>
      </c>
      <c r="F161" s="20">
        <v>5</v>
      </c>
      <c r="G161" s="9"/>
      <c r="K161" s="86"/>
    </row>
    <row r="162" spans="1:11" x14ac:dyDescent="0.2">
      <c r="A162" s="14">
        <v>159</v>
      </c>
      <c r="B162" s="15" t="s">
        <v>10550</v>
      </c>
      <c r="C162" s="16">
        <v>24</v>
      </c>
      <c r="D162" s="17" t="s">
        <v>6763</v>
      </c>
      <c r="E162" s="88" t="s">
        <v>1432</v>
      </c>
      <c r="F162" s="18">
        <v>6</v>
      </c>
      <c r="G162" s="9"/>
      <c r="K162" s="86"/>
    </row>
    <row r="163" spans="1:11" x14ac:dyDescent="0.2">
      <c r="A163" s="12">
        <v>160</v>
      </c>
      <c r="B163" s="91" t="s">
        <v>10550</v>
      </c>
      <c r="C163" s="92">
        <v>24</v>
      </c>
      <c r="D163" s="93" t="s">
        <v>6763</v>
      </c>
      <c r="E163" s="19" t="s">
        <v>10310</v>
      </c>
      <c r="F163" s="20">
        <v>7</v>
      </c>
      <c r="G163" s="9"/>
      <c r="K163" s="86"/>
    </row>
    <row r="164" spans="1:11" x14ac:dyDescent="0.2">
      <c r="A164" s="14">
        <v>161</v>
      </c>
      <c r="B164" s="15" t="s">
        <v>10550</v>
      </c>
      <c r="C164" s="16">
        <v>24</v>
      </c>
      <c r="D164" s="17" t="s">
        <v>6763</v>
      </c>
      <c r="E164" s="88" t="s">
        <v>4860</v>
      </c>
      <c r="F164" s="18">
        <v>8</v>
      </c>
      <c r="G164" s="9"/>
      <c r="K164" s="86"/>
    </row>
    <row r="165" spans="1:11" x14ac:dyDescent="0.2">
      <c r="A165" s="12">
        <v>162</v>
      </c>
      <c r="B165" s="91" t="s">
        <v>10550</v>
      </c>
      <c r="C165" s="92">
        <v>24</v>
      </c>
      <c r="D165" s="93" t="s">
        <v>6763</v>
      </c>
      <c r="E165" s="19" t="s">
        <v>10311</v>
      </c>
      <c r="F165" s="20">
        <v>9</v>
      </c>
      <c r="G165" s="9"/>
      <c r="K165" s="86"/>
    </row>
    <row r="166" spans="1:11" x14ac:dyDescent="0.2">
      <c r="A166" s="14">
        <v>163</v>
      </c>
      <c r="B166" s="15" t="s">
        <v>10550</v>
      </c>
      <c r="C166" s="16">
        <v>24</v>
      </c>
      <c r="D166" s="17" t="s">
        <v>6763</v>
      </c>
      <c r="E166" s="88" t="s">
        <v>10312</v>
      </c>
      <c r="F166" s="18">
        <v>10</v>
      </c>
      <c r="G166" s="9"/>
      <c r="K166" s="86"/>
    </row>
    <row r="167" spans="1:11" x14ac:dyDescent="0.2">
      <c r="A167" s="12">
        <v>164</v>
      </c>
      <c r="B167" s="91" t="s">
        <v>10550</v>
      </c>
      <c r="C167" s="92">
        <v>24</v>
      </c>
      <c r="D167" s="93" t="s">
        <v>6763</v>
      </c>
      <c r="E167" s="19" t="s">
        <v>10313</v>
      </c>
      <c r="F167" s="20">
        <v>11</v>
      </c>
      <c r="G167" s="9"/>
      <c r="K167" s="86"/>
    </row>
    <row r="168" spans="1:11" x14ac:dyDescent="0.2">
      <c r="A168" s="14">
        <v>165</v>
      </c>
      <c r="B168" s="15" t="s">
        <v>10552</v>
      </c>
      <c r="C168" s="16">
        <v>25</v>
      </c>
      <c r="D168" s="17" t="s">
        <v>6763</v>
      </c>
      <c r="E168" s="88" t="s">
        <v>7687</v>
      </c>
      <c r="F168" s="18">
        <v>0</v>
      </c>
      <c r="G168" s="9"/>
      <c r="K168" s="86"/>
    </row>
    <row r="169" spans="1:11" x14ac:dyDescent="0.2">
      <c r="A169" s="12">
        <v>166</v>
      </c>
      <c r="B169" s="91" t="s">
        <v>10552</v>
      </c>
      <c r="C169" s="92">
        <v>25</v>
      </c>
      <c r="D169" s="93" t="s">
        <v>6763</v>
      </c>
      <c r="E169" s="19" t="s">
        <v>10314</v>
      </c>
      <c r="F169" s="20">
        <v>1</v>
      </c>
      <c r="G169" s="9"/>
      <c r="K169" s="86"/>
    </row>
    <row r="170" spans="1:11" x14ac:dyDescent="0.2">
      <c r="A170" s="14">
        <v>167</v>
      </c>
      <c r="B170" s="15" t="s">
        <v>10552</v>
      </c>
      <c r="C170" s="16">
        <v>25</v>
      </c>
      <c r="D170" s="17" t="s">
        <v>6763</v>
      </c>
      <c r="E170" s="88" t="s">
        <v>6568</v>
      </c>
      <c r="F170" s="18">
        <v>2</v>
      </c>
      <c r="G170" s="9"/>
      <c r="K170" s="86"/>
    </row>
    <row r="171" spans="1:11" x14ac:dyDescent="0.2">
      <c r="A171" s="12">
        <v>168</v>
      </c>
      <c r="B171" s="91" t="s">
        <v>10552</v>
      </c>
      <c r="C171" s="92">
        <v>25</v>
      </c>
      <c r="D171" s="93" t="s">
        <v>6763</v>
      </c>
      <c r="E171" s="19" t="s">
        <v>10315</v>
      </c>
      <c r="F171" s="20">
        <v>3</v>
      </c>
      <c r="G171" s="9"/>
      <c r="K171" s="86"/>
    </row>
    <row r="172" spans="1:11" x14ac:dyDescent="0.2">
      <c r="A172" s="14">
        <v>169</v>
      </c>
      <c r="B172" s="15" t="s">
        <v>10552</v>
      </c>
      <c r="C172" s="16">
        <v>25</v>
      </c>
      <c r="D172" s="17" t="s">
        <v>6763</v>
      </c>
      <c r="E172" s="88" t="s">
        <v>8718</v>
      </c>
      <c r="F172" s="18">
        <v>4</v>
      </c>
      <c r="G172" s="9"/>
      <c r="K172" s="86"/>
    </row>
    <row r="173" spans="1:11" x14ac:dyDescent="0.2">
      <c r="A173" s="12">
        <v>170</v>
      </c>
      <c r="B173" s="91" t="s">
        <v>10552</v>
      </c>
      <c r="C173" s="92">
        <v>25</v>
      </c>
      <c r="D173" s="93" t="s">
        <v>6763</v>
      </c>
      <c r="E173" s="19" t="s">
        <v>10316</v>
      </c>
      <c r="F173" s="20">
        <v>5</v>
      </c>
      <c r="G173" s="9"/>
      <c r="K173" s="86"/>
    </row>
    <row r="174" spans="1:11" x14ac:dyDescent="0.2">
      <c r="A174" s="14">
        <v>171</v>
      </c>
      <c r="B174" s="15" t="s">
        <v>10552</v>
      </c>
      <c r="C174" s="16">
        <v>25</v>
      </c>
      <c r="D174" s="17" t="s">
        <v>6763</v>
      </c>
      <c r="E174" s="88" t="s">
        <v>6569</v>
      </c>
      <c r="F174" s="18">
        <v>6</v>
      </c>
      <c r="G174" s="9"/>
      <c r="K174" s="86"/>
    </row>
    <row r="175" spans="1:11" x14ac:dyDescent="0.2">
      <c r="A175" s="12">
        <v>172</v>
      </c>
      <c r="B175" s="91" t="s">
        <v>10552</v>
      </c>
      <c r="C175" s="92">
        <v>25</v>
      </c>
      <c r="D175" s="93" t="s">
        <v>6763</v>
      </c>
      <c r="E175" s="19" t="s">
        <v>10317</v>
      </c>
      <c r="F175" s="20">
        <v>7</v>
      </c>
      <c r="G175" s="9"/>
      <c r="K175" s="86"/>
    </row>
    <row r="176" spans="1:11" x14ac:dyDescent="0.2">
      <c r="A176" s="14">
        <v>173</v>
      </c>
      <c r="B176" s="15" t="s">
        <v>10552</v>
      </c>
      <c r="C176" s="16">
        <v>25</v>
      </c>
      <c r="D176" s="17" t="s">
        <v>6763</v>
      </c>
      <c r="E176" s="88" t="s">
        <v>6559</v>
      </c>
      <c r="F176" s="18">
        <v>8</v>
      </c>
      <c r="G176" s="9"/>
      <c r="K176" s="86"/>
    </row>
    <row r="177" spans="1:11" x14ac:dyDescent="0.2">
      <c r="A177" s="12">
        <v>174</v>
      </c>
      <c r="B177" s="91" t="s">
        <v>10536</v>
      </c>
      <c r="C177" s="92">
        <v>26</v>
      </c>
      <c r="D177" s="93" t="s">
        <v>6764</v>
      </c>
      <c r="E177" s="19" t="s">
        <v>7652</v>
      </c>
      <c r="F177" s="20">
        <v>0</v>
      </c>
      <c r="G177" s="9"/>
      <c r="K177" s="86"/>
    </row>
    <row r="178" spans="1:11" x14ac:dyDescent="0.2">
      <c r="A178" s="14">
        <v>175</v>
      </c>
      <c r="B178" s="15" t="s">
        <v>10536</v>
      </c>
      <c r="C178" s="16">
        <v>26</v>
      </c>
      <c r="D178" s="17" t="s">
        <v>6764</v>
      </c>
      <c r="E178" s="88" t="s">
        <v>799</v>
      </c>
      <c r="F178" s="18">
        <v>1</v>
      </c>
      <c r="G178" s="9"/>
      <c r="K178" s="86"/>
    </row>
    <row r="179" spans="1:11" x14ac:dyDescent="0.2">
      <c r="A179" s="12">
        <v>176</v>
      </c>
      <c r="B179" s="91" t="s">
        <v>10536</v>
      </c>
      <c r="C179" s="92">
        <v>26</v>
      </c>
      <c r="D179" s="93" t="s">
        <v>6764</v>
      </c>
      <c r="E179" s="19" t="s">
        <v>800</v>
      </c>
      <c r="F179" s="20">
        <v>2</v>
      </c>
      <c r="G179" s="9"/>
      <c r="K179" s="86"/>
    </row>
    <row r="180" spans="1:11" x14ac:dyDescent="0.2">
      <c r="A180" s="14">
        <v>177</v>
      </c>
      <c r="B180" s="15" t="s">
        <v>10536</v>
      </c>
      <c r="C180" s="16">
        <v>26</v>
      </c>
      <c r="D180" s="17" t="s">
        <v>6764</v>
      </c>
      <c r="E180" s="88" t="s">
        <v>802</v>
      </c>
      <c r="F180" s="18">
        <v>3</v>
      </c>
      <c r="G180" s="9"/>
      <c r="K180" s="86"/>
    </row>
    <row r="181" spans="1:11" x14ac:dyDescent="0.2">
      <c r="A181" s="12">
        <v>178</v>
      </c>
      <c r="B181" s="91" t="s">
        <v>10536</v>
      </c>
      <c r="C181" s="92">
        <v>26</v>
      </c>
      <c r="D181" s="93" t="s">
        <v>6764</v>
      </c>
      <c r="E181" s="19" t="s">
        <v>10318</v>
      </c>
      <c r="F181" s="20">
        <v>4</v>
      </c>
      <c r="G181" s="9"/>
      <c r="K181" s="86"/>
    </row>
    <row r="182" spans="1:11" x14ac:dyDescent="0.2">
      <c r="A182" s="14">
        <v>179</v>
      </c>
      <c r="B182" s="15" t="s">
        <v>9736</v>
      </c>
      <c r="C182" s="16">
        <v>27</v>
      </c>
      <c r="D182" s="17" t="s">
        <v>6764</v>
      </c>
      <c r="E182" s="88" t="s">
        <v>7678</v>
      </c>
      <c r="F182" s="18">
        <v>0</v>
      </c>
      <c r="G182" s="9"/>
      <c r="K182" s="86"/>
    </row>
    <row r="183" spans="1:11" x14ac:dyDescent="0.2">
      <c r="A183" s="12">
        <v>180</v>
      </c>
      <c r="B183" s="91" t="s">
        <v>9736</v>
      </c>
      <c r="C183" s="92">
        <v>27</v>
      </c>
      <c r="D183" s="93" t="s">
        <v>6764</v>
      </c>
      <c r="E183" s="19" t="s">
        <v>9943</v>
      </c>
      <c r="F183" s="20">
        <v>1</v>
      </c>
      <c r="G183" s="9"/>
      <c r="K183" s="86"/>
    </row>
    <row r="184" spans="1:11" x14ac:dyDescent="0.2">
      <c r="A184" s="14">
        <v>181</v>
      </c>
      <c r="B184" s="15" t="s">
        <v>9736</v>
      </c>
      <c r="C184" s="16">
        <v>27</v>
      </c>
      <c r="D184" s="17" t="s">
        <v>6764</v>
      </c>
      <c r="E184" s="88" t="s">
        <v>1378</v>
      </c>
      <c r="F184" s="18">
        <v>2</v>
      </c>
      <c r="G184" s="9"/>
      <c r="K184" s="86"/>
    </row>
    <row r="185" spans="1:11" x14ac:dyDescent="0.2">
      <c r="A185" s="12">
        <v>182</v>
      </c>
      <c r="B185" s="91" t="s">
        <v>9736</v>
      </c>
      <c r="C185" s="92">
        <v>27</v>
      </c>
      <c r="D185" s="93" t="s">
        <v>6764</v>
      </c>
      <c r="E185" s="19" t="s">
        <v>9944</v>
      </c>
      <c r="F185" s="20">
        <v>3</v>
      </c>
      <c r="G185" s="9"/>
      <c r="K185" s="86"/>
    </row>
    <row r="186" spans="1:11" x14ac:dyDescent="0.2">
      <c r="A186" s="14">
        <v>183</v>
      </c>
      <c r="B186" s="15" t="s">
        <v>9736</v>
      </c>
      <c r="C186" s="16">
        <v>27</v>
      </c>
      <c r="D186" s="17" t="s">
        <v>6764</v>
      </c>
      <c r="E186" s="88" t="s">
        <v>7617</v>
      </c>
      <c r="F186" s="18">
        <v>4</v>
      </c>
      <c r="G186" s="9"/>
      <c r="K186" s="86"/>
    </row>
    <row r="187" spans="1:11" x14ac:dyDescent="0.2">
      <c r="A187" s="12">
        <v>184</v>
      </c>
      <c r="B187" s="91" t="s">
        <v>9736</v>
      </c>
      <c r="C187" s="92">
        <v>27</v>
      </c>
      <c r="D187" s="93" t="s">
        <v>6764</v>
      </c>
      <c r="E187" s="19" t="s">
        <v>10319</v>
      </c>
      <c r="F187" s="20">
        <v>5</v>
      </c>
      <c r="G187" s="9"/>
      <c r="K187" s="86"/>
    </row>
    <row r="188" spans="1:11" x14ac:dyDescent="0.2">
      <c r="A188" s="14">
        <v>185</v>
      </c>
      <c r="B188" s="15" t="s">
        <v>10541</v>
      </c>
      <c r="C188" s="16">
        <v>28</v>
      </c>
      <c r="D188" s="17" t="s">
        <v>6764</v>
      </c>
      <c r="E188" s="88" t="s">
        <v>7655</v>
      </c>
      <c r="F188" s="18">
        <v>0</v>
      </c>
      <c r="G188" s="9"/>
      <c r="K188" s="86"/>
    </row>
    <row r="189" spans="1:11" x14ac:dyDescent="0.2">
      <c r="A189" s="12">
        <v>186</v>
      </c>
      <c r="B189" s="91" t="s">
        <v>10541</v>
      </c>
      <c r="C189" s="92">
        <v>28</v>
      </c>
      <c r="D189" s="93" t="s">
        <v>6764</v>
      </c>
      <c r="E189" s="19" t="s">
        <v>1717</v>
      </c>
      <c r="F189" s="20">
        <v>1</v>
      </c>
      <c r="G189" s="9"/>
      <c r="K189" s="86"/>
    </row>
    <row r="190" spans="1:11" x14ac:dyDescent="0.2">
      <c r="A190" s="14">
        <v>187</v>
      </c>
      <c r="B190" s="15" t="s">
        <v>10541</v>
      </c>
      <c r="C190" s="16">
        <v>28</v>
      </c>
      <c r="D190" s="17" t="s">
        <v>6764</v>
      </c>
      <c r="E190" s="88" t="s">
        <v>1908</v>
      </c>
      <c r="F190" s="18">
        <v>2</v>
      </c>
      <c r="G190" s="9"/>
      <c r="K190" s="86"/>
    </row>
    <row r="191" spans="1:11" x14ac:dyDescent="0.2">
      <c r="A191" s="12">
        <v>188</v>
      </c>
      <c r="B191" s="91" t="s">
        <v>10541</v>
      </c>
      <c r="C191" s="92">
        <v>28</v>
      </c>
      <c r="D191" s="93" t="s">
        <v>6764</v>
      </c>
      <c r="E191" s="19" t="s">
        <v>1957</v>
      </c>
      <c r="F191" s="20">
        <v>3</v>
      </c>
      <c r="G191" s="9"/>
      <c r="K191" s="86"/>
    </row>
    <row r="192" spans="1:11" x14ac:dyDescent="0.2">
      <c r="A192" s="14">
        <v>189</v>
      </c>
      <c r="B192" s="15" t="s">
        <v>10541</v>
      </c>
      <c r="C192" s="16">
        <v>28</v>
      </c>
      <c r="D192" s="17" t="s">
        <v>6764</v>
      </c>
      <c r="E192" s="88" t="s">
        <v>2026</v>
      </c>
      <c r="F192" s="18">
        <v>4</v>
      </c>
      <c r="G192" s="9"/>
      <c r="K192" s="86"/>
    </row>
    <row r="193" spans="1:11" x14ac:dyDescent="0.2">
      <c r="A193" s="12">
        <v>190</v>
      </c>
      <c r="B193" s="91" t="s">
        <v>10541</v>
      </c>
      <c r="C193" s="92">
        <v>28</v>
      </c>
      <c r="D193" s="93" t="s">
        <v>6764</v>
      </c>
      <c r="E193" s="19" t="s">
        <v>2058</v>
      </c>
      <c r="F193" s="20">
        <v>5</v>
      </c>
      <c r="G193" s="9"/>
      <c r="K193" s="86"/>
    </row>
    <row r="194" spans="1:11" x14ac:dyDescent="0.2">
      <c r="A194" s="14">
        <v>191</v>
      </c>
      <c r="B194" s="15" t="s">
        <v>10541</v>
      </c>
      <c r="C194" s="16">
        <v>28</v>
      </c>
      <c r="D194" s="17" t="s">
        <v>6764</v>
      </c>
      <c r="E194" s="88" t="s">
        <v>7406</v>
      </c>
      <c r="F194" s="18">
        <v>6</v>
      </c>
      <c r="G194" s="9"/>
      <c r="K194" s="86"/>
    </row>
    <row r="195" spans="1:11" x14ac:dyDescent="0.2">
      <c r="A195" s="12">
        <v>192</v>
      </c>
      <c r="B195" s="91" t="s">
        <v>10541</v>
      </c>
      <c r="C195" s="92">
        <v>28</v>
      </c>
      <c r="D195" s="93" t="s">
        <v>6764</v>
      </c>
      <c r="E195" s="19" t="s">
        <v>6581</v>
      </c>
      <c r="F195" s="20">
        <v>7</v>
      </c>
      <c r="G195" s="9"/>
      <c r="K195" s="86"/>
    </row>
    <row r="196" spans="1:11" x14ac:dyDescent="0.2">
      <c r="A196" s="14">
        <v>193</v>
      </c>
      <c r="B196" s="15" t="s">
        <v>10542</v>
      </c>
      <c r="C196" s="16">
        <v>29</v>
      </c>
      <c r="D196" s="17" t="s">
        <v>6764</v>
      </c>
      <c r="E196" s="88" t="s">
        <v>7656</v>
      </c>
      <c r="F196" s="18">
        <v>0</v>
      </c>
      <c r="G196" s="9"/>
      <c r="K196" s="86"/>
    </row>
    <row r="197" spans="1:11" x14ac:dyDescent="0.2">
      <c r="A197" s="12">
        <v>194</v>
      </c>
      <c r="B197" s="91" t="s">
        <v>10542</v>
      </c>
      <c r="C197" s="92">
        <v>29</v>
      </c>
      <c r="D197" s="93" t="s">
        <v>6764</v>
      </c>
      <c r="E197" s="19" t="s">
        <v>10320</v>
      </c>
      <c r="F197" s="20">
        <v>1</v>
      </c>
      <c r="G197" s="9"/>
      <c r="K197" s="86"/>
    </row>
    <row r="198" spans="1:11" x14ac:dyDescent="0.2">
      <c r="A198" s="14">
        <v>195</v>
      </c>
      <c r="B198" s="15" t="s">
        <v>10542</v>
      </c>
      <c r="C198" s="16">
        <v>29</v>
      </c>
      <c r="D198" s="17" t="s">
        <v>6764</v>
      </c>
      <c r="E198" s="88" t="s">
        <v>5432</v>
      </c>
      <c r="F198" s="18">
        <v>2</v>
      </c>
      <c r="G198" s="9"/>
      <c r="K198" s="86"/>
    </row>
    <row r="199" spans="1:11" x14ac:dyDescent="0.2">
      <c r="A199" s="12">
        <v>196</v>
      </c>
      <c r="B199" s="91" t="s">
        <v>10542</v>
      </c>
      <c r="C199" s="92">
        <v>29</v>
      </c>
      <c r="D199" s="93" t="s">
        <v>6764</v>
      </c>
      <c r="E199" s="19" t="s">
        <v>2066</v>
      </c>
      <c r="F199" s="20">
        <v>3</v>
      </c>
      <c r="G199" s="9"/>
      <c r="K199" s="86"/>
    </row>
    <row r="200" spans="1:11" x14ac:dyDescent="0.2">
      <c r="A200" s="14">
        <v>197</v>
      </c>
      <c r="B200" s="15" t="s">
        <v>10542</v>
      </c>
      <c r="C200" s="16">
        <v>29</v>
      </c>
      <c r="D200" s="17" t="s">
        <v>6764</v>
      </c>
      <c r="E200" s="88" t="s">
        <v>10321</v>
      </c>
      <c r="F200" s="18">
        <v>4</v>
      </c>
      <c r="G200" s="9"/>
      <c r="K200" s="86"/>
    </row>
    <row r="201" spans="1:11" x14ac:dyDescent="0.2">
      <c r="A201" s="12">
        <v>198</v>
      </c>
      <c r="B201" s="91" t="s">
        <v>10542</v>
      </c>
      <c r="C201" s="92">
        <v>29</v>
      </c>
      <c r="D201" s="93" t="s">
        <v>6764</v>
      </c>
      <c r="E201" s="19" t="s">
        <v>6534</v>
      </c>
      <c r="F201" s="20">
        <v>5</v>
      </c>
      <c r="G201" s="9"/>
      <c r="K201" s="86"/>
    </row>
    <row r="202" spans="1:11" x14ac:dyDescent="0.2">
      <c r="A202" s="14">
        <v>199</v>
      </c>
      <c r="B202" s="15" t="s">
        <v>10542</v>
      </c>
      <c r="C202" s="16">
        <v>29</v>
      </c>
      <c r="D202" s="17" t="s">
        <v>6764</v>
      </c>
      <c r="E202" s="88" t="s">
        <v>6176</v>
      </c>
      <c r="F202" s="18">
        <v>6</v>
      </c>
      <c r="G202" s="9"/>
      <c r="K202" s="86"/>
    </row>
    <row r="203" spans="1:11" x14ac:dyDescent="0.2">
      <c r="A203" s="12">
        <v>200</v>
      </c>
      <c r="B203" s="91" t="s">
        <v>10542</v>
      </c>
      <c r="C203" s="92">
        <v>29</v>
      </c>
      <c r="D203" s="93" t="s">
        <v>6764</v>
      </c>
      <c r="E203" s="19" t="s">
        <v>6535</v>
      </c>
      <c r="F203" s="20">
        <v>7</v>
      </c>
      <c r="G203" s="9"/>
      <c r="K203" s="86"/>
    </row>
    <row r="204" spans="1:11" x14ac:dyDescent="0.2">
      <c r="A204" s="14">
        <v>201</v>
      </c>
      <c r="B204" s="15" t="s">
        <v>10395</v>
      </c>
      <c r="C204" s="16">
        <v>30</v>
      </c>
      <c r="D204" s="17" t="s">
        <v>6764</v>
      </c>
      <c r="E204" s="88" t="s">
        <v>7657</v>
      </c>
      <c r="F204" s="18">
        <v>0</v>
      </c>
      <c r="G204" s="9"/>
      <c r="K204" s="86"/>
    </row>
    <row r="205" spans="1:11" x14ac:dyDescent="0.2">
      <c r="A205" s="12">
        <v>202</v>
      </c>
      <c r="B205" s="91" t="s">
        <v>10395</v>
      </c>
      <c r="C205" s="92">
        <v>30</v>
      </c>
      <c r="D205" s="93" t="s">
        <v>6764</v>
      </c>
      <c r="E205" s="19" t="s">
        <v>7412</v>
      </c>
      <c r="F205" s="20">
        <v>1</v>
      </c>
      <c r="G205" s="9"/>
      <c r="K205" s="86"/>
    </row>
    <row r="206" spans="1:11" x14ac:dyDescent="0.2">
      <c r="A206" s="14">
        <v>203</v>
      </c>
      <c r="B206" s="15" t="s">
        <v>10395</v>
      </c>
      <c r="C206" s="16">
        <v>30</v>
      </c>
      <c r="D206" s="17" t="s">
        <v>6764</v>
      </c>
      <c r="E206" s="88" t="s">
        <v>2098</v>
      </c>
      <c r="F206" s="18">
        <v>2</v>
      </c>
      <c r="G206" s="9"/>
      <c r="K206" s="86"/>
    </row>
    <row r="207" spans="1:11" x14ac:dyDescent="0.2">
      <c r="A207" s="12">
        <v>204</v>
      </c>
      <c r="B207" s="91" t="s">
        <v>10395</v>
      </c>
      <c r="C207" s="92">
        <v>30</v>
      </c>
      <c r="D207" s="93" t="s">
        <v>6764</v>
      </c>
      <c r="E207" s="19" t="s">
        <v>2097</v>
      </c>
      <c r="F207" s="20">
        <v>3</v>
      </c>
      <c r="G207" s="9"/>
      <c r="K207" s="86"/>
    </row>
    <row r="208" spans="1:11" x14ac:dyDescent="0.2">
      <c r="A208" s="14">
        <v>205</v>
      </c>
      <c r="B208" s="15" t="s">
        <v>10398</v>
      </c>
      <c r="C208" s="16">
        <v>31</v>
      </c>
      <c r="D208" s="17" t="s">
        <v>6764</v>
      </c>
      <c r="E208" s="88" t="s">
        <v>7660</v>
      </c>
      <c r="F208" s="18">
        <v>0</v>
      </c>
      <c r="G208" s="9"/>
      <c r="K208" s="86"/>
    </row>
    <row r="209" spans="1:11" x14ac:dyDescent="0.2">
      <c r="A209" s="94"/>
      <c r="B209" s="15" t="s">
        <v>10398</v>
      </c>
      <c r="C209" s="16">
        <v>31</v>
      </c>
      <c r="D209" s="17" t="s">
        <v>6764</v>
      </c>
      <c r="E209" s="95" t="s">
        <v>6539</v>
      </c>
      <c r="F209" s="96">
        <v>1</v>
      </c>
      <c r="G209" s="9"/>
      <c r="K209" s="86"/>
    </row>
    <row r="210" spans="1:11" x14ac:dyDescent="0.2">
      <c r="A210" s="12">
        <v>206</v>
      </c>
      <c r="B210" s="91" t="s">
        <v>10398</v>
      </c>
      <c r="C210" s="92">
        <v>31</v>
      </c>
      <c r="D210" s="93" t="s">
        <v>6764</v>
      </c>
      <c r="E210" s="19" t="s">
        <v>7593</v>
      </c>
      <c r="F210" s="20">
        <v>2</v>
      </c>
      <c r="G210" s="9"/>
      <c r="K210" s="86"/>
    </row>
    <row r="211" spans="1:11" x14ac:dyDescent="0.2">
      <c r="A211" s="14">
        <v>207</v>
      </c>
      <c r="B211" s="15" t="s">
        <v>10398</v>
      </c>
      <c r="C211" s="16">
        <v>31</v>
      </c>
      <c r="D211" s="17" t="s">
        <v>6764</v>
      </c>
      <c r="E211" s="88" t="s">
        <v>6538</v>
      </c>
      <c r="F211" s="18">
        <v>3</v>
      </c>
      <c r="G211" s="9"/>
      <c r="K211" s="86"/>
    </row>
    <row r="212" spans="1:11" x14ac:dyDescent="0.2">
      <c r="A212" s="12">
        <v>208</v>
      </c>
      <c r="B212" s="91" t="s">
        <v>10398</v>
      </c>
      <c r="C212" s="92">
        <v>31</v>
      </c>
      <c r="D212" s="93" t="s">
        <v>6764</v>
      </c>
      <c r="E212" s="19" t="s">
        <v>2596</v>
      </c>
      <c r="F212" s="20">
        <v>4</v>
      </c>
      <c r="G212" s="9"/>
      <c r="K212" s="86"/>
    </row>
    <row r="213" spans="1:11" x14ac:dyDescent="0.2">
      <c r="A213" s="14">
        <v>209</v>
      </c>
      <c r="B213" s="15" t="s">
        <v>10398</v>
      </c>
      <c r="C213" s="16">
        <v>31</v>
      </c>
      <c r="D213" s="17" t="s">
        <v>6764</v>
      </c>
      <c r="E213" s="88" t="s">
        <v>6537</v>
      </c>
      <c r="F213" s="18">
        <v>5</v>
      </c>
      <c r="G213" s="9"/>
      <c r="K213" s="86"/>
    </row>
    <row r="214" spans="1:11" x14ac:dyDescent="0.2">
      <c r="A214" s="12">
        <v>210</v>
      </c>
      <c r="B214" s="91" t="s">
        <v>10398</v>
      </c>
      <c r="C214" s="92">
        <v>31</v>
      </c>
      <c r="D214" s="93" t="s">
        <v>6764</v>
      </c>
      <c r="E214" s="19" t="s">
        <v>8338</v>
      </c>
      <c r="F214" s="20">
        <v>6</v>
      </c>
      <c r="G214" s="9"/>
      <c r="K214" s="86"/>
    </row>
    <row r="215" spans="1:11" x14ac:dyDescent="0.2">
      <c r="A215" s="14">
        <v>211</v>
      </c>
      <c r="B215" s="15" t="s">
        <v>10545</v>
      </c>
      <c r="C215" s="16">
        <v>32</v>
      </c>
      <c r="D215" s="17" t="s">
        <v>6764</v>
      </c>
      <c r="E215" s="88" t="s">
        <v>7676</v>
      </c>
      <c r="F215" s="18">
        <v>0</v>
      </c>
      <c r="G215" s="9"/>
      <c r="K215" s="86"/>
    </row>
    <row r="216" spans="1:11" x14ac:dyDescent="0.2">
      <c r="A216" s="12">
        <v>212</v>
      </c>
      <c r="B216" s="91" t="s">
        <v>10545</v>
      </c>
      <c r="C216" s="92">
        <v>32</v>
      </c>
      <c r="D216" s="93" t="s">
        <v>6764</v>
      </c>
      <c r="E216" s="19" t="s">
        <v>10322</v>
      </c>
      <c r="F216" s="20">
        <v>1</v>
      </c>
      <c r="G216" s="9"/>
      <c r="K216" s="86"/>
    </row>
    <row r="217" spans="1:11" x14ac:dyDescent="0.2">
      <c r="A217" s="14">
        <v>213</v>
      </c>
      <c r="B217" s="15" t="s">
        <v>10545</v>
      </c>
      <c r="C217" s="16">
        <v>32</v>
      </c>
      <c r="D217" s="17" t="s">
        <v>6764</v>
      </c>
      <c r="E217" s="88" t="s">
        <v>4840</v>
      </c>
      <c r="F217" s="18">
        <v>2</v>
      </c>
      <c r="G217" s="9"/>
      <c r="K217" s="86"/>
    </row>
    <row r="218" spans="1:11" x14ac:dyDescent="0.2">
      <c r="A218" s="12">
        <v>214</v>
      </c>
      <c r="B218" s="91" t="s">
        <v>10545</v>
      </c>
      <c r="C218" s="92">
        <v>32</v>
      </c>
      <c r="D218" s="93" t="s">
        <v>6764</v>
      </c>
      <c r="E218" s="19" t="s">
        <v>4838</v>
      </c>
      <c r="F218" s="20">
        <v>3</v>
      </c>
      <c r="G218" s="9"/>
      <c r="K218" s="86"/>
    </row>
    <row r="219" spans="1:11" x14ac:dyDescent="0.2">
      <c r="A219" s="14">
        <v>215</v>
      </c>
      <c r="B219" s="15" t="s">
        <v>10545</v>
      </c>
      <c r="C219" s="16">
        <v>32</v>
      </c>
      <c r="D219" s="17" t="s">
        <v>6764</v>
      </c>
      <c r="E219" s="88" t="s">
        <v>4834</v>
      </c>
      <c r="F219" s="18">
        <v>4</v>
      </c>
      <c r="G219" s="9"/>
      <c r="K219" s="86"/>
    </row>
    <row r="220" spans="1:11" x14ac:dyDescent="0.2">
      <c r="A220" s="12">
        <v>216</v>
      </c>
      <c r="B220" s="91" t="s">
        <v>10554</v>
      </c>
      <c r="C220" s="92">
        <v>33</v>
      </c>
      <c r="D220" s="93" t="s">
        <v>6764</v>
      </c>
      <c r="E220" s="19" t="s">
        <v>7679</v>
      </c>
      <c r="F220" s="20">
        <v>0</v>
      </c>
      <c r="G220" s="9"/>
      <c r="K220" s="86"/>
    </row>
    <row r="221" spans="1:11" x14ac:dyDescent="0.2">
      <c r="A221" s="14">
        <v>217</v>
      </c>
      <c r="B221" s="15" t="s">
        <v>10554</v>
      </c>
      <c r="C221" s="16">
        <v>33</v>
      </c>
      <c r="D221" s="17" t="s">
        <v>6764</v>
      </c>
      <c r="E221" s="88" t="s">
        <v>4535</v>
      </c>
      <c r="F221" s="18">
        <v>1</v>
      </c>
      <c r="G221" s="9"/>
      <c r="K221" s="86"/>
    </row>
    <row r="222" spans="1:11" x14ac:dyDescent="0.2">
      <c r="A222" s="12">
        <v>218</v>
      </c>
      <c r="B222" s="91" t="s">
        <v>10554</v>
      </c>
      <c r="C222" s="92">
        <v>33</v>
      </c>
      <c r="D222" s="93" t="s">
        <v>6764</v>
      </c>
      <c r="E222" s="19" t="s">
        <v>10360</v>
      </c>
      <c r="F222" s="20">
        <v>2</v>
      </c>
      <c r="G222" s="9"/>
      <c r="K222" s="86"/>
    </row>
    <row r="223" spans="1:11" x14ac:dyDescent="0.2">
      <c r="A223" s="14">
        <v>219</v>
      </c>
      <c r="B223" s="15" t="s">
        <v>10554</v>
      </c>
      <c r="C223" s="16">
        <v>33</v>
      </c>
      <c r="D223" s="17" t="s">
        <v>6764</v>
      </c>
      <c r="E223" s="88" t="s">
        <v>4546</v>
      </c>
      <c r="F223" s="18">
        <v>3</v>
      </c>
      <c r="G223" s="9"/>
      <c r="K223" s="86"/>
    </row>
    <row r="224" spans="1:11" x14ac:dyDescent="0.2">
      <c r="A224" s="12">
        <v>220</v>
      </c>
      <c r="B224" s="91" t="s">
        <v>10554</v>
      </c>
      <c r="C224" s="92">
        <v>33</v>
      </c>
      <c r="D224" s="93" t="s">
        <v>6764</v>
      </c>
      <c r="E224" s="19" t="s">
        <v>6560</v>
      </c>
      <c r="F224" s="20">
        <v>4</v>
      </c>
      <c r="G224" s="9"/>
      <c r="K224" s="86"/>
    </row>
    <row r="225" spans="1:11" x14ac:dyDescent="0.2">
      <c r="A225" s="14">
        <v>221</v>
      </c>
      <c r="B225" s="15" t="s">
        <v>10554</v>
      </c>
      <c r="C225" s="16">
        <v>33</v>
      </c>
      <c r="D225" s="17" t="s">
        <v>6764</v>
      </c>
      <c r="E225" s="88" t="s">
        <v>9950</v>
      </c>
      <c r="F225" s="18">
        <v>5</v>
      </c>
      <c r="G225" s="9"/>
      <c r="K225" s="86"/>
    </row>
    <row r="226" spans="1:11" x14ac:dyDescent="0.2">
      <c r="A226" s="12">
        <v>222</v>
      </c>
      <c r="B226" s="91" t="s">
        <v>10554</v>
      </c>
      <c r="C226" s="92">
        <v>33</v>
      </c>
      <c r="D226" s="93" t="s">
        <v>6764</v>
      </c>
      <c r="E226" s="19" t="s">
        <v>6579</v>
      </c>
      <c r="F226" s="20">
        <v>6</v>
      </c>
      <c r="G226" s="9"/>
      <c r="K226" s="86"/>
    </row>
    <row r="227" spans="1:11" x14ac:dyDescent="0.2">
      <c r="A227" s="14">
        <v>223</v>
      </c>
      <c r="B227" s="15" t="s">
        <v>10554</v>
      </c>
      <c r="C227" s="16">
        <v>33</v>
      </c>
      <c r="D227" s="17" t="s">
        <v>6764</v>
      </c>
      <c r="E227" s="88" t="s">
        <v>4529</v>
      </c>
      <c r="F227" s="18">
        <v>7</v>
      </c>
      <c r="G227" s="9"/>
      <c r="K227" s="86"/>
    </row>
    <row r="228" spans="1:11" x14ac:dyDescent="0.2">
      <c r="A228" s="12">
        <v>224</v>
      </c>
      <c r="B228" s="91" t="s">
        <v>10546</v>
      </c>
      <c r="C228" s="92">
        <v>34</v>
      </c>
      <c r="D228" s="93" t="s">
        <v>6764</v>
      </c>
      <c r="E228" s="19" t="s">
        <v>7677</v>
      </c>
      <c r="F228" s="20">
        <v>0</v>
      </c>
      <c r="G228" s="9"/>
      <c r="K228" s="86"/>
    </row>
    <row r="229" spans="1:11" x14ac:dyDescent="0.2">
      <c r="A229" s="14">
        <v>225</v>
      </c>
      <c r="B229" s="15" t="s">
        <v>10546</v>
      </c>
      <c r="C229" s="16">
        <v>34</v>
      </c>
      <c r="D229" s="17" t="s">
        <v>6764</v>
      </c>
      <c r="E229" s="88" t="s">
        <v>4099</v>
      </c>
      <c r="F229" s="18">
        <v>1</v>
      </c>
      <c r="G229" s="9"/>
      <c r="K229" s="86"/>
    </row>
    <row r="230" spans="1:11" x14ac:dyDescent="0.2">
      <c r="A230" s="12">
        <v>226</v>
      </c>
      <c r="B230" s="91" t="s">
        <v>10546</v>
      </c>
      <c r="C230" s="92">
        <v>34</v>
      </c>
      <c r="D230" s="93" t="s">
        <v>6764</v>
      </c>
      <c r="E230" s="19" t="s">
        <v>10323</v>
      </c>
      <c r="F230" s="20">
        <v>2</v>
      </c>
      <c r="G230" s="9"/>
      <c r="K230" s="86"/>
    </row>
    <row r="231" spans="1:11" x14ac:dyDescent="0.2">
      <c r="A231" s="14">
        <v>227</v>
      </c>
      <c r="B231" s="15" t="s">
        <v>10546</v>
      </c>
      <c r="C231" s="16">
        <v>34</v>
      </c>
      <c r="D231" s="17" t="s">
        <v>6764</v>
      </c>
      <c r="E231" s="88" t="s">
        <v>6580</v>
      </c>
      <c r="F231" s="18">
        <v>3</v>
      </c>
      <c r="G231" s="9"/>
      <c r="K231" s="86"/>
    </row>
    <row r="232" spans="1:11" x14ac:dyDescent="0.2">
      <c r="A232" s="12">
        <v>228</v>
      </c>
      <c r="B232" s="91" t="s">
        <v>10546</v>
      </c>
      <c r="C232" s="92">
        <v>34</v>
      </c>
      <c r="D232" s="93" t="s">
        <v>6764</v>
      </c>
      <c r="E232" s="19" t="s">
        <v>4151</v>
      </c>
      <c r="F232" s="20">
        <v>4</v>
      </c>
      <c r="G232" s="9"/>
      <c r="K232" s="86"/>
    </row>
    <row r="233" spans="1:11" x14ac:dyDescent="0.2">
      <c r="A233" s="14">
        <v>229</v>
      </c>
      <c r="B233" s="15" t="s">
        <v>9732</v>
      </c>
      <c r="C233" s="16">
        <v>35</v>
      </c>
      <c r="D233" s="17" t="s">
        <v>6764</v>
      </c>
      <c r="E233" s="88" t="s">
        <v>7664</v>
      </c>
      <c r="F233" s="18">
        <v>0</v>
      </c>
      <c r="G233" s="9"/>
      <c r="K233" s="86"/>
    </row>
    <row r="234" spans="1:11" x14ac:dyDescent="0.2">
      <c r="A234" s="12">
        <v>230</v>
      </c>
      <c r="B234" s="91" t="s">
        <v>9732</v>
      </c>
      <c r="C234" s="92">
        <v>35</v>
      </c>
      <c r="D234" s="93" t="s">
        <v>6764</v>
      </c>
      <c r="E234" s="19" t="s">
        <v>4804</v>
      </c>
      <c r="F234" s="20">
        <v>1</v>
      </c>
      <c r="G234" s="9"/>
      <c r="K234" s="86"/>
    </row>
    <row r="235" spans="1:11" x14ac:dyDescent="0.2">
      <c r="A235" s="14">
        <v>231</v>
      </c>
      <c r="B235" s="15" t="s">
        <v>9732</v>
      </c>
      <c r="C235" s="16">
        <v>35</v>
      </c>
      <c r="D235" s="17" t="s">
        <v>6764</v>
      </c>
      <c r="E235" s="88" t="s">
        <v>4785</v>
      </c>
      <c r="F235" s="18">
        <v>2</v>
      </c>
      <c r="G235" s="9"/>
      <c r="K235" s="86"/>
    </row>
    <row r="236" spans="1:11" x14ac:dyDescent="0.2">
      <c r="A236" s="12">
        <v>232</v>
      </c>
      <c r="B236" s="91" t="s">
        <v>9732</v>
      </c>
      <c r="C236" s="92">
        <v>35</v>
      </c>
      <c r="D236" s="93" t="s">
        <v>6764</v>
      </c>
      <c r="E236" s="19" t="s">
        <v>7599</v>
      </c>
      <c r="F236" s="20">
        <v>3</v>
      </c>
      <c r="G236" s="9"/>
      <c r="K236" s="86"/>
    </row>
    <row r="237" spans="1:11" x14ac:dyDescent="0.2">
      <c r="A237" s="14">
        <v>233</v>
      </c>
      <c r="B237" s="15" t="s">
        <v>9732</v>
      </c>
      <c r="C237" s="16">
        <v>35</v>
      </c>
      <c r="D237" s="17" t="s">
        <v>6764</v>
      </c>
      <c r="E237" s="88" t="s">
        <v>10324</v>
      </c>
      <c r="F237" s="18">
        <v>4</v>
      </c>
      <c r="G237" s="9"/>
      <c r="K237" s="86"/>
    </row>
    <row r="238" spans="1:11" x14ac:dyDescent="0.2">
      <c r="A238" s="12">
        <v>234</v>
      </c>
      <c r="B238" s="91" t="s">
        <v>9732</v>
      </c>
      <c r="C238" s="92">
        <v>35</v>
      </c>
      <c r="D238" s="93" t="s">
        <v>6764</v>
      </c>
      <c r="E238" s="19" t="s">
        <v>4718</v>
      </c>
      <c r="F238" s="20">
        <v>5</v>
      </c>
      <c r="G238" s="9"/>
      <c r="K238" s="86"/>
    </row>
    <row r="239" spans="1:11" x14ac:dyDescent="0.2">
      <c r="A239" s="14">
        <v>235</v>
      </c>
      <c r="B239" s="15" t="s">
        <v>9732</v>
      </c>
      <c r="C239" s="16">
        <v>35</v>
      </c>
      <c r="D239" s="17" t="s">
        <v>6764</v>
      </c>
      <c r="E239" s="88" t="s">
        <v>4676</v>
      </c>
      <c r="F239" s="18">
        <v>6</v>
      </c>
      <c r="G239" s="9"/>
      <c r="K239" s="86"/>
    </row>
    <row r="240" spans="1:11" x14ac:dyDescent="0.2">
      <c r="A240" s="12">
        <v>236</v>
      </c>
      <c r="B240" s="91" t="s">
        <v>10555</v>
      </c>
      <c r="C240" s="92">
        <v>36</v>
      </c>
      <c r="D240" s="93" t="s">
        <v>6764</v>
      </c>
      <c r="E240" s="19" t="s">
        <v>7688</v>
      </c>
      <c r="F240" s="20">
        <v>0</v>
      </c>
      <c r="G240" s="9"/>
      <c r="K240" s="86"/>
    </row>
    <row r="241" spans="1:11" x14ac:dyDescent="0.2">
      <c r="A241" s="14">
        <v>237</v>
      </c>
      <c r="B241" s="15" t="s">
        <v>10555</v>
      </c>
      <c r="C241" s="16">
        <v>36</v>
      </c>
      <c r="D241" s="17" t="s">
        <v>6764</v>
      </c>
      <c r="E241" s="88" t="s">
        <v>10325</v>
      </c>
      <c r="F241" s="18">
        <v>1</v>
      </c>
      <c r="G241" s="9"/>
      <c r="K241" s="86"/>
    </row>
    <row r="242" spans="1:11" x14ac:dyDescent="0.2">
      <c r="A242" s="12">
        <v>238</v>
      </c>
      <c r="B242" s="91" t="s">
        <v>10555</v>
      </c>
      <c r="C242" s="92">
        <v>36</v>
      </c>
      <c r="D242" s="93" t="s">
        <v>6764</v>
      </c>
      <c r="E242" s="19" t="s">
        <v>7409</v>
      </c>
      <c r="F242" s="20">
        <v>2</v>
      </c>
      <c r="G242" s="9"/>
      <c r="K242" s="86"/>
    </row>
    <row r="243" spans="1:11" x14ac:dyDescent="0.2">
      <c r="A243" s="14">
        <v>239</v>
      </c>
      <c r="B243" s="15" t="s">
        <v>10555</v>
      </c>
      <c r="C243" s="16">
        <v>36</v>
      </c>
      <c r="D243" s="17" t="s">
        <v>6764</v>
      </c>
      <c r="E243" s="88" t="s">
        <v>6578</v>
      </c>
      <c r="F243" s="18">
        <v>3</v>
      </c>
      <c r="G243" s="9"/>
      <c r="K243" s="86"/>
    </row>
    <row r="244" spans="1:11" x14ac:dyDescent="0.2">
      <c r="A244" s="12">
        <v>240</v>
      </c>
      <c r="B244" s="91" t="s">
        <v>10556</v>
      </c>
      <c r="C244" s="92">
        <v>37</v>
      </c>
      <c r="D244" s="93" t="s">
        <v>6765</v>
      </c>
      <c r="E244" s="19" t="s">
        <v>7686</v>
      </c>
      <c r="F244" s="20">
        <v>0</v>
      </c>
      <c r="G244" s="9"/>
      <c r="K244" s="86"/>
    </row>
    <row r="245" spans="1:11" x14ac:dyDescent="0.2">
      <c r="A245" s="14">
        <v>241</v>
      </c>
      <c r="B245" s="15" t="s">
        <v>10556</v>
      </c>
      <c r="C245" s="16">
        <v>37</v>
      </c>
      <c r="D245" s="17" t="s">
        <v>6765</v>
      </c>
      <c r="E245" s="88" t="s">
        <v>7707</v>
      </c>
      <c r="F245" s="18">
        <v>1</v>
      </c>
      <c r="G245" s="9"/>
      <c r="K245" s="86"/>
    </row>
    <row r="246" spans="1:11" x14ac:dyDescent="0.2">
      <c r="A246" s="12">
        <v>242</v>
      </c>
      <c r="B246" s="91" t="s">
        <v>10556</v>
      </c>
      <c r="C246" s="92">
        <v>37</v>
      </c>
      <c r="D246" s="93" t="s">
        <v>6765</v>
      </c>
      <c r="E246" s="19" t="s">
        <v>10326</v>
      </c>
      <c r="F246" s="20">
        <v>2</v>
      </c>
      <c r="G246" s="9"/>
      <c r="K246" s="86"/>
    </row>
    <row r="247" spans="1:11" x14ac:dyDescent="0.2">
      <c r="A247" s="14">
        <v>243</v>
      </c>
      <c r="B247" s="15" t="s">
        <v>10556</v>
      </c>
      <c r="C247" s="16">
        <v>37</v>
      </c>
      <c r="D247" s="17" t="s">
        <v>6765</v>
      </c>
      <c r="E247" s="88" t="s">
        <v>6522</v>
      </c>
      <c r="F247" s="18">
        <v>3</v>
      </c>
      <c r="G247" s="9"/>
      <c r="K247" s="86"/>
    </row>
    <row r="248" spans="1:11" x14ac:dyDescent="0.2">
      <c r="A248" s="12">
        <v>244</v>
      </c>
      <c r="B248" s="91" t="s">
        <v>10556</v>
      </c>
      <c r="C248" s="92">
        <v>37</v>
      </c>
      <c r="D248" s="93" t="s">
        <v>6765</v>
      </c>
      <c r="E248" s="19" t="s">
        <v>10327</v>
      </c>
      <c r="F248" s="20">
        <v>4</v>
      </c>
      <c r="G248" s="9"/>
      <c r="K248" s="86"/>
    </row>
    <row r="249" spans="1:11" x14ac:dyDescent="0.2">
      <c r="A249" s="14">
        <v>245</v>
      </c>
      <c r="B249" s="15" t="s">
        <v>10556</v>
      </c>
      <c r="C249" s="16">
        <v>37</v>
      </c>
      <c r="D249" s="17" t="s">
        <v>6765</v>
      </c>
      <c r="E249" s="88" t="s">
        <v>10362</v>
      </c>
      <c r="F249" s="18">
        <v>5</v>
      </c>
      <c r="G249" s="9"/>
      <c r="K249" s="86"/>
    </row>
    <row r="250" spans="1:11" x14ac:dyDescent="0.2">
      <c r="A250" s="12">
        <v>246</v>
      </c>
      <c r="B250" s="91" t="s">
        <v>10556</v>
      </c>
      <c r="C250" s="92">
        <v>37</v>
      </c>
      <c r="D250" s="93" t="s">
        <v>6765</v>
      </c>
      <c r="E250" s="19" t="s">
        <v>10328</v>
      </c>
      <c r="F250" s="20">
        <v>6</v>
      </c>
      <c r="G250" s="9"/>
      <c r="H250" s="10" t="s">
        <v>6529</v>
      </c>
      <c r="K250" s="86"/>
    </row>
    <row r="251" spans="1:11" x14ac:dyDescent="0.2">
      <c r="A251" s="14">
        <v>247</v>
      </c>
      <c r="B251" s="15" t="s">
        <v>10557</v>
      </c>
      <c r="C251" s="16">
        <v>38</v>
      </c>
      <c r="D251" s="17" t="s">
        <v>6765</v>
      </c>
      <c r="E251" s="88" t="s">
        <v>10257</v>
      </c>
      <c r="F251" s="18">
        <v>0</v>
      </c>
      <c r="G251" s="9"/>
      <c r="H251" s="10"/>
      <c r="K251" s="86"/>
    </row>
    <row r="252" spans="1:11" x14ac:dyDescent="0.2">
      <c r="A252" s="12">
        <v>248</v>
      </c>
      <c r="B252" s="91" t="s">
        <v>10557</v>
      </c>
      <c r="C252" s="92">
        <v>38</v>
      </c>
      <c r="D252" s="93" t="s">
        <v>6765</v>
      </c>
      <c r="E252" s="19" t="s">
        <v>10329</v>
      </c>
      <c r="F252" s="20">
        <v>1</v>
      </c>
      <c r="G252" s="9"/>
      <c r="H252" s="10"/>
      <c r="K252" s="86"/>
    </row>
    <row r="253" spans="1:11" x14ac:dyDescent="0.2">
      <c r="A253" s="14">
        <v>249</v>
      </c>
      <c r="B253" s="15" t="s">
        <v>10557</v>
      </c>
      <c r="C253" s="16">
        <v>38</v>
      </c>
      <c r="D253" s="17" t="s">
        <v>6765</v>
      </c>
      <c r="E253" s="88" t="s">
        <v>6566</v>
      </c>
      <c r="F253" s="18">
        <v>2</v>
      </c>
      <c r="G253" s="9"/>
      <c r="H253" s="10"/>
      <c r="K253" s="86"/>
    </row>
    <row r="254" spans="1:11" x14ac:dyDescent="0.2">
      <c r="A254" s="12">
        <v>250</v>
      </c>
      <c r="B254" s="91" t="s">
        <v>10557</v>
      </c>
      <c r="C254" s="92">
        <v>38</v>
      </c>
      <c r="D254" s="93" t="s">
        <v>6765</v>
      </c>
      <c r="E254" s="19" t="s">
        <v>6565</v>
      </c>
      <c r="F254" s="20">
        <v>3</v>
      </c>
      <c r="G254" s="9"/>
      <c r="H254" s="10"/>
      <c r="K254" s="86"/>
    </row>
    <row r="255" spans="1:11" x14ac:dyDescent="0.2">
      <c r="A255" s="14">
        <v>251</v>
      </c>
      <c r="B255" s="15" t="s">
        <v>10557</v>
      </c>
      <c r="C255" s="16">
        <v>38</v>
      </c>
      <c r="D255" s="17" t="s">
        <v>6765</v>
      </c>
      <c r="E255" s="88" t="s">
        <v>7702</v>
      </c>
      <c r="F255" s="18">
        <v>4</v>
      </c>
      <c r="G255" s="9"/>
      <c r="H255" s="10"/>
      <c r="K255" s="86"/>
    </row>
    <row r="256" spans="1:11" x14ac:dyDescent="0.2">
      <c r="A256" s="12">
        <v>252</v>
      </c>
      <c r="B256" s="91" t="s">
        <v>10557</v>
      </c>
      <c r="C256" s="92">
        <v>38</v>
      </c>
      <c r="D256" s="93" t="s">
        <v>6765</v>
      </c>
      <c r="E256" s="19" t="s">
        <v>10330</v>
      </c>
      <c r="F256" s="20">
        <v>5</v>
      </c>
      <c r="G256" s="9"/>
      <c r="H256" s="10"/>
      <c r="K256" s="86"/>
    </row>
    <row r="257" spans="1:11" x14ac:dyDescent="0.2">
      <c r="A257" s="14">
        <v>253</v>
      </c>
      <c r="B257" s="15" t="s">
        <v>10557</v>
      </c>
      <c r="C257" s="16">
        <v>38</v>
      </c>
      <c r="D257" s="17" t="s">
        <v>6765</v>
      </c>
      <c r="E257" s="88" t="s">
        <v>4582</v>
      </c>
      <c r="F257" s="18">
        <v>6</v>
      </c>
      <c r="G257" s="9"/>
      <c r="H257" s="10"/>
      <c r="K257" s="86"/>
    </row>
    <row r="258" spans="1:11" x14ac:dyDescent="0.2">
      <c r="A258" s="12">
        <v>254</v>
      </c>
      <c r="B258" s="91" t="s">
        <v>10557</v>
      </c>
      <c r="C258" s="92">
        <v>38</v>
      </c>
      <c r="D258" s="93" t="s">
        <v>6765</v>
      </c>
      <c r="E258" s="19" t="s">
        <v>10331</v>
      </c>
      <c r="F258" s="20">
        <v>7</v>
      </c>
      <c r="G258" s="9"/>
      <c r="H258" s="10"/>
      <c r="K258" s="86"/>
    </row>
    <row r="259" spans="1:11" x14ac:dyDescent="0.2">
      <c r="A259" s="14">
        <v>255</v>
      </c>
      <c r="B259" s="15" t="s">
        <v>10558</v>
      </c>
      <c r="C259" s="16">
        <v>39</v>
      </c>
      <c r="D259" s="17" t="s">
        <v>6765</v>
      </c>
      <c r="E259" s="88" t="s">
        <v>7680</v>
      </c>
      <c r="F259" s="18">
        <v>0</v>
      </c>
      <c r="G259" s="9"/>
      <c r="K259" s="86"/>
    </row>
    <row r="260" spans="1:11" x14ac:dyDescent="0.2">
      <c r="A260" s="12">
        <v>256</v>
      </c>
      <c r="B260" s="91" t="s">
        <v>10558</v>
      </c>
      <c r="C260" s="92">
        <v>39</v>
      </c>
      <c r="D260" s="93" t="s">
        <v>6765</v>
      </c>
      <c r="E260" s="19" t="s">
        <v>1117</v>
      </c>
      <c r="F260" s="20">
        <v>1</v>
      </c>
      <c r="G260" s="9"/>
      <c r="K260" s="86"/>
    </row>
    <row r="261" spans="1:11" x14ac:dyDescent="0.2">
      <c r="A261" s="14">
        <v>257</v>
      </c>
      <c r="B261" s="15" t="s">
        <v>10558</v>
      </c>
      <c r="C261" s="16">
        <v>39</v>
      </c>
      <c r="D261" s="17" t="s">
        <v>6765</v>
      </c>
      <c r="E261" s="88" t="s">
        <v>1100</v>
      </c>
      <c r="F261" s="18">
        <v>2</v>
      </c>
      <c r="G261" s="9"/>
      <c r="K261" s="86"/>
    </row>
    <row r="262" spans="1:11" x14ac:dyDescent="0.2">
      <c r="A262" s="12">
        <v>258</v>
      </c>
      <c r="B262" s="91" t="s">
        <v>10559</v>
      </c>
      <c r="C262" s="92">
        <v>40</v>
      </c>
      <c r="D262" s="93" t="s">
        <v>6765</v>
      </c>
      <c r="E262" s="19" t="s">
        <v>10137</v>
      </c>
      <c r="F262" s="20">
        <v>0</v>
      </c>
      <c r="G262" s="9"/>
      <c r="K262" s="86"/>
    </row>
    <row r="263" spans="1:11" x14ac:dyDescent="0.2">
      <c r="A263" s="14">
        <v>259</v>
      </c>
      <c r="B263" s="15" t="s">
        <v>10559</v>
      </c>
      <c r="C263" s="16">
        <v>40</v>
      </c>
      <c r="D263" s="17" t="s">
        <v>6765</v>
      </c>
      <c r="E263" s="88" t="s">
        <v>3393</v>
      </c>
      <c r="F263" s="18">
        <v>1</v>
      </c>
      <c r="G263" s="9"/>
      <c r="K263" s="86"/>
    </row>
    <row r="264" spans="1:11" x14ac:dyDescent="0.2">
      <c r="A264" s="12">
        <v>260</v>
      </c>
      <c r="B264" s="91" t="s">
        <v>10559</v>
      </c>
      <c r="C264" s="92">
        <v>40</v>
      </c>
      <c r="D264" s="93" t="s">
        <v>6765</v>
      </c>
      <c r="E264" s="19" t="s">
        <v>3361</v>
      </c>
      <c r="F264" s="20">
        <v>2</v>
      </c>
      <c r="G264" s="9"/>
      <c r="K264" s="86"/>
    </row>
    <row r="265" spans="1:11" x14ac:dyDescent="0.2">
      <c r="A265" s="14">
        <v>261</v>
      </c>
      <c r="B265" s="15" t="s">
        <v>10559</v>
      </c>
      <c r="C265" s="16">
        <v>40</v>
      </c>
      <c r="D265" s="17" t="s">
        <v>6765</v>
      </c>
      <c r="E265" s="88" t="s">
        <v>3345</v>
      </c>
      <c r="F265" s="18">
        <v>3</v>
      </c>
      <c r="G265" s="9"/>
      <c r="K265" s="86"/>
    </row>
    <row r="266" spans="1:11" x14ac:dyDescent="0.2">
      <c r="A266" s="12">
        <v>262</v>
      </c>
      <c r="B266" s="91" t="s">
        <v>10559</v>
      </c>
      <c r="C266" s="92">
        <v>40</v>
      </c>
      <c r="D266" s="93" t="s">
        <v>6765</v>
      </c>
      <c r="E266" s="19" t="s">
        <v>5987</v>
      </c>
      <c r="F266" s="20">
        <v>4</v>
      </c>
      <c r="G266" s="9"/>
      <c r="K266" s="86"/>
    </row>
    <row r="267" spans="1:11" x14ac:dyDescent="0.2">
      <c r="A267" s="14">
        <v>263</v>
      </c>
      <c r="B267" s="15" t="s">
        <v>10559</v>
      </c>
      <c r="C267" s="16">
        <v>40</v>
      </c>
      <c r="D267" s="17" t="s">
        <v>6765</v>
      </c>
      <c r="E267" s="88" t="s">
        <v>10332</v>
      </c>
      <c r="F267" s="18">
        <v>5</v>
      </c>
      <c r="G267" s="9"/>
      <c r="K267" s="86"/>
    </row>
    <row r="268" spans="1:11" x14ac:dyDescent="0.2">
      <c r="A268" s="12">
        <v>264</v>
      </c>
      <c r="B268" s="91" t="s">
        <v>10559</v>
      </c>
      <c r="C268" s="92">
        <v>40</v>
      </c>
      <c r="D268" s="93" t="s">
        <v>6765</v>
      </c>
      <c r="E268" s="19" t="s">
        <v>10333</v>
      </c>
      <c r="F268" s="20">
        <v>6</v>
      </c>
      <c r="G268" s="9"/>
      <c r="K268" s="86"/>
    </row>
    <row r="269" spans="1:11" x14ac:dyDescent="0.2">
      <c r="A269" s="14">
        <v>265</v>
      </c>
      <c r="B269" s="15" t="s">
        <v>10560</v>
      </c>
      <c r="C269" s="16">
        <v>41</v>
      </c>
      <c r="D269" s="17" t="s">
        <v>6765</v>
      </c>
      <c r="E269" s="88" t="s">
        <v>7681</v>
      </c>
      <c r="F269" s="18">
        <v>0</v>
      </c>
      <c r="G269" s="9"/>
      <c r="K269" s="86"/>
    </row>
    <row r="270" spans="1:11" x14ac:dyDescent="0.2">
      <c r="A270" s="12">
        <v>266</v>
      </c>
      <c r="B270" s="91" t="s">
        <v>10560</v>
      </c>
      <c r="C270" s="92">
        <v>41</v>
      </c>
      <c r="D270" s="93" t="s">
        <v>6765</v>
      </c>
      <c r="E270" s="19" t="s">
        <v>6584</v>
      </c>
      <c r="F270" s="20">
        <v>1</v>
      </c>
      <c r="G270" s="9"/>
      <c r="K270" s="86"/>
    </row>
    <row r="271" spans="1:11" x14ac:dyDescent="0.2">
      <c r="A271" s="14">
        <v>267</v>
      </c>
      <c r="B271" s="15" t="s">
        <v>10560</v>
      </c>
      <c r="C271" s="16">
        <v>41</v>
      </c>
      <c r="D271" s="17" t="s">
        <v>6765</v>
      </c>
      <c r="E271" s="88" t="s">
        <v>2555</v>
      </c>
      <c r="F271" s="18">
        <v>2</v>
      </c>
      <c r="G271" s="9"/>
      <c r="K271" s="86"/>
    </row>
    <row r="272" spans="1:11" x14ac:dyDescent="0.2">
      <c r="A272" s="12">
        <v>268</v>
      </c>
      <c r="B272" s="91" t="s">
        <v>10560</v>
      </c>
      <c r="C272" s="92">
        <v>41</v>
      </c>
      <c r="D272" s="93" t="s">
        <v>6765</v>
      </c>
      <c r="E272" s="19" t="s">
        <v>2466</v>
      </c>
      <c r="F272" s="20">
        <v>3</v>
      </c>
      <c r="G272" s="9"/>
      <c r="K272" s="86"/>
    </row>
    <row r="273" spans="1:11" x14ac:dyDescent="0.2">
      <c r="A273" s="14">
        <v>269</v>
      </c>
      <c r="B273" s="15" t="s">
        <v>10561</v>
      </c>
      <c r="C273" s="16">
        <v>42</v>
      </c>
      <c r="D273" s="17" t="s">
        <v>6765</v>
      </c>
      <c r="E273" s="88" t="s">
        <v>7682</v>
      </c>
      <c r="F273" s="18">
        <v>0</v>
      </c>
      <c r="G273" s="9"/>
      <c r="K273" s="86"/>
    </row>
    <row r="274" spans="1:11" x14ac:dyDescent="0.2">
      <c r="A274" s="12">
        <v>270</v>
      </c>
      <c r="B274" s="91" t="s">
        <v>10561</v>
      </c>
      <c r="C274" s="92">
        <v>42</v>
      </c>
      <c r="D274" s="93" t="s">
        <v>6765</v>
      </c>
      <c r="E274" s="19" t="s">
        <v>8275</v>
      </c>
      <c r="F274" s="20">
        <v>1</v>
      </c>
      <c r="G274" s="9"/>
      <c r="K274" s="86"/>
    </row>
    <row r="275" spans="1:11" x14ac:dyDescent="0.2">
      <c r="A275" s="14">
        <v>271</v>
      </c>
      <c r="B275" s="15" t="s">
        <v>10562</v>
      </c>
      <c r="C275" s="16">
        <v>43</v>
      </c>
      <c r="D275" s="17" t="s">
        <v>6765</v>
      </c>
      <c r="E275" s="88" t="s">
        <v>7683</v>
      </c>
      <c r="F275" s="18">
        <v>0</v>
      </c>
      <c r="G275" s="9"/>
      <c r="K275" s="86"/>
    </row>
    <row r="276" spans="1:11" x14ac:dyDescent="0.2">
      <c r="A276" s="12">
        <v>272</v>
      </c>
      <c r="B276" s="91" t="s">
        <v>10562</v>
      </c>
      <c r="C276" s="92">
        <v>43</v>
      </c>
      <c r="D276" s="93" t="s">
        <v>6765</v>
      </c>
      <c r="E276" s="19" t="s">
        <v>6583</v>
      </c>
      <c r="F276" s="20">
        <v>1</v>
      </c>
      <c r="G276" s="9"/>
      <c r="K276" s="86"/>
    </row>
    <row r="277" spans="1:11" x14ac:dyDescent="0.2">
      <c r="A277" s="14">
        <v>273</v>
      </c>
      <c r="B277" s="15" t="s">
        <v>10562</v>
      </c>
      <c r="C277" s="16">
        <v>43</v>
      </c>
      <c r="D277" s="17" t="s">
        <v>6765</v>
      </c>
      <c r="E277" s="88" t="s">
        <v>10334</v>
      </c>
      <c r="F277" s="18">
        <v>2</v>
      </c>
      <c r="G277" s="9"/>
      <c r="K277" s="86"/>
    </row>
    <row r="278" spans="1:11" x14ac:dyDescent="0.2">
      <c r="A278" s="12">
        <v>274</v>
      </c>
      <c r="B278" s="91" t="s">
        <v>10562</v>
      </c>
      <c r="C278" s="92">
        <v>43</v>
      </c>
      <c r="D278" s="93" t="s">
        <v>6765</v>
      </c>
      <c r="E278" s="19" t="s">
        <v>6561</v>
      </c>
      <c r="F278" s="20">
        <v>3</v>
      </c>
      <c r="G278" s="9"/>
      <c r="K278" s="86"/>
    </row>
    <row r="279" spans="1:11" x14ac:dyDescent="0.2">
      <c r="A279" s="14">
        <v>275</v>
      </c>
      <c r="B279" s="15" t="s">
        <v>10562</v>
      </c>
      <c r="C279" s="16">
        <v>43</v>
      </c>
      <c r="D279" s="17" t="s">
        <v>6765</v>
      </c>
      <c r="E279" s="88" t="s">
        <v>7407</v>
      </c>
      <c r="F279" s="18">
        <v>4</v>
      </c>
      <c r="G279" s="9"/>
      <c r="K279" s="86"/>
    </row>
    <row r="280" spans="1:11" x14ac:dyDescent="0.2">
      <c r="A280" s="12">
        <v>276</v>
      </c>
      <c r="B280" s="91" t="s">
        <v>10562</v>
      </c>
      <c r="C280" s="92">
        <v>43</v>
      </c>
      <c r="D280" s="93" t="s">
        <v>6765</v>
      </c>
      <c r="E280" s="19" t="s">
        <v>10335</v>
      </c>
      <c r="F280" s="20">
        <v>5</v>
      </c>
      <c r="G280" s="9"/>
      <c r="K280" s="86"/>
    </row>
    <row r="281" spans="1:11" x14ac:dyDescent="0.2">
      <c r="A281" s="14">
        <v>277</v>
      </c>
      <c r="B281" s="15" t="s">
        <v>10563</v>
      </c>
      <c r="C281" s="16">
        <v>44</v>
      </c>
      <c r="D281" s="17" t="s">
        <v>6765</v>
      </c>
      <c r="E281" s="88" t="s">
        <v>7685</v>
      </c>
      <c r="F281" s="18">
        <v>0</v>
      </c>
      <c r="G281" s="9"/>
      <c r="K281" s="86"/>
    </row>
    <row r="282" spans="1:11" x14ac:dyDescent="0.2">
      <c r="A282" s="12">
        <v>278</v>
      </c>
      <c r="B282" s="91" t="s">
        <v>10563</v>
      </c>
      <c r="C282" s="92">
        <v>44</v>
      </c>
      <c r="D282" s="93" t="s">
        <v>6765</v>
      </c>
      <c r="E282" s="19" t="s">
        <v>10336</v>
      </c>
      <c r="F282" s="20">
        <v>1</v>
      </c>
      <c r="G282" s="9"/>
      <c r="K282" s="86"/>
    </row>
    <row r="283" spans="1:11" x14ac:dyDescent="0.2">
      <c r="A283" s="14">
        <v>279</v>
      </c>
      <c r="B283" s="15" t="s">
        <v>10563</v>
      </c>
      <c r="C283" s="16">
        <v>44</v>
      </c>
      <c r="D283" s="17" t="s">
        <v>6765</v>
      </c>
      <c r="E283" s="88" t="s">
        <v>10361</v>
      </c>
      <c r="F283" s="18">
        <v>2</v>
      </c>
      <c r="G283" s="9"/>
      <c r="K283" s="86"/>
    </row>
    <row r="284" spans="1:11" x14ac:dyDescent="0.2">
      <c r="A284" s="12">
        <v>280</v>
      </c>
      <c r="B284" s="91" t="s">
        <v>10563</v>
      </c>
      <c r="C284" s="92">
        <v>44</v>
      </c>
      <c r="D284" s="93" t="s">
        <v>6765</v>
      </c>
      <c r="E284" s="19" t="s">
        <v>7408</v>
      </c>
      <c r="F284" s="20">
        <v>3</v>
      </c>
      <c r="G284" s="9"/>
      <c r="K284" s="86"/>
    </row>
    <row r="285" spans="1:11" x14ac:dyDescent="0.2">
      <c r="A285" s="14">
        <v>281</v>
      </c>
      <c r="B285" s="15" t="s">
        <v>10563</v>
      </c>
      <c r="C285" s="16">
        <v>44</v>
      </c>
      <c r="D285" s="17" t="s">
        <v>6765</v>
      </c>
      <c r="E285" s="88" t="s">
        <v>5570</v>
      </c>
      <c r="F285" s="18">
        <v>4</v>
      </c>
      <c r="G285" s="9"/>
      <c r="K285" s="86"/>
    </row>
    <row r="286" spans="1:11" x14ac:dyDescent="0.2">
      <c r="A286" s="12">
        <v>282</v>
      </c>
      <c r="B286" s="91" t="s">
        <v>10563</v>
      </c>
      <c r="C286" s="92">
        <v>44</v>
      </c>
      <c r="D286" s="93" t="s">
        <v>6765</v>
      </c>
      <c r="E286" s="19" t="s">
        <v>6562</v>
      </c>
      <c r="F286" s="20">
        <v>5</v>
      </c>
      <c r="G286" s="9"/>
      <c r="K286" s="86"/>
    </row>
    <row r="287" spans="1:11" x14ac:dyDescent="0.2">
      <c r="A287" s="14">
        <v>283</v>
      </c>
      <c r="B287" s="15" t="s">
        <v>10563</v>
      </c>
      <c r="C287" s="16">
        <v>44</v>
      </c>
      <c r="D287" s="17" t="s">
        <v>6765</v>
      </c>
      <c r="E287" s="88" t="s">
        <v>7706</v>
      </c>
      <c r="F287" s="18">
        <v>6</v>
      </c>
      <c r="G287" s="9"/>
      <c r="K287" s="86"/>
    </row>
    <row r="288" spans="1:11" x14ac:dyDescent="0.2">
      <c r="A288" s="12">
        <v>284</v>
      </c>
      <c r="B288" s="91" t="s">
        <v>10563</v>
      </c>
      <c r="C288" s="92">
        <v>44</v>
      </c>
      <c r="D288" s="93" t="s">
        <v>6765</v>
      </c>
      <c r="E288" s="19" t="s">
        <v>5757</v>
      </c>
      <c r="F288" s="20">
        <v>7</v>
      </c>
      <c r="G288" s="9"/>
      <c r="K288" s="86"/>
    </row>
    <row r="289" spans="1:11" x14ac:dyDescent="0.2">
      <c r="A289" s="14">
        <v>285</v>
      </c>
      <c r="B289" s="15" t="s">
        <v>10563</v>
      </c>
      <c r="C289" s="16">
        <v>44</v>
      </c>
      <c r="D289" s="17" t="s">
        <v>6765</v>
      </c>
      <c r="E289" s="88" t="s">
        <v>6564</v>
      </c>
      <c r="F289" s="18">
        <v>8</v>
      </c>
      <c r="G289" s="9"/>
      <c r="K289" s="86"/>
    </row>
    <row r="290" spans="1:11" x14ac:dyDescent="0.2">
      <c r="A290" s="12">
        <v>286</v>
      </c>
      <c r="B290" s="91" t="s">
        <v>10563</v>
      </c>
      <c r="C290" s="92">
        <v>44</v>
      </c>
      <c r="D290" s="93" t="s">
        <v>6765</v>
      </c>
      <c r="E290" s="19" t="s">
        <v>8031</v>
      </c>
      <c r="F290" s="20">
        <v>9</v>
      </c>
      <c r="G290" s="9"/>
      <c r="K290" s="86"/>
    </row>
    <row r="291" spans="1:11" x14ac:dyDescent="0.2">
      <c r="A291" s="14">
        <v>287</v>
      </c>
      <c r="B291" s="15" t="s">
        <v>10563</v>
      </c>
      <c r="C291" s="16">
        <v>44</v>
      </c>
      <c r="D291" s="17" t="s">
        <v>6765</v>
      </c>
      <c r="E291" s="88" t="s">
        <v>7644</v>
      </c>
      <c r="F291" s="18">
        <v>10</v>
      </c>
      <c r="G291" s="9"/>
      <c r="K291" s="86"/>
    </row>
    <row r="292" spans="1:11" x14ac:dyDescent="0.2">
      <c r="A292" s="12">
        <v>288</v>
      </c>
      <c r="B292" s="91" t="s">
        <v>10563</v>
      </c>
      <c r="C292" s="92">
        <v>44</v>
      </c>
      <c r="D292" s="93" t="s">
        <v>6765</v>
      </c>
      <c r="E292" s="19" t="s">
        <v>4549</v>
      </c>
      <c r="F292" s="20">
        <v>11</v>
      </c>
      <c r="G292" s="9"/>
      <c r="K292" s="86"/>
    </row>
    <row r="293" spans="1:11" x14ac:dyDescent="0.2">
      <c r="A293" s="14">
        <v>289</v>
      </c>
      <c r="B293" s="15" t="s">
        <v>10563</v>
      </c>
      <c r="C293" s="16">
        <v>44</v>
      </c>
      <c r="D293" s="17" t="s">
        <v>6765</v>
      </c>
      <c r="E293" s="88" t="s">
        <v>6563</v>
      </c>
      <c r="F293" s="18">
        <v>12</v>
      </c>
      <c r="G293" s="9"/>
      <c r="K293" s="86"/>
    </row>
    <row r="294" spans="1:11" x14ac:dyDescent="0.2">
      <c r="A294" s="12">
        <v>290</v>
      </c>
      <c r="B294" s="91" t="s">
        <v>10564</v>
      </c>
      <c r="C294" s="92">
        <v>45</v>
      </c>
      <c r="D294" s="93" t="s">
        <v>6763</v>
      </c>
      <c r="E294" s="19" t="s">
        <v>10258</v>
      </c>
      <c r="F294" s="20">
        <v>0</v>
      </c>
      <c r="G294" s="9"/>
    </row>
    <row r="295" spans="1:11" x14ac:dyDescent="0.2">
      <c r="A295" s="14">
        <v>291</v>
      </c>
      <c r="B295" s="15" t="s">
        <v>10565</v>
      </c>
      <c r="C295" s="16">
        <v>46</v>
      </c>
      <c r="D295" s="17" t="s">
        <v>6765</v>
      </c>
      <c r="E295" s="88" t="s">
        <v>10259</v>
      </c>
      <c r="F295" s="18">
        <v>0</v>
      </c>
      <c r="G295" s="9"/>
    </row>
    <row r="296" spans="1:11" x14ac:dyDescent="0.2">
      <c r="A296" s="12">
        <v>292</v>
      </c>
      <c r="B296" s="91" t="s">
        <v>10565</v>
      </c>
      <c r="C296" s="92">
        <v>46</v>
      </c>
      <c r="D296" s="93" t="s">
        <v>6765</v>
      </c>
      <c r="E296" s="19" t="s">
        <v>10337</v>
      </c>
      <c r="F296" s="20">
        <v>1</v>
      </c>
      <c r="G296" s="9"/>
    </row>
    <row r="297" spans="1:11" x14ac:dyDescent="0.2">
      <c r="A297" s="14">
        <v>293</v>
      </c>
      <c r="B297" s="15" t="s">
        <v>10566</v>
      </c>
      <c r="C297" s="16">
        <v>47</v>
      </c>
      <c r="D297" s="17" t="s">
        <v>6763</v>
      </c>
      <c r="E297" s="88" t="s">
        <v>10260</v>
      </c>
      <c r="F297" s="18">
        <v>0</v>
      </c>
      <c r="G297" s="9"/>
    </row>
    <row r="298" spans="1:11" x14ac:dyDescent="0.2">
      <c r="A298" s="12">
        <v>294</v>
      </c>
      <c r="B298" s="91" t="s">
        <v>10567</v>
      </c>
      <c r="C298" s="92">
        <v>48</v>
      </c>
      <c r="D298" s="93" t="s">
        <v>6765</v>
      </c>
      <c r="E298" s="19" t="s">
        <v>10261</v>
      </c>
      <c r="F298" s="20">
        <v>0</v>
      </c>
      <c r="G298" s="9"/>
    </row>
    <row r="299" spans="1:11" x14ac:dyDescent="0.2">
      <c r="A299" s="14">
        <v>295</v>
      </c>
      <c r="B299" s="15" t="s">
        <v>10568</v>
      </c>
      <c r="C299" s="16">
        <v>49</v>
      </c>
      <c r="D299" s="17" t="s">
        <v>6763</v>
      </c>
      <c r="E299" s="88" t="s">
        <v>7674</v>
      </c>
      <c r="F299" s="18">
        <v>0</v>
      </c>
      <c r="G299" s="9"/>
    </row>
    <row r="300" spans="1:11" x14ac:dyDescent="0.2">
      <c r="A300" s="12">
        <v>296</v>
      </c>
      <c r="B300" s="91" t="s">
        <v>10568</v>
      </c>
      <c r="C300" s="92">
        <v>49</v>
      </c>
      <c r="D300" s="93" t="s">
        <v>6763</v>
      </c>
      <c r="E300" s="19" t="s">
        <v>902</v>
      </c>
      <c r="F300" s="20">
        <v>1</v>
      </c>
      <c r="G300" s="9"/>
    </row>
    <row r="301" spans="1:11" x14ac:dyDescent="0.2">
      <c r="A301" s="14">
        <v>297</v>
      </c>
      <c r="B301" s="15" t="s">
        <v>10568</v>
      </c>
      <c r="C301" s="16">
        <v>49</v>
      </c>
      <c r="D301" s="17" t="s">
        <v>6763</v>
      </c>
      <c r="E301" s="88" t="s">
        <v>10338</v>
      </c>
      <c r="F301" s="18">
        <v>2</v>
      </c>
      <c r="G301" s="9"/>
    </row>
    <row r="302" spans="1:11" x14ac:dyDescent="0.2">
      <c r="A302" s="12">
        <v>298</v>
      </c>
      <c r="B302" s="91" t="s">
        <v>10568</v>
      </c>
      <c r="C302" s="92">
        <v>49</v>
      </c>
      <c r="D302" s="93" t="s">
        <v>6763</v>
      </c>
      <c r="E302" s="19" t="s">
        <v>901</v>
      </c>
      <c r="F302" s="20">
        <v>3</v>
      </c>
      <c r="G302" s="9"/>
    </row>
    <row r="303" spans="1:11" x14ac:dyDescent="0.2">
      <c r="A303" s="14">
        <v>299</v>
      </c>
      <c r="B303" s="15" t="s">
        <v>10568</v>
      </c>
      <c r="C303" s="16">
        <v>49</v>
      </c>
      <c r="D303" s="17" t="s">
        <v>6763</v>
      </c>
      <c r="E303" s="88" t="s">
        <v>10339</v>
      </c>
      <c r="F303" s="18">
        <v>4</v>
      </c>
      <c r="G303" s="9"/>
    </row>
    <row r="304" spans="1:11" x14ac:dyDescent="0.2">
      <c r="A304" s="12">
        <v>300</v>
      </c>
      <c r="B304" s="91" t="s">
        <v>10568</v>
      </c>
      <c r="C304" s="92">
        <v>49</v>
      </c>
      <c r="D304" s="93" t="s">
        <v>6763</v>
      </c>
      <c r="E304" s="19" t="s">
        <v>10340</v>
      </c>
      <c r="F304" s="20">
        <v>5</v>
      </c>
      <c r="G304" s="9"/>
    </row>
    <row r="305" spans="1:7" x14ac:dyDescent="0.2">
      <c r="A305" s="14">
        <v>301</v>
      </c>
      <c r="B305" s="15" t="s">
        <v>10568</v>
      </c>
      <c r="C305" s="16">
        <v>49</v>
      </c>
      <c r="D305" s="17" t="s">
        <v>6763</v>
      </c>
      <c r="E305" s="88" t="s">
        <v>6555</v>
      </c>
      <c r="F305" s="18">
        <v>6</v>
      </c>
      <c r="G305" s="9"/>
    </row>
    <row r="306" spans="1:7" x14ac:dyDescent="0.2">
      <c r="A306" s="12">
        <v>302</v>
      </c>
      <c r="B306" s="91" t="s">
        <v>10569</v>
      </c>
      <c r="C306" s="92">
        <v>50</v>
      </c>
      <c r="D306" s="93" t="s">
        <v>6763</v>
      </c>
      <c r="E306" s="19" t="s">
        <v>10341</v>
      </c>
      <c r="F306" s="20">
        <v>1</v>
      </c>
      <c r="G306" s="9"/>
    </row>
    <row r="307" spans="1:7" x14ac:dyDescent="0.2">
      <c r="A307" s="14">
        <v>303</v>
      </c>
      <c r="B307" s="15" t="s">
        <v>10569</v>
      </c>
      <c r="C307" s="16">
        <v>50</v>
      </c>
      <c r="D307" s="17" t="s">
        <v>6763</v>
      </c>
      <c r="E307" s="88" t="s">
        <v>10342</v>
      </c>
      <c r="F307" s="18">
        <v>2</v>
      </c>
      <c r="G307" s="9"/>
    </row>
    <row r="308" spans="1:7" x14ac:dyDescent="0.2">
      <c r="A308" s="12">
        <v>304</v>
      </c>
      <c r="B308" s="91" t="s">
        <v>10569</v>
      </c>
      <c r="C308" s="92">
        <v>50</v>
      </c>
      <c r="D308" s="93" t="s">
        <v>6763</v>
      </c>
      <c r="E308" s="19" t="s">
        <v>10343</v>
      </c>
      <c r="F308" s="20">
        <v>3</v>
      </c>
      <c r="G308" s="9"/>
    </row>
    <row r="309" spans="1:7" x14ac:dyDescent="0.2">
      <c r="A309" s="14">
        <v>305</v>
      </c>
      <c r="B309" s="15" t="s">
        <v>10569</v>
      </c>
      <c r="C309" s="16">
        <v>50</v>
      </c>
      <c r="D309" s="17" t="s">
        <v>6763</v>
      </c>
      <c r="E309" s="88" t="s">
        <v>7616</v>
      </c>
      <c r="F309" s="18">
        <v>4</v>
      </c>
      <c r="G309" s="9"/>
    </row>
    <row r="310" spans="1:7" x14ac:dyDescent="0.2">
      <c r="A310" s="12">
        <v>306</v>
      </c>
      <c r="B310" s="91" t="s">
        <v>10570</v>
      </c>
      <c r="C310" s="92">
        <v>51</v>
      </c>
      <c r="D310" s="93" t="s">
        <v>6763</v>
      </c>
      <c r="E310" s="19" t="s">
        <v>10262</v>
      </c>
      <c r="F310" s="20">
        <v>0</v>
      </c>
      <c r="G310" s="9"/>
    </row>
    <row r="311" spans="1:7" x14ac:dyDescent="0.2">
      <c r="A311" s="14">
        <v>307</v>
      </c>
      <c r="B311" s="15" t="s">
        <v>10570</v>
      </c>
      <c r="C311" s="16">
        <v>51</v>
      </c>
      <c r="D311" s="17" t="s">
        <v>6763</v>
      </c>
      <c r="E311" s="88" t="s">
        <v>6574</v>
      </c>
      <c r="F311" s="18">
        <v>1</v>
      </c>
      <c r="G311" s="9"/>
    </row>
    <row r="312" spans="1:7" x14ac:dyDescent="0.2">
      <c r="A312" s="12">
        <v>308</v>
      </c>
      <c r="B312" s="91" t="s">
        <v>10570</v>
      </c>
      <c r="C312" s="92">
        <v>51</v>
      </c>
      <c r="D312" s="93" t="s">
        <v>6763</v>
      </c>
      <c r="E312" s="19" t="s">
        <v>10344</v>
      </c>
      <c r="F312" s="20">
        <v>2</v>
      </c>
      <c r="G312" s="9"/>
    </row>
    <row r="313" spans="1:7" x14ac:dyDescent="0.2">
      <c r="A313" s="14">
        <v>309</v>
      </c>
      <c r="B313" s="15" t="s">
        <v>10570</v>
      </c>
      <c r="C313" s="16">
        <v>51</v>
      </c>
      <c r="D313" s="17" t="s">
        <v>6763</v>
      </c>
      <c r="E313" s="88" t="s">
        <v>10345</v>
      </c>
      <c r="F313" s="18">
        <v>3</v>
      </c>
      <c r="G313" s="9"/>
    </row>
    <row r="314" spans="1:7" x14ac:dyDescent="0.2">
      <c r="A314" s="12">
        <v>310</v>
      </c>
      <c r="B314" s="91" t="s">
        <v>10570</v>
      </c>
      <c r="C314" s="92">
        <v>51</v>
      </c>
      <c r="D314" s="93" t="s">
        <v>6763</v>
      </c>
      <c r="E314" s="19" t="s">
        <v>7410</v>
      </c>
      <c r="F314" s="20">
        <v>4</v>
      </c>
      <c r="G314" s="9"/>
    </row>
    <row r="315" spans="1:7" x14ac:dyDescent="0.2">
      <c r="A315" s="14">
        <v>311</v>
      </c>
      <c r="B315" s="15" t="s">
        <v>10570</v>
      </c>
      <c r="C315" s="16">
        <v>51</v>
      </c>
      <c r="D315" s="17" t="s">
        <v>6763</v>
      </c>
      <c r="E315" s="88" t="s">
        <v>10346</v>
      </c>
      <c r="F315" s="18">
        <v>5</v>
      </c>
      <c r="G315" s="9"/>
    </row>
    <row r="316" spans="1:7" x14ac:dyDescent="0.2">
      <c r="A316" s="12">
        <v>312</v>
      </c>
      <c r="B316" s="91" t="s">
        <v>10571</v>
      </c>
      <c r="C316" s="92">
        <v>52</v>
      </c>
      <c r="D316" s="93" t="s">
        <v>6765</v>
      </c>
      <c r="E316" s="19" t="s">
        <v>10263</v>
      </c>
      <c r="F316" s="20">
        <v>0</v>
      </c>
      <c r="G316" s="9"/>
    </row>
    <row r="317" spans="1:7" x14ac:dyDescent="0.2">
      <c r="A317" s="14">
        <v>313</v>
      </c>
      <c r="B317" s="15" t="s">
        <v>10572</v>
      </c>
      <c r="C317" s="16">
        <v>53</v>
      </c>
      <c r="D317" s="17"/>
      <c r="E317" s="88" t="s">
        <v>10264</v>
      </c>
      <c r="F317" s="18">
        <v>0</v>
      </c>
      <c r="G317" s="9"/>
    </row>
    <row r="318" spans="1:7" x14ac:dyDescent="0.2">
      <c r="A318" s="12">
        <v>314</v>
      </c>
      <c r="B318" s="91" t="s">
        <v>10573</v>
      </c>
      <c r="C318" s="92">
        <v>54</v>
      </c>
      <c r="D318" s="93" t="s">
        <v>6765</v>
      </c>
      <c r="E318" s="19" t="s">
        <v>10265</v>
      </c>
      <c r="F318" s="20">
        <v>0</v>
      </c>
      <c r="G318" s="9"/>
    </row>
    <row r="319" spans="1:7" x14ac:dyDescent="0.2">
      <c r="A319" s="14">
        <v>315</v>
      </c>
      <c r="B319" s="15" t="s">
        <v>10574</v>
      </c>
      <c r="C319" s="16">
        <v>55</v>
      </c>
      <c r="D319" s="17" t="s">
        <v>6763</v>
      </c>
      <c r="E319" s="88" t="s">
        <v>10266</v>
      </c>
      <c r="F319" s="18">
        <v>0</v>
      </c>
      <c r="G319" s="9"/>
    </row>
    <row r="320" spans="1:7" x14ac:dyDescent="0.2">
      <c r="A320" s="12">
        <v>316</v>
      </c>
      <c r="B320" s="91" t="s">
        <v>10574</v>
      </c>
      <c r="C320" s="92">
        <v>55</v>
      </c>
      <c r="D320" s="93" t="s">
        <v>6763</v>
      </c>
      <c r="E320" s="19" t="s">
        <v>10347</v>
      </c>
      <c r="F320" s="20">
        <v>1</v>
      </c>
      <c r="G320" s="9"/>
    </row>
    <row r="321" spans="1:7" x14ac:dyDescent="0.2">
      <c r="A321" s="14">
        <v>317</v>
      </c>
      <c r="B321" s="15" t="s">
        <v>10574</v>
      </c>
      <c r="C321" s="16">
        <v>55</v>
      </c>
      <c r="D321" s="17" t="s">
        <v>6763</v>
      </c>
      <c r="E321" s="88" t="s">
        <v>10348</v>
      </c>
      <c r="F321" s="18">
        <v>2</v>
      </c>
      <c r="G321" s="9"/>
    </row>
    <row r="322" spans="1:7" x14ac:dyDescent="0.2">
      <c r="A322" s="12">
        <v>318</v>
      </c>
      <c r="B322" s="91" t="s">
        <v>10575</v>
      </c>
      <c r="C322" s="92">
        <v>56</v>
      </c>
      <c r="D322" s="93" t="s">
        <v>6763</v>
      </c>
      <c r="E322" s="19" t="s">
        <v>10349</v>
      </c>
      <c r="F322" s="20">
        <v>1</v>
      </c>
      <c r="G322" s="9"/>
    </row>
    <row r="323" spans="1:7" x14ac:dyDescent="0.2">
      <c r="A323" s="14">
        <v>319</v>
      </c>
      <c r="B323" s="15" t="s">
        <v>10575</v>
      </c>
      <c r="C323" s="16">
        <v>56</v>
      </c>
      <c r="D323" s="17" t="s">
        <v>6763</v>
      </c>
      <c r="E323" s="88" t="s">
        <v>10350</v>
      </c>
      <c r="F323" s="18">
        <v>2</v>
      </c>
      <c r="G323" s="9"/>
    </row>
    <row r="324" spans="1:7" x14ac:dyDescent="0.2">
      <c r="A324" s="12">
        <v>320</v>
      </c>
      <c r="B324" s="91" t="s">
        <v>10576</v>
      </c>
      <c r="C324" s="92">
        <v>57</v>
      </c>
      <c r="D324" s="93" t="s">
        <v>6763</v>
      </c>
      <c r="E324" s="19" t="s">
        <v>10267</v>
      </c>
      <c r="F324" s="20">
        <v>0</v>
      </c>
      <c r="G324" s="9"/>
    </row>
    <row r="325" spans="1:7" x14ac:dyDescent="0.2">
      <c r="A325" s="14">
        <v>321</v>
      </c>
      <c r="B325" s="15" t="s">
        <v>10576</v>
      </c>
      <c r="C325" s="16">
        <v>57</v>
      </c>
      <c r="D325" s="17" t="s">
        <v>6763</v>
      </c>
      <c r="E325" s="88" t="s">
        <v>10351</v>
      </c>
      <c r="F325" s="18">
        <v>1</v>
      </c>
      <c r="G325" s="9"/>
    </row>
    <row r="326" spans="1:7" x14ac:dyDescent="0.2">
      <c r="A326" s="12">
        <v>322</v>
      </c>
      <c r="B326" s="91" t="s">
        <v>10577</v>
      </c>
      <c r="C326" s="92">
        <v>58</v>
      </c>
      <c r="D326" s="93" t="s">
        <v>6764</v>
      </c>
      <c r="E326" s="19" t="s">
        <v>10268</v>
      </c>
      <c r="F326" s="20">
        <v>0</v>
      </c>
      <c r="G326" s="9"/>
    </row>
    <row r="327" spans="1:7" x14ac:dyDescent="0.2">
      <c r="A327" s="14">
        <v>323</v>
      </c>
      <c r="B327" s="15" t="s">
        <v>10577</v>
      </c>
      <c r="C327" s="16">
        <v>58</v>
      </c>
      <c r="D327" s="17" t="s">
        <v>6764</v>
      </c>
      <c r="E327" s="88" t="s">
        <v>10352</v>
      </c>
      <c r="F327" s="18">
        <v>1</v>
      </c>
      <c r="G327" s="9"/>
    </row>
    <row r="328" spans="1:7" x14ac:dyDescent="0.2">
      <c r="A328" s="12">
        <v>324</v>
      </c>
      <c r="B328" s="91" t="s">
        <v>10578</v>
      </c>
      <c r="C328" s="92">
        <v>59</v>
      </c>
      <c r="D328" s="93" t="s">
        <v>6764</v>
      </c>
      <c r="E328" s="19" t="s">
        <v>10269</v>
      </c>
      <c r="F328" s="20">
        <v>0</v>
      </c>
      <c r="G328" s="9"/>
    </row>
    <row r="329" spans="1:7" x14ac:dyDescent="0.2">
      <c r="A329" s="14">
        <v>325</v>
      </c>
      <c r="B329" s="15" t="s">
        <v>10578</v>
      </c>
      <c r="C329" s="16">
        <v>59</v>
      </c>
      <c r="D329" s="17" t="s">
        <v>6764</v>
      </c>
      <c r="E329" s="88" t="s">
        <v>10353</v>
      </c>
      <c r="F329" s="18">
        <v>1</v>
      </c>
      <c r="G329" s="9"/>
    </row>
    <row r="330" spans="1:7" x14ac:dyDescent="0.2">
      <c r="A330" s="12">
        <v>326</v>
      </c>
      <c r="B330" s="91" t="s">
        <v>10578</v>
      </c>
      <c r="C330" s="92">
        <v>59</v>
      </c>
      <c r="D330" s="93" t="s">
        <v>6764</v>
      </c>
      <c r="E330" s="19" t="s">
        <v>10354</v>
      </c>
      <c r="F330" s="20">
        <v>2</v>
      </c>
      <c r="G330" s="9"/>
    </row>
    <row r="331" spans="1:7" x14ac:dyDescent="0.2">
      <c r="A331" s="14">
        <v>327</v>
      </c>
      <c r="B331" s="15" t="s">
        <v>10578</v>
      </c>
      <c r="C331" s="16">
        <v>59</v>
      </c>
      <c r="D331" s="17" t="s">
        <v>6764</v>
      </c>
      <c r="E331" s="88" t="s">
        <v>10355</v>
      </c>
      <c r="F331" s="18">
        <v>3</v>
      </c>
      <c r="G331" s="9"/>
    </row>
    <row r="332" spans="1:7" x14ac:dyDescent="0.2">
      <c r="A332" s="12">
        <v>328</v>
      </c>
      <c r="B332" s="91" t="s">
        <v>10578</v>
      </c>
      <c r="C332" s="92">
        <v>59</v>
      </c>
      <c r="D332" s="93" t="s">
        <v>6764</v>
      </c>
      <c r="E332" s="19" t="s">
        <v>10356</v>
      </c>
      <c r="F332" s="20">
        <v>4</v>
      </c>
      <c r="G332" s="9"/>
    </row>
    <row r="333" spans="1:7" x14ac:dyDescent="0.2">
      <c r="A333" s="14">
        <v>329</v>
      </c>
      <c r="B333" s="15" t="s">
        <v>10578</v>
      </c>
      <c r="C333" s="16">
        <v>59</v>
      </c>
      <c r="D333" s="17" t="s">
        <v>6764</v>
      </c>
      <c r="E333" s="88" t="s">
        <v>10357</v>
      </c>
      <c r="F333" s="18">
        <v>5</v>
      </c>
      <c r="G333" s="9"/>
    </row>
    <row r="334" spans="1:7" x14ac:dyDescent="0.2">
      <c r="A334" s="12">
        <v>330</v>
      </c>
      <c r="B334" s="91" t="s">
        <v>10578</v>
      </c>
      <c r="C334" s="92">
        <v>59</v>
      </c>
      <c r="D334" s="93" t="s">
        <v>6764</v>
      </c>
      <c r="E334" s="19" t="s">
        <v>10358</v>
      </c>
      <c r="F334" s="20">
        <v>6</v>
      </c>
      <c r="G334" s="9"/>
    </row>
    <row r="335" spans="1:7" x14ac:dyDescent="0.2">
      <c r="A335" s="14">
        <v>331</v>
      </c>
      <c r="B335" s="15" t="s">
        <v>10579</v>
      </c>
      <c r="C335" s="16">
        <v>60</v>
      </c>
      <c r="D335" s="17" t="s">
        <v>6764</v>
      </c>
      <c r="E335" s="88" t="s">
        <v>10270</v>
      </c>
      <c r="F335" s="18">
        <v>0</v>
      </c>
      <c r="G335" s="9"/>
    </row>
    <row r="336" spans="1:7" x14ac:dyDescent="0.2">
      <c r="A336" s="12">
        <v>332</v>
      </c>
      <c r="B336" s="91" t="s">
        <v>10579</v>
      </c>
      <c r="C336" s="92">
        <v>60</v>
      </c>
      <c r="D336" s="93" t="s">
        <v>6764</v>
      </c>
      <c r="E336" s="19" t="s">
        <v>10359</v>
      </c>
      <c r="F336" s="20">
        <v>1</v>
      </c>
      <c r="G336" s="9"/>
    </row>
    <row r="337" spans="1:10" x14ac:dyDescent="0.2">
      <c r="A337" s="12">
        <v>333</v>
      </c>
      <c r="B337" s="97" t="s">
        <v>9734</v>
      </c>
      <c r="C337" s="93">
        <v>18</v>
      </c>
      <c r="D337" s="93" t="s">
        <v>6763</v>
      </c>
      <c r="E337" s="98" t="s">
        <v>7610</v>
      </c>
      <c r="F337" s="99">
        <v>9</v>
      </c>
      <c r="G337" s="9"/>
    </row>
    <row r="338" spans="1:10" x14ac:dyDescent="0.2">
      <c r="A338" s="14">
        <v>17</v>
      </c>
      <c r="B338" s="15" t="s">
        <v>10513</v>
      </c>
      <c r="C338" s="16">
        <v>2</v>
      </c>
      <c r="D338" s="17" t="s">
        <v>6171</v>
      </c>
      <c r="E338" s="88" t="s">
        <v>6577</v>
      </c>
      <c r="F338" s="18">
        <v>8</v>
      </c>
      <c r="G338" s="9"/>
      <c r="J338" s="86"/>
    </row>
    <row r="339" spans="1:10" x14ac:dyDescent="0.2">
      <c r="A339" s="12">
        <v>164</v>
      </c>
      <c r="B339" s="91" t="s">
        <v>10550</v>
      </c>
      <c r="C339" s="92">
        <v>24</v>
      </c>
      <c r="D339" s="93" t="s">
        <v>6763</v>
      </c>
      <c r="E339" s="19" t="s">
        <v>7614</v>
      </c>
      <c r="F339" s="20">
        <v>12</v>
      </c>
      <c r="G339" s="9"/>
      <c r="J339" s="86"/>
    </row>
    <row r="340" spans="1:10" x14ac:dyDescent="0.2">
      <c r="A340" s="12">
        <v>164</v>
      </c>
      <c r="B340" s="91" t="s">
        <v>9737</v>
      </c>
      <c r="C340" s="92">
        <v>61</v>
      </c>
      <c r="D340" s="93" t="s">
        <v>6765</v>
      </c>
      <c r="E340" s="19" t="s">
        <v>7684</v>
      </c>
      <c r="F340" s="20">
        <v>0</v>
      </c>
      <c r="G340" s="9"/>
      <c r="I340" s="86"/>
    </row>
    <row r="341" spans="1:10" x14ac:dyDescent="0.2">
      <c r="A341" s="14">
        <v>95</v>
      </c>
      <c r="B341" s="15" t="s">
        <v>10524</v>
      </c>
      <c r="C341" s="16">
        <v>15</v>
      </c>
      <c r="D341" s="17" t="s">
        <v>6171</v>
      </c>
      <c r="E341" s="88" t="s">
        <v>7602</v>
      </c>
      <c r="F341" s="18">
        <v>7</v>
      </c>
      <c r="G341" s="9"/>
      <c r="J341" s="86"/>
    </row>
    <row r="342" spans="1:10" x14ac:dyDescent="0.2">
      <c r="A342" s="14">
        <v>235</v>
      </c>
      <c r="B342" s="15" t="s">
        <v>9732</v>
      </c>
      <c r="C342" s="16">
        <v>35</v>
      </c>
      <c r="D342" s="17" t="s">
        <v>6764</v>
      </c>
      <c r="E342" s="88" t="s">
        <v>7411</v>
      </c>
      <c r="F342" s="18">
        <v>7</v>
      </c>
      <c r="G342" s="9"/>
      <c r="J342" s="86"/>
    </row>
    <row r="343" spans="1:10" x14ac:dyDescent="0.2">
      <c r="A343" s="12">
        <v>164</v>
      </c>
      <c r="B343" s="91" t="s">
        <v>9737</v>
      </c>
      <c r="C343" s="92">
        <v>61</v>
      </c>
      <c r="D343" s="93" t="s">
        <v>6765</v>
      </c>
      <c r="E343" s="19" t="s">
        <v>11262</v>
      </c>
      <c r="F343" s="20">
        <v>1</v>
      </c>
      <c r="G343" s="9"/>
      <c r="H343" s="86"/>
    </row>
    <row r="344" spans="1:10" x14ac:dyDescent="0.2">
      <c r="A344" s="14">
        <v>107</v>
      </c>
      <c r="B344" s="15" t="s">
        <v>10525</v>
      </c>
      <c r="C344" s="16">
        <v>16</v>
      </c>
      <c r="D344" s="17" t="s">
        <v>6171</v>
      </c>
      <c r="E344" s="88" t="s">
        <v>9781</v>
      </c>
      <c r="F344" s="18">
        <v>12</v>
      </c>
      <c r="G344" s="9"/>
      <c r="J344" s="86"/>
    </row>
    <row r="345" spans="1:10" x14ac:dyDescent="0.2">
      <c r="A345" s="12"/>
      <c r="B345" s="97"/>
      <c r="C345" s="93"/>
      <c r="D345" s="93"/>
      <c r="E345" s="98"/>
      <c r="F345" s="99"/>
      <c r="G345" s="9"/>
    </row>
    <row r="346" spans="1:10" x14ac:dyDescent="0.2">
      <c r="A346" s="12"/>
      <c r="B346" s="97"/>
      <c r="C346" s="93"/>
      <c r="D346" s="93"/>
      <c r="E346" s="98"/>
      <c r="F346" s="99"/>
      <c r="G346" s="9"/>
    </row>
    <row r="347" spans="1:10" x14ac:dyDescent="0.2">
      <c r="A347" s="12"/>
      <c r="B347" s="97"/>
      <c r="C347" s="93"/>
      <c r="D347" s="93"/>
      <c r="E347" s="98"/>
      <c r="F347" s="99"/>
      <c r="G347" s="9"/>
    </row>
    <row r="348" spans="1:10" x14ac:dyDescent="0.2">
      <c r="A348" s="12"/>
      <c r="B348" s="97"/>
      <c r="C348" s="93"/>
      <c r="D348" s="93"/>
      <c r="E348" s="98"/>
      <c r="F348" s="99"/>
      <c r="G348" s="9"/>
    </row>
    <row r="349" spans="1:10" x14ac:dyDescent="0.2">
      <c r="A349" s="12"/>
      <c r="B349" s="97"/>
      <c r="C349" s="93"/>
      <c r="D349" s="93"/>
      <c r="E349" s="98"/>
      <c r="F349" s="99"/>
      <c r="G349" s="9"/>
    </row>
    <row r="350" spans="1:10" x14ac:dyDescent="0.2">
      <c r="A350" s="12"/>
      <c r="B350" s="97"/>
      <c r="C350" s="93"/>
      <c r="D350" s="93"/>
      <c r="E350" s="98"/>
      <c r="F350" s="99"/>
      <c r="G350" s="9"/>
    </row>
    <row r="351" spans="1:10" x14ac:dyDescent="0.2">
      <c r="A351" s="12"/>
      <c r="B351" s="97"/>
      <c r="C351" s="93"/>
      <c r="D351" s="93"/>
      <c r="E351" s="98"/>
      <c r="F351" s="99"/>
      <c r="G351" s="9"/>
    </row>
    <row r="352" spans="1:10" x14ac:dyDescent="0.2">
      <c r="A352" s="12"/>
      <c r="B352" s="97"/>
      <c r="C352" s="93"/>
      <c r="D352" s="93"/>
      <c r="E352" s="98"/>
      <c r="F352" s="99"/>
      <c r="G352" s="9"/>
    </row>
    <row r="353" spans="1:7" x14ac:dyDescent="0.2">
      <c r="A353" s="12"/>
      <c r="B353" s="97"/>
      <c r="C353" s="93"/>
      <c r="D353" s="93"/>
      <c r="E353" s="98"/>
      <c r="F353" s="99"/>
      <c r="G353" s="9"/>
    </row>
    <row r="354" spans="1:7" x14ac:dyDescent="0.2">
      <c r="A354" s="12"/>
      <c r="B354" s="97"/>
      <c r="C354" s="93"/>
      <c r="D354" s="93"/>
      <c r="E354" s="98"/>
      <c r="F354" s="99"/>
      <c r="G354" s="9"/>
    </row>
    <row r="355" spans="1:7" x14ac:dyDescent="0.2">
      <c r="A355" s="12"/>
      <c r="B355" s="97"/>
      <c r="C355" s="93"/>
      <c r="D355" s="93"/>
      <c r="E355" s="98"/>
      <c r="F355" s="99"/>
      <c r="G355" s="9"/>
    </row>
    <row r="356" spans="1:7" x14ac:dyDescent="0.2">
      <c r="A356" s="12"/>
      <c r="B356" s="97"/>
      <c r="C356" s="93"/>
      <c r="D356" s="93"/>
      <c r="E356" s="98"/>
      <c r="F356" s="99"/>
      <c r="G356" s="9"/>
    </row>
    <row r="357" spans="1:7" x14ac:dyDescent="0.2">
      <c r="A357" s="12"/>
      <c r="B357" s="97"/>
      <c r="C357" s="93"/>
      <c r="D357" s="93"/>
      <c r="E357" s="98"/>
      <c r="F357" s="99"/>
      <c r="G357" s="9"/>
    </row>
    <row r="358" spans="1:7" x14ac:dyDescent="0.2">
      <c r="A358" s="12"/>
      <c r="B358" s="97"/>
      <c r="C358" s="93"/>
      <c r="D358" s="93"/>
      <c r="E358" s="98"/>
      <c r="F358" s="99"/>
      <c r="G358" s="9"/>
    </row>
    <row r="359" spans="1:7" x14ac:dyDescent="0.2">
      <c r="A359" s="12"/>
      <c r="B359" s="97"/>
      <c r="C359" s="93"/>
      <c r="D359" s="93"/>
      <c r="E359" s="98"/>
      <c r="F359" s="99"/>
      <c r="G359" s="9"/>
    </row>
    <row r="360" spans="1:7" x14ac:dyDescent="0.2">
      <c r="A360" s="12"/>
      <c r="B360" s="97"/>
      <c r="C360" s="93"/>
      <c r="D360" s="93"/>
      <c r="E360" s="98"/>
      <c r="F360" s="99"/>
      <c r="G360" s="9"/>
    </row>
    <row r="361" spans="1:7" x14ac:dyDescent="0.2">
      <c r="A361" s="12"/>
      <c r="B361" s="97"/>
      <c r="C361" s="93"/>
      <c r="D361" s="93"/>
      <c r="E361" s="98"/>
      <c r="F361" s="99"/>
      <c r="G361" s="9"/>
    </row>
    <row r="362" spans="1:7" x14ac:dyDescent="0.2">
      <c r="A362" s="12"/>
      <c r="B362" s="97"/>
      <c r="C362" s="93"/>
      <c r="D362" s="93"/>
      <c r="E362" s="98"/>
      <c r="F362" s="99"/>
      <c r="G362" s="9"/>
    </row>
    <row r="363" spans="1:7" x14ac:dyDescent="0.2">
      <c r="A363" s="12"/>
      <c r="B363" s="97"/>
      <c r="C363" s="93"/>
      <c r="D363" s="93"/>
      <c r="E363" s="98"/>
      <c r="F363" s="99"/>
      <c r="G363" s="9"/>
    </row>
    <row r="364" spans="1:7" x14ac:dyDescent="0.2">
      <c r="A364" s="12"/>
      <c r="B364" s="97"/>
      <c r="C364" s="93"/>
      <c r="D364" s="93"/>
      <c r="E364" s="98"/>
      <c r="F364" s="99"/>
      <c r="G364" s="9"/>
    </row>
    <row r="365" spans="1:7" x14ac:dyDescent="0.2">
      <c r="A365" s="12"/>
      <c r="B365" s="97"/>
      <c r="C365" s="93"/>
      <c r="D365" s="93"/>
      <c r="E365" s="98"/>
      <c r="F365" s="99"/>
      <c r="G365" s="9"/>
    </row>
    <row r="366" spans="1:7" x14ac:dyDescent="0.2">
      <c r="A366" s="12"/>
      <c r="B366" s="97"/>
      <c r="C366" s="93"/>
      <c r="D366" s="93"/>
      <c r="E366" s="98"/>
      <c r="F366" s="99"/>
      <c r="G366" s="9"/>
    </row>
    <row r="367" spans="1:7" x14ac:dyDescent="0.2">
      <c r="A367" s="12"/>
      <c r="B367" s="97"/>
      <c r="C367" s="93"/>
      <c r="D367" s="93"/>
      <c r="E367" s="98"/>
      <c r="F367" s="99"/>
      <c r="G367" s="9"/>
    </row>
    <row r="368" spans="1:7" x14ac:dyDescent="0.2">
      <c r="A368" s="12"/>
      <c r="B368" s="97"/>
      <c r="C368" s="93"/>
      <c r="D368" s="93"/>
      <c r="E368" s="98"/>
      <c r="F368" s="99"/>
      <c r="G368" s="9"/>
    </row>
    <row r="369" spans="1:7" x14ac:dyDescent="0.2">
      <c r="A369" s="12"/>
      <c r="B369" s="97"/>
      <c r="C369" s="93"/>
      <c r="D369" s="93"/>
      <c r="E369" s="98"/>
      <c r="F369" s="99"/>
      <c r="G369" s="9"/>
    </row>
    <row r="370" spans="1:7" x14ac:dyDescent="0.2">
      <c r="A370" s="12"/>
      <c r="B370" s="97"/>
      <c r="C370" s="93"/>
      <c r="D370" s="93"/>
      <c r="E370" s="98"/>
      <c r="F370" s="99"/>
      <c r="G370" s="9"/>
    </row>
    <row r="371" spans="1:7" x14ac:dyDescent="0.2">
      <c r="A371" s="12"/>
      <c r="B371" s="97"/>
      <c r="C371" s="93"/>
      <c r="D371" s="93"/>
      <c r="E371" s="98"/>
      <c r="F371" s="99"/>
      <c r="G371" s="9"/>
    </row>
    <row r="372" spans="1:7" x14ac:dyDescent="0.2">
      <c r="A372" s="12"/>
      <c r="B372" s="97"/>
      <c r="C372" s="93"/>
      <c r="D372" s="93"/>
      <c r="E372" s="98"/>
      <c r="F372" s="99"/>
      <c r="G372" s="9"/>
    </row>
    <row r="373" spans="1:7" x14ac:dyDescent="0.2">
      <c r="A373" s="12"/>
      <c r="B373" s="97"/>
      <c r="C373" s="93"/>
      <c r="D373" s="93"/>
      <c r="E373" s="98"/>
      <c r="F373" s="99"/>
      <c r="G373" s="9"/>
    </row>
    <row r="374" spans="1:7" x14ac:dyDescent="0.2">
      <c r="A374" s="12"/>
      <c r="B374" s="97"/>
      <c r="C374" s="93"/>
      <c r="D374" s="93"/>
      <c r="E374" s="98"/>
      <c r="F374" s="99"/>
      <c r="G374" s="9"/>
    </row>
    <row r="375" spans="1:7" x14ac:dyDescent="0.2">
      <c r="A375" s="12"/>
      <c r="B375" s="97"/>
      <c r="C375" s="93"/>
      <c r="D375" s="93"/>
      <c r="E375" s="98"/>
      <c r="F375" s="99"/>
      <c r="G375" s="9"/>
    </row>
    <row r="376" spans="1:7" x14ac:dyDescent="0.2">
      <c r="A376" s="12"/>
      <c r="B376" s="97"/>
      <c r="C376" s="93"/>
      <c r="D376" s="93"/>
      <c r="E376" s="98"/>
      <c r="F376" s="99"/>
      <c r="G376" s="9"/>
    </row>
    <row r="377" spans="1:7" x14ac:dyDescent="0.2">
      <c r="A377" s="12"/>
      <c r="B377" s="97"/>
      <c r="C377" s="93"/>
      <c r="D377" s="93"/>
      <c r="E377" s="98"/>
      <c r="F377" s="99"/>
      <c r="G377" s="9"/>
    </row>
    <row r="378" spans="1:7" x14ac:dyDescent="0.2">
      <c r="A378" s="12"/>
      <c r="B378" s="97"/>
      <c r="C378" s="93"/>
      <c r="D378" s="93"/>
      <c r="E378" s="98"/>
      <c r="F378" s="99"/>
      <c r="G378" s="9"/>
    </row>
    <row r="379" spans="1:7" x14ac:dyDescent="0.2">
      <c r="A379" s="12"/>
      <c r="B379" s="97"/>
      <c r="C379" s="93"/>
      <c r="D379" s="93"/>
      <c r="E379" s="98"/>
      <c r="F379" s="99"/>
      <c r="G379" s="9"/>
    </row>
    <row r="380" spans="1:7" x14ac:dyDescent="0.2">
      <c r="A380" s="12"/>
      <c r="B380" s="97"/>
      <c r="C380" s="93"/>
      <c r="D380" s="93"/>
      <c r="E380" s="98"/>
      <c r="F380" s="99"/>
      <c r="G380" s="9"/>
    </row>
    <row r="381" spans="1:7" x14ac:dyDescent="0.2">
      <c r="A381" s="12"/>
      <c r="B381" s="97"/>
      <c r="C381" s="93"/>
      <c r="D381" s="93"/>
      <c r="E381" s="98"/>
      <c r="F381" s="99"/>
      <c r="G381" s="9"/>
    </row>
    <row r="382" spans="1:7" x14ac:dyDescent="0.2">
      <c r="A382" s="12"/>
      <c r="B382" s="97"/>
      <c r="C382" s="93"/>
      <c r="D382" s="93"/>
      <c r="E382" s="98"/>
      <c r="F382" s="99"/>
      <c r="G382" s="9"/>
    </row>
    <row r="383" spans="1:7" x14ac:dyDescent="0.2">
      <c r="A383" s="12"/>
      <c r="B383" s="97"/>
      <c r="C383" s="93"/>
      <c r="D383" s="93"/>
      <c r="E383" s="98"/>
      <c r="F383" s="99"/>
      <c r="G383" s="9"/>
    </row>
    <row r="384" spans="1:7" x14ac:dyDescent="0.2">
      <c r="A384" s="12"/>
      <c r="B384" s="97"/>
      <c r="C384" s="93"/>
      <c r="D384" s="93"/>
      <c r="E384" s="98"/>
      <c r="F384" s="99"/>
      <c r="G384" s="9"/>
    </row>
    <row r="385" spans="1:7" x14ac:dyDescent="0.2">
      <c r="A385" s="12"/>
      <c r="B385" s="97"/>
      <c r="C385" s="93"/>
      <c r="D385" s="93"/>
      <c r="E385" s="98"/>
      <c r="F385" s="99"/>
      <c r="G385" s="9"/>
    </row>
    <row r="386" spans="1:7" x14ac:dyDescent="0.2">
      <c r="A386" s="12"/>
      <c r="B386" s="97"/>
      <c r="C386" s="93"/>
      <c r="D386" s="93"/>
      <c r="E386" s="98"/>
      <c r="F386" s="99"/>
      <c r="G386" s="9"/>
    </row>
    <row r="387" spans="1:7" x14ac:dyDescent="0.2">
      <c r="A387" s="12"/>
      <c r="B387" s="97"/>
      <c r="C387" s="93"/>
      <c r="D387" s="93"/>
      <c r="E387" s="98"/>
      <c r="F387" s="99"/>
      <c r="G387" s="9"/>
    </row>
    <row r="388" spans="1:7" x14ac:dyDescent="0.2">
      <c r="A388" s="12"/>
      <c r="B388" s="97"/>
      <c r="C388" s="93"/>
      <c r="D388" s="93"/>
      <c r="E388" s="98"/>
      <c r="F388" s="99"/>
      <c r="G388" s="9"/>
    </row>
    <row r="389" spans="1:7" x14ac:dyDescent="0.2">
      <c r="A389" s="12"/>
      <c r="B389" s="97"/>
      <c r="C389" s="93"/>
      <c r="D389" s="93"/>
      <c r="E389" s="98"/>
      <c r="F389" s="99"/>
      <c r="G389" s="9"/>
    </row>
    <row r="390" spans="1:7" x14ac:dyDescent="0.2">
      <c r="A390" s="12"/>
      <c r="B390" s="97"/>
      <c r="C390" s="93"/>
      <c r="D390" s="93"/>
      <c r="E390" s="98"/>
      <c r="F390" s="99"/>
      <c r="G390" s="9"/>
    </row>
    <row r="391" spans="1:7" x14ac:dyDescent="0.2">
      <c r="A391" s="12"/>
      <c r="B391" s="97"/>
      <c r="C391" s="93"/>
      <c r="D391" s="93"/>
      <c r="E391" s="98"/>
      <c r="F391" s="99"/>
      <c r="G391" s="9"/>
    </row>
    <row r="392" spans="1:7" x14ac:dyDescent="0.2">
      <c r="A392" s="12"/>
      <c r="B392" s="97"/>
      <c r="C392" s="93"/>
      <c r="D392" s="93"/>
      <c r="E392" s="98"/>
      <c r="F392" s="99"/>
      <c r="G392" s="9"/>
    </row>
    <row r="393" spans="1:7" x14ac:dyDescent="0.2">
      <c r="A393" s="12"/>
      <c r="B393" s="97"/>
      <c r="C393" s="93"/>
      <c r="D393" s="93"/>
      <c r="E393" s="98"/>
      <c r="F393" s="99"/>
      <c r="G393" s="9"/>
    </row>
    <row r="394" spans="1:7" x14ac:dyDescent="0.2">
      <c r="A394" s="12"/>
      <c r="B394" s="97"/>
      <c r="C394" s="93"/>
      <c r="D394" s="93"/>
      <c r="E394" s="98"/>
      <c r="F394" s="99"/>
      <c r="G394" s="9"/>
    </row>
    <row r="395" spans="1:7" x14ac:dyDescent="0.2">
      <c r="A395" s="12"/>
      <c r="B395" s="97"/>
      <c r="C395" s="93"/>
      <c r="D395" s="93"/>
      <c r="E395" s="98"/>
      <c r="F395" s="99"/>
      <c r="G395" s="9"/>
    </row>
    <row r="396" spans="1:7" x14ac:dyDescent="0.2">
      <c r="A396" s="12"/>
      <c r="B396" s="97"/>
      <c r="C396" s="93"/>
      <c r="D396" s="93"/>
      <c r="E396" s="98"/>
      <c r="F396" s="99"/>
      <c r="G396" s="9"/>
    </row>
    <row r="397" spans="1:7" x14ac:dyDescent="0.2">
      <c r="A397" s="12"/>
      <c r="B397" s="97"/>
      <c r="C397" s="93"/>
      <c r="D397" s="93"/>
      <c r="E397" s="98"/>
      <c r="F397" s="99"/>
      <c r="G397" s="9"/>
    </row>
    <row r="398" spans="1:7" x14ac:dyDescent="0.2">
      <c r="A398" s="12"/>
      <c r="B398" s="97"/>
      <c r="C398" s="93"/>
      <c r="D398" s="93"/>
      <c r="E398" s="98"/>
      <c r="F398" s="99"/>
      <c r="G398" s="9"/>
    </row>
    <row r="399" spans="1:7" x14ac:dyDescent="0.2">
      <c r="A399" s="12"/>
      <c r="B399" s="97"/>
      <c r="C399" s="93"/>
      <c r="D399" s="93"/>
      <c r="E399" s="98"/>
      <c r="F399" s="99"/>
      <c r="G399" s="9"/>
    </row>
    <row r="402" spans="1:14" x14ac:dyDescent="0.2">
      <c r="A402" s="914" t="s">
        <v>8901</v>
      </c>
      <c r="B402" s="914"/>
      <c r="C402" s="914"/>
      <c r="D402" s="914"/>
      <c r="E402" s="914"/>
      <c r="F402" s="914"/>
      <c r="G402" s="914"/>
    </row>
    <row r="403" spans="1:14" x14ac:dyDescent="0.2">
      <c r="A403" s="914"/>
      <c r="B403" s="914"/>
      <c r="C403" s="914"/>
      <c r="D403" s="914"/>
      <c r="E403" s="914"/>
      <c r="F403" s="914"/>
      <c r="G403" s="914"/>
      <c r="J403" s="8" t="s">
        <v>10198</v>
      </c>
      <c r="L403" s="8" t="s">
        <v>10199</v>
      </c>
      <c r="M403" s="8" t="s">
        <v>10200</v>
      </c>
      <c r="N403" s="8" t="s">
        <v>10201</v>
      </c>
    </row>
    <row r="404" spans="1:14" x14ac:dyDescent="0.2">
      <c r="A404" s="914"/>
      <c r="B404" s="914"/>
      <c r="C404" s="914"/>
      <c r="D404" s="914"/>
      <c r="E404" s="914"/>
      <c r="F404" s="914"/>
      <c r="G404" s="914"/>
    </row>
    <row r="405" spans="1:14" ht="23.25" customHeight="1" x14ac:dyDescent="0.2">
      <c r="A405" s="915"/>
      <c r="B405" s="915"/>
      <c r="C405" s="915"/>
      <c r="D405" s="915"/>
      <c r="E405" s="915"/>
      <c r="F405" s="915"/>
      <c r="G405" s="915"/>
      <c r="J405" s="8" t="s">
        <v>10202</v>
      </c>
      <c r="L405" s="8" t="s">
        <v>8963</v>
      </c>
      <c r="M405" s="8" t="s">
        <v>8964</v>
      </c>
      <c r="N405" s="8" t="s">
        <v>8965</v>
      </c>
    </row>
    <row r="406" spans="1:14" x14ac:dyDescent="0.2">
      <c r="A406" s="28" t="s">
        <v>6524</v>
      </c>
      <c r="B406" s="28" t="s">
        <v>6525</v>
      </c>
      <c r="C406" s="28" t="s">
        <v>6526</v>
      </c>
      <c r="D406" s="28" t="s">
        <v>6527</v>
      </c>
      <c r="E406" s="28" t="s">
        <v>6528</v>
      </c>
      <c r="F406" s="28" t="s">
        <v>8902</v>
      </c>
      <c r="G406" s="28" t="s">
        <v>8903</v>
      </c>
      <c r="H406" s="28" t="s">
        <v>8904</v>
      </c>
      <c r="J406" s="8" t="s">
        <v>8985</v>
      </c>
      <c r="L406" s="8" t="s">
        <v>8986</v>
      </c>
      <c r="M406" s="8" t="s">
        <v>8987</v>
      </c>
      <c r="N406" s="8" t="s">
        <v>8988</v>
      </c>
    </row>
    <row r="407" spans="1:14" x14ac:dyDescent="0.2">
      <c r="A407" s="29">
        <v>1</v>
      </c>
      <c r="B407" s="15" t="s">
        <v>8852</v>
      </c>
      <c r="C407" s="30">
        <v>1</v>
      </c>
      <c r="D407" s="29" t="s">
        <v>7671</v>
      </c>
      <c r="E407" s="29">
        <v>0</v>
      </c>
      <c r="F407" s="29" t="s">
        <v>8905</v>
      </c>
      <c r="G407" s="29" t="s">
        <v>8906</v>
      </c>
      <c r="H407" s="29" t="s">
        <v>8907</v>
      </c>
      <c r="J407" s="8" t="s">
        <v>8966</v>
      </c>
      <c r="L407" s="8" t="s">
        <v>8967</v>
      </c>
      <c r="M407" s="8" t="s">
        <v>8968</v>
      </c>
      <c r="N407" s="8" t="s">
        <v>8969</v>
      </c>
    </row>
    <row r="408" spans="1:14" x14ac:dyDescent="0.2">
      <c r="A408" s="31">
        <v>2</v>
      </c>
      <c r="B408" s="15" t="s">
        <v>8852</v>
      </c>
      <c r="C408" s="32">
        <v>1</v>
      </c>
      <c r="D408" s="31" t="s">
        <v>8908</v>
      </c>
      <c r="E408" s="31">
        <v>1</v>
      </c>
      <c r="F408" s="31" t="s">
        <v>8909</v>
      </c>
      <c r="G408" s="31" t="s">
        <v>8910</v>
      </c>
      <c r="H408" s="31" t="s">
        <v>8911</v>
      </c>
      <c r="J408" s="8" t="s">
        <v>8997</v>
      </c>
      <c r="L408" s="8" t="s">
        <v>8998</v>
      </c>
      <c r="M408" s="8" t="s">
        <v>8999</v>
      </c>
      <c r="N408" s="8" t="s">
        <v>9000</v>
      </c>
    </row>
    <row r="409" spans="1:14" x14ac:dyDescent="0.2">
      <c r="A409" s="33">
        <v>3</v>
      </c>
      <c r="B409" s="15" t="s">
        <v>8852</v>
      </c>
      <c r="C409" s="34">
        <v>1</v>
      </c>
      <c r="D409" s="33" t="s">
        <v>8912</v>
      </c>
      <c r="E409" s="33">
        <v>2</v>
      </c>
      <c r="F409" s="33" t="s">
        <v>8913</v>
      </c>
      <c r="G409" s="33" t="s">
        <v>8914</v>
      </c>
      <c r="H409" s="33" t="s">
        <v>8915</v>
      </c>
      <c r="J409" s="8" t="s">
        <v>8989</v>
      </c>
      <c r="L409" s="8" t="s">
        <v>8990</v>
      </c>
      <c r="M409" s="8" t="s">
        <v>8991</v>
      </c>
      <c r="N409" s="8" t="s">
        <v>8992</v>
      </c>
    </row>
    <row r="410" spans="1:14" x14ac:dyDescent="0.2">
      <c r="A410" s="31">
        <v>4</v>
      </c>
      <c r="B410" s="15" t="s">
        <v>8852</v>
      </c>
      <c r="C410" s="32">
        <v>1</v>
      </c>
      <c r="D410" s="31" t="s">
        <v>8916</v>
      </c>
      <c r="E410" s="31">
        <v>3</v>
      </c>
      <c r="F410" s="31" t="s">
        <v>8917</v>
      </c>
      <c r="G410" s="31" t="s">
        <v>8918</v>
      </c>
      <c r="H410" s="31" t="s">
        <v>8919</v>
      </c>
      <c r="J410" s="8" t="s">
        <v>8993</v>
      </c>
      <c r="L410" s="8" t="s">
        <v>8994</v>
      </c>
      <c r="M410" s="8" t="s">
        <v>8995</v>
      </c>
      <c r="N410" s="8" t="s">
        <v>8996</v>
      </c>
    </row>
    <row r="411" spans="1:14" x14ac:dyDescent="0.2">
      <c r="A411" s="33">
        <v>5</v>
      </c>
      <c r="B411" s="15" t="s">
        <v>8852</v>
      </c>
      <c r="C411" s="34">
        <v>1</v>
      </c>
      <c r="D411" s="33" t="s">
        <v>8920</v>
      </c>
      <c r="E411" s="33">
        <v>4</v>
      </c>
      <c r="F411" s="33" t="s">
        <v>8921</v>
      </c>
      <c r="G411" s="33" t="s">
        <v>8922</v>
      </c>
      <c r="H411" s="33" t="s">
        <v>8923</v>
      </c>
      <c r="J411" s="8" t="s">
        <v>8977</v>
      </c>
      <c r="L411" s="8" t="s">
        <v>8978</v>
      </c>
      <c r="M411" s="8" t="s">
        <v>8979</v>
      </c>
      <c r="N411" s="8" t="s">
        <v>8980</v>
      </c>
    </row>
    <row r="412" spans="1:14" x14ac:dyDescent="0.2">
      <c r="A412" s="31">
        <v>6</v>
      </c>
      <c r="B412" s="15" t="s">
        <v>8852</v>
      </c>
      <c r="C412" s="32">
        <v>1</v>
      </c>
      <c r="D412" s="31" t="s">
        <v>8924</v>
      </c>
      <c r="E412" s="31">
        <v>5</v>
      </c>
      <c r="F412" s="31" t="s">
        <v>8925</v>
      </c>
      <c r="G412" s="31" t="s">
        <v>8926</v>
      </c>
      <c r="H412" s="31" t="s">
        <v>8927</v>
      </c>
      <c r="J412" s="8" t="s">
        <v>8973</v>
      </c>
      <c r="L412" s="8" t="s">
        <v>8974</v>
      </c>
      <c r="M412" s="8" t="s">
        <v>8975</v>
      </c>
      <c r="N412" s="8" t="s">
        <v>8976</v>
      </c>
    </row>
    <row r="413" spans="1:14" x14ac:dyDescent="0.2">
      <c r="A413" s="33">
        <v>7</v>
      </c>
      <c r="B413" s="15" t="s">
        <v>8852</v>
      </c>
      <c r="C413" s="34">
        <v>1</v>
      </c>
      <c r="D413" s="33" t="s">
        <v>8928</v>
      </c>
      <c r="E413" s="33">
        <v>6</v>
      </c>
      <c r="F413" s="33" t="s">
        <v>8929</v>
      </c>
      <c r="G413" s="33" t="s">
        <v>8930</v>
      </c>
      <c r="H413" s="33" t="s">
        <v>8931</v>
      </c>
      <c r="J413" s="8" t="s">
        <v>8896</v>
      </c>
      <c r="L413" s="8" t="s">
        <v>8970</v>
      </c>
      <c r="M413" s="8" t="s">
        <v>8971</v>
      </c>
      <c r="N413" s="8" t="s">
        <v>8972</v>
      </c>
    </row>
    <row r="414" spans="1:14" x14ac:dyDescent="0.2">
      <c r="A414" s="31">
        <v>8</v>
      </c>
      <c r="B414" s="15" t="s">
        <v>8852</v>
      </c>
      <c r="C414" s="32">
        <v>1</v>
      </c>
      <c r="D414" s="31" t="s">
        <v>8932</v>
      </c>
      <c r="E414" s="31">
        <v>7</v>
      </c>
      <c r="F414" s="31" t="s">
        <v>8933</v>
      </c>
      <c r="G414" s="31" t="s">
        <v>8934</v>
      </c>
      <c r="H414" s="31" t="s">
        <v>8935</v>
      </c>
      <c r="J414" s="8" t="s">
        <v>8981</v>
      </c>
      <c r="L414" s="8" t="s">
        <v>8982</v>
      </c>
      <c r="M414" s="8" t="s">
        <v>8983</v>
      </c>
      <c r="N414" s="8" t="s">
        <v>8984</v>
      </c>
    </row>
    <row r="415" spans="1:14" x14ac:dyDescent="0.2">
      <c r="A415" s="33">
        <v>9</v>
      </c>
      <c r="B415" s="15" t="s">
        <v>8852</v>
      </c>
      <c r="C415" s="34">
        <v>1</v>
      </c>
      <c r="D415" s="33" t="s">
        <v>8936</v>
      </c>
      <c r="E415" s="33">
        <v>8</v>
      </c>
      <c r="F415" s="33" t="s">
        <v>8937</v>
      </c>
      <c r="G415" s="33" t="s">
        <v>8938</v>
      </c>
      <c r="H415" s="33" t="s">
        <v>8939</v>
      </c>
      <c r="J415" s="8" t="s">
        <v>10203</v>
      </c>
      <c r="L415" s="8" t="s">
        <v>10204</v>
      </c>
      <c r="M415" s="8" t="s">
        <v>10205</v>
      </c>
    </row>
    <row r="416" spans="1:14" x14ac:dyDescent="0.2">
      <c r="A416" s="31">
        <v>10</v>
      </c>
      <c r="B416" s="15" t="s">
        <v>8829</v>
      </c>
      <c r="C416" s="32">
        <v>2</v>
      </c>
      <c r="D416" s="31" t="s">
        <v>7672</v>
      </c>
      <c r="E416" s="31">
        <v>0</v>
      </c>
      <c r="F416" s="31" t="s">
        <v>8940</v>
      </c>
      <c r="G416" s="31" t="s">
        <v>8941</v>
      </c>
      <c r="H416" s="31" t="s">
        <v>8942</v>
      </c>
      <c r="J416" s="8" t="s">
        <v>10206</v>
      </c>
      <c r="L416" s="8" t="s">
        <v>9052</v>
      </c>
      <c r="M416" s="8" t="s">
        <v>9053</v>
      </c>
      <c r="N416" s="8" t="s">
        <v>9054</v>
      </c>
    </row>
    <row r="417" spans="1:14" x14ac:dyDescent="0.2">
      <c r="A417" s="33">
        <v>11</v>
      </c>
      <c r="B417" s="15" t="s">
        <v>8829</v>
      </c>
      <c r="C417" s="34">
        <v>2</v>
      </c>
      <c r="D417" s="33" t="s">
        <v>8943</v>
      </c>
      <c r="E417" s="33">
        <v>1</v>
      </c>
      <c r="F417" s="33" t="s">
        <v>8944</v>
      </c>
      <c r="G417" s="33" t="s">
        <v>8945</v>
      </c>
      <c r="H417" s="33" t="s">
        <v>8946</v>
      </c>
      <c r="J417" s="8" t="s">
        <v>9081</v>
      </c>
      <c r="L417" s="8" t="s">
        <v>9082</v>
      </c>
      <c r="M417" s="8" t="s">
        <v>9083</v>
      </c>
      <c r="N417" s="8" t="s">
        <v>9084</v>
      </c>
    </row>
    <row r="418" spans="1:14" x14ac:dyDescent="0.2">
      <c r="A418" s="31">
        <v>12</v>
      </c>
      <c r="B418" s="15" t="s">
        <v>8829</v>
      </c>
      <c r="C418" s="32">
        <v>2</v>
      </c>
      <c r="D418" s="31" t="s">
        <v>8947</v>
      </c>
      <c r="E418" s="31">
        <v>2</v>
      </c>
      <c r="F418" s="31" t="s">
        <v>8948</v>
      </c>
      <c r="G418" s="31" t="s">
        <v>8949</v>
      </c>
      <c r="H418" s="31" t="s">
        <v>8950</v>
      </c>
      <c r="J418" s="8" t="s">
        <v>9062</v>
      </c>
      <c r="L418" s="8" t="s">
        <v>9063</v>
      </c>
      <c r="M418" s="8" t="s">
        <v>9064</v>
      </c>
      <c r="N418" s="8" t="s">
        <v>9065</v>
      </c>
    </row>
    <row r="419" spans="1:14" x14ac:dyDescent="0.2">
      <c r="A419" s="33">
        <v>13</v>
      </c>
      <c r="B419" s="15" t="s">
        <v>8829</v>
      </c>
      <c r="C419" s="34">
        <v>2</v>
      </c>
      <c r="D419" s="33" t="s">
        <v>8951</v>
      </c>
      <c r="E419" s="33">
        <v>3</v>
      </c>
      <c r="F419" s="33" t="s">
        <v>8952</v>
      </c>
      <c r="G419" s="33" t="s">
        <v>8953</v>
      </c>
      <c r="H419" s="33" t="s">
        <v>8954</v>
      </c>
      <c r="J419" s="8" t="s">
        <v>9066</v>
      </c>
      <c r="L419" s="8" t="s">
        <v>9067</v>
      </c>
      <c r="M419" s="8" t="s">
        <v>9068</v>
      </c>
      <c r="N419" s="8" t="s">
        <v>9069</v>
      </c>
    </row>
    <row r="420" spans="1:14" x14ac:dyDescent="0.2">
      <c r="A420" s="31">
        <v>14</v>
      </c>
      <c r="B420" s="15" t="s">
        <v>8829</v>
      </c>
      <c r="C420" s="32">
        <v>2</v>
      </c>
      <c r="D420" s="31" t="s">
        <v>8955</v>
      </c>
      <c r="E420" s="31">
        <v>4</v>
      </c>
      <c r="F420" s="31" t="s">
        <v>8956</v>
      </c>
      <c r="G420" s="31" t="s">
        <v>8957</v>
      </c>
      <c r="H420" s="31" t="s">
        <v>8958</v>
      </c>
      <c r="J420" s="8" t="s">
        <v>9085</v>
      </c>
      <c r="L420" s="8" t="s">
        <v>9086</v>
      </c>
      <c r="M420" s="8" t="s">
        <v>9087</v>
      </c>
      <c r="N420" s="8" t="s">
        <v>9088</v>
      </c>
    </row>
    <row r="421" spans="1:14" x14ac:dyDescent="0.2">
      <c r="A421" s="33">
        <v>15</v>
      </c>
      <c r="B421" s="15" t="s">
        <v>8829</v>
      </c>
      <c r="C421" s="34">
        <v>2</v>
      </c>
      <c r="D421" s="33" t="s">
        <v>8959</v>
      </c>
      <c r="E421" s="33">
        <v>5</v>
      </c>
      <c r="F421" s="33" t="s">
        <v>8960</v>
      </c>
      <c r="G421" s="33" t="s">
        <v>8961</v>
      </c>
      <c r="H421" s="33" t="s">
        <v>8962</v>
      </c>
      <c r="J421" s="8" t="s">
        <v>9078</v>
      </c>
      <c r="L421" s="8" t="s">
        <v>9079</v>
      </c>
      <c r="M421" s="8" t="s">
        <v>9080</v>
      </c>
      <c r="N421" s="8" t="s">
        <v>9080</v>
      </c>
    </row>
    <row r="422" spans="1:14" x14ac:dyDescent="0.2">
      <c r="A422" s="31">
        <v>16</v>
      </c>
      <c r="B422" s="15" t="s">
        <v>8784</v>
      </c>
      <c r="C422" s="32">
        <v>3</v>
      </c>
      <c r="D422" s="31" t="s">
        <v>8785</v>
      </c>
      <c r="E422" s="31">
        <v>0</v>
      </c>
      <c r="F422" s="31" t="s">
        <v>8963</v>
      </c>
      <c r="G422" s="31" t="s">
        <v>8964</v>
      </c>
      <c r="H422" s="31" t="s">
        <v>8965</v>
      </c>
      <c r="J422" s="8" t="s">
        <v>9058</v>
      </c>
      <c r="L422" s="8" t="s">
        <v>9059</v>
      </c>
      <c r="M422" s="8" t="s">
        <v>9060</v>
      </c>
      <c r="N422" s="8" t="s">
        <v>9061</v>
      </c>
    </row>
    <row r="423" spans="1:14" x14ac:dyDescent="0.2">
      <c r="A423" s="33">
        <v>17</v>
      </c>
      <c r="B423" s="15" t="s">
        <v>8784</v>
      </c>
      <c r="C423" s="34">
        <v>3</v>
      </c>
      <c r="D423" s="33" t="s">
        <v>8966</v>
      </c>
      <c r="E423" s="33">
        <v>1</v>
      </c>
      <c r="F423" s="33" t="s">
        <v>8967</v>
      </c>
      <c r="G423" s="33" t="s">
        <v>8968</v>
      </c>
      <c r="H423" s="33" t="s">
        <v>8969</v>
      </c>
      <c r="J423" s="8" t="s">
        <v>9055</v>
      </c>
      <c r="L423" s="8" t="s">
        <v>9056</v>
      </c>
      <c r="M423" s="8" t="s">
        <v>9057</v>
      </c>
    </row>
    <row r="424" spans="1:14" x14ac:dyDescent="0.2">
      <c r="A424" s="31">
        <v>18</v>
      </c>
      <c r="B424" s="15" t="s">
        <v>8784</v>
      </c>
      <c r="C424" s="32">
        <v>3</v>
      </c>
      <c r="D424" s="31" t="s">
        <v>8896</v>
      </c>
      <c r="E424" s="31">
        <v>2</v>
      </c>
      <c r="F424" s="31" t="s">
        <v>8970</v>
      </c>
      <c r="G424" s="31" t="s">
        <v>8971</v>
      </c>
      <c r="H424" s="31" t="s">
        <v>8972</v>
      </c>
      <c r="J424" s="8" t="s">
        <v>9070</v>
      </c>
      <c r="L424" s="8" t="s">
        <v>9071</v>
      </c>
      <c r="M424" s="8" t="s">
        <v>9072</v>
      </c>
      <c r="N424" s="8" t="s">
        <v>9073</v>
      </c>
    </row>
    <row r="425" spans="1:14" x14ac:dyDescent="0.2">
      <c r="A425" s="33">
        <v>19</v>
      </c>
      <c r="B425" s="15" t="s">
        <v>8784</v>
      </c>
      <c r="C425" s="34">
        <v>3</v>
      </c>
      <c r="D425" s="33" t="s">
        <v>8973</v>
      </c>
      <c r="E425" s="33">
        <v>3</v>
      </c>
      <c r="F425" s="33" t="s">
        <v>8974</v>
      </c>
      <c r="G425" s="33" t="s">
        <v>8975</v>
      </c>
      <c r="H425" s="33" t="s">
        <v>8976</v>
      </c>
      <c r="J425" s="8" t="s">
        <v>9074</v>
      </c>
      <c r="L425" s="8" t="s">
        <v>9075</v>
      </c>
      <c r="M425" s="8" t="s">
        <v>9076</v>
      </c>
      <c r="N425" s="8" t="s">
        <v>9077</v>
      </c>
    </row>
    <row r="426" spans="1:14" x14ac:dyDescent="0.2">
      <c r="A426" s="31">
        <v>20</v>
      </c>
      <c r="B426" s="15" t="s">
        <v>8784</v>
      </c>
      <c r="C426" s="32">
        <v>3</v>
      </c>
      <c r="D426" s="31" t="s">
        <v>8977</v>
      </c>
      <c r="E426" s="31">
        <v>4</v>
      </c>
      <c r="F426" s="31" t="s">
        <v>8978</v>
      </c>
      <c r="G426" s="31" t="s">
        <v>8979</v>
      </c>
      <c r="H426" s="31" t="s">
        <v>8980</v>
      </c>
      <c r="J426" s="8" t="s">
        <v>10207</v>
      </c>
      <c r="L426" s="8" t="s">
        <v>9116</v>
      </c>
      <c r="M426" s="8" t="s">
        <v>9117</v>
      </c>
      <c r="N426" s="8" t="s">
        <v>9118</v>
      </c>
    </row>
    <row r="427" spans="1:14" x14ac:dyDescent="0.2">
      <c r="A427" s="33">
        <v>21</v>
      </c>
      <c r="B427" s="15" t="s">
        <v>8784</v>
      </c>
      <c r="C427" s="34">
        <v>3</v>
      </c>
      <c r="D427" s="33" t="s">
        <v>8981</v>
      </c>
      <c r="E427" s="33">
        <v>5</v>
      </c>
      <c r="F427" s="33" t="s">
        <v>8982</v>
      </c>
      <c r="G427" s="33" t="s">
        <v>8983</v>
      </c>
      <c r="H427" s="33" t="s">
        <v>8984</v>
      </c>
      <c r="J427" s="8" t="s">
        <v>9119</v>
      </c>
      <c r="L427" s="8" t="s">
        <v>9120</v>
      </c>
      <c r="M427" s="8" t="s">
        <v>9121</v>
      </c>
      <c r="N427" s="8" t="s">
        <v>9122</v>
      </c>
    </row>
    <row r="428" spans="1:14" x14ac:dyDescent="0.2">
      <c r="A428" s="31">
        <v>22</v>
      </c>
      <c r="B428" s="15" t="s">
        <v>8784</v>
      </c>
      <c r="C428" s="32">
        <v>3</v>
      </c>
      <c r="D428" s="31" t="s">
        <v>8985</v>
      </c>
      <c r="E428" s="31">
        <v>6</v>
      </c>
      <c r="F428" s="31" t="s">
        <v>8986</v>
      </c>
      <c r="G428" s="31" t="s">
        <v>8987</v>
      </c>
      <c r="H428" s="31" t="s">
        <v>8988</v>
      </c>
      <c r="J428" s="8" t="s">
        <v>9134</v>
      </c>
      <c r="L428" s="8" t="s">
        <v>9135</v>
      </c>
      <c r="M428" s="8" t="s">
        <v>9136</v>
      </c>
      <c r="N428" s="8" t="s">
        <v>9137</v>
      </c>
    </row>
    <row r="429" spans="1:14" x14ac:dyDescent="0.2">
      <c r="A429" s="33">
        <v>23</v>
      </c>
      <c r="B429" s="15" t="s">
        <v>8784</v>
      </c>
      <c r="C429" s="34">
        <v>3</v>
      </c>
      <c r="D429" s="33" t="s">
        <v>8989</v>
      </c>
      <c r="E429" s="33">
        <v>7</v>
      </c>
      <c r="F429" s="33" t="s">
        <v>8990</v>
      </c>
      <c r="G429" s="33" t="s">
        <v>8991</v>
      </c>
      <c r="H429" s="33" t="s">
        <v>8992</v>
      </c>
      <c r="J429" s="8" t="s">
        <v>9127</v>
      </c>
      <c r="L429" s="8" t="s">
        <v>9128</v>
      </c>
      <c r="M429" s="8" t="s">
        <v>9129</v>
      </c>
      <c r="N429" s="8" t="s">
        <v>9129</v>
      </c>
    </row>
    <row r="430" spans="1:14" x14ac:dyDescent="0.2">
      <c r="A430" s="31">
        <v>24</v>
      </c>
      <c r="B430" s="15" t="s">
        <v>8784</v>
      </c>
      <c r="C430" s="32">
        <v>3</v>
      </c>
      <c r="D430" s="31" t="s">
        <v>8993</v>
      </c>
      <c r="E430" s="31">
        <v>8</v>
      </c>
      <c r="F430" s="31" t="s">
        <v>8994</v>
      </c>
      <c r="G430" s="31" t="s">
        <v>8995</v>
      </c>
      <c r="H430" s="31" t="s">
        <v>8996</v>
      </c>
      <c r="J430" s="8" t="s">
        <v>9123</v>
      </c>
      <c r="L430" s="8" t="s">
        <v>9124</v>
      </c>
      <c r="M430" s="8" t="s">
        <v>9125</v>
      </c>
      <c r="N430" s="8" t="s">
        <v>9126</v>
      </c>
    </row>
    <row r="431" spans="1:14" x14ac:dyDescent="0.2">
      <c r="A431" s="33">
        <v>25</v>
      </c>
      <c r="B431" s="15" t="s">
        <v>8784</v>
      </c>
      <c r="C431" s="34">
        <v>3</v>
      </c>
      <c r="D431" s="33" t="s">
        <v>8997</v>
      </c>
      <c r="E431" s="33">
        <v>9</v>
      </c>
      <c r="F431" s="33" t="s">
        <v>8998</v>
      </c>
      <c r="G431" s="33" t="s">
        <v>8999</v>
      </c>
      <c r="H431" s="33" t="s">
        <v>9000</v>
      </c>
      <c r="J431" s="8" t="s">
        <v>9130</v>
      </c>
      <c r="L431" s="8" t="s">
        <v>9131</v>
      </c>
      <c r="M431" s="8" t="s">
        <v>9132</v>
      </c>
      <c r="N431" s="8" t="s">
        <v>9133</v>
      </c>
    </row>
    <row r="432" spans="1:14" x14ac:dyDescent="0.2">
      <c r="A432" s="31">
        <v>26</v>
      </c>
      <c r="B432" s="15" t="s">
        <v>8285</v>
      </c>
      <c r="C432" s="32">
        <v>4</v>
      </c>
      <c r="D432" s="31" t="s">
        <v>7678</v>
      </c>
      <c r="E432" s="31">
        <v>0</v>
      </c>
      <c r="F432" s="31" t="s">
        <v>9001</v>
      </c>
      <c r="G432" s="31" t="s">
        <v>9002</v>
      </c>
      <c r="H432" s="31" t="s">
        <v>9003</v>
      </c>
      <c r="J432" s="8" t="s">
        <v>9142</v>
      </c>
      <c r="L432" s="8" t="s">
        <v>9143</v>
      </c>
      <c r="M432" s="8" t="s">
        <v>9144</v>
      </c>
      <c r="N432" s="8" t="s">
        <v>9145</v>
      </c>
    </row>
    <row r="433" spans="1:14" x14ac:dyDescent="0.2">
      <c r="A433" s="33">
        <v>27</v>
      </c>
      <c r="B433" s="15" t="s">
        <v>8285</v>
      </c>
      <c r="C433" s="34">
        <v>4</v>
      </c>
      <c r="D433" s="33" t="s">
        <v>9004</v>
      </c>
      <c r="E433" s="33">
        <v>1</v>
      </c>
      <c r="F433" s="33" t="s">
        <v>9005</v>
      </c>
      <c r="G433" s="33" t="s">
        <v>9006</v>
      </c>
      <c r="H433" s="33" t="s">
        <v>9006</v>
      </c>
      <c r="J433" s="8" t="s">
        <v>9138</v>
      </c>
      <c r="L433" s="8" t="s">
        <v>10208</v>
      </c>
      <c r="M433" s="8" t="s">
        <v>9140</v>
      </c>
      <c r="N433" s="8" t="s">
        <v>9141</v>
      </c>
    </row>
    <row r="434" spans="1:14" x14ac:dyDescent="0.2">
      <c r="A434" s="31">
        <v>28</v>
      </c>
      <c r="B434" s="15" t="s">
        <v>8285</v>
      </c>
      <c r="C434" s="32">
        <v>4</v>
      </c>
      <c r="D434" s="31" t="s">
        <v>9007</v>
      </c>
      <c r="E434" s="31">
        <v>2</v>
      </c>
      <c r="F434" s="31" t="s">
        <v>9008</v>
      </c>
      <c r="G434" s="31" t="s">
        <v>9009</v>
      </c>
      <c r="H434" s="31" t="s">
        <v>9010</v>
      </c>
      <c r="L434" s="8" t="s">
        <v>10209</v>
      </c>
    </row>
    <row r="435" spans="1:14" x14ac:dyDescent="0.2">
      <c r="A435" s="33">
        <v>29</v>
      </c>
      <c r="B435" s="15" t="s">
        <v>8285</v>
      </c>
      <c r="C435" s="34">
        <v>4</v>
      </c>
      <c r="D435" s="33" t="s">
        <v>9011</v>
      </c>
      <c r="E435" s="33">
        <v>3</v>
      </c>
      <c r="F435" s="33" t="s">
        <v>9012</v>
      </c>
      <c r="G435" s="33" t="s">
        <v>9013</v>
      </c>
      <c r="H435" s="33" t="s">
        <v>9014</v>
      </c>
      <c r="L435" s="8" t="s">
        <v>10210</v>
      </c>
    </row>
    <row r="436" spans="1:14" x14ac:dyDescent="0.2">
      <c r="A436" s="31">
        <v>30</v>
      </c>
      <c r="B436" s="15" t="s">
        <v>8285</v>
      </c>
      <c r="C436" s="32">
        <v>4</v>
      </c>
      <c r="D436" s="31" t="s">
        <v>9015</v>
      </c>
      <c r="E436" s="31">
        <v>4</v>
      </c>
      <c r="F436" s="31" t="s">
        <v>9016</v>
      </c>
      <c r="G436" s="31" t="s">
        <v>9017</v>
      </c>
      <c r="H436" s="31" t="s">
        <v>9018</v>
      </c>
      <c r="L436" s="8" t="s">
        <v>10211</v>
      </c>
    </row>
    <row r="437" spans="1:14" x14ac:dyDescent="0.2">
      <c r="A437" s="33">
        <v>31</v>
      </c>
      <c r="B437" s="15" t="s">
        <v>8285</v>
      </c>
      <c r="C437" s="34">
        <v>4</v>
      </c>
      <c r="D437" s="33" t="s">
        <v>9019</v>
      </c>
      <c r="E437" s="33">
        <v>5</v>
      </c>
      <c r="F437" s="33" t="s">
        <v>9020</v>
      </c>
      <c r="G437" s="33" t="s">
        <v>9021</v>
      </c>
      <c r="H437" s="33" t="s">
        <v>9022</v>
      </c>
      <c r="J437" s="8" t="s">
        <v>10212</v>
      </c>
      <c r="L437" s="8" t="s">
        <v>9001</v>
      </c>
      <c r="M437" s="8" t="s">
        <v>9002</v>
      </c>
      <c r="N437" s="8" t="s">
        <v>9003</v>
      </c>
    </row>
    <row r="438" spans="1:14" x14ac:dyDescent="0.2">
      <c r="A438" s="31">
        <v>32</v>
      </c>
      <c r="B438" s="15" t="s">
        <v>8285</v>
      </c>
      <c r="C438" s="32">
        <v>4</v>
      </c>
      <c r="D438" s="31" t="s">
        <v>9023</v>
      </c>
      <c r="E438" s="31">
        <v>6</v>
      </c>
      <c r="F438" s="31" t="s">
        <v>9024</v>
      </c>
      <c r="G438" s="31" t="s">
        <v>9025</v>
      </c>
      <c r="H438" s="31" t="s">
        <v>9026</v>
      </c>
      <c r="J438" s="8" t="s">
        <v>9007</v>
      </c>
      <c r="L438" s="8" t="s">
        <v>9008</v>
      </c>
      <c r="M438" s="8" t="s">
        <v>9009</v>
      </c>
      <c r="N438" s="8" t="s">
        <v>9010</v>
      </c>
    </row>
    <row r="439" spans="1:14" x14ac:dyDescent="0.2">
      <c r="A439" s="33">
        <v>33</v>
      </c>
      <c r="B439" s="15" t="s">
        <v>8285</v>
      </c>
      <c r="C439" s="34">
        <v>4</v>
      </c>
      <c r="D439" s="33" t="s">
        <v>9027</v>
      </c>
      <c r="E439" s="33">
        <v>7</v>
      </c>
      <c r="F439" s="33" t="s">
        <v>9028</v>
      </c>
      <c r="G439" s="33" t="s">
        <v>9029</v>
      </c>
      <c r="H439" s="33" t="s">
        <v>9029</v>
      </c>
      <c r="J439" s="8" t="s">
        <v>9011</v>
      </c>
      <c r="L439" s="8" t="s">
        <v>9012</v>
      </c>
      <c r="M439" s="8" t="s">
        <v>9013</v>
      </c>
      <c r="N439" s="8" t="s">
        <v>9014</v>
      </c>
    </row>
    <row r="440" spans="1:14" x14ac:dyDescent="0.2">
      <c r="A440" s="31">
        <v>34</v>
      </c>
      <c r="B440" s="15" t="s">
        <v>8285</v>
      </c>
      <c r="C440" s="32">
        <v>4</v>
      </c>
      <c r="D440" s="31" t="s">
        <v>9030</v>
      </c>
      <c r="E440" s="31">
        <v>8</v>
      </c>
      <c r="F440" s="31" t="s">
        <v>9031</v>
      </c>
      <c r="G440" s="31" t="s">
        <v>9032</v>
      </c>
      <c r="H440" s="31" t="s">
        <v>9033</v>
      </c>
      <c r="J440" s="8" t="s">
        <v>9015</v>
      </c>
      <c r="L440" s="8" t="s">
        <v>9016</v>
      </c>
      <c r="M440" s="8" t="s">
        <v>9017</v>
      </c>
      <c r="N440" s="8" t="s">
        <v>9018</v>
      </c>
    </row>
    <row r="441" spans="1:14" x14ac:dyDescent="0.2">
      <c r="A441" s="33">
        <v>35</v>
      </c>
      <c r="B441" s="15" t="s">
        <v>9034</v>
      </c>
      <c r="C441" s="34">
        <v>5</v>
      </c>
      <c r="D441" s="33" t="s">
        <v>9035</v>
      </c>
      <c r="E441" s="33">
        <v>0</v>
      </c>
      <c r="F441" s="33" t="s">
        <v>9036</v>
      </c>
      <c r="G441" s="33" t="s">
        <v>9037</v>
      </c>
      <c r="H441" s="33" t="s">
        <v>9038</v>
      </c>
      <c r="J441" s="8" t="s">
        <v>9027</v>
      </c>
      <c r="L441" s="8" t="s">
        <v>9028</v>
      </c>
      <c r="M441" s="8" t="s">
        <v>9029</v>
      </c>
      <c r="N441" s="8" t="s">
        <v>9029</v>
      </c>
    </row>
    <row r="442" spans="1:14" x14ac:dyDescent="0.2">
      <c r="A442" s="31">
        <v>36</v>
      </c>
      <c r="B442" s="15" t="s">
        <v>9034</v>
      </c>
      <c r="C442" s="32">
        <v>5</v>
      </c>
      <c r="D442" s="31" t="s">
        <v>9039</v>
      </c>
      <c r="E442" s="31">
        <v>1</v>
      </c>
      <c r="F442" s="31" t="s">
        <v>9040</v>
      </c>
      <c r="G442" s="31" t="s">
        <v>9041</v>
      </c>
      <c r="H442" s="31" t="s">
        <v>9042</v>
      </c>
      <c r="J442" s="8" t="s">
        <v>9004</v>
      </c>
      <c r="L442" s="8" t="s">
        <v>9005</v>
      </c>
      <c r="M442" s="8" t="s">
        <v>9006</v>
      </c>
      <c r="N442" s="8" t="s">
        <v>9006</v>
      </c>
    </row>
    <row r="443" spans="1:14" x14ac:dyDescent="0.2">
      <c r="A443" s="33">
        <v>37</v>
      </c>
      <c r="B443" s="15" t="s">
        <v>9034</v>
      </c>
      <c r="C443" s="34">
        <v>5</v>
      </c>
      <c r="D443" s="33" t="s">
        <v>9043</v>
      </c>
      <c r="E443" s="33">
        <v>2</v>
      </c>
      <c r="F443" s="33" t="s">
        <v>9044</v>
      </c>
      <c r="G443" s="33" t="s">
        <v>9045</v>
      </c>
      <c r="H443" s="33" t="s">
        <v>9046</v>
      </c>
      <c r="J443" s="8" t="s">
        <v>9023</v>
      </c>
      <c r="L443" s="8" t="s">
        <v>9024</v>
      </c>
      <c r="M443" s="8" t="s">
        <v>9025</v>
      </c>
      <c r="N443" s="8" t="s">
        <v>9026</v>
      </c>
    </row>
    <row r="444" spans="1:14" x14ac:dyDescent="0.2">
      <c r="A444" s="31">
        <v>38</v>
      </c>
      <c r="B444" s="15" t="s">
        <v>9034</v>
      </c>
      <c r="C444" s="32">
        <v>5</v>
      </c>
      <c r="D444" s="31" t="s">
        <v>9047</v>
      </c>
      <c r="E444" s="31">
        <v>3</v>
      </c>
      <c r="F444" s="31" t="s">
        <v>9048</v>
      </c>
      <c r="G444" s="31" t="s">
        <v>9049</v>
      </c>
      <c r="H444" s="31" t="s">
        <v>9050</v>
      </c>
      <c r="J444" s="8" t="s">
        <v>9019</v>
      </c>
      <c r="L444" s="8" t="s">
        <v>9020</v>
      </c>
      <c r="M444" s="8" t="s">
        <v>9021</v>
      </c>
      <c r="N444" s="8" t="s">
        <v>9022</v>
      </c>
    </row>
    <row r="445" spans="1:14" x14ac:dyDescent="0.2">
      <c r="A445" s="33">
        <v>39</v>
      </c>
      <c r="B445" s="15" t="s">
        <v>8838</v>
      </c>
      <c r="C445" s="34">
        <v>6</v>
      </c>
      <c r="D445" s="33" t="s">
        <v>9051</v>
      </c>
      <c r="E445" s="33">
        <v>0</v>
      </c>
      <c r="F445" s="33" t="s">
        <v>9052</v>
      </c>
      <c r="G445" s="33" t="s">
        <v>9053</v>
      </c>
      <c r="H445" s="33" t="s">
        <v>9054</v>
      </c>
      <c r="J445" s="8" t="s">
        <v>9030</v>
      </c>
      <c r="L445" s="8" t="s">
        <v>9031</v>
      </c>
      <c r="M445" s="8" t="s">
        <v>9032</v>
      </c>
      <c r="N445" s="8" t="s">
        <v>9033</v>
      </c>
    </row>
    <row r="446" spans="1:14" x14ac:dyDescent="0.2">
      <c r="A446" s="31">
        <v>40</v>
      </c>
      <c r="B446" s="15" t="s">
        <v>8838</v>
      </c>
      <c r="C446" s="32">
        <v>6</v>
      </c>
      <c r="D446" s="31" t="s">
        <v>9055</v>
      </c>
      <c r="E446" s="31">
        <v>1</v>
      </c>
      <c r="F446" s="31" t="s">
        <v>9056</v>
      </c>
      <c r="G446" s="31" t="s">
        <v>9057</v>
      </c>
      <c r="H446" s="31"/>
      <c r="J446" s="8" t="s">
        <v>10213</v>
      </c>
      <c r="L446" s="8" t="s">
        <v>10214</v>
      </c>
    </row>
    <row r="447" spans="1:14" x14ac:dyDescent="0.2">
      <c r="A447" s="33">
        <v>41</v>
      </c>
      <c r="B447" s="15" t="s">
        <v>8838</v>
      </c>
      <c r="C447" s="34">
        <v>6</v>
      </c>
      <c r="D447" s="33" t="s">
        <v>9058</v>
      </c>
      <c r="E447" s="33">
        <v>2</v>
      </c>
      <c r="F447" s="33" t="s">
        <v>9059</v>
      </c>
      <c r="G447" s="33" t="s">
        <v>9060</v>
      </c>
      <c r="H447" s="33" t="s">
        <v>9061</v>
      </c>
      <c r="J447" s="8" t="s">
        <v>10215</v>
      </c>
      <c r="L447" s="8" t="s">
        <v>8940</v>
      </c>
      <c r="M447" s="8" t="s">
        <v>8941</v>
      </c>
      <c r="N447" s="8" t="s">
        <v>8942</v>
      </c>
    </row>
    <row r="448" spans="1:14" x14ac:dyDescent="0.2">
      <c r="A448" s="31">
        <v>42</v>
      </c>
      <c r="B448" s="15" t="s">
        <v>8838</v>
      </c>
      <c r="C448" s="32">
        <v>6</v>
      </c>
      <c r="D448" s="31" t="s">
        <v>9062</v>
      </c>
      <c r="E448" s="31">
        <v>3</v>
      </c>
      <c r="F448" s="31" t="s">
        <v>9063</v>
      </c>
      <c r="G448" s="31" t="s">
        <v>9064</v>
      </c>
      <c r="H448" s="31" t="s">
        <v>9065</v>
      </c>
      <c r="J448" s="8" t="s">
        <v>8951</v>
      </c>
      <c r="L448" s="8" t="s">
        <v>8952</v>
      </c>
      <c r="M448" s="8" t="s">
        <v>8953</v>
      </c>
      <c r="N448" s="8" t="s">
        <v>8954</v>
      </c>
    </row>
    <row r="449" spans="1:14" x14ac:dyDescent="0.2">
      <c r="A449" s="33">
        <v>43</v>
      </c>
      <c r="B449" s="15" t="s">
        <v>8838</v>
      </c>
      <c r="C449" s="34">
        <v>6</v>
      </c>
      <c r="D449" s="33" t="s">
        <v>9066</v>
      </c>
      <c r="E449" s="33">
        <v>4</v>
      </c>
      <c r="F449" s="33" t="s">
        <v>9067</v>
      </c>
      <c r="G449" s="33" t="s">
        <v>9068</v>
      </c>
      <c r="H449" s="33" t="s">
        <v>9069</v>
      </c>
      <c r="J449" s="8" t="s">
        <v>8943</v>
      </c>
      <c r="L449" s="8" t="s">
        <v>8944</v>
      </c>
      <c r="M449" s="8" t="s">
        <v>8945</v>
      </c>
      <c r="N449" s="8" t="s">
        <v>8946</v>
      </c>
    </row>
    <row r="450" spans="1:14" x14ac:dyDescent="0.2">
      <c r="A450" s="31">
        <v>44</v>
      </c>
      <c r="B450" s="15" t="s">
        <v>8838</v>
      </c>
      <c r="C450" s="32">
        <v>6</v>
      </c>
      <c r="D450" s="31" t="s">
        <v>9070</v>
      </c>
      <c r="E450" s="31">
        <v>5</v>
      </c>
      <c r="F450" s="31" t="s">
        <v>9071</v>
      </c>
      <c r="G450" s="31" t="s">
        <v>9072</v>
      </c>
      <c r="H450" s="31" t="s">
        <v>9073</v>
      </c>
      <c r="J450" s="8" t="s">
        <v>8955</v>
      </c>
      <c r="L450" s="8" t="s">
        <v>8956</v>
      </c>
      <c r="M450" s="8" t="s">
        <v>8957</v>
      </c>
      <c r="N450" s="8" t="s">
        <v>8958</v>
      </c>
    </row>
    <row r="451" spans="1:14" x14ac:dyDescent="0.2">
      <c r="A451" s="33">
        <v>45</v>
      </c>
      <c r="B451" s="15" t="s">
        <v>8838</v>
      </c>
      <c r="C451" s="34">
        <v>6</v>
      </c>
      <c r="D451" s="33" t="s">
        <v>9074</v>
      </c>
      <c r="E451" s="33">
        <v>6</v>
      </c>
      <c r="F451" s="33" t="s">
        <v>9075</v>
      </c>
      <c r="G451" s="33" t="s">
        <v>9076</v>
      </c>
      <c r="H451" s="33" t="s">
        <v>9077</v>
      </c>
      <c r="J451" s="8" t="s">
        <v>8947</v>
      </c>
      <c r="L451" s="8" t="s">
        <v>8948</v>
      </c>
      <c r="M451" s="8" t="s">
        <v>8949</v>
      </c>
      <c r="N451" s="8" t="s">
        <v>8950</v>
      </c>
    </row>
    <row r="452" spans="1:14" x14ac:dyDescent="0.2">
      <c r="A452" s="31">
        <v>46</v>
      </c>
      <c r="B452" s="15" t="s">
        <v>8838</v>
      </c>
      <c r="C452" s="32">
        <v>6</v>
      </c>
      <c r="D452" s="31" t="s">
        <v>9078</v>
      </c>
      <c r="E452" s="31">
        <v>7</v>
      </c>
      <c r="F452" s="31" t="s">
        <v>9079</v>
      </c>
      <c r="G452" s="31" t="s">
        <v>9080</v>
      </c>
      <c r="H452" s="31" t="s">
        <v>9080</v>
      </c>
      <c r="J452" s="8" t="s">
        <v>8959</v>
      </c>
      <c r="L452" s="8" t="s">
        <v>8960</v>
      </c>
      <c r="M452" s="8" t="s">
        <v>8961</v>
      </c>
      <c r="N452" s="8" t="s">
        <v>8962</v>
      </c>
    </row>
    <row r="453" spans="1:14" x14ac:dyDescent="0.2">
      <c r="A453" s="33">
        <v>47</v>
      </c>
      <c r="B453" s="15" t="s">
        <v>8838</v>
      </c>
      <c r="C453" s="34">
        <v>6</v>
      </c>
      <c r="D453" s="33" t="s">
        <v>9081</v>
      </c>
      <c r="E453" s="33">
        <v>8</v>
      </c>
      <c r="F453" s="33" t="s">
        <v>9082</v>
      </c>
      <c r="G453" s="33" t="s">
        <v>9083</v>
      </c>
      <c r="H453" s="33" t="s">
        <v>9084</v>
      </c>
      <c r="J453" s="8" t="s">
        <v>10216</v>
      </c>
      <c r="L453" s="8" t="s">
        <v>9089</v>
      </c>
      <c r="M453" s="8" t="s">
        <v>9090</v>
      </c>
      <c r="N453" s="8" t="s">
        <v>9091</v>
      </c>
    </row>
    <row r="454" spans="1:14" x14ac:dyDescent="0.2">
      <c r="A454" s="31">
        <v>48</v>
      </c>
      <c r="B454" s="15" t="s">
        <v>8838</v>
      </c>
      <c r="C454" s="32">
        <v>6</v>
      </c>
      <c r="D454" s="31" t="s">
        <v>9085</v>
      </c>
      <c r="E454" s="31">
        <v>9</v>
      </c>
      <c r="F454" s="31" t="s">
        <v>9086</v>
      </c>
      <c r="G454" s="31" t="s">
        <v>9087</v>
      </c>
      <c r="H454" s="31" t="s">
        <v>9088</v>
      </c>
      <c r="J454" s="8" t="s">
        <v>9112</v>
      </c>
      <c r="L454" s="8" t="s">
        <v>9113</v>
      </c>
      <c r="M454" s="8" t="s">
        <v>9114</v>
      </c>
      <c r="N454" s="8" t="s">
        <v>9115</v>
      </c>
    </row>
    <row r="455" spans="1:14" x14ac:dyDescent="0.2">
      <c r="A455" s="33">
        <v>49</v>
      </c>
      <c r="B455" s="15" t="s">
        <v>8719</v>
      </c>
      <c r="C455" s="34">
        <v>7</v>
      </c>
      <c r="D455" s="33" t="s">
        <v>7684</v>
      </c>
      <c r="E455" s="33">
        <v>0</v>
      </c>
      <c r="F455" s="33" t="s">
        <v>9089</v>
      </c>
      <c r="G455" s="33" t="s">
        <v>9090</v>
      </c>
      <c r="H455" s="33" t="s">
        <v>9091</v>
      </c>
      <c r="J455" s="8" t="s">
        <v>9108</v>
      </c>
      <c r="L455" s="8" t="s">
        <v>9109</v>
      </c>
      <c r="M455" s="8" t="s">
        <v>9110</v>
      </c>
      <c r="N455" s="8" t="s">
        <v>9111</v>
      </c>
    </row>
    <row r="456" spans="1:14" x14ac:dyDescent="0.2">
      <c r="A456" s="31">
        <v>50</v>
      </c>
      <c r="B456" s="15" t="s">
        <v>8719</v>
      </c>
      <c r="C456" s="32">
        <v>7</v>
      </c>
      <c r="D456" s="31" t="s">
        <v>9092</v>
      </c>
      <c r="E456" s="31">
        <v>1</v>
      </c>
      <c r="F456" s="31" t="s">
        <v>9093</v>
      </c>
      <c r="G456" s="31" t="s">
        <v>9094</v>
      </c>
      <c r="H456" s="31" t="s">
        <v>9095</v>
      </c>
      <c r="J456" s="8" t="s">
        <v>9100</v>
      </c>
      <c r="L456" s="8" t="s">
        <v>9101</v>
      </c>
      <c r="M456" s="8" t="s">
        <v>9102</v>
      </c>
      <c r="N456" s="8" t="s">
        <v>9103</v>
      </c>
    </row>
    <row r="457" spans="1:14" x14ac:dyDescent="0.2">
      <c r="A457" s="33">
        <v>51</v>
      </c>
      <c r="B457" s="15" t="s">
        <v>8719</v>
      </c>
      <c r="C457" s="34">
        <v>7</v>
      </c>
      <c r="D457" s="33" t="s">
        <v>9096</v>
      </c>
      <c r="E457" s="33">
        <v>2</v>
      </c>
      <c r="F457" s="33" t="s">
        <v>9097</v>
      </c>
      <c r="G457" s="33" t="s">
        <v>9098</v>
      </c>
      <c r="H457" s="33" t="s">
        <v>9099</v>
      </c>
      <c r="J457" s="8" t="s">
        <v>9092</v>
      </c>
      <c r="L457" s="8" t="s">
        <v>9093</v>
      </c>
      <c r="M457" s="8" t="s">
        <v>9094</v>
      </c>
      <c r="N457" s="8" t="s">
        <v>9095</v>
      </c>
    </row>
    <row r="458" spans="1:14" x14ac:dyDescent="0.2">
      <c r="A458" s="31">
        <v>52</v>
      </c>
      <c r="B458" s="15" t="s">
        <v>8719</v>
      </c>
      <c r="C458" s="32">
        <v>7</v>
      </c>
      <c r="D458" s="31" t="s">
        <v>9100</v>
      </c>
      <c r="E458" s="31">
        <v>3</v>
      </c>
      <c r="F458" s="31" t="s">
        <v>9101</v>
      </c>
      <c r="G458" s="31" t="s">
        <v>9102</v>
      </c>
      <c r="H458" s="31" t="s">
        <v>9103</v>
      </c>
      <c r="J458" s="8" t="s">
        <v>9096</v>
      </c>
      <c r="L458" s="8" t="s">
        <v>9097</v>
      </c>
      <c r="M458" s="8" t="s">
        <v>9098</v>
      </c>
      <c r="N458" s="8" t="s">
        <v>9099</v>
      </c>
    </row>
    <row r="459" spans="1:14" x14ac:dyDescent="0.2">
      <c r="A459" s="33">
        <v>53</v>
      </c>
      <c r="B459" s="15" t="s">
        <v>8719</v>
      </c>
      <c r="C459" s="34">
        <v>7</v>
      </c>
      <c r="D459" s="33" t="s">
        <v>9104</v>
      </c>
      <c r="E459" s="33">
        <v>4</v>
      </c>
      <c r="F459" s="33" t="s">
        <v>9105</v>
      </c>
      <c r="G459" s="33" t="s">
        <v>9106</v>
      </c>
      <c r="H459" s="33" t="s">
        <v>9107</v>
      </c>
      <c r="J459" s="8" t="s">
        <v>9104</v>
      </c>
      <c r="L459" s="8" t="s">
        <v>9105</v>
      </c>
      <c r="M459" s="8" t="s">
        <v>9106</v>
      </c>
      <c r="N459" s="8" t="s">
        <v>9107</v>
      </c>
    </row>
    <row r="460" spans="1:14" x14ac:dyDescent="0.2">
      <c r="A460" s="31">
        <v>54</v>
      </c>
      <c r="B460" s="35" t="s">
        <v>8719</v>
      </c>
      <c r="C460" s="32">
        <v>7</v>
      </c>
      <c r="D460" s="31" t="s">
        <v>9108</v>
      </c>
      <c r="E460" s="31">
        <v>5</v>
      </c>
      <c r="F460" s="31" t="s">
        <v>9109</v>
      </c>
      <c r="G460" s="31" t="s">
        <v>9110</v>
      </c>
      <c r="H460" s="31" t="s">
        <v>9111</v>
      </c>
      <c r="J460" s="8" t="s">
        <v>10217</v>
      </c>
      <c r="L460" s="8" t="s">
        <v>10218</v>
      </c>
      <c r="M460" s="8" t="s">
        <v>10219</v>
      </c>
      <c r="N460" s="8" t="s">
        <v>10220</v>
      </c>
    </row>
    <row r="461" spans="1:14" x14ac:dyDescent="0.2">
      <c r="A461" s="33">
        <v>55</v>
      </c>
      <c r="B461" s="36" t="s">
        <v>8719</v>
      </c>
      <c r="C461" s="34">
        <v>7</v>
      </c>
      <c r="D461" s="33" t="s">
        <v>9112</v>
      </c>
      <c r="E461" s="33">
        <v>6</v>
      </c>
      <c r="F461" s="33" t="s">
        <v>9113</v>
      </c>
      <c r="G461" s="33" t="s">
        <v>9114</v>
      </c>
      <c r="H461" s="33" t="s">
        <v>9115</v>
      </c>
      <c r="J461" s="8" t="s">
        <v>10221</v>
      </c>
      <c r="L461" s="8" t="s">
        <v>10222</v>
      </c>
    </row>
    <row r="462" spans="1:14" x14ac:dyDescent="0.2">
      <c r="A462" s="31">
        <v>56</v>
      </c>
      <c r="B462" s="36" t="s">
        <v>8350</v>
      </c>
      <c r="C462" s="32">
        <v>8</v>
      </c>
      <c r="D462" s="31" t="s">
        <v>7664</v>
      </c>
      <c r="E462" s="31">
        <v>0</v>
      </c>
      <c r="F462" s="31" t="s">
        <v>9116</v>
      </c>
      <c r="G462" s="31" t="s">
        <v>9117</v>
      </c>
      <c r="H462" s="31" t="s">
        <v>9118</v>
      </c>
      <c r="J462" s="8" t="s">
        <v>10223</v>
      </c>
      <c r="L462" s="8" t="s">
        <v>8905</v>
      </c>
      <c r="M462" s="8" t="s">
        <v>8906</v>
      </c>
      <c r="N462" s="8" t="s">
        <v>8907</v>
      </c>
    </row>
    <row r="463" spans="1:14" x14ac:dyDescent="0.2">
      <c r="A463" s="33">
        <v>57</v>
      </c>
      <c r="B463" s="36" t="s">
        <v>8350</v>
      </c>
      <c r="C463" s="34">
        <v>8</v>
      </c>
      <c r="D463" s="33" t="s">
        <v>9119</v>
      </c>
      <c r="E463" s="33">
        <v>1</v>
      </c>
      <c r="F463" s="33" t="s">
        <v>9120</v>
      </c>
      <c r="G463" s="33" t="s">
        <v>9121</v>
      </c>
      <c r="H463" s="33" t="s">
        <v>9122</v>
      </c>
      <c r="J463" s="8" t="s">
        <v>8916</v>
      </c>
      <c r="L463" s="8" t="s">
        <v>8917</v>
      </c>
      <c r="M463" s="8" t="s">
        <v>8918</v>
      </c>
      <c r="N463" s="8" t="s">
        <v>8919</v>
      </c>
    </row>
    <row r="464" spans="1:14" x14ac:dyDescent="0.2">
      <c r="A464" s="31">
        <v>58</v>
      </c>
      <c r="B464" s="36" t="s">
        <v>8350</v>
      </c>
      <c r="C464" s="32">
        <v>8</v>
      </c>
      <c r="D464" s="31" t="s">
        <v>9123</v>
      </c>
      <c r="E464" s="31">
        <v>2</v>
      </c>
      <c r="F464" s="31" t="s">
        <v>9124</v>
      </c>
      <c r="G464" s="31" t="s">
        <v>9125</v>
      </c>
      <c r="H464" s="31" t="s">
        <v>9126</v>
      </c>
      <c r="J464" s="8" t="s">
        <v>8924</v>
      </c>
      <c r="L464" s="8" t="s">
        <v>8925</v>
      </c>
      <c r="M464" s="8" t="s">
        <v>8926</v>
      </c>
      <c r="N464" s="8" t="s">
        <v>8927</v>
      </c>
    </row>
    <row r="465" spans="1:14" x14ac:dyDescent="0.2">
      <c r="A465" s="33">
        <v>59</v>
      </c>
      <c r="B465" s="36" t="s">
        <v>8350</v>
      </c>
      <c r="C465" s="34">
        <v>8</v>
      </c>
      <c r="D465" s="33" t="s">
        <v>9127</v>
      </c>
      <c r="E465" s="33">
        <v>3</v>
      </c>
      <c r="F465" s="33" t="s">
        <v>9128</v>
      </c>
      <c r="G465" s="33" t="s">
        <v>9129</v>
      </c>
      <c r="H465" s="33" t="s">
        <v>9129</v>
      </c>
      <c r="J465" s="8" t="s">
        <v>8912</v>
      </c>
      <c r="L465" s="8" t="s">
        <v>8913</v>
      </c>
      <c r="M465" s="8" t="s">
        <v>8914</v>
      </c>
      <c r="N465" s="8" t="s">
        <v>8915</v>
      </c>
    </row>
    <row r="466" spans="1:14" x14ac:dyDescent="0.2">
      <c r="A466" s="31">
        <v>60</v>
      </c>
      <c r="B466" s="36" t="s">
        <v>8350</v>
      </c>
      <c r="C466" s="32">
        <v>8</v>
      </c>
      <c r="D466" s="31" t="s">
        <v>9130</v>
      </c>
      <c r="E466" s="31">
        <v>4</v>
      </c>
      <c r="F466" s="31" t="s">
        <v>9131</v>
      </c>
      <c r="G466" s="31" t="s">
        <v>9132</v>
      </c>
      <c r="H466" s="31" t="s">
        <v>9133</v>
      </c>
      <c r="J466" s="8" t="s">
        <v>8932</v>
      </c>
      <c r="L466" s="8" t="s">
        <v>8933</v>
      </c>
      <c r="M466" s="8" t="s">
        <v>8934</v>
      </c>
      <c r="N466" s="8" t="s">
        <v>8935</v>
      </c>
    </row>
    <row r="467" spans="1:14" x14ac:dyDescent="0.2">
      <c r="A467" s="33">
        <v>61</v>
      </c>
      <c r="B467" s="36" t="s">
        <v>8350</v>
      </c>
      <c r="C467" s="34">
        <v>8</v>
      </c>
      <c r="D467" s="33" t="s">
        <v>9134</v>
      </c>
      <c r="E467" s="33">
        <v>5</v>
      </c>
      <c r="F467" s="33" t="s">
        <v>9135</v>
      </c>
      <c r="G467" s="33" t="s">
        <v>9136</v>
      </c>
      <c r="H467" s="33" t="s">
        <v>9137</v>
      </c>
      <c r="J467" s="8" t="s">
        <v>8936</v>
      </c>
      <c r="L467" s="8" t="s">
        <v>8937</v>
      </c>
      <c r="M467" s="8" t="s">
        <v>8938</v>
      </c>
      <c r="N467" s="8" t="s">
        <v>8939</v>
      </c>
    </row>
    <row r="468" spans="1:14" x14ac:dyDescent="0.2">
      <c r="A468" s="31">
        <v>62</v>
      </c>
      <c r="B468" s="36" t="s">
        <v>8350</v>
      </c>
      <c r="C468" s="32">
        <v>8</v>
      </c>
      <c r="D468" s="31" t="s">
        <v>9138</v>
      </c>
      <c r="E468" s="31">
        <v>6</v>
      </c>
      <c r="F468" s="31" t="s">
        <v>9139</v>
      </c>
      <c r="G468" s="31" t="s">
        <v>9140</v>
      </c>
      <c r="H468" s="31" t="s">
        <v>9141</v>
      </c>
      <c r="J468" s="8" t="s">
        <v>8920</v>
      </c>
      <c r="L468" s="8" t="s">
        <v>8921</v>
      </c>
      <c r="M468" s="8" t="s">
        <v>8922</v>
      </c>
      <c r="N468" s="8" t="s">
        <v>8923</v>
      </c>
    </row>
    <row r="469" spans="1:14" x14ac:dyDescent="0.2">
      <c r="A469" s="33">
        <v>63</v>
      </c>
      <c r="B469" s="36" t="s">
        <v>8350</v>
      </c>
      <c r="C469" s="34">
        <v>8</v>
      </c>
      <c r="D469" s="33" t="s">
        <v>9142</v>
      </c>
      <c r="E469" s="33">
        <v>7</v>
      </c>
      <c r="F469" s="33" t="s">
        <v>9143</v>
      </c>
      <c r="G469" s="33" t="s">
        <v>9144</v>
      </c>
      <c r="H469" s="33" t="s">
        <v>9145</v>
      </c>
      <c r="J469" s="8" t="s">
        <v>8928</v>
      </c>
      <c r="L469" s="8" t="s">
        <v>8929</v>
      </c>
      <c r="M469" s="8" t="s">
        <v>8930</v>
      </c>
      <c r="N469" s="8" t="s">
        <v>8931</v>
      </c>
    </row>
    <row r="470" spans="1:14" x14ac:dyDescent="0.2">
      <c r="A470" s="37"/>
      <c r="B470" s="38"/>
      <c r="C470" s="39"/>
      <c r="D470" s="37"/>
      <c r="E470" s="37"/>
      <c r="F470" s="37"/>
      <c r="G470" s="37"/>
      <c r="H470" s="37"/>
      <c r="J470" s="8" t="s">
        <v>8908</v>
      </c>
      <c r="L470" s="8" t="s">
        <v>8909</v>
      </c>
      <c r="M470" s="8" t="s">
        <v>8910</v>
      </c>
      <c r="N470" s="8" t="s">
        <v>8911</v>
      </c>
    </row>
    <row r="471" spans="1:14" x14ac:dyDescent="0.2">
      <c r="J471" s="8" t="s">
        <v>10224</v>
      </c>
      <c r="L471" s="8" t="s">
        <v>9036</v>
      </c>
      <c r="M471" s="8" t="s">
        <v>9037</v>
      </c>
      <c r="N471" s="8" t="s">
        <v>9038</v>
      </c>
    </row>
    <row r="472" spans="1:14" x14ac:dyDescent="0.2">
      <c r="J472" s="8" t="s">
        <v>9039</v>
      </c>
      <c r="L472" s="8" t="s">
        <v>9040</v>
      </c>
      <c r="M472" s="8" t="s">
        <v>9041</v>
      </c>
      <c r="N472" s="8" t="s">
        <v>9042</v>
      </c>
    </row>
    <row r="473" spans="1:14" x14ac:dyDescent="0.2">
      <c r="A473"/>
      <c r="B473"/>
      <c r="C473"/>
      <c r="D473"/>
      <c r="E473"/>
      <c r="F473"/>
      <c r="G473"/>
      <c r="H473"/>
      <c r="I473"/>
      <c r="J473" s="8" t="s">
        <v>9043</v>
      </c>
      <c r="L473" s="8" t="s">
        <v>9044</v>
      </c>
      <c r="M473" s="8" t="s">
        <v>9045</v>
      </c>
      <c r="N473" s="8" t="s">
        <v>9046</v>
      </c>
    </row>
    <row r="474" spans="1:14" ht="23.25" x14ac:dyDescent="0.35">
      <c r="A474" s="82" t="s">
        <v>9740</v>
      </c>
      <c r="B474" s="82"/>
      <c r="C474" s="82"/>
      <c r="D474" s="79"/>
      <c r="E474" s="79"/>
      <c r="F474" s="80"/>
      <c r="G474" s="80"/>
      <c r="H474" s="81"/>
      <c r="I474" s="80"/>
      <c r="J474" s="8" t="s">
        <v>9047</v>
      </c>
      <c r="L474" s="8" t="s">
        <v>9048</v>
      </c>
      <c r="M474" s="8" t="s">
        <v>9049</v>
      </c>
      <c r="N474" s="8" t="s">
        <v>9050</v>
      </c>
    </row>
    <row r="475" spans="1:14" x14ac:dyDescent="0.2">
      <c r="A475"/>
      <c r="B475"/>
      <c r="C475"/>
      <c r="D475"/>
      <c r="E475"/>
      <c r="F475"/>
      <c r="G475"/>
      <c r="H475"/>
      <c r="I475"/>
      <c r="J475"/>
      <c r="K475"/>
      <c r="L475"/>
      <c r="M475"/>
      <c r="N475"/>
    </row>
    <row r="476" spans="1:14" x14ac:dyDescent="0.2">
      <c r="A476" s="40" t="s">
        <v>6524</v>
      </c>
      <c r="B476" s="40" t="s">
        <v>6525</v>
      </c>
      <c r="C476" s="40" t="s">
        <v>6526</v>
      </c>
      <c r="D476" s="40" t="s">
        <v>6527</v>
      </c>
      <c r="E476" s="40" t="s">
        <v>6528</v>
      </c>
      <c r="F476" s="41"/>
      <c r="G476" s="1" t="s">
        <v>9741</v>
      </c>
      <c r="H476"/>
      <c r="I476" s="42" t="s">
        <v>9742</v>
      </c>
      <c r="J476" s="43" t="s">
        <v>9043</v>
      </c>
      <c r="K476" s="43"/>
      <c r="L476" s="43" t="s">
        <v>9044</v>
      </c>
      <c r="M476" s="43" t="s">
        <v>9045</v>
      </c>
      <c r="N476" s="44" t="s">
        <v>9046</v>
      </c>
    </row>
    <row r="477" spans="1:14" ht="12.75" customHeight="1" x14ac:dyDescent="0.2">
      <c r="A477" s="45">
        <v>1</v>
      </c>
      <c r="B477" s="46" t="s">
        <v>8594</v>
      </c>
      <c r="C477" s="47">
        <v>1</v>
      </c>
      <c r="D477" s="48" t="s">
        <v>9743</v>
      </c>
      <c r="E477" s="49">
        <v>1</v>
      </c>
      <c r="F477" s="41"/>
      <c r="G477"/>
      <c r="H477"/>
      <c r="I477" s="50" t="s">
        <v>6761</v>
      </c>
      <c r="J477" s="51" t="s">
        <v>9047</v>
      </c>
      <c r="K477" s="89"/>
      <c r="L477" s="1" t="s">
        <v>9048</v>
      </c>
      <c r="M477" t="s">
        <v>9049</v>
      </c>
      <c r="N477" t="s">
        <v>9050</v>
      </c>
    </row>
    <row r="478" spans="1:14" x14ac:dyDescent="0.2">
      <c r="A478" s="52">
        <v>2</v>
      </c>
      <c r="B478" s="53" t="s">
        <v>8594</v>
      </c>
      <c r="C478" s="54">
        <v>1</v>
      </c>
      <c r="D478" s="55" t="s">
        <v>9744</v>
      </c>
      <c r="E478" s="56">
        <v>2</v>
      </c>
      <c r="F478" s="41"/>
      <c r="G478"/>
      <c r="H478"/>
      <c r="I478" s="42" t="s">
        <v>8854</v>
      </c>
      <c r="J478" s="44"/>
      <c r="K478" s="89"/>
      <c r="L478" s="1" t="s">
        <v>9745</v>
      </c>
      <c r="M478"/>
      <c r="N478"/>
    </row>
    <row r="479" spans="1:14" x14ac:dyDescent="0.2">
      <c r="A479" s="45">
        <v>3</v>
      </c>
      <c r="B479" s="46" t="s">
        <v>8594</v>
      </c>
      <c r="C479" s="47">
        <v>1</v>
      </c>
      <c r="D479" s="48" t="s">
        <v>10510</v>
      </c>
      <c r="E479" s="49">
        <v>3</v>
      </c>
      <c r="F479" s="41"/>
      <c r="G479"/>
      <c r="H479"/>
      <c r="I479" s="57" t="s">
        <v>9746</v>
      </c>
      <c r="J479" s="58" t="s">
        <v>6162</v>
      </c>
      <c r="K479" s="90"/>
      <c r="L479" s="1" t="s">
        <v>9747</v>
      </c>
      <c r="M479"/>
      <c r="N479"/>
    </row>
    <row r="480" spans="1:14" x14ac:dyDescent="0.2">
      <c r="A480" s="52">
        <v>4</v>
      </c>
      <c r="B480" s="53" t="s">
        <v>8594</v>
      </c>
      <c r="C480" s="54">
        <v>1</v>
      </c>
      <c r="D480" s="55" t="s">
        <v>9748</v>
      </c>
      <c r="E480" s="56">
        <v>4</v>
      </c>
      <c r="F480" s="41"/>
      <c r="G480"/>
      <c r="H480"/>
      <c r="I480" s="57" t="s">
        <v>9746</v>
      </c>
      <c r="J480" s="58" t="s">
        <v>9749</v>
      </c>
      <c r="K480" s="90"/>
      <c r="L480" s="1" t="s">
        <v>9750</v>
      </c>
      <c r="M480"/>
      <c r="N480"/>
    </row>
    <row r="481" spans="1:14" x14ac:dyDescent="0.2">
      <c r="A481" s="45">
        <v>5</v>
      </c>
      <c r="B481" s="46" t="s">
        <v>8594</v>
      </c>
      <c r="C481" s="47">
        <v>1</v>
      </c>
      <c r="D481" s="48" t="s">
        <v>9751</v>
      </c>
      <c r="E481" s="49">
        <v>5</v>
      </c>
      <c r="F481" s="41"/>
      <c r="G481"/>
      <c r="H481"/>
      <c r="I481"/>
      <c r="J481"/>
      <c r="K481"/>
      <c r="L481"/>
      <c r="M481"/>
      <c r="N481"/>
    </row>
    <row r="482" spans="1:14" x14ac:dyDescent="0.2">
      <c r="A482" s="52">
        <v>6</v>
      </c>
      <c r="B482" s="53" t="s">
        <v>8594</v>
      </c>
      <c r="C482" s="54">
        <v>1</v>
      </c>
      <c r="D482" s="55" t="s">
        <v>9752</v>
      </c>
      <c r="E482" s="56">
        <v>6</v>
      </c>
      <c r="F482" s="41"/>
      <c r="G482"/>
      <c r="H482"/>
      <c r="I482"/>
      <c r="J482"/>
      <c r="K482"/>
      <c r="L482"/>
      <c r="M482"/>
      <c r="N482"/>
    </row>
    <row r="483" spans="1:14" x14ac:dyDescent="0.2">
      <c r="A483" s="45">
        <v>7</v>
      </c>
      <c r="B483" s="46" t="s">
        <v>8594</v>
      </c>
      <c r="C483" s="47">
        <v>1</v>
      </c>
      <c r="D483" s="48" t="s">
        <v>9753</v>
      </c>
      <c r="E483" s="49">
        <v>7</v>
      </c>
      <c r="F483" s="41"/>
      <c r="G483"/>
      <c r="H483"/>
      <c r="I483"/>
      <c r="J483"/>
      <c r="K483"/>
      <c r="L483"/>
      <c r="M483"/>
      <c r="N483"/>
    </row>
    <row r="484" spans="1:14" x14ac:dyDescent="0.2">
      <c r="A484" s="52">
        <v>8</v>
      </c>
      <c r="B484" s="53" t="s">
        <v>10526</v>
      </c>
      <c r="C484" s="54">
        <v>2</v>
      </c>
      <c r="D484" s="55" t="s">
        <v>9754</v>
      </c>
      <c r="E484" s="56">
        <v>1</v>
      </c>
      <c r="F484" s="41"/>
      <c r="G484"/>
      <c r="H484"/>
      <c r="I484"/>
      <c r="J484"/>
      <c r="K484"/>
      <c r="L484"/>
      <c r="M484"/>
      <c r="N484"/>
    </row>
    <row r="485" spans="1:14" x14ac:dyDescent="0.2">
      <c r="A485" s="45">
        <v>9</v>
      </c>
      <c r="B485" s="46" t="s">
        <v>10526</v>
      </c>
      <c r="C485" s="47">
        <v>2</v>
      </c>
      <c r="D485" s="48" t="s">
        <v>9755</v>
      </c>
      <c r="E485" s="49">
        <v>2</v>
      </c>
      <c r="F485" s="41"/>
      <c r="G485"/>
      <c r="H485"/>
      <c r="I485"/>
      <c r="J485"/>
      <c r="K485"/>
      <c r="L485"/>
      <c r="M485"/>
      <c r="N485"/>
    </row>
    <row r="486" spans="1:14" x14ac:dyDescent="0.2">
      <c r="A486" s="52">
        <v>10</v>
      </c>
      <c r="B486" s="53" t="s">
        <v>10526</v>
      </c>
      <c r="C486" s="54">
        <v>2</v>
      </c>
      <c r="D486" s="55" t="s">
        <v>9756</v>
      </c>
      <c r="E486" s="56">
        <v>3</v>
      </c>
      <c r="F486" s="41"/>
      <c r="G486"/>
      <c r="H486"/>
      <c r="I486"/>
      <c r="J486"/>
      <c r="K486"/>
      <c r="L486"/>
      <c r="M486"/>
      <c r="N486"/>
    </row>
    <row r="487" spans="1:14" x14ac:dyDescent="0.2">
      <c r="A487" s="45">
        <v>11</v>
      </c>
      <c r="B487" s="46" t="s">
        <v>10526</v>
      </c>
      <c r="C487" s="47">
        <v>2</v>
      </c>
      <c r="D487" s="48" t="s">
        <v>9757</v>
      </c>
      <c r="E487" s="49">
        <v>4</v>
      </c>
      <c r="F487" s="41"/>
      <c r="G487"/>
      <c r="H487"/>
      <c r="I487"/>
      <c r="J487"/>
      <c r="K487"/>
      <c r="L487"/>
      <c r="M487"/>
      <c r="N487"/>
    </row>
    <row r="488" spans="1:14" x14ac:dyDescent="0.2">
      <c r="A488" s="52">
        <v>12</v>
      </c>
      <c r="B488" s="53" t="s">
        <v>10526</v>
      </c>
      <c r="C488" s="54">
        <v>2</v>
      </c>
      <c r="D488" s="55" t="s">
        <v>9758</v>
      </c>
      <c r="E488" s="56">
        <v>5</v>
      </c>
      <c r="F488" s="41"/>
      <c r="G488"/>
      <c r="H488"/>
      <c r="I488"/>
      <c r="J488"/>
      <c r="K488"/>
      <c r="L488"/>
      <c r="M488"/>
      <c r="N488"/>
    </row>
    <row r="489" spans="1:14" x14ac:dyDescent="0.2">
      <c r="A489" s="45">
        <v>13</v>
      </c>
      <c r="B489" s="46" t="s">
        <v>10526</v>
      </c>
      <c r="C489" s="47">
        <v>2</v>
      </c>
      <c r="D489" s="48" t="s">
        <v>9759</v>
      </c>
      <c r="E489" s="49">
        <v>6</v>
      </c>
      <c r="F489" s="41"/>
      <c r="G489"/>
      <c r="H489"/>
      <c r="I489"/>
      <c r="J489"/>
      <c r="K489"/>
      <c r="L489"/>
      <c r="M489"/>
      <c r="N489"/>
    </row>
    <row r="490" spans="1:14" x14ac:dyDescent="0.2">
      <c r="A490" s="52">
        <v>14</v>
      </c>
      <c r="B490" s="53" t="s">
        <v>10526</v>
      </c>
      <c r="C490" s="54">
        <v>2</v>
      </c>
      <c r="D490" s="55" t="s">
        <v>9760</v>
      </c>
      <c r="E490" s="56">
        <v>7</v>
      </c>
      <c r="F490" s="41"/>
      <c r="G490"/>
      <c r="H490"/>
      <c r="I490"/>
      <c r="J490"/>
      <c r="K490"/>
      <c r="L490"/>
      <c r="M490"/>
      <c r="N490"/>
    </row>
    <row r="491" spans="1:14" x14ac:dyDescent="0.2">
      <c r="A491" s="45">
        <v>15</v>
      </c>
      <c r="B491" s="46" t="s">
        <v>10526</v>
      </c>
      <c r="C491" s="47">
        <v>2</v>
      </c>
      <c r="D491" s="48" t="s">
        <v>9761</v>
      </c>
      <c r="E491" s="49">
        <v>8</v>
      </c>
      <c r="F491" s="41"/>
      <c r="G491"/>
      <c r="H491"/>
      <c r="I491"/>
      <c r="J491"/>
      <c r="K491"/>
      <c r="L491"/>
      <c r="M491"/>
      <c r="N491"/>
    </row>
    <row r="492" spans="1:14" x14ac:dyDescent="0.2">
      <c r="A492" s="52">
        <v>16</v>
      </c>
      <c r="B492" s="53" t="s">
        <v>10526</v>
      </c>
      <c r="C492" s="54">
        <v>2</v>
      </c>
      <c r="D492" s="55" t="s">
        <v>9762</v>
      </c>
      <c r="E492" s="56">
        <v>9</v>
      </c>
      <c r="F492" s="41"/>
      <c r="G492"/>
      <c r="H492"/>
      <c r="I492"/>
      <c r="J492"/>
      <c r="K492"/>
      <c r="L492"/>
      <c r="M492"/>
      <c r="N492"/>
    </row>
    <row r="493" spans="1:14" x14ac:dyDescent="0.2">
      <c r="A493" s="45">
        <v>17</v>
      </c>
      <c r="B493" s="46" t="s">
        <v>10526</v>
      </c>
      <c r="C493" s="47">
        <v>2</v>
      </c>
      <c r="D493" s="48" t="s">
        <v>9763</v>
      </c>
      <c r="E493" s="49">
        <v>10</v>
      </c>
      <c r="F493" s="41"/>
      <c r="G493"/>
      <c r="H493"/>
      <c r="I493"/>
      <c r="J493"/>
      <c r="K493"/>
      <c r="L493"/>
      <c r="M493"/>
      <c r="N493"/>
    </row>
    <row r="494" spans="1:14" x14ac:dyDescent="0.2">
      <c r="A494" s="52">
        <v>18</v>
      </c>
      <c r="B494" s="53" t="s">
        <v>10526</v>
      </c>
      <c r="C494" s="54">
        <v>2</v>
      </c>
      <c r="D494" s="55" t="s">
        <v>8552</v>
      </c>
      <c r="E494" s="56">
        <v>11</v>
      </c>
      <c r="F494" s="41"/>
      <c r="G494"/>
      <c r="H494"/>
      <c r="I494"/>
      <c r="J494"/>
      <c r="K494"/>
      <c r="L494"/>
      <c r="M494"/>
      <c r="N494"/>
    </row>
    <row r="495" spans="1:14" x14ac:dyDescent="0.2">
      <c r="A495" s="45">
        <v>19</v>
      </c>
      <c r="B495" s="46" t="s">
        <v>10526</v>
      </c>
      <c r="C495" s="47">
        <v>2</v>
      </c>
      <c r="D495" s="48" t="s">
        <v>383</v>
      </c>
      <c r="E495" s="49">
        <v>12</v>
      </c>
      <c r="F495" s="41"/>
      <c r="G495"/>
      <c r="H495"/>
      <c r="I495"/>
      <c r="J495"/>
      <c r="K495"/>
      <c r="L495"/>
      <c r="M495"/>
      <c r="N495"/>
    </row>
    <row r="496" spans="1:14" x14ac:dyDescent="0.2">
      <c r="A496" s="52">
        <v>20</v>
      </c>
      <c r="B496" s="53" t="s">
        <v>10526</v>
      </c>
      <c r="C496" s="54">
        <v>2</v>
      </c>
      <c r="D496" s="55" t="s">
        <v>9764</v>
      </c>
      <c r="E496" s="56">
        <v>13</v>
      </c>
      <c r="F496" s="41"/>
      <c r="G496"/>
      <c r="H496"/>
      <c r="I496"/>
      <c r="J496"/>
      <c r="K496"/>
      <c r="L496"/>
      <c r="M496"/>
      <c r="N496"/>
    </row>
    <row r="497" spans="1:14" x14ac:dyDescent="0.2">
      <c r="A497" s="45">
        <v>21</v>
      </c>
      <c r="B497" s="46" t="s">
        <v>10526</v>
      </c>
      <c r="C497" s="47">
        <v>2</v>
      </c>
      <c r="D497" s="48" t="s">
        <v>9765</v>
      </c>
      <c r="E497" s="49">
        <v>14</v>
      </c>
      <c r="F497" s="41"/>
      <c r="G497"/>
      <c r="H497"/>
      <c r="I497"/>
      <c r="J497"/>
      <c r="K497"/>
      <c r="L497"/>
      <c r="M497"/>
      <c r="N497"/>
    </row>
    <row r="498" spans="1:14" x14ac:dyDescent="0.2">
      <c r="A498" s="52">
        <v>22</v>
      </c>
      <c r="B498" s="53" t="s">
        <v>10526</v>
      </c>
      <c r="C498" s="54">
        <v>2</v>
      </c>
      <c r="D498" s="55" t="s">
        <v>9766</v>
      </c>
      <c r="E498" s="56">
        <v>15</v>
      </c>
      <c r="F498" s="41"/>
      <c r="G498"/>
      <c r="H498"/>
      <c r="I498"/>
      <c r="J498"/>
      <c r="K498"/>
      <c r="L498"/>
      <c r="M498"/>
      <c r="N498"/>
    </row>
    <row r="499" spans="1:14" x14ac:dyDescent="0.2">
      <c r="A499" s="45">
        <v>23</v>
      </c>
      <c r="B499" s="46" t="s">
        <v>10526</v>
      </c>
      <c r="C499" s="47">
        <v>2</v>
      </c>
      <c r="D499" s="48" t="s">
        <v>9767</v>
      </c>
      <c r="E499" s="49">
        <v>16</v>
      </c>
      <c r="F499" s="41"/>
      <c r="G499"/>
      <c r="H499"/>
      <c r="I499"/>
      <c r="J499"/>
      <c r="K499"/>
      <c r="L499"/>
      <c r="M499"/>
      <c r="N499"/>
    </row>
    <row r="500" spans="1:14" x14ac:dyDescent="0.2">
      <c r="A500" s="52">
        <v>24</v>
      </c>
      <c r="B500" s="53" t="s">
        <v>10526</v>
      </c>
      <c r="C500" s="54">
        <v>2</v>
      </c>
      <c r="D500" s="55" t="s">
        <v>9768</v>
      </c>
      <c r="E500" s="56">
        <v>17</v>
      </c>
      <c r="F500" s="41"/>
      <c r="G500"/>
      <c r="H500"/>
      <c r="I500"/>
      <c r="J500"/>
      <c r="K500"/>
      <c r="L500"/>
      <c r="M500"/>
      <c r="N500"/>
    </row>
    <row r="501" spans="1:14" x14ac:dyDescent="0.2">
      <c r="A501" s="45">
        <v>25</v>
      </c>
      <c r="B501" s="46" t="s">
        <v>10526</v>
      </c>
      <c r="C501" s="47">
        <v>2</v>
      </c>
      <c r="D501" s="48" t="s">
        <v>9642</v>
      </c>
      <c r="E501" s="49">
        <v>18</v>
      </c>
      <c r="F501" s="41"/>
      <c r="G501"/>
      <c r="H501"/>
      <c r="I501"/>
      <c r="J501"/>
      <c r="K501"/>
      <c r="L501"/>
      <c r="M501"/>
      <c r="N501"/>
    </row>
    <row r="502" spans="1:14" x14ac:dyDescent="0.2">
      <c r="A502" s="52">
        <v>26</v>
      </c>
      <c r="B502" s="53" t="s">
        <v>10526</v>
      </c>
      <c r="C502" s="54">
        <v>2</v>
      </c>
      <c r="D502" s="55" t="s">
        <v>9769</v>
      </c>
      <c r="E502" s="56">
        <v>19</v>
      </c>
      <c r="F502" s="41"/>
      <c r="G502"/>
      <c r="H502"/>
      <c r="I502"/>
      <c r="J502"/>
      <c r="K502"/>
      <c r="L502"/>
      <c r="M502"/>
      <c r="N502"/>
    </row>
    <row r="503" spans="1:14" x14ac:dyDescent="0.2">
      <c r="A503" s="45">
        <v>27</v>
      </c>
      <c r="B503" s="46" t="s">
        <v>10526</v>
      </c>
      <c r="C503" s="47">
        <v>2</v>
      </c>
      <c r="D503" s="48" t="s">
        <v>9770</v>
      </c>
      <c r="E503" s="49">
        <v>20</v>
      </c>
      <c r="F503" s="41"/>
      <c r="G503"/>
      <c r="H503"/>
      <c r="I503"/>
      <c r="J503"/>
      <c r="K503"/>
      <c r="L503"/>
      <c r="M503"/>
      <c r="N503"/>
    </row>
    <row r="504" spans="1:14" x14ac:dyDescent="0.2">
      <c r="A504" s="52">
        <v>28</v>
      </c>
      <c r="B504" s="53" t="s">
        <v>10526</v>
      </c>
      <c r="C504" s="54">
        <v>2</v>
      </c>
      <c r="D504" s="55" t="s">
        <v>9771</v>
      </c>
      <c r="E504" s="56">
        <v>21</v>
      </c>
      <c r="F504" s="41"/>
      <c r="G504"/>
      <c r="H504"/>
      <c r="I504"/>
      <c r="J504"/>
      <c r="K504"/>
      <c r="L504"/>
      <c r="M504"/>
      <c r="N504"/>
    </row>
    <row r="505" spans="1:14" x14ac:dyDescent="0.2">
      <c r="A505" s="45">
        <v>29</v>
      </c>
      <c r="B505" s="46" t="s">
        <v>10527</v>
      </c>
      <c r="C505" s="47">
        <v>3</v>
      </c>
      <c r="D505" s="48" t="s">
        <v>9772</v>
      </c>
      <c r="E505" s="49">
        <v>0</v>
      </c>
      <c r="F505" s="41"/>
      <c r="G505"/>
      <c r="H505"/>
      <c r="I505"/>
      <c r="J505"/>
      <c r="K505"/>
      <c r="L505"/>
      <c r="M505"/>
      <c r="N505"/>
    </row>
    <row r="506" spans="1:14" x14ac:dyDescent="0.2">
      <c r="A506" s="52">
        <v>30</v>
      </c>
      <c r="B506" s="53" t="s">
        <v>10528</v>
      </c>
      <c r="C506" s="54">
        <v>4</v>
      </c>
      <c r="D506" s="55" t="s">
        <v>9773</v>
      </c>
      <c r="E506" s="56">
        <v>0</v>
      </c>
      <c r="F506" s="41"/>
      <c r="G506"/>
      <c r="H506"/>
      <c r="I506"/>
      <c r="J506"/>
      <c r="K506"/>
      <c r="L506"/>
      <c r="M506"/>
      <c r="N506"/>
    </row>
    <row r="507" spans="1:14" x14ac:dyDescent="0.2">
      <c r="A507" s="45">
        <v>31</v>
      </c>
      <c r="B507" s="46" t="s">
        <v>10529</v>
      </c>
      <c r="C507" s="47">
        <v>5</v>
      </c>
      <c r="D507" s="48" t="s">
        <v>9774</v>
      </c>
      <c r="E507" s="49">
        <v>0</v>
      </c>
      <c r="F507" s="41"/>
      <c r="G507"/>
      <c r="H507"/>
      <c r="I507"/>
      <c r="J507"/>
      <c r="K507"/>
      <c r="L507"/>
      <c r="M507"/>
      <c r="N507"/>
    </row>
    <row r="508" spans="1:14" x14ac:dyDescent="0.2">
      <c r="A508" s="52">
        <v>32</v>
      </c>
      <c r="B508" s="53" t="s">
        <v>10530</v>
      </c>
      <c r="C508" s="54">
        <v>6</v>
      </c>
      <c r="D508" s="55" t="s">
        <v>9775</v>
      </c>
      <c r="E508" s="56">
        <v>1</v>
      </c>
      <c r="F508" s="41"/>
      <c r="G508"/>
      <c r="H508"/>
      <c r="I508"/>
      <c r="J508"/>
      <c r="K508"/>
      <c r="L508"/>
      <c r="M508"/>
      <c r="N508"/>
    </row>
    <row r="509" spans="1:14" x14ac:dyDescent="0.2">
      <c r="A509" s="45">
        <v>33</v>
      </c>
      <c r="B509" s="46" t="s">
        <v>10530</v>
      </c>
      <c r="C509" s="47">
        <v>6</v>
      </c>
      <c r="D509" s="48" t="s">
        <v>9776</v>
      </c>
      <c r="E509" s="49">
        <v>0</v>
      </c>
      <c r="F509" s="41"/>
      <c r="G509"/>
      <c r="H509"/>
      <c r="I509"/>
      <c r="J509"/>
      <c r="K509"/>
      <c r="L509"/>
      <c r="M509"/>
      <c r="N509"/>
    </row>
    <row r="510" spans="1:14" x14ac:dyDescent="0.2">
      <c r="A510" s="52">
        <v>34</v>
      </c>
      <c r="B510" s="53" t="s">
        <v>10530</v>
      </c>
      <c r="C510" s="54">
        <v>6</v>
      </c>
      <c r="D510" s="55" t="s">
        <v>9777</v>
      </c>
      <c r="E510" s="56">
        <v>2</v>
      </c>
      <c r="F510" s="41"/>
      <c r="G510"/>
      <c r="H510"/>
      <c r="I510"/>
      <c r="J510"/>
      <c r="K510"/>
      <c r="L510"/>
      <c r="M510"/>
      <c r="N510"/>
    </row>
    <row r="511" spans="1:14" x14ac:dyDescent="0.2">
      <c r="A511" s="45">
        <v>35</v>
      </c>
      <c r="B511" s="46" t="s">
        <v>10530</v>
      </c>
      <c r="C511" s="47">
        <v>6</v>
      </c>
      <c r="D511" s="48" t="s">
        <v>9778</v>
      </c>
      <c r="E511" s="49">
        <v>3</v>
      </c>
      <c r="F511" s="41"/>
      <c r="G511"/>
      <c r="H511"/>
      <c r="I511"/>
      <c r="J511"/>
      <c r="K511"/>
      <c r="L511"/>
      <c r="M511"/>
      <c r="N511"/>
    </row>
    <row r="512" spans="1:14" x14ac:dyDescent="0.2">
      <c r="A512" s="52">
        <v>36</v>
      </c>
      <c r="B512" s="53" t="s">
        <v>10530</v>
      </c>
      <c r="C512" s="54">
        <v>6</v>
      </c>
      <c r="D512" s="55" t="s">
        <v>153</v>
      </c>
      <c r="E512" s="56">
        <v>4</v>
      </c>
      <c r="F512" s="41"/>
      <c r="G512"/>
      <c r="H512"/>
      <c r="I512"/>
      <c r="J512"/>
      <c r="K512"/>
      <c r="L512"/>
      <c r="M512"/>
      <c r="N512"/>
    </row>
    <row r="513" spans="1:14" x14ac:dyDescent="0.2">
      <c r="A513" s="45">
        <v>37</v>
      </c>
      <c r="B513" s="46" t="s">
        <v>10530</v>
      </c>
      <c r="C513" s="47">
        <v>6</v>
      </c>
      <c r="D513" s="48" t="s">
        <v>9779</v>
      </c>
      <c r="E513" s="49">
        <v>5</v>
      </c>
      <c r="F513" s="41"/>
      <c r="G513"/>
      <c r="H513"/>
      <c r="I513"/>
      <c r="J513"/>
      <c r="K513"/>
      <c r="L513"/>
      <c r="M513"/>
      <c r="N513"/>
    </row>
    <row r="514" spans="1:14" x14ac:dyDescent="0.2">
      <c r="A514" s="52">
        <v>38</v>
      </c>
      <c r="B514" s="53" t="s">
        <v>10530</v>
      </c>
      <c r="C514" s="54">
        <v>6</v>
      </c>
      <c r="D514" s="55" t="s">
        <v>9780</v>
      </c>
      <c r="E514" s="56">
        <v>6</v>
      </c>
      <c r="F514" s="41"/>
      <c r="G514"/>
      <c r="H514"/>
      <c r="I514"/>
      <c r="J514"/>
      <c r="K514"/>
      <c r="L514"/>
      <c r="M514"/>
      <c r="N514"/>
    </row>
    <row r="515" spans="1:14" x14ac:dyDescent="0.2">
      <c r="A515" s="45">
        <v>39</v>
      </c>
      <c r="B515" s="46" t="s">
        <v>10530</v>
      </c>
      <c r="C515" s="47">
        <v>6</v>
      </c>
      <c r="D515" s="48" t="s">
        <v>9781</v>
      </c>
      <c r="E515" s="49">
        <v>7</v>
      </c>
      <c r="F515" s="41"/>
      <c r="G515"/>
      <c r="H515"/>
      <c r="I515"/>
      <c r="J515"/>
      <c r="K515"/>
      <c r="L515"/>
      <c r="M515"/>
      <c r="N515"/>
    </row>
    <row r="516" spans="1:14" x14ac:dyDescent="0.2">
      <c r="A516" s="52">
        <v>40</v>
      </c>
      <c r="B516" s="53" t="s">
        <v>10530</v>
      </c>
      <c r="C516" s="54">
        <v>6</v>
      </c>
      <c r="D516" s="55" t="s">
        <v>9782</v>
      </c>
      <c r="E516" s="56">
        <v>8</v>
      </c>
      <c r="F516" s="41"/>
      <c r="G516"/>
      <c r="H516"/>
      <c r="I516"/>
      <c r="J516"/>
      <c r="K516"/>
      <c r="L516"/>
      <c r="M516"/>
      <c r="N516"/>
    </row>
    <row r="517" spans="1:14" x14ac:dyDescent="0.2">
      <c r="A517" s="45">
        <v>41</v>
      </c>
      <c r="B517" s="46" t="s">
        <v>10530</v>
      </c>
      <c r="C517" s="47">
        <v>6</v>
      </c>
      <c r="D517" s="48" t="s">
        <v>9783</v>
      </c>
      <c r="E517" s="49">
        <v>9</v>
      </c>
      <c r="F517" s="41"/>
      <c r="G517"/>
      <c r="H517"/>
      <c r="I517"/>
      <c r="J517"/>
      <c r="K517"/>
      <c r="L517"/>
      <c r="M517"/>
      <c r="N517"/>
    </row>
    <row r="518" spans="1:14" x14ac:dyDescent="0.2">
      <c r="A518" s="52">
        <v>42</v>
      </c>
      <c r="B518" s="53" t="s">
        <v>10530</v>
      </c>
      <c r="C518" s="54">
        <v>6</v>
      </c>
      <c r="D518" s="55" t="s">
        <v>214</v>
      </c>
      <c r="E518" s="56">
        <v>10</v>
      </c>
      <c r="F518" s="41"/>
      <c r="G518"/>
      <c r="H518"/>
      <c r="I518"/>
      <c r="J518"/>
      <c r="K518"/>
      <c r="L518"/>
      <c r="M518"/>
      <c r="N518"/>
    </row>
    <row r="519" spans="1:14" x14ac:dyDescent="0.2">
      <c r="A519" s="45">
        <v>43</v>
      </c>
      <c r="B519" s="46" t="s">
        <v>10531</v>
      </c>
      <c r="C519" s="47">
        <v>7</v>
      </c>
      <c r="D519" s="48" t="s">
        <v>9784</v>
      </c>
      <c r="E519" s="49">
        <v>1</v>
      </c>
      <c r="F519" s="41"/>
      <c r="G519"/>
      <c r="H519"/>
      <c r="I519"/>
      <c r="J519"/>
      <c r="K519"/>
      <c r="L519"/>
      <c r="M519"/>
      <c r="N519"/>
    </row>
    <row r="520" spans="1:14" x14ac:dyDescent="0.2">
      <c r="A520" s="52">
        <v>44</v>
      </c>
      <c r="B520" s="53" t="s">
        <v>10531</v>
      </c>
      <c r="C520" s="54">
        <v>7</v>
      </c>
      <c r="D520" s="55" t="s">
        <v>9785</v>
      </c>
      <c r="E520" s="56">
        <v>2</v>
      </c>
      <c r="F520" s="41"/>
      <c r="G520"/>
      <c r="H520"/>
      <c r="I520"/>
      <c r="J520"/>
      <c r="K520"/>
      <c r="L520"/>
      <c r="M520"/>
      <c r="N520"/>
    </row>
    <row r="521" spans="1:14" x14ac:dyDescent="0.2">
      <c r="A521" s="45">
        <v>45</v>
      </c>
      <c r="B521" s="46" t="s">
        <v>10531</v>
      </c>
      <c r="C521" s="47">
        <v>7</v>
      </c>
      <c r="D521" s="48" t="s">
        <v>9786</v>
      </c>
      <c r="E521" s="49">
        <v>0</v>
      </c>
      <c r="F521" s="41"/>
      <c r="G521"/>
      <c r="H521"/>
      <c r="I521"/>
      <c r="J521"/>
      <c r="K521"/>
      <c r="L521"/>
      <c r="M521"/>
      <c r="N521"/>
    </row>
    <row r="522" spans="1:14" x14ac:dyDescent="0.2">
      <c r="A522" s="52">
        <v>46</v>
      </c>
      <c r="B522" s="53" t="s">
        <v>10531</v>
      </c>
      <c r="C522" s="54">
        <v>7</v>
      </c>
      <c r="D522" s="55" t="s">
        <v>9787</v>
      </c>
      <c r="E522" s="56">
        <v>3</v>
      </c>
      <c r="F522" s="41"/>
      <c r="G522"/>
      <c r="H522"/>
      <c r="I522"/>
      <c r="J522"/>
      <c r="K522"/>
      <c r="L522"/>
      <c r="M522"/>
      <c r="N522"/>
    </row>
    <row r="523" spans="1:14" x14ac:dyDescent="0.2">
      <c r="A523" s="45">
        <v>47</v>
      </c>
      <c r="B523" s="46" t="s">
        <v>10531</v>
      </c>
      <c r="C523" s="47">
        <v>7</v>
      </c>
      <c r="D523" s="48" t="s">
        <v>9788</v>
      </c>
      <c r="E523" s="49">
        <v>4</v>
      </c>
      <c r="F523" s="41"/>
      <c r="G523"/>
      <c r="H523"/>
      <c r="I523"/>
      <c r="J523"/>
      <c r="K523"/>
      <c r="L523"/>
      <c r="M523"/>
      <c r="N523"/>
    </row>
    <row r="524" spans="1:14" x14ac:dyDescent="0.2">
      <c r="A524" s="52">
        <v>48</v>
      </c>
      <c r="B524" s="53" t="s">
        <v>10531</v>
      </c>
      <c r="C524" s="54">
        <v>7</v>
      </c>
      <c r="D524" s="55" t="s">
        <v>9789</v>
      </c>
      <c r="E524" s="56">
        <v>5</v>
      </c>
      <c r="F524" s="41"/>
      <c r="G524"/>
      <c r="H524"/>
      <c r="I524"/>
      <c r="J524"/>
      <c r="K524"/>
      <c r="L524"/>
      <c r="M524"/>
      <c r="N524"/>
    </row>
    <row r="525" spans="1:14" x14ac:dyDescent="0.2">
      <c r="A525" s="45">
        <v>49</v>
      </c>
      <c r="B525" s="46" t="s">
        <v>10531</v>
      </c>
      <c r="C525" s="47">
        <v>7</v>
      </c>
      <c r="D525" s="48" t="s">
        <v>9790</v>
      </c>
      <c r="E525" s="49">
        <v>6</v>
      </c>
      <c r="F525" s="41"/>
      <c r="G525"/>
      <c r="H525"/>
      <c r="I525"/>
      <c r="J525"/>
      <c r="K525"/>
      <c r="L525"/>
      <c r="M525"/>
      <c r="N525"/>
    </row>
    <row r="526" spans="1:14" x14ac:dyDescent="0.2">
      <c r="A526" s="52">
        <v>50</v>
      </c>
      <c r="B526" s="53" t="s">
        <v>10531</v>
      </c>
      <c r="C526" s="54">
        <v>7</v>
      </c>
      <c r="D526" s="55" t="s">
        <v>9791</v>
      </c>
      <c r="E526" s="56">
        <v>7</v>
      </c>
      <c r="F526" s="41"/>
      <c r="G526"/>
      <c r="H526"/>
      <c r="I526"/>
      <c r="J526"/>
      <c r="K526"/>
      <c r="L526"/>
      <c r="M526"/>
      <c r="N526"/>
    </row>
    <row r="527" spans="1:14" x14ac:dyDescent="0.2">
      <c r="A527" s="45">
        <v>51</v>
      </c>
      <c r="B527" s="46" t="s">
        <v>10531</v>
      </c>
      <c r="C527" s="47">
        <v>7</v>
      </c>
      <c r="D527" s="48" t="s">
        <v>9792</v>
      </c>
      <c r="E527" s="49">
        <v>8</v>
      </c>
      <c r="F527" s="41"/>
      <c r="G527"/>
      <c r="H527"/>
      <c r="I527"/>
      <c r="J527"/>
      <c r="K527"/>
      <c r="L527"/>
      <c r="M527"/>
      <c r="N527"/>
    </row>
    <row r="528" spans="1:14" x14ac:dyDescent="0.2">
      <c r="A528" s="52">
        <v>52</v>
      </c>
      <c r="B528" s="53" t="s">
        <v>10532</v>
      </c>
      <c r="C528" s="54">
        <v>8</v>
      </c>
      <c r="D528" s="55" t="s">
        <v>9793</v>
      </c>
      <c r="E528" s="56">
        <v>1</v>
      </c>
      <c r="F528" s="41"/>
      <c r="G528"/>
      <c r="H528"/>
      <c r="I528"/>
      <c r="J528"/>
      <c r="K528"/>
      <c r="L528"/>
      <c r="M528"/>
      <c r="N528"/>
    </row>
    <row r="529" spans="1:14" x14ac:dyDescent="0.2">
      <c r="A529" s="45">
        <v>53</v>
      </c>
      <c r="B529" s="46" t="s">
        <v>10532</v>
      </c>
      <c r="C529" s="47">
        <v>8</v>
      </c>
      <c r="D529" s="48" t="s">
        <v>9794</v>
      </c>
      <c r="E529" s="49">
        <v>2</v>
      </c>
      <c r="F529" s="41"/>
      <c r="G529"/>
      <c r="H529"/>
      <c r="I529"/>
      <c r="J529"/>
      <c r="K529"/>
      <c r="L529"/>
      <c r="M529"/>
      <c r="N529"/>
    </row>
    <row r="530" spans="1:14" x14ac:dyDescent="0.2">
      <c r="A530" s="52">
        <v>54</v>
      </c>
      <c r="B530" s="53" t="s">
        <v>10532</v>
      </c>
      <c r="C530" s="54">
        <v>8</v>
      </c>
      <c r="D530" s="55" t="s">
        <v>9795</v>
      </c>
      <c r="E530" s="56">
        <v>0</v>
      </c>
      <c r="F530" s="41"/>
      <c r="G530"/>
      <c r="H530"/>
      <c r="I530"/>
      <c r="J530"/>
      <c r="K530"/>
      <c r="L530"/>
      <c r="M530"/>
      <c r="N530"/>
    </row>
    <row r="531" spans="1:14" x14ac:dyDescent="0.2">
      <c r="A531" s="45">
        <v>55</v>
      </c>
      <c r="B531" s="46" t="s">
        <v>10532</v>
      </c>
      <c r="C531" s="47">
        <v>8</v>
      </c>
      <c r="D531" s="48" t="s">
        <v>9796</v>
      </c>
      <c r="E531" s="49">
        <v>3</v>
      </c>
      <c r="F531" s="41"/>
      <c r="G531"/>
      <c r="H531"/>
      <c r="I531"/>
      <c r="J531"/>
      <c r="K531"/>
      <c r="L531"/>
      <c r="M531"/>
      <c r="N531"/>
    </row>
    <row r="532" spans="1:14" x14ac:dyDescent="0.2">
      <c r="A532" s="52">
        <v>56</v>
      </c>
      <c r="B532" s="53" t="s">
        <v>10532</v>
      </c>
      <c r="C532" s="54">
        <v>8</v>
      </c>
      <c r="D532" s="55" t="s">
        <v>9797</v>
      </c>
      <c r="E532" s="56">
        <v>4</v>
      </c>
      <c r="F532" s="41"/>
      <c r="G532"/>
      <c r="H532"/>
      <c r="I532"/>
      <c r="J532"/>
      <c r="K532"/>
      <c r="L532"/>
      <c r="M532"/>
      <c r="N532"/>
    </row>
    <row r="533" spans="1:14" x14ac:dyDescent="0.2">
      <c r="A533" s="45">
        <v>57</v>
      </c>
      <c r="B533" s="46" t="s">
        <v>10532</v>
      </c>
      <c r="C533" s="47">
        <v>8</v>
      </c>
      <c r="D533" s="48" t="s">
        <v>9798</v>
      </c>
      <c r="E533" s="49">
        <v>5</v>
      </c>
      <c r="F533" s="41"/>
      <c r="G533"/>
      <c r="H533"/>
      <c r="I533"/>
      <c r="J533"/>
      <c r="K533"/>
      <c r="L533"/>
      <c r="M533"/>
      <c r="N533"/>
    </row>
    <row r="534" spans="1:14" x14ac:dyDescent="0.2">
      <c r="A534" s="52">
        <v>58</v>
      </c>
      <c r="B534" s="53" t="s">
        <v>10532</v>
      </c>
      <c r="C534" s="54">
        <v>8</v>
      </c>
      <c r="D534" s="55" t="s">
        <v>9799</v>
      </c>
      <c r="E534" s="56">
        <v>6</v>
      </c>
      <c r="F534" s="41"/>
      <c r="G534"/>
      <c r="H534"/>
      <c r="I534"/>
      <c r="J534"/>
      <c r="K534"/>
      <c r="L534"/>
      <c r="M534"/>
      <c r="N534"/>
    </row>
    <row r="535" spans="1:14" x14ac:dyDescent="0.2">
      <c r="A535" s="45">
        <v>59</v>
      </c>
      <c r="B535" s="46" t="s">
        <v>10532</v>
      </c>
      <c r="C535" s="47">
        <v>8</v>
      </c>
      <c r="D535" s="48" t="s">
        <v>3192</v>
      </c>
      <c r="E535" s="49">
        <v>7</v>
      </c>
      <c r="F535" s="41"/>
      <c r="G535"/>
      <c r="H535"/>
      <c r="I535"/>
      <c r="J535"/>
      <c r="K535"/>
      <c r="L535"/>
      <c r="M535"/>
      <c r="N535"/>
    </row>
    <row r="536" spans="1:14" x14ac:dyDescent="0.2">
      <c r="A536" s="52">
        <v>60</v>
      </c>
      <c r="B536" s="53" t="s">
        <v>10533</v>
      </c>
      <c r="C536" s="54">
        <v>9</v>
      </c>
      <c r="D536" s="55" t="s">
        <v>10511</v>
      </c>
      <c r="E536" s="56">
        <v>0</v>
      </c>
      <c r="F536" s="41"/>
      <c r="G536"/>
      <c r="H536"/>
      <c r="I536"/>
      <c r="J536"/>
      <c r="K536"/>
      <c r="L536"/>
      <c r="M536"/>
      <c r="N536"/>
    </row>
    <row r="537" spans="1:14" x14ac:dyDescent="0.2">
      <c r="A537" s="45">
        <v>61</v>
      </c>
      <c r="B537" s="46" t="s">
        <v>10533</v>
      </c>
      <c r="C537" s="47">
        <v>9</v>
      </c>
      <c r="D537" s="48" t="s">
        <v>9800</v>
      </c>
      <c r="E537" s="49">
        <v>1</v>
      </c>
      <c r="F537" s="41"/>
      <c r="G537"/>
      <c r="H537"/>
      <c r="I537"/>
      <c r="J537"/>
      <c r="K537"/>
      <c r="L537"/>
      <c r="M537"/>
      <c r="N537"/>
    </row>
    <row r="538" spans="1:14" x14ac:dyDescent="0.2">
      <c r="A538" s="52">
        <v>62</v>
      </c>
      <c r="B538" s="53" t="s">
        <v>10533</v>
      </c>
      <c r="C538" s="54">
        <v>9</v>
      </c>
      <c r="D538" s="55" t="s">
        <v>9801</v>
      </c>
      <c r="E538" s="56">
        <v>2</v>
      </c>
      <c r="F538" s="41"/>
      <c r="G538"/>
      <c r="H538"/>
      <c r="I538"/>
      <c r="J538"/>
      <c r="K538"/>
      <c r="L538"/>
      <c r="M538"/>
      <c r="N538"/>
    </row>
    <row r="539" spans="1:14" x14ac:dyDescent="0.2">
      <c r="A539" s="45">
        <v>63</v>
      </c>
      <c r="B539" s="46" t="s">
        <v>10533</v>
      </c>
      <c r="C539" s="47">
        <v>9</v>
      </c>
      <c r="D539" s="48" t="s">
        <v>9802</v>
      </c>
      <c r="E539" s="49">
        <v>3</v>
      </c>
      <c r="F539" s="41"/>
      <c r="G539"/>
      <c r="H539"/>
      <c r="I539"/>
      <c r="J539"/>
      <c r="K539"/>
      <c r="L539"/>
      <c r="M539"/>
      <c r="N539"/>
    </row>
    <row r="540" spans="1:14" x14ac:dyDescent="0.2">
      <c r="A540" s="52">
        <v>64</v>
      </c>
      <c r="B540" s="53" t="s">
        <v>10533</v>
      </c>
      <c r="C540" s="54">
        <v>9</v>
      </c>
      <c r="D540" s="55" t="s">
        <v>9803</v>
      </c>
      <c r="E540" s="56">
        <v>4</v>
      </c>
      <c r="F540" s="41"/>
      <c r="G540"/>
      <c r="H540"/>
      <c r="I540"/>
      <c r="J540"/>
      <c r="K540"/>
      <c r="L540"/>
      <c r="M540"/>
      <c r="N540"/>
    </row>
    <row r="541" spans="1:14" x14ac:dyDescent="0.2">
      <c r="A541" s="45">
        <v>65</v>
      </c>
      <c r="B541" s="46" t="s">
        <v>10533</v>
      </c>
      <c r="C541" s="47">
        <v>9</v>
      </c>
      <c r="D541" s="48" t="s">
        <v>8582</v>
      </c>
      <c r="E541" s="49">
        <v>5</v>
      </c>
      <c r="F541" s="41"/>
      <c r="G541"/>
      <c r="H541"/>
      <c r="I541"/>
      <c r="J541"/>
      <c r="K541"/>
      <c r="L541"/>
      <c r="M541"/>
      <c r="N541"/>
    </row>
    <row r="542" spans="1:14" x14ac:dyDescent="0.2">
      <c r="A542" s="52">
        <v>66</v>
      </c>
      <c r="B542" s="53" t="s">
        <v>10533</v>
      </c>
      <c r="C542" s="54">
        <v>9</v>
      </c>
      <c r="D542" s="55" t="s">
        <v>9804</v>
      </c>
      <c r="E542" s="56">
        <v>6</v>
      </c>
      <c r="F542" s="41"/>
      <c r="G542"/>
      <c r="H542"/>
      <c r="I542"/>
      <c r="J542"/>
      <c r="K542"/>
      <c r="L542"/>
      <c r="M542"/>
      <c r="N542"/>
    </row>
    <row r="543" spans="1:14" x14ac:dyDescent="0.2">
      <c r="A543" s="45">
        <v>67</v>
      </c>
      <c r="B543" s="46" t="s">
        <v>10533</v>
      </c>
      <c r="C543" s="47">
        <v>9</v>
      </c>
      <c r="D543" s="48" t="s">
        <v>9805</v>
      </c>
      <c r="E543" s="49">
        <v>7</v>
      </c>
      <c r="F543" s="41"/>
      <c r="G543"/>
      <c r="H543"/>
      <c r="I543"/>
      <c r="J543"/>
      <c r="K543"/>
      <c r="L543"/>
      <c r="M543"/>
      <c r="N543"/>
    </row>
    <row r="544" spans="1:14" x14ac:dyDescent="0.2">
      <c r="A544" s="52">
        <v>68</v>
      </c>
      <c r="B544" s="53" t="s">
        <v>10533</v>
      </c>
      <c r="C544" s="54">
        <v>9</v>
      </c>
      <c r="D544" s="55" t="s">
        <v>9806</v>
      </c>
      <c r="E544" s="56">
        <v>8</v>
      </c>
      <c r="F544" s="41"/>
      <c r="G544"/>
      <c r="H544"/>
      <c r="I544"/>
      <c r="J544"/>
      <c r="K544"/>
      <c r="L544"/>
      <c r="M544"/>
      <c r="N544"/>
    </row>
    <row r="545" spans="1:14" x14ac:dyDescent="0.2">
      <c r="A545" s="45">
        <v>69</v>
      </c>
      <c r="B545" s="46" t="s">
        <v>10533</v>
      </c>
      <c r="C545" s="47">
        <v>9</v>
      </c>
      <c r="D545" s="48" t="s">
        <v>9807</v>
      </c>
      <c r="E545" s="49">
        <v>9</v>
      </c>
      <c r="F545" s="41"/>
      <c r="G545"/>
      <c r="H545"/>
      <c r="I545"/>
      <c r="J545"/>
      <c r="K545"/>
      <c r="L545"/>
      <c r="M545"/>
      <c r="N545"/>
    </row>
    <row r="546" spans="1:14" x14ac:dyDescent="0.2">
      <c r="A546" s="52">
        <v>70</v>
      </c>
      <c r="B546" s="53" t="s">
        <v>10534</v>
      </c>
      <c r="C546" s="54">
        <v>10</v>
      </c>
      <c r="D546" s="55" t="s">
        <v>9808</v>
      </c>
      <c r="E546" s="56">
        <v>1</v>
      </c>
      <c r="F546" s="41"/>
      <c r="G546"/>
      <c r="H546"/>
      <c r="I546"/>
      <c r="J546"/>
      <c r="K546"/>
      <c r="L546"/>
      <c r="M546"/>
      <c r="N546"/>
    </row>
    <row r="547" spans="1:14" x14ac:dyDescent="0.2">
      <c r="A547" s="45">
        <v>71</v>
      </c>
      <c r="B547" s="46" t="s">
        <v>10534</v>
      </c>
      <c r="C547" s="47">
        <v>10</v>
      </c>
      <c r="D547" s="48" t="s">
        <v>9809</v>
      </c>
      <c r="E547" s="49">
        <v>2</v>
      </c>
      <c r="F547" s="41"/>
      <c r="G547"/>
      <c r="H547"/>
      <c r="I547"/>
      <c r="J547"/>
      <c r="K547"/>
      <c r="L547"/>
      <c r="M547"/>
      <c r="N547"/>
    </row>
    <row r="548" spans="1:14" x14ac:dyDescent="0.2">
      <c r="A548" s="52">
        <v>72</v>
      </c>
      <c r="B548" s="53" t="s">
        <v>10534</v>
      </c>
      <c r="C548" s="54">
        <v>10</v>
      </c>
      <c r="D548" s="55" t="s">
        <v>9810</v>
      </c>
      <c r="E548" s="56">
        <v>0</v>
      </c>
      <c r="F548" s="41"/>
      <c r="G548"/>
      <c r="H548"/>
      <c r="I548"/>
      <c r="J548"/>
      <c r="K548"/>
      <c r="L548"/>
      <c r="M548"/>
      <c r="N548"/>
    </row>
    <row r="549" spans="1:14" x14ac:dyDescent="0.2">
      <c r="A549" s="45">
        <v>73</v>
      </c>
      <c r="B549" s="46" t="s">
        <v>10534</v>
      </c>
      <c r="C549" s="47">
        <v>10</v>
      </c>
      <c r="D549" s="48" t="s">
        <v>9811</v>
      </c>
      <c r="E549" s="49">
        <v>3</v>
      </c>
      <c r="F549" s="41"/>
      <c r="G549"/>
      <c r="H549"/>
      <c r="I549"/>
      <c r="J549"/>
      <c r="K549"/>
      <c r="L549"/>
      <c r="M549"/>
      <c r="N549"/>
    </row>
    <row r="550" spans="1:14" x14ac:dyDescent="0.2">
      <c r="A550" s="52">
        <v>74</v>
      </c>
      <c r="B550" s="53" t="s">
        <v>10534</v>
      </c>
      <c r="C550" s="54">
        <v>10</v>
      </c>
      <c r="D550" s="55" t="s">
        <v>8583</v>
      </c>
      <c r="E550" s="56">
        <v>4</v>
      </c>
      <c r="F550" s="41"/>
      <c r="G550"/>
      <c r="H550"/>
      <c r="I550"/>
      <c r="J550"/>
      <c r="K550"/>
      <c r="L550"/>
      <c r="M550"/>
      <c r="N550"/>
    </row>
    <row r="551" spans="1:14" x14ac:dyDescent="0.2">
      <c r="A551" s="45">
        <v>75</v>
      </c>
      <c r="B551" s="46" t="s">
        <v>10534</v>
      </c>
      <c r="C551" s="47">
        <v>10</v>
      </c>
      <c r="D551" s="48" t="s">
        <v>9812</v>
      </c>
      <c r="E551" s="49">
        <v>5</v>
      </c>
      <c r="F551" s="41"/>
      <c r="G551"/>
      <c r="H551"/>
      <c r="I551"/>
      <c r="J551"/>
      <c r="K551"/>
      <c r="L551"/>
      <c r="M551"/>
      <c r="N551"/>
    </row>
    <row r="552" spans="1:14" x14ac:dyDescent="0.2">
      <c r="A552" s="52">
        <v>76</v>
      </c>
      <c r="B552" s="53" t="s">
        <v>10534</v>
      </c>
      <c r="C552" s="54">
        <v>10</v>
      </c>
      <c r="D552" s="55" t="s">
        <v>9813</v>
      </c>
      <c r="E552" s="56">
        <v>6</v>
      </c>
      <c r="F552" s="41"/>
      <c r="G552"/>
      <c r="H552"/>
      <c r="I552"/>
      <c r="J552"/>
      <c r="K552"/>
      <c r="L552"/>
      <c r="M552"/>
      <c r="N552"/>
    </row>
    <row r="553" spans="1:14" x14ac:dyDescent="0.2">
      <c r="A553" s="45">
        <v>77</v>
      </c>
      <c r="B553" s="46" t="s">
        <v>10535</v>
      </c>
      <c r="C553" s="47">
        <v>11</v>
      </c>
      <c r="D553" s="48" t="s">
        <v>7651</v>
      </c>
      <c r="E553" s="49">
        <v>0</v>
      </c>
      <c r="F553" s="41"/>
      <c r="G553"/>
      <c r="H553"/>
      <c r="I553"/>
      <c r="J553"/>
      <c r="K553"/>
      <c r="L553"/>
      <c r="M553"/>
      <c r="N553"/>
    </row>
    <row r="554" spans="1:14" x14ac:dyDescent="0.2">
      <c r="A554" s="52">
        <v>78</v>
      </c>
      <c r="B554" s="53" t="s">
        <v>10535</v>
      </c>
      <c r="C554" s="54">
        <v>11</v>
      </c>
      <c r="D554" s="55" t="s">
        <v>9814</v>
      </c>
      <c r="E554" s="56">
        <v>1</v>
      </c>
      <c r="F554" s="41"/>
      <c r="G554"/>
      <c r="H554"/>
      <c r="I554"/>
      <c r="J554"/>
      <c r="K554"/>
      <c r="L554"/>
      <c r="M554"/>
      <c r="N554"/>
    </row>
    <row r="555" spans="1:14" x14ac:dyDescent="0.2">
      <c r="A555" s="45">
        <v>79</v>
      </c>
      <c r="B555" s="46" t="s">
        <v>10535</v>
      </c>
      <c r="C555" s="47">
        <v>11</v>
      </c>
      <c r="D555" s="48" t="s">
        <v>753</v>
      </c>
      <c r="E555" s="49">
        <v>2</v>
      </c>
      <c r="F555" s="41"/>
      <c r="G555"/>
      <c r="H555"/>
      <c r="I555"/>
      <c r="J555"/>
      <c r="K555"/>
      <c r="L555"/>
      <c r="M555"/>
      <c r="N555"/>
    </row>
    <row r="556" spans="1:14" x14ac:dyDescent="0.2">
      <c r="A556" s="52">
        <v>80</v>
      </c>
      <c r="B556" s="53" t="s">
        <v>10535</v>
      </c>
      <c r="C556" s="54">
        <v>11</v>
      </c>
      <c r="D556" s="55" t="s">
        <v>9815</v>
      </c>
      <c r="E556" s="56">
        <v>3</v>
      </c>
      <c r="F556" s="41"/>
      <c r="G556"/>
      <c r="H556"/>
      <c r="I556"/>
      <c r="J556"/>
      <c r="K556"/>
      <c r="L556"/>
      <c r="M556"/>
      <c r="N556"/>
    </row>
    <row r="557" spans="1:14" x14ac:dyDescent="0.2">
      <c r="A557" s="45">
        <v>81</v>
      </c>
      <c r="B557" s="46" t="s">
        <v>10535</v>
      </c>
      <c r="C557" s="47">
        <v>11</v>
      </c>
      <c r="D557" s="48" t="s">
        <v>9816</v>
      </c>
      <c r="E557" s="49">
        <v>4</v>
      </c>
      <c r="F557" s="41"/>
      <c r="G557"/>
      <c r="H557"/>
      <c r="I557"/>
      <c r="J557"/>
      <c r="K557"/>
      <c r="L557"/>
      <c r="M557"/>
      <c r="N557"/>
    </row>
    <row r="558" spans="1:14" x14ac:dyDescent="0.2">
      <c r="A558" s="52">
        <v>82</v>
      </c>
      <c r="B558" s="53" t="s">
        <v>10535</v>
      </c>
      <c r="C558" s="54">
        <v>11</v>
      </c>
      <c r="D558" s="55" t="s">
        <v>9817</v>
      </c>
      <c r="E558" s="56">
        <v>5</v>
      </c>
      <c r="F558" s="41"/>
      <c r="G558"/>
      <c r="H558"/>
      <c r="I558"/>
      <c r="J558"/>
      <c r="K558"/>
      <c r="L558"/>
      <c r="M558"/>
      <c r="N558"/>
    </row>
    <row r="559" spans="1:14" x14ac:dyDescent="0.2">
      <c r="A559" s="45">
        <v>83</v>
      </c>
      <c r="B559" s="46" t="s">
        <v>10535</v>
      </c>
      <c r="C559" s="47">
        <v>11</v>
      </c>
      <c r="D559" s="48" t="s">
        <v>9818</v>
      </c>
      <c r="E559" s="49">
        <v>6</v>
      </c>
      <c r="F559" s="41"/>
      <c r="G559"/>
      <c r="H559"/>
      <c r="I559"/>
      <c r="J559"/>
      <c r="K559"/>
      <c r="L559"/>
      <c r="M559"/>
      <c r="N559"/>
    </row>
    <row r="560" spans="1:14" x14ac:dyDescent="0.2">
      <c r="A560" s="52">
        <v>84</v>
      </c>
      <c r="B560" s="53" t="s">
        <v>10535</v>
      </c>
      <c r="C560" s="54">
        <v>11</v>
      </c>
      <c r="D560" s="55" t="s">
        <v>9819</v>
      </c>
      <c r="E560" s="56">
        <v>7</v>
      </c>
      <c r="F560" s="41"/>
      <c r="G560"/>
      <c r="H560"/>
      <c r="I560"/>
      <c r="J560"/>
      <c r="K560"/>
      <c r="L560"/>
      <c r="M560"/>
      <c r="N560"/>
    </row>
    <row r="561" spans="1:14" x14ac:dyDescent="0.2">
      <c r="A561" s="45">
        <v>85</v>
      </c>
      <c r="B561" s="46" t="s">
        <v>10535</v>
      </c>
      <c r="C561" s="47">
        <v>11</v>
      </c>
      <c r="D561" s="48" t="s">
        <v>9820</v>
      </c>
      <c r="E561" s="49">
        <v>8</v>
      </c>
      <c r="F561" s="41"/>
      <c r="G561"/>
      <c r="H561"/>
      <c r="I561"/>
      <c r="J561"/>
      <c r="K561"/>
      <c r="L561"/>
      <c r="M561"/>
      <c r="N561"/>
    </row>
    <row r="562" spans="1:14" x14ac:dyDescent="0.2">
      <c r="A562" s="52">
        <v>86</v>
      </c>
      <c r="B562" s="53" t="s">
        <v>10535</v>
      </c>
      <c r="C562" s="54">
        <v>11</v>
      </c>
      <c r="D562" s="55" t="s">
        <v>9821</v>
      </c>
      <c r="E562" s="56">
        <v>9</v>
      </c>
      <c r="F562" s="41"/>
      <c r="G562"/>
      <c r="H562"/>
      <c r="I562"/>
      <c r="J562"/>
      <c r="K562"/>
      <c r="L562"/>
      <c r="M562"/>
      <c r="N562"/>
    </row>
    <row r="563" spans="1:14" x14ac:dyDescent="0.2">
      <c r="A563" s="45">
        <v>87</v>
      </c>
      <c r="B563" s="46" t="s">
        <v>10535</v>
      </c>
      <c r="C563" s="47">
        <v>11</v>
      </c>
      <c r="D563" s="48" t="s">
        <v>9822</v>
      </c>
      <c r="E563" s="49">
        <v>10</v>
      </c>
      <c r="F563" s="41"/>
      <c r="G563"/>
      <c r="H563"/>
      <c r="I563"/>
      <c r="J563"/>
      <c r="K563"/>
      <c r="L563"/>
      <c r="M563"/>
      <c r="N563"/>
    </row>
    <row r="564" spans="1:14" x14ac:dyDescent="0.2">
      <c r="A564" s="52">
        <v>88</v>
      </c>
      <c r="B564" s="53" t="s">
        <v>10535</v>
      </c>
      <c r="C564" s="54">
        <v>11</v>
      </c>
      <c r="D564" s="55" t="s">
        <v>9823</v>
      </c>
      <c r="E564" s="56">
        <v>11</v>
      </c>
      <c r="F564" s="41"/>
      <c r="G564"/>
      <c r="H564"/>
      <c r="I564"/>
      <c r="J564"/>
      <c r="K564"/>
      <c r="L564"/>
      <c r="M564"/>
      <c r="N564"/>
    </row>
    <row r="565" spans="1:14" x14ac:dyDescent="0.2">
      <c r="A565" s="45">
        <v>89</v>
      </c>
      <c r="B565" s="46" t="s">
        <v>10535</v>
      </c>
      <c r="C565" s="47">
        <v>11</v>
      </c>
      <c r="D565" s="48" t="s">
        <v>9824</v>
      </c>
      <c r="E565" s="49">
        <v>12</v>
      </c>
      <c r="F565" s="41"/>
      <c r="G565"/>
      <c r="H565"/>
      <c r="I565"/>
      <c r="J565"/>
      <c r="K565"/>
      <c r="L565"/>
      <c r="M565"/>
      <c r="N565"/>
    </row>
    <row r="566" spans="1:14" x14ac:dyDescent="0.2">
      <c r="A566" s="52">
        <v>90</v>
      </c>
      <c r="B566" s="53" t="s">
        <v>10535</v>
      </c>
      <c r="C566" s="54">
        <v>11</v>
      </c>
      <c r="D566" s="55" t="s">
        <v>9825</v>
      </c>
      <c r="E566" s="56">
        <v>13</v>
      </c>
      <c r="F566" s="41"/>
      <c r="G566"/>
      <c r="H566"/>
      <c r="I566"/>
      <c r="J566"/>
      <c r="K566"/>
      <c r="L566"/>
      <c r="M566"/>
      <c r="N566"/>
    </row>
    <row r="567" spans="1:14" x14ac:dyDescent="0.2">
      <c r="A567" s="45">
        <v>91</v>
      </c>
      <c r="B567" s="46" t="s">
        <v>10535</v>
      </c>
      <c r="C567" s="47">
        <v>11</v>
      </c>
      <c r="D567" s="48" t="s">
        <v>9826</v>
      </c>
      <c r="E567" s="49">
        <v>14</v>
      </c>
      <c r="F567" s="41"/>
      <c r="G567"/>
      <c r="H567"/>
      <c r="I567"/>
      <c r="J567"/>
      <c r="K567"/>
      <c r="L567"/>
      <c r="M567"/>
      <c r="N567"/>
    </row>
    <row r="568" spans="1:14" x14ac:dyDescent="0.2">
      <c r="A568" s="52">
        <v>92</v>
      </c>
      <c r="B568" s="53" t="s">
        <v>10535</v>
      </c>
      <c r="C568" s="54">
        <v>11</v>
      </c>
      <c r="D568" s="55" t="s">
        <v>9827</v>
      </c>
      <c r="E568" s="56">
        <v>15</v>
      </c>
      <c r="F568" s="41"/>
      <c r="G568"/>
      <c r="H568"/>
      <c r="I568"/>
      <c r="J568"/>
      <c r="K568"/>
      <c r="L568"/>
      <c r="M568"/>
      <c r="N568"/>
    </row>
    <row r="569" spans="1:14" x14ac:dyDescent="0.2">
      <c r="A569" s="45">
        <v>93</v>
      </c>
      <c r="B569" s="46" t="s">
        <v>10535</v>
      </c>
      <c r="C569" s="47">
        <v>11</v>
      </c>
      <c r="D569" s="48" t="s">
        <v>9828</v>
      </c>
      <c r="E569" s="49">
        <v>16</v>
      </c>
      <c r="F569" s="41"/>
      <c r="G569"/>
      <c r="H569"/>
      <c r="I569"/>
      <c r="J569"/>
      <c r="K569"/>
      <c r="L569"/>
      <c r="M569"/>
      <c r="N569"/>
    </row>
    <row r="570" spans="1:14" x14ac:dyDescent="0.2">
      <c r="A570" s="52">
        <v>94</v>
      </c>
      <c r="B570" s="53" t="s">
        <v>10535</v>
      </c>
      <c r="C570" s="54">
        <v>11</v>
      </c>
      <c r="D570" s="55" t="s">
        <v>9829</v>
      </c>
      <c r="E570" s="56">
        <v>17</v>
      </c>
      <c r="F570" s="41"/>
      <c r="G570"/>
      <c r="H570"/>
      <c r="I570"/>
      <c r="J570"/>
      <c r="K570"/>
      <c r="L570"/>
      <c r="M570"/>
      <c r="N570"/>
    </row>
    <row r="571" spans="1:14" x14ac:dyDescent="0.2">
      <c r="A571" s="45">
        <v>95</v>
      </c>
      <c r="B571" s="46" t="s">
        <v>10535</v>
      </c>
      <c r="C571" s="47">
        <v>11</v>
      </c>
      <c r="D571" s="48" t="s">
        <v>9830</v>
      </c>
      <c r="E571" s="49">
        <v>18</v>
      </c>
      <c r="F571" s="41"/>
      <c r="G571"/>
      <c r="H571"/>
      <c r="I571"/>
      <c r="J571"/>
      <c r="K571"/>
      <c r="L571"/>
      <c r="M571"/>
      <c r="N571"/>
    </row>
    <row r="572" spans="1:14" x14ac:dyDescent="0.2">
      <c r="A572" s="52">
        <v>96</v>
      </c>
      <c r="B572" s="53" t="s">
        <v>10535</v>
      </c>
      <c r="C572" s="54">
        <v>11</v>
      </c>
      <c r="D572" s="55" t="s">
        <v>9831</v>
      </c>
      <c r="E572" s="56">
        <v>19</v>
      </c>
      <c r="F572" s="41"/>
      <c r="G572"/>
      <c r="H572"/>
      <c r="I572"/>
      <c r="J572"/>
      <c r="K572"/>
      <c r="L572"/>
      <c r="M572"/>
      <c r="N572"/>
    </row>
    <row r="573" spans="1:14" x14ac:dyDescent="0.2">
      <c r="A573" s="45">
        <v>97</v>
      </c>
      <c r="B573" s="46" t="s">
        <v>10535</v>
      </c>
      <c r="C573" s="47">
        <v>11</v>
      </c>
      <c r="D573" s="48" t="s">
        <v>9832</v>
      </c>
      <c r="E573" s="49">
        <v>20</v>
      </c>
      <c r="F573" s="41"/>
      <c r="G573"/>
      <c r="H573"/>
      <c r="I573"/>
      <c r="J573"/>
      <c r="K573"/>
      <c r="L573"/>
      <c r="M573"/>
      <c r="N573"/>
    </row>
    <row r="574" spans="1:14" x14ac:dyDescent="0.2">
      <c r="A574" s="52">
        <v>98</v>
      </c>
      <c r="B574" s="53" t="s">
        <v>10535</v>
      </c>
      <c r="C574" s="54">
        <v>11</v>
      </c>
      <c r="D574" s="55" t="s">
        <v>769</v>
      </c>
      <c r="E574" s="56">
        <v>21</v>
      </c>
      <c r="F574" s="41"/>
      <c r="G574"/>
      <c r="H574"/>
      <c r="I574"/>
      <c r="J574"/>
      <c r="K574"/>
      <c r="L574"/>
      <c r="M574"/>
      <c r="N574"/>
    </row>
    <row r="575" spans="1:14" x14ac:dyDescent="0.2">
      <c r="A575" s="45">
        <v>99</v>
      </c>
      <c r="B575" s="46" t="s">
        <v>10535</v>
      </c>
      <c r="C575" s="47">
        <v>11</v>
      </c>
      <c r="D575" s="48" t="s">
        <v>9833</v>
      </c>
      <c r="E575" s="49">
        <v>22</v>
      </c>
      <c r="F575" s="41"/>
      <c r="G575"/>
      <c r="H575"/>
      <c r="I575"/>
      <c r="J575"/>
      <c r="K575"/>
      <c r="L575"/>
      <c r="M575"/>
      <c r="N575"/>
    </row>
    <row r="576" spans="1:14" x14ac:dyDescent="0.2">
      <c r="A576" s="52">
        <v>100</v>
      </c>
      <c r="B576" s="53" t="s">
        <v>10535</v>
      </c>
      <c r="C576" s="54">
        <v>11</v>
      </c>
      <c r="D576" s="55" t="s">
        <v>9834</v>
      </c>
      <c r="E576" s="56">
        <v>23</v>
      </c>
      <c r="F576" s="41"/>
      <c r="G576"/>
      <c r="H576"/>
      <c r="I576"/>
      <c r="J576"/>
      <c r="K576"/>
      <c r="L576"/>
      <c r="M576"/>
      <c r="N576"/>
    </row>
    <row r="577" spans="1:14" x14ac:dyDescent="0.2">
      <c r="A577" s="45">
        <v>101</v>
      </c>
      <c r="B577" s="46" t="s">
        <v>10535</v>
      </c>
      <c r="C577" s="47">
        <v>11</v>
      </c>
      <c r="D577" s="48" t="s">
        <v>9835</v>
      </c>
      <c r="E577" s="49">
        <v>24</v>
      </c>
      <c r="F577" s="41"/>
      <c r="G577"/>
      <c r="H577"/>
      <c r="I577"/>
      <c r="J577"/>
      <c r="K577"/>
      <c r="L577"/>
      <c r="M577"/>
      <c r="N577"/>
    </row>
    <row r="578" spans="1:14" x14ac:dyDescent="0.2">
      <c r="A578" s="52">
        <v>102</v>
      </c>
      <c r="B578" s="53" t="s">
        <v>10535</v>
      </c>
      <c r="C578" s="54">
        <v>11</v>
      </c>
      <c r="D578" s="55" t="s">
        <v>9836</v>
      </c>
      <c r="E578" s="56">
        <v>25</v>
      </c>
      <c r="F578" s="41"/>
      <c r="G578"/>
      <c r="H578"/>
      <c r="I578"/>
      <c r="J578"/>
      <c r="K578"/>
      <c r="L578"/>
      <c r="M578"/>
      <c r="N578"/>
    </row>
    <row r="579" spans="1:14" x14ac:dyDescent="0.2">
      <c r="A579" s="45">
        <v>103</v>
      </c>
      <c r="B579" s="46" t="s">
        <v>10535</v>
      </c>
      <c r="C579" s="47">
        <v>11</v>
      </c>
      <c r="D579" s="48" t="s">
        <v>9837</v>
      </c>
      <c r="E579" s="49">
        <v>26</v>
      </c>
      <c r="F579" s="41"/>
      <c r="G579"/>
      <c r="H579"/>
      <c r="I579"/>
      <c r="J579"/>
      <c r="K579"/>
      <c r="L579"/>
      <c r="M579"/>
      <c r="N579"/>
    </row>
    <row r="580" spans="1:14" x14ac:dyDescent="0.2">
      <c r="A580" s="52">
        <v>104</v>
      </c>
      <c r="B580" s="53" t="s">
        <v>10535</v>
      </c>
      <c r="C580" s="54">
        <v>11</v>
      </c>
      <c r="D580" s="55" t="s">
        <v>774</v>
      </c>
      <c r="E580" s="56">
        <v>27</v>
      </c>
      <c r="F580" s="41"/>
      <c r="G580"/>
      <c r="H580"/>
      <c r="I580"/>
      <c r="J580"/>
      <c r="K580"/>
      <c r="L580"/>
      <c r="M580"/>
      <c r="N580"/>
    </row>
    <row r="581" spans="1:14" x14ac:dyDescent="0.2">
      <c r="A581" s="45">
        <v>105</v>
      </c>
      <c r="B581" s="46" t="s">
        <v>10535</v>
      </c>
      <c r="C581" s="47">
        <v>11</v>
      </c>
      <c r="D581" s="48" t="s">
        <v>9618</v>
      </c>
      <c r="E581" s="49">
        <v>28</v>
      </c>
      <c r="F581" s="41"/>
      <c r="G581"/>
      <c r="H581"/>
      <c r="I581"/>
      <c r="J581"/>
      <c r="K581"/>
      <c r="L581"/>
      <c r="M581"/>
      <c r="N581"/>
    </row>
    <row r="582" spans="1:14" x14ac:dyDescent="0.2">
      <c r="A582" s="52">
        <v>106</v>
      </c>
      <c r="B582" s="53" t="s">
        <v>10535</v>
      </c>
      <c r="C582" s="54">
        <v>11</v>
      </c>
      <c r="D582" s="55" t="s">
        <v>9838</v>
      </c>
      <c r="E582" s="56">
        <v>29</v>
      </c>
      <c r="F582" s="41"/>
      <c r="G582"/>
      <c r="H582"/>
      <c r="I582"/>
      <c r="J582"/>
      <c r="K582"/>
      <c r="L582"/>
      <c r="M582"/>
      <c r="N582"/>
    </row>
    <row r="583" spans="1:14" x14ac:dyDescent="0.2">
      <c r="A583" s="45">
        <v>107</v>
      </c>
      <c r="B583" s="46" t="s">
        <v>10535</v>
      </c>
      <c r="C583" s="47">
        <v>11</v>
      </c>
      <c r="D583" s="48" t="s">
        <v>9839</v>
      </c>
      <c r="E583" s="49">
        <v>30</v>
      </c>
      <c r="F583" s="41"/>
      <c r="G583"/>
      <c r="H583"/>
      <c r="I583"/>
      <c r="J583"/>
      <c r="K583"/>
      <c r="L583"/>
      <c r="M583"/>
      <c r="N583"/>
    </row>
    <row r="584" spans="1:14" x14ac:dyDescent="0.2">
      <c r="A584" s="52">
        <v>108</v>
      </c>
      <c r="B584" s="53" t="s">
        <v>10535</v>
      </c>
      <c r="C584" s="54">
        <v>11</v>
      </c>
      <c r="D584" s="55" t="s">
        <v>9840</v>
      </c>
      <c r="E584" s="56">
        <v>31</v>
      </c>
      <c r="F584" s="41"/>
      <c r="G584"/>
      <c r="H584"/>
      <c r="I584"/>
      <c r="J584"/>
      <c r="K584"/>
      <c r="L584"/>
      <c r="M584"/>
      <c r="N584"/>
    </row>
    <row r="585" spans="1:14" x14ac:dyDescent="0.2">
      <c r="A585" s="45">
        <v>109</v>
      </c>
      <c r="B585" s="46" t="s">
        <v>10535</v>
      </c>
      <c r="C585" s="47">
        <v>11</v>
      </c>
      <c r="D585" s="48" t="s">
        <v>9841</v>
      </c>
      <c r="E585" s="49">
        <v>32</v>
      </c>
      <c r="F585" s="41"/>
      <c r="G585"/>
      <c r="H585"/>
      <c r="I585"/>
      <c r="J585"/>
      <c r="K585"/>
      <c r="L585"/>
      <c r="M585"/>
      <c r="N585"/>
    </row>
    <row r="586" spans="1:14" x14ac:dyDescent="0.2">
      <c r="A586" s="52">
        <v>110</v>
      </c>
      <c r="B586" s="53" t="s">
        <v>10535</v>
      </c>
      <c r="C586" s="54">
        <v>11</v>
      </c>
      <c r="D586" s="55" t="s">
        <v>9842</v>
      </c>
      <c r="E586" s="56">
        <v>33</v>
      </c>
      <c r="F586" s="41"/>
      <c r="G586"/>
      <c r="H586"/>
      <c r="I586"/>
      <c r="J586"/>
      <c r="K586"/>
      <c r="L586"/>
      <c r="M586"/>
      <c r="N586"/>
    </row>
    <row r="587" spans="1:14" x14ac:dyDescent="0.2">
      <c r="A587" s="45">
        <v>111</v>
      </c>
      <c r="B587" s="46" t="s">
        <v>10536</v>
      </c>
      <c r="C587" s="47">
        <v>12</v>
      </c>
      <c r="D587" s="48" t="s">
        <v>9843</v>
      </c>
      <c r="E587" s="49">
        <v>1</v>
      </c>
      <c r="F587" s="41"/>
      <c r="G587"/>
      <c r="H587"/>
      <c r="I587"/>
      <c r="J587"/>
      <c r="K587"/>
      <c r="L587"/>
      <c r="M587"/>
      <c r="N587"/>
    </row>
    <row r="588" spans="1:14" x14ac:dyDescent="0.2">
      <c r="A588" s="52">
        <v>112</v>
      </c>
      <c r="B588" s="53" t="s">
        <v>10536</v>
      </c>
      <c r="C588" s="54">
        <v>12</v>
      </c>
      <c r="D588" s="55" t="s">
        <v>9844</v>
      </c>
      <c r="E588" s="56">
        <v>2</v>
      </c>
      <c r="F588" s="41"/>
      <c r="G588"/>
      <c r="H588"/>
      <c r="I588"/>
      <c r="J588"/>
      <c r="K588"/>
      <c r="L588"/>
      <c r="M588"/>
      <c r="N588"/>
    </row>
    <row r="589" spans="1:14" x14ac:dyDescent="0.2">
      <c r="A589" s="45">
        <v>113</v>
      </c>
      <c r="B589" s="46" t="s">
        <v>10536</v>
      </c>
      <c r="C589" s="47">
        <v>12</v>
      </c>
      <c r="D589" s="48" t="s">
        <v>9845</v>
      </c>
      <c r="E589" s="49">
        <v>3</v>
      </c>
      <c r="F589" s="41"/>
      <c r="G589"/>
      <c r="H589"/>
      <c r="I589"/>
      <c r="J589"/>
      <c r="K589"/>
      <c r="L589"/>
      <c r="M589"/>
      <c r="N589"/>
    </row>
    <row r="590" spans="1:14" x14ac:dyDescent="0.2">
      <c r="A590" s="52">
        <v>114</v>
      </c>
      <c r="B590" s="53" t="s">
        <v>10536</v>
      </c>
      <c r="C590" s="54">
        <v>12</v>
      </c>
      <c r="D590" s="55" t="s">
        <v>7652</v>
      </c>
      <c r="E590" s="56">
        <v>0</v>
      </c>
      <c r="F590" s="41"/>
      <c r="G590"/>
      <c r="H590"/>
      <c r="I590"/>
      <c r="J590"/>
      <c r="K590"/>
      <c r="L590"/>
      <c r="M590"/>
      <c r="N590"/>
    </row>
    <row r="591" spans="1:14" x14ac:dyDescent="0.2">
      <c r="A591" s="45">
        <v>115</v>
      </c>
      <c r="B591" s="46" t="s">
        <v>10536</v>
      </c>
      <c r="C591" s="47">
        <v>12</v>
      </c>
      <c r="D591" s="48" t="s">
        <v>8716</v>
      </c>
      <c r="E591" s="49">
        <v>0</v>
      </c>
      <c r="F591" s="41"/>
      <c r="G591"/>
      <c r="H591"/>
      <c r="I591"/>
      <c r="J591"/>
      <c r="K591"/>
      <c r="L591"/>
      <c r="M591"/>
      <c r="N591"/>
    </row>
    <row r="592" spans="1:14" x14ac:dyDescent="0.2">
      <c r="A592" s="52">
        <v>116</v>
      </c>
      <c r="B592" s="53" t="s">
        <v>10536</v>
      </c>
      <c r="C592" s="54">
        <v>12</v>
      </c>
      <c r="D592" s="55" t="s">
        <v>9846</v>
      </c>
      <c r="E592" s="56">
        <v>4</v>
      </c>
      <c r="F592" s="41"/>
      <c r="G592"/>
      <c r="H592"/>
      <c r="I592"/>
      <c r="J592"/>
      <c r="K592"/>
      <c r="L592"/>
      <c r="M592"/>
      <c r="N592"/>
    </row>
    <row r="593" spans="1:14" x14ac:dyDescent="0.2">
      <c r="A593" s="45">
        <v>117</v>
      </c>
      <c r="B593" s="46" t="s">
        <v>10536</v>
      </c>
      <c r="C593" s="47">
        <v>12</v>
      </c>
      <c r="D593" s="48" t="s">
        <v>9847</v>
      </c>
      <c r="E593" s="49">
        <v>5</v>
      </c>
      <c r="F593" s="41"/>
      <c r="G593"/>
      <c r="H593"/>
      <c r="I593"/>
      <c r="J593"/>
      <c r="K593"/>
      <c r="L593"/>
      <c r="M593"/>
      <c r="N593"/>
    </row>
    <row r="594" spans="1:14" x14ac:dyDescent="0.2">
      <c r="A594" s="52">
        <v>118</v>
      </c>
      <c r="B594" s="53" t="s">
        <v>10536</v>
      </c>
      <c r="C594" s="54">
        <v>12</v>
      </c>
      <c r="D594" s="55" t="s">
        <v>9848</v>
      </c>
      <c r="E594" s="56">
        <v>6</v>
      </c>
      <c r="F594" s="41"/>
      <c r="G594"/>
      <c r="H594"/>
      <c r="I594"/>
      <c r="J594"/>
      <c r="K594"/>
      <c r="L594"/>
      <c r="M594"/>
      <c r="N594"/>
    </row>
    <row r="595" spans="1:14" x14ac:dyDescent="0.2">
      <c r="A595" s="45">
        <v>119</v>
      </c>
      <c r="B595" s="46" t="s">
        <v>10536</v>
      </c>
      <c r="C595" s="47">
        <v>12</v>
      </c>
      <c r="D595" s="48" t="s">
        <v>9849</v>
      </c>
      <c r="E595" s="49">
        <v>7</v>
      </c>
      <c r="F595" s="41"/>
      <c r="G595"/>
      <c r="H595"/>
      <c r="I595"/>
      <c r="J595"/>
      <c r="K595"/>
      <c r="L595"/>
      <c r="M595"/>
      <c r="N595"/>
    </row>
    <row r="596" spans="1:14" x14ac:dyDescent="0.2">
      <c r="A596" s="52">
        <v>120</v>
      </c>
      <c r="B596" s="53" t="s">
        <v>10536</v>
      </c>
      <c r="C596" s="54">
        <v>12</v>
      </c>
      <c r="D596" s="55" t="s">
        <v>9850</v>
      </c>
      <c r="E596" s="56">
        <v>8</v>
      </c>
      <c r="F596" s="41"/>
      <c r="G596"/>
      <c r="H596"/>
      <c r="I596"/>
      <c r="J596"/>
      <c r="K596"/>
      <c r="L596"/>
      <c r="M596"/>
      <c r="N596"/>
    </row>
    <row r="597" spans="1:14" x14ac:dyDescent="0.2">
      <c r="A597" s="45">
        <v>121</v>
      </c>
      <c r="B597" s="46" t="s">
        <v>10536</v>
      </c>
      <c r="C597" s="47">
        <v>12</v>
      </c>
      <c r="D597" s="48" t="s">
        <v>9851</v>
      </c>
      <c r="E597" s="49">
        <v>9</v>
      </c>
      <c r="F597" s="41"/>
      <c r="G597"/>
      <c r="H597"/>
      <c r="I597"/>
      <c r="J597"/>
      <c r="K597"/>
      <c r="L597"/>
      <c r="M597"/>
      <c r="N597"/>
    </row>
    <row r="598" spans="1:14" x14ac:dyDescent="0.2">
      <c r="A598" s="52">
        <v>122</v>
      </c>
      <c r="B598" s="53" t="s">
        <v>10536</v>
      </c>
      <c r="C598" s="54">
        <v>12</v>
      </c>
      <c r="D598" s="55" t="s">
        <v>9852</v>
      </c>
      <c r="E598" s="56">
        <v>10</v>
      </c>
      <c r="F598" s="41"/>
      <c r="G598"/>
      <c r="H598"/>
      <c r="I598"/>
      <c r="J598"/>
      <c r="K598"/>
      <c r="L598"/>
      <c r="M598"/>
      <c r="N598"/>
    </row>
    <row r="599" spans="1:14" x14ac:dyDescent="0.2">
      <c r="A599" s="45">
        <v>123</v>
      </c>
      <c r="B599" s="46" t="s">
        <v>10536</v>
      </c>
      <c r="C599" s="47">
        <v>12</v>
      </c>
      <c r="D599" s="48" t="s">
        <v>9853</v>
      </c>
      <c r="E599" s="49">
        <v>11</v>
      </c>
      <c r="F599" s="41"/>
      <c r="G599"/>
      <c r="H599"/>
      <c r="I599"/>
      <c r="J599"/>
      <c r="K599"/>
      <c r="L599"/>
      <c r="M599"/>
      <c r="N599"/>
    </row>
    <row r="600" spans="1:14" x14ac:dyDescent="0.2">
      <c r="A600" s="52">
        <v>124</v>
      </c>
      <c r="B600" s="53" t="s">
        <v>10536</v>
      </c>
      <c r="C600" s="54">
        <v>12</v>
      </c>
      <c r="D600" s="55" t="s">
        <v>9854</v>
      </c>
      <c r="E600" s="56">
        <v>12</v>
      </c>
      <c r="F600" s="41"/>
      <c r="G600"/>
      <c r="H600"/>
      <c r="I600"/>
      <c r="J600"/>
      <c r="K600"/>
      <c r="L600"/>
      <c r="M600"/>
      <c r="N600"/>
    </row>
    <row r="601" spans="1:14" x14ac:dyDescent="0.2">
      <c r="A601" s="45">
        <v>125</v>
      </c>
      <c r="B601" s="46" t="s">
        <v>10536</v>
      </c>
      <c r="C601" s="47">
        <v>12</v>
      </c>
      <c r="D601" s="48" t="s">
        <v>9855</v>
      </c>
      <c r="E601" s="49">
        <v>13</v>
      </c>
      <c r="F601" s="41"/>
      <c r="G601"/>
      <c r="H601"/>
      <c r="I601"/>
      <c r="J601"/>
      <c r="K601"/>
      <c r="L601"/>
      <c r="M601"/>
      <c r="N601"/>
    </row>
    <row r="602" spans="1:14" x14ac:dyDescent="0.2">
      <c r="A602" s="52">
        <v>126</v>
      </c>
      <c r="B602" s="53" t="s">
        <v>10536</v>
      </c>
      <c r="C602" s="54">
        <v>12</v>
      </c>
      <c r="D602" s="55" t="s">
        <v>799</v>
      </c>
      <c r="E602" s="56">
        <v>14</v>
      </c>
      <c r="F602" s="41"/>
      <c r="G602"/>
      <c r="H602"/>
      <c r="I602"/>
      <c r="J602"/>
      <c r="K602"/>
      <c r="L602"/>
      <c r="M602"/>
      <c r="N602"/>
    </row>
    <row r="603" spans="1:14" x14ac:dyDescent="0.2">
      <c r="A603" s="45">
        <v>127</v>
      </c>
      <c r="B603" s="46" t="s">
        <v>10536</v>
      </c>
      <c r="C603" s="47">
        <v>12</v>
      </c>
      <c r="D603" s="48" t="s">
        <v>9856</v>
      </c>
      <c r="E603" s="49">
        <v>15</v>
      </c>
      <c r="F603" s="41"/>
      <c r="G603"/>
      <c r="H603"/>
      <c r="I603"/>
      <c r="J603"/>
      <c r="K603"/>
      <c r="L603"/>
      <c r="M603"/>
      <c r="N603"/>
    </row>
    <row r="604" spans="1:14" x14ac:dyDescent="0.2">
      <c r="A604" s="52">
        <v>128</v>
      </c>
      <c r="B604" s="53" t="s">
        <v>10536</v>
      </c>
      <c r="C604" s="54">
        <v>12</v>
      </c>
      <c r="D604" s="55" t="s">
        <v>9857</v>
      </c>
      <c r="E604" s="56">
        <v>16</v>
      </c>
      <c r="F604" s="41"/>
      <c r="G604"/>
      <c r="H604"/>
      <c r="I604"/>
      <c r="J604"/>
      <c r="K604"/>
      <c r="L604"/>
      <c r="M604"/>
      <c r="N604"/>
    </row>
    <row r="605" spans="1:14" x14ac:dyDescent="0.2">
      <c r="A605" s="45">
        <v>129</v>
      </c>
      <c r="B605" s="46" t="s">
        <v>10536</v>
      </c>
      <c r="C605" s="47">
        <v>12</v>
      </c>
      <c r="D605" s="48" t="s">
        <v>9858</v>
      </c>
      <c r="E605" s="49">
        <v>17</v>
      </c>
      <c r="F605" s="41"/>
      <c r="G605"/>
      <c r="H605"/>
      <c r="I605"/>
      <c r="J605"/>
      <c r="K605"/>
      <c r="L605"/>
      <c r="M605"/>
      <c r="N605"/>
    </row>
    <row r="606" spans="1:14" x14ac:dyDescent="0.2">
      <c r="A606" s="52">
        <v>130</v>
      </c>
      <c r="B606" s="53" t="s">
        <v>10536</v>
      </c>
      <c r="C606" s="54">
        <v>12</v>
      </c>
      <c r="D606" s="55" t="s">
        <v>800</v>
      </c>
      <c r="E606" s="56">
        <v>18</v>
      </c>
      <c r="F606" s="41"/>
      <c r="G606"/>
      <c r="H606"/>
      <c r="I606"/>
      <c r="J606"/>
      <c r="K606"/>
      <c r="L606"/>
      <c r="M606"/>
      <c r="N606"/>
    </row>
    <row r="607" spans="1:14" x14ac:dyDescent="0.2">
      <c r="A607" s="45">
        <v>131</v>
      </c>
      <c r="B607" s="46" t="s">
        <v>10536</v>
      </c>
      <c r="C607" s="47">
        <v>12</v>
      </c>
      <c r="D607" s="48" t="s">
        <v>9859</v>
      </c>
      <c r="E607" s="49">
        <v>19</v>
      </c>
      <c r="F607" s="41"/>
      <c r="G607"/>
      <c r="H607"/>
      <c r="I607"/>
      <c r="J607"/>
      <c r="K607"/>
      <c r="L607"/>
      <c r="M607"/>
      <c r="N607"/>
    </row>
    <row r="608" spans="1:14" x14ac:dyDescent="0.2">
      <c r="A608" s="52">
        <v>132</v>
      </c>
      <c r="B608" s="53" t="s">
        <v>10536</v>
      </c>
      <c r="C608" s="54">
        <v>12</v>
      </c>
      <c r="D608" s="55" t="s">
        <v>9860</v>
      </c>
      <c r="E608" s="56">
        <v>20</v>
      </c>
      <c r="F608" s="41"/>
      <c r="G608"/>
      <c r="H608"/>
      <c r="I608"/>
      <c r="J608"/>
      <c r="K608"/>
      <c r="L608"/>
      <c r="M608"/>
      <c r="N608"/>
    </row>
    <row r="609" spans="1:14" x14ac:dyDescent="0.2">
      <c r="A609" s="45">
        <v>133</v>
      </c>
      <c r="B609" s="46" t="s">
        <v>10536</v>
      </c>
      <c r="C609" s="47">
        <v>12</v>
      </c>
      <c r="D609" s="48" t="s">
        <v>9861</v>
      </c>
      <c r="E609" s="49">
        <v>21</v>
      </c>
      <c r="F609" s="41"/>
      <c r="G609"/>
      <c r="H609"/>
      <c r="I609"/>
      <c r="J609"/>
      <c r="K609"/>
      <c r="L609"/>
      <c r="M609"/>
      <c r="N609"/>
    </row>
    <row r="610" spans="1:14" x14ac:dyDescent="0.2">
      <c r="A610" s="52">
        <v>134</v>
      </c>
      <c r="B610" s="53" t="s">
        <v>10536</v>
      </c>
      <c r="C610" s="54">
        <v>12</v>
      </c>
      <c r="D610" s="55" t="s">
        <v>802</v>
      </c>
      <c r="E610" s="56">
        <v>22</v>
      </c>
      <c r="F610" s="41"/>
      <c r="G610"/>
      <c r="H610"/>
      <c r="I610"/>
      <c r="J610"/>
      <c r="K610"/>
      <c r="L610"/>
      <c r="M610"/>
      <c r="N610"/>
    </row>
    <row r="611" spans="1:14" x14ac:dyDescent="0.2">
      <c r="A611" s="45">
        <v>135</v>
      </c>
      <c r="B611" s="46" t="s">
        <v>10536</v>
      </c>
      <c r="C611" s="47">
        <v>12</v>
      </c>
      <c r="D611" s="48" t="s">
        <v>9862</v>
      </c>
      <c r="E611" s="49">
        <v>23</v>
      </c>
      <c r="F611" s="41"/>
      <c r="G611"/>
      <c r="H611"/>
      <c r="I611"/>
      <c r="J611"/>
      <c r="K611"/>
      <c r="L611"/>
      <c r="M611"/>
      <c r="N611"/>
    </row>
    <row r="612" spans="1:14" x14ac:dyDescent="0.2">
      <c r="A612" s="52">
        <v>136</v>
      </c>
      <c r="B612" s="53" t="s">
        <v>10536</v>
      </c>
      <c r="C612" s="54">
        <v>12</v>
      </c>
      <c r="D612" s="55" t="s">
        <v>9863</v>
      </c>
      <c r="E612" s="56">
        <v>24</v>
      </c>
      <c r="F612" s="41"/>
      <c r="G612"/>
      <c r="H612"/>
      <c r="I612"/>
      <c r="J612"/>
      <c r="K612"/>
      <c r="L612"/>
      <c r="M612"/>
      <c r="N612"/>
    </row>
    <row r="613" spans="1:14" x14ac:dyDescent="0.2">
      <c r="A613" s="45">
        <v>137</v>
      </c>
      <c r="B613" s="46" t="s">
        <v>10536</v>
      </c>
      <c r="C613" s="47">
        <v>12</v>
      </c>
      <c r="D613" s="48" t="s">
        <v>6531</v>
      </c>
      <c r="E613" s="49">
        <v>25</v>
      </c>
      <c r="F613" s="41"/>
      <c r="G613"/>
      <c r="H613"/>
      <c r="I613"/>
      <c r="J613"/>
      <c r="K613"/>
      <c r="L613"/>
      <c r="M613"/>
      <c r="N613"/>
    </row>
    <row r="614" spans="1:14" x14ac:dyDescent="0.2">
      <c r="A614" s="52">
        <v>138</v>
      </c>
      <c r="B614" s="53" t="s">
        <v>10536</v>
      </c>
      <c r="C614" s="54">
        <v>12</v>
      </c>
      <c r="D614" s="55" t="s">
        <v>3192</v>
      </c>
      <c r="E614" s="56">
        <v>26</v>
      </c>
      <c r="F614" s="41"/>
      <c r="G614"/>
      <c r="H614"/>
      <c r="I614"/>
      <c r="J614"/>
      <c r="K614"/>
      <c r="L614"/>
      <c r="M614"/>
      <c r="N614"/>
    </row>
    <row r="615" spans="1:14" x14ac:dyDescent="0.2">
      <c r="A615" s="45">
        <v>139</v>
      </c>
      <c r="B615" s="46" t="s">
        <v>10536</v>
      </c>
      <c r="C615" s="47">
        <v>12</v>
      </c>
      <c r="D615" s="48" t="s">
        <v>9864</v>
      </c>
      <c r="E615" s="49">
        <v>27</v>
      </c>
      <c r="F615" s="41"/>
      <c r="G615"/>
      <c r="H615"/>
      <c r="I615"/>
      <c r="J615"/>
      <c r="K615"/>
      <c r="L615"/>
      <c r="M615"/>
      <c r="N615"/>
    </row>
    <row r="616" spans="1:14" x14ac:dyDescent="0.2">
      <c r="A616" s="52">
        <v>140</v>
      </c>
      <c r="B616" s="53" t="s">
        <v>10536</v>
      </c>
      <c r="C616" s="54">
        <v>12</v>
      </c>
      <c r="D616" s="55" t="s">
        <v>9865</v>
      </c>
      <c r="E616" s="56">
        <v>28</v>
      </c>
      <c r="F616" s="41"/>
      <c r="G616"/>
      <c r="H616"/>
      <c r="I616"/>
      <c r="J616"/>
      <c r="K616"/>
      <c r="L616"/>
      <c r="M616"/>
      <c r="N616"/>
    </row>
    <row r="617" spans="1:14" x14ac:dyDescent="0.2">
      <c r="A617" s="45">
        <v>141</v>
      </c>
      <c r="B617" s="46" t="s">
        <v>10513</v>
      </c>
      <c r="C617" s="47">
        <v>13</v>
      </c>
      <c r="D617" s="48" t="s">
        <v>9866</v>
      </c>
      <c r="E617" s="49">
        <v>1</v>
      </c>
      <c r="F617" s="41"/>
      <c r="G617"/>
      <c r="H617"/>
      <c r="I617"/>
      <c r="J617"/>
      <c r="K617"/>
      <c r="L617"/>
      <c r="M617"/>
      <c r="N617"/>
    </row>
    <row r="618" spans="1:14" x14ac:dyDescent="0.2">
      <c r="A618" s="52">
        <v>142</v>
      </c>
      <c r="B618" s="53" t="s">
        <v>10513</v>
      </c>
      <c r="C618" s="54">
        <v>13</v>
      </c>
      <c r="D618" s="55" t="s">
        <v>7653</v>
      </c>
      <c r="E618" s="56">
        <v>0</v>
      </c>
      <c r="F618" s="41"/>
      <c r="G618"/>
      <c r="H618"/>
      <c r="I618"/>
      <c r="J618"/>
      <c r="K618"/>
      <c r="L618"/>
      <c r="M618"/>
      <c r="N618"/>
    </row>
    <row r="619" spans="1:14" x14ac:dyDescent="0.2">
      <c r="A619" s="45">
        <v>143</v>
      </c>
      <c r="B619" s="46" t="s">
        <v>10513</v>
      </c>
      <c r="C619" s="47">
        <v>13</v>
      </c>
      <c r="D619" s="48" t="s">
        <v>9867</v>
      </c>
      <c r="E619" s="49">
        <v>2</v>
      </c>
      <c r="F619" s="41"/>
      <c r="G619"/>
      <c r="H619"/>
      <c r="I619"/>
      <c r="J619"/>
      <c r="K619"/>
      <c r="L619"/>
      <c r="M619"/>
      <c r="N619"/>
    </row>
    <row r="620" spans="1:14" x14ac:dyDescent="0.2">
      <c r="A620" s="52">
        <v>144</v>
      </c>
      <c r="B620" s="53" t="s">
        <v>10513</v>
      </c>
      <c r="C620" s="54">
        <v>13</v>
      </c>
      <c r="D620" s="55" t="s">
        <v>9868</v>
      </c>
      <c r="E620" s="56">
        <v>3</v>
      </c>
      <c r="F620" s="41"/>
      <c r="G620"/>
      <c r="H620"/>
      <c r="I620"/>
      <c r="J620"/>
      <c r="K620"/>
      <c r="L620"/>
      <c r="M620"/>
      <c r="N620"/>
    </row>
    <row r="621" spans="1:14" x14ac:dyDescent="0.2">
      <c r="A621" s="45">
        <v>145</v>
      </c>
      <c r="B621" s="46" t="s">
        <v>10513</v>
      </c>
      <c r="C621" s="47">
        <v>13</v>
      </c>
      <c r="D621" s="48" t="s">
        <v>9869</v>
      </c>
      <c r="E621" s="49">
        <v>4</v>
      </c>
      <c r="F621" s="41"/>
      <c r="G621"/>
      <c r="H621"/>
      <c r="I621"/>
      <c r="J621"/>
      <c r="K621"/>
      <c r="L621"/>
      <c r="M621"/>
      <c r="N621"/>
    </row>
    <row r="622" spans="1:14" x14ac:dyDescent="0.2">
      <c r="A622" s="52">
        <v>146</v>
      </c>
      <c r="B622" s="53" t="s">
        <v>10513</v>
      </c>
      <c r="C622" s="54">
        <v>13</v>
      </c>
      <c r="D622" s="55" t="s">
        <v>9870</v>
      </c>
      <c r="E622" s="56">
        <v>5</v>
      </c>
      <c r="F622" s="41"/>
      <c r="G622"/>
      <c r="H622"/>
      <c r="I622"/>
      <c r="J622"/>
      <c r="K622"/>
      <c r="L622"/>
      <c r="M622"/>
      <c r="N622"/>
    </row>
    <row r="623" spans="1:14" x14ac:dyDescent="0.2">
      <c r="A623" s="45">
        <v>147</v>
      </c>
      <c r="B623" s="46" t="s">
        <v>10513</v>
      </c>
      <c r="C623" s="47">
        <v>13</v>
      </c>
      <c r="D623" s="48" t="s">
        <v>9871</v>
      </c>
      <c r="E623" s="49">
        <v>6</v>
      </c>
      <c r="F623" s="41"/>
      <c r="G623"/>
      <c r="H623"/>
      <c r="I623"/>
      <c r="J623"/>
      <c r="K623"/>
      <c r="L623"/>
      <c r="M623"/>
      <c r="N623"/>
    </row>
    <row r="624" spans="1:14" x14ac:dyDescent="0.2">
      <c r="A624" s="52">
        <v>148</v>
      </c>
      <c r="B624" s="53" t="s">
        <v>10513</v>
      </c>
      <c r="C624" s="54">
        <v>13</v>
      </c>
      <c r="D624" s="55" t="s">
        <v>9872</v>
      </c>
      <c r="E624" s="56">
        <v>7</v>
      </c>
      <c r="F624" s="41"/>
      <c r="G624"/>
      <c r="H624"/>
      <c r="I624"/>
      <c r="J624"/>
      <c r="K624"/>
      <c r="L624"/>
      <c r="M624"/>
      <c r="N624"/>
    </row>
    <row r="625" spans="1:14" x14ac:dyDescent="0.2">
      <c r="A625" s="45">
        <v>149</v>
      </c>
      <c r="B625" s="46" t="s">
        <v>10513</v>
      </c>
      <c r="C625" s="47">
        <v>13</v>
      </c>
      <c r="D625" s="48" t="s">
        <v>825</v>
      </c>
      <c r="E625" s="49">
        <v>8</v>
      </c>
      <c r="F625" s="41"/>
      <c r="G625"/>
      <c r="H625"/>
      <c r="I625"/>
      <c r="J625"/>
      <c r="K625"/>
      <c r="L625"/>
      <c r="M625"/>
      <c r="N625"/>
    </row>
    <row r="626" spans="1:14" x14ac:dyDescent="0.2">
      <c r="A626" s="52">
        <v>150</v>
      </c>
      <c r="B626" s="53" t="s">
        <v>10513</v>
      </c>
      <c r="C626" s="54">
        <v>13</v>
      </c>
      <c r="D626" s="55" t="s">
        <v>9873</v>
      </c>
      <c r="E626" s="56">
        <v>9</v>
      </c>
      <c r="F626" s="41"/>
      <c r="G626"/>
      <c r="H626"/>
      <c r="I626"/>
      <c r="J626"/>
      <c r="K626"/>
      <c r="L626"/>
      <c r="M626"/>
      <c r="N626"/>
    </row>
    <row r="627" spans="1:14" x14ac:dyDescent="0.2">
      <c r="A627" s="45">
        <v>151</v>
      </c>
      <c r="B627" s="46" t="s">
        <v>10513</v>
      </c>
      <c r="C627" s="47">
        <v>13</v>
      </c>
      <c r="D627" s="48" t="s">
        <v>836</v>
      </c>
      <c r="E627" s="49">
        <v>10</v>
      </c>
      <c r="F627" s="41"/>
      <c r="G627"/>
      <c r="H627"/>
      <c r="I627"/>
      <c r="J627"/>
      <c r="K627"/>
      <c r="L627"/>
      <c r="M627"/>
      <c r="N627"/>
    </row>
    <row r="628" spans="1:14" x14ac:dyDescent="0.2">
      <c r="A628" s="52">
        <v>152</v>
      </c>
      <c r="B628" s="53" t="s">
        <v>10513</v>
      </c>
      <c r="C628" s="54">
        <v>13</v>
      </c>
      <c r="D628" s="55" t="s">
        <v>9874</v>
      </c>
      <c r="E628" s="56">
        <v>11</v>
      </c>
      <c r="F628" s="41"/>
      <c r="G628"/>
      <c r="H628"/>
      <c r="I628"/>
      <c r="J628"/>
      <c r="K628"/>
      <c r="L628"/>
      <c r="M628"/>
      <c r="N628"/>
    </row>
    <row r="629" spans="1:14" x14ac:dyDescent="0.2">
      <c r="A629" s="45">
        <v>153</v>
      </c>
      <c r="B629" s="46" t="s">
        <v>10513</v>
      </c>
      <c r="C629" s="47">
        <v>13</v>
      </c>
      <c r="D629" s="48" t="s">
        <v>9875</v>
      </c>
      <c r="E629" s="49">
        <v>12</v>
      </c>
      <c r="F629" s="41"/>
      <c r="G629"/>
      <c r="H629"/>
      <c r="I629"/>
      <c r="J629"/>
      <c r="K629"/>
      <c r="L629"/>
      <c r="M629"/>
      <c r="N629"/>
    </row>
    <row r="630" spans="1:14" x14ac:dyDescent="0.2">
      <c r="A630" s="52">
        <v>154</v>
      </c>
      <c r="B630" s="53" t="s">
        <v>10513</v>
      </c>
      <c r="C630" s="54">
        <v>13</v>
      </c>
      <c r="D630" s="55" t="s">
        <v>9876</v>
      </c>
      <c r="E630" s="56">
        <v>13</v>
      </c>
      <c r="F630" s="41"/>
      <c r="G630"/>
      <c r="H630"/>
      <c r="I630"/>
      <c r="J630"/>
      <c r="K630"/>
      <c r="L630"/>
      <c r="M630"/>
      <c r="N630"/>
    </row>
    <row r="631" spans="1:14" x14ac:dyDescent="0.2">
      <c r="A631" s="45">
        <v>155</v>
      </c>
      <c r="B631" s="46" t="s">
        <v>10513</v>
      </c>
      <c r="C631" s="47">
        <v>13</v>
      </c>
      <c r="D631" s="48" t="s">
        <v>9877</v>
      </c>
      <c r="E631" s="49">
        <v>14</v>
      </c>
      <c r="F631" s="41"/>
      <c r="G631"/>
      <c r="H631"/>
      <c r="I631"/>
      <c r="J631"/>
      <c r="K631"/>
      <c r="L631"/>
      <c r="M631"/>
      <c r="N631"/>
    </row>
    <row r="632" spans="1:14" x14ac:dyDescent="0.2">
      <c r="A632" s="52">
        <v>156</v>
      </c>
      <c r="B632" s="53" t="s">
        <v>10513</v>
      </c>
      <c r="C632" s="54">
        <v>13</v>
      </c>
      <c r="D632" s="55" t="s">
        <v>9878</v>
      </c>
      <c r="E632" s="56">
        <v>15</v>
      </c>
      <c r="F632" s="41"/>
      <c r="G632"/>
      <c r="H632"/>
      <c r="I632"/>
      <c r="J632"/>
      <c r="K632"/>
      <c r="L632"/>
      <c r="M632"/>
      <c r="N632"/>
    </row>
    <row r="633" spans="1:14" x14ac:dyDescent="0.2">
      <c r="A633" s="45">
        <v>157</v>
      </c>
      <c r="B633" s="46" t="s">
        <v>10513</v>
      </c>
      <c r="C633" s="47">
        <v>13</v>
      </c>
      <c r="D633" s="48" t="s">
        <v>9879</v>
      </c>
      <c r="E633" s="49">
        <v>16</v>
      </c>
      <c r="F633" s="41"/>
      <c r="G633"/>
      <c r="H633"/>
      <c r="I633"/>
      <c r="J633"/>
      <c r="K633"/>
      <c r="L633"/>
      <c r="M633"/>
      <c r="N633"/>
    </row>
    <row r="634" spans="1:14" x14ac:dyDescent="0.2">
      <c r="A634" s="52">
        <v>158</v>
      </c>
      <c r="B634" s="53" t="s">
        <v>10513</v>
      </c>
      <c r="C634" s="54">
        <v>13</v>
      </c>
      <c r="D634" s="55" t="s">
        <v>9880</v>
      </c>
      <c r="E634" s="56">
        <v>17</v>
      </c>
      <c r="F634" s="41"/>
      <c r="G634"/>
      <c r="H634"/>
      <c r="I634"/>
      <c r="J634"/>
      <c r="K634"/>
      <c r="L634"/>
      <c r="M634"/>
      <c r="N634"/>
    </row>
    <row r="635" spans="1:14" x14ac:dyDescent="0.2">
      <c r="A635" s="45">
        <v>159</v>
      </c>
      <c r="B635" s="46" t="s">
        <v>10513</v>
      </c>
      <c r="C635" s="47">
        <v>13</v>
      </c>
      <c r="D635" s="48" t="s">
        <v>9881</v>
      </c>
      <c r="E635" s="49">
        <v>18</v>
      </c>
      <c r="F635" s="41"/>
      <c r="G635"/>
      <c r="H635"/>
      <c r="I635"/>
      <c r="J635"/>
      <c r="K635"/>
      <c r="L635"/>
      <c r="M635"/>
      <c r="N635"/>
    </row>
    <row r="636" spans="1:14" x14ac:dyDescent="0.2">
      <c r="A636" s="52">
        <v>160</v>
      </c>
      <c r="B636" s="53" t="s">
        <v>10513</v>
      </c>
      <c r="C636" s="54">
        <v>13</v>
      </c>
      <c r="D636" s="55" t="s">
        <v>9882</v>
      </c>
      <c r="E636" s="56">
        <v>19</v>
      </c>
      <c r="F636" s="41"/>
      <c r="G636"/>
      <c r="H636"/>
      <c r="I636"/>
      <c r="J636"/>
      <c r="K636"/>
      <c r="L636"/>
      <c r="M636"/>
      <c r="N636"/>
    </row>
    <row r="637" spans="1:14" x14ac:dyDescent="0.2">
      <c r="A637" s="45">
        <v>161</v>
      </c>
      <c r="B637" s="46" t="s">
        <v>10513</v>
      </c>
      <c r="C637" s="47">
        <v>13</v>
      </c>
      <c r="D637" s="48" t="s">
        <v>9883</v>
      </c>
      <c r="E637" s="49">
        <v>20</v>
      </c>
      <c r="F637" s="41"/>
      <c r="G637"/>
      <c r="H637"/>
      <c r="I637"/>
      <c r="J637"/>
      <c r="K637"/>
      <c r="L637"/>
      <c r="M637"/>
      <c r="N637"/>
    </row>
    <row r="638" spans="1:14" x14ac:dyDescent="0.2">
      <c r="A638" s="52">
        <v>162</v>
      </c>
      <c r="B638" s="53" t="s">
        <v>10513</v>
      </c>
      <c r="C638" s="54">
        <v>13</v>
      </c>
      <c r="D638" s="55" t="s">
        <v>9884</v>
      </c>
      <c r="E638" s="56">
        <v>21</v>
      </c>
      <c r="F638" s="41"/>
      <c r="G638"/>
      <c r="H638"/>
      <c r="I638"/>
      <c r="J638"/>
      <c r="K638"/>
      <c r="L638"/>
      <c r="M638"/>
      <c r="N638"/>
    </row>
    <row r="639" spans="1:14" x14ac:dyDescent="0.2">
      <c r="A639" s="45">
        <v>163</v>
      </c>
      <c r="B639" s="46" t="s">
        <v>10513</v>
      </c>
      <c r="C639" s="47">
        <v>13</v>
      </c>
      <c r="D639" s="48" t="s">
        <v>833</v>
      </c>
      <c r="E639" s="49">
        <v>22</v>
      </c>
      <c r="F639" s="41"/>
      <c r="G639"/>
      <c r="H639"/>
      <c r="I639"/>
      <c r="J639"/>
      <c r="K639"/>
      <c r="L639"/>
      <c r="M639"/>
      <c r="N639"/>
    </row>
    <row r="640" spans="1:14" x14ac:dyDescent="0.2">
      <c r="A640" s="52">
        <v>164</v>
      </c>
      <c r="B640" s="53" t="s">
        <v>10513</v>
      </c>
      <c r="C640" s="54">
        <v>13</v>
      </c>
      <c r="D640" s="55" t="s">
        <v>6532</v>
      </c>
      <c r="E640" s="56">
        <v>23</v>
      </c>
      <c r="F640" s="41"/>
      <c r="G640"/>
      <c r="H640"/>
      <c r="I640"/>
      <c r="J640"/>
      <c r="K640"/>
      <c r="L640"/>
      <c r="M640"/>
      <c r="N640"/>
    </row>
    <row r="641" spans="1:14" x14ac:dyDescent="0.2">
      <c r="A641" s="45">
        <v>165</v>
      </c>
      <c r="B641" s="46" t="s">
        <v>10537</v>
      </c>
      <c r="C641" s="47">
        <v>14</v>
      </c>
      <c r="D641" s="48" t="s">
        <v>9885</v>
      </c>
      <c r="E641" s="49">
        <v>1</v>
      </c>
      <c r="F641" s="41"/>
      <c r="G641"/>
      <c r="H641"/>
      <c r="I641"/>
      <c r="J641"/>
      <c r="K641"/>
      <c r="L641"/>
      <c r="M641"/>
      <c r="N641"/>
    </row>
    <row r="642" spans="1:14" x14ac:dyDescent="0.2">
      <c r="A642" s="52">
        <v>166</v>
      </c>
      <c r="B642" s="53" t="s">
        <v>10537</v>
      </c>
      <c r="C642" s="54">
        <v>14</v>
      </c>
      <c r="D642" s="55" t="s">
        <v>9886</v>
      </c>
      <c r="E642" s="56">
        <v>0</v>
      </c>
      <c r="F642" s="41"/>
      <c r="G642"/>
      <c r="H642"/>
      <c r="I642"/>
      <c r="J642"/>
      <c r="K642"/>
      <c r="L642"/>
      <c r="M642"/>
      <c r="N642"/>
    </row>
    <row r="643" spans="1:14" x14ac:dyDescent="0.2">
      <c r="A643" s="45">
        <v>167</v>
      </c>
      <c r="B643" s="46" t="s">
        <v>10537</v>
      </c>
      <c r="C643" s="47">
        <v>14</v>
      </c>
      <c r="D643" s="48" t="s">
        <v>9887</v>
      </c>
      <c r="E643" s="49">
        <v>2</v>
      </c>
      <c r="F643" s="41"/>
      <c r="G643"/>
      <c r="H643"/>
      <c r="I643"/>
      <c r="J643"/>
      <c r="K643"/>
      <c r="L643"/>
      <c r="M643"/>
      <c r="N643"/>
    </row>
    <row r="644" spans="1:14" x14ac:dyDescent="0.2">
      <c r="A644" s="52">
        <v>168</v>
      </c>
      <c r="B644" s="53" t="s">
        <v>10537</v>
      </c>
      <c r="C644" s="54">
        <v>14</v>
      </c>
      <c r="D644" s="55" t="s">
        <v>9888</v>
      </c>
      <c r="E644" s="56">
        <v>3</v>
      </c>
      <c r="F644" s="41"/>
      <c r="G644"/>
      <c r="H644"/>
      <c r="I644"/>
      <c r="J644"/>
      <c r="K644"/>
      <c r="L644"/>
      <c r="M644"/>
      <c r="N644"/>
    </row>
    <row r="645" spans="1:14" x14ac:dyDescent="0.2">
      <c r="A645" s="45">
        <v>169</v>
      </c>
      <c r="B645" s="46" t="s">
        <v>10537</v>
      </c>
      <c r="C645" s="47">
        <v>14</v>
      </c>
      <c r="D645" s="48" t="s">
        <v>9889</v>
      </c>
      <c r="E645" s="49">
        <v>4</v>
      </c>
      <c r="F645" s="41"/>
      <c r="G645"/>
      <c r="H645"/>
      <c r="I645"/>
      <c r="J645"/>
      <c r="K645"/>
      <c r="L645"/>
      <c r="M645"/>
      <c r="N645"/>
    </row>
    <row r="646" spans="1:14" x14ac:dyDescent="0.2">
      <c r="A646" s="52">
        <v>170</v>
      </c>
      <c r="B646" s="53" t="s">
        <v>10537</v>
      </c>
      <c r="C646" s="54">
        <v>14</v>
      </c>
      <c r="D646" s="55" t="s">
        <v>9890</v>
      </c>
      <c r="E646" s="56">
        <v>5</v>
      </c>
      <c r="F646" s="41"/>
      <c r="G646"/>
      <c r="H646"/>
      <c r="I646"/>
      <c r="J646"/>
      <c r="K646"/>
      <c r="L646"/>
      <c r="M646"/>
      <c r="N646"/>
    </row>
    <row r="647" spans="1:14" x14ac:dyDescent="0.2">
      <c r="A647" s="45">
        <v>171</v>
      </c>
      <c r="B647" s="46" t="s">
        <v>10537</v>
      </c>
      <c r="C647" s="47">
        <v>14</v>
      </c>
      <c r="D647" s="48" t="s">
        <v>9891</v>
      </c>
      <c r="E647" s="49">
        <v>6</v>
      </c>
      <c r="F647" s="41"/>
      <c r="G647"/>
      <c r="H647"/>
      <c r="I647"/>
      <c r="J647"/>
      <c r="K647"/>
      <c r="L647"/>
      <c r="M647"/>
      <c r="N647"/>
    </row>
    <row r="648" spans="1:14" x14ac:dyDescent="0.2">
      <c r="A648" s="52">
        <v>172</v>
      </c>
      <c r="B648" s="53" t="s">
        <v>10537</v>
      </c>
      <c r="C648" s="54">
        <v>14</v>
      </c>
      <c r="D648" s="55" t="s">
        <v>9892</v>
      </c>
      <c r="E648" s="56">
        <v>7</v>
      </c>
      <c r="F648" s="41"/>
      <c r="G648"/>
      <c r="H648"/>
      <c r="I648"/>
      <c r="J648"/>
      <c r="K648"/>
      <c r="L648"/>
      <c r="M648"/>
      <c r="N648"/>
    </row>
    <row r="649" spans="1:14" x14ac:dyDescent="0.2">
      <c r="A649" s="45">
        <v>173</v>
      </c>
      <c r="B649" s="46" t="s">
        <v>10537</v>
      </c>
      <c r="C649" s="47">
        <v>14</v>
      </c>
      <c r="D649" s="48" t="s">
        <v>9893</v>
      </c>
      <c r="E649" s="49">
        <v>8</v>
      </c>
      <c r="F649" s="41"/>
      <c r="G649"/>
      <c r="H649"/>
      <c r="I649"/>
      <c r="J649"/>
      <c r="K649"/>
      <c r="L649"/>
      <c r="M649"/>
      <c r="N649"/>
    </row>
    <row r="650" spans="1:14" x14ac:dyDescent="0.2">
      <c r="A650" s="52">
        <v>174</v>
      </c>
      <c r="B650" s="53" t="s">
        <v>10537</v>
      </c>
      <c r="C650" s="54">
        <v>14</v>
      </c>
      <c r="D650" s="55" t="s">
        <v>9894</v>
      </c>
      <c r="E650" s="56">
        <v>9</v>
      </c>
      <c r="F650" s="41"/>
      <c r="G650"/>
      <c r="H650"/>
      <c r="I650"/>
      <c r="J650"/>
      <c r="K650"/>
      <c r="L650"/>
      <c r="M650"/>
      <c r="N650"/>
    </row>
    <row r="651" spans="1:14" x14ac:dyDescent="0.2">
      <c r="A651" s="45">
        <v>175</v>
      </c>
      <c r="B651" s="46" t="s">
        <v>10538</v>
      </c>
      <c r="C651" s="47">
        <v>15</v>
      </c>
      <c r="D651" s="48" t="s">
        <v>9895</v>
      </c>
      <c r="E651" s="49">
        <v>1</v>
      </c>
      <c r="F651" s="41"/>
      <c r="G651"/>
      <c r="H651"/>
      <c r="I651"/>
      <c r="J651"/>
      <c r="K651"/>
      <c r="L651"/>
      <c r="M651"/>
      <c r="N651"/>
    </row>
    <row r="652" spans="1:14" x14ac:dyDescent="0.2">
      <c r="A652" s="52">
        <v>176</v>
      </c>
      <c r="B652" s="53" t="s">
        <v>10538</v>
      </c>
      <c r="C652" s="54">
        <v>15</v>
      </c>
      <c r="D652" s="55" t="s">
        <v>9896</v>
      </c>
      <c r="E652" s="56">
        <v>2</v>
      </c>
      <c r="F652" s="41"/>
      <c r="G652"/>
      <c r="H652"/>
      <c r="I652"/>
      <c r="J652"/>
      <c r="K652"/>
      <c r="L652"/>
      <c r="M652"/>
      <c r="N652"/>
    </row>
    <row r="653" spans="1:14" x14ac:dyDescent="0.2">
      <c r="A653" s="45">
        <v>177</v>
      </c>
      <c r="B653" s="46" t="s">
        <v>10538</v>
      </c>
      <c r="C653" s="47">
        <v>15</v>
      </c>
      <c r="D653" s="48" t="s">
        <v>9897</v>
      </c>
      <c r="E653" s="49">
        <v>0</v>
      </c>
      <c r="F653" s="41"/>
      <c r="G653"/>
      <c r="H653"/>
      <c r="I653"/>
      <c r="J653"/>
      <c r="K653"/>
      <c r="L653"/>
      <c r="M653"/>
      <c r="N653"/>
    </row>
    <row r="654" spans="1:14" x14ac:dyDescent="0.2">
      <c r="A654" s="52">
        <v>178</v>
      </c>
      <c r="B654" s="53" t="s">
        <v>10538</v>
      </c>
      <c r="C654" s="54">
        <v>15</v>
      </c>
      <c r="D654" s="55" t="s">
        <v>2075</v>
      </c>
      <c r="E654" s="56">
        <v>3</v>
      </c>
      <c r="F654" s="41"/>
      <c r="G654"/>
      <c r="H654"/>
      <c r="I654"/>
      <c r="J654"/>
      <c r="K654"/>
      <c r="L654"/>
      <c r="M654"/>
      <c r="N654"/>
    </row>
    <row r="655" spans="1:14" x14ac:dyDescent="0.2">
      <c r="A655" s="45">
        <v>179</v>
      </c>
      <c r="B655" s="46" t="s">
        <v>10538</v>
      </c>
      <c r="C655" s="47">
        <v>15</v>
      </c>
      <c r="D655" s="48" t="s">
        <v>6522</v>
      </c>
      <c r="E655" s="49">
        <v>4</v>
      </c>
      <c r="F655" s="41"/>
      <c r="G655"/>
      <c r="H655"/>
      <c r="I655"/>
      <c r="J655"/>
      <c r="K655"/>
      <c r="L655"/>
      <c r="M655"/>
      <c r="N655"/>
    </row>
    <row r="656" spans="1:14" x14ac:dyDescent="0.2">
      <c r="A656" s="52">
        <v>180</v>
      </c>
      <c r="B656" s="53" t="s">
        <v>10538</v>
      </c>
      <c r="C656" s="54">
        <v>15</v>
      </c>
      <c r="D656" s="55" t="s">
        <v>9898</v>
      </c>
      <c r="E656" s="56">
        <v>5</v>
      </c>
      <c r="F656" s="41"/>
      <c r="G656"/>
      <c r="H656"/>
      <c r="I656"/>
      <c r="J656"/>
      <c r="K656"/>
      <c r="L656"/>
      <c r="M656"/>
      <c r="N656"/>
    </row>
    <row r="657" spans="1:14" x14ac:dyDescent="0.2">
      <c r="A657" s="45">
        <v>181</v>
      </c>
      <c r="B657" s="46" t="s">
        <v>10538</v>
      </c>
      <c r="C657" s="47">
        <v>15</v>
      </c>
      <c r="D657" s="48" t="s">
        <v>9899</v>
      </c>
      <c r="E657" s="49">
        <v>6</v>
      </c>
      <c r="F657" s="41"/>
      <c r="G657"/>
      <c r="H657"/>
      <c r="I657"/>
      <c r="J657"/>
      <c r="K657"/>
      <c r="L657"/>
      <c r="M657"/>
      <c r="N657"/>
    </row>
    <row r="658" spans="1:14" x14ac:dyDescent="0.2">
      <c r="A658" s="52">
        <v>182</v>
      </c>
      <c r="B658" s="53" t="s">
        <v>10538</v>
      </c>
      <c r="C658" s="54">
        <v>15</v>
      </c>
      <c r="D658" s="55" t="s">
        <v>9900</v>
      </c>
      <c r="E658" s="56">
        <v>7</v>
      </c>
      <c r="F658" s="41"/>
      <c r="G658"/>
      <c r="H658"/>
      <c r="I658"/>
      <c r="J658"/>
      <c r="K658"/>
      <c r="L658"/>
      <c r="M658"/>
      <c r="N658"/>
    </row>
    <row r="659" spans="1:14" x14ac:dyDescent="0.2">
      <c r="A659" s="45">
        <v>183</v>
      </c>
      <c r="B659" s="46" t="s">
        <v>10538</v>
      </c>
      <c r="C659" s="47">
        <v>15</v>
      </c>
      <c r="D659" s="48" t="s">
        <v>4965</v>
      </c>
      <c r="E659" s="49">
        <v>8</v>
      </c>
      <c r="F659" s="41"/>
      <c r="G659"/>
      <c r="H659"/>
      <c r="I659"/>
      <c r="J659"/>
      <c r="K659"/>
      <c r="L659"/>
      <c r="M659"/>
      <c r="N659"/>
    </row>
    <row r="660" spans="1:14" x14ac:dyDescent="0.2">
      <c r="A660" s="52">
        <v>184</v>
      </c>
      <c r="B660" s="53" t="s">
        <v>10538</v>
      </c>
      <c r="C660" s="54">
        <v>15</v>
      </c>
      <c r="D660" s="55" t="s">
        <v>9901</v>
      </c>
      <c r="E660" s="56">
        <v>9</v>
      </c>
      <c r="F660" s="41"/>
      <c r="G660"/>
      <c r="H660"/>
      <c r="I660"/>
      <c r="J660"/>
      <c r="K660"/>
      <c r="L660"/>
      <c r="M660"/>
      <c r="N660"/>
    </row>
    <row r="661" spans="1:14" x14ac:dyDescent="0.2">
      <c r="A661" s="45">
        <v>185</v>
      </c>
      <c r="B661" s="46" t="s">
        <v>10538</v>
      </c>
      <c r="C661" s="47">
        <v>15</v>
      </c>
      <c r="D661" s="48" t="s">
        <v>9902</v>
      </c>
      <c r="E661" s="49">
        <v>10</v>
      </c>
      <c r="F661" s="41"/>
      <c r="G661"/>
      <c r="H661"/>
      <c r="I661"/>
      <c r="J661"/>
      <c r="K661"/>
      <c r="L661"/>
      <c r="M661"/>
      <c r="N661"/>
    </row>
    <row r="662" spans="1:14" x14ac:dyDescent="0.2">
      <c r="A662" s="52">
        <v>186</v>
      </c>
      <c r="B662" s="53" t="s">
        <v>10538</v>
      </c>
      <c r="C662" s="54">
        <v>15</v>
      </c>
      <c r="D662" s="55" t="s">
        <v>9903</v>
      </c>
      <c r="E662" s="56">
        <v>11</v>
      </c>
      <c r="F662" s="41"/>
      <c r="G662"/>
      <c r="H662"/>
      <c r="I662"/>
      <c r="J662"/>
      <c r="K662"/>
      <c r="L662"/>
      <c r="M662"/>
      <c r="N662"/>
    </row>
    <row r="663" spans="1:14" x14ac:dyDescent="0.2">
      <c r="A663" s="45">
        <v>187</v>
      </c>
      <c r="B663" s="46" t="s">
        <v>10538</v>
      </c>
      <c r="C663" s="47">
        <v>15</v>
      </c>
      <c r="D663" s="48" t="s">
        <v>9904</v>
      </c>
      <c r="E663" s="49">
        <v>12</v>
      </c>
      <c r="F663" s="41"/>
      <c r="G663"/>
      <c r="H663"/>
      <c r="I663"/>
      <c r="J663"/>
      <c r="K663"/>
      <c r="L663"/>
      <c r="M663"/>
      <c r="N663"/>
    </row>
    <row r="664" spans="1:14" x14ac:dyDescent="0.2">
      <c r="A664" s="52">
        <v>188</v>
      </c>
      <c r="B664" s="53" t="s">
        <v>10538</v>
      </c>
      <c r="C664" s="54">
        <v>15</v>
      </c>
      <c r="D664" s="55" t="s">
        <v>9905</v>
      </c>
      <c r="E664" s="56">
        <v>13</v>
      </c>
      <c r="F664" s="41"/>
      <c r="G664"/>
      <c r="H664"/>
      <c r="I664"/>
      <c r="J664"/>
      <c r="K664"/>
      <c r="L664"/>
      <c r="M664"/>
      <c r="N664"/>
    </row>
    <row r="665" spans="1:14" x14ac:dyDescent="0.2">
      <c r="A665" s="45">
        <v>189</v>
      </c>
      <c r="B665" s="46" t="s">
        <v>10538</v>
      </c>
      <c r="C665" s="47">
        <v>15</v>
      </c>
      <c r="D665" s="48" t="s">
        <v>9906</v>
      </c>
      <c r="E665" s="49">
        <v>14</v>
      </c>
      <c r="F665" s="41"/>
      <c r="G665"/>
      <c r="H665"/>
      <c r="I665"/>
      <c r="J665"/>
      <c r="K665"/>
      <c r="L665"/>
      <c r="M665"/>
      <c r="N665"/>
    </row>
    <row r="666" spans="1:14" x14ac:dyDescent="0.2">
      <c r="A666" s="52">
        <v>190</v>
      </c>
      <c r="B666" s="53" t="s">
        <v>10538</v>
      </c>
      <c r="C666" s="54">
        <v>15</v>
      </c>
      <c r="D666" s="55" t="s">
        <v>9907</v>
      </c>
      <c r="E666" s="56">
        <v>15</v>
      </c>
      <c r="F666" s="41"/>
      <c r="G666"/>
      <c r="H666"/>
      <c r="I666"/>
      <c r="J666"/>
      <c r="K666"/>
      <c r="L666"/>
      <c r="M666"/>
      <c r="N666"/>
    </row>
    <row r="667" spans="1:14" x14ac:dyDescent="0.2">
      <c r="A667" s="45">
        <v>191</v>
      </c>
      <c r="B667" s="46" t="s">
        <v>10538</v>
      </c>
      <c r="C667" s="47">
        <v>15</v>
      </c>
      <c r="D667" s="48" t="s">
        <v>9908</v>
      </c>
      <c r="E667" s="49">
        <v>16</v>
      </c>
      <c r="F667" s="41"/>
      <c r="G667"/>
      <c r="H667"/>
      <c r="I667"/>
      <c r="J667"/>
      <c r="K667"/>
      <c r="L667"/>
      <c r="M667"/>
      <c r="N667"/>
    </row>
    <row r="668" spans="1:14" x14ac:dyDescent="0.2">
      <c r="A668" s="52">
        <v>192</v>
      </c>
      <c r="B668" s="53" t="s">
        <v>10538</v>
      </c>
      <c r="C668" s="54">
        <v>15</v>
      </c>
      <c r="D668" s="55" t="s">
        <v>9909</v>
      </c>
      <c r="E668" s="56">
        <v>17</v>
      </c>
      <c r="F668" s="41"/>
      <c r="G668"/>
      <c r="H668"/>
      <c r="I668"/>
      <c r="J668"/>
      <c r="K668"/>
      <c r="L668"/>
      <c r="M668"/>
      <c r="N668"/>
    </row>
    <row r="669" spans="1:14" x14ac:dyDescent="0.2">
      <c r="A669" s="45">
        <v>193</v>
      </c>
      <c r="B669" s="46" t="s">
        <v>10538</v>
      </c>
      <c r="C669" s="47">
        <v>15</v>
      </c>
      <c r="D669" s="48" t="s">
        <v>2078</v>
      </c>
      <c r="E669" s="49">
        <v>18</v>
      </c>
      <c r="F669" s="41"/>
      <c r="G669"/>
      <c r="H669"/>
      <c r="I669"/>
      <c r="J669"/>
      <c r="K669"/>
      <c r="L669"/>
      <c r="M669"/>
      <c r="N669"/>
    </row>
    <row r="670" spans="1:14" x14ac:dyDescent="0.2">
      <c r="A670" s="52">
        <v>194</v>
      </c>
      <c r="B670" s="53" t="s">
        <v>10538</v>
      </c>
      <c r="C670" s="54">
        <v>15</v>
      </c>
      <c r="D670" s="55" t="s">
        <v>9910</v>
      </c>
      <c r="E670" s="56">
        <v>19</v>
      </c>
      <c r="F670" s="41"/>
      <c r="G670"/>
      <c r="H670"/>
      <c r="I670"/>
      <c r="J670"/>
      <c r="K670"/>
      <c r="L670"/>
      <c r="M670"/>
      <c r="N670"/>
    </row>
    <row r="671" spans="1:14" x14ac:dyDescent="0.2">
      <c r="A671" s="45">
        <v>195</v>
      </c>
      <c r="B671" s="46" t="s">
        <v>10514</v>
      </c>
      <c r="C671" s="47">
        <v>16</v>
      </c>
      <c r="D671" s="48" t="s">
        <v>9911</v>
      </c>
      <c r="E671" s="49">
        <v>1</v>
      </c>
      <c r="F671" s="41"/>
      <c r="G671"/>
      <c r="H671"/>
      <c r="I671"/>
      <c r="J671"/>
      <c r="K671"/>
      <c r="L671"/>
      <c r="M671"/>
      <c r="N671"/>
    </row>
    <row r="672" spans="1:14" x14ac:dyDescent="0.2">
      <c r="A672" s="52">
        <v>196</v>
      </c>
      <c r="B672" s="53" t="s">
        <v>10514</v>
      </c>
      <c r="C672" s="54">
        <v>16</v>
      </c>
      <c r="D672" s="55" t="s">
        <v>2737</v>
      </c>
      <c r="E672" s="56">
        <v>2</v>
      </c>
      <c r="F672" s="41"/>
      <c r="G672"/>
      <c r="H672"/>
      <c r="I672"/>
      <c r="J672"/>
      <c r="K672"/>
      <c r="L672"/>
      <c r="M672"/>
      <c r="N672"/>
    </row>
    <row r="673" spans="1:14" x14ac:dyDescent="0.2">
      <c r="A673" s="45">
        <v>197</v>
      </c>
      <c r="B673" s="46" t="s">
        <v>10514</v>
      </c>
      <c r="C673" s="47">
        <v>16</v>
      </c>
      <c r="D673" s="48" t="s">
        <v>8368</v>
      </c>
      <c r="E673" s="49">
        <v>3</v>
      </c>
      <c r="F673" s="41"/>
      <c r="G673"/>
      <c r="H673"/>
      <c r="I673"/>
      <c r="J673"/>
      <c r="K673"/>
      <c r="L673"/>
      <c r="M673"/>
      <c r="N673"/>
    </row>
    <row r="674" spans="1:14" x14ac:dyDescent="0.2">
      <c r="A674" s="52">
        <v>198</v>
      </c>
      <c r="B674" s="53" t="s">
        <v>10514</v>
      </c>
      <c r="C674" s="54">
        <v>16</v>
      </c>
      <c r="D674" s="55" t="s">
        <v>9912</v>
      </c>
      <c r="E674" s="56">
        <v>4</v>
      </c>
      <c r="F674" s="41"/>
      <c r="G674"/>
      <c r="H674"/>
      <c r="I674"/>
      <c r="J674"/>
      <c r="K674"/>
      <c r="L674"/>
      <c r="M674"/>
      <c r="N674"/>
    </row>
    <row r="675" spans="1:14" x14ac:dyDescent="0.2">
      <c r="A675" s="45">
        <v>199</v>
      </c>
      <c r="B675" s="46" t="s">
        <v>10514</v>
      </c>
      <c r="C675" s="47">
        <v>16</v>
      </c>
      <c r="D675" s="48" t="s">
        <v>6546</v>
      </c>
      <c r="E675" s="49">
        <v>5</v>
      </c>
      <c r="F675" s="41"/>
      <c r="G675"/>
      <c r="H675"/>
      <c r="I675"/>
      <c r="J675"/>
      <c r="K675"/>
      <c r="L675"/>
      <c r="M675"/>
      <c r="N675"/>
    </row>
    <row r="676" spans="1:14" x14ac:dyDescent="0.2">
      <c r="A676" s="52">
        <v>200</v>
      </c>
      <c r="B676" s="53" t="s">
        <v>10514</v>
      </c>
      <c r="C676" s="54">
        <v>16</v>
      </c>
      <c r="D676" s="55" t="s">
        <v>1306</v>
      </c>
      <c r="E676" s="56">
        <v>7</v>
      </c>
      <c r="F676" s="41"/>
      <c r="G676"/>
      <c r="H676"/>
      <c r="I676"/>
      <c r="J676"/>
      <c r="K676"/>
      <c r="L676"/>
      <c r="M676"/>
      <c r="N676"/>
    </row>
    <row r="677" spans="1:14" x14ac:dyDescent="0.2">
      <c r="A677" s="45">
        <v>201</v>
      </c>
      <c r="B677" s="46" t="s">
        <v>10514</v>
      </c>
      <c r="C677" s="47">
        <v>16</v>
      </c>
      <c r="D677" s="48" t="s">
        <v>6548</v>
      </c>
      <c r="E677" s="49">
        <v>9</v>
      </c>
      <c r="F677" s="41"/>
      <c r="G677"/>
      <c r="H677"/>
      <c r="I677"/>
      <c r="J677"/>
      <c r="K677"/>
      <c r="L677"/>
      <c r="M677"/>
      <c r="N677"/>
    </row>
    <row r="678" spans="1:14" x14ac:dyDescent="0.2">
      <c r="A678" s="52">
        <v>202</v>
      </c>
      <c r="B678" s="53" t="s">
        <v>10514</v>
      </c>
      <c r="C678" s="54">
        <v>16</v>
      </c>
      <c r="D678" s="55" t="s">
        <v>2776</v>
      </c>
      <c r="E678" s="56">
        <v>10</v>
      </c>
      <c r="F678" s="41"/>
      <c r="G678"/>
      <c r="H678"/>
      <c r="I678"/>
      <c r="J678"/>
      <c r="K678"/>
      <c r="L678"/>
      <c r="M678"/>
      <c r="N678"/>
    </row>
    <row r="679" spans="1:14" x14ac:dyDescent="0.2">
      <c r="A679" s="45">
        <v>203</v>
      </c>
      <c r="B679" s="46" t="s">
        <v>10514</v>
      </c>
      <c r="C679" s="47">
        <v>16</v>
      </c>
      <c r="D679" s="48" t="s">
        <v>7654</v>
      </c>
      <c r="E679" s="49">
        <v>12</v>
      </c>
      <c r="F679" s="41"/>
      <c r="G679"/>
      <c r="H679"/>
      <c r="I679"/>
      <c r="J679"/>
      <c r="K679"/>
      <c r="L679"/>
      <c r="M679"/>
      <c r="N679"/>
    </row>
    <row r="680" spans="1:14" x14ac:dyDescent="0.2">
      <c r="A680" s="52">
        <v>204</v>
      </c>
      <c r="B680" s="53" t="s">
        <v>10514</v>
      </c>
      <c r="C680" s="54">
        <v>16</v>
      </c>
      <c r="D680" s="55" t="s">
        <v>9913</v>
      </c>
      <c r="E680" s="56">
        <v>13</v>
      </c>
      <c r="F680" s="41"/>
      <c r="G680"/>
      <c r="H680"/>
      <c r="I680"/>
      <c r="J680"/>
      <c r="K680"/>
      <c r="L680"/>
      <c r="M680"/>
      <c r="N680"/>
    </row>
    <row r="681" spans="1:14" x14ac:dyDescent="0.2">
      <c r="A681" s="45">
        <v>205</v>
      </c>
      <c r="B681" s="46" t="s">
        <v>10514</v>
      </c>
      <c r="C681" s="47">
        <v>16</v>
      </c>
      <c r="D681" s="48" t="s">
        <v>9914</v>
      </c>
      <c r="E681" s="49">
        <v>14</v>
      </c>
      <c r="F681" s="41"/>
      <c r="G681"/>
      <c r="H681"/>
      <c r="I681"/>
      <c r="J681"/>
      <c r="K681"/>
      <c r="L681"/>
      <c r="M681"/>
      <c r="N681"/>
    </row>
    <row r="682" spans="1:14" x14ac:dyDescent="0.2">
      <c r="A682" s="52">
        <v>206</v>
      </c>
      <c r="B682" s="53" t="s">
        <v>10514</v>
      </c>
      <c r="C682" s="54">
        <v>16</v>
      </c>
      <c r="D682" s="55" t="s">
        <v>9915</v>
      </c>
      <c r="E682" s="56">
        <v>15</v>
      </c>
      <c r="F682" s="41"/>
      <c r="G682"/>
      <c r="H682"/>
      <c r="I682"/>
      <c r="J682"/>
      <c r="K682"/>
      <c r="L682"/>
      <c r="M682"/>
      <c r="N682"/>
    </row>
    <row r="683" spans="1:14" x14ac:dyDescent="0.2">
      <c r="A683" s="45">
        <v>207</v>
      </c>
      <c r="B683" s="46" t="s">
        <v>10514</v>
      </c>
      <c r="C683" s="47">
        <v>16</v>
      </c>
      <c r="D683" s="48" t="s">
        <v>6533</v>
      </c>
      <c r="E683" s="49">
        <v>17</v>
      </c>
      <c r="F683" s="41"/>
      <c r="G683"/>
      <c r="H683"/>
      <c r="I683"/>
      <c r="J683"/>
      <c r="K683"/>
      <c r="L683"/>
      <c r="M683"/>
      <c r="N683"/>
    </row>
    <row r="684" spans="1:14" x14ac:dyDescent="0.2">
      <c r="A684" s="52">
        <v>208</v>
      </c>
      <c r="B684" s="53" t="s">
        <v>10514</v>
      </c>
      <c r="C684" s="54">
        <v>16</v>
      </c>
      <c r="D684" s="55" t="s">
        <v>9916</v>
      </c>
      <c r="E684" s="56">
        <v>19</v>
      </c>
      <c r="F684" s="41"/>
      <c r="G684"/>
      <c r="H684"/>
      <c r="I684"/>
      <c r="J684"/>
      <c r="K684"/>
      <c r="L684"/>
      <c r="M684"/>
      <c r="N684"/>
    </row>
    <row r="685" spans="1:14" x14ac:dyDescent="0.2">
      <c r="A685" s="45">
        <v>209</v>
      </c>
      <c r="B685" s="46" t="s">
        <v>10514</v>
      </c>
      <c r="C685" s="47">
        <v>16</v>
      </c>
      <c r="D685" s="48" t="s">
        <v>6567</v>
      </c>
      <c r="E685" s="49">
        <v>21</v>
      </c>
      <c r="F685" s="41"/>
      <c r="G685"/>
      <c r="H685"/>
      <c r="I685"/>
      <c r="J685"/>
      <c r="K685"/>
      <c r="L685"/>
      <c r="M685"/>
      <c r="N685"/>
    </row>
    <row r="686" spans="1:14" x14ac:dyDescent="0.2">
      <c r="A686" s="52">
        <v>210</v>
      </c>
      <c r="B686" s="53" t="s">
        <v>10514</v>
      </c>
      <c r="C686" s="54">
        <v>16</v>
      </c>
      <c r="D686" s="55" t="s">
        <v>9917</v>
      </c>
      <c r="E686" s="56">
        <v>22</v>
      </c>
      <c r="F686" s="41"/>
      <c r="G686"/>
      <c r="H686"/>
      <c r="I686"/>
      <c r="J686"/>
      <c r="K686"/>
      <c r="L686"/>
      <c r="M686"/>
      <c r="N686"/>
    </row>
    <row r="687" spans="1:14" x14ac:dyDescent="0.2">
      <c r="A687" s="45">
        <v>211</v>
      </c>
      <c r="B687" s="46" t="s">
        <v>10514</v>
      </c>
      <c r="C687" s="47">
        <v>16</v>
      </c>
      <c r="D687" s="48" t="s">
        <v>9918</v>
      </c>
      <c r="E687" s="49">
        <v>23</v>
      </c>
      <c r="F687" s="41"/>
      <c r="G687"/>
      <c r="H687"/>
      <c r="I687"/>
      <c r="J687"/>
      <c r="K687"/>
      <c r="L687"/>
      <c r="M687"/>
      <c r="N687"/>
    </row>
    <row r="688" spans="1:14" x14ac:dyDescent="0.2">
      <c r="A688" s="52">
        <v>212</v>
      </c>
      <c r="B688" s="53" t="s">
        <v>10514</v>
      </c>
      <c r="C688" s="54">
        <v>16</v>
      </c>
      <c r="D688" s="55" t="s">
        <v>9919</v>
      </c>
      <c r="E688" s="56">
        <v>24</v>
      </c>
      <c r="F688" s="41"/>
      <c r="G688"/>
      <c r="H688"/>
      <c r="I688"/>
      <c r="J688"/>
      <c r="K688"/>
      <c r="L688"/>
      <c r="M688"/>
      <c r="N688"/>
    </row>
    <row r="689" spans="1:14" x14ac:dyDescent="0.2">
      <c r="A689" s="45">
        <v>213</v>
      </c>
      <c r="B689" s="46" t="s">
        <v>10514</v>
      </c>
      <c r="C689" s="47">
        <v>16</v>
      </c>
      <c r="D689" s="48" t="s">
        <v>9920</v>
      </c>
      <c r="E689" s="49">
        <v>25</v>
      </c>
      <c r="F689" s="41"/>
      <c r="G689"/>
      <c r="H689"/>
      <c r="I689"/>
      <c r="J689"/>
      <c r="K689"/>
      <c r="L689"/>
      <c r="M689"/>
      <c r="N689"/>
    </row>
    <row r="690" spans="1:14" x14ac:dyDescent="0.2">
      <c r="A690" s="52">
        <v>214</v>
      </c>
      <c r="B690" s="53" t="s">
        <v>10514</v>
      </c>
      <c r="C690" s="54">
        <v>16</v>
      </c>
      <c r="D690" s="55" t="s">
        <v>9921</v>
      </c>
      <c r="E690" s="56">
        <v>27</v>
      </c>
      <c r="F690" s="41"/>
      <c r="G690"/>
      <c r="H690"/>
      <c r="I690"/>
      <c r="J690"/>
      <c r="K690"/>
      <c r="L690"/>
      <c r="M690"/>
      <c r="N690"/>
    </row>
    <row r="691" spans="1:14" x14ac:dyDescent="0.2">
      <c r="A691" s="45">
        <v>215</v>
      </c>
      <c r="B691" s="46" t="s">
        <v>10514</v>
      </c>
      <c r="C691" s="47">
        <v>16</v>
      </c>
      <c r="D691" s="48" t="s">
        <v>9922</v>
      </c>
      <c r="E691" s="49">
        <v>28</v>
      </c>
      <c r="F691" s="41"/>
      <c r="G691"/>
      <c r="H691"/>
      <c r="I691"/>
      <c r="J691"/>
      <c r="K691"/>
      <c r="L691"/>
      <c r="M691"/>
      <c r="N691"/>
    </row>
    <row r="692" spans="1:14" x14ac:dyDescent="0.2">
      <c r="A692" s="52">
        <v>216</v>
      </c>
      <c r="B692" s="53" t="s">
        <v>10514</v>
      </c>
      <c r="C692" s="54">
        <v>16</v>
      </c>
      <c r="D692" s="55" t="s">
        <v>9715</v>
      </c>
      <c r="E692" s="56">
        <v>29</v>
      </c>
      <c r="F692" s="41"/>
      <c r="G692"/>
      <c r="H692"/>
      <c r="I692"/>
      <c r="J692"/>
      <c r="K692"/>
      <c r="L692"/>
      <c r="M692"/>
      <c r="N692"/>
    </row>
    <row r="693" spans="1:14" x14ac:dyDescent="0.2">
      <c r="A693" s="45">
        <v>217</v>
      </c>
      <c r="B693" s="46" t="s">
        <v>10514</v>
      </c>
      <c r="C693" s="47">
        <v>16</v>
      </c>
      <c r="D693" s="48" t="s">
        <v>9923</v>
      </c>
      <c r="E693" s="49">
        <v>30</v>
      </c>
      <c r="F693" s="41"/>
      <c r="G693"/>
      <c r="H693"/>
      <c r="I693"/>
      <c r="J693"/>
      <c r="K693"/>
      <c r="L693"/>
      <c r="M693"/>
      <c r="N693"/>
    </row>
    <row r="694" spans="1:14" x14ac:dyDescent="0.2">
      <c r="A694" s="52">
        <v>218</v>
      </c>
      <c r="B694" s="53" t="s">
        <v>10514</v>
      </c>
      <c r="C694" s="54">
        <v>16</v>
      </c>
      <c r="D694" s="55" t="s">
        <v>9924</v>
      </c>
      <c r="E694" s="56">
        <v>31</v>
      </c>
      <c r="F694" s="41"/>
      <c r="G694"/>
      <c r="H694"/>
      <c r="I694"/>
      <c r="J694"/>
      <c r="K694"/>
      <c r="L694"/>
      <c r="M694"/>
      <c r="N694"/>
    </row>
    <row r="695" spans="1:14" x14ac:dyDescent="0.2">
      <c r="A695" s="45">
        <v>219</v>
      </c>
      <c r="B695" s="46" t="s">
        <v>10514</v>
      </c>
      <c r="C695" s="47">
        <v>16</v>
      </c>
      <c r="D695" s="48" t="s">
        <v>9925</v>
      </c>
      <c r="E695" s="49">
        <v>32</v>
      </c>
      <c r="F695" s="41"/>
      <c r="G695"/>
      <c r="H695"/>
      <c r="I695"/>
      <c r="J695"/>
      <c r="K695"/>
      <c r="L695"/>
      <c r="M695"/>
      <c r="N695"/>
    </row>
    <row r="696" spans="1:14" x14ac:dyDescent="0.2">
      <c r="A696" s="52">
        <v>220</v>
      </c>
      <c r="B696" s="53" t="s">
        <v>10514</v>
      </c>
      <c r="C696" s="54">
        <v>16</v>
      </c>
      <c r="D696" s="55" t="s">
        <v>9926</v>
      </c>
      <c r="E696" s="56">
        <v>33</v>
      </c>
      <c r="F696" s="41"/>
      <c r="G696"/>
      <c r="H696"/>
      <c r="I696"/>
      <c r="J696"/>
      <c r="K696"/>
      <c r="L696"/>
      <c r="M696"/>
      <c r="N696"/>
    </row>
    <row r="697" spans="1:14" x14ac:dyDescent="0.2">
      <c r="A697" s="45">
        <v>221</v>
      </c>
      <c r="B697" s="46" t="s">
        <v>10514</v>
      </c>
      <c r="C697" s="47">
        <v>16</v>
      </c>
      <c r="D697" s="48" t="s">
        <v>9927</v>
      </c>
      <c r="E697" s="49">
        <v>34</v>
      </c>
      <c r="F697" s="41"/>
      <c r="G697"/>
      <c r="H697"/>
      <c r="I697"/>
      <c r="J697"/>
      <c r="K697"/>
      <c r="L697"/>
      <c r="M697"/>
      <c r="N697"/>
    </row>
    <row r="698" spans="1:14" x14ac:dyDescent="0.2">
      <c r="A698" s="52">
        <v>222</v>
      </c>
      <c r="B698" s="53" t="s">
        <v>10514</v>
      </c>
      <c r="C698" s="54">
        <v>16</v>
      </c>
      <c r="D698" s="55" t="s">
        <v>9928</v>
      </c>
      <c r="E698" s="56">
        <v>35</v>
      </c>
      <c r="F698" s="41"/>
      <c r="G698"/>
      <c r="H698"/>
      <c r="I698"/>
      <c r="J698"/>
      <c r="K698"/>
      <c r="L698"/>
      <c r="M698"/>
      <c r="N698"/>
    </row>
    <row r="699" spans="1:14" x14ac:dyDescent="0.2">
      <c r="A699" s="45">
        <v>223</v>
      </c>
      <c r="B699" s="46" t="s">
        <v>10514</v>
      </c>
      <c r="C699" s="47">
        <v>16</v>
      </c>
      <c r="D699" s="48" t="s">
        <v>9929</v>
      </c>
      <c r="E699" s="49">
        <v>36</v>
      </c>
      <c r="F699" s="41"/>
      <c r="G699"/>
      <c r="H699"/>
      <c r="I699"/>
      <c r="J699"/>
      <c r="K699"/>
      <c r="L699"/>
      <c r="M699"/>
      <c r="N699"/>
    </row>
    <row r="700" spans="1:14" x14ac:dyDescent="0.2">
      <c r="A700" s="52">
        <v>224</v>
      </c>
      <c r="B700" s="53" t="s">
        <v>10514</v>
      </c>
      <c r="C700" s="54">
        <v>16</v>
      </c>
      <c r="D700" s="55" t="s">
        <v>9930</v>
      </c>
      <c r="E700" s="56">
        <v>37</v>
      </c>
      <c r="F700" s="41"/>
      <c r="G700"/>
      <c r="H700"/>
      <c r="I700"/>
      <c r="J700"/>
      <c r="K700"/>
      <c r="L700"/>
      <c r="M700"/>
      <c r="N700"/>
    </row>
    <row r="701" spans="1:14" x14ac:dyDescent="0.2">
      <c r="A701" s="45">
        <v>225</v>
      </c>
      <c r="B701" s="46" t="s">
        <v>10539</v>
      </c>
      <c r="C701" s="47">
        <v>17</v>
      </c>
      <c r="D701" s="48" t="s">
        <v>9931</v>
      </c>
      <c r="E701" s="49">
        <v>1</v>
      </c>
      <c r="F701" s="41"/>
      <c r="G701"/>
      <c r="H701"/>
      <c r="I701"/>
      <c r="J701"/>
      <c r="K701"/>
      <c r="L701"/>
      <c r="M701"/>
      <c r="N701"/>
    </row>
    <row r="702" spans="1:14" x14ac:dyDescent="0.2">
      <c r="A702" s="52">
        <v>226</v>
      </c>
      <c r="B702" s="53" t="s">
        <v>10539</v>
      </c>
      <c r="C702" s="54">
        <v>17</v>
      </c>
      <c r="D702" s="55" t="s">
        <v>9932</v>
      </c>
      <c r="E702" s="56">
        <v>2</v>
      </c>
      <c r="F702" s="41"/>
      <c r="G702"/>
      <c r="H702"/>
      <c r="I702"/>
      <c r="J702"/>
      <c r="K702"/>
      <c r="L702"/>
      <c r="M702"/>
      <c r="N702"/>
    </row>
    <row r="703" spans="1:14" x14ac:dyDescent="0.2">
      <c r="A703" s="45">
        <v>227</v>
      </c>
      <c r="B703" s="46" t="s">
        <v>10539</v>
      </c>
      <c r="C703" s="47">
        <v>17</v>
      </c>
      <c r="D703" s="48" t="s">
        <v>9933</v>
      </c>
      <c r="E703" s="49">
        <v>3</v>
      </c>
      <c r="F703" s="41"/>
      <c r="G703"/>
      <c r="H703"/>
      <c r="I703"/>
      <c r="J703"/>
      <c r="K703"/>
      <c r="L703"/>
      <c r="M703"/>
      <c r="N703"/>
    </row>
    <row r="704" spans="1:14" x14ac:dyDescent="0.2">
      <c r="A704" s="52">
        <v>228</v>
      </c>
      <c r="B704" s="53" t="s">
        <v>10539</v>
      </c>
      <c r="C704" s="54">
        <v>17</v>
      </c>
      <c r="D704" s="55" t="s">
        <v>9610</v>
      </c>
      <c r="E704" s="56">
        <v>4</v>
      </c>
      <c r="F704" s="41"/>
      <c r="G704"/>
      <c r="H704"/>
      <c r="I704"/>
      <c r="J704"/>
      <c r="K704"/>
      <c r="L704"/>
      <c r="M704"/>
      <c r="N704"/>
    </row>
    <row r="705" spans="1:14" x14ac:dyDescent="0.2">
      <c r="A705" s="45">
        <v>229</v>
      </c>
      <c r="B705" s="46" t="s">
        <v>10539</v>
      </c>
      <c r="C705" s="47">
        <v>17</v>
      </c>
      <c r="D705" s="48" t="s">
        <v>9934</v>
      </c>
      <c r="E705" s="49">
        <v>5</v>
      </c>
      <c r="F705" s="41"/>
      <c r="G705"/>
      <c r="H705"/>
      <c r="I705"/>
      <c r="J705"/>
      <c r="K705"/>
      <c r="L705"/>
      <c r="M705"/>
      <c r="N705"/>
    </row>
    <row r="706" spans="1:14" x14ac:dyDescent="0.2">
      <c r="A706" s="52">
        <v>230</v>
      </c>
      <c r="B706" s="53" t="s">
        <v>10539</v>
      </c>
      <c r="C706" s="54">
        <v>17</v>
      </c>
      <c r="D706" s="55" t="s">
        <v>9935</v>
      </c>
      <c r="E706" s="56">
        <v>6</v>
      </c>
      <c r="F706" s="41"/>
      <c r="G706"/>
      <c r="H706"/>
      <c r="I706"/>
      <c r="J706"/>
      <c r="K706"/>
      <c r="L706"/>
      <c r="M706"/>
      <c r="N706"/>
    </row>
    <row r="707" spans="1:14" x14ac:dyDescent="0.2">
      <c r="A707" s="45">
        <v>231</v>
      </c>
      <c r="B707" s="46" t="s">
        <v>10539</v>
      </c>
      <c r="C707" s="47">
        <v>17</v>
      </c>
      <c r="D707" s="48" t="s">
        <v>9936</v>
      </c>
      <c r="E707" s="49">
        <v>7</v>
      </c>
      <c r="F707" s="41"/>
      <c r="G707"/>
      <c r="H707"/>
      <c r="I707"/>
      <c r="J707"/>
      <c r="K707"/>
      <c r="L707"/>
      <c r="M707"/>
      <c r="N707"/>
    </row>
    <row r="708" spans="1:14" x14ac:dyDescent="0.2">
      <c r="A708" s="52">
        <v>232</v>
      </c>
      <c r="B708" s="53" t="s">
        <v>10539</v>
      </c>
      <c r="C708" s="54">
        <v>17</v>
      </c>
      <c r="D708" s="55" t="s">
        <v>8393</v>
      </c>
      <c r="E708" s="56">
        <v>17</v>
      </c>
      <c r="F708" s="41"/>
      <c r="G708"/>
      <c r="H708"/>
      <c r="I708"/>
      <c r="J708"/>
      <c r="K708"/>
      <c r="L708"/>
      <c r="M708"/>
      <c r="N708"/>
    </row>
    <row r="709" spans="1:14" x14ac:dyDescent="0.2">
      <c r="A709" s="45">
        <v>233</v>
      </c>
      <c r="B709" s="46" t="s">
        <v>10539</v>
      </c>
      <c r="C709" s="47">
        <v>17</v>
      </c>
      <c r="D709" s="48" t="s">
        <v>9937</v>
      </c>
      <c r="E709" s="49">
        <v>8</v>
      </c>
      <c r="F709" s="41"/>
      <c r="G709"/>
      <c r="H709"/>
      <c r="I709"/>
      <c r="J709"/>
      <c r="K709"/>
      <c r="L709"/>
      <c r="M709"/>
      <c r="N709"/>
    </row>
    <row r="710" spans="1:14" x14ac:dyDescent="0.2">
      <c r="A710" s="52">
        <v>234</v>
      </c>
      <c r="B710" s="53" t="s">
        <v>10539</v>
      </c>
      <c r="C710" s="54">
        <v>17</v>
      </c>
      <c r="D710" s="55" t="s">
        <v>9938</v>
      </c>
      <c r="E710" s="56">
        <v>9</v>
      </c>
      <c r="F710" s="41"/>
      <c r="G710"/>
      <c r="H710"/>
      <c r="I710"/>
      <c r="J710"/>
      <c r="K710"/>
      <c r="L710"/>
      <c r="M710"/>
      <c r="N710"/>
    </row>
    <row r="711" spans="1:14" x14ac:dyDescent="0.2">
      <c r="A711" s="45">
        <v>235</v>
      </c>
      <c r="B711" s="46" t="s">
        <v>10539</v>
      </c>
      <c r="C711" s="47">
        <v>17</v>
      </c>
      <c r="D711" s="48" t="s">
        <v>9939</v>
      </c>
      <c r="E711" s="49">
        <v>10</v>
      </c>
      <c r="F711" s="41"/>
      <c r="G711"/>
      <c r="H711"/>
      <c r="I711"/>
      <c r="J711"/>
      <c r="K711"/>
      <c r="L711"/>
      <c r="M711"/>
      <c r="N711"/>
    </row>
    <row r="712" spans="1:14" x14ac:dyDescent="0.2">
      <c r="A712" s="52">
        <v>236</v>
      </c>
      <c r="B712" s="53" t="s">
        <v>10539</v>
      </c>
      <c r="C712" s="54">
        <v>17</v>
      </c>
      <c r="D712" s="55" t="s">
        <v>9940</v>
      </c>
      <c r="E712" s="56">
        <v>11</v>
      </c>
      <c r="F712" s="41"/>
      <c r="G712"/>
      <c r="H712"/>
      <c r="I712"/>
      <c r="J712"/>
      <c r="K712"/>
      <c r="L712"/>
      <c r="M712"/>
      <c r="N712"/>
    </row>
    <row r="713" spans="1:14" x14ac:dyDescent="0.2">
      <c r="A713" s="45">
        <v>237</v>
      </c>
      <c r="B713" s="46" t="s">
        <v>10539</v>
      </c>
      <c r="C713" s="47">
        <v>17</v>
      </c>
      <c r="D713" s="48" t="s">
        <v>4546</v>
      </c>
      <c r="E713" s="49">
        <v>12</v>
      </c>
      <c r="F713" s="41"/>
      <c r="G713"/>
      <c r="H713"/>
      <c r="I713"/>
      <c r="J713"/>
      <c r="K713"/>
      <c r="L713"/>
      <c r="M713"/>
      <c r="N713"/>
    </row>
    <row r="714" spans="1:14" x14ac:dyDescent="0.2">
      <c r="A714" s="52">
        <v>238</v>
      </c>
      <c r="B714" s="53" t="s">
        <v>10539</v>
      </c>
      <c r="C714" s="54">
        <v>17</v>
      </c>
      <c r="D714" s="55" t="s">
        <v>6560</v>
      </c>
      <c r="E714" s="56">
        <v>13</v>
      </c>
      <c r="F714" s="41"/>
      <c r="G714"/>
      <c r="H714"/>
      <c r="I714"/>
      <c r="J714"/>
      <c r="K714"/>
      <c r="L714"/>
      <c r="M714"/>
      <c r="N714"/>
    </row>
    <row r="715" spans="1:14" x14ac:dyDescent="0.2">
      <c r="A715" s="45">
        <v>239</v>
      </c>
      <c r="B715" s="46" t="s">
        <v>10539</v>
      </c>
      <c r="C715" s="47">
        <v>17</v>
      </c>
      <c r="D715" s="48" t="s">
        <v>9941</v>
      </c>
      <c r="E715" s="49">
        <v>14</v>
      </c>
      <c r="F715" s="41"/>
      <c r="G715"/>
      <c r="H715"/>
      <c r="I715"/>
      <c r="J715"/>
      <c r="K715"/>
      <c r="L715"/>
      <c r="M715"/>
      <c r="N715"/>
    </row>
    <row r="716" spans="1:14" x14ac:dyDescent="0.2">
      <c r="A716" s="52">
        <v>240</v>
      </c>
      <c r="B716" s="53" t="s">
        <v>10539</v>
      </c>
      <c r="C716" s="54">
        <v>17</v>
      </c>
      <c r="D716" s="55" t="s">
        <v>9641</v>
      </c>
      <c r="E716" s="56">
        <v>15</v>
      </c>
      <c r="F716" s="41"/>
      <c r="G716"/>
      <c r="H716"/>
      <c r="I716"/>
      <c r="J716"/>
      <c r="K716"/>
      <c r="L716"/>
      <c r="M716"/>
      <c r="N716"/>
    </row>
    <row r="717" spans="1:14" x14ac:dyDescent="0.2">
      <c r="A717" s="45">
        <v>241</v>
      </c>
      <c r="B717" s="46" t="s">
        <v>10539</v>
      </c>
      <c r="C717" s="47">
        <v>17</v>
      </c>
      <c r="D717" s="48" t="s">
        <v>9942</v>
      </c>
      <c r="E717" s="49">
        <v>16</v>
      </c>
      <c r="F717" s="41"/>
      <c r="G717"/>
      <c r="H717"/>
      <c r="I717"/>
      <c r="J717"/>
      <c r="K717"/>
      <c r="L717"/>
      <c r="M717"/>
      <c r="N717"/>
    </row>
    <row r="718" spans="1:14" x14ac:dyDescent="0.2">
      <c r="A718" s="52">
        <v>242</v>
      </c>
      <c r="B718" s="53" t="s">
        <v>10540</v>
      </c>
      <c r="C718" s="54">
        <v>18</v>
      </c>
      <c r="D718" s="55" t="s">
        <v>8854</v>
      </c>
      <c r="E718" s="56">
        <v>0</v>
      </c>
      <c r="F718" s="41"/>
      <c r="G718"/>
      <c r="H718"/>
      <c r="I718"/>
      <c r="J718"/>
      <c r="K718"/>
      <c r="L718"/>
      <c r="M718"/>
      <c r="N718"/>
    </row>
    <row r="719" spans="1:14" x14ac:dyDescent="0.2">
      <c r="A719" s="45">
        <v>243</v>
      </c>
      <c r="B719" s="46" t="s">
        <v>10540</v>
      </c>
      <c r="C719" s="47">
        <v>18</v>
      </c>
      <c r="D719" s="48" t="s">
        <v>9943</v>
      </c>
      <c r="E719" s="49">
        <v>1</v>
      </c>
      <c r="F719" s="41"/>
      <c r="G719"/>
      <c r="H719"/>
      <c r="I719"/>
      <c r="J719"/>
      <c r="K719"/>
      <c r="L719"/>
      <c r="M719"/>
      <c r="N719"/>
    </row>
    <row r="720" spans="1:14" x14ac:dyDescent="0.2">
      <c r="A720" s="52">
        <v>244</v>
      </c>
      <c r="B720" s="53" t="s">
        <v>10540</v>
      </c>
      <c r="C720" s="54">
        <v>18</v>
      </c>
      <c r="D720" s="55" t="s">
        <v>9944</v>
      </c>
      <c r="E720" s="56">
        <v>2</v>
      </c>
      <c r="F720" s="41"/>
      <c r="G720"/>
      <c r="H720"/>
      <c r="I720"/>
      <c r="J720"/>
      <c r="K720"/>
      <c r="L720"/>
      <c r="M720"/>
      <c r="N720"/>
    </row>
    <row r="721" spans="1:14" x14ac:dyDescent="0.2">
      <c r="A721" s="45">
        <v>245</v>
      </c>
      <c r="B721" s="46" t="s">
        <v>10540</v>
      </c>
      <c r="C721" s="47">
        <v>18</v>
      </c>
      <c r="D721" s="48" t="s">
        <v>9945</v>
      </c>
      <c r="E721" s="49">
        <v>3</v>
      </c>
      <c r="F721" s="41"/>
      <c r="G721"/>
      <c r="H721"/>
      <c r="I721"/>
      <c r="J721"/>
      <c r="K721"/>
      <c r="L721"/>
      <c r="M721"/>
      <c r="N721"/>
    </row>
    <row r="722" spans="1:14" x14ac:dyDescent="0.2">
      <c r="A722" s="52">
        <v>246</v>
      </c>
      <c r="B722" s="53" t="s">
        <v>10540</v>
      </c>
      <c r="C722" s="54">
        <v>18</v>
      </c>
      <c r="D722" s="55" t="s">
        <v>9946</v>
      </c>
      <c r="E722" s="56">
        <v>11</v>
      </c>
      <c r="F722" s="41"/>
      <c r="G722"/>
      <c r="H722"/>
      <c r="I722"/>
      <c r="J722"/>
      <c r="K722"/>
      <c r="L722"/>
      <c r="M722"/>
      <c r="N722"/>
    </row>
    <row r="723" spans="1:14" x14ac:dyDescent="0.2">
      <c r="A723" s="45">
        <v>247</v>
      </c>
      <c r="B723" s="46" t="s">
        <v>10540</v>
      </c>
      <c r="C723" s="47">
        <v>18</v>
      </c>
      <c r="D723" s="48" t="s">
        <v>9947</v>
      </c>
      <c r="E723" s="49">
        <v>12</v>
      </c>
      <c r="F723" s="41"/>
      <c r="G723"/>
      <c r="H723"/>
      <c r="I723"/>
      <c r="J723"/>
      <c r="K723"/>
      <c r="L723"/>
      <c r="M723"/>
      <c r="N723"/>
    </row>
    <row r="724" spans="1:14" x14ac:dyDescent="0.2">
      <c r="A724" s="52">
        <v>248</v>
      </c>
      <c r="B724" s="53" t="s">
        <v>10540</v>
      </c>
      <c r="C724" s="54">
        <v>18</v>
      </c>
      <c r="D724" s="55" t="s">
        <v>9948</v>
      </c>
      <c r="E724" s="56">
        <v>4</v>
      </c>
      <c r="F724" s="41"/>
      <c r="G724"/>
      <c r="H724"/>
      <c r="I724"/>
      <c r="J724"/>
      <c r="K724"/>
      <c r="L724"/>
      <c r="M724"/>
      <c r="N724"/>
    </row>
    <row r="725" spans="1:14" x14ac:dyDescent="0.2">
      <c r="A725" s="45">
        <v>249</v>
      </c>
      <c r="B725" s="46" t="s">
        <v>10540</v>
      </c>
      <c r="C725" s="47">
        <v>18</v>
      </c>
      <c r="D725" s="48" t="s">
        <v>9949</v>
      </c>
      <c r="E725" s="49">
        <v>5</v>
      </c>
      <c r="F725" s="41"/>
      <c r="G725"/>
      <c r="H725"/>
      <c r="I725"/>
      <c r="J725"/>
      <c r="K725"/>
      <c r="L725"/>
      <c r="M725"/>
      <c r="N725"/>
    </row>
    <row r="726" spans="1:14" x14ac:dyDescent="0.2">
      <c r="A726" s="52">
        <v>250</v>
      </c>
      <c r="B726" s="53" t="s">
        <v>10540</v>
      </c>
      <c r="C726" s="54">
        <v>18</v>
      </c>
      <c r="D726" s="55" t="s">
        <v>9950</v>
      </c>
      <c r="E726" s="56">
        <v>6</v>
      </c>
      <c r="F726" s="41"/>
      <c r="G726"/>
      <c r="H726"/>
      <c r="I726"/>
      <c r="J726"/>
      <c r="K726"/>
      <c r="L726"/>
      <c r="M726"/>
      <c r="N726"/>
    </row>
    <row r="727" spans="1:14" x14ac:dyDescent="0.2">
      <c r="A727" s="45">
        <v>251</v>
      </c>
      <c r="B727" s="46" t="s">
        <v>10540</v>
      </c>
      <c r="C727" s="47">
        <v>18</v>
      </c>
      <c r="D727" s="48" t="s">
        <v>9951</v>
      </c>
      <c r="E727" s="49">
        <v>7</v>
      </c>
      <c r="F727" s="41"/>
      <c r="G727"/>
      <c r="H727"/>
      <c r="I727"/>
      <c r="J727"/>
      <c r="K727"/>
      <c r="L727"/>
      <c r="M727"/>
      <c r="N727"/>
    </row>
    <row r="728" spans="1:14" x14ac:dyDescent="0.2">
      <c r="A728" s="52">
        <v>252</v>
      </c>
      <c r="B728" s="53" t="s">
        <v>10540</v>
      </c>
      <c r="C728" s="54">
        <v>18</v>
      </c>
      <c r="D728" s="55" t="s">
        <v>9952</v>
      </c>
      <c r="E728" s="56">
        <v>8</v>
      </c>
      <c r="F728" s="41"/>
      <c r="G728"/>
      <c r="H728"/>
      <c r="I728"/>
      <c r="J728"/>
      <c r="K728"/>
      <c r="L728"/>
      <c r="M728"/>
      <c r="N728"/>
    </row>
    <row r="729" spans="1:14" x14ac:dyDescent="0.2">
      <c r="A729" s="45">
        <v>253</v>
      </c>
      <c r="B729" s="46" t="s">
        <v>10540</v>
      </c>
      <c r="C729" s="47">
        <v>18</v>
      </c>
      <c r="D729" s="48" t="s">
        <v>6579</v>
      </c>
      <c r="E729" s="49">
        <v>9</v>
      </c>
      <c r="F729" s="41"/>
      <c r="G729"/>
      <c r="H729"/>
      <c r="I729"/>
      <c r="J729"/>
      <c r="K729"/>
      <c r="L729"/>
      <c r="M729"/>
      <c r="N729"/>
    </row>
    <row r="730" spans="1:14" x14ac:dyDescent="0.2">
      <c r="A730" s="52">
        <v>254</v>
      </c>
      <c r="B730" s="53" t="s">
        <v>10540</v>
      </c>
      <c r="C730" s="54">
        <v>18</v>
      </c>
      <c r="D730" s="55" t="s">
        <v>4529</v>
      </c>
      <c r="E730" s="56">
        <v>10</v>
      </c>
      <c r="F730" s="41"/>
      <c r="G730"/>
      <c r="H730"/>
      <c r="I730"/>
      <c r="J730"/>
      <c r="K730"/>
      <c r="L730"/>
      <c r="M730"/>
      <c r="N730"/>
    </row>
    <row r="731" spans="1:14" x14ac:dyDescent="0.2">
      <c r="A731" s="45">
        <v>255</v>
      </c>
      <c r="B731" s="46" t="s">
        <v>10541</v>
      </c>
      <c r="C731" s="47">
        <v>19</v>
      </c>
      <c r="D731" s="48" t="s">
        <v>7655</v>
      </c>
      <c r="E731" s="49">
        <v>0</v>
      </c>
      <c r="F731" s="41"/>
      <c r="G731"/>
      <c r="H731"/>
      <c r="I731"/>
      <c r="J731"/>
      <c r="K731"/>
      <c r="L731"/>
      <c r="M731"/>
      <c r="N731"/>
    </row>
    <row r="732" spans="1:14" x14ac:dyDescent="0.2">
      <c r="A732" s="52">
        <v>256</v>
      </c>
      <c r="B732" s="53" t="s">
        <v>10542</v>
      </c>
      <c r="C732" s="54">
        <v>20</v>
      </c>
      <c r="D732" s="55" t="s">
        <v>9953</v>
      </c>
      <c r="E732" s="56">
        <v>1</v>
      </c>
      <c r="F732" s="41"/>
      <c r="G732"/>
      <c r="H732"/>
      <c r="I732"/>
      <c r="J732"/>
      <c r="K732"/>
      <c r="L732"/>
      <c r="M732"/>
      <c r="N732"/>
    </row>
    <row r="733" spans="1:14" x14ac:dyDescent="0.2">
      <c r="A733" s="45">
        <v>257</v>
      </c>
      <c r="B733" s="46" t="s">
        <v>10542</v>
      </c>
      <c r="C733" s="47">
        <v>20</v>
      </c>
      <c r="D733" s="48" t="s">
        <v>9954</v>
      </c>
      <c r="E733" s="49">
        <v>2</v>
      </c>
      <c r="F733" s="41"/>
      <c r="G733"/>
      <c r="H733"/>
      <c r="I733"/>
      <c r="J733"/>
      <c r="K733"/>
      <c r="L733"/>
      <c r="M733"/>
      <c r="N733"/>
    </row>
    <row r="734" spans="1:14" x14ac:dyDescent="0.2">
      <c r="A734" s="52">
        <v>258</v>
      </c>
      <c r="B734" s="53" t="s">
        <v>10542</v>
      </c>
      <c r="C734" s="54">
        <v>20</v>
      </c>
      <c r="D734" s="55" t="s">
        <v>9955</v>
      </c>
      <c r="E734" s="56">
        <v>12</v>
      </c>
      <c r="F734" s="41"/>
      <c r="G734"/>
      <c r="H734"/>
      <c r="I734"/>
      <c r="J734"/>
      <c r="K734"/>
      <c r="L734"/>
      <c r="M734"/>
      <c r="N734"/>
    </row>
    <row r="735" spans="1:14" x14ac:dyDescent="0.2">
      <c r="A735" s="45">
        <v>259</v>
      </c>
      <c r="B735" s="46" t="s">
        <v>10542</v>
      </c>
      <c r="C735" s="47">
        <v>20</v>
      </c>
      <c r="D735" s="48" t="s">
        <v>8712</v>
      </c>
      <c r="E735" s="49">
        <v>3</v>
      </c>
      <c r="F735" s="41"/>
      <c r="G735"/>
      <c r="H735"/>
      <c r="I735"/>
      <c r="J735"/>
      <c r="K735"/>
      <c r="L735"/>
      <c r="M735"/>
      <c r="N735"/>
    </row>
    <row r="736" spans="1:14" x14ac:dyDescent="0.2">
      <c r="A736" s="52">
        <v>260</v>
      </c>
      <c r="B736" s="53" t="s">
        <v>10542</v>
      </c>
      <c r="C736" s="54">
        <v>20</v>
      </c>
      <c r="D736" s="55" t="s">
        <v>9956</v>
      </c>
      <c r="E736" s="56">
        <v>4</v>
      </c>
      <c r="F736" s="41"/>
      <c r="G736"/>
      <c r="H736"/>
      <c r="I736"/>
      <c r="J736"/>
      <c r="K736"/>
      <c r="L736"/>
      <c r="M736"/>
      <c r="N736"/>
    </row>
    <row r="737" spans="1:14" x14ac:dyDescent="0.2">
      <c r="A737" s="45">
        <v>261</v>
      </c>
      <c r="B737" s="46" t="s">
        <v>10542</v>
      </c>
      <c r="C737" s="47">
        <v>20</v>
      </c>
      <c r="D737" s="48" t="s">
        <v>9957</v>
      </c>
      <c r="E737" s="49">
        <v>14</v>
      </c>
      <c r="F737" s="41"/>
      <c r="G737"/>
      <c r="H737"/>
      <c r="I737"/>
      <c r="J737"/>
      <c r="K737"/>
      <c r="L737"/>
      <c r="M737"/>
      <c r="N737"/>
    </row>
    <row r="738" spans="1:14" x14ac:dyDescent="0.2">
      <c r="A738" s="52">
        <v>262</v>
      </c>
      <c r="B738" s="53" t="s">
        <v>10542</v>
      </c>
      <c r="C738" s="54">
        <v>20</v>
      </c>
      <c r="D738" s="55" t="s">
        <v>9958</v>
      </c>
      <c r="E738" s="56">
        <v>5</v>
      </c>
      <c r="F738" s="41"/>
      <c r="G738"/>
      <c r="H738"/>
      <c r="I738"/>
      <c r="J738"/>
      <c r="K738"/>
      <c r="L738"/>
      <c r="M738"/>
      <c r="N738"/>
    </row>
    <row r="739" spans="1:14" x14ac:dyDescent="0.2">
      <c r="A739" s="45">
        <v>263</v>
      </c>
      <c r="B739" s="46" t="s">
        <v>10542</v>
      </c>
      <c r="C739" s="47">
        <v>20</v>
      </c>
      <c r="D739" s="48" t="s">
        <v>9959</v>
      </c>
      <c r="E739" s="49">
        <v>13</v>
      </c>
      <c r="F739" s="41"/>
      <c r="G739"/>
      <c r="H739"/>
      <c r="I739"/>
      <c r="J739"/>
      <c r="K739"/>
      <c r="L739"/>
      <c r="M739"/>
      <c r="N739"/>
    </row>
    <row r="740" spans="1:14" x14ac:dyDescent="0.2">
      <c r="A740" s="52">
        <v>264</v>
      </c>
      <c r="B740" s="53" t="s">
        <v>10542</v>
      </c>
      <c r="C740" s="54">
        <v>20</v>
      </c>
      <c r="D740" s="55" t="s">
        <v>9960</v>
      </c>
      <c r="E740" s="56">
        <v>6</v>
      </c>
      <c r="F740" s="41"/>
      <c r="G740"/>
      <c r="H740"/>
      <c r="I740"/>
      <c r="J740"/>
      <c r="K740"/>
      <c r="L740"/>
      <c r="M740"/>
      <c r="N740"/>
    </row>
    <row r="741" spans="1:14" x14ac:dyDescent="0.2">
      <c r="A741" s="45">
        <v>265</v>
      </c>
      <c r="B741" s="46" t="s">
        <v>10542</v>
      </c>
      <c r="C741" s="47">
        <v>20</v>
      </c>
      <c r="D741" s="48" t="s">
        <v>4546</v>
      </c>
      <c r="E741" s="49">
        <v>7</v>
      </c>
      <c r="F741" s="41"/>
      <c r="G741"/>
      <c r="H741"/>
      <c r="I741"/>
      <c r="J741"/>
      <c r="K741"/>
      <c r="L741"/>
      <c r="M741"/>
      <c r="N741"/>
    </row>
    <row r="742" spans="1:14" x14ac:dyDescent="0.2">
      <c r="A742" s="52">
        <v>266</v>
      </c>
      <c r="B742" s="53" t="s">
        <v>10542</v>
      </c>
      <c r="C742" s="54">
        <v>20</v>
      </c>
      <c r="D742" s="55" t="s">
        <v>9961</v>
      </c>
      <c r="E742" s="56">
        <v>8</v>
      </c>
      <c r="F742" s="41"/>
      <c r="G742"/>
      <c r="H742"/>
      <c r="I742"/>
      <c r="J742"/>
      <c r="K742"/>
      <c r="L742"/>
      <c r="M742"/>
      <c r="N742"/>
    </row>
    <row r="743" spans="1:14" x14ac:dyDescent="0.2">
      <c r="A743" s="45">
        <v>267</v>
      </c>
      <c r="B743" s="46" t="s">
        <v>10542</v>
      </c>
      <c r="C743" s="47">
        <v>20</v>
      </c>
      <c r="D743" s="48" t="s">
        <v>9962</v>
      </c>
      <c r="E743" s="49">
        <v>9</v>
      </c>
      <c r="F743" s="41"/>
      <c r="G743"/>
      <c r="H743"/>
      <c r="I743"/>
      <c r="J743"/>
      <c r="K743"/>
      <c r="L743"/>
      <c r="M743"/>
      <c r="N743"/>
    </row>
    <row r="744" spans="1:14" x14ac:dyDescent="0.2">
      <c r="A744" s="52">
        <v>268</v>
      </c>
      <c r="B744" s="53" t="s">
        <v>10542</v>
      </c>
      <c r="C744" s="54">
        <v>20</v>
      </c>
      <c r="D744" s="55" t="s">
        <v>9963</v>
      </c>
      <c r="E744" s="56">
        <v>15</v>
      </c>
      <c r="F744" s="41"/>
      <c r="G744"/>
      <c r="H744"/>
      <c r="I744"/>
      <c r="J744"/>
      <c r="K744"/>
      <c r="L744"/>
      <c r="M744"/>
      <c r="N744"/>
    </row>
    <row r="745" spans="1:14" x14ac:dyDescent="0.2">
      <c r="A745" s="45">
        <v>269</v>
      </c>
      <c r="B745" s="46" t="s">
        <v>10542</v>
      </c>
      <c r="C745" s="47">
        <v>20</v>
      </c>
      <c r="D745" s="48" t="s">
        <v>9964</v>
      </c>
      <c r="E745" s="49">
        <v>16</v>
      </c>
      <c r="F745" s="41"/>
      <c r="G745"/>
      <c r="H745"/>
      <c r="I745"/>
      <c r="J745"/>
      <c r="K745"/>
      <c r="L745"/>
      <c r="M745"/>
      <c r="N745"/>
    </row>
    <row r="746" spans="1:14" x14ac:dyDescent="0.2">
      <c r="A746" s="52">
        <v>270</v>
      </c>
      <c r="B746" s="53" t="s">
        <v>10542</v>
      </c>
      <c r="C746" s="54">
        <v>20</v>
      </c>
      <c r="D746" s="55" t="s">
        <v>9965</v>
      </c>
      <c r="E746" s="56">
        <v>10</v>
      </c>
      <c r="F746" s="41"/>
      <c r="G746"/>
      <c r="H746"/>
      <c r="I746"/>
      <c r="J746"/>
      <c r="K746"/>
      <c r="L746"/>
      <c r="M746"/>
      <c r="N746"/>
    </row>
    <row r="747" spans="1:14" x14ac:dyDescent="0.2">
      <c r="A747" s="45">
        <v>271</v>
      </c>
      <c r="B747" s="46" t="s">
        <v>10542</v>
      </c>
      <c r="C747" s="47">
        <v>20</v>
      </c>
      <c r="D747" s="48" t="s">
        <v>9966</v>
      </c>
      <c r="E747" s="49">
        <v>11</v>
      </c>
      <c r="F747" s="41"/>
      <c r="G747"/>
      <c r="H747"/>
      <c r="I747"/>
      <c r="J747"/>
      <c r="K747"/>
      <c r="L747"/>
      <c r="M747"/>
      <c r="N747"/>
    </row>
    <row r="748" spans="1:14" x14ac:dyDescent="0.2">
      <c r="A748" s="52">
        <v>272</v>
      </c>
      <c r="B748" s="53" t="s">
        <v>10543</v>
      </c>
      <c r="C748" s="54">
        <v>21</v>
      </c>
      <c r="D748" s="55" t="s">
        <v>9967</v>
      </c>
      <c r="E748" s="56">
        <v>2</v>
      </c>
      <c r="F748" s="41"/>
      <c r="G748"/>
      <c r="H748"/>
      <c r="I748"/>
      <c r="J748"/>
      <c r="K748"/>
      <c r="L748"/>
      <c r="M748"/>
      <c r="N748"/>
    </row>
    <row r="749" spans="1:14" x14ac:dyDescent="0.2">
      <c r="A749" s="45">
        <v>273</v>
      </c>
      <c r="B749" s="46" t="s">
        <v>10543</v>
      </c>
      <c r="C749" s="47">
        <v>21</v>
      </c>
      <c r="D749" s="48" t="s">
        <v>9968</v>
      </c>
      <c r="E749" s="49">
        <v>1</v>
      </c>
      <c r="F749" s="41"/>
      <c r="G749"/>
      <c r="H749"/>
      <c r="I749"/>
      <c r="J749"/>
      <c r="K749"/>
      <c r="L749"/>
      <c r="M749"/>
      <c r="N749"/>
    </row>
    <row r="750" spans="1:14" x14ac:dyDescent="0.2">
      <c r="A750" s="52">
        <v>274</v>
      </c>
      <c r="B750" s="53" t="s">
        <v>10515</v>
      </c>
      <c r="C750" s="54">
        <v>22</v>
      </c>
      <c r="D750" s="55" t="s">
        <v>9969</v>
      </c>
      <c r="E750" s="56">
        <v>9</v>
      </c>
      <c r="F750" s="41"/>
      <c r="G750"/>
      <c r="H750"/>
      <c r="I750"/>
      <c r="J750"/>
      <c r="K750"/>
      <c r="L750"/>
      <c r="M750"/>
      <c r="N750"/>
    </row>
    <row r="751" spans="1:14" x14ac:dyDescent="0.2">
      <c r="A751" s="45">
        <v>275</v>
      </c>
      <c r="B751" s="46" t="s">
        <v>10515</v>
      </c>
      <c r="C751" s="47">
        <v>22</v>
      </c>
      <c r="D751" s="48" t="s">
        <v>7658</v>
      </c>
      <c r="E751" s="49">
        <v>0</v>
      </c>
      <c r="F751" s="41" t="s">
        <v>9970</v>
      </c>
      <c r="G751"/>
      <c r="H751"/>
      <c r="I751"/>
      <c r="J751"/>
      <c r="K751"/>
      <c r="L751"/>
      <c r="M751"/>
      <c r="N751"/>
    </row>
    <row r="752" spans="1:14" x14ac:dyDescent="0.2">
      <c r="A752" s="52">
        <v>276</v>
      </c>
      <c r="B752" s="53" t="s">
        <v>10515</v>
      </c>
      <c r="C752" s="54">
        <v>22</v>
      </c>
      <c r="D752" s="55" t="s">
        <v>9971</v>
      </c>
      <c r="E752" s="56">
        <v>1</v>
      </c>
      <c r="F752" s="41"/>
      <c r="G752"/>
      <c r="H752"/>
      <c r="I752"/>
      <c r="J752"/>
      <c r="K752"/>
      <c r="L752"/>
      <c r="M752"/>
      <c r="N752"/>
    </row>
    <row r="753" spans="1:14" x14ac:dyDescent="0.2">
      <c r="A753" s="45">
        <v>277</v>
      </c>
      <c r="B753" s="46" t="s">
        <v>10515</v>
      </c>
      <c r="C753" s="47">
        <v>22</v>
      </c>
      <c r="D753" s="48" t="s">
        <v>9972</v>
      </c>
      <c r="E753" s="49">
        <v>3</v>
      </c>
      <c r="F753" s="41"/>
      <c r="G753"/>
      <c r="H753"/>
      <c r="I753"/>
      <c r="J753"/>
      <c r="K753"/>
      <c r="L753"/>
      <c r="M753"/>
      <c r="N753"/>
    </row>
    <row r="754" spans="1:14" x14ac:dyDescent="0.2">
      <c r="A754" s="52">
        <v>278</v>
      </c>
      <c r="B754" s="53" t="s">
        <v>10515</v>
      </c>
      <c r="C754" s="54">
        <v>22</v>
      </c>
      <c r="D754" s="55" t="s">
        <v>9973</v>
      </c>
      <c r="E754" s="56">
        <v>6</v>
      </c>
      <c r="F754" s="41"/>
      <c r="G754"/>
      <c r="H754"/>
      <c r="I754"/>
      <c r="J754"/>
      <c r="K754"/>
      <c r="L754"/>
      <c r="M754"/>
      <c r="N754"/>
    </row>
    <row r="755" spans="1:14" x14ac:dyDescent="0.2">
      <c r="A755" s="45">
        <v>279</v>
      </c>
      <c r="B755" s="46" t="s">
        <v>10515</v>
      </c>
      <c r="C755" s="47">
        <v>22</v>
      </c>
      <c r="D755" s="48" t="s">
        <v>9974</v>
      </c>
      <c r="E755" s="49">
        <v>8</v>
      </c>
      <c r="F755" s="41"/>
      <c r="G755"/>
      <c r="H755"/>
      <c r="I755"/>
      <c r="J755"/>
      <c r="K755"/>
      <c r="L755"/>
      <c r="M755"/>
      <c r="N755"/>
    </row>
    <row r="756" spans="1:14" x14ac:dyDescent="0.2">
      <c r="A756" s="52">
        <v>280</v>
      </c>
      <c r="B756" s="53" t="s">
        <v>10515</v>
      </c>
      <c r="C756" s="54">
        <v>22</v>
      </c>
      <c r="D756" s="55" t="s">
        <v>9975</v>
      </c>
      <c r="E756" s="56">
        <v>4</v>
      </c>
      <c r="F756" s="41"/>
      <c r="G756"/>
      <c r="H756"/>
      <c r="I756"/>
      <c r="J756"/>
      <c r="K756"/>
      <c r="L756"/>
      <c r="M756"/>
      <c r="N756"/>
    </row>
    <row r="757" spans="1:14" x14ac:dyDescent="0.2">
      <c r="A757" s="45">
        <v>281</v>
      </c>
      <c r="B757" s="46" t="s">
        <v>10515</v>
      </c>
      <c r="C757" s="47">
        <v>22</v>
      </c>
      <c r="D757" s="48" t="s">
        <v>9976</v>
      </c>
      <c r="E757" s="49">
        <v>5</v>
      </c>
      <c r="F757" s="41"/>
      <c r="G757"/>
      <c r="H757"/>
      <c r="I757"/>
      <c r="J757"/>
      <c r="K757"/>
      <c r="L757"/>
      <c r="M757"/>
      <c r="N757"/>
    </row>
    <row r="758" spans="1:14" x14ac:dyDescent="0.2">
      <c r="A758" s="52">
        <v>282</v>
      </c>
      <c r="B758" s="53" t="s">
        <v>10515</v>
      </c>
      <c r="C758" s="54">
        <v>22</v>
      </c>
      <c r="D758" s="55" t="s">
        <v>9977</v>
      </c>
      <c r="E758" s="56">
        <v>7</v>
      </c>
      <c r="F758" s="41"/>
      <c r="G758"/>
      <c r="H758"/>
      <c r="I758"/>
      <c r="J758"/>
      <c r="K758"/>
      <c r="L758"/>
      <c r="M758"/>
      <c r="N758"/>
    </row>
    <row r="759" spans="1:14" x14ac:dyDescent="0.2">
      <c r="A759" s="45">
        <v>283</v>
      </c>
      <c r="B759" s="46" t="s">
        <v>10515</v>
      </c>
      <c r="C759" s="47">
        <v>22</v>
      </c>
      <c r="D759" s="48" t="s">
        <v>9978</v>
      </c>
      <c r="E759" s="49">
        <v>2</v>
      </c>
      <c r="F759" s="41"/>
      <c r="G759"/>
      <c r="H759"/>
      <c r="I759"/>
      <c r="J759"/>
      <c r="K759"/>
      <c r="L759"/>
      <c r="M759"/>
      <c r="N759"/>
    </row>
    <row r="760" spans="1:14" x14ac:dyDescent="0.2">
      <c r="A760" s="52">
        <v>284</v>
      </c>
      <c r="B760" s="53" t="s">
        <v>10395</v>
      </c>
      <c r="C760" s="54">
        <v>23</v>
      </c>
      <c r="D760" s="55" t="s">
        <v>8854</v>
      </c>
      <c r="E760" s="56">
        <v>0</v>
      </c>
      <c r="F760" s="41"/>
      <c r="G760"/>
      <c r="H760"/>
      <c r="I760"/>
      <c r="J760"/>
      <c r="K760"/>
      <c r="L760"/>
      <c r="M760"/>
      <c r="N760"/>
    </row>
    <row r="761" spans="1:14" x14ac:dyDescent="0.2">
      <c r="A761" s="45">
        <v>285</v>
      </c>
      <c r="B761" s="46" t="s">
        <v>10395</v>
      </c>
      <c r="C761" s="47">
        <v>23</v>
      </c>
      <c r="D761" s="48" t="s">
        <v>9979</v>
      </c>
      <c r="E761" s="49">
        <v>1</v>
      </c>
      <c r="F761" s="41"/>
      <c r="G761"/>
      <c r="H761"/>
      <c r="I761"/>
      <c r="J761"/>
      <c r="K761"/>
      <c r="L761"/>
      <c r="M761"/>
      <c r="N761"/>
    </row>
    <row r="762" spans="1:14" x14ac:dyDescent="0.2">
      <c r="A762" s="52">
        <v>286</v>
      </c>
      <c r="B762" s="53" t="s">
        <v>10395</v>
      </c>
      <c r="C762" s="54">
        <v>23</v>
      </c>
      <c r="D762" s="55" t="s">
        <v>9980</v>
      </c>
      <c r="E762" s="56">
        <v>30</v>
      </c>
      <c r="F762" s="41"/>
      <c r="G762"/>
      <c r="H762"/>
      <c r="I762"/>
      <c r="J762"/>
      <c r="K762"/>
      <c r="L762"/>
      <c r="M762"/>
      <c r="N762"/>
    </row>
    <row r="763" spans="1:14" x14ac:dyDescent="0.2">
      <c r="A763" s="45">
        <v>287</v>
      </c>
      <c r="B763" s="46" t="s">
        <v>10395</v>
      </c>
      <c r="C763" s="47">
        <v>23</v>
      </c>
      <c r="D763" s="48" t="s">
        <v>9981</v>
      </c>
      <c r="E763" s="49">
        <v>2</v>
      </c>
      <c r="F763" s="41"/>
      <c r="G763"/>
      <c r="H763"/>
      <c r="I763"/>
      <c r="J763"/>
      <c r="K763"/>
      <c r="L763"/>
      <c r="M763"/>
      <c r="N763"/>
    </row>
    <row r="764" spans="1:14" x14ac:dyDescent="0.2">
      <c r="A764" s="52">
        <v>288</v>
      </c>
      <c r="B764" s="53" t="s">
        <v>10395</v>
      </c>
      <c r="C764" s="54">
        <v>23</v>
      </c>
      <c r="D764" s="55" t="s">
        <v>9982</v>
      </c>
      <c r="E764" s="56">
        <v>3</v>
      </c>
      <c r="F764" s="41"/>
      <c r="G764"/>
      <c r="H764"/>
      <c r="I764"/>
      <c r="J764"/>
      <c r="K764"/>
      <c r="L764"/>
      <c r="M764"/>
      <c r="N764"/>
    </row>
    <row r="765" spans="1:14" x14ac:dyDescent="0.2">
      <c r="A765" s="45">
        <v>289</v>
      </c>
      <c r="B765" s="46" t="s">
        <v>10395</v>
      </c>
      <c r="C765" s="47">
        <v>23</v>
      </c>
      <c r="D765" s="48" t="s">
        <v>9983</v>
      </c>
      <c r="E765" s="49">
        <v>4</v>
      </c>
      <c r="F765" s="41"/>
      <c r="G765"/>
      <c r="H765"/>
      <c r="I765"/>
      <c r="J765"/>
      <c r="K765"/>
      <c r="L765"/>
      <c r="M765"/>
      <c r="N765"/>
    </row>
    <row r="766" spans="1:14" x14ac:dyDescent="0.2">
      <c r="A766" s="52">
        <v>290</v>
      </c>
      <c r="B766" s="53" t="s">
        <v>10395</v>
      </c>
      <c r="C766" s="54">
        <v>23</v>
      </c>
      <c r="D766" s="55" t="s">
        <v>9984</v>
      </c>
      <c r="E766" s="56">
        <v>5</v>
      </c>
      <c r="F766" s="41"/>
      <c r="G766"/>
      <c r="H766"/>
      <c r="I766"/>
      <c r="J766"/>
      <c r="K766"/>
      <c r="L766"/>
      <c r="M766"/>
      <c r="N766"/>
    </row>
    <row r="767" spans="1:14" x14ac:dyDescent="0.2">
      <c r="A767" s="45">
        <v>291</v>
      </c>
      <c r="B767" s="46" t="s">
        <v>10395</v>
      </c>
      <c r="C767" s="47">
        <v>23</v>
      </c>
      <c r="D767" s="48" t="s">
        <v>9985</v>
      </c>
      <c r="E767" s="49">
        <v>6</v>
      </c>
      <c r="F767" s="41"/>
      <c r="G767"/>
      <c r="H767"/>
      <c r="I767"/>
      <c r="J767"/>
      <c r="K767"/>
      <c r="L767"/>
      <c r="M767"/>
      <c r="N767"/>
    </row>
    <row r="768" spans="1:14" x14ac:dyDescent="0.2">
      <c r="A768" s="52">
        <v>292</v>
      </c>
      <c r="B768" s="53" t="s">
        <v>10395</v>
      </c>
      <c r="C768" s="54">
        <v>23</v>
      </c>
      <c r="D768" s="55" t="s">
        <v>9818</v>
      </c>
      <c r="E768" s="56">
        <v>7</v>
      </c>
      <c r="F768" s="41"/>
      <c r="G768"/>
      <c r="H768"/>
      <c r="I768"/>
      <c r="J768"/>
      <c r="K768"/>
      <c r="L768"/>
      <c r="M768"/>
      <c r="N768"/>
    </row>
    <row r="769" spans="1:14" x14ac:dyDescent="0.2">
      <c r="A769" s="45">
        <v>293</v>
      </c>
      <c r="B769" s="46" t="s">
        <v>10395</v>
      </c>
      <c r="C769" s="47">
        <v>23</v>
      </c>
      <c r="D769" s="48" t="s">
        <v>9986</v>
      </c>
      <c r="E769" s="49">
        <v>8</v>
      </c>
      <c r="F769" s="41"/>
      <c r="G769"/>
      <c r="H769"/>
      <c r="I769"/>
      <c r="J769"/>
      <c r="K769"/>
      <c r="L769"/>
      <c r="M769"/>
      <c r="N769"/>
    </row>
    <row r="770" spans="1:14" x14ac:dyDescent="0.2">
      <c r="A770" s="52">
        <v>294</v>
      </c>
      <c r="B770" s="53" t="s">
        <v>10395</v>
      </c>
      <c r="C770" s="54">
        <v>23</v>
      </c>
      <c r="D770" s="55" t="s">
        <v>9987</v>
      </c>
      <c r="E770" s="56">
        <v>9</v>
      </c>
      <c r="F770" s="41"/>
      <c r="G770"/>
      <c r="H770"/>
      <c r="I770"/>
      <c r="J770"/>
      <c r="K770"/>
      <c r="L770"/>
      <c r="M770"/>
      <c r="N770"/>
    </row>
    <row r="771" spans="1:14" x14ac:dyDescent="0.2">
      <c r="A771" s="45">
        <v>295</v>
      </c>
      <c r="B771" s="46" t="s">
        <v>10395</v>
      </c>
      <c r="C771" s="47">
        <v>23</v>
      </c>
      <c r="D771" s="48" t="s">
        <v>9988</v>
      </c>
      <c r="E771" s="49">
        <v>10</v>
      </c>
      <c r="F771" s="41"/>
      <c r="G771"/>
      <c r="H771"/>
      <c r="I771"/>
      <c r="J771"/>
      <c r="K771"/>
      <c r="L771"/>
      <c r="M771"/>
      <c r="N771"/>
    </row>
    <row r="772" spans="1:14" x14ac:dyDescent="0.2">
      <c r="A772" s="52">
        <v>296</v>
      </c>
      <c r="B772" s="53" t="s">
        <v>10395</v>
      </c>
      <c r="C772" s="54">
        <v>23</v>
      </c>
      <c r="D772" s="55" t="s">
        <v>9989</v>
      </c>
      <c r="E772" s="56">
        <v>11</v>
      </c>
      <c r="F772" s="41"/>
      <c r="G772"/>
      <c r="H772"/>
      <c r="I772"/>
      <c r="J772"/>
      <c r="K772"/>
      <c r="L772"/>
      <c r="M772"/>
      <c r="N772"/>
    </row>
    <row r="773" spans="1:14" x14ac:dyDescent="0.2">
      <c r="A773" s="45">
        <v>297</v>
      </c>
      <c r="B773" s="46" t="s">
        <v>10395</v>
      </c>
      <c r="C773" s="47">
        <v>23</v>
      </c>
      <c r="D773" s="48" t="s">
        <v>9990</v>
      </c>
      <c r="E773" s="49">
        <v>12</v>
      </c>
      <c r="F773" s="41"/>
      <c r="G773"/>
      <c r="H773"/>
      <c r="I773"/>
      <c r="J773"/>
      <c r="K773"/>
      <c r="L773"/>
      <c r="M773"/>
      <c r="N773"/>
    </row>
    <row r="774" spans="1:14" x14ac:dyDescent="0.2">
      <c r="A774" s="52">
        <v>298</v>
      </c>
      <c r="B774" s="53" t="s">
        <v>10395</v>
      </c>
      <c r="C774" s="54">
        <v>23</v>
      </c>
      <c r="D774" s="55" t="s">
        <v>9991</v>
      </c>
      <c r="E774" s="56">
        <v>13</v>
      </c>
      <c r="F774" s="41"/>
      <c r="G774"/>
      <c r="H774"/>
      <c r="I774"/>
      <c r="J774"/>
      <c r="K774"/>
      <c r="L774"/>
      <c r="M774"/>
      <c r="N774"/>
    </row>
    <row r="775" spans="1:14" x14ac:dyDescent="0.2">
      <c r="A775" s="45">
        <v>299</v>
      </c>
      <c r="B775" s="46" t="s">
        <v>10395</v>
      </c>
      <c r="C775" s="47">
        <v>23</v>
      </c>
      <c r="D775" s="48" t="s">
        <v>9992</v>
      </c>
      <c r="E775" s="49">
        <v>14</v>
      </c>
      <c r="F775" s="41"/>
      <c r="G775"/>
      <c r="H775"/>
      <c r="I775"/>
      <c r="J775"/>
      <c r="K775"/>
      <c r="L775"/>
      <c r="M775"/>
      <c r="N775"/>
    </row>
    <row r="776" spans="1:14" x14ac:dyDescent="0.2">
      <c r="A776" s="52">
        <v>300</v>
      </c>
      <c r="B776" s="53" t="s">
        <v>10395</v>
      </c>
      <c r="C776" s="54">
        <v>23</v>
      </c>
      <c r="D776" s="55" t="s">
        <v>9993</v>
      </c>
      <c r="E776" s="56">
        <v>15</v>
      </c>
      <c r="F776" s="41"/>
      <c r="G776"/>
      <c r="H776"/>
      <c r="I776"/>
      <c r="J776"/>
      <c r="K776"/>
      <c r="L776"/>
      <c r="M776"/>
      <c r="N776"/>
    </row>
    <row r="777" spans="1:14" x14ac:dyDescent="0.2">
      <c r="A777" s="45">
        <v>301</v>
      </c>
      <c r="B777" s="46" t="s">
        <v>10395</v>
      </c>
      <c r="C777" s="47">
        <v>23</v>
      </c>
      <c r="D777" s="48" t="s">
        <v>9994</v>
      </c>
      <c r="E777" s="49">
        <v>16</v>
      </c>
      <c r="F777" s="41"/>
      <c r="G777"/>
      <c r="H777"/>
      <c r="I777"/>
      <c r="J777"/>
      <c r="K777"/>
      <c r="L777"/>
      <c r="M777"/>
      <c r="N777"/>
    </row>
    <row r="778" spans="1:14" x14ac:dyDescent="0.2">
      <c r="A778" s="52">
        <v>302</v>
      </c>
      <c r="B778" s="53" t="s">
        <v>10395</v>
      </c>
      <c r="C778" s="54">
        <v>23</v>
      </c>
      <c r="D778" s="55" t="s">
        <v>9995</v>
      </c>
      <c r="E778" s="56">
        <v>17</v>
      </c>
      <c r="F778" s="41"/>
      <c r="G778"/>
      <c r="H778"/>
      <c r="I778"/>
      <c r="J778"/>
      <c r="K778"/>
      <c r="L778"/>
      <c r="M778"/>
      <c r="N778"/>
    </row>
    <row r="779" spans="1:14" x14ac:dyDescent="0.2">
      <c r="A779" s="45">
        <v>303</v>
      </c>
      <c r="B779" s="46" t="s">
        <v>10395</v>
      </c>
      <c r="C779" s="47">
        <v>23</v>
      </c>
      <c r="D779" s="48" t="s">
        <v>9996</v>
      </c>
      <c r="E779" s="49">
        <v>18</v>
      </c>
      <c r="F779" s="41"/>
      <c r="G779"/>
      <c r="H779"/>
      <c r="I779"/>
      <c r="J779"/>
      <c r="K779"/>
      <c r="L779"/>
      <c r="M779"/>
      <c r="N779"/>
    </row>
    <row r="780" spans="1:14" x14ac:dyDescent="0.2">
      <c r="A780" s="52">
        <v>304</v>
      </c>
      <c r="B780" s="53" t="s">
        <v>10395</v>
      </c>
      <c r="C780" s="54">
        <v>23</v>
      </c>
      <c r="D780" s="55" t="s">
        <v>9997</v>
      </c>
      <c r="E780" s="56">
        <v>19</v>
      </c>
      <c r="F780" s="41"/>
      <c r="G780"/>
      <c r="H780"/>
      <c r="I780"/>
      <c r="J780"/>
      <c r="K780"/>
      <c r="L780"/>
      <c r="M780"/>
      <c r="N780"/>
    </row>
    <row r="781" spans="1:14" x14ac:dyDescent="0.2">
      <c r="A781" s="45">
        <v>305</v>
      </c>
      <c r="B781" s="46" t="s">
        <v>10395</v>
      </c>
      <c r="C781" s="47">
        <v>23</v>
      </c>
      <c r="D781" s="48" t="s">
        <v>9998</v>
      </c>
      <c r="E781" s="49">
        <v>28</v>
      </c>
      <c r="F781" s="41"/>
      <c r="G781"/>
      <c r="H781"/>
      <c r="I781"/>
      <c r="J781"/>
      <c r="K781"/>
      <c r="L781"/>
      <c r="M781"/>
      <c r="N781"/>
    </row>
    <row r="782" spans="1:14" x14ac:dyDescent="0.2">
      <c r="A782" s="52">
        <v>306</v>
      </c>
      <c r="B782" s="53" t="s">
        <v>10395</v>
      </c>
      <c r="C782" s="54">
        <v>23</v>
      </c>
      <c r="D782" s="55" t="s">
        <v>9999</v>
      </c>
      <c r="E782" s="56">
        <v>20</v>
      </c>
      <c r="F782" s="41"/>
      <c r="G782"/>
      <c r="H782"/>
      <c r="I782"/>
      <c r="J782"/>
      <c r="K782"/>
      <c r="L782"/>
      <c r="M782"/>
      <c r="N782"/>
    </row>
    <row r="783" spans="1:14" x14ac:dyDescent="0.2">
      <c r="A783" s="45">
        <v>307</v>
      </c>
      <c r="B783" s="46" t="s">
        <v>10395</v>
      </c>
      <c r="C783" s="47">
        <v>23</v>
      </c>
      <c r="D783" s="48" t="s">
        <v>2097</v>
      </c>
      <c r="E783" s="49">
        <v>29</v>
      </c>
      <c r="F783" s="41"/>
      <c r="G783"/>
      <c r="H783"/>
      <c r="I783"/>
      <c r="J783"/>
      <c r="K783"/>
      <c r="L783"/>
      <c r="M783"/>
      <c r="N783"/>
    </row>
    <row r="784" spans="1:14" x14ac:dyDescent="0.2">
      <c r="A784" s="52">
        <v>308</v>
      </c>
      <c r="B784" s="53" t="s">
        <v>10395</v>
      </c>
      <c r="C784" s="54">
        <v>23</v>
      </c>
      <c r="D784" s="55" t="s">
        <v>10000</v>
      </c>
      <c r="E784" s="56">
        <v>21</v>
      </c>
      <c r="F784" s="41"/>
      <c r="G784"/>
      <c r="H784"/>
      <c r="I784"/>
      <c r="J784"/>
      <c r="K784"/>
      <c r="L784"/>
      <c r="M784"/>
      <c r="N784"/>
    </row>
    <row r="785" spans="1:14" x14ac:dyDescent="0.2">
      <c r="A785" s="45">
        <v>309</v>
      </c>
      <c r="B785" s="46" t="s">
        <v>10395</v>
      </c>
      <c r="C785" s="47">
        <v>23</v>
      </c>
      <c r="D785" s="48" t="s">
        <v>10001</v>
      </c>
      <c r="E785" s="49">
        <v>22</v>
      </c>
      <c r="F785" s="41"/>
      <c r="G785"/>
      <c r="H785"/>
      <c r="I785"/>
      <c r="J785"/>
      <c r="K785"/>
      <c r="L785"/>
      <c r="M785"/>
      <c r="N785"/>
    </row>
    <row r="786" spans="1:14" x14ac:dyDescent="0.2">
      <c r="A786" s="52">
        <v>310</v>
      </c>
      <c r="B786" s="53" t="s">
        <v>10395</v>
      </c>
      <c r="C786" s="54">
        <v>23</v>
      </c>
      <c r="D786" s="55" t="s">
        <v>10002</v>
      </c>
      <c r="E786" s="56">
        <v>24</v>
      </c>
      <c r="F786" s="41"/>
      <c r="G786"/>
      <c r="H786"/>
      <c r="I786"/>
      <c r="J786"/>
      <c r="K786"/>
      <c r="L786"/>
      <c r="M786"/>
      <c r="N786"/>
    </row>
    <row r="787" spans="1:14" x14ac:dyDescent="0.2">
      <c r="A787" s="45">
        <v>311</v>
      </c>
      <c r="B787" s="46" t="s">
        <v>10395</v>
      </c>
      <c r="C787" s="47">
        <v>23</v>
      </c>
      <c r="D787" s="48" t="s">
        <v>10003</v>
      </c>
      <c r="E787" s="49">
        <v>25</v>
      </c>
      <c r="F787" s="41"/>
      <c r="G787"/>
      <c r="H787"/>
      <c r="I787"/>
      <c r="J787"/>
      <c r="K787"/>
      <c r="L787"/>
      <c r="M787"/>
      <c r="N787"/>
    </row>
    <row r="788" spans="1:14" x14ac:dyDescent="0.2">
      <c r="A788" s="52">
        <v>312</v>
      </c>
      <c r="B788" s="53" t="s">
        <v>10395</v>
      </c>
      <c r="C788" s="54">
        <v>23</v>
      </c>
      <c r="D788" s="55" t="s">
        <v>10004</v>
      </c>
      <c r="E788" s="56">
        <v>26</v>
      </c>
      <c r="F788" s="41"/>
      <c r="G788"/>
      <c r="H788"/>
      <c r="I788"/>
      <c r="J788"/>
      <c r="K788"/>
      <c r="L788"/>
      <c r="M788"/>
      <c r="N788"/>
    </row>
    <row r="789" spans="1:14" x14ac:dyDescent="0.2">
      <c r="A789" s="45">
        <v>313</v>
      </c>
      <c r="B789" s="46" t="s">
        <v>10395</v>
      </c>
      <c r="C789" s="47">
        <v>23</v>
      </c>
      <c r="D789" s="48" t="s">
        <v>9970</v>
      </c>
      <c r="E789" s="49">
        <v>27</v>
      </c>
      <c r="F789" s="41"/>
      <c r="G789"/>
      <c r="H789"/>
      <c r="I789"/>
      <c r="J789"/>
      <c r="K789"/>
      <c r="L789"/>
      <c r="M789"/>
      <c r="N789"/>
    </row>
    <row r="790" spans="1:14" x14ac:dyDescent="0.2">
      <c r="A790" s="52">
        <v>314</v>
      </c>
      <c r="B790" s="53" t="s">
        <v>10516</v>
      </c>
      <c r="C790" s="54">
        <v>24</v>
      </c>
      <c r="D790" s="55" t="s">
        <v>6542</v>
      </c>
      <c r="E790" s="56">
        <v>1</v>
      </c>
      <c r="F790" s="41"/>
      <c r="G790"/>
      <c r="H790"/>
      <c r="I790"/>
      <c r="J790"/>
      <c r="K790"/>
      <c r="L790"/>
      <c r="M790"/>
      <c r="N790"/>
    </row>
    <row r="791" spans="1:14" x14ac:dyDescent="0.2">
      <c r="A791" s="45">
        <v>315</v>
      </c>
      <c r="B791" s="46" t="s">
        <v>10516</v>
      </c>
      <c r="C791" s="47">
        <v>24</v>
      </c>
      <c r="D791" s="48" t="s">
        <v>8854</v>
      </c>
      <c r="E791" s="49">
        <v>0</v>
      </c>
      <c r="F791" s="41"/>
      <c r="G791"/>
      <c r="H791"/>
      <c r="I791"/>
      <c r="J791"/>
      <c r="K791"/>
      <c r="L791"/>
      <c r="M791"/>
      <c r="N791"/>
    </row>
    <row r="792" spans="1:14" x14ac:dyDescent="0.2">
      <c r="A792" s="52">
        <v>316</v>
      </c>
      <c r="B792" s="53" t="s">
        <v>10516</v>
      </c>
      <c r="C792" s="54">
        <v>24</v>
      </c>
      <c r="D792" s="55" t="s">
        <v>8032</v>
      </c>
      <c r="E792" s="56">
        <v>10</v>
      </c>
      <c r="F792" s="41"/>
      <c r="G792"/>
      <c r="H792"/>
      <c r="I792"/>
      <c r="J792"/>
      <c r="K792"/>
      <c r="L792"/>
      <c r="M792"/>
      <c r="N792"/>
    </row>
    <row r="793" spans="1:14" x14ac:dyDescent="0.2">
      <c r="A793" s="45">
        <v>317</v>
      </c>
      <c r="B793" s="46" t="s">
        <v>10516</v>
      </c>
      <c r="C793" s="47">
        <v>24</v>
      </c>
      <c r="D793" s="48" t="s">
        <v>10005</v>
      </c>
      <c r="E793" s="49">
        <v>11</v>
      </c>
      <c r="F793" s="41"/>
      <c r="G793"/>
      <c r="H793"/>
      <c r="I793"/>
      <c r="J793"/>
      <c r="K793"/>
      <c r="L793"/>
      <c r="M793"/>
      <c r="N793"/>
    </row>
    <row r="794" spans="1:14" x14ac:dyDescent="0.2">
      <c r="A794" s="52">
        <v>318</v>
      </c>
      <c r="B794" s="53" t="s">
        <v>10516</v>
      </c>
      <c r="C794" s="54">
        <v>24</v>
      </c>
      <c r="D794" s="55" t="s">
        <v>10006</v>
      </c>
      <c r="E794" s="56">
        <v>8</v>
      </c>
      <c r="F794" s="41"/>
      <c r="G794"/>
      <c r="H794"/>
      <c r="I794"/>
      <c r="J794"/>
      <c r="K794"/>
      <c r="L794"/>
      <c r="M794"/>
      <c r="N794"/>
    </row>
    <row r="795" spans="1:14" x14ac:dyDescent="0.2">
      <c r="A795" s="45">
        <v>319</v>
      </c>
      <c r="B795" s="46" t="s">
        <v>10516</v>
      </c>
      <c r="C795" s="47">
        <v>24</v>
      </c>
      <c r="D795" s="48" t="s">
        <v>10007</v>
      </c>
      <c r="E795" s="49">
        <v>2</v>
      </c>
      <c r="F795" s="41"/>
      <c r="G795"/>
      <c r="H795"/>
      <c r="I795"/>
      <c r="J795"/>
      <c r="K795"/>
      <c r="L795"/>
      <c r="M795"/>
      <c r="N795"/>
    </row>
    <row r="796" spans="1:14" x14ac:dyDescent="0.2">
      <c r="A796" s="52">
        <v>320</v>
      </c>
      <c r="B796" s="53" t="s">
        <v>10516</v>
      </c>
      <c r="C796" s="54">
        <v>24</v>
      </c>
      <c r="D796" s="55" t="s">
        <v>3546</v>
      </c>
      <c r="E796" s="56">
        <v>3</v>
      </c>
      <c r="F796" s="41"/>
      <c r="G796"/>
      <c r="H796"/>
      <c r="I796"/>
      <c r="J796"/>
      <c r="K796"/>
      <c r="L796"/>
      <c r="M796"/>
      <c r="N796"/>
    </row>
    <row r="797" spans="1:14" x14ac:dyDescent="0.2">
      <c r="A797" s="45">
        <v>321</v>
      </c>
      <c r="B797" s="46" t="s">
        <v>10516</v>
      </c>
      <c r="C797" s="47">
        <v>24</v>
      </c>
      <c r="D797" s="48" t="s">
        <v>10008</v>
      </c>
      <c r="E797" s="49">
        <v>4</v>
      </c>
      <c r="F797" s="41"/>
      <c r="G797"/>
      <c r="H797"/>
      <c r="I797"/>
      <c r="J797"/>
      <c r="K797"/>
      <c r="L797"/>
      <c r="M797"/>
      <c r="N797"/>
    </row>
    <row r="798" spans="1:14" x14ac:dyDescent="0.2">
      <c r="A798" s="52">
        <v>322</v>
      </c>
      <c r="B798" s="53" t="s">
        <v>10516</v>
      </c>
      <c r="C798" s="54">
        <v>24</v>
      </c>
      <c r="D798" s="55" t="s">
        <v>10009</v>
      </c>
      <c r="E798" s="56">
        <v>12</v>
      </c>
      <c r="F798" s="41"/>
      <c r="G798"/>
      <c r="H798"/>
      <c r="I798"/>
      <c r="J798"/>
      <c r="K798"/>
      <c r="L798"/>
      <c r="M798"/>
      <c r="N798"/>
    </row>
    <row r="799" spans="1:14" x14ac:dyDescent="0.2">
      <c r="A799" s="45">
        <v>323</v>
      </c>
      <c r="B799" s="46" t="s">
        <v>10516</v>
      </c>
      <c r="C799" s="47">
        <v>24</v>
      </c>
      <c r="D799" s="48" t="s">
        <v>10010</v>
      </c>
      <c r="E799" s="49">
        <v>9</v>
      </c>
      <c r="F799" s="41"/>
      <c r="G799"/>
      <c r="H799"/>
      <c r="I799"/>
      <c r="J799"/>
      <c r="K799"/>
      <c r="L799"/>
      <c r="M799"/>
      <c r="N799"/>
    </row>
    <row r="800" spans="1:14" x14ac:dyDescent="0.2">
      <c r="A800" s="52">
        <v>324</v>
      </c>
      <c r="B800" s="53" t="s">
        <v>10516</v>
      </c>
      <c r="C800" s="54">
        <v>24</v>
      </c>
      <c r="D800" s="55" t="s">
        <v>10011</v>
      </c>
      <c r="E800" s="56">
        <v>5</v>
      </c>
      <c r="F800" s="41"/>
      <c r="G800"/>
      <c r="H800"/>
      <c r="I800"/>
      <c r="J800"/>
      <c r="K800"/>
      <c r="L800"/>
      <c r="M800"/>
      <c r="N800"/>
    </row>
    <row r="801" spans="1:14" x14ac:dyDescent="0.2">
      <c r="A801" s="45">
        <v>325</v>
      </c>
      <c r="B801" s="46" t="s">
        <v>10516</v>
      </c>
      <c r="C801" s="47">
        <v>24</v>
      </c>
      <c r="D801" s="48" t="s">
        <v>8715</v>
      </c>
      <c r="E801" s="49">
        <v>6</v>
      </c>
      <c r="F801" s="41"/>
      <c r="G801"/>
      <c r="H801"/>
      <c r="I801"/>
      <c r="J801"/>
      <c r="K801"/>
      <c r="L801"/>
      <c r="M801"/>
      <c r="N801"/>
    </row>
    <row r="802" spans="1:14" x14ac:dyDescent="0.2">
      <c r="A802" s="52">
        <v>326</v>
      </c>
      <c r="B802" s="53" t="s">
        <v>10516</v>
      </c>
      <c r="C802" s="54">
        <v>24</v>
      </c>
      <c r="D802" s="55" t="s">
        <v>10012</v>
      </c>
      <c r="E802" s="56">
        <v>7</v>
      </c>
      <c r="F802" s="41"/>
      <c r="G802"/>
      <c r="H802"/>
      <c r="I802"/>
      <c r="J802"/>
      <c r="K802"/>
      <c r="L802"/>
      <c r="M802"/>
      <c r="N802"/>
    </row>
    <row r="803" spans="1:14" x14ac:dyDescent="0.2">
      <c r="A803" s="45">
        <v>327</v>
      </c>
      <c r="B803" s="46" t="s">
        <v>10398</v>
      </c>
      <c r="C803" s="47">
        <v>25</v>
      </c>
      <c r="D803" s="48" t="s">
        <v>10013</v>
      </c>
      <c r="E803" s="49">
        <v>1</v>
      </c>
      <c r="F803" s="41"/>
      <c r="G803"/>
      <c r="H803"/>
      <c r="I803"/>
      <c r="J803"/>
      <c r="K803"/>
      <c r="L803"/>
      <c r="M803"/>
      <c r="N803"/>
    </row>
    <row r="804" spans="1:14" x14ac:dyDescent="0.2">
      <c r="A804" s="52">
        <v>328</v>
      </c>
      <c r="B804" s="53" t="s">
        <v>10398</v>
      </c>
      <c r="C804" s="54">
        <v>25</v>
      </c>
      <c r="D804" s="55" t="s">
        <v>10014</v>
      </c>
      <c r="E804" s="56">
        <v>9</v>
      </c>
      <c r="F804" s="41"/>
      <c r="G804"/>
      <c r="H804"/>
      <c r="I804"/>
      <c r="J804"/>
      <c r="K804"/>
      <c r="L804"/>
      <c r="M804"/>
      <c r="N804"/>
    </row>
    <row r="805" spans="1:14" x14ac:dyDescent="0.2">
      <c r="A805" s="45">
        <v>329</v>
      </c>
      <c r="B805" s="46" t="s">
        <v>10398</v>
      </c>
      <c r="C805" s="47">
        <v>25</v>
      </c>
      <c r="D805" s="48" t="s">
        <v>10015</v>
      </c>
      <c r="E805" s="49">
        <v>2</v>
      </c>
      <c r="F805" s="41"/>
      <c r="G805"/>
      <c r="H805"/>
      <c r="I805"/>
      <c r="J805"/>
      <c r="K805"/>
      <c r="L805"/>
      <c r="M805"/>
      <c r="N805"/>
    </row>
    <row r="806" spans="1:14" x14ac:dyDescent="0.2">
      <c r="A806" s="52">
        <v>330</v>
      </c>
      <c r="B806" s="53" t="s">
        <v>10398</v>
      </c>
      <c r="C806" s="54">
        <v>25</v>
      </c>
      <c r="D806" s="55" t="s">
        <v>10016</v>
      </c>
      <c r="E806" s="56">
        <v>10</v>
      </c>
      <c r="F806" s="41"/>
      <c r="G806"/>
      <c r="H806"/>
      <c r="I806"/>
      <c r="J806"/>
      <c r="K806"/>
      <c r="L806"/>
      <c r="M806"/>
      <c r="N806"/>
    </row>
    <row r="807" spans="1:14" x14ac:dyDescent="0.2">
      <c r="A807" s="45">
        <v>331</v>
      </c>
      <c r="B807" s="46" t="s">
        <v>10398</v>
      </c>
      <c r="C807" s="47">
        <v>25</v>
      </c>
      <c r="D807" s="48" t="s">
        <v>10017</v>
      </c>
      <c r="E807" s="49">
        <v>11</v>
      </c>
      <c r="F807" s="41"/>
      <c r="G807"/>
      <c r="H807"/>
      <c r="I807"/>
      <c r="J807"/>
      <c r="K807"/>
      <c r="L807"/>
      <c r="M807"/>
      <c r="N807"/>
    </row>
    <row r="808" spans="1:14" x14ac:dyDescent="0.2">
      <c r="A808" s="52">
        <v>332</v>
      </c>
      <c r="B808" s="53" t="s">
        <v>10398</v>
      </c>
      <c r="C808" s="54">
        <v>25</v>
      </c>
      <c r="D808" s="55" t="s">
        <v>10018</v>
      </c>
      <c r="E808" s="56">
        <v>13</v>
      </c>
      <c r="F808" s="41"/>
      <c r="G808"/>
      <c r="H808"/>
      <c r="I808"/>
      <c r="J808"/>
      <c r="K808"/>
      <c r="L808"/>
      <c r="M808"/>
      <c r="N808"/>
    </row>
    <row r="809" spans="1:14" x14ac:dyDescent="0.2">
      <c r="A809" s="45">
        <v>333</v>
      </c>
      <c r="B809" s="46" t="s">
        <v>10398</v>
      </c>
      <c r="C809" s="47">
        <v>25</v>
      </c>
      <c r="D809" s="48" t="s">
        <v>10019</v>
      </c>
      <c r="E809" s="49">
        <v>12</v>
      </c>
      <c r="F809" s="41"/>
      <c r="G809"/>
      <c r="H809"/>
      <c r="I809"/>
      <c r="J809"/>
      <c r="K809"/>
      <c r="L809"/>
      <c r="M809"/>
      <c r="N809"/>
    </row>
    <row r="810" spans="1:14" x14ac:dyDescent="0.2">
      <c r="A810" s="52">
        <v>334</v>
      </c>
      <c r="B810" s="53" t="s">
        <v>10398</v>
      </c>
      <c r="C810" s="54">
        <v>25</v>
      </c>
      <c r="D810" s="55" t="s">
        <v>10020</v>
      </c>
      <c r="E810" s="56">
        <v>3</v>
      </c>
      <c r="F810" s="41"/>
      <c r="G810"/>
      <c r="H810"/>
      <c r="I810"/>
      <c r="J810"/>
      <c r="K810"/>
      <c r="L810"/>
      <c r="M810"/>
      <c r="N810"/>
    </row>
    <row r="811" spans="1:14" x14ac:dyDescent="0.2">
      <c r="A811" s="45">
        <v>335</v>
      </c>
      <c r="B811" s="46" t="s">
        <v>10398</v>
      </c>
      <c r="C811" s="47">
        <v>25</v>
      </c>
      <c r="D811" s="48" t="s">
        <v>10021</v>
      </c>
      <c r="E811" s="49">
        <v>14</v>
      </c>
      <c r="F811" s="41"/>
      <c r="G811"/>
      <c r="H811"/>
      <c r="I811"/>
      <c r="J811"/>
      <c r="K811"/>
      <c r="L811"/>
      <c r="M811"/>
      <c r="N811"/>
    </row>
    <row r="812" spans="1:14" x14ac:dyDescent="0.2">
      <c r="A812" s="52">
        <v>336</v>
      </c>
      <c r="B812" s="53" t="s">
        <v>10398</v>
      </c>
      <c r="C812" s="54">
        <v>25</v>
      </c>
      <c r="D812" s="55" t="s">
        <v>10022</v>
      </c>
      <c r="E812" s="56">
        <v>4</v>
      </c>
      <c r="F812" s="41"/>
      <c r="G812"/>
      <c r="H812"/>
      <c r="I812"/>
      <c r="J812"/>
      <c r="K812"/>
      <c r="L812"/>
      <c r="M812"/>
      <c r="N812"/>
    </row>
    <row r="813" spans="1:14" x14ac:dyDescent="0.2">
      <c r="A813" s="45">
        <v>337</v>
      </c>
      <c r="B813" s="46" t="s">
        <v>10398</v>
      </c>
      <c r="C813" s="47">
        <v>25</v>
      </c>
      <c r="D813" s="48" t="s">
        <v>10023</v>
      </c>
      <c r="E813" s="49">
        <v>5</v>
      </c>
      <c r="F813" s="41"/>
      <c r="G813"/>
      <c r="H813"/>
      <c r="I813"/>
      <c r="J813"/>
      <c r="K813"/>
      <c r="L813"/>
      <c r="M813"/>
      <c r="N813"/>
    </row>
    <row r="814" spans="1:14" x14ac:dyDescent="0.2">
      <c r="A814" s="52">
        <v>338</v>
      </c>
      <c r="B814" s="53" t="s">
        <v>10398</v>
      </c>
      <c r="C814" s="54">
        <v>25</v>
      </c>
      <c r="D814" s="55" t="s">
        <v>10024</v>
      </c>
      <c r="E814" s="56">
        <v>6</v>
      </c>
      <c r="F814" s="41"/>
      <c r="G814"/>
      <c r="H814"/>
      <c r="I814"/>
      <c r="J814"/>
      <c r="K814"/>
      <c r="L814"/>
      <c r="M814"/>
      <c r="N814"/>
    </row>
    <row r="815" spans="1:14" x14ac:dyDescent="0.2">
      <c r="A815" s="45">
        <v>339</v>
      </c>
      <c r="B815" s="46" t="s">
        <v>10398</v>
      </c>
      <c r="C815" s="47">
        <v>25</v>
      </c>
      <c r="D815" s="48" t="s">
        <v>10025</v>
      </c>
      <c r="E815" s="49">
        <v>7</v>
      </c>
      <c r="F815" s="41"/>
      <c r="G815"/>
      <c r="H815"/>
      <c r="I815"/>
      <c r="J815"/>
      <c r="K815"/>
      <c r="L815"/>
      <c r="M815"/>
      <c r="N815"/>
    </row>
    <row r="816" spans="1:14" x14ac:dyDescent="0.2">
      <c r="A816" s="52">
        <v>340</v>
      </c>
      <c r="B816" s="53" t="s">
        <v>10398</v>
      </c>
      <c r="C816" s="54">
        <v>25</v>
      </c>
      <c r="D816" s="55" t="s">
        <v>10026</v>
      </c>
      <c r="E816" s="56">
        <v>8</v>
      </c>
      <c r="F816" s="41"/>
      <c r="G816"/>
      <c r="H816"/>
      <c r="I816"/>
      <c r="J816"/>
      <c r="K816"/>
      <c r="L816"/>
      <c r="M816"/>
      <c r="N816"/>
    </row>
    <row r="817" spans="1:14" x14ac:dyDescent="0.2">
      <c r="A817" s="45">
        <v>341</v>
      </c>
      <c r="B817" s="46" t="s">
        <v>10544</v>
      </c>
      <c r="C817" s="47">
        <v>26</v>
      </c>
      <c r="D817" s="48" t="s">
        <v>8854</v>
      </c>
      <c r="E817" s="49">
        <v>0</v>
      </c>
      <c r="F817" s="41"/>
      <c r="G817"/>
      <c r="H817"/>
      <c r="I817"/>
      <c r="J817"/>
      <c r="K817"/>
      <c r="L817"/>
      <c r="M817"/>
      <c r="N817"/>
    </row>
    <row r="818" spans="1:14" x14ac:dyDescent="0.2">
      <c r="A818" s="52">
        <v>342</v>
      </c>
      <c r="B818" s="53" t="s">
        <v>10544</v>
      </c>
      <c r="C818" s="54">
        <v>26</v>
      </c>
      <c r="D818" s="55" t="s">
        <v>10027</v>
      </c>
      <c r="E818" s="56">
        <v>1</v>
      </c>
      <c r="F818" s="41"/>
      <c r="G818"/>
      <c r="H818"/>
      <c r="I818"/>
      <c r="J818"/>
      <c r="K818"/>
      <c r="L818"/>
      <c r="M818"/>
      <c r="N818"/>
    </row>
    <row r="819" spans="1:14" x14ac:dyDescent="0.2">
      <c r="A819" s="45">
        <v>343</v>
      </c>
      <c r="B819" s="46" t="s">
        <v>10544</v>
      </c>
      <c r="C819" s="47">
        <v>26</v>
      </c>
      <c r="D819" s="48" t="s">
        <v>10028</v>
      </c>
      <c r="E819" s="49">
        <v>2</v>
      </c>
      <c r="F819" s="41"/>
      <c r="G819"/>
      <c r="H819"/>
      <c r="I819"/>
      <c r="J819"/>
      <c r="K819"/>
      <c r="L819"/>
      <c r="M819"/>
      <c r="N819"/>
    </row>
    <row r="820" spans="1:14" x14ac:dyDescent="0.2">
      <c r="A820" s="52">
        <v>344</v>
      </c>
      <c r="B820" s="53" t="s">
        <v>10519</v>
      </c>
      <c r="C820" s="54">
        <v>27</v>
      </c>
      <c r="D820" s="55" t="s">
        <v>10029</v>
      </c>
      <c r="E820" s="56">
        <v>1</v>
      </c>
      <c r="F820" s="41"/>
      <c r="G820"/>
      <c r="H820"/>
      <c r="I820"/>
      <c r="J820"/>
      <c r="K820"/>
      <c r="L820"/>
      <c r="M820"/>
      <c r="N820"/>
    </row>
    <row r="821" spans="1:14" x14ac:dyDescent="0.2">
      <c r="A821" s="45">
        <v>345</v>
      </c>
      <c r="B821" s="46" t="s">
        <v>10519</v>
      </c>
      <c r="C821" s="47">
        <v>27</v>
      </c>
      <c r="D821" s="48" t="s">
        <v>10030</v>
      </c>
      <c r="E821" s="49">
        <v>2</v>
      </c>
      <c r="F821" s="41"/>
      <c r="G821"/>
      <c r="H821"/>
      <c r="I821"/>
      <c r="J821"/>
      <c r="K821"/>
      <c r="L821"/>
      <c r="M821"/>
      <c r="N821"/>
    </row>
    <row r="822" spans="1:14" x14ac:dyDescent="0.2">
      <c r="A822" s="52">
        <v>346</v>
      </c>
      <c r="B822" s="53" t="s">
        <v>10519</v>
      </c>
      <c r="C822" s="54">
        <v>27</v>
      </c>
      <c r="D822" s="55" t="s">
        <v>8854</v>
      </c>
      <c r="E822" s="56">
        <v>0</v>
      </c>
      <c r="F822" s="41"/>
      <c r="G822"/>
      <c r="H822"/>
      <c r="I822"/>
      <c r="J822"/>
      <c r="K822"/>
      <c r="L822"/>
      <c r="M822"/>
      <c r="N822"/>
    </row>
    <row r="823" spans="1:14" x14ac:dyDescent="0.2">
      <c r="A823" s="45">
        <v>347</v>
      </c>
      <c r="B823" s="46" t="s">
        <v>10519</v>
      </c>
      <c r="C823" s="47">
        <v>27</v>
      </c>
      <c r="D823" s="48" t="s">
        <v>10031</v>
      </c>
      <c r="E823" s="49">
        <v>3</v>
      </c>
      <c r="F823" s="41"/>
      <c r="G823"/>
      <c r="H823"/>
      <c r="I823"/>
      <c r="J823"/>
      <c r="K823"/>
      <c r="L823"/>
      <c r="M823"/>
      <c r="N823"/>
    </row>
    <row r="824" spans="1:14" x14ac:dyDescent="0.2">
      <c r="A824" s="52">
        <v>348</v>
      </c>
      <c r="B824" s="53" t="s">
        <v>10519</v>
      </c>
      <c r="C824" s="54">
        <v>27</v>
      </c>
      <c r="D824" s="55" t="s">
        <v>10032</v>
      </c>
      <c r="E824" s="56">
        <v>4</v>
      </c>
      <c r="F824" s="41"/>
      <c r="G824"/>
      <c r="H824"/>
      <c r="I824"/>
      <c r="J824"/>
      <c r="K824"/>
      <c r="L824"/>
      <c r="M824"/>
      <c r="N824"/>
    </row>
    <row r="825" spans="1:14" x14ac:dyDescent="0.2">
      <c r="A825" s="45">
        <v>349</v>
      </c>
      <c r="B825" s="46" t="s">
        <v>10519</v>
      </c>
      <c r="C825" s="47">
        <v>27</v>
      </c>
      <c r="D825" s="48" t="s">
        <v>10033</v>
      </c>
      <c r="E825" s="49">
        <v>5</v>
      </c>
      <c r="F825" s="41"/>
      <c r="G825"/>
      <c r="H825"/>
      <c r="I825"/>
      <c r="J825"/>
      <c r="K825"/>
      <c r="L825"/>
      <c r="M825"/>
      <c r="N825"/>
    </row>
    <row r="826" spans="1:14" x14ac:dyDescent="0.2">
      <c r="A826" s="52">
        <v>350</v>
      </c>
      <c r="B826" s="53" t="s">
        <v>10519</v>
      </c>
      <c r="C826" s="54">
        <v>27</v>
      </c>
      <c r="D826" s="55" t="s">
        <v>10034</v>
      </c>
      <c r="E826" s="56">
        <v>6</v>
      </c>
      <c r="F826" s="41"/>
      <c r="G826"/>
      <c r="H826"/>
      <c r="I826"/>
      <c r="J826"/>
      <c r="K826"/>
      <c r="L826"/>
      <c r="M826"/>
      <c r="N826"/>
    </row>
    <row r="827" spans="1:14" x14ac:dyDescent="0.2">
      <c r="A827" s="45">
        <v>351</v>
      </c>
      <c r="B827" s="46" t="s">
        <v>10519</v>
      </c>
      <c r="C827" s="47">
        <v>27</v>
      </c>
      <c r="D827" s="48" t="s">
        <v>10035</v>
      </c>
      <c r="E827" s="49">
        <v>7</v>
      </c>
      <c r="F827" s="41"/>
      <c r="G827"/>
      <c r="H827"/>
      <c r="I827"/>
      <c r="J827"/>
      <c r="K827"/>
      <c r="L827"/>
      <c r="M827"/>
      <c r="N827"/>
    </row>
    <row r="828" spans="1:14" x14ac:dyDescent="0.2">
      <c r="A828" s="52">
        <v>352</v>
      </c>
      <c r="B828" s="53" t="s">
        <v>10519</v>
      </c>
      <c r="C828" s="54">
        <v>27</v>
      </c>
      <c r="D828" s="55" t="s">
        <v>10036</v>
      </c>
      <c r="E828" s="56">
        <v>8</v>
      </c>
      <c r="F828" s="41"/>
      <c r="G828"/>
      <c r="H828"/>
      <c r="I828"/>
      <c r="J828"/>
      <c r="K828"/>
      <c r="L828"/>
      <c r="M828"/>
      <c r="N828"/>
    </row>
    <row r="829" spans="1:14" x14ac:dyDescent="0.2">
      <c r="A829" s="45">
        <v>353</v>
      </c>
      <c r="B829" s="46" t="s">
        <v>10519</v>
      </c>
      <c r="C829" s="47">
        <v>27</v>
      </c>
      <c r="D829" s="48" t="s">
        <v>8555</v>
      </c>
      <c r="E829" s="49">
        <v>9</v>
      </c>
      <c r="F829" s="41"/>
      <c r="G829"/>
      <c r="H829"/>
      <c r="I829"/>
      <c r="J829"/>
      <c r="K829"/>
      <c r="L829"/>
      <c r="M829"/>
      <c r="N829"/>
    </row>
    <row r="830" spans="1:14" x14ac:dyDescent="0.2">
      <c r="A830" s="52">
        <v>354</v>
      </c>
      <c r="B830" s="53" t="s">
        <v>10519</v>
      </c>
      <c r="C830" s="54">
        <v>27</v>
      </c>
      <c r="D830" s="55" t="s">
        <v>10037</v>
      </c>
      <c r="E830" s="56">
        <v>10</v>
      </c>
      <c r="F830" s="41"/>
      <c r="G830"/>
      <c r="H830"/>
      <c r="I830"/>
      <c r="J830"/>
      <c r="K830"/>
      <c r="L830"/>
      <c r="M830"/>
      <c r="N830"/>
    </row>
    <row r="831" spans="1:14" x14ac:dyDescent="0.2">
      <c r="A831" s="45">
        <v>355</v>
      </c>
      <c r="B831" s="46" t="s">
        <v>10519</v>
      </c>
      <c r="C831" s="47">
        <v>27</v>
      </c>
      <c r="D831" s="48" t="s">
        <v>10038</v>
      </c>
      <c r="E831" s="49">
        <v>11</v>
      </c>
      <c r="F831" s="41"/>
      <c r="G831"/>
      <c r="H831"/>
      <c r="I831"/>
      <c r="J831"/>
      <c r="K831"/>
      <c r="L831"/>
      <c r="M831"/>
      <c r="N831"/>
    </row>
    <row r="832" spans="1:14" x14ac:dyDescent="0.2">
      <c r="A832" s="52">
        <v>356</v>
      </c>
      <c r="B832" s="53" t="s">
        <v>10519</v>
      </c>
      <c r="C832" s="54">
        <v>27</v>
      </c>
      <c r="D832" s="55" t="s">
        <v>10039</v>
      </c>
      <c r="E832" s="56">
        <v>12</v>
      </c>
      <c r="F832" s="41"/>
      <c r="G832"/>
      <c r="H832"/>
      <c r="I832"/>
      <c r="J832"/>
      <c r="K832"/>
      <c r="L832"/>
      <c r="M832"/>
      <c r="N832"/>
    </row>
    <row r="833" spans="1:14" x14ac:dyDescent="0.2">
      <c r="A833" s="45">
        <v>357</v>
      </c>
      <c r="B833" s="46" t="s">
        <v>10519</v>
      </c>
      <c r="C833" s="47">
        <v>27</v>
      </c>
      <c r="D833" s="48" t="s">
        <v>10040</v>
      </c>
      <c r="E833" s="49">
        <v>13</v>
      </c>
      <c r="F833" s="41"/>
      <c r="G833"/>
      <c r="H833"/>
      <c r="I833"/>
      <c r="J833"/>
      <c r="K833"/>
      <c r="L833"/>
      <c r="M833"/>
      <c r="N833"/>
    </row>
    <row r="834" spans="1:14" x14ac:dyDescent="0.2">
      <c r="A834" s="52">
        <v>358</v>
      </c>
      <c r="B834" s="53" t="s">
        <v>10519</v>
      </c>
      <c r="C834" s="54">
        <v>27</v>
      </c>
      <c r="D834" s="55" t="s">
        <v>10041</v>
      </c>
      <c r="E834" s="56">
        <v>14</v>
      </c>
      <c r="F834" s="41"/>
      <c r="G834"/>
      <c r="H834"/>
      <c r="I834"/>
      <c r="J834"/>
      <c r="K834"/>
      <c r="L834"/>
      <c r="M834"/>
      <c r="N834"/>
    </row>
    <row r="835" spans="1:14" x14ac:dyDescent="0.2">
      <c r="A835" s="45">
        <v>359</v>
      </c>
      <c r="B835" s="46" t="s">
        <v>10519</v>
      </c>
      <c r="C835" s="47">
        <v>27</v>
      </c>
      <c r="D835" s="48" t="s">
        <v>8556</v>
      </c>
      <c r="E835" s="49">
        <v>15</v>
      </c>
      <c r="F835" s="41"/>
      <c r="G835"/>
      <c r="H835"/>
      <c r="I835"/>
      <c r="J835"/>
      <c r="K835"/>
      <c r="L835"/>
      <c r="M835"/>
      <c r="N835"/>
    </row>
    <row r="836" spans="1:14" x14ac:dyDescent="0.2">
      <c r="A836" s="52">
        <v>360</v>
      </c>
      <c r="B836" s="53" t="s">
        <v>10545</v>
      </c>
      <c r="C836" s="54">
        <v>28</v>
      </c>
      <c r="D836" s="55" t="s">
        <v>10042</v>
      </c>
      <c r="E836" s="56">
        <v>2</v>
      </c>
      <c r="F836" s="41"/>
      <c r="G836"/>
      <c r="H836"/>
      <c r="I836"/>
      <c r="J836"/>
      <c r="K836"/>
      <c r="L836"/>
      <c r="M836"/>
      <c r="N836"/>
    </row>
    <row r="837" spans="1:14" x14ac:dyDescent="0.2">
      <c r="A837" s="45">
        <v>361</v>
      </c>
      <c r="B837" s="46" t="s">
        <v>10545</v>
      </c>
      <c r="C837" s="47">
        <v>28</v>
      </c>
      <c r="D837" s="48" t="s">
        <v>10043</v>
      </c>
      <c r="E837" s="49">
        <v>3</v>
      </c>
      <c r="F837" s="41"/>
      <c r="G837"/>
      <c r="H837"/>
      <c r="I837"/>
      <c r="J837"/>
      <c r="K837"/>
      <c r="L837"/>
      <c r="M837"/>
      <c r="N837"/>
    </row>
    <row r="838" spans="1:14" x14ac:dyDescent="0.2">
      <c r="A838" s="52">
        <v>362</v>
      </c>
      <c r="B838" s="53" t="s">
        <v>10545</v>
      </c>
      <c r="C838" s="54">
        <v>28</v>
      </c>
      <c r="D838" s="55" t="s">
        <v>10044</v>
      </c>
      <c r="E838" s="56">
        <v>1</v>
      </c>
      <c r="F838" s="41"/>
      <c r="G838"/>
      <c r="H838"/>
      <c r="I838"/>
      <c r="J838"/>
      <c r="K838"/>
      <c r="L838"/>
      <c r="M838"/>
      <c r="N838"/>
    </row>
    <row r="839" spans="1:14" x14ac:dyDescent="0.2">
      <c r="A839" s="45">
        <v>363</v>
      </c>
      <c r="B839" s="46" t="s">
        <v>10520</v>
      </c>
      <c r="C839" s="47">
        <v>29</v>
      </c>
      <c r="D839" s="48" t="s">
        <v>8854</v>
      </c>
      <c r="E839" s="49">
        <v>0</v>
      </c>
      <c r="F839" s="41"/>
      <c r="G839"/>
      <c r="H839"/>
      <c r="I839"/>
      <c r="J839"/>
      <c r="K839"/>
      <c r="L839"/>
      <c r="M839"/>
      <c r="N839"/>
    </row>
    <row r="840" spans="1:14" x14ac:dyDescent="0.2">
      <c r="A840" s="52">
        <v>364</v>
      </c>
      <c r="B840" s="53" t="s">
        <v>10520</v>
      </c>
      <c r="C840" s="54">
        <v>29</v>
      </c>
      <c r="D840" s="55" t="s">
        <v>10045</v>
      </c>
      <c r="E840" s="56">
        <v>1</v>
      </c>
      <c r="F840" s="41"/>
      <c r="G840"/>
      <c r="H840"/>
      <c r="I840"/>
      <c r="J840"/>
      <c r="K840"/>
      <c r="L840"/>
      <c r="M840"/>
      <c r="N840"/>
    </row>
    <row r="841" spans="1:14" x14ac:dyDescent="0.2">
      <c r="A841" s="45">
        <v>365</v>
      </c>
      <c r="B841" s="46" t="s">
        <v>10520</v>
      </c>
      <c r="C841" s="47">
        <v>29</v>
      </c>
      <c r="D841" s="48" t="s">
        <v>10046</v>
      </c>
      <c r="E841" s="49">
        <v>2</v>
      </c>
      <c r="F841" s="41"/>
      <c r="G841"/>
      <c r="H841"/>
      <c r="I841"/>
      <c r="J841"/>
      <c r="K841"/>
      <c r="L841"/>
      <c r="M841"/>
      <c r="N841"/>
    </row>
    <row r="842" spans="1:14" x14ac:dyDescent="0.2">
      <c r="A842" s="52">
        <v>366</v>
      </c>
      <c r="B842" s="53" t="s">
        <v>10520</v>
      </c>
      <c r="C842" s="54">
        <v>29</v>
      </c>
      <c r="D842" s="55" t="s">
        <v>10047</v>
      </c>
      <c r="E842" s="56">
        <v>3</v>
      </c>
      <c r="F842" s="41"/>
      <c r="G842"/>
      <c r="H842"/>
      <c r="I842"/>
      <c r="J842"/>
      <c r="K842"/>
      <c r="L842"/>
      <c r="M842"/>
      <c r="N842"/>
    </row>
    <row r="843" spans="1:14" x14ac:dyDescent="0.2">
      <c r="A843" s="45">
        <v>367</v>
      </c>
      <c r="B843" s="46" t="s">
        <v>10520</v>
      </c>
      <c r="C843" s="47">
        <v>29</v>
      </c>
      <c r="D843" s="48" t="s">
        <v>10048</v>
      </c>
      <c r="E843" s="49">
        <v>4</v>
      </c>
      <c r="F843" s="41"/>
      <c r="G843"/>
      <c r="H843"/>
      <c r="I843"/>
      <c r="J843"/>
      <c r="K843"/>
      <c r="L843"/>
      <c r="M843"/>
      <c r="N843"/>
    </row>
    <row r="844" spans="1:14" x14ac:dyDescent="0.2">
      <c r="A844" s="52">
        <v>368</v>
      </c>
      <c r="B844" s="53" t="s">
        <v>10520</v>
      </c>
      <c r="C844" s="54">
        <v>29</v>
      </c>
      <c r="D844" s="55" t="s">
        <v>10049</v>
      </c>
      <c r="E844" s="56">
        <v>5</v>
      </c>
      <c r="F844" s="41"/>
      <c r="G844"/>
      <c r="H844"/>
      <c r="I844"/>
      <c r="J844"/>
      <c r="K844"/>
      <c r="L844"/>
      <c r="M844"/>
      <c r="N844"/>
    </row>
    <row r="845" spans="1:14" x14ac:dyDescent="0.2">
      <c r="A845" s="45">
        <v>369</v>
      </c>
      <c r="B845" s="46" t="s">
        <v>10520</v>
      </c>
      <c r="C845" s="47">
        <v>29</v>
      </c>
      <c r="D845" s="48" t="s">
        <v>8030</v>
      </c>
      <c r="E845" s="49">
        <v>6</v>
      </c>
      <c r="F845" s="41"/>
      <c r="G845"/>
      <c r="H845"/>
      <c r="I845"/>
      <c r="J845"/>
      <c r="K845"/>
      <c r="L845"/>
      <c r="M845"/>
      <c r="N845"/>
    </row>
    <row r="846" spans="1:14" x14ac:dyDescent="0.2">
      <c r="A846" s="52">
        <v>370</v>
      </c>
      <c r="B846" s="53" t="s">
        <v>10520</v>
      </c>
      <c r="C846" s="54">
        <v>29</v>
      </c>
      <c r="D846" s="55" t="s">
        <v>8026</v>
      </c>
      <c r="E846" s="56">
        <v>7</v>
      </c>
      <c r="F846" s="41"/>
      <c r="G846"/>
      <c r="H846"/>
      <c r="I846"/>
      <c r="J846"/>
      <c r="K846"/>
      <c r="L846"/>
      <c r="M846"/>
      <c r="N846"/>
    </row>
    <row r="847" spans="1:14" x14ac:dyDescent="0.2">
      <c r="A847" s="45">
        <v>371</v>
      </c>
      <c r="B847" s="46" t="s">
        <v>10520</v>
      </c>
      <c r="C847" s="47">
        <v>29</v>
      </c>
      <c r="D847" s="48" t="s">
        <v>8033</v>
      </c>
      <c r="E847" s="49">
        <v>8</v>
      </c>
      <c r="F847" s="41"/>
      <c r="G847"/>
      <c r="H847"/>
      <c r="I847"/>
      <c r="J847"/>
      <c r="K847"/>
      <c r="L847"/>
      <c r="M847"/>
      <c r="N847"/>
    </row>
    <row r="848" spans="1:14" x14ac:dyDescent="0.2">
      <c r="A848" s="52">
        <v>372</v>
      </c>
      <c r="B848" s="53" t="s">
        <v>10520</v>
      </c>
      <c r="C848" s="54">
        <v>29</v>
      </c>
      <c r="D848" s="55" t="s">
        <v>10050</v>
      </c>
      <c r="E848" s="56">
        <v>9</v>
      </c>
      <c r="F848" s="41"/>
      <c r="G848" s="1" t="s">
        <v>9741</v>
      </c>
      <c r="H848"/>
      <c r="I848"/>
      <c r="J848"/>
      <c r="K848"/>
      <c r="L848"/>
      <c r="M848"/>
      <c r="N848"/>
    </row>
    <row r="849" spans="1:14" x14ac:dyDescent="0.2">
      <c r="A849" s="45">
        <v>373</v>
      </c>
      <c r="B849" s="46" t="s">
        <v>10520</v>
      </c>
      <c r="C849" s="47">
        <v>29</v>
      </c>
      <c r="D849" s="48" t="s">
        <v>10051</v>
      </c>
      <c r="E849" s="49">
        <v>10</v>
      </c>
      <c r="F849" s="41"/>
      <c r="G849" s="1"/>
      <c r="H849"/>
      <c r="I849"/>
      <c r="J849"/>
      <c r="K849"/>
      <c r="L849"/>
      <c r="M849"/>
      <c r="N849"/>
    </row>
    <row r="850" spans="1:14" x14ac:dyDescent="0.2">
      <c r="A850" s="52">
        <v>374</v>
      </c>
      <c r="B850" s="53" t="s">
        <v>10522</v>
      </c>
      <c r="C850" s="54">
        <v>30</v>
      </c>
      <c r="D850" s="55" t="s">
        <v>8854</v>
      </c>
      <c r="E850" s="56">
        <v>0</v>
      </c>
      <c r="F850" s="41"/>
      <c r="G850" s="1"/>
      <c r="H850"/>
      <c r="I850"/>
      <c r="J850"/>
      <c r="K850"/>
      <c r="L850"/>
      <c r="M850"/>
      <c r="N850"/>
    </row>
    <row r="851" spans="1:14" x14ac:dyDescent="0.2">
      <c r="A851" s="45">
        <v>375</v>
      </c>
      <c r="B851" s="46" t="s">
        <v>10522</v>
      </c>
      <c r="C851" s="47">
        <v>30</v>
      </c>
      <c r="D851" s="48" t="s">
        <v>4522</v>
      </c>
      <c r="E851" s="49">
        <v>2</v>
      </c>
      <c r="F851" s="41"/>
      <c r="G851" s="1"/>
      <c r="H851"/>
      <c r="I851"/>
      <c r="J851"/>
      <c r="K851"/>
      <c r="L851"/>
      <c r="M851"/>
      <c r="N851"/>
    </row>
    <row r="852" spans="1:14" x14ac:dyDescent="0.2">
      <c r="A852" s="52">
        <v>376</v>
      </c>
      <c r="B852" s="53" t="s">
        <v>10522</v>
      </c>
      <c r="C852" s="54">
        <v>30</v>
      </c>
      <c r="D852" s="55" t="s">
        <v>4520</v>
      </c>
      <c r="E852" s="56">
        <v>1</v>
      </c>
      <c r="F852" s="41"/>
      <c r="G852" s="1"/>
      <c r="H852"/>
      <c r="I852"/>
      <c r="J852"/>
      <c r="K852"/>
      <c r="L852"/>
      <c r="M852"/>
      <c r="N852"/>
    </row>
    <row r="853" spans="1:14" x14ac:dyDescent="0.2">
      <c r="A853" s="45">
        <v>377</v>
      </c>
      <c r="B853" s="46" t="s">
        <v>10546</v>
      </c>
      <c r="C853" s="47">
        <v>31</v>
      </c>
      <c r="D853" s="48" t="s">
        <v>8854</v>
      </c>
      <c r="E853" s="49">
        <v>0</v>
      </c>
      <c r="F853" s="41"/>
      <c r="G853" s="1"/>
      <c r="H853"/>
      <c r="I853"/>
      <c r="J853"/>
      <c r="K853"/>
      <c r="L853"/>
      <c r="M853"/>
      <c r="N853"/>
    </row>
    <row r="854" spans="1:14" x14ac:dyDescent="0.2">
      <c r="A854" s="52">
        <v>378</v>
      </c>
      <c r="B854" s="53" t="s">
        <v>9732</v>
      </c>
      <c r="C854" s="54">
        <v>32</v>
      </c>
      <c r="D854" s="55" t="s">
        <v>8854</v>
      </c>
      <c r="E854" s="56">
        <v>0</v>
      </c>
      <c r="F854" s="41"/>
      <c r="G854" s="1"/>
      <c r="H854"/>
      <c r="I854"/>
      <c r="J854"/>
      <c r="K854"/>
      <c r="L854"/>
      <c r="M854"/>
      <c r="N854"/>
    </row>
    <row r="855" spans="1:14" x14ac:dyDescent="0.2">
      <c r="A855" s="45">
        <v>379</v>
      </c>
      <c r="B855" s="46" t="s">
        <v>9732</v>
      </c>
      <c r="C855" s="47">
        <v>32</v>
      </c>
      <c r="D855" s="48" t="s">
        <v>10052</v>
      </c>
      <c r="E855" s="49">
        <v>1</v>
      </c>
      <c r="F855" s="41"/>
      <c r="G855" s="1"/>
      <c r="H855"/>
      <c r="I855"/>
      <c r="J855"/>
      <c r="K855"/>
      <c r="L855"/>
      <c r="M855"/>
      <c r="N855"/>
    </row>
    <row r="856" spans="1:14" x14ac:dyDescent="0.2">
      <c r="A856" s="52">
        <v>380</v>
      </c>
      <c r="B856" s="53" t="s">
        <v>9732</v>
      </c>
      <c r="C856" s="54">
        <v>32</v>
      </c>
      <c r="D856" s="55" t="s">
        <v>10053</v>
      </c>
      <c r="E856" s="56">
        <v>2</v>
      </c>
      <c r="F856" s="41"/>
      <c r="G856" s="1"/>
      <c r="H856"/>
      <c r="I856"/>
      <c r="J856"/>
      <c r="K856"/>
      <c r="L856"/>
      <c r="M856"/>
      <c r="N856"/>
    </row>
    <row r="857" spans="1:14" x14ac:dyDescent="0.2">
      <c r="A857" s="45">
        <v>381</v>
      </c>
      <c r="B857" s="46" t="s">
        <v>9732</v>
      </c>
      <c r="C857" s="47">
        <v>32</v>
      </c>
      <c r="D857" s="48" t="s">
        <v>10054</v>
      </c>
      <c r="E857" s="49">
        <v>3</v>
      </c>
      <c r="F857" s="41"/>
      <c r="G857" s="1"/>
      <c r="H857"/>
      <c r="I857"/>
      <c r="J857"/>
      <c r="K857"/>
      <c r="L857"/>
      <c r="M857"/>
      <c r="N857"/>
    </row>
    <row r="858" spans="1:14" x14ac:dyDescent="0.2">
      <c r="A858" s="52">
        <v>382</v>
      </c>
      <c r="B858" s="53" t="s">
        <v>9732</v>
      </c>
      <c r="C858" s="54">
        <v>32</v>
      </c>
      <c r="D858" s="55" t="s">
        <v>10055</v>
      </c>
      <c r="E858" s="56">
        <v>4</v>
      </c>
      <c r="F858" s="41"/>
      <c r="G858" s="1"/>
      <c r="H858"/>
      <c r="I858"/>
      <c r="J858"/>
      <c r="K858"/>
      <c r="L858"/>
      <c r="M858"/>
      <c r="N858"/>
    </row>
    <row r="859" spans="1:14" x14ac:dyDescent="0.2">
      <c r="A859" s="45">
        <v>383</v>
      </c>
      <c r="B859" s="46" t="s">
        <v>9732</v>
      </c>
      <c r="C859" s="47">
        <v>32</v>
      </c>
      <c r="D859" s="48" t="s">
        <v>10056</v>
      </c>
      <c r="E859" s="49">
        <v>5</v>
      </c>
      <c r="F859" s="41"/>
      <c r="G859" s="1"/>
      <c r="H859"/>
      <c r="I859"/>
      <c r="J859"/>
      <c r="K859"/>
      <c r="L859"/>
      <c r="M859"/>
      <c r="N859"/>
    </row>
    <row r="860" spans="1:14" x14ac:dyDescent="0.2">
      <c r="A860" s="52">
        <v>384</v>
      </c>
      <c r="B860" s="53" t="s">
        <v>9732</v>
      </c>
      <c r="C860" s="54">
        <v>32</v>
      </c>
      <c r="D860" s="55" t="s">
        <v>10057</v>
      </c>
      <c r="E860" s="56">
        <v>6</v>
      </c>
      <c r="F860" s="41"/>
      <c r="G860"/>
      <c r="H860"/>
      <c r="I860"/>
      <c r="J860"/>
      <c r="K860"/>
      <c r="L860"/>
      <c r="M860"/>
      <c r="N860"/>
    </row>
    <row r="861" spans="1:14" x14ac:dyDescent="0.2">
      <c r="A861" s="45"/>
      <c r="B861" s="46"/>
      <c r="C861" s="47"/>
      <c r="D861" s="48"/>
      <c r="E861" s="49"/>
      <c r="F861" s="41"/>
      <c r="G861"/>
      <c r="H861"/>
      <c r="I861"/>
      <c r="J861"/>
      <c r="K861"/>
      <c r="L861"/>
      <c r="M861"/>
      <c r="N861"/>
    </row>
    <row r="862" spans="1:14" x14ac:dyDescent="0.2">
      <c r="A862" s="52"/>
      <c r="B862" s="53"/>
      <c r="C862" s="54"/>
      <c r="D862" s="55"/>
      <c r="E862" s="56"/>
      <c r="F862" s="41"/>
      <c r="G862"/>
      <c r="H862"/>
      <c r="I862"/>
      <c r="J862"/>
      <c r="K862"/>
      <c r="L862"/>
      <c r="M862"/>
      <c r="N862"/>
    </row>
    <row r="863" spans="1:14" x14ac:dyDescent="0.2">
      <c r="A863" s="45"/>
      <c r="B863" s="46"/>
      <c r="C863" s="47"/>
      <c r="D863" s="48"/>
      <c r="E863" s="49"/>
      <c r="F863" s="41"/>
      <c r="G863"/>
      <c r="H863"/>
      <c r="I863"/>
      <c r="J863"/>
      <c r="K863"/>
      <c r="L863"/>
      <c r="M863"/>
      <c r="N863"/>
    </row>
    <row r="864" spans="1:14" x14ac:dyDescent="0.2">
      <c r="A864" s="52"/>
      <c r="B864" s="53"/>
      <c r="C864" s="54"/>
      <c r="D864" s="55"/>
      <c r="E864" s="56"/>
      <c r="F864" s="41"/>
      <c r="G864"/>
      <c r="H864"/>
      <c r="I864"/>
      <c r="J864"/>
      <c r="K864"/>
      <c r="L864"/>
      <c r="M864"/>
      <c r="N864"/>
    </row>
    <row r="865" spans="1:14" x14ac:dyDescent="0.2">
      <c r="A865" s="45"/>
      <c r="B865" s="46"/>
      <c r="C865" s="47"/>
      <c r="D865" s="48"/>
      <c r="E865" s="49"/>
      <c r="F865" s="41"/>
      <c r="G865"/>
      <c r="H865"/>
      <c r="I865"/>
      <c r="J865"/>
      <c r="K865"/>
      <c r="L865"/>
      <c r="M865"/>
      <c r="N865"/>
    </row>
    <row r="866" spans="1:14" x14ac:dyDescent="0.2">
      <c r="A866" s="52"/>
      <c r="B866" s="53"/>
      <c r="C866" s="54"/>
      <c r="D866" s="55"/>
      <c r="E866" s="56"/>
      <c r="F866" s="41"/>
      <c r="G866"/>
      <c r="H866"/>
      <c r="I866"/>
      <c r="J866"/>
      <c r="K866"/>
      <c r="L866"/>
      <c r="M866"/>
      <c r="N866"/>
    </row>
    <row r="867" spans="1:14" x14ac:dyDescent="0.2">
      <c r="A867" s="45"/>
      <c r="B867" s="46"/>
      <c r="C867" s="47"/>
      <c r="D867" s="48"/>
      <c r="E867" s="49"/>
      <c r="F867" s="41"/>
      <c r="G867"/>
      <c r="H867"/>
      <c r="I867"/>
      <c r="J867"/>
      <c r="K867"/>
      <c r="L867"/>
      <c r="M867"/>
      <c r="N867"/>
    </row>
    <row r="868" spans="1:14" x14ac:dyDescent="0.2">
      <c r="A868" s="52"/>
      <c r="B868" s="53"/>
      <c r="C868" s="54"/>
      <c r="D868" s="55"/>
      <c r="E868" s="56"/>
      <c r="F868" s="41"/>
      <c r="G868"/>
      <c r="H868"/>
      <c r="I868"/>
      <c r="J868"/>
      <c r="K868"/>
      <c r="L868"/>
      <c r="M868"/>
      <c r="N868"/>
    </row>
    <row r="869" spans="1:14" x14ac:dyDescent="0.2">
      <c r="A869" s="45"/>
      <c r="B869" s="46"/>
      <c r="C869" s="47"/>
      <c r="D869" s="48"/>
      <c r="E869" s="49"/>
      <c r="F869" s="41"/>
      <c r="G869"/>
      <c r="H869"/>
      <c r="I869"/>
      <c r="J869"/>
      <c r="K869"/>
      <c r="L869"/>
      <c r="M869"/>
      <c r="N869"/>
    </row>
    <row r="870" spans="1:14" x14ac:dyDescent="0.2">
      <c r="A870" s="52"/>
      <c r="B870" s="53"/>
      <c r="C870" s="54"/>
      <c r="D870" s="55"/>
      <c r="E870" s="56"/>
      <c r="F870" s="41"/>
      <c r="G870"/>
      <c r="H870"/>
      <c r="I870"/>
      <c r="J870"/>
      <c r="K870"/>
      <c r="L870"/>
      <c r="M870"/>
      <c r="N870"/>
    </row>
    <row r="871" spans="1:14" x14ac:dyDescent="0.2">
      <c r="A871" s="45"/>
      <c r="B871" s="46"/>
      <c r="C871" s="47"/>
      <c r="D871" s="48"/>
      <c r="E871" s="49"/>
      <c r="F871" s="41"/>
      <c r="G871"/>
      <c r="H871"/>
      <c r="I871"/>
      <c r="J871"/>
      <c r="K871"/>
      <c r="L871"/>
      <c r="M871"/>
      <c r="N871"/>
    </row>
    <row r="872" spans="1:14" x14ac:dyDescent="0.2">
      <c r="A872" s="52"/>
      <c r="B872" s="53"/>
      <c r="C872" s="54"/>
      <c r="D872" s="55"/>
      <c r="E872" s="56"/>
      <c r="F872" s="41"/>
      <c r="G872"/>
      <c r="H872"/>
      <c r="I872"/>
      <c r="J872"/>
      <c r="K872"/>
      <c r="L872"/>
      <c r="M872"/>
      <c r="N872"/>
    </row>
    <row r="873" spans="1:14" x14ac:dyDescent="0.2">
      <c r="A873" s="45"/>
      <c r="B873" s="46"/>
      <c r="C873" s="47"/>
      <c r="D873" s="48"/>
      <c r="E873" s="49"/>
      <c r="F873" s="41"/>
      <c r="G873"/>
      <c r="H873"/>
      <c r="I873"/>
      <c r="J873"/>
      <c r="K873"/>
      <c r="L873"/>
      <c r="M873"/>
      <c r="N873"/>
    </row>
    <row r="874" spans="1:14" x14ac:dyDescent="0.2">
      <c r="A874" s="52"/>
      <c r="B874" s="53"/>
      <c r="C874" s="54"/>
      <c r="D874" s="55"/>
      <c r="E874" s="56"/>
      <c r="F874" s="41"/>
      <c r="G874"/>
      <c r="H874"/>
      <c r="I874"/>
      <c r="J874"/>
      <c r="K874"/>
      <c r="L874"/>
      <c r="M874"/>
      <c r="N874"/>
    </row>
    <row r="875" spans="1:14" x14ac:dyDescent="0.2">
      <c r="A875" s="45"/>
      <c r="B875" s="46"/>
      <c r="C875" s="47"/>
      <c r="D875" s="48"/>
      <c r="E875" s="49"/>
      <c r="F875" s="41"/>
      <c r="G875"/>
      <c r="H875"/>
      <c r="I875"/>
      <c r="J875"/>
      <c r="K875"/>
      <c r="L875"/>
      <c r="M875"/>
      <c r="N875"/>
    </row>
    <row r="876" spans="1:14" x14ac:dyDescent="0.2">
      <c r="A876" s="52"/>
      <c r="B876" s="53"/>
      <c r="C876" s="54"/>
      <c r="D876" s="55"/>
      <c r="E876" s="56"/>
      <c r="F876" s="41"/>
      <c r="G876"/>
      <c r="H876"/>
      <c r="I876"/>
      <c r="J876"/>
      <c r="K876"/>
      <c r="L876"/>
      <c r="M876"/>
      <c r="N876"/>
    </row>
    <row r="877" spans="1:14" x14ac:dyDescent="0.2">
      <c r="A877" s="45"/>
      <c r="B877" s="46"/>
      <c r="C877" s="47"/>
      <c r="D877" s="48"/>
      <c r="E877" s="49"/>
      <c r="F877" s="41"/>
      <c r="G877"/>
      <c r="H877"/>
      <c r="I877"/>
      <c r="J877"/>
      <c r="K877"/>
      <c r="L877"/>
      <c r="M877"/>
      <c r="N877"/>
    </row>
    <row r="878" spans="1:14" x14ac:dyDescent="0.2">
      <c r="A878"/>
      <c r="B878"/>
      <c r="C878"/>
      <c r="D878"/>
      <c r="E878"/>
      <c r="F878"/>
      <c r="G878"/>
      <c r="H878"/>
      <c r="I878"/>
      <c r="J878"/>
      <c r="K878"/>
      <c r="L878"/>
      <c r="M878"/>
      <c r="N878"/>
    </row>
    <row r="879" spans="1:14" x14ac:dyDescent="0.2">
      <c r="A879"/>
      <c r="B879"/>
      <c r="C879"/>
      <c r="D879"/>
      <c r="E879"/>
      <c r="F879"/>
      <c r="G879"/>
      <c r="H879"/>
      <c r="I879"/>
      <c r="J879"/>
      <c r="K879"/>
      <c r="L879"/>
      <c r="M879"/>
      <c r="N879"/>
    </row>
    <row r="880" spans="1:14" x14ac:dyDescent="0.2">
      <c r="A880"/>
      <c r="B880"/>
      <c r="C880"/>
      <c r="D880"/>
      <c r="E880"/>
      <c r="F880"/>
      <c r="G880"/>
      <c r="H880"/>
      <c r="I880"/>
      <c r="J880"/>
      <c r="K880"/>
      <c r="L880"/>
      <c r="M880"/>
      <c r="N880"/>
    </row>
    <row r="881" spans="1:14" ht="23.25" x14ac:dyDescent="0.35">
      <c r="A881" s="83" t="s">
        <v>10058</v>
      </c>
      <c r="B881" s="59"/>
      <c r="C881" s="59"/>
      <c r="D881" s="59"/>
      <c r="E881" s="59"/>
      <c r="F881"/>
      <c r="G881"/>
      <c r="H881"/>
      <c r="I881"/>
      <c r="J881"/>
      <c r="K881"/>
      <c r="L881"/>
      <c r="M881"/>
      <c r="N881"/>
    </row>
    <row r="882" spans="1:14" x14ac:dyDescent="0.2">
      <c r="A882"/>
      <c r="B882"/>
      <c r="C882"/>
      <c r="D882"/>
      <c r="E882"/>
      <c r="F882"/>
      <c r="G882"/>
      <c r="H882"/>
      <c r="I882"/>
      <c r="J882"/>
      <c r="K882"/>
      <c r="L882"/>
      <c r="M882"/>
      <c r="N882"/>
    </row>
    <row r="883" spans="1:14" x14ac:dyDescent="0.2">
      <c r="A883" s="60" t="s">
        <v>6524</v>
      </c>
      <c r="B883" s="60" t="s">
        <v>6525</v>
      </c>
      <c r="C883" s="60" t="s">
        <v>6526</v>
      </c>
      <c r="D883" s="60" t="s">
        <v>6527</v>
      </c>
      <c r="E883" s="60" t="s">
        <v>6528</v>
      </c>
      <c r="F883" s="61"/>
      <c r="G883"/>
      <c r="H883"/>
      <c r="I883"/>
      <c r="J883"/>
      <c r="K883"/>
      <c r="L883"/>
      <c r="M883"/>
      <c r="N883"/>
    </row>
    <row r="884" spans="1:14" x14ac:dyDescent="0.2">
      <c r="A884" s="62">
        <v>1</v>
      </c>
      <c r="B884" s="63" t="s">
        <v>10059</v>
      </c>
      <c r="C884" s="64">
        <v>1</v>
      </c>
      <c r="D884" s="62" t="s">
        <v>8854</v>
      </c>
      <c r="E884" s="62">
        <v>0</v>
      </c>
      <c r="F884" s="61"/>
      <c r="G884"/>
      <c r="H884"/>
      <c r="I884"/>
      <c r="J884"/>
      <c r="K884"/>
      <c r="L884"/>
      <c r="M884"/>
      <c r="N884"/>
    </row>
    <row r="885" spans="1:14" x14ac:dyDescent="0.2">
      <c r="A885" s="65">
        <v>2</v>
      </c>
      <c r="B885" s="63" t="s">
        <v>10059</v>
      </c>
      <c r="C885" s="66">
        <v>1</v>
      </c>
      <c r="D885" s="65" t="s">
        <v>3642</v>
      </c>
      <c r="E885" s="65">
        <v>1</v>
      </c>
      <c r="F885" s="61"/>
      <c r="G885"/>
      <c r="H885"/>
      <c r="I885"/>
      <c r="J885"/>
      <c r="K885"/>
      <c r="L885"/>
      <c r="M885"/>
      <c r="N885"/>
    </row>
    <row r="886" spans="1:14" x14ac:dyDescent="0.2">
      <c r="A886" s="67">
        <v>3</v>
      </c>
      <c r="B886" s="63" t="s">
        <v>10059</v>
      </c>
      <c r="C886" s="68">
        <v>1</v>
      </c>
      <c r="D886" s="67" t="s">
        <v>8286</v>
      </c>
      <c r="E886" s="67">
        <v>2</v>
      </c>
      <c r="F886" s="61"/>
      <c r="G886"/>
      <c r="H886"/>
      <c r="I886"/>
      <c r="J886"/>
      <c r="K886"/>
      <c r="L886"/>
      <c r="M886"/>
      <c r="N886"/>
    </row>
    <row r="887" spans="1:14" x14ac:dyDescent="0.2">
      <c r="A887" s="65">
        <v>4</v>
      </c>
      <c r="B887" s="63" t="s">
        <v>10059</v>
      </c>
      <c r="C887" s="66">
        <v>1</v>
      </c>
      <c r="D887" s="65" t="s">
        <v>10060</v>
      </c>
      <c r="E887" s="65">
        <v>3</v>
      </c>
      <c r="F887" s="61"/>
      <c r="G887"/>
      <c r="H887"/>
      <c r="I887"/>
      <c r="J887"/>
      <c r="K887"/>
      <c r="L887"/>
      <c r="M887"/>
      <c r="N887"/>
    </row>
    <row r="888" spans="1:14" x14ac:dyDescent="0.2">
      <c r="A888" s="67">
        <v>5</v>
      </c>
      <c r="B888" s="63" t="s">
        <v>10059</v>
      </c>
      <c r="C888" s="68">
        <v>1</v>
      </c>
      <c r="D888" s="67" t="s">
        <v>10061</v>
      </c>
      <c r="E888" s="67">
        <v>4</v>
      </c>
      <c r="F888" s="61"/>
      <c r="G888"/>
      <c r="H888"/>
      <c r="I888"/>
      <c r="J888"/>
      <c r="K888"/>
      <c r="L888"/>
      <c r="M888"/>
      <c r="N888"/>
    </row>
    <row r="889" spans="1:14" x14ac:dyDescent="0.2">
      <c r="A889" s="65">
        <v>6</v>
      </c>
      <c r="B889" s="63" t="s">
        <v>10059</v>
      </c>
      <c r="C889" s="66">
        <v>1</v>
      </c>
      <c r="D889" s="65" t="s">
        <v>10062</v>
      </c>
      <c r="E889" s="65">
        <v>5</v>
      </c>
      <c r="F889" s="61"/>
      <c r="G889"/>
      <c r="H889"/>
      <c r="I889"/>
      <c r="J889"/>
      <c r="K889"/>
      <c r="L889"/>
      <c r="M889"/>
      <c r="N889"/>
    </row>
    <row r="890" spans="1:14" x14ac:dyDescent="0.2">
      <c r="A890" s="67">
        <v>7</v>
      </c>
      <c r="B890" s="63" t="s">
        <v>10059</v>
      </c>
      <c r="C890" s="68">
        <v>1</v>
      </c>
      <c r="D890" s="67" t="s">
        <v>10063</v>
      </c>
      <c r="E890" s="67">
        <v>6</v>
      </c>
      <c r="F890" s="61"/>
      <c r="G890"/>
      <c r="H890"/>
      <c r="I890"/>
      <c r="J890"/>
      <c r="K890"/>
      <c r="L890"/>
      <c r="M890"/>
      <c r="N890"/>
    </row>
    <row r="891" spans="1:14" x14ac:dyDescent="0.2">
      <c r="A891" s="65">
        <v>8</v>
      </c>
      <c r="B891" s="63" t="s">
        <v>10059</v>
      </c>
      <c r="C891" s="66">
        <v>1</v>
      </c>
      <c r="D891" s="65" t="s">
        <v>6268</v>
      </c>
      <c r="E891" s="65">
        <v>7</v>
      </c>
      <c r="F891" s="61"/>
      <c r="G891"/>
      <c r="H891"/>
      <c r="I891"/>
      <c r="J891"/>
      <c r="K891"/>
      <c r="L891"/>
      <c r="M891"/>
      <c r="N891"/>
    </row>
    <row r="892" spans="1:14" x14ac:dyDescent="0.2">
      <c r="A892" s="67">
        <v>9</v>
      </c>
      <c r="B892" s="63" t="s">
        <v>10059</v>
      </c>
      <c r="C892" s="68">
        <v>1</v>
      </c>
      <c r="D892" s="67" t="s">
        <v>8392</v>
      </c>
      <c r="E892" s="67">
        <v>8</v>
      </c>
      <c r="F892" s="61"/>
      <c r="G892"/>
      <c r="H892"/>
      <c r="I892"/>
      <c r="J892"/>
      <c r="K892"/>
      <c r="L892"/>
      <c r="M892"/>
      <c r="N892"/>
    </row>
    <row r="893" spans="1:14" x14ac:dyDescent="0.2">
      <c r="A893" s="65">
        <v>10</v>
      </c>
      <c r="B893" s="63" t="s">
        <v>10059</v>
      </c>
      <c r="C893" s="66">
        <v>1</v>
      </c>
      <c r="D893" s="65" t="s">
        <v>6547</v>
      </c>
      <c r="E893" s="65">
        <v>9</v>
      </c>
      <c r="F893" s="61"/>
      <c r="G893"/>
      <c r="H893"/>
      <c r="I893"/>
      <c r="J893"/>
      <c r="K893"/>
      <c r="L893"/>
      <c r="M893"/>
      <c r="N893"/>
    </row>
    <row r="894" spans="1:14" x14ac:dyDescent="0.2">
      <c r="A894" s="67">
        <v>11</v>
      </c>
      <c r="B894" s="63" t="s">
        <v>10064</v>
      </c>
      <c r="C894" s="68">
        <v>2</v>
      </c>
      <c r="D894" s="67" t="s">
        <v>8854</v>
      </c>
      <c r="E894" s="67">
        <v>0</v>
      </c>
      <c r="F894" s="61"/>
      <c r="G894"/>
      <c r="H894"/>
      <c r="I894"/>
      <c r="J894"/>
      <c r="K894"/>
      <c r="L894"/>
      <c r="M894"/>
      <c r="N894"/>
    </row>
    <row r="895" spans="1:14" x14ac:dyDescent="0.2">
      <c r="A895" s="65">
        <v>12</v>
      </c>
      <c r="B895" s="63" t="s">
        <v>10065</v>
      </c>
      <c r="C895" s="66">
        <v>3</v>
      </c>
      <c r="D895" s="65" t="s">
        <v>8854</v>
      </c>
      <c r="E895" s="65">
        <v>0</v>
      </c>
      <c r="F895" s="61"/>
      <c r="G895"/>
      <c r="H895"/>
      <c r="I895"/>
      <c r="J895"/>
      <c r="K895"/>
      <c r="L895"/>
      <c r="M895"/>
      <c r="N895"/>
    </row>
    <row r="896" spans="1:14" x14ac:dyDescent="0.2">
      <c r="A896" s="67">
        <v>13</v>
      </c>
      <c r="B896" s="63" t="s">
        <v>10066</v>
      </c>
      <c r="C896" s="68">
        <v>4</v>
      </c>
      <c r="D896" s="67" t="s">
        <v>8854</v>
      </c>
      <c r="E896" s="67">
        <v>0</v>
      </c>
      <c r="F896" s="61"/>
      <c r="G896"/>
      <c r="H896"/>
      <c r="I896"/>
      <c r="J896"/>
      <c r="K896"/>
      <c r="L896"/>
      <c r="M896"/>
      <c r="N896"/>
    </row>
    <row r="897" spans="1:14" x14ac:dyDescent="0.2">
      <c r="A897" s="65">
        <v>14</v>
      </c>
      <c r="B897" s="63" t="s">
        <v>10067</v>
      </c>
      <c r="C897" s="66">
        <v>5</v>
      </c>
      <c r="D897" s="65" t="s">
        <v>8854</v>
      </c>
      <c r="E897" s="65">
        <v>0</v>
      </c>
      <c r="F897" s="61"/>
      <c r="G897"/>
      <c r="H897"/>
      <c r="I897"/>
      <c r="J897"/>
      <c r="K897"/>
      <c r="L897"/>
      <c r="M897"/>
      <c r="N897"/>
    </row>
    <row r="898" spans="1:14" x14ac:dyDescent="0.2">
      <c r="A898" s="67">
        <v>15</v>
      </c>
      <c r="B898" s="63" t="s">
        <v>10068</v>
      </c>
      <c r="C898" s="68">
        <v>6</v>
      </c>
      <c r="D898" s="67" t="s">
        <v>8854</v>
      </c>
      <c r="E898" s="67">
        <v>0</v>
      </c>
      <c r="F898" s="61"/>
      <c r="G898"/>
      <c r="H898"/>
      <c r="I898"/>
      <c r="J898"/>
      <c r="K898"/>
      <c r="L898"/>
      <c r="M898"/>
      <c r="N898"/>
    </row>
    <row r="899" spans="1:14" x14ac:dyDescent="0.2">
      <c r="A899" s="65">
        <v>16</v>
      </c>
      <c r="B899" s="63" t="s">
        <v>10069</v>
      </c>
      <c r="C899" s="66">
        <v>7</v>
      </c>
      <c r="D899" s="65" t="s">
        <v>8854</v>
      </c>
      <c r="E899" s="65">
        <v>0</v>
      </c>
      <c r="F899" s="61"/>
      <c r="G899"/>
      <c r="H899"/>
      <c r="I899"/>
      <c r="J899"/>
      <c r="K899"/>
      <c r="L899"/>
      <c r="M899"/>
      <c r="N899"/>
    </row>
    <row r="900" spans="1:14" x14ac:dyDescent="0.2">
      <c r="A900" s="69">
        <v>17</v>
      </c>
      <c r="B900" s="70" t="s">
        <v>10070</v>
      </c>
      <c r="C900" s="71">
        <v>8</v>
      </c>
      <c r="D900" s="69" t="s">
        <v>8854</v>
      </c>
      <c r="E900" s="69">
        <v>0</v>
      </c>
      <c r="F900" s="61"/>
      <c r="G900"/>
      <c r="H900"/>
      <c r="I900"/>
      <c r="J900"/>
      <c r="K900"/>
      <c r="L900"/>
      <c r="M900"/>
      <c r="N900"/>
    </row>
    <row r="901" spans="1:14" x14ac:dyDescent="0.2">
      <c r="A901"/>
      <c r="B901"/>
      <c r="C901"/>
      <c r="D901"/>
      <c r="E901"/>
      <c r="F901"/>
      <c r="G901"/>
      <c r="H901"/>
      <c r="I901"/>
      <c r="J901"/>
      <c r="K901"/>
      <c r="L901"/>
      <c r="M901"/>
      <c r="N901"/>
    </row>
    <row r="902" spans="1:14" x14ac:dyDescent="0.2">
      <c r="A902"/>
      <c r="B902"/>
      <c r="C902"/>
      <c r="D902"/>
      <c r="E902"/>
      <c r="F902"/>
      <c r="G902"/>
      <c r="H902"/>
      <c r="I902"/>
      <c r="J902"/>
      <c r="K902"/>
      <c r="L902"/>
      <c r="M902"/>
      <c r="N902"/>
    </row>
    <row r="903" spans="1:14" ht="23.25" x14ac:dyDescent="0.35">
      <c r="A903" s="84" t="s">
        <v>10071</v>
      </c>
      <c r="B903" s="72"/>
      <c r="C903" s="72"/>
      <c r="D903" s="72"/>
      <c r="E903" s="72"/>
      <c r="F903"/>
      <c r="G903"/>
      <c r="H903"/>
      <c r="I903"/>
      <c r="J903"/>
      <c r="K903"/>
      <c r="L903"/>
      <c r="M903"/>
      <c r="N903"/>
    </row>
    <row r="904" spans="1:14" x14ac:dyDescent="0.2">
      <c r="A904"/>
      <c r="B904"/>
      <c r="C904"/>
      <c r="D904"/>
      <c r="E904"/>
      <c r="F904"/>
      <c r="G904"/>
      <c r="H904"/>
      <c r="I904"/>
      <c r="J904"/>
      <c r="K904"/>
      <c r="L904"/>
      <c r="M904"/>
      <c r="N904"/>
    </row>
    <row r="905" spans="1:14" x14ac:dyDescent="0.2">
      <c r="A905" s="60" t="s">
        <v>6524</v>
      </c>
      <c r="B905" s="60" t="s">
        <v>6525</v>
      </c>
      <c r="C905" s="60" t="s">
        <v>6526</v>
      </c>
      <c r="D905" s="60" t="s">
        <v>6527</v>
      </c>
      <c r="E905" s="60" t="s">
        <v>6528</v>
      </c>
      <c r="F905" s="73"/>
      <c r="G905"/>
      <c r="H905"/>
      <c r="I905"/>
      <c r="J905"/>
      <c r="K905"/>
      <c r="L905"/>
      <c r="M905"/>
      <c r="N905"/>
    </row>
    <row r="906" spans="1:14" x14ac:dyDescent="0.2">
      <c r="A906" s="62">
        <v>1</v>
      </c>
      <c r="B906" s="63" t="s">
        <v>10072</v>
      </c>
      <c r="C906" s="64">
        <v>1</v>
      </c>
      <c r="D906" s="62" t="s">
        <v>10073</v>
      </c>
      <c r="E906" s="62">
        <v>1</v>
      </c>
      <c r="F906" s="73"/>
      <c r="G906"/>
      <c r="H906"/>
      <c r="I906"/>
      <c r="J906"/>
      <c r="K906"/>
      <c r="L906"/>
      <c r="M906"/>
      <c r="N906"/>
    </row>
    <row r="907" spans="1:14" x14ac:dyDescent="0.2">
      <c r="A907" s="65">
        <v>1</v>
      </c>
      <c r="B907" s="63" t="s">
        <v>10072</v>
      </c>
      <c r="C907" s="66">
        <v>1</v>
      </c>
      <c r="D907" s="65" t="s">
        <v>10074</v>
      </c>
      <c r="E907" s="65">
        <v>2</v>
      </c>
      <c r="F907" s="73"/>
      <c r="G907"/>
      <c r="H907"/>
      <c r="I907"/>
      <c r="J907"/>
      <c r="K907"/>
      <c r="L907"/>
      <c r="M907"/>
      <c r="N907"/>
    </row>
    <row r="908" spans="1:14" x14ac:dyDescent="0.2">
      <c r="A908" s="67">
        <v>2</v>
      </c>
      <c r="B908" s="63" t="s">
        <v>10075</v>
      </c>
      <c r="C908" s="68">
        <v>2</v>
      </c>
      <c r="D908" s="67" t="s">
        <v>8349</v>
      </c>
      <c r="E908" s="67">
        <v>1</v>
      </c>
      <c r="F908" s="73"/>
      <c r="G908"/>
      <c r="H908"/>
      <c r="I908"/>
      <c r="J908"/>
      <c r="K908"/>
      <c r="L908"/>
      <c r="M908"/>
      <c r="N908"/>
    </row>
    <row r="909" spans="1:14" x14ac:dyDescent="0.2">
      <c r="A909" s="65">
        <v>3</v>
      </c>
      <c r="B909" s="63" t="s">
        <v>10076</v>
      </c>
      <c r="C909" s="66">
        <v>3</v>
      </c>
      <c r="D909" s="65" t="s">
        <v>10077</v>
      </c>
      <c r="E909" s="65">
        <v>1</v>
      </c>
      <c r="F909" s="73"/>
      <c r="G909"/>
      <c r="H909"/>
      <c r="I909"/>
      <c r="J909"/>
      <c r="K909"/>
      <c r="L909"/>
      <c r="M909"/>
      <c r="N909"/>
    </row>
    <row r="910" spans="1:14" x14ac:dyDescent="0.2">
      <c r="A910" s="67">
        <v>4</v>
      </c>
      <c r="B910" s="63" t="s">
        <v>10078</v>
      </c>
      <c r="C910" s="68">
        <v>4</v>
      </c>
      <c r="D910" s="67" t="s">
        <v>10079</v>
      </c>
      <c r="E910" s="67">
        <v>1</v>
      </c>
      <c r="F910" s="73"/>
      <c r="G910"/>
      <c r="H910"/>
      <c r="I910"/>
      <c r="J910"/>
      <c r="K910"/>
      <c r="L910"/>
      <c r="M910"/>
      <c r="N910"/>
    </row>
    <row r="911" spans="1:14" x14ac:dyDescent="0.2">
      <c r="A911" s="65">
        <v>4</v>
      </c>
      <c r="B911" s="63" t="s">
        <v>10078</v>
      </c>
      <c r="C911" s="66">
        <v>4</v>
      </c>
      <c r="D911" s="65" t="s">
        <v>10080</v>
      </c>
      <c r="E911" s="65">
        <v>2</v>
      </c>
      <c r="F911" s="73"/>
      <c r="G911"/>
      <c r="H911"/>
      <c r="I911"/>
      <c r="J911"/>
      <c r="K911"/>
      <c r="L911"/>
      <c r="M911"/>
      <c r="N911"/>
    </row>
    <row r="912" spans="1:14" x14ac:dyDescent="0.2">
      <c r="A912" s="67">
        <v>5</v>
      </c>
      <c r="B912" s="63" t="s">
        <v>10081</v>
      </c>
      <c r="C912" s="68">
        <v>5</v>
      </c>
      <c r="D912" s="67" t="s">
        <v>10082</v>
      </c>
      <c r="E912" s="67">
        <v>1</v>
      </c>
      <c r="F912" s="73"/>
      <c r="G912"/>
      <c r="H912"/>
      <c r="I912"/>
      <c r="J912"/>
      <c r="K912"/>
      <c r="L912"/>
      <c r="M912"/>
      <c r="N912"/>
    </row>
    <row r="913" spans="1:14" x14ac:dyDescent="0.2">
      <c r="A913" s="65">
        <v>5</v>
      </c>
      <c r="B913" s="63" t="s">
        <v>10081</v>
      </c>
      <c r="C913" s="66">
        <v>5</v>
      </c>
      <c r="D913" s="65" t="s">
        <v>8714</v>
      </c>
      <c r="E913" s="65">
        <v>2</v>
      </c>
      <c r="F913" s="73"/>
      <c r="G913"/>
      <c r="H913"/>
      <c r="I913"/>
      <c r="J913"/>
      <c r="K913"/>
      <c r="L913"/>
      <c r="M913"/>
      <c r="N913"/>
    </row>
    <row r="914" spans="1:14" x14ac:dyDescent="0.2">
      <c r="A914" s="67">
        <v>6</v>
      </c>
      <c r="B914" s="63" t="s">
        <v>10083</v>
      </c>
      <c r="C914" s="68">
        <v>6</v>
      </c>
      <c r="D914" s="67" t="s">
        <v>8717</v>
      </c>
      <c r="E914" s="67">
        <v>1</v>
      </c>
      <c r="F914" s="73"/>
      <c r="G914"/>
      <c r="H914"/>
      <c r="I914"/>
      <c r="J914"/>
      <c r="K914"/>
      <c r="L914"/>
      <c r="M914"/>
      <c r="N914"/>
    </row>
    <row r="915" spans="1:14" x14ac:dyDescent="0.2">
      <c r="A915" s="74">
        <v>7</v>
      </c>
      <c r="B915" s="70" t="s">
        <v>10084</v>
      </c>
      <c r="C915" s="75">
        <v>7</v>
      </c>
      <c r="D915" s="74" t="s">
        <v>8350</v>
      </c>
      <c r="E915" s="74">
        <v>1</v>
      </c>
      <c r="F915" s="73"/>
      <c r="G915"/>
      <c r="H915"/>
      <c r="I915"/>
      <c r="J915"/>
      <c r="K915"/>
      <c r="L915"/>
      <c r="M915"/>
      <c r="N915"/>
    </row>
    <row r="916" spans="1:14" x14ac:dyDescent="0.2">
      <c r="A916"/>
      <c r="B916"/>
      <c r="C916"/>
      <c r="D916"/>
      <c r="E916"/>
      <c r="F916"/>
      <c r="G916"/>
      <c r="H916"/>
      <c r="I916"/>
      <c r="J916"/>
      <c r="K916"/>
      <c r="L916"/>
      <c r="M916"/>
      <c r="N916"/>
    </row>
    <row r="917" spans="1:14" x14ac:dyDescent="0.2">
      <c r="A917"/>
      <c r="B917"/>
      <c r="C917"/>
      <c r="D917"/>
      <c r="E917"/>
      <c r="F917"/>
      <c r="G917"/>
      <c r="H917"/>
      <c r="I917"/>
      <c r="J917"/>
      <c r="K917"/>
      <c r="L917"/>
      <c r="M917"/>
      <c r="N917"/>
    </row>
    <row r="918" spans="1:14" ht="23.25" x14ac:dyDescent="0.35">
      <c r="A918" s="85" t="s">
        <v>10085</v>
      </c>
      <c r="B918" s="76"/>
      <c r="C918" s="76"/>
      <c r="D918" s="76"/>
      <c r="E918" s="76"/>
      <c r="F918"/>
      <c r="G918"/>
      <c r="H918"/>
      <c r="I918"/>
      <c r="J918"/>
      <c r="K918"/>
      <c r="L918"/>
      <c r="M918"/>
      <c r="N918"/>
    </row>
    <row r="919" spans="1:14" x14ac:dyDescent="0.2">
      <c r="A919"/>
      <c r="B919"/>
      <c r="C919"/>
      <c r="D919"/>
      <c r="E919"/>
      <c r="F919"/>
      <c r="G919"/>
      <c r="H919"/>
      <c r="I919"/>
      <c r="J919"/>
      <c r="K919"/>
      <c r="L919"/>
      <c r="M919"/>
      <c r="N919"/>
    </row>
    <row r="920" spans="1:14" x14ac:dyDescent="0.2">
      <c r="A920" s="60" t="s">
        <v>6524</v>
      </c>
      <c r="B920" s="60" t="s">
        <v>6525</v>
      </c>
      <c r="C920" s="60" t="s">
        <v>6526</v>
      </c>
      <c r="D920" s="60" t="s">
        <v>6527</v>
      </c>
      <c r="E920" s="60" t="s">
        <v>6528</v>
      </c>
      <c r="F920" s="77"/>
      <c r="G920"/>
      <c r="H920"/>
      <c r="I920"/>
      <c r="J920"/>
      <c r="K920"/>
      <c r="L920"/>
      <c r="M920"/>
      <c r="N920"/>
    </row>
    <row r="921" spans="1:14" x14ac:dyDescent="0.2">
      <c r="A921" s="62">
        <v>1</v>
      </c>
      <c r="B921" s="63" t="s">
        <v>8339</v>
      </c>
      <c r="C921" s="64">
        <v>1</v>
      </c>
      <c r="D921" s="62" t="s">
        <v>8286</v>
      </c>
      <c r="E921" s="62">
        <v>1</v>
      </c>
      <c r="F921" s="77"/>
      <c r="G921"/>
      <c r="H921"/>
      <c r="I921"/>
      <c r="J921"/>
      <c r="K921"/>
      <c r="L921"/>
      <c r="M921"/>
      <c r="N921"/>
    </row>
    <row r="922" spans="1:14" x14ac:dyDescent="0.2">
      <c r="A922" s="65">
        <v>1</v>
      </c>
      <c r="B922" s="63" t="s">
        <v>8339</v>
      </c>
      <c r="C922" s="66">
        <v>1</v>
      </c>
      <c r="D922" s="65" t="s">
        <v>8716</v>
      </c>
      <c r="E922" s="65">
        <v>2</v>
      </c>
      <c r="F922" s="77"/>
      <c r="G922"/>
      <c r="H922"/>
      <c r="I922"/>
      <c r="J922"/>
      <c r="K922"/>
      <c r="L922"/>
      <c r="M922"/>
      <c r="N922"/>
    </row>
    <row r="923" spans="1:14" x14ac:dyDescent="0.2">
      <c r="A923" s="67">
        <v>2</v>
      </c>
      <c r="B923" s="63" t="s">
        <v>8339</v>
      </c>
      <c r="C923" s="68">
        <v>1</v>
      </c>
      <c r="D923" s="67" t="s">
        <v>8351</v>
      </c>
      <c r="E923" s="67">
        <v>3</v>
      </c>
      <c r="F923" s="77"/>
      <c r="G923"/>
      <c r="H923"/>
      <c r="I923"/>
      <c r="J923"/>
      <c r="K923"/>
      <c r="L923"/>
      <c r="M923"/>
      <c r="N923"/>
    </row>
    <row r="924" spans="1:14" x14ac:dyDescent="0.2">
      <c r="A924" s="65">
        <v>3</v>
      </c>
      <c r="B924" s="63" t="s">
        <v>8339</v>
      </c>
      <c r="C924" s="66">
        <v>1</v>
      </c>
      <c r="D924" s="65" t="s">
        <v>8285</v>
      </c>
      <c r="E924" s="65">
        <v>4</v>
      </c>
      <c r="F924" s="77"/>
      <c r="G924"/>
      <c r="H924"/>
      <c r="I924"/>
      <c r="J924"/>
      <c r="K924"/>
      <c r="L924"/>
      <c r="M924"/>
      <c r="N924"/>
    </row>
    <row r="925" spans="1:14" x14ac:dyDescent="0.2">
      <c r="A925" s="67">
        <v>4</v>
      </c>
      <c r="B925" s="63" t="s">
        <v>8339</v>
      </c>
      <c r="C925" s="68">
        <v>1</v>
      </c>
      <c r="D925" s="67" t="s">
        <v>8349</v>
      </c>
      <c r="E925" s="67">
        <v>5</v>
      </c>
      <c r="F925" s="77"/>
      <c r="G925"/>
      <c r="H925"/>
      <c r="I925"/>
      <c r="J925"/>
      <c r="K925"/>
      <c r="L925"/>
      <c r="M925"/>
      <c r="N925"/>
    </row>
    <row r="926" spans="1:14" x14ac:dyDescent="0.2">
      <c r="A926" s="65">
        <v>4</v>
      </c>
      <c r="B926" s="63" t="s">
        <v>8339</v>
      </c>
      <c r="C926" s="66">
        <v>1</v>
      </c>
      <c r="D926" s="65" t="s">
        <v>8712</v>
      </c>
      <c r="E926" s="65">
        <v>6</v>
      </c>
      <c r="F926" s="77"/>
      <c r="G926"/>
      <c r="H926"/>
      <c r="I926"/>
      <c r="J926"/>
      <c r="K926"/>
      <c r="L926"/>
      <c r="M926"/>
      <c r="N926"/>
    </row>
    <row r="927" spans="1:14" x14ac:dyDescent="0.2">
      <c r="A927" s="67">
        <v>5</v>
      </c>
      <c r="B927" s="63" t="s">
        <v>8339</v>
      </c>
      <c r="C927" s="68">
        <v>1</v>
      </c>
      <c r="D927" s="67" t="s">
        <v>8756</v>
      </c>
      <c r="E927" s="67">
        <v>7</v>
      </c>
      <c r="F927" s="77"/>
      <c r="G927"/>
      <c r="H927"/>
      <c r="I927"/>
      <c r="J927"/>
      <c r="K927"/>
      <c r="L927"/>
      <c r="M927"/>
      <c r="N927"/>
    </row>
    <row r="928" spans="1:14" x14ac:dyDescent="0.2">
      <c r="A928" s="65">
        <v>5</v>
      </c>
      <c r="B928" s="63" t="s">
        <v>8339</v>
      </c>
      <c r="C928" s="66">
        <v>1</v>
      </c>
      <c r="D928" s="65" t="s">
        <v>9640</v>
      </c>
      <c r="E928" s="65">
        <v>8</v>
      </c>
      <c r="F928" s="77"/>
      <c r="G928"/>
      <c r="H928"/>
      <c r="I928"/>
      <c r="J928"/>
      <c r="K928"/>
      <c r="L928"/>
      <c r="M928"/>
      <c r="N928"/>
    </row>
    <row r="929" spans="1:14" x14ac:dyDescent="0.2">
      <c r="A929" s="67">
        <v>6</v>
      </c>
      <c r="B929" s="63" t="s">
        <v>8339</v>
      </c>
      <c r="C929" s="68">
        <v>1</v>
      </c>
      <c r="D929" s="67" t="s">
        <v>9453</v>
      </c>
      <c r="E929" s="67">
        <v>9</v>
      </c>
      <c r="F929" s="77"/>
      <c r="G929"/>
      <c r="H929"/>
      <c r="I929"/>
      <c r="J929"/>
      <c r="K929"/>
      <c r="L929"/>
      <c r="M929"/>
      <c r="N929"/>
    </row>
    <row r="930" spans="1:14" x14ac:dyDescent="0.2">
      <c r="A930" s="74">
        <v>7</v>
      </c>
      <c r="B930" s="70" t="s">
        <v>8339</v>
      </c>
      <c r="C930" s="75">
        <v>1</v>
      </c>
      <c r="D930" s="74" t="s">
        <v>8350</v>
      </c>
      <c r="E930" s="74">
        <v>10</v>
      </c>
      <c r="F930" s="77"/>
      <c r="G930"/>
      <c r="H930"/>
      <c r="I930"/>
      <c r="J930"/>
      <c r="K930"/>
      <c r="L930"/>
      <c r="M930"/>
      <c r="N930"/>
    </row>
    <row r="931" spans="1:14" x14ac:dyDescent="0.2">
      <c r="A931"/>
      <c r="B931"/>
      <c r="C931"/>
      <c r="D931"/>
      <c r="E931"/>
      <c r="F931"/>
      <c r="G931"/>
      <c r="H931"/>
      <c r="I931"/>
      <c r="J931"/>
      <c r="K931"/>
      <c r="L931"/>
      <c r="M931"/>
      <c r="N931"/>
    </row>
    <row r="932" spans="1:14" x14ac:dyDescent="0.2">
      <c r="A932"/>
      <c r="B932"/>
      <c r="C932"/>
      <c r="D932"/>
      <c r="E932"/>
      <c r="F932"/>
      <c r="G932"/>
      <c r="H932"/>
      <c r="I932"/>
      <c r="J932"/>
      <c r="K932"/>
      <c r="L932"/>
      <c r="M932"/>
      <c r="N932"/>
    </row>
    <row r="933" spans="1:14" ht="23.25" x14ac:dyDescent="0.35">
      <c r="A933" s="85" t="s">
        <v>10086</v>
      </c>
      <c r="B933" s="76"/>
      <c r="C933" s="76"/>
      <c r="D933" s="76"/>
      <c r="E933" s="76"/>
      <c r="F933"/>
      <c r="G933"/>
      <c r="H933"/>
      <c r="I933"/>
      <c r="J933"/>
      <c r="K933"/>
      <c r="L933"/>
      <c r="M933"/>
      <c r="N933"/>
    </row>
    <row r="934" spans="1:14" x14ac:dyDescent="0.2">
      <c r="A934" t="s">
        <v>11517</v>
      </c>
      <c r="B934"/>
      <c r="C934"/>
      <c r="D934"/>
      <c r="E934"/>
      <c r="F934"/>
      <c r="G934"/>
      <c r="H934"/>
      <c r="I934"/>
      <c r="J934"/>
      <c r="K934"/>
      <c r="L934"/>
      <c r="M934"/>
      <c r="N934"/>
    </row>
    <row r="935" spans="1:14" x14ac:dyDescent="0.2">
      <c r="A935" s="60" t="s">
        <v>6524</v>
      </c>
      <c r="B935" s="60" t="s">
        <v>6525</v>
      </c>
      <c r="C935" s="60" t="s">
        <v>6526</v>
      </c>
      <c r="D935" s="60" t="s">
        <v>6527</v>
      </c>
      <c r="E935" s="60" t="s">
        <v>6528</v>
      </c>
      <c r="F935" s="78"/>
      <c r="G935"/>
      <c r="H935"/>
      <c r="I935"/>
      <c r="J935"/>
      <c r="K935"/>
      <c r="L935"/>
      <c r="M935"/>
      <c r="N935"/>
    </row>
    <row r="936" spans="1:14" x14ac:dyDescent="0.2">
      <c r="A936" s="100">
        <v>1</v>
      </c>
      <c r="B936" s="63" t="s">
        <v>11373</v>
      </c>
      <c r="C936" s="102">
        <v>1</v>
      </c>
      <c r="D936" s="100" t="s">
        <v>11374</v>
      </c>
      <c r="E936" s="100">
        <v>0</v>
      </c>
      <c r="F936" s="78"/>
      <c r="G936" t="s">
        <v>11375</v>
      </c>
      <c r="H936" t="s">
        <v>11376</v>
      </c>
      <c r="I936"/>
      <c r="J936"/>
      <c r="K936"/>
      <c r="L936"/>
      <c r="M936"/>
      <c r="N936"/>
    </row>
    <row r="937" spans="1:14" x14ac:dyDescent="0.2">
      <c r="A937" s="65">
        <v>2</v>
      </c>
      <c r="B937" s="63" t="s">
        <v>11373</v>
      </c>
      <c r="C937" s="66">
        <v>1</v>
      </c>
      <c r="D937" s="65" t="s">
        <v>11489</v>
      </c>
      <c r="E937" s="65">
        <v>1</v>
      </c>
      <c r="F937" s="78"/>
      <c r="G937" t="s">
        <v>11490</v>
      </c>
      <c r="H937" t="s">
        <v>11491</v>
      </c>
      <c r="I937"/>
      <c r="J937"/>
      <c r="K937"/>
      <c r="L937"/>
      <c r="M937"/>
      <c r="N937"/>
    </row>
    <row r="938" spans="1:14" x14ac:dyDescent="0.2">
      <c r="A938" s="100">
        <v>3</v>
      </c>
      <c r="B938" s="63" t="s">
        <v>11373</v>
      </c>
      <c r="C938" s="66">
        <v>1</v>
      </c>
      <c r="D938" s="65" t="s">
        <v>11386</v>
      </c>
      <c r="E938" s="65">
        <v>2</v>
      </c>
      <c r="F938" s="78"/>
      <c r="G938" t="s">
        <v>11387</v>
      </c>
      <c r="H938" t="s">
        <v>11388</v>
      </c>
      <c r="I938"/>
      <c r="J938"/>
      <c r="K938"/>
      <c r="L938"/>
      <c r="M938"/>
      <c r="N938"/>
    </row>
    <row r="939" spans="1:14" x14ac:dyDescent="0.2">
      <c r="A939" s="65">
        <v>4</v>
      </c>
      <c r="B939" s="63" t="s">
        <v>11373</v>
      </c>
      <c r="C939" s="66">
        <v>1</v>
      </c>
      <c r="D939" s="65" t="s">
        <v>11483</v>
      </c>
      <c r="E939" s="65">
        <v>3</v>
      </c>
      <c r="F939" s="78"/>
      <c r="G939" t="s">
        <v>11484</v>
      </c>
      <c r="H939" t="s">
        <v>11485</v>
      </c>
      <c r="I939"/>
      <c r="J939"/>
      <c r="K939"/>
      <c r="L939"/>
      <c r="M939"/>
      <c r="N939"/>
    </row>
    <row r="940" spans="1:14" x14ac:dyDescent="0.2">
      <c r="A940" s="100">
        <v>5</v>
      </c>
      <c r="B940" s="63" t="s">
        <v>11373</v>
      </c>
      <c r="C940" s="66">
        <v>1</v>
      </c>
      <c r="D940" s="65" t="s">
        <v>11492</v>
      </c>
      <c r="E940" s="65">
        <v>4</v>
      </c>
      <c r="F940" s="78"/>
      <c r="G940" t="s">
        <v>11493</v>
      </c>
      <c r="H940" t="s">
        <v>11494</v>
      </c>
      <c r="I940"/>
      <c r="J940"/>
      <c r="K940"/>
      <c r="L940"/>
      <c r="M940"/>
      <c r="N940"/>
    </row>
    <row r="941" spans="1:14" x14ac:dyDescent="0.2">
      <c r="A941" s="65">
        <v>6</v>
      </c>
      <c r="B941" s="63" t="s">
        <v>11373</v>
      </c>
      <c r="C941" s="66">
        <v>1</v>
      </c>
      <c r="D941" s="65" t="s">
        <v>11486</v>
      </c>
      <c r="E941" s="65">
        <v>5</v>
      </c>
      <c r="F941" s="78"/>
      <c r="G941" t="s">
        <v>11487</v>
      </c>
      <c r="H941" t="s">
        <v>11488</v>
      </c>
      <c r="I941"/>
      <c r="J941"/>
      <c r="K941"/>
      <c r="L941"/>
      <c r="M941"/>
      <c r="N941"/>
    </row>
    <row r="942" spans="1:14" x14ac:dyDescent="0.2">
      <c r="A942" s="100">
        <v>7</v>
      </c>
      <c r="B942" s="63" t="s">
        <v>11373</v>
      </c>
      <c r="C942" s="66">
        <v>1</v>
      </c>
      <c r="D942" s="65" t="s">
        <v>11383</v>
      </c>
      <c r="E942" s="65">
        <v>6</v>
      </c>
      <c r="F942" s="78"/>
      <c r="G942" t="s">
        <v>11384</v>
      </c>
      <c r="H942" t="s">
        <v>11385</v>
      </c>
      <c r="I942"/>
      <c r="J942"/>
      <c r="K942"/>
      <c r="L942"/>
      <c r="M942"/>
      <c r="N942"/>
    </row>
    <row r="943" spans="1:14" x14ac:dyDescent="0.2">
      <c r="A943" s="65">
        <v>8</v>
      </c>
      <c r="B943" s="63" t="s">
        <v>11373</v>
      </c>
      <c r="C943" s="66">
        <v>1</v>
      </c>
      <c r="D943" s="65" t="s">
        <v>11498</v>
      </c>
      <c r="E943" s="65">
        <v>7</v>
      </c>
      <c r="F943" s="78"/>
      <c r="G943" t="s">
        <v>11499</v>
      </c>
      <c r="H943" t="s">
        <v>11500</v>
      </c>
      <c r="I943"/>
      <c r="J943"/>
      <c r="K943"/>
      <c r="L943"/>
      <c r="M943"/>
      <c r="N943"/>
    </row>
    <row r="944" spans="1:14" x14ac:dyDescent="0.2">
      <c r="A944" s="100">
        <v>9</v>
      </c>
      <c r="B944" s="63" t="s">
        <v>11373</v>
      </c>
      <c r="C944" s="66">
        <v>1</v>
      </c>
      <c r="D944" s="65" t="s">
        <v>11377</v>
      </c>
      <c r="E944" s="65">
        <v>8</v>
      </c>
      <c r="F944" s="78"/>
      <c r="G944" t="s">
        <v>11378</v>
      </c>
      <c r="H944" t="s">
        <v>11379</v>
      </c>
      <c r="I944"/>
      <c r="J944"/>
      <c r="K944"/>
      <c r="L944"/>
      <c r="M944"/>
      <c r="N944"/>
    </row>
    <row r="945" spans="1:14" x14ac:dyDescent="0.2">
      <c r="A945" s="65">
        <v>10</v>
      </c>
      <c r="B945" s="63" t="s">
        <v>11373</v>
      </c>
      <c r="C945" s="66">
        <v>1</v>
      </c>
      <c r="D945" s="65" t="s">
        <v>11389</v>
      </c>
      <c r="E945" s="65">
        <v>9</v>
      </c>
      <c r="F945" s="78"/>
      <c r="G945" t="s">
        <v>11390</v>
      </c>
      <c r="H945" t="s">
        <v>11391</v>
      </c>
      <c r="I945"/>
      <c r="J945"/>
      <c r="K945"/>
      <c r="L945"/>
      <c r="M945"/>
      <c r="N945"/>
    </row>
    <row r="946" spans="1:14" x14ac:dyDescent="0.2">
      <c r="A946" s="100">
        <v>11</v>
      </c>
      <c r="B946" s="63" t="s">
        <v>11373</v>
      </c>
      <c r="C946" s="66">
        <v>1</v>
      </c>
      <c r="D946" s="65" t="s">
        <v>11392</v>
      </c>
      <c r="E946" s="65">
        <v>10</v>
      </c>
      <c r="F946" s="78"/>
      <c r="G946" t="s">
        <v>11393</v>
      </c>
      <c r="H946" t="s">
        <v>11394</v>
      </c>
      <c r="I946"/>
      <c r="J946"/>
      <c r="K946"/>
      <c r="L946"/>
      <c r="M946"/>
      <c r="N946"/>
    </row>
    <row r="947" spans="1:14" x14ac:dyDescent="0.2">
      <c r="A947" s="65">
        <v>12</v>
      </c>
      <c r="B947" s="63" t="s">
        <v>11373</v>
      </c>
      <c r="C947" s="66">
        <v>1</v>
      </c>
      <c r="D947" s="65" t="s">
        <v>11495</v>
      </c>
      <c r="E947" s="65">
        <v>11</v>
      </c>
      <c r="F947" s="78"/>
      <c r="G947" t="s">
        <v>11496</v>
      </c>
      <c r="H947" t="s">
        <v>11497</v>
      </c>
      <c r="I947"/>
      <c r="J947"/>
      <c r="K947"/>
      <c r="L947"/>
      <c r="M947"/>
      <c r="N947"/>
    </row>
    <row r="948" spans="1:14" x14ac:dyDescent="0.2">
      <c r="A948" s="100">
        <v>13</v>
      </c>
      <c r="B948" s="63" t="s">
        <v>11373</v>
      </c>
      <c r="C948" s="66">
        <v>1</v>
      </c>
      <c r="D948" s="65" t="s">
        <v>11395</v>
      </c>
      <c r="E948" s="65">
        <v>12</v>
      </c>
      <c r="F948" s="78"/>
      <c r="G948" t="s">
        <v>11396</v>
      </c>
      <c r="H948" t="s">
        <v>11397</v>
      </c>
      <c r="I948"/>
      <c r="J948"/>
      <c r="K948"/>
      <c r="L948"/>
      <c r="M948"/>
      <c r="N948"/>
    </row>
    <row r="949" spans="1:14" x14ac:dyDescent="0.2">
      <c r="A949" s="65">
        <v>14</v>
      </c>
      <c r="B949" s="63" t="s">
        <v>11373</v>
      </c>
      <c r="C949" s="66">
        <v>1</v>
      </c>
      <c r="D949" s="65" t="s">
        <v>11398</v>
      </c>
      <c r="E949" s="65">
        <v>13</v>
      </c>
      <c r="F949" s="78"/>
      <c r="G949" t="s">
        <v>11399</v>
      </c>
      <c r="H949" t="s">
        <v>11400</v>
      </c>
      <c r="I949"/>
      <c r="J949"/>
      <c r="K949"/>
      <c r="L949"/>
      <c r="M949"/>
      <c r="N949"/>
    </row>
    <row r="950" spans="1:14" x14ac:dyDescent="0.2">
      <c r="A950" s="100">
        <v>15</v>
      </c>
      <c r="B950" s="63" t="s">
        <v>11438</v>
      </c>
      <c r="C950" s="66">
        <v>2</v>
      </c>
      <c r="D950" s="65" t="s">
        <v>8893</v>
      </c>
      <c r="E950" s="65">
        <v>0</v>
      </c>
      <c r="F950" s="78"/>
      <c r="G950" t="s">
        <v>11439</v>
      </c>
      <c r="H950" t="s">
        <v>11440</v>
      </c>
      <c r="I950"/>
      <c r="J950"/>
      <c r="K950"/>
      <c r="L950"/>
      <c r="M950"/>
      <c r="N950"/>
    </row>
    <row r="951" spans="1:14" x14ac:dyDescent="0.2">
      <c r="A951" s="65">
        <v>16</v>
      </c>
      <c r="B951" s="63" t="s">
        <v>11269</v>
      </c>
      <c r="C951" s="66">
        <v>3</v>
      </c>
      <c r="D951" s="65" t="s">
        <v>11270</v>
      </c>
      <c r="E951" s="65">
        <v>0</v>
      </c>
      <c r="F951" s="78"/>
      <c r="G951" t="s">
        <v>11271</v>
      </c>
      <c r="H951" t="s">
        <v>11272</v>
      </c>
      <c r="I951"/>
      <c r="J951"/>
      <c r="K951"/>
      <c r="L951"/>
      <c r="M951"/>
      <c r="N951"/>
    </row>
    <row r="952" spans="1:14" x14ac:dyDescent="0.2">
      <c r="A952" s="100">
        <v>17</v>
      </c>
      <c r="B952" s="63" t="s">
        <v>11269</v>
      </c>
      <c r="C952" s="66">
        <v>3</v>
      </c>
      <c r="D952" s="65" t="s">
        <v>11370</v>
      </c>
      <c r="E952" s="65">
        <v>1</v>
      </c>
      <c r="F952" s="78"/>
      <c r="G952" t="s">
        <v>11371</v>
      </c>
      <c r="H952" t="s">
        <v>11372</v>
      </c>
      <c r="I952"/>
      <c r="J952"/>
      <c r="K952"/>
      <c r="L952"/>
      <c r="M952"/>
      <c r="N952"/>
    </row>
    <row r="953" spans="1:14" x14ac:dyDescent="0.2">
      <c r="A953" s="65">
        <v>18</v>
      </c>
      <c r="B953" s="63" t="s">
        <v>11269</v>
      </c>
      <c r="C953" s="66">
        <v>3</v>
      </c>
      <c r="D953" s="65" t="s">
        <v>11355</v>
      </c>
      <c r="E953" s="65">
        <v>2</v>
      </c>
      <c r="F953" s="78"/>
      <c r="G953" t="s">
        <v>11356</v>
      </c>
      <c r="H953" t="s">
        <v>11357</v>
      </c>
      <c r="I953"/>
      <c r="J953"/>
      <c r="K953"/>
      <c r="L953"/>
      <c r="M953"/>
      <c r="N953"/>
    </row>
    <row r="954" spans="1:14" x14ac:dyDescent="0.2">
      <c r="A954" s="100">
        <v>19</v>
      </c>
      <c r="B954" s="63" t="s">
        <v>11269</v>
      </c>
      <c r="C954" s="66">
        <v>3</v>
      </c>
      <c r="D954" s="67" t="s">
        <v>11297</v>
      </c>
      <c r="E954" s="67">
        <v>3</v>
      </c>
      <c r="F954" s="78"/>
      <c r="G954" t="s">
        <v>11298</v>
      </c>
      <c r="H954" t="s">
        <v>11299</v>
      </c>
      <c r="I954"/>
      <c r="J954"/>
      <c r="K954"/>
      <c r="L954"/>
      <c r="M954"/>
      <c r="N954"/>
    </row>
    <row r="955" spans="1:14" x14ac:dyDescent="0.2">
      <c r="A955" s="65">
        <v>20</v>
      </c>
      <c r="B955" s="63" t="s">
        <v>11269</v>
      </c>
      <c r="C955" s="66">
        <v>3</v>
      </c>
      <c r="D955" s="65" t="s">
        <v>11294</v>
      </c>
      <c r="E955" s="65">
        <v>4</v>
      </c>
      <c r="F955" s="78"/>
      <c r="G955" t="s">
        <v>11295</v>
      </c>
      <c r="H955" t="s">
        <v>11296</v>
      </c>
      <c r="I955"/>
      <c r="J955"/>
      <c r="K955"/>
      <c r="L955"/>
      <c r="M955"/>
      <c r="N955"/>
    </row>
    <row r="956" spans="1:14" x14ac:dyDescent="0.2">
      <c r="A956" s="100">
        <v>21</v>
      </c>
      <c r="B956" s="63" t="s">
        <v>11269</v>
      </c>
      <c r="C956" s="66">
        <v>3</v>
      </c>
      <c r="D956" s="65" t="s">
        <v>11358</v>
      </c>
      <c r="E956" s="65">
        <v>5</v>
      </c>
      <c r="F956" s="78"/>
      <c r="G956" t="s">
        <v>11359</v>
      </c>
      <c r="H956" t="s">
        <v>11360</v>
      </c>
      <c r="I956"/>
      <c r="J956"/>
      <c r="K956"/>
      <c r="L956"/>
      <c r="M956"/>
      <c r="N956"/>
    </row>
    <row r="957" spans="1:14" x14ac:dyDescent="0.2">
      <c r="A957" s="65">
        <v>22</v>
      </c>
      <c r="B957" s="63" t="s">
        <v>11269</v>
      </c>
      <c r="C957" s="66">
        <v>3</v>
      </c>
      <c r="D957" s="65" t="s">
        <v>11349</v>
      </c>
      <c r="E957" s="65">
        <v>6</v>
      </c>
      <c r="F957" s="78"/>
      <c r="G957" t="s">
        <v>11350</v>
      </c>
      <c r="H957" t="s">
        <v>11351</v>
      </c>
      <c r="I957"/>
      <c r="J957"/>
      <c r="K957"/>
      <c r="L957"/>
      <c r="M957"/>
      <c r="N957"/>
    </row>
    <row r="958" spans="1:14" x14ac:dyDescent="0.2">
      <c r="A958" s="100">
        <v>23</v>
      </c>
      <c r="B958" s="63" t="s">
        <v>11269</v>
      </c>
      <c r="C958" s="66">
        <v>3</v>
      </c>
      <c r="D958" s="67" t="s">
        <v>11291</v>
      </c>
      <c r="E958" s="67">
        <v>7</v>
      </c>
      <c r="F958" s="78"/>
      <c r="G958" t="s">
        <v>11292</v>
      </c>
      <c r="H958" t="s">
        <v>11293</v>
      </c>
      <c r="I958"/>
      <c r="J958"/>
      <c r="K958"/>
      <c r="L958"/>
      <c r="M958"/>
      <c r="N958"/>
    </row>
    <row r="959" spans="1:14" x14ac:dyDescent="0.2">
      <c r="A959" s="65">
        <v>24</v>
      </c>
      <c r="B959" s="63" t="s">
        <v>11269</v>
      </c>
      <c r="C959" s="66">
        <v>3</v>
      </c>
      <c r="D959" s="65" t="s">
        <v>11285</v>
      </c>
      <c r="E959" s="65">
        <v>8</v>
      </c>
      <c r="F959" s="78"/>
      <c r="G959" t="s">
        <v>11286</v>
      </c>
      <c r="H959" t="s">
        <v>11287</v>
      </c>
      <c r="I959"/>
      <c r="J959"/>
      <c r="K959"/>
      <c r="L959"/>
      <c r="M959"/>
      <c r="N959"/>
    </row>
    <row r="960" spans="1:14" x14ac:dyDescent="0.2">
      <c r="A960" s="100">
        <v>25</v>
      </c>
      <c r="B960" s="63" t="s">
        <v>11269</v>
      </c>
      <c r="C960" s="66">
        <v>3</v>
      </c>
      <c r="D960" s="67" t="s">
        <v>11282</v>
      </c>
      <c r="E960" s="67">
        <v>9</v>
      </c>
      <c r="F960" s="78"/>
      <c r="G960" t="s">
        <v>11283</v>
      </c>
      <c r="H960" t="s">
        <v>11284</v>
      </c>
      <c r="I960"/>
      <c r="J960"/>
      <c r="K960"/>
      <c r="L960"/>
      <c r="M960"/>
      <c r="N960"/>
    </row>
    <row r="961" spans="1:14" x14ac:dyDescent="0.2">
      <c r="A961" s="65">
        <v>26</v>
      </c>
      <c r="B961" s="63" t="s">
        <v>11269</v>
      </c>
      <c r="C961" s="66">
        <v>3</v>
      </c>
      <c r="D961" s="65" t="s">
        <v>11279</v>
      </c>
      <c r="E961" s="65">
        <v>10</v>
      </c>
      <c r="F961" s="78"/>
      <c r="G961" t="s">
        <v>11280</v>
      </c>
      <c r="H961" t="s">
        <v>11281</v>
      </c>
      <c r="I961"/>
      <c r="J961"/>
      <c r="K961"/>
      <c r="L961"/>
      <c r="M961"/>
      <c r="N961"/>
    </row>
    <row r="962" spans="1:14" x14ac:dyDescent="0.2">
      <c r="A962" s="100">
        <v>27</v>
      </c>
      <c r="B962" s="63" t="s">
        <v>11269</v>
      </c>
      <c r="C962" s="66">
        <v>3</v>
      </c>
      <c r="D962" s="65" t="s">
        <v>11288</v>
      </c>
      <c r="E962" s="65">
        <v>11</v>
      </c>
      <c r="F962" s="78"/>
      <c r="G962" t="s">
        <v>11289</v>
      </c>
      <c r="H962" t="s">
        <v>11290</v>
      </c>
      <c r="I962"/>
      <c r="J962"/>
      <c r="K962"/>
      <c r="L962"/>
      <c r="M962"/>
      <c r="N962"/>
    </row>
    <row r="963" spans="1:14" x14ac:dyDescent="0.2">
      <c r="A963" s="65">
        <v>28</v>
      </c>
      <c r="B963" s="63" t="s">
        <v>11300</v>
      </c>
      <c r="C963" s="66">
        <v>4</v>
      </c>
      <c r="D963" s="65" t="s">
        <v>11301</v>
      </c>
      <c r="E963" s="65">
        <v>0</v>
      </c>
      <c r="F963" s="78"/>
      <c r="G963" t="s">
        <v>11302</v>
      </c>
      <c r="H963" t="s">
        <v>11303</v>
      </c>
      <c r="I963"/>
      <c r="J963"/>
      <c r="K963"/>
      <c r="L963"/>
      <c r="M963"/>
      <c r="N963"/>
    </row>
    <row r="964" spans="1:14" x14ac:dyDescent="0.2">
      <c r="A964" s="100">
        <v>29</v>
      </c>
      <c r="B964" s="63" t="s">
        <v>11300</v>
      </c>
      <c r="C964" s="66">
        <v>4</v>
      </c>
      <c r="D964" s="65" t="s">
        <v>11361</v>
      </c>
      <c r="E964" s="65">
        <v>1</v>
      </c>
      <c r="F964" s="78"/>
      <c r="G964" t="s">
        <v>11362</v>
      </c>
      <c r="H964" t="s">
        <v>11363</v>
      </c>
      <c r="I964"/>
      <c r="J964"/>
      <c r="K964"/>
      <c r="L964"/>
      <c r="M964"/>
      <c r="N964"/>
    </row>
    <row r="965" spans="1:14" x14ac:dyDescent="0.2">
      <c r="A965" s="65">
        <v>30</v>
      </c>
      <c r="B965" s="63" t="s">
        <v>11300</v>
      </c>
      <c r="C965" s="66">
        <v>4</v>
      </c>
      <c r="D965" s="65" t="s">
        <v>11364</v>
      </c>
      <c r="E965" s="65">
        <v>2</v>
      </c>
      <c r="F965" s="78"/>
      <c r="G965" t="s">
        <v>11365</v>
      </c>
      <c r="H965" t="s">
        <v>11366</v>
      </c>
      <c r="I965"/>
      <c r="J965"/>
      <c r="K965"/>
      <c r="L965"/>
      <c r="M965"/>
      <c r="N965"/>
    </row>
    <row r="966" spans="1:14" x14ac:dyDescent="0.2">
      <c r="A966" s="100">
        <v>31</v>
      </c>
      <c r="B966" s="63" t="s">
        <v>11300</v>
      </c>
      <c r="C966" s="66">
        <v>4</v>
      </c>
      <c r="D966" s="65" t="s">
        <v>11307</v>
      </c>
      <c r="E966" s="65">
        <v>3</v>
      </c>
      <c r="F966" s="78"/>
      <c r="G966" t="s">
        <v>11308</v>
      </c>
      <c r="H966" t="s">
        <v>11309</v>
      </c>
      <c r="I966"/>
      <c r="J966"/>
      <c r="K966"/>
      <c r="L966"/>
      <c r="M966"/>
      <c r="N966"/>
    </row>
    <row r="967" spans="1:14" x14ac:dyDescent="0.2">
      <c r="A967" s="65">
        <v>32</v>
      </c>
      <c r="B967" s="63" t="s">
        <v>11300</v>
      </c>
      <c r="C967" s="66">
        <v>4</v>
      </c>
      <c r="D967" s="65" t="s">
        <v>11313</v>
      </c>
      <c r="E967" s="65">
        <v>4</v>
      </c>
      <c r="F967" s="78"/>
      <c r="G967" t="s">
        <v>11314</v>
      </c>
      <c r="H967" t="s">
        <v>11315</v>
      </c>
      <c r="I967"/>
      <c r="J967"/>
      <c r="K967"/>
      <c r="L967"/>
      <c r="M967"/>
      <c r="N967"/>
    </row>
    <row r="968" spans="1:14" x14ac:dyDescent="0.2">
      <c r="A968" s="100">
        <v>33</v>
      </c>
      <c r="B968" s="63" t="s">
        <v>11300</v>
      </c>
      <c r="C968" s="66">
        <v>4</v>
      </c>
      <c r="D968" s="65" t="s">
        <v>11310</v>
      </c>
      <c r="E968" s="65">
        <v>5</v>
      </c>
      <c r="F968" s="78"/>
      <c r="G968" t="s">
        <v>11311</v>
      </c>
      <c r="H968" t="s">
        <v>11312</v>
      </c>
      <c r="I968"/>
      <c r="J968"/>
      <c r="K968"/>
      <c r="L968"/>
      <c r="M968"/>
      <c r="N968"/>
    </row>
    <row r="969" spans="1:14" x14ac:dyDescent="0.2">
      <c r="A969" s="65">
        <v>34</v>
      </c>
      <c r="B969" s="63" t="s">
        <v>11300</v>
      </c>
      <c r="C969" s="66">
        <v>4</v>
      </c>
      <c r="D969" s="65" t="s">
        <v>11316</v>
      </c>
      <c r="E969" s="65">
        <v>6</v>
      </c>
      <c r="F969" s="78"/>
      <c r="G969" t="s">
        <v>11317</v>
      </c>
      <c r="H969" t="s">
        <v>11318</v>
      </c>
      <c r="I969"/>
      <c r="J969"/>
      <c r="K969"/>
      <c r="L969"/>
      <c r="M969"/>
      <c r="N969"/>
    </row>
    <row r="970" spans="1:14" x14ac:dyDescent="0.2">
      <c r="A970" s="100">
        <v>35</v>
      </c>
      <c r="B970" s="63" t="s">
        <v>11300</v>
      </c>
      <c r="C970" s="66">
        <v>4</v>
      </c>
      <c r="D970" s="65" t="s">
        <v>11367</v>
      </c>
      <c r="E970" s="65">
        <v>7</v>
      </c>
      <c r="F970" s="78"/>
      <c r="G970" t="s">
        <v>11368</v>
      </c>
      <c r="H970" t="s">
        <v>11369</v>
      </c>
      <c r="I970"/>
      <c r="J970"/>
      <c r="K970"/>
      <c r="L970"/>
      <c r="M970"/>
      <c r="N970"/>
    </row>
    <row r="971" spans="1:14" x14ac:dyDescent="0.2">
      <c r="A971" s="65">
        <v>36</v>
      </c>
      <c r="B971" s="63" t="s">
        <v>11300</v>
      </c>
      <c r="C971" s="66">
        <v>4</v>
      </c>
      <c r="D971" s="65" t="s">
        <v>11319</v>
      </c>
      <c r="E971" s="65">
        <v>8</v>
      </c>
      <c r="F971" s="78"/>
      <c r="G971" t="s">
        <v>11320</v>
      </c>
      <c r="H971" t="s">
        <v>11321</v>
      </c>
      <c r="I971"/>
      <c r="J971"/>
      <c r="K971"/>
      <c r="L971"/>
      <c r="M971"/>
      <c r="N971"/>
    </row>
    <row r="972" spans="1:14" x14ac:dyDescent="0.2">
      <c r="A972" s="100">
        <v>37</v>
      </c>
      <c r="B972" s="63" t="s">
        <v>11300</v>
      </c>
      <c r="C972" s="66">
        <v>4</v>
      </c>
      <c r="D972" s="65" t="s">
        <v>11304</v>
      </c>
      <c r="E972" s="65">
        <v>9</v>
      </c>
      <c r="F972" s="78"/>
      <c r="G972" t="s">
        <v>11305</v>
      </c>
      <c r="H972" t="s">
        <v>11306</v>
      </c>
      <c r="I972"/>
      <c r="J972"/>
      <c r="K972"/>
      <c r="L972"/>
      <c r="M972"/>
      <c r="N972"/>
    </row>
    <row r="973" spans="1:14" x14ac:dyDescent="0.2">
      <c r="A973" s="65">
        <v>38</v>
      </c>
      <c r="B973" s="63" t="s">
        <v>11300</v>
      </c>
      <c r="C973" s="66">
        <v>4</v>
      </c>
      <c r="D973" s="65" t="s">
        <v>11352</v>
      </c>
      <c r="E973" s="65">
        <v>10</v>
      </c>
      <c r="F973" s="78"/>
      <c r="G973" t="s">
        <v>11353</v>
      </c>
      <c r="H973" t="s">
        <v>11354</v>
      </c>
      <c r="I973"/>
      <c r="J973"/>
      <c r="K973"/>
      <c r="L973"/>
      <c r="M973"/>
      <c r="N973"/>
    </row>
    <row r="974" spans="1:14" x14ac:dyDescent="0.2">
      <c r="A974" s="100">
        <v>39</v>
      </c>
      <c r="B974" s="63" t="s">
        <v>11300</v>
      </c>
      <c r="C974" s="66">
        <v>4</v>
      </c>
      <c r="D974" s="65" t="s">
        <v>11322</v>
      </c>
      <c r="E974" s="65">
        <v>11</v>
      </c>
      <c r="F974" s="78"/>
      <c r="G974" t="s">
        <v>11323</v>
      </c>
      <c r="H974" t="s">
        <v>11324</v>
      </c>
      <c r="I974"/>
      <c r="J974"/>
      <c r="K974"/>
      <c r="L974"/>
      <c r="M974"/>
      <c r="N974"/>
    </row>
    <row r="975" spans="1:14" x14ac:dyDescent="0.2">
      <c r="A975" s="65">
        <v>40</v>
      </c>
      <c r="B975" s="63" t="s">
        <v>11435</v>
      </c>
      <c r="C975" s="66">
        <v>5</v>
      </c>
      <c r="D975" s="65" t="s">
        <v>8641</v>
      </c>
      <c r="E975" s="65">
        <v>0</v>
      </c>
      <c r="F975" s="78"/>
      <c r="G975" t="s">
        <v>11436</v>
      </c>
      <c r="H975" t="s">
        <v>11437</v>
      </c>
      <c r="I975"/>
      <c r="J975"/>
      <c r="K975"/>
      <c r="L975"/>
      <c r="M975"/>
      <c r="N975"/>
    </row>
    <row r="976" spans="1:14" x14ac:dyDescent="0.2">
      <c r="A976" s="100">
        <v>41</v>
      </c>
      <c r="B976" s="63" t="s">
        <v>11435</v>
      </c>
      <c r="C976" s="66">
        <v>5</v>
      </c>
      <c r="D976" s="65" t="s">
        <v>11446</v>
      </c>
      <c r="E976" s="65">
        <v>1</v>
      </c>
      <c r="F976" s="78"/>
      <c r="G976" t="s">
        <v>11447</v>
      </c>
      <c r="H976" t="s">
        <v>11448</v>
      </c>
      <c r="I976"/>
      <c r="J976"/>
      <c r="K976"/>
      <c r="L976"/>
      <c r="M976"/>
      <c r="N976"/>
    </row>
    <row r="977" spans="1:14" x14ac:dyDescent="0.2">
      <c r="A977" s="65">
        <v>42</v>
      </c>
      <c r="B977" s="63" t="s">
        <v>11504</v>
      </c>
      <c r="C977" s="66">
        <v>6</v>
      </c>
      <c r="D977" s="65" t="s">
        <v>11505</v>
      </c>
      <c r="E977" s="65">
        <v>0</v>
      </c>
      <c r="F977" s="78"/>
      <c r="G977" t="s">
        <v>11506</v>
      </c>
      <c r="H977" t="s">
        <v>11507</v>
      </c>
      <c r="I977"/>
      <c r="J977"/>
      <c r="K977"/>
      <c r="L977"/>
      <c r="M977"/>
      <c r="N977"/>
    </row>
    <row r="978" spans="1:14" x14ac:dyDescent="0.2">
      <c r="A978" s="100">
        <v>43</v>
      </c>
      <c r="B978" s="63" t="s">
        <v>11504</v>
      </c>
      <c r="C978" s="66">
        <v>6</v>
      </c>
      <c r="D978" s="65" t="s">
        <v>8658</v>
      </c>
      <c r="E978" s="65">
        <v>1</v>
      </c>
      <c r="F978" s="78"/>
      <c r="G978" t="s">
        <v>11508</v>
      </c>
      <c r="H978" t="s">
        <v>11509</v>
      </c>
      <c r="I978"/>
      <c r="J978"/>
      <c r="K978"/>
      <c r="L978"/>
      <c r="M978"/>
      <c r="N978"/>
    </row>
    <row r="979" spans="1:14" x14ac:dyDescent="0.2">
      <c r="A979" s="65">
        <v>44</v>
      </c>
      <c r="B979" s="63" t="s">
        <v>11476</v>
      </c>
      <c r="C979" s="66">
        <v>7</v>
      </c>
      <c r="D979" s="65" t="s">
        <v>11477</v>
      </c>
      <c r="E979" s="65">
        <v>0</v>
      </c>
      <c r="F979" s="78"/>
      <c r="G979" t="s">
        <v>11478</v>
      </c>
      <c r="H979" t="s">
        <v>11479</v>
      </c>
      <c r="I979"/>
      <c r="J979"/>
      <c r="K979"/>
      <c r="L979"/>
      <c r="M979"/>
      <c r="N979"/>
    </row>
    <row r="980" spans="1:14" x14ac:dyDescent="0.2">
      <c r="A980" s="100">
        <v>45</v>
      </c>
      <c r="B980" s="63" t="s">
        <v>11476</v>
      </c>
      <c r="C980" s="66">
        <v>7</v>
      </c>
      <c r="D980" s="65" t="s">
        <v>11480</v>
      </c>
      <c r="E980" s="65">
        <v>1</v>
      </c>
      <c r="F980" s="78"/>
      <c r="G980" t="s">
        <v>11481</v>
      </c>
      <c r="H980" t="s">
        <v>11482</v>
      </c>
      <c r="I980"/>
      <c r="J980"/>
      <c r="K980"/>
      <c r="L980"/>
      <c r="M980"/>
      <c r="N980"/>
    </row>
    <row r="981" spans="1:14" x14ac:dyDescent="0.2">
      <c r="A981" s="65">
        <v>46</v>
      </c>
      <c r="B981" s="63" t="s">
        <v>11401</v>
      </c>
      <c r="C981" s="66">
        <v>8</v>
      </c>
      <c r="D981" s="65" t="s">
        <v>11402</v>
      </c>
      <c r="E981" s="65">
        <v>0</v>
      </c>
      <c r="F981" s="78"/>
      <c r="G981" t="s">
        <v>11403</v>
      </c>
      <c r="H981" t="s">
        <v>11404</v>
      </c>
      <c r="I981"/>
      <c r="J981"/>
      <c r="K981"/>
      <c r="L981"/>
      <c r="M981"/>
      <c r="N981"/>
    </row>
    <row r="982" spans="1:14" x14ac:dyDescent="0.2">
      <c r="A982" s="100">
        <v>47</v>
      </c>
      <c r="B982" s="63" t="s">
        <v>11401</v>
      </c>
      <c r="C982" s="66">
        <v>8</v>
      </c>
      <c r="D982" s="65" t="s">
        <v>11422</v>
      </c>
      <c r="E982" s="65">
        <v>1</v>
      </c>
      <c r="F982" s="78"/>
      <c r="G982" t="s">
        <v>11423</v>
      </c>
      <c r="H982" t="s">
        <v>11424</v>
      </c>
      <c r="I982"/>
      <c r="J982"/>
      <c r="K982"/>
      <c r="L982"/>
      <c r="M982"/>
      <c r="N982"/>
    </row>
    <row r="983" spans="1:14" x14ac:dyDescent="0.2">
      <c r="A983" s="65">
        <v>48</v>
      </c>
      <c r="B983" s="63" t="s">
        <v>11401</v>
      </c>
      <c r="C983" s="66">
        <v>8</v>
      </c>
      <c r="D983" s="65" t="s">
        <v>11415</v>
      </c>
      <c r="E983" s="65">
        <v>2</v>
      </c>
      <c r="F983" s="78"/>
      <c r="G983" t="s">
        <v>11416</v>
      </c>
      <c r="H983" t="s">
        <v>11417</v>
      </c>
      <c r="I983"/>
      <c r="J983"/>
      <c r="K983"/>
      <c r="L983"/>
      <c r="M983"/>
      <c r="N983"/>
    </row>
    <row r="984" spans="1:14" x14ac:dyDescent="0.2">
      <c r="A984" s="100">
        <v>49</v>
      </c>
      <c r="B984" s="63" t="s">
        <v>11401</v>
      </c>
      <c r="C984" s="66">
        <v>8</v>
      </c>
      <c r="D984" s="65" t="s">
        <v>11428</v>
      </c>
      <c r="E984" s="65">
        <v>3</v>
      </c>
      <c r="F984" s="78"/>
      <c r="G984" t="s">
        <v>11429</v>
      </c>
      <c r="H984" t="s">
        <v>11430</v>
      </c>
      <c r="I984"/>
      <c r="J984"/>
      <c r="K984"/>
      <c r="L984"/>
      <c r="M984"/>
      <c r="N984"/>
    </row>
    <row r="985" spans="1:14" x14ac:dyDescent="0.2">
      <c r="A985" s="65">
        <v>50</v>
      </c>
      <c r="B985" s="63" t="s">
        <v>11265</v>
      </c>
      <c r="C985" s="66">
        <v>9</v>
      </c>
      <c r="D985" s="65" t="s">
        <v>11325</v>
      </c>
      <c r="E985" s="65">
        <v>0</v>
      </c>
      <c r="F985" s="78"/>
      <c r="G985" t="s">
        <v>11326</v>
      </c>
      <c r="H985" t="s">
        <v>11327</v>
      </c>
      <c r="I985"/>
      <c r="J985"/>
      <c r="K985"/>
      <c r="L985"/>
      <c r="M985"/>
      <c r="N985"/>
    </row>
    <row r="986" spans="1:14" x14ac:dyDescent="0.2">
      <c r="A986" s="100">
        <v>51</v>
      </c>
      <c r="B986" s="63" t="s">
        <v>11265</v>
      </c>
      <c r="C986" s="66">
        <v>9</v>
      </c>
      <c r="D986" s="65" t="s">
        <v>11331</v>
      </c>
      <c r="E986" s="65">
        <v>1</v>
      </c>
      <c r="F986" s="78"/>
      <c r="G986" t="s">
        <v>11332</v>
      </c>
      <c r="H986" t="s">
        <v>11333</v>
      </c>
      <c r="I986"/>
      <c r="J986"/>
      <c r="K986"/>
      <c r="L986"/>
      <c r="M986"/>
      <c r="N986"/>
    </row>
    <row r="987" spans="1:14" x14ac:dyDescent="0.2">
      <c r="A987" s="65">
        <v>52</v>
      </c>
      <c r="B987" s="63" t="s">
        <v>11265</v>
      </c>
      <c r="C987" s="66">
        <v>9</v>
      </c>
      <c r="D987" s="101" t="s">
        <v>11266</v>
      </c>
      <c r="E987" s="101">
        <v>2</v>
      </c>
      <c r="F987" s="78"/>
      <c r="G987" t="s">
        <v>11267</v>
      </c>
      <c r="H987" t="s">
        <v>11268</v>
      </c>
      <c r="I987"/>
      <c r="J987"/>
      <c r="K987"/>
      <c r="L987"/>
      <c r="M987"/>
      <c r="N987"/>
    </row>
    <row r="988" spans="1:14" x14ac:dyDescent="0.2">
      <c r="A988" s="100">
        <v>53</v>
      </c>
      <c r="B988" s="63" t="s">
        <v>11265</v>
      </c>
      <c r="C988" s="66">
        <v>9</v>
      </c>
      <c r="D988" s="65" t="s">
        <v>11337</v>
      </c>
      <c r="E988" s="65">
        <v>3</v>
      </c>
      <c r="F988" s="78"/>
      <c r="G988" t="s">
        <v>11338</v>
      </c>
      <c r="H988" t="s">
        <v>11339</v>
      </c>
      <c r="I988"/>
      <c r="J988"/>
      <c r="K988"/>
      <c r="L988"/>
      <c r="M988"/>
      <c r="N988"/>
    </row>
    <row r="989" spans="1:14" x14ac:dyDescent="0.2">
      <c r="A989" s="65">
        <v>54</v>
      </c>
      <c r="B989" s="63" t="s">
        <v>11265</v>
      </c>
      <c r="C989" s="66">
        <v>9</v>
      </c>
      <c r="D989" s="65" t="s">
        <v>11346</v>
      </c>
      <c r="E989" s="65">
        <v>4</v>
      </c>
      <c r="F989" s="78"/>
      <c r="G989" t="s">
        <v>11347</v>
      </c>
      <c r="H989" t="s">
        <v>11348</v>
      </c>
      <c r="I989"/>
      <c r="J989"/>
      <c r="K989"/>
      <c r="L989"/>
      <c r="M989"/>
      <c r="N989"/>
    </row>
    <row r="990" spans="1:14" x14ac:dyDescent="0.2">
      <c r="A990" s="100">
        <v>55</v>
      </c>
      <c r="B990" s="63" t="s">
        <v>11265</v>
      </c>
      <c r="C990" s="66">
        <v>9</v>
      </c>
      <c r="D990" s="65" t="s">
        <v>11340</v>
      </c>
      <c r="E990" s="65">
        <v>5</v>
      </c>
      <c r="F990" s="78"/>
      <c r="G990" t="s">
        <v>11341</v>
      </c>
      <c r="H990" t="s">
        <v>11342</v>
      </c>
      <c r="I990"/>
      <c r="J990"/>
      <c r="K990"/>
      <c r="L990"/>
      <c r="M990"/>
      <c r="N990"/>
    </row>
    <row r="991" spans="1:14" x14ac:dyDescent="0.2">
      <c r="A991" s="65">
        <v>56</v>
      </c>
      <c r="B991" s="63" t="s">
        <v>11265</v>
      </c>
      <c r="C991" s="66">
        <v>9</v>
      </c>
      <c r="D991" s="65" t="s">
        <v>11328</v>
      </c>
      <c r="E991" s="65">
        <v>6</v>
      </c>
      <c r="F991" s="78"/>
      <c r="G991" t="s">
        <v>11329</v>
      </c>
      <c r="H991" t="s">
        <v>11330</v>
      </c>
      <c r="I991"/>
      <c r="J991"/>
      <c r="K991"/>
      <c r="L991"/>
      <c r="M991"/>
      <c r="N991"/>
    </row>
    <row r="992" spans="1:14" x14ac:dyDescent="0.2">
      <c r="A992" s="100">
        <v>57</v>
      </c>
      <c r="B992" s="63" t="s">
        <v>11265</v>
      </c>
      <c r="C992" s="66">
        <v>9</v>
      </c>
      <c r="D992" s="65" t="s">
        <v>11343</v>
      </c>
      <c r="E992" s="65">
        <v>7</v>
      </c>
      <c r="F992" s="78"/>
      <c r="G992" t="s">
        <v>11344</v>
      </c>
      <c r="H992" t="s">
        <v>11345</v>
      </c>
      <c r="I992"/>
      <c r="J992"/>
      <c r="K992"/>
      <c r="L992"/>
      <c r="M992"/>
      <c r="N992"/>
    </row>
    <row r="993" spans="1:14" x14ac:dyDescent="0.2">
      <c r="A993" s="65">
        <v>58</v>
      </c>
      <c r="B993" s="63" t="s">
        <v>11265</v>
      </c>
      <c r="C993" s="66">
        <v>9</v>
      </c>
      <c r="D993" s="65" t="s">
        <v>11334</v>
      </c>
      <c r="E993" s="65">
        <v>8</v>
      </c>
      <c r="F993" s="78"/>
      <c r="G993" t="s">
        <v>11335</v>
      </c>
      <c r="H993" t="s">
        <v>11336</v>
      </c>
      <c r="I993"/>
      <c r="J993"/>
      <c r="K993"/>
      <c r="L993"/>
      <c r="M993"/>
      <c r="N993"/>
    </row>
    <row r="994" spans="1:14" x14ac:dyDescent="0.2">
      <c r="A994" s="100">
        <v>59</v>
      </c>
      <c r="B994" s="63" t="s">
        <v>11510</v>
      </c>
      <c r="C994" s="66">
        <v>10</v>
      </c>
      <c r="D994" s="65" t="s">
        <v>11511</v>
      </c>
      <c r="E994" s="65">
        <v>0</v>
      </c>
      <c r="F994" s="78"/>
      <c r="G994" t="s">
        <v>11512</v>
      </c>
      <c r="H994" t="s">
        <v>11513</v>
      </c>
      <c r="I994"/>
      <c r="J994"/>
      <c r="K994"/>
      <c r="L994"/>
      <c r="M994"/>
      <c r="N994"/>
    </row>
    <row r="995" spans="1:14" x14ac:dyDescent="0.2">
      <c r="A995" s="65">
        <v>60</v>
      </c>
      <c r="B995" s="63" t="s">
        <v>11510</v>
      </c>
      <c r="C995" s="66">
        <v>10</v>
      </c>
      <c r="D995" s="65" t="s">
        <v>11514</v>
      </c>
      <c r="E995" s="65">
        <v>1</v>
      </c>
      <c r="F995" s="78"/>
      <c r="G995" t="s">
        <v>11515</v>
      </c>
      <c r="H995" t="s">
        <v>11516</v>
      </c>
      <c r="I995"/>
      <c r="J995"/>
      <c r="K995"/>
      <c r="L995"/>
      <c r="M995"/>
      <c r="N995"/>
    </row>
    <row r="996" spans="1:14" x14ac:dyDescent="0.2">
      <c r="A996" s="100">
        <v>61</v>
      </c>
      <c r="B996" s="63" t="s">
        <v>11418</v>
      </c>
      <c r="C996" s="66">
        <v>11</v>
      </c>
      <c r="D996" s="65" t="s">
        <v>11419</v>
      </c>
      <c r="E996" s="65">
        <v>0</v>
      </c>
      <c r="F996" s="78"/>
      <c r="G996" t="s">
        <v>11420</v>
      </c>
      <c r="H996" t="s">
        <v>11421</v>
      </c>
      <c r="I996"/>
      <c r="J996"/>
      <c r="K996"/>
      <c r="L996"/>
      <c r="M996"/>
      <c r="N996"/>
    </row>
    <row r="997" spans="1:14" x14ac:dyDescent="0.2">
      <c r="A997" s="65">
        <v>62</v>
      </c>
      <c r="B997" s="63" t="s">
        <v>11418</v>
      </c>
      <c r="C997" s="66">
        <v>11</v>
      </c>
      <c r="D997" s="65" t="s">
        <v>11425</v>
      </c>
      <c r="E997" s="65">
        <v>1</v>
      </c>
      <c r="F997" s="78"/>
      <c r="G997" t="s">
        <v>11426</v>
      </c>
      <c r="H997" t="s">
        <v>11427</v>
      </c>
      <c r="I997"/>
      <c r="J997"/>
      <c r="K997"/>
      <c r="L997"/>
      <c r="M997"/>
      <c r="N997"/>
    </row>
    <row r="998" spans="1:14" x14ac:dyDescent="0.2">
      <c r="A998" s="100">
        <v>63</v>
      </c>
      <c r="B998" s="63" t="s">
        <v>11408</v>
      </c>
      <c r="C998" s="66">
        <v>12</v>
      </c>
      <c r="D998" s="65" t="s">
        <v>11409</v>
      </c>
      <c r="E998" s="65">
        <v>0</v>
      </c>
      <c r="F998" s="78"/>
      <c r="G998" t="s">
        <v>11410</v>
      </c>
      <c r="H998" t="s">
        <v>11411</v>
      </c>
      <c r="I998"/>
      <c r="J998"/>
      <c r="K998"/>
      <c r="L998"/>
      <c r="M998"/>
      <c r="N998"/>
    </row>
    <row r="999" spans="1:14" x14ac:dyDescent="0.2">
      <c r="A999" s="65">
        <v>64</v>
      </c>
      <c r="B999" s="63" t="s">
        <v>11273</v>
      </c>
      <c r="C999" s="66">
        <v>13</v>
      </c>
      <c r="D999" s="65" t="s">
        <v>11276</v>
      </c>
      <c r="E999" s="65">
        <v>0</v>
      </c>
      <c r="F999" s="78"/>
      <c r="G999" t="s">
        <v>11277</v>
      </c>
      <c r="H999" t="s">
        <v>11278</v>
      </c>
      <c r="I999"/>
      <c r="J999"/>
      <c r="K999"/>
      <c r="L999"/>
      <c r="M999"/>
      <c r="N999"/>
    </row>
    <row r="1000" spans="1:14" x14ac:dyDescent="0.2">
      <c r="A1000" s="100">
        <v>65</v>
      </c>
      <c r="B1000" s="63" t="s">
        <v>11273</v>
      </c>
      <c r="C1000" s="66">
        <v>13</v>
      </c>
      <c r="D1000" s="67" t="s">
        <v>8853</v>
      </c>
      <c r="E1000" s="67">
        <v>1</v>
      </c>
      <c r="F1000" s="78"/>
      <c r="G1000" t="s">
        <v>11274</v>
      </c>
      <c r="H1000" t="s">
        <v>11275</v>
      </c>
      <c r="I1000"/>
      <c r="J1000"/>
      <c r="K1000"/>
      <c r="L1000"/>
      <c r="M1000"/>
      <c r="N1000"/>
    </row>
    <row r="1001" spans="1:14" x14ac:dyDescent="0.2">
      <c r="A1001" s="65">
        <v>66</v>
      </c>
      <c r="B1001" s="63" t="s">
        <v>11405</v>
      </c>
      <c r="C1001" s="66">
        <v>14</v>
      </c>
      <c r="D1001" s="65" t="s">
        <v>9739</v>
      </c>
      <c r="E1001" s="65">
        <v>0</v>
      </c>
      <c r="F1001" s="78"/>
      <c r="G1001" t="s">
        <v>11406</v>
      </c>
      <c r="H1001" t="s">
        <v>11407</v>
      </c>
      <c r="I1001"/>
      <c r="J1001"/>
      <c r="K1001"/>
      <c r="L1001"/>
      <c r="M1001"/>
      <c r="N1001"/>
    </row>
    <row r="1002" spans="1:14" x14ac:dyDescent="0.2">
      <c r="A1002" s="100">
        <v>67</v>
      </c>
      <c r="B1002" s="63" t="s">
        <v>10017</v>
      </c>
      <c r="C1002" s="66">
        <v>15</v>
      </c>
      <c r="D1002" s="65" t="s">
        <v>11412</v>
      </c>
      <c r="E1002" s="65">
        <v>0</v>
      </c>
      <c r="F1002" s="78"/>
      <c r="G1002" t="s">
        <v>11413</v>
      </c>
      <c r="H1002" t="s">
        <v>11414</v>
      </c>
      <c r="I1002"/>
      <c r="J1002"/>
      <c r="K1002"/>
      <c r="L1002"/>
      <c r="M1002"/>
      <c r="N1002"/>
    </row>
    <row r="1003" spans="1:14" x14ac:dyDescent="0.2">
      <c r="A1003" s="65">
        <v>68</v>
      </c>
      <c r="B1003" s="63" t="s">
        <v>11452</v>
      </c>
      <c r="C1003" s="66">
        <v>16</v>
      </c>
      <c r="D1003" s="65" t="s">
        <v>11453</v>
      </c>
      <c r="E1003" s="65">
        <v>0</v>
      </c>
      <c r="F1003" s="78"/>
      <c r="G1003" t="s">
        <v>11454</v>
      </c>
      <c r="H1003" t="s">
        <v>11455</v>
      </c>
      <c r="I1003"/>
      <c r="J1003"/>
      <c r="K1003"/>
      <c r="L1003"/>
      <c r="M1003"/>
      <c r="N1003"/>
    </row>
    <row r="1004" spans="1:14" x14ac:dyDescent="0.2">
      <c r="A1004" s="100">
        <v>69</v>
      </c>
      <c r="B1004" s="63" t="s">
        <v>11456</v>
      </c>
      <c r="C1004" s="66">
        <v>17</v>
      </c>
      <c r="D1004" s="65" t="s">
        <v>11457</v>
      </c>
      <c r="E1004" s="65">
        <v>0</v>
      </c>
      <c r="F1004" s="78"/>
      <c r="G1004" t="s">
        <v>11458</v>
      </c>
      <c r="H1004" t="s">
        <v>11459</v>
      </c>
      <c r="I1004"/>
      <c r="J1004"/>
      <c r="K1004"/>
      <c r="L1004"/>
      <c r="M1004"/>
      <c r="N1004"/>
    </row>
    <row r="1005" spans="1:14" x14ac:dyDescent="0.2">
      <c r="A1005" s="65">
        <v>70</v>
      </c>
      <c r="B1005" s="63" t="s">
        <v>11456</v>
      </c>
      <c r="C1005" s="66">
        <v>17</v>
      </c>
      <c r="D1005" s="65" t="s">
        <v>11460</v>
      </c>
      <c r="E1005" s="65">
        <v>1</v>
      </c>
      <c r="F1005" s="78"/>
      <c r="G1005" t="s">
        <v>11461</v>
      </c>
      <c r="H1005" t="s">
        <v>11462</v>
      </c>
      <c r="I1005"/>
      <c r="J1005"/>
      <c r="K1005"/>
      <c r="L1005"/>
      <c r="M1005"/>
      <c r="N1005"/>
    </row>
    <row r="1006" spans="1:14" x14ac:dyDescent="0.2">
      <c r="A1006" s="100">
        <v>71</v>
      </c>
      <c r="B1006" s="63" t="s">
        <v>11463</v>
      </c>
      <c r="C1006" s="66">
        <v>18</v>
      </c>
      <c r="D1006" s="65" t="s">
        <v>11464</v>
      </c>
      <c r="E1006" s="65">
        <v>0</v>
      </c>
      <c r="F1006" s="78"/>
      <c r="G1006" t="s">
        <v>11465</v>
      </c>
      <c r="H1006" t="s">
        <v>11466</v>
      </c>
      <c r="I1006"/>
      <c r="J1006"/>
      <c r="K1006"/>
      <c r="L1006"/>
      <c r="M1006"/>
      <c r="N1006"/>
    </row>
    <row r="1007" spans="1:14" x14ac:dyDescent="0.2">
      <c r="A1007" s="65">
        <v>72</v>
      </c>
      <c r="B1007" s="63" t="s">
        <v>11463</v>
      </c>
      <c r="C1007" s="66">
        <v>18</v>
      </c>
      <c r="D1007" s="65" t="s">
        <v>11467</v>
      </c>
      <c r="E1007" s="65">
        <v>1</v>
      </c>
      <c r="F1007" s="78"/>
      <c r="G1007" t="s">
        <v>11468</v>
      </c>
      <c r="H1007" t="s">
        <v>11469</v>
      </c>
      <c r="I1007"/>
      <c r="J1007"/>
      <c r="K1007"/>
      <c r="L1007"/>
      <c r="M1007"/>
      <c r="N1007"/>
    </row>
    <row r="1008" spans="1:14" x14ac:dyDescent="0.2">
      <c r="A1008" s="100">
        <v>73</v>
      </c>
      <c r="B1008" s="63" t="s">
        <v>11463</v>
      </c>
      <c r="C1008" s="66">
        <v>18</v>
      </c>
      <c r="D1008" s="65" t="s">
        <v>11473</v>
      </c>
      <c r="E1008" s="65">
        <v>2</v>
      </c>
      <c r="F1008" s="78"/>
      <c r="G1008" t="s">
        <v>11474</v>
      </c>
      <c r="H1008" t="s">
        <v>11475</v>
      </c>
      <c r="I1008"/>
      <c r="J1008"/>
      <c r="K1008"/>
      <c r="L1008"/>
      <c r="M1008"/>
      <c r="N1008"/>
    </row>
    <row r="1009" spans="1:14" x14ac:dyDescent="0.2">
      <c r="A1009" s="65">
        <v>74</v>
      </c>
      <c r="B1009" s="63" t="s">
        <v>11463</v>
      </c>
      <c r="C1009" s="66">
        <v>18</v>
      </c>
      <c r="D1009" s="65" t="s">
        <v>11470</v>
      </c>
      <c r="E1009" s="65">
        <v>3</v>
      </c>
      <c r="F1009" s="78"/>
      <c r="G1009" t="s">
        <v>11471</v>
      </c>
      <c r="H1009" t="s">
        <v>11472</v>
      </c>
      <c r="I1009"/>
      <c r="J1009"/>
      <c r="K1009"/>
      <c r="L1009"/>
      <c r="M1009"/>
      <c r="N1009"/>
    </row>
    <row r="1010" spans="1:14" x14ac:dyDescent="0.2">
      <c r="A1010" s="100">
        <v>75</v>
      </c>
      <c r="B1010" s="63" t="s">
        <v>11380</v>
      </c>
      <c r="C1010" s="66">
        <v>19</v>
      </c>
      <c r="D1010" s="65" t="s">
        <v>11501</v>
      </c>
      <c r="E1010" s="65">
        <v>0</v>
      </c>
      <c r="F1010" s="78"/>
      <c r="G1010" t="s">
        <v>11502</v>
      </c>
      <c r="H1010" t="s">
        <v>11503</v>
      </c>
      <c r="I1010"/>
      <c r="J1010"/>
      <c r="K1010"/>
      <c r="L1010"/>
      <c r="M1010"/>
      <c r="N1010"/>
    </row>
    <row r="1011" spans="1:14" x14ac:dyDescent="0.2">
      <c r="A1011" s="65">
        <v>76</v>
      </c>
      <c r="B1011" s="63" t="s">
        <v>11380</v>
      </c>
      <c r="C1011" s="66">
        <v>19</v>
      </c>
      <c r="D1011" s="65" t="s">
        <v>10087</v>
      </c>
      <c r="E1011" s="65">
        <v>1</v>
      </c>
      <c r="F1011" s="78"/>
      <c r="G1011" t="s">
        <v>11381</v>
      </c>
      <c r="H1011" t="s">
        <v>11382</v>
      </c>
      <c r="I1011"/>
      <c r="J1011"/>
      <c r="K1011"/>
      <c r="L1011"/>
      <c r="M1011"/>
      <c r="N1011"/>
    </row>
    <row r="1012" spans="1:14" x14ac:dyDescent="0.2">
      <c r="A1012" s="100">
        <v>77</v>
      </c>
      <c r="B1012" s="63" t="s">
        <v>11431</v>
      </c>
      <c r="C1012" s="66">
        <v>20</v>
      </c>
      <c r="D1012" s="65" t="s">
        <v>11432</v>
      </c>
      <c r="E1012" s="65">
        <v>0</v>
      </c>
      <c r="F1012" s="78"/>
      <c r="G1012" t="s">
        <v>11433</v>
      </c>
      <c r="H1012" t="s">
        <v>11434</v>
      </c>
      <c r="I1012"/>
      <c r="J1012"/>
      <c r="K1012"/>
      <c r="L1012"/>
      <c r="M1012"/>
      <c r="N1012"/>
    </row>
    <row r="1013" spans="1:14" x14ac:dyDescent="0.2">
      <c r="A1013" s="65">
        <v>78</v>
      </c>
      <c r="B1013" s="63" t="s">
        <v>11431</v>
      </c>
      <c r="C1013" s="66">
        <v>20</v>
      </c>
      <c r="D1013" s="65" t="s">
        <v>8892</v>
      </c>
      <c r="E1013" s="65">
        <v>1</v>
      </c>
      <c r="F1013" s="78"/>
      <c r="G1013" t="s">
        <v>11441</v>
      </c>
      <c r="H1013" t="s">
        <v>11442</v>
      </c>
      <c r="I1013"/>
      <c r="J1013"/>
      <c r="K1013"/>
      <c r="L1013"/>
      <c r="M1013"/>
      <c r="N1013"/>
    </row>
    <row r="1014" spans="1:14" x14ac:dyDescent="0.2">
      <c r="A1014" s="100">
        <v>79</v>
      </c>
      <c r="B1014" s="63" t="s">
        <v>11431</v>
      </c>
      <c r="C1014" s="66">
        <v>20</v>
      </c>
      <c r="D1014" s="65" t="s">
        <v>11443</v>
      </c>
      <c r="E1014" s="65">
        <v>2</v>
      </c>
      <c r="F1014" s="78"/>
      <c r="G1014" t="s">
        <v>11444</v>
      </c>
      <c r="H1014" t="s">
        <v>11445</v>
      </c>
      <c r="I1014"/>
      <c r="J1014"/>
      <c r="K1014"/>
      <c r="L1014"/>
      <c r="M1014"/>
      <c r="N1014"/>
    </row>
    <row r="1015" spans="1:14" x14ac:dyDescent="0.2">
      <c r="A1015" s="65">
        <v>80</v>
      </c>
      <c r="B1015" s="63" t="s">
        <v>11431</v>
      </c>
      <c r="C1015" s="66">
        <v>20</v>
      </c>
      <c r="D1015" s="65" t="s">
        <v>11449</v>
      </c>
      <c r="E1015" s="65">
        <v>3</v>
      </c>
      <c r="F1015" s="78"/>
      <c r="G1015" t="s">
        <v>11450</v>
      </c>
      <c r="H1015" t="s">
        <v>11451</v>
      </c>
      <c r="I1015"/>
      <c r="J1015"/>
      <c r="K1015"/>
      <c r="L1015"/>
      <c r="M1015"/>
      <c r="N1015"/>
    </row>
    <row r="1016" spans="1:14" x14ac:dyDescent="0.2">
      <c r="A1016"/>
      <c r="B1016"/>
      <c r="C1016"/>
      <c r="D1016"/>
      <c r="E1016"/>
      <c r="F1016"/>
      <c r="G1016"/>
      <c r="H1016"/>
      <c r="I1016"/>
      <c r="J1016"/>
      <c r="K1016"/>
      <c r="L1016"/>
      <c r="M1016"/>
      <c r="N1016"/>
    </row>
    <row r="1017" spans="1:14" x14ac:dyDescent="0.2">
      <c r="A1017"/>
      <c r="B1017"/>
      <c r="C1017"/>
      <c r="D1017"/>
      <c r="E1017"/>
      <c r="F1017"/>
      <c r="G1017"/>
      <c r="H1017"/>
      <c r="I1017"/>
      <c r="J1017"/>
      <c r="K1017"/>
      <c r="L1017"/>
      <c r="M1017"/>
      <c r="N1017"/>
    </row>
    <row r="1018" spans="1:14" x14ac:dyDescent="0.2">
      <c r="A1018"/>
      <c r="B1018"/>
      <c r="C1018"/>
      <c r="D1018"/>
      <c r="E1018"/>
      <c r="F1018"/>
      <c r="G1018"/>
      <c r="H1018"/>
      <c r="I1018"/>
      <c r="J1018"/>
      <c r="K1018"/>
      <c r="L1018"/>
      <c r="M1018"/>
      <c r="N1018"/>
    </row>
  </sheetData>
  <customSheetViews>
    <customSheetView guid="{070545E0-68FE-4F8E-AA2C-EE377557D161}" scale="85" showGridLines="0" hiddenColumns="1" topLeftCell="A588">
      <selection activeCell="D637" sqref="D637"/>
      <pageMargins left="0.7" right="0.7" top="0.75" bottom="0.75" header="0.3" footer="0.3"/>
      <pageSetup orientation="portrait" r:id="rId1"/>
    </customSheetView>
    <customSheetView guid="{E808FA69-BC82-4022-A6CA-568A9360E355}" scale="55" showGridLines="0" hiddenColumns="1" state="hidden" topLeftCell="A398">
      <selection activeCell="D408" sqref="D408"/>
      <pageMargins left="0.7" right="0.7" top="0.75" bottom="0.75" header="0.3" footer="0.3"/>
      <pageSetup orientation="portrait" r:id="rId2"/>
    </customSheetView>
    <customSheetView guid="{47E97DAE-5021-4286-89E1-7136B814B30D}" scale="55" showGridLines="0" hiddenColumns="1" topLeftCell="A398">
      <selection activeCell="D408" sqref="D408"/>
      <pageMargins left="0.7" right="0.7" top="0.75" bottom="0.75" header="0.3" footer="0.3"/>
      <pageSetup orientation="portrait" r:id="rId3"/>
    </customSheetView>
    <customSheetView guid="{A8F47327-6AA2-4E70-AA1C-A9D7B2F12328}" scale="85" showGridLines="0" hiddenColumns="1" state="hidden" topLeftCell="A250">
      <selection activeCell="E19" sqref="E19"/>
      <pageMargins left="0.7" right="0.7" top="0.75" bottom="0.75" header="0.3" footer="0.3"/>
      <pageSetup orientation="portrait" r:id="rId4"/>
    </customSheetView>
    <customSheetView guid="{911155BC-3EE4-415A-A701-B8821EE06DFE}" scale="85" showGridLines="0" showAutoFilter="1" hiddenColumns="1">
      <selection activeCell="E3" sqref="E3"/>
      <pageMargins left="0.7" right="0.7" top="0.75" bottom="0.75" header="0.3" footer="0.3"/>
      <pageSetup orientation="portrait" r:id="rId5"/>
      <autoFilter ref="A3:G336"/>
    </customSheetView>
    <customSheetView guid="{AB40ECC8-696D-4111-AAEE-81F763F888B1}" scale="85" showGridLines="0" showAutoFilter="1" hiddenColumns="1">
      <selection activeCell="E3" sqref="E3"/>
      <pageMargins left="0.7" right="0.7" top="0.75" bottom="0.75" header="0.3" footer="0.3"/>
      <pageSetup orientation="portrait" r:id="rId6"/>
      <autoFilter ref="A3:G336"/>
    </customSheetView>
    <customSheetView guid="{1E53D2F3-E010-4603-9030-5C0D4B5DED57}" scale="85" showGridLines="0" hiddenColumns="1">
      <selection activeCell="E107" sqref="E107"/>
      <pageMargins left="0.7" right="0.7" top="0.75" bottom="0.75" header="0.3" footer="0.3"/>
      <pageSetup orientation="portrait" r:id="rId7"/>
    </customSheetView>
    <customSheetView guid="{8A3B0B15-BFCE-4F65-A132-1E3ACADBC11B}" scale="70" showGridLines="0" showAutoFilter="1" hiddenColumns="1">
      <selection activeCell="E6" sqref="E6"/>
      <pageMargins left="0.7" right="0.7" top="0.75" bottom="0.75" header="0.3" footer="0.3"/>
      <pageSetup orientation="portrait" r:id="rId8"/>
      <autoFilter ref="A3:F335"/>
    </customSheetView>
    <customSheetView guid="{B0CF8D91-8195-459F-8ED0-BA89C57CB441}" scale="85" showGridLines="0" hiddenColumns="1">
      <selection activeCell="E107" sqref="E107"/>
      <pageMargins left="0.7" right="0.7" top="0.75" bottom="0.75" header="0.3" footer="0.3"/>
      <pageSetup orientation="portrait" r:id="rId9"/>
    </customSheetView>
    <customSheetView guid="{4B113881-C8AB-482E-8283-CA3E4AA575B2}" scale="85" showGridLines="0" hiddenColumns="1">
      <selection activeCell="E107" sqref="E107"/>
      <pageMargins left="0.7" right="0.7" top="0.75" bottom="0.75" header="0.3" footer="0.3"/>
      <pageSetup orientation="portrait" r:id="rId10"/>
    </customSheetView>
    <customSheetView guid="{E742ADBD-5585-468F-B113-BCE283DD3AC9}" scale="85" showGridLines="0" hiddenColumns="1" state="hidden" topLeftCell="A201">
      <selection activeCell="E227" sqref="E227"/>
      <pageMargins left="0.7" right="0.7" top="0.75" bottom="0.75" header="0.3" footer="0.3"/>
      <pageSetup orientation="portrait" r:id="rId11"/>
    </customSheetView>
    <customSheetView guid="{0C033AAF-A940-496B-BA01-0A3768D2001D}" scale="85" showGridLines="0" hiddenColumns="1">
      <selection activeCell="E107" sqref="E107"/>
      <pageMargins left="0.7" right="0.7" top="0.75" bottom="0.75" header="0.3" footer="0.3"/>
      <pageSetup orientation="portrait" r:id="rId12"/>
    </customSheetView>
    <customSheetView guid="{7C2DD313-3DBF-45AF-A87D-DCD948FA0D26}" scale="85" showGridLines="0" hiddenColumns="1">
      <selection activeCell="E107" sqref="E107"/>
      <pageMargins left="0.7" right="0.7" top="0.75" bottom="0.75" header="0.3" footer="0.3"/>
      <pageSetup orientation="portrait" r:id="rId13"/>
    </customSheetView>
    <customSheetView guid="{F3AFEEB6-5903-4B76-AFDE-2073E1B8B7FD}" scale="85" showGridLines="0" hiddenColumns="1">
      <selection activeCell="E107" sqref="E107"/>
      <pageMargins left="0.7" right="0.7" top="0.75" bottom="0.75" header="0.3" footer="0.3"/>
      <pageSetup orientation="portrait" r:id="rId14"/>
    </customSheetView>
    <customSheetView guid="{13B5D843-290B-4240-AF7E-5DCBD061D4E5}" scale="85" showGridLines="0" hiddenColumns="1">
      <selection activeCell="E107" sqref="E107"/>
      <pageMargins left="0.7" right="0.7" top="0.75" bottom="0.75" header="0.3" footer="0.3"/>
      <pageSetup orientation="portrait" r:id="rId15"/>
    </customSheetView>
    <customSheetView guid="{5D747C7F-3ED7-4479-8E66-FF74BD77DD15}" scale="85" showGridLines="0" showAutoFilter="1" hiddenColumns="1">
      <selection activeCell="E3" sqref="E3"/>
      <pageMargins left="0.7" right="0.7" top="0.75" bottom="0.75" header="0.3" footer="0.3"/>
      <pageSetup orientation="portrait" r:id="rId16"/>
      <autoFilter ref="A3:G345"/>
    </customSheetView>
    <customSheetView guid="{E2EFB8A6-AAEA-44D6-B60C-9DF859682E27}" scale="85" showGridLines="0" showAutoFilter="1" hiddenColumns="1">
      <selection activeCell="E3" sqref="E3"/>
      <pageMargins left="0.7" right="0.7" top="0.75" bottom="0.75" header="0.3" footer="0.3"/>
      <pageSetup orientation="portrait" r:id="rId17"/>
      <autoFilter ref="A3:G344"/>
    </customSheetView>
    <customSheetView guid="{08968BDA-A3C7-4464-8E99-998DECF09805}" scale="85" showGridLines="0" showAutoFilter="1" topLeftCell="A977">
      <selection activeCell="D1017" sqref="D1017"/>
      <pageMargins left="0.7" right="0.7" top="0.75" bottom="0.75" header="0.3" footer="0.3"/>
      <pageSetup orientation="portrait" r:id="rId18"/>
      <autoFilter ref="A935:H1015">
        <sortState ref="A937:H1015">
          <sortCondition ref="B936"/>
        </sortState>
      </autoFilter>
    </customSheetView>
    <customSheetView guid="{C5F140F2-C853-449D-895C-AFA88E904AF7}" scale="55" showGridLines="0" hiddenColumns="1" topLeftCell="A398">
      <selection activeCell="D408" sqref="D408"/>
      <pageMargins left="0.7" right="0.7" top="0.75" bottom="0.75" header="0.3" footer="0.3"/>
      <pageSetup orientation="portrait" r:id="rId19"/>
    </customSheetView>
    <customSheetView guid="{287F4617-2376-48DF-BE62-F40612F074F0}" scale="85" showGridLines="0" hiddenColumns="1" topLeftCell="A588">
      <selection activeCell="D637" sqref="D637"/>
      <pageMargins left="0.7" right="0.7" top="0.75" bottom="0.75" header="0.3" footer="0.3"/>
      <pageSetup orientation="portrait" r:id="rId20"/>
    </customSheetView>
    <customSheetView guid="{8C01938E-34FD-4D28-A9BC-D130D6FBE44E}" scale="55" showGridLines="0" hiddenColumns="1" state="hidden" topLeftCell="A398">
      <selection activeCell="D408" sqref="D408"/>
      <pageMargins left="0.7" right="0.7" top="0.75" bottom="0.75" header="0.3" footer="0.3"/>
      <pageSetup orientation="portrait" r:id="rId21"/>
    </customSheetView>
    <customSheetView guid="{A5C53644-2A75-43E5-B056-CF00568E6007}" scale="85" showGridLines="0" hiddenColumns="1">
      <selection activeCell="E107" sqref="E107"/>
      <pageMargins left="0.7" right="0.7" top="0.75" bottom="0.75" header="0.3" footer="0.3"/>
      <pageSetup orientation="portrait" r:id="rId22"/>
    </customSheetView>
  </customSheetViews>
  <mergeCells count="2">
    <mergeCell ref="A1:F1"/>
    <mergeCell ref="A402:G405"/>
  </mergeCells>
  <conditionalFormatting sqref="E4:E260">
    <cfRule type="duplicateValues" dxfId="148" priority="4"/>
  </conditionalFormatting>
  <pageMargins left="0.7" right="0.7" top="0.75" bottom="0.75" header="0.3" footer="0.3"/>
  <pageSetup orientation="portrait"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rgb="FF002060"/>
  </sheetPr>
  <dimension ref="A1:HR1559"/>
  <sheetViews>
    <sheetView showGridLines="0" topLeftCell="A5" zoomScale="80" zoomScaleNormal="80" zoomScaleSheetLayoutView="70" workbookViewId="0">
      <pane ySplit="1365" topLeftCell="A1392" activePane="bottomLeft"/>
      <selection activeCell="T8" sqref="A8:XFD1324"/>
      <selection pane="bottomLeft" activeCell="F1412" sqref="F1412"/>
    </sheetView>
  </sheetViews>
  <sheetFormatPr defaultRowHeight="12.75" outlineLevelCol="1" x14ac:dyDescent="0.2"/>
  <cols>
    <col min="1" max="1" width="8.140625" style="166" bestFit="1" customWidth="1" outlineLevel="1"/>
    <col min="2" max="2" width="9.140625" style="166" bestFit="1" customWidth="1" outlineLevel="1"/>
    <col min="3" max="3" width="8.140625" style="166" bestFit="1" customWidth="1" outlineLevel="1"/>
    <col min="4" max="4" width="10.28515625" style="166" bestFit="1" customWidth="1" outlineLevel="1"/>
    <col min="5" max="5" width="8.85546875" style="166" bestFit="1" customWidth="1" outlineLevel="1"/>
    <col min="6" max="6" width="37.85546875" style="166" bestFit="1" customWidth="1"/>
    <col min="7" max="7" width="27.85546875" style="166" bestFit="1" customWidth="1"/>
    <col min="8" max="8" width="26" style="166" bestFit="1" customWidth="1"/>
    <col min="9" max="9" width="8.42578125" style="167" bestFit="1" customWidth="1"/>
    <col min="10" max="10" width="33" style="169" bestFit="1" customWidth="1"/>
    <col min="11" max="11" width="8.42578125" style="169" bestFit="1" customWidth="1"/>
    <col min="12" max="12" width="31" style="169" bestFit="1" customWidth="1"/>
    <col min="13" max="13" width="12.7109375" style="169" bestFit="1" customWidth="1"/>
    <col min="14" max="14" width="15.7109375" style="309" bestFit="1" customWidth="1"/>
    <col min="15" max="17" width="15.7109375" style="309" customWidth="1" outlineLevel="1"/>
    <col min="18" max="18" width="20.7109375" style="274" customWidth="1" outlineLevel="1"/>
    <col min="19" max="19" width="10.140625" style="169" customWidth="1" outlineLevel="1"/>
    <col min="20" max="25" width="16.7109375" style="172" customWidth="1" outlineLevel="1"/>
    <col min="26" max="26" width="14.5703125" style="172" customWidth="1" outlineLevel="1"/>
    <col min="27" max="27" width="11.42578125" style="172" customWidth="1" outlineLevel="1"/>
    <col min="28" max="28" width="12.7109375" style="172" customWidth="1" outlineLevel="1"/>
    <col min="29" max="29" width="19.28515625" style="172" customWidth="1" outlineLevel="1"/>
    <col min="30" max="35" width="11.42578125" style="172" customWidth="1" outlineLevel="1"/>
    <col min="36" max="38" width="12.7109375" style="172" customWidth="1" outlineLevel="1"/>
    <col min="39" max="39" width="13.140625" style="172" bestFit="1" customWidth="1"/>
    <col min="40" max="40" width="15.7109375" style="172" bestFit="1" customWidth="1"/>
    <col min="41" max="41" width="3.7109375" style="164" customWidth="1"/>
    <col min="42" max="225" width="9.140625" style="164"/>
    <col min="226" max="226" width="9.140625" style="164" customWidth="1"/>
    <col min="227" max="16384" width="9.140625" style="164"/>
  </cols>
  <sheetData>
    <row r="1" spans="1:40" ht="14.25" x14ac:dyDescent="0.2">
      <c r="A1" s="920" t="s">
        <v>8483</v>
      </c>
      <c r="B1" s="920"/>
      <c r="C1" s="920"/>
      <c r="D1" s="920"/>
      <c r="E1" s="920"/>
      <c r="F1" s="920"/>
      <c r="G1" s="920"/>
      <c r="H1" s="920"/>
      <c r="I1" s="920"/>
      <c r="J1" s="920"/>
      <c r="K1" s="920"/>
      <c r="L1" s="920"/>
      <c r="M1" s="920"/>
      <c r="N1" s="920"/>
      <c r="O1" s="920"/>
      <c r="P1" s="920"/>
      <c r="Q1" s="920"/>
      <c r="R1" s="920"/>
      <c r="S1" s="920"/>
      <c r="T1" s="920"/>
      <c r="U1" s="920"/>
      <c r="V1" s="920"/>
      <c r="W1" s="920"/>
      <c r="X1" s="920"/>
      <c r="Y1" s="920"/>
      <c r="Z1" s="920"/>
      <c r="AA1" s="920"/>
      <c r="AB1" s="920"/>
      <c r="AC1" s="920"/>
      <c r="AD1" s="920"/>
      <c r="AE1" s="920"/>
      <c r="AF1" s="920"/>
      <c r="AG1" s="920"/>
      <c r="AH1" s="920"/>
      <c r="AI1" s="920"/>
      <c r="AJ1" s="920"/>
      <c r="AK1" s="920"/>
      <c r="AL1" s="920"/>
      <c r="AM1" s="920"/>
      <c r="AN1" s="920"/>
    </row>
    <row r="2" spans="1:40" ht="14.25" x14ac:dyDescent="0.2">
      <c r="A2" s="920" t="s">
        <v>0</v>
      </c>
      <c r="B2" s="920"/>
      <c r="C2" s="920"/>
      <c r="D2" s="920"/>
      <c r="E2" s="920"/>
      <c r="F2" s="920"/>
      <c r="G2" s="920"/>
      <c r="H2" s="920"/>
      <c r="I2" s="920"/>
      <c r="J2" s="920"/>
      <c r="K2" s="920"/>
      <c r="L2" s="920"/>
      <c r="M2" s="920"/>
      <c r="N2" s="920"/>
      <c r="O2" s="920"/>
      <c r="P2" s="920"/>
      <c r="Q2" s="920"/>
      <c r="R2" s="920"/>
      <c r="S2" s="920"/>
      <c r="T2" s="920"/>
      <c r="U2" s="920"/>
      <c r="V2" s="920"/>
      <c r="W2" s="920"/>
      <c r="X2" s="920"/>
      <c r="Y2" s="920"/>
      <c r="Z2" s="920"/>
      <c r="AA2" s="920"/>
      <c r="AB2" s="920"/>
      <c r="AC2" s="920"/>
      <c r="AD2" s="920"/>
      <c r="AE2" s="920"/>
      <c r="AF2" s="920"/>
      <c r="AG2" s="920"/>
      <c r="AH2" s="920"/>
      <c r="AI2" s="920"/>
      <c r="AJ2" s="920"/>
      <c r="AK2" s="920"/>
      <c r="AL2" s="920"/>
      <c r="AM2" s="920"/>
      <c r="AN2" s="920"/>
    </row>
    <row r="3" spans="1:40" ht="14.25" x14ac:dyDescent="0.2">
      <c r="A3" s="921" t="str">
        <f ca="1">BJB!A3</f>
        <v>POSISI S/D 25 Juli 2017</v>
      </c>
      <c r="B3" s="921"/>
      <c r="C3" s="921"/>
      <c r="D3" s="921"/>
      <c r="E3" s="921"/>
      <c r="F3" s="921"/>
      <c r="G3" s="921"/>
      <c r="H3" s="921"/>
      <c r="I3" s="921"/>
      <c r="J3" s="921"/>
      <c r="K3" s="921"/>
      <c r="L3" s="921"/>
      <c r="M3" s="921"/>
      <c r="N3" s="921"/>
      <c r="O3" s="921"/>
      <c r="P3" s="921"/>
      <c r="Q3" s="921"/>
      <c r="R3" s="921"/>
      <c r="S3" s="921"/>
      <c r="T3" s="921"/>
      <c r="U3" s="921"/>
      <c r="V3" s="921"/>
      <c r="W3" s="921"/>
      <c r="X3" s="921"/>
      <c r="Y3" s="921"/>
      <c r="Z3" s="921"/>
      <c r="AA3" s="921"/>
      <c r="AB3" s="921"/>
      <c r="AC3" s="921"/>
      <c r="AD3" s="921"/>
      <c r="AE3" s="921"/>
      <c r="AF3" s="921"/>
      <c r="AG3" s="921"/>
      <c r="AH3" s="921"/>
      <c r="AI3" s="921"/>
      <c r="AJ3" s="921"/>
      <c r="AK3" s="921"/>
      <c r="AL3" s="921"/>
      <c r="AM3" s="921"/>
      <c r="AN3" s="921"/>
    </row>
    <row r="4" spans="1:40" x14ac:dyDescent="0.2">
      <c r="F4" s="165"/>
      <c r="G4" s="165"/>
      <c r="H4" s="165"/>
      <c r="J4" s="168"/>
      <c r="N4" s="170"/>
      <c r="O4" s="170"/>
      <c r="P4" s="170"/>
      <c r="Q4" s="170"/>
      <c r="R4" s="171"/>
    </row>
    <row r="5" spans="1:40" x14ac:dyDescent="0.2">
      <c r="A5" s="922" t="s">
        <v>6269</v>
      </c>
      <c r="B5" s="629" t="s">
        <v>5443</v>
      </c>
      <c r="C5" s="629" t="s">
        <v>6269</v>
      </c>
      <c r="D5" s="630" t="s">
        <v>12095</v>
      </c>
      <c r="E5" s="626"/>
      <c r="F5" s="918" t="s">
        <v>10415</v>
      </c>
      <c r="G5" s="919"/>
      <c r="H5" s="626" t="s">
        <v>5444</v>
      </c>
      <c r="I5" s="916" t="s">
        <v>5443</v>
      </c>
      <c r="J5" s="923" t="s">
        <v>2</v>
      </c>
      <c r="K5" s="281" t="s">
        <v>3</v>
      </c>
      <c r="L5" s="925" t="s">
        <v>4</v>
      </c>
      <c r="M5" s="925"/>
      <c r="N5" s="627" t="s">
        <v>5</v>
      </c>
      <c r="O5" s="926" t="s">
        <v>13572</v>
      </c>
      <c r="P5" s="926"/>
      <c r="Q5" s="926"/>
      <c r="R5" s="926" t="s">
        <v>6</v>
      </c>
      <c r="S5" s="926"/>
      <c r="T5" s="926"/>
      <c r="U5" s="928" t="s">
        <v>11796</v>
      </c>
      <c r="V5" s="929"/>
      <c r="W5" s="930" t="s">
        <v>14031</v>
      </c>
      <c r="X5" s="931"/>
      <c r="Y5" s="932"/>
      <c r="Z5" s="927" t="s">
        <v>6270</v>
      </c>
      <c r="AA5" s="927"/>
      <c r="AB5" s="927"/>
      <c r="AC5" s="927"/>
      <c r="AD5" s="927"/>
      <c r="AE5" s="927"/>
      <c r="AF5" s="927"/>
      <c r="AG5" s="927"/>
      <c r="AH5" s="927"/>
      <c r="AI5" s="927"/>
      <c r="AJ5" s="927"/>
      <c r="AK5" s="927"/>
      <c r="AL5" s="927"/>
      <c r="AM5" s="927"/>
      <c r="AN5" s="927"/>
    </row>
    <row r="6" spans="1:40" x14ac:dyDescent="0.2">
      <c r="A6" s="922"/>
      <c r="B6" s="629" t="s">
        <v>8854</v>
      </c>
      <c r="C6" s="629" t="s">
        <v>6162</v>
      </c>
      <c r="D6" s="630" t="s">
        <v>11000</v>
      </c>
      <c r="E6" s="626" t="s">
        <v>6761</v>
      </c>
      <c r="F6" s="641" t="s">
        <v>10547</v>
      </c>
      <c r="G6" s="641" t="s">
        <v>6162</v>
      </c>
      <c r="H6" s="626" t="s">
        <v>6163</v>
      </c>
      <c r="I6" s="917"/>
      <c r="J6" s="924"/>
      <c r="K6" s="281" t="s">
        <v>7</v>
      </c>
      <c r="L6" s="641" t="s">
        <v>8</v>
      </c>
      <c r="M6" s="641" t="s">
        <v>9</v>
      </c>
      <c r="N6" s="627" t="s">
        <v>7</v>
      </c>
      <c r="O6" s="641" t="s">
        <v>10</v>
      </c>
      <c r="P6" s="641" t="s">
        <v>9</v>
      </c>
      <c r="Q6" s="642" t="s">
        <v>11</v>
      </c>
      <c r="R6" s="641" t="s">
        <v>10</v>
      </c>
      <c r="S6" s="641" t="s">
        <v>9</v>
      </c>
      <c r="T6" s="642" t="s">
        <v>11</v>
      </c>
      <c r="U6" s="641" t="s">
        <v>9</v>
      </c>
      <c r="V6" s="642" t="s">
        <v>11</v>
      </c>
      <c r="W6" s="642" t="s">
        <v>14032</v>
      </c>
      <c r="X6" s="642" t="s">
        <v>14033</v>
      </c>
      <c r="Y6" s="642" t="s">
        <v>14034</v>
      </c>
      <c r="Z6" s="295" t="s">
        <v>13546</v>
      </c>
      <c r="AA6" s="179">
        <v>42736</v>
      </c>
      <c r="AB6" s="179">
        <v>42767</v>
      </c>
      <c r="AC6" s="179">
        <v>42795</v>
      </c>
      <c r="AD6" s="179">
        <v>42826</v>
      </c>
      <c r="AE6" s="179">
        <v>42856</v>
      </c>
      <c r="AF6" s="179">
        <v>42887</v>
      </c>
      <c r="AG6" s="179">
        <v>42917</v>
      </c>
      <c r="AH6" s="179">
        <v>42948</v>
      </c>
      <c r="AI6" s="179">
        <v>42979</v>
      </c>
      <c r="AJ6" s="179">
        <v>43009</v>
      </c>
      <c r="AK6" s="179">
        <v>43040</v>
      </c>
      <c r="AL6" s="179">
        <v>43070</v>
      </c>
      <c r="AM6" s="642" t="s">
        <v>12</v>
      </c>
      <c r="AN6" s="642" t="s">
        <v>13</v>
      </c>
    </row>
    <row r="7" spans="1:40" ht="3.6" customHeight="1" x14ac:dyDescent="0.2">
      <c r="A7" s="631"/>
      <c r="B7" s="629"/>
      <c r="C7" s="629"/>
      <c r="D7" s="629"/>
      <c r="E7" s="629"/>
      <c r="F7" s="629"/>
      <c r="G7" s="629"/>
      <c r="H7" s="629"/>
      <c r="I7" s="632"/>
      <c r="J7" s="181"/>
      <c r="K7" s="631"/>
      <c r="L7" s="629"/>
      <c r="M7" s="629"/>
      <c r="N7" s="628"/>
      <c r="O7" s="845"/>
      <c r="P7" s="845"/>
      <c r="Q7" s="845"/>
      <c r="R7" s="629"/>
      <c r="S7" s="629"/>
      <c r="T7" s="628"/>
      <c r="U7" s="845"/>
      <c r="V7" s="845"/>
      <c r="W7" s="845"/>
      <c r="X7" s="845"/>
      <c r="Y7" s="845"/>
      <c r="Z7" s="633"/>
      <c r="AA7" s="634"/>
      <c r="AB7" s="634"/>
      <c r="AC7" s="634"/>
      <c r="AD7" s="634"/>
      <c r="AE7" s="634"/>
      <c r="AF7" s="634"/>
      <c r="AG7" s="634"/>
      <c r="AH7" s="634"/>
      <c r="AI7" s="634"/>
      <c r="AJ7" s="634"/>
      <c r="AK7" s="634"/>
      <c r="AL7" s="634"/>
      <c r="AM7" s="628"/>
      <c r="AN7" s="628"/>
    </row>
    <row r="8" spans="1:40" s="166" customFormat="1" x14ac:dyDescent="0.2">
      <c r="A8" s="635" t="s">
        <v>8017</v>
      </c>
      <c r="B8" s="635" t="s">
        <v>6182</v>
      </c>
      <c r="C8" s="635" t="s">
        <v>6181</v>
      </c>
      <c r="D8" s="635" t="s">
        <v>6183</v>
      </c>
      <c r="E8" s="635" t="s">
        <v>6762</v>
      </c>
      <c r="F8" s="636" t="s">
        <v>6164</v>
      </c>
      <c r="G8" s="636" t="s">
        <v>6165</v>
      </c>
      <c r="H8" s="636" t="s">
        <v>7282</v>
      </c>
      <c r="I8" s="636" t="s">
        <v>6166</v>
      </c>
      <c r="J8" s="636" t="s">
        <v>6167</v>
      </c>
      <c r="K8" s="636" t="s">
        <v>6168</v>
      </c>
      <c r="L8" s="636" t="s">
        <v>6169</v>
      </c>
      <c r="M8" s="636" t="s">
        <v>6170</v>
      </c>
      <c r="N8" s="636" t="s">
        <v>6171</v>
      </c>
      <c r="O8" s="636"/>
      <c r="P8" s="636"/>
      <c r="Q8" s="636"/>
      <c r="R8" s="636" t="s">
        <v>7283</v>
      </c>
      <c r="S8" s="636" t="s">
        <v>6172</v>
      </c>
      <c r="T8" s="636" t="s">
        <v>6173</v>
      </c>
      <c r="U8" s="636"/>
      <c r="V8" s="636"/>
      <c r="W8" s="636"/>
      <c r="X8" s="636"/>
      <c r="Y8" s="636"/>
      <c r="Z8" s="637" t="s">
        <v>10089</v>
      </c>
      <c r="AA8" s="637" t="s">
        <v>8629</v>
      </c>
      <c r="AB8" s="637" t="s">
        <v>8628</v>
      </c>
      <c r="AC8" s="637" t="s">
        <v>8627</v>
      </c>
      <c r="AD8" s="637" t="s">
        <v>8626</v>
      </c>
      <c r="AE8" s="637" t="s">
        <v>8625</v>
      </c>
      <c r="AF8" s="637" t="s">
        <v>8624</v>
      </c>
      <c r="AG8" s="637" t="s">
        <v>8623</v>
      </c>
      <c r="AH8" s="637" t="s">
        <v>8622</v>
      </c>
      <c r="AI8" s="637" t="s">
        <v>8621</v>
      </c>
      <c r="AJ8" s="637" t="s">
        <v>8620</v>
      </c>
      <c r="AK8" s="637" t="s">
        <v>8619</v>
      </c>
      <c r="AL8" s="637" t="s">
        <v>8618</v>
      </c>
      <c r="AM8" s="636" t="s">
        <v>6174</v>
      </c>
      <c r="AN8" s="638" t="s">
        <v>1</v>
      </c>
    </row>
    <row r="9" spans="1:40" s="190" customFormat="1" ht="15" customHeight="1" x14ac:dyDescent="0.2">
      <c r="A9" s="643">
        <v>1</v>
      </c>
      <c r="B9" s="643">
        <f>VLOOKUP(BRI!$F$9:$F$108,Ctrl!$B$477:$C$877,2,0)</f>
        <v>10</v>
      </c>
      <c r="C9" s="643">
        <f>VLOOKUP(BRI!$G$9:$G$108,Ctrl!$D$477:$E$877,2,0)</f>
        <v>3</v>
      </c>
      <c r="D9" s="644">
        <v>1</v>
      </c>
      <c r="E9" s="643"/>
      <c r="F9" s="645" t="s">
        <v>10534</v>
      </c>
      <c r="G9" s="645" t="s">
        <v>9811</v>
      </c>
      <c r="H9" s="646"/>
      <c r="I9" s="647">
        <v>1</v>
      </c>
      <c r="J9" s="648" t="s">
        <v>8484</v>
      </c>
      <c r="K9" s="643" t="s">
        <v>6476</v>
      </c>
      <c r="L9" s="643" t="s">
        <v>8487</v>
      </c>
      <c r="M9" s="649">
        <v>42247</v>
      </c>
      <c r="N9" s="650">
        <v>160000000</v>
      </c>
      <c r="O9" s="650"/>
      <c r="P9" s="674"/>
      <c r="Q9" s="650"/>
      <c r="R9" s="648" t="s">
        <v>8491</v>
      </c>
      <c r="S9" s="651">
        <v>42255</v>
      </c>
      <c r="T9" s="652">
        <v>137247700</v>
      </c>
      <c r="U9" s="674"/>
      <c r="V9" s="652"/>
      <c r="W9" s="652"/>
      <c r="X9" s="652"/>
      <c r="Y9" s="652"/>
      <c r="Z9" s="652">
        <v>0</v>
      </c>
      <c r="AA9" s="652"/>
      <c r="AB9" s="652"/>
      <c r="AC9" s="652"/>
      <c r="AD9" s="652"/>
      <c r="AE9" s="652"/>
      <c r="AF9" s="652"/>
      <c r="AG9" s="652"/>
      <c r="AH9" s="652"/>
      <c r="AI9" s="652"/>
      <c r="AJ9" s="652"/>
      <c r="AK9" s="652"/>
      <c r="AL9" s="652"/>
      <c r="AM9" s="652">
        <f>SUM(Z9:AL9)</f>
        <v>0</v>
      </c>
      <c r="AN9" s="513">
        <f>IF((T9-AM9)&lt;0,ABS(0),(T9-AM9))</f>
        <v>137247700</v>
      </c>
    </row>
    <row r="10" spans="1:40" s="190" customFormat="1" ht="15" customHeight="1" x14ac:dyDescent="0.2">
      <c r="A10" s="643">
        <f>A9+1</f>
        <v>2</v>
      </c>
      <c r="B10" s="643">
        <f>VLOOKUP(BRI!$F$9:$F$108,Ctrl!$B$477:$C$877,2,0)</f>
        <v>8</v>
      </c>
      <c r="C10" s="643">
        <f>VLOOKUP(BRI!$G$9:$G$108,Ctrl!$D$477:$E$877,2,0)</f>
        <v>0</v>
      </c>
      <c r="D10" s="644">
        <v>1</v>
      </c>
      <c r="E10" s="643"/>
      <c r="F10" s="645" t="s">
        <v>10532</v>
      </c>
      <c r="G10" s="645" t="s">
        <v>9795</v>
      </c>
      <c r="H10" s="646"/>
      <c r="I10" s="653">
        <f>IF(G9=G10,I9+1,1)</f>
        <v>1</v>
      </c>
      <c r="J10" s="648" t="s">
        <v>8485</v>
      </c>
      <c r="K10" s="643" t="s">
        <v>5223</v>
      </c>
      <c r="L10" s="654" t="s">
        <v>8488</v>
      </c>
      <c r="M10" s="649">
        <v>41899</v>
      </c>
      <c r="N10" s="655">
        <v>368250000</v>
      </c>
      <c r="O10" s="655"/>
      <c r="P10" s="674"/>
      <c r="Q10" s="655"/>
      <c r="R10" s="656" t="s">
        <v>8492</v>
      </c>
      <c r="S10" s="657">
        <v>42275</v>
      </c>
      <c r="T10" s="658">
        <v>368250000</v>
      </c>
      <c r="U10" s="674"/>
      <c r="V10" s="658"/>
      <c r="W10" s="658"/>
      <c r="X10" s="658"/>
      <c r="Y10" s="658"/>
      <c r="Z10" s="652">
        <v>0</v>
      </c>
      <c r="AA10" s="652"/>
      <c r="AB10" s="658"/>
      <c r="AC10" s="658"/>
      <c r="AD10" s="658"/>
      <c r="AE10" s="658"/>
      <c r="AF10" s="658"/>
      <c r="AG10" s="658"/>
      <c r="AH10" s="658"/>
      <c r="AI10" s="658"/>
      <c r="AJ10" s="658"/>
      <c r="AK10" s="658"/>
      <c r="AL10" s="658"/>
      <c r="AM10" s="652">
        <f>SUM(Z10:AL10)</f>
        <v>0</v>
      </c>
      <c r="AN10" s="513">
        <f>IF((T10-AM10)&lt;0,ABS(0),(T10-AM10))</f>
        <v>368250000</v>
      </c>
    </row>
    <row r="11" spans="1:40" s="190" customFormat="1" ht="15" customHeight="1" x14ac:dyDescent="0.2">
      <c r="A11" s="643">
        <f>A10+1</f>
        <v>3</v>
      </c>
      <c r="B11" s="643">
        <f>VLOOKUP(BRI!$F$9:$F$108,Ctrl!$B$477:$C$877,2,0)</f>
        <v>8</v>
      </c>
      <c r="C11" s="643">
        <f>VLOOKUP(BRI!$G$9:$G$108,Ctrl!$D$477:$E$877,2,0)</f>
        <v>0</v>
      </c>
      <c r="D11" s="644">
        <v>1</v>
      </c>
      <c r="E11" s="643"/>
      <c r="F11" s="645" t="s">
        <v>10532</v>
      </c>
      <c r="G11" s="645" t="s">
        <v>9795</v>
      </c>
      <c r="H11" s="646"/>
      <c r="I11" s="653">
        <f t="shared" ref="I11:I74" si="0">IF(G10=G11,I10+1,1)</f>
        <v>2</v>
      </c>
      <c r="J11" s="648" t="s">
        <v>8485</v>
      </c>
      <c r="K11" s="643" t="s">
        <v>5223</v>
      </c>
      <c r="L11" s="643" t="s">
        <v>8489</v>
      </c>
      <c r="M11" s="649">
        <v>41899</v>
      </c>
      <c r="N11" s="659">
        <v>122750000</v>
      </c>
      <c r="O11" s="659"/>
      <c r="P11" s="674"/>
      <c r="Q11" s="659"/>
      <c r="R11" s="656" t="s">
        <v>8493</v>
      </c>
      <c r="S11" s="651">
        <v>42275</v>
      </c>
      <c r="T11" s="660">
        <v>122750000</v>
      </c>
      <c r="U11" s="674"/>
      <c r="V11" s="660"/>
      <c r="W11" s="660"/>
      <c r="X11" s="660"/>
      <c r="Y11" s="660"/>
      <c r="Z11" s="661">
        <v>0</v>
      </c>
      <c r="AA11" s="661"/>
      <c r="AB11" s="652"/>
      <c r="AC11" s="652"/>
      <c r="AD11" s="652"/>
      <c r="AE11" s="652"/>
      <c r="AF11" s="652"/>
      <c r="AG11" s="652"/>
      <c r="AH11" s="652"/>
      <c r="AI11" s="652"/>
      <c r="AJ11" s="652"/>
      <c r="AK11" s="652"/>
      <c r="AL11" s="652"/>
      <c r="AM11" s="652">
        <f>SUM(Z11:AL11)</f>
        <v>0</v>
      </c>
      <c r="AN11" s="513">
        <f>IF((T11-AM11)&lt;0,ABS(0),(T11-AM11))</f>
        <v>122750000</v>
      </c>
    </row>
    <row r="12" spans="1:40" s="190" customFormat="1" ht="15" customHeight="1" x14ac:dyDescent="0.2">
      <c r="A12" s="643">
        <f>A11+1</f>
        <v>4</v>
      </c>
      <c r="B12" s="643">
        <f>VLOOKUP(BRI!$F$9:$F$108,Ctrl!$B$477:$C$877,2,0)</f>
        <v>8</v>
      </c>
      <c r="C12" s="643">
        <f>VLOOKUP(BRI!$G$9:$G$108,Ctrl!$D$477:$E$877,2,0)</f>
        <v>0</v>
      </c>
      <c r="D12" s="644">
        <v>1</v>
      </c>
      <c r="E12" s="643"/>
      <c r="F12" s="645" t="s">
        <v>10532</v>
      </c>
      <c r="G12" s="645" t="s">
        <v>9795</v>
      </c>
      <c r="H12" s="646"/>
      <c r="I12" s="653">
        <f t="shared" si="0"/>
        <v>3</v>
      </c>
      <c r="J12" s="648" t="s">
        <v>8486</v>
      </c>
      <c r="K12" s="643" t="s">
        <v>5223</v>
      </c>
      <c r="L12" s="643" t="s">
        <v>8490</v>
      </c>
      <c r="M12" s="649">
        <v>41956</v>
      </c>
      <c r="N12" s="659">
        <v>198393000</v>
      </c>
      <c r="O12" s="659"/>
      <c r="P12" s="674"/>
      <c r="Q12" s="659"/>
      <c r="R12" s="656" t="s">
        <v>8494</v>
      </c>
      <c r="S12" s="651">
        <v>42275</v>
      </c>
      <c r="T12" s="660">
        <v>198393000</v>
      </c>
      <c r="U12" s="674"/>
      <c r="V12" s="660"/>
      <c r="W12" s="660"/>
      <c r="X12" s="660"/>
      <c r="Y12" s="660"/>
      <c r="Z12" s="661">
        <v>0</v>
      </c>
      <c r="AA12" s="661"/>
      <c r="AB12" s="652"/>
      <c r="AC12" s="652"/>
      <c r="AD12" s="652"/>
      <c r="AE12" s="652"/>
      <c r="AF12" s="652"/>
      <c r="AG12" s="652"/>
      <c r="AH12" s="652"/>
      <c r="AI12" s="652"/>
      <c r="AJ12" s="652"/>
      <c r="AK12" s="652"/>
      <c r="AL12" s="652"/>
      <c r="AM12" s="652">
        <f>SUM(Z12:AL12)</f>
        <v>0</v>
      </c>
      <c r="AN12" s="513">
        <f>IF((T12-AM12)&lt;0,ABS(0),(T12-AM12))</f>
        <v>198393000</v>
      </c>
    </row>
    <row r="13" spans="1:40" s="191" customFormat="1" ht="15" customHeight="1" x14ac:dyDescent="0.2">
      <c r="A13" s="643">
        <v>5</v>
      </c>
      <c r="B13" s="643">
        <f>VLOOKUP(BRI!$F$9:$F$108,Ctrl!$B$477:$C$877,2,0)</f>
        <v>10</v>
      </c>
      <c r="C13" s="643">
        <f>VLOOKUP(BRI!$G$9:$G$108,Ctrl!$D$477:$E$877,2,0)</f>
        <v>6</v>
      </c>
      <c r="D13" s="644">
        <v>1</v>
      </c>
      <c r="E13" s="643"/>
      <c r="F13" s="645" t="s">
        <v>10534</v>
      </c>
      <c r="G13" s="645" t="s">
        <v>11263</v>
      </c>
      <c r="H13" s="646"/>
      <c r="I13" s="653">
        <f t="shared" si="0"/>
        <v>1</v>
      </c>
      <c r="J13" s="648" t="s">
        <v>10991</v>
      </c>
      <c r="K13" s="643" t="s">
        <v>6476</v>
      </c>
      <c r="L13" s="643" t="s">
        <v>8757</v>
      </c>
      <c r="M13" s="649">
        <v>42072</v>
      </c>
      <c r="N13" s="662">
        <v>75000000</v>
      </c>
      <c r="O13" s="662"/>
      <c r="P13" s="674"/>
      <c r="Q13" s="662"/>
      <c r="R13" s="656" t="s">
        <v>8761</v>
      </c>
      <c r="S13" s="651">
        <v>42321</v>
      </c>
      <c r="T13" s="663">
        <v>72540200</v>
      </c>
      <c r="U13" s="674"/>
      <c r="V13" s="663"/>
      <c r="W13" s="663"/>
      <c r="X13" s="663"/>
      <c r="Y13" s="663"/>
      <c r="Z13" s="652">
        <v>0</v>
      </c>
      <c r="AA13" s="652"/>
      <c r="AB13" s="664"/>
      <c r="AC13" s="663"/>
      <c r="AD13" s="650"/>
      <c r="AE13" s="650"/>
      <c r="AF13" s="650"/>
      <c r="AG13" s="650"/>
      <c r="AH13" s="650"/>
      <c r="AI13" s="650"/>
      <c r="AJ13" s="650"/>
      <c r="AK13" s="650"/>
      <c r="AL13" s="650"/>
      <c r="AM13" s="652">
        <f t="shared" ref="AM13:AM20" si="1">SUM(Z13:AL13)</f>
        <v>0</v>
      </c>
      <c r="AN13" s="513">
        <f t="shared" ref="AN13:AN20" si="2">IF((T13-AM13)&lt;0,ABS(0),(T13-AM13))</f>
        <v>72540200</v>
      </c>
    </row>
    <row r="14" spans="1:40" s="191" customFormat="1" ht="15" customHeight="1" x14ac:dyDescent="0.2">
      <c r="A14" s="643">
        <v>6</v>
      </c>
      <c r="B14" s="643">
        <f>VLOOKUP(BRI!$F$9:$F$108,Ctrl!$B$477:$C$877,2,0)</f>
        <v>10</v>
      </c>
      <c r="C14" s="643">
        <f>VLOOKUP(BRI!$G$9:$G$108,Ctrl!$D$477:$E$877,2,0)</f>
        <v>6</v>
      </c>
      <c r="D14" s="644">
        <v>1</v>
      </c>
      <c r="E14" s="643"/>
      <c r="F14" s="645" t="s">
        <v>10534</v>
      </c>
      <c r="G14" s="645" t="s">
        <v>11263</v>
      </c>
      <c r="H14" s="646"/>
      <c r="I14" s="653">
        <f t="shared" si="0"/>
        <v>2</v>
      </c>
      <c r="J14" s="648" t="s">
        <v>1089</v>
      </c>
      <c r="K14" s="643" t="s">
        <v>6476</v>
      </c>
      <c r="L14" s="643" t="s">
        <v>8758</v>
      </c>
      <c r="M14" s="649">
        <v>41656</v>
      </c>
      <c r="N14" s="662">
        <v>100000000</v>
      </c>
      <c r="O14" s="662"/>
      <c r="P14" s="674"/>
      <c r="Q14" s="662"/>
      <c r="R14" s="656" t="s">
        <v>8761</v>
      </c>
      <c r="S14" s="651">
        <v>42321</v>
      </c>
      <c r="T14" s="663">
        <v>70389400</v>
      </c>
      <c r="U14" s="674"/>
      <c r="V14" s="663"/>
      <c r="W14" s="663"/>
      <c r="X14" s="663"/>
      <c r="Y14" s="663"/>
      <c r="Z14" s="652">
        <v>0</v>
      </c>
      <c r="AA14" s="652"/>
      <c r="AB14" s="664"/>
      <c r="AC14" s="663"/>
      <c r="AD14" s="650"/>
      <c r="AE14" s="650"/>
      <c r="AF14" s="650"/>
      <c r="AG14" s="650"/>
      <c r="AH14" s="650"/>
      <c r="AI14" s="650"/>
      <c r="AJ14" s="650"/>
      <c r="AK14" s="650"/>
      <c r="AL14" s="650"/>
      <c r="AM14" s="652">
        <f t="shared" si="1"/>
        <v>0</v>
      </c>
      <c r="AN14" s="513">
        <f t="shared" si="2"/>
        <v>70389400</v>
      </c>
    </row>
    <row r="15" spans="1:40" s="191" customFormat="1" ht="15" customHeight="1" x14ac:dyDescent="0.2">
      <c r="A15" s="643">
        <v>7</v>
      </c>
      <c r="B15" s="643">
        <f>VLOOKUP(BRI!$F$9:$F$108,Ctrl!$B$477:$C$877,2,0)</f>
        <v>10</v>
      </c>
      <c r="C15" s="643">
        <f>VLOOKUP(BRI!$G$9:$G$108,Ctrl!$D$477:$E$877,2,0)</f>
        <v>6</v>
      </c>
      <c r="D15" s="644">
        <v>1</v>
      </c>
      <c r="E15" s="643"/>
      <c r="F15" s="645" t="s">
        <v>10534</v>
      </c>
      <c r="G15" s="645" t="s">
        <v>11263</v>
      </c>
      <c r="H15" s="646"/>
      <c r="I15" s="653">
        <f t="shared" si="0"/>
        <v>3</v>
      </c>
      <c r="J15" s="648" t="s">
        <v>10992</v>
      </c>
      <c r="K15" s="643" t="s">
        <v>6476</v>
      </c>
      <c r="L15" s="643" t="s">
        <v>8759</v>
      </c>
      <c r="M15" s="649">
        <v>42100</v>
      </c>
      <c r="N15" s="662">
        <v>75000000</v>
      </c>
      <c r="O15" s="662"/>
      <c r="P15" s="674"/>
      <c r="Q15" s="662"/>
      <c r="R15" s="656" t="s">
        <v>8761</v>
      </c>
      <c r="S15" s="651">
        <v>42321</v>
      </c>
      <c r="T15" s="663">
        <v>68815322</v>
      </c>
      <c r="U15" s="674"/>
      <c r="V15" s="663"/>
      <c r="W15" s="663"/>
      <c r="X15" s="663"/>
      <c r="Y15" s="663"/>
      <c r="Z15" s="652">
        <v>0</v>
      </c>
      <c r="AA15" s="652"/>
      <c r="AB15" s="664"/>
      <c r="AC15" s="663"/>
      <c r="AD15" s="650"/>
      <c r="AE15" s="650"/>
      <c r="AF15" s="650"/>
      <c r="AG15" s="650"/>
      <c r="AH15" s="650"/>
      <c r="AI15" s="650"/>
      <c r="AJ15" s="650"/>
      <c r="AK15" s="650"/>
      <c r="AL15" s="650"/>
      <c r="AM15" s="652">
        <f t="shared" si="1"/>
        <v>0</v>
      </c>
      <c r="AN15" s="513">
        <f t="shared" si="2"/>
        <v>68815322</v>
      </c>
    </row>
    <row r="16" spans="1:40" s="191" customFormat="1" ht="15" customHeight="1" x14ac:dyDescent="0.2">
      <c r="A16" s="643">
        <v>8</v>
      </c>
      <c r="B16" s="643">
        <f>VLOOKUP(BRI!$F$9:$F$108,Ctrl!$B$477:$C$877,2,0)</f>
        <v>10</v>
      </c>
      <c r="C16" s="643">
        <f>VLOOKUP(BRI!$G$9:$G$108,Ctrl!$D$477:$E$877,2,0)</f>
        <v>6</v>
      </c>
      <c r="D16" s="644">
        <v>1</v>
      </c>
      <c r="E16" s="643"/>
      <c r="F16" s="645" t="s">
        <v>10534</v>
      </c>
      <c r="G16" s="645" t="s">
        <v>11263</v>
      </c>
      <c r="H16" s="646"/>
      <c r="I16" s="653">
        <f t="shared" si="0"/>
        <v>4</v>
      </c>
      <c r="J16" s="648" t="s">
        <v>10993</v>
      </c>
      <c r="K16" s="643" t="s">
        <v>6476</v>
      </c>
      <c r="L16" s="643" t="s">
        <v>8757</v>
      </c>
      <c r="M16" s="649">
        <v>42072</v>
      </c>
      <c r="N16" s="662">
        <v>75000000</v>
      </c>
      <c r="O16" s="662"/>
      <c r="P16" s="674"/>
      <c r="Q16" s="662"/>
      <c r="R16" s="656" t="s">
        <v>8761</v>
      </c>
      <c r="S16" s="651">
        <v>42321</v>
      </c>
      <c r="T16" s="663">
        <v>69207258</v>
      </c>
      <c r="U16" s="674"/>
      <c r="V16" s="663"/>
      <c r="W16" s="663"/>
      <c r="X16" s="663"/>
      <c r="Y16" s="663"/>
      <c r="Z16" s="652">
        <v>0</v>
      </c>
      <c r="AA16" s="652"/>
      <c r="AB16" s="664"/>
      <c r="AC16" s="663"/>
      <c r="AD16" s="650"/>
      <c r="AE16" s="650"/>
      <c r="AF16" s="650"/>
      <c r="AG16" s="650"/>
      <c r="AH16" s="650"/>
      <c r="AI16" s="650"/>
      <c r="AJ16" s="650"/>
      <c r="AK16" s="650"/>
      <c r="AL16" s="650"/>
      <c r="AM16" s="652">
        <f t="shared" si="1"/>
        <v>0</v>
      </c>
      <c r="AN16" s="513">
        <f t="shared" si="2"/>
        <v>69207258</v>
      </c>
    </row>
    <row r="17" spans="1:40" s="191" customFormat="1" ht="15" customHeight="1" x14ac:dyDescent="0.2">
      <c r="A17" s="643">
        <v>9</v>
      </c>
      <c r="B17" s="643">
        <f>VLOOKUP(BRI!$F$9:$F$108,Ctrl!$B$477:$C$877,2,0)</f>
        <v>16</v>
      </c>
      <c r="C17" s="643">
        <f>VLOOKUP(BRI!$G$9:$G$108,Ctrl!$D$477:$E$877,2,0)</f>
        <v>1</v>
      </c>
      <c r="D17" s="665">
        <v>1</v>
      </c>
      <c r="E17" s="643"/>
      <c r="F17" s="645" t="s">
        <v>10514</v>
      </c>
      <c r="G17" s="645" t="s">
        <v>9911</v>
      </c>
      <c r="H17" s="646"/>
      <c r="I17" s="653">
        <f t="shared" si="0"/>
        <v>1</v>
      </c>
      <c r="J17" s="648" t="s">
        <v>10994</v>
      </c>
      <c r="K17" s="643" t="s">
        <v>6476</v>
      </c>
      <c r="L17" s="643" t="s">
        <v>8760</v>
      </c>
      <c r="M17" s="649">
        <v>41773</v>
      </c>
      <c r="N17" s="662">
        <v>25000000</v>
      </c>
      <c r="O17" s="662"/>
      <c r="P17" s="674"/>
      <c r="Q17" s="662"/>
      <c r="R17" s="656" t="s">
        <v>8762</v>
      </c>
      <c r="S17" s="651">
        <v>42321</v>
      </c>
      <c r="T17" s="663">
        <v>18281000</v>
      </c>
      <c r="U17" s="674"/>
      <c r="V17" s="663"/>
      <c r="W17" s="663"/>
      <c r="X17" s="663"/>
      <c r="Y17" s="663"/>
      <c r="Z17" s="652">
        <v>0</v>
      </c>
      <c r="AA17" s="652"/>
      <c r="AB17" s="664"/>
      <c r="AC17" s="663"/>
      <c r="AD17" s="650"/>
      <c r="AE17" s="650"/>
      <c r="AF17" s="650"/>
      <c r="AG17" s="650"/>
      <c r="AH17" s="650"/>
      <c r="AI17" s="650"/>
      <c r="AJ17" s="650"/>
      <c r="AK17" s="650"/>
      <c r="AL17" s="650"/>
      <c r="AM17" s="652">
        <f t="shared" si="1"/>
        <v>0</v>
      </c>
      <c r="AN17" s="513">
        <f t="shared" si="2"/>
        <v>18281000</v>
      </c>
    </row>
    <row r="18" spans="1:40" s="191" customFormat="1" ht="15" customHeight="1" x14ac:dyDescent="0.2">
      <c r="A18" s="643">
        <v>2</v>
      </c>
      <c r="B18" s="643">
        <f>VLOOKUP(BRI!$F$9:$F$108,Ctrl!$B$477:$C$877,2,0)</f>
        <v>2</v>
      </c>
      <c r="C18" s="643">
        <f>VLOOKUP(BRI!$G$9:$G$108,Ctrl!$D$477:$E$877,2,0)</f>
        <v>7</v>
      </c>
      <c r="D18" s="644">
        <v>1</v>
      </c>
      <c r="E18" s="643"/>
      <c r="F18" s="645" t="s">
        <v>10526</v>
      </c>
      <c r="G18" s="645" t="s">
        <v>11264</v>
      </c>
      <c r="H18" s="646"/>
      <c r="I18" s="653">
        <f t="shared" si="0"/>
        <v>1</v>
      </c>
      <c r="J18" s="648" t="s">
        <v>14723</v>
      </c>
      <c r="K18" s="643" t="s">
        <v>6476</v>
      </c>
      <c r="L18" s="643" t="s">
        <v>9705</v>
      </c>
      <c r="M18" s="649">
        <v>42248</v>
      </c>
      <c r="N18" s="662">
        <v>15000000</v>
      </c>
      <c r="O18" s="662"/>
      <c r="P18" s="674"/>
      <c r="Q18" s="662"/>
      <c r="R18" s="656" t="s">
        <v>9707</v>
      </c>
      <c r="S18" s="651">
        <v>42352</v>
      </c>
      <c r="T18" s="663">
        <v>9094354</v>
      </c>
      <c r="U18" s="674"/>
      <c r="V18" s="663"/>
      <c r="W18" s="663"/>
      <c r="X18" s="663"/>
      <c r="Y18" s="663"/>
      <c r="Z18" s="652">
        <v>0</v>
      </c>
      <c r="AA18" s="652"/>
      <c r="AB18" s="664"/>
      <c r="AC18" s="663"/>
      <c r="AD18" s="650"/>
      <c r="AE18" s="650"/>
      <c r="AF18" s="650"/>
      <c r="AG18" s="650"/>
      <c r="AH18" s="650"/>
      <c r="AI18" s="650"/>
      <c r="AJ18" s="650"/>
      <c r="AK18" s="650"/>
      <c r="AL18" s="650"/>
      <c r="AM18" s="652">
        <f t="shared" si="1"/>
        <v>0</v>
      </c>
      <c r="AN18" s="513">
        <f t="shared" si="2"/>
        <v>9094354</v>
      </c>
    </row>
    <row r="19" spans="1:40" s="191" customFormat="1" ht="15" customHeight="1" x14ac:dyDescent="0.2">
      <c r="A19" s="643">
        <f>A18+1</f>
        <v>3</v>
      </c>
      <c r="B19" s="643">
        <f>VLOOKUP(BRI!$F$9:$F$108,Ctrl!$B$477:$C$877,2,0)</f>
        <v>10</v>
      </c>
      <c r="C19" s="643">
        <f>VLOOKUP(BRI!$G$9:$G$108,Ctrl!$D$477:$E$877,2,0)</f>
        <v>6</v>
      </c>
      <c r="D19" s="644">
        <v>1</v>
      </c>
      <c r="E19" s="643"/>
      <c r="F19" s="645" t="s">
        <v>10534</v>
      </c>
      <c r="G19" s="645" t="s">
        <v>11263</v>
      </c>
      <c r="H19" s="646"/>
      <c r="I19" s="653">
        <f t="shared" si="0"/>
        <v>1</v>
      </c>
      <c r="J19" s="648" t="s">
        <v>9704</v>
      </c>
      <c r="K19" s="643" t="s">
        <v>6476</v>
      </c>
      <c r="L19" s="643" t="s">
        <v>9706</v>
      </c>
      <c r="M19" s="649">
        <v>42020</v>
      </c>
      <c r="N19" s="662">
        <v>75000000</v>
      </c>
      <c r="O19" s="662"/>
      <c r="P19" s="674"/>
      <c r="Q19" s="662"/>
      <c r="R19" s="656" t="s">
        <v>9708</v>
      </c>
      <c r="S19" s="651">
        <v>42352</v>
      </c>
      <c r="T19" s="663">
        <v>71761503</v>
      </c>
      <c r="U19" s="674"/>
      <c r="V19" s="663"/>
      <c r="W19" s="663"/>
      <c r="X19" s="663"/>
      <c r="Y19" s="663"/>
      <c r="Z19" s="652">
        <v>0</v>
      </c>
      <c r="AA19" s="652"/>
      <c r="AB19" s="664"/>
      <c r="AC19" s="663"/>
      <c r="AD19" s="650"/>
      <c r="AE19" s="650"/>
      <c r="AF19" s="650"/>
      <c r="AG19" s="650"/>
      <c r="AH19" s="650"/>
      <c r="AI19" s="650"/>
      <c r="AJ19" s="650"/>
      <c r="AK19" s="650"/>
      <c r="AL19" s="650"/>
      <c r="AM19" s="652">
        <f t="shared" si="1"/>
        <v>0</v>
      </c>
      <c r="AN19" s="513">
        <f t="shared" si="2"/>
        <v>71761503</v>
      </c>
    </row>
    <row r="20" spans="1:40" s="191" customFormat="1" ht="15" customHeight="1" x14ac:dyDescent="0.2">
      <c r="A20" s="643">
        <v>13</v>
      </c>
      <c r="B20" s="643">
        <f>VLOOKUP(BRI!$F$9:$F$108,Ctrl!$B$477:$C$877,2,0)</f>
        <v>10</v>
      </c>
      <c r="C20" s="643">
        <f>VLOOKUP(BRI!$G$9:$G$108,Ctrl!$D$477:$E$877,2,0)</f>
        <v>0</v>
      </c>
      <c r="D20" s="644">
        <v>1</v>
      </c>
      <c r="E20" s="643"/>
      <c r="F20" s="645" t="s">
        <v>10534</v>
      </c>
      <c r="G20" s="666" t="s">
        <v>9810</v>
      </c>
      <c r="H20" s="667"/>
      <c r="I20" s="653">
        <f t="shared" si="0"/>
        <v>1</v>
      </c>
      <c r="J20" s="648" t="s">
        <v>10120</v>
      </c>
      <c r="K20" s="643" t="s">
        <v>6476</v>
      </c>
      <c r="L20" s="643" t="s">
        <v>10121</v>
      </c>
      <c r="M20" s="649">
        <v>42265</v>
      </c>
      <c r="N20" s="662">
        <v>105000000</v>
      </c>
      <c r="O20" s="662"/>
      <c r="P20" s="674"/>
      <c r="Q20" s="662"/>
      <c r="R20" s="656" t="s">
        <v>10122</v>
      </c>
      <c r="S20" s="651">
        <v>42395</v>
      </c>
      <c r="T20" s="663">
        <v>79094379</v>
      </c>
      <c r="U20" s="674"/>
      <c r="V20" s="663"/>
      <c r="W20" s="663"/>
      <c r="X20" s="663"/>
      <c r="Y20" s="663"/>
      <c r="Z20" s="652">
        <v>79094379</v>
      </c>
      <c r="AA20" s="652"/>
      <c r="AB20" s="664"/>
      <c r="AC20" s="663"/>
      <c r="AD20" s="650"/>
      <c r="AE20" s="650"/>
      <c r="AF20" s="650"/>
      <c r="AG20" s="650"/>
      <c r="AH20" s="650"/>
      <c r="AI20" s="650"/>
      <c r="AJ20" s="650"/>
      <c r="AK20" s="650"/>
      <c r="AL20" s="650"/>
      <c r="AM20" s="652">
        <f t="shared" si="1"/>
        <v>79094379</v>
      </c>
      <c r="AN20" s="513">
        <f t="shared" si="2"/>
        <v>0</v>
      </c>
    </row>
    <row r="21" spans="1:40" s="191" customFormat="1" ht="15" customHeight="1" x14ac:dyDescent="0.2">
      <c r="A21" s="643">
        <v>18</v>
      </c>
      <c r="B21" s="643">
        <f>VLOOKUP(BRI!$F$9:$F$108,Ctrl!$B$477:$C$877,2,0)</f>
        <v>5</v>
      </c>
      <c r="C21" s="643">
        <f>VLOOKUP(BRI!$G$9:$G$108,Ctrl!$D$477:$E$877,2,0)</f>
        <v>0</v>
      </c>
      <c r="D21" s="644">
        <v>1</v>
      </c>
      <c r="E21" s="643"/>
      <c r="F21" s="645" t="s">
        <v>10529</v>
      </c>
      <c r="G21" s="645" t="s">
        <v>9774</v>
      </c>
      <c r="H21" s="646"/>
      <c r="I21" s="653">
        <f t="shared" si="0"/>
        <v>1</v>
      </c>
      <c r="J21" s="648" t="s">
        <v>10487</v>
      </c>
      <c r="K21" s="643" t="s">
        <v>6476</v>
      </c>
      <c r="L21" s="643" t="s">
        <v>10489</v>
      </c>
      <c r="M21" s="649">
        <v>42089</v>
      </c>
      <c r="N21" s="662">
        <v>58000000</v>
      </c>
      <c r="O21" s="662"/>
      <c r="P21" s="674"/>
      <c r="Q21" s="662"/>
      <c r="R21" s="656" t="s">
        <v>10491</v>
      </c>
      <c r="S21" s="651">
        <v>42510</v>
      </c>
      <c r="T21" s="663">
        <v>57909104</v>
      </c>
      <c r="U21" s="674"/>
      <c r="V21" s="663"/>
      <c r="W21" s="663"/>
      <c r="X21" s="663"/>
      <c r="Y21" s="663"/>
      <c r="Z21" s="652">
        <v>0</v>
      </c>
      <c r="AA21" s="652"/>
      <c r="AB21" s="664"/>
      <c r="AC21" s="663"/>
      <c r="AD21" s="650"/>
      <c r="AE21" s="650"/>
      <c r="AF21" s="650"/>
      <c r="AG21" s="650"/>
      <c r="AH21" s="650"/>
      <c r="AI21" s="650"/>
      <c r="AJ21" s="650"/>
      <c r="AK21" s="650"/>
      <c r="AL21" s="650"/>
      <c r="AM21" s="652">
        <f>SUM(Z21:AL21)</f>
        <v>0</v>
      </c>
      <c r="AN21" s="513">
        <f>IF((T21-AM21)&lt;0,ABS(0),(T21-AM21))</f>
        <v>57909104</v>
      </c>
    </row>
    <row r="22" spans="1:40" s="191" customFormat="1" ht="15" customHeight="1" x14ac:dyDescent="0.2">
      <c r="A22" s="643">
        <v>19</v>
      </c>
      <c r="B22" s="643">
        <f>VLOOKUP(BRI!$F$9:$F$108,Ctrl!$B$477:$C$877,2,0)</f>
        <v>5</v>
      </c>
      <c r="C22" s="643">
        <f>VLOOKUP(BRI!$G$9:$G$108,Ctrl!$D$477:$E$877,2,0)</f>
        <v>0</v>
      </c>
      <c r="D22" s="644">
        <v>1</v>
      </c>
      <c r="E22" s="643"/>
      <c r="F22" s="645" t="s">
        <v>10529</v>
      </c>
      <c r="G22" s="645" t="s">
        <v>9774</v>
      </c>
      <c r="H22" s="646"/>
      <c r="I22" s="653">
        <f t="shared" si="0"/>
        <v>2</v>
      </c>
      <c r="J22" s="648" t="s">
        <v>10488</v>
      </c>
      <c r="K22" s="643" t="s">
        <v>6476</v>
      </c>
      <c r="L22" s="643" t="s">
        <v>10490</v>
      </c>
      <c r="M22" s="649">
        <v>41955</v>
      </c>
      <c r="N22" s="662">
        <v>55000000</v>
      </c>
      <c r="O22" s="662"/>
      <c r="P22" s="674"/>
      <c r="Q22" s="662"/>
      <c r="R22" s="656" t="s">
        <v>10491</v>
      </c>
      <c r="S22" s="651">
        <v>42510</v>
      </c>
      <c r="T22" s="663">
        <v>53937650</v>
      </c>
      <c r="U22" s="674"/>
      <c r="V22" s="663"/>
      <c r="W22" s="663"/>
      <c r="X22" s="663"/>
      <c r="Y22" s="663"/>
      <c r="Z22" s="652">
        <v>0</v>
      </c>
      <c r="AA22" s="652"/>
      <c r="AB22" s="664"/>
      <c r="AC22" s="663"/>
      <c r="AD22" s="650"/>
      <c r="AE22" s="650"/>
      <c r="AF22" s="650"/>
      <c r="AG22" s="650"/>
      <c r="AH22" s="650"/>
      <c r="AI22" s="650"/>
      <c r="AJ22" s="650"/>
      <c r="AK22" s="650"/>
      <c r="AL22" s="650"/>
      <c r="AM22" s="652">
        <f>SUM(Z22:AL22)</f>
        <v>0</v>
      </c>
      <c r="AN22" s="513">
        <f>IF((T22-AM22)&lt;0,ABS(0),(T22-AM22))</f>
        <v>53937650</v>
      </c>
    </row>
    <row r="23" spans="1:40" s="191" customFormat="1" ht="15" customHeight="1" x14ac:dyDescent="0.2">
      <c r="A23" s="643">
        <v>19</v>
      </c>
      <c r="B23" s="643" t="e">
        <f>VLOOKUP(BRI!$F$9:$F$108,Ctrl!$B$477:$C$877,2,0)</f>
        <v>#N/A</v>
      </c>
      <c r="C23" s="643" t="e">
        <f>VLOOKUP(BRI!$G$9:$G$108,Ctrl!$D$477:$E$877,2,0)</f>
        <v>#N/A</v>
      </c>
      <c r="D23" s="665">
        <v>1</v>
      </c>
      <c r="E23" s="643"/>
      <c r="F23" s="645" t="s">
        <v>7655</v>
      </c>
      <c r="G23" s="645" t="s">
        <v>7406</v>
      </c>
      <c r="H23" s="646"/>
      <c r="I23" s="653">
        <f t="shared" si="0"/>
        <v>1</v>
      </c>
      <c r="J23" s="648" t="s">
        <v>857</v>
      </c>
      <c r="K23" s="643" t="s">
        <v>6477</v>
      </c>
      <c r="L23" s="643" t="s">
        <v>11547</v>
      </c>
      <c r="M23" s="649">
        <v>42114</v>
      </c>
      <c r="N23" s="662">
        <v>25000000</v>
      </c>
      <c r="O23" s="662"/>
      <c r="P23" s="674"/>
      <c r="Q23" s="662"/>
      <c r="R23" s="656" t="s">
        <v>11553</v>
      </c>
      <c r="S23" s="651">
        <v>42613</v>
      </c>
      <c r="T23" s="663">
        <v>15368259.9</v>
      </c>
      <c r="U23" s="674"/>
      <c r="V23" s="663"/>
      <c r="W23" s="663"/>
      <c r="X23" s="663"/>
      <c r="Y23" s="663"/>
      <c r="Z23" s="652">
        <v>0</v>
      </c>
      <c r="AA23" s="652"/>
      <c r="AB23" s="664"/>
      <c r="AC23" s="663"/>
      <c r="AD23" s="650"/>
      <c r="AE23" s="650"/>
      <c r="AF23" s="650"/>
      <c r="AG23" s="650"/>
      <c r="AH23" s="650"/>
      <c r="AI23" s="650"/>
      <c r="AJ23" s="650"/>
      <c r="AK23" s="650"/>
      <c r="AL23" s="650"/>
      <c r="AM23" s="652">
        <f t="shared" ref="AM23:AM33" si="3">SUM(Z23:AL23)</f>
        <v>0</v>
      </c>
      <c r="AN23" s="513">
        <f t="shared" ref="AN23:AN33" si="4">IF((T23-AM23)&lt;0,ABS(0),(T23-AM23))</f>
        <v>15368259.9</v>
      </c>
    </row>
    <row r="24" spans="1:40" s="191" customFormat="1" ht="15" customHeight="1" x14ac:dyDescent="0.2">
      <c r="A24" s="643">
        <v>19</v>
      </c>
      <c r="B24" s="643" t="e">
        <f>VLOOKUP(BRI!$F$9:$F$108,Ctrl!$B$477:$C$877,2,0)</f>
        <v>#N/A</v>
      </c>
      <c r="C24" s="643" t="e">
        <f>VLOOKUP(BRI!$G$9:$G$108,Ctrl!$D$477:$E$877,2,0)</f>
        <v>#N/A</v>
      </c>
      <c r="D24" s="665">
        <v>1</v>
      </c>
      <c r="E24" s="643"/>
      <c r="F24" s="645" t="s">
        <v>7655</v>
      </c>
      <c r="G24" s="645" t="s">
        <v>7406</v>
      </c>
      <c r="H24" s="646" t="s">
        <v>11810</v>
      </c>
      <c r="I24" s="653">
        <f t="shared" si="0"/>
        <v>2</v>
      </c>
      <c r="J24" s="648" t="s">
        <v>1955</v>
      </c>
      <c r="K24" s="643" t="s">
        <v>6477</v>
      </c>
      <c r="L24" s="643" t="s">
        <v>11548</v>
      </c>
      <c r="M24" s="649">
        <v>42114</v>
      </c>
      <c r="N24" s="662">
        <v>2000000</v>
      </c>
      <c r="O24" s="662"/>
      <c r="P24" s="674"/>
      <c r="Q24" s="662"/>
      <c r="R24" s="656" t="s">
        <v>11553</v>
      </c>
      <c r="S24" s="651">
        <v>42613</v>
      </c>
      <c r="T24" s="663">
        <v>1032319.4</v>
      </c>
      <c r="U24" s="674"/>
      <c r="V24" s="663"/>
      <c r="W24" s="663"/>
      <c r="X24" s="663"/>
      <c r="Y24" s="663"/>
      <c r="Z24" s="652">
        <v>0</v>
      </c>
      <c r="AA24" s="652"/>
      <c r="AB24" s="664"/>
      <c r="AC24" s="663"/>
      <c r="AD24" s="650"/>
      <c r="AE24" s="650"/>
      <c r="AF24" s="650"/>
      <c r="AG24" s="650"/>
      <c r="AH24" s="650"/>
      <c r="AI24" s="650"/>
      <c r="AJ24" s="650"/>
      <c r="AK24" s="650"/>
      <c r="AL24" s="650"/>
      <c r="AM24" s="652">
        <f t="shared" si="3"/>
        <v>0</v>
      </c>
      <c r="AN24" s="513">
        <f t="shared" si="4"/>
        <v>1032319.4</v>
      </c>
    </row>
    <row r="25" spans="1:40" s="191" customFormat="1" ht="15" customHeight="1" x14ac:dyDescent="0.2">
      <c r="A25" s="643">
        <v>19</v>
      </c>
      <c r="B25" s="643" t="e">
        <f>VLOOKUP(BRI!$F$9:$F$108,Ctrl!$B$477:$C$877,2,0)</f>
        <v>#N/A</v>
      </c>
      <c r="C25" s="643" t="e">
        <f>VLOOKUP(BRI!$G$9:$G$108,Ctrl!$D$477:$E$877,2,0)</f>
        <v>#N/A</v>
      </c>
      <c r="D25" s="665">
        <v>1</v>
      </c>
      <c r="E25" s="643"/>
      <c r="F25" s="645" t="s">
        <v>7655</v>
      </c>
      <c r="G25" s="645" t="s">
        <v>7406</v>
      </c>
      <c r="H25" s="646" t="s">
        <v>11809</v>
      </c>
      <c r="I25" s="653">
        <f t="shared" si="0"/>
        <v>3</v>
      </c>
      <c r="J25" s="648" t="s">
        <v>3071</v>
      </c>
      <c r="K25" s="643" t="s">
        <v>6477</v>
      </c>
      <c r="L25" s="643" t="s">
        <v>11549</v>
      </c>
      <c r="M25" s="649">
        <v>42142</v>
      </c>
      <c r="N25" s="662">
        <v>10000000</v>
      </c>
      <c r="O25" s="662"/>
      <c r="P25" s="674"/>
      <c r="Q25" s="662"/>
      <c r="R25" s="656" t="s">
        <v>11553</v>
      </c>
      <c r="S25" s="651">
        <v>42613</v>
      </c>
      <c r="T25" s="663">
        <v>6594898.7999999998</v>
      </c>
      <c r="U25" s="674"/>
      <c r="V25" s="663"/>
      <c r="W25" s="663"/>
      <c r="X25" s="663"/>
      <c r="Y25" s="663"/>
      <c r="Z25" s="652">
        <v>0</v>
      </c>
      <c r="AA25" s="652"/>
      <c r="AB25" s="664"/>
      <c r="AC25" s="663"/>
      <c r="AD25" s="650"/>
      <c r="AE25" s="650"/>
      <c r="AF25" s="650"/>
      <c r="AG25" s="650"/>
      <c r="AH25" s="650"/>
      <c r="AI25" s="650"/>
      <c r="AJ25" s="650"/>
      <c r="AK25" s="650"/>
      <c r="AL25" s="650"/>
      <c r="AM25" s="652">
        <f t="shared" si="3"/>
        <v>0</v>
      </c>
      <c r="AN25" s="513">
        <f t="shared" si="4"/>
        <v>6594898.7999999998</v>
      </c>
    </row>
    <row r="26" spans="1:40" s="191" customFormat="1" ht="15" customHeight="1" x14ac:dyDescent="0.2">
      <c r="A26" s="643">
        <v>19</v>
      </c>
      <c r="B26" s="643" t="e">
        <f>VLOOKUP(BRI!$F$9:$F$108,Ctrl!$B$477:$C$877,2,0)</f>
        <v>#N/A</v>
      </c>
      <c r="C26" s="643" t="e">
        <f>VLOOKUP(BRI!$G$9:$G$108,Ctrl!$D$477:$E$877,2,0)</f>
        <v>#N/A</v>
      </c>
      <c r="D26" s="665">
        <v>1</v>
      </c>
      <c r="E26" s="643"/>
      <c r="F26" s="645" t="s">
        <v>7655</v>
      </c>
      <c r="G26" s="645" t="s">
        <v>7406</v>
      </c>
      <c r="H26" s="646">
        <v>417901005745109</v>
      </c>
      <c r="I26" s="653">
        <f t="shared" si="0"/>
        <v>4</v>
      </c>
      <c r="J26" s="648" t="s">
        <v>11542</v>
      </c>
      <c r="K26" s="643" t="s">
        <v>6477</v>
      </c>
      <c r="L26" s="643" t="s">
        <v>11550</v>
      </c>
      <c r="M26" s="649">
        <v>42198</v>
      </c>
      <c r="N26" s="662">
        <v>10000000</v>
      </c>
      <c r="O26" s="662"/>
      <c r="P26" s="674"/>
      <c r="Q26" s="662"/>
      <c r="R26" s="656" t="s">
        <v>11553</v>
      </c>
      <c r="S26" s="651">
        <v>42613</v>
      </c>
      <c r="T26" s="663">
        <v>6493547.2000000002</v>
      </c>
      <c r="U26" s="674"/>
      <c r="V26" s="663"/>
      <c r="W26" s="663"/>
      <c r="X26" s="663"/>
      <c r="Y26" s="663"/>
      <c r="Z26" s="652">
        <v>0</v>
      </c>
      <c r="AA26" s="652"/>
      <c r="AB26" s="664"/>
      <c r="AC26" s="663"/>
      <c r="AD26" s="650"/>
      <c r="AE26" s="650"/>
      <c r="AF26" s="650"/>
      <c r="AG26" s="650"/>
      <c r="AH26" s="650"/>
      <c r="AI26" s="650"/>
      <c r="AJ26" s="650"/>
      <c r="AK26" s="650"/>
      <c r="AL26" s="650"/>
      <c r="AM26" s="652">
        <f t="shared" si="3"/>
        <v>0</v>
      </c>
      <c r="AN26" s="513">
        <f t="shared" si="4"/>
        <v>6493547.2000000002</v>
      </c>
    </row>
    <row r="27" spans="1:40" s="191" customFormat="1" ht="15" customHeight="1" x14ac:dyDescent="0.2">
      <c r="A27" s="643">
        <v>19</v>
      </c>
      <c r="B27" s="643" t="e">
        <f>VLOOKUP(BRI!$F$9:$F$108,Ctrl!$B$477:$C$877,2,0)</f>
        <v>#N/A</v>
      </c>
      <c r="C27" s="643" t="e">
        <f>VLOOKUP(BRI!$G$9:$G$108,Ctrl!$D$477:$E$877,2,0)</f>
        <v>#N/A</v>
      </c>
      <c r="D27" s="665">
        <v>1</v>
      </c>
      <c r="E27" s="643"/>
      <c r="F27" s="645" t="s">
        <v>7655</v>
      </c>
      <c r="G27" s="645" t="s">
        <v>7406</v>
      </c>
      <c r="H27" s="646">
        <v>417901005513104</v>
      </c>
      <c r="I27" s="653">
        <f t="shared" si="0"/>
        <v>5</v>
      </c>
      <c r="J27" s="648" t="s">
        <v>3466</v>
      </c>
      <c r="K27" s="643" t="s">
        <v>6477</v>
      </c>
      <c r="L27" s="643" t="s">
        <v>11551</v>
      </c>
      <c r="M27" s="649">
        <v>42265</v>
      </c>
      <c r="N27" s="662">
        <v>6000000</v>
      </c>
      <c r="O27" s="662"/>
      <c r="P27" s="674"/>
      <c r="Q27" s="662"/>
      <c r="R27" s="656" t="s">
        <v>11553</v>
      </c>
      <c r="S27" s="651">
        <v>42613</v>
      </c>
      <c r="T27" s="663">
        <v>3138122.4</v>
      </c>
      <c r="U27" s="674"/>
      <c r="V27" s="663"/>
      <c r="W27" s="663"/>
      <c r="X27" s="663"/>
      <c r="Y27" s="663"/>
      <c r="Z27" s="652">
        <v>0</v>
      </c>
      <c r="AA27" s="652"/>
      <c r="AB27" s="664"/>
      <c r="AC27" s="663"/>
      <c r="AD27" s="650"/>
      <c r="AE27" s="650"/>
      <c r="AF27" s="650"/>
      <c r="AG27" s="650"/>
      <c r="AH27" s="650"/>
      <c r="AI27" s="650"/>
      <c r="AJ27" s="650"/>
      <c r="AK27" s="650"/>
      <c r="AL27" s="650"/>
      <c r="AM27" s="652">
        <f t="shared" si="3"/>
        <v>0</v>
      </c>
      <c r="AN27" s="513">
        <f t="shared" si="4"/>
        <v>3138122.4</v>
      </c>
    </row>
    <row r="28" spans="1:40" s="191" customFormat="1" ht="15" customHeight="1" x14ac:dyDescent="0.2">
      <c r="A28" s="643">
        <v>19</v>
      </c>
      <c r="B28" s="643" t="e">
        <f>VLOOKUP(BRI!$F$9:$F$108,Ctrl!$B$477:$C$877,2,0)</f>
        <v>#N/A</v>
      </c>
      <c r="C28" s="643" t="e">
        <f>VLOOKUP(BRI!$G$9:$G$108,Ctrl!$D$477:$E$877,2,0)</f>
        <v>#N/A</v>
      </c>
      <c r="D28" s="665">
        <v>1</v>
      </c>
      <c r="E28" s="643"/>
      <c r="F28" s="645" t="s">
        <v>7655</v>
      </c>
      <c r="G28" s="645" t="s">
        <v>7406</v>
      </c>
      <c r="H28" s="646">
        <v>417901005432104</v>
      </c>
      <c r="I28" s="653">
        <f t="shared" si="0"/>
        <v>6</v>
      </c>
      <c r="J28" s="648" t="s">
        <v>4541</v>
      </c>
      <c r="K28" s="643" t="s">
        <v>6477</v>
      </c>
      <c r="L28" s="643" t="s">
        <v>11549</v>
      </c>
      <c r="M28" s="649">
        <v>42142</v>
      </c>
      <c r="N28" s="662">
        <v>3000000</v>
      </c>
      <c r="O28" s="662"/>
      <c r="P28" s="674"/>
      <c r="Q28" s="662"/>
      <c r="R28" s="656" t="s">
        <v>11553</v>
      </c>
      <c r="S28" s="651">
        <v>42613</v>
      </c>
      <c r="T28" s="663">
        <v>1536838.8</v>
      </c>
      <c r="U28" s="674"/>
      <c r="V28" s="663"/>
      <c r="W28" s="663"/>
      <c r="X28" s="663"/>
      <c r="Y28" s="663"/>
      <c r="Z28" s="652">
        <v>0</v>
      </c>
      <c r="AA28" s="652"/>
      <c r="AB28" s="664"/>
      <c r="AC28" s="663"/>
      <c r="AD28" s="650"/>
      <c r="AE28" s="650"/>
      <c r="AF28" s="650"/>
      <c r="AG28" s="650"/>
      <c r="AH28" s="650"/>
      <c r="AI28" s="650"/>
      <c r="AJ28" s="650"/>
      <c r="AK28" s="650"/>
      <c r="AL28" s="650"/>
      <c r="AM28" s="652">
        <f t="shared" si="3"/>
        <v>0</v>
      </c>
      <c r="AN28" s="513">
        <f t="shared" si="4"/>
        <v>1536838.8</v>
      </c>
    </row>
    <row r="29" spans="1:40" s="191" customFormat="1" ht="15" customHeight="1" x14ac:dyDescent="0.2">
      <c r="A29" s="643">
        <v>19</v>
      </c>
      <c r="B29" s="643" t="e">
        <f>VLOOKUP(BRI!$F$9:$F$108,Ctrl!$B$477:$C$877,2,0)</f>
        <v>#N/A</v>
      </c>
      <c r="C29" s="643" t="e">
        <f>VLOOKUP(BRI!$G$9:$G$108,Ctrl!$D$477:$E$877,2,0)</f>
        <v>#N/A</v>
      </c>
      <c r="D29" s="665">
        <v>1</v>
      </c>
      <c r="E29" s="643"/>
      <c r="F29" s="645" t="s">
        <v>7655</v>
      </c>
      <c r="G29" s="645" t="s">
        <v>7406</v>
      </c>
      <c r="H29" s="646" t="s">
        <v>11811</v>
      </c>
      <c r="I29" s="653">
        <f t="shared" si="0"/>
        <v>7</v>
      </c>
      <c r="J29" s="648" t="s">
        <v>867</v>
      </c>
      <c r="K29" s="643" t="s">
        <v>6477</v>
      </c>
      <c r="L29" s="643" t="s">
        <v>11552</v>
      </c>
      <c r="M29" s="649">
        <v>42170</v>
      </c>
      <c r="N29" s="662">
        <v>3000000</v>
      </c>
      <c r="O29" s="662"/>
      <c r="P29" s="674"/>
      <c r="Q29" s="662"/>
      <c r="R29" s="656" t="s">
        <v>11553</v>
      </c>
      <c r="S29" s="651">
        <v>42613</v>
      </c>
      <c r="T29" s="663">
        <v>1521377.9</v>
      </c>
      <c r="U29" s="674"/>
      <c r="V29" s="663"/>
      <c r="W29" s="663"/>
      <c r="X29" s="663"/>
      <c r="Y29" s="663"/>
      <c r="Z29" s="652">
        <v>0</v>
      </c>
      <c r="AA29" s="652"/>
      <c r="AB29" s="664"/>
      <c r="AC29" s="663"/>
      <c r="AD29" s="650"/>
      <c r="AE29" s="650"/>
      <c r="AF29" s="650"/>
      <c r="AG29" s="650"/>
      <c r="AH29" s="650"/>
      <c r="AI29" s="650"/>
      <c r="AJ29" s="650"/>
      <c r="AK29" s="650"/>
      <c r="AL29" s="650"/>
      <c r="AM29" s="652">
        <f t="shared" si="3"/>
        <v>0</v>
      </c>
      <c r="AN29" s="513">
        <f t="shared" si="4"/>
        <v>1521377.9</v>
      </c>
    </row>
    <row r="30" spans="1:40" s="191" customFormat="1" ht="15" customHeight="1" x14ac:dyDescent="0.2">
      <c r="A30" s="643">
        <v>19</v>
      </c>
      <c r="B30" s="643" t="e">
        <f>VLOOKUP(BRI!$F$9:$F$108,Ctrl!$B$477:$C$877,2,0)</f>
        <v>#N/A</v>
      </c>
      <c r="C30" s="643" t="e">
        <f>VLOOKUP(BRI!$G$9:$G$108,Ctrl!$D$477:$E$877,2,0)</f>
        <v>#N/A</v>
      </c>
      <c r="D30" s="665">
        <v>1</v>
      </c>
      <c r="E30" s="643"/>
      <c r="F30" s="645" t="s">
        <v>7655</v>
      </c>
      <c r="G30" s="645" t="s">
        <v>7406</v>
      </c>
      <c r="H30" s="646" t="s">
        <v>11812</v>
      </c>
      <c r="I30" s="653">
        <f t="shared" si="0"/>
        <v>8</v>
      </c>
      <c r="J30" s="648" t="s">
        <v>11543</v>
      </c>
      <c r="K30" s="643" t="s">
        <v>6477</v>
      </c>
      <c r="L30" s="643" t="s">
        <v>11552</v>
      </c>
      <c r="M30" s="649">
        <v>42170</v>
      </c>
      <c r="N30" s="662">
        <v>3000000</v>
      </c>
      <c r="O30" s="662"/>
      <c r="P30" s="674"/>
      <c r="Q30" s="662"/>
      <c r="R30" s="656" t="s">
        <v>11553</v>
      </c>
      <c r="S30" s="651">
        <v>42613</v>
      </c>
      <c r="T30" s="663">
        <v>1527287.3</v>
      </c>
      <c r="U30" s="674"/>
      <c r="V30" s="663"/>
      <c r="W30" s="663"/>
      <c r="X30" s="663"/>
      <c r="Y30" s="663"/>
      <c r="Z30" s="652">
        <v>0</v>
      </c>
      <c r="AA30" s="652"/>
      <c r="AB30" s="664"/>
      <c r="AC30" s="663"/>
      <c r="AD30" s="650"/>
      <c r="AE30" s="650"/>
      <c r="AF30" s="650"/>
      <c r="AG30" s="650"/>
      <c r="AH30" s="650"/>
      <c r="AI30" s="650"/>
      <c r="AJ30" s="650"/>
      <c r="AK30" s="650"/>
      <c r="AL30" s="650"/>
      <c r="AM30" s="652">
        <f t="shared" si="3"/>
        <v>0</v>
      </c>
      <c r="AN30" s="513">
        <f t="shared" si="4"/>
        <v>1527287.3</v>
      </c>
    </row>
    <row r="31" spans="1:40" s="191" customFormat="1" ht="15" customHeight="1" x14ac:dyDescent="0.2">
      <c r="A31" s="643">
        <v>19</v>
      </c>
      <c r="B31" s="643" t="e">
        <f>VLOOKUP(BRI!$F$9:$F$108,Ctrl!$B$477:$C$877,2,0)</f>
        <v>#N/A</v>
      </c>
      <c r="C31" s="643" t="e">
        <f>VLOOKUP(BRI!$G$9:$G$108,Ctrl!$D$477:$E$877,2,0)</f>
        <v>#N/A</v>
      </c>
      <c r="D31" s="665">
        <v>1</v>
      </c>
      <c r="E31" s="643"/>
      <c r="F31" s="645" t="s">
        <v>7655</v>
      </c>
      <c r="G31" s="645" t="s">
        <v>7406</v>
      </c>
      <c r="H31" s="646" t="s">
        <v>11814</v>
      </c>
      <c r="I31" s="653">
        <f t="shared" si="0"/>
        <v>9</v>
      </c>
      <c r="J31" s="648" t="s">
        <v>11544</v>
      </c>
      <c r="K31" s="643" t="s">
        <v>6477</v>
      </c>
      <c r="L31" s="643" t="s">
        <v>11552</v>
      </c>
      <c r="M31" s="649">
        <v>42170</v>
      </c>
      <c r="N31" s="662">
        <v>2000000</v>
      </c>
      <c r="O31" s="662"/>
      <c r="P31" s="674"/>
      <c r="Q31" s="662"/>
      <c r="R31" s="656" t="s">
        <v>11553</v>
      </c>
      <c r="S31" s="651">
        <v>42613</v>
      </c>
      <c r="T31" s="663">
        <v>1023351.7</v>
      </c>
      <c r="U31" s="674"/>
      <c r="V31" s="663"/>
      <c r="W31" s="663"/>
      <c r="X31" s="663"/>
      <c r="Y31" s="663"/>
      <c r="Z31" s="652">
        <v>0</v>
      </c>
      <c r="AA31" s="652"/>
      <c r="AB31" s="664"/>
      <c r="AC31" s="663"/>
      <c r="AD31" s="650"/>
      <c r="AE31" s="650"/>
      <c r="AF31" s="650"/>
      <c r="AG31" s="650"/>
      <c r="AH31" s="650"/>
      <c r="AI31" s="650"/>
      <c r="AJ31" s="650"/>
      <c r="AK31" s="650"/>
      <c r="AL31" s="650"/>
      <c r="AM31" s="652">
        <f t="shared" si="3"/>
        <v>0</v>
      </c>
      <c r="AN31" s="513">
        <f t="shared" si="4"/>
        <v>1023351.7</v>
      </c>
    </row>
    <row r="32" spans="1:40" s="191" customFormat="1" ht="15" customHeight="1" x14ac:dyDescent="0.2">
      <c r="A32" s="643">
        <v>19</v>
      </c>
      <c r="B32" s="643" t="e">
        <f>VLOOKUP(BRI!$F$9:$F$108,Ctrl!$B$477:$C$877,2,0)</f>
        <v>#N/A</v>
      </c>
      <c r="C32" s="643" t="e">
        <f>VLOOKUP(BRI!$G$9:$G$108,Ctrl!$D$477:$E$877,2,0)</f>
        <v>#N/A</v>
      </c>
      <c r="D32" s="665">
        <v>1</v>
      </c>
      <c r="E32" s="643"/>
      <c r="F32" s="645" t="s">
        <v>7655</v>
      </c>
      <c r="G32" s="645" t="s">
        <v>7406</v>
      </c>
      <c r="H32" s="646" t="s">
        <v>11813</v>
      </c>
      <c r="I32" s="653">
        <f t="shared" si="0"/>
        <v>10</v>
      </c>
      <c r="J32" s="648" t="s">
        <v>11545</v>
      </c>
      <c r="K32" s="643" t="s">
        <v>6477</v>
      </c>
      <c r="L32" s="643" t="s">
        <v>11550</v>
      </c>
      <c r="M32" s="649">
        <v>42198</v>
      </c>
      <c r="N32" s="662">
        <v>8000000</v>
      </c>
      <c r="O32" s="662"/>
      <c r="P32" s="674"/>
      <c r="Q32" s="662"/>
      <c r="R32" s="656" t="s">
        <v>11553</v>
      </c>
      <c r="S32" s="651">
        <v>42613</v>
      </c>
      <c r="T32" s="663">
        <v>5259499</v>
      </c>
      <c r="U32" s="674"/>
      <c r="V32" s="663"/>
      <c r="W32" s="663"/>
      <c r="X32" s="663"/>
      <c r="Y32" s="663"/>
      <c r="Z32" s="652">
        <v>0</v>
      </c>
      <c r="AA32" s="652"/>
      <c r="AB32" s="664"/>
      <c r="AC32" s="663"/>
      <c r="AD32" s="650"/>
      <c r="AE32" s="650"/>
      <c r="AF32" s="650"/>
      <c r="AG32" s="650"/>
      <c r="AH32" s="650"/>
      <c r="AI32" s="650"/>
      <c r="AJ32" s="650"/>
      <c r="AK32" s="650"/>
      <c r="AL32" s="650"/>
      <c r="AM32" s="652">
        <f t="shared" si="3"/>
        <v>0</v>
      </c>
      <c r="AN32" s="513">
        <f t="shared" si="4"/>
        <v>5259499</v>
      </c>
    </row>
    <row r="33" spans="1:40" s="191" customFormat="1" ht="15" customHeight="1" x14ac:dyDescent="0.2">
      <c r="A33" s="643">
        <v>19</v>
      </c>
      <c r="B33" s="643" t="e">
        <f>VLOOKUP(BRI!$F$9:$F$108,Ctrl!$B$477:$C$877,2,0)</f>
        <v>#N/A</v>
      </c>
      <c r="C33" s="643" t="e">
        <f>VLOOKUP(BRI!$G$9:$G$108,Ctrl!$D$477:$E$877,2,0)</f>
        <v>#N/A</v>
      </c>
      <c r="D33" s="665">
        <v>1</v>
      </c>
      <c r="E33" s="643"/>
      <c r="F33" s="645" t="s">
        <v>10351</v>
      </c>
      <c r="G33" s="645" t="s">
        <v>6222</v>
      </c>
      <c r="H33" s="646"/>
      <c r="I33" s="653">
        <f t="shared" si="0"/>
        <v>1</v>
      </c>
      <c r="J33" s="648" t="s">
        <v>11546</v>
      </c>
      <c r="K33" s="643" t="s">
        <v>6476</v>
      </c>
      <c r="L33" s="643" t="s">
        <v>10489</v>
      </c>
      <c r="M33" s="649">
        <v>42089</v>
      </c>
      <c r="N33" s="662">
        <v>210000000</v>
      </c>
      <c r="O33" s="662"/>
      <c r="P33" s="674"/>
      <c r="Q33" s="662"/>
      <c r="R33" s="656" t="s">
        <v>11554</v>
      </c>
      <c r="S33" s="651">
        <v>42584</v>
      </c>
      <c r="T33" s="663">
        <v>205456551</v>
      </c>
      <c r="U33" s="674"/>
      <c r="V33" s="663"/>
      <c r="W33" s="663"/>
      <c r="X33" s="663"/>
      <c r="Y33" s="663"/>
      <c r="Z33" s="652">
        <v>0</v>
      </c>
      <c r="AA33" s="652"/>
      <c r="AB33" s="664"/>
      <c r="AC33" s="663"/>
      <c r="AD33" s="650"/>
      <c r="AE33" s="650"/>
      <c r="AF33" s="650"/>
      <c r="AG33" s="650"/>
      <c r="AH33" s="650"/>
      <c r="AI33" s="650"/>
      <c r="AJ33" s="650"/>
      <c r="AK33" s="650"/>
      <c r="AL33" s="650"/>
      <c r="AM33" s="652">
        <f t="shared" si="3"/>
        <v>0</v>
      </c>
      <c r="AN33" s="513">
        <f t="shared" si="4"/>
        <v>205456551</v>
      </c>
    </row>
    <row r="34" spans="1:40" s="191" customFormat="1" ht="15" customHeight="1" x14ac:dyDescent="0.2">
      <c r="A34" s="643"/>
      <c r="B34" s="643"/>
      <c r="C34" s="643"/>
      <c r="D34" s="665"/>
      <c r="E34" s="643"/>
      <c r="F34" s="645" t="s">
        <v>12115</v>
      </c>
      <c r="G34" s="645" t="s">
        <v>12116</v>
      </c>
      <c r="H34" s="646"/>
      <c r="I34" s="653">
        <f t="shared" si="0"/>
        <v>1</v>
      </c>
      <c r="J34" s="648" t="s">
        <v>1522</v>
      </c>
      <c r="K34" s="643" t="s">
        <v>6476</v>
      </c>
      <c r="L34" s="643" t="s">
        <v>8487</v>
      </c>
      <c r="M34" s="649">
        <v>42247</v>
      </c>
      <c r="N34" s="662">
        <v>90000000</v>
      </c>
      <c r="O34" s="662"/>
      <c r="P34" s="674"/>
      <c r="Q34" s="662"/>
      <c r="R34" s="656" t="s">
        <v>12117</v>
      </c>
      <c r="S34" s="651">
        <v>42640</v>
      </c>
      <c r="T34" s="663">
        <v>62595806</v>
      </c>
      <c r="U34" s="674"/>
      <c r="V34" s="663"/>
      <c r="W34" s="663"/>
      <c r="X34" s="663"/>
      <c r="Y34" s="663"/>
      <c r="Z34" s="652">
        <v>0</v>
      </c>
      <c r="AA34" s="652"/>
      <c r="AB34" s="664"/>
      <c r="AC34" s="663"/>
      <c r="AD34" s="650"/>
      <c r="AE34" s="650"/>
      <c r="AF34" s="650"/>
      <c r="AG34" s="650"/>
      <c r="AH34" s="650"/>
      <c r="AI34" s="650"/>
      <c r="AJ34" s="650"/>
      <c r="AK34" s="650"/>
      <c r="AL34" s="650"/>
      <c r="AM34" s="652">
        <f t="shared" ref="AM34" si="5">SUM(Z34:AL34)</f>
        <v>0</v>
      </c>
      <c r="AN34" s="513">
        <f t="shared" ref="AN34" si="6">IF((T34-AM34)&lt;0,ABS(0),(T34-AM34))</f>
        <v>62595806</v>
      </c>
    </row>
    <row r="35" spans="1:40" s="191" customFormat="1" ht="15" customHeight="1" x14ac:dyDescent="0.2">
      <c r="A35" s="643"/>
      <c r="B35" s="643"/>
      <c r="C35" s="643"/>
      <c r="D35" s="665"/>
      <c r="E35" s="643"/>
      <c r="F35" s="645" t="s">
        <v>10514</v>
      </c>
      <c r="G35" s="645" t="s">
        <v>6567</v>
      </c>
      <c r="H35" s="646">
        <v>411501009447107</v>
      </c>
      <c r="I35" s="653">
        <f t="shared" si="0"/>
        <v>1</v>
      </c>
      <c r="J35" s="648" t="s">
        <v>12212</v>
      </c>
      <c r="K35" s="643" t="s">
        <v>6477</v>
      </c>
      <c r="L35" s="643" t="s">
        <v>12444</v>
      </c>
      <c r="M35" s="649">
        <v>42242</v>
      </c>
      <c r="N35" s="662">
        <v>15000000</v>
      </c>
      <c r="O35" s="662"/>
      <c r="P35" s="674"/>
      <c r="Q35" s="662"/>
      <c r="R35" s="656" t="s">
        <v>12491</v>
      </c>
      <c r="S35" s="651">
        <v>42703</v>
      </c>
      <c r="T35" s="663">
        <v>5150460</v>
      </c>
      <c r="U35" s="674"/>
      <c r="V35" s="663"/>
      <c r="W35" s="663"/>
      <c r="X35" s="663"/>
      <c r="Y35" s="663"/>
      <c r="Z35" s="652">
        <v>0</v>
      </c>
      <c r="AA35" s="652"/>
      <c r="AB35" s="664"/>
      <c r="AC35" s="663"/>
      <c r="AD35" s="650"/>
      <c r="AE35" s="650"/>
      <c r="AF35" s="650"/>
      <c r="AG35" s="650"/>
      <c r="AH35" s="650"/>
      <c r="AI35" s="650"/>
      <c r="AJ35" s="650"/>
      <c r="AK35" s="650"/>
      <c r="AL35" s="650"/>
      <c r="AM35" s="652">
        <f t="shared" ref="AM35:AM98" si="7">SUM(Z35:AL35)</f>
        <v>0</v>
      </c>
      <c r="AN35" s="513">
        <f t="shared" ref="AN35:AN98" si="8">IF((T35-AM35)&lt;0,ABS(0),(T35-AM35))</f>
        <v>5150460</v>
      </c>
    </row>
    <row r="36" spans="1:40" s="191" customFormat="1" ht="15" customHeight="1" x14ac:dyDescent="0.2">
      <c r="A36" s="643"/>
      <c r="B36" s="643"/>
      <c r="C36" s="643"/>
      <c r="D36" s="665"/>
      <c r="E36" s="643"/>
      <c r="F36" s="645" t="s">
        <v>10514</v>
      </c>
      <c r="G36" s="645" t="s">
        <v>9929</v>
      </c>
      <c r="H36" s="646">
        <v>412201008652108</v>
      </c>
      <c r="I36" s="653">
        <f t="shared" si="0"/>
        <v>1</v>
      </c>
      <c r="J36" s="648" t="s">
        <v>2702</v>
      </c>
      <c r="K36" s="643" t="s">
        <v>6477</v>
      </c>
      <c r="L36" s="643" t="s">
        <v>12445</v>
      </c>
      <c r="M36" s="649">
        <v>42109</v>
      </c>
      <c r="N36" s="662">
        <v>5000000</v>
      </c>
      <c r="O36" s="662"/>
      <c r="P36" s="674"/>
      <c r="Q36" s="662"/>
      <c r="R36" s="656" t="s">
        <v>12491</v>
      </c>
      <c r="S36" s="651">
        <v>42703</v>
      </c>
      <c r="T36" s="663">
        <v>1958487.3</v>
      </c>
      <c r="U36" s="674"/>
      <c r="V36" s="663"/>
      <c r="W36" s="663"/>
      <c r="X36" s="663"/>
      <c r="Y36" s="663"/>
      <c r="Z36" s="652">
        <v>0</v>
      </c>
      <c r="AA36" s="652"/>
      <c r="AB36" s="664"/>
      <c r="AC36" s="663"/>
      <c r="AD36" s="650"/>
      <c r="AE36" s="650"/>
      <c r="AF36" s="650"/>
      <c r="AG36" s="650"/>
      <c r="AH36" s="650"/>
      <c r="AI36" s="650"/>
      <c r="AJ36" s="650"/>
      <c r="AK36" s="650"/>
      <c r="AL36" s="650"/>
      <c r="AM36" s="652">
        <f t="shared" si="7"/>
        <v>0</v>
      </c>
      <c r="AN36" s="513">
        <f t="shared" si="8"/>
        <v>1958487.3</v>
      </c>
    </row>
    <row r="37" spans="1:40" s="191" customFormat="1" ht="15" customHeight="1" x14ac:dyDescent="0.2">
      <c r="A37" s="643"/>
      <c r="B37" s="643"/>
      <c r="C37" s="643"/>
      <c r="D37" s="665"/>
      <c r="E37" s="643"/>
      <c r="F37" s="645" t="s">
        <v>10514</v>
      </c>
      <c r="G37" s="645" t="s">
        <v>9929</v>
      </c>
      <c r="H37" s="646">
        <v>412201008650106</v>
      </c>
      <c r="I37" s="653">
        <f t="shared" si="0"/>
        <v>2</v>
      </c>
      <c r="J37" s="648" t="s">
        <v>12390</v>
      </c>
      <c r="K37" s="643" t="s">
        <v>6477</v>
      </c>
      <c r="L37" s="643" t="s">
        <v>12445</v>
      </c>
      <c r="M37" s="649">
        <v>42109</v>
      </c>
      <c r="N37" s="662">
        <v>10000000</v>
      </c>
      <c r="O37" s="662"/>
      <c r="P37" s="674"/>
      <c r="Q37" s="662"/>
      <c r="R37" s="656" t="s">
        <v>12491</v>
      </c>
      <c r="S37" s="651">
        <v>42703</v>
      </c>
      <c r="T37" s="663">
        <v>4724790</v>
      </c>
      <c r="U37" s="674"/>
      <c r="V37" s="663"/>
      <c r="W37" s="663"/>
      <c r="X37" s="663"/>
      <c r="Y37" s="663"/>
      <c r="Z37" s="652">
        <v>0</v>
      </c>
      <c r="AA37" s="652"/>
      <c r="AB37" s="664"/>
      <c r="AC37" s="663"/>
      <c r="AD37" s="650"/>
      <c r="AE37" s="650"/>
      <c r="AF37" s="650"/>
      <c r="AG37" s="650"/>
      <c r="AH37" s="650"/>
      <c r="AI37" s="650"/>
      <c r="AJ37" s="650"/>
      <c r="AK37" s="650"/>
      <c r="AL37" s="650"/>
      <c r="AM37" s="652">
        <f t="shared" si="7"/>
        <v>0</v>
      </c>
      <c r="AN37" s="513">
        <f t="shared" si="8"/>
        <v>4724790</v>
      </c>
    </row>
    <row r="38" spans="1:40" s="191" customFormat="1" ht="15" customHeight="1" x14ac:dyDescent="0.2">
      <c r="A38" s="643"/>
      <c r="B38" s="643"/>
      <c r="C38" s="643"/>
      <c r="D38" s="665"/>
      <c r="E38" s="643"/>
      <c r="F38" s="645" t="s">
        <v>10514</v>
      </c>
      <c r="G38" s="645" t="s">
        <v>9929</v>
      </c>
      <c r="H38" s="646">
        <v>412201008714104</v>
      </c>
      <c r="I38" s="653">
        <f t="shared" si="0"/>
        <v>3</v>
      </c>
      <c r="J38" s="648" t="s">
        <v>12391</v>
      </c>
      <c r="K38" s="643" t="s">
        <v>6477</v>
      </c>
      <c r="L38" s="643" t="s">
        <v>12445</v>
      </c>
      <c r="M38" s="649">
        <v>42109</v>
      </c>
      <c r="N38" s="662">
        <v>25000000</v>
      </c>
      <c r="O38" s="662"/>
      <c r="P38" s="674"/>
      <c r="Q38" s="662"/>
      <c r="R38" s="656" t="s">
        <v>12491</v>
      </c>
      <c r="S38" s="651">
        <v>42703</v>
      </c>
      <c r="T38" s="663">
        <v>12541480</v>
      </c>
      <c r="U38" s="674"/>
      <c r="V38" s="663"/>
      <c r="W38" s="663"/>
      <c r="X38" s="663"/>
      <c r="Y38" s="663"/>
      <c r="Z38" s="652">
        <v>0</v>
      </c>
      <c r="AA38" s="652"/>
      <c r="AB38" s="664"/>
      <c r="AC38" s="663"/>
      <c r="AD38" s="650"/>
      <c r="AE38" s="650"/>
      <c r="AF38" s="650"/>
      <c r="AG38" s="650"/>
      <c r="AH38" s="650"/>
      <c r="AI38" s="650"/>
      <c r="AJ38" s="650"/>
      <c r="AK38" s="650"/>
      <c r="AL38" s="650"/>
      <c r="AM38" s="652">
        <f t="shared" si="7"/>
        <v>0</v>
      </c>
      <c r="AN38" s="513">
        <f t="shared" si="8"/>
        <v>12541480</v>
      </c>
    </row>
    <row r="39" spans="1:40" s="191" customFormat="1" ht="15" customHeight="1" x14ac:dyDescent="0.2">
      <c r="A39" s="643"/>
      <c r="B39" s="643"/>
      <c r="C39" s="643"/>
      <c r="D39" s="665"/>
      <c r="E39" s="643"/>
      <c r="F39" s="645" t="s">
        <v>10514</v>
      </c>
      <c r="G39" s="645" t="s">
        <v>9929</v>
      </c>
      <c r="H39" s="646">
        <v>412201008731106</v>
      </c>
      <c r="I39" s="653">
        <f t="shared" si="0"/>
        <v>4</v>
      </c>
      <c r="J39" s="648" t="s">
        <v>12392</v>
      </c>
      <c r="K39" s="643" t="s">
        <v>6477</v>
      </c>
      <c r="L39" s="643" t="s">
        <v>12445</v>
      </c>
      <c r="M39" s="649">
        <v>42109</v>
      </c>
      <c r="N39" s="662">
        <v>10000000</v>
      </c>
      <c r="O39" s="662"/>
      <c r="P39" s="674"/>
      <c r="Q39" s="662"/>
      <c r="R39" s="656" t="s">
        <v>12491</v>
      </c>
      <c r="S39" s="651">
        <v>42703</v>
      </c>
      <c r="T39" s="663">
        <v>3558030</v>
      </c>
      <c r="U39" s="674"/>
      <c r="V39" s="663"/>
      <c r="W39" s="663"/>
      <c r="X39" s="663"/>
      <c r="Y39" s="663"/>
      <c r="Z39" s="652">
        <v>0</v>
      </c>
      <c r="AA39" s="652"/>
      <c r="AB39" s="664"/>
      <c r="AC39" s="663"/>
      <c r="AD39" s="650"/>
      <c r="AE39" s="650"/>
      <c r="AF39" s="650"/>
      <c r="AG39" s="650"/>
      <c r="AH39" s="650"/>
      <c r="AI39" s="650"/>
      <c r="AJ39" s="650"/>
      <c r="AK39" s="650"/>
      <c r="AL39" s="650"/>
      <c r="AM39" s="652">
        <f t="shared" si="7"/>
        <v>0</v>
      </c>
      <c r="AN39" s="513">
        <f t="shared" si="8"/>
        <v>3558030</v>
      </c>
    </row>
    <row r="40" spans="1:40" s="191" customFormat="1" ht="15" customHeight="1" x14ac:dyDescent="0.2">
      <c r="A40" s="643"/>
      <c r="B40" s="643"/>
      <c r="C40" s="643"/>
      <c r="D40" s="665"/>
      <c r="E40" s="643"/>
      <c r="F40" s="645" t="s">
        <v>10514</v>
      </c>
      <c r="G40" s="645" t="s">
        <v>9929</v>
      </c>
      <c r="H40" s="646">
        <v>412201008631102</v>
      </c>
      <c r="I40" s="653">
        <f t="shared" si="0"/>
        <v>5</v>
      </c>
      <c r="J40" s="648" t="s">
        <v>3938</v>
      </c>
      <c r="K40" s="643" t="s">
        <v>6477</v>
      </c>
      <c r="L40" s="643" t="s">
        <v>12445</v>
      </c>
      <c r="M40" s="649">
        <v>42109</v>
      </c>
      <c r="N40" s="662">
        <v>15000000</v>
      </c>
      <c r="O40" s="662"/>
      <c r="P40" s="674"/>
      <c r="Q40" s="662"/>
      <c r="R40" s="656" t="s">
        <v>12491</v>
      </c>
      <c r="S40" s="651">
        <v>42703</v>
      </c>
      <c r="T40" s="663">
        <v>5775210</v>
      </c>
      <c r="U40" s="674"/>
      <c r="V40" s="663"/>
      <c r="W40" s="663"/>
      <c r="X40" s="663"/>
      <c r="Y40" s="663"/>
      <c r="Z40" s="652">
        <v>0</v>
      </c>
      <c r="AA40" s="652"/>
      <c r="AB40" s="664"/>
      <c r="AC40" s="663"/>
      <c r="AD40" s="650"/>
      <c r="AE40" s="650"/>
      <c r="AF40" s="650"/>
      <c r="AG40" s="650"/>
      <c r="AH40" s="650"/>
      <c r="AI40" s="650"/>
      <c r="AJ40" s="650"/>
      <c r="AK40" s="650"/>
      <c r="AL40" s="650"/>
      <c r="AM40" s="652">
        <f t="shared" si="7"/>
        <v>0</v>
      </c>
      <c r="AN40" s="513">
        <f t="shared" si="8"/>
        <v>5775210</v>
      </c>
    </row>
    <row r="41" spans="1:40" s="191" customFormat="1" ht="15" customHeight="1" x14ac:dyDescent="0.2">
      <c r="A41" s="643"/>
      <c r="B41" s="643"/>
      <c r="C41" s="643"/>
      <c r="D41" s="665"/>
      <c r="E41" s="643"/>
      <c r="F41" s="645" t="s">
        <v>10514</v>
      </c>
      <c r="G41" s="645" t="s">
        <v>1306</v>
      </c>
      <c r="H41" s="646">
        <v>329101010535104</v>
      </c>
      <c r="I41" s="653">
        <f t="shared" si="0"/>
        <v>1</v>
      </c>
      <c r="J41" s="648" t="s">
        <v>12393</v>
      </c>
      <c r="K41" s="643" t="s">
        <v>6477</v>
      </c>
      <c r="L41" s="643" t="s">
        <v>12446</v>
      </c>
      <c r="M41" s="649">
        <v>42109</v>
      </c>
      <c r="N41" s="662">
        <v>2500000</v>
      </c>
      <c r="O41" s="662"/>
      <c r="P41" s="674"/>
      <c r="Q41" s="662"/>
      <c r="R41" s="656" t="s">
        <v>12491</v>
      </c>
      <c r="S41" s="651">
        <v>42703</v>
      </c>
      <c r="T41" s="663">
        <v>397600</v>
      </c>
      <c r="U41" s="674"/>
      <c r="V41" s="663"/>
      <c r="W41" s="663"/>
      <c r="X41" s="663"/>
      <c r="Y41" s="663"/>
      <c r="Z41" s="652">
        <v>0</v>
      </c>
      <c r="AA41" s="652"/>
      <c r="AB41" s="664"/>
      <c r="AC41" s="663"/>
      <c r="AD41" s="650"/>
      <c r="AE41" s="650"/>
      <c r="AF41" s="650"/>
      <c r="AG41" s="650"/>
      <c r="AH41" s="650"/>
      <c r="AI41" s="650"/>
      <c r="AJ41" s="650"/>
      <c r="AK41" s="650"/>
      <c r="AL41" s="650"/>
      <c r="AM41" s="652">
        <f t="shared" si="7"/>
        <v>0</v>
      </c>
      <c r="AN41" s="513">
        <f t="shared" si="8"/>
        <v>397600</v>
      </c>
    </row>
    <row r="42" spans="1:40" s="191" customFormat="1" ht="15" customHeight="1" x14ac:dyDescent="0.2">
      <c r="A42" s="643"/>
      <c r="B42" s="643"/>
      <c r="C42" s="643"/>
      <c r="D42" s="665"/>
      <c r="E42" s="643"/>
      <c r="F42" s="645" t="s">
        <v>10514</v>
      </c>
      <c r="G42" s="645" t="s">
        <v>1306</v>
      </c>
      <c r="H42" s="646">
        <v>329101010694102</v>
      </c>
      <c r="I42" s="653">
        <f t="shared" si="0"/>
        <v>2</v>
      </c>
      <c r="J42" s="648" t="s">
        <v>12394</v>
      </c>
      <c r="K42" s="643" t="s">
        <v>6477</v>
      </c>
      <c r="L42" s="643" t="s">
        <v>12447</v>
      </c>
      <c r="M42" s="649">
        <v>42109</v>
      </c>
      <c r="N42" s="662">
        <v>2500000</v>
      </c>
      <c r="O42" s="662"/>
      <c r="P42" s="674"/>
      <c r="Q42" s="662"/>
      <c r="R42" s="656" t="s">
        <v>12491</v>
      </c>
      <c r="S42" s="651">
        <v>42703</v>
      </c>
      <c r="T42" s="663">
        <v>857885</v>
      </c>
      <c r="U42" s="674"/>
      <c r="V42" s="663"/>
      <c r="W42" s="663"/>
      <c r="X42" s="663"/>
      <c r="Y42" s="663"/>
      <c r="Z42" s="652">
        <v>0</v>
      </c>
      <c r="AA42" s="652"/>
      <c r="AB42" s="664"/>
      <c r="AC42" s="663"/>
      <c r="AD42" s="650"/>
      <c r="AE42" s="650"/>
      <c r="AF42" s="650"/>
      <c r="AG42" s="650"/>
      <c r="AH42" s="650"/>
      <c r="AI42" s="650"/>
      <c r="AJ42" s="650"/>
      <c r="AK42" s="650"/>
      <c r="AL42" s="650"/>
      <c r="AM42" s="652">
        <f t="shared" si="7"/>
        <v>0</v>
      </c>
      <c r="AN42" s="513">
        <f t="shared" si="8"/>
        <v>857885</v>
      </c>
    </row>
    <row r="43" spans="1:40" s="191" customFormat="1" ht="15" customHeight="1" x14ac:dyDescent="0.2">
      <c r="A43" s="643"/>
      <c r="B43" s="643"/>
      <c r="C43" s="643"/>
      <c r="D43" s="665"/>
      <c r="E43" s="643"/>
      <c r="F43" s="645" t="s">
        <v>10514</v>
      </c>
      <c r="G43" s="645" t="s">
        <v>1306</v>
      </c>
      <c r="H43" s="646">
        <v>329101011194105</v>
      </c>
      <c r="I43" s="653">
        <f t="shared" si="0"/>
        <v>3</v>
      </c>
      <c r="J43" s="648" t="s">
        <v>12395</v>
      </c>
      <c r="K43" s="643" t="s">
        <v>6477</v>
      </c>
      <c r="L43" s="643" t="s">
        <v>12448</v>
      </c>
      <c r="M43" s="649">
        <v>42261</v>
      </c>
      <c r="N43" s="662">
        <v>20000000</v>
      </c>
      <c r="O43" s="662"/>
      <c r="P43" s="674"/>
      <c r="Q43" s="662"/>
      <c r="R43" s="656" t="s">
        <v>12491</v>
      </c>
      <c r="S43" s="651">
        <v>42703</v>
      </c>
      <c r="T43" s="663">
        <v>11588920</v>
      </c>
      <c r="U43" s="674"/>
      <c r="V43" s="663"/>
      <c r="W43" s="663"/>
      <c r="X43" s="663"/>
      <c r="Y43" s="663"/>
      <c r="Z43" s="652">
        <v>0</v>
      </c>
      <c r="AA43" s="652"/>
      <c r="AB43" s="664"/>
      <c r="AC43" s="663"/>
      <c r="AD43" s="650"/>
      <c r="AE43" s="650"/>
      <c r="AF43" s="650"/>
      <c r="AG43" s="650"/>
      <c r="AH43" s="650"/>
      <c r="AI43" s="650"/>
      <c r="AJ43" s="650"/>
      <c r="AK43" s="650"/>
      <c r="AL43" s="650"/>
      <c r="AM43" s="652">
        <f t="shared" si="7"/>
        <v>0</v>
      </c>
      <c r="AN43" s="513">
        <f t="shared" si="8"/>
        <v>11588920</v>
      </c>
    </row>
    <row r="44" spans="1:40" s="191" customFormat="1" ht="15" customHeight="1" x14ac:dyDescent="0.2">
      <c r="A44" s="643"/>
      <c r="B44" s="643"/>
      <c r="C44" s="643"/>
      <c r="D44" s="665"/>
      <c r="E44" s="643"/>
      <c r="F44" s="645" t="s">
        <v>10514</v>
      </c>
      <c r="G44" s="645" t="s">
        <v>9926</v>
      </c>
      <c r="H44" s="646">
        <v>329201009699105</v>
      </c>
      <c r="I44" s="653">
        <f t="shared" si="0"/>
        <v>1</v>
      </c>
      <c r="J44" s="648" t="s">
        <v>12396</v>
      </c>
      <c r="K44" s="643" t="s">
        <v>6477</v>
      </c>
      <c r="L44" s="643" t="s">
        <v>12449</v>
      </c>
      <c r="M44" s="649">
        <v>42109</v>
      </c>
      <c r="N44" s="662">
        <v>7000000</v>
      </c>
      <c r="O44" s="662"/>
      <c r="P44" s="674"/>
      <c r="Q44" s="662"/>
      <c r="R44" s="656" t="s">
        <v>12491</v>
      </c>
      <c r="S44" s="651">
        <v>42703</v>
      </c>
      <c r="T44" s="663">
        <v>3511480</v>
      </c>
      <c r="U44" s="674"/>
      <c r="V44" s="663"/>
      <c r="W44" s="663"/>
      <c r="X44" s="663"/>
      <c r="Y44" s="663"/>
      <c r="Z44" s="652">
        <v>0</v>
      </c>
      <c r="AA44" s="652"/>
      <c r="AB44" s="664"/>
      <c r="AC44" s="663"/>
      <c r="AD44" s="650"/>
      <c r="AE44" s="650"/>
      <c r="AF44" s="650"/>
      <c r="AG44" s="650"/>
      <c r="AH44" s="650"/>
      <c r="AI44" s="650"/>
      <c r="AJ44" s="650"/>
      <c r="AK44" s="650"/>
      <c r="AL44" s="650"/>
      <c r="AM44" s="652">
        <f t="shared" si="7"/>
        <v>0</v>
      </c>
      <c r="AN44" s="513">
        <f t="shared" si="8"/>
        <v>3511480</v>
      </c>
    </row>
    <row r="45" spans="1:40" s="191" customFormat="1" ht="15" customHeight="1" x14ac:dyDescent="0.2">
      <c r="A45" s="643"/>
      <c r="B45" s="643"/>
      <c r="C45" s="643"/>
      <c r="D45" s="665"/>
      <c r="E45" s="643"/>
      <c r="F45" s="645" t="s">
        <v>10514</v>
      </c>
      <c r="G45" s="645" t="s">
        <v>9926</v>
      </c>
      <c r="H45" s="646">
        <v>329201009753103</v>
      </c>
      <c r="I45" s="653">
        <f t="shared" si="0"/>
        <v>2</v>
      </c>
      <c r="J45" s="648" t="s">
        <v>3348</v>
      </c>
      <c r="K45" s="643" t="s">
        <v>6477</v>
      </c>
      <c r="L45" s="643" t="s">
        <v>12449</v>
      </c>
      <c r="M45" s="649">
        <v>42109</v>
      </c>
      <c r="N45" s="662">
        <v>3000000</v>
      </c>
      <c r="O45" s="662"/>
      <c r="P45" s="674"/>
      <c r="Q45" s="662"/>
      <c r="R45" s="656" t="s">
        <v>12491</v>
      </c>
      <c r="S45" s="651">
        <v>42703</v>
      </c>
      <c r="T45" s="663">
        <v>804987.4</v>
      </c>
      <c r="U45" s="674"/>
      <c r="V45" s="663"/>
      <c r="W45" s="663"/>
      <c r="X45" s="663"/>
      <c r="Y45" s="663"/>
      <c r="Z45" s="652">
        <v>0</v>
      </c>
      <c r="AA45" s="652"/>
      <c r="AB45" s="664"/>
      <c r="AC45" s="663"/>
      <c r="AD45" s="650"/>
      <c r="AE45" s="650"/>
      <c r="AF45" s="650"/>
      <c r="AG45" s="650"/>
      <c r="AH45" s="650"/>
      <c r="AI45" s="650"/>
      <c r="AJ45" s="650"/>
      <c r="AK45" s="650"/>
      <c r="AL45" s="650"/>
      <c r="AM45" s="652">
        <f t="shared" si="7"/>
        <v>0</v>
      </c>
      <c r="AN45" s="513">
        <f t="shared" si="8"/>
        <v>804987.4</v>
      </c>
    </row>
    <row r="46" spans="1:40" s="191" customFormat="1" ht="15" customHeight="1" x14ac:dyDescent="0.2">
      <c r="A46" s="643"/>
      <c r="B46" s="643"/>
      <c r="C46" s="643"/>
      <c r="D46" s="665"/>
      <c r="E46" s="643"/>
      <c r="F46" s="645" t="s">
        <v>10514</v>
      </c>
      <c r="G46" s="645" t="s">
        <v>9924</v>
      </c>
      <c r="H46" s="646">
        <v>412001005737105</v>
      </c>
      <c r="I46" s="653">
        <f t="shared" si="0"/>
        <v>1</v>
      </c>
      <c r="J46" s="648" t="s">
        <v>868</v>
      </c>
      <c r="K46" s="643" t="s">
        <v>6477</v>
      </c>
      <c r="L46" s="643" t="s">
        <v>12450</v>
      </c>
      <c r="M46" s="649">
        <v>42242</v>
      </c>
      <c r="N46" s="662">
        <v>8000000</v>
      </c>
      <c r="O46" s="662"/>
      <c r="P46" s="674"/>
      <c r="Q46" s="662"/>
      <c r="R46" s="656" t="s">
        <v>12491</v>
      </c>
      <c r="S46" s="651">
        <v>42703</v>
      </c>
      <c r="T46" s="663">
        <v>4013240</v>
      </c>
      <c r="U46" s="674"/>
      <c r="V46" s="663"/>
      <c r="W46" s="663"/>
      <c r="X46" s="663"/>
      <c r="Y46" s="663"/>
      <c r="Z46" s="652">
        <v>0</v>
      </c>
      <c r="AA46" s="652"/>
      <c r="AB46" s="664"/>
      <c r="AC46" s="663"/>
      <c r="AD46" s="650"/>
      <c r="AE46" s="650"/>
      <c r="AF46" s="650"/>
      <c r="AG46" s="650"/>
      <c r="AH46" s="650"/>
      <c r="AI46" s="650"/>
      <c r="AJ46" s="650"/>
      <c r="AK46" s="650"/>
      <c r="AL46" s="650"/>
      <c r="AM46" s="652">
        <f t="shared" si="7"/>
        <v>0</v>
      </c>
      <c r="AN46" s="513">
        <f t="shared" si="8"/>
        <v>4013240</v>
      </c>
    </row>
    <row r="47" spans="1:40" s="191" customFormat="1" ht="15" customHeight="1" x14ac:dyDescent="0.2">
      <c r="A47" s="643"/>
      <c r="B47" s="643"/>
      <c r="C47" s="643"/>
      <c r="D47" s="665"/>
      <c r="E47" s="643"/>
      <c r="F47" s="645" t="s">
        <v>10514</v>
      </c>
      <c r="G47" s="645" t="s">
        <v>12380</v>
      </c>
      <c r="H47" s="646">
        <v>723601004031104</v>
      </c>
      <c r="I47" s="653">
        <f t="shared" si="0"/>
        <v>1</v>
      </c>
      <c r="J47" s="648" t="s">
        <v>12397</v>
      </c>
      <c r="K47" s="643" t="s">
        <v>6477</v>
      </c>
      <c r="L47" s="643" t="s">
        <v>12451</v>
      </c>
      <c r="M47" s="649">
        <v>42199</v>
      </c>
      <c r="N47" s="662">
        <v>25000000</v>
      </c>
      <c r="O47" s="662"/>
      <c r="P47" s="674"/>
      <c r="Q47" s="662"/>
      <c r="R47" s="656" t="s">
        <v>12491</v>
      </c>
      <c r="S47" s="651">
        <v>42703</v>
      </c>
      <c r="T47" s="663">
        <v>12541480</v>
      </c>
      <c r="U47" s="674"/>
      <c r="V47" s="663"/>
      <c r="W47" s="663"/>
      <c r="X47" s="663"/>
      <c r="Y47" s="663"/>
      <c r="Z47" s="652">
        <v>0</v>
      </c>
      <c r="AA47" s="652"/>
      <c r="AB47" s="664"/>
      <c r="AC47" s="663"/>
      <c r="AD47" s="650"/>
      <c r="AE47" s="650"/>
      <c r="AF47" s="650"/>
      <c r="AG47" s="650"/>
      <c r="AH47" s="650"/>
      <c r="AI47" s="650"/>
      <c r="AJ47" s="650"/>
      <c r="AK47" s="650"/>
      <c r="AL47" s="650"/>
      <c r="AM47" s="652">
        <f t="shared" si="7"/>
        <v>0</v>
      </c>
      <c r="AN47" s="513">
        <f t="shared" si="8"/>
        <v>12541480</v>
      </c>
    </row>
    <row r="48" spans="1:40" s="191" customFormat="1" ht="15" customHeight="1" x14ac:dyDescent="0.2">
      <c r="A48" s="643"/>
      <c r="B48" s="643"/>
      <c r="C48" s="643"/>
      <c r="D48" s="665"/>
      <c r="E48" s="643"/>
      <c r="F48" s="645" t="s">
        <v>10514</v>
      </c>
      <c r="G48" s="645" t="s">
        <v>12380</v>
      </c>
      <c r="H48" s="646">
        <v>723601004148105</v>
      </c>
      <c r="I48" s="653">
        <f t="shared" si="0"/>
        <v>2</v>
      </c>
      <c r="J48" s="648" t="s">
        <v>12398</v>
      </c>
      <c r="K48" s="643" t="s">
        <v>6477</v>
      </c>
      <c r="L48" s="643" t="s">
        <v>12452</v>
      </c>
      <c r="M48" s="649">
        <v>42242</v>
      </c>
      <c r="N48" s="662">
        <v>15000000</v>
      </c>
      <c r="O48" s="662"/>
      <c r="P48" s="674"/>
      <c r="Q48" s="662"/>
      <c r="R48" s="656" t="s">
        <v>12491</v>
      </c>
      <c r="S48" s="651">
        <v>42703</v>
      </c>
      <c r="T48" s="663">
        <v>8108450</v>
      </c>
      <c r="U48" s="674"/>
      <c r="V48" s="663"/>
      <c r="W48" s="663"/>
      <c r="X48" s="663"/>
      <c r="Y48" s="663"/>
      <c r="Z48" s="652">
        <v>0</v>
      </c>
      <c r="AA48" s="652"/>
      <c r="AB48" s="664"/>
      <c r="AC48" s="663"/>
      <c r="AD48" s="650"/>
      <c r="AE48" s="650"/>
      <c r="AF48" s="650"/>
      <c r="AG48" s="650"/>
      <c r="AH48" s="650"/>
      <c r="AI48" s="650"/>
      <c r="AJ48" s="650"/>
      <c r="AK48" s="650"/>
      <c r="AL48" s="650"/>
      <c r="AM48" s="652">
        <f t="shared" si="7"/>
        <v>0</v>
      </c>
      <c r="AN48" s="513">
        <f t="shared" si="8"/>
        <v>8108450</v>
      </c>
    </row>
    <row r="49" spans="1:40" s="191" customFormat="1" ht="15" customHeight="1" x14ac:dyDescent="0.2">
      <c r="A49" s="643"/>
      <c r="B49" s="643"/>
      <c r="C49" s="643"/>
      <c r="D49" s="665"/>
      <c r="E49" s="643"/>
      <c r="F49" s="645" t="s">
        <v>10514</v>
      </c>
      <c r="G49" s="645" t="s">
        <v>9913</v>
      </c>
      <c r="H49" s="646">
        <v>300101014838103</v>
      </c>
      <c r="I49" s="653">
        <f t="shared" si="0"/>
        <v>1</v>
      </c>
      <c r="J49" s="648" t="s">
        <v>12399</v>
      </c>
      <c r="K49" s="643" t="s">
        <v>6477</v>
      </c>
      <c r="L49" s="643" t="s">
        <v>12453</v>
      </c>
      <c r="M49" s="649">
        <v>42242</v>
      </c>
      <c r="N49" s="662">
        <v>10000000</v>
      </c>
      <c r="O49" s="662"/>
      <c r="P49" s="674"/>
      <c r="Q49" s="662"/>
      <c r="R49" s="656" t="s">
        <v>12491</v>
      </c>
      <c r="S49" s="651">
        <v>42703</v>
      </c>
      <c r="T49" s="663">
        <v>5891550</v>
      </c>
      <c r="U49" s="674"/>
      <c r="V49" s="663"/>
      <c r="W49" s="663"/>
      <c r="X49" s="663"/>
      <c r="Y49" s="663"/>
      <c r="Z49" s="652">
        <v>0</v>
      </c>
      <c r="AA49" s="652"/>
      <c r="AB49" s="664"/>
      <c r="AC49" s="663"/>
      <c r="AD49" s="650"/>
      <c r="AE49" s="650"/>
      <c r="AF49" s="650"/>
      <c r="AG49" s="650"/>
      <c r="AH49" s="650"/>
      <c r="AI49" s="650"/>
      <c r="AJ49" s="650"/>
      <c r="AK49" s="650"/>
      <c r="AL49" s="650"/>
      <c r="AM49" s="652">
        <f t="shared" si="7"/>
        <v>0</v>
      </c>
      <c r="AN49" s="513">
        <f t="shared" si="8"/>
        <v>5891550</v>
      </c>
    </row>
    <row r="50" spans="1:40" s="191" customFormat="1" ht="15" customHeight="1" x14ac:dyDescent="0.2">
      <c r="A50" s="643"/>
      <c r="B50" s="643"/>
      <c r="C50" s="643"/>
      <c r="D50" s="665"/>
      <c r="E50" s="643"/>
      <c r="F50" s="645" t="s">
        <v>10514</v>
      </c>
      <c r="G50" s="645" t="s">
        <v>9913</v>
      </c>
      <c r="H50" s="646">
        <v>300101014758109</v>
      </c>
      <c r="I50" s="653">
        <f t="shared" si="0"/>
        <v>2</v>
      </c>
      <c r="J50" s="648" t="s">
        <v>12400</v>
      </c>
      <c r="K50" s="643" t="s">
        <v>6477</v>
      </c>
      <c r="L50" s="643" t="s">
        <v>12453</v>
      </c>
      <c r="M50" s="649">
        <v>42242</v>
      </c>
      <c r="N50" s="662">
        <v>5000000</v>
      </c>
      <c r="O50" s="662"/>
      <c r="P50" s="674"/>
      <c r="Q50" s="662"/>
      <c r="R50" s="656" t="s">
        <v>12491</v>
      </c>
      <c r="S50" s="651">
        <v>42703</v>
      </c>
      <c r="T50" s="663">
        <v>2702700</v>
      </c>
      <c r="U50" s="674"/>
      <c r="V50" s="663"/>
      <c r="W50" s="663"/>
      <c r="X50" s="663"/>
      <c r="Y50" s="663"/>
      <c r="Z50" s="652">
        <v>0</v>
      </c>
      <c r="AA50" s="652"/>
      <c r="AB50" s="664"/>
      <c r="AC50" s="663"/>
      <c r="AD50" s="650"/>
      <c r="AE50" s="650"/>
      <c r="AF50" s="650"/>
      <c r="AG50" s="650"/>
      <c r="AH50" s="650"/>
      <c r="AI50" s="650"/>
      <c r="AJ50" s="650"/>
      <c r="AK50" s="650"/>
      <c r="AL50" s="650"/>
      <c r="AM50" s="652">
        <f t="shared" si="7"/>
        <v>0</v>
      </c>
      <c r="AN50" s="513">
        <f t="shared" si="8"/>
        <v>2702700</v>
      </c>
    </row>
    <row r="51" spans="1:40" s="191" customFormat="1" ht="15" customHeight="1" x14ac:dyDescent="0.2">
      <c r="A51" s="643"/>
      <c r="B51" s="643"/>
      <c r="C51" s="643"/>
      <c r="D51" s="665"/>
      <c r="E51" s="643"/>
      <c r="F51" s="645" t="s">
        <v>10514</v>
      </c>
      <c r="G51" s="645" t="s">
        <v>12381</v>
      </c>
      <c r="H51" s="646">
        <v>367001008261101</v>
      </c>
      <c r="I51" s="653">
        <f t="shared" si="0"/>
        <v>1</v>
      </c>
      <c r="J51" s="648" t="s">
        <v>12401</v>
      </c>
      <c r="K51" s="643" t="s">
        <v>6477</v>
      </c>
      <c r="L51" s="643" t="s">
        <v>12454</v>
      </c>
      <c r="M51" s="649">
        <v>42090</v>
      </c>
      <c r="N51" s="662">
        <v>6500000</v>
      </c>
      <c r="O51" s="662"/>
      <c r="P51" s="674"/>
      <c r="Q51" s="662"/>
      <c r="R51" s="656" t="s">
        <v>12491</v>
      </c>
      <c r="S51" s="651">
        <v>42703</v>
      </c>
      <c r="T51" s="663">
        <v>1720581.8</v>
      </c>
      <c r="U51" s="674"/>
      <c r="V51" s="663"/>
      <c r="W51" s="663"/>
      <c r="X51" s="663"/>
      <c r="Y51" s="663"/>
      <c r="Z51" s="652">
        <v>0</v>
      </c>
      <c r="AA51" s="652"/>
      <c r="AB51" s="664"/>
      <c r="AC51" s="663"/>
      <c r="AD51" s="650"/>
      <c r="AE51" s="650"/>
      <c r="AF51" s="650"/>
      <c r="AG51" s="650"/>
      <c r="AH51" s="650"/>
      <c r="AI51" s="650"/>
      <c r="AJ51" s="650"/>
      <c r="AK51" s="650"/>
      <c r="AL51" s="650"/>
      <c r="AM51" s="652">
        <f t="shared" si="7"/>
        <v>0</v>
      </c>
      <c r="AN51" s="513">
        <f t="shared" si="8"/>
        <v>1720581.8</v>
      </c>
    </row>
    <row r="52" spans="1:40" s="191" customFormat="1" ht="15" customHeight="1" x14ac:dyDescent="0.2">
      <c r="A52" s="643"/>
      <c r="B52" s="643"/>
      <c r="C52" s="643"/>
      <c r="D52" s="665"/>
      <c r="E52" s="643"/>
      <c r="F52" s="645" t="s">
        <v>10514</v>
      </c>
      <c r="G52" s="645" t="s">
        <v>12381</v>
      </c>
      <c r="H52" s="646">
        <v>367001008353102</v>
      </c>
      <c r="I52" s="653">
        <f t="shared" si="0"/>
        <v>2</v>
      </c>
      <c r="J52" s="648" t="s">
        <v>12402</v>
      </c>
      <c r="K52" s="643" t="s">
        <v>6477</v>
      </c>
      <c r="L52" s="643" t="s">
        <v>12455</v>
      </c>
      <c r="M52" s="649">
        <v>42109</v>
      </c>
      <c r="N52" s="662">
        <v>8000000</v>
      </c>
      <c r="O52" s="662"/>
      <c r="P52" s="674"/>
      <c r="Q52" s="662"/>
      <c r="R52" s="656" t="s">
        <v>12491</v>
      </c>
      <c r="S52" s="651">
        <v>42703</v>
      </c>
      <c r="T52" s="663">
        <v>4013520</v>
      </c>
      <c r="U52" s="674"/>
      <c r="V52" s="663"/>
      <c r="W52" s="663"/>
      <c r="X52" s="663"/>
      <c r="Y52" s="663"/>
      <c r="Z52" s="652">
        <v>0</v>
      </c>
      <c r="AA52" s="652"/>
      <c r="AB52" s="664"/>
      <c r="AC52" s="663"/>
      <c r="AD52" s="650"/>
      <c r="AE52" s="650"/>
      <c r="AF52" s="650"/>
      <c r="AG52" s="650"/>
      <c r="AH52" s="650"/>
      <c r="AI52" s="650"/>
      <c r="AJ52" s="650"/>
      <c r="AK52" s="650"/>
      <c r="AL52" s="650"/>
      <c r="AM52" s="652">
        <f t="shared" si="7"/>
        <v>0</v>
      </c>
      <c r="AN52" s="513">
        <f t="shared" si="8"/>
        <v>4013520</v>
      </c>
    </row>
    <row r="53" spans="1:40" s="191" customFormat="1" ht="15" customHeight="1" x14ac:dyDescent="0.2">
      <c r="A53" s="643"/>
      <c r="B53" s="643"/>
      <c r="C53" s="643"/>
      <c r="D53" s="665"/>
      <c r="E53" s="643"/>
      <c r="F53" s="645" t="s">
        <v>10514</v>
      </c>
      <c r="G53" s="645" t="s">
        <v>12381</v>
      </c>
      <c r="H53" s="646">
        <v>367001008760105</v>
      </c>
      <c r="I53" s="653">
        <f t="shared" si="0"/>
        <v>3</v>
      </c>
      <c r="J53" s="648" t="s">
        <v>12403</v>
      </c>
      <c r="K53" s="643" t="s">
        <v>6477</v>
      </c>
      <c r="L53" s="643" t="s">
        <v>12456</v>
      </c>
      <c r="M53" s="649">
        <v>42261</v>
      </c>
      <c r="N53" s="662">
        <v>8000000</v>
      </c>
      <c r="O53" s="662"/>
      <c r="P53" s="674"/>
      <c r="Q53" s="662"/>
      <c r="R53" s="656" t="s">
        <v>12491</v>
      </c>
      <c r="S53" s="651">
        <v>42703</v>
      </c>
      <c r="T53" s="663">
        <v>5180070</v>
      </c>
      <c r="U53" s="674"/>
      <c r="V53" s="663"/>
      <c r="W53" s="663"/>
      <c r="X53" s="663"/>
      <c r="Y53" s="663"/>
      <c r="Z53" s="652">
        <v>0</v>
      </c>
      <c r="AA53" s="652"/>
      <c r="AB53" s="664"/>
      <c r="AC53" s="663"/>
      <c r="AD53" s="650"/>
      <c r="AE53" s="650"/>
      <c r="AF53" s="650"/>
      <c r="AG53" s="650"/>
      <c r="AH53" s="650"/>
      <c r="AI53" s="650"/>
      <c r="AJ53" s="650"/>
      <c r="AK53" s="650"/>
      <c r="AL53" s="650"/>
      <c r="AM53" s="652">
        <f t="shared" si="7"/>
        <v>0</v>
      </c>
      <c r="AN53" s="513">
        <f t="shared" si="8"/>
        <v>5180070</v>
      </c>
    </row>
    <row r="54" spans="1:40" s="191" customFormat="1" ht="15" customHeight="1" x14ac:dyDescent="0.2">
      <c r="A54" s="643"/>
      <c r="B54" s="643"/>
      <c r="C54" s="643"/>
      <c r="D54" s="665"/>
      <c r="E54" s="643"/>
      <c r="F54" s="645" t="s">
        <v>10514</v>
      </c>
      <c r="G54" s="645" t="s">
        <v>12381</v>
      </c>
      <c r="H54" s="646">
        <v>367001008458106</v>
      </c>
      <c r="I54" s="653">
        <f t="shared" si="0"/>
        <v>4</v>
      </c>
      <c r="J54" s="648" t="s">
        <v>12404</v>
      </c>
      <c r="K54" s="643" t="s">
        <v>6477</v>
      </c>
      <c r="L54" s="643" t="s">
        <v>12457</v>
      </c>
      <c r="M54" s="649">
        <v>42136</v>
      </c>
      <c r="N54" s="662">
        <v>9000000</v>
      </c>
      <c r="O54" s="662"/>
      <c r="P54" s="674"/>
      <c r="Q54" s="662"/>
      <c r="R54" s="656" t="s">
        <v>12491</v>
      </c>
      <c r="S54" s="651">
        <v>42703</v>
      </c>
      <c r="T54" s="663">
        <v>4499250</v>
      </c>
      <c r="U54" s="674"/>
      <c r="V54" s="663"/>
      <c r="W54" s="663"/>
      <c r="X54" s="663"/>
      <c r="Y54" s="663"/>
      <c r="Z54" s="652">
        <v>0</v>
      </c>
      <c r="AA54" s="652"/>
      <c r="AB54" s="664"/>
      <c r="AC54" s="663"/>
      <c r="AD54" s="650"/>
      <c r="AE54" s="650"/>
      <c r="AF54" s="650"/>
      <c r="AG54" s="650"/>
      <c r="AH54" s="650"/>
      <c r="AI54" s="650"/>
      <c r="AJ54" s="650"/>
      <c r="AK54" s="650"/>
      <c r="AL54" s="650"/>
      <c r="AM54" s="652">
        <f t="shared" si="7"/>
        <v>0</v>
      </c>
      <c r="AN54" s="513">
        <f t="shared" si="8"/>
        <v>4499250</v>
      </c>
    </row>
    <row r="55" spans="1:40" s="191" customFormat="1" ht="15" customHeight="1" x14ac:dyDescent="0.2">
      <c r="A55" s="643"/>
      <c r="B55" s="643"/>
      <c r="C55" s="643"/>
      <c r="D55" s="665"/>
      <c r="E55" s="643"/>
      <c r="F55" s="645" t="s">
        <v>10514</v>
      </c>
      <c r="G55" s="645" t="s">
        <v>9928</v>
      </c>
      <c r="H55" s="646">
        <v>328801009498102</v>
      </c>
      <c r="I55" s="653">
        <f t="shared" si="0"/>
        <v>1</v>
      </c>
      <c r="J55" s="648" t="s">
        <v>12405</v>
      </c>
      <c r="K55" s="643" t="s">
        <v>6477</v>
      </c>
      <c r="L55" s="643" t="s">
        <v>12458</v>
      </c>
      <c r="M55" s="649">
        <v>42242</v>
      </c>
      <c r="N55" s="662">
        <v>15000000</v>
      </c>
      <c r="O55" s="662"/>
      <c r="P55" s="674"/>
      <c r="Q55" s="662"/>
      <c r="R55" s="656" t="s">
        <v>12491</v>
      </c>
      <c r="S55" s="651">
        <v>42703</v>
      </c>
      <c r="T55" s="663">
        <v>8837500</v>
      </c>
      <c r="U55" s="674"/>
      <c r="V55" s="663"/>
      <c r="W55" s="663"/>
      <c r="X55" s="663"/>
      <c r="Y55" s="663"/>
      <c r="Z55" s="652">
        <v>0</v>
      </c>
      <c r="AA55" s="652"/>
      <c r="AB55" s="664"/>
      <c r="AC55" s="663"/>
      <c r="AD55" s="650"/>
      <c r="AE55" s="650"/>
      <c r="AF55" s="650"/>
      <c r="AG55" s="650"/>
      <c r="AH55" s="650"/>
      <c r="AI55" s="650"/>
      <c r="AJ55" s="650"/>
      <c r="AK55" s="650"/>
      <c r="AL55" s="650"/>
      <c r="AM55" s="652">
        <f t="shared" si="7"/>
        <v>0</v>
      </c>
      <c r="AN55" s="513">
        <f t="shared" si="8"/>
        <v>8837500</v>
      </c>
    </row>
    <row r="56" spans="1:40" s="191" customFormat="1" ht="15" customHeight="1" x14ac:dyDescent="0.2">
      <c r="A56" s="643"/>
      <c r="B56" s="643"/>
      <c r="C56" s="643"/>
      <c r="D56" s="665"/>
      <c r="E56" s="643"/>
      <c r="F56" s="645" t="s">
        <v>10514</v>
      </c>
      <c r="G56" s="645" t="s">
        <v>9928</v>
      </c>
      <c r="H56" s="646">
        <v>328801009334104</v>
      </c>
      <c r="I56" s="653">
        <f t="shared" si="0"/>
        <v>2</v>
      </c>
      <c r="J56" s="648" t="s">
        <v>12406</v>
      </c>
      <c r="K56" s="643" t="s">
        <v>6477</v>
      </c>
      <c r="L56" s="643" t="s">
        <v>12459</v>
      </c>
      <c r="M56" s="649">
        <v>42136</v>
      </c>
      <c r="N56" s="662">
        <v>15000000</v>
      </c>
      <c r="O56" s="662"/>
      <c r="P56" s="674"/>
      <c r="Q56" s="662"/>
      <c r="R56" s="656" t="s">
        <v>12491</v>
      </c>
      <c r="S56" s="651">
        <v>42703</v>
      </c>
      <c r="T56" s="663">
        <v>7697793</v>
      </c>
      <c r="U56" s="674"/>
      <c r="V56" s="663"/>
      <c r="W56" s="663"/>
      <c r="X56" s="663"/>
      <c r="Y56" s="663"/>
      <c r="Z56" s="652">
        <v>0</v>
      </c>
      <c r="AA56" s="652"/>
      <c r="AB56" s="664"/>
      <c r="AC56" s="663"/>
      <c r="AD56" s="650"/>
      <c r="AE56" s="650"/>
      <c r="AF56" s="650"/>
      <c r="AG56" s="650"/>
      <c r="AH56" s="650"/>
      <c r="AI56" s="650"/>
      <c r="AJ56" s="650"/>
      <c r="AK56" s="650"/>
      <c r="AL56" s="650"/>
      <c r="AM56" s="652">
        <f t="shared" si="7"/>
        <v>0</v>
      </c>
      <c r="AN56" s="513">
        <f t="shared" si="8"/>
        <v>7697793</v>
      </c>
    </row>
    <row r="57" spans="1:40" s="191" customFormat="1" ht="15" customHeight="1" x14ac:dyDescent="0.2">
      <c r="A57" s="643"/>
      <c r="B57" s="643"/>
      <c r="C57" s="643"/>
      <c r="D57" s="665"/>
      <c r="E57" s="643"/>
      <c r="F57" s="645" t="s">
        <v>10514</v>
      </c>
      <c r="G57" s="645" t="s">
        <v>9928</v>
      </c>
      <c r="H57" s="646">
        <v>328801009181103</v>
      </c>
      <c r="I57" s="653">
        <f t="shared" si="0"/>
        <v>3</v>
      </c>
      <c r="J57" s="648" t="s">
        <v>12407</v>
      </c>
      <c r="K57" s="643" t="s">
        <v>6477</v>
      </c>
      <c r="L57" s="643" t="s">
        <v>12460</v>
      </c>
      <c r="M57" s="649">
        <v>42109</v>
      </c>
      <c r="N57" s="662">
        <v>5000000</v>
      </c>
      <c r="O57" s="662"/>
      <c r="P57" s="674"/>
      <c r="Q57" s="662"/>
      <c r="R57" s="656" t="s">
        <v>12491</v>
      </c>
      <c r="S57" s="651">
        <v>42703</v>
      </c>
      <c r="T57" s="663">
        <v>2119320</v>
      </c>
      <c r="U57" s="674"/>
      <c r="V57" s="663"/>
      <c r="W57" s="663"/>
      <c r="X57" s="663"/>
      <c r="Y57" s="663"/>
      <c r="Z57" s="652">
        <v>0</v>
      </c>
      <c r="AA57" s="652"/>
      <c r="AB57" s="664"/>
      <c r="AC57" s="663"/>
      <c r="AD57" s="650"/>
      <c r="AE57" s="650"/>
      <c r="AF57" s="650"/>
      <c r="AG57" s="650"/>
      <c r="AH57" s="650"/>
      <c r="AI57" s="650"/>
      <c r="AJ57" s="650"/>
      <c r="AK57" s="650"/>
      <c r="AL57" s="650"/>
      <c r="AM57" s="652">
        <f t="shared" si="7"/>
        <v>0</v>
      </c>
      <c r="AN57" s="513">
        <f t="shared" si="8"/>
        <v>2119320</v>
      </c>
    </row>
    <row r="58" spans="1:40" s="191" customFormat="1" ht="15" customHeight="1" x14ac:dyDescent="0.2">
      <c r="A58" s="643"/>
      <c r="B58" s="643"/>
      <c r="C58" s="643"/>
      <c r="D58" s="665"/>
      <c r="E58" s="643"/>
      <c r="F58" s="645" t="s">
        <v>10514</v>
      </c>
      <c r="G58" s="645" t="s">
        <v>9928</v>
      </c>
      <c r="H58" s="646">
        <v>328801009019102</v>
      </c>
      <c r="I58" s="653">
        <f t="shared" si="0"/>
        <v>4</v>
      </c>
      <c r="J58" s="648" t="s">
        <v>12408</v>
      </c>
      <c r="K58" s="643" t="s">
        <v>6477</v>
      </c>
      <c r="L58" s="643" t="s">
        <v>12461</v>
      </c>
      <c r="M58" s="649">
        <v>42109</v>
      </c>
      <c r="N58" s="662">
        <v>5000000</v>
      </c>
      <c r="O58" s="662"/>
      <c r="P58" s="674"/>
      <c r="Q58" s="662"/>
      <c r="R58" s="656" t="s">
        <v>12491</v>
      </c>
      <c r="S58" s="651">
        <v>42703</v>
      </c>
      <c r="T58" s="663">
        <v>2216900</v>
      </c>
      <c r="U58" s="674"/>
      <c r="V58" s="663"/>
      <c r="W58" s="663"/>
      <c r="X58" s="663"/>
      <c r="Y58" s="663"/>
      <c r="Z58" s="652">
        <v>0</v>
      </c>
      <c r="AA58" s="652"/>
      <c r="AB58" s="664"/>
      <c r="AC58" s="663"/>
      <c r="AD58" s="650"/>
      <c r="AE58" s="650"/>
      <c r="AF58" s="650"/>
      <c r="AG58" s="650"/>
      <c r="AH58" s="650"/>
      <c r="AI58" s="650"/>
      <c r="AJ58" s="650"/>
      <c r="AK58" s="650"/>
      <c r="AL58" s="650"/>
      <c r="AM58" s="652">
        <f t="shared" si="7"/>
        <v>0</v>
      </c>
      <c r="AN58" s="513">
        <f t="shared" si="8"/>
        <v>2216900</v>
      </c>
    </row>
    <row r="59" spans="1:40" s="191" customFormat="1" ht="15" customHeight="1" x14ac:dyDescent="0.2">
      <c r="A59" s="643"/>
      <c r="B59" s="643"/>
      <c r="C59" s="643"/>
      <c r="D59" s="665"/>
      <c r="E59" s="643"/>
      <c r="F59" s="645" t="s">
        <v>10514</v>
      </c>
      <c r="G59" s="645" t="s">
        <v>9715</v>
      </c>
      <c r="H59" s="646">
        <v>88901020051104</v>
      </c>
      <c r="I59" s="653">
        <f t="shared" si="0"/>
        <v>1</v>
      </c>
      <c r="J59" s="648" t="s">
        <v>12409</v>
      </c>
      <c r="K59" s="643" t="s">
        <v>6477</v>
      </c>
      <c r="L59" s="643" t="s">
        <v>12462</v>
      </c>
      <c r="M59" s="649">
        <v>42109</v>
      </c>
      <c r="N59" s="662">
        <v>10000000</v>
      </c>
      <c r="O59" s="662"/>
      <c r="P59" s="674"/>
      <c r="Q59" s="662"/>
      <c r="R59" s="656" t="s">
        <v>12491</v>
      </c>
      <c r="S59" s="651">
        <v>42703</v>
      </c>
      <c r="T59" s="663">
        <v>5182031</v>
      </c>
      <c r="U59" s="674"/>
      <c r="V59" s="663"/>
      <c r="W59" s="663"/>
      <c r="X59" s="663"/>
      <c r="Y59" s="663"/>
      <c r="Z59" s="652">
        <v>0</v>
      </c>
      <c r="AA59" s="652"/>
      <c r="AB59" s="664"/>
      <c r="AC59" s="663"/>
      <c r="AD59" s="650"/>
      <c r="AE59" s="650"/>
      <c r="AF59" s="650"/>
      <c r="AG59" s="650"/>
      <c r="AH59" s="650"/>
      <c r="AI59" s="650"/>
      <c r="AJ59" s="650"/>
      <c r="AK59" s="650"/>
      <c r="AL59" s="650"/>
      <c r="AM59" s="652">
        <f t="shared" si="7"/>
        <v>0</v>
      </c>
      <c r="AN59" s="513">
        <f t="shared" si="8"/>
        <v>5182031</v>
      </c>
    </row>
    <row r="60" spans="1:40" s="191" customFormat="1" ht="15" customHeight="1" x14ac:dyDescent="0.2">
      <c r="A60" s="643"/>
      <c r="B60" s="643"/>
      <c r="C60" s="643"/>
      <c r="D60" s="665"/>
      <c r="E60" s="643"/>
      <c r="F60" s="645" t="s">
        <v>10514</v>
      </c>
      <c r="G60" s="645" t="s">
        <v>9715</v>
      </c>
      <c r="H60" s="646">
        <v>88901019730105</v>
      </c>
      <c r="I60" s="653">
        <f t="shared" si="0"/>
        <v>2</v>
      </c>
      <c r="J60" s="648" t="s">
        <v>12410</v>
      </c>
      <c r="K60" s="643" t="s">
        <v>6477</v>
      </c>
      <c r="L60" s="643" t="s">
        <v>12463</v>
      </c>
      <c r="M60" s="649">
        <v>42090</v>
      </c>
      <c r="N60" s="662">
        <v>10000000</v>
      </c>
      <c r="O60" s="662"/>
      <c r="P60" s="674"/>
      <c r="Q60" s="662"/>
      <c r="R60" s="656" t="s">
        <v>12491</v>
      </c>
      <c r="S60" s="651">
        <v>42703</v>
      </c>
      <c r="T60" s="663">
        <v>3845007</v>
      </c>
      <c r="U60" s="674"/>
      <c r="V60" s="663"/>
      <c r="W60" s="663"/>
      <c r="X60" s="663"/>
      <c r="Y60" s="663"/>
      <c r="Z60" s="652">
        <v>0</v>
      </c>
      <c r="AA60" s="652"/>
      <c r="AB60" s="664"/>
      <c r="AC60" s="663"/>
      <c r="AD60" s="650"/>
      <c r="AE60" s="650"/>
      <c r="AF60" s="650"/>
      <c r="AG60" s="650"/>
      <c r="AH60" s="650"/>
      <c r="AI60" s="650"/>
      <c r="AJ60" s="650"/>
      <c r="AK60" s="650"/>
      <c r="AL60" s="650"/>
      <c r="AM60" s="652">
        <f t="shared" si="7"/>
        <v>0</v>
      </c>
      <c r="AN60" s="513">
        <f t="shared" si="8"/>
        <v>3845007</v>
      </c>
    </row>
    <row r="61" spans="1:40" s="191" customFormat="1" ht="15" customHeight="1" x14ac:dyDescent="0.2">
      <c r="A61" s="643"/>
      <c r="B61" s="643"/>
      <c r="C61" s="643"/>
      <c r="D61" s="665"/>
      <c r="E61" s="643"/>
      <c r="F61" s="645" t="s">
        <v>10514</v>
      </c>
      <c r="G61" s="645" t="s">
        <v>9715</v>
      </c>
      <c r="H61" s="646">
        <v>88901020161103</v>
      </c>
      <c r="I61" s="653">
        <f t="shared" si="0"/>
        <v>3</v>
      </c>
      <c r="J61" s="648" t="s">
        <v>12411</v>
      </c>
      <c r="K61" s="643" t="s">
        <v>6477</v>
      </c>
      <c r="L61" s="643" t="s">
        <v>12462</v>
      </c>
      <c r="M61" s="649">
        <v>42109</v>
      </c>
      <c r="N61" s="662">
        <v>2000000</v>
      </c>
      <c r="O61" s="662"/>
      <c r="P61" s="674"/>
      <c r="Q61" s="662"/>
      <c r="R61" s="656" t="s">
        <v>12491</v>
      </c>
      <c r="S61" s="651">
        <v>42703</v>
      </c>
      <c r="T61" s="663">
        <v>544810</v>
      </c>
      <c r="U61" s="674"/>
      <c r="V61" s="663"/>
      <c r="W61" s="663"/>
      <c r="X61" s="663"/>
      <c r="Y61" s="663"/>
      <c r="Z61" s="652">
        <v>0</v>
      </c>
      <c r="AA61" s="652"/>
      <c r="AB61" s="664"/>
      <c r="AC61" s="663"/>
      <c r="AD61" s="650"/>
      <c r="AE61" s="650"/>
      <c r="AF61" s="650"/>
      <c r="AG61" s="650"/>
      <c r="AH61" s="650"/>
      <c r="AI61" s="650"/>
      <c r="AJ61" s="650"/>
      <c r="AK61" s="650"/>
      <c r="AL61" s="650"/>
      <c r="AM61" s="652">
        <f t="shared" si="7"/>
        <v>0</v>
      </c>
      <c r="AN61" s="513">
        <f t="shared" si="8"/>
        <v>544810</v>
      </c>
    </row>
    <row r="62" spans="1:40" s="191" customFormat="1" ht="15" customHeight="1" x14ac:dyDescent="0.2">
      <c r="A62" s="643"/>
      <c r="B62" s="643"/>
      <c r="C62" s="643"/>
      <c r="D62" s="665"/>
      <c r="E62" s="643"/>
      <c r="F62" s="645" t="s">
        <v>10514</v>
      </c>
      <c r="G62" s="645" t="s">
        <v>9715</v>
      </c>
      <c r="H62" s="646">
        <v>88901020999108</v>
      </c>
      <c r="I62" s="653">
        <f t="shared" si="0"/>
        <v>4</v>
      </c>
      <c r="J62" s="648" t="s">
        <v>12412</v>
      </c>
      <c r="K62" s="643" t="s">
        <v>6477</v>
      </c>
      <c r="L62" s="643" t="s">
        <v>12464</v>
      </c>
      <c r="M62" s="649">
        <v>42299</v>
      </c>
      <c r="N62" s="662">
        <v>3000000</v>
      </c>
      <c r="O62" s="662"/>
      <c r="P62" s="674"/>
      <c r="Q62" s="662"/>
      <c r="R62" s="656" t="s">
        <v>12491</v>
      </c>
      <c r="S62" s="651">
        <v>42703</v>
      </c>
      <c r="T62" s="663">
        <v>1971620</v>
      </c>
      <c r="U62" s="674"/>
      <c r="V62" s="663"/>
      <c r="W62" s="663"/>
      <c r="X62" s="663"/>
      <c r="Y62" s="663"/>
      <c r="Z62" s="652">
        <v>0</v>
      </c>
      <c r="AA62" s="652"/>
      <c r="AB62" s="664"/>
      <c r="AC62" s="663"/>
      <c r="AD62" s="650"/>
      <c r="AE62" s="650"/>
      <c r="AF62" s="650"/>
      <c r="AG62" s="650"/>
      <c r="AH62" s="650"/>
      <c r="AI62" s="650"/>
      <c r="AJ62" s="650"/>
      <c r="AK62" s="650"/>
      <c r="AL62" s="650"/>
      <c r="AM62" s="652">
        <f t="shared" si="7"/>
        <v>0</v>
      </c>
      <c r="AN62" s="513">
        <f t="shared" si="8"/>
        <v>1971620</v>
      </c>
    </row>
    <row r="63" spans="1:40" s="191" customFormat="1" ht="15" customHeight="1" x14ac:dyDescent="0.2">
      <c r="A63" s="643"/>
      <c r="B63" s="643"/>
      <c r="C63" s="643"/>
      <c r="D63" s="665"/>
      <c r="E63" s="643"/>
      <c r="F63" s="645" t="s">
        <v>10514</v>
      </c>
      <c r="G63" s="645" t="s">
        <v>9715</v>
      </c>
      <c r="H63" s="646">
        <v>88901019866100</v>
      </c>
      <c r="I63" s="653">
        <f t="shared" si="0"/>
        <v>5</v>
      </c>
      <c r="J63" s="648" t="s">
        <v>12413</v>
      </c>
      <c r="K63" s="643" t="s">
        <v>6477</v>
      </c>
      <c r="L63" s="643" t="s">
        <v>12463</v>
      </c>
      <c r="M63" s="649">
        <v>42090</v>
      </c>
      <c r="N63" s="662">
        <v>4000000</v>
      </c>
      <c r="O63" s="662"/>
      <c r="P63" s="674"/>
      <c r="Q63" s="662"/>
      <c r="R63" s="656" t="s">
        <v>12491</v>
      </c>
      <c r="S63" s="651">
        <v>42703</v>
      </c>
      <c r="T63" s="663">
        <v>979974.8</v>
      </c>
      <c r="U63" s="674"/>
      <c r="V63" s="663"/>
      <c r="W63" s="663"/>
      <c r="X63" s="663"/>
      <c r="Y63" s="663"/>
      <c r="Z63" s="652">
        <v>0</v>
      </c>
      <c r="AA63" s="652"/>
      <c r="AB63" s="664"/>
      <c r="AC63" s="663"/>
      <c r="AD63" s="650"/>
      <c r="AE63" s="650"/>
      <c r="AF63" s="650"/>
      <c r="AG63" s="650"/>
      <c r="AH63" s="650"/>
      <c r="AI63" s="650"/>
      <c r="AJ63" s="650"/>
      <c r="AK63" s="650"/>
      <c r="AL63" s="650"/>
      <c r="AM63" s="652">
        <f t="shared" si="7"/>
        <v>0</v>
      </c>
      <c r="AN63" s="513">
        <f t="shared" si="8"/>
        <v>979974.8</v>
      </c>
    </row>
    <row r="64" spans="1:40" s="191" customFormat="1" ht="15" customHeight="1" x14ac:dyDescent="0.2">
      <c r="A64" s="643"/>
      <c r="B64" s="643"/>
      <c r="C64" s="643"/>
      <c r="D64" s="665"/>
      <c r="E64" s="643"/>
      <c r="F64" s="645" t="s">
        <v>10514</v>
      </c>
      <c r="G64" s="645" t="s">
        <v>9916</v>
      </c>
      <c r="H64" s="646">
        <v>329401010036102</v>
      </c>
      <c r="I64" s="653">
        <f t="shared" si="0"/>
        <v>1</v>
      </c>
      <c r="J64" s="648" t="s">
        <v>12414</v>
      </c>
      <c r="K64" s="643" t="s">
        <v>6477</v>
      </c>
      <c r="L64" s="643" t="s">
        <v>12465</v>
      </c>
      <c r="M64" s="649">
        <v>42115</v>
      </c>
      <c r="N64" s="662">
        <v>6000000</v>
      </c>
      <c r="O64" s="662"/>
      <c r="P64" s="674"/>
      <c r="Q64" s="662"/>
      <c r="R64" s="656" t="s">
        <v>12491</v>
      </c>
      <c r="S64" s="651">
        <v>42703</v>
      </c>
      <c r="T64" s="663">
        <v>2456021</v>
      </c>
      <c r="U64" s="674"/>
      <c r="V64" s="663"/>
      <c r="W64" s="663"/>
      <c r="X64" s="663"/>
      <c r="Y64" s="663"/>
      <c r="Z64" s="652">
        <v>0</v>
      </c>
      <c r="AA64" s="652"/>
      <c r="AB64" s="664"/>
      <c r="AC64" s="663"/>
      <c r="AD64" s="650"/>
      <c r="AE64" s="650"/>
      <c r="AF64" s="650"/>
      <c r="AG64" s="650"/>
      <c r="AH64" s="650"/>
      <c r="AI64" s="650"/>
      <c r="AJ64" s="650"/>
      <c r="AK64" s="650"/>
      <c r="AL64" s="650"/>
      <c r="AM64" s="652">
        <f t="shared" si="7"/>
        <v>0</v>
      </c>
      <c r="AN64" s="513">
        <f t="shared" si="8"/>
        <v>2456021</v>
      </c>
    </row>
    <row r="65" spans="1:40" s="191" customFormat="1" ht="15" customHeight="1" x14ac:dyDescent="0.2">
      <c r="A65" s="643"/>
      <c r="B65" s="643"/>
      <c r="C65" s="643"/>
      <c r="D65" s="665"/>
      <c r="E65" s="643"/>
      <c r="F65" s="645" t="s">
        <v>10514</v>
      </c>
      <c r="G65" s="645" t="s">
        <v>9916</v>
      </c>
      <c r="H65" s="646">
        <v>329401009973109</v>
      </c>
      <c r="I65" s="653">
        <f t="shared" si="0"/>
        <v>2</v>
      </c>
      <c r="J65" s="648" t="s">
        <v>12415</v>
      </c>
      <c r="K65" s="643" t="s">
        <v>6477</v>
      </c>
      <c r="L65" s="643" t="s">
        <v>12466</v>
      </c>
      <c r="M65" s="649">
        <v>42090</v>
      </c>
      <c r="N65" s="662">
        <v>5000000</v>
      </c>
      <c r="O65" s="662"/>
      <c r="P65" s="674"/>
      <c r="Q65" s="662"/>
      <c r="R65" s="656" t="s">
        <v>12491</v>
      </c>
      <c r="S65" s="651">
        <v>42703</v>
      </c>
      <c r="T65" s="663">
        <v>1924860</v>
      </c>
      <c r="U65" s="674"/>
      <c r="V65" s="663"/>
      <c r="W65" s="663"/>
      <c r="X65" s="663"/>
      <c r="Y65" s="663"/>
      <c r="Z65" s="652">
        <v>0</v>
      </c>
      <c r="AA65" s="652"/>
      <c r="AB65" s="664"/>
      <c r="AC65" s="663"/>
      <c r="AD65" s="650"/>
      <c r="AE65" s="650"/>
      <c r="AF65" s="650"/>
      <c r="AG65" s="650"/>
      <c r="AH65" s="650"/>
      <c r="AI65" s="650"/>
      <c r="AJ65" s="650"/>
      <c r="AK65" s="650"/>
      <c r="AL65" s="650"/>
      <c r="AM65" s="652">
        <f t="shared" si="7"/>
        <v>0</v>
      </c>
      <c r="AN65" s="513">
        <f t="shared" si="8"/>
        <v>1924860</v>
      </c>
    </row>
    <row r="66" spans="1:40" s="191" customFormat="1" ht="15" customHeight="1" x14ac:dyDescent="0.2">
      <c r="A66" s="643"/>
      <c r="B66" s="643"/>
      <c r="C66" s="643"/>
      <c r="D66" s="665"/>
      <c r="E66" s="643"/>
      <c r="F66" s="645" t="s">
        <v>10514</v>
      </c>
      <c r="G66" s="645" t="s">
        <v>9916</v>
      </c>
      <c r="H66" s="646">
        <v>329401009894101</v>
      </c>
      <c r="I66" s="653">
        <f t="shared" si="0"/>
        <v>3</v>
      </c>
      <c r="J66" s="648" t="s">
        <v>1279</v>
      </c>
      <c r="K66" s="643" t="s">
        <v>6477</v>
      </c>
      <c r="L66" s="643" t="s">
        <v>12466</v>
      </c>
      <c r="M66" s="649">
        <v>42090</v>
      </c>
      <c r="N66" s="662">
        <v>8000000</v>
      </c>
      <c r="O66" s="662"/>
      <c r="P66" s="674"/>
      <c r="Q66" s="662"/>
      <c r="R66" s="656" t="s">
        <v>12491</v>
      </c>
      <c r="S66" s="651">
        <v>42703</v>
      </c>
      <c r="T66" s="663">
        <v>2699130</v>
      </c>
      <c r="U66" s="674"/>
      <c r="V66" s="663"/>
      <c r="W66" s="663"/>
      <c r="X66" s="663"/>
      <c r="Y66" s="663"/>
      <c r="Z66" s="652">
        <v>0</v>
      </c>
      <c r="AA66" s="652"/>
      <c r="AB66" s="664"/>
      <c r="AC66" s="663"/>
      <c r="AD66" s="650"/>
      <c r="AE66" s="650"/>
      <c r="AF66" s="650"/>
      <c r="AG66" s="650"/>
      <c r="AH66" s="650"/>
      <c r="AI66" s="650"/>
      <c r="AJ66" s="650"/>
      <c r="AK66" s="650"/>
      <c r="AL66" s="650"/>
      <c r="AM66" s="652">
        <f t="shared" si="7"/>
        <v>0</v>
      </c>
      <c r="AN66" s="513">
        <f t="shared" si="8"/>
        <v>2699130</v>
      </c>
    </row>
    <row r="67" spans="1:40" s="191" customFormat="1" ht="15" customHeight="1" x14ac:dyDescent="0.2">
      <c r="A67" s="643"/>
      <c r="B67" s="643"/>
      <c r="C67" s="643"/>
      <c r="D67" s="665"/>
      <c r="E67" s="643"/>
      <c r="F67" s="645" t="s">
        <v>10514</v>
      </c>
      <c r="G67" s="645" t="s">
        <v>2737</v>
      </c>
      <c r="H67" s="646">
        <v>327001013189106</v>
      </c>
      <c r="I67" s="653">
        <f t="shared" si="0"/>
        <v>1</v>
      </c>
      <c r="J67" s="648" t="s">
        <v>3575</v>
      </c>
      <c r="K67" s="643" t="s">
        <v>6477</v>
      </c>
      <c r="L67" s="643" t="s">
        <v>12467</v>
      </c>
      <c r="M67" s="649">
        <v>42109</v>
      </c>
      <c r="N67" s="662">
        <v>25000000</v>
      </c>
      <c r="O67" s="662"/>
      <c r="P67" s="674"/>
      <c r="Q67" s="662"/>
      <c r="R67" s="656" t="s">
        <v>12491</v>
      </c>
      <c r="S67" s="651">
        <v>42703</v>
      </c>
      <c r="T67" s="663">
        <v>6280911.7000000002</v>
      </c>
      <c r="U67" s="674"/>
      <c r="V67" s="663"/>
      <c r="W67" s="663"/>
      <c r="X67" s="663"/>
      <c r="Y67" s="663"/>
      <c r="Z67" s="652">
        <v>0</v>
      </c>
      <c r="AA67" s="652"/>
      <c r="AB67" s="664"/>
      <c r="AC67" s="663"/>
      <c r="AD67" s="650"/>
      <c r="AE67" s="650"/>
      <c r="AF67" s="650"/>
      <c r="AG67" s="650"/>
      <c r="AH67" s="650"/>
      <c r="AI67" s="650"/>
      <c r="AJ67" s="650"/>
      <c r="AK67" s="650"/>
      <c r="AL67" s="650"/>
      <c r="AM67" s="652">
        <f t="shared" si="7"/>
        <v>0</v>
      </c>
      <c r="AN67" s="513">
        <f t="shared" si="8"/>
        <v>6280911.7000000002</v>
      </c>
    </row>
    <row r="68" spans="1:40" s="191" customFormat="1" ht="15" customHeight="1" x14ac:dyDescent="0.2">
      <c r="A68" s="643"/>
      <c r="B68" s="643"/>
      <c r="C68" s="643"/>
      <c r="D68" s="665"/>
      <c r="E68" s="643"/>
      <c r="F68" s="645" t="s">
        <v>10514</v>
      </c>
      <c r="G68" s="645" t="s">
        <v>2737</v>
      </c>
      <c r="H68" s="646">
        <v>327001013243104</v>
      </c>
      <c r="I68" s="653">
        <f t="shared" si="0"/>
        <v>2</v>
      </c>
      <c r="J68" s="648" t="s">
        <v>12416</v>
      </c>
      <c r="K68" s="643" t="s">
        <v>6477</v>
      </c>
      <c r="L68" s="643" t="s">
        <v>12467</v>
      </c>
      <c r="M68" s="649">
        <v>42109</v>
      </c>
      <c r="N68" s="662">
        <v>10000000</v>
      </c>
      <c r="O68" s="662"/>
      <c r="P68" s="674"/>
      <c r="Q68" s="662"/>
      <c r="R68" s="656" t="s">
        <v>12491</v>
      </c>
      <c r="S68" s="651">
        <v>42703</v>
      </c>
      <c r="T68" s="663">
        <v>5016480</v>
      </c>
      <c r="U68" s="674"/>
      <c r="V68" s="663"/>
      <c r="W68" s="663"/>
      <c r="X68" s="663"/>
      <c r="Y68" s="663"/>
      <c r="Z68" s="652">
        <v>0</v>
      </c>
      <c r="AA68" s="652"/>
      <c r="AB68" s="664"/>
      <c r="AC68" s="663"/>
      <c r="AD68" s="650"/>
      <c r="AE68" s="650"/>
      <c r="AF68" s="650"/>
      <c r="AG68" s="650"/>
      <c r="AH68" s="650"/>
      <c r="AI68" s="650"/>
      <c r="AJ68" s="650"/>
      <c r="AK68" s="650"/>
      <c r="AL68" s="650"/>
      <c r="AM68" s="652">
        <f t="shared" si="7"/>
        <v>0</v>
      </c>
      <c r="AN68" s="513">
        <f t="shared" si="8"/>
        <v>5016480</v>
      </c>
    </row>
    <row r="69" spans="1:40" s="191" customFormat="1" ht="15" customHeight="1" x14ac:dyDescent="0.2">
      <c r="A69" s="643"/>
      <c r="B69" s="643"/>
      <c r="C69" s="643"/>
      <c r="D69" s="665"/>
      <c r="E69" s="643"/>
      <c r="F69" s="645" t="s">
        <v>10514</v>
      </c>
      <c r="G69" s="645" t="s">
        <v>2737</v>
      </c>
      <c r="H69" s="646">
        <v>327001013073101</v>
      </c>
      <c r="I69" s="653">
        <f t="shared" si="0"/>
        <v>3</v>
      </c>
      <c r="J69" s="648" t="s">
        <v>12417</v>
      </c>
      <c r="K69" s="643" t="s">
        <v>6477</v>
      </c>
      <c r="L69" s="643" t="s">
        <v>12468</v>
      </c>
      <c r="M69" s="649">
        <v>42109</v>
      </c>
      <c r="N69" s="662">
        <v>9000000</v>
      </c>
      <c r="O69" s="662"/>
      <c r="P69" s="674"/>
      <c r="Q69" s="662"/>
      <c r="R69" s="656" t="s">
        <v>12491</v>
      </c>
      <c r="S69" s="651">
        <v>42703</v>
      </c>
      <c r="T69" s="663">
        <v>3465000</v>
      </c>
      <c r="U69" s="674"/>
      <c r="V69" s="663"/>
      <c r="W69" s="663"/>
      <c r="X69" s="663"/>
      <c r="Y69" s="663"/>
      <c r="Z69" s="652">
        <v>0</v>
      </c>
      <c r="AA69" s="652"/>
      <c r="AB69" s="664"/>
      <c r="AC69" s="663"/>
      <c r="AD69" s="650"/>
      <c r="AE69" s="650"/>
      <c r="AF69" s="650"/>
      <c r="AG69" s="650"/>
      <c r="AH69" s="650"/>
      <c r="AI69" s="650"/>
      <c r="AJ69" s="650"/>
      <c r="AK69" s="650"/>
      <c r="AL69" s="650"/>
      <c r="AM69" s="652">
        <f t="shared" si="7"/>
        <v>0</v>
      </c>
      <c r="AN69" s="513">
        <f t="shared" si="8"/>
        <v>3465000</v>
      </c>
    </row>
    <row r="70" spans="1:40" s="191" customFormat="1" ht="15" customHeight="1" x14ac:dyDescent="0.2">
      <c r="A70" s="643"/>
      <c r="B70" s="643"/>
      <c r="C70" s="643"/>
      <c r="D70" s="665"/>
      <c r="E70" s="643"/>
      <c r="F70" s="645" t="s">
        <v>10514</v>
      </c>
      <c r="G70" s="645" t="s">
        <v>2737</v>
      </c>
      <c r="H70" s="646">
        <v>327001013049102</v>
      </c>
      <c r="I70" s="653">
        <f t="shared" si="0"/>
        <v>4</v>
      </c>
      <c r="J70" s="648" t="s">
        <v>12418</v>
      </c>
      <c r="K70" s="643" t="s">
        <v>6477</v>
      </c>
      <c r="L70" s="643" t="s">
        <v>12468</v>
      </c>
      <c r="M70" s="649">
        <v>42109</v>
      </c>
      <c r="N70" s="662">
        <v>8000000</v>
      </c>
      <c r="O70" s="662"/>
      <c r="P70" s="674"/>
      <c r="Q70" s="662"/>
      <c r="R70" s="656" t="s">
        <v>12491</v>
      </c>
      <c r="S70" s="651">
        <v>42703</v>
      </c>
      <c r="T70" s="663">
        <v>2951880</v>
      </c>
      <c r="U70" s="674"/>
      <c r="V70" s="663"/>
      <c r="W70" s="663"/>
      <c r="X70" s="663"/>
      <c r="Y70" s="663"/>
      <c r="Z70" s="652">
        <v>0</v>
      </c>
      <c r="AA70" s="652"/>
      <c r="AB70" s="664"/>
      <c r="AC70" s="663"/>
      <c r="AD70" s="650"/>
      <c r="AE70" s="650"/>
      <c r="AF70" s="650"/>
      <c r="AG70" s="650"/>
      <c r="AH70" s="650"/>
      <c r="AI70" s="650"/>
      <c r="AJ70" s="650"/>
      <c r="AK70" s="650"/>
      <c r="AL70" s="650"/>
      <c r="AM70" s="652">
        <f t="shared" si="7"/>
        <v>0</v>
      </c>
      <c r="AN70" s="513">
        <f t="shared" si="8"/>
        <v>2951880</v>
      </c>
    </row>
    <row r="71" spans="1:40" s="191" customFormat="1" ht="15" customHeight="1" x14ac:dyDescent="0.2">
      <c r="A71" s="643"/>
      <c r="B71" s="643"/>
      <c r="C71" s="643"/>
      <c r="D71" s="665"/>
      <c r="E71" s="643"/>
      <c r="F71" s="645" t="s">
        <v>10514</v>
      </c>
      <c r="G71" s="645" t="s">
        <v>2737</v>
      </c>
      <c r="H71" s="646">
        <v>327001012982103</v>
      </c>
      <c r="I71" s="653">
        <f t="shared" si="0"/>
        <v>5</v>
      </c>
      <c r="J71" s="648" t="s">
        <v>12419</v>
      </c>
      <c r="K71" s="643" t="s">
        <v>6477</v>
      </c>
      <c r="L71" s="643" t="s">
        <v>12468</v>
      </c>
      <c r="M71" s="649">
        <v>42109</v>
      </c>
      <c r="N71" s="662">
        <v>5000000</v>
      </c>
      <c r="O71" s="662"/>
      <c r="P71" s="674"/>
      <c r="Q71" s="662"/>
      <c r="R71" s="656" t="s">
        <v>12491</v>
      </c>
      <c r="S71" s="651">
        <v>42703</v>
      </c>
      <c r="T71" s="663">
        <v>2216900</v>
      </c>
      <c r="U71" s="674"/>
      <c r="V71" s="663"/>
      <c r="W71" s="663"/>
      <c r="X71" s="663"/>
      <c r="Y71" s="663"/>
      <c r="Z71" s="652">
        <v>0</v>
      </c>
      <c r="AA71" s="652"/>
      <c r="AB71" s="664"/>
      <c r="AC71" s="663"/>
      <c r="AD71" s="650"/>
      <c r="AE71" s="650"/>
      <c r="AF71" s="650"/>
      <c r="AG71" s="650"/>
      <c r="AH71" s="650"/>
      <c r="AI71" s="650"/>
      <c r="AJ71" s="650"/>
      <c r="AK71" s="650"/>
      <c r="AL71" s="650"/>
      <c r="AM71" s="652">
        <f t="shared" si="7"/>
        <v>0</v>
      </c>
      <c r="AN71" s="513">
        <f t="shared" si="8"/>
        <v>2216900</v>
      </c>
    </row>
    <row r="72" spans="1:40" s="191" customFormat="1" ht="15" customHeight="1" x14ac:dyDescent="0.2">
      <c r="A72" s="643"/>
      <c r="B72" s="643"/>
      <c r="C72" s="643"/>
      <c r="D72" s="665"/>
      <c r="E72" s="643"/>
      <c r="F72" s="645" t="s">
        <v>10514</v>
      </c>
      <c r="G72" s="645" t="s">
        <v>2737</v>
      </c>
      <c r="H72" s="646">
        <v>327001013292103</v>
      </c>
      <c r="I72" s="653">
        <f t="shared" si="0"/>
        <v>6</v>
      </c>
      <c r="J72" s="648" t="s">
        <v>10589</v>
      </c>
      <c r="K72" s="643" t="s">
        <v>6477</v>
      </c>
      <c r="L72" s="643" t="s">
        <v>12467</v>
      </c>
      <c r="M72" s="649">
        <v>42109</v>
      </c>
      <c r="N72" s="662">
        <v>5000000</v>
      </c>
      <c r="O72" s="662"/>
      <c r="P72" s="674"/>
      <c r="Q72" s="662"/>
      <c r="R72" s="656" t="s">
        <v>12491</v>
      </c>
      <c r="S72" s="651">
        <v>42703</v>
      </c>
      <c r="T72" s="663">
        <v>2076866</v>
      </c>
      <c r="U72" s="674"/>
      <c r="V72" s="663"/>
      <c r="W72" s="663"/>
      <c r="X72" s="663"/>
      <c r="Y72" s="663"/>
      <c r="Z72" s="652">
        <v>0</v>
      </c>
      <c r="AA72" s="652"/>
      <c r="AB72" s="664"/>
      <c r="AC72" s="663"/>
      <c r="AD72" s="650"/>
      <c r="AE72" s="650"/>
      <c r="AF72" s="650"/>
      <c r="AG72" s="650"/>
      <c r="AH72" s="650"/>
      <c r="AI72" s="650"/>
      <c r="AJ72" s="650"/>
      <c r="AK72" s="650"/>
      <c r="AL72" s="650"/>
      <c r="AM72" s="652">
        <f t="shared" si="7"/>
        <v>0</v>
      </c>
      <c r="AN72" s="513">
        <f t="shared" si="8"/>
        <v>2076866</v>
      </c>
    </row>
    <row r="73" spans="1:40" s="191" customFormat="1" ht="15" customHeight="1" x14ac:dyDescent="0.2">
      <c r="A73" s="643"/>
      <c r="B73" s="643"/>
      <c r="C73" s="643"/>
      <c r="D73" s="665"/>
      <c r="E73" s="643"/>
      <c r="F73" s="645" t="s">
        <v>10514</v>
      </c>
      <c r="G73" s="645" t="s">
        <v>2737</v>
      </c>
      <c r="H73" s="646">
        <v>327001013135107</v>
      </c>
      <c r="I73" s="653">
        <f t="shared" si="0"/>
        <v>7</v>
      </c>
      <c r="J73" s="648" t="s">
        <v>12420</v>
      </c>
      <c r="K73" s="643" t="s">
        <v>6477</v>
      </c>
      <c r="L73" s="643" t="s">
        <v>12468</v>
      </c>
      <c r="M73" s="649">
        <v>42109</v>
      </c>
      <c r="N73" s="662">
        <v>3000000</v>
      </c>
      <c r="O73" s="662"/>
      <c r="P73" s="674"/>
      <c r="Q73" s="662"/>
      <c r="R73" s="656" t="s">
        <v>12491</v>
      </c>
      <c r="S73" s="651">
        <v>42703</v>
      </c>
      <c r="T73" s="663">
        <v>1417500</v>
      </c>
      <c r="U73" s="674"/>
      <c r="V73" s="663"/>
      <c r="W73" s="663"/>
      <c r="X73" s="663"/>
      <c r="Y73" s="663"/>
      <c r="Z73" s="652">
        <v>0</v>
      </c>
      <c r="AA73" s="652"/>
      <c r="AB73" s="664"/>
      <c r="AC73" s="663"/>
      <c r="AD73" s="650"/>
      <c r="AE73" s="650"/>
      <c r="AF73" s="650"/>
      <c r="AG73" s="650"/>
      <c r="AH73" s="650"/>
      <c r="AI73" s="650"/>
      <c r="AJ73" s="650"/>
      <c r="AK73" s="650"/>
      <c r="AL73" s="650"/>
      <c r="AM73" s="652">
        <f t="shared" si="7"/>
        <v>0</v>
      </c>
      <c r="AN73" s="513">
        <f t="shared" si="8"/>
        <v>1417500</v>
      </c>
    </row>
    <row r="74" spans="1:40" s="191" customFormat="1" ht="15" customHeight="1" x14ac:dyDescent="0.2">
      <c r="A74" s="643"/>
      <c r="B74" s="643"/>
      <c r="C74" s="643"/>
      <c r="D74" s="665"/>
      <c r="E74" s="643"/>
      <c r="F74" s="645" t="s">
        <v>10514</v>
      </c>
      <c r="G74" s="645" t="s">
        <v>9917</v>
      </c>
      <c r="H74" s="646">
        <v>411601004530103</v>
      </c>
      <c r="I74" s="653">
        <f t="shared" si="0"/>
        <v>1</v>
      </c>
      <c r="J74" s="648" t="s">
        <v>12421</v>
      </c>
      <c r="K74" s="643" t="s">
        <v>6477</v>
      </c>
      <c r="L74" s="643" t="s">
        <v>12469</v>
      </c>
      <c r="M74" s="649">
        <v>42502</v>
      </c>
      <c r="N74" s="662">
        <v>20000000</v>
      </c>
      <c r="O74" s="662"/>
      <c r="P74" s="674"/>
      <c r="Q74" s="662"/>
      <c r="R74" s="656" t="s">
        <v>12491</v>
      </c>
      <c r="S74" s="651">
        <v>42703</v>
      </c>
      <c r="T74" s="663">
        <v>10616830</v>
      </c>
      <c r="U74" s="674"/>
      <c r="V74" s="663"/>
      <c r="W74" s="663"/>
      <c r="X74" s="663"/>
      <c r="Y74" s="663"/>
      <c r="Z74" s="652">
        <v>0</v>
      </c>
      <c r="AA74" s="652"/>
      <c r="AB74" s="664"/>
      <c r="AC74" s="663"/>
      <c r="AD74" s="650"/>
      <c r="AE74" s="650"/>
      <c r="AF74" s="650"/>
      <c r="AG74" s="650"/>
      <c r="AH74" s="650"/>
      <c r="AI74" s="650"/>
      <c r="AJ74" s="650"/>
      <c r="AK74" s="650"/>
      <c r="AL74" s="650"/>
      <c r="AM74" s="652">
        <f t="shared" si="7"/>
        <v>0</v>
      </c>
      <c r="AN74" s="513">
        <f t="shared" si="8"/>
        <v>10616830</v>
      </c>
    </row>
    <row r="75" spans="1:40" s="191" customFormat="1" ht="15" customHeight="1" x14ac:dyDescent="0.2">
      <c r="A75" s="643"/>
      <c r="B75" s="643"/>
      <c r="C75" s="643"/>
      <c r="D75" s="665"/>
      <c r="E75" s="643"/>
      <c r="F75" s="645" t="s">
        <v>10514</v>
      </c>
      <c r="G75" s="645" t="s">
        <v>9917</v>
      </c>
      <c r="H75" s="646">
        <v>411601004583106</v>
      </c>
      <c r="I75" s="653">
        <f t="shared" ref="I75:I138" si="9">IF(G74=G75,I74+1,1)</f>
        <v>2</v>
      </c>
      <c r="J75" s="648" t="s">
        <v>12422</v>
      </c>
      <c r="K75" s="643" t="s">
        <v>6477</v>
      </c>
      <c r="L75" s="643" t="s">
        <v>12470</v>
      </c>
      <c r="M75" s="649">
        <v>42292</v>
      </c>
      <c r="N75" s="662">
        <v>25000000</v>
      </c>
      <c r="O75" s="662"/>
      <c r="P75" s="674"/>
      <c r="Q75" s="662"/>
      <c r="R75" s="656" t="s">
        <v>12491</v>
      </c>
      <c r="S75" s="651">
        <v>42703</v>
      </c>
      <c r="T75" s="663">
        <v>12541620</v>
      </c>
      <c r="U75" s="674"/>
      <c r="V75" s="663"/>
      <c r="W75" s="663"/>
      <c r="X75" s="663"/>
      <c r="Y75" s="663"/>
      <c r="Z75" s="652">
        <v>0</v>
      </c>
      <c r="AA75" s="652"/>
      <c r="AB75" s="664"/>
      <c r="AC75" s="663"/>
      <c r="AD75" s="650"/>
      <c r="AE75" s="650"/>
      <c r="AF75" s="650"/>
      <c r="AG75" s="650"/>
      <c r="AH75" s="650"/>
      <c r="AI75" s="650"/>
      <c r="AJ75" s="650"/>
      <c r="AK75" s="650"/>
      <c r="AL75" s="650"/>
      <c r="AM75" s="652">
        <f t="shared" si="7"/>
        <v>0</v>
      </c>
      <c r="AN75" s="513">
        <f t="shared" si="8"/>
        <v>12541620</v>
      </c>
    </row>
    <row r="76" spans="1:40" s="191" customFormat="1" ht="15" customHeight="1" x14ac:dyDescent="0.2">
      <c r="A76" s="643"/>
      <c r="B76" s="643"/>
      <c r="C76" s="643"/>
      <c r="D76" s="665"/>
      <c r="E76" s="643"/>
      <c r="F76" s="645" t="s">
        <v>10514</v>
      </c>
      <c r="G76" s="645" t="s">
        <v>9917</v>
      </c>
      <c r="H76" s="646">
        <v>411601004487106</v>
      </c>
      <c r="I76" s="653">
        <f t="shared" si="9"/>
        <v>3</v>
      </c>
      <c r="J76" s="648" t="s">
        <v>12423</v>
      </c>
      <c r="K76" s="643" t="s">
        <v>6477</v>
      </c>
      <c r="L76" s="643" t="s">
        <v>12469</v>
      </c>
      <c r="M76" s="649">
        <v>42136</v>
      </c>
      <c r="N76" s="662">
        <v>20000000</v>
      </c>
      <c r="O76" s="662"/>
      <c r="P76" s="674"/>
      <c r="Q76" s="662"/>
      <c r="R76" s="656" t="s">
        <v>12491</v>
      </c>
      <c r="S76" s="651">
        <v>42703</v>
      </c>
      <c r="T76" s="663">
        <v>10616830</v>
      </c>
      <c r="U76" s="674"/>
      <c r="V76" s="663"/>
      <c r="W76" s="663"/>
      <c r="X76" s="663"/>
      <c r="Y76" s="663"/>
      <c r="Z76" s="652">
        <v>0</v>
      </c>
      <c r="AA76" s="652"/>
      <c r="AB76" s="664"/>
      <c r="AC76" s="663"/>
      <c r="AD76" s="650"/>
      <c r="AE76" s="650"/>
      <c r="AF76" s="650"/>
      <c r="AG76" s="650"/>
      <c r="AH76" s="650"/>
      <c r="AI76" s="650"/>
      <c r="AJ76" s="650"/>
      <c r="AK76" s="650"/>
      <c r="AL76" s="650"/>
      <c r="AM76" s="652">
        <f t="shared" si="7"/>
        <v>0</v>
      </c>
      <c r="AN76" s="513">
        <f t="shared" si="8"/>
        <v>10616830</v>
      </c>
    </row>
    <row r="77" spans="1:40" s="191" customFormat="1" ht="15" customHeight="1" x14ac:dyDescent="0.2">
      <c r="A77" s="643"/>
      <c r="B77" s="643"/>
      <c r="C77" s="643"/>
      <c r="D77" s="665"/>
      <c r="E77" s="643"/>
      <c r="F77" s="645" t="s">
        <v>8717</v>
      </c>
      <c r="G77" s="645" t="s">
        <v>12382</v>
      </c>
      <c r="H77" s="646">
        <v>4444001008916100</v>
      </c>
      <c r="I77" s="653">
        <f t="shared" si="9"/>
        <v>1</v>
      </c>
      <c r="J77" s="648" t="s">
        <v>12424</v>
      </c>
      <c r="K77" s="643" t="s">
        <v>6477</v>
      </c>
      <c r="L77" s="643" t="s">
        <v>12471</v>
      </c>
      <c r="M77" s="649">
        <v>42137</v>
      </c>
      <c r="N77" s="662">
        <v>15000000</v>
      </c>
      <c r="O77" s="662"/>
      <c r="P77" s="674"/>
      <c r="Q77" s="662"/>
      <c r="R77" s="656" t="s">
        <v>12492</v>
      </c>
      <c r="S77" s="651">
        <v>42703</v>
      </c>
      <c r="T77" s="663">
        <v>7504997</v>
      </c>
      <c r="U77" s="674"/>
      <c r="V77" s="663"/>
      <c r="W77" s="663"/>
      <c r="X77" s="663"/>
      <c r="Y77" s="663"/>
      <c r="Z77" s="652">
        <v>0</v>
      </c>
      <c r="AA77" s="652"/>
      <c r="AB77" s="664"/>
      <c r="AC77" s="663"/>
      <c r="AD77" s="650"/>
      <c r="AE77" s="650"/>
      <c r="AF77" s="650"/>
      <c r="AG77" s="650"/>
      <c r="AH77" s="650"/>
      <c r="AI77" s="650"/>
      <c r="AJ77" s="650"/>
      <c r="AK77" s="650"/>
      <c r="AL77" s="650"/>
      <c r="AM77" s="652">
        <f t="shared" si="7"/>
        <v>0</v>
      </c>
      <c r="AN77" s="513">
        <f t="shared" si="8"/>
        <v>7504997</v>
      </c>
    </row>
    <row r="78" spans="1:40" s="191" customFormat="1" ht="15" customHeight="1" x14ac:dyDescent="0.2">
      <c r="A78" s="643"/>
      <c r="B78" s="643"/>
      <c r="C78" s="643"/>
      <c r="D78" s="665"/>
      <c r="E78" s="643"/>
      <c r="F78" s="645" t="s">
        <v>8717</v>
      </c>
      <c r="G78" s="645" t="s">
        <v>11642</v>
      </c>
      <c r="H78" s="646" t="s">
        <v>12496</v>
      </c>
      <c r="I78" s="653">
        <f t="shared" si="9"/>
        <v>1</v>
      </c>
      <c r="J78" s="648" t="s">
        <v>12425</v>
      </c>
      <c r="K78" s="643" t="s">
        <v>6477</v>
      </c>
      <c r="L78" s="643" t="s">
        <v>12472</v>
      </c>
      <c r="M78" s="649">
        <v>42086</v>
      </c>
      <c r="N78" s="662">
        <v>10000000</v>
      </c>
      <c r="O78" s="662"/>
      <c r="P78" s="674"/>
      <c r="Q78" s="662"/>
      <c r="R78" s="656" t="s">
        <v>12493</v>
      </c>
      <c r="S78" s="651">
        <v>42696</v>
      </c>
      <c r="T78" s="663">
        <v>4238640</v>
      </c>
      <c r="U78" s="674"/>
      <c r="V78" s="663"/>
      <c r="W78" s="663"/>
      <c r="X78" s="663"/>
      <c r="Y78" s="663"/>
      <c r="Z78" s="652">
        <v>0</v>
      </c>
      <c r="AA78" s="652"/>
      <c r="AB78" s="664"/>
      <c r="AC78" s="663"/>
      <c r="AD78" s="650"/>
      <c r="AE78" s="650"/>
      <c r="AF78" s="650"/>
      <c r="AG78" s="650"/>
      <c r="AH78" s="650"/>
      <c r="AI78" s="650"/>
      <c r="AJ78" s="650"/>
      <c r="AK78" s="650"/>
      <c r="AL78" s="650"/>
      <c r="AM78" s="652">
        <f t="shared" si="7"/>
        <v>0</v>
      </c>
      <c r="AN78" s="513">
        <f t="shared" si="8"/>
        <v>4238640</v>
      </c>
    </row>
    <row r="79" spans="1:40" s="191" customFormat="1" ht="15" customHeight="1" x14ac:dyDescent="0.2">
      <c r="A79" s="643"/>
      <c r="B79" s="643"/>
      <c r="C79" s="643"/>
      <c r="D79" s="665"/>
      <c r="E79" s="643"/>
      <c r="F79" s="645" t="s">
        <v>8717</v>
      </c>
      <c r="G79" s="645" t="s">
        <v>11642</v>
      </c>
      <c r="H79" s="646" t="s">
        <v>12497</v>
      </c>
      <c r="I79" s="653">
        <f t="shared" si="9"/>
        <v>2</v>
      </c>
      <c r="J79" s="648" t="s">
        <v>12426</v>
      </c>
      <c r="K79" s="643" t="s">
        <v>6477</v>
      </c>
      <c r="L79" s="643" t="s">
        <v>12473</v>
      </c>
      <c r="M79" s="649">
        <v>42024</v>
      </c>
      <c r="N79" s="662">
        <v>15000000</v>
      </c>
      <c r="O79" s="662"/>
      <c r="P79" s="674"/>
      <c r="Q79" s="662"/>
      <c r="R79" s="656" t="s">
        <v>12493</v>
      </c>
      <c r="S79" s="651">
        <v>42696</v>
      </c>
      <c r="T79" s="663">
        <v>9275070</v>
      </c>
      <c r="U79" s="674"/>
      <c r="V79" s="663"/>
      <c r="W79" s="663"/>
      <c r="X79" s="663"/>
      <c r="Y79" s="663"/>
      <c r="Z79" s="652">
        <v>0</v>
      </c>
      <c r="AA79" s="652"/>
      <c r="AB79" s="664"/>
      <c r="AC79" s="663"/>
      <c r="AD79" s="650"/>
      <c r="AE79" s="650"/>
      <c r="AF79" s="650"/>
      <c r="AG79" s="650"/>
      <c r="AH79" s="650"/>
      <c r="AI79" s="650"/>
      <c r="AJ79" s="650"/>
      <c r="AK79" s="650"/>
      <c r="AL79" s="650"/>
      <c r="AM79" s="652">
        <f t="shared" si="7"/>
        <v>0</v>
      </c>
      <c r="AN79" s="513">
        <f t="shared" si="8"/>
        <v>9275070</v>
      </c>
    </row>
    <row r="80" spans="1:40" s="191" customFormat="1" ht="15" customHeight="1" x14ac:dyDescent="0.2">
      <c r="A80" s="643"/>
      <c r="B80" s="643"/>
      <c r="C80" s="643"/>
      <c r="D80" s="665"/>
      <c r="E80" s="643"/>
      <c r="F80" s="645" t="s">
        <v>8717</v>
      </c>
      <c r="G80" s="645" t="s">
        <v>11642</v>
      </c>
      <c r="H80" s="646" t="s">
        <v>12498</v>
      </c>
      <c r="I80" s="653">
        <f t="shared" si="9"/>
        <v>3</v>
      </c>
      <c r="J80" s="648" t="s">
        <v>1604</v>
      </c>
      <c r="K80" s="643" t="s">
        <v>6477</v>
      </c>
      <c r="L80" s="643" t="s">
        <v>12473</v>
      </c>
      <c r="M80" s="649">
        <v>42024</v>
      </c>
      <c r="N80" s="662">
        <v>10000000</v>
      </c>
      <c r="O80" s="662"/>
      <c r="P80" s="674"/>
      <c r="Q80" s="662"/>
      <c r="R80" s="656" t="s">
        <v>12493</v>
      </c>
      <c r="S80" s="651">
        <v>42696</v>
      </c>
      <c r="T80" s="663">
        <v>5891550</v>
      </c>
      <c r="U80" s="674"/>
      <c r="V80" s="663"/>
      <c r="W80" s="663"/>
      <c r="X80" s="663"/>
      <c r="Y80" s="663"/>
      <c r="Z80" s="652">
        <v>0</v>
      </c>
      <c r="AA80" s="652"/>
      <c r="AB80" s="664"/>
      <c r="AC80" s="663"/>
      <c r="AD80" s="650"/>
      <c r="AE80" s="650"/>
      <c r="AF80" s="650"/>
      <c r="AG80" s="650"/>
      <c r="AH80" s="650"/>
      <c r="AI80" s="650"/>
      <c r="AJ80" s="650"/>
      <c r="AK80" s="650"/>
      <c r="AL80" s="650"/>
      <c r="AM80" s="652">
        <f t="shared" si="7"/>
        <v>0</v>
      </c>
      <c r="AN80" s="513">
        <f t="shared" si="8"/>
        <v>5891550</v>
      </c>
    </row>
    <row r="81" spans="1:40" s="191" customFormat="1" ht="15" customHeight="1" x14ac:dyDescent="0.2">
      <c r="A81" s="643"/>
      <c r="B81" s="643"/>
      <c r="C81" s="643"/>
      <c r="D81" s="665"/>
      <c r="E81" s="643"/>
      <c r="F81" s="645" t="s">
        <v>8717</v>
      </c>
      <c r="G81" s="645" t="s">
        <v>11642</v>
      </c>
      <c r="H81" s="646" t="s">
        <v>12499</v>
      </c>
      <c r="I81" s="653">
        <f t="shared" si="9"/>
        <v>4</v>
      </c>
      <c r="J81" s="648" t="s">
        <v>3575</v>
      </c>
      <c r="K81" s="643" t="s">
        <v>6477</v>
      </c>
      <c r="L81" s="643" t="s">
        <v>12474</v>
      </c>
      <c r="M81" s="649">
        <v>42086</v>
      </c>
      <c r="N81" s="662">
        <v>5000000</v>
      </c>
      <c r="O81" s="662"/>
      <c r="P81" s="674"/>
      <c r="Q81" s="662"/>
      <c r="R81" s="656" t="s">
        <v>12493</v>
      </c>
      <c r="S81" s="651">
        <v>42696</v>
      </c>
      <c r="T81" s="663">
        <v>1730400</v>
      </c>
      <c r="U81" s="674"/>
      <c r="V81" s="663"/>
      <c r="W81" s="663"/>
      <c r="X81" s="663"/>
      <c r="Y81" s="663"/>
      <c r="Z81" s="652">
        <v>0</v>
      </c>
      <c r="AA81" s="652"/>
      <c r="AB81" s="664"/>
      <c r="AC81" s="663"/>
      <c r="AD81" s="650"/>
      <c r="AE81" s="650"/>
      <c r="AF81" s="650"/>
      <c r="AG81" s="650"/>
      <c r="AH81" s="650"/>
      <c r="AI81" s="650"/>
      <c r="AJ81" s="650"/>
      <c r="AK81" s="650"/>
      <c r="AL81" s="650"/>
      <c r="AM81" s="652">
        <f t="shared" si="7"/>
        <v>0</v>
      </c>
      <c r="AN81" s="513">
        <f t="shared" si="8"/>
        <v>1730400</v>
      </c>
    </row>
    <row r="82" spans="1:40" s="191" customFormat="1" ht="15" customHeight="1" x14ac:dyDescent="0.2">
      <c r="A82" s="643"/>
      <c r="B82" s="643"/>
      <c r="C82" s="643"/>
      <c r="D82" s="665"/>
      <c r="E82" s="643"/>
      <c r="F82" s="645" t="s">
        <v>8717</v>
      </c>
      <c r="G82" s="645" t="s">
        <v>12383</v>
      </c>
      <c r="H82" s="646" t="s">
        <v>12500</v>
      </c>
      <c r="I82" s="653">
        <f t="shared" si="9"/>
        <v>1</v>
      </c>
      <c r="J82" s="648" t="s">
        <v>12427</v>
      </c>
      <c r="K82" s="643" t="s">
        <v>6477</v>
      </c>
      <c r="L82" s="643" t="s">
        <v>12475</v>
      </c>
      <c r="M82" s="649">
        <v>42137</v>
      </c>
      <c r="N82" s="662">
        <v>10000000</v>
      </c>
      <c r="O82" s="662"/>
      <c r="P82" s="674"/>
      <c r="Q82" s="662"/>
      <c r="R82" s="656" t="s">
        <v>12493</v>
      </c>
      <c r="S82" s="651">
        <v>42696</v>
      </c>
      <c r="T82" s="663">
        <v>5016480</v>
      </c>
      <c r="U82" s="674"/>
      <c r="V82" s="663"/>
      <c r="W82" s="663"/>
      <c r="X82" s="663"/>
      <c r="Y82" s="663"/>
      <c r="Z82" s="652">
        <v>0</v>
      </c>
      <c r="AA82" s="652"/>
      <c r="AB82" s="664"/>
      <c r="AC82" s="663"/>
      <c r="AD82" s="650"/>
      <c r="AE82" s="650"/>
      <c r="AF82" s="650"/>
      <c r="AG82" s="650"/>
      <c r="AH82" s="650"/>
      <c r="AI82" s="650"/>
      <c r="AJ82" s="650"/>
      <c r="AK82" s="650"/>
      <c r="AL82" s="650"/>
      <c r="AM82" s="652">
        <f t="shared" si="7"/>
        <v>0</v>
      </c>
      <c r="AN82" s="513">
        <f t="shared" si="8"/>
        <v>5016480</v>
      </c>
    </row>
    <row r="83" spans="1:40" s="191" customFormat="1" ht="15" customHeight="1" x14ac:dyDescent="0.2">
      <c r="A83" s="643"/>
      <c r="B83" s="643"/>
      <c r="C83" s="643"/>
      <c r="D83" s="665"/>
      <c r="E83" s="643"/>
      <c r="F83" s="645" t="s">
        <v>8717</v>
      </c>
      <c r="G83" s="645" t="s">
        <v>12383</v>
      </c>
      <c r="H83" s="646" t="s">
        <v>12501</v>
      </c>
      <c r="I83" s="653">
        <f t="shared" si="9"/>
        <v>2</v>
      </c>
      <c r="J83" s="648" t="s">
        <v>12428</v>
      </c>
      <c r="K83" s="643" t="s">
        <v>6477</v>
      </c>
      <c r="L83" s="643" t="s">
        <v>12475</v>
      </c>
      <c r="M83" s="649">
        <v>42137</v>
      </c>
      <c r="N83" s="662">
        <v>4000000</v>
      </c>
      <c r="O83" s="662"/>
      <c r="P83" s="674"/>
      <c r="Q83" s="662"/>
      <c r="R83" s="656" t="s">
        <v>12493</v>
      </c>
      <c r="S83" s="651">
        <v>42696</v>
      </c>
      <c r="T83" s="663">
        <v>1513849</v>
      </c>
      <c r="U83" s="674"/>
      <c r="V83" s="663"/>
      <c r="W83" s="663"/>
      <c r="X83" s="663"/>
      <c r="Y83" s="663"/>
      <c r="Z83" s="652">
        <v>0</v>
      </c>
      <c r="AA83" s="652"/>
      <c r="AB83" s="664"/>
      <c r="AC83" s="663"/>
      <c r="AD83" s="650"/>
      <c r="AE83" s="650"/>
      <c r="AF83" s="650"/>
      <c r="AG83" s="650"/>
      <c r="AH83" s="650"/>
      <c r="AI83" s="650"/>
      <c r="AJ83" s="650"/>
      <c r="AK83" s="650"/>
      <c r="AL83" s="650"/>
      <c r="AM83" s="652">
        <f t="shared" si="7"/>
        <v>0</v>
      </c>
      <c r="AN83" s="513">
        <f t="shared" si="8"/>
        <v>1513849</v>
      </c>
    </row>
    <row r="84" spans="1:40" s="191" customFormat="1" ht="15" customHeight="1" x14ac:dyDescent="0.2">
      <c r="A84" s="643"/>
      <c r="B84" s="643"/>
      <c r="C84" s="643"/>
      <c r="D84" s="665"/>
      <c r="E84" s="643"/>
      <c r="F84" s="645" t="s">
        <v>8717</v>
      </c>
      <c r="G84" s="645" t="s">
        <v>12384</v>
      </c>
      <c r="H84" s="646" t="s">
        <v>12502</v>
      </c>
      <c r="I84" s="653">
        <f t="shared" si="9"/>
        <v>1</v>
      </c>
      <c r="J84" s="648" t="s">
        <v>3090</v>
      </c>
      <c r="K84" s="643" t="s">
        <v>6477</v>
      </c>
      <c r="L84" s="643" t="s">
        <v>12476</v>
      </c>
      <c r="M84" s="649">
        <v>42137</v>
      </c>
      <c r="N84" s="662">
        <v>6000000</v>
      </c>
      <c r="O84" s="662"/>
      <c r="P84" s="674"/>
      <c r="Q84" s="662"/>
      <c r="R84" s="656" t="s">
        <v>12493</v>
      </c>
      <c r="S84" s="651">
        <v>42696</v>
      </c>
      <c r="T84" s="663">
        <v>1591645</v>
      </c>
      <c r="U84" s="674"/>
      <c r="V84" s="663"/>
      <c r="W84" s="663"/>
      <c r="X84" s="663"/>
      <c r="Y84" s="663"/>
      <c r="Z84" s="652">
        <v>0</v>
      </c>
      <c r="AA84" s="652"/>
      <c r="AB84" s="664"/>
      <c r="AC84" s="663"/>
      <c r="AD84" s="650"/>
      <c r="AE84" s="650"/>
      <c r="AF84" s="650"/>
      <c r="AG84" s="650"/>
      <c r="AH84" s="650"/>
      <c r="AI84" s="650"/>
      <c r="AJ84" s="650"/>
      <c r="AK84" s="650"/>
      <c r="AL84" s="650"/>
      <c r="AM84" s="652">
        <f t="shared" si="7"/>
        <v>0</v>
      </c>
      <c r="AN84" s="513">
        <f t="shared" si="8"/>
        <v>1591645</v>
      </c>
    </row>
    <row r="85" spans="1:40" s="191" customFormat="1" ht="15" customHeight="1" x14ac:dyDescent="0.2">
      <c r="A85" s="643"/>
      <c r="B85" s="643"/>
      <c r="C85" s="643"/>
      <c r="D85" s="665"/>
      <c r="E85" s="643"/>
      <c r="F85" s="645" t="s">
        <v>8717</v>
      </c>
      <c r="G85" s="645" t="s">
        <v>12384</v>
      </c>
      <c r="H85" s="646" t="s">
        <v>12503</v>
      </c>
      <c r="I85" s="653">
        <f t="shared" si="9"/>
        <v>2</v>
      </c>
      <c r="J85" s="648" t="s">
        <v>1758</v>
      </c>
      <c r="K85" s="643" t="s">
        <v>6477</v>
      </c>
      <c r="L85" s="643" t="s">
        <v>12477</v>
      </c>
      <c r="M85" s="649">
        <v>42114</v>
      </c>
      <c r="N85" s="662">
        <v>25000000</v>
      </c>
      <c r="O85" s="662"/>
      <c r="P85" s="674"/>
      <c r="Q85" s="662"/>
      <c r="R85" s="656" t="s">
        <v>12493</v>
      </c>
      <c r="S85" s="651">
        <v>42696</v>
      </c>
      <c r="T85" s="663">
        <v>11812290</v>
      </c>
      <c r="U85" s="674"/>
      <c r="V85" s="663"/>
      <c r="W85" s="663"/>
      <c r="X85" s="663"/>
      <c r="Y85" s="663"/>
      <c r="Z85" s="652">
        <v>0</v>
      </c>
      <c r="AA85" s="652"/>
      <c r="AB85" s="664"/>
      <c r="AC85" s="663"/>
      <c r="AD85" s="650"/>
      <c r="AE85" s="650"/>
      <c r="AF85" s="650"/>
      <c r="AG85" s="650"/>
      <c r="AH85" s="650"/>
      <c r="AI85" s="650"/>
      <c r="AJ85" s="650"/>
      <c r="AK85" s="650"/>
      <c r="AL85" s="650"/>
      <c r="AM85" s="652">
        <f t="shared" si="7"/>
        <v>0</v>
      </c>
      <c r="AN85" s="513">
        <f t="shared" si="8"/>
        <v>11812290</v>
      </c>
    </row>
    <row r="86" spans="1:40" s="191" customFormat="1" ht="15" customHeight="1" x14ac:dyDescent="0.2">
      <c r="A86" s="643"/>
      <c r="B86" s="643"/>
      <c r="C86" s="643"/>
      <c r="D86" s="665"/>
      <c r="E86" s="643"/>
      <c r="F86" s="645" t="s">
        <v>8717</v>
      </c>
      <c r="G86" s="645" t="s">
        <v>12384</v>
      </c>
      <c r="H86" s="646" t="s">
        <v>12504</v>
      </c>
      <c r="I86" s="653">
        <f t="shared" si="9"/>
        <v>3</v>
      </c>
      <c r="J86" s="648" t="s">
        <v>12429</v>
      </c>
      <c r="K86" s="643" t="s">
        <v>6477</v>
      </c>
      <c r="L86" s="643" t="s">
        <v>12478</v>
      </c>
      <c r="M86" s="649">
        <v>42321</v>
      </c>
      <c r="N86" s="662">
        <v>7000000</v>
      </c>
      <c r="O86" s="662"/>
      <c r="P86" s="674"/>
      <c r="Q86" s="662"/>
      <c r="R86" s="656" t="s">
        <v>12493</v>
      </c>
      <c r="S86" s="651">
        <v>42696</v>
      </c>
      <c r="T86" s="663">
        <v>2688410</v>
      </c>
      <c r="U86" s="674"/>
      <c r="V86" s="663"/>
      <c r="W86" s="663"/>
      <c r="X86" s="663"/>
      <c r="Y86" s="663"/>
      <c r="Z86" s="652">
        <v>0</v>
      </c>
      <c r="AA86" s="652"/>
      <c r="AB86" s="664"/>
      <c r="AC86" s="663"/>
      <c r="AD86" s="650"/>
      <c r="AE86" s="650"/>
      <c r="AF86" s="650"/>
      <c r="AG86" s="650"/>
      <c r="AH86" s="650"/>
      <c r="AI86" s="650"/>
      <c r="AJ86" s="650"/>
      <c r="AK86" s="650"/>
      <c r="AL86" s="650"/>
      <c r="AM86" s="652">
        <f t="shared" si="7"/>
        <v>0</v>
      </c>
      <c r="AN86" s="513">
        <f t="shared" si="8"/>
        <v>2688410</v>
      </c>
    </row>
    <row r="87" spans="1:40" s="191" customFormat="1" ht="15" customHeight="1" x14ac:dyDescent="0.2">
      <c r="A87" s="643"/>
      <c r="B87" s="643"/>
      <c r="C87" s="643"/>
      <c r="D87" s="665"/>
      <c r="E87" s="643"/>
      <c r="F87" s="645" t="s">
        <v>8717</v>
      </c>
      <c r="G87" s="645" t="s">
        <v>12384</v>
      </c>
      <c r="H87" s="646" t="s">
        <v>12505</v>
      </c>
      <c r="I87" s="653">
        <f t="shared" si="9"/>
        <v>4</v>
      </c>
      <c r="J87" s="648" t="s">
        <v>3730</v>
      </c>
      <c r="K87" s="643" t="s">
        <v>6477</v>
      </c>
      <c r="L87" s="643" t="s">
        <v>12479</v>
      </c>
      <c r="M87" s="649">
        <v>42086</v>
      </c>
      <c r="N87" s="662">
        <v>10000000</v>
      </c>
      <c r="O87" s="662"/>
      <c r="P87" s="674"/>
      <c r="Q87" s="662"/>
      <c r="R87" s="656" t="s">
        <v>12493</v>
      </c>
      <c r="S87" s="651">
        <v>42696</v>
      </c>
      <c r="T87" s="663">
        <v>4433100</v>
      </c>
      <c r="U87" s="674"/>
      <c r="V87" s="663"/>
      <c r="W87" s="663"/>
      <c r="X87" s="663"/>
      <c r="Y87" s="663"/>
      <c r="Z87" s="652">
        <v>0</v>
      </c>
      <c r="AA87" s="652"/>
      <c r="AB87" s="664"/>
      <c r="AC87" s="663"/>
      <c r="AD87" s="650"/>
      <c r="AE87" s="650"/>
      <c r="AF87" s="650"/>
      <c r="AG87" s="650"/>
      <c r="AH87" s="650"/>
      <c r="AI87" s="650"/>
      <c r="AJ87" s="650"/>
      <c r="AK87" s="650"/>
      <c r="AL87" s="650"/>
      <c r="AM87" s="652">
        <f t="shared" si="7"/>
        <v>0</v>
      </c>
      <c r="AN87" s="513">
        <f t="shared" si="8"/>
        <v>4433100</v>
      </c>
    </row>
    <row r="88" spans="1:40" s="191" customFormat="1" ht="15" customHeight="1" x14ac:dyDescent="0.2">
      <c r="A88" s="643"/>
      <c r="B88" s="643"/>
      <c r="C88" s="643"/>
      <c r="D88" s="665"/>
      <c r="E88" s="643"/>
      <c r="F88" s="645" t="s">
        <v>8717</v>
      </c>
      <c r="G88" s="645" t="s">
        <v>12384</v>
      </c>
      <c r="H88" s="646" t="s">
        <v>12506</v>
      </c>
      <c r="I88" s="653">
        <f t="shared" si="9"/>
        <v>5</v>
      </c>
      <c r="J88" s="648" t="s">
        <v>789</v>
      </c>
      <c r="K88" s="643" t="s">
        <v>6477</v>
      </c>
      <c r="L88" s="643" t="s">
        <v>12476</v>
      </c>
      <c r="M88" s="649">
        <v>42137</v>
      </c>
      <c r="N88" s="662">
        <v>4000000</v>
      </c>
      <c r="O88" s="662"/>
      <c r="P88" s="674"/>
      <c r="Q88" s="662"/>
      <c r="R88" s="656" t="s">
        <v>12493</v>
      </c>
      <c r="S88" s="651">
        <v>42696</v>
      </c>
      <c r="T88" s="663">
        <v>1706025</v>
      </c>
      <c r="U88" s="674"/>
      <c r="V88" s="663"/>
      <c r="W88" s="663"/>
      <c r="X88" s="663"/>
      <c r="Y88" s="663"/>
      <c r="Z88" s="652">
        <v>0</v>
      </c>
      <c r="AA88" s="652"/>
      <c r="AB88" s="664"/>
      <c r="AC88" s="663"/>
      <c r="AD88" s="650"/>
      <c r="AE88" s="650"/>
      <c r="AF88" s="650"/>
      <c r="AG88" s="650"/>
      <c r="AH88" s="650"/>
      <c r="AI88" s="650"/>
      <c r="AJ88" s="650"/>
      <c r="AK88" s="650"/>
      <c r="AL88" s="650"/>
      <c r="AM88" s="652">
        <f t="shared" si="7"/>
        <v>0</v>
      </c>
      <c r="AN88" s="513">
        <f t="shared" si="8"/>
        <v>1706025</v>
      </c>
    </row>
    <row r="89" spans="1:40" s="191" customFormat="1" ht="15" customHeight="1" x14ac:dyDescent="0.2">
      <c r="A89" s="643"/>
      <c r="B89" s="643"/>
      <c r="C89" s="643"/>
      <c r="D89" s="665"/>
      <c r="E89" s="643"/>
      <c r="F89" s="645" t="s">
        <v>8717</v>
      </c>
      <c r="G89" s="645" t="s">
        <v>12384</v>
      </c>
      <c r="H89" s="646" t="s">
        <v>12507</v>
      </c>
      <c r="I89" s="653">
        <f t="shared" si="9"/>
        <v>6</v>
      </c>
      <c r="J89" s="648" t="s">
        <v>12430</v>
      </c>
      <c r="K89" s="643" t="s">
        <v>6477</v>
      </c>
      <c r="L89" s="643" t="s">
        <v>12479</v>
      </c>
      <c r="M89" s="649">
        <v>42086</v>
      </c>
      <c r="N89" s="662">
        <v>20000000</v>
      </c>
      <c r="O89" s="662"/>
      <c r="P89" s="674"/>
      <c r="Q89" s="662"/>
      <c r="R89" s="656" t="s">
        <v>12493</v>
      </c>
      <c r="S89" s="651">
        <v>42696</v>
      </c>
      <c r="T89" s="663">
        <v>11200140</v>
      </c>
      <c r="U89" s="674"/>
      <c r="V89" s="663"/>
      <c r="W89" s="663"/>
      <c r="X89" s="663"/>
      <c r="Y89" s="663"/>
      <c r="Z89" s="652">
        <v>0</v>
      </c>
      <c r="AA89" s="652"/>
      <c r="AB89" s="664"/>
      <c r="AC89" s="663"/>
      <c r="AD89" s="650"/>
      <c r="AE89" s="650"/>
      <c r="AF89" s="650"/>
      <c r="AG89" s="650"/>
      <c r="AH89" s="650"/>
      <c r="AI89" s="650"/>
      <c r="AJ89" s="650"/>
      <c r="AK89" s="650"/>
      <c r="AL89" s="650"/>
      <c r="AM89" s="652">
        <f t="shared" si="7"/>
        <v>0</v>
      </c>
      <c r="AN89" s="513">
        <f t="shared" si="8"/>
        <v>11200140</v>
      </c>
    </row>
    <row r="90" spans="1:40" s="191" customFormat="1" ht="15" customHeight="1" x14ac:dyDescent="0.2">
      <c r="A90" s="643"/>
      <c r="B90" s="643"/>
      <c r="C90" s="643"/>
      <c r="D90" s="665"/>
      <c r="E90" s="643"/>
      <c r="F90" s="645" t="s">
        <v>8717</v>
      </c>
      <c r="G90" s="645" t="s">
        <v>11639</v>
      </c>
      <c r="H90" s="646" t="s">
        <v>12508</v>
      </c>
      <c r="I90" s="653">
        <f t="shared" si="9"/>
        <v>1</v>
      </c>
      <c r="J90" s="648" t="s">
        <v>536</v>
      </c>
      <c r="K90" s="643" t="s">
        <v>6477</v>
      </c>
      <c r="L90" s="643" t="s">
        <v>12480</v>
      </c>
      <c r="M90" s="649">
        <v>42321</v>
      </c>
      <c r="N90" s="662">
        <v>25000000</v>
      </c>
      <c r="O90" s="662"/>
      <c r="P90" s="674"/>
      <c r="Q90" s="662"/>
      <c r="R90" s="656" t="s">
        <v>12493</v>
      </c>
      <c r="S90" s="651">
        <v>42696</v>
      </c>
      <c r="T90" s="663">
        <v>13999860</v>
      </c>
      <c r="U90" s="674"/>
      <c r="V90" s="663"/>
      <c r="W90" s="663"/>
      <c r="X90" s="663"/>
      <c r="Y90" s="663"/>
      <c r="Z90" s="652">
        <v>0</v>
      </c>
      <c r="AA90" s="652"/>
      <c r="AB90" s="664"/>
      <c r="AC90" s="663"/>
      <c r="AD90" s="650"/>
      <c r="AE90" s="650"/>
      <c r="AF90" s="650"/>
      <c r="AG90" s="650"/>
      <c r="AH90" s="650"/>
      <c r="AI90" s="650"/>
      <c r="AJ90" s="650"/>
      <c r="AK90" s="650"/>
      <c r="AL90" s="650"/>
      <c r="AM90" s="652">
        <f t="shared" si="7"/>
        <v>0</v>
      </c>
      <c r="AN90" s="513">
        <f t="shared" si="8"/>
        <v>13999860</v>
      </c>
    </row>
    <row r="91" spans="1:40" s="191" customFormat="1" ht="15" customHeight="1" x14ac:dyDescent="0.2">
      <c r="A91" s="643"/>
      <c r="B91" s="643"/>
      <c r="C91" s="643"/>
      <c r="D91" s="665"/>
      <c r="E91" s="643"/>
      <c r="F91" s="645" t="s">
        <v>8717</v>
      </c>
      <c r="G91" s="645" t="s">
        <v>11642</v>
      </c>
      <c r="H91" s="646" t="s">
        <v>12509</v>
      </c>
      <c r="I91" s="653">
        <f t="shared" si="9"/>
        <v>1</v>
      </c>
      <c r="J91" s="648" t="s">
        <v>5603</v>
      </c>
      <c r="K91" s="643" t="s">
        <v>6477</v>
      </c>
      <c r="L91" s="643" t="s">
        <v>12474</v>
      </c>
      <c r="M91" s="649">
        <v>42086</v>
      </c>
      <c r="N91" s="662">
        <v>8000000</v>
      </c>
      <c r="O91" s="662"/>
      <c r="P91" s="674"/>
      <c r="Q91" s="662"/>
      <c r="R91" s="656" t="s">
        <v>12493</v>
      </c>
      <c r="S91" s="651">
        <v>42696</v>
      </c>
      <c r="T91" s="663">
        <v>4480140</v>
      </c>
      <c r="U91" s="674"/>
      <c r="V91" s="663"/>
      <c r="W91" s="663"/>
      <c r="X91" s="663"/>
      <c r="Y91" s="663"/>
      <c r="Z91" s="652">
        <v>0</v>
      </c>
      <c r="AA91" s="652"/>
      <c r="AB91" s="664"/>
      <c r="AC91" s="663"/>
      <c r="AD91" s="650"/>
      <c r="AE91" s="650"/>
      <c r="AF91" s="650"/>
      <c r="AG91" s="650"/>
      <c r="AH91" s="650"/>
      <c r="AI91" s="650"/>
      <c r="AJ91" s="650"/>
      <c r="AK91" s="650"/>
      <c r="AL91" s="650"/>
      <c r="AM91" s="652">
        <f t="shared" si="7"/>
        <v>0</v>
      </c>
      <c r="AN91" s="513">
        <f t="shared" si="8"/>
        <v>4480140</v>
      </c>
    </row>
    <row r="92" spans="1:40" s="191" customFormat="1" ht="15" customHeight="1" x14ac:dyDescent="0.2">
      <c r="A92" s="643"/>
      <c r="B92" s="643"/>
      <c r="C92" s="643"/>
      <c r="D92" s="665"/>
      <c r="E92" s="643"/>
      <c r="F92" s="645" t="s">
        <v>8717</v>
      </c>
      <c r="G92" s="645" t="s">
        <v>11642</v>
      </c>
      <c r="H92" s="646" t="s">
        <v>12510</v>
      </c>
      <c r="I92" s="653">
        <f t="shared" si="9"/>
        <v>2</v>
      </c>
      <c r="J92" s="648" t="s">
        <v>12431</v>
      </c>
      <c r="K92" s="643" t="s">
        <v>6477</v>
      </c>
      <c r="L92" s="643" t="s">
        <v>12472</v>
      </c>
      <c r="M92" s="649">
        <v>42086</v>
      </c>
      <c r="N92" s="662">
        <v>10000000</v>
      </c>
      <c r="O92" s="662"/>
      <c r="P92" s="674"/>
      <c r="Q92" s="662"/>
      <c r="R92" s="656" t="s">
        <v>12493</v>
      </c>
      <c r="S92" s="651">
        <v>42696</v>
      </c>
      <c r="T92" s="663">
        <v>5405400</v>
      </c>
      <c r="U92" s="674"/>
      <c r="V92" s="663"/>
      <c r="W92" s="663"/>
      <c r="X92" s="663"/>
      <c r="Y92" s="663"/>
      <c r="Z92" s="652">
        <v>0</v>
      </c>
      <c r="AA92" s="652"/>
      <c r="AB92" s="664"/>
      <c r="AC92" s="663"/>
      <c r="AD92" s="650"/>
      <c r="AE92" s="650"/>
      <c r="AF92" s="650"/>
      <c r="AG92" s="650"/>
      <c r="AH92" s="650"/>
      <c r="AI92" s="650"/>
      <c r="AJ92" s="650"/>
      <c r="AK92" s="650"/>
      <c r="AL92" s="650"/>
      <c r="AM92" s="652">
        <f t="shared" si="7"/>
        <v>0</v>
      </c>
      <c r="AN92" s="513">
        <f t="shared" si="8"/>
        <v>5405400</v>
      </c>
    </row>
    <row r="93" spans="1:40" s="191" customFormat="1" ht="15" customHeight="1" x14ac:dyDescent="0.2">
      <c r="A93" s="643"/>
      <c r="B93" s="643"/>
      <c r="C93" s="643"/>
      <c r="D93" s="665"/>
      <c r="E93" s="643"/>
      <c r="F93" s="645" t="s">
        <v>8717</v>
      </c>
      <c r="G93" s="645" t="s">
        <v>11642</v>
      </c>
      <c r="H93" s="646" t="s">
        <v>12511</v>
      </c>
      <c r="I93" s="653">
        <f t="shared" si="9"/>
        <v>3</v>
      </c>
      <c r="J93" s="648" t="s">
        <v>12432</v>
      </c>
      <c r="K93" s="643" t="s">
        <v>6477</v>
      </c>
      <c r="L93" s="643" t="s">
        <v>12481</v>
      </c>
      <c r="M93" s="649">
        <v>42114</v>
      </c>
      <c r="N93" s="662">
        <v>25000000</v>
      </c>
      <c r="O93" s="662"/>
      <c r="P93" s="674"/>
      <c r="Q93" s="662"/>
      <c r="R93" s="656" t="s">
        <v>12493</v>
      </c>
      <c r="S93" s="651">
        <v>42696</v>
      </c>
      <c r="T93" s="663">
        <v>14486080</v>
      </c>
      <c r="U93" s="674"/>
      <c r="V93" s="663"/>
      <c r="W93" s="663"/>
      <c r="X93" s="663"/>
      <c r="Y93" s="663"/>
      <c r="Z93" s="652">
        <v>0</v>
      </c>
      <c r="AA93" s="652"/>
      <c r="AB93" s="664"/>
      <c r="AC93" s="663"/>
      <c r="AD93" s="650"/>
      <c r="AE93" s="650"/>
      <c r="AF93" s="650"/>
      <c r="AG93" s="650"/>
      <c r="AH93" s="650"/>
      <c r="AI93" s="650"/>
      <c r="AJ93" s="650"/>
      <c r="AK93" s="650"/>
      <c r="AL93" s="650"/>
      <c r="AM93" s="652">
        <f t="shared" si="7"/>
        <v>0</v>
      </c>
      <c r="AN93" s="513">
        <f t="shared" si="8"/>
        <v>14486080</v>
      </c>
    </row>
    <row r="94" spans="1:40" s="191" customFormat="1" ht="15" customHeight="1" x14ac:dyDescent="0.2">
      <c r="A94" s="643"/>
      <c r="B94" s="643"/>
      <c r="C94" s="643"/>
      <c r="D94" s="665"/>
      <c r="E94" s="643"/>
      <c r="F94" s="645" t="s">
        <v>8717</v>
      </c>
      <c r="G94" s="645" t="s">
        <v>12385</v>
      </c>
      <c r="H94" s="646" t="s">
        <v>12512</v>
      </c>
      <c r="I94" s="653">
        <f t="shared" si="9"/>
        <v>1</v>
      </c>
      <c r="J94" s="648" t="s">
        <v>12433</v>
      </c>
      <c r="K94" s="643" t="s">
        <v>6477</v>
      </c>
      <c r="L94" s="643" t="s">
        <v>12482</v>
      </c>
      <c r="M94" s="649">
        <v>42114</v>
      </c>
      <c r="N94" s="662">
        <v>13000000</v>
      </c>
      <c r="O94" s="662"/>
      <c r="P94" s="674"/>
      <c r="Q94" s="662"/>
      <c r="R94" s="656" t="s">
        <v>12493</v>
      </c>
      <c r="S94" s="651">
        <v>42696</v>
      </c>
      <c r="T94" s="663">
        <v>5005140</v>
      </c>
      <c r="U94" s="674"/>
      <c r="V94" s="663"/>
      <c r="W94" s="663"/>
      <c r="X94" s="663"/>
      <c r="Y94" s="663"/>
      <c r="Z94" s="652">
        <v>0</v>
      </c>
      <c r="AA94" s="652"/>
      <c r="AB94" s="664"/>
      <c r="AC94" s="663"/>
      <c r="AD94" s="650"/>
      <c r="AE94" s="650"/>
      <c r="AF94" s="650"/>
      <c r="AG94" s="650"/>
      <c r="AH94" s="650"/>
      <c r="AI94" s="650"/>
      <c r="AJ94" s="650"/>
      <c r="AK94" s="650"/>
      <c r="AL94" s="650"/>
      <c r="AM94" s="652">
        <f t="shared" si="7"/>
        <v>0</v>
      </c>
      <c r="AN94" s="513">
        <f t="shared" si="8"/>
        <v>5005140</v>
      </c>
    </row>
    <row r="95" spans="1:40" s="191" customFormat="1" ht="15" customHeight="1" x14ac:dyDescent="0.2">
      <c r="A95" s="643"/>
      <c r="B95" s="643"/>
      <c r="C95" s="643"/>
      <c r="D95" s="665"/>
      <c r="E95" s="643"/>
      <c r="F95" s="645" t="s">
        <v>8717</v>
      </c>
      <c r="G95" s="645" t="s">
        <v>12386</v>
      </c>
      <c r="H95" s="646" t="s">
        <v>12513</v>
      </c>
      <c r="I95" s="653">
        <f t="shared" si="9"/>
        <v>1</v>
      </c>
      <c r="J95" s="648" t="s">
        <v>855</v>
      </c>
      <c r="K95" s="643" t="s">
        <v>6477</v>
      </c>
      <c r="L95" s="643" t="s">
        <v>12483</v>
      </c>
      <c r="M95" s="649">
        <v>42114</v>
      </c>
      <c r="N95" s="662">
        <v>15000000</v>
      </c>
      <c r="O95" s="662"/>
      <c r="P95" s="674"/>
      <c r="Q95" s="662"/>
      <c r="R95" s="656" t="s">
        <v>12493</v>
      </c>
      <c r="S95" s="651">
        <v>42696</v>
      </c>
      <c r="T95" s="663">
        <v>4907360</v>
      </c>
      <c r="U95" s="674"/>
      <c r="V95" s="663"/>
      <c r="W95" s="663"/>
      <c r="X95" s="663"/>
      <c r="Y95" s="663"/>
      <c r="Z95" s="652">
        <v>0</v>
      </c>
      <c r="AA95" s="652"/>
      <c r="AB95" s="664"/>
      <c r="AC95" s="663"/>
      <c r="AD95" s="650"/>
      <c r="AE95" s="650"/>
      <c r="AF95" s="650"/>
      <c r="AG95" s="650"/>
      <c r="AH95" s="650"/>
      <c r="AI95" s="650"/>
      <c r="AJ95" s="650"/>
      <c r="AK95" s="650"/>
      <c r="AL95" s="650"/>
      <c r="AM95" s="652">
        <f t="shared" si="7"/>
        <v>0</v>
      </c>
      <c r="AN95" s="513">
        <f t="shared" si="8"/>
        <v>4907360</v>
      </c>
    </row>
    <row r="96" spans="1:40" s="191" customFormat="1" ht="15" customHeight="1" x14ac:dyDescent="0.2">
      <c r="A96" s="643"/>
      <c r="B96" s="643"/>
      <c r="C96" s="643"/>
      <c r="D96" s="665"/>
      <c r="E96" s="643"/>
      <c r="F96" s="645" t="s">
        <v>8717</v>
      </c>
      <c r="G96" s="645" t="s">
        <v>12386</v>
      </c>
      <c r="H96" s="646" t="s">
        <v>12514</v>
      </c>
      <c r="I96" s="653">
        <f t="shared" si="9"/>
        <v>2</v>
      </c>
      <c r="J96" s="648" t="s">
        <v>12434</v>
      </c>
      <c r="K96" s="643" t="s">
        <v>6477</v>
      </c>
      <c r="L96" s="643" t="s">
        <v>12484</v>
      </c>
      <c r="M96" s="649">
        <v>42368</v>
      </c>
      <c r="N96" s="662">
        <v>6000000</v>
      </c>
      <c r="O96" s="662"/>
      <c r="P96" s="674"/>
      <c r="Q96" s="662"/>
      <c r="R96" s="656" t="s">
        <v>12493</v>
      </c>
      <c r="S96" s="651">
        <v>42696</v>
      </c>
      <c r="T96" s="663">
        <v>3710070</v>
      </c>
      <c r="U96" s="674"/>
      <c r="V96" s="663"/>
      <c r="W96" s="663"/>
      <c r="X96" s="663"/>
      <c r="Y96" s="663"/>
      <c r="Z96" s="652">
        <v>0</v>
      </c>
      <c r="AA96" s="652"/>
      <c r="AB96" s="664"/>
      <c r="AC96" s="663"/>
      <c r="AD96" s="650"/>
      <c r="AE96" s="650"/>
      <c r="AF96" s="650"/>
      <c r="AG96" s="650"/>
      <c r="AH96" s="650"/>
      <c r="AI96" s="650"/>
      <c r="AJ96" s="650"/>
      <c r="AK96" s="650"/>
      <c r="AL96" s="650"/>
      <c r="AM96" s="652">
        <f t="shared" si="7"/>
        <v>0</v>
      </c>
      <c r="AN96" s="513">
        <f t="shared" si="8"/>
        <v>3710070</v>
      </c>
    </row>
    <row r="97" spans="1:40" s="191" customFormat="1" ht="15" customHeight="1" x14ac:dyDescent="0.2">
      <c r="A97" s="643"/>
      <c r="B97" s="643"/>
      <c r="C97" s="643"/>
      <c r="D97" s="665"/>
      <c r="E97" s="643"/>
      <c r="F97" s="645" t="s">
        <v>8717</v>
      </c>
      <c r="G97" s="645" t="s">
        <v>12386</v>
      </c>
      <c r="H97" s="646" t="s">
        <v>12515</v>
      </c>
      <c r="I97" s="653">
        <f t="shared" si="9"/>
        <v>3</v>
      </c>
      <c r="J97" s="648" t="s">
        <v>12435</v>
      </c>
      <c r="K97" s="643" t="s">
        <v>6477</v>
      </c>
      <c r="L97" s="643" t="s">
        <v>12483</v>
      </c>
      <c r="M97" s="649">
        <v>42114</v>
      </c>
      <c r="N97" s="662">
        <v>4000000</v>
      </c>
      <c r="O97" s="662"/>
      <c r="P97" s="674"/>
      <c r="Q97" s="662"/>
      <c r="R97" s="656" t="s">
        <v>12493</v>
      </c>
      <c r="S97" s="651">
        <v>42696</v>
      </c>
      <c r="T97" s="663">
        <v>1338871</v>
      </c>
      <c r="U97" s="674"/>
      <c r="V97" s="663"/>
      <c r="W97" s="663"/>
      <c r="X97" s="663"/>
      <c r="Y97" s="663"/>
      <c r="Z97" s="652">
        <v>0</v>
      </c>
      <c r="AA97" s="652"/>
      <c r="AB97" s="664"/>
      <c r="AC97" s="663"/>
      <c r="AD97" s="650"/>
      <c r="AE97" s="650"/>
      <c r="AF97" s="650"/>
      <c r="AG97" s="650"/>
      <c r="AH97" s="650"/>
      <c r="AI97" s="650"/>
      <c r="AJ97" s="650"/>
      <c r="AK97" s="650"/>
      <c r="AL97" s="650"/>
      <c r="AM97" s="652">
        <f t="shared" si="7"/>
        <v>0</v>
      </c>
      <c r="AN97" s="513">
        <f t="shared" si="8"/>
        <v>1338871</v>
      </c>
    </row>
    <row r="98" spans="1:40" s="191" customFormat="1" ht="15" customHeight="1" x14ac:dyDescent="0.2">
      <c r="A98" s="643"/>
      <c r="B98" s="643"/>
      <c r="C98" s="643"/>
      <c r="D98" s="665"/>
      <c r="E98" s="643"/>
      <c r="F98" s="645" t="s">
        <v>8717</v>
      </c>
      <c r="G98" s="645" t="s">
        <v>12387</v>
      </c>
      <c r="H98" s="646">
        <v>441901009917102</v>
      </c>
      <c r="I98" s="653">
        <f t="shared" si="9"/>
        <v>1</v>
      </c>
      <c r="J98" s="648" t="s">
        <v>12436</v>
      </c>
      <c r="K98" s="643" t="s">
        <v>6477</v>
      </c>
      <c r="L98" s="643" t="s">
        <v>12485</v>
      </c>
      <c r="M98" s="649">
        <v>42321</v>
      </c>
      <c r="N98" s="662">
        <v>3000000</v>
      </c>
      <c r="O98" s="662"/>
      <c r="P98" s="674"/>
      <c r="Q98" s="662"/>
      <c r="R98" s="656" t="s">
        <v>12494</v>
      </c>
      <c r="S98" s="651">
        <v>42703</v>
      </c>
      <c r="T98" s="663">
        <v>1155000</v>
      </c>
      <c r="U98" s="674"/>
      <c r="V98" s="663"/>
      <c r="W98" s="663"/>
      <c r="X98" s="663"/>
      <c r="Y98" s="663"/>
      <c r="Z98" s="652">
        <v>0</v>
      </c>
      <c r="AA98" s="652"/>
      <c r="AB98" s="664"/>
      <c r="AC98" s="663"/>
      <c r="AD98" s="650"/>
      <c r="AE98" s="650"/>
      <c r="AF98" s="650"/>
      <c r="AG98" s="650"/>
      <c r="AH98" s="650"/>
      <c r="AI98" s="650"/>
      <c r="AJ98" s="650"/>
      <c r="AK98" s="650"/>
      <c r="AL98" s="650"/>
      <c r="AM98" s="652">
        <f t="shared" si="7"/>
        <v>0</v>
      </c>
      <c r="AN98" s="513">
        <f t="shared" si="8"/>
        <v>1155000</v>
      </c>
    </row>
    <row r="99" spans="1:40" s="191" customFormat="1" ht="15" customHeight="1" x14ac:dyDescent="0.2">
      <c r="A99" s="643"/>
      <c r="B99" s="643"/>
      <c r="C99" s="643"/>
      <c r="D99" s="665"/>
      <c r="E99" s="643"/>
      <c r="F99" s="645" t="s">
        <v>8717</v>
      </c>
      <c r="G99" s="645" t="s">
        <v>12387</v>
      </c>
      <c r="H99" s="646">
        <v>441901010210103</v>
      </c>
      <c r="I99" s="653">
        <f t="shared" si="9"/>
        <v>2</v>
      </c>
      <c r="J99" s="648" t="s">
        <v>12437</v>
      </c>
      <c r="K99" s="643" t="s">
        <v>6477</v>
      </c>
      <c r="L99" s="643" t="s">
        <v>12486</v>
      </c>
      <c r="M99" s="649">
        <v>42170</v>
      </c>
      <c r="N99" s="662">
        <v>8000000</v>
      </c>
      <c r="O99" s="662"/>
      <c r="P99" s="674"/>
      <c r="Q99" s="662"/>
      <c r="R99" s="656" t="s">
        <v>12494</v>
      </c>
      <c r="S99" s="651">
        <v>42703</v>
      </c>
      <c r="T99" s="663">
        <v>4480140</v>
      </c>
      <c r="U99" s="674"/>
      <c r="V99" s="663"/>
      <c r="W99" s="663"/>
      <c r="X99" s="663"/>
      <c r="Y99" s="663"/>
      <c r="Z99" s="652">
        <v>0</v>
      </c>
      <c r="AA99" s="652"/>
      <c r="AB99" s="664"/>
      <c r="AC99" s="663"/>
      <c r="AD99" s="650"/>
      <c r="AE99" s="650"/>
      <c r="AF99" s="650"/>
      <c r="AG99" s="650"/>
      <c r="AH99" s="650"/>
      <c r="AI99" s="650"/>
      <c r="AJ99" s="650"/>
      <c r="AK99" s="650"/>
      <c r="AL99" s="650"/>
      <c r="AM99" s="652">
        <f t="shared" ref="AM99:AM108" si="10">SUM(Z99:AL99)</f>
        <v>0</v>
      </c>
      <c r="AN99" s="513">
        <f t="shared" ref="AN99:AN108" si="11">IF((T99-AM99)&lt;0,ABS(0),(T99-AM99))</f>
        <v>4480140</v>
      </c>
    </row>
    <row r="100" spans="1:40" s="191" customFormat="1" ht="15" customHeight="1" x14ac:dyDescent="0.2">
      <c r="A100" s="643"/>
      <c r="B100" s="643"/>
      <c r="C100" s="643"/>
      <c r="D100" s="665"/>
      <c r="E100" s="643"/>
      <c r="F100" s="645" t="s">
        <v>8717</v>
      </c>
      <c r="G100" s="645" t="s">
        <v>12388</v>
      </c>
      <c r="H100" s="646">
        <v>441701005860101</v>
      </c>
      <c r="I100" s="653">
        <f t="shared" si="9"/>
        <v>1</v>
      </c>
      <c r="J100" s="648" t="s">
        <v>12438</v>
      </c>
      <c r="K100" s="643" t="s">
        <v>6477</v>
      </c>
      <c r="L100" s="643" t="s">
        <v>12487</v>
      </c>
      <c r="M100" s="649">
        <v>42086</v>
      </c>
      <c r="N100" s="662">
        <v>6000000</v>
      </c>
      <c r="O100" s="662"/>
      <c r="P100" s="674"/>
      <c r="Q100" s="662"/>
      <c r="R100" s="656" t="s">
        <v>12494</v>
      </c>
      <c r="S100" s="651">
        <v>42703</v>
      </c>
      <c r="T100" s="663">
        <v>3710070</v>
      </c>
      <c r="U100" s="674"/>
      <c r="V100" s="663"/>
      <c r="W100" s="663"/>
      <c r="X100" s="663"/>
      <c r="Y100" s="663"/>
      <c r="Z100" s="652">
        <v>0</v>
      </c>
      <c r="AA100" s="652"/>
      <c r="AB100" s="664"/>
      <c r="AC100" s="663"/>
      <c r="AD100" s="650"/>
      <c r="AE100" s="650"/>
      <c r="AF100" s="650"/>
      <c r="AG100" s="650"/>
      <c r="AH100" s="650"/>
      <c r="AI100" s="650"/>
      <c r="AJ100" s="650"/>
      <c r="AK100" s="650"/>
      <c r="AL100" s="650"/>
      <c r="AM100" s="652">
        <f t="shared" si="10"/>
        <v>0</v>
      </c>
      <c r="AN100" s="513">
        <f t="shared" si="11"/>
        <v>3710070</v>
      </c>
    </row>
    <row r="101" spans="1:40" s="191" customFormat="1" ht="15" customHeight="1" x14ac:dyDescent="0.2">
      <c r="A101" s="643"/>
      <c r="B101" s="643"/>
      <c r="C101" s="643"/>
      <c r="D101" s="665"/>
      <c r="E101" s="643"/>
      <c r="F101" s="645" t="s">
        <v>8717</v>
      </c>
      <c r="G101" s="645" t="s">
        <v>12388</v>
      </c>
      <c r="H101" s="646">
        <v>441701005908103</v>
      </c>
      <c r="I101" s="653">
        <f t="shared" si="9"/>
        <v>2</v>
      </c>
      <c r="J101" s="648" t="s">
        <v>12439</v>
      </c>
      <c r="K101" s="643" t="s">
        <v>6477</v>
      </c>
      <c r="L101" s="643" t="s">
        <v>12487</v>
      </c>
      <c r="M101" s="649">
        <v>42086</v>
      </c>
      <c r="N101" s="662">
        <v>12000000</v>
      </c>
      <c r="O101" s="662"/>
      <c r="P101" s="674"/>
      <c r="Q101" s="662"/>
      <c r="R101" s="656" t="s">
        <v>12494</v>
      </c>
      <c r="S101" s="651">
        <v>42703</v>
      </c>
      <c r="T101" s="663">
        <v>7070000</v>
      </c>
      <c r="U101" s="674"/>
      <c r="V101" s="663"/>
      <c r="W101" s="663"/>
      <c r="X101" s="663"/>
      <c r="Y101" s="663"/>
      <c r="Z101" s="652">
        <v>0</v>
      </c>
      <c r="AA101" s="652"/>
      <c r="AB101" s="664"/>
      <c r="AC101" s="663"/>
      <c r="AD101" s="650"/>
      <c r="AE101" s="650"/>
      <c r="AF101" s="650"/>
      <c r="AG101" s="650"/>
      <c r="AH101" s="650"/>
      <c r="AI101" s="650"/>
      <c r="AJ101" s="650"/>
      <c r="AK101" s="650"/>
      <c r="AL101" s="650"/>
      <c r="AM101" s="652">
        <f t="shared" si="10"/>
        <v>0</v>
      </c>
      <c r="AN101" s="513">
        <f t="shared" si="11"/>
        <v>7070000</v>
      </c>
    </row>
    <row r="102" spans="1:40" s="191" customFormat="1" ht="15" customHeight="1" x14ac:dyDescent="0.2">
      <c r="A102" s="643"/>
      <c r="B102" s="643"/>
      <c r="C102" s="643"/>
      <c r="D102" s="665"/>
      <c r="E102" s="643"/>
      <c r="F102" s="645" t="s">
        <v>8717</v>
      </c>
      <c r="G102" s="645" t="s">
        <v>12388</v>
      </c>
      <c r="H102" s="646">
        <v>441701005962107</v>
      </c>
      <c r="I102" s="653">
        <f t="shared" si="9"/>
        <v>3</v>
      </c>
      <c r="J102" s="648" t="s">
        <v>1283</v>
      </c>
      <c r="K102" s="643" t="s">
        <v>6477</v>
      </c>
      <c r="L102" s="643" t="s">
        <v>12487</v>
      </c>
      <c r="M102" s="649">
        <v>42086</v>
      </c>
      <c r="N102" s="662">
        <v>6000000</v>
      </c>
      <c r="O102" s="662"/>
      <c r="P102" s="674"/>
      <c r="Q102" s="662"/>
      <c r="R102" s="656" t="s">
        <v>12494</v>
      </c>
      <c r="S102" s="651">
        <v>42703</v>
      </c>
      <c r="T102" s="663">
        <v>3243450</v>
      </c>
      <c r="U102" s="674"/>
      <c r="V102" s="663"/>
      <c r="W102" s="663"/>
      <c r="X102" s="663"/>
      <c r="Y102" s="663"/>
      <c r="Z102" s="652">
        <v>0</v>
      </c>
      <c r="AA102" s="652"/>
      <c r="AB102" s="664"/>
      <c r="AC102" s="663"/>
      <c r="AD102" s="650"/>
      <c r="AE102" s="650"/>
      <c r="AF102" s="650"/>
      <c r="AG102" s="650"/>
      <c r="AH102" s="650"/>
      <c r="AI102" s="650"/>
      <c r="AJ102" s="650"/>
      <c r="AK102" s="650"/>
      <c r="AL102" s="650"/>
      <c r="AM102" s="652">
        <f t="shared" si="10"/>
        <v>0</v>
      </c>
      <c r="AN102" s="513">
        <f t="shared" si="11"/>
        <v>3243450</v>
      </c>
    </row>
    <row r="103" spans="1:40" s="191" customFormat="1" ht="15" customHeight="1" x14ac:dyDescent="0.2">
      <c r="A103" s="643"/>
      <c r="B103" s="643"/>
      <c r="C103" s="643"/>
      <c r="D103" s="665"/>
      <c r="E103" s="643"/>
      <c r="F103" s="645" t="s">
        <v>8426</v>
      </c>
      <c r="G103" s="645" t="s">
        <v>12389</v>
      </c>
      <c r="H103" s="646" t="s">
        <v>12516</v>
      </c>
      <c r="I103" s="653">
        <f t="shared" si="9"/>
        <v>1</v>
      </c>
      <c r="J103" s="648" t="s">
        <v>12440</v>
      </c>
      <c r="K103" s="643" t="s">
        <v>6477</v>
      </c>
      <c r="L103" s="643" t="s">
        <v>12488</v>
      </c>
      <c r="M103" s="649">
        <v>42136</v>
      </c>
      <c r="N103" s="662">
        <v>3000000</v>
      </c>
      <c r="O103" s="662"/>
      <c r="P103" s="674"/>
      <c r="Q103" s="662"/>
      <c r="R103" s="656" t="s">
        <v>12495</v>
      </c>
      <c r="S103" s="651">
        <v>42704</v>
      </c>
      <c r="T103" s="663">
        <v>1330000</v>
      </c>
      <c r="U103" s="674"/>
      <c r="V103" s="663"/>
      <c r="W103" s="663"/>
      <c r="X103" s="663"/>
      <c r="Y103" s="663"/>
      <c r="Z103" s="652">
        <v>0</v>
      </c>
      <c r="AA103" s="652"/>
      <c r="AB103" s="664"/>
      <c r="AC103" s="663"/>
      <c r="AD103" s="650"/>
      <c r="AE103" s="650"/>
      <c r="AF103" s="650"/>
      <c r="AG103" s="650"/>
      <c r="AH103" s="650"/>
      <c r="AI103" s="650"/>
      <c r="AJ103" s="650"/>
      <c r="AK103" s="650"/>
      <c r="AL103" s="650"/>
      <c r="AM103" s="652">
        <f t="shared" si="10"/>
        <v>0</v>
      </c>
      <c r="AN103" s="513">
        <f t="shared" si="11"/>
        <v>1330000</v>
      </c>
    </row>
    <row r="104" spans="1:40" s="191" customFormat="1" ht="15" customHeight="1" x14ac:dyDescent="0.2">
      <c r="A104" s="643"/>
      <c r="B104" s="643"/>
      <c r="C104" s="643"/>
      <c r="D104" s="665"/>
      <c r="E104" s="643"/>
      <c r="F104" s="645" t="s">
        <v>8426</v>
      </c>
      <c r="G104" s="645" t="s">
        <v>12389</v>
      </c>
      <c r="H104" s="646" t="s">
        <v>12517</v>
      </c>
      <c r="I104" s="653">
        <f t="shared" si="9"/>
        <v>2</v>
      </c>
      <c r="J104" s="648" t="s">
        <v>12441</v>
      </c>
      <c r="K104" s="643" t="s">
        <v>6477</v>
      </c>
      <c r="L104" s="643" t="s">
        <v>12489</v>
      </c>
      <c r="M104" s="649">
        <v>42111</v>
      </c>
      <c r="N104" s="662">
        <v>5000000</v>
      </c>
      <c r="O104" s="662"/>
      <c r="P104" s="674"/>
      <c r="Q104" s="662"/>
      <c r="R104" s="656" t="s">
        <v>12495</v>
      </c>
      <c r="S104" s="651">
        <v>42704</v>
      </c>
      <c r="T104" s="663">
        <v>2347732</v>
      </c>
      <c r="U104" s="674"/>
      <c r="V104" s="663"/>
      <c r="W104" s="663"/>
      <c r="X104" s="663"/>
      <c r="Y104" s="663"/>
      <c r="Z104" s="652">
        <v>0</v>
      </c>
      <c r="AA104" s="652"/>
      <c r="AB104" s="664"/>
      <c r="AC104" s="663"/>
      <c r="AD104" s="650"/>
      <c r="AE104" s="650"/>
      <c r="AF104" s="650"/>
      <c r="AG104" s="650"/>
      <c r="AH104" s="650"/>
      <c r="AI104" s="650"/>
      <c r="AJ104" s="650"/>
      <c r="AK104" s="650"/>
      <c r="AL104" s="650"/>
      <c r="AM104" s="652">
        <f t="shared" si="10"/>
        <v>0</v>
      </c>
      <c r="AN104" s="513">
        <f t="shared" si="11"/>
        <v>2347732</v>
      </c>
    </row>
    <row r="105" spans="1:40" s="191" customFormat="1" ht="15" customHeight="1" x14ac:dyDescent="0.2">
      <c r="A105" s="643"/>
      <c r="B105" s="643"/>
      <c r="C105" s="643"/>
      <c r="D105" s="665"/>
      <c r="E105" s="643"/>
      <c r="F105" s="645" t="s">
        <v>8426</v>
      </c>
      <c r="G105" s="645" t="s">
        <v>12389</v>
      </c>
      <c r="H105" s="646" t="s">
        <v>12518</v>
      </c>
      <c r="I105" s="653">
        <f t="shared" si="9"/>
        <v>3</v>
      </c>
      <c r="J105" s="648" t="s">
        <v>2244</v>
      </c>
      <c r="K105" s="643" t="s">
        <v>6477</v>
      </c>
      <c r="L105" s="643" t="s">
        <v>12490</v>
      </c>
      <c r="M105" s="649">
        <v>42087</v>
      </c>
      <c r="N105" s="662">
        <v>2000000</v>
      </c>
      <c r="O105" s="662"/>
      <c r="P105" s="674"/>
      <c r="Q105" s="662"/>
      <c r="R105" s="656" t="s">
        <v>12495</v>
      </c>
      <c r="S105" s="651">
        <v>42704</v>
      </c>
      <c r="T105" s="663">
        <v>692300</v>
      </c>
      <c r="U105" s="674"/>
      <c r="V105" s="663"/>
      <c r="W105" s="663"/>
      <c r="X105" s="663"/>
      <c r="Y105" s="663"/>
      <c r="Z105" s="652">
        <v>0</v>
      </c>
      <c r="AA105" s="652"/>
      <c r="AB105" s="664"/>
      <c r="AC105" s="663"/>
      <c r="AD105" s="650"/>
      <c r="AE105" s="650"/>
      <c r="AF105" s="650"/>
      <c r="AG105" s="650"/>
      <c r="AH105" s="650"/>
      <c r="AI105" s="650"/>
      <c r="AJ105" s="650"/>
      <c r="AK105" s="650"/>
      <c r="AL105" s="650"/>
      <c r="AM105" s="652">
        <f t="shared" si="10"/>
        <v>0</v>
      </c>
      <c r="AN105" s="513">
        <f t="shared" si="11"/>
        <v>692300</v>
      </c>
    </row>
    <row r="106" spans="1:40" s="191" customFormat="1" ht="15" customHeight="1" x14ac:dyDescent="0.2">
      <c r="A106" s="643"/>
      <c r="B106" s="643"/>
      <c r="C106" s="643"/>
      <c r="D106" s="665"/>
      <c r="E106" s="643"/>
      <c r="F106" s="645" t="s">
        <v>8426</v>
      </c>
      <c r="G106" s="645" t="s">
        <v>12389</v>
      </c>
      <c r="H106" s="646" t="s">
        <v>12519</v>
      </c>
      <c r="I106" s="653">
        <f t="shared" si="9"/>
        <v>4</v>
      </c>
      <c r="J106" s="648" t="s">
        <v>3069</v>
      </c>
      <c r="K106" s="643" t="s">
        <v>6477</v>
      </c>
      <c r="L106" s="643" t="s">
        <v>12489</v>
      </c>
      <c r="M106" s="649">
        <v>42111</v>
      </c>
      <c r="N106" s="662">
        <v>2000000</v>
      </c>
      <c r="O106" s="662"/>
      <c r="P106" s="674"/>
      <c r="Q106" s="662"/>
      <c r="R106" s="656" t="s">
        <v>12495</v>
      </c>
      <c r="S106" s="651">
        <v>42704</v>
      </c>
      <c r="T106" s="663">
        <v>133840</v>
      </c>
      <c r="U106" s="674"/>
      <c r="V106" s="663"/>
      <c r="W106" s="663"/>
      <c r="X106" s="663"/>
      <c r="Y106" s="663"/>
      <c r="Z106" s="652">
        <v>0</v>
      </c>
      <c r="AA106" s="652"/>
      <c r="AB106" s="664"/>
      <c r="AC106" s="663"/>
      <c r="AD106" s="650"/>
      <c r="AE106" s="650"/>
      <c r="AF106" s="650"/>
      <c r="AG106" s="650"/>
      <c r="AH106" s="650"/>
      <c r="AI106" s="650"/>
      <c r="AJ106" s="650"/>
      <c r="AK106" s="650"/>
      <c r="AL106" s="650"/>
      <c r="AM106" s="652">
        <f t="shared" si="10"/>
        <v>0</v>
      </c>
      <c r="AN106" s="513">
        <f t="shared" si="11"/>
        <v>133840</v>
      </c>
    </row>
    <row r="107" spans="1:40" s="191" customFormat="1" ht="15" customHeight="1" x14ac:dyDescent="0.2">
      <c r="A107" s="643"/>
      <c r="B107" s="643"/>
      <c r="C107" s="643"/>
      <c r="D107" s="665"/>
      <c r="E107" s="643"/>
      <c r="F107" s="645" t="s">
        <v>8426</v>
      </c>
      <c r="G107" s="645" t="s">
        <v>12389</v>
      </c>
      <c r="H107" s="646" t="s">
        <v>12520</v>
      </c>
      <c r="I107" s="653">
        <f t="shared" si="9"/>
        <v>5</v>
      </c>
      <c r="J107" s="648" t="s">
        <v>12442</v>
      </c>
      <c r="K107" s="643" t="s">
        <v>6477</v>
      </c>
      <c r="L107" s="643" t="s">
        <v>12489</v>
      </c>
      <c r="M107" s="649">
        <v>42111</v>
      </c>
      <c r="N107" s="662">
        <v>15000000</v>
      </c>
      <c r="O107" s="662"/>
      <c r="P107" s="674"/>
      <c r="Q107" s="662"/>
      <c r="R107" s="656" t="s">
        <v>12495</v>
      </c>
      <c r="S107" s="651">
        <v>42704</v>
      </c>
      <c r="T107" s="663">
        <v>7962500</v>
      </c>
      <c r="U107" s="674"/>
      <c r="V107" s="663"/>
      <c r="W107" s="663"/>
      <c r="X107" s="663"/>
      <c r="Y107" s="663"/>
      <c r="Z107" s="652">
        <v>0</v>
      </c>
      <c r="AA107" s="652"/>
      <c r="AB107" s="664"/>
      <c r="AC107" s="663"/>
      <c r="AD107" s="650"/>
      <c r="AE107" s="650"/>
      <c r="AF107" s="650"/>
      <c r="AG107" s="650"/>
      <c r="AH107" s="650"/>
      <c r="AI107" s="650"/>
      <c r="AJ107" s="650"/>
      <c r="AK107" s="650"/>
      <c r="AL107" s="650"/>
      <c r="AM107" s="652">
        <f t="shared" si="10"/>
        <v>0</v>
      </c>
      <c r="AN107" s="513">
        <f t="shared" si="11"/>
        <v>7962500</v>
      </c>
    </row>
    <row r="108" spans="1:40" s="191" customFormat="1" ht="15" customHeight="1" x14ac:dyDescent="0.2">
      <c r="A108" s="643"/>
      <c r="B108" s="643"/>
      <c r="C108" s="643"/>
      <c r="D108" s="665"/>
      <c r="E108" s="643"/>
      <c r="F108" s="645" t="s">
        <v>8426</v>
      </c>
      <c r="G108" s="645" t="s">
        <v>12389</v>
      </c>
      <c r="H108" s="646" t="s">
        <v>12521</v>
      </c>
      <c r="I108" s="653">
        <f t="shared" si="9"/>
        <v>6</v>
      </c>
      <c r="J108" s="648" t="s">
        <v>12443</v>
      </c>
      <c r="K108" s="643" t="s">
        <v>6477</v>
      </c>
      <c r="L108" s="643" t="s">
        <v>12488</v>
      </c>
      <c r="M108" s="649">
        <v>42136</v>
      </c>
      <c r="N108" s="662">
        <v>10000000</v>
      </c>
      <c r="O108" s="662"/>
      <c r="P108" s="674"/>
      <c r="Q108" s="662"/>
      <c r="R108" s="656" t="s">
        <v>12495</v>
      </c>
      <c r="S108" s="651">
        <v>42704</v>
      </c>
      <c r="T108" s="663">
        <v>4755170</v>
      </c>
      <c r="U108" s="674"/>
      <c r="V108" s="663"/>
      <c r="W108" s="663"/>
      <c r="X108" s="663"/>
      <c r="Y108" s="663"/>
      <c r="Z108" s="652">
        <v>0</v>
      </c>
      <c r="AA108" s="652"/>
      <c r="AB108" s="664"/>
      <c r="AC108" s="663"/>
      <c r="AD108" s="650"/>
      <c r="AE108" s="650"/>
      <c r="AF108" s="650"/>
      <c r="AG108" s="650"/>
      <c r="AH108" s="650"/>
      <c r="AI108" s="650"/>
      <c r="AJ108" s="650"/>
      <c r="AK108" s="650"/>
      <c r="AL108" s="650"/>
      <c r="AM108" s="652">
        <f t="shared" si="10"/>
        <v>0</v>
      </c>
      <c r="AN108" s="513">
        <f t="shared" si="11"/>
        <v>4755170</v>
      </c>
    </row>
    <row r="109" spans="1:40" s="191" customFormat="1" ht="15" customHeight="1" x14ac:dyDescent="0.2">
      <c r="A109" s="643"/>
      <c r="B109" s="643"/>
      <c r="C109" s="643"/>
      <c r="D109" s="665"/>
      <c r="E109" s="643"/>
      <c r="F109" s="668" t="s">
        <v>8755</v>
      </c>
      <c r="G109" s="668" t="s">
        <v>2737</v>
      </c>
      <c r="H109" s="669">
        <v>327001012989105</v>
      </c>
      <c r="I109" s="653">
        <f t="shared" si="9"/>
        <v>1</v>
      </c>
      <c r="J109" s="653" t="s">
        <v>2915</v>
      </c>
      <c r="K109" s="670" t="s">
        <v>6477</v>
      </c>
      <c r="L109" s="669" t="s">
        <v>12468</v>
      </c>
      <c r="M109" s="671">
        <v>42109</v>
      </c>
      <c r="N109" s="672">
        <v>8000000</v>
      </c>
      <c r="O109" s="672"/>
      <c r="P109" s="674"/>
      <c r="Q109" s="672"/>
      <c r="R109" s="673" t="s">
        <v>12802</v>
      </c>
      <c r="S109" s="674">
        <v>42733</v>
      </c>
      <c r="T109" s="675">
        <v>3313590</v>
      </c>
      <c r="U109" s="674"/>
      <c r="V109" s="675"/>
      <c r="W109" s="675"/>
      <c r="X109" s="675"/>
      <c r="Y109" s="675"/>
      <c r="Z109" s="652">
        <v>0</v>
      </c>
      <c r="AA109" s="652"/>
      <c r="AB109" s="664"/>
      <c r="AC109" s="663"/>
      <c r="AD109" s="650"/>
      <c r="AE109" s="650"/>
      <c r="AF109" s="650"/>
      <c r="AG109" s="650"/>
      <c r="AH109" s="650"/>
      <c r="AI109" s="650"/>
      <c r="AJ109" s="650"/>
      <c r="AK109" s="650"/>
      <c r="AL109" s="650"/>
      <c r="AM109" s="652">
        <f t="shared" ref="AM109:AM172" si="12">SUM(Z109:AL109)</f>
        <v>0</v>
      </c>
      <c r="AN109" s="513">
        <f t="shared" ref="AN109:AN172" si="13">IF((T109-AM109)&lt;0,ABS(0),(T109-AM109))</f>
        <v>3313590</v>
      </c>
    </row>
    <row r="110" spans="1:40" s="191" customFormat="1" ht="15" customHeight="1" x14ac:dyDescent="0.2">
      <c r="A110" s="643"/>
      <c r="B110" s="643"/>
      <c r="C110" s="643"/>
      <c r="D110" s="665"/>
      <c r="E110" s="643"/>
      <c r="F110" s="668" t="s">
        <v>8755</v>
      </c>
      <c r="G110" s="668" t="s">
        <v>2737</v>
      </c>
      <c r="H110" s="669">
        <v>327001013779105</v>
      </c>
      <c r="I110" s="653">
        <f t="shared" si="9"/>
        <v>2</v>
      </c>
      <c r="J110" s="653" t="s">
        <v>12803</v>
      </c>
      <c r="K110" s="670" t="s">
        <v>6477</v>
      </c>
      <c r="L110" s="669" t="s">
        <v>12804</v>
      </c>
      <c r="M110" s="671">
        <v>42242</v>
      </c>
      <c r="N110" s="672">
        <v>7000000</v>
      </c>
      <c r="O110" s="672"/>
      <c r="P110" s="674"/>
      <c r="Q110" s="672"/>
      <c r="R110" s="673" t="s">
        <v>12802</v>
      </c>
      <c r="S110" s="674">
        <v>42733</v>
      </c>
      <c r="T110" s="675">
        <v>3783850</v>
      </c>
      <c r="U110" s="674"/>
      <c r="V110" s="675"/>
      <c r="W110" s="675"/>
      <c r="X110" s="675"/>
      <c r="Y110" s="675"/>
      <c r="Z110" s="652">
        <v>0</v>
      </c>
      <c r="AA110" s="652"/>
      <c r="AB110" s="664"/>
      <c r="AC110" s="663"/>
      <c r="AD110" s="650"/>
      <c r="AE110" s="650"/>
      <c r="AF110" s="650"/>
      <c r="AG110" s="650"/>
      <c r="AH110" s="650"/>
      <c r="AI110" s="650"/>
      <c r="AJ110" s="650"/>
      <c r="AK110" s="650"/>
      <c r="AL110" s="650"/>
      <c r="AM110" s="652">
        <f t="shared" si="12"/>
        <v>0</v>
      </c>
      <c r="AN110" s="513">
        <f t="shared" si="13"/>
        <v>3783850</v>
      </c>
    </row>
    <row r="111" spans="1:40" s="191" customFormat="1" ht="15" customHeight="1" x14ac:dyDescent="0.2">
      <c r="A111" s="643"/>
      <c r="B111" s="643"/>
      <c r="C111" s="643"/>
      <c r="D111" s="665"/>
      <c r="E111" s="643"/>
      <c r="F111" s="668" t="s">
        <v>8755</v>
      </c>
      <c r="G111" s="668" t="s">
        <v>12380</v>
      </c>
      <c r="H111" s="669">
        <v>723601004087105</v>
      </c>
      <c r="I111" s="653">
        <f t="shared" si="9"/>
        <v>1</v>
      </c>
      <c r="J111" s="653" t="s">
        <v>12805</v>
      </c>
      <c r="K111" s="670" t="s">
        <v>6477</v>
      </c>
      <c r="L111" s="669" t="s">
        <v>12806</v>
      </c>
      <c r="M111" s="671">
        <v>42199</v>
      </c>
      <c r="N111" s="672">
        <v>3000000</v>
      </c>
      <c r="O111" s="672"/>
      <c r="P111" s="674"/>
      <c r="Q111" s="672"/>
      <c r="R111" s="673" t="s">
        <v>12802</v>
      </c>
      <c r="S111" s="674">
        <v>42733</v>
      </c>
      <c r="T111" s="675">
        <v>940800</v>
      </c>
      <c r="U111" s="674"/>
      <c r="V111" s="675"/>
      <c r="W111" s="675"/>
      <c r="X111" s="675"/>
      <c r="Y111" s="675"/>
      <c r="Z111" s="652">
        <v>0</v>
      </c>
      <c r="AA111" s="652"/>
      <c r="AB111" s="664"/>
      <c r="AC111" s="663"/>
      <c r="AD111" s="650"/>
      <c r="AE111" s="650"/>
      <c r="AF111" s="650"/>
      <c r="AG111" s="650"/>
      <c r="AH111" s="650"/>
      <c r="AI111" s="650"/>
      <c r="AJ111" s="650"/>
      <c r="AK111" s="650"/>
      <c r="AL111" s="650"/>
      <c r="AM111" s="652">
        <f t="shared" si="12"/>
        <v>0</v>
      </c>
      <c r="AN111" s="513">
        <f t="shared" si="13"/>
        <v>940800</v>
      </c>
    </row>
    <row r="112" spans="1:40" s="191" customFormat="1" ht="15" customHeight="1" x14ac:dyDescent="0.2">
      <c r="A112" s="643"/>
      <c r="B112" s="643"/>
      <c r="C112" s="643"/>
      <c r="D112" s="665"/>
      <c r="E112" s="643"/>
      <c r="F112" s="668" t="s">
        <v>8755</v>
      </c>
      <c r="G112" s="668" t="s">
        <v>12380</v>
      </c>
      <c r="H112" s="669">
        <v>723601004166103</v>
      </c>
      <c r="I112" s="653">
        <f t="shared" si="9"/>
        <v>2</v>
      </c>
      <c r="J112" s="653" t="s">
        <v>12807</v>
      </c>
      <c r="K112" s="670" t="s">
        <v>6477</v>
      </c>
      <c r="L112" s="669" t="s">
        <v>12452</v>
      </c>
      <c r="M112" s="671">
        <v>42242</v>
      </c>
      <c r="N112" s="672">
        <v>25000000</v>
      </c>
      <c r="O112" s="672"/>
      <c r="P112" s="674"/>
      <c r="Q112" s="672"/>
      <c r="R112" s="673" t="s">
        <v>12802</v>
      </c>
      <c r="S112" s="674">
        <v>42733</v>
      </c>
      <c r="T112" s="675">
        <v>13999860</v>
      </c>
      <c r="U112" s="674"/>
      <c r="V112" s="675"/>
      <c r="W112" s="675"/>
      <c r="X112" s="675"/>
      <c r="Y112" s="675"/>
      <c r="Z112" s="652">
        <v>0</v>
      </c>
      <c r="AA112" s="652"/>
      <c r="AB112" s="664"/>
      <c r="AC112" s="663"/>
      <c r="AD112" s="650"/>
      <c r="AE112" s="650"/>
      <c r="AF112" s="650"/>
      <c r="AG112" s="650"/>
      <c r="AH112" s="650"/>
      <c r="AI112" s="650"/>
      <c r="AJ112" s="650"/>
      <c r="AK112" s="650"/>
      <c r="AL112" s="650"/>
      <c r="AM112" s="652">
        <f t="shared" si="12"/>
        <v>0</v>
      </c>
      <c r="AN112" s="513">
        <f t="shared" si="13"/>
        <v>13999860</v>
      </c>
    </row>
    <row r="113" spans="1:40" s="191" customFormat="1" ht="15" customHeight="1" x14ac:dyDescent="0.2">
      <c r="A113" s="643"/>
      <c r="B113" s="643"/>
      <c r="C113" s="643"/>
      <c r="D113" s="665"/>
      <c r="E113" s="643"/>
      <c r="F113" s="668" t="s">
        <v>8755</v>
      </c>
      <c r="G113" s="668" t="s">
        <v>12380</v>
      </c>
      <c r="H113" s="669">
        <v>723601003816103</v>
      </c>
      <c r="I113" s="653">
        <f t="shared" si="9"/>
        <v>3</v>
      </c>
      <c r="J113" s="653" t="s">
        <v>12808</v>
      </c>
      <c r="K113" s="670" t="s">
        <v>6477</v>
      </c>
      <c r="L113" s="669" t="s">
        <v>12809</v>
      </c>
      <c r="M113" s="671">
        <v>42199</v>
      </c>
      <c r="N113" s="672">
        <v>7000000</v>
      </c>
      <c r="O113" s="672"/>
      <c r="P113" s="674"/>
      <c r="Q113" s="672"/>
      <c r="R113" s="673" t="s">
        <v>12802</v>
      </c>
      <c r="S113" s="674">
        <v>42733</v>
      </c>
      <c r="T113" s="675">
        <v>2150470</v>
      </c>
      <c r="U113" s="674"/>
      <c r="V113" s="675"/>
      <c r="W113" s="675"/>
      <c r="X113" s="675"/>
      <c r="Y113" s="675"/>
      <c r="Z113" s="652">
        <v>0</v>
      </c>
      <c r="AA113" s="652"/>
      <c r="AB113" s="664"/>
      <c r="AC113" s="663"/>
      <c r="AD113" s="650"/>
      <c r="AE113" s="650"/>
      <c r="AF113" s="650"/>
      <c r="AG113" s="650"/>
      <c r="AH113" s="650"/>
      <c r="AI113" s="650"/>
      <c r="AJ113" s="650"/>
      <c r="AK113" s="650"/>
      <c r="AL113" s="650"/>
      <c r="AM113" s="652">
        <f t="shared" si="12"/>
        <v>0</v>
      </c>
      <c r="AN113" s="513">
        <f t="shared" si="13"/>
        <v>2150470</v>
      </c>
    </row>
    <row r="114" spans="1:40" s="191" customFormat="1" ht="15" customHeight="1" x14ac:dyDescent="0.2">
      <c r="A114" s="643"/>
      <c r="B114" s="643"/>
      <c r="C114" s="643"/>
      <c r="D114" s="665"/>
      <c r="E114" s="643"/>
      <c r="F114" s="668" t="s">
        <v>8755</v>
      </c>
      <c r="G114" s="668" t="s">
        <v>9917</v>
      </c>
      <c r="H114" s="669">
        <v>411601004732103</v>
      </c>
      <c r="I114" s="653">
        <f t="shared" si="9"/>
        <v>1</v>
      </c>
      <c r="J114" s="653" t="s">
        <v>12810</v>
      </c>
      <c r="K114" s="670" t="s">
        <v>6477</v>
      </c>
      <c r="L114" s="669" t="s">
        <v>12811</v>
      </c>
      <c r="M114" s="671">
        <v>42019</v>
      </c>
      <c r="N114" s="672">
        <v>5000000</v>
      </c>
      <c r="O114" s="672"/>
      <c r="P114" s="674"/>
      <c r="Q114" s="672"/>
      <c r="R114" s="673" t="s">
        <v>12802</v>
      </c>
      <c r="S114" s="674">
        <v>42733</v>
      </c>
      <c r="T114" s="675">
        <v>2316409</v>
      </c>
      <c r="U114" s="674"/>
      <c r="V114" s="675"/>
      <c r="W114" s="675"/>
      <c r="X114" s="675"/>
      <c r="Y114" s="675"/>
      <c r="Z114" s="652">
        <v>0</v>
      </c>
      <c r="AA114" s="652"/>
      <c r="AB114" s="664"/>
      <c r="AC114" s="663"/>
      <c r="AD114" s="650"/>
      <c r="AE114" s="650"/>
      <c r="AF114" s="650"/>
      <c r="AG114" s="650"/>
      <c r="AH114" s="650"/>
      <c r="AI114" s="650"/>
      <c r="AJ114" s="650"/>
      <c r="AK114" s="650"/>
      <c r="AL114" s="650"/>
      <c r="AM114" s="652">
        <f t="shared" si="12"/>
        <v>0</v>
      </c>
      <c r="AN114" s="513">
        <f t="shared" si="13"/>
        <v>2316409</v>
      </c>
    </row>
    <row r="115" spans="1:40" s="191" customFormat="1" ht="15" customHeight="1" x14ac:dyDescent="0.2">
      <c r="A115" s="643"/>
      <c r="B115" s="643"/>
      <c r="C115" s="643"/>
      <c r="D115" s="665"/>
      <c r="E115" s="643"/>
      <c r="F115" s="668" t="s">
        <v>8755</v>
      </c>
      <c r="G115" s="668" t="s">
        <v>9917</v>
      </c>
      <c r="H115" s="669">
        <v>411601004686108</v>
      </c>
      <c r="I115" s="653">
        <f t="shared" si="9"/>
        <v>2</v>
      </c>
      <c r="J115" s="653" t="s">
        <v>837</v>
      </c>
      <c r="K115" s="670" t="s">
        <v>6477</v>
      </c>
      <c r="L115" s="669" t="s">
        <v>12470</v>
      </c>
      <c r="M115" s="671">
        <v>42292</v>
      </c>
      <c r="N115" s="672">
        <v>20000000</v>
      </c>
      <c r="O115" s="672"/>
      <c r="P115" s="674"/>
      <c r="Q115" s="672"/>
      <c r="R115" s="673" t="s">
        <v>12802</v>
      </c>
      <c r="S115" s="674">
        <v>42733</v>
      </c>
      <c r="T115" s="675">
        <v>10033380</v>
      </c>
      <c r="U115" s="674"/>
      <c r="V115" s="675"/>
      <c r="W115" s="675"/>
      <c r="X115" s="675"/>
      <c r="Y115" s="675"/>
      <c r="Z115" s="652">
        <v>0</v>
      </c>
      <c r="AA115" s="652"/>
      <c r="AB115" s="664"/>
      <c r="AC115" s="663"/>
      <c r="AD115" s="650"/>
      <c r="AE115" s="650"/>
      <c r="AF115" s="650"/>
      <c r="AG115" s="650"/>
      <c r="AH115" s="650"/>
      <c r="AI115" s="650"/>
      <c r="AJ115" s="650"/>
      <c r="AK115" s="650"/>
      <c r="AL115" s="650"/>
      <c r="AM115" s="652">
        <f t="shared" si="12"/>
        <v>0</v>
      </c>
      <c r="AN115" s="513">
        <f t="shared" si="13"/>
        <v>10033380</v>
      </c>
    </row>
    <row r="116" spans="1:40" s="191" customFormat="1" ht="15" customHeight="1" x14ac:dyDescent="0.2">
      <c r="A116" s="643"/>
      <c r="B116" s="643"/>
      <c r="C116" s="643"/>
      <c r="D116" s="665"/>
      <c r="E116" s="643"/>
      <c r="F116" s="668" t="s">
        <v>8755</v>
      </c>
      <c r="G116" s="668" t="s">
        <v>9913</v>
      </c>
      <c r="H116" s="669">
        <v>300101014581104</v>
      </c>
      <c r="I116" s="653">
        <f t="shared" si="9"/>
        <v>1</v>
      </c>
      <c r="J116" s="653" t="s">
        <v>12812</v>
      </c>
      <c r="K116" s="670" t="s">
        <v>6477</v>
      </c>
      <c r="L116" s="669" t="s">
        <v>12813</v>
      </c>
      <c r="M116" s="671">
        <v>42136</v>
      </c>
      <c r="N116" s="672">
        <v>5000000</v>
      </c>
      <c r="O116" s="672"/>
      <c r="P116" s="674"/>
      <c r="Q116" s="672"/>
      <c r="R116" s="673" t="s">
        <v>12802</v>
      </c>
      <c r="S116" s="674">
        <v>42733</v>
      </c>
      <c r="T116" s="675">
        <v>2508520</v>
      </c>
      <c r="U116" s="674"/>
      <c r="V116" s="675"/>
      <c r="W116" s="675"/>
      <c r="X116" s="675"/>
      <c r="Y116" s="675"/>
      <c r="Z116" s="652">
        <v>0</v>
      </c>
      <c r="AA116" s="652"/>
      <c r="AB116" s="664"/>
      <c r="AC116" s="663"/>
      <c r="AD116" s="650"/>
      <c r="AE116" s="650"/>
      <c r="AF116" s="650"/>
      <c r="AG116" s="650"/>
      <c r="AH116" s="650"/>
      <c r="AI116" s="650"/>
      <c r="AJ116" s="650"/>
      <c r="AK116" s="650"/>
      <c r="AL116" s="650"/>
      <c r="AM116" s="652">
        <f t="shared" si="12"/>
        <v>0</v>
      </c>
      <c r="AN116" s="513">
        <f t="shared" si="13"/>
        <v>2508520</v>
      </c>
    </row>
    <row r="117" spans="1:40" s="191" customFormat="1" ht="15" customHeight="1" x14ac:dyDescent="0.2">
      <c r="A117" s="643"/>
      <c r="B117" s="643"/>
      <c r="C117" s="643"/>
      <c r="D117" s="665"/>
      <c r="E117" s="643"/>
      <c r="F117" s="668" t="s">
        <v>8755</v>
      </c>
      <c r="G117" s="668" t="s">
        <v>9913</v>
      </c>
      <c r="H117" s="669">
        <v>300101014883108</v>
      </c>
      <c r="I117" s="653">
        <f t="shared" si="9"/>
        <v>2</v>
      </c>
      <c r="J117" s="653" t="s">
        <v>12814</v>
      </c>
      <c r="K117" s="670" t="s">
        <v>6477</v>
      </c>
      <c r="L117" s="669" t="s">
        <v>12815</v>
      </c>
      <c r="M117" s="671">
        <v>42261</v>
      </c>
      <c r="N117" s="672">
        <v>10000000</v>
      </c>
      <c r="O117" s="672"/>
      <c r="P117" s="674"/>
      <c r="Q117" s="672"/>
      <c r="R117" s="673" t="s">
        <v>12802</v>
      </c>
      <c r="S117" s="674">
        <v>42733</v>
      </c>
      <c r="T117" s="675">
        <v>5891550</v>
      </c>
      <c r="U117" s="674"/>
      <c r="V117" s="675"/>
      <c r="W117" s="675"/>
      <c r="X117" s="675"/>
      <c r="Y117" s="675"/>
      <c r="Z117" s="652">
        <v>0</v>
      </c>
      <c r="AA117" s="652"/>
      <c r="AB117" s="664"/>
      <c r="AC117" s="663"/>
      <c r="AD117" s="650"/>
      <c r="AE117" s="650"/>
      <c r="AF117" s="650"/>
      <c r="AG117" s="650"/>
      <c r="AH117" s="650"/>
      <c r="AI117" s="650"/>
      <c r="AJ117" s="650"/>
      <c r="AK117" s="650"/>
      <c r="AL117" s="650"/>
      <c r="AM117" s="652">
        <f t="shared" si="12"/>
        <v>0</v>
      </c>
      <c r="AN117" s="513">
        <f t="shared" si="13"/>
        <v>5891550</v>
      </c>
    </row>
    <row r="118" spans="1:40" s="191" customFormat="1" ht="15" customHeight="1" x14ac:dyDescent="0.2">
      <c r="A118" s="643"/>
      <c r="B118" s="643"/>
      <c r="C118" s="643"/>
      <c r="D118" s="665"/>
      <c r="E118" s="643"/>
      <c r="F118" s="668" t="s">
        <v>8755</v>
      </c>
      <c r="G118" s="668" t="s">
        <v>9913</v>
      </c>
      <c r="H118" s="669">
        <v>300101015293102</v>
      </c>
      <c r="I118" s="653">
        <f t="shared" si="9"/>
        <v>3</v>
      </c>
      <c r="J118" s="653" t="s">
        <v>12816</v>
      </c>
      <c r="K118" s="670" t="s">
        <v>6477</v>
      </c>
      <c r="L118" s="669" t="s">
        <v>12817</v>
      </c>
      <c r="M118" s="671">
        <v>42405</v>
      </c>
      <c r="N118" s="672">
        <v>7000000</v>
      </c>
      <c r="O118" s="672"/>
      <c r="P118" s="674"/>
      <c r="Q118" s="672"/>
      <c r="R118" s="673" t="s">
        <v>12802</v>
      </c>
      <c r="S118" s="674">
        <v>42733</v>
      </c>
      <c r="T118" s="675">
        <v>568682</v>
      </c>
      <c r="U118" s="674"/>
      <c r="V118" s="675"/>
      <c r="W118" s="675"/>
      <c r="X118" s="675"/>
      <c r="Y118" s="675"/>
      <c r="Z118" s="652">
        <v>0</v>
      </c>
      <c r="AA118" s="652"/>
      <c r="AB118" s="664"/>
      <c r="AC118" s="663"/>
      <c r="AD118" s="650"/>
      <c r="AE118" s="650"/>
      <c r="AF118" s="650"/>
      <c r="AG118" s="650"/>
      <c r="AH118" s="650"/>
      <c r="AI118" s="650"/>
      <c r="AJ118" s="650"/>
      <c r="AK118" s="650"/>
      <c r="AL118" s="650"/>
      <c r="AM118" s="652">
        <f t="shared" si="12"/>
        <v>0</v>
      </c>
      <c r="AN118" s="513">
        <f t="shared" si="13"/>
        <v>568682</v>
      </c>
    </row>
    <row r="119" spans="1:40" s="191" customFormat="1" ht="15" customHeight="1" x14ac:dyDescent="0.2">
      <c r="A119" s="643"/>
      <c r="B119" s="643"/>
      <c r="C119" s="643"/>
      <c r="D119" s="665"/>
      <c r="E119" s="643"/>
      <c r="F119" s="668" t="s">
        <v>8755</v>
      </c>
      <c r="G119" s="668" t="s">
        <v>9913</v>
      </c>
      <c r="H119" s="669">
        <v>300101014913107</v>
      </c>
      <c r="I119" s="653">
        <f t="shared" si="9"/>
        <v>4</v>
      </c>
      <c r="J119" s="653" t="s">
        <v>12818</v>
      </c>
      <c r="K119" s="670" t="s">
        <v>6477</v>
      </c>
      <c r="L119" s="669" t="s">
        <v>12815</v>
      </c>
      <c r="M119" s="671">
        <v>42261</v>
      </c>
      <c r="N119" s="672">
        <v>10000000</v>
      </c>
      <c r="O119" s="672"/>
      <c r="P119" s="674"/>
      <c r="Q119" s="672"/>
      <c r="R119" s="673" t="s">
        <v>12802</v>
      </c>
      <c r="S119" s="674">
        <v>42733</v>
      </c>
      <c r="T119" s="675">
        <v>6377700</v>
      </c>
      <c r="U119" s="674"/>
      <c r="V119" s="675"/>
      <c r="W119" s="675"/>
      <c r="X119" s="675"/>
      <c r="Y119" s="675"/>
      <c r="Z119" s="652">
        <v>0</v>
      </c>
      <c r="AA119" s="652"/>
      <c r="AB119" s="664"/>
      <c r="AC119" s="663"/>
      <c r="AD119" s="650"/>
      <c r="AE119" s="650"/>
      <c r="AF119" s="650"/>
      <c r="AG119" s="650"/>
      <c r="AH119" s="650"/>
      <c r="AI119" s="650"/>
      <c r="AJ119" s="650"/>
      <c r="AK119" s="650"/>
      <c r="AL119" s="650"/>
      <c r="AM119" s="652">
        <f t="shared" si="12"/>
        <v>0</v>
      </c>
      <c r="AN119" s="513">
        <f t="shared" si="13"/>
        <v>6377700</v>
      </c>
    </row>
    <row r="120" spans="1:40" s="191" customFormat="1" ht="15" customHeight="1" x14ac:dyDescent="0.2">
      <c r="A120" s="643"/>
      <c r="B120" s="643"/>
      <c r="C120" s="643"/>
      <c r="D120" s="665"/>
      <c r="E120" s="643"/>
      <c r="F120" s="668" t="s">
        <v>8755</v>
      </c>
      <c r="G120" s="668" t="s">
        <v>9913</v>
      </c>
      <c r="H120" s="669">
        <v>300101015014100</v>
      </c>
      <c r="I120" s="653">
        <f t="shared" si="9"/>
        <v>5</v>
      </c>
      <c r="J120" s="653" t="s">
        <v>12819</v>
      </c>
      <c r="K120" s="670" t="s">
        <v>6477</v>
      </c>
      <c r="L120" s="669" t="s">
        <v>12820</v>
      </c>
      <c r="M120" s="671">
        <v>42292</v>
      </c>
      <c r="N120" s="672">
        <v>10000000</v>
      </c>
      <c r="O120" s="672"/>
      <c r="P120" s="674"/>
      <c r="Q120" s="672"/>
      <c r="R120" s="673" t="s">
        <v>12802</v>
      </c>
      <c r="S120" s="674">
        <v>42733</v>
      </c>
      <c r="T120" s="675">
        <v>6150271</v>
      </c>
      <c r="U120" s="674"/>
      <c r="V120" s="675"/>
      <c r="W120" s="675"/>
      <c r="X120" s="675"/>
      <c r="Y120" s="675"/>
      <c r="Z120" s="652">
        <v>0</v>
      </c>
      <c r="AA120" s="652"/>
      <c r="AB120" s="664"/>
      <c r="AC120" s="663"/>
      <c r="AD120" s="650"/>
      <c r="AE120" s="650"/>
      <c r="AF120" s="650"/>
      <c r="AG120" s="650"/>
      <c r="AH120" s="650"/>
      <c r="AI120" s="650"/>
      <c r="AJ120" s="650"/>
      <c r="AK120" s="650"/>
      <c r="AL120" s="650"/>
      <c r="AM120" s="652">
        <f t="shared" si="12"/>
        <v>0</v>
      </c>
      <c r="AN120" s="513">
        <f t="shared" si="13"/>
        <v>6150271</v>
      </c>
    </row>
    <row r="121" spans="1:40" s="191" customFormat="1" ht="15" customHeight="1" x14ac:dyDescent="0.2">
      <c r="A121" s="643"/>
      <c r="B121" s="643"/>
      <c r="C121" s="643"/>
      <c r="D121" s="665"/>
      <c r="E121" s="643"/>
      <c r="F121" s="668" t="s">
        <v>8755</v>
      </c>
      <c r="G121" s="668" t="s">
        <v>9916</v>
      </c>
      <c r="H121" s="669">
        <v>329401009819101</v>
      </c>
      <c r="I121" s="653">
        <f t="shared" si="9"/>
        <v>1</v>
      </c>
      <c r="J121" s="653" t="s">
        <v>12821</v>
      </c>
      <c r="K121" s="670" t="s">
        <v>6477</v>
      </c>
      <c r="L121" s="669" t="s">
        <v>12822</v>
      </c>
      <c r="M121" s="671">
        <v>42090</v>
      </c>
      <c r="N121" s="672">
        <v>8000000</v>
      </c>
      <c r="O121" s="672"/>
      <c r="P121" s="674"/>
      <c r="Q121" s="672"/>
      <c r="R121" s="673" t="s">
        <v>12802</v>
      </c>
      <c r="S121" s="674">
        <v>42733</v>
      </c>
      <c r="T121" s="675">
        <v>2458120</v>
      </c>
      <c r="U121" s="674"/>
      <c r="V121" s="675"/>
      <c r="W121" s="675"/>
      <c r="X121" s="675"/>
      <c r="Y121" s="675"/>
      <c r="Z121" s="652">
        <v>0</v>
      </c>
      <c r="AA121" s="652"/>
      <c r="AB121" s="664"/>
      <c r="AC121" s="663"/>
      <c r="AD121" s="650"/>
      <c r="AE121" s="650"/>
      <c r="AF121" s="650"/>
      <c r="AG121" s="650"/>
      <c r="AH121" s="650"/>
      <c r="AI121" s="650"/>
      <c r="AJ121" s="650"/>
      <c r="AK121" s="650"/>
      <c r="AL121" s="650"/>
      <c r="AM121" s="652">
        <f t="shared" si="12"/>
        <v>0</v>
      </c>
      <c r="AN121" s="513">
        <f t="shared" si="13"/>
        <v>2458120</v>
      </c>
    </row>
    <row r="122" spans="1:40" s="191" customFormat="1" ht="15" customHeight="1" x14ac:dyDescent="0.2">
      <c r="A122" s="643"/>
      <c r="B122" s="643"/>
      <c r="C122" s="643"/>
      <c r="D122" s="665"/>
      <c r="E122" s="643"/>
      <c r="F122" s="668" t="s">
        <v>8755</v>
      </c>
      <c r="G122" s="668" t="s">
        <v>9916</v>
      </c>
      <c r="H122" s="669">
        <v>329401009885102</v>
      </c>
      <c r="I122" s="653">
        <f t="shared" si="9"/>
        <v>2</v>
      </c>
      <c r="J122" s="653" t="s">
        <v>12823</v>
      </c>
      <c r="K122" s="670" t="s">
        <v>6477</v>
      </c>
      <c r="L122" s="669" t="s">
        <v>12822</v>
      </c>
      <c r="M122" s="671">
        <v>42090</v>
      </c>
      <c r="N122" s="672">
        <v>4000000</v>
      </c>
      <c r="O122" s="672"/>
      <c r="P122" s="674"/>
      <c r="Q122" s="672"/>
      <c r="R122" s="673" t="s">
        <v>12802</v>
      </c>
      <c r="S122" s="674">
        <v>42733</v>
      </c>
      <c r="T122" s="675">
        <v>268590</v>
      </c>
      <c r="U122" s="674"/>
      <c r="V122" s="675"/>
      <c r="W122" s="675"/>
      <c r="X122" s="675"/>
      <c r="Y122" s="675"/>
      <c r="Z122" s="652">
        <v>0</v>
      </c>
      <c r="AA122" s="652"/>
      <c r="AB122" s="664"/>
      <c r="AC122" s="663"/>
      <c r="AD122" s="650"/>
      <c r="AE122" s="650"/>
      <c r="AF122" s="650"/>
      <c r="AG122" s="650"/>
      <c r="AH122" s="650"/>
      <c r="AI122" s="650"/>
      <c r="AJ122" s="650"/>
      <c r="AK122" s="650"/>
      <c r="AL122" s="650"/>
      <c r="AM122" s="652">
        <f t="shared" si="12"/>
        <v>0</v>
      </c>
      <c r="AN122" s="513">
        <f t="shared" si="13"/>
        <v>268590</v>
      </c>
    </row>
    <row r="123" spans="1:40" s="191" customFormat="1" ht="15" customHeight="1" x14ac:dyDescent="0.2">
      <c r="A123" s="643"/>
      <c r="B123" s="643"/>
      <c r="C123" s="643"/>
      <c r="D123" s="665"/>
      <c r="E123" s="643"/>
      <c r="F123" s="668" t="s">
        <v>8755</v>
      </c>
      <c r="G123" s="668" t="s">
        <v>9916</v>
      </c>
      <c r="H123" s="669">
        <v>329401009911107</v>
      </c>
      <c r="I123" s="653">
        <f t="shared" si="9"/>
        <v>3</v>
      </c>
      <c r="J123" s="653" t="s">
        <v>12824</v>
      </c>
      <c r="K123" s="670" t="s">
        <v>6477</v>
      </c>
      <c r="L123" s="669" t="s">
        <v>12466</v>
      </c>
      <c r="M123" s="671">
        <v>42090</v>
      </c>
      <c r="N123" s="672">
        <v>6000000</v>
      </c>
      <c r="O123" s="672"/>
      <c r="P123" s="674"/>
      <c r="Q123" s="672"/>
      <c r="R123" s="673" t="s">
        <v>12802</v>
      </c>
      <c r="S123" s="674">
        <v>42733</v>
      </c>
      <c r="T123" s="675">
        <v>800994.6</v>
      </c>
      <c r="U123" s="674"/>
      <c r="V123" s="675"/>
      <c r="W123" s="675"/>
      <c r="X123" s="675"/>
      <c r="Y123" s="675"/>
      <c r="Z123" s="652">
        <v>0</v>
      </c>
      <c r="AA123" s="652"/>
      <c r="AB123" s="664"/>
      <c r="AC123" s="663"/>
      <c r="AD123" s="650"/>
      <c r="AE123" s="650"/>
      <c r="AF123" s="650"/>
      <c r="AG123" s="650"/>
      <c r="AH123" s="650"/>
      <c r="AI123" s="650"/>
      <c r="AJ123" s="650"/>
      <c r="AK123" s="650"/>
      <c r="AL123" s="650"/>
      <c r="AM123" s="652">
        <f t="shared" si="12"/>
        <v>0</v>
      </c>
      <c r="AN123" s="513">
        <f t="shared" si="13"/>
        <v>800994.6</v>
      </c>
    </row>
    <row r="124" spans="1:40" s="191" customFormat="1" ht="15" customHeight="1" x14ac:dyDescent="0.2">
      <c r="A124" s="643"/>
      <c r="B124" s="643"/>
      <c r="C124" s="643"/>
      <c r="D124" s="665"/>
      <c r="E124" s="643"/>
      <c r="F124" s="668" t="s">
        <v>8755</v>
      </c>
      <c r="G124" s="668" t="s">
        <v>9916</v>
      </c>
      <c r="H124" s="669">
        <v>329401009986102</v>
      </c>
      <c r="I124" s="653">
        <f t="shared" si="9"/>
        <v>4</v>
      </c>
      <c r="J124" s="653" t="s">
        <v>12825</v>
      </c>
      <c r="K124" s="670" t="s">
        <v>6477</v>
      </c>
      <c r="L124" s="669" t="s">
        <v>12466</v>
      </c>
      <c r="M124" s="671">
        <v>42090</v>
      </c>
      <c r="N124" s="672">
        <v>14000000</v>
      </c>
      <c r="O124" s="672"/>
      <c r="P124" s="674"/>
      <c r="Q124" s="672"/>
      <c r="R124" s="673" t="s">
        <v>12802</v>
      </c>
      <c r="S124" s="674">
        <v>42733</v>
      </c>
      <c r="T124" s="675">
        <v>6206900</v>
      </c>
      <c r="U124" s="674"/>
      <c r="V124" s="675"/>
      <c r="W124" s="675"/>
      <c r="X124" s="675"/>
      <c r="Y124" s="675"/>
      <c r="Z124" s="652">
        <v>0</v>
      </c>
      <c r="AA124" s="652"/>
      <c r="AB124" s="664"/>
      <c r="AC124" s="663"/>
      <c r="AD124" s="650"/>
      <c r="AE124" s="650"/>
      <c r="AF124" s="650"/>
      <c r="AG124" s="650"/>
      <c r="AH124" s="650"/>
      <c r="AI124" s="650"/>
      <c r="AJ124" s="650"/>
      <c r="AK124" s="650"/>
      <c r="AL124" s="650"/>
      <c r="AM124" s="652">
        <f t="shared" si="12"/>
        <v>0</v>
      </c>
      <c r="AN124" s="513">
        <f t="shared" si="13"/>
        <v>6206900</v>
      </c>
    </row>
    <row r="125" spans="1:40" s="191" customFormat="1" ht="15" customHeight="1" x14ac:dyDescent="0.2">
      <c r="A125" s="643"/>
      <c r="B125" s="643"/>
      <c r="C125" s="643"/>
      <c r="D125" s="665"/>
      <c r="E125" s="643"/>
      <c r="F125" s="668" t="s">
        <v>8755</v>
      </c>
      <c r="G125" s="668" t="s">
        <v>9916</v>
      </c>
      <c r="H125" s="669">
        <v>329401010621101</v>
      </c>
      <c r="I125" s="653">
        <f t="shared" si="9"/>
        <v>5</v>
      </c>
      <c r="J125" s="653" t="s">
        <v>12826</v>
      </c>
      <c r="K125" s="670" t="s">
        <v>6477</v>
      </c>
      <c r="L125" s="669" t="s">
        <v>12827</v>
      </c>
      <c r="M125" s="671">
        <v>42261</v>
      </c>
      <c r="N125" s="672">
        <v>5000000</v>
      </c>
      <c r="O125" s="672"/>
      <c r="P125" s="674"/>
      <c r="Q125" s="672"/>
      <c r="R125" s="673" t="s">
        <v>12802</v>
      </c>
      <c r="S125" s="674">
        <v>42733</v>
      </c>
      <c r="T125" s="675">
        <v>2897160</v>
      </c>
      <c r="U125" s="674"/>
      <c r="V125" s="675"/>
      <c r="W125" s="675"/>
      <c r="X125" s="675"/>
      <c r="Y125" s="675"/>
      <c r="Z125" s="652">
        <v>0</v>
      </c>
      <c r="AA125" s="652"/>
      <c r="AB125" s="664"/>
      <c r="AC125" s="663"/>
      <c r="AD125" s="650"/>
      <c r="AE125" s="650"/>
      <c r="AF125" s="650"/>
      <c r="AG125" s="650"/>
      <c r="AH125" s="650"/>
      <c r="AI125" s="650"/>
      <c r="AJ125" s="650"/>
      <c r="AK125" s="650"/>
      <c r="AL125" s="650"/>
      <c r="AM125" s="652">
        <f t="shared" si="12"/>
        <v>0</v>
      </c>
      <c r="AN125" s="513">
        <f t="shared" si="13"/>
        <v>2897160</v>
      </c>
    </row>
    <row r="126" spans="1:40" s="191" customFormat="1" ht="15" customHeight="1" x14ac:dyDescent="0.2">
      <c r="A126" s="643"/>
      <c r="B126" s="643"/>
      <c r="C126" s="643"/>
      <c r="D126" s="665"/>
      <c r="E126" s="643"/>
      <c r="F126" s="668" t="s">
        <v>8755</v>
      </c>
      <c r="G126" s="668" t="s">
        <v>9916</v>
      </c>
      <c r="H126" s="669">
        <v>329401010223107</v>
      </c>
      <c r="I126" s="653">
        <f t="shared" si="9"/>
        <v>6</v>
      </c>
      <c r="J126" s="653" t="s">
        <v>12828</v>
      </c>
      <c r="K126" s="670" t="s">
        <v>6477</v>
      </c>
      <c r="L126" s="669" t="s">
        <v>12829</v>
      </c>
      <c r="M126" s="671">
        <v>42136</v>
      </c>
      <c r="N126" s="672">
        <v>5000000</v>
      </c>
      <c r="O126" s="672"/>
      <c r="P126" s="674"/>
      <c r="Q126" s="672"/>
      <c r="R126" s="673" t="s">
        <v>12802</v>
      </c>
      <c r="S126" s="674">
        <v>42733</v>
      </c>
      <c r="T126" s="675">
        <v>1309289</v>
      </c>
      <c r="U126" s="674"/>
      <c r="V126" s="675"/>
      <c r="W126" s="675"/>
      <c r="X126" s="675"/>
      <c r="Y126" s="675"/>
      <c r="Z126" s="652">
        <v>0</v>
      </c>
      <c r="AA126" s="652"/>
      <c r="AB126" s="664"/>
      <c r="AC126" s="663"/>
      <c r="AD126" s="650"/>
      <c r="AE126" s="650"/>
      <c r="AF126" s="650"/>
      <c r="AG126" s="650"/>
      <c r="AH126" s="650"/>
      <c r="AI126" s="650"/>
      <c r="AJ126" s="650"/>
      <c r="AK126" s="650"/>
      <c r="AL126" s="650"/>
      <c r="AM126" s="652">
        <f t="shared" si="12"/>
        <v>0</v>
      </c>
      <c r="AN126" s="513">
        <f t="shared" si="13"/>
        <v>1309289</v>
      </c>
    </row>
    <row r="127" spans="1:40" s="191" customFormat="1" ht="15" customHeight="1" x14ac:dyDescent="0.2">
      <c r="A127" s="643"/>
      <c r="B127" s="643"/>
      <c r="C127" s="643"/>
      <c r="D127" s="665"/>
      <c r="E127" s="643"/>
      <c r="F127" s="668" t="s">
        <v>8755</v>
      </c>
      <c r="G127" s="668" t="s">
        <v>9916</v>
      </c>
      <c r="H127" s="669">
        <v>329401010391104</v>
      </c>
      <c r="I127" s="653">
        <f t="shared" si="9"/>
        <v>7</v>
      </c>
      <c r="J127" s="653" t="s">
        <v>12830</v>
      </c>
      <c r="K127" s="670" t="s">
        <v>6477</v>
      </c>
      <c r="L127" s="669" t="s">
        <v>12831</v>
      </c>
      <c r="M127" s="671">
        <v>42230</v>
      </c>
      <c r="N127" s="672">
        <v>4000000</v>
      </c>
      <c r="O127" s="672"/>
      <c r="P127" s="674"/>
      <c r="Q127" s="672"/>
      <c r="R127" s="673" t="s">
        <v>12802</v>
      </c>
      <c r="S127" s="674">
        <v>42733</v>
      </c>
      <c r="T127" s="675">
        <v>1963500</v>
      </c>
      <c r="U127" s="674"/>
      <c r="V127" s="675"/>
      <c r="W127" s="675"/>
      <c r="X127" s="675"/>
      <c r="Y127" s="675"/>
      <c r="Z127" s="652">
        <v>0</v>
      </c>
      <c r="AA127" s="652"/>
      <c r="AB127" s="664"/>
      <c r="AC127" s="663"/>
      <c r="AD127" s="650"/>
      <c r="AE127" s="650"/>
      <c r="AF127" s="650"/>
      <c r="AG127" s="650"/>
      <c r="AH127" s="650"/>
      <c r="AI127" s="650"/>
      <c r="AJ127" s="650"/>
      <c r="AK127" s="650"/>
      <c r="AL127" s="650"/>
      <c r="AM127" s="652">
        <f t="shared" si="12"/>
        <v>0</v>
      </c>
      <c r="AN127" s="513">
        <f t="shared" si="13"/>
        <v>1963500</v>
      </c>
    </row>
    <row r="128" spans="1:40" s="191" customFormat="1" ht="15" customHeight="1" x14ac:dyDescent="0.2">
      <c r="A128" s="643"/>
      <c r="B128" s="643"/>
      <c r="C128" s="643"/>
      <c r="D128" s="665"/>
      <c r="E128" s="643"/>
      <c r="F128" s="668" t="s">
        <v>8755</v>
      </c>
      <c r="G128" s="668" t="s">
        <v>9928</v>
      </c>
      <c r="H128" s="669">
        <v>328801009912106</v>
      </c>
      <c r="I128" s="653">
        <f t="shared" si="9"/>
        <v>1</v>
      </c>
      <c r="J128" s="653" t="s">
        <v>12832</v>
      </c>
      <c r="K128" s="670" t="s">
        <v>6477</v>
      </c>
      <c r="L128" s="669" t="s">
        <v>12833</v>
      </c>
      <c r="M128" s="671">
        <v>42395</v>
      </c>
      <c r="N128" s="672">
        <v>20000000</v>
      </c>
      <c r="O128" s="672"/>
      <c r="P128" s="674"/>
      <c r="Q128" s="672"/>
      <c r="R128" s="673" t="s">
        <v>12802</v>
      </c>
      <c r="S128" s="674">
        <v>42733</v>
      </c>
      <c r="T128" s="675">
        <v>14000000</v>
      </c>
      <c r="U128" s="674"/>
      <c r="V128" s="675"/>
      <c r="W128" s="675"/>
      <c r="X128" s="675"/>
      <c r="Y128" s="675"/>
      <c r="Z128" s="652">
        <v>0</v>
      </c>
      <c r="AA128" s="652"/>
      <c r="AB128" s="664"/>
      <c r="AC128" s="663"/>
      <c r="AD128" s="650"/>
      <c r="AE128" s="650"/>
      <c r="AF128" s="650"/>
      <c r="AG128" s="650"/>
      <c r="AH128" s="650"/>
      <c r="AI128" s="650"/>
      <c r="AJ128" s="650"/>
      <c r="AK128" s="650"/>
      <c r="AL128" s="650"/>
      <c r="AM128" s="652">
        <f t="shared" si="12"/>
        <v>0</v>
      </c>
      <c r="AN128" s="513">
        <f t="shared" si="13"/>
        <v>14000000</v>
      </c>
    </row>
    <row r="129" spans="1:40" s="191" customFormat="1" ht="15" customHeight="1" x14ac:dyDescent="0.2">
      <c r="A129" s="643"/>
      <c r="B129" s="643"/>
      <c r="C129" s="643"/>
      <c r="D129" s="665"/>
      <c r="E129" s="643"/>
      <c r="F129" s="668" t="s">
        <v>8755</v>
      </c>
      <c r="G129" s="668" t="s">
        <v>9928</v>
      </c>
      <c r="H129" s="669">
        <v>328801009492106</v>
      </c>
      <c r="I129" s="653">
        <f t="shared" si="9"/>
        <v>2</v>
      </c>
      <c r="J129" s="653" t="s">
        <v>12834</v>
      </c>
      <c r="K129" s="670" t="s">
        <v>6477</v>
      </c>
      <c r="L129" s="669" t="s">
        <v>12458</v>
      </c>
      <c r="M129" s="671">
        <v>42030</v>
      </c>
      <c r="N129" s="672">
        <v>5000000</v>
      </c>
      <c r="O129" s="672"/>
      <c r="P129" s="674"/>
      <c r="Q129" s="672"/>
      <c r="R129" s="673" t="s">
        <v>12802</v>
      </c>
      <c r="S129" s="674">
        <v>42733</v>
      </c>
      <c r="T129" s="675">
        <v>2447419</v>
      </c>
      <c r="U129" s="674"/>
      <c r="V129" s="675"/>
      <c r="W129" s="675"/>
      <c r="X129" s="675"/>
      <c r="Y129" s="675"/>
      <c r="Z129" s="652">
        <v>0</v>
      </c>
      <c r="AA129" s="652"/>
      <c r="AB129" s="664"/>
      <c r="AC129" s="663"/>
      <c r="AD129" s="650"/>
      <c r="AE129" s="650"/>
      <c r="AF129" s="650"/>
      <c r="AG129" s="650"/>
      <c r="AH129" s="650"/>
      <c r="AI129" s="650"/>
      <c r="AJ129" s="650"/>
      <c r="AK129" s="650"/>
      <c r="AL129" s="650"/>
      <c r="AM129" s="652">
        <f t="shared" si="12"/>
        <v>0</v>
      </c>
      <c r="AN129" s="513">
        <f t="shared" si="13"/>
        <v>2447419</v>
      </c>
    </row>
    <row r="130" spans="1:40" s="191" customFormat="1" ht="15" customHeight="1" x14ac:dyDescent="0.2">
      <c r="A130" s="643"/>
      <c r="B130" s="643"/>
      <c r="C130" s="643"/>
      <c r="D130" s="665"/>
      <c r="E130" s="643"/>
      <c r="F130" s="668" t="s">
        <v>8755</v>
      </c>
      <c r="G130" s="668" t="s">
        <v>9928</v>
      </c>
      <c r="H130" s="669">
        <v>328801009622109</v>
      </c>
      <c r="I130" s="653">
        <f t="shared" si="9"/>
        <v>3</v>
      </c>
      <c r="J130" s="653" t="s">
        <v>12835</v>
      </c>
      <c r="K130" s="670" t="s">
        <v>6477</v>
      </c>
      <c r="L130" s="669" t="s">
        <v>12836</v>
      </c>
      <c r="M130" s="671">
        <v>42261</v>
      </c>
      <c r="N130" s="672">
        <v>15000000</v>
      </c>
      <c r="O130" s="672"/>
      <c r="P130" s="674"/>
      <c r="Q130" s="672"/>
      <c r="R130" s="673" t="s">
        <v>12802</v>
      </c>
      <c r="S130" s="674">
        <v>42733</v>
      </c>
      <c r="T130" s="675">
        <v>9858240</v>
      </c>
      <c r="U130" s="674"/>
      <c r="V130" s="675"/>
      <c r="W130" s="675"/>
      <c r="X130" s="675"/>
      <c r="Y130" s="675"/>
      <c r="Z130" s="652">
        <v>0</v>
      </c>
      <c r="AA130" s="652"/>
      <c r="AB130" s="664"/>
      <c r="AC130" s="663"/>
      <c r="AD130" s="650"/>
      <c r="AE130" s="650"/>
      <c r="AF130" s="650"/>
      <c r="AG130" s="650"/>
      <c r="AH130" s="650"/>
      <c r="AI130" s="650"/>
      <c r="AJ130" s="650"/>
      <c r="AK130" s="650"/>
      <c r="AL130" s="650"/>
      <c r="AM130" s="652">
        <f t="shared" si="12"/>
        <v>0</v>
      </c>
      <c r="AN130" s="513">
        <f t="shared" si="13"/>
        <v>9858240</v>
      </c>
    </row>
    <row r="131" spans="1:40" s="191" customFormat="1" ht="15" customHeight="1" x14ac:dyDescent="0.2">
      <c r="A131" s="643"/>
      <c r="B131" s="643"/>
      <c r="C131" s="643"/>
      <c r="D131" s="665"/>
      <c r="E131" s="643"/>
      <c r="F131" s="668" t="s">
        <v>8755</v>
      </c>
      <c r="G131" s="668" t="s">
        <v>9928</v>
      </c>
      <c r="H131" s="669">
        <v>328801009224105</v>
      </c>
      <c r="I131" s="653">
        <f t="shared" si="9"/>
        <v>4</v>
      </c>
      <c r="J131" s="653" t="s">
        <v>12837</v>
      </c>
      <c r="K131" s="670" t="s">
        <v>6477</v>
      </c>
      <c r="L131" s="669" t="s">
        <v>12460</v>
      </c>
      <c r="M131" s="671">
        <v>42109</v>
      </c>
      <c r="N131" s="672">
        <v>20000000</v>
      </c>
      <c r="O131" s="672"/>
      <c r="P131" s="674"/>
      <c r="Q131" s="672"/>
      <c r="R131" s="673" t="s">
        <v>12802</v>
      </c>
      <c r="S131" s="674">
        <v>42733</v>
      </c>
      <c r="T131" s="675">
        <v>3862965.4</v>
      </c>
      <c r="U131" s="674"/>
      <c r="V131" s="675"/>
      <c r="W131" s="675"/>
      <c r="X131" s="675"/>
      <c r="Y131" s="675"/>
      <c r="Z131" s="652">
        <v>0</v>
      </c>
      <c r="AA131" s="652"/>
      <c r="AB131" s="664"/>
      <c r="AC131" s="663"/>
      <c r="AD131" s="650"/>
      <c r="AE131" s="650"/>
      <c r="AF131" s="650"/>
      <c r="AG131" s="650"/>
      <c r="AH131" s="650"/>
      <c r="AI131" s="650"/>
      <c r="AJ131" s="650"/>
      <c r="AK131" s="650"/>
      <c r="AL131" s="650"/>
      <c r="AM131" s="652">
        <f t="shared" si="12"/>
        <v>0</v>
      </c>
      <c r="AN131" s="513">
        <f t="shared" si="13"/>
        <v>3862965.4</v>
      </c>
    </row>
    <row r="132" spans="1:40" s="191" customFormat="1" ht="15" customHeight="1" x14ac:dyDescent="0.2">
      <c r="A132" s="643"/>
      <c r="B132" s="643"/>
      <c r="C132" s="643"/>
      <c r="D132" s="665"/>
      <c r="E132" s="643"/>
      <c r="F132" s="668" t="s">
        <v>8755</v>
      </c>
      <c r="G132" s="668" t="s">
        <v>9924</v>
      </c>
      <c r="H132" s="669">
        <v>412001005572107</v>
      </c>
      <c r="I132" s="653">
        <f t="shared" si="9"/>
        <v>1</v>
      </c>
      <c r="J132" s="653" t="s">
        <v>12838</v>
      </c>
      <c r="K132" s="670" t="s">
        <v>6477</v>
      </c>
      <c r="L132" s="669" t="s">
        <v>12839</v>
      </c>
      <c r="M132" s="671">
        <v>42242</v>
      </c>
      <c r="N132" s="672">
        <v>15000000</v>
      </c>
      <c r="O132" s="672"/>
      <c r="P132" s="674"/>
      <c r="Q132" s="672"/>
      <c r="R132" s="673" t="s">
        <v>12802</v>
      </c>
      <c r="S132" s="674">
        <v>42733</v>
      </c>
      <c r="T132" s="675">
        <v>7867560</v>
      </c>
      <c r="U132" s="674"/>
      <c r="V132" s="675"/>
      <c r="W132" s="675"/>
      <c r="X132" s="675"/>
      <c r="Y132" s="675"/>
      <c r="Z132" s="652">
        <v>0</v>
      </c>
      <c r="AA132" s="652"/>
      <c r="AB132" s="664"/>
      <c r="AC132" s="663"/>
      <c r="AD132" s="650"/>
      <c r="AE132" s="650"/>
      <c r="AF132" s="650"/>
      <c r="AG132" s="650"/>
      <c r="AH132" s="650"/>
      <c r="AI132" s="650"/>
      <c r="AJ132" s="650"/>
      <c r="AK132" s="650"/>
      <c r="AL132" s="650"/>
      <c r="AM132" s="652">
        <f t="shared" si="12"/>
        <v>0</v>
      </c>
      <c r="AN132" s="513">
        <f t="shared" si="13"/>
        <v>7867560</v>
      </c>
    </row>
    <row r="133" spans="1:40" s="191" customFormat="1" ht="15" customHeight="1" x14ac:dyDescent="0.2">
      <c r="A133" s="643"/>
      <c r="B133" s="643"/>
      <c r="C133" s="643"/>
      <c r="D133" s="665"/>
      <c r="E133" s="643"/>
      <c r="F133" s="668" t="s">
        <v>8755</v>
      </c>
      <c r="G133" s="668" t="s">
        <v>9924</v>
      </c>
      <c r="H133" s="669">
        <v>412001005682106</v>
      </c>
      <c r="I133" s="653">
        <f t="shared" si="9"/>
        <v>2</v>
      </c>
      <c r="J133" s="653" t="s">
        <v>12840</v>
      </c>
      <c r="K133" s="670" t="s">
        <v>6477</v>
      </c>
      <c r="L133" s="669" t="s">
        <v>12841</v>
      </c>
      <c r="M133" s="671">
        <v>42242</v>
      </c>
      <c r="N133" s="672">
        <v>25000000</v>
      </c>
      <c r="O133" s="672"/>
      <c r="P133" s="674"/>
      <c r="Q133" s="672"/>
      <c r="R133" s="673" t="s">
        <v>12802</v>
      </c>
      <c r="S133" s="674">
        <v>42733</v>
      </c>
      <c r="T133" s="675">
        <v>11083450</v>
      </c>
      <c r="U133" s="674"/>
      <c r="V133" s="675"/>
      <c r="W133" s="675"/>
      <c r="X133" s="675"/>
      <c r="Y133" s="675"/>
      <c r="Z133" s="652">
        <v>0</v>
      </c>
      <c r="AA133" s="652"/>
      <c r="AB133" s="664"/>
      <c r="AC133" s="663"/>
      <c r="AD133" s="650"/>
      <c r="AE133" s="650"/>
      <c r="AF133" s="650"/>
      <c r="AG133" s="650"/>
      <c r="AH133" s="650"/>
      <c r="AI133" s="650"/>
      <c r="AJ133" s="650"/>
      <c r="AK133" s="650"/>
      <c r="AL133" s="650"/>
      <c r="AM133" s="652">
        <f t="shared" si="12"/>
        <v>0</v>
      </c>
      <c r="AN133" s="513">
        <f t="shared" si="13"/>
        <v>11083450</v>
      </c>
    </row>
    <row r="134" spans="1:40" s="191" customFormat="1" ht="15" customHeight="1" x14ac:dyDescent="0.2">
      <c r="A134" s="643"/>
      <c r="B134" s="643"/>
      <c r="C134" s="643"/>
      <c r="D134" s="665"/>
      <c r="E134" s="643"/>
      <c r="F134" s="668" t="s">
        <v>8755</v>
      </c>
      <c r="G134" s="668" t="s">
        <v>9924</v>
      </c>
      <c r="H134" s="669">
        <v>412001005371103</v>
      </c>
      <c r="I134" s="653">
        <f t="shared" si="9"/>
        <v>3</v>
      </c>
      <c r="J134" s="653" t="s">
        <v>12842</v>
      </c>
      <c r="K134" s="670" t="s">
        <v>6477</v>
      </c>
      <c r="L134" s="669" t="s">
        <v>12843</v>
      </c>
      <c r="M134" s="671">
        <v>42109</v>
      </c>
      <c r="N134" s="672">
        <v>10000000</v>
      </c>
      <c r="O134" s="672"/>
      <c r="P134" s="674"/>
      <c r="Q134" s="672"/>
      <c r="R134" s="673" t="s">
        <v>12802</v>
      </c>
      <c r="S134" s="674">
        <v>42733</v>
      </c>
      <c r="T134" s="675">
        <v>4724790</v>
      </c>
      <c r="U134" s="674"/>
      <c r="V134" s="675"/>
      <c r="W134" s="675"/>
      <c r="X134" s="675"/>
      <c r="Y134" s="675"/>
      <c r="Z134" s="652">
        <v>0</v>
      </c>
      <c r="AA134" s="652"/>
      <c r="AB134" s="664"/>
      <c r="AC134" s="663"/>
      <c r="AD134" s="650"/>
      <c r="AE134" s="650"/>
      <c r="AF134" s="650"/>
      <c r="AG134" s="650"/>
      <c r="AH134" s="650"/>
      <c r="AI134" s="650"/>
      <c r="AJ134" s="650"/>
      <c r="AK134" s="650"/>
      <c r="AL134" s="650"/>
      <c r="AM134" s="652">
        <f t="shared" si="12"/>
        <v>0</v>
      </c>
      <c r="AN134" s="513">
        <f t="shared" si="13"/>
        <v>4724790</v>
      </c>
    </row>
    <row r="135" spans="1:40" s="191" customFormat="1" ht="15" customHeight="1" x14ac:dyDescent="0.2">
      <c r="A135" s="643"/>
      <c r="B135" s="643"/>
      <c r="C135" s="643"/>
      <c r="D135" s="665"/>
      <c r="E135" s="643"/>
      <c r="F135" s="668" t="s">
        <v>8755</v>
      </c>
      <c r="G135" s="668" t="s">
        <v>9715</v>
      </c>
      <c r="H135" s="669">
        <v>88901019819103</v>
      </c>
      <c r="I135" s="653">
        <f t="shared" si="9"/>
        <v>1</v>
      </c>
      <c r="J135" s="653" t="s">
        <v>12844</v>
      </c>
      <c r="K135" s="670" t="s">
        <v>6477</v>
      </c>
      <c r="L135" s="669" t="s">
        <v>12463</v>
      </c>
      <c r="M135" s="671">
        <v>42090</v>
      </c>
      <c r="N135" s="672">
        <v>6000000</v>
      </c>
      <c r="O135" s="672"/>
      <c r="P135" s="674"/>
      <c r="Q135" s="672"/>
      <c r="R135" s="673" t="s">
        <v>12802</v>
      </c>
      <c r="S135" s="674">
        <v>42733</v>
      </c>
      <c r="T135" s="675">
        <v>2513024</v>
      </c>
      <c r="U135" s="674"/>
      <c r="V135" s="675"/>
      <c r="W135" s="675"/>
      <c r="X135" s="675"/>
      <c r="Y135" s="675"/>
      <c r="Z135" s="652">
        <v>0</v>
      </c>
      <c r="AA135" s="652"/>
      <c r="AB135" s="664"/>
      <c r="AC135" s="663"/>
      <c r="AD135" s="650"/>
      <c r="AE135" s="650"/>
      <c r="AF135" s="650"/>
      <c r="AG135" s="650"/>
      <c r="AH135" s="650"/>
      <c r="AI135" s="650"/>
      <c r="AJ135" s="650"/>
      <c r="AK135" s="650"/>
      <c r="AL135" s="650"/>
      <c r="AM135" s="652">
        <f t="shared" si="12"/>
        <v>0</v>
      </c>
      <c r="AN135" s="513">
        <f t="shared" si="13"/>
        <v>2513024</v>
      </c>
    </row>
    <row r="136" spans="1:40" s="191" customFormat="1" ht="15" customHeight="1" x14ac:dyDescent="0.2">
      <c r="A136" s="643"/>
      <c r="B136" s="643"/>
      <c r="C136" s="643"/>
      <c r="D136" s="665"/>
      <c r="E136" s="643"/>
      <c r="F136" s="668" t="s">
        <v>8755</v>
      </c>
      <c r="G136" s="668" t="s">
        <v>9715</v>
      </c>
      <c r="H136" s="669">
        <v>88901020696108</v>
      </c>
      <c r="I136" s="653">
        <f t="shared" si="9"/>
        <v>2</v>
      </c>
      <c r="J136" s="653" t="s">
        <v>12845</v>
      </c>
      <c r="K136" s="670" t="s">
        <v>6477</v>
      </c>
      <c r="L136" s="669" t="s">
        <v>12846</v>
      </c>
      <c r="M136" s="671">
        <v>42250</v>
      </c>
      <c r="N136" s="672">
        <v>7000000</v>
      </c>
      <c r="O136" s="672"/>
      <c r="P136" s="674"/>
      <c r="Q136" s="672"/>
      <c r="R136" s="673" t="s">
        <v>12802</v>
      </c>
      <c r="S136" s="674">
        <v>42733</v>
      </c>
      <c r="T136" s="675">
        <v>3103450</v>
      </c>
      <c r="U136" s="674"/>
      <c r="V136" s="675"/>
      <c r="W136" s="675"/>
      <c r="X136" s="675"/>
      <c r="Y136" s="675"/>
      <c r="Z136" s="652">
        <v>0</v>
      </c>
      <c r="AA136" s="652"/>
      <c r="AB136" s="664"/>
      <c r="AC136" s="663"/>
      <c r="AD136" s="650"/>
      <c r="AE136" s="650"/>
      <c r="AF136" s="650"/>
      <c r="AG136" s="650"/>
      <c r="AH136" s="650"/>
      <c r="AI136" s="650"/>
      <c r="AJ136" s="650"/>
      <c r="AK136" s="650"/>
      <c r="AL136" s="650"/>
      <c r="AM136" s="652">
        <f t="shared" si="12"/>
        <v>0</v>
      </c>
      <c r="AN136" s="513">
        <f t="shared" si="13"/>
        <v>3103450</v>
      </c>
    </row>
    <row r="137" spans="1:40" s="191" customFormat="1" ht="15" customHeight="1" x14ac:dyDescent="0.2">
      <c r="A137" s="643"/>
      <c r="B137" s="643"/>
      <c r="C137" s="643"/>
      <c r="D137" s="665"/>
      <c r="E137" s="643"/>
      <c r="F137" s="668" t="s">
        <v>8755</v>
      </c>
      <c r="G137" s="668" t="s">
        <v>9715</v>
      </c>
      <c r="H137" s="669">
        <v>88901020275106</v>
      </c>
      <c r="I137" s="653">
        <f t="shared" si="9"/>
        <v>3</v>
      </c>
      <c r="J137" s="653" t="s">
        <v>12847</v>
      </c>
      <c r="K137" s="670" t="s">
        <v>6477</v>
      </c>
      <c r="L137" s="669" t="s">
        <v>12848</v>
      </c>
      <c r="M137" s="671">
        <v>42250</v>
      </c>
      <c r="N137" s="672">
        <v>10000000</v>
      </c>
      <c r="O137" s="672"/>
      <c r="P137" s="674"/>
      <c r="Q137" s="672"/>
      <c r="R137" s="673" t="s">
        <v>12802</v>
      </c>
      <c r="S137" s="674">
        <v>42733</v>
      </c>
      <c r="T137" s="675">
        <v>4627560</v>
      </c>
      <c r="U137" s="674"/>
      <c r="V137" s="675"/>
      <c r="W137" s="675"/>
      <c r="X137" s="675"/>
      <c r="Y137" s="675"/>
      <c r="Z137" s="652">
        <v>0</v>
      </c>
      <c r="AA137" s="652"/>
      <c r="AB137" s="664"/>
      <c r="AC137" s="663"/>
      <c r="AD137" s="650"/>
      <c r="AE137" s="650"/>
      <c r="AF137" s="650"/>
      <c r="AG137" s="650"/>
      <c r="AH137" s="650"/>
      <c r="AI137" s="650"/>
      <c r="AJ137" s="650"/>
      <c r="AK137" s="650"/>
      <c r="AL137" s="650"/>
      <c r="AM137" s="652">
        <f t="shared" si="12"/>
        <v>0</v>
      </c>
      <c r="AN137" s="513">
        <f t="shared" si="13"/>
        <v>4627560</v>
      </c>
    </row>
    <row r="138" spans="1:40" s="191" customFormat="1" ht="15" customHeight="1" x14ac:dyDescent="0.2">
      <c r="A138" s="643"/>
      <c r="B138" s="643"/>
      <c r="C138" s="643"/>
      <c r="D138" s="665"/>
      <c r="E138" s="643"/>
      <c r="F138" s="668" t="s">
        <v>8755</v>
      </c>
      <c r="G138" s="668" t="s">
        <v>9715</v>
      </c>
      <c r="H138" s="669">
        <v>88901021005106</v>
      </c>
      <c r="I138" s="653">
        <f t="shared" si="9"/>
        <v>4</v>
      </c>
      <c r="J138" s="653" t="s">
        <v>5429</v>
      </c>
      <c r="K138" s="670" t="s">
        <v>6477</v>
      </c>
      <c r="L138" s="669" t="s">
        <v>12464</v>
      </c>
      <c r="M138" s="671">
        <v>42299</v>
      </c>
      <c r="N138" s="672">
        <v>3000000</v>
      </c>
      <c r="O138" s="672"/>
      <c r="P138" s="674"/>
      <c r="Q138" s="672"/>
      <c r="R138" s="673" t="s">
        <v>12802</v>
      </c>
      <c r="S138" s="674">
        <v>42733</v>
      </c>
      <c r="T138" s="675">
        <v>1480500</v>
      </c>
      <c r="U138" s="674"/>
      <c r="V138" s="675"/>
      <c r="W138" s="675"/>
      <c r="X138" s="675"/>
      <c r="Y138" s="675"/>
      <c r="Z138" s="652">
        <v>0</v>
      </c>
      <c r="AA138" s="652"/>
      <c r="AB138" s="664"/>
      <c r="AC138" s="663"/>
      <c r="AD138" s="650"/>
      <c r="AE138" s="650"/>
      <c r="AF138" s="650"/>
      <c r="AG138" s="650"/>
      <c r="AH138" s="650"/>
      <c r="AI138" s="650"/>
      <c r="AJ138" s="650"/>
      <c r="AK138" s="650"/>
      <c r="AL138" s="650"/>
      <c r="AM138" s="652">
        <f t="shared" si="12"/>
        <v>0</v>
      </c>
      <c r="AN138" s="513">
        <f t="shared" si="13"/>
        <v>1480500</v>
      </c>
    </row>
    <row r="139" spans="1:40" s="191" customFormat="1" ht="15" customHeight="1" x14ac:dyDescent="0.2">
      <c r="A139" s="643"/>
      <c r="B139" s="643"/>
      <c r="C139" s="643"/>
      <c r="D139" s="665"/>
      <c r="E139" s="643"/>
      <c r="F139" s="668" t="s">
        <v>8755</v>
      </c>
      <c r="G139" s="668" t="s">
        <v>9715</v>
      </c>
      <c r="H139" s="669">
        <v>88901020917106</v>
      </c>
      <c r="I139" s="653">
        <f t="shared" ref="I139:I202" si="14">IF(G138=G139,I138+1,1)</f>
        <v>5</v>
      </c>
      <c r="J139" s="653" t="s">
        <v>12849</v>
      </c>
      <c r="K139" s="670" t="s">
        <v>6477</v>
      </c>
      <c r="L139" s="669" t="s">
        <v>12464</v>
      </c>
      <c r="M139" s="671">
        <v>42299</v>
      </c>
      <c r="N139" s="672">
        <v>6000000</v>
      </c>
      <c r="O139" s="672"/>
      <c r="P139" s="674"/>
      <c r="Q139" s="672"/>
      <c r="R139" s="673" t="s">
        <v>12802</v>
      </c>
      <c r="S139" s="674">
        <v>42733</v>
      </c>
      <c r="T139" s="675">
        <v>3339231</v>
      </c>
      <c r="U139" s="674"/>
      <c r="V139" s="675"/>
      <c r="W139" s="675"/>
      <c r="X139" s="675"/>
      <c r="Y139" s="675"/>
      <c r="Z139" s="652">
        <v>0</v>
      </c>
      <c r="AA139" s="652"/>
      <c r="AB139" s="664"/>
      <c r="AC139" s="663"/>
      <c r="AD139" s="650"/>
      <c r="AE139" s="650"/>
      <c r="AF139" s="650"/>
      <c r="AG139" s="650"/>
      <c r="AH139" s="650"/>
      <c r="AI139" s="650"/>
      <c r="AJ139" s="650"/>
      <c r="AK139" s="650"/>
      <c r="AL139" s="650"/>
      <c r="AM139" s="652">
        <f t="shared" si="12"/>
        <v>0</v>
      </c>
      <c r="AN139" s="513">
        <f t="shared" si="13"/>
        <v>3339231</v>
      </c>
    </row>
    <row r="140" spans="1:40" s="191" customFormat="1" ht="15" customHeight="1" x14ac:dyDescent="0.2">
      <c r="A140" s="643"/>
      <c r="B140" s="643"/>
      <c r="C140" s="643"/>
      <c r="D140" s="665"/>
      <c r="E140" s="643"/>
      <c r="F140" s="668" t="s">
        <v>8755</v>
      </c>
      <c r="G140" s="668" t="s">
        <v>9715</v>
      </c>
      <c r="H140" s="669">
        <v>88901020034102</v>
      </c>
      <c r="I140" s="653">
        <f t="shared" si="14"/>
        <v>6</v>
      </c>
      <c r="J140" s="653" t="s">
        <v>12850</v>
      </c>
      <c r="K140" s="670" t="s">
        <v>6477</v>
      </c>
      <c r="L140" s="669" t="s">
        <v>12462</v>
      </c>
      <c r="M140" s="671">
        <v>42109</v>
      </c>
      <c r="N140" s="672">
        <v>3000000</v>
      </c>
      <c r="O140" s="672"/>
      <c r="P140" s="674"/>
      <c r="Q140" s="672"/>
      <c r="R140" s="673" t="s">
        <v>12802</v>
      </c>
      <c r="S140" s="674">
        <v>42733</v>
      </c>
      <c r="T140" s="675">
        <v>595490</v>
      </c>
      <c r="U140" s="674"/>
      <c r="V140" s="675"/>
      <c r="W140" s="675"/>
      <c r="X140" s="675"/>
      <c r="Y140" s="675"/>
      <c r="Z140" s="652">
        <v>0</v>
      </c>
      <c r="AA140" s="652"/>
      <c r="AB140" s="664"/>
      <c r="AC140" s="663"/>
      <c r="AD140" s="650"/>
      <c r="AE140" s="650"/>
      <c r="AF140" s="650"/>
      <c r="AG140" s="650"/>
      <c r="AH140" s="650"/>
      <c r="AI140" s="650"/>
      <c r="AJ140" s="650"/>
      <c r="AK140" s="650"/>
      <c r="AL140" s="650"/>
      <c r="AM140" s="652">
        <f t="shared" si="12"/>
        <v>0</v>
      </c>
      <c r="AN140" s="513">
        <f t="shared" si="13"/>
        <v>595490</v>
      </c>
    </row>
    <row r="141" spans="1:40" s="191" customFormat="1" ht="15" customHeight="1" x14ac:dyDescent="0.2">
      <c r="A141" s="643"/>
      <c r="B141" s="643"/>
      <c r="C141" s="643"/>
      <c r="D141" s="665"/>
      <c r="E141" s="643"/>
      <c r="F141" s="668" t="s">
        <v>8755</v>
      </c>
      <c r="G141" s="668" t="s">
        <v>9715</v>
      </c>
      <c r="H141" s="669">
        <v>88901019970103</v>
      </c>
      <c r="I141" s="653">
        <f t="shared" si="14"/>
        <v>7</v>
      </c>
      <c r="J141" s="653" t="s">
        <v>12851</v>
      </c>
      <c r="K141" s="670" t="s">
        <v>6477</v>
      </c>
      <c r="L141" s="669" t="s">
        <v>12463</v>
      </c>
      <c r="M141" s="671">
        <v>42090</v>
      </c>
      <c r="N141" s="672">
        <v>5000000</v>
      </c>
      <c r="O141" s="672"/>
      <c r="P141" s="674"/>
      <c r="Q141" s="672"/>
      <c r="R141" s="673" t="s">
        <v>12802</v>
      </c>
      <c r="S141" s="674">
        <v>42733</v>
      </c>
      <c r="T141" s="675">
        <v>569496.19999999995</v>
      </c>
      <c r="U141" s="674"/>
      <c r="V141" s="675"/>
      <c r="W141" s="675"/>
      <c r="X141" s="675"/>
      <c r="Y141" s="675"/>
      <c r="Z141" s="652">
        <v>0</v>
      </c>
      <c r="AA141" s="652"/>
      <c r="AB141" s="664"/>
      <c r="AC141" s="663"/>
      <c r="AD141" s="650"/>
      <c r="AE141" s="650"/>
      <c r="AF141" s="650"/>
      <c r="AG141" s="650"/>
      <c r="AH141" s="650"/>
      <c r="AI141" s="650"/>
      <c r="AJ141" s="650"/>
      <c r="AK141" s="650"/>
      <c r="AL141" s="650"/>
      <c r="AM141" s="652">
        <f t="shared" si="12"/>
        <v>0</v>
      </c>
      <c r="AN141" s="513">
        <f t="shared" si="13"/>
        <v>569496.19999999995</v>
      </c>
    </row>
    <row r="142" spans="1:40" s="191" customFormat="1" ht="15" customHeight="1" x14ac:dyDescent="0.2">
      <c r="A142" s="643"/>
      <c r="B142" s="643"/>
      <c r="C142" s="643"/>
      <c r="D142" s="665"/>
      <c r="E142" s="643"/>
      <c r="F142" s="668" t="s">
        <v>8755</v>
      </c>
      <c r="G142" s="668" t="s">
        <v>9926</v>
      </c>
      <c r="H142" s="669">
        <v>329201009523100</v>
      </c>
      <c r="I142" s="653">
        <f t="shared" si="14"/>
        <v>1</v>
      </c>
      <c r="J142" s="653" t="s">
        <v>12852</v>
      </c>
      <c r="K142" s="670" t="s">
        <v>6477</v>
      </c>
      <c r="L142" s="669" t="s">
        <v>12853</v>
      </c>
      <c r="M142" s="671">
        <v>42090</v>
      </c>
      <c r="N142" s="672">
        <v>20000000</v>
      </c>
      <c r="O142" s="672"/>
      <c r="P142" s="674"/>
      <c r="Q142" s="672"/>
      <c r="R142" s="673" t="s">
        <v>12802</v>
      </c>
      <c r="S142" s="674">
        <v>42733</v>
      </c>
      <c r="T142" s="675">
        <v>8283590</v>
      </c>
      <c r="U142" s="674"/>
      <c r="V142" s="675"/>
      <c r="W142" s="675"/>
      <c r="X142" s="675"/>
      <c r="Y142" s="675"/>
      <c r="Z142" s="652">
        <v>0</v>
      </c>
      <c r="AA142" s="652"/>
      <c r="AB142" s="664"/>
      <c r="AC142" s="663"/>
      <c r="AD142" s="650"/>
      <c r="AE142" s="650"/>
      <c r="AF142" s="650"/>
      <c r="AG142" s="650"/>
      <c r="AH142" s="650"/>
      <c r="AI142" s="650"/>
      <c r="AJ142" s="650"/>
      <c r="AK142" s="650"/>
      <c r="AL142" s="650"/>
      <c r="AM142" s="652">
        <f t="shared" si="12"/>
        <v>0</v>
      </c>
      <c r="AN142" s="513">
        <f t="shared" si="13"/>
        <v>8283590</v>
      </c>
    </row>
    <row r="143" spans="1:40" s="191" customFormat="1" ht="15" customHeight="1" x14ac:dyDescent="0.2">
      <c r="A143" s="643"/>
      <c r="B143" s="643"/>
      <c r="C143" s="643"/>
      <c r="D143" s="665"/>
      <c r="E143" s="643"/>
      <c r="F143" s="668" t="s">
        <v>8755</v>
      </c>
      <c r="G143" s="668" t="s">
        <v>9926</v>
      </c>
      <c r="H143" s="669">
        <v>329201010408107</v>
      </c>
      <c r="I143" s="653">
        <f t="shared" si="14"/>
        <v>2</v>
      </c>
      <c r="J143" s="653" t="s">
        <v>12854</v>
      </c>
      <c r="K143" s="670" t="s">
        <v>6477</v>
      </c>
      <c r="L143" s="669" t="s">
        <v>12855</v>
      </c>
      <c r="M143" s="671">
        <v>42292</v>
      </c>
      <c r="N143" s="672">
        <v>10000000</v>
      </c>
      <c r="O143" s="672"/>
      <c r="P143" s="674"/>
      <c r="Q143" s="672"/>
      <c r="R143" s="673" t="s">
        <v>12802</v>
      </c>
      <c r="S143" s="674">
        <v>42733</v>
      </c>
      <c r="T143" s="675">
        <v>5600070</v>
      </c>
      <c r="U143" s="674"/>
      <c r="V143" s="675"/>
      <c r="W143" s="675"/>
      <c r="X143" s="675"/>
      <c r="Y143" s="675"/>
      <c r="Z143" s="652">
        <v>0</v>
      </c>
      <c r="AA143" s="652"/>
      <c r="AB143" s="664"/>
      <c r="AC143" s="663"/>
      <c r="AD143" s="650"/>
      <c r="AE143" s="650"/>
      <c r="AF143" s="650"/>
      <c r="AG143" s="650"/>
      <c r="AH143" s="650"/>
      <c r="AI143" s="650"/>
      <c r="AJ143" s="650"/>
      <c r="AK143" s="650"/>
      <c r="AL143" s="650"/>
      <c r="AM143" s="652">
        <f t="shared" si="12"/>
        <v>0</v>
      </c>
      <c r="AN143" s="513">
        <f t="shared" si="13"/>
        <v>5600070</v>
      </c>
    </row>
    <row r="144" spans="1:40" s="191" customFormat="1" ht="15" customHeight="1" x14ac:dyDescent="0.2">
      <c r="A144" s="643"/>
      <c r="B144" s="643"/>
      <c r="C144" s="643"/>
      <c r="D144" s="665"/>
      <c r="E144" s="643"/>
      <c r="F144" s="668" t="s">
        <v>8755</v>
      </c>
      <c r="G144" s="668" t="s">
        <v>9926</v>
      </c>
      <c r="H144" s="669">
        <v>329201009657103</v>
      </c>
      <c r="I144" s="653">
        <f t="shared" si="14"/>
        <v>3</v>
      </c>
      <c r="J144" s="653" t="s">
        <v>12856</v>
      </c>
      <c r="K144" s="670" t="s">
        <v>6477</v>
      </c>
      <c r="L144" s="669" t="s">
        <v>12449</v>
      </c>
      <c r="M144" s="671">
        <v>42109</v>
      </c>
      <c r="N144" s="672">
        <v>10000000</v>
      </c>
      <c r="O144" s="672"/>
      <c r="P144" s="674"/>
      <c r="Q144" s="672"/>
      <c r="R144" s="673" t="s">
        <v>12802</v>
      </c>
      <c r="S144" s="674">
        <v>42733</v>
      </c>
      <c r="T144" s="675">
        <v>3947738.1999999997</v>
      </c>
      <c r="U144" s="674"/>
      <c r="V144" s="675"/>
      <c r="W144" s="675"/>
      <c r="X144" s="675"/>
      <c r="Y144" s="675"/>
      <c r="Z144" s="652">
        <v>0</v>
      </c>
      <c r="AA144" s="652"/>
      <c r="AB144" s="664"/>
      <c r="AC144" s="663"/>
      <c r="AD144" s="650"/>
      <c r="AE144" s="650"/>
      <c r="AF144" s="650"/>
      <c r="AG144" s="650"/>
      <c r="AH144" s="650"/>
      <c r="AI144" s="650"/>
      <c r="AJ144" s="650"/>
      <c r="AK144" s="650"/>
      <c r="AL144" s="650"/>
      <c r="AM144" s="652">
        <f t="shared" si="12"/>
        <v>0</v>
      </c>
      <c r="AN144" s="513">
        <f t="shared" si="13"/>
        <v>3947738.1999999997</v>
      </c>
    </row>
    <row r="145" spans="1:40" s="191" customFormat="1" ht="15" customHeight="1" x14ac:dyDescent="0.2">
      <c r="A145" s="643"/>
      <c r="B145" s="643"/>
      <c r="C145" s="643"/>
      <c r="D145" s="665"/>
      <c r="E145" s="643"/>
      <c r="F145" s="668" t="s">
        <v>8755</v>
      </c>
      <c r="G145" s="668" t="s">
        <v>9926</v>
      </c>
      <c r="H145" s="669">
        <v>329201009542104</v>
      </c>
      <c r="I145" s="653">
        <f t="shared" si="14"/>
        <v>4</v>
      </c>
      <c r="J145" s="653" t="s">
        <v>2960</v>
      </c>
      <c r="K145" s="670" t="s">
        <v>6477</v>
      </c>
      <c r="L145" s="669" t="s">
        <v>12857</v>
      </c>
      <c r="M145" s="671">
        <v>42090</v>
      </c>
      <c r="N145" s="672">
        <v>3000000</v>
      </c>
      <c r="O145" s="672"/>
      <c r="P145" s="674"/>
      <c r="Q145" s="672"/>
      <c r="R145" s="673" t="s">
        <v>12802</v>
      </c>
      <c r="S145" s="674">
        <v>42733</v>
      </c>
      <c r="T145" s="675">
        <v>402465.7</v>
      </c>
      <c r="U145" s="674"/>
      <c r="V145" s="675"/>
      <c r="W145" s="675"/>
      <c r="X145" s="675"/>
      <c r="Y145" s="675"/>
      <c r="Z145" s="652">
        <v>0</v>
      </c>
      <c r="AA145" s="652"/>
      <c r="AB145" s="664"/>
      <c r="AC145" s="663"/>
      <c r="AD145" s="650"/>
      <c r="AE145" s="650"/>
      <c r="AF145" s="650"/>
      <c r="AG145" s="650"/>
      <c r="AH145" s="650"/>
      <c r="AI145" s="650"/>
      <c r="AJ145" s="650"/>
      <c r="AK145" s="650"/>
      <c r="AL145" s="650"/>
      <c r="AM145" s="652">
        <f t="shared" si="12"/>
        <v>0</v>
      </c>
      <c r="AN145" s="513">
        <f t="shared" si="13"/>
        <v>402465.7</v>
      </c>
    </row>
    <row r="146" spans="1:40" s="191" customFormat="1" ht="15" customHeight="1" x14ac:dyDescent="0.2">
      <c r="A146" s="643"/>
      <c r="B146" s="643"/>
      <c r="C146" s="643"/>
      <c r="D146" s="665"/>
      <c r="E146" s="643"/>
      <c r="F146" s="668" t="s">
        <v>8755</v>
      </c>
      <c r="G146" s="668" t="s">
        <v>9911</v>
      </c>
      <c r="H146" s="669">
        <v>366901009892102</v>
      </c>
      <c r="I146" s="653">
        <f t="shared" si="14"/>
        <v>1</v>
      </c>
      <c r="J146" s="653" t="s">
        <v>12858</v>
      </c>
      <c r="K146" s="670" t="s">
        <v>6477</v>
      </c>
      <c r="L146" s="669" t="s">
        <v>12859</v>
      </c>
      <c r="M146" s="671">
        <v>42136</v>
      </c>
      <c r="N146" s="672">
        <v>10000000</v>
      </c>
      <c r="O146" s="672"/>
      <c r="P146" s="674"/>
      <c r="Q146" s="672"/>
      <c r="R146" s="673" t="s">
        <v>12802</v>
      </c>
      <c r="S146" s="674">
        <v>42733</v>
      </c>
      <c r="T146" s="675">
        <v>1764522.9</v>
      </c>
      <c r="U146" s="674"/>
      <c r="V146" s="675"/>
      <c r="W146" s="675"/>
      <c r="X146" s="675"/>
      <c r="Y146" s="675"/>
      <c r="Z146" s="652">
        <v>0</v>
      </c>
      <c r="AA146" s="652"/>
      <c r="AB146" s="664"/>
      <c r="AC146" s="663"/>
      <c r="AD146" s="650"/>
      <c r="AE146" s="650"/>
      <c r="AF146" s="650"/>
      <c r="AG146" s="650"/>
      <c r="AH146" s="650"/>
      <c r="AI146" s="650"/>
      <c r="AJ146" s="650"/>
      <c r="AK146" s="650"/>
      <c r="AL146" s="650"/>
      <c r="AM146" s="652">
        <f t="shared" si="12"/>
        <v>0</v>
      </c>
      <c r="AN146" s="513">
        <f t="shared" si="13"/>
        <v>1764522.9</v>
      </c>
    </row>
    <row r="147" spans="1:40" s="191" customFormat="1" ht="15" customHeight="1" x14ac:dyDescent="0.2">
      <c r="A147" s="643"/>
      <c r="B147" s="643"/>
      <c r="C147" s="643"/>
      <c r="D147" s="665"/>
      <c r="E147" s="643"/>
      <c r="F147" s="668" t="s">
        <v>8755</v>
      </c>
      <c r="G147" s="668" t="s">
        <v>9916</v>
      </c>
      <c r="H147" s="669">
        <v>329401010033104</v>
      </c>
      <c r="I147" s="653">
        <f t="shared" si="14"/>
        <v>1</v>
      </c>
      <c r="J147" s="653" t="s">
        <v>12860</v>
      </c>
      <c r="K147" s="670" t="s">
        <v>6477</v>
      </c>
      <c r="L147" s="669" t="s">
        <v>12465</v>
      </c>
      <c r="M147" s="671">
        <v>42115</v>
      </c>
      <c r="N147" s="672">
        <v>7000000</v>
      </c>
      <c r="O147" s="672"/>
      <c r="P147" s="674"/>
      <c r="Q147" s="672"/>
      <c r="R147" s="673" t="s">
        <v>12861</v>
      </c>
      <c r="S147" s="674">
        <v>42733</v>
      </c>
      <c r="T147" s="675">
        <v>3492868</v>
      </c>
      <c r="U147" s="674"/>
      <c r="V147" s="675"/>
      <c r="W147" s="675"/>
      <c r="X147" s="675"/>
      <c r="Y147" s="675"/>
      <c r="Z147" s="652">
        <v>0</v>
      </c>
      <c r="AA147" s="652"/>
      <c r="AB147" s="664"/>
      <c r="AC147" s="663"/>
      <c r="AD147" s="650"/>
      <c r="AE147" s="650"/>
      <c r="AF147" s="650"/>
      <c r="AG147" s="650"/>
      <c r="AH147" s="650"/>
      <c r="AI147" s="650"/>
      <c r="AJ147" s="650"/>
      <c r="AK147" s="650"/>
      <c r="AL147" s="650"/>
      <c r="AM147" s="652">
        <f t="shared" si="12"/>
        <v>0</v>
      </c>
      <c r="AN147" s="513">
        <f t="shared" si="13"/>
        <v>3492868</v>
      </c>
    </row>
    <row r="148" spans="1:40" s="191" customFormat="1" ht="15" customHeight="1" x14ac:dyDescent="0.2">
      <c r="A148" s="643"/>
      <c r="B148" s="643"/>
      <c r="C148" s="643"/>
      <c r="D148" s="665"/>
      <c r="E148" s="643"/>
      <c r="F148" s="668" t="s">
        <v>8755</v>
      </c>
      <c r="G148" s="668" t="s">
        <v>9928</v>
      </c>
      <c r="H148" s="669">
        <v>328801009472106</v>
      </c>
      <c r="I148" s="653">
        <f t="shared" si="14"/>
        <v>1</v>
      </c>
      <c r="J148" s="653" t="s">
        <v>12862</v>
      </c>
      <c r="K148" s="670" t="s">
        <v>6477</v>
      </c>
      <c r="L148" s="669" t="s">
        <v>12458</v>
      </c>
      <c r="M148" s="671">
        <v>42242</v>
      </c>
      <c r="N148" s="672">
        <v>10000000</v>
      </c>
      <c r="O148" s="672"/>
      <c r="P148" s="674"/>
      <c r="Q148" s="672"/>
      <c r="R148" s="673" t="s">
        <v>12861</v>
      </c>
      <c r="S148" s="674">
        <v>42733</v>
      </c>
      <c r="T148" s="675">
        <v>5016480</v>
      </c>
      <c r="U148" s="674"/>
      <c r="V148" s="675"/>
      <c r="W148" s="675"/>
      <c r="X148" s="675"/>
      <c r="Y148" s="675"/>
      <c r="Z148" s="652">
        <v>0</v>
      </c>
      <c r="AA148" s="652"/>
      <c r="AB148" s="664"/>
      <c r="AC148" s="663"/>
      <c r="AD148" s="650"/>
      <c r="AE148" s="650"/>
      <c r="AF148" s="650"/>
      <c r="AG148" s="650"/>
      <c r="AH148" s="650"/>
      <c r="AI148" s="650"/>
      <c r="AJ148" s="650"/>
      <c r="AK148" s="650"/>
      <c r="AL148" s="650"/>
      <c r="AM148" s="652">
        <f t="shared" si="12"/>
        <v>0</v>
      </c>
      <c r="AN148" s="513">
        <f t="shared" si="13"/>
        <v>5016480</v>
      </c>
    </row>
    <row r="149" spans="1:40" s="191" customFormat="1" ht="15" customHeight="1" x14ac:dyDescent="0.2">
      <c r="A149" s="643"/>
      <c r="B149" s="643"/>
      <c r="C149" s="643"/>
      <c r="D149" s="665"/>
      <c r="E149" s="643"/>
      <c r="F149" s="668" t="s">
        <v>8755</v>
      </c>
      <c r="G149" s="668" t="s">
        <v>6546</v>
      </c>
      <c r="H149" s="669">
        <v>411301004903100</v>
      </c>
      <c r="I149" s="653">
        <f t="shared" si="14"/>
        <v>1</v>
      </c>
      <c r="J149" s="653" t="s">
        <v>275</v>
      </c>
      <c r="K149" s="670" t="s">
        <v>6477</v>
      </c>
      <c r="L149" s="669" t="s">
        <v>12863</v>
      </c>
      <c r="M149" s="671">
        <v>42136</v>
      </c>
      <c r="N149" s="672">
        <v>5000000</v>
      </c>
      <c r="O149" s="672"/>
      <c r="P149" s="674"/>
      <c r="Q149" s="672"/>
      <c r="R149" s="673" t="s">
        <v>12861</v>
      </c>
      <c r="S149" s="674">
        <v>42733</v>
      </c>
      <c r="T149" s="675">
        <v>1341480</v>
      </c>
      <c r="U149" s="674"/>
      <c r="V149" s="675"/>
      <c r="W149" s="675"/>
      <c r="X149" s="675"/>
      <c r="Y149" s="675"/>
      <c r="Z149" s="652">
        <v>0</v>
      </c>
      <c r="AA149" s="652"/>
      <c r="AB149" s="664"/>
      <c r="AC149" s="663"/>
      <c r="AD149" s="650"/>
      <c r="AE149" s="650"/>
      <c r="AF149" s="650"/>
      <c r="AG149" s="650"/>
      <c r="AH149" s="650"/>
      <c r="AI149" s="650"/>
      <c r="AJ149" s="650"/>
      <c r="AK149" s="650"/>
      <c r="AL149" s="650"/>
      <c r="AM149" s="652">
        <f t="shared" si="12"/>
        <v>0</v>
      </c>
      <c r="AN149" s="513">
        <f t="shared" si="13"/>
        <v>1341480</v>
      </c>
    </row>
    <row r="150" spans="1:40" s="191" customFormat="1" ht="15" customHeight="1" x14ac:dyDescent="0.2">
      <c r="A150" s="643"/>
      <c r="B150" s="643"/>
      <c r="C150" s="643"/>
      <c r="D150" s="665"/>
      <c r="E150" s="643"/>
      <c r="F150" s="668" t="s">
        <v>8755</v>
      </c>
      <c r="G150" s="668" t="s">
        <v>6546</v>
      </c>
      <c r="H150" s="669">
        <v>411301005370106</v>
      </c>
      <c r="I150" s="653">
        <f t="shared" si="14"/>
        <v>2</v>
      </c>
      <c r="J150" s="653" t="s">
        <v>12864</v>
      </c>
      <c r="K150" s="670" t="s">
        <v>6477</v>
      </c>
      <c r="L150" s="669" t="s">
        <v>12865</v>
      </c>
      <c r="M150" s="671">
        <v>42405</v>
      </c>
      <c r="N150" s="672">
        <v>25000000</v>
      </c>
      <c r="O150" s="672"/>
      <c r="P150" s="674"/>
      <c r="Q150" s="672"/>
      <c r="R150" s="673" t="s">
        <v>12861</v>
      </c>
      <c r="S150" s="674">
        <v>42733</v>
      </c>
      <c r="T150" s="675">
        <v>9971434</v>
      </c>
      <c r="U150" s="674"/>
      <c r="V150" s="675"/>
      <c r="W150" s="675"/>
      <c r="X150" s="675"/>
      <c r="Y150" s="675"/>
      <c r="Z150" s="652">
        <v>0</v>
      </c>
      <c r="AA150" s="652"/>
      <c r="AB150" s="664"/>
      <c r="AC150" s="663"/>
      <c r="AD150" s="650"/>
      <c r="AE150" s="650"/>
      <c r="AF150" s="650"/>
      <c r="AG150" s="650"/>
      <c r="AH150" s="650"/>
      <c r="AI150" s="650"/>
      <c r="AJ150" s="650"/>
      <c r="AK150" s="650"/>
      <c r="AL150" s="650"/>
      <c r="AM150" s="652">
        <f t="shared" si="12"/>
        <v>0</v>
      </c>
      <c r="AN150" s="513">
        <f t="shared" si="13"/>
        <v>9971434</v>
      </c>
    </row>
    <row r="151" spans="1:40" s="191" customFormat="1" ht="15" customHeight="1" x14ac:dyDescent="0.2">
      <c r="A151" s="643"/>
      <c r="B151" s="643"/>
      <c r="C151" s="643"/>
      <c r="D151" s="665"/>
      <c r="E151" s="643"/>
      <c r="F151" s="668" t="s">
        <v>8755</v>
      </c>
      <c r="G151" s="668" t="s">
        <v>2776</v>
      </c>
      <c r="H151" s="669">
        <v>367101009122100</v>
      </c>
      <c r="I151" s="653">
        <f t="shared" si="14"/>
        <v>1</v>
      </c>
      <c r="J151" s="653" t="s">
        <v>12866</v>
      </c>
      <c r="K151" s="670" t="s">
        <v>6477</v>
      </c>
      <c r="L151" s="669" t="s">
        <v>12867</v>
      </c>
      <c r="M151" s="671">
        <v>42242</v>
      </c>
      <c r="N151" s="672">
        <v>3000000</v>
      </c>
      <c r="O151" s="672"/>
      <c r="P151" s="674"/>
      <c r="Q151" s="672"/>
      <c r="R151" s="673" t="s">
        <v>12861</v>
      </c>
      <c r="S151" s="674">
        <v>42733</v>
      </c>
      <c r="T151" s="675">
        <v>1136857</v>
      </c>
      <c r="U151" s="674"/>
      <c r="V151" s="675"/>
      <c r="W151" s="675"/>
      <c r="X151" s="675"/>
      <c r="Y151" s="675"/>
      <c r="Z151" s="652">
        <v>0</v>
      </c>
      <c r="AA151" s="652"/>
      <c r="AB151" s="664"/>
      <c r="AC151" s="663"/>
      <c r="AD151" s="650"/>
      <c r="AE151" s="650"/>
      <c r="AF151" s="650"/>
      <c r="AG151" s="650"/>
      <c r="AH151" s="650"/>
      <c r="AI151" s="650"/>
      <c r="AJ151" s="650"/>
      <c r="AK151" s="650"/>
      <c r="AL151" s="650"/>
      <c r="AM151" s="652">
        <f t="shared" si="12"/>
        <v>0</v>
      </c>
      <c r="AN151" s="513">
        <f t="shared" si="13"/>
        <v>1136857</v>
      </c>
    </row>
    <row r="152" spans="1:40" s="191" customFormat="1" ht="15" customHeight="1" x14ac:dyDescent="0.2">
      <c r="A152" s="643"/>
      <c r="B152" s="643"/>
      <c r="C152" s="643"/>
      <c r="D152" s="665"/>
      <c r="E152" s="643"/>
      <c r="F152" s="668" t="s">
        <v>8755</v>
      </c>
      <c r="G152" s="668" t="s">
        <v>6567</v>
      </c>
      <c r="H152" s="669">
        <v>411501009598102</v>
      </c>
      <c r="I152" s="653">
        <f t="shared" si="14"/>
        <v>1</v>
      </c>
      <c r="J152" s="653" t="s">
        <v>12868</v>
      </c>
      <c r="K152" s="670" t="s">
        <v>6477</v>
      </c>
      <c r="L152" s="669" t="s">
        <v>12869</v>
      </c>
      <c r="M152" s="671">
        <v>42242</v>
      </c>
      <c r="N152" s="672">
        <v>12000000</v>
      </c>
      <c r="O152" s="672"/>
      <c r="P152" s="674"/>
      <c r="Q152" s="672"/>
      <c r="R152" s="673" t="s">
        <v>12861</v>
      </c>
      <c r="S152" s="674">
        <v>42733</v>
      </c>
      <c r="T152" s="675">
        <v>5232422</v>
      </c>
      <c r="U152" s="674"/>
      <c r="V152" s="675"/>
      <c r="W152" s="675"/>
      <c r="X152" s="675"/>
      <c r="Y152" s="675"/>
      <c r="Z152" s="652">
        <v>0</v>
      </c>
      <c r="AA152" s="652"/>
      <c r="AB152" s="664"/>
      <c r="AC152" s="663"/>
      <c r="AD152" s="650"/>
      <c r="AE152" s="650"/>
      <c r="AF152" s="650"/>
      <c r="AG152" s="650"/>
      <c r="AH152" s="650"/>
      <c r="AI152" s="650"/>
      <c r="AJ152" s="650"/>
      <c r="AK152" s="650"/>
      <c r="AL152" s="650"/>
      <c r="AM152" s="652">
        <f t="shared" si="12"/>
        <v>0</v>
      </c>
      <c r="AN152" s="513">
        <f t="shared" si="13"/>
        <v>5232422</v>
      </c>
    </row>
    <row r="153" spans="1:40" s="191" customFormat="1" ht="15" customHeight="1" x14ac:dyDescent="0.2">
      <c r="A153" s="643"/>
      <c r="B153" s="643"/>
      <c r="C153" s="643"/>
      <c r="D153" s="665"/>
      <c r="E153" s="643"/>
      <c r="F153" s="668" t="s">
        <v>8755</v>
      </c>
      <c r="G153" s="668" t="s">
        <v>6567</v>
      </c>
      <c r="H153" s="669">
        <v>411501010830107</v>
      </c>
      <c r="I153" s="653">
        <f t="shared" si="14"/>
        <v>2</v>
      </c>
      <c r="J153" s="653" t="s">
        <v>12870</v>
      </c>
      <c r="K153" s="670" t="s">
        <v>6477</v>
      </c>
      <c r="L153" s="669" t="s">
        <v>12871</v>
      </c>
      <c r="M153" s="671">
        <v>42341</v>
      </c>
      <c r="N153" s="672">
        <v>5000000</v>
      </c>
      <c r="O153" s="672"/>
      <c r="P153" s="674"/>
      <c r="Q153" s="672"/>
      <c r="R153" s="673" t="s">
        <v>12861</v>
      </c>
      <c r="S153" s="674">
        <v>42733</v>
      </c>
      <c r="T153" s="675">
        <v>2890370</v>
      </c>
      <c r="U153" s="674"/>
      <c r="V153" s="675"/>
      <c r="W153" s="675"/>
      <c r="X153" s="675"/>
      <c r="Y153" s="675"/>
      <c r="Z153" s="652">
        <v>0</v>
      </c>
      <c r="AA153" s="652"/>
      <c r="AB153" s="664"/>
      <c r="AC153" s="663"/>
      <c r="AD153" s="650"/>
      <c r="AE153" s="650"/>
      <c r="AF153" s="650"/>
      <c r="AG153" s="650"/>
      <c r="AH153" s="650"/>
      <c r="AI153" s="650"/>
      <c r="AJ153" s="650"/>
      <c r="AK153" s="650"/>
      <c r="AL153" s="650"/>
      <c r="AM153" s="652">
        <f t="shared" si="12"/>
        <v>0</v>
      </c>
      <c r="AN153" s="513">
        <f t="shared" si="13"/>
        <v>2890370</v>
      </c>
    </row>
    <row r="154" spans="1:40" s="191" customFormat="1" ht="15" customHeight="1" x14ac:dyDescent="0.2">
      <c r="A154" s="643"/>
      <c r="B154" s="643"/>
      <c r="C154" s="643"/>
      <c r="D154" s="665"/>
      <c r="E154" s="643"/>
      <c r="F154" s="668" t="s">
        <v>8755</v>
      </c>
      <c r="G154" s="668" t="s">
        <v>9715</v>
      </c>
      <c r="H154" s="669">
        <v>88901020171108</v>
      </c>
      <c r="I154" s="653">
        <f t="shared" si="14"/>
        <v>1</v>
      </c>
      <c r="J154" s="653" t="s">
        <v>12872</v>
      </c>
      <c r="K154" s="670" t="s">
        <v>6477</v>
      </c>
      <c r="L154" s="669" t="s">
        <v>12848</v>
      </c>
      <c r="M154" s="671">
        <v>42250</v>
      </c>
      <c r="N154" s="672">
        <v>25000000</v>
      </c>
      <c r="O154" s="672"/>
      <c r="P154" s="674"/>
      <c r="Q154" s="672"/>
      <c r="R154" s="673" t="s">
        <v>12861</v>
      </c>
      <c r="S154" s="674">
        <v>42733</v>
      </c>
      <c r="T154" s="675">
        <v>10475500</v>
      </c>
      <c r="U154" s="674"/>
      <c r="V154" s="675"/>
      <c r="W154" s="675"/>
      <c r="X154" s="675"/>
      <c r="Y154" s="675"/>
      <c r="Z154" s="652">
        <v>0</v>
      </c>
      <c r="AA154" s="652"/>
      <c r="AB154" s="664"/>
      <c r="AC154" s="663"/>
      <c r="AD154" s="650"/>
      <c r="AE154" s="650"/>
      <c r="AF154" s="650"/>
      <c r="AG154" s="650"/>
      <c r="AH154" s="650"/>
      <c r="AI154" s="650"/>
      <c r="AJ154" s="650"/>
      <c r="AK154" s="650"/>
      <c r="AL154" s="650"/>
      <c r="AM154" s="652">
        <f t="shared" si="12"/>
        <v>0</v>
      </c>
      <c r="AN154" s="513">
        <f t="shared" si="13"/>
        <v>10475500</v>
      </c>
    </row>
    <row r="155" spans="1:40" s="191" customFormat="1" ht="15" customHeight="1" x14ac:dyDescent="0.2">
      <c r="A155" s="643"/>
      <c r="B155" s="643"/>
      <c r="C155" s="643"/>
      <c r="D155" s="665"/>
      <c r="E155" s="643"/>
      <c r="F155" s="668" t="s">
        <v>8755</v>
      </c>
      <c r="G155" s="668" t="s">
        <v>12873</v>
      </c>
      <c r="H155" s="669">
        <v>326701013186103</v>
      </c>
      <c r="I155" s="653">
        <f t="shared" si="14"/>
        <v>1</v>
      </c>
      <c r="J155" s="653" t="s">
        <v>12874</v>
      </c>
      <c r="K155" s="670" t="s">
        <v>6477</v>
      </c>
      <c r="L155" s="669" t="s">
        <v>12875</v>
      </c>
      <c r="M155" s="671">
        <v>42242</v>
      </c>
      <c r="N155" s="672">
        <v>10000000</v>
      </c>
      <c r="O155" s="672"/>
      <c r="P155" s="674"/>
      <c r="Q155" s="672"/>
      <c r="R155" s="673" t="s">
        <v>12861</v>
      </c>
      <c r="S155" s="674">
        <v>42733</v>
      </c>
      <c r="T155" s="675">
        <v>4567673</v>
      </c>
      <c r="U155" s="674"/>
      <c r="V155" s="675"/>
      <c r="W155" s="675"/>
      <c r="X155" s="675"/>
      <c r="Y155" s="675"/>
      <c r="Z155" s="652">
        <v>0</v>
      </c>
      <c r="AA155" s="652"/>
      <c r="AB155" s="664"/>
      <c r="AC155" s="663"/>
      <c r="AD155" s="650"/>
      <c r="AE155" s="650"/>
      <c r="AF155" s="650"/>
      <c r="AG155" s="650"/>
      <c r="AH155" s="650"/>
      <c r="AI155" s="650"/>
      <c r="AJ155" s="650"/>
      <c r="AK155" s="650"/>
      <c r="AL155" s="650"/>
      <c r="AM155" s="652">
        <f t="shared" si="12"/>
        <v>0</v>
      </c>
      <c r="AN155" s="513">
        <f t="shared" si="13"/>
        <v>4567673</v>
      </c>
    </row>
    <row r="156" spans="1:40" s="191" customFormat="1" ht="15" customHeight="1" x14ac:dyDescent="0.2">
      <c r="A156" s="643"/>
      <c r="B156" s="643"/>
      <c r="C156" s="643"/>
      <c r="D156" s="665"/>
      <c r="E156" s="643"/>
      <c r="F156" s="668" t="s">
        <v>8755</v>
      </c>
      <c r="G156" s="668" t="s">
        <v>12873</v>
      </c>
      <c r="H156" s="669">
        <v>326701013503101</v>
      </c>
      <c r="I156" s="653">
        <f t="shared" si="14"/>
        <v>2</v>
      </c>
      <c r="J156" s="653" t="s">
        <v>12876</v>
      </c>
      <c r="K156" s="670" t="s">
        <v>6477</v>
      </c>
      <c r="L156" s="669" t="s">
        <v>12877</v>
      </c>
      <c r="M156" s="671">
        <v>42261</v>
      </c>
      <c r="N156" s="672">
        <v>20000000</v>
      </c>
      <c r="O156" s="672"/>
      <c r="P156" s="674"/>
      <c r="Q156" s="672"/>
      <c r="R156" s="673" t="s">
        <v>12861</v>
      </c>
      <c r="S156" s="674">
        <v>42733</v>
      </c>
      <c r="T156" s="675">
        <v>9834654</v>
      </c>
      <c r="U156" s="674"/>
      <c r="V156" s="675"/>
      <c r="W156" s="675"/>
      <c r="X156" s="675"/>
      <c r="Y156" s="675"/>
      <c r="Z156" s="652">
        <v>0</v>
      </c>
      <c r="AA156" s="652"/>
      <c r="AB156" s="664"/>
      <c r="AC156" s="663"/>
      <c r="AD156" s="650"/>
      <c r="AE156" s="650"/>
      <c r="AF156" s="650"/>
      <c r="AG156" s="650"/>
      <c r="AH156" s="650"/>
      <c r="AI156" s="650"/>
      <c r="AJ156" s="650"/>
      <c r="AK156" s="650"/>
      <c r="AL156" s="650"/>
      <c r="AM156" s="652">
        <f t="shared" si="12"/>
        <v>0</v>
      </c>
      <c r="AN156" s="513">
        <f t="shared" si="13"/>
        <v>9834654</v>
      </c>
    </row>
    <row r="157" spans="1:40" s="191" customFormat="1" ht="15" customHeight="1" x14ac:dyDescent="0.2">
      <c r="A157" s="643"/>
      <c r="B157" s="643"/>
      <c r="C157" s="643"/>
      <c r="D157" s="665"/>
      <c r="E157" s="643"/>
      <c r="F157" s="668" t="s">
        <v>8755</v>
      </c>
      <c r="G157" s="668" t="s">
        <v>12873</v>
      </c>
      <c r="H157" s="669">
        <v>326701013262103</v>
      </c>
      <c r="I157" s="653">
        <f t="shared" si="14"/>
        <v>3</v>
      </c>
      <c r="J157" s="653" t="s">
        <v>12878</v>
      </c>
      <c r="K157" s="670" t="s">
        <v>6477</v>
      </c>
      <c r="L157" s="669" t="s">
        <v>12879</v>
      </c>
      <c r="M157" s="671">
        <v>42242</v>
      </c>
      <c r="N157" s="672">
        <v>3000000</v>
      </c>
      <c r="O157" s="672"/>
      <c r="P157" s="674"/>
      <c r="Q157" s="672"/>
      <c r="R157" s="673" t="s">
        <v>12861</v>
      </c>
      <c r="S157" s="674">
        <v>42733</v>
      </c>
      <c r="T157" s="675">
        <v>1388170</v>
      </c>
      <c r="U157" s="674"/>
      <c r="V157" s="675"/>
      <c r="W157" s="675"/>
      <c r="X157" s="675"/>
      <c r="Y157" s="675"/>
      <c r="Z157" s="652">
        <v>0</v>
      </c>
      <c r="AA157" s="652"/>
      <c r="AB157" s="664"/>
      <c r="AC157" s="663"/>
      <c r="AD157" s="650"/>
      <c r="AE157" s="650"/>
      <c r="AF157" s="650"/>
      <c r="AG157" s="650"/>
      <c r="AH157" s="650"/>
      <c r="AI157" s="650"/>
      <c r="AJ157" s="650"/>
      <c r="AK157" s="650"/>
      <c r="AL157" s="650"/>
      <c r="AM157" s="652">
        <f t="shared" si="12"/>
        <v>0</v>
      </c>
      <c r="AN157" s="513">
        <f t="shared" si="13"/>
        <v>1388170</v>
      </c>
    </row>
    <row r="158" spans="1:40" s="191" customFormat="1" ht="15" customHeight="1" x14ac:dyDescent="0.2">
      <c r="A158" s="643"/>
      <c r="B158" s="643"/>
      <c r="C158" s="643"/>
      <c r="D158" s="665"/>
      <c r="E158" s="643"/>
      <c r="F158" s="668" t="s">
        <v>8755</v>
      </c>
      <c r="G158" s="668" t="s">
        <v>12873</v>
      </c>
      <c r="H158" s="669">
        <v>326701013590108</v>
      </c>
      <c r="I158" s="653">
        <f t="shared" si="14"/>
        <v>4</v>
      </c>
      <c r="J158" s="653" t="s">
        <v>12880</v>
      </c>
      <c r="K158" s="670" t="s">
        <v>6477</v>
      </c>
      <c r="L158" s="669" t="s">
        <v>12881</v>
      </c>
      <c r="M158" s="671">
        <v>42261</v>
      </c>
      <c r="N158" s="672">
        <v>5000000</v>
      </c>
      <c r="O158" s="672"/>
      <c r="P158" s="674"/>
      <c r="Q158" s="672"/>
      <c r="R158" s="673" t="s">
        <v>12861</v>
      </c>
      <c r="S158" s="674">
        <v>42733</v>
      </c>
      <c r="T158" s="675">
        <v>2897160</v>
      </c>
      <c r="U158" s="674"/>
      <c r="V158" s="675"/>
      <c r="W158" s="675"/>
      <c r="X158" s="675"/>
      <c r="Y158" s="675"/>
      <c r="Z158" s="652">
        <v>0</v>
      </c>
      <c r="AA158" s="652"/>
      <c r="AB158" s="664"/>
      <c r="AC158" s="663"/>
      <c r="AD158" s="650"/>
      <c r="AE158" s="650"/>
      <c r="AF158" s="650"/>
      <c r="AG158" s="650"/>
      <c r="AH158" s="650"/>
      <c r="AI158" s="650"/>
      <c r="AJ158" s="650"/>
      <c r="AK158" s="650"/>
      <c r="AL158" s="650"/>
      <c r="AM158" s="652">
        <f t="shared" si="12"/>
        <v>0</v>
      </c>
      <c r="AN158" s="513">
        <f t="shared" si="13"/>
        <v>2897160</v>
      </c>
    </row>
    <row r="159" spans="1:40" s="191" customFormat="1" ht="15" customHeight="1" x14ac:dyDescent="0.2">
      <c r="A159" s="643"/>
      <c r="B159" s="643"/>
      <c r="C159" s="643"/>
      <c r="D159" s="665"/>
      <c r="E159" s="643"/>
      <c r="F159" s="668" t="s">
        <v>8755</v>
      </c>
      <c r="G159" s="668" t="s">
        <v>12873</v>
      </c>
      <c r="H159" s="669">
        <v>326701012806108</v>
      </c>
      <c r="I159" s="653">
        <f t="shared" si="14"/>
        <v>5</v>
      </c>
      <c r="J159" s="653" t="s">
        <v>275</v>
      </c>
      <c r="K159" s="670" t="s">
        <v>6477</v>
      </c>
      <c r="L159" s="669" t="s">
        <v>12875</v>
      </c>
      <c r="M159" s="671">
        <v>42242</v>
      </c>
      <c r="N159" s="672">
        <v>10000000</v>
      </c>
      <c r="O159" s="672"/>
      <c r="P159" s="674"/>
      <c r="Q159" s="672"/>
      <c r="R159" s="673" t="s">
        <v>12861</v>
      </c>
      <c r="S159" s="674">
        <v>42733</v>
      </c>
      <c r="T159" s="675">
        <v>3849720</v>
      </c>
      <c r="U159" s="674"/>
      <c r="V159" s="675"/>
      <c r="W159" s="675"/>
      <c r="X159" s="675"/>
      <c r="Y159" s="675"/>
      <c r="Z159" s="652">
        <v>0</v>
      </c>
      <c r="AA159" s="652"/>
      <c r="AB159" s="664"/>
      <c r="AC159" s="663"/>
      <c r="AD159" s="650"/>
      <c r="AE159" s="650"/>
      <c r="AF159" s="650"/>
      <c r="AG159" s="650"/>
      <c r="AH159" s="650"/>
      <c r="AI159" s="650"/>
      <c r="AJ159" s="650"/>
      <c r="AK159" s="650"/>
      <c r="AL159" s="650"/>
      <c r="AM159" s="652">
        <f t="shared" si="12"/>
        <v>0</v>
      </c>
      <c r="AN159" s="513">
        <f t="shared" si="13"/>
        <v>3849720</v>
      </c>
    </row>
    <row r="160" spans="1:40" s="191" customFormat="1" ht="15" customHeight="1" x14ac:dyDescent="0.2">
      <c r="A160" s="643"/>
      <c r="B160" s="643"/>
      <c r="C160" s="643"/>
      <c r="D160" s="665"/>
      <c r="E160" s="643"/>
      <c r="F160" s="668" t="s">
        <v>8755</v>
      </c>
      <c r="G160" s="668" t="s">
        <v>12873</v>
      </c>
      <c r="H160" s="669">
        <v>326701012842104</v>
      </c>
      <c r="I160" s="653">
        <f t="shared" si="14"/>
        <v>6</v>
      </c>
      <c r="J160" s="653" t="s">
        <v>12882</v>
      </c>
      <c r="K160" s="670" t="s">
        <v>6477</v>
      </c>
      <c r="L160" s="669" t="s">
        <v>12883</v>
      </c>
      <c r="M160" s="671">
        <v>42115</v>
      </c>
      <c r="N160" s="672">
        <v>15000000</v>
      </c>
      <c r="O160" s="672"/>
      <c r="P160" s="674"/>
      <c r="Q160" s="672"/>
      <c r="R160" s="673" t="s">
        <v>12861</v>
      </c>
      <c r="S160" s="674">
        <v>42733</v>
      </c>
      <c r="T160" s="675">
        <v>6610603</v>
      </c>
      <c r="U160" s="674"/>
      <c r="V160" s="675"/>
      <c r="W160" s="675"/>
      <c r="X160" s="675"/>
      <c r="Y160" s="675"/>
      <c r="Z160" s="652">
        <v>0</v>
      </c>
      <c r="AA160" s="652"/>
      <c r="AB160" s="664"/>
      <c r="AC160" s="663"/>
      <c r="AD160" s="650"/>
      <c r="AE160" s="650"/>
      <c r="AF160" s="650"/>
      <c r="AG160" s="650"/>
      <c r="AH160" s="650"/>
      <c r="AI160" s="650"/>
      <c r="AJ160" s="650"/>
      <c r="AK160" s="650"/>
      <c r="AL160" s="650"/>
      <c r="AM160" s="652">
        <f t="shared" si="12"/>
        <v>0</v>
      </c>
      <c r="AN160" s="513">
        <f t="shared" si="13"/>
        <v>6610603</v>
      </c>
    </row>
    <row r="161" spans="1:40" s="191" customFormat="1" ht="15" customHeight="1" x14ac:dyDescent="0.2">
      <c r="A161" s="643"/>
      <c r="B161" s="643"/>
      <c r="C161" s="643"/>
      <c r="D161" s="665"/>
      <c r="E161" s="643"/>
      <c r="F161" s="668" t="s">
        <v>8755</v>
      </c>
      <c r="G161" s="668" t="s">
        <v>12873</v>
      </c>
      <c r="H161" s="669">
        <v>326701013336106</v>
      </c>
      <c r="I161" s="653">
        <f t="shared" si="14"/>
        <v>7</v>
      </c>
      <c r="J161" s="653" t="s">
        <v>12884</v>
      </c>
      <c r="K161" s="670" t="s">
        <v>6477</v>
      </c>
      <c r="L161" s="669" t="s">
        <v>12885</v>
      </c>
      <c r="M161" s="671">
        <v>42242</v>
      </c>
      <c r="N161" s="672">
        <v>15000000</v>
      </c>
      <c r="O161" s="672"/>
      <c r="P161" s="674"/>
      <c r="Q161" s="672"/>
      <c r="R161" s="673" t="s">
        <v>12861</v>
      </c>
      <c r="S161" s="674">
        <v>42733</v>
      </c>
      <c r="T161" s="675">
        <v>8906505</v>
      </c>
      <c r="U161" s="674"/>
      <c r="V161" s="675"/>
      <c r="W161" s="675"/>
      <c r="X161" s="675"/>
      <c r="Y161" s="675"/>
      <c r="Z161" s="652">
        <v>0</v>
      </c>
      <c r="AA161" s="652"/>
      <c r="AB161" s="664"/>
      <c r="AC161" s="663"/>
      <c r="AD161" s="650"/>
      <c r="AE161" s="650"/>
      <c r="AF161" s="650"/>
      <c r="AG161" s="650"/>
      <c r="AH161" s="650"/>
      <c r="AI161" s="650"/>
      <c r="AJ161" s="650"/>
      <c r="AK161" s="650"/>
      <c r="AL161" s="650"/>
      <c r="AM161" s="652">
        <f t="shared" si="12"/>
        <v>0</v>
      </c>
      <c r="AN161" s="513">
        <f t="shared" si="13"/>
        <v>8906505</v>
      </c>
    </row>
    <row r="162" spans="1:40" s="191" customFormat="1" ht="15" customHeight="1" x14ac:dyDescent="0.2">
      <c r="A162" s="643"/>
      <c r="B162" s="643"/>
      <c r="C162" s="643"/>
      <c r="D162" s="665"/>
      <c r="E162" s="643"/>
      <c r="F162" s="668" t="s">
        <v>8755</v>
      </c>
      <c r="G162" s="668" t="s">
        <v>12873</v>
      </c>
      <c r="H162" s="669">
        <v>326701012809106</v>
      </c>
      <c r="I162" s="653">
        <f t="shared" si="14"/>
        <v>8</v>
      </c>
      <c r="J162" s="653" t="s">
        <v>3466</v>
      </c>
      <c r="K162" s="670" t="s">
        <v>6477</v>
      </c>
      <c r="L162" s="669" t="s">
        <v>12886</v>
      </c>
      <c r="M162" s="671">
        <v>42090</v>
      </c>
      <c r="N162" s="672">
        <v>5000000</v>
      </c>
      <c r="O162" s="672"/>
      <c r="P162" s="674"/>
      <c r="Q162" s="672"/>
      <c r="R162" s="673" t="s">
        <v>12861</v>
      </c>
      <c r="S162" s="674">
        <v>42733</v>
      </c>
      <c r="T162" s="675">
        <v>1592354</v>
      </c>
      <c r="U162" s="674"/>
      <c r="V162" s="675"/>
      <c r="W162" s="675"/>
      <c r="X162" s="675"/>
      <c r="Y162" s="675"/>
      <c r="Z162" s="652">
        <v>0</v>
      </c>
      <c r="AA162" s="652"/>
      <c r="AB162" s="664"/>
      <c r="AC162" s="663"/>
      <c r="AD162" s="650"/>
      <c r="AE162" s="650"/>
      <c r="AF162" s="650"/>
      <c r="AG162" s="650"/>
      <c r="AH162" s="650"/>
      <c r="AI162" s="650"/>
      <c r="AJ162" s="650"/>
      <c r="AK162" s="650"/>
      <c r="AL162" s="650"/>
      <c r="AM162" s="652">
        <f t="shared" si="12"/>
        <v>0</v>
      </c>
      <c r="AN162" s="513">
        <f t="shared" si="13"/>
        <v>1592354</v>
      </c>
    </row>
    <row r="163" spans="1:40" s="191" customFormat="1" ht="15" customHeight="1" x14ac:dyDescent="0.2">
      <c r="A163" s="643"/>
      <c r="B163" s="643"/>
      <c r="C163" s="643"/>
      <c r="D163" s="665"/>
      <c r="E163" s="643"/>
      <c r="F163" s="668" t="s">
        <v>8755</v>
      </c>
      <c r="G163" s="668" t="s">
        <v>12873</v>
      </c>
      <c r="H163" s="669">
        <v>326701012849106</v>
      </c>
      <c r="I163" s="653">
        <f t="shared" si="14"/>
        <v>9</v>
      </c>
      <c r="J163" s="653" t="s">
        <v>1522</v>
      </c>
      <c r="K163" s="670" t="s">
        <v>6477</v>
      </c>
      <c r="L163" s="669" t="s">
        <v>12883</v>
      </c>
      <c r="M163" s="671">
        <v>42115</v>
      </c>
      <c r="N163" s="672">
        <v>20000000</v>
      </c>
      <c r="O163" s="672"/>
      <c r="P163" s="674"/>
      <c r="Q163" s="672"/>
      <c r="R163" s="673" t="s">
        <v>12861</v>
      </c>
      <c r="S163" s="674">
        <v>42733</v>
      </c>
      <c r="T163" s="675">
        <v>9005494</v>
      </c>
      <c r="U163" s="674"/>
      <c r="V163" s="675"/>
      <c r="W163" s="675"/>
      <c r="X163" s="675"/>
      <c r="Y163" s="675"/>
      <c r="Z163" s="652">
        <v>0</v>
      </c>
      <c r="AA163" s="652"/>
      <c r="AB163" s="664"/>
      <c r="AC163" s="663"/>
      <c r="AD163" s="650"/>
      <c r="AE163" s="650"/>
      <c r="AF163" s="650"/>
      <c r="AG163" s="650"/>
      <c r="AH163" s="650"/>
      <c r="AI163" s="650"/>
      <c r="AJ163" s="650"/>
      <c r="AK163" s="650"/>
      <c r="AL163" s="650"/>
      <c r="AM163" s="652">
        <f t="shared" si="12"/>
        <v>0</v>
      </c>
      <c r="AN163" s="513">
        <f t="shared" si="13"/>
        <v>9005494</v>
      </c>
    </row>
    <row r="164" spans="1:40" s="191" customFormat="1" ht="15" customHeight="1" x14ac:dyDescent="0.2">
      <c r="A164" s="643"/>
      <c r="B164" s="643"/>
      <c r="C164" s="643"/>
      <c r="D164" s="665"/>
      <c r="E164" s="643"/>
      <c r="F164" s="668" t="s">
        <v>8755</v>
      </c>
      <c r="G164" s="668" t="s">
        <v>9715</v>
      </c>
      <c r="H164" s="669">
        <v>88901021270109</v>
      </c>
      <c r="I164" s="653">
        <f t="shared" si="14"/>
        <v>1</v>
      </c>
      <c r="J164" s="653" t="s">
        <v>12887</v>
      </c>
      <c r="K164" s="670" t="s">
        <v>6477</v>
      </c>
      <c r="L164" s="669" t="s">
        <v>12888</v>
      </c>
      <c r="M164" s="671">
        <v>42395</v>
      </c>
      <c r="N164" s="672">
        <v>20000000</v>
      </c>
      <c r="O164" s="672"/>
      <c r="P164" s="674"/>
      <c r="Q164" s="672"/>
      <c r="R164" s="673" t="s">
        <v>12861</v>
      </c>
      <c r="S164" s="674">
        <v>42733</v>
      </c>
      <c r="T164" s="675">
        <v>11469489</v>
      </c>
      <c r="U164" s="674"/>
      <c r="V164" s="675"/>
      <c r="W164" s="675"/>
      <c r="X164" s="675"/>
      <c r="Y164" s="675"/>
      <c r="Z164" s="652">
        <v>0</v>
      </c>
      <c r="AA164" s="652"/>
      <c r="AB164" s="664"/>
      <c r="AC164" s="663"/>
      <c r="AD164" s="650"/>
      <c r="AE164" s="650"/>
      <c r="AF164" s="650"/>
      <c r="AG164" s="650"/>
      <c r="AH164" s="650"/>
      <c r="AI164" s="650"/>
      <c r="AJ164" s="650"/>
      <c r="AK164" s="650"/>
      <c r="AL164" s="650"/>
      <c r="AM164" s="652">
        <f t="shared" si="12"/>
        <v>0</v>
      </c>
      <c r="AN164" s="513">
        <f t="shared" si="13"/>
        <v>11469489</v>
      </c>
    </row>
    <row r="165" spans="1:40" s="191" customFormat="1" ht="15" customHeight="1" x14ac:dyDescent="0.2">
      <c r="A165" s="643"/>
      <c r="B165" s="643"/>
      <c r="C165" s="643"/>
      <c r="D165" s="665"/>
      <c r="E165" s="643"/>
      <c r="F165" s="668" t="s">
        <v>8755</v>
      </c>
      <c r="G165" s="668" t="s">
        <v>9715</v>
      </c>
      <c r="H165" s="669">
        <v>88901020323103</v>
      </c>
      <c r="I165" s="653">
        <f t="shared" si="14"/>
        <v>2</v>
      </c>
      <c r="J165" s="653" t="s">
        <v>12889</v>
      </c>
      <c r="K165" s="670" t="s">
        <v>6477</v>
      </c>
      <c r="L165" s="669" t="s">
        <v>12848</v>
      </c>
      <c r="M165" s="671">
        <v>42250</v>
      </c>
      <c r="N165" s="672">
        <v>5000000</v>
      </c>
      <c r="O165" s="672"/>
      <c r="P165" s="674"/>
      <c r="Q165" s="672"/>
      <c r="R165" s="673" t="s">
        <v>12861</v>
      </c>
      <c r="S165" s="674">
        <v>42733</v>
      </c>
      <c r="T165" s="675">
        <v>1924860</v>
      </c>
      <c r="U165" s="674"/>
      <c r="V165" s="675"/>
      <c r="W165" s="675"/>
      <c r="X165" s="675"/>
      <c r="Y165" s="675"/>
      <c r="Z165" s="652">
        <v>0</v>
      </c>
      <c r="AA165" s="652"/>
      <c r="AB165" s="664"/>
      <c r="AC165" s="663"/>
      <c r="AD165" s="650"/>
      <c r="AE165" s="650"/>
      <c r="AF165" s="650"/>
      <c r="AG165" s="650"/>
      <c r="AH165" s="650"/>
      <c r="AI165" s="650"/>
      <c r="AJ165" s="650"/>
      <c r="AK165" s="650"/>
      <c r="AL165" s="650"/>
      <c r="AM165" s="652">
        <f t="shared" si="12"/>
        <v>0</v>
      </c>
      <c r="AN165" s="513">
        <f t="shared" si="13"/>
        <v>1924860</v>
      </c>
    </row>
    <row r="166" spans="1:40" s="191" customFormat="1" ht="15" customHeight="1" x14ac:dyDescent="0.2">
      <c r="A166" s="643"/>
      <c r="B166" s="643"/>
      <c r="C166" s="643"/>
      <c r="D166" s="665"/>
      <c r="E166" s="643"/>
      <c r="F166" s="668" t="s">
        <v>8755</v>
      </c>
      <c r="G166" s="668" t="s">
        <v>9715</v>
      </c>
      <c r="H166" s="669">
        <v>88901020202103</v>
      </c>
      <c r="I166" s="653">
        <f t="shared" si="14"/>
        <v>3</v>
      </c>
      <c r="J166" s="653" t="s">
        <v>275</v>
      </c>
      <c r="K166" s="670" t="s">
        <v>6477</v>
      </c>
      <c r="L166" s="669" t="s">
        <v>12848</v>
      </c>
      <c r="M166" s="671">
        <v>42250</v>
      </c>
      <c r="N166" s="672">
        <v>5000000</v>
      </c>
      <c r="O166" s="672"/>
      <c r="P166" s="674"/>
      <c r="Q166" s="672"/>
      <c r="R166" s="673" t="s">
        <v>12861</v>
      </c>
      <c r="S166" s="674">
        <v>42733</v>
      </c>
      <c r="T166" s="675">
        <v>944668</v>
      </c>
      <c r="U166" s="674"/>
      <c r="V166" s="675"/>
      <c r="W166" s="675"/>
      <c r="X166" s="675"/>
      <c r="Y166" s="675"/>
      <c r="Z166" s="652">
        <v>0</v>
      </c>
      <c r="AA166" s="652"/>
      <c r="AB166" s="664"/>
      <c r="AC166" s="663"/>
      <c r="AD166" s="650"/>
      <c r="AE166" s="650"/>
      <c r="AF166" s="650"/>
      <c r="AG166" s="650"/>
      <c r="AH166" s="650"/>
      <c r="AI166" s="650"/>
      <c r="AJ166" s="650"/>
      <c r="AK166" s="650"/>
      <c r="AL166" s="650"/>
      <c r="AM166" s="652">
        <f t="shared" si="12"/>
        <v>0</v>
      </c>
      <c r="AN166" s="513">
        <f t="shared" si="13"/>
        <v>944668</v>
      </c>
    </row>
    <row r="167" spans="1:40" s="191" customFormat="1" ht="15" customHeight="1" x14ac:dyDescent="0.2">
      <c r="A167" s="643"/>
      <c r="B167" s="643"/>
      <c r="C167" s="643"/>
      <c r="D167" s="665"/>
      <c r="E167" s="643"/>
      <c r="F167" s="668" t="s">
        <v>8755</v>
      </c>
      <c r="G167" s="668" t="s">
        <v>9715</v>
      </c>
      <c r="H167" s="669">
        <v>88901020197104</v>
      </c>
      <c r="I167" s="653">
        <f t="shared" si="14"/>
        <v>4</v>
      </c>
      <c r="J167" s="653" t="s">
        <v>12890</v>
      </c>
      <c r="K167" s="670" t="s">
        <v>6477</v>
      </c>
      <c r="L167" s="669" t="s">
        <v>12848</v>
      </c>
      <c r="M167" s="671">
        <v>42250</v>
      </c>
      <c r="N167" s="672">
        <v>5000000</v>
      </c>
      <c r="O167" s="672"/>
      <c r="P167" s="674"/>
      <c r="Q167" s="672"/>
      <c r="R167" s="673" t="s">
        <v>12861</v>
      </c>
      <c r="S167" s="674">
        <v>42733</v>
      </c>
      <c r="T167" s="675">
        <v>1767490</v>
      </c>
      <c r="U167" s="674"/>
      <c r="V167" s="675"/>
      <c r="W167" s="675"/>
      <c r="X167" s="675"/>
      <c r="Y167" s="675"/>
      <c r="Z167" s="652">
        <v>0</v>
      </c>
      <c r="AA167" s="652"/>
      <c r="AB167" s="664"/>
      <c r="AC167" s="663"/>
      <c r="AD167" s="650"/>
      <c r="AE167" s="650"/>
      <c r="AF167" s="650"/>
      <c r="AG167" s="650"/>
      <c r="AH167" s="650"/>
      <c r="AI167" s="650"/>
      <c r="AJ167" s="650"/>
      <c r="AK167" s="650"/>
      <c r="AL167" s="650"/>
      <c r="AM167" s="652">
        <f t="shared" si="12"/>
        <v>0</v>
      </c>
      <c r="AN167" s="513">
        <f t="shared" si="13"/>
        <v>1767490</v>
      </c>
    </row>
    <row r="168" spans="1:40" s="191" customFormat="1" ht="15" customHeight="1" x14ac:dyDescent="0.2">
      <c r="A168" s="643"/>
      <c r="B168" s="643"/>
      <c r="C168" s="643"/>
      <c r="D168" s="665"/>
      <c r="E168" s="643"/>
      <c r="F168" s="668" t="s">
        <v>8755</v>
      </c>
      <c r="G168" s="668" t="s">
        <v>9715</v>
      </c>
      <c r="H168" s="669">
        <v>88901020191108</v>
      </c>
      <c r="I168" s="653">
        <f t="shared" si="14"/>
        <v>5</v>
      </c>
      <c r="J168" s="653" t="s">
        <v>12891</v>
      </c>
      <c r="K168" s="670" t="s">
        <v>6477</v>
      </c>
      <c r="L168" s="669" t="s">
        <v>12848</v>
      </c>
      <c r="M168" s="671">
        <v>42250</v>
      </c>
      <c r="N168" s="672">
        <v>4000000</v>
      </c>
      <c r="O168" s="672"/>
      <c r="P168" s="674"/>
      <c r="Q168" s="672"/>
      <c r="R168" s="673" t="s">
        <v>12861</v>
      </c>
      <c r="S168" s="674">
        <v>42733</v>
      </c>
      <c r="T168" s="675">
        <v>1540140</v>
      </c>
      <c r="U168" s="674"/>
      <c r="V168" s="675"/>
      <c r="W168" s="675"/>
      <c r="X168" s="675"/>
      <c r="Y168" s="675"/>
      <c r="Z168" s="652">
        <v>0</v>
      </c>
      <c r="AA168" s="652"/>
      <c r="AB168" s="664"/>
      <c r="AC168" s="663"/>
      <c r="AD168" s="650"/>
      <c r="AE168" s="650"/>
      <c r="AF168" s="650"/>
      <c r="AG168" s="650"/>
      <c r="AH168" s="650"/>
      <c r="AI168" s="650"/>
      <c r="AJ168" s="650"/>
      <c r="AK168" s="650"/>
      <c r="AL168" s="650"/>
      <c r="AM168" s="652">
        <f t="shared" si="12"/>
        <v>0</v>
      </c>
      <c r="AN168" s="513">
        <f t="shared" si="13"/>
        <v>1540140</v>
      </c>
    </row>
    <row r="169" spans="1:40" s="191" customFormat="1" ht="15" customHeight="1" x14ac:dyDescent="0.2">
      <c r="A169" s="643"/>
      <c r="B169" s="643"/>
      <c r="C169" s="643"/>
      <c r="D169" s="665"/>
      <c r="E169" s="643"/>
      <c r="F169" s="668" t="s">
        <v>8755</v>
      </c>
      <c r="G169" s="668" t="s">
        <v>6546</v>
      </c>
      <c r="H169" s="669">
        <v>411301005133106</v>
      </c>
      <c r="I169" s="653">
        <f t="shared" si="14"/>
        <v>1</v>
      </c>
      <c r="J169" s="653" t="s">
        <v>3297</v>
      </c>
      <c r="K169" s="670" t="s">
        <v>6477</v>
      </c>
      <c r="L169" s="669" t="s">
        <v>12892</v>
      </c>
      <c r="M169" s="671">
        <v>42136</v>
      </c>
      <c r="N169" s="672">
        <v>5000000</v>
      </c>
      <c r="O169" s="672"/>
      <c r="P169" s="674"/>
      <c r="Q169" s="672"/>
      <c r="R169" s="673" t="s">
        <v>12861</v>
      </c>
      <c r="S169" s="674">
        <v>42733</v>
      </c>
      <c r="T169" s="675">
        <v>2071090</v>
      </c>
      <c r="U169" s="674"/>
      <c r="V169" s="675"/>
      <c r="W169" s="675"/>
      <c r="X169" s="675"/>
      <c r="Y169" s="675"/>
      <c r="Z169" s="652">
        <v>0</v>
      </c>
      <c r="AA169" s="652"/>
      <c r="AB169" s="664"/>
      <c r="AC169" s="663"/>
      <c r="AD169" s="650"/>
      <c r="AE169" s="650"/>
      <c r="AF169" s="650"/>
      <c r="AG169" s="650"/>
      <c r="AH169" s="650"/>
      <c r="AI169" s="650"/>
      <c r="AJ169" s="650"/>
      <c r="AK169" s="650"/>
      <c r="AL169" s="650"/>
      <c r="AM169" s="652">
        <f t="shared" si="12"/>
        <v>0</v>
      </c>
      <c r="AN169" s="513">
        <f t="shared" si="13"/>
        <v>2071090</v>
      </c>
    </row>
    <row r="170" spans="1:40" s="191" customFormat="1" ht="15" customHeight="1" x14ac:dyDescent="0.2">
      <c r="A170" s="643"/>
      <c r="B170" s="643"/>
      <c r="C170" s="643"/>
      <c r="D170" s="665"/>
      <c r="E170" s="643"/>
      <c r="F170" s="668" t="s">
        <v>8755</v>
      </c>
      <c r="G170" s="668" t="s">
        <v>6546</v>
      </c>
      <c r="H170" s="669">
        <v>411301004991103</v>
      </c>
      <c r="I170" s="653">
        <f t="shared" si="14"/>
        <v>2</v>
      </c>
      <c r="J170" s="653" t="s">
        <v>12893</v>
      </c>
      <c r="K170" s="670" t="s">
        <v>6477</v>
      </c>
      <c r="L170" s="669" t="s">
        <v>12894</v>
      </c>
      <c r="M170" s="671">
        <v>42136</v>
      </c>
      <c r="N170" s="672">
        <v>15000000</v>
      </c>
      <c r="O170" s="672"/>
      <c r="P170" s="674"/>
      <c r="Q170" s="672"/>
      <c r="R170" s="673" t="s">
        <v>12861</v>
      </c>
      <c r="S170" s="674">
        <v>42733</v>
      </c>
      <c r="T170" s="675">
        <v>5775000</v>
      </c>
      <c r="U170" s="674"/>
      <c r="V170" s="675"/>
      <c r="W170" s="675"/>
      <c r="X170" s="675"/>
      <c r="Y170" s="675"/>
      <c r="Z170" s="652">
        <v>0</v>
      </c>
      <c r="AA170" s="652"/>
      <c r="AB170" s="664"/>
      <c r="AC170" s="663"/>
      <c r="AD170" s="650"/>
      <c r="AE170" s="650"/>
      <c r="AF170" s="650"/>
      <c r="AG170" s="650"/>
      <c r="AH170" s="650"/>
      <c r="AI170" s="650"/>
      <c r="AJ170" s="650"/>
      <c r="AK170" s="650"/>
      <c r="AL170" s="650"/>
      <c r="AM170" s="652">
        <f t="shared" si="12"/>
        <v>0</v>
      </c>
      <c r="AN170" s="513">
        <f t="shared" si="13"/>
        <v>5775000</v>
      </c>
    </row>
    <row r="171" spans="1:40" s="191" customFormat="1" ht="15" customHeight="1" x14ac:dyDescent="0.2">
      <c r="A171" s="643"/>
      <c r="B171" s="643"/>
      <c r="C171" s="643"/>
      <c r="D171" s="665"/>
      <c r="E171" s="643"/>
      <c r="F171" s="668" t="s">
        <v>8755</v>
      </c>
      <c r="G171" s="668" t="s">
        <v>6546</v>
      </c>
      <c r="H171" s="669">
        <v>411301004960102</v>
      </c>
      <c r="I171" s="653">
        <f t="shared" si="14"/>
        <v>3</v>
      </c>
      <c r="J171" s="653" t="s">
        <v>12895</v>
      </c>
      <c r="K171" s="670" t="s">
        <v>6477</v>
      </c>
      <c r="L171" s="669" t="s">
        <v>12863</v>
      </c>
      <c r="M171" s="671">
        <v>42136</v>
      </c>
      <c r="N171" s="672">
        <v>10000000</v>
      </c>
      <c r="O171" s="672"/>
      <c r="P171" s="674"/>
      <c r="Q171" s="672"/>
      <c r="R171" s="673" t="s">
        <v>12861</v>
      </c>
      <c r="S171" s="674">
        <v>42733</v>
      </c>
      <c r="T171" s="675">
        <v>4811531</v>
      </c>
      <c r="U171" s="674"/>
      <c r="V171" s="675"/>
      <c r="W171" s="675"/>
      <c r="X171" s="675"/>
      <c r="Y171" s="675"/>
      <c r="Z171" s="652">
        <v>0</v>
      </c>
      <c r="AA171" s="652"/>
      <c r="AB171" s="664"/>
      <c r="AC171" s="663"/>
      <c r="AD171" s="650"/>
      <c r="AE171" s="650"/>
      <c r="AF171" s="650"/>
      <c r="AG171" s="650"/>
      <c r="AH171" s="650"/>
      <c r="AI171" s="650"/>
      <c r="AJ171" s="650"/>
      <c r="AK171" s="650"/>
      <c r="AL171" s="650"/>
      <c r="AM171" s="652">
        <f t="shared" si="12"/>
        <v>0</v>
      </c>
      <c r="AN171" s="513">
        <f t="shared" si="13"/>
        <v>4811531</v>
      </c>
    </row>
    <row r="172" spans="1:40" s="191" customFormat="1" ht="15" customHeight="1" x14ac:dyDescent="0.2">
      <c r="A172" s="643"/>
      <c r="B172" s="643"/>
      <c r="C172" s="643"/>
      <c r="D172" s="665"/>
      <c r="E172" s="643"/>
      <c r="F172" s="668" t="s">
        <v>8755</v>
      </c>
      <c r="G172" s="668" t="s">
        <v>12380</v>
      </c>
      <c r="H172" s="669">
        <v>723601004097100</v>
      </c>
      <c r="I172" s="653">
        <f t="shared" si="14"/>
        <v>1</v>
      </c>
      <c r="J172" s="653" t="s">
        <v>12896</v>
      </c>
      <c r="K172" s="670" t="s">
        <v>6477</v>
      </c>
      <c r="L172" s="669" t="s">
        <v>12806</v>
      </c>
      <c r="M172" s="671">
        <v>42199</v>
      </c>
      <c r="N172" s="672">
        <v>25000000</v>
      </c>
      <c r="O172" s="672"/>
      <c r="P172" s="674"/>
      <c r="Q172" s="672"/>
      <c r="R172" s="673" t="s">
        <v>12861</v>
      </c>
      <c r="S172" s="674">
        <v>42733</v>
      </c>
      <c r="T172" s="675">
        <v>12362132</v>
      </c>
      <c r="U172" s="674"/>
      <c r="V172" s="675"/>
      <c r="W172" s="675"/>
      <c r="X172" s="675"/>
      <c r="Y172" s="675"/>
      <c r="Z172" s="652">
        <v>0</v>
      </c>
      <c r="AA172" s="652"/>
      <c r="AB172" s="664"/>
      <c r="AC172" s="663"/>
      <c r="AD172" s="650"/>
      <c r="AE172" s="650"/>
      <c r="AF172" s="650"/>
      <c r="AG172" s="650"/>
      <c r="AH172" s="650"/>
      <c r="AI172" s="650"/>
      <c r="AJ172" s="650"/>
      <c r="AK172" s="650"/>
      <c r="AL172" s="650"/>
      <c r="AM172" s="652">
        <f t="shared" si="12"/>
        <v>0</v>
      </c>
      <c r="AN172" s="513">
        <f t="shared" si="13"/>
        <v>12362132</v>
      </c>
    </row>
    <row r="173" spans="1:40" s="191" customFormat="1" ht="15" customHeight="1" x14ac:dyDescent="0.2">
      <c r="A173" s="643"/>
      <c r="B173" s="643"/>
      <c r="C173" s="643"/>
      <c r="D173" s="665"/>
      <c r="E173" s="643"/>
      <c r="F173" s="668" t="s">
        <v>8755</v>
      </c>
      <c r="G173" s="668" t="s">
        <v>12380</v>
      </c>
      <c r="H173" s="669">
        <v>723601004186103</v>
      </c>
      <c r="I173" s="653">
        <f t="shared" si="14"/>
        <v>2</v>
      </c>
      <c r="J173" s="653" t="s">
        <v>12897</v>
      </c>
      <c r="K173" s="670" t="s">
        <v>6477</v>
      </c>
      <c r="L173" s="669" t="s">
        <v>12452</v>
      </c>
      <c r="M173" s="671">
        <v>42242</v>
      </c>
      <c r="N173" s="672">
        <v>10000000</v>
      </c>
      <c r="O173" s="672"/>
      <c r="P173" s="674"/>
      <c r="Q173" s="672"/>
      <c r="R173" s="673" t="s">
        <v>12861</v>
      </c>
      <c r="S173" s="674">
        <v>42733</v>
      </c>
      <c r="T173" s="675">
        <v>4605160</v>
      </c>
      <c r="U173" s="674"/>
      <c r="V173" s="675"/>
      <c r="W173" s="675"/>
      <c r="X173" s="675"/>
      <c r="Y173" s="675"/>
      <c r="Z173" s="652">
        <v>0</v>
      </c>
      <c r="AA173" s="652"/>
      <c r="AB173" s="664"/>
      <c r="AC173" s="663"/>
      <c r="AD173" s="650"/>
      <c r="AE173" s="650"/>
      <c r="AF173" s="650"/>
      <c r="AG173" s="650"/>
      <c r="AH173" s="650"/>
      <c r="AI173" s="650"/>
      <c r="AJ173" s="650"/>
      <c r="AK173" s="650"/>
      <c r="AL173" s="650"/>
      <c r="AM173" s="652">
        <f t="shared" ref="AM173:AM236" si="15">SUM(Z173:AL173)</f>
        <v>0</v>
      </c>
      <c r="AN173" s="513">
        <f t="shared" ref="AN173:AN236" si="16">IF((T173-AM173)&lt;0,ABS(0),(T173-AM173))</f>
        <v>4605160</v>
      </c>
    </row>
    <row r="174" spans="1:40" s="191" customFormat="1" ht="15" customHeight="1" x14ac:dyDescent="0.2">
      <c r="A174" s="643"/>
      <c r="B174" s="643"/>
      <c r="C174" s="643"/>
      <c r="D174" s="665"/>
      <c r="E174" s="643"/>
      <c r="F174" s="668" t="s">
        <v>8755</v>
      </c>
      <c r="G174" s="668" t="s">
        <v>12380</v>
      </c>
      <c r="H174" s="669">
        <v>723601003965106</v>
      </c>
      <c r="I174" s="653">
        <f t="shared" si="14"/>
        <v>3</v>
      </c>
      <c r="J174" s="653" t="s">
        <v>12898</v>
      </c>
      <c r="K174" s="670" t="s">
        <v>6477</v>
      </c>
      <c r="L174" s="669" t="s">
        <v>12451</v>
      </c>
      <c r="M174" s="671">
        <v>42199</v>
      </c>
      <c r="N174" s="672">
        <v>7000000</v>
      </c>
      <c r="O174" s="672"/>
      <c r="P174" s="674"/>
      <c r="Q174" s="672"/>
      <c r="R174" s="673" t="s">
        <v>12861</v>
      </c>
      <c r="S174" s="674">
        <v>42733</v>
      </c>
      <c r="T174" s="675">
        <v>3103100</v>
      </c>
      <c r="U174" s="674"/>
      <c r="V174" s="675"/>
      <c r="W174" s="675"/>
      <c r="X174" s="675"/>
      <c r="Y174" s="675"/>
      <c r="Z174" s="652">
        <v>0</v>
      </c>
      <c r="AA174" s="652"/>
      <c r="AB174" s="664"/>
      <c r="AC174" s="663"/>
      <c r="AD174" s="650"/>
      <c r="AE174" s="650"/>
      <c r="AF174" s="650"/>
      <c r="AG174" s="650"/>
      <c r="AH174" s="650"/>
      <c r="AI174" s="650"/>
      <c r="AJ174" s="650"/>
      <c r="AK174" s="650"/>
      <c r="AL174" s="650"/>
      <c r="AM174" s="652">
        <f t="shared" si="15"/>
        <v>0</v>
      </c>
      <c r="AN174" s="513">
        <f t="shared" si="16"/>
        <v>3103100</v>
      </c>
    </row>
    <row r="175" spans="1:40" s="191" customFormat="1" ht="15" customHeight="1" x14ac:dyDescent="0.2">
      <c r="A175" s="643"/>
      <c r="B175" s="643"/>
      <c r="C175" s="643"/>
      <c r="D175" s="665"/>
      <c r="E175" s="643"/>
      <c r="F175" s="668" t="s">
        <v>8755</v>
      </c>
      <c r="G175" s="668" t="s">
        <v>12380</v>
      </c>
      <c r="H175" s="669">
        <v>723601003839101</v>
      </c>
      <c r="I175" s="653">
        <f t="shared" si="14"/>
        <v>4</v>
      </c>
      <c r="J175" s="653" t="s">
        <v>12899</v>
      </c>
      <c r="K175" s="670" t="s">
        <v>6477</v>
      </c>
      <c r="L175" s="669" t="s">
        <v>12809</v>
      </c>
      <c r="M175" s="671">
        <v>42199</v>
      </c>
      <c r="N175" s="672">
        <v>10000000</v>
      </c>
      <c r="O175" s="672"/>
      <c r="P175" s="674"/>
      <c r="Q175" s="672"/>
      <c r="R175" s="673" t="s">
        <v>12861</v>
      </c>
      <c r="S175" s="674">
        <v>42733</v>
      </c>
      <c r="T175" s="675">
        <v>2669804</v>
      </c>
      <c r="U175" s="674"/>
      <c r="V175" s="675"/>
      <c r="W175" s="675"/>
      <c r="X175" s="675"/>
      <c r="Y175" s="675"/>
      <c r="Z175" s="652">
        <v>0</v>
      </c>
      <c r="AA175" s="652"/>
      <c r="AB175" s="664"/>
      <c r="AC175" s="663"/>
      <c r="AD175" s="650"/>
      <c r="AE175" s="650"/>
      <c r="AF175" s="650"/>
      <c r="AG175" s="650"/>
      <c r="AH175" s="650"/>
      <c r="AI175" s="650"/>
      <c r="AJ175" s="650"/>
      <c r="AK175" s="650"/>
      <c r="AL175" s="650"/>
      <c r="AM175" s="652">
        <f t="shared" si="15"/>
        <v>0</v>
      </c>
      <c r="AN175" s="513">
        <f t="shared" si="16"/>
        <v>2669804</v>
      </c>
    </row>
    <row r="176" spans="1:40" s="191" customFormat="1" ht="15" customHeight="1" x14ac:dyDescent="0.2">
      <c r="A176" s="643"/>
      <c r="B176" s="643"/>
      <c r="C176" s="643"/>
      <c r="D176" s="665"/>
      <c r="E176" s="643"/>
      <c r="F176" s="668" t="s">
        <v>8755</v>
      </c>
      <c r="G176" s="668" t="s">
        <v>12380</v>
      </c>
      <c r="H176" s="669">
        <v>723601003895107</v>
      </c>
      <c r="I176" s="653">
        <f t="shared" si="14"/>
        <v>5</v>
      </c>
      <c r="J176" s="653" t="s">
        <v>3575</v>
      </c>
      <c r="K176" s="670" t="s">
        <v>6477</v>
      </c>
      <c r="L176" s="669" t="s">
        <v>12809</v>
      </c>
      <c r="M176" s="671">
        <v>42199</v>
      </c>
      <c r="N176" s="672">
        <v>15000000</v>
      </c>
      <c r="O176" s="672"/>
      <c r="P176" s="674"/>
      <c r="Q176" s="672"/>
      <c r="R176" s="673" t="s">
        <v>12861</v>
      </c>
      <c r="S176" s="674">
        <v>42733</v>
      </c>
      <c r="T176" s="675">
        <v>5749814</v>
      </c>
      <c r="U176" s="674"/>
      <c r="V176" s="675"/>
      <c r="W176" s="675"/>
      <c r="X176" s="675"/>
      <c r="Y176" s="675"/>
      <c r="Z176" s="652">
        <v>0</v>
      </c>
      <c r="AA176" s="652"/>
      <c r="AB176" s="664"/>
      <c r="AC176" s="663"/>
      <c r="AD176" s="650"/>
      <c r="AE176" s="650"/>
      <c r="AF176" s="650"/>
      <c r="AG176" s="650"/>
      <c r="AH176" s="650"/>
      <c r="AI176" s="650"/>
      <c r="AJ176" s="650"/>
      <c r="AK176" s="650"/>
      <c r="AL176" s="650"/>
      <c r="AM176" s="652">
        <f t="shared" si="15"/>
        <v>0</v>
      </c>
      <c r="AN176" s="513">
        <f t="shared" si="16"/>
        <v>5749814</v>
      </c>
    </row>
    <row r="177" spans="1:40" s="191" customFormat="1" ht="15" customHeight="1" x14ac:dyDescent="0.2">
      <c r="A177" s="643"/>
      <c r="B177" s="643"/>
      <c r="C177" s="643"/>
      <c r="D177" s="665"/>
      <c r="E177" s="643"/>
      <c r="F177" s="668" t="s">
        <v>8755</v>
      </c>
      <c r="G177" s="668" t="s">
        <v>12380</v>
      </c>
      <c r="H177" s="669">
        <v>723601003862104</v>
      </c>
      <c r="I177" s="653">
        <f t="shared" si="14"/>
        <v>6</v>
      </c>
      <c r="J177" s="653" t="s">
        <v>12900</v>
      </c>
      <c r="K177" s="670" t="s">
        <v>6477</v>
      </c>
      <c r="L177" s="669" t="s">
        <v>12809</v>
      </c>
      <c r="M177" s="671">
        <v>42199</v>
      </c>
      <c r="N177" s="672">
        <v>25000000</v>
      </c>
      <c r="O177" s="672"/>
      <c r="P177" s="674"/>
      <c r="Q177" s="672"/>
      <c r="R177" s="673" t="s">
        <v>12861</v>
      </c>
      <c r="S177" s="674">
        <v>42733</v>
      </c>
      <c r="T177" s="675">
        <v>9231973</v>
      </c>
      <c r="U177" s="674"/>
      <c r="V177" s="675"/>
      <c r="W177" s="675"/>
      <c r="X177" s="675"/>
      <c r="Y177" s="675"/>
      <c r="Z177" s="652">
        <v>0</v>
      </c>
      <c r="AA177" s="652"/>
      <c r="AB177" s="664"/>
      <c r="AC177" s="663"/>
      <c r="AD177" s="650"/>
      <c r="AE177" s="650"/>
      <c r="AF177" s="650"/>
      <c r="AG177" s="650"/>
      <c r="AH177" s="650"/>
      <c r="AI177" s="650"/>
      <c r="AJ177" s="650"/>
      <c r="AK177" s="650"/>
      <c r="AL177" s="650"/>
      <c r="AM177" s="652">
        <f t="shared" si="15"/>
        <v>0</v>
      </c>
      <c r="AN177" s="513">
        <f t="shared" si="16"/>
        <v>9231973</v>
      </c>
    </row>
    <row r="178" spans="1:40" s="191" customFormat="1" ht="15" customHeight="1" x14ac:dyDescent="0.2">
      <c r="A178" s="643"/>
      <c r="B178" s="643"/>
      <c r="C178" s="643"/>
      <c r="D178" s="665"/>
      <c r="E178" s="643"/>
      <c r="F178" s="668" t="s">
        <v>8755</v>
      </c>
      <c r="G178" s="668" t="s">
        <v>12380</v>
      </c>
      <c r="H178" s="669">
        <v>723601004059102</v>
      </c>
      <c r="I178" s="653">
        <f t="shared" si="14"/>
        <v>7</v>
      </c>
      <c r="J178" s="653" t="s">
        <v>12901</v>
      </c>
      <c r="K178" s="670" t="s">
        <v>6477</v>
      </c>
      <c r="L178" s="669" t="s">
        <v>12902</v>
      </c>
      <c r="M178" s="671">
        <v>42199</v>
      </c>
      <c r="N178" s="672">
        <v>2000000</v>
      </c>
      <c r="O178" s="672"/>
      <c r="P178" s="674"/>
      <c r="Q178" s="672"/>
      <c r="R178" s="673" t="s">
        <v>12861</v>
      </c>
      <c r="S178" s="674">
        <v>42733</v>
      </c>
      <c r="T178" s="675">
        <v>943537</v>
      </c>
      <c r="U178" s="674"/>
      <c r="V178" s="675"/>
      <c r="W178" s="675"/>
      <c r="X178" s="675"/>
      <c r="Y178" s="675"/>
      <c r="Z178" s="652">
        <v>0</v>
      </c>
      <c r="AA178" s="652"/>
      <c r="AB178" s="664"/>
      <c r="AC178" s="663"/>
      <c r="AD178" s="650"/>
      <c r="AE178" s="650"/>
      <c r="AF178" s="650"/>
      <c r="AG178" s="650"/>
      <c r="AH178" s="650"/>
      <c r="AI178" s="650"/>
      <c r="AJ178" s="650"/>
      <c r="AK178" s="650"/>
      <c r="AL178" s="650"/>
      <c r="AM178" s="652">
        <f t="shared" si="15"/>
        <v>0</v>
      </c>
      <c r="AN178" s="513">
        <f t="shared" si="16"/>
        <v>943537</v>
      </c>
    </row>
    <row r="179" spans="1:40" s="191" customFormat="1" ht="15" customHeight="1" x14ac:dyDescent="0.2">
      <c r="A179" s="643"/>
      <c r="B179" s="643"/>
      <c r="C179" s="643"/>
      <c r="D179" s="665"/>
      <c r="E179" s="643"/>
      <c r="F179" s="668" t="s">
        <v>8755</v>
      </c>
      <c r="G179" s="668" t="s">
        <v>12380</v>
      </c>
      <c r="H179" s="669">
        <v>723601004200101</v>
      </c>
      <c r="I179" s="653">
        <f t="shared" si="14"/>
        <v>8</v>
      </c>
      <c r="J179" s="653" t="s">
        <v>12903</v>
      </c>
      <c r="K179" s="670" t="s">
        <v>6477</v>
      </c>
      <c r="L179" s="669" t="s">
        <v>12452</v>
      </c>
      <c r="M179" s="671">
        <v>42242</v>
      </c>
      <c r="N179" s="672">
        <v>7000000</v>
      </c>
      <c r="O179" s="672"/>
      <c r="P179" s="674"/>
      <c r="Q179" s="672"/>
      <c r="R179" s="673" t="s">
        <v>12861</v>
      </c>
      <c r="S179" s="674">
        <v>42733</v>
      </c>
      <c r="T179" s="675">
        <v>3919860</v>
      </c>
      <c r="U179" s="674"/>
      <c r="V179" s="675"/>
      <c r="W179" s="675"/>
      <c r="X179" s="675"/>
      <c r="Y179" s="675"/>
      <c r="Z179" s="652">
        <v>0</v>
      </c>
      <c r="AA179" s="652"/>
      <c r="AB179" s="664"/>
      <c r="AC179" s="663"/>
      <c r="AD179" s="650"/>
      <c r="AE179" s="650"/>
      <c r="AF179" s="650"/>
      <c r="AG179" s="650"/>
      <c r="AH179" s="650"/>
      <c r="AI179" s="650"/>
      <c r="AJ179" s="650"/>
      <c r="AK179" s="650"/>
      <c r="AL179" s="650"/>
      <c r="AM179" s="652">
        <f t="shared" si="15"/>
        <v>0</v>
      </c>
      <c r="AN179" s="513">
        <f t="shared" si="16"/>
        <v>3919860</v>
      </c>
    </row>
    <row r="180" spans="1:40" s="191" customFormat="1" ht="15" customHeight="1" x14ac:dyDescent="0.2">
      <c r="A180" s="643"/>
      <c r="B180" s="643"/>
      <c r="C180" s="643"/>
      <c r="D180" s="665"/>
      <c r="E180" s="643"/>
      <c r="F180" s="668" t="s">
        <v>8755</v>
      </c>
      <c r="G180" s="668" t="s">
        <v>12380</v>
      </c>
      <c r="H180" s="669">
        <v>723601004368103</v>
      </c>
      <c r="I180" s="653">
        <f t="shared" si="14"/>
        <v>9</v>
      </c>
      <c r="J180" s="653" t="s">
        <v>12904</v>
      </c>
      <c r="K180" s="670" t="s">
        <v>6477</v>
      </c>
      <c r="L180" s="669" t="s">
        <v>12905</v>
      </c>
      <c r="M180" s="671">
        <v>42341</v>
      </c>
      <c r="N180" s="672">
        <v>7000000</v>
      </c>
      <c r="O180" s="672"/>
      <c r="P180" s="674"/>
      <c r="Q180" s="672"/>
      <c r="R180" s="673" t="s">
        <v>12861</v>
      </c>
      <c r="S180" s="674">
        <v>42733</v>
      </c>
      <c r="T180" s="675">
        <v>3917402</v>
      </c>
      <c r="U180" s="674"/>
      <c r="V180" s="675"/>
      <c r="W180" s="675"/>
      <c r="X180" s="675"/>
      <c r="Y180" s="675"/>
      <c r="Z180" s="652">
        <v>0</v>
      </c>
      <c r="AA180" s="652"/>
      <c r="AB180" s="664"/>
      <c r="AC180" s="663"/>
      <c r="AD180" s="650"/>
      <c r="AE180" s="650"/>
      <c r="AF180" s="650"/>
      <c r="AG180" s="650"/>
      <c r="AH180" s="650"/>
      <c r="AI180" s="650"/>
      <c r="AJ180" s="650"/>
      <c r="AK180" s="650"/>
      <c r="AL180" s="650"/>
      <c r="AM180" s="652">
        <f t="shared" si="15"/>
        <v>0</v>
      </c>
      <c r="AN180" s="513">
        <f t="shared" si="16"/>
        <v>3917402</v>
      </c>
    </row>
    <row r="181" spans="1:40" s="191" customFormat="1" ht="15" customHeight="1" x14ac:dyDescent="0.2">
      <c r="A181" s="643"/>
      <c r="B181" s="643"/>
      <c r="C181" s="643"/>
      <c r="D181" s="665"/>
      <c r="E181" s="643"/>
      <c r="F181" s="668" t="s">
        <v>8755</v>
      </c>
      <c r="G181" s="668" t="s">
        <v>9929</v>
      </c>
      <c r="H181" s="669">
        <v>412201009392109</v>
      </c>
      <c r="I181" s="653">
        <f t="shared" si="14"/>
        <v>1</v>
      </c>
      <c r="J181" s="653" t="s">
        <v>12906</v>
      </c>
      <c r="K181" s="670" t="s">
        <v>6477</v>
      </c>
      <c r="L181" s="669" t="s">
        <v>12907</v>
      </c>
      <c r="M181" s="671">
        <v>42199</v>
      </c>
      <c r="N181" s="672">
        <v>20000000</v>
      </c>
      <c r="O181" s="672"/>
      <c r="P181" s="674"/>
      <c r="Q181" s="672"/>
      <c r="R181" s="673" t="s">
        <v>12861</v>
      </c>
      <c r="S181" s="674">
        <v>42733</v>
      </c>
      <c r="T181" s="675">
        <v>11579471</v>
      </c>
      <c r="U181" s="674"/>
      <c r="V181" s="675"/>
      <c r="W181" s="675"/>
      <c r="X181" s="675"/>
      <c r="Y181" s="675"/>
      <c r="Z181" s="652">
        <v>0</v>
      </c>
      <c r="AA181" s="652"/>
      <c r="AB181" s="664"/>
      <c r="AC181" s="663"/>
      <c r="AD181" s="650"/>
      <c r="AE181" s="650"/>
      <c r="AF181" s="650"/>
      <c r="AG181" s="650"/>
      <c r="AH181" s="650"/>
      <c r="AI181" s="650"/>
      <c r="AJ181" s="650"/>
      <c r="AK181" s="650"/>
      <c r="AL181" s="650"/>
      <c r="AM181" s="652">
        <f t="shared" si="15"/>
        <v>0</v>
      </c>
      <c r="AN181" s="513">
        <f t="shared" si="16"/>
        <v>11579471</v>
      </c>
    </row>
    <row r="182" spans="1:40" s="191" customFormat="1" ht="15" customHeight="1" x14ac:dyDescent="0.2">
      <c r="A182" s="643"/>
      <c r="B182" s="643"/>
      <c r="C182" s="643"/>
      <c r="D182" s="665"/>
      <c r="E182" s="643"/>
      <c r="F182" s="668" t="s">
        <v>8755</v>
      </c>
      <c r="G182" s="668" t="s">
        <v>9929</v>
      </c>
      <c r="H182" s="669">
        <v>412201009459105</v>
      </c>
      <c r="I182" s="653">
        <f t="shared" si="14"/>
        <v>2</v>
      </c>
      <c r="J182" s="653" t="s">
        <v>5602</v>
      </c>
      <c r="K182" s="670" t="s">
        <v>6477</v>
      </c>
      <c r="L182" s="669" t="s">
        <v>12907</v>
      </c>
      <c r="M182" s="671">
        <v>42199</v>
      </c>
      <c r="N182" s="672">
        <v>3000000</v>
      </c>
      <c r="O182" s="672"/>
      <c r="P182" s="674"/>
      <c r="Q182" s="672"/>
      <c r="R182" s="673" t="s">
        <v>12861</v>
      </c>
      <c r="S182" s="674">
        <v>42733</v>
      </c>
      <c r="T182" s="675">
        <v>1141000</v>
      </c>
      <c r="U182" s="674"/>
      <c r="V182" s="675"/>
      <c r="W182" s="675"/>
      <c r="X182" s="675"/>
      <c r="Y182" s="675"/>
      <c r="Z182" s="652">
        <v>0</v>
      </c>
      <c r="AA182" s="652"/>
      <c r="AB182" s="664"/>
      <c r="AC182" s="663"/>
      <c r="AD182" s="650"/>
      <c r="AE182" s="650"/>
      <c r="AF182" s="650"/>
      <c r="AG182" s="650"/>
      <c r="AH182" s="650"/>
      <c r="AI182" s="650"/>
      <c r="AJ182" s="650"/>
      <c r="AK182" s="650"/>
      <c r="AL182" s="650"/>
      <c r="AM182" s="652">
        <f t="shared" si="15"/>
        <v>0</v>
      </c>
      <c r="AN182" s="513">
        <f t="shared" si="16"/>
        <v>1141000</v>
      </c>
    </row>
    <row r="183" spans="1:40" s="191" customFormat="1" ht="15" customHeight="1" x14ac:dyDescent="0.2">
      <c r="A183" s="643"/>
      <c r="B183" s="643"/>
      <c r="C183" s="643"/>
      <c r="D183" s="665"/>
      <c r="E183" s="643"/>
      <c r="F183" s="668" t="s">
        <v>8755</v>
      </c>
      <c r="G183" s="668" t="s">
        <v>9929</v>
      </c>
      <c r="H183" s="669">
        <v>412201009651105</v>
      </c>
      <c r="I183" s="653">
        <f t="shared" si="14"/>
        <v>3</v>
      </c>
      <c r="J183" s="653" t="s">
        <v>2962</v>
      </c>
      <c r="K183" s="670" t="s">
        <v>6477</v>
      </c>
      <c r="L183" s="669" t="s">
        <v>12908</v>
      </c>
      <c r="M183" s="671">
        <v>42292</v>
      </c>
      <c r="N183" s="672">
        <v>5000000</v>
      </c>
      <c r="O183" s="672"/>
      <c r="P183" s="674"/>
      <c r="Q183" s="672"/>
      <c r="R183" s="673" t="s">
        <v>12861</v>
      </c>
      <c r="S183" s="674">
        <v>42733</v>
      </c>
      <c r="T183" s="675">
        <v>2945950</v>
      </c>
      <c r="U183" s="674"/>
      <c r="V183" s="675"/>
      <c r="W183" s="675"/>
      <c r="X183" s="675"/>
      <c r="Y183" s="675"/>
      <c r="Z183" s="652">
        <v>0</v>
      </c>
      <c r="AA183" s="652"/>
      <c r="AB183" s="664"/>
      <c r="AC183" s="663"/>
      <c r="AD183" s="650"/>
      <c r="AE183" s="650"/>
      <c r="AF183" s="650"/>
      <c r="AG183" s="650"/>
      <c r="AH183" s="650"/>
      <c r="AI183" s="650"/>
      <c r="AJ183" s="650"/>
      <c r="AK183" s="650"/>
      <c r="AL183" s="650"/>
      <c r="AM183" s="652">
        <f t="shared" si="15"/>
        <v>0</v>
      </c>
      <c r="AN183" s="513">
        <f t="shared" si="16"/>
        <v>2945950</v>
      </c>
    </row>
    <row r="184" spans="1:40" s="191" customFormat="1" ht="15" customHeight="1" x14ac:dyDescent="0.2">
      <c r="A184" s="643"/>
      <c r="B184" s="643"/>
      <c r="C184" s="643"/>
      <c r="D184" s="665"/>
      <c r="E184" s="643"/>
      <c r="F184" s="668" t="s">
        <v>8755</v>
      </c>
      <c r="G184" s="668" t="s">
        <v>9929</v>
      </c>
      <c r="H184" s="669">
        <v>412201009693107</v>
      </c>
      <c r="I184" s="653">
        <f t="shared" si="14"/>
        <v>4</v>
      </c>
      <c r="J184" s="653" t="s">
        <v>12909</v>
      </c>
      <c r="K184" s="670" t="s">
        <v>6477</v>
      </c>
      <c r="L184" s="669" t="s">
        <v>12908</v>
      </c>
      <c r="M184" s="671">
        <v>42292</v>
      </c>
      <c r="N184" s="672">
        <v>8000000</v>
      </c>
      <c r="O184" s="672"/>
      <c r="P184" s="674"/>
      <c r="Q184" s="672"/>
      <c r="R184" s="673" t="s">
        <v>12861</v>
      </c>
      <c r="S184" s="674">
        <v>42733</v>
      </c>
      <c r="T184" s="675">
        <v>4013520</v>
      </c>
      <c r="U184" s="674"/>
      <c r="V184" s="675"/>
      <c r="W184" s="675"/>
      <c r="X184" s="675"/>
      <c r="Y184" s="675"/>
      <c r="Z184" s="652">
        <v>0</v>
      </c>
      <c r="AA184" s="652"/>
      <c r="AB184" s="664"/>
      <c r="AC184" s="663"/>
      <c r="AD184" s="650"/>
      <c r="AE184" s="650"/>
      <c r="AF184" s="650"/>
      <c r="AG184" s="650"/>
      <c r="AH184" s="650"/>
      <c r="AI184" s="650"/>
      <c r="AJ184" s="650"/>
      <c r="AK184" s="650"/>
      <c r="AL184" s="650"/>
      <c r="AM184" s="652">
        <f t="shared" si="15"/>
        <v>0</v>
      </c>
      <c r="AN184" s="513">
        <f t="shared" si="16"/>
        <v>4013520</v>
      </c>
    </row>
    <row r="185" spans="1:40" s="191" customFormat="1" ht="15" customHeight="1" x14ac:dyDescent="0.2">
      <c r="A185" s="643"/>
      <c r="B185" s="643"/>
      <c r="C185" s="643"/>
      <c r="D185" s="665"/>
      <c r="E185" s="643"/>
      <c r="F185" s="668" t="s">
        <v>8755</v>
      </c>
      <c r="G185" s="668" t="s">
        <v>9929</v>
      </c>
      <c r="H185" s="669">
        <v>412201008744109</v>
      </c>
      <c r="I185" s="653">
        <f t="shared" si="14"/>
        <v>5</v>
      </c>
      <c r="J185" s="653" t="s">
        <v>747</v>
      </c>
      <c r="K185" s="670" t="s">
        <v>6477</v>
      </c>
      <c r="L185" s="669" t="s">
        <v>12445</v>
      </c>
      <c r="M185" s="671">
        <v>42109</v>
      </c>
      <c r="N185" s="672">
        <v>10000000</v>
      </c>
      <c r="O185" s="672"/>
      <c r="P185" s="674"/>
      <c r="Q185" s="672"/>
      <c r="R185" s="673" t="s">
        <v>12861</v>
      </c>
      <c r="S185" s="674">
        <v>42733</v>
      </c>
      <c r="T185" s="675">
        <v>2240533</v>
      </c>
      <c r="U185" s="674"/>
      <c r="V185" s="675"/>
      <c r="W185" s="675"/>
      <c r="X185" s="675"/>
      <c r="Y185" s="675"/>
      <c r="Z185" s="652">
        <v>0</v>
      </c>
      <c r="AA185" s="652"/>
      <c r="AB185" s="664"/>
      <c r="AC185" s="663"/>
      <c r="AD185" s="650"/>
      <c r="AE185" s="650"/>
      <c r="AF185" s="650"/>
      <c r="AG185" s="650"/>
      <c r="AH185" s="650"/>
      <c r="AI185" s="650"/>
      <c r="AJ185" s="650"/>
      <c r="AK185" s="650"/>
      <c r="AL185" s="650"/>
      <c r="AM185" s="652">
        <f t="shared" si="15"/>
        <v>0</v>
      </c>
      <c r="AN185" s="513">
        <f t="shared" si="16"/>
        <v>2240533</v>
      </c>
    </row>
    <row r="186" spans="1:40" s="191" customFormat="1" ht="15" customHeight="1" x14ac:dyDescent="0.2">
      <c r="A186" s="643"/>
      <c r="B186" s="643"/>
      <c r="C186" s="643"/>
      <c r="D186" s="665"/>
      <c r="E186" s="643"/>
      <c r="F186" s="668" t="s">
        <v>8755</v>
      </c>
      <c r="G186" s="668" t="s">
        <v>9929</v>
      </c>
      <c r="H186" s="669">
        <v>412201010050106</v>
      </c>
      <c r="I186" s="653">
        <f t="shared" si="14"/>
        <v>6</v>
      </c>
      <c r="J186" s="653" t="s">
        <v>12910</v>
      </c>
      <c r="K186" s="670" t="s">
        <v>6477</v>
      </c>
      <c r="L186" s="669" t="s">
        <v>12911</v>
      </c>
      <c r="M186" s="671">
        <v>42403</v>
      </c>
      <c r="N186" s="672">
        <v>20000000</v>
      </c>
      <c r="O186" s="672"/>
      <c r="P186" s="674"/>
      <c r="Q186" s="672"/>
      <c r="R186" s="673" t="s">
        <v>12861</v>
      </c>
      <c r="S186" s="674">
        <v>42733</v>
      </c>
      <c r="T186" s="675">
        <v>12366760</v>
      </c>
      <c r="U186" s="674"/>
      <c r="V186" s="675"/>
      <c r="W186" s="675"/>
      <c r="X186" s="675"/>
      <c r="Y186" s="675"/>
      <c r="Z186" s="652">
        <v>0</v>
      </c>
      <c r="AA186" s="652"/>
      <c r="AB186" s="664"/>
      <c r="AC186" s="663"/>
      <c r="AD186" s="650"/>
      <c r="AE186" s="650"/>
      <c r="AF186" s="650"/>
      <c r="AG186" s="650"/>
      <c r="AH186" s="650"/>
      <c r="AI186" s="650"/>
      <c r="AJ186" s="650"/>
      <c r="AK186" s="650"/>
      <c r="AL186" s="650"/>
      <c r="AM186" s="652">
        <f t="shared" si="15"/>
        <v>0</v>
      </c>
      <c r="AN186" s="513">
        <f t="shared" si="16"/>
        <v>12366760</v>
      </c>
    </row>
    <row r="187" spans="1:40" s="191" customFormat="1" ht="15" customHeight="1" x14ac:dyDescent="0.2">
      <c r="A187" s="643"/>
      <c r="B187" s="643"/>
      <c r="C187" s="643"/>
      <c r="D187" s="665"/>
      <c r="E187" s="643"/>
      <c r="F187" s="668" t="s">
        <v>8755</v>
      </c>
      <c r="G187" s="668" t="s">
        <v>9929</v>
      </c>
      <c r="H187" s="669">
        <v>412201008914102</v>
      </c>
      <c r="I187" s="653">
        <f t="shared" si="14"/>
        <v>7</v>
      </c>
      <c r="J187" s="653" t="s">
        <v>12912</v>
      </c>
      <c r="K187" s="670" t="s">
        <v>6477</v>
      </c>
      <c r="L187" s="669" t="s">
        <v>12913</v>
      </c>
      <c r="M187" s="671">
        <v>42109</v>
      </c>
      <c r="N187" s="672">
        <v>5000000</v>
      </c>
      <c r="O187" s="672"/>
      <c r="P187" s="674"/>
      <c r="Q187" s="672"/>
      <c r="R187" s="673" t="s">
        <v>12861</v>
      </c>
      <c r="S187" s="674">
        <v>42733</v>
      </c>
      <c r="T187" s="675">
        <v>2216900</v>
      </c>
      <c r="U187" s="674"/>
      <c r="V187" s="675"/>
      <c r="W187" s="675"/>
      <c r="X187" s="675"/>
      <c r="Y187" s="675"/>
      <c r="Z187" s="652">
        <v>0</v>
      </c>
      <c r="AA187" s="652"/>
      <c r="AB187" s="664"/>
      <c r="AC187" s="663"/>
      <c r="AD187" s="650"/>
      <c r="AE187" s="650"/>
      <c r="AF187" s="650"/>
      <c r="AG187" s="650"/>
      <c r="AH187" s="650"/>
      <c r="AI187" s="650"/>
      <c r="AJ187" s="650"/>
      <c r="AK187" s="650"/>
      <c r="AL187" s="650"/>
      <c r="AM187" s="652">
        <f t="shared" si="15"/>
        <v>0</v>
      </c>
      <c r="AN187" s="513">
        <f t="shared" si="16"/>
        <v>2216900</v>
      </c>
    </row>
    <row r="188" spans="1:40" s="191" customFormat="1" ht="15" customHeight="1" x14ac:dyDescent="0.2">
      <c r="A188" s="643"/>
      <c r="B188" s="643"/>
      <c r="C188" s="643"/>
      <c r="D188" s="665"/>
      <c r="E188" s="643"/>
      <c r="F188" s="668" t="s">
        <v>8755</v>
      </c>
      <c r="G188" s="668" t="s">
        <v>9929</v>
      </c>
      <c r="H188" s="669">
        <v>412201009336103</v>
      </c>
      <c r="I188" s="653">
        <f t="shared" si="14"/>
        <v>8</v>
      </c>
      <c r="J188" s="653" t="s">
        <v>12914</v>
      </c>
      <c r="K188" s="670" t="s">
        <v>6477</v>
      </c>
      <c r="L188" s="669" t="s">
        <v>12907</v>
      </c>
      <c r="M188" s="671">
        <v>42199</v>
      </c>
      <c r="N188" s="672">
        <v>5000000</v>
      </c>
      <c r="O188" s="672"/>
      <c r="P188" s="674"/>
      <c r="Q188" s="672"/>
      <c r="R188" s="673" t="s">
        <v>12861</v>
      </c>
      <c r="S188" s="674">
        <v>42733</v>
      </c>
      <c r="T188" s="675">
        <v>2641608</v>
      </c>
      <c r="U188" s="674"/>
      <c r="V188" s="675"/>
      <c r="W188" s="675"/>
      <c r="X188" s="675"/>
      <c r="Y188" s="675"/>
      <c r="Z188" s="652">
        <v>0</v>
      </c>
      <c r="AA188" s="652"/>
      <c r="AB188" s="664"/>
      <c r="AC188" s="663"/>
      <c r="AD188" s="650"/>
      <c r="AE188" s="650"/>
      <c r="AF188" s="650"/>
      <c r="AG188" s="650"/>
      <c r="AH188" s="650"/>
      <c r="AI188" s="650"/>
      <c r="AJ188" s="650"/>
      <c r="AK188" s="650"/>
      <c r="AL188" s="650"/>
      <c r="AM188" s="652">
        <f t="shared" si="15"/>
        <v>0</v>
      </c>
      <c r="AN188" s="513">
        <f t="shared" si="16"/>
        <v>2641608</v>
      </c>
    </row>
    <row r="189" spans="1:40" s="191" customFormat="1" ht="15" customHeight="1" x14ac:dyDescent="0.2">
      <c r="A189" s="643"/>
      <c r="B189" s="643"/>
      <c r="C189" s="643"/>
      <c r="D189" s="665"/>
      <c r="E189" s="643"/>
      <c r="F189" s="668" t="s">
        <v>8755</v>
      </c>
      <c r="G189" s="668" t="s">
        <v>9929</v>
      </c>
      <c r="H189" s="669">
        <v>412201009337109</v>
      </c>
      <c r="I189" s="653">
        <f t="shared" si="14"/>
        <v>9</v>
      </c>
      <c r="J189" s="653" t="s">
        <v>12915</v>
      </c>
      <c r="K189" s="670" t="s">
        <v>6477</v>
      </c>
      <c r="L189" s="669" t="s">
        <v>12907</v>
      </c>
      <c r="M189" s="671">
        <v>42199</v>
      </c>
      <c r="N189" s="672">
        <v>15000000</v>
      </c>
      <c r="O189" s="672"/>
      <c r="P189" s="674"/>
      <c r="Q189" s="672"/>
      <c r="R189" s="673" t="s">
        <v>12861</v>
      </c>
      <c r="S189" s="674">
        <v>42733</v>
      </c>
      <c r="T189" s="675">
        <v>7086204</v>
      </c>
      <c r="U189" s="674"/>
      <c r="V189" s="675"/>
      <c r="W189" s="675"/>
      <c r="X189" s="675"/>
      <c r="Y189" s="675"/>
      <c r="Z189" s="652">
        <v>0</v>
      </c>
      <c r="AA189" s="652"/>
      <c r="AB189" s="664"/>
      <c r="AC189" s="663"/>
      <c r="AD189" s="650"/>
      <c r="AE189" s="650"/>
      <c r="AF189" s="650"/>
      <c r="AG189" s="650"/>
      <c r="AH189" s="650"/>
      <c r="AI189" s="650"/>
      <c r="AJ189" s="650"/>
      <c r="AK189" s="650"/>
      <c r="AL189" s="650"/>
      <c r="AM189" s="652">
        <f t="shared" si="15"/>
        <v>0</v>
      </c>
      <c r="AN189" s="513">
        <f t="shared" si="16"/>
        <v>7086204</v>
      </c>
    </row>
    <row r="190" spans="1:40" s="191" customFormat="1" ht="15" customHeight="1" x14ac:dyDescent="0.2">
      <c r="A190" s="643"/>
      <c r="B190" s="643"/>
      <c r="C190" s="643"/>
      <c r="D190" s="665"/>
      <c r="E190" s="643"/>
      <c r="F190" s="668" t="s">
        <v>8755</v>
      </c>
      <c r="G190" s="668" t="s">
        <v>9929</v>
      </c>
      <c r="H190" s="669">
        <v>412201008970108</v>
      </c>
      <c r="I190" s="653">
        <f t="shared" si="14"/>
        <v>10</v>
      </c>
      <c r="J190" s="653" t="s">
        <v>12916</v>
      </c>
      <c r="K190" s="670" t="s">
        <v>6477</v>
      </c>
      <c r="L190" s="669" t="s">
        <v>12913</v>
      </c>
      <c r="M190" s="671">
        <v>42109</v>
      </c>
      <c r="N190" s="672">
        <v>10000000</v>
      </c>
      <c r="O190" s="672"/>
      <c r="P190" s="674"/>
      <c r="Q190" s="672"/>
      <c r="R190" s="673" t="s">
        <v>12861</v>
      </c>
      <c r="S190" s="674">
        <v>42733</v>
      </c>
      <c r="T190" s="675">
        <v>4697000</v>
      </c>
      <c r="U190" s="674"/>
      <c r="V190" s="675"/>
      <c r="W190" s="675"/>
      <c r="X190" s="675"/>
      <c r="Y190" s="675"/>
      <c r="Z190" s="652">
        <v>0</v>
      </c>
      <c r="AA190" s="652"/>
      <c r="AB190" s="664"/>
      <c r="AC190" s="663"/>
      <c r="AD190" s="650"/>
      <c r="AE190" s="650"/>
      <c r="AF190" s="650"/>
      <c r="AG190" s="650"/>
      <c r="AH190" s="650"/>
      <c r="AI190" s="650"/>
      <c r="AJ190" s="650"/>
      <c r="AK190" s="650"/>
      <c r="AL190" s="650"/>
      <c r="AM190" s="652">
        <f t="shared" si="15"/>
        <v>0</v>
      </c>
      <c r="AN190" s="513">
        <f t="shared" si="16"/>
        <v>4697000</v>
      </c>
    </row>
    <row r="191" spans="1:40" s="191" customFormat="1" ht="15" customHeight="1" x14ac:dyDescent="0.2">
      <c r="A191" s="643"/>
      <c r="B191" s="643"/>
      <c r="C191" s="643"/>
      <c r="D191" s="665"/>
      <c r="E191" s="643"/>
      <c r="F191" s="668" t="s">
        <v>8755</v>
      </c>
      <c r="G191" s="668" t="s">
        <v>9929</v>
      </c>
      <c r="H191" s="669">
        <v>412201009176105</v>
      </c>
      <c r="I191" s="653">
        <f t="shared" si="14"/>
        <v>11</v>
      </c>
      <c r="J191" s="653" t="s">
        <v>12917</v>
      </c>
      <c r="K191" s="670" t="s">
        <v>6477</v>
      </c>
      <c r="L191" s="669" t="s">
        <v>12918</v>
      </c>
      <c r="M191" s="671">
        <v>42173</v>
      </c>
      <c r="N191" s="672">
        <v>20000000</v>
      </c>
      <c r="O191" s="672"/>
      <c r="P191" s="674"/>
      <c r="Q191" s="672"/>
      <c r="R191" s="673" t="s">
        <v>12861</v>
      </c>
      <c r="S191" s="674">
        <v>42733</v>
      </c>
      <c r="T191" s="675">
        <v>8696149</v>
      </c>
      <c r="U191" s="674"/>
      <c r="V191" s="675"/>
      <c r="W191" s="675"/>
      <c r="X191" s="675"/>
      <c r="Y191" s="675"/>
      <c r="Z191" s="652">
        <v>0</v>
      </c>
      <c r="AA191" s="652"/>
      <c r="AB191" s="664"/>
      <c r="AC191" s="663"/>
      <c r="AD191" s="650"/>
      <c r="AE191" s="650"/>
      <c r="AF191" s="650"/>
      <c r="AG191" s="650"/>
      <c r="AH191" s="650"/>
      <c r="AI191" s="650"/>
      <c r="AJ191" s="650"/>
      <c r="AK191" s="650"/>
      <c r="AL191" s="650"/>
      <c r="AM191" s="652">
        <f t="shared" si="15"/>
        <v>0</v>
      </c>
      <c r="AN191" s="513">
        <f t="shared" si="16"/>
        <v>8696149</v>
      </c>
    </row>
    <row r="192" spans="1:40" s="191" customFormat="1" ht="15" customHeight="1" x14ac:dyDescent="0.2">
      <c r="A192" s="643"/>
      <c r="B192" s="643"/>
      <c r="C192" s="643"/>
      <c r="D192" s="665"/>
      <c r="E192" s="643"/>
      <c r="F192" s="668" t="s">
        <v>8755</v>
      </c>
      <c r="G192" s="668" t="s">
        <v>9929</v>
      </c>
      <c r="H192" s="669">
        <v>412201009211109</v>
      </c>
      <c r="I192" s="653">
        <f t="shared" si="14"/>
        <v>12</v>
      </c>
      <c r="J192" s="653" t="s">
        <v>5506</v>
      </c>
      <c r="K192" s="670" t="s">
        <v>6477</v>
      </c>
      <c r="L192" s="669" t="s">
        <v>12918</v>
      </c>
      <c r="M192" s="671">
        <v>42173</v>
      </c>
      <c r="N192" s="672">
        <v>5000000</v>
      </c>
      <c r="O192" s="672"/>
      <c r="P192" s="674"/>
      <c r="Q192" s="672"/>
      <c r="R192" s="673" t="s">
        <v>12861</v>
      </c>
      <c r="S192" s="674">
        <v>42733</v>
      </c>
      <c r="T192" s="675">
        <v>2123520</v>
      </c>
      <c r="U192" s="674"/>
      <c r="V192" s="675"/>
      <c r="W192" s="675"/>
      <c r="X192" s="675"/>
      <c r="Y192" s="675"/>
      <c r="Z192" s="652">
        <v>0</v>
      </c>
      <c r="AA192" s="652"/>
      <c r="AB192" s="664"/>
      <c r="AC192" s="663"/>
      <c r="AD192" s="650"/>
      <c r="AE192" s="650"/>
      <c r="AF192" s="650"/>
      <c r="AG192" s="650"/>
      <c r="AH192" s="650"/>
      <c r="AI192" s="650"/>
      <c r="AJ192" s="650"/>
      <c r="AK192" s="650"/>
      <c r="AL192" s="650"/>
      <c r="AM192" s="652">
        <f t="shared" si="15"/>
        <v>0</v>
      </c>
      <c r="AN192" s="513">
        <f t="shared" si="16"/>
        <v>2123520</v>
      </c>
    </row>
    <row r="193" spans="1:40" s="191" customFormat="1" ht="15" customHeight="1" x14ac:dyDescent="0.2">
      <c r="A193" s="643"/>
      <c r="B193" s="643"/>
      <c r="C193" s="643"/>
      <c r="D193" s="665"/>
      <c r="E193" s="643"/>
      <c r="F193" s="668" t="s">
        <v>8755</v>
      </c>
      <c r="G193" s="668" t="s">
        <v>9929</v>
      </c>
      <c r="H193" s="669">
        <v>412201009079109</v>
      </c>
      <c r="I193" s="653">
        <f t="shared" si="14"/>
        <v>13</v>
      </c>
      <c r="J193" s="653" t="s">
        <v>12919</v>
      </c>
      <c r="K193" s="670" t="s">
        <v>6477</v>
      </c>
      <c r="L193" s="669" t="s">
        <v>12920</v>
      </c>
      <c r="M193" s="671">
        <v>42136</v>
      </c>
      <c r="N193" s="672">
        <v>5000000</v>
      </c>
      <c r="O193" s="672"/>
      <c r="P193" s="674"/>
      <c r="Q193" s="672"/>
      <c r="R193" s="673" t="s">
        <v>12861</v>
      </c>
      <c r="S193" s="674">
        <v>42733</v>
      </c>
      <c r="T193" s="675">
        <v>1912820</v>
      </c>
      <c r="U193" s="674"/>
      <c r="V193" s="675"/>
      <c r="W193" s="675"/>
      <c r="X193" s="675"/>
      <c r="Y193" s="675"/>
      <c r="Z193" s="652">
        <v>0</v>
      </c>
      <c r="AA193" s="652"/>
      <c r="AB193" s="664"/>
      <c r="AC193" s="663"/>
      <c r="AD193" s="650"/>
      <c r="AE193" s="650"/>
      <c r="AF193" s="650"/>
      <c r="AG193" s="650"/>
      <c r="AH193" s="650"/>
      <c r="AI193" s="650"/>
      <c r="AJ193" s="650"/>
      <c r="AK193" s="650"/>
      <c r="AL193" s="650"/>
      <c r="AM193" s="652">
        <f t="shared" si="15"/>
        <v>0</v>
      </c>
      <c r="AN193" s="513">
        <f t="shared" si="16"/>
        <v>1912820</v>
      </c>
    </row>
    <row r="194" spans="1:40" s="191" customFormat="1" ht="15" customHeight="1" x14ac:dyDescent="0.2">
      <c r="A194" s="643"/>
      <c r="B194" s="643"/>
      <c r="C194" s="643"/>
      <c r="D194" s="665"/>
      <c r="E194" s="643"/>
      <c r="F194" s="668" t="s">
        <v>8755</v>
      </c>
      <c r="G194" s="668" t="s">
        <v>9929</v>
      </c>
      <c r="H194" s="669">
        <v>412201008850104</v>
      </c>
      <c r="I194" s="653">
        <f t="shared" si="14"/>
        <v>14</v>
      </c>
      <c r="J194" s="653" t="s">
        <v>12921</v>
      </c>
      <c r="K194" s="670" t="s">
        <v>6477</v>
      </c>
      <c r="L194" s="669" t="s">
        <v>12913</v>
      </c>
      <c r="M194" s="671">
        <v>42109</v>
      </c>
      <c r="N194" s="672">
        <v>8000000</v>
      </c>
      <c r="O194" s="672"/>
      <c r="P194" s="674"/>
      <c r="Q194" s="672"/>
      <c r="R194" s="673" t="s">
        <v>12861</v>
      </c>
      <c r="S194" s="674">
        <v>42733</v>
      </c>
      <c r="T194" s="675">
        <v>3263610</v>
      </c>
      <c r="U194" s="674"/>
      <c r="V194" s="675"/>
      <c r="W194" s="675"/>
      <c r="X194" s="675"/>
      <c r="Y194" s="675"/>
      <c r="Z194" s="652">
        <v>0</v>
      </c>
      <c r="AA194" s="652"/>
      <c r="AB194" s="664"/>
      <c r="AC194" s="663"/>
      <c r="AD194" s="650"/>
      <c r="AE194" s="650"/>
      <c r="AF194" s="650"/>
      <c r="AG194" s="650"/>
      <c r="AH194" s="650"/>
      <c r="AI194" s="650"/>
      <c r="AJ194" s="650"/>
      <c r="AK194" s="650"/>
      <c r="AL194" s="650"/>
      <c r="AM194" s="652">
        <f t="shared" si="15"/>
        <v>0</v>
      </c>
      <c r="AN194" s="513">
        <f t="shared" si="16"/>
        <v>3263610</v>
      </c>
    </row>
    <row r="195" spans="1:40" s="191" customFormat="1" ht="15" customHeight="1" x14ac:dyDescent="0.2">
      <c r="A195" s="643"/>
      <c r="B195" s="643"/>
      <c r="C195" s="643"/>
      <c r="D195" s="665"/>
      <c r="E195" s="643"/>
      <c r="F195" s="668" t="s">
        <v>8755</v>
      </c>
      <c r="G195" s="668" t="s">
        <v>12381</v>
      </c>
      <c r="H195" s="669">
        <v>367001008445103</v>
      </c>
      <c r="I195" s="653">
        <f t="shared" si="14"/>
        <v>1</v>
      </c>
      <c r="J195" s="653" t="s">
        <v>12922</v>
      </c>
      <c r="K195" s="670" t="s">
        <v>6477</v>
      </c>
      <c r="L195" s="669" t="s">
        <v>12457</v>
      </c>
      <c r="M195" s="671">
        <v>42136</v>
      </c>
      <c r="N195" s="672">
        <v>15000000</v>
      </c>
      <c r="O195" s="672"/>
      <c r="P195" s="674"/>
      <c r="Q195" s="672"/>
      <c r="R195" s="673" t="s">
        <v>12861</v>
      </c>
      <c r="S195" s="674">
        <v>42733</v>
      </c>
      <c r="T195" s="675">
        <v>6553400</v>
      </c>
      <c r="U195" s="674"/>
      <c r="V195" s="675"/>
      <c r="W195" s="675"/>
      <c r="X195" s="675"/>
      <c r="Y195" s="675"/>
      <c r="Z195" s="652">
        <v>0</v>
      </c>
      <c r="AA195" s="652"/>
      <c r="AB195" s="664"/>
      <c r="AC195" s="663"/>
      <c r="AD195" s="650"/>
      <c r="AE195" s="650"/>
      <c r="AF195" s="650"/>
      <c r="AG195" s="650"/>
      <c r="AH195" s="650"/>
      <c r="AI195" s="650"/>
      <c r="AJ195" s="650"/>
      <c r="AK195" s="650"/>
      <c r="AL195" s="650"/>
      <c r="AM195" s="652">
        <f t="shared" si="15"/>
        <v>0</v>
      </c>
      <c r="AN195" s="513">
        <f t="shared" si="16"/>
        <v>6553400</v>
      </c>
    </row>
    <row r="196" spans="1:40" s="191" customFormat="1" ht="15" customHeight="1" x14ac:dyDescent="0.2">
      <c r="A196" s="643"/>
      <c r="B196" s="643"/>
      <c r="C196" s="643"/>
      <c r="D196" s="665"/>
      <c r="E196" s="643"/>
      <c r="F196" s="668" t="s">
        <v>8755</v>
      </c>
      <c r="G196" s="668" t="s">
        <v>12381</v>
      </c>
      <c r="H196" s="669">
        <v>367001008446109</v>
      </c>
      <c r="I196" s="653">
        <f t="shared" si="14"/>
        <v>2</v>
      </c>
      <c r="J196" s="653" t="s">
        <v>12923</v>
      </c>
      <c r="K196" s="670" t="s">
        <v>6477</v>
      </c>
      <c r="L196" s="669" t="s">
        <v>12457</v>
      </c>
      <c r="M196" s="671">
        <v>42136</v>
      </c>
      <c r="N196" s="672">
        <v>12000000</v>
      </c>
      <c r="O196" s="672"/>
      <c r="P196" s="674"/>
      <c r="Q196" s="672"/>
      <c r="R196" s="673" t="s">
        <v>12861</v>
      </c>
      <c r="S196" s="674">
        <v>42733</v>
      </c>
      <c r="T196" s="675">
        <v>5320000</v>
      </c>
      <c r="U196" s="674"/>
      <c r="V196" s="675"/>
      <c r="W196" s="675"/>
      <c r="X196" s="675"/>
      <c r="Y196" s="675"/>
      <c r="Z196" s="652">
        <v>0</v>
      </c>
      <c r="AA196" s="652"/>
      <c r="AB196" s="664"/>
      <c r="AC196" s="663"/>
      <c r="AD196" s="650"/>
      <c r="AE196" s="650"/>
      <c r="AF196" s="650"/>
      <c r="AG196" s="650"/>
      <c r="AH196" s="650"/>
      <c r="AI196" s="650"/>
      <c r="AJ196" s="650"/>
      <c r="AK196" s="650"/>
      <c r="AL196" s="650"/>
      <c r="AM196" s="652">
        <f t="shared" si="15"/>
        <v>0</v>
      </c>
      <c r="AN196" s="513">
        <f t="shared" si="16"/>
        <v>5320000</v>
      </c>
    </row>
    <row r="197" spans="1:40" s="191" customFormat="1" ht="15" customHeight="1" x14ac:dyDescent="0.2">
      <c r="A197" s="643"/>
      <c r="B197" s="643"/>
      <c r="C197" s="643"/>
      <c r="D197" s="665"/>
      <c r="E197" s="643"/>
      <c r="F197" s="668" t="s">
        <v>8755</v>
      </c>
      <c r="G197" s="668" t="s">
        <v>1306</v>
      </c>
      <c r="H197" s="669">
        <v>329101011522104</v>
      </c>
      <c r="I197" s="653">
        <f t="shared" si="14"/>
        <v>1</v>
      </c>
      <c r="J197" s="653" t="s">
        <v>2663</v>
      </c>
      <c r="K197" s="670" t="s">
        <v>6477</v>
      </c>
      <c r="L197" s="669" t="s">
        <v>12924</v>
      </c>
      <c r="M197" s="671">
        <v>42341</v>
      </c>
      <c r="N197" s="672">
        <v>25000000</v>
      </c>
      <c r="O197" s="672"/>
      <c r="P197" s="674"/>
      <c r="Q197" s="672"/>
      <c r="R197" s="673" t="s">
        <v>12861</v>
      </c>
      <c r="S197" s="674">
        <v>42733</v>
      </c>
      <c r="T197" s="675">
        <v>11319804</v>
      </c>
      <c r="U197" s="674"/>
      <c r="V197" s="675"/>
      <c r="W197" s="675"/>
      <c r="X197" s="675"/>
      <c r="Y197" s="675"/>
      <c r="Z197" s="652">
        <v>0</v>
      </c>
      <c r="AA197" s="652"/>
      <c r="AB197" s="664"/>
      <c r="AC197" s="663"/>
      <c r="AD197" s="650"/>
      <c r="AE197" s="650"/>
      <c r="AF197" s="650"/>
      <c r="AG197" s="650"/>
      <c r="AH197" s="650"/>
      <c r="AI197" s="650"/>
      <c r="AJ197" s="650"/>
      <c r="AK197" s="650"/>
      <c r="AL197" s="650"/>
      <c r="AM197" s="652">
        <f t="shared" si="15"/>
        <v>0</v>
      </c>
      <c r="AN197" s="513">
        <f t="shared" si="16"/>
        <v>11319804</v>
      </c>
    </row>
    <row r="198" spans="1:40" s="191" customFormat="1" ht="15" customHeight="1" x14ac:dyDescent="0.2">
      <c r="A198" s="643"/>
      <c r="B198" s="643"/>
      <c r="C198" s="643"/>
      <c r="D198" s="665"/>
      <c r="E198" s="643"/>
      <c r="F198" s="668" t="s">
        <v>8755</v>
      </c>
      <c r="G198" s="668" t="s">
        <v>1306</v>
      </c>
      <c r="H198" s="669">
        <v>329101011166102</v>
      </c>
      <c r="I198" s="653">
        <f t="shared" si="14"/>
        <v>2</v>
      </c>
      <c r="J198" s="653" t="s">
        <v>12925</v>
      </c>
      <c r="K198" s="670" t="s">
        <v>6477</v>
      </c>
      <c r="L198" s="669" t="s">
        <v>12448</v>
      </c>
      <c r="M198" s="671">
        <v>42261</v>
      </c>
      <c r="N198" s="672">
        <v>25000000</v>
      </c>
      <c r="O198" s="672"/>
      <c r="P198" s="674"/>
      <c r="Q198" s="672"/>
      <c r="R198" s="673" t="s">
        <v>12861</v>
      </c>
      <c r="S198" s="674">
        <v>42733</v>
      </c>
      <c r="T198" s="675">
        <v>12788610</v>
      </c>
      <c r="U198" s="674"/>
      <c r="V198" s="675"/>
      <c r="W198" s="675"/>
      <c r="X198" s="675"/>
      <c r="Y198" s="675"/>
      <c r="Z198" s="652">
        <v>0</v>
      </c>
      <c r="AA198" s="652"/>
      <c r="AB198" s="664"/>
      <c r="AC198" s="663"/>
      <c r="AD198" s="650"/>
      <c r="AE198" s="650"/>
      <c r="AF198" s="650"/>
      <c r="AG198" s="650"/>
      <c r="AH198" s="650"/>
      <c r="AI198" s="650"/>
      <c r="AJ198" s="650"/>
      <c r="AK198" s="650"/>
      <c r="AL198" s="650"/>
      <c r="AM198" s="652">
        <f t="shared" si="15"/>
        <v>0</v>
      </c>
      <c r="AN198" s="513">
        <f t="shared" si="16"/>
        <v>12788610</v>
      </c>
    </row>
    <row r="199" spans="1:40" s="191" customFormat="1" ht="15" customHeight="1" x14ac:dyDescent="0.2">
      <c r="A199" s="643"/>
      <c r="B199" s="643"/>
      <c r="C199" s="643"/>
      <c r="D199" s="665"/>
      <c r="E199" s="643"/>
      <c r="F199" s="668" t="s">
        <v>8755</v>
      </c>
      <c r="G199" s="668" t="s">
        <v>1306</v>
      </c>
      <c r="H199" s="669">
        <v>329101010948103</v>
      </c>
      <c r="I199" s="653">
        <f t="shared" si="14"/>
        <v>3</v>
      </c>
      <c r="J199" s="653" t="s">
        <v>508</v>
      </c>
      <c r="K199" s="670" t="s">
        <v>6477</v>
      </c>
      <c r="L199" s="669" t="s">
        <v>12926</v>
      </c>
      <c r="M199" s="671">
        <v>42261</v>
      </c>
      <c r="N199" s="672">
        <v>10000000</v>
      </c>
      <c r="O199" s="672"/>
      <c r="P199" s="674"/>
      <c r="Q199" s="672"/>
      <c r="R199" s="673" t="s">
        <v>12861</v>
      </c>
      <c r="S199" s="674">
        <v>42733</v>
      </c>
      <c r="T199" s="675">
        <v>4493445</v>
      </c>
      <c r="U199" s="674"/>
      <c r="V199" s="675"/>
      <c r="W199" s="675"/>
      <c r="X199" s="675"/>
      <c r="Y199" s="675"/>
      <c r="Z199" s="652">
        <v>0</v>
      </c>
      <c r="AA199" s="652"/>
      <c r="AB199" s="664"/>
      <c r="AC199" s="663"/>
      <c r="AD199" s="650"/>
      <c r="AE199" s="650"/>
      <c r="AF199" s="650"/>
      <c r="AG199" s="650"/>
      <c r="AH199" s="650"/>
      <c r="AI199" s="650"/>
      <c r="AJ199" s="650"/>
      <c r="AK199" s="650"/>
      <c r="AL199" s="650"/>
      <c r="AM199" s="652">
        <f t="shared" si="15"/>
        <v>0</v>
      </c>
      <c r="AN199" s="513">
        <f t="shared" si="16"/>
        <v>4493445</v>
      </c>
    </row>
    <row r="200" spans="1:40" s="191" customFormat="1" ht="15" customHeight="1" x14ac:dyDescent="0.2">
      <c r="A200" s="643"/>
      <c r="B200" s="643"/>
      <c r="C200" s="643"/>
      <c r="D200" s="665"/>
      <c r="E200" s="643"/>
      <c r="F200" s="668" t="s">
        <v>8755</v>
      </c>
      <c r="G200" s="668" t="s">
        <v>1306</v>
      </c>
      <c r="H200" s="669">
        <v>329101011152103</v>
      </c>
      <c r="I200" s="653">
        <f t="shared" si="14"/>
        <v>4</v>
      </c>
      <c r="J200" s="653" t="s">
        <v>12927</v>
      </c>
      <c r="K200" s="670" t="s">
        <v>6477</v>
      </c>
      <c r="L200" s="669" t="s">
        <v>12448</v>
      </c>
      <c r="M200" s="671">
        <v>42261</v>
      </c>
      <c r="N200" s="672">
        <v>5000000</v>
      </c>
      <c r="O200" s="672"/>
      <c r="P200" s="674"/>
      <c r="Q200" s="672"/>
      <c r="R200" s="673" t="s">
        <v>12861</v>
      </c>
      <c r="S200" s="674">
        <v>42733</v>
      </c>
      <c r="T200" s="675">
        <v>1405528</v>
      </c>
      <c r="U200" s="674"/>
      <c r="V200" s="675"/>
      <c r="W200" s="675"/>
      <c r="X200" s="675"/>
      <c r="Y200" s="675"/>
      <c r="Z200" s="652">
        <v>0</v>
      </c>
      <c r="AA200" s="652"/>
      <c r="AB200" s="664"/>
      <c r="AC200" s="663"/>
      <c r="AD200" s="650"/>
      <c r="AE200" s="650"/>
      <c r="AF200" s="650"/>
      <c r="AG200" s="650"/>
      <c r="AH200" s="650"/>
      <c r="AI200" s="650"/>
      <c r="AJ200" s="650"/>
      <c r="AK200" s="650"/>
      <c r="AL200" s="650"/>
      <c r="AM200" s="652">
        <f t="shared" si="15"/>
        <v>0</v>
      </c>
      <c r="AN200" s="513">
        <f t="shared" si="16"/>
        <v>1405528</v>
      </c>
    </row>
    <row r="201" spans="1:40" s="191" customFormat="1" ht="15" customHeight="1" x14ac:dyDescent="0.2">
      <c r="A201" s="643"/>
      <c r="B201" s="643"/>
      <c r="C201" s="643"/>
      <c r="D201" s="665"/>
      <c r="E201" s="643"/>
      <c r="F201" s="668" t="s">
        <v>8755</v>
      </c>
      <c r="G201" s="668" t="s">
        <v>1306</v>
      </c>
      <c r="H201" s="669">
        <v>329101011063100</v>
      </c>
      <c r="I201" s="653">
        <f t="shared" si="14"/>
        <v>5</v>
      </c>
      <c r="J201" s="653" t="s">
        <v>2433</v>
      </c>
      <c r="K201" s="670" t="s">
        <v>6477</v>
      </c>
      <c r="L201" s="669" t="s">
        <v>12928</v>
      </c>
      <c r="M201" s="671">
        <v>42261</v>
      </c>
      <c r="N201" s="672">
        <v>15000000</v>
      </c>
      <c r="O201" s="672"/>
      <c r="P201" s="674"/>
      <c r="Q201" s="672"/>
      <c r="R201" s="673" t="s">
        <v>12861</v>
      </c>
      <c r="S201" s="674">
        <v>42733</v>
      </c>
      <c r="T201" s="675">
        <v>7490808</v>
      </c>
      <c r="U201" s="674"/>
      <c r="V201" s="675"/>
      <c r="W201" s="675"/>
      <c r="X201" s="675"/>
      <c r="Y201" s="675"/>
      <c r="Z201" s="652">
        <v>0</v>
      </c>
      <c r="AA201" s="652"/>
      <c r="AB201" s="664"/>
      <c r="AC201" s="663"/>
      <c r="AD201" s="650"/>
      <c r="AE201" s="650"/>
      <c r="AF201" s="650"/>
      <c r="AG201" s="650"/>
      <c r="AH201" s="650"/>
      <c r="AI201" s="650"/>
      <c r="AJ201" s="650"/>
      <c r="AK201" s="650"/>
      <c r="AL201" s="650"/>
      <c r="AM201" s="652">
        <f t="shared" si="15"/>
        <v>0</v>
      </c>
      <c r="AN201" s="513">
        <f t="shared" si="16"/>
        <v>7490808</v>
      </c>
    </row>
    <row r="202" spans="1:40" s="191" customFormat="1" ht="15" customHeight="1" x14ac:dyDescent="0.2">
      <c r="A202" s="643"/>
      <c r="B202" s="643"/>
      <c r="C202" s="643"/>
      <c r="D202" s="665"/>
      <c r="E202" s="643"/>
      <c r="F202" s="668" t="s">
        <v>8755</v>
      </c>
      <c r="G202" s="668" t="s">
        <v>6567</v>
      </c>
      <c r="H202" s="669">
        <v>411501009547101</v>
      </c>
      <c r="I202" s="653">
        <f t="shared" si="14"/>
        <v>1</v>
      </c>
      <c r="J202" s="653" t="s">
        <v>12929</v>
      </c>
      <c r="K202" s="670" t="s">
        <v>6477</v>
      </c>
      <c r="L202" s="669" t="s">
        <v>12869</v>
      </c>
      <c r="M202" s="671">
        <v>42242</v>
      </c>
      <c r="N202" s="672">
        <v>8000000</v>
      </c>
      <c r="O202" s="672"/>
      <c r="P202" s="674"/>
      <c r="Q202" s="672"/>
      <c r="R202" s="673" t="s">
        <v>12861</v>
      </c>
      <c r="S202" s="674">
        <v>42733</v>
      </c>
      <c r="T202" s="675">
        <v>1907169</v>
      </c>
      <c r="U202" s="674"/>
      <c r="V202" s="675"/>
      <c r="W202" s="675"/>
      <c r="X202" s="675"/>
      <c r="Y202" s="675"/>
      <c r="Z202" s="652">
        <v>0</v>
      </c>
      <c r="AA202" s="652"/>
      <c r="AB202" s="664"/>
      <c r="AC202" s="663"/>
      <c r="AD202" s="650"/>
      <c r="AE202" s="650"/>
      <c r="AF202" s="650"/>
      <c r="AG202" s="650"/>
      <c r="AH202" s="650"/>
      <c r="AI202" s="650"/>
      <c r="AJ202" s="650"/>
      <c r="AK202" s="650"/>
      <c r="AL202" s="650"/>
      <c r="AM202" s="652">
        <f t="shared" si="15"/>
        <v>0</v>
      </c>
      <c r="AN202" s="513">
        <f t="shared" si="16"/>
        <v>1907169</v>
      </c>
    </row>
    <row r="203" spans="1:40" s="191" customFormat="1" ht="15" customHeight="1" x14ac:dyDescent="0.2">
      <c r="A203" s="643"/>
      <c r="B203" s="643"/>
      <c r="C203" s="643"/>
      <c r="D203" s="665"/>
      <c r="E203" s="643"/>
      <c r="F203" s="668" t="s">
        <v>8755</v>
      </c>
      <c r="G203" s="668" t="s">
        <v>6567</v>
      </c>
      <c r="H203" s="669">
        <v>411501009838104</v>
      </c>
      <c r="I203" s="653">
        <f t="shared" ref="I203:I266" si="17">IF(G202=G203,I202+1,1)</f>
        <v>2</v>
      </c>
      <c r="J203" s="653" t="s">
        <v>3722</v>
      </c>
      <c r="K203" s="670" t="s">
        <v>6477</v>
      </c>
      <c r="L203" s="669" t="s">
        <v>12930</v>
      </c>
      <c r="M203" s="671">
        <v>42242</v>
      </c>
      <c r="N203" s="672">
        <v>6000000</v>
      </c>
      <c r="O203" s="672"/>
      <c r="P203" s="674"/>
      <c r="Q203" s="672"/>
      <c r="R203" s="673" t="s">
        <v>12861</v>
      </c>
      <c r="S203" s="674">
        <v>42733</v>
      </c>
      <c r="T203" s="675">
        <v>1825710</v>
      </c>
      <c r="U203" s="674"/>
      <c r="V203" s="675"/>
      <c r="W203" s="675"/>
      <c r="X203" s="675"/>
      <c r="Y203" s="675"/>
      <c r="Z203" s="652">
        <v>0</v>
      </c>
      <c r="AA203" s="652"/>
      <c r="AB203" s="664"/>
      <c r="AC203" s="663"/>
      <c r="AD203" s="650"/>
      <c r="AE203" s="650"/>
      <c r="AF203" s="650"/>
      <c r="AG203" s="650"/>
      <c r="AH203" s="650"/>
      <c r="AI203" s="650"/>
      <c r="AJ203" s="650"/>
      <c r="AK203" s="650"/>
      <c r="AL203" s="650"/>
      <c r="AM203" s="652">
        <f t="shared" si="15"/>
        <v>0</v>
      </c>
      <c r="AN203" s="513">
        <f t="shared" si="16"/>
        <v>1825710</v>
      </c>
    </row>
    <row r="204" spans="1:40" s="191" customFormat="1" ht="15" customHeight="1" x14ac:dyDescent="0.2">
      <c r="A204" s="643"/>
      <c r="B204" s="643"/>
      <c r="C204" s="643"/>
      <c r="D204" s="665"/>
      <c r="E204" s="643"/>
      <c r="F204" s="668" t="s">
        <v>8755</v>
      </c>
      <c r="G204" s="668" t="s">
        <v>6567</v>
      </c>
      <c r="H204" s="669">
        <v>411501009491106</v>
      </c>
      <c r="I204" s="653">
        <f t="shared" si="17"/>
        <v>3</v>
      </c>
      <c r="J204" s="653" t="s">
        <v>12931</v>
      </c>
      <c r="K204" s="670" t="s">
        <v>6477</v>
      </c>
      <c r="L204" s="669" t="s">
        <v>12444</v>
      </c>
      <c r="M204" s="671">
        <v>42242</v>
      </c>
      <c r="N204" s="672">
        <v>17000000</v>
      </c>
      <c r="O204" s="672"/>
      <c r="P204" s="674"/>
      <c r="Q204" s="672"/>
      <c r="R204" s="673" t="s">
        <v>12861</v>
      </c>
      <c r="S204" s="674">
        <v>42733</v>
      </c>
      <c r="T204" s="675">
        <v>3900960</v>
      </c>
      <c r="U204" s="674"/>
      <c r="V204" s="675"/>
      <c r="W204" s="675"/>
      <c r="X204" s="675"/>
      <c r="Y204" s="675"/>
      <c r="Z204" s="652">
        <v>0</v>
      </c>
      <c r="AA204" s="652"/>
      <c r="AB204" s="664"/>
      <c r="AC204" s="663"/>
      <c r="AD204" s="650"/>
      <c r="AE204" s="650"/>
      <c r="AF204" s="650"/>
      <c r="AG204" s="650"/>
      <c r="AH204" s="650"/>
      <c r="AI204" s="650"/>
      <c r="AJ204" s="650"/>
      <c r="AK204" s="650"/>
      <c r="AL204" s="650"/>
      <c r="AM204" s="652">
        <f t="shared" si="15"/>
        <v>0</v>
      </c>
      <c r="AN204" s="513">
        <f t="shared" si="16"/>
        <v>3900960</v>
      </c>
    </row>
    <row r="205" spans="1:40" s="191" customFormat="1" ht="15" customHeight="1" x14ac:dyDescent="0.2">
      <c r="A205" s="643"/>
      <c r="B205" s="643"/>
      <c r="C205" s="643"/>
      <c r="D205" s="665"/>
      <c r="E205" s="643"/>
      <c r="F205" s="668" t="s">
        <v>8755</v>
      </c>
      <c r="G205" s="668" t="s">
        <v>6567</v>
      </c>
      <c r="H205" s="669">
        <v>411501009453108</v>
      </c>
      <c r="I205" s="653">
        <f t="shared" si="17"/>
        <v>4</v>
      </c>
      <c r="J205" s="653" t="s">
        <v>1028</v>
      </c>
      <c r="K205" s="670" t="s">
        <v>6477</v>
      </c>
      <c r="L205" s="669" t="s">
        <v>12444</v>
      </c>
      <c r="M205" s="671">
        <v>42242</v>
      </c>
      <c r="N205" s="672">
        <v>12000000</v>
      </c>
      <c r="O205" s="672"/>
      <c r="P205" s="674"/>
      <c r="Q205" s="672"/>
      <c r="R205" s="673" t="s">
        <v>12861</v>
      </c>
      <c r="S205" s="674">
        <v>42733</v>
      </c>
      <c r="T205" s="675">
        <v>2373692</v>
      </c>
      <c r="U205" s="674"/>
      <c r="V205" s="675"/>
      <c r="W205" s="675"/>
      <c r="X205" s="675"/>
      <c r="Y205" s="675"/>
      <c r="Z205" s="652">
        <v>0</v>
      </c>
      <c r="AA205" s="652"/>
      <c r="AB205" s="664"/>
      <c r="AC205" s="663"/>
      <c r="AD205" s="650"/>
      <c r="AE205" s="650"/>
      <c r="AF205" s="650"/>
      <c r="AG205" s="650"/>
      <c r="AH205" s="650"/>
      <c r="AI205" s="650"/>
      <c r="AJ205" s="650"/>
      <c r="AK205" s="650"/>
      <c r="AL205" s="650"/>
      <c r="AM205" s="652">
        <f t="shared" si="15"/>
        <v>0</v>
      </c>
      <c r="AN205" s="513">
        <f t="shared" si="16"/>
        <v>2373692</v>
      </c>
    </row>
    <row r="206" spans="1:40" s="191" customFormat="1" ht="15" customHeight="1" x14ac:dyDescent="0.2">
      <c r="A206" s="643"/>
      <c r="B206" s="643"/>
      <c r="C206" s="643"/>
      <c r="D206" s="665"/>
      <c r="E206" s="643"/>
      <c r="F206" s="668" t="s">
        <v>8755</v>
      </c>
      <c r="G206" s="668" t="s">
        <v>9928</v>
      </c>
      <c r="H206" s="669">
        <v>328801009083101</v>
      </c>
      <c r="I206" s="653">
        <f t="shared" si="17"/>
        <v>1</v>
      </c>
      <c r="J206" s="653" t="s">
        <v>12932</v>
      </c>
      <c r="K206" s="670" t="s">
        <v>6477</v>
      </c>
      <c r="L206" s="669" t="s">
        <v>12461</v>
      </c>
      <c r="M206" s="671">
        <v>42109</v>
      </c>
      <c r="N206" s="672">
        <v>8000000</v>
      </c>
      <c r="O206" s="672"/>
      <c r="P206" s="674"/>
      <c r="Q206" s="672"/>
      <c r="R206" s="673" t="s">
        <v>12861</v>
      </c>
      <c r="S206" s="674">
        <v>42733</v>
      </c>
      <c r="T206" s="675">
        <v>1984943</v>
      </c>
      <c r="U206" s="674"/>
      <c r="V206" s="675"/>
      <c r="W206" s="675"/>
      <c r="X206" s="675"/>
      <c r="Y206" s="675"/>
      <c r="Z206" s="652">
        <v>0</v>
      </c>
      <c r="AA206" s="652"/>
      <c r="AB206" s="664"/>
      <c r="AC206" s="663"/>
      <c r="AD206" s="650"/>
      <c r="AE206" s="650"/>
      <c r="AF206" s="650"/>
      <c r="AG206" s="650"/>
      <c r="AH206" s="650"/>
      <c r="AI206" s="650"/>
      <c r="AJ206" s="650"/>
      <c r="AK206" s="650"/>
      <c r="AL206" s="650"/>
      <c r="AM206" s="652">
        <f t="shared" si="15"/>
        <v>0</v>
      </c>
      <c r="AN206" s="513">
        <f t="shared" si="16"/>
        <v>1984943</v>
      </c>
    </row>
    <row r="207" spans="1:40" s="191" customFormat="1" ht="15" customHeight="1" x14ac:dyDescent="0.2">
      <c r="A207" s="643"/>
      <c r="B207" s="643"/>
      <c r="C207" s="643"/>
      <c r="D207" s="665"/>
      <c r="E207" s="643"/>
      <c r="F207" s="668" t="s">
        <v>8755</v>
      </c>
      <c r="G207" s="668" t="s">
        <v>9928</v>
      </c>
      <c r="H207" s="669">
        <v>328801009188105</v>
      </c>
      <c r="I207" s="653">
        <f t="shared" si="17"/>
        <v>2</v>
      </c>
      <c r="J207" s="653" t="s">
        <v>12933</v>
      </c>
      <c r="K207" s="670" t="s">
        <v>6477</v>
      </c>
      <c r="L207" s="669" t="s">
        <v>12460</v>
      </c>
      <c r="M207" s="671">
        <v>42475</v>
      </c>
      <c r="N207" s="672">
        <v>6000000</v>
      </c>
      <c r="O207" s="672"/>
      <c r="P207" s="674"/>
      <c r="Q207" s="672"/>
      <c r="R207" s="673" t="s">
        <v>12861</v>
      </c>
      <c r="S207" s="674">
        <v>42733</v>
      </c>
      <c r="T207" s="675">
        <v>2485000</v>
      </c>
      <c r="U207" s="674"/>
      <c r="V207" s="675"/>
      <c r="W207" s="675"/>
      <c r="X207" s="675"/>
      <c r="Y207" s="675"/>
      <c r="Z207" s="652">
        <v>0</v>
      </c>
      <c r="AA207" s="652"/>
      <c r="AB207" s="664"/>
      <c r="AC207" s="663"/>
      <c r="AD207" s="650"/>
      <c r="AE207" s="650"/>
      <c r="AF207" s="650"/>
      <c r="AG207" s="650"/>
      <c r="AH207" s="650"/>
      <c r="AI207" s="650"/>
      <c r="AJ207" s="650"/>
      <c r="AK207" s="650"/>
      <c r="AL207" s="650"/>
      <c r="AM207" s="652">
        <f t="shared" si="15"/>
        <v>0</v>
      </c>
      <c r="AN207" s="513">
        <f t="shared" si="16"/>
        <v>2485000</v>
      </c>
    </row>
    <row r="208" spans="1:40" s="191" customFormat="1" ht="15" customHeight="1" x14ac:dyDescent="0.2">
      <c r="A208" s="643"/>
      <c r="B208" s="643"/>
      <c r="C208" s="643"/>
      <c r="D208" s="665"/>
      <c r="E208" s="643"/>
      <c r="F208" s="668" t="s">
        <v>8755</v>
      </c>
      <c r="G208" s="668" t="s">
        <v>9928</v>
      </c>
      <c r="H208" s="669">
        <v>328801009312102</v>
      </c>
      <c r="I208" s="653">
        <f t="shared" si="17"/>
        <v>3</v>
      </c>
      <c r="J208" s="653" t="s">
        <v>12934</v>
      </c>
      <c r="K208" s="670" t="s">
        <v>6477</v>
      </c>
      <c r="L208" s="669" t="s">
        <v>12459</v>
      </c>
      <c r="M208" s="671">
        <v>42136</v>
      </c>
      <c r="N208" s="672">
        <v>5000000</v>
      </c>
      <c r="O208" s="672"/>
      <c r="P208" s="674"/>
      <c r="Q208" s="672"/>
      <c r="R208" s="673" t="s">
        <v>12861</v>
      </c>
      <c r="S208" s="674">
        <v>42733</v>
      </c>
      <c r="T208" s="675">
        <v>670040</v>
      </c>
      <c r="U208" s="674"/>
      <c r="V208" s="675"/>
      <c r="W208" s="675"/>
      <c r="X208" s="675"/>
      <c r="Y208" s="675"/>
      <c r="Z208" s="652">
        <v>0</v>
      </c>
      <c r="AA208" s="652"/>
      <c r="AB208" s="664"/>
      <c r="AC208" s="663"/>
      <c r="AD208" s="650"/>
      <c r="AE208" s="650"/>
      <c r="AF208" s="650"/>
      <c r="AG208" s="650"/>
      <c r="AH208" s="650"/>
      <c r="AI208" s="650"/>
      <c r="AJ208" s="650"/>
      <c r="AK208" s="650"/>
      <c r="AL208" s="650"/>
      <c r="AM208" s="652">
        <f t="shared" si="15"/>
        <v>0</v>
      </c>
      <c r="AN208" s="513">
        <f t="shared" si="16"/>
        <v>670040</v>
      </c>
    </row>
    <row r="209" spans="1:40" s="191" customFormat="1" ht="15" customHeight="1" x14ac:dyDescent="0.2">
      <c r="A209" s="643"/>
      <c r="B209" s="643"/>
      <c r="C209" s="643"/>
      <c r="D209" s="665"/>
      <c r="E209" s="643"/>
      <c r="F209" s="668" t="s">
        <v>8755</v>
      </c>
      <c r="G209" s="668" t="s">
        <v>9928</v>
      </c>
      <c r="H209" s="669">
        <v>328801009824109</v>
      </c>
      <c r="I209" s="653">
        <f t="shared" si="17"/>
        <v>4</v>
      </c>
      <c r="J209" s="653" t="s">
        <v>12935</v>
      </c>
      <c r="K209" s="670" t="s">
        <v>6477</v>
      </c>
      <c r="L209" s="669" t="s">
        <v>12936</v>
      </c>
      <c r="M209" s="671">
        <v>42341</v>
      </c>
      <c r="N209" s="672">
        <v>13000000</v>
      </c>
      <c r="O209" s="672"/>
      <c r="P209" s="674"/>
      <c r="Q209" s="672"/>
      <c r="R209" s="673" t="s">
        <v>12861</v>
      </c>
      <c r="S209" s="674">
        <v>42733</v>
      </c>
      <c r="T209" s="675">
        <v>6500808</v>
      </c>
      <c r="U209" s="674"/>
      <c r="V209" s="675"/>
      <c r="W209" s="675"/>
      <c r="X209" s="675"/>
      <c r="Y209" s="675"/>
      <c r="Z209" s="652">
        <v>0</v>
      </c>
      <c r="AA209" s="652"/>
      <c r="AB209" s="664"/>
      <c r="AC209" s="663"/>
      <c r="AD209" s="650"/>
      <c r="AE209" s="650"/>
      <c r="AF209" s="650"/>
      <c r="AG209" s="650"/>
      <c r="AH209" s="650"/>
      <c r="AI209" s="650"/>
      <c r="AJ209" s="650"/>
      <c r="AK209" s="650"/>
      <c r="AL209" s="650"/>
      <c r="AM209" s="652">
        <f t="shared" si="15"/>
        <v>0</v>
      </c>
      <c r="AN209" s="513">
        <f t="shared" si="16"/>
        <v>6500808</v>
      </c>
    </row>
    <row r="210" spans="1:40" s="191" customFormat="1" ht="15" customHeight="1" x14ac:dyDescent="0.2">
      <c r="A210" s="643"/>
      <c r="B210" s="643"/>
      <c r="C210" s="643"/>
      <c r="D210" s="665"/>
      <c r="E210" s="643"/>
      <c r="F210" s="668" t="s">
        <v>8755</v>
      </c>
      <c r="G210" s="668" t="s">
        <v>9928</v>
      </c>
      <c r="H210" s="669">
        <v>328801009230106</v>
      </c>
      <c r="I210" s="653">
        <f t="shared" si="17"/>
        <v>5</v>
      </c>
      <c r="J210" s="653" t="s">
        <v>12937</v>
      </c>
      <c r="K210" s="670" t="s">
        <v>6477</v>
      </c>
      <c r="L210" s="669" t="s">
        <v>12460</v>
      </c>
      <c r="M210" s="671">
        <v>42109</v>
      </c>
      <c r="N210" s="672">
        <v>20000000</v>
      </c>
      <c r="O210" s="672"/>
      <c r="P210" s="674"/>
      <c r="Q210" s="672"/>
      <c r="R210" s="673" t="s">
        <v>12861</v>
      </c>
      <c r="S210" s="674">
        <v>42733</v>
      </c>
      <c r="T210" s="675">
        <v>8097173</v>
      </c>
      <c r="U210" s="674"/>
      <c r="V210" s="675"/>
      <c r="W210" s="675"/>
      <c r="X210" s="675"/>
      <c r="Y210" s="675"/>
      <c r="Z210" s="652">
        <v>0</v>
      </c>
      <c r="AA210" s="652"/>
      <c r="AB210" s="664"/>
      <c r="AC210" s="663"/>
      <c r="AD210" s="650"/>
      <c r="AE210" s="650"/>
      <c r="AF210" s="650"/>
      <c r="AG210" s="650"/>
      <c r="AH210" s="650"/>
      <c r="AI210" s="650"/>
      <c r="AJ210" s="650"/>
      <c r="AK210" s="650"/>
      <c r="AL210" s="650"/>
      <c r="AM210" s="652">
        <f t="shared" si="15"/>
        <v>0</v>
      </c>
      <c r="AN210" s="513">
        <f t="shared" si="16"/>
        <v>8097173</v>
      </c>
    </row>
    <row r="211" spans="1:40" s="191" customFormat="1" ht="15" customHeight="1" x14ac:dyDescent="0.2">
      <c r="A211" s="643"/>
      <c r="B211" s="643"/>
      <c r="C211" s="643"/>
      <c r="D211" s="665"/>
      <c r="E211" s="643"/>
      <c r="F211" s="668" t="s">
        <v>8755</v>
      </c>
      <c r="G211" s="668" t="s">
        <v>9928</v>
      </c>
      <c r="H211" s="669">
        <v>328801009255106</v>
      </c>
      <c r="I211" s="653">
        <f t="shared" si="17"/>
        <v>6</v>
      </c>
      <c r="J211" s="653" t="s">
        <v>12938</v>
      </c>
      <c r="K211" s="670" t="s">
        <v>6477</v>
      </c>
      <c r="L211" s="669" t="s">
        <v>12459</v>
      </c>
      <c r="M211" s="671">
        <v>42136</v>
      </c>
      <c r="N211" s="672">
        <v>10000000</v>
      </c>
      <c r="O211" s="672"/>
      <c r="P211" s="674"/>
      <c r="Q211" s="672"/>
      <c r="R211" s="673" t="s">
        <v>12861</v>
      </c>
      <c r="S211" s="674">
        <v>42733</v>
      </c>
      <c r="T211" s="675">
        <v>4433100</v>
      </c>
      <c r="U211" s="674"/>
      <c r="V211" s="675"/>
      <c r="W211" s="675"/>
      <c r="X211" s="675"/>
      <c r="Y211" s="675"/>
      <c r="Z211" s="652">
        <v>0</v>
      </c>
      <c r="AA211" s="652"/>
      <c r="AB211" s="664"/>
      <c r="AC211" s="663"/>
      <c r="AD211" s="650"/>
      <c r="AE211" s="650"/>
      <c r="AF211" s="650"/>
      <c r="AG211" s="650"/>
      <c r="AH211" s="650"/>
      <c r="AI211" s="650"/>
      <c r="AJ211" s="650"/>
      <c r="AK211" s="650"/>
      <c r="AL211" s="650"/>
      <c r="AM211" s="652">
        <f t="shared" si="15"/>
        <v>0</v>
      </c>
      <c r="AN211" s="513">
        <f t="shared" si="16"/>
        <v>4433100</v>
      </c>
    </row>
    <row r="212" spans="1:40" s="191" customFormat="1" ht="15" customHeight="1" x14ac:dyDescent="0.2">
      <c r="A212" s="643"/>
      <c r="B212" s="643"/>
      <c r="C212" s="643"/>
      <c r="D212" s="665"/>
      <c r="E212" s="643"/>
      <c r="F212" s="668" t="s">
        <v>8755</v>
      </c>
      <c r="G212" s="668" t="s">
        <v>9928</v>
      </c>
      <c r="H212" s="669">
        <v>328801009515108</v>
      </c>
      <c r="I212" s="653">
        <f t="shared" si="17"/>
        <v>7</v>
      </c>
      <c r="J212" s="653" t="s">
        <v>12939</v>
      </c>
      <c r="K212" s="670" t="s">
        <v>6477</v>
      </c>
      <c r="L212" s="669" t="s">
        <v>12458</v>
      </c>
      <c r="M212" s="671">
        <v>42242</v>
      </c>
      <c r="N212" s="672">
        <v>20000000</v>
      </c>
      <c r="O212" s="672"/>
      <c r="P212" s="674"/>
      <c r="Q212" s="672"/>
      <c r="R212" s="673" t="s">
        <v>12861</v>
      </c>
      <c r="S212" s="674">
        <v>42733</v>
      </c>
      <c r="T212" s="675">
        <v>7995616</v>
      </c>
      <c r="U212" s="674"/>
      <c r="V212" s="675"/>
      <c r="W212" s="675"/>
      <c r="X212" s="675"/>
      <c r="Y212" s="675"/>
      <c r="Z212" s="652">
        <v>0</v>
      </c>
      <c r="AA212" s="652"/>
      <c r="AB212" s="664"/>
      <c r="AC212" s="663"/>
      <c r="AD212" s="650"/>
      <c r="AE212" s="650"/>
      <c r="AF212" s="650"/>
      <c r="AG212" s="650"/>
      <c r="AH212" s="650"/>
      <c r="AI212" s="650"/>
      <c r="AJ212" s="650"/>
      <c r="AK212" s="650"/>
      <c r="AL212" s="650"/>
      <c r="AM212" s="652">
        <f t="shared" si="15"/>
        <v>0</v>
      </c>
      <c r="AN212" s="513">
        <f t="shared" si="16"/>
        <v>7995616</v>
      </c>
    </row>
    <row r="213" spans="1:40" s="191" customFormat="1" ht="15" customHeight="1" x14ac:dyDescent="0.2">
      <c r="A213" s="643"/>
      <c r="B213" s="643"/>
      <c r="C213" s="643"/>
      <c r="D213" s="665"/>
      <c r="E213" s="643"/>
      <c r="F213" s="668" t="s">
        <v>8755</v>
      </c>
      <c r="G213" s="668" t="s">
        <v>9928</v>
      </c>
      <c r="H213" s="669">
        <v>328801009522105</v>
      </c>
      <c r="I213" s="653">
        <f t="shared" si="17"/>
        <v>8</v>
      </c>
      <c r="J213" s="653" t="s">
        <v>12940</v>
      </c>
      <c r="K213" s="670" t="s">
        <v>6477</v>
      </c>
      <c r="L213" s="669" t="s">
        <v>12458</v>
      </c>
      <c r="M213" s="671">
        <v>42242</v>
      </c>
      <c r="N213" s="672">
        <v>10000000</v>
      </c>
      <c r="O213" s="672"/>
      <c r="P213" s="674"/>
      <c r="Q213" s="672"/>
      <c r="R213" s="673" t="s">
        <v>12861</v>
      </c>
      <c r="S213" s="674">
        <v>42733</v>
      </c>
      <c r="T213" s="675">
        <v>5016480</v>
      </c>
      <c r="U213" s="674"/>
      <c r="V213" s="675"/>
      <c r="W213" s="675"/>
      <c r="X213" s="675"/>
      <c r="Y213" s="675"/>
      <c r="Z213" s="652">
        <v>0</v>
      </c>
      <c r="AA213" s="652"/>
      <c r="AB213" s="664"/>
      <c r="AC213" s="663"/>
      <c r="AD213" s="650"/>
      <c r="AE213" s="650"/>
      <c r="AF213" s="650"/>
      <c r="AG213" s="650"/>
      <c r="AH213" s="650"/>
      <c r="AI213" s="650"/>
      <c r="AJ213" s="650"/>
      <c r="AK213" s="650"/>
      <c r="AL213" s="650"/>
      <c r="AM213" s="652">
        <f t="shared" si="15"/>
        <v>0</v>
      </c>
      <c r="AN213" s="513">
        <f t="shared" si="16"/>
        <v>5016480</v>
      </c>
    </row>
    <row r="214" spans="1:40" s="191" customFormat="1" ht="15" customHeight="1" x14ac:dyDescent="0.2">
      <c r="A214" s="643"/>
      <c r="B214" s="643"/>
      <c r="C214" s="643"/>
      <c r="D214" s="665"/>
      <c r="E214" s="643"/>
      <c r="F214" s="668" t="s">
        <v>8755</v>
      </c>
      <c r="G214" s="668" t="s">
        <v>6548</v>
      </c>
      <c r="H214" s="669">
        <v>326701013340105</v>
      </c>
      <c r="I214" s="653">
        <f t="shared" si="17"/>
        <v>1</v>
      </c>
      <c r="J214" s="653" t="s">
        <v>12941</v>
      </c>
      <c r="K214" s="670" t="s">
        <v>6477</v>
      </c>
      <c r="L214" s="669" t="s">
        <v>12879</v>
      </c>
      <c r="M214" s="671">
        <v>42242</v>
      </c>
      <c r="N214" s="672">
        <v>10000000</v>
      </c>
      <c r="O214" s="672"/>
      <c r="P214" s="674"/>
      <c r="Q214" s="672"/>
      <c r="R214" s="673" t="s">
        <v>12861</v>
      </c>
      <c r="S214" s="674">
        <v>42733</v>
      </c>
      <c r="T214" s="675">
        <v>4885930</v>
      </c>
      <c r="U214" s="674"/>
      <c r="V214" s="675"/>
      <c r="W214" s="675"/>
      <c r="X214" s="675"/>
      <c r="Y214" s="675"/>
      <c r="Z214" s="652">
        <v>0</v>
      </c>
      <c r="AA214" s="652"/>
      <c r="AB214" s="664"/>
      <c r="AC214" s="663"/>
      <c r="AD214" s="650"/>
      <c r="AE214" s="650"/>
      <c r="AF214" s="650"/>
      <c r="AG214" s="650"/>
      <c r="AH214" s="650"/>
      <c r="AI214" s="650"/>
      <c r="AJ214" s="650"/>
      <c r="AK214" s="650"/>
      <c r="AL214" s="650"/>
      <c r="AM214" s="652">
        <f t="shared" si="15"/>
        <v>0</v>
      </c>
      <c r="AN214" s="513">
        <f t="shared" si="16"/>
        <v>4885930</v>
      </c>
    </row>
    <row r="215" spans="1:40" s="191" customFormat="1" ht="15" customHeight="1" x14ac:dyDescent="0.2">
      <c r="A215" s="643"/>
      <c r="B215" s="643"/>
      <c r="C215" s="643"/>
      <c r="D215" s="665"/>
      <c r="E215" s="643"/>
      <c r="F215" s="668" t="s">
        <v>8755</v>
      </c>
      <c r="G215" s="668" t="s">
        <v>6548</v>
      </c>
      <c r="H215" s="669">
        <v>326701013161103</v>
      </c>
      <c r="I215" s="653">
        <f t="shared" si="17"/>
        <v>2</v>
      </c>
      <c r="J215" s="653" t="s">
        <v>12942</v>
      </c>
      <c r="K215" s="670" t="s">
        <v>6477</v>
      </c>
      <c r="L215" s="669" t="s">
        <v>12875</v>
      </c>
      <c r="M215" s="671">
        <v>42242</v>
      </c>
      <c r="N215" s="672">
        <v>10000000</v>
      </c>
      <c r="O215" s="672"/>
      <c r="P215" s="674"/>
      <c r="Q215" s="672"/>
      <c r="R215" s="673" t="s">
        <v>12861</v>
      </c>
      <c r="S215" s="674">
        <v>42733</v>
      </c>
      <c r="T215" s="675">
        <v>5016480</v>
      </c>
      <c r="U215" s="674"/>
      <c r="V215" s="675"/>
      <c r="W215" s="675"/>
      <c r="X215" s="675"/>
      <c r="Y215" s="675"/>
      <c r="Z215" s="652">
        <v>0</v>
      </c>
      <c r="AA215" s="652"/>
      <c r="AB215" s="664"/>
      <c r="AC215" s="663"/>
      <c r="AD215" s="650"/>
      <c r="AE215" s="650"/>
      <c r="AF215" s="650"/>
      <c r="AG215" s="650"/>
      <c r="AH215" s="650"/>
      <c r="AI215" s="650"/>
      <c r="AJ215" s="650"/>
      <c r="AK215" s="650"/>
      <c r="AL215" s="650"/>
      <c r="AM215" s="652">
        <f t="shared" si="15"/>
        <v>0</v>
      </c>
      <c r="AN215" s="513">
        <f t="shared" si="16"/>
        <v>5016480</v>
      </c>
    </row>
    <row r="216" spans="1:40" s="191" customFormat="1" ht="15" customHeight="1" x14ac:dyDescent="0.2">
      <c r="A216" s="643"/>
      <c r="B216" s="643"/>
      <c r="C216" s="643"/>
      <c r="D216" s="665"/>
      <c r="E216" s="643"/>
      <c r="F216" s="668" t="s">
        <v>8755</v>
      </c>
      <c r="G216" s="668" t="s">
        <v>6548</v>
      </c>
      <c r="H216" s="669">
        <v>326701012975101</v>
      </c>
      <c r="I216" s="653">
        <f t="shared" si="17"/>
        <v>3</v>
      </c>
      <c r="J216" s="653" t="s">
        <v>12943</v>
      </c>
      <c r="K216" s="670" t="s">
        <v>6477</v>
      </c>
      <c r="L216" s="669" t="s">
        <v>12944</v>
      </c>
      <c r="M216" s="671">
        <v>42136</v>
      </c>
      <c r="N216" s="672">
        <v>25000000</v>
      </c>
      <c r="O216" s="672"/>
      <c r="P216" s="674"/>
      <c r="Q216" s="672"/>
      <c r="R216" s="673" t="s">
        <v>12861</v>
      </c>
      <c r="S216" s="674">
        <v>42733</v>
      </c>
      <c r="T216" s="675">
        <v>8279021</v>
      </c>
      <c r="U216" s="674"/>
      <c r="V216" s="675"/>
      <c r="W216" s="675"/>
      <c r="X216" s="675"/>
      <c r="Y216" s="675"/>
      <c r="Z216" s="652">
        <v>0</v>
      </c>
      <c r="AA216" s="652"/>
      <c r="AB216" s="664"/>
      <c r="AC216" s="663"/>
      <c r="AD216" s="650"/>
      <c r="AE216" s="650"/>
      <c r="AF216" s="650"/>
      <c r="AG216" s="650"/>
      <c r="AH216" s="650"/>
      <c r="AI216" s="650"/>
      <c r="AJ216" s="650"/>
      <c r="AK216" s="650"/>
      <c r="AL216" s="650"/>
      <c r="AM216" s="652">
        <f t="shared" si="15"/>
        <v>0</v>
      </c>
      <c r="AN216" s="513">
        <f t="shared" si="16"/>
        <v>8279021</v>
      </c>
    </row>
    <row r="217" spans="1:40" s="191" customFormat="1" ht="15" customHeight="1" x14ac:dyDescent="0.2">
      <c r="A217" s="643"/>
      <c r="B217" s="643"/>
      <c r="C217" s="643"/>
      <c r="D217" s="665"/>
      <c r="E217" s="643"/>
      <c r="F217" s="668" t="s">
        <v>8755</v>
      </c>
      <c r="G217" s="668" t="s">
        <v>2776</v>
      </c>
      <c r="H217" s="669">
        <v>367101008839102</v>
      </c>
      <c r="I217" s="653">
        <f t="shared" si="17"/>
        <v>1</v>
      </c>
      <c r="J217" s="653" t="s">
        <v>12945</v>
      </c>
      <c r="K217" s="670" t="s">
        <v>6477</v>
      </c>
      <c r="L217" s="669" t="s">
        <v>12946</v>
      </c>
      <c r="M217" s="671">
        <v>42222</v>
      </c>
      <c r="N217" s="672">
        <v>25000000</v>
      </c>
      <c r="O217" s="672"/>
      <c r="P217" s="674"/>
      <c r="Q217" s="672"/>
      <c r="R217" s="673" t="s">
        <v>12861</v>
      </c>
      <c r="S217" s="674">
        <v>42733</v>
      </c>
      <c r="T217" s="675">
        <v>14000280</v>
      </c>
      <c r="U217" s="674"/>
      <c r="V217" s="675"/>
      <c r="W217" s="675"/>
      <c r="X217" s="675"/>
      <c r="Y217" s="675"/>
      <c r="Z217" s="652">
        <v>0</v>
      </c>
      <c r="AA217" s="652"/>
      <c r="AB217" s="664"/>
      <c r="AC217" s="663"/>
      <c r="AD217" s="650"/>
      <c r="AE217" s="650"/>
      <c r="AF217" s="650"/>
      <c r="AG217" s="650"/>
      <c r="AH217" s="650"/>
      <c r="AI217" s="650"/>
      <c r="AJ217" s="650"/>
      <c r="AK217" s="650"/>
      <c r="AL217" s="650"/>
      <c r="AM217" s="652">
        <f t="shared" si="15"/>
        <v>0</v>
      </c>
      <c r="AN217" s="513">
        <f t="shared" si="16"/>
        <v>14000280</v>
      </c>
    </row>
    <row r="218" spans="1:40" s="191" customFormat="1" ht="15" customHeight="1" x14ac:dyDescent="0.2">
      <c r="A218" s="643"/>
      <c r="B218" s="643"/>
      <c r="C218" s="643"/>
      <c r="D218" s="665"/>
      <c r="E218" s="643"/>
      <c r="F218" s="668" t="s">
        <v>8755</v>
      </c>
      <c r="G218" s="668" t="s">
        <v>9924</v>
      </c>
      <c r="H218" s="669">
        <v>412001005994105</v>
      </c>
      <c r="I218" s="653">
        <f t="shared" si="17"/>
        <v>1</v>
      </c>
      <c r="J218" s="653" t="s">
        <v>12947</v>
      </c>
      <c r="K218" s="670" t="s">
        <v>6477</v>
      </c>
      <c r="L218" s="669" t="s">
        <v>12948</v>
      </c>
      <c r="M218" s="671">
        <v>42368</v>
      </c>
      <c r="N218" s="672">
        <v>25000000</v>
      </c>
      <c r="O218" s="672"/>
      <c r="P218" s="674"/>
      <c r="Q218" s="672"/>
      <c r="R218" s="673" t="s">
        <v>12861</v>
      </c>
      <c r="S218" s="674">
        <v>42733</v>
      </c>
      <c r="T218" s="675">
        <v>16187430</v>
      </c>
      <c r="U218" s="674"/>
      <c r="V218" s="675"/>
      <c r="W218" s="675"/>
      <c r="X218" s="675"/>
      <c r="Y218" s="675"/>
      <c r="Z218" s="652">
        <v>0</v>
      </c>
      <c r="AA218" s="652"/>
      <c r="AB218" s="664"/>
      <c r="AC218" s="663"/>
      <c r="AD218" s="650"/>
      <c r="AE218" s="650"/>
      <c r="AF218" s="650"/>
      <c r="AG218" s="650"/>
      <c r="AH218" s="650"/>
      <c r="AI218" s="650"/>
      <c r="AJ218" s="650"/>
      <c r="AK218" s="650"/>
      <c r="AL218" s="650"/>
      <c r="AM218" s="652">
        <f t="shared" si="15"/>
        <v>0</v>
      </c>
      <c r="AN218" s="513">
        <f t="shared" si="16"/>
        <v>16187430</v>
      </c>
    </row>
    <row r="219" spans="1:40" s="191" customFormat="1" ht="15" customHeight="1" x14ac:dyDescent="0.2">
      <c r="A219" s="643"/>
      <c r="B219" s="643"/>
      <c r="C219" s="643"/>
      <c r="D219" s="665"/>
      <c r="E219" s="643"/>
      <c r="F219" s="668" t="s">
        <v>8755</v>
      </c>
      <c r="G219" s="668" t="s">
        <v>9924</v>
      </c>
      <c r="H219" s="669">
        <v>412001005625104</v>
      </c>
      <c r="I219" s="653">
        <f t="shared" si="17"/>
        <v>2</v>
      </c>
      <c r="J219" s="653" t="s">
        <v>12949</v>
      </c>
      <c r="K219" s="670" t="s">
        <v>6477</v>
      </c>
      <c r="L219" s="669" t="s">
        <v>12450</v>
      </c>
      <c r="M219" s="671">
        <v>42242</v>
      </c>
      <c r="N219" s="672">
        <v>20000000</v>
      </c>
      <c r="O219" s="672"/>
      <c r="P219" s="674"/>
      <c r="Q219" s="672"/>
      <c r="R219" s="673" t="s">
        <v>12861</v>
      </c>
      <c r="S219" s="674">
        <v>42733</v>
      </c>
      <c r="T219" s="675">
        <v>10033520</v>
      </c>
      <c r="U219" s="674"/>
      <c r="V219" s="675"/>
      <c r="W219" s="675"/>
      <c r="X219" s="675"/>
      <c r="Y219" s="675"/>
      <c r="Z219" s="652">
        <v>0</v>
      </c>
      <c r="AA219" s="652"/>
      <c r="AB219" s="664"/>
      <c r="AC219" s="663"/>
      <c r="AD219" s="650"/>
      <c r="AE219" s="650"/>
      <c r="AF219" s="650"/>
      <c r="AG219" s="650"/>
      <c r="AH219" s="650"/>
      <c r="AI219" s="650"/>
      <c r="AJ219" s="650"/>
      <c r="AK219" s="650"/>
      <c r="AL219" s="650"/>
      <c r="AM219" s="652">
        <f t="shared" si="15"/>
        <v>0</v>
      </c>
      <c r="AN219" s="513">
        <f t="shared" si="16"/>
        <v>10033520</v>
      </c>
    </row>
    <row r="220" spans="1:40" s="191" customFormat="1" ht="15" customHeight="1" x14ac:dyDescent="0.2">
      <c r="A220" s="643"/>
      <c r="B220" s="643"/>
      <c r="C220" s="643"/>
      <c r="D220" s="665"/>
      <c r="E220" s="643"/>
      <c r="F220" s="668" t="s">
        <v>8755</v>
      </c>
      <c r="G220" s="668" t="s">
        <v>9924</v>
      </c>
      <c r="H220" s="669">
        <v>412001005889106</v>
      </c>
      <c r="I220" s="653">
        <f t="shared" si="17"/>
        <v>3</v>
      </c>
      <c r="J220" s="653" t="s">
        <v>12950</v>
      </c>
      <c r="K220" s="670" t="s">
        <v>6477</v>
      </c>
      <c r="L220" s="669" t="s">
        <v>12951</v>
      </c>
      <c r="M220" s="671">
        <v>42341</v>
      </c>
      <c r="N220" s="672">
        <v>25000000</v>
      </c>
      <c r="O220" s="672"/>
      <c r="P220" s="674"/>
      <c r="Q220" s="672"/>
      <c r="R220" s="673" t="s">
        <v>12861</v>
      </c>
      <c r="S220" s="674">
        <v>42733</v>
      </c>
      <c r="T220" s="675">
        <v>14919345</v>
      </c>
      <c r="U220" s="674"/>
      <c r="V220" s="675"/>
      <c r="W220" s="675"/>
      <c r="X220" s="675"/>
      <c r="Y220" s="675"/>
      <c r="Z220" s="652">
        <v>0</v>
      </c>
      <c r="AA220" s="652"/>
      <c r="AB220" s="664"/>
      <c r="AC220" s="663"/>
      <c r="AD220" s="650"/>
      <c r="AE220" s="650"/>
      <c r="AF220" s="650"/>
      <c r="AG220" s="650"/>
      <c r="AH220" s="650"/>
      <c r="AI220" s="650"/>
      <c r="AJ220" s="650"/>
      <c r="AK220" s="650"/>
      <c r="AL220" s="650"/>
      <c r="AM220" s="652">
        <f t="shared" si="15"/>
        <v>0</v>
      </c>
      <c r="AN220" s="513">
        <f t="shared" si="16"/>
        <v>14919345</v>
      </c>
    </row>
    <row r="221" spans="1:40" s="191" customFormat="1" ht="15" customHeight="1" x14ac:dyDescent="0.2">
      <c r="A221" s="643"/>
      <c r="B221" s="643"/>
      <c r="C221" s="643"/>
      <c r="D221" s="665"/>
      <c r="E221" s="643"/>
      <c r="F221" s="668" t="s">
        <v>8755</v>
      </c>
      <c r="G221" s="668" t="s">
        <v>9916</v>
      </c>
      <c r="H221" s="669">
        <v>329401009954105</v>
      </c>
      <c r="I221" s="653">
        <f t="shared" si="17"/>
        <v>1</v>
      </c>
      <c r="J221" s="653" t="s">
        <v>12952</v>
      </c>
      <c r="K221" s="670" t="s">
        <v>6477</v>
      </c>
      <c r="L221" s="669" t="s">
        <v>12466</v>
      </c>
      <c r="M221" s="671">
        <v>42090</v>
      </c>
      <c r="N221" s="672">
        <v>6000000</v>
      </c>
      <c r="O221" s="672"/>
      <c r="P221" s="674"/>
      <c r="Q221" s="672"/>
      <c r="R221" s="673" t="s">
        <v>12861</v>
      </c>
      <c r="S221" s="674">
        <v>42733</v>
      </c>
      <c r="T221" s="675">
        <v>1267980</v>
      </c>
      <c r="U221" s="674"/>
      <c r="V221" s="675"/>
      <c r="W221" s="675"/>
      <c r="X221" s="675"/>
      <c r="Y221" s="675"/>
      <c r="Z221" s="652">
        <v>0</v>
      </c>
      <c r="AA221" s="652"/>
      <c r="AB221" s="664"/>
      <c r="AC221" s="663"/>
      <c r="AD221" s="650"/>
      <c r="AE221" s="650"/>
      <c r="AF221" s="650"/>
      <c r="AG221" s="650"/>
      <c r="AH221" s="650"/>
      <c r="AI221" s="650"/>
      <c r="AJ221" s="650"/>
      <c r="AK221" s="650"/>
      <c r="AL221" s="650"/>
      <c r="AM221" s="652">
        <f t="shared" si="15"/>
        <v>0</v>
      </c>
      <c r="AN221" s="513">
        <f t="shared" si="16"/>
        <v>1267980</v>
      </c>
    </row>
    <row r="222" spans="1:40" s="191" customFormat="1" ht="15" customHeight="1" x14ac:dyDescent="0.2">
      <c r="A222" s="643"/>
      <c r="B222" s="643"/>
      <c r="C222" s="643"/>
      <c r="D222" s="665"/>
      <c r="E222" s="643"/>
      <c r="F222" s="668" t="s">
        <v>8755</v>
      </c>
      <c r="G222" s="668" t="s">
        <v>9916</v>
      </c>
      <c r="H222" s="669">
        <v>329401010066107</v>
      </c>
      <c r="I222" s="653">
        <f t="shared" si="17"/>
        <v>2</v>
      </c>
      <c r="J222" s="653" t="s">
        <v>12953</v>
      </c>
      <c r="K222" s="670" t="s">
        <v>6477</v>
      </c>
      <c r="L222" s="669" t="s">
        <v>12465</v>
      </c>
      <c r="M222" s="671">
        <v>42115</v>
      </c>
      <c r="N222" s="672">
        <v>2000000</v>
      </c>
      <c r="O222" s="672"/>
      <c r="P222" s="674"/>
      <c r="Q222" s="672"/>
      <c r="R222" s="673" t="s">
        <v>12861</v>
      </c>
      <c r="S222" s="674">
        <v>42733</v>
      </c>
      <c r="T222" s="675">
        <v>133330</v>
      </c>
      <c r="U222" s="674"/>
      <c r="V222" s="675"/>
      <c r="W222" s="675"/>
      <c r="X222" s="675"/>
      <c r="Y222" s="675"/>
      <c r="Z222" s="652">
        <v>0</v>
      </c>
      <c r="AA222" s="652"/>
      <c r="AB222" s="664"/>
      <c r="AC222" s="663"/>
      <c r="AD222" s="650"/>
      <c r="AE222" s="650"/>
      <c r="AF222" s="650"/>
      <c r="AG222" s="650"/>
      <c r="AH222" s="650"/>
      <c r="AI222" s="650"/>
      <c r="AJ222" s="650"/>
      <c r="AK222" s="650"/>
      <c r="AL222" s="650"/>
      <c r="AM222" s="652">
        <f t="shared" si="15"/>
        <v>0</v>
      </c>
      <c r="AN222" s="513">
        <f t="shared" si="16"/>
        <v>133330</v>
      </c>
    </row>
    <row r="223" spans="1:40" s="191" customFormat="1" ht="15" customHeight="1" x14ac:dyDescent="0.2">
      <c r="A223" s="643"/>
      <c r="B223" s="643"/>
      <c r="C223" s="643"/>
      <c r="D223" s="665"/>
      <c r="E223" s="643"/>
      <c r="F223" s="668" t="s">
        <v>8755</v>
      </c>
      <c r="G223" s="668" t="s">
        <v>9916</v>
      </c>
      <c r="H223" s="669">
        <v>329401010160105</v>
      </c>
      <c r="I223" s="653">
        <f t="shared" si="17"/>
        <v>3</v>
      </c>
      <c r="J223" s="653" t="s">
        <v>12954</v>
      </c>
      <c r="K223" s="670" t="s">
        <v>6477</v>
      </c>
      <c r="L223" s="669" t="s">
        <v>12955</v>
      </c>
      <c r="M223" s="671">
        <v>42136</v>
      </c>
      <c r="N223" s="672">
        <v>20000000</v>
      </c>
      <c r="O223" s="672"/>
      <c r="P223" s="674"/>
      <c r="Q223" s="672"/>
      <c r="R223" s="673" t="s">
        <v>12861</v>
      </c>
      <c r="S223" s="674">
        <v>42733</v>
      </c>
      <c r="T223" s="675">
        <v>8866900</v>
      </c>
      <c r="U223" s="674"/>
      <c r="V223" s="675"/>
      <c r="W223" s="675"/>
      <c r="X223" s="675"/>
      <c r="Y223" s="675"/>
      <c r="Z223" s="652">
        <v>0</v>
      </c>
      <c r="AA223" s="652"/>
      <c r="AB223" s="664"/>
      <c r="AC223" s="663"/>
      <c r="AD223" s="650"/>
      <c r="AE223" s="650"/>
      <c r="AF223" s="650"/>
      <c r="AG223" s="650"/>
      <c r="AH223" s="650"/>
      <c r="AI223" s="650"/>
      <c r="AJ223" s="650"/>
      <c r="AK223" s="650"/>
      <c r="AL223" s="650"/>
      <c r="AM223" s="652">
        <f t="shared" si="15"/>
        <v>0</v>
      </c>
      <c r="AN223" s="513">
        <f t="shared" si="16"/>
        <v>8866900</v>
      </c>
    </row>
    <row r="224" spans="1:40" s="191" customFormat="1" ht="15" customHeight="1" x14ac:dyDescent="0.2">
      <c r="A224" s="643"/>
      <c r="B224" s="643"/>
      <c r="C224" s="643"/>
      <c r="D224" s="665"/>
      <c r="E224" s="643"/>
      <c r="F224" s="668" t="s">
        <v>8755</v>
      </c>
      <c r="G224" s="668" t="s">
        <v>9916</v>
      </c>
      <c r="H224" s="669">
        <v>329401010185105</v>
      </c>
      <c r="I224" s="653">
        <f t="shared" si="17"/>
        <v>4</v>
      </c>
      <c r="J224" s="653" t="s">
        <v>12956</v>
      </c>
      <c r="K224" s="670" t="s">
        <v>6477</v>
      </c>
      <c r="L224" s="669" t="s">
        <v>12829</v>
      </c>
      <c r="M224" s="671">
        <v>42136</v>
      </c>
      <c r="N224" s="672">
        <v>8000000</v>
      </c>
      <c r="O224" s="672"/>
      <c r="P224" s="674"/>
      <c r="Q224" s="672"/>
      <c r="R224" s="673" t="s">
        <v>12861</v>
      </c>
      <c r="S224" s="674">
        <v>42733</v>
      </c>
      <c r="T224" s="675">
        <v>2769200</v>
      </c>
      <c r="U224" s="674"/>
      <c r="V224" s="675"/>
      <c r="W224" s="675"/>
      <c r="X224" s="675"/>
      <c r="Y224" s="675"/>
      <c r="Z224" s="652">
        <v>0</v>
      </c>
      <c r="AA224" s="652"/>
      <c r="AB224" s="664"/>
      <c r="AC224" s="663"/>
      <c r="AD224" s="650"/>
      <c r="AE224" s="650"/>
      <c r="AF224" s="650"/>
      <c r="AG224" s="650"/>
      <c r="AH224" s="650"/>
      <c r="AI224" s="650"/>
      <c r="AJ224" s="650"/>
      <c r="AK224" s="650"/>
      <c r="AL224" s="650"/>
      <c r="AM224" s="652">
        <f t="shared" si="15"/>
        <v>0</v>
      </c>
      <c r="AN224" s="513">
        <f t="shared" si="16"/>
        <v>2769200</v>
      </c>
    </row>
    <row r="225" spans="1:40" s="191" customFormat="1" ht="15" customHeight="1" x14ac:dyDescent="0.2">
      <c r="A225" s="643"/>
      <c r="B225" s="643"/>
      <c r="C225" s="643"/>
      <c r="D225" s="665"/>
      <c r="E225" s="643"/>
      <c r="F225" s="668" t="s">
        <v>8755</v>
      </c>
      <c r="G225" s="668" t="s">
        <v>9916</v>
      </c>
      <c r="H225" s="669">
        <v>329401010254108</v>
      </c>
      <c r="I225" s="653">
        <f t="shared" si="17"/>
        <v>5</v>
      </c>
      <c r="J225" s="653" t="s">
        <v>12957</v>
      </c>
      <c r="K225" s="670" t="s">
        <v>6477</v>
      </c>
      <c r="L225" s="669" t="s">
        <v>12958</v>
      </c>
      <c r="M225" s="671">
        <v>42173</v>
      </c>
      <c r="N225" s="672">
        <v>5000000</v>
      </c>
      <c r="O225" s="672"/>
      <c r="P225" s="674"/>
      <c r="Q225" s="672"/>
      <c r="R225" s="673" t="s">
        <v>12861</v>
      </c>
      <c r="S225" s="674">
        <v>42733</v>
      </c>
      <c r="T225" s="675">
        <v>816131</v>
      </c>
      <c r="U225" s="674"/>
      <c r="V225" s="675"/>
      <c r="W225" s="675"/>
      <c r="X225" s="675"/>
      <c r="Y225" s="675"/>
      <c r="Z225" s="652">
        <v>0</v>
      </c>
      <c r="AA225" s="652"/>
      <c r="AB225" s="664"/>
      <c r="AC225" s="663"/>
      <c r="AD225" s="650"/>
      <c r="AE225" s="650"/>
      <c r="AF225" s="650"/>
      <c r="AG225" s="650"/>
      <c r="AH225" s="650"/>
      <c r="AI225" s="650"/>
      <c r="AJ225" s="650"/>
      <c r="AK225" s="650"/>
      <c r="AL225" s="650"/>
      <c r="AM225" s="652">
        <f t="shared" si="15"/>
        <v>0</v>
      </c>
      <c r="AN225" s="513">
        <f t="shared" si="16"/>
        <v>816131</v>
      </c>
    </row>
    <row r="226" spans="1:40" s="191" customFormat="1" ht="15" customHeight="1" x14ac:dyDescent="0.2">
      <c r="A226" s="643"/>
      <c r="B226" s="643"/>
      <c r="C226" s="643"/>
      <c r="D226" s="665"/>
      <c r="E226" s="643"/>
      <c r="F226" s="668" t="s">
        <v>8755</v>
      </c>
      <c r="G226" s="668" t="s">
        <v>9916</v>
      </c>
      <c r="H226" s="669">
        <v>329401010384107</v>
      </c>
      <c r="I226" s="653">
        <f t="shared" si="17"/>
        <v>6</v>
      </c>
      <c r="J226" s="653" t="s">
        <v>12959</v>
      </c>
      <c r="K226" s="670" t="s">
        <v>6477</v>
      </c>
      <c r="L226" s="669" t="s">
        <v>12831</v>
      </c>
      <c r="M226" s="671">
        <v>42230</v>
      </c>
      <c r="N226" s="672">
        <v>10000000</v>
      </c>
      <c r="O226" s="672"/>
      <c r="P226" s="674"/>
      <c r="Q226" s="672"/>
      <c r="R226" s="673" t="s">
        <v>12861</v>
      </c>
      <c r="S226" s="674">
        <v>42733</v>
      </c>
      <c r="T226" s="675">
        <v>3773140</v>
      </c>
      <c r="U226" s="674"/>
      <c r="V226" s="675"/>
      <c r="W226" s="675"/>
      <c r="X226" s="675"/>
      <c r="Y226" s="675"/>
      <c r="Z226" s="652">
        <v>0</v>
      </c>
      <c r="AA226" s="652"/>
      <c r="AB226" s="664"/>
      <c r="AC226" s="663"/>
      <c r="AD226" s="650"/>
      <c r="AE226" s="650"/>
      <c r="AF226" s="650"/>
      <c r="AG226" s="650"/>
      <c r="AH226" s="650"/>
      <c r="AI226" s="650"/>
      <c r="AJ226" s="650"/>
      <c r="AK226" s="650"/>
      <c r="AL226" s="650"/>
      <c r="AM226" s="652">
        <f t="shared" si="15"/>
        <v>0</v>
      </c>
      <c r="AN226" s="513">
        <f t="shared" si="16"/>
        <v>3773140</v>
      </c>
    </row>
    <row r="227" spans="1:40" s="191" customFormat="1" ht="15" customHeight="1" x14ac:dyDescent="0.2">
      <c r="A227" s="643"/>
      <c r="B227" s="643"/>
      <c r="C227" s="643"/>
      <c r="D227" s="665"/>
      <c r="E227" s="643"/>
      <c r="F227" s="668" t="s">
        <v>8755</v>
      </c>
      <c r="G227" s="668" t="s">
        <v>9916</v>
      </c>
      <c r="H227" s="669">
        <v>329401010388101</v>
      </c>
      <c r="I227" s="653">
        <f t="shared" si="17"/>
        <v>7</v>
      </c>
      <c r="J227" s="653" t="s">
        <v>12960</v>
      </c>
      <c r="K227" s="670" t="s">
        <v>6477</v>
      </c>
      <c r="L227" s="669" t="s">
        <v>12831</v>
      </c>
      <c r="M227" s="671">
        <v>42230</v>
      </c>
      <c r="N227" s="672">
        <v>5000000</v>
      </c>
      <c r="O227" s="672"/>
      <c r="P227" s="674"/>
      <c r="Q227" s="672"/>
      <c r="R227" s="673" t="s">
        <v>12861</v>
      </c>
      <c r="S227" s="674">
        <v>42733</v>
      </c>
      <c r="T227" s="675">
        <v>2084950</v>
      </c>
      <c r="U227" s="674"/>
      <c r="V227" s="675"/>
      <c r="W227" s="675"/>
      <c r="X227" s="675"/>
      <c r="Y227" s="675"/>
      <c r="Z227" s="652">
        <v>0</v>
      </c>
      <c r="AA227" s="652"/>
      <c r="AB227" s="664"/>
      <c r="AC227" s="663"/>
      <c r="AD227" s="650"/>
      <c r="AE227" s="650"/>
      <c r="AF227" s="650"/>
      <c r="AG227" s="650"/>
      <c r="AH227" s="650"/>
      <c r="AI227" s="650"/>
      <c r="AJ227" s="650"/>
      <c r="AK227" s="650"/>
      <c r="AL227" s="650"/>
      <c r="AM227" s="652">
        <f t="shared" si="15"/>
        <v>0</v>
      </c>
      <c r="AN227" s="513">
        <f t="shared" si="16"/>
        <v>2084950</v>
      </c>
    </row>
    <row r="228" spans="1:40" s="191" customFormat="1" ht="15" customHeight="1" x14ac:dyDescent="0.2">
      <c r="A228" s="643"/>
      <c r="B228" s="643"/>
      <c r="C228" s="643"/>
      <c r="D228" s="665"/>
      <c r="E228" s="643"/>
      <c r="F228" s="668" t="s">
        <v>8755</v>
      </c>
      <c r="G228" s="668" t="s">
        <v>9916</v>
      </c>
      <c r="H228" s="669">
        <v>329401010503109</v>
      </c>
      <c r="I228" s="653">
        <f t="shared" si="17"/>
        <v>8</v>
      </c>
      <c r="J228" s="653" t="s">
        <v>12961</v>
      </c>
      <c r="K228" s="670" t="s">
        <v>6477</v>
      </c>
      <c r="L228" s="669" t="s">
        <v>12962</v>
      </c>
      <c r="M228" s="671">
        <v>42242</v>
      </c>
      <c r="N228" s="672">
        <v>20000000</v>
      </c>
      <c r="O228" s="672"/>
      <c r="P228" s="674"/>
      <c r="Q228" s="672"/>
      <c r="R228" s="673" t="s">
        <v>12861</v>
      </c>
      <c r="S228" s="674">
        <v>42733</v>
      </c>
      <c r="T228" s="675">
        <v>5142970</v>
      </c>
      <c r="U228" s="674"/>
      <c r="V228" s="675"/>
      <c r="W228" s="675"/>
      <c r="X228" s="675"/>
      <c r="Y228" s="675"/>
      <c r="Z228" s="652">
        <v>0</v>
      </c>
      <c r="AA228" s="652"/>
      <c r="AB228" s="664"/>
      <c r="AC228" s="663"/>
      <c r="AD228" s="650"/>
      <c r="AE228" s="650"/>
      <c r="AF228" s="650"/>
      <c r="AG228" s="650"/>
      <c r="AH228" s="650"/>
      <c r="AI228" s="650"/>
      <c r="AJ228" s="650"/>
      <c r="AK228" s="650"/>
      <c r="AL228" s="650"/>
      <c r="AM228" s="652">
        <f t="shared" si="15"/>
        <v>0</v>
      </c>
      <c r="AN228" s="513">
        <f t="shared" si="16"/>
        <v>5142970</v>
      </c>
    </row>
    <row r="229" spans="1:40" s="191" customFormat="1" ht="15" customHeight="1" x14ac:dyDescent="0.2">
      <c r="A229" s="643"/>
      <c r="B229" s="643"/>
      <c r="C229" s="643"/>
      <c r="D229" s="665"/>
      <c r="E229" s="643"/>
      <c r="F229" s="668" t="s">
        <v>8755</v>
      </c>
      <c r="G229" s="668" t="s">
        <v>9916</v>
      </c>
      <c r="H229" s="669">
        <v>329401010866109</v>
      </c>
      <c r="I229" s="653">
        <f t="shared" si="17"/>
        <v>9</v>
      </c>
      <c r="J229" s="653" t="s">
        <v>12963</v>
      </c>
      <c r="K229" s="670" t="s">
        <v>6477</v>
      </c>
      <c r="L229" s="669" t="s">
        <v>12964</v>
      </c>
      <c r="M229" s="671">
        <v>42341</v>
      </c>
      <c r="N229" s="672">
        <v>8000000</v>
      </c>
      <c r="O229" s="672"/>
      <c r="P229" s="674"/>
      <c r="Q229" s="672"/>
      <c r="R229" s="673" t="s">
        <v>12861</v>
      </c>
      <c r="S229" s="674">
        <v>42733</v>
      </c>
      <c r="T229" s="675">
        <v>4003180</v>
      </c>
      <c r="U229" s="674"/>
      <c r="V229" s="675"/>
      <c r="W229" s="675"/>
      <c r="X229" s="675"/>
      <c r="Y229" s="675"/>
      <c r="Z229" s="652">
        <v>0</v>
      </c>
      <c r="AA229" s="652"/>
      <c r="AB229" s="664"/>
      <c r="AC229" s="663"/>
      <c r="AD229" s="650"/>
      <c r="AE229" s="650"/>
      <c r="AF229" s="650"/>
      <c r="AG229" s="650"/>
      <c r="AH229" s="650"/>
      <c r="AI229" s="650"/>
      <c r="AJ229" s="650"/>
      <c r="AK229" s="650"/>
      <c r="AL229" s="650"/>
      <c r="AM229" s="652">
        <f t="shared" si="15"/>
        <v>0</v>
      </c>
      <c r="AN229" s="513">
        <f t="shared" si="16"/>
        <v>4003180</v>
      </c>
    </row>
    <row r="230" spans="1:40" s="191" customFormat="1" ht="15" customHeight="1" x14ac:dyDescent="0.2">
      <c r="A230" s="643"/>
      <c r="B230" s="643"/>
      <c r="C230" s="643"/>
      <c r="D230" s="665"/>
      <c r="E230" s="643"/>
      <c r="F230" s="668" t="s">
        <v>8755</v>
      </c>
      <c r="G230" s="668" t="s">
        <v>9916</v>
      </c>
      <c r="H230" s="669">
        <v>329401010003109</v>
      </c>
      <c r="I230" s="653">
        <f t="shared" si="17"/>
        <v>10</v>
      </c>
      <c r="J230" s="653" t="s">
        <v>12965</v>
      </c>
      <c r="K230" s="670" t="s">
        <v>6477</v>
      </c>
      <c r="L230" s="669" t="s">
        <v>12465</v>
      </c>
      <c r="M230" s="671">
        <v>42115</v>
      </c>
      <c r="N230" s="672">
        <v>6000000</v>
      </c>
      <c r="O230" s="672"/>
      <c r="P230" s="674"/>
      <c r="Q230" s="672"/>
      <c r="R230" s="673" t="s">
        <v>12861</v>
      </c>
      <c r="S230" s="674">
        <v>42733</v>
      </c>
      <c r="T230" s="675">
        <v>800358</v>
      </c>
      <c r="U230" s="674"/>
      <c r="V230" s="675"/>
      <c r="W230" s="675"/>
      <c r="X230" s="675"/>
      <c r="Y230" s="675"/>
      <c r="Z230" s="652">
        <v>0</v>
      </c>
      <c r="AA230" s="652"/>
      <c r="AB230" s="664"/>
      <c r="AC230" s="663"/>
      <c r="AD230" s="650"/>
      <c r="AE230" s="650"/>
      <c r="AF230" s="650"/>
      <c r="AG230" s="650"/>
      <c r="AH230" s="650"/>
      <c r="AI230" s="650"/>
      <c r="AJ230" s="650"/>
      <c r="AK230" s="650"/>
      <c r="AL230" s="650"/>
      <c r="AM230" s="652">
        <f t="shared" si="15"/>
        <v>0</v>
      </c>
      <c r="AN230" s="513">
        <f t="shared" si="16"/>
        <v>800358</v>
      </c>
    </row>
    <row r="231" spans="1:40" s="191" customFormat="1" ht="15" customHeight="1" x14ac:dyDescent="0.2">
      <c r="A231" s="643"/>
      <c r="B231" s="643"/>
      <c r="C231" s="643"/>
      <c r="D231" s="665"/>
      <c r="E231" s="643"/>
      <c r="F231" s="668" t="s">
        <v>8755</v>
      </c>
      <c r="G231" s="668" t="s">
        <v>9916</v>
      </c>
      <c r="H231" s="669">
        <v>329401010452104</v>
      </c>
      <c r="I231" s="653">
        <f t="shared" si="17"/>
        <v>11</v>
      </c>
      <c r="J231" s="653" t="s">
        <v>12966</v>
      </c>
      <c r="K231" s="670" t="s">
        <v>6477</v>
      </c>
      <c r="L231" s="669" t="s">
        <v>12831</v>
      </c>
      <c r="M231" s="671">
        <v>42230</v>
      </c>
      <c r="N231" s="672">
        <v>2000000</v>
      </c>
      <c r="O231" s="672"/>
      <c r="P231" s="674"/>
      <c r="Q231" s="672"/>
      <c r="R231" s="673" t="s">
        <v>12861</v>
      </c>
      <c r="S231" s="674">
        <v>42733</v>
      </c>
      <c r="T231" s="675">
        <v>653170</v>
      </c>
      <c r="U231" s="674"/>
      <c r="V231" s="675"/>
      <c r="W231" s="675"/>
      <c r="X231" s="675"/>
      <c r="Y231" s="675"/>
      <c r="Z231" s="652">
        <v>0</v>
      </c>
      <c r="AA231" s="652"/>
      <c r="AB231" s="664"/>
      <c r="AC231" s="663"/>
      <c r="AD231" s="650"/>
      <c r="AE231" s="650"/>
      <c r="AF231" s="650"/>
      <c r="AG231" s="650"/>
      <c r="AH231" s="650"/>
      <c r="AI231" s="650"/>
      <c r="AJ231" s="650"/>
      <c r="AK231" s="650"/>
      <c r="AL231" s="650"/>
      <c r="AM231" s="652">
        <f t="shared" si="15"/>
        <v>0</v>
      </c>
      <c r="AN231" s="513">
        <f t="shared" si="16"/>
        <v>653170</v>
      </c>
    </row>
    <row r="232" spans="1:40" s="191" customFormat="1" ht="15" customHeight="1" x14ac:dyDescent="0.2">
      <c r="A232" s="643"/>
      <c r="B232" s="643"/>
      <c r="C232" s="643"/>
      <c r="D232" s="665"/>
      <c r="E232" s="643"/>
      <c r="F232" s="668" t="s">
        <v>8755</v>
      </c>
      <c r="G232" s="668" t="s">
        <v>9916</v>
      </c>
      <c r="H232" s="669">
        <v>329401010180105</v>
      </c>
      <c r="I232" s="653">
        <f t="shared" si="17"/>
        <v>12</v>
      </c>
      <c r="J232" s="653" t="s">
        <v>12967</v>
      </c>
      <c r="K232" s="670" t="s">
        <v>6477</v>
      </c>
      <c r="L232" s="669" t="s">
        <v>12829</v>
      </c>
      <c r="M232" s="671">
        <v>42136</v>
      </c>
      <c r="N232" s="672">
        <v>18000000</v>
      </c>
      <c r="O232" s="672"/>
      <c r="P232" s="674"/>
      <c r="Q232" s="672"/>
      <c r="R232" s="673" t="s">
        <v>12861</v>
      </c>
      <c r="S232" s="674">
        <v>42733</v>
      </c>
      <c r="T232" s="675">
        <v>5530000</v>
      </c>
      <c r="U232" s="674"/>
      <c r="V232" s="675"/>
      <c r="W232" s="675"/>
      <c r="X232" s="675"/>
      <c r="Y232" s="675"/>
      <c r="Z232" s="652">
        <v>0</v>
      </c>
      <c r="AA232" s="652"/>
      <c r="AB232" s="664"/>
      <c r="AC232" s="663"/>
      <c r="AD232" s="650"/>
      <c r="AE232" s="650"/>
      <c r="AF232" s="650"/>
      <c r="AG232" s="650"/>
      <c r="AH232" s="650"/>
      <c r="AI232" s="650"/>
      <c r="AJ232" s="650"/>
      <c r="AK232" s="650"/>
      <c r="AL232" s="650"/>
      <c r="AM232" s="652">
        <f t="shared" si="15"/>
        <v>0</v>
      </c>
      <c r="AN232" s="513">
        <f t="shared" si="16"/>
        <v>5530000</v>
      </c>
    </row>
    <row r="233" spans="1:40" s="191" customFormat="1" ht="15" customHeight="1" x14ac:dyDescent="0.2">
      <c r="A233" s="643"/>
      <c r="B233" s="643"/>
      <c r="C233" s="643"/>
      <c r="D233" s="665"/>
      <c r="E233" s="643"/>
      <c r="F233" s="668" t="s">
        <v>8755</v>
      </c>
      <c r="G233" s="668" t="s">
        <v>9916</v>
      </c>
      <c r="H233" s="669">
        <v>329401010256100</v>
      </c>
      <c r="I233" s="653">
        <f t="shared" si="17"/>
        <v>13</v>
      </c>
      <c r="J233" s="653" t="s">
        <v>12968</v>
      </c>
      <c r="K233" s="670" t="s">
        <v>6477</v>
      </c>
      <c r="L233" s="669" t="s">
        <v>12958</v>
      </c>
      <c r="M233" s="671">
        <v>42173</v>
      </c>
      <c r="N233" s="672">
        <v>13000000</v>
      </c>
      <c r="O233" s="672"/>
      <c r="P233" s="674"/>
      <c r="Q233" s="672"/>
      <c r="R233" s="673" t="s">
        <v>12861</v>
      </c>
      <c r="S233" s="674">
        <v>42733</v>
      </c>
      <c r="T233" s="675">
        <v>4066390</v>
      </c>
      <c r="U233" s="674"/>
      <c r="V233" s="675"/>
      <c r="W233" s="675"/>
      <c r="X233" s="675"/>
      <c r="Y233" s="675"/>
      <c r="Z233" s="652">
        <v>0</v>
      </c>
      <c r="AA233" s="652"/>
      <c r="AB233" s="664"/>
      <c r="AC233" s="663"/>
      <c r="AD233" s="650"/>
      <c r="AE233" s="650"/>
      <c r="AF233" s="650"/>
      <c r="AG233" s="650"/>
      <c r="AH233" s="650"/>
      <c r="AI233" s="650"/>
      <c r="AJ233" s="650"/>
      <c r="AK233" s="650"/>
      <c r="AL233" s="650"/>
      <c r="AM233" s="652">
        <f t="shared" si="15"/>
        <v>0</v>
      </c>
      <c r="AN233" s="513">
        <f t="shared" si="16"/>
        <v>4066390</v>
      </c>
    </row>
    <row r="234" spans="1:40" s="191" customFormat="1" ht="15" customHeight="1" x14ac:dyDescent="0.2">
      <c r="A234" s="643"/>
      <c r="B234" s="643"/>
      <c r="C234" s="643"/>
      <c r="D234" s="665"/>
      <c r="E234" s="643"/>
      <c r="F234" s="668" t="s">
        <v>8755</v>
      </c>
      <c r="G234" s="668" t="s">
        <v>9929</v>
      </c>
      <c r="H234" s="669">
        <v>412201009246104</v>
      </c>
      <c r="I234" s="653">
        <f t="shared" si="17"/>
        <v>1</v>
      </c>
      <c r="J234" s="653" t="s">
        <v>12969</v>
      </c>
      <c r="K234" s="670" t="s">
        <v>6477</v>
      </c>
      <c r="L234" s="669" t="s">
        <v>12918</v>
      </c>
      <c r="M234" s="671">
        <v>42173</v>
      </c>
      <c r="N234" s="672">
        <v>10000000</v>
      </c>
      <c r="O234" s="672"/>
      <c r="P234" s="674"/>
      <c r="Q234" s="672"/>
      <c r="R234" s="673" t="s">
        <v>12861</v>
      </c>
      <c r="S234" s="674">
        <v>42733</v>
      </c>
      <c r="T234" s="675">
        <v>3460800</v>
      </c>
      <c r="U234" s="674"/>
      <c r="V234" s="675"/>
      <c r="W234" s="675"/>
      <c r="X234" s="675"/>
      <c r="Y234" s="675"/>
      <c r="Z234" s="652">
        <v>0</v>
      </c>
      <c r="AA234" s="652"/>
      <c r="AB234" s="664"/>
      <c r="AC234" s="663"/>
      <c r="AD234" s="650"/>
      <c r="AE234" s="650"/>
      <c r="AF234" s="650"/>
      <c r="AG234" s="650"/>
      <c r="AH234" s="650"/>
      <c r="AI234" s="650"/>
      <c r="AJ234" s="650"/>
      <c r="AK234" s="650"/>
      <c r="AL234" s="650"/>
      <c r="AM234" s="652">
        <f t="shared" si="15"/>
        <v>0</v>
      </c>
      <c r="AN234" s="513">
        <f t="shared" si="16"/>
        <v>3460800</v>
      </c>
    </row>
    <row r="235" spans="1:40" s="191" customFormat="1" ht="15" customHeight="1" x14ac:dyDescent="0.2">
      <c r="A235" s="643"/>
      <c r="B235" s="643"/>
      <c r="C235" s="643"/>
      <c r="D235" s="665"/>
      <c r="E235" s="643"/>
      <c r="F235" s="668" t="s">
        <v>8755</v>
      </c>
      <c r="G235" s="668" t="s">
        <v>9929</v>
      </c>
      <c r="H235" s="669">
        <v>412201008654100</v>
      </c>
      <c r="I235" s="653">
        <f t="shared" si="17"/>
        <v>2</v>
      </c>
      <c r="J235" s="653" t="s">
        <v>12970</v>
      </c>
      <c r="K235" s="670" t="s">
        <v>6477</v>
      </c>
      <c r="L235" s="669" t="s">
        <v>12445</v>
      </c>
      <c r="M235" s="671">
        <v>42109</v>
      </c>
      <c r="N235" s="672">
        <v>20000000</v>
      </c>
      <c r="O235" s="672"/>
      <c r="P235" s="674"/>
      <c r="Q235" s="672"/>
      <c r="R235" s="673" t="s">
        <v>12861</v>
      </c>
      <c r="S235" s="674">
        <v>42733</v>
      </c>
      <c r="T235" s="675">
        <v>8775953</v>
      </c>
      <c r="U235" s="674"/>
      <c r="V235" s="675"/>
      <c r="W235" s="675"/>
      <c r="X235" s="675"/>
      <c r="Y235" s="675"/>
      <c r="Z235" s="652">
        <v>0</v>
      </c>
      <c r="AA235" s="652"/>
      <c r="AB235" s="664"/>
      <c r="AC235" s="663"/>
      <c r="AD235" s="650"/>
      <c r="AE235" s="650"/>
      <c r="AF235" s="650"/>
      <c r="AG235" s="650"/>
      <c r="AH235" s="650"/>
      <c r="AI235" s="650"/>
      <c r="AJ235" s="650"/>
      <c r="AK235" s="650"/>
      <c r="AL235" s="650"/>
      <c r="AM235" s="652">
        <f t="shared" si="15"/>
        <v>0</v>
      </c>
      <c r="AN235" s="513">
        <f t="shared" si="16"/>
        <v>8775953</v>
      </c>
    </row>
    <row r="236" spans="1:40" s="191" customFormat="1" ht="15" customHeight="1" x14ac:dyDescent="0.2">
      <c r="A236" s="643"/>
      <c r="B236" s="643"/>
      <c r="C236" s="643"/>
      <c r="D236" s="665"/>
      <c r="E236" s="643"/>
      <c r="F236" s="668" t="s">
        <v>8755</v>
      </c>
      <c r="G236" s="668" t="s">
        <v>9929</v>
      </c>
      <c r="H236" s="669">
        <v>412201008700105</v>
      </c>
      <c r="I236" s="653">
        <f t="shared" si="17"/>
        <v>3</v>
      </c>
      <c r="J236" s="653" t="s">
        <v>789</v>
      </c>
      <c r="K236" s="670" t="s">
        <v>6477</v>
      </c>
      <c r="L236" s="669" t="s">
        <v>12445</v>
      </c>
      <c r="M236" s="671">
        <v>42109</v>
      </c>
      <c r="N236" s="672">
        <v>25000000</v>
      </c>
      <c r="O236" s="672"/>
      <c r="P236" s="674"/>
      <c r="Q236" s="672"/>
      <c r="R236" s="673" t="s">
        <v>12861</v>
      </c>
      <c r="S236" s="674">
        <v>42733</v>
      </c>
      <c r="T236" s="675">
        <v>3254696</v>
      </c>
      <c r="U236" s="674"/>
      <c r="V236" s="675"/>
      <c r="W236" s="675"/>
      <c r="X236" s="675"/>
      <c r="Y236" s="675"/>
      <c r="Z236" s="652">
        <v>0</v>
      </c>
      <c r="AA236" s="652"/>
      <c r="AB236" s="664"/>
      <c r="AC236" s="663"/>
      <c r="AD236" s="650"/>
      <c r="AE236" s="650"/>
      <c r="AF236" s="650"/>
      <c r="AG236" s="650"/>
      <c r="AH236" s="650"/>
      <c r="AI236" s="650"/>
      <c r="AJ236" s="650"/>
      <c r="AK236" s="650"/>
      <c r="AL236" s="650"/>
      <c r="AM236" s="652">
        <f t="shared" si="15"/>
        <v>0</v>
      </c>
      <c r="AN236" s="513">
        <f t="shared" si="16"/>
        <v>3254696</v>
      </c>
    </row>
    <row r="237" spans="1:40" s="191" customFormat="1" ht="15" customHeight="1" x14ac:dyDescent="0.2">
      <c r="A237" s="643"/>
      <c r="B237" s="643"/>
      <c r="C237" s="643"/>
      <c r="D237" s="665"/>
      <c r="E237" s="643"/>
      <c r="F237" s="668" t="s">
        <v>8755</v>
      </c>
      <c r="G237" s="668" t="s">
        <v>1306</v>
      </c>
      <c r="H237" s="669">
        <v>329101010464109</v>
      </c>
      <c r="I237" s="653">
        <f t="shared" si="17"/>
        <v>1</v>
      </c>
      <c r="J237" s="653" t="s">
        <v>12971</v>
      </c>
      <c r="K237" s="670" t="s">
        <v>6477</v>
      </c>
      <c r="L237" s="669" t="s">
        <v>12446</v>
      </c>
      <c r="M237" s="671">
        <v>42109</v>
      </c>
      <c r="N237" s="672">
        <v>25000000</v>
      </c>
      <c r="O237" s="672"/>
      <c r="P237" s="674"/>
      <c r="Q237" s="672"/>
      <c r="R237" s="673" t="s">
        <v>12861</v>
      </c>
      <c r="S237" s="674">
        <v>42733</v>
      </c>
      <c r="T237" s="675">
        <v>8166340</v>
      </c>
      <c r="U237" s="674"/>
      <c r="V237" s="675"/>
      <c r="W237" s="675"/>
      <c r="X237" s="675"/>
      <c r="Y237" s="675"/>
      <c r="Z237" s="652">
        <v>0</v>
      </c>
      <c r="AA237" s="652"/>
      <c r="AB237" s="664"/>
      <c r="AC237" s="663"/>
      <c r="AD237" s="650"/>
      <c r="AE237" s="650"/>
      <c r="AF237" s="650"/>
      <c r="AG237" s="650"/>
      <c r="AH237" s="650"/>
      <c r="AI237" s="650"/>
      <c r="AJ237" s="650"/>
      <c r="AK237" s="650"/>
      <c r="AL237" s="650"/>
      <c r="AM237" s="652">
        <f t="shared" ref="AM237:AM300" si="18">SUM(Z237:AL237)</f>
        <v>0</v>
      </c>
      <c r="AN237" s="513">
        <f t="shared" ref="AN237:AN300" si="19">IF((T237-AM237)&lt;0,ABS(0),(T237-AM237))</f>
        <v>8166340</v>
      </c>
    </row>
    <row r="238" spans="1:40" s="191" customFormat="1" ht="15" customHeight="1" x14ac:dyDescent="0.2">
      <c r="A238" s="643"/>
      <c r="B238" s="643"/>
      <c r="C238" s="643"/>
      <c r="D238" s="665"/>
      <c r="E238" s="643"/>
      <c r="F238" s="668" t="s">
        <v>8755</v>
      </c>
      <c r="G238" s="668" t="s">
        <v>9926</v>
      </c>
      <c r="H238" s="669">
        <v>329201010329109</v>
      </c>
      <c r="I238" s="653">
        <f t="shared" si="17"/>
        <v>1</v>
      </c>
      <c r="J238" s="653" t="s">
        <v>4084</v>
      </c>
      <c r="K238" s="670" t="s">
        <v>6477</v>
      </c>
      <c r="L238" s="669" t="s">
        <v>12972</v>
      </c>
      <c r="M238" s="671">
        <v>42261</v>
      </c>
      <c r="N238" s="672">
        <v>10000000</v>
      </c>
      <c r="O238" s="672"/>
      <c r="P238" s="674"/>
      <c r="Q238" s="672"/>
      <c r="R238" s="673" t="s">
        <v>12861</v>
      </c>
      <c r="S238" s="674">
        <v>42733</v>
      </c>
      <c r="T238" s="675">
        <v>4203891</v>
      </c>
      <c r="U238" s="674"/>
      <c r="V238" s="675"/>
      <c r="W238" s="675"/>
      <c r="X238" s="675"/>
      <c r="Y238" s="675"/>
      <c r="Z238" s="652">
        <v>0</v>
      </c>
      <c r="AA238" s="652"/>
      <c r="AB238" s="664"/>
      <c r="AC238" s="663"/>
      <c r="AD238" s="650"/>
      <c r="AE238" s="650"/>
      <c r="AF238" s="650"/>
      <c r="AG238" s="650"/>
      <c r="AH238" s="650"/>
      <c r="AI238" s="650"/>
      <c r="AJ238" s="650"/>
      <c r="AK238" s="650"/>
      <c r="AL238" s="650"/>
      <c r="AM238" s="652">
        <f t="shared" si="18"/>
        <v>0</v>
      </c>
      <c r="AN238" s="513">
        <f t="shared" si="19"/>
        <v>4203891</v>
      </c>
    </row>
    <row r="239" spans="1:40" s="191" customFormat="1" ht="15" customHeight="1" x14ac:dyDescent="0.2">
      <c r="A239" s="643"/>
      <c r="B239" s="643"/>
      <c r="C239" s="643"/>
      <c r="D239" s="665"/>
      <c r="E239" s="643"/>
      <c r="F239" s="668" t="s">
        <v>8755</v>
      </c>
      <c r="G239" s="668" t="s">
        <v>9926</v>
      </c>
      <c r="H239" s="669">
        <v>329201010311106</v>
      </c>
      <c r="I239" s="653">
        <f t="shared" si="17"/>
        <v>2</v>
      </c>
      <c r="J239" s="653" t="s">
        <v>12973</v>
      </c>
      <c r="K239" s="670" t="s">
        <v>6477</v>
      </c>
      <c r="L239" s="669" t="s">
        <v>12972</v>
      </c>
      <c r="M239" s="671">
        <v>42261</v>
      </c>
      <c r="N239" s="672">
        <v>15000000</v>
      </c>
      <c r="O239" s="672"/>
      <c r="P239" s="674"/>
      <c r="Q239" s="672"/>
      <c r="R239" s="673" t="s">
        <v>12861</v>
      </c>
      <c r="S239" s="674">
        <v>42733</v>
      </c>
      <c r="T239" s="675">
        <v>6384398</v>
      </c>
      <c r="U239" s="674"/>
      <c r="V239" s="675"/>
      <c r="W239" s="675"/>
      <c r="X239" s="675"/>
      <c r="Y239" s="675"/>
      <c r="Z239" s="652">
        <v>0</v>
      </c>
      <c r="AA239" s="652"/>
      <c r="AB239" s="664"/>
      <c r="AC239" s="663"/>
      <c r="AD239" s="650"/>
      <c r="AE239" s="650"/>
      <c r="AF239" s="650"/>
      <c r="AG239" s="650"/>
      <c r="AH239" s="650"/>
      <c r="AI239" s="650"/>
      <c r="AJ239" s="650"/>
      <c r="AK239" s="650"/>
      <c r="AL239" s="650"/>
      <c r="AM239" s="652">
        <f t="shared" si="18"/>
        <v>0</v>
      </c>
      <c r="AN239" s="513">
        <f t="shared" si="19"/>
        <v>6384398</v>
      </c>
    </row>
    <row r="240" spans="1:40" s="191" customFormat="1" ht="15" customHeight="1" x14ac:dyDescent="0.2">
      <c r="A240" s="643"/>
      <c r="B240" s="643"/>
      <c r="C240" s="643"/>
      <c r="D240" s="665"/>
      <c r="E240" s="643"/>
      <c r="F240" s="668" t="s">
        <v>8755</v>
      </c>
      <c r="G240" s="668" t="s">
        <v>9926</v>
      </c>
      <c r="H240" s="669">
        <v>329201010328103</v>
      </c>
      <c r="I240" s="653">
        <f t="shared" si="17"/>
        <v>3</v>
      </c>
      <c r="J240" s="653" t="s">
        <v>12974</v>
      </c>
      <c r="K240" s="670" t="s">
        <v>6477</v>
      </c>
      <c r="L240" s="669" t="s">
        <v>12972</v>
      </c>
      <c r="M240" s="671">
        <v>42261</v>
      </c>
      <c r="N240" s="672">
        <v>20000000</v>
      </c>
      <c r="O240" s="672"/>
      <c r="P240" s="674"/>
      <c r="Q240" s="672"/>
      <c r="R240" s="673" t="s">
        <v>12861</v>
      </c>
      <c r="S240" s="674">
        <v>42733</v>
      </c>
      <c r="T240" s="675">
        <v>10536904</v>
      </c>
      <c r="U240" s="674"/>
      <c r="V240" s="675"/>
      <c r="W240" s="675"/>
      <c r="X240" s="675"/>
      <c r="Y240" s="675"/>
      <c r="Z240" s="652">
        <v>0</v>
      </c>
      <c r="AA240" s="652"/>
      <c r="AB240" s="664"/>
      <c r="AC240" s="663"/>
      <c r="AD240" s="650"/>
      <c r="AE240" s="650"/>
      <c r="AF240" s="650"/>
      <c r="AG240" s="650"/>
      <c r="AH240" s="650"/>
      <c r="AI240" s="650"/>
      <c r="AJ240" s="650"/>
      <c r="AK240" s="650"/>
      <c r="AL240" s="650"/>
      <c r="AM240" s="652">
        <f t="shared" si="18"/>
        <v>0</v>
      </c>
      <c r="AN240" s="513">
        <f t="shared" si="19"/>
        <v>10536904</v>
      </c>
    </row>
    <row r="241" spans="1:40" s="191" customFormat="1" ht="15" customHeight="1" x14ac:dyDescent="0.2">
      <c r="A241" s="643"/>
      <c r="B241" s="643"/>
      <c r="C241" s="643"/>
      <c r="D241" s="665"/>
      <c r="E241" s="643"/>
      <c r="F241" s="668" t="s">
        <v>8755</v>
      </c>
      <c r="G241" s="668" t="s">
        <v>9928</v>
      </c>
      <c r="H241" s="669">
        <v>328801009030108</v>
      </c>
      <c r="I241" s="653">
        <f t="shared" si="17"/>
        <v>1</v>
      </c>
      <c r="J241" s="653" t="s">
        <v>12975</v>
      </c>
      <c r="K241" s="670" t="s">
        <v>6477</v>
      </c>
      <c r="L241" s="669" t="s">
        <v>12461</v>
      </c>
      <c r="M241" s="671">
        <v>42109</v>
      </c>
      <c r="N241" s="672">
        <v>15000000</v>
      </c>
      <c r="O241" s="672"/>
      <c r="P241" s="674"/>
      <c r="Q241" s="672"/>
      <c r="R241" s="673" t="s">
        <v>12861</v>
      </c>
      <c r="S241" s="674">
        <v>42733</v>
      </c>
      <c r="T241" s="675">
        <v>7233030</v>
      </c>
      <c r="U241" s="674"/>
      <c r="V241" s="675"/>
      <c r="W241" s="675"/>
      <c r="X241" s="675"/>
      <c r="Y241" s="675"/>
      <c r="Z241" s="652">
        <v>0</v>
      </c>
      <c r="AA241" s="652"/>
      <c r="AB241" s="664"/>
      <c r="AC241" s="663"/>
      <c r="AD241" s="650"/>
      <c r="AE241" s="650"/>
      <c r="AF241" s="650"/>
      <c r="AG241" s="650"/>
      <c r="AH241" s="650"/>
      <c r="AI241" s="650"/>
      <c r="AJ241" s="650"/>
      <c r="AK241" s="650"/>
      <c r="AL241" s="650"/>
      <c r="AM241" s="652">
        <f t="shared" si="18"/>
        <v>0</v>
      </c>
      <c r="AN241" s="513">
        <f t="shared" si="19"/>
        <v>7233030</v>
      </c>
    </row>
    <row r="242" spans="1:40" s="191" customFormat="1" ht="15" customHeight="1" x14ac:dyDescent="0.2">
      <c r="A242" s="643"/>
      <c r="B242" s="643"/>
      <c r="C242" s="643"/>
      <c r="D242" s="665"/>
      <c r="E242" s="643"/>
      <c r="F242" s="668" t="s">
        <v>8755</v>
      </c>
      <c r="G242" s="668" t="s">
        <v>9928</v>
      </c>
      <c r="H242" s="669">
        <v>328801009121103</v>
      </c>
      <c r="I242" s="653">
        <f t="shared" si="17"/>
        <v>2</v>
      </c>
      <c r="J242" s="653" t="s">
        <v>855</v>
      </c>
      <c r="K242" s="670" t="s">
        <v>6477</v>
      </c>
      <c r="L242" s="669" t="s">
        <v>12461</v>
      </c>
      <c r="M242" s="671">
        <v>42262</v>
      </c>
      <c r="N242" s="672">
        <v>12000000</v>
      </c>
      <c r="O242" s="672"/>
      <c r="P242" s="674"/>
      <c r="Q242" s="672"/>
      <c r="R242" s="673" t="s">
        <v>12861</v>
      </c>
      <c r="S242" s="674">
        <v>42733</v>
      </c>
      <c r="T242" s="675">
        <v>4270000</v>
      </c>
      <c r="U242" s="674"/>
      <c r="V242" s="675"/>
      <c r="W242" s="675"/>
      <c r="X242" s="675"/>
      <c r="Y242" s="675"/>
      <c r="Z242" s="652">
        <v>0</v>
      </c>
      <c r="AA242" s="652"/>
      <c r="AB242" s="664"/>
      <c r="AC242" s="663"/>
      <c r="AD242" s="650"/>
      <c r="AE242" s="650"/>
      <c r="AF242" s="650"/>
      <c r="AG242" s="650"/>
      <c r="AH242" s="650"/>
      <c r="AI242" s="650"/>
      <c r="AJ242" s="650"/>
      <c r="AK242" s="650"/>
      <c r="AL242" s="650"/>
      <c r="AM242" s="652">
        <f t="shared" si="18"/>
        <v>0</v>
      </c>
      <c r="AN242" s="513">
        <f t="shared" si="19"/>
        <v>4270000</v>
      </c>
    </row>
    <row r="243" spans="1:40" s="191" customFormat="1" ht="15" customHeight="1" x14ac:dyDescent="0.2">
      <c r="A243" s="643"/>
      <c r="B243" s="643"/>
      <c r="C243" s="643"/>
      <c r="D243" s="665"/>
      <c r="E243" s="643"/>
      <c r="F243" s="668" t="s">
        <v>8755</v>
      </c>
      <c r="G243" s="668" t="s">
        <v>9928</v>
      </c>
      <c r="H243" s="669">
        <v>328801009223109</v>
      </c>
      <c r="I243" s="653">
        <f t="shared" si="17"/>
        <v>3</v>
      </c>
      <c r="J243" s="653" t="s">
        <v>12976</v>
      </c>
      <c r="K243" s="670" t="s">
        <v>6477</v>
      </c>
      <c r="L243" s="669" t="s">
        <v>12460</v>
      </c>
      <c r="M243" s="671">
        <v>42109</v>
      </c>
      <c r="N243" s="672">
        <v>20000000</v>
      </c>
      <c r="O243" s="672"/>
      <c r="P243" s="674"/>
      <c r="Q243" s="672"/>
      <c r="R243" s="673" t="s">
        <v>12861</v>
      </c>
      <c r="S243" s="674">
        <v>42733</v>
      </c>
      <c r="T243" s="675">
        <v>7660879</v>
      </c>
      <c r="U243" s="674"/>
      <c r="V243" s="675"/>
      <c r="W243" s="675"/>
      <c r="X243" s="675"/>
      <c r="Y243" s="675"/>
      <c r="Z243" s="652">
        <v>0</v>
      </c>
      <c r="AA243" s="652"/>
      <c r="AB243" s="664"/>
      <c r="AC243" s="663"/>
      <c r="AD243" s="650"/>
      <c r="AE243" s="650"/>
      <c r="AF243" s="650"/>
      <c r="AG243" s="650"/>
      <c r="AH243" s="650"/>
      <c r="AI243" s="650"/>
      <c r="AJ243" s="650"/>
      <c r="AK243" s="650"/>
      <c r="AL243" s="650"/>
      <c r="AM243" s="652">
        <f t="shared" si="18"/>
        <v>0</v>
      </c>
      <c r="AN243" s="513">
        <f t="shared" si="19"/>
        <v>7660879</v>
      </c>
    </row>
    <row r="244" spans="1:40" s="191" customFormat="1" ht="15" customHeight="1" x14ac:dyDescent="0.2">
      <c r="A244" s="643"/>
      <c r="B244" s="643"/>
      <c r="C244" s="643"/>
      <c r="D244" s="665"/>
      <c r="E244" s="643"/>
      <c r="F244" s="668" t="s">
        <v>8755</v>
      </c>
      <c r="G244" s="668" t="s">
        <v>9928</v>
      </c>
      <c r="H244" s="669">
        <v>328801009314104</v>
      </c>
      <c r="I244" s="653">
        <f t="shared" si="17"/>
        <v>4</v>
      </c>
      <c r="J244" s="653" t="s">
        <v>12977</v>
      </c>
      <c r="K244" s="670" t="s">
        <v>6477</v>
      </c>
      <c r="L244" s="669" t="s">
        <v>12459</v>
      </c>
      <c r="M244" s="671">
        <v>42136</v>
      </c>
      <c r="N244" s="672">
        <v>5000000</v>
      </c>
      <c r="O244" s="672"/>
      <c r="P244" s="674"/>
      <c r="Q244" s="672"/>
      <c r="R244" s="673" t="s">
        <v>12861</v>
      </c>
      <c r="S244" s="674">
        <v>42733</v>
      </c>
      <c r="T244" s="675">
        <v>1512641</v>
      </c>
      <c r="U244" s="674"/>
      <c r="V244" s="675"/>
      <c r="W244" s="675"/>
      <c r="X244" s="675"/>
      <c r="Y244" s="675"/>
      <c r="Z244" s="652">
        <v>0</v>
      </c>
      <c r="AA244" s="652"/>
      <c r="AB244" s="664"/>
      <c r="AC244" s="663"/>
      <c r="AD244" s="650"/>
      <c r="AE244" s="650"/>
      <c r="AF244" s="650"/>
      <c r="AG244" s="650"/>
      <c r="AH244" s="650"/>
      <c r="AI244" s="650"/>
      <c r="AJ244" s="650"/>
      <c r="AK244" s="650"/>
      <c r="AL244" s="650"/>
      <c r="AM244" s="652">
        <f t="shared" si="18"/>
        <v>0</v>
      </c>
      <c r="AN244" s="513">
        <f t="shared" si="19"/>
        <v>1512641</v>
      </c>
    </row>
    <row r="245" spans="1:40" s="191" customFormat="1" ht="15" customHeight="1" x14ac:dyDescent="0.2">
      <c r="A245" s="643"/>
      <c r="B245" s="643"/>
      <c r="C245" s="643"/>
      <c r="D245" s="665"/>
      <c r="E245" s="643"/>
      <c r="F245" s="668" t="s">
        <v>8755</v>
      </c>
      <c r="G245" s="668" t="s">
        <v>9928</v>
      </c>
      <c r="H245" s="669">
        <v>328801009414108</v>
      </c>
      <c r="I245" s="653">
        <f t="shared" si="17"/>
        <v>5</v>
      </c>
      <c r="J245" s="653" t="s">
        <v>12978</v>
      </c>
      <c r="K245" s="670" t="s">
        <v>6477</v>
      </c>
      <c r="L245" s="669" t="s">
        <v>12979</v>
      </c>
      <c r="M245" s="671">
        <v>42199</v>
      </c>
      <c r="N245" s="672">
        <v>25000000</v>
      </c>
      <c r="O245" s="672"/>
      <c r="P245" s="674"/>
      <c r="Q245" s="672"/>
      <c r="R245" s="673" t="s">
        <v>12861</v>
      </c>
      <c r="S245" s="674">
        <v>42733</v>
      </c>
      <c r="T245" s="675">
        <v>8652700</v>
      </c>
      <c r="U245" s="674"/>
      <c r="V245" s="675"/>
      <c r="W245" s="675"/>
      <c r="X245" s="675"/>
      <c r="Y245" s="675"/>
      <c r="Z245" s="652">
        <v>0</v>
      </c>
      <c r="AA245" s="652"/>
      <c r="AB245" s="664"/>
      <c r="AC245" s="663"/>
      <c r="AD245" s="650"/>
      <c r="AE245" s="650"/>
      <c r="AF245" s="650"/>
      <c r="AG245" s="650"/>
      <c r="AH245" s="650"/>
      <c r="AI245" s="650"/>
      <c r="AJ245" s="650"/>
      <c r="AK245" s="650"/>
      <c r="AL245" s="650"/>
      <c r="AM245" s="652">
        <f t="shared" si="18"/>
        <v>0</v>
      </c>
      <c r="AN245" s="513">
        <f t="shared" si="19"/>
        <v>8652700</v>
      </c>
    </row>
    <row r="246" spans="1:40" s="191" customFormat="1" ht="15" customHeight="1" x14ac:dyDescent="0.2">
      <c r="A246" s="643"/>
      <c r="B246" s="643"/>
      <c r="C246" s="643"/>
      <c r="D246" s="665"/>
      <c r="E246" s="643"/>
      <c r="F246" s="668" t="s">
        <v>8755</v>
      </c>
      <c r="G246" s="668" t="s">
        <v>9928</v>
      </c>
      <c r="H246" s="669">
        <v>328801009452106</v>
      </c>
      <c r="I246" s="653">
        <f t="shared" si="17"/>
        <v>6</v>
      </c>
      <c r="J246" s="653" t="s">
        <v>12980</v>
      </c>
      <c r="K246" s="670" t="s">
        <v>6477</v>
      </c>
      <c r="L246" s="669" t="s">
        <v>12458</v>
      </c>
      <c r="M246" s="671">
        <v>42242</v>
      </c>
      <c r="N246" s="672">
        <v>25000000</v>
      </c>
      <c r="O246" s="672"/>
      <c r="P246" s="674"/>
      <c r="Q246" s="672"/>
      <c r="R246" s="673" t="s">
        <v>12861</v>
      </c>
      <c r="S246" s="674">
        <v>42733</v>
      </c>
      <c r="T246" s="675">
        <v>11479065</v>
      </c>
      <c r="U246" s="674"/>
      <c r="V246" s="675"/>
      <c r="W246" s="675"/>
      <c r="X246" s="675"/>
      <c r="Y246" s="675"/>
      <c r="Z246" s="652">
        <v>0</v>
      </c>
      <c r="AA246" s="652"/>
      <c r="AB246" s="664"/>
      <c r="AC246" s="663"/>
      <c r="AD246" s="650"/>
      <c r="AE246" s="650"/>
      <c r="AF246" s="650"/>
      <c r="AG246" s="650"/>
      <c r="AH246" s="650"/>
      <c r="AI246" s="650"/>
      <c r="AJ246" s="650"/>
      <c r="AK246" s="650"/>
      <c r="AL246" s="650"/>
      <c r="AM246" s="652">
        <f t="shared" si="18"/>
        <v>0</v>
      </c>
      <c r="AN246" s="513">
        <f t="shared" si="19"/>
        <v>11479065</v>
      </c>
    </row>
    <row r="247" spans="1:40" s="191" customFormat="1" ht="15" customHeight="1" x14ac:dyDescent="0.2">
      <c r="A247" s="643"/>
      <c r="B247" s="643"/>
      <c r="C247" s="643"/>
      <c r="D247" s="665"/>
      <c r="E247" s="643"/>
      <c r="F247" s="668" t="s">
        <v>8755</v>
      </c>
      <c r="G247" s="668" t="s">
        <v>9928</v>
      </c>
      <c r="H247" s="669">
        <v>328801009839104</v>
      </c>
      <c r="I247" s="653">
        <f t="shared" si="17"/>
        <v>7</v>
      </c>
      <c r="J247" s="653" t="s">
        <v>12981</v>
      </c>
      <c r="K247" s="670" t="s">
        <v>6477</v>
      </c>
      <c r="L247" s="669" t="s">
        <v>12982</v>
      </c>
      <c r="M247" s="671">
        <v>42341</v>
      </c>
      <c r="N247" s="672">
        <v>15000000</v>
      </c>
      <c r="O247" s="672"/>
      <c r="P247" s="674"/>
      <c r="Q247" s="672"/>
      <c r="R247" s="673" t="s">
        <v>12861</v>
      </c>
      <c r="S247" s="674">
        <v>42733</v>
      </c>
      <c r="T247" s="675">
        <v>8837500</v>
      </c>
      <c r="U247" s="674"/>
      <c r="V247" s="675"/>
      <c r="W247" s="675"/>
      <c r="X247" s="675"/>
      <c r="Y247" s="675"/>
      <c r="Z247" s="652">
        <v>0</v>
      </c>
      <c r="AA247" s="652"/>
      <c r="AB247" s="664"/>
      <c r="AC247" s="663"/>
      <c r="AD247" s="650"/>
      <c r="AE247" s="650"/>
      <c r="AF247" s="650"/>
      <c r="AG247" s="650"/>
      <c r="AH247" s="650"/>
      <c r="AI247" s="650"/>
      <c r="AJ247" s="650"/>
      <c r="AK247" s="650"/>
      <c r="AL247" s="650"/>
      <c r="AM247" s="652">
        <f t="shared" si="18"/>
        <v>0</v>
      </c>
      <c r="AN247" s="513">
        <f t="shared" si="19"/>
        <v>8837500</v>
      </c>
    </row>
    <row r="248" spans="1:40" s="191" customFormat="1" ht="15" customHeight="1" x14ac:dyDescent="0.2">
      <c r="A248" s="643"/>
      <c r="B248" s="643"/>
      <c r="C248" s="643"/>
      <c r="D248" s="665"/>
      <c r="E248" s="643"/>
      <c r="F248" s="668" t="s">
        <v>8755</v>
      </c>
      <c r="G248" s="668" t="s">
        <v>9924</v>
      </c>
      <c r="H248" s="669">
        <v>412001005234107</v>
      </c>
      <c r="I248" s="653">
        <f t="shared" si="17"/>
        <v>1</v>
      </c>
      <c r="J248" s="653" t="s">
        <v>922</v>
      </c>
      <c r="K248" s="670" t="s">
        <v>6477</v>
      </c>
      <c r="L248" s="669" t="s">
        <v>12983</v>
      </c>
      <c r="M248" s="671">
        <v>42090</v>
      </c>
      <c r="N248" s="672">
        <v>10000000</v>
      </c>
      <c r="O248" s="672"/>
      <c r="P248" s="674"/>
      <c r="Q248" s="672"/>
      <c r="R248" s="673" t="s">
        <v>12984</v>
      </c>
      <c r="S248" s="674">
        <v>42733</v>
      </c>
      <c r="T248" s="675">
        <v>2007192</v>
      </c>
      <c r="U248" s="674"/>
      <c r="V248" s="675"/>
      <c r="W248" s="675"/>
      <c r="X248" s="675"/>
      <c r="Y248" s="675"/>
      <c r="Z248" s="652">
        <v>0</v>
      </c>
      <c r="AA248" s="652"/>
      <c r="AB248" s="664"/>
      <c r="AC248" s="663"/>
      <c r="AD248" s="650"/>
      <c r="AE248" s="650"/>
      <c r="AF248" s="650"/>
      <c r="AG248" s="650"/>
      <c r="AH248" s="650"/>
      <c r="AI248" s="650"/>
      <c r="AJ248" s="650"/>
      <c r="AK248" s="650"/>
      <c r="AL248" s="650"/>
      <c r="AM248" s="652">
        <f t="shared" si="18"/>
        <v>0</v>
      </c>
      <c r="AN248" s="513">
        <f t="shared" si="19"/>
        <v>2007192</v>
      </c>
    </row>
    <row r="249" spans="1:40" s="191" customFormat="1" ht="15" customHeight="1" x14ac:dyDescent="0.2">
      <c r="A249" s="643"/>
      <c r="B249" s="643"/>
      <c r="C249" s="643"/>
      <c r="D249" s="665"/>
      <c r="E249" s="643"/>
      <c r="F249" s="668" t="s">
        <v>8755</v>
      </c>
      <c r="G249" s="668" t="s">
        <v>9924</v>
      </c>
      <c r="H249" s="669">
        <v>412001005423104</v>
      </c>
      <c r="I249" s="653">
        <f t="shared" si="17"/>
        <v>2</v>
      </c>
      <c r="J249" s="653" t="s">
        <v>12985</v>
      </c>
      <c r="K249" s="670" t="s">
        <v>6477</v>
      </c>
      <c r="L249" s="669" t="s">
        <v>12986</v>
      </c>
      <c r="M249" s="671">
        <v>42136</v>
      </c>
      <c r="N249" s="672">
        <v>25000000</v>
      </c>
      <c r="O249" s="672"/>
      <c r="P249" s="674"/>
      <c r="Q249" s="672"/>
      <c r="R249" s="673" t="s">
        <v>12984</v>
      </c>
      <c r="S249" s="674">
        <v>42733</v>
      </c>
      <c r="T249" s="675">
        <v>9668225</v>
      </c>
      <c r="U249" s="674"/>
      <c r="V249" s="675"/>
      <c r="W249" s="675"/>
      <c r="X249" s="675"/>
      <c r="Y249" s="675"/>
      <c r="Z249" s="652">
        <v>0</v>
      </c>
      <c r="AA249" s="652"/>
      <c r="AB249" s="664"/>
      <c r="AC249" s="663"/>
      <c r="AD249" s="650"/>
      <c r="AE249" s="650"/>
      <c r="AF249" s="650"/>
      <c r="AG249" s="650"/>
      <c r="AH249" s="650"/>
      <c r="AI249" s="650"/>
      <c r="AJ249" s="650"/>
      <c r="AK249" s="650"/>
      <c r="AL249" s="650"/>
      <c r="AM249" s="652">
        <f t="shared" si="18"/>
        <v>0</v>
      </c>
      <c r="AN249" s="513">
        <f t="shared" si="19"/>
        <v>9668225</v>
      </c>
    </row>
    <row r="250" spans="1:40" s="191" customFormat="1" ht="15" customHeight="1" x14ac:dyDescent="0.2">
      <c r="A250" s="643"/>
      <c r="B250" s="643"/>
      <c r="C250" s="643"/>
      <c r="D250" s="665"/>
      <c r="E250" s="643"/>
      <c r="F250" s="668" t="s">
        <v>8755</v>
      </c>
      <c r="G250" s="668" t="s">
        <v>9924</v>
      </c>
      <c r="H250" s="669">
        <v>412001005688102</v>
      </c>
      <c r="I250" s="653">
        <f t="shared" si="17"/>
        <v>3</v>
      </c>
      <c r="J250" s="653" t="s">
        <v>348</v>
      </c>
      <c r="K250" s="670" t="s">
        <v>6477</v>
      </c>
      <c r="L250" s="669" t="s">
        <v>12450</v>
      </c>
      <c r="M250" s="671">
        <v>42242</v>
      </c>
      <c r="N250" s="672">
        <v>10000000</v>
      </c>
      <c r="O250" s="672"/>
      <c r="P250" s="674"/>
      <c r="Q250" s="672"/>
      <c r="R250" s="673" t="s">
        <v>12984</v>
      </c>
      <c r="S250" s="674">
        <v>42733</v>
      </c>
      <c r="T250" s="675">
        <v>5016480</v>
      </c>
      <c r="U250" s="674"/>
      <c r="V250" s="675"/>
      <c r="W250" s="675"/>
      <c r="X250" s="675"/>
      <c r="Y250" s="675"/>
      <c r="Z250" s="652">
        <v>0</v>
      </c>
      <c r="AA250" s="652"/>
      <c r="AB250" s="664"/>
      <c r="AC250" s="663"/>
      <c r="AD250" s="650"/>
      <c r="AE250" s="650"/>
      <c r="AF250" s="650"/>
      <c r="AG250" s="650"/>
      <c r="AH250" s="650"/>
      <c r="AI250" s="650"/>
      <c r="AJ250" s="650"/>
      <c r="AK250" s="650"/>
      <c r="AL250" s="650"/>
      <c r="AM250" s="652">
        <f t="shared" si="18"/>
        <v>0</v>
      </c>
      <c r="AN250" s="513">
        <f t="shared" si="19"/>
        <v>5016480</v>
      </c>
    </row>
    <row r="251" spans="1:40" s="191" customFormat="1" ht="15" customHeight="1" x14ac:dyDescent="0.2">
      <c r="A251" s="643"/>
      <c r="B251" s="643"/>
      <c r="C251" s="643"/>
      <c r="D251" s="665"/>
      <c r="E251" s="643"/>
      <c r="F251" s="668" t="s">
        <v>8755</v>
      </c>
      <c r="G251" s="668" t="s">
        <v>9913</v>
      </c>
      <c r="H251" s="669">
        <v>300101014449108</v>
      </c>
      <c r="I251" s="653">
        <f t="shared" si="17"/>
        <v>1</v>
      </c>
      <c r="J251" s="653" t="s">
        <v>12987</v>
      </c>
      <c r="K251" s="670" t="s">
        <v>6477</v>
      </c>
      <c r="L251" s="669" t="s">
        <v>12988</v>
      </c>
      <c r="M251" s="671">
        <v>42109</v>
      </c>
      <c r="N251" s="672">
        <v>6000000</v>
      </c>
      <c r="O251" s="672"/>
      <c r="P251" s="674"/>
      <c r="Q251" s="672"/>
      <c r="R251" s="673" t="s">
        <v>12984</v>
      </c>
      <c r="S251" s="674">
        <v>42733</v>
      </c>
      <c r="T251" s="675">
        <v>1610280</v>
      </c>
      <c r="U251" s="674"/>
      <c r="V251" s="675"/>
      <c r="W251" s="675"/>
      <c r="X251" s="675"/>
      <c r="Y251" s="675"/>
      <c r="Z251" s="652">
        <v>0</v>
      </c>
      <c r="AA251" s="652"/>
      <c r="AB251" s="664"/>
      <c r="AC251" s="663"/>
      <c r="AD251" s="650"/>
      <c r="AE251" s="650"/>
      <c r="AF251" s="650"/>
      <c r="AG251" s="650"/>
      <c r="AH251" s="650"/>
      <c r="AI251" s="650"/>
      <c r="AJ251" s="650"/>
      <c r="AK251" s="650"/>
      <c r="AL251" s="650"/>
      <c r="AM251" s="652">
        <f t="shared" si="18"/>
        <v>0</v>
      </c>
      <c r="AN251" s="513">
        <f t="shared" si="19"/>
        <v>1610280</v>
      </c>
    </row>
    <row r="252" spans="1:40" s="191" customFormat="1" ht="15" customHeight="1" x14ac:dyDescent="0.2">
      <c r="A252" s="643"/>
      <c r="B252" s="643"/>
      <c r="C252" s="643"/>
      <c r="D252" s="665"/>
      <c r="E252" s="643"/>
      <c r="F252" s="668" t="s">
        <v>8755</v>
      </c>
      <c r="G252" s="668" t="s">
        <v>9913</v>
      </c>
      <c r="H252" s="669">
        <v>300101014535103</v>
      </c>
      <c r="I252" s="653">
        <f t="shared" si="17"/>
        <v>2</v>
      </c>
      <c r="J252" s="653" t="s">
        <v>3971</v>
      </c>
      <c r="K252" s="670" t="s">
        <v>6477</v>
      </c>
      <c r="L252" s="669" t="s">
        <v>12813</v>
      </c>
      <c r="M252" s="671">
        <v>42136</v>
      </c>
      <c r="N252" s="672">
        <v>20000000</v>
      </c>
      <c r="O252" s="672"/>
      <c r="P252" s="674"/>
      <c r="Q252" s="672"/>
      <c r="R252" s="673" t="s">
        <v>12984</v>
      </c>
      <c r="S252" s="674">
        <v>42733</v>
      </c>
      <c r="T252" s="675">
        <v>8049436</v>
      </c>
      <c r="U252" s="674"/>
      <c r="V252" s="675"/>
      <c r="W252" s="675"/>
      <c r="X252" s="675"/>
      <c r="Y252" s="675"/>
      <c r="Z252" s="652">
        <v>0</v>
      </c>
      <c r="AA252" s="652"/>
      <c r="AB252" s="664"/>
      <c r="AC252" s="663"/>
      <c r="AD252" s="650"/>
      <c r="AE252" s="650"/>
      <c r="AF252" s="650"/>
      <c r="AG252" s="650"/>
      <c r="AH252" s="650"/>
      <c r="AI252" s="650"/>
      <c r="AJ252" s="650"/>
      <c r="AK252" s="650"/>
      <c r="AL252" s="650"/>
      <c r="AM252" s="652">
        <f t="shared" si="18"/>
        <v>0</v>
      </c>
      <c r="AN252" s="513">
        <f t="shared" si="19"/>
        <v>8049436</v>
      </c>
    </row>
    <row r="253" spans="1:40" s="191" customFormat="1" ht="15" customHeight="1" x14ac:dyDescent="0.2">
      <c r="A253" s="643"/>
      <c r="B253" s="643"/>
      <c r="C253" s="643"/>
      <c r="D253" s="665"/>
      <c r="E253" s="643"/>
      <c r="F253" s="668" t="s">
        <v>8755</v>
      </c>
      <c r="G253" s="668" t="s">
        <v>9913</v>
      </c>
      <c r="H253" s="669">
        <v>300101014993107</v>
      </c>
      <c r="I253" s="653">
        <f t="shared" si="17"/>
        <v>3</v>
      </c>
      <c r="J253" s="653" t="s">
        <v>12989</v>
      </c>
      <c r="K253" s="670" t="s">
        <v>6477</v>
      </c>
      <c r="L253" s="669" t="s">
        <v>12820</v>
      </c>
      <c r="M253" s="671">
        <v>42292</v>
      </c>
      <c r="N253" s="672">
        <v>5000000</v>
      </c>
      <c r="O253" s="672"/>
      <c r="P253" s="674"/>
      <c r="Q253" s="672"/>
      <c r="R253" s="673" t="s">
        <v>12984</v>
      </c>
      <c r="S253" s="674">
        <v>42733</v>
      </c>
      <c r="T253" s="675">
        <v>1481306</v>
      </c>
      <c r="U253" s="674"/>
      <c r="V253" s="675"/>
      <c r="W253" s="675"/>
      <c r="X253" s="675"/>
      <c r="Y253" s="675"/>
      <c r="Z253" s="652">
        <v>0</v>
      </c>
      <c r="AA253" s="652"/>
      <c r="AB253" s="664"/>
      <c r="AC253" s="663"/>
      <c r="AD253" s="650"/>
      <c r="AE253" s="650"/>
      <c r="AF253" s="650"/>
      <c r="AG253" s="650"/>
      <c r="AH253" s="650"/>
      <c r="AI253" s="650"/>
      <c r="AJ253" s="650"/>
      <c r="AK253" s="650"/>
      <c r="AL253" s="650"/>
      <c r="AM253" s="652">
        <f t="shared" si="18"/>
        <v>0</v>
      </c>
      <c r="AN253" s="513">
        <f t="shared" si="19"/>
        <v>1481306</v>
      </c>
    </row>
    <row r="254" spans="1:40" s="191" customFormat="1" ht="15" customHeight="1" x14ac:dyDescent="0.2">
      <c r="A254" s="643"/>
      <c r="B254" s="643"/>
      <c r="C254" s="643"/>
      <c r="D254" s="665"/>
      <c r="E254" s="643"/>
      <c r="F254" s="668" t="s">
        <v>8755</v>
      </c>
      <c r="G254" s="668" t="s">
        <v>9913</v>
      </c>
      <c r="H254" s="669">
        <v>300101014769100</v>
      </c>
      <c r="I254" s="653">
        <f t="shared" si="17"/>
        <v>4</v>
      </c>
      <c r="J254" s="653" t="s">
        <v>12990</v>
      </c>
      <c r="K254" s="670" t="s">
        <v>6477</v>
      </c>
      <c r="L254" s="669" t="s">
        <v>12453</v>
      </c>
      <c r="M254" s="671">
        <v>42242</v>
      </c>
      <c r="N254" s="672">
        <v>10000000</v>
      </c>
      <c r="O254" s="672"/>
      <c r="P254" s="674"/>
      <c r="Q254" s="672"/>
      <c r="R254" s="673" t="s">
        <v>12984</v>
      </c>
      <c r="S254" s="674">
        <v>42733</v>
      </c>
      <c r="T254" s="675">
        <v>3804925</v>
      </c>
      <c r="U254" s="674"/>
      <c r="V254" s="675"/>
      <c r="W254" s="675"/>
      <c r="X254" s="675"/>
      <c r="Y254" s="675"/>
      <c r="Z254" s="652">
        <v>0</v>
      </c>
      <c r="AA254" s="652"/>
      <c r="AB254" s="664"/>
      <c r="AC254" s="663"/>
      <c r="AD254" s="650"/>
      <c r="AE254" s="650"/>
      <c r="AF254" s="650"/>
      <c r="AG254" s="650"/>
      <c r="AH254" s="650"/>
      <c r="AI254" s="650"/>
      <c r="AJ254" s="650"/>
      <c r="AK254" s="650"/>
      <c r="AL254" s="650"/>
      <c r="AM254" s="652">
        <f t="shared" si="18"/>
        <v>0</v>
      </c>
      <c r="AN254" s="513">
        <f t="shared" si="19"/>
        <v>3804925</v>
      </c>
    </row>
    <row r="255" spans="1:40" s="191" customFormat="1" ht="15" customHeight="1" x14ac:dyDescent="0.2">
      <c r="A255" s="643"/>
      <c r="B255" s="643"/>
      <c r="C255" s="643"/>
      <c r="D255" s="665"/>
      <c r="E255" s="643"/>
      <c r="F255" s="668" t="s">
        <v>8755</v>
      </c>
      <c r="G255" s="668" t="s">
        <v>9913</v>
      </c>
      <c r="H255" s="669">
        <v>300101014480104</v>
      </c>
      <c r="I255" s="653">
        <f t="shared" si="17"/>
        <v>5</v>
      </c>
      <c r="J255" s="653" t="s">
        <v>12991</v>
      </c>
      <c r="K255" s="670" t="s">
        <v>6477</v>
      </c>
      <c r="L255" s="669" t="s">
        <v>12988</v>
      </c>
      <c r="M255" s="671">
        <v>42109</v>
      </c>
      <c r="N255" s="672">
        <v>3000000</v>
      </c>
      <c r="O255" s="672"/>
      <c r="P255" s="674"/>
      <c r="Q255" s="672"/>
      <c r="R255" s="673" t="s">
        <v>12984</v>
      </c>
      <c r="S255" s="674">
        <v>42733</v>
      </c>
      <c r="T255" s="675">
        <v>804720</v>
      </c>
      <c r="U255" s="674"/>
      <c r="V255" s="675"/>
      <c r="W255" s="675"/>
      <c r="X255" s="675"/>
      <c r="Y255" s="675"/>
      <c r="Z255" s="652">
        <v>0</v>
      </c>
      <c r="AA255" s="652"/>
      <c r="AB255" s="664"/>
      <c r="AC255" s="663"/>
      <c r="AD255" s="650"/>
      <c r="AE255" s="650"/>
      <c r="AF255" s="650"/>
      <c r="AG255" s="650"/>
      <c r="AH255" s="650"/>
      <c r="AI255" s="650"/>
      <c r="AJ255" s="650"/>
      <c r="AK255" s="650"/>
      <c r="AL255" s="650"/>
      <c r="AM255" s="652">
        <f t="shared" si="18"/>
        <v>0</v>
      </c>
      <c r="AN255" s="513">
        <f t="shared" si="19"/>
        <v>804720</v>
      </c>
    </row>
    <row r="256" spans="1:40" s="191" customFormat="1" ht="15" customHeight="1" x14ac:dyDescent="0.2">
      <c r="A256" s="643"/>
      <c r="B256" s="643"/>
      <c r="C256" s="643"/>
      <c r="D256" s="665"/>
      <c r="E256" s="643"/>
      <c r="F256" s="668" t="s">
        <v>8755</v>
      </c>
      <c r="G256" s="668" t="s">
        <v>9913</v>
      </c>
      <c r="H256" s="669">
        <v>300101014709100</v>
      </c>
      <c r="I256" s="653">
        <f t="shared" si="17"/>
        <v>6</v>
      </c>
      <c r="J256" s="653" t="s">
        <v>12992</v>
      </c>
      <c r="K256" s="670" t="s">
        <v>6477</v>
      </c>
      <c r="L256" s="669" t="s">
        <v>12993</v>
      </c>
      <c r="M256" s="671">
        <v>42199</v>
      </c>
      <c r="N256" s="672">
        <v>5000000</v>
      </c>
      <c r="O256" s="672"/>
      <c r="P256" s="674"/>
      <c r="Q256" s="672"/>
      <c r="R256" s="673" t="s">
        <v>12984</v>
      </c>
      <c r="S256" s="674">
        <v>42733</v>
      </c>
      <c r="T256" s="675">
        <v>779876</v>
      </c>
      <c r="U256" s="674"/>
      <c r="V256" s="675"/>
      <c r="W256" s="675"/>
      <c r="X256" s="675"/>
      <c r="Y256" s="675"/>
      <c r="Z256" s="652">
        <v>0</v>
      </c>
      <c r="AA256" s="652"/>
      <c r="AB256" s="664"/>
      <c r="AC256" s="663"/>
      <c r="AD256" s="650"/>
      <c r="AE256" s="650"/>
      <c r="AF256" s="650"/>
      <c r="AG256" s="650"/>
      <c r="AH256" s="650"/>
      <c r="AI256" s="650"/>
      <c r="AJ256" s="650"/>
      <c r="AK256" s="650"/>
      <c r="AL256" s="650"/>
      <c r="AM256" s="652">
        <f t="shared" si="18"/>
        <v>0</v>
      </c>
      <c r="AN256" s="513">
        <f t="shared" si="19"/>
        <v>779876</v>
      </c>
    </row>
    <row r="257" spans="1:40" s="191" customFormat="1" ht="15" customHeight="1" x14ac:dyDescent="0.2">
      <c r="A257" s="643"/>
      <c r="B257" s="643"/>
      <c r="C257" s="643"/>
      <c r="D257" s="665"/>
      <c r="E257" s="643"/>
      <c r="F257" s="668" t="s">
        <v>8755</v>
      </c>
      <c r="G257" s="668" t="s">
        <v>9913</v>
      </c>
      <c r="H257" s="669">
        <v>300101014933107</v>
      </c>
      <c r="I257" s="653">
        <f t="shared" si="17"/>
        <v>7</v>
      </c>
      <c r="J257" s="653" t="s">
        <v>12994</v>
      </c>
      <c r="K257" s="670" t="s">
        <v>6477</v>
      </c>
      <c r="L257" s="669" t="s">
        <v>12820</v>
      </c>
      <c r="M257" s="671">
        <v>42292</v>
      </c>
      <c r="N257" s="672">
        <v>8000000</v>
      </c>
      <c r="O257" s="672"/>
      <c r="P257" s="674"/>
      <c r="Q257" s="672"/>
      <c r="R257" s="673" t="s">
        <v>12984</v>
      </c>
      <c r="S257" s="674">
        <v>42733</v>
      </c>
      <c r="T257" s="675">
        <v>4472635</v>
      </c>
      <c r="U257" s="674"/>
      <c r="V257" s="675"/>
      <c r="W257" s="675"/>
      <c r="X257" s="675"/>
      <c r="Y257" s="675"/>
      <c r="Z257" s="652">
        <v>0</v>
      </c>
      <c r="AA257" s="652"/>
      <c r="AB257" s="664"/>
      <c r="AC257" s="663"/>
      <c r="AD257" s="650"/>
      <c r="AE257" s="650"/>
      <c r="AF257" s="650"/>
      <c r="AG257" s="650"/>
      <c r="AH257" s="650"/>
      <c r="AI257" s="650"/>
      <c r="AJ257" s="650"/>
      <c r="AK257" s="650"/>
      <c r="AL257" s="650"/>
      <c r="AM257" s="652">
        <f t="shared" si="18"/>
        <v>0</v>
      </c>
      <c r="AN257" s="513">
        <f t="shared" si="19"/>
        <v>4472635</v>
      </c>
    </row>
    <row r="258" spans="1:40" s="191" customFormat="1" ht="15" customHeight="1" x14ac:dyDescent="0.2">
      <c r="A258" s="643"/>
      <c r="B258" s="643"/>
      <c r="C258" s="643"/>
      <c r="D258" s="665"/>
      <c r="E258" s="643"/>
      <c r="F258" s="668" t="s">
        <v>8755</v>
      </c>
      <c r="G258" s="668" t="s">
        <v>9913</v>
      </c>
      <c r="H258" s="669">
        <v>300101015078104</v>
      </c>
      <c r="I258" s="653">
        <f t="shared" si="17"/>
        <v>8</v>
      </c>
      <c r="J258" s="653" t="s">
        <v>12995</v>
      </c>
      <c r="K258" s="670" t="s">
        <v>6477</v>
      </c>
      <c r="L258" s="669" t="s">
        <v>12996</v>
      </c>
      <c r="M258" s="671">
        <v>42292</v>
      </c>
      <c r="N258" s="672">
        <v>15000000</v>
      </c>
      <c r="O258" s="672"/>
      <c r="P258" s="674"/>
      <c r="Q258" s="672"/>
      <c r="R258" s="673" t="s">
        <v>12984</v>
      </c>
      <c r="S258" s="674">
        <v>42733</v>
      </c>
      <c r="T258" s="675">
        <v>8837500</v>
      </c>
      <c r="U258" s="674"/>
      <c r="V258" s="675"/>
      <c r="W258" s="675"/>
      <c r="X258" s="675"/>
      <c r="Y258" s="675"/>
      <c r="Z258" s="652">
        <v>0</v>
      </c>
      <c r="AA258" s="652"/>
      <c r="AB258" s="664"/>
      <c r="AC258" s="663"/>
      <c r="AD258" s="650"/>
      <c r="AE258" s="650"/>
      <c r="AF258" s="650"/>
      <c r="AG258" s="650"/>
      <c r="AH258" s="650"/>
      <c r="AI258" s="650"/>
      <c r="AJ258" s="650"/>
      <c r="AK258" s="650"/>
      <c r="AL258" s="650"/>
      <c r="AM258" s="652">
        <f t="shared" si="18"/>
        <v>0</v>
      </c>
      <c r="AN258" s="513">
        <f t="shared" si="19"/>
        <v>8837500</v>
      </c>
    </row>
    <row r="259" spans="1:40" s="191" customFormat="1" ht="15" customHeight="1" x14ac:dyDescent="0.2">
      <c r="A259" s="643"/>
      <c r="B259" s="643"/>
      <c r="C259" s="643"/>
      <c r="D259" s="665"/>
      <c r="E259" s="643"/>
      <c r="F259" s="668" t="s">
        <v>8755</v>
      </c>
      <c r="G259" s="668" t="s">
        <v>9913</v>
      </c>
      <c r="H259" s="669">
        <v>300101015146101</v>
      </c>
      <c r="I259" s="653">
        <f t="shared" si="17"/>
        <v>9</v>
      </c>
      <c r="J259" s="653" t="s">
        <v>12997</v>
      </c>
      <c r="K259" s="670" t="s">
        <v>6477</v>
      </c>
      <c r="L259" s="669" t="s">
        <v>12583</v>
      </c>
      <c r="M259" s="671">
        <v>42395</v>
      </c>
      <c r="N259" s="672">
        <v>10000000</v>
      </c>
      <c r="O259" s="672"/>
      <c r="P259" s="674"/>
      <c r="Q259" s="672"/>
      <c r="R259" s="673" t="s">
        <v>12984</v>
      </c>
      <c r="S259" s="674">
        <v>42733</v>
      </c>
      <c r="T259" s="675">
        <v>6183240</v>
      </c>
      <c r="U259" s="674"/>
      <c r="V259" s="675"/>
      <c r="W259" s="675"/>
      <c r="X259" s="675"/>
      <c r="Y259" s="675"/>
      <c r="Z259" s="652">
        <v>0</v>
      </c>
      <c r="AA259" s="652"/>
      <c r="AB259" s="664"/>
      <c r="AC259" s="663"/>
      <c r="AD259" s="650"/>
      <c r="AE259" s="650"/>
      <c r="AF259" s="650"/>
      <c r="AG259" s="650"/>
      <c r="AH259" s="650"/>
      <c r="AI259" s="650"/>
      <c r="AJ259" s="650"/>
      <c r="AK259" s="650"/>
      <c r="AL259" s="650"/>
      <c r="AM259" s="652">
        <f t="shared" si="18"/>
        <v>0</v>
      </c>
      <c r="AN259" s="513">
        <f t="shared" si="19"/>
        <v>6183240</v>
      </c>
    </row>
    <row r="260" spans="1:40" s="191" customFormat="1" ht="15" customHeight="1" x14ac:dyDescent="0.2">
      <c r="A260" s="643"/>
      <c r="B260" s="643"/>
      <c r="C260" s="643"/>
      <c r="D260" s="665"/>
      <c r="E260" s="643"/>
      <c r="F260" s="668" t="s">
        <v>8755</v>
      </c>
      <c r="G260" s="668" t="s">
        <v>9913</v>
      </c>
      <c r="H260" s="669">
        <v>300101014339109</v>
      </c>
      <c r="I260" s="653">
        <f t="shared" si="17"/>
        <v>10</v>
      </c>
      <c r="J260" s="653" t="s">
        <v>12998</v>
      </c>
      <c r="K260" s="670" t="s">
        <v>6477</v>
      </c>
      <c r="L260" s="669" t="s">
        <v>12999</v>
      </c>
      <c r="M260" s="671">
        <v>42090</v>
      </c>
      <c r="N260" s="672">
        <v>15000000</v>
      </c>
      <c r="O260" s="672"/>
      <c r="P260" s="674"/>
      <c r="Q260" s="672"/>
      <c r="R260" s="673" t="s">
        <v>12984</v>
      </c>
      <c r="S260" s="674">
        <v>42733</v>
      </c>
      <c r="T260" s="675">
        <v>5775000</v>
      </c>
      <c r="U260" s="674"/>
      <c r="V260" s="675"/>
      <c r="W260" s="675"/>
      <c r="X260" s="675"/>
      <c r="Y260" s="675"/>
      <c r="Z260" s="652">
        <v>0</v>
      </c>
      <c r="AA260" s="652"/>
      <c r="AB260" s="664"/>
      <c r="AC260" s="663"/>
      <c r="AD260" s="650"/>
      <c r="AE260" s="650"/>
      <c r="AF260" s="650"/>
      <c r="AG260" s="650"/>
      <c r="AH260" s="650"/>
      <c r="AI260" s="650"/>
      <c r="AJ260" s="650"/>
      <c r="AK260" s="650"/>
      <c r="AL260" s="650"/>
      <c r="AM260" s="652">
        <f t="shared" si="18"/>
        <v>0</v>
      </c>
      <c r="AN260" s="513">
        <f t="shared" si="19"/>
        <v>5775000</v>
      </c>
    </row>
    <row r="261" spans="1:40" s="191" customFormat="1" ht="15" customHeight="1" x14ac:dyDescent="0.2">
      <c r="A261" s="643"/>
      <c r="B261" s="643"/>
      <c r="C261" s="643"/>
      <c r="D261" s="665"/>
      <c r="E261" s="643"/>
      <c r="F261" s="668" t="s">
        <v>8755</v>
      </c>
      <c r="G261" s="668" t="s">
        <v>9913</v>
      </c>
      <c r="H261" s="669">
        <v>300101014825100</v>
      </c>
      <c r="I261" s="653">
        <f t="shared" si="17"/>
        <v>11</v>
      </c>
      <c r="J261" s="653" t="s">
        <v>13000</v>
      </c>
      <c r="K261" s="670" t="s">
        <v>6477</v>
      </c>
      <c r="L261" s="669" t="s">
        <v>12453</v>
      </c>
      <c r="M261" s="671">
        <v>42242</v>
      </c>
      <c r="N261" s="672">
        <v>12000000</v>
      </c>
      <c r="O261" s="672"/>
      <c r="P261" s="674"/>
      <c r="Q261" s="672"/>
      <c r="R261" s="673" t="s">
        <v>12984</v>
      </c>
      <c r="S261" s="674">
        <v>42733</v>
      </c>
      <c r="T261" s="675">
        <v>4716851</v>
      </c>
      <c r="U261" s="674"/>
      <c r="V261" s="675"/>
      <c r="W261" s="675"/>
      <c r="X261" s="675"/>
      <c r="Y261" s="675"/>
      <c r="Z261" s="652">
        <v>0</v>
      </c>
      <c r="AA261" s="652"/>
      <c r="AB261" s="664"/>
      <c r="AC261" s="663"/>
      <c r="AD261" s="650"/>
      <c r="AE261" s="650"/>
      <c r="AF261" s="650"/>
      <c r="AG261" s="650"/>
      <c r="AH261" s="650"/>
      <c r="AI261" s="650"/>
      <c r="AJ261" s="650"/>
      <c r="AK261" s="650"/>
      <c r="AL261" s="650"/>
      <c r="AM261" s="652">
        <f t="shared" si="18"/>
        <v>0</v>
      </c>
      <c r="AN261" s="513">
        <f t="shared" si="19"/>
        <v>4716851</v>
      </c>
    </row>
    <row r="262" spans="1:40" s="191" customFormat="1" ht="15" customHeight="1" x14ac:dyDescent="0.2">
      <c r="A262" s="643"/>
      <c r="B262" s="643"/>
      <c r="C262" s="643"/>
      <c r="D262" s="665"/>
      <c r="E262" s="643"/>
      <c r="F262" s="668" t="s">
        <v>8755</v>
      </c>
      <c r="G262" s="668" t="s">
        <v>9913</v>
      </c>
      <c r="H262" s="669">
        <v>300101014257103</v>
      </c>
      <c r="I262" s="653">
        <f t="shared" si="17"/>
        <v>12</v>
      </c>
      <c r="J262" s="653" t="s">
        <v>317</v>
      </c>
      <c r="K262" s="670" t="s">
        <v>6477</v>
      </c>
      <c r="L262" s="669" t="s">
        <v>13001</v>
      </c>
      <c r="M262" s="671">
        <v>42090</v>
      </c>
      <c r="N262" s="672">
        <v>7000000</v>
      </c>
      <c r="O262" s="672"/>
      <c r="P262" s="674"/>
      <c r="Q262" s="672"/>
      <c r="R262" s="673" t="s">
        <v>12984</v>
      </c>
      <c r="S262" s="674">
        <v>42733</v>
      </c>
      <c r="T262" s="675">
        <v>1606010</v>
      </c>
      <c r="U262" s="674"/>
      <c r="V262" s="675"/>
      <c r="W262" s="675"/>
      <c r="X262" s="675"/>
      <c r="Y262" s="675"/>
      <c r="Z262" s="652">
        <v>0</v>
      </c>
      <c r="AA262" s="652"/>
      <c r="AB262" s="664"/>
      <c r="AC262" s="663"/>
      <c r="AD262" s="650"/>
      <c r="AE262" s="650"/>
      <c r="AF262" s="650"/>
      <c r="AG262" s="650"/>
      <c r="AH262" s="650"/>
      <c r="AI262" s="650"/>
      <c r="AJ262" s="650"/>
      <c r="AK262" s="650"/>
      <c r="AL262" s="650"/>
      <c r="AM262" s="652">
        <f t="shared" si="18"/>
        <v>0</v>
      </c>
      <c r="AN262" s="513">
        <f t="shared" si="19"/>
        <v>1606010</v>
      </c>
    </row>
    <row r="263" spans="1:40" s="191" customFormat="1" ht="15" customHeight="1" x14ac:dyDescent="0.2">
      <c r="A263" s="643"/>
      <c r="B263" s="643"/>
      <c r="C263" s="643"/>
      <c r="D263" s="665"/>
      <c r="E263" s="643"/>
      <c r="F263" s="668" t="s">
        <v>8755</v>
      </c>
      <c r="G263" s="668" t="s">
        <v>9913</v>
      </c>
      <c r="H263" s="669">
        <v>300101014911105</v>
      </c>
      <c r="I263" s="653">
        <f t="shared" si="17"/>
        <v>13</v>
      </c>
      <c r="J263" s="653" t="s">
        <v>5961</v>
      </c>
      <c r="K263" s="670" t="s">
        <v>6477</v>
      </c>
      <c r="L263" s="669" t="s">
        <v>12815</v>
      </c>
      <c r="M263" s="671">
        <v>42261</v>
      </c>
      <c r="N263" s="672">
        <v>10000000</v>
      </c>
      <c r="O263" s="672"/>
      <c r="P263" s="674"/>
      <c r="Q263" s="672"/>
      <c r="R263" s="673" t="s">
        <v>12984</v>
      </c>
      <c r="S263" s="674">
        <v>42733</v>
      </c>
      <c r="T263" s="675">
        <v>4622985</v>
      </c>
      <c r="U263" s="674"/>
      <c r="V263" s="675"/>
      <c r="W263" s="675"/>
      <c r="X263" s="675"/>
      <c r="Y263" s="675"/>
      <c r="Z263" s="652">
        <v>0</v>
      </c>
      <c r="AA263" s="652"/>
      <c r="AB263" s="664"/>
      <c r="AC263" s="663"/>
      <c r="AD263" s="650"/>
      <c r="AE263" s="650"/>
      <c r="AF263" s="650"/>
      <c r="AG263" s="650"/>
      <c r="AH263" s="650"/>
      <c r="AI263" s="650"/>
      <c r="AJ263" s="650"/>
      <c r="AK263" s="650"/>
      <c r="AL263" s="650"/>
      <c r="AM263" s="652">
        <f t="shared" si="18"/>
        <v>0</v>
      </c>
      <c r="AN263" s="513">
        <f t="shared" si="19"/>
        <v>4622985</v>
      </c>
    </row>
    <row r="264" spans="1:40" s="191" customFormat="1" ht="15" customHeight="1" x14ac:dyDescent="0.2">
      <c r="A264" s="643"/>
      <c r="B264" s="643"/>
      <c r="C264" s="643"/>
      <c r="D264" s="665"/>
      <c r="E264" s="643"/>
      <c r="F264" s="668" t="s">
        <v>8755</v>
      </c>
      <c r="G264" s="668" t="s">
        <v>9913</v>
      </c>
      <c r="H264" s="669">
        <v>300101014905104</v>
      </c>
      <c r="I264" s="653">
        <f t="shared" si="17"/>
        <v>14</v>
      </c>
      <c r="J264" s="653" t="s">
        <v>13002</v>
      </c>
      <c r="K264" s="670" t="s">
        <v>6477</v>
      </c>
      <c r="L264" s="669" t="s">
        <v>12815</v>
      </c>
      <c r="M264" s="671">
        <v>42261</v>
      </c>
      <c r="N264" s="672">
        <v>20000000</v>
      </c>
      <c r="O264" s="672"/>
      <c r="P264" s="674"/>
      <c r="Q264" s="672"/>
      <c r="R264" s="673" t="s">
        <v>12984</v>
      </c>
      <c r="S264" s="674">
        <v>42733</v>
      </c>
      <c r="T264" s="675">
        <v>10146702</v>
      </c>
      <c r="U264" s="674"/>
      <c r="V264" s="675"/>
      <c r="W264" s="675"/>
      <c r="X264" s="675"/>
      <c r="Y264" s="675"/>
      <c r="Z264" s="652">
        <v>0</v>
      </c>
      <c r="AA264" s="652"/>
      <c r="AB264" s="664"/>
      <c r="AC264" s="663"/>
      <c r="AD264" s="650"/>
      <c r="AE264" s="650"/>
      <c r="AF264" s="650"/>
      <c r="AG264" s="650"/>
      <c r="AH264" s="650"/>
      <c r="AI264" s="650"/>
      <c r="AJ264" s="650"/>
      <c r="AK264" s="650"/>
      <c r="AL264" s="650"/>
      <c r="AM264" s="652">
        <f t="shared" si="18"/>
        <v>0</v>
      </c>
      <c r="AN264" s="513">
        <f t="shared" si="19"/>
        <v>10146702</v>
      </c>
    </row>
    <row r="265" spans="1:40" s="191" customFormat="1" ht="15" customHeight="1" x14ac:dyDescent="0.2">
      <c r="A265" s="643"/>
      <c r="B265" s="643"/>
      <c r="C265" s="643"/>
      <c r="D265" s="665"/>
      <c r="E265" s="643"/>
      <c r="F265" s="668" t="s">
        <v>8755</v>
      </c>
      <c r="G265" s="668" t="s">
        <v>12873</v>
      </c>
      <c r="H265" s="669">
        <v>326701013519102</v>
      </c>
      <c r="I265" s="653">
        <f t="shared" si="17"/>
        <v>1</v>
      </c>
      <c r="J265" s="653" t="s">
        <v>13003</v>
      </c>
      <c r="K265" s="670" t="s">
        <v>6477</v>
      </c>
      <c r="L265" s="669" t="s">
        <v>12881</v>
      </c>
      <c r="M265" s="671">
        <v>42261</v>
      </c>
      <c r="N265" s="672">
        <v>12000000</v>
      </c>
      <c r="O265" s="672"/>
      <c r="P265" s="674"/>
      <c r="Q265" s="672"/>
      <c r="R265" s="673" t="s">
        <v>12984</v>
      </c>
      <c r="S265" s="674">
        <v>42733</v>
      </c>
      <c r="T265" s="675">
        <v>6533100</v>
      </c>
      <c r="U265" s="674"/>
      <c r="V265" s="675"/>
      <c r="W265" s="675"/>
      <c r="X265" s="675"/>
      <c r="Y265" s="675"/>
      <c r="Z265" s="652">
        <v>0</v>
      </c>
      <c r="AA265" s="652"/>
      <c r="AB265" s="664"/>
      <c r="AC265" s="663"/>
      <c r="AD265" s="650"/>
      <c r="AE265" s="650"/>
      <c r="AF265" s="650"/>
      <c r="AG265" s="650"/>
      <c r="AH265" s="650"/>
      <c r="AI265" s="650"/>
      <c r="AJ265" s="650"/>
      <c r="AK265" s="650"/>
      <c r="AL265" s="650"/>
      <c r="AM265" s="652">
        <f t="shared" si="18"/>
        <v>0</v>
      </c>
      <c r="AN265" s="513">
        <f t="shared" si="19"/>
        <v>6533100</v>
      </c>
    </row>
    <row r="266" spans="1:40" s="191" customFormat="1" ht="15" customHeight="1" x14ac:dyDescent="0.2">
      <c r="A266" s="643"/>
      <c r="B266" s="643"/>
      <c r="C266" s="643"/>
      <c r="D266" s="665"/>
      <c r="E266" s="643"/>
      <c r="F266" s="668" t="s">
        <v>8755</v>
      </c>
      <c r="G266" s="668" t="s">
        <v>12873</v>
      </c>
      <c r="H266" s="669">
        <v>326701013713104</v>
      </c>
      <c r="I266" s="653">
        <f t="shared" si="17"/>
        <v>2</v>
      </c>
      <c r="J266" s="653" t="s">
        <v>13004</v>
      </c>
      <c r="K266" s="670" t="s">
        <v>6477</v>
      </c>
      <c r="L266" s="669" t="s">
        <v>13005</v>
      </c>
      <c r="M266" s="671">
        <v>42341</v>
      </c>
      <c r="N266" s="672">
        <v>10000000</v>
      </c>
      <c r="O266" s="672"/>
      <c r="P266" s="674"/>
      <c r="Q266" s="672"/>
      <c r="R266" s="673" t="s">
        <v>12984</v>
      </c>
      <c r="S266" s="674">
        <v>42733</v>
      </c>
      <c r="T266" s="675">
        <v>5347314</v>
      </c>
      <c r="U266" s="674"/>
      <c r="V266" s="675"/>
      <c r="W266" s="675"/>
      <c r="X266" s="675"/>
      <c r="Y266" s="675"/>
      <c r="Z266" s="652">
        <v>0</v>
      </c>
      <c r="AA266" s="652"/>
      <c r="AB266" s="664"/>
      <c r="AC266" s="663"/>
      <c r="AD266" s="650"/>
      <c r="AE266" s="650"/>
      <c r="AF266" s="650"/>
      <c r="AG266" s="650"/>
      <c r="AH266" s="650"/>
      <c r="AI266" s="650"/>
      <c r="AJ266" s="650"/>
      <c r="AK266" s="650"/>
      <c r="AL266" s="650"/>
      <c r="AM266" s="652">
        <f t="shared" si="18"/>
        <v>0</v>
      </c>
      <c r="AN266" s="513">
        <f t="shared" si="19"/>
        <v>5347314</v>
      </c>
    </row>
    <row r="267" spans="1:40" s="191" customFormat="1" ht="15" customHeight="1" x14ac:dyDescent="0.2">
      <c r="A267" s="643"/>
      <c r="B267" s="643"/>
      <c r="C267" s="643"/>
      <c r="D267" s="665"/>
      <c r="E267" s="643"/>
      <c r="F267" s="668" t="s">
        <v>8755</v>
      </c>
      <c r="G267" s="668" t="s">
        <v>12873</v>
      </c>
      <c r="H267" s="669">
        <v>326701013870100</v>
      </c>
      <c r="I267" s="653">
        <f t="shared" ref="I267:I330" si="20">IF(G266=G267,I266+1,1)</f>
        <v>3</v>
      </c>
      <c r="J267" s="653" t="s">
        <v>13006</v>
      </c>
      <c r="K267" s="670" t="s">
        <v>6477</v>
      </c>
      <c r="L267" s="669" t="s">
        <v>13007</v>
      </c>
      <c r="M267" s="671">
        <v>42405</v>
      </c>
      <c r="N267" s="672">
        <v>15000000</v>
      </c>
      <c r="O267" s="672"/>
      <c r="P267" s="674"/>
      <c r="Q267" s="672"/>
      <c r="R267" s="673" t="s">
        <v>12984</v>
      </c>
      <c r="S267" s="674">
        <v>42733</v>
      </c>
      <c r="T267" s="675">
        <v>9712500</v>
      </c>
      <c r="U267" s="674"/>
      <c r="V267" s="675"/>
      <c r="W267" s="675"/>
      <c r="X267" s="675"/>
      <c r="Y267" s="675"/>
      <c r="Z267" s="652">
        <v>0</v>
      </c>
      <c r="AA267" s="652"/>
      <c r="AB267" s="664"/>
      <c r="AC267" s="663"/>
      <c r="AD267" s="650"/>
      <c r="AE267" s="650"/>
      <c r="AF267" s="650"/>
      <c r="AG267" s="650"/>
      <c r="AH267" s="650"/>
      <c r="AI267" s="650"/>
      <c r="AJ267" s="650"/>
      <c r="AK267" s="650"/>
      <c r="AL267" s="650"/>
      <c r="AM267" s="652">
        <f t="shared" si="18"/>
        <v>0</v>
      </c>
      <c r="AN267" s="513">
        <f t="shared" si="19"/>
        <v>9712500</v>
      </c>
    </row>
    <row r="268" spans="1:40" s="191" customFormat="1" ht="15" customHeight="1" x14ac:dyDescent="0.2">
      <c r="A268" s="643"/>
      <c r="B268" s="643"/>
      <c r="C268" s="643"/>
      <c r="D268" s="665"/>
      <c r="E268" s="643"/>
      <c r="F268" s="668" t="s">
        <v>8755</v>
      </c>
      <c r="G268" s="668" t="s">
        <v>12873</v>
      </c>
      <c r="H268" s="669">
        <v>326701013702103</v>
      </c>
      <c r="I268" s="653">
        <f t="shared" si="20"/>
        <v>4</v>
      </c>
      <c r="J268" s="653" t="s">
        <v>13008</v>
      </c>
      <c r="K268" s="670" t="s">
        <v>6477</v>
      </c>
      <c r="L268" s="669" t="s">
        <v>13009</v>
      </c>
      <c r="M268" s="671">
        <v>42341</v>
      </c>
      <c r="N268" s="672">
        <v>20000000</v>
      </c>
      <c r="O268" s="672"/>
      <c r="P268" s="674"/>
      <c r="Q268" s="672"/>
      <c r="R268" s="673" t="s">
        <v>12984</v>
      </c>
      <c r="S268" s="674">
        <v>42733</v>
      </c>
      <c r="T268" s="675">
        <v>10850140</v>
      </c>
      <c r="U268" s="674"/>
      <c r="V268" s="675"/>
      <c r="W268" s="675"/>
      <c r="X268" s="675"/>
      <c r="Y268" s="675"/>
      <c r="Z268" s="652">
        <v>0</v>
      </c>
      <c r="AA268" s="652"/>
      <c r="AB268" s="664"/>
      <c r="AC268" s="663"/>
      <c r="AD268" s="650"/>
      <c r="AE268" s="650"/>
      <c r="AF268" s="650"/>
      <c r="AG268" s="650"/>
      <c r="AH268" s="650"/>
      <c r="AI268" s="650"/>
      <c r="AJ268" s="650"/>
      <c r="AK268" s="650"/>
      <c r="AL268" s="650"/>
      <c r="AM268" s="652">
        <f t="shared" si="18"/>
        <v>0</v>
      </c>
      <c r="AN268" s="513">
        <f t="shared" si="19"/>
        <v>10850140</v>
      </c>
    </row>
    <row r="269" spans="1:40" s="191" customFormat="1" ht="15" customHeight="1" x14ac:dyDescent="0.2">
      <c r="A269" s="643"/>
      <c r="B269" s="643"/>
      <c r="C269" s="643"/>
      <c r="D269" s="665"/>
      <c r="E269" s="643"/>
      <c r="F269" s="668" t="s">
        <v>8755</v>
      </c>
      <c r="G269" s="668" t="s">
        <v>12380</v>
      </c>
      <c r="H269" s="669">
        <v>723601003982108</v>
      </c>
      <c r="I269" s="653">
        <f t="shared" si="20"/>
        <v>1</v>
      </c>
      <c r="J269" s="653" t="s">
        <v>13010</v>
      </c>
      <c r="K269" s="670" t="s">
        <v>6477</v>
      </c>
      <c r="L269" s="669" t="s">
        <v>13011</v>
      </c>
      <c r="M269" s="671">
        <v>42199</v>
      </c>
      <c r="N269" s="672">
        <v>7000000</v>
      </c>
      <c r="O269" s="672"/>
      <c r="P269" s="674"/>
      <c r="Q269" s="672"/>
      <c r="R269" s="673" t="s">
        <v>12984</v>
      </c>
      <c r="S269" s="674">
        <v>42733</v>
      </c>
      <c r="T269" s="675">
        <v>1347069</v>
      </c>
      <c r="U269" s="674"/>
      <c r="V269" s="675"/>
      <c r="W269" s="675"/>
      <c r="X269" s="675"/>
      <c r="Y269" s="675"/>
      <c r="Z269" s="652">
        <v>0</v>
      </c>
      <c r="AA269" s="652"/>
      <c r="AB269" s="664"/>
      <c r="AC269" s="663"/>
      <c r="AD269" s="650"/>
      <c r="AE269" s="650"/>
      <c r="AF269" s="650"/>
      <c r="AG269" s="650"/>
      <c r="AH269" s="650"/>
      <c r="AI269" s="650"/>
      <c r="AJ269" s="650"/>
      <c r="AK269" s="650"/>
      <c r="AL269" s="650"/>
      <c r="AM269" s="652">
        <f t="shared" si="18"/>
        <v>0</v>
      </c>
      <c r="AN269" s="513">
        <f t="shared" si="19"/>
        <v>1347069</v>
      </c>
    </row>
    <row r="270" spans="1:40" s="191" customFormat="1" ht="15" customHeight="1" x14ac:dyDescent="0.2">
      <c r="A270" s="643"/>
      <c r="B270" s="643"/>
      <c r="C270" s="643"/>
      <c r="D270" s="665"/>
      <c r="E270" s="643"/>
      <c r="F270" s="668" t="s">
        <v>8755</v>
      </c>
      <c r="G270" s="668" t="s">
        <v>12380</v>
      </c>
      <c r="H270" s="669">
        <v>723601004296102</v>
      </c>
      <c r="I270" s="653">
        <f t="shared" si="20"/>
        <v>2</v>
      </c>
      <c r="J270" s="653" t="s">
        <v>2663</v>
      </c>
      <c r="K270" s="670" t="s">
        <v>6477</v>
      </c>
      <c r="L270" s="669" t="s">
        <v>13012</v>
      </c>
      <c r="M270" s="671">
        <v>42292</v>
      </c>
      <c r="N270" s="672">
        <v>5000000</v>
      </c>
      <c r="O270" s="672"/>
      <c r="P270" s="674"/>
      <c r="Q270" s="672"/>
      <c r="R270" s="673" t="s">
        <v>12984</v>
      </c>
      <c r="S270" s="674">
        <v>42733</v>
      </c>
      <c r="T270" s="675">
        <v>2066705</v>
      </c>
      <c r="U270" s="674"/>
      <c r="V270" s="675"/>
      <c r="W270" s="675"/>
      <c r="X270" s="675"/>
      <c r="Y270" s="675"/>
      <c r="Z270" s="652">
        <v>0</v>
      </c>
      <c r="AA270" s="652"/>
      <c r="AB270" s="664"/>
      <c r="AC270" s="663"/>
      <c r="AD270" s="650"/>
      <c r="AE270" s="650"/>
      <c r="AF270" s="650"/>
      <c r="AG270" s="650"/>
      <c r="AH270" s="650"/>
      <c r="AI270" s="650"/>
      <c r="AJ270" s="650"/>
      <c r="AK270" s="650"/>
      <c r="AL270" s="650"/>
      <c r="AM270" s="652">
        <f t="shared" si="18"/>
        <v>0</v>
      </c>
      <c r="AN270" s="513">
        <f t="shared" si="19"/>
        <v>2066705</v>
      </c>
    </row>
    <row r="271" spans="1:40" s="191" customFormat="1" ht="15" customHeight="1" x14ac:dyDescent="0.2">
      <c r="A271" s="643"/>
      <c r="B271" s="643"/>
      <c r="C271" s="643"/>
      <c r="D271" s="665"/>
      <c r="E271" s="643"/>
      <c r="F271" s="668" t="s">
        <v>8755</v>
      </c>
      <c r="G271" s="668" t="s">
        <v>12380</v>
      </c>
      <c r="H271" s="669">
        <v>723601003939105</v>
      </c>
      <c r="I271" s="653">
        <f t="shared" si="20"/>
        <v>3</v>
      </c>
      <c r="J271" s="653" t="s">
        <v>3208</v>
      </c>
      <c r="K271" s="670" t="s">
        <v>6477</v>
      </c>
      <c r="L271" s="669" t="s">
        <v>13013</v>
      </c>
      <c r="M271" s="671">
        <v>42199</v>
      </c>
      <c r="N271" s="672">
        <v>12000000</v>
      </c>
      <c r="O271" s="672"/>
      <c r="P271" s="674"/>
      <c r="Q271" s="672"/>
      <c r="R271" s="673" t="s">
        <v>12984</v>
      </c>
      <c r="S271" s="674">
        <v>42733</v>
      </c>
      <c r="T271" s="675">
        <v>3850000</v>
      </c>
      <c r="U271" s="674"/>
      <c r="V271" s="675"/>
      <c r="W271" s="675"/>
      <c r="X271" s="675"/>
      <c r="Y271" s="675"/>
      <c r="Z271" s="652">
        <v>0</v>
      </c>
      <c r="AA271" s="652"/>
      <c r="AB271" s="664"/>
      <c r="AC271" s="663"/>
      <c r="AD271" s="650"/>
      <c r="AE271" s="650"/>
      <c r="AF271" s="650"/>
      <c r="AG271" s="650"/>
      <c r="AH271" s="650"/>
      <c r="AI271" s="650"/>
      <c r="AJ271" s="650"/>
      <c r="AK271" s="650"/>
      <c r="AL271" s="650"/>
      <c r="AM271" s="652">
        <f t="shared" si="18"/>
        <v>0</v>
      </c>
      <c r="AN271" s="513">
        <f t="shared" si="19"/>
        <v>3850000</v>
      </c>
    </row>
    <row r="272" spans="1:40" s="191" customFormat="1" ht="15" customHeight="1" x14ac:dyDescent="0.2">
      <c r="A272" s="643"/>
      <c r="B272" s="643"/>
      <c r="C272" s="643"/>
      <c r="D272" s="665"/>
      <c r="E272" s="643"/>
      <c r="F272" s="668" t="s">
        <v>8755</v>
      </c>
      <c r="G272" s="668" t="s">
        <v>12380</v>
      </c>
      <c r="H272" s="669">
        <v>723601003821108</v>
      </c>
      <c r="I272" s="653">
        <f t="shared" si="20"/>
        <v>4</v>
      </c>
      <c r="J272" s="653" t="s">
        <v>1359</v>
      </c>
      <c r="K272" s="670" t="s">
        <v>6477</v>
      </c>
      <c r="L272" s="669" t="s">
        <v>13013</v>
      </c>
      <c r="M272" s="671">
        <v>42199</v>
      </c>
      <c r="N272" s="672">
        <v>15000000</v>
      </c>
      <c r="O272" s="672"/>
      <c r="P272" s="674"/>
      <c r="Q272" s="672"/>
      <c r="R272" s="673" t="s">
        <v>12984</v>
      </c>
      <c r="S272" s="674">
        <v>42733</v>
      </c>
      <c r="T272" s="675">
        <v>4812500</v>
      </c>
      <c r="U272" s="674"/>
      <c r="V272" s="675"/>
      <c r="W272" s="675"/>
      <c r="X272" s="675"/>
      <c r="Y272" s="675"/>
      <c r="Z272" s="652">
        <v>0</v>
      </c>
      <c r="AA272" s="652"/>
      <c r="AB272" s="664"/>
      <c r="AC272" s="663"/>
      <c r="AD272" s="650"/>
      <c r="AE272" s="650"/>
      <c r="AF272" s="650"/>
      <c r="AG272" s="650"/>
      <c r="AH272" s="650"/>
      <c r="AI272" s="650"/>
      <c r="AJ272" s="650"/>
      <c r="AK272" s="650"/>
      <c r="AL272" s="650"/>
      <c r="AM272" s="652">
        <f t="shared" si="18"/>
        <v>0</v>
      </c>
      <c r="AN272" s="513">
        <f t="shared" si="19"/>
        <v>4812500</v>
      </c>
    </row>
    <row r="273" spans="1:40" s="191" customFormat="1" ht="15" customHeight="1" x14ac:dyDescent="0.2">
      <c r="A273" s="643"/>
      <c r="B273" s="643"/>
      <c r="C273" s="643"/>
      <c r="D273" s="665"/>
      <c r="E273" s="643"/>
      <c r="F273" s="668" t="s">
        <v>8755</v>
      </c>
      <c r="G273" s="668" t="s">
        <v>12380</v>
      </c>
      <c r="H273" s="669">
        <v>723601004244105</v>
      </c>
      <c r="I273" s="653">
        <f t="shared" si="20"/>
        <v>5</v>
      </c>
      <c r="J273" s="653" t="s">
        <v>850</v>
      </c>
      <c r="K273" s="670" t="s">
        <v>6477</v>
      </c>
      <c r="L273" s="669" t="s">
        <v>13014</v>
      </c>
      <c r="M273" s="671">
        <v>42261</v>
      </c>
      <c r="N273" s="672">
        <v>20000000</v>
      </c>
      <c r="O273" s="672"/>
      <c r="P273" s="674"/>
      <c r="Q273" s="672"/>
      <c r="R273" s="673" t="s">
        <v>12984</v>
      </c>
      <c r="S273" s="674">
        <v>42733</v>
      </c>
      <c r="T273" s="675">
        <v>8555610</v>
      </c>
      <c r="U273" s="674"/>
      <c r="V273" s="675"/>
      <c r="W273" s="675"/>
      <c r="X273" s="675"/>
      <c r="Y273" s="675"/>
      <c r="Z273" s="652">
        <v>0</v>
      </c>
      <c r="AA273" s="652"/>
      <c r="AB273" s="664"/>
      <c r="AC273" s="663"/>
      <c r="AD273" s="650"/>
      <c r="AE273" s="650"/>
      <c r="AF273" s="650"/>
      <c r="AG273" s="650"/>
      <c r="AH273" s="650"/>
      <c r="AI273" s="650"/>
      <c r="AJ273" s="650"/>
      <c r="AK273" s="650"/>
      <c r="AL273" s="650"/>
      <c r="AM273" s="652">
        <f t="shared" si="18"/>
        <v>0</v>
      </c>
      <c r="AN273" s="513">
        <f t="shared" si="19"/>
        <v>8555610</v>
      </c>
    </row>
    <row r="274" spans="1:40" s="191" customFormat="1" ht="15" customHeight="1" x14ac:dyDescent="0.2">
      <c r="A274" s="643"/>
      <c r="B274" s="643"/>
      <c r="C274" s="643"/>
      <c r="D274" s="665"/>
      <c r="E274" s="643"/>
      <c r="F274" s="668" t="s">
        <v>8755</v>
      </c>
      <c r="G274" s="668" t="s">
        <v>12380</v>
      </c>
      <c r="H274" s="669">
        <v>723601004093106</v>
      </c>
      <c r="I274" s="653">
        <f t="shared" si="20"/>
        <v>6</v>
      </c>
      <c r="J274" s="653" t="s">
        <v>13015</v>
      </c>
      <c r="K274" s="670" t="s">
        <v>6477</v>
      </c>
      <c r="L274" s="669" t="s">
        <v>13016</v>
      </c>
      <c r="M274" s="671">
        <v>42199</v>
      </c>
      <c r="N274" s="672">
        <v>20000000</v>
      </c>
      <c r="O274" s="672"/>
      <c r="P274" s="674"/>
      <c r="Q274" s="672"/>
      <c r="R274" s="673" t="s">
        <v>12984</v>
      </c>
      <c r="S274" s="674">
        <v>42733</v>
      </c>
      <c r="T274" s="675">
        <v>6222300</v>
      </c>
      <c r="U274" s="674"/>
      <c r="V274" s="675"/>
      <c r="W274" s="675"/>
      <c r="X274" s="675"/>
      <c r="Y274" s="675"/>
      <c r="Z274" s="652">
        <v>0</v>
      </c>
      <c r="AA274" s="652"/>
      <c r="AB274" s="664"/>
      <c r="AC274" s="663"/>
      <c r="AD274" s="650"/>
      <c r="AE274" s="650"/>
      <c r="AF274" s="650"/>
      <c r="AG274" s="650"/>
      <c r="AH274" s="650"/>
      <c r="AI274" s="650"/>
      <c r="AJ274" s="650"/>
      <c r="AK274" s="650"/>
      <c r="AL274" s="650"/>
      <c r="AM274" s="652">
        <f t="shared" si="18"/>
        <v>0</v>
      </c>
      <c r="AN274" s="513">
        <f t="shared" si="19"/>
        <v>6222300</v>
      </c>
    </row>
    <row r="275" spans="1:40" s="191" customFormat="1" ht="15" customHeight="1" x14ac:dyDescent="0.2">
      <c r="A275" s="643"/>
      <c r="B275" s="643"/>
      <c r="C275" s="643"/>
      <c r="D275" s="665"/>
      <c r="E275" s="643"/>
      <c r="F275" s="668" t="s">
        <v>8755</v>
      </c>
      <c r="G275" s="668" t="s">
        <v>12380</v>
      </c>
      <c r="H275" s="669">
        <v>723601004266107</v>
      </c>
      <c r="I275" s="653">
        <f t="shared" si="20"/>
        <v>7</v>
      </c>
      <c r="J275" s="653" t="s">
        <v>13017</v>
      </c>
      <c r="K275" s="670" t="s">
        <v>6477</v>
      </c>
      <c r="L275" s="669" t="s">
        <v>13014</v>
      </c>
      <c r="M275" s="671">
        <v>42261</v>
      </c>
      <c r="N275" s="672">
        <v>20000000</v>
      </c>
      <c r="O275" s="672"/>
      <c r="P275" s="674"/>
      <c r="Q275" s="672"/>
      <c r="R275" s="673" t="s">
        <v>12984</v>
      </c>
      <c r="S275" s="674">
        <v>42733</v>
      </c>
      <c r="T275" s="675">
        <v>9916830</v>
      </c>
      <c r="U275" s="674"/>
      <c r="V275" s="675"/>
      <c r="W275" s="675"/>
      <c r="X275" s="675"/>
      <c r="Y275" s="675"/>
      <c r="Z275" s="652">
        <v>0</v>
      </c>
      <c r="AA275" s="652"/>
      <c r="AB275" s="664"/>
      <c r="AC275" s="663"/>
      <c r="AD275" s="650"/>
      <c r="AE275" s="650"/>
      <c r="AF275" s="650"/>
      <c r="AG275" s="650"/>
      <c r="AH275" s="650"/>
      <c r="AI275" s="650"/>
      <c r="AJ275" s="650"/>
      <c r="AK275" s="650"/>
      <c r="AL275" s="650"/>
      <c r="AM275" s="652">
        <f t="shared" si="18"/>
        <v>0</v>
      </c>
      <c r="AN275" s="513">
        <f t="shared" si="19"/>
        <v>9916830</v>
      </c>
    </row>
    <row r="276" spans="1:40" s="191" customFormat="1" ht="15" customHeight="1" x14ac:dyDescent="0.2">
      <c r="A276" s="643"/>
      <c r="B276" s="643"/>
      <c r="C276" s="643"/>
      <c r="D276" s="665"/>
      <c r="E276" s="643"/>
      <c r="F276" s="668" t="s">
        <v>8755</v>
      </c>
      <c r="G276" s="668" t="s">
        <v>9911</v>
      </c>
      <c r="H276" s="669">
        <v>366901009856106</v>
      </c>
      <c r="I276" s="653">
        <f t="shared" si="20"/>
        <v>1</v>
      </c>
      <c r="J276" s="653" t="s">
        <v>13018</v>
      </c>
      <c r="K276" s="670" t="s">
        <v>6477</v>
      </c>
      <c r="L276" s="669" t="s">
        <v>13019</v>
      </c>
      <c r="M276" s="671">
        <v>42109</v>
      </c>
      <c r="N276" s="672">
        <v>15000000</v>
      </c>
      <c r="O276" s="672"/>
      <c r="P276" s="674"/>
      <c r="Q276" s="672"/>
      <c r="R276" s="673" t="s">
        <v>12984</v>
      </c>
      <c r="S276" s="674">
        <v>42733</v>
      </c>
      <c r="T276" s="675">
        <v>4025280</v>
      </c>
      <c r="U276" s="674"/>
      <c r="V276" s="675"/>
      <c r="W276" s="675"/>
      <c r="X276" s="675"/>
      <c r="Y276" s="675"/>
      <c r="Z276" s="652">
        <v>0</v>
      </c>
      <c r="AA276" s="652"/>
      <c r="AB276" s="664"/>
      <c r="AC276" s="663"/>
      <c r="AD276" s="650"/>
      <c r="AE276" s="650"/>
      <c r="AF276" s="650"/>
      <c r="AG276" s="650"/>
      <c r="AH276" s="650"/>
      <c r="AI276" s="650"/>
      <c r="AJ276" s="650"/>
      <c r="AK276" s="650"/>
      <c r="AL276" s="650"/>
      <c r="AM276" s="652">
        <f t="shared" si="18"/>
        <v>0</v>
      </c>
      <c r="AN276" s="513">
        <f t="shared" si="19"/>
        <v>4025280</v>
      </c>
    </row>
    <row r="277" spans="1:40" s="191" customFormat="1" ht="15" customHeight="1" x14ac:dyDescent="0.2">
      <c r="A277" s="643"/>
      <c r="B277" s="643"/>
      <c r="C277" s="643"/>
      <c r="D277" s="665"/>
      <c r="E277" s="643"/>
      <c r="F277" s="668" t="s">
        <v>8755</v>
      </c>
      <c r="G277" s="668" t="s">
        <v>9911</v>
      </c>
      <c r="H277" s="669">
        <v>366901010409104</v>
      </c>
      <c r="I277" s="653">
        <f t="shared" si="20"/>
        <v>2</v>
      </c>
      <c r="J277" s="653" t="s">
        <v>13020</v>
      </c>
      <c r="K277" s="670" t="s">
        <v>6477</v>
      </c>
      <c r="L277" s="669" t="s">
        <v>13021</v>
      </c>
      <c r="M277" s="671">
        <v>42261</v>
      </c>
      <c r="N277" s="672">
        <v>10000000</v>
      </c>
      <c r="O277" s="672"/>
      <c r="P277" s="674"/>
      <c r="Q277" s="672"/>
      <c r="R277" s="673" t="s">
        <v>12984</v>
      </c>
      <c r="S277" s="674">
        <v>42733</v>
      </c>
      <c r="T277" s="675">
        <v>5876025</v>
      </c>
      <c r="U277" s="674"/>
      <c r="V277" s="675"/>
      <c r="W277" s="675"/>
      <c r="X277" s="675"/>
      <c r="Y277" s="675"/>
      <c r="Z277" s="652">
        <v>0</v>
      </c>
      <c r="AA277" s="652"/>
      <c r="AB277" s="664"/>
      <c r="AC277" s="663"/>
      <c r="AD277" s="650"/>
      <c r="AE277" s="650"/>
      <c r="AF277" s="650"/>
      <c r="AG277" s="650"/>
      <c r="AH277" s="650"/>
      <c r="AI277" s="650"/>
      <c r="AJ277" s="650"/>
      <c r="AK277" s="650"/>
      <c r="AL277" s="650"/>
      <c r="AM277" s="652">
        <f t="shared" si="18"/>
        <v>0</v>
      </c>
      <c r="AN277" s="513">
        <f t="shared" si="19"/>
        <v>5876025</v>
      </c>
    </row>
    <row r="278" spans="1:40" s="191" customFormat="1" ht="15" customHeight="1" x14ac:dyDescent="0.2">
      <c r="A278" s="643"/>
      <c r="B278" s="643"/>
      <c r="C278" s="643"/>
      <c r="D278" s="665"/>
      <c r="E278" s="643"/>
      <c r="F278" s="668" t="s">
        <v>8755</v>
      </c>
      <c r="G278" s="668" t="s">
        <v>2737</v>
      </c>
      <c r="H278" s="669">
        <v>327001013277103</v>
      </c>
      <c r="I278" s="653">
        <f t="shared" si="20"/>
        <v>1</v>
      </c>
      <c r="J278" s="653" t="s">
        <v>13022</v>
      </c>
      <c r="K278" s="670" t="s">
        <v>6477</v>
      </c>
      <c r="L278" s="669" t="s">
        <v>13023</v>
      </c>
      <c r="M278" s="671">
        <v>42109</v>
      </c>
      <c r="N278" s="672">
        <v>2000000</v>
      </c>
      <c r="O278" s="672"/>
      <c r="P278" s="674"/>
      <c r="Q278" s="672"/>
      <c r="R278" s="673" t="s">
        <v>12984</v>
      </c>
      <c r="S278" s="674">
        <v>42733</v>
      </c>
      <c r="T278" s="675">
        <v>536760</v>
      </c>
      <c r="U278" s="674"/>
      <c r="V278" s="675"/>
      <c r="W278" s="675"/>
      <c r="X278" s="675"/>
      <c r="Y278" s="675"/>
      <c r="Z278" s="652">
        <v>0</v>
      </c>
      <c r="AA278" s="652"/>
      <c r="AB278" s="664"/>
      <c r="AC278" s="663"/>
      <c r="AD278" s="650"/>
      <c r="AE278" s="650"/>
      <c r="AF278" s="650"/>
      <c r="AG278" s="650"/>
      <c r="AH278" s="650"/>
      <c r="AI278" s="650"/>
      <c r="AJ278" s="650"/>
      <c r="AK278" s="650"/>
      <c r="AL278" s="650"/>
      <c r="AM278" s="652">
        <f t="shared" si="18"/>
        <v>0</v>
      </c>
      <c r="AN278" s="513">
        <f t="shared" si="19"/>
        <v>536760</v>
      </c>
    </row>
    <row r="279" spans="1:40" s="191" customFormat="1" ht="15" customHeight="1" x14ac:dyDescent="0.2">
      <c r="A279" s="643"/>
      <c r="B279" s="643"/>
      <c r="C279" s="643"/>
      <c r="D279" s="665"/>
      <c r="E279" s="643"/>
      <c r="F279" s="668" t="s">
        <v>8755</v>
      </c>
      <c r="G279" s="668" t="s">
        <v>2737</v>
      </c>
      <c r="H279" s="669">
        <v>327001013994103</v>
      </c>
      <c r="I279" s="653">
        <f t="shared" si="20"/>
        <v>2</v>
      </c>
      <c r="J279" s="653" t="s">
        <v>12851</v>
      </c>
      <c r="K279" s="670" t="s">
        <v>6477</v>
      </c>
      <c r="L279" s="669" t="s">
        <v>13024</v>
      </c>
      <c r="M279" s="671">
        <v>42292</v>
      </c>
      <c r="N279" s="672">
        <v>4000000</v>
      </c>
      <c r="O279" s="672"/>
      <c r="P279" s="674"/>
      <c r="Q279" s="672"/>
      <c r="R279" s="673" t="s">
        <v>12984</v>
      </c>
      <c r="S279" s="674">
        <v>42733</v>
      </c>
      <c r="T279" s="675">
        <v>1919737</v>
      </c>
      <c r="U279" s="674"/>
      <c r="V279" s="675"/>
      <c r="W279" s="675"/>
      <c r="X279" s="675"/>
      <c r="Y279" s="675"/>
      <c r="Z279" s="652">
        <v>0</v>
      </c>
      <c r="AA279" s="652"/>
      <c r="AB279" s="664"/>
      <c r="AC279" s="663"/>
      <c r="AD279" s="650"/>
      <c r="AE279" s="650"/>
      <c r="AF279" s="650"/>
      <c r="AG279" s="650"/>
      <c r="AH279" s="650"/>
      <c r="AI279" s="650"/>
      <c r="AJ279" s="650"/>
      <c r="AK279" s="650"/>
      <c r="AL279" s="650"/>
      <c r="AM279" s="652">
        <f t="shared" si="18"/>
        <v>0</v>
      </c>
      <c r="AN279" s="513">
        <f t="shared" si="19"/>
        <v>1919737</v>
      </c>
    </row>
    <row r="280" spans="1:40" s="191" customFormat="1" ht="15" customHeight="1" x14ac:dyDescent="0.2">
      <c r="A280" s="643"/>
      <c r="B280" s="643"/>
      <c r="C280" s="643"/>
      <c r="D280" s="665"/>
      <c r="E280" s="643"/>
      <c r="F280" s="668" t="s">
        <v>8755</v>
      </c>
      <c r="G280" s="668" t="s">
        <v>2737</v>
      </c>
      <c r="H280" s="669">
        <v>327001013603100</v>
      </c>
      <c r="I280" s="653">
        <f t="shared" si="20"/>
        <v>3</v>
      </c>
      <c r="J280" s="653" t="s">
        <v>13025</v>
      </c>
      <c r="K280" s="670" t="s">
        <v>6477</v>
      </c>
      <c r="L280" s="669" t="s">
        <v>13026</v>
      </c>
      <c r="M280" s="671">
        <v>42213</v>
      </c>
      <c r="N280" s="672">
        <v>5000000</v>
      </c>
      <c r="O280" s="672"/>
      <c r="P280" s="674"/>
      <c r="Q280" s="672"/>
      <c r="R280" s="673" t="s">
        <v>12984</v>
      </c>
      <c r="S280" s="674">
        <v>42733</v>
      </c>
      <c r="T280" s="675">
        <v>1742961</v>
      </c>
      <c r="U280" s="674"/>
      <c r="V280" s="675"/>
      <c r="W280" s="675"/>
      <c r="X280" s="675"/>
      <c r="Y280" s="675"/>
      <c r="Z280" s="652">
        <v>0</v>
      </c>
      <c r="AA280" s="652"/>
      <c r="AB280" s="664"/>
      <c r="AC280" s="663"/>
      <c r="AD280" s="650"/>
      <c r="AE280" s="650"/>
      <c r="AF280" s="650"/>
      <c r="AG280" s="650"/>
      <c r="AH280" s="650"/>
      <c r="AI280" s="650"/>
      <c r="AJ280" s="650"/>
      <c r="AK280" s="650"/>
      <c r="AL280" s="650"/>
      <c r="AM280" s="652">
        <f t="shared" si="18"/>
        <v>0</v>
      </c>
      <c r="AN280" s="513">
        <f t="shared" si="19"/>
        <v>1742961</v>
      </c>
    </row>
    <row r="281" spans="1:40" s="191" customFormat="1" ht="15" customHeight="1" x14ac:dyDescent="0.2">
      <c r="A281" s="643"/>
      <c r="B281" s="643"/>
      <c r="C281" s="643"/>
      <c r="D281" s="665"/>
      <c r="E281" s="643"/>
      <c r="F281" s="668" t="s">
        <v>8755</v>
      </c>
      <c r="G281" s="668" t="s">
        <v>2737</v>
      </c>
      <c r="H281" s="669">
        <v>327001013998107</v>
      </c>
      <c r="I281" s="653">
        <f t="shared" si="20"/>
        <v>4</v>
      </c>
      <c r="J281" s="653" t="s">
        <v>13027</v>
      </c>
      <c r="K281" s="670" t="s">
        <v>6477</v>
      </c>
      <c r="L281" s="669" t="s">
        <v>13024</v>
      </c>
      <c r="M281" s="671">
        <v>42292</v>
      </c>
      <c r="N281" s="672">
        <v>2000000</v>
      </c>
      <c r="O281" s="672"/>
      <c r="P281" s="674"/>
      <c r="Q281" s="672"/>
      <c r="R281" s="673" t="s">
        <v>12984</v>
      </c>
      <c r="S281" s="674">
        <v>42733</v>
      </c>
      <c r="T281" s="675">
        <v>653170</v>
      </c>
      <c r="U281" s="674"/>
      <c r="V281" s="675"/>
      <c r="W281" s="675"/>
      <c r="X281" s="675"/>
      <c r="Y281" s="675"/>
      <c r="Z281" s="652">
        <v>0</v>
      </c>
      <c r="AA281" s="652"/>
      <c r="AB281" s="664"/>
      <c r="AC281" s="663"/>
      <c r="AD281" s="650"/>
      <c r="AE281" s="650"/>
      <c r="AF281" s="650"/>
      <c r="AG281" s="650"/>
      <c r="AH281" s="650"/>
      <c r="AI281" s="650"/>
      <c r="AJ281" s="650"/>
      <c r="AK281" s="650"/>
      <c r="AL281" s="650"/>
      <c r="AM281" s="652">
        <f t="shared" si="18"/>
        <v>0</v>
      </c>
      <c r="AN281" s="513">
        <f t="shared" si="19"/>
        <v>653170</v>
      </c>
    </row>
    <row r="282" spans="1:40" s="191" customFormat="1" ht="15" customHeight="1" x14ac:dyDescent="0.2">
      <c r="A282" s="643"/>
      <c r="B282" s="643"/>
      <c r="C282" s="643"/>
      <c r="D282" s="665"/>
      <c r="E282" s="643"/>
      <c r="F282" s="668" t="s">
        <v>8755</v>
      </c>
      <c r="G282" s="668" t="s">
        <v>2737</v>
      </c>
      <c r="H282" s="669">
        <v>327001013668100</v>
      </c>
      <c r="I282" s="653">
        <f t="shared" si="20"/>
        <v>5</v>
      </c>
      <c r="J282" s="653" t="s">
        <v>13028</v>
      </c>
      <c r="K282" s="670" t="s">
        <v>6477</v>
      </c>
      <c r="L282" s="669" t="s">
        <v>13029</v>
      </c>
      <c r="M282" s="671">
        <v>42242</v>
      </c>
      <c r="N282" s="672">
        <v>20000000</v>
      </c>
      <c r="O282" s="672"/>
      <c r="P282" s="674"/>
      <c r="Q282" s="672"/>
      <c r="R282" s="673" t="s">
        <v>12984</v>
      </c>
      <c r="S282" s="674">
        <v>42733</v>
      </c>
      <c r="T282" s="675">
        <v>9450210</v>
      </c>
      <c r="U282" s="674"/>
      <c r="V282" s="675"/>
      <c r="W282" s="675"/>
      <c r="X282" s="675"/>
      <c r="Y282" s="675"/>
      <c r="Z282" s="652">
        <v>0</v>
      </c>
      <c r="AA282" s="652"/>
      <c r="AB282" s="664"/>
      <c r="AC282" s="663"/>
      <c r="AD282" s="650"/>
      <c r="AE282" s="650"/>
      <c r="AF282" s="650"/>
      <c r="AG282" s="650"/>
      <c r="AH282" s="650"/>
      <c r="AI282" s="650"/>
      <c r="AJ282" s="650"/>
      <c r="AK282" s="650"/>
      <c r="AL282" s="650"/>
      <c r="AM282" s="652">
        <f t="shared" si="18"/>
        <v>0</v>
      </c>
      <c r="AN282" s="513">
        <f t="shared" si="19"/>
        <v>9450210</v>
      </c>
    </row>
    <row r="283" spans="1:40" s="191" customFormat="1" ht="15" customHeight="1" x14ac:dyDescent="0.2">
      <c r="A283" s="643"/>
      <c r="B283" s="643"/>
      <c r="C283" s="643"/>
      <c r="D283" s="665"/>
      <c r="E283" s="643"/>
      <c r="F283" s="668" t="s">
        <v>8755</v>
      </c>
      <c r="G283" s="668" t="s">
        <v>6567</v>
      </c>
      <c r="H283" s="669">
        <v>411501010045100</v>
      </c>
      <c r="I283" s="653">
        <f t="shared" si="20"/>
        <v>1</v>
      </c>
      <c r="J283" s="653" t="s">
        <v>13030</v>
      </c>
      <c r="K283" s="670" t="s">
        <v>6477</v>
      </c>
      <c r="L283" s="669" t="s">
        <v>13031</v>
      </c>
      <c r="M283" s="671">
        <v>42242</v>
      </c>
      <c r="N283" s="672">
        <v>25000000</v>
      </c>
      <c r="O283" s="672"/>
      <c r="P283" s="674"/>
      <c r="Q283" s="672"/>
      <c r="R283" s="673" t="s">
        <v>12984</v>
      </c>
      <c r="S283" s="674">
        <v>42733</v>
      </c>
      <c r="T283" s="675">
        <v>8576750</v>
      </c>
      <c r="U283" s="674"/>
      <c r="V283" s="675"/>
      <c r="W283" s="675"/>
      <c r="X283" s="675"/>
      <c r="Y283" s="675"/>
      <c r="Z283" s="652">
        <v>0</v>
      </c>
      <c r="AA283" s="652"/>
      <c r="AB283" s="664"/>
      <c r="AC283" s="663"/>
      <c r="AD283" s="650"/>
      <c r="AE283" s="650"/>
      <c r="AF283" s="650"/>
      <c r="AG283" s="650"/>
      <c r="AH283" s="650"/>
      <c r="AI283" s="650"/>
      <c r="AJ283" s="650"/>
      <c r="AK283" s="650"/>
      <c r="AL283" s="650"/>
      <c r="AM283" s="652">
        <f t="shared" si="18"/>
        <v>0</v>
      </c>
      <c r="AN283" s="513">
        <f t="shared" si="19"/>
        <v>8576750</v>
      </c>
    </row>
    <row r="284" spans="1:40" s="191" customFormat="1" ht="15" customHeight="1" x14ac:dyDescent="0.2">
      <c r="A284" s="643"/>
      <c r="B284" s="643"/>
      <c r="C284" s="643"/>
      <c r="D284" s="665"/>
      <c r="E284" s="643"/>
      <c r="F284" s="668" t="s">
        <v>8755</v>
      </c>
      <c r="G284" s="668" t="s">
        <v>6567</v>
      </c>
      <c r="H284" s="669">
        <v>411501009624107</v>
      </c>
      <c r="I284" s="653">
        <f t="shared" si="20"/>
        <v>2</v>
      </c>
      <c r="J284" s="653" t="s">
        <v>13032</v>
      </c>
      <c r="K284" s="670" t="s">
        <v>6477</v>
      </c>
      <c r="L284" s="669" t="s">
        <v>13033</v>
      </c>
      <c r="M284" s="671">
        <v>42242</v>
      </c>
      <c r="N284" s="672">
        <v>5000000</v>
      </c>
      <c r="O284" s="672"/>
      <c r="P284" s="674"/>
      <c r="Q284" s="672"/>
      <c r="R284" s="673" t="s">
        <v>12984</v>
      </c>
      <c r="S284" s="674">
        <v>42733</v>
      </c>
      <c r="T284" s="675">
        <v>1775620</v>
      </c>
      <c r="U284" s="674"/>
      <c r="V284" s="675"/>
      <c r="W284" s="675"/>
      <c r="X284" s="675"/>
      <c r="Y284" s="675"/>
      <c r="Z284" s="652">
        <v>0</v>
      </c>
      <c r="AA284" s="652"/>
      <c r="AB284" s="664"/>
      <c r="AC284" s="663"/>
      <c r="AD284" s="650"/>
      <c r="AE284" s="650"/>
      <c r="AF284" s="650"/>
      <c r="AG284" s="650"/>
      <c r="AH284" s="650"/>
      <c r="AI284" s="650"/>
      <c r="AJ284" s="650"/>
      <c r="AK284" s="650"/>
      <c r="AL284" s="650"/>
      <c r="AM284" s="652">
        <f t="shared" si="18"/>
        <v>0</v>
      </c>
      <c r="AN284" s="513">
        <f t="shared" si="19"/>
        <v>1775620</v>
      </c>
    </row>
    <row r="285" spans="1:40" s="191" customFormat="1" ht="15" customHeight="1" x14ac:dyDescent="0.2">
      <c r="A285" s="643"/>
      <c r="B285" s="643"/>
      <c r="C285" s="643"/>
      <c r="D285" s="665"/>
      <c r="E285" s="643"/>
      <c r="F285" s="668" t="s">
        <v>8755</v>
      </c>
      <c r="G285" s="668" t="s">
        <v>6567</v>
      </c>
      <c r="H285" s="669">
        <v>411501010478109</v>
      </c>
      <c r="I285" s="653">
        <f t="shared" si="20"/>
        <v>3</v>
      </c>
      <c r="J285" s="653" t="s">
        <v>13034</v>
      </c>
      <c r="K285" s="670" t="s">
        <v>6477</v>
      </c>
      <c r="L285" s="669" t="s">
        <v>13035</v>
      </c>
      <c r="M285" s="671">
        <v>42292</v>
      </c>
      <c r="N285" s="672">
        <v>5000000</v>
      </c>
      <c r="O285" s="672"/>
      <c r="P285" s="674"/>
      <c r="Q285" s="672"/>
      <c r="R285" s="673" t="s">
        <v>12984</v>
      </c>
      <c r="S285" s="674">
        <v>42733</v>
      </c>
      <c r="T285" s="675">
        <v>1010365</v>
      </c>
      <c r="U285" s="674"/>
      <c r="V285" s="675"/>
      <c r="W285" s="675"/>
      <c r="X285" s="675"/>
      <c r="Y285" s="675"/>
      <c r="Z285" s="652">
        <v>0</v>
      </c>
      <c r="AA285" s="652"/>
      <c r="AB285" s="664"/>
      <c r="AC285" s="663"/>
      <c r="AD285" s="650"/>
      <c r="AE285" s="650"/>
      <c r="AF285" s="650"/>
      <c r="AG285" s="650"/>
      <c r="AH285" s="650"/>
      <c r="AI285" s="650"/>
      <c r="AJ285" s="650"/>
      <c r="AK285" s="650"/>
      <c r="AL285" s="650"/>
      <c r="AM285" s="652">
        <f t="shared" si="18"/>
        <v>0</v>
      </c>
      <c r="AN285" s="513">
        <f t="shared" si="19"/>
        <v>1010365</v>
      </c>
    </row>
    <row r="286" spans="1:40" s="191" customFormat="1" ht="15" customHeight="1" x14ac:dyDescent="0.2">
      <c r="A286" s="643"/>
      <c r="B286" s="643"/>
      <c r="C286" s="643"/>
      <c r="D286" s="665"/>
      <c r="E286" s="643"/>
      <c r="F286" s="668" t="s">
        <v>8755</v>
      </c>
      <c r="G286" s="668" t="s">
        <v>6567</v>
      </c>
      <c r="H286" s="669">
        <v>411501009400105</v>
      </c>
      <c r="I286" s="653">
        <f t="shared" si="20"/>
        <v>4</v>
      </c>
      <c r="J286" s="653" t="s">
        <v>13036</v>
      </c>
      <c r="K286" s="670" t="s">
        <v>6477</v>
      </c>
      <c r="L286" s="669" t="s">
        <v>13037</v>
      </c>
      <c r="M286" s="671">
        <v>42242</v>
      </c>
      <c r="N286" s="672">
        <v>12000000</v>
      </c>
      <c r="O286" s="672"/>
      <c r="P286" s="674"/>
      <c r="Q286" s="672"/>
      <c r="R286" s="673" t="s">
        <v>12984</v>
      </c>
      <c r="S286" s="674">
        <v>42733</v>
      </c>
      <c r="T286" s="675">
        <v>3920000</v>
      </c>
      <c r="U286" s="674"/>
      <c r="V286" s="675"/>
      <c r="W286" s="675"/>
      <c r="X286" s="675"/>
      <c r="Y286" s="675"/>
      <c r="Z286" s="652">
        <v>0</v>
      </c>
      <c r="AA286" s="652"/>
      <c r="AB286" s="664"/>
      <c r="AC286" s="663"/>
      <c r="AD286" s="650"/>
      <c r="AE286" s="650"/>
      <c r="AF286" s="650"/>
      <c r="AG286" s="650"/>
      <c r="AH286" s="650"/>
      <c r="AI286" s="650"/>
      <c r="AJ286" s="650"/>
      <c r="AK286" s="650"/>
      <c r="AL286" s="650"/>
      <c r="AM286" s="652">
        <f t="shared" si="18"/>
        <v>0</v>
      </c>
      <c r="AN286" s="513">
        <f t="shared" si="19"/>
        <v>3920000</v>
      </c>
    </row>
    <row r="287" spans="1:40" s="191" customFormat="1" ht="15" customHeight="1" x14ac:dyDescent="0.2">
      <c r="A287" s="643"/>
      <c r="B287" s="643"/>
      <c r="C287" s="643"/>
      <c r="D287" s="665"/>
      <c r="E287" s="643"/>
      <c r="F287" s="668" t="s">
        <v>8755</v>
      </c>
      <c r="G287" s="668" t="s">
        <v>9715</v>
      </c>
      <c r="H287" s="669">
        <v>88901020198100</v>
      </c>
      <c r="I287" s="653">
        <f t="shared" si="20"/>
        <v>1</v>
      </c>
      <c r="J287" s="653" t="s">
        <v>13038</v>
      </c>
      <c r="K287" s="670" t="s">
        <v>6477</v>
      </c>
      <c r="L287" s="669" t="s">
        <v>13039</v>
      </c>
      <c r="M287" s="671">
        <v>42250</v>
      </c>
      <c r="N287" s="672">
        <v>4000000</v>
      </c>
      <c r="O287" s="672"/>
      <c r="P287" s="674"/>
      <c r="Q287" s="672"/>
      <c r="R287" s="673" t="s">
        <v>12984</v>
      </c>
      <c r="S287" s="674">
        <v>42733</v>
      </c>
      <c r="T287" s="675">
        <v>1232350</v>
      </c>
      <c r="U287" s="674"/>
      <c r="V287" s="675"/>
      <c r="W287" s="675"/>
      <c r="X287" s="675"/>
      <c r="Y287" s="675"/>
      <c r="Z287" s="652">
        <v>0</v>
      </c>
      <c r="AA287" s="652"/>
      <c r="AB287" s="664"/>
      <c r="AC287" s="663"/>
      <c r="AD287" s="650"/>
      <c r="AE287" s="650"/>
      <c r="AF287" s="650"/>
      <c r="AG287" s="650"/>
      <c r="AH287" s="650"/>
      <c r="AI287" s="650"/>
      <c r="AJ287" s="650"/>
      <c r="AK287" s="650"/>
      <c r="AL287" s="650"/>
      <c r="AM287" s="652">
        <f t="shared" si="18"/>
        <v>0</v>
      </c>
      <c r="AN287" s="513">
        <f t="shared" si="19"/>
        <v>1232350</v>
      </c>
    </row>
    <row r="288" spans="1:40" s="191" customFormat="1" ht="15" customHeight="1" x14ac:dyDescent="0.2">
      <c r="A288" s="643"/>
      <c r="B288" s="643"/>
      <c r="C288" s="643"/>
      <c r="D288" s="665"/>
      <c r="E288" s="643"/>
      <c r="F288" s="668" t="s">
        <v>8755</v>
      </c>
      <c r="G288" s="668" t="s">
        <v>9715</v>
      </c>
      <c r="H288" s="669">
        <v>88901020299100</v>
      </c>
      <c r="I288" s="653">
        <f t="shared" si="20"/>
        <v>2</v>
      </c>
      <c r="J288" s="653" t="s">
        <v>3068</v>
      </c>
      <c r="K288" s="670" t="s">
        <v>6477</v>
      </c>
      <c r="L288" s="669" t="s">
        <v>13039</v>
      </c>
      <c r="M288" s="671">
        <v>42250</v>
      </c>
      <c r="N288" s="672">
        <v>15000000</v>
      </c>
      <c r="O288" s="672"/>
      <c r="P288" s="674"/>
      <c r="Q288" s="672"/>
      <c r="R288" s="673" t="s">
        <v>12984</v>
      </c>
      <c r="S288" s="674">
        <v>42733</v>
      </c>
      <c r="T288" s="675">
        <v>7946370</v>
      </c>
      <c r="U288" s="674"/>
      <c r="V288" s="675"/>
      <c r="W288" s="675"/>
      <c r="X288" s="675"/>
      <c r="Y288" s="675"/>
      <c r="Z288" s="652">
        <v>0</v>
      </c>
      <c r="AA288" s="652"/>
      <c r="AB288" s="664"/>
      <c r="AC288" s="663"/>
      <c r="AD288" s="650"/>
      <c r="AE288" s="650"/>
      <c r="AF288" s="650"/>
      <c r="AG288" s="650"/>
      <c r="AH288" s="650"/>
      <c r="AI288" s="650"/>
      <c r="AJ288" s="650"/>
      <c r="AK288" s="650"/>
      <c r="AL288" s="650"/>
      <c r="AM288" s="652">
        <f t="shared" si="18"/>
        <v>0</v>
      </c>
      <c r="AN288" s="513">
        <f t="shared" si="19"/>
        <v>7946370</v>
      </c>
    </row>
    <row r="289" spans="1:40" s="191" customFormat="1" ht="15" customHeight="1" x14ac:dyDescent="0.2">
      <c r="A289" s="643"/>
      <c r="B289" s="643"/>
      <c r="C289" s="643"/>
      <c r="D289" s="665"/>
      <c r="E289" s="643"/>
      <c r="F289" s="668" t="s">
        <v>8755</v>
      </c>
      <c r="G289" s="668" t="s">
        <v>13040</v>
      </c>
      <c r="H289" s="669">
        <v>411701008033107</v>
      </c>
      <c r="I289" s="653">
        <f t="shared" si="20"/>
        <v>1</v>
      </c>
      <c r="J289" s="653" t="s">
        <v>13041</v>
      </c>
      <c r="K289" s="670" t="s">
        <v>6477</v>
      </c>
      <c r="L289" s="669" t="s">
        <v>13042</v>
      </c>
      <c r="M289" s="671">
        <v>42261</v>
      </c>
      <c r="N289" s="672">
        <v>6000000</v>
      </c>
      <c r="O289" s="672"/>
      <c r="P289" s="674"/>
      <c r="Q289" s="672"/>
      <c r="R289" s="673" t="s">
        <v>12984</v>
      </c>
      <c r="S289" s="674">
        <v>42733</v>
      </c>
      <c r="T289" s="675">
        <v>2632700</v>
      </c>
      <c r="U289" s="674"/>
      <c r="V289" s="675"/>
      <c r="W289" s="675"/>
      <c r="X289" s="675"/>
      <c r="Y289" s="675"/>
      <c r="Z289" s="652">
        <v>0</v>
      </c>
      <c r="AA289" s="652"/>
      <c r="AB289" s="664"/>
      <c r="AC289" s="663"/>
      <c r="AD289" s="650"/>
      <c r="AE289" s="650"/>
      <c r="AF289" s="650"/>
      <c r="AG289" s="650"/>
      <c r="AH289" s="650"/>
      <c r="AI289" s="650"/>
      <c r="AJ289" s="650"/>
      <c r="AK289" s="650"/>
      <c r="AL289" s="650"/>
      <c r="AM289" s="652">
        <f t="shared" si="18"/>
        <v>0</v>
      </c>
      <c r="AN289" s="513">
        <f t="shared" si="19"/>
        <v>2632700</v>
      </c>
    </row>
    <row r="290" spans="1:40" s="191" customFormat="1" ht="15" customHeight="1" x14ac:dyDescent="0.2">
      <c r="A290" s="643"/>
      <c r="B290" s="643"/>
      <c r="C290" s="643"/>
      <c r="D290" s="665"/>
      <c r="E290" s="643"/>
      <c r="F290" s="668" t="s">
        <v>8755</v>
      </c>
      <c r="G290" s="668" t="s">
        <v>13040</v>
      </c>
      <c r="H290" s="669">
        <v>411701008123106</v>
      </c>
      <c r="I290" s="653">
        <f t="shared" si="20"/>
        <v>2</v>
      </c>
      <c r="J290" s="653" t="s">
        <v>13043</v>
      </c>
      <c r="K290" s="670" t="s">
        <v>6477</v>
      </c>
      <c r="L290" s="669" t="s">
        <v>13042</v>
      </c>
      <c r="M290" s="671">
        <v>42261</v>
      </c>
      <c r="N290" s="672">
        <v>5000000</v>
      </c>
      <c r="O290" s="672"/>
      <c r="P290" s="674"/>
      <c r="Q290" s="672"/>
      <c r="R290" s="673" t="s">
        <v>12984</v>
      </c>
      <c r="S290" s="674">
        <v>42733</v>
      </c>
      <c r="T290" s="675">
        <v>2022090</v>
      </c>
      <c r="U290" s="674"/>
      <c r="V290" s="675"/>
      <c r="W290" s="675"/>
      <c r="X290" s="675"/>
      <c r="Y290" s="675"/>
      <c r="Z290" s="652">
        <v>0</v>
      </c>
      <c r="AA290" s="652"/>
      <c r="AB290" s="664"/>
      <c r="AC290" s="663"/>
      <c r="AD290" s="650"/>
      <c r="AE290" s="650"/>
      <c r="AF290" s="650"/>
      <c r="AG290" s="650"/>
      <c r="AH290" s="650"/>
      <c r="AI290" s="650"/>
      <c r="AJ290" s="650"/>
      <c r="AK290" s="650"/>
      <c r="AL290" s="650"/>
      <c r="AM290" s="652">
        <f t="shared" si="18"/>
        <v>0</v>
      </c>
      <c r="AN290" s="513">
        <f t="shared" si="19"/>
        <v>2022090</v>
      </c>
    </row>
    <row r="291" spans="1:40" s="191" customFormat="1" ht="15" customHeight="1" x14ac:dyDescent="0.2">
      <c r="A291" s="643"/>
      <c r="B291" s="643"/>
      <c r="C291" s="643"/>
      <c r="D291" s="665"/>
      <c r="E291" s="643"/>
      <c r="F291" s="668" t="s">
        <v>8755</v>
      </c>
      <c r="G291" s="668" t="s">
        <v>6546</v>
      </c>
      <c r="H291" s="669">
        <v>411301005565109</v>
      </c>
      <c r="I291" s="653">
        <f t="shared" si="20"/>
        <v>1</v>
      </c>
      <c r="J291" s="653" t="s">
        <v>13044</v>
      </c>
      <c r="K291" s="670" t="s">
        <v>6477</v>
      </c>
      <c r="L291" s="669" t="s">
        <v>13045</v>
      </c>
      <c r="M291" s="671">
        <v>42405</v>
      </c>
      <c r="N291" s="672">
        <v>8000000</v>
      </c>
      <c r="O291" s="672"/>
      <c r="P291" s="674"/>
      <c r="Q291" s="672"/>
      <c r="R291" s="673" t="s">
        <v>12984</v>
      </c>
      <c r="S291" s="674">
        <v>42733</v>
      </c>
      <c r="T291" s="675">
        <v>2146340</v>
      </c>
      <c r="U291" s="674"/>
      <c r="V291" s="675"/>
      <c r="W291" s="675"/>
      <c r="X291" s="675"/>
      <c r="Y291" s="675"/>
      <c r="Z291" s="652">
        <v>0</v>
      </c>
      <c r="AA291" s="652"/>
      <c r="AB291" s="664"/>
      <c r="AC291" s="663"/>
      <c r="AD291" s="650"/>
      <c r="AE291" s="650"/>
      <c r="AF291" s="650"/>
      <c r="AG291" s="650"/>
      <c r="AH291" s="650"/>
      <c r="AI291" s="650"/>
      <c r="AJ291" s="650"/>
      <c r="AK291" s="650"/>
      <c r="AL291" s="650"/>
      <c r="AM291" s="652">
        <f t="shared" si="18"/>
        <v>0</v>
      </c>
      <c r="AN291" s="513">
        <f t="shared" si="19"/>
        <v>2146340</v>
      </c>
    </row>
    <row r="292" spans="1:40" s="191" customFormat="1" ht="15" customHeight="1" x14ac:dyDescent="0.2">
      <c r="A292" s="643"/>
      <c r="B292" s="643"/>
      <c r="C292" s="643"/>
      <c r="D292" s="665"/>
      <c r="E292" s="643"/>
      <c r="F292" s="668" t="s">
        <v>8755</v>
      </c>
      <c r="G292" s="668" t="s">
        <v>6546</v>
      </c>
      <c r="H292" s="669">
        <v>411301005410100</v>
      </c>
      <c r="I292" s="653">
        <f t="shared" si="20"/>
        <v>2</v>
      </c>
      <c r="J292" s="653" t="s">
        <v>1718</v>
      </c>
      <c r="K292" s="670" t="s">
        <v>6477</v>
      </c>
      <c r="L292" s="669" t="s">
        <v>13046</v>
      </c>
      <c r="M292" s="671">
        <v>42405</v>
      </c>
      <c r="N292" s="672">
        <v>25000000</v>
      </c>
      <c r="O292" s="672"/>
      <c r="P292" s="674"/>
      <c r="Q292" s="672"/>
      <c r="R292" s="673" t="s">
        <v>12984</v>
      </c>
      <c r="S292" s="674">
        <v>42733</v>
      </c>
      <c r="T292" s="675">
        <v>11083100</v>
      </c>
      <c r="U292" s="674"/>
      <c r="V292" s="675"/>
      <c r="W292" s="675"/>
      <c r="X292" s="675"/>
      <c r="Y292" s="675"/>
      <c r="Z292" s="652">
        <v>0</v>
      </c>
      <c r="AA292" s="652"/>
      <c r="AB292" s="664"/>
      <c r="AC292" s="663"/>
      <c r="AD292" s="650"/>
      <c r="AE292" s="650"/>
      <c r="AF292" s="650"/>
      <c r="AG292" s="650"/>
      <c r="AH292" s="650"/>
      <c r="AI292" s="650"/>
      <c r="AJ292" s="650"/>
      <c r="AK292" s="650"/>
      <c r="AL292" s="650"/>
      <c r="AM292" s="652">
        <f t="shared" si="18"/>
        <v>0</v>
      </c>
      <c r="AN292" s="513">
        <f t="shared" si="19"/>
        <v>11083100</v>
      </c>
    </row>
    <row r="293" spans="1:40" s="191" customFormat="1" ht="15" customHeight="1" x14ac:dyDescent="0.2">
      <c r="A293" s="643"/>
      <c r="B293" s="643"/>
      <c r="C293" s="643"/>
      <c r="D293" s="665"/>
      <c r="E293" s="643"/>
      <c r="F293" s="668" t="s">
        <v>8755</v>
      </c>
      <c r="G293" s="668" t="s">
        <v>6546</v>
      </c>
      <c r="H293" s="669">
        <v>411301005187105</v>
      </c>
      <c r="I293" s="653">
        <f t="shared" si="20"/>
        <v>3</v>
      </c>
      <c r="J293" s="653" t="s">
        <v>12845</v>
      </c>
      <c r="K293" s="670" t="s">
        <v>6477</v>
      </c>
      <c r="L293" s="669" t="s">
        <v>13047</v>
      </c>
      <c r="M293" s="671">
        <v>42136</v>
      </c>
      <c r="N293" s="672">
        <v>5000000</v>
      </c>
      <c r="O293" s="672"/>
      <c r="P293" s="674"/>
      <c r="Q293" s="672"/>
      <c r="R293" s="673" t="s">
        <v>12984</v>
      </c>
      <c r="S293" s="674">
        <v>42733</v>
      </c>
      <c r="T293" s="675">
        <v>1318778</v>
      </c>
      <c r="U293" s="674"/>
      <c r="V293" s="675"/>
      <c r="W293" s="675"/>
      <c r="X293" s="675"/>
      <c r="Y293" s="675"/>
      <c r="Z293" s="652">
        <v>0</v>
      </c>
      <c r="AA293" s="652"/>
      <c r="AB293" s="664"/>
      <c r="AC293" s="663"/>
      <c r="AD293" s="650"/>
      <c r="AE293" s="650"/>
      <c r="AF293" s="650"/>
      <c r="AG293" s="650"/>
      <c r="AH293" s="650"/>
      <c r="AI293" s="650"/>
      <c r="AJ293" s="650"/>
      <c r="AK293" s="650"/>
      <c r="AL293" s="650"/>
      <c r="AM293" s="652">
        <f t="shared" si="18"/>
        <v>0</v>
      </c>
      <c r="AN293" s="513">
        <f t="shared" si="19"/>
        <v>1318778</v>
      </c>
    </row>
    <row r="294" spans="1:40" s="191" customFormat="1" ht="15" customHeight="1" x14ac:dyDescent="0.2">
      <c r="A294" s="643"/>
      <c r="B294" s="643"/>
      <c r="C294" s="643"/>
      <c r="D294" s="665"/>
      <c r="E294" s="643"/>
      <c r="F294" s="668" t="s">
        <v>8755</v>
      </c>
      <c r="G294" s="668" t="s">
        <v>12381</v>
      </c>
      <c r="H294" s="669">
        <v>367001008826105</v>
      </c>
      <c r="I294" s="653">
        <f t="shared" si="20"/>
        <v>1</v>
      </c>
      <c r="J294" s="653" t="s">
        <v>13048</v>
      </c>
      <c r="K294" s="670" t="s">
        <v>6477</v>
      </c>
      <c r="L294" s="669" t="s">
        <v>13049</v>
      </c>
      <c r="M294" s="671">
        <v>42341</v>
      </c>
      <c r="N294" s="672">
        <v>12000000</v>
      </c>
      <c r="O294" s="672"/>
      <c r="P294" s="674"/>
      <c r="Q294" s="672"/>
      <c r="R294" s="673" t="s">
        <v>12984</v>
      </c>
      <c r="S294" s="674">
        <v>42733</v>
      </c>
      <c r="T294" s="675">
        <v>6720000</v>
      </c>
      <c r="U294" s="674"/>
      <c r="V294" s="675"/>
      <c r="W294" s="675"/>
      <c r="X294" s="675"/>
      <c r="Y294" s="675"/>
      <c r="Z294" s="652">
        <v>0</v>
      </c>
      <c r="AA294" s="652"/>
      <c r="AB294" s="664"/>
      <c r="AC294" s="663"/>
      <c r="AD294" s="650"/>
      <c r="AE294" s="650"/>
      <c r="AF294" s="650"/>
      <c r="AG294" s="650"/>
      <c r="AH294" s="650"/>
      <c r="AI294" s="650"/>
      <c r="AJ294" s="650"/>
      <c r="AK294" s="650"/>
      <c r="AL294" s="650"/>
      <c r="AM294" s="652">
        <f t="shared" si="18"/>
        <v>0</v>
      </c>
      <c r="AN294" s="513">
        <f t="shared" si="19"/>
        <v>6720000</v>
      </c>
    </row>
    <row r="295" spans="1:40" s="191" customFormat="1" ht="15" customHeight="1" x14ac:dyDescent="0.2">
      <c r="A295" s="643"/>
      <c r="B295" s="643"/>
      <c r="C295" s="643"/>
      <c r="D295" s="665"/>
      <c r="E295" s="643"/>
      <c r="F295" s="668" t="s">
        <v>8755</v>
      </c>
      <c r="G295" s="668" t="s">
        <v>6567</v>
      </c>
      <c r="H295" s="669">
        <v>411501010221104</v>
      </c>
      <c r="I295" s="653">
        <f t="shared" si="20"/>
        <v>1</v>
      </c>
      <c r="J295" s="653" t="s">
        <v>13050</v>
      </c>
      <c r="K295" s="670" t="s">
        <v>6477</v>
      </c>
      <c r="L295" s="669" t="s">
        <v>13051</v>
      </c>
      <c r="M295" s="671">
        <v>42242</v>
      </c>
      <c r="N295" s="672">
        <v>5000000</v>
      </c>
      <c r="O295" s="672"/>
      <c r="P295" s="674"/>
      <c r="Q295" s="672"/>
      <c r="R295" s="673" t="s">
        <v>12984</v>
      </c>
      <c r="S295" s="674">
        <v>42733</v>
      </c>
      <c r="T295" s="675">
        <v>535551</v>
      </c>
      <c r="U295" s="674"/>
      <c r="V295" s="675"/>
      <c r="W295" s="675"/>
      <c r="X295" s="675"/>
      <c r="Y295" s="675"/>
      <c r="Z295" s="652">
        <v>0</v>
      </c>
      <c r="AA295" s="652"/>
      <c r="AB295" s="664"/>
      <c r="AC295" s="663"/>
      <c r="AD295" s="650"/>
      <c r="AE295" s="650"/>
      <c r="AF295" s="650"/>
      <c r="AG295" s="650"/>
      <c r="AH295" s="650"/>
      <c r="AI295" s="650"/>
      <c r="AJ295" s="650"/>
      <c r="AK295" s="650"/>
      <c r="AL295" s="650"/>
      <c r="AM295" s="652">
        <f t="shared" si="18"/>
        <v>0</v>
      </c>
      <c r="AN295" s="513">
        <f t="shared" si="19"/>
        <v>535551</v>
      </c>
    </row>
    <row r="296" spans="1:40" s="191" customFormat="1" ht="15" customHeight="1" x14ac:dyDescent="0.2">
      <c r="A296" s="643"/>
      <c r="B296" s="643"/>
      <c r="C296" s="643"/>
      <c r="D296" s="665"/>
      <c r="E296" s="643"/>
      <c r="F296" s="668" t="s">
        <v>8755</v>
      </c>
      <c r="G296" s="668" t="s">
        <v>6567</v>
      </c>
      <c r="H296" s="669">
        <v>411501010760108</v>
      </c>
      <c r="I296" s="653">
        <f t="shared" si="20"/>
        <v>2</v>
      </c>
      <c r="J296" s="653" t="s">
        <v>13052</v>
      </c>
      <c r="K296" s="670" t="s">
        <v>6477</v>
      </c>
      <c r="L296" s="669" t="s">
        <v>13053</v>
      </c>
      <c r="M296" s="671">
        <v>42341</v>
      </c>
      <c r="N296" s="672">
        <v>5000000</v>
      </c>
      <c r="O296" s="672"/>
      <c r="P296" s="674"/>
      <c r="Q296" s="672"/>
      <c r="R296" s="673" t="s">
        <v>12984</v>
      </c>
      <c r="S296" s="674">
        <v>42733</v>
      </c>
      <c r="T296" s="675">
        <v>2121872</v>
      </c>
      <c r="U296" s="674"/>
      <c r="V296" s="675"/>
      <c r="W296" s="675"/>
      <c r="X296" s="675"/>
      <c r="Y296" s="675"/>
      <c r="Z296" s="652">
        <v>0</v>
      </c>
      <c r="AA296" s="652"/>
      <c r="AB296" s="664"/>
      <c r="AC296" s="663"/>
      <c r="AD296" s="650"/>
      <c r="AE296" s="650"/>
      <c r="AF296" s="650"/>
      <c r="AG296" s="650"/>
      <c r="AH296" s="650"/>
      <c r="AI296" s="650"/>
      <c r="AJ296" s="650"/>
      <c r="AK296" s="650"/>
      <c r="AL296" s="650"/>
      <c r="AM296" s="652">
        <f t="shared" si="18"/>
        <v>0</v>
      </c>
      <c r="AN296" s="513">
        <f t="shared" si="19"/>
        <v>2121872</v>
      </c>
    </row>
    <row r="297" spans="1:40" s="191" customFormat="1" ht="15" customHeight="1" x14ac:dyDescent="0.2">
      <c r="A297" s="643"/>
      <c r="B297" s="643"/>
      <c r="C297" s="643"/>
      <c r="D297" s="665"/>
      <c r="E297" s="643"/>
      <c r="F297" s="668" t="s">
        <v>8755</v>
      </c>
      <c r="G297" s="668" t="s">
        <v>6567</v>
      </c>
      <c r="H297" s="669">
        <v>411501010062102</v>
      </c>
      <c r="I297" s="653">
        <f t="shared" si="20"/>
        <v>3</v>
      </c>
      <c r="J297" s="653" t="s">
        <v>13054</v>
      </c>
      <c r="K297" s="670" t="s">
        <v>6477</v>
      </c>
      <c r="L297" s="669" t="s">
        <v>13055</v>
      </c>
      <c r="M297" s="671">
        <v>42242</v>
      </c>
      <c r="N297" s="672">
        <v>5000000</v>
      </c>
      <c r="O297" s="672"/>
      <c r="P297" s="674"/>
      <c r="Q297" s="672"/>
      <c r="R297" s="673" t="s">
        <v>12984</v>
      </c>
      <c r="S297" s="674">
        <v>42733</v>
      </c>
      <c r="T297" s="675">
        <v>1058106</v>
      </c>
      <c r="U297" s="674"/>
      <c r="V297" s="675"/>
      <c r="W297" s="675"/>
      <c r="X297" s="675"/>
      <c r="Y297" s="675"/>
      <c r="Z297" s="652">
        <v>0</v>
      </c>
      <c r="AA297" s="652"/>
      <c r="AB297" s="664"/>
      <c r="AC297" s="663"/>
      <c r="AD297" s="650"/>
      <c r="AE297" s="650"/>
      <c r="AF297" s="650"/>
      <c r="AG297" s="650"/>
      <c r="AH297" s="650"/>
      <c r="AI297" s="650"/>
      <c r="AJ297" s="650"/>
      <c r="AK297" s="650"/>
      <c r="AL297" s="650"/>
      <c r="AM297" s="652">
        <f t="shared" si="18"/>
        <v>0</v>
      </c>
      <c r="AN297" s="513">
        <f t="shared" si="19"/>
        <v>1058106</v>
      </c>
    </row>
    <row r="298" spans="1:40" s="191" customFormat="1" ht="15" customHeight="1" x14ac:dyDescent="0.2">
      <c r="A298" s="643"/>
      <c r="B298" s="643"/>
      <c r="C298" s="643"/>
      <c r="D298" s="665"/>
      <c r="E298" s="643"/>
      <c r="F298" s="668" t="s">
        <v>8755</v>
      </c>
      <c r="G298" s="668" t="s">
        <v>6567</v>
      </c>
      <c r="H298" s="669">
        <v>411501009646109</v>
      </c>
      <c r="I298" s="653">
        <f t="shared" si="20"/>
        <v>4</v>
      </c>
      <c r="J298" s="653" t="s">
        <v>4965</v>
      </c>
      <c r="K298" s="670" t="s">
        <v>6477</v>
      </c>
      <c r="L298" s="669" t="s">
        <v>12869</v>
      </c>
      <c r="M298" s="671">
        <v>42242</v>
      </c>
      <c r="N298" s="672">
        <v>12000000</v>
      </c>
      <c r="O298" s="672"/>
      <c r="P298" s="674"/>
      <c r="Q298" s="672"/>
      <c r="R298" s="673" t="s">
        <v>12984</v>
      </c>
      <c r="S298" s="674">
        <v>42733</v>
      </c>
      <c r="T298" s="675">
        <v>3785678</v>
      </c>
      <c r="U298" s="674"/>
      <c r="V298" s="675"/>
      <c r="W298" s="675"/>
      <c r="X298" s="675"/>
      <c r="Y298" s="675"/>
      <c r="Z298" s="652">
        <v>0</v>
      </c>
      <c r="AA298" s="652"/>
      <c r="AB298" s="664"/>
      <c r="AC298" s="663"/>
      <c r="AD298" s="650"/>
      <c r="AE298" s="650"/>
      <c r="AF298" s="650"/>
      <c r="AG298" s="650"/>
      <c r="AH298" s="650"/>
      <c r="AI298" s="650"/>
      <c r="AJ298" s="650"/>
      <c r="AK298" s="650"/>
      <c r="AL298" s="650"/>
      <c r="AM298" s="652">
        <f t="shared" si="18"/>
        <v>0</v>
      </c>
      <c r="AN298" s="513">
        <f t="shared" si="19"/>
        <v>3785678</v>
      </c>
    </row>
    <row r="299" spans="1:40" s="191" customFormat="1" ht="15" customHeight="1" x14ac:dyDescent="0.2">
      <c r="A299" s="643"/>
      <c r="B299" s="643"/>
      <c r="C299" s="643"/>
      <c r="D299" s="665"/>
      <c r="E299" s="643"/>
      <c r="F299" s="668" t="s">
        <v>8755</v>
      </c>
      <c r="G299" s="668" t="s">
        <v>6567</v>
      </c>
      <c r="H299" s="669">
        <v>411501010246104</v>
      </c>
      <c r="I299" s="653">
        <f t="shared" si="20"/>
        <v>5</v>
      </c>
      <c r="J299" s="653" t="s">
        <v>1540</v>
      </c>
      <c r="K299" s="670" t="s">
        <v>6477</v>
      </c>
      <c r="L299" s="669" t="s">
        <v>13056</v>
      </c>
      <c r="M299" s="671">
        <v>42261</v>
      </c>
      <c r="N299" s="672">
        <v>8000000</v>
      </c>
      <c r="O299" s="672"/>
      <c r="P299" s="674"/>
      <c r="Q299" s="672"/>
      <c r="R299" s="673" t="s">
        <v>12984</v>
      </c>
      <c r="S299" s="674">
        <v>42733</v>
      </c>
      <c r="T299" s="675">
        <v>2670963</v>
      </c>
      <c r="U299" s="674"/>
      <c r="V299" s="675"/>
      <c r="W299" s="675"/>
      <c r="X299" s="675"/>
      <c r="Y299" s="675"/>
      <c r="Z299" s="652">
        <v>0</v>
      </c>
      <c r="AA299" s="652"/>
      <c r="AB299" s="664"/>
      <c r="AC299" s="663"/>
      <c r="AD299" s="650"/>
      <c r="AE299" s="650"/>
      <c r="AF299" s="650"/>
      <c r="AG299" s="650"/>
      <c r="AH299" s="650"/>
      <c r="AI299" s="650"/>
      <c r="AJ299" s="650"/>
      <c r="AK299" s="650"/>
      <c r="AL299" s="650"/>
      <c r="AM299" s="652">
        <f t="shared" si="18"/>
        <v>0</v>
      </c>
      <c r="AN299" s="513">
        <f t="shared" si="19"/>
        <v>2670963</v>
      </c>
    </row>
    <row r="300" spans="1:40" s="191" customFormat="1" ht="15" customHeight="1" x14ac:dyDescent="0.2">
      <c r="A300" s="643"/>
      <c r="B300" s="643"/>
      <c r="C300" s="643"/>
      <c r="D300" s="665"/>
      <c r="E300" s="643"/>
      <c r="F300" s="668" t="s">
        <v>8755</v>
      </c>
      <c r="G300" s="668" t="s">
        <v>6567</v>
      </c>
      <c r="H300" s="669">
        <v>411501010294107</v>
      </c>
      <c r="I300" s="653">
        <f t="shared" si="20"/>
        <v>6</v>
      </c>
      <c r="J300" s="653" t="s">
        <v>13057</v>
      </c>
      <c r="K300" s="670" t="s">
        <v>6477</v>
      </c>
      <c r="L300" s="669" t="s">
        <v>13051</v>
      </c>
      <c r="M300" s="671">
        <v>42242</v>
      </c>
      <c r="N300" s="672">
        <v>7000000</v>
      </c>
      <c r="O300" s="672"/>
      <c r="P300" s="674"/>
      <c r="Q300" s="672"/>
      <c r="R300" s="673" t="s">
        <v>12984</v>
      </c>
      <c r="S300" s="674">
        <v>42733</v>
      </c>
      <c r="T300" s="675">
        <v>2283019</v>
      </c>
      <c r="U300" s="674"/>
      <c r="V300" s="675"/>
      <c r="W300" s="675"/>
      <c r="X300" s="675"/>
      <c r="Y300" s="675"/>
      <c r="Z300" s="652">
        <v>0</v>
      </c>
      <c r="AA300" s="652"/>
      <c r="AB300" s="664"/>
      <c r="AC300" s="663"/>
      <c r="AD300" s="650"/>
      <c r="AE300" s="650"/>
      <c r="AF300" s="650"/>
      <c r="AG300" s="650"/>
      <c r="AH300" s="650"/>
      <c r="AI300" s="650"/>
      <c r="AJ300" s="650"/>
      <c r="AK300" s="650"/>
      <c r="AL300" s="650"/>
      <c r="AM300" s="652">
        <f t="shared" si="18"/>
        <v>0</v>
      </c>
      <c r="AN300" s="513">
        <f t="shared" si="19"/>
        <v>2283019</v>
      </c>
    </row>
    <row r="301" spans="1:40" s="191" customFormat="1" ht="15" customHeight="1" x14ac:dyDescent="0.2">
      <c r="A301" s="643"/>
      <c r="B301" s="643"/>
      <c r="C301" s="643"/>
      <c r="D301" s="665"/>
      <c r="E301" s="643"/>
      <c r="F301" s="668" t="s">
        <v>8755</v>
      </c>
      <c r="G301" s="668" t="s">
        <v>2776</v>
      </c>
      <c r="H301" s="669">
        <v>36710100849107</v>
      </c>
      <c r="I301" s="653">
        <f t="shared" si="20"/>
        <v>1</v>
      </c>
      <c r="J301" s="653" t="s">
        <v>13058</v>
      </c>
      <c r="K301" s="670" t="s">
        <v>6477</v>
      </c>
      <c r="L301" s="669" t="s">
        <v>12946</v>
      </c>
      <c r="M301" s="671">
        <v>42222</v>
      </c>
      <c r="N301" s="672">
        <v>10000000</v>
      </c>
      <c r="O301" s="672"/>
      <c r="P301" s="674"/>
      <c r="Q301" s="672"/>
      <c r="R301" s="673" t="s">
        <v>12984</v>
      </c>
      <c r="S301" s="674">
        <v>42733</v>
      </c>
      <c r="T301" s="675">
        <v>3904088</v>
      </c>
      <c r="U301" s="674"/>
      <c r="V301" s="675"/>
      <c r="W301" s="675"/>
      <c r="X301" s="675"/>
      <c r="Y301" s="675"/>
      <c r="Z301" s="652">
        <v>0</v>
      </c>
      <c r="AA301" s="652"/>
      <c r="AB301" s="664"/>
      <c r="AC301" s="663"/>
      <c r="AD301" s="650"/>
      <c r="AE301" s="650"/>
      <c r="AF301" s="650"/>
      <c r="AG301" s="650"/>
      <c r="AH301" s="650"/>
      <c r="AI301" s="650"/>
      <c r="AJ301" s="650"/>
      <c r="AK301" s="650"/>
      <c r="AL301" s="650"/>
      <c r="AM301" s="652">
        <f t="shared" ref="AM301:AM364" si="21">SUM(Z301:AL301)</f>
        <v>0</v>
      </c>
      <c r="AN301" s="513">
        <f t="shared" ref="AN301:AN364" si="22">IF((T301-AM301)&lt;0,ABS(0),(T301-AM301))</f>
        <v>3904088</v>
      </c>
    </row>
    <row r="302" spans="1:40" s="191" customFormat="1" ht="15" customHeight="1" x14ac:dyDescent="0.2">
      <c r="A302" s="643"/>
      <c r="B302" s="643"/>
      <c r="C302" s="643"/>
      <c r="D302" s="665"/>
      <c r="E302" s="643"/>
      <c r="F302" s="668" t="s">
        <v>8755</v>
      </c>
      <c r="G302" s="668" t="s">
        <v>2776</v>
      </c>
      <c r="H302" s="669">
        <v>367101009340106</v>
      </c>
      <c r="I302" s="653">
        <f t="shared" si="20"/>
        <v>2</v>
      </c>
      <c r="J302" s="653" t="s">
        <v>13059</v>
      </c>
      <c r="K302" s="670" t="s">
        <v>6477</v>
      </c>
      <c r="L302" s="669" t="s">
        <v>13060</v>
      </c>
      <c r="M302" s="671">
        <v>42299</v>
      </c>
      <c r="N302" s="672">
        <v>20000000</v>
      </c>
      <c r="O302" s="672"/>
      <c r="P302" s="674"/>
      <c r="Q302" s="672"/>
      <c r="R302" s="673" t="s">
        <v>12984</v>
      </c>
      <c r="S302" s="674">
        <v>42733</v>
      </c>
      <c r="T302" s="675">
        <v>10616830</v>
      </c>
      <c r="U302" s="674"/>
      <c r="V302" s="675"/>
      <c r="W302" s="675"/>
      <c r="X302" s="675"/>
      <c r="Y302" s="675"/>
      <c r="Z302" s="652">
        <v>0</v>
      </c>
      <c r="AA302" s="652"/>
      <c r="AB302" s="664"/>
      <c r="AC302" s="663"/>
      <c r="AD302" s="650"/>
      <c r="AE302" s="650"/>
      <c r="AF302" s="650"/>
      <c r="AG302" s="650"/>
      <c r="AH302" s="650"/>
      <c r="AI302" s="650"/>
      <c r="AJ302" s="650"/>
      <c r="AK302" s="650"/>
      <c r="AL302" s="650"/>
      <c r="AM302" s="652">
        <f t="shared" si="21"/>
        <v>0</v>
      </c>
      <c r="AN302" s="513">
        <f t="shared" si="22"/>
        <v>10616830</v>
      </c>
    </row>
    <row r="303" spans="1:40" s="191" customFormat="1" ht="15" customHeight="1" x14ac:dyDescent="0.2">
      <c r="A303" s="643"/>
      <c r="B303" s="643"/>
      <c r="C303" s="643"/>
      <c r="D303" s="665"/>
      <c r="E303" s="643"/>
      <c r="F303" s="668" t="s">
        <v>8755</v>
      </c>
      <c r="G303" s="668" t="s">
        <v>9924</v>
      </c>
      <c r="H303" s="669">
        <v>412001005208106</v>
      </c>
      <c r="I303" s="653">
        <f t="shared" si="20"/>
        <v>1</v>
      </c>
      <c r="J303" s="653" t="s">
        <v>13061</v>
      </c>
      <c r="K303" s="670" t="s">
        <v>6477</v>
      </c>
      <c r="L303" s="669" t="s">
        <v>13062</v>
      </c>
      <c r="M303" s="671">
        <v>42090</v>
      </c>
      <c r="N303" s="672">
        <v>15000000</v>
      </c>
      <c r="O303" s="672"/>
      <c r="P303" s="674"/>
      <c r="Q303" s="672"/>
      <c r="R303" s="673" t="s">
        <v>12984</v>
      </c>
      <c r="S303" s="674">
        <v>42733</v>
      </c>
      <c r="T303" s="675">
        <v>5774580</v>
      </c>
      <c r="U303" s="674"/>
      <c r="V303" s="675"/>
      <c r="W303" s="675"/>
      <c r="X303" s="675"/>
      <c r="Y303" s="675"/>
      <c r="Z303" s="652">
        <v>0</v>
      </c>
      <c r="AA303" s="652"/>
      <c r="AB303" s="664"/>
      <c r="AC303" s="663"/>
      <c r="AD303" s="650"/>
      <c r="AE303" s="650"/>
      <c r="AF303" s="650"/>
      <c r="AG303" s="650"/>
      <c r="AH303" s="650"/>
      <c r="AI303" s="650"/>
      <c r="AJ303" s="650"/>
      <c r="AK303" s="650"/>
      <c r="AL303" s="650"/>
      <c r="AM303" s="652">
        <f t="shared" si="21"/>
        <v>0</v>
      </c>
      <c r="AN303" s="513">
        <f t="shared" si="22"/>
        <v>5774580</v>
      </c>
    </row>
    <row r="304" spans="1:40" s="191" customFormat="1" ht="15" customHeight="1" x14ac:dyDescent="0.2">
      <c r="A304" s="643"/>
      <c r="B304" s="643"/>
      <c r="C304" s="643"/>
      <c r="D304" s="665"/>
      <c r="E304" s="643"/>
      <c r="F304" s="668" t="s">
        <v>8755</v>
      </c>
      <c r="G304" s="668" t="s">
        <v>9924</v>
      </c>
      <c r="H304" s="669">
        <v>412001005674103</v>
      </c>
      <c r="I304" s="653">
        <f t="shared" si="20"/>
        <v>2</v>
      </c>
      <c r="J304" s="653" t="s">
        <v>13063</v>
      </c>
      <c r="K304" s="670" t="s">
        <v>6477</v>
      </c>
      <c r="L304" s="669" t="s">
        <v>12450</v>
      </c>
      <c r="M304" s="671">
        <v>42242</v>
      </c>
      <c r="N304" s="672">
        <v>25000000</v>
      </c>
      <c r="O304" s="672"/>
      <c r="P304" s="674"/>
      <c r="Q304" s="672"/>
      <c r="R304" s="673" t="s">
        <v>12984</v>
      </c>
      <c r="S304" s="674">
        <v>42733</v>
      </c>
      <c r="T304" s="675">
        <v>12653141</v>
      </c>
      <c r="U304" s="674"/>
      <c r="V304" s="675"/>
      <c r="W304" s="675"/>
      <c r="X304" s="675"/>
      <c r="Y304" s="675"/>
      <c r="Z304" s="652">
        <v>0</v>
      </c>
      <c r="AA304" s="652"/>
      <c r="AB304" s="664"/>
      <c r="AC304" s="663"/>
      <c r="AD304" s="650"/>
      <c r="AE304" s="650"/>
      <c r="AF304" s="650"/>
      <c r="AG304" s="650"/>
      <c r="AH304" s="650"/>
      <c r="AI304" s="650"/>
      <c r="AJ304" s="650"/>
      <c r="AK304" s="650"/>
      <c r="AL304" s="650"/>
      <c r="AM304" s="652">
        <f t="shared" si="21"/>
        <v>0</v>
      </c>
      <c r="AN304" s="513">
        <f t="shared" si="22"/>
        <v>12653141</v>
      </c>
    </row>
    <row r="305" spans="1:40" s="191" customFormat="1" ht="15" customHeight="1" x14ac:dyDescent="0.2">
      <c r="A305" s="643"/>
      <c r="B305" s="643"/>
      <c r="C305" s="643"/>
      <c r="D305" s="665"/>
      <c r="E305" s="643"/>
      <c r="F305" s="668" t="s">
        <v>8755</v>
      </c>
      <c r="G305" s="668" t="s">
        <v>9924</v>
      </c>
      <c r="H305" s="669">
        <v>412001005484100</v>
      </c>
      <c r="I305" s="653">
        <f t="shared" si="20"/>
        <v>3</v>
      </c>
      <c r="J305" s="653" t="s">
        <v>13064</v>
      </c>
      <c r="K305" s="670" t="s">
        <v>6477</v>
      </c>
      <c r="L305" s="669" t="s">
        <v>13065</v>
      </c>
      <c r="M305" s="671">
        <v>42242</v>
      </c>
      <c r="N305" s="672">
        <v>25000000</v>
      </c>
      <c r="O305" s="672"/>
      <c r="P305" s="674"/>
      <c r="Q305" s="672"/>
      <c r="R305" s="673" t="s">
        <v>12984</v>
      </c>
      <c r="S305" s="674">
        <v>42733</v>
      </c>
      <c r="T305" s="675">
        <v>9410286</v>
      </c>
      <c r="U305" s="674"/>
      <c r="V305" s="675"/>
      <c r="W305" s="675"/>
      <c r="X305" s="675"/>
      <c r="Y305" s="675"/>
      <c r="Z305" s="652">
        <v>0</v>
      </c>
      <c r="AA305" s="652"/>
      <c r="AB305" s="664"/>
      <c r="AC305" s="663"/>
      <c r="AD305" s="650"/>
      <c r="AE305" s="650"/>
      <c r="AF305" s="650"/>
      <c r="AG305" s="650"/>
      <c r="AH305" s="650"/>
      <c r="AI305" s="650"/>
      <c r="AJ305" s="650"/>
      <c r="AK305" s="650"/>
      <c r="AL305" s="650"/>
      <c r="AM305" s="652">
        <f t="shared" si="21"/>
        <v>0</v>
      </c>
      <c r="AN305" s="513">
        <f t="shared" si="22"/>
        <v>9410286</v>
      </c>
    </row>
    <row r="306" spans="1:40" s="191" customFormat="1" ht="15" customHeight="1" x14ac:dyDescent="0.2">
      <c r="A306" s="643"/>
      <c r="B306" s="643"/>
      <c r="C306" s="643"/>
      <c r="D306" s="665"/>
      <c r="E306" s="643"/>
      <c r="F306" s="668" t="s">
        <v>8755</v>
      </c>
      <c r="G306" s="668" t="s">
        <v>9926</v>
      </c>
      <c r="H306" s="669">
        <v>329201009956109</v>
      </c>
      <c r="I306" s="653">
        <f t="shared" si="20"/>
        <v>1</v>
      </c>
      <c r="J306" s="653" t="s">
        <v>13066</v>
      </c>
      <c r="K306" s="670" t="s">
        <v>6477</v>
      </c>
      <c r="L306" s="669" t="s">
        <v>13067</v>
      </c>
      <c r="M306" s="671">
        <v>42199</v>
      </c>
      <c r="N306" s="672">
        <v>4000000</v>
      </c>
      <c r="O306" s="672"/>
      <c r="P306" s="674"/>
      <c r="Q306" s="672"/>
      <c r="R306" s="673" t="s">
        <v>12984</v>
      </c>
      <c r="S306" s="674">
        <v>42733</v>
      </c>
      <c r="T306" s="675">
        <v>1201177</v>
      </c>
      <c r="U306" s="674"/>
      <c r="V306" s="675"/>
      <c r="W306" s="675"/>
      <c r="X306" s="675"/>
      <c r="Y306" s="675"/>
      <c r="Z306" s="652">
        <v>0</v>
      </c>
      <c r="AA306" s="652"/>
      <c r="AB306" s="664"/>
      <c r="AC306" s="663"/>
      <c r="AD306" s="650"/>
      <c r="AE306" s="650"/>
      <c r="AF306" s="650"/>
      <c r="AG306" s="650"/>
      <c r="AH306" s="650"/>
      <c r="AI306" s="650"/>
      <c r="AJ306" s="650"/>
      <c r="AK306" s="650"/>
      <c r="AL306" s="650"/>
      <c r="AM306" s="652">
        <f t="shared" si="21"/>
        <v>0</v>
      </c>
      <c r="AN306" s="513">
        <f t="shared" si="22"/>
        <v>1201177</v>
      </c>
    </row>
    <row r="307" spans="1:40" s="191" customFormat="1" ht="15" customHeight="1" x14ac:dyDescent="0.2">
      <c r="A307" s="643"/>
      <c r="B307" s="643"/>
      <c r="C307" s="643"/>
      <c r="D307" s="665"/>
      <c r="E307" s="643"/>
      <c r="F307" s="668" t="s">
        <v>8755</v>
      </c>
      <c r="G307" s="668" t="s">
        <v>9926</v>
      </c>
      <c r="H307" s="669">
        <v>329201009816105</v>
      </c>
      <c r="I307" s="653">
        <f t="shared" si="20"/>
        <v>2</v>
      </c>
      <c r="J307" s="653" t="s">
        <v>847</v>
      </c>
      <c r="K307" s="670" t="s">
        <v>6477</v>
      </c>
      <c r="L307" s="669" t="s">
        <v>13068</v>
      </c>
      <c r="M307" s="671">
        <v>42136</v>
      </c>
      <c r="N307" s="672">
        <v>12000000</v>
      </c>
      <c r="O307" s="672"/>
      <c r="P307" s="674"/>
      <c r="Q307" s="672"/>
      <c r="R307" s="673" t="s">
        <v>12984</v>
      </c>
      <c r="S307" s="674">
        <v>42733</v>
      </c>
      <c r="T307" s="675">
        <v>4004676</v>
      </c>
      <c r="U307" s="674"/>
      <c r="V307" s="675"/>
      <c r="W307" s="675"/>
      <c r="X307" s="675"/>
      <c r="Y307" s="675"/>
      <c r="Z307" s="652">
        <v>0</v>
      </c>
      <c r="AA307" s="652"/>
      <c r="AB307" s="664"/>
      <c r="AC307" s="663"/>
      <c r="AD307" s="650"/>
      <c r="AE307" s="650"/>
      <c r="AF307" s="650"/>
      <c r="AG307" s="650"/>
      <c r="AH307" s="650"/>
      <c r="AI307" s="650"/>
      <c r="AJ307" s="650"/>
      <c r="AK307" s="650"/>
      <c r="AL307" s="650"/>
      <c r="AM307" s="652">
        <f t="shared" si="21"/>
        <v>0</v>
      </c>
      <c r="AN307" s="513">
        <f t="shared" si="22"/>
        <v>4004676</v>
      </c>
    </row>
    <row r="308" spans="1:40" s="191" customFormat="1" ht="15" customHeight="1" x14ac:dyDescent="0.2">
      <c r="A308" s="643"/>
      <c r="B308" s="643"/>
      <c r="C308" s="643"/>
      <c r="D308" s="665"/>
      <c r="E308" s="643"/>
      <c r="F308" s="668" t="s">
        <v>8755</v>
      </c>
      <c r="G308" s="668" t="s">
        <v>9926</v>
      </c>
      <c r="H308" s="669">
        <v>329201009827106</v>
      </c>
      <c r="I308" s="653">
        <f t="shared" si="20"/>
        <v>3</v>
      </c>
      <c r="J308" s="653" t="s">
        <v>3169</v>
      </c>
      <c r="K308" s="670" t="s">
        <v>6477</v>
      </c>
      <c r="L308" s="669" t="s">
        <v>13068</v>
      </c>
      <c r="M308" s="671">
        <v>42136</v>
      </c>
      <c r="N308" s="672">
        <v>15000000</v>
      </c>
      <c r="O308" s="672"/>
      <c r="P308" s="674"/>
      <c r="Q308" s="672"/>
      <c r="R308" s="673" t="s">
        <v>12984</v>
      </c>
      <c r="S308" s="674">
        <v>42733</v>
      </c>
      <c r="T308" s="675">
        <v>5315449</v>
      </c>
      <c r="U308" s="674"/>
      <c r="V308" s="675"/>
      <c r="W308" s="675"/>
      <c r="X308" s="675"/>
      <c r="Y308" s="675"/>
      <c r="Z308" s="652">
        <v>0</v>
      </c>
      <c r="AA308" s="652"/>
      <c r="AB308" s="664"/>
      <c r="AC308" s="663"/>
      <c r="AD308" s="650"/>
      <c r="AE308" s="650"/>
      <c r="AF308" s="650"/>
      <c r="AG308" s="650"/>
      <c r="AH308" s="650"/>
      <c r="AI308" s="650"/>
      <c r="AJ308" s="650"/>
      <c r="AK308" s="650"/>
      <c r="AL308" s="650"/>
      <c r="AM308" s="652">
        <f t="shared" si="21"/>
        <v>0</v>
      </c>
      <c r="AN308" s="513">
        <f t="shared" si="22"/>
        <v>5315449</v>
      </c>
    </row>
    <row r="309" spans="1:40" s="191" customFormat="1" ht="15" customHeight="1" x14ac:dyDescent="0.2">
      <c r="A309" s="643"/>
      <c r="B309" s="643"/>
      <c r="C309" s="643"/>
      <c r="D309" s="665"/>
      <c r="E309" s="643"/>
      <c r="F309" s="668" t="s">
        <v>8755</v>
      </c>
      <c r="G309" s="668" t="s">
        <v>9926</v>
      </c>
      <c r="H309" s="669">
        <v>329201009767102</v>
      </c>
      <c r="I309" s="653">
        <f t="shared" si="20"/>
        <v>4</v>
      </c>
      <c r="J309" s="653" t="s">
        <v>13069</v>
      </c>
      <c r="K309" s="670" t="s">
        <v>6477</v>
      </c>
      <c r="L309" s="669" t="s">
        <v>12449</v>
      </c>
      <c r="M309" s="671">
        <v>42109</v>
      </c>
      <c r="N309" s="672">
        <v>7000000</v>
      </c>
      <c r="O309" s="672"/>
      <c r="P309" s="674"/>
      <c r="Q309" s="672"/>
      <c r="R309" s="673" t="s">
        <v>12984</v>
      </c>
      <c r="S309" s="674">
        <v>42733</v>
      </c>
      <c r="T309" s="675">
        <v>1606010</v>
      </c>
      <c r="U309" s="674"/>
      <c r="V309" s="675"/>
      <c r="W309" s="675"/>
      <c r="X309" s="675"/>
      <c r="Y309" s="675"/>
      <c r="Z309" s="652">
        <v>0</v>
      </c>
      <c r="AA309" s="652"/>
      <c r="AB309" s="664"/>
      <c r="AC309" s="663">
        <v>315000</v>
      </c>
      <c r="AD309" s="650"/>
      <c r="AE309" s="650"/>
      <c r="AF309" s="650"/>
      <c r="AG309" s="650"/>
      <c r="AH309" s="650"/>
      <c r="AI309" s="650"/>
      <c r="AJ309" s="650"/>
      <c r="AK309" s="650"/>
      <c r="AL309" s="650"/>
      <c r="AM309" s="652">
        <f t="shared" si="21"/>
        <v>315000</v>
      </c>
      <c r="AN309" s="513">
        <f t="shared" si="22"/>
        <v>1291010</v>
      </c>
    </row>
    <row r="310" spans="1:40" s="191" customFormat="1" ht="15" customHeight="1" x14ac:dyDescent="0.2">
      <c r="A310" s="643"/>
      <c r="B310" s="643"/>
      <c r="C310" s="643"/>
      <c r="D310" s="665"/>
      <c r="E310" s="643"/>
      <c r="F310" s="668" t="s">
        <v>8755</v>
      </c>
      <c r="G310" s="668" t="s">
        <v>9715</v>
      </c>
      <c r="H310" s="669">
        <v>88901021299103</v>
      </c>
      <c r="I310" s="653">
        <f t="shared" si="20"/>
        <v>1</v>
      </c>
      <c r="J310" s="653" t="s">
        <v>13070</v>
      </c>
      <c r="K310" s="670" t="s">
        <v>6477</v>
      </c>
      <c r="L310" s="669" t="s">
        <v>12888</v>
      </c>
      <c r="M310" s="671">
        <v>42395</v>
      </c>
      <c r="N310" s="672">
        <v>7000000</v>
      </c>
      <c r="O310" s="672"/>
      <c r="P310" s="674"/>
      <c r="Q310" s="672"/>
      <c r="R310" s="673" t="s">
        <v>12984</v>
      </c>
      <c r="S310" s="674">
        <v>42733</v>
      </c>
      <c r="T310" s="675">
        <v>3416280</v>
      </c>
      <c r="U310" s="674"/>
      <c r="V310" s="675"/>
      <c r="W310" s="675"/>
      <c r="X310" s="675"/>
      <c r="Y310" s="675"/>
      <c r="Z310" s="652">
        <v>0</v>
      </c>
      <c r="AA310" s="652"/>
      <c r="AB310" s="664"/>
      <c r="AC310" s="663"/>
      <c r="AD310" s="650"/>
      <c r="AE310" s="650"/>
      <c r="AF310" s="650"/>
      <c r="AG310" s="650"/>
      <c r="AH310" s="650"/>
      <c r="AI310" s="650"/>
      <c r="AJ310" s="650"/>
      <c r="AK310" s="650"/>
      <c r="AL310" s="650"/>
      <c r="AM310" s="652">
        <f t="shared" si="21"/>
        <v>0</v>
      </c>
      <c r="AN310" s="513">
        <f t="shared" si="22"/>
        <v>3416280</v>
      </c>
    </row>
    <row r="311" spans="1:40" s="191" customFormat="1" ht="15" customHeight="1" x14ac:dyDescent="0.2">
      <c r="A311" s="643"/>
      <c r="B311" s="643"/>
      <c r="C311" s="643"/>
      <c r="D311" s="665"/>
      <c r="E311" s="643"/>
      <c r="F311" s="668" t="s">
        <v>8755</v>
      </c>
      <c r="G311" s="668" t="s">
        <v>9715</v>
      </c>
      <c r="H311" s="669">
        <v>88901020098106</v>
      </c>
      <c r="I311" s="653">
        <f t="shared" si="20"/>
        <v>2</v>
      </c>
      <c r="J311" s="653" t="s">
        <v>12916</v>
      </c>
      <c r="K311" s="670" t="s">
        <v>6477</v>
      </c>
      <c r="L311" s="669" t="s">
        <v>12462</v>
      </c>
      <c r="M311" s="671">
        <v>42109</v>
      </c>
      <c r="N311" s="672">
        <v>5000000</v>
      </c>
      <c r="O311" s="672"/>
      <c r="P311" s="674"/>
      <c r="Q311" s="672"/>
      <c r="R311" s="673" t="s">
        <v>12984</v>
      </c>
      <c r="S311" s="674">
        <v>42733</v>
      </c>
      <c r="T311" s="675">
        <v>1535940</v>
      </c>
      <c r="U311" s="674"/>
      <c r="V311" s="675"/>
      <c r="W311" s="675"/>
      <c r="X311" s="675"/>
      <c r="Y311" s="675"/>
      <c r="Z311" s="652">
        <v>0</v>
      </c>
      <c r="AA311" s="652"/>
      <c r="AB311" s="664"/>
      <c r="AC311" s="663"/>
      <c r="AD311" s="650"/>
      <c r="AE311" s="650"/>
      <c r="AF311" s="650"/>
      <c r="AG311" s="650"/>
      <c r="AH311" s="650"/>
      <c r="AI311" s="650"/>
      <c r="AJ311" s="650"/>
      <c r="AK311" s="650"/>
      <c r="AL311" s="650"/>
      <c r="AM311" s="652">
        <f t="shared" si="21"/>
        <v>0</v>
      </c>
      <c r="AN311" s="513">
        <f t="shared" si="22"/>
        <v>1535940</v>
      </c>
    </row>
    <row r="312" spans="1:40" s="191" customFormat="1" ht="15" customHeight="1" x14ac:dyDescent="0.2">
      <c r="A312" s="643"/>
      <c r="B312" s="643"/>
      <c r="C312" s="643"/>
      <c r="D312" s="665"/>
      <c r="E312" s="643"/>
      <c r="F312" s="668" t="s">
        <v>8755</v>
      </c>
      <c r="G312" s="668" t="s">
        <v>13040</v>
      </c>
      <c r="H312" s="669">
        <v>411701007751100</v>
      </c>
      <c r="I312" s="653">
        <f t="shared" si="20"/>
        <v>1</v>
      </c>
      <c r="J312" s="653" t="s">
        <v>13071</v>
      </c>
      <c r="K312" s="670" t="s">
        <v>6477</v>
      </c>
      <c r="L312" s="669" t="s">
        <v>13072</v>
      </c>
      <c r="M312" s="671">
        <v>42261</v>
      </c>
      <c r="N312" s="672">
        <v>25000000</v>
      </c>
      <c r="O312" s="672"/>
      <c r="P312" s="674"/>
      <c r="Q312" s="672"/>
      <c r="R312" s="673" t="s">
        <v>12984</v>
      </c>
      <c r="S312" s="674">
        <v>42733</v>
      </c>
      <c r="T312" s="675">
        <v>8191284</v>
      </c>
      <c r="U312" s="674"/>
      <c r="V312" s="675"/>
      <c r="W312" s="675"/>
      <c r="X312" s="675"/>
      <c r="Y312" s="675"/>
      <c r="Z312" s="652">
        <v>0</v>
      </c>
      <c r="AA312" s="652"/>
      <c r="AB312" s="664"/>
      <c r="AC312" s="663"/>
      <c r="AD312" s="650"/>
      <c r="AE312" s="650"/>
      <c r="AF312" s="650"/>
      <c r="AG312" s="650"/>
      <c r="AH312" s="650"/>
      <c r="AI312" s="650"/>
      <c r="AJ312" s="650"/>
      <c r="AK312" s="650"/>
      <c r="AL312" s="650"/>
      <c r="AM312" s="652">
        <f t="shared" si="21"/>
        <v>0</v>
      </c>
      <c r="AN312" s="513">
        <f t="shared" si="22"/>
        <v>8191284</v>
      </c>
    </row>
    <row r="313" spans="1:40" s="191" customFormat="1" ht="15" customHeight="1" x14ac:dyDescent="0.2">
      <c r="A313" s="643"/>
      <c r="B313" s="643"/>
      <c r="C313" s="643"/>
      <c r="D313" s="665"/>
      <c r="E313" s="643"/>
      <c r="F313" s="668" t="s">
        <v>8755</v>
      </c>
      <c r="G313" s="668" t="s">
        <v>13040</v>
      </c>
      <c r="H313" s="669">
        <v>411701007855108</v>
      </c>
      <c r="I313" s="653">
        <f t="shared" si="20"/>
        <v>2</v>
      </c>
      <c r="J313" s="653" t="s">
        <v>13073</v>
      </c>
      <c r="K313" s="670" t="s">
        <v>6477</v>
      </c>
      <c r="L313" s="669" t="s">
        <v>13074</v>
      </c>
      <c r="M313" s="671">
        <v>42261</v>
      </c>
      <c r="N313" s="672">
        <v>10000000</v>
      </c>
      <c r="O313" s="672"/>
      <c r="P313" s="674"/>
      <c r="Q313" s="672"/>
      <c r="R313" s="673" t="s">
        <v>12984</v>
      </c>
      <c r="S313" s="674">
        <v>42733</v>
      </c>
      <c r="T313" s="675">
        <v>2682960</v>
      </c>
      <c r="U313" s="674"/>
      <c r="V313" s="675"/>
      <c r="W313" s="675"/>
      <c r="X313" s="675"/>
      <c r="Y313" s="675"/>
      <c r="Z313" s="652">
        <v>0</v>
      </c>
      <c r="AA313" s="652"/>
      <c r="AB313" s="664"/>
      <c r="AC313" s="663"/>
      <c r="AD313" s="650"/>
      <c r="AE313" s="650"/>
      <c r="AF313" s="650"/>
      <c r="AG313" s="650"/>
      <c r="AH313" s="650"/>
      <c r="AI313" s="650"/>
      <c r="AJ313" s="650"/>
      <c r="AK313" s="650"/>
      <c r="AL313" s="650"/>
      <c r="AM313" s="652">
        <f t="shared" si="21"/>
        <v>0</v>
      </c>
      <c r="AN313" s="513">
        <f t="shared" si="22"/>
        <v>2682960</v>
      </c>
    </row>
    <row r="314" spans="1:40" s="191" customFormat="1" ht="15" customHeight="1" x14ac:dyDescent="0.2">
      <c r="A314" s="643"/>
      <c r="B314" s="643"/>
      <c r="C314" s="643"/>
      <c r="D314" s="665"/>
      <c r="E314" s="643"/>
      <c r="F314" s="668" t="s">
        <v>8755</v>
      </c>
      <c r="G314" s="668" t="s">
        <v>13040</v>
      </c>
      <c r="H314" s="669">
        <v>411701008100108</v>
      </c>
      <c r="I314" s="653">
        <f t="shared" si="20"/>
        <v>3</v>
      </c>
      <c r="J314" s="653" t="s">
        <v>1028</v>
      </c>
      <c r="K314" s="670" t="s">
        <v>6477</v>
      </c>
      <c r="L314" s="669" t="s">
        <v>13075</v>
      </c>
      <c r="M314" s="671">
        <v>42261</v>
      </c>
      <c r="N314" s="672">
        <v>6000000</v>
      </c>
      <c r="O314" s="672"/>
      <c r="P314" s="674"/>
      <c r="Q314" s="672"/>
      <c r="R314" s="673" t="s">
        <v>12984</v>
      </c>
      <c r="S314" s="674">
        <v>42733</v>
      </c>
      <c r="T314" s="675">
        <v>199500</v>
      </c>
      <c r="U314" s="674"/>
      <c r="V314" s="675"/>
      <c r="W314" s="675"/>
      <c r="X314" s="675"/>
      <c r="Y314" s="675"/>
      <c r="Z314" s="652">
        <v>0</v>
      </c>
      <c r="AA314" s="652"/>
      <c r="AB314" s="664"/>
      <c r="AC314" s="663"/>
      <c r="AD314" s="650"/>
      <c r="AE314" s="650"/>
      <c r="AF314" s="650"/>
      <c r="AG314" s="650"/>
      <c r="AH314" s="650"/>
      <c r="AI314" s="650"/>
      <c r="AJ314" s="650"/>
      <c r="AK314" s="650"/>
      <c r="AL314" s="650"/>
      <c r="AM314" s="652">
        <f t="shared" si="21"/>
        <v>0</v>
      </c>
      <c r="AN314" s="513">
        <f t="shared" si="22"/>
        <v>199500</v>
      </c>
    </row>
    <row r="315" spans="1:40" s="191" customFormat="1" ht="15" customHeight="1" x14ac:dyDescent="0.2">
      <c r="A315" s="643"/>
      <c r="B315" s="643"/>
      <c r="C315" s="643"/>
      <c r="D315" s="665"/>
      <c r="E315" s="643"/>
      <c r="F315" s="668" t="s">
        <v>8755</v>
      </c>
      <c r="G315" s="668" t="s">
        <v>13040</v>
      </c>
      <c r="H315" s="669">
        <v>411701007945107</v>
      </c>
      <c r="I315" s="653">
        <f t="shared" si="20"/>
        <v>4</v>
      </c>
      <c r="J315" s="653" t="s">
        <v>837</v>
      </c>
      <c r="K315" s="670" t="s">
        <v>6477</v>
      </c>
      <c r="L315" s="669" t="s">
        <v>13075</v>
      </c>
      <c r="M315" s="671">
        <v>42261</v>
      </c>
      <c r="N315" s="672">
        <v>8000000</v>
      </c>
      <c r="O315" s="672"/>
      <c r="P315" s="674"/>
      <c r="Q315" s="672"/>
      <c r="R315" s="673" t="s">
        <v>12984</v>
      </c>
      <c r="S315" s="674">
        <v>42733</v>
      </c>
      <c r="T315" s="675">
        <v>1876280</v>
      </c>
      <c r="U315" s="674"/>
      <c r="V315" s="675"/>
      <c r="W315" s="675"/>
      <c r="X315" s="675"/>
      <c r="Y315" s="675"/>
      <c r="Z315" s="652">
        <v>0</v>
      </c>
      <c r="AA315" s="652"/>
      <c r="AB315" s="664"/>
      <c r="AC315" s="663"/>
      <c r="AD315" s="650"/>
      <c r="AE315" s="650"/>
      <c r="AF315" s="650"/>
      <c r="AG315" s="650"/>
      <c r="AH315" s="650"/>
      <c r="AI315" s="650"/>
      <c r="AJ315" s="650"/>
      <c r="AK315" s="650"/>
      <c r="AL315" s="650"/>
      <c r="AM315" s="652">
        <f t="shared" si="21"/>
        <v>0</v>
      </c>
      <c r="AN315" s="513">
        <f t="shared" si="22"/>
        <v>1876280</v>
      </c>
    </row>
    <row r="316" spans="1:40" s="191" customFormat="1" ht="15" customHeight="1" x14ac:dyDescent="0.2">
      <c r="A316" s="643"/>
      <c r="B316" s="643"/>
      <c r="C316" s="643"/>
      <c r="D316" s="665"/>
      <c r="E316" s="643"/>
      <c r="F316" s="668" t="s">
        <v>8755</v>
      </c>
      <c r="G316" s="668" t="s">
        <v>13040</v>
      </c>
      <c r="H316" s="669">
        <v>411701007565101</v>
      </c>
      <c r="I316" s="653">
        <f t="shared" si="20"/>
        <v>5</v>
      </c>
      <c r="J316" s="653" t="s">
        <v>13076</v>
      </c>
      <c r="K316" s="670" t="s">
        <v>6477</v>
      </c>
      <c r="L316" s="669" t="s">
        <v>13077</v>
      </c>
      <c r="M316" s="671">
        <v>42261</v>
      </c>
      <c r="N316" s="672">
        <v>10000000</v>
      </c>
      <c r="O316" s="672"/>
      <c r="P316" s="674"/>
      <c r="Q316" s="672"/>
      <c r="R316" s="673" t="s">
        <v>12984</v>
      </c>
      <c r="S316" s="674">
        <v>42733</v>
      </c>
      <c r="T316" s="675">
        <v>2974650</v>
      </c>
      <c r="U316" s="674"/>
      <c r="V316" s="675"/>
      <c r="W316" s="675"/>
      <c r="X316" s="675"/>
      <c r="Y316" s="675"/>
      <c r="Z316" s="652">
        <v>0</v>
      </c>
      <c r="AA316" s="652"/>
      <c r="AB316" s="664"/>
      <c r="AC316" s="663"/>
      <c r="AD316" s="650"/>
      <c r="AE316" s="650"/>
      <c r="AF316" s="650"/>
      <c r="AG316" s="650"/>
      <c r="AH316" s="650"/>
      <c r="AI316" s="650"/>
      <c r="AJ316" s="650"/>
      <c r="AK316" s="650"/>
      <c r="AL316" s="650"/>
      <c r="AM316" s="652">
        <f t="shared" si="21"/>
        <v>0</v>
      </c>
      <c r="AN316" s="513">
        <f t="shared" si="22"/>
        <v>2974650</v>
      </c>
    </row>
    <row r="317" spans="1:40" s="191" customFormat="1" ht="15" customHeight="1" x14ac:dyDescent="0.2">
      <c r="A317" s="643"/>
      <c r="B317" s="643"/>
      <c r="C317" s="643"/>
      <c r="D317" s="665"/>
      <c r="E317" s="643"/>
      <c r="F317" s="668" t="s">
        <v>8755</v>
      </c>
      <c r="G317" s="668" t="s">
        <v>13040</v>
      </c>
      <c r="H317" s="669">
        <v>411701008512101</v>
      </c>
      <c r="I317" s="653">
        <f t="shared" si="20"/>
        <v>6</v>
      </c>
      <c r="J317" s="653" t="s">
        <v>13078</v>
      </c>
      <c r="K317" s="670" t="s">
        <v>6477</v>
      </c>
      <c r="L317" s="669" t="s">
        <v>13079</v>
      </c>
      <c r="M317" s="671">
        <v>42292</v>
      </c>
      <c r="N317" s="672">
        <v>8000000</v>
      </c>
      <c r="O317" s="672"/>
      <c r="P317" s="674"/>
      <c r="Q317" s="672"/>
      <c r="R317" s="673" t="s">
        <v>12984</v>
      </c>
      <c r="S317" s="674">
        <v>42733</v>
      </c>
      <c r="T317" s="675">
        <v>3702440</v>
      </c>
      <c r="U317" s="674"/>
      <c r="V317" s="675"/>
      <c r="W317" s="675"/>
      <c r="X317" s="675"/>
      <c r="Y317" s="675"/>
      <c r="Z317" s="652">
        <v>0</v>
      </c>
      <c r="AA317" s="652"/>
      <c r="AB317" s="664"/>
      <c r="AC317" s="663"/>
      <c r="AD317" s="650"/>
      <c r="AE317" s="650"/>
      <c r="AF317" s="650"/>
      <c r="AG317" s="650"/>
      <c r="AH317" s="650"/>
      <c r="AI317" s="650"/>
      <c r="AJ317" s="650"/>
      <c r="AK317" s="650"/>
      <c r="AL317" s="650"/>
      <c r="AM317" s="652">
        <f t="shared" si="21"/>
        <v>0</v>
      </c>
      <c r="AN317" s="513">
        <f t="shared" si="22"/>
        <v>3702440</v>
      </c>
    </row>
    <row r="318" spans="1:40" s="191" customFormat="1" ht="15" customHeight="1" x14ac:dyDescent="0.2">
      <c r="A318" s="643"/>
      <c r="B318" s="643"/>
      <c r="C318" s="643"/>
      <c r="D318" s="665"/>
      <c r="E318" s="643"/>
      <c r="F318" s="668" t="s">
        <v>8755</v>
      </c>
      <c r="G318" s="668" t="s">
        <v>9917</v>
      </c>
      <c r="H318" s="669">
        <v>411601004613105</v>
      </c>
      <c r="I318" s="653">
        <f t="shared" si="20"/>
        <v>1</v>
      </c>
      <c r="J318" s="653" t="s">
        <v>13080</v>
      </c>
      <c r="K318" s="670" t="s">
        <v>6477</v>
      </c>
      <c r="L318" s="669" t="s">
        <v>13081</v>
      </c>
      <c r="M318" s="671">
        <v>42292</v>
      </c>
      <c r="N318" s="672">
        <v>8000000</v>
      </c>
      <c r="O318" s="672"/>
      <c r="P318" s="674"/>
      <c r="Q318" s="672"/>
      <c r="R318" s="673" t="s">
        <v>12984</v>
      </c>
      <c r="S318" s="674">
        <v>42733</v>
      </c>
      <c r="T318" s="675">
        <v>3313590</v>
      </c>
      <c r="U318" s="674"/>
      <c r="V318" s="675"/>
      <c r="W318" s="675"/>
      <c r="X318" s="675"/>
      <c r="Y318" s="675"/>
      <c r="Z318" s="652">
        <v>0</v>
      </c>
      <c r="AA318" s="652"/>
      <c r="AB318" s="664"/>
      <c r="AC318" s="663"/>
      <c r="AD318" s="650"/>
      <c r="AE318" s="650"/>
      <c r="AF318" s="650"/>
      <c r="AG318" s="650"/>
      <c r="AH318" s="650"/>
      <c r="AI318" s="650"/>
      <c r="AJ318" s="650"/>
      <c r="AK318" s="650"/>
      <c r="AL318" s="650"/>
      <c r="AM318" s="652">
        <f t="shared" si="21"/>
        <v>0</v>
      </c>
      <c r="AN318" s="513">
        <f t="shared" si="22"/>
        <v>3313590</v>
      </c>
    </row>
    <row r="319" spans="1:40" s="191" customFormat="1" ht="15" customHeight="1" x14ac:dyDescent="0.2">
      <c r="A319" s="643"/>
      <c r="B319" s="643"/>
      <c r="C319" s="643"/>
      <c r="D319" s="665"/>
      <c r="E319" s="643"/>
      <c r="F319" s="668" t="s">
        <v>8755</v>
      </c>
      <c r="G319" s="668" t="s">
        <v>12381</v>
      </c>
      <c r="H319" s="669">
        <v>367001008660101</v>
      </c>
      <c r="I319" s="653">
        <f t="shared" si="20"/>
        <v>1</v>
      </c>
      <c r="J319" s="653" t="s">
        <v>13082</v>
      </c>
      <c r="K319" s="670" t="s">
        <v>6477</v>
      </c>
      <c r="L319" s="669" t="s">
        <v>13083</v>
      </c>
      <c r="M319" s="671">
        <v>42242</v>
      </c>
      <c r="N319" s="672">
        <v>15000000</v>
      </c>
      <c r="O319" s="672"/>
      <c r="P319" s="674"/>
      <c r="Q319" s="672"/>
      <c r="R319" s="673" t="s">
        <v>12984</v>
      </c>
      <c r="S319" s="674">
        <v>42733</v>
      </c>
      <c r="T319" s="675">
        <v>6513150</v>
      </c>
      <c r="U319" s="674"/>
      <c r="V319" s="675"/>
      <c r="W319" s="675"/>
      <c r="X319" s="675"/>
      <c r="Y319" s="675"/>
      <c r="Z319" s="652">
        <v>0</v>
      </c>
      <c r="AA319" s="652"/>
      <c r="AB319" s="664"/>
      <c r="AC319" s="663"/>
      <c r="AD319" s="650"/>
      <c r="AE319" s="650"/>
      <c r="AF319" s="650"/>
      <c r="AG319" s="650"/>
      <c r="AH319" s="650"/>
      <c r="AI319" s="650"/>
      <c r="AJ319" s="650"/>
      <c r="AK319" s="650"/>
      <c r="AL319" s="650"/>
      <c r="AM319" s="652">
        <f t="shared" si="21"/>
        <v>0</v>
      </c>
      <c r="AN319" s="513">
        <f t="shared" si="22"/>
        <v>6513150</v>
      </c>
    </row>
    <row r="320" spans="1:40" s="191" customFormat="1" ht="15" customHeight="1" x14ac:dyDescent="0.2">
      <c r="A320" s="643"/>
      <c r="B320" s="643"/>
      <c r="C320" s="643"/>
      <c r="D320" s="665"/>
      <c r="E320" s="643"/>
      <c r="F320" s="668" t="s">
        <v>8755</v>
      </c>
      <c r="G320" s="668" t="s">
        <v>12381</v>
      </c>
      <c r="H320" s="669">
        <v>367001008579106</v>
      </c>
      <c r="I320" s="653">
        <f t="shared" si="20"/>
        <v>2</v>
      </c>
      <c r="J320" s="653" t="s">
        <v>1540</v>
      </c>
      <c r="K320" s="670" t="s">
        <v>6477</v>
      </c>
      <c r="L320" s="669" t="s">
        <v>13084</v>
      </c>
      <c r="M320" s="671">
        <v>42242</v>
      </c>
      <c r="N320" s="672">
        <v>7000000</v>
      </c>
      <c r="O320" s="672"/>
      <c r="P320" s="674"/>
      <c r="Q320" s="672"/>
      <c r="R320" s="673" t="s">
        <v>12984</v>
      </c>
      <c r="S320" s="674">
        <v>42733</v>
      </c>
      <c r="T320" s="675">
        <v>2088100</v>
      </c>
      <c r="U320" s="674"/>
      <c r="V320" s="675"/>
      <c r="W320" s="675"/>
      <c r="X320" s="675"/>
      <c r="Y320" s="675"/>
      <c r="Z320" s="652">
        <v>0</v>
      </c>
      <c r="AA320" s="652"/>
      <c r="AB320" s="664"/>
      <c r="AC320" s="663"/>
      <c r="AD320" s="650"/>
      <c r="AE320" s="650"/>
      <c r="AF320" s="650"/>
      <c r="AG320" s="650"/>
      <c r="AH320" s="650"/>
      <c r="AI320" s="650"/>
      <c r="AJ320" s="650"/>
      <c r="AK320" s="650"/>
      <c r="AL320" s="650"/>
      <c r="AM320" s="652">
        <f t="shared" si="21"/>
        <v>0</v>
      </c>
      <c r="AN320" s="513">
        <f t="shared" si="22"/>
        <v>2088100</v>
      </c>
    </row>
    <row r="321" spans="1:40" s="191" customFormat="1" ht="15" customHeight="1" x14ac:dyDescent="0.2">
      <c r="A321" s="643"/>
      <c r="B321" s="643"/>
      <c r="C321" s="643"/>
      <c r="D321" s="665"/>
      <c r="E321" s="643"/>
      <c r="F321" s="668" t="s">
        <v>8755</v>
      </c>
      <c r="G321" s="668" t="s">
        <v>12381</v>
      </c>
      <c r="H321" s="669">
        <v>367001008666107</v>
      </c>
      <c r="I321" s="653">
        <f t="shared" si="20"/>
        <v>3</v>
      </c>
      <c r="J321" s="653" t="s">
        <v>13085</v>
      </c>
      <c r="K321" s="670" t="s">
        <v>6477</v>
      </c>
      <c r="L321" s="669" t="s">
        <v>13083</v>
      </c>
      <c r="M321" s="671">
        <v>42242</v>
      </c>
      <c r="N321" s="672">
        <v>10000000</v>
      </c>
      <c r="O321" s="672"/>
      <c r="P321" s="674"/>
      <c r="Q321" s="672"/>
      <c r="R321" s="673" t="s">
        <v>12984</v>
      </c>
      <c r="S321" s="674">
        <v>42733</v>
      </c>
      <c r="T321" s="675">
        <v>4340153</v>
      </c>
      <c r="U321" s="674"/>
      <c r="V321" s="675"/>
      <c r="W321" s="675"/>
      <c r="X321" s="675"/>
      <c r="Y321" s="675"/>
      <c r="Z321" s="652">
        <v>0</v>
      </c>
      <c r="AA321" s="652"/>
      <c r="AB321" s="664"/>
      <c r="AC321" s="663"/>
      <c r="AD321" s="650"/>
      <c r="AE321" s="650"/>
      <c r="AF321" s="650"/>
      <c r="AG321" s="650"/>
      <c r="AH321" s="650"/>
      <c r="AI321" s="650"/>
      <c r="AJ321" s="650"/>
      <c r="AK321" s="650"/>
      <c r="AL321" s="650"/>
      <c r="AM321" s="652">
        <f t="shared" si="21"/>
        <v>0</v>
      </c>
      <c r="AN321" s="513">
        <f t="shared" si="22"/>
        <v>4340153</v>
      </c>
    </row>
    <row r="322" spans="1:40" s="191" customFormat="1" ht="15" customHeight="1" x14ac:dyDescent="0.2">
      <c r="A322" s="643"/>
      <c r="B322" s="643"/>
      <c r="C322" s="643"/>
      <c r="D322" s="665"/>
      <c r="E322" s="643"/>
      <c r="F322" s="668" t="s">
        <v>8755</v>
      </c>
      <c r="G322" s="668" t="s">
        <v>9911</v>
      </c>
      <c r="H322" s="669">
        <v>366901010275107</v>
      </c>
      <c r="I322" s="653">
        <f t="shared" si="20"/>
        <v>1</v>
      </c>
      <c r="J322" s="653" t="s">
        <v>13086</v>
      </c>
      <c r="K322" s="670" t="s">
        <v>6477</v>
      </c>
      <c r="L322" s="669" t="s">
        <v>13087</v>
      </c>
      <c r="M322" s="671">
        <v>42242</v>
      </c>
      <c r="N322" s="672">
        <v>20000000</v>
      </c>
      <c r="O322" s="672"/>
      <c r="P322" s="674"/>
      <c r="Q322" s="672"/>
      <c r="R322" s="673" t="s">
        <v>12984</v>
      </c>
      <c r="S322" s="674">
        <v>42733</v>
      </c>
      <c r="T322" s="675">
        <v>1510432</v>
      </c>
      <c r="U322" s="674"/>
      <c r="V322" s="675"/>
      <c r="W322" s="675"/>
      <c r="X322" s="675"/>
      <c r="Y322" s="675"/>
      <c r="Z322" s="652">
        <v>0</v>
      </c>
      <c r="AA322" s="652"/>
      <c r="AB322" s="664"/>
      <c r="AC322" s="663"/>
      <c r="AD322" s="650"/>
      <c r="AE322" s="650"/>
      <c r="AF322" s="650"/>
      <c r="AG322" s="650"/>
      <c r="AH322" s="650"/>
      <c r="AI322" s="650"/>
      <c r="AJ322" s="650"/>
      <c r="AK322" s="650"/>
      <c r="AL322" s="650"/>
      <c r="AM322" s="652">
        <f t="shared" si="21"/>
        <v>0</v>
      </c>
      <c r="AN322" s="513">
        <f t="shared" si="22"/>
        <v>1510432</v>
      </c>
    </row>
    <row r="323" spans="1:40" s="191" customFormat="1" ht="15" customHeight="1" x14ac:dyDescent="0.2">
      <c r="A323" s="643"/>
      <c r="B323" s="643"/>
      <c r="C323" s="643"/>
      <c r="D323" s="665"/>
      <c r="E323" s="643"/>
      <c r="F323" s="668" t="s">
        <v>8755</v>
      </c>
      <c r="G323" s="668" t="s">
        <v>9911</v>
      </c>
      <c r="H323" s="669">
        <v>366901009544107</v>
      </c>
      <c r="I323" s="653">
        <f t="shared" si="20"/>
        <v>2</v>
      </c>
      <c r="J323" s="653" t="s">
        <v>13088</v>
      </c>
      <c r="K323" s="670" t="s">
        <v>6477</v>
      </c>
      <c r="L323" s="669" t="s">
        <v>13089</v>
      </c>
      <c r="M323" s="671">
        <v>42090</v>
      </c>
      <c r="N323" s="672">
        <v>25000000</v>
      </c>
      <c r="O323" s="672"/>
      <c r="P323" s="674"/>
      <c r="Q323" s="672"/>
      <c r="R323" s="673" t="s">
        <v>12984</v>
      </c>
      <c r="S323" s="674">
        <v>42733</v>
      </c>
      <c r="T323" s="675">
        <v>3331697</v>
      </c>
      <c r="U323" s="674"/>
      <c r="V323" s="675"/>
      <c r="W323" s="675"/>
      <c r="X323" s="675"/>
      <c r="Y323" s="675"/>
      <c r="Z323" s="652">
        <v>0</v>
      </c>
      <c r="AA323" s="652"/>
      <c r="AB323" s="664"/>
      <c r="AC323" s="663"/>
      <c r="AD323" s="650"/>
      <c r="AE323" s="650"/>
      <c r="AF323" s="650"/>
      <c r="AG323" s="650"/>
      <c r="AH323" s="650"/>
      <c r="AI323" s="650"/>
      <c r="AJ323" s="650"/>
      <c r="AK323" s="650"/>
      <c r="AL323" s="650"/>
      <c r="AM323" s="652">
        <f t="shared" si="21"/>
        <v>0</v>
      </c>
      <c r="AN323" s="513">
        <f t="shared" si="22"/>
        <v>3331697</v>
      </c>
    </row>
    <row r="324" spans="1:40" s="191" customFormat="1" ht="15" customHeight="1" x14ac:dyDescent="0.2">
      <c r="A324" s="643"/>
      <c r="B324" s="643"/>
      <c r="C324" s="643"/>
      <c r="D324" s="665"/>
      <c r="E324" s="643"/>
      <c r="F324" s="668" t="s">
        <v>8755</v>
      </c>
      <c r="G324" s="668" t="s">
        <v>9911</v>
      </c>
      <c r="H324" s="669">
        <v>366901010222104</v>
      </c>
      <c r="I324" s="653">
        <f t="shared" si="20"/>
        <v>3</v>
      </c>
      <c r="J324" s="653" t="s">
        <v>13090</v>
      </c>
      <c r="K324" s="670" t="s">
        <v>6477</v>
      </c>
      <c r="L324" s="669" t="s">
        <v>13087</v>
      </c>
      <c r="M324" s="671">
        <v>42242</v>
      </c>
      <c r="N324" s="672">
        <v>2000000</v>
      </c>
      <c r="O324" s="672"/>
      <c r="P324" s="674"/>
      <c r="Q324" s="672"/>
      <c r="R324" s="673" t="s">
        <v>12984</v>
      </c>
      <c r="S324" s="674">
        <v>42733</v>
      </c>
      <c r="T324" s="675">
        <v>361620</v>
      </c>
      <c r="U324" s="674"/>
      <c r="V324" s="675"/>
      <c r="W324" s="675"/>
      <c r="X324" s="675"/>
      <c r="Y324" s="675"/>
      <c r="Z324" s="652">
        <v>0</v>
      </c>
      <c r="AA324" s="652"/>
      <c r="AB324" s="664"/>
      <c r="AC324" s="663"/>
      <c r="AD324" s="650"/>
      <c r="AE324" s="650"/>
      <c r="AF324" s="650"/>
      <c r="AG324" s="650"/>
      <c r="AH324" s="650"/>
      <c r="AI324" s="650"/>
      <c r="AJ324" s="650"/>
      <c r="AK324" s="650"/>
      <c r="AL324" s="650"/>
      <c r="AM324" s="652">
        <f t="shared" si="21"/>
        <v>0</v>
      </c>
      <c r="AN324" s="513">
        <f t="shared" si="22"/>
        <v>361620</v>
      </c>
    </row>
    <row r="325" spans="1:40" s="191" customFormat="1" ht="15" customHeight="1" x14ac:dyDescent="0.2">
      <c r="A325" s="643"/>
      <c r="B325" s="643"/>
      <c r="C325" s="643"/>
      <c r="D325" s="665"/>
      <c r="E325" s="643"/>
      <c r="F325" s="668" t="s">
        <v>8755</v>
      </c>
      <c r="G325" s="668" t="s">
        <v>9911</v>
      </c>
      <c r="H325" s="669">
        <v>366901010234101</v>
      </c>
      <c r="I325" s="653">
        <f t="shared" si="20"/>
        <v>4</v>
      </c>
      <c r="J325" s="653" t="s">
        <v>13091</v>
      </c>
      <c r="K325" s="670" t="s">
        <v>6477</v>
      </c>
      <c r="L325" s="669" t="s">
        <v>13092</v>
      </c>
      <c r="M325" s="671">
        <v>42242</v>
      </c>
      <c r="N325" s="672">
        <v>20000000</v>
      </c>
      <c r="O325" s="672"/>
      <c r="P325" s="674"/>
      <c r="Q325" s="672"/>
      <c r="R325" s="673" t="s">
        <v>12984</v>
      </c>
      <c r="S325" s="674">
        <v>42733</v>
      </c>
      <c r="T325" s="675">
        <v>2526769</v>
      </c>
      <c r="U325" s="674"/>
      <c r="V325" s="675"/>
      <c r="W325" s="675"/>
      <c r="X325" s="675"/>
      <c r="Y325" s="675"/>
      <c r="Z325" s="652">
        <v>0</v>
      </c>
      <c r="AA325" s="652"/>
      <c r="AB325" s="664"/>
      <c r="AC325" s="663"/>
      <c r="AD325" s="650"/>
      <c r="AE325" s="650"/>
      <c r="AF325" s="650"/>
      <c r="AG325" s="650"/>
      <c r="AH325" s="650"/>
      <c r="AI325" s="650"/>
      <c r="AJ325" s="650"/>
      <c r="AK325" s="650"/>
      <c r="AL325" s="650"/>
      <c r="AM325" s="652">
        <f t="shared" si="21"/>
        <v>0</v>
      </c>
      <c r="AN325" s="513">
        <f t="shared" si="22"/>
        <v>2526769</v>
      </c>
    </row>
    <row r="326" spans="1:40" s="191" customFormat="1" ht="15" customHeight="1" x14ac:dyDescent="0.2">
      <c r="A326" s="643"/>
      <c r="B326" s="643"/>
      <c r="C326" s="643"/>
      <c r="D326" s="665"/>
      <c r="E326" s="643"/>
      <c r="F326" s="668" t="s">
        <v>8755</v>
      </c>
      <c r="G326" s="668" t="s">
        <v>9911</v>
      </c>
      <c r="H326" s="669">
        <v>366901010442102</v>
      </c>
      <c r="I326" s="653">
        <f t="shared" si="20"/>
        <v>5</v>
      </c>
      <c r="J326" s="653" t="s">
        <v>13093</v>
      </c>
      <c r="K326" s="670" t="s">
        <v>6477</v>
      </c>
      <c r="L326" s="669" t="s">
        <v>13094</v>
      </c>
      <c r="M326" s="671">
        <v>42261</v>
      </c>
      <c r="N326" s="672">
        <v>10000000</v>
      </c>
      <c r="O326" s="672"/>
      <c r="P326" s="674"/>
      <c r="Q326" s="672"/>
      <c r="R326" s="673" t="s">
        <v>12984</v>
      </c>
      <c r="S326" s="674">
        <v>42733</v>
      </c>
      <c r="T326" s="675">
        <v>3897658</v>
      </c>
      <c r="U326" s="674"/>
      <c r="V326" s="675"/>
      <c r="W326" s="675"/>
      <c r="X326" s="675"/>
      <c r="Y326" s="675"/>
      <c r="Z326" s="652">
        <v>0</v>
      </c>
      <c r="AA326" s="652"/>
      <c r="AB326" s="664"/>
      <c r="AC326" s="663"/>
      <c r="AD326" s="650"/>
      <c r="AE326" s="650"/>
      <c r="AF326" s="650"/>
      <c r="AG326" s="650"/>
      <c r="AH326" s="650"/>
      <c r="AI326" s="650"/>
      <c r="AJ326" s="650"/>
      <c r="AK326" s="650"/>
      <c r="AL326" s="650"/>
      <c r="AM326" s="652">
        <f t="shared" si="21"/>
        <v>0</v>
      </c>
      <c r="AN326" s="513">
        <f t="shared" si="22"/>
        <v>3897658</v>
      </c>
    </row>
    <row r="327" spans="1:40" s="191" customFormat="1" ht="15" customHeight="1" x14ac:dyDescent="0.2">
      <c r="A327" s="643"/>
      <c r="B327" s="643"/>
      <c r="C327" s="643"/>
      <c r="D327" s="665"/>
      <c r="E327" s="643"/>
      <c r="F327" s="668" t="s">
        <v>8755</v>
      </c>
      <c r="G327" s="668" t="s">
        <v>9911</v>
      </c>
      <c r="H327" s="669">
        <v>366901009818108</v>
      </c>
      <c r="I327" s="653">
        <f t="shared" si="20"/>
        <v>6</v>
      </c>
      <c r="J327" s="653" t="s">
        <v>13095</v>
      </c>
      <c r="K327" s="670" t="s">
        <v>6477</v>
      </c>
      <c r="L327" s="669" t="s">
        <v>13096</v>
      </c>
      <c r="M327" s="671">
        <v>42109</v>
      </c>
      <c r="N327" s="672">
        <v>15000000</v>
      </c>
      <c r="O327" s="672"/>
      <c r="P327" s="674"/>
      <c r="Q327" s="672"/>
      <c r="R327" s="673" t="s">
        <v>12984</v>
      </c>
      <c r="S327" s="674">
        <v>42733</v>
      </c>
      <c r="T327" s="675">
        <v>5337500</v>
      </c>
      <c r="U327" s="674"/>
      <c r="V327" s="675"/>
      <c r="W327" s="675"/>
      <c r="X327" s="675"/>
      <c r="Y327" s="675"/>
      <c r="Z327" s="652">
        <v>0</v>
      </c>
      <c r="AA327" s="652"/>
      <c r="AB327" s="664"/>
      <c r="AC327" s="663"/>
      <c r="AD327" s="650"/>
      <c r="AE327" s="650"/>
      <c r="AF327" s="650"/>
      <c r="AG327" s="650"/>
      <c r="AH327" s="650"/>
      <c r="AI327" s="650"/>
      <c r="AJ327" s="650"/>
      <c r="AK327" s="650"/>
      <c r="AL327" s="650"/>
      <c r="AM327" s="652">
        <f t="shared" si="21"/>
        <v>0</v>
      </c>
      <c r="AN327" s="513">
        <f t="shared" si="22"/>
        <v>5337500</v>
      </c>
    </row>
    <row r="328" spans="1:40" s="191" customFormat="1" ht="15" customHeight="1" x14ac:dyDescent="0.2">
      <c r="A328" s="643"/>
      <c r="B328" s="643"/>
      <c r="C328" s="643"/>
      <c r="D328" s="665"/>
      <c r="E328" s="643"/>
      <c r="F328" s="668" t="s">
        <v>8755</v>
      </c>
      <c r="G328" s="668" t="s">
        <v>9911</v>
      </c>
      <c r="H328" s="669">
        <v>366901010446106</v>
      </c>
      <c r="I328" s="653">
        <f t="shared" si="20"/>
        <v>7</v>
      </c>
      <c r="J328" s="653" t="s">
        <v>13097</v>
      </c>
      <c r="K328" s="670" t="s">
        <v>6477</v>
      </c>
      <c r="L328" s="669" t="s">
        <v>13098</v>
      </c>
      <c r="M328" s="671">
        <v>42292</v>
      </c>
      <c r="N328" s="672">
        <v>15000000</v>
      </c>
      <c r="O328" s="672"/>
      <c r="P328" s="674"/>
      <c r="Q328" s="672"/>
      <c r="R328" s="673" t="s">
        <v>12984</v>
      </c>
      <c r="S328" s="674">
        <v>42733</v>
      </c>
      <c r="T328" s="675">
        <v>6358520</v>
      </c>
      <c r="U328" s="674"/>
      <c r="V328" s="675"/>
      <c r="W328" s="675"/>
      <c r="X328" s="675"/>
      <c r="Y328" s="675"/>
      <c r="Z328" s="652">
        <v>0</v>
      </c>
      <c r="AA328" s="652"/>
      <c r="AB328" s="664"/>
      <c r="AC328" s="663"/>
      <c r="AD328" s="650"/>
      <c r="AE328" s="650"/>
      <c r="AF328" s="650"/>
      <c r="AG328" s="650"/>
      <c r="AH328" s="650"/>
      <c r="AI328" s="650"/>
      <c r="AJ328" s="650"/>
      <c r="AK328" s="650"/>
      <c r="AL328" s="650"/>
      <c r="AM328" s="652">
        <f t="shared" si="21"/>
        <v>0</v>
      </c>
      <c r="AN328" s="513">
        <f t="shared" si="22"/>
        <v>6358520</v>
      </c>
    </row>
    <row r="329" spans="1:40" s="191" customFormat="1" ht="15" customHeight="1" x14ac:dyDescent="0.2">
      <c r="A329" s="643"/>
      <c r="B329" s="643"/>
      <c r="C329" s="643"/>
      <c r="D329" s="665"/>
      <c r="E329" s="643"/>
      <c r="F329" s="668" t="s">
        <v>8755</v>
      </c>
      <c r="G329" s="668" t="s">
        <v>9913</v>
      </c>
      <c r="H329" s="669">
        <v>300101014816101</v>
      </c>
      <c r="I329" s="653">
        <f t="shared" si="20"/>
        <v>1</v>
      </c>
      <c r="J329" s="653" t="s">
        <v>13099</v>
      </c>
      <c r="K329" s="670" t="s">
        <v>6477</v>
      </c>
      <c r="L329" s="669" t="s">
        <v>12453</v>
      </c>
      <c r="M329" s="671">
        <v>42242</v>
      </c>
      <c r="N329" s="672">
        <v>25000000</v>
      </c>
      <c r="O329" s="672"/>
      <c r="P329" s="674"/>
      <c r="Q329" s="672"/>
      <c r="R329" s="673" t="s">
        <v>12984</v>
      </c>
      <c r="S329" s="674">
        <v>42733</v>
      </c>
      <c r="T329" s="675">
        <v>13514200</v>
      </c>
      <c r="U329" s="674"/>
      <c r="V329" s="675"/>
      <c r="W329" s="675"/>
      <c r="X329" s="675"/>
      <c r="Y329" s="675"/>
      <c r="Z329" s="652">
        <v>0</v>
      </c>
      <c r="AA329" s="652"/>
      <c r="AB329" s="664"/>
      <c r="AC329" s="663"/>
      <c r="AD329" s="650"/>
      <c r="AE329" s="650"/>
      <c r="AF329" s="650"/>
      <c r="AG329" s="650"/>
      <c r="AH329" s="650"/>
      <c r="AI329" s="650"/>
      <c r="AJ329" s="650"/>
      <c r="AK329" s="650"/>
      <c r="AL329" s="650"/>
      <c r="AM329" s="652">
        <f t="shared" si="21"/>
        <v>0</v>
      </c>
      <c r="AN329" s="513">
        <f t="shared" si="22"/>
        <v>13514200</v>
      </c>
    </row>
    <row r="330" spans="1:40" s="191" customFormat="1" ht="15" customHeight="1" x14ac:dyDescent="0.2">
      <c r="A330" s="643"/>
      <c r="B330" s="643"/>
      <c r="C330" s="643"/>
      <c r="D330" s="665"/>
      <c r="E330" s="643"/>
      <c r="F330" s="668" t="s">
        <v>8755</v>
      </c>
      <c r="G330" s="668" t="s">
        <v>9913</v>
      </c>
      <c r="H330" s="669">
        <v>300101014681108</v>
      </c>
      <c r="I330" s="653">
        <f t="shared" si="20"/>
        <v>2</v>
      </c>
      <c r="J330" s="653" t="s">
        <v>13100</v>
      </c>
      <c r="K330" s="670" t="s">
        <v>6477</v>
      </c>
      <c r="L330" s="669" t="s">
        <v>12993</v>
      </c>
      <c r="M330" s="671">
        <v>42199</v>
      </c>
      <c r="N330" s="672">
        <v>12000000</v>
      </c>
      <c r="O330" s="672"/>
      <c r="P330" s="674"/>
      <c r="Q330" s="672"/>
      <c r="R330" s="673" t="s">
        <v>12984</v>
      </c>
      <c r="S330" s="674">
        <v>42733</v>
      </c>
      <c r="T330" s="675">
        <v>4970000</v>
      </c>
      <c r="U330" s="674"/>
      <c r="V330" s="675"/>
      <c r="W330" s="675"/>
      <c r="X330" s="675"/>
      <c r="Y330" s="675"/>
      <c r="Z330" s="652">
        <v>0</v>
      </c>
      <c r="AA330" s="652"/>
      <c r="AB330" s="664"/>
      <c r="AC330" s="663"/>
      <c r="AD330" s="650"/>
      <c r="AE330" s="650"/>
      <c r="AF330" s="650"/>
      <c r="AG330" s="650"/>
      <c r="AH330" s="650"/>
      <c r="AI330" s="650"/>
      <c r="AJ330" s="650"/>
      <c r="AK330" s="650"/>
      <c r="AL330" s="650"/>
      <c r="AM330" s="652">
        <f t="shared" si="21"/>
        <v>0</v>
      </c>
      <c r="AN330" s="513">
        <f t="shared" si="22"/>
        <v>4970000</v>
      </c>
    </row>
    <row r="331" spans="1:40" s="191" customFormat="1" ht="15" customHeight="1" x14ac:dyDescent="0.2">
      <c r="A331" s="643"/>
      <c r="B331" s="643"/>
      <c r="C331" s="643"/>
      <c r="D331" s="665"/>
      <c r="E331" s="643"/>
      <c r="F331" s="668" t="s">
        <v>8755</v>
      </c>
      <c r="G331" s="668" t="s">
        <v>9913</v>
      </c>
      <c r="H331" s="669">
        <v>300101014582100</v>
      </c>
      <c r="I331" s="653">
        <f t="shared" ref="I331:I381" si="23">IF(G330=G331,I330+1,1)</f>
        <v>3</v>
      </c>
      <c r="J331" s="653" t="s">
        <v>13101</v>
      </c>
      <c r="K331" s="670" t="s">
        <v>6477</v>
      </c>
      <c r="L331" s="669" t="s">
        <v>12813</v>
      </c>
      <c r="M331" s="671">
        <v>42136</v>
      </c>
      <c r="N331" s="672">
        <v>20000000</v>
      </c>
      <c r="O331" s="672"/>
      <c r="P331" s="674"/>
      <c r="Q331" s="672"/>
      <c r="R331" s="673" t="s">
        <v>12984</v>
      </c>
      <c r="S331" s="674">
        <v>42733</v>
      </c>
      <c r="T331" s="675">
        <v>7450238</v>
      </c>
      <c r="U331" s="674"/>
      <c r="V331" s="675"/>
      <c r="W331" s="675"/>
      <c r="X331" s="675"/>
      <c r="Y331" s="675"/>
      <c r="Z331" s="652">
        <v>0</v>
      </c>
      <c r="AA331" s="652"/>
      <c r="AB331" s="664"/>
      <c r="AC331" s="663"/>
      <c r="AD331" s="650"/>
      <c r="AE331" s="650"/>
      <c r="AF331" s="650"/>
      <c r="AG331" s="650"/>
      <c r="AH331" s="650"/>
      <c r="AI331" s="650"/>
      <c r="AJ331" s="650"/>
      <c r="AK331" s="650"/>
      <c r="AL331" s="650"/>
      <c r="AM331" s="652">
        <f t="shared" si="21"/>
        <v>0</v>
      </c>
      <c r="AN331" s="513">
        <f t="shared" si="22"/>
        <v>7450238</v>
      </c>
    </row>
    <row r="332" spans="1:40" s="191" customFormat="1" ht="15" customHeight="1" x14ac:dyDescent="0.2">
      <c r="A332" s="643"/>
      <c r="B332" s="643"/>
      <c r="C332" s="643"/>
      <c r="D332" s="665"/>
      <c r="E332" s="643"/>
      <c r="F332" s="668" t="s">
        <v>8755</v>
      </c>
      <c r="G332" s="668" t="s">
        <v>9913</v>
      </c>
      <c r="H332" s="669">
        <v>300101015032108</v>
      </c>
      <c r="I332" s="653">
        <f t="shared" si="23"/>
        <v>4</v>
      </c>
      <c r="J332" s="653" t="s">
        <v>1661</v>
      </c>
      <c r="K332" s="670" t="s">
        <v>6477</v>
      </c>
      <c r="L332" s="669" t="s">
        <v>12996</v>
      </c>
      <c r="M332" s="671">
        <v>42292</v>
      </c>
      <c r="N332" s="672">
        <v>20000000</v>
      </c>
      <c r="O332" s="672"/>
      <c r="P332" s="674"/>
      <c r="Q332" s="672"/>
      <c r="R332" s="673" t="s">
        <v>12984</v>
      </c>
      <c r="S332" s="674">
        <v>42733</v>
      </c>
      <c r="T332" s="675">
        <v>10616830</v>
      </c>
      <c r="U332" s="674"/>
      <c r="V332" s="675"/>
      <c r="W332" s="675"/>
      <c r="X332" s="675"/>
      <c r="Y332" s="675"/>
      <c r="Z332" s="652">
        <v>0</v>
      </c>
      <c r="AA332" s="652"/>
      <c r="AB332" s="664"/>
      <c r="AC332" s="663"/>
      <c r="AD332" s="650"/>
      <c r="AE332" s="650"/>
      <c r="AF332" s="650"/>
      <c r="AG332" s="650"/>
      <c r="AH332" s="650"/>
      <c r="AI332" s="650"/>
      <c r="AJ332" s="650"/>
      <c r="AK332" s="650"/>
      <c r="AL332" s="650"/>
      <c r="AM332" s="652">
        <f t="shared" si="21"/>
        <v>0</v>
      </c>
      <c r="AN332" s="513">
        <f t="shared" si="22"/>
        <v>10616830</v>
      </c>
    </row>
    <row r="333" spans="1:40" s="191" customFormat="1" ht="15" customHeight="1" x14ac:dyDescent="0.2">
      <c r="A333" s="643"/>
      <c r="B333" s="643"/>
      <c r="C333" s="643"/>
      <c r="D333" s="665"/>
      <c r="E333" s="643"/>
      <c r="F333" s="668" t="s">
        <v>8755</v>
      </c>
      <c r="G333" s="668" t="s">
        <v>9913</v>
      </c>
      <c r="H333" s="669">
        <v>300101014495109</v>
      </c>
      <c r="I333" s="653">
        <f t="shared" si="23"/>
        <v>5</v>
      </c>
      <c r="J333" s="653" t="s">
        <v>13102</v>
      </c>
      <c r="K333" s="670" t="s">
        <v>6477</v>
      </c>
      <c r="L333" s="669" t="s">
        <v>12988</v>
      </c>
      <c r="M333" s="671">
        <v>42109</v>
      </c>
      <c r="N333" s="672">
        <v>15000000</v>
      </c>
      <c r="O333" s="672"/>
      <c r="P333" s="674"/>
      <c r="Q333" s="672"/>
      <c r="R333" s="673" t="s">
        <v>12984</v>
      </c>
      <c r="S333" s="674">
        <v>42733</v>
      </c>
      <c r="T333" s="675">
        <v>5337500</v>
      </c>
      <c r="U333" s="674"/>
      <c r="V333" s="675"/>
      <c r="W333" s="675"/>
      <c r="X333" s="675"/>
      <c r="Y333" s="675"/>
      <c r="Z333" s="652">
        <v>0</v>
      </c>
      <c r="AA333" s="652"/>
      <c r="AB333" s="664"/>
      <c r="AC333" s="663"/>
      <c r="AD333" s="650"/>
      <c r="AE333" s="650"/>
      <c r="AF333" s="650"/>
      <c r="AG333" s="650"/>
      <c r="AH333" s="650"/>
      <c r="AI333" s="650"/>
      <c r="AJ333" s="650"/>
      <c r="AK333" s="650"/>
      <c r="AL333" s="650"/>
      <c r="AM333" s="652">
        <f t="shared" si="21"/>
        <v>0</v>
      </c>
      <c r="AN333" s="513">
        <f t="shared" si="22"/>
        <v>5337500</v>
      </c>
    </row>
    <row r="334" spans="1:40" s="191" customFormat="1" ht="15" customHeight="1" x14ac:dyDescent="0.2">
      <c r="A334" s="643"/>
      <c r="B334" s="643"/>
      <c r="C334" s="643"/>
      <c r="D334" s="665"/>
      <c r="E334" s="643"/>
      <c r="F334" s="668" t="s">
        <v>8755</v>
      </c>
      <c r="G334" s="668" t="s">
        <v>9913</v>
      </c>
      <c r="H334" s="669">
        <v>300101014350105</v>
      </c>
      <c r="I334" s="653">
        <f t="shared" si="23"/>
        <v>6</v>
      </c>
      <c r="J334" s="653" t="s">
        <v>1857</v>
      </c>
      <c r="K334" s="670" t="s">
        <v>6477</v>
      </c>
      <c r="L334" s="669" t="s">
        <v>12999</v>
      </c>
      <c r="M334" s="671">
        <v>42090</v>
      </c>
      <c r="N334" s="672">
        <v>5000000</v>
      </c>
      <c r="O334" s="672"/>
      <c r="P334" s="674"/>
      <c r="Q334" s="672"/>
      <c r="R334" s="673" t="s">
        <v>12984</v>
      </c>
      <c r="S334" s="674">
        <v>42733</v>
      </c>
      <c r="T334" s="675">
        <v>874720</v>
      </c>
      <c r="U334" s="674"/>
      <c r="V334" s="675"/>
      <c r="W334" s="675"/>
      <c r="X334" s="675"/>
      <c r="Y334" s="675"/>
      <c r="Z334" s="652">
        <v>0</v>
      </c>
      <c r="AA334" s="652"/>
      <c r="AB334" s="664"/>
      <c r="AC334" s="663"/>
      <c r="AD334" s="650"/>
      <c r="AE334" s="650"/>
      <c r="AF334" s="650"/>
      <c r="AG334" s="650"/>
      <c r="AH334" s="650"/>
      <c r="AI334" s="650"/>
      <c r="AJ334" s="650"/>
      <c r="AK334" s="650"/>
      <c r="AL334" s="650"/>
      <c r="AM334" s="652">
        <f t="shared" si="21"/>
        <v>0</v>
      </c>
      <c r="AN334" s="513">
        <f t="shared" si="22"/>
        <v>874720</v>
      </c>
    </row>
    <row r="335" spans="1:40" s="191" customFormat="1" ht="15" customHeight="1" x14ac:dyDescent="0.2">
      <c r="A335" s="643"/>
      <c r="B335" s="643"/>
      <c r="C335" s="643"/>
      <c r="D335" s="665"/>
      <c r="E335" s="643"/>
      <c r="F335" s="668" t="s">
        <v>8755</v>
      </c>
      <c r="G335" s="668" t="s">
        <v>12380</v>
      </c>
      <c r="H335" s="669">
        <v>723601003854101</v>
      </c>
      <c r="I335" s="653">
        <f t="shared" si="23"/>
        <v>1</v>
      </c>
      <c r="J335" s="653" t="s">
        <v>13103</v>
      </c>
      <c r="K335" s="670" t="s">
        <v>6477</v>
      </c>
      <c r="L335" s="669" t="s">
        <v>12809</v>
      </c>
      <c r="M335" s="671">
        <v>42199</v>
      </c>
      <c r="N335" s="672">
        <v>13000000</v>
      </c>
      <c r="O335" s="672"/>
      <c r="P335" s="674"/>
      <c r="Q335" s="672"/>
      <c r="R335" s="673" t="s">
        <v>12984</v>
      </c>
      <c r="S335" s="674">
        <v>42733</v>
      </c>
      <c r="T335" s="675">
        <v>3791340</v>
      </c>
      <c r="U335" s="674"/>
      <c r="V335" s="675"/>
      <c r="W335" s="675"/>
      <c r="X335" s="675"/>
      <c r="Y335" s="675"/>
      <c r="Z335" s="652">
        <v>0</v>
      </c>
      <c r="AA335" s="652"/>
      <c r="AB335" s="664"/>
      <c r="AC335" s="663"/>
      <c r="AD335" s="650"/>
      <c r="AE335" s="650"/>
      <c r="AF335" s="650"/>
      <c r="AG335" s="650"/>
      <c r="AH335" s="650"/>
      <c r="AI335" s="650"/>
      <c r="AJ335" s="650"/>
      <c r="AK335" s="650"/>
      <c r="AL335" s="650"/>
      <c r="AM335" s="652">
        <f t="shared" si="21"/>
        <v>0</v>
      </c>
      <c r="AN335" s="513">
        <f t="shared" si="22"/>
        <v>3791340</v>
      </c>
    </row>
    <row r="336" spans="1:40" s="191" customFormat="1" ht="15" customHeight="1" x14ac:dyDescent="0.2">
      <c r="A336" s="643"/>
      <c r="B336" s="643"/>
      <c r="C336" s="643"/>
      <c r="D336" s="665"/>
      <c r="E336" s="643"/>
      <c r="F336" s="668" t="s">
        <v>8755</v>
      </c>
      <c r="G336" s="668" t="s">
        <v>12380</v>
      </c>
      <c r="H336" s="669">
        <v>723601004132104</v>
      </c>
      <c r="I336" s="653">
        <f t="shared" si="23"/>
        <v>2</v>
      </c>
      <c r="J336" s="653" t="s">
        <v>13104</v>
      </c>
      <c r="K336" s="670" t="s">
        <v>6477</v>
      </c>
      <c r="L336" s="669" t="s">
        <v>12806</v>
      </c>
      <c r="M336" s="671">
        <v>42199</v>
      </c>
      <c r="N336" s="672">
        <v>12000000</v>
      </c>
      <c r="O336" s="672"/>
      <c r="P336" s="674"/>
      <c r="Q336" s="672"/>
      <c r="R336" s="673" t="s">
        <v>12984</v>
      </c>
      <c r="S336" s="674">
        <v>42733</v>
      </c>
      <c r="T336" s="675">
        <v>4550000</v>
      </c>
      <c r="U336" s="674"/>
      <c r="V336" s="675"/>
      <c r="W336" s="675"/>
      <c r="X336" s="675"/>
      <c r="Y336" s="675"/>
      <c r="Z336" s="652">
        <v>0</v>
      </c>
      <c r="AA336" s="652"/>
      <c r="AB336" s="664"/>
      <c r="AC336" s="663"/>
      <c r="AD336" s="650"/>
      <c r="AE336" s="650"/>
      <c r="AF336" s="650"/>
      <c r="AG336" s="650"/>
      <c r="AH336" s="650"/>
      <c r="AI336" s="650"/>
      <c r="AJ336" s="650"/>
      <c r="AK336" s="650"/>
      <c r="AL336" s="650"/>
      <c r="AM336" s="652">
        <f t="shared" si="21"/>
        <v>0</v>
      </c>
      <c r="AN336" s="513">
        <f t="shared" si="22"/>
        <v>4550000</v>
      </c>
    </row>
    <row r="337" spans="1:40" s="191" customFormat="1" ht="15" customHeight="1" x14ac:dyDescent="0.2">
      <c r="A337" s="643"/>
      <c r="B337" s="643"/>
      <c r="C337" s="643"/>
      <c r="D337" s="665"/>
      <c r="E337" s="643"/>
      <c r="F337" s="668" t="s">
        <v>8755</v>
      </c>
      <c r="G337" s="668" t="s">
        <v>9916</v>
      </c>
      <c r="H337" s="669">
        <v>329401010094100</v>
      </c>
      <c r="I337" s="653">
        <f t="shared" si="23"/>
        <v>1</v>
      </c>
      <c r="J337" s="653" t="s">
        <v>13105</v>
      </c>
      <c r="K337" s="670" t="s">
        <v>6477</v>
      </c>
      <c r="L337" s="669" t="s">
        <v>12465</v>
      </c>
      <c r="M337" s="671">
        <v>42115</v>
      </c>
      <c r="N337" s="672">
        <v>10000000</v>
      </c>
      <c r="O337" s="672"/>
      <c r="P337" s="674"/>
      <c r="Q337" s="672"/>
      <c r="R337" s="673" t="s">
        <v>12984</v>
      </c>
      <c r="S337" s="674">
        <v>42733</v>
      </c>
      <c r="T337" s="675">
        <v>2251735</v>
      </c>
      <c r="U337" s="674"/>
      <c r="V337" s="675"/>
      <c r="W337" s="675"/>
      <c r="X337" s="675"/>
      <c r="Y337" s="675"/>
      <c r="Z337" s="652">
        <v>0</v>
      </c>
      <c r="AA337" s="652"/>
      <c r="AB337" s="664"/>
      <c r="AC337" s="663"/>
      <c r="AD337" s="650"/>
      <c r="AE337" s="650"/>
      <c r="AF337" s="650"/>
      <c r="AG337" s="650"/>
      <c r="AH337" s="650"/>
      <c r="AI337" s="650"/>
      <c r="AJ337" s="650"/>
      <c r="AK337" s="650"/>
      <c r="AL337" s="650"/>
      <c r="AM337" s="652">
        <f t="shared" si="21"/>
        <v>0</v>
      </c>
      <c r="AN337" s="513">
        <f t="shared" si="22"/>
        <v>2251735</v>
      </c>
    </row>
    <row r="338" spans="1:40" s="191" customFormat="1" ht="15" customHeight="1" x14ac:dyDescent="0.2">
      <c r="A338" s="643"/>
      <c r="B338" s="643"/>
      <c r="C338" s="643"/>
      <c r="D338" s="665"/>
      <c r="E338" s="643"/>
      <c r="F338" s="668" t="s">
        <v>8755</v>
      </c>
      <c r="G338" s="668" t="s">
        <v>9916</v>
      </c>
      <c r="H338" s="669">
        <v>329401010502103</v>
      </c>
      <c r="I338" s="653">
        <f t="shared" si="23"/>
        <v>2</v>
      </c>
      <c r="J338" s="653" t="s">
        <v>13106</v>
      </c>
      <c r="K338" s="670" t="s">
        <v>6477</v>
      </c>
      <c r="L338" s="669" t="s">
        <v>12962</v>
      </c>
      <c r="M338" s="671">
        <v>42242</v>
      </c>
      <c r="N338" s="672">
        <v>9000000</v>
      </c>
      <c r="O338" s="672"/>
      <c r="P338" s="674"/>
      <c r="Q338" s="672"/>
      <c r="R338" s="673" t="s">
        <v>12984</v>
      </c>
      <c r="S338" s="674">
        <v>42733</v>
      </c>
      <c r="T338" s="675">
        <v>3864529</v>
      </c>
      <c r="U338" s="674"/>
      <c r="V338" s="675"/>
      <c r="W338" s="675"/>
      <c r="X338" s="675"/>
      <c r="Y338" s="675"/>
      <c r="Z338" s="652">
        <v>0</v>
      </c>
      <c r="AA338" s="652"/>
      <c r="AB338" s="664"/>
      <c r="AC338" s="663"/>
      <c r="AD338" s="650"/>
      <c r="AE338" s="650"/>
      <c r="AF338" s="650"/>
      <c r="AG338" s="650"/>
      <c r="AH338" s="650"/>
      <c r="AI338" s="650"/>
      <c r="AJ338" s="650"/>
      <c r="AK338" s="650"/>
      <c r="AL338" s="650"/>
      <c r="AM338" s="652">
        <f t="shared" si="21"/>
        <v>0</v>
      </c>
      <c r="AN338" s="513">
        <f t="shared" si="22"/>
        <v>3864529</v>
      </c>
    </row>
    <row r="339" spans="1:40" s="191" customFormat="1" ht="15" customHeight="1" x14ac:dyDescent="0.2">
      <c r="A339" s="643"/>
      <c r="B339" s="643"/>
      <c r="C339" s="643"/>
      <c r="D339" s="665"/>
      <c r="E339" s="643"/>
      <c r="F339" s="668" t="s">
        <v>8755</v>
      </c>
      <c r="G339" s="668" t="s">
        <v>9916</v>
      </c>
      <c r="H339" s="669">
        <v>329401010420107</v>
      </c>
      <c r="I339" s="653">
        <f t="shared" si="23"/>
        <v>3</v>
      </c>
      <c r="J339" s="653" t="s">
        <v>13107</v>
      </c>
      <c r="K339" s="670" t="s">
        <v>6477</v>
      </c>
      <c r="L339" s="669" t="s">
        <v>12831</v>
      </c>
      <c r="M339" s="671">
        <v>42230</v>
      </c>
      <c r="N339" s="672">
        <v>8000000</v>
      </c>
      <c r="O339" s="672"/>
      <c r="P339" s="674"/>
      <c r="Q339" s="672"/>
      <c r="R339" s="673" t="s">
        <v>12984</v>
      </c>
      <c r="S339" s="674">
        <v>42733</v>
      </c>
      <c r="T339" s="675">
        <v>2690114</v>
      </c>
      <c r="U339" s="674"/>
      <c r="V339" s="675"/>
      <c r="W339" s="675"/>
      <c r="X339" s="675"/>
      <c r="Y339" s="675"/>
      <c r="Z339" s="652">
        <v>0</v>
      </c>
      <c r="AA339" s="652"/>
      <c r="AB339" s="664"/>
      <c r="AC339" s="663"/>
      <c r="AD339" s="650"/>
      <c r="AE339" s="650"/>
      <c r="AF339" s="650"/>
      <c r="AG339" s="650"/>
      <c r="AH339" s="650"/>
      <c r="AI339" s="650"/>
      <c r="AJ339" s="650"/>
      <c r="AK339" s="650"/>
      <c r="AL339" s="650"/>
      <c r="AM339" s="652">
        <f t="shared" si="21"/>
        <v>0</v>
      </c>
      <c r="AN339" s="513">
        <f t="shared" si="22"/>
        <v>2690114</v>
      </c>
    </row>
    <row r="340" spans="1:40" s="191" customFormat="1" ht="15" customHeight="1" x14ac:dyDescent="0.2">
      <c r="A340" s="643"/>
      <c r="B340" s="643"/>
      <c r="C340" s="643"/>
      <c r="D340" s="665"/>
      <c r="E340" s="643"/>
      <c r="F340" s="668" t="s">
        <v>8755</v>
      </c>
      <c r="G340" s="668" t="s">
        <v>9916</v>
      </c>
      <c r="H340" s="669">
        <v>329401010595106</v>
      </c>
      <c r="I340" s="653">
        <f t="shared" si="23"/>
        <v>4</v>
      </c>
      <c r="J340" s="653" t="s">
        <v>13108</v>
      </c>
      <c r="K340" s="670" t="s">
        <v>6477</v>
      </c>
      <c r="L340" s="669" t="s">
        <v>12827</v>
      </c>
      <c r="M340" s="671">
        <v>42627</v>
      </c>
      <c r="N340" s="672">
        <v>25000000</v>
      </c>
      <c r="O340" s="672"/>
      <c r="P340" s="674"/>
      <c r="Q340" s="672"/>
      <c r="R340" s="673" t="s">
        <v>12984</v>
      </c>
      <c r="S340" s="674">
        <v>42733</v>
      </c>
      <c r="T340" s="675">
        <v>9897160</v>
      </c>
      <c r="U340" s="674"/>
      <c r="V340" s="675"/>
      <c r="W340" s="675"/>
      <c r="X340" s="675"/>
      <c r="Y340" s="675"/>
      <c r="Z340" s="652">
        <v>0</v>
      </c>
      <c r="AA340" s="652"/>
      <c r="AB340" s="664"/>
      <c r="AC340" s="663"/>
      <c r="AD340" s="650"/>
      <c r="AE340" s="650"/>
      <c r="AF340" s="650"/>
      <c r="AG340" s="650"/>
      <c r="AH340" s="650"/>
      <c r="AI340" s="650"/>
      <c r="AJ340" s="650"/>
      <c r="AK340" s="650"/>
      <c r="AL340" s="650"/>
      <c r="AM340" s="652">
        <f t="shared" si="21"/>
        <v>0</v>
      </c>
      <c r="AN340" s="513">
        <f t="shared" si="22"/>
        <v>9897160</v>
      </c>
    </row>
    <row r="341" spans="1:40" s="191" customFormat="1" ht="15" customHeight="1" x14ac:dyDescent="0.2">
      <c r="A341" s="643"/>
      <c r="B341" s="643"/>
      <c r="C341" s="643"/>
      <c r="D341" s="665"/>
      <c r="E341" s="643"/>
      <c r="F341" s="668" t="s">
        <v>8755</v>
      </c>
      <c r="G341" s="668" t="s">
        <v>9916</v>
      </c>
      <c r="H341" s="669">
        <v>329401009878105</v>
      </c>
      <c r="I341" s="653">
        <f t="shared" si="23"/>
        <v>5</v>
      </c>
      <c r="J341" s="653" t="s">
        <v>13109</v>
      </c>
      <c r="K341" s="670" t="s">
        <v>6477</v>
      </c>
      <c r="L341" s="669" t="s">
        <v>12822</v>
      </c>
      <c r="M341" s="671">
        <v>42090</v>
      </c>
      <c r="N341" s="672">
        <v>15000000</v>
      </c>
      <c r="O341" s="672"/>
      <c r="P341" s="674"/>
      <c r="Q341" s="672"/>
      <c r="R341" s="673" t="s">
        <v>12984</v>
      </c>
      <c r="S341" s="674">
        <v>42733</v>
      </c>
      <c r="T341" s="675">
        <v>5308520</v>
      </c>
      <c r="U341" s="674"/>
      <c r="V341" s="675"/>
      <c r="W341" s="675"/>
      <c r="X341" s="675"/>
      <c r="Y341" s="675"/>
      <c r="Z341" s="652">
        <v>0</v>
      </c>
      <c r="AA341" s="652"/>
      <c r="AB341" s="664"/>
      <c r="AC341" s="663"/>
      <c r="AD341" s="650"/>
      <c r="AE341" s="650"/>
      <c r="AF341" s="650"/>
      <c r="AG341" s="650"/>
      <c r="AH341" s="650"/>
      <c r="AI341" s="650"/>
      <c r="AJ341" s="650"/>
      <c r="AK341" s="650"/>
      <c r="AL341" s="650"/>
      <c r="AM341" s="652">
        <f t="shared" si="21"/>
        <v>0</v>
      </c>
      <c r="AN341" s="513">
        <f t="shared" si="22"/>
        <v>5308520</v>
      </c>
    </row>
    <row r="342" spans="1:40" s="191" customFormat="1" ht="15" customHeight="1" x14ac:dyDescent="0.2">
      <c r="A342" s="643"/>
      <c r="B342" s="643"/>
      <c r="C342" s="643"/>
      <c r="D342" s="665"/>
      <c r="E342" s="643"/>
      <c r="F342" s="668" t="s">
        <v>8755</v>
      </c>
      <c r="G342" s="668" t="s">
        <v>9916</v>
      </c>
      <c r="H342" s="669">
        <v>329401010161101</v>
      </c>
      <c r="I342" s="653">
        <f t="shared" si="23"/>
        <v>6</v>
      </c>
      <c r="J342" s="653" t="s">
        <v>13110</v>
      </c>
      <c r="K342" s="670" t="s">
        <v>6477</v>
      </c>
      <c r="L342" s="669" t="s">
        <v>12829</v>
      </c>
      <c r="M342" s="671">
        <v>42502</v>
      </c>
      <c r="N342" s="672">
        <v>2000000</v>
      </c>
      <c r="O342" s="672"/>
      <c r="P342" s="674"/>
      <c r="Q342" s="672"/>
      <c r="R342" s="673" t="s">
        <v>12984</v>
      </c>
      <c r="S342" s="674">
        <v>42733</v>
      </c>
      <c r="T342" s="675">
        <v>863100</v>
      </c>
      <c r="U342" s="674"/>
      <c r="V342" s="675"/>
      <c r="W342" s="675"/>
      <c r="X342" s="675"/>
      <c r="Y342" s="675"/>
      <c r="Z342" s="652">
        <v>0</v>
      </c>
      <c r="AA342" s="652"/>
      <c r="AB342" s="664"/>
      <c r="AC342" s="663"/>
      <c r="AD342" s="650"/>
      <c r="AE342" s="650"/>
      <c r="AF342" s="650"/>
      <c r="AG342" s="650"/>
      <c r="AH342" s="650"/>
      <c r="AI342" s="650"/>
      <c r="AJ342" s="650"/>
      <c r="AK342" s="650"/>
      <c r="AL342" s="650"/>
      <c r="AM342" s="652">
        <f t="shared" si="21"/>
        <v>0</v>
      </c>
      <c r="AN342" s="513">
        <f t="shared" si="22"/>
        <v>863100</v>
      </c>
    </row>
    <row r="343" spans="1:40" s="191" customFormat="1" ht="15" customHeight="1" x14ac:dyDescent="0.2">
      <c r="A343" s="643"/>
      <c r="B343" s="643"/>
      <c r="C343" s="643"/>
      <c r="D343" s="665"/>
      <c r="E343" s="643"/>
      <c r="F343" s="668" t="s">
        <v>8755</v>
      </c>
      <c r="G343" s="668" t="s">
        <v>9916</v>
      </c>
      <c r="H343" s="669">
        <v>329401010415102</v>
      </c>
      <c r="I343" s="653">
        <f t="shared" si="23"/>
        <v>7</v>
      </c>
      <c r="J343" s="653" t="s">
        <v>13111</v>
      </c>
      <c r="K343" s="670" t="s">
        <v>6477</v>
      </c>
      <c r="L343" s="669" t="s">
        <v>12831</v>
      </c>
      <c r="M343" s="671">
        <v>42230</v>
      </c>
      <c r="N343" s="672">
        <v>3000000</v>
      </c>
      <c r="O343" s="672"/>
      <c r="P343" s="674"/>
      <c r="Q343" s="672"/>
      <c r="R343" s="673" t="s">
        <v>12984</v>
      </c>
      <c r="S343" s="674">
        <v>42733</v>
      </c>
      <c r="T343" s="675">
        <v>1594250</v>
      </c>
      <c r="U343" s="674"/>
      <c r="V343" s="675"/>
      <c r="W343" s="675"/>
      <c r="X343" s="675"/>
      <c r="Y343" s="675"/>
      <c r="Z343" s="652">
        <v>0</v>
      </c>
      <c r="AA343" s="652"/>
      <c r="AB343" s="664"/>
      <c r="AC343" s="663"/>
      <c r="AD343" s="650"/>
      <c r="AE343" s="650"/>
      <c r="AF343" s="650"/>
      <c r="AG343" s="650"/>
      <c r="AH343" s="650"/>
      <c r="AI343" s="650"/>
      <c r="AJ343" s="650"/>
      <c r="AK343" s="650"/>
      <c r="AL343" s="650"/>
      <c r="AM343" s="652">
        <f t="shared" si="21"/>
        <v>0</v>
      </c>
      <c r="AN343" s="513">
        <f t="shared" si="22"/>
        <v>1594250</v>
      </c>
    </row>
    <row r="344" spans="1:40" s="191" customFormat="1" ht="15" customHeight="1" x14ac:dyDescent="0.2">
      <c r="A344" s="643"/>
      <c r="B344" s="643"/>
      <c r="C344" s="643"/>
      <c r="D344" s="665"/>
      <c r="E344" s="643"/>
      <c r="F344" s="668" t="s">
        <v>8755</v>
      </c>
      <c r="G344" s="668" t="s">
        <v>13112</v>
      </c>
      <c r="H344" s="669">
        <v>411701007699104</v>
      </c>
      <c r="I344" s="653">
        <f t="shared" si="23"/>
        <v>1</v>
      </c>
      <c r="J344" s="653" t="s">
        <v>795</v>
      </c>
      <c r="K344" s="670" t="s">
        <v>6477</v>
      </c>
      <c r="L344" s="669" t="s">
        <v>13072</v>
      </c>
      <c r="M344" s="671">
        <v>42261</v>
      </c>
      <c r="N344" s="672">
        <v>15000000</v>
      </c>
      <c r="O344" s="672"/>
      <c r="P344" s="674"/>
      <c r="Q344" s="672"/>
      <c r="R344" s="673" t="s">
        <v>12984</v>
      </c>
      <c r="S344" s="674">
        <v>42733</v>
      </c>
      <c r="T344" s="675">
        <v>5775000</v>
      </c>
      <c r="U344" s="674"/>
      <c r="V344" s="675"/>
      <c r="W344" s="675"/>
      <c r="X344" s="675"/>
      <c r="Y344" s="675"/>
      <c r="Z344" s="652">
        <v>0</v>
      </c>
      <c r="AA344" s="652"/>
      <c r="AB344" s="664"/>
      <c r="AC344" s="663"/>
      <c r="AD344" s="650"/>
      <c r="AE344" s="650"/>
      <c r="AF344" s="650"/>
      <c r="AG344" s="650"/>
      <c r="AH344" s="650"/>
      <c r="AI344" s="650"/>
      <c r="AJ344" s="650"/>
      <c r="AK344" s="650"/>
      <c r="AL344" s="650"/>
      <c r="AM344" s="652">
        <f t="shared" si="21"/>
        <v>0</v>
      </c>
      <c r="AN344" s="513">
        <f t="shared" si="22"/>
        <v>5775000</v>
      </c>
    </row>
    <row r="345" spans="1:40" s="191" customFormat="1" ht="15" customHeight="1" x14ac:dyDescent="0.2">
      <c r="A345" s="643"/>
      <c r="B345" s="643"/>
      <c r="C345" s="643"/>
      <c r="D345" s="665"/>
      <c r="E345" s="643"/>
      <c r="F345" s="668" t="s">
        <v>8755</v>
      </c>
      <c r="G345" s="668" t="s">
        <v>13112</v>
      </c>
      <c r="H345" s="669">
        <v>411701008263100</v>
      </c>
      <c r="I345" s="653">
        <f t="shared" si="23"/>
        <v>2</v>
      </c>
      <c r="J345" s="653" t="s">
        <v>2649</v>
      </c>
      <c r="K345" s="670" t="s">
        <v>6477</v>
      </c>
      <c r="L345" s="669" t="s">
        <v>13113</v>
      </c>
      <c r="M345" s="671">
        <v>42627</v>
      </c>
      <c r="N345" s="672">
        <v>6000000</v>
      </c>
      <c r="O345" s="672"/>
      <c r="P345" s="674"/>
      <c r="Q345" s="672"/>
      <c r="R345" s="673" t="s">
        <v>12984</v>
      </c>
      <c r="S345" s="674">
        <v>42733</v>
      </c>
      <c r="T345" s="675">
        <v>1609908</v>
      </c>
      <c r="U345" s="674"/>
      <c r="V345" s="675"/>
      <c r="W345" s="675"/>
      <c r="X345" s="675"/>
      <c r="Y345" s="675"/>
      <c r="Z345" s="652">
        <v>0</v>
      </c>
      <c r="AA345" s="652"/>
      <c r="AB345" s="664"/>
      <c r="AC345" s="663"/>
      <c r="AD345" s="650"/>
      <c r="AE345" s="650"/>
      <c r="AF345" s="650"/>
      <c r="AG345" s="650"/>
      <c r="AH345" s="650"/>
      <c r="AI345" s="650"/>
      <c r="AJ345" s="650"/>
      <c r="AK345" s="650"/>
      <c r="AL345" s="650"/>
      <c r="AM345" s="652">
        <f t="shared" si="21"/>
        <v>0</v>
      </c>
      <c r="AN345" s="513">
        <f t="shared" si="22"/>
        <v>1609908</v>
      </c>
    </row>
    <row r="346" spans="1:40" s="191" customFormat="1" ht="15" customHeight="1" x14ac:dyDescent="0.2">
      <c r="A346" s="643"/>
      <c r="B346" s="643"/>
      <c r="C346" s="643"/>
      <c r="D346" s="665"/>
      <c r="E346" s="643"/>
      <c r="F346" s="668" t="s">
        <v>8755</v>
      </c>
      <c r="G346" s="668" t="s">
        <v>13112</v>
      </c>
      <c r="H346" s="669">
        <v>411701007831104</v>
      </c>
      <c r="I346" s="653">
        <f t="shared" si="23"/>
        <v>3</v>
      </c>
      <c r="J346" s="653" t="s">
        <v>13114</v>
      </c>
      <c r="K346" s="670" t="s">
        <v>6477</v>
      </c>
      <c r="L346" s="669" t="s">
        <v>13072</v>
      </c>
      <c r="M346" s="671">
        <v>42261</v>
      </c>
      <c r="N346" s="672">
        <v>20000000</v>
      </c>
      <c r="O346" s="672"/>
      <c r="P346" s="674"/>
      <c r="Q346" s="672"/>
      <c r="R346" s="673" t="s">
        <v>12984</v>
      </c>
      <c r="S346" s="674">
        <v>42733</v>
      </c>
      <c r="T346" s="675">
        <v>6627565</v>
      </c>
      <c r="U346" s="674"/>
      <c r="V346" s="675"/>
      <c r="W346" s="675"/>
      <c r="X346" s="675"/>
      <c r="Y346" s="675"/>
      <c r="Z346" s="652">
        <v>0</v>
      </c>
      <c r="AA346" s="652"/>
      <c r="AB346" s="664"/>
      <c r="AC346" s="663"/>
      <c r="AD346" s="650"/>
      <c r="AE346" s="650"/>
      <c r="AF346" s="650"/>
      <c r="AG346" s="650"/>
      <c r="AH346" s="650"/>
      <c r="AI346" s="650"/>
      <c r="AJ346" s="650"/>
      <c r="AK346" s="650"/>
      <c r="AL346" s="650"/>
      <c r="AM346" s="652">
        <f t="shared" si="21"/>
        <v>0</v>
      </c>
      <c r="AN346" s="513">
        <f t="shared" si="22"/>
        <v>6627565</v>
      </c>
    </row>
    <row r="347" spans="1:40" s="191" customFormat="1" ht="15" customHeight="1" x14ac:dyDescent="0.2">
      <c r="A347" s="643"/>
      <c r="B347" s="643"/>
      <c r="C347" s="643"/>
      <c r="D347" s="665"/>
      <c r="E347" s="643"/>
      <c r="F347" s="668" t="s">
        <v>8755</v>
      </c>
      <c r="G347" s="668" t="s">
        <v>1306</v>
      </c>
      <c r="H347" s="669">
        <v>329101010471106</v>
      </c>
      <c r="I347" s="653">
        <f t="shared" si="23"/>
        <v>1</v>
      </c>
      <c r="J347" s="653" t="s">
        <v>13115</v>
      </c>
      <c r="K347" s="670" t="s">
        <v>6477</v>
      </c>
      <c r="L347" s="669" t="s">
        <v>12446</v>
      </c>
      <c r="M347" s="671">
        <v>42109</v>
      </c>
      <c r="N347" s="672">
        <v>20000000</v>
      </c>
      <c r="O347" s="672"/>
      <c r="P347" s="674"/>
      <c r="Q347" s="672"/>
      <c r="R347" s="673" t="s">
        <v>12984</v>
      </c>
      <c r="S347" s="674">
        <v>42733</v>
      </c>
      <c r="T347" s="675">
        <v>5765130</v>
      </c>
      <c r="U347" s="674"/>
      <c r="V347" s="675"/>
      <c r="W347" s="675"/>
      <c r="X347" s="675"/>
      <c r="Y347" s="675"/>
      <c r="Z347" s="652">
        <v>0</v>
      </c>
      <c r="AA347" s="652"/>
      <c r="AB347" s="664"/>
      <c r="AC347" s="663"/>
      <c r="AD347" s="650"/>
      <c r="AE347" s="650"/>
      <c r="AF347" s="650"/>
      <c r="AG347" s="650"/>
      <c r="AH347" s="650"/>
      <c r="AI347" s="650"/>
      <c r="AJ347" s="650"/>
      <c r="AK347" s="650"/>
      <c r="AL347" s="650"/>
      <c r="AM347" s="652">
        <f t="shared" si="21"/>
        <v>0</v>
      </c>
      <c r="AN347" s="513">
        <f t="shared" si="22"/>
        <v>5765130</v>
      </c>
    </row>
    <row r="348" spans="1:40" s="191" customFormat="1" ht="15" customHeight="1" x14ac:dyDescent="0.2">
      <c r="A348" s="643"/>
      <c r="B348" s="643"/>
      <c r="C348" s="643"/>
      <c r="D348" s="665"/>
      <c r="E348" s="643"/>
      <c r="F348" s="668" t="s">
        <v>8755</v>
      </c>
      <c r="G348" s="668" t="s">
        <v>1306</v>
      </c>
      <c r="H348" s="669">
        <v>329101010721103</v>
      </c>
      <c r="I348" s="653">
        <f t="shared" si="23"/>
        <v>2</v>
      </c>
      <c r="J348" s="653" t="s">
        <v>13116</v>
      </c>
      <c r="K348" s="670" t="s">
        <v>6477</v>
      </c>
      <c r="L348" s="669" t="s">
        <v>12447</v>
      </c>
      <c r="M348" s="671">
        <v>42474</v>
      </c>
      <c r="N348" s="672">
        <v>25000000</v>
      </c>
      <c r="O348" s="672"/>
      <c r="P348" s="674"/>
      <c r="Q348" s="672"/>
      <c r="R348" s="673" t="s">
        <v>12984</v>
      </c>
      <c r="S348" s="674">
        <v>42733</v>
      </c>
      <c r="T348" s="675">
        <v>8039210</v>
      </c>
      <c r="U348" s="674"/>
      <c r="V348" s="675"/>
      <c r="W348" s="675"/>
      <c r="X348" s="675"/>
      <c r="Y348" s="675"/>
      <c r="Z348" s="652">
        <v>0</v>
      </c>
      <c r="AA348" s="652"/>
      <c r="AB348" s="664"/>
      <c r="AC348" s="663"/>
      <c r="AD348" s="650"/>
      <c r="AE348" s="650"/>
      <c r="AF348" s="650"/>
      <c r="AG348" s="650"/>
      <c r="AH348" s="650"/>
      <c r="AI348" s="650"/>
      <c r="AJ348" s="650"/>
      <c r="AK348" s="650"/>
      <c r="AL348" s="650"/>
      <c r="AM348" s="652">
        <f t="shared" si="21"/>
        <v>0</v>
      </c>
      <c r="AN348" s="513">
        <f t="shared" si="22"/>
        <v>8039210</v>
      </c>
    </row>
    <row r="349" spans="1:40" s="191" customFormat="1" ht="15" customHeight="1" x14ac:dyDescent="0.2">
      <c r="A349" s="643"/>
      <c r="B349" s="643"/>
      <c r="C349" s="643"/>
      <c r="D349" s="665"/>
      <c r="E349" s="643"/>
      <c r="F349" s="668" t="s">
        <v>8755</v>
      </c>
      <c r="G349" s="668" t="s">
        <v>1306</v>
      </c>
      <c r="H349" s="669">
        <v>329101010786103</v>
      </c>
      <c r="I349" s="653">
        <f t="shared" si="23"/>
        <v>3</v>
      </c>
      <c r="J349" s="653" t="s">
        <v>13117</v>
      </c>
      <c r="K349" s="670" t="s">
        <v>6477</v>
      </c>
      <c r="L349" s="669" t="s">
        <v>13118</v>
      </c>
      <c r="M349" s="671">
        <v>42136</v>
      </c>
      <c r="N349" s="672">
        <v>25000000</v>
      </c>
      <c r="O349" s="672"/>
      <c r="P349" s="674"/>
      <c r="Q349" s="672"/>
      <c r="R349" s="673" t="s">
        <v>12984</v>
      </c>
      <c r="S349" s="674">
        <v>42733</v>
      </c>
      <c r="T349" s="675">
        <v>9042837</v>
      </c>
      <c r="U349" s="674"/>
      <c r="V349" s="675"/>
      <c r="W349" s="675"/>
      <c r="X349" s="675"/>
      <c r="Y349" s="675"/>
      <c r="Z349" s="652">
        <v>0</v>
      </c>
      <c r="AA349" s="652"/>
      <c r="AB349" s="664"/>
      <c r="AC349" s="663"/>
      <c r="AD349" s="650"/>
      <c r="AE349" s="650"/>
      <c r="AF349" s="650"/>
      <c r="AG349" s="650"/>
      <c r="AH349" s="650"/>
      <c r="AI349" s="650"/>
      <c r="AJ349" s="650"/>
      <c r="AK349" s="650"/>
      <c r="AL349" s="650"/>
      <c r="AM349" s="652">
        <f t="shared" si="21"/>
        <v>0</v>
      </c>
      <c r="AN349" s="513">
        <f t="shared" si="22"/>
        <v>9042837</v>
      </c>
    </row>
    <row r="350" spans="1:40" s="191" customFormat="1" ht="15" customHeight="1" x14ac:dyDescent="0.2">
      <c r="A350" s="643"/>
      <c r="B350" s="643"/>
      <c r="C350" s="643"/>
      <c r="D350" s="665"/>
      <c r="E350" s="643"/>
      <c r="F350" s="668" t="s">
        <v>8755</v>
      </c>
      <c r="G350" s="668" t="s">
        <v>1306</v>
      </c>
      <c r="H350" s="669">
        <v>329101011153109</v>
      </c>
      <c r="I350" s="653">
        <f t="shared" si="23"/>
        <v>4</v>
      </c>
      <c r="J350" s="653" t="s">
        <v>13119</v>
      </c>
      <c r="K350" s="670" t="s">
        <v>6477</v>
      </c>
      <c r="L350" s="669" t="s">
        <v>12448</v>
      </c>
      <c r="M350" s="671">
        <v>42261</v>
      </c>
      <c r="N350" s="672">
        <v>25000000</v>
      </c>
      <c r="O350" s="672"/>
      <c r="P350" s="674"/>
      <c r="Q350" s="672"/>
      <c r="R350" s="673" t="s">
        <v>12984</v>
      </c>
      <c r="S350" s="674">
        <v>42733</v>
      </c>
      <c r="T350" s="675">
        <v>12480933</v>
      </c>
      <c r="U350" s="674"/>
      <c r="V350" s="675"/>
      <c r="W350" s="675"/>
      <c r="X350" s="675"/>
      <c r="Y350" s="675"/>
      <c r="Z350" s="652">
        <v>0</v>
      </c>
      <c r="AA350" s="652"/>
      <c r="AB350" s="664"/>
      <c r="AC350" s="663"/>
      <c r="AD350" s="650"/>
      <c r="AE350" s="650"/>
      <c r="AF350" s="650"/>
      <c r="AG350" s="650"/>
      <c r="AH350" s="650"/>
      <c r="AI350" s="650"/>
      <c r="AJ350" s="650"/>
      <c r="AK350" s="650"/>
      <c r="AL350" s="650"/>
      <c r="AM350" s="652">
        <f t="shared" si="21"/>
        <v>0</v>
      </c>
      <c r="AN350" s="513">
        <f t="shared" si="22"/>
        <v>12480933</v>
      </c>
    </row>
    <row r="351" spans="1:40" s="191" customFormat="1" ht="15" customHeight="1" x14ac:dyDescent="0.2">
      <c r="A351" s="643"/>
      <c r="B351" s="643"/>
      <c r="C351" s="643"/>
      <c r="D351" s="665"/>
      <c r="E351" s="643"/>
      <c r="F351" s="668" t="s">
        <v>8755</v>
      </c>
      <c r="G351" s="668" t="s">
        <v>1306</v>
      </c>
      <c r="H351" s="669">
        <v>329101011652103</v>
      </c>
      <c r="I351" s="653">
        <f t="shared" si="23"/>
        <v>5</v>
      </c>
      <c r="J351" s="653" t="s">
        <v>13120</v>
      </c>
      <c r="K351" s="670" t="s">
        <v>6477</v>
      </c>
      <c r="L351" s="669" t="s">
        <v>13121</v>
      </c>
      <c r="M351" s="671">
        <v>42395</v>
      </c>
      <c r="N351" s="672">
        <v>25000000</v>
      </c>
      <c r="O351" s="672"/>
      <c r="P351" s="674"/>
      <c r="Q351" s="672"/>
      <c r="R351" s="673" t="s">
        <v>12984</v>
      </c>
      <c r="S351" s="674">
        <v>42733</v>
      </c>
      <c r="T351" s="675">
        <v>13513850</v>
      </c>
      <c r="U351" s="674"/>
      <c r="V351" s="675"/>
      <c r="W351" s="675"/>
      <c r="X351" s="675"/>
      <c r="Y351" s="675"/>
      <c r="Z351" s="652">
        <v>0</v>
      </c>
      <c r="AA351" s="652"/>
      <c r="AB351" s="664"/>
      <c r="AC351" s="663"/>
      <c r="AD351" s="650"/>
      <c r="AE351" s="650"/>
      <c r="AF351" s="650"/>
      <c r="AG351" s="650"/>
      <c r="AH351" s="650"/>
      <c r="AI351" s="650"/>
      <c r="AJ351" s="650"/>
      <c r="AK351" s="650"/>
      <c r="AL351" s="650"/>
      <c r="AM351" s="652">
        <f t="shared" si="21"/>
        <v>0</v>
      </c>
      <c r="AN351" s="513">
        <f t="shared" si="22"/>
        <v>13513850</v>
      </c>
    </row>
    <row r="352" spans="1:40" s="191" customFormat="1" ht="15" customHeight="1" x14ac:dyDescent="0.2">
      <c r="A352" s="643"/>
      <c r="B352" s="643"/>
      <c r="C352" s="643"/>
      <c r="D352" s="665"/>
      <c r="E352" s="643"/>
      <c r="F352" s="668" t="s">
        <v>8755</v>
      </c>
      <c r="G352" s="668" t="s">
        <v>1306</v>
      </c>
      <c r="H352" s="669">
        <v>329101011134105</v>
      </c>
      <c r="I352" s="653">
        <f t="shared" si="23"/>
        <v>6</v>
      </c>
      <c r="J352" s="653" t="s">
        <v>844</v>
      </c>
      <c r="K352" s="670" t="s">
        <v>6477</v>
      </c>
      <c r="L352" s="669" t="s">
        <v>12928</v>
      </c>
      <c r="M352" s="671">
        <v>42261</v>
      </c>
      <c r="N352" s="672">
        <v>25000000</v>
      </c>
      <c r="O352" s="672"/>
      <c r="P352" s="674"/>
      <c r="Q352" s="672"/>
      <c r="R352" s="673" t="s">
        <v>12984</v>
      </c>
      <c r="S352" s="674">
        <v>42733</v>
      </c>
      <c r="T352" s="675">
        <v>13514200</v>
      </c>
      <c r="U352" s="674"/>
      <c r="V352" s="675"/>
      <c r="W352" s="675"/>
      <c r="X352" s="675"/>
      <c r="Y352" s="675"/>
      <c r="Z352" s="652">
        <v>0</v>
      </c>
      <c r="AA352" s="652"/>
      <c r="AB352" s="664"/>
      <c r="AC352" s="663"/>
      <c r="AD352" s="650"/>
      <c r="AE352" s="650"/>
      <c r="AF352" s="650"/>
      <c r="AG352" s="650"/>
      <c r="AH352" s="650"/>
      <c r="AI352" s="650"/>
      <c r="AJ352" s="650"/>
      <c r="AK352" s="650"/>
      <c r="AL352" s="650"/>
      <c r="AM352" s="652">
        <f t="shared" si="21"/>
        <v>0</v>
      </c>
      <c r="AN352" s="513">
        <f t="shared" si="22"/>
        <v>13514200</v>
      </c>
    </row>
    <row r="353" spans="1:40" s="191" customFormat="1" ht="15" customHeight="1" x14ac:dyDescent="0.2">
      <c r="A353" s="643"/>
      <c r="B353" s="643"/>
      <c r="C353" s="643"/>
      <c r="D353" s="665"/>
      <c r="E353" s="643"/>
      <c r="F353" s="668" t="s">
        <v>8755</v>
      </c>
      <c r="G353" s="668" t="s">
        <v>1306</v>
      </c>
      <c r="H353" s="669">
        <v>329101011185106</v>
      </c>
      <c r="I353" s="653">
        <f t="shared" si="23"/>
        <v>7</v>
      </c>
      <c r="J353" s="653" t="s">
        <v>13122</v>
      </c>
      <c r="K353" s="670" t="s">
        <v>6477</v>
      </c>
      <c r="L353" s="669" t="s">
        <v>12448</v>
      </c>
      <c r="M353" s="671">
        <v>42261</v>
      </c>
      <c r="N353" s="672">
        <v>12000000</v>
      </c>
      <c r="O353" s="672"/>
      <c r="P353" s="674"/>
      <c r="Q353" s="672"/>
      <c r="R353" s="673" t="s">
        <v>12984</v>
      </c>
      <c r="S353" s="674">
        <v>42733</v>
      </c>
      <c r="T353" s="675">
        <v>5581166</v>
      </c>
      <c r="U353" s="674"/>
      <c r="V353" s="675"/>
      <c r="W353" s="675"/>
      <c r="X353" s="675"/>
      <c r="Y353" s="675"/>
      <c r="Z353" s="652">
        <v>0</v>
      </c>
      <c r="AA353" s="652"/>
      <c r="AB353" s="664"/>
      <c r="AC353" s="663"/>
      <c r="AD353" s="650"/>
      <c r="AE353" s="650"/>
      <c r="AF353" s="650"/>
      <c r="AG353" s="650"/>
      <c r="AH353" s="650"/>
      <c r="AI353" s="650"/>
      <c r="AJ353" s="650"/>
      <c r="AK353" s="650"/>
      <c r="AL353" s="650"/>
      <c r="AM353" s="652">
        <f t="shared" si="21"/>
        <v>0</v>
      </c>
      <c r="AN353" s="513">
        <f t="shared" si="22"/>
        <v>5581166</v>
      </c>
    </row>
    <row r="354" spans="1:40" s="191" customFormat="1" ht="15" customHeight="1" x14ac:dyDescent="0.2">
      <c r="A354" s="643"/>
      <c r="B354" s="643"/>
      <c r="C354" s="643"/>
      <c r="D354" s="665"/>
      <c r="E354" s="643"/>
      <c r="F354" s="668" t="s">
        <v>8755</v>
      </c>
      <c r="G354" s="668" t="s">
        <v>9928</v>
      </c>
      <c r="H354" s="669">
        <v>328801009646103</v>
      </c>
      <c r="I354" s="653">
        <f t="shared" si="23"/>
        <v>1</v>
      </c>
      <c r="J354" s="653" t="s">
        <v>13123</v>
      </c>
      <c r="K354" s="670" t="s">
        <v>6477</v>
      </c>
      <c r="L354" s="669" t="s">
        <v>12836</v>
      </c>
      <c r="M354" s="671">
        <v>42261</v>
      </c>
      <c r="N354" s="672">
        <v>12000000</v>
      </c>
      <c r="O354" s="672"/>
      <c r="P354" s="674"/>
      <c r="Q354" s="672"/>
      <c r="R354" s="673" t="s">
        <v>12984</v>
      </c>
      <c r="S354" s="674">
        <v>42733</v>
      </c>
      <c r="T354" s="675">
        <v>6020000</v>
      </c>
      <c r="U354" s="674"/>
      <c r="V354" s="675"/>
      <c r="W354" s="675"/>
      <c r="X354" s="675"/>
      <c r="Y354" s="675"/>
      <c r="Z354" s="652">
        <v>0</v>
      </c>
      <c r="AA354" s="652"/>
      <c r="AB354" s="664"/>
      <c r="AC354" s="663"/>
      <c r="AD354" s="650"/>
      <c r="AE354" s="650"/>
      <c r="AF354" s="650"/>
      <c r="AG354" s="650"/>
      <c r="AH354" s="650"/>
      <c r="AI354" s="650"/>
      <c r="AJ354" s="650"/>
      <c r="AK354" s="650"/>
      <c r="AL354" s="650"/>
      <c r="AM354" s="652">
        <f t="shared" si="21"/>
        <v>0</v>
      </c>
      <c r="AN354" s="513">
        <f t="shared" si="22"/>
        <v>6020000</v>
      </c>
    </row>
    <row r="355" spans="1:40" s="191" customFormat="1" ht="15" customHeight="1" x14ac:dyDescent="0.2">
      <c r="A355" s="643"/>
      <c r="B355" s="643"/>
      <c r="C355" s="643"/>
      <c r="D355" s="665"/>
      <c r="E355" s="643"/>
      <c r="F355" s="668" t="s">
        <v>8755</v>
      </c>
      <c r="G355" s="668" t="s">
        <v>9928</v>
      </c>
      <c r="H355" s="669">
        <v>328801009803103</v>
      </c>
      <c r="I355" s="653">
        <f t="shared" si="23"/>
        <v>2</v>
      </c>
      <c r="J355" s="653" t="s">
        <v>13124</v>
      </c>
      <c r="K355" s="670" t="s">
        <v>6477</v>
      </c>
      <c r="L355" s="669" t="s">
        <v>12982</v>
      </c>
      <c r="M355" s="671">
        <v>42341</v>
      </c>
      <c r="N355" s="672">
        <v>20000000</v>
      </c>
      <c r="O355" s="672"/>
      <c r="P355" s="674"/>
      <c r="Q355" s="672"/>
      <c r="R355" s="673" t="s">
        <v>12984</v>
      </c>
      <c r="S355" s="674">
        <v>42733</v>
      </c>
      <c r="T355" s="675">
        <v>9981904</v>
      </c>
      <c r="U355" s="674"/>
      <c r="V355" s="675"/>
      <c r="W355" s="675"/>
      <c r="X355" s="675"/>
      <c r="Y355" s="675"/>
      <c r="Z355" s="652">
        <v>0</v>
      </c>
      <c r="AA355" s="652"/>
      <c r="AB355" s="664"/>
      <c r="AC355" s="663"/>
      <c r="AD355" s="650"/>
      <c r="AE355" s="650"/>
      <c r="AF355" s="650"/>
      <c r="AG355" s="650"/>
      <c r="AH355" s="650"/>
      <c r="AI355" s="650"/>
      <c r="AJ355" s="650"/>
      <c r="AK355" s="650"/>
      <c r="AL355" s="650"/>
      <c r="AM355" s="652">
        <f t="shared" si="21"/>
        <v>0</v>
      </c>
      <c r="AN355" s="513">
        <f t="shared" si="22"/>
        <v>9981904</v>
      </c>
    </row>
    <row r="356" spans="1:40" s="191" customFormat="1" ht="15" customHeight="1" x14ac:dyDescent="0.2">
      <c r="A356" s="643"/>
      <c r="B356" s="643"/>
      <c r="C356" s="643"/>
      <c r="D356" s="665"/>
      <c r="E356" s="643"/>
      <c r="F356" s="668" t="s">
        <v>8755</v>
      </c>
      <c r="G356" s="668" t="s">
        <v>6546</v>
      </c>
      <c r="H356" s="669">
        <v>411301005500109</v>
      </c>
      <c r="I356" s="653">
        <f t="shared" si="23"/>
        <v>1</v>
      </c>
      <c r="J356" s="653" t="s">
        <v>13125</v>
      </c>
      <c r="K356" s="670" t="s">
        <v>6477</v>
      </c>
      <c r="L356" s="669" t="s">
        <v>13126</v>
      </c>
      <c r="M356" s="671">
        <v>42405</v>
      </c>
      <c r="N356" s="672">
        <v>15000000</v>
      </c>
      <c r="O356" s="672"/>
      <c r="P356" s="674"/>
      <c r="Q356" s="672"/>
      <c r="R356" s="673" t="s">
        <v>12984</v>
      </c>
      <c r="S356" s="674">
        <v>42733</v>
      </c>
      <c r="T356" s="675">
        <v>5191900</v>
      </c>
      <c r="U356" s="674"/>
      <c r="V356" s="675"/>
      <c r="W356" s="675"/>
      <c r="X356" s="675"/>
      <c r="Y356" s="675"/>
      <c r="Z356" s="652">
        <v>0</v>
      </c>
      <c r="AA356" s="652"/>
      <c r="AB356" s="664"/>
      <c r="AC356" s="663"/>
      <c r="AD356" s="650"/>
      <c r="AE356" s="650"/>
      <c r="AF356" s="650"/>
      <c r="AG356" s="650"/>
      <c r="AH356" s="650"/>
      <c r="AI356" s="650"/>
      <c r="AJ356" s="650"/>
      <c r="AK356" s="650"/>
      <c r="AL356" s="650"/>
      <c r="AM356" s="652">
        <f t="shared" si="21"/>
        <v>0</v>
      </c>
      <c r="AN356" s="513">
        <f t="shared" si="22"/>
        <v>5191900</v>
      </c>
    </row>
    <row r="357" spans="1:40" s="191" customFormat="1" ht="15" customHeight="1" x14ac:dyDescent="0.2">
      <c r="A357" s="643"/>
      <c r="B357" s="643"/>
      <c r="C357" s="643"/>
      <c r="D357" s="665"/>
      <c r="E357" s="643"/>
      <c r="F357" s="668" t="s">
        <v>8755</v>
      </c>
      <c r="G357" s="668" t="s">
        <v>6546</v>
      </c>
      <c r="H357" s="669">
        <v>411301004973105</v>
      </c>
      <c r="I357" s="653">
        <f t="shared" si="23"/>
        <v>2</v>
      </c>
      <c r="J357" s="653" t="s">
        <v>13127</v>
      </c>
      <c r="K357" s="670" t="s">
        <v>6477</v>
      </c>
      <c r="L357" s="669" t="s">
        <v>12894</v>
      </c>
      <c r="M357" s="671">
        <v>42136</v>
      </c>
      <c r="N357" s="672">
        <v>20000000</v>
      </c>
      <c r="O357" s="672"/>
      <c r="P357" s="674"/>
      <c r="Q357" s="672"/>
      <c r="R357" s="673" t="s">
        <v>12984</v>
      </c>
      <c r="S357" s="674">
        <v>42733</v>
      </c>
      <c r="T357" s="675">
        <v>2371377</v>
      </c>
      <c r="U357" s="674"/>
      <c r="V357" s="675"/>
      <c r="W357" s="675"/>
      <c r="X357" s="675"/>
      <c r="Y357" s="675"/>
      <c r="Z357" s="652">
        <v>0</v>
      </c>
      <c r="AA357" s="652"/>
      <c r="AB357" s="664"/>
      <c r="AC357" s="663"/>
      <c r="AD357" s="650"/>
      <c r="AE357" s="650"/>
      <c r="AF357" s="650"/>
      <c r="AG357" s="650"/>
      <c r="AH357" s="650"/>
      <c r="AI357" s="650"/>
      <c r="AJ357" s="650"/>
      <c r="AK357" s="650"/>
      <c r="AL357" s="650"/>
      <c r="AM357" s="652">
        <f t="shared" si="21"/>
        <v>0</v>
      </c>
      <c r="AN357" s="513">
        <f t="shared" si="22"/>
        <v>2371377</v>
      </c>
    </row>
    <row r="358" spans="1:40" s="191" customFormat="1" ht="15" customHeight="1" x14ac:dyDescent="0.2">
      <c r="A358" s="643"/>
      <c r="B358" s="643"/>
      <c r="C358" s="643"/>
      <c r="D358" s="665"/>
      <c r="E358" s="643"/>
      <c r="F358" s="668" t="s">
        <v>8717</v>
      </c>
      <c r="G358" s="668" t="s">
        <v>12386</v>
      </c>
      <c r="H358" s="669">
        <v>442501009608108</v>
      </c>
      <c r="I358" s="653">
        <f t="shared" si="23"/>
        <v>1</v>
      </c>
      <c r="J358" s="653" t="s">
        <v>13128</v>
      </c>
      <c r="K358" s="670" t="s">
        <v>6477</v>
      </c>
      <c r="L358" s="669" t="s">
        <v>13129</v>
      </c>
      <c r="M358" s="671">
        <v>42368</v>
      </c>
      <c r="N358" s="672">
        <v>15000000</v>
      </c>
      <c r="O358" s="672"/>
      <c r="P358" s="674"/>
      <c r="Q358" s="672"/>
      <c r="R358" s="673" t="s">
        <v>13130</v>
      </c>
      <c r="S358" s="674">
        <v>42712</v>
      </c>
      <c r="T358" s="675">
        <v>2279322.5</v>
      </c>
      <c r="U358" s="674"/>
      <c r="V358" s="675"/>
      <c r="W358" s="675"/>
      <c r="X358" s="675"/>
      <c r="Y358" s="675"/>
      <c r="Z358" s="652">
        <v>0</v>
      </c>
      <c r="AA358" s="652"/>
      <c r="AB358" s="664"/>
      <c r="AC358" s="663"/>
      <c r="AD358" s="650"/>
      <c r="AE358" s="650"/>
      <c r="AF358" s="650"/>
      <c r="AG358" s="650"/>
      <c r="AH358" s="650"/>
      <c r="AI358" s="650"/>
      <c r="AJ358" s="650"/>
      <c r="AK358" s="650"/>
      <c r="AL358" s="650"/>
      <c r="AM358" s="652">
        <f t="shared" si="21"/>
        <v>0</v>
      </c>
      <c r="AN358" s="513">
        <f t="shared" si="22"/>
        <v>2279322.5</v>
      </c>
    </row>
    <row r="359" spans="1:40" s="191" customFormat="1" ht="15" customHeight="1" x14ac:dyDescent="0.2">
      <c r="A359" s="643"/>
      <c r="B359" s="643"/>
      <c r="C359" s="643"/>
      <c r="D359" s="665"/>
      <c r="E359" s="643"/>
      <c r="F359" s="668" t="s">
        <v>8717</v>
      </c>
      <c r="G359" s="668" t="s">
        <v>12386</v>
      </c>
      <c r="H359" s="669">
        <v>442501009292101</v>
      </c>
      <c r="I359" s="653">
        <f t="shared" si="23"/>
        <v>2</v>
      </c>
      <c r="J359" s="653" t="s">
        <v>13131</v>
      </c>
      <c r="K359" s="670" t="s">
        <v>6477</v>
      </c>
      <c r="L359" s="669" t="s">
        <v>13132</v>
      </c>
      <c r="M359" s="671">
        <v>42114</v>
      </c>
      <c r="N359" s="672">
        <v>15000000</v>
      </c>
      <c r="O359" s="672"/>
      <c r="P359" s="674"/>
      <c r="Q359" s="672"/>
      <c r="R359" s="673" t="s">
        <v>13130</v>
      </c>
      <c r="S359" s="674">
        <v>42712</v>
      </c>
      <c r="T359" s="675">
        <v>1912990.7999999998</v>
      </c>
      <c r="U359" s="674"/>
      <c r="V359" s="675"/>
      <c r="W359" s="675"/>
      <c r="X359" s="675"/>
      <c r="Y359" s="675"/>
      <c r="Z359" s="652">
        <v>0</v>
      </c>
      <c r="AA359" s="652"/>
      <c r="AB359" s="664"/>
      <c r="AC359" s="663"/>
      <c r="AD359" s="650"/>
      <c r="AE359" s="650"/>
      <c r="AF359" s="650"/>
      <c r="AG359" s="650"/>
      <c r="AH359" s="650"/>
      <c r="AI359" s="650"/>
      <c r="AJ359" s="650"/>
      <c r="AK359" s="650"/>
      <c r="AL359" s="650"/>
      <c r="AM359" s="652">
        <f t="shared" si="21"/>
        <v>0</v>
      </c>
      <c r="AN359" s="513">
        <f t="shared" si="22"/>
        <v>1912990.7999999998</v>
      </c>
    </row>
    <row r="360" spans="1:40" s="191" customFormat="1" ht="15" customHeight="1" x14ac:dyDescent="0.2">
      <c r="A360" s="643"/>
      <c r="B360" s="643"/>
      <c r="C360" s="643"/>
      <c r="D360" s="665"/>
      <c r="E360" s="643"/>
      <c r="F360" s="668" t="s">
        <v>8717</v>
      </c>
      <c r="G360" s="668" t="s">
        <v>12386</v>
      </c>
      <c r="H360" s="669">
        <v>442501009332105</v>
      </c>
      <c r="I360" s="653">
        <f t="shared" si="23"/>
        <v>3</v>
      </c>
      <c r="J360" s="653" t="s">
        <v>2822</v>
      </c>
      <c r="K360" s="670" t="s">
        <v>6477</v>
      </c>
      <c r="L360" s="669" t="s">
        <v>13132</v>
      </c>
      <c r="M360" s="671">
        <v>42114</v>
      </c>
      <c r="N360" s="672">
        <v>15000000</v>
      </c>
      <c r="O360" s="672"/>
      <c r="P360" s="674"/>
      <c r="Q360" s="672"/>
      <c r="R360" s="673" t="s">
        <v>13130</v>
      </c>
      <c r="S360" s="674">
        <v>42712</v>
      </c>
      <c r="T360" s="675">
        <v>601908.29999999993</v>
      </c>
      <c r="U360" s="674"/>
      <c r="V360" s="675"/>
      <c r="W360" s="675"/>
      <c r="X360" s="675"/>
      <c r="Y360" s="675"/>
      <c r="Z360" s="652">
        <v>0</v>
      </c>
      <c r="AA360" s="652"/>
      <c r="AB360" s="664"/>
      <c r="AC360" s="663"/>
      <c r="AD360" s="650"/>
      <c r="AE360" s="650"/>
      <c r="AF360" s="650"/>
      <c r="AG360" s="650"/>
      <c r="AH360" s="650"/>
      <c r="AI360" s="650"/>
      <c r="AJ360" s="650"/>
      <c r="AK360" s="650"/>
      <c r="AL360" s="650"/>
      <c r="AM360" s="652">
        <f t="shared" si="21"/>
        <v>0</v>
      </c>
      <c r="AN360" s="513">
        <f t="shared" si="22"/>
        <v>601908.29999999993</v>
      </c>
    </row>
    <row r="361" spans="1:40" s="191" customFormat="1" ht="15" customHeight="1" x14ac:dyDescent="0.2">
      <c r="A361" s="643"/>
      <c r="B361" s="643"/>
      <c r="C361" s="643"/>
      <c r="D361" s="665"/>
      <c r="E361" s="643"/>
      <c r="F361" s="668" t="s">
        <v>8717</v>
      </c>
      <c r="G361" s="668" t="s">
        <v>12388</v>
      </c>
      <c r="H361" s="669" t="s">
        <v>13179</v>
      </c>
      <c r="I361" s="653">
        <f t="shared" si="23"/>
        <v>1</v>
      </c>
      <c r="J361" s="653" t="s">
        <v>13133</v>
      </c>
      <c r="K361" s="670" t="s">
        <v>6477</v>
      </c>
      <c r="L361" s="669" t="s">
        <v>13134</v>
      </c>
      <c r="M361" s="671" t="s">
        <v>13135</v>
      </c>
      <c r="N361" s="672">
        <v>7000000</v>
      </c>
      <c r="O361" s="672"/>
      <c r="P361" s="674"/>
      <c r="Q361" s="672"/>
      <c r="R361" s="673" t="s">
        <v>13136</v>
      </c>
      <c r="S361" s="674">
        <v>42712</v>
      </c>
      <c r="T361" s="675">
        <v>4328240</v>
      </c>
      <c r="U361" s="674"/>
      <c r="V361" s="675"/>
      <c r="W361" s="675"/>
      <c r="X361" s="675"/>
      <c r="Y361" s="675"/>
      <c r="Z361" s="652">
        <v>0</v>
      </c>
      <c r="AA361" s="652"/>
      <c r="AB361" s="664"/>
      <c r="AC361" s="663"/>
      <c r="AD361" s="650"/>
      <c r="AE361" s="650"/>
      <c r="AF361" s="650"/>
      <c r="AG361" s="650"/>
      <c r="AH361" s="650"/>
      <c r="AI361" s="650"/>
      <c r="AJ361" s="650"/>
      <c r="AK361" s="650"/>
      <c r="AL361" s="650"/>
      <c r="AM361" s="652">
        <f t="shared" si="21"/>
        <v>0</v>
      </c>
      <c r="AN361" s="513">
        <f t="shared" si="22"/>
        <v>4328240</v>
      </c>
    </row>
    <row r="362" spans="1:40" s="191" customFormat="1" ht="15" customHeight="1" x14ac:dyDescent="0.2">
      <c r="A362" s="643"/>
      <c r="B362" s="643"/>
      <c r="C362" s="643"/>
      <c r="D362" s="665"/>
      <c r="E362" s="643"/>
      <c r="F362" s="668" t="s">
        <v>8717</v>
      </c>
      <c r="G362" s="668" t="s">
        <v>12388</v>
      </c>
      <c r="H362" s="669" t="s">
        <v>13180</v>
      </c>
      <c r="I362" s="653">
        <f t="shared" si="23"/>
        <v>2</v>
      </c>
      <c r="J362" s="653" t="s">
        <v>3350</v>
      </c>
      <c r="K362" s="670" t="s">
        <v>6477</v>
      </c>
      <c r="L362" s="669" t="s">
        <v>12487</v>
      </c>
      <c r="M362" s="671" t="s">
        <v>13137</v>
      </c>
      <c r="N362" s="672">
        <v>12000000</v>
      </c>
      <c r="O362" s="672"/>
      <c r="P362" s="674"/>
      <c r="Q362" s="672"/>
      <c r="R362" s="673" t="s">
        <v>13136</v>
      </c>
      <c r="S362" s="674">
        <v>42712</v>
      </c>
      <c r="T362" s="675">
        <v>4675323</v>
      </c>
      <c r="U362" s="674"/>
      <c r="V362" s="675"/>
      <c r="W362" s="675"/>
      <c r="X362" s="675"/>
      <c r="Y362" s="675"/>
      <c r="Z362" s="652">
        <v>0</v>
      </c>
      <c r="AA362" s="652"/>
      <c r="AB362" s="664"/>
      <c r="AC362" s="663"/>
      <c r="AD362" s="650"/>
      <c r="AE362" s="650"/>
      <c r="AF362" s="650"/>
      <c r="AG362" s="650"/>
      <c r="AH362" s="650"/>
      <c r="AI362" s="650"/>
      <c r="AJ362" s="650"/>
      <c r="AK362" s="650"/>
      <c r="AL362" s="650"/>
      <c r="AM362" s="652">
        <f t="shared" si="21"/>
        <v>0</v>
      </c>
      <c r="AN362" s="513">
        <f t="shared" si="22"/>
        <v>4675323</v>
      </c>
    </row>
    <row r="363" spans="1:40" s="191" customFormat="1" ht="15" customHeight="1" x14ac:dyDescent="0.2">
      <c r="A363" s="643"/>
      <c r="B363" s="643"/>
      <c r="C363" s="643"/>
      <c r="D363" s="665"/>
      <c r="E363" s="643"/>
      <c r="F363" s="668" t="s">
        <v>8717</v>
      </c>
      <c r="G363" s="668" t="s">
        <v>13138</v>
      </c>
      <c r="H363" s="669" t="s">
        <v>13181</v>
      </c>
      <c r="I363" s="653">
        <f t="shared" si="23"/>
        <v>1</v>
      </c>
      <c r="J363" s="653" t="s">
        <v>13139</v>
      </c>
      <c r="K363" s="670" t="s">
        <v>6477</v>
      </c>
      <c r="L363" s="669" t="s">
        <v>13140</v>
      </c>
      <c r="M363" s="671" t="s">
        <v>13137</v>
      </c>
      <c r="N363" s="672">
        <v>3000000</v>
      </c>
      <c r="O363" s="672"/>
      <c r="P363" s="674"/>
      <c r="Q363" s="672"/>
      <c r="R363" s="673" t="s">
        <v>13136</v>
      </c>
      <c r="S363" s="674">
        <v>42712</v>
      </c>
      <c r="T363" s="675">
        <v>417188</v>
      </c>
      <c r="U363" s="674"/>
      <c r="V363" s="675"/>
      <c r="W363" s="675"/>
      <c r="X363" s="675"/>
      <c r="Y363" s="675"/>
      <c r="Z363" s="652">
        <v>0</v>
      </c>
      <c r="AA363" s="652"/>
      <c r="AB363" s="664"/>
      <c r="AC363" s="663"/>
      <c r="AD363" s="650"/>
      <c r="AE363" s="650"/>
      <c r="AF363" s="650"/>
      <c r="AG363" s="650"/>
      <c r="AH363" s="650"/>
      <c r="AI363" s="650"/>
      <c r="AJ363" s="650"/>
      <c r="AK363" s="650"/>
      <c r="AL363" s="650"/>
      <c r="AM363" s="652">
        <f t="shared" si="21"/>
        <v>0</v>
      </c>
      <c r="AN363" s="513">
        <f t="shared" si="22"/>
        <v>417188</v>
      </c>
    </row>
    <row r="364" spans="1:40" s="191" customFormat="1" ht="15" customHeight="1" x14ac:dyDescent="0.2">
      <c r="A364" s="643"/>
      <c r="B364" s="643"/>
      <c r="C364" s="643"/>
      <c r="D364" s="665"/>
      <c r="E364" s="643"/>
      <c r="F364" s="668" t="s">
        <v>8717</v>
      </c>
      <c r="G364" s="668" t="s">
        <v>12386</v>
      </c>
      <c r="H364" s="669" t="s">
        <v>13182</v>
      </c>
      <c r="I364" s="653">
        <f t="shared" si="23"/>
        <v>1</v>
      </c>
      <c r="J364" s="653" t="s">
        <v>13141</v>
      </c>
      <c r="K364" s="670" t="s">
        <v>6477</v>
      </c>
      <c r="L364" s="669" t="s">
        <v>13142</v>
      </c>
      <c r="M364" s="671" t="s">
        <v>13143</v>
      </c>
      <c r="N364" s="672">
        <v>5000000</v>
      </c>
      <c r="O364" s="672"/>
      <c r="P364" s="674"/>
      <c r="Q364" s="672"/>
      <c r="R364" s="673" t="s">
        <v>13136</v>
      </c>
      <c r="S364" s="674">
        <v>42712</v>
      </c>
      <c r="T364" s="675">
        <v>2216900</v>
      </c>
      <c r="U364" s="674"/>
      <c r="V364" s="675"/>
      <c r="W364" s="675"/>
      <c r="X364" s="675"/>
      <c r="Y364" s="675"/>
      <c r="Z364" s="652">
        <v>0</v>
      </c>
      <c r="AA364" s="652"/>
      <c r="AB364" s="664"/>
      <c r="AC364" s="663"/>
      <c r="AD364" s="650"/>
      <c r="AE364" s="650"/>
      <c r="AF364" s="650"/>
      <c r="AG364" s="650"/>
      <c r="AH364" s="650"/>
      <c r="AI364" s="650"/>
      <c r="AJ364" s="650"/>
      <c r="AK364" s="650"/>
      <c r="AL364" s="650"/>
      <c r="AM364" s="652">
        <f t="shared" si="21"/>
        <v>0</v>
      </c>
      <c r="AN364" s="513">
        <f t="shared" si="22"/>
        <v>2216900</v>
      </c>
    </row>
    <row r="365" spans="1:40" s="191" customFormat="1" ht="15" customHeight="1" x14ac:dyDescent="0.2">
      <c r="A365" s="643"/>
      <c r="B365" s="643"/>
      <c r="C365" s="643"/>
      <c r="D365" s="665"/>
      <c r="E365" s="643"/>
      <c r="F365" s="668" t="s">
        <v>8717</v>
      </c>
      <c r="G365" s="668" t="s">
        <v>12386</v>
      </c>
      <c r="H365" s="669" t="s">
        <v>13183</v>
      </c>
      <c r="I365" s="653">
        <f t="shared" si="23"/>
        <v>2</v>
      </c>
      <c r="J365" s="653" t="s">
        <v>13144</v>
      </c>
      <c r="K365" s="670" t="s">
        <v>6477</v>
      </c>
      <c r="L365" s="669" t="s">
        <v>13132</v>
      </c>
      <c r="M365" s="671" t="s">
        <v>13143</v>
      </c>
      <c r="N365" s="672">
        <v>5000000</v>
      </c>
      <c r="O365" s="672"/>
      <c r="P365" s="674"/>
      <c r="Q365" s="672"/>
      <c r="R365" s="673" t="s">
        <v>13136</v>
      </c>
      <c r="S365" s="674">
        <v>42712</v>
      </c>
      <c r="T365" s="675">
        <v>1283618</v>
      </c>
      <c r="U365" s="674"/>
      <c r="V365" s="675"/>
      <c r="W365" s="675"/>
      <c r="X365" s="675"/>
      <c r="Y365" s="675"/>
      <c r="Z365" s="652">
        <v>0</v>
      </c>
      <c r="AA365" s="652"/>
      <c r="AB365" s="664"/>
      <c r="AC365" s="663"/>
      <c r="AD365" s="650"/>
      <c r="AE365" s="650"/>
      <c r="AF365" s="650"/>
      <c r="AG365" s="650"/>
      <c r="AH365" s="650"/>
      <c r="AI365" s="650"/>
      <c r="AJ365" s="650"/>
      <c r="AK365" s="650"/>
      <c r="AL365" s="650"/>
      <c r="AM365" s="652">
        <f t="shared" ref="AM365:AM381" si="24">SUM(Z365:AL365)</f>
        <v>0</v>
      </c>
      <c r="AN365" s="513">
        <f t="shared" ref="AN365:AN381" si="25">IF((T365-AM365)&lt;0,ABS(0),(T365-AM365))</f>
        <v>1283618</v>
      </c>
    </row>
    <row r="366" spans="1:40" s="191" customFormat="1" ht="15" customHeight="1" x14ac:dyDescent="0.2">
      <c r="A366" s="643"/>
      <c r="B366" s="643"/>
      <c r="C366" s="643"/>
      <c r="D366" s="665"/>
      <c r="E366" s="643"/>
      <c r="F366" s="668" t="s">
        <v>8717</v>
      </c>
      <c r="G366" s="668" t="s">
        <v>12386</v>
      </c>
      <c r="H366" s="669" t="s">
        <v>13184</v>
      </c>
      <c r="I366" s="653">
        <f t="shared" si="23"/>
        <v>3</v>
      </c>
      <c r="J366" s="653" t="s">
        <v>13145</v>
      </c>
      <c r="K366" s="670" t="s">
        <v>6477</v>
      </c>
      <c r="L366" s="669" t="s">
        <v>13142</v>
      </c>
      <c r="M366" s="671" t="s">
        <v>13143</v>
      </c>
      <c r="N366" s="672">
        <v>3000000</v>
      </c>
      <c r="O366" s="672"/>
      <c r="P366" s="674"/>
      <c r="Q366" s="672"/>
      <c r="R366" s="673" t="s">
        <v>13136</v>
      </c>
      <c r="S366" s="674">
        <v>42712</v>
      </c>
      <c r="T366" s="675">
        <v>779080</v>
      </c>
      <c r="U366" s="674"/>
      <c r="V366" s="675"/>
      <c r="W366" s="675"/>
      <c r="X366" s="675"/>
      <c r="Y366" s="675"/>
      <c r="Z366" s="652">
        <v>0</v>
      </c>
      <c r="AA366" s="652"/>
      <c r="AB366" s="664"/>
      <c r="AC366" s="663"/>
      <c r="AD366" s="650"/>
      <c r="AE366" s="650"/>
      <c r="AF366" s="650"/>
      <c r="AG366" s="650"/>
      <c r="AH366" s="650"/>
      <c r="AI366" s="650"/>
      <c r="AJ366" s="650"/>
      <c r="AK366" s="650"/>
      <c r="AL366" s="650"/>
      <c r="AM366" s="652">
        <f t="shared" si="24"/>
        <v>0</v>
      </c>
      <c r="AN366" s="513">
        <f t="shared" si="25"/>
        <v>779080</v>
      </c>
    </row>
    <row r="367" spans="1:40" s="191" customFormat="1" ht="15" customHeight="1" x14ac:dyDescent="0.2">
      <c r="A367" s="643"/>
      <c r="B367" s="643"/>
      <c r="C367" s="643"/>
      <c r="D367" s="665"/>
      <c r="E367" s="643"/>
      <c r="F367" s="668" t="s">
        <v>8717</v>
      </c>
      <c r="G367" s="668" t="s">
        <v>13146</v>
      </c>
      <c r="H367" s="669" t="s">
        <v>13185</v>
      </c>
      <c r="I367" s="653">
        <f t="shared" si="23"/>
        <v>1</v>
      </c>
      <c r="J367" s="653" t="s">
        <v>13147</v>
      </c>
      <c r="K367" s="670" t="s">
        <v>6477</v>
      </c>
      <c r="L367" s="669" t="s">
        <v>13148</v>
      </c>
      <c r="M367" s="671" t="s">
        <v>13149</v>
      </c>
      <c r="N367" s="672">
        <v>3000000</v>
      </c>
      <c r="O367" s="672"/>
      <c r="P367" s="674"/>
      <c r="Q367" s="672"/>
      <c r="R367" s="673" t="s">
        <v>13136</v>
      </c>
      <c r="S367" s="674">
        <v>42712</v>
      </c>
      <c r="T367" s="675">
        <v>524619.9</v>
      </c>
      <c r="U367" s="674"/>
      <c r="V367" s="675"/>
      <c r="W367" s="675"/>
      <c r="X367" s="675"/>
      <c r="Y367" s="675"/>
      <c r="Z367" s="652">
        <v>0</v>
      </c>
      <c r="AA367" s="652"/>
      <c r="AB367" s="664"/>
      <c r="AC367" s="663"/>
      <c r="AD367" s="650"/>
      <c r="AE367" s="650"/>
      <c r="AF367" s="650"/>
      <c r="AG367" s="650"/>
      <c r="AH367" s="650"/>
      <c r="AI367" s="650"/>
      <c r="AJ367" s="650"/>
      <c r="AK367" s="650"/>
      <c r="AL367" s="650"/>
      <c r="AM367" s="652">
        <f t="shared" si="24"/>
        <v>0</v>
      </c>
      <c r="AN367" s="513">
        <f t="shared" si="25"/>
        <v>524619.9</v>
      </c>
    </row>
    <row r="368" spans="1:40" s="191" customFormat="1" ht="15" customHeight="1" x14ac:dyDescent="0.2">
      <c r="A368" s="643"/>
      <c r="B368" s="643"/>
      <c r="C368" s="643"/>
      <c r="D368" s="665"/>
      <c r="E368" s="643"/>
      <c r="F368" s="668" t="s">
        <v>8717</v>
      </c>
      <c r="G368" s="668" t="s">
        <v>12384</v>
      </c>
      <c r="H368" s="669" t="s">
        <v>13186</v>
      </c>
      <c r="I368" s="653">
        <f t="shared" si="23"/>
        <v>1</v>
      </c>
      <c r="J368" s="653" t="s">
        <v>13150</v>
      </c>
      <c r="K368" s="670" t="s">
        <v>6477</v>
      </c>
      <c r="L368" s="669" t="s">
        <v>13151</v>
      </c>
      <c r="M368" s="671" t="s">
        <v>13137</v>
      </c>
      <c r="N368" s="672">
        <v>20000000</v>
      </c>
      <c r="O368" s="672"/>
      <c r="P368" s="674"/>
      <c r="Q368" s="672"/>
      <c r="R368" s="673" t="s">
        <v>13136</v>
      </c>
      <c r="S368" s="674">
        <v>42712</v>
      </c>
      <c r="T368" s="675">
        <v>7175280</v>
      </c>
      <c r="U368" s="674"/>
      <c r="V368" s="675"/>
      <c r="W368" s="675"/>
      <c r="X368" s="675"/>
      <c r="Y368" s="675"/>
      <c r="Z368" s="652">
        <v>0</v>
      </c>
      <c r="AA368" s="652"/>
      <c r="AB368" s="664"/>
      <c r="AC368" s="663"/>
      <c r="AD368" s="650"/>
      <c r="AE368" s="650"/>
      <c r="AF368" s="650"/>
      <c r="AG368" s="650"/>
      <c r="AH368" s="650"/>
      <c r="AI368" s="650"/>
      <c r="AJ368" s="650"/>
      <c r="AK368" s="650"/>
      <c r="AL368" s="650"/>
      <c r="AM368" s="652">
        <f t="shared" si="24"/>
        <v>0</v>
      </c>
      <c r="AN368" s="513">
        <f t="shared" si="25"/>
        <v>7175280</v>
      </c>
    </row>
    <row r="369" spans="1:40" s="191" customFormat="1" ht="15" customHeight="1" x14ac:dyDescent="0.2">
      <c r="A369" s="643"/>
      <c r="B369" s="643"/>
      <c r="C369" s="643"/>
      <c r="D369" s="665"/>
      <c r="E369" s="643"/>
      <c r="F369" s="668" t="s">
        <v>8717</v>
      </c>
      <c r="G369" s="668" t="s">
        <v>12386</v>
      </c>
      <c r="H369" s="669" t="s">
        <v>13187</v>
      </c>
      <c r="I369" s="653">
        <f t="shared" si="23"/>
        <v>1</v>
      </c>
      <c r="J369" s="653" t="s">
        <v>13152</v>
      </c>
      <c r="K369" s="670" t="s">
        <v>6477</v>
      </c>
      <c r="L369" s="669" t="s">
        <v>13129</v>
      </c>
      <c r="M369" s="671" t="s">
        <v>13149</v>
      </c>
      <c r="N369" s="672">
        <v>7000000</v>
      </c>
      <c r="O369" s="672"/>
      <c r="P369" s="674"/>
      <c r="Q369" s="672"/>
      <c r="R369" s="673" t="s">
        <v>13136</v>
      </c>
      <c r="S369" s="674">
        <v>42712</v>
      </c>
      <c r="T369" s="675">
        <v>3591004</v>
      </c>
      <c r="U369" s="674"/>
      <c r="V369" s="675"/>
      <c r="W369" s="675"/>
      <c r="X369" s="675"/>
      <c r="Y369" s="675"/>
      <c r="Z369" s="652">
        <v>0</v>
      </c>
      <c r="AA369" s="652"/>
      <c r="AB369" s="664"/>
      <c r="AC369" s="663"/>
      <c r="AD369" s="650"/>
      <c r="AE369" s="650"/>
      <c r="AF369" s="650"/>
      <c r="AG369" s="650"/>
      <c r="AH369" s="650"/>
      <c r="AI369" s="650"/>
      <c r="AJ369" s="650"/>
      <c r="AK369" s="650"/>
      <c r="AL369" s="650"/>
      <c r="AM369" s="652">
        <f t="shared" si="24"/>
        <v>0</v>
      </c>
      <c r="AN369" s="513">
        <f t="shared" si="25"/>
        <v>3591004</v>
      </c>
    </row>
    <row r="370" spans="1:40" s="191" customFormat="1" ht="15" customHeight="1" x14ac:dyDescent="0.2">
      <c r="A370" s="643"/>
      <c r="B370" s="643"/>
      <c r="C370" s="643"/>
      <c r="D370" s="665"/>
      <c r="E370" s="643"/>
      <c r="F370" s="668" t="s">
        <v>8717</v>
      </c>
      <c r="G370" s="668" t="s">
        <v>12386</v>
      </c>
      <c r="H370" s="669" t="s">
        <v>13188</v>
      </c>
      <c r="I370" s="653">
        <f t="shared" si="23"/>
        <v>2</v>
      </c>
      <c r="J370" s="653" t="s">
        <v>13153</v>
      </c>
      <c r="K370" s="670" t="s">
        <v>6477</v>
      </c>
      <c r="L370" s="669" t="s">
        <v>13129</v>
      </c>
      <c r="M370" s="671" t="s">
        <v>13149</v>
      </c>
      <c r="N370" s="672">
        <v>5000000</v>
      </c>
      <c r="O370" s="672"/>
      <c r="P370" s="674"/>
      <c r="Q370" s="672"/>
      <c r="R370" s="673" t="s">
        <v>13136</v>
      </c>
      <c r="S370" s="674">
        <v>42712</v>
      </c>
      <c r="T370" s="675">
        <v>2945950</v>
      </c>
      <c r="U370" s="674"/>
      <c r="V370" s="675"/>
      <c r="W370" s="675"/>
      <c r="X370" s="675"/>
      <c r="Y370" s="675"/>
      <c r="Z370" s="652">
        <v>0</v>
      </c>
      <c r="AA370" s="652"/>
      <c r="AB370" s="664"/>
      <c r="AC370" s="663"/>
      <c r="AD370" s="650"/>
      <c r="AE370" s="650"/>
      <c r="AF370" s="650"/>
      <c r="AG370" s="650"/>
      <c r="AH370" s="650"/>
      <c r="AI370" s="650"/>
      <c r="AJ370" s="650"/>
      <c r="AK370" s="650"/>
      <c r="AL370" s="650"/>
      <c r="AM370" s="652">
        <f t="shared" si="24"/>
        <v>0</v>
      </c>
      <c r="AN370" s="513">
        <f t="shared" si="25"/>
        <v>2945950</v>
      </c>
    </row>
    <row r="371" spans="1:40" s="191" customFormat="1" ht="15" customHeight="1" x14ac:dyDescent="0.2">
      <c r="A371" s="643"/>
      <c r="B371" s="643"/>
      <c r="C371" s="643"/>
      <c r="D371" s="665"/>
      <c r="E371" s="643"/>
      <c r="F371" s="668" t="s">
        <v>8717</v>
      </c>
      <c r="G371" s="668" t="s">
        <v>12386</v>
      </c>
      <c r="H371" s="669" t="s">
        <v>13189</v>
      </c>
      <c r="I371" s="653">
        <f t="shared" si="23"/>
        <v>3</v>
      </c>
      <c r="J371" s="653" t="s">
        <v>13154</v>
      </c>
      <c r="K371" s="670" t="s">
        <v>6477</v>
      </c>
      <c r="L371" s="669" t="s">
        <v>13155</v>
      </c>
      <c r="M371" s="671" t="s">
        <v>13156</v>
      </c>
      <c r="N371" s="672">
        <v>2000000</v>
      </c>
      <c r="O371" s="672"/>
      <c r="P371" s="674"/>
      <c r="Q371" s="672"/>
      <c r="R371" s="673" t="s">
        <v>13136</v>
      </c>
      <c r="S371" s="674">
        <v>42712</v>
      </c>
      <c r="T371" s="675">
        <v>769860</v>
      </c>
      <c r="U371" s="674"/>
      <c r="V371" s="675"/>
      <c r="W371" s="675"/>
      <c r="X371" s="675"/>
      <c r="Y371" s="675"/>
      <c r="Z371" s="652">
        <v>0</v>
      </c>
      <c r="AA371" s="652"/>
      <c r="AB371" s="664"/>
      <c r="AC371" s="663"/>
      <c r="AD371" s="650"/>
      <c r="AE371" s="650"/>
      <c r="AF371" s="650"/>
      <c r="AG371" s="650"/>
      <c r="AH371" s="650"/>
      <c r="AI371" s="650"/>
      <c r="AJ371" s="650"/>
      <c r="AK371" s="650"/>
      <c r="AL371" s="650"/>
      <c r="AM371" s="652">
        <f t="shared" si="24"/>
        <v>0</v>
      </c>
      <c r="AN371" s="513">
        <f t="shared" si="25"/>
        <v>769860</v>
      </c>
    </row>
    <row r="372" spans="1:40" s="191" customFormat="1" ht="15" customHeight="1" x14ac:dyDescent="0.2">
      <c r="A372" s="643"/>
      <c r="B372" s="643"/>
      <c r="C372" s="643"/>
      <c r="D372" s="665"/>
      <c r="E372" s="643"/>
      <c r="F372" s="668" t="s">
        <v>8717</v>
      </c>
      <c r="G372" s="668" t="s">
        <v>12386</v>
      </c>
      <c r="H372" s="669" t="s">
        <v>13190</v>
      </c>
      <c r="I372" s="653">
        <f t="shared" si="23"/>
        <v>4</v>
      </c>
      <c r="J372" s="653" t="s">
        <v>13157</v>
      </c>
      <c r="K372" s="670" t="s">
        <v>6477</v>
      </c>
      <c r="L372" s="669" t="s">
        <v>13132</v>
      </c>
      <c r="M372" s="671" t="s">
        <v>13143</v>
      </c>
      <c r="N372" s="672">
        <v>5000000</v>
      </c>
      <c r="O372" s="672"/>
      <c r="P372" s="674"/>
      <c r="Q372" s="672"/>
      <c r="R372" s="673" t="s">
        <v>13136</v>
      </c>
      <c r="S372" s="674">
        <v>42712</v>
      </c>
      <c r="T372" s="675">
        <v>2180500</v>
      </c>
      <c r="U372" s="674"/>
      <c r="V372" s="675"/>
      <c r="W372" s="675"/>
      <c r="X372" s="675"/>
      <c r="Y372" s="675"/>
      <c r="Z372" s="652">
        <v>0</v>
      </c>
      <c r="AA372" s="652"/>
      <c r="AB372" s="664"/>
      <c r="AC372" s="663"/>
      <c r="AD372" s="650"/>
      <c r="AE372" s="650"/>
      <c r="AF372" s="650"/>
      <c r="AG372" s="650"/>
      <c r="AH372" s="650"/>
      <c r="AI372" s="650"/>
      <c r="AJ372" s="650"/>
      <c r="AK372" s="650"/>
      <c r="AL372" s="650"/>
      <c r="AM372" s="652">
        <f t="shared" si="24"/>
        <v>0</v>
      </c>
      <c r="AN372" s="513">
        <f t="shared" si="25"/>
        <v>2180500</v>
      </c>
    </row>
    <row r="373" spans="1:40" s="191" customFormat="1" ht="15" customHeight="1" x14ac:dyDescent="0.2">
      <c r="A373" s="643"/>
      <c r="B373" s="643"/>
      <c r="C373" s="643"/>
      <c r="D373" s="665"/>
      <c r="E373" s="643"/>
      <c r="F373" s="668" t="s">
        <v>8717</v>
      </c>
      <c r="G373" s="668" t="s">
        <v>12388</v>
      </c>
      <c r="H373" s="669" t="s">
        <v>13191</v>
      </c>
      <c r="I373" s="653">
        <f t="shared" si="23"/>
        <v>1</v>
      </c>
      <c r="J373" s="653" t="s">
        <v>13158</v>
      </c>
      <c r="K373" s="670" t="s">
        <v>6477</v>
      </c>
      <c r="L373" s="669" t="s">
        <v>13159</v>
      </c>
      <c r="M373" s="671" t="s">
        <v>13143</v>
      </c>
      <c r="N373" s="672">
        <v>25000000</v>
      </c>
      <c r="O373" s="672"/>
      <c r="P373" s="674"/>
      <c r="Q373" s="672"/>
      <c r="R373" s="673" t="s">
        <v>13136</v>
      </c>
      <c r="S373" s="674">
        <v>42712</v>
      </c>
      <c r="T373" s="675">
        <v>13270670</v>
      </c>
      <c r="U373" s="674"/>
      <c r="V373" s="675"/>
      <c r="W373" s="675"/>
      <c r="X373" s="675"/>
      <c r="Y373" s="675"/>
      <c r="Z373" s="652">
        <v>0</v>
      </c>
      <c r="AA373" s="652"/>
      <c r="AB373" s="664"/>
      <c r="AC373" s="663"/>
      <c r="AD373" s="650"/>
      <c r="AE373" s="650"/>
      <c r="AF373" s="650"/>
      <c r="AG373" s="650"/>
      <c r="AH373" s="650"/>
      <c r="AI373" s="650"/>
      <c r="AJ373" s="650"/>
      <c r="AK373" s="650"/>
      <c r="AL373" s="650"/>
      <c r="AM373" s="652">
        <f t="shared" si="24"/>
        <v>0</v>
      </c>
      <c r="AN373" s="513">
        <f t="shared" si="25"/>
        <v>13270670</v>
      </c>
    </row>
    <row r="374" spans="1:40" s="191" customFormat="1" ht="15" customHeight="1" x14ac:dyDescent="0.2">
      <c r="A374" s="643"/>
      <c r="B374" s="643"/>
      <c r="C374" s="643"/>
      <c r="D374" s="665"/>
      <c r="E374" s="643"/>
      <c r="F374" s="668" t="s">
        <v>8717</v>
      </c>
      <c r="G374" s="668" t="s">
        <v>12387</v>
      </c>
      <c r="H374" s="669" t="s">
        <v>13192</v>
      </c>
      <c r="I374" s="653">
        <f t="shared" si="23"/>
        <v>1</v>
      </c>
      <c r="J374" s="653" t="s">
        <v>832</v>
      </c>
      <c r="K374" s="670" t="s">
        <v>6477</v>
      </c>
      <c r="L374" s="669" t="s">
        <v>13160</v>
      </c>
      <c r="M374" s="671" t="s">
        <v>13161</v>
      </c>
      <c r="N374" s="672">
        <v>3000000</v>
      </c>
      <c r="O374" s="672"/>
      <c r="P374" s="674"/>
      <c r="Q374" s="672"/>
      <c r="R374" s="673" t="s">
        <v>13136</v>
      </c>
      <c r="S374" s="674">
        <v>42712</v>
      </c>
      <c r="T374" s="675">
        <v>799400</v>
      </c>
      <c r="U374" s="674"/>
      <c r="V374" s="675"/>
      <c r="W374" s="675"/>
      <c r="X374" s="675"/>
      <c r="Y374" s="675"/>
      <c r="Z374" s="652">
        <v>0</v>
      </c>
      <c r="AA374" s="652"/>
      <c r="AB374" s="664"/>
      <c r="AC374" s="663"/>
      <c r="AD374" s="650"/>
      <c r="AE374" s="650"/>
      <c r="AF374" s="650"/>
      <c r="AG374" s="650"/>
      <c r="AH374" s="650"/>
      <c r="AI374" s="650"/>
      <c r="AJ374" s="650"/>
      <c r="AK374" s="650"/>
      <c r="AL374" s="650"/>
      <c r="AM374" s="652">
        <f t="shared" si="24"/>
        <v>0</v>
      </c>
      <c r="AN374" s="513">
        <f t="shared" si="25"/>
        <v>799400</v>
      </c>
    </row>
    <row r="375" spans="1:40" s="191" customFormat="1" ht="15" customHeight="1" x14ac:dyDescent="0.2">
      <c r="A375" s="643"/>
      <c r="B375" s="643"/>
      <c r="C375" s="643"/>
      <c r="D375" s="665"/>
      <c r="E375" s="643"/>
      <c r="F375" s="668" t="s">
        <v>8717</v>
      </c>
      <c r="G375" s="668" t="s">
        <v>12386</v>
      </c>
      <c r="H375" s="669" t="s">
        <v>13193</v>
      </c>
      <c r="I375" s="653">
        <f t="shared" si="23"/>
        <v>1</v>
      </c>
      <c r="J375" s="653" t="s">
        <v>13162</v>
      </c>
      <c r="K375" s="670" t="s">
        <v>6477</v>
      </c>
      <c r="L375" s="669" t="s">
        <v>13155</v>
      </c>
      <c r="M375" s="671" t="s">
        <v>13156</v>
      </c>
      <c r="N375" s="672">
        <v>25000000</v>
      </c>
      <c r="O375" s="672"/>
      <c r="P375" s="674"/>
      <c r="Q375" s="672"/>
      <c r="R375" s="673" t="s">
        <v>13136</v>
      </c>
      <c r="S375" s="674">
        <v>42712</v>
      </c>
      <c r="T375" s="675">
        <v>14729050</v>
      </c>
      <c r="U375" s="674"/>
      <c r="V375" s="675"/>
      <c r="W375" s="675"/>
      <c r="X375" s="675"/>
      <c r="Y375" s="675"/>
      <c r="Z375" s="652">
        <v>0</v>
      </c>
      <c r="AA375" s="652"/>
      <c r="AB375" s="664"/>
      <c r="AC375" s="663"/>
      <c r="AD375" s="650"/>
      <c r="AE375" s="650"/>
      <c r="AF375" s="650"/>
      <c r="AG375" s="650"/>
      <c r="AH375" s="650"/>
      <c r="AI375" s="650"/>
      <c r="AJ375" s="650"/>
      <c r="AK375" s="650"/>
      <c r="AL375" s="650"/>
      <c r="AM375" s="652">
        <f t="shared" si="24"/>
        <v>0</v>
      </c>
      <c r="AN375" s="513">
        <f t="shared" si="25"/>
        <v>14729050</v>
      </c>
    </row>
    <row r="376" spans="1:40" s="191" customFormat="1" ht="15" customHeight="1" x14ac:dyDescent="0.2">
      <c r="A376" s="643"/>
      <c r="B376" s="643"/>
      <c r="C376" s="643"/>
      <c r="D376" s="647"/>
      <c r="E376" s="643"/>
      <c r="F376" s="668" t="s">
        <v>8717</v>
      </c>
      <c r="G376" s="668" t="s">
        <v>4099</v>
      </c>
      <c r="H376" s="669" t="s">
        <v>13194</v>
      </c>
      <c r="I376" s="653">
        <f t="shared" si="23"/>
        <v>1</v>
      </c>
      <c r="J376" s="653" t="s">
        <v>13163</v>
      </c>
      <c r="K376" s="670" t="s">
        <v>6477</v>
      </c>
      <c r="L376" s="669" t="s">
        <v>13164</v>
      </c>
      <c r="M376" s="671" t="s">
        <v>13165</v>
      </c>
      <c r="N376" s="672">
        <v>3000000</v>
      </c>
      <c r="O376" s="672"/>
      <c r="P376" s="674"/>
      <c r="Q376" s="672"/>
      <c r="R376" s="673" t="s">
        <v>13136</v>
      </c>
      <c r="S376" s="674">
        <v>42712</v>
      </c>
      <c r="T376" s="675">
        <v>1680000</v>
      </c>
      <c r="U376" s="674"/>
      <c r="V376" s="675"/>
      <c r="W376" s="675"/>
      <c r="X376" s="675"/>
      <c r="Y376" s="675"/>
      <c r="Z376" s="652">
        <v>0</v>
      </c>
      <c r="AA376" s="652"/>
      <c r="AB376" s="664"/>
      <c r="AC376" s="663"/>
      <c r="AD376" s="650"/>
      <c r="AE376" s="650"/>
      <c r="AF376" s="650"/>
      <c r="AG376" s="650"/>
      <c r="AH376" s="650"/>
      <c r="AI376" s="650"/>
      <c r="AJ376" s="650"/>
      <c r="AK376" s="650"/>
      <c r="AL376" s="650"/>
      <c r="AM376" s="652">
        <f t="shared" si="24"/>
        <v>0</v>
      </c>
      <c r="AN376" s="513">
        <f t="shared" si="25"/>
        <v>1680000</v>
      </c>
    </row>
    <row r="377" spans="1:40" s="212" customFormat="1" ht="15" customHeight="1" x14ac:dyDescent="0.2">
      <c r="A377" s="676"/>
      <c r="B377" s="677"/>
      <c r="C377" s="677"/>
      <c r="D377" s="677"/>
      <c r="E377" s="677"/>
      <c r="F377" s="668" t="s">
        <v>8717</v>
      </c>
      <c r="G377" s="668" t="s">
        <v>4099</v>
      </c>
      <c r="H377" s="669" t="s">
        <v>13195</v>
      </c>
      <c r="I377" s="653">
        <f t="shared" si="23"/>
        <v>2</v>
      </c>
      <c r="J377" s="653" t="s">
        <v>13166</v>
      </c>
      <c r="K377" s="670" t="s">
        <v>6477</v>
      </c>
      <c r="L377" s="669" t="s">
        <v>13167</v>
      </c>
      <c r="M377" s="671" t="s">
        <v>13161</v>
      </c>
      <c r="N377" s="672">
        <v>10000000</v>
      </c>
      <c r="O377" s="672"/>
      <c r="P377" s="674"/>
      <c r="Q377" s="672"/>
      <c r="R377" s="673" t="s">
        <v>13136</v>
      </c>
      <c r="S377" s="674">
        <v>42712</v>
      </c>
      <c r="T377" s="675">
        <v>5599860</v>
      </c>
      <c r="U377" s="674"/>
      <c r="V377" s="675"/>
      <c r="W377" s="675"/>
      <c r="X377" s="675"/>
      <c r="Y377" s="675"/>
      <c r="Z377" s="652">
        <v>0</v>
      </c>
      <c r="AA377" s="652"/>
      <c r="AB377" s="664"/>
      <c r="AC377" s="663"/>
      <c r="AD377" s="650"/>
      <c r="AE377" s="650"/>
      <c r="AF377" s="650"/>
      <c r="AG377" s="650"/>
      <c r="AH377" s="650"/>
      <c r="AI377" s="650"/>
      <c r="AJ377" s="650"/>
      <c r="AK377" s="650"/>
      <c r="AL377" s="650"/>
      <c r="AM377" s="652">
        <f t="shared" si="24"/>
        <v>0</v>
      </c>
      <c r="AN377" s="513">
        <f t="shared" si="25"/>
        <v>5599860</v>
      </c>
    </row>
    <row r="378" spans="1:40" s="212" customFormat="1" ht="15" customHeight="1" x14ac:dyDescent="0.2">
      <c r="A378" s="678"/>
      <c r="B378" s="678"/>
      <c r="C378" s="678"/>
      <c r="D378" s="678"/>
      <c r="E378" s="678"/>
      <c r="F378" s="668" t="s">
        <v>8717</v>
      </c>
      <c r="G378" s="668" t="s">
        <v>4099</v>
      </c>
      <c r="H378" s="669" t="s">
        <v>13196</v>
      </c>
      <c r="I378" s="653">
        <f t="shared" si="23"/>
        <v>3</v>
      </c>
      <c r="J378" s="653" t="s">
        <v>13168</v>
      </c>
      <c r="K378" s="670" t="s">
        <v>6477</v>
      </c>
      <c r="L378" s="669" t="s">
        <v>13169</v>
      </c>
      <c r="M378" s="671" t="s">
        <v>13137</v>
      </c>
      <c r="N378" s="672">
        <v>5000000</v>
      </c>
      <c r="O378" s="672"/>
      <c r="P378" s="674"/>
      <c r="Q378" s="672"/>
      <c r="R378" s="673" t="s">
        <v>13136</v>
      </c>
      <c r="S378" s="674">
        <v>42712</v>
      </c>
      <c r="T378" s="675">
        <v>1298401.3</v>
      </c>
      <c r="U378" s="674"/>
      <c r="V378" s="675"/>
      <c r="W378" s="675"/>
      <c r="X378" s="675"/>
      <c r="Y378" s="675"/>
      <c r="Z378" s="652">
        <v>0</v>
      </c>
      <c r="AA378" s="652"/>
      <c r="AB378" s="664"/>
      <c r="AC378" s="663"/>
      <c r="AD378" s="650"/>
      <c r="AE378" s="650"/>
      <c r="AF378" s="650"/>
      <c r="AG378" s="650"/>
      <c r="AH378" s="650"/>
      <c r="AI378" s="650"/>
      <c r="AJ378" s="650"/>
      <c r="AK378" s="650"/>
      <c r="AL378" s="650"/>
      <c r="AM378" s="652">
        <f t="shared" si="24"/>
        <v>0</v>
      </c>
      <c r="AN378" s="513">
        <f t="shared" si="25"/>
        <v>1298401.3</v>
      </c>
    </row>
    <row r="379" spans="1:40" s="212" customFormat="1" ht="15" customHeight="1" x14ac:dyDescent="0.2">
      <c r="A379" s="676"/>
      <c r="B379" s="676"/>
      <c r="C379" s="676"/>
      <c r="D379" s="676"/>
      <c r="E379" s="676"/>
      <c r="F379" s="668" t="s">
        <v>8717</v>
      </c>
      <c r="G379" s="668" t="s">
        <v>12382</v>
      </c>
      <c r="H379" s="669" t="s">
        <v>13197</v>
      </c>
      <c r="I379" s="653">
        <f t="shared" si="23"/>
        <v>1</v>
      </c>
      <c r="J379" s="653" t="s">
        <v>13170</v>
      </c>
      <c r="K379" s="670" t="s">
        <v>6477</v>
      </c>
      <c r="L379" s="669" t="s">
        <v>13171</v>
      </c>
      <c r="M379" s="671" t="s">
        <v>13143</v>
      </c>
      <c r="N379" s="672">
        <v>5000000</v>
      </c>
      <c r="O379" s="672"/>
      <c r="P379" s="674"/>
      <c r="Q379" s="672"/>
      <c r="R379" s="673" t="s">
        <v>13136</v>
      </c>
      <c r="S379" s="674">
        <v>42712</v>
      </c>
      <c r="T379" s="675">
        <v>2119320</v>
      </c>
      <c r="U379" s="674"/>
      <c r="V379" s="675"/>
      <c r="W379" s="675"/>
      <c r="X379" s="675"/>
      <c r="Y379" s="675"/>
      <c r="Z379" s="652">
        <v>0</v>
      </c>
      <c r="AA379" s="652"/>
      <c r="AB379" s="664"/>
      <c r="AC379" s="663"/>
      <c r="AD379" s="650"/>
      <c r="AE379" s="650"/>
      <c r="AF379" s="650"/>
      <c r="AG379" s="650"/>
      <c r="AH379" s="650"/>
      <c r="AI379" s="650"/>
      <c r="AJ379" s="650"/>
      <c r="AK379" s="650"/>
      <c r="AL379" s="650"/>
      <c r="AM379" s="652">
        <f t="shared" si="24"/>
        <v>0</v>
      </c>
      <c r="AN379" s="513">
        <f t="shared" si="25"/>
        <v>2119320</v>
      </c>
    </row>
    <row r="380" spans="1:40" s="212" customFormat="1" ht="15" customHeight="1" x14ac:dyDescent="0.2">
      <c r="A380" s="679"/>
      <c r="B380" s="679"/>
      <c r="C380" s="679"/>
      <c r="D380" s="679"/>
      <c r="E380" s="679"/>
      <c r="F380" s="668" t="s">
        <v>13172</v>
      </c>
      <c r="G380" s="668" t="s">
        <v>13172</v>
      </c>
      <c r="H380" s="669" t="s">
        <v>13198</v>
      </c>
      <c r="I380" s="653">
        <f t="shared" si="23"/>
        <v>1</v>
      </c>
      <c r="J380" s="653" t="s">
        <v>13173</v>
      </c>
      <c r="K380" s="670" t="s">
        <v>6476</v>
      </c>
      <c r="L380" s="669" t="s">
        <v>13174</v>
      </c>
      <c r="M380" s="671">
        <v>42263</v>
      </c>
      <c r="N380" s="672">
        <v>30000000</v>
      </c>
      <c r="O380" s="672"/>
      <c r="P380" s="674"/>
      <c r="Q380" s="672"/>
      <c r="R380" s="673" t="s">
        <v>13175</v>
      </c>
      <c r="S380" s="674">
        <v>42712</v>
      </c>
      <c r="T380" s="675">
        <v>17893237</v>
      </c>
      <c r="U380" s="674"/>
      <c r="V380" s="675"/>
      <c r="W380" s="675"/>
      <c r="X380" s="675"/>
      <c r="Y380" s="675"/>
      <c r="Z380" s="652">
        <v>0</v>
      </c>
      <c r="AA380" s="652"/>
      <c r="AB380" s="664"/>
      <c r="AC380" s="663"/>
      <c r="AD380" s="650"/>
      <c r="AE380" s="650"/>
      <c r="AF380" s="650"/>
      <c r="AG380" s="650"/>
      <c r="AH380" s="650"/>
      <c r="AI380" s="650"/>
      <c r="AJ380" s="650"/>
      <c r="AK380" s="650"/>
      <c r="AL380" s="650"/>
      <c r="AM380" s="652">
        <f t="shared" si="24"/>
        <v>0</v>
      </c>
      <c r="AN380" s="513">
        <f t="shared" si="25"/>
        <v>17893237</v>
      </c>
    </row>
    <row r="381" spans="1:40" s="212" customFormat="1" ht="15" customHeight="1" x14ac:dyDescent="0.2">
      <c r="A381" s="679"/>
      <c r="B381" s="679"/>
      <c r="C381" s="679"/>
      <c r="D381" s="679"/>
      <c r="E381" s="679"/>
      <c r="F381" s="668" t="s">
        <v>13172</v>
      </c>
      <c r="G381" s="668" t="s">
        <v>6222</v>
      </c>
      <c r="H381" s="669" t="s">
        <v>6222</v>
      </c>
      <c r="I381" s="653">
        <f t="shared" si="23"/>
        <v>1</v>
      </c>
      <c r="J381" s="653" t="s">
        <v>13176</v>
      </c>
      <c r="K381" s="670" t="s">
        <v>6476</v>
      </c>
      <c r="L381" s="669" t="s">
        <v>13177</v>
      </c>
      <c r="M381" s="671">
        <v>42585</v>
      </c>
      <c r="N381" s="672">
        <v>120000000</v>
      </c>
      <c r="O381" s="672"/>
      <c r="P381" s="674"/>
      <c r="Q381" s="672"/>
      <c r="R381" s="673" t="s">
        <v>13178</v>
      </c>
      <c r="S381" s="674">
        <v>42733</v>
      </c>
      <c r="T381" s="675">
        <v>116444770</v>
      </c>
      <c r="U381" s="674"/>
      <c r="V381" s="675"/>
      <c r="W381" s="675"/>
      <c r="X381" s="675"/>
      <c r="Y381" s="675"/>
      <c r="Z381" s="652">
        <v>0</v>
      </c>
      <c r="AA381" s="652"/>
      <c r="AB381" s="664"/>
      <c r="AC381" s="663">
        <v>115348135</v>
      </c>
      <c r="AD381" s="650"/>
      <c r="AE381" s="650"/>
      <c r="AF381" s="650"/>
      <c r="AG381" s="650"/>
      <c r="AH381" s="650"/>
      <c r="AI381" s="650"/>
      <c r="AJ381" s="650"/>
      <c r="AK381" s="650"/>
      <c r="AL381" s="650"/>
      <c r="AM381" s="652">
        <f t="shared" si="24"/>
        <v>115348135</v>
      </c>
      <c r="AN381" s="513">
        <f t="shared" si="25"/>
        <v>1096635</v>
      </c>
    </row>
    <row r="382" spans="1:40" s="212" customFormat="1" ht="15" customHeight="1" x14ac:dyDescent="0.2">
      <c r="A382" s="679"/>
      <c r="B382" s="679"/>
      <c r="C382" s="679"/>
      <c r="D382" s="679"/>
      <c r="E382" s="679"/>
      <c r="F382" s="668" t="s">
        <v>12115</v>
      </c>
      <c r="G382" s="668" t="s">
        <v>13421</v>
      </c>
      <c r="H382" s="669" t="s">
        <v>6222</v>
      </c>
      <c r="I382" s="653">
        <v>1</v>
      </c>
      <c r="J382" s="653" t="s">
        <v>13416</v>
      </c>
      <c r="K382" s="670" t="s">
        <v>6476</v>
      </c>
      <c r="L382" s="669" t="s">
        <v>8758</v>
      </c>
      <c r="M382" s="671">
        <v>41656</v>
      </c>
      <c r="N382" s="672">
        <v>40000000</v>
      </c>
      <c r="O382" s="672" t="s">
        <v>14079</v>
      </c>
      <c r="P382" s="674">
        <v>42613</v>
      </c>
      <c r="Q382" s="672">
        <v>24294572</v>
      </c>
      <c r="R382" s="673" t="s">
        <v>13419</v>
      </c>
      <c r="S382" s="674">
        <v>42744</v>
      </c>
      <c r="T382" s="675">
        <v>19761977</v>
      </c>
      <c r="U382" s="674">
        <v>42745</v>
      </c>
      <c r="V382" s="675">
        <v>19761977</v>
      </c>
      <c r="W382" s="675">
        <v>7904790.8000000007</v>
      </c>
      <c r="X382" s="675"/>
      <c r="Y382" s="675">
        <v>11857186.199999999</v>
      </c>
      <c r="Z382" s="652">
        <v>0</v>
      </c>
      <c r="AA382" s="652"/>
      <c r="AB382" s="664"/>
      <c r="AC382" s="663"/>
      <c r="AD382" s="650"/>
      <c r="AE382" s="650"/>
      <c r="AF382" s="650"/>
      <c r="AG382" s="650"/>
      <c r="AH382" s="650"/>
      <c r="AI382" s="650"/>
      <c r="AJ382" s="650"/>
      <c r="AK382" s="650"/>
      <c r="AL382" s="650"/>
      <c r="AM382" s="652">
        <f t="shared" ref="AM382:AM383" si="26">SUM(Z382:AL382)</f>
        <v>0</v>
      </c>
      <c r="AN382" s="513">
        <f t="shared" ref="AN382:AN383" si="27">IF((T382-AM382)&lt;0,ABS(0),(T382-AM382))</f>
        <v>19761977</v>
      </c>
    </row>
    <row r="383" spans="1:40" s="212" customFormat="1" ht="15" customHeight="1" x14ac:dyDescent="0.2">
      <c r="A383" s="679"/>
      <c r="B383" s="679"/>
      <c r="C383" s="679"/>
      <c r="D383" s="679"/>
      <c r="E383" s="679"/>
      <c r="F383" s="668" t="s">
        <v>12115</v>
      </c>
      <c r="G383" s="668" t="s">
        <v>6222</v>
      </c>
      <c r="H383" s="669" t="s">
        <v>6222</v>
      </c>
      <c r="I383" s="653">
        <v>1</v>
      </c>
      <c r="J383" s="653" t="s">
        <v>13417</v>
      </c>
      <c r="K383" s="670" t="s">
        <v>6476</v>
      </c>
      <c r="L383" s="669" t="s">
        <v>13418</v>
      </c>
      <c r="M383" s="671">
        <v>42640</v>
      </c>
      <c r="N383" s="672">
        <v>50000000</v>
      </c>
      <c r="O383" s="672" t="s">
        <v>14080</v>
      </c>
      <c r="P383" s="674">
        <v>42738</v>
      </c>
      <c r="Q383" s="672">
        <v>46070874</v>
      </c>
      <c r="R383" s="673" t="s">
        <v>13420</v>
      </c>
      <c r="S383" s="674">
        <v>42760</v>
      </c>
      <c r="T383" s="675">
        <v>46070874</v>
      </c>
      <c r="U383" s="674">
        <v>42763</v>
      </c>
      <c r="V383" s="675">
        <v>46070874</v>
      </c>
      <c r="W383" s="675">
        <v>36856699.200000003</v>
      </c>
      <c r="X383" s="675"/>
      <c r="Y383" s="675">
        <v>9214174.8000000007</v>
      </c>
      <c r="Z383" s="652">
        <v>0</v>
      </c>
      <c r="AA383" s="652"/>
      <c r="AB383" s="664"/>
      <c r="AC383" s="663"/>
      <c r="AD383" s="650"/>
      <c r="AE383" s="650"/>
      <c r="AF383" s="650"/>
      <c r="AG383" s="650"/>
      <c r="AH383" s="650"/>
      <c r="AI383" s="650"/>
      <c r="AJ383" s="650"/>
      <c r="AK383" s="650"/>
      <c r="AL383" s="650"/>
      <c r="AM383" s="652">
        <f t="shared" si="26"/>
        <v>0</v>
      </c>
      <c r="AN383" s="513">
        <f t="shared" si="27"/>
        <v>46070874</v>
      </c>
    </row>
    <row r="384" spans="1:40" s="212" customFormat="1" ht="15" customHeight="1" x14ac:dyDescent="0.2">
      <c r="A384" s="679"/>
      <c r="B384" s="679"/>
      <c r="C384" s="679"/>
      <c r="D384" s="679"/>
      <c r="E384" s="679"/>
      <c r="F384" s="668" t="s">
        <v>4849</v>
      </c>
      <c r="G384" s="668" t="s">
        <v>13280</v>
      </c>
      <c r="H384" s="680">
        <v>76201005924100</v>
      </c>
      <c r="I384" s="653">
        <v>1</v>
      </c>
      <c r="J384" s="653" t="s">
        <v>13422</v>
      </c>
      <c r="K384" s="670" t="s">
        <v>6477</v>
      </c>
      <c r="L384" s="669" t="s">
        <v>13461</v>
      </c>
      <c r="M384" s="671">
        <v>42319</v>
      </c>
      <c r="N384" s="672">
        <v>20000000</v>
      </c>
      <c r="O384" s="672" t="s">
        <v>14044</v>
      </c>
      <c r="P384" s="674">
        <v>42580</v>
      </c>
      <c r="Q384" s="672">
        <v>16563930</v>
      </c>
      <c r="R384" s="673" t="s">
        <v>13494</v>
      </c>
      <c r="S384" s="674">
        <v>42765</v>
      </c>
      <c r="T384" s="675">
        <v>11470558</v>
      </c>
      <c r="U384" s="674" t="s">
        <v>6222</v>
      </c>
      <c r="V384" s="675">
        <v>11470558</v>
      </c>
      <c r="W384" s="675">
        <v>7455862.7000000002</v>
      </c>
      <c r="X384" s="675">
        <v>3441167.4</v>
      </c>
      <c r="Y384" s="675">
        <v>573527.9</v>
      </c>
      <c r="Z384" s="652">
        <v>0</v>
      </c>
      <c r="AA384" s="652"/>
      <c r="AB384" s="664"/>
      <c r="AC384" s="663"/>
      <c r="AD384" s="650"/>
      <c r="AE384" s="650"/>
      <c r="AF384" s="650"/>
      <c r="AG384" s="650"/>
      <c r="AH384" s="650"/>
      <c r="AI384" s="650"/>
      <c r="AJ384" s="650"/>
      <c r="AK384" s="650"/>
      <c r="AL384" s="650"/>
      <c r="AM384" s="652">
        <f t="shared" ref="AM384:AM428" si="28">SUM(Z384:AL384)</f>
        <v>0</v>
      </c>
      <c r="AN384" s="513">
        <f t="shared" ref="AN384:AN428" si="29">IF((T384-AM384)&lt;0,ABS(0),(T384-AM384))</f>
        <v>11470558</v>
      </c>
    </row>
    <row r="385" spans="1:40" s="212" customFormat="1" ht="15" customHeight="1" x14ac:dyDescent="0.2">
      <c r="A385" s="679"/>
      <c r="B385" s="679"/>
      <c r="C385" s="679"/>
      <c r="D385" s="679"/>
      <c r="E385" s="679"/>
      <c r="F385" s="668" t="s">
        <v>4849</v>
      </c>
      <c r="G385" s="668" t="s">
        <v>13280</v>
      </c>
      <c r="H385" s="680">
        <v>76201005713101</v>
      </c>
      <c r="I385" s="653">
        <v>2</v>
      </c>
      <c r="J385" s="653" t="s">
        <v>13423</v>
      </c>
      <c r="K385" s="670" t="s">
        <v>6477</v>
      </c>
      <c r="L385" s="669" t="s">
        <v>13462</v>
      </c>
      <c r="M385" s="671">
        <v>42087</v>
      </c>
      <c r="N385" s="672">
        <v>5000000</v>
      </c>
      <c r="O385" s="672" t="s">
        <v>14044</v>
      </c>
      <c r="P385" s="674">
        <v>42580</v>
      </c>
      <c r="Q385" s="672">
        <v>2902901</v>
      </c>
      <c r="R385" s="673" t="s">
        <v>13494</v>
      </c>
      <c r="S385" s="674">
        <v>42765</v>
      </c>
      <c r="T385" s="675">
        <v>1938885</v>
      </c>
      <c r="U385" s="674" t="s">
        <v>6222</v>
      </c>
      <c r="V385" s="675">
        <v>1938885</v>
      </c>
      <c r="W385" s="675">
        <v>1260275.25</v>
      </c>
      <c r="X385" s="675">
        <v>581665.5</v>
      </c>
      <c r="Y385" s="675">
        <v>96944.25</v>
      </c>
      <c r="Z385" s="652">
        <v>0</v>
      </c>
      <c r="AA385" s="652"/>
      <c r="AB385" s="664"/>
      <c r="AC385" s="663"/>
      <c r="AD385" s="650"/>
      <c r="AE385" s="650"/>
      <c r="AF385" s="650"/>
      <c r="AG385" s="650"/>
      <c r="AH385" s="650"/>
      <c r="AI385" s="650"/>
      <c r="AJ385" s="650"/>
      <c r="AK385" s="650"/>
      <c r="AL385" s="650"/>
      <c r="AM385" s="652">
        <f t="shared" si="28"/>
        <v>0</v>
      </c>
      <c r="AN385" s="513">
        <f t="shared" si="29"/>
        <v>1938885</v>
      </c>
    </row>
    <row r="386" spans="1:40" s="212" customFormat="1" ht="15" customHeight="1" x14ac:dyDescent="0.2">
      <c r="A386" s="679"/>
      <c r="B386" s="679"/>
      <c r="C386" s="679"/>
      <c r="D386" s="679"/>
      <c r="E386" s="679"/>
      <c r="F386" s="668" t="s">
        <v>4849</v>
      </c>
      <c r="G386" s="668" t="s">
        <v>13280</v>
      </c>
      <c r="H386" s="680">
        <v>76201005849106</v>
      </c>
      <c r="I386" s="653">
        <v>3</v>
      </c>
      <c r="J386" s="653" t="s">
        <v>13424</v>
      </c>
      <c r="K386" s="670" t="s">
        <v>6477</v>
      </c>
      <c r="L386" s="669" t="s">
        <v>13463</v>
      </c>
      <c r="M386" s="671">
        <v>42135</v>
      </c>
      <c r="N386" s="672">
        <v>3000000</v>
      </c>
      <c r="O386" s="672" t="s">
        <v>14045</v>
      </c>
      <c r="P386" s="674">
        <v>42646</v>
      </c>
      <c r="Q386" s="672">
        <v>2123729</v>
      </c>
      <c r="R386" s="673" t="s">
        <v>13494</v>
      </c>
      <c r="S386" s="674">
        <v>42765</v>
      </c>
      <c r="T386" s="675">
        <v>1480485</v>
      </c>
      <c r="U386" s="674" t="s">
        <v>6222</v>
      </c>
      <c r="V386" s="675">
        <v>1480485</v>
      </c>
      <c r="W386" s="675">
        <v>962315.25</v>
      </c>
      <c r="X386" s="675">
        <v>444145.5</v>
      </c>
      <c r="Y386" s="675">
        <v>74024.25</v>
      </c>
      <c r="Z386" s="652">
        <v>0</v>
      </c>
      <c r="AA386" s="652"/>
      <c r="AB386" s="664"/>
      <c r="AC386" s="663"/>
      <c r="AD386" s="650"/>
      <c r="AE386" s="650"/>
      <c r="AF386" s="650"/>
      <c r="AG386" s="650"/>
      <c r="AH386" s="650"/>
      <c r="AI386" s="650"/>
      <c r="AJ386" s="650"/>
      <c r="AK386" s="650"/>
      <c r="AL386" s="650"/>
      <c r="AM386" s="652">
        <f t="shared" si="28"/>
        <v>0</v>
      </c>
      <c r="AN386" s="513">
        <f t="shared" si="29"/>
        <v>1480485</v>
      </c>
    </row>
    <row r="387" spans="1:40" s="212" customFormat="1" ht="15" customHeight="1" x14ac:dyDescent="0.2">
      <c r="A387" s="679"/>
      <c r="B387" s="679"/>
      <c r="C387" s="679"/>
      <c r="D387" s="679"/>
      <c r="E387" s="679"/>
      <c r="F387" s="668" t="s">
        <v>4849</v>
      </c>
      <c r="G387" s="668" t="s">
        <v>13280</v>
      </c>
      <c r="H387" s="680">
        <v>746301001482105</v>
      </c>
      <c r="I387" s="653">
        <v>4</v>
      </c>
      <c r="J387" s="653" t="s">
        <v>13425</v>
      </c>
      <c r="K387" s="670" t="s">
        <v>6477</v>
      </c>
      <c r="L387" s="669" t="s">
        <v>13464</v>
      </c>
      <c r="M387" s="671">
        <v>42115</v>
      </c>
      <c r="N387" s="672">
        <v>15000000</v>
      </c>
      <c r="O387" s="672" t="s">
        <v>14046</v>
      </c>
      <c r="P387" s="674">
        <v>42579</v>
      </c>
      <c r="Q387" s="672">
        <v>8881048</v>
      </c>
      <c r="R387" s="673" t="s">
        <v>13494</v>
      </c>
      <c r="S387" s="674">
        <v>42765</v>
      </c>
      <c r="T387" s="675">
        <v>6216733.5999999996</v>
      </c>
      <c r="U387" s="674" t="s">
        <v>6222</v>
      </c>
      <c r="V387" s="675">
        <v>6216733.5999999996</v>
      </c>
      <c r="W387" s="675">
        <v>4040876.84</v>
      </c>
      <c r="X387" s="675">
        <v>1865020.0799999998</v>
      </c>
      <c r="Y387" s="675">
        <v>310836.68</v>
      </c>
      <c r="Z387" s="652">
        <v>0</v>
      </c>
      <c r="AA387" s="652"/>
      <c r="AB387" s="664"/>
      <c r="AC387" s="663"/>
      <c r="AD387" s="650"/>
      <c r="AE387" s="650"/>
      <c r="AF387" s="650"/>
      <c r="AG387" s="650"/>
      <c r="AH387" s="650"/>
      <c r="AI387" s="650"/>
      <c r="AJ387" s="650"/>
      <c r="AK387" s="650"/>
      <c r="AL387" s="650"/>
      <c r="AM387" s="652">
        <f t="shared" si="28"/>
        <v>0</v>
      </c>
      <c r="AN387" s="513">
        <f t="shared" si="29"/>
        <v>6216733.5999999996</v>
      </c>
    </row>
    <row r="388" spans="1:40" s="212" customFormat="1" ht="15" customHeight="1" x14ac:dyDescent="0.2">
      <c r="A388" s="679"/>
      <c r="B388" s="679"/>
      <c r="C388" s="679"/>
      <c r="D388" s="679"/>
      <c r="E388" s="679"/>
      <c r="F388" s="668" t="s">
        <v>4849</v>
      </c>
      <c r="G388" s="668" t="s">
        <v>13280</v>
      </c>
      <c r="H388" s="680">
        <v>746301001438106</v>
      </c>
      <c r="I388" s="653">
        <v>5</v>
      </c>
      <c r="J388" s="653" t="s">
        <v>13426</v>
      </c>
      <c r="K388" s="670" t="s">
        <v>6477</v>
      </c>
      <c r="L388" s="669" t="s">
        <v>13465</v>
      </c>
      <c r="M388" s="671">
        <v>42087</v>
      </c>
      <c r="N388" s="672">
        <v>15000000</v>
      </c>
      <c r="O388" s="672" t="s">
        <v>14046</v>
      </c>
      <c r="P388" s="674">
        <v>42579</v>
      </c>
      <c r="Q388" s="672">
        <v>7509748</v>
      </c>
      <c r="R388" s="673" t="s">
        <v>13494</v>
      </c>
      <c r="S388" s="674">
        <v>42765</v>
      </c>
      <c r="T388" s="675">
        <v>5070533</v>
      </c>
      <c r="U388" s="674" t="s">
        <v>6222</v>
      </c>
      <c r="V388" s="675">
        <v>5070533</v>
      </c>
      <c r="W388" s="675">
        <v>3295846.45</v>
      </c>
      <c r="X388" s="675">
        <v>1521159.9</v>
      </c>
      <c r="Y388" s="675">
        <v>253526.65000000002</v>
      </c>
      <c r="Z388" s="652">
        <v>0</v>
      </c>
      <c r="AA388" s="652"/>
      <c r="AB388" s="664"/>
      <c r="AC388" s="663"/>
      <c r="AD388" s="650"/>
      <c r="AE388" s="650"/>
      <c r="AF388" s="650"/>
      <c r="AG388" s="650"/>
      <c r="AH388" s="650"/>
      <c r="AI388" s="650"/>
      <c r="AJ388" s="650"/>
      <c r="AK388" s="650"/>
      <c r="AL388" s="650"/>
      <c r="AM388" s="652">
        <f t="shared" si="28"/>
        <v>0</v>
      </c>
      <c r="AN388" s="513">
        <f t="shared" si="29"/>
        <v>5070533</v>
      </c>
    </row>
    <row r="389" spans="1:40" s="212" customFormat="1" ht="15" customHeight="1" x14ac:dyDescent="0.2">
      <c r="A389" s="679"/>
      <c r="B389" s="679"/>
      <c r="C389" s="679"/>
      <c r="D389" s="679"/>
      <c r="E389" s="679"/>
      <c r="F389" s="668" t="s">
        <v>4849</v>
      </c>
      <c r="G389" s="668" t="s">
        <v>13280</v>
      </c>
      <c r="H389" s="680">
        <v>746301001454102</v>
      </c>
      <c r="I389" s="653">
        <v>6</v>
      </c>
      <c r="J389" s="653" t="s">
        <v>13427</v>
      </c>
      <c r="K389" s="670" t="s">
        <v>6477</v>
      </c>
      <c r="L389" s="669" t="s">
        <v>13466</v>
      </c>
      <c r="M389" s="671">
        <v>42115</v>
      </c>
      <c r="N389" s="672">
        <v>25000000</v>
      </c>
      <c r="O389" s="672" t="s">
        <v>14047</v>
      </c>
      <c r="P389" s="674">
        <v>42643</v>
      </c>
      <c r="Q389" s="672">
        <v>13124268</v>
      </c>
      <c r="R389" s="673" t="s">
        <v>13494</v>
      </c>
      <c r="S389" s="674">
        <v>42765</v>
      </c>
      <c r="T389" s="675">
        <v>8895530</v>
      </c>
      <c r="U389" s="674" t="s">
        <v>6222</v>
      </c>
      <c r="V389" s="675">
        <v>8895530</v>
      </c>
      <c r="W389" s="675">
        <v>5782094.5</v>
      </c>
      <c r="X389" s="675">
        <v>2668659</v>
      </c>
      <c r="Y389" s="675">
        <v>444776.5</v>
      </c>
      <c r="Z389" s="652">
        <v>0</v>
      </c>
      <c r="AA389" s="652"/>
      <c r="AB389" s="664"/>
      <c r="AC389" s="663"/>
      <c r="AD389" s="650"/>
      <c r="AE389" s="650"/>
      <c r="AF389" s="650"/>
      <c r="AG389" s="650"/>
      <c r="AH389" s="650"/>
      <c r="AI389" s="650"/>
      <c r="AJ389" s="650"/>
      <c r="AK389" s="650"/>
      <c r="AL389" s="650"/>
      <c r="AM389" s="652">
        <f t="shared" si="28"/>
        <v>0</v>
      </c>
      <c r="AN389" s="513">
        <f t="shared" si="29"/>
        <v>8895530</v>
      </c>
    </row>
    <row r="390" spans="1:40" s="212" customFormat="1" ht="15" customHeight="1" x14ac:dyDescent="0.2">
      <c r="A390" s="679"/>
      <c r="B390" s="679"/>
      <c r="C390" s="679"/>
      <c r="D390" s="679"/>
      <c r="E390" s="679"/>
      <c r="F390" s="668" t="s">
        <v>4849</v>
      </c>
      <c r="G390" s="668" t="s">
        <v>13280</v>
      </c>
      <c r="H390" s="680">
        <v>367901003548106</v>
      </c>
      <c r="I390" s="653">
        <v>7</v>
      </c>
      <c r="J390" s="653" t="s">
        <v>13428</v>
      </c>
      <c r="K390" s="670" t="s">
        <v>6477</v>
      </c>
      <c r="L390" s="669" t="s">
        <v>13467</v>
      </c>
      <c r="M390" s="671">
        <v>42087</v>
      </c>
      <c r="N390" s="672">
        <v>5000000</v>
      </c>
      <c r="O390" s="672" t="s">
        <v>14048</v>
      </c>
      <c r="P390" s="674">
        <v>42593</v>
      </c>
      <c r="Q390" s="672">
        <v>2815845</v>
      </c>
      <c r="R390" s="673" t="s">
        <v>13494</v>
      </c>
      <c r="S390" s="674">
        <v>42765</v>
      </c>
      <c r="T390" s="675">
        <v>1925280</v>
      </c>
      <c r="U390" s="674" t="s">
        <v>6222</v>
      </c>
      <c r="V390" s="675">
        <v>1925280</v>
      </c>
      <c r="W390" s="675">
        <v>1251432</v>
      </c>
      <c r="X390" s="675">
        <v>577584</v>
      </c>
      <c r="Y390" s="675">
        <v>96264</v>
      </c>
      <c r="Z390" s="652">
        <v>0</v>
      </c>
      <c r="AA390" s="652"/>
      <c r="AB390" s="664"/>
      <c r="AC390" s="663"/>
      <c r="AD390" s="650"/>
      <c r="AE390" s="650"/>
      <c r="AF390" s="650"/>
      <c r="AG390" s="650"/>
      <c r="AH390" s="650"/>
      <c r="AI390" s="650"/>
      <c r="AJ390" s="650"/>
      <c r="AK390" s="650"/>
      <c r="AL390" s="650"/>
      <c r="AM390" s="652">
        <f t="shared" si="28"/>
        <v>0</v>
      </c>
      <c r="AN390" s="513">
        <f t="shared" si="29"/>
        <v>1925280</v>
      </c>
    </row>
    <row r="391" spans="1:40" s="212" customFormat="1" ht="15" customHeight="1" x14ac:dyDescent="0.2">
      <c r="A391" s="679"/>
      <c r="B391" s="679"/>
      <c r="C391" s="679"/>
      <c r="D391" s="679"/>
      <c r="E391" s="679"/>
      <c r="F391" s="668" t="s">
        <v>4849</v>
      </c>
      <c r="G391" s="668" t="s">
        <v>13280</v>
      </c>
      <c r="H391" s="680">
        <v>746301001646107</v>
      </c>
      <c r="I391" s="653">
        <v>8</v>
      </c>
      <c r="J391" s="653" t="s">
        <v>13429</v>
      </c>
      <c r="K391" s="670" t="s">
        <v>6477</v>
      </c>
      <c r="L391" s="669" t="s">
        <v>13468</v>
      </c>
      <c r="M391" s="671">
        <v>42292</v>
      </c>
      <c r="N391" s="672">
        <v>25000000</v>
      </c>
      <c r="O391" s="672" t="s">
        <v>14049</v>
      </c>
      <c r="P391" s="674">
        <v>42676</v>
      </c>
      <c r="Q391" s="672">
        <v>17055000</v>
      </c>
      <c r="R391" s="673" t="s">
        <v>13494</v>
      </c>
      <c r="S391" s="674">
        <v>42765</v>
      </c>
      <c r="T391" s="675">
        <v>11812290</v>
      </c>
      <c r="U391" s="674" t="s">
        <v>6222</v>
      </c>
      <c r="V391" s="675">
        <v>11812290</v>
      </c>
      <c r="W391" s="675">
        <v>7677988.5</v>
      </c>
      <c r="X391" s="675">
        <v>3543687</v>
      </c>
      <c r="Y391" s="675">
        <v>590614.5</v>
      </c>
      <c r="Z391" s="652">
        <v>0</v>
      </c>
      <c r="AA391" s="652"/>
      <c r="AB391" s="664"/>
      <c r="AC391" s="663"/>
      <c r="AD391" s="650"/>
      <c r="AE391" s="650"/>
      <c r="AF391" s="650"/>
      <c r="AG391" s="650"/>
      <c r="AH391" s="650"/>
      <c r="AI391" s="650"/>
      <c r="AJ391" s="650"/>
      <c r="AK391" s="650"/>
      <c r="AL391" s="650"/>
      <c r="AM391" s="652">
        <f t="shared" si="28"/>
        <v>0</v>
      </c>
      <c r="AN391" s="513">
        <f t="shared" si="29"/>
        <v>11812290</v>
      </c>
    </row>
    <row r="392" spans="1:40" s="212" customFormat="1" ht="15" customHeight="1" x14ac:dyDescent="0.2">
      <c r="A392" s="679"/>
      <c r="B392" s="679"/>
      <c r="C392" s="679"/>
      <c r="D392" s="679"/>
      <c r="E392" s="679"/>
      <c r="F392" s="668" t="s">
        <v>4849</v>
      </c>
      <c r="G392" s="668" t="s">
        <v>13280</v>
      </c>
      <c r="H392" s="680">
        <v>75101005616108</v>
      </c>
      <c r="I392" s="653">
        <v>9</v>
      </c>
      <c r="J392" s="653" t="s">
        <v>13430</v>
      </c>
      <c r="K392" s="670" t="s">
        <v>6477</v>
      </c>
      <c r="L392" s="669" t="s">
        <v>13469</v>
      </c>
      <c r="M392" s="671">
        <v>42319</v>
      </c>
      <c r="N392" s="672">
        <v>20000000</v>
      </c>
      <c r="O392" s="672" t="s">
        <v>14050</v>
      </c>
      <c r="P392" s="674">
        <v>42676</v>
      </c>
      <c r="Q392" s="672">
        <v>12053992</v>
      </c>
      <c r="R392" s="673" t="s">
        <v>13494</v>
      </c>
      <c r="S392" s="674">
        <v>42765</v>
      </c>
      <c r="T392" s="675">
        <v>8283590</v>
      </c>
      <c r="U392" s="674" t="s">
        <v>6222</v>
      </c>
      <c r="V392" s="675">
        <v>8283590</v>
      </c>
      <c r="W392" s="675">
        <v>5384333.5</v>
      </c>
      <c r="X392" s="675">
        <v>2485077</v>
      </c>
      <c r="Y392" s="675">
        <v>414179.5</v>
      </c>
      <c r="Z392" s="652">
        <v>0</v>
      </c>
      <c r="AA392" s="652"/>
      <c r="AB392" s="664"/>
      <c r="AC392" s="663"/>
      <c r="AD392" s="650"/>
      <c r="AE392" s="650"/>
      <c r="AF392" s="650"/>
      <c r="AG392" s="650"/>
      <c r="AH392" s="650"/>
      <c r="AI392" s="650"/>
      <c r="AJ392" s="650"/>
      <c r="AK392" s="650"/>
      <c r="AL392" s="650"/>
      <c r="AM392" s="652">
        <f t="shared" si="28"/>
        <v>0</v>
      </c>
      <c r="AN392" s="513">
        <f t="shared" si="29"/>
        <v>8283590</v>
      </c>
    </row>
    <row r="393" spans="1:40" s="212" customFormat="1" ht="15" customHeight="1" x14ac:dyDescent="0.2">
      <c r="A393" s="679"/>
      <c r="B393" s="679"/>
      <c r="C393" s="679"/>
      <c r="D393" s="679"/>
      <c r="E393" s="679"/>
      <c r="F393" s="668" t="s">
        <v>4849</v>
      </c>
      <c r="G393" s="668" t="s">
        <v>13280</v>
      </c>
      <c r="H393" s="680">
        <v>75101005429103</v>
      </c>
      <c r="I393" s="653">
        <v>10</v>
      </c>
      <c r="J393" s="653" t="s">
        <v>13431</v>
      </c>
      <c r="K393" s="670" t="s">
        <v>6477</v>
      </c>
      <c r="L393" s="669" t="s">
        <v>13470</v>
      </c>
      <c r="M393" s="671">
        <v>42115</v>
      </c>
      <c r="N393" s="672">
        <v>4000000</v>
      </c>
      <c r="O393" s="672" t="s">
        <v>14051</v>
      </c>
      <c r="P393" s="674">
        <v>42676</v>
      </c>
      <c r="Q393" s="672">
        <v>1768487</v>
      </c>
      <c r="R393" s="673" t="s">
        <v>13494</v>
      </c>
      <c r="S393" s="674">
        <v>42765</v>
      </c>
      <c r="T393" s="675">
        <v>1227780</v>
      </c>
      <c r="U393" s="674" t="s">
        <v>6222</v>
      </c>
      <c r="V393" s="675">
        <v>1227780</v>
      </c>
      <c r="W393" s="675">
        <v>798057</v>
      </c>
      <c r="X393" s="675">
        <v>368334</v>
      </c>
      <c r="Y393" s="675">
        <v>61389</v>
      </c>
      <c r="Z393" s="652">
        <v>0</v>
      </c>
      <c r="AA393" s="652"/>
      <c r="AB393" s="664"/>
      <c r="AC393" s="663"/>
      <c r="AD393" s="650"/>
      <c r="AE393" s="650"/>
      <c r="AF393" s="650"/>
      <c r="AG393" s="650"/>
      <c r="AH393" s="650"/>
      <c r="AI393" s="650"/>
      <c r="AJ393" s="650"/>
      <c r="AK393" s="650"/>
      <c r="AL393" s="650"/>
      <c r="AM393" s="652">
        <f t="shared" si="28"/>
        <v>0</v>
      </c>
      <c r="AN393" s="513">
        <f t="shared" si="29"/>
        <v>1227780</v>
      </c>
    </row>
    <row r="394" spans="1:40" s="212" customFormat="1" ht="15" customHeight="1" x14ac:dyDescent="0.2">
      <c r="A394" s="679"/>
      <c r="B394" s="679"/>
      <c r="C394" s="679"/>
      <c r="D394" s="679"/>
      <c r="E394" s="679"/>
      <c r="F394" s="668" t="s">
        <v>4849</v>
      </c>
      <c r="G394" s="668" t="s">
        <v>13280</v>
      </c>
      <c r="H394" s="680">
        <v>75101005340105</v>
      </c>
      <c r="I394" s="653">
        <v>11</v>
      </c>
      <c r="J394" s="653" t="s">
        <v>9350</v>
      </c>
      <c r="K394" s="670" t="s">
        <v>6477</v>
      </c>
      <c r="L394" s="669" t="s">
        <v>13471</v>
      </c>
      <c r="M394" s="671">
        <v>42087</v>
      </c>
      <c r="N394" s="672">
        <v>20000000</v>
      </c>
      <c r="O394" s="672" t="s">
        <v>14052</v>
      </c>
      <c r="P394" s="674">
        <v>42598</v>
      </c>
      <c r="Q394" s="672">
        <v>14575199</v>
      </c>
      <c r="R394" s="673" t="s">
        <v>13494</v>
      </c>
      <c r="S394" s="674">
        <v>42765</v>
      </c>
      <c r="T394" s="675">
        <v>10151833</v>
      </c>
      <c r="U394" s="674" t="s">
        <v>6222</v>
      </c>
      <c r="V394" s="675">
        <v>10151833</v>
      </c>
      <c r="W394" s="675">
        <v>6598691.4500000002</v>
      </c>
      <c r="X394" s="675">
        <v>3045549.9</v>
      </c>
      <c r="Y394" s="675">
        <v>507591.65</v>
      </c>
      <c r="Z394" s="652">
        <v>0</v>
      </c>
      <c r="AA394" s="652"/>
      <c r="AB394" s="664"/>
      <c r="AC394" s="663"/>
      <c r="AD394" s="650"/>
      <c r="AE394" s="650"/>
      <c r="AF394" s="650"/>
      <c r="AG394" s="650"/>
      <c r="AH394" s="650"/>
      <c r="AI394" s="650"/>
      <c r="AJ394" s="650"/>
      <c r="AK394" s="650"/>
      <c r="AL394" s="650"/>
      <c r="AM394" s="652">
        <f t="shared" si="28"/>
        <v>0</v>
      </c>
      <c r="AN394" s="513">
        <f t="shared" si="29"/>
        <v>10151833</v>
      </c>
    </row>
    <row r="395" spans="1:40" s="212" customFormat="1" ht="15" customHeight="1" x14ac:dyDescent="0.2">
      <c r="A395" s="679"/>
      <c r="B395" s="679"/>
      <c r="C395" s="679"/>
      <c r="D395" s="679"/>
      <c r="E395" s="679"/>
      <c r="F395" s="668" t="s">
        <v>8426</v>
      </c>
      <c r="G395" s="668" t="s">
        <v>6542</v>
      </c>
      <c r="H395" s="680">
        <v>702301004108104</v>
      </c>
      <c r="I395" s="653">
        <v>1</v>
      </c>
      <c r="J395" s="653" t="s">
        <v>13432</v>
      </c>
      <c r="K395" s="670" t="s">
        <v>6477</v>
      </c>
      <c r="L395" s="669" t="s">
        <v>13472</v>
      </c>
      <c r="M395" s="671">
        <v>42320</v>
      </c>
      <c r="N395" s="672">
        <v>20000000</v>
      </c>
      <c r="O395" s="672" t="s">
        <v>14053</v>
      </c>
      <c r="P395" s="674">
        <v>42564</v>
      </c>
      <c r="Q395" s="672">
        <v>13378119</v>
      </c>
      <c r="R395" s="673" t="s">
        <v>13495</v>
      </c>
      <c r="S395" s="674">
        <v>42765</v>
      </c>
      <c r="T395" s="675">
        <v>9265516</v>
      </c>
      <c r="U395" s="674" t="s">
        <v>6222</v>
      </c>
      <c r="V395" s="675">
        <v>9265516</v>
      </c>
      <c r="W395" s="675">
        <v>6022585.4000000004</v>
      </c>
      <c r="X395" s="675">
        <v>2779654.8</v>
      </c>
      <c r="Y395" s="675">
        <v>463275.80000000005</v>
      </c>
      <c r="Z395" s="652">
        <v>0</v>
      </c>
      <c r="AA395" s="652"/>
      <c r="AB395" s="664"/>
      <c r="AC395" s="663"/>
      <c r="AD395" s="650"/>
      <c r="AE395" s="650"/>
      <c r="AF395" s="650"/>
      <c r="AG395" s="650"/>
      <c r="AH395" s="650"/>
      <c r="AI395" s="650"/>
      <c r="AJ395" s="650"/>
      <c r="AK395" s="650"/>
      <c r="AL395" s="650"/>
      <c r="AM395" s="652">
        <f t="shared" si="28"/>
        <v>0</v>
      </c>
      <c r="AN395" s="513">
        <f t="shared" si="29"/>
        <v>9265516</v>
      </c>
    </row>
    <row r="396" spans="1:40" s="212" customFormat="1" ht="15" customHeight="1" x14ac:dyDescent="0.2">
      <c r="A396" s="679"/>
      <c r="B396" s="679"/>
      <c r="C396" s="679"/>
      <c r="D396" s="679"/>
      <c r="E396" s="679"/>
      <c r="F396" s="668" t="s">
        <v>8426</v>
      </c>
      <c r="G396" s="668" t="s">
        <v>6542</v>
      </c>
      <c r="H396" s="680">
        <v>702301004079101</v>
      </c>
      <c r="I396" s="653">
        <v>2</v>
      </c>
      <c r="J396" s="653" t="s">
        <v>13433</v>
      </c>
      <c r="K396" s="670" t="s">
        <v>6477</v>
      </c>
      <c r="L396" s="669" t="s">
        <v>13472</v>
      </c>
      <c r="M396" s="671">
        <v>42320</v>
      </c>
      <c r="N396" s="672">
        <v>10000000</v>
      </c>
      <c r="O396" s="672" t="s">
        <v>14053</v>
      </c>
      <c r="P396" s="674">
        <v>42564</v>
      </c>
      <c r="Q396" s="672">
        <v>6372852</v>
      </c>
      <c r="R396" s="673" t="s">
        <v>13495</v>
      </c>
      <c r="S396" s="674">
        <v>42765</v>
      </c>
      <c r="T396" s="675">
        <v>4238640</v>
      </c>
      <c r="U396" s="674" t="s">
        <v>6222</v>
      </c>
      <c r="V396" s="675">
        <v>4238640</v>
      </c>
      <c r="W396" s="675">
        <v>2755116</v>
      </c>
      <c r="X396" s="675">
        <v>1271592</v>
      </c>
      <c r="Y396" s="675">
        <v>211932</v>
      </c>
      <c r="Z396" s="652">
        <v>0</v>
      </c>
      <c r="AA396" s="652"/>
      <c r="AB396" s="664"/>
      <c r="AC396" s="663"/>
      <c r="AD396" s="650"/>
      <c r="AE396" s="650"/>
      <c r="AF396" s="650"/>
      <c r="AG396" s="650"/>
      <c r="AH396" s="650"/>
      <c r="AI396" s="650"/>
      <c r="AJ396" s="650"/>
      <c r="AK396" s="650"/>
      <c r="AL396" s="650"/>
      <c r="AM396" s="652">
        <f t="shared" si="28"/>
        <v>0</v>
      </c>
      <c r="AN396" s="513">
        <f t="shared" si="29"/>
        <v>4238640</v>
      </c>
    </row>
    <row r="397" spans="1:40" s="212" customFormat="1" ht="15" customHeight="1" x14ac:dyDescent="0.2">
      <c r="A397" s="679"/>
      <c r="B397" s="679"/>
      <c r="C397" s="679"/>
      <c r="D397" s="679"/>
      <c r="E397" s="679"/>
      <c r="F397" s="668" t="s">
        <v>8426</v>
      </c>
      <c r="G397" s="668" t="s">
        <v>6542</v>
      </c>
      <c r="H397" s="680">
        <v>702301004099101</v>
      </c>
      <c r="I397" s="653">
        <v>3</v>
      </c>
      <c r="J397" s="653" t="s">
        <v>13434</v>
      </c>
      <c r="K397" s="670" t="s">
        <v>6477</v>
      </c>
      <c r="L397" s="669" t="s">
        <v>13472</v>
      </c>
      <c r="M397" s="671">
        <v>42320</v>
      </c>
      <c r="N397" s="672">
        <v>5000000</v>
      </c>
      <c r="O397" s="672" t="s">
        <v>14053</v>
      </c>
      <c r="P397" s="674">
        <v>42564</v>
      </c>
      <c r="Q397" s="672">
        <v>1797825</v>
      </c>
      <c r="R397" s="673" t="s">
        <v>13495</v>
      </c>
      <c r="S397" s="674">
        <v>42765</v>
      </c>
      <c r="T397" s="675">
        <v>1258478</v>
      </c>
      <c r="U397" s="674" t="s">
        <v>6222</v>
      </c>
      <c r="V397" s="675">
        <v>1258478</v>
      </c>
      <c r="W397" s="675">
        <v>818010.7</v>
      </c>
      <c r="X397" s="675">
        <v>377543.39999999997</v>
      </c>
      <c r="Y397" s="675">
        <v>62923.9</v>
      </c>
      <c r="Z397" s="652">
        <v>0</v>
      </c>
      <c r="AA397" s="652"/>
      <c r="AB397" s="664"/>
      <c r="AC397" s="663"/>
      <c r="AD397" s="650"/>
      <c r="AE397" s="650"/>
      <c r="AF397" s="650"/>
      <c r="AG397" s="650"/>
      <c r="AH397" s="650"/>
      <c r="AI397" s="650"/>
      <c r="AJ397" s="650"/>
      <c r="AK397" s="650"/>
      <c r="AL397" s="650"/>
      <c r="AM397" s="652">
        <f t="shared" si="28"/>
        <v>0</v>
      </c>
      <c r="AN397" s="513">
        <f t="shared" si="29"/>
        <v>1258478</v>
      </c>
    </row>
    <row r="398" spans="1:40" s="212" customFormat="1" ht="15" customHeight="1" x14ac:dyDescent="0.2">
      <c r="A398" s="679"/>
      <c r="B398" s="679"/>
      <c r="C398" s="679"/>
      <c r="D398" s="679"/>
      <c r="E398" s="679"/>
      <c r="F398" s="668" t="s">
        <v>8426</v>
      </c>
      <c r="G398" s="668" t="s">
        <v>6536</v>
      </c>
      <c r="H398" s="680">
        <v>377401015098103</v>
      </c>
      <c r="I398" s="653">
        <v>1</v>
      </c>
      <c r="J398" s="653" t="s">
        <v>5276</v>
      </c>
      <c r="K398" s="670" t="s">
        <v>6477</v>
      </c>
      <c r="L398" s="669" t="s">
        <v>13473</v>
      </c>
      <c r="M398" s="671">
        <v>42320</v>
      </c>
      <c r="N398" s="672">
        <v>8000000</v>
      </c>
      <c r="O398" s="672" t="s">
        <v>14054</v>
      </c>
      <c r="P398" s="674">
        <v>42724</v>
      </c>
      <c r="Q398" s="672">
        <v>2721515</v>
      </c>
      <c r="R398" s="673" t="s">
        <v>13495</v>
      </c>
      <c r="S398" s="674">
        <v>42765</v>
      </c>
      <c r="T398" s="675">
        <v>1835960</v>
      </c>
      <c r="U398" s="674" t="s">
        <v>6222</v>
      </c>
      <c r="V398" s="675">
        <v>1835960</v>
      </c>
      <c r="W398" s="675">
        <v>1193374</v>
      </c>
      <c r="X398" s="675">
        <v>550788</v>
      </c>
      <c r="Y398" s="675">
        <v>91798</v>
      </c>
      <c r="Z398" s="652">
        <v>0</v>
      </c>
      <c r="AA398" s="652"/>
      <c r="AB398" s="664"/>
      <c r="AC398" s="663"/>
      <c r="AD398" s="650"/>
      <c r="AE398" s="650"/>
      <c r="AF398" s="650"/>
      <c r="AG398" s="650"/>
      <c r="AH398" s="650"/>
      <c r="AI398" s="650"/>
      <c r="AJ398" s="650"/>
      <c r="AK398" s="650"/>
      <c r="AL398" s="650"/>
      <c r="AM398" s="652">
        <f t="shared" si="28"/>
        <v>0</v>
      </c>
      <c r="AN398" s="513">
        <f t="shared" si="29"/>
        <v>1835960</v>
      </c>
    </row>
    <row r="399" spans="1:40" s="212" customFormat="1" ht="15" customHeight="1" x14ac:dyDescent="0.2">
      <c r="A399" s="679"/>
      <c r="B399" s="679"/>
      <c r="C399" s="679"/>
      <c r="D399" s="679"/>
      <c r="E399" s="679"/>
      <c r="F399" s="668" t="s">
        <v>8426</v>
      </c>
      <c r="G399" s="668" t="s">
        <v>6536</v>
      </c>
      <c r="H399" s="680">
        <v>377401014506103</v>
      </c>
      <c r="I399" s="653">
        <v>2</v>
      </c>
      <c r="J399" s="653" t="s">
        <v>4803</v>
      </c>
      <c r="K399" s="670" t="s">
        <v>6477</v>
      </c>
      <c r="L399" s="669" t="s">
        <v>13474</v>
      </c>
      <c r="M399" s="671">
        <v>42087</v>
      </c>
      <c r="N399" s="672">
        <v>12000000</v>
      </c>
      <c r="O399" s="672" t="s">
        <v>14055</v>
      </c>
      <c r="P399" s="674">
        <v>42724</v>
      </c>
      <c r="Q399" s="672">
        <v>544708</v>
      </c>
      <c r="R399" s="673" t="s">
        <v>13495</v>
      </c>
      <c r="S399" s="674">
        <v>42765</v>
      </c>
      <c r="T399" s="675">
        <v>381296</v>
      </c>
      <c r="U399" s="674" t="s">
        <v>6222</v>
      </c>
      <c r="V399" s="675">
        <v>381296</v>
      </c>
      <c r="W399" s="675">
        <v>247842.4</v>
      </c>
      <c r="X399" s="675">
        <v>114388.8</v>
      </c>
      <c r="Y399" s="675">
        <v>19064.8</v>
      </c>
      <c r="Z399" s="652">
        <v>0</v>
      </c>
      <c r="AA399" s="652"/>
      <c r="AB399" s="664"/>
      <c r="AC399" s="663"/>
      <c r="AD399" s="650"/>
      <c r="AE399" s="650"/>
      <c r="AF399" s="650"/>
      <c r="AG399" s="650"/>
      <c r="AH399" s="650"/>
      <c r="AI399" s="650"/>
      <c r="AJ399" s="650"/>
      <c r="AK399" s="650"/>
      <c r="AL399" s="650"/>
      <c r="AM399" s="652">
        <f t="shared" si="28"/>
        <v>0</v>
      </c>
      <c r="AN399" s="513">
        <f t="shared" si="29"/>
        <v>381296</v>
      </c>
    </row>
    <row r="400" spans="1:40" s="212" customFormat="1" ht="15" customHeight="1" x14ac:dyDescent="0.2">
      <c r="A400" s="679"/>
      <c r="B400" s="679"/>
      <c r="C400" s="679"/>
      <c r="D400" s="679"/>
      <c r="E400" s="679"/>
      <c r="F400" s="668" t="s">
        <v>8426</v>
      </c>
      <c r="G400" s="668" t="s">
        <v>3546</v>
      </c>
      <c r="H400" s="680" t="s">
        <v>13499</v>
      </c>
      <c r="I400" s="653">
        <v>1</v>
      </c>
      <c r="J400" s="653" t="s">
        <v>13435</v>
      </c>
      <c r="K400" s="670" t="s">
        <v>6477</v>
      </c>
      <c r="L400" s="669" t="s">
        <v>13475</v>
      </c>
      <c r="M400" s="671">
        <v>42087</v>
      </c>
      <c r="N400" s="672">
        <v>10000000</v>
      </c>
      <c r="O400" s="672" t="s">
        <v>14056</v>
      </c>
      <c r="P400" s="674">
        <v>42732</v>
      </c>
      <c r="Q400" s="672">
        <v>3097791</v>
      </c>
      <c r="R400" s="673" t="s">
        <v>13495</v>
      </c>
      <c r="S400" s="674">
        <v>42765</v>
      </c>
      <c r="T400" s="675">
        <v>2099580</v>
      </c>
      <c r="U400" s="674" t="s">
        <v>6222</v>
      </c>
      <c r="V400" s="675">
        <v>2099580</v>
      </c>
      <c r="W400" s="675">
        <v>1364727</v>
      </c>
      <c r="X400" s="675">
        <v>629874</v>
      </c>
      <c r="Y400" s="675">
        <v>104979</v>
      </c>
      <c r="Z400" s="652">
        <v>0</v>
      </c>
      <c r="AA400" s="652"/>
      <c r="AB400" s="664"/>
      <c r="AC400" s="663"/>
      <c r="AD400" s="650"/>
      <c r="AE400" s="650"/>
      <c r="AF400" s="650"/>
      <c r="AG400" s="650"/>
      <c r="AH400" s="650"/>
      <c r="AI400" s="650"/>
      <c r="AJ400" s="650"/>
      <c r="AK400" s="650"/>
      <c r="AL400" s="650"/>
      <c r="AM400" s="652">
        <f t="shared" si="28"/>
        <v>0</v>
      </c>
      <c r="AN400" s="513">
        <f t="shared" si="29"/>
        <v>2099580</v>
      </c>
    </row>
    <row r="401" spans="1:40" s="212" customFormat="1" ht="15" customHeight="1" x14ac:dyDescent="0.2">
      <c r="A401" s="679"/>
      <c r="B401" s="679"/>
      <c r="C401" s="679"/>
      <c r="D401" s="679"/>
      <c r="E401" s="679"/>
      <c r="F401" s="668" t="s">
        <v>8426</v>
      </c>
      <c r="G401" s="668" t="s">
        <v>12389</v>
      </c>
      <c r="H401" s="680">
        <v>443601006294101</v>
      </c>
      <c r="I401" s="653">
        <v>1</v>
      </c>
      <c r="J401" s="653" t="s">
        <v>13436</v>
      </c>
      <c r="K401" s="670" t="s">
        <v>6477</v>
      </c>
      <c r="L401" s="669" t="s">
        <v>12488</v>
      </c>
      <c r="M401" s="671">
        <v>42136</v>
      </c>
      <c r="N401" s="672">
        <v>9000000</v>
      </c>
      <c r="O401" s="672" t="s">
        <v>14057</v>
      </c>
      <c r="P401" s="674">
        <v>42592</v>
      </c>
      <c r="Q401" s="672">
        <v>7015887</v>
      </c>
      <c r="R401" s="673" t="s">
        <v>13495</v>
      </c>
      <c r="S401" s="674">
        <v>42765</v>
      </c>
      <c r="T401" s="675">
        <v>4824750</v>
      </c>
      <c r="U401" s="674" t="s">
        <v>6222</v>
      </c>
      <c r="V401" s="675">
        <v>4824750</v>
      </c>
      <c r="W401" s="675">
        <v>3136087.5</v>
      </c>
      <c r="X401" s="675">
        <v>1447425</v>
      </c>
      <c r="Y401" s="675">
        <v>241237.5</v>
      </c>
      <c r="Z401" s="652">
        <v>0</v>
      </c>
      <c r="AA401" s="652"/>
      <c r="AB401" s="664"/>
      <c r="AC401" s="663"/>
      <c r="AD401" s="650"/>
      <c r="AE401" s="650"/>
      <c r="AF401" s="650"/>
      <c r="AG401" s="650"/>
      <c r="AH401" s="650"/>
      <c r="AI401" s="650"/>
      <c r="AJ401" s="650"/>
      <c r="AK401" s="650"/>
      <c r="AL401" s="650"/>
      <c r="AM401" s="652">
        <f t="shared" si="28"/>
        <v>0</v>
      </c>
      <c r="AN401" s="513">
        <f t="shared" si="29"/>
        <v>4824750</v>
      </c>
    </row>
    <row r="402" spans="1:40" s="212" customFormat="1" ht="15" customHeight="1" x14ac:dyDescent="0.2">
      <c r="A402" s="679"/>
      <c r="B402" s="679"/>
      <c r="C402" s="679"/>
      <c r="D402" s="679"/>
      <c r="E402" s="679"/>
      <c r="F402" s="668" t="s">
        <v>8426</v>
      </c>
      <c r="G402" s="668" t="s">
        <v>12389</v>
      </c>
      <c r="H402" s="680">
        <v>443601006187100</v>
      </c>
      <c r="I402" s="653">
        <v>2</v>
      </c>
      <c r="J402" s="653" t="s">
        <v>13437</v>
      </c>
      <c r="K402" s="670" t="s">
        <v>6477</v>
      </c>
      <c r="L402" s="669" t="s">
        <v>12490</v>
      </c>
      <c r="M402" s="671">
        <v>42087</v>
      </c>
      <c r="N402" s="672">
        <v>14000000</v>
      </c>
      <c r="O402" s="672" t="s">
        <v>14057</v>
      </c>
      <c r="P402" s="674">
        <v>42592</v>
      </c>
      <c r="Q402" s="672">
        <v>10202717</v>
      </c>
      <c r="R402" s="673" t="s">
        <v>13495</v>
      </c>
      <c r="S402" s="674">
        <v>42765</v>
      </c>
      <c r="T402" s="675">
        <v>6875470</v>
      </c>
      <c r="U402" s="674" t="s">
        <v>6222</v>
      </c>
      <c r="V402" s="675">
        <v>6875470</v>
      </c>
      <c r="W402" s="675">
        <v>4469055.5</v>
      </c>
      <c r="X402" s="675">
        <v>2062641</v>
      </c>
      <c r="Y402" s="675">
        <v>343773.5</v>
      </c>
      <c r="Z402" s="652">
        <v>0</v>
      </c>
      <c r="AA402" s="652"/>
      <c r="AB402" s="664"/>
      <c r="AC402" s="663"/>
      <c r="AD402" s="650"/>
      <c r="AE402" s="650"/>
      <c r="AF402" s="650"/>
      <c r="AG402" s="650"/>
      <c r="AH402" s="650"/>
      <c r="AI402" s="650"/>
      <c r="AJ402" s="650"/>
      <c r="AK402" s="650"/>
      <c r="AL402" s="650"/>
      <c r="AM402" s="652">
        <f t="shared" si="28"/>
        <v>0</v>
      </c>
      <c r="AN402" s="513">
        <f t="shared" si="29"/>
        <v>6875470</v>
      </c>
    </row>
    <row r="403" spans="1:40" s="212" customFormat="1" ht="15" customHeight="1" x14ac:dyDescent="0.2">
      <c r="A403" s="679"/>
      <c r="B403" s="679"/>
      <c r="C403" s="679"/>
      <c r="D403" s="679"/>
      <c r="E403" s="679"/>
      <c r="F403" s="668" t="s">
        <v>8426</v>
      </c>
      <c r="G403" s="668" t="s">
        <v>12389</v>
      </c>
      <c r="H403" s="680">
        <v>443601006637105</v>
      </c>
      <c r="I403" s="653">
        <v>3</v>
      </c>
      <c r="J403" s="653" t="s">
        <v>13438</v>
      </c>
      <c r="K403" s="670" t="s">
        <v>6477</v>
      </c>
      <c r="L403" s="669" t="s">
        <v>13476</v>
      </c>
      <c r="M403" s="671">
        <v>42265</v>
      </c>
      <c r="N403" s="672">
        <v>7000000</v>
      </c>
      <c r="O403" s="672" t="s">
        <v>14058</v>
      </c>
      <c r="P403" s="674">
        <v>42628</v>
      </c>
      <c r="Q403" s="672">
        <v>4771672</v>
      </c>
      <c r="R403" s="673" t="s">
        <v>13495</v>
      </c>
      <c r="S403" s="674">
        <v>42765</v>
      </c>
      <c r="T403" s="675">
        <v>3239390</v>
      </c>
      <c r="U403" s="674" t="s">
        <v>6222</v>
      </c>
      <c r="V403" s="675">
        <v>3239390</v>
      </c>
      <c r="W403" s="675">
        <v>2105603.5</v>
      </c>
      <c r="X403" s="675">
        <v>971817</v>
      </c>
      <c r="Y403" s="675">
        <v>161969.5</v>
      </c>
      <c r="Z403" s="652">
        <v>0</v>
      </c>
      <c r="AA403" s="652"/>
      <c r="AB403" s="664"/>
      <c r="AC403" s="663"/>
      <c r="AD403" s="650"/>
      <c r="AE403" s="650"/>
      <c r="AF403" s="650"/>
      <c r="AG403" s="650"/>
      <c r="AH403" s="650"/>
      <c r="AI403" s="650"/>
      <c r="AJ403" s="650"/>
      <c r="AK403" s="650"/>
      <c r="AL403" s="650"/>
      <c r="AM403" s="652">
        <f t="shared" si="28"/>
        <v>0</v>
      </c>
      <c r="AN403" s="513">
        <f t="shared" si="29"/>
        <v>3239390</v>
      </c>
    </row>
    <row r="404" spans="1:40" s="212" customFormat="1" ht="15" customHeight="1" x14ac:dyDescent="0.2">
      <c r="A404" s="679"/>
      <c r="B404" s="679"/>
      <c r="C404" s="679"/>
      <c r="D404" s="679"/>
      <c r="E404" s="679"/>
      <c r="F404" s="668" t="s">
        <v>8426</v>
      </c>
      <c r="G404" s="668" t="s">
        <v>12389</v>
      </c>
      <c r="H404" s="680">
        <v>443601006328104</v>
      </c>
      <c r="I404" s="653">
        <v>4</v>
      </c>
      <c r="J404" s="653" t="s">
        <v>13439</v>
      </c>
      <c r="K404" s="670" t="s">
        <v>6477</v>
      </c>
      <c r="L404" s="669" t="s">
        <v>12488</v>
      </c>
      <c r="M404" s="671">
        <v>42136</v>
      </c>
      <c r="N404" s="672">
        <v>12000000</v>
      </c>
      <c r="O404" s="672" t="s">
        <v>14059</v>
      </c>
      <c r="P404" s="674">
        <v>42688</v>
      </c>
      <c r="Q404" s="672">
        <v>6041030</v>
      </c>
      <c r="R404" s="673" t="s">
        <v>13495</v>
      </c>
      <c r="S404" s="674">
        <v>42765</v>
      </c>
      <c r="T404" s="675">
        <v>4127108</v>
      </c>
      <c r="U404" s="674" t="s">
        <v>6222</v>
      </c>
      <c r="V404" s="675">
        <v>4127108</v>
      </c>
      <c r="W404" s="675">
        <v>2682620.2000000002</v>
      </c>
      <c r="X404" s="675">
        <v>1238132.3999999999</v>
      </c>
      <c r="Y404" s="675">
        <v>206355.40000000002</v>
      </c>
      <c r="Z404" s="652">
        <v>0</v>
      </c>
      <c r="AA404" s="652"/>
      <c r="AB404" s="664"/>
      <c r="AC404" s="663"/>
      <c r="AD404" s="650"/>
      <c r="AE404" s="650"/>
      <c r="AF404" s="650"/>
      <c r="AG404" s="650"/>
      <c r="AH404" s="650"/>
      <c r="AI404" s="650"/>
      <c r="AJ404" s="650"/>
      <c r="AK404" s="650"/>
      <c r="AL404" s="650"/>
      <c r="AM404" s="652">
        <f t="shared" si="28"/>
        <v>0</v>
      </c>
      <c r="AN404" s="513">
        <f t="shared" si="29"/>
        <v>4127108</v>
      </c>
    </row>
    <row r="405" spans="1:40" s="212" customFormat="1" ht="15" customHeight="1" x14ac:dyDescent="0.2">
      <c r="A405" s="679"/>
      <c r="B405" s="679"/>
      <c r="C405" s="679"/>
      <c r="D405" s="679"/>
      <c r="E405" s="679"/>
      <c r="F405" s="668" t="s">
        <v>8426</v>
      </c>
      <c r="G405" s="668" t="s">
        <v>10011</v>
      </c>
      <c r="H405" s="680">
        <v>346801007535102</v>
      </c>
      <c r="I405" s="653">
        <v>1</v>
      </c>
      <c r="J405" s="653" t="s">
        <v>3020</v>
      </c>
      <c r="K405" s="670" t="s">
        <v>6477</v>
      </c>
      <c r="L405" s="669" t="s">
        <v>13477</v>
      </c>
      <c r="M405" s="671">
        <v>42241</v>
      </c>
      <c r="N405" s="672">
        <v>5000000</v>
      </c>
      <c r="O405" s="672" t="s">
        <v>14060</v>
      </c>
      <c r="P405" s="674">
        <v>42690</v>
      </c>
      <c r="Q405" s="672">
        <v>3018949</v>
      </c>
      <c r="R405" s="673" t="s">
        <v>13495</v>
      </c>
      <c r="S405" s="674">
        <v>42765</v>
      </c>
      <c r="T405" s="675">
        <v>2071090</v>
      </c>
      <c r="U405" s="674" t="s">
        <v>6222</v>
      </c>
      <c r="V405" s="675">
        <v>2071090</v>
      </c>
      <c r="W405" s="675">
        <v>1346208.5</v>
      </c>
      <c r="X405" s="675">
        <v>621327</v>
      </c>
      <c r="Y405" s="675">
        <v>103554.5</v>
      </c>
      <c r="Z405" s="652">
        <v>0</v>
      </c>
      <c r="AA405" s="652"/>
      <c r="AB405" s="664"/>
      <c r="AC405" s="663"/>
      <c r="AD405" s="650"/>
      <c r="AE405" s="650"/>
      <c r="AF405" s="650"/>
      <c r="AG405" s="650"/>
      <c r="AH405" s="650"/>
      <c r="AI405" s="650"/>
      <c r="AJ405" s="650"/>
      <c r="AK405" s="650"/>
      <c r="AL405" s="650"/>
      <c r="AM405" s="652">
        <f t="shared" si="28"/>
        <v>0</v>
      </c>
      <c r="AN405" s="513">
        <f t="shared" si="29"/>
        <v>2071090</v>
      </c>
    </row>
    <row r="406" spans="1:40" s="212" customFormat="1" ht="15" customHeight="1" x14ac:dyDescent="0.2">
      <c r="A406" s="679"/>
      <c r="B406" s="679"/>
      <c r="C406" s="679"/>
      <c r="D406" s="679"/>
      <c r="E406" s="679"/>
      <c r="F406" s="668" t="s">
        <v>8426</v>
      </c>
      <c r="G406" s="668" t="s">
        <v>3546</v>
      </c>
      <c r="H406" s="680" t="s">
        <v>13500</v>
      </c>
      <c r="I406" s="653">
        <v>1</v>
      </c>
      <c r="J406" s="653" t="s">
        <v>13440</v>
      </c>
      <c r="K406" s="670" t="s">
        <v>6477</v>
      </c>
      <c r="L406" s="669" t="s">
        <v>13478</v>
      </c>
      <c r="M406" s="671">
        <v>42087</v>
      </c>
      <c r="N406" s="672">
        <v>17000000</v>
      </c>
      <c r="O406" s="672" t="s">
        <v>14061</v>
      </c>
      <c r="P406" s="674">
        <v>42404</v>
      </c>
      <c r="Q406" s="672">
        <v>13753305</v>
      </c>
      <c r="R406" s="673" t="s">
        <v>13496</v>
      </c>
      <c r="S406" s="674">
        <v>42765</v>
      </c>
      <c r="T406" s="675">
        <v>9520140</v>
      </c>
      <c r="U406" s="674">
        <v>42422</v>
      </c>
      <c r="V406" s="675">
        <v>9520140</v>
      </c>
      <c r="W406" s="675">
        <v>6188091</v>
      </c>
      <c r="X406" s="675">
        <v>2856042</v>
      </c>
      <c r="Y406" s="675">
        <v>476007</v>
      </c>
      <c r="Z406" s="652">
        <v>0</v>
      </c>
      <c r="AA406" s="652"/>
      <c r="AB406" s="664"/>
      <c r="AC406" s="663"/>
      <c r="AD406" s="650"/>
      <c r="AE406" s="650"/>
      <c r="AF406" s="650"/>
      <c r="AG406" s="650"/>
      <c r="AH406" s="650"/>
      <c r="AI406" s="650"/>
      <c r="AJ406" s="650"/>
      <c r="AK406" s="650"/>
      <c r="AL406" s="650"/>
      <c r="AM406" s="652">
        <f t="shared" si="28"/>
        <v>0</v>
      </c>
      <c r="AN406" s="513">
        <f t="shared" si="29"/>
        <v>9520140</v>
      </c>
    </row>
    <row r="407" spans="1:40" s="212" customFormat="1" ht="15" customHeight="1" x14ac:dyDescent="0.2">
      <c r="A407" s="679"/>
      <c r="B407" s="679"/>
      <c r="C407" s="679"/>
      <c r="D407" s="679"/>
      <c r="E407" s="679"/>
      <c r="F407" s="668" t="s">
        <v>8426</v>
      </c>
      <c r="G407" s="668" t="s">
        <v>3546</v>
      </c>
      <c r="H407" s="680" t="s">
        <v>13501</v>
      </c>
      <c r="I407" s="653">
        <v>2</v>
      </c>
      <c r="J407" s="653" t="s">
        <v>13441</v>
      </c>
      <c r="K407" s="670" t="s">
        <v>6477</v>
      </c>
      <c r="L407" s="669" t="s">
        <v>13475</v>
      </c>
      <c r="M407" s="671">
        <v>42087</v>
      </c>
      <c r="N407" s="672">
        <v>18000000</v>
      </c>
      <c r="O407" s="672" t="s">
        <v>14061</v>
      </c>
      <c r="P407" s="674">
        <v>42404</v>
      </c>
      <c r="Q407" s="672">
        <v>13852533</v>
      </c>
      <c r="R407" s="673" t="s">
        <v>13496</v>
      </c>
      <c r="S407" s="674">
        <v>42765</v>
      </c>
      <c r="T407" s="675">
        <v>9555000</v>
      </c>
      <c r="U407" s="674">
        <v>42422</v>
      </c>
      <c r="V407" s="675">
        <v>9555000</v>
      </c>
      <c r="W407" s="675">
        <v>6210750</v>
      </c>
      <c r="X407" s="675">
        <v>2866500</v>
      </c>
      <c r="Y407" s="675">
        <v>477750</v>
      </c>
      <c r="Z407" s="652">
        <v>0</v>
      </c>
      <c r="AA407" s="652"/>
      <c r="AB407" s="664"/>
      <c r="AC407" s="663"/>
      <c r="AD407" s="650"/>
      <c r="AE407" s="650"/>
      <c r="AF407" s="650"/>
      <c r="AG407" s="650"/>
      <c r="AH407" s="650"/>
      <c r="AI407" s="650"/>
      <c r="AJ407" s="650"/>
      <c r="AK407" s="650"/>
      <c r="AL407" s="650"/>
      <c r="AM407" s="652">
        <f t="shared" si="28"/>
        <v>0</v>
      </c>
      <c r="AN407" s="513">
        <f t="shared" si="29"/>
        <v>9555000</v>
      </c>
    </row>
    <row r="408" spans="1:40" s="212" customFormat="1" ht="15" customHeight="1" x14ac:dyDescent="0.2">
      <c r="A408" s="679"/>
      <c r="B408" s="679"/>
      <c r="C408" s="679"/>
      <c r="D408" s="679"/>
      <c r="E408" s="679"/>
      <c r="F408" s="668" t="s">
        <v>8426</v>
      </c>
      <c r="G408" s="668" t="s">
        <v>3546</v>
      </c>
      <c r="H408" s="680" t="s">
        <v>13502</v>
      </c>
      <c r="I408" s="653">
        <v>3</v>
      </c>
      <c r="J408" s="653" t="s">
        <v>13442</v>
      </c>
      <c r="K408" s="670" t="s">
        <v>6477</v>
      </c>
      <c r="L408" s="669" t="s">
        <v>13479</v>
      </c>
      <c r="M408" s="671">
        <v>42136</v>
      </c>
      <c r="N408" s="672">
        <v>12000000</v>
      </c>
      <c r="O408" s="672" t="s">
        <v>14062</v>
      </c>
      <c r="P408" s="674">
        <v>42493</v>
      </c>
      <c r="Q408" s="672">
        <v>4613757</v>
      </c>
      <c r="R408" s="673" t="s">
        <v>13496</v>
      </c>
      <c r="S408" s="674">
        <v>42765</v>
      </c>
      <c r="T408" s="675">
        <v>3229629.9</v>
      </c>
      <c r="U408" s="674">
        <v>42495</v>
      </c>
      <c r="V408" s="675">
        <v>3229629.9</v>
      </c>
      <c r="W408" s="675">
        <v>2099259.4350000001</v>
      </c>
      <c r="X408" s="675">
        <v>968888.97</v>
      </c>
      <c r="Y408" s="675">
        <v>161481.495</v>
      </c>
      <c r="Z408" s="652">
        <v>0</v>
      </c>
      <c r="AA408" s="652"/>
      <c r="AB408" s="664"/>
      <c r="AC408" s="663"/>
      <c r="AD408" s="650"/>
      <c r="AE408" s="650"/>
      <c r="AF408" s="650"/>
      <c r="AG408" s="650"/>
      <c r="AH408" s="650"/>
      <c r="AI408" s="650"/>
      <c r="AJ408" s="650"/>
      <c r="AK408" s="650"/>
      <c r="AL408" s="650"/>
      <c r="AM408" s="652">
        <f t="shared" si="28"/>
        <v>0</v>
      </c>
      <c r="AN408" s="513">
        <f t="shared" si="29"/>
        <v>3229629.9</v>
      </c>
    </row>
    <row r="409" spans="1:40" s="212" customFormat="1" ht="15" customHeight="1" x14ac:dyDescent="0.2">
      <c r="A409" s="679"/>
      <c r="B409" s="679"/>
      <c r="C409" s="679"/>
      <c r="D409" s="679"/>
      <c r="E409" s="679"/>
      <c r="F409" s="668" t="s">
        <v>8426</v>
      </c>
      <c r="G409" s="668" t="s">
        <v>3546</v>
      </c>
      <c r="H409" s="680" t="s">
        <v>13503</v>
      </c>
      <c r="I409" s="653">
        <v>4</v>
      </c>
      <c r="J409" s="653" t="s">
        <v>13443</v>
      </c>
      <c r="K409" s="670" t="s">
        <v>6477</v>
      </c>
      <c r="L409" s="669" t="s">
        <v>13478</v>
      </c>
      <c r="M409" s="671">
        <v>42087</v>
      </c>
      <c r="N409" s="672">
        <v>3000000</v>
      </c>
      <c r="O409" s="672" t="s">
        <v>14062</v>
      </c>
      <c r="P409" s="674">
        <v>42493</v>
      </c>
      <c r="Q409" s="672">
        <v>1645500</v>
      </c>
      <c r="R409" s="673" t="s">
        <v>13496</v>
      </c>
      <c r="S409" s="674">
        <v>42765</v>
      </c>
      <c r="T409" s="675">
        <v>1148350</v>
      </c>
      <c r="U409" s="674">
        <v>42495</v>
      </c>
      <c r="V409" s="675">
        <v>1148350</v>
      </c>
      <c r="W409" s="675">
        <v>746427.5</v>
      </c>
      <c r="X409" s="675">
        <v>344505</v>
      </c>
      <c r="Y409" s="675">
        <v>57417.5</v>
      </c>
      <c r="Z409" s="652">
        <v>0</v>
      </c>
      <c r="AA409" s="652"/>
      <c r="AB409" s="664"/>
      <c r="AC409" s="663"/>
      <c r="AD409" s="650"/>
      <c r="AE409" s="650"/>
      <c r="AF409" s="650"/>
      <c r="AG409" s="650"/>
      <c r="AH409" s="650"/>
      <c r="AI409" s="650"/>
      <c r="AJ409" s="650"/>
      <c r="AK409" s="650"/>
      <c r="AL409" s="650"/>
      <c r="AM409" s="652">
        <f t="shared" si="28"/>
        <v>0</v>
      </c>
      <c r="AN409" s="513">
        <f t="shared" si="29"/>
        <v>1148350</v>
      </c>
    </row>
    <row r="410" spans="1:40" s="212" customFormat="1" ht="15" customHeight="1" x14ac:dyDescent="0.2">
      <c r="A410" s="679"/>
      <c r="B410" s="679"/>
      <c r="C410" s="679"/>
      <c r="D410" s="679"/>
      <c r="E410" s="679"/>
      <c r="F410" s="668" t="s">
        <v>8426</v>
      </c>
      <c r="G410" s="668" t="s">
        <v>3546</v>
      </c>
      <c r="H410" s="680" t="s">
        <v>13504</v>
      </c>
      <c r="I410" s="653">
        <v>5</v>
      </c>
      <c r="J410" s="653" t="s">
        <v>13444</v>
      </c>
      <c r="K410" s="670" t="s">
        <v>6477</v>
      </c>
      <c r="L410" s="669" t="s">
        <v>13480</v>
      </c>
      <c r="M410" s="671">
        <v>42198</v>
      </c>
      <c r="N410" s="672">
        <v>3000000</v>
      </c>
      <c r="O410" s="672" t="s">
        <v>14062</v>
      </c>
      <c r="P410" s="674">
        <v>42493</v>
      </c>
      <c r="Q410" s="672">
        <v>1969500</v>
      </c>
      <c r="R410" s="673" t="s">
        <v>13496</v>
      </c>
      <c r="S410" s="674">
        <v>42765</v>
      </c>
      <c r="T410" s="675">
        <v>1330000</v>
      </c>
      <c r="U410" s="674">
        <v>42495</v>
      </c>
      <c r="V410" s="675">
        <v>1330000</v>
      </c>
      <c r="W410" s="675">
        <v>864500</v>
      </c>
      <c r="X410" s="675">
        <v>399000</v>
      </c>
      <c r="Y410" s="675">
        <v>66500</v>
      </c>
      <c r="Z410" s="652">
        <v>0</v>
      </c>
      <c r="AA410" s="652"/>
      <c r="AB410" s="664"/>
      <c r="AC410" s="663"/>
      <c r="AD410" s="650"/>
      <c r="AE410" s="650"/>
      <c r="AF410" s="650"/>
      <c r="AG410" s="650"/>
      <c r="AH410" s="650"/>
      <c r="AI410" s="650"/>
      <c r="AJ410" s="650"/>
      <c r="AK410" s="650"/>
      <c r="AL410" s="650"/>
      <c r="AM410" s="652">
        <f t="shared" si="28"/>
        <v>0</v>
      </c>
      <c r="AN410" s="513">
        <f t="shared" si="29"/>
        <v>1330000</v>
      </c>
    </row>
    <row r="411" spans="1:40" s="212" customFormat="1" ht="15" customHeight="1" x14ac:dyDescent="0.2">
      <c r="A411" s="679"/>
      <c r="B411" s="679"/>
      <c r="C411" s="679"/>
      <c r="D411" s="679"/>
      <c r="E411" s="679"/>
      <c r="F411" s="668" t="s">
        <v>8426</v>
      </c>
      <c r="G411" s="668" t="s">
        <v>3546</v>
      </c>
      <c r="H411" s="680" t="s">
        <v>13505</v>
      </c>
      <c r="I411" s="653">
        <v>6</v>
      </c>
      <c r="J411" s="653" t="s">
        <v>3290</v>
      </c>
      <c r="K411" s="670" t="s">
        <v>6477</v>
      </c>
      <c r="L411" s="669" t="s">
        <v>13481</v>
      </c>
      <c r="M411" s="671">
        <v>42320</v>
      </c>
      <c r="N411" s="672">
        <v>20000000</v>
      </c>
      <c r="O411" s="672" t="s">
        <v>14063</v>
      </c>
      <c r="P411" s="674">
        <v>42520</v>
      </c>
      <c r="Q411" s="672">
        <v>15482648</v>
      </c>
      <c r="R411" s="673" t="s">
        <v>13496</v>
      </c>
      <c r="S411" s="674">
        <v>42765</v>
      </c>
      <c r="T411" s="675">
        <v>10616830</v>
      </c>
      <c r="U411" s="674">
        <v>42523</v>
      </c>
      <c r="V411" s="675">
        <v>10616830</v>
      </c>
      <c r="W411" s="675">
        <v>6900939.5</v>
      </c>
      <c r="X411" s="675">
        <v>3185049</v>
      </c>
      <c r="Y411" s="675">
        <v>530841.5</v>
      </c>
      <c r="Z411" s="652">
        <v>0</v>
      </c>
      <c r="AA411" s="652"/>
      <c r="AB411" s="664"/>
      <c r="AC411" s="663"/>
      <c r="AD411" s="650"/>
      <c r="AE411" s="650"/>
      <c r="AF411" s="650"/>
      <c r="AG411" s="650"/>
      <c r="AH411" s="650"/>
      <c r="AI411" s="650"/>
      <c r="AJ411" s="650"/>
      <c r="AK411" s="650"/>
      <c r="AL411" s="650"/>
      <c r="AM411" s="652">
        <f t="shared" si="28"/>
        <v>0</v>
      </c>
      <c r="AN411" s="513">
        <f t="shared" si="29"/>
        <v>10616830</v>
      </c>
    </row>
    <row r="412" spans="1:40" s="212" customFormat="1" ht="15" customHeight="1" x14ac:dyDescent="0.2">
      <c r="A412" s="679"/>
      <c r="B412" s="679"/>
      <c r="C412" s="679"/>
      <c r="D412" s="679"/>
      <c r="E412" s="679"/>
      <c r="F412" s="668" t="s">
        <v>8426</v>
      </c>
      <c r="G412" s="668" t="s">
        <v>3546</v>
      </c>
      <c r="H412" s="680" t="s">
        <v>13506</v>
      </c>
      <c r="I412" s="653">
        <v>7</v>
      </c>
      <c r="J412" s="653" t="s">
        <v>13445</v>
      </c>
      <c r="K412" s="670" t="s">
        <v>6477</v>
      </c>
      <c r="L412" s="669" t="s">
        <v>13475</v>
      </c>
      <c r="M412" s="671">
        <v>42087</v>
      </c>
      <c r="N412" s="672">
        <v>14000000</v>
      </c>
      <c r="O412" s="672" t="s">
        <v>14063</v>
      </c>
      <c r="P412" s="674">
        <v>42520</v>
      </c>
      <c r="Q412" s="672">
        <v>7830468</v>
      </c>
      <c r="R412" s="673" t="s">
        <v>13496</v>
      </c>
      <c r="S412" s="674">
        <v>42765</v>
      </c>
      <c r="T412" s="675">
        <v>5449715</v>
      </c>
      <c r="U412" s="674">
        <v>42523</v>
      </c>
      <c r="V412" s="675">
        <v>5449715</v>
      </c>
      <c r="W412" s="675">
        <v>3542314.75</v>
      </c>
      <c r="X412" s="675">
        <v>1634914.5</v>
      </c>
      <c r="Y412" s="675">
        <v>272485.75</v>
      </c>
      <c r="Z412" s="652">
        <v>0</v>
      </c>
      <c r="AA412" s="652"/>
      <c r="AB412" s="664"/>
      <c r="AC412" s="663"/>
      <c r="AD412" s="650"/>
      <c r="AE412" s="650"/>
      <c r="AF412" s="650"/>
      <c r="AG412" s="650"/>
      <c r="AH412" s="650"/>
      <c r="AI412" s="650"/>
      <c r="AJ412" s="650"/>
      <c r="AK412" s="650"/>
      <c r="AL412" s="650"/>
      <c r="AM412" s="652">
        <f t="shared" si="28"/>
        <v>0</v>
      </c>
      <c r="AN412" s="513">
        <f t="shared" si="29"/>
        <v>5449715</v>
      </c>
    </row>
    <row r="413" spans="1:40" s="212" customFormat="1" ht="15" customHeight="1" x14ac:dyDescent="0.2">
      <c r="A413" s="679"/>
      <c r="B413" s="679"/>
      <c r="C413" s="679"/>
      <c r="D413" s="679"/>
      <c r="E413" s="679"/>
      <c r="F413" s="668" t="s">
        <v>8426</v>
      </c>
      <c r="G413" s="668" t="s">
        <v>3546</v>
      </c>
      <c r="H413" s="680" t="s">
        <v>13507</v>
      </c>
      <c r="I413" s="653">
        <v>8</v>
      </c>
      <c r="J413" s="653" t="s">
        <v>13446</v>
      </c>
      <c r="K413" s="670" t="s">
        <v>6477</v>
      </c>
      <c r="L413" s="669" t="s">
        <v>13481</v>
      </c>
      <c r="M413" s="671">
        <v>42320</v>
      </c>
      <c r="N413" s="672">
        <v>10000000</v>
      </c>
      <c r="O413" s="672" t="s">
        <v>14064</v>
      </c>
      <c r="P413" s="674">
        <v>42550</v>
      </c>
      <c r="Q413" s="672">
        <v>6198106</v>
      </c>
      <c r="R413" s="673" t="s">
        <v>13496</v>
      </c>
      <c r="S413" s="674">
        <v>42765</v>
      </c>
      <c r="T413" s="675">
        <v>4238640</v>
      </c>
      <c r="U413" s="674">
        <v>42552</v>
      </c>
      <c r="V413" s="675">
        <v>4238640</v>
      </c>
      <c r="W413" s="675">
        <v>2755116</v>
      </c>
      <c r="X413" s="675">
        <v>1271592</v>
      </c>
      <c r="Y413" s="675">
        <v>211932</v>
      </c>
      <c r="Z413" s="652">
        <v>0</v>
      </c>
      <c r="AA413" s="652"/>
      <c r="AB413" s="664"/>
      <c r="AC413" s="663"/>
      <c r="AD413" s="650"/>
      <c r="AE413" s="650"/>
      <c r="AF413" s="650"/>
      <c r="AG413" s="650"/>
      <c r="AH413" s="650"/>
      <c r="AI413" s="650"/>
      <c r="AJ413" s="650"/>
      <c r="AK413" s="650"/>
      <c r="AL413" s="650"/>
      <c r="AM413" s="652">
        <f t="shared" si="28"/>
        <v>0</v>
      </c>
      <c r="AN413" s="513">
        <f t="shared" si="29"/>
        <v>4238640</v>
      </c>
    </row>
    <row r="414" spans="1:40" s="212" customFormat="1" ht="15" customHeight="1" x14ac:dyDescent="0.2">
      <c r="A414" s="679"/>
      <c r="B414" s="679"/>
      <c r="C414" s="679"/>
      <c r="D414" s="679"/>
      <c r="E414" s="679"/>
      <c r="F414" s="668" t="s">
        <v>8426</v>
      </c>
      <c r="G414" s="668" t="s">
        <v>4857</v>
      </c>
      <c r="H414" s="680">
        <v>377301011962102</v>
      </c>
      <c r="I414" s="653">
        <v>1</v>
      </c>
      <c r="J414" s="653" t="s">
        <v>13447</v>
      </c>
      <c r="K414" s="670" t="s">
        <v>6477</v>
      </c>
      <c r="L414" s="669" t="s">
        <v>13482</v>
      </c>
      <c r="M414" s="671">
        <v>42111</v>
      </c>
      <c r="N414" s="672">
        <v>15000000</v>
      </c>
      <c r="O414" s="672" t="s">
        <v>14065</v>
      </c>
      <c r="P414" s="674">
        <v>42677</v>
      </c>
      <c r="Q414" s="672">
        <v>3555120</v>
      </c>
      <c r="R414" s="673" t="s">
        <v>13497</v>
      </c>
      <c r="S414" s="674">
        <v>42765</v>
      </c>
      <c r="T414" s="675">
        <v>2488584</v>
      </c>
      <c r="U414" s="674" t="s">
        <v>6222</v>
      </c>
      <c r="V414" s="675">
        <v>2488584</v>
      </c>
      <c r="W414" s="675">
        <v>1617579.6</v>
      </c>
      <c r="X414" s="675">
        <v>746575.2</v>
      </c>
      <c r="Y414" s="675">
        <v>124429.20000000001</v>
      </c>
      <c r="Z414" s="652">
        <v>0</v>
      </c>
      <c r="AA414" s="652"/>
      <c r="AB414" s="664"/>
      <c r="AC414" s="663"/>
      <c r="AD414" s="650"/>
      <c r="AE414" s="650"/>
      <c r="AF414" s="650"/>
      <c r="AG414" s="650"/>
      <c r="AH414" s="650"/>
      <c r="AI414" s="650"/>
      <c r="AJ414" s="650"/>
      <c r="AK414" s="650"/>
      <c r="AL414" s="650"/>
      <c r="AM414" s="652">
        <f t="shared" si="28"/>
        <v>0</v>
      </c>
      <c r="AN414" s="513">
        <f t="shared" si="29"/>
        <v>2488584</v>
      </c>
    </row>
    <row r="415" spans="1:40" s="212" customFormat="1" ht="15" customHeight="1" x14ac:dyDescent="0.2">
      <c r="A415" s="679"/>
      <c r="B415" s="679"/>
      <c r="C415" s="679"/>
      <c r="D415" s="679"/>
      <c r="E415" s="679"/>
      <c r="F415" s="668" t="s">
        <v>8426</v>
      </c>
      <c r="G415" s="668" t="s">
        <v>4857</v>
      </c>
      <c r="H415" s="680">
        <v>377301012041103</v>
      </c>
      <c r="I415" s="653">
        <v>2</v>
      </c>
      <c r="J415" s="653" t="s">
        <v>13448</v>
      </c>
      <c r="K415" s="670" t="s">
        <v>6477</v>
      </c>
      <c r="L415" s="669" t="s">
        <v>13483</v>
      </c>
      <c r="M415" s="671">
        <v>42136</v>
      </c>
      <c r="N415" s="672">
        <v>16000000</v>
      </c>
      <c r="O415" s="672" t="s">
        <v>14066</v>
      </c>
      <c r="P415" s="674">
        <v>42677</v>
      </c>
      <c r="Q415" s="672">
        <v>9279738</v>
      </c>
      <c r="R415" s="673" t="s">
        <v>13497</v>
      </c>
      <c r="S415" s="674">
        <v>42765</v>
      </c>
      <c r="T415" s="675">
        <v>6159720</v>
      </c>
      <c r="U415" s="674" t="s">
        <v>6222</v>
      </c>
      <c r="V415" s="675">
        <v>6159720</v>
      </c>
      <c r="W415" s="675">
        <v>4003818</v>
      </c>
      <c r="X415" s="675">
        <v>1847916</v>
      </c>
      <c r="Y415" s="675">
        <v>307986</v>
      </c>
      <c r="Z415" s="652">
        <v>0</v>
      </c>
      <c r="AA415" s="652"/>
      <c r="AB415" s="664"/>
      <c r="AC415" s="663"/>
      <c r="AD415" s="650"/>
      <c r="AE415" s="650"/>
      <c r="AF415" s="650"/>
      <c r="AG415" s="650"/>
      <c r="AH415" s="650"/>
      <c r="AI415" s="650"/>
      <c r="AJ415" s="650"/>
      <c r="AK415" s="650"/>
      <c r="AL415" s="650"/>
      <c r="AM415" s="652">
        <f t="shared" si="28"/>
        <v>0</v>
      </c>
      <c r="AN415" s="513">
        <f t="shared" si="29"/>
        <v>6159720</v>
      </c>
    </row>
    <row r="416" spans="1:40" s="212" customFormat="1" ht="15" customHeight="1" x14ac:dyDescent="0.2">
      <c r="A416" s="679"/>
      <c r="B416" s="679"/>
      <c r="C416" s="679"/>
      <c r="D416" s="679"/>
      <c r="E416" s="679"/>
      <c r="F416" s="668" t="s">
        <v>8426</v>
      </c>
      <c r="G416" s="668" t="s">
        <v>3546</v>
      </c>
      <c r="H416" s="680" t="s">
        <v>13508</v>
      </c>
      <c r="I416" s="653">
        <v>1</v>
      </c>
      <c r="J416" s="653" t="s">
        <v>13449</v>
      </c>
      <c r="K416" s="670" t="s">
        <v>6477</v>
      </c>
      <c r="L416" s="669" t="s">
        <v>13479</v>
      </c>
      <c r="M416" s="671">
        <v>42136</v>
      </c>
      <c r="N416" s="672">
        <v>3000000</v>
      </c>
      <c r="O416" s="672" t="s">
        <v>14067</v>
      </c>
      <c r="P416" s="674">
        <v>42580</v>
      </c>
      <c r="Q416" s="672">
        <v>324363</v>
      </c>
      <c r="R416" s="673" t="s">
        <v>13497</v>
      </c>
      <c r="S416" s="674">
        <v>42765</v>
      </c>
      <c r="T416" s="675">
        <v>227054</v>
      </c>
      <c r="U416" s="674" t="s">
        <v>6222</v>
      </c>
      <c r="V416" s="675">
        <v>227054</v>
      </c>
      <c r="W416" s="675">
        <v>147585.1</v>
      </c>
      <c r="X416" s="675">
        <v>68116.2</v>
      </c>
      <c r="Y416" s="675">
        <v>11352.7</v>
      </c>
      <c r="Z416" s="652">
        <v>0</v>
      </c>
      <c r="AA416" s="652"/>
      <c r="AB416" s="664"/>
      <c r="AC416" s="663"/>
      <c r="AD416" s="650"/>
      <c r="AE416" s="650"/>
      <c r="AF416" s="650"/>
      <c r="AG416" s="650"/>
      <c r="AH416" s="650"/>
      <c r="AI416" s="650"/>
      <c r="AJ416" s="650"/>
      <c r="AK416" s="650"/>
      <c r="AL416" s="650"/>
      <c r="AM416" s="652">
        <f t="shared" si="28"/>
        <v>0</v>
      </c>
      <c r="AN416" s="513">
        <f t="shared" si="29"/>
        <v>227054</v>
      </c>
    </row>
    <row r="417" spans="1:40" s="212" customFormat="1" ht="15" customHeight="1" x14ac:dyDescent="0.2">
      <c r="A417" s="679"/>
      <c r="B417" s="679"/>
      <c r="C417" s="679"/>
      <c r="D417" s="679"/>
      <c r="E417" s="679"/>
      <c r="F417" s="668" t="s">
        <v>8426</v>
      </c>
      <c r="G417" s="668" t="s">
        <v>3546</v>
      </c>
      <c r="H417" s="680" t="s">
        <v>13509</v>
      </c>
      <c r="I417" s="653">
        <v>2</v>
      </c>
      <c r="J417" s="653" t="s">
        <v>876</v>
      </c>
      <c r="K417" s="670" t="s">
        <v>6477</v>
      </c>
      <c r="L417" s="669" t="s">
        <v>13475</v>
      </c>
      <c r="M417" s="671">
        <v>42087</v>
      </c>
      <c r="N417" s="672">
        <v>10000000</v>
      </c>
      <c r="O417" s="672" t="s">
        <v>14067</v>
      </c>
      <c r="P417" s="674">
        <v>42580</v>
      </c>
      <c r="Q417" s="672">
        <v>5201399</v>
      </c>
      <c r="R417" s="673" t="s">
        <v>13497</v>
      </c>
      <c r="S417" s="674">
        <v>42765</v>
      </c>
      <c r="T417" s="675">
        <v>3558030</v>
      </c>
      <c r="U417" s="674" t="s">
        <v>6222</v>
      </c>
      <c r="V417" s="675">
        <v>3558030</v>
      </c>
      <c r="W417" s="675">
        <v>2312719.5</v>
      </c>
      <c r="X417" s="675">
        <v>1067409</v>
      </c>
      <c r="Y417" s="675">
        <v>177901.5</v>
      </c>
      <c r="Z417" s="652">
        <v>0</v>
      </c>
      <c r="AA417" s="652"/>
      <c r="AB417" s="664"/>
      <c r="AC417" s="663"/>
      <c r="AD417" s="650"/>
      <c r="AE417" s="650"/>
      <c r="AF417" s="650"/>
      <c r="AG417" s="650"/>
      <c r="AH417" s="650"/>
      <c r="AI417" s="650"/>
      <c r="AJ417" s="650"/>
      <c r="AK417" s="650"/>
      <c r="AL417" s="650"/>
      <c r="AM417" s="652">
        <f t="shared" si="28"/>
        <v>0</v>
      </c>
      <c r="AN417" s="513">
        <f t="shared" si="29"/>
        <v>3558030</v>
      </c>
    </row>
    <row r="418" spans="1:40" s="212" customFormat="1" ht="15" customHeight="1" x14ac:dyDescent="0.2">
      <c r="A418" s="679"/>
      <c r="B418" s="679"/>
      <c r="C418" s="679"/>
      <c r="D418" s="679"/>
      <c r="E418" s="679"/>
      <c r="F418" s="668" t="s">
        <v>8426</v>
      </c>
      <c r="G418" s="668" t="s">
        <v>3546</v>
      </c>
      <c r="H418" s="680" t="s">
        <v>13510</v>
      </c>
      <c r="I418" s="653">
        <v>3</v>
      </c>
      <c r="J418" s="653" t="s">
        <v>13450</v>
      </c>
      <c r="K418" s="670" t="s">
        <v>6477</v>
      </c>
      <c r="L418" s="669" t="s">
        <v>13480</v>
      </c>
      <c r="M418" s="671">
        <v>42198</v>
      </c>
      <c r="N418" s="672">
        <v>6000000</v>
      </c>
      <c r="O418" s="672" t="s">
        <v>14068</v>
      </c>
      <c r="P418" s="674">
        <v>42613</v>
      </c>
      <c r="Q418" s="672">
        <v>3203812</v>
      </c>
      <c r="R418" s="673" t="s">
        <v>13497</v>
      </c>
      <c r="S418" s="674">
        <v>42765</v>
      </c>
      <c r="T418" s="675">
        <v>2117346</v>
      </c>
      <c r="U418" s="674" t="s">
        <v>6222</v>
      </c>
      <c r="V418" s="675">
        <v>2117346</v>
      </c>
      <c r="W418" s="675">
        <v>1376274.9</v>
      </c>
      <c r="X418" s="675">
        <v>635203.79999999993</v>
      </c>
      <c r="Y418" s="675">
        <v>105867.3</v>
      </c>
      <c r="Z418" s="652">
        <v>0</v>
      </c>
      <c r="AA418" s="652"/>
      <c r="AB418" s="664"/>
      <c r="AC418" s="663"/>
      <c r="AD418" s="650"/>
      <c r="AE418" s="650"/>
      <c r="AF418" s="650"/>
      <c r="AG418" s="650"/>
      <c r="AH418" s="650"/>
      <c r="AI418" s="650"/>
      <c r="AJ418" s="650"/>
      <c r="AK418" s="650"/>
      <c r="AL418" s="650"/>
      <c r="AM418" s="652">
        <f t="shared" si="28"/>
        <v>0</v>
      </c>
      <c r="AN418" s="513">
        <f t="shared" si="29"/>
        <v>2117346</v>
      </c>
    </row>
    <row r="419" spans="1:40" s="212" customFormat="1" ht="15" customHeight="1" x14ac:dyDescent="0.2">
      <c r="A419" s="679"/>
      <c r="B419" s="679"/>
      <c r="C419" s="679"/>
      <c r="D419" s="679"/>
      <c r="E419" s="679"/>
      <c r="F419" s="668" t="s">
        <v>8426</v>
      </c>
      <c r="G419" s="668" t="s">
        <v>3546</v>
      </c>
      <c r="H419" s="680" t="s">
        <v>13511</v>
      </c>
      <c r="I419" s="653">
        <v>4</v>
      </c>
      <c r="J419" s="653" t="s">
        <v>13451</v>
      </c>
      <c r="K419" s="670" t="s">
        <v>6477</v>
      </c>
      <c r="L419" s="669" t="s">
        <v>13478</v>
      </c>
      <c r="M419" s="671">
        <v>42087</v>
      </c>
      <c r="N419" s="672">
        <v>25000000</v>
      </c>
      <c r="O419" s="672" t="s">
        <v>14069</v>
      </c>
      <c r="P419" s="674">
        <v>42674</v>
      </c>
      <c r="Q419" s="672">
        <v>10963926</v>
      </c>
      <c r="R419" s="673" t="s">
        <v>13497</v>
      </c>
      <c r="S419" s="674">
        <v>42765</v>
      </c>
      <c r="T419" s="675">
        <v>7437150</v>
      </c>
      <c r="U419" s="674" t="s">
        <v>6222</v>
      </c>
      <c r="V419" s="675">
        <v>7437150</v>
      </c>
      <c r="W419" s="675">
        <v>4834147.5</v>
      </c>
      <c r="X419" s="675">
        <v>2231145</v>
      </c>
      <c r="Y419" s="675">
        <v>371857.5</v>
      </c>
      <c r="Z419" s="652">
        <v>0</v>
      </c>
      <c r="AA419" s="652"/>
      <c r="AB419" s="664"/>
      <c r="AC419" s="663"/>
      <c r="AD419" s="650"/>
      <c r="AE419" s="650"/>
      <c r="AF419" s="650"/>
      <c r="AG419" s="650"/>
      <c r="AH419" s="650"/>
      <c r="AI419" s="650"/>
      <c r="AJ419" s="650"/>
      <c r="AK419" s="650"/>
      <c r="AL419" s="650"/>
      <c r="AM419" s="652">
        <f t="shared" si="28"/>
        <v>0</v>
      </c>
      <c r="AN419" s="513">
        <f t="shared" si="29"/>
        <v>7437150</v>
      </c>
    </row>
    <row r="420" spans="1:40" s="212" customFormat="1" ht="15" customHeight="1" x14ac:dyDescent="0.2">
      <c r="A420" s="679"/>
      <c r="B420" s="679"/>
      <c r="C420" s="679"/>
      <c r="D420" s="679"/>
      <c r="E420" s="679"/>
      <c r="F420" s="668" t="s">
        <v>8426</v>
      </c>
      <c r="G420" s="668" t="s">
        <v>3546</v>
      </c>
      <c r="H420" s="680" t="s">
        <v>13512</v>
      </c>
      <c r="I420" s="653">
        <v>5</v>
      </c>
      <c r="J420" s="653" t="s">
        <v>13452</v>
      </c>
      <c r="K420" s="670" t="s">
        <v>6477</v>
      </c>
      <c r="L420" s="669" t="s">
        <v>13481</v>
      </c>
      <c r="M420" s="671">
        <v>42320</v>
      </c>
      <c r="N420" s="672">
        <v>3000000</v>
      </c>
      <c r="O420" s="672" t="s">
        <v>14070</v>
      </c>
      <c r="P420" s="674">
        <v>42674</v>
      </c>
      <c r="Q420" s="672">
        <v>1049571</v>
      </c>
      <c r="R420" s="673" t="s">
        <v>13497</v>
      </c>
      <c r="S420" s="674">
        <v>42765</v>
      </c>
      <c r="T420" s="675">
        <v>726232</v>
      </c>
      <c r="U420" s="674" t="s">
        <v>6222</v>
      </c>
      <c r="V420" s="675">
        <v>726232</v>
      </c>
      <c r="W420" s="675">
        <v>472050.8</v>
      </c>
      <c r="X420" s="675">
        <v>217869.6</v>
      </c>
      <c r="Y420" s="675">
        <v>36311.599999999999</v>
      </c>
      <c r="Z420" s="652">
        <v>0</v>
      </c>
      <c r="AA420" s="652"/>
      <c r="AB420" s="664"/>
      <c r="AC420" s="663"/>
      <c r="AD420" s="650"/>
      <c r="AE420" s="650"/>
      <c r="AF420" s="650"/>
      <c r="AG420" s="650"/>
      <c r="AH420" s="650"/>
      <c r="AI420" s="650"/>
      <c r="AJ420" s="650"/>
      <c r="AK420" s="650"/>
      <c r="AL420" s="650"/>
      <c r="AM420" s="652">
        <f t="shared" si="28"/>
        <v>0</v>
      </c>
      <c r="AN420" s="513">
        <f t="shared" si="29"/>
        <v>726232</v>
      </c>
    </row>
    <row r="421" spans="1:40" s="212" customFormat="1" ht="15" customHeight="1" x14ac:dyDescent="0.2">
      <c r="A421" s="679"/>
      <c r="B421" s="679"/>
      <c r="C421" s="679"/>
      <c r="D421" s="679"/>
      <c r="E421" s="679"/>
      <c r="F421" s="668" t="s">
        <v>13493</v>
      </c>
      <c r="G421" s="668" t="s">
        <v>9780</v>
      </c>
      <c r="H421" s="680" t="s">
        <v>13513</v>
      </c>
      <c r="I421" s="653">
        <v>1</v>
      </c>
      <c r="J421" s="653" t="s">
        <v>13453</v>
      </c>
      <c r="K421" s="670" t="s">
        <v>6477</v>
      </c>
      <c r="L421" s="669" t="s">
        <v>13484</v>
      </c>
      <c r="M421" s="671" t="s">
        <v>13485</v>
      </c>
      <c r="N421" s="672">
        <v>10000000</v>
      </c>
      <c r="O421" s="672" t="s">
        <v>14071</v>
      </c>
      <c r="P421" s="674">
        <v>42705</v>
      </c>
      <c r="Q421" s="672">
        <v>3825775</v>
      </c>
      <c r="R421" s="673" t="s">
        <v>13498</v>
      </c>
      <c r="S421" s="674">
        <v>42760</v>
      </c>
      <c r="T421" s="675">
        <v>2678043</v>
      </c>
      <c r="U421" s="674" t="s">
        <v>6222</v>
      </c>
      <c r="V421" s="675">
        <v>2678043</v>
      </c>
      <c r="W421" s="675">
        <v>1740727.95</v>
      </c>
      <c r="X421" s="675">
        <v>803412.9</v>
      </c>
      <c r="Y421" s="675">
        <v>133902.15</v>
      </c>
      <c r="Z421" s="652">
        <v>0</v>
      </c>
      <c r="AA421" s="652"/>
      <c r="AB421" s="664"/>
      <c r="AC421" s="663"/>
      <c r="AD421" s="650"/>
      <c r="AE421" s="650"/>
      <c r="AF421" s="650"/>
      <c r="AG421" s="650"/>
      <c r="AH421" s="650"/>
      <c r="AI421" s="650"/>
      <c r="AJ421" s="650"/>
      <c r="AK421" s="650"/>
      <c r="AL421" s="650"/>
      <c r="AM421" s="652">
        <f t="shared" si="28"/>
        <v>0</v>
      </c>
      <c r="AN421" s="513">
        <f t="shared" si="29"/>
        <v>2678043</v>
      </c>
    </row>
    <row r="422" spans="1:40" s="212" customFormat="1" ht="15" customHeight="1" x14ac:dyDescent="0.2">
      <c r="A422" s="679"/>
      <c r="B422" s="679"/>
      <c r="C422" s="679"/>
      <c r="D422" s="679"/>
      <c r="E422" s="679"/>
      <c r="F422" s="668" t="s">
        <v>13493</v>
      </c>
      <c r="G422" s="668" t="s">
        <v>9780</v>
      </c>
      <c r="H422" s="680" t="s">
        <v>13514</v>
      </c>
      <c r="I422" s="653">
        <v>2</v>
      </c>
      <c r="J422" s="653" t="s">
        <v>13454</v>
      </c>
      <c r="K422" s="670" t="s">
        <v>6477</v>
      </c>
      <c r="L422" s="669" t="s">
        <v>13484</v>
      </c>
      <c r="M422" s="671" t="s">
        <v>13485</v>
      </c>
      <c r="N422" s="672">
        <v>5000000</v>
      </c>
      <c r="O422" s="672" t="s">
        <v>14072</v>
      </c>
      <c r="P422" s="674">
        <v>42705</v>
      </c>
      <c r="Q422" s="672">
        <v>2812900</v>
      </c>
      <c r="R422" s="673" t="s">
        <v>13498</v>
      </c>
      <c r="S422" s="674">
        <v>42760</v>
      </c>
      <c r="T422" s="675">
        <v>1073730</v>
      </c>
      <c r="U422" s="674" t="s">
        <v>6222</v>
      </c>
      <c r="V422" s="675">
        <v>1073730</v>
      </c>
      <c r="W422" s="675">
        <v>697924.5</v>
      </c>
      <c r="X422" s="675">
        <v>322119</v>
      </c>
      <c r="Y422" s="675">
        <v>53686.5</v>
      </c>
      <c r="Z422" s="652">
        <v>0</v>
      </c>
      <c r="AA422" s="652"/>
      <c r="AB422" s="664"/>
      <c r="AC422" s="663"/>
      <c r="AD422" s="650"/>
      <c r="AE422" s="650"/>
      <c r="AF422" s="650"/>
      <c r="AG422" s="650"/>
      <c r="AH422" s="650"/>
      <c r="AI422" s="650"/>
      <c r="AJ422" s="650"/>
      <c r="AK422" s="650"/>
      <c r="AL422" s="650"/>
      <c r="AM422" s="652">
        <f t="shared" si="28"/>
        <v>0</v>
      </c>
      <c r="AN422" s="513">
        <f t="shared" si="29"/>
        <v>1073730</v>
      </c>
    </row>
    <row r="423" spans="1:40" s="212" customFormat="1" ht="15" customHeight="1" x14ac:dyDescent="0.2">
      <c r="A423" s="679"/>
      <c r="B423" s="679"/>
      <c r="C423" s="679"/>
      <c r="D423" s="679"/>
      <c r="E423" s="679"/>
      <c r="F423" s="668" t="s">
        <v>13493</v>
      </c>
      <c r="G423" s="668" t="s">
        <v>9780</v>
      </c>
      <c r="H423" s="680" t="s">
        <v>13515</v>
      </c>
      <c r="I423" s="653">
        <v>3</v>
      </c>
      <c r="J423" s="653" t="s">
        <v>13455</v>
      </c>
      <c r="K423" s="670" t="s">
        <v>6477</v>
      </c>
      <c r="L423" s="669" t="s">
        <v>13486</v>
      </c>
      <c r="M423" s="671" t="s">
        <v>13487</v>
      </c>
      <c r="N423" s="672">
        <v>10000000</v>
      </c>
      <c r="O423" s="672" t="s">
        <v>14073</v>
      </c>
      <c r="P423" s="674">
        <v>42705</v>
      </c>
      <c r="Q423" s="672">
        <v>5193395</v>
      </c>
      <c r="R423" s="673" t="s">
        <v>13498</v>
      </c>
      <c r="S423" s="674">
        <v>42760</v>
      </c>
      <c r="T423" s="675">
        <v>3558030</v>
      </c>
      <c r="U423" s="674" t="s">
        <v>6222</v>
      </c>
      <c r="V423" s="675">
        <v>3558030</v>
      </c>
      <c r="W423" s="675">
        <v>2312719.5</v>
      </c>
      <c r="X423" s="675">
        <v>1067409</v>
      </c>
      <c r="Y423" s="675">
        <v>177901.5</v>
      </c>
      <c r="Z423" s="652">
        <v>0</v>
      </c>
      <c r="AA423" s="652"/>
      <c r="AB423" s="664"/>
      <c r="AC423" s="663"/>
      <c r="AD423" s="650"/>
      <c r="AE423" s="650"/>
      <c r="AF423" s="650"/>
      <c r="AG423" s="650"/>
      <c r="AH423" s="650"/>
      <c r="AI423" s="650"/>
      <c r="AJ423" s="650"/>
      <c r="AK423" s="650"/>
      <c r="AL423" s="650"/>
      <c r="AM423" s="652">
        <f t="shared" si="28"/>
        <v>0</v>
      </c>
      <c r="AN423" s="513">
        <f t="shared" si="29"/>
        <v>3558030</v>
      </c>
    </row>
    <row r="424" spans="1:40" s="212" customFormat="1" ht="15" customHeight="1" x14ac:dyDescent="0.2">
      <c r="A424" s="679"/>
      <c r="B424" s="679"/>
      <c r="C424" s="679"/>
      <c r="D424" s="679"/>
      <c r="E424" s="679"/>
      <c r="F424" s="668" t="s">
        <v>13493</v>
      </c>
      <c r="G424" s="668" t="s">
        <v>9780</v>
      </c>
      <c r="H424" s="680" t="s">
        <v>13516</v>
      </c>
      <c r="I424" s="653">
        <v>4</v>
      </c>
      <c r="J424" s="653" t="s">
        <v>13456</v>
      </c>
      <c r="K424" s="670" t="s">
        <v>6477</v>
      </c>
      <c r="L424" s="669" t="s">
        <v>13488</v>
      </c>
      <c r="M424" s="671" t="s">
        <v>13489</v>
      </c>
      <c r="N424" s="672">
        <v>5000000</v>
      </c>
      <c r="O424" s="672" t="s">
        <v>14074</v>
      </c>
      <c r="P424" s="674">
        <v>42705</v>
      </c>
      <c r="Q424" s="672">
        <v>2884304</v>
      </c>
      <c r="R424" s="673" t="s">
        <v>13498</v>
      </c>
      <c r="S424" s="674">
        <v>42760</v>
      </c>
      <c r="T424" s="675">
        <v>2019013</v>
      </c>
      <c r="U424" s="674" t="s">
        <v>6222</v>
      </c>
      <c r="V424" s="675">
        <v>2019013</v>
      </c>
      <c r="W424" s="675">
        <v>1312358.45</v>
      </c>
      <c r="X424" s="675">
        <v>605703.9</v>
      </c>
      <c r="Y424" s="675">
        <v>100950.65000000001</v>
      </c>
      <c r="Z424" s="652">
        <v>0</v>
      </c>
      <c r="AA424" s="652"/>
      <c r="AB424" s="664"/>
      <c r="AC424" s="663"/>
      <c r="AD424" s="650"/>
      <c r="AE424" s="650"/>
      <c r="AF424" s="650"/>
      <c r="AG424" s="650"/>
      <c r="AH424" s="650"/>
      <c r="AI424" s="650"/>
      <c r="AJ424" s="650"/>
      <c r="AK424" s="650"/>
      <c r="AL424" s="650"/>
      <c r="AM424" s="652">
        <f t="shared" si="28"/>
        <v>0</v>
      </c>
      <c r="AN424" s="513">
        <f t="shared" si="29"/>
        <v>2019013</v>
      </c>
    </row>
    <row r="425" spans="1:40" s="212" customFormat="1" ht="15" customHeight="1" x14ac:dyDescent="0.2">
      <c r="A425" s="679"/>
      <c r="B425" s="679"/>
      <c r="C425" s="679"/>
      <c r="D425" s="679"/>
      <c r="E425" s="679"/>
      <c r="F425" s="668" t="s">
        <v>13493</v>
      </c>
      <c r="G425" s="668" t="s">
        <v>9780</v>
      </c>
      <c r="H425" s="680" t="s">
        <v>13517</v>
      </c>
      <c r="I425" s="653">
        <v>5</v>
      </c>
      <c r="J425" s="653" t="s">
        <v>13457</v>
      </c>
      <c r="K425" s="670" t="s">
        <v>6477</v>
      </c>
      <c r="L425" s="669" t="s">
        <v>13490</v>
      </c>
      <c r="M425" s="671" t="s">
        <v>13487</v>
      </c>
      <c r="N425" s="672">
        <v>10000000</v>
      </c>
      <c r="O425" s="672" t="s">
        <v>14075</v>
      </c>
      <c r="P425" s="674">
        <v>42705</v>
      </c>
      <c r="Q425" s="672">
        <v>4383074</v>
      </c>
      <c r="R425" s="673" t="s">
        <v>13498</v>
      </c>
      <c r="S425" s="674">
        <v>42760</v>
      </c>
      <c r="T425" s="675">
        <v>3068152</v>
      </c>
      <c r="U425" s="674" t="s">
        <v>6222</v>
      </c>
      <c r="V425" s="675">
        <v>3068152</v>
      </c>
      <c r="W425" s="675">
        <v>1994298.8</v>
      </c>
      <c r="X425" s="675">
        <v>920445.6</v>
      </c>
      <c r="Y425" s="675">
        <v>153407.6</v>
      </c>
      <c r="Z425" s="652">
        <v>0</v>
      </c>
      <c r="AA425" s="652"/>
      <c r="AB425" s="664"/>
      <c r="AC425" s="663"/>
      <c r="AD425" s="650"/>
      <c r="AE425" s="650"/>
      <c r="AF425" s="650"/>
      <c r="AG425" s="650"/>
      <c r="AH425" s="650"/>
      <c r="AI425" s="650"/>
      <c r="AJ425" s="650"/>
      <c r="AK425" s="650"/>
      <c r="AL425" s="650"/>
      <c r="AM425" s="652">
        <f t="shared" si="28"/>
        <v>0</v>
      </c>
      <c r="AN425" s="513">
        <f t="shared" si="29"/>
        <v>3068152</v>
      </c>
    </row>
    <row r="426" spans="1:40" s="212" customFormat="1" ht="15" customHeight="1" x14ac:dyDescent="0.2">
      <c r="A426" s="679"/>
      <c r="B426" s="679"/>
      <c r="C426" s="679"/>
      <c r="D426" s="679"/>
      <c r="E426" s="679"/>
      <c r="F426" s="668" t="s">
        <v>13493</v>
      </c>
      <c r="G426" s="668" t="s">
        <v>9780</v>
      </c>
      <c r="H426" s="680" t="s">
        <v>13518</v>
      </c>
      <c r="I426" s="653">
        <v>6</v>
      </c>
      <c r="J426" s="653" t="s">
        <v>13458</v>
      </c>
      <c r="K426" s="670" t="s">
        <v>6477</v>
      </c>
      <c r="L426" s="669" t="s">
        <v>13484</v>
      </c>
      <c r="M426" s="671" t="s">
        <v>13485</v>
      </c>
      <c r="N426" s="672">
        <v>15000000</v>
      </c>
      <c r="O426" s="672" t="s">
        <v>14076</v>
      </c>
      <c r="P426" s="674">
        <v>42705</v>
      </c>
      <c r="Q426" s="672">
        <v>8243922</v>
      </c>
      <c r="R426" s="673" t="s">
        <v>13498</v>
      </c>
      <c r="S426" s="674">
        <v>42760</v>
      </c>
      <c r="T426" s="675">
        <v>5770745</v>
      </c>
      <c r="U426" s="674" t="s">
        <v>6222</v>
      </c>
      <c r="V426" s="675">
        <v>5770745</v>
      </c>
      <c r="W426" s="675">
        <v>3750984.25</v>
      </c>
      <c r="X426" s="675">
        <v>1731223.5</v>
      </c>
      <c r="Y426" s="675">
        <v>288537.25</v>
      </c>
      <c r="Z426" s="652">
        <v>0</v>
      </c>
      <c r="AA426" s="652"/>
      <c r="AB426" s="664"/>
      <c r="AC426" s="663"/>
      <c r="AD426" s="650"/>
      <c r="AE426" s="650"/>
      <c r="AF426" s="650"/>
      <c r="AG426" s="650"/>
      <c r="AH426" s="650"/>
      <c r="AI426" s="650"/>
      <c r="AJ426" s="650"/>
      <c r="AK426" s="650"/>
      <c r="AL426" s="650"/>
      <c r="AM426" s="652">
        <f t="shared" si="28"/>
        <v>0</v>
      </c>
      <c r="AN426" s="513">
        <f t="shared" si="29"/>
        <v>5770745</v>
      </c>
    </row>
    <row r="427" spans="1:40" s="212" customFormat="1" ht="15" customHeight="1" x14ac:dyDescent="0.2">
      <c r="A427" s="679"/>
      <c r="B427" s="679"/>
      <c r="C427" s="679"/>
      <c r="D427" s="679"/>
      <c r="E427" s="679"/>
      <c r="F427" s="668" t="s">
        <v>13493</v>
      </c>
      <c r="G427" s="668" t="s">
        <v>9780</v>
      </c>
      <c r="H427" s="680" t="s">
        <v>13519</v>
      </c>
      <c r="I427" s="653">
        <v>7</v>
      </c>
      <c r="J427" s="653" t="s">
        <v>13459</v>
      </c>
      <c r="K427" s="670" t="s">
        <v>6477</v>
      </c>
      <c r="L427" s="669" t="s">
        <v>13491</v>
      </c>
      <c r="M427" s="671" t="s">
        <v>13492</v>
      </c>
      <c r="N427" s="672">
        <v>25000000</v>
      </c>
      <c r="O427" s="672" t="s">
        <v>14077</v>
      </c>
      <c r="P427" s="674">
        <v>42675</v>
      </c>
      <c r="Q427" s="672">
        <v>20466311</v>
      </c>
      <c r="R427" s="673" t="s">
        <v>13498</v>
      </c>
      <c r="S427" s="674">
        <v>42760</v>
      </c>
      <c r="T427" s="675">
        <v>14000280</v>
      </c>
      <c r="U427" s="674" t="s">
        <v>6222</v>
      </c>
      <c r="V427" s="675">
        <v>14000280</v>
      </c>
      <c r="W427" s="675">
        <v>9100182</v>
      </c>
      <c r="X427" s="675">
        <v>4200084</v>
      </c>
      <c r="Y427" s="675">
        <v>700014</v>
      </c>
      <c r="Z427" s="652">
        <v>0</v>
      </c>
      <c r="AA427" s="652"/>
      <c r="AB427" s="664"/>
      <c r="AC427" s="663"/>
      <c r="AD427" s="650"/>
      <c r="AE427" s="650"/>
      <c r="AF427" s="650"/>
      <c r="AG427" s="650"/>
      <c r="AH427" s="650"/>
      <c r="AI427" s="650"/>
      <c r="AJ427" s="650"/>
      <c r="AK427" s="650"/>
      <c r="AL427" s="650"/>
      <c r="AM427" s="652">
        <f t="shared" si="28"/>
        <v>0</v>
      </c>
      <c r="AN427" s="513">
        <f t="shared" si="29"/>
        <v>14000280</v>
      </c>
    </row>
    <row r="428" spans="1:40" s="212" customFormat="1" ht="15" customHeight="1" x14ac:dyDescent="0.2">
      <c r="A428" s="679"/>
      <c r="B428" s="679"/>
      <c r="C428" s="679"/>
      <c r="D428" s="679"/>
      <c r="E428" s="679"/>
      <c r="F428" s="668" t="s">
        <v>13493</v>
      </c>
      <c r="G428" s="668" t="s">
        <v>9780</v>
      </c>
      <c r="H428" s="680" t="s">
        <v>13520</v>
      </c>
      <c r="I428" s="653">
        <v>8</v>
      </c>
      <c r="J428" s="653" t="s">
        <v>13460</v>
      </c>
      <c r="K428" s="670" t="s">
        <v>6477</v>
      </c>
      <c r="L428" s="669" t="s">
        <v>13490</v>
      </c>
      <c r="M428" s="671" t="s">
        <v>13487</v>
      </c>
      <c r="N428" s="672">
        <v>25000000</v>
      </c>
      <c r="O428" s="672" t="s">
        <v>14078</v>
      </c>
      <c r="P428" s="674">
        <v>42675</v>
      </c>
      <c r="Q428" s="672">
        <v>10458860</v>
      </c>
      <c r="R428" s="673" t="s">
        <v>13498</v>
      </c>
      <c r="S428" s="674">
        <v>42760</v>
      </c>
      <c r="T428" s="675">
        <v>7215356</v>
      </c>
      <c r="U428" s="674" t="s">
        <v>6222</v>
      </c>
      <c r="V428" s="675">
        <v>7215356</v>
      </c>
      <c r="W428" s="675">
        <v>4689981.4000000004</v>
      </c>
      <c r="X428" s="675">
        <v>2164606.7999999998</v>
      </c>
      <c r="Y428" s="675">
        <v>360767.80000000005</v>
      </c>
      <c r="Z428" s="652">
        <v>0</v>
      </c>
      <c r="AA428" s="652"/>
      <c r="AB428" s="664"/>
      <c r="AC428" s="663"/>
      <c r="AD428" s="650"/>
      <c r="AE428" s="650"/>
      <c r="AF428" s="650"/>
      <c r="AG428" s="650"/>
      <c r="AH428" s="650"/>
      <c r="AI428" s="650"/>
      <c r="AJ428" s="650"/>
      <c r="AK428" s="650"/>
      <c r="AL428" s="650"/>
      <c r="AM428" s="652">
        <f t="shared" si="28"/>
        <v>0</v>
      </c>
      <c r="AN428" s="513">
        <f t="shared" si="29"/>
        <v>7215356</v>
      </c>
    </row>
    <row r="429" spans="1:40" s="212" customFormat="1" ht="15" customHeight="1" x14ac:dyDescent="0.2">
      <c r="A429" s="679"/>
      <c r="B429" s="679"/>
      <c r="C429" s="679"/>
      <c r="D429" s="679"/>
      <c r="E429" s="679"/>
      <c r="F429" s="668" t="s">
        <v>8755</v>
      </c>
      <c r="G429" s="668" t="s">
        <v>9926</v>
      </c>
      <c r="H429" s="669">
        <v>329201010689101</v>
      </c>
      <c r="I429" s="653"/>
      <c r="J429" s="653" t="s">
        <v>13669</v>
      </c>
      <c r="K429" s="670" t="s">
        <v>6477</v>
      </c>
      <c r="L429" s="669" t="s">
        <v>13825</v>
      </c>
      <c r="M429" s="671">
        <v>42368</v>
      </c>
      <c r="N429" s="672">
        <v>25000000</v>
      </c>
      <c r="O429" s="672" t="s">
        <v>13977</v>
      </c>
      <c r="P429" s="674">
        <v>42745</v>
      </c>
      <c r="Q429" s="672">
        <v>14372546</v>
      </c>
      <c r="R429" s="673" t="s">
        <v>14017</v>
      </c>
      <c r="S429" s="674">
        <v>42790</v>
      </c>
      <c r="T429" s="675">
        <v>9912596</v>
      </c>
      <c r="U429" s="674"/>
      <c r="V429" s="675">
        <v>9912596</v>
      </c>
      <c r="W429" s="675">
        <v>6443187.4000000004</v>
      </c>
      <c r="X429" s="675">
        <v>2973778.8</v>
      </c>
      <c r="Y429" s="675">
        <v>495629.80000000005</v>
      </c>
      <c r="Z429" s="652">
        <v>0</v>
      </c>
      <c r="AA429" s="652"/>
      <c r="AB429" s="664"/>
      <c r="AC429" s="663"/>
      <c r="AD429" s="650"/>
      <c r="AE429" s="650"/>
      <c r="AF429" s="650"/>
      <c r="AG429" s="650"/>
      <c r="AH429" s="650"/>
      <c r="AI429" s="650"/>
      <c r="AJ429" s="650"/>
      <c r="AK429" s="650"/>
      <c r="AL429" s="650"/>
      <c r="AM429" s="652">
        <f t="shared" ref="AM429:AM492" si="30">SUM(Z429:AL429)</f>
        <v>0</v>
      </c>
      <c r="AN429" s="513">
        <f t="shared" ref="AN429:AN492" si="31">IF((T429-AM429)&lt;0,ABS(0),(T429-AM429))</f>
        <v>9912596</v>
      </c>
    </row>
    <row r="430" spans="1:40" s="212" customFormat="1" ht="15" customHeight="1" x14ac:dyDescent="0.2">
      <c r="A430" s="679"/>
      <c r="B430" s="679"/>
      <c r="C430" s="679"/>
      <c r="D430" s="679"/>
      <c r="E430" s="679"/>
      <c r="F430" s="668" t="s">
        <v>8755</v>
      </c>
      <c r="G430" s="668" t="s">
        <v>9926</v>
      </c>
      <c r="H430" s="669">
        <v>329201009967100</v>
      </c>
      <c r="I430" s="653"/>
      <c r="J430" s="653" t="s">
        <v>4329</v>
      </c>
      <c r="K430" s="670" t="s">
        <v>6477</v>
      </c>
      <c r="L430" s="669" t="s">
        <v>13067</v>
      </c>
      <c r="M430" s="671">
        <v>42199</v>
      </c>
      <c r="N430" s="672">
        <v>10000000</v>
      </c>
      <c r="O430" s="672" t="s">
        <v>13978</v>
      </c>
      <c r="P430" s="674">
        <v>42745</v>
      </c>
      <c r="Q430" s="672">
        <v>2081525</v>
      </c>
      <c r="R430" s="673" t="s">
        <v>14017</v>
      </c>
      <c r="S430" s="674">
        <v>42790</v>
      </c>
      <c r="T430" s="675">
        <v>1457068</v>
      </c>
      <c r="U430" s="674"/>
      <c r="V430" s="675">
        <v>1457068</v>
      </c>
      <c r="W430" s="675">
        <v>947094.20000000007</v>
      </c>
      <c r="X430" s="675">
        <v>437120.39999999997</v>
      </c>
      <c r="Y430" s="675">
        <v>72853.400000000009</v>
      </c>
      <c r="Z430" s="652">
        <v>0</v>
      </c>
      <c r="AA430" s="652"/>
      <c r="AB430" s="664"/>
      <c r="AC430" s="663"/>
      <c r="AD430" s="650"/>
      <c r="AE430" s="650"/>
      <c r="AF430" s="650"/>
      <c r="AG430" s="650"/>
      <c r="AH430" s="650"/>
      <c r="AI430" s="650"/>
      <c r="AJ430" s="650"/>
      <c r="AK430" s="650"/>
      <c r="AL430" s="650"/>
      <c r="AM430" s="652">
        <f t="shared" si="30"/>
        <v>0</v>
      </c>
      <c r="AN430" s="513">
        <f t="shared" si="31"/>
        <v>1457068</v>
      </c>
    </row>
    <row r="431" spans="1:40" s="212" customFormat="1" ht="15" customHeight="1" x14ac:dyDescent="0.2">
      <c r="A431" s="679"/>
      <c r="B431" s="679"/>
      <c r="C431" s="679"/>
      <c r="D431" s="679"/>
      <c r="E431" s="679"/>
      <c r="F431" s="668" t="s">
        <v>8755</v>
      </c>
      <c r="G431" s="668" t="s">
        <v>6533</v>
      </c>
      <c r="H431" s="669">
        <v>326601011426105</v>
      </c>
      <c r="I431" s="653"/>
      <c r="J431" s="653" t="s">
        <v>13670</v>
      </c>
      <c r="K431" s="670" t="s">
        <v>6477</v>
      </c>
      <c r="L431" s="669" t="s">
        <v>13826</v>
      </c>
      <c r="M431" s="671">
        <v>42090</v>
      </c>
      <c r="N431" s="672">
        <v>15000000</v>
      </c>
      <c r="O431" s="672" t="s">
        <v>13979</v>
      </c>
      <c r="P431" s="674">
        <v>42740</v>
      </c>
      <c r="Q431" s="672">
        <v>4261878</v>
      </c>
      <c r="R431" s="673" t="s">
        <v>14017</v>
      </c>
      <c r="S431" s="674">
        <v>42790</v>
      </c>
      <c r="T431" s="675">
        <v>2983315</v>
      </c>
      <c r="U431" s="674"/>
      <c r="V431" s="675">
        <v>2983315</v>
      </c>
      <c r="W431" s="675">
        <v>1939154.75</v>
      </c>
      <c r="X431" s="675">
        <v>894994.5</v>
      </c>
      <c r="Y431" s="675">
        <v>149165.75</v>
      </c>
      <c r="Z431" s="652">
        <v>0</v>
      </c>
      <c r="AA431" s="652"/>
      <c r="AB431" s="664"/>
      <c r="AC431" s="663"/>
      <c r="AD431" s="650"/>
      <c r="AE431" s="650"/>
      <c r="AF431" s="650"/>
      <c r="AG431" s="650"/>
      <c r="AH431" s="650"/>
      <c r="AI431" s="650"/>
      <c r="AJ431" s="650"/>
      <c r="AK431" s="650"/>
      <c r="AL431" s="650"/>
      <c r="AM431" s="652">
        <f t="shared" si="30"/>
        <v>0</v>
      </c>
      <c r="AN431" s="513">
        <f t="shared" si="31"/>
        <v>2983315</v>
      </c>
    </row>
    <row r="432" spans="1:40" s="212" customFormat="1" ht="15" customHeight="1" x14ac:dyDescent="0.2">
      <c r="A432" s="679"/>
      <c r="B432" s="679"/>
      <c r="C432" s="679"/>
      <c r="D432" s="679"/>
      <c r="E432" s="679"/>
      <c r="F432" s="668" t="s">
        <v>8755</v>
      </c>
      <c r="G432" s="668" t="s">
        <v>6533</v>
      </c>
      <c r="H432" s="669">
        <v>326601011595108</v>
      </c>
      <c r="I432" s="653"/>
      <c r="J432" s="653" t="s">
        <v>13671</v>
      </c>
      <c r="K432" s="670" t="s">
        <v>6477</v>
      </c>
      <c r="L432" s="669" t="s">
        <v>13827</v>
      </c>
      <c r="M432" s="671">
        <v>42115</v>
      </c>
      <c r="N432" s="672">
        <v>15000000</v>
      </c>
      <c r="O432" s="672" t="s">
        <v>13977</v>
      </c>
      <c r="P432" s="674">
        <v>42745</v>
      </c>
      <c r="Q432" s="672">
        <v>8853337</v>
      </c>
      <c r="R432" s="673" t="s">
        <v>14017</v>
      </c>
      <c r="S432" s="674">
        <v>42790</v>
      </c>
      <c r="T432" s="675">
        <v>6066270</v>
      </c>
      <c r="U432" s="674"/>
      <c r="V432" s="675">
        <v>6066270</v>
      </c>
      <c r="W432" s="675">
        <v>3943075.5</v>
      </c>
      <c r="X432" s="675">
        <v>1819881</v>
      </c>
      <c r="Y432" s="675">
        <v>303313.5</v>
      </c>
      <c r="Z432" s="652">
        <v>0</v>
      </c>
      <c r="AA432" s="652"/>
      <c r="AB432" s="664"/>
      <c r="AC432" s="663"/>
      <c r="AD432" s="650"/>
      <c r="AE432" s="650"/>
      <c r="AF432" s="650"/>
      <c r="AG432" s="650"/>
      <c r="AH432" s="650"/>
      <c r="AI432" s="650"/>
      <c r="AJ432" s="650"/>
      <c r="AK432" s="650"/>
      <c r="AL432" s="650"/>
      <c r="AM432" s="652">
        <f t="shared" si="30"/>
        <v>0</v>
      </c>
      <c r="AN432" s="513">
        <f t="shared" si="31"/>
        <v>6066270</v>
      </c>
    </row>
    <row r="433" spans="1:40" s="212" customFormat="1" ht="15" customHeight="1" x14ac:dyDescent="0.2">
      <c r="A433" s="679"/>
      <c r="B433" s="679"/>
      <c r="C433" s="679"/>
      <c r="D433" s="679"/>
      <c r="E433" s="679"/>
      <c r="F433" s="668" t="s">
        <v>8755</v>
      </c>
      <c r="G433" s="668" t="s">
        <v>6533</v>
      </c>
      <c r="H433" s="669">
        <v>326601011805105</v>
      </c>
      <c r="I433" s="653"/>
      <c r="J433" s="653" t="s">
        <v>13672</v>
      </c>
      <c r="K433" s="670" t="s">
        <v>6477</v>
      </c>
      <c r="L433" s="669" t="s">
        <v>13828</v>
      </c>
      <c r="M433" s="671">
        <v>42222</v>
      </c>
      <c r="N433" s="672">
        <v>25000000</v>
      </c>
      <c r="O433" s="672" t="s">
        <v>13977</v>
      </c>
      <c r="P433" s="674">
        <v>42745</v>
      </c>
      <c r="Q433" s="672">
        <v>15632124</v>
      </c>
      <c r="R433" s="673" t="s">
        <v>14017</v>
      </c>
      <c r="S433" s="674">
        <v>42790</v>
      </c>
      <c r="T433" s="675">
        <v>10942487</v>
      </c>
      <c r="U433" s="674"/>
      <c r="V433" s="675">
        <v>10942487</v>
      </c>
      <c r="W433" s="675">
        <v>7112616.5499999998</v>
      </c>
      <c r="X433" s="675">
        <v>3282746.1</v>
      </c>
      <c r="Y433" s="675">
        <v>547124.35</v>
      </c>
      <c r="Z433" s="652">
        <v>0</v>
      </c>
      <c r="AA433" s="652"/>
      <c r="AB433" s="664"/>
      <c r="AC433" s="663"/>
      <c r="AD433" s="650"/>
      <c r="AE433" s="650"/>
      <c r="AF433" s="650"/>
      <c r="AG433" s="650"/>
      <c r="AH433" s="650"/>
      <c r="AI433" s="650"/>
      <c r="AJ433" s="650"/>
      <c r="AK433" s="650"/>
      <c r="AL433" s="650"/>
      <c r="AM433" s="652">
        <f t="shared" si="30"/>
        <v>0</v>
      </c>
      <c r="AN433" s="513">
        <f t="shared" si="31"/>
        <v>10942487</v>
      </c>
    </row>
    <row r="434" spans="1:40" s="212" customFormat="1" ht="15" customHeight="1" x14ac:dyDescent="0.2">
      <c r="A434" s="679"/>
      <c r="B434" s="679"/>
      <c r="C434" s="679"/>
      <c r="D434" s="679"/>
      <c r="E434" s="679"/>
      <c r="F434" s="668" t="s">
        <v>8755</v>
      </c>
      <c r="G434" s="668" t="s">
        <v>13112</v>
      </c>
      <c r="H434" s="669">
        <v>411701008067106</v>
      </c>
      <c r="I434" s="653"/>
      <c r="J434" s="653" t="s">
        <v>13673</v>
      </c>
      <c r="K434" s="670" t="s">
        <v>6477</v>
      </c>
      <c r="L434" s="669" t="s">
        <v>13829</v>
      </c>
      <c r="M434" s="671">
        <v>42261</v>
      </c>
      <c r="N434" s="672">
        <v>10000000</v>
      </c>
      <c r="O434" s="672" t="s">
        <v>13977</v>
      </c>
      <c r="P434" s="674">
        <v>42745</v>
      </c>
      <c r="Q434" s="672">
        <v>4596633</v>
      </c>
      <c r="R434" s="673" t="s">
        <v>14017</v>
      </c>
      <c r="S434" s="674">
        <v>42790</v>
      </c>
      <c r="T434" s="675">
        <v>3183772</v>
      </c>
      <c r="U434" s="674"/>
      <c r="V434" s="675">
        <v>3183772</v>
      </c>
      <c r="W434" s="675">
        <v>2069451.8</v>
      </c>
      <c r="X434" s="675">
        <v>955131.6</v>
      </c>
      <c r="Y434" s="675">
        <v>159188.6</v>
      </c>
      <c r="Z434" s="652">
        <v>0</v>
      </c>
      <c r="AA434" s="652"/>
      <c r="AB434" s="664"/>
      <c r="AC434" s="663"/>
      <c r="AD434" s="650"/>
      <c r="AE434" s="650"/>
      <c r="AF434" s="650"/>
      <c r="AG434" s="650"/>
      <c r="AH434" s="650"/>
      <c r="AI434" s="650"/>
      <c r="AJ434" s="650"/>
      <c r="AK434" s="650"/>
      <c r="AL434" s="650"/>
      <c r="AM434" s="652">
        <f t="shared" si="30"/>
        <v>0</v>
      </c>
      <c r="AN434" s="513">
        <f t="shared" si="31"/>
        <v>3183772</v>
      </c>
    </row>
    <row r="435" spans="1:40" s="212" customFormat="1" ht="15" customHeight="1" x14ac:dyDescent="0.2">
      <c r="A435" s="679"/>
      <c r="B435" s="679"/>
      <c r="C435" s="679"/>
      <c r="D435" s="679"/>
      <c r="E435" s="679"/>
      <c r="F435" s="668" t="s">
        <v>8755</v>
      </c>
      <c r="G435" s="668" t="s">
        <v>13112</v>
      </c>
      <c r="H435" s="669">
        <v>411701008051105</v>
      </c>
      <c r="I435" s="653"/>
      <c r="J435" s="653" t="s">
        <v>2702</v>
      </c>
      <c r="K435" s="670" t="s">
        <v>6477</v>
      </c>
      <c r="L435" s="669" t="s">
        <v>13829</v>
      </c>
      <c r="M435" s="671">
        <v>42261</v>
      </c>
      <c r="N435" s="672">
        <v>10000000</v>
      </c>
      <c r="O435" s="672" t="s">
        <v>13977</v>
      </c>
      <c r="P435" s="674">
        <v>42745</v>
      </c>
      <c r="Q435" s="672">
        <v>4668695</v>
      </c>
      <c r="R435" s="673" t="s">
        <v>14017</v>
      </c>
      <c r="S435" s="674">
        <v>42790</v>
      </c>
      <c r="T435" s="675">
        <v>3228571</v>
      </c>
      <c r="U435" s="674"/>
      <c r="V435" s="675">
        <v>3228571</v>
      </c>
      <c r="W435" s="675">
        <v>2098571.15</v>
      </c>
      <c r="X435" s="675">
        <v>968571.29999999993</v>
      </c>
      <c r="Y435" s="675">
        <v>161428.55000000002</v>
      </c>
      <c r="Z435" s="652">
        <v>0</v>
      </c>
      <c r="AA435" s="652"/>
      <c r="AB435" s="664"/>
      <c r="AC435" s="663"/>
      <c r="AD435" s="650"/>
      <c r="AE435" s="650"/>
      <c r="AF435" s="650"/>
      <c r="AG435" s="650"/>
      <c r="AH435" s="650"/>
      <c r="AI435" s="650"/>
      <c r="AJ435" s="650"/>
      <c r="AK435" s="650"/>
      <c r="AL435" s="650"/>
      <c r="AM435" s="652">
        <f t="shared" si="30"/>
        <v>0</v>
      </c>
      <c r="AN435" s="513">
        <f t="shared" si="31"/>
        <v>3228571</v>
      </c>
    </row>
    <row r="436" spans="1:40" s="212" customFormat="1" ht="15" customHeight="1" x14ac:dyDescent="0.2">
      <c r="A436" s="679"/>
      <c r="B436" s="679"/>
      <c r="C436" s="679"/>
      <c r="D436" s="679"/>
      <c r="E436" s="679"/>
      <c r="F436" s="668" t="s">
        <v>8755</v>
      </c>
      <c r="G436" s="668" t="s">
        <v>13112</v>
      </c>
      <c r="H436" s="669">
        <v>411701008422102</v>
      </c>
      <c r="I436" s="653"/>
      <c r="J436" s="653" t="s">
        <v>13674</v>
      </c>
      <c r="K436" s="670" t="s">
        <v>6477</v>
      </c>
      <c r="L436" s="669" t="s">
        <v>13113</v>
      </c>
      <c r="M436" s="671">
        <v>42261</v>
      </c>
      <c r="N436" s="672">
        <v>10000000</v>
      </c>
      <c r="O436" s="672" t="s">
        <v>13977</v>
      </c>
      <c r="P436" s="674">
        <v>42745</v>
      </c>
      <c r="Q436" s="672">
        <v>4189547</v>
      </c>
      <c r="R436" s="673" t="s">
        <v>14017</v>
      </c>
      <c r="S436" s="674">
        <v>42790</v>
      </c>
      <c r="T436" s="675">
        <v>2912925</v>
      </c>
      <c r="U436" s="674"/>
      <c r="V436" s="675">
        <v>2912925</v>
      </c>
      <c r="W436" s="675">
        <v>1893401.25</v>
      </c>
      <c r="X436" s="675">
        <v>873877.5</v>
      </c>
      <c r="Y436" s="675">
        <v>145646.25</v>
      </c>
      <c r="Z436" s="652">
        <v>0</v>
      </c>
      <c r="AA436" s="652"/>
      <c r="AB436" s="664"/>
      <c r="AC436" s="663"/>
      <c r="AD436" s="650"/>
      <c r="AE436" s="650"/>
      <c r="AF436" s="650"/>
      <c r="AG436" s="650"/>
      <c r="AH436" s="650"/>
      <c r="AI436" s="650"/>
      <c r="AJ436" s="650"/>
      <c r="AK436" s="650"/>
      <c r="AL436" s="650"/>
      <c r="AM436" s="652">
        <f t="shared" si="30"/>
        <v>0</v>
      </c>
      <c r="AN436" s="513">
        <f t="shared" si="31"/>
        <v>2912925</v>
      </c>
    </row>
    <row r="437" spans="1:40" s="212" customFormat="1" ht="15" customHeight="1" x14ac:dyDescent="0.2">
      <c r="A437" s="679"/>
      <c r="B437" s="679"/>
      <c r="C437" s="679"/>
      <c r="D437" s="679"/>
      <c r="E437" s="679"/>
      <c r="F437" s="668" t="s">
        <v>8755</v>
      </c>
      <c r="G437" s="668" t="s">
        <v>9924</v>
      </c>
      <c r="H437" s="669">
        <v>412001005703106</v>
      </c>
      <c r="I437" s="653"/>
      <c r="J437" s="653" t="s">
        <v>13675</v>
      </c>
      <c r="K437" s="670" t="s">
        <v>6477</v>
      </c>
      <c r="L437" s="669" t="s">
        <v>12450</v>
      </c>
      <c r="M437" s="671">
        <v>42242</v>
      </c>
      <c r="N437" s="672">
        <v>20000000</v>
      </c>
      <c r="O437" s="672" t="s">
        <v>13977</v>
      </c>
      <c r="P437" s="674">
        <v>42745</v>
      </c>
      <c r="Q437" s="672">
        <v>13697633</v>
      </c>
      <c r="R437" s="673" t="s">
        <v>14017</v>
      </c>
      <c r="S437" s="674">
        <v>42790</v>
      </c>
      <c r="T437" s="675">
        <v>9588343</v>
      </c>
      <c r="U437" s="674"/>
      <c r="V437" s="675">
        <v>9588343</v>
      </c>
      <c r="W437" s="675">
        <v>6232422.9500000002</v>
      </c>
      <c r="X437" s="675">
        <v>2876502.9</v>
      </c>
      <c r="Y437" s="675">
        <v>479417.15</v>
      </c>
      <c r="Z437" s="652">
        <v>0</v>
      </c>
      <c r="AA437" s="652"/>
      <c r="AB437" s="664"/>
      <c r="AC437" s="663"/>
      <c r="AD437" s="650"/>
      <c r="AE437" s="650"/>
      <c r="AF437" s="650"/>
      <c r="AG437" s="650"/>
      <c r="AH437" s="650"/>
      <c r="AI437" s="650"/>
      <c r="AJ437" s="650"/>
      <c r="AK437" s="650"/>
      <c r="AL437" s="650"/>
      <c r="AM437" s="652">
        <f t="shared" si="30"/>
        <v>0</v>
      </c>
      <c r="AN437" s="513">
        <f t="shared" si="31"/>
        <v>9588343</v>
      </c>
    </row>
    <row r="438" spans="1:40" s="212" customFormat="1" ht="15" customHeight="1" x14ac:dyDescent="0.2">
      <c r="A438" s="679"/>
      <c r="B438" s="679"/>
      <c r="C438" s="679"/>
      <c r="D438" s="679"/>
      <c r="E438" s="679"/>
      <c r="F438" s="668" t="s">
        <v>8755</v>
      </c>
      <c r="G438" s="668" t="s">
        <v>9924</v>
      </c>
      <c r="H438" s="669">
        <v>412001005755103</v>
      </c>
      <c r="I438" s="653"/>
      <c r="J438" s="653" t="s">
        <v>13676</v>
      </c>
      <c r="K438" s="670" t="s">
        <v>6477</v>
      </c>
      <c r="L438" s="669" t="s">
        <v>13830</v>
      </c>
      <c r="M438" s="671">
        <v>42292</v>
      </c>
      <c r="N438" s="672">
        <v>7000000</v>
      </c>
      <c r="O438" s="672" t="s">
        <v>13977</v>
      </c>
      <c r="P438" s="674">
        <v>42745</v>
      </c>
      <c r="Q438" s="672">
        <v>4064319</v>
      </c>
      <c r="R438" s="673" t="s">
        <v>14017</v>
      </c>
      <c r="S438" s="674">
        <v>42790</v>
      </c>
      <c r="T438" s="675">
        <v>2755003</v>
      </c>
      <c r="U438" s="674"/>
      <c r="V438" s="675">
        <v>2755003</v>
      </c>
      <c r="W438" s="675">
        <v>1790751.95</v>
      </c>
      <c r="X438" s="675">
        <v>826500.9</v>
      </c>
      <c r="Y438" s="675">
        <v>137750.15</v>
      </c>
      <c r="Z438" s="652">
        <v>0</v>
      </c>
      <c r="AA438" s="652"/>
      <c r="AB438" s="664"/>
      <c r="AC438" s="663"/>
      <c r="AD438" s="650"/>
      <c r="AE438" s="650"/>
      <c r="AF438" s="650"/>
      <c r="AG438" s="650"/>
      <c r="AH438" s="650"/>
      <c r="AI438" s="650"/>
      <c r="AJ438" s="650"/>
      <c r="AK438" s="650"/>
      <c r="AL438" s="650"/>
      <c r="AM438" s="652">
        <f t="shared" si="30"/>
        <v>0</v>
      </c>
      <c r="AN438" s="513">
        <f t="shared" si="31"/>
        <v>2755003</v>
      </c>
    </row>
    <row r="439" spans="1:40" s="212" customFormat="1" ht="15" customHeight="1" x14ac:dyDescent="0.2">
      <c r="A439" s="679"/>
      <c r="B439" s="679"/>
      <c r="C439" s="679"/>
      <c r="D439" s="679"/>
      <c r="E439" s="679"/>
      <c r="F439" s="668" t="s">
        <v>8755</v>
      </c>
      <c r="G439" s="668" t="s">
        <v>9928</v>
      </c>
      <c r="H439" s="669">
        <v>328801009630102</v>
      </c>
      <c r="I439" s="653"/>
      <c r="J439" s="653" t="s">
        <v>13677</v>
      </c>
      <c r="K439" s="670" t="s">
        <v>6477</v>
      </c>
      <c r="L439" s="669" t="s">
        <v>12836</v>
      </c>
      <c r="M439" s="671">
        <v>42261</v>
      </c>
      <c r="N439" s="672">
        <v>25000000</v>
      </c>
      <c r="O439" s="672" t="s">
        <v>13977</v>
      </c>
      <c r="P439" s="674">
        <v>42745</v>
      </c>
      <c r="Q439" s="672">
        <v>13752200</v>
      </c>
      <c r="R439" s="673" t="s">
        <v>14017</v>
      </c>
      <c r="S439" s="674">
        <v>42790</v>
      </c>
      <c r="T439" s="675">
        <v>8865064</v>
      </c>
      <c r="U439" s="674"/>
      <c r="V439" s="675">
        <v>8865064</v>
      </c>
      <c r="W439" s="675">
        <v>5762291.6000000006</v>
      </c>
      <c r="X439" s="675">
        <v>2659519.1999999997</v>
      </c>
      <c r="Y439" s="675">
        <v>443253.2</v>
      </c>
      <c r="Z439" s="652">
        <v>0</v>
      </c>
      <c r="AA439" s="652"/>
      <c r="AB439" s="664"/>
      <c r="AC439" s="663"/>
      <c r="AD439" s="650"/>
      <c r="AE439" s="650"/>
      <c r="AF439" s="650"/>
      <c r="AG439" s="650"/>
      <c r="AH439" s="650"/>
      <c r="AI439" s="650"/>
      <c r="AJ439" s="650"/>
      <c r="AK439" s="650"/>
      <c r="AL439" s="650"/>
      <c r="AM439" s="652">
        <f t="shared" si="30"/>
        <v>0</v>
      </c>
      <c r="AN439" s="513">
        <f t="shared" si="31"/>
        <v>8865064</v>
      </c>
    </row>
    <row r="440" spans="1:40" s="212" customFormat="1" ht="15" customHeight="1" x14ac:dyDescent="0.2">
      <c r="A440" s="679"/>
      <c r="B440" s="679"/>
      <c r="C440" s="679"/>
      <c r="D440" s="679"/>
      <c r="E440" s="679"/>
      <c r="F440" s="668" t="s">
        <v>8755</v>
      </c>
      <c r="G440" s="668" t="s">
        <v>9928</v>
      </c>
      <c r="H440" s="669">
        <v>328801009968107</v>
      </c>
      <c r="I440" s="653"/>
      <c r="J440" s="653" t="s">
        <v>4521</v>
      </c>
      <c r="K440" s="670" t="s">
        <v>6477</v>
      </c>
      <c r="L440" s="669" t="s">
        <v>12833</v>
      </c>
      <c r="M440" s="671">
        <v>42395</v>
      </c>
      <c r="N440" s="672">
        <v>10000000</v>
      </c>
      <c r="O440" s="672" t="s">
        <v>13977</v>
      </c>
      <c r="P440" s="674">
        <v>42745</v>
      </c>
      <c r="Q440" s="672">
        <v>6769578</v>
      </c>
      <c r="R440" s="673" t="s">
        <v>14017</v>
      </c>
      <c r="S440" s="674">
        <v>42790</v>
      </c>
      <c r="T440" s="675">
        <v>4738705</v>
      </c>
      <c r="U440" s="674"/>
      <c r="V440" s="675">
        <v>4738705</v>
      </c>
      <c r="W440" s="675">
        <v>3080158.25</v>
      </c>
      <c r="X440" s="675">
        <v>1421611.5</v>
      </c>
      <c r="Y440" s="675">
        <v>236935.25</v>
      </c>
      <c r="Z440" s="652">
        <v>0</v>
      </c>
      <c r="AA440" s="652"/>
      <c r="AB440" s="664"/>
      <c r="AC440" s="663"/>
      <c r="AD440" s="650"/>
      <c r="AE440" s="650"/>
      <c r="AF440" s="650"/>
      <c r="AG440" s="650"/>
      <c r="AH440" s="650"/>
      <c r="AI440" s="650"/>
      <c r="AJ440" s="650"/>
      <c r="AK440" s="650"/>
      <c r="AL440" s="650"/>
      <c r="AM440" s="652">
        <f t="shared" si="30"/>
        <v>0</v>
      </c>
      <c r="AN440" s="513">
        <f t="shared" si="31"/>
        <v>4738705</v>
      </c>
    </row>
    <row r="441" spans="1:40" s="212" customFormat="1" ht="15" customHeight="1" x14ac:dyDescent="0.2">
      <c r="A441" s="679"/>
      <c r="B441" s="679"/>
      <c r="C441" s="679"/>
      <c r="D441" s="679"/>
      <c r="E441" s="679"/>
      <c r="F441" s="668" t="s">
        <v>8755</v>
      </c>
      <c r="G441" s="668" t="s">
        <v>9911</v>
      </c>
      <c r="H441" s="669">
        <v>366901010734101</v>
      </c>
      <c r="I441" s="653"/>
      <c r="J441" s="653" t="s">
        <v>5506</v>
      </c>
      <c r="K441" s="670" t="s">
        <v>6477</v>
      </c>
      <c r="L441" s="669" t="s">
        <v>13831</v>
      </c>
      <c r="M441" s="671">
        <v>42405</v>
      </c>
      <c r="N441" s="672">
        <v>20000000</v>
      </c>
      <c r="O441" s="672" t="s">
        <v>13977</v>
      </c>
      <c r="P441" s="674">
        <v>42745</v>
      </c>
      <c r="Q441" s="672">
        <v>14736292</v>
      </c>
      <c r="R441" s="673" t="s">
        <v>14017</v>
      </c>
      <c r="S441" s="674">
        <v>42790</v>
      </c>
      <c r="T441" s="675">
        <v>10033520</v>
      </c>
      <c r="U441" s="674"/>
      <c r="V441" s="675">
        <v>10033520</v>
      </c>
      <c r="W441" s="675">
        <v>6521788</v>
      </c>
      <c r="X441" s="675">
        <v>3010056</v>
      </c>
      <c r="Y441" s="675">
        <v>501676</v>
      </c>
      <c r="Z441" s="652">
        <v>0</v>
      </c>
      <c r="AA441" s="652"/>
      <c r="AB441" s="664"/>
      <c r="AC441" s="663"/>
      <c r="AD441" s="650"/>
      <c r="AE441" s="650"/>
      <c r="AF441" s="650"/>
      <c r="AG441" s="650"/>
      <c r="AH441" s="650"/>
      <c r="AI441" s="650"/>
      <c r="AJ441" s="650"/>
      <c r="AK441" s="650"/>
      <c r="AL441" s="650"/>
      <c r="AM441" s="652">
        <f t="shared" si="30"/>
        <v>0</v>
      </c>
      <c r="AN441" s="513">
        <f t="shared" si="31"/>
        <v>10033520</v>
      </c>
    </row>
    <row r="442" spans="1:40" s="212" customFormat="1" ht="15" customHeight="1" x14ac:dyDescent="0.2">
      <c r="A442" s="679"/>
      <c r="B442" s="679"/>
      <c r="C442" s="679"/>
      <c r="D442" s="679"/>
      <c r="E442" s="679"/>
      <c r="F442" s="668" t="s">
        <v>8755</v>
      </c>
      <c r="G442" s="668" t="s">
        <v>9911</v>
      </c>
      <c r="H442" s="669">
        <v>366901010180108</v>
      </c>
      <c r="I442" s="653"/>
      <c r="J442" s="653" t="s">
        <v>13678</v>
      </c>
      <c r="K442" s="670" t="s">
        <v>6477</v>
      </c>
      <c r="L442" s="669" t="s">
        <v>13087</v>
      </c>
      <c r="M442" s="671">
        <v>42242</v>
      </c>
      <c r="N442" s="672">
        <v>25000000</v>
      </c>
      <c r="O442" s="672" t="s">
        <v>13977</v>
      </c>
      <c r="P442" s="674">
        <v>42745</v>
      </c>
      <c r="Q442" s="672">
        <v>18386700</v>
      </c>
      <c r="R442" s="673" t="s">
        <v>14017</v>
      </c>
      <c r="S442" s="674">
        <v>42790</v>
      </c>
      <c r="T442" s="675">
        <v>12542040</v>
      </c>
      <c r="U442" s="674"/>
      <c r="V442" s="675">
        <v>12542040</v>
      </c>
      <c r="W442" s="675">
        <v>8152326</v>
      </c>
      <c r="X442" s="675">
        <v>3762612</v>
      </c>
      <c r="Y442" s="675">
        <v>627102</v>
      </c>
      <c r="Z442" s="652">
        <v>0</v>
      </c>
      <c r="AA442" s="652"/>
      <c r="AB442" s="664"/>
      <c r="AC442" s="663"/>
      <c r="AD442" s="650"/>
      <c r="AE442" s="650"/>
      <c r="AF442" s="650"/>
      <c r="AG442" s="650"/>
      <c r="AH442" s="650"/>
      <c r="AI442" s="650"/>
      <c r="AJ442" s="650"/>
      <c r="AK442" s="650"/>
      <c r="AL442" s="650"/>
      <c r="AM442" s="652">
        <f t="shared" si="30"/>
        <v>0</v>
      </c>
      <c r="AN442" s="513">
        <f t="shared" si="31"/>
        <v>12542040</v>
      </c>
    </row>
    <row r="443" spans="1:40" s="212" customFormat="1" ht="15" customHeight="1" x14ac:dyDescent="0.2">
      <c r="A443" s="679"/>
      <c r="B443" s="679"/>
      <c r="C443" s="679"/>
      <c r="D443" s="679"/>
      <c r="E443" s="679"/>
      <c r="F443" s="668" t="s">
        <v>8755</v>
      </c>
      <c r="G443" s="668" t="s">
        <v>9911</v>
      </c>
      <c r="H443" s="669">
        <v>366901010667100</v>
      </c>
      <c r="I443" s="653"/>
      <c r="J443" s="653" t="s">
        <v>13679</v>
      </c>
      <c r="K443" s="670" t="s">
        <v>6477</v>
      </c>
      <c r="L443" s="669" t="s">
        <v>13832</v>
      </c>
      <c r="M443" s="671">
        <v>42368</v>
      </c>
      <c r="N443" s="672">
        <v>20000000</v>
      </c>
      <c r="O443" s="672" t="s">
        <v>13977</v>
      </c>
      <c r="P443" s="674">
        <v>42745</v>
      </c>
      <c r="Q443" s="672">
        <v>14731982</v>
      </c>
      <c r="R443" s="673" t="s">
        <v>14017</v>
      </c>
      <c r="S443" s="674">
        <v>42790</v>
      </c>
      <c r="T443" s="675">
        <v>10033520</v>
      </c>
      <c r="U443" s="674"/>
      <c r="V443" s="675">
        <v>10033520</v>
      </c>
      <c r="W443" s="675">
        <v>6521788</v>
      </c>
      <c r="X443" s="675">
        <v>3010056</v>
      </c>
      <c r="Y443" s="675">
        <v>501676</v>
      </c>
      <c r="Z443" s="652">
        <v>0</v>
      </c>
      <c r="AA443" s="652"/>
      <c r="AB443" s="664"/>
      <c r="AC443" s="663"/>
      <c r="AD443" s="650"/>
      <c r="AE443" s="650"/>
      <c r="AF443" s="650"/>
      <c r="AG443" s="650"/>
      <c r="AH443" s="650"/>
      <c r="AI443" s="650"/>
      <c r="AJ443" s="650"/>
      <c r="AK443" s="650"/>
      <c r="AL443" s="650"/>
      <c r="AM443" s="652">
        <f t="shared" si="30"/>
        <v>0</v>
      </c>
      <c r="AN443" s="513">
        <f t="shared" si="31"/>
        <v>10033520</v>
      </c>
    </row>
    <row r="444" spans="1:40" s="212" customFormat="1" ht="15" customHeight="1" x14ac:dyDescent="0.2">
      <c r="A444" s="679"/>
      <c r="B444" s="679"/>
      <c r="C444" s="679"/>
      <c r="D444" s="679"/>
      <c r="E444" s="679"/>
      <c r="F444" s="668" t="s">
        <v>8755</v>
      </c>
      <c r="G444" s="668" t="s">
        <v>9920</v>
      </c>
      <c r="H444" s="669">
        <v>399701005778107</v>
      </c>
      <c r="I444" s="653"/>
      <c r="J444" s="653" t="s">
        <v>13680</v>
      </c>
      <c r="K444" s="670" t="s">
        <v>6477</v>
      </c>
      <c r="L444" s="669" t="s">
        <v>13833</v>
      </c>
      <c r="M444" s="671">
        <v>42230</v>
      </c>
      <c r="N444" s="672">
        <v>15000000</v>
      </c>
      <c r="O444" s="672" t="s">
        <v>13977</v>
      </c>
      <c r="P444" s="674">
        <v>42745</v>
      </c>
      <c r="Q444" s="672">
        <v>11228415</v>
      </c>
      <c r="R444" s="673" t="s">
        <v>14017</v>
      </c>
      <c r="S444" s="674">
        <v>42790</v>
      </c>
      <c r="T444" s="675">
        <v>7525000</v>
      </c>
      <c r="U444" s="674"/>
      <c r="V444" s="675">
        <v>7525000</v>
      </c>
      <c r="W444" s="675">
        <v>4891250</v>
      </c>
      <c r="X444" s="675">
        <v>2257500</v>
      </c>
      <c r="Y444" s="675">
        <v>376250</v>
      </c>
      <c r="Z444" s="652">
        <v>0</v>
      </c>
      <c r="AA444" s="652"/>
      <c r="AB444" s="664"/>
      <c r="AC444" s="663"/>
      <c r="AD444" s="650"/>
      <c r="AE444" s="650"/>
      <c r="AF444" s="650"/>
      <c r="AG444" s="650"/>
      <c r="AH444" s="650"/>
      <c r="AI444" s="650"/>
      <c r="AJ444" s="650"/>
      <c r="AK444" s="650"/>
      <c r="AL444" s="650"/>
      <c r="AM444" s="652">
        <f t="shared" si="30"/>
        <v>0</v>
      </c>
      <c r="AN444" s="513">
        <f t="shared" si="31"/>
        <v>7525000</v>
      </c>
    </row>
    <row r="445" spans="1:40" s="212" customFormat="1" ht="15" customHeight="1" x14ac:dyDescent="0.2">
      <c r="A445" s="679"/>
      <c r="B445" s="679"/>
      <c r="C445" s="679"/>
      <c r="D445" s="679"/>
      <c r="E445" s="679"/>
      <c r="F445" s="668" t="s">
        <v>8755</v>
      </c>
      <c r="G445" s="668" t="s">
        <v>9920</v>
      </c>
      <c r="H445" s="669">
        <v>399701005444106</v>
      </c>
      <c r="I445" s="653"/>
      <c r="J445" s="653" t="s">
        <v>13681</v>
      </c>
      <c r="K445" s="670" t="s">
        <v>6477</v>
      </c>
      <c r="L445" s="669" t="s">
        <v>13834</v>
      </c>
      <c r="M445" s="671">
        <v>42109</v>
      </c>
      <c r="N445" s="672">
        <v>15000000</v>
      </c>
      <c r="O445" s="672" t="s">
        <v>13977</v>
      </c>
      <c r="P445" s="674">
        <v>42745</v>
      </c>
      <c r="Q445" s="672">
        <v>8638000</v>
      </c>
      <c r="R445" s="673" t="s">
        <v>14017</v>
      </c>
      <c r="S445" s="674">
        <v>42790</v>
      </c>
      <c r="T445" s="675">
        <v>5775000</v>
      </c>
      <c r="U445" s="674"/>
      <c r="V445" s="675">
        <v>5775000</v>
      </c>
      <c r="W445" s="675">
        <v>3753750</v>
      </c>
      <c r="X445" s="675">
        <v>1732500</v>
      </c>
      <c r="Y445" s="675">
        <v>288750</v>
      </c>
      <c r="Z445" s="652">
        <v>0</v>
      </c>
      <c r="AA445" s="652"/>
      <c r="AB445" s="664"/>
      <c r="AC445" s="663"/>
      <c r="AD445" s="650"/>
      <c r="AE445" s="650"/>
      <c r="AF445" s="650"/>
      <c r="AG445" s="650"/>
      <c r="AH445" s="650"/>
      <c r="AI445" s="650"/>
      <c r="AJ445" s="650"/>
      <c r="AK445" s="650"/>
      <c r="AL445" s="650"/>
      <c r="AM445" s="652">
        <f t="shared" si="30"/>
        <v>0</v>
      </c>
      <c r="AN445" s="513">
        <f t="shared" si="31"/>
        <v>5775000</v>
      </c>
    </row>
    <row r="446" spans="1:40" s="212" customFormat="1" ht="15" customHeight="1" x14ac:dyDescent="0.2">
      <c r="A446" s="679"/>
      <c r="B446" s="679"/>
      <c r="C446" s="679"/>
      <c r="D446" s="679"/>
      <c r="E446" s="679"/>
      <c r="F446" s="668" t="s">
        <v>8755</v>
      </c>
      <c r="G446" s="668" t="s">
        <v>1306</v>
      </c>
      <c r="H446" s="669">
        <v>300101014338103</v>
      </c>
      <c r="I446" s="653"/>
      <c r="J446" s="653" t="s">
        <v>13682</v>
      </c>
      <c r="K446" s="670" t="s">
        <v>6477</v>
      </c>
      <c r="L446" s="669" t="s">
        <v>12999</v>
      </c>
      <c r="M446" s="671">
        <v>42090</v>
      </c>
      <c r="N446" s="672">
        <v>25000000</v>
      </c>
      <c r="O446" s="672" t="s">
        <v>13977</v>
      </c>
      <c r="P446" s="674">
        <v>42745</v>
      </c>
      <c r="Q446" s="672">
        <v>14078291</v>
      </c>
      <c r="R446" s="673" t="s">
        <v>14017</v>
      </c>
      <c r="S446" s="674">
        <v>42790</v>
      </c>
      <c r="T446" s="675">
        <v>9664280</v>
      </c>
      <c r="U446" s="674"/>
      <c r="V446" s="675">
        <v>9664280</v>
      </c>
      <c r="W446" s="675">
        <v>6281782</v>
      </c>
      <c r="X446" s="675">
        <v>2899284</v>
      </c>
      <c r="Y446" s="675">
        <v>483214</v>
      </c>
      <c r="Z446" s="652">
        <v>0</v>
      </c>
      <c r="AA446" s="652"/>
      <c r="AB446" s="664"/>
      <c r="AC446" s="663"/>
      <c r="AD446" s="650"/>
      <c r="AE446" s="650"/>
      <c r="AF446" s="650"/>
      <c r="AG446" s="650"/>
      <c r="AH446" s="650"/>
      <c r="AI446" s="650"/>
      <c r="AJ446" s="650"/>
      <c r="AK446" s="650"/>
      <c r="AL446" s="650"/>
      <c r="AM446" s="652">
        <f t="shared" si="30"/>
        <v>0</v>
      </c>
      <c r="AN446" s="513">
        <f t="shared" si="31"/>
        <v>9664280</v>
      </c>
    </row>
    <row r="447" spans="1:40" s="212" customFormat="1" ht="15" customHeight="1" x14ac:dyDescent="0.2">
      <c r="A447" s="679"/>
      <c r="B447" s="679"/>
      <c r="C447" s="679"/>
      <c r="D447" s="679"/>
      <c r="E447" s="679"/>
      <c r="F447" s="668" t="s">
        <v>8755</v>
      </c>
      <c r="G447" s="668" t="s">
        <v>9916</v>
      </c>
      <c r="H447" s="669">
        <v>329401010534100</v>
      </c>
      <c r="I447" s="653"/>
      <c r="J447" s="653" t="s">
        <v>13683</v>
      </c>
      <c r="K447" s="670" t="s">
        <v>6477</v>
      </c>
      <c r="L447" s="669" t="s">
        <v>12962</v>
      </c>
      <c r="M447" s="671">
        <v>42242</v>
      </c>
      <c r="N447" s="672">
        <v>6000000</v>
      </c>
      <c r="O447" s="672" t="s">
        <v>13977</v>
      </c>
      <c r="P447" s="674">
        <v>42745</v>
      </c>
      <c r="Q447" s="672">
        <v>2301481</v>
      </c>
      <c r="R447" s="673" t="s">
        <v>14017</v>
      </c>
      <c r="S447" s="674">
        <v>42790</v>
      </c>
      <c r="T447" s="675">
        <v>1610280</v>
      </c>
      <c r="U447" s="674"/>
      <c r="V447" s="675">
        <v>1610280</v>
      </c>
      <c r="W447" s="675">
        <v>1046682</v>
      </c>
      <c r="X447" s="675">
        <v>483084</v>
      </c>
      <c r="Y447" s="675">
        <v>80514</v>
      </c>
      <c r="Z447" s="652">
        <v>0</v>
      </c>
      <c r="AA447" s="652"/>
      <c r="AB447" s="664"/>
      <c r="AC447" s="663"/>
      <c r="AD447" s="650"/>
      <c r="AE447" s="650"/>
      <c r="AF447" s="650"/>
      <c r="AG447" s="650"/>
      <c r="AH447" s="650"/>
      <c r="AI447" s="650"/>
      <c r="AJ447" s="650"/>
      <c r="AK447" s="650"/>
      <c r="AL447" s="650"/>
      <c r="AM447" s="652">
        <f t="shared" si="30"/>
        <v>0</v>
      </c>
      <c r="AN447" s="513">
        <f t="shared" si="31"/>
        <v>1610280</v>
      </c>
    </row>
    <row r="448" spans="1:40" s="212" customFormat="1" ht="15" customHeight="1" x14ac:dyDescent="0.2">
      <c r="A448" s="679"/>
      <c r="B448" s="679"/>
      <c r="C448" s="679"/>
      <c r="D448" s="679"/>
      <c r="E448" s="679"/>
      <c r="F448" s="668" t="s">
        <v>8755</v>
      </c>
      <c r="G448" s="668" t="s">
        <v>9916</v>
      </c>
      <c r="H448" s="669">
        <v>329401010558104</v>
      </c>
      <c r="I448" s="653"/>
      <c r="J448" s="653" t="s">
        <v>742</v>
      </c>
      <c r="K448" s="670" t="s">
        <v>6477</v>
      </c>
      <c r="L448" s="669" t="s">
        <v>12962</v>
      </c>
      <c r="M448" s="671">
        <v>42242</v>
      </c>
      <c r="N448" s="672">
        <v>4000000</v>
      </c>
      <c r="O448" s="672" t="s">
        <v>13977</v>
      </c>
      <c r="P448" s="674">
        <v>42745</v>
      </c>
      <c r="Q448" s="672">
        <v>1541395</v>
      </c>
      <c r="R448" s="673" t="s">
        <v>14017</v>
      </c>
      <c r="S448" s="674">
        <v>42790</v>
      </c>
      <c r="T448" s="675">
        <v>1073520</v>
      </c>
      <c r="U448" s="674"/>
      <c r="V448" s="675">
        <v>1073520</v>
      </c>
      <c r="W448" s="675">
        <v>697788</v>
      </c>
      <c r="X448" s="675">
        <v>322056</v>
      </c>
      <c r="Y448" s="675">
        <v>53676</v>
      </c>
      <c r="Z448" s="652">
        <v>0</v>
      </c>
      <c r="AA448" s="652"/>
      <c r="AB448" s="664"/>
      <c r="AC448" s="663"/>
      <c r="AD448" s="650"/>
      <c r="AE448" s="650"/>
      <c r="AF448" s="650"/>
      <c r="AG448" s="650"/>
      <c r="AH448" s="650"/>
      <c r="AI448" s="650"/>
      <c r="AJ448" s="650"/>
      <c r="AK448" s="650"/>
      <c r="AL448" s="650"/>
      <c r="AM448" s="652">
        <f t="shared" si="30"/>
        <v>0</v>
      </c>
      <c r="AN448" s="513">
        <f t="shared" si="31"/>
        <v>1073520</v>
      </c>
    </row>
    <row r="449" spans="1:40" s="212" customFormat="1" ht="15" customHeight="1" x14ac:dyDescent="0.2">
      <c r="A449" s="679"/>
      <c r="B449" s="679"/>
      <c r="C449" s="679"/>
      <c r="D449" s="679"/>
      <c r="E449" s="679"/>
      <c r="F449" s="668" t="s">
        <v>8755</v>
      </c>
      <c r="G449" s="668" t="s">
        <v>9916</v>
      </c>
      <c r="H449" s="669">
        <v>329401010915102</v>
      </c>
      <c r="I449" s="653"/>
      <c r="J449" s="653" t="s">
        <v>5463</v>
      </c>
      <c r="K449" s="670" t="s">
        <v>6477</v>
      </c>
      <c r="L449" s="669" t="s">
        <v>13835</v>
      </c>
      <c r="M449" s="671">
        <v>42368</v>
      </c>
      <c r="N449" s="672">
        <v>10000000</v>
      </c>
      <c r="O449" s="672" t="s">
        <v>13977</v>
      </c>
      <c r="P449" s="674">
        <v>42745</v>
      </c>
      <c r="Q449" s="672">
        <v>6161897</v>
      </c>
      <c r="R449" s="673" t="s">
        <v>14017</v>
      </c>
      <c r="S449" s="674">
        <v>42790</v>
      </c>
      <c r="T449" s="675">
        <v>4238640</v>
      </c>
      <c r="U449" s="674"/>
      <c r="V449" s="675">
        <v>4238640</v>
      </c>
      <c r="W449" s="675">
        <v>2755116</v>
      </c>
      <c r="X449" s="675">
        <v>1271592</v>
      </c>
      <c r="Y449" s="675">
        <v>211932</v>
      </c>
      <c r="Z449" s="652">
        <v>0</v>
      </c>
      <c r="AA449" s="652"/>
      <c r="AB449" s="664"/>
      <c r="AC449" s="663"/>
      <c r="AD449" s="650"/>
      <c r="AE449" s="650"/>
      <c r="AF449" s="650"/>
      <c r="AG449" s="650"/>
      <c r="AH449" s="650"/>
      <c r="AI449" s="650"/>
      <c r="AJ449" s="650"/>
      <c r="AK449" s="650"/>
      <c r="AL449" s="650"/>
      <c r="AM449" s="652">
        <f t="shared" si="30"/>
        <v>0</v>
      </c>
      <c r="AN449" s="513">
        <f t="shared" si="31"/>
        <v>4238640</v>
      </c>
    </row>
    <row r="450" spans="1:40" s="212" customFormat="1" ht="15" customHeight="1" x14ac:dyDescent="0.2">
      <c r="A450" s="679"/>
      <c r="B450" s="679"/>
      <c r="C450" s="679"/>
      <c r="D450" s="679"/>
      <c r="E450" s="679"/>
      <c r="F450" s="668" t="s">
        <v>8755</v>
      </c>
      <c r="G450" s="668" t="s">
        <v>9916</v>
      </c>
      <c r="H450" s="669">
        <v>329401010943105</v>
      </c>
      <c r="I450" s="653"/>
      <c r="J450" s="653" t="s">
        <v>13684</v>
      </c>
      <c r="K450" s="670" t="s">
        <v>6477</v>
      </c>
      <c r="L450" s="669" t="s">
        <v>13835</v>
      </c>
      <c r="M450" s="671">
        <v>42368</v>
      </c>
      <c r="N450" s="672">
        <v>5000000</v>
      </c>
      <c r="O450" s="672" t="s">
        <v>13977</v>
      </c>
      <c r="P450" s="674">
        <v>42745</v>
      </c>
      <c r="Q450" s="672">
        <v>1566399</v>
      </c>
      <c r="R450" s="673" t="s">
        <v>14017</v>
      </c>
      <c r="S450" s="674">
        <v>42790</v>
      </c>
      <c r="T450" s="675">
        <v>1096479</v>
      </c>
      <c r="U450" s="674"/>
      <c r="V450" s="675">
        <v>1096479</v>
      </c>
      <c r="W450" s="675">
        <v>712711.35</v>
      </c>
      <c r="X450" s="675">
        <v>328943.7</v>
      </c>
      <c r="Y450" s="675">
        <v>54823.950000000004</v>
      </c>
      <c r="Z450" s="652">
        <v>0</v>
      </c>
      <c r="AA450" s="652"/>
      <c r="AB450" s="664"/>
      <c r="AC450" s="663"/>
      <c r="AD450" s="650"/>
      <c r="AE450" s="650"/>
      <c r="AF450" s="650"/>
      <c r="AG450" s="650"/>
      <c r="AH450" s="650"/>
      <c r="AI450" s="650"/>
      <c r="AJ450" s="650"/>
      <c r="AK450" s="650"/>
      <c r="AL450" s="650"/>
      <c r="AM450" s="652">
        <f t="shared" si="30"/>
        <v>0</v>
      </c>
      <c r="AN450" s="513">
        <f t="shared" si="31"/>
        <v>1096479</v>
      </c>
    </row>
    <row r="451" spans="1:40" s="212" customFormat="1" ht="15" customHeight="1" x14ac:dyDescent="0.2">
      <c r="A451" s="679"/>
      <c r="B451" s="679"/>
      <c r="C451" s="679"/>
      <c r="D451" s="679"/>
      <c r="E451" s="679"/>
      <c r="F451" s="668" t="s">
        <v>8755</v>
      </c>
      <c r="G451" s="668" t="s">
        <v>9916</v>
      </c>
      <c r="H451" s="669">
        <v>329401010954106</v>
      </c>
      <c r="I451" s="653"/>
      <c r="J451" s="653" t="s">
        <v>13685</v>
      </c>
      <c r="K451" s="670" t="s">
        <v>6477</v>
      </c>
      <c r="L451" s="669" t="s">
        <v>13835</v>
      </c>
      <c r="M451" s="671">
        <v>42368</v>
      </c>
      <c r="N451" s="672">
        <v>8000000</v>
      </c>
      <c r="O451" s="672" t="s">
        <v>13977</v>
      </c>
      <c r="P451" s="674">
        <v>42745</v>
      </c>
      <c r="Q451" s="672">
        <v>5338753</v>
      </c>
      <c r="R451" s="673" t="s">
        <v>14017</v>
      </c>
      <c r="S451" s="674">
        <v>42790</v>
      </c>
      <c r="T451" s="675">
        <v>3702440</v>
      </c>
      <c r="U451" s="674"/>
      <c r="V451" s="675">
        <v>3702440</v>
      </c>
      <c r="W451" s="675">
        <v>2406586</v>
      </c>
      <c r="X451" s="675">
        <v>1110732</v>
      </c>
      <c r="Y451" s="675">
        <v>185122</v>
      </c>
      <c r="Z451" s="652">
        <v>0</v>
      </c>
      <c r="AA451" s="652"/>
      <c r="AB451" s="664"/>
      <c r="AC451" s="663"/>
      <c r="AD451" s="650"/>
      <c r="AE451" s="650"/>
      <c r="AF451" s="650"/>
      <c r="AG451" s="650"/>
      <c r="AH451" s="650"/>
      <c r="AI451" s="650"/>
      <c r="AJ451" s="650"/>
      <c r="AK451" s="650"/>
      <c r="AL451" s="650"/>
      <c r="AM451" s="652">
        <f t="shared" si="30"/>
        <v>0</v>
      </c>
      <c r="AN451" s="513">
        <f t="shared" si="31"/>
        <v>3702440</v>
      </c>
    </row>
    <row r="452" spans="1:40" s="212" customFormat="1" ht="15" customHeight="1" x14ac:dyDescent="0.2">
      <c r="A452" s="679"/>
      <c r="B452" s="679"/>
      <c r="C452" s="679"/>
      <c r="D452" s="679"/>
      <c r="E452" s="679"/>
      <c r="F452" s="668" t="s">
        <v>8755</v>
      </c>
      <c r="G452" s="668" t="s">
        <v>2737</v>
      </c>
      <c r="H452" s="669">
        <v>327001013363108</v>
      </c>
      <c r="I452" s="653"/>
      <c r="J452" s="653" t="s">
        <v>13686</v>
      </c>
      <c r="K452" s="670" t="s">
        <v>6477</v>
      </c>
      <c r="L452" s="669" t="s">
        <v>13836</v>
      </c>
      <c r="M452" s="671">
        <v>42136</v>
      </c>
      <c r="N452" s="672">
        <v>15000000</v>
      </c>
      <c r="O452" s="672" t="s">
        <v>13977</v>
      </c>
      <c r="P452" s="674">
        <v>42745</v>
      </c>
      <c r="Q452" s="672">
        <v>3037939</v>
      </c>
      <c r="R452" s="673" t="s">
        <v>14017</v>
      </c>
      <c r="S452" s="674">
        <v>42790</v>
      </c>
      <c r="T452" s="675">
        <v>2126557</v>
      </c>
      <c r="U452" s="674"/>
      <c r="V452" s="675">
        <v>2126557</v>
      </c>
      <c r="W452" s="675">
        <v>1382262.05</v>
      </c>
      <c r="X452" s="675">
        <v>637967.1</v>
      </c>
      <c r="Y452" s="675">
        <v>106327.85</v>
      </c>
      <c r="Z452" s="652">
        <v>0</v>
      </c>
      <c r="AA452" s="652"/>
      <c r="AB452" s="664"/>
      <c r="AC452" s="663"/>
      <c r="AD452" s="650"/>
      <c r="AE452" s="650"/>
      <c r="AF452" s="650"/>
      <c r="AG452" s="650"/>
      <c r="AH452" s="650"/>
      <c r="AI452" s="650"/>
      <c r="AJ452" s="650"/>
      <c r="AK452" s="650"/>
      <c r="AL452" s="650"/>
      <c r="AM452" s="652">
        <f t="shared" si="30"/>
        <v>0</v>
      </c>
      <c r="AN452" s="513">
        <f t="shared" si="31"/>
        <v>2126557</v>
      </c>
    </row>
    <row r="453" spans="1:40" s="212" customFormat="1" ht="15" customHeight="1" x14ac:dyDescent="0.2">
      <c r="A453" s="679"/>
      <c r="B453" s="679"/>
      <c r="C453" s="679"/>
      <c r="D453" s="679"/>
      <c r="E453" s="679"/>
      <c r="F453" s="668" t="s">
        <v>8755</v>
      </c>
      <c r="G453" s="668" t="s">
        <v>2737</v>
      </c>
      <c r="H453" s="669">
        <v>327001013364104</v>
      </c>
      <c r="I453" s="653"/>
      <c r="J453" s="653" t="s">
        <v>13687</v>
      </c>
      <c r="K453" s="670" t="s">
        <v>6477</v>
      </c>
      <c r="L453" s="669" t="s">
        <v>13836</v>
      </c>
      <c r="M453" s="671">
        <v>42136</v>
      </c>
      <c r="N453" s="672">
        <v>8000000</v>
      </c>
      <c r="O453" s="672" t="s">
        <v>13977</v>
      </c>
      <c r="P453" s="674">
        <v>42745</v>
      </c>
      <c r="Q453" s="672">
        <v>5222228</v>
      </c>
      <c r="R453" s="673" t="s">
        <v>14017</v>
      </c>
      <c r="S453" s="674">
        <v>42790</v>
      </c>
      <c r="T453" s="675">
        <v>3546900</v>
      </c>
      <c r="U453" s="674"/>
      <c r="V453" s="675">
        <v>3546900</v>
      </c>
      <c r="W453" s="675">
        <v>2305485</v>
      </c>
      <c r="X453" s="675">
        <v>1064070</v>
      </c>
      <c r="Y453" s="675">
        <v>177345</v>
      </c>
      <c r="Z453" s="652">
        <v>0</v>
      </c>
      <c r="AA453" s="652"/>
      <c r="AB453" s="664"/>
      <c r="AC453" s="663"/>
      <c r="AD453" s="650"/>
      <c r="AE453" s="650"/>
      <c r="AF453" s="650"/>
      <c r="AG453" s="650"/>
      <c r="AH453" s="650"/>
      <c r="AI453" s="650"/>
      <c r="AJ453" s="650"/>
      <c r="AK453" s="650"/>
      <c r="AL453" s="650"/>
      <c r="AM453" s="652">
        <f t="shared" si="30"/>
        <v>0</v>
      </c>
      <c r="AN453" s="513">
        <f t="shared" si="31"/>
        <v>3546900</v>
      </c>
    </row>
    <row r="454" spans="1:40" s="212" customFormat="1" ht="15" customHeight="1" x14ac:dyDescent="0.2">
      <c r="A454" s="679"/>
      <c r="B454" s="679"/>
      <c r="C454" s="679"/>
      <c r="D454" s="679"/>
      <c r="E454" s="679"/>
      <c r="F454" s="668" t="s">
        <v>8755</v>
      </c>
      <c r="G454" s="668" t="s">
        <v>9917</v>
      </c>
      <c r="H454" s="669">
        <v>411601004524102</v>
      </c>
      <c r="I454" s="653"/>
      <c r="J454" s="653" t="s">
        <v>13688</v>
      </c>
      <c r="K454" s="670" t="s">
        <v>6477</v>
      </c>
      <c r="L454" s="669" t="s">
        <v>12469</v>
      </c>
      <c r="M454" s="671">
        <v>42136</v>
      </c>
      <c r="N454" s="672">
        <v>10000000</v>
      </c>
      <c r="O454" s="672" t="s">
        <v>13977</v>
      </c>
      <c r="P454" s="674">
        <v>42745</v>
      </c>
      <c r="Q454" s="672">
        <v>4701629</v>
      </c>
      <c r="R454" s="673" t="s">
        <v>14017</v>
      </c>
      <c r="S454" s="674">
        <v>42790</v>
      </c>
      <c r="T454" s="675">
        <v>3253224</v>
      </c>
      <c r="U454" s="674"/>
      <c r="V454" s="675">
        <v>3253224</v>
      </c>
      <c r="W454" s="675">
        <v>2114595.6</v>
      </c>
      <c r="X454" s="675">
        <v>975967.2</v>
      </c>
      <c r="Y454" s="675">
        <v>162661.20000000001</v>
      </c>
      <c r="Z454" s="652">
        <v>0</v>
      </c>
      <c r="AA454" s="652"/>
      <c r="AB454" s="664"/>
      <c r="AC454" s="663"/>
      <c r="AD454" s="650"/>
      <c r="AE454" s="650"/>
      <c r="AF454" s="650"/>
      <c r="AG454" s="650"/>
      <c r="AH454" s="650"/>
      <c r="AI454" s="650"/>
      <c r="AJ454" s="650"/>
      <c r="AK454" s="650"/>
      <c r="AL454" s="650"/>
      <c r="AM454" s="652">
        <f t="shared" si="30"/>
        <v>0</v>
      </c>
      <c r="AN454" s="513">
        <f t="shared" si="31"/>
        <v>3253224</v>
      </c>
    </row>
    <row r="455" spans="1:40" s="212" customFormat="1" ht="15" customHeight="1" x14ac:dyDescent="0.2">
      <c r="A455" s="679"/>
      <c r="B455" s="679"/>
      <c r="C455" s="679"/>
      <c r="D455" s="679"/>
      <c r="E455" s="679"/>
      <c r="F455" s="668" t="s">
        <v>8755</v>
      </c>
      <c r="G455" s="668" t="s">
        <v>9917</v>
      </c>
      <c r="H455" s="669">
        <v>411601004779105</v>
      </c>
      <c r="I455" s="653"/>
      <c r="J455" s="653" t="s">
        <v>13689</v>
      </c>
      <c r="K455" s="670" t="s">
        <v>6477</v>
      </c>
      <c r="L455" s="669" t="s">
        <v>12811</v>
      </c>
      <c r="M455" s="671">
        <v>42292</v>
      </c>
      <c r="N455" s="672">
        <v>8000000</v>
      </c>
      <c r="O455" s="672" t="s">
        <v>13977</v>
      </c>
      <c r="P455" s="674">
        <v>42745</v>
      </c>
      <c r="Q455" s="672">
        <v>3642892</v>
      </c>
      <c r="R455" s="673" t="s">
        <v>14017</v>
      </c>
      <c r="S455" s="674">
        <v>42790</v>
      </c>
      <c r="T455" s="675">
        <v>2458120</v>
      </c>
      <c r="U455" s="674"/>
      <c r="V455" s="675">
        <v>2458120</v>
      </c>
      <c r="W455" s="675">
        <v>1597778</v>
      </c>
      <c r="X455" s="675">
        <v>737436</v>
      </c>
      <c r="Y455" s="675">
        <v>122906</v>
      </c>
      <c r="Z455" s="652">
        <v>0</v>
      </c>
      <c r="AA455" s="652"/>
      <c r="AB455" s="664"/>
      <c r="AC455" s="663"/>
      <c r="AD455" s="650"/>
      <c r="AE455" s="650"/>
      <c r="AF455" s="650"/>
      <c r="AG455" s="650"/>
      <c r="AH455" s="650"/>
      <c r="AI455" s="650"/>
      <c r="AJ455" s="650"/>
      <c r="AK455" s="650"/>
      <c r="AL455" s="650"/>
      <c r="AM455" s="652">
        <f t="shared" si="30"/>
        <v>0</v>
      </c>
      <c r="AN455" s="513">
        <f t="shared" si="31"/>
        <v>2458120</v>
      </c>
    </row>
    <row r="456" spans="1:40" s="212" customFormat="1" ht="15" customHeight="1" x14ac:dyDescent="0.2">
      <c r="A456" s="679"/>
      <c r="B456" s="679"/>
      <c r="C456" s="679"/>
      <c r="D456" s="679"/>
      <c r="E456" s="679"/>
      <c r="F456" s="668" t="s">
        <v>8755</v>
      </c>
      <c r="G456" s="668" t="s">
        <v>6546</v>
      </c>
      <c r="H456" s="669">
        <v>411301005447107</v>
      </c>
      <c r="I456" s="653"/>
      <c r="J456" s="653" t="s">
        <v>13690</v>
      </c>
      <c r="K456" s="670" t="s">
        <v>6477</v>
      </c>
      <c r="L456" s="669" t="s">
        <v>13126</v>
      </c>
      <c r="M456" s="671">
        <v>42405</v>
      </c>
      <c r="N456" s="672">
        <v>15000000</v>
      </c>
      <c r="O456" s="672" t="s">
        <v>13977</v>
      </c>
      <c r="P456" s="674">
        <v>42745</v>
      </c>
      <c r="Q456" s="672">
        <v>5104499</v>
      </c>
      <c r="R456" s="673" t="s">
        <v>14017</v>
      </c>
      <c r="S456" s="674">
        <v>42790</v>
      </c>
      <c r="T456" s="675">
        <v>3441970</v>
      </c>
      <c r="U456" s="674"/>
      <c r="V456" s="675">
        <v>3441970</v>
      </c>
      <c r="W456" s="675">
        <v>2237280.5</v>
      </c>
      <c r="X456" s="675">
        <v>1032591</v>
      </c>
      <c r="Y456" s="675">
        <v>172098.5</v>
      </c>
      <c r="Z456" s="652">
        <v>0</v>
      </c>
      <c r="AA456" s="652"/>
      <c r="AB456" s="664"/>
      <c r="AC456" s="663"/>
      <c r="AD456" s="650"/>
      <c r="AE456" s="650"/>
      <c r="AF456" s="650"/>
      <c r="AG456" s="650"/>
      <c r="AH456" s="650"/>
      <c r="AI456" s="650"/>
      <c r="AJ456" s="650"/>
      <c r="AK456" s="650"/>
      <c r="AL456" s="650"/>
      <c r="AM456" s="652">
        <f t="shared" si="30"/>
        <v>0</v>
      </c>
      <c r="AN456" s="513">
        <f t="shared" si="31"/>
        <v>3441970</v>
      </c>
    </row>
    <row r="457" spans="1:40" s="212" customFormat="1" ht="15" customHeight="1" x14ac:dyDescent="0.2">
      <c r="A457" s="679"/>
      <c r="B457" s="679"/>
      <c r="C457" s="679"/>
      <c r="D457" s="679"/>
      <c r="E457" s="679"/>
      <c r="F457" s="668" t="s">
        <v>8755</v>
      </c>
      <c r="G457" s="668" t="s">
        <v>2776</v>
      </c>
      <c r="H457" s="669">
        <v>367101009558107</v>
      </c>
      <c r="I457" s="653"/>
      <c r="J457" s="653" t="s">
        <v>13691</v>
      </c>
      <c r="K457" s="670" t="s">
        <v>6477</v>
      </c>
      <c r="L457" s="669" t="s">
        <v>13837</v>
      </c>
      <c r="M457" s="671">
        <v>42368</v>
      </c>
      <c r="N457" s="672">
        <v>3000000</v>
      </c>
      <c r="O457" s="672" t="s">
        <v>13977</v>
      </c>
      <c r="P457" s="674">
        <v>42745</v>
      </c>
      <c r="Q457" s="672">
        <v>1145445</v>
      </c>
      <c r="R457" s="673" t="s">
        <v>14017</v>
      </c>
      <c r="S457" s="674">
        <v>42790</v>
      </c>
      <c r="T457" s="675">
        <v>801812</v>
      </c>
      <c r="U457" s="674"/>
      <c r="V457" s="675">
        <v>801812</v>
      </c>
      <c r="W457" s="675">
        <v>521177.80000000005</v>
      </c>
      <c r="X457" s="675">
        <v>240543.59999999998</v>
      </c>
      <c r="Y457" s="675">
        <v>40090.600000000006</v>
      </c>
      <c r="Z457" s="652">
        <v>0</v>
      </c>
      <c r="AA457" s="652"/>
      <c r="AB457" s="664"/>
      <c r="AC457" s="663"/>
      <c r="AD457" s="650"/>
      <c r="AE457" s="650"/>
      <c r="AF457" s="650"/>
      <c r="AG457" s="650"/>
      <c r="AH457" s="650"/>
      <c r="AI457" s="650"/>
      <c r="AJ457" s="650"/>
      <c r="AK457" s="650"/>
      <c r="AL457" s="650"/>
      <c r="AM457" s="652">
        <f t="shared" si="30"/>
        <v>0</v>
      </c>
      <c r="AN457" s="513">
        <f t="shared" si="31"/>
        <v>801812</v>
      </c>
    </row>
    <row r="458" spans="1:40" s="212" customFormat="1" ht="15" customHeight="1" x14ac:dyDescent="0.2">
      <c r="A458" s="679"/>
      <c r="B458" s="679"/>
      <c r="C458" s="679"/>
      <c r="D458" s="679"/>
      <c r="E458" s="679"/>
      <c r="F458" s="668" t="s">
        <v>8755</v>
      </c>
      <c r="G458" s="668" t="s">
        <v>2776</v>
      </c>
      <c r="H458" s="669">
        <v>367101008803101</v>
      </c>
      <c r="I458" s="653"/>
      <c r="J458" s="653" t="s">
        <v>13692</v>
      </c>
      <c r="K458" s="670" t="s">
        <v>6477</v>
      </c>
      <c r="L458" s="669" t="s">
        <v>12946</v>
      </c>
      <c r="M458" s="671">
        <v>42222</v>
      </c>
      <c r="N458" s="672">
        <v>8000000</v>
      </c>
      <c r="O458" s="672" t="s">
        <v>13977</v>
      </c>
      <c r="P458" s="674">
        <v>42745</v>
      </c>
      <c r="Q458" s="672">
        <v>2071405</v>
      </c>
      <c r="R458" s="673" t="s">
        <v>14017</v>
      </c>
      <c r="S458" s="674">
        <v>42790</v>
      </c>
      <c r="T458" s="675">
        <v>1449984</v>
      </c>
      <c r="U458" s="674"/>
      <c r="V458" s="675">
        <v>1449984</v>
      </c>
      <c r="W458" s="675">
        <v>942489.59999999998</v>
      </c>
      <c r="X458" s="675">
        <v>434995.20000000001</v>
      </c>
      <c r="Y458" s="675">
        <v>72499.199999999997</v>
      </c>
      <c r="Z458" s="652">
        <v>0</v>
      </c>
      <c r="AA458" s="652"/>
      <c r="AB458" s="664"/>
      <c r="AC458" s="663"/>
      <c r="AD458" s="650"/>
      <c r="AE458" s="650"/>
      <c r="AF458" s="650"/>
      <c r="AG458" s="650"/>
      <c r="AH458" s="650"/>
      <c r="AI458" s="650"/>
      <c r="AJ458" s="650"/>
      <c r="AK458" s="650"/>
      <c r="AL458" s="650"/>
      <c r="AM458" s="652">
        <f t="shared" si="30"/>
        <v>0</v>
      </c>
      <c r="AN458" s="513">
        <f t="shared" si="31"/>
        <v>1449984</v>
      </c>
    </row>
    <row r="459" spans="1:40" s="212" customFormat="1" ht="15" customHeight="1" x14ac:dyDescent="0.2">
      <c r="A459" s="679"/>
      <c r="B459" s="679"/>
      <c r="C459" s="679"/>
      <c r="D459" s="679"/>
      <c r="E459" s="679"/>
      <c r="F459" s="668" t="s">
        <v>8755</v>
      </c>
      <c r="G459" s="668" t="s">
        <v>2776</v>
      </c>
      <c r="H459" s="669">
        <v>367101008884107</v>
      </c>
      <c r="I459" s="653"/>
      <c r="J459" s="653" t="s">
        <v>13693</v>
      </c>
      <c r="K459" s="670" t="s">
        <v>6477</v>
      </c>
      <c r="L459" s="669" t="s">
        <v>12946</v>
      </c>
      <c r="M459" s="671">
        <v>42222</v>
      </c>
      <c r="N459" s="672">
        <v>7000000</v>
      </c>
      <c r="O459" s="672" t="s">
        <v>13977</v>
      </c>
      <c r="P459" s="674">
        <v>42745</v>
      </c>
      <c r="Q459" s="672">
        <v>3379743</v>
      </c>
      <c r="R459" s="673" t="s">
        <v>14017</v>
      </c>
      <c r="S459" s="674">
        <v>42790</v>
      </c>
      <c r="T459" s="675">
        <v>2286340</v>
      </c>
      <c r="U459" s="674"/>
      <c r="V459" s="675">
        <v>2286340</v>
      </c>
      <c r="W459" s="675">
        <v>1486121</v>
      </c>
      <c r="X459" s="675">
        <v>685902</v>
      </c>
      <c r="Y459" s="675">
        <v>114317</v>
      </c>
      <c r="Z459" s="652">
        <v>0</v>
      </c>
      <c r="AA459" s="652"/>
      <c r="AB459" s="664"/>
      <c r="AC459" s="663"/>
      <c r="AD459" s="650"/>
      <c r="AE459" s="650"/>
      <c r="AF459" s="650"/>
      <c r="AG459" s="650"/>
      <c r="AH459" s="650"/>
      <c r="AI459" s="650"/>
      <c r="AJ459" s="650"/>
      <c r="AK459" s="650"/>
      <c r="AL459" s="650"/>
      <c r="AM459" s="652">
        <f t="shared" si="30"/>
        <v>0</v>
      </c>
      <c r="AN459" s="513">
        <f t="shared" si="31"/>
        <v>2286340</v>
      </c>
    </row>
    <row r="460" spans="1:40" s="212" customFormat="1" ht="15" customHeight="1" x14ac:dyDescent="0.2">
      <c r="A460" s="679"/>
      <c r="B460" s="679"/>
      <c r="C460" s="679"/>
      <c r="D460" s="679"/>
      <c r="E460" s="679"/>
      <c r="F460" s="668" t="s">
        <v>8755</v>
      </c>
      <c r="G460" s="668" t="s">
        <v>2776</v>
      </c>
      <c r="H460" s="669">
        <v>367101008610100</v>
      </c>
      <c r="I460" s="653"/>
      <c r="J460" s="653" t="s">
        <v>13694</v>
      </c>
      <c r="K460" s="670" t="s">
        <v>6477</v>
      </c>
      <c r="L460" s="669" t="s">
        <v>13838</v>
      </c>
      <c r="M460" s="671">
        <v>42109</v>
      </c>
      <c r="N460" s="672">
        <v>8000000</v>
      </c>
      <c r="O460" s="672" t="s">
        <v>13977</v>
      </c>
      <c r="P460" s="674">
        <v>42745</v>
      </c>
      <c r="Q460" s="672">
        <v>1003122</v>
      </c>
      <c r="R460" s="673" t="s">
        <v>14017</v>
      </c>
      <c r="S460" s="674">
        <v>42790</v>
      </c>
      <c r="T460" s="675">
        <v>702185</v>
      </c>
      <c r="U460" s="674"/>
      <c r="V460" s="675">
        <v>702185</v>
      </c>
      <c r="W460" s="675">
        <v>456420.25</v>
      </c>
      <c r="X460" s="675">
        <v>210655.5</v>
      </c>
      <c r="Y460" s="675">
        <v>35109.25</v>
      </c>
      <c r="Z460" s="652">
        <v>0</v>
      </c>
      <c r="AA460" s="652"/>
      <c r="AB460" s="664"/>
      <c r="AC460" s="663"/>
      <c r="AD460" s="650"/>
      <c r="AE460" s="650"/>
      <c r="AF460" s="650"/>
      <c r="AG460" s="650"/>
      <c r="AH460" s="650"/>
      <c r="AI460" s="650"/>
      <c r="AJ460" s="650"/>
      <c r="AK460" s="650"/>
      <c r="AL460" s="650"/>
      <c r="AM460" s="652">
        <f t="shared" si="30"/>
        <v>0</v>
      </c>
      <c r="AN460" s="513">
        <f t="shared" si="31"/>
        <v>702185</v>
      </c>
    </row>
    <row r="461" spans="1:40" s="212" customFormat="1" ht="15" customHeight="1" x14ac:dyDescent="0.2">
      <c r="A461" s="679"/>
      <c r="B461" s="679"/>
      <c r="C461" s="679"/>
      <c r="D461" s="679"/>
      <c r="E461" s="679"/>
      <c r="F461" s="668" t="s">
        <v>8755</v>
      </c>
      <c r="G461" s="668" t="s">
        <v>2776</v>
      </c>
      <c r="H461" s="669">
        <v>367101008551102</v>
      </c>
      <c r="I461" s="653"/>
      <c r="J461" s="653" t="s">
        <v>320</v>
      </c>
      <c r="K461" s="670" t="s">
        <v>6477</v>
      </c>
      <c r="L461" s="669" t="s">
        <v>13838</v>
      </c>
      <c r="M461" s="671">
        <v>42109</v>
      </c>
      <c r="N461" s="672">
        <v>10000000</v>
      </c>
      <c r="O461" s="672" t="s">
        <v>13977</v>
      </c>
      <c r="P461" s="674">
        <v>42745</v>
      </c>
      <c r="Q461" s="672">
        <v>965848</v>
      </c>
      <c r="R461" s="673" t="s">
        <v>14017</v>
      </c>
      <c r="S461" s="674">
        <v>42790</v>
      </c>
      <c r="T461" s="675">
        <v>676094</v>
      </c>
      <c r="U461" s="674"/>
      <c r="V461" s="675">
        <v>676094</v>
      </c>
      <c r="W461" s="675">
        <v>439461.10000000003</v>
      </c>
      <c r="X461" s="675">
        <v>202828.19999999998</v>
      </c>
      <c r="Y461" s="675">
        <v>33804.700000000004</v>
      </c>
      <c r="Z461" s="652">
        <v>0</v>
      </c>
      <c r="AA461" s="652"/>
      <c r="AB461" s="664"/>
      <c r="AC461" s="663"/>
      <c r="AD461" s="650"/>
      <c r="AE461" s="650"/>
      <c r="AF461" s="650"/>
      <c r="AG461" s="650"/>
      <c r="AH461" s="650"/>
      <c r="AI461" s="650"/>
      <c r="AJ461" s="650"/>
      <c r="AK461" s="650"/>
      <c r="AL461" s="650"/>
      <c r="AM461" s="652">
        <f t="shared" si="30"/>
        <v>0</v>
      </c>
      <c r="AN461" s="513">
        <f t="shared" si="31"/>
        <v>676094</v>
      </c>
    </row>
    <row r="462" spans="1:40" s="212" customFormat="1" ht="15" customHeight="1" x14ac:dyDescent="0.2">
      <c r="A462" s="679"/>
      <c r="B462" s="679"/>
      <c r="C462" s="679"/>
      <c r="D462" s="679"/>
      <c r="E462" s="679"/>
      <c r="F462" s="668" t="s">
        <v>8755</v>
      </c>
      <c r="G462" s="668" t="s">
        <v>9715</v>
      </c>
      <c r="H462" s="669">
        <v>88901020140107</v>
      </c>
      <c r="I462" s="653"/>
      <c r="J462" s="653" t="s">
        <v>13695</v>
      </c>
      <c r="K462" s="670" t="s">
        <v>6477</v>
      </c>
      <c r="L462" s="669" t="s">
        <v>12462</v>
      </c>
      <c r="M462" s="671">
        <v>42109</v>
      </c>
      <c r="N462" s="672">
        <v>10000000</v>
      </c>
      <c r="O462" s="672" t="s">
        <v>13977</v>
      </c>
      <c r="P462" s="674">
        <v>42745</v>
      </c>
      <c r="Q462" s="672">
        <v>4380089</v>
      </c>
      <c r="R462" s="673" t="s">
        <v>14017</v>
      </c>
      <c r="S462" s="674">
        <v>42790</v>
      </c>
      <c r="T462" s="675">
        <v>2891062</v>
      </c>
      <c r="U462" s="674"/>
      <c r="V462" s="675">
        <v>2891062</v>
      </c>
      <c r="W462" s="675">
        <v>1879190.3</v>
      </c>
      <c r="X462" s="675">
        <v>867318.6</v>
      </c>
      <c r="Y462" s="675">
        <v>144553.1</v>
      </c>
      <c r="Z462" s="652">
        <v>0</v>
      </c>
      <c r="AA462" s="652"/>
      <c r="AB462" s="664"/>
      <c r="AC462" s="663"/>
      <c r="AD462" s="650"/>
      <c r="AE462" s="650"/>
      <c r="AF462" s="650"/>
      <c r="AG462" s="650"/>
      <c r="AH462" s="650"/>
      <c r="AI462" s="650"/>
      <c r="AJ462" s="650"/>
      <c r="AK462" s="650"/>
      <c r="AL462" s="650"/>
      <c r="AM462" s="652">
        <f t="shared" si="30"/>
        <v>0</v>
      </c>
      <c r="AN462" s="513">
        <f t="shared" si="31"/>
        <v>2891062</v>
      </c>
    </row>
    <row r="463" spans="1:40" s="212" customFormat="1" ht="15" customHeight="1" x14ac:dyDescent="0.2">
      <c r="A463" s="679"/>
      <c r="B463" s="679"/>
      <c r="C463" s="679"/>
      <c r="D463" s="679"/>
      <c r="E463" s="679"/>
      <c r="F463" s="668" t="s">
        <v>13960</v>
      </c>
      <c r="G463" s="668" t="s">
        <v>13961</v>
      </c>
      <c r="H463" s="669">
        <v>328701009687105</v>
      </c>
      <c r="I463" s="653"/>
      <c r="J463" s="653" t="s">
        <v>13696</v>
      </c>
      <c r="K463" s="670" t="s">
        <v>6477</v>
      </c>
      <c r="L463" s="669" t="s">
        <v>13839</v>
      </c>
      <c r="M463" s="671">
        <v>42114</v>
      </c>
      <c r="N463" s="672">
        <v>2000000</v>
      </c>
      <c r="O463" s="672" t="s">
        <v>13980</v>
      </c>
      <c r="P463" s="674">
        <v>42668</v>
      </c>
      <c r="Q463" s="672">
        <v>282711</v>
      </c>
      <c r="R463" s="673" t="s">
        <v>14018</v>
      </c>
      <c r="S463" s="674">
        <v>42775</v>
      </c>
      <c r="T463" s="675">
        <v>197898</v>
      </c>
      <c r="U463" s="674">
        <v>42779</v>
      </c>
      <c r="V463" s="675">
        <v>197898</v>
      </c>
      <c r="W463" s="675">
        <v>128633.70000000001</v>
      </c>
      <c r="X463" s="675">
        <v>59369.399999999994</v>
      </c>
      <c r="Y463" s="675">
        <v>9894.9000000000015</v>
      </c>
      <c r="Z463" s="652">
        <v>0</v>
      </c>
      <c r="AA463" s="652"/>
      <c r="AB463" s="664"/>
      <c r="AC463" s="663"/>
      <c r="AD463" s="650"/>
      <c r="AE463" s="650"/>
      <c r="AF463" s="650"/>
      <c r="AG463" s="650"/>
      <c r="AH463" s="650"/>
      <c r="AI463" s="650"/>
      <c r="AJ463" s="650"/>
      <c r="AK463" s="650"/>
      <c r="AL463" s="650"/>
      <c r="AM463" s="652">
        <f t="shared" si="30"/>
        <v>0</v>
      </c>
      <c r="AN463" s="513">
        <f t="shared" si="31"/>
        <v>197898</v>
      </c>
    </row>
    <row r="464" spans="1:40" s="212" customFormat="1" ht="15" customHeight="1" x14ac:dyDescent="0.2">
      <c r="A464" s="679"/>
      <c r="B464" s="679"/>
      <c r="C464" s="679"/>
      <c r="D464" s="679"/>
      <c r="E464" s="679"/>
      <c r="F464" s="668" t="s">
        <v>13960</v>
      </c>
      <c r="G464" s="668" t="s">
        <v>13961</v>
      </c>
      <c r="H464" s="669">
        <v>328701009585109</v>
      </c>
      <c r="I464" s="653"/>
      <c r="J464" s="653" t="s">
        <v>742</v>
      </c>
      <c r="K464" s="670" t="s">
        <v>6477</v>
      </c>
      <c r="L464" s="669" t="s">
        <v>13840</v>
      </c>
      <c r="M464" s="671">
        <v>42087</v>
      </c>
      <c r="N464" s="672">
        <v>10000000</v>
      </c>
      <c r="O464" s="672" t="s">
        <v>13980</v>
      </c>
      <c r="P464" s="674">
        <v>42668</v>
      </c>
      <c r="Q464" s="672">
        <v>5348221</v>
      </c>
      <c r="R464" s="673" t="s">
        <v>14018</v>
      </c>
      <c r="S464" s="674">
        <v>42775</v>
      </c>
      <c r="T464" s="675">
        <v>3588513</v>
      </c>
      <c r="U464" s="674">
        <v>42779</v>
      </c>
      <c r="V464" s="675">
        <v>3588513</v>
      </c>
      <c r="W464" s="675">
        <v>2332533.4500000002</v>
      </c>
      <c r="X464" s="675">
        <v>1076553.8999999999</v>
      </c>
      <c r="Y464" s="675">
        <v>179425.65000000002</v>
      </c>
      <c r="Z464" s="652">
        <v>0</v>
      </c>
      <c r="AA464" s="652"/>
      <c r="AB464" s="664"/>
      <c r="AC464" s="663"/>
      <c r="AD464" s="650"/>
      <c r="AE464" s="650"/>
      <c r="AF464" s="650"/>
      <c r="AG464" s="650"/>
      <c r="AH464" s="650"/>
      <c r="AI464" s="650"/>
      <c r="AJ464" s="650"/>
      <c r="AK464" s="650"/>
      <c r="AL464" s="650"/>
      <c r="AM464" s="652">
        <f t="shared" si="30"/>
        <v>0</v>
      </c>
      <c r="AN464" s="513">
        <f t="shared" si="31"/>
        <v>3588513</v>
      </c>
    </row>
    <row r="465" spans="1:40" s="212" customFormat="1" ht="15" customHeight="1" x14ac:dyDescent="0.2">
      <c r="A465" s="679"/>
      <c r="B465" s="679"/>
      <c r="C465" s="679"/>
      <c r="D465" s="679"/>
      <c r="E465" s="679"/>
      <c r="F465" s="668" t="s">
        <v>13960</v>
      </c>
      <c r="G465" s="668" t="s">
        <v>13961</v>
      </c>
      <c r="H465" s="669">
        <v>328701009542101</v>
      </c>
      <c r="I465" s="653"/>
      <c r="J465" s="653" t="s">
        <v>13697</v>
      </c>
      <c r="K465" s="670" t="s">
        <v>6477</v>
      </c>
      <c r="L465" s="669" t="s">
        <v>13840</v>
      </c>
      <c r="M465" s="671">
        <v>42087</v>
      </c>
      <c r="N465" s="672">
        <v>10000000</v>
      </c>
      <c r="O465" s="672" t="s">
        <v>13980</v>
      </c>
      <c r="P465" s="674">
        <v>42668</v>
      </c>
      <c r="Q465" s="672">
        <v>4705290</v>
      </c>
      <c r="R465" s="673" t="s">
        <v>14018</v>
      </c>
      <c r="S465" s="674">
        <v>42775</v>
      </c>
      <c r="T465" s="675">
        <v>3129994</v>
      </c>
      <c r="U465" s="674">
        <v>42779</v>
      </c>
      <c r="V465" s="675">
        <v>3129994</v>
      </c>
      <c r="W465" s="675">
        <v>2034496.1</v>
      </c>
      <c r="X465" s="675">
        <v>938998.2</v>
      </c>
      <c r="Y465" s="675">
        <v>156499.70000000001</v>
      </c>
      <c r="Z465" s="652">
        <v>0</v>
      </c>
      <c r="AA465" s="652"/>
      <c r="AB465" s="664"/>
      <c r="AC465" s="663"/>
      <c r="AD465" s="650"/>
      <c r="AE465" s="650"/>
      <c r="AF465" s="650"/>
      <c r="AG465" s="650"/>
      <c r="AH465" s="650"/>
      <c r="AI465" s="650"/>
      <c r="AJ465" s="650"/>
      <c r="AK465" s="650"/>
      <c r="AL465" s="650"/>
      <c r="AM465" s="652">
        <f t="shared" si="30"/>
        <v>0</v>
      </c>
      <c r="AN465" s="513">
        <f t="shared" si="31"/>
        <v>3129994</v>
      </c>
    </row>
    <row r="466" spans="1:40" s="212" customFormat="1" ht="15" customHeight="1" x14ac:dyDescent="0.2">
      <c r="A466" s="679"/>
      <c r="B466" s="679"/>
      <c r="C466" s="679"/>
      <c r="D466" s="679"/>
      <c r="E466" s="679"/>
      <c r="F466" s="668" t="s">
        <v>13960</v>
      </c>
      <c r="G466" s="668" t="s">
        <v>13962</v>
      </c>
      <c r="H466" s="669">
        <v>411901007369105</v>
      </c>
      <c r="I466" s="653"/>
      <c r="J466" s="653" t="s">
        <v>13698</v>
      </c>
      <c r="K466" s="670" t="s">
        <v>6477</v>
      </c>
      <c r="L466" s="669" t="s">
        <v>13841</v>
      </c>
      <c r="M466" s="671">
        <v>42297</v>
      </c>
      <c r="N466" s="672">
        <v>3000000</v>
      </c>
      <c r="O466" s="672" t="s">
        <v>13981</v>
      </c>
      <c r="P466" s="674">
        <v>42692</v>
      </c>
      <c r="Q466" s="672">
        <v>1140500</v>
      </c>
      <c r="R466" s="673" t="s">
        <v>14018</v>
      </c>
      <c r="S466" s="674">
        <v>42775</v>
      </c>
      <c r="T466" s="675">
        <v>798350</v>
      </c>
      <c r="U466" s="674">
        <v>42779</v>
      </c>
      <c r="V466" s="675">
        <v>798350</v>
      </c>
      <c r="W466" s="675">
        <v>518927.5</v>
      </c>
      <c r="X466" s="675">
        <v>239505</v>
      </c>
      <c r="Y466" s="675">
        <v>39917.5</v>
      </c>
      <c r="Z466" s="652">
        <v>0</v>
      </c>
      <c r="AA466" s="652"/>
      <c r="AB466" s="664"/>
      <c r="AC466" s="663"/>
      <c r="AD466" s="650"/>
      <c r="AE466" s="650"/>
      <c r="AF466" s="650"/>
      <c r="AG466" s="650"/>
      <c r="AH466" s="650"/>
      <c r="AI466" s="650"/>
      <c r="AJ466" s="650"/>
      <c r="AK466" s="650"/>
      <c r="AL466" s="650"/>
      <c r="AM466" s="652">
        <f t="shared" si="30"/>
        <v>0</v>
      </c>
      <c r="AN466" s="513">
        <f t="shared" si="31"/>
        <v>798350</v>
      </c>
    </row>
    <row r="467" spans="1:40" s="212" customFormat="1" ht="15" customHeight="1" x14ac:dyDescent="0.2">
      <c r="A467" s="679"/>
      <c r="B467" s="679"/>
      <c r="C467" s="679"/>
      <c r="D467" s="679"/>
      <c r="E467" s="679"/>
      <c r="F467" s="668" t="s">
        <v>13960</v>
      </c>
      <c r="G467" s="668" t="s">
        <v>13962</v>
      </c>
      <c r="H467" s="669">
        <v>411901006898101</v>
      </c>
      <c r="I467" s="653"/>
      <c r="J467" s="653" t="s">
        <v>811</v>
      </c>
      <c r="K467" s="670" t="s">
        <v>6477</v>
      </c>
      <c r="L467" s="669" t="s">
        <v>13842</v>
      </c>
      <c r="M467" s="671">
        <v>42136</v>
      </c>
      <c r="N467" s="672">
        <v>5000000</v>
      </c>
      <c r="O467" s="672" t="s">
        <v>13981</v>
      </c>
      <c r="P467" s="674">
        <v>42692</v>
      </c>
      <c r="Q467" s="672">
        <v>2524065</v>
      </c>
      <c r="R467" s="673" t="s">
        <v>14018</v>
      </c>
      <c r="S467" s="674">
        <v>42775</v>
      </c>
      <c r="T467" s="675">
        <v>1761200</v>
      </c>
      <c r="U467" s="674">
        <v>42779</v>
      </c>
      <c r="V467" s="675">
        <v>1761200</v>
      </c>
      <c r="W467" s="675">
        <v>1144780</v>
      </c>
      <c r="X467" s="675">
        <v>528360</v>
      </c>
      <c r="Y467" s="675">
        <v>88060</v>
      </c>
      <c r="Z467" s="652">
        <v>0</v>
      </c>
      <c r="AA467" s="652"/>
      <c r="AB467" s="664"/>
      <c r="AC467" s="663"/>
      <c r="AD467" s="650"/>
      <c r="AE467" s="650"/>
      <c r="AF467" s="650"/>
      <c r="AG467" s="650"/>
      <c r="AH467" s="650"/>
      <c r="AI467" s="650"/>
      <c r="AJ467" s="650"/>
      <c r="AK467" s="650"/>
      <c r="AL467" s="650"/>
      <c r="AM467" s="652">
        <f t="shared" si="30"/>
        <v>0</v>
      </c>
      <c r="AN467" s="513">
        <f t="shared" si="31"/>
        <v>1761200</v>
      </c>
    </row>
    <row r="468" spans="1:40" s="212" customFormat="1" ht="15" customHeight="1" x14ac:dyDescent="0.2">
      <c r="A468" s="679"/>
      <c r="B468" s="679"/>
      <c r="C468" s="679"/>
      <c r="D468" s="679"/>
      <c r="E468" s="679"/>
      <c r="F468" s="668" t="s">
        <v>13960</v>
      </c>
      <c r="G468" s="668" t="s">
        <v>13962</v>
      </c>
      <c r="H468" s="669">
        <v>411901007316102</v>
      </c>
      <c r="I468" s="653"/>
      <c r="J468" s="653" t="s">
        <v>13699</v>
      </c>
      <c r="K468" s="670" t="s">
        <v>6477</v>
      </c>
      <c r="L468" s="669" t="s">
        <v>13843</v>
      </c>
      <c r="M468" s="671">
        <v>42264</v>
      </c>
      <c r="N468" s="672">
        <v>5000000</v>
      </c>
      <c r="O468" s="672" t="s">
        <v>13981</v>
      </c>
      <c r="P468" s="674">
        <v>42692</v>
      </c>
      <c r="Q468" s="672">
        <v>2787677</v>
      </c>
      <c r="R468" s="673" t="s">
        <v>14018</v>
      </c>
      <c r="S468" s="674">
        <v>42775</v>
      </c>
      <c r="T468" s="675">
        <v>1924860</v>
      </c>
      <c r="U468" s="674">
        <v>42779</v>
      </c>
      <c r="V468" s="675">
        <v>1924860</v>
      </c>
      <c r="W468" s="675">
        <v>1251159</v>
      </c>
      <c r="X468" s="675">
        <v>577458</v>
      </c>
      <c r="Y468" s="675">
        <v>96243</v>
      </c>
      <c r="Z468" s="652">
        <v>0</v>
      </c>
      <c r="AA468" s="652"/>
      <c r="AB468" s="664"/>
      <c r="AC468" s="663">
        <v>476000</v>
      </c>
      <c r="AD468" s="650"/>
      <c r="AE468" s="650"/>
      <c r="AF468" s="650"/>
      <c r="AG468" s="650"/>
      <c r="AH468" s="650"/>
      <c r="AI468" s="650"/>
      <c r="AJ468" s="650"/>
      <c r="AK468" s="650"/>
      <c r="AL468" s="650"/>
      <c r="AM468" s="652">
        <f t="shared" si="30"/>
        <v>476000</v>
      </c>
      <c r="AN468" s="513">
        <f t="shared" si="31"/>
        <v>1448860</v>
      </c>
    </row>
    <row r="469" spans="1:40" s="212" customFormat="1" ht="15" customHeight="1" x14ac:dyDescent="0.2">
      <c r="A469" s="679"/>
      <c r="B469" s="679"/>
      <c r="C469" s="679"/>
      <c r="D469" s="679"/>
      <c r="E469" s="679"/>
      <c r="F469" s="668" t="s">
        <v>13960</v>
      </c>
      <c r="G469" s="668" t="s">
        <v>13963</v>
      </c>
      <c r="H469" s="669">
        <v>432801002732104</v>
      </c>
      <c r="I469" s="653"/>
      <c r="J469" s="653" t="s">
        <v>13700</v>
      </c>
      <c r="K469" s="670" t="s">
        <v>6477</v>
      </c>
      <c r="L469" s="669" t="s">
        <v>13844</v>
      </c>
      <c r="M469" s="671">
        <v>42382</v>
      </c>
      <c r="N469" s="672">
        <v>25000000</v>
      </c>
      <c r="O469" s="672" t="s">
        <v>13982</v>
      </c>
      <c r="P469" s="674">
        <v>42723</v>
      </c>
      <c r="Q469" s="672">
        <v>19665698</v>
      </c>
      <c r="R469" s="673" t="s">
        <v>14018</v>
      </c>
      <c r="S469" s="674">
        <v>42775</v>
      </c>
      <c r="T469" s="675">
        <v>13514200</v>
      </c>
      <c r="U469" s="674">
        <v>42779</v>
      </c>
      <c r="V469" s="675">
        <v>13514200</v>
      </c>
      <c r="W469" s="675">
        <v>8784230</v>
      </c>
      <c r="X469" s="675">
        <v>4054260</v>
      </c>
      <c r="Y469" s="675">
        <v>675710</v>
      </c>
      <c r="Z469" s="652">
        <v>0</v>
      </c>
      <c r="AA469" s="652"/>
      <c r="AB469" s="664"/>
      <c r="AC469" s="663"/>
      <c r="AD469" s="650"/>
      <c r="AE469" s="650"/>
      <c r="AF469" s="650"/>
      <c r="AG469" s="650"/>
      <c r="AH469" s="650"/>
      <c r="AI469" s="650"/>
      <c r="AJ469" s="650"/>
      <c r="AK469" s="650"/>
      <c r="AL469" s="650"/>
      <c r="AM469" s="652">
        <f t="shared" si="30"/>
        <v>0</v>
      </c>
      <c r="AN469" s="513">
        <f t="shared" si="31"/>
        <v>13514200</v>
      </c>
    </row>
    <row r="470" spans="1:40" s="212" customFormat="1" ht="15" customHeight="1" x14ac:dyDescent="0.2">
      <c r="A470" s="679"/>
      <c r="B470" s="679"/>
      <c r="C470" s="679"/>
      <c r="D470" s="679"/>
      <c r="E470" s="679"/>
      <c r="F470" s="668" t="s">
        <v>13960</v>
      </c>
      <c r="G470" s="668" t="s">
        <v>13963</v>
      </c>
      <c r="H470" s="669">
        <v>432801002612100</v>
      </c>
      <c r="I470" s="653"/>
      <c r="J470" s="653" t="s">
        <v>4084</v>
      </c>
      <c r="K470" s="670" t="s">
        <v>6477</v>
      </c>
      <c r="L470" s="669" t="s">
        <v>13845</v>
      </c>
      <c r="M470" s="671">
        <v>42240</v>
      </c>
      <c r="N470" s="672">
        <v>20000000</v>
      </c>
      <c r="O470" s="672" t="s">
        <v>13982</v>
      </c>
      <c r="P470" s="674">
        <v>42723</v>
      </c>
      <c r="Q470" s="672">
        <v>13853904</v>
      </c>
      <c r="R470" s="673" t="s">
        <v>14018</v>
      </c>
      <c r="S470" s="674">
        <v>42775</v>
      </c>
      <c r="T470" s="675">
        <v>9644040</v>
      </c>
      <c r="U470" s="674">
        <v>42779</v>
      </c>
      <c r="V470" s="675">
        <v>9644040</v>
      </c>
      <c r="W470" s="675">
        <v>6268626</v>
      </c>
      <c r="X470" s="675">
        <v>2893212</v>
      </c>
      <c r="Y470" s="675">
        <v>482202</v>
      </c>
      <c r="Z470" s="652">
        <v>0</v>
      </c>
      <c r="AA470" s="652"/>
      <c r="AB470" s="664"/>
      <c r="AC470" s="663"/>
      <c r="AD470" s="650"/>
      <c r="AE470" s="650"/>
      <c r="AF470" s="650"/>
      <c r="AG470" s="650"/>
      <c r="AH470" s="650"/>
      <c r="AI470" s="650"/>
      <c r="AJ470" s="650"/>
      <c r="AK470" s="650"/>
      <c r="AL470" s="650"/>
      <c r="AM470" s="652">
        <f t="shared" si="30"/>
        <v>0</v>
      </c>
      <c r="AN470" s="513">
        <f t="shared" si="31"/>
        <v>9644040</v>
      </c>
    </row>
    <row r="471" spans="1:40" s="212" customFormat="1" ht="15" customHeight="1" x14ac:dyDescent="0.2">
      <c r="A471" s="679"/>
      <c r="B471" s="679"/>
      <c r="C471" s="679"/>
      <c r="D471" s="679"/>
      <c r="E471" s="679"/>
      <c r="F471" s="668" t="s">
        <v>13960</v>
      </c>
      <c r="G471" s="668" t="s">
        <v>13962</v>
      </c>
      <c r="H471" s="669">
        <v>411901007044103</v>
      </c>
      <c r="I471" s="653"/>
      <c r="J471" s="653" t="s">
        <v>13701</v>
      </c>
      <c r="K471" s="670" t="s">
        <v>6477</v>
      </c>
      <c r="L471" s="669" t="s">
        <v>13846</v>
      </c>
      <c r="M471" s="671">
        <v>42195</v>
      </c>
      <c r="N471" s="672">
        <v>25000000</v>
      </c>
      <c r="O471" s="672" t="s">
        <v>13982</v>
      </c>
      <c r="P471" s="674">
        <v>42723</v>
      </c>
      <c r="Q471" s="672">
        <v>17459599</v>
      </c>
      <c r="R471" s="673" t="s">
        <v>14018</v>
      </c>
      <c r="S471" s="674">
        <v>42775</v>
      </c>
      <c r="T471" s="675">
        <v>12061302</v>
      </c>
      <c r="U471" s="674">
        <v>42779</v>
      </c>
      <c r="V471" s="675">
        <v>12061302</v>
      </c>
      <c r="W471" s="675">
        <v>7839846.2999999998</v>
      </c>
      <c r="X471" s="675">
        <v>3618390.6</v>
      </c>
      <c r="Y471" s="675">
        <v>603065.1</v>
      </c>
      <c r="Z471" s="652">
        <v>0</v>
      </c>
      <c r="AA471" s="652"/>
      <c r="AB471" s="664"/>
      <c r="AC471" s="663"/>
      <c r="AD471" s="650"/>
      <c r="AE471" s="650"/>
      <c r="AF471" s="650"/>
      <c r="AG471" s="650"/>
      <c r="AH471" s="650"/>
      <c r="AI471" s="650"/>
      <c r="AJ471" s="650"/>
      <c r="AK471" s="650"/>
      <c r="AL471" s="650"/>
      <c r="AM471" s="652">
        <f t="shared" si="30"/>
        <v>0</v>
      </c>
      <c r="AN471" s="513">
        <f t="shared" si="31"/>
        <v>12061302</v>
      </c>
    </row>
    <row r="472" spans="1:40" s="212" customFormat="1" ht="15" customHeight="1" x14ac:dyDescent="0.2">
      <c r="A472" s="679"/>
      <c r="B472" s="679"/>
      <c r="C472" s="679"/>
      <c r="D472" s="679"/>
      <c r="E472" s="679"/>
      <c r="F472" s="668" t="s">
        <v>13960</v>
      </c>
      <c r="G472" s="668" t="s">
        <v>13964</v>
      </c>
      <c r="H472" s="669">
        <v>733001002383101</v>
      </c>
      <c r="I472" s="653"/>
      <c r="J472" s="653" t="s">
        <v>13702</v>
      </c>
      <c r="K472" s="670" t="s">
        <v>6477</v>
      </c>
      <c r="L472" s="669" t="s">
        <v>13847</v>
      </c>
      <c r="M472" s="671">
        <v>42136</v>
      </c>
      <c r="N472" s="672">
        <v>6000000</v>
      </c>
      <c r="O472" s="672" t="s">
        <v>13983</v>
      </c>
      <c r="P472" s="674">
        <v>42571</v>
      </c>
      <c r="Q472" s="672">
        <v>1518782</v>
      </c>
      <c r="R472" s="673" t="s">
        <v>14019</v>
      </c>
      <c r="S472" s="674">
        <v>42787</v>
      </c>
      <c r="T472" s="675">
        <v>1063147</v>
      </c>
      <c r="U472" s="674">
        <v>42789</v>
      </c>
      <c r="V472" s="675">
        <v>1063147</v>
      </c>
      <c r="W472" s="675">
        <v>691045.55</v>
      </c>
      <c r="X472" s="675">
        <v>318944.09999999998</v>
      </c>
      <c r="Y472" s="675">
        <v>53157.350000000006</v>
      </c>
      <c r="Z472" s="652">
        <v>0</v>
      </c>
      <c r="AA472" s="652"/>
      <c r="AB472" s="664"/>
      <c r="AC472" s="663"/>
      <c r="AD472" s="650"/>
      <c r="AE472" s="650"/>
      <c r="AF472" s="650"/>
      <c r="AG472" s="650"/>
      <c r="AH472" s="650"/>
      <c r="AI472" s="650"/>
      <c r="AJ472" s="650"/>
      <c r="AK472" s="650"/>
      <c r="AL472" s="650"/>
      <c r="AM472" s="652">
        <f t="shared" si="30"/>
        <v>0</v>
      </c>
      <c r="AN472" s="513">
        <f t="shared" si="31"/>
        <v>1063147</v>
      </c>
    </row>
    <row r="473" spans="1:40" s="212" customFormat="1" ht="15" customHeight="1" x14ac:dyDescent="0.2">
      <c r="A473" s="679"/>
      <c r="B473" s="679"/>
      <c r="C473" s="679"/>
      <c r="D473" s="679"/>
      <c r="E473" s="679"/>
      <c r="F473" s="668" t="s">
        <v>13960</v>
      </c>
      <c r="G473" s="668" t="s">
        <v>10774</v>
      </c>
      <c r="H473" s="669">
        <v>88401007061104</v>
      </c>
      <c r="I473" s="653"/>
      <c r="J473" s="653" t="s">
        <v>13703</v>
      </c>
      <c r="K473" s="670" t="s">
        <v>6477</v>
      </c>
      <c r="L473" s="669" t="s">
        <v>13848</v>
      </c>
      <c r="M473" s="671">
        <v>42320</v>
      </c>
      <c r="N473" s="672">
        <v>20000000</v>
      </c>
      <c r="O473" s="672" t="s">
        <v>13983</v>
      </c>
      <c r="P473" s="674">
        <v>42571</v>
      </c>
      <c r="Q473" s="672">
        <v>15550000</v>
      </c>
      <c r="R473" s="673" t="s">
        <v>14019</v>
      </c>
      <c r="S473" s="674">
        <v>42787</v>
      </c>
      <c r="T473" s="675">
        <v>10762500</v>
      </c>
      <c r="U473" s="674">
        <v>42789</v>
      </c>
      <c r="V473" s="675">
        <v>10762500</v>
      </c>
      <c r="W473" s="675">
        <v>6995625</v>
      </c>
      <c r="X473" s="675">
        <v>3228750</v>
      </c>
      <c r="Y473" s="675">
        <v>538125</v>
      </c>
      <c r="Z473" s="652">
        <v>0</v>
      </c>
      <c r="AA473" s="652"/>
      <c r="AB473" s="664"/>
      <c r="AC473" s="663"/>
      <c r="AD473" s="650"/>
      <c r="AE473" s="650"/>
      <c r="AF473" s="650"/>
      <c r="AG473" s="650"/>
      <c r="AH473" s="650"/>
      <c r="AI473" s="650"/>
      <c r="AJ473" s="650"/>
      <c r="AK473" s="650"/>
      <c r="AL473" s="650"/>
      <c r="AM473" s="652">
        <f t="shared" si="30"/>
        <v>0</v>
      </c>
      <c r="AN473" s="513">
        <f t="shared" si="31"/>
        <v>10762500</v>
      </c>
    </row>
    <row r="474" spans="1:40" s="212" customFormat="1" ht="15" customHeight="1" x14ac:dyDescent="0.2">
      <c r="A474" s="679"/>
      <c r="B474" s="679"/>
      <c r="C474" s="679"/>
      <c r="D474" s="679"/>
      <c r="E474" s="679"/>
      <c r="F474" s="668" t="s">
        <v>13960</v>
      </c>
      <c r="G474" s="668" t="s">
        <v>10774</v>
      </c>
      <c r="H474" s="669">
        <v>88401007012105</v>
      </c>
      <c r="I474" s="653"/>
      <c r="J474" s="653" t="s">
        <v>13022</v>
      </c>
      <c r="K474" s="670" t="s">
        <v>6477</v>
      </c>
      <c r="L474" s="669" t="s">
        <v>13849</v>
      </c>
      <c r="M474" s="671">
        <v>42136</v>
      </c>
      <c r="N474" s="672">
        <v>12000000</v>
      </c>
      <c r="O474" s="672" t="s">
        <v>13983</v>
      </c>
      <c r="P474" s="674">
        <v>42571</v>
      </c>
      <c r="Q474" s="672">
        <v>8355000</v>
      </c>
      <c r="R474" s="673" t="s">
        <v>14019</v>
      </c>
      <c r="S474" s="674">
        <v>42787</v>
      </c>
      <c r="T474" s="675">
        <v>5670000</v>
      </c>
      <c r="U474" s="674">
        <v>42789</v>
      </c>
      <c r="V474" s="675">
        <v>5670000</v>
      </c>
      <c r="W474" s="675">
        <v>3685500</v>
      </c>
      <c r="X474" s="675">
        <v>1701000</v>
      </c>
      <c r="Y474" s="675">
        <v>283500</v>
      </c>
      <c r="Z474" s="652">
        <v>0</v>
      </c>
      <c r="AA474" s="652"/>
      <c r="AB474" s="664"/>
      <c r="AC474" s="663"/>
      <c r="AD474" s="650"/>
      <c r="AE474" s="650"/>
      <c r="AF474" s="650"/>
      <c r="AG474" s="650"/>
      <c r="AH474" s="650"/>
      <c r="AI474" s="650"/>
      <c r="AJ474" s="650"/>
      <c r="AK474" s="650"/>
      <c r="AL474" s="650"/>
      <c r="AM474" s="652">
        <f t="shared" si="30"/>
        <v>0</v>
      </c>
      <c r="AN474" s="513">
        <f t="shared" si="31"/>
        <v>5670000</v>
      </c>
    </row>
    <row r="475" spans="1:40" s="212" customFormat="1" ht="15" customHeight="1" x14ac:dyDescent="0.2">
      <c r="A475" s="679"/>
      <c r="B475" s="679"/>
      <c r="C475" s="679"/>
      <c r="D475" s="679"/>
      <c r="E475" s="679"/>
      <c r="F475" s="668" t="s">
        <v>13960</v>
      </c>
      <c r="G475" s="668" t="s">
        <v>13962</v>
      </c>
      <c r="H475" s="669">
        <v>411901007128101</v>
      </c>
      <c r="I475" s="653"/>
      <c r="J475" s="653" t="s">
        <v>13704</v>
      </c>
      <c r="K475" s="670" t="s">
        <v>6477</v>
      </c>
      <c r="L475" s="669" t="s">
        <v>13846</v>
      </c>
      <c r="M475" s="671">
        <v>42195</v>
      </c>
      <c r="N475" s="672">
        <v>8000000</v>
      </c>
      <c r="O475" s="672" t="s">
        <v>13984</v>
      </c>
      <c r="P475" s="674">
        <v>42633</v>
      </c>
      <c r="Q475" s="672">
        <v>4414321</v>
      </c>
      <c r="R475" s="673" t="s">
        <v>14019</v>
      </c>
      <c r="S475" s="674">
        <v>42787</v>
      </c>
      <c r="T475" s="675">
        <v>3085508</v>
      </c>
      <c r="U475" s="674">
        <v>42789</v>
      </c>
      <c r="V475" s="675">
        <v>3085508</v>
      </c>
      <c r="W475" s="675">
        <v>2005580.2</v>
      </c>
      <c r="X475" s="675">
        <v>925652.4</v>
      </c>
      <c r="Y475" s="675">
        <v>154275.4</v>
      </c>
      <c r="Z475" s="652">
        <v>0</v>
      </c>
      <c r="AA475" s="652"/>
      <c r="AB475" s="664"/>
      <c r="AC475" s="663"/>
      <c r="AD475" s="650"/>
      <c r="AE475" s="650"/>
      <c r="AF475" s="650"/>
      <c r="AG475" s="650"/>
      <c r="AH475" s="650"/>
      <c r="AI475" s="650"/>
      <c r="AJ475" s="650"/>
      <c r="AK475" s="650"/>
      <c r="AL475" s="650"/>
      <c r="AM475" s="652">
        <f t="shared" si="30"/>
        <v>0</v>
      </c>
      <c r="AN475" s="513">
        <f t="shared" si="31"/>
        <v>3085508</v>
      </c>
    </row>
    <row r="476" spans="1:40" s="212" customFormat="1" ht="15" customHeight="1" x14ac:dyDescent="0.2">
      <c r="A476" s="679"/>
      <c r="B476" s="679"/>
      <c r="C476" s="679"/>
      <c r="D476" s="679"/>
      <c r="E476" s="679"/>
      <c r="F476" s="668" t="s">
        <v>13960</v>
      </c>
      <c r="G476" s="668" t="s">
        <v>13962</v>
      </c>
      <c r="H476" s="669">
        <v>411901007007101</v>
      </c>
      <c r="I476" s="653"/>
      <c r="J476" s="653" t="s">
        <v>13705</v>
      </c>
      <c r="K476" s="670" t="s">
        <v>6477</v>
      </c>
      <c r="L476" s="669" t="s">
        <v>13850</v>
      </c>
      <c r="M476" s="671">
        <v>42320</v>
      </c>
      <c r="N476" s="672">
        <v>10000000</v>
      </c>
      <c r="O476" s="672" t="s">
        <v>13984</v>
      </c>
      <c r="P476" s="674">
        <v>42633</v>
      </c>
      <c r="Q476" s="672">
        <v>2794265</v>
      </c>
      <c r="R476" s="673" t="s">
        <v>14019</v>
      </c>
      <c r="S476" s="674">
        <v>42787</v>
      </c>
      <c r="T476" s="675">
        <v>1955985.4999999998</v>
      </c>
      <c r="U476" s="674">
        <v>42789</v>
      </c>
      <c r="V476" s="675">
        <v>1955985.4999999998</v>
      </c>
      <c r="W476" s="675">
        <v>1271390.575</v>
      </c>
      <c r="X476" s="675">
        <v>586795.64999999991</v>
      </c>
      <c r="Y476" s="675">
        <v>97799.274999999994</v>
      </c>
      <c r="Z476" s="652">
        <v>0</v>
      </c>
      <c r="AA476" s="652"/>
      <c r="AB476" s="664"/>
      <c r="AC476" s="663"/>
      <c r="AD476" s="650"/>
      <c r="AE476" s="650"/>
      <c r="AF476" s="650"/>
      <c r="AG476" s="650"/>
      <c r="AH476" s="650"/>
      <c r="AI476" s="650"/>
      <c r="AJ476" s="650"/>
      <c r="AK476" s="650"/>
      <c r="AL476" s="650"/>
      <c r="AM476" s="652">
        <f t="shared" si="30"/>
        <v>0</v>
      </c>
      <c r="AN476" s="513">
        <f t="shared" si="31"/>
        <v>1955985.4999999998</v>
      </c>
    </row>
    <row r="477" spans="1:40" s="212" customFormat="1" ht="15" customHeight="1" x14ac:dyDescent="0.2">
      <c r="A477" s="679"/>
      <c r="B477" s="679"/>
      <c r="C477" s="679"/>
      <c r="D477" s="679"/>
      <c r="E477" s="679"/>
      <c r="F477" s="668" t="s">
        <v>13960</v>
      </c>
      <c r="G477" s="668" t="s">
        <v>13962</v>
      </c>
      <c r="H477" s="669">
        <v>411901007337108</v>
      </c>
      <c r="I477" s="653"/>
      <c r="J477" s="653" t="s">
        <v>13706</v>
      </c>
      <c r="K477" s="670" t="s">
        <v>6477</v>
      </c>
      <c r="L477" s="669" t="s">
        <v>13843</v>
      </c>
      <c r="M477" s="671">
        <v>42264</v>
      </c>
      <c r="N477" s="672">
        <v>4000000</v>
      </c>
      <c r="O477" s="672" t="s">
        <v>13984</v>
      </c>
      <c r="P477" s="674">
        <v>42633</v>
      </c>
      <c r="Q477" s="672">
        <v>3091165</v>
      </c>
      <c r="R477" s="673" t="s">
        <v>14019</v>
      </c>
      <c r="S477" s="674">
        <v>42787</v>
      </c>
      <c r="T477" s="675">
        <v>2123170</v>
      </c>
      <c r="U477" s="674">
        <v>42789</v>
      </c>
      <c r="V477" s="675">
        <v>2123170</v>
      </c>
      <c r="W477" s="675">
        <v>1380060.5</v>
      </c>
      <c r="X477" s="675">
        <v>636951</v>
      </c>
      <c r="Y477" s="675">
        <v>106158.5</v>
      </c>
      <c r="Z477" s="652">
        <v>0</v>
      </c>
      <c r="AA477" s="652"/>
      <c r="AB477" s="664"/>
      <c r="AC477" s="663"/>
      <c r="AD477" s="650"/>
      <c r="AE477" s="650"/>
      <c r="AF477" s="650"/>
      <c r="AG477" s="650"/>
      <c r="AH477" s="650"/>
      <c r="AI477" s="650"/>
      <c r="AJ477" s="650"/>
      <c r="AK477" s="650"/>
      <c r="AL477" s="650"/>
      <c r="AM477" s="652">
        <f t="shared" si="30"/>
        <v>0</v>
      </c>
      <c r="AN477" s="513">
        <f t="shared" si="31"/>
        <v>2123170</v>
      </c>
    </row>
    <row r="478" spans="1:40" s="212" customFormat="1" ht="15" customHeight="1" x14ac:dyDescent="0.2">
      <c r="A478" s="679"/>
      <c r="B478" s="679"/>
      <c r="C478" s="679"/>
      <c r="D478" s="679"/>
      <c r="E478" s="679"/>
      <c r="F478" s="668" t="s">
        <v>13960</v>
      </c>
      <c r="G478" s="668" t="s">
        <v>13964</v>
      </c>
      <c r="H478" s="669">
        <v>733001002452104</v>
      </c>
      <c r="I478" s="653"/>
      <c r="J478" s="653" t="s">
        <v>13707</v>
      </c>
      <c r="K478" s="670" t="s">
        <v>6477</v>
      </c>
      <c r="L478" s="669" t="s">
        <v>13851</v>
      </c>
      <c r="M478" s="671">
        <v>42297</v>
      </c>
      <c r="N478" s="672">
        <v>15000000</v>
      </c>
      <c r="O478" s="672" t="s">
        <v>13984</v>
      </c>
      <c r="P478" s="674">
        <v>42633</v>
      </c>
      <c r="Q478" s="672">
        <v>10036697</v>
      </c>
      <c r="R478" s="673" t="s">
        <v>14019</v>
      </c>
      <c r="S478" s="674">
        <v>42787</v>
      </c>
      <c r="T478" s="675">
        <v>6987583</v>
      </c>
      <c r="U478" s="674">
        <v>42789</v>
      </c>
      <c r="V478" s="675">
        <v>6987583</v>
      </c>
      <c r="W478" s="675">
        <v>4541928.95</v>
      </c>
      <c r="X478" s="675">
        <v>2096274.9</v>
      </c>
      <c r="Y478" s="675">
        <v>349379.15</v>
      </c>
      <c r="Z478" s="652">
        <v>0</v>
      </c>
      <c r="AA478" s="652"/>
      <c r="AB478" s="664"/>
      <c r="AC478" s="663"/>
      <c r="AD478" s="650"/>
      <c r="AE478" s="650"/>
      <c r="AF478" s="650"/>
      <c r="AG478" s="650"/>
      <c r="AH478" s="650"/>
      <c r="AI478" s="650"/>
      <c r="AJ478" s="650"/>
      <c r="AK478" s="650"/>
      <c r="AL478" s="650"/>
      <c r="AM478" s="652">
        <f t="shared" si="30"/>
        <v>0</v>
      </c>
      <c r="AN478" s="513">
        <f t="shared" si="31"/>
        <v>6987583</v>
      </c>
    </row>
    <row r="479" spans="1:40" s="212" customFormat="1" ht="15" customHeight="1" x14ac:dyDescent="0.2">
      <c r="A479" s="679"/>
      <c r="B479" s="679"/>
      <c r="C479" s="679"/>
      <c r="D479" s="679"/>
      <c r="E479" s="679"/>
      <c r="F479" s="668" t="s">
        <v>13960</v>
      </c>
      <c r="G479" s="668" t="s">
        <v>13964</v>
      </c>
      <c r="H479" s="669">
        <v>733001002262101</v>
      </c>
      <c r="I479" s="653"/>
      <c r="J479" s="653" t="s">
        <v>12890</v>
      </c>
      <c r="K479" s="670" t="s">
        <v>6477</v>
      </c>
      <c r="L479" s="669" t="s">
        <v>13852</v>
      </c>
      <c r="M479" s="671">
        <v>42087</v>
      </c>
      <c r="N479" s="672">
        <v>16000000</v>
      </c>
      <c r="O479" s="672" t="s">
        <v>13984</v>
      </c>
      <c r="P479" s="674">
        <v>42633</v>
      </c>
      <c r="Q479" s="672">
        <v>7218092</v>
      </c>
      <c r="R479" s="673" t="s">
        <v>14019</v>
      </c>
      <c r="S479" s="674">
        <v>42787</v>
      </c>
      <c r="T479" s="675">
        <v>5052664</v>
      </c>
      <c r="U479" s="674">
        <v>42789</v>
      </c>
      <c r="V479" s="675">
        <v>5052664</v>
      </c>
      <c r="W479" s="675">
        <v>3284231.6</v>
      </c>
      <c r="X479" s="675">
        <v>1515799.2</v>
      </c>
      <c r="Y479" s="675">
        <v>252633.2</v>
      </c>
      <c r="Z479" s="652">
        <v>0</v>
      </c>
      <c r="AA479" s="652"/>
      <c r="AB479" s="664"/>
      <c r="AC479" s="663"/>
      <c r="AD479" s="650"/>
      <c r="AE479" s="650"/>
      <c r="AF479" s="650"/>
      <c r="AG479" s="650"/>
      <c r="AH479" s="650"/>
      <c r="AI479" s="650"/>
      <c r="AJ479" s="650"/>
      <c r="AK479" s="650"/>
      <c r="AL479" s="650"/>
      <c r="AM479" s="652">
        <f t="shared" si="30"/>
        <v>0</v>
      </c>
      <c r="AN479" s="513">
        <f t="shared" si="31"/>
        <v>5052664</v>
      </c>
    </row>
    <row r="480" spans="1:40" s="212" customFormat="1" ht="15" customHeight="1" x14ac:dyDescent="0.2">
      <c r="A480" s="679"/>
      <c r="B480" s="679"/>
      <c r="C480" s="679"/>
      <c r="D480" s="679"/>
      <c r="E480" s="679"/>
      <c r="F480" s="668" t="s">
        <v>13960</v>
      </c>
      <c r="G480" s="668" t="s">
        <v>13963</v>
      </c>
      <c r="H480" s="669">
        <v>432801002354100</v>
      </c>
      <c r="I480" s="653"/>
      <c r="J480" s="653" t="s">
        <v>13708</v>
      </c>
      <c r="K480" s="670" t="s">
        <v>6477</v>
      </c>
      <c r="L480" s="669" t="s">
        <v>13853</v>
      </c>
      <c r="M480" s="671">
        <v>42087</v>
      </c>
      <c r="N480" s="672">
        <v>10000000</v>
      </c>
      <c r="O480" s="672" t="s">
        <v>13985</v>
      </c>
      <c r="P480" s="674">
        <v>42541</v>
      </c>
      <c r="Q480" s="672">
        <v>7857760</v>
      </c>
      <c r="R480" s="673" t="s">
        <v>14020</v>
      </c>
      <c r="S480" s="674">
        <v>42790</v>
      </c>
      <c r="T480" s="675">
        <v>5405400</v>
      </c>
      <c r="U480" s="674">
        <v>42530</v>
      </c>
      <c r="V480" s="675">
        <v>5405400</v>
      </c>
      <c r="W480" s="675">
        <v>3513510</v>
      </c>
      <c r="X480" s="675">
        <v>1621620</v>
      </c>
      <c r="Y480" s="675">
        <v>270270</v>
      </c>
      <c r="Z480" s="652">
        <v>0</v>
      </c>
      <c r="AA480" s="652"/>
      <c r="AB480" s="664"/>
      <c r="AC480" s="663"/>
      <c r="AD480" s="650"/>
      <c r="AE480" s="650"/>
      <c r="AF480" s="650"/>
      <c r="AG480" s="650"/>
      <c r="AH480" s="650"/>
      <c r="AI480" s="650"/>
      <c r="AJ480" s="650"/>
      <c r="AK480" s="650"/>
      <c r="AL480" s="650"/>
      <c r="AM480" s="652">
        <f t="shared" si="30"/>
        <v>0</v>
      </c>
      <c r="AN480" s="513">
        <f t="shared" si="31"/>
        <v>5405400</v>
      </c>
    </row>
    <row r="481" spans="1:40" s="212" customFormat="1" ht="15" customHeight="1" x14ac:dyDescent="0.2">
      <c r="A481" s="679"/>
      <c r="B481" s="679"/>
      <c r="C481" s="679"/>
      <c r="D481" s="679"/>
      <c r="E481" s="679"/>
      <c r="F481" s="668" t="s">
        <v>13960</v>
      </c>
      <c r="G481" s="668" t="s">
        <v>13963</v>
      </c>
      <c r="H481" s="669">
        <v>432801002466101</v>
      </c>
      <c r="I481" s="653"/>
      <c r="J481" s="653" t="s">
        <v>13709</v>
      </c>
      <c r="K481" s="670" t="s">
        <v>6477</v>
      </c>
      <c r="L481" s="669" t="s">
        <v>13854</v>
      </c>
      <c r="M481" s="671">
        <v>42136</v>
      </c>
      <c r="N481" s="672">
        <v>3000000</v>
      </c>
      <c r="O481" s="672" t="s">
        <v>13985</v>
      </c>
      <c r="P481" s="674">
        <v>42541</v>
      </c>
      <c r="Q481" s="672">
        <v>1432387</v>
      </c>
      <c r="R481" s="673" t="s">
        <v>14020</v>
      </c>
      <c r="S481" s="674">
        <v>42790</v>
      </c>
      <c r="T481" s="675">
        <v>947170</v>
      </c>
      <c r="U481" s="674">
        <v>42530</v>
      </c>
      <c r="V481" s="675">
        <v>947170</v>
      </c>
      <c r="W481" s="675">
        <v>615660.5</v>
      </c>
      <c r="X481" s="675">
        <v>284151</v>
      </c>
      <c r="Y481" s="675">
        <v>47358.5</v>
      </c>
      <c r="Z481" s="652">
        <v>0</v>
      </c>
      <c r="AA481" s="652"/>
      <c r="AB481" s="664"/>
      <c r="AC481" s="663">
        <v>947170</v>
      </c>
      <c r="AD481" s="650"/>
      <c r="AE481" s="650"/>
      <c r="AF481" s="650"/>
      <c r="AG481" s="650"/>
      <c r="AH481" s="650"/>
      <c r="AI481" s="650"/>
      <c r="AJ481" s="650"/>
      <c r="AK481" s="650"/>
      <c r="AL481" s="650"/>
      <c r="AM481" s="652">
        <f t="shared" si="30"/>
        <v>947170</v>
      </c>
      <c r="AN481" s="513">
        <f t="shared" si="31"/>
        <v>0</v>
      </c>
    </row>
    <row r="482" spans="1:40" s="212" customFormat="1" ht="15" customHeight="1" x14ac:dyDescent="0.2">
      <c r="A482" s="679"/>
      <c r="B482" s="679"/>
      <c r="C482" s="679"/>
      <c r="D482" s="679"/>
      <c r="E482" s="679"/>
      <c r="F482" s="668" t="s">
        <v>13960</v>
      </c>
      <c r="G482" s="668" t="s">
        <v>13962</v>
      </c>
      <c r="H482" s="669">
        <v>411901007287109</v>
      </c>
      <c r="I482" s="653"/>
      <c r="J482" s="653" t="s">
        <v>13710</v>
      </c>
      <c r="K482" s="670" t="s">
        <v>6477</v>
      </c>
      <c r="L482" s="669" t="s">
        <v>13843</v>
      </c>
      <c r="M482" s="671">
        <v>42264</v>
      </c>
      <c r="N482" s="672">
        <v>25000000</v>
      </c>
      <c r="O482" s="672" t="s">
        <v>13985</v>
      </c>
      <c r="P482" s="674">
        <v>42541</v>
      </c>
      <c r="Q482" s="672">
        <v>22489714</v>
      </c>
      <c r="R482" s="673" t="s">
        <v>14020</v>
      </c>
      <c r="S482" s="674">
        <v>42790</v>
      </c>
      <c r="T482" s="675">
        <v>15458240</v>
      </c>
      <c r="U482" s="674">
        <v>42523</v>
      </c>
      <c r="V482" s="675">
        <v>15458240</v>
      </c>
      <c r="W482" s="675">
        <v>10047856</v>
      </c>
      <c r="X482" s="675">
        <v>4637472</v>
      </c>
      <c r="Y482" s="675">
        <v>772912</v>
      </c>
      <c r="Z482" s="652">
        <v>0</v>
      </c>
      <c r="AA482" s="652"/>
      <c r="AB482" s="664"/>
      <c r="AC482" s="663"/>
      <c r="AD482" s="650"/>
      <c r="AE482" s="650"/>
      <c r="AF482" s="650"/>
      <c r="AG482" s="650"/>
      <c r="AH482" s="650"/>
      <c r="AI482" s="650"/>
      <c r="AJ482" s="650"/>
      <c r="AK482" s="650"/>
      <c r="AL482" s="650"/>
      <c r="AM482" s="652">
        <f t="shared" si="30"/>
        <v>0</v>
      </c>
      <c r="AN482" s="513">
        <f t="shared" si="31"/>
        <v>15458240</v>
      </c>
    </row>
    <row r="483" spans="1:40" s="212" customFormat="1" ht="15" customHeight="1" x14ac:dyDescent="0.2">
      <c r="A483" s="679"/>
      <c r="B483" s="679"/>
      <c r="C483" s="679"/>
      <c r="D483" s="679"/>
      <c r="E483" s="679"/>
      <c r="F483" s="668" t="s">
        <v>13960</v>
      </c>
      <c r="G483" s="668" t="s">
        <v>13962</v>
      </c>
      <c r="H483" s="669">
        <v>411901006735109</v>
      </c>
      <c r="I483" s="653"/>
      <c r="J483" s="653" t="s">
        <v>2713</v>
      </c>
      <c r="K483" s="670" t="s">
        <v>6477</v>
      </c>
      <c r="L483" s="669" t="s">
        <v>13855</v>
      </c>
      <c r="M483" s="671">
        <v>42115</v>
      </c>
      <c r="N483" s="672">
        <v>5000000</v>
      </c>
      <c r="O483" s="672" t="s">
        <v>13985</v>
      </c>
      <c r="P483" s="674">
        <v>42541</v>
      </c>
      <c r="Q483" s="672">
        <v>3653918</v>
      </c>
      <c r="R483" s="673" t="s">
        <v>14020</v>
      </c>
      <c r="S483" s="674">
        <v>42790</v>
      </c>
      <c r="T483" s="675">
        <v>2347460.5</v>
      </c>
      <c r="U483" s="674">
        <v>42523</v>
      </c>
      <c r="V483" s="675">
        <v>2347460.5</v>
      </c>
      <c r="W483" s="675">
        <v>1525849.325</v>
      </c>
      <c r="X483" s="675">
        <v>704238.15</v>
      </c>
      <c r="Y483" s="675">
        <v>117373.02500000001</v>
      </c>
      <c r="Z483" s="652">
        <v>0</v>
      </c>
      <c r="AA483" s="652"/>
      <c r="AB483" s="664"/>
      <c r="AC483" s="663"/>
      <c r="AD483" s="650"/>
      <c r="AE483" s="650"/>
      <c r="AF483" s="650"/>
      <c r="AG483" s="650"/>
      <c r="AH483" s="650"/>
      <c r="AI483" s="650"/>
      <c r="AJ483" s="650"/>
      <c r="AK483" s="650"/>
      <c r="AL483" s="650"/>
      <c r="AM483" s="652">
        <f t="shared" si="30"/>
        <v>0</v>
      </c>
      <c r="AN483" s="513">
        <f t="shared" si="31"/>
        <v>2347460.5</v>
      </c>
    </row>
    <row r="484" spans="1:40" s="212" customFormat="1" ht="15" customHeight="1" x14ac:dyDescent="0.2">
      <c r="A484" s="679"/>
      <c r="B484" s="679"/>
      <c r="C484" s="679"/>
      <c r="D484" s="679"/>
      <c r="E484" s="679"/>
      <c r="F484" s="668" t="s">
        <v>13960</v>
      </c>
      <c r="G484" s="668" t="s">
        <v>13962</v>
      </c>
      <c r="H484" s="669">
        <v>411901006616101</v>
      </c>
      <c r="I484" s="653"/>
      <c r="J484" s="653" t="s">
        <v>13711</v>
      </c>
      <c r="K484" s="670" t="s">
        <v>6477</v>
      </c>
      <c r="L484" s="669" t="s">
        <v>13856</v>
      </c>
      <c r="M484" s="671">
        <v>42087</v>
      </c>
      <c r="N484" s="672">
        <v>10000000</v>
      </c>
      <c r="O484" s="672" t="s">
        <v>13985</v>
      </c>
      <c r="P484" s="674">
        <v>42541</v>
      </c>
      <c r="Q484" s="672">
        <v>5880551</v>
      </c>
      <c r="R484" s="673" t="s">
        <v>14020</v>
      </c>
      <c r="S484" s="674">
        <v>42790</v>
      </c>
      <c r="T484" s="675">
        <v>4105095</v>
      </c>
      <c r="U484" s="674">
        <v>42523</v>
      </c>
      <c r="V484" s="675">
        <v>4105095</v>
      </c>
      <c r="W484" s="675">
        <v>2668311.75</v>
      </c>
      <c r="X484" s="675">
        <v>1231528.5</v>
      </c>
      <c r="Y484" s="675">
        <v>205254.75</v>
      </c>
      <c r="Z484" s="652">
        <v>0</v>
      </c>
      <c r="AA484" s="652"/>
      <c r="AB484" s="664"/>
      <c r="AC484" s="663"/>
      <c r="AD484" s="650"/>
      <c r="AE484" s="650"/>
      <c r="AF484" s="650"/>
      <c r="AG484" s="650"/>
      <c r="AH484" s="650"/>
      <c r="AI484" s="650"/>
      <c r="AJ484" s="650"/>
      <c r="AK484" s="650"/>
      <c r="AL484" s="650"/>
      <c r="AM484" s="652">
        <f t="shared" si="30"/>
        <v>0</v>
      </c>
      <c r="AN484" s="513">
        <f t="shared" si="31"/>
        <v>4105095</v>
      </c>
    </row>
    <row r="485" spans="1:40" s="212" customFormat="1" ht="15" customHeight="1" x14ac:dyDescent="0.2">
      <c r="A485" s="679"/>
      <c r="B485" s="679"/>
      <c r="C485" s="679"/>
      <c r="D485" s="679"/>
      <c r="E485" s="679"/>
      <c r="F485" s="668" t="s">
        <v>13960</v>
      </c>
      <c r="G485" s="668" t="s">
        <v>659</v>
      </c>
      <c r="H485" s="669">
        <v>99201008820106</v>
      </c>
      <c r="I485" s="653"/>
      <c r="J485" s="653" t="s">
        <v>13712</v>
      </c>
      <c r="K485" s="670" t="s">
        <v>6477</v>
      </c>
      <c r="L485" s="669" t="s">
        <v>13857</v>
      </c>
      <c r="M485" s="671">
        <v>42087</v>
      </c>
      <c r="N485" s="672">
        <v>15000000</v>
      </c>
      <c r="O485" s="672" t="s">
        <v>13985</v>
      </c>
      <c r="P485" s="674">
        <v>42541</v>
      </c>
      <c r="Q485" s="672">
        <v>7677279</v>
      </c>
      <c r="R485" s="673" t="s">
        <v>14020</v>
      </c>
      <c r="S485" s="674">
        <v>42790</v>
      </c>
      <c r="T485" s="675">
        <v>5191900</v>
      </c>
      <c r="U485" s="674">
        <v>42553</v>
      </c>
      <c r="V485" s="675">
        <v>5191900</v>
      </c>
      <c r="W485" s="675">
        <v>3374735</v>
      </c>
      <c r="X485" s="675">
        <v>1557570</v>
      </c>
      <c r="Y485" s="675">
        <v>259595</v>
      </c>
      <c r="Z485" s="652">
        <v>0</v>
      </c>
      <c r="AA485" s="652"/>
      <c r="AB485" s="664"/>
      <c r="AC485" s="663"/>
      <c r="AD485" s="650"/>
      <c r="AE485" s="650"/>
      <c r="AF485" s="650"/>
      <c r="AG485" s="650"/>
      <c r="AH485" s="650"/>
      <c r="AI485" s="650"/>
      <c r="AJ485" s="650"/>
      <c r="AK485" s="650"/>
      <c r="AL485" s="650"/>
      <c r="AM485" s="652">
        <f t="shared" si="30"/>
        <v>0</v>
      </c>
      <c r="AN485" s="513">
        <f t="shared" si="31"/>
        <v>5191900</v>
      </c>
    </row>
    <row r="486" spans="1:40" s="212" customFormat="1" ht="15" customHeight="1" x14ac:dyDescent="0.2">
      <c r="A486" s="679"/>
      <c r="B486" s="679"/>
      <c r="C486" s="679"/>
      <c r="D486" s="679"/>
      <c r="E486" s="679"/>
      <c r="F486" s="668" t="s">
        <v>13960</v>
      </c>
      <c r="G486" s="668" t="s">
        <v>659</v>
      </c>
      <c r="H486" s="669">
        <v>99201009151102</v>
      </c>
      <c r="I486" s="653"/>
      <c r="J486" s="653" t="s">
        <v>13713</v>
      </c>
      <c r="K486" s="670" t="s">
        <v>6477</v>
      </c>
      <c r="L486" s="669" t="s">
        <v>13858</v>
      </c>
      <c r="M486" s="671">
        <v>42264</v>
      </c>
      <c r="N486" s="672">
        <v>15000000</v>
      </c>
      <c r="O486" s="672" t="s">
        <v>13985</v>
      </c>
      <c r="P486" s="674">
        <v>42541</v>
      </c>
      <c r="Q486" s="672">
        <v>13436935</v>
      </c>
      <c r="R486" s="673" t="s">
        <v>14020</v>
      </c>
      <c r="S486" s="674">
        <v>42790</v>
      </c>
      <c r="T486" s="675">
        <v>9275000</v>
      </c>
      <c r="U486" s="674">
        <v>42553</v>
      </c>
      <c r="V486" s="675">
        <v>9275000</v>
      </c>
      <c r="W486" s="675">
        <v>6028750</v>
      </c>
      <c r="X486" s="675">
        <v>2782500</v>
      </c>
      <c r="Y486" s="675">
        <v>463750</v>
      </c>
      <c r="Z486" s="652">
        <v>0</v>
      </c>
      <c r="AA486" s="652"/>
      <c r="AB486" s="664"/>
      <c r="AC486" s="663"/>
      <c r="AD486" s="650"/>
      <c r="AE486" s="650"/>
      <c r="AF486" s="650"/>
      <c r="AG486" s="650"/>
      <c r="AH486" s="650"/>
      <c r="AI486" s="650"/>
      <c r="AJ486" s="650"/>
      <c r="AK486" s="650"/>
      <c r="AL486" s="650"/>
      <c r="AM486" s="652">
        <f t="shared" si="30"/>
        <v>0</v>
      </c>
      <c r="AN486" s="513">
        <f t="shared" si="31"/>
        <v>9275000</v>
      </c>
    </row>
    <row r="487" spans="1:40" s="212" customFormat="1" ht="15" customHeight="1" x14ac:dyDescent="0.2">
      <c r="A487" s="679"/>
      <c r="B487" s="679"/>
      <c r="C487" s="679"/>
      <c r="D487" s="679"/>
      <c r="E487" s="679"/>
      <c r="F487" s="668" t="s">
        <v>13960</v>
      </c>
      <c r="G487" s="668" t="s">
        <v>659</v>
      </c>
      <c r="H487" s="669">
        <v>99201008843104</v>
      </c>
      <c r="I487" s="653"/>
      <c r="J487" s="653" t="s">
        <v>13714</v>
      </c>
      <c r="K487" s="670" t="s">
        <v>6477</v>
      </c>
      <c r="L487" s="669" t="s">
        <v>13857</v>
      </c>
      <c r="M487" s="671">
        <v>42087</v>
      </c>
      <c r="N487" s="672">
        <v>25000000</v>
      </c>
      <c r="O487" s="672" t="s">
        <v>13985</v>
      </c>
      <c r="P487" s="674">
        <v>42541</v>
      </c>
      <c r="Q487" s="672">
        <v>3173284</v>
      </c>
      <c r="R487" s="673" t="s">
        <v>14020</v>
      </c>
      <c r="S487" s="674">
        <v>42790</v>
      </c>
      <c r="T487" s="675">
        <v>2221298.7999999998</v>
      </c>
      <c r="U487" s="674">
        <v>42553</v>
      </c>
      <c r="V487" s="675">
        <v>2221298.7999999998</v>
      </c>
      <c r="W487" s="675">
        <v>1443844.22</v>
      </c>
      <c r="X487" s="675">
        <v>666389.6399999999</v>
      </c>
      <c r="Y487" s="675">
        <v>111064.94</v>
      </c>
      <c r="Z487" s="652">
        <v>0</v>
      </c>
      <c r="AA487" s="652"/>
      <c r="AB487" s="664"/>
      <c r="AC487" s="663"/>
      <c r="AD487" s="650"/>
      <c r="AE487" s="650"/>
      <c r="AF487" s="650"/>
      <c r="AG487" s="650"/>
      <c r="AH487" s="650"/>
      <c r="AI487" s="650"/>
      <c r="AJ487" s="650"/>
      <c r="AK487" s="650"/>
      <c r="AL487" s="650"/>
      <c r="AM487" s="652">
        <f t="shared" si="30"/>
        <v>0</v>
      </c>
      <c r="AN487" s="513">
        <f t="shared" si="31"/>
        <v>2221298.7999999998</v>
      </c>
    </row>
    <row r="488" spans="1:40" s="212" customFormat="1" ht="15" customHeight="1" x14ac:dyDescent="0.2">
      <c r="A488" s="679"/>
      <c r="B488" s="679"/>
      <c r="C488" s="679"/>
      <c r="D488" s="679"/>
      <c r="E488" s="679"/>
      <c r="F488" s="668" t="s">
        <v>13960</v>
      </c>
      <c r="G488" s="668" t="s">
        <v>659</v>
      </c>
      <c r="H488" s="669">
        <v>99201009123109</v>
      </c>
      <c r="I488" s="653"/>
      <c r="J488" s="653" t="s">
        <v>13715</v>
      </c>
      <c r="K488" s="670" t="s">
        <v>6477</v>
      </c>
      <c r="L488" s="669" t="s">
        <v>13858</v>
      </c>
      <c r="M488" s="671">
        <v>42264</v>
      </c>
      <c r="N488" s="672">
        <v>5000000</v>
      </c>
      <c r="O488" s="672" t="s">
        <v>13985</v>
      </c>
      <c r="P488" s="674">
        <v>42541</v>
      </c>
      <c r="Q488" s="672">
        <v>4470417</v>
      </c>
      <c r="R488" s="673" t="s">
        <v>14020</v>
      </c>
      <c r="S488" s="674">
        <v>42790</v>
      </c>
      <c r="T488" s="675">
        <v>3091760</v>
      </c>
      <c r="U488" s="674">
        <v>42553</v>
      </c>
      <c r="V488" s="675">
        <v>3091760</v>
      </c>
      <c r="W488" s="675">
        <v>2009644</v>
      </c>
      <c r="X488" s="675">
        <v>927528</v>
      </c>
      <c r="Y488" s="675">
        <v>154588</v>
      </c>
      <c r="Z488" s="652">
        <v>0</v>
      </c>
      <c r="AA488" s="652"/>
      <c r="AB488" s="664"/>
      <c r="AC488" s="663"/>
      <c r="AD488" s="650"/>
      <c r="AE488" s="650"/>
      <c r="AF488" s="650"/>
      <c r="AG488" s="650"/>
      <c r="AH488" s="650"/>
      <c r="AI488" s="650"/>
      <c r="AJ488" s="650"/>
      <c r="AK488" s="650"/>
      <c r="AL488" s="650"/>
      <c r="AM488" s="652">
        <f t="shared" si="30"/>
        <v>0</v>
      </c>
      <c r="AN488" s="513">
        <f t="shared" si="31"/>
        <v>3091760</v>
      </c>
    </row>
    <row r="489" spans="1:40" s="212" customFormat="1" ht="15" customHeight="1" x14ac:dyDescent="0.2">
      <c r="A489" s="679"/>
      <c r="B489" s="679"/>
      <c r="C489" s="679"/>
      <c r="D489" s="679"/>
      <c r="E489" s="679"/>
      <c r="F489" s="668" t="s">
        <v>13960</v>
      </c>
      <c r="G489" s="668" t="s">
        <v>13962</v>
      </c>
      <c r="H489" s="669">
        <v>411901006900102</v>
      </c>
      <c r="I489" s="653"/>
      <c r="J489" s="653" t="s">
        <v>13716</v>
      </c>
      <c r="K489" s="670" t="s">
        <v>6477</v>
      </c>
      <c r="L489" s="669" t="s">
        <v>13842</v>
      </c>
      <c r="M489" s="671">
        <v>42136</v>
      </c>
      <c r="N489" s="672">
        <v>3000000</v>
      </c>
      <c r="O489" s="672" t="s">
        <v>13986</v>
      </c>
      <c r="P489" s="674">
        <v>42571</v>
      </c>
      <c r="Q489" s="672">
        <v>1690856</v>
      </c>
      <c r="R489" s="673" t="s">
        <v>14020</v>
      </c>
      <c r="S489" s="674">
        <v>42790</v>
      </c>
      <c r="T489" s="675">
        <v>1154790</v>
      </c>
      <c r="U489" s="674">
        <v>42553</v>
      </c>
      <c r="V489" s="675">
        <v>1154790</v>
      </c>
      <c r="W489" s="675">
        <v>750613.5</v>
      </c>
      <c r="X489" s="675">
        <v>346437</v>
      </c>
      <c r="Y489" s="675">
        <v>57739.5</v>
      </c>
      <c r="Z489" s="652">
        <v>0</v>
      </c>
      <c r="AA489" s="652"/>
      <c r="AB489" s="664"/>
      <c r="AC489" s="663"/>
      <c r="AD489" s="650"/>
      <c r="AE489" s="650"/>
      <c r="AF489" s="650"/>
      <c r="AG489" s="650"/>
      <c r="AH489" s="650"/>
      <c r="AI489" s="650"/>
      <c r="AJ489" s="650"/>
      <c r="AK489" s="650"/>
      <c r="AL489" s="650"/>
      <c r="AM489" s="652">
        <f t="shared" si="30"/>
        <v>0</v>
      </c>
      <c r="AN489" s="513">
        <f t="shared" si="31"/>
        <v>1154790</v>
      </c>
    </row>
    <row r="490" spans="1:40" s="212" customFormat="1" ht="15" customHeight="1" x14ac:dyDescent="0.2">
      <c r="A490" s="679"/>
      <c r="B490" s="679"/>
      <c r="C490" s="679"/>
      <c r="D490" s="679"/>
      <c r="E490" s="679"/>
      <c r="F490" s="668" t="s">
        <v>13960</v>
      </c>
      <c r="G490" s="668" t="s">
        <v>13962</v>
      </c>
      <c r="H490" s="669">
        <v>411901007050104</v>
      </c>
      <c r="I490" s="653"/>
      <c r="J490" s="653" t="s">
        <v>13717</v>
      </c>
      <c r="K490" s="670" t="s">
        <v>6477</v>
      </c>
      <c r="L490" s="669" t="s">
        <v>13846</v>
      </c>
      <c r="M490" s="671">
        <v>42195</v>
      </c>
      <c r="N490" s="672">
        <v>5000000</v>
      </c>
      <c r="O490" s="672" t="s">
        <v>13986</v>
      </c>
      <c r="P490" s="674">
        <v>42571</v>
      </c>
      <c r="Q490" s="672">
        <v>3411634</v>
      </c>
      <c r="R490" s="673" t="s">
        <v>14020</v>
      </c>
      <c r="S490" s="674">
        <v>42790</v>
      </c>
      <c r="T490" s="675">
        <v>2313780</v>
      </c>
      <c r="U490" s="674">
        <v>42553</v>
      </c>
      <c r="V490" s="675">
        <v>2313780</v>
      </c>
      <c r="W490" s="675">
        <v>1503957</v>
      </c>
      <c r="X490" s="675">
        <v>694134</v>
      </c>
      <c r="Y490" s="675">
        <v>115689</v>
      </c>
      <c r="Z490" s="652">
        <v>0</v>
      </c>
      <c r="AA490" s="652"/>
      <c r="AB490" s="664"/>
      <c r="AC490" s="663"/>
      <c r="AD490" s="650"/>
      <c r="AE490" s="650"/>
      <c r="AF490" s="650"/>
      <c r="AG490" s="650"/>
      <c r="AH490" s="650"/>
      <c r="AI490" s="650"/>
      <c r="AJ490" s="650"/>
      <c r="AK490" s="650"/>
      <c r="AL490" s="650"/>
      <c r="AM490" s="652">
        <f t="shared" si="30"/>
        <v>0</v>
      </c>
      <c r="AN490" s="513">
        <f t="shared" si="31"/>
        <v>2313780</v>
      </c>
    </row>
    <row r="491" spans="1:40" s="212" customFormat="1" ht="15" customHeight="1" x14ac:dyDescent="0.2">
      <c r="A491" s="679"/>
      <c r="B491" s="679"/>
      <c r="C491" s="679"/>
      <c r="D491" s="679"/>
      <c r="E491" s="679"/>
      <c r="F491" s="668" t="s">
        <v>13960</v>
      </c>
      <c r="G491" s="668" t="s">
        <v>13962</v>
      </c>
      <c r="H491" s="669">
        <v>411901007307103</v>
      </c>
      <c r="I491" s="653"/>
      <c r="J491" s="653" t="s">
        <v>3058</v>
      </c>
      <c r="K491" s="670" t="s">
        <v>6477</v>
      </c>
      <c r="L491" s="669" t="s">
        <v>13843</v>
      </c>
      <c r="M491" s="671">
        <v>42264</v>
      </c>
      <c r="N491" s="672">
        <v>3000000</v>
      </c>
      <c r="O491" s="672" t="s">
        <v>13986</v>
      </c>
      <c r="P491" s="674">
        <v>42571</v>
      </c>
      <c r="Q491" s="672">
        <v>2422250</v>
      </c>
      <c r="R491" s="673" t="s">
        <v>14020</v>
      </c>
      <c r="S491" s="674">
        <v>42790</v>
      </c>
      <c r="T491" s="675">
        <v>1685950</v>
      </c>
      <c r="U491" s="674">
        <v>42553</v>
      </c>
      <c r="V491" s="675">
        <v>1685950</v>
      </c>
      <c r="W491" s="675">
        <v>1095867.5</v>
      </c>
      <c r="X491" s="675">
        <v>505785</v>
      </c>
      <c r="Y491" s="675">
        <v>84297.5</v>
      </c>
      <c r="Z491" s="652">
        <v>0</v>
      </c>
      <c r="AA491" s="652"/>
      <c r="AB491" s="664"/>
      <c r="AC491" s="663"/>
      <c r="AD491" s="650"/>
      <c r="AE491" s="650"/>
      <c r="AF491" s="650"/>
      <c r="AG491" s="650"/>
      <c r="AH491" s="650"/>
      <c r="AI491" s="650"/>
      <c r="AJ491" s="650"/>
      <c r="AK491" s="650"/>
      <c r="AL491" s="650"/>
      <c r="AM491" s="652">
        <f t="shared" si="30"/>
        <v>0</v>
      </c>
      <c r="AN491" s="513">
        <f t="shared" si="31"/>
        <v>1685950</v>
      </c>
    </row>
    <row r="492" spans="1:40" s="212" customFormat="1" ht="15" customHeight="1" x14ac:dyDescent="0.2">
      <c r="A492" s="679"/>
      <c r="B492" s="679"/>
      <c r="C492" s="679"/>
      <c r="D492" s="679"/>
      <c r="E492" s="679"/>
      <c r="F492" s="668" t="s">
        <v>13960</v>
      </c>
      <c r="G492" s="668" t="s">
        <v>13962</v>
      </c>
      <c r="H492" s="669">
        <v>411901006583104</v>
      </c>
      <c r="I492" s="653"/>
      <c r="J492" s="653" t="s">
        <v>13718</v>
      </c>
      <c r="K492" s="670" t="s">
        <v>6477</v>
      </c>
      <c r="L492" s="669" t="s">
        <v>13856</v>
      </c>
      <c r="M492" s="671">
        <v>42087</v>
      </c>
      <c r="N492" s="672">
        <v>5000000</v>
      </c>
      <c r="O492" s="672" t="s">
        <v>13986</v>
      </c>
      <c r="P492" s="674">
        <v>42571</v>
      </c>
      <c r="Q492" s="672">
        <v>2799152</v>
      </c>
      <c r="R492" s="673" t="s">
        <v>14020</v>
      </c>
      <c r="S492" s="674">
        <v>42790</v>
      </c>
      <c r="T492" s="675">
        <v>1925280</v>
      </c>
      <c r="U492" s="674">
        <v>42553</v>
      </c>
      <c r="V492" s="675">
        <v>1925280</v>
      </c>
      <c r="W492" s="675">
        <v>1251432</v>
      </c>
      <c r="X492" s="675">
        <v>577584</v>
      </c>
      <c r="Y492" s="675">
        <v>96264</v>
      </c>
      <c r="Z492" s="652">
        <v>0</v>
      </c>
      <c r="AA492" s="652"/>
      <c r="AB492" s="664"/>
      <c r="AC492" s="663"/>
      <c r="AD492" s="650"/>
      <c r="AE492" s="650"/>
      <c r="AF492" s="650"/>
      <c r="AG492" s="650"/>
      <c r="AH492" s="650"/>
      <c r="AI492" s="650"/>
      <c r="AJ492" s="650"/>
      <c r="AK492" s="650"/>
      <c r="AL492" s="650"/>
      <c r="AM492" s="652">
        <f t="shared" si="30"/>
        <v>0</v>
      </c>
      <c r="AN492" s="513">
        <f t="shared" si="31"/>
        <v>1925280</v>
      </c>
    </row>
    <row r="493" spans="1:40" s="212" customFormat="1" ht="15" customHeight="1" x14ac:dyDescent="0.2">
      <c r="A493" s="679"/>
      <c r="B493" s="679"/>
      <c r="C493" s="679"/>
      <c r="D493" s="679"/>
      <c r="E493" s="679"/>
      <c r="F493" s="668" t="s">
        <v>13960</v>
      </c>
      <c r="G493" s="668" t="s">
        <v>13962</v>
      </c>
      <c r="H493" s="669">
        <v>411901007036100</v>
      </c>
      <c r="I493" s="653"/>
      <c r="J493" s="653" t="s">
        <v>13719</v>
      </c>
      <c r="K493" s="670" t="s">
        <v>6477</v>
      </c>
      <c r="L493" s="669" t="s">
        <v>13846</v>
      </c>
      <c r="M493" s="671">
        <v>42195</v>
      </c>
      <c r="N493" s="672">
        <v>10000000</v>
      </c>
      <c r="O493" s="672" t="s">
        <v>13986</v>
      </c>
      <c r="P493" s="674">
        <v>42571</v>
      </c>
      <c r="Q493" s="672">
        <v>7812219</v>
      </c>
      <c r="R493" s="673" t="s">
        <v>14020</v>
      </c>
      <c r="S493" s="674">
        <v>42790</v>
      </c>
      <c r="T493" s="675">
        <v>5308170</v>
      </c>
      <c r="U493" s="674">
        <v>42553</v>
      </c>
      <c r="V493" s="675">
        <v>5308170</v>
      </c>
      <c r="W493" s="675">
        <v>3450310.5</v>
      </c>
      <c r="X493" s="675">
        <v>1592451</v>
      </c>
      <c r="Y493" s="675">
        <v>265408.5</v>
      </c>
      <c r="Z493" s="652">
        <v>0</v>
      </c>
      <c r="AA493" s="652"/>
      <c r="AB493" s="664"/>
      <c r="AC493" s="663"/>
      <c r="AD493" s="650"/>
      <c r="AE493" s="650"/>
      <c r="AF493" s="650"/>
      <c r="AG493" s="650"/>
      <c r="AH493" s="650"/>
      <c r="AI493" s="650"/>
      <c r="AJ493" s="650"/>
      <c r="AK493" s="650"/>
      <c r="AL493" s="650"/>
      <c r="AM493" s="652">
        <f t="shared" ref="AM493:AM556" si="32">SUM(Z493:AL493)</f>
        <v>0</v>
      </c>
      <c r="AN493" s="513">
        <f t="shared" ref="AN493:AN556" si="33">IF((T493-AM493)&lt;0,ABS(0),(T493-AM493))</f>
        <v>5308170</v>
      </c>
    </row>
    <row r="494" spans="1:40" s="212" customFormat="1" ht="15" customHeight="1" x14ac:dyDescent="0.2">
      <c r="A494" s="679"/>
      <c r="B494" s="679"/>
      <c r="C494" s="679"/>
      <c r="D494" s="679"/>
      <c r="E494" s="679"/>
      <c r="F494" s="668" t="s">
        <v>13960</v>
      </c>
      <c r="G494" s="668" t="s">
        <v>13962</v>
      </c>
      <c r="H494" s="669">
        <v>411901006806104</v>
      </c>
      <c r="I494" s="653"/>
      <c r="J494" s="653" t="s">
        <v>1028</v>
      </c>
      <c r="K494" s="670" t="s">
        <v>6477</v>
      </c>
      <c r="L494" s="669" t="s">
        <v>13859</v>
      </c>
      <c r="M494" s="671">
        <v>42115</v>
      </c>
      <c r="N494" s="672">
        <v>5000000</v>
      </c>
      <c r="O494" s="672" t="s">
        <v>13986</v>
      </c>
      <c r="P494" s="674">
        <v>42571</v>
      </c>
      <c r="Q494" s="672">
        <v>2262033</v>
      </c>
      <c r="R494" s="673" t="s">
        <v>14020</v>
      </c>
      <c r="S494" s="674">
        <v>42790</v>
      </c>
      <c r="T494" s="675">
        <v>1577590</v>
      </c>
      <c r="U494" s="674">
        <v>42553</v>
      </c>
      <c r="V494" s="675">
        <v>1577590</v>
      </c>
      <c r="W494" s="675">
        <v>1025433.5</v>
      </c>
      <c r="X494" s="675">
        <v>473277</v>
      </c>
      <c r="Y494" s="675">
        <v>78879.5</v>
      </c>
      <c r="Z494" s="652">
        <v>0</v>
      </c>
      <c r="AA494" s="652"/>
      <c r="AB494" s="664"/>
      <c r="AC494" s="663"/>
      <c r="AD494" s="650"/>
      <c r="AE494" s="650"/>
      <c r="AF494" s="650"/>
      <c r="AG494" s="650"/>
      <c r="AH494" s="650"/>
      <c r="AI494" s="650"/>
      <c r="AJ494" s="650"/>
      <c r="AK494" s="650"/>
      <c r="AL494" s="650"/>
      <c r="AM494" s="652">
        <f t="shared" si="32"/>
        <v>0</v>
      </c>
      <c r="AN494" s="513">
        <f t="shared" si="33"/>
        <v>1577590</v>
      </c>
    </row>
    <row r="495" spans="1:40" s="212" customFormat="1" ht="15" customHeight="1" x14ac:dyDescent="0.2">
      <c r="A495" s="679"/>
      <c r="B495" s="679"/>
      <c r="C495" s="679"/>
      <c r="D495" s="679"/>
      <c r="E495" s="679"/>
      <c r="F495" s="668" t="s">
        <v>13960</v>
      </c>
      <c r="G495" s="668" t="s">
        <v>13962</v>
      </c>
      <c r="H495" s="669">
        <v>411901007016100</v>
      </c>
      <c r="I495" s="653"/>
      <c r="J495" s="653" t="s">
        <v>4896</v>
      </c>
      <c r="K495" s="670" t="s">
        <v>6477</v>
      </c>
      <c r="L495" s="669" t="s">
        <v>13850</v>
      </c>
      <c r="M495" s="671">
        <v>42320</v>
      </c>
      <c r="N495" s="672">
        <v>4000000</v>
      </c>
      <c r="O495" s="672" t="s">
        <v>13986</v>
      </c>
      <c r="P495" s="674">
        <v>42571</v>
      </c>
      <c r="Q495" s="672">
        <v>2209134</v>
      </c>
      <c r="R495" s="673" t="s">
        <v>14020</v>
      </c>
      <c r="S495" s="674">
        <v>42790</v>
      </c>
      <c r="T495" s="675">
        <v>1542894</v>
      </c>
      <c r="U495" s="674">
        <v>42553</v>
      </c>
      <c r="V495" s="675">
        <v>1542894</v>
      </c>
      <c r="W495" s="675">
        <v>1002881.1</v>
      </c>
      <c r="X495" s="675">
        <v>462868.2</v>
      </c>
      <c r="Y495" s="675">
        <v>77144.7</v>
      </c>
      <c r="Z495" s="652">
        <v>0</v>
      </c>
      <c r="AA495" s="652"/>
      <c r="AB495" s="664"/>
      <c r="AC495" s="663"/>
      <c r="AD495" s="650"/>
      <c r="AE495" s="650"/>
      <c r="AF495" s="650"/>
      <c r="AG495" s="650"/>
      <c r="AH495" s="650"/>
      <c r="AI495" s="650"/>
      <c r="AJ495" s="650"/>
      <c r="AK495" s="650"/>
      <c r="AL495" s="650"/>
      <c r="AM495" s="652">
        <f t="shared" si="32"/>
        <v>0</v>
      </c>
      <c r="AN495" s="513">
        <f t="shared" si="33"/>
        <v>1542894</v>
      </c>
    </row>
    <row r="496" spans="1:40" s="212" customFormat="1" ht="15" customHeight="1" x14ac:dyDescent="0.2">
      <c r="A496" s="679"/>
      <c r="B496" s="679"/>
      <c r="C496" s="679"/>
      <c r="D496" s="679"/>
      <c r="E496" s="679"/>
      <c r="F496" s="668" t="s">
        <v>13960</v>
      </c>
      <c r="G496" s="668" t="s">
        <v>659</v>
      </c>
      <c r="H496" s="669">
        <v>99201009164105</v>
      </c>
      <c r="I496" s="653"/>
      <c r="J496" s="653" t="s">
        <v>13720</v>
      </c>
      <c r="K496" s="670" t="s">
        <v>6477</v>
      </c>
      <c r="L496" s="669" t="s">
        <v>13858</v>
      </c>
      <c r="M496" s="671">
        <v>42264</v>
      </c>
      <c r="N496" s="672">
        <v>20000000</v>
      </c>
      <c r="O496" s="672" t="s">
        <v>13987</v>
      </c>
      <c r="P496" s="674">
        <v>42571</v>
      </c>
      <c r="Q496" s="672">
        <v>16991248</v>
      </c>
      <c r="R496" s="673" t="s">
        <v>14020</v>
      </c>
      <c r="S496" s="674">
        <v>42790</v>
      </c>
      <c r="T496" s="675">
        <v>11710650</v>
      </c>
      <c r="U496" s="674">
        <v>42553</v>
      </c>
      <c r="V496" s="675">
        <v>11710650</v>
      </c>
      <c r="W496" s="675">
        <v>7611922.5</v>
      </c>
      <c r="X496" s="675">
        <v>3513195</v>
      </c>
      <c r="Y496" s="675">
        <v>585532.5</v>
      </c>
      <c r="Z496" s="652">
        <v>0</v>
      </c>
      <c r="AA496" s="652"/>
      <c r="AB496" s="664"/>
      <c r="AC496" s="663"/>
      <c r="AD496" s="650"/>
      <c r="AE496" s="650"/>
      <c r="AF496" s="650"/>
      <c r="AG496" s="650"/>
      <c r="AH496" s="650"/>
      <c r="AI496" s="650"/>
      <c r="AJ496" s="650"/>
      <c r="AK496" s="650"/>
      <c r="AL496" s="650"/>
      <c r="AM496" s="652">
        <f t="shared" si="32"/>
        <v>0</v>
      </c>
      <c r="AN496" s="513">
        <f t="shared" si="33"/>
        <v>11710650</v>
      </c>
    </row>
    <row r="497" spans="1:40" s="212" customFormat="1" ht="15" customHeight="1" x14ac:dyDescent="0.2">
      <c r="A497" s="679"/>
      <c r="B497" s="679"/>
      <c r="C497" s="679"/>
      <c r="D497" s="679"/>
      <c r="E497" s="679"/>
      <c r="F497" s="668" t="s">
        <v>13960</v>
      </c>
      <c r="G497" s="668" t="s">
        <v>659</v>
      </c>
      <c r="H497" s="669">
        <v>99201008972107</v>
      </c>
      <c r="I497" s="653"/>
      <c r="J497" s="653" t="s">
        <v>13721</v>
      </c>
      <c r="K497" s="670" t="s">
        <v>6477</v>
      </c>
      <c r="L497" s="669" t="s">
        <v>13860</v>
      </c>
      <c r="M497" s="671">
        <v>42136</v>
      </c>
      <c r="N497" s="672">
        <v>25000000</v>
      </c>
      <c r="O497" s="672" t="s">
        <v>13987</v>
      </c>
      <c r="P497" s="674">
        <v>42571</v>
      </c>
      <c r="Q497" s="672">
        <v>17207436</v>
      </c>
      <c r="R497" s="673" t="s">
        <v>14020</v>
      </c>
      <c r="S497" s="674">
        <v>42790</v>
      </c>
      <c r="T497" s="675">
        <v>11812290</v>
      </c>
      <c r="U497" s="674">
        <v>42553</v>
      </c>
      <c r="V497" s="675">
        <v>11812290</v>
      </c>
      <c r="W497" s="675">
        <v>7677988.5</v>
      </c>
      <c r="X497" s="675">
        <v>3543687</v>
      </c>
      <c r="Y497" s="675">
        <v>590614.5</v>
      </c>
      <c r="Z497" s="652">
        <v>0</v>
      </c>
      <c r="AA497" s="652"/>
      <c r="AB497" s="664"/>
      <c r="AC497" s="663"/>
      <c r="AD497" s="650"/>
      <c r="AE497" s="650"/>
      <c r="AF497" s="650"/>
      <c r="AG497" s="650"/>
      <c r="AH497" s="650"/>
      <c r="AI497" s="650"/>
      <c r="AJ497" s="650"/>
      <c r="AK497" s="650"/>
      <c r="AL497" s="650"/>
      <c r="AM497" s="652">
        <f t="shared" si="32"/>
        <v>0</v>
      </c>
      <c r="AN497" s="513">
        <f t="shared" si="33"/>
        <v>11812290</v>
      </c>
    </row>
    <row r="498" spans="1:40" s="212" customFormat="1" ht="15" customHeight="1" x14ac:dyDescent="0.2">
      <c r="A498" s="679"/>
      <c r="B498" s="679"/>
      <c r="C498" s="679"/>
      <c r="D498" s="679"/>
      <c r="E498" s="679"/>
      <c r="F498" s="668" t="s">
        <v>13965</v>
      </c>
      <c r="G498" s="668" t="s">
        <v>8392</v>
      </c>
      <c r="H498" s="669">
        <v>76201005929100</v>
      </c>
      <c r="I498" s="653"/>
      <c r="J498" s="653" t="s">
        <v>13722</v>
      </c>
      <c r="K498" s="670" t="s">
        <v>6477</v>
      </c>
      <c r="L498" s="669" t="s">
        <v>13461</v>
      </c>
      <c r="M498" s="671">
        <v>42319</v>
      </c>
      <c r="N498" s="672">
        <v>7000000</v>
      </c>
      <c r="O498" s="672" t="s">
        <v>13988</v>
      </c>
      <c r="P498" s="674">
        <v>42551</v>
      </c>
      <c r="Q498" s="672">
        <v>5381934</v>
      </c>
      <c r="R498" s="673" t="s">
        <v>14021</v>
      </c>
      <c r="S498" s="674">
        <v>42790</v>
      </c>
      <c r="T498" s="675">
        <v>3671396</v>
      </c>
      <c r="U498" s="674">
        <v>42552</v>
      </c>
      <c r="V498" s="675">
        <v>3671396</v>
      </c>
      <c r="W498" s="675">
        <v>2386407.4</v>
      </c>
      <c r="X498" s="675">
        <v>1101418.8</v>
      </c>
      <c r="Y498" s="675">
        <v>183569.80000000002</v>
      </c>
      <c r="Z498" s="652">
        <v>0</v>
      </c>
      <c r="AA498" s="652"/>
      <c r="AB498" s="664"/>
      <c r="AC498" s="663"/>
      <c r="AD498" s="650"/>
      <c r="AE498" s="650"/>
      <c r="AF498" s="650"/>
      <c r="AG498" s="650"/>
      <c r="AH498" s="650"/>
      <c r="AI498" s="650"/>
      <c r="AJ498" s="650"/>
      <c r="AK498" s="650"/>
      <c r="AL498" s="650"/>
      <c r="AM498" s="652">
        <f t="shared" si="32"/>
        <v>0</v>
      </c>
      <c r="AN498" s="513">
        <f t="shared" si="33"/>
        <v>3671396</v>
      </c>
    </row>
    <row r="499" spans="1:40" s="212" customFormat="1" ht="15" customHeight="1" x14ac:dyDescent="0.2">
      <c r="A499" s="679"/>
      <c r="B499" s="679"/>
      <c r="C499" s="679"/>
      <c r="D499" s="679"/>
      <c r="E499" s="679"/>
      <c r="F499" s="668" t="s">
        <v>13965</v>
      </c>
      <c r="G499" s="668" t="s">
        <v>8392</v>
      </c>
      <c r="H499" s="669">
        <v>76201005772105</v>
      </c>
      <c r="I499" s="653"/>
      <c r="J499" s="653" t="s">
        <v>1376</v>
      </c>
      <c r="K499" s="670" t="s">
        <v>6477</v>
      </c>
      <c r="L499" s="669" t="s">
        <v>10737</v>
      </c>
      <c r="M499" s="671">
        <v>42111</v>
      </c>
      <c r="N499" s="672">
        <v>25000000</v>
      </c>
      <c r="O499" s="672" t="s">
        <v>13988</v>
      </c>
      <c r="P499" s="674">
        <v>42551</v>
      </c>
      <c r="Q499" s="672">
        <v>16238288</v>
      </c>
      <c r="R499" s="673" t="s">
        <v>14021</v>
      </c>
      <c r="S499" s="674">
        <v>42790</v>
      </c>
      <c r="T499" s="675">
        <v>11083100</v>
      </c>
      <c r="U499" s="674">
        <v>42552</v>
      </c>
      <c r="V499" s="675">
        <v>11083100</v>
      </c>
      <c r="W499" s="675">
        <v>7204015</v>
      </c>
      <c r="X499" s="675">
        <v>3324930</v>
      </c>
      <c r="Y499" s="675">
        <v>554155</v>
      </c>
      <c r="Z499" s="652">
        <v>0</v>
      </c>
      <c r="AA499" s="652"/>
      <c r="AB499" s="664"/>
      <c r="AC499" s="663"/>
      <c r="AD499" s="650"/>
      <c r="AE499" s="650"/>
      <c r="AF499" s="650"/>
      <c r="AG499" s="650"/>
      <c r="AH499" s="650"/>
      <c r="AI499" s="650"/>
      <c r="AJ499" s="650"/>
      <c r="AK499" s="650"/>
      <c r="AL499" s="650"/>
      <c r="AM499" s="652">
        <f t="shared" si="32"/>
        <v>0</v>
      </c>
      <c r="AN499" s="513">
        <f t="shared" si="33"/>
        <v>11083100</v>
      </c>
    </row>
    <row r="500" spans="1:40" s="212" customFormat="1" ht="15" customHeight="1" x14ac:dyDescent="0.2">
      <c r="A500" s="679"/>
      <c r="B500" s="679"/>
      <c r="C500" s="679"/>
      <c r="D500" s="679"/>
      <c r="E500" s="679"/>
      <c r="F500" s="668" t="s">
        <v>13965</v>
      </c>
      <c r="G500" s="668" t="s">
        <v>8392</v>
      </c>
      <c r="H500" s="669">
        <v>76201005938109</v>
      </c>
      <c r="I500" s="653"/>
      <c r="J500" s="653" t="s">
        <v>13723</v>
      </c>
      <c r="K500" s="670" t="s">
        <v>6477</v>
      </c>
      <c r="L500" s="669" t="s">
        <v>13461</v>
      </c>
      <c r="M500" s="671">
        <v>42319</v>
      </c>
      <c r="N500" s="672">
        <v>15000000</v>
      </c>
      <c r="O500" s="672" t="s">
        <v>13989</v>
      </c>
      <c r="P500" s="674">
        <v>42494</v>
      </c>
      <c r="Q500" s="672">
        <v>13918139</v>
      </c>
      <c r="R500" s="673" t="s">
        <v>14021</v>
      </c>
      <c r="S500" s="674">
        <v>42790</v>
      </c>
      <c r="T500" s="675">
        <v>9566550</v>
      </c>
      <c r="U500" s="674">
        <v>42493</v>
      </c>
      <c r="V500" s="675">
        <v>9566550</v>
      </c>
      <c r="W500" s="675">
        <v>6218257.5</v>
      </c>
      <c r="X500" s="675">
        <v>2869965</v>
      </c>
      <c r="Y500" s="675">
        <v>478327.5</v>
      </c>
      <c r="Z500" s="652">
        <v>0</v>
      </c>
      <c r="AA500" s="652"/>
      <c r="AB500" s="664"/>
      <c r="AC500" s="663"/>
      <c r="AD500" s="650"/>
      <c r="AE500" s="650"/>
      <c r="AF500" s="650"/>
      <c r="AG500" s="650"/>
      <c r="AH500" s="650"/>
      <c r="AI500" s="650"/>
      <c r="AJ500" s="650"/>
      <c r="AK500" s="650"/>
      <c r="AL500" s="650"/>
      <c r="AM500" s="652">
        <f t="shared" si="32"/>
        <v>0</v>
      </c>
      <c r="AN500" s="513">
        <f t="shared" si="33"/>
        <v>9566550</v>
      </c>
    </row>
    <row r="501" spans="1:40" s="212" customFormat="1" ht="15" customHeight="1" x14ac:dyDescent="0.2">
      <c r="A501" s="679"/>
      <c r="B501" s="679"/>
      <c r="C501" s="679"/>
      <c r="D501" s="679"/>
      <c r="E501" s="679"/>
      <c r="F501" s="668" t="s">
        <v>13965</v>
      </c>
      <c r="G501" s="668" t="s">
        <v>8392</v>
      </c>
      <c r="H501" s="669">
        <v>76201005958109</v>
      </c>
      <c r="I501" s="653"/>
      <c r="J501" s="653" t="s">
        <v>13724</v>
      </c>
      <c r="K501" s="670" t="s">
        <v>6477</v>
      </c>
      <c r="L501" s="669" t="s">
        <v>13461</v>
      </c>
      <c r="M501" s="671">
        <v>42319</v>
      </c>
      <c r="N501" s="672">
        <v>8000000</v>
      </c>
      <c r="O501" s="672" t="s">
        <v>13989</v>
      </c>
      <c r="P501" s="674">
        <v>42494</v>
      </c>
      <c r="Q501" s="672">
        <v>6863962</v>
      </c>
      <c r="R501" s="673" t="s">
        <v>14021</v>
      </c>
      <c r="S501" s="674">
        <v>42790</v>
      </c>
      <c r="T501" s="675">
        <v>4713450</v>
      </c>
      <c r="U501" s="674">
        <v>42493</v>
      </c>
      <c r="V501" s="675">
        <v>4713450</v>
      </c>
      <c r="W501" s="675">
        <v>3063742.5</v>
      </c>
      <c r="X501" s="675">
        <v>1414035</v>
      </c>
      <c r="Y501" s="675">
        <v>235672.5</v>
      </c>
      <c r="Z501" s="652">
        <v>0</v>
      </c>
      <c r="AA501" s="652"/>
      <c r="AB501" s="664"/>
      <c r="AC501" s="663"/>
      <c r="AD501" s="650"/>
      <c r="AE501" s="650"/>
      <c r="AF501" s="650"/>
      <c r="AG501" s="650"/>
      <c r="AH501" s="650"/>
      <c r="AI501" s="650"/>
      <c r="AJ501" s="650"/>
      <c r="AK501" s="650"/>
      <c r="AL501" s="650"/>
      <c r="AM501" s="652">
        <f t="shared" si="32"/>
        <v>0</v>
      </c>
      <c r="AN501" s="513">
        <f t="shared" si="33"/>
        <v>4713450</v>
      </c>
    </row>
    <row r="502" spans="1:40" s="212" customFormat="1" ht="15" customHeight="1" x14ac:dyDescent="0.2">
      <c r="A502" s="679"/>
      <c r="B502" s="679"/>
      <c r="C502" s="679"/>
      <c r="D502" s="679"/>
      <c r="E502" s="679"/>
      <c r="F502" s="668" t="s">
        <v>13965</v>
      </c>
      <c r="G502" s="668" t="s">
        <v>13287</v>
      </c>
      <c r="H502" s="669">
        <v>746301001497100</v>
      </c>
      <c r="I502" s="653"/>
      <c r="J502" s="653" t="s">
        <v>13147</v>
      </c>
      <c r="K502" s="670" t="s">
        <v>6477</v>
      </c>
      <c r="L502" s="669" t="s">
        <v>13861</v>
      </c>
      <c r="M502" s="671">
        <v>42135</v>
      </c>
      <c r="N502" s="672">
        <v>15000000</v>
      </c>
      <c r="O502" s="672" t="s">
        <v>13990</v>
      </c>
      <c r="P502" s="674">
        <v>42478</v>
      </c>
      <c r="Q502" s="672">
        <v>11580738</v>
      </c>
      <c r="R502" s="673" t="s">
        <v>14021</v>
      </c>
      <c r="S502" s="674">
        <v>42790</v>
      </c>
      <c r="T502" s="675">
        <v>7962500</v>
      </c>
      <c r="U502" s="674">
        <v>42476</v>
      </c>
      <c r="V502" s="675">
        <v>7962500</v>
      </c>
      <c r="W502" s="675">
        <v>5175625</v>
      </c>
      <c r="X502" s="675">
        <v>2388750</v>
      </c>
      <c r="Y502" s="675">
        <v>398125</v>
      </c>
      <c r="Z502" s="652">
        <v>0</v>
      </c>
      <c r="AA502" s="652"/>
      <c r="AB502" s="664"/>
      <c r="AC502" s="663"/>
      <c r="AD502" s="650"/>
      <c r="AE502" s="650"/>
      <c r="AF502" s="650"/>
      <c r="AG502" s="650"/>
      <c r="AH502" s="650"/>
      <c r="AI502" s="650"/>
      <c r="AJ502" s="650"/>
      <c r="AK502" s="650"/>
      <c r="AL502" s="650"/>
      <c r="AM502" s="652">
        <f t="shared" si="32"/>
        <v>0</v>
      </c>
      <c r="AN502" s="513">
        <f t="shared" si="33"/>
        <v>7962500</v>
      </c>
    </row>
    <row r="503" spans="1:40" s="212" customFormat="1" ht="15" customHeight="1" x14ac:dyDescent="0.2">
      <c r="A503" s="679"/>
      <c r="B503" s="679"/>
      <c r="C503" s="679"/>
      <c r="D503" s="679"/>
      <c r="E503" s="679"/>
      <c r="F503" s="668" t="s">
        <v>13965</v>
      </c>
      <c r="G503" s="668" t="s">
        <v>13966</v>
      </c>
      <c r="H503" s="669">
        <v>75101005635102</v>
      </c>
      <c r="I503" s="653"/>
      <c r="J503" s="653" t="s">
        <v>13725</v>
      </c>
      <c r="K503" s="670" t="s">
        <v>6477</v>
      </c>
      <c r="L503" s="669" t="s">
        <v>13469</v>
      </c>
      <c r="M503" s="671">
        <v>42319</v>
      </c>
      <c r="N503" s="672">
        <v>5000000</v>
      </c>
      <c r="O503" s="672" t="s">
        <v>13991</v>
      </c>
      <c r="P503" s="674">
        <v>42493</v>
      </c>
      <c r="Q503" s="672">
        <v>3942174</v>
      </c>
      <c r="R503" s="673" t="s">
        <v>14022</v>
      </c>
      <c r="S503" s="674">
        <v>42794</v>
      </c>
      <c r="T503" s="675">
        <v>2702700</v>
      </c>
      <c r="U503" s="674">
        <v>42495</v>
      </c>
      <c r="V503" s="675">
        <v>2702700</v>
      </c>
      <c r="W503" s="675">
        <v>1756755</v>
      </c>
      <c r="X503" s="675">
        <v>810810</v>
      </c>
      <c r="Y503" s="675">
        <v>135135</v>
      </c>
      <c r="Z503" s="652">
        <v>0</v>
      </c>
      <c r="AA503" s="652"/>
      <c r="AB503" s="664"/>
      <c r="AC503" s="663"/>
      <c r="AD503" s="650"/>
      <c r="AE503" s="650"/>
      <c r="AF503" s="650"/>
      <c r="AG503" s="650"/>
      <c r="AH503" s="650"/>
      <c r="AI503" s="650"/>
      <c r="AJ503" s="650"/>
      <c r="AK503" s="650"/>
      <c r="AL503" s="650"/>
      <c r="AM503" s="652">
        <f t="shared" si="32"/>
        <v>0</v>
      </c>
      <c r="AN503" s="513">
        <f t="shared" si="33"/>
        <v>2702700</v>
      </c>
    </row>
    <row r="504" spans="1:40" s="212" customFormat="1" ht="15" customHeight="1" x14ac:dyDescent="0.2">
      <c r="A504" s="679"/>
      <c r="B504" s="679"/>
      <c r="C504" s="679"/>
      <c r="D504" s="679"/>
      <c r="E504" s="679"/>
      <c r="F504" s="668" t="s">
        <v>13965</v>
      </c>
      <c r="G504" s="668" t="s">
        <v>13966</v>
      </c>
      <c r="H504" s="669">
        <v>75101005483107</v>
      </c>
      <c r="I504" s="653"/>
      <c r="J504" s="653" t="s">
        <v>13726</v>
      </c>
      <c r="K504" s="670" t="s">
        <v>6477</v>
      </c>
      <c r="L504" s="669" t="s">
        <v>13862</v>
      </c>
      <c r="M504" s="671">
        <v>42135</v>
      </c>
      <c r="N504" s="672">
        <v>10000000</v>
      </c>
      <c r="O504" s="672" t="s">
        <v>13992</v>
      </c>
      <c r="P504" s="674">
        <v>42515</v>
      </c>
      <c r="Q504" s="672">
        <v>8392116</v>
      </c>
      <c r="R504" s="673" t="s">
        <v>14022</v>
      </c>
      <c r="S504" s="674">
        <v>42794</v>
      </c>
      <c r="T504" s="675">
        <v>5794320</v>
      </c>
      <c r="U504" s="674">
        <v>42515</v>
      </c>
      <c r="V504" s="675">
        <v>5794320</v>
      </c>
      <c r="W504" s="675">
        <v>3766308</v>
      </c>
      <c r="X504" s="675">
        <v>1738296</v>
      </c>
      <c r="Y504" s="675">
        <v>289716</v>
      </c>
      <c r="Z504" s="652">
        <v>0</v>
      </c>
      <c r="AA504" s="652"/>
      <c r="AB504" s="664"/>
      <c r="AC504" s="663"/>
      <c r="AD504" s="650"/>
      <c r="AE504" s="650"/>
      <c r="AF504" s="650"/>
      <c r="AG504" s="650"/>
      <c r="AH504" s="650"/>
      <c r="AI504" s="650"/>
      <c r="AJ504" s="650"/>
      <c r="AK504" s="650"/>
      <c r="AL504" s="650"/>
      <c r="AM504" s="652">
        <f t="shared" si="32"/>
        <v>0</v>
      </c>
      <c r="AN504" s="513">
        <f t="shared" si="33"/>
        <v>5794320</v>
      </c>
    </row>
    <row r="505" spans="1:40" s="212" customFormat="1" ht="15" customHeight="1" x14ac:dyDescent="0.2">
      <c r="A505" s="679"/>
      <c r="B505" s="679"/>
      <c r="C505" s="679"/>
      <c r="D505" s="679"/>
      <c r="E505" s="679"/>
      <c r="F505" s="668" t="s">
        <v>13172</v>
      </c>
      <c r="G505" s="668" t="s">
        <v>10271</v>
      </c>
      <c r="H505" s="669">
        <v>75501005846107</v>
      </c>
      <c r="I505" s="653"/>
      <c r="J505" s="653" t="s">
        <v>13727</v>
      </c>
      <c r="K505" s="670" t="s">
        <v>6477</v>
      </c>
      <c r="L505" s="669" t="s">
        <v>13863</v>
      </c>
      <c r="M505" s="671">
        <v>42320</v>
      </c>
      <c r="N505" s="672">
        <v>25000000</v>
      </c>
      <c r="O505" s="672" t="s">
        <v>13993</v>
      </c>
      <c r="P505" s="674">
        <v>42674</v>
      </c>
      <c r="Q505" s="672">
        <v>13625888</v>
      </c>
      <c r="R505" s="673" t="s">
        <v>14023</v>
      </c>
      <c r="S505" s="674">
        <v>42787</v>
      </c>
      <c r="T505" s="675">
        <v>9206469</v>
      </c>
      <c r="U505" s="674">
        <v>42789</v>
      </c>
      <c r="V505" s="675">
        <v>9206469</v>
      </c>
      <c r="W505" s="675">
        <v>5984204.8500000006</v>
      </c>
      <c r="X505" s="675">
        <v>2761940.6999999997</v>
      </c>
      <c r="Y505" s="675">
        <v>460323.45</v>
      </c>
      <c r="Z505" s="652">
        <v>0</v>
      </c>
      <c r="AA505" s="652"/>
      <c r="AB505" s="664"/>
      <c r="AC505" s="663"/>
      <c r="AD505" s="650"/>
      <c r="AE505" s="650"/>
      <c r="AF505" s="650"/>
      <c r="AG505" s="650"/>
      <c r="AH505" s="650"/>
      <c r="AI505" s="650"/>
      <c r="AJ505" s="650"/>
      <c r="AK505" s="650"/>
      <c r="AL505" s="650"/>
      <c r="AM505" s="652">
        <f t="shared" si="32"/>
        <v>0</v>
      </c>
      <c r="AN505" s="513">
        <f t="shared" si="33"/>
        <v>9206469</v>
      </c>
    </row>
    <row r="506" spans="1:40" s="212" customFormat="1" ht="15" customHeight="1" x14ac:dyDescent="0.2">
      <c r="A506" s="679"/>
      <c r="B506" s="679"/>
      <c r="C506" s="679"/>
      <c r="D506" s="679"/>
      <c r="E506" s="679"/>
      <c r="F506" s="668" t="s">
        <v>13172</v>
      </c>
      <c r="G506" s="668" t="s">
        <v>10271</v>
      </c>
      <c r="H506" s="669">
        <v>75501005953108</v>
      </c>
      <c r="I506" s="653"/>
      <c r="J506" s="653" t="s">
        <v>13728</v>
      </c>
      <c r="K506" s="670" t="s">
        <v>6477</v>
      </c>
      <c r="L506" s="669" t="s">
        <v>13864</v>
      </c>
      <c r="M506" s="671">
        <v>42241</v>
      </c>
      <c r="N506" s="672">
        <v>20000000</v>
      </c>
      <c r="O506" s="672" t="s">
        <v>13993</v>
      </c>
      <c r="P506" s="674">
        <v>42674</v>
      </c>
      <c r="Q506" s="672">
        <v>12274112</v>
      </c>
      <c r="R506" s="673" t="s">
        <v>14023</v>
      </c>
      <c r="S506" s="674">
        <v>42787</v>
      </c>
      <c r="T506" s="675">
        <v>8281395</v>
      </c>
      <c r="U506" s="674">
        <v>42789</v>
      </c>
      <c r="V506" s="675">
        <v>8281395</v>
      </c>
      <c r="W506" s="675">
        <v>5382906.75</v>
      </c>
      <c r="X506" s="675">
        <v>2484418.5</v>
      </c>
      <c r="Y506" s="675">
        <v>414069.75</v>
      </c>
      <c r="Z506" s="652">
        <v>0</v>
      </c>
      <c r="AA506" s="652"/>
      <c r="AB506" s="664"/>
      <c r="AC506" s="663"/>
      <c r="AD506" s="650"/>
      <c r="AE506" s="650"/>
      <c r="AF506" s="650"/>
      <c r="AG506" s="650"/>
      <c r="AH506" s="650"/>
      <c r="AI506" s="650"/>
      <c r="AJ506" s="650"/>
      <c r="AK506" s="650"/>
      <c r="AL506" s="650"/>
      <c r="AM506" s="652">
        <f t="shared" si="32"/>
        <v>0</v>
      </c>
      <c r="AN506" s="513">
        <f t="shared" si="33"/>
        <v>8281395</v>
      </c>
    </row>
    <row r="507" spans="1:40" s="212" customFormat="1" ht="15" customHeight="1" x14ac:dyDescent="0.2">
      <c r="A507" s="679"/>
      <c r="B507" s="679"/>
      <c r="C507" s="679"/>
      <c r="D507" s="679"/>
      <c r="E507" s="679"/>
      <c r="F507" s="668" t="s">
        <v>13172</v>
      </c>
      <c r="G507" s="668" t="s">
        <v>10271</v>
      </c>
      <c r="H507" s="669">
        <v>75501005977102</v>
      </c>
      <c r="I507" s="653"/>
      <c r="J507" s="653" t="s">
        <v>13729</v>
      </c>
      <c r="K507" s="670" t="s">
        <v>6477</v>
      </c>
      <c r="L507" s="669" t="s">
        <v>13864</v>
      </c>
      <c r="M507" s="671">
        <v>42241</v>
      </c>
      <c r="N507" s="672">
        <v>25000000</v>
      </c>
      <c r="O507" s="672" t="s">
        <v>13994</v>
      </c>
      <c r="P507" s="674">
        <v>42614</v>
      </c>
      <c r="Q507" s="672">
        <v>16719462</v>
      </c>
      <c r="R507" s="673" t="s">
        <v>14023</v>
      </c>
      <c r="S507" s="674">
        <v>42787</v>
      </c>
      <c r="T507" s="675">
        <v>11561480</v>
      </c>
      <c r="U507" s="674">
        <v>42789</v>
      </c>
      <c r="V507" s="675">
        <v>11561480</v>
      </c>
      <c r="W507" s="675">
        <v>7514962</v>
      </c>
      <c r="X507" s="675">
        <v>3468444</v>
      </c>
      <c r="Y507" s="675">
        <v>578074</v>
      </c>
      <c r="Z507" s="652">
        <v>0</v>
      </c>
      <c r="AA507" s="652"/>
      <c r="AB507" s="664"/>
      <c r="AC507" s="663"/>
      <c r="AD507" s="650"/>
      <c r="AE507" s="650"/>
      <c r="AF507" s="650"/>
      <c r="AG507" s="650"/>
      <c r="AH507" s="650"/>
      <c r="AI507" s="650"/>
      <c r="AJ507" s="650"/>
      <c r="AK507" s="650"/>
      <c r="AL507" s="650"/>
      <c r="AM507" s="652">
        <f t="shared" si="32"/>
        <v>0</v>
      </c>
      <c r="AN507" s="513">
        <f t="shared" si="33"/>
        <v>11561480</v>
      </c>
    </row>
    <row r="508" spans="1:40" s="212" customFormat="1" ht="15" customHeight="1" x14ac:dyDescent="0.2">
      <c r="A508" s="679"/>
      <c r="B508" s="679"/>
      <c r="C508" s="679"/>
      <c r="D508" s="679"/>
      <c r="E508" s="679"/>
      <c r="F508" s="668" t="s">
        <v>13172</v>
      </c>
      <c r="G508" s="668" t="s">
        <v>10271</v>
      </c>
      <c r="H508" s="669">
        <v>75501006039101</v>
      </c>
      <c r="I508" s="653"/>
      <c r="J508" s="653" t="s">
        <v>13730</v>
      </c>
      <c r="K508" s="670" t="s">
        <v>6477</v>
      </c>
      <c r="L508" s="669" t="s">
        <v>13865</v>
      </c>
      <c r="M508" s="671">
        <v>42264</v>
      </c>
      <c r="N508" s="672">
        <v>25000000</v>
      </c>
      <c r="O508" s="672" t="s">
        <v>13994</v>
      </c>
      <c r="P508" s="674">
        <v>42614</v>
      </c>
      <c r="Q508" s="672">
        <v>21708823</v>
      </c>
      <c r="R508" s="673" t="s">
        <v>14023</v>
      </c>
      <c r="S508" s="674">
        <v>42787</v>
      </c>
      <c r="T508" s="675">
        <v>14972440</v>
      </c>
      <c r="U508" s="674">
        <v>42789</v>
      </c>
      <c r="V508" s="675">
        <v>14972440</v>
      </c>
      <c r="W508" s="675">
        <v>9732086</v>
      </c>
      <c r="X508" s="675">
        <v>4491732</v>
      </c>
      <c r="Y508" s="675">
        <v>748622</v>
      </c>
      <c r="Z508" s="652">
        <v>0</v>
      </c>
      <c r="AA508" s="652"/>
      <c r="AB508" s="664"/>
      <c r="AC508" s="663"/>
      <c r="AD508" s="650"/>
      <c r="AE508" s="650"/>
      <c r="AF508" s="650"/>
      <c r="AG508" s="650"/>
      <c r="AH508" s="650"/>
      <c r="AI508" s="650"/>
      <c r="AJ508" s="650"/>
      <c r="AK508" s="650"/>
      <c r="AL508" s="650"/>
      <c r="AM508" s="652">
        <f t="shared" si="32"/>
        <v>0</v>
      </c>
      <c r="AN508" s="513">
        <f t="shared" si="33"/>
        <v>14972440</v>
      </c>
    </row>
    <row r="509" spans="1:40" s="212" customFormat="1" ht="15" customHeight="1" x14ac:dyDescent="0.2">
      <c r="A509" s="679"/>
      <c r="B509" s="679"/>
      <c r="C509" s="679"/>
      <c r="D509" s="679"/>
      <c r="E509" s="679"/>
      <c r="F509" s="668" t="s">
        <v>13172</v>
      </c>
      <c r="G509" s="668" t="s">
        <v>10271</v>
      </c>
      <c r="H509" s="669" t="s">
        <v>13938</v>
      </c>
      <c r="I509" s="653"/>
      <c r="J509" s="653" t="s">
        <v>13731</v>
      </c>
      <c r="K509" s="670" t="s">
        <v>6477</v>
      </c>
      <c r="L509" s="669" t="s">
        <v>13866</v>
      </c>
      <c r="M509" s="671">
        <v>42114</v>
      </c>
      <c r="N509" s="672">
        <v>5000000</v>
      </c>
      <c r="O509" s="672" t="s">
        <v>13995</v>
      </c>
      <c r="P509" s="674">
        <v>42551</v>
      </c>
      <c r="Q509" s="672">
        <v>3306263</v>
      </c>
      <c r="R509" s="673" t="s">
        <v>14024</v>
      </c>
      <c r="S509" s="674">
        <v>42794</v>
      </c>
      <c r="T509" s="675">
        <v>2254592</v>
      </c>
      <c r="U509" s="674"/>
      <c r="V509" s="675">
        <v>2254592</v>
      </c>
      <c r="W509" s="675">
        <v>1465484.8</v>
      </c>
      <c r="X509" s="675">
        <v>676377.59999999998</v>
      </c>
      <c r="Y509" s="675">
        <v>112729.60000000001</v>
      </c>
      <c r="Z509" s="652">
        <v>0</v>
      </c>
      <c r="AA509" s="652"/>
      <c r="AB509" s="664"/>
      <c r="AC509" s="663"/>
      <c r="AD509" s="650"/>
      <c r="AE509" s="650"/>
      <c r="AF509" s="650"/>
      <c r="AG509" s="650"/>
      <c r="AH509" s="650"/>
      <c r="AI509" s="650"/>
      <c r="AJ509" s="650"/>
      <c r="AK509" s="650"/>
      <c r="AL509" s="650"/>
      <c r="AM509" s="652">
        <f t="shared" si="32"/>
        <v>0</v>
      </c>
      <c r="AN509" s="513">
        <f t="shared" si="33"/>
        <v>2254592</v>
      </c>
    </row>
    <row r="510" spans="1:40" s="212" customFormat="1" ht="15" customHeight="1" x14ac:dyDescent="0.2">
      <c r="A510" s="679"/>
      <c r="B510" s="679"/>
      <c r="C510" s="679"/>
      <c r="D510" s="679"/>
      <c r="E510" s="679"/>
      <c r="F510" s="668" t="s">
        <v>13172</v>
      </c>
      <c r="G510" s="668" t="s">
        <v>10271</v>
      </c>
      <c r="H510" s="669" t="s">
        <v>13939</v>
      </c>
      <c r="I510" s="653"/>
      <c r="J510" s="653" t="s">
        <v>13732</v>
      </c>
      <c r="K510" s="670" t="s">
        <v>6477</v>
      </c>
      <c r="L510" s="669" t="s">
        <v>13867</v>
      </c>
      <c r="M510" s="671">
        <v>42087</v>
      </c>
      <c r="N510" s="672">
        <v>20000000</v>
      </c>
      <c r="O510" s="672" t="s">
        <v>13995</v>
      </c>
      <c r="P510" s="674">
        <v>42551</v>
      </c>
      <c r="Q510" s="672">
        <v>15140738</v>
      </c>
      <c r="R510" s="673" t="s">
        <v>14024</v>
      </c>
      <c r="S510" s="674">
        <v>42794</v>
      </c>
      <c r="T510" s="675">
        <v>6630075</v>
      </c>
      <c r="U510" s="674"/>
      <c r="V510" s="675">
        <v>6630075</v>
      </c>
      <c r="W510" s="675">
        <v>4309548.75</v>
      </c>
      <c r="X510" s="675">
        <v>1989022.5</v>
      </c>
      <c r="Y510" s="675">
        <v>331503.75</v>
      </c>
      <c r="Z510" s="652">
        <v>0</v>
      </c>
      <c r="AA510" s="652"/>
      <c r="AB510" s="664"/>
      <c r="AC510" s="663"/>
      <c r="AD510" s="650"/>
      <c r="AE510" s="650"/>
      <c r="AF510" s="650"/>
      <c r="AG510" s="650"/>
      <c r="AH510" s="650"/>
      <c r="AI510" s="650"/>
      <c r="AJ510" s="650"/>
      <c r="AK510" s="650"/>
      <c r="AL510" s="650"/>
      <c r="AM510" s="652">
        <f t="shared" si="32"/>
        <v>0</v>
      </c>
      <c r="AN510" s="513">
        <f t="shared" si="33"/>
        <v>6630075</v>
      </c>
    </row>
    <row r="511" spans="1:40" s="212" customFormat="1" ht="15" customHeight="1" x14ac:dyDescent="0.2">
      <c r="A511" s="679"/>
      <c r="B511" s="679"/>
      <c r="C511" s="679"/>
      <c r="D511" s="679"/>
      <c r="E511" s="679"/>
      <c r="F511" s="668" t="s">
        <v>13172</v>
      </c>
      <c r="G511" s="668" t="s">
        <v>10271</v>
      </c>
      <c r="H511" s="669" t="s">
        <v>13940</v>
      </c>
      <c r="I511" s="653"/>
      <c r="J511" s="653" t="s">
        <v>3069</v>
      </c>
      <c r="K511" s="670" t="s">
        <v>6477</v>
      </c>
      <c r="L511" s="669" t="s">
        <v>13867</v>
      </c>
      <c r="M511" s="671">
        <v>42087</v>
      </c>
      <c r="N511" s="672">
        <v>6000000</v>
      </c>
      <c r="O511" s="672" t="s">
        <v>13996</v>
      </c>
      <c r="P511" s="674">
        <v>42587</v>
      </c>
      <c r="Q511" s="672">
        <v>2051684</v>
      </c>
      <c r="R511" s="673" t="s">
        <v>14024</v>
      </c>
      <c r="S511" s="674">
        <v>42794</v>
      </c>
      <c r="T511" s="675">
        <v>1419243</v>
      </c>
      <c r="U511" s="674"/>
      <c r="V511" s="675">
        <v>1419243</v>
      </c>
      <c r="W511" s="675">
        <v>922507.95000000007</v>
      </c>
      <c r="X511" s="675">
        <v>425772.89999999997</v>
      </c>
      <c r="Y511" s="675">
        <v>70962.150000000009</v>
      </c>
      <c r="Z511" s="652">
        <v>0</v>
      </c>
      <c r="AA511" s="652"/>
      <c r="AB511" s="664"/>
      <c r="AC511" s="663"/>
      <c r="AD511" s="650"/>
      <c r="AE511" s="650"/>
      <c r="AF511" s="650"/>
      <c r="AG511" s="650"/>
      <c r="AH511" s="650"/>
      <c r="AI511" s="650"/>
      <c r="AJ511" s="650"/>
      <c r="AK511" s="650"/>
      <c r="AL511" s="650"/>
      <c r="AM511" s="652">
        <f t="shared" si="32"/>
        <v>0</v>
      </c>
      <c r="AN511" s="513">
        <f t="shared" si="33"/>
        <v>1419243</v>
      </c>
    </row>
    <row r="512" spans="1:40" s="212" customFormat="1" ht="15" customHeight="1" x14ac:dyDescent="0.2">
      <c r="A512" s="679"/>
      <c r="B512" s="679"/>
      <c r="C512" s="679"/>
      <c r="D512" s="679"/>
      <c r="E512" s="679"/>
      <c r="F512" s="668" t="s">
        <v>13172</v>
      </c>
      <c r="G512" s="668" t="s">
        <v>10271</v>
      </c>
      <c r="H512" s="669" t="s">
        <v>13941</v>
      </c>
      <c r="I512" s="653"/>
      <c r="J512" s="653" t="s">
        <v>13733</v>
      </c>
      <c r="K512" s="670" t="s">
        <v>6477</v>
      </c>
      <c r="L512" s="669" t="s">
        <v>13863</v>
      </c>
      <c r="M512" s="671">
        <v>42320</v>
      </c>
      <c r="N512" s="672">
        <v>18000000</v>
      </c>
      <c r="O512" s="672" t="s">
        <v>13996</v>
      </c>
      <c r="P512" s="674">
        <v>42587</v>
      </c>
      <c r="Q512" s="672">
        <v>12701691</v>
      </c>
      <c r="R512" s="673" t="s">
        <v>14024</v>
      </c>
      <c r="S512" s="674">
        <v>42794</v>
      </c>
      <c r="T512" s="675">
        <v>8835296</v>
      </c>
      <c r="U512" s="674"/>
      <c r="V512" s="675">
        <v>8835296</v>
      </c>
      <c r="W512" s="675">
        <v>5742942.4000000004</v>
      </c>
      <c r="X512" s="675">
        <v>2650588.7999999998</v>
      </c>
      <c r="Y512" s="675">
        <v>441764.80000000005</v>
      </c>
      <c r="Z512" s="652">
        <v>0</v>
      </c>
      <c r="AA512" s="652"/>
      <c r="AB512" s="664"/>
      <c r="AC512" s="663"/>
      <c r="AD512" s="650"/>
      <c r="AE512" s="650"/>
      <c r="AF512" s="650"/>
      <c r="AG512" s="650"/>
      <c r="AH512" s="650"/>
      <c r="AI512" s="650"/>
      <c r="AJ512" s="650"/>
      <c r="AK512" s="650"/>
      <c r="AL512" s="650"/>
      <c r="AM512" s="652">
        <f t="shared" si="32"/>
        <v>0</v>
      </c>
      <c r="AN512" s="513">
        <f t="shared" si="33"/>
        <v>8835296</v>
      </c>
    </row>
    <row r="513" spans="1:40" s="212" customFormat="1" ht="15" customHeight="1" x14ac:dyDescent="0.2">
      <c r="A513" s="679"/>
      <c r="B513" s="679"/>
      <c r="C513" s="679"/>
      <c r="D513" s="679"/>
      <c r="E513" s="679"/>
      <c r="F513" s="668" t="s">
        <v>13172</v>
      </c>
      <c r="G513" s="668" t="s">
        <v>10271</v>
      </c>
      <c r="H513" s="669" t="s">
        <v>13942</v>
      </c>
      <c r="I513" s="653"/>
      <c r="J513" s="653" t="s">
        <v>939</v>
      </c>
      <c r="K513" s="670" t="s">
        <v>6477</v>
      </c>
      <c r="L513" s="669" t="s">
        <v>13868</v>
      </c>
      <c r="M513" s="671">
        <v>42136</v>
      </c>
      <c r="N513" s="672">
        <v>10000000</v>
      </c>
      <c r="O513" s="672" t="s">
        <v>13996</v>
      </c>
      <c r="P513" s="674">
        <v>42587</v>
      </c>
      <c r="Q513" s="672">
        <v>5542411</v>
      </c>
      <c r="R513" s="673" t="s">
        <v>14024</v>
      </c>
      <c r="S513" s="674">
        <v>42794</v>
      </c>
      <c r="T513" s="675">
        <v>3481343</v>
      </c>
      <c r="U513" s="674"/>
      <c r="V513" s="675">
        <v>3481343</v>
      </c>
      <c r="W513" s="675">
        <v>2262872.9500000002</v>
      </c>
      <c r="X513" s="675">
        <v>1044402.8999999999</v>
      </c>
      <c r="Y513" s="675">
        <v>174067.15000000002</v>
      </c>
      <c r="Z513" s="652">
        <v>0</v>
      </c>
      <c r="AA513" s="652"/>
      <c r="AB513" s="664"/>
      <c r="AC513" s="663"/>
      <c r="AD513" s="650"/>
      <c r="AE513" s="650"/>
      <c r="AF513" s="650"/>
      <c r="AG513" s="650"/>
      <c r="AH513" s="650"/>
      <c r="AI513" s="650"/>
      <c r="AJ513" s="650"/>
      <c r="AK513" s="650"/>
      <c r="AL513" s="650"/>
      <c r="AM513" s="652">
        <f t="shared" si="32"/>
        <v>0</v>
      </c>
      <c r="AN513" s="513">
        <f t="shared" si="33"/>
        <v>3481343</v>
      </c>
    </row>
    <row r="514" spans="1:40" s="212" customFormat="1" ht="15" customHeight="1" x14ac:dyDescent="0.2">
      <c r="A514" s="679"/>
      <c r="B514" s="679"/>
      <c r="C514" s="679"/>
      <c r="D514" s="679"/>
      <c r="E514" s="679"/>
      <c r="F514" s="668" t="s">
        <v>13172</v>
      </c>
      <c r="G514" s="668" t="s">
        <v>13967</v>
      </c>
      <c r="H514" s="669">
        <v>367701006283105</v>
      </c>
      <c r="I514" s="653"/>
      <c r="J514" s="653" t="s">
        <v>828</v>
      </c>
      <c r="K514" s="670" t="s">
        <v>6477</v>
      </c>
      <c r="L514" s="669" t="s">
        <v>13869</v>
      </c>
      <c r="M514" s="671">
        <v>42087</v>
      </c>
      <c r="N514" s="672">
        <v>20000000</v>
      </c>
      <c r="O514" s="672" t="s">
        <v>13997</v>
      </c>
      <c r="P514" s="674">
        <v>42615</v>
      </c>
      <c r="Q514" s="672">
        <v>9488710</v>
      </c>
      <c r="R514" s="673" t="s">
        <v>14024</v>
      </c>
      <c r="S514" s="674">
        <v>42794</v>
      </c>
      <c r="T514" s="675">
        <v>6580000</v>
      </c>
      <c r="U514" s="674"/>
      <c r="V514" s="675">
        <v>6580000</v>
      </c>
      <c r="W514" s="675">
        <v>4277000</v>
      </c>
      <c r="X514" s="675">
        <v>1974000</v>
      </c>
      <c r="Y514" s="675">
        <v>329000</v>
      </c>
      <c r="Z514" s="652">
        <v>0</v>
      </c>
      <c r="AA514" s="652"/>
      <c r="AB514" s="664"/>
      <c r="AC514" s="663"/>
      <c r="AD514" s="650"/>
      <c r="AE514" s="650"/>
      <c r="AF514" s="650"/>
      <c r="AG514" s="650"/>
      <c r="AH514" s="650"/>
      <c r="AI514" s="650"/>
      <c r="AJ514" s="650"/>
      <c r="AK514" s="650"/>
      <c r="AL514" s="650"/>
      <c r="AM514" s="652">
        <f t="shared" si="32"/>
        <v>0</v>
      </c>
      <c r="AN514" s="513">
        <f t="shared" si="33"/>
        <v>6580000</v>
      </c>
    </row>
    <row r="515" spans="1:40" s="212" customFormat="1" ht="15" customHeight="1" x14ac:dyDescent="0.2">
      <c r="A515" s="679"/>
      <c r="B515" s="679"/>
      <c r="C515" s="679"/>
      <c r="D515" s="679"/>
      <c r="E515" s="679"/>
      <c r="F515" s="668" t="s">
        <v>13968</v>
      </c>
      <c r="G515" s="668" t="s">
        <v>9755</v>
      </c>
      <c r="H515" s="669">
        <v>750901001765109</v>
      </c>
      <c r="I515" s="653"/>
      <c r="J515" s="653" t="s">
        <v>11056</v>
      </c>
      <c r="K515" s="670" t="s">
        <v>6477</v>
      </c>
      <c r="L515" s="669" t="s">
        <v>13870</v>
      </c>
      <c r="M515" s="671">
        <v>42319</v>
      </c>
      <c r="N515" s="672">
        <v>10000000</v>
      </c>
      <c r="O515" s="672" t="s">
        <v>13998</v>
      </c>
      <c r="P515" s="674">
        <v>42705</v>
      </c>
      <c r="Q515" s="672">
        <v>5218529</v>
      </c>
      <c r="R515" s="673" t="s">
        <v>14025</v>
      </c>
      <c r="S515" s="674">
        <v>42787</v>
      </c>
      <c r="T515" s="675">
        <v>3558030</v>
      </c>
      <c r="U515" s="674">
        <v>42789</v>
      </c>
      <c r="V515" s="675">
        <v>3558030</v>
      </c>
      <c r="W515" s="675">
        <v>2312719.5</v>
      </c>
      <c r="X515" s="675">
        <v>1067409</v>
      </c>
      <c r="Y515" s="675">
        <v>177901.5</v>
      </c>
      <c r="Z515" s="652">
        <v>0</v>
      </c>
      <c r="AA515" s="652"/>
      <c r="AB515" s="664"/>
      <c r="AC515" s="663"/>
      <c r="AD515" s="650"/>
      <c r="AE515" s="650"/>
      <c r="AF515" s="650"/>
      <c r="AG515" s="650"/>
      <c r="AH515" s="650"/>
      <c r="AI515" s="650"/>
      <c r="AJ515" s="650"/>
      <c r="AK515" s="650"/>
      <c r="AL515" s="650"/>
      <c r="AM515" s="652">
        <f t="shared" si="32"/>
        <v>0</v>
      </c>
      <c r="AN515" s="513">
        <f t="shared" si="33"/>
        <v>3558030</v>
      </c>
    </row>
    <row r="516" spans="1:40" s="212" customFormat="1" ht="15" customHeight="1" x14ac:dyDescent="0.2">
      <c r="A516" s="679"/>
      <c r="B516" s="679"/>
      <c r="C516" s="679"/>
      <c r="D516" s="679"/>
      <c r="E516" s="679"/>
      <c r="F516" s="668" t="s">
        <v>13968</v>
      </c>
      <c r="G516" s="668" t="s">
        <v>9755</v>
      </c>
      <c r="H516" s="669">
        <v>750901001863101</v>
      </c>
      <c r="I516" s="653"/>
      <c r="J516" s="653" t="s">
        <v>13734</v>
      </c>
      <c r="K516" s="670" t="s">
        <v>6477</v>
      </c>
      <c r="L516" s="669" t="s">
        <v>13871</v>
      </c>
      <c r="M516" s="671">
        <v>42283</v>
      </c>
      <c r="N516" s="672">
        <v>10000000</v>
      </c>
      <c r="O516" s="672" t="s">
        <v>13998</v>
      </c>
      <c r="P516" s="674">
        <v>42705</v>
      </c>
      <c r="Q516" s="672">
        <v>5967346</v>
      </c>
      <c r="R516" s="673" t="s">
        <v>14025</v>
      </c>
      <c r="S516" s="674">
        <v>42787</v>
      </c>
      <c r="T516" s="675">
        <v>4141410</v>
      </c>
      <c r="U516" s="674">
        <v>42789</v>
      </c>
      <c r="V516" s="675">
        <v>4141410</v>
      </c>
      <c r="W516" s="675">
        <v>2691916.5</v>
      </c>
      <c r="X516" s="675">
        <v>1242423</v>
      </c>
      <c r="Y516" s="675">
        <v>207070.5</v>
      </c>
      <c r="Z516" s="652">
        <v>0</v>
      </c>
      <c r="AA516" s="652"/>
      <c r="AB516" s="664"/>
      <c r="AC516" s="663"/>
      <c r="AD516" s="650"/>
      <c r="AE516" s="650"/>
      <c r="AF516" s="650"/>
      <c r="AG516" s="650"/>
      <c r="AH516" s="650"/>
      <c r="AI516" s="650"/>
      <c r="AJ516" s="650"/>
      <c r="AK516" s="650"/>
      <c r="AL516" s="650"/>
      <c r="AM516" s="652">
        <f t="shared" si="32"/>
        <v>0</v>
      </c>
      <c r="AN516" s="513">
        <f t="shared" si="33"/>
        <v>4141410</v>
      </c>
    </row>
    <row r="517" spans="1:40" s="212" customFormat="1" ht="15" customHeight="1" x14ac:dyDescent="0.2">
      <c r="A517" s="679"/>
      <c r="B517" s="679"/>
      <c r="C517" s="679"/>
      <c r="D517" s="679"/>
      <c r="E517" s="679"/>
      <c r="F517" s="668" t="s">
        <v>13968</v>
      </c>
      <c r="G517" s="668" t="s">
        <v>9755</v>
      </c>
      <c r="H517" s="669">
        <v>750901001871104</v>
      </c>
      <c r="I517" s="653"/>
      <c r="J517" s="653" t="s">
        <v>13735</v>
      </c>
      <c r="K517" s="670" t="s">
        <v>6477</v>
      </c>
      <c r="L517" s="669" t="s">
        <v>13871</v>
      </c>
      <c r="M517" s="671">
        <v>42283</v>
      </c>
      <c r="N517" s="672">
        <v>5000000</v>
      </c>
      <c r="O517" s="672" t="s">
        <v>13998</v>
      </c>
      <c r="P517" s="674">
        <v>42705</v>
      </c>
      <c r="Q517" s="672">
        <v>2971764</v>
      </c>
      <c r="R517" s="673" t="s">
        <v>14025</v>
      </c>
      <c r="S517" s="674">
        <v>42787</v>
      </c>
      <c r="T517" s="675">
        <v>2070027</v>
      </c>
      <c r="U517" s="674">
        <v>42789</v>
      </c>
      <c r="V517" s="675">
        <v>2070027</v>
      </c>
      <c r="W517" s="675">
        <v>1345517.55</v>
      </c>
      <c r="X517" s="675">
        <v>621008.1</v>
      </c>
      <c r="Y517" s="675">
        <v>103501.35</v>
      </c>
      <c r="Z517" s="652">
        <v>0</v>
      </c>
      <c r="AA517" s="652"/>
      <c r="AB517" s="664"/>
      <c r="AC517" s="663"/>
      <c r="AD517" s="650"/>
      <c r="AE517" s="650"/>
      <c r="AF517" s="650"/>
      <c r="AG517" s="650"/>
      <c r="AH517" s="650"/>
      <c r="AI517" s="650"/>
      <c r="AJ517" s="650"/>
      <c r="AK517" s="650"/>
      <c r="AL517" s="650"/>
      <c r="AM517" s="652">
        <f t="shared" si="32"/>
        <v>0</v>
      </c>
      <c r="AN517" s="513">
        <f t="shared" si="33"/>
        <v>2070027</v>
      </c>
    </row>
    <row r="518" spans="1:40" s="212" customFormat="1" ht="15" customHeight="1" x14ac:dyDescent="0.2">
      <c r="A518" s="679"/>
      <c r="B518" s="679"/>
      <c r="C518" s="679"/>
      <c r="D518" s="679"/>
      <c r="E518" s="679"/>
      <c r="F518" s="668" t="s">
        <v>13968</v>
      </c>
      <c r="G518" s="668" t="s">
        <v>9755</v>
      </c>
      <c r="H518" s="669">
        <v>750901001717106</v>
      </c>
      <c r="I518" s="653"/>
      <c r="J518" s="653" t="s">
        <v>13736</v>
      </c>
      <c r="K518" s="670" t="s">
        <v>6477</v>
      </c>
      <c r="L518" s="669" t="s">
        <v>13870</v>
      </c>
      <c r="M518" s="671">
        <v>42319</v>
      </c>
      <c r="N518" s="672">
        <v>15000000</v>
      </c>
      <c r="O518" s="672" t="s">
        <v>13998</v>
      </c>
      <c r="P518" s="674">
        <v>42705</v>
      </c>
      <c r="Q518" s="672">
        <v>4317250</v>
      </c>
      <c r="R518" s="673" t="s">
        <v>14025</v>
      </c>
      <c r="S518" s="674">
        <v>42787</v>
      </c>
      <c r="T518" s="675">
        <v>3022075</v>
      </c>
      <c r="U518" s="674">
        <v>42789</v>
      </c>
      <c r="V518" s="675">
        <v>3022075</v>
      </c>
      <c r="W518" s="675">
        <v>1964348.75</v>
      </c>
      <c r="X518" s="675">
        <v>906622.5</v>
      </c>
      <c r="Y518" s="675">
        <v>151103.75</v>
      </c>
      <c r="Z518" s="652">
        <v>0</v>
      </c>
      <c r="AA518" s="652"/>
      <c r="AB518" s="664"/>
      <c r="AC518" s="663"/>
      <c r="AD518" s="650"/>
      <c r="AE518" s="650"/>
      <c r="AF518" s="650"/>
      <c r="AG518" s="650"/>
      <c r="AH518" s="650"/>
      <c r="AI518" s="650"/>
      <c r="AJ518" s="650"/>
      <c r="AK518" s="650"/>
      <c r="AL518" s="650"/>
      <c r="AM518" s="652">
        <f t="shared" si="32"/>
        <v>0</v>
      </c>
      <c r="AN518" s="513">
        <f t="shared" si="33"/>
        <v>3022075</v>
      </c>
    </row>
    <row r="519" spans="1:40" s="212" customFormat="1" ht="15" customHeight="1" x14ac:dyDescent="0.2">
      <c r="A519" s="679"/>
      <c r="B519" s="679"/>
      <c r="C519" s="679"/>
      <c r="D519" s="679"/>
      <c r="E519" s="679"/>
      <c r="F519" s="668" t="s">
        <v>13968</v>
      </c>
      <c r="G519" s="668" t="s">
        <v>6268</v>
      </c>
      <c r="H519" s="669">
        <v>74801007169102</v>
      </c>
      <c r="I519" s="653"/>
      <c r="J519" s="653" t="s">
        <v>13737</v>
      </c>
      <c r="K519" s="670" t="s">
        <v>6477</v>
      </c>
      <c r="L519" s="669" t="s">
        <v>13872</v>
      </c>
      <c r="M519" s="671">
        <v>42263</v>
      </c>
      <c r="N519" s="672">
        <v>25000000</v>
      </c>
      <c r="O519" s="672" t="s">
        <v>13998</v>
      </c>
      <c r="P519" s="674">
        <v>42705</v>
      </c>
      <c r="Q519" s="672">
        <v>14897229</v>
      </c>
      <c r="R519" s="673" t="s">
        <v>14025</v>
      </c>
      <c r="S519" s="674">
        <v>42787</v>
      </c>
      <c r="T519" s="675">
        <v>10142976</v>
      </c>
      <c r="U519" s="674">
        <v>42789</v>
      </c>
      <c r="V519" s="675">
        <v>10142976</v>
      </c>
      <c r="W519" s="675">
        <v>6592934.4000000004</v>
      </c>
      <c r="X519" s="675">
        <v>3042892.8</v>
      </c>
      <c r="Y519" s="675">
        <v>507148.80000000005</v>
      </c>
      <c r="Z519" s="652">
        <v>0</v>
      </c>
      <c r="AA519" s="652"/>
      <c r="AB519" s="664"/>
      <c r="AC519" s="663"/>
      <c r="AD519" s="650"/>
      <c r="AE519" s="650"/>
      <c r="AF519" s="650"/>
      <c r="AG519" s="650"/>
      <c r="AH519" s="650"/>
      <c r="AI519" s="650"/>
      <c r="AJ519" s="650"/>
      <c r="AK519" s="650"/>
      <c r="AL519" s="650"/>
      <c r="AM519" s="652">
        <f t="shared" si="32"/>
        <v>0</v>
      </c>
      <c r="AN519" s="513">
        <f t="shared" si="33"/>
        <v>10142976</v>
      </c>
    </row>
    <row r="520" spans="1:40" s="212" customFormat="1" ht="15" customHeight="1" x14ac:dyDescent="0.2">
      <c r="A520" s="679"/>
      <c r="B520" s="679"/>
      <c r="C520" s="679"/>
      <c r="D520" s="679"/>
      <c r="E520" s="679"/>
      <c r="F520" s="668" t="s">
        <v>13968</v>
      </c>
      <c r="G520" s="668" t="s">
        <v>13969</v>
      </c>
      <c r="H520" s="669">
        <v>792101000635103</v>
      </c>
      <c r="I520" s="653"/>
      <c r="J520" s="653" t="s">
        <v>13738</v>
      </c>
      <c r="K520" s="670" t="s">
        <v>6477</v>
      </c>
      <c r="L520" s="669" t="s">
        <v>13873</v>
      </c>
      <c r="M520" s="671">
        <v>42194</v>
      </c>
      <c r="N520" s="672">
        <v>20000000</v>
      </c>
      <c r="O520" s="672" t="s">
        <v>13999</v>
      </c>
      <c r="P520" s="674">
        <v>42618</v>
      </c>
      <c r="Q520" s="672">
        <v>13655341</v>
      </c>
      <c r="R520" s="673" t="s">
        <v>14025</v>
      </c>
      <c r="S520" s="674">
        <v>42787</v>
      </c>
      <c r="T520" s="675">
        <v>9220029</v>
      </c>
      <c r="U520" s="674">
        <v>42789</v>
      </c>
      <c r="V520" s="675">
        <v>9220029</v>
      </c>
      <c r="W520" s="675">
        <v>5993018.8500000006</v>
      </c>
      <c r="X520" s="675">
        <v>2766008.6999999997</v>
      </c>
      <c r="Y520" s="675">
        <v>461001.45</v>
      </c>
      <c r="Z520" s="652">
        <v>0</v>
      </c>
      <c r="AA520" s="652"/>
      <c r="AB520" s="664"/>
      <c r="AC520" s="663"/>
      <c r="AD520" s="650"/>
      <c r="AE520" s="650"/>
      <c r="AF520" s="650"/>
      <c r="AG520" s="650"/>
      <c r="AH520" s="650"/>
      <c r="AI520" s="650"/>
      <c r="AJ520" s="650"/>
      <c r="AK520" s="650"/>
      <c r="AL520" s="650"/>
      <c r="AM520" s="652">
        <f t="shared" si="32"/>
        <v>0</v>
      </c>
      <c r="AN520" s="513">
        <f t="shared" si="33"/>
        <v>9220029</v>
      </c>
    </row>
    <row r="521" spans="1:40" s="212" customFormat="1" ht="15" customHeight="1" x14ac:dyDescent="0.2">
      <c r="A521" s="679"/>
      <c r="B521" s="679"/>
      <c r="C521" s="679"/>
      <c r="D521" s="679"/>
      <c r="E521" s="679"/>
      <c r="F521" s="668" t="s">
        <v>13968</v>
      </c>
      <c r="G521" s="668" t="s">
        <v>13969</v>
      </c>
      <c r="H521" s="669">
        <v>792101000662100</v>
      </c>
      <c r="I521" s="653"/>
      <c r="J521" s="653" t="s">
        <v>13739</v>
      </c>
      <c r="K521" s="670" t="s">
        <v>6477</v>
      </c>
      <c r="L521" s="669" t="s">
        <v>13873</v>
      </c>
      <c r="M521" s="671">
        <v>42194</v>
      </c>
      <c r="N521" s="672">
        <v>20000000</v>
      </c>
      <c r="O521" s="672" t="s">
        <v>13999</v>
      </c>
      <c r="P521" s="674">
        <v>42618</v>
      </c>
      <c r="Q521" s="672">
        <v>14697161</v>
      </c>
      <c r="R521" s="673" t="s">
        <v>14025</v>
      </c>
      <c r="S521" s="674">
        <v>42787</v>
      </c>
      <c r="T521" s="675">
        <v>10033520</v>
      </c>
      <c r="U521" s="674">
        <v>42789</v>
      </c>
      <c r="V521" s="675">
        <v>10033520</v>
      </c>
      <c r="W521" s="675">
        <v>6521788</v>
      </c>
      <c r="X521" s="675">
        <v>3010056</v>
      </c>
      <c r="Y521" s="675">
        <v>501676</v>
      </c>
      <c r="Z521" s="652">
        <v>0</v>
      </c>
      <c r="AA521" s="652"/>
      <c r="AB521" s="664"/>
      <c r="AC521" s="663"/>
      <c r="AD521" s="650"/>
      <c r="AE521" s="650"/>
      <c r="AF521" s="650"/>
      <c r="AG521" s="650"/>
      <c r="AH521" s="650"/>
      <c r="AI521" s="650"/>
      <c r="AJ521" s="650"/>
      <c r="AK521" s="650"/>
      <c r="AL521" s="650"/>
      <c r="AM521" s="652">
        <f t="shared" si="32"/>
        <v>0</v>
      </c>
      <c r="AN521" s="513">
        <f t="shared" si="33"/>
        <v>10033520</v>
      </c>
    </row>
    <row r="522" spans="1:40" s="212" customFormat="1" ht="15" customHeight="1" x14ac:dyDescent="0.2">
      <c r="A522" s="679"/>
      <c r="B522" s="679"/>
      <c r="C522" s="679"/>
      <c r="D522" s="679"/>
      <c r="E522" s="679"/>
      <c r="F522" s="668" t="s">
        <v>13968</v>
      </c>
      <c r="G522" s="668" t="s">
        <v>13969</v>
      </c>
      <c r="H522" s="669">
        <v>792101000616109</v>
      </c>
      <c r="I522" s="653"/>
      <c r="J522" s="653" t="s">
        <v>13740</v>
      </c>
      <c r="K522" s="670" t="s">
        <v>6477</v>
      </c>
      <c r="L522" s="669" t="s">
        <v>13874</v>
      </c>
      <c r="M522" s="671">
        <v>42319</v>
      </c>
      <c r="N522" s="672">
        <v>20000000</v>
      </c>
      <c r="O522" s="672" t="s">
        <v>13999</v>
      </c>
      <c r="P522" s="674">
        <v>42618</v>
      </c>
      <c r="Q522" s="672">
        <v>13631746</v>
      </c>
      <c r="R522" s="673" t="s">
        <v>14025</v>
      </c>
      <c r="S522" s="674">
        <v>42787</v>
      </c>
      <c r="T522" s="675">
        <v>9450210</v>
      </c>
      <c r="U522" s="674">
        <v>42789</v>
      </c>
      <c r="V522" s="675">
        <v>9450210</v>
      </c>
      <c r="W522" s="675">
        <v>6142636.5</v>
      </c>
      <c r="X522" s="675">
        <v>2835063</v>
      </c>
      <c r="Y522" s="675">
        <v>472510.5</v>
      </c>
      <c r="Z522" s="652">
        <v>0</v>
      </c>
      <c r="AA522" s="652"/>
      <c r="AB522" s="664"/>
      <c r="AC522" s="663"/>
      <c r="AD522" s="650"/>
      <c r="AE522" s="650"/>
      <c r="AF522" s="650"/>
      <c r="AG522" s="650"/>
      <c r="AH522" s="650"/>
      <c r="AI522" s="650"/>
      <c r="AJ522" s="650"/>
      <c r="AK522" s="650"/>
      <c r="AL522" s="650"/>
      <c r="AM522" s="652">
        <f t="shared" si="32"/>
        <v>0</v>
      </c>
      <c r="AN522" s="513">
        <f t="shared" si="33"/>
        <v>9450210</v>
      </c>
    </row>
    <row r="523" spans="1:40" s="212" customFormat="1" ht="15" customHeight="1" x14ac:dyDescent="0.2">
      <c r="A523" s="679"/>
      <c r="B523" s="679"/>
      <c r="C523" s="679"/>
      <c r="D523" s="679"/>
      <c r="E523" s="679"/>
      <c r="F523" s="668" t="s">
        <v>13968</v>
      </c>
      <c r="G523" s="668" t="s">
        <v>13969</v>
      </c>
      <c r="H523" s="669">
        <v>792101000652105</v>
      </c>
      <c r="I523" s="653"/>
      <c r="J523" s="653" t="s">
        <v>13741</v>
      </c>
      <c r="K523" s="670" t="s">
        <v>6477</v>
      </c>
      <c r="L523" s="669" t="s">
        <v>13873</v>
      </c>
      <c r="M523" s="671">
        <v>42194</v>
      </c>
      <c r="N523" s="672">
        <v>6000000</v>
      </c>
      <c r="O523" s="672" t="s">
        <v>13999</v>
      </c>
      <c r="P523" s="674">
        <v>42618</v>
      </c>
      <c r="Q523" s="672">
        <v>4695354</v>
      </c>
      <c r="R523" s="673" t="s">
        <v>14025</v>
      </c>
      <c r="S523" s="674">
        <v>42787</v>
      </c>
      <c r="T523" s="675">
        <v>3185000</v>
      </c>
      <c r="U523" s="674">
        <v>42789</v>
      </c>
      <c r="V523" s="675">
        <v>3185000</v>
      </c>
      <c r="W523" s="675">
        <v>2070250</v>
      </c>
      <c r="X523" s="675">
        <v>955500</v>
      </c>
      <c r="Y523" s="675">
        <v>159250</v>
      </c>
      <c r="Z523" s="652">
        <v>0</v>
      </c>
      <c r="AA523" s="652"/>
      <c r="AB523" s="664"/>
      <c r="AC523" s="663"/>
      <c r="AD523" s="650"/>
      <c r="AE523" s="650"/>
      <c r="AF523" s="650"/>
      <c r="AG523" s="650"/>
      <c r="AH523" s="650"/>
      <c r="AI523" s="650"/>
      <c r="AJ523" s="650"/>
      <c r="AK523" s="650"/>
      <c r="AL523" s="650"/>
      <c r="AM523" s="652">
        <f t="shared" si="32"/>
        <v>0</v>
      </c>
      <c r="AN523" s="513">
        <f t="shared" si="33"/>
        <v>3185000</v>
      </c>
    </row>
    <row r="524" spans="1:40" s="212" customFormat="1" ht="15" customHeight="1" x14ac:dyDescent="0.2">
      <c r="A524" s="679"/>
      <c r="B524" s="679"/>
      <c r="C524" s="679"/>
      <c r="D524" s="679"/>
      <c r="E524" s="679"/>
      <c r="F524" s="668" t="s">
        <v>13968</v>
      </c>
      <c r="G524" s="668" t="s">
        <v>13969</v>
      </c>
      <c r="H524" s="669">
        <v>792101000450105</v>
      </c>
      <c r="I524" s="653"/>
      <c r="J524" s="653" t="s">
        <v>13742</v>
      </c>
      <c r="K524" s="670" t="s">
        <v>6477</v>
      </c>
      <c r="L524" s="669" t="s">
        <v>13875</v>
      </c>
      <c r="M524" s="671">
        <v>42088</v>
      </c>
      <c r="N524" s="672">
        <v>12500000</v>
      </c>
      <c r="O524" s="672" t="s">
        <v>13999</v>
      </c>
      <c r="P524" s="674">
        <v>42618</v>
      </c>
      <c r="Q524" s="672">
        <v>7808456</v>
      </c>
      <c r="R524" s="673" t="s">
        <v>14025</v>
      </c>
      <c r="S524" s="674">
        <v>42787</v>
      </c>
      <c r="T524" s="675">
        <v>5176955</v>
      </c>
      <c r="U524" s="674">
        <v>42789</v>
      </c>
      <c r="V524" s="675">
        <v>5176955</v>
      </c>
      <c r="W524" s="675">
        <v>3365020.75</v>
      </c>
      <c r="X524" s="675">
        <v>1553086.5</v>
      </c>
      <c r="Y524" s="675">
        <v>258847.75</v>
      </c>
      <c r="Z524" s="652">
        <v>0</v>
      </c>
      <c r="AA524" s="652"/>
      <c r="AB524" s="664"/>
      <c r="AC524" s="663"/>
      <c r="AD524" s="650"/>
      <c r="AE524" s="650"/>
      <c r="AF524" s="650"/>
      <c r="AG524" s="650"/>
      <c r="AH524" s="650"/>
      <c r="AI524" s="650"/>
      <c r="AJ524" s="650"/>
      <c r="AK524" s="650"/>
      <c r="AL524" s="650"/>
      <c r="AM524" s="652">
        <f t="shared" si="32"/>
        <v>0</v>
      </c>
      <c r="AN524" s="513">
        <f t="shared" si="33"/>
        <v>5176955</v>
      </c>
    </row>
    <row r="525" spans="1:40" s="212" customFormat="1" ht="15" customHeight="1" x14ac:dyDescent="0.2">
      <c r="A525" s="679"/>
      <c r="B525" s="679"/>
      <c r="C525" s="679"/>
      <c r="D525" s="679"/>
      <c r="E525" s="679"/>
      <c r="F525" s="668" t="s">
        <v>13968</v>
      </c>
      <c r="G525" s="668" t="s">
        <v>9755</v>
      </c>
      <c r="H525" s="669">
        <v>750901001948105</v>
      </c>
      <c r="I525" s="653"/>
      <c r="J525" s="653" t="s">
        <v>829</v>
      </c>
      <c r="K525" s="670" t="s">
        <v>6477</v>
      </c>
      <c r="L525" s="669" t="s">
        <v>13876</v>
      </c>
      <c r="M525" s="671">
        <v>42319</v>
      </c>
      <c r="N525" s="672">
        <v>25000000</v>
      </c>
      <c r="O525" s="672" t="s">
        <v>13999</v>
      </c>
      <c r="P525" s="674">
        <v>42618</v>
      </c>
      <c r="Q525" s="672">
        <v>20410191</v>
      </c>
      <c r="R525" s="673" t="s">
        <v>14025</v>
      </c>
      <c r="S525" s="674">
        <v>42787</v>
      </c>
      <c r="T525" s="675">
        <v>13999860</v>
      </c>
      <c r="U525" s="674">
        <v>42789</v>
      </c>
      <c r="V525" s="675">
        <v>13999860</v>
      </c>
      <c r="W525" s="675">
        <v>9099909</v>
      </c>
      <c r="X525" s="675">
        <v>4199958</v>
      </c>
      <c r="Y525" s="675">
        <v>699993</v>
      </c>
      <c r="Z525" s="652">
        <v>0</v>
      </c>
      <c r="AA525" s="652"/>
      <c r="AB525" s="664"/>
      <c r="AC525" s="663"/>
      <c r="AD525" s="650"/>
      <c r="AE525" s="650"/>
      <c r="AF525" s="650"/>
      <c r="AG525" s="650"/>
      <c r="AH525" s="650"/>
      <c r="AI525" s="650"/>
      <c r="AJ525" s="650"/>
      <c r="AK525" s="650"/>
      <c r="AL525" s="650"/>
      <c r="AM525" s="652">
        <f t="shared" si="32"/>
        <v>0</v>
      </c>
      <c r="AN525" s="513">
        <f t="shared" si="33"/>
        <v>13999860</v>
      </c>
    </row>
    <row r="526" spans="1:40" s="212" customFormat="1" ht="15" customHeight="1" x14ac:dyDescent="0.2">
      <c r="A526" s="679"/>
      <c r="B526" s="679"/>
      <c r="C526" s="679"/>
      <c r="D526" s="679"/>
      <c r="E526" s="679"/>
      <c r="F526" s="668" t="s">
        <v>13968</v>
      </c>
      <c r="G526" s="668" t="s">
        <v>9755</v>
      </c>
      <c r="H526" s="669">
        <v>750901001694104</v>
      </c>
      <c r="I526" s="653"/>
      <c r="J526" s="653" t="s">
        <v>13743</v>
      </c>
      <c r="K526" s="670" t="s">
        <v>6477</v>
      </c>
      <c r="L526" s="669" t="s">
        <v>13877</v>
      </c>
      <c r="M526" s="671">
        <v>42319</v>
      </c>
      <c r="N526" s="672">
        <v>10000000</v>
      </c>
      <c r="O526" s="672" t="s">
        <v>13999</v>
      </c>
      <c r="P526" s="674">
        <v>42618</v>
      </c>
      <c r="Q526" s="672">
        <v>6008965</v>
      </c>
      <c r="R526" s="673" t="s">
        <v>14025</v>
      </c>
      <c r="S526" s="674">
        <v>42787</v>
      </c>
      <c r="T526" s="675">
        <v>4141410</v>
      </c>
      <c r="U526" s="674">
        <v>42789</v>
      </c>
      <c r="V526" s="675">
        <v>4141410</v>
      </c>
      <c r="W526" s="675">
        <v>2691916.5</v>
      </c>
      <c r="X526" s="675">
        <v>1242423</v>
      </c>
      <c r="Y526" s="675">
        <v>207070.5</v>
      </c>
      <c r="Z526" s="652">
        <v>0</v>
      </c>
      <c r="AA526" s="652"/>
      <c r="AB526" s="664"/>
      <c r="AC526" s="663"/>
      <c r="AD526" s="650"/>
      <c r="AE526" s="650"/>
      <c r="AF526" s="650"/>
      <c r="AG526" s="650"/>
      <c r="AH526" s="650"/>
      <c r="AI526" s="650"/>
      <c r="AJ526" s="650"/>
      <c r="AK526" s="650"/>
      <c r="AL526" s="650"/>
      <c r="AM526" s="652">
        <f t="shared" si="32"/>
        <v>0</v>
      </c>
      <c r="AN526" s="513">
        <f t="shared" si="33"/>
        <v>4141410</v>
      </c>
    </row>
    <row r="527" spans="1:40" s="212" customFormat="1" ht="15" customHeight="1" x14ac:dyDescent="0.2">
      <c r="A527" s="679"/>
      <c r="B527" s="679"/>
      <c r="C527" s="679"/>
      <c r="D527" s="679"/>
      <c r="E527" s="679"/>
      <c r="F527" s="668" t="s">
        <v>13968</v>
      </c>
      <c r="G527" s="668" t="s">
        <v>9755</v>
      </c>
      <c r="H527" s="669">
        <v>750901001666101</v>
      </c>
      <c r="I527" s="653"/>
      <c r="J527" s="653" t="s">
        <v>13744</v>
      </c>
      <c r="K527" s="670" t="s">
        <v>6477</v>
      </c>
      <c r="L527" s="669" t="s">
        <v>13877</v>
      </c>
      <c r="M527" s="671">
        <v>42319</v>
      </c>
      <c r="N527" s="672">
        <v>25000000</v>
      </c>
      <c r="O527" s="672" t="s">
        <v>13999</v>
      </c>
      <c r="P527" s="674">
        <v>42618</v>
      </c>
      <c r="Q527" s="672">
        <v>10681166</v>
      </c>
      <c r="R527" s="673" t="s">
        <v>14025</v>
      </c>
      <c r="S527" s="674">
        <v>42787</v>
      </c>
      <c r="T527" s="675">
        <v>7201615</v>
      </c>
      <c r="U527" s="674">
        <v>42789</v>
      </c>
      <c r="V527" s="675">
        <v>7201615</v>
      </c>
      <c r="W527" s="675">
        <v>4681049.75</v>
      </c>
      <c r="X527" s="675">
        <v>2160484.5</v>
      </c>
      <c r="Y527" s="675">
        <v>360080.75</v>
      </c>
      <c r="Z527" s="652">
        <v>0</v>
      </c>
      <c r="AA527" s="652"/>
      <c r="AB527" s="664"/>
      <c r="AC527" s="663"/>
      <c r="AD527" s="650"/>
      <c r="AE527" s="650"/>
      <c r="AF527" s="650"/>
      <c r="AG527" s="650"/>
      <c r="AH527" s="650"/>
      <c r="AI527" s="650"/>
      <c r="AJ527" s="650"/>
      <c r="AK527" s="650"/>
      <c r="AL527" s="650"/>
      <c r="AM527" s="652">
        <f t="shared" si="32"/>
        <v>0</v>
      </c>
      <c r="AN527" s="513">
        <f t="shared" si="33"/>
        <v>7201615</v>
      </c>
    </row>
    <row r="528" spans="1:40" s="212" customFormat="1" ht="15" customHeight="1" x14ac:dyDescent="0.2">
      <c r="A528" s="679"/>
      <c r="B528" s="679"/>
      <c r="C528" s="679"/>
      <c r="D528" s="679"/>
      <c r="E528" s="679"/>
      <c r="F528" s="668" t="s">
        <v>13968</v>
      </c>
      <c r="G528" s="668" t="s">
        <v>6268</v>
      </c>
      <c r="H528" s="669">
        <v>74801006970102</v>
      </c>
      <c r="I528" s="653"/>
      <c r="J528" s="653" t="s">
        <v>13745</v>
      </c>
      <c r="K528" s="670" t="s">
        <v>6477</v>
      </c>
      <c r="L528" s="669" t="s">
        <v>13878</v>
      </c>
      <c r="M528" s="671">
        <v>42167</v>
      </c>
      <c r="N528" s="672">
        <v>25000000</v>
      </c>
      <c r="O528" s="672" t="s">
        <v>13999</v>
      </c>
      <c r="P528" s="674">
        <v>42618</v>
      </c>
      <c r="Q528" s="672">
        <v>19754092</v>
      </c>
      <c r="R528" s="673" t="s">
        <v>14025</v>
      </c>
      <c r="S528" s="674">
        <v>42787</v>
      </c>
      <c r="T528" s="675">
        <v>13514200</v>
      </c>
      <c r="U528" s="674">
        <v>42789</v>
      </c>
      <c r="V528" s="675">
        <v>13514200</v>
      </c>
      <c r="W528" s="675">
        <v>8784230</v>
      </c>
      <c r="X528" s="675">
        <v>4054260</v>
      </c>
      <c r="Y528" s="675">
        <v>675710</v>
      </c>
      <c r="Z528" s="652">
        <v>0</v>
      </c>
      <c r="AA528" s="652"/>
      <c r="AB528" s="664"/>
      <c r="AC528" s="663"/>
      <c r="AD528" s="650"/>
      <c r="AE528" s="650"/>
      <c r="AF528" s="650"/>
      <c r="AG528" s="650"/>
      <c r="AH528" s="650"/>
      <c r="AI528" s="650"/>
      <c r="AJ528" s="650"/>
      <c r="AK528" s="650"/>
      <c r="AL528" s="650"/>
      <c r="AM528" s="652">
        <f t="shared" si="32"/>
        <v>0</v>
      </c>
      <c r="AN528" s="513">
        <f t="shared" si="33"/>
        <v>13514200</v>
      </c>
    </row>
    <row r="529" spans="1:40" s="212" customFormat="1" ht="15" customHeight="1" x14ac:dyDescent="0.2">
      <c r="A529" s="679"/>
      <c r="B529" s="679"/>
      <c r="C529" s="679"/>
      <c r="D529" s="679"/>
      <c r="E529" s="679"/>
      <c r="F529" s="668" t="s">
        <v>13968</v>
      </c>
      <c r="G529" s="668" t="s">
        <v>6268</v>
      </c>
      <c r="H529" s="669">
        <v>74801007233105</v>
      </c>
      <c r="I529" s="653"/>
      <c r="J529" s="653" t="s">
        <v>13746</v>
      </c>
      <c r="K529" s="670" t="s">
        <v>6477</v>
      </c>
      <c r="L529" s="669" t="s">
        <v>13879</v>
      </c>
      <c r="M529" s="671">
        <v>42345</v>
      </c>
      <c r="N529" s="672">
        <v>20000000</v>
      </c>
      <c r="O529" s="672" t="s">
        <v>13999</v>
      </c>
      <c r="P529" s="674">
        <v>42618</v>
      </c>
      <c r="Q529" s="672">
        <v>17469992</v>
      </c>
      <c r="R529" s="673" t="s">
        <v>14025</v>
      </c>
      <c r="S529" s="674">
        <v>42787</v>
      </c>
      <c r="T529" s="675">
        <v>12155607</v>
      </c>
      <c r="U529" s="674">
        <v>42789</v>
      </c>
      <c r="V529" s="675">
        <v>12155607</v>
      </c>
      <c r="W529" s="675">
        <v>7901144.5499999998</v>
      </c>
      <c r="X529" s="675">
        <v>3646682.1</v>
      </c>
      <c r="Y529" s="675">
        <v>607780.35</v>
      </c>
      <c r="Z529" s="652">
        <v>0</v>
      </c>
      <c r="AA529" s="652"/>
      <c r="AB529" s="664"/>
      <c r="AC529" s="663"/>
      <c r="AD529" s="650"/>
      <c r="AE529" s="650"/>
      <c r="AF529" s="650"/>
      <c r="AG529" s="650"/>
      <c r="AH529" s="650"/>
      <c r="AI529" s="650"/>
      <c r="AJ529" s="650"/>
      <c r="AK529" s="650"/>
      <c r="AL529" s="650"/>
      <c r="AM529" s="652">
        <f t="shared" si="32"/>
        <v>0</v>
      </c>
      <c r="AN529" s="513">
        <f t="shared" si="33"/>
        <v>12155607</v>
      </c>
    </row>
    <row r="530" spans="1:40" s="212" customFormat="1" ht="15" customHeight="1" x14ac:dyDescent="0.2">
      <c r="A530" s="679"/>
      <c r="B530" s="679"/>
      <c r="C530" s="679"/>
      <c r="D530" s="679"/>
      <c r="E530" s="679"/>
      <c r="F530" s="668" t="s">
        <v>13968</v>
      </c>
      <c r="G530" s="668" t="s">
        <v>6268</v>
      </c>
      <c r="H530" s="669">
        <v>74801007071105</v>
      </c>
      <c r="I530" s="653"/>
      <c r="J530" s="653" t="s">
        <v>13747</v>
      </c>
      <c r="K530" s="670" t="s">
        <v>6477</v>
      </c>
      <c r="L530" s="669" t="s">
        <v>13880</v>
      </c>
      <c r="M530" s="671">
        <v>42319</v>
      </c>
      <c r="N530" s="672">
        <v>15000000</v>
      </c>
      <c r="O530" s="672" t="s">
        <v>13999</v>
      </c>
      <c r="P530" s="674">
        <v>42618</v>
      </c>
      <c r="Q530" s="672">
        <v>7850256</v>
      </c>
      <c r="R530" s="673" t="s">
        <v>14025</v>
      </c>
      <c r="S530" s="674">
        <v>42787</v>
      </c>
      <c r="T530" s="675">
        <v>5435905</v>
      </c>
      <c r="U530" s="674">
        <v>42789</v>
      </c>
      <c r="V530" s="675">
        <v>5435905</v>
      </c>
      <c r="W530" s="675">
        <v>3533338.25</v>
      </c>
      <c r="X530" s="675">
        <v>1630771.5</v>
      </c>
      <c r="Y530" s="675">
        <v>271795.25</v>
      </c>
      <c r="Z530" s="652">
        <v>0</v>
      </c>
      <c r="AA530" s="652"/>
      <c r="AB530" s="664"/>
      <c r="AC530" s="663"/>
      <c r="AD530" s="650"/>
      <c r="AE530" s="650"/>
      <c r="AF530" s="650"/>
      <c r="AG530" s="650"/>
      <c r="AH530" s="650"/>
      <c r="AI530" s="650"/>
      <c r="AJ530" s="650"/>
      <c r="AK530" s="650"/>
      <c r="AL530" s="650"/>
      <c r="AM530" s="652">
        <f t="shared" si="32"/>
        <v>0</v>
      </c>
      <c r="AN530" s="513">
        <f t="shared" si="33"/>
        <v>5435905</v>
      </c>
    </row>
    <row r="531" spans="1:40" s="212" customFormat="1" ht="15" customHeight="1" x14ac:dyDescent="0.2">
      <c r="A531" s="679"/>
      <c r="B531" s="679"/>
      <c r="C531" s="679"/>
      <c r="D531" s="679"/>
      <c r="E531" s="679"/>
      <c r="F531" s="668" t="s">
        <v>13968</v>
      </c>
      <c r="G531" s="668" t="s">
        <v>6268</v>
      </c>
      <c r="H531" s="669">
        <v>74801007066100</v>
      </c>
      <c r="I531" s="653"/>
      <c r="J531" s="653" t="s">
        <v>13748</v>
      </c>
      <c r="K531" s="670" t="s">
        <v>6477</v>
      </c>
      <c r="L531" s="669" t="s">
        <v>13880</v>
      </c>
      <c r="M531" s="671">
        <v>42319</v>
      </c>
      <c r="N531" s="672">
        <v>15000000</v>
      </c>
      <c r="O531" s="672" t="s">
        <v>13999</v>
      </c>
      <c r="P531" s="674">
        <v>42618</v>
      </c>
      <c r="Q531" s="672">
        <v>9005584</v>
      </c>
      <c r="R531" s="673" t="s">
        <v>14025</v>
      </c>
      <c r="S531" s="674">
        <v>42787</v>
      </c>
      <c r="T531" s="675">
        <v>6109151</v>
      </c>
      <c r="U531" s="674">
        <v>42789</v>
      </c>
      <c r="V531" s="675">
        <v>6109151</v>
      </c>
      <c r="W531" s="675">
        <v>3970948.15</v>
      </c>
      <c r="X531" s="675">
        <v>1832745.3</v>
      </c>
      <c r="Y531" s="675">
        <v>305457.55</v>
      </c>
      <c r="Z531" s="652">
        <v>0</v>
      </c>
      <c r="AA531" s="652"/>
      <c r="AB531" s="664"/>
      <c r="AC531" s="663"/>
      <c r="AD531" s="650"/>
      <c r="AE531" s="650"/>
      <c r="AF531" s="650"/>
      <c r="AG531" s="650"/>
      <c r="AH531" s="650"/>
      <c r="AI531" s="650"/>
      <c r="AJ531" s="650"/>
      <c r="AK531" s="650"/>
      <c r="AL531" s="650"/>
      <c r="AM531" s="652">
        <f t="shared" si="32"/>
        <v>0</v>
      </c>
      <c r="AN531" s="513">
        <f t="shared" si="33"/>
        <v>6109151</v>
      </c>
    </row>
    <row r="532" spans="1:40" s="212" customFormat="1" ht="15" customHeight="1" x14ac:dyDescent="0.2">
      <c r="A532" s="679"/>
      <c r="B532" s="679"/>
      <c r="C532" s="679"/>
      <c r="D532" s="679"/>
      <c r="E532" s="679"/>
      <c r="F532" s="668" t="s">
        <v>13968</v>
      </c>
      <c r="G532" s="668" t="s">
        <v>6268</v>
      </c>
      <c r="H532" s="669">
        <v>74801007010109</v>
      </c>
      <c r="I532" s="653"/>
      <c r="J532" s="653" t="s">
        <v>13749</v>
      </c>
      <c r="K532" s="670" t="s">
        <v>6477</v>
      </c>
      <c r="L532" s="669" t="s">
        <v>13881</v>
      </c>
      <c r="M532" s="671" t="s">
        <v>13882</v>
      </c>
      <c r="N532" s="672">
        <v>10000000</v>
      </c>
      <c r="O532" s="672" t="s">
        <v>13999</v>
      </c>
      <c r="P532" s="674">
        <v>42618</v>
      </c>
      <c r="Q532" s="672">
        <v>5085669</v>
      </c>
      <c r="R532" s="673" t="s">
        <v>14025</v>
      </c>
      <c r="S532" s="674">
        <v>42787</v>
      </c>
      <c r="T532" s="675">
        <v>3460800</v>
      </c>
      <c r="U532" s="674">
        <v>42789</v>
      </c>
      <c r="V532" s="675">
        <v>3460800</v>
      </c>
      <c r="W532" s="675">
        <v>2249520</v>
      </c>
      <c r="X532" s="675">
        <v>1038240</v>
      </c>
      <c r="Y532" s="675">
        <v>173040</v>
      </c>
      <c r="Z532" s="652">
        <v>0</v>
      </c>
      <c r="AA532" s="652"/>
      <c r="AB532" s="664"/>
      <c r="AC532" s="663"/>
      <c r="AD532" s="650"/>
      <c r="AE532" s="650"/>
      <c r="AF532" s="650"/>
      <c r="AG532" s="650"/>
      <c r="AH532" s="650"/>
      <c r="AI532" s="650"/>
      <c r="AJ532" s="650"/>
      <c r="AK532" s="650"/>
      <c r="AL532" s="650"/>
      <c r="AM532" s="652">
        <f t="shared" si="32"/>
        <v>0</v>
      </c>
      <c r="AN532" s="513">
        <f t="shared" si="33"/>
        <v>3460800</v>
      </c>
    </row>
    <row r="533" spans="1:40" s="212" customFormat="1" ht="15" customHeight="1" x14ac:dyDescent="0.2">
      <c r="A533" s="679"/>
      <c r="B533" s="679"/>
      <c r="C533" s="679"/>
      <c r="D533" s="679"/>
      <c r="E533" s="679"/>
      <c r="F533" s="668" t="s">
        <v>13968</v>
      </c>
      <c r="G533" s="668" t="s">
        <v>6268</v>
      </c>
      <c r="H533" s="669">
        <v>74801006984101</v>
      </c>
      <c r="I533" s="653"/>
      <c r="J533" s="653" t="s">
        <v>13750</v>
      </c>
      <c r="K533" s="670" t="s">
        <v>6477</v>
      </c>
      <c r="L533" s="669" t="s">
        <v>13878</v>
      </c>
      <c r="M533" s="671" t="s">
        <v>13883</v>
      </c>
      <c r="N533" s="672">
        <v>20000000</v>
      </c>
      <c r="O533" s="672" t="s">
        <v>13999</v>
      </c>
      <c r="P533" s="674">
        <v>42618</v>
      </c>
      <c r="Q533" s="672">
        <v>15818230</v>
      </c>
      <c r="R533" s="673" t="s">
        <v>14025</v>
      </c>
      <c r="S533" s="674">
        <v>42787</v>
      </c>
      <c r="T533" s="675">
        <v>10810800</v>
      </c>
      <c r="U533" s="674">
        <v>42789</v>
      </c>
      <c r="V533" s="675">
        <v>10810800</v>
      </c>
      <c r="W533" s="675">
        <v>7027020</v>
      </c>
      <c r="X533" s="675">
        <v>3243240</v>
      </c>
      <c r="Y533" s="675">
        <v>540540</v>
      </c>
      <c r="Z533" s="652">
        <v>0</v>
      </c>
      <c r="AA533" s="652"/>
      <c r="AB533" s="664"/>
      <c r="AC533" s="663"/>
      <c r="AD533" s="650"/>
      <c r="AE533" s="650"/>
      <c r="AF533" s="650"/>
      <c r="AG533" s="650"/>
      <c r="AH533" s="650"/>
      <c r="AI533" s="650"/>
      <c r="AJ533" s="650"/>
      <c r="AK533" s="650"/>
      <c r="AL533" s="650"/>
      <c r="AM533" s="652">
        <f t="shared" si="32"/>
        <v>0</v>
      </c>
      <c r="AN533" s="513">
        <f t="shared" si="33"/>
        <v>10810800</v>
      </c>
    </row>
    <row r="534" spans="1:40" s="212" customFormat="1" ht="15" customHeight="1" x14ac:dyDescent="0.2">
      <c r="A534" s="679"/>
      <c r="B534" s="679"/>
      <c r="C534" s="679"/>
      <c r="D534" s="679"/>
      <c r="E534" s="679"/>
      <c r="F534" s="668" t="s">
        <v>13968</v>
      </c>
      <c r="G534" s="668" t="s">
        <v>6268</v>
      </c>
      <c r="H534" s="669">
        <v>74801006965107</v>
      </c>
      <c r="I534" s="653"/>
      <c r="J534" s="653" t="s">
        <v>13751</v>
      </c>
      <c r="K534" s="670" t="s">
        <v>6477</v>
      </c>
      <c r="L534" s="669" t="s">
        <v>13878</v>
      </c>
      <c r="M534" s="671" t="s">
        <v>13883</v>
      </c>
      <c r="N534" s="672">
        <v>4000000</v>
      </c>
      <c r="O534" s="672" t="s">
        <v>13999</v>
      </c>
      <c r="P534" s="674">
        <v>42618</v>
      </c>
      <c r="Q534" s="672">
        <v>418339</v>
      </c>
      <c r="R534" s="673" t="s">
        <v>14025</v>
      </c>
      <c r="S534" s="674">
        <v>42787</v>
      </c>
      <c r="T534" s="675">
        <v>292837</v>
      </c>
      <c r="U534" s="674">
        <v>42789</v>
      </c>
      <c r="V534" s="675">
        <v>292837</v>
      </c>
      <c r="W534" s="675">
        <v>190344.05000000002</v>
      </c>
      <c r="X534" s="675">
        <v>87851.099999999991</v>
      </c>
      <c r="Y534" s="675">
        <v>14641.85</v>
      </c>
      <c r="Z534" s="652">
        <v>0</v>
      </c>
      <c r="AA534" s="652"/>
      <c r="AB534" s="664"/>
      <c r="AC534" s="663"/>
      <c r="AD534" s="650"/>
      <c r="AE534" s="650"/>
      <c r="AF534" s="650"/>
      <c r="AG534" s="650"/>
      <c r="AH534" s="650"/>
      <c r="AI534" s="650"/>
      <c r="AJ534" s="650"/>
      <c r="AK534" s="650"/>
      <c r="AL534" s="650"/>
      <c r="AM534" s="652">
        <f t="shared" si="32"/>
        <v>0</v>
      </c>
      <c r="AN534" s="513">
        <f t="shared" si="33"/>
        <v>292837</v>
      </c>
    </row>
    <row r="535" spans="1:40" s="212" customFormat="1" ht="15" customHeight="1" x14ac:dyDescent="0.2">
      <c r="A535" s="679"/>
      <c r="B535" s="679"/>
      <c r="C535" s="679"/>
      <c r="D535" s="679"/>
      <c r="E535" s="679"/>
      <c r="F535" s="668" t="s">
        <v>13968</v>
      </c>
      <c r="G535" s="668" t="s">
        <v>13970</v>
      </c>
      <c r="H535" s="669">
        <v>368201003372102</v>
      </c>
      <c r="I535" s="653"/>
      <c r="J535" s="653" t="s">
        <v>13752</v>
      </c>
      <c r="K535" s="670" t="s">
        <v>6477</v>
      </c>
      <c r="L535" s="669" t="s">
        <v>13884</v>
      </c>
      <c r="M535" s="671" t="s">
        <v>13885</v>
      </c>
      <c r="N535" s="672">
        <v>25000000</v>
      </c>
      <c r="O535" s="672" t="s">
        <v>13999</v>
      </c>
      <c r="P535" s="674">
        <v>42618</v>
      </c>
      <c r="Q535" s="672">
        <v>17586743</v>
      </c>
      <c r="R535" s="673" t="s">
        <v>14025</v>
      </c>
      <c r="S535" s="674">
        <v>42787</v>
      </c>
      <c r="T535" s="675">
        <v>12055960</v>
      </c>
      <c r="U535" s="674">
        <v>42789</v>
      </c>
      <c r="V535" s="675">
        <v>12055960</v>
      </c>
      <c r="W535" s="675">
        <v>7836374</v>
      </c>
      <c r="X535" s="675">
        <v>3616788</v>
      </c>
      <c r="Y535" s="675">
        <v>602798</v>
      </c>
      <c r="Z535" s="652">
        <v>0</v>
      </c>
      <c r="AA535" s="652"/>
      <c r="AB535" s="664"/>
      <c r="AC535" s="663"/>
      <c r="AD535" s="650"/>
      <c r="AE535" s="650"/>
      <c r="AF535" s="650"/>
      <c r="AG535" s="650"/>
      <c r="AH535" s="650"/>
      <c r="AI535" s="650"/>
      <c r="AJ535" s="650"/>
      <c r="AK535" s="650"/>
      <c r="AL535" s="650"/>
      <c r="AM535" s="652">
        <f t="shared" si="32"/>
        <v>0</v>
      </c>
      <c r="AN535" s="513">
        <f t="shared" si="33"/>
        <v>12055960</v>
      </c>
    </row>
    <row r="536" spans="1:40" s="212" customFormat="1" ht="15" customHeight="1" x14ac:dyDescent="0.2">
      <c r="A536" s="679"/>
      <c r="B536" s="679"/>
      <c r="C536" s="679"/>
      <c r="D536" s="679"/>
      <c r="E536" s="679"/>
      <c r="F536" s="668" t="s">
        <v>13968</v>
      </c>
      <c r="G536" s="668" t="s">
        <v>13970</v>
      </c>
      <c r="H536" s="669">
        <v>368201003412106</v>
      </c>
      <c r="I536" s="653"/>
      <c r="J536" s="653" t="s">
        <v>13753</v>
      </c>
      <c r="K536" s="670" t="s">
        <v>6477</v>
      </c>
      <c r="L536" s="669" t="s">
        <v>13884</v>
      </c>
      <c r="M536" s="671" t="s">
        <v>13885</v>
      </c>
      <c r="N536" s="672">
        <v>20000000</v>
      </c>
      <c r="O536" s="672" t="s">
        <v>13999</v>
      </c>
      <c r="P536" s="674">
        <v>42618</v>
      </c>
      <c r="Q536" s="672">
        <v>13008385</v>
      </c>
      <c r="R536" s="673" t="s">
        <v>14025</v>
      </c>
      <c r="S536" s="674">
        <v>42787</v>
      </c>
      <c r="T536" s="675">
        <v>8772960</v>
      </c>
      <c r="U536" s="674">
        <v>42789</v>
      </c>
      <c r="V536" s="675">
        <v>8772960</v>
      </c>
      <c r="W536" s="675">
        <v>5702424</v>
      </c>
      <c r="X536" s="675">
        <v>2631888</v>
      </c>
      <c r="Y536" s="675">
        <v>438648</v>
      </c>
      <c r="Z536" s="652">
        <v>0</v>
      </c>
      <c r="AA536" s="652"/>
      <c r="AB536" s="664"/>
      <c r="AC536" s="663"/>
      <c r="AD536" s="650"/>
      <c r="AE536" s="650"/>
      <c r="AF536" s="650"/>
      <c r="AG536" s="650"/>
      <c r="AH536" s="650"/>
      <c r="AI536" s="650"/>
      <c r="AJ536" s="650"/>
      <c r="AK536" s="650"/>
      <c r="AL536" s="650"/>
      <c r="AM536" s="652">
        <f t="shared" si="32"/>
        <v>0</v>
      </c>
      <c r="AN536" s="513">
        <f t="shared" si="33"/>
        <v>8772960</v>
      </c>
    </row>
    <row r="537" spans="1:40" s="212" customFormat="1" ht="15" customHeight="1" x14ac:dyDescent="0.2">
      <c r="A537" s="679"/>
      <c r="B537" s="679"/>
      <c r="C537" s="679"/>
      <c r="D537" s="679"/>
      <c r="E537" s="679"/>
      <c r="F537" s="668" t="s">
        <v>13968</v>
      </c>
      <c r="G537" s="668" t="s">
        <v>13970</v>
      </c>
      <c r="H537" s="669">
        <v>368201003465109</v>
      </c>
      <c r="I537" s="653"/>
      <c r="J537" s="653" t="s">
        <v>13754</v>
      </c>
      <c r="K537" s="670" t="s">
        <v>6477</v>
      </c>
      <c r="L537" s="669" t="s">
        <v>13886</v>
      </c>
      <c r="M537" s="671" t="s">
        <v>13887</v>
      </c>
      <c r="N537" s="672">
        <v>15000000</v>
      </c>
      <c r="O537" s="672" t="s">
        <v>13999</v>
      </c>
      <c r="P537" s="674">
        <v>42618</v>
      </c>
      <c r="Q537" s="672">
        <v>9339202</v>
      </c>
      <c r="R537" s="673" t="s">
        <v>14025</v>
      </c>
      <c r="S537" s="674">
        <v>42787</v>
      </c>
      <c r="T537" s="675">
        <v>6283409</v>
      </c>
      <c r="U537" s="674">
        <v>42789</v>
      </c>
      <c r="V537" s="675">
        <v>6283409</v>
      </c>
      <c r="W537" s="675">
        <v>4084215.85</v>
      </c>
      <c r="X537" s="675">
        <v>1885022.7</v>
      </c>
      <c r="Y537" s="675">
        <v>314170.45</v>
      </c>
      <c r="Z537" s="652">
        <v>0</v>
      </c>
      <c r="AA537" s="652"/>
      <c r="AB537" s="664"/>
      <c r="AC537" s="663"/>
      <c r="AD537" s="650"/>
      <c r="AE537" s="650"/>
      <c r="AF537" s="650"/>
      <c r="AG537" s="650"/>
      <c r="AH537" s="650"/>
      <c r="AI537" s="650"/>
      <c r="AJ537" s="650"/>
      <c r="AK537" s="650"/>
      <c r="AL537" s="650"/>
      <c r="AM537" s="652">
        <f t="shared" si="32"/>
        <v>0</v>
      </c>
      <c r="AN537" s="513">
        <f t="shared" si="33"/>
        <v>6283409</v>
      </c>
    </row>
    <row r="538" spans="1:40" s="212" customFormat="1" ht="15" customHeight="1" x14ac:dyDescent="0.2">
      <c r="A538" s="679"/>
      <c r="B538" s="679"/>
      <c r="C538" s="679"/>
      <c r="D538" s="679"/>
      <c r="E538" s="679"/>
      <c r="F538" s="668" t="s">
        <v>13968</v>
      </c>
      <c r="G538" s="668" t="s">
        <v>13970</v>
      </c>
      <c r="H538" s="669">
        <v>368201003657104</v>
      </c>
      <c r="I538" s="653"/>
      <c r="J538" s="653" t="s">
        <v>13755</v>
      </c>
      <c r="K538" s="670" t="s">
        <v>6477</v>
      </c>
      <c r="L538" s="669" t="s">
        <v>13888</v>
      </c>
      <c r="M538" s="671" t="s">
        <v>13882</v>
      </c>
      <c r="N538" s="672">
        <v>10000000</v>
      </c>
      <c r="O538" s="672" t="s">
        <v>13999</v>
      </c>
      <c r="P538" s="674">
        <v>42618</v>
      </c>
      <c r="Q538" s="672">
        <v>7271402</v>
      </c>
      <c r="R538" s="673" t="s">
        <v>14025</v>
      </c>
      <c r="S538" s="674">
        <v>42787</v>
      </c>
      <c r="T538" s="675">
        <v>5016480</v>
      </c>
      <c r="U538" s="674">
        <v>42789</v>
      </c>
      <c r="V538" s="675">
        <v>5016480</v>
      </c>
      <c r="W538" s="675">
        <v>3260712</v>
      </c>
      <c r="X538" s="675">
        <v>1504944</v>
      </c>
      <c r="Y538" s="675">
        <v>250824</v>
      </c>
      <c r="Z538" s="652">
        <v>0</v>
      </c>
      <c r="AA538" s="652"/>
      <c r="AB538" s="664"/>
      <c r="AC538" s="663"/>
      <c r="AD538" s="650"/>
      <c r="AE538" s="650"/>
      <c r="AF538" s="650"/>
      <c r="AG538" s="650"/>
      <c r="AH538" s="650"/>
      <c r="AI538" s="650"/>
      <c r="AJ538" s="650"/>
      <c r="AK538" s="650"/>
      <c r="AL538" s="650"/>
      <c r="AM538" s="652">
        <f t="shared" si="32"/>
        <v>0</v>
      </c>
      <c r="AN538" s="513">
        <f t="shared" si="33"/>
        <v>5016480</v>
      </c>
    </row>
    <row r="539" spans="1:40" s="212" customFormat="1" ht="15" customHeight="1" x14ac:dyDescent="0.2">
      <c r="A539" s="679"/>
      <c r="B539" s="679"/>
      <c r="C539" s="679"/>
      <c r="D539" s="679"/>
      <c r="E539" s="679"/>
      <c r="F539" s="668" t="s">
        <v>13968</v>
      </c>
      <c r="G539" s="668" t="s">
        <v>13970</v>
      </c>
      <c r="H539" s="669">
        <v>368201003376106</v>
      </c>
      <c r="I539" s="653"/>
      <c r="J539" s="653" t="s">
        <v>13756</v>
      </c>
      <c r="K539" s="670" t="s">
        <v>6477</v>
      </c>
      <c r="L539" s="669" t="s">
        <v>13884</v>
      </c>
      <c r="M539" s="671" t="s">
        <v>13885</v>
      </c>
      <c r="N539" s="672">
        <v>15000000</v>
      </c>
      <c r="O539" s="672" t="s">
        <v>13999</v>
      </c>
      <c r="P539" s="674">
        <v>42618</v>
      </c>
      <c r="Q539" s="672">
        <v>7371734</v>
      </c>
      <c r="R539" s="673" t="s">
        <v>14025</v>
      </c>
      <c r="S539" s="674">
        <v>42787</v>
      </c>
      <c r="T539" s="675">
        <v>5113641</v>
      </c>
      <c r="U539" s="674">
        <v>42789</v>
      </c>
      <c r="V539" s="675">
        <v>5113641</v>
      </c>
      <c r="W539" s="675">
        <v>3323866.65</v>
      </c>
      <c r="X539" s="675">
        <v>1534092.3</v>
      </c>
      <c r="Y539" s="675">
        <v>255682.05000000002</v>
      </c>
      <c r="Z539" s="652">
        <v>0</v>
      </c>
      <c r="AA539" s="652"/>
      <c r="AB539" s="664"/>
      <c r="AC539" s="663"/>
      <c r="AD539" s="650"/>
      <c r="AE539" s="650"/>
      <c r="AF539" s="650"/>
      <c r="AG539" s="650"/>
      <c r="AH539" s="650"/>
      <c r="AI539" s="650"/>
      <c r="AJ539" s="650"/>
      <c r="AK539" s="650"/>
      <c r="AL539" s="650"/>
      <c r="AM539" s="652">
        <f t="shared" si="32"/>
        <v>0</v>
      </c>
      <c r="AN539" s="513">
        <f t="shared" si="33"/>
        <v>5113641</v>
      </c>
    </row>
    <row r="540" spans="1:40" s="212" customFormat="1" ht="15" customHeight="1" x14ac:dyDescent="0.2">
      <c r="A540" s="679"/>
      <c r="B540" s="679"/>
      <c r="C540" s="679"/>
      <c r="D540" s="679"/>
      <c r="E540" s="679"/>
      <c r="F540" s="668" t="s">
        <v>13968</v>
      </c>
      <c r="G540" s="668" t="s">
        <v>9755</v>
      </c>
      <c r="H540" s="669">
        <v>750901001873106</v>
      </c>
      <c r="I540" s="653"/>
      <c r="J540" s="653" t="s">
        <v>13757</v>
      </c>
      <c r="K540" s="670" t="s">
        <v>6477</v>
      </c>
      <c r="L540" s="669" t="s">
        <v>13871</v>
      </c>
      <c r="M540" s="671" t="s">
        <v>13889</v>
      </c>
      <c r="N540" s="672">
        <v>5000000</v>
      </c>
      <c r="O540" s="672" t="s">
        <v>13999</v>
      </c>
      <c r="P540" s="674">
        <v>42618</v>
      </c>
      <c r="Q540" s="672">
        <v>3423075</v>
      </c>
      <c r="R540" s="673" t="s">
        <v>14025</v>
      </c>
      <c r="S540" s="674">
        <v>42787</v>
      </c>
      <c r="T540" s="675">
        <v>2313780</v>
      </c>
      <c r="U540" s="674">
        <v>42789</v>
      </c>
      <c r="V540" s="675">
        <v>2313780</v>
      </c>
      <c r="W540" s="675">
        <v>1503957</v>
      </c>
      <c r="X540" s="675">
        <v>694134</v>
      </c>
      <c r="Y540" s="675">
        <v>115689</v>
      </c>
      <c r="Z540" s="652">
        <v>0</v>
      </c>
      <c r="AA540" s="652"/>
      <c r="AB540" s="664"/>
      <c r="AC540" s="663"/>
      <c r="AD540" s="650"/>
      <c r="AE540" s="650"/>
      <c r="AF540" s="650"/>
      <c r="AG540" s="650"/>
      <c r="AH540" s="650"/>
      <c r="AI540" s="650"/>
      <c r="AJ540" s="650"/>
      <c r="AK540" s="650"/>
      <c r="AL540" s="650"/>
      <c r="AM540" s="652">
        <f t="shared" si="32"/>
        <v>0</v>
      </c>
      <c r="AN540" s="513">
        <f t="shared" si="33"/>
        <v>2313780</v>
      </c>
    </row>
    <row r="541" spans="1:40" s="212" customFormat="1" ht="15" customHeight="1" x14ac:dyDescent="0.2">
      <c r="A541" s="679"/>
      <c r="B541" s="679"/>
      <c r="C541" s="679"/>
      <c r="D541" s="679"/>
      <c r="E541" s="679"/>
      <c r="F541" s="668" t="s">
        <v>13968</v>
      </c>
      <c r="G541" s="668" t="s">
        <v>13970</v>
      </c>
      <c r="H541" s="669">
        <v>368201003548101</v>
      </c>
      <c r="I541" s="653"/>
      <c r="J541" s="653" t="s">
        <v>13758</v>
      </c>
      <c r="K541" s="670" t="s">
        <v>6477</v>
      </c>
      <c r="L541" s="669" t="s">
        <v>13890</v>
      </c>
      <c r="M541" s="671" t="s">
        <v>13891</v>
      </c>
      <c r="N541" s="672">
        <v>10000000</v>
      </c>
      <c r="O541" s="672" t="s">
        <v>13999</v>
      </c>
      <c r="P541" s="674">
        <v>42618</v>
      </c>
      <c r="Q541" s="672">
        <v>6998868</v>
      </c>
      <c r="R541" s="673" t="s">
        <v>14025</v>
      </c>
      <c r="S541" s="674">
        <v>42787</v>
      </c>
      <c r="T541" s="675">
        <v>4724790</v>
      </c>
      <c r="U541" s="674">
        <v>42789</v>
      </c>
      <c r="V541" s="675">
        <v>4724790</v>
      </c>
      <c r="W541" s="675">
        <v>3071113.5</v>
      </c>
      <c r="X541" s="675">
        <v>1417437</v>
      </c>
      <c r="Y541" s="675">
        <v>236239.5</v>
      </c>
      <c r="Z541" s="652">
        <v>0</v>
      </c>
      <c r="AA541" s="652"/>
      <c r="AB541" s="664"/>
      <c r="AC541" s="663"/>
      <c r="AD541" s="650"/>
      <c r="AE541" s="650"/>
      <c r="AF541" s="650"/>
      <c r="AG541" s="650"/>
      <c r="AH541" s="650"/>
      <c r="AI541" s="650"/>
      <c r="AJ541" s="650"/>
      <c r="AK541" s="650"/>
      <c r="AL541" s="650"/>
      <c r="AM541" s="652">
        <f t="shared" si="32"/>
        <v>0</v>
      </c>
      <c r="AN541" s="513">
        <f t="shared" si="33"/>
        <v>4724790</v>
      </c>
    </row>
    <row r="542" spans="1:40" s="212" customFormat="1" ht="15" customHeight="1" x14ac:dyDescent="0.2">
      <c r="A542" s="679"/>
      <c r="B542" s="679"/>
      <c r="C542" s="679"/>
      <c r="D542" s="679"/>
      <c r="E542" s="679"/>
      <c r="F542" s="668" t="s">
        <v>13968</v>
      </c>
      <c r="G542" s="668" t="s">
        <v>13970</v>
      </c>
      <c r="H542" s="669">
        <v>368201003514102</v>
      </c>
      <c r="I542" s="653"/>
      <c r="J542" s="653" t="s">
        <v>13759</v>
      </c>
      <c r="K542" s="670" t="s">
        <v>6477</v>
      </c>
      <c r="L542" s="669" t="s">
        <v>13892</v>
      </c>
      <c r="M542" s="671" t="s">
        <v>13893</v>
      </c>
      <c r="N542" s="672">
        <v>15000000</v>
      </c>
      <c r="O542" s="672" t="s">
        <v>13999</v>
      </c>
      <c r="P542" s="674">
        <v>42618</v>
      </c>
      <c r="Q542" s="672">
        <v>6789292</v>
      </c>
      <c r="R542" s="673" t="s">
        <v>14025</v>
      </c>
      <c r="S542" s="674">
        <v>42787</v>
      </c>
      <c r="T542" s="675">
        <v>4608590</v>
      </c>
      <c r="U542" s="674">
        <v>42789</v>
      </c>
      <c r="V542" s="675">
        <v>4608590</v>
      </c>
      <c r="W542" s="675">
        <v>2995583.5</v>
      </c>
      <c r="X542" s="675">
        <v>1382577</v>
      </c>
      <c r="Y542" s="675">
        <v>230429.5</v>
      </c>
      <c r="Z542" s="652">
        <v>0</v>
      </c>
      <c r="AA542" s="652"/>
      <c r="AB542" s="664"/>
      <c r="AC542" s="663"/>
      <c r="AD542" s="650"/>
      <c r="AE542" s="650"/>
      <c r="AF542" s="650"/>
      <c r="AG542" s="650"/>
      <c r="AH542" s="650"/>
      <c r="AI542" s="650"/>
      <c r="AJ542" s="650"/>
      <c r="AK542" s="650"/>
      <c r="AL542" s="650"/>
      <c r="AM542" s="652">
        <f t="shared" si="32"/>
        <v>0</v>
      </c>
      <c r="AN542" s="513">
        <f t="shared" si="33"/>
        <v>4608590</v>
      </c>
    </row>
    <row r="543" spans="1:40" s="212" customFormat="1" ht="15" customHeight="1" x14ac:dyDescent="0.2">
      <c r="A543" s="679"/>
      <c r="B543" s="679"/>
      <c r="C543" s="679"/>
      <c r="D543" s="679"/>
      <c r="E543" s="679"/>
      <c r="F543" s="668" t="s">
        <v>13968</v>
      </c>
      <c r="G543" s="668" t="s">
        <v>12120</v>
      </c>
      <c r="H543" s="669">
        <v>74601007397105</v>
      </c>
      <c r="I543" s="653"/>
      <c r="J543" s="653" t="s">
        <v>13760</v>
      </c>
      <c r="K543" s="670" t="s">
        <v>6477</v>
      </c>
      <c r="L543" s="669" t="s">
        <v>13894</v>
      </c>
      <c r="M543" s="671" t="s">
        <v>13893</v>
      </c>
      <c r="N543" s="672">
        <v>15000000</v>
      </c>
      <c r="O543" s="672" t="s">
        <v>13999</v>
      </c>
      <c r="P543" s="674">
        <v>42618</v>
      </c>
      <c r="Q543" s="672">
        <v>12322140</v>
      </c>
      <c r="R543" s="673" t="s">
        <v>14025</v>
      </c>
      <c r="S543" s="674">
        <v>42787</v>
      </c>
      <c r="T543" s="675">
        <v>7962500</v>
      </c>
      <c r="U543" s="674">
        <v>42789</v>
      </c>
      <c r="V543" s="675">
        <v>7962500</v>
      </c>
      <c r="W543" s="675">
        <v>5175625</v>
      </c>
      <c r="X543" s="675">
        <v>2388750</v>
      </c>
      <c r="Y543" s="675">
        <v>398125</v>
      </c>
      <c r="Z543" s="652">
        <v>0</v>
      </c>
      <c r="AA543" s="652"/>
      <c r="AB543" s="664"/>
      <c r="AC543" s="663"/>
      <c r="AD543" s="650"/>
      <c r="AE543" s="650"/>
      <c r="AF543" s="650"/>
      <c r="AG543" s="650"/>
      <c r="AH543" s="650"/>
      <c r="AI543" s="650"/>
      <c r="AJ543" s="650"/>
      <c r="AK543" s="650"/>
      <c r="AL543" s="650"/>
      <c r="AM543" s="652">
        <f t="shared" si="32"/>
        <v>0</v>
      </c>
      <c r="AN543" s="513">
        <f t="shared" si="33"/>
        <v>7962500</v>
      </c>
    </row>
    <row r="544" spans="1:40" s="212" customFormat="1" ht="15" customHeight="1" x14ac:dyDescent="0.2">
      <c r="A544" s="679"/>
      <c r="B544" s="679"/>
      <c r="C544" s="679"/>
      <c r="D544" s="679"/>
      <c r="E544" s="679"/>
      <c r="F544" s="668" t="s">
        <v>13968</v>
      </c>
      <c r="G544" s="668" t="s">
        <v>12120</v>
      </c>
      <c r="H544" s="669">
        <v>74601007511107</v>
      </c>
      <c r="I544" s="653"/>
      <c r="J544" s="653" t="s">
        <v>13761</v>
      </c>
      <c r="K544" s="670" t="s">
        <v>6477</v>
      </c>
      <c r="L544" s="669" t="s">
        <v>13895</v>
      </c>
      <c r="M544" s="671" t="s">
        <v>13882</v>
      </c>
      <c r="N544" s="672">
        <v>15000000</v>
      </c>
      <c r="O544" s="672" t="s">
        <v>13999</v>
      </c>
      <c r="P544" s="674">
        <v>42618</v>
      </c>
      <c r="Q544" s="672">
        <v>12955490</v>
      </c>
      <c r="R544" s="673" t="s">
        <v>14025</v>
      </c>
      <c r="S544" s="674">
        <v>42787</v>
      </c>
      <c r="T544" s="675">
        <v>8400000</v>
      </c>
      <c r="U544" s="674">
        <v>42789</v>
      </c>
      <c r="V544" s="675">
        <v>8400000</v>
      </c>
      <c r="W544" s="675">
        <v>5460000</v>
      </c>
      <c r="X544" s="675">
        <v>2520000</v>
      </c>
      <c r="Y544" s="675">
        <v>420000</v>
      </c>
      <c r="Z544" s="652">
        <v>0</v>
      </c>
      <c r="AA544" s="652"/>
      <c r="AB544" s="664"/>
      <c r="AC544" s="663"/>
      <c r="AD544" s="650"/>
      <c r="AE544" s="650"/>
      <c r="AF544" s="650"/>
      <c r="AG544" s="650"/>
      <c r="AH544" s="650"/>
      <c r="AI544" s="650"/>
      <c r="AJ544" s="650"/>
      <c r="AK544" s="650"/>
      <c r="AL544" s="650"/>
      <c r="AM544" s="652">
        <f t="shared" si="32"/>
        <v>0</v>
      </c>
      <c r="AN544" s="513">
        <f t="shared" si="33"/>
        <v>8400000</v>
      </c>
    </row>
    <row r="545" spans="1:40" s="212" customFormat="1" ht="15" customHeight="1" x14ac:dyDescent="0.2">
      <c r="A545" s="679"/>
      <c r="B545" s="679"/>
      <c r="C545" s="679"/>
      <c r="D545" s="679"/>
      <c r="E545" s="679"/>
      <c r="F545" s="668" t="s">
        <v>13968</v>
      </c>
      <c r="G545" s="668" t="s">
        <v>12120</v>
      </c>
      <c r="H545" s="669">
        <v>74601007347100</v>
      </c>
      <c r="I545" s="653"/>
      <c r="J545" s="653" t="s">
        <v>4364</v>
      </c>
      <c r="K545" s="670" t="s">
        <v>6477</v>
      </c>
      <c r="L545" s="669" t="s">
        <v>13894</v>
      </c>
      <c r="M545" s="671" t="s">
        <v>13893</v>
      </c>
      <c r="N545" s="672">
        <v>5000000</v>
      </c>
      <c r="O545" s="672" t="s">
        <v>13999</v>
      </c>
      <c r="P545" s="674">
        <v>42618</v>
      </c>
      <c r="Q545" s="672">
        <v>3762724</v>
      </c>
      <c r="R545" s="673" t="s">
        <v>14025</v>
      </c>
      <c r="S545" s="674">
        <v>42787</v>
      </c>
      <c r="T545" s="675">
        <v>2480076</v>
      </c>
      <c r="U545" s="674">
        <v>42789</v>
      </c>
      <c r="V545" s="675">
        <v>2480076</v>
      </c>
      <c r="W545" s="675">
        <v>1612049.4000000001</v>
      </c>
      <c r="X545" s="675">
        <v>744022.79999999993</v>
      </c>
      <c r="Y545" s="675">
        <v>124003.8</v>
      </c>
      <c r="Z545" s="652">
        <v>0</v>
      </c>
      <c r="AA545" s="652"/>
      <c r="AB545" s="664"/>
      <c r="AC545" s="663"/>
      <c r="AD545" s="650"/>
      <c r="AE545" s="650"/>
      <c r="AF545" s="650"/>
      <c r="AG545" s="650"/>
      <c r="AH545" s="650"/>
      <c r="AI545" s="650"/>
      <c r="AJ545" s="650"/>
      <c r="AK545" s="650"/>
      <c r="AL545" s="650"/>
      <c r="AM545" s="652">
        <f t="shared" si="32"/>
        <v>0</v>
      </c>
      <c r="AN545" s="513">
        <f t="shared" si="33"/>
        <v>2480076</v>
      </c>
    </row>
    <row r="546" spans="1:40" s="212" customFormat="1" ht="15" customHeight="1" x14ac:dyDescent="0.2">
      <c r="A546" s="679"/>
      <c r="B546" s="679"/>
      <c r="C546" s="679"/>
      <c r="D546" s="679"/>
      <c r="E546" s="679"/>
      <c r="F546" s="668" t="s">
        <v>13968</v>
      </c>
      <c r="G546" s="668" t="s">
        <v>12120</v>
      </c>
      <c r="H546" s="669">
        <v>74601007303106</v>
      </c>
      <c r="I546" s="653"/>
      <c r="J546" s="653" t="s">
        <v>13762</v>
      </c>
      <c r="K546" s="670" t="s">
        <v>6477</v>
      </c>
      <c r="L546" s="669" t="s">
        <v>13896</v>
      </c>
      <c r="M546" s="671" t="s">
        <v>13887</v>
      </c>
      <c r="N546" s="672">
        <v>15000000</v>
      </c>
      <c r="O546" s="672" t="s">
        <v>13999</v>
      </c>
      <c r="P546" s="674">
        <v>42618</v>
      </c>
      <c r="Q546" s="672">
        <v>12529750</v>
      </c>
      <c r="R546" s="673" t="s">
        <v>14025</v>
      </c>
      <c r="S546" s="674">
        <v>42787</v>
      </c>
      <c r="T546" s="675">
        <v>7962500</v>
      </c>
      <c r="U546" s="674">
        <v>42789</v>
      </c>
      <c r="V546" s="675">
        <v>7962500</v>
      </c>
      <c r="W546" s="675">
        <v>5175625</v>
      </c>
      <c r="X546" s="675">
        <v>2388750</v>
      </c>
      <c r="Y546" s="675">
        <v>398125</v>
      </c>
      <c r="Z546" s="652">
        <v>0</v>
      </c>
      <c r="AA546" s="652"/>
      <c r="AB546" s="664"/>
      <c r="AC546" s="663"/>
      <c r="AD546" s="650"/>
      <c r="AE546" s="650"/>
      <c r="AF546" s="650"/>
      <c r="AG546" s="650"/>
      <c r="AH546" s="650"/>
      <c r="AI546" s="650"/>
      <c r="AJ546" s="650"/>
      <c r="AK546" s="650"/>
      <c r="AL546" s="650"/>
      <c r="AM546" s="652">
        <f t="shared" si="32"/>
        <v>0</v>
      </c>
      <c r="AN546" s="513">
        <f t="shared" si="33"/>
        <v>7962500</v>
      </c>
    </row>
    <row r="547" spans="1:40" s="212" customFormat="1" ht="15" customHeight="1" x14ac:dyDescent="0.2">
      <c r="A547" s="679"/>
      <c r="B547" s="679"/>
      <c r="C547" s="679"/>
      <c r="D547" s="679"/>
      <c r="E547" s="679"/>
      <c r="F547" s="668" t="s">
        <v>13968</v>
      </c>
      <c r="G547" s="668" t="s">
        <v>12120</v>
      </c>
      <c r="H547" s="669">
        <v>74601007357105</v>
      </c>
      <c r="I547" s="653"/>
      <c r="J547" s="653" t="s">
        <v>13763</v>
      </c>
      <c r="K547" s="670" t="s">
        <v>6477</v>
      </c>
      <c r="L547" s="669" t="s">
        <v>13894</v>
      </c>
      <c r="M547" s="671" t="s">
        <v>13893</v>
      </c>
      <c r="N547" s="672">
        <v>10000000</v>
      </c>
      <c r="O547" s="672" t="s">
        <v>13999</v>
      </c>
      <c r="P547" s="674">
        <v>42618</v>
      </c>
      <c r="Q547" s="672">
        <v>7194981</v>
      </c>
      <c r="R547" s="673" t="s">
        <v>14025</v>
      </c>
      <c r="S547" s="674">
        <v>42787</v>
      </c>
      <c r="T547" s="675">
        <v>5036487</v>
      </c>
      <c r="U547" s="674">
        <v>42789</v>
      </c>
      <c r="V547" s="675">
        <v>5036487</v>
      </c>
      <c r="W547" s="675">
        <v>3273716.5500000003</v>
      </c>
      <c r="X547" s="675">
        <v>1510946.0999999999</v>
      </c>
      <c r="Y547" s="675">
        <v>251824.35</v>
      </c>
      <c r="Z547" s="652">
        <v>0</v>
      </c>
      <c r="AA547" s="652"/>
      <c r="AB547" s="664"/>
      <c r="AC547" s="663"/>
      <c r="AD547" s="650"/>
      <c r="AE547" s="650"/>
      <c r="AF547" s="650"/>
      <c r="AG547" s="650"/>
      <c r="AH547" s="650"/>
      <c r="AI547" s="650"/>
      <c r="AJ547" s="650"/>
      <c r="AK547" s="650"/>
      <c r="AL547" s="650"/>
      <c r="AM547" s="652">
        <f t="shared" si="32"/>
        <v>0</v>
      </c>
      <c r="AN547" s="513">
        <f t="shared" si="33"/>
        <v>5036487</v>
      </c>
    </row>
    <row r="548" spans="1:40" s="212" customFormat="1" ht="15" customHeight="1" x14ac:dyDescent="0.2">
      <c r="A548" s="679"/>
      <c r="B548" s="679"/>
      <c r="C548" s="679"/>
      <c r="D548" s="679"/>
      <c r="E548" s="679"/>
      <c r="F548" s="668" t="s">
        <v>13968</v>
      </c>
      <c r="G548" s="668" t="s">
        <v>12120</v>
      </c>
      <c r="H548" s="669">
        <v>74601007403100</v>
      </c>
      <c r="I548" s="653"/>
      <c r="J548" s="653" t="s">
        <v>13764</v>
      </c>
      <c r="K548" s="670" t="s">
        <v>6477</v>
      </c>
      <c r="L548" s="669" t="s">
        <v>13894</v>
      </c>
      <c r="M548" s="671" t="s">
        <v>13893</v>
      </c>
      <c r="N548" s="672">
        <v>10000000</v>
      </c>
      <c r="O548" s="672" t="s">
        <v>13999</v>
      </c>
      <c r="P548" s="674">
        <v>42618</v>
      </c>
      <c r="Q548" s="672">
        <v>13036963</v>
      </c>
      <c r="R548" s="673" t="s">
        <v>14025</v>
      </c>
      <c r="S548" s="674">
        <v>42787</v>
      </c>
      <c r="T548" s="675">
        <v>7000000</v>
      </c>
      <c r="U548" s="674">
        <v>42789</v>
      </c>
      <c r="V548" s="675">
        <v>7000000</v>
      </c>
      <c r="W548" s="675">
        <v>4550000</v>
      </c>
      <c r="X548" s="675">
        <v>2100000</v>
      </c>
      <c r="Y548" s="675">
        <v>350000</v>
      </c>
      <c r="Z548" s="652">
        <v>0</v>
      </c>
      <c r="AA548" s="652"/>
      <c r="AB548" s="664"/>
      <c r="AC548" s="663"/>
      <c r="AD548" s="650"/>
      <c r="AE548" s="650"/>
      <c r="AF548" s="650"/>
      <c r="AG548" s="650"/>
      <c r="AH548" s="650"/>
      <c r="AI548" s="650"/>
      <c r="AJ548" s="650"/>
      <c r="AK548" s="650"/>
      <c r="AL548" s="650"/>
      <c r="AM548" s="652">
        <f t="shared" si="32"/>
        <v>0</v>
      </c>
      <c r="AN548" s="513">
        <f t="shared" si="33"/>
        <v>7000000</v>
      </c>
    </row>
    <row r="549" spans="1:40" s="212" customFormat="1" ht="15" customHeight="1" x14ac:dyDescent="0.2">
      <c r="A549" s="679"/>
      <c r="B549" s="679"/>
      <c r="C549" s="679"/>
      <c r="D549" s="679"/>
      <c r="E549" s="679"/>
      <c r="F549" s="668" t="s">
        <v>13968</v>
      </c>
      <c r="G549" s="668" t="s">
        <v>13970</v>
      </c>
      <c r="H549" s="669">
        <v>368201003677104</v>
      </c>
      <c r="I549" s="653"/>
      <c r="J549" s="653" t="s">
        <v>13765</v>
      </c>
      <c r="K549" s="670" t="s">
        <v>6477</v>
      </c>
      <c r="L549" s="669" t="s">
        <v>13897</v>
      </c>
      <c r="M549" s="671">
        <v>42240</v>
      </c>
      <c r="N549" s="672">
        <v>4000000</v>
      </c>
      <c r="O549" s="672" t="s">
        <v>14000</v>
      </c>
      <c r="P549" s="674">
        <v>42618</v>
      </c>
      <c r="Q549" s="672">
        <v>2171230</v>
      </c>
      <c r="R549" s="673" t="s">
        <v>14026</v>
      </c>
      <c r="S549" s="674">
        <v>42790</v>
      </c>
      <c r="T549" s="675">
        <v>1469054</v>
      </c>
      <c r="U549" s="674"/>
      <c r="V549" s="675">
        <v>1469054</v>
      </c>
      <c r="W549" s="675">
        <v>954885.1</v>
      </c>
      <c r="X549" s="675">
        <v>440716.2</v>
      </c>
      <c r="Y549" s="675">
        <v>73452.7</v>
      </c>
      <c r="Z549" s="652">
        <v>0</v>
      </c>
      <c r="AA549" s="652"/>
      <c r="AB549" s="664"/>
      <c r="AC549" s="663"/>
      <c r="AD549" s="650"/>
      <c r="AE549" s="650"/>
      <c r="AF549" s="650"/>
      <c r="AG549" s="650"/>
      <c r="AH549" s="650"/>
      <c r="AI549" s="650"/>
      <c r="AJ549" s="650"/>
      <c r="AK549" s="650"/>
      <c r="AL549" s="650"/>
      <c r="AM549" s="652">
        <f t="shared" si="32"/>
        <v>0</v>
      </c>
      <c r="AN549" s="513">
        <f t="shared" si="33"/>
        <v>1469054</v>
      </c>
    </row>
    <row r="550" spans="1:40" s="212" customFormat="1" ht="15" customHeight="1" x14ac:dyDescent="0.2">
      <c r="A550" s="679"/>
      <c r="B550" s="679"/>
      <c r="C550" s="679"/>
      <c r="D550" s="679"/>
      <c r="E550" s="679"/>
      <c r="F550" s="668" t="s">
        <v>13968</v>
      </c>
      <c r="G550" s="668" t="s">
        <v>12120</v>
      </c>
      <c r="H550" s="669">
        <v>74601007389102</v>
      </c>
      <c r="I550" s="653"/>
      <c r="J550" s="653" t="s">
        <v>8397</v>
      </c>
      <c r="K550" s="670" t="s">
        <v>6477</v>
      </c>
      <c r="L550" s="669" t="s">
        <v>13894</v>
      </c>
      <c r="M550" s="671">
        <v>42135</v>
      </c>
      <c r="N550" s="672">
        <v>10000000</v>
      </c>
      <c r="O550" s="672" t="s">
        <v>14000</v>
      </c>
      <c r="P550" s="674">
        <v>42618</v>
      </c>
      <c r="Q550" s="672">
        <v>7916498</v>
      </c>
      <c r="R550" s="673" t="s">
        <v>14026</v>
      </c>
      <c r="S550" s="674">
        <v>42790</v>
      </c>
      <c r="T550" s="675">
        <v>5117420</v>
      </c>
      <c r="U550" s="674"/>
      <c r="V550" s="675">
        <v>5117420</v>
      </c>
      <c r="W550" s="675">
        <v>3326323</v>
      </c>
      <c r="X550" s="675">
        <v>1535226</v>
      </c>
      <c r="Y550" s="675">
        <v>255871</v>
      </c>
      <c r="Z550" s="652">
        <v>0</v>
      </c>
      <c r="AA550" s="652"/>
      <c r="AB550" s="664"/>
      <c r="AC550" s="663"/>
      <c r="AD550" s="650"/>
      <c r="AE550" s="650"/>
      <c r="AF550" s="650"/>
      <c r="AG550" s="650"/>
      <c r="AH550" s="650"/>
      <c r="AI550" s="650"/>
      <c r="AJ550" s="650"/>
      <c r="AK550" s="650"/>
      <c r="AL550" s="650"/>
      <c r="AM550" s="652">
        <f t="shared" si="32"/>
        <v>0</v>
      </c>
      <c r="AN550" s="513">
        <f t="shared" si="33"/>
        <v>5117420</v>
      </c>
    </row>
    <row r="551" spans="1:40" s="212" customFormat="1" ht="15" customHeight="1" x14ac:dyDescent="0.2">
      <c r="A551" s="679"/>
      <c r="B551" s="679"/>
      <c r="C551" s="679"/>
      <c r="D551" s="679"/>
      <c r="E551" s="679"/>
      <c r="F551" s="668" t="s">
        <v>13968</v>
      </c>
      <c r="G551" s="668" t="s">
        <v>12120</v>
      </c>
      <c r="H551" s="669">
        <v>74601007814107</v>
      </c>
      <c r="I551" s="653"/>
      <c r="J551" s="653" t="s">
        <v>13766</v>
      </c>
      <c r="K551" s="670" t="s">
        <v>6477</v>
      </c>
      <c r="L551" s="669" t="s">
        <v>13898</v>
      </c>
      <c r="M551" s="671">
        <v>42319</v>
      </c>
      <c r="N551" s="672">
        <v>10000000</v>
      </c>
      <c r="O551" s="672" t="s">
        <v>14000</v>
      </c>
      <c r="P551" s="674">
        <v>42618</v>
      </c>
      <c r="Q551" s="672">
        <v>6670771</v>
      </c>
      <c r="R551" s="673" t="s">
        <v>14026</v>
      </c>
      <c r="S551" s="674">
        <v>42790</v>
      </c>
      <c r="T551" s="675">
        <v>4283790</v>
      </c>
      <c r="U551" s="674"/>
      <c r="V551" s="675">
        <v>4283790</v>
      </c>
      <c r="W551" s="675">
        <v>2784463.5</v>
      </c>
      <c r="X551" s="675">
        <v>1285137</v>
      </c>
      <c r="Y551" s="675">
        <v>214189.5</v>
      </c>
      <c r="Z551" s="652">
        <v>0</v>
      </c>
      <c r="AA551" s="652"/>
      <c r="AB551" s="664"/>
      <c r="AC551" s="663"/>
      <c r="AD551" s="650"/>
      <c r="AE551" s="650"/>
      <c r="AF551" s="650"/>
      <c r="AG551" s="650"/>
      <c r="AH551" s="650"/>
      <c r="AI551" s="650"/>
      <c r="AJ551" s="650"/>
      <c r="AK551" s="650"/>
      <c r="AL551" s="650"/>
      <c r="AM551" s="652">
        <f t="shared" si="32"/>
        <v>0</v>
      </c>
      <c r="AN551" s="513">
        <f t="shared" si="33"/>
        <v>4283790</v>
      </c>
    </row>
    <row r="552" spans="1:40" s="212" customFormat="1" ht="15" customHeight="1" x14ac:dyDescent="0.2">
      <c r="A552" s="679"/>
      <c r="B552" s="679"/>
      <c r="C552" s="679"/>
      <c r="D552" s="679"/>
      <c r="E552" s="679"/>
      <c r="F552" s="668" t="s">
        <v>13968</v>
      </c>
      <c r="G552" s="668" t="s">
        <v>12120</v>
      </c>
      <c r="H552" s="669">
        <v>74601007373101</v>
      </c>
      <c r="I552" s="653"/>
      <c r="J552" s="653" t="s">
        <v>13767</v>
      </c>
      <c r="K552" s="670" t="s">
        <v>6477</v>
      </c>
      <c r="L552" s="669" t="s">
        <v>13894</v>
      </c>
      <c r="M552" s="671">
        <v>42135</v>
      </c>
      <c r="N552" s="672">
        <v>4000000</v>
      </c>
      <c r="O552" s="672" t="s">
        <v>14000</v>
      </c>
      <c r="P552" s="674">
        <v>42618</v>
      </c>
      <c r="Q552" s="672">
        <v>3513016</v>
      </c>
      <c r="R552" s="673" t="s">
        <v>14026</v>
      </c>
      <c r="S552" s="674">
        <v>42790</v>
      </c>
      <c r="T552" s="675">
        <v>2239860</v>
      </c>
      <c r="U552" s="674"/>
      <c r="V552" s="675">
        <v>2239860</v>
      </c>
      <c r="W552" s="675">
        <v>1455909</v>
      </c>
      <c r="X552" s="675">
        <v>671958</v>
      </c>
      <c r="Y552" s="675">
        <v>111993</v>
      </c>
      <c r="Z552" s="652">
        <v>0</v>
      </c>
      <c r="AA552" s="652"/>
      <c r="AB552" s="664"/>
      <c r="AC552" s="663"/>
      <c r="AD552" s="650"/>
      <c r="AE552" s="650"/>
      <c r="AF552" s="650"/>
      <c r="AG552" s="650"/>
      <c r="AH552" s="650"/>
      <c r="AI552" s="650"/>
      <c r="AJ552" s="650"/>
      <c r="AK552" s="650"/>
      <c r="AL552" s="650"/>
      <c r="AM552" s="652">
        <f t="shared" si="32"/>
        <v>0</v>
      </c>
      <c r="AN552" s="513">
        <f t="shared" si="33"/>
        <v>2239860</v>
      </c>
    </row>
    <row r="553" spans="1:40" s="212" customFormat="1" ht="15" customHeight="1" x14ac:dyDescent="0.2">
      <c r="A553" s="679"/>
      <c r="B553" s="679"/>
      <c r="C553" s="679"/>
      <c r="D553" s="679"/>
      <c r="E553" s="679"/>
      <c r="F553" s="668" t="s">
        <v>13968</v>
      </c>
      <c r="G553" s="668" t="s">
        <v>12120</v>
      </c>
      <c r="H553" s="669">
        <v>74601007457109</v>
      </c>
      <c r="I553" s="653"/>
      <c r="J553" s="653" t="s">
        <v>13768</v>
      </c>
      <c r="K553" s="670" t="s">
        <v>6477</v>
      </c>
      <c r="L553" s="669" t="s">
        <v>13895</v>
      </c>
      <c r="M553" s="671">
        <v>42194</v>
      </c>
      <c r="N553" s="672">
        <v>5000000</v>
      </c>
      <c r="O553" s="672" t="s">
        <v>14000</v>
      </c>
      <c r="P553" s="674">
        <v>42618</v>
      </c>
      <c r="Q553" s="672">
        <v>4609210</v>
      </c>
      <c r="R553" s="673" t="s">
        <v>14026</v>
      </c>
      <c r="S553" s="674">
        <v>42790</v>
      </c>
      <c r="T553" s="675">
        <v>2945950</v>
      </c>
      <c r="U553" s="674"/>
      <c r="V553" s="675">
        <v>2945950</v>
      </c>
      <c r="W553" s="675">
        <v>1914867.5</v>
      </c>
      <c r="X553" s="675">
        <v>883785</v>
      </c>
      <c r="Y553" s="675">
        <v>147297.5</v>
      </c>
      <c r="Z553" s="652">
        <v>0</v>
      </c>
      <c r="AA553" s="652"/>
      <c r="AB553" s="664"/>
      <c r="AC553" s="663"/>
      <c r="AD553" s="650"/>
      <c r="AE553" s="650"/>
      <c r="AF553" s="650"/>
      <c r="AG553" s="650"/>
      <c r="AH553" s="650"/>
      <c r="AI553" s="650"/>
      <c r="AJ553" s="650"/>
      <c r="AK553" s="650"/>
      <c r="AL553" s="650"/>
      <c r="AM553" s="652">
        <f t="shared" si="32"/>
        <v>0</v>
      </c>
      <c r="AN553" s="513">
        <f t="shared" si="33"/>
        <v>2945950</v>
      </c>
    </row>
    <row r="554" spans="1:40" s="212" customFormat="1" ht="15" customHeight="1" x14ac:dyDescent="0.2">
      <c r="A554" s="679"/>
      <c r="B554" s="679"/>
      <c r="C554" s="679"/>
      <c r="D554" s="679"/>
      <c r="E554" s="679"/>
      <c r="F554" s="668" t="s">
        <v>13968</v>
      </c>
      <c r="G554" s="668" t="s">
        <v>12120</v>
      </c>
      <c r="H554" s="669">
        <v>74601007846104</v>
      </c>
      <c r="I554" s="653"/>
      <c r="J554" s="653" t="s">
        <v>13769</v>
      </c>
      <c r="K554" s="670" t="s">
        <v>6477</v>
      </c>
      <c r="L554" s="669" t="s">
        <v>13899</v>
      </c>
      <c r="M554" s="671">
        <v>42296</v>
      </c>
      <c r="N554" s="672">
        <v>3000000</v>
      </c>
      <c r="O554" s="672" t="s">
        <v>14000</v>
      </c>
      <c r="P554" s="674">
        <v>42618</v>
      </c>
      <c r="Q554" s="672">
        <v>2804342</v>
      </c>
      <c r="R554" s="673" t="s">
        <v>14026</v>
      </c>
      <c r="S554" s="674">
        <v>42790</v>
      </c>
      <c r="T554" s="675">
        <v>1819935</v>
      </c>
      <c r="U554" s="674"/>
      <c r="V554" s="675">
        <v>1819935</v>
      </c>
      <c r="W554" s="675">
        <v>1182957.75</v>
      </c>
      <c r="X554" s="675">
        <v>545980.5</v>
      </c>
      <c r="Y554" s="675">
        <v>90996.75</v>
      </c>
      <c r="Z554" s="652">
        <v>0</v>
      </c>
      <c r="AA554" s="652"/>
      <c r="AB554" s="664"/>
      <c r="AC554" s="663"/>
      <c r="AD554" s="650"/>
      <c r="AE554" s="650"/>
      <c r="AF554" s="650"/>
      <c r="AG554" s="650"/>
      <c r="AH554" s="650"/>
      <c r="AI554" s="650"/>
      <c r="AJ554" s="650"/>
      <c r="AK554" s="650"/>
      <c r="AL554" s="650"/>
      <c r="AM554" s="652">
        <f t="shared" si="32"/>
        <v>0</v>
      </c>
      <c r="AN554" s="513">
        <f t="shared" si="33"/>
        <v>1819935</v>
      </c>
    </row>
    <row r="555" spans="1:40" s="212" customFormat="1" ht="15" customHeight="1" x14ac:dyDescent="0.2">
      <c r="A555" s="679"/>
      <c r="B555" s="679"/>
      <c r="C555" s="679"/>
      <c r="D555" s="679"/>
      <c r="E555" s="679"/>
      <c r="F555" s="668" t="s">
        <v>13968</v>
      </c>
      <c r="G555" s="668" t="s">
        <v>12120</v>
      </c>
      <c r="H555" s="669">
        <v>74601007437109</v>
      </c>
      <c r="I555" s="653"/>
      <c r="J555" s="653" t="s">
        <v>13770</v>
      </c>
      <c r="K555" s="670" t="s">
        <v>6477</v>
      </c>
      <c r="L555" s="669" t="s">
        <v>13895</v>
      </c>
      <c r="M555" s="671">
        <v>42194</v>
      </c>
      <c r="N555" s="672">
        <v>15000000</v>
      </c>
      <c r="O555" s="672" t="s">
        <v>14000</v>
      </c>
      <c r="P555" s="674">
        <v>42618</v>
      </c>
      <c r="Q555" s="672">
        <v>12018837</v>
      </c>
      <c r="R555" s="673" t="s">
        <v>14026</v>
      </c>
      <c r="S555" s="674">
        <v>42790</v>
      </c>
      <c r="T555" s="675">
        <v>7686000</v>
      </c>
      <c r="U555" s="674"/>
      <c r="V555" s="675">
        <v>7686000</v>
      </c>
      <c r="W555" s="675">
        <v>4995900</v>
      </c>
      <c r="X555" s="675">
        <v>2305800</v>
      </c>
      <c r="Y555" s="675">
        <v>384300</v>
      </c>
      <c r="Z555" s="652">
        <v>0</v>
      </c>
      <c r="AA555" s="652"/>
      <c r="AB555" s="664"/>
      <c r="AC555" s="663"/>
      <c r="AD555" s="650"/>
      <c r="AE555" s="650"/>
      <c r="AF555" s="650"/>
      <c r="AG555" s="650"/>
      <c r="AH555" s="650"/>
      <c r="AI555" s="650"/>
      <c r="AJ555" s="650"/>
      <c r="AK555" s="650"/>
      <c r="AL555" s="650"/>
      <c r="AM555" s="652">
        <f t="shared" si="32"/>
        <v>0</v>
      </c>
      <c r="AN555" s="513">
        <f t="shared" si="33"/>
        <v>7686000</v>
      </c>
    </row>
    <row r="556" spans="1:40" s="212" customFormat="1" ht="15" customHeight="1" x14ac:dyDescent="0.2">
      <c r="A556" s="679"/>
      <c r="B556" s="679"/>
      <c r="C556" s="679"/>
      <c r="D556" s="679"/>
      <c r="E556" s="679"/>
      <c r="F556" s="668" t="s">
        <v>13968</v>
      </c>
      <c r="G556" s="668" t="s">
        <v>12120</v>
      </c>
      <c r="H556" s="669">
        <v>74601007585106</v>
      </c>
      <c r="I556" s="653"/>
      <c r="J556" s="653" t="s">
        <v>13771</v>
      </c>
      <c r="K556" s="670" t="s">
        <v>6477</v>
      </c>
      <c r="L556" s="669" t="s">
        <v>13900</v>
      </c>
      <c r="M556" s="671">
        <v>42240</v>
      </c>
      <c r="N556" s="672">
        <v>15000000</v>
      </c>
      <c r="O556" s="672" t="s">
        <v>14000</v>
      </c>
      <c r="P556" s="674">
        <v>42618</v>
      </c>
      <c r="Q556" s="672">
        <v>14665080</v>
      </c>
      <c r="R556" s="673" t="s">
        <v>14026</v>
      </c>
      <c r="S556" s="674">
        <v>42790</v>
      </c>
      <c r="T556" s="675">
        <v>9566550</v>
      </c>
      <c r="U556" s="674"/>
      <c r="V556" s="675">
        <v>9566550</v>
      </c>
      <c r="W556" s="675">
        <v>6218257.5</v>
      </c>
      <c r="X556" s="675">
        <v>2869965</v>
      </c>
      <c r="Y556" s="675">
        <v>478327.5</v>
      </c>
      <c r="Z556" s="652">
        <v>0</v>
      </c>
      <c r="AA556" s="652"/>
      <c r="AB556" s="664"/>
      <c r="AC556" s="663"/>
      <c r="AD556" s="650"/>
      <c r="AE556" s="650"/>
      <c r="AF556" s="650"/>
      <c r="AG556" s="650"/>
      <c r="AH556" s="650"/>
      <c r="AI556" s="650"/>
      <c r="AJ556" s="650"/>
      <c r="AK556" s="650"/>
      <c r="AL556" s="650"/>
      <c r="AM556" s="652">
        <f t="shared" si="32"/>
        <v>0</v>
      </c>
      <c r="AN556" s="513">
        <f t="shared" si="33"/>
        <v>9566550</v>
      </c>
    </row>
    <row r="557" spans="1:40" s="212" customFormat="1" ht="15" customHeight="1" x14ac:dyDescent="0.2">
      <c r="A557" s="679"/>
      <c r="B557" s="679"/>
      <c r="C557" s="679"/>
      <c r="D557" s="679"/>
      <c r="E557" s="679"/>
      <c r="F557" s="668" t="s">
        <v>13968</v>
      </c>
      <c r="G557" s="668" t="s">
        <v>12120</v>
      </c>
      <c r="H557" s="669">
        <v>74601007691101</v>
      </c>
      <c r="I557" s="653"/>
      <c r="J557" s="653" t="s">
        <v>13772</v>
      </c>
      <c r="K557" s="670" t="s">
        <v>6477</v>
      </c>
      <c r="L557" s="669" t="s">
        <v>13901</v>
      </c>
      <c r="M557" s="671">
        <v>42240</v>
      </c>
      <c r="N557" s="672">
        <v>10000000</v>
      </c>
      <c r="O557" s="672" t="s">
        <v>14000</v>
      </c>
      <c r="P557" s="674">
        <v>42618</v>
      </c>
      <c r="Q557" s="672">
        <v>10470428</v>
      </c>
      <c r="R557" s="673" t="s">
        <v>14026</v>
      </c>
      <c r="S557" s="674">
        <v>42790</v>
      </c>
      <c r="T557" s="675">
        <v>6766620</v>
      </c>
      <c r="U557" s="674"/>
      <c r="V557" s="675">
        <v>6766620</v>
      </c>
      <c r="W557" s="675">
        <v>4398303</v>
      </c>
      <c r="X557" s="675">
        <v>2029986</v>
      </c>
      <c r="Y557" s="675">
        <v>338331</v>
      </c>
      <c r="Z557" s="652">
        <v>0</v>
      </c>
      <c r="AA557" s="652"/>
      <c r="AB557" s="664"/>
      <c r="AC557" s="663"/>
      <c r="AD557" s="650"/>
      <c r="AE557" s="650"/>
      <c r="AF557" s="650"/>
      <c r="AG557" s="650"/>
      <c r="AH557" s="650"/>
      <c r="AI557" s="650"/>
      <c r="AJ557" s="650"/>
      <c r="AK557" s="650"/>
      <c r="AL557" s="650"/>
      <c r="AM557" s="652">
        <f t="shared" ref="AM557:AM618" si="34">SUM(Z557:AL557)</f>
        <v>0</v>
      </c>
      <c r="AN557" s="513">
        <f t="shared" ref="AN557:AN618" si="35">IF((T557-AM557)&lt;0,ABS(0),(T557-AM557))</f>
        <v>6766620</v>
      </c>
    </row>
    <row r="558" spans="1:40" s="212" customFormat="1" ht="15" customHeight="1" x14ac:dyDescent="0.2">
      <c r="A558" s="679"/>
      <c r="B558" s="679"/>
      <c r="C558" s="679"/>
      <c r="D558" s="679"/>
      <c r="E558" s="679"/>
      <c r="F558" s="668" t="s">
        <v>13968</v>
      </c>
      <c r="G558" s="668" t="s">
        <v>12120</v>
      </c>
      <c r="H558" s="669">
        <v>74601007589100</v>
      </c>
      <c r="I558" s="653"/>
      <c r="J558" s="653" t="s">
        <v>13773</v>
      </c>
      <c r="K558" s="670" t="s">
        <v>6477</v>
      </c>
      <c r="L558" s="669" t="s">
        <v>13900</v>
      </c>
      <c r="M558" s="671">
        <v>42240</v>
      </c>
      <c r="N558" s="672">
        <v>10000000</v>
      </c>
      <c r="O558" s="672" t="s">
        <v>14000</v>
      </c>
      <c r="P558" s="674">
        <v>42618</v>
      </c>
      <c r="Q558" s="672">
        <v>8541182</v>
      </c>
      <c r="R558" s="673" t="s">
        <v>14026</v>
      </c>
      <c r="S558" s="674">
        <v>42790</v>
      </c>
      <c r="T558" s="675">
        <v>5599860</v>
      </c>
      <c r="U558" s="674"/>
      <c r="V558" s="675">
        <v>5599860</v>
      </c>
      <c r="W558" s="675">
        <v>3639909</v>
      </c>
      <c r="X558" s="675">
        <v>1679958</v>
      </c>
      <c r="Y558" s="675">
        <v>279993</v>
      </c>
      <c r="Z558" s="652">
        <v>0</v>
      </c>
      <c r="AA558" s="652"/>
      <c r="AB558" s="664"/>
      <c r="AC558" s="663"/>
      <c r="AD558" s="650"/>
      <c r="AE558" s="650"/>
      <c r="AF558" s="650"/>
      <c r="AG558" s="650"/>
      <c r="AH558" s="650"/>
      <c r="AI558" s="650"/>
      <c r="AJ558" s="650"/>
      <c r="AK558" s="650"/>
      <c r="AL558" s="650"/>
      <c r="AM558" s="652">
        <f t="shared" si="34"/>
        <v>0</v>
      </c>
      <c r="AN558" s="513">
        <f t="shared" si="35"/>
        <v>5599860</v>
      </c>
    </row>
    <row r="559" spans="1:40" s="212" customFormat="1" ht="15" customHeight="1" x14ac:dyDescent="0.2">
      <c r="A559" s="679"/>
      <c r="B559" s="679"/>
      <c r="C559" s="679"/>
      <c r="D559" s="679"/>
      <c r="E559" s="679"/>
      <c r="F559" s="668" t="s">
        <v>13968</v>
      </c>
      <c r="G559" s="668" t="s">
        <v>12120</v>
      </c>
      <c r="H559" s="669">
        <v>74601007568104</v>
      </c>
      <c r="I559" s="653"/>
      <c r="J559" s="653" t="s">
        <v>13774</v>
      </c>
      <c r="K559" s="670" t="s">
        <v>6477</v>
      </c>
      <c r="L559" s="669" t="s">
        <v>13900</v>
      </c>
      <c r="M559" s="671">
        <v>42240</v>
      </c>
      <c r="N559" s="672">
        <v>15000000</v>
      </c>
      <c r="O559" s="672" t="s">
        <v>14000</v>
      </c>
      <c r="P559" s="674">
        <v>42618</v>
      </c>
      <c r="Q559" s="672">
        <v>12817371</v>
      </c>
      <c r="R559" s="673" t="s">
        <v>14026</v>
      </c>
      <c r="S559" s="674">
        <v>42790</v>
      </c>
      <c r="T559" s="675">
        <v>8400000</v>
      </c>
      <c r="U559" s="674"/>
      <c r="V559" s="675">
        <v>8400000</v>
      </c>
      <c r="W559" s="675">
        <v>5460000</v>
      </c>
      <c r="X559" s="675">
        <v>2520000</v>
      </c>
      <c r="Y559" s="675">
        <v>420000</v>
      </c>
      <c r="Z559" s="652">
        <v>0</v>
      </c>
      <c r="AA559" s="652"/>
      <c r="AB559" s="664"/>
      <c r="AC559" s="663"/>
      <c r="AD559" s="650"/>
      <c r="AE559" s="650"/>
      <c r="AF559" s="650"/>
      <c r="AG559" s="650"/>
      <c r="AH559" s="650"/>
      <c r="AI559" s="650"/>
      <c r="AJ559" s="650"/>
      <c r="AK559" s="650"/>
      <c r="AL559" s="650"/>
      <c r="AM559" s="652">
        <f t="shared" si="34"/>
        <v>0</v>
      </c>
      <c r="AN559" s="513">
        <f t="shared" si="35"/>
        <v>8400000</v>
      </c>
    </row>
    <row r="560" spans="1:40" s="212" customFormat="1" ht="15" customHeight="1" x14ac:dyDescent="0.2">
      <c r="A560" s="679"/>
      <c r="B560" s="679"/>
      <c r="C560" s="679"/>
      <c r="D560" s="679"/>
      <c r="E560" s="679"/>
      <c r="F560" s="668" t="s">
        <v>13968</v>
      </c>
      <c r="G560" s="668" t="s">
        <v>12120</v>
      </c>
      <c r="H560" s="669">
        <v>74601007596107</v>
      </c>
      <c r="I560" s="653"/>
      <c r="J560" s="653" t="s">
        <v>13775</v>
      </c>
      <c r="K560" s="670" t="s">
        <v>6477</v>
      </c>
      <c r="L560" s="669" t="s">
        <v>13900</v>
      </c>
      <c r="M560" s="671">
        <v>42240</v>
      </c>
      <c r="N560" s="672">
        <v>10000000</v>
      </c>
      <c r="O560" s="672" t="s">
        <v>14000</v>
      </c>
      <c r="P560" s="674">
        <v>42618</v>
      </c>
      <c r="Q560" s="672">
        <v>7676690</v>
      </c>
      <c r="R560" s="673" t="s">
        <v>14026</v>
      </c>
      <c r="S560" s="674">
        <v>42790</v>
      </c>
      <c r="T560" s="675">
        <v>5263602</v>
      </c>
      <c r="U560" s="674"/>
      <c r="V560" s="675">
        <v>5263602</v>
      </c>
      <c r="W560" s="675">
        <v>3421341.3000000003</v>
      </c>
      <c r="X560" s="675">
        <v>1579080.5999999999</v>
      </c>
      <c r="Y560" s="675">
        <v>263180.10000000003</v>
      </c>
      <c r="Z560" s="652">
        <v>0</v>
      </c>
      <c r="AA560" s="652"/>
      <c r="AB560" s="664"/>
      <c r="AC560" s="663"/>
      <c r="AD560" s="650"/>
      <c r="AE560" s="650"/>
      <c r="AF560" s="650"/>
      <c r="AG560" s="650"/>
      <c r="AH560" s="650"/>
      <c r="AI560" s="650"/>
      <c r="AJ560" s="650"/>
      <c r="AK560" s="650"/>
      <c r="AL560" s="650"/>
      <c r="AM560" s="652">
        <f t="shared" si="34"/>
        <v>0</v>
      </c>
      <c r="AN560" s="513">
        <f t="shared" si="35"/>
        <v>5263602</v>
      </c>
    </row>
    <row r="561" spans="1:40" s="212" customFormat="1" ht="15" customHeight="1" x14ac:dyDescent="0.2">
      <c r="A561" s="679"/>
      <c r="B561" s="679"/>
      <c r="C561" s="679"/>
      <c r="D561" s="679"/>
      <c r="E561" s="679"/>
      <c r="F561" s="668" t="s">
        <v>13968</v>
      </c>
      <c r="G561" s="668" t="s">
        <v>12120</v>
      </c>
      <c r="H561" s="669">
        <v>74601007656101</v>
      </c>
      <c r="I561" s="653"/>
      <c r="J561" s="653" t="s">
        <v>13776</v>
      </c>
      <c r="K561" s="670" t="s">
        <v>6477</v>
      </c>
      <c r="L561" s="669" t="s">
        <v>13900</v>
      </c>
      <c r="M561" s="671">
        <v>42240</v>
      </c>
      <c r="N561" s="672">
        <v>10000000</v>
      </c>
      <c r="O561" s="672" t="s">
        <v>14000</v>
      </c>
      <c r="P561" s="674">
        <v>42618</v>
      </c>
      <c r="Q561" s="672">
        <v>8337206</v>
      </c>
      <c r="R561" s="673" t="s">
        <v>14026</v>
      </c>
      <c r="S561" s="674">
        <v>42790</v>
      </c>
      <c r="T561" s="675">
        <v>5599860</v>
      </c>
      <c r="U561" s="674"/>
      <c r="V561" s="675">
        <v>5599860</v>
      </c>
      <c r="W561" s="675">
        <v>3639909</v>
      </c>
      <c r="X561" s="675">
        <v>1679958</v>
      </c>
      <c r="Y561" s="675">
        <v>279993</v>
      </c>
      <c r="Z561" s="652">
        <v>0</v>
      </c>
      <c r="AA561" s="652"/>
      <c r="AB561" s="664"/>
      <c r="AC561" s="663"/>
      <c r="AD561" s="650"/>
      <c r="AE561" s="650"/>
      <c r="AF561" s="650"/>
      <c r="AG561" s="650"/>
      <c r="AH561" s="650"/>
      <c r="AI561" s="650"/>
      <c r="AJ561" s="650"/>
      <c r="AK561" s="650"/>
      <c r="AL561" s="650"/>
      <c r="AM561" s="652">
        <f t="shared" si="34"/>
        <v>0</v>
      </c>
      <c r="AN561" s="513">
        <f t="shared" si="35"/>
        <v>5599860</v>
      </c>
    </row>
    <row r="562" spans="1:40" s="212" customFormat="1" ht="15" customHeight="1" x14ac:dyDescent="0.2">
      <c r="A562" s="679"/>
      <c r="B562" s="679"/>
      <c r="C562" s="679"/>
      <c r="D562" s="679"/>
      <c r="E562" s="679"/>
      <c r="F562" s="668" t="s">
        <v>13968</v>
      </c>
      <c r="G562" s="668" t="s">
        <v>12120</v>
      </c>
      <c r="H562" s="669">
        <v>74601007089100</v>
      </c>
      <c r="I562" s="653"/>
      <c r="J562" s="653" t="s">
        <v>13777</v>
      </c>
      <c r="K562" s="670" t="s">
        <v>6477</v>
      </c>
      <c r="L562" s="669" t="s">
        <v>13902</v>
      </c>
      <c r="M562" s="671">
        <v>42088</v>
      </c>
      <c r="N562" s="672">
        <v>10000000</v>
      </c>
      <c r="O562" s="672" t="s">
        <v>14000</v>
      </c>
      <c r="P562" s="674">
        <v>42618</v>
      </c>
      <c r="Q562" s="672">
        <v>5119228</v>
      </c>
      <c r="R562" s="673" t="s">
        <v>14026</v>
      </c>
      <c r="S562" s="674">
        <v>42790</v>
      </c>
      <c r="T562" s="675">
        <v>3558030</v>
      </c>
      <c r="U562" s="674"/>
      <c r="V562" s="675">
        <v>3558030</v>
      </c>
      <c r="W562" s="675">
        <v>2312719.5</v>
      </c>
      <c r="X562" s="675">
        <v>1067409</v>
      </c>
      <c r="Y562" s="675">
        <v>177901.5</v>
      </c>
      <c r="Z562" s="652">
        <v>0</v>
      </c>
      <c r="AA562" s="652"/>
      <c r="AB562" s="664"/>
      <c r="AC562" s="663"/>
      <c r="AD562" s="650"/>
      <c r="AE562" s="650"/>
      <c r="AF562" s="650"/>
      <c r="AG562" s="650"/>
      <c r="AH562" s="650"/>
      <c r="AI562" s="650"/>
      <c r="AJ562" s="650"/>
      <c r="AK562" s="650"/>
      <c r="AL562" s="650"/>
      <c r="AM562" s="652">
        <f t="shared" si="34"/>
        <v>0</v>
      </c>
      <c r="AN562" s="513">
        <f t="shared" si="35"/>
        <v>3558030</v>
      </c>
    </row>
    <row r="563" spans="1:40" s="212" customFormat="1" ht="15" customHeight="1" x14ac:dyDescent="0.2">
      <c r="A563" s="679"/>
      <c r="B563" s="679"/>
      <c r="C563" s="679"/>
      <c r="D563" s="679"/>
      <c r="E563" s="679"/>
      <c r="F563" s="668" t="s">
        <v>13968</v>
      </c>
      <c r="G563" s="668" t="s">
        <v>12120</v>
      </c>
      <c r="H563" s="669">
        <v>74601007159109</v>
      </c>
      <c r="I563" s="653"/>
      <c r="J563" s="653" t="s">
        <v>1363</v>
      </c>
      <c r="K563" s="670" t="s">
        <v>6477</v>
      </c>
      <c r="L563" s="669" t="s">
        <v>13903</v>
      </c>
      <c r="M563" s="671">
        <v>42088</v>
      </c>
      <c r="N563" s="672">
        <v>8000000</v>
      </c>
      <c r="O563" s="672" t="s">
        <v>14000</v>
      </c>
      <c r="P563" s="674">
        <v>42618</v>
      </c>
      <c r="Q563" s="672">
        <v>3250421</v>
      </c>
      <c r="R563" s="673" t="s">
        <v>14026</v>
      </c>
      <c r="S563" s="674">
        <v>42790</v>
      </c>
      <c r="T563" s="675">
        <v>2182714</v>
      </c>
      <c r="U563" s="674"/>
      <c r="V563" s="675">
        <v>2182714</v>
      </c>
      <c r="W563" s="675">
        <v>1418764.1</v>
      </c>
      <c r="X563" s="675">
        <v>654814.19999999995</v>
      </c>
      <c r="Y563" s="675">
        <v>109135.70000000001</v>
      </c>
      <c r="Z563" s="652">
        <v>0</v>
      </c>
      <c r="AA563" s="652"/>
      <c r="AB563" s="664"/>
      <c r="AC563" s="663"/>
      <c r="AD563" s="650"/>
      <c r="AE563" s="650"/>
      <c r="AF563" s="650"/>
      <c r="AG563" s="650"/>
      <c r="AH563" s="650"/>
      <c r="AI563" s="650"/>
      <c r="AJ563" s="650"/>
      <c r="AK563" s="650"/>
      <c r="AL563" s="650"/>
      <c r="AM563" s="652">
        <f t="shared" si="34"/>
        <v>0</v>
      </c>
      <c r="AN563" s="513">
        <f t="shared" si="35"/>
        <v>2182714</v>
      </c>
    </row>
    <row r="564" spans="1:40" s="212" customFormat="1" ht="15" customHeight="1" x14ac:dyDescent="0.2">
      <c r="A564" s="679"/>
      <c r="B564" s="679"/>
      <c r="C564" s="679"/>
      <c r="D564" s="679"/>
      <c r="E564" s="679"/>
      <c r="F564" s="668" t="s">
        <v>13968</v>
      </c>
      <c r="G564" s="668" t="s">
        <v>12120</v>
      </c>
      <c r="H564" s="669">
        <v>74601007225104</v>
      </c>
      <c r="I564" s="653"/>
      <c r="J564" s="653" t="s">
        <v>13778</v>
      </c>
      <c r="K564" s="670" t="s">
        <v>6477</v>
      </c>
      <c r="L564" s="669" t="s">
        <v>13903</v>
      </c>
      <c r="M564" s="671">
        <v>42088</v>
      </c>
      <c r="N564" s="672">
        <v>15000000</v>
      </c>
      <c r="O564" s="672" t="s">
        <v>14000</v>
      </c>
      <c r="P564" s="674">
        <v>42618</v>
      </c>
      <c r="Q564" s="672">
        <v>8593903</v>
      </c>
      <c r="R564" s="673" t="s">
        <v>14026</v>
      </c>
      <c r="S564" s="674">
        <v>42790</v>
      </c>
      <c r="T564" s="675">
        <v>5906357</v>
      </c>
      <c r="U564" s="674"/>
      <c r="V564" s="675">
        <v>5906357</v>
      </c>
      <c r="W564" s="675">
        <v>3839132.0500000003</v>
      </c>
      <c r="X564" s="675">
        <v>1771907.0999999999</v>
      </c>
      <c r="Y564" s="675">
        <v>295317.85000000003</v>
      </c>
      <c r="Z564" s="652">
        <v>0</v>
      </c>
      <c r="AA564" s="652"/>
      <c r="AB564" s="664"/>
      <c r="AC564" s="663"/>
      <c r="AD564" s="650"/>
      <c r="AE564" s="650"/>
      <c r="AF564" s="650"/>
      <c r="AG564" s="650"/>
      <c r="AH564" s="650"/>
      <c r="AI564" s="650"/>
      <c r="AJ564" s="650"/>
      <c r="AK564" s="650"/>
      <c r="AL564" s="650"/>
      <c r="AM564" s="652">
        <f t="shared" si="34"/>
        <v>0</v>
      </c>
      <c r="AN564" s="513">
        <f t="shared" si="35"/>
        <v>5906357</v>
      </c>
    </row>
    <row r="565" spans="1:40" s="212" customFormat="1" ht="15" customHeight="1" x14ac:dyDescent="0.2">
      <c r="A565" s="679"/>
      <c r="B565" s="679"/>
      <c r="C565" s="679"/>
      <c r="D565" s="679"/>
      <c r="E565" s="679"/>
      <c r="F565" s="668" t="s">
        <v>13968</v>
      </c>
      <c r="G565" s="668" t="s">
        <v>12120</v>
      </c>
      <c r="H565" s="669">
        <v>74601007441108</v>
      </c>
      <c r="I565" s="653"/>
      <c r="J565" s="653" t="s">
        <v>13779</v>
      </c>
      <c r="K565" s="670" t="s">
        <v>6477</v>
      </c>
      <c r="L565" s="669" t="s">
        <v>13895</v>
      </c>
      <c r="M565" s="671">
        <v>42194</v>
      </c>
      <c r="N565" s="672">
        <v>20000000</v>
      </c>
      <c r="O565" s="672" t="s">
        <v>14000</v>
      </c>
      <c r="P565" s="674">
        <v>42618</v>
      </c>
      <c r="Q565" s="672">
        <v>17152434</v>
      </c>
      <c r="R565" s="673" t="s">
        <v>14026</v>
      </c>
      <c r="S565" s="674">
        <v>42790</v>
      </c>
      <c r="T565" s="675">
        <v>11588640</v>
      </c>
      <c r="U565" s="674"/>
      <c r="V565" s="675">
        <v>11588640</v>
      </c>
      <c r="W565" s="675">
        <v>7532616</v>
      </c>
      <c r="X565" s="675">
        <v>3476592</v>
      </c>
      <c r="Y565" s="675">
        <v>579432</v>
      </c>
      <c r="Z565" s="652">
        <v>0</v>
      </c>
      <c r="AA565" s="652"/>
      <c r="AB565" s="664"/>
      <c r="AC565" s="663"/>
      <c r="AD565" s="650"/>
      <c r="AE565" s="650"/>
      <c r="AF565" s="650"/>
      <c r="AG565" s="650"/>
      <c r="AH565" s="650"/>
      <c r="AI565" s="650"/>
      <c r="AJ565" s="650"/>
      <c r="AK565" s="650"/>
      <c r="AL565" s="650"/>
      <c r="AM565" s="652">
        <f t="shared" si="34"/>
        <v>0</v>
      </c>
      <c r="AN565" s="513">
        <f t="shared" si="35"/>
        <v>11588640</v>
      </c>
    </row>
    <row r="566" spans="1:40" s="212" customFormat="1" ht="15" customHeight="1" x14ac:dyDescent="0.2">
      <c r="A566" s="679"/>
      <c r="B566" s="679"/>
      <c r="C566" s="679"/>
      <c r="D566" s="679"/>
      <c r="E566" s="679"/>
      <c r="F566" s="668" t="s">
        <v>13968</v>
      </c>
      <c r="G566" s="668" t="s">
        <v>12120</v>
      </c>
      <c r="H566" s="669">
        <v>74601007565106</v>
      </c>
      <c r="I566" s="653"/>
      <c r="J566" s="653" t="s">
        <v>13780</v>
      </c>
      <c r="K566" s="670" t="s">
        <v>6477</v>
      </c>
      <c r="L566" s="669" t="s">
        <v>13900</v>
      </c>
      <c r="M566" s="671">
        <v>42240</v>
      </c>
      <c r="N566" s="672">
        <v>20000000</v>
      </c>
      <c r="O566" s="672" t="s">
        <v>14000</v>
      </c>
      <c r="P566" s="674">
        <v>42618</v>
      </c>
      <c r="Q566" s="672">
        <v>13729424</v>
      </c>
      <c r="R566" s="673" t="s">
        <v>14026</v>
      </c>
      <c r="S566" s="674">
        <v>42790</v>
      </c>
      <c r="T566" s="675">
        <v>9525919</v>
      </c>
      <c r="U566" s="674"/>
      <c r="V566" s="675">
        <v>9525919</v>
      </c>
      <c r="W566" s="675">
        <v>6191847.3500000006</v>
      </c>
      <c r="X566" s="675">
        <v>2857775.6999999997</v>
      </c>
      <c r="Y566" s="675">
        <v>476295.95</v>
      </c>
      <c r="Z566" s="652">
        <v>0</v>
      </c>
      <c r="AA566" s="652"/>
      <c r="AB566" s="664"/>
      <c r="AC566" s="663"/>
      <c r="AD566" s="650"/>
      <c r="AE566" s="650"/>
      <c r="AF566" s="650"/>
      <c r="AG566" s="650"/>
      <c r="AH566" s="650"/>
      <c r="AI566" s="650"/>
      <c r="AJ566" s="650"/>
      <c r="AK566" s="650"/>
      <c r="AL566" s="650"/>
      <c r="AM566" s="652">
        <f t="shared" si="34"/>
        <v>0</v>
      </c>
      <c r="AN566" s="513">
        <f t="shared" si="35"/>
        <v>9525919</v>
      </c>
    </row>
    <row r="567" spans="1:40" s="212" customFormat="1" ht="15" customHeight="1" x14ac:dyDescent="0.2">
      <c r="A567" s="679"/>
      <c r="B567" s="679"/>
      <c r="C567" s="679"/>
      <c r="D567" s="679"/>
      <c r="E567" s="679"/>
      <c r="F567" s="668" t="s">
        <v>13968</v>
      </c>
      <c r="G567" s="668" t="s">
        <v>12120</v>
      </c>
      <c r="H567" s="669">
        <v>74601007571107</v>
      </c>
      <c r="I567" s="653"/>
      <c r="J567" s="653" t="s">
        <v>59</v>
      </c>
      <c r="K567" s="670" t="s">
        <v>6477</v>
      </c>
      <c r="L567" s="669" t="s">
        <v>13900</v>
      </c>
      <c r="M567" s="671">
        <v>42240</v>
      </c>
      <c r="N567" s="672">
        <v>20000000</v>
      </c>
      <c r="O567" s="672" t="s">
        <v>14000</v>
      </c>
      <c r="P567" s="674">
        <v>42618</v>
      </c>
      <c r="Q567" s="672">
        <v>17716968</v>
      </c>
      <c r="R567" s="673" t="s">
        <v>14026</v>
      </c>
      <c r="S567" s="674">
        <v>42790</v>
      </c>
      <c r="T567" s="675">
        <v>11977560</v>
      </c>
      <c r="U567" s="674"/>
      <c r="V567" s="675">
        <v>11977560</v>
      </c>
      <c r="W567" s="675">
        <v>7785414</v>
      </c>
      <c r="X567" s="675">
        <v>3593268</v>
      </c>
      <c r="Y567" s="675">
        <v>598878</v>
      </c>
      <c r="Z567" s="652">
        <v>0</v>
      </c>
      <c r="AA567" s="652"/>
      <c r="AB567" s="664"/>
      <c r="AC567" s="663"/>
      <c r="AD567" s="650"/>
      <c r="AE567" s="650"/>
      <c r="AF567" s="650"/>
      <c r="AG567" s="650"/>
      <c r="AH567" s="650"/>
      <c r="AI567" s="650"/>
      <c r="AJ567" s="650"/>
      <c r="AK567" s="650"/>
      <c r="AL567" s="650"/>
      <c r="AM567" s="652">
        <f t="shared" si="34"/>
        <v>0</v>
      </c>
      <c r="AN567" s="513">
        <f t="shared" si="35"/>
        <v>11977560</v>
      </c>
    </row>
    <row r="568" spans="1:40" s="212" customFormat="1" ht="15" customHeight="1" x14ac:dyDescent="0.2">
      <c r="A568" s="679"/>
      <c r="B568" s="679"/>
      <c r="C568" s="679"/>
      <c r="D568" s="679"/>
      <c r="E568" s="679"/>
      <c r="F568" s="668" t="s">
        <v>13968</v>
      </c>
      <c r="G568" s="668" t="s">
        <v>12120</v>
      </c>
      <c r="H568" s="669">
        <v>74601007249108</v>
      </c>
      <c r="I568" s="653"/>
      <c r="J568" s="653" t="s">
        <v>13781</v>
      </c>
      <c r="K568" s="670" t="s">
        <v>6477</v>
      </c>
      <c r="L568" s="669" t="s">
        <v>13896</v>
      </c>
      <c r="M568" s="671">
        <v>42110</v>
      </c>
      <c r="N568" s="672">
        <v>20000000</v>
      </c>
      <c r="O568" s="672" t="s">
        <v>14000</v>
      </c>
      <c r="P568" s="674">
        <v>42618</v>
      </c>
      <c r="Q568" s="672">
        <v>13197249</v>
      </c>
      <c r="R568" s="673" t="s">
        <v>14026</v>
      </c>
      <c r="S568" s="674">
        <v>42790</v>
      </c>
      <c r="T568" s="675">
        <v>8695590</v>
      </c>
      <c r="U568" s="674"/>
      <c r="V568" s="675">
        <v>8695590</v>
      </c>
      <c r="W568" s="675">
        <v>5652133.5</v>
      </c>
      <c r="X568" s="675">
        <v>2608677</v>
      </c>
      <c r="Y568" s="675">
        <v>434779.5</v>
      </c>
      <c r="Z568" s="652">
        <v>0</v>
      </c>
      <c r="AA568" s="652"/>
      <c r="AB568" s="664"/>
      <c r="AC568" s="663"/>
      <c r="AD568" s="650"/>
      <c r="AE568" s="650"/>
      <c r="AF568" s="650"/>
      <c r="AG568" s="650"/>
      <c r="AH568" s="650"/>
      <c r="AI568" s="650"/>
      <c r="AJ568" s="650"/>
      <c r="AK568" s="650"/>
      <c r="AL568" s="650"/>
      <c r="AM568" s="652">
        <f t="shared" si="34"/>
        <v>0</v>
      </c>
      <c r="AN568" s="513">
        <f t="shared" si="35"/>
        <v>8695590</v>
      </c>
    </row>
    <row r="569" spans="1:40" s="212" customFormat="1" ht="15" customHeight="1" x14ac:dyDescent="0.2">
      <c r="A569" s="679"/>
      <c r="B569" s="679"/>
      <c r="C569" s="679"/>
      <c r="D569" s="679"/>
      <c r="E569" s="679"/>
      <c r="F569" s="668" t="s">
        <v>13968</v>
      </c>
      <c r="G569" s="668" t="s">
        <v>12120</v>
      </c>
      <c r="H569" s="669">
        <v>74601007765104</v>
      </c>
      <c r="I569" s="653"/>
      <c r="J569" s="653" t="s">
        <v>13782</v>
      </c>
      <c r="K569" s="670" t="s">
        <v>6477</v>
      </c>
      <c r="L569" s="669" t="s">
        <v>13898</v>
      </c>
      <c r="M569" s="671">
        <v>42319</v>
      </c>
      <c r="N569" s="672">
        <v>5000000</v>
      </c>
      <c r="O569" s="672" t="s">
        <v>14000</v>
      </c>
      <c r="P569" s="674">
        <v>42618</v>
      </c>
      <c r="Q569" s="672">
        <v>3957710</v>
      </c>
      <c r="R569" s="673" t="s">
        <v>14026</v>
      </c>
      <c r="S569" s="674">
        <v>42790</v>
      </c>
      <c r="T569" s="675">
        <v>2752050</v>
      </c>
      <c r="U569" s="674"/>
      <c r="V569" s="675">
        <v>2752050</v>
      </c>
      <c r="W569" s="675">
        <v>1788832.5</v>
      </c>
      <c r="X569" s="675">
        <v>825615</v>
      </c>
      <c r="Y569" s="675">
        <v>137602.5</v>
      </c>
      <c r="Z569" s="652">
        <v>0</v>
      </c>
      <c r="AA569" s="652"/>
      <c r="AB569" s="664"/>
      <c r="AC569" s="663"/>
      <c r="AD569" s="650"/>
      <c r="AE569" s="650"/>
      <c r="AF569" s="650"/>
      <c r="AG569" s="650"/>
      <c r="AH569" s="650"/>
      <c r="AI569" s="650"/>
      <c r="AJ569" s="650"/>
      <c r="AK569" s="650"/>
      <c r="AL569" s="650"/>
      <c r="AM569" s="652">
        <f t="shared" si="34"/>
        <v>0</v>
      </c>
      <c r="AN569" s="513">
        <f t="shared" si="35"/>
        <v>2752050</v>
      </c>
    </row>
    <row r="570" spans="1:40" s="212" customFormat="1" ht="15" customHeight="1" x14ac:dyDescent="0.2">
      <c r="A570" s="679"/>
      <c r="B570" s="679"/>
      <c r="C570" s="679"/>
      <c r="D570" s="679"/>
      <c r="E570" s="679"/>
      <c r="F570" s="668" t="s">
        <v>13968</v>
      </c>
      <c r="G570" s="668" t="s">
        <v>12120</v>
      </c>
      <c r="H570" s="669">
        <v>74601007265104</v>
      </c>
      <c r="I570" s="653"/>
      <c r="J570" s="653" t="s">
        <v>13783</v>
      </c>
      <c r="K570" s="670" t="s">
        <v>6477</v>
      </c>
      <c r="L570" s="669" t="s">
        <v>13896</v>
      </c>
      <c r="M570" s="671">
        <v>42110</v>
      </c>
      <c r="N570" s="672">
        <v>5000000</v>
      </c>
      <c r="O570" s="672" t="s">
        <v>14000</v>
      </c>
      <c r="P570" s="674">
        <v>42618</v>
      </c>
      <c r="Q570" s="672">
        <v>2536255</v>
      </c>
      <c r="R570" s="673" t="s">
        <v>14026</v>
      </c>
      <c r="S570" s="674">
        <v>42790</v>
      </c>
      <c r="T570" s="675">
        <v>1613570</v>
      </c>
      <c r="U570" s="674"/>
      <c r="V570" s="675">
        <v>1613570</v>
      </c>
      <c r="W570" s="675">
        <v>1048820.5</v>
      </c>
      <c r="X570" s="675">
        <v>484071</v>
      </c>
      <c r="Y570" s="675">
        <v>80678.5</v>
      </c>
      <c r="Z570" s="652">
        <v>0</v>
      </c>
      <c r="AA570" s="652"/>
      <c r="AB570" s="664"/>
      <c r="AC570" s="663"/>
      <c r="AD570" s="650"/>
      <c r="AE570" s="650"/>
      <c r="AF570" s="650"/>
      <c r="AG570" s="650"/>
      <c r="AH570" s="650"/>
      <c r="AI570" s="650"/>
      <c r="AJ570" s="650"/>
      <c r="AK570" s="650"/>
      <c r="AL570" s="650"/>
      <c r="AM570" s="652">
        <f t="shared" si="34"/>
        <v>0</v>
      </c>
      <c r="AN570" s="513">
        <f t="shared" si="35"/>
        <v>1613570</v>
      </c>
    </row>
    <row r="571" spans="1:40" s="212" customFormat="1" ht="15" customHeight="1" x14ac:dyDescent="0.2">
      <c r="A571" s="679"/>
      <c r="B571" s="679"/>
      <c r="C571" s="679"/>
      <c r="D571" s="679"/>
      <c r="E571" s="679"/>
      <c r="F571" s="668" t="s">
        <v>13968</v>
      </c>
      <c r="G571" s="668" t="s">
        <v>12120</v>
      </c>
      <c r="H571" s="669">
        <v>74601007190105</v>
      </c>
      <c r="I571" s="653"/>
      <c r="J571" s="653" t="s">
        <v>13784</v>
      </c>
      <c r="K571" s="670" t="s">
        <v>6477</v>
      </c>
      <c r="L571" s="669" t="s">
        <v>13903</v>
      </c>
      <c r="M571" s="671">
        <v>42088</v>
      </c>
      <c r="N571" s="672">
        <v>25000000</v>
      </c>
      <c r="O571" s="672" t="s">
        <v>14000</v>
      </c>
      <c r="P571" s="674">
        <v>42618</v>
      </c>
      <c r="Q571" s="672">
        <v>18005808</v>
      </c>
      <c r="R571" s="673" t="s">
        <v>14026</v>
      </c>
      <c r="S571" s="674">
        <v>42790</v>
      </c>
      <c r="T571" s="675">
        <v>11812290</v>
      </c>
      <c r="U571" s="674"/>
      <c r="V571" s="675">
        <v>11812290</v>
      </c>
      <c r="W571" s="675">
        <v>7677988.5</v>
      </c>
      <c r="X571" s="675">
        <v>3543687</v>
      </c>
      <c r="Y571" s="675">
        <v>590614.5</v>
      </c>
      <c r="Z571" s="652">
        <v>0</v>
      </c>
      <c r="AA571" s="652"/>
      <c r="AB571" s="664"/>
      <c r="AC571" s="663"/>
      <c r="AD571" s="650"/>
      <c r="AE571" s="650"/>
      <c r="AF571" s="650"/>
      <c r="AG571" s="650"/>
      <c r="AH571" s="650"/>
      <c r="AI571" s="650"/>
      <c r="AJ571" s="650"/>
      <c r="AK571" s="650"/>
      <c r="AL571" s="650"/>
      <c r="AM571" s="652">
        <f t="shared" si="34"/>
        <v>0</v>
      </c>
      <c r="AN571" s="513">
        <f t="shared" si="35"/>
        <v>11812290</v>
      </c>
    </row>
    <row r="572" spans="1:40" s="212" customFormat="1" ht="15" customHeight="1" x14ac:dyDescent="0.2">
      <c r="A572" s="679"/>
      <c r="B572" s="679"/>
      <c r="C572" s="679"/>
      <c r="D572" s="679"/>
      <c r="E572" s="679"/>
      <c r="F572" s="668" t="s">
        <v>13968</v>
      </c>
      <c r="G572" s="668" t="s">
        <v>12120</v>
      </c>
      <c r="H572" s="669">
        <v>74601007294103</v>
      </c>
      <c r="I572" s="653"/>
      <c r="J572" s="653" t="s">
        <v>13785</v>
      </c>
      <c r="K572" s="670" t="s">
        <v>6477</v>
      </c>
      <c r="L572" s="669" t="s">
        <v>13896</v>
      </c>
      <c r="M572" s="671">
        <v>42110</v>
      </c>
      <c r="N572" s="672">
        <v>25000000</v>
      </c>
      <c r="O572" s="672" t="s">
        <v>14000</v>
      </c>
      <c r="P572" s="674">
        <v>42618</v>
      </c>
      <c r="Q572" s="672">
        <v>7958260</v>
      </c>
      <c r="R572" s="673" t="s">
        <v>14026</v>
      </c>
      <c r="S572" s="674">
        <v>42790</v>
      </c>
      <c r="T572" s="675">
        <v>5570782</v>
      </c>
      <c r="U572" s="674"/>
      <c r="V572" s="675">
        <v>5570782</v>
      </c>
      <c r="W572" s="675">
        <v>3621008.3000000003</v>
      </c>
      <c r="X572" s="675">
        <v>1671234.5999999999</v>
      </c>
      <c r="Y572" s="675">
        <v>278539.10000000003</v>
      </c>
      <c r="Z572" s="652">
        <v>0</v>
      </c>
      <c r="AA572" s="652"/>
      <c r="AB572" s="664"/>
      <c r="AC572" s="663"/>
      <c r="AD572" s="650"/>
      <c r="AE572" s="650"/>
      <c r="AF572" s="650"/>
      <c r="AG572" s="650"/>
      <c r="AH572" s="650"/>
      <c r="AI572" s="650"/>
      <c r="AJ572" s="650"/>
      <c r="AK572" s="650"/>
      <c r="AL572" s="650"/>
      <c r="AM572" s="652">
        <f t="shared" si="34"/>
        <v>0</v>
      </c>
      <c r="AN572" s="513">
        <f t="shared" si="35"/>
        <v>5570782</v>
      </c>
    </row>
    <row r="573" spans="1:40" s="212" customFormat="1" ht="15" customHeight="1" x14ac:dyDescent="0.2">
      <c r="A573" s="679"/>
      <c r="B573" s="679"/>
      <c r="C573" s="679"/>
      <c r="D573" s="679"/>
      <c r="E573" s="679"/>
      <c r="F573" s="668" t="s">
        <v>13968</v>
      </c>
      <c r="G573" s="668" t="s">
        <v>12120</v>
      </c>
      <c r="H573" s="669">
        <v>74601007270109</v>
      </c>
      <c r="I573" s="653"/>
      <c r="J573" s="653" t="s">
        <v>13786</v>
      </c>
      <c r="K573" s="670" t="s">
        <v>6477</v>
      </c>
      <c r="L573" s="669" t="s">
        <v>13896</v>
      </c>
      <c r="M573" s="671">
        <v>42110</v>
      </c>
      <c r="N573" s="672">
        <v>25000000</v>
      </c>
      <c r="O573" s="672" t="s">
        <v>14000</v>
      </c>
      <c r="P573" s="674">
        <v>42618</v>
      </c>
      <c r="Q573" s="672">
        <v>20492287</v>
      </c>
      <c r="R573" s="673" t="s">
        <v>14026</v>
      </c>
      <c r="S573" s="674">
        <v>42790</v>
      </c>
      <c r="T573" s="675">
        <v>13187440</v>
      </c>
      <c r="U573" s="674"/>
      <c r="V573" s="675">
        <v>13187440</v>
      </c>
      <c r="W573" s="675">
        <v>8571836</v>
      </c>
      <c r="X573" s="675">
        <v>3956232</v>
      </c>
      <c r="Y573" s="675">
        <v>659372</v>
      </c>
      <c r="Z573" s="652">
        <v>0</v>
      </c>
      <c r="AA573" s="652"/>
      <c r="AB573" s="664"/>
      <c r="AC573" s="663"/>
      <c r="AD573" s="650"/>
      <c r="AE573" s="650"/>
      <c r="AF573" s="650"/>
      <c r="AG573" s="650"/>
      <c r="AH573" s="650"/>
      <c r="AI573" s="650"/>
      <c r="AJ573" s="650"/>
      <c r="AK573" s="650"/>
      <c r="AL573" s="650"/>
      <c r="AM573" s="652">
        <f t="shared" si="34"/>
        <v>0</v>
      </c>
      <c r="AN573" s="513">
        <f t="shared" si="35"/>
        <v>13187440</v>
      </c>
    </row>
    <row r="574" spans="1:40" s="212" customFormat="1" ht="15" customHeight="1" x14ac:dyDescent="0.2">
      <c r="A574" s="679"/>
      <c r="B574" s="679"/>
      <c r="C574" s="679"/>
      <c r="D574" s="679"/>
      <c r="E574" s="679"/>
      <c r="F574" s="668" t="s">
        <v>13968</v>
      </c>
      <c r="G574" s="668" t="s">
        <v>12120</v>
      </c>
      <c r="H574" s="669">
        <v>74601007750109</v>
      </c>
      <c r="I574" s="653"/>
      <c r="J574" s="653" t="s">
        <v>13787</v>
      </c>
      <c r="K574" s="670" t="s">
        <v>6477</v>
      </c>
      <c r="L574" s="669" t="s">
        <v>13898</v>
      </c>
      <c r="M574" s="671">
        <v>42319</v>
      </c>
      <c r="N574" s="672">
        <v>5000000</v>
      </c>
      <c r="O574" s="672" t="s">
        <v>14000</v>
      </c>
      <c r="P574" s="674">
        <v>42618</v>
      </c>
      <c r="Q574" s="672">
        <v>4265139</v>
      </c>
      <c r="R574" s="673" t="s">
        <v>14026</v>
      </c>
      <c r="S574" s="674">
        <v>42790</v>
      </c>
      <c r="T574" s="675">
        <v>2922089</v>
      </c>
      <c r="U574" s="674"/>
      <c r="V574" s="675">
        <v>2922089</v>
      </c>
      <c r="W574" s="675">
        <v>1899357.85</v>
      </c>
      <c r="X574" s="675">
        <v>876626.7</v>
      </c>
      <c r="Y574" s="675">
        <v>146104.45000000001</v>
      </c>
      <c r="Z574" s="652">
        <v>0</v>
      </c>
      <c r="AA574" s="652"/>
      <c r="AB574" s="664"/>
      <c r="AC574" s="663"/>
      <c r="AD574" s="650"/>
      <c r="AE574" s="650"/>
      <c r="AF574" s="650"/>
      <c r="AG574" s="650"/>
      <c r="AH574" s="650"/>
      <c r="AI574" s="650"/>
      <c r="AJ574" s="650"/>
      <c r="AK574" s="650"/>
      <c r="AL574" s="650"/>
      <c r="AM574" s="652">
        <f t="shared" si="34"/>
        <v>0</v>
      </c>
      <c r="AN574" s="513">
        <f t="shared" si="35"/>
        <v>2922089</v>
      </c>
    </row>
    <row r="575" spans="1:40" s="212" customFormat="1" ht="15" customHeight="1" x14ac:dyDescent="0.2">
      <c r="A575" s="679"/>
      <c r="B575" s="679"/>
      <c r="C575" s="679"/>
      <c r="D575" s="679"/>
      <c r="E575" s="679"/>
      <c r="F575" s="668" t="s">
        <v>13968</v>
      </c>
      <c r="G575" s="668" t="s">
        <v>9768</v>
      </c>
      <c r="H575" s="669">
        <v>763701001729102</v>
      </c>
      <c r="I575" s="653"/>
      <c r="J575" s="653" t="s">
        <v>13788</v>
      </c>
      <c r="K575" s="670" t="s">
        <v>6477</v>
      </c>
      <c r="L575" s="669" t="s">
        <v>13904</v>
      </c>
      <c r="M575" s="671">
        <v>42319</v>
      </c>
      <c r="N575" s="672">
        <v>3000000</v>
      </c>
      <c r="O575" s="672" t="s">
        <v>14000</v>
      </c>
      <c r="P575" s="674">
        <v>42618</v>
      </c>
      <c r="Q575" s="672">
        <v>2511677</v>
      </c>
      <c r="R575" s="673" t="s">
        <v>14026</v>
      </c>
      <c r="S575" s="674">
        <v>42790</v>
      </c>
      <c r="T575" s="675">
        <v>1626247</v>
      </c>
      <c r="U575" s="674"/>
      <c r="V575" s="675">
        <v>1626247</v>
      </c>
      <c r="W575" s="675">
        <v>1057060.55</v>
      </c>
      <c r="X575" s="675">
        <v>487874.1</v>
      </c>
      <c r="Y575" s="675">
        <v>81312.350000000006</v>
      </c>
      <c r="Z575" s="652">
        <v>0</v>
      </c>
      <c r="AA575" s="652"/>
      <c r="AB575" s="664"/>
      <c r="AC575" s="663"/>
      <c r="AD575" s="650"/>
      <c r="AE575" s="650"/>
      <c r="AF575" s="650"/>
      <c r="AG575" s="650"/>
      <c r="AH575" s="650"/>
      <c r="AI575" s="650"/>
      <c r="AJ575" s="650"/>
      <c r="AK575" s="650"/>
      <c r="AL575" s="650"/>
      <c r="AM575" s="652">
        <f t="shared" si="34"/>
        <v>0</v>
      </c>
      <c r="AN575" s="513">
        <f t="shared" si="35"/>
        <v>1626247</v>
      </c>
    </row>
    <row r="576" spans="1:40" s="212" customFormat="1" ht="15" customHeight="1" x14ac:dyDescent="0.2">
      <c r="A576" s="679"/>
      <c r="B576" s="679"/>
      <c r="C576" s="679"/>
      <c r="D576" s="679"/>
      <c r="E576" s="679"/>
      <c r="F576" s="668" t="s">
        <v>13968</v>
      </c>
      <c r="G576" s="668" t="s">
        <v>9768</v>
      </c>
      <c r="H576" s="669">
        <v>763701001401102</v>
      </c>
      <c r="I576" s="653"/>
      <c r="J576" s="653" t="s">
        <v>843</v>
      </c>
      <c r="K576" s="670" t="s">
        <v>6477</v>
      </c>
      <c r="L576" s="669" t="s">
        <v>13905</v>
      </c>
      <c r="M576" s="671">
        <v>42052</v>
      </c>
      <c r="N576" s="672">
        <v>10000000</v>
      </c>
      <c r="O576" s="672" t="s">
        <v>14000</v>
      </c>
      <c r="P576" s="674">
        <v>42618</v>
      </c>
      <c r="Q576" s="672">
        <v>4910874</v>
      </c>
      <c r="R576" s="673" t="s">
        <v>14026</v>
      </c>
      <c r="S576" s="674">
        <v>42790</v>
      </c>
      <c r="T576" s="675">
        <v>3327531</v>
      </c>
      <c r="U576" s="674"/>
      <c r="V576" s="675">
        <v>3327531</v>
      </c>
      <c r="W576" s="675">
        <v>2162895.15</v>
      </c>
      <c r="X576" s="675">
        <v>998259.29999999993</v>
      </c>
      <c r="Y576" s="675">
        <v>166376.55000000002</v>
      </c>
      <c r="Z576" s="652">
        <v>0</v>
      </c>
      <c r="AA576" s="652"/>
      <c r="AB576" s="664"/>
      <c r="AC576" s="663"/>
      <c r="AD576" s="650"/>
      <c r="AE576" s="650"/>
      <c r="AF576" s="650"/>
      <c r="AG576" s="650"/>
      <c r="AH576" s="650"/>
      <c r="AI576" s="650"/>
      <c r="AJ576" s="650"/>
      <c r="AK576" s="650"/>
      <c r="AL576" s="650"/>
      <c r="AM576" s="652">
        <f t="shared" si="34"/>
        <v>0</v>
      </c>
      <c r="AN576" s="513">
        <f t="shared" si="35"/>
        <v>3327531</v>
      </c>
    </row>
    <row r="577" spans="1:40" s="212" customFormat="1" ht="15" customHeight="1" x14ac:dyDescent="0.2">
      <c r="A577" s="679"/>
      <c r="B577" s="679"/>
      <c r="C577" s="679"/>
      <c r="D577" s="679"/>
      <c r="E577" s="679"/>
      <c r="F577" s="668" t="s">
        <v>13968</v>
      </c>
      <c r="G577" s="668" t="s">
        <v>9768</v>
      </c>
      <c r="H577" s="669">
        <v>763701001496107</v>
      </c>
      <c r="I577" s="653"/>
      <c r="J577" s="653" t="s">
        <v>13789</v>
      </c>
      <c r="K577" s="670" t="s">
        <v>6477</v>
      </c>
      <c r="L577" s="669" t="s">
        <v>13906</v>
      </c>
      <c r="M577" s="671">
        <v>42110</v>
      </c>
      <c r="N577" s="672">
        <v>10000000</v>
      </c>
      <c r="O577" s="672" t="s">
        <v>14000</v>
      </c>
      <c r="P577" s="674">
        <v>42618</v>
      </c>
      <c r="Q577" s="672">
        <v>5054006</v>
      </c>
      <c r="R577" s="673" t="s">
        <v>14026</v>
      </c>
      <c r="S577" s="674">
        <v>42790</v>
      </c>
      <c r="T577" s="675">
        <v>3379090</v>
      </c>
      <c r="U577" s="674"/>
      <c r="V577" s="675">
        <v>3379090</v>
      </c>
      <c r="W577" s="675">
        <v>2196408.5</v>
      </c>
      <c r="X577" s="675">
        <v>1013727</v>
      </c>
      <c r="Y577" s="675">
        <v>168954.5</v>
      </c>
      <c r="Z577" s="652">
        <v>0</v>
      </c>
      <c r="AA577" s="652"/>
      <c r="AB577" s="664"/>
      <c r="AC577" s="663"/>
      <c r="AD577" s="650"/>
      <c r="AE577" s="650"/>
      <c r="AF577" s="650"/>
      <c r="AG577" s="650"/>
      <c r="AH577" s="650"/>
      <c r="AI577" s="650"/>
      <c r="AJ577" s="650"/>
      <c r="AK577" s="650"/>
      <c r="AL577" s="650"/>
      <c r="AM577" s="652">
        <f t="shared" si="34"/>
        <v>0</v>
      </c>
      <c r="AN577" s="513">
        <f t="shared" si="35"/>
        <v>3379090</v>
      </c>
    </row>
    <row r="578" spans="1:40" s="212" customFormat="1" ht="15" customHeight="1" x14ac:dyDescent="0.2">
      <c r="A578" s="679"/>
      <c r="B578" s="679"/>
      <c r="C578" s="679"/>
      <c r="D578" s="679"/>
      <c r="E578" s="679"/>
      <c r="F578" s="668" t="s">
        <v>13968</v>
      </c>
      <c r="G578" s="668" t="s">
        <v>9768</v>
      </c>
      <c r="H578" s="669">
        <v>763701001541106</v>
      </c>
      <c r="I578" s="653"/>
      <c r="J578" s="653" t="s">
        <v>3628</v>
      </c>
      <c r="K578" s="670" t="s">
        <v>6477</v>
      </c>
      <c r="L578" s="669" t="s">
        <v>13907</v>
      </c>
      <c r="M578" s="671">
        <v>42135</v>
      </c>
      <c r="N578" s="672">
        <v>15000000</v>
      </c>
      <c r="O578" s="672" t="s">
        <v>14000</v>
      </c>
      <c r="P578" s="674">
        <v>42618</v>
      </c>
      <c r="Q578" s="672">
        <v>8841823</v>
      </c>
      <c r="R578" s="673" t="s">
        <v>14026</v>
      </c>
      <c r="S578" s="674">
        <v>42790</v>
      </c>
      <c r="T578" s="675">
        <v>6015687</v>
      </c>
      <c r="U578" s="674"/>
      <c r="V578" s="675">
        <v>6015687</v>
      </c>
      <c r="W578" s="675">
        <v>3910196.5500000003</v>
      </c>
      <c r="X578" s="675">
        <v>1804706.0999999999</v>
      </c>
      <c r="Y578" s="675">
        <v>300784.35000000003</v>
      </c>
      <c r="Z578" s="652">
        <v>0</v>
      </c>
      <c r="AA578" s="652"/>
      <c r="AB578" s="664"/>
      <c r="AC578" s="663"/>
      <c r="AD578" s="650"/>
      <c r="AE578" s="650"/>
      <c r="AF578" s="650"/>
      <c r="AG578" s="650"/>
      <c r="AH578" s="650"/>
      <c r="AI578" s="650"/>
      <c r="AJ578" s="650"/>
      <c r="AK578" s="650"/>
      <c r="AL578" s="650"/>
      <c r="AM578" s="652">
        <f t="shared" si="34"/>
        <v>0</v>
      </c>
      <c r="AN578" s="513">
        <f t="shared" si="35"/>
        <v>6015687</v>
      </c>
    </row>
    <row r="579" spans="1:40" s="212" customFormat="1" ht="15" customHeight="1" x14ac:dyDescent="0.2">
      <c r="A579" s="679"/>
      <c r="B579" s="679"/>
      <c r="C579" s="679"/>
      <c r="D579" s="679"/>
      <c r="E579" s="679"/>
      <c r="F579" s="668" t="s">
        <v>13968</v>
      </c>
      <c r="G579" s="668" t="s">
        <v>9768</v>
      </c>
      <c r="H579" s="669">
        <v>763701001634103</v>
      </c>
      <c r="I579" s="653"/>
      <c r="J579" s="653" t="s">
        <v>13790</v>
      </c>
      <c r="K579" s="670" t="s">
        <v>6477</v>
      </c>
      <c r="L579" s="669" t="s">
        <v>13908</v>
      </c>
      <c r="M579" s="671">
        <v>42194</v>
      </c>
      <c r="N579" s="672">
        <v>7000000</v>
      </c>
      <c r="O579" s="672" t="s">
        <v>14000</v>
      </c>
      <c r="P579" s="674">
        <v>42618</v>
      </c>
      <c r="Q579" s="672">
        <v>5103161</v>
      </c>
      <c r="R579" s="673" t="s">
        <v>14026</v>
      </c>
      <c r="S579" s="674">
        <v>42790</v>
      </c>
      <c r="T579" s="675">
        <v>3493181</v>
      </c>
      <c r="U579" s="674"/>
      <c r="V579" s="675">
        <v>3493181</v>
      </c>
      <c r="W579" s="675">
        <v>2270567.65</v>
      </c>
      <c r="X579" s="675">
        <v>1047954.2999999999</v>
      </c>
      <c r="Y579" s="675">
        <v>174659.05000000002</v>
      </c>
      <c r="Z579" s="652">
        <v>0</v>
      </c>
      <c r="AA579" s="652"/>
      <c r="AB579" s="664"/>
      <c r="AC579" s="663"/>
      <c r="AD579" s="650"/>
      <c r="AE579" s="650"/>
      <c r="AF579" s="650"/>
      <c r="AG579" s="650"/>
      <c r="AH579" s="650"/>
      <c r="AI579" s="650"/>
      <c r="AJ579" s="650"/>
      <c r="AK579" s="650"/>
      <c r="AL579" s="650"/>
      <c r="AM579" s="652">
        <f t="shared" si="34"/>
        <v>0</v>
      </c>
      <c r="AN579" s="513">
        <f t="shared" si="35"/>
        <v>3493181</v>
      </c>
    </row>
    <row r="580" spans="1:40" s="212" customFormat="1" ht="15" customHeight="1" x14ac:dyDescent="0.2">
      <c r="A580" s="679"/>
      <c r="B580" s="679"/>
      <c r="C580" s="679"/>
      <c r="D580" s="679"/>
      <c r="E580" s="679"/>
      <c r="F580" s="668" t="s">
        <v>13968</v>
      </c>
      <c r="G580" s="668" t="s">
        <v>9768</v>
      </c>
      <c r="H580" s="669">
        <v>763701001531101</v>
      </c>
      <c r="I580" s="653"/>
      <c r="J580" s="653" t="s">
        <v>13791</v>
      </c>
      <c r="K580" s="670" t="s">
        <v>6477</v>
      </c>
      <c r="L580" s="669" t="s">
        <v>13907</v>
      </c>
      <c r="M580" s="671">
        <v>42135</v>
      </c>
      <c r="N580" s="672">
        <v>15000000</v>
      </c>
      <c r="O580" s="672" t="s">
        <v>14000</v>
      </c>
      <c r="P580" s="674">
        <v>42618</v>
      </c>
      <c r="Q580" s="672">
        <v>9866182</v>
      </c>
      <c r="R580" s="673" t="s">
        <v>14026</v>
      </c>
      <c r="S580" s="674">
        <v>42790</v>
      </c>
      <c r="T580" s="675">
        <v>6650000</v>
      </c>
      <c r="U580" s="674"/>
      <c r="V580" s="675">
        <v>6650000</v>
      </c>
      <c r="W580" s="675">
        <v>4322500</v>
      </c>
      <c r="X580" s="675">
        <v>1995000</v>
      </c>
      <c r="Y580" s="675">
        <v>332500</v>
      </c>
      <c r="Z580" s="652">
        <v>0</v>
      </c>
      <c r="AA580" s="652"/>
      <c r="AB580" s="664"/>
      <c r="AC580" s="663"/>
      <c r="AD580" s="650"/>
      <c r="AE580" s="650"/>
      <c r="AF580" s="650"/>
      <c r="AG580" s="650"/>
      <c r="AH580" s="650"/>
      <c r="AI580" s="650"/>
      <c r="AJ580" s="650"/>
      <c r="AK580" s="650"/>
      <c r="AL580" s="650"/>
      <c r="AM580" s="652">
        <f t="shared" si="34"/>
        <v>0</v>
      </c>
      <c r="AN580" s="513">
        <f t="shared" si="35"/>
        <v>6650000</v>
      </c>
    </row>
    <row r="581" spans="1:40" s="212" customFormat="1" ht="15" customHeight="1" x14ac:dyDescent="0.2">
      <c r="A581" s="679"/>
      <c r="B581" s="679"/>
      <c r="C581" s="679"/>
      <c r="D581" s="679"/>
      <c r="E581" s="679"/>
      <c r="F581" s="668" t="s">
        <v>13968</v>
      </c>
      <c r="G581" s="668" t="s">
        <v>10284</v>
      </c>
      <c r="H581" s="669">
        <v>88601010609101</v>
      </c>
      <c r="I581" s="653"/>
      <c r="J581" s="653" t="s">
        <v>13792</v>
      </c>
      <c r="K581" s="670" t="s">
        <v>6477</v>
      </c>
      <c r="L581" s="669" t="s">
        <v>13909</v>
      </c>
      <c r="M581" s="671">
        <v>42319</v>
      </c>
      <c r="N581" s="672">
        <v>3000000</v>
      </c>
      <c r="O581" s="672" t="s">
        <v>14000</v>
      </c>
      <c r="P581" s="674">
        <v>42618</v>
      </c>
      <c r="Q581" s="672">
        <v>1690094</v>
      </c>
      <c r="R581" s="673" t="s">
        <v>14026</v>
      </c>
      <c r="S581" s="674">
        <v>42790</v>
      </c>
      <c r="T581" s="675">
        <v>1154790</v>
      </c>
      <c r="U581" s="674"/>
      <c r="V581" s="675">
        <v>1154790</v>
      </c>
      <c r="W581" s="675">
        <v>750613.5</v>
      </c>
      <c r="X581" s="675">
        <v>346437</v>
      </c>
      <c r="Y581" s="675">
        <v>57739.5</v>
      </c>
      <c r="Z581" s="652">
        <v>0</v>
      </c>
      <c r="AA581" s="652"/>
      <c r="AB581" s="664"/>
      <c r="AC581" s="663"/>
      <c r="AD581" s="650"/>
      <c r="AE581" s="650"/>
      <c r="AF581" s="650"/>
      <c r="AG581" s="650"/>
      <c r="AH581" s="650"/>
      <c r="AI581" s="650"/>
      <c r="AJ581" s="650"/>
      <c r="AK581" s="650"/>
      <c r="AL581" s="650"/>
      <c r="AM581" s="652">
        <f t="shared" si="34"/>
        <v>0</v>
      </c>
      <c r="AN581" s="513">
        <f t="shared" si="35"/>
        <v>1154790</v>
      </c>
    </row>
    <row r="582" spans="1:40" s="212" customFormat="1" ht="15" customHeight="1" x14ac:dyDescent="0.2">
      <c r="A582" s="679"/>
      <c r="B582" s="679"/>
      <c r="C582" s="679"/>
      <c r="D582" s="679"/>
      <c r="E582" s="679"/>
      <c r="F582" s="668" t="s">
        <v>13968</v>
      </c>
      <c r="G582" s="668" t="s">
        <v>10284</v>
      </c>
      <c r="H582" s="669">
        <v>88601010622109</v>
      </c>
      <c r="I582" s="653"/>
      <c r="J582" s="653" t="s">
        <v>13793</v>
      </c>
      <c r="K582" s="670" t="s">
        <v>6477</v>
      </c>
      <c r="L582" s="669" t="s">
        <v>13909</v>
      </c>
      <c r="M582" s="671">
        <v>42319</v>
      </c>
      <c r="N582" s="672">
        <v>10000000</v>
      </c>
      <c r="O582" s="672" t="s">
        <v>14000</v>
      </c>
      <c r="P582" s="674">
        <v>42618</v>
      </c>
      <c r="Q582" s="672">
        <v>7460129</v>
      </c>
      <c r="R582" s="673" t="s">
        <v>14026</v>
      </c>
      <c r="S582" s="674">
        <v>42790</v>
      </c>
      <c r="T582" s="675">
        <v>5016480</v>
      </c>
      <c r="U582" s="674"/>
      <c r="V582" s="675">
        <v>5016480</v>
      </c>
      <c r="W582" s="675">
        <v>3260712</v>
      </c>
      <c r="X582" s="675">
        <v>1504944</v>
      </c>
      <c r="Y582" s="675">
        <v>250824</v>
      </c>
      <c r="Z582" s="652">
        <v>0</v>
      </c>
      <c r="AA582" s="652"/>
      <c r="AB582" s="664"/>
      <c r="AC582" s="663"/>
      <c r="AD582" s="650"/>
      <c r="AE582" s="650"/>
      <c r="AF582" s="650"/>
      <c r="AG582" s="650"/>
      <c r="AH582" s="650"/>
      <c r="AI582" s="650"/>
      <c r="AJ582" s="650"/>
      <c r="AK582" s="650"/>
      <c r="AL582" s="650"/>
      <c r="AM582" s="652">
        <f t="shared" si="34"/>
        <v>0</v>
      </c>
      <c r="AN582" s="513">
        <f t="shared" si="35"/>
        <v>5016480</v>
      </c>
    </row>
    <row r="583" spans="1:40" s="212" customFormat="1" ht="15" customHeight="1" x14ac:dyDescent="0.2">
      <c r="A583" s="679"/>
      <c r="B583" s="679"/>
      <c r="C583" s="679"/>
      <c r="D583" s="679"/>
      <c r="E583" s="679"/>
      <c r="F583" s="668" t="s">
        <v>13968</v>
      </c>
      <c r="G583" s="668" t="s">
        <v>10284</v>
      </c>
      <c r="H583" s="669">
        <v>88601010531104</v>
      </c>
      <c r="I583" s="653"/>
      <c r="J583" s="653" t="s">
        <v>13794</v>
      </c>
      <c r="K583" s="670" t="s">
        <v>6477</v>
      </c>
      <c r="L583" s="669" t="s">
        <v>13910</v>
      </c>
      <c r="M583" s="671">
        <v>42135</v>
      </c>
      <c r="N583" s="672">
        <v>5000000</v>
      </c>
      <c r="O583" s="672" t="s">
        <v>14000</v>
      </c>
      <c r="P583" s="674">
        <v>42618</v>
      </c>
      <c r="Q583" s="672">
        <v>2831774</v>
      </c>
      <c r="R583" s="673" t="s">
        <v>14026</v>
      </c>
      <c r="S583" s="674">
        <v>42790</v>
      </c>
      <c r="T583" s="675">
        <v>1914500</v>
      </c>
      <c r="U583" s="674"/>
      <c r="V583" s="675">
        <v>1914500</v>
      </c>
      <c r="W583" s="675">
        <v>1244425</v>
      </c>
      <c r="X583" s="675">
        <v>574350</v>
      </c>
      <c r="Y583" s="675">
        <v>95725</v>
      </c>
      <c r="Z583" s="652">
        <v>0</v>
      </c>
      <c r="AA583" s="652"/>
      <c r="AB583" s="664"/>
      <c r="AC583" s="663"/>
      <c r="AD583" s="650"/>
      <c r="AE583" s="650"/>
      <c r="AF583" s="650"/>
      <c r="AG583" s="650"/>
      <c r="AH583" s="650"/>
      <c r="AI583" s="650"/>
      <c r="AJ583" s="650"/>
      <c r="AK583" s="650"/>
      <c r="AL583" s="650"/>
      <c r="AM583" s="652">
        <f t="shared" si="34"/>
        <v>0</v>
      </c>
      <c r="AN583" s="513">
        <f t="shared" si="35"/>
        <v>1914500</v>
      </c>
    </row>
    <row r="584" spans="1:40" s="212" customFormat="1" ht="15" customHeight="1" x14ac:dyDescent="0.2">
      <c r="A584" s="679"/>
      <c r="B584" s="679"/>
      <c r="C584" s="679"/>
      <c r="D584" s="679"/>
      <c r="E584" s="679"/>
      <c r="F584" s="668" t="s">
        <v>13968</v>
      </c>
      <c r="G584" s="668" t="s">
        <v>10284</v>
      </c>
      <c r="H584" s="669">
        <v>88601010816106</v>
      </c>
      <c r="I584" s="653"/>
      <c r="J584" s="653" t="s">
        <v>13795</v>
      </c>
      <c r="K584" s="670" t="s">
        <v>6477</v>
      </c>
      <c r="L584" s="669" t="s">
        <v>13911</v>
      </c>
      <c r="M584" s="671">
        <v>42240</v>
      </c>
      <c r="N584" s="672">
        <v>5000000</v>
      </c>
      <c r="O584" s="672" t="s">
        <v>14000</v>
      </c>
      <c r="P584" s="674">
        <v>42618</v>
      </c>
      <c r="Q584" s="672">
        <v>3795790</v>
      </c>
      <c r="R584" s="673" t="s">
        <v>14026</v>
      </c>
      <c r="S584" s="674">
        <v>42790</v>
      </c>
      <c r="T584" s="675">
        <v>2631650</v>
      </c>
      <c r="U584" s="674"/>
      <c r="V584" s="675">
        <v>2631650</v>
      </c>
      <c r="W584" s="675">
        <v>1710572.5</v>
      </c>
      <c r="X584" s="675">
        <v>789495</v>
      </c>
      <c r="Y584" s="675">
        <v>131582.5</v>
      </c>
      <c r="Z584" s="652">
        <v>0</v>
      </c>
      <c r="AA584" s="652"/>
      <c r="AB584" s="664"/>
      <c r="AC584" s="663"/>
      <c r="AD584" s="650"/>
      <c r="AE584" s="650"/>
      <c r="AF584" s="650"/>
      <c r="AG584" s="650"/>
      <c r="AH584" s="650"/>
      <c r="AI584" s="650"/>
      <c r="AJ584" s="650"/>
      <c r="AK584" s="650"/>
      <c r="AL584" s="650"/>
      <c r="AM584" s="652">
        <f t="shared" si="34"/>
        <v>0</v>
      </c>
      <c r="AN584" s="513">
        <f t="shared" si="35"/>
        <v>2631650</v>
      </c>
    </row>
    <row r="585" spans="1:40" s="212" customFormat="1" ht="15" customHeight="1" x14ac:dyDescent="0.2">
      <c r="A585" s="679"/>
      <c r="B585" s="679"/>
      <c r="C585" s="679"/>
      <c r="D585" s="679"/>
      <c r="E585" s="679"/>
      <c r="F585" s="668" t="s">
        <v>13968</v>
      </c>
      <c r="G585" s="668" t="s">
        <v>10284</v>
      </c>
      <c r="H585" s="669">
        <v>88601010916100</v>
      </c>
      <c r="I585" s="653"/>
      <c r="J585" s="653" t="s">
        <v>13796</v>
      </c>
      <c r="K585" s="670" t="s">
        <v>6477</v>
      </c>
      <c r="L585" s="669" t="s">
        <v>13912</v>
      </c>
      <c r="M585" s="671">
        <v>42296</v>
      </c>
      <c r="N585" s="672">
        <v>20000000</v>
      </c>
      <c r="O585" s="672" t="s">
        <v>14000</v>
      </c>
      <c r="P585" s="674">
        <v>42618</v>
      </c>
      <c r="Q585" s="672">
        <v>17250403</v>
      </c>
      <c r="R585" s="673" t="s">
        <v>14026</v>
      </c>
      <c r="S585" s="674">
        <v>42790</v>
      </c>
      <c r="T585" s="675">
        <v>11783450</v>
      </c>
      <c r="U585" s="674"/>
      <c r="V585" s="675">
        <v>11783450</v>
      </c>
      <c r="W585" s="675">
        <v>7659242.5</v>
      </c>
      <c r="X585" s="675">
        <v>3535035</v>
      </c>
      <c r="Y585" s="675">
        <v>589172.5</v>
      </c>
      <c r="Z585" s="652">
        <v>0</v>
      </c>
      <c r="AA585" s="652"/>
      <c r="AB585" s="664"/>
      <c r="AC585" s="663"/>
      <c r="AD585" s="650"/>
      <c r="AE585" s="650"/>
      <c r="AF585" s="650"/>
      <c r="AG585" s="650"/>
      <c r="AH585" s="650"/>
      <c r="AI585" s="650"/>
      <c r="AJ585" s="650"/>
      <c r="AK585" s="650"/>
      <c r="AL585" s="650"/>
      <c r="AM585" s="652">
        <f t="shared" si="34"/>
        <v>0</v>
      </c>
      <c r="AN585" s="513">
        <f t="shared" si="35"/>
        <v>11783450</v>
      </c>
    </row>
    <row r="586" spans="1:40" s="212" customFormat="1" ht="15" customHeight="1" x14ac:dyDescent="0.2">
      <c r="A586" s="679"/>
      <c r="B586" s="679"/>
      <c r="C586" s="679"/>
      <c r="D586" s="679"/>
      <c r="E586" s="679"/>
      <c r="F586" s="668" t="s">
        <v>13968</v>
      </c>
      <c r="G586" s="668" t="s">
        <v>9758</v>
      </c>
      <c r="H586" s="669">
        <v>75001010004106</v>
      </c>
      <c r="I586" s="653"/>
      <c r="J586" s="653" t="s">
        <v>13797</v>
      </c>
      <c r="K586" s="670" t="s">
        <v>6477</v>
      </c>
      <c r="L586" s="669" t="s">
        <v>13913</v>
      </c>
      <c r="M586" s="671">
        <v>42296</v>
      </c>
      <c r="N586" s="672">
        <v>15000000</v>
      </c>
      <c r="O586" s="672" t="s">
        <v>14000</v>
      </c>
      <c r="P586" s="674">
        <v>42618</v>
      </c>
      <c r="Q586" s="672">
        <v>13640580</v>
      </c>
      <c r="R586" s="673" t="s">
        <v>14026</v>
      </c>
      <c r="S586" s="674">
        <v>42790</v>
      </c>
      <c r="T586" s="675">
        <v>8805395</v>
      </c>
      <c r="U586" s="674"/>
      <c r="V586" s="675">
        <v>8805395</v>
      </c>
      <c r="W586" s="675">
        <v>5723506.75</v>
      </c>
      <c r="X586" s="675">
        <v>2641618.5</v>
      </c>
      <c r="Y586" s="675">
        <v>440269.75</v>
      </c>
      <c r="Z586" s="652">
        <v>0</v>
      </c>
      <c r="AA586" s="652"/>
      <c r="AB586" s="664"/>
      <c r="AC586" s="663"/>
      <c r="AD586" s="650"/>
      <c r="AE586" s="650"/>
      <c r="AF586" s="650"/>
      <c r="AG586" s="650"/>
      <c r="AH586" s="650"/>
      <c r="AI586" s="650"/>
      <c r="AJ586" s="650"/>
      <c r="AK586" s="650"/>
      <c r="AL586" s="650"/>
      <c r="AM586" s="652">
        <f t="shared" si="34"/>
        <v>0</v>
      </c>
      <c r="AN586" s="513">
        <f t="shared" si="35"/>
        <v>8805395</v>
      </c>
    </row>
    <row r="587" spans="1:40" s="212" customFormat="1" ht="15" customHeight="1" x14ac:dyDescent="0.2">
      <c r="A587" s="679"/>
      <c r="B587" s="679"/>
      <c r="C587" s="679"/>
      <c r="D587" s="679"/>
      <c r="E587" s="679"/>
      <c r="F587" s="668" t="s">
        <v>13968</v>
      </c>
      <c r="G587" s="668" t="s">
        <v>13971</v>
      </c>
      <c r="H587" s="669">
        <v>99001012824102</v>
      </c>
      <c r="I587" s="653"/>
      <c r="J587" s="653" t="s">
        <v>13798</v>
      </c>
      <c r="K587" s="670" t="s">
        <v>6477</v>
      </c>
      <c r="L587" s="669" t="s">
        <v>13914</v>
      </c>
      <c r="M587" s="671">
        <v>42319</v>
      </c>
      <c r="N587" s="672">
        <v>25000000</v>
      </c>
      <c r="O587" s="672" t="s">
        <v>14000</v>
      </c>
      <c r="P587" s="674">
        <v>42618</v>
      </c>
      <c r="Q587" s="672">
        <v>17567818</v>
      </c>
      <c r="R587" s="673" t="s">
        <v>14026</v>
      </c>
      <c r="S587" s="674">
        <v>42790</v>
      </c>
      <c r="T587" s="675">
        <v>11812290</v>
      </c>
      <c r="U587" s="674"/>
      <c r="V587" s="675">
        <v>11812290</v>
      </c>
      <c r="W587" s="675">
        <v>7677988.5</v>
      </c>
      <c r="X587" s="675">
        <v>3543687</v>
      </c>
      <c r="Y587" s="675">
        <v>590614.5</v>
      </c>
      <c r="Z587" s="652">
        <v>0</v>
      </c>
      <c r="AA587" s="652"/>
      <c r="AB587" s="664"/>
      <c r="AC587" s="663"/>
      <c r="AD587" s="650"/>
      <c r="AE587" s="650"/>
      <c r="AF587" s="650"/>
      <c r="AG587" s="650"/>
      <c r="AH587" s="650"/>
      <c r="AI587" s="650"/>
      <c r="AJ587" s="650"/>
      <c r="AK587" s="650"/>
      <c r="AL587" s="650"/>
      <c r="AM587" s="652">
        <f t="shared" si="34"/>
        <v>0</v>
      </c>
      <c r="AN587" s="513">
        <f t="shared" si="35"/>
        <v>11812290</v>
      </c>
    </row>
    <row r="588" spans="1:40" s="212" customFormat="1" ht="15" customHeight="1" x14ac:dyDescent="0.2">
      <c r="A588" s="679"/>
      <c r="B588" s="679"/>
      <c r="C588" s="679"/>
      <c r="D588" s="679"/>
      <c r="E588" s="679"/>
      <c r="F588" s="668" t="s">
        <v>13968</v>
      </c>
      <c r="G588" s="668" t="s">
        <v>13971</v>
      </c>
      <c r="H588" s="669">
        <v>99001012688108</v>
      </c>
      <c r="I588" s="653"/>
      <c r="J588" s="653" t="s">
        <v>13799</v>
      </c>
      <c r="K588" s="670" t="s">
        <v>6477</v>
      </c>
      <c r="L588" s="669" t="s">
        <v>13915</v>
      </c>
      <c r="M588" s="671">
        <v>42088</v>
      </c>
      <c r="N588" s="672">
        <v>25000000</v>
      </c>
      <c r="O588" s="672" t="s">
        <v>14000</v>
      </c>
      <c r="P588" s="674">
        <v>42618</v>
      </c>
      <c r="Q588" s="672">
        <v>14419203</v>
      </c>
      <c r="R588" s="673" t="s">
        <v>14026</v>
      </c>
      <c r="S588" s="674">
        <v>42790</v>
      </c>
      <c r="T588" s="675">
        <v>9624720</v>
      </c>
      <c r="U588" s="674"/>
      <c r="V588" s="675">
        <v>9624720</v>
      </c>
      <c r="W588" s="675">
        <v>6256068</v>
      </c>
      <c r="X588" s="675">
        <v>2887416</v>
      </c>
      <c r="Y588" s="675">
        <v>481236</v>
      </c>
      <c r="Z588" s="652">
        <v>0</v>
      </c>
      <c r="AA588" s="652"/>
      <c r="AB588" s="664"/>
      <c r="AC588" s="663"/>
      <c r="AD588" s="650"/>
      <c r="AE588" s="650"/>
      <c r="AF588" s="650"/>
      <c r="AG588" s="650"/>
      <c r="AH588" s="650"/>
      <c r="AI588" s="650"/>
      <c r="AJ588" s="650"/>
      <c r="AK588" s="650"/>
      <c r="AL588" s="650"/>
      <c r="AM588" s="652">
        <f t="shared" si="34"/>
        <v>0</v>
      </c>
      <c r="AN588" s="513">
        <f t="shared" si="35"/>
        <v>9624720</v>
      </c>
    </row>
    <row r="589" spans="1:40" s="212" customFormat="1" ht="15" customHeight="1" x14ac:dyDescent="0.2">
      <c r="A589" s="679"/>
      <c r="B589" s="679"/>
      <c r="C589" s="679"/>
      <c r="D589" s="679"/>
      <c r="E589" s="679"/>
      <c r="F589" s="668" t="s">
        <v>13968</v>
      </c>
      <c r="G589" s="668" t="s">
        <v>13971</v>
      </c>
      <c r="H589" s="669">
        <v>99001012725104</v>
      </c>
      <c r="I589" s="653"/>
      <c r="J589" s="653" t="s">
        <v>13800</v>
      </c>
      <c r="K589" s="670" t="s">
        <v>6477</v>
      </c>
      <c r="L589" s="669" t="s">
        <v>13916</v>
      </c>
      <c r="M589" s="671">
        <v>42110</v>
      </c>
      <c r="N589" s="672">
        <v>25000000</v>
      </c>
      <c r="O589" s="672" t="s">
        <v>14000</v>
      </c>
      <c r="P589" s="674">
        <v>42618</v>
      </c>
      <c r="Q589" s="672">
        <v>19231460</v>
      </c>
      <c r="R589" s="673" t="s">
        <v>14026</v>
      </c>
      <c r="S589" s="674">
        <v>42790</v>
      </c>
      <c r="T589" s="675">
        <v>13028120</v>
      </c>
      <c r="U589" s="674"/>
      <c r="V589" s="675">
        <v>13028120</v>
      </c>
      <c r="W589" s="675">
        <v>8468278</v>
      </c>
      <c r="X589" s="675">
        <v>3908436</v>
      </c>
      <c r="Y589" s="675">
        <v>651406</v>
      </c>
      <c r="Z589" s="652">
        <v>0</v>
      </c>
      <c r="AA589" s="652"/>
      <c r="AB589" s="664"/>
      <c r="AC589" s="663"/>
      <c r="AD589" s="650"/>
      <c r="AE589" s="650"/>
      <c r="AF589" s="650"/>
      <c r="AG589" s="650"/>
      <c r="AH589" s="650"/>
      <c r="AI589" s="650"/>
      <c r="AJ589" s="650"/>
      <c r="AK589" s="650"/>
      <c r="AL589" s="650"/>
      <c r="AM589" s="652">
        <f t="shared" si="34"/>
        <v>0</v>
      </c>
      <c r="AN589" s="513">
        <f t="shared" si="35"/>
        <v>13028120</v>
      </c>
    </row>
    <row r="590" spans="1:40" s="212" customFormat="1" ht="15" customHeight="1" x14ac:dyDescent="0.2">
      <c r="A590" s="679"/>
      <c r="B590" s="679"/>
      <c r="C590" s="679"/>
      <c r="D590" s="679"/>
      <c r="E590" s="679"/>
      <c r="F590" s="668" t="s">
        <v>13968</v>
      </c>
      <c r="G590" s="668" t="s">
        <v>13971</v>
      </c>
      <c r="H590" s="669">
        <v>99001012885108</v>
      </c>
      <c r="I590" s="653"/>
      <c r="J590" s="653" t="s">
        <v>13448</v>
      </c>
      <c r="K590" s="670" t="s">
        <v>6477</v>
      </c>
      <c r="L590" s="669" t="s">
        <v>13914</v>
      </c>
      <c r="M590" s="671">
        <v>42319</v>
      </c>
      <c r="N590" s="672">
        <v>15000000</v>
      </c>
      <c r="O590" s="672" t="s">
        <v>14000</v>
      </c>
      <c r="P590" s="674">
        <v>42618</v>
      </c>
      <c r="Q590" s="672">
        <v>10367339</v>
      </c>
      <c r="R590" s="673" t="s">
        <v>14026</v>
      </c>
      <c r="S590" s="674">
        <v>42790</v>
      </c>
      <c r="T590" s="675">
        <v>7087500</v>
      </c>
      <c r="U590" s="674"/>
      <c r="V590" s="675">
        <v>7087500</v>
      </c>
      <c r="W590" s="675">
        <v>4606875</v>
      </c>
      <c r="X590" s="675">
        <v>2126250</v>
      </c>
      <c r="Y590" s="675">
        <v>354375</v>
      </c>
      <c r="Z590" s="652">
        <v>0</v>
      </c>
      <c r="AA590" s="652"/>
      <c r="AB590" s="664"/>
      <c r="AC590" s="663"/>
      <c r="AD590" s="650"/>
      <c r="AE590" s="650"/>
      <c r="AF590" s="650"/>
      <c r="AG590" s="650"/>
      <c r="AH590" s="650"/>
      <c r="AI590" s="650"/>
      <c r="AJ590" s="650"/>
      <c r="AK590" s="650"/>
      <c r="AL590" s="650"/>
      <c r="AM590" s="652">
        <f t="shared" si="34"/>
        <v>0</v>
      </c>
      <c r="AN590" s="513">
        <f t="shared" si="35"/>
        <v>7087500</v>
      </c>
    </row>
    <row r="591" spans="1:40" s="212" customFormat="1" ht="15" customHeight="1" x14ac:dyDescent="0.2">
      <c r="A591" s="679"/>
      <c r="B591" s="679"/>
      <c r="C591" s="679"/>
      <c r="D591" s="679"/>
      <c r="E591" s="679"/>
      <c r="F591" s="668" t="s">
        <v>13968</v>
      </c>
      <c r="G591" s="668" t="s">
        <v>13971</v>
      </c>
      <c r="H591" s="669">
        <v>99001013039108</v>
      </c>
      <c r="I591" s="653"/>
      <c r="J591" s="653" t="s">
        <v>13801</v>
      </c>
      <c r="K591" s="670" t="s">
        <v>6477</v>
      </c>
      <c r="L591" s="669" t="s">
        <v>13917</v>
      </c>
      <c r="M591" s="671">
        <v>42296</v>
      </c>
      <c r="N591" s="672">
        <v>10000000</v>
      </c>
      <c r="O591" s="672" t="s">
        <v>14000</v>
      </c>
      <c r="P591" s="674">
        <v>42618</v>
      </c>
      <c r="Q591" s="672">
        <v>7874090</v>
      </c>
      <c r="R591" s="673" t="s">
        <v>14026</v>
      </c>
      <c r="S591" s="674">
        <v>42790</v>
      </c>
      <c r="T591" s="675">
        <v>5398960</v>
      </c>
      <c r="U591" s="674"/>
      <c r="V591" s="675">
        <v>5398960</v>
      </c>
      <c r="W591" s="675">
        <v>3509324</v>
      </c>
      <c r="X591" s="675">
        <v>1619688</v>
      </c>
      <c r="Y591" s="675">
        <v>269948</v>
      </c>
      <c r="Z591" s="652">
        <v>0</v>
      </c>
      <c r="AA591" s="652"/>
      <c r="AB591" s="664"/>
      <c r="AC591" s="663"/>
      <c r="AD591" s="650"/>
      <c r="AE591" s="650"/>
      <c r="AF591" s="650"/>
      <c r="AG591" s="650"/>
      <c r="AH591" s="650"/>
      <c r="AI591" s="650"/>
      <c r="AJ591" s="650"/>
      <c r="AK591" s="650"/>
      <c r="AL591" s="650"/>
      <c r="AM591" s="652">
        <f t="shared" si="34"/>
        <v>0</v>
      </c>
      <c r="AN591" s="513">
        <f t="shared" si="35"/>
        <v>5398960</v>
      </c>
    </row>
    <row r="592" spans="1:40" s="212" customFormat="1" ht="15" customHeight="1" x14ac:dyDescent="0.2">
      <c r="A592" s="679"/>
      <c r="B592" s="679"/>
      <c r="C592" s="679"/>
      <c r="D592" s="679"/>
      <c r="E592" s="679"/>
      <c r="F592" s="668" t="s">
        <v>13968</v>
      </c>
      <c r="G592" s="668" t="s">
        <v>13971</v>
      </c>
      <c r="H592" s="669">
        <v>99001012897105</v>
      </c>
      <c r="I592" s="653"/>
      <c r="J592" s="653" t="s">
        <v>13802</v>
      </c>
      <c r="K592" s="670" t="s">
        <v>6477</v>
      </c>
      <c r="L592" s="669" t="s">
        <v>13918</v>
      </c>
      <c r="M592" s="671">
        <v>42319</v>
      </c>
      <c r="N592" s="672">
        <v>9000000</v>
      </c>
      <c r="O592" s="672" t="s">
        <v>14000</v>
      </c>
      <c r="P592" s="674">
        <v>42618</v>
      </c>
      <c r="Q592" s="672">
        <v>6240679</v>
      </c>
      <c r="R592" s="673" t="s">
        <v>14026</v>
      </c>
      <c r="S592" s="674">
        <v>42790</v>
      </c>
      <c r="T592" s="675">
        <v>4254161</v>
      </c>
      <c r="U592" s="674"/>
      <c r="V592" s="675">
        <v>4254161</v>
      </c>
      <c r="W592" s="675">
        <v>2765204.65</v>
      </c>
      <c r="X592" s="675">
        <v>1276248.3</v>
      </c>
      <c r="Y592" s="675">
        <v>212708.05000000002</v>
      </c>
      <c r="Z592" s="652">
        <v>0</v>
      </c>
      <c r="AA592" s="652"/>
      <c r="AB592" s="664"/>
      <c r="AC592" s="663"/>
      <c r="AD592" s="650"/>
      <c r="AE592" s="650"/>
      <c r="AF592" s="650"/>
      <c r="AG592" s="650"/>
      <c r="AH592" s="650"/>
      <c r="AI592" s="650"/>
      <c r="AJ592" s="650"/>
      <c r="AK592" s="650"/>
      <c r="AL592" s="650"/>
      <c r="AM592" s="652">
        <f t="shared" si="34"/>
        <v>0</v>
      </c>
      <c r="AN592" s="513">
        <f t="shared" si="35"/>
        <v>4254161</v>
      </c>
    </row>
    <row r="593" spans="1:40" s="212" customFormat="1" ht="15" customHeight="1" x14ac:dyDescent="0.2">
      <c r="A593" s="679"/>
      <c r="B593" s="679"/>
      <c r="C593" s="679"/>
      <c r="D593" s="679"/>
      <c r="E593" s="679"/>
      <c r="F593" s="668" t="s">
        <v>13968</v>
      </c>
      <c r="G593" s="668" t="s">
        <v>13972</v>
      </c>
      <c r="H593" s="669">
        <v>432601002251100</v>
      </c>
      <c r="I593" s="653"/>
      <c r="J593" s="653" t="s">
        <v>12919</v>
      </c>
      <c r="K593" s="670" t="s">
        <v>6477</v>
      </c>
      <c r="L593" s="669" t="s">
        <v>13919</v>
      </c>
      <c r="M593" s="671">
        <v>42110</v>
      </c>
      <c r="N593" s="672">
        <v>21000000</v>
      </c>
      <c r="O593" s="672" t="s">
        <v>14000</v>
      </c>
      <c r="P593" s="674">
        <v>42618</v>
      </c>
      <c r="Q593" s="672">
        <v>10184900</v>
      </c>
      <c r="R593" s="673" t="s">
        <v>14026</v>
      </c>
      <c r="S593" s="674">
        <v>42790</v>
      </c>
      <c r="T593" s="675">
        <v>6690819</v>
      </c>
      <c r="U593" s="674"/>
      <c r="V593" s="675">
        <v>6690819</v>
      </c>
      <c r="W593" s="675">
        <v>4349032.3500000006</v>
      </c>
      <c r="X593" s="675">
        <v>2007245.7</v>
      </c>
      <c r="Y593" s="675">
        <v>334540.95</v>
      </c>
      <c r="Z593" s="652">
        <v>0</v>
      </c>
      <c r="AA593" s="652"/>
      <c r="AB593" s="664"/>
      <c r="AC593" s="663"/>
      <c r="AD593" s="650"/>
      <c r="AE593" s="650"/>
      <c r="AF593" s="650"/>
      <c r="AG593" s="650"/>
      <c r="AH593" s="650"/>
      <c r="AI593" s="650"/>
      <c r="AJ593" s="650"/>
      <c r="AK593" s="650"/>
      <c r="AL593" s="650"/>
      <c r="AM593" s="652">
        <f t="shared" si="34"/>
        <v>0</v>
      </c>
      <c r="AN593" s="513">
        <f t="shared" si="35"/>
        <v>6690819</v>
      </c>
    </row>
    <row r="594" spans="1:40" s="212" customFormat="1" ht="15" customHeight="1" x14ac:dyDescent="0.2">
      <c r="A594" s="679"/>
      <c r="B594" s="679"/>
      <c r="C594" s="679"/>
      <c r="D594" s="679"/>
      <c r="E594" s="679"/>
      <c r="F594" s="668" t="s">
        <v>8717</v>
      </c>
      <c r="G594" s="668" t="s">
        <v>11639</v>
      </c>
      <c r="H594" s="669" t="s">
        <v>13943</v>
      </c>
      <c r="I594" s="653"/>
      <c r="J594" s="653" t="s">
        <v>4008</v>
      </c>
      <c r="K594" s="670" t="s">
        <v>6477</v>
      </c>
      <c r="L594" s="669" t="s">
        <v>13920</v>
      </c>
      <c r="M594" s="671">
        <v>42298</v>
      </c>
      <c r="N594" s="672">
        <v>8000000</v>
      </c>
      <c r="O594" s="672" t="s">
        <v>14001</v>
      </c>
      <c r="P594" s="674">
        <v>42726</v>
      </c>
      <c r="Q594" s="672">
        <v>5004155</v>
      </c>
      <c r="R594" s="673" t="s">
        <v>14027</v>
      </c>
      <c r="S594" s="674">
        <v>42787</v>
      </c>
      <c r="T594" s="675">
        <v>3435212</v>
      </c>
      <c r="U594" s="674">
        <v>42789</v>
      </c>
      <c r="V594" s="675">
        <v>3435212</v>
      </c>
      <c r="W594" s="675">
        <v>2232887.8000000003</v>
      </c>
      <c r="X594" s="675">
        <v>1030563.6</v>
      </c>
      <c r="Y594" s="675">
        <v>171760.6</v>
      </c>
      <c r="Z594" s="652">
        <v>0</v>
      </c>
      <c r="AA594" s="652"/>
      <c r="AB594" s="664"/>
      <c r="AC594" s="663"/>
      <c r="AD594" s="650"/>
      <c r="AE594" s="650"/>
      <c r="AF594" s="650"/>
      <c r="AG594" s="650"/>
      <c r="AH594" s="650"/>
      <c r="AI594" s="650"/>
      <c r="AJ594" s="650"/>
      <c r="AK594" s="650"/>
      <c r="AL594" s="650"/>
      <c r="AM594" s="652">
        <f t="shared" si="34"/>
        <v>0</v>
      </c>
      <c r="AN594" s="513">
        <f t="shared" si="35"/>
        <v>3435212</v>
      </c>
    </row>
    <row r="595" spans="1:40" s="212" customFormat="1" ht="15" customHeight="1" x14ac:dyDescent="0.2">
      <c r="A595" s="679"/>
      <c r="B595" s="679"/>
      <c r="C595" s="679"/>
      <c r="D595" s="679"/>
      <c r="E595" s="679"/>
      <c r="F595" s="668" t="s">
        <v>8717</v>
      </c>
      <c r="G595" s="668" t="s">
        <v>11639</v>
      </c>
      <c r="H595" s="669" t="s">
        <v>13944</v>
      </c>
      <c r="I595" s="653"/>
      <c r="J595" s="653" t="s">
        <v>13803</v>
      </c>
      <c r="K595" s="670" t="s">
        <v>6477</v>
      </c>
      <c r="L595" s="669" t="s">
        <v>13921</v>
      </c>
      <c r="M595" s="671">
        <v>42265</v>
      </c>
      <c r="N595" s="672">
        <v>6000000</v>
      </c>
      <c r="O595" s="672" t="s">
        <v>14001</v>
      </c>
      <c r="P595" s="674">
        <v>42726</v>
      </c>
      <c r="Q595" s="672">
        <v>3039412</v>
      </c>
      <c r="R595" s="673" t="s">
        <v>14027</v>
      </c>
      <c r="S595" s="674">
        <v>42787</v>
      </c>
      <c r="T595" s="675">
        <v>2040820</v>
      </c>
      <c r="U595" s="674">
        <v>42789</v>
      </c>
      <c r="V595" s="675">
        <v>2040820</v>
      </c>
      <c r="W595" s="675">
        <v>1326533</v>
      </c>
      <c r="X595" s="675">
        <v>612246</v>
      </c>
      <c r="Y595" s="675">
        <v>102041</v>
      </c>
      <c r="Z595" s="652">
        <v>0</v>
      </c>
      <c r="AA595" s="652"/>
      <c r="AB595" s="664"/>
      <c r="AC595" s="663"/>
      <c r="AD595" s="650"/>
      <c r="AE595" s="650"/>
      <c r="AF595" s="650"/>
      <c r="AG595" s="650"/>
      <c r="AH595" s="650"/>
      <c r="AI595" s="650"/>
      <c r="AJ595" s="650"/>
      <c r="AK595" s="650"/>
      <c r="AL595" s="650"/>
      <c r="AM595" s="652">
        <f t="shared" si="34"/>
        <v>0</v>
      </c>
      <c r="AN595" s="513">
        <f t="shared" si="35"/>
        <v>2040820</v>
      </c>
    </row>
    <row r="596" spans="1:40" s="212" customFormat="1" ht="15" customHeight="1" x14ac:dyDescent="0.2">
      <c r="A596" s="679"/>
      <c r="B596" s="679"/>
      <c r="C596" s="679"/>
      <c r="D596" s="679"/>
      <c r="E596" s="679"/>
      <c r="F596" s="668" t="s">
        <v>8717</v>
      </c>
      <c r="G596" s="668" t="s">
        <v>12384</v>
      </c>
      <c r="H596" s="669" t="s">
        <v>13945</v>
      </c>
      <c r="I596" s="653"/>
      <c r="J596" s="653" t="s">
        <v>13804</v>
      </c>
      <c r="K596" s="670" t="s">
        <v>6477</v>
      </c>
      <c r="L596" s="669" t="s">
        <v>13922</v>
      </c>
      <c r="M596" s="671">
        <v>42321</v>
      </c>
      <c r="N596" s="672">
        <v>7000000</v>
      </c>
      <c r="O596" s="672" t="s">
        <v>14002</v>
      </c>
      <c r="P596" s="674">
        <v>42710</v>
      </c>
      <c r="Q596" s="672">
        <v>3937055</v>
      </c>
      <c r="R596" s="673" t="s">
        <v>14027</v>
      </c>
      <c r="S596" s="674">
        <v>42787</v>
      </c>
      <c r="T596" s="675">
        <v>2694720</v>
      </c>
      <c r="U596" s="674">
        <v>42789</v>
      </c>
      <c r="V596" s="675">
        <v>2694720</v>
      </c>
      <c r="W596" s="675">
        <v>1751568</v>
      </c>
      <c r="X596" s="675">
        <v>808416</v>
      </c>
      <c r="Y596" s="675">
        <v>134736</v>
      </c>
      <c r="Z596" s="652">
        <v>0</v>
      </c>
      <c r="AA596" s="652"/>
      <c r="AB596" s="664"/>
      <c r="AC596" s="663"/>
      <c r="AD596" s="650"/>
      <c r="AE596" s="650"/>
      <c r="AF596" s="650"/>
      <c r="AG596" s="650"/>
      <c r="AH596" s="650"/>
      <c r="AI596" s="650"/>
      <c r="AJ596" s="650"/>
      <c r="AK596" s="650"/>
      <c r="AL596" s="650"/>
      <c r="AM596" s="652">
        <f t="shared" si="34"/>
        <v>0</v>
      </c>
      <c r="AN596" s="513">
        <f t="shared" si="35"/>
        <v>2694720</v>
      </c>
    </row>
    <row r="597" spans="1:40" s="212" customFormat="1" ht="15" customHeight="1" x14ac:dyDescent="0.2">
      <c r="A597" s="679"/>
      <c r="B597" s="679"/>
      <c r="C597" s="679"/>
      <c r="D597" s="679"/>
      <c r="E597" s="679"/>
      <c r="F597" s="668" t="s">
        <v>8717</v>
      </c>
      <c r="G597" s="668" t="s">
        <v>12382</v>
      </c>
      <c r="H597" s="669" t="s">
        <v>13946</v>
      </c>
      <c r="I597" s="653"/>
      <c r="J597" s="653" t="s">
        <v>13805</v>
      </c>
      <c r="K597" s="670" t="s">
        <v>6477</v>
      </c>
      <c r="L597" s="669" t="s">
        <v>13171</v>
      </c>
      <c r="M597" s="671">
        <v>42114</v>
      </c>
      <c r="N597" s="672">
        <v>4000000</v>
      </c>
      <c r="O597" s="672" t="s">
        <v>14003</v>
      </c>
      <c r="P597" s="674">
        <v>42639</v>
      </c>
      <c r="Q597" s="672">
        <v>1361282</v>
      </c>
      <c r="R597" s="673" t="s">
        <v>14027</v>
      </c>
      <c r="S597" s="674">
        <v>42787</v>
      </c>
      <c r="T597" s="675">
        <v>917980</v>
      </c>
      <c r="U597" s="674">
        <v>42789</v>
      </c>
      <c r="V597" s="675">
        <v>917980</v>
      </c>
      <c r="W597" s="675">
        <v>596687</v>
      </c>
      <c r="X597" s="675">
        <v>275394</v>
      </c>
      <c r="Y597" s="675">
        <v>45899</v>
      </c>
      <c r="Z597" s="652">
        <v>0</v>
      </c>
      <c r="AA597" s="652"/>
      <c r="AB597" s="664"/>
      <c r="AC597" s="663"/>
      <c r="AD597" s="650"/>
      <c r="AE597" s="650"/>
      <c r="AF597" s="650"/>
      <c r="AG597" s="650"/>
      <c r="AH597" s="650"/>
      <c r="AI597" s="650"/>
      <c r="AJ597" s="650"/>
      <c r="AK597" s="650"/>
      <c r="AL597" s="650"/>
      <c r="AM597" s="652">
        <f t="shared" si="34"/>
        <v>0</v>
      </c>
      <c r="AN597" s="513">
        <f t="shared" si="35"/>
        <v>917980</v>
      </c>
    </row>
    <row r="598" spans="1:40" s="212" customFormat="1" ht="15" customHeight="1" x14ac:dyDescent="0.2">
      <c r="A598" s="679"/>
      <c r="B598" s="679"/>
      <c r="C598" s="679"/>
      <c r="D598" s="679"/>
      <c r="E598" s="679"/>
      <c r="F598" s="668" t="s">
        <v>8717</v>
      </c>
      <c r="G598" s="668" t="s">
        <v>13973</v>
      </c>
      <c r="H598" s="669" t="s">
        <v>13947</v>
      </c>
      <c r="I598" s="653"/>
      <c r="J598" s="653" t="s">
        <v>13806</v>
      </c>
      <c r="K598" s="670" t="s">
        <v>6477</v>
      </c>
      <c r="L598" s="669" t="s">
        <v>13923</v>
      </c>
      <c r="M598" s="671">
        <v>42368</v>
      </c>
      <c r="N598" s="672">
        <v>10000000</v>
      </c>
      <c r="O598" s="672" t="s">
        <v>14004</v>
      </c>
      <c r="P598" s="674">
        <v>42720</v>
      </c>
      <c r="Q598" s="672">
        <v>6091490</v>
      </c>
      <c r="R598" s="673" t="s">
        <v>14027</v>
      </c>
      <c r="S598" s="674">
        <v>42787</v>
      </c>
      <c r="T598" s="675">
        <v>4238640</v>
      </c>
      <c r="U598" s="674">
        <v>42789</v>
      </c>
      <c r="V598" s="675">
        <v>4238640</v>
      </c>
      <c r="W598" s="675">
        <v>2755116</v>
      </c>
      <c r="X598" s="675">
        <v>1271592</v>
      </c>
      <c r="Y598" s="675">
        <v>211932</v>
      </c>
      <c r="Z598" s="652">
        <v>0</v>
      </c>
      <c r="AA598" s="652"/>
      <c r="AB598" s="664"/>
      <c r="AC598" s="663"/>
      <c r="AD598" s="650"/>
      <c r="AE598" s="650"/>
      <c r="AF598" s="650"/>
      <c r="AG598" s="650"/>
      <c r="AH598" s="650"/>
      <c r="AI598" s="650"/>
      <c r="AJ598" s="650"/>
      <c r="AK598" s="650"/>
      <c r="AL598" s="650"/>
      <c r="AM598" s="652">
        <f t="shared" si="34"/>
        <v>0</v>
      </c>
      <c r="AN598" s="513">
        <f t="shared" si="35"/>
        <v>4238640</v>
      </c>
    </row>
    <row r="599" spans="1:40" s="212" customFormat="1" ht="15" customHeight="1" x14ac:dyDescent="0.2">
      <c r="A599" s="679"/>
      <c r="B599" s="679"/>
      <c r="C599" s="679"/>
      <c r="D599" s="679"/>
      <c r="E599" s="679"/>
      <c r="F599" s="668" t="s">
        <v>8717</v>
      </c>
      <c r="G599" s="668" t="s">
        <v>13973</v>
      </c>
      <c r="H599" s="669" t="s">
        <v>13948</v>
      </c>
      <c r="I599" s="653"/>
      <c r="J599" s="653" t="s">
        <v>13807</v>
      </c>
      <c r="K599" s="670" t="s">
        <v>6477</v>
      </c>
      <c r="L599" s="669" t="s">
        <v>13924</v>
      </c>
      <c r="M599" s="671">
        <v>42368</v>
      </c>
      <c r="N599" s="672">
        <v>25000000</v>
      </c>
      <c r="O599" s="672" t="s">
        <v>14004</v>
      </c>
      <c r="P599" s="674">
        <v>42720</v>
      </c>
      <c r="Q599" s="672">
        <v>19386395</v>
      </c>
      <c r="R599" s="673" t="s">
        <v>14027</v>
      </c>
      <c r="S599" s="674">
        <v>42787</v>
      </c>
      <c r="T599" s="675">
        <v>13514200</v>
      </c>
      <c r="U599" s="674">
        <v>42789</v>
      </c>
      <c r="V599" s="675">
        <v>13514200</v>
      </c>
      <c r="W599" s="675">
        <v>8784230</v>
      </c>
      <c r="X599" s="675">
        <v>4054260</v>
      </c>
      <c r="Y599" s="675">
        <v>675710</v>
      </c>
      <c r="Z599" s="652">
        <v>0</v>
      </c>
      <c r="AA599" s="652"/>
      <c r="AB599" s="664"/>
      <c r="AC599" s="663"/>
      <c r="AD599" s="650"/>
      <c r="AE599" s="650"/>
      <c r="AF599" s="650"/>
      <c r="AG599" s="650"/>
      <c r="AH599" s="650"/>
      <c r="AI599" s="650"/>
      <c r="AJ599" s="650"/>
      <c r="AK599" s="650"/>
      <c r="AL599" s="650"/>
      <c r="AM599" s="652">
        <f t="shared" si="34"/>
        <v>0</v>
      </c>
      <c r="AN599" s="513">
        <f t="shared" si="35"/>
        <v>13514200</v>
      </c>
    </row>
    <row r="600" spans="1:40" s="212" customFormat="1" ht="15" customHeight="1" x14ac:dyDescent="0.2">
      <c r="A600" s="679"/>
      <c r="B600" s="679"/>
      <c r="C600" s="679"/>
      <c r="D600" s="679"/>
      <c r="E600" s="679"/>
      <c r="F600" s="668" t="s">
        <v>8717</v>
      </c>
      <c r="G600" s="668" t="s">
        <v>13146</v>
      </c>
      <c r="H600" s="669" t="s">
        <v>13949</v>
      </c>
      <c r="I600" s="653"/>
      <c r="J600" s="653" t="s">
        <v>876</v>
      </c>
      <c r="K600" s="670" t="s">
        <v>6477</v>
      </c>
      <c r="L600" s="669" t="s">
        <v>13148</v>
      </c>
      <c r="M600" s="671">
        <v>42368</v>
      </c>
      <c r="N600" s="672">
        <v>10000000</v>
      </c>
      <c r="O600" s="672" t="s">
        <v>14005</v>
      </c>
      <c r="P600" s="674">
        <v>42723</v>
      </c>
      <c r="Q600" s="672">
        <v>3516901</v>
      </c>
      <c r="R600" s="673" t="s">
        <v>14027</v>
      </c>
      <c r="S600" s="674">
        <v>42787</v>
      </c>
      <c r="T600" s="675">
        <v>2412248</v>
      </c>
      <c r="U600" s="674">
        <v>42789</v>
      </c>
      <c r="V600" s="675">
        <v>2412248</v>
      </c>
      <c r="W600" s="675">
        <v>1567961.2</v>
      </c>
      <c r="X600" s="675">
        <v>723674.4</v>
      </c>
      <c r="Y600" s="675">
        <v>120612.40000000001</v>
      </c>
      <c r="Z600" s="652">
        <v>0</v>
      </c>
      <c r="AA600" s="652"/>
      <c r="AB600" s="664"/>
      <c r="AC600" s="663"/>
      <c r="AD600" s="650"/>
      <c r="AE600" s="650"/>
      <c r="AF600" s="650"/>
      <c r="AG600" s="650"/>
      <c r="AH600" s="650"/>
      <c r="AI600" s="650"/>
      <c r="AJ600" s="650"/>
      <c r="AK600" s="650"/>
      <c r="AL600" s="650"/>
      <c r="AM600" s="652">
        <f t="shared" si="34"/>
        <v>0</v>
      </c>
      <c r="AN600" s="513">
        <f t="shared" si="35"/>
        <v>2412248</v>
      </c>
    </row>
    <row r="601" spans="1:40" s="212" customFormat="1" ht="15" customHeight="1" x14ac:dyDescent="0.2">
      <c r="A601" s="679"/>
      <c r="B601" s="679"/>
      <c r="C601" s="679"/>
      <c r="D601" s="679"/>
      <c r="E601" s="679"/>
      <c r="F601" s="668" t="s">
        <v>8717</v>
      </c>
      <c r="G601" s="668" t="s">
        <v>13138</v>
      </c>
      <c r="H601" s="669">
        <v>441801007283105</v>
      </c>
      <c r="I601" s="653"/>
      <c r="J601" s="653" t="s">
        <v>13808</v>
      </c>
      <c r="K601" s="670" t="s">
        <v>6477</v>
      </c>
      <c r="L601" s="669" t="s">
        <v>13925</v>
      </c>
      <c r="M601" s="671">
        <v>42321</v>
      </c>
      <c r="N601" s="672">
        <v>25000000</v>
      </c>
      <c r="O601" s="672" t="s">
        <v>14006</v>
      </c>
      <c r="P601" s="674">
        <v>42712</v>
      </c>
      <c r="Q601" s="672">
        <v>16453289</v>
      </c>
      <c r="R601" s="673" t="s">
        <v>14027</v>
      </c>
      <c r="S601" s="674">
        <v>42787</v>
      </c>
      <c r="T601" s="675">
        <v>11517302</v>
      </c>
      <c r="U601" s="674">
        <v>42789</v>
      </c>
      <c r="V601" s="675">
        <v>11517302</v>
      </c>
      <c r="W601" s="675">
        <v>7486246.2999999998</v>
      </c>
      <c r="X601" s="675">
        <v>3455190.6</v>
      </c>
      <c r="Y601" s="675">
        <v>575865.1</v>
      </c>
      <c r="Z601" s="652">
        <v>0</v>
      </c>
      <c r="AA601" s="652"/>
      <c r="AB601" s="664"/>
      <c r="AC601" s="663"/>
      <c r="AD601" s="650"/>
      <c r="AE601" s="650"/>
      <c r="AF601" s="650"/>
      <c r="AG601" s="650"/>
      <c r="AH601" s="650"/>
      <c r="AI601" s="650"/>
      <c r="AJ601" s="650"/>
      <c r="AK601" s="650"/>
      <c r="AL601" s="650"/>
      <c r="AM601" s="652">
        <f t="shared" si="34"/>
        <v>0</v>
      </c>
      <c r="AN601" s="513">
        <f t="shared" si="35"/>
        <v>11517302</v>
      </c>
    </row>
    <row r="602" spans="1:40" s="212" customFormat="1" ht="15" customHeight="1" x14ac:dyDescent="0.2">
      <c r="A602" s="679"/>
      <c r="B602" s="679"/>
      <c r="C602" s="679"/>
      <c r="D602" s="679"/>
      <c r="E602" s="679"/>
      <c r="F602" s="668" t="s">
        <v>8717</v>
      </c>
      <c r="G602" s="668" t="s">
        <v>12388</v>
      </c>
      <c r="H602" s="669" t="s">
        <v>13950</v>
      </c>
      <c r="I602" s="653"/>
      <c r="J602" s="653" t="s">
        <v>13809</v>
      </c>
      <c r="K602" s="670" t="s">
        <v>6477</v>
      </c>
      <c r="L602" s="669" t="s">
        <v>13134</v>
      </c>
      <c r="M602" s="671">
        <v>42298</v>
      </c>
      <c r="N602" s="672">
        <v>5000000</v>
      </c>
      <c r="O602" s="672" t="s">
        <v>14007</v>
      </c>
      <c r="P602" s="674">
        <v>42724</v>
      </c>
      <c r="Q602" s="672">
        <v>1968711</v>
      </c>
      <c r="R602" s="673" t="s">
        <v>14027</v>
      </c>
      <c r="S602" s="674">
        <v>42787</v>
      </c>
      <c r="T602" s="675">
        <v>1297730</v>
      </c>
      <c r="U602" s="674">
        <v>42789</v>
      </c>
      <c r="V602" s="675">
        <v>1297730</v>
      </c>
      <c r="W602" s="675">
        <v>843524.5</v>
      </c>
      <c r="X602" s="675">
        <v>389319</v>
      </c>
      <c r="Y602" s="675">
        <v>64886.5</v>
      </c>
      <c r="Z602" s="652">
        <v>0</v>
      </c>
      <c r="AA602" s="652"/>
      <c r="AB602" s="664"/>
      <c r="AC602" s="663"/>
      <c r="AD602" s="650"/>
      <c r="AE602" s="650"/>
      <c r="AF602" s="650"/>
      <c r="AG602" s="650"/>
      <c r="AH602" s="650"/>
      <c r="AI602" s="650"/>
      <c r="AJ602" s="650"/>
      <c r="AK602" s="650"/>
      <c r="AL602" s="650"/>
      <c r="AM602" s="652">
        <f t="shared" si="34"/>
        <v>0</v>
      </c>
      <c r="AN602" s="513">
        <f t="shared" si="35"/>
        <v>1297730</v>
      </c>
    </row>
    <row r="603" spans="1:40" s="212" customFormat="1" ht="15" customHeight="1" x14ac:dyDescent="0.2">
      <c r="A603" s="679"/>
      <c r="B603" s="679"/>
      <c r="C603" s="679"/>
      <c r="D603" s="679"/>
      <c r="E603" s="679"/>
      <c r="F603" s="668" t="s">
        <v>8717</v>
      </c>
      <c r="G603" s="668" t="s">
        <v>12388</v>
      </c>
      <c r="H603" s="669" t="s">
        <v>13951</v>
      </c>
      <c r="I603" s="653"/>
      <c r="J603" s="653" t="s">
        <v>2077</v>
      </c>
      <c r="K603" s="670" t="s">
        <v>6477</v>
      </c>
      <c r="L603" s="669" t="s">
        <v>13926</v>
      </c>
      <c r="M603" s="671">
        <v>42368</v>
      </c>
      <c r="N603" s="672">
        <v>25000000</v>
      </c>
      <c r="O603" s="672" t="s">
        <v>14007</v>
      </c>
      <c r="P603" s="674">
        <v>42724</v>
      </c>
      <c r="Q603" s="672">
        <v>23091790</v>
      </c>
      <c r="R603" s="673" t="s">
        <v>14027</v>
      </c>
      <c r="S603" s="674">
        <v>42787</v>
      </c>
      <c r="T603" s="675">
        <v>15680000</v>
      </c>
      <c r="U603" s="674">
        <v>42789</v>
      </c>
      <c r="V603" s="675">
        <v>15680000</v>
      </c>
      <c r="W603" s="675">
        <v>10192000</v>
      </c>
      <c r="X603" s="675">
        <v>4704000</v>
      </c>
      <c r="Y603" s="675">
        <v>784000</v>
      </c>
      <c r="Z603" s="652">
        <v>0</v>
      </c>
      <c r="AA603" s="652"/>
      <c r="AB603" s="664"/>
      <c r="AC603" s="663"/>
      <c r="AD603" s="650"/>
      <c r="AE603" s="650"/>
      <c r="AF603" s="650"/>
      <c r="AG603" s="650"/>
      <c r="AH603" s="650"/>
      <c r="AI603" s="650"/>
      <c r="AJ603" s="650"/>
      <c r="AK603" s="650"/>
      <c r="AL603" s="650"/>
      <c r="AM603" s="652">
        <f t="shared" si="34"/>
        <v>0</v>
      </c>
      <c r="AN603" s="513">
        <f t="shared" si="35"/>
        <v>15680000</v>
      </c>
    </row>
    <row r="604" spans="1:40" s="212" customFormat="1" ht="15" customHeight="1" x14ac:dyDescent="0.2">
      <c r="A604" s="679"/>
      <c r="B604" s="679"/>
      <c r="C604" s="679"/>
      <c r="D604" s="679"/>
      <c r="E604" s="679"/>
      <c r="F604" s="668" t="s">
        <v>8717</v>
      </c>
      <c r="G604" s="668" t="s">
        <v>12382</v>
      </c>
      <c r="H604" s="669">
        <v>444001009253103</v>
      </c>
      <c r="I604" s="653"/>
      <c r="J604" s="653" t="s">
        <v>13810</v>
      </c>
      <c r="K604" s="670" t="s">
        <v>6477</v>
      </c>
      <c r="L604" s="669" t="s">
        <v>13927</v>
      </c>
      <c r="M604" s="671">
        <v>42241</v>
      </c>
      <c r="N604" s="672">
        <v>15000000</v>
      </c>
      <c r="O604" s="672" t="s">
        <v>14008</v>
      </c>
      <c r="P604" s="674">
        <v>42690</v>
      </c>
      <c r="Q604" s="672">
        <v>6033797</v>
      </c>
      <c r="R604" s="673" t="s">
        <v>14027</v>
      </c>
      <c r="S604" s="674">
        <v>42787</v>
      </c>
      <c r="T604" s="675">
        <v>4197408</v>
      </c>
      <c r="U604" s="674">
        <v>42789</v>
      </c>
      <c r="V604" s="675">
        <v>4197408</v>
      </c>
      <c r="W604" s="675">
        <v>2728315.2</v>
      </c>
      <c r="X604" s="675">
        <v>1259222.3999999999</v>
      </c>
      <c r="Y604" s="675">
        <v>209870.40000000002</v>
      </c>
      <c r="Z604" s="652">
        <v>0</v>
      </c>
      <c r="AA604" s="652"/>
      <c r="AB604" s="664"/>
      <c r="AC604" s="663"/>
      <c r="AD604" s="650"/>
      <c r="AE604" s="650"/>
      <c r="AF604" s="650"/>
      <c r="AG604" s="650"/>
      <c r="AH604" s="650"/>
      <c r="AI604" s="650"/>
      <c r="AJ604" s="650"/>
      <c r="AK604" s="650"/>
      <c r="AL604" s="650"/>
      <c r="AM604" s="652">
        <f t="shared" si="34"/>
        <v>0</v>
      </c>
      <c r="AN604" s="513">
        <f t="shared" si="35"/>
        <v>4197408</v>
      </c>
    </row>
    <row r="605" spans="1:40" s="212" customFormat="1" ht="15" customHeight="1" x14ac:dyDescent="0.2">
      <c r="A605" s="679"/>
      <c r="B605" s="679"/>
      <c r="C605" s="679"/>
      <c r="D605" s="679"/>
      <c r="E605" s="679"/>
      <c r="F605" s="668" t="s">
        <v>8717</v>
      </c>
      <c r="G605" s="668" t="s">
        <v>13973</v>
      </c>
      <c r="H605" s="669">
        <v>443501009376102</v>
      </c>
      <c r="I605" s="653"/>
      <c r="J605" s="653" t="s">
        <v>13811</v>
      </c>
      <c r="K605" s="670" t="s">
        <v>6477</v>
      </c>
      <c r="L605" s="669" t="s">
        <v>13928</v>
      </c>
      <c r="M605" s="671">
        <v>42368</v>
      </c>
      <c r="N605" s="672">
        <v>25000000</v>
      </c>
      <c r="O605" s="672" t="s">
        <v>14009</v>
      </c>
      <c r="P605" s="674">
        <v>42674</v>
      </c>
      <c r="Q605" s="672">
        <v>18865250</v>
      </c>
      <c r="R605" s="673" t="s">
        <v>14027</v>
      </c>
      <c r="S605" s="674">
        <v>42787</v>
      </c>
      <c r="T605" s="675">
        <v>13205210</v>
      </c>
      <c r="U605" s="674">
        <v>42789</v>
      </c>
      <c r="V605" s="675">
        <v>13205210</v>
      </c>
      <c r="W605" s="675">
        <v>8583386.5</v>
      </c>
      <c r="X605" s="675">
        <v>3961563</v>
      </c>
      <c r="Y605" s="675">
        <v>660260.5</v>
      </c>
      <c r="Z605" s="652">
        <v>0</v>
      </c>
      <c r="AA605" s="652"/>
      <c r="AB605" s="664"/>
      <c r="AC605" s="663"/>
      <c r="AD605" s="650"/>
      <c r="AE605" s="650"/>
      <c r="AF605" s="650"/>
      <c r="AG605" s="650"/>
      <c r="AH605" s="650"/>
      <c r="AI605" s="650"/>
      <c r="AJ605" s="650"/>
      <c r="AK605" s="650"/>
      <c r="AL605" s="650"/>
      <c r="AM605" s="652">
        <f t="shared" si="34"/>
        <v>0</v>
      </c>
      <c r="AN605" s="513">
        <f t="shared" si="35"/>
        <v>13205210</v>
      </c>
    </row>
    <row r="606" spans="1:40" s="212" customFormat="1" ht="15" customHeight="1" x14ac:dyDescent="0.2">
      <c r="A606" s="679"/>
      <c r="B606" s="679"/>
      <c r="C606" s="679"/>
      <c r="D606" s="679"/>
      <c r="E606" s="679"/>
      <c r="F606" s="668" t="s">
        <v>8717</v>
      </c>
      <c r="G606" s="668" t="s">
        <v>13973</v>
      </c>
      <c r="H606" s="669" t="s">
        <v>13952</v>
      </c>
      <c r="I606" s="653"/>
      <c r="J606" s="653" t="s">
        <v>13812</v>
      </c>
      <c r="K606" s="670" t="s">
        <v>6477</v>
      </c>
      <c r="L606" s="669" t="s">
        <v>13929</v>
      </c>
      <c r="M606" s="671">
        <v>42368</v>
      </c>
      <c r="N606" s="672">
        <v>15000000</v>
      </c>
      <c r="O606" s="672" t="s">
        <v>14009</v>
      </c>
      <c r="P606" s="674">
        <v>42674</v>
      </c>
      <c r="Q606" s="672">
        <v>10106497</v>
      </c>
      <c r="R606" s="673" t="s">
        <v>14027</v>
      </c>
      <c r="S606" s="674">
        <v>42787</v>
      </c>
      <c r="T606" s="675">
        <v>6941340</v>
      </c>
      <c r="U606" s="674">
        <v>42789</v>
      </c>
      <c r="V606" s="675">
        <v>6941340</v>
      </c>
      <c r="W606" s="675">
        <v>4511871</v>
      </c>
      <c r="X606" s="675">
        <v>2082402</v>
      </c>
      <c r="Y606" s="675">
        <v>347067</v>
      </c>
      <c r="Z606" s="652">
        <v>0</v>
      </c>
      <c r="AA606" s="652"/>
      <c r="AB606" s="664"/>
      <c r="AC606" s="663"/>
      <c r="AD606" s="650"/>
      <c r="AE606" s="650"/>
      <c r="AF606" s="650"/>
      <c r="AG606" s="650"/>
      <c r="AH606" s="650"/>
      <c r="AI606" s="650"/>
      <c r="AJ606" s="650"/>
      <c r="AK606" s="650"/>
      <c r="AL606" s="650"/>
      <c r="AM606" s="652">
        <f t="shared" si="34"/>
        <v>0</v>
      </c>
      <c r="AN606" s="513">
        <f t="shared" si="35"/>
        <v>6941340</v>
      </c>
    </row>
    <row r="607" spans="1:40" s="212" customFormat="1" ht="15" customHeight="1" x14ac:dyDescent="0.2">
      <c r="A607" s="679"/>
      <c r="B607" s="679"/>
      <c r="C607" s="679"/>
      <c r="D607" s="679"/>
      <c r="E607" s="679"/>
      <c r="F607" s="668" t="s">
        <v>8717</v>
      </c>
      <c r="G607" s="668" t="s">
        <v>13973</v>
      </c>
      <c r="H607" s="669">
        <v>443501009204101</v>
      </c>
      <c r="I607" s="653"/>
      <c r="J607" s="653" t="s">
        <v>13813</v>
      </c>
      <c r="K607" s="670" t="s">
        <v>6477</v>
      </c>
      <c r="L607" s="669" t="s">
        <v>13928</v>
      </c>
      <c r="M607" s="671">
        <v>42368</v>
      </c>
      <c r="N607" s="672">
        <v>5000000</v>
      </c>
      <c r="O607" s="672" t="s">
        <v>14009</v>
      </c>
      <c r="P607" s="674">
        <v>42674</v>
      </c>
      <c r="Q607" s="672">
        <v>2004710</v>
      </c>
      <c r="R607" s="673" t="s">
        <v>14027</v>
      </c>
      <c r="S607" s="674">
        <v>42787</v>
      </c>
      <c r="T607" s="675">
        <v>1341480</v>
      </c>
      <c r="U607" s="674">
        <v>42789</v>
      </c>
      <c r="V607" s="675">
        <v>1341480</v>
      </c>
      <c r="W607" s="675">
        <v>871962</v>
      </c>
      <c r="X607" s="675">
        <v>402444</v>
      </c>
      <c r="Y607" s="675">
        <v>67074</v>
      </c>
      <c r="Z607" s="652">
        <v>0</v>
      </c>
      <c r="AA607" s="652"/>
      <c r="AB607" s="664"/>
      <c r="AC607" s="663"/>
      <c r="AD607" s="650"/>
      <c r="AE607" s="650"/>
      <c r="AF607" s="650"/>
      <c r="AG607" s="650"/>
      <c r="AH607" s="650"/>
      <c r="AI607" s="650"/>
      <c r="AJ607" s="650"/>
      <c r="AK607" s="650"/>
      <c r="AL607" s="650"/>
      <c r="AM607" s="652">
        <f t="shared" si="34"/>
        <v>0</v>
      </c>
      <c r="AN607" s="513">
        <f t="shared" si="35"/>
        <v>1341480</v>
      </c>
    </row>
    <row r="608" spans="1:40" s="212" customFormat="1" ht="15" customHeight="1" x14ac:dyDescent="0.2">
      <c r="A608" s="679"/>
      <c r="B608" s="679"/>
      <c r="C608" s="679"/>
      <c r="D608" s="679"/>
      <c r="E608" s="679"/>
      <c r="F608" s="668" t="s">
        <v>8717</v>
      </c>
      <c r="G608" s="668" t="s">
        <v>13973</v>
      </c>
      <c r="H608" s="669">
        <v>443501009092106</v>
      </c>
      <c r="I608" s="653"/>
      <c r="J608" s="653" t="s">
        <v>13814</v>
      </c>
      <c r="K608" s="670" t="s">
        <v>6477</v>
      </c>
      <c r="L608" s="669" t="s">
        <v>13930</v>
      </c>
      <c r="M608" s="671">
        <v>42368</v>
      </c>
      <c r="N608" s="672">
        <v>15000000</v>
      </c>
      <c r="O608" s="672" t="s">
        <v>14009</v>
      </c>
      <c r="P608" s="674">
        <v>42674</v>
      </c>
      <c r="Q608" s="672">
        <v>13782452</v>
      </c>
      <c r="R608" s="673" t="s">
        <v>14027</v>
      </c>
      <c r="S608" s="674">
        <v>42787</v>
      </c>
      <c r="T608" s="675">
        <v>9521036</v>
      </c>
      <c r="U608" s="674">
        <v>42789</v>
      </c>
      <c r="V608" s="675">
        <v>9521036</v>
      </c>
      <c r="W608" s="675">
        <v>6188673.4000000004</v>
      </c>
      <c r="X608" s="675">
        <v>2856310.8</v>
      </c>
      <c r="Y608" s="675">
        <v>476051.80000000005</v>
      </c>
      <c r="Z608" s="652">
        <v>0</v>
      </c>
      <c r="AA608" s="652"/>
      <c r="AB608" s="664"/>
      <c r="AC608" s="663"/>
      <c r="AD608" s="650"/>
      <c r="AE608" s="650"/>
      <c r="AF608" s="650"/>
      <c r="AG608" s="650"/>
      <c r="AH608" s="650"/>
      <c r="AI608" s="650"/>
      <c r="AJ608" s="650"/>
      <c r="AK608" s="650"/>
      <c r="AL608" s="650"/>
      <c r="AM608" s="652">
        <f t="shared" si="34"/>
        <v>0</v>
      </c>
      <c r="AN608" s="513">
        <f t="shared" si="35"/>
        <v>9521036</v>
      </c>
    </row>
    <row r="609" spans="1:40" s="212" customFormat="1" ht="15" customHeight="1" x14ac:dyDescent="0.2">
      <c r="A609" s="679"/>
      <c r="B609" s="679"/>
      <c r="C609" s="679"/>
      <c r="D609" s="679"/>
      <c r="E609" s="679"/>
      <c r="F609" s="668" t="s">
        <v>8717</v>
      </c>
      <c r="G609" s="668" t="s">
        <v>12385</v>
      </c>
      <c r="H609" s="669" t="s">
        <v>13953</v>
      </c>
      <c r="I609" s="653"/>
      <c r="J609" s="653" t="s">
        <v>13815</v>
      </c>
      <c r="K609" s="670" t="s">
        <v>6477</v>
      </c>
      <c r="L609" s="669" t="s">
        <v>13931</v>
      </c>
      <c r="M609" s="671">
        <v>42321</v>
      </c>
      <c r="N609" s="672">
        <v>10000000</v>
      </c>
      <c r="O609" s="672" t="s">
        <v>14010</v>
      </c>
      <c r="P609" s="674">
        <v>42674</v>
      </c>
      <c r="Q609" s="672">
        <v>3940953</v>
      </c>
      <c r="R609" s="673" t="s">
        <v>14027</v>
      </c>
      <c r="S609" s="674">
        <v>42787</v>
      </c>
      <c r="T609" s="675">
        <v>2682960</v>
      </c>
      <c r="U609" s="674">
        <v>42789</v>
      </c>
      <c r="V609" s="675">
        <v>2682960</v>
      </c>
      <c r="W609" s="675">
        <v>1743924</v>
      </c>
      <c r="X609" s="675">
        <v>804888</v>
      </c>
      <c r="Y609" s="675">
        <v>134148</v>
      </c>
      <c r="Z609" s="652">
        <v>0</v>
      </c>
      <c r="AA609" s="652"/>
      <c r="AB609" s="664"/>
      <c r="AC609" s="663"/>
      <c r="AD609" s="650"/>
      <c r="AE609" s="650"/>
      <c r="AF609" s="650"/>
      <c r="AG609" s="650"/>
      <c r="AH609" s="650"/>
      <c r="AI609" s="650"/>
      <c r="AJ609" s="650"/>
      <c r="AK609" s="650"/>
      <c r="AL609" s="650"/>
      <c r="AM609" s="652">
        <f t="shared" si="34"/>
        <v>0</v>
      </c>
      <c r="AN609" s="513">
        <f t="shared" si="35"/>
        <v>2682960</v>
      </c>
    </row>
    <row r="610" spans="1:40" s="212" customFormat="1" ht="15" customHeight="1" x14ac:dyDescent="0.2">
      <c r="A610" s="679"/>
      <c r="B610" s="679"/>
      <c r="C610" s="679"/>
      <c r="D610" s="679"/>
      <c r="E610" s="679"/>
      <c r="F610" s="668" t="s">
        <v>8717</v>
      </c>
      <c r="G610" s="668" t="s">
        <v>12385</v>
      </c>
      <c r="H610" s="669" t="s">
        <v>13954</v>
      </c>
      <c r="I610" s="653"/>
      <c r="J610" s="653" t="s">
        <v>13816</v>
      </c>
      <c r="K610" s="670" t="s">
        <v>6477</v>
      </c>
      <c r="L610" s="669" t="s">
        <v>13932</v>
      </c>
      <c r="M610" s="671">
        <v>42298</v>
      </c>
      <c r="N610" s="672">
        <v>7000000</v>
      </c>
      <c r="O610" s="672" t="s">
        <v>14010</v>
      </c>
      <c r="P610" s="674">
        <v>42674</v>
      </c>
      <c r="Q610" s="672">
        <v>3757213</v>
      </c>
      <c r="R610" s="673" t="s">
        <v>14027</v>
      </c>
      <c r="S610" s="674">
        <v>42787</v>
      </c>
      <c r="T610" s="675">
        <v>2620170</v>
      </c>
      <c r="U610" s="674">
        <v>42789</v>
      </c>
      <c r="V610" s="675">
        <v>2620170</v>
      </c>
      <c r="W610" s="675">
        <v>1703110.5</v>
      </c>
      <c r="X610" s="675">
        <v>786051</v>
      </c>
      <c r="Y610" s="675">
        <v>131008.5</v>
      </c>
      <c r="Z610" s="652">
        <v>0</v>
      </c>
      <c r="AA610" s="652"/>
      <c r="AB610" s="664"/>
      <c r="AC610" s="663"/>
      <c r="AD610" s="650"/>
      <c r="AE610" s="650"/>
      <c r="AF610" s="650"/>
      <c r="AG610" s="650"/>
      <c r="AH610" s="650"/>
      <c r="AI610" s="650"/>
      <c r="AJ610" s="650"/>
      <c r="AK610" s="650"/>
      <c r="AL610" s="650"/>
      <c r="AM610" s="652">
        <f t="shared" si="34"/>
        <v>0</v>
      </c>
      <c r="AN610" s="513">
        <f t="shared" si="35"/>
        <v>2620170</v>
      </c>
    </row>
    <row r="611" spans="1:40" s="212" customFormat="1" ht="15" customHeight="1" x14ac:dyDescent="0.2">
      <c r="A611" s="679"/>
      <c r="B611" s="679"/>
      <c r="C611" s="679"/>
      <c r="D611" s="679"/>
      <c r="E611" s="679"/>
      <c r="F611" s="668" t="s">
        <v>8717</v>
      </c>
      <c r="G611" s="668" t="s">
        <v>13974</v>
      </c>
      <c r="H611" s="669" t="s">
        <v>13955</v>
      </c>
      <c r="I611" s="653"/>
      <c r="J611" s="653" t="s">
        <v>13817</v>
      </c>
      <c r="K611" s="670" t="s">
        <v>6477</v>
      </c>
      <c r="L611" s="669" t="s">
        <v>13933</v>
      </c>
      <c r="M611" s="671">
        <v>42265</v>
      </c>
      <c r="N611" s="672">
        <v>6000000</v>
      </c>
      <c r="O611" s="672" t="s">
        <v>14011</v>
      </c>
      <c r="P611" s="674">
        <v>42723</v>
      </c>
      <c r="Q611" s="672">
        <v>2676054</v>
      </c>
      <c r="R611" s="673" t="s">
        <v>14027</v>
      </c>
      <c r="S611" s="674">
        <v>42787</v>
      </c>
      <c r="T611" s="675">
        <v>1873237.7999999998</v>
      </c>
      <c r="U611" s="674">
        <v>42789</v>
      </c>
      <c r="V611" s="675">
        <v>1873237.7999999998</v>
      </c>
      <c r="W611" s="675">
        <v>1217604.5699999998</v>
      </c>
      <c r="X611" s="675">
        <v>561971.34</v>
      </c>
      <c r="Y611" s="675">
        <v>93661.89</v>
      </c>
      <c r="Z611" s="652">
        <v>0</v>
      </c>
      <c r="AA611" s="652"/>
      <c r="AB611" s="664"/>
      <c r="AC611" s="663"/>
      <c r="AD611" s="650"/>
      <c r="AE611" s="650"/>
      <c r="AF611" s="650"/>
      <c r="AG611" s="650"/>
      <c r="AH611" s="650"/>
      <c r="AI611" s="650"/>
      <c r="AJ611" s="650"/>
      <c r="AK611" s="650"/>
      <c r="AL611" s="650"/>
      <c r="AM611" s="652">
        <f t="shared" si="34"/>
        <v>0</v>
      </c>
      <c r="AN611" s="513">
        <f t="shared" si="35"/>
        <v>1873237.7999999998</v>
      </c>
    </row>
    <row r="612" spans="1:40" s="212" customFormat="1" ht="15" customHeight="1" x14ac:dyDescent="0.2">
      <c r="A612" s="679"/>
      <c r="B612" s="679"/>
      <c r="C612" s="679"/>
      <c r="D612" s="679"/>
      <c r="E612" s="679"/>
      <c r="F612" s="668" t="s">
        <v>8717</v>
      </c>
      <c r="G612" s="668" t="s">
        <v>13975</v>
      </c>
      <c r="H612" s="669">
        <v>443801007810102</v>
      </c>
      <c r="I612" s="653"/>
      <c r="J612" s="653" t="s">
        <v>13818</v>
      </c>
      <c r="K612" s="670" t="s">
        <v>6477</v>
      </c>
      <c r="L612" s="669" t="s">
        <v>13934</v>
      </c>
      <c r="M612" s="671">
        <v>42321</v>
      </c>
      <c r="N612" s="672">
        <v>10000000</v>
      </c>
      <c r="O612" s="672" t="s">
        <v>14012</v>
      </c>
      <c r="P612" s="674">
        <v>42699</v>
      </c>
      <c r="Q612" s="672">
        <v>4758777</v>
      </c>
      <c r="R612" s="673" t="s">
        <v>14027</v>
      </c>
      <c r="S612" s="674">
        <v>42787</v>
      </c>
      <c r="T612" s="675">
        <v>3331143.9</v>
      </c>
      <c r="U612" s="674">
        <v>42789</v>
      </c>
      <c r="V612" s="675">
        <v>3331143.9</v>
      </c>
      <c r="W612" s="675">
        <v>2165243.5350000001</v>
      </c>
      <c r="X612" s="675">
        <v>999343.16999999993</v>
      </c>
      <c r="Y612" s="675">
        <v>166557.19500000001</v>
      </c>
      <c r="Z612" s="652">
        <v>0</v>
      </c>
      <c r="AA612" s="652"/>
      <c r="AB612" s="664"/>
      <c r="AC612" s="663"/>
      <c r="AD612" s="650"/>
      <c r="AE612" s="650"/>
      <c r="AF612" s="650"/>
      <c r="AG612" s="650"/>
      <c r="AH612" s="650"/>
      <c r="AI612" s="650"/>
      <c r="AJ612" s="650"/>
      <c r="AK612" s="650"/>
      <c r="AL612" s="650"/>
      <c r="AM612" s="652">
        <f t="shared" si="34"/>
        <v>0</v>
      </c>
      <c r="AN612" s="513">
        <f t="shared" si="35"/>
        <v>3331143.9</v>
      </c>
    </row>
    <row r="613" spans="1:40" s="212" customFormat="1" ht="15" customHeight="1" x14ac:dyDescent="0.2">
      <c r="A613" s="679"/>
      <c r="B613" s="679"/>
      <c r="C613" s="679"/>
      <c r="D613" s="679"/>
      <c r="E613" s="679"/>
      <c r="F613" s="668" t="s">
        <v>8426</v>
      </c>
      <c r="G613" s="668" t="s">
        <v>12389</v>
      </c>
      <c r="H613" s="669" t="s">
        <v>13956</v>
      </c>
      <c r="I613" s="653"/>
      <c r="J613" s="653" t="s">
        <v>13819</v>
      </c>
      <c r="K613" s="670" t="s">
        <v>6477</v>
      </c>
      <c r="L613" s="669" t="s">
        <v>12489</v>
      </c>
      <c r="M613" s="671">
        <v>42111</v>
      </c>
      <c r="N613" s="672">
        <v>5000000</v>
      </c>
      <c r="O613" s="672" t="s">
        <v>14013</v>
      </c>
      <c r="P613" s="674">
        <v>42564</v>
      </c>
      <c r="Q613" s="672">
        <v>2921716</v>
      </c>
      <c r="R613" s="673" t="s">
        <v>14028</v>
      </c>
      <c r="S613" s="674">
        <v>42794</v>
      </c>
      <c r="T613" s="675">
        <v>1924860</v>
      </c>
      <c r="U613" s="674"/>
      <c r="V613" s="675">
        <v>1924860</v>
      </c>
      <c r="W613" s="675">
        <v>1251159</v>
      </c>
      <c r="X613" s="675">
        <v>577458</v>
      </c>
      <c r="Y613" s="675">
        <v>96243</v>
      </c>
      <c r="Z613" s="652">
        <v>0</v>
      </c>
      <c r="AA613" s="652"/>
      <c r="AB613" s="664"/>
      <c r="AC613" s="663"/>
      <c r="AD613" s="650"/>
      <c r="AE613" s="650"/>
      <c r="AF613" s="650"/>
      <c r="AG613" s="650"/>
      <c r="AH613" s="650"/>
      <c r="AI613" s="650"/>
      <c r="AJ613" s="650"/>
      <c r="AK613" s="650"/>
      <c r="AL613" s="650"/>
      <c r="AM613" s="652">
        <f t="shared" si="34"/>
        <v>0</v>
      </c>
      <c r="AN613" s="513">
        <f t="shared" si="35"/>
        <v>1924860</v>
      </c>
    </row>
    <row r="614" spans="1:40" s="212" customFormat="1" ht="15" customHeight="1" x14ac:dyDescent="0.2">
      <c r="A614" s="679"/>
      <c r="B614" s="679"/>
      <c r="C614" s="679"/>
      <c r="D614" s="679"/>
      <c r="E614" s="679"/>
      <c r="F614" s="668" t="s">
        <v>8426</v>
      </c>
      <c r="G614" s="668" t="s">
        <v>12389</v>
      </c>
      <c r="H614" s="669">
        <v>443601006563102</v>
      </c>
      <c r="I614" s="653"/>
      <c r="J614" s="653" t="s">
        <v>13820</v>
      </c>
      <c r="K614" s="670" t="s">
        <v>6477</v>
      </c>
      <c r="L614" s="669" t="s">
        <v>13935</v>
      </c>
      <c r="M614" s="671">
        <v>42198</v>
      </c>
      <c r="N614" s="672">
        <v>15000000</v>
      </c>
      <c r="O614" s="672" t="s">
        <v>14013</v>
      </c>
      <c r="P614" s="674">
        <v>42564</v>
      </c>
      <c r="Q614" s="672">
        <v>13033442</v>
      </c>
      <c r="R614" s="673" t="s">
        <v>14028</v>
      </c>
      <c r="S614" s="674">
        <v>42794</v>
      </c>
      <c r="T614" s="675">
        <v>8983170</v>
      </c>
      <c r="U614" s="674"/>
      <c r="V614" s="675">
        <v>8983170</v>
      </c>
      <c r="W614" s="675">
        <v>5839060.5</v>
      </c>
      <c r="X614" s="675">
        <v>2694951</v>
      </c>
      <c r="Y614" s="675">
        <v>449158.5</v>
      </c>
      <c r="Z614" s="652">
        <v>0</v>
      </c>
      <c r="AA614" s="652"/>
      <c r="AB614" s="664"/>
      <c r="AC614" s="663"/>
      <c r="AD614" s="650"/>
      <c r="AE614" s="650"/>
      <c r="AF614" s="650"/>
      <c r="AG614" s="650"/>
      <c r="AH614" s="650"/>
      <c r="AI614" s="650"/>
      <c r="AJ614" s="650"/>
      <c r="AK614" s="650"/>
      <c r="AL614" s="650"/>
      <c r="AM614" s="652">
        <f t="shared" si="34"/>
        <v>0</v>
      </c>
      <c r="AN614" s="513">
        <f t="shared" si="35"/>
        <v>8983170</v>
      </c>
    </row>
    <row r="615" spans="1:40" s="212" customFormat="1" ht="15" customHeight="1" x14ac:dyDescent="0.2">
      <c r="A615" s="679"/>
      <c r="B615" s="679"/>
      <c r="C615" s="679"/>
      <c r="D615" s="679"/>
      <c r="E615" s="679"/>
      <c r="F615" s="668" t="s">
        <v>8426</v>
      </c>
      <c r="G615" s="668" t="s">
        <v>12389</v>
      </c>
      <c r="H615" s="669">
        <v>443601006520104</v>
      </c>
      <c r="I615" s="653"/>
      <c r="J615" s="653" t="s">
        <v>13821</v>
      </c>
      <c r="K615" s="670" t="s">
        <v>6477</v>
      </c>
      <c r="L615" s="669" t="s">
        <v>13935</v>
      </c>
      <c r="M615" s="671">
        <v>42198</v>
      </c>
      <c r="N615" s="672">
        <v>10000000</v>
      </c>
      <c r="O615" s="672" t="s">
        <v>14013</v>
      </c>
      <c r="P615" s="674">
        <v>42564</v>
      </c>
      <c r="Q615" s="672">
        <v>7759389</v>
      </c>
      <c r="R615" s="673" t="s">
        <v>14028</v>
      </c>
      <c r="S615" s="674">
        <v>42794</v>
      </c>
      <c r="T615" s="675">
        <v>5308170</v>
      </c>
      <c r="U615" s="674"/>
      <c r="V615" s="675">
        <v>5308170</v>
      </c>
      <c r="W615" s="675">
        <v>3450310.5</v>
      </c>
      <c r="X615" s="675">
        <v>1592451</v>
      </c>
      <c r="Y615" s="675">
        <v>265408.5</v>
      </c>
      <c r="Z615" s="652">
        <v>0</v>
      </c>
      <c r="AA615" s="652"/>
      <c r="AB615" s="664"/>
      <c r="AC615" s="663"/>
      <c r="AD615" s="650"/>
      <c r="AE615" s="650"/>
      <c r="AF615" s="650"/>
      <c r="AG615" s="650"/>
      <c r="AH615" s="650"/>
      <c r="AI615" s="650"/>
      <c r="AJ615" s="650"/>
      <c r="AK615" s="650"/>
      <c r="AL615" s="650"/>
      <c r="AM615" s="652">
        <f t="shared" si="34"/>
        <v>0</v>
      </c>
      <c r="AN615" s="513">
        <f t="shared" si="35"/>
        <v>5308170</v>
      </c>
    </row>
    <row r="616" spans="1:40" s="212" customFormat="1" ht="15" customHeight="1" x14ac:dyDescent="0.2">
      <c r="A616" s="679"/>
      <c r="B616" s="679"/>
      <c r="C616" s="679"/>
      <c r="D616" s="679"/>
      <c r="E616" s="679"/>
      <c r="F616" s="668" t="s">
        <v>8426</v>
      </c>
      <c r="G616" s="668" t="s">
        <v>3546</v>
      </c>
      <c r="H616" s="669" t="s">
        <v>13957</v>
      </c>
      <c r="I616" s="653"/>
      <c r="J616" s="653" t="s">
        <v>13822</v>
      </c>
      <c r="K616" s="670" t="s">
        <v>6477</v>
      </c>
      <c r="L616" s="669" t="s">
        <v>13478</v>
      </c>
      <c r="M616" s="671">
        <v>42087</v>
      </c>
      <c r="N616" s="672">
        <v>20000000</v>
      </c>
      <c r="O616" s="672" t="s">
        <v>14014</v>
      </c>
      <c r="P616" s="674">
        <v>42342</v>
      </c>
      <c r="Q616" s="672">
        <v>16961744</v>
      </c>
      <c r="R616" s="673" t="s">
        <v>14029</v>
      </c>
      <c r="S616" s="674">
        <v>42794</v>
      </c>
      <c r="T616" s="675">
        <v>11588920</v>
      </c>
      <c r="U616" s="674">
        <v>42344</v>
      </c>
      <c r="V616" s="675">
        <v>11588920</v>
      </c>
      <c r="W616" s="675">
        <v>7532798</v>
      </c>
      <c r="X616" s="675">
        <v>3476676</v>
      </c>
      <c r="Y616" s="675">
        <v>579446</v>
      </c>
      <c r="Z616" s="652">
        <v>0</v>
      </c>
      <c r="AA616" s="652"/>
      <c r="AB616" s="664"/>
      <c r="AC616" s="663"/>
      <c r="AD616" s="650"/>
      <c r="AE616" s="650"/>
      <c r="AF616" s="650"/>
      <c r="AG616" s="650"/>
      <c r="AH616" s="650"/>
      <c r="AI616" s="650"/>
      <c r="AJ616" s="650"/>
      <c r="AK616" s="650"/>
      <c r="AL616" s="650"/>
      <c r="AM616" s="652">
        <f t="shared" si="34"/>
        <v>0</v>
      </c>
      <c r="AN616" s="513">
        <f t="shared" si="35"/>
        <v>11588920</v>
      </c>
    </row>
    <row r="617" spans="1:40" s="212" customFormat="1" ht="15" customHeight="1" x14ac:dyDescent="0.2">
      <c r="A617" s="679"/>
      <c r="B617" s="679"/>
      <c r="C617" s="679"/>
      <c r="D617" s="679"/>
      <c r="E617" s="679"/>
      <c r="F617" s="668" t="s">
        <v>8426</v>
      </c>
      <c r="G617" s="668" t="s">
        <v>3546</v>
      </c>
      <c r="H617" s="669" t="s">
        <v>13958</v>
      </c>
      <c r="I617" s="653"/>
      <c r="J617" s="653" t="s">
        <v>13823</v>
      </c>
      <c r="K617" s="670" t="s">
        <v>6477</v>
      </c>
      <c r="L617" s="669" t="s">
        <v>13936</v>
      </c>
      <c r="M617" s="671">
        <v>42087</v>
      </c>
      <c r="N617" s="672">
        <v>14000000</v>
      </c>
      <c r="O617" s="672" t="s">
        <v>14015</v>
      </c>
      <c r="P617" s="674">
        <v>42368</v>
      </c>
      <c r="Q617" s="672">
        <v>11452522</v>
      </c>
      <c r="R617" s="673" t="s">
        <v>14029</v>
      </c>
      <c r="S617" s="674">
        <v>42794</v>
      </c>
      <c r="T617" s="675">
        <v>7840140</v>
      </c>
      <c r="U617" s="674">
        <v>42370</v>
      </c>
      <c r="V617" s="675">
        <v>7840140</v>
      </c>
      <c r="W617" s="675">
        <v>5096091</v>
      </c>
      <c r="X617" s="675">
        <v>2352042</v>
      </c>
      <c r="Y617" s="675">
        <v>392007</v>
      </c>
      <c r="Z617" s="652">
        <v>0</v>
      </c>
      <c r="AA617" s="652"/>
      <c r="AB617" s="664"/>
      <c r="AC617" s="663"/>
      <c r="AD617" s="650"/>
      <c r="AE617" s="650"/>
      <c r="AF617" s="650"/>
      <c r="AG617" s="650"/>
      <c r="AH617" s="650"/>
      <c r="AI617" s="650"/>
      <c r="AJ617" s="650"/>
      <c r="AK617" s="650"/>
      <c r="AL617" s="650"/>
      <c r="AM617" s="652">
        <f t="shared" si="34"/>
        <v>0</v>
      </c>
      <c r="AN617" s="513">
        <f t="shared" si="35"/>
        <v>7840140</v>
      </c>
    </row>
    <row r="618" spans="1:40" s="212" customFormat="1" ht="15" customHeight="1" x14ac:dyDescent="0.2">
      <c r="A618" s="679"/>
      <c r="B618" s="679"/>
      <c r="C618" s="679"/>
      <c r="D618" s="679"/>
      <c r="E618" s="679"/>
      <c r="F618" s="668" t="s">
        <v>13976</v>
      </c>
      <c r="G618" s="668" t="s">
        <v>6222</v>
      </c>
      <c r="H618" s="669" t="s">
        <v>13959</v>
      </c>
      <c r="I618" s="653"/>
      <c r="J618" s="653" t="s">
        <v>13824</v>
      </c>
      <c r="K618" s="670" t="s">
        <v>6476</v>
      </c>
      <c r="L618" s="669" t="s">
        <v>13937</v>
      </c>
      <c r="M618" s="671">
        <v>42712</v>
      </c>
      <c r="N618" s="672">
        <v>127000000</v>
      </c>
      <c r="O618" s="672" t="s">
        <v>14016</v>
      </c>
      <c r="P618" s="674">
        <v>42677</v>
      </c>
      <c r="Q618" s="672">
        <v>129698897</v>
      </c>
      <c r="R618" s="673" t="s">
        <v>14030</v>
      </c>
      <c r="S618" s="674">
        <v>42790</v>
      </c>
      <c r="T618" s="675">
        <v>127000000</v>
      </c>
      <c r="U618" s="674"/>
      <c r="V618" s="675">
        <v>127000000</v>
      </c>
      <c r="W618" s="675">
        <v>101600000</v>
      </c>
      <c r="X618" s="675"/>
      <c r="Y618" s="675">
        <v>25400000</v>
      </c>
      <c r="Z618" s="652">
        <v>0</v>
      </c>
      <c r="AA618" s="652"/>
      <c r="AB618" s="664"/>
      <c r="AC618" s="663"/>
      <c r="AD618" s="650"/>
      <c r="AE618" s="650"/>
      <c r="AF618" s="650"/>
      <c r="AG618" s="650"/>
      <c r="AH618" s="650"/>
      <c r="AI618" s="650"/>
      <c r="AJ618" s="650"/>
      <c r="AK618" s="650"/>
      <c r="AL618" s="650"/>
      <c r="AM618" s="652">
        <f t="shared" si="34"/>
        <v>0</v>
      </c>
      <c r="AN618" s="513">
        <f t="shared" si="35"/>
        <v>127000000</v>
      </c>
    </row>
    <row r="619" spans="1:40" s="212" customFormat="1" ht="15" customHeight="1" x14ac:dyDescent="0.2">
      <c r="A619" s="679"/>
      <c r="B619" s="679"/>
      <c r="C619" s="679"/>
      <c r="D619" s="679"/>
      <c r="E619" s="679"/>
      <c r="F619" s="668" t="s">
        <v>8755</v>
      </c>
      <c r="G619" s="668" t="s">
        <v>9915</v>
      </c>
      <c r="H619" s="669">
        <v>411401005887107</v>
      </c>
      <c r="I619" s="653"/>
      <c r="J619" s="653" t="s">
        <v>14114</v>
      </c>
      <c r="K619" s="670" t="s">
        <v>6477</v>
      </c>
      <c r="L619" s="669" t="s">
        <v>14298</v>
      </c>
      <c r="M619" s="671">
        <v>42261</v>
      </c>
      <c r="N619" s="672">
        <v>25000000</v>
      </c>
      <c r="O619" s="672" t="s">
        <v>14400</v>
      </c>
      <c r="P619" s="674">
        <v>42767</v>
      </c>
      <c r="Q619" s="672">
        <v>14269806</v>
      </c>
      <c r="R619" s="673" t="s">
        <v>14478</v>
      </c>
      <c r="S619" s="674">
        <v>42823</v>
      </c>
      <c r="T619" s="675">
        <v>9624720</v>
      </c>
      <c r="U619" s="674"/>
      <c r="V619" s="675">
        <v>9624720</v>
      </c>
      <c r="W619" s="675">
        <v>6256068</v>
      </c>
      <c r="X619" s="675">
        <v>2887416</v>
      </c>
      <c r="Y619" s="675">
        <v>481236</v>
      </c>
      <c r="Z619" s="652">
        <v>0</v>
      </c>
      <c r="AA619" s="652"/>
      <c r="AB619" s="664"/>
      <c r="AC619" s="663"/>
      <c r="AD619" s="650"/>
      <c r="AE619" s="650"/>
      <c r="AF619" s="650"/>
      <c r="AG619" s="650"/>
      <c r="AH619" s="650"/>
      <c r="AI619" s="650"/>
      <c r="AJ619" s="650"/>
      <c r="AK619" s="650"/>
      <c r="AL619" s="650"/>
      <c r="AM619" s="652">
        <f t="shared" ref="AM619:AM682" si="36">SUM(Z619:AL619)</f>
        <v>0</v>
      </c>
      <c r="AN619" s="513">
        <f t="shared" ref="AN619:AN682" si="37">IF((T619-AM619)&lt;0,ABS(0),(T619-AM619))</f>
        <v>9624720</v>
      </c>
    </row>
    <row r="620" spans="1:40" s="212" customFormat="1" ht="15" customHeight="1" x14ac:dyDescent="0.2">
      <c r="A620" s="679"/>
      <c r="B620" s="679"/>
      <c r="C620" s="679"/>
      <c r="D620" s="679"/>
      <c r="E620" s="679"/>
      <c r="F620" s="668" t="s">
        <v>8755</v>
      </c>
      <c r="G620" s="668" t="s">
        <v>9915</v>
      </c>
      <c r="H620" s="669">
        <v>411401005480109</v>
      </c>
      <c r="I620" s="653"/>
      <c r="J620" s="653" t="s">
        <v>14115</v>
      </c>
      <c r="K620" s="670" t="s">
        <v>6477</v>
      </c>
      <c r="L620" s="669" t="s">
        <v>14299</v>
      </c>
      <c r="M620" s="671">
        <v>42261</v>
      </c>
      <c r="N620" s="672">
        <v>7500000</v>
      </c>
      <c r="O620" s="672" t="s">
        <v>14401</v>
      </c>
      <c r="P620" s="674">
        <v>42752</v>
      </c>
      <c r="Q620" s="672">
        <v>2295643</v>
      </c>
      <c r="R620" s="673" t="s">
        <v>14478</v>
      </c>
      <c r="S620" s="674">
        <v>42823</v>
      </c>
      <c r="T620" s="675">
        <v>1575770</v>
      </c>
      <c r="U620" s="674"/>
      <c r="V620" s="675">
        <v>1575770</v>
      </c>
      <c r="W620" s="675">
        <v>1024250.5</v>
      </c>
      <c r="X620" s="675">
        <v>472731</v>
      </c>
      <c r="Y620" s="675">
        <v>78788.5</v>
      </c>
      <c r="Z620" s="652">
        <v>0</v>
      </c>
      <c r="AA620" s="652"/>
      <c r="AB620" s="664"/>
      <c r="AC620" s="663"/>
      <c r="AD620" s="650"/>
      <c r="AE620" s="650"/>
      <c r="AF620" s="650"/>
      <c r="AG620" s="650"/>
      <c r="AH620" s="650"/>
      <c r="AI620" s="650"/>
      <c r="AJ620" s="650"/>
      <c r="AK620" s="650"/>
      <c r="AL620" s="650"/>
      <c r="AM620" s="652">
        <f t="shared" si="36"/>
        <v>0</v>
      </c>
      <c r="AN620" s="513">
        <f t="shared" si="37"/>
        <v>1575770</v>
      </c>
    </row>
    <row r="621" spans="1:40" s="212" customFormat="1" ht="15" customHeight="1" x14ac:dyDescent="0.2">
      <c r="A621" s="679"/>
      <c r="B621" s="679"/>
      <c r="C621" s="679"/>
      <c r="D621" s="679"/>
      <c r="E621" s="679"/>
      <c r="F621" s="668" t="s">
        <v>8755</v>
      </c>
      <c r="G621" s="668" t="s">
        <v>9915</v>
      </c>
      <c r="H621" s="669">
        <v>411401006102102</v>
      </c>
      <c r="I621" s="653"/>
      <c r="J621" s="653" t="s">
        <v>14116</v>
      </c>
      <c r="K621" s="670" t="s">
        <v>6477</v>
      </c>
      <c r="L621" s="669" t="s">
        <v>14300</v>
      </c>
      <c r="M621" s="671">
        <v>42292</v>
      </c>
      <c r="N621" s="672">
        <v>8000000</v>
      </c>
      <c r="O621" s="672" t="s">
        <v>14402</v>
      </c>
      <c r="P621" s="674">
        <v>42767</v>
      </c>
      <c r="Q621" s="672">
        <v>3558810</v>
      </c>
      <c r="R621" s="673" t="s">
        <v>14478</v>
      </c>
      <c r="S621" s="674">
        <v>42823</v>
      </c>
      <c r="T621" s="675">
        <v>2458120</v>
      </c>
      <c r="U621" s="674"/>
      <c r="V621" s="675">
        <v>2458120</v>
      </c>
      <c r="W621" s="675">
        <v>1597778</v>
      </c>
      <c r="X621" s="675">
        <v>737436</v>
      </c>
      <c r="Y621" s="675">
        <v>122906</v>
      </c>
      <c r="Z621" s="652">
        <v>0</v>
      </c>
      <c r="AA621" s="652"/>
      <c r="AB621" s="664"/>
      <c r="AC621" s="663"/>
      <c r="AD621" s="650"/>
      <c r="AE621" s="650"/>
      <c r="AF621" s="650"/>
      <c r="AG621" s="650"/>
      <c r="AH621" s="650"/>
      <c r="AI621" s="650"/>
      <c r="AJ621" s="650"/>
      <c r="AK621" s="650"/>
      <c r="AL621" s="650"/>
      <c r="AM621" s="652">
        <f t="shared" si="36"/>
        <v>0</v>
      </c>
      <c r="AN621" s="513">
        <f t="shared" si="37"/>
        <v>2458120</v>
      </c>
    </row>
    <row r="622" spans="1:40" s="212" customFormat="1" ht="15" customHeight="1" x14ac:dyDescent="0.2">
      <c r="A622" s="679"/>
      <c r="B622" s="679"/>
      <c r="C622" s="679"/>
      <c r="D622" s="679"/>
      <c r="E622" s="679"/>
      <c r="F622" s="668" t="s">
        <v>8755</v>
      </c>
      <c r="G622" s="668" t="s">
        <v>9924</v>
      </c>
      <c r="H622" s="669">
        <v>412001005764102</v>
      </c>
      <c r="I622" s="653"/>
      <c r="J622" s="653" t="s">
        <v>14117</v>
      </c>
      <c r="K622" s="670" t="s">
        <v>6477</v>
      </c>
      <c r="L622" s="669" t="s">
        <v>13830</v>
      </c>
      <c r="M622" s="671">
        <v>42292</v>
      </c>
      <c r="N622" s="672">
        <v>8000000</v>
      </c>
      <c r="O622" s="672" t="s">
        <v>14403</v>
      </c>
      <c r="P622" s="674">
        <v>42767</v>
      </c>
      <c r="Q622" s="672">
        <v>2845466</v>
      </c>
      <c r="R622" s="673" t="s">
        <v>14478</v>
      </c>
      <c r="S622" s="674">
        <v>42823</v>
      </c>
      <c r="T622" s="675">
        <v>1946665</v>
      </c>
      <c r="U622" s="674"/>
      <c r="V622" s="675">
        <v>1946665</v>
      </c>
      <c r="W622" s="675">
        <v>1265332.25</v>
      </c>
      <c r="X622" s="675">
        <v>583999.5</v>
      </c>
      <c r="Y622" s="675">
        <v>97333.25</v>
      </c>
      <c r="Z622" s="652">
        <v>0</v>
      </c>
      <c r="AA622" s="652"/>
      <c r="AB622" s="664"/>
      <c r="AC622" s="663"/>
      <c r="AD622" s="650"/>
      <c r="AE622" s="650"/>
      <c r="AF622" s="650"/>
      <c r="AG622" s="650"/>
      <c r="AH622" s="650"/>
      <c r="AI622" s="650"/>
      <c r="AJ622" s="650"/>
      <c r="AK622" s="650"/>
      <c r="AL622" s="650"/>
      <c r="AM622" s="652">
        <f t="shared" si="36"/>
        <v>0</v>
      </c>
      <c r="AN622" s="513">
        <f t="shared" si="37"/>
        <v>1946665</v>
      </c>
    </row>
    <row r="623" spans="1:40" s="212" customFormat="1" ht="15" customHeight="1" x14ac:dyDescent="0.2">
      <c r="A623" s="679"/>
      <c r="B623" s="679"/>
      <c r="C623" s="679"/>
      <c r="D623" s="679"/>
      <c r="E623" s="679"/>
      <c r="F623" s="668" t="s">
        <v>8755</v>
      </c>
      <c r="G623" s="668" t="s">
        <v>9911</v>
      </c>
      <c r="H623" s="669">
        <v>366901010161104</v>
      </c>
      <c r="I623" s="653"/>
      <c r="J623" s="653" t="s">
        <v>14118</v>
      </c>
      <c r="K623" s="670" t="s">
        <v>6477</v>
      </c>
      <c r="L623" s="669" t="s">
        <v>13087</v>
      </c>
      <c r="M623" s="671">
        <v>42242</v>
      </c>
      <c r="N623" s="672">
        <v>7000000</v>
      </c>
      <c r="O623" s="672" t="s">
        <v>14404</v>
      </c>
      <c r="P623" s="674">
        <v>42774</v>
      </c>
      <c r="Q623" s="672">
        <v>3266769</v>
      </c>
      <c r="R623" s="673" t="s">
        <v>14478</v>
      </c>
      <c r="S623" s="674">
        <v>42823</v>
      </c>
      <c r="T623" s="675">
        <v>2233391</v>
      </c>
      <c r="U623" s="674"/>
      <c r="V623" s="675">
        <v>2233391</v>
      </c>
      <c r="W623" s="675">
        <v>1451704.1500000001</v>
      </c>
      <c r="X623" s="675">
        <v>670017.29999999993</v>
      </c>
      <c r="Y623" s="675">
        <v>111669.55</v>
      </c>
      <c r="Z623" s="652">
        <v>0</v>
      </c>
      <c r="AA623" s="652"/>
      <c r="AB623" s="664"/>
      <c r="AC623" s="663"/>
      <c r="AD623" s="650"/>
      <c r="AE623" s="650"/>
      <c r="AF623" s="650"/>
      <c r="AG623" s="650"/>
      <c r="AH623" s="650"/>
      <c r="AI623" s="650"/>
      <c r="AJ623" s="650"/>
      <c r="AK623" s="650"/>
      <c r="AL623" s="650"/>
      <c r="AM623" s="652">
        <f t="shared" si="36"/>
        <v>0</v>
      </c>
      <c r="AN623" s="513">
        <f t="shared" si="37"/>
        <v>2233391</v>
      </c>
    </row>
    <row r="624" spans="1:40" s="212" customFormat="1" ht="15" customHeight="1" x14ac:dyDescent="0.2">
      <c r="A624" s="679"/>
      <c r="B624" s="679"/>
      <c r="C624" s="679"/>
      <c r="D624" s="679"/>
      <c r="E624" s="679"/>
      <c r="F624" s="668" t="s">
        <v>8755</v>
      </c>
      <c r="G624" s="668" t="s">
        <v>9928</v>
      </c>
      <c r="H624" s="669">
        <v>328801009237108</v>
      </c>
      <c r="I624" s="653"/>
      <c r="J624" s="653" t="s">
        <v>14119</v>
      </c>
      <c r="K624" s="670" t="s">
        <v>6477</v>
      </c>
      <c r="L624" s="669" t="s">
        <v>12460</v>
      </c>
      <c r="M624" s="671">
        <v>42109</v>
      </c>
      <c r="N624" s="672">
        <v>20000000</v>
      </c>
      <c r="O624" s="672" t="s">
        <v>14405</v>
      </c>
      <c r="P624" s="674">
        <v>42767</v>
      </c>
      <c r="Q624" s="672">
        <v>7045781</v>
      </c>
      <c r="R624" s="673" t="s">
        <v>14478</v>
      </c>
      <c r="S624" s="674">
        <v>42823</v>
      </c>
      <c r="T624" s="675">
        <v>4783730</v>
      </c>
      <c r="U624" s="674"/>
      <c r="V624" s="675">
        <v>4783730</v>
      </c>
      <c r="W624" s="675">
        <v>3109424.5</v>
      </c>
      <c r="X624" s="675">
        <v>1435119</v>
      </c>
      <c r="Y624" s="675">
        <v>239186.5</v>
      </c>
      <c r="Z624" s="652">
        <v>0</v>
      </c>
      <c r="AA624" s="652"/>
      <c r="AB624" s="664"/>
      <c r="AC624" s="663"/>
      <c r="AD624" s="650"/>
      <c r="AE624" s="650"/>
      <c r="AF624" s="650"/>
      <c r="AG624" s="650"/>
      <c r="AH624" s="650"/>
      <c r="AI624" s="650"/>
      <c r="AJ624" s="650"/>
      <c r="AK624" s="650"/>
      <c r="AL624" s="650"/>
      <c r="AM624" s="652">
        <f t="shared" si="36"/>
        <v>0</v>
      </c>
      <c r="AN624" s="513">
        <f t="shared" si="37"/>
        <v>4783730</v>
      </c>
    </row>
    <row r="625" spans="1:40" s="212" customFormat="1" ht="15" customHeight="1" x14ac:dyDescent="0.2">
      <c r="A625" s="679"/>
      <c r="B625" s="679"/>
      <c r="C625" s="679"/>
      <c r="D625" s="679"/>
      <c r="E625" s="679"/>
      <c r="F625" s="668" t="s">
        <v>8755</v>
      </c>
      <c r="G625" s="668" t="s">
        <v>9928</v>
      </c>
      <c r="H625" s="669">
        <v>328801009059102</v>
      </c>
      <c r="I625" s="653"/>
      <c r="J625" s="653" t="s">
        <v>14120</v>
      </c>
      <c r="K625" s="670" t="s">
        <v>6477</v>
      </c>
      <c r="L625" s="669" t="s">
        <v>12461</v>
      </c>
      <c r="M625" s="671">
        <v>42109</v>
      </c>
      <c r="N625" s="672">
        <v>10000000</v>
      </c>
      <c r="O625" s="672" t="s">
        <v>14406</v>
      </c>
      <c r="P625" s="674">
        <v>42767</v>
      </c>
      <c r="Q625" s="672">
        <v>2656061</v>
      </c>
      <c r="R625" s="673" t="s">
        <v>14478</v>
      </c>
      <c r="S625" s="674">
        <v>42823</v>
      </c>
      <c r="T625" s="675">
        <v>1859243</v>
      </c>
      <c r="U625" s="674"/>
      <c r="V625" s="675">
        <v>1859243</v>
      </c>
      <c r="W625" s="675">
        <v>1208507.95</v>
      </c>
      <c r="X625" s="675">
        <v>557772.9</v>
      </c>
      <c r="Y625" s="675">
        <v>92962.150000000009</v>
      </c>
      <c r="Z625" s="652">
        <v>0</v>
      </c>
      <c r="AA625" s="652"/>
      <c r="AB625" s="664"/>
      <c r="AC625" s="663"/>
      <c r="AD625" s="650"/>
      <c r="AE625" s="650"/>
      <c r="AF625" s="650"/>
      <c r="AG625" s="650"/>
      <c r="AH625" s="650"/>
      <c r="AI625" s="650"/>
      <c r="AJ625" s="650"/>
      <c r="AK625" s="650"/>
      <c r="AL625" s="650"/>
      <c r="AM625" s="652">
        <f t="shared" si="36"/>
        <v>0</v>
      </c>
      <c r="AN625" s="513">
        <f t="shared" si="37"/>
        <v>1859243</v>
      </c>
    </row>
    <row r="626" spans="1:40" s="212" customFormat="1" ht="15" customHeight="1" x14ac:dyDescent="0.2">
      <c r="A626" s="679"/>
      <c r="B626" s="679"/>
      <c r="C626" s="679"/>
      <c r="D626" s="679"/>
      <c r="E626" s="679"/>
      <c r="F626" s="668" t="s">
        <v>8755</v>
      </c>
      <c r="G626" s="668" t="s">
        <v>6567</v>
      </c>
      <c r="H626" s="669">
        <v>411501011051104</v>
      </c>
      <c r="I626" s="653"/>
      <c r="J626" s="653" t="s">
        <v>14121</v>
      </c>
      <c r="K626" s="670" t="s">
        <v>6477</v>
      </c>
      <c r="L626" s="669" t="s">
        <v>14301</v>
      </c>
      <c r="M626" s="671">
        <v>42395</v>
      </c>
      <c r="N626" s="672">
        <v>5000000</v>
      </c>
      <c r="O626" s="672" t="s">
        <v>14407</v>
      </c>
      <c r="P626" s="674">
        <v>42773</v>
      </c>
      <c r="Q626" s="672">
        <v>1389617</v>
      </c>
      <c r="R626" s="673" t="s">
        <v>14478</v>
      </c>
      <c r="S626" s="674">
        <v>42823</v>
      </c>
      <c r="T626" s="675">
        <v>972732</v>
      </c>
      <c r="U626" s="674"/>
      <c r="V626" s="675">
        <v>972732</v>
      </c>
      <c r="W626" s="675">
        <v>632275.80000000005</v>
      </c>
      <c r="X626" s="675">
        <v>291819.59999999998</v>
      </c>
      <c r="Y626" s="675">
        <v>48636.600000000006</v>
      </c>
      <c r="Z626" s="652">
        <v>0</v>
      </c>
      <c r="AA626" s="652"/>
      <c r="AB626" s="664"/>
      <c r="AC626" s="663"/>
      <c r="AD626" s="650"/>
      <c r="AE626" s="650"/>
      <c r="AF626" s="650"/>
      <c r="AG626" s="650"/>
      <c r="AH626" s="650"/>
      <c r="AI626" s="650"/>
      <c r="AJ626" s="650"/>
      <c r="AK626" s="650"/>
      <c r="AL626" s="650"/>
      <c r="AM626" s="652">
        <f t="shared" si="36"/>
        <v>0</v>
      </c>
      <c r="AN626" s="513">
        <f t="shared" si="37"/>
        <v>972732</v>
      </c>
    </row>
    <row r="627" spans="1:40" s="212" customFormat="1" ht="15" customHeight="1" x14ac:dyDescent="0.2">
      <c r="A627" s="679"/>
      <c r="B627" s="679"/>
      <c r="C627" s="679"/>
      <c r="D627" s="679"/>
      <c r="E627" s="679"/>
      <c r="F627" s="668" t="s">
        <v>8755</v>
      </c>
      <c r="G627" s="668" t="s">
        <v>6567</v>
      </c>
      <c r="H627" s="669">
        <v>411501009984109</v>
      </c>
      <c r="I627" s="653"/>
      <c r="J627" s="653" t="s">
        <v>14122</v>
      </c>
      <c r="K627" s="670" t="s">
        <v>6477</v>
      </c>
      <c r="L627" s="669" t="s">
        <v>14302</v>
      </c>
      <c r="M627" s="671">
        <v>42242</v>
      </c>
      <c r="N627" s="672">
        <v>5000000</v>
      </c>
      <c r="O627" s="672" t="s">
        <v>14408</v>
      </c>
      <c r="P627" s="674">
        <v>42773</v>
      </c>
      <c r="Q627" s="672">
        <v>411500</v>
      </c>
      <c r="R627" s="673" t="s">
        <v>14478</v>
      </c>
      <c r="S627" s="674">
        <v>42823</v>
      </c>
      <c r="T627" s="675">
        <v>288050</v>
      </c>
      <c r="U627" s="674"/>
      <c r="V627" s="675">
        <v>288050</v>
      </c>
      <c r="W627" s="675">
        <v>187232.5</v>
      </c>
      <c r="X627" s="675">
        <v>86415</v>
      </c>
      <c r="Y627" s="675">
        <v>14402.5</v>
      </c>
      <c r="Z627" s="652">
        <v>0</v>
      </c>
      <c r="AA627" s="652"/>
      <c r="AB627" s="664"/>
      <c r="AC627" s="663"/>
      <c r="AD627" s="650"/>
      <c r="AE627" s="650"/>
      <c r="AF627" s="650"/>
      <c r="AG627" s="650"/>
      <c r="AH627" s="650"/>
      <c r="AI627" s="650"/>
      <c r="AJ627" s="650"/>
      <c r="AK627" s="650"/>
      <c r="AL627" s="650"/>
      <c r="AM627" s="652">
        <f t="shared" si="36"/>
        <v>0</v>
      </c>
      <c r="AN627" s="513">
        <f t="shared" si="37"/>
        <v>288050</v>
      </c>
    </row>
    <row r="628" spans="1:40" s="212" customFormat="1" ht="15" customHeight="1" x14ac:dyDescent="0.2">
      <c r="A628" s="679"/>
      <c r="B628" s="679"/>
      <c r="C628" s="679"/>
      <c r="D628" s="679"/>
      <c r="E628" s="679"/>
      <c r="F628" s="668" t="s">
        <v>8755</v>
      </c>
      <c r="G628" s="668" t="s">
        <v>6567</v>
      </c>
      <c r="H628" s="669">
        <v>411501010157101</v>
      </c>
      <c r="I628" s="653"/>
      <c r="J628" s="653" t="s">
        <v>2897</v>
      </c>
      <c r="K628" s="670" t="s">
        <v>6477</v>
      </c>
      <c r="L628" s="669" t="s">
        <v>13055</v>
      </c>
      <c r="M628" s="671">
        <v>42242</v>
      </c>
      <c r="N628" s="672">
        <v>6000000</v>
      </c>
      <c r="O628" s="672" t="s">
        <v>14409</v>
      </c>
      <c r="P628" s="674">
        <v>42773</v>
      </c>
      <c r="Q628" s="672">
        <v>1225349</v>
      </c>
      <c r="R628" s="673" t="s">
        <v>14478</v>
      </c>
      <c r="S628" s="674">
        <v>42823</v>
      </c>
      <c r="T628" s="675">
        <v>857744</v>
      </c>
      <c r="U628" s="674"/>
      <c r="V628" s="675">
        <v>857744</v>
      </c>
      <c r="W628" s="675">
        <v>557533.6</v>
      </c>
      <c r="X628" s="675">
        <v>257323.19999999998</v>
      </c>
      <c r="Y628" s="675">
        <v>42887.200000000004</v>
      </c>
      <c r="Z628" s="652">
        <v>0</v>
      </c>
      <c r="AA628" s="652"/>
      <c r="AB628" s="664"/>
      <c r="AC628" s="663"/>
      <c r="AD628" s="650"/>
      <c r="AE628" s="650"/>
      <c r="AF628" s="650"/>
      <c r="AG628" s="650"/>
      <c r="AH628" s="650"/>
      <c r="AI628" s="650"/>
      <c r="AJ628" s="650"/>
      <c r="AK628" s="650"/>
      <c r="AL628" s="650"/>
      <c r="AM628" s="652">
        <f t="shared" si="36"/>
        <v>0</v>
      </c>
      <c r="AN628" s="513">
        <f t="shared" si="37"/>
        <v>857744</v>
      </c>
    </row>
    <row r="629" spans="1:40" s="212" customFormat="1" ht="15" customHeight="1" x14ac:dyDescent="0.2">
      <c r="A629" s="679"/>
      <c r="B629" s="679"/>
      <c r="C629" s="679"/>
      <c r="D629" s="679"/>
      <c r="E629" s="679"/>
      <c r="F629" s="668" t="s">
        <v>8755</v>
      </c>
      <c r="G629" s="668" t="s">
        <v>9929</v>
      </c>
      <c r="H629" s="669">
        <v>412201008721101</v>
      </c>
      <c r="I629" s="653"/>
      <c r="J629" s="653" t="s">
        <v>14123</v>
      </c>
      <c r="K629" s="670" t="s">
        <v>6477</v>
      </c>
      <c r="L629" s="669" t="s">
        <v>14303</v>
      </c>
      <c r="M629" s="671">
        <v>42109</v>
      </c>
      <c r="N629" s="672">
        <v>8000000</v>
      </c>
      <c r="O629" s="672" t="s">
        <v>14410</v>
      </c>
      <c r="P629" s="674">
        <v>42753</v>
      </c>
      <c r="Q629" s="672">
        <v>533935</v>
      </c>
      <c r="R629" s="673" t="s">
        <v>14478</v>
      </c>
      <c r="S629" s="674">
        <v>42823</v>
      </c>
      <c r="T629" s="675">
        <v>373755</v>
      </c>
      <c r="U629" s="674"/>
      <c r="V629" s="675">
        <v>373755</v>
      </c>
      <c r="W629" s="675">
        <v>242940.75</v>
      </c>
      <c r="X629" s="675">
        <v>112126.5</v>
      </c>
      <c r="Y629" s="675">
        <v>18687.75</v>
      </c>
      <c r="Z629" s="652">
        <v>0</v>
      </c>
      <c r="AA629" s="652"/>
      <c r="AB629" s="664"/>
      <c r="AC629" s="663"/>
      <c r="AD629" s="650"/>
      <c r="AE629" s="650"/>
      <c r="AF629" s="650"/>
      <c r="AG629" s="650"/>
      <c r="AH629" s="650"/>
      <c r="AI629" s="650"/>
      <c r="AJ629" s="650"/>
      <c r="AK629" s="650"/>
      <c r="AL629" s="650"/>
      <c r="AM629" s="652">
        <f t="shared" si="36"/>
        <v>0</v>
      </c>
      <c r="AN629" s="513">
        <f t="shared" si="37"/>
        <v>373755</v>
      </c>
    </row>
    <row r="630" spans="1:40" s="212" customFormat="1" ht="15" customHeight="1" x14ac:dyDescent="0.2">
      <c r="A630" s="679"/>
      <c r="B630" s="679"/>
      <c r="C630" s="679"/>
      <c r="D630" s="679"/>
      <c r="E630" s="679"/>
      <c r="F630" s="668" t="s">
        <v>8755</v>
      </c>
      <c r="G630" s="668" t="s">
        <v>9929</v>
      </c>
      <c r="H630" s="669">
        <v>412201009524104</v>
      </c>
      <c r="I630" s="653"/>
      <c r="J630" s="653" t="s">
        <v>14124</v>
      </c>
      <c r="K630" s="670" t="s">
        <v>6477</v>
      </c>
      <c r="L630" s="669" t="s">
        <v>14304</v>
      </c>
      <c r="M630" s="671">
        <v>42261</v>
      </c>
      <c r="N630" s="672">
        <v>10000000</v>
      </c>
      <c r="O630" s="672" t="s">
        <v>14411</v>
      </c>
      <c r="P630" s="674">
        <v>42753</v>
      </c>
      <c r="Q630" s="672">
        <v>3353630</v>
      </c>
      <c r="R630" s="673" t="s">
        <v>14478</v>
      </c>
      <c r="S630" s="674">
        <v>42823</v>
      </c>
      <c r="T630" s="675">
        <v>2294040</v>
      </c>
      <c r="U630" s="674"/>
      <c r="V630" s="675">
        <v>2294040</v>
      </c>
      <c r="W630" s="675">
        <v>1491126</v>
      </c>
      <c r="X630" s="675">
        <v>688212</v>
      </c>
      <c r="Y630" s="675">
        <v>114702</v>
      </c>
      <c r="Z630" s="652">
        <v>0</v>
      </c>
      <c r="AA630" s="652"/>
      <c r="AB630" s="664"/>
      <c r="AC630" s="663"/>
      <c r="AD630" s="650"/>
      <c r="AE630" s="650"/>
      <c r="AF630" s="650"/>
      <c r="AG630" s="650"/>
      <c r="AH630" s="650"/>
      <c r="AI630" s="650"/>
      <c r="AJ630" s="650"/>
      <c r="AK630" s="650"/>
      <c r="AL630" s="650"/>
      <c r="AM630" s="652">
        <f t="shared" si="36"/>
        <v>0</v>
      </c>
      <c r="AN630" s="513">
        <f t="shared" si="37"/>
        <v>2294040</v>
      </c>
    </row>
    <row r="631" spans="1:40" s="212" customFormat="1" ht="15" customHeight="1" x14ac:dyDescent="0.2">
      <c r="A631" s="679"/>
      <c r="B631" s="679"/>
      <c r="C631" s="679"/>
      <c r="D631" s="679"/>
      <c r="E631" s="679"/>
      <c r="F631" s="668" t="s">
        <v>8755</v>
      </c>
      <c r="G631" s="668" t="s">
        <v>6546</v>
      </c>
      <c r="H631" s="669">
        <v>411301005707109</v>
      </c>
      <c r="I631" s="653"/>
      <c r="J631" s="653" t="s">
        <v>14125</v>
      </c>
      <c r="K631" s="670" t="s">
        <v>6477</v>
      </c>
      <c r="L631" s="669" t="s">
        <v>14305</v>
      </c>
      <c r="M631" s="671">
        <v>42405</v>
      </c>
      <c r="N631" s="672">
        <v>5000000</v>
      </c>
      <c r="O631" s="672" t="s">
        <v>14412</v>
      </c>
      <c r="P631" s="674">
        <v>42766</v>
      </c>
      <c r="Q631" s="672">
        <v>1681344</v>
      </c>
      <c r="R631" s="673" t="s">
        <v>14478</v>
      </c>
      <c r="S631" s="674">
        <v>42823</v>
      </c>
      <c r="T631" s="675">
        <v>1169884</v>
      </c>
      <c r="U631" s="674"/>
      <c r="V631" s="675">
        <v>1169884</v>
      </c>
      <c r="W631" s="675">
        <v>760424.6</v>
      </c>
      <c r="X631" s="675">
        <v>350965.2</v>
      </c>
      <c r="Y631" s="675">
        <v>58494.200000000004</v>
      </c>
      <c r="Z631" s="652">
        <v>0</v>
      </c>
      <c r="AA631" s="652"/>
      <c r="AB631" s="664"/>
      <c r="AC631" s="663"/>
      <c r="AD631" s="650"/>
      <c r="AE631" s="650"/>
      <c r="AF631" s="650"/>
      <c r="AG631" s="650"/>
      <c r="AH631" s="650"/>
      <c r="AI631" s="650"/>
      <c r="AJ631" s="650"/>
      <c r="AK631" s="650"/>
      <c r="AL631" s="650"/>
      <c r="AM631" s="652">
        <f t="shared" si="36"/>
        <v>0</v>
      </c>
      <c r="AN631" s="513">
        <f t="shared" si="37"/>
        <v>1169884</v>
      </c>
    </row>
    <row r="632" spans="1:40" s="212" customFormat="1" ht="15" customHeight="1" x14ac:dyDescent="0.2">
      <c r="A632" s="679"/>
      <c r="B632" s="679"/>
      <c r="C632" s="679"/>
      <c r="D632" s="679"/>
      <c r="E632" s="679"/>
      <c r="F632" s="668" t="s">
        <v>8755</v>
      </c>
      <c r="G632" s="668" t="s">
        <v>6548</v>
      </c>
      <c r="H632" s="669">
        <v>326701013409103</v>
      </c>
      <c r="I632" s="653"/>
      <c r="J632" s="653" t="s">
        <v>14126</v>
      </c>
      <c r="K632" s="670" t="s">
        <v>6477</v>
      </c>
      <c r="L632" s="669" t="s">
        <v>12879</v>
      </c>
      <c r="M632" s="671">
        <v>42242</v>
      </c>
      <c r="N632" s="672">
        <v>8000000</v>
      </c>
      <c r="O632" s="672" t="s">
        <v>14413</v>
      </c>
      <c r="P632" s="674">
        <v>42775</v>
      </c>
      <c r="Q632" s="672">
        <v>3772755</v>
      </c>
      <c r="R632" s="673" t="s">
        <v>14478</v>
      </c>
      <c r="S632" s="674">
        <v>42823</v>
      </c>
      <c r="T632" s="675">
        <v>2613660</v>
      </c>
      <c r="U632" s="674"/>
      <c r="V632" s="675">
        <v>2613660</v>
      </c>
      <c r="W632" s="675">
        <v>1698879</v>
      </c>
      <c r="X632" s="675">
        <v>784098</v>
      </c>
      <c r="Y632" s="675">
        <v>130683</v>
      </c>
      <c r="Z632" s="652">
        <v>0</v>
      </c>
      <c r="AA632" s="652"/>
      <c r="AB632" s="664"/>
      <c r="AC632" s="663"/>
      <c r="AD632" s="650"/>
      <c r="AE632" s="650"/>
      <c r="AF632" s="650"/>
      <c r="AG632" s="650"/>
      <c r="AH632" s="650"/>
      <c r="AI632" s="650"/>
      <c r="AJ632" s="650"/>
      <c r="AK632" s="650"/>
      <c r="AL632" s="650"/>
      <c r="AM632" s="652">
        <f t="shared" si="36"/>
        <v>0</v>
      </c>
      <c r="AN632" s="513">
        <f t="shared" si="37"/>
        <v>2613660</v>
      </c>
    </row>
    <row r="633" spans="1:40" s="212" customFormat="1" ht="15" customHeight="1" x14ac:dyDescent="0.2">
      <c r="A633" s="679"/>
      <c r="B633" s="679"/>
      <c r="C633" s="679"/>
      <c r="D633" s="679"/>
      <c r="E633" s="679"/>
      <c r="F633" s="668" t="s">
        <v>8755</v>
      </c>
      <c r="G633" s="668" t="s">
        <v>6548</v>
      </c>
      <c r="H633" s="669">
        <v>326701012922108</v>
      </c>
      <c r="I633" s="653"/>
      <c r="J633" s="653" t="s">
        <v>14127</v>
      </c>
      <c r="K633" s="670" t="s">
        <v>6477</v>
      </c>
      <c r="L633" s="669" t="s">
        <v>12944</v>
      </c>
      <c r="M633" s="671">
        <v>42136</v>
      </c>
      <c r="N633" s="672">
        <v>20000000</v>
      </c>
      <c r="O633" s="672" t="s">
        <v>14414</v>
      </c>
      <c r="P633" s="674">
        <v>42766</v>
      </c>
      <c r="Q633" s="672">
        <v>8149045</v>
      </c>
      <c r="R633" s="673" t="s">
        <v>14478</v>
      </c>
      <c r="S633" s="674">
        <v>42823</v>
      </c>
      <c r="T633" s="675">
        <v>5367040</v>
      </c>
      <c r="U633" s="674"/>
      <c r="V633" s="675">
        <v>5367040</v>
      </c>
      <c r="W633" s="675">
        <v>3488576</v>
      </c>
      <c r="X633" s="675">
        <v>1610112</v>
      </c>
      <c r="Y633" s="675">
        <v>268352</v>
      </c>
      <c r="Z633" s="652">
        <v>0</v>
      </c>
      <c r="AA633" s="652"/>
      <c r="AB633" s="664"/>
      <c r="AC633" s="663"/>
      <c r="AD633" s="650"/>
      <c r="AE633" s="650"/>
      <c r="AF633" s="650"/>
      <c r="AG633" s="650"/>
      <c r="AH633" s="650"/>
      <c r="AI633" s="650"/>
      <c r="AJ633" s="650"/>
      <c r="AK633" s="650"/>
      <c r="AL633" s="650"/>
      <c r="AM633" s="652">
        <f t="shared" si="36"/>
        <v>0</v>
      </c>
      <c r="AN633" s="513">
        <f t="shared" si="37"/>
        <v>5367040</v>
      </c>
    </row>
    <row r="634" spans="1:40" s="212" customFormat="1" ht="15" customHeight="1" x14ac:dyDescent="0.2">
      <c r="A634" s="679"/>
      <c r="B634" s="679"/>
      <c r="C634" s="679"/>
      <c r="D634" s="679"/>
      <c r="E634" s="679"/>
      <c r="F634" s="668" t="s">
        <v>8755</v>
      </c>
      <c r="G634" s="668" t="s">
        <v>9715</v>
      </c>
      <c r="H634" s="669" t="s">
        <v>14502</v>
      </c>
      <c r="I634" s="653"/>
      <c r="J634" s="653" t="s">
        <v>14128</v>
      </c>
      <c r="K634" s="670" t="s">
        <v>6477</v>
      </c>
      <c r="L634" s="669" t="s">
        <v>12846</v>
      </c>
      <c r="M634" s="671">
        <v>42250</v>
      </c>
      <c r="N634" s="672">
        <v>15000000</v>
      </c>
      <c r="O634" s="672" t="s">
        <v>14415</v>
      </c>
      <c r="P634" s="674">
        <v>42774</v>
      </c>
      <c r="Q634" s="672">
        <v>4960531</v>
      </c>
      <c r="R634" s="673" t="s">
        <v>14478</v>
      </c>
      <c r="S634" s="674">
        <v>42823</v>
      </c>
      <c r="T634" s="675">
        <v>3441970</v>
      </c>
      <c r="U634" s="674"/>
      <c r="V634" s="675">
        <v>3441970</v>
      </c>
      <c r="W634" s="675">
        <v>2237280.5</v>
      </c>
      <c r="X634" s="675">
        <v>1032591</v>
      </c>
      <c r="Y634" s="675">
        <v>172098.5</v>
      </c>
      <c r="Z634" s="652">
        <v>0</v>
      </c>
      <c r="AA634" s="652"/>
      <c r="AB634" s="664"/>
      <c r="AC634" s="663"/>
      <c r="AD634" s="650"/>
      <c r="AE634" s="650"/>
      <c r="AF634" s="650"/>
      <c r="AG634" s="650"/>
      <c r="AH634" s="650"/>
      <c r="AI634" s="650"/>
      <c r="AJ634" s="650"/>
      <c r="AK634" s="650"/>
      <c r="AL634" s="650"/>
      <c r="AM634" s="652">
        <f t="shared" si="36"/>
        <v>0</v>
      </c>
      <c r="AN634" s="513">
        <f t="shared" si="37"/>
        <v>3441970</v>
      </c>
    </row>
    <row r="635" spans="1:40" s="212" customFormat="1" ht="15" customHeight="1" x14ac:dyDescent="0.2">
      <c r="A635" s="679"/>
      <c r="B635" s="679"/>
      <c r="C635" s="679"/>
      <c r="D635" s="679"/>
      <c r="E635" s="679"/>
      <c r="F635" s="668" t="s">
        <v>8755</v>
      </c>
      <c r="G635" s="668" t="s">
        <v>9715</v>
      </c>
      <c r="H635" s="669" t="s">
        <v>14503</v>
      </c>
      <c r="I635" s="653"/>
      <c r="J635" s="653" t="s">
        <v>14129</v>
      </c>
      <c r="K635" s="670" t="s">
        <v>6477</v>
      </c>
      <c r="L635" s="669" t="s">
        <v>12888</v>
      </c>
      <c r="M635" s="671">
        <v>42395</v>
      </c>
      <c r="N635" s="672">
        <v>25000000</v>
      </c>
      <c r="O635" s="672" t="s">
        <v>14416</v>
      </c>
      <c r="P635" s="674">
        <v>42774</v>
      </c>
      <c r="Q635" s="672">
        <v>12598830</v>
      </c>
      <c r="R635" s="673" t="s">
        <v>14478</v>
      </c>
      <c r="S635" s="674">
        <v>42823</v>
      </c>
      <c r="T635" s="675">
        <v>8652700</v>
      </c>
      <c r="U635" s="674"/>
      <c r="V635" s="675">
        <v>8652700</v>
      </c>
      <c r="W635" s="675">
        <v>5624255</v>
      </c>
      <c r="X635" s="675">
        <v>2595810</v>
      </c>
      <c r="Y635" s="675">
        <v>432635</v>
      </c>
      <c r="Z635" s="652">
        <v>0</v>
      </c>
      <c r="AA635" s="652"/>
      <c r="AB635" s="664"/>
      <c r="AC635" s="663"/>
      <c r="AD635" s="650"/>
      <c r="AE635" s="650"/>
      <c r="AF635" s="650"/>
      <c r="AG635" s="650"/>
      <c r="AH635" s="650"/>
      <c r="AI635" s="650"/>
      <c r="AJ635" s="650"/>
      <c r="AK635" s="650"/>
      <c r="AL635" s="650"/>
      <c r="AM635" s="652">
        <f t="shared" si="36"/>
        <v>0</v>
      </c>
      <c r="AN635" s="513">
        <f t="shared" si="37"/>
        <v>8652700</v>
      </c>
    </row>
    <row r="636" spans="1:40" s="212" customFormat="1" ht="15" customHeight="1" x14ac:dyDescent="0.2">
      <c r="A636" s="679"/>
      <c r="B636" s="679"/>
      <c r="C636" s="679"/>
      <c r="D636" s="679"/>
      <c r="E636" s="679"/>
      <c r="F636" s="668" t="s">
        <v>8755</v>
      </c>
      <c r="G636" s="668" t="s">
        <v>9715</v>
      </c>
      <c r="H636" s="669" t="s">
        <v>14504</v>
      </c>
      <c r="I636" s="653"/>
      <c r="J636" s="653" t="s">
        <v>14130</v>
      </c>
      <c r="K636" s="670" t="s">
        <v>6477</v>
      </c>
      <c r="L636" s="669" t="s">
        <v>14306</v>
      </c>
      <c r="M636" s="671">
        <v>42340</v>
      </c>
      <c r="N636" s="672">
        <v>25000000</v>
      </c>
      <c r="O636" s="672" t="s">
        <v>14417</v>
      </c>
      <c r="P636" s="674">
        <v>42774</v>
      </c>
      <c r="Q636" s="672">
        <v>10700246</v>
      </c>
      <c r="R636" s="673" t="s">
        <v>14478</v>
      </c>
      <c r="S636" s="674">
        <v>42823</v>
      </c>
      <c r="T636" s="675">
        <v>7349044</v>
      </c>
      <c r="U636" s="674"/>
      <c r="V636" s="675">
        <v>7349044</v>
      </c>
      <c r="W636" s="675">
        <v>4776878.6000000006</v>
      </c>
      <c r="X636" s="675">
        <v>2204713.1999999997</v>
      </c>
      <c r="Y636" s="675">
        <v>367452.2</v>
      </c>
      <c r="Z636" s="652">
        <v>0</v>
      </c>
      <c r="AA636" s="652"/>
      <c r="AB636" s="664"/>
      <c r="AC636" s="663"/>
      <c r="AD636" s="650"/>
      <c r="AE636" s="650"/>
      <c r="AF636" s="650"/>
      <c r="AG636" s="650"/>
      <c r="AH636" s="650"/>
      <c r="AI636" s="650"/>
      <c r="AJ636" s="650"/>
      <c r="AK636" s="650"/>
      <c r="AL636" s="650"/>
      <c r="AM636" s="652">
        <f t="shared" si="36"/>
        <v>0</v>
      </c>
      <c r="AN636" s="513">
        <f t="shared" si="37"/>
        <v>7349044</v>
      </c>
    </row>
    <row r="637" spans="1:40" s="212" customFormat="1" ht="15" customHeight="1" x14ac:dyDescent="0.2">
      <c r="A637" s="679"/>
      <c r="B637" s="679"/>
      <c r="C637" s="679"/>
      <c r="D637" s="679"/>
      <c r="E637" s="679"/>
      <c r="F637" s="668" t="s">
        <v>8755</v>
      </c>
      <c r="G637" s="668" t="s">
        <v>9715</v>
      </c>
      <c r="H637" s="669" t="s">
        <v>14505</v>
      </c>
      <c r="I637" s="653"/>
      <c r="J637" s="653" t="s">
        <v>14131</v>
      </c>
      <c r="K637" s="670" t="s">
        <v>6477</v>
      </c>
      <c r="L637" s="669" t="s">
        <v>12462</v>
      </c>
      <c r="M637" s="671">
        <v>42109</v>
      </c>
      <c r="N637" s="672">
        <v>10000000</v>
      </c>
      <c r="O637" s="672" t="s">
        <v>14418</v>
      </c>
      <c r="P637" s="674">
        <v>42774</v>
      </c>
      <c r="Q637" s="672">
        <v>2602066</v>
      </c>
      <c r="R637" s="673" t="s">
        <v>14478</v>
      </c>
      <c r="S637" s="674">
        <v>42823</v>
      </c>
      <c r="T637" s="675">
        <v>1762172</v>
      </c>
      <c r="U637" s="674"/>
      <c r="V637" s="675">
        <v>1762172</v>
      </c>
      <c r="W637" s="675">
        <v>1145411.8</v>
      </c>
      <c r="X637" s="675">
        <v>528651.6</v>
      </c>
      <c r="Y637" s="675">
        <v>88108.6</v>
      </c>
      <c r="Z637" s="652">
        <v>0</v>
      </c>
      <c r="AA637" s="652"/>
      <c r="AB637" s="664"/>
      <c r="AC637" s="663"/>
      <c r="AD637" s="650"/>
      <c r="AE637" s="650"/>
      <c r="AF637" s="650"/>
      <c r="AG637" s="650"/>
      <c r="AH637" s="650"/>
      <c r="AI637" s="650"/>
      <c r="AJ637" s="650"/>
      <c r="AK637" s="650"/>
      <c r="AL637" s="650"/>
      <c r="AM637" s="652">
        <f t="shared" si="36"/>
        <v>0</v>
      </c>
      <c r="AN637" s="513">
        <f t="shared" si="37"/>
        <v>1762172</v>
      </c>
    </row>
    <row r="638" spans="1:40" s="212" customFormat="1" ht="15" customHeight="1" x14ac:dyDescent="0.2">
      <c r="A638" s="679"/>
      <c r="B638" s="679"/>
      <c r="C638" s="679"/>
      <c r="D638" s="679"/>
      <c r="E638" s="679"/>
      <c r="F638" s="668" t="s">
        <v>8755</v>
      </c>
      <c r="G638" s="668" t="s">
        <v>13040</v>
      </c>
      <c r="H638" s="669">
        <v>411701007979106</v>
      </c>
      <c r="I638" s="653"/>
      <c r="J638" s="653" t="s">
        <v>14132</v>
      </c>
      <c r="K638" s="670" t="s">
        <v>6477</v>
      </c>
      <c r="L638" s="669" t="s">
        <v>13075</v>
      </c>
      <c r="M638" s="671">
        <v>42261</v>
      </c>
      <c r="N638" s="672">
        <v>10000000</v>
      </c>
      <c r="O638" s="672" t="s">
        <v>14419</v>
      </c>
      <c r="P638" s="674">
        <v>42620</v>
      </c>
      <c r="Q638" s="672">
        <v>6960570</v>
      </c>
      <c r="R638" s="673" t="s">
        <v>14478</v>
      </c>
      <c r="S638" s="674">
        <v>42823</v>
      </c>
      <c r="T638" s="675">
        <v>4675745</v>
      </c>
      <c r="U638" s="674"/>
      <c r="V638" s="675">
        <v>4675745</v>
      </c>
      <c r="W638" s="675">
        <v>3039234.25</v>
      </c>
      <c r="X638" s="675">
        <v>1402723.5</v>
      </c>
      <c r="Y638" s="675">
        <v>233787.25</v>
      </c>
      <c r="Z638" s="652">
        <v>0</v>
      </c>
      <c r="AA638" s="652"/>
      <c r="AB638" s="664"/>
      <c r="AC638" s="663"/>
      <c r="AD638" s="650"/>
      <c r="AE638" s="650"/>
      <c r="AF638" s="650"/>
      <c r="AG638" s="650"/>
      <c r="AH638" s="650"/>
      <c r="AI638" s="650"/>
      <c r="AJ638" s="650"/>
      <c r="AK638" s="650"/>
      <c r="AL638" s="650"/>
      <c r="AM638" s="652">
        <f t="shared" si="36"/>
        <v>0</v>
      </c>
      <c r="AN638" s="513">
        <f t="shared" si="37"/>
        <v>4675745</v>
      </c>
    </row>
    <row r="639" spans="1:40" s="212" customFormat="1" ht="15" customHeight="1" x14ac:dyDescent="0.2">
      <c r="A639" s="679"/>
      <c r="B639" s="679"/>
      <c r="C639" s="679"/>
      <c r="D639" s="679"/>
      <c r="E639" s="679"/>
      <c r="F639" s="668" t="s">
        <v>8755</v>
      </c>
      <c r="G639" s="668" t="s">
        <v>13040</v>
      </c>
      <c r="H639" s="669">
        <v>411701007735104</v>
      </c>
      <c r="I639" s="653"/>
      <c r="J639" s="653" t="s">
        <v>766</v>
      </c>
      <c r="K639" s="670" t="s">
        <v>6477</v>
      </c>
      <c r="L639" s="669" t="s">
        <v>13072</v>
      </c>
      <c r="M639" s="671">
        <v>42261</v>
      </c>
      <c r="N639" s="672">
        <v>3000000</v>
      </c>
      <c r="O639" s="672" t="s">
        <v>14420</v>
      </c>
      <c r="P639" s="674">
        <v>42620</v>
      </c>
      <c r="Q639" s="672">
        <v>908686</v>
      </c>
      <c r="R639" s="673" t="s">
        <v>14478</v>
      </c>
      <c r="S639" s="674">
        <v>42823</v>
      </c>
      <c r="T639" s="675">
        <v>531583</v>
      </c>
      <c r="U639" s="674"/>
      <c r="V639" s="675">
        <v>531583</v>
      </c>
      <c r="W639" s="675">
        <v>345528.95</v>
      </c>
      <c r="X639" s="675">
        <v>159474.9</v>
      </c>
      <c r="Y639" s="675">
        <v>26579.15</v>
      </c>
      <c r="Z639" s="652">
        <v>0</v>
      </c>
      <c r="AA639" s="652"/>
      <c r="AB639" s="664"/>
      <c r="AC639" s="663"/>
      <c r="AD639" s="650"/>
      <c r="AE639" s="650"/>
      <c r="AF639" s="650"/>
      <c r="AG639" s="650"/>
      <c r="AH639" s="650"/>
      <c r="AI639" s="650"/>
      <c r="AJ639" s="650"/>
      <c r="AK639" s="650"/>
      <c r="AL639" s="650"/>
      <c r="AM639" s="652">
        <f t="shared" si="36"/>
        <v>0</v>
      </c>
      <c r="AN639" s="513">
        <f t="shared" si="37"/>
        <v>531583</v>
      </c>
    </row>
    <row r="640" spans="1:40" s="212" customFormat="1" ht="15" customHeight="1" x14ac:dyDescent="0.2">
      <c r="A640" s="679"/>
      <c r="B640" s="679"/>
      <c r="C640" s="679"/>
      <c r="D640" s="679"/>
      <c r="E640" s="679"/>
      <c r="F640" s="668" t="s">
        <v>8755</v>
      </c>
      <c r="G640" s="668" t="s">
        <v>6546</v>
      </c>
      <c r="H640" s="669">
        <v>411301005392108</v>
      </c>
      <c r="I640" s="653"/>
      <c r="J640" s="653" t="s">
        <v>7752</v>
      </c>
      <c r="K640" s="670" t="s">
        <v>6477</v>
      </c>
      <c r="L640" s="669" t="s">
        <v>13126</v>
      </c>
      <c r="M640" s="671">
        <v>42405</v>
      </c>
      <c r="N640" s="672">
        <v>5000000</v>
      </c>
      <c r="O640" s="672" t="s">
        <v>14421</v>
      </c>
      <c r="P640" s="674">
        <v>42580</v>
      </c>
      <c r="Q640" s="672">
        <v>1414970</v>
      </c>
      <c r="R640" s="673" t="s">
        <v>14478</v>
      </c>
      <c r="S640" s="674">
        <v>42823</v>
      </c>
      <c r="T640" s="675">
        <v>990479</v>
      </c>
      <c r="U640" s="674"/>
      <c r="V640" s="675">
        <v>990479</v>
      </c>
      <c r="W640" s="675">
        <v>643811.35</v>
      </c>
      <c r="X640" s="675">
        <v>297143.7</v>
      </c>
      <c r="Y640" s="675">
        <v>49523.950000000004</v>
      </c>
      <c r="Z640" s="652">
        <v>0</v>
      </c>
      <c r="AA640" s="652"/>
      <c r="AB640" s="664"/>
      <c r="AC640" s="663"/>
      <c r="AD640" s="650"/>
      <c r="AE640" s="650"/>
      <c r="AF640" s="650"/>
      <c r="AG640" s="650"/>
      <c r="AH640" s="650"/>
      <c r="AI640" s="650"/>
      <c r="AJ640" s="650"/>
      <c r="AK640" s="650"/>
      <c r="AL640" s="650"/>
      <c r="AM640" s="652">
        <f t="shared" si="36"/>
        <v>0</v>
      </c>
      <c r="AN640" s="513">
        <f t="shared" si="37"/>
        <v>990479</v>
      </c>
    </row>
    <row r="641" spans="1:40" s="212" customFormat="1" ht="15" customHeight="1" x14ac:dyDescent="0.2">
      <c r="A641" s="679"/>
      <c r="B641" s="679"/>
      <c r="C641" s="679"/>
      <c r="D641" s="679"/>
      <c r="E641" s="679"/>
      <c r="F641" s="668" t="s">
        <v>8755</v>
      </c>
      <c r="G641" s="668" t="s">
        <v>9929</v>
      </c>
      <c r="H641" s="669">
        <v>412201008889103</v>
      </c>
      <c r="I641" s="653"/>
      <c r="J641" s="653" t="s">
        <v>754</v>
      </c>
      <c r="K641" s="670" t="s">
        <v>6477</v>
      </c>
      <c r="L641" s="669" t="s">
        <v>12913</v>
      </c>
      <c r="M641" s="671">
        <v>42109</v>
      </c>
      <c r="N641" s="672">
        <v>8000000</v>
      </c>
      <c r="O641" s="672" t="s">
        <v>14422</v>
      </c>
      <c r="P641" s="674">
        <v>42564</v>
      </c>
      <c r="Q641" s="672">
        <v>3429785</v>
      </c>
      <c r="R641" s="673" t="s">
        <v>14478</v>
      </c>
      <c r="S641" s="674">
        <v>42823</v>
      </c>
      <c r="T641" s="675">
        <v>2400850</v>
      </c>
      <c r="U641" s="674"/>
      <c r="V641" s="675">
        <v>2400850</v>
      </c>
      <c r="W641" s="675">
        <v>1560552.5</v>
      </c>
      <c r="X641" s="675">
        <v>720255</v>
      </c>
      <c r="Y641" s="675">
        <v>120042.5</v>
      </c>
      <c r="Z641" s="652">
        <v>0</v>
      </c>
      <c r="AA641" s="652"/>
      <c r="AB641" s="664"/>
      <c r="AC641" s="663"/>
      <c r="AD641" s="650"/>
      <c r="AE641" s="650"/>
      <c r="AF641" s="650"/>
      <c r="AG641" s="650"/>
      <c r="AH641" s="650"/>
      <c r="AI641" s="650"/>
      <c r="AJ641" s="650"/>
      <c r="AK641" s="650"/>
      <c r="AL641" s="650"/>
      <c r="AM641" s="652">
        <f t="shared" si="36"/>
        <v>0</v>
      </c>
      <c r="AN641" s="513">
        <f t="shared" si="37"/>
        <v>2400850</v>
      </c>
    </row>
    <row r="642" spans="1:40" s="212" customFormat="1" ht="15" customHeight="1" x14ac:dyDescent="0.2">
      <c r="A642" s="679"/>
      <c r="B642" s="679"/>
      <c r="C642" s="679"/>
      <c r="D642" s="679"/>
      <c r="E642" s="679"/>
      <c r="F642" s="668" t="s">
        <v>8755</v>
      </c>
      <c r="G642" s="668" t="s">
        <v>9929</v>
      </c>
      <c r="H642" s="669">
        <v>412201009520100</v>
      </c>
      <c r="I642" s="653"/>
      <c r="J642" s="653" t="s">
        <v>14133</v>
      </c>
      <c r="K642" s="670" t="s">
        <v>6477</v>
      </c>
      <c r="L642" s="669" t="s">
        <v>14304</v>
      </c>
      <c r="M642" s="671">
        <v>42261</v>
      </c>
      <c r="N642" s="672">
        <v>3000000</v>
      </c>
      <c r="O642" s="672" t="s">
        <v>14423</v>
      </c>
      <c r="P642" s="674">
        <v>42564</v>
      </c>
      <c r="Q642" s="672">
        <v>1677176</v>
      </c>
      <c r="R642" s="673" t="s">
        <v>14478</v>
      </c>
      <c r="S642" s="674">
        <v>42823</v>
      </c>
      <c r="T642" s="675">
        <v>1155000</v>
      </c>
      <c r="U642" s="674"/>
      <c r="V642" s="675">
        <v>1155000</v>
      </c>
      <c r="W642" s="675">
        <v>750750</v>
      </c>
      <c r="X642" s="675">
        <v>346500</v>
      </c>
      <c r="Y642" s="675">
        <v>57750</v>
      </c>
      <c r="Z642" s="652">
        <v>0</v>
      </c>
      <c r="AA642" s="652"/>
      <c r="AB642" s="664"/>
      <c r="AC642" s="663"/>
      <c r="AD642" s="650"/>
      <c r="AE642" s="650"/>
      <c r="AF642" s="650"/>
      <c r="AG642" s="650"/>
      <c r="AH642" s="650"/>
      <c r="AI642" s="650"/>
      <c r="AJ642" s="650"/>
      <c r="AK642" s="650"/>
      <c r="AL642" s="650"/>
      <c r="AM642" s="652">
        <f t="shared" si="36"/>
        <v>0</v>
      </c>
      <c r="AN642" s="513">
        <f t="shared" si="37"/>
        <v>1155000</v>
      </c>
    </row>
    <row r="643" spans="1:40" s="212" customFormat="1" ht="15" customHeight="1" x14ac:dyDescent="0.2">
      <c r="A643" s="679"/>
      <c r="B643" s="679"/>
      <c r="C643" s="679"/>
      <c r="D643" s="679"/>
      <c r="E643" s="679"/>
      <c r="F643" s="668" t="s">
        <v>8755</v>
      </c>
      <c r="G643" s="668" t="s">
        <v>6567</v>
      </c>
      <c r="H643" s="669">
        <v>411501009590104</v>
      </c>
      <c r="I643" s="653"/>
      <c r="J643" s="653" t="s">
        <v>275</v>
      </c>
      <c r="K643" s="670" t="s">
        <v>6477</v>
      </c>
      <c r="L643" s="669" t="s">
        <v>12869</v>
      </c>
      <c r="M643" s="671">
        <v>42242</v>
      </c>
      <c r="N643" s="672">
        <v>10000000</v>
      </c>
      <c r="O643" s="672" t="s">
        <v>14424</v>
      </c>
      <c r="P643" s="674">
        <v>42577</v>
      </c>
      <c r="Q643" s="672">
        <v>4547905</v>
      </c>
      <c r="R643" s="673" t="s">
        <v>14478</v>
      </c>
      <c r="S643" s="674">
        <v>42823</v>
      </c>
      <c r="T643" s="675">
        <v>3071880</v>
      </c>
      <c r="U643" s="674"/>
      <c r="V643" s="675">
        <v>3071880</v>
      </c>
      <c r="W643" s="675">
        <v>1996722</v>
      </c>
      <c r="X643" s="675">
        <v>921564</v>
      </c>
      <c r="Y643" s="675">
        <v>153594</v>
      </c>
      <c r="Z643" s="652">
        <v>0</v>
      </c>
      <c r="AA643" s="652"/>
      <c r="AB643" s="664"/>
      <c r="AC643" s="663"/>
      <c r="AD643" s="650"/>
      <c r="AE643" s="650"/>
      <c r="AF643" s="650"/>
      <c r="AG643" s="650"/>
      <c r="AH643" s="650"/>
      <c r="AI643" s="650"/>
      <c r="AJ643" s="650"/>
      <c r="AK643" s="650"/>
      <c r="AL643" s="650"/>
      <c r="AM643" s="652">
        <f t="shared" si="36"/>
        <v>0</v>
      </c>
      <c r="AN643" s="513">
        <f t="shared" si="37"/>
        <v>3071880</v>
      </c>
    </row>
    <row r="644" spans="1:40" s="212" customFormat="1" ht="15" customHeight="1" x14ac:dyDescent="0.2">
      <c r="A644" s="679"/>
      <c r="B644" s="679"/>
      <c r="C644" s="679"/>
      <c r="D644" s="679"/>
      <c r="E644" s="679"/>
      <c r="F644" s="668" t="s">
        <v>13965</v>
      </c>
      <c r="G644" s="668" t="s">
        <v>9787</v>
      </c>
      <c r="H644" s="669" t="s">
        <v>14506</v>
      </c>
      <c r="I644" s="653"/>
      <c r="J644" s="653" t="s">
        <v>14134</v>
      </c>
      <c r="K644" s="670" t="s">
        <v>14296</v>
      </c>
      <c r="L644" s="669" t="s">
        <v>14307</v>
      </c>
      <c r="M644" s="671">
        <v>42087</v>
      </c>
      <c r="N644" s="672">
        <v>4000000</v>
      </c>
      <c r="O644" s="672" t="s">
        <v>14425</v>
      </c>
      <c r="P644" s="674">
        <v>42766</v>
      </c>
      <c r="Q644" s="672">
        <v>4002407</v>
      </c>
      <c r="R644" s="673" t="s">
        <v>14479</v>
      </c>
      <c r="S644" s="674">
        <v>42815</v>
      </c>
      <c r="T644" s="675">
        <v>2589930</v>
      </c>
      <c r="U644" s="674">
        <v>42817</v>
      </c>
      <c r="V644" s="675">
        <v>2589930</v>
      </c>
      <c r="W644" s="675">
        <v>1683454.5</v>
      </c>
      <c r="X644" s="675">
        <v>776979</v>
      </c>
      <c r="Y644" s="675">
        <v>129496.5</v>
      </c>
      <c r="Z644" s="652">
        <v>0</v>
      </c>
      <c r="AA644" s="652"/>
      <c r="AB644" s="664"/>
      <c r="AC644" s="663"/>
      <c r="AD644" s="650"/>
      <c r="AE644" s="650"/>
      <c r="AF644" s="650"/>
      <c r="AG644" s="650"/>
      <c r="AH644" s="650"/>
      <c r="AI644" s="650"/>
      <c r="AJ644" s="650"/>
      <c r="AK644" s="650"/>
      <c r="AL644" s="650"/>
      <c r="AM644" s="652">
        <f t="shared" si="36"/>
        <v>0</v>
      </c>
      <c r="AN644" s="513">
        <f t="shared" si="37"/>
        <v>2589930</v>
      </c>
    </row>
    <row r="645" spans="1:40" s="212" customFormat="1" ht="15" customHeight="1" x14ac:dyDescent="0.2">
      <c r="A645" s="679"/>
      <c r="B645" s="679"/>
      <c r="C645" s="679"/>
      <c r="D645" s="679"/>
      <c r="E645" s="679"/>
      <c r="F645" s="668" t="s">
        <v>13965</v>
      </c>
      <c r="G645" s="668" t="s">
        <v>9787</v>
      </c>
      <c r="H645" s="669" t="s">
        <v>14507</v>
      </c>
      <c r="I645" s="653"/>
      <c r="J645" s="653" t="s">
        <v>14135</v>
      </c>
      <c r="K645" s="670" t="s">
        <v>14296</v>
      </c>
      <c r="L645" s="669" t="s">
        <v>14308</v>
      </c>
      <c r="M645" s="671">
        <v>42319</v>
      </c>
      <c r="N645" s="672">
        <v>12000000</v>
      </c>
      <c r="O645" s="672" t="s">
        <v>14426</v>
      </c>
      <c r="P645" s="674">
        <v>42766</v>
      </c>
      <c r="Q645" s="672">
        <v>8345302</v>
      </c>
      <c r="R645" s="673" t="s">
        <v>14479</v>
      </c>
      <c r="S645" s="674">
        <v>42815</v>
      </c>
      <c r="T645" s="675">
        <v>5464900</v>
      </c>
      <c r="U645" s="674">
        <v>42817</v>
      </c>
      <c r="V645" s="675">
        <v>5464900</v>
      </c>
      <c r="W645" s="675">
        <v>3552185</v>
      </c>
      <c r="X645" s="675">
        <v>1639470</v>
      </c>
      <c r="Y645" s="675">
        <v>273245</v>
      </c>
      <c r="Z645" s="652">
        <v>0</v>
      </c>
      <c r="AA645" s="652"/>
      <c r="AB645" s="664"/>
      <c r="AC645" s="663"/>
      <c r="AD645" s="650"/>
      <c r="AE645" s="650"/>
      <c r="AF645" s="650"/>
      <c r="AG645" s="650"/>
      <c r="AH645" s="650"/>
      <c r="AI645" s="650"/>
      <c r="AJ645" s="650"/>
      <c r="AK645" s="650"/>
      <c r="AL645" s="650"/>
      <c r="AM645" s="652">
        <f t="shared" si="36"/>
        <v>0</v>
      </c>
      <c r="AN645" s="513">
        <f t="shared" si="37"/>
        <v>5464900</v>
      </c>
    </row>
    <row r="646" spans="1:40" s="212" customFormat="1" ht="15" customHeight="1" x14ac:dyDescent="0.2">
      <c r="A646" s="679"/>
      <c r="B646" s="679"/>
      <c r="C646" s="679"/>
      <c r="D646" s="679"/>
      <c r="E646" s="679"/>
      <c r="F646" s="668" t="s">
        <v>13965</v>
      </c>
      <c r="G646" s="668" t="s">
        <v>9787</v>
      </c>
      <c r="H646" s="669" t="s">
        <v>14508</v>
      </c>
      <c r="I646" s="653"/>
      <c r="J646" s="653" t="s">
        <v>14136</v>
      </c>
      <c r="K646" s="670" t="s">
        <v>14296</v>
      </c>
      <c r="L646" s="669" t="s">
        <v>14307</v>
      </c>
      <c r="M646" s="671">
        <v>42087</v>
      </c>
      <c r="N646" s="672">
        <v>10000000</v>
      </c>
      <c r="O646" s="672" t="s">
        <v>14427</v>
      </c>
      <c r="P646" s="674">
        <v>42766</v>
      </c>
      <c r="Q646" s="672">
        <v>6157210</v>
      </c>
      <c r="R646" s="673" t="s">
        <v>14479</v>
      </c>
      <c r="S646" s="674">
        <v>42815</v>
      </c>
      <c r="T646" s="675">
        <v>4141410</v>
      </c>
      <c r="U646" s="674">
        <v>42817</v>
      </c>
      <c r="V646" s="675">
        <v>4141410</v>
      </c>
      <c r="W646" s="675">
        <v>2691916.5</v>
      </c>
      <c r="X646" s="675">
        <v>1242423</v>
      </c>
      <c r="Y646" s="675">
        <v>207070.5</v>
      </c>
      <c r="Z646" s="652">
        <v>0</v>
      </c>
      <c r="AA646" s="652"/>
      <c r="AB646" s="664"/>
      <c r="AC646" s="663"/>
      <c r="AD646" s="650"/>
      <c r="AE646" s="650"/>
      <c r="AF646" s="650"/>
      <c r="AG646" s="650"/>
      <c r="AH646" s="650"/>
      <c r="AI646" s="650"/>
      <c r="AJ646" s="650"/>
      <c r="AK646" s="650"/>
      <c r="AL646" s="650"/>
      <c r="AM646" s="652">
        <f t="shared" si="36"/>
        <v>0</v>
      </c>
      <c r="AN646" s="513">
        <f t="shared" si="37"/>
        <v>4141410</v>
      </c>
    </row>
    <row r="647" spans="1:40" s="212" customFormat="1" ht="15" customHeight="1" x14ac:dyDescent="0.2">
      <c r="A647" s="679"/>
      <c r="B647" s="679"/>
      <c r="C647" s="679"/>
      <c r="D647" s="679"/>
      <c r="E647" s="679"/>
      <c r="F647" s="668" t="s">
        <v>13965</v>
      </c>
      <c r="G647" s="668" t="s">
        <v>9787</v>
      </c>
      <c r="H647" s="669" t="s">
        <v>14509</v>
      </c>
      <c r="I647" s="653"/>
      <c r="J647" s="653" t="s">
        <v>14137</v>
      </c>
      <c r="K647" s="670" t="s">
        <v>14296</v>
      </c>
      <c r="L647" s="669" t="s">
        <v>14307</v>
      </c>
      <c r="M647" s="671">
        <v>42087</v>
      </c>
      <c r="N647" s="672">
        <v>5000000</v>
      </c>
      <c r="O647" s="672" t="s">
        <v>14428</v>
      </c>
      <c r="P647" s="674">
        <v>42766</v>
      </c>
      <c r="Q647" s="672">
        <v>2943801</v>
      </c>
      <c r="R647" s="673" t="s">
        <v>14479</v>
      </c>
      <c r="S647" s="674">
        <v>42815</v>
      </c>
      <c r="T647" s="675">
        <v>1977093</v>
      </c>
      <c r="U647" s="674">
        <v>42817</v>
      </c>
      <c r="V647" s="675">
        <v>1977093</v>
      </c>
      <c r="W647" s="675">
        <v>1285110.45</v>
      </c>
      <c r="X647" s="675">
        <v>593127.9</v>
      </c>
      <c r="Y647" s="675">
        <v>98854.650000000009</v>
      </c>
      <c r="Z647" s="652">
        <v>0</v>
      </c>
      <c r="AA647" s="652"/>
      <c r="AB647" s="664"/>
      <c r="AC647" s="663"/>
      <c r="AD647" s="650"/>
      <c r="AE647" s="650"/>
      <c r="AF647" s="650"/>
      <c r="AG647" s="650"/>
      <c r="AH647" s="650"/>
      <c r="AI647" s="650"/>
      <c r="AJ647" s="650"/>
      <c r="AK647" s="650"/>
      <c r="AL647" s="650"/>
      <c r="AM647" s="652">
        <f t="shared" si="36"/>
        <v>0</v>
      </c>
      <c r="AN647" s="513">
        <f t="shared" si="37"/>
        <v>1977093</v>
      </c>
    </row>
    <row r="648" spans="1:40" s="212" customFormat="1" ht="15" customHeight="1" x14ac:dyDescent="0.2">
      <c r="A648" s="679"/>
      <c r="B648" s="679"/>
      <c r="C648" s="679"/>
      <c r="D648" s="679"/>
      <c r="E648" s="679"/>
      <c r="F648" s="668" t="s">
        <v>13965</v>
      </c>
      <c r="G648" s="668" t="s">
        <v>14489</v>
      </c>
      <c r="H648" s="669">
        <v>367901003699101</v>
      </c>
      <c r="I648" s="653"/>
      <c r="J648" s="653" t="s">
        <v>14138</v>
      </c>
      <c r="K648" s="670" t="s">
        <v>14296</v>
      </c>
      <c r="L648" s="669" t="s">
        <v>14309</v>
      </c>
      <c r="M648" s="671">
        <v>42319</v>
      </c>
      <c r="N648" s="672">
        <v>25000000</v>
      </c>
      <c r="O648" s="672" t="s">
        <v>14429</v>
      </c>
      <c r="P648" s="674">
        <v>42606</v>
      </c>
      <c r="Q648" s="672">
        <v>14243772</v>
      </c>
      <c r="R648" s="673" t="s">
        <v>14479</v>
      </c>
      <c r="S648" s="674">
        <v>42815</v>
      </c>
      <c r="T648" s="675">
        <v>9624930</v>
      </c>
      <c r="U648" s="674">
        <v>42817</v>
      </c>
      <c r="V648" s="675">
        <v>9624930</v>
      </c>
      <c r="W648" s="675">
        <v>6256204.5</v>
      </c>
      <c r="X648" s="675">
        <v>2887479</v>
      </c>
      <c r="Y648" s="675">
        <v>481246.5</v>
      </c>
      <c r="Z648" s="652">
        <v>0</v>
      </c>
      <c r="AA648" s="652"/>
      <c r="AB648" s="664"/>
      <c r="AC648" s="663"/>
      <c r="AD648" s="650"/>
      <c r="AE648" s="650"/>
      <c r="AF648" s="650"/>
      <c r="AG648" s="650"/>
      <c r="AH648" s="650"/>
      <c r="AI648" s="650"/>
      <c r="AJ648" s="650"/>
      <c r="AK648" s="650"/>
      <c r="AL648" s="650"/>
      <c r="AM648" s="652">
        <f t="shared" si="36"/>
        <v>0</v>
      </c>
      <c r="AN648" s="513">
        <f t="shared" si="37"/>
        <v>9624930</v>
      </c>
    </row>
    <row r="649" spans="1:40" s="212" customFormat="1" ht="15" customHeight="1" x14ac:dyDescent="0.2">
      <c r="A649" s="679"/>
      <c r="B649" s="679"/>
      <c r="C649" s="679"/>
      <c r="D649" s="679"/>
      <c r="E649" s="679"/>
      <c r="F649" s="668" t="s">
        <v>13965</v>
      </c>
      <c r="G649" s="668" t="s">
        <v>9784</v>
      </c>
      <c r="H649" s="669" t="s">
        <v>14510</v>
      </c>
      <c r="I649" s="653"/>
      <c r="J649" s="653" t="s">
        <v>14139</v>
      </c>
      <c r="K649" s="670" t="s">
        <v>14296</v>
      </c>
      <c r="L649" s="669" t="s">
        <v>13463</v>
      </c>
      <c r="M649" s="671">
        <v>42135</v>
      </c>
      <c r="N649" s="672">
        <v>20000000</v>
      </c>
      <c r="O649" s="672" t="s">
        <v>14430</v>
      </c>
      <c r="P649" s="674">
        <v>42765</v>
      </c>
      <c r="Q649" s="672">
        <v>16105035</v>
      </c>
      <c r="R649" s="673" t="s">
        <v>14479</v>
      </c>
      <c r="S649" s="674">
        <v>42815</v>
      </c>
      <c r="T649" s="675">
        <v>11200137</v>
      </c>
      <c r="U649" s="674">
        <v>42817</v>
      </c>
      <c r="V649" s="675">
        <v>11200137</v>
      </c>
      <c r="W649" s="675">
        <v>7280089.0499999998</v>
      </c>
      <c r="X649" s="675">
        <v>3360041.1</v>
      </c>
      <c r="Y649" s="675">
        <v>560006.85</v>
      </c>
      <c r="Z649" s="652">
        <v>0</v>
      </c>
      <c r="AA649" s="652"/>
      <c r="AB649" s="664"/>
      <c r="AC649" s="663"/>
      <c r="AD649" s="650"/>
      <c r="AE649" s="650"/>
      <c r="AF649" s="650"/>
      <c r="AG649" s="650"/>
      <c r="AH649" s="650"/>
      <c r="AI649" s="650"/>
      <c r="AJ649" s="650"/>
      <c r="AK649" s="650"/>
      <c r="AL649" s="650"/>
      <c r="AM649" s="652">
        <f t="shared" si="36"/>
        <v>0</v>
      </c>
      <c r="AN649" s="513">
        <f t="shared" si="37"/>
        <v>11200137</v>
      </c>
    </row>
    <row r="650" spans="1:40" s="212" customFormat="1" ht="15" customHeight="1" x14ac:dyDescent="0.2">
      <c r="A650" s="679"/>
      <c r="B650" s="679"/>
      <c r="C650" s="679"/>
      <c r="D650" s="679"/>
      <c r="E650" s="679"/>
      <c r="F650" s="668" t="s">
        <v>13965</v>
      </c>
      <c r="G650" s="668" t="s">
        <v>9784</v>
      </c>
      <c r="H650" s="669" t="s">
        <v>14511</v>
      </c>
      <c r="I650" s="653"/>
      <c r="J650" s="653" t="s">
        <v>14140</v>
      </c>
      <c r="K650" s="670" t="s">
        <v>14296</v>
      </c>
      <c r="L650" s="669" t="s">
        <v>14310</v>
      </c>
      <c r="M650" s="671">
        <v>42111</v>
      </c>
      <c r="N650" s="672">
        <v>15000000</v>
      </c>
      <c r="O650" s="672" t="s">
        <v>14431</v>
      </c>
      <c r="P650" s="674">
        <v>42765</v>
      </c>
      <c r="Q650" s="672">
        <v>14104839</v>
      </c>
      <c r="R650" s="673" t="s">
        <v>14479</v>
      </c>
      <c r="S650" s="674">
        <v>42815</v>
      </c>
      <c r="T650" s="675">
        <v>9765000</v>
      </c>
      <c r="U650" s="674">
        <v>42817</v>
      </c>
      <c r="V650" s="675">
        <v>9765000</v>
      </c>
      <c r="W650" s="675">
        <v>6347250</v>
      </c>
      <c r="X650" s="675">
        <v>2929500</v>
      </c>
      <c r="Y650" s="675">
        <v>488250</v>
      </c>
      <c r="Z650" s="652">
        <v>0</v>
      </c>
      <c r="AA650" s="652"/>
      <c r="AB650" s="664"/>
      <c r="AC650" s="663"/>
      <c r="AD650" s="650"/>
      <c r="AE650" s="650"/>
      <c r="AF650" s="650"/>
      <c r="AG650" s="650"/>
      <c r="AH650" s="650"/>
      <c r="AI650" s="650"/>
      <c r="AJ650" s="650"/>
      <c r="AK650" s="650"/>
      <c r="AL650" s="650"/>
      <c r="AM650" s="652">
        <f t="shared" si="36"/>
        <v>0</v>
      </c>
      <c r="AN650" s="513">
        <f t="shared" si="37"/>
        <v>9765000</v>
      </c>
    </row>
    <row r="651" spans="1:40" s="212" customFormat="1" ht="15" customHeight="1" x14ac:dyDescent="0.2">
      <c r="A651" s="679"/>
      <c r="B651" s="679"/>
      <c r="C651" s="679"/>
      <c r="D651" s="679"/>
      <c r="E651" s="679"/>
      <c r="F651" s="668" t="s">
        <v>13965</v>
      </c>
      <c r="G651" s="668" t="s">
        <v>9784</v>
      </c>
      <c r="H651" s="669" t="s">
        <v>14512</v>
      </c>
      <c r="I651" s="653"/>
      <c r="J651" s="653" t="s">
        <v>14141</v>
      </c>
      <c r="K651" s="670" t="s">
        <v>14296</v>
      </c>
      <c r="L651" s="669" t="s">
        <v>14310</v>
      </c>
      <c r="M651" s="671">
        <v>42111</v>
      </c>
      <c r="N651" s="672">
        <v>20000000</v>
      </c>
      <c r="O651" s="672" t="s">
        <v>14432</v>
      </c>
      <c r="P651" s="674">
        <v>42765</v>
      </c>
      <c r="Q651" s="672">
        <v>16915184</v>
      </c>
      <c r="R651" s="673" t="s">
        <v>14479</v>
      </c>
      <c r="S651" s="674">
        <v>42815</v>
      </c>
      <c r="T651" s="675">
        <v>11588640</v>
      </c>
      <c r="U651" s="674">
        <v>42817</v>
      </c>
      <c r="V651" s="675">
        <v>11588640</v>
      </c>
      <c r="W651" s="675">
        <v>7532616</v>
      </c>
      <c r="X651" s="675">
        <v>3476592</v>
      </c>
      <c r="Y651" s="675">
        <v>579432</v>
      </c>
      <c r="Z651" s="652">
        <v>0</v>
      </c>
      <c r="AA651" s="652"/>
      <c r="AB651" s="664"/>
      <c r="AC651" s="663"/>
      <c r="AD651" s="650"/>
      <c r="AE651" s="650"/>
      <c r="AF651" s="650"/>
      <c r="AG651" s="650"/>
      <c r="AH651" s="650"/>
      <c r="AI651" s="650"/>
      <c r="AJ651" s="650"/>
      <c r="AK651" s="650"/>
      <c r="AL651" s="650"/>
      <c r="AM651" s="652">
        <f t="shared" si="36"/>
        <v>0</v>
      </c>
      <c r="AN651" s="513">
        <f t="shared" si="37"/>
        <v>11588640</v>
      </c>
    </row>
    <row r="652" spans="1:40" s="212" customFormat="1" ht="15" customHeight="1" x14ac:dyDescent="0.2">
      <c r="A652" s="679"/>
      <c r="B652" s="679"/>
      <c r="C652" s="679"/>
      <c r="D652" s="679"/>
      <c r="E652" s="679"/>
      <c r="F652" s="668" t="s">
        <v>13965</v>
      </c>
      <c r="G652" s="668" t="s">
        <v>9784</v>
      </c>
      <c r="H652" s="669" t="s">
        <v>14513</v>
      </c>
      <c r="I652" s="653"/>
      <c r="J652" s="653" t="s">
        <v>14142</v>
      </c>
      <c r="K652" s="670" t="s">
        <v>14296</v>
      </c>
      <c r="L652" s="669" t="s">
        <v>13463</v>
      </c>
      <c r="M652" s="671">
        <v>42135</v>
      </c>
      <c r="N652" s="672">
        <v>15000000</v>
      </c>
      <c r="O652" s="672" t="s">
        <v>14433</v>
      </c>
      <c r="P652" s="674">
        <v>42765</v>
      </c>
      <c r="Q652" s="672">
        <v>11410914</v>
      </c>
      <c r="R652" s="673" t="s">
        <v>14479</v>
      </c>
      <c r="S652" s="674">
        <v>42815</v>
      </c>
      <c r="T652" s="675">
        <v>7816410</v>
      </c>
      <c r="U652" s="674">
        <v>42817</v>
      </c>
      <c r="V652" s="675">
        <v>7816410</v>
      </c>
      <c r="W652" s="675">
        <v>5080666.5</v>
      </c>
      <c r="X652" s="675">
        <v>2344923</v>
      </c>
      <c r="Y652" s="675">
        <v>390820.5</v>
      </c>
      <c r="Z652" s="652">
        <v>0</v>
      </c>
      <c r="AA652" s="652"/>
      <c r="AB652" s="664"/>
      <c r="AC652" s="663"/>
      <c r="AD652" s="650"/>
      <c r="AE652" s="650"/>
      <c r="AF652" s="650"/>
      <c r="AG652" s="650"/>
      <c r="AH652" s="650"/>
      <c r="AI652" s="650"/>
      <c r="AJ652" s="650"/>
      <c r="AK652" s="650"/>
      <c r="AL652" s="650"/>
      <c r="AM652" s="652">
        <f t="shared" si="36"/>
        <v>0</v>
      </c>
      <c r="AN652" s="513">
        <f t="shared" si="37"/>
        <v>7816410</v>
      </c>
    </row>
    <row r="653" spans="1:40" s="212" customFormat="1" ht="15" customHeight="1" x14ac:dyDescent="0.2">
      <c r="A653" s="679"/>
      <c r="B653" s="679"/>
      <c r="C653" s="679"/>
      <c r="D653" s="679"/>
      <c r="E653" s="679"/>
      <c r="F653" s="668" t="s">
        <v>13965</v>
      </c>
      <c r="G653" s="668" t="s">
        <v>9784</v>
      </c>
      <c r="H653" s="669" t="s">
        <v>14514</v>
      </c>
      <c r="I653" s="653"/>
      <c r="J653" s="653" t="s">
        <v>14143</v>
      </c>
      <c r="K653" s="670" t="s">
        <v>14296</v>
      </c>
      <c r="L653" s="669" t="s">
        <v>14310</v>
      </c>
      <c r="M653" s="671">
        <v>42111</v>
      </c>
      <c r="N653" s="672">
        <v>25000000</v>
      </c>
      <c r="O653" s="672" t="s">
        <v>14434</v>
      </c>
      <c r="P653" s="674">
        <v>42765</v>
      </c>
      <c r="Q653" s="672">
        <v>13383280</v>
      </c>
      <c r="R653" s="673" t="s">
        <v>14479</v>
      </c>
      <c r="S653" s="674">
        <v>42815</v>
      </c>
      <c r="T653" s="675">
        <v>9128377</v>
      </c>
      <c r="U653" s="674">
        <v>42817</v>
      </c>
      <c r="V653" s="675">
        <v>9128377</v>
      </c>
      <c r="W653" s="675">
        <v>5933445.0499999998</v>
      </c>
      <c r="X653" s="675">
        <v>2738513.1</v>
      </c>
      <c r="Y653" s="675">
        <v>456418.85000000003</v>
      </c>
      <c r="Z653" s="652">
        <v>0</v>
      </c>
      <c r="AA653" s="652"/>
      <c r="AB653" s="664"/>
      <c r="AC653" s="663"/>
      <c r="AD653" s="650"/>
      <c r="AE653" s="650"/>
      <c r="AF653" s="650"/>
      <c r="AG653" s="650"/>
      <c r="AH653" s="650"/>
      <c r="AI653" s="650"/>
      <c r="AJ653" s="650"/>
      <c r="AK653" s="650"/>
      <c r="AL653" s="650"/>
      <c r="AM653" s="652">
        <f t="shared" si="36"/>
        <v>0</v>
      </c>
      <c r="AN653" s="513">
        <f t="shared" si="37"/>
        <v>9128377</v>
      </c>
    </row>
    <row r="654" spans="1:40" s="212" customFormat="1" ht="15" customHeight="1" x14ac:dyDescent="0.2">
      <c r="A654" s="679"/>
      <c r="B654" s="679"/>
      <c r="C654" s="679"/>
      <c r="D654" s="679"/>
      <c r="E654" s="679"/>
      <c r="F654" s="668" t="s">
        <v>13965</v>
      </c>
      <c r="G654" s="668" t="s">
        <v>14489</v>
      </c>
      <c r="H654" s="669">
        <v>367901003568106</v>
      </c>
      <c r="I654" s="653"/>
      <c r="J654" s="653" t="s">
        <v>14144</v>
      </c>
      <c r="K654" s="670" t="s">
        <v>14296</v>
      </c>
      <c r="L654" s="669" t="s">
        <v>13467</v>
      </c>
      <c r="M654" s="671">
        <v>42087</v>
      </c>
      <c r="N654" s="672">
        <v>5000000</v>
      </c>
      <c r="O654" s="672" t="s">
        <v>14435</v>
      </c>
      <c r="P654" s="674">
        <v>42571</v>
      </c>
      <c r="Q654" s="672">
        <v>3022674</v>
      </c>
      <c r="R654" s="673" t="s">
        <v>14479</v>
      </c>
      <c r="S654" s="674">
        <v>42815</v>
      </c>
      <c r="T654" s="675">
        <v>2071090</v>
      </c>
      <c r="U654" s="674">
        <v>42816</v>
      </c>
      <c r="V654" s="675">
        <v>2071090</v>
      </c>
      <c r="W654" s="675">
        <v>1346208.5</v>
      </c>
      <c r="X654" s="675">
        <v>621327</v>
      </c>
      <c r="Y654" s="675">
        <v>103554.5</v>
      </c>
      <c r="Z654" s="652">
        <v>0</v>
      </c>
      <c r="AA654" s="652"/>
      <c r="AB654" s="664"/>
      <c r="AC654" s="663"/>
      <c r="AD654" s="650"/>
      <c r="AE654" s="650"/>
      <c r="AF654" s="650"/>
      <c r="AG654" s="650"/>
      <c r="AH654" s="650"/>
      <c r="AI654" s="650"/>
      <c r="AJ654" s="650"/>
      <c r="AK654" s="650"/>
      <c r="AL654" s="650"/>
      <c r="AM654" s="652">
        <f t="shared" si="36"/>
        <v>0</v>
      </c>
      <c r="AN654" s="513">
        <f t="shared" si="37"/>
        <v>2071090</v>
      </c>
    </row>
    <row r="655" spans="1:40" s="212" customFormat="1" ht="15" customHeight="1" x14ac:dyDescent="0.2">
      <c r="A655" s="679"/>
      <c r="B655" s="679"/>
      <c r="C655" s="679"/>
      <c r="D655" s="679"/>
      <c r="E655" s="679"/>
      <c r="F655" s="668" t="s">
        <v>13965</v>
      </c>
      <c r="G655" s="668" t="s">
        <v>14489</v>
      </c>
      <c r="H655" s="669">
        <v>367901003728104</v>
      </c>
      <c r="I655" s="653"/>
      <c r="J655" s="653" t="s">
        <v>14145</v>
      </c>
      <c r="K655" s="670" t="s">
        <v>14296</v>
      </c>
      <c r="L655" s="669" t="s">
        <v>14309</v>
      </c>
      <c r="M655" s="671">
        <v>42319</v>
      </c>
      <c r="N655" s="672">
        <v>10000000</v>
      </c>
      <c r="O655" s="672" t="s">
        <v>14436</v>
      </c>
      <c r="P655" s="674">
        <v>42571</v>
      </c>
      <c r="Q655" s="672">
        <v>8033442</v>
      </c>
      <c r="R655" s="673" t="s">
        <v>14479</v>
      </c>
      <c r="S655" s="674">
        <v>42815</v>
      </c>
      <c r="T655" s="675">
        <v>5371862</v>
      </c>
      <c r="U655" s="674">
        <v>42816</v>
      </c>
      <c r="V655" s="675">
        <v>5371862</v>
      </c>
      <c r="W655" s="675">
        <v>3491710.3000000003</v>
      </c>
      <c r="X655" s="675">
        <v>1611558.5999999999</v>
      </c>
      <c r="Y655" s="675">
        <v>268593.10000000003</v>
      </c>
      <c r="Z655" s="652">
        <v>0</v>
      </c>
      <c r="AA655" s="652"/>
      <c r="AB655" s="664"/>
      <c r="AC655" s="663"/>
      <c r="AD655" s="650"/>
      <c r="AE655" s="650"/>
      <c r="AF655" s="650"/>
      <c r="AG655" s="650"/>
      <c r="AH655" s="650"/>
      <c r="AI655" s="650"/>
      <c r="AJ655" s="650"/>
      <c r="AK655" s="650"/>
      <c r="AL655" s="650"/>
      <c r="AM655" s="652">
        <f t="shared" si="36"/>
        <v>0</v>
      </c>
      <c r="AN655" s="513">
        <f t="shared" si="37"/>
        <v>5371862</v>
      </c>
    </row>
    <row r="656" spans="1:40" s="212" customFormat="1" ht="15" customHeight="1" x14ac:dyDescent="0.2">
      <c r="A656" s="679"/>
      <c r="B656" s="679"/>
      <c r="C656" s="679"/>
      <c r="D656" s="679"/>
      <c r="E656" s="679"/>
      <c r="F656" s="668" t="s">
        <v>13172</v>
      </c>
      <c r="G656" s="668" t="s">
        <v>9811</v>
      </c>
      <c r="H656" s="669">
        <v>432701001931109</v>
      </c>
      <c r="I656" s="653"/>
      <c r="J656" s="653" t="s">
        <v>14146</v>
      </c>
      <c r="K656" s="670" t="s">
        <v>14296</v>
      </c>
      <c r="L656" s="669" t="s">
        <v>14311</v>
      </c>
      <c r="M656" s="671">
        <v>42114</v>
      </c>
      <c r="N656" s="672">
        <v>15000000</v>
      </c>
      <c r="O656" s="672" t="s">
        <v>14437</v>
      </c>
      <c r="P656" s="674">
        <v>42551</v>
      </c>
      <c r="Q656" s="672">
        <v>9184891</v>
      </c>
      <c r="R656" s="673" t="s">
        <v>14480</v>
      </c>
      <c r="S656" s="674">
        <v>42815</v>
      </c>
      <c r="T656" s="675">
        <v>6118799</v>
      </c>
      <c r="U656" s="674">
        <v>42817</v>
      </c>
      <c r="V656" s="675">
        <v>6118799</v>
      </c>
      <c r="W656" s="675">
        <v>3977219.35</v>
      </c>
      <c r="X656" s="675">
        <v>1835639.7</v>
      </c>
      <c r="Y656" s="675">
        <v>305939.95</v>
      </c>
      <c r="Z656" s="652">
        <v>0</v>
      </c>
      <c r="AA656" s="652"/>
      <c r="AB656" s="664"/>
      <c r="AC656" s="663"/>
      <c r="AD656" s="650"/>
      <c r="AE656" s="650"/>
      <c r="AF656" s="650"/>
      <c r="AG656" s="650"/>
      <c r="AH656" s="650"/>
      <c r="AI656" s="650"/>
      <c r="AJ656" s="650"/>
      <c r="AK656" s="650"/>
      <c r="AL656" s="650"/>
      <c r="AM656" s="652">
        <f t="shared" si="36"/>
        <v>0</v>
      </c>
      <c r="AN656" s="513">
        <f t="shared" si="37"/>
        <v>6118799</v>
      </c>
    </row>
    <row r="657" spans="1:40" s="212" customFormat="1" ht="15" customHeight="1" x14ac:dyDescent="0.2">
      <c r="A657" s="679"/>
      <c r="B657" s="679"/>
      <c r="C657" s="679"/>
      <c r="D657" s="679"/>
      <c r="E657" s="679"/>
      <c r="F657" s="668" t="s">
        <v>13172</v>
      </c>
      <c r="G657" s="668" t="s">
        <v>9811</v>
      </c>
      <c r="H657" s="669">
        <v>432701001837101</v>
      </c>
      <c r="I657" s="653"/>
      <c r="J657" s="653" t="s">
        <v>14147</v>
      </c>
      <c r="K657" s="670" t="s">
        <v>14296</v>
      </c>
      <c r="L657" s="669" t="s">
        <v>14312</v>
      </c>
      <c r="M657" s="671">
        <v>42087</v>
      </c>
      <c r="N657" s="672">
        <v>25000000</v>
      </c>
      <c r="O657" s="672" t="s">
        <v>14437</v>
      </c>
      <c r="P657" s="674">
        <v>42551</v>
      </c>
      <c r="Q657" s="672">
        <v>19598680</v>
      </c>
      <c r="R657" s="673" t="s">
        <v>14480</v>
      </c>
      <c r="S657" s="674">
        <v>42815</v>
      </c>
      <c r="T657" s="675">
        <v>12614965</v>
      </c>
      <c r="U657" s="674">
        <v>42817</v>
      </c>
      <c r="V657" s="675">
        <v>12614965</v>
      </c>
      <c r="W657" s="675">
        <v>8199727.25</v>
      </c>
      <c r="X657" s="675">
        <v>3784489.5</v>
      </c>
      <c r="Y657" s="675">
        <v>630748.25</v>
      </c>
      <c r="Z657" s="652">
        <v>0</v>
      </c>
      <c r="AA657" s="652"/>
      <c r="AB657" s="664"/>
      <c r="AC657" s="663"/>
      <c r="AD657" s="650"/>
      <c r="AE657" s="650"/>
      <c r="AF657" s="650"/>
      <c r="AG657" s="650"/>
      <c r="AH657" s="650"/>
      <c r="AI657" s="650"/>
      <c r="AJ657" s="650"/>
      <c r="AK657" s="650"/>
      <c r="AL657" s="650"/>
      <c r="AM657" s="652">
        <f t="shared" si="36"/>
        <v>0</v>
      </c>
      <c r="AN657" s="513">
        <f t="shared" si="37"/>
        <v>12614965</v>
      </c>
    </row>
    <row r="658" spans="1:40" s="212" customFormat="1" ht="15" customHeight="1" x14ac:dyDescent="0.2">
      <c r="A658" s="679"/>
      <c r="B658" s="679"/>
      <c r="C658" s="679"/>
      <c r="D658" s="679"/>
      <c r="E658" s="679"/>
      <c r="F658" s="668" t="s">
        <v>13172</v>
      </c>
      <c r="G658" s="668" t="s">
        <v>9811</v>
      </c>
      <c r="H658" s="669">
        <v>432701001917105</v>
      </c>
      <c r="I658" s="653"/>
      <c r="J658" s="653" t="s">
        <v>14148</v>
      </c>
      <c r="K658" s="670" t="s">
        <v>14296</v>
      </c>
      <c r="L658" s="669" t="s">
        <v>14311</v>
      </c>
      <c r="M658" s="671">
        <v>42114</v>
      </c>
      <c r="N658" s="672">
        <v>4000000</v>
      </c>
      <c r="O658" s="672" t="s">
        <v>14437</v>
      </c>
      <c r="P658" s="674">
        <v>42551</v>
      </c>
      <c r="Q658" s="672">
        <v>2230958</v>
      </c>
      <c r="R658" s="673" t="s">
        <v>14480</v>
      </c>
      <c r="S658" s="674">
        <v>42815</v>
      </c>
      <c r="T658" s="675">
        <v>1504504</v>
      </c>
      <c r="U658" s="674">
        <v>42817</v>
      </c>
      <c r="V658" s="675">
        <v>1504504</v>
      </c>
      <c r="W658" s="675">
        <v>977927.6</v>
      </c>
      <c r="X658" s="675">
        <v>451351.2</v>
      </c>
      <c r="Y658" s="675">
        <v>75225.2</v>
      </c>
      <c r="Z658" s="652">
        <v>0</v>
      </c>
      <c r="AA658" s="652"/>
      <c r="AB658" s="664"/>
      <c r="AC658" s="663"/>
      <c r="AD658" s="650"/>
      <c r="AE658" s="650"/>
      <c r="AF658" s="650"/>
      <c r="AG658" s="650"/>
      <c r="AH658" s="650"/>
      <c r="AI658" s="650"/>
      <c r="AJ658" s="650"/>
      <c r="AK658" s="650"/>
      <c r="AL658" s="650"/>
      <c r="AM658" s="652">
        <f t="shared" si="36"/>
        <v>0</v>
      </c>
      <c r="AN658" s="513">
        <f t="shared" si="37"/>
        <v>1504504</v>
      </c>
    </row>
    <row r="659" spans="1:40" s="212" customFormat="1" ht="15" customHeight="1" x14ac:dyDescent="0.2">
      <c r="A659" s="679"/>
      <c r="B659" s="679"/>
      <c r="C659" s="679"/>
      <c r="D659" s="679"/>
      <c r="E659" s="679"/>
      <c r="F659" s="668" t="s">
        <v>13172</v>
      </c>
      <c r="G659" s="668" t="s">
        <v>9811</v>
      </c>
      <c r="H659" s="669">
        <v>432701001890109</v>
      </c>
      <c r="I659" s="653"/>
      <c r="J659" s="653" t="s">
        <v>5645</v>
      </c>
      <c r="K659" s="670" t="s">
        <v>14296</v>
      </c>
      <c r="L659" s="669" t="s">
        <v>14312</v>
      </c>
      <c r="M659" s="671">
        <v>42087</v>
      </c>
      <c r="N659" s="672">
        <v>15000000</v>
      </c>
      <c r="O659" s="672" t="s">
        <v>14437</v>
      </c>
      <c r="P659" s="674">
        <v>42551</v>
      </c>
      <c r="Q659" s="672">
        <v>14308248</v>
      </c>
      <c r="R659" s="673" t="s">
        <v>14480</v>
      </c>
      <c r="S659" s="674">
        <v>42815</v>
      </c>
      <c r="T659" s="675">
        <v>9352340</v>
      </c>
      <c r="U659" s="674">
        <v>42817</v>
      </c>
      <c r="V659" s="675">
        <v>9352340</v>
      </c>
      <c r="W659" s="675">
        <v>6079021</v>
      </c>
      <c r="X659" s="675">
        <v>2805702</v>
      </c>
      <c r="Y659" s="675">
        <v>467617</v>
      </c>
      <c r="Z659" s="652">
        <v>0</v>
      </c>
      <c r="AA659" s="652"/>
      <c r="AB659" s="664"/>
      <c r="AC659" s="663"/>
      <c r="AD659" s="650"/>
      <c r="AE659" s="650"/>
      <c r="AF659" s="650"/>
      <c r="AG659" s="650"/>
      <c r="AH659" s="650"/>
      <c r="AI659" s="650"/>
      <c r="AJ659" s="650"/>
      <c r="AK659" s="650"/>
      <c r="AL659" s="650"/>
      <c r="AM659" s="652">
        <f t="shared" si="36"/>
        <v>0</v>
      </c>
      <c r="AN659" s="513">
        <f t="shared" si="37"/>
        <v>9352340</v>
      </c>
    </row>
    <row r="660" spans="1:40" s="212" customFormat="1" ht="15" customHeight="1" x14ac:dyDescent="0.2">
      <c r="A660" s="679"/>
      <c r="B660" s="679"/>
      <c r="C660" s="679"/>
      <c r="D660" s="679"/>
      <c r="E660" s="679"/>
      <c r="F660" s="668" t="s">
        <v>13172</v>
      </c>
      <c r="G660" s="668" t="s">
        <v>9811</v>
      </c>
      <c r="H660" s="669">
        <v>432701002026101</v>
      </c>
      <c r="I660" s="653"/>
      <c r="J660" s="653" t="s">
        <v>14149</v>
      </c>
      <c r="K660" s="670" t="s">
        <v>14296</v>
      </c>
      <c r="L660" s="669" t="s">
        <v>14313</v>
      </c>
      <c r="M660" s="671">
        <v>42320</v>
      </c>
      <c r="N660" s="672">
        <v>25000000</v>
      </c>
      <c r="O660" s="672" t="s">
        <v>14438</v>
      </c>
      <c r="P660" s="674">
        <v>42635</v>
      </c>
      <c r="Q660" s="672">
        <v>19020567</v>
      </c>
      <c r="R660" s="673" t="s">
        <v>14480</v>
      </c>
      <c r="S660" s="674">
        <v>42815</v>
      </c>
      <c r="T660" s="675">
        <v>12541480</v>
      </c>
      <c r="U660" s="674">
        <v>42817</v>
      </c>
      <c r="V660" s="675">
        <v>12541480</v>
      </c>
      <c r="W660" s="675">
        <v>8151962</v>
      </c>
      <c r="X660" s="675">
        <v>3762444</v>
      </c>
      <c r="Y660" s="675">
        <v>627074</v>
      </c>
      <c r="Z660" s="652">
        <v>0</v>
      </c>
      <c r="AA660" s="652"/>
      <c r="AB660" s="664"/>
      <c r="AC660" s="663"/>
      <c r="AD660" s="650"/>
      <c r="AE660" s="650"/>
      <c r="AF660" s="650"/>
      <c r="AG660" s="650"/>
      <c r="AH660" s="650"/>
      <c r="AI660" s="650"/>
      <c r="AJ660" s="650"/>
      <c r="AK660" s="650"/>
      <c r="AL660" s="650"/>
      <c r="AM660" s="652">
        <f t="shared" si="36"/>
        <v>0</v>
      </c>
      <c r="AN660" s="513">
        <f t="shared" si="37"/>
        <v>12541480</v>
      </c>
    </row>
    <row r="661" spans="1:40" s="212" customFormat="1" ht="15" customHeight="1" x14ac:dyDescent="0.2">
      <c r="A661" s="679"/>
      <c r="B661" s="679"/>
      <c r="C661" s="679"/>
      <c r="D661" s="679"/>
      <c r="E661" s="679"/>
      <c r="F661" s="668" t="s">
        <v>13172</v>
      </c>
      <c r="G661" s="668" t="s">
        <v>9811</v>
      </c>
      <c r="H661" s="669">
        <v>432701001965108</v>
      </c>
      <c r="I661" s="653"/>
      <c r="J661" s="653" t="s">
        <v>14150</v>
      </c>
      <c r="K661" s="670" t="s">
        <v>14296</v>
      </c>
      <c r="L661" s="669" t="s">
        <v>14314</v>
      </c>
      <c r="M661" s="671">
        <v>42136</v>
      </c>
      <c r="N661" s="672">
        <v>20000000</v>
      </c>
      <c r="O661" s="672" t="s">
        <v>14438</v>
      </c>
      <c r="P661" s="674">
        <v>42635</v>
      </c>
      <c r="Q661" s="672">
        <v>11398659</v>
      </c>
      <c r="R661" s="673" t="s">
        <v>14480</v>
      </c>
      <c r="S661" s="674">
        <v>42815</v>
      </c>
      <c r="T661" s="675">
        <v>7804061</v>
      </c>
      <c r="U661" s="674">
        <v>42817</v>
      </c>
      <c r="V661" s="675">
        <v>7804061</v>
      </c>
      <c r="W661" s="675">
        <v>5072639.6500000004</v>
      </c>
      <c r="X661" s="675">
        <v>2341218.2999999998</v>
      </c>
      <c r="Y661" s="675">
        <v>390203.05000000005</v>
      </c>
      <c r="Z661" s="652">
        <v>0</v>
      </c>
      <c r="AA661" s="652"/>
      <c r="AB661" s="664"/>
      <c r="AC661" s="663"/>
      <c r="AD661" s="650"/>
      <c r="AE661" s="650"/>
      <c r="AF661" s="650"/>
      <c r="AG661" s="650"/>
      <c r="AH661" s="650"/>
      <c r="AI661" s="650"/>
      <c r="AJ661" s="650"/>
      <c r="AK661" s="650"/>
      <c r="AL661" s="650"/>
      <c r="AM661" s="652">
        <f t="shared" si="36"/>
        <v>0</v>
      </c>
      <c r="AN661" s="513">
        <f t="shared" si="37"/>
        <v>7804061</v>
      </c>
    </row>
    <row r="662" spans="1:40" s="212" customFormat="1" ht="15" customHeight="1" x14ac:dyDescent="0.2">
      <c r="A662" s="679"/>
      <c r="B662" s="679"/>
      <c r="C662" s="679"/>
      <c r="D662" s="679"/>
      <c r="E662" s="679"/>
      <c r="F662" s="668" t="s">
        <v>13172</v>
      </c>
      <c r="G662" s="668" t="s">
        <v>9811</v>
      </c>
      <c r="H662" s="669">
        <v>432701002139108</v>
      </c>
      <c r="I662" s="653"/>
      <c r="J662" s="653" t="s">
        <v>14151</v>
      </c>
      <c r="K662" s="670" t="s">
        <v>14296</v>
      </c>
      <c r="L662" s="669" t="s">
        <v>14315</v>
      </c>
      <c r="M662" s="671">
        <v>42297</v>
      </c>
      <c r="N662" s="672">
        <v>5000000</v>
      </c>
      <c r="O662" s="672" t="s">
        <v>14438</v>
      </c>
      <c r="P662" s="674">
        <v>42635</v>
      </c>
      <c r="Q662" s="672">
        <v>4829681</v>
      </c>
      <c r="R662" s="673" t="s">
        <v>14480</v>
      </c>
      <c r="S662" s="674">
        <v>42815</v>
      </c>
      <c r="T662" s="675">
        <v>3237570</v>
      </c>
      <c r="U662" s="674">
        <v>42817</v>
      </c>
      <c r="V662" s="675">
        <v>3237570</v>
      </c>
      <c r="W662" s="675">
        <v>2104420.5</v>
      </c>
      <c r="X662" s="675">
        <v>971271</v>
      </c>
      <c r="Y662" s="675">
        <v>161878.5</v>
      </c>
      <c r="Z662" s="652">
        <v>0</v>
      </c>
      <c r="AA662" s="652"/>
      <c r="AB662" s="664"/>
      <c r="AC662" s="663"/>
      <c r="AD662" s="650"/>
      <c r="AE662" s="650"/>
      <c r="AF662" s="650"/>
      <c r="AG662" s="650"/>
      <c r="AH662" s="650"/>
      <c r="AI662" s="650"/>
      <c r="AJ662" s="650"/>
      <c r="AK662" s="650"/>
      <c r="AL662" s="650"/>
      <c r="AM662" s="652">
        <f t="shared" si="36"/>
        <v>0</v>
      </c>
      <c r="AN662" s="513">
        <f t="shared" si="37"/>
        <v>3237570</v>
      </c>
    </row>
    <row r="663" spans="1:40" s="212" customFormat="1" ht="15" customHeight="1" x14ac:dyDescent="0.2">
      <c r="A663" s="679"/>
      <c r="B663" s="679"/>
      <c r="C663" s="679"/>
      <c r="D663" s="679"/>
      <c r="E663" s="679"/>
      <c r="F663" s="668" t="s">
        <v>13172</v>
      </c>
      <c r="G663" s="668" t="s">
        <v>9811</v>
      </c>
      <c r="H663" s="669">
        <v>432701001849108</v>
      </c>
      <c r="I663" s="653"/>
      <c r="J663" s="653" t="s">
        <v>14152</v>
      </c>
      <c r="K663" s="670" t="s">
        <v>14296</v>
      </c>
      <c r="L663" s="669" t="s">
        <v>14312</v>
      </c>
      <c r="M663" s="671">
        <v>42087</v>
      </c>
      <c r="N663" s="672">
        <v>5000000</v>
      </c>
      <c r="O663" s="672" t="s">
        <v>14438</v>
      </c>
      <c r="P663" s="674">
        <v>42635</v>
      </c>
      <c r="Q663" s="672">
        <v>1351042</v>
      </c>
      <c r="R663" s="673" t="s">
        <v>14480</v>
      </c>
      <c r="S663" s="674">
        <v>42815</v>
      </c>
      <c r="T663" s="675">
        <v>945090.3</v>
      </c>
      <c r="U663" s="674">
        <v>42817</v>
      </c>
      <c r="V663" s="675">
        <v>945090</v>
      </c>
      <c r="W663" s="675">
        <v>614308.5</v>
      </c>
      <c r="X663" s="675">
        <v>283527</v>
      </c>
      <c r="Y663" s="675">
        <v>47254.5</v>
      </c>
      <c r="Z663" s="652">
        <v>0</v>
      </c>
      <c r="AA663" s="652"/>
      <c r="AB663" s="664"/>
      <c r="AC663" s="663"/>
      <c r="AD663" s="650"/>
      <c r="AE663" s="650"/>
      <c r="AF663" s="650"/>
      <c r="AG663" s="650"/>
      <c r="AH663" s="650"/>
      <c r="AI663" s="650"/>
      <c r="AJ663" s="650"/>
      <c r="AK663" s="650"/>
      <c r="AL663" s="650"/>
      <c r="AM663" s="652">
        <f t="shared" si="36"/>
        <v>0</v>
      </c>
      <c r="AN663" s="513">
        <f t="shared" si="37"/>
        <v>945090.3</v>
      </c>
    </row>
    <row r="664" spans="1:40" s="212" customFormat="1" ht="15" customHeight="1" x14ac:dyDescent="0.2">
      <c r="A664" s="679"/>
      <c r="B664" s="679"/>
      <c r="C664" s="679"/>
      <c r="D664" s="679"/>
      <c r="E664" s="679"/>
      <c r="F664" s="668" t="s">
        <v>13968</v>
      </c>
      <c r="G664" s="668" t="s">
        <v>14490</v>
      </c>
      <c r="H664" s="669" t="s">
        <v>14515</v>
      </c>
      <c r="I664" s="653"/>
      <c r="J664" s="653" t="s">
        <v>14153</v>
      </c>
      <c r="K664" s="670" t="s">
        <v>6477</v>
      </c>
      <c r="L664" s="669" t="s">
        <v>14316</v>
      </c>
      <c r="M664" s="671">
        <v>42296</v>
      </c>
      <c r="N664" s="672">
        <v>5000000</v>
      </c>
      <c r="O664" s="672" t="s">
        <v>14439</v>
      </c>
      <c r="P664" s="674">
        <v>42618</v>
      </c>
      <c r="Q664" s="672">
        <v>4228518</v>
      </c>
      <c r="R664" s="673" t="s">
        <v>14481</v>
      </c>
      <c r="S664" s="674">
        <v>42807</v>
      </c>
      <c r="T664" s="675">
        <v>2799930</v>
      </c>
      <c r="U664" s="674">
        <v>42809</v>
      </c>
      <c r="V664" s="675">
        <v>2799930</v>
      </c>
      <c r="W664" s="675">
        <v>1819954.5</v>
      </c>
      <c r="X664" s="675">
        <v>839979</v>
      </c>
      <c r="Y664" s="675">
        <v>139996.5</v>
      </c>
      <c r="Z664" s="652">
        <v>0</v>
      </c>
      <c r="AA664" s="652"/>
      <c r="AB664" s="664"/>
      <c r="AC664" s="663"/>
      <c r="AD664" s="650"/>
      <c r="AE664" s="650"/>
      <c r="AF664" s="650"/>
      <c r="AG664" s="650"/>
      <c r="AH664" s="650"/>
      <c r="AI664" s="650"/>
      <c r="AJ664" s="650"/>
      <c r="AK664" s="650"/>
      <c r="AL664" s="650"/>
      <c r="AM664" s="652">
        <f t="shared" si="36"/>
        <v>0</v>
      </c>
      <c r="AN664" s="513">
        <f t="shared" si="37"/>
        <v>2799930</v>
      </c>
    </row>
    <row r="665" spans="1:40" s="212" customFormat="1" ht="15" customHeight="1" x14ac:dyDescent="0.2">
      <c r="A665" s="679"/>
      <c r="B665" s="679"/>
      <c r="C665" s="679"/>
      <c r="D665" s="679"/>
      <c r="E665" s="679"/>
      <c r="F665" s="668" t="s">
        <v>13968</v>
      </c>
      <c r="G665" s="668" t="s">
        <v>14490</v>
      </c>
      <c r="H665" s="669" t="s">
        <v>14516</v>
      </c>
      <c r="I665" s="653"/>
      <c r="J665" s="653" t="s">
        <v>14154</v>
      </c>
      <c r="K665" s="670" t="s">
        <v>6477</v>
      </c>
      <c r="L665" s="669" t="s">
        <v>14317</v>
      </c>
      <c r="M665" s="671">
        <v>42052</v>
      </c>
      <c r="N665" s="672">
        <v>25000000</v>
      </c>
      <c r="O665" s="672" t="s">
        <v>14439</v>
      </c>
      <c r="P665" s="674">
        <v>42618</v>
      </c>
      <c r="Q665" s="672">
        <v>19604683</v>
      </c>
      <c r="R665" s="673" t="s">
        <v>14481</v>
      </c>
      <c r="S665" s="674">
        <v>42807</v>
      </c>
      <c r="T665" s="675">
        <v>13028120</v>
      </c>
      <c r="U665" s="674">
        <v>42809</v>
      </c>
      <c r="V665" s="675">
        <v>13028120</v>
      </c>
      <c r="W665" s="675">
        <v>8468278</v>
      </c>
      <c r="X665" s="675">
        <v>3908436</v>
      </c>
      <c r="Y665" s="675">
        <v>651406</v>
      </c>
      <c r="Z665" s="652">
        <v>0</v>
      </c>
      <c r="AA665" s="652"/>
      <c r="AB665" s="664"/>
      <c r="AC665" s="663"/>
      <c r="AD665" s="650"/>
      <c r="AE665" s="650"/>
      <c r="AF665" s="650"/>
      <c r="AG665" s="650"/>
      <c r="AH665" s="650"/>
      <c r="AI665" s="650"/>
      <c r="AJ665" s="650"/>
      <c r="AK665" s="650"/>
      <c r="AL665" s="650"/>
      <c r="AM665" s="652">
        <f t="shared" si="36"/>
        <v>0</v>
      </c>
      <c r="AN665" s="513">
        <f t="shared" si="37"/>
        <v>13028120</v>
      </c>
    </row>
    <row r="666" spans="1:40" s="212" customFormat="1" ht="15" customHeight="1" x14ac:dyDescent="0.2">
      <c r="A666" s="679"/>
      <c r="B666" s="679"/>
      <c r="C666" s="679"/>
      <c r="D666" s="679"/>
      <c r="E666" s="679"/>
      <c r="F666" s="668" t="s">
        <v>13968</v>
      </c>
      <c r="G666" s="668" t="s">
        <v>14490</v>
      </c>
      <c r="H666" s="669" t="s">
        <v>14517</v>
      </c>
      <c r="I666" s="653"/>
      <c r="J666" s="653" t="s">
        <v>14155</v>
      </c>
      <c r="K666" s="670" t="s">
        <v>6477</v>
      </c>
      <c r="L666" s="669" t="s">
        <v>14317</v>
      </c>
      <c r="M666" s="671">
        <v>42052</v>
      </c>
      <c r="N666" s="672">
        <v>20000000</v>
      </c>
      <c r="O666" s="672" t="s">
        <v>14439</v>
      </c>
      <c r="P666" s="674">
        <v>42618</v>
      </c>
      <c r="Q666" s="672">
        <v>15374128</v>
      </c>
      <c r="R666" s="673" t="s">
        <v>14481</v>
      </c>
      <c r="S666" s="674">
        <v>42807</v>
      </c>
      <c r="T666" s="675">
        <v>10310277</v>
      </c>
      <c r="U666" s="674">
        <v>42809</v>
      </c>
      <c r="V666" s="675">
        <v>10310277</v>
      </c>
      <c r="W666" s="675">
        <v>6701680.0499999998</v>
      </c>
      <c r="X666" s="675">
        <v>3093083.1</v>
      </c>
      <c r="Y666" s="675">
        <v>515513.85000000003</v>
      </c>
      <c r="Z666" s="652">
        <v>0</v>
      </c>
      <c r="AA666" s="652"/>
      <c r="AB666" s="664"/>
      <c r="AC666" s="663"/>
      <c r="AD666" s="650"/>
      <c r="AE666" s="650"/>
      <c r="AF666" s="650"/>
      <c r="AG666" s="650"/>
      <c r="AH666" s="650"/>
      <c r="AI666" s="650"/>
      <c r="AJ666" s="650"/>
      <c r="AK666" s="650"/>
      <c r="AL666" s="650"/>
      <c r="AM666" s="652">
        <f t="shared" si="36"/>
        <v>0</v>
      </c>
      <c r="AN666" s="513">
        <f t="shared" si="37"/>
        <v>10310277</v>
      </c>
    </row>
    <row r="667" spans="1:40" s="212" customFormat="1" ht="15" customHeight="1" x14ac:dyDescent="0.2">
      <c r="A667" s="679"/>
      <c r="B667" s="679"/>
      <c r="C667" s="679"/>
      <c r="D667" s="679"/>
      <c r="E667" s="679"/>
      <c r="F667" s="668" t="s">
        <v>13968</v>
      </c>
      <c r="G667" s="668" t="s">
        <v>14490</v>
      </c>
      <c r="H667" s="669" t="s">
        <v>14518</v>
      </c>
      <c r="I667" s="653"/>
      <c r="J667" s="653" t="s">
        <v>14156</v>
      </c>
      <c r="K667" s="670" t="s">
        <v>6477</v>
      </c>
      <c r="L667" s="669" t="s">
        <v>14318</v>
      </c>
      <c r="M667" s="671">
        <v>42263</v>
      </c>
      <c r="N667" s="672">
        <v>5000000</v>
      </c>
      <c r="O667" s="672" t="s">
        <v>14439</v>
      </c>
      <c r="P667" s="674">
        <v>42618</v>
      </c>
      <c r="Q667" s="672">
        <v>3722145</v>
      </c>
      <c r="R667" s="673" t="s">
        <v>14481</v>
      </c>
      <c r="S667" s="674">
        <v>42807</v>
      </c>
      <c r="T667" s="675">
        <v>2505300</v>
      </c>
      <c r="U667" s="674">
        <v>42809</v>
      </c>
      <c r="V667" s="675">
        <v>2505300</v>
      </c>
      <c r="W667" s="675">
        <v>1628445</v>
      </c>
      <c r="X667" s="675">
        <v>751590</v>
      </c>
      <c r="Y667" s="675">
        <v>125265</v>
      </c>
      <c r="Z667" s="652">
        <v>0</v>
      </c>
      <c r="AA667" s="652"/>
      <c r="AB667" s="664"/>
      <c r="AC667" s="663"/>
      <c r="AD667" s="650"/>
      <c r="AE667" s="650"/>
      <c r="AF667" s="650"/>
      <c r="AG667" s="650"/>
      <c r="AH667" s="650"/>
      <c r="AI667" s="650"/>
      <c r="AJ667" s="650"/>
      <c r="AK667" s="650"/>
      <c r="AL667" s="650"/>
      <c r="AM667" s="652">
        <f t="shared" si="36"/>
        <v>0</v>
      </c>
      <c r="AN667" s="513">
        <f t="shared" si="37"/>
        <v>2505300</v>
      </c>
    </row>
    <row r="668" spans="1:40" s="212" customFormat="1" ht="15" customHeight="1" x14ac:dyDescent="0.2">
      <c r="A668" s="679"/>
      <c r="B668" s="679"/>
      <c r="C668" s="679"/>
      <c r="D668" s="679"/>
      <c r="E668" s="679"/>
      <c r="F668" s="668" t="s">
        <v>13968</v>
      </c>
      <c r="G668" s="668" t="s">
        <v>14490</v>
      </c>
      <c r="H668" s="669" t="s">
        <v>14519</v>
      </c>
      <c r="I668" s="653"/>
      <c r="J668" s="653" t="s">
        <v>14157</v>
      </c>
      <c r="K668" s="670" t="s">
        <v>6477</v>
      </c>
      <c r="L668" s="669" t="s">
        <v>14319</v>
      </c>
      <c r="M668" s="671">
        <v>42319</v>
      </c>
      <c r="N668" s="672">
        <v>25000000</v>
      </c>
      <c r="O668" s="672" t="s">
        <v>14439</v>
      </c>
      <c r="P668" s="674">
        <v>42618</v>
      </c>
      <c r="Q668" s="672">
        <v>19735757</v>
      </c>
      <c r="R668" s="673" t="s">
        <v>14481</v>
      </c>
      <c r="S668" s="674">
        <v>42807</v>
      </c>
      <c r="T668" s="675">
        <v>13059386</v>
      </c>
      <c r="U668" s="674">
        <v>42809</v>
      </c>
      <c r="V668" s="675">
        <v>13059386</v>
      </c>
      <c r="W668" s="675">
        <v>8488600.9000000004</v>
      </c>
      <c r="X668" s="675">
        <v>3917815.8</v>
      </c>
      <c r="Y668" s="675">
        <v>652969.30000000005</v>
      </c>
      <c r="Z668" s="652">
        <v>0</v>
      </c>
      <c r="AA668" s="652"/>
      <c r="AB668" s="664"/>
      <c r="AC668" s="663"/>
      <c r="AD668" s="650"/>
      <c r="AE668" s="650"/>
      <c r="AF668" s="650"/>
      <c r="AG668" s="650"/>
      <c r="AH668" s="650"/>
      <c r="AI668" s="650"/>
      <c r="AJ668" s="650"/>
      <c r="AK668" s="650"/>
      <c r="AL668" s="650"/>
      <c r="AM668" s="652">
        <f t="shared" si="36"/>
        <v>0</v>
      </c>
      <c r="AN668" s="513">
        <f t="shared" si="37"/>
        <v>13059386</v>
      </c>
    </row>
    <row r="669" spans="1:40" s="212" customFormat="1" ht="15" customHeight="1" x14ac:dyDescent="0.2">
      <c r="A669" s="679"/>
      <c r="B669" s="679"/>
      <c r="C669" s="679"/>
      <c r="D669" s="679"/>
      <c r="E669" s="679"/>
      <c r="F669" s="668" t="s">
        <v>13968</v>
      </c>
      <c r="G669" s="668" t="s">
        <v>14490</v>
      </c>
      <c r="H669" s="669" t="s">
        <v>14520</v>
      </c>
      <c r="I669" s="653"/>
      <c r="J669" s="653" t="s">
        <v>14158</v>
      </c>
      <c r="K669" s="670" t="s">
        <v>6477</v>
      </c>
      <c r="L669" s="669" t="s">
        <v>14319</v>
      </c>
      <c r="M669" s="671">
        <v>42319</v>
      </c>
      <c r="N669" s="672">
        <v>5000000</v>
      </c>
      <c r="O669" s="672" t="s">
        <v>14439</v>
      </c>
      <c r="P669" s="674">
        <v>42618</v>
      </c>
      <c r="Q669" s="672">
        <v>3733726</v>
      </c>
      <c r="R669" s="673" t="s">
        <v>14481</v>
      </c>
      <c r="S669" s="674">
        <v>42807</v>
      </c>
      <c r="T669" s="675">
        <v>2506350</v>
      </c>
      <c r="U669" s="674">
        <v>42809</v>
      </c>
      <c r="V669" s="675">
        <v>2506350</v>
      </c>
      <c r="W669" s="675">
        <v>1629127.5</v>
      </c>
      <c r="X669" s="675">
        <v>751905</v>
      </c>
      <c r="Y669" s="675">
        <v>125317.5</v>
      </c>
      <c r="Z669" s="652">
        <v>0</v>
      </c>
      <c r="AA669" s="652"/>
      <c r="AB669" s="664"/>
      <c r="AC669" s="663"/>
      <c r="AD669" s="650"/>
      <c r="AE669" s="650"/>
      <c r="AF669" s="650"/>
      <c r="AG669" s="650"/>
      <c r="AH669" s="650"/>
      <c r="AI669" s="650"/>
      <c r="AJ669" s="650"/>
      <c r="AK669" s="650"/>
      <c r="AL669" s="650"/>
      <c r="AM669" s="652">
        <f t="shared" si="36"/>
        <v>0</v>
      </c>
      <c r="AN669" s="513">
        <f t="shared" si="37"/>
        <v>2506350</v>
      </c>
    </row>
    <row r="670" spans="1:40" s="212" customFormat="1" ht="15" customHeight="1" x14ac:dyDescent="0.2">
      <c r="A670" s="679"/>
      <c r="B670" s="679"/>
      <c r="C670" s="679"/>
      <c r="D670" s="679"/>
      <c r="E670" s="679"/>
      <c r="F670" s="668" t="s">
        <v>13968</v>
      </c>
      <c r="G670" s="668" t="s">
        <v>14490</v>
      </c>
      <c r="H670" s="669" t="s">
        <v>14521</v>
      </c>
      <c r="I670" s="653"/>
      <c r="J670" s="653" t="s">
        <v>14159</v>
      </c>
      <c r="K670" s="670" t="s">
        <v>6477</v>
      </c>
      <c r="L670" s="669" t="s">
        <v>14320</v>
      </c>
      <c r="M670" s="671">
        <v>42319</v>
      </c>
      <c r="N670" s="672">
        <v>3000000</v>
      </c>
      <c r="O670" s="672" t="s">
        <v>14439</v>
      </c>
      <c r="P670" s="674">
        <v>42618</v>
      </c>
      <c r="Q670" s="672">
        <v>1888993</v>
      </c>
      <c r="R670" s="673" t="s">
        <v>14481</v>
      </c>
      <c r="S670" s="674">
        <v>42807</v>
      </c>
      <c r="T670" s="675">
        <v>1251166</v>
      </c>
      <c r="U670" s="674">
        <v>42809</v>
      </c>
      <c r="V670" s="675">
        <v>1251166</v>
      </c>
      <c r="W670" s="675">
        <v>813257.9</v>
      </c>
      <c r="X670" s="675">
        <v>375349.8</v>
      </c>
      <c r="Y670" s="675">
        <v>62558.3</v>
      </c>
      <c r="Z670" s="652">
        <v>0</v>
      </c>
      <c r="AA670" s="652"/>
      <c r="AB670" s="664"/>
      <c r="AC670" s="663"/>
      <c r="AD670" s="650"/>
      <c r="AE670" s="650"/>
      <c r="AF670" s="650"/>
      <c r="AG670" s="650"/>
      <c r="AH670" s="650"/>
      <c r="AI670" s="650"/>
      <c r="AJ670" s="650"/>
      <c r="AK670" s="650"/>
      <c r="AL670" s="650"/>
      <c r="AM670" s="652">
        <f t="shared" si="36"/>
        <v>0</v>
      </c>
      <c r="AN670" s="513">
        <f t="shared" si="37"/>
        <v>1251166</v>
      </c>
    </row>
    <row r="671" spans="1:40" s="212" customFormat="1" ht="15" customHeight="1" x14ac:dyDescent="0.2">
      <c r="A671" s="679"/>
      <c r="B671" s="679"/>
      <c r="C671" s="679"/>
      <c r="D671" s="679"/>
      <c r="E671" s="679"/>
      <c r="F671" s="668" t="s">
        <v>13968</v>
      </c>
      <c r="G671" s="668" t="s">
        <v>14490</v>
      </c>
      <c r="H671" s="669" t="s">
        <v>14522</v>
      </c>
      <c r="I671" s="653"/>
      <c r="J671" s="653" t="s">
        <v>14160</v>
      </c>
      <c r="K671" s="670" t="s">
        <v>6477</v>
      </c>
      <c r="L671" s="669" t="s">
        <v>14321</v>
      </c>
      <c r="M671" s="671">
        <v>42319</v>
      </c>
      <c r="N671" s="672">
        <v>20000000</v>
      </c>
      <c r="O671" s="672" t="s">
        <v>14439</v>
      </c>
      <c r="P671" s="674">
        <v>42618</v>
      </c>
      <c r="Q671" s="672">
        <v>13337884</v>
      </c>
      <c r="R671" s="673" t="s">
        <v>14481</v>
      </c>
      <c r="S671" s="674">
        <v>42807</v>
      </c>
      <c r="T671" s="675">
        <v>8785735</v>
      </c>
      <c r="U671" s="674">
        <v>42809</v>
      </c>
      <c r="V671" s="675">
        <v>8785735</v>
      </c>
      <c r="W671" s="675">
        <v>5710727.75</v>
      </c>
      <c r="X671" s="675">
        <v>2635720.5</v>
      </c>
      <c r="Y671" s="675">
        <v>439286.75</v>
      </c>
      <c r="Z671" s="652">
        <v>0</v>
      </c>
      <c r="AA671" s="652"/>
      <c r="AB671" s="664"/>
      <c r="AC671" s="663"/>
      <c r="AD671" s="650"/>
      <c r="AE671" s="650"/>
      <c r="AF671" s="650"/>
      <c r="AG671" s="650"/>
      <c r="AH671" s="650"/>
      <c r="AI671" s="650"/>
      <c r="AJ671" s="650"/>
      <c r="AK671" s="650"/>
      <c r="AL671" s="650"/>
      <c r="AM671" s="652">
        <f t="shared" si="36"/>
        <v>0</v>
      </c>
      <c r="AN671" s="513">
        <f t="shared" si="37"/>
        <v>8785735</v>
      </c>
    </row>
    <row r="672" spans="1:40" s="212" customFormat="1" ht="15" customHeight="1" x14ac:dyDescent="0.2">
      <c r="A672" s="679"/>
      <c r="B672" s="679"/>
      <c r="C672" s="679"/>
      <c r="D672" s="679"/>
      <c r="E672" s="679"/>
      <c r="F672" s="668" t="s">
        <v>13968</v>
      </c>
      <c r="G672" s="668" t="s">
        <v>14491</v>
      </c>
      <c r="H672" s="669">
        <v>432601002237106</v>
      </c>
      <c r="I672" s="653"/>
      <c r="J672" s="653" t="s">
        <v>14161</v>
      </c>
      <c r="K672" s="670" t="s">
        <v>6477</v>
      </c>
      <c r="L672" s="669" t="s">
        <v>13919</v>
      </c>
      <c r="M672" s="671">
        <v>42116</v>
      </c>
      <c r="N672" s="672">
        <v>25000000</v>
      </c>
      <c r="O672" s="672" t="s">
        <v>14439</v>
      </c>
      <c r="P672" s="674">
        <v>42618</v>
      </c>
      <c r="Q672" s="672">
        <v>17241242</v>
      </c>
      <c r="R672" s="673" t="s">
        <v>14481</v>
      </c>
      <c r="S672" s="674">
        <v>42807</v>
      </c>
      <c r="T672" s="675">
        <v>11730160</v>
      </c>
      <c r="U672" s="674">
        <v>42809</v>
      </c>
      <c r="V672" s="675">
        <v>11730160</v>
      </c>
      <c r="W672" s="675">
        <v>7624604</v>
      </c>
      <c r="X672" s="675">
        <v>3519048</v>
      </c>
      <c r="Y672" s="675">
        <v>586508</v>
      </c>
      <c r="Z672" s="652">
        <v>0</v>
      </c>
      <c r="AA672" s="652"/>
      <c r="AB672" s="664"/>
      <c r="AC672" s="663"/>
      <c r="AD672" s="650"/>
      <c r="AE672" s="650"/>
      <c r="AF672" s="650"/>
      <c r="AG672" s="650"/>
      <c r="AH672" s="650"/>
      <c r="AI672" s="650"/>
      <c r="AJ672" s="650"/>
      <c r="AK672" s="650"/>
      <c r="AL672" s="650"/>
      <c r="AM672" s="652">
        <f t="shared" si="36"/>
        <v>0</v>
      </c>
      <c r="AN672" s="513">
        <f t="shared" si="37"/>
        <v>11730160</v>
      </c>
    </row>
    <row r="673" spans="1:40" s="212" customFormat="1" ht="15" customHeight="1" x14ac:dyDescent="0.2">
      <c r="A673" s="679"/>
      <c r="B673" s="679"/>
      <c r="C673" s="679"/>
      <c r="D673" s="679"/>
      <c r="E673" s="679"/>
      <c r="F673" s="668" t="s">
        <v>13968</v>
      </c>
      <c r="G673" s="668" t="s">
        <v>14492</v>
      </c>
      <c r="H673" s="669">
        <v>367801005171105</v>
      </c>
      <c r="I673" s="653"/>
      <c r="J673" s="653" t="s">
        <v>14162</v>
      </c>
      <c r="K673" s="670" t="s">
        <v>6477</v>
      </c>
      <c r="L673" s="669" t="s">
        <v>14322</v>
      </c>
      <c r="M673" s="671">
        <v>42110</v>
      </c>
      <c r="N673" s="672">
        <v>10000000</v>
      </c>
      <c r="O673" s="672" t="s">
        <v>14439</v>
      </c>
      <c r="P673" s="674">
        <v>42618</v>
      </c>
      <c r="Q673" s="672">
        <v>5340798</v>
      </c>
      <c r="R673" s="673" t="s">
        <v>14481</v>
      </c>
      <c r="S673" s="674">
        <v>42807</v>
      </c>
      <c r="T673" s="675">
        <v>3460800</v>
      </c>
      <c r="U673" s="674">
        <v>42809</v>
      </c>
      <c r="V673" s="675">
        <v>3460800</v>
      </c>
      <c r="W673" s="675">
        <v>2249520</v>
      </c>
      <c r="X673" s="675">
        <v>1038240</v>
      </c>
      <c r="Y673" s="675">
        <v>173040</v>
      </c>
      <c r="Z673" s="652">
        <v>0</v>
      </c>
      <c r="AA673" s="652"/>
      <c r="AB673" s="664"/>
      <c r="AC673" s="663"/>
      <c r="AD673" s="650"/>
      <c r="AE673" s="650"/>
      <c r="AF673" s="650"/>
      <c r="AG673" s="650"/>
      <c r="AH673" s="650"/>
      <c r="AI673" s="650"/>
      <c r="AJ673" s="650"/>
      <c r="AK673" s="650"/>
      <c r="AL673" s="650"/>
      <c r="AM673" s="652">
        <f t="shared" si="36"/>
        <v>0</v>
      </c>
      <c r="AN673" s="513">
        <f t="shared" si="37"/>
        <v>3460800</v>
      </c>
    </row>
    <row r="674" spans="1:40" s="212" customFormat="1" ht="15" customHeight="1" x14ac:dyDescent="0.2">
      <c r="A674" s="679"/>
      <c r="B674" s="679"/>
      <c r="C674" s="679"/>
      <c r="D674" s="679"/>
      <c r="E674" s="679"/>
      <c r="F674" s="668" t="s">
        <v>13968</v>
      </c>
      <c r="G674" s="668" t="s">
        <v>14492</v>
      </c>
      <c r="H674" s="669">
        <v>367801005081106</v>
      </c>
      <c r="I674" s="653"/>
      <c r="J674" s="653" t="s">
        <v>14163</v>
      </c>
      <c r="K674" s="670" t="s">
        <v>6477</v>
      </c>
      <c r="L674" s="669" t="s">
        <v>14323</v>
      </c>
      <c r="M674" s="671">
        <v>42110</v>
      </c>
      <c r="N674" s="672">
        <v>15000000</v>
      </c>
      <c r="O674" s="672" t="s">
        <v>14439</v>
      </c>
      <c r="P674" s="674">
        <v>42618</v>
      </c>
      <c r="Q674" s="672">
        <v>7637722</v>
      </c>
      <c r="R674" s="673" t="s">
        <v>14481</v>
      </c>
      <c r="S674" s="674">
        <v>42807</v>
      </c>
      <c r="T674" s="675">
        <v>5257494</v>
      </c>
      <c r="U674" s="674">
        <v>42809</v>
      </c>
      <c r="V674" s="675">
        <v>5257494</v>
      </c>
      <c r="W674" s="675">
        <v>3417371.1</v>
      </c>
      <c r="X674" s="675">
        <v>1577248.2</v>
      </c>
      <c r="Y674" s="675">
        <v>262874.7</v>
      </c>
      <c r="Z674" s="652">
        <v>0</v>
      </c>
      <c r="AA674" s="652"/>
      <c r="AB674" s="664"/>
      <c r="AC674" s="663"/>
      <c r="AD674" s="650"/>
      <c r="AE674" s="650"/>
      <c r="AF674" s="650"/>
      <c r="AG674" s="650"/>
      <c r="AH674" s="650"/>
      <c r="AI674" s="650"/>
      <c r="AJ674" s="650"/>
      <c r="AK674" s="650"/>
      <c r="AL674" s="650"/>
      <c r="AM674" s="652">
        <f t="shared" si="36"/>
        <v>0</v>
      </c>
      <c r="AN674" s="513">
        <f t="shared" si="37"/>
        <v>5257494</v>
      </c>
    </row>
    <row r="675" spans="1:40" s="212" customFormat="1" ht="15" customHeight="1" x14ac:dyDescent="0.2">
      <c r="A675" s="679"/>
      <c r="B675" s="679"/>
      <c r="C675" s="679"/>
      <c r="D675" s="679"/>
      <c r="E675" s="679"/>
      <c r="F675" s="668" t="s">
        <v>13968</v>
      </c>
      <c r="G675" s="668" t="s">
        <v>9769</v>
      </c>
      <c r="H675" s="669" t="s">
        <v>14523</v>
      </c>
      <c r="I675" s="653"/>
      <c r="J675" s="653" t="s">
        <v>14164</v>
      </c>
      <c r="K675" s="670" t="s">
        <v>6477</v>
      </c>
      <c r="L675" s="669" t="s">
        <v>13918</v>
      </c>
      <c r="M675" s="671">
        <v>42319</v>
      </c>
      <c r="N675" s="672">
        <v>5000000</v>
      </c>
      <c r="O675" s="672" t="s">
        <v>14439</v>
      </c>
      <c r="P675" s="674">
        <v>42618</v>
      </c>
      <c r="Q675" s="672">
        <v>3723774</v>
      </c>
      <c r="R675" s="673" t="s">
        <v>14481</v>
      </c>
      <c r="S675" s="674">
        <v>42807</v>
      </c>
      <c r="T675" s="675">
        <v>2508520</v>
      </c>
      <c r="U675" s="674">
        <v>42809</v>
      </c>
      <c r="V675" s="675">
        <v>2508520</v>
      </c>
      <c r="W675" s="675">
        <v>1630538</v>
      </c>
      <c r="X675" s="675">
        <v>752556</v>
      </c>
      <c r="Y675" s="675">
        <v>125426</v>
      </c>
      <c r="Z675" s="652">
        <v>0</v>
      </c>
      <c r="AA675" s="652"/>
      <c r="AB675" s="664"/>
      <c r="AC675" s="663"/>
      <c r="AD675" s="650"/>
      <c r="AE675" s="650"/>
      <c r="AF675" s="650"/>
      <c r="AG675" s="650"/>
      <c r="AH675" s="650"/>
      <c r="AI675" s="650"/>
      <c r="AJ675" s="650"/>
      <c r="AK675" s="650"/>
      <c r="AL675" s="650"/>
      <c r="AM675" s="652">
        <f t="shared" si="36"/>
        <v>0</v>
      </c>
      <c r="AN675" s="513">
        <f t="shared" si="37"/>
        <v>2508520</v>
      </c>
    </row>
    <row r="676" spans="1:40" s="212" customFormat="1" ht="15" customHeight="1" x14ac:dyDescent="0.2">
      <c r="A676" s="679"/>
      <c r="B676" s="679"/>
      <c r="C676" s="679"/>
      <c r="D676" s="679"/>
      <c r="E676" s="679"/>
      <c r="F676" s="668" t="s">
        <v>13968</v>
      </c>
      <c r="G676" s="668" t="s">
        <v>14493</v>
      </c>
      <c r="H676" s="669">
        <v>368301004292105</v>
      </c>
      <c r="I676" s="653"/>
      <c r="J676" s="653" t="s">
        <v>14165</v>
      </c>
      <c r="K676" s="670" t="s">
        <v>6477</v>
      </c>
      <c r="L676" s="669" t="s">
        <v>14324</v>
      </c>
      <c r="M676" s="671">
        <v>42263</v>
      </c>
      <c r="N676" s="672">
        <v>3000000</v>
      </c>
      <c r="O676" s="672" t="s">
        <v>14439</v>
      </c>
      <c r="P676" s="674">
        <v>42618</v>
      </c>
      <c r="Q676" s="672">
        <v>1709075</v>
      </c>
      <c r="R676" s="673" t="s">
        <v>14481</v>
      </c>
      <c r="S676" s="674">
        <v>42807</v>
      </c>
      <c r="T676" s="675">
        <v>1155000</v>
      </c>
      <c r="U676" s="674">
        <v>42809</v>
      </c>
      <c r="V676" s="675">
        <v>1155000</v>
      </c>
      <c r="W676" s="675">
        <v>750750</v>
      </c>
      <c r="X676" s="675">
        <v>346500</v>
      </c>
      <c r="Y676" s="675">
        <v>57750</v>
      </c>
      <c r="Z676" s="652">
        <v>0</v>
      </c>
      <c r="AA676" s="652"/>
      <c r="AB676" s="664"/>
      <c r="AC676" s="663"/>
      <c r="AD676" s="650"/>
      <c r="AE676" s="650"/>
      <c r="AF676" s="650"/>
      <c r="AG676" s="650"/>
      <c r="AH676" s="650"/>
      <c r="AI676" s="650"/>
      <c r="AJ676" s="650"/>
      <c r="AK676" s="650"/>
      <c r="AL676" s="650"/>
      <c r="AM676" s="652">
        <f t="shared" si="36"/>
        <v>0</v>
      </c>
      <c r="AN676" s="513">
        <f t="shared" si="37"/>
        <v>1155000</v>
      </c>
    </row>
    <row r="677" spans="1:40" s="212" customFormat="1" ht="15" customHeight="1" x14ac:dyDescent="0.2">
      <c r="A677" s="679"/>
      <c r="B677" s="679"/>
      <c r="C677" s="679"/>
      <c r="D677" s="679"/>
      <c r="E677" s="679"/>
      <c r="F677" s="668" t="s">
        <v>13968</v>
      </c>
      <c r="G677" s="668" t="s">
        <v>9761</v>
      </c>
      <c r="H677" s="669" t="s">
        <v>14524</v>
      </c>
      <c r="I677" s="653"/>
      <c r="J677" s="653" t="s">
        <v>14166</v>
      </c>
      <c r="K677" s="670" t="s">
        <v>6477</v>
      </c>
      <c r="L677" s="669" t="s">
        <v>14325</v>
      </c>
      <c r="M677" s="671">
        <v>42110</v>
      </c>
      <c r="N677" s="672">
        <v>1500000</v>
      </c>
      <c r="O677" s="672" t="s">
        <v>14439</v>
      </c>
      <c r="P677" s="674">
        <v>42618</v>
      </c>
      <c r="Q677" s="672">
        <v>265541</v>
      </c>
      <c r="R677" s="673" t="s">
        <v>14481</v>
      </c>
      <c r="S677" s="674">
        <v>42807</v>
      </c>
      <c r="T677" s="675">
        <v>185879</v>
      </c>
      <c r="U677" s="674">
        <v>42809</v>
      </c>
      <c r="V677" s="675">
        <v>185879</v>
      </c>
      <c r="W677" s="675">
        <v>120821.35</v>
      </c>
      <c r="X677" s="675">
        <v>55763.7</v>
      </c>
      <c r="Y677" s="675">
        <v>9293.9500000000007</v>
      </c>
      <c r="Z677" s="652">
        <v>0</v>
      </c>
      <c r="AA677" s="652"/>
      <c r="AB677" s="664"/>
      <c r="AC677" s="663"/>
      <c r="AD677" s="650"/>
      <c r="AE677" s="650"/>
      <c r="AF677" s="650"/>
      <c r="AG677" s="650"/>
      <c r="AH677" s="650"/>
      <c r="AI677" s="650"/>
      <c r="AJ677" s="650"/>
      <c r="AK677" s="650"/>
      <c r="AL677" s="650"/>
      <c r="AM677" s="652">
        <f t="shared" si="36"/>
        <v>0</v>
      </c>
      <c r="AN677" s="513">
        <f t="shared" si="37"/>
        <v>185879</v>
      </c>
    </row>
    <row r="678" spans="1:40" s="212" customFormat="1" ht="15" customHeight="1" x14ac:dyDescent="0.2">
      <c r="A678" s="679"/>
      <c r="B678" s="679"/>
      <c r="C678" s="679"/>
      <c r="D678" s="679"/>
      <c r="E678" s="679"/>
      <c r="F678" s="668" t="s">
        <v>13968</v>
      </c>
      <c r="G678" s="668" t="s">
        <v>14494</v>
      </c>
      <c r="H678" s="669">
        <v>750901001552108</v>
      </c>
      <c r="I678" s="653"/>
      <c r="J678" s="653" t="s">
        <v>14167</v>
      </c>
      <c r="K678" s="670" t="s">
        <v>6477</v>
      </c>
      <c r="L678" s="669" t="s">
        <v>14326</v>
      </c>
      <c r="M678" s="671">
        <v>42088</v>
      </c>
      <c r="N678" s="672">
        <v>5000000</v>
      </c>
      <c r="O678" s="672" t="s">
        <v>14440</v>
      </c>
      <c r="P678" s="674">
        <v>42697</v>
      </c>
      <c r="Q678" s="672">
        <v>504875</v>
      </c>
      <c r="R678" s="673" t="s">
        <v>14481</v>
      </c>
      <c r="S678" s="674">
        <v>42807</v>
      </c>
      <c r="T678" s="675">
        <v>353413</v>
      </c>
      <c r="U678" s="674">
        <v>42809</v>
      </c>
      <c r="V678" s="675">
        <v>353413</v>
      </c>
      <c r="W678" s="675">
        <v>229718.45</v>
      </c>
      <c r="X678" s="675">
        <v>106023.9</v>
      </c>
      <c r="Y678" s="675">
        <v>17670.650000000001</v>
      </c>
      <c r="Z678" s="652">
        <v>0</v>
      </c>
      <c r="AA678" s="652"/>
      <c r="AB678" s="664"/>
      <c r="AC678" s="663"/>
      <c r="AD678" s="650"/>
      <c r="AE678" s="650"/>
      <c r="AF678" s="650"/>
      <c r="AG678" s="650"/>
      <c r="AH678" s="650"/>
      <c r="AI678" s="650"/>
      <c r="AJ678" s="650"/>
      <c r="AK678" s="650"/>
      <c r="AL678" s="650"/>
      <c r="AM678" s="652">
        <f t="shared" si="36"/>
        <v>0</v>
      </c>
      <c r="AN678" s="513">
        <f t="shared" si="37"/>
        <v>353413</v>
      </c>
    </row>
    <row r="679" spans="1:40" s="212" customFormat="1" ht="15" customHeight="1" x14ac:dyDescent="0.2">
      <c r="A679" s="679"/>
      <c r="B679" s="679"/>
      <c r="C679" s="679"/>
      <c r="D679" s="679"/>
      <c r="E679" s="679"/>
      <c r="F679" s="668" t="s">
        <v>14495</v>
      </c>
      <c r="G679" s="668" t="s">
        <v>9800</v>
      </c>
      <c r="H679" s="669">
        <v>328701010056101</v>
      </c>
      <c r="I679" s="653"/>
      <c r="J679" s="653" t="s">
        <v>14168</v>
      </c>
      <c r="K679" s="670" t="s">
        <v>6477</v>
      </c>
      <c r="L679" s="669" t="s">
        <v>14327</v>
      </c>
      <c r="M679" s="671">
        <v>42195</v>
      </c>
      <c r="N679" s="672">
        <v>9000000</v>
      </c>
      <c r="O679" s="672" t="s">
        <v>14441</v>
      </c>
      <c r="P679" s="674">
        <v>42692</v>
      </c>
      <c r="Q679" s="672">
        <v>5192361</v>
      </c>
      <c r="R679" s="673" t="s">
        <v>14482</v>
      </c>
      <c r="S679" s="674">
        <v>42807</v>
      </c>
      <c r="T679" s="675">
        <v>3621951</v>
      </c>
      <c r="U679" s="674">
        <v>42809</v>
      </c>
      <c r="V679" s="675">
        <v>3621951</v>
      </c>
      <c r="W679" s="675">
        <v>2354268.15</v>
      </c>
      <c r="X679" s="675">
        <v>1086585.3</v>
      </c>
      <c r="Y679" s="675">
        <v>181097.55000000002</v>
      </c>
      <c r="Z679" s="652">
        <v>0</v>
      </c>
      <c r="AA679" s="652"/>
      <c r="AB679" s="664"/>
      <c r="AC679" s="663"/>
      <c r="AD679" s="650"/>
      <c r="AE679" s="650"/>
      <c r="AF679" s="650"/>
      <c r="AG679" s="650"/>
      <c r="AH679" s="650"/>
      <c r="AI679" s="650"/>
      <c r="AJ679" s="650"/>
      <c r="AK679" s="650"/>
      <c r="AL679" s="650"/>
      <c r="AM679" s="652">
        <f t="shared" si="36"/>
        <v>0</v>
      </c>
      <c r="AN679" s="513">
        <f t="shared" si="37"/>
        <v>3621951</v>
      </c>
    </row>
    <row r="680" spans="1:40" s="212" customFormat="1" ht="15" customHeight="1" x14ac:dyDescent="0.2">
      <c r="A680" s="679"/>
      <c r="B680" s="679"/>
      <c r="C680" s="679"/>
      <c r="D680" s="679"/>
      <c r="E680" s="679"/>
      <c r="F680" s="668" t="s">
        <v>14495</v>
      </c>
      <c r="G680" s="668" t="s">
        <v>9748</v>
      </c>
      <c r="H680" s="669" t="s">
        <v>14525</v>
      </c>
      <c r="I680" s="653"/>
      <c r="J680" s="653" t="s">
        <v>14169</v>
      </c>
      <c r="K680" s="670" t="s">
        <v>6477</v>
      </c>
      <c r="L680" s="669" t="s">
        <v>14328</v>
      </c>
      <c r="M680" s="671">
        <v>42087</v>
      </c>
      <c r="N680" s="672">
        <v>22000000</v>
      </c>
      <c r="O680" s="672" t="s">
        <v>14442</v>
      </c>
      <c r="P680" s="674">
        <v>42723</v>
      </c>
      <c r="Q680" s="672">
        <v>10685128</v>
      </c>
      <c r="R680" s="673" t="s">
        <v>14482</v>
      </c>
      <c r="S680" s="674">
        <v>42807</v>
      </c>
      <c r="T680" s="675">
        <v>7186340</v>
      </c>
      <c r="U680" s="674">
        <v>42809</v>
      </c>
      <c r="V680" s="675">
        <v>7186340</v>
      </c>
      <c r="W680" s="675">
        <v>4671121</v>
      </c>
      <c r="X680" s="675">
        <v>2155902</v>
      </c>
      <c r="Y680" s="675">
        <v>359317</v>
      </c>
      <c r="Z680" s="652">
        <v>0</v>
      </c>
      <c r="AA680" s="652"/>
      <c r="AB680" s="664"/>
      <c r="AC680" s="663"/>
      <c r="AD680" s="650"/>
      <c r="AE680" s="650"/>
      <c r="AF680" s="650"/>
      <c r="AG680" s="650"/>
      <c r="AH680" s="650"/>
      <c r="AI680" s="650"/>
      <c r="AJ680" s="650"/>
      <c r="AK680" s="650"/>
      <c r="AL680" s="650"/>
      <c r="AM680" s="652">
        <f t="shared" si="36"/>
        <v>0</v>
      </c>
      <c r="AN680" s="513">
        <f t="shared" si="37"/>
        <v>7186340</v>
      </c>
    </row>
    <row r="681" spans="1:40" s="212" customFormat="1" ht="15" customHeight="1" x14ac:dyDescent="0.2">
      <c r="A681" s="679"/>
      <c r="B681" s="679"/>
      <c r="C681" s="679"/>
      <c r="D681" s="679"/>
      <c r="E681" s="679"/>
      <c r="F681" s="668" t="s">
        <v>14495</v>
      </c>
      <c r="G681" s="668" t="s">
        <v>9748</v>
      </c>
      <c r="H681" s="669" t="s">
        <v>14526</v>
      </c>
      <c r="I681" s="653"/>
      <c r="J681" s="653" t="s">
        <v>14170</v>
      </c>
      <c r="K681" s="670" t="s">
        <v>6477</v>
      </c>
      <c r="L681" s="669" t="s">
        <v>14329</v>
      </c>
      <c r="M681" s="671">
        <v>42136</v>
      </c>
      <c r="N681" s="672">
        <v>5000000</v>
      </c>
      <c r="O681" s="672" t="s">
        <v>14442</v>
      </c>
      <c r="P681" s="674">
        <v>42723</v>
      </c>
      <c r="Q681" s="672">
        <v>3282168</v>
      </c>
      <c r="R681" s="673" t="s">
        <v>14482</v>
      </c>
      <c r="S681" s="674">
        <v>42807</v>
      </c>
      <c r="T681" s="675">
        <v>2145851</v>
      </c>
      <c r="U681" s="674">
        <v>42809</v>
      </c>
      <c r="V681" s="675">
        <v>2145851</v>
      </c>
      <c r="W681" s="675">
        <v>1394803.1500000001</v>
      </c>
      <c r="X681" s="675">
        <v>643755.29999999993</v>
      </c>
      <c r="Y681" s="675">
        <v>107292.55</v>
      </c>
      <c r="Z681" s="652">
        <v>0</v>
      </c>
      <c r="AA681" s="652"/>
      <c r="AB681" s="664"/>
      <c r="AC681" s="663"/>
      <c r="AD681" s="650"/>
      <c r="AE681" s="650"/>
      <c r="AF681" s="650"/>
      <c r="AG681" s="650"/>
      <c r="AH681" s="650"/>
      <c r="AI681" s="650"/>
      <c r="AJ681" s="650"/>
      <c r="AK681" s="650"/>
      <c r="AL681" s="650"/>
      <c r="AM681" s="652">
        <f t="shared" si="36"/>
        <v>0</v>
      </c>
      <c r="AN681" s="513">
        <f t="shared" si="37"/>
        <v>2145851</v>
      </c>
    </row>
    <row r="682" spans="1:40" s="212" customFormat="1" ht="15" customHeight="1" x14ac:dyDescent="0.2">
      <c r="A682" s="679"/>
      <c r="B682" s="679"/>
      <c r="C682" s="679"/>
      <c r="D682" s="679"/>
      <c r="E682" s="679"/>
      <c r="F682" s="668" t="s">
        <v>14495</v>
      </c>
      <c r="G682" s="668" t="s">
        <v>9748</v>
      </c>
      <c r="H682" s="669" t="s">
        <v>14527</v>
      </c>
      <c r="I682" s="653"/>
      <c r="J682" s="653" t="s">
        <v>14171</v>
      </c>
      <c r="K682" s="670" t="s">
        <v>6477</v>
      </c>
      <c r="L682" s="669" t="s">
        <v>14330</v>
      </c>
      <c r="M682" s="671">
        <v>42345</v>
      </c>
      <c r="N682" s="672">
        <v>3000000</v>
      </c>
      <c r="O682" s="672" t="s">
        <v>14442</v>
      </c>
      <c r="P682" s="674">
        <v>42723</v>
      </c>
      <c r="Q682" s="672">
        <v>1414500</v>
      </c>
      <c r="R682" s="673" t="s">
        <v>14482</v>
      </c>
      <c r="S682" s="674">
        <v>42807</v>
      </c>
      <c r="T682" s="675">
        <v>980000</v>
      </c>
      <c r="U682" s="674">
        <v>42809</v>
      </c>
      <c r="V682" s="675">
        <v>980000</v>
      </c>
      <c r="W682" s="675">
        <v>637000</v>
      </c>
      <c r="X682" s="675">
        <v>294000</v>
      </c>
      <c r="Y682" s="675">
        <v>49000</v>
      </c>
      <c r="Z682" s="652">
        <v>0</v>
      </c>
      <c r="AA682" s="652"/>
      <c r="AB682" s="664"/>
      <c r="AC682" s="663"/>
      <c r="AD682" s="650"/>
      <c r="AE682" s="650"/>
      <c r="AF682" s="650"/>
      <c r="AG682" s="650"/>
      <c r="AH682" s="650"/>
      <c r="AI682" s="650"/>
      <c r="AJ682" s="650"/>
      <c r="AK682" s="650"/>
      <c r="AL682" s="650"/>
      <c r="AM682" s="652">
        <f t="shared" si="36"/>
        <v>0</v>
      </c>
      <c r="AN682" s="513">
        <f t="shared" si="37"/>
        <v>980000</v>
      </c>
    </row>
    <row r="683" spans="1:40" s="212" customFormat="1" ht="15" customHeight="1" x14ac:dyDescent="0.2">
      <c r="A683" s="679"/>
      <c r="B683" s="679"/>
      <c r="C683" s="679"/>
      <c r="D683" s="679"/>
      <c r="E683" s="679"/>
      <c r="F683" s="668" t="s">
        <v>14495</v>
      </c>
      <c r="G683" s="668" t="s">
        <v>9748</v>
      </c>
      <c r="H683" s="669" t="s">
        <v>14528</v>
      </c>
      <c r="I683" s="653"/>
      <c r="J683" s="653" t="s">
        <v>14172</v>
      </c>
      <c r="K683" s="670" t="s">
        <v>6477</v>
      </c>
      <c r="L683" s="669" t="s">
        <v>14330</v>
      </c>
      <c r="M683" s="671">
        <v>42345</v>
      </c>
      <c r="N683" s="672">
        <v>5000000</v>
      </c>
      <c r="O683" s="672" t="s">
        <v>14442</v>
      </c>
      <c r="P683" s="674">
        <v>42723</v>
      </c>
      <c r="Q683" s="672">
        <v>3616067</v>
      </c>
      <c r="R683" s="673" t="s">
        <v>14482</v>
      </c>
      <c r="S683" s="674">
        <v>42807</v>
      </c>
      <c r="T683" s="675">
        <v>2522779</v>
      </c>
      <c r="U683" s="674">
        <v>42809</v>
      </c>
      <c r="V683" s="675">
        <v>2522779</v>
      </c>
      <c r="W683" s="675">
        <v>1639806.35</v>
      </c>
      <c r="X683" s="675">
        <v>756833.7</v>
      </c>
      <c r="Y683" s="675">
        <v>126138.95000000001</v>
      </c>
      <c r="Z683" s="652">
        <v>0</v>
      </c>
      <c r="AA683" s="652"/>
      <c r="AB683" s="664"/>
      <c r="AC683" s="663"/>
      <c r="AD683" s="650"/>
      <c r="AE683" s="650"/>
      <c r="AF683" s="650"/>
      <c r="AG683" s="650"/>
      <c r="AH683" s="650"/>
      <c r="AI683" s="650"/>
      <c r="AJ683" s="650"/>
      <c r="AK683" s="650"/>
      <c r="AL683" s="650"/>
      <c r="AM683" s="652">
        <f t="shared" ref="AM683:AM746" si="38">SUM(Z683:AL683)</f>
        <v>0</v>
      </c>
      <c r="AN683" s="513">
        <f t="shared" ref="AN683:AN746" si="39">IF((T683-AM683)&lt;0,ABS(0),(T683-AM683))</f>
        <v>2522779</v>
      </c>
    </row>
    <row r="684" spans="1:40" s="212" customFormat="1" ht="15" customHeight="1" x14ac:dyDescent="0.2">
      <c r="A684" s="679"/>
      <c r="B684" s="679"/>
      <c r="C684" s="679"/>
      <c r="D684" s="679"/>
      <c r="E684" s="679"/>
      <c r="F684" s="668" t="s">
        <v>14495</v>
      </c>
      <c r="G684" s="668" t="s">
        <v>9804</v>
      </c>
      <c r="H684" s="669" t="s">
        <v>14529</v>
      </c>
      <c r="I684" s="653"/>
      <c r="J684" s="653" t="s">
        <v>14173</v>
      </c>
      <c r="K684" s="670" t="s">
        <v>6477</v>
      </c>
      <c r="L684" s="669" t="s">
        <v>14331</v>
      </c>
      <c r="M684" s="671">
        <v>42115</v>
      </c>
      <c r="N684" s="672">
        <v>25000000</v>
      </c>
      <c r="O684" s="672" t="s">
        <v>14443</v>
      </c>
      <c r="P684" s="674">
        <v>42633</v>
      </c>
      <c r="Q684" s="672">
        <v>13636481</v>
      </c>
      <c r="R684" s="673" t="s">
        <v>14483</v>
      </c>
      <c r="S684" s="674">
        <v>42815</v>
      </c>
      <c r="T684" s="675">
        <v>9545537</v>
      </c>
      <c r="U684" s="674">
        <v>42817</v>
      </c>
      <c r="V684" s="675">
        <v>9545537</v>
      </c>
      <c r="W684" s="675">
        <v>6204599.0499999998</v>
      </c>
      <c r="X684" s="675">
        <v>2863661.1</v>
      </c>
      <c r="Y684" s="675">
        <v>477276.85000000003</v>
      </c>
      <c r="Z684" s="652">
        <v>0</v>
      </c>
      <c r="AA684" s="652"/>
      <c r="AB684" s="664"/>
      <c r="AC684" s="663"/>
      <c r="AD684" s="650"/>
      <c r="AE684" s="650"/>
      <c r="AF684" s="650"/>
      <c r="AG684" s="650"/>
      <c r="AH684" s="650"/>
      <c r="AI684" s="650"/>
      <c r="AJ684" s="650"/>
      <c r="AK684" s="650"/>
      <c r="AL684" s="650"/>
      <c r="AM684" s="652">
        <f t="shared" si="38"/>
        <v>0</v>
      </c>
      <c r="AN684" s="513">
        <f t="shared" si="39"/>
        <v>9545537</v>
      </c>
    </row>
    <row r="685" spans="1:40" s="212" customFormat="1" ht="15" customHeight="1" x14ac:dyDescent="0.2">
      <c r="A685" s="679"/>
      <c r="B685" s="679"/>
      <c r="C685" s="679"/>
      <c r="D685" s="679"/>
      <c r="E685" s="679"/>
      <c r="F685" s="668" t="s">
        <v>14495</v>
      </c>
      <c r="G685" s="668" t="s">
        <v>9804</v>
      </c>
      <c r="H685" s="669" t="s">
        <v>14530</v>
      </c>
      <c r="I685" s="653"/>
      <c r="J685" s="653" t="s">
        <v>14174</v>
      </c>
      <c r="K685" s="670" t="s">
        <v>6477</v>
      </c>
      <c r="L685" s="669" t="s">
        <v>14332</v>
      </c>
      <c r="M685" s="671">
        <v>42320</v>
      </c>
      <c r="N685" s="672">
        <v>5000000</v>
      </c>
      <c r="O685" s="672" t="s">
        <v>14443</v>
      </c>
      <c r="P685" s="674">
        <v>42633</v>
      </c>
      <c r="Q685" s="672">
        <v>3207253</v>
      </c>
      <c r="R685" s="673" t="s">
        <v>14483</v>
      </c>
      <c r="S685" s="674">
        <v>42815</v>
      </c>
      <c r="T685" s="675">
        <v>2191910</v>
      </c>
      <c r="U685" s="674">
        <v>42817</v>
      </c>
      <c r="V685" s="675">
        <v>2191910</v>
      </c>
      <c r="W685" s="675">
        <v>1424741.5</v>
      </c>
      <c r="X685" s="675">
        <v>657573</v>
      </c>
      <c r="Y685" s="675">
        <v>109595.5</v>
      </c>
      <c r="Z685" s="652">
        <v>0</v>
      </c>
      <c r="AA685" s="652"/>
      <c r="AB685" s="664"/>
      <c r="AC685" s="663"/>
      <c r="AD685" s="650"/>
      <c r="AE685" s="650"/>
      <c r="AF685" s="650"/>
      <c r="AG685" s="650"/>
      <c r="AH685" s="650"/>
      <c r="AI685" s="650"/>
      <c r="AJ685" s="650"/>
      <c r="AK685" s="650"/>
      <c r="AL685" s="650"/>
      <c r="AM685" s="652">
        <f t="shared" si="38"/>
        <v>0</v>
      </c>
      <c r="AN685" s="513">
        <f t="shared" si="39"/>
        <v>2191910</v>
      </c>
    </row>
    <row r="686" spans="1:40" s="212" customFormat="1" ht="15" customHeight="1" x14ac:dyDescent="0.2">
      <c r="A686" s="679"/>
      <c r="B686" s="679"/>
      <c r="C686" s="679"/>
      <c r="D686" s="679"/>
      <c r="E686" s="679"/>
      <c r="F686" s="668" t="s">
        <v>14495</v>
      </c>
      <c r="G686" s="668" t="s">
        <v>9804</v>
      </c>
      <c r="H686" s="669" t="s">
        <v>14531</v>
      </c>
      <c r="I686" s="653"/>
      <c r="J686" s="653" t="s">
        <v>14175</v>
      </c>
      <c r="K686" s="670" t="s">
        <v>6477</v>
      </c>
      <c r="L686" s="669" t="s">
        <v>14332</v>
      </c>
      <c r="M686" s="671">
        <v>42320</v>
      </c>
      <c r="N686" s="672">
        <v>15000000</v>
      </c>
      <c r="O686" s="672" t="s">
        <v>14443</v>
      </c>
      <c r="P686" s="674">
        <v>42633</v>
      </c>
      <c r="Q686" s="672">
        <v>9129110</v>
      </c>
      <c r="R686" s="673" t="s">
        <v>14483</v>
      </c>
      <c r="S686" s="674">
        <v>42815</v>
      </c>
      <c r="T686" s="675">
        <v>6233724</v>
      </c>
      <c r="U686" s="674">
        <v>42817</v>
      </c>
      <c r="V686" s="675">
        <v>6233724</v>
      </c>
      <c r="W686" s="675">
        <v>4051920.6</v>
      </c>
      <c r="X686" s="675">
        <v>1870117.2</v>
      </c>
      <c r="Y686" s="675">
        <v>311686.2</v>
      </c>
      <c r="Z686" s="652">
        <v>0</v>
      </c>
      <c r="AA686" s="652"/>
      <c r="AB686" s="664"/>
      <c r="AC686" s="663"/>
      <c r="AD686" s="650"/>
      <c r="AE686" s="650"/>
      <c r="AF686" s="650"/>
      <c r="AG686" s="650"/>
      <c r="AH686" s="650"/>
      <c r="AI686" s="650"/>
      <c r="AJ686" s="650"/>
      <c r="AK686" s="650"/>
      <c r="AL686" s="650"/>
      <c r="AM686" s="652">
        <f t="shared" si="38"/>
        <v>0</v>
      </c>
      <c r="AN686" s="513">
        <f t="shared" si="39"/>
        <v>6233724</v>
      </c>
    </row>
    <row r="687" spans="1:40" s="212" customFormat="1" ht="15" customHeight="1" x14ac:dyDescent="0.2">
      <c r="A687" s="679"/>
      <c r="B687" s="679"/>
      <c r="C687" s="679"/>
      <c r="D687" s="679"/>
      <c r="E687" s="679"/>
      <c r="F687" s="668" t="s">
        <v>14495</v>
      </c>
      <c r="G687" s="668" t="s">
        <v>9804</v>
      </c>
      <c r="H687" s="669" t="s">
        <v>14532</v>
      </c>
      <c r="I687" s="653"/>
      <c r="J687" s="653" t="s">
        <v>14176</v>
      </c>
      <c r="K687" s="670" t="s">
        <v>6477</v>
      </c>
      <c r="L687" s="669" t="s">
        <v>14333</v>
      </c>
      <c r="M687" s="671">
        <v>42087</v>
      </c>
      <c r="N687" s="672">
        <v>20000000</v>
      </c>
      <c r="O687" s="672" t="s">
        <v>14443</v>
      </c>
      <c r="P687" s="674">
        <v>42633</v>
      </c>
      <c r="Q687" s="672">
        <v>11246603</v>
      </c>
      <c r="R687" s="673" t="s">
        <v>14483</v>
      </c>
      <c r="S687" s="674">
        <v>42815</v>
      </c>
      <c r="T687" s="675">
        <v>7105280</v>
      </c>
      <c r="U687" s="674">
        <v>42817</v>
      </c>
      <c r="V687" s="675">
        <v>7105280</v>
      </c>
      <c r="W687" s="675">
        <v>4618432</v>
      </c>
      <c r="X687" s="675">
        <v>2131584</v>
      </c>
      <c r="Y687" s="675">
        <v>355264</v>
      </c>
      <c r="Z687" s="652">
        <v>0</v>
      </c>
      <c r="AA687" s="652"/>
      <c r="AB687" s="664"/>
      <c r="AC687" s="663"/>
      <c r="AD687" s="650"/>
      <c r="AE687" s="650"/>
      <c r="AF687" s="650"/>
      <c r="AG687" s="650"/>
      <c r="AH687" s="650"/>
      <c r="AI687" s="650"/>
      <c r="AJ687" s="650"/>
      <c r="AK687" s="650"/>
      <c r="AL687" s="650"/>
      <c r="AM687" s="652">
        <f t="shared" si="38"/>
        <v>0</v>
      </c>
      <c r="AN687" s="513">
        <f t="shared" si="39"/>
        <v>7105280</v>
      </c>
    </row>
    <row r="688" spans="1:40" s="212" customFormat="1" ht="15" customHeight="1" x14ac:dyDescent="0.2">
      <c r="A688" s="679"/>
      <c r="B688" s="679"/>
      <c r="C688" s="679"/>
      <c r="D688" s="679"/>
      <c r="E688" s="679"/>
      <c r="F688" s="668" t="s">
        <v>14495</v>
      </c>
      <c r="G688" s="668" t="s">
        <v>9748</v>
      </c>
      <c r="H688" s="669" t="s">
        <v>14533</v>
      </c>
      <c r="I688" s="653"/>
      <c r="J688" s="653" t="s">
        <v>14177</v>
      </c>
      <c r="K688" s="670" t="s">
        <v>6477</v>
      </c>
      <c r="L688" s="669" t="s">
        <v>14334</v>
      </c>
      <c r="M688" s="671">
        <v>42195</v>
      </c>
      <c r="N688" s="672">
        <v>10000000</v>
      </c>
      <c r="O688" s="672" t="s">
        <v>14444</v>
      </c>
      <c r="P688" s="674">
        <v>42668</v>
      </c>
      <c r="Q688" s="672">
        <v>8811261</v>
      </c>
      <c r="R688" s="673" t="s">
        <v>14483</v>
      </c>
      <c r="S688" s="674">
        <v>42815</v>
      </c>
      <c r="T688" s="675">
        <v>5599860</v>
      </c>
      <c r="U688" s="674">
        <v>42817</v>
      </c>
      <c r="V688" s="675">
        <v>5599860</v>
      </c>
      <c r="W688" s="675">
        <v>3639909</v>
      </c>
      <c r="X688" s="675">
        <v>1679958</v>
      </c>
      <c r="Y688" s="675">
        <v>279993</v>
      </c>
      <c r="Z688" s="652">
        <v>0</v>
      </c>
      <c r="AA688" s="652"/>
      <c r="AB688" s="664"/>
      <c r="AC688" s="663"/>
      <c r="AD688" s="650"/>
      <c r="AE688" s="650"/>
      <c r="AF688" s="650"/>
      <c r="AG688" s="650"/>
      <c r="AH688" s="650"/>
      <c r="AI688" s="650"/>
      <c r="AJ688" s="650"/>
      <c r="AK688" s="650"/>
      <c r="AL688" s="650"/>
      <c r="AM688" s="652">
        <f t="shared" si="38"/>
        <v>0</v>
      </c>
      <c r="AN688" s="513">
        <f t="shared" si="39"/>
        <v>5599860</v>
      </c>
    </row>
    <row r="689" spans="1:40" s="212" customFormat="1" ht="15" customHeight="1" x14ac:dyDescent="0.2">
      <c r="A689" s="679"/>
      <c r="B689" s="679"/>
      <c r="C689" s="679"/>
      <c r="D689" s="679"/>
      <c r="E689" s="679"/>
      <c r="F689" s="668" t="s">
        <v>14495</v>
      </c>
      <c r="G689" s="668" t="s">
        <v>9748</v>
      </c>
      <c r="H689" s="669" t="s">
        <v>14534</v>
      </c>
      <c r="I689" s="653"/>
      <c r="J689" s="653" t="s">
        <v>14178</v>
      </c>
      <c r="K689" s="670" t="s">
        <v>6477</v>
      </c>
      <c r="L689" s="669" t="s">
        <v>14335</v>
      </c>
      <c r="M689" s="671">
        <v>42114</v>
      </c>
      <c r="N689" s="672">
        <v>5000000</v>
      </c>
      <c r="O689" s="672" t="s">
        <v>14444</v>
      </c>
      <c r="P689" s="674">
        <v>42668</v>
      </c>
      <c r="Q689" s="672">
        <v>3832219</v>
      </c>
      <c r="R689" s="673" t="s">
        <v>14483</v>
      </c>
      <c r="S689" s="674">
        <v>42815</v>
      </c>
      <c r="T689" s="675">
        <v>2455053</v>
      </c>
      <c r="U689" s="674">
        <v>42817</v>
      </c>
      <c r="V689" s="675">
        <v>2455053</v>
      </c>
      <c r="W689" s="675">
        <v>1595784.45</v>
      </c>
      <c r="X689" s="675">
        <v>736515.9</v>
      </c>
      <c r="Y689" s="675">
        <v>122752.65000000001</v>
      </c>
      <c r="Z689" s="652">
        <v>0</v>
      </c>
      <c r="AA689" s="652"/>
      <c r="AB689" s="664"/>
      <c r="AC689" s="663"/>
      <c r="AD689" s="650"/>
      <c r="AE689" s="650"/>
      <c r="AF689" s="650"/>
      <c r="AG689" s="650"/>
      <c r="AH689" s="650"/>
      <c r="AI689" s="650"/>
      <c r="AJ689" s="650"/>
      <c r="AK689" s="650"/>
      <c r="AL689" s="650"/>
      <c r="AM689" s="652">
        <f t="shared" si="38"/>
        <v>0</v>
      </c>
      <c r="AN689" s="513">
        <f t="shared" si="39"/>
        <v>2455053</v>
      </c>
    </row>
    <row r="690" spans="1:40" s="212" customFormat="1" ht="15" customHeight="1" x14ac:dyDescent="0.2">
      <c r="A690" s="679"/>
      <c r="B690" s="679"/>
      <c r="C690" s="679"/>
      <c r="D690" s="679"/>
      <c r="E690" s="679"/>
      <c r="F690" s="668" t="s">
        <v>14495</v>
      </c>
      <c r="G690" s="668" t="s">
        <v>9748</v>
      </c>
      <c r="H690" s="669" t="s">
        <v>14535</v>
      </c>
      <c r="I690" s="653"/>
      <c r="J690" s="653" t="s">
        <v>14179</v>
      </c>
      <c r="K690" s="670" t="s">
        <v>6477</v>
      </c>
      <c r="L690" s="669" t="s">
        <v>14336</v>
      </c>
      <c r="M690" s="671">
        <v>42240</v>
      </c>
      <c r="N690" s="672">
        <v>15000000</v>
      </c>
      <c r="O690" s="672" t="s">
        <v>14444</v>
      </c>
      <c r="P690" s="674">
        <v>42668</v>
      </c>
      <c r="Q690" s="672">
        <v>10155095</v>
      </c>
      <c r="R690" s="673" t="s">
        <v>14483</v>
      </c>
      <c r="S690" s="674">
        <v>42815</v>
      </c>
      <c r="T690" s="675">
        <v>7047317</v>
      </c>
      <c r="U690" s="674">
        <v>42817</v>
      </c>
      <c r="V690" s="675">
        <v>7047317</v>
      </c>
      <c r="W690" s="675">
        <v>4580756.05</v>
      </c>
      <c r="X690" s="675">
        <v>2114195.1</v>
      </c>
      <c r="Y690" s="675">
        <v>352365.85000000003</v>
      </c>
      <c r="Z690" s="652">
        <v>0</v>
      </c>
      <c r="AA690" s="652"/>
      <c r="AB690" s="664"/>
      <c r="AC690" s="663"/>
      <c r="AD690" s="650"/>
      <c r="AE690" s="650"/>
      <c r="AF690" s="650"/>
      <c r="AG690" s="650"/>
      <c r="AH690" s="650"/>
      <c r="AI690" s="650"/>
      <c r="AJ690" s="650"/>
      <c r="AK690" s="650"/>
      <c r="AL690" s="650"/>
      <c r="AM690" s="652">
        <f t="shared" si="38"/>
        <v>0</v>
      </c>
      <c r="AN690" s="513">
        <f t="shared" si="39"/>
        <v>7047317</v>
      </c>
    </row>
    <row r="691" spans="1:40" s="212" customFormat="1" ht="15" customHeight="1" x14ac:dyDescent="0.2">
      <c r="A691" s="679"/>
      <c r="B691" s="679"/>
      <c r="C691" s="679"/>
      <c r="D691" s="679"/>
      <c r="E691" s="679"/>
      <c r="F691" s="668" t="s">
        <v>14495</v>
      </c>
      <c r="G691" s="668" t="s">
        <v>9748</v>
      </c>
      <c r="H691" s="669" t="s">
        <v>14536</v>
      </c>
      <c r="I691" s="653"/>
      <c r="J691" s="653" t="s">
        <v>14180</v>
      </c>
      <c r="K691" s="670" t="s">
        <v>6477</v>
      </c>
      <c r="L691" s="669" t="s">
        <v>14337</v>
      </c>
      <c r="M691" s="671">
        <v>42195</v>
      </c>
      <c r="N691" s="672">
        <v>20000000</v>
      </c>
      <c r="O691" s="672" t="s">
        <v>14444</v>
      </c>
      <c r="P691" s="674">
        <v>42668</v>
      </c>
      <c r="Q691" s="672">
        <v>9188458</v>
      </c>
      <c r="R691" s="673" t="s">
        <v>14483</v>
      </c>
      <c r="S691" s="674">
        <v>42815</v>
      </c>
      <c r="T691" s="675">
        <v>4669280</v>
      </c>
      <c r="U691" s="674">
        <v>42817</v>
      </c>
      <c r="V691" s="675">
        <v>4669280</v>
      </c>
      <c r="W691" s="675">
        <v>3035032</v>
      </c>
      <c r="X691" s="675">
        <v>1400784</v>
      </c>
      <c r="Y691" s="675">
        <v>233464</v>
      </c>
      <c r="Z691" s="652">
        <v>0</v>
      </c>
      <c r="AA691" s="652"/>
      <c r="AB691" s="664"/>
      <c r="AC691" s="663"/>
      <c r="AD691" s="650"/>
      <c r="AE691" s="650"/>
      <c r="AF691" s="650"/>
      <c r="AG691" s="650"/>
      <c r="AH691" s="650"/>
      <c r="AI691" s="650"/>
      <c r="AJ691" s="650"/>
      <c r="AK691" s="650"/>
      <c r="AL691" s="650"/>
      <c r="AM691" s="652">
        <f t="shared" si="38"/>
        <v>0</v>
      </c>
      <c r="AN691" s="513">
        <f t="shared" si="39"/>
        <v>4669280</v>
      </c>
    </row>
    <row r="692" spans="1:40" s="212" customFormat="1" ht="15" customHeight="1" x14ac:dyDescent="0.2">
      <c r="A692" s="679"/>
      <c r="B692" s="679"/>
      <c r="C692" s="679"/>
      <c r="D692" s="679"/>
      <c r="E692" s="679"/>
      <c r="F692" s="668" t="s">
        <v>14495</v>
      </c>
      <c r="G692" s="668" t="s">
        <v>9748</v>
      </c>
      <c r="H692" s="669" t="s">
        <v>14537</v>
      </c>
      <c r="I692" s="653"/>
      <c r="J692" s="653" t="s">
        <v>14181</v>
      </c>
      <c r="K692" s="670" t="s">
        <v>6477</v>
      </c>
      <c r="L692" s="669" t="s">
        <v>14328</v>
      </c>
      <c r="M692" s="671">
        <v>42087</v>
      </c>
      <c r="N692" s="672">
        <v>20000000</v>
      </c>
      <c r="O692" s="672" t="s">
        <v>14444</v>
      </c>
      <c r="P692" s="674">
        <v>42668</v>
      </c>
      <c r="Q692" s="672">
        <v>12835040</v>
      </c>
      <c r="R692" s="673" t="s">
        <v>14483</v>
      </c>
      <c r="S692" s="674">
        <v>42815</v>
      </c>
      <c r="T692" s="675">
        <v>8866200</v>
      </c>
      <c r="U692" s="674">
        <v>42817</v>
      </c>
      <c r="V692" s="675">
        <v>8866200</v>
      </c>
      <c r="W692" s="675">
        <v>5763030</v>
      </c>
      <c r="X692" s="675">
        <v>2659860</v>
      </c>
      <c r="Y692" s="675">
        <v>443310</v>
      </c>
      <c r="Z692" s="652">
        <v>0</v>
      </c>
      <c r="AA692" s="652"/>
      <c r="AB692" s="664"/>
      <c r="AC692" s="663"/>
      <c r="AD692" s="650"/>
      <c r="AE692" s="650"/>
      <c r="AF692" s="650"/>
      <c r="AG692" s="650"/>
      <c r="AH692" s="650"/>
      <c r="AI692" s="650"/>
      <c r="AJ692" s="650"/>
      <c r="AK692" s="650"/>
      <c r="AL692" s="650"/>
      <c r="AM692" s="652">
        <f t="shared" si="38"/>
        <v>0</v>
      </c>
      <c r="AN692" s="513">
        <f t="shared" si="39"/>
        <v>8866200</v>
      </c>
    </row>
    <row r="693" spans="1:40" s="212" customFormat="1" ht="15" customHeight="1" x14ac:dyDescent="0.2">
      <c r="A693" s="679"/>
      <c r="B693" s="679"/>
      <c r="C693" s="679"/>
      <c r="D693" s="679"/>
      <c r="E693" s="679"/>
      <c r="F693" s="668" t="s">
        <v>14495</v>
      </c>
      <c r="G693" s="668" t="s">
        <v>9748</v>
      </c>
      <c r="H693" s="669" t="s">
        <v>14538</v>
      </c>
      <c r="I693" s="653"/>
      <c r="J693" s="653" t="s">
        <v>14182</v>
      </c>
      <c r="K693" s="670" t="s">
        <v>6477</v>
      </c>
      <c r="L693" s="669" t="s">
        <v>14336</v>
      </c>
      <c r="M693" s="671">
        <v>42240</v>
      </c>
      <c r="N693" s="672">
        <v>10000000</v>
      </c>
      <c r="O693" s="672" t="s">
        <v>14444</v>
      </c>
      <c r="P693" s="674">
        <v>42668</v>
      </c>
      <c r="Q693" s="672">
        <v>9099167</v>
      </c>
      <c r="R693" s="673" t="s">
        <v>14483</v>
      </c>
      <c r="S693" s="674">
        <v>42815</v>
      </c>
      <c r="T693" s="675">
        <v>5891550</v>
      </c>
      <c r="U693" s="674">
        <v>42817</v>
      </c>
      <c r="V693" s="675">
        <v>5891550</v>
      </c>
      <c r="W693" s="675">
        <v>3829507.5</v>
      </c>
      <c r="X693" s="675">
        <v>1767465</v>
      </c>
      <c r="Y693" s="675">
        <v>294577.5</v>
      </c>
      <c r="Z693" s="652">
        <v>0</v>
      </c>
      <c r="AA693" s="652"/>
      <c r="AB693" s="664"/>
      <c r="AC693" s="663"/>
      <c r="AD693" s="650"/>
      <c r="AE693" s="650"/>
      <c r="AF693" s="650"/>
      <c r="AG693" s="650"/>
      <c r="AH693" s="650"/>
      <c r="AI693" s="650"/>
      <c r="AJ693" s="650"/>
      <c r="AK693" s="650"/>
      <c r="AL693" s="650"/>
      <c r="AM693" s="652">
        <f t="shared" si="38"/>
        <v>0</v>
      </c>
      <c r="AN693" s="513">
        <f t="shared" si="39"/>
        <v>5891550</v>
      </c>
    </row>
    <row r="694" spans="1:40" s="212" customFormat="1" ht="15" customHeight="1" x14ac:dyDescent="0.2">
      <c r="A694" s="679"/>
      <c r="B694" s="679"/>
      <c r="C694" s="679"/>
      <c r="D694" s="679"/>
      <c r="E694" s="679"/>
      <c r="F694" s="668" t="s">
        <v>14495</v>
      </c>
      <c r="G694" s="668" t="s">
        <v>9800</v>
      </c>
      <c r="H694" s="669">
        <v>328701010175109</v>
      </c>
      <c r="I694" s="653"/>
      <c r="J694" s="653" t="s">
        <v>14183</v>
      </c>
      <c r="K694" s="670" t="s">
        <v>6477</v>
      </c>
      <c r="L694" s="669" t="s">
        <v>14338</v>
      </c>
      <c r="M694" s="671">
        <v>42240</v>
      </c>
      <c r="N694" s="672">
        <v>15000000</v>
      </c>
      <c r="O694" s="672" t="s">
        <v>14445</v>
      </c>
      <c r="P694" s="674">
        <v>42786</v>
      </c>
      <c r="Q694" s="672">
        <v>9780823</v>
      </c>
      <c r="R694" s="673" t="s">
        <v>14483</v>
      </c>
      <c r="S694" s="674">
        <v>42815</v>
      </c>
      <c r="T694" s="675">
        <v>6807201</v>
      </c>
      <c r="U694" s="674">
        <v>42817</v>
      </c>
      <c r="V694" s="675">
        <v>6807201</v>
      </c>
      <c r="W694" s="675">
        <v>4424680.6500000004</v>
      </c>
      <c r="X694" s="675">
        <v>2042160.2999999998</v>
      </c>
      <c r="Y694" s="675">
        <v>340360.05000000005</v>
      </c>
      <c r="Z694" s="652">
        <v>0</v>
      </c>
      <c r="AA694" s="652"/>
      <c r="AB694" s="664"/>
      <c r="AC694" s="663"/>
      <c r="AD694" s="650"/>
      <c r="AE694" s="650"/>
      <c r="AF694" s="650"/>
      <c r="AG694" s="650"/>
      <c r="AH694" s="650"/>
      <c r="AI694" s="650"/>
      <c r="AJ694" s="650"/>
      <c r="AK694" s="650"/>
      <c r="AL694" s="650"/>
      <c r="AM694" s="652">
        <f t="shared" si="38"/>
        <v>0</v>
      </c>
      <c r="AN694" s="513">
        <f t="shared" si="39"/>
        <v>6807201</v>
      </c>
    </row>
    <row r="695" spans="1:40" s="212" customFormat="1" ht="15" customHeight="1" x14ac:dyDescent="0.2">
      <c r="A695" s="679"/>
      <c r="B695" s="679"/>
      <c r="C695" s="679"/>
      <c r="D695" s="679"/>
      <c r="E695" s="679"/>
      <c r="F695" s="668" t="s">
        <v>14495</v>
      </c>
      <c r="G695" s="668" t="s">
        <v>9800</v>
      </c>
      <c r="H695" s="669">
        <v>328701009558102</v>
      </c>
      <c r="I695" s="653"/>
      <c r="J695" s="653" t="s">
        <v>14184</v>
      </c>
      <c r="K695" s="670" t="s">
        <v>6477</v>
      </c>
      <c r="L695" s="669" t="s">
        <v>13840</v>
      </c>
      <c r="M695" s="671">
        <v>42087</v>
      </c>
      <c r="N695" s="672">
        <v>6000000</v>
      </c>
      <c r="O695" s="672" t="s">
        <v>14445</v>
      </c>
      <c r="P695" s="674">
        <v>42786</v>
      </c>
      <c r="Q695" s="672">
        <v>1910000</v>
      </c>
      <c r="R695" s="673" t="s">
        <v>14483</v>
      </c>
      <c r="S695" s="674">
        <v>42815</v>
      </c>
      <c r="T695" s="675">
        <v>1260000</v>
      </c>
      <c r="U695" s="674">
        <v>42817</v>
      </c>
      <c r="V695" s="675">
        <v>1260000</v>
      </c>
      <c r="W695" s="675">
        <v>819000</v>
      </c>
      <c r="X695" s="675">
        <v>378000</v>
      </c>
      <c r="Y695" s="675">
        <v>63000</v>
      </c>
      <c r="Z695" s="652">
        <v>0</v>
      </c>
      <c r="AA695" s="652"/>
      <c r="AB695" s="664"/>
      <c r="AC695" s="663"/>
      <c r="AD695" s="650"/>
      <c r="AE695" s="650"/>
      <c r="AF695" s="650"/>
      <c r="AG695" s="650"/>
      <c r="AH695" s="650"/>
      <c r="AI695" s="650"/>
      <c r="AJ695" s="650"/>
      <c r="AK695" s="650"/>
      <c r="AL695" s="650"/>
      <c r="AM695" s="652">
        <f t="shared" si="38"/>
        <v>0</v>
      </c>
      <c r="AN695" s="513">
        <f t="shared" si="39"/>
        <v>1260000</v>
      </c>
    </row>
    <row r="696" spans="1:40" s="212" customFormat="1" ht="15" customHeight="1" x14ac:dyDescent="0.2">
      <c r="A696" s="679"/>
      <c r="B696" s="679"/>
      <c r="C696" s="679"/>
      <c r="D696" s="679"/>
      <c r="E696" s="679"/>
      <c r="F696" s="668" t="s">
        <v>14495</v>
      </c>
      <c r="G696" s="668" t="s">
        <v>9800</v>
      </c>
      <c r="H696" s="669">
        <v>328701009979104</v>
      </c>
      <c r="I696" s="653"/>
      <c r="J696" s="653" t="s">
        <v>14185</v>
      </c>
      <c r="K696" s="670" t="s">
        <v>6477</v>
      </c>
      <c r="L696" s="669" t="s">
        <v>14327</v>
      </c>
      <c r="M696" s="671">
        <v>42195</v>
      </c>
      <c r="N696" s="672">
        <v>15000000</v>
      </c>
      <c r="O696" s="672" t="s">
        <v>14445</v>
      </c>
      <c r="P696" s="674">
        <v>42786</v>
      </c>
      <c r="Q696" s="672">
        <v>6958262</v>
      </c>
      <c r="R696" s="673" t="s">
        <v>14483</v>
      </c>
      <c r="S696" s="674">
        <v>42815</v>
      </c>
      <c r="T696" s="675">
        <v>4756469</v>
      </c>
      <c r="U696" s="674">
        <v>42817</v>
      </c>
      <c r="V696" s="675">
        <v>4756469</v>
      </c>
      <c r="W696" s="675">
        <v>3091704.85</v>
      </c>
      <c r="X696" s="675">
        <v>1426940.7</v>
      </c>
      <c r="Y696" s="675">
        <v>237823.45</v>
      </c>
      <c r="Z696" s="652">
        <v>0</v>
      </c>
      <c r="AA696" s="652"/>
      <c r="AB696" s="664"/>
      <c r="AC696" s="663"/>
      <c r="AD696" s="650"/>
      <c r="AE696" s="650"/>
      <c r="AF696" s="650"/>
      <c r="AG696" s="650"/>
      <c r="AH696" s="650"/>
      <c r="AI696" s="650"/>
      <c r="AJ696" s="650"/>
      <c r="AK696" s="650"/>
      <c r="AL696" s="650"/>
      <c r="AM696" s="652">
        <f t="shared" si="38"/>
        <v>0</v>
      </c>
      <c r="AN696" s="513">
        <f t="shared" si="39"/>
        <v>4756469</v>
      </c>
    </row>
    <row r="697" spans="1:40" s="212" customFormat="1" ht="15" customHeight="1" x14ac:dyDescent="0.2">
      <c r="A697" s="679"/>
      <c r="B697" s="679"/>
      <c r="C697" s="679"/>
      <c r="D697" s="679"/>
      <c r="E697" s="679"/>
      <c r="F697" s="668" t="s">
        <v>14495</v>
      </c>
      <c r="G697" s="668" t="s">
        <v>9743</v>
      </c>
      <c r="H697" s="669">
        <v>411901007096100</v>
      </c>
      <c r="I697" s="653"/>
      <c r="J697" s="653" t="s">
        <v>14186</v>
      </c>
      <c r="K697" s="670" t="s">
        <v>6477</v>
      </c>
      <c r="L697" s="669" t="s">
        <v>13846</v>
      </c>
      <c r="M697" s="671">
        <v>42195</v>
      </c>
      <c r="N697" s="672">
        <v>15000000</v>
      </c>
      <c r="O697" s="672" t="s">
        <v>14445</v>
      </c>
      <c r="P697" s="674">
        <v>42786</v>
      </c>
      <c r="Q697" s="672">
        <v>7266078</v>
      </c>
      <c r="R697" s="673" t="s">
        <v>14483</v>
      </c>
      <c r="S697" s="674">
        <v>42815</v>
      </c>
      <c r="T697" s="675">
        <v>4900000</v>
      </c>
      <c r="U697" s="674">
        <v>42817</v>
      </c>
      <c r="V697" s="675">
        <v>4900000</v>
      </c>
      <c r="W697" s="675">
        <v>3185000</v>
      </c>
      <c r="X697" s="675">
        <v>1470000</v>
      </c>
      <c r="Y697" s="675">
        <v>245000</v>
      </c>
      <c r="Z697" s="652">
        <v>0</v>
      </c>
      <c r="AA697" s="652"/>
      <c r="AB697" s="664"/>
      <c r="AC697" s="663"/>
      <c r="AD697" s="650"/>
      <c r="AE697" s="650"/>
      <c r="AF697" s="650"/>
      <c r="AG697" s="650"/>
      <c r="AH697" s="650"/>
      <c r="AI697" s="650"/>
      <c r="AJ697" s="650"/>
      <c r="AK697" s="650"/>
      <c r="AL697" s="650"/>
      <c r="AM697" s="652">
        <f t="shared" si="38"/>
        <v>0</v>
      </c>
      <c r="AN697" s="513">
        <f t="shared" si="39"/>
        <v>4900000</v>
      </c>
    </row>
    <row r="698" spans="1:40" s="212" customFormat="1" ht="15" customHeight="1" x14ac:dyDescent="0.2">
      <c r="A698" s="679"/>
      <c r="B698" s="679"/>
      <c r="C698" s="679"/>
      <c r="D698" s="679"/>
      <c r="E698" s="679"/>
      <c r="F698" s="668" t="s">
        <v>14495</v>
      </c>
      <c r="G698" s="668" t="s">
        <v>9748</v>
      </c>
      <c r="H698" s="669" t="s">
        <v>14539</v>
      </c>
      <c r="I698" s="653"/>
      <c r="J698" s="653" t="s">
        <v>14187</v>
      </c>
      <c r="K698" s="670" t="s">
        <v>6477</v>
      </c>
      <c r="L698" s="669" t="s">
        <v>14328</v>
      </c>
      <c r="M698" s="671">
        <v>42087</v>
      </c>
      <c r="N698" s="672">
        <v>10000000</v>
      </c>
      <c r="O698" s="672" t="s">
        <v>14445</v>
      </c>
      <c r="P698" s="674">
        <v>42786</v>
      </c>
      <c r="Q698" s="672">
        <v>4215443</v>
      </c>
      <c r="R698" s="673" t="s">
        <v>14483</v>
      </c>
      <c r="S698" s="674">
        <v>42815</v>
      </c>
      <c r="T698" s="675">
        <v>2682960</v>
      </c>
      <c r="U698" s="674">
        <v>42817</v>
      </c>
      <c r="V698" s="675">
        <v>2682960</v>
      </c>
      <c r="W698" s="675">
        <v>1743924</v>
      </c>
      <c r="X698" s="675">
        <v>804888</v>
      </c>
      <c r="Y698" s="675">
        <v>134148</v>
      </c>
      <c r="Z698" s="652">
        <v>0</v>
      </c>
      <c r="AA698" s="652"/>
      <c r="AB698" s="664"/>
      <c r="AC698" s="663"/>
      <c r="AD698" s="650"/>
      <c r="AE698" s="650"/>
      <c r="AF698" s="650"/>
      <c r="AG698" s="650"/>
      <c r="AH698" s="650"/>
      <c r="AI698" s="650"/>
      <c r="AJ698" s="650"/>
      <c r="AK698" s="650"/>
      <c r="AL698" s="650"/>
      <c r="AM698" s="652">
        <f t="shared" si="38"/>
        <v>0</v>
      </c>
      <c r="AN698" s="513">
        <f t="shared" si="39"/>
        <v>2682960</v>
      </c>
    </row>
    <row r="699" spans="1:40" s="212" customFormat="1" ht="15" customHeight="1" x14ac:dyDescent="0.2">
      <c r="A699" s="679"/>
      <c r="B699" s="679"/>
      <c r="C699" s="679"/>
      <c r="D699" s="679"/>
      <c r="E699" s="679"/>
      <c r="F699" s="668" t="s">
        <v>14495</v>
      </c>
      <c r="G699" s="668" t="s">
        <v>9748</v>
      </c>
      <c r="H699" s="669" t="s">
        <v>14540</v>
      </c>
      <c r="I699" s="653"/>
      <c r="J699" s="653" t="s">
        <v>14188</v>
      </c>
      <c r="K699" s="670" t="s">
        <v>6477</v>
      </c>
      <c r="L699" s="669" t="s">
        <v>14329</v>
      </c>
      <c r="M699" s="671">
        <v>42136</v>
      </c>
      <c r="N699" s="672">
        <v>12000000</v>
      </c>
      <c r="O699" s="672" t="s">
        <v>14445</v>
      </c>
      <c r="P699" s="674">
        <v>42786</v>
      </c>
      <c r="Q699" s="672">
        <v>5525289</v>
      </c>
      <c r="R699" s="673" t="s">
        <v>14483</v>
      </c>
      <c r="S699" s="674">
        <v>42815</v>
      </c>
      <c r="T699" s="675">
        <v>3684799</v>
      </c>
      <c r="U699" s="674">
        <v>42817</v>
      </c>
      <c r="V699" s="675">
        <v>3684799</v>
      </c>
      <c r="W699" s="675">
        <v>2395119.35</v>
      </c>
      <c r="X699" s="675">
        <v>1105439.7</v>
      </c>
      <c r="Y699" s="675">
        <v>184239.95</v>
      </c>
      <c r="Z699" s="652">
        <v>0</v>
      </c>
      <c r="AA699" s="652"/>
      <c r="AB699" s="664"/>
      <c r="AC699" s="663"/>
      <c r="AD699" s="650"/>
      <c r="AE699" s="650"/>
      <c r="AF699" s="650"/>
      <c r="AG699" s="650"/>
      <c r="AH699" s="650"/>
      <c r="AI699" s="650"/>
      <c r="AJ699" s="650"/>
      <c r="AK699" s="650"/>
      <c r="AL699" s="650"/>
      <c r="AM699" s="652">
        <f t="shared" si="38"/>
        <v>0</v>
      </c>
      <c r="AN699" s="513">
        <f t="shared" si="39"/>
        <v>3684799</v>
      </c>
    </row>
    <row r="700" spans="1:40" s="212" customFormat="1" ht="15" customHeight="1" x14ac:dyDescent="0.2">
      <c r="A700" s="679"/>
      <c r="B700" s="679"/>
      <c r="C700" s="679"/>
      <c r="D700" s="679"/>
      <c r="E700" s="679"/>
      <c r="F700" s="668" t="s">
        <v>14495</v>
      </c>
      <c r="G700" s="668" t="s">
        <v>9748</v>
      </c>
      <c r="H700" s="669" t="s">
        <v>14541</v>
      </c>
      <c r="I700" s="653"/>
      <c r="J700" s="653" t="s">
        <v>14189</v>
      </c>
      <c r="K700" s="670" t="s">
        <v>6477</v>
      </c>
      <c r="L700" s="669" t="s">
        <v>14329</v>
      </c>
      <c r="M700" s="671">
        <v>42136</v>
      </c>
      <c r="N700" s="672">
        <v>8000000</v>
      </c>
      <c r="O700" s="672" t="s">
        <v>14445</v>
      </c>
      <c r="P700" s="674">
        <v>42786</v>
      </c>
      <c r="Q700" s="672">
        <v>3985413</v>
      </c>
      <c r="R700" s="673" t="s">
        <v>14483</v>
      </c>
      <c r="S700" s="674">
        <v>42815</v>
      </c>
      <c r="T700" s="675">
        <v>2613660</v>
      </c>
      <c r="U700" s="674">
        <v>42817</v>
      </c>
      <c r="V700" s="675">
        <v>2613660</v>
      </c>
      <c r="W700" s="675">
        <v>1698879</v>
      </c>
      <c r="X700" s="675">
        <v>784098</v>
      </c>
      <c r="Y700" s="675">
        <v>130683</v>
      </c>
      <c r="Z700" s="652">
        <v>0</v>
      </c>
      <c r="AA700" s="652"/>
      <c r="AB700" s="664"/>
      <c r="AC700" s="663"/>
      <c r="AD700" s="650"/>
      <c r="AE700" s="650"/>
      <c r="AF700" s="650"/>
      <c r="AG700" s="650"/>
      <c r="AH700" s="650"/>
      <c r="AI700" s="650"/>
      <c r="AJ700" s="650"/>
      <c r="AK700" s="650"/>
      <c r="AL700" s="650"/>
      <c r="AM700" s="652">
        <f t="shared" si="38"/>
        <v>0</v>
      </c>
      <c r="AN700" s="513">
        <f t="shared" si="39"/>
        <v>2613660</v>
      </c>
    </row>
    <row r="701" spans="1:40" s="212" customFormat="1" ht="15" customHeight="1" x14ac:dyDescent="0.2">
      <c r="A701" s="679"/>
      <c r="B701" s="679"/>
      <c r="C701" s="679"/>
      <c r="D701" s="679"/>
      <c r="E701" s="679"/>
      <c r="F701" s="668" t="s">
        <v>14495</v>
      </c>
      <c r="G701" s="668" t="s">
        <v>11162</v>
      </c>
      <c r="H701" s="669" t="s">
        <v>14542</v>
      </c>
      <c r="I701" s="653"/>
      <c r="J701" s="653" t="s">
        <v>14190</v>
      </c>
      <c r="K701" s="670" t="s">
        <v>6477</v>
      </c>
      <c r="L701" s="669" t="s">
        <v>14339</v>
      </c>
      <c r="M701" s="671">
        <v>42345</v>
      </c>
      <c r="N701" s="672">
        <v>5000000</v>
      </c>
      <c r="O701" s="672" t="s">
        <v>14445</v>
      </c>
      <c r="P701" s="674">
        <v>42786</v>
      </c>
      <c r="Q701" s="672">
        <v>2575978</v>
      </c>
      <c r="R701" s="673" t="s">
        <v>14483</v>
      </c>
      <c r="S701" s="674">
        <v>42815</v>
      </c>
      <c r="T701" s="675">
        <v>1730400</v>
      </c>
      <c r="U701" s="674">
        <v>42817</v>
      </c>
      <c r="V701" s="675">
        <v>1730400</v>
      </c>
      <c r="W701" s="675">
        <v>1124760</v>
      </c>
      <c r="X701" s="675">
        <v>519120</v>
      </c>
      <c r="Y701" s="675">
        <v>86520</v>
      </c>
      <c r="Z701" s="652">
        <v>0</v>
      </c>
      <c r="AA701" s="652"/>
      <c r="AB701" s="664"/>
      <c r="AC701" s="663"/>
      <c r="AD701" s="650"/>
      <c r="AE701" s="650"/>
      <c r="AF701" s="650"/>
      <c r="AG701" s="650"/>
      <c r="AH701" s="650"/>
      <c r="AI701" s="650"/>
      <c r="AJ701" s="650"/>
      <c r="AK701" s="650"/>
      <c r="AL701" s="650"/>
      <c r="AM701" s="652">
        <f t="shared" si="38"/>
        <v>0</v>
      </c>
      <c r="AN701" s="513">
        <f t="shared" si="39"/>
        <v>1730400</v>
      </c>
    </row>
    <row r="702" spans="1:40" s="212" customFormat="1" ht="15" customHeight="1" x14ac:dyDescent="0.2">
      <c r="A702" s="679"/>
      <c r="B702" s="679"/>
      <c r="C702" s="679"/>
      <c r="D702" s="679"/>
      <c r="E702" s="679"/>
      <c r="F702" s="668" t="s">
        <v>13968</v>
      </c>
      <c r="G702" s="668" t="s">
        <v>9768</v>
      </c>
      <c r="H702" s="669">
        <v>763701001487108</v>
      </c>
      <c r="I702" s="653"/>
      <c r="J702" s="653" t="s">
        <v>14191</v>
      </c>
      <c r="K702" s="670" t="s">
        <v>14296</v>
      </c>
      <c r="L702" s="669" t="s">
        <v>13906</v>
      </c>
      <c r="M702" s="671">
        <v>42110</v>
      </c>
      <c r="N702" s="672">
        <v>7000000</v>
      </c>
      <c r="O702" s="672" t="s">
        <v>14446</v>
      </c>
      <c r="P702" s="674">
        <v>42675</v>
      </c>
      <c r="Q702" s="672">
        <v>3325860</v>
      </c>
      <c r="R702" s="673" t="s">
        <v>14484</v>
      </c>
      <c r="S702" s="674">
        <v>42807</v>
      </c>
      <c r="T702" s="675">
        <v>2286340</v>
      </c>
      <c r="U702" s="674">
        <v>42809</v>
      </c>
      <c r="V702" s="675">
        <v>2286340</v>
      </c>
      <c r="W702" s="675">
        <v>1486121</v>
      </c>
      <c r="X702" s="675">
        <v>685902</v>
      </c>
      <c r="Y702" s="675">
        <v>114317</v>
      </c>
      <c r="Z702" s="652">
        <v>0</v>
      </c>
      <c r="AA702" s="652"/>
      <c r="AB702" s="664"/>
      <c r="AC702" s="663"/>
      <c r="AD702" s="650"/>
      <c r="AE702" s="650"/>
      <c r="AF702" s="650"/>
      <c r="AG702" s="650"/>
      <c r="AH702" s="650"/>
      <c r="AI702" s="650"/>
      <c r="AJ702" s="650"/>
      <c r="AK702" s="650"/>
      <c r="AL702" s="650"/>
      <c r="AM702" s="652">
        <f t="shared" si="38"/>
        <v>0</v>
      </c>
      <c r="AN702" s="513">
        <f t="shared" si="39"/>
        <v>2286340</v>
      </c>
    </row>
    <row r="703" spans="1:40" s="212" customFormat="1" ht="15" customHeight="1" x14ac:dyDescent="0.2">
      <c r="A703" s="679"/>
      <c r="B703" s="679"/>
      <c r="C703" s="679"/>
      <c r="D703" s="679"/>
      <c r="E703" s="679"/>
      <c r="F703" s="668" t="s">
        <v>13968</v>
      </c>
      <c r="G703" s="668" t="s">
        <v>14496</v>
      </c>
      <c r="H703" s="669" t="s">
        <v>14543</v>
      </c>
      <c r="I703" s="653"/>
      <c r="J703" s="653" t="s">
        <v>14192</v>
      </c>
      <c r="K703" s="670" t="s">
        <v>14296</v>
      </c>
      <c r="L703" s="669" t="s">
        <v>14340</v>
      </c>
      <c r="M703" s="671">
        <v>42194</v>
      </c>
      <c r="N703" s="672">
        <v>15000000</v>
      </c>
      <c r="O703" s="672" t="s">
        <v>14446</v>
      </c>
      <c r="P703" s="674">
        <v>42675</v>
      </c>
      <c r="Q703" s="672">
        <v>10687931</v>
      </c>
      <c r="R703" s="673" t="s">
        <v>14484</v>
      </c>
      <c r="S703" s="674">
        <v>42807</v>
      </c>
      <c r="T703" s="675">
        <v>7296310</v>
      </c>
      <c r="U703" s="674">
        <v>42809</v>
      </c>
      <c r="V703" s="675">
        <v>7296310</v>
      </c>
      <c r="W703" s="675">
        <v>4742601.5</v>
      </c>
      <c r="X703" s="675">
        <v>2188893</v>
      </c>
      <c r="Y703" s="675">
        <v>364815.5</v>
      </c>
      <c r="Z703" s="652">
        <v>0</v>
      </c>
      <c r="AA703" s="652"/>
      <c r="AB703" s="664"/>
      <c r="AC703" s="663"/>
      <c r="AD703" s="650"/>
      <c r="AE703" s="650"/>
      <c r="AF703" s="650"/>
      <c r="AG703" s="650"/>
      <c r="AH703" s="650"/>
      <c r="AI703" s="650"/>
      <c r="AJ703" s="650"/>
      <c r="AK703" s="650"/>
      <c r="AL703" s="650"/>
      <c r="AM703" s="652">
        <f t="shared" si="38"/>
        <v>0</v>
      </c>
      <c r="AN703" s="513">
        <f t="shared" si="39"/>
        <v>7296310</v>
      </c>
    </row>
    <row r="704" spans="1:40" s="212" customFormat="1" ht="15" customHeight="1" x14ac:dyDescent="0.2">
      <c r="A704" s="679"/>
      <c r="B704" s="679"/>
      <c r="C704" s="679"/>
      <c r="D704" s="679"/>
      <c r="E704" s="679"/>
      <c r="F704" s="668" t="s">
        <v>13968</v>
      </c>
      <c r="G704" s="668" t="s">
        <v>14496</v>
      </c>
      <c r="H704" s="669" t="s">
        <v>14544</v>
      </c>
      <c r="I704" s="653"/>
      <c r="J704" s="653" t="s">
        <v>14193</v>
      </c>
      <c r="K704" s="670" t="s">
        <v>14296</v>
      </c>
      <c r="L704" s="669" t="s">
        <v>14341</v>
      </c>
      <c r="M704" s="671">
        <v>42110</v>
      </c>
      <c r="N704" s="672">
        <v>15000000</v>
      </c>
      <c r="O704" s="672" t="s">
        <v>14446</v>
      </c>
      <c r="P704" s="674">
        <v>42675</v>
      </c>
      <c r="Q704" s="672">
        <v>7314516</v>
      </c>
      <c r="R704" s="673" t="s">
        <v>14484</v>
      </c>
      <c r="S704" s="674">
        <v>42807</v>
      </c>
      <c r="T704" s="675">
        <v>4900000</v>
      </c>
      <c r="U704" s="674">
        <v>42809</v>
      </c>
      <c r="V704" s="675">
        <v>4900000</v>
      </c>
      <c r="W704" s="675">
        <v>3185000</v>
      </c>
      <c r="X704" s="675">
        <v>1470000</v>
      </c>
      <c r="Y704" s="675">
        <v>245000</v>
      </c>
      <c r="Z704" s="652">
        <v>0</v>
      </c>
      <c r="AA704" s="652"/>
      <c r="AB704" s="664"/>
      <c r="AC704" s="663"/>
      <c r="AD704" s="650"/>
      <c r="AE704" s="650"/>
      <c r="AF704" s="650"/>
      <c r="AG704" s="650"/>
      <c r="AH704" s="650"/>
      <c r="AI704" s="650"/>
      <c r="AJ704" s="650"/>
      <c r="AK704" s="650"/>
      <c r="AL704" s="650"/>
      <c r="AM704" s="652">
        <f t="shared" si="38"/>
        <v>0</v>
      </c>
      <c r="AN704" s="513">
        <f t="shared" si="39"/>
        <v>4900000</v>
      </c>
    </row>
    <row r="705" spans="1:40" s="212" customFormat="1" ht="15" customHeight="1" x14ac:dyDescent="0.2">
      <c r="A705" s="679"/>
      <c r="B705" s="679"/>
      <c r="C705" s="679"/>
      <c r="D705" s="679"/>
      <c r="E705" s="679"/>
      <c r="F705" s="668" t="s">
        <v>13968</v>
      </c>
      <c r="G705" s="668" t="s">
        <v>14497</v>
      </c>
      <c r="H705" s="669">
        <v>792201000483102</v>
      </c>
      <c r="I705" s="653"/>
      <c r="J705" s="653" t="s">
        <v>14194</v>
      </c>
      <c r="K705" s="670" t="s">
        <v>14296</v>
      </c>
      <c r="L705" s="669" t="s">
        <v>14342</v>
      </c>
      <c r="M705" s="671">
        <v>42319</v>
      </c>
      <c r="N705" s="672">
        <v>15000000</v>
      </c>
      <c r="O705" s="672" t="s">
        <v>14446</v>
      </c>
      <c r="P705" s="674">
        <v>42675</v>
      </c>
      <c r="Q705" s="672">
        <v>8260597</v>
      </c>
      <c r="R705" s="673" t="s">
        <v>14484</v>
      </c>
      <c r="S705" s="674">
        <v>42807</v>
      </c>
      <c r="T705" s="675">
        <v>5782418</v>
      </c>
      <c r="U705" s="674">
        <v>42809</v>
      </c>
      <c r="V705" s="675">
        <v>5782418</v>
      </c>
      <c r="W705" s="675">
        <v>3758571.7</v>
      </c>
      <c r="X705" s="675">
        <v>1734725.4</v>
      </c>
      <c r="Y705" s="675">
        <v>289120.90000000002</v>
      </c>
      <c r="Z705" s="652">
        <v>0</v>
      </c>
      <c r="AA705" s="652"/>
      <c r="AB705" s="664"/>
      <c r="AC705" s="663"/>
      <c r="AD705" s="650"/>
      <c r="AE705" s="650"/>
      <c r="AF705" s="650"/>
      <c r="AG705" s="650"/>
      <c r="AH705" s="650"/>
      <c r="AI705" s="650"/>
      <c r="AJ705" s="650"/>
      <c r="AK705" s="650"/>
      <c r="AL705" s="650"/>
      <c r="AM705" s="652">
        <f t="shared" si="38"/>
        <v>0</v>
      </c>
      <c r="AN705" s="513">
        <f t="shared" si="39"/>
        <v>5782418</v>
      </c>
    </row>
    <row r="706" spans="1:40" s="212" customFormat="1" ht="15" customHeight="1" x14ac:dyDescent="0.2">
      <c r="A706" s="679"/>
      <c r="B706" s="679"/>
      <c r="C706" s="679"/>
      <c r="D706" s="679"/>
      <c r="E706" s="679"/>
      <c r="F706" s="668" t="s">
        <v>13968</v>
      </c>
      <c r="G706" s="668" t="s">
        <v>6543</v>
      </c>
      <c r="H706" s="669">
        <v>743101001300102</v>
      </c>
      <c r="I706" s="653"/>
      <c r="J706" s="653" t="s">
        <v>14195</v>
      </c>
      <c r="K706" s="670" t="s">
        <v>14296</v>
      </c>
      <c r="L706" s="669" t="s">
        <v>14343</v>
      </c>
      <c r="M706" s="671">
        <v>42088</v>
      </c>
      <c r="N706" s="672">
        <v>15000000</v>
      </c>
      <c r="O706" s="672" t="s">
        <v>14446</v>
      </c>
      <c r="P706" s="674">
        <v>42675</v>
      </c>
      <c r="Q706" s="672">
        <v>7905371</v>
      </c>
      <c r="R706" s="673" t="s">
        <v>14484</v>
      </c>
      <c r="S706" s="674">
        <v>42807</v>
      </c>
      <c r="T706" s="675">
        <v>5337500</v>
      </c>
      <c r="U706" s="674">
        <v>42809</v>
      </c>
      <c r="V706" s="675">
        <v>5337500</v>
      </c>
      <c r="W706" s="675">
        <v>3469375</v>
      </c>
      <c r="X706" s="675">
        <v>1601250</v>
      </c>
      <c r="Y706" s="675">
        <v>266875</v>
      </c>
      <c r="Z706" s="652">
        <v>0</v>
      </c>
      <c r="AA706" s="652"/>
      <c r="AB706" s="664"/>
      <c r="AC706" s="663"/>
      <c r="AD706" s="650"/>
      <c r="AE706" s="650"/>
      <c r="AF706" s="650"/>
      <c r="AG706" s="650"/>
      <c r="AH706" s="650"/>
      <c r="AI706" s="650"/>
      <c r="AJ706" s="650"/>
      <c r="AK706" s="650"/>
      <c r="AL706" s="650"/>
      <c r="AM706" s="652">
        <f t="shared" si="38"/>
        <v>0</v>
      </c>
      <c r="AN706" s="513">
        <f t="shared" si="39"/>
        <v>5337500</v>
      </c>
    </row>
    <row r="707" spans="1:40" s="212" customFormat="1" ht="15" customHeight="1" x14ac:dyDescent="0.2">
      <c r="A707" s="679"/>
      <c r="B707" s="679"/>
      <c r="C707" s="679"/>
      <c r="D707" s="679"/>
      <c r="E707" s="679"/>
      <c r="F707" s="668" t="s">
        <v>13968</v>
      </c>
      <c r="G707" s="668" t="s">
        <v>9762</v>
      </c>
      <c r="H707" s="669">
        <v>74901008006107</v>
      </c>
      <c r="I707" s="653"/>
      <c r="J707" s="653" t="s">
        <v>14196</v>
      </c>
      <c r="K707" s="670" t="s">
        <v>14296</v>
      </c>
      <c r="L707" s="669" t="s">
        <v>14344</v>
      </c>
      <c r="M707" s="671">
        <v>42194</v>
      </c>
      <c r="N707" s="672">
        <v>5000000</v>
      </c>
      <c r="O707" s="672" t="s">
        <v>14446</v>
      </c>
      <c r="P707" s="674">
        <v>42675</v>
      </c>
      <c r="Q707" s="672">
        <v>2532677</v>
      </c>
      <c r="R707" s="673" t="s">
        <v>14484</v>
      </c>
      <c r="S707" s="674">
        <v>42807</v>
      </c>
      <c r="T707" s="675">
        <v>1713600</v>
      </c>
      <c r="U707" s="674">
        <v>42809</v>
      </c>
      <c r="V707" s="675">
        <v>1713600</v>
      </c>
      <c r="W707" s="675">
        <v>1113840</v>
      </c>
      <c r="X707" s="675">
        <v>514080</v>
      </c>
      <c r="Y707" s="675">
        <v>85680</v>
      </c>
      <c r="Z707" s="652">
        <v>0</v>
      </c>
      <c r="AA707" s="652"/>
      <c r="AB707" s="664"/>
      <c r="AC707" s="663"/>
      <c r="AD707" s="650"/>
      <c r="AE707" s="650"/>
      <c r="AF707" s="650"/>
      <c r="AG707" s="650"/>
      <c r="AH707" s="650"/>
      <c r="AI707" s="650"/>
      <c r="AJ707" s="650"/>
      <c r="AK707" s="650"/>
      <c r="AL707" s="650"/>
      <c r="AM707" s="652">
        <f t="shared" si="38"/>
        <v>0</v>
      </c>
      <c r="AN707" s="513">
        <f t="shared" si="39"/>
        <v>1713600</v>
      </c>
    </row>
    <row r="708" spans="1:40" s="212" customFormat="1" ht="15" customHeight="1" x14ac:dyDescent="0.2">
      <c r="A708" s="679"/>
      <c r="B708" s="679"/>
      <c r="C708" s="679"/>
      <c r="D708" s="679"/>
      <c r="E708" s="679"/>
      <c r="F708" s="668" t="s">
        <v>13968</v>
      </c>
      <c r="G708" s="668" t="s">
        <v>9762</v>
      </c>
      <c r="H708" s="669">
        <v>74901008213102</v>
      </c>
      <c r="I708" s="653"/>
      <c r="J708" s="653" t="s">
        <v>14197</v>
      </c>
      <c r="K708" s="670" t="s">
        <v>14296</v>
      </c>
      <c r="L708" s="669" t="s">
        <v>14345</v>
      </c>
      <c r="M708" s="671">
        <v>42263</v>
      </c>
      <c r="N708" s="672">
        <v>5000000</v>
      </c>
      <c r="O708" s="672" t="s">
        <v>14446</v>
      </c>
      <c r="P708" s="674">
        <v>42675</v>
      </c>
      <c r="Q708" s="672">
        <v>3621597</v>
      </c>
      <c r="R708" s="673" t="s">
        <v>14484</v>
      </c>
      <c r="S708" s="674">
        <v>42807</v>
      </c>
      <c r="T708" s="675">
        <v>2482900</v>
      </c>
      <c r="U708" s="674">
        <v>42809</v>
      </c>
      <c r="V708" s="675">
        <v>2482900</v>
      </c>
      <c r="W708" s="675">
        <v>1613885</v>
      </c>
      <c r="X708" s="675">
        <v>744870</v>
      </c>
      <c r="Y708" s="675">
        <v>124145</v>
      </c>
      <c r="Z708" s="652">
        <v>0</v>
      </c>
      <c r="AA708" s="652"/>
      <c r="AB708" s="664"/>
      <c r="AC708" s="663"/>
      <c r="AD708" s="650"/>
      <c r="AE708" s="650"/>
      <c r="AF708" s="650"/>
      <c r="AG708" s="650"/>
      <c r="AH708" s="650"/>
      <c r="AI708" s="650"/>
      <c r="AJ708" s="650"/>
      <c r="AK708" s="650"/>
      <c r="AL708" s="650"/>
      <c r="AM708" s="652">
        <f t="shared" si="38"/>
        <v>0</v>
      </c>
      <c r="AN708" s="513">
        <f t="shared" si="39"/>
        <v>2482900</v>
      </c>
    </row>
    <row r="709" spans="1:40" s="212" customFormat="1" ht="15" customHeight="1" x14ac:dyDescent="0.2">
      <c r="A709" s="679"/>
      <c r="B709" s="679"/>
      <c r="C709" s="679"/>
      <c r="D709" s="679"/>
      <c r="E709" s="679"/>
      <c r="F709" s="668" t="s">
        <v>13968</v>
      </c>
      <c r="G709" s="668" t="s">
        <v>9762</v>
      </c>
      <c r="H709" s="669">
        <v>74901007990109</v>
      </c>
      <c r="I709" s="653"/>
      <c r="J709" s="653" t="s">
        <v>14198</v>
      </c>
      <c r="K709" s="670" t="s">
        <v>14296</v>
      </c>
      <c r="L709" s="669" t="s">
        <v>14346</v>
      </c>
      <c r="M709" s="671">
        <v>42234</v>
      </c>
      <c r="N709" s="672">
        <v>12000000</v>
      </c>
      <c r="O709" s="672" t="s">
        <v>14446</v>
      </c>
      <c r="P709" s="674">
        <v>42675</v>
      </c>
      <c r="Q709" s="672">
        <v>7349416</v>
      </c>
      <c r="R709" s="673" t="s">
        <v>14484</v>
      </c>
      <c r="S709" s="674">
        <v>42807</v>
      </c>
      <c r="T709" s="675">
        <v>4985398</v>
      </c>
      <c r="U709" s="674">
        <v>42809</v>
      </c>
      <c r="V709" s="675">
        <v>4985398</v>
      </c>
      <c r="W709" s="675">
        <v>3240508.7</v>
      </c>
      <c r="X709" s="675">
        <v>1495619.4</v>
      </c>
      <c r="Y709" s="675">
        <v>249269.90000000002</v>
      </c>
      <c r="Z709" s="652">
        <v>0</v>
      </c>
      <c r="AA709" s="652"/>
      <c r="AB709" s="664"/>
      <c r="AC709" s="663"/>
      <c r="AD709" s="650"/>
      <c r="AE709" s="650"/>
      <c r="AF709" s="650"/>
      <c r="AG709" s="650"/>
      <c r="AH709" s="650"/>
      <c r="AI709" s="650"/>
      <c r="AJ709" s="650"/>
      <c r="AK709" s="650"/>
      <c r="AL709" s="650"/>
      <c r="AM709" s="652">
        <f t="shared" si="38"/>
        <v>0</v>
      </c>
      <c r="AN709" s="513">
        <f t="shared" si="39"/>
        <v>4985398</v>
      </c>
    </row>
    <row r="710" spans="1:40" s="212" customFormat="1" ht="15" customHeight="1" x14ac:dyDescent="0.2">
      <c r="A710" s="679"/>
      <c r="B710" s="679"/>
      <c r="C710" s="679"/>
      <c r="D710" s="679"/>
      <c r="E710" s="679"/>
      <c r="F710" s="668" t="s">
        <v>13968</v>
      </c>
      <c r="G710" s="668" t="s">
        <v>10284</v>
      </c>
      <c r="H710" s="669">
        <v>88601010938102</v>
      </c>
      <c r="I710" s="653"/>
      <c r="J710" s="653" t="s">
        <v>14199</v>
      </c>
      <c r="K710" s="670" t="s">
        <v>14296</v>
      </c>
      <c r="L710" s="669" t="s">
        <v>14347</v>
      </c>
      <c r="M710" s="671">
        <v>42296</v>
      </c>
      <c r="N710" s="672">
        <v>8000000</v>
      </c>
      <c r="O710" s="672" t="s">
        <v>14446</v>
      </c>
      <c r="P710" s="674">
        <v>42675</v>
      </c>
      <c r="Q710" s="672">
        <v>5143867</v>
      </c>
      <c r="R710" s="673" t="s">
        <v>14484</v>
      </c>
      <c r="S710" s="674">
        <v>42807</v>
      </c>
      <c r="T710" s="675">
        <v>3549374</v>
      </c>
      <c r="U710" s="674">
        <v>42809</v>
      </c>
      <c r="V710" s="675">
        <v>3549374</v>
      </c>
      <c r="W710" s="675">
        <v>2307093.1</v>
      </c>
      <c r="X710" s="675">
        <v>1064812.2</v>
      </c>
      <c r="Y710" s="675">
        <v>177468.7</v>
      </c>
      <c r="Z710" s="652">
        <v>0</v>
      </c>
      <c r="AA710" s="652"/>
      <c r="AB710" s="664"/>
      <c r="AC710" s="663"/>
      <c r="AD710" s="650"/>
      <c r="AE710" s="650"/>
      <c r="AF710" s="650"/>
      <c r="AG710" s="650"/>
      <c r="AH710" s="650"/>
      <c r="AI710" s="650"/>
      <c r="AJ710" s="650"/>
      <c r="AK710" s="650"/>
      <c r="AL710" s="650"/>
      <c r="AM710" s="652">
        <f t="shared" si="38"/>
        <v>0</v>
      </c>
      <c r="AN710" s="513">
        <f t="shared" si="39"/>
        <v>3549374</v>
      </c>
    </row>
    <row r="711" spans="1:40" s="212" customFormat="1" ht="15" customHeight="1" x14ac:dyDescent="0.2">
      <c r="A711" s="679"/>
      <c r="B711" s="679"/>
      <c r="C711" s="679"/>
      <c r="D711" s="679"/>
      <c r="E711" s="679"/>
      <c r="F711" s="668" t="s">
        <v>13968</v>
      </c>
      <c r="G711" s="668" t="s">
        <v>10284</v>
      </c>
      <c r="H711" s="669">
        <v>88601010862107</v>
      </c>
      <c r="I711" s="653"/>
      <c r="J711" s="653" t="s">
        <v>14200</v>
      </c>
      <c r="K711" s="670" t="s">
        <v>14296</v>
      </c>
      <c r="L711" s="669" t="s">
        <v>14348</v>
      </c>
      <c r="M711" s="671">
        <v>42263</v>
      </c>
      <c r="N711" s="672">
        <v>20000000</v>
      </c>
      <c r="O711" s="672" t="s">
        <v>14446</v>
      </c>
      <c r="P711" s="674">
        <v>42675</v>
      </c>
      <c r="Q711" s="672">
        <v>11362120</v>
      </c>
      <c r="R711" s="673" t="s">
        <v>14484</v>
      </c>
      <c r="S711" s="674">
        <v>42807</v>
      </c>
      <c r="T711" s="675">
        <v>7700070</v>
      </c>
      <c r="U711" s="674">
        <v>42809</v>
      </c>
      <c r="V711" s="675">
        <v>7700070</v>
      </c>
      <c r="W711" s="675">
        <v>5005045.5</v>
      </c>
      <c r="X711" s="675">
        <v>2310021</v>
      </c>
      <c r="Y711" s="675">
        <v>385003.5</v>
      </c>
      <c r="Z711" s="652">
        <v>0</v>
      </c>
      <c r="AA711" s="652"/>
      <c r="AB711" s="664"/>
      <c r="AC711" s="663"/>
      <c r="AD711" s="650"/>
      <c r="AE711" s="650"/>
      <c r="AF711" s="650"/>
      <c r="AG711" s="650"/>
      <c r="AH711" s="650"/>
      <c r="AI711" s="650"/>
      <c r="AJ711" s="650"/>
      <c r="AK711" s="650"/>
      <c r="AL711" s="650"/>
      <c r="AM711" s="652">
        <f t="shared" si="38"/>
        <v>0</v>
      </c>
      <c r="AN711" s="513">
        <f t="shared" si="39"/>
        <v>7700070</v>
      </c>
    </row>
    <row r="712" spans="1:40" s="212" customFormat="1" ht="15" customHeight="1" x14ac:dyDescent="0.2">
      <c r="A712" s="679"/>
      <c r="B712" s="679"/>
      <c r="C712" s="679"/>
      <c r="D712" s="679"/>
      <c r="E712" s="679"/>
      <c r="F712" s="668" t="s">
        <v>13968</v>
      </c>
      <c r="G712" s="668" t="s">
        <v>13971</v>
      </c>
      <c r="H712" s="669">
        <v>99001012934101</v>
      </c>
      <c r="I712" s="653"/>
      <c r="J712" s="653" t="s">
        <v>14201</v>
      </c>
      <c r="K712" s="670" t="s">
        <v>14296</v>
      </c>
      <c r="L712" s="669" t="s">
        <v>13918</v>
      </c>
      <c r="M712" s="671">
        <v>42319</v>
      </c>
      <c r="N712" s="672">
        <v>5000000</v>
      </c>
      <c r="O712" s="672" t="s">
        <v>14446</v>
      </c>
      <c r="P712" s="674">
        <v>42675</v>
      </c>
      <c r="Q712" s="672">
        <v>3209917</v>
      </c>
      <c r="R712" s="673" t="s">
        <v>14484</v>
      </c>
      <c r="S712" s="674">
        <v>42807</v>
      </c>
      <c r="T712" s="675">
        <v>2216900</v>
      </c>
      <c r="U712" s="674">
        <v>42809</v>
      </c>
      <c r="V712" s="675">
        <v>2216900</v>
      </c>
      <c r="W712" s="675">
        <v>1440985</v>
      </c>
      <c r="X712" s="675">
        <v>665070</v>
      </c>
      <c r="Y712" s="675">
        <v>110845</v>
      </c>
      <c r="Z712" s="652">
        <v>0</v>
      </c>
      <c r="AA712" s="652"/>
      <c r="AB712" s="664"/>
      <c r="AC712" s="663"/>
      <c r="AD712" s="650"/>
      <c r="AE712" s="650"/>
      <c r="AF712" s="650"/>
      <c r="AG712" s="650"/>
      <c r="AH712" s="650"/>
      <c r="AI712" s="650"/>
      <c r="AJ712" s="650"/>
      <c r="AK712" s="650"/>
      <c r="AL712" s="650"/>
      <c r="AM712" s="652">
        <f t="shared" si="38"/>
        <v>0</v>
      </c>
      <c r="AN712" s="513">
        <f t="shared" si="39"/>
        <v>2216900</v>
      </c>
    </row>
    <row r="713" spans="1:40" s="212" customFormat="1" ht="15" customHeight="1" x14ac:dyDescent="0.2">
      <c r="A713" s="679"/>
      <c r="B713" s="679"/>
      <c r="C713" s="679"/>
      <c r="D713" s="679"/>
      <c r="E713" s="679"/>
      <c r="F713" s="668" t="s">
        <v>13968</v>
      </c>
      <c r="G713" s="668" t="s">
        <v>14498</v>
      </c>
      <c r="H713" s="669">
        <v>399901002111100</v>
      </c>
      <c r="I713" s="653"/>
      <c r="J713" s="653" t="s">
        <v>1709</v>
      </c>
      <c r="K713" s="670" t="s">
        <v>14296</v>
      </c>
      <c r="L713" s="669" t="s">
        <v>14349</v>
      </c>
      <c r="M713" s="671">
        <v>42110</v>
      </c>
      <c r="N713" s="672">
        <v>25000000</v>
      </c>
      <c r="O713" s="672" t="s">
        <v>14446</v>
      </c>
      <c r="P713" s="674">
        <v>42675</v>
      </c>
      <c r="Q713" s="672">
        <v>16808267</v>
      </c>
      <c r="R713" s="673" t="s">
        <v>14484</v>
      </c>
      <c r="S713" s="674">
        <v>42807</v>
      </c>
      <c r="T713" s="675">
        <v>11634537</v>
      </c>
      <c r="U713" s="674">
        <v>42809</v>
      </c>
      <c r="V713" s="675">
        <v>11634537</v>
      </c>
      <c r="W713" s="675">
        <v>7562449.0499999998</v>
      </c>
      <c r="X713" s="675">
        <v>3490361.1</v>
      </c>
      <c r="Y713" s="675">
        <v>581726.85</v>
      </c>
      <c r="Z713" s="652">
        <v>0</v>
      </c>
      <c r="AA713" s="652"/>
      <c r="AB713" s="664"/>
      <c r="AC713" s="663"/>
      <c r="AD713" s="650"/>
      <c r="AE713" s="650"/>
      <c r="AF713" s="650"/>
      <c r="AG713" s="650"/>
      <c r="AH713" s="650"/>
      <c r="AI713" s="650"/>
      <c r="AJ713" s="650"/>
      <c r="AK713" s="650"/>
      <c r="AL713" s="650"/>
      <c r="AM713" s="652">
        <f t="shared" si="38"/>
        <v>0</v>
      </c>
      <c r="AN713" s="513">
        <f t="shared" si="39"/>
        <v>11634537</v>
      </c>
    </row>
    <row r="714" spans="1:40" s="212" customFormat="1" ht="15" customHeight="1" x14ac:dyDescent="0.2">
      <c r="A714" s="679"/>
      <c r="B714" s="679"/>
      <c r="C714" s="679"/>
      <c r="D714" s="679"/>
      <c r="E714" s="679"/>
      <c r="F714" s="668" t="s">
        <v>13968</v>
      </c>
      <c r="G714" s="668" t="s">
        <v>9755</v>
      </c>
      <c r="H714" s="669">
        <v>750901001903105</v>
      </c>
      <c r="I714" s="653"/>
      <c r="J714" s="653" t="s">
        <v>14202</v>
      </c>
      <c r="K714" s="670" t="s">
        <v>14296</v>
      </c>
      <c r="L714" s="669" t="s">
        <v>13876</v>
      </c>
      <c r="M714" s="671">
        <v>42319</v>
      </c>
      <c r="N714" s="672">
        <v>10000000</v>
      </c>
      <c r="O714" s="672" t="s">
        <v>14446</v>
      </c>
      <c r="P714" s="674">
        <v>42675</v>
      </c>
      <c r="Q714" s="672">
        <v>6679976</v>
      </c>
      <c r="R714" s="673" t="s">
        <v>14484</v>
      </c>
      <c r="S714" s="674">
        <v>42807</v>
      </c>
      <c r="T714" s="675">
        <v>4644935</v>
      </c>
      <c r="U714" s="674">
        <v>42809</v>
      </c>
      <c r="V714" s="675">
        <v>4644935</v>
      </c>
      <c r="W714" s="675">
        <v>3019207.75</v>
      </c>
      <c r="X714" s="675">
        <v>1393480.5</v>
      </c>
      <c r="Y714" s="675">
        <v>232246.75</v>
      </c>
      <c r="Z714" s="652">
        <v>0</v>
      </c>
      <c r="AA714" s="652"/>
      <c r="AB714" s="664"/>
      <c r="AC714" s="663"/>
      <c r="AD714" s="650"/>
      <c r="AE714" s="650"/>
      <c r="AF714" s="650"/>
      <c r="AG714" s="650"/>
      <c r="AH714" s="650"/>
      <c r="AI714" s="650"/>
      <c r="AJ714" s="650"/>
      <c r="AK714" s="650"/>
      <c r="AL714" s="650"/>
      <c r="AM714" s="652">
        <f t="shared" si="38"/>
        <v>0</v>
      </c>
      <c r="AN714" s="513">
        <f t="shared" si="39"/>
        <v>4644935</v>
      </c>
    </row>
    <row r="715" spans="1:40" s="212" customFormat="1" ht="15" customHeight="1" x14ac:dyDescent="0.2">
      <c r="A715" s="679"/>
      <c r="B715" s="679"/>
      <c r="C715" s="679"/>
      <c r="D715" s="679"/>
      <c r="E715" s="679"/>
      <c r="F715" s="668" t="s">
        <v>13968</v>
      </c>
      <c r="G715" s="668" t="s">
        <v>9755</v>
      </c>
      <c r="H715" s="669">
        <v>750901001714108</v>
      </c>
      <c r="I715" s="653"/>
      <c r="J715" s="653" t="s">
        <v>14203</v>
      </c>
      <c r="K715" s="670" t="s">
        <v>14296</v>
      </c>
      <c r="L715" s="669" t="s">
        <v>13870</v>
      </c>
      <c r="M715" s="671">
        <v>42319</v>
      </c>
      <c r="N715" s="672">
        <v>25000000</v>
      </c>
      <c r="O715" s="672" t="s">
        <v>14446</v>
      </c>
      <c r="P715" s="674">
        <v>42675</v>
      </c>
      <c r="Q715" s="672">
        <v>14152773</v>
      </c>
      <c r="R715" s="673" t="s">
        <v>14484</v>
      </c>
      <c r="S715" s="674">
        <v>42807</v>
      </c>
      <c r="T715" s="675">
        <v>9624720</v>
      </c>
      <c r="U715" s="674">
        <v>42809</v>
      </c>
      <c r="V715" s="675">
        <v>9624720</v>
      </c>
      <c r="W715" s="675">
        <v>6256068</v>
      </c>
      <c r="X715" s="675">
        <v>2887416</v>
      </c>
      <c r="Y715" s="675">
        <v>481236</v>
      </c>
      <c r="Z715" s="652">
        <v>0</v>
      </c>
      <c r="AA715" s="652"/>
      <c r="AB715" s="664"/>
      <c r="AC715" s="663"/>
      <c r="AD715" s="650"/>
      <c r="AE715" s="650"/>
      <c r="AF715" s="650"/>
      <c r="AG715" s="650"/>
      <c r="AH715" s="650"/>
      <c r="AI715" s="650"/>
      <c r="AJ715" s="650"/>
      <c r="AK715" s="650"/>
      <c r="AL715" s="650"/>
      <c r="AM715" s="652">
        <f t="shared" si="38"/>
        <v>0</v>
      </c>
      <c r="AN715" s="513">
        <f t="shared" si="39"/>
        <v>9624720</v>
      </c>
    </row>
    <row r="716" spans="1:40" s="212" customFormat="1" ht="15" customHeight="1" x14ac:dyDescent="0.2">
      <c r="A716" s="679"/>
      <c r="B716" s="679"/>
      <c r="C716" s="679"/>
      <c r="D716" s="679"/>
      <c r="E716" s="679"/>
      <c r="F716" s="668" t="s">
        <v>13968</v>
      </c>
      <c r="G716" s="668" t="s">
        <v>9755</v>
      </c>
      <c r="H716" s="669">
        <v>750901001712106</v>
      </c>
      <c r="I716" s="653"/>
      <c r="J716" s="653" t="s">
        <v>14204</v>
      </c>
      <c r="K716" s="670" t="s">
        <v>14296</v>
      </c>
      <c r="L716" s="669" t="s">
        <v>13870</v>
      </c>
      <c r="M716" s="671">
        <v>42319</v>
      </c>
      <c r="N716" s="672">
        <v>20000000</v>
      </c>
      <c r="O716" s="672" t="s">
        <v>14446</v>
      </c>
      <c r="P716" s="674">
        <v>42675</v>
      </c>
      <c r="Q716" s="672">
        <v>10993001</v>
      </c>
      <c r="R716" s="673" t="s">
        <v>14484</v>
      </c>
      <c r="S716" s="674">
        <v>42807</v>
      </c>
      <c r="T716" s="675">
        <v>7644294</v>
      </c>
      <c r="U716" s="674">
        <v>42809</v>
      </c>
      <c r="V716" s="675">
        <v>7644294</v>
      </c>
      <c r="W716" s="675">
        <v>4968791.1000000006</v>
      </c>
      <c r="X716" s="675">
        <v>2293288.1999999997</v>
      </c>
      <c r="Y716" s="675">
        <v>382214.7</v>
      </c>
      <c r="Z716" s="652">
        <v>0</v>
      </c>
      <c r="AA716" s="652"/>
      <c r="AB716" s="664"/>
      <c r="AC716" s="663"/>
      <c r="AD716" s="650"/>
      <c r="AE716" s="650"/>
      <c r="AF716" s="650"/>
      <c r="AG716" s="650"/>
      <c r="AH716" s="650"/>
      <c r="AI716" s="650"/>
      <c r="AJ716" s="650"/>
      <c r="AK716" s="650"/>
      <c r="AL716" s="650"/>
      <c r="AM716" s="652">
        <f t="shared" si="38"/>
        <v>0</v>
      </c>
      <c r="AN716" s="513">
        <f t="shared" si="39"/>
        <v>7644294</v>
      </c>
    </row>
    <row r="717" spans="1:40" s="212" customFormat="1" ht="15" customHeight="1" x14ac:dyDescent="0.2">
      <c r="A717" s="679"/>
      <c r="B717" s="679"/>
      <c r="C717" s="679"/>
      <c r="D717" s="679"/>
      <c r="E717" s="679"/>
      <c r="F717" s="668" t="s">
        <v>13968</v>
      </c>
      <c r="G717" s="668" t="s">
        <v>9755</v>
      </c>
      <c r="H717" s="669">
        <v>750901001524105</v>
      </c>
      <c r="I717" s="653"/>
      <c r="J717" s="653" t="s">
        <v>14205</v>
      </c>
      <c r="K717" s="670" t="s">
        <v>14296</v>
      </c>
      <c r="L717" s="669" t="s">
        <v>14350</v>
      </c>
      <c r="M717" s="671">
        <v>42052</v>
      </c>
      <c r="N717" s="672">
        <v>10000000</v>
      </c>
      <c r="O717" s="672" t="s">
        <v>14446</v>
      </c>
      <c r="P717" s="674">
        <v>42675</v>
      </c>
      <c r="Q717" s="672">
        <v>3948161</v>
      </c>
      <c r="R717" s="673" t="s">
        <v>14484</v>
      </c>
      <c r="S717" s="674">
        <v>42807</v>
      </c>
      <c r="T717" s="675">
        <v>2682960</v>
      </c>
      <c r="U717" s="674">
        <v>42809</v>
      </c>
      <c r="V717" s="675">
        <v>2682960</v>
      </c>
      <c r="W717" s="675">
        <v>1743924</v>
      </c>
      <c r="X717" s="675">
        <v>804888</v>
      </c>
      <c r="Y717" s="675">
        <v>134148</v>
      </c>
      <c r="Z717" s="652">
        <v>0</v>
      </c>
      <c r="AA717" s="652"/>
      <c r="AB717" s="664"/>
      <c r="AC717" s="663"/>
      <c r="AD717" s="650"/>
      <c r="AE717" s="650"/>
      <c r="AF717" s="650"/>
      <c r="AG717" s="650"/>
      <c r="AH717" s="650"/>
      <c r="AI717" s="650"/>
      <c r="AJ717" s="650"/>
      <c r="AK717" s="650"/>
      <c r="AL717" s="650"/>
      <c r="AM717" s="652">
        <f t="shared" si="38"/>
        <v>0</v>
      </c>
      <c r="AN717" s="513">
        <f t="shared" si="39"/>
        <v>2682960</v>
      </c>
    </row>
    <row r="718" spans="1:40" s="212" customFormat="1" ht="15" customHeight="1" x14ac:dyDescent="0.2">
      <c r="A718" s="679"/>
      <c r="B718" s="679"/>
      <c r="C718" s="679"/>
      <c r="D718" s="679"/>
      <c r="E718" s="679"/>
      <c r="F718" s="668" t="s">
        <v>13968</v>
      </c>
      <c r="G718" s="668" t="s">
        <v>9758</v>
      </c>
      <c r="H718" s="669">
        <v>75001009460107</v>
      </c>
      <c r="I718" s="653"/>
      <c r="J718" s="653" t="s">
        <v>14206</v>
      </c>
      <c r="K718" s="670" t="s">
        <v>14296</v>
      </c>
      <c r="L718" s="669" t="s">
        <v>14351</v>
      </c>
      <c r="M718" s="671">
        <v>42110</v>
      </c>
      <c r="N718" s="672">
        <v>10000000</v>
      </c>
      <c r="O718" s="672" t="s">
        <v>14446</v>
      </c>
      <c r="P718" s="674">
        <v>42675</v>
      </c>
      <c r="Q718" s="672">
        <v>3258073</v>
      </c>
      <c r="R718" s="673" t="s">
        <v>14484</v>
      </c>
      <c r="S718" s="674">
        <v>42807</v>
      </c>
      <c r="T718" s="675">
        <v>2280651</v>
      </c>
      <c r="U718" s="674">
        <v>42809</v>
      </c>
      <c r="V718" s="675">
        <v>2280651</v>
      </c>
      <c r="W718" s="675">
        <v>1482423.1500000001</v>
      </c>
      <c r="X718" s="675">
        <v>684195.29999999993</v>
      </c>
      <c r="Y718" s="675">
        <v>114032.55</v>
      </c>
      <c r="Z718" s="652">
        <v>0</v>
      </c>
      <c r="AA718" s="652"/>
      <c r="AB718" s="664"/>
      <c r="AC718" s="663"/>
      <c r="AD718" s="650"/>
      <c r="AE718" s="650"/>
      <c r="AF718" s="650"/>
      <c r="AG718" s="650"/>
      <c r="AH718" s="650"/>
      <c r="AI718" s="650"/>
      <c r="AJ718" s="650"/>
      <c r="AK718" s="650"/>
      <c r="AL718" s="650"/>
      <c r="AM718" s="652">
        <f t="shared" si="38"/>
        <v>0</v>
      </c>
      <c r="AN718" s="513">
        <f t="shared" si="39"/>
        <v>2280651</v>
      </c>
    </row>
    <row r="719" spans="1:40" s="212" customFormat="1" ht="15" customHeight="1" x14ac:dyDescent="0.2">
      <c r="A719" s="679"/>
      <c r="B719" s="679"/>
      <c r="C719" s="679"/>
      <c r="D719" s="679"/>
      <c r="E719" s="679"/>
      <c r="F719" s="668" t="s">
        <v>13968</v>
      </c>
      <c r="G719" s="668" t="s">
        <v>13969</v>
      </c>
      <c r="H719" s="669">
        <v>792101000875101</v>
      </c>
      <c r="I719" s="653"/>
      <c r="J719" s="653" t="s">
        <v>14207</v>
      </c>
      <c r="K719" s="670" t="s">
        <v>14296</v>
      </c>
      <c r="L719" s="669" t="s">
        <v>14352</v>
      </c>
      <c r="M719" s="671">
        <v>42411</v>
      </c>
      <c r="N719" s="672">
        <v>20000000</v>
      </c>
      <c r="O719" s="672" t="s">
        <v>14446</v>
      </c>
      <c r="P719" s="674">
        <v>42675</v>
      </c>
      <c r="Q719" s="672">
        <v>18105381</v>
      </c>
      <c r="R719" s="673" t="s">
        <v>14484</v>
      </c>
      <c r="S719" s="674">
        <v>42807</v>
      </c>
      <c r="T719" s="675">
        <v>12366760</v>
      </c>
      <c r="U719" s="674">
        <v>42809</v>
      </c>
      <c r="V719" s="675">
        <v>12366760</v>
      </c>
      <c r="W719" s="675">
        <v>8038394</v>
      </c>
      <c r="X719" s="675">
        <v>3710028</v>
      </c>
      <c r="Y719" s="675">
        <v>618338</v>
      </c>
      <c r="Z719" s="652">
        <v>0</v>
      </c>
      <c r="AA719" s="652"/>
      <c r="AB719" s="664"/>
      <c r="AC719" s="663"/>
      <c r="AD719" s="650"/>
      <c r="AE719" s="650"/>
      <c r="AF719" s="650"/>
      <c r="AG719" s="650"/>
      <c r="AH719" s="650"/>
      <c r="AI719" s="650"/>
      <c r="AJ719" s="650"/>
      <c r="AK719" s="650"/>
      <c r="AL719" s="650"/>
      <c r="AM719" s="652">
        <f t="shared" si="38"/>
        <v>0</v>
      </c>
      <c r="AN719" s="513">
        <f t="shared" si="39"/>
        <v>12366760</v>
      </c>
    </row>
    <row r="720" spans="1:40" s="212" customFormat="1" ht="15" customHeight="1" x14ac:dyDescent="0.2">
      <c r="A720" s="679"/>
      <c r="B720" s="679"/>
      <c r="C720" s="679"/>
      <c r="D720" s="679"/>
      <c r="E720" s="679"/>
      <c r="F720" s="668" t="s">
        <v>13968</v>
      </c>
      <c r="G720" s="668" t="s">
        <v>13969</v>
      </c>
      <c r="H720" s="669">
        <v>792101000610103</v>
      </c>
      <c r="I720" s="653"/>
      <c r="J720" s="653" t="s">
        <v>14208</v>
      </c>
      <c r="K720" s="670" t="s">
        <v>14296</v>
      </c>
      <c r="L720" s="669" t="s">
        <v>13874</v>
      </c>
      <c r="M720" s="671">
        <v>42319</v>
      </c>
      <c r="N720" s="672">
        <v>8000000</v>
      </c>
      <c r="O720" s="672" t="s">
        <v>14446</v>
      </c>
      <c r="P720" s="674">
        <v>42675</v>
      </c>
      <c r="Q720" s="672">
        <v>4858055</v>
      </c>
      <c r="R720" s="673" t="s">
        <v>14484</v>
      </c>
      <c r="S720" s="674">
        <v>42807</v>
      </c>
      <c r="T720" s="675">
        <v>3313590</v>
      </c>
      <c r="U720" s="674">
        <v>42809</v>
      </c>
      <c r="V720" s="675">
        <v>3313590</v>
      </c>
      <c r="W720" s="675">
        <v>2153833.5</v>
      </c>
      <c r="X720" s="675">
        <v>994077</v>
      </c>
      <c r="Y720" s="675">
        <v>165679.5</v>
      </c>
      <c r="Z720" s="652">
        <v>0</v>
      </c>
      <c r="AA720" s="652"/>
      <c r="AB720" s="664"/>
      <c r="AC720" s="663"/>
      <c r="AD720" s="650"/>
      <c r="AE720" s="650"/>
      <c r="AF720" s="650"/>
      <c r="AG720" s="650"/>
      <c r="AH720" s="650"/>
      <c r="AI720" s="650"/>
      <c r="AJ720" s="650"/>
      <c r="AK720" s="650"/>
      <c r="AL720" s="650"/>
      <c r="AM720" s="652">
        <f t="shared" si="38"/>
        <v>0</v>
      </c>
      <c r="AN720" s="513">
        <f t="shared" si="39"/>
        <v>3313590</v>
      </c>
    </row>
    <row r="721" spans="1:40" s="212" customFormat="1" ht="15" customHeight="1" x14ac:dyDescent="0.2">
      <c r="A721" s="679"/>
      <c r="B721" s="679"/>
      <c r="C721" s="679"/>
      <c r="D721" s="679"/>
      <c r="E721" s="679"/>
      <c r="F721" s="668" t="s">
        <v>13968</v>
      </c>
      <c r="G721" s="668" t="s">
        <v>13969</v>
      </c>
      <c r="H721" s="669">
        <v>792101000720102</v>
      </c>
      <c r="I721" s="653"/>
      <c r="J721" s="653" t="s">
        <v>14209</v>
      </c>
      <c r="K721" s="670" t="s">
        <v>14296</v>
      </c>
      <c r="L721" s="669" t="s">
        <v>14353</v>
      </c>
      <c r="M721" s="671">
        <v>42240</v>
      </c>
      <c r="N721" s="672">
        <v>8000000</v>
      </c>
      <c r="O721" s="672" t="s">
        <v>14446</v>
      </c>
      <c r="P721" s="674">
        <v>42675</v>
      </c>
      <c r="Q721" s="672">
        <v>4515333</v>
      </c>
      <c r="R721" s="673" t="s">
        <v>14484</v>
      </c>
      <c r="S721" s="674">
        <v>42807</v>
      </c>
      <c r="T721" s="675">
        <v>3080280</v>
      </c>
      <c r="U721" s="674">
        <v>42809</v>
      </c>
      <c r="V721" s="675">
        <v>3080280</v>
      </c>
      <c r="W721" s="675">
        <v>2002182</v>
      </c>
      <c r="X721" s="675">
        <v>924084</v>
      </c>
      <c r="Y721" s="675">
        <v>154014</v>
      </c>
      <c r="Z721" s="652">
        <v>0</v>
      </c>
      <c r="AA721" s="652"/>
      <c r="AB721" s="664"/>
      <c r="AC721" s="663"/>
      <c r="AD721" s="650"/>
      <c r="AE721" s="650"/>
      <c r="AF721" s="650"/>
      <c r="AG721" s="650"/>
      <c r="AH721" s="650"/>
      <c r="AI721" s="650"/>
      <c r="AJ721" s="650"/>
      <c r="AK721" s="650"/>
      <c r="AL721" s="650"/>
      <c r="AM721" s="652">
        <f t="shared" si="38"/>
        <v>0</v>
      </c>
      <c r="AN721" s="513">
        <f t="shared" si="39"/>
        <v>3080280</v>
      </c>
    </row>
    <row r="722" spans="1:40" s="212" customFormat="1" ht="15" customHeight="1" x14ac:dyDescent="0.2">
      <c r="A722" s="679"/>
      <c r="B722" s="679"/>
      <c r="C722" s="679"/>
      <c r="D722" s="679"/>
      <c r="E722" s="679"/>
      <c r="F722" s="668" t="s">
        <v>13968</v>
      </c>
      <c r="G722" s="668" t="s">
        <v>13969</v>
      </c>
      <c r="H722" s="669">
        <v>792101000689102</v>
      </c>
      <c r="I722" s="653"/>
      <c r="J722" s="653" t="s">
        <v>14210</v>
      </c>
      <c r="K722" s="670" t="s">
        <v>14296</v>
      </c>
      <c r="L722" s="669" t="s">
        <v>14353</v>
      </c>
      <c r="M722" s="671">
        <v>42240</v>
      </c>
      <c r="N722" s="672">
        <v>20000000</v>
      </c>
      <c r="O722" s="672" t="s">
        <v>14446</v>
      </c>
      <c r="P722" s="674">
        <v>42675</v>
      </c>
      <c r="Q722" s="672">
        <v>10092541</v>
      </c>
      <c r="R722" s="673" t="s">
        <v>14484</v>
      </c>
      <c r="S722" s="674">
        <v>42807</v>
      </c>
      <c r="T722" s="675">
        <v>6922300</v>
      </c>
      <c r="U722" s="674">
        <v>42809</v>
      </c>
      <c r="V722" s="675">
        <v>6922300</v>
      </c>
      <c r="W722" s="675">
        <v>4499495</v>
      </c>
      <c r="X722" s="675">
        <v>2076690</v>
      </c>
      <c r="Y722" s="675">
        <v>346115</v>
      </c>
      <c r="Z722" s="652">
        <v>0</v>
      </c>
      <c r="AA722" s="652"/>
      <c r="AB722" s="664"/>
      <c r="AC722" s="663"/>
      <c r="AD722" s="650"/>
      <c r="AE722" s="650"/>
      <c r="AF722" s="650"/>
      <c r="AG722" s="650"/>
      <c r="AH722" s="650"/>
      <c r="AI722" s="650"/>
      <c r="AJ722" s="650"/>
      <c r="AK722" s="650"/>
      <c r="AL722" s="650"/>
      <c r="AM722" s="652">
        <f t="shared" si="38"/>
        <v>0</v>
      </c>
      <c r="AN722" s="513">
        <f t="shared" si="39"/>
        <v>6922300</v>
      </c>
    </row>
    <row r="723" spans="1:40" s="212" customFormat="1" ht="15" customHeight="1" x14ac:dyDescent="0.2">
      <c r="A723" s="679"/>
      <c r="B723" s="679"/>
      <c r="C723" s="679"/>
      <c r="D723" s="679"/>
      <c r="E723" s="679"/>
      <c r="F723" s="668" t="s">
        <v>13968</v>
      </c>
      <c r="G723" s="668" t="s">
        <v>13969</v>
      </c>
      <c r="H723" s="669">
        <v>792101000643106</v>
      </c>
      <c r="I723" s="653"/>
      <c r="J723" s="653" t="s">
        <v>14211</v>
      </c>
      <c r="K723" s="670" t="s">
        <v>14296</v>
      </c>
      <c r="L723" s="669" t="s">
        <v>13873</v>
      </c>
      <c r="M723" s="671">
        <v>42194</v>
      </c>
      <c r="N723" s="672">
        <v>20000000</v>
      </c>
      <c r="O723" s="672" t="s">
        <v>14446</v>
      </c>
      <c r="P723" s="674">
        <v>42675</v>
      </c>
      <c r="Q723" s="672">
        <v>11689066</v>
      </c>
      <c r="R723" s="673" t="s">
        <v>14484</v>
      </c>
      <c r="S723" s="674">
        <v>42807</v>
      </c>
      <c r="T723" s="675">
        <v>8182346</v>
      </c>
      <c r="U723" s="674">
        <v>42809</v>
      </c>
      <c r="V723" s="675">
        <v>8182346</v>
      </c>
      <c r="W723" s="675">
        <v>5318524.9000000004</v>
      </c>
      <c r="X723" s="675">
        <v>2454703.7999999998</v>
      </c>
      <c r="Y723" s="675">
        <v>409117.30000000005</v>
      </c>
      <c r="Z723" s="652">
        <v>0</v>
      </c>
      <c r="AA723" s="652"/>
      <c r="AB723" s="664"/>
      <c r="AC723" s="663"/>
      <c r="AD723" s="650"/>
      <c r="AE723" s="650"/>
      <c r="AF723" s="650"/>
      <c r="AG723" s="650"/>
      <c r="AH723" s="650"/>
      <c r="AI723" s="650"/>
      <c r="AJ723" s="650"/>
      <c r="AK723" s="650"/>
      <c r="AL723" s="650"/>
      <c r="AM723" s="652">
        <f t="shared" si="38"/>
        <v>0</v>
      </c>
      <c r="AN723" s="513">
        <f t="shared" si="39"/>
        <v>8182346</v>
      </c>
    </row>
    <row r="724" spans="1:40" s="212" customFormat="1" ht="15" customHeight="1" x14ac:dyDescent="0.2">
      <c r="A724" s="679"/>
      <c r="B724" s="679"/>
      <c r="C724" s="679"/>
      <c r="D724" s="679"/>
      <c r="E724" s="679"/>
      <c r="F724" s="668" t="s">
        <v>13968</v>
      </c>
      <c r="G724" s="668" t="s">
        <v>13969</v>
      </c>
      <c r="H724" s="669">
        <v>792101000516105</v>
      </c>
      <c r="I724" s="653"/>
      <c r="J724" s="653" t="s">
        <v>14212</v>
      </c>
      <c r="K724" s="670" t="s">
        <v>14296</v>
      </c>
      <c r="L724" s="669" t="s">
        <v>14354</v>
      </c>
      <c r="M724" s="671">
        <v>42110</v>
      </c>
      <c r="N724" s="672">
        <v>12000000</v>
      </c>
      <c r="O724" s="672" t="s">
        <v>14446</v>
      </c>
      <c r="P724" s="674">
        <v>42675</v>
      </c>
      <c r="Q724" s="672">
        <v>2424000</v>
      </c>
      <c r="R724" s="673" t="s">
        <v>14484</v>
      </c>
      <c r="S724" s="674">
        <v>42807</v>
      </c>
      <c r="T724" s="675">
        <v>1696800</v>
      </c>
      <c r="U724" s="674">
        <v>42809</v>
      </c>
      <c r="V724" s="675">
        <v>1696800</v>
      </c>
      <c r="W724" s="675">
        <v>1102920</v>
      </c>
      <c r="X724" s="675">
        <v>509040</v>
      </c>
      <c r="Y724" s="675">
        <v>84840</v>
      </c>
      <c r="Z724" s="652">
        <v>0</v>
      </c>
      <c r="AA724" s="652"/>
      <c r="AB724" s="664"/>
      <c r="AC724" s="663"/>
      <c r="AD724" s="650"/>
      <c r="AE724" s="650"/>
      <c r="AF724" s="650"/>
      <c r="AG724" s="650"/>
      <c r="AH724" s="650"/>
      <c r="AI724" s="650"/>
      <c r="AJ724" s="650"/>
      <c r="AK724" s="650"/>
      <c r="AL724" s="650"/>
      <c r="AM724" s="652">
        <f t="shared" si="38"/>
        <v>0</v>
      </c>
      <c r="AN724" s="513">
        <f t="shared" si="39"/>
        <v>1696800</v>
      </c>
    </row>
    <row r="725" spans="1:40" s="212" customFormat="1" ht="15" customHeight="1" x14ac:dyDescent="0.2">
      <c r="A725" s="679"/>
      <c r="B725" s="679"/>
      <c r="C725" s="679"/>
      <c r="D725" s="679"/>
      <c r="E725" s="679"/>
      <c r="F725" s="668" t="s">
        <v>13968</v>
      </c>
      <c r="G725" s="668" t="s">
        <v>13969</v>
      </c>
      <c r="H725" s="669">
        <v>792101000536105</v>
      </c>
      <c r="I725" s="653"/>
      <c r="J725" s="653" t="s">
        <v>14213</v>
      </c>
      <c r="K725" s="670" t="s">
        <v>14296</v>
      </c>
      <c r="L725" s="669" t="s">
        <v>14355</v>
      </c>
      <c r="M725" s="671">
        <v>42135</v>
      </c>
      <c r="N725" s="672">
        <v>12000000</v>
      </c>
      <c r="O725" s="672" t="s">
        <v>14446</v>
      </c>
      <c r="P725" s="674">
        <v>42675</v>
      </c>
      <c r="Q725" s="672">
        <v>6199632</v>
      </c>
      <c r="R725" s="673" t="s">
        <v>14484</v>
      </c>
      <c r="S725" s="674">
        <v>42807</v>
      </c>
      <c r="T725" s="675">
        <v>4270000</v>
      </c>
      <c r="U725" s="674">
        <v>42809</v>
      </c>
      <c r="V725" s="675">
        <v>4270000</v>
      </c>
      <c r="W725" s="675">
        <v>2775500</v>
      </c>
      <c r="X725" s="675">
        <v>1281000</v>
      </c>
      <c r="Y725" s="675">
        <v>213500</v>
      </c>
      <c r="Z725" s="652">
        <v>0</v>
      </c>
      <c r="AA725" s="652"/>
      <c r="AB725" s="664"/>
      <c r="AC725" s="663"/>
      <c r="AD725" s="650"/>
      <c r="AE725" s="650"/>
      <c r="AF725" s="650"/>
      <c r="AG725" s="650"/>
      <c r="AH725" s="650"/>
      <c r="AI725" s="650"/>
      <c r="AJ725" s="650"/>
      <c r="AK725" s="650"/>
      <c r="AL725" s="650"/>
      <c r="AM725" s="652">
        <f t="shared" si="38"/>
        <v>0</v>
      </c>
      <c r="AN725" s="513">
        <f t="shared" si="39"/>
        <v>4270000</v>
      </c>
    </row>
    <row r="726" spans="1:40" s="212" customFormat="1" ht="15" customHeight="1" x14ac:dyDescent="0.2">
      <c r="A726" s="679"/>
      <c r="B726" s="679"/>
      <c r="C726" s="679"/>
      <c r="D726" s="679"/>
      <c r="E726" s="679"/>
      <c r="F726" s="668" t="s">
        <v>13968</v>
      </c>
      <c r="G726" s="668" t="s">
        <v>13969</v>
      </c>
      <c r="H726" s="669">
        <v>792101000494109</v>
      </c>
      <c r="I726" s="653"/>
      <c r="J726" s="653" t="s">
        <v>123</v>
      </c>
      <c r="K726" s="670" t="s">
        <v>14296</v>
      </c>
      <c r="L726" s="669" t="s">
        <v>14354</v>
      </c>
      <c r="M726" s="671">
        <v>42110</v>
      </c>
      <c r="N726" s="672">
        <v>10000000</v>
      </c>
      <c r="O726" s="672" t="s">
        <v>14446</v>
      </c>
      <c r="P726" s="674">
        <v>42675</v>
      </c>
      <c r="Q726" s="672">
        <v>4714696</v>
      </c>
      <c r="R726" s="673" t="s">
        <v>14484</v>
      </c>
      <c r="S726" s="674">
        <v>42807</v>
      </c>
      <c r="T726" s="675">
        <v>3266340</v>
      </c>
      <c r="U726" s="674">
        <v>42809</v>
      </c>
      <c r="V726" s="675">
        <v>3266340</v>
      </c>
      <c r="W726" s="675">
        <v>2123121</v>
      </c>
      <c r="X726" s="675">
        <v>979902</v>
      </c>
      <c r="Y726" s="675">
        <v>163317</v>
      </c>
      <c r="Z726" s="652">
        <v>0</v>
      </c>
      <c r="AA726" s="652"/>
      <c r="AB726" s="664"/>
      <c r="AC726" s="663"/>
      <c r="AD726" s="650"/>
      <c r="AE726" s="650"/>
      <c r="AF726" s="650"/>
      <c r="AG726" s="650"/>
      <c r="AH726" s="650"/>
      <c r="AI726" s="650"/>
      <c r="AJ726" s="650"/>
      <c r="AK726" s="650"/>
      <c r="AL726" s="650"/>
      <c r="AM726" s="652">
        <f t="shared" si="38"/>
        <v>0</v>
      </c>
      <c r="AN726" s="513">
        <f t="shared" si="39"/>
        <v>3266340</v>
      </c>
    </row>
    <row r="727" spans="1:40" s="212" customFormat="1" ht="15" customHeight="1" x14ac:dyDescent="0.2">
      <c r="A727" s="679"/>
      <c r="B727" s="679"/>
      <c r="C727" s="679"/>
      <c r="D727" s="679"/>
      <c r="E727" s="679"/>
      <c r="F727" s="668" t="s">
        <v>13968</v>
      </c>
      <c r="G727" s="668" t="s">
        <v>13969</v>
      </c>
      <c r="H727" s="669">
        <v>792101000405100</v>
      </c>
      <c r="I727" s="653"/>
      <c r="J727" s="653" t="s">
        <v>14214</v>
      </c>
      <c r="K727" s="670" t="s">
        <v>14296</v>
      </c>
      <c r="L727" s="669" t="s">
        <v>14356</v>
      </c>
      <c r="M727" s="671">
        <v>42052</v>
      </c>
      <c r="N727" s="672">
        <v>25000000</v>
      </c>
      <c r="O727" s="672" t="s">
        <v>14446</v>
      </c>
      <c r="P727" s="674">
        <v>42675</v>
      </c>
      <c r="Q727" s="672">
        <v>11080033</v>
      </c>
      <c r="R727" s="673" t="s">
        <v>14484</v>
      </c>
      <c r="S727" s="674">
        <v>42807</v>
      </c>
      <c r="T727" s="675">
        <v>7437150</v>
      </c>
      <c r="U727" s="674">
        <v>42809</v>
      </c>
      <c r="V727" s="675">
        <v>7437150</v>
      </c>
      <c r="W727" s="675">
        <v>4834147.5</v>
      </c>
      <c r="X727" s="675">
        <v>2231145</v>
      </c>
      <c r="Y727" s="675">
        <v>371857.5</v>
      </c>
      <c r="Z727" s="652">
        <v>0</v>
      </c>
      <c r="AA727" s="652"/>
      <c r="AB727" s="664"/>
      <c r="AC727" s="663"/>
      <c r="AD727" s="650"/>
      <c r="AE727" s="650"/>
      <c r="AF727" s="650"/>
      <c r="AG727" s="650"/>
      <c r="AH727" s="650"/>
      <c r="AI727" s="650"/>
      <c r="AJ727" s="650"/>
      <c r="AK727" s="650"/>
      <c r="AL727" s="650"/>
      <c r="AM727" s="652">
        <f t="shared" si="38"/>
        <v>0</v>
      </c>
      <c r="AN727" s="513">
        <f t="shared" si="39"/>
        <v>7437150</v>
      </c>
    </row>
    <row r="728" spans="1:40" s="212" customFormat="1" ht="15" customHeight="1" x14ac:dyDescent="0.2">
      <c r="A728" s="679"/>
      <c r="B728" s="679"/>
      <c r="C728" s="679"/>
      <c r="D728" s="679"/>
      <c r="E728" s="679"/>
      <c r="F728" s="668" t="s">
        <v>13968</v>
      </c>
      <c r="G728" s="668" t="s">
        <v>13969</v>
      </c>
      <c r="H728" s="669">
        <v>792101000577101</v>
      </c>
      <c r="I728" s="653"/>
      <c r="J728" s="653" t="s">
        <v>14215</v>
      </c>
      <c r="K728" s="670" t="s">
        <v>14296</v>
      </c>
      <c r="L728" s="669" t="s">
        <v>13874</v>
      </c>
      <c r="M728" s="671">
        <v>42319</v>
      </c>
      <c r="N728" s="672">
        <v>25000000</v>
      </c>
      <c r="O728" s="672" t="s">
        <v>14446</v>
      </c>
      <c r="P728" s="674">
        <v>42675</v>
      </c>
      <c r="Q728" s="672">
        <v>9789527</v>
      </c>
      <c r="R728" s="673" t="s">
        <v>14484</v>
      </c>
      <c r="S728" s="674">
        <v>42807</v>
      </c>
      <c r="T728" s="675">
        <v>6708240</v>
      </c>
      <c r="U728" s="674">
        <v>42809</v>
      </c>
      <c r="V728" s="675">
        <v>6708240</v>
      </c>
      <c r="W728" s="675">
        <v>4360356</v>
      </c>
      <c r="X728" s="675">
        <v>2012472</v>
      </c>
      <c r="Y728" s="675">
        <v>335412</v>
      </c>
      <c r="Z728" s="652">
        <v>0</v>
      </c>
      <c r="AA728" s="652"/>
      <c r="AB728" s="664"/>
      <c r="AC728" s="663"/>
      <c r="AD728" s="650"/>
      <c r="AE728" s="650"/>
      <c r="AF728" s="650"/>
      <c r="AG728" s="650"/>
      <c r="AH728" s="650"/>
      <c r="AI728" s="650"/>
      <c r="AJ728" s="650"/>
      <c r="AK728" s="650"/>
      <c r="AL728" s="650"/>
      <c r="AM728" s="652">
        <f t="shared" si="38"/>
        <v>0</v>
      </c>
      <c r="AN728" s="513">
        <f t="shared" si="39"/>
        <v>6708240</v>
      </c>
    </row>
    <row r="729" spans="1:40" s="212" customFormat="1" ht="15" customHeight="1" x14ac:dyDescent="0.2">
      <c r="A729" s="679"/>
      <c r="B729" s="679"/>
      <c r="C729" s="679"/>
      <c r="D729" s="679"/>
      <c r="E729" s="679"/>
      <c r="F729" s="668" t="s">
        <v>13968</v>
      </c>
      <c r="G729" s="668" t="s">
        <v>6268</v>
      </c>
      <c r="H729" s="669">
        <v>74801007219101</v>
      </c>
      <c r="I729" s="653"/>
      <c r="J729" s="653" t="s">
        <v>14216</v>
      </c>
      <c r="K729" s="670" t="s">
        <v>14296</v>
      </c>
      <c r="L729" s="669" t="s">
        <v>13879</v>
      </c>
      <c r="M729" s="671">
        <v>42345</v>
      </c>
      <c r="N729" s="672">
        <v>15000000</v>
      </c>
      <c r="O729" s="672" t="s">
        <v>14447</v>
      </c>
      <c r="P729" s="674">
        <v>42675</v>
      </c>
      <c r="Q729" s="672">
        <v>10128723</v>
      </c>
      <c r="R729" s="673" t="s">
        <v>14485</v>
      </c>
      <c r="S729" s="674">
        <v>42815</v>
      </c>
      <c r="T729" s="675">
        <v>6941830</v>
      </c>
      <c r="U729" s="674">
        <v>42817</v>
      </c>
      <c r="V729" s="675">
        <v>6941830</v>
      </c>
      <c r="W729" s="675">
        <v>4512189.5</v>
      </c>
      <c r="X729" s="675">
        <v>2082549</v>
      </c>
      <c r="Y729" s="675">
        <v>347091.5</v>
      </c>
      <c r="Z729" s="652">
        <v>0</v>
      </c>
      <c r="AA729" s="652"/>
      <c r="AB729" s="664"/>
      <c r="AC729" s="663"/>
      <c r="AD729" s="650"/>
      <c r="AE729" s="650"/>
      <c r="AF729" s="650"/>
      <c r="AG729" s="650"/>
      <c r="AH729" s="650"/>
      <c r="AI729" s="650"/>
      <c r="AJ729" s="650"/>
      <c r="AK729" s="650"/>
      <c r="AL729" s="650"/>
      <c r="AM729" s="652">
        <f t="shared" si="38"/>
        <v>0</v>
      </c>
      <c r="AN729" s="513">
        <f t="shared" si="39"/>
        <v>6941830</v>
      </c>
    </row>
    <row r="730" spans="1:40" s="212" customFormat="1" ht="15" customHeight="1" x14ac:dyDescent="0.2">
      <c r="A730" s="679"/>
      <c r="B730" s="679"/>
      <c r="C730" s="679"/>
      <c r="D730" s="679"/>
      <c r="E730" s="679"/>
      <c r="F730" s="668" t="s">
        <v>13968</v>
      </c>
      <c r="G730" s="668" t="s">
        <v>6268</v>
      </c>
      <c r="H730" s="669">
        <v>74801006841109</v>
      </c>
      <c r="I730" s="653"/>
      <c r="J730" s="653" t="s">
        <v>14217</v>
      </c>
      <c r="K730" s="670" t="s">
        <v>14296</v>
      </c>
      <c r="L730" s="669" t="s">
        <v>14357</v>
      </c>
      <c r="M730" s="671">
        <v>42088</v>
      </c>
      <c r="N730" s="672">
        <v>8000000</v>
      </c>
      <c r="O730" s="672" t="s">
        <v>14447</v>
      </c>
      <c r="P730" s="674">
        <v>42675</v>
      </c>
      <c r="Q730" s="672">
        <v>4005850</v>
      </c>
      <c r="R730" s="673" t="s">
        <v>14485</v>
      </c>
      <c r="S730" s="674">
        <v>42815</v>
      </c>
      <c r="T730" s="675">
        <v>2740869</v>
      </c>
      <c r="U730" s="674">
        <v>42817</v>
      </c>
      <c r="V730" s="675">
        <v>2740869</v>
      </c>
      <c r="W730" s="675">
        <v>1781564.85</v>
      </c>
      <c r="X730" s="675">
        <v>822260.7</v>
      </c>
      <c r="Y730" s="675">
        <v>137043.45000000001</v>
      </c>
      <c r="Z730" s="652">
        <v>0</v>
      </c>
      <c r="AA730" s="652"/>
      <c r="AB730" s="664"/>
      <c r="AC730" s="663"/>
      <c r="AD730" s="650"/>
      <c r="AE730" s="650"/>
      <c r="AF730" s="650"/>
      <c r="AG730" s="650"/>
      <c r="AH730" s="650"/>
      <c r="AI730" s="650"/>
      <c r="AJ730" s="650"/>
      <c r="AK730" s="650"/>
      <c r="AL730" s="650"/>
      <c r="AM730" s="652">
        <f t="shared" si="38"/>
        <v>0</v>
      </c>
      <c r="AN730" s="513">
        <f t="shared" si="39"/>
        <v>2740869</v>
      </c>
    </row>
    <row r="731" spans="1:40" s="212" customFormat="1" ht="15" customHeight="1" x14ac:dyDescent="0.2">
      <c r="A731" s="679"/>
      <c r="B731" s="679"/>
      <c r="C731" s="679"/>
      <c r="D731" s="679"/>
      <c r="E731" s="679"/>
      <c r="F731" s="668" t="s">
        <v>13968</v>
      </c>
      <c r="G731" s="668" t="s">
        <v>14499</v>
      </c>
      <c r="H731" s="669">
        <v>763701001547102</v>
      </c>
      <c r="I731" s="653"/>
      <c r="J731" s="653" t="s">
        <v>14218</v>
      </c>
      <c r="K731" s="670" t="s">
        <v>14296</v>
      </c>
      <c r="L731" s="669" t="s">
        <v>13907</v>
      </c>
      <c r="M731" s="671">
        <v>42135</v>
      </c>
      <c r="N731" s="672">
        <v>15000000</v>
      </c>
      <c r="O731" s="672" t="s">
        <v>14447</v>
      </c>
      <c r="P731" s="674">
        <v>42675</v>
      </c>
      <c r="Q731" s="672">
        <v>8521810</v>
      </c>
      <c r="R731" s="673" t="s">
        <v>14485</v>
      </c>
      <c r="S731" s="674">
        <v>42815</v>
      </c>
      <c r="T731" s="675">
        <v>5775000</v>
      </c>
      <c r="U731" s="674">
        <v>42817</v>
      </c>
      <c r="V731" s="675">
        <v>5775000</v>
      </c>
      <c r="W731" s="675">
        <v>3753750</v>
      </c>
      <c r="X731" s="675">
        <v>1732500</v>
      </c>
      <c r="Y731" s="675">
        <v>288750</v>
      </c>
      <c r="Z731" s="652">
        <v>0</v>
      </c>
      <c r="AA731" s="652"/>
      <c r="AB731" s="664"/>
      <c r="AC731" s="663"/>
      <c r="AD731" s="650"/>
      <c r="AE731" s="650"/>
      <c r="AF731" s="650"/>
      <c r="AG731" s="650"/>
      <c r="AH731" s="650"/>
      <c r="AI731" s="650"/>
      <c r="AJ731" s="650"/>
      <c r="AK731" s="650"/>
      <c r="AL731" s="650"/>
      <c r="AM731" s="652">
        <f t="shared" si="38"/>
        <v>0</v>
      </c>
      <c r="AN731" s="513">
        <f t="shared" si="39"/>
        <v>5775000</v>
      </c>
    </row>
    <row r="732" spans="1:40" s="212" customFormat="1" ht="15" customHeight="1" x14ac:dyDescent="0.2">
      <c r="A732" s="679"/>
      <c r="B732" s="679"/>
      <c r="C732" s="679"/>
      <c r="D732" s="679"/>
      <c r="E732" s="679"/>
      <c r="F732" s="668" t="s">
        <v>13968</v>
      </c>
      <c r="G732" s="668" t="s">
        <v>14499</v>
      </c>
      <c r="H732" s="669">
        <v>763701001669108</v>
      </c>
      <c r="I732" s="653"/>
      <c r="J732" s="653" t="s">
        <v>14219</v>
      </c>
      <c r="K732" s="670" t="s">
        <v>14296</v>
      </c>
      <c r="L732" s="669" t="s">
        <v>14358</v>
      </c>
      <c r="M732" s="671">
        <v>42283</v>
      </c>
      <c r="N732" s="672">
        <v>8000000</v>
      </c>
      <c r="O732" s="672" t="s">
        <v>14447</v>
      </c>
      <c r="P732" s="674">
        <v>42675</v>
      </c>
      <c r="Q732" s="672">
        <v>4610643</v>
      </c>
      <c r="R732" s="673" t="s">
        <v>14485</v>
      </c>
      <c r="S732" s="674">
        <v>42815</v>
      </c>
      <c r="T732" s="675">
        <v>3120117</v>
      </c>
      <c r="U732" s="674">
        <v>42817</v>
      </c>
      <c r="V732" s="675">
        <v>3120117</v>
      </c>
      <c r="W732" s="675">
        <v>2028076.05</v>
      </c>
      <c r="X732" s="675">
        <v>936035.1</v>
      </c>
      <c r="Y732" s="675">
        <v>156005.85</v>
      </c>
      <c r="Z732" s="652">
        <v>0</v>
      </c>
      <c r="AA732" s="652"/>
      <c r="AB732" s="664"/>
      <c r="AC732" s="663"/>
      <c r="AD732" s="650"/>
      <c r="AE732" s="650"/>
      <c r="AF732" s="650"/>
      <c r="AG732" s="650"/>
      <c r="AH732" s="650"/>
      <c r="AI732" s="650"/>
      <c r="AJ732" s="650"/>
      <c r="AK732" s="650"/>
      <c r="AL732" s="650"/>
      <c r="AM732" s="652">
        <f t="shared" si="38"/>
        <v>0</v>
      </c>
      <c r="AN732" s="513">
        <f t="shared" si="39"/>
        <v>3120117</v>
      </c>
    </row>
    <row r="733" spans="1:40" s="212" customFormat="1" ht="15" customHeight="1" x14ac:dyDescent="0.2">
      <c r="A733" s="679"/>
      <c r="B733" s="679"/>
      <c r="C733" s="679"/>
      <c r="D733" s="679"/>
      <c r="E733" s="679"/>
      <c r="F733" s="668" t="s">
        <v>13968</v>
      </c>
      <c r="G733" s="668" t="s">
        <v>9758</v>
      </c>
      <c r="H733" s="669">
        <v>75001009824107</v>
      </c>
      <c r="I733" s="653"/>
      <c r="J733" s="653" t="s">
        <v>14220</v>
      </c>
      <c r="K733" s="670" t="s">
        <v>14296</v>
      </c>
      <c r="L733" s="669" t="s">
        <v>14359</v>
      </c>
      <c r="M733" s="671">
        <v>42319</v>
      </c>
      <c r="N733" s="672">
        <v>25000000</v>
      </c>
      <c r="O733" s="672" t="s">
        <v>14447</v>
      </c>
      <c r="P733" s="674">
        <v>42675</v>
      </c>
      <c r="Q733" s="672">
        <v>16164920</v>
      </c>
      <c r="R733" s="673" t="s">
        <v>14485</v>
      </c>
      <c r="S733" s="674">
        <v>42815</v>
      </c>
      <c r="T733" s="675">
        <v>10955588</v>
      </c>
      <c r="U733" s="674">
        <v>42817</v>
      </c>
      <c r="V733" s="675">
        <v>10955588</v>
      </c>
      <c r="W733" s="675">
        <v>7121132.2000000002</v>
      </c>
      <c r="X733" s="675">
        <v>3286676.4</v>
      </c>
      <c r="Y733" s="675">
        <v>547779.4</v>
      </c>
      <c r="Z733" s="652">
        <v>0</v>
      </c>
      <c r="AA733" s="652"/>
      <c r="AB733" s="664"/>
      <c r="AC733" s="663"/>
      <c r="AD733" s="650"/>
      <c r="AE733" s="650"/>
      <c r="AF733" s="650"/>
      <c r="AG733" s="650"/>
      <c r="AH733" s="650"/>
      <c r="AI733" s="650"/>
      <c r="AJ733" s="650"/>
      <c r="AK733" s="650"/>
      <c r="AL733" s="650"/>
      <c r="AM733" s="652">
        <f t="shared" si="38"/>
        <v>0</v>
      </c>
      <c r="AN733" s="513">
        <f t="shared" si="39"/>
        <v>10955588</v>
      </c>
    </row>
    <row r="734" spans="1:40" s="212" customFormat="1" ht="15" customHeight="1" x14ac:dyDescent="0.2">
      <c r="A734" s="679"/>
      <c r="B734" s="679"/>
      <c r="C734" s="679"/>
      <c r="D734" s="679"/>
      <c r="E734" s="679"/>
      <c r="F734" s="668" t="s">
        <v>13968</v>
      </c>
      <c r="G734" s="668" t="s">
        <v>9763</v>
      </c>
      <c r="H734" s="669">
        <v>367801005283106</v>
      </c>
      <c r="I734" s="653"/>
      <c r="J734" s="653" t="s">
        <v>2606</v>
      </c>
      <c r="K734" s="670" t="s">
        <v>14296</v>
      </c>
      <c r="L734" s="669" t="s">
        <v>14360</v>
      </c>
      <c r="M734" s="671">
        <v>42167</v>
      </c>
      <c r="N734" s="672">
        <v>15000000</v>
      </c>
      <c r="O734" s="672" t="s">
        <v>14447</v>
      </c>
      <c r="P734" s="674">
        <v>42675</v>
      </c>
      <c r="Q734" s="672">
        <v>9115224</v>
      </c>
      <c r="R734" s="673" t="s">
        <v>14485</v>
      </c>
      <c r="S734" s="674">
        <v>42815</v>
      </c>
      <c r="T734" s="675">
        <v>6212500</v>
      </c>
      <c r="U734" s="674">
        <v>42817</v>
      </c>
      <c r="V734" s="675">
        <v>6212500</v>
      </c>
      <c r="W734" s="675">
        <v>4038125</v>
      </c>
      <c r="X734" s="675">
        <v>1863750</v>
      </c>
      <c r="Y734" s="675">
        <v>310625</v>
      </c>
      <c r="Z734" s="652">
        <v>0</v>
      </c>
      <c r="AA734" s="652"/>
      <c r="AB734" s="664"/>
      <c r="AC734" s="663"/>
      <c r="AD734" s="650"/>
      <c r="AE734" s="650"/>
      <c r="AF734" s="650"/>
      <c r="AG734" s="650"/>
      <c r="AH734" s="650"/>
      <c r="AI734" s="650"/>
      <c r="AJ734" s="650"/>
      <c r="AK734" s="650"/>
      <c r="AL734" s="650"/>
      <c r="AM734" s="652">
        <f t="shared" si="38"/>
        <v>0</v>
      </c>
      <c r="AN734" s="513">
        <f t="shared" si="39"/>
        <v>6212500</v>
      </c>
    </row>
    <row r="735" spans="1:40" s="212" customFormat="1" ht="15" customHeight="1" x14ac:dyDescent="0.2">
      <c r="A735" s="679"/>
      <c r="B735" s="679"/>
      <c r="C735" s="679"/>
      <c r="D735" s="679"/>
      <c r="E735" s="679"/>
      <c r="F735" s="668" t="s">
        <v>13968</v>
      </c>
      <c r="G735" s="668" t="s">
        <v>9763</v>
      </c>
      <c r="H735" s="669">
        <v>367801005109108</v>
      </c>
      <c r="I735" s="653"/>
      <c r="J735" s="653" t="s">
        <v>14221</v>
      </c>
      <c r="K735" s="670" t="s">
        <v>14296</v>
      </c>
      <c r="L735" s="669" t="s">
        <v>14323</v>
      </c>
      <c r="M735" s="671">
        <v>42110</v>
      </c>
      <c r="N735" s="672">
        <v>20000000</v>
      </c>
      <c r="O735" s="672" t="s">
        <v>14447</v>
      </c>
      <c r="P735" s="674">
        <v>42675</v>
      </c>
      <c r="Q735" s="672">
        <v>8648956</v>
      </c>
      <c r="R735" s="673" t="s">
        <v>14485</v>
      </c>
      <c r="S735" s="674">
        <v>42815</v>
      </c>
      <c r="T735" s="675">
        <v>5978436</v>
      </c>
      <c r="U735" s="674">
        <v>42817</v>
      </c>
      <c r="V735" s="675">
        <v>5978436</v>
      </c>
      <c r="W735" s="675">
        <v>3885983.4</v>
      </c>
      <c r="X735" s="675">
        <v>1793530.8</v>
      </c>
      <c r="Y735" s="675">
        <v>298921.8</v>
      </c>
      <c r="Z735" s="652">
        <v>0</v>
      </c>
      <c r="AA735" s="652"/>
      <c r="AB735" s="664"/>
      <c r="AC735" s="663"/>
      <c r="AD735" s="650"/>
      <c r="AE735" s="650"/>
      <c r="AF735" s="650"/>
      <c r="AG735" s="650"/>
      <c r="AH735" s="650"/>
      <c r="AI735" s="650"/>
      <c r="AJ735" s="650"/>
      <c r="AK735" s="650"/>
      <c r="AL735" s="650"/>
      <c r="AM735" s="652">
        <f t="shared" si="38"/>
        <v>0</v>
      </c>
      <c r="AN735" s="513">
        <f t="shared" si="39"/>
        <v>5978436</v>
      </c>
    </row>
    <row r="736" spans="1:40" s="212" customFormat="1" ht="15" customHeight="1" x14ac:dyDescent="0.2">
      <c r="A736" s="679"/>
      <c r="B736" s="679"/>
      <c r="C736" s="679"/>
      <c r="D736" s="679"/>
      <c r="E736" s="679"/>
      <c r="F736" s="668" t="s">
        <v>13968</v>
      </c>
      <c r="G736" s="668" t="s">
        <v>9762</v>
      </c>
      <c r="H736" s="669">
        <v>74901008109109</v>
      </c>
      <c r="I736" s="653"/>
      <c r="J736" s="653" t="s">
        <v>14222</v>
      </c>
      <c r="K736" s="670" t="s">
        <v>14296</v>
      </c>
      <c r="L736" s="669" t="s">
        <v>14344</v>
      </c>
      <c r="M736" s="671">
        <v>42194</v>
      </c>
      <c r="N736" s="672">
        <v>4000000</v>
      </c>
      <c r="O736" s="672" t="s">
        <v>14447</v>
      </c>
      <c r="P736" s="674">
        <v>42675</v>
      </c>
      <c r="Q736" s="672">
        <v>1700379</v>
      </c>
      <c r="R736" s="673" t="s">
        <v>14485</v>
      </c>
      <c r="S736" s="674">
        <v>42815</v>
      </c>
      <c r="T736" s="675">
        <v>1173932</v>
      </c>
      <c r="U736" s="674">
        <v>42817</v>
      </c>
      <c r="V736" s="675">
        <v>1173932</v>
      </c>
      <c r="W736" s="675">
        <v>763055.8</v>
      </c>
      <c r="X736" s="675">
        <v>352179.6</v>
      </c>
      <c r="Y736" s="675">
        <v>58696.600000000006</v>
      </c>
      <c r="Z736" s="652">
        <v>0</v>
      </c>
      <c r="AA736" s="652"/>
      <c r="AB736" s="664"/>
      <c r="AC736" s="663"/>
      <c r="AD736" s="650"/>
      <c r="AE736" s="650"/>
      <c r="AF736" s="650"/>
      <c r="AG736" s="650"/>
      <c r="AH736" s="650"/>
      <c r="AI736" s="650"/>
      <c r="AJ736" s="650"/>
      <c r="AK736" s="650"/>
      <c r="AL736" s="650"/>
      <c r="AM736" s="652">
        <f t="shared" si="38"/>
        <v>0</v>
      </c>
      <c r="AN736" s="513">
        <f t="shared" si="39"/>
        <v>1173932</v>
      </c>
    </row>
    <row r="737" spans="1:40" s="212" customFormat="1" ht="15" customHeight="1" x14ac:dyDescent="0.2">
      <c r="A737" s="679"/>
      <c r="B737" s="679"/>
      <c r="C737" s="679"/>
      <c r="D737" s="679"/>
      <c r="E737" s="679"/>
      <c r="F737" s="668" t="s">
        <v>13968</v>
      </c>
      <c r="G737" s="668" t="s">
        <v>9762</v>
      </c>
      <c r="H737" s="669">
        <v>74901007689106</v>
      </c>
      <c r="I737" s="653"/>
      <c r="J737" s="653" t="s">
        <v>14223</v>
      </c>
      <c r="K737" s="670" t="s">
        <v>14296</v>
      </c>
      <c r="L737" s="669" t="s">
        <v>14361</v>
      </c>
      <c r="M737" s="671">
        <v>42088</v>
      </c>
      <c r="N737" s="672">
        <v>10000000</v>
      </c>
      <c r="O737" s="672" t="s">
        <v>14447</v>
      </c>
      <c r="P737" s="674">
        <v>42675</v>
      </c>
      <c r="Q737" s="672">
        <v>5205401</v>
      </c>
      <c r="R737" s="673" t="s">
        <v>14485</v>
      </c>
      <c r="S737" s="674">
        <v>42815</v>
      </c>
      <c r="T737" s="675">
        <v>3558030</v>
      </c>
      <c r="U737" s="674">
        <v>42817</v>
      </c>
      <c r="V737" s="675">
        <v>3558030</v>
      </c>
      <c r="W737" s="675">
        <v>2312719.5</v>
      </c>
      <c r="X737" s="675">
        <v>1067409</v>
      </c>
      <c r="Y737" s="675">
        <v>177901.5</v>
      </c>
      <c r="Z737" s="652">
        <v>0</v>
      </c>
      <c r="AA737" s="652"/>
      <c r="AB737" s="664"/>
      <c r="AC737" s="663"/>
      <c r="AD737" s="650"/>
      <c r="AE737" s="650"/>
      <c r="AF737" s="650"/>
      <c r="AG737" s="650"/>
      <c r="AH737" s="650"/>
      <c r="AI737" s="650"/>
      <c r="AJ737" s="650"/>
      <c r="AK737" s="650"/>
      <c r="AL737" s="650"/>
      <c r="AM737" s="652">
        <f t="shared" si="38"/>
        <v>0</v>
      </c>
      <c r="AN737" s="513">
        <f t="shared" si="39"/>
        <v>3558030</v>
      </c>
    </row>
    <row r="738" spans="1:40" s="212" customFormat="1" ht="15" customHeight="1" x14ac:dyDescent="0.2">
      <c r="A738" s="679"/>
      <c r="B738" s="679"/>
      <c r="C738" s="679"/>
      <c r="D738" s="679"/>
      <c r="E738" s="679"/>
      <c r="F738" s="668" t="s">
        <v>13968</v>
      </c>
      <c r="G738" s="668" t="s">
        <v>9762</v>
      </c>
      <c r="H738" s="669">
        <v>74901008182107</v>
      </c>
      <c r="I738" s="653"/>
      <c r="J738" s="653" t="s">
        <v>1786</v>
      </c>
      <c r="K738" s="670" t="s">
        <v>14296</v>
      </c>
      <c r="L738" s="669" t="s">
        <v>14345</v>
      </c>
      <c r="M738" s="671">
        <v>42263</v>
      </c>
      <c r="N738" s="672">
        <v>4000000</v>
      </c>
      <c r="O738" s="672" t="s">
        <v>14447</v>
      </c>
      <c r="P738" s="674">
        <v>42675</v>
      </c>
      <c r="Q738" s="672">
        <v>2644310</v>
      </c>
      <c r="R738" s="673" t="s">
        <v>14485</v>
      </c>
      <c r="S738" s="674">
        <v>42815</v>
      </c>
      <c r="T738" s="675">
        <v>1804350</v>
      </c>
      <c r="U738" s="674">
        <v>42817</v>
      </c>
      <c r="V738" s="675">
        <v>1804350</v>
      </c>
      <c r="W738" s="675">
        <v>1172827.5</v>
      </c>
      <c r="X738" s="675">
        <v>541305</v>
      </c>
      <c r="Y738" s="675">
        <v>90217.5</v>
      </c>
      <c r="Z738" s="652">
        <v>0</v>
      </c>
      <c r="AA738" s="652"/>
      <c r="AB738" s="664"/>
      <c r="AC738" s="663"/>
      <c r="AD738" s="650"/>
      <c r="AE738" s="650"/>
      <c r="AF738" s="650"/>
      <c r="AG738" s="650"/>
      <c r="AH738" s="650"/>
      <c r="AI738" s="650"/>
      <c r="AJ738" s="650"/>
      <c r="AK738" s="650"/>
      <c r="AL738" s="650"/>
      <c r="AM738" s="652">
        <f t="shared" si="38"/>
        <v>0</v>
      </c>
      <c r="AN738" s="513">
        <f t="shared" si="39"/>
        <v>1804350</v>
      </c>
    </row>
    <row r="739" spans="1:40" s="212" customFormat="1" ht="15" customHeight="1" x14ac:dyDescent="0.2">
      <c r="A739" s="679"/>
      <c r="B739" s="679"/>
      <c r="C739" s="679"/>
      <c r="D739" s="679"/>
      <c r="E739" s="679"/>
      <c r="F739" s="668" t="s">
        <v>13968</v>
      </c>
      <c r="G739" s="668" t="s">
        <v>9762</v>
      </c>
      <c r="H739" s="669">
        <v>74901008162107</v>
      </c>
      <c r="I739" s="653"/>
      <c r="J739" s="653" t="s">
        <v>14224</v>
      </c>
      <c r="K739" s="670" t="s">
        <v>14296</v>
      </c>
      <c r="L739" s="669" t="s">
        <v>14362</v>
      </c>
      <c r="M739" s="671">
        <v>42240</v>
      </c>
      <c r="N739" s="672">
        <v>15000000</v>
      </c>
      <c r="O739" s="672" t="s">
        <v>14447</v>
      </c>
      <c r="P739" s="674">
        <v>42675</v>
      </c>
      <c r="Q739" s="672">
        <v>5310476</v>
      </c>
      <c r="R739" s="673" t="s">
        <v>14485</v>
      </c>
      <c r="S739" s="674">
        <v>42815</v>
      </c>
      <c r="T739" s="675">
        <v>3717333</v>
      </c>
      <c r="U739" s="674">
        <v>42817</v>
      </c>
      <c r="V739" s="675">
        <v>3717333</v>
      </c>
      <c r="W739" s="675">
        <v>2416266.4500000002</v>
      </c>
      <c r="X739" s="675">
        <v>1115199.8999999999</v>
      </c>
      <c r="Y739" s="675">
        <v>185866.65000000002</v>
      </c>
      <c r="Z739" s="652">
        <v>0</v>
      </c>
      <c r="AA739" s="652"/>
      <c r="AB739" s="664"/>
      <c r="AC739" s="663"/>
      <c r="AD739" s="650"/>
      <c r="AE739" s="650"/>
      <c r="AF739" s="650"/>
      <c r="AG739" s="650"/>
      <c r="AH739" s="650"/>
      <c r="AI739" s="650"/>
      <c r="AJ739" s="650"/>
      <c r="AK739" s="650"/>
      <c r="AL739" s="650"/>
      <c r="AM739" s="652">
        <f t="shared" si="38"/>
        <v>0</v>
      </c>
      <c r="AN739" s="513">
        <f t="shared" si="39"/>
        <v>3717333</v>
      </c>
    </row>
    <row r="740" spans="1:40" s="212" customFormat="1" ht="15" customHeight="1" x14ac:dyDescent="0.2">
      <c r="A740" s="679"/>
      <c r="B740" s="679"/>
      <c r="C740" s="679"/>
      <c r="D740" s="679"/>
      <c r="E740" s="679"/>
      <c r="F740" s="668" t="s">
        <v>13968</v>
      </c>
      <c r="G740" s="668" t="s">
        <v>9762</v>
      </c>
      <c r="H740" s="669">
        <v>74901008063109</v>
      </c>
      <c r="I740" s="653"/>
      <c r="J740" s="653" t="s">
        <v>2949</v>
      </c>
      <c r="K740" s="670" t="s">
        <v>14296</v>
      </c>
      <c r="L740" s="669" t="s">
        <v>14344</v>
      </c>
      <c r="M740" s="671">
        <v>42194</v>
      </c>
      <c r="N740" s="672">
        <v>5000000</v>
      </c>
      <c r="O740" s="672" t="s">
        <v>14447</v>
      </c>
      <c r="P740" s="674">
        <v>42675</v>
      </c>
      <c r="Q740" s="672">
        <v>2780485</v>
      </c>
      <c r="R740" s="673" t="s">
        <v>14485</v>
      </c>
      <c r="S740" s="674">
        <v>42815</v>
      </c>
      <c r="T740" s="675">
        <v>1906823</v>
      </c>
      <c r="U740" s="674">
        <v>42817</v>
      </c>
      <c r="V740" s="675">
        <v>1906823</v>
      </c>
      <c r="W740" s="675">
        <v>1239434.95</v>
      </c>
      <c r="X740" s="675">
        <v>572046.9</v>
      </c>
      <c r="Y740" s="675">
        <v>95341.150000000009</v>
      </c>
      <c r="Z740" s="652">
        <v>0</v>
      </c>
      <c r="AA740" s="652"/>
      <c r="AB740" s="664"/>
      <c r="AC740" s="663"/>
      <c r="AD740" s="650"/>
      <c r="AE740" s="650"/>
      <c r="AF740" s="650"/>
      <c r="AG740" s="650"/>
      <c r="AH740" s="650"/>
      <c r="AI740" s="650"/>
      <c r="AJ740" s="650"/>
      <c r="AK740" s="650"/>
      <c r="AL740" s="650"/>
      <c r="AM740" s="652">
        <f t="shared" si="38"/>
        <v>0</v>
      </c>
      <c r="AN740" s="513">
        <f t="shared" si="39"/>
        <v>1906823</v>
      </c>
    </row>
    <row r="741" spans="1:40" s="212" customFormat="1" ht="15" customHeight="1" x14ac:dyDescent="0.2">
      <c r="A741" s="679"/>
      <c r="B741" s="679"/>
      <c r="C741" s="679"/>
      <c r="D741" s="679"/>
      <c r="E741" s="679"/>
      <c r="F741" s="668" t="s">
        <v>13968</v>
      </c>
      <c r="G741" s="668" t="s">
        <v>9762</v>
      </c>
      <c r="H741" s="669">
        <v>74901008018104</v>
      </c>
      <c r="I741" s="653"/>
      <c r="J741" s="653" t="s">
        <v>14225</v>
      </c>
      <c r="K741" s="670" t="s">
        <v>14296</v>
      </c>
      <c r="L741" s="669" t="s">
        <v>14363</v>
      </c>
      <c r="M741" s="671">
        <v>42319</v>
      </c>
      <c r="N741" s="672">
        <v>15000000</v>
      </c>
      <c r="O741" s="672" t="s">
        <v>14447</v>
      </c>
      <c r="P741" s="674">
        <v>42675</v>
      </c>
      <c r="Q741" s="672">
        <v>9977494</v>
      </c>
      <c r="R741" s="673" t="s">
        <v>14485</v>
      </c>
      <c r="S741" s="674">
        <v>42815</v>
      </c>
      <c r="T741" s="675">
        <v>6695496</v>
      </c>
      <c r="U741" s="674">
        <v>42817</v>
      </c>
      <c r="V741" s="675">
        <v>6695496</v>
      </c>
      <c r="W741" s="675">
        <v>4352072.4000000004</v>
      </c>
      <c r="X741" s="675">
        <v>2008648.7999999998</v>
      </c>
      <c r="Y741" s="675">
        <v>334774.80000000005</v>
      </c>
      <c r="Z741" s="652">
        <v>0</v>
      </c>
      <c r="AA741" s="652"/>
      <c r="AB741" s="664"/>
      <c r="AC741" s="663"/>
      <c r="AD741" s="650"/>
      <c r="AE741" s="650"/>
      <c r="AF741" s="650"/>
      <c r="AG741" s="650"/>
      <c r="AH741" s="650"/>
      <c r="AI741" s="650"/>
      <c r="AJ741" s="650"/>
      <c r="AK741" s="650"/>
      <c r="AL741" s="650"/>
      <c r="AM741" s="652">
        <f t="shared" si="38"/>
        <v>0</v>
      </c>
      <c r="AN741" s="513">
        <f t="shared" si="39"/>
        <v>6695496</v>
      </c>
    </row>
    <row r="742" spans="1:40" s="212" customFormat="1" ht="15" customHeight="1" x14ac:dyDescent="0.2">
      <c r="A742" s="679"/>
      <c r="B742" s="679"/>
      <c r="C742" s="679"/>
      <c r="D742" s="679"/>
      <c r="E742" s="679"/>
      <c r="F742" s="668" t="s">
        <v>13968</v>
      </c>
      <c r="G742" s="668" t="s">
        <v>9762</v>
      </c>
      <c r="H742" s="669">
        <v>74901007883108</v>
      </c>
      <c r="I742" s="653"/>
      <c r="J742" s="653" t="s">
        <v>14226</v>
      </c>
      <c r="K742" s="670" t="s">
        <v>14296</v>
      </c>
      <c r="L742" s="669" t="s">
        <v>14364</v>
      </c>
      <c r="M742" s="671">
        <v>42319</v>
      </c>
      <c r="N742" s="672">
        <v>5000000</v>
      </c>
      <c r="O742" s="672" t="s">
        <v>14447</v>
      </c>
      <c r="P742" s="674">
        <v>42675</v>
      </c>
      <c r="Q742" s="672">
        <v>2445720</v>
      </c>
      <c r="R742" s="673" t="s">
        <v>14485</v>
      </c>
      <c r="S742" s="674">
        <v>42815</v>
      </c>
      <c r="T742" s="675">
        <v>1611379</v>
      </c>
      <c r="U742" s="674">
        <v>42817</v>
      </c>
      <c r="V742" s="675">
        <v>1611379</v>
      </c>
      <c r="W742" s="675">
        <v>1047396.3500000001</v>
      </c>
      <c r="X742" s="675">
        <v>483413.69999999995</v>
      </c>
      <c r="Y742" s="675">
        <v>80568.950000000012</v>
      </c>
      <c r="Z742" s="652">
        <v>0</v>
      </c>
      <c r="AA742" s="652"/>
      <c r="AB742" s="664"/>
      <c r="AC742" s="663"/>
      <c r="AD742" s="650"/>
      <c r="AE742" s="650"/>
      <c r="AF742" s="650"/>
      <c r="AG742" s="650"/>
      <c r="AH742" s="650"/>
      <c r="AI742" s="650"/>
      <c r="AJ742" s="650"/>
      <c r="AK742" s="650"/>
      <c r="AL742" s="650"/>
      <c r="AM742" s="652">
        <f t="shared" si="38"/>
        <v>0</v>
      </c>
      <c r="AN742" s="513">
        <f t="shared" si="39"/>
        <v>1611379</v>
      </c>
    </row>
    <row r="743" spans="1:40" s="212" customFormat="1" ht="15" customHeight="1" x14ac:dyDescent="0.2">
      <c r="A743" s="679"/>
      <c r="B743" s="679"/>
      <c r="C743" s="679"/>
      <c r="D743" s="679"/>
      <c r="E743" s="679"/>
      <c r="F743" s="668" t="s">
        <v>13968</v>
      </c>
      <c r="G743" s="668" t="s">
        <v>9762</v>
      </c>
      <c r="H743" s="669">
        <v>74901007793109</v>
      </c>
      <c r="I743" s="653"/>
      <c r="J743" s="653" t="s">
        <v>14227</v>
      </c>
      <c r="K743" s="670" t="s">
        <v>14296</v>
      </c>
      <c r="L743" s="669" t="s">
        <v>14365</v>
      </c>
      <c r="M743" s="671">
        <v>42135</v>
      </c>
      <c r="N743" s="672">
        <v>5000000</v>
      </c>
      <c r="O743" s="672" t="s">
        <v>14447</v>
      </c>
      <c r="P743" s="674">
        <v>42675</v>
      </c>
      <c r="Q743" s="672">
        <v>2274969</v>
      </c>
      <c r="R743" s="673" t="s">
        <v>14485</v>
      </c>
      <c r="S743" s="674">
        <v>42815</v>
      </c>
      <c r="T743" s="675">
        <v>1535940</v>
      </c>
      <c r="U743" s="674">
        <v>42817</v>
      </c>
      <c r="V743" s="675">
        <v>1535940</v>
      </c>
      <c r="W743" s="675">
        <v>998361</v>
      </c>
      <c r="X743" s="675">
        <v>460782</v>
      </c>
      <c r="Y743" s="675">
        <v>76797</v>
      </c>
      <c r="Z743" s="652">
        <v>0</v>
      </c>
      <c r="AA743" s="652"/>
      <c r="AB743" s="664"/>
      <c r="AC743" s="663"/>
      <c r="AD743" s="650"/>
      <c r="AE743" s="650"/>
      <c r="AF743" s="650"/>
      <c r="AG743" s="650"/>
      <c r="AH743" s="650"/>
      <c r="AI743" s="650"/>
      <c r="AJ743" s="650"/>
      <c r="AK743" s="650"/>
      <c r="AL743" s="650"/>
      <c r="AM743" s="652">
        <f t="shared" si="38"/>
        <v>0</v>
      </c>
      <c r="AN743" s="513">
        <f t="shared" si="39"/>
        <v>1535940</v>
      </c>
    </row>
    <row r="744" spans="1:40" s="212" customFormat="1" ht="15" customHeight="1" x14ac:dyDescent="0.2">
      <c r="A744" s="679"/>
      <c r="B744" s="679"/>
      <c r="C744" s="679"/>
      <c r="D744" s="679"/>
      <c r="E744" s="679"/>
      <c r="F744" s="668" t="s">
        <v>13968</v>
      </c>
      <c r="G744" s="668" t="s">
        <v>9762</v>
      </c>
      <c r="H744" s="669">
        <v>74901007788104</v>
      </c>
      <c r="I744" s="653"/>
      <c r="J744" s="653" t="s">
        <v>6100</v>
      </c>
      <c r="K744" s="670" t="s">
        <v>14296</v>
      </c>
      <c r="L744" s="669" t="s">
        <v>14365</v>
      </c>
      <c r="M744" s="671">
        <v>42135</v>
      </c>
      <c r="N744" s="672">
        <v>20000000</v>
      </c>
      <c r="O744" s="672" t="s">
        <v>14447</v>
      </c>
      <c r="P744" s="674">
        <v>42675</v>
      </c>
      <c r="Q744" s="672">
        <v>12383000</v>
      </c>
      <c r="R744" s="673" t="s">
        <v>14485</v>
      </c>
      <c r="S744" s="674">
        <v>42815</v>
      </c>
      <c r="T744" s="675">
        <v>8283590</v>
      </c>
      <c r="U744" s="674">
        <v>42817</v>
      </c>
      <c r="V744" s="675">
        <v>8283590</v>
      </c>
      <c r="W744" s="675">
        <v>5384333.5</v>
      </c>
      <c r="X744" s="675">
        <v>2485077</v>
      </c>
      <c r="Y744" s="675">
        <v>414179.5</v>
      </c>
      <c r="Z744" s="652">
        <v>0</v>
      </c>
      <c r="AA744" s="652"/>
      <c r="AB744" s="664"/>
      <c r="AC744" s="663"/>
      <c r="AD744" s="650"/>
      <c r="AE744" s="650"/>
      <c r="AF744" s="650"/>
      <c r="AG744" s="650"/>
      <c r="AH744" s="650"/>
      <c r="AI744" s="650"/>
      <c r="AJ744" s="650"/>
      <c r="AK744" s="650"/>
      <c r="AL744" s="650"/>
      <c r="AM744" s="652">
        <f t="shared" si="38"/>
        <v>0</v>
      </c>
      <c r="AN744" s="513">
        <f t="shared" si="39"/>
        <v>8283590</v>
      </c>
    </row>
    <row r="745" spans="1:40" s="212" customFormat="1" ht="15" customHeight="1" x14ac:dyDescent="0.2">
      <c r="A745" s="679"/>
      <c r="B745" s="679"/>
      <c r="C745" s="679"/>
      <c r="D745" s="679"/>
      <c r="E745" s="679"/>
      <c r="F745" s="668" t="s">
        <v>13968</v>
      </c>
      <c r="G745" s="668" t="s">
        <v>9762</v>
      </c>
      <c r="H745" s="669">
        <v>74901007785106</v>
      </c>
      <c r="I745" s="653"/>
      <c r="J745" s="653" t="s">
        <v>14228</v>
      </c>
      <c r="K745" s="670" t="s">
        <v>14296</v>
      </c>
      <c r="L745" s="669" t="s">
        <v>14365</v>
      </c>
      <c r="M745" s="671">
        <v>42135</v>
      </c>
      <c r="N745" s="672">
        <v>20000000</v>
      </c>
      <c r="O745" s="672" t="s">
        <v>14447</v>
      </c>
      <c r="P745" s="674">
        <v>42675</v>
      </c>
      <c r="Q745" s="672">
        <v>12093314</v>
      </c>
      <c r="R745" s="673" t="s">
        <v>14485</v>
      </c>
      <c r="S745" s="674">
        <v>42815</v>
      </c>
      <c r="T745" s="675">
        <v>8255320</v>
      </c>
      <c r="U745" s="674">
        <v>42817</v>
      </c>
      <c r="V745" s="675">
        <v>8255320</v>
      </c>
      <c r="W745" s="675">
        <v>5365958</v>
      </c>
      <c r="X745" s="675">
        <v>2476596</v>
      </c>
      <c r="Y745" s="675">
        <v>412766</v>
      </c>
      <c r="Z745" s="652">
        <v>0</v>
      </c>
      <c r="AA745" s="652"/>
      <c r="AB745" s="664"/>
      <c r="AC745" s="663"/>
      <c r="AD745" s="650"/>
      <c r="AE745" s="650"/>
      <c r="AF745" s="650"/>
      <c r="AG745" s="650"/>
      <c r="AH745" s="650"/>
      <c r="AI745" s="650"/>
      <c r="AJ745" s="650"/>
      <c r="AK745" s="650"/>
      <c r="AL745" s="650"/>
      <c r="AM745" s="652">
        <f t="shared" si="38"/>
        <v>0</v>
      </c>
      <c r="AN745" s="513">
        <f t="shared" si="39"/>
        <v>8255320</v>
      </c>
    </row>
    <row r="746" spans="1:40" s="212" customFormat="1" ht="15" customHeight="1" x14ac:dyDescent="0.2">
      <c r="A746" s="679"/>
      <c r="B746" s="679"/>
      <c r="C746" s="679"/>
      <c r="D746" s="679"/>
      <c r="E746" s="679"/>
      <c r="F746" s="668" t="s">
        <v>13968</v>
      </c>
      <c r="G746" s="668" t="s">
        <v>9762</v>
      </c>
      <c r="H746" s="669">
        <v>74901007645102</v>
      </c>
      <c r="I746" s="653"/>
      <c r="J746" s="653" t="s">
        <v>14229</v>
      </c>
      <c r="K746" s="670" t="s">
        <v>14296</v>
      </c>
      <c r="L746" s="669" t="s">
        <v>14361</v>
      </c>
      <c r="M746" s="671">
        <v>42088</v>
      </c>
      <c r="N746" s="672">
        <v>20000000</v>
      </c>
      <c r="O746" s="672" t="s">
        <v>14447</v>
      </c>
      <c r="P746" s="674">
        <v>42675</v>
      </c>
      <c r="Q746" s="672">
        <v>8588966</v>
      </c>
      <c r="R746" s="673" t="s">
        <v>14485</v>
      </c>
      <c r="S746" s="674">
        <v>42815</v>
      </c>
      <c r="T746" s="675">
        <v>5622470</v>
      </c>
      <c r="U746" s="674">
        <v>42817</v>
      </c>
      <c r="V746" s="675">
        <v>5622470</v>
      </c>
      <c r="W746" s="675">
        <v>3654605.5</v>
      </c>
      <c r="X746" s="675">
        <v>1686741</v>
      </c>
      <c r="Y746" s="675">
        <v>281123.5</v>
      </c>
      <c r="Z746" s="652">
        <v>0</v>
      </c>
      <c r="AA746" s="652"/>
      <c r="AB746" s="664"/>
      <c r="AC746" s="663"/>
      <c r="AD746" s="650"/>
      <c r="AE746" s="650"/>
      <c r="AF746" s="650"/>
      <c r="AG746" s="650"/>
      <c r="AH746" s="650"/>
      <c r="AI746" s="650"/>
      <c r="AJ746" s="650"/>
      <c r="AK746" s="650"/>
      <c r="AL746" s="650"/>
      <c r="AM746" s="652">
        <f t="shared" si="38"/>
        <v>0</v>
      </c>
      <c r="AN746" s="513">
        <f t="shared" si="39"/>
        <v>5622470</v>
      </c>
    </row>
    <row r="747" spans="1:40" s="212" customFormat="1" ht="15" customHeight="1" x14ac:dyDescent="0.2">
      <c r="A747" s="679"/>
      <c r="B747" s="679"/>
      <c r="C747" s="679"/>
      <c r="D747" s="679"/>
      <c r="E747" s="679"/>
      <c r="F747" s="668" t="s">
        <v>13968</v>
      </c>
      <c r="G747" s="668" t="s">
        <v>9762</v>
      </c>
      <c r="H747" s="669">
        <v>74901007623100</v>
      </c>
      <c r="I747" s="653"/>
      <c r="J747" s="653" t="s">
        <v>14230</v>
      </c>
      <c r="K747" s="670" t="s">
        <v>14296</v>
      </c>
      <c r="L747" s="669" t="s">
        <v>14366</v>
      </c>
      <c r="M747" s="671">
        <v>42052</v>
      </c>
      <c r="N747" s="672">
        <v>10000000</v>
      </c>
      <c r="O747" s="672" t="s">
        <v>14447</v>
      </c>
      <c r="P747" s="674">
        <v>42675</v>
      </c>
      <c r="Q747" s="672">
        <v>6750085</v>
      </c>
      <c r="R747" s="673" t="s">
        <v>14485</v>
      </c>
      <c r="S747" s="674">
        <v>42815</v>
      </c>
      <c r="T747" s="675">
        <v>4627560</v>
      </c>
      <c r="U747" s="674">
        <v>42817</v>
      </c>
      <c r="V747" s="675">
        <v>4627560</v>
      </c>
      <c r="W747" s="675">
        <v>3007914</v>
      </c>
      <c r="X747" s="675">
        <v>1388268</v>
      </c>
      <c r="Y747" s="675">
        <v>231378</v>
      </c>
      <c r="Z747" s="652">
        <v>0</v>
      </c>
      <c r="AA747" s="652"/>
      <c r="AB747" s="664"/>
      <c r="AC747" s="663"/>
      <c r="AD747" s="650"/>
      <c r="AE747" s="650"/>
      <c r="AF747" s="650"/>
      <c r="AG747" s="650"/>
      <c r="AH747" s="650"/>
      <c r="AI747" s="650"/>
      <c r="AJ747" s="650"/>
      <c r="AK747" s="650"/>
      <c r="AL747" s="650"/>
      <c r="AM747" s="652">
        <f t="shared" ref="AM747:AM810" si="40">SUM(Z747:AL747)</f>
        <v>0</v>
      </c>
      <c r="AN747" s="513">
        <f t="shared" ref="AN747:AN810" si="41">IF((T747-AM747)&lt;0,ABS(0),(T747-AM747))</f>
        <v>4627560</v>
      </c>
    </row>
    <row r="748" spans="1:40" s="212" customFormat="1" ht="15" customHeight="1" x14ac:dyDescent="0.2">
      <c r="A748" s="679"/>
      <c r="B748" s="679"/>
      <c r="C748" s="679"/>
      <c r="D748" s="679"/>
      <c r="E748" s="679"/>
      <c r="F748" s="668" t="s">
        <v>13968</v>
      </c>
      <c r="G748" s="668" t="s">
        <v>9762</v>
      </c>
      <c r="H748" s="669">
        <v>74901008257106</v>
      </c>
      <c r="I748" s="653"/>
      <c r="J748" s="653" t="s">
        <v>14231</v>
      </c>
      <c r="K748" s="670" t="s">
        <v>14296</v>
      </c>
      <c r="L748" s="669" t="s">
        <v>14367</v>
      </c>
      <c r="M748" s="671">
        <v>42319</v>
      </c>
      <c r="N748" s="672">
        <v>25000000</v>
      </c>
      <c r="O748" s="672" t="s">
        <v>14447</v>
      </c>
      <c r="P748" s="674">
        <v>42675</v>
      </c>
      <c r="Q748" s="672">
        <v>11479146</v>
      </c>
      <c r="R748" s="673" t="s">
        <v>14485</v>
      </c>
      <c r="S748" s="674">
        <v>42815</v>
      </c>
      <c r="T748" s="675">
        <v>7816830</v>
      </c>
      <c r="U748" s="674">
        <v>42817</v>
      </c>
      <c r="V748" s="675">
        <v>7816830</v>
      </c>
      <c r="W748" s="675">
        <v>5080939.5</v>
      </c>
      <c r="X748" s="675">
        <v>2345049</v>
      </c>
      <c r="Y748" s="675">
        <v>390841.5</v>
      </c>
      <c r="Z748" s="652">
        <v>0</v>
      </c>
      <c r="AA748" s="652"/>
      <c r="AB748" s="664"/>
      <c r="AC748" s="663"/>
      <c r="AD748" s="650"/>
      <c r="AE748" s="650"/>
      <c r="AF748" s="650"/>
      <c r="AG748" s="650"/>
      <c r="AH748" s="650"/>
      <c r="AI748" s="650"/>
      <c r="AJ748" s="650"/>
      <c r="AK748" s="650"/>
      <c r="AL748" s="650"/>
      <c r="AM748" s="652">
        <f t="shared" si="40"/>
        <v>0</v>
      </c>
      <c r="AN748" s="513">
        <f t="shared" si="41"/>
        <v>7816830</v>
      </c>
    </row>
    <row r="749" spans="1:40" s="212" customFormat="1" ht="15" customHeight="1" x14ac:dyDescent="0.2">
      <c r="A749" s="679"/>
      <c r="B749" s="679"/>
      <c r="C749" s="679"/>
      <c r="D749" s="679"/>
      <c r="E749" s="679"/>
      <c r="F749" s="668" t="s">
        <v>13968</v>
      </c>
      <c r="G749" s="668" t="s">
        <v>9762</v>
      </c>
      <c r="H749" s="669">
        <v>74901008258102</v>
      </c>
      <c r="I749" s="653"/>
      <c r="J749" s="653" t="s">
        <v>14232</v>
      </c>
      <c r="K749" s="670" t="s">
        <v>14296</v>
      </c>
      <c r="L749" s="669" t="s">
        <v>14367</v>
      </c>
      <c r="M749" s="671">
        <v>42319</v>
      </c>
      <c r="N749" s="672">
        <v>15000000</v>
      </c>
      <c r="O749" s="672" t="s">
        <v>14447</v>
      </c>
      <c r="P749" s="674">
        <v>42675</v>
      </c>
      <c r="Q749" s="672">
        <v>11432016</v>
      </c>
      <c r="R749" s="673" t="s">
        <v>14485</v>
      </c>
      <c r="S749" s="674">
        <v>42815</v>
      </c>
      <c r="T749" s="675">
        <v>7822500</v>
      </c>
      <c r="U749" s="674">
        <v>42817</v>
      </c>
      <c r="V749" s="675">
        <v>7822500</v>
      </c>
      <c r="W749" s="675">
        <v>5084625</v>
      </c>
      <c r="X749" s="675">
        <v>2346750</v>
      </c>
      <c r="Y749" s="675">
        <v>391125</v>
      </c>
      <c r="Z749" s="652">
        <v>0</v>
      </c>
      <c r="AA749" s="652"/>
      <c r="AB749" s="664"/>
      <c r="AC749" s="663"/>
      <c r="AD749" s="650"/>
      <c r="AE749" s="650"/>
      <c r="AF749" s="650"/>
      <c r="AG749" s="650"/>
      <c r="AH749" s="650"/>
      <c r="AI749" s="650"/>
      <c r="AJ749" s="650"/>
      <c r="AK749" s="650"/>
      <c r="AL749" s="650"/>
      <c r="AM749" s="652">
        <f t="shared" si="40"/>
        <v>0</v>
      </c>
      <c r="AN749" s="513">
        <f t="shared" si="41"/>
        <v>7822500</v>
      </c>
    </row>
    <row r="750" spans="1:40" s="212" customFormat="1" ht="15" customHeight="1" x14ac:dyDescent="0.2">
      <c r="A750" s="679"/>
      <c r="B750" s="679"/>
      <c r="C750" s="679"/>
      <c r="D750" s="679"/>
      <c r="E750" s="679"/>
      <c r="F750" s="668" t="s">
        <v>13968</v>
      </c>
      <c r="G750" s="668" t="s">
        <v>9770</v>
      </c>
      <c r="H750" s="669">
        <v>74701007281104</v>
      </c>
      <c r="I750" s="653"/>
      <c r="J750" s="653" t="s">
        <v>14233</v>
      </c>
      <c r="K750" s="670" t="s">
        <v>14296</v>
      </c>
      <c r="L750" s="669" t="s">
        <v>14318</v>
      </c>
      <c r="M750" s="671">
        <v>42263</v>
      </c>
      <c r="N750" s="672">
        <v>15000000</v>
      </c>
      <c r="O750" s="672" t="s">
        <v>14447</v>
      </c>
      <c r="P750" s="674">
        <v>42675</v>
      </c>
      <c r="Q750" s="672">
        <v>11628104</v>
      </c>
      <c r="R750" s="673" t="s">
        <v>14485</v>
      </c>
      <c r="S750" s="674">
        <v>42815</v>
      </c>
      <c r="T750" s="675">
        <v>7962500</v>
      </c>
      <c r="U750" s="674">
        <v>42817</v>
      </c>
      <c r="V750" s="675">
        <v>7962500</v>
      </c>
      <c r="W750" s="675">
        <v>5175625</v>
      </c>
      <c r="X750" s="675">
        <v>2388750</v>
      </c>
      <c r="Y750" s="675">
        <v>398125</v>
      </c>
      <c r="Z750" s="652">
        <v>0</v>
      </c>
      <c r="AA750" s="652"/>
      <c r="AB750" s="664"/>
      <c r="AC750" s="663"/>
      <c r="AD750" s="650"/>
      <c r="AE750" s="650"/>
      <c r="AF750" s="650"/>
      <c r="AG750" s="650"/>
      <c r="AH750" s="650"/>
      <c r="AI750" s="650"/>
      <c r="AJ750" s="650"/>
      <c r="AK750" s="650"/>
      <c r="AL750" s="650"/>
      <c r="AM750" s="652">
        <f t="shared" si="40"/>
        <v>0</v>
      </c>
      <c r="AN750" s="513">
        <f t="shared" si="41"/>
        <v>7962500</v>
      </c>
    </row>
    <row r="751" spans="1:40" s="212" customFormat="1" ht="15" customHeight="1" x14ac:dyDescent="0.2">
      <c r="A751" s="679"/>
      <c r="B751" s="679"/>
      <c r="C751" s="679"/>
      <c r="D751" s="679"/>
      <c r="E751" s="679"/>
      <c r="F751" s="668" t="s">
        <v>13968</v>
      </c>
      <c r="G751" s="668" t="s">
        <v>9770</v>
      </c>
      <c r="H751" s="669">
        <v>74701007167106</v>
      </c>
      <c r="I751" s="653"/>
      <c r="J751" s="653" t="s">
        <v>14234</v>
      </c>
      <c r="K751" s="670" t="s">
        <v>14296</v>
      </c>
      <c r="L751" s="669" t="s">
        <v>14368</v>
      </c>
      <c r="M751" s="671">
        <v>42194</v>
      </c>
      <c r="N751" s="672">
        <v>5000000</v>
      </c>
      <c r="O751" s="672" t="s">
        <v>14447</v>
      </c>
      <c r="P751" s="674">
        <v>42675</v>
      </c>
      <c r="Q751" s="672">
        <v>3720638</v>
      </c>
      <c r="R751" s="673" t="s">
        <v>14485</v>
      </c>
      <c r="S751" s="674">
        <v>42815</v>
      </c>
      <c r="T751" s="675">
        <v>2508520</v>
      </c>
      <c r="U751" s="674">
        <v>42817</v>
      </c>
      <c r="V751" s="675">
        <v>2508520</v>
      </c>
      <c r="W751" s="675">
        <v>1630538</v>
      </c>
      <c r="X751" s="675">
        <v>752556</v>
      </c>
      <c r="Y751" s="675">
        <v>125426</v>
      </c>
      <c r="Z751" s="652">
        <v>0</v>
      </c>
      <c r="AA751" s="652"/>
      <c r="AB751" s="664"/>
      <c r="AC751" s="663"/>
      <c r="AD751" s="650"/>
      <c r="AE751" s="650"/>
      <c r="AF751" s="650"/>
      <c r="AG751" s="650"/>
      <c r="AH751" s="650"/>
      <c r="AI751" s="650"/>
      <c r="AJ751" s="650"/>
      <c r="AK751" s="650"/>
      <c r="AL751" s="650"/>
      <c r="AM751" s="652">
        <f t="shared" si="40"/>
        <v>0</v>
      </c>
      <c r="AN751" s="513">
        <f t="shared" si="41"/>
        <v>2508520</v>
      </c>
    </row>
    <row r="752" spans="1:40" s="212" customFormat="1" ht="15" customHeight="1" x14ac:dyDescent="0.2">
      <c r="A752" s="679"/>
      <c r="B752" s="679"/>
      <c r="C752" s="679"/>
      <c r="D752" s="679"/>
      <c r="E752" s="679"/>
      <c r="F752" s="668" t="s">
        <v>13968</v>
      </c>
      <c r="G752" s="668" t="s">
        <v>9770</v>
      </c>
      <c r="H752" s="669">
        <v>74701007124108</v>
      </c>
      <c r="I752" s="653"/>
      <c r="J752" s="653" t="s">
        <v>14235</v>
      </c>
      <c r="K752" s="670" t="s">
        <v>14296</v>
      </c>
      <c r="L752" s="669" t="s">
        <v>14368</v>
      </c>
      <c r="M752" s="671">
        <v>42194</v>
      </c>
      <c r="N752" s="672">
        <v>5000000</v>
      </c>
      <c r="O752" s="672" t="s">
        <v>14447</v>
      </c>
      <c r="P752" s="674">
        <v>42675</v>
      </c>
      <c r="Q752" s="672">
        <v>3435823</v>
      </c>
      <c r="R752" s="673" t="s">
        <v>14485</v>
      </c>
      <c r="S752" s="674">
        <v>42815</v>
      </c>
      <c r="T752" s="675">
        <v>2362710</v>
      </c>
      <c r="U752" s="674">
        <v>42817</v>
      </c>
      <c r="V752" s="675">
        <v>2362710</v>
      </c>
      <c r="W752" s="675">
        <v>1535761.5</v>
      </c>
      <c r="X752" s="675">
        <v>708813</v>
      </c>
      <c r="Y752" s="675">
        <v>118135.5</v>
      </c>
      <c r="Z752" s="652">
        <v>0</v>
      </c>
      <c r="AA752" s="652"/>
      <c r="AB752" s="664"/>
      <c r="AC752" s="663"/>
      <c r="AD752" s="650"/>
      <c r="AE752" s="650"/>
      <c r="AF752" s="650"/>
      <c r="AG752" s="650"/>
      <c r="AH752" s="650"/>
      <c r="AI752" s="650"/>
      <c r="AJ752" s="650"/>
      <c r="AK752" s="650"/>
      <c r="AL752" s="650"/>
      <c r="AM752" s="652">
        <f t="shared" si="40"/>
        <v>0</v>
      </c>
      <c r="AN752" s="513">
        <f t="shared" si="41"/>
        <v>2362710</v>
      </c>
    </row>
    <row r="753" spans="1:40" s="212" customFormat="1" ht="15" customHeight="1" x14ac:dyDescent="0.2">
      <c r="A753" s="679"/>
      <c r="B753" s="679"/>
      <c r="C753" s="679"/>
      <c r="D753" s="679"/>
      <c r="E753" s="679"/>
      <c r="F753" s="668" t="s">
        <v>13968</v>
      </c>
      <c r="G753" s="668" t="s">
        <v>9770</v>
      </c>
      <c r="H753" s="669">
        <v>74701007017107</v>
      </c>
      <c r="I753" s="653"/>
      <c r="J753" s="653" t="s">
        <v>14236</v>
      </c>
      <c r="K753" s="670" t="s">
        <v>14296</v>
      </c>
      <c r="L753" s="669" t="s">
        <v>14321</v>
      </c>
      <c r="M753" s="671">
        <v>42319</v>
      </c>
      <c r="N753" s="672">
        <v>5000000</v>
      </c>
      <c r="O753" s="672" t="s">
        <v>14447</v>
      </c>
      <c r="P753" s="674">
        <v>42675</v>
      </c>
      <c r="Q753" s="672">
        <v>2189097</v>
      </c>
      <c r="R753" s="673" t="s">
        <v>14485</v>
      </c>
      <c r="S753" s="674">
        <v>42815</v>
      </c>
      <c r="T753" s="675">
        <v>1523900</v>
      </c>
      <c r="U753" s="674">
        <v>42817</v>
      </c>
      <c r="V753" s="675">
        <v>1523900</v>
      </c>
      <c r="W753" s="675">
        <v>990535</v>
      </c>
      <c r="X753" s="675">
        <v>457170</v>
      </c>
      <c r="Y753" s="675">
        <v>76195</v>
      </c>
      <c r="Z753" s="652">
        <v>0</v>
      </c>
      <c r="AA753" s="652"/>
      <c r="AB753" s="664"/>
      <c r="AC753" s="663"/>
      <c r="AD753" s="650"/>
      <c r="AE753" s="650"/>
      <c r="AF753" s="650"/>
      <c r="AG753" s="650"/>
      <c r="AH753" s="650"/>
      <c r="AI753" s="650"/>
      <c r="AJ753" s="650"/>
      <c r="AK753" s="650"/>
      <c r="AL753" s="650"/>
      <c r="AM753" s="652">
        <f t="shared" si="40"/>
        <v>0</v>
      </c>
      <c r="AN753" s="513">
        <f t="shared" si="41"/>
        <v>1523900</v>
      </c>
    </row>
    <row r="754" spans="1:40" s="212" customFormat="1" ht="15" customHeight="1" x14ac:dyDescent="0.2">
      <c r="A754" s="679"/>
      <c r="B754" s="679"/>
      <c r="C754" s="679"/>
      <c r="D754" s="679"/>
      <c r="E754" s="679"/>
      <c r="F754" s="668" t="s">
        <v>13968</v>
      </c>
      <c r="G754" s="668" t="s">
        <v>9770</v>
      </c>
      <c r="H754" s="669">
        <v>74701007125104</v>
      </c>
      <c r="I754" s="653"/>
      <c r="J754" s="653" t="s">
        <v>14237</v>
      </c>
      <c r="K754" s="670" t="s">
        <v>14296</v>
      </c>
      <c r="L754" s="669" t="s">
        <v>14368</v>
      </c>
      <c r="M754" s="671">
        <v>42194</v>
      </c>
      <c r="N754" s="672">
        <v>5000000</v>
      </c>
      <c r="O754" s="672" t="s">
        <v>14447</v>
      </c>
      <c r="P754" s="674">
        <v>42675</v>
      </c>
      <c r="Q754" s="672">
        <v>3746823</v>
      </c>
      <c r="R754" s="673" t="s">
        <v>14485</v>
      </c>
      <c r="S754" s="674">
        <v>42815</v>
      </c>
      <c r="T754" s="675">
        <v>2508520</v>
      </c>
      <c r="U754" s="674">
        <v>42817</v>
      </c>
      <c r="V754" s="675">
        <v>2508520</v>
      </c>
      <c r="W754" s="675">
        <v>1630538</v>
      </c>
      <c r="X754" s="675">
        <v>752556</v>
      </c>
      <c r="Y754" s="675">
        <v>125426</v>
      </c>
      <c r="Z754" s="652">
        <v>0</v>
      </c>
      <c r="AA754" s="652"/>
      <c r="AB754" s="664"/>
      <c r="AC754" s="663"/>
      <c r="AD754" s="650"/>
      <c r="AE754" s="650"/>
      <c r="AF754" s="650"/>
      <c r="AG754" s="650"/>
      <c r="AH754" s="650"/>
      <c r="AI754" s="650"/>
      <c r="AJ754" s="650"/>
      <c r="AK754" s="650"/>
      <c r="AL754" s="650"/>
      <c r="AM754" s="652">
        <f t="shared" si="40"/>
        <v>0</v>
      </c>
      <c r="AN754" s="513">
        <f t="shared" si="41"/>
        <v>2508520</v>
      </c>
    </row>
    <row r="755" spans="1:40" s="212" customFormat="1" ht="15" customHeight="1" x14ac:dyDescent="0.2">
      <c r="A755" s="679"/>
      <c r="B755" s="679"/>
      <c r="C755" s="679"/>
      <c r="D755" s="679"/>
      <c r="E755" s="679"/>
      <c r="F755" s="668" t="s">
        <v>13968</v>
      </c>
      <c r="G755" s="668" t="s">
        <v>9770</v>
      </c>
      <c r="H755" s="669">
        <v>74701007147106</v>
      </c>
      <c r="I755" s="653"/>
      <c r="J755" s="653" t="s">
        <v>14238</v>
      </c>
      <c r="K755" s="670" t="s">
        <v>14296</v>
      </c>
      <c r="L755" s="669" t="s">
        <v>14368</v>
      </c>
      <c r="M755" s="671">
        <v>42194</v>
      </c>
      <c r="N755" s="672">
        <v>20000000</v>
      </c>
      <c r="O755" s="672" t="s">
        <v>14447</v>
      </c>
      <c r="P755" s="674">
        <v>42675</v>
      </c>
      <c r="Q755" s="672">
        <v>14885283</v>
      </c>
      <c r="R755" s="673" t="s">
        <v>14485</v>
      </c>
      <c r="S755" s="674">
        <v>42815</v>
      </c>
      <c r="T755" s="675">
        <v>10033520</v>
      </c>
      <c r="U755" s="674">
        <v>42817</v>
      </c>
      <c r="V755" s="675">
        <v>10033520</v>
      </c>
      <c r="W755" s="675">
        <v>6521788</v>
      </c>
      <c r="X755" s="675">
        <v>3010056</v>
      </c>
      <c r="Y755" s="675">
        <v>501676</v>
      </c>
      <c r="Z755" s="652">
        <v>0</v>
      </c>
      <c r="AA755" s="652"/>
      <c r="AB755" s="664"/>
      <c r="AC755" s="663"/>
      <c r="AD755" s="650"/>
      <c r="AE755" s="650"/>
      <c r="AF755" s="650"/>
      <c r="AG755" s="650"/>
      <c r="AH755" s="650"/>
      <c r="AI755" s="650"/>
      <c r="AJ755" s="650"/>
      <c r="AK755" s="650"/>
      <c r="AL755" s="650"/>
      <c r="AM755" s="652">
        <f t="shared" si="40"/>
        <v>0</v>
      </c>
      <c r="AN755" s="513">
        <f t="shared" si="41"/>
        <v>10033520</v>
      </c>
    </row>
    <row r="756" spans="1:40" s="212" customFormat="1" ht="15" customHeight="1" x14ac:dyDescent="0.2">
      <c r="A756" s="679"/>
      <c r="B756" s="679"/>
      <c r="C756" s="679"/>
      <c r="D756" s="679"/>
      <c r="E756" s="679"/>
      <c r="F756" s="668" t="s">
        <v>13968</v>
      </c>
      <c r="G756" s="668" t="s">
        <v>9770</v>
      </c>
      <c r="H756" s="669">
        <v>74701007204102</v>
      </c>
      <c r="I756" s="653"/>
      <c r="J756" s="653" t="s">
        <v>14239</v>
      </c>
      <c r="K756" s="670" t="s">
        <v>14296</v>
      </c>
      <c r="L756" s="669" t="s">
        <v>14319</v>
      </c>
      <c r="M756" s="671">
        <v>42319</v>
      </c>
      <c r="N756" s="672">
        <v>10000000</v>
      </c>
      <c r="O756" s="672" t="s">
        <v>14447</v>
      </c>
      <c r="P756" s="674">
        <v>42675</v>
      </c>
      <c r="Q756" s="672">
        <v>8086073</v>
      </c>
      <c r="R756" s="673" t="s">
        <v>14485</v>
      </c>
      <c r="S756" s="674">
        <v>42815</v>
      </c>
      <c r="T756" s="675">
        <v>5518170</v>
      </c>
      <c r="U756" s="674">
        <v>42817</v>
      </c>
      <c r="V756" s="675">
        <v>5518170</v>
      </c>
      <c r="W756" s="675">
        <v>3586810.5</v>
      </c>
      <c r="X756" s="675">
        <v>1655451</v>
      </c>
      <c r="Y756" s="675">
        <v>275908.5</v>
      </c>
      <c r="Z756" s="652">
        <v>0</v>
      </c>
      <c r="AA756" s="652"/>
      <c r="AB756" s="664"/>
      <c r="AC756" s="663"/>
      <c r="AD756" s="650"/>
      <c r="AE756" s="650"/>
      <c r="AF756" s="650"/>
      <c r="AG756" s="650"/>
      <c r="AH756" s="650"/>
      <c r="AI756" s="650"/>
      <c r="AJ756" s="650"/>
      <c r="AK756" s="650"/>
      <c r="AL756" s="650"/>
      <c r="AM756" s="652">
        <f t="shared" si="40"/>
        <v>0</v>
      </c>
      <c r="AN756" s="513">
        <f t="shared" si="41"/>
        <v>5518170</v>
      </c>
    </row>
    <row r="757" spans="1:40" s="212" customFormat="1" ht="15" customHeight="1" x14ac:dyDescent="0.2">
      <c r="A757" s="679"/>
      <c r="B757" s="679"/>
      <c r="C757" s="679"/>
      <c r="D757" s="679"/>
      <c r="E757" s="679"/>
      <c r="F757" s="668" t="s">
        <v>13968</v>
      </c>
      <c r="G757" s="668" t="s">
        <v>9770</v>
      </c>
      <c r="H757" s="669">
        <v>74701007259107</v>
      </c>
      <c r="I757" s="653"/>
      <c r="J757" s="653" t="s">
        <v>14240</v>
      </c>
      <c r="K757" s="670" t="s">
        <v>14296</v>
      </c>
      <c r="L757" s="669" t="s">
        <v>14318</v>
      </c>
      <c r="M757" s="671">
        <v>42263</v>
      </c>
      <c r="N757" s="672">
        <v>10000000</v>
      </c>
      <c r="O757" s="672" t="s">
        <v>14447</v>
      </c>
      <c r="P757" s="674">
        <v>42675</v>
      </c>
      <c r="Q757" s="672">
        <v>6123095</v>
      </c>
      <c r="R757" s="673" t="s">
        <v>14485</v>
      </c>
      <c r="S757" s="674">
        <v>42815</v>
      </c>
      <c r="T757" s="675">
        <v>4169760</v>
      </c>
      <c r="U757" s="674">
        <v>42817</v>
      </c>
      <c r="V757" s="675">
        <v>4169760</v>
      </c>
      <c r="W757" s="675">
        <v>2710344</v>
      </c>
      <c r="X757" s="675">
        <v>1250928</v>
      </c>
      <c r="Y757" s="675">
        <v>208488</v>
      </c>
      <c r="Z757" s="652">
        <v>0</v>
      </c>
      <c r="AA757" s="652"/>
      <c r="AB757" s="664"/>
      <c r="AC757" s="663"/>
      <c r="AD757" s="650"/>
      <c r="AE757" s="650"/>
      <c r="AF757" s="650"/>
      <c r="AG757" s="650"/>
      <c r="AH757" s="650"/>
      <c r="AI757" s="650"/>
      <c r="AJ757" s="650"/>
      <c r="AK757" s="650"/>
      <c r="AL757" s="650"/>
      <c r="AM757" s="652">
        <f t="shared" si="40"/>
        <v>0</v>
      </c>
      <c r="AN757" s="513">
        <f t="shared" si="41"/>
        <v>4169760</v>
      </c>
    </row>
    <row r="758" spans="1:40" s="212" customFormat="1" ht="15" customHeight="1" x14ac:dyDescent="0.2">
      <c r="A758" s="679"/>
      <c r="B758" s="679"/>
      <c r="C758" s="679"/>
      <c r="D758" s="679"/>
      <c r="E758" s="679"/>
      <c r="F758" s="668" t="s">
        <v>13968</v>
      </c>
      <c r="G758" s="668" t="s">
        <v>9770</v>
      </c>
      <c r="H758" s="669">
        <v>74701006911104</v>
      </c>
      <c r="I758" s="653"/>
      <c r="J758" s="653" t="s">
        <v>14241</v>
      </c>
      <c r="K758" s="670" t="s">
        <v>14296</v>
      </c>
      <c r="L758" s="669" t="s">
        <v>14369</v>
      </c>
      <c r="M758" s="671">
        <v>42110</v>
      </c>
      <c r="N758" s="672">
        <v>10000000</v>
      </c>
      <c r="O758" s="672" t="s">
        <v>14447</v>
      </c>
      <c r="P758" s="674">
        <v>42675</v>
      </c>
      <c r="Q758" s="672">
        <v>5524863</v>
      </c>
      <c r="R758" s="673" t="s">
        <v>14485</v>
      </c>
      <c r="S758" s="674">
        <v>42815</v>
      </c>
      <c r="T758" s="675">
        <v>3816597</v>
      </c>
      <c r="U758" s="674">
        <v>42817</v>
      </c>
      <c r="V758" s="675">
        <v>3816597</v>
      </c>
      <c r="W758" s="675">
        <v>2480788.0500000003</v>
      </c>
      <c r="X758" s="675">
        <v>1144979.0999999999</v>
      </c>
      <c r="Y758" s="675">
        <v>190829.85</v>
      </c>
      <c r="Z758" s="652">
        <v>0</v>
      </c>
      <c r="AA758" s="652"/>
      <c r="AB758" s="664"/>
      <c r="AC758" s="663"/>
      <c r="AD758" s="650"/>
      <c r="AE758" s="650"/>
      <c r="AF758" s="650"/>
      <c r="AG758" s="650"/>
      <c r="AH758" s="650"/>
      <c r="AI758" s="650"/>
      <c r="AJ758" s="650"/>
      <c r="AK758" s="650"/>
      <c r="AL758" s="650"/>
      <c r="AM758" s="652">
        <f t="shared" si="40"/>
        <v>0</v>
      </c>
      <c r="AN758" s="513">
        <f t="shared" si="41"/>
        <v>3816597</v>
      </c>
    </row>
    <row r="759" spans="1:40" s="212" customFormat="1" ht="15" customHeight="1" x14ac:dyDescent="0.2">
      <c r="A759" s="679"/>
      <c r="B759" s="679"/>
      <c r="C759" s="679"/>
      <c r="D759" s="679"/>
      <c r="E759" s="679"/>
      <c r="F759" s="668" t="s">
        <v>13968</v>
      </c>
      <c r="G759" s="668" t="s">
        <v>14496</v>
      </c>
      <c r="H759" s="669">
        <v>75701007526109</v>
      </c>
      <c r="I759" s="653"/>
      <c r="J759" s="653" t="s">
        <v>14242</v>
      </c>
      <c r="K759" s="670" t="s">
        <v>14296</v>
      </c>
      <c r="L759" s="669" t="s">
        <v>14370</v>
      </c>
      <c r="M759" s="671">
        <v>42135</v>
      </c>
      <c r="N759" s="672">
        <v>20000000</v>
      </c>
      <c r="O759" s="672" t="s">
        <v>14447</v>
      </c>
      <c r="P759" s="674">
        <v>42675</v>
      </c>
      <c r="Q759" s="672">
        <v>15241110</v>
      </c>
      <c r="R759" s="673" t="s">
        <v>14485</v>
      </c>
      <c r="S759" s="674">
        <v>42815</v>
      </c>
      <c r="T759" s="675">
        <v>10421880</v>
      </c>
      <c r="U759" s="674">
        <v>42817</v>
      </c>
      <c r="V759" s="675">
        <v>10421880</v>
      </c>
      <c r="W759" s="675">
        <v>6774222</v>
      </c>
      <c r="X759" s="675">
        <v>3126564</v>
      </c>
      <c r="Y759" s="675">
        <v>521094</v>
      </c>
      <c r="Z759" s="652">
        <v>0</v>
      </c>
      <c r="AA759" s="652"/>
      <c r="AB759" s="664"/>
      <c r="AC759" s="663"/>
      <c r="AD759" s="650"/>
      <c r="AE759" s="650"/>
      <c r="AF759" s="650"/>
      <c r="AG759" s="650"/>
      <c r="AH759" s="650"/>
      <c r="AI759" s="650"/>
      <c r="AJ759" s="650"/>
      <c r="AK759" s="650"/>
      <c r="AL759" s="650"/>
      <c r="AM759" s="652">
        <f t="shared" si="40"/>
        <v>0</v>
      </c>
      <c r="AN759" s="513">
        <f t="shared" si="41"/>
        <v>10421880</v>
      </c>
    </row>
    <row r="760" spans="1:40" s="212" customFormat="1" ht="15" customHeight="1" x14ac:dyDescent="0.2">
      <c r="A760" s="679"/>
      <c r="B760" s="679"/>
      <c r="C760" s="679"/>
      <c r="D760" s="679"/>
      <c r="E760" s="679"/>
      <c r="F760" s="668" t="s">
        <v>13968</v>
      </c>
      <c r="G760" s="668" t="s">
        <v>10284</v>
      </c>
      <c r="H760" s="669">
        <v>88601010321101</v>
      </c>
      <c r="I760" s="653"/>
      <c r="J760" s="653" t="s">
        <v>2380</v>
      </c>
      <c r="K760" s="670" t="s">
        <v>14296</v>
      </c>
      <c r="L760" s="669" t="s">
        <v>14371</v>
      </c>
      <c r="M760" s="671">
        <v>42088</v>
      </c>
      <c r="N760" s="672">
        <v>3000000</v>
      </c>
      <c r="O760" s="672" t="s">
        <v>14447</v>
      </c>
      <c r="P760" s="674">
        <v>42675</v>
      </c>
      <c r="Q760" s="672">
        <v>974000</v>
      </c>
      <c r="R760" s="673" t="s">
        <v>14485</v>
      </c>
      <c r="S760" s="674">
        <v>42815</v>
      </c>
      <c r="T760" s="675">
        <v>627550</v>
      </c>
      <c r="U760" s="674">
        <v>42817</v>
      </c>
      <c r="V760" s="675">
        <v>627550</v>
      </c>
      <c r="W760" s="675">
        <v>407907.5</v>
      </c>
      <c r="X760" s="675">
        <v>188265</v>
      </c>
      <c r="Y760" s="675">
        <v>31377.5</v>
      </c>
      <c r="Z760" s="652">
        <v>0</v>
      </c>
      <c r="AA760" s="652"/>
      <c r="AB760" s="664"/>
      <c r="AC760" s="663"/>
      <c r="AD760" s="650"/>
      <c r="AE760" s="650"/>
      <c r="AF760" s="650"/>
      <c r="AG760" s="650"/>
      <c r="AH760" s="650"/>
      <c r="AI760" s="650"/>
      <c r="AJ760" s="650"/>
      <c r="AK760" s="650"/>
      <c r="AL760" s="650"/>
      <c r="AM760" s="652">
        <f t="shared" si="40"/>
        <v>0</v>
      </c>
      <c r="AN760" s="513">
        <f t="shared" si="41"/>
        <v>627550</v>
      </c>
    </row>
    <row r="761" spans="1:40" s="212" customFormat="1" ht="15" customHeight="1" x14ac:dyDescent="0.2">
      <c r="A761" s="679"/>
      <c r="B761" s="679"/>
      <c r="C761" s="679"/>
      <c r="D761" s="679"/>
      <c r="E761" s="679"/>
      <c r="F761" s="668" t="s">
        <v>13968</v>
      </c>
      <c r="G761" s="668" t="s">
        <v>10284</v>
      </c>
      <c r="H761" s="669">
        <v>88601010678100</v>
      </c>
      <c r="I761" s="653"/>
      <c r="J761" s="653" t="s">
        <v>14243</v>
      </c>
      <c r="K761" s="670" t="s">
        <v>14296</v>
      </c>
      <c r="L761" s="669" t="s">
        <v>14372</v>
      </c>
      <c r="M761" s="671">
        <v>42194</v>
      </c>
      <c r="N761" s="672">
        <v>25000000</v>
      </c>
      <c r="O761" s="672" t="s">
        <v>14447</v>
      </c>
      <c r="P761" s="674">
        <v>42675</v>
      </c>
      <c r="Q761" s="672">
        <v>7148093</v>
      </c>
      <c r="R761" s="673" t="s">
        <v>14485</v>
      </c>
      <c r="S761" s="674">
        <v>42815</v>
      </c>
      <c r="T761" s="675">
        <v>5003665</v>
      </c>
      <c r="U761" s="674">
        <v>42817</v>
      </c>
      <c r="V761" s="675">
        <v>5003665</v>
      </c>
      <c r="W761" s="675">
        <v>3252382.25</v>
      </c>
      <c r="X761" s="675">
        <v>1501099.5</v>
      </c>
      <c r="Y761" s="675">
        <v>250183.25</v>
      </c>
      <c r="Z761" s="652">
        <v>0</v>
      </c>
      <c r="AA761" s="652"/>
      <c r="AB761" s="664"/>
      <c r="AC761" s="663"/>
      <c r="AD761" s="650"/>
      <c r="AE761" s="650"/>
      <c r="AF761" s="650"/>
      <c r="AG761" s="650"/>
      <c r="AH761" s="650"/>
      <c r="AI761" s="650"/>
      <c r="AJ761" s="650"/>
      <c r="AK761" s="650"/>
      <c r="AL761" s="650"/>
      <c r="AM761" s="652">
        <f t="shared" si="40"/>
        <v>0</v>
      </c>
      <c r="AN761" s="513">
        <f t="shared" si="41"/>
        <v>5003665</v>
      </c>
    </row>
    <row r="762" spans="1:40" s="212" customFormat="1" ht="15" customHeight="1" x14ac:dyDescent="0.2">
      <c r="A762" s="679"/>
      <c r="B762" s="679"/>
      <c r="C762" s="679"/>
      <c r="D762" s="679"/>
      <c r="E762" s="679"/>
      <c r="F762" s="668" t="s">
        <v>13968</v>
      </c>
      <c r="G762" s="668" t="s">
        <v>14498</v>
      </c>
      <c r="H762" s="669">
        <v>399901002132106</v>
      </c>
      <c r="I762" s="653"/>
      <c r="J762" s="653" t="s">
        <v>14244</v>
      </c>
      <c r="K762" s="670" t="s">
        <v>14296</v>
      </c>
      <c r="L762" s="669" t="s">
        <v>14373</v>
      </c>
      <c r="M762" s="671">
        <v>42135</v>
      </c>
      <c r="N762" s="672">
        <v>22000000</v>
      </c>
      <c r="O762" s="672" t="s">
        <v>14447</v>
      </c>
      <c r="P762" s="674">
        <v>42675</v>
      </c>
      <c r="Q762" s="672">
        <v>12867030</v>
      </c>
      <c r="R762" s="673" t="s">
        <v>14485</v>
      </c>
      <c r="S762" s="674">
        <v>42815</v>
      </c>
      <c r="T762" s="675">
        <v>8851679</v>
      </c>
      <c r="U762" s="674">
        <v>42817</v>
      </c>
      <c r="V762" s="675">
        <v>8851679</v>
      </c>
      <c r="W762" s="675">
        <v>5753591.3500000006</v>
      </c>
      <c r="X762" s="675">
        <v>2655503.6999999997</v>
      </c>
      <c r="Y762" s="675">
        <v>442583.95</v>
      </c>
      <c r="Z762" s="652">
        <v>0</v>
      </c>
      <c r="AA762" s="652"/>
      <c r="AB762" s="664"/>
      <c r="AC762" s="663"/>
      <c r="AD762" s="650"/>
      <c r="AE762" s="650"/>
      <c r="AF762" s="650"/>
      <c r="AG762" s="650"/>
      <c r="AH762" s="650"/>
      <c r="AI762" s="650"/>
      <c r="AJ762" s="650"/>
      <c r="AK762" s="650"/>
      <c r="AL762" s="650"/>
      <c r="AM762" s="652">
        <f t="shared" si="40"/>
        <v>0</v>
      </c>
      <c r="AN762" s="513">
        <f t="shared" si="41"/>
        <v>8851679</v>
      </c>
    </row>
    <row r="763" spans="1:40" s="212" customFormat="1" ht="15" customHeight="1" x14ac:dyDescent="0.2">
      <c r="A763" s="679"/>
      <c r="B763" s="679"/>
      <c r="C763" s="679"/>
      <c r="D763" s="679"/>
      <c r="E763" s="679"/>
      <c r="F763" s="668" t="s">
        <v>13968</v>
      </c>
      <c r="G763" s="668" t="s">
        <v>14498</v>
      </c>
      <c r="H763" s="669">
        <v>399901002075100</v>
      </c>
      <c r="I763" s="653"/>
      <c r="J763" s="653" t="s">
        <v>14245</v>
      </c>
      <c r="K763" s="670" t="s">
        <v>14296</v>
      </c>
      <c r="L763" s="669" t="s">
        <v>14374</v>
      </c>
      <c r="M763" s="671">
        <v>42088</v>
      </c>
      <c r="N763" s="672">
        <v>20000000</v>
      </c>
      <c r="O763" s="672" t="s">
        <v>14447</v>
      </c>
      <c r="P763" s="674">
        <v>42675</v>
      </c>
      <c r="Q763" s="672">
        <v>13499737</v>
      </c>
      <c r="R763" s="673" t="s">
        <v>14485</v>
      </c>
      <c r="S763" s="674">
        <v>42815</v>
      </c>
      <c r="T763" s="675">
        <v>9251483</v>
      </c>
      <c r="U763" s="674">
        <v>42817</v>
      </c>
      <c r="V763" s="675">
        <v>9251483</v>
      </c>
      <c r="W763" s="675">
        <v>6013463.9500000002</v>
      </c>
      <c r="X763" s="675">
        <v>2775444.9</v>
      </c>
      <c r="Y763" s="675">
        <v>462574.15</v>
      </c>
      <c r="Z763" s="652">
        <v>0</v>
      </c>
      <c r="AA763" s="652"/>
      <c r="AB763" s="664"/>
      <c r="AC763" s="663"/>
      <c r="AD763" s="650"/>
      <c r="AE763" s="650"/>
      <c r="AF763" s="650"/>
      <c r="AG763" s="650"/>
      <c r="AH763" s="650"/>
      <c r="AI763" s="650"/>
      <c r="AJ763" s="650"/>
      <c r="AK763" s="650"/>
      <c r="AL763" s="650"/>
      <c r="AM763" s="652">
        <f t="shared" si="40"/>
        <v>0</v>
      </c>
      <c r="AN763" s="513">
        <f t="shared" si="41"/>
        <v>9251483</v>
      </c>
    </row>
    <row r="764" spans="1:40" s="212" customFormat="1" ht="15" customHeight="1" x14ac:dyDescent="0.2">
      <c r="A764" s="679"/>
      <c r="B764" s="679"/>
      <c r="C764" s="679"/>
      <c r="D764" s="679"/>
      <c r="E764" s="679"/>
      <c r="F764" s="668" t="s">
        <v>13968</v>
      </c>
      <c r="G764" s="668" t="s">
        <v>14500</v>
      </c>
      <c r="H764" s="669">
        <v>792001000385102</v>
      </c>
      <c r="I764" s="653"/>
      <c r="J764" s="653" t="s">
        <v>14246</v>
      </c>
      <c r="K764" s="670" t="s">
        <v>14296</v>
      </c>
      <c r="L764" s="669" t="s">
        <v>14375</v>
      </c>
      <c r="M764" s="671">
        <v>42088</v>
      </c>
      <c r="N764" s="672">
        <v>10000000</v>
      </c>
      <c r="O764" s="672" t="s">
        <v>14447</v>
      </c>
      <c r="P764" s="674">
        <v>42675</v>
      </c>
      <c r="Q764" s="672">
        <v>4062758</v>
      </c>
      <c r="R764" s="673" t="s">
        <v>14485</v>
      </c>
      <c r="S764" s="674">
        <v>42815</v>
      </c>
      <c r="T764" s="675">
        <v>2788030</v>
      </c>
      <c r="U764" s="674">
        <v>42817</v>
      </c>
      <c r="V764" s="675">
        <v>2788030</v>
      </c>
      <c r="W764" s="675">
        <v>1812219.5</v>
      </c>
      <c r="X764" s="675">
        <v>836409</v>
      </c>
      <c r="Y764" s="675">
        <v>139401.5</v>
      </c>
      <c r="Z764" s="652">
        <v>0</v>
      </c>
      <c r="AA764" s="652"/>
      <c r="AB764" s="664"/>
      <c r="AC764" s="663"/>
      <c r="AD764" s="650"/>
      <c r="AE764" s="650"/>
      <c r="AF764" s="650"/>
      <c r="AG764" s="650"/>
      <c r="AH764" s="650"/>
      <c r="AI764" s="650"/>
      <c r="AJ764" s="650"/>
      <c r="AK764" s="650"/>
      <c r="AL764" s="650"/>
      <c r="AM764" s="652">
        <f t="shared" si="40"/>
        <v>0</v>
      </c>
      <c r="AN764" s="513">
        <f t="shared" si="41"/>
        <v>2788030</v>
      </c>
    </row>
    <row r="765" spans="1:40" s="212" customFormat="1" ht="15" customHeight="1" x14ac:dyDescent="0.2">
      <c r="A765" s="679"/>
      <c r="B765" s="679"/>
      <c r="C765" s="679"/>
      <c r="D765" s="679"/>
      <c r="E765" s="679"/>
      <c r="F765" s="668" t="s">
        <v>13968</v>
      </c>
      <c r="G765" s="668" t="s">
        <v>13970</v>
      </c>
      <c r="H765" s="669">
        <v>368201003492106</v>
      </c>
      <c r="I765" s="653"/>
      <c r="J765" s="653" t="s">
        <v>14247</v>
      </c>
      <c r="K765" s="670" t="s">
        <v>14296</v>
      </c>
      <c r="L765" s="669" t="s">
        <v>13892</v>
      </c>
      <c r="M765" s="671">
        <v>42135</v>
      </c>
      <c r="N765" s="672">
        <v>15000000</v>
      </c>
      <c r="O765" s="672" t="s">
        <v>14447</v>
      </c>
      <c r="P765" s="674">
        <v>42675</v>
      </c>
      <c r="Q765" s="672">
        <v>10820823</v>
      </c>
      <c r="R765" s="673" t="s">
        <v>14485</v>
      </c>
      <c r="S765" s="674">
        <v>42815</v>
      </c>
      <c r="T765" s="675">
        <v>7517701</v>
      </c>
      <c r="U765" s="674">
        <v>42817</v>
      </c>
      <c r="V765" s="675">
        <v>7517701</v>
      </c>
      <c r="W765" s="675">
        <v>4886505.6500000004</v>
      </c>
      <c r="X765" s="675">
        <v>2255310.2999999998</v>
      </c>
      <c r="Y765" s="675">
        <v>375885.05000000005</v>
      </c>
      <c r="Z765" s="652">
        <v>0</v>
      </c>
      <c r="AA765" s="652"/>
      <c r="AB765" s="664"/>
      <c r="AC765" s="663"/>
      <c r="AD765" s="650"/>
      <c r="AE765" s="650"/>
      <c r="AF765" s="650"/>
      <c r="AG765" s="650"/>
      <c r="AH765" s="650"/>
      <c r="AI765" s="650"/>
      <c r="AJ765" s="650"/>
      <c r="AK765" s="650"/>
      <c r="AL765" s="650"/>
      <c r="AM765" s="652">
        <f t="shared" si="40"/>
        <v>0</v>
      </c>
      <c r="AN765" s="513">
        <f t="shared" si="41"/>
        <v>7517701</v>
      </c>
    </row>
    <row r="766" spans="1:40" s="212" customFormat="1" ht="15" customHeight="1" x14ac:dyDescent="0.2">
      <c r="A766" s="679"/>
      <c r="B766" s="679"/>
      <c r="C766" s="679"/>
      <c r="D766" s="679"/>
      <c r="E766" s="679"/>
      <c r="F766" s="668" t="s">
        <v>13968</v>
      </c>
      <c r="G766" s="668" t="s">
        <v>13970</v>
      </c>
      <c r="H766" s="669">
        <v>368201003549107</v>
      </c>
      <c r="I766" s="653"/>
      <c r="J766" s="653" t="s">
        <v>14248</v>
      </c>
      <c r="K766" s="670" t="s">
        <v>14296</v>
      </c>
      <c r="L766" s="669" t="s">
        <v>13890</v>
      </c>
      <c r="M766" s="671">
        <v>42319</v>
      </c>
      <c r="N766" s="672">
        <v>15000000</v>
      </c>
      <c r="O766" s="672" t="s">
        <v>14447</v>
      </c>
      <c r="P766" s="674">
        <v>42675</v>
      </c>
      <c r="Q766" s="672">
        <v>9811435</v>
      </c>
      <c r="R766" s="673" t="s">
        <v>14485</v>
      </c>
      <c r="S766" s="674">
        <v>42815</v>
      </c>
      <c r="T766" s="675">
        <v>6653630</v>
      </c>
      <c r="U766" s="674">
        <v>42817</v>
      </c>
      <c r="V766" s="675">
        <v>6653630</v>
      </c>
      <c r="W766" s="675">
        <v>4324859.5</v>
      </c>
      <c r="X766" s="675">
        <v>1996089</v>
      </c>
      <c r="Y766" s="675">
        <v>332681.5</v>
      </c>
      <c r="Z766" s="652">
        <v>0</v>
      </c>
      <c r="AA766" s="652"/>
      <c r="AB766" s="664"/>
      <c r="AC766" s="663"/>
      <c r="AD766" s="650"/>
      <c r="AE766" s="650"/>
      <c r="AF766" s="650"/>
      <c r="AG766" s="650"/>
      <c r="AH766" s="650"/>
      <c r="AI766" s="650"/>
      <c r="AJ766" s="650"/>
      <c r="AK766" s="650"/>
      <c r="AL766" s="650"/>
      <c r="AM766" s="652">
        <f t="shared" si="40"/>
        <v>0</v>
      </c>
      <c r="AN766" s="513">
        <f t="shared" si="41"/>
        <v>6653630</v>
      </c>
    </row>
    <row r="767" spans="1:40" s="212" customFormat="1" ht="15" customHeight="1" x14ac:dyDescent="0.2">
      <c r="A767" s="679"/>
      <c r="B767" s="679"/>
      <c r="C767" s="679"/>
      <c r="D767" s="679"/>
      <c r="E767" s="679"/>
      <c r="F767" s="668" t="s">
        <v>13968</v>
      </c>
      <c r="G767" s="668" t="s">
        <v>13970</v>
      </c>
      <c r="H767" s="669">
        <v>368201003625107</v>
      </c>
      <c r="I767" s="653"/>
      <c r="J767" s="653" t="s">
        <v>14249</v>
      </c>
      <c r="K767" s="670" t="s">
        <v>14296</v>
      </c>
      <c r="L767" s="669" t="s">
        <v>13888</v>
      </c>
      <c r="M767" s="671">
        <v>42194</v>
      </c>
      <c r="N767" s="672">
        <v>10000000</v>
      </c>
      <c r="O767" s="672" t="s">
        <v>14447</v>
      </c>
      <c r="P767" s="674">
        <v>42675</v>
      </c>
      <c r="Q767" s="672">
        <v>6463381</v>
      </c>
      <c r="R767" s="673" t="s">
        <v>14485</v>
      </c>
      <c r="S767" s="674">
        <v>42815</v>
      </c>
      <c r="T767" s="675">
        <v>4433100</v>
      </c>
      <c r="U767" s="674">
        <v>42817</v>
      </c>
      <c r="V767" s="675">
        <v>4433100</v>
      </c>
      <c r="W767" s="675">
        <v>2881515</v>
      </c>
      <c r="X767" s="675">
        <v>1329930</v>
      </c>
      <c r="Y767" s="675">
        <v>221655</v>
      </c>
      <c r="Z767" s="652">
        <v>0</v>
      </c>
      <c r="AA767" s="652"/>
      <c r="AB767" s="664"/>
      <c r="AC767" s="663"/>
      <c r="AD767" s="650"/>
      <c r="AE767" s="650"/>
      <c r="AF767" s="650"/>
      <c r="AG767" s="650"/>
      <c r="AH767" s="650"/>
      <c r="AI767" s="650"/>
      <c r="AJ767" s="650"/>
      <c r="AK767" s="650"/>
      <c r="AL767" s="650"/>
      <c r="AM767" s="652">
        <f t="shared" si="40"/>
        <v>0</v>
      </c>
      <c r="AN767" s="513">
        <f t="shared" si="41"/>
        <v>4433100</v>
      </c>
    </row>
    <row r="768" spans="1:40" s="212" customFormat="1" ht="15" customHeight="1" x14ac:dyDescent="0.2">
      <c r="A768" s="679"/>
      <c r="B768" s="679"/>
      <c r="C768" s="679"/>
      <c r="D768" s="679"/>
      <c r="E768" s="679"/>
      <c r="F768" s="668" t="s">
        <v>13968</v>
      </c>
      <c r="G768" s="668" t="s">
        <v>9755</v>
      </c>
      <c r="H768" s="669">
        <v>750901001790104</v>
      </c>
      <c r="I768" s="653"/>
      <c r="J768" s="653" t="s">
        <v>14250</v>
      </c>
      <c r="K768" s="670" t="s">
        <v>14296</v>
      </c>
      <c r="L768" s="669" t="s">
        <v>14376</v>
      </c>
      <c r="M768" s="671">
        <v>42194</v>
      </c>
      <c r="N768" s="672">
        <v>10000000</v>
      </c>
      <c r="O768" s="672" t="s">
        <v>14447</v>
      </c>
      <c r="P768" s="674">
        <v>42675</v>
      </c>
      <c r="Q768" s="672">
        <v>6204300</v>
      </c>
      <c r="R768" s="673" t="s">
        <v>14485</v>
      </c>
      <c r="S768" s="674">
        <v>42815</v>
      </c>
      <c r="T768" s="675">
        <v>4334260</v>
      </c>
      <c r="U768" s="674">
        <v>42809</v>
      </c>
      <c r="V768" s="675">
        <v>4334260</v>
      </c>
      <c r="W768" s="675">
        <v>2817269</v>
      </c>
      <c r="X768" s="675">
        <v>1300278</v>
      </c>
      <c r="Y768" s="675">
        <v>216713</v>
      </c>
      <c r="Z768" s="652">
        <v>0</v>
      </c>
      <c r="AA768" s="652"/>
      <c r="AB768" s="664"/>
      <c r="AC768" s="663"/>
      <c r="AD768" s="650"/>
      <c r="AE768" s="650"/>
      <c r="AF768" s="650"/>
      <c r="AG768" s="650"/>
      <c r="AH768" s="650"/>
      <c r="AI768" s="650"/>
      <c r="AJ768" s="650"/>
      <c r="AK768" s="650"/>
      <c r="AL768" s="650"/>
      <c r="AM768" s="652">
        <f t="shared" si="40"/>
        <v>0</v>
      </c>
      <c r="AN768" s="513">
        <f t="shared" si="41"/>
        <v>4334260</v>
      </c>
    </row>
    <row r="769" spans="1:40" s="212" customFormat="1" ht="15" customHeight="1" x14ac:dyDescent="0.2">
      <c r="A769" s="679"/>
      <c r="B769" s="679"/>
      <c r="C769" s="679"/>
      <c r="D769" s="679"/>
      <c r="E769" s="679"/>
      <c r="F769" s="668" t="s">
        <v>13968</v>
      </c>
      <c r="G769" s="668" t="s">
        <v>9755</v>
      </c>
      <c r="H769" s="669">
        <v>750901001860103</v>
      </c>
      <c r="I769" s="653"/>
      <c r="J769" s="653" t="s">
        <v>14251</v>
      </c>
      <c r="K769" s="670" t="s">
        <v>14296</v>
      </c>
      <c r="L769" s="669" t="s">
        <v>13871</v>
      </c>
      <c r="M769" s="671">
        <v>42283</v>
      </c>
      <c r="N769" s="672">
        <v>15000000</v>
      </c>
      <c r="O769" s="672" t="s">
        <v>14447</v>
      </c>
      <c r="P769" s="674">
        <v>42675</v>
      </c>
      <c r="Q769" s="672">
        <v>10215025</v>
      </c>
      <c r="R769" s="673" t="s">
        <v>14485</v>
      </c>
      <c r="S769" s="674">
        <v>42815</v>
      </c>
      <c r="T769" s="675">
        <v>7087500</v>
      </c>
      <c r="U769" s="674">
        <v>42809</v>
      </c>
      <c r="V769" s="675">
        <v>7087500</v>
      </c>
      <c r="W769" s="675">
        <v>4606875</v>
      </c>
      <c r="X769" s="675">
        <v>2126250</v>
      </c>
      <c r="Y769" s="675">
        <v>354375</v>
      </c>
      <c r="Z769" s="652">
        <v>0</v>
      </c>
      <c r="AA769" s="652"/>
      <c r="AB769" s="664"/>
      <c r="AC769" s="663"/>
      <c r="AD769" s="650"/>
      <c r="AE769" s="650"/>
      <c r="AF769" s="650"/>
      <c r="AG769" s="650"/>
      <c r="AH769" s="650"/>
      <c r="AI769" s="650"/>
      <c r="AJ769" s="650"/>
      <c r="AK769" s="650"/>
      <c r="AL769" s="650"/>
      <c r="AM769" s="652">
        <f t="shared" si="40"/>
        <v>0</v>
      </c>
      <c r="AN769" s="513">
        <f t="shared" si="41"/>
        <v>7087500</v>
      </c>
    </row>
    <row r="770" spans="1:40" s="212" customFormat="1" ht="15" customHeight="1" x14ac:dyDescent="0.2">
      <c r="A770" s="679"/>
      <c r="B770" s="679"/>
      <c r="C770" s="679"/>
      <c r="D770" s="679"/>
      <c r="E770" s="679"/>
      <c r="F770" s="668" t="s">
        <v>13968</v>
      </c>
      <c r="G770" s="668" t="s">
        <v>9755</v>
      </c>
      <c r="H770" s="669">
        <v>750901001872100</v>
      </c>
      <c r="I770" s="653"/>
      <c r="J770" s="653" t="s">
        <v>14252</v>
      </c>
      <c r="K770" s="670" t="s">
        <v>14296</v>
      </c>
      <c r="L770" s="669" t="s">
        <v>13871</v>
      </c>
      <c r="M770" s="671">
        <v>42283</v>
      </c>
      <c r="N770" s="672">
        <v>12000000</v>
      </c>
      <c r="O770" s="672" t="s">
        <v>14447</v>
      </c>
      <c r="P770" s="674">
        <v>42675</v>
      </c>
      <c r="Q770" s="672">
        <v>7669474</v>
      </c>
      <c r="R770" s="673" t="s">
        <v>14485</v>
      </c>
      <c r="S770" s="674">
        <v>42815</v>
      </c>
      <c r="T770" s="675">
        <v>5262600</v>
      </c>
      <c r="U770" s="674">
        <v>42809</v>
      </c>
      <c r="V770" s="675">
        <v>5262600</v>
      </c>
      <c r="W770" s="675">
        <v>3420690</v>
      </c>
      <c r="X770" s="675">
        <v>1578780</v>
      </c>
      <c r="Y770" s="675">
        <v>263130</v>
      </c>
      <c r="Z770" s="652">
        <v>0</v>
      </c>
      <c r="AA770" s="652"/>
      <c r="AB770" s="664"/>
      <c r="AC770" s="663"/>
      <c r="AD770" s="650"/>
      <c r="AE770" s="650"/>
      <c r="AF770" s="650"/>
      <c r="AG770" s="650"/>
      <c r="AH770" s="650"/>
      <c r="AI770" s="650"/>
      <c r="AJ770" s="650"/>
      <c r="AK770" s="650"/>
      <c r="AL770" s="650"/>
      <c r="AM770" s="652">
        <f t="shared" si="40"/>
        <v>0</v>
      </c>
      <c r="AN770" s="513">
        <f t="shared" si="41"/>
        <v>5262600</v>
      </c>
    </row>
    <row r="771" spans="1:40" s="212" customFormat="1" ht="15" customHeight="1" x14ac:dyDescent="0.2">
      <c r="A771" s="679"/>
      <c r="B771" s="679"/>
      <c r="C771" s="679"/>
      <c r="D771" s="679"/>
      <c r="E771" s="679"/>
      <c r="F771" s="668" t="s">
        <v>13968</v>
      </c>
      <c r="G771" s="668" t="s">
        <v>12120</v>
      </c>
      <c r="H771" s="669">
        <v>74601007725104</v>
      </c>
      <c r="I771" s="653"/>
      <c r="J771" s="653" t="s">
        <v>3940</v>
      </c>
      <c r="K771" s="670" t="s">
        <v>14296</v>
      </c>
      <c r="L771" s="669" t="s">
        <v>13901</v>
      </c>
      <c r="M771" s="671">
        <v>42240</v>
      </c>
      <c r="N771" s="672">
        <v>15000000</v>
      </c>
      <c r="O771" s="672" t="s">
        <v>14447</v>
      </c>
      <c r="P771" s="674">
        <v>42675</v>
      </c>
      <c r="Q771" s="672">
        <v>11088334</v>
      </c>
      <c r="R771" s="673" t="s">
        <v>14485</v>
      </c>
      <c r="S771" s="674">
        <v>42815</v>
      </c>
      <c r="T771" s="675">
        <v>7525000</v>
      </c>
      <c r="U771" s="674">
        <v>42817</v>
      </c>
      <c r="V771" s="675">
        <v>7525000</v>
      </c>
      <c r="W771" s="675">
        <v>4891250</v>
      </c>
      <c r="X771" s="675">
        <v>2257500</v>
      </c>
      <c r="Y771" s="675">
        <v>376250</v>
      </c>
      <c r="Z771" s="652">
        <v>0</v>
      </c>
      <c r="AA771" s="652"/>
      <c r="AB771" s="664"/>
      <c r="AC771" s="663"/>
      <c r="AD771" s="650"/>
      <c r="AE771" s="650"/>
      <c r="AF771" s="650"/>
      <c r="AG771" s="650"/>
      <c r="AH771" s="650"/>
      <c r="AI771" s="650"/>
      <c r="AJ771" s="650"/>
      <c r="AK771" s="650"/>
      <c r="AL771" s="650"/>
      <c r="AM771" s="652">
        <f t="shared" si="40"/>
        <v>0</v>
      </c>
      <c r="AN771" s="513">
        <f t="shared" si="41"/>
        <v>7525000</v>
      </c>
    </row>
    <row r="772" spans="1:40" s="212" customFormat="1" ht="15" customHeight="1" x14ac:dyDescent="0.2">
      <c r="A772" s="679"/>
      <c r="B772" s="679"/>
      <c r="C772" s="679"/>
      <c r="D772" s="679"/>
      <c r="E772" s="679"/>
      <c r="F772" s="668" t="s">
        <v>13968</v>
      </c>
      <c r="G772" s="668" t="s">
        <v>12120</v>
      </c>
      <c r="H772" s="669">
        <v>74601007367100</v>
      </c>
      <c r="I772" s="653"/>
      <c r="J772" s="653" t="s">
        <v>14253</v>
      </c>
      <c r="K772" s="670" t="s">
        <v>14296</v>
      </c>
      <c r="L772" s="669" t="s">
        <v>13894</v>
      </c>
      <c r="M772" s="671">
        <v>42135</v>
      </c>
      <c r="N772" s="672">
        <v>10000000</v>
      </c>
      <c r="O772" s="672" t="s">
        <v>14447</v>
      </c>
      <c r="P772" s="674">
        <v>42675</v>
      </c>
      <c r="Q772" s="672">
        <v>5551007</v>
      </c>
      <c r="R772" s="673" t="s">
        <v>14485</v>
      </c>
      <c r="S772" s="674">
        <v>42815</v>
      </c>
      <c r="T772" s="675">
        <v>3718610</v>
      </c>
      <c r="U772" s="674">
        <v>42817</v>
      </c>
      <c r="V772" s="675">
        <v>3718610</v>
      </c>
      <c r="W772" s="675">
        <v>2417096.5</v>
      </c>
      <c r="X772" s="675">
        <v>1115583</v>
      </c>
      <c r="Y772" s="675">
        <v>185930.5</v>
      </c>
      <c r="Z772" s="652">
        <v>0</v>
      </c>
      <c r="AA772" s="652"/>
      <c r="AB772" s="664"/>
      <c r="AC772" s="663"/>
      <c r="AD772" s="650"/>
      <c r="AE772" s="650"/>
      <c r="AF772" s="650"/>
      <c r="AG772" s="650"/>
      <c r="AH772" s="650"/>
      <c r="AI772" s="650"/>
      <c r="AJ772" s="650"/>
      <c r="AK772" s="650"/>
      <c r="AL772" s="650"/>
      <c r="AM772" s="652">
        <f t="shared" si="40"/>
        <v>0</v>
      </c>
      <c r="AN772" s="513">
        <f t="shared" si="41"/>
        <v>3718610</v>
      </c>
    </row>
    <row r="773" spans="1:40" s="212" customFormat="1" ht="15" customHeight="1" x14ac:dyDescent="0.2">
      <c r="A773" s="679"/>
      <c r="B773" s="679"/>
      <c r="C773" s="679"/>
      <c r="D773" s="679"/>
      <c r="E773" s="679"/>
      <c r="F773" s="668" t="s">
        <v>13968</v>
      </c>
      <c r="G773" s="668" t="s">
        <v>12120</v>
      </c>
      <c r="H773" s="669">
        <v>74601007510101</v>
      </c>
      <c r="I773" s="653"/>
      <c r="J773" s="653" t="s">
        <v>850</v>
      </c>
      <c r="K773" s="670" t="s">
        <v>14296</v>
      </c>
      <c r="L773" s="669" t="s">
        <v>13895</v>
      </c>
      <c r="M773" s="671">
        <v>42194</v>
      </c>
      <c r="N773" s="672">
        <v>10000000</v>
      </c>
      <c r="O773" s="672" t="s">
        <v>14447</v>
      </c>
      <c r="P773" s="674">
        <v>42675</v>
      </c>
      <c r="Q773" s="672">
        <v>7095711</v>
      </c>
      <c r="R773" s="673" t="s">
        <v>14485</v>
      </c>
      <c r="S773" s="674">
        <v>42815</v>
      </c>
      <c r="T773" s="675">
        <v>4724790</v>
      </c>
      <c r="U773" s="674">
        <v>42817</v>
      </c>
      <c r="V773" s="675">
        <v>4724790</v>
      </c>
      <c r="W773" s="675">
        <v>3071113.5</v>
      </c>
      <c r="X773" s="675">
        <v>1417437</v>
      </c>
      <c r="Y773" s="675">
        <v>236239.5</v>
      </c>
      <c r="Z773" s="652">
        <v>0</v>
      </c>
      <c r="AA773" s="652"/>
      <c r="AB773" s="664"/>
      <c r="AC773" s="663"/>
      <c r="AD773" s="650"/>
      <c r="AE773" s="650"/>
      <c r="AF773" s="650"/>
      <c r="AG773" s="650"/>
      <c r="AH773" s="650"/>
      <c r="AI773" s="650"/>
      <c r="AJ773" s="650"/>
      <c r="AK773" s="650"/>
      <c r="AL773" s="650"/>
      <c r="AM773" s="652">
        <f t="shared" si="40"/>
        <v>0</v>
      </c>
      <c r="AN773" s="513">
        <f t="shared" si="41"/>
        <v>4724790</v>
      </c>
    </row>
    <row r="774" spans="1:40" s="212" customFormat="1" ht="15" customHeight="1" x14ac:dyDescent="0.2">
      <c r="A774" s="679"/>
      <c r="B774" s="679"/>
      <c r="C774" s="679"/>
      <c r="D774" s="679"/>
      <c r="E774" s="679"/>
      <c r="F774" s="668" t="s">
        <v>13968</v>
      </c>
      <c r="G774" s="668" t="s">
        <v>12120</v>
      </c>
      <c r="H774" s="669">
        <v>74601007424106</v>
      </c>
      <c r="I774" s="653"/>
      <c r="J774" s="653" t="s">
        <v>9605</v>
      </c>
      <c r="K774" s="670" t="s">
        <v>14296</v>
      </c>
      <c r="L774" s="669" t="s">
        <v>13894</v>
      </c>
      <c r="M774" s="671">
        <v>42135</v>
      </c>
      <c r="N774" s="672">
        <v>2000000</v>
      </c>
      <c r="O774" s="672" t="s">
        <v>14447</v>
      </c>
      <c r="P774" s="674">
        <v>42675</v>
      </c>
      <c r="Q774" s="672">
        <v>355000</v>
      </c>
      <c r="R774" s="673" t="s">
        <v>14485</v>
      </c>
      <c r="S774" s="674">
        <v>42815</v>
      </c>
      <c r="T774" s="675">
        <v>248500</v>
      </c>
      <c r="U774" s="674">
        <v>42817</v>
      </c>
      <c r="V774" s="675">
        <v>248500</v>
      </c>
      <c r="W774" s="675">
        <v>161525</v>
      </c>
      <c r="X774" s="675">
        <v>74550</v>
      </c>
      <c r="Y774" s="675">
        <v>12425</v>
      </c>
      <c r="Z774" s="652">
        <v>0</v>
      </c>
      <c r="AA774" s="652"/>
      <c r="AB774" s="664"/>
      <c r="AC774" s="663"/>
      <c r="AD774" s="650"/>
      <c r="AE774" s="650"/>
      <c r="AF774" s="650"/>
      <c r="AG774" s="650"/>
      <c r="AH774" s="650"/>
      <c r="AI774" s="650"/>
      <c r="AJ774" s="650"/>
      <c r="AK774" s="650"/>
      <c r="AL774" s="650"/>
      <c r="AM774" s="652">
        <f t="shared" si="40"/>
        <v>0</v>
      </c>
      <c r="AN774" s="513">
        <f t="shared" si="41"/>
        <v>248500</v>
      </c>
    </row>
    <row r="775" spans="1:40" s="212" customFormat="1" ht="15" customHeight="1" x14ac:dyDescent="0.2">
      <c r="A775" s="679"/>
      <c r="B775" s="679"/>
      <c r="C775" s="679"/>
      <c r="D775" s="679"/>
      <c r="E775" s="679"/>
      <c r="F775" s="668" t="s">
        <v>13968</v>
      </c>
      <c r="G775" s="668" t="s">
        <v>12120</v>
      </c>
      <c r="H775" s="669">
        <v>74601007615105</v>
      </c>
      <c r="I775" s="653"/>
      <c r="J775" s="653" t="s">
        <v>14254</v>
      </c>
      <c r="K775" s="670" t="s">
        <v>14296</v>
      </c>
      <c r="L775" s="669" t="s">
        <v>13900</v>
      </c>
      <c r="M775" s="671">
        <v>42240</v>
      </c>
      <c r="N775" s="672">
        <v>5000000</v>
      </c>
      <c r="O775" s="672" t="s">
        <v>14447</v>
      </c>
      <c r="P775" s="674">
        <v>42675</v>
      </c>
      <c r="Q775" s="672">
        <v>3337094</v>
      </c>
      <c r="R775" s="673" t="s">
        <v>14485</v>
      </c>
      <c r="S775" s="674">
        <v>42815</v>
      </c>
      <c r="T775" s="675">
        <v>2289299</v>
      </c>
      <c r="U775" s="674">
        <v>42817</v>
      </c>
      <c r="V775" s="675">
        <v>2289299</v>
      </c>
      <c r="W775" s="675">
        <v>1488044.35</v>
      </c>
      <c r="X775" s="675">
        <v>686789.7</v>
      </c>
      <c r="Y775" s="675">
        <v>114464.95000000001</v>
      </c>
      <c r="Z775" s="652">
        <v>0</v>
      </c>
      <c r="AA775" s="652"/>
      <c r="AB775" s="664"/>
      <c r="AC775" s="663"/>
      <c r="AD775" s="650"/>
      <c r="AE775" s="650"/>
      <c r="AF775" s="650"/>
      <c r="AG775" s="650"/>
      <c r="AH775" s="650"/>
      <c r="AI775" s="650"/>
      <c r="AJ775" s="650"/>
      <c r="AK775" s="650"/>
      <c r="AL775" s="650"/>
      <c r="AM775" s="652">
        <f t="shared" si="40"/>
        <v>0</v>
      </c>
      <c r="AN775" s="513">
        <f t="shared" si="41"/>
        <v>2289299</v>
      </c>
    </row>
    <row r="776" spans="1:40" s="212" customFormat="1" ht="15" customHeight="1" x14ac:dyDescent="0.2">
      <c r="A776" s="679"/>
      <c r="B776" s="679"/>
      <c r="C776" s="679"/>
      <c r="D776" s="679"/>
      <c r="E776" s="679"/>
      <c r="F776" s="668" t="s">
        <v>13968</v>
      </c>
      <c r="G776" s="668" t="s">
        <v>12120</v>
      </c>
      <c r="H776" s="669">
        <v>74601007319107</v>
      </c>
      <c r="I776" s="653"/>
      <c r="J776" s="653" t="s">
        <v>14255</v>
      </c>
      <c r="K776" s="670" t="s">
        <v>14296</v>
      </c>
      <c r="L776" s="669" t="s">
        <v>13896</v>
      </c>
      <c r="M776" s="671">
        <v>42110</v>
      </c>
      <c r="N776" s="672">
        <v>4000000</v>
      </c>
      <c r="O776" s="672" t="s">
        <v>14447</v>
      </c>
      <c r="P776" s="674">
        <v>42675</v>
      </c>
      <c r="Q776" s="672">
        <v>1608764</v>
      </c>
      <c r="R776" s="673" t="s">
        <v>14485</v>
      </c>
      <c r="S776" s="674">
        <v>42815</v>
      </c>
      <c r="T776" s="675">
        <v>1073520</v>
      </c>
      <c r="U776" s="674">
        <v>42817</v>
      </c>
      <c r="V776" s="675">
        <v>1073520</v>
      </c>
      <c r="W776" s="675">
        <v>697788</v>
      </c>
      <c r="X776" s="675">
        <v>322056</v>
      </c>
      <c r="Y776" s="675">
        <v>53676</v>
      </c>
      <c r="Z776" s="652">
        <v>0</v>
      </c>
      <c r="AA776" s="652"/>
      <c r="AB776" s="664"/>
      <c r="AC776" s="663"/>
      <c r="AD776" s="650"/>
      <c r="AE776" s="650"/>
      <c r="AF776" s="650"/>
      <c r="AG776" s="650"/>
      <c r="AH776" s="650"/>
      <c r="AI776" s="650"/>
      <c r="AJ776" s="650"/>
      <c r="AK776" s="650"/>
      <c r="AL776" s="650"/>
      <c r="AM776" s="652">
        <f t="shared" si="40"/>
        <v>0</v>
      </c>
      <c r="AN776" s="513">
        <f t="shared" si="41"/>
        <v>1073520</v>
      </c>
    </row>
    <row r="777" spans="1:40" s="212" customFormat="1" ht="15" customHeight="1" x14ac:dyDescent="0.2">
      <c r="A777" s="679"/>
      <c r="B777" s="679"/>
      <c r="C777" s="679"/>
      <c r="D777" s="679"/>
      <c r="E777" s="679"/>
      <c r="F777" s="668" t="s">
        <v>13968</v>
      </c>
      <c r="G777" s="668" t="s">
        <v>12120</v>
      </c>
      <c r="H777" s="669">
        <v>74601007828106</v>
      </c>
      <c r="I777" s="653"/>
      <c r="J777" s="653" t="s">
        <v>14256</v>
      </c>
      <c r="K777" s="670" t="s">
        <v>14296</v>
      </c>
      <c r="L777" s="669" t="s">
        <v>13899</v>
      </c>
      <c r="M777" s="671">
        <v>42296</v>
      </c>
      <c r="N777" s="672">
        <v>25000000</v>
      </c>
      <c r="O777" s="672" t="s">
        <v>14447</v>
      </c>
      <c r="P777" s="674">
        <v>42675</v>
      </c>
      <c r="Q777" s="672">
        <v>16907472</v>
      </c>
      <c r="R777" s="673" t="s">
        <v>14485</v>
      </c>
      <c r="S777" s="674">
        <v>42815</v>
      </c>
      <c r="T777" s="675">
        <v>11569390</v>
      </c>
      <c r="U777" s="674">
        <v>42817</v>
      </c>
      <c r="V777" s="675">
        <v>11569390</v>
      </c>
      <c r="W777" s="675">
        <v>7520103.5</v>
      </c>
      <c r="X777" s="675">
        <v>3470817</v>
      </c>
      <c r="Y777" s="675">
        <v>578469.5</v>
      </c>
      <c r="Z777" s="652">
        <v>0</v>
      </c>
      <c r="AA777" s="652"/>
      <c r="AB777" s="664"/>
      <c r="AC777" s="663"/>
      <c r="AD777" s="650"/>
      <c r="AE777" s="650"/>
      <c r="AF777" s="650"/>
      <c r="AG777" s="650"/>
      <c r="AH777" s="650"/>
      <c r="AI777" s="650"/>
      <c r="AJ777" s="650"/>
      <c r="AK777" s="650"/>
      <c r="AL777" s="650"/>
      <c r="AM777" s="652">
        <f t="shared" si="40"/>
        <v>0</v>
      </c>
      <c r="AN777" s="513">
        <f t="shared" si="41"/>
        <v>11569390</v>
      </c>
    </row>
    <row r="778" spans="1:40" s="212" customFormat="1" ht="15" customHeight="1" x14ac:dyDescent="0.2">
      <c r="A778" s="679"/>
      <c r="B778" s="679"/>
      <c r="C778" s="679"/>
      <c r="D778" s="679"/>
      <c r="E778" s="679"/>
      <c r="F778" s="668" t="s">
        <v>13968</v>
      </c>
      <c r="G778" s="668" t="s">
        <v>12120</v>
      </c>
      <c r="H778" s="669">
        <v>74601007813101</v>
      </c>
      <c r="I778" s="653"/>
      <c r="J778" s="653" t="s">
        <v>14257</v>
      </c>
      <c r="K778" s="670" t="s">
        <v>14296</v>
      </c>
      <c r="L778" s="669" t="s">
        <v>13898</v>
      </c>
      <c r="M778" s="671">
        <v>42319</v>
      </c>
      <c r="N778" s="672">
        <v>5000000</v>
      </c>
      <c r="O778" s="672" t="s">
        <v>14447</v>
      </c>
      <c r="P778" s="674">
        <v>42675</v>
      </c>
      <c r="Q778" s="672">
        <v>4025321</v>
      </c>
      <c r="R778" s="673" t="s">
        <v>14485</v>
      </c>
      <c r="S778" s="674">
        <v>42815</v>
      </c>
      <c r="T778" s="675">
        <v>2744337</v>
      </c>
      <c r="U778" s="674">
        <v>42817</v>
      </c>
      <c r="V778" s="675">
        <v>2744337</v>
      </c>
      <c r="W778" s="675">
        <v>1783819.05</v>
      </c>
      <c r="X778" s="675">
        <v>823301.1</v>
      </c>
      <c r="Y778" s="675">
        <v>137216.85</v>
      </c>
      <c r="Z778" s="652">
        <v>0</v>
      </c>
      <c r="AA778" s="652"/>
      <c r="AB778" s="664"/>
      <c r="AC778" s="663"/>
      <c r="AD778" s="650"/>
      <c r="AE778" s="650"/>
      <c r="AF778" s="650"/>
      <c r="AG778" s="650"/>
      <c r="AH778" s="650"/>
      <c r="AI778" s="650"/>
      <c r="AJ778" s="650"/>
      <c r="AK778" s="650"/>
      <c r="AL778" s="650"/>
      <c r="AM778" s="652">
        <f t="shared" si="40"/>
        <v>0</v>
      </c>
      <c r="AN778" s="513">
        <f t="shared" si="41"/>
        <v>2744337</v>
      </c>
    </row>
    <row r="779" spans="1:40" s="212" customFormat="1" ht="15" customHeight="1" x14ac:dyDescent="0.2">
      <c r="A779" s="679"/>
      <c r="B779" s="679"/>
      <c r="C779" s="679"/>
      <c r="D779" s="679"/>
      <c r="E779" s="679"/>
      <c r="F779" s="668" t="s">
        <v>13968</v>
      </c>
      <c r="G779" s="668" t="s">
        <v>12120</v>
      </c>
      <c r="H779" s="669">
        <v>74601007816109</v>
      </c>
      <c r="I779" s="653"/>
      <c r="J779" s="653" t="s">
        <v>14258</v>
      </c>
      <c r="K779" s="670" t="s">
        <v>14296</v>
      </c>
      <c r="L779" s="669" t="s">
        <v>13898</v>
      </c>
      <c r="M779" s="671">
        <v>42319</v>
      </c>
      <c r="N779" s="672">
        <v>8000000</v>
      </c>
      <c r="O779" s="672" t="s">
        <v>14447</v>
      </c>
      <c r="P779" s="674">
        <v>42675</v>
      </c>
      <c r="Q779" s="672">
        <v>7312155</v>
      </c>
      <c r="R779" s="673" t="s">
        <v>14485</v>
      </c>
      <c r="S779" s="674">
        <v>42815</v>
      </c>
      <c r="T779" s="675">
        <v>4946760</v>
      </c>
      <c r="U779" s="674">
        <v>42817</v>
      </c>
      <c r="V779" s="675">
        <v>4946760</v>
      </c>
      <c r="W779" s="675">
        <v>3215394</v>
      </c>
      <c r="X779" s="675">
        <v>1484028</v>
      </c>
      <c r="Y779" s="675">
        <v>247338</v>
      </c>
      <c r="Z779" s="652">
        <v>0</v>
      </c>
      <c r="AA779" s="652"/>
      <c r="AB779" s="664"/>
      <c r="AC779" s="663"/>
      <c r="AD779" s="650"/>
      <c r="AE779" s="650"/>
      <c r="AF779" s="650"/>
      <c r="AG779" s="650"/>
      <c r="AH779" s="650"/>
      <c r="AI779" s="650"/>
      <c r="AJ779" s="650"/>
      <c r="AK779" s="650"/>
      <c r="AL779" s="650"/>
      <c r="AM779" s="652">
        <f t="shared" si="40"/>
        <v>0</v>
      </c>
      <c r="AN779" s="513">
        <f t="shared" si="41"/>
        <v>4946760</v>
      </c>
    </row>
    <row r="780" spans="1:40" s="212" customFormat="1" ht="15" customHeight="1" x14ac:dyDescent="0.2">
      <c r="A780" s="679"/>
      <c r="B780" s="679"/>
      <c r="C780" s="679"/>
      <c r="D780" s="679"/>
      <c r="E780" s="679"/>
      <c r="F780" s="668" t="s">
        <v>13968</v>
      </c>
      <c r="G780" s="668" t="s">
        <v>12120</v>
      </c>
      <c r="H780" s="669">
        <v>74601007757101</v>
      </c>
      <c r="I780" s="653"/>
      <c r="J780" s="653" t="s">
        <v>14259</v>
      </c>
      <c r="K780" s="670" t="s">
        <v>14296</v>
      </c>
      <c r="L780" s="669" t="s">
        <v>13898</v>
      </c>
      <c r="M780" s="671">
        <v>42319</v>
      </c>
      <c r="N780" s="672">
        <v>20000000</v>
      </c>
      <c r="O780" s="672" t="s">
        <v>14447</v>
      </c>
      <c r="P780" s="674">
        <v>42675</v>
      </c>
      <c r="Q780" s="672">
        <v>16562401</v>
      </c>
      <c r="R780" s="673" t="s">
        <v>14485</v>
      </c>
      <c r="S780" s="674">
        <v>42815</v>
      </c>
      <c r="T780" s="675">
        <v>10835348</v>
      </c>
      <c r="U780" s="674">
        <v>42817</v>
      </c>
      <c r="V780" s="675">
        <v>10835348</v>
      </c>
      <c r="W780" s="675">
        <v>7042976.2000000002</v>
      </c>
      <c r="X780" s="675">
        <v>3250604.4</v>
      </c>
      <c r="Y780" s="675">
        <v>541767.4</v>
      </c>
      <c r="Z780" s="652">
        <v>0</v>
      </c>
      <c r="AA780" s="652"/>
      <c r="AB780" s="664"/>
      <c r="AC780" s="663"/>
      <c r="AD780" s="650"/>
      <c r="AE780" s="650"/>
      <c r="AF780" s="650"/>
      <c r="AG780" s="650"/>
      <c r="AH780" s="650"/>
      <c r="AI780" s="650"/>
      <c r="AJ780" s="650"/>
      <c r="AK780" s="650"/>
      <c r="AL780" s="650"/>
      <c r="AM780" s="652">
        <f t="shared" si="40"/>
        <v>0</v>
      </c>
      <c r="AN780" s="513">
        <f t="shared" si="41"/>
        <v>10835348</v>
      </c>
    </row>
    <row r="781" spans="1:40" s="212" customFormat="1" ht="15" customHeight="1" x14ac:dyDescent="0.2">
      <c r="A781" s="679"/>
      <c r="B781" s="679"/>
      <c r="C781" s="679"/>
      <c r="D781" s="679"/>
      <c r="E781" s="679"/>
      <c r="F781" s="668" t="s">
        <v>13968</v>
      </c>
      <c r="G781" s="668" t="s">
        <v>13969</v>
      </c>
      <c r="H781" s="669">
        <v>792101000458103</v>
      </c>
      <c r="I781" s="653"/>
      <c r="J781" s="653" t="s">
        <v>14260</v>
      </c>
      <c r="K781" s="670" t="s">
        <v>14296</v>
      </c>
      <c r="L781" s="669" t="s">
        <v>13875</v>
      </c>
      <c r="M781" s="671">
        <v>42088</v>
      </c>
      <c r="N781" s="672">
        <v>25000000</v>
      </c>
      <c r="O781" s="672" t="s">
        <v>14447</v>
      </c>
      <c r="P781" s="674">
        <v>42675</v>
      </c>
      <c r="Q781" s="672">
        <v>17676429</v>
      </c>
      <c r="R781" s="673" t="s">
        <v>14485</v>
      </c>
      <c r="S781" s="674">
        <v>42815</v>
      </c>
      <c r="T781" s="675">
        <v>12055960</v>
      </c>
      <c r="U781" s="674">
        <v>42817</v>
      </c>
      <c r="V781" s="675">
        <v>12055960</v>
      </c>
      <c r="W781" s="675">
        <v>7836374</v>
      </c>
      <c r="X781" s="675">
        <v>3616788</v>
      </c>
      <c r="Y781" s="675">
        <v>602798</v>
      </c>
      <c r="Z781" s="652">
        <v>0</v>
      </c>
      <c r="AA781" s="652"/>
      <c r="AB781" s="664"/>
      <c r="AC781" s="663"/>
      <c r="AD781" s="650"/>
      <c r="AE781" s="650"/>
      <c r="AF781" s="650"/>
      <c r="AG781" s="650"/>
      <c r="AH781" s="650"/>
      <c r="AI781" s="650"/>
      <c r="AJ781" s="650"/>
      <c r="AK781" s="650"/>
      <c r="AL781" s="650"/>
      <c r="AM781" s="652">
        <f t="shared" si="40"/>
        <v>0</v>
      </c>
      <c r="AN781" s="513">
        <f t="shared" si="41"/>
        <v>12055960</v>
      </c>
    </row>
    <row r="782" spans="1:40" s="212" customFormat="1" ht="15" customHeight="1" x14ac:dyDescent="0.2">
      <c r="A782" s="679"/>
      <c r="B782" s="679"/>
      <c r="C782" s="679"/>
      <c r="D782" s="679"/>
      <c r="E782" s="679"/>
      <c r="F782" s="668" t="s">
        <v>13968</v>
      </c>
      <c r="G782" s="668" t="s">
        <v>13969</v>
      </c>
      <c r="H782" s="669">
        <v>792101000451101</v>
      </c>
      <c r="I782" s="653"/>
      <c r="J782" s="653" t="s">
        <v>14261</v>
      </c>
      <c r="K782" s="670" t="s">
        <v>14296</v>
      </c>
      <c r="L782" s="669" t="s">
        <v>13875</v>
      </c>
      <c r="M782" s="671">
        <v>42088</v>
      </c>
      <c r="N782" s="672">
        <v>25000000</v>
      </c>
      <c r="O782" s="672" t="s">
        <v>14447</v>
      </c>
      <c r="P782" s="674">
        <v>42675</v>
      </c>
      <c r="Q782" s="672">
        <v>13199028</v>
      </c>
      <c r="R782" s="673" t="s">
        <v>14485</v>
      </c>
      <c r="S782" s="674">
        <v>42815</v>
      </c>
      <c r="T782" s="675">
        <v>8895530</v>
      </c>
      <c r="U782" s="674">
        <v>42817</v>
      </c>
      <c r="V782" s="675">
        <v>8895530</v>
      </c>
      <c r="W782" s="675">
        <v>5782094.5</v>
      </c>
      <c r="X782" s="675">
        <v>2668659</v>
      </c>
      <c r="Y782" s="675">
        <v>444776.5</v>
      </c>
      <c r="Z782" s="652">
        <v>0</v>
      </c>
      <c r="AA782" s="652"/>
      <c r="AB782" s="664"/>
      <c r="AC782" s="663"/>
      <c r="AD782" s="650"/>
      <c r="AE782" s="650"/>
      <c r="AF782" s="650"/>
      <c r="AG782" s="650"/>
      <c r="AH782" s="650"/>
      <c r="AI782" s="650"/>
      <c r="AJ782" s="650"/>
      <c r="AK782" s="650"/>
      <c r="AL782" s="650"/>
      <c r="AM782" s="652">
        <f t="shared" si="40"/>
        <v>0</v>
      </c>
      <c r="AN782" s="513">
        <f t="shared" si="41"/>
        <v>8895530</v>
      </c>
    </row>
    <row r="783" spans="1:40" s="212" customFormat="1" ht="15" customHeight="1" x14ac:dyDescent="0.2">
      <c r="A783" s="679"/>
      <c r="B783" s="679"/>
      <c r="C783" s="679"/>
      <c r="D783" s="679"/>
      <c r="E783" s="679"/>
      <c r="F783" s="668" t="s">
        <v>13968</v>
      </c>
      <c r="G783" s="668" t="s">
        <v>13969</v>
      </c>
      <c r="H783" s="669">
        <v>792101000552101</v>
      </c>
      <c r="I783" s="653"/>
      <c r="J783" s="653" t="s">
        <v>14262</v>
      </c>
      <c r="K783" s="670" t="s">
        <v>14296</v>
      </c>
      <c r="L783" s="669" t="s">
        <v>14355</v>
      </c>
      <c r="M783" s="671">
        <v>42111</v>
      </c>
      <c r="N783" s="672">
        <v>25000000</v>
      </c>
      <c r="O783" s="672" t="s">
        <v>14447</v>
      </c>
      <c r="P783" s="674">
        <v>42675</v>
      </c>
      <c r="Q783" s="672">
        <v>15222597</v>
      </c>
      <c r="R783" s="673" t="s">
        <v>14485</v>
      </c>
      <c r="S783" s="674">
        <v>42815</v>
      </c>
      <c r="T783" s="675">
        <v>10353910</v>
      </c>
      <c r="U783" s="674">
        <v>42817</v>
      </c>
      <c r="V783" s="675">
        <v>10353910</v>
      </c>
      <c r="W783" s="675">
        <v>6730041.5</v>
      </c>
      <c r="X783" s="675">
        <v>3106173</v>
      </c>
      <c r="Y783" s="675">
        <v>517695.5</v>
      </c>
      <c r="Z783" s="652">
        <v>0</v>
      </c>
      <c r="AA783" s="652"/>
      <c r="AB783" s="664"/>
      <c r="AC783" s="663"/>
      <c r="AD783" s="650"/>
      <c r="AE783" s="650"/>
      <c r="AF783" s="650"/>
      <c r="AG783" s="650"/>
      <c r="AH783" s="650"/>
      <c r="AI783" s="650"/>
      <c r="AJ783" s="650"/>
      <c r="AK783" s="650"/>
      <c r="AL783" s="650"/>
      <c r="AM783" s="652">
        <f t="shared" si="40"/>
        <v>0</v>
      </c>
      <c r="AN783" s="513">
        <f t="shared" si="41"/>
        <v>10353910</v>
      </c>
    </row>
    <row r="784" spans="1:40" s="212" customFormat="1" ht="15" customHeight="1" x14ac:dyDescent="0.2">
      <c r="A784" s="679"/>
      <c r="B784" s="679"/>
      <c r="C784" s="679"/>
      <c r="D784" s="679"/>
      <c r="E784" s="679"/>
      <c r="F784" s="668" t="s">
        <v>13968</v>
      </c>
      <c r="G784" s="668" t="s">
        <v>13969</v>
      </c>
      <c r="H784" s="669">
        <v>792101000787104</v>
      </c>
      <c r="I784" s="653"/>
      <c r="J784" s="653" t="s">
        <v>14263</v>
      </c>
      <c r="K784" s="670" t="s">
        <v>14296</v>
      </c>
      <c r="L784" s="669" t="s">
        <v>14377</v>
      </c>
      <c r="M784" s="671">
        <v>42296</v>
      </c>
      <c r="N784" s="672">
        <v>10000000</v>
      </c>
      <c r="O784" s="672" t="s">
        <v>14447</v>
      </c>
      <c r="P784" s="674">
        <v>42675</v>
      </c>
      <c r="Q784" s="672">
        <v>8181084</v>
      </c>
      <c r="R784" s="673" t="s">
        <v>14485</v>
      </c>
      <c r="S784" s="674">
        <v>42815</v>
      </c>
      <c r="T784" s="675">
        <v>5599860</v>
      </c>
      <c r="U784" s="674">
        <v>42817</v>
      </c>
      <c r="V784" s="675">
        <v>5599860</v>
      </c>
      <c r="W784" s="675">
        <v>3639909</v>
      </c>
      <c r="X784" s="675">
        <v>1679958</v>
      </c>
      <c r="Y784" s="675">
        <v>279993</v>
      </c>
      <c r="Z784" s="652">
        <v>0</v>
      </c>
      <c r="AA784" s="652"/>
      <c r="AB784" s="664"/>
      <c r="AC784" s="663"/>
      <c r="AD784" s="650"/>
      <c r="AE784" s="650"/>
      <c r="AF784" s="650"/>
      <c r="AG784" s="650"/>
      <c r="AH784" s="650"/>
      <c r="AI784" s="650"/>
      <c r="AJ784" s="650"/>
      <c r="AK784" s="650"/>
      <c r="AL784" s="650"/>
      <c r="AM784" s="652">
        <f t="shared" si="40"/>
        <v>0</v>
      </c>
      <c r="AN784" s="513">
        <f t="shared" si="41"/>
        <v>5599860</v>
      </c>
    </row>
    <row r="785" spans="1:40" s="212" customFormat="1" ht="15" customHeight="1" x14ac:dyDescent="0.2">
      <c r="A785" s="679"/>
      <c r="B785" s="679"/>
      <c r="C785" s="679"/>
      <c r="D785" s="679"/>
      <c r="E785" s="679"/>
      <c r="F785" s="668" t="s">
        <v>8349</v>
      </c>
      <c r="G785" s="668" t="s">
        <v>14501</v>
      </c>
      <c r="H785" s="669">
        <v>417401009070108</v>
      </c>
      <c r="I785" s="653"/>
      <c r="J785" s="653" t="s">
        <v>14264</v>
      </c>
      <c r="K785" s="670" t="s">
        <v>14296</v>
      </c>
      <c r="L785" s="669" t="s">
        <v>14378</v>
      </c>
      <c r="M785" s="671">
        <v>42086</v>
      </c>
      <c r="N785" s="672">
        <v>3000000</v>
      </c>
      <c r="O785" s="672" t="s">
        <v>14448</v>
      </c>
      <c r="P785" s="674">
        <v>42670</v>
      </c>
      <c r="Q785" s="672">
        <v>392900</v>
      </c>
      <c r="R785" s="673" t="s">
        <v>14486</v>
      </c>
      <c r="S785" s="674">
        <v>42823</v>
      </c>
      <c r="T785" s="675">
        <v>275030</v>
      </c>
      <c r="U785" s="674">
        <v>42824</v>
      </c>
      <c r="V785" s="675">
        <v>275030</v>
      </c>
      <c r="W785" s="675">
        <v>178769.5</v>
      </c>
      <c r="X785" s="675">
        <v>82509</v>
      </c>
      <c r="Y785" s="675">
        <v>13751.5</v>
      </c>
      <c r="Z785" s="652">
        <v>0</v>
      </c>
      <c r="AA785" s="652"/>
      <c r="AB785" s="664"/>
      <c r="AC785" s="663"/>
      <c r="AD785" s="650"/>
      <c r="AE785" s="650"/>
      <c r="AF785" s="650"/>
      <c r="AG785" s="650"/>
      <c r="AH785" s="650"/>
      <c r="AI785" s="650"/>
      <c r="AJ785" s="650"/>
      <c r="AK785" s="650"/>
      <c r="AL785" s="650"/>
      <c r="AM785" s="652">
        <f t="shared" si="40"/>
        <v>0</v>
      </c>
      <c r="AN785" s="513">
        <f t="shared" si="41"/>
        <v>275030</v>
      </c>
    </row>
    <row r="786" spans="1:40" s="212" customFormat="1" ht="15" customHeight="1" x14ac:dyDescent="0.2">
      <c r="A786" s="679"/>
      <c r="B786" s="679"/>
      <c r="C786" s="679"/>
      <c r="D786" s="679"/>
      <c r="E786" s="679"/>
      <c r="F786" s="668" t="s">
        <v>8349</v>
      </c>
      <c r="G786" s="668" t="s">
        <v>14501</v>
      </c>
      <c r="H786" s="669">
        <v>417401009205101</v>
      </c>
      <c r="I786" s="653"/>
      <c r="J786" s="653" t="s">
        <v>3020</v>
      </c>
      <c r="K786" s="670" t="s">
        <v>14296</v>
      </c>
      <c r="L786" s="669" t="s">
        <v>14379</v>
      </c>
      <c r="M786" s="671">
        <v>42086</v>
      </c>
      <c r="N786" s="672">
        <v>3000000</v>
      </c>
      <c r="O786" s="672" t="s">
        <v>14449</v>
      </c>
      <c r="P786" s="674">
        <v>42674</v>
      </c>
      <c r="Q786" s="672">
        <v>385500</v>
      </c>
      <c r="R786" s="673" t="s">
        <v>14486</v>
      </c>
      <c r="S786" s="674">
        <v>42823</v>
      </c>
      <c r="T786" s="675">
        <v>269850</v>
      </c>
      <c r="U786" s="674">
        <v>42824</v>
      </c>
      <c r="V786" s="675">
        <v>269850</v>
      </c>
      <c r="W786" s="675">
        <v>175402.5</v>
      </c>
      <c r="X786" s="675">
        <v>80955</v>
      </c>
      <c r="Y786" s="675">
        <v>13492.5</v>
      </c>
      <c r="Z786" s="652">
        <v>0</v>
      </c>
      <c r="AA786" s="652"/>
      <c r="AB786" s="664"/>
      <c r="AC786" s="663"/>
      <c r="AD786" s="650"/>
      <c r="AE786" s="650"/>
      <c r="AF786" s="650"/>
      <c r="AG786" s="650"/>
      <c r="AH786" s="650"/>
      <c r="AI786" s="650"/>
      <c r="AJ786" s="650"/>
      <c r="AK786" s="650"/>
      <c r="AL786" s="650"/>
      <c r="AM786" s="652">
        <f t="shared" si="40"/>
        <v>0</v>
      </c>
      <c r="AN786" s="513">
        <f t="shared" si="41"/>
        <v>269850</v>
      </c>
    </row>
    <row r="787" spans="1:40" s="212" customFormat="1" ht="15" customHeight="1" x14ac:dyDescent="0.2">
      <c r="A787" s="679"/>
      <c r="B787" s="679"/>
      <c r="C787" s="679"/>
      <c r="D787" s="679"/>
      <c r="E787" s="679"/>
      <c r="F787" s="668" t="s">
        <v>8349</v>
      </c>
      <c r="G787" s="668" t="s">
        <v>14501</v>
      </c>
      <c r="H787" s="669">
        <v>417401009635102</v>
      </c>
      <c r="I787" s="653"/>
      <c r="J787" s="653" t="s">
        <v>14265</v>
      </c>
      <c r="K787" s="670" t="s">
        <v>14296</v>
      </c>
      <c r="L787" s="669" t="s">
        <v>14380</v>
      </c>
      <c r="M787" s="671">
        <v>42319</v>
      </c>
      <c r="N787" s="672">
        <v>6000000</v>
      </c>
      <c r="O787" s="672" t="s">
        <v>14450</v>
      </c>
      <c r="P787" s="674">
        <v>42670</v>
      </c>
      <c r="Q787" s="672">
        <v>3394341</v>
      </c>
      <c r="R787" s="673" t="s">
        <v>14486</v>
      </c>
      <c r="S787" s="674">
        <v>42823</v>
      </c>
      <c r="T787" s="675">
        <v>2310000</v>
      </c>
      <c r="U787" s="674">
        <v>42824</v>
      </c>
      <c r="V787" s="675">
        <v>2310000</v>
      </c>
      <c r="W787" s="675">
        <v>1501500</v>
      </c>
      <c r="X787" s="675">
        <v>693000</v>
      </c>
      <c r="Y787" s="675">
        <v>115500</v>
      </c>
      <c r="Z787" s="652">
        <v>0</v>
      </c>
      <c r="AA787" s="652"/>
      <c r="AB787" s="664"/>
      <c r="AC787" s="663"/>
      <c r="AD787" s="650"/>
      <c r="AE787" s="650"/>
      <c r="AF787" s="650"/>
      <c r="AG787" s="650"/>
      <c r="AH787" s="650"/>
      <c r="AI787" s="650"/>
      <c r="AJ787" s="650"/>
      <c r="AK787" s="650"/>
      <c r="AL787" s="650"/>
      <c r="AM787" s="652">
        <f t="shared" si="40"/>
        <v>0</v>
      </c>
      <c r="AN787" s="513">
        <f t="shared" si="41"/>
        <v>2310000</v>
      </c>
    </row>
    <row r="788" spans="1:40" s="212" customFormat="1" ht="15" customHeight="1" x14ac:dyDescent="0.2">
      <c r="A788" s="679"/>
      <c r="B788" s="679"/>
      <c r="C788" s="679"/>
      <c r="D788" s="679"/>
      <c r="E788" s="679"/>
      <c r="F788" s="668" t="s">
        <v>8349</v>
      </c>
      <c r="G788" s="668" t="s">
        <v>14501</v>
      </c>
      <c r="H788" s="669">
        <v>417401009814104</v>
      </c>
      <c r="I788" s="653"/>
      <c r="J788" s="653" t="s">
        <v>14266</v>
      </c>
      <c r="K788" s="670" t="s">
        <v>14296</v>
      </c>
      <c r="L788" s="669" t="s">
        <v>14381</v>
      </c>
      <c r="M788" s="671">
        <v>42198</v>
      </c>
      <c r="N788" s="672">
        <v>12000000</v>
      </c>
      <c r="O788" s="672" t="s">
        <v>14451</v>
      </c>
      <c r="P788" s="674">
        <v>42670</v>
      </c>
      <c r="Q788" s="672">
        <v>7244546</v>
      </c>
      <c r="R788" s="673" t="s">
        <v>14486</v>
      </c>
      <c r="S788" s="674">
        <v>42823</v>
      </c>
      <c r="T788" s="675">
        <v>4970000</v>
      </c>
      <c r="U788" s="674">
        <v>42824</v>
      </c>
      <c r="V788" s="675">
        <v>4970000</v>
      </c>
      <c r="W788" s="675">
        <v>3230500</v>
      </c>
      <c r="X788" s="675">
        <v>1491000</v>
      </c>
      <c r="Y788" s="675">
        <v>248500</v>
      </c>
      <c r="Z788" s="652">
        <v>0</v>
      </c>
      <c r="AA788" s="652"/>
      <c r="AB788" s="664"/>
      <c r="AC788" s="663"/>
      <c r="AD788" s="650"/>
      <c r="AE788" s="650"/>
      <c r="AF788" s="650"/>
      <c r="AG788" s="650"/>
      <c r="AH788" s="650"/>
      <c r="AI788" s="650"/>
      <c r="AJ788" s="650"/>
      <c r="AK788" s="650"/>
      <c r="AL788" s="650"/>
      <c r="AM788" s="652">
        <f t="shared" si="40"/>
        <v>0</v>
      </c>
      <c r="AN788" s="513">
        <f t="shared" si="41"/>
        <v>4970000</v>
      </c>
    </row>
    <row r="789" spans="1:40" s="212" customFormat="1" ht="15" customHeight="1" x14ac:dyDescent="0.2">
      <c r="A789" s="679"/>
      <c r="B789" s="679"/>
      <c r="C789" s="679"/>
      <c r="D789" s="679"/>
      <c r="E789" s="679"/>
      <c r="F789" s="668" t="s">
        <v>8349</v>
      </c>
      <c r="G789" s="668" t="s">
        <v>14501</v>
      </c>
      <c r="H789" s="669">
        <v>417401009383103</v>
      </c>
      <c r="I789" s="653"/>
      <c r="J789" s="653" t="s">
        <v>14267</v>
      </c>
      <c r="K789" s="670" t="s">
        <v>14296</v>
      </c>
      <c r="L789" s="669" t="s">
        <v>14382</v>
      </c>
      <c r="M789" s="671">
        <v>42114</v>
      </c>
      <c r="N789" s="672">
        <v>15000000</v>
      </c>
      <c r="O789" s="672" t="s">
        <v>14452</v>
      </c>
      <c r="P789" s="674">
        <v>42670</v>
      </c>
      <c r="Q789" s="672">
        <v>6822732</v>
      </c>
      <c r="R789" s="673" t="s">
        <v>14486</v>
      </c>
      <c r="S789" s="674">
        <v>42823</v>
      </c>
      <c r="T789" s="675">
        <v>4684050</v>
      </c>
      <c r="U789" s="674">
        <v>42824</v>
      </c>
      <c r="V789" s="675">
        <v>4684050</v>
      </c>
      <c r="W789" s="675">
        <v>3044632.5</v>
      </c>
      <c r="X789" s="675">
        <v>1405215</v>
      </c>
      <c r="Y789" s="675">
        <v>234202.5</v>
      </c>
      <c r="Z789" s="652">
        <v>0</v>
      </c>
      <c r="AA789" s="652"/>
      <c r="AB789" s="664"/>
      <c r="AC789" s="663"/>
      <c r="AD789" s="650"/>
      <c r="AE789" s="650"/>
      <c r="AF789" s="650"/>
      <c r="AG789" s="650"/>
      <c r="AH789" s="650"/>
      <c r="AI789" s="650"/>
      <c r="AJ789" s="650"/>
      <c r="AK789" s="650"/>
      <c r="AL789" s="650"/>
      <c r="AM789" s="652">
        <f t="shared" si="40"/>
        <v>0</v>
      </c>
      <c r="AN789" s="513">
        <f t="shared" si="41"/>
        <v>4684050</v>
      </c>
    </row>
    <row r="790" spans="1:40" s="212" customFormat="1" ht="15" customHeight="1" x14ac:dyDescent="0.2">
      <c r="A790" s="679"/>
      <c r="B790" s="679"/>
      <c r="C790" s="679"/>
      <c r="D790" s="679"/>
      <c r="E790" s="679"/>
      <c r="F790" s="668" t="s">
        <v>8349</v>
      </c>
      <c r="G790" s="668" t="s">
        <v>14501</v>
      </c>
      <c r="H790" s="669">
        <v>417401009711102</v>
      </c>
      <c r="I790" s="653"/>
      <c r="J790" s="653" t="s">
        <v>14268</v>
      </c>
      <c r="K790" s="670" t="s">
        <v>14296</v>
      </c>
      <c r="L790" s="669" t="s">
        <v>14380</v>
      </c>
      <c r="M790" s="671">
        <v>42319</v>
      </c>
      <c r="N790" s="672">
        <v>3000000</v>
      </c>
      <c r="O790" s="672" t="s">
        <v>14453</v>
      </c>
      <c r="P790" s="674">
        <v>42670</v>
      </c>
      <c r="Q790" s="672">
        <v>1652419</v>
      </c>
      <c r="R790" s="673" t="s">
        <v>14486</v>
      </c>
      <c r="S790" s="674">
        <v>42823</v>
      </c>
      <c r="T790" s="675">
        <v>1155000</v>
      </c>
      <c r="U790" s="674">
        <v>42824</v>
      </c>
      <c r="V790" s="675">
        <v>1155000</v>
      </c>
      <c r="W790" s="675">
        <v>750750</v>
      </c>
      <c r="X790" s="675">
        <v>346500</v>
      </c>
      <c r="Y790" s="675">
        <v>57750</v>
      </c>
      <c r="Z790" s="652">
        <v>0</v>
      </c>
      <c r="AA790" s="652"/>
      <c r="AB790" s="664"/>
      <c r="AC790" s="663"/>
      <c r="AD790" s="650"/>
      <c r="AE790" s="650"/>
      <c r="AF790" s="650"/>
      <c r="AG790" s="650"/>
      <c r="AH790" s="650"/>
      <c r="AI790" s="650"/>
      <c r="AJ790" s="650"/>
      <c r="AK790" s="650"/>
      <c r="AL790" s="650"/>
      <c r="AM790" s="652">
        <f t="shared" si="40"/>
        <v>0</v>
      </c>
      <c r="AN790" s="513">
        <f t="shared" si="41"/>
        <v>1155000</v>
      </c>
    </row>
    <row r="791" spans="1:40" s="212" customFormat="1" ht="15" customHeight="1" x14ac:dyDescent="0.2">
      <c r="A791" s="679"/>
      <c r="B791" s="679"/>
      <c r="C791" s="679"/>
      <c r="D791" s="679"/>
      <c r="E791" s="679"/>
      <c r="F791" s="668" t="s">
        <v>8349</v>
      </c>
      <c r="G791" s="668" t="s">
        <v>14501</v>
      </c>
      <c r="H791" s="669">
        <v>417401009154106</v>
      </c>
      <c r="I791" s="653"/>
      <c r="J791" s="653" t="s">
        <v>1359</v>
      </c>
      <c r="K791" s="670" t="s">
        <v>14296</v>
      </c>
      <c r="L791" s="669" t="s">
        <v>14379</v>
      </c>
      <c r="M791" s="671">
        <v>42086</v>
      </c>
      <c r="N791" s="672">
        <v>15000000</v>
      </c>
      <c r="O791" s="672" t="s">
        <v>14454</v>
      </c>
      <c r="P791" s="674">
        <v>42670</v>
      </c>
      <c r="Q791" s="672">
        <v>6608703</v>
      </c>
      <c r="R791" s="673" t="s">
        <v>14486</v>
      </c>
      <c r="S791" s="674">
        <v>42823</v>
      </c>
      <c r="T791" s="675">
        <v>4462500</v>
      </c>
      <c r="U791" s="674">
        <v>42824</v>
      </c>
      <c r="V791" s="675">
        <v>4462500</v>
      </c>
      <c r="W791" s="675">
        <v>2900625</v>
      </c>
      <c r="X791" s="675">
        <v>1338750</v>
      </c>
      <c r="Y791" s="675">
        <v>223125</v>
      </c>
      <c r="Z791" s="652">
        <v>0</v>
      </c>
      <c r="AA791" s="652"/>
      <c r="AB791" s="664"/>
      <c r="AC791" s="663"/>
      <c r="AD791" s="650"/>
      <c r="AE791" s="650"/>
      <c r="AF791" s="650"/>
      <c r="AG791" s="650"/>
      <c r="AH791" s="650"/>
      <c r="AI791" s="650"/>
      <c r="AJ791" s="650"/>
      <c r="AK791" s="650"/>
      <c r="AL791" s="650"/>
      <c r="AM791" s="652">
        <f t="shared" si="40"/>
        <v>0</v>
      </c>
      <c r="AN791" s="513">
        <f t="shared" si="41"/>
        <v>4462500</v>
      </c>
    </row>
    <row r="792" spans="1:40" s="212" customFormat="1" ht="15" customHeight="1" x14ac:dyDescent="0.2">
      <c r="A792" s="679"/>
      <c r="B792" s="679"/>
      <c r="C792" s="679"/>
      <c r="D792" s="679"/>
      <c r="E792" s="679"/>
      <c r="F792" s="668" t="s">
        <v>8349</v>
      </c>
      <c r="G792" s="668" t="s">
        <v>14501</v>
      </c>
      <c r="H792" s="669">
        <v>417401009321101</v>
      </c>
      <c r="I792" s="653"/>
      <c r="J792" s="653" t="s">
        <v>13027</v>
      </c>
      <c r="K792" s="670" t="s">
        <v>14296</v>
      </c>
      <c r="L792" s="669" t="s">
        <v>14382</v>
      </c>
      <c r="M792" s="671">
        <v>42114</v>
      </c>
      <c r="N792" s="672">
        <v>5000000</v>
      </c>
      <c r="O792" s="672" t="s">
        <v>14455</v>
      </c>
      <c r="P792" s="674">
        <v>42704</v>
      </c>
      <c r="Q792" s="672">
        <v>2148060</v>
      </c>
      <c r="R792" s="673" t="s">
        <v>14486</v>
      </c>
      <c r="S792" s="674">
        <v>42823</v>
      </c>
      <c r="T792" s="675">
        <v>1478850</v>
      </c>
      <c r="U792" s="674">
        <v>42824</v>
      </c>
      <c r="V792" s="675">
        <v>1478850</v>
      </c>
      <c r="W792" s="675">
        <v>961252.5</v>
      </c>
      <c r="X792" s="675">
        <v>443655</v>
      </c>
      <c r="Y792" s="675">
        <v>73942.5</v>
      </c>
      <c r="Z792" s="652">
        <v>0</v>
      </c>
      <c r="AA792" s="652"/>
      <c r="AB792" s="664"/>
      <c r="AC792" s="663"/>
      <c r="AD792" s="650"/>
      <c r="AE792" s="650"/>
      <c r="AF792" s="650"/>
      <c r="AG792" s="650"/>
      <c r="AH792" s="650"/>
      <c r="AI792" s="650"/>
      <c r="AJ792" s="650"/>
      <c r="AK792" s="650"/>
      <c r="AL792" s="650"/>
      <c r="AM792" s="652">
        <f t="shared" si="40"/>
        <v>0</v>
      </c>
      <c r="AN792" s="513">
        <f t="shared" si="41"/>
        <v>1478850</v>
      </c>
    </row>
    <row r="793" spans="1:40" s="212" customFormat="1" ht="15" customHeight="1" x14ac:dyDescent="0.2">
      <c r="A793" s="679"/>
      <c r="B793" s="679"/>
      <c r="C793" s="679"/>
      <c r="D793" s="679"/>
      <c r="E793" s="679"/>
      <c r="F793" s="668" t="s">
        <v>8349</v>
      </c>
      <c r="G793" s="668" t="s">
        <v>14501</v>
      </c>
      <c r="H793" s="669">
        <v>417401009444103</v>
      </c>
      <c r="I793" s="653"/>
      <c r="J793" s="653" t="s">
        <v>14269</v>
      </c>
      <c r="K793" s="670" t="s">
        <v>14296</v>
      </c>
      <c r="L793" s="669" t="s">
        <v>14383</v>
      </c>
      <c r="M793" s="671">
        <v>42142</v>
      </c>
      <c r="N793" s="672">
        <v>5000000</v>
      </c>
      <c r="O793" s="672" t="s">
        <v>14456</v>
      </c>
      <c r="P793" s="674">
        <v>42704</v>
      </c>
      <c r="Q793" s="672">
        <v>2309159</v>
      </c>
      <c r="R793" s="673" t="s">
        <v>14486</v>
      </c>
      <c r="S793" s="674">
        <v>42823</v>
      </c>
      <c r="T793" s="675">
        <v>1582869</v>
      </c>
      <c r="U793" s="674">
        <v>42824</v>
      </c>
      <c r="V793" s="675">
        <v>1582869</v>
      </c>
      <c r="W793" s="675">
        <v>1028864.8500000001</v>
      </c>
      <c r="X793" s="675">
        <v>474860.69999999995</v>
      </c>
      <c r="Y793" s="675">
        <v>79143.450000000012</v>
      </c>
      <c r="Z793" s="652">
        <v>0</v>
      </c>
      <c r="AA793" s="652"/>
      <c r="AB793" s="664"/>
      <c r="AC793" s="663"/>
      <c r="AD793" s="650"/>
      <c r="AE793" s="650"/>
      <c r="AF793" s="650"/>
      <c r="AG793" s="650"/>
      <c r="AH793" s="650"/>
      <c r="AI793" s="650"/>
      <c r="AJ793" s="650"/>
      <c r="AK793" s="650"/>
      <c r="AL793" s="650"/>
      <c r="AM793" s="652">
        <f t="shared" si="40"/>
        <v>0</v>
      </c>
      <c r="AN793" s="513">
        <f t="shared" si="41"/>
        <v>1582869</v>
      </c>
    </row>
    <row r="794" spans="1:40" s="212" customFormat="1" ht="15" customHeight="1" x14ac:dyDescent="0.2">
      <c r="A794" s="679"/>
      <c r="B794" s="679"/>
      <c r="C794" s="679"/>
      <c r="D794" s="679"/>
      <c r="E794" s="679"/>
      <c r="F794" s="668" t="s">
        <v>8349</v>
      </c>
      <c r="G794" s="668" t="s">
        <v>14501</v>
      </c>
      <c r="H794" s="669">
        <v>417401009102109</v>
      </c>
      <c r="I794" s="653"/>
      <c r="J794" s="653" t="s">
        <v>14270</v>
      </c>
      <c r="K794" s="670" t="s">
        <v>14296</v>
      </c>
      <c r="L794" s="669" t="s">
        <v>14378</v>
      </c>
      <c r="M794" s="671">
        <v>42086</v>
      </c>
      <c r="N794" s="672">
        <v>10000000</v>
      </c>
      <c r="O794" s="672" t="s">
        <v>14457</v>
      </c>
      <c r="P794" s="674">
        <v>42704</v>
      </c>
      <c r="Q794" s="672">
        <v>3305797</v>
      </c>
      <c r="R794" s="673" t="s">
        <v>14486</v>
      </c>
      <c r="S794" s="674">
        <v>42823</v>
      </c>
      <c r="T794" s="675">
        <v>2305308</v>
      </c>
      <c r="U794" s="674">
        <v>42824</v>
      </c>
      <c r="V794" s="675">
        <v>2305308</v>
      </c>
      <c r="W794" s="675">
        <v>1498450.2</v>
      </c>
      <c r="X794" s="675">
        <v>691592.4</v>
      </c>
      <c r="Y794" s="675">
        <v>115265.40000000001</v>
      </c>
      <c r="Z794" s="652">
        <v>0</v>
      </c>
      <c r="AA794" s="652"/>
      <c r="AB794" s="664"/>
      <c r="AC794" s="663"/>
      <c r="AD794" s="650"/>
      <c r="AE794" s="650"/>
      <c r="AF794" s="650"/>
      <c r="AG794" s="650"/>
      <c r="AH794" s="650"/>
      <c r="AI794" s="650"/>
      <c r="AJ794" s="650"/>
      <c r="AK794" s="650"/>
      <c r="AL794" s="650"/>
      <c r="AM794" s="652">
        <f t="shared" si="40"/>
        <v>0</v>
      </c>
      <c r="AN794" s="513">
        <f t="shared" si="41"/>
        <v>2305308</v>
      </c>
    </row>
    <row r="795" spans="1:40" s="212" customFormat="1" ht="15" customHeight="1" x14ac:dyDescent="0.2">
      <c r="A795" s="679"/>
      <c r="B795" s="679"/>
      <c r="C795" s="679"/>
      <c r="D795" s="679"/>
      <c r="E795" s="679"/>
      <c r="F795" s="668" t="s">
        <v>8349</v>
      </c>
      <c r="G795" s="668" t="s">
        <v>14501</v>
      </c>
      <c r="H795" s="669">
        <v>417401009315100</v>
      </c>
      <c r="I795" s="653"/>
      <c r="J795" s="653" t="s">
        <v>14271</v>
      </c>
      <c r="K795" s="670" t="s">
        <v>14296</v>
      </c>
      <c r="L795" s="669" t="s">
        <v>14382</v>
      </c>
      <c r="M795" s="671">
        <v>42114</v>
      </c>
      <c r="N795" s="672">
        <v>7000000</v>
      </c>
      <c r="O795" s="672" t="s">
        <v>14458</v>
      </c>
      <c r="P795" s="674">
        <v>42704</v>
      </c>
      <c r="Q795" s="672">
        <v>3087316</v>
      </c>
      <c r="R795" s="673" t="s">
        <v>14486</v>
      </c>
      <c r="S795" s="674">
        <v>42823</v>
      </c>
      <c r="T795" s="675">
        <v>2082150</v>
      </c>
      <c r="U795" s="674">
        <v>42824</v>
      </c>
      <c r="V795" s="675">
        <v>2082150</v>
      </c>
      <c r="W795" s="675">
        <v>1353397.5</v>
      </c>
      <c r="X795" s="675">
        <v>624645</v>
      </c>
      <c r="Y795" s="675">
        <v>104107.5</v>
      </c>
      <c r="Z795" s="652">
        <v>0</v>
      </c>
      <c r="AA795" s="652"/>
      <c r="AB795" s="664"/>
      <c r="AC795" s="663"/>
      <c r="AD795" s="650"/>
      <c r="AE795" s="650"/>
      <c r="AF795" s="650"/>
      <c r="AG795" s="650"/>
      <c r="AH795" s="650"/>
      <c r="AI795" s="650"/>
      <c r="AJ795" s="650"/>
      <c r="AK795" s="650"/>
      <c r="AL795" s="650"/>
      <c r="AM795" s="652">
        <f t="shared" si="40"/>
        <v>0</v>
      </c>
      <c r="AN795" s="513">
        <f t="shared" si="41"/>
        <v>2082150</v>
      </c>
    </row>
    <row r="796" spans="1:40" s="212" customFormat="1" ht="15" customHeight="1" x14ac:dyDescent="0.2">
      <c r="A796" s="679"/>
      <c r="B796" s="679"/>
      <c r="C796" s="679"/>
      <c r="D796" s="679"/>
      <c r="E796" s="679"/>
      <c r="F796" s="668" t="s">
        <v>8349</v>
      </c>
      <c r="G796" s="668" t="s">
        <v>14501</v>
      </c>
      <c r="H796" s="669">
        <v>417401009302107</v>
      </c>
      <c r="I796" s="653"/>
      <c r="J796" s="653" t="s">
        <v>14272</v>
      </c>
      <c r="K796" s="670" t="s">
        <v>14296</v>
      </c>
      <c r="L796" s="669" t="s">
        <v>14384</v>
      </c>
      <c r="M796" s="671">
        <v>42114</v>
      </c>
      <c r="N796" s="672">
        <v>6000000</v>
      </c>
      <c r="O796" s="672" t="s">
        <v>14459</v>
      </c>
      <c r="P796" s="674">
        <v>42704</v>
      </c>
      <c r="Q796" s="672">
        <v>2261065</v>
      </c>
      <c r="R796" s="673" t="s">
        <v>14486</v>
      </c>
      <c r="S796" s="674">
        <v>42823</v>
      </c>
      <c r="T796" s="675">
        <v>1547746</v>
      </c>
      <c r="U796" s="674">
        <v>42824</v>
      </c>
      <c r="V796" s="675">
        <v>1547746</v>
      </c>
      <c r="W796" s="675">
        <v>1006034.9</v>
      </c>
      <c r="X796" s="675">
        <v>464323.8</v>
      </c>
      <c r="Y796" s="675">
        <v>77387.3</v>
      </c>
      <c r="Z796" s="652">
        <v>0</v>
      </c>
      <c r="AA796" s="652"/>
      <c r="AB796" s="664"/>
      <c r="AC796" s="663"/>
      <c r="AD796" s="650"/>
      <c r="AE796" s="650"/>
      <c r="AF796" s="650"/>
      <c r="AG796" s="650"/>
      <c r="AH796" s="650"/>
      <c r="AI796" s="650"/>
      <c r="AJ796" s="650"/>
      <c r="AK796" s="650"/>
      <c r="AL796" s="650"/>
      <c r="AM796" s="652">
        <f t="shared" si="40"/>
        <v>0</v>
      </c>
      <c r="AN796" s="513">
        <f t="shared" si="41"/>
        <v>1547746</v>
      </c>
    </row>
    <row r="797" spans="1:40" s="212" customFormat="1" ht="15" customHeight="1" x14ac:dyDescent="0.2">
      <c r="A797" s="679"/>
      <c r="B797" s="679"/>
      <c r="C797" s="679"/>
      <c r="D797" s="679"/>
      <c r="E797" s="679"/>
      <c r="F797" s="668" t="s">
        <v>8349</v>
      </c>
      <c r="G797" s="668" t="s">
        <v>14501</v>
      </c>
      <c r="H797" s="669">
        <v>417401009735106</v>
      </c>
      <c r="I797" s="653"/>
      <c r="J797" s="653" t="s">
        <v>14273</v>
      </c>
      <c r="K797" s="670" t="s">
        <v>14296</v>
      </c>
      <c r="L797" s="669" t="s">
        <v>14380</v>
      </c>
      <c r="M797" s="671">
        <v>42319</v>
      </c>
      <c r="N797" s="672">
        <v>15000000</v>
      </c>
      <c r="O797" s="672" t="s">
        <v>14460</v>
      </c>
      <c r="P797" s="674">
        <v>42704</v>
      </c>
      <c r="Q797" s="672">
        <v>4113339</v>
      </c>
      <c r="R797" s="673" t="s">
        <v>14486</v>
      </c>
      <c r="S797" s="674">
        <v>42823</v>
      </c>
      <c r="T797" s="675">
        <v>2879337</v>
      </c>
      <c r="U797" s="674">
        <v>42824</v>
      </c>
      <c r="V797" s="675">
        <v>2879337</v>
      </c>
      <c r="W797" s="675">
        <v>1871569.05</v>
      </c>
      <c r="X797" s="675">
        <v>863801.1</v>
      </c>
      <c r="Y797" s="675">
        <v>143966.85</v>
      </c>
      <c r="Z797" s="652">
        <v>0</v>
      </c>
      <c r="AA797" s="652"/>
      <c r="AB797" s="664"/>
      <c r="AC797" s="663"/>
      <c r="AD797" s="650"/>
      <c r="AE797" s="650"/>
      <c r="AF797" s="650"/>
      <c r="AG797" s="650"/>
      <c r="AH797" s="650"/>
      <c r="AI797" s="650"/>
      <c r="AJ797" s="650"/>
      <c r="AK797" s="650"/>
      <c r="AL797" s="650"/>
      <c r="AM797" s="652">
        <f t="shared" si="40"/>
        <v>0</v>
      </c>
      <c r="AN797" s="513">
        <f t="shared" si="41"/>
        <v>2879337</v>
      </c>
    </row>
    <row r="798" spans="1:40" s="212" customFormat="1" ht="15" customHeight="1" x14ac:dyDescent="0.2">
      <c r="A798" s="679"/>
      <c r="B798" s="679"/>
      <c r="C798" s="679"/>
      <c r="D798" s="679"/>
      <c r="E798" s="679"/>
      <c r="F798" s="668" t="s">
        <v>8349</v>
      </c>
      <c r="G798" s="668" t="s">
        <v>14501</v>
      </c>
      <c r="H798" s="669">
        <v>417401009594102</v>
      </c>
      <c r="I798" s="653"/>
      <c r="J798" s="653" t="s">
        <v>14274</v>
      </c>
      <c r="K798" s="670" t="s">
        <v>14296</v>
      </c>
      <c r="L798" s="669" t="s">
        <v>14380</v>
      </c>
      <c r="M798" s="671">
        <v>42319</v>
      </c>
      <c r="N798" s="672">
        <v>12000000</v>
      </c>
      <c r="O798" s="672" t="s">
        <v>14461</v>
      </c>
      <c r="P798" s="674">
        <v>42757</v>
      </c>
      <c r="Q798" s="672">
        <v>3174488</v>
      </c>
      <c r="R798" s="673" t="s">
        <v>14486</v>
      </c>
      <c r="S798" s="674">
        <v>42823</v>
      </c>
      <c r="T798" s="675">
        <v>2195550</v>
      </c>
      <c r="U798" s="674">
        <v>42824</v>
      </c>
      <c r="V798" s="675">
        <v>2195550</v>
      </c>
      <c r="W798" s="675">
        <v>1427107.5</v>
      </c>
      <c r="X798" s="675">
        <v>658665</v>
      </c>
      <c r="Y798" s="675">
        <v>109777.5</v>
      </c>
      <c r="Z798" s="652">
        <v>0</v>
      </c>
      <c r="AA798" s="652"/>
      <c r="AB798" s="664"/>
      <c r="AC798" s="663"/>
      <c r="AD798" s="650"/>
      <c r="AE798" s="650"/>
      <c r="AF798" s="650"/>
      <c r="AG798" s="650"/>
      <c r="AH798" s="650"/>
      <c r="AI798" s="650"/>
      <c r="AJ798" s="650"/>
      <c r="AK798" s="650"/>
      <c r="AL798" s="650"/>
      <c r="AM798" s="652">
        <f t="shared" si="40"/>
        <v>0</v>
      </c>
      <c r="AN798" s="513">
        <f t="shared" si="41"/>
        <v>2195550</v>
      </c>
    </row>
    <row r="799" spans="1:40" s="212" customFormat="1" ht="15" customHeight="1" x14ac:dyDescent="0.2">
      <c r="A799" s="679"/>
      <c r="B799" s="679"/>
      <c r="C799" s="679"/>
      <c r="D799" s="679"/>
      <c r="E799" s="679"/>
      <c r="F799" s="668" t="s">
        <v>8349</v>
      </c>
      <c r="G799" s="668" t="s">
        <v>14501</v>
      </c>
      <c r="H799" s="669">
        <v>417401009431100</v>
      </c>
      <c r="I799" s="653"/>
      <c r="J799" s="653" t="s">
        <v>14275</v>
      </c>
      <c r="K799" s="670" t="s">
        <v>14296</v>
      </c>
      <c r="L799" s="669" t="s">
        <v>14382</v>
      </c>
      <c r="M799" s="671">
        <v>42114</v>
      </c>
      <c r="N799" s="672">
        <v>10000000</v>
      </c>
      <c r="O799" s="672" t="s">
        <v>14462</v>
      </c>
      <c r="P799" s="674">
        <v>42732</v>
      </c>
      <c r="Q799" s="672">
        <v>6175846</v>
      </c>
      <c r="R799" s="673" t="s">
        <v>14486</v>
      </c>
      <c r="S799" s="674">
        <v>42823</v>
      </c>
      <c r="T799" s="675">
        <v>4238640</v>
      </c>
      <c r="U799" s="674">
        <v>42824</v>
      </c>
      <c r="V799" s="675">
        <v>4238640</v>
      </c>
      <c r="W799" s="675">
        <v>2755116</v>
      </c>
      <c r="X799" s="675">
        <v>1271592</v>
      </c>
      <c r="Y799" s="675">
        <v>211932</v>
      </c>
      <c r="Z799" s="652">
        <v>0</v>
      </c>
      <c r="AA799" s="652"/>
      <c r="AB799" s="664"/>
      <c r="AC799" s="663"/>
      <c r="AD799" s="650"/>
      <c r="AE799" s="650"/>
      <c r="AF799" s="650"/>
      <c r="AG799" s="650"/>
      <c r="AH799" s="650"/>
      <c r="AI799" s="650"/>
      <c r="AJ799" s="650"/>
      <c r="AK799" s="650"/>
      <c r="AL799" s="650"/>
      <c r="AM799" s="652">
        <f t="shared" si="40"/>
        <v>0</v>
      </c>
      <c r="AN799" s="513">
        <f t="shared" si="41"/>
        <v>4238640</v>
      </c>
    </row>
    <row r="800" spans="1:40" s="212" customFormat="1" ht="15" customHeight="1" x14ac:dyDescent="0.2">
      <c r="A800" s="679"/>
      <c r="B800" s="679"/>
      <c r="C800" s="679"/>
      <c r="D800" s="679"/>
      <c r="E800" s="679"/>
      <c r="F800" s="668" t="s">
        <v>8349</v>
      </c>
      <c r="G800" s="668" t="s">
        <v>14501</v>
      </c>
      <c r="H800" s="669">
        <v>417401009821101</v>
      </c>
      <c r="I800" s="653"/>
      <c r="J800" s="653" t="s">
        <v>5947</v>
      </c>
      <c r="K800" s="670" t="s">
        <v>14296</v>
      </c>
      <c r="L800" s="669" t="s">
        <v>14381</v>
      </c>
      <c r="M800" s="671">
        <v>42198</v>
      </c>
      <c r="N800" s="672">
        <v>20000000</v>
      </c>
      <c r="O800" s="672" t="s">
        <v>14463</v>
      </c>
      <c r="P800" s="674">
        <v>42732</v>
      </c>
      <c r="Q800" s="672">
        <v>6669601</v>
      </c>
      <c r="R800" s="673" t="s">
        <v>14486</v>
      </c>
      <c r="S800" s="674">
        <v>42823</v>
      </c>
      <c r="T800" s="675">
        <v>4588990</v>
      </c>
      <c r="U800" s="674">
        <v>42824</v>
      </c>
      <c r="V800" s="675">
        <v>4588990</v>
      </c>
      <c r="W800" s="675">
        <v>2982843.5</v>
      </c>
      <c r="X800" s="675">
        <v>1376697</v>
      </c>
      <c r="Y800" s="675">
        <v>229449.5</v>
      </c>
      <c r="Z800" s="652">
        <v>0</v>
      </c>
      <c r="AA800" s="652"/>
      <c r="AB800" s="664"/>
      <c r="AC800" s="663"/>
      <c r="AD800" s="650"/>
      <c r="AE800" s="650"/>
      <c r="AF800" s="650"/>
      <c r="AG800" s="650"/>
      <c r="AH800" s="650"/>
      <c r="AI800" s="650"/>
      <c r="AJ800" s="650"/>
      <c r="AK800" s="650"/>
      <c r="AL800" s="650"/>
      <c r="AM800" s="652">
        <f t="shared" si="40"/>
        <v>0</v>
      </c>
      <c r="AN800" s="513">
        <f t="shared" si="41"/>
        <v>4588990</v>
      </c>
    </row>
    <row r="801" spans="1:40" s="212" customFormat="1" ht="15" customHeight="1" x14ac:dyDescent="0.2">
      <c r="A801" s="679"/>
      <c r="B801" s="679"/>
      <c r="C801" s="679"/>
      <c r="D801" s="679"/>
      <c r="E801" s="679"/>
      <c r="F801" s="668" t="s">
        <v>8349</v>
      </c>
      <c r="G801" s="668" t="s">
        <v>14501</v>
      </c>
      <c r="H801" s="669">
        <v>417401009320105</v>
      </c>
      <c r="I801" s="653"/>
      <c r="J801" s="653" t="s">
        <v>14276</v>
      </c>
      <c r="K801" s="670" t="s">
        <v>14296</v>
      </c>
      <c r="L801" s="669" t="s">
        <v>14382</v>
      </c>
      <c r="M801" s="671">
        <v>42114</v>
      </c>
      <c r="N801" s="672">
        <v>8000000</v>
      </c>
      <c r="O801" s="672" t="s">
        <v>14464</v>
      </c>
      <c r="P801" s="674">
        <v>42732</v>
      </c>
      <c r="Q801" s="672">
        <v>3108715</v>
      </c>
      <c r="R801" s="673" t="s">
        <v>14486</v>
      </c>
      <c r="S801" s="674">
        <v>42823</v>
      </c>
      <c r="T801" s="675">
        <v>2072230</v>
      </c>
      <c r="U801" s="674">
        <v>42824</v>
      </c>
      <c r="V801" s="675">
        <v>2072230</v>
      </c>
      <c r="W801" s="675">
        <v>1346949.5</v>
      </c>
      <c r="X801" s="675">
        <v>621669</v>
      </c>
      <c r="Y801" s="675">
        <v>103611.5</v>
      </c>
      <c r="Z801" s="652">
        <v>0</v>
      </c>
      <c r="AA801" s="652"/>
      <c r="AB801" s="664"/>
      <c r="AC801" s="663"/>
      <c r="AD801" s="650"/>
      <c r="AE801" s="650"/>
      <c r="AF801" s="650"/>
      <c r="AG801" s="650"/>
      <c r="AH801" s="650"/>
      <c r="AI801" s="650"/>
      <c r="AJ801" s="650"/>
      <c r="AK801" s="650"/>
      <c r="AL801" s="650"/>
      <c r="AM801" s="652">
        <f t="shared" si="40"/>
        <v>0</v>
      </c>
      <c r="AN801" s="513">
        <f t="shared" si="41"/>
        <v>2072230</v>
      </c>
    </row>
    <row r="802" spans="1:40" s="212" customFormat="1" ht="15" customHeight="1" x14ac:dyDescent="0.2">
      <c r="A802" s="679"/>
      <c r="B802" s="679"/>
      <c r="C802" s="679"/>
      <c r="D802" s="679"/>
      <c r="E802" s="679"/>
      <c r="F802" s="668" t="s">
        <v>8717</v>
      </c>
      <c r="G802" s="668" t="s">
        <v>12385</v>
      </c>
      <c r="H802" s="669">
        <v>443101005137102</v>
      </c>
      <c r="I802" s="653"/>
      <c r="J802" s="653" t="s">
        <v>14277</v>
      </c>
      <c r="K802" s="670" t="s">
        <v>6477</v>
      </c>
      <c r="L802" s="669" t="s">
        <v>14385</v>
      </c>
      <c r="M802" s="671">
        <v>42114</v>
      </c>
      <c r="N802" s="672">
        <v>4000000</v>
      </c>
      <c r="O802" s="672" t="s">
        <v>14465</v>
      </c>
      <c r="P802" s="674">
        <v>42604</v>
      </c>
      <c r="Q802" s="672">
        <v>1761500</v>
      </c>
      <c r="R802" s="673" t="s">
        <v>14487</v>
      </c>
      <c r="S802" s="674">
        <v>42815</v>
      </c>
      <c r="T802" s="675">
        <v>1229060</v>
      </c>
      <c r="U802" s="674">
        <v>42817</v>
      </c>
      <c r="V802" s="675">
        <v>1229060</v>
      </c>
      <c r="W802" s="675">
        <v>798889</v>
      </c>
      <c r="X802" s="675">
        <v>368718</v>
      </c>
      <c r="Y802" s="675">
        <v>61453</v>
      </c>
      <c r="Z802" s="652">
        <v>0</v>
      </c>
      <c r="AA802" s="652"/>
      <c r="AB802" s="664"/>
      <c r="AC802" s="663"/>
      <c r="AD802" s="650"/>
      <c r="AE802" s="650"/>
      <c r="AF802" s="650"/>
      <c r="AG802" s="650"/>
      <c r="AH802" s="650"/>
      <c r="AI802" s="650"/>
      <c r="AJ802" s="650"/>
      <c r="AK802" s="650"/>
      <c r="AL802" s="650"/>
      <c r="AM802" s="652">
        <f t="shared" si="40"/>
        <v>0</v>
      </c>
      <c r="AN802" s="513">
        <f t="shared" si="41"/>
        <v>1229060</v>
      </c>
    </row>
    <row r="803" spans="1:40" s="212" customFormat="1" ht="15" customHeight="1" x14ac:dyDescent="0.2">
      <c r="A803" s="679"/>
      <c r="B803" s="679"/>
      <c r="C803" s="679"/>
      <c r="D803" s="679"/>
      <c r="E803" s="679"/>
      <c r="F803" s="668" t="s">
        <v>8717</v>
      </c>
      <c r="G803" s="668" t="s">
        <v>12385</v>
      </c>
      <c r="H803" s="669">
        <v>443101005368101</v>
      </c>
      <c r="I803" s="653"/>
      <c r="J803" s="653" t="s">
        <v>4965</v>
      </c>
      <c r="K803" s="670" t="s">
        <v>6477</v>
      </c>
      <c r="L803" s="669" t="s">
        <v>14386</v>
      </c>
      <c r="M803" s="671">
        <v>42198</v>
      </c>
      <c r="N803" s="672">
        <v>4000000</v>
      </c>
      <c r="O803" s="672" t="s">
        <v>14465</v>
      </c>
      <c r="P803" s="674">
        <v>42604</v>
      </c>
      <c r="Q803" s="672">
        <v>2369033</v>
      </c>
      <c r="R803" s="673" t="s">
        <v>14487</v>
      </c>
      <c r="S803" s="674">
        <v>42815</v>
      </c>
      <c r="T803" s="675">
        <v>1658323</v>
      </c>
      <c r="U803" s="674">
        <v>42817</v>
      </c>
      <c r="V803" s="675">
        <v>1658323</v>
      </c>
      <c r="W803" s="675">
        <v>1077909.95</v>
      </c>
      <c r="X803" s="675">
        <v>497496.89999999997</v>
      </c>
      <c r="Y803" s="675">
        <v>82916.150000000009</v>
      </c>
      <c r="Z803" s="652">
        <v>0</v>
      </c>
      <c r="AA803" s="652"/>
      <c r="AB803" s="664"/>
      <c r="AC803" s="663"/>
      <c r="AD803" s="650"/>
      <c r="AE803" s="650"/>
      <c r="AF803" s="650"/>
      <c r="AG803" s="650"/>
      <c r="AH803" s="650"/>
      <c r="AI803" s="650"/>
      <c r="AJ803" s="650"/>
      <c r="AK803" s="650"/>
      <c r="AL803" s="650"/>
      <c r="AM803" s="652">
        <f t="shared" si="40"/>
        <v>0</v>
      </c>
      <c r="AN803" s="513">
        <f t="shared" si="41"/>
        <v>1658323</v>
      </c>
    </row>
    <row r="804" spans="1:40" s="212" customFormat="1" ht="15" customHeight="1" x14ac:dyDescent="0.2">
      <c r="A804" s="679"/>
      <c r="B804" s="679"/>
      <c r="C804" s="679"/>
      <c r="D804" s="679"/>
      <c r="E804" s="679"/>
      <c r="F804" s="668" t="s">
        <v>8717</v>
      </c>
      <c r="G804" s="668" t="s">
        <v>12385</v>
      </c>
      <c r="H804" s="669">
        <v>443101005239108</v>
      </c>
      <c r="I804" s="653"/>
      <c r="J804" s="653" t="s">
        <v>14278</v>
      </c>
      <c r="K804" s="670" t="s">
        <v>6477</v>
      </c>
      <c r="L804" s="669" t="s">
        <v>13931</v>
      </c>
      <c r="M804" s="671">
        <v>42321</v>
      </c>
      <c r="N804" s="672">
        <v>2000000</v>
      </c>
      <c r="O804" s="672" t="s">
        <v>14465</v>
      </c>
      <c r="P804" s="674">
        <v>42604</v>
      </c>
      <c r="Q804" s="672">
        <v>573500</v>
      </c>
      <c r="R804" s="673" t="s">
        <v>14487</v>
      </c>
      <c r="S804" s="674">
        <v>42815</v>
      </c>
      <c r="T804" s="675">
        <v>401450</v>
      </c>
      <c r="U804" s="674">
        <v>42816</v>
      </c>
      <c r="V804" s="675">
        <v>401450</v>
      </c>
      <c r="W804" s="675">
        <v>260942.5</v>
      </c>
      <c r="X804" s="675">
        <v>120435</v>
      </c>
      <c r="Y804" s="675">
        <v>20072.5</v>
      </c>
      <c r="Z804" s="652">
        <v>0</v>
      </c>
      <c r="AA804" s="652"/>
      <c r="AB804" s="664"/>
      <c r="AC804" s="663"/>
      <c r="AD804" s="650"/>
      <c r="AE804" s="650"/>
      <c r="AF804" s="650"/>
      <c r="AG804" s="650"/>
      <c r="AH804" s="650"/>
      <c r="AI804" s="650"/>
      <c r="AJ804" s="650"/>
      <c r="AK804" s="650"/>
      <c r="AL804" s="650"/>
      <c r="AM804" s="652">
        <f t="shared" si="40"/>
        <v>0</v>
      </c>
      <c r="AN804" s="513">
        <f t="shared" si="41"/>
        <v>401450</v>
      </c>
    </row>
    <row r="805" spans="1:40" s="212" customFormat="1" ht="15" customHeight="1" x14ac:dyDescent="0.2">
      <c r="A805" s="679"/>
      <c r="B805" s="679"/>
      <c r="C805" s="679"/>
      <c r="D805" s="679"/>
      <c r="E805" s="679"/>
      <c r="F805" s="668" t="s">
        <v>8717</v>
      </c>
      <c r="G805" s="668" t="s">
        <v>12385</v>
      </c>
      <c r="H805" s="669">
        <v>443101005222101</v>
      </c>
      <c r="I805" s="653"/>
      <c r="J805" s="653" t="s">
        <v>14279</v>
      </c>
      <c r="K805" s="670" t="s">
        <v>6477</v>
      </c>
      <c r="L805" s="669" t="s">
        <v>13931</v>
      </c>
      <c r="M805" s="671">
        <v>42321</v>
      </c>
      <c r="N805" s="672">
        <v>2000000</v>
      </c>
      <c r="O805" s="672" t="s">
        <v>14465</v>
      </c>
      <c r="P805" s="674">
        <v>42604</v>
      </c>
      <c r="Q805" s="672">
        <v>574100</v>
      </c>
      <c r="R805" s="673" t="s">
        <v>14487</v>
      </c>
      <c r="S805" s="674">
        <v>42815</v>
      </c>
      <c r="T805" s="675">
        <v>401870</v>
      </c>
      <c r="U805" s="674">
        <v>42816</v>
      </c>
      <c r="V805" s="675">
        <v>401870</v>
      </c>
      <c r="W805" s="675">
        <v>261215.5</v>
      </c>
      <c r="X805" s="675">
        <v>120561</v>
      </c>
      <c r="Y805" s="675">
        <v>20093.5</v>
      </c>
      <c r="Z805" s="652">
        <v>0</v>
      </c>
      <c r="AA805" s="652"/>
      <c r="AB805" s="664"/>
      <c r="AC805" s="663"/>
      <c r="AD805" s="650"/>
      <c r="AE805" s="650"/>
      <c r="AF805" s="650"/>
      <c r="AG805" s="650"/>
      <c r="AH805" s="650"/>
      <c r="AI805" s="650"/>
      <c r="AJ805" s="650"/>
      <c r="AK805" s="650"/>
      <c r="AL805" s="650"/>
      <c r="AM805" s="652">
        <f t="shared" si="40"/>
        <v>0</v>
      </c>
      <c r="AN805" s="513">
        <f t="shared" si="41"/>
        <v>401870</v>
      </c>
    </row>
    <row r="806" spans="1:40" s="212" customFormat="1" ht="15" customHeight="1" x14ac:dyDescent="0.2">
      <c r="A806" s="679"/>
      <c r="B806" s="679"/>
      <c r="C806" s="679"/>
      <c r="D806" s="679"/>
      <c r="E806" s="679"/>
      <c r="F806" s="668" t="s">
        <v>8717</v>
      </c>
      <c r="G806" s="668" t="s">
        <v>13973</v>
      </c>
      <c r="H806" s="669">
        <v>443501008865108</v>
      </c>
      <c r="I806" s="653"/>
      <c r="J806" s="653" t="s">
        <v>14280</v>
      </c>
      <c r="K806" s="670" t="s">
        <v>6477</v>
      </c>
      <c r="L806" s="669" t="s">
        <v>13923</v>
      </c>
      <c r="M806" s="671">
        <v>42368</v>
      </c>
      <c r="N806" s="672">
        <v>25000000</v>
      </c>
      <c r="O806" s="672" t="s">
        <v>14466</v>
      </c>
      <c r="P806" s="674">
        <v>42601</v>
      </c>
      <c r="Q806" s="672">
        <v>20800952</v>
      </c>
      <c r="R806" s="673" t="s">
        <v>14487</v>
      </c>
      <c r="S806" s="674">
        <v>42815</v>
      </c>
      <c r="T806" s="675">
        <v>14521237</v>
      </c>
      <c r="U806" s="674">
        <v>42816</v>
      </c>
      <c r="V806" s="675">
        <v>14521237</v>
      </c>
      <c r="W806" s="675">
        <v>9438804.0500000007</v>
      </c>
      <c r="X806" s="675">
        <v>4356371.0999999996</v>
      </c>
      <c r="Y806" s="675">
        <v>726061.85000000009</v>
      </c>
      <c r="Z806" s="652">
        <v>0</v>
      </c>
      <c r="AA806" s="652"/>
      <c r="AB806" s="664"/>
      <c r="AC806" s="663"/>
      <c r="AD806" s="650"/>
      <c r="AE806" s="650"/>
      <c r="AF806" s="650"/>
      <c r="AG806" s="650"/>
      <c r="AH806" s="650"/>
      <c r="AI806" s="650"/>
      <c r="AJ806" s="650"/>
      <c r="AK806" s="650"/>
      <c r="AL806" s="650"/>
      <c r="AM806" s="652">
        <f t="shared" si="40"/>
        <v>0</v>
      </c>
      <c r="AN806" s="513">
        <f t="shared" si="41"/>
        <v>14521237</v>
      </c>
    </row>
    <row r="807" spans="1:40" s="212" customFormat="1" ht="15" customHeight="1" x14ac:dyDescent="0.2">
      <c r="A807" s="679"/>
      <c r="B807" s="679"/>
      <c r="C807" s="679"/>
      <c r="D807" s="679"/>
      <c r="E807" s="679"/>
      <c r="F807" s="668" t="s">
        <v>8717</v>
      </c>
      <c r="G807" s="668" t="s">
        <v>13973</v>
      </c>
      <c r="H807" s="669">
        <v>443501009519108</v>
      </c>
      <c r="I807" s="653"/>
      <c r="J807" s="653" t="s">
        <v>14281</v>
      </c>
      <c r="K807" s="670" t="s">
        <v>6477</v>
      </c>
      <c r="L807" s="669" t="s">
        <v>14387</v>
      </c>
      <c r="M807" s="671">
        <v>42368</v>
      </c>
      <c r="N807" s="672">
        <v>5000000</v>
      </c>
      <c r="O807" s="672" t="s">
        <v>14466</v>
      </c>
      <c r="P807" s="674">
        <v>42601</v>
      </c>
      <c r="Q807" s="672">
        <v>3252589</v>
      </c>
      <c r="R807" s="673" t="s">
        <v>14487</v>
      </c>
      <c r="S807" s="674">
        <v>42815</v>
      </c>
      <c r="T807" s="675">
        <v>2268344</v>
      </c>
      <c r="U807" s="674">
        <v>42816</v>
      </c>
      <c r="V807" s="675">
        <v>2268344</v>
      </c>
      <c r="W807" s="675">
        <v>1474423.6</v>
      </c>
      <c r="X807" s="675">
        <v>680503.2</v>
      </c>
      <c r="Y807" s="675">
        <v>113417.20000000001</v>
      </c>
      <c r="Z807" s="652">
        <v>0</v>
      </c>
      <c r="AA807" s="652"/>
      <c r="AB807" s="664"/>
      <c r="AC807" s="663"/>
      <c r="AD807" s="650"/>
      <c r="AE807" s="650"/>
      <c r="AF807" s="650"/>
      <c r="AG807" s="650"/>
      <c r="AH807" s="650"/>
      <c r="AI807" s="650"/>
      <c r="AJ807" s="650"/>
      <c r="AK807" s="650"/>
      <c r="AL807" s="650"/>
      <c r="AM807" s="652">
        <f t="shared" si="40"/>
        <v>0</v>
      </c>
      <c r="AN807" s="513">
        <f t="shared" si="41"/>
        <v>2268344</v>
      </c>
    </row>
    <row r="808" spans="1:40" s="212" customFormat="1" ht="15" customHeight="1" x14ac:dyDescent="0.2">
      <c r="A808" s="679"/>
      <c r="B808" s="679"/>
      <c r="C808" s="679"/>
      <c r="D808" s="679"/>
      <c r="E808" s="679"/>
      <c r="F808" s="668" t="s">
        <v>8717</v>
      </c>
      <c r="G808" s="668" t="s">
        <v>11639</v>
      </c>
      <c r="H808" s="669">
        <v>442701010161105</v>
      </c>
      <c r="I808" s="653"/>
      <c r="J808" s="653" t="s">
        <v>8397</v>
      </c>
      <c r="K808" s="670" t="s">
        <v>6477</v>
      </c>
      <c r="L808" s="669" t="s">
        <v>14388</v>
      </c>
      <c r="M808" s="671">
        <v>42321</v>
      </c>
      <c r="N808" s="672">
        <v>7000000</v>
      </c>
      <c r="O808" s="672" t="s">
        <v>14467</v>
      </c>
      <c r="P808" s="674">
        <v>42601</v>
      </c>
      <c r="Q808" s="672">
        <v>5084252</v>
      </c>
      <c r="R808" s="673" t="s">
        <v>14487</v>
      </c>
      <c r="S808" s="674">
        <v>42815</v>
      </c>
      <c r="T808" s="675">
        <v>3541194</v>
      </c>
      <c r="U808" s="674">
        <v>42816</v>
      </c>
      <c r="V808" s="675">
        <v>3541194</v>
      </c>
      <c r="W808" s="675">
        <v>2301776.1</v>
      </c>
      <c r="X808" s="675">
        <v>1062358.2</v>
      </c>
      <c r="Y808" s="675">
        <v>177059.7</v>
      </c>
      <c r="Z808" s="652">
        <v>0</v>
      </c>
      <c r="AA808" s="652"/>
      <c r="AB808" s="664"/>
      <c r="AC808" s="663"/>
      <c r="AD808" s="650"/>
      <c r="AE808" s="650"/>
      <c r="AF808" s="650"/>
      <c r="AG808" s="650"/>
      <c r="AH808" s="650"/>
      <c r="AI808" s="650"/>
      <c r="AJ808" s="650"/>
      <c r="AK808" s="650"/>
      <c r="AL808" s="650"/>
      <c r="AM808" s="652">
        <f t="shared" si="40"/>
        <v>0</v>
      </c>
      <c r="AN808" s="513">
        <f t="shared" si="41"/>
        <v>3541194</v>
      </c>
    </row>
    <row r="809" spans="1:40" s="212" customFormat="1" ht="15" customHeight="1" x14ac:dyDescent="0.2">
      <c r="A809" s="679"/>
      <c r="B809" s="679"/>
      <c r="C809" s="679"/>
      <c r="D809" s="679"/>
      <c r="E809" s="679"/>
      <c r="F809" s="668" t="s">
        <v>8717</v>
      </c>
      <c r="G809" s="668" t="s">
        <v>11639</v>
      </c>
      <c r="H809" s="669">
        <v>442701010270108</v>
      </c>
      <c r="I809" s="653"/>
      <c r="J809" s="653" t="s">
        <v>14282</v>
      </c>
      <c r="K809" s="670" t="s">
        <v>6477</v>
      </c>
      <c r="L809" s="669" t="s">
        <v>14389</v>
      </c>
      <c r="M809" s="671">
        <v>42321</v>
      </c>
      <c r="N809" s="672">
        <v>4000000</v>
      </c>
      <c r="O809" s="672" t="s">
        <v>14467</v>
      </c>
      <c r="P809" s="674">
        <v>42601</v>
      </c>
      <c r="Q809" s="672">
        <v>2332877</v>
      </c>
      <c r="R809" s="673" t="s">
        <v>14487</v>
      </c>
      <c r="S809" s="674">
        <v>42815</v>
      </c>
      <c r="T809" s="675">
        <v>1626240</v>
      </c>
      <c r="U809" s="674">
        <v>42816</v>
      </c>
      <c r="V809" s="675">
        <v>1626240</v>
      </c>
      <c r="W809" s="675">
        <v>1057056</v>
      </c>
      <c r="X809" s="675">
        <v>487872</v>
      </c>
      <c r="Y809" s="675">
        <v>81312</v>
      </c>
      <c r="Z809" s="652">
        <v>0</v>
      </c>
      <c r="AA809" s="652"/>
      <c r="AB809" s="664"/>
      <c r="AC809" s="663"/>
      <c r="AD809" s="650"/>
      <c r="AE809" s="650"/>
      <c r="AF809" s="650"/>
      <c r="AG809" s="650"/>
      <c r="AH809" s="650"/>
      <c r="AI809" s="650"/>
      <c r="AJ809" s="650"/>
      <c r="AK809" s="650"/>
      <c r="AL809" s="650"/>
      <c r="AM809" s="652">
        <f t="shared" si="40"/>
        <v>0</v>
      </c>
      <c r="AN809" s="513">
        <f t="shared" si="41"/>
        <v>1626240</v>
      </c>
    </row>
    <row r="810" spans="1:40" s="212" customFormat="1" ht="15" customHeight="1" x14ac:dyDescent="0.2">
      <c r="A810" s="679"/>
      <c r="B810" s="679"/>
      <c r="C810" s="679"/>
      <c r="D810" s="679"/>
      <c r="E810" s="679"/>
      <c r="F810" s="668" t="s">
        <v>8717</v>
      </c>
      <c r="G810" s="668" t="s">
        <v>11639</v>
      </c>
      <c r="H810" s="669">
        <v>442701010048103</v>
      </c>
      <c r="I810" s="653"/>
      <c r="J810" s="653" t="s">
        <v>14283</v>
      </c>
      <c r="K810" s="670" t="s">
        <v>6477</v>
      </c>
      <c r="L810" s="669" t="s">
        <v>14388</v>
      </c>
      <c r="M810" s="671">
        <v>42321</v>
      </c>
      <c r="N810" s="672">
        <v>25000000</v>
      </c>
      <c r="O810" s="672" t="s">
        <v>14467</v>
      </c>
      <c r="P810" s="674">
        <v>42601</v>
      </c>
      <c r="Q810" s="672">
        <v>13227114</v>
      </c>
      <c r="R810" s="673" t="s">
        <v>14487</v>
      </c>
      <c r="S810" s="674">
        <v>42815</v>
      </c>
      <c r="T810" s="675">
        <v>9244867</v>
      </c>
      <c r="U810" s="674">
        <v>42816</v>
      </c>
      <c r="V810" s="675">
        <v>9244867</v>
      </c>
      <c r="W810" s="675">
        <v>6009163.5499999998</v>
      </c>
      <c r="X810" s="675">
        <v>2773460.1</v>
      </c>
      <c r="Y810" s="675">
        <v>462243.35000000003</v>
      </c>
      <c r="Z810" s="652">
        <v>0</v>
      </c>
      <c r="AA810" s="652"/>
      <c r="AB810" s="664"/>
      <c r="AC810" s="663"/>
      <c r="AD810" s="650"/>
      <c r="AE810" s="650"/>
      <c r="AF810" s="650"/>
      <c r="AG810" s="650"/>
      <c r="AH810" s="650"/>
      <c r="AI810" s="650"/>
      <c r="AJ810" s="650"/>
      <c r="AK810" s="650"/>
      <c r="AL810" s="650"/>
      <c r="AM810" s="652">
        <f t="shared" si="40"/>
        <v>0</v>
      </c>
      <c r="AN810" s="513">
        <f t="shared" si="41"/>
        <v>9244867</v>
      </c>
    </row>
    <row r="811" spans="1:40" s="212" customFormat="1" ht="15" customHeight="1" x14ac:dyDescent="0.2">
      <c r="A811" s="679"/>
      <c r="B811" s="679"/>
      <c r="C811" s="679"/>
      <c r="D811" s="679"/>
      <c r="E811" s="679"/>
      <c r="F811" s="668" t="s">
        <v>8717</v>
      </c>
      <c r="G811" s="668" t="s">
        <v>11639</v>
      </c>
      <c r="H811" s="669">
        <v>442701009818109</v>
      </c>
      <c r="I811" s="653"/>
      <c r="J811" s="653" t="s">
        <v>14284</v>
      </c>
      <c r="K811" s="670" t="s">
        <v>6477</v>
      </c>
      <c r="L811" s="669" t="s">
        <v>14388</v>
      </c>
      <c r="M811" s="671">
        <v>42321</v>
      </c>
      <c r="N811" s="672">
        <v>7000000</v>
      </c>
      <c r="O811" s="672" t="s">
        <v>14467</v>
      </c>
      <c r="P811" s="674">
        <v>42601</v>
      </c>
      <c r="Q811" s="672">
        <v>3639706</v>
      </c>
      <c r="R811" s="673" t="s">
        <v>14487</v>
      </c>
      <c r="S811" s="674">
        <v>42815</v>
      </c>
      <c r="T811" s="675">
        <v>2490530</v>
      </c>
      <c r="U811" s="674">
        <v>42816</v>
      </c>
      <c r="V811" s="675">
        <v>2490530</v>
      </c>
      <c r="W811" s="675">
        <v>1618844.5</v>
      </c>
      <c r="X811" s="675">
        <v>747159</v>
      </c>
      <c r="Y811" s="675">
        <v>124526.5</v>
      </c>
      <c r="Z811" s="652">
        <v>0</v>
      </c>
      <c r="AA811" s="652"/>
      <c r="AB811" s="664"/>
      <c r="AC811" s="663"/>
      <c r="AD811" s="650"/>
      <c r="AE811" s="650"/>
      <c r="AF811" s="650"/>
      <c r="AG811" s="650"/>
      <c r="AH811" s="650"/>
      <c r="AI811" s="650"/>
      <c r="AJ811" s="650"/>
      <c r="AK811" s="650"/>
      <c r="AL811" s="650"/>
      <c r="AM811" s="652">
        <f t="shared" ref="AM811:AM825" si="42">SUM(Z811:AL811)</f>
        <v>0</v>
      </c>
      <c r="AN811" s="513">
        <f t="shared" ref="AN811:AN825" si="43">IF((T811-AM811)&lt;0,ABS(0),(T811-AM811))</f>
        <v>2490530</v>
      </c>
    </row>
    <row r="812" spans="1:40" s="212" customFormat="1" ht="15" customHeight="1" x14ac:dyDescent="0.2">
      <c r="A812" s="679"/>
      <c r="B812" s="679"/>
      <c r="C812" s="679"/>
      <c r="D812" s="679"/>
      <c r="E812" s="679"/>
      <c r="F812" s="668" t="s">
        <v>8717</v>
      </c>
      <c r="G812" s="668" t="s">
        <v>12388</v>
      </c>
      <c r="H812" s="669">
        <v>441701006611107</v>
      </c>
      <c r="I812" s="653"/>
      <c r="J812" s="653" t="s">
        <v>4008</v>
      </c>
      <c r="K812" s="670" t="s">
        <v>6477</v>
      </c>
      <c r="L812" s="669" t="s">
        <v>14390</v>
      </c>
      <c r="M812" s="671">
        <v>42298</v>
      </c>
      <c r="N812" s="672">
        <v>8000000</v>
      </c>
      <c r="O812" s="672" t="s">
        <v>14468</v>
      </c>
      <c r="P812" s="674">
        <v>42604</v>
      </c>
      <c r="Q812" s="672">
        <v>6510732</v>
      </c>
      <c r="R812" s="673" t="s">
        <v>14487</v>
      </c>
      <c r="S812" s="674">
        <v>42815</v>
      </c>
      <c r="T812" s="675">
        <v>4441220</v>
      </c>
      <c r="U812" s="674">
        <v>42817</v>
      </c>
      <c r="V812" s="675">
        <v>4441220</v>
      </c>
      <c r="W812" s="675">
        <v>2886793</v>
      </c>
      <c r="X812" s="675">
        <v>1332366</v>
      </c>
      <c r="Y812" s="675">
        <v>222061</v>
      </c>
      <c r="Z812" s="652">
        <v>0</v>
      </c>
      <c r="AA812" s="652"/>
      <c r="AB812" s="664"/>
      <c r="AC812" s="663"/>
      <c r="AD812" s="650"/>
      <c r="AE812" s="650"/>
      <c r="AF812" s="650"/>
      <c r="AG812" s="650"/>
      <c r="AH812" s="650"/>
      <c r="AI812" s="650"/>
      <c r="AJ812" s="650"/>
      <c r="AK812" s="650"/>
      <c r="AL812" s="650"/>
      <c r="AM812" s="652">
        <f t="shared" si="42"/>
        <v>0</v>
      </c>
      <c r="AN812" s="513">
        <f t="shared" si="43"/>
        <v>4441220</v>
      </c>
    </row>
    <row r="813" spans="1:40" s="212" customFormat="1" ht="15" customHeight="1" x14ac:dyDescent="0.2">
      <c r="A813" s="679"/>
      <c r="B813" s="679"/>
      <c r="C813" s="679"/>
      <c r="D813" s="679"/>
      <c r="E813" s="679"/>
      <c r="F813" s="668" t="s">
        <v>8717</v>
      </c>
      <c r="G813" s="668" t="s">
        <v>12388</v>
      </c>
      <c r="H813" s="669">
        <v>441701005987107</v>
      </c>
      <c r="I813" s="653"/>
      <c r="J813" s="653" t="s">
        <v>14285</v>
      </c>
      <c r="K813" s="670" t="s">
        <v>6477</v>
      </c>
      <c r="L813" s="669" t="s">
        <v>12487</v>
      </c>
      <c r="M813" s="671">
        <v>42086</v>
      </c>
      <c r="N813" s="672">
        <v>25000000</v>
      </c>
      <c r="O813" s="672" t="s">
        <v>14468</v>
      </c>
      <c r="P813" s="674">
        <v>42604</v>
      </c>
      <c r="Q813" s="672">
        <v>14102866</v>
      </c>
      <c r="R813" s="673" t="s">
        <v>14487</v>
      </c>
      <c r="S813" s="674">
        <v>42815</v>
      </c>
      <c r="T813" s="675">
        <v>9484720</v>
      </c>
      <c r="U813" s="674">
        <v>42816</v>
      </c>
      <c r="V813" s="675">
        <v>9484720</v>
      </c>
      <c r="W813" s="675">
        <v>6165068</v>
      </c>
      <c r="X813" s="675">
        <v>2845416</v>
      </c>
      <c r="Y813" s="675">
        <v>474236</v>
      </c>
      <c r="Z813" s="652">
        <v>0</v>
      </c>
      <c r="AA813" s="652"/>
      <c r="AB813" s="664"/>
      <c r="AC813" s="663"/>
      <c r="AD813" s="650"/>
      <c r="AE813" s="650"/>
      <c r="AF813" s="650"/>
      <c r="AG813" s="650"/>
      <c r="AH813" s="650"/>
      <c r="AI813" s="650"/>
      <c r="AJ813" s="650"/>
      <c r="AK813" s="650"/>
      <c r="AL813" s="650"/>
      <c r="AM813" s="652">
        <f t="shared" si="42"/>
        <v>0</v>
      </c>
      <c r="AN813" s="513">
        <f t="shared" si="43"/>
        <v>9484720</v>
      </c>
    </row>
    <row r="814" spans="1:40" s="212" customFormat="1" ht="15" customHeight="1" x14ac:dyDescent="0.2">
      <c r="A814" s="679"/>
      <c r="B814" s="679"/>
      <c r="C814" s="679"/>
      <c r="D814" s="679"/>
      <c r="E814" s="679"/>
      <c r="F814" s="668" t="s">
        <v>8717</v>
      </c>
      <c r="G814" s="668" t="s">
        <v>13146</v>
      </c>
      <c r="H814" s="669">
        <v>442401003824100</v>
      </c>
      <c r="I814" s="653"/>
      <c r="J814" s="653" t="s">
        <v>14286</v>
      </c>
      <c r="K814" s="670" t="s">
        <v>6477</v>
      </c>
      <c r="L814" s="669" t="s">
        <v>14391</v>
      </c>
      <c r="M814" s="671">
        <v>42368</v>
      </c>
      <c r="N814" s="672">
        <v>6000000</v>
      </c>
      <c r="O814" s="672" t="s">
        <v>14469</v>
      </c>
      <c r="P814" s="674">
        <v>42598</v>
      </c>
      <c r="Q814" s="672">
        <v>3150455</v>
      </c>
      <c r="R814" s="673" t="s">
        <v>14487</v>
      </c>
      <c r="S814" s="674">
        <v>42815</v>
      </c>
      <c r="T814" s="675">
        <v>2135000</v>
      </c>
      <c r="U814" s="674">
        <v>42817</v>
      </c>
      <c r="V814" s="675">
        <v>2135000</v>
      </c>
      <c r="W814" s="675">
        <v>1387750</v>
      </c>
      <c r="X814" s="675">
        <v>640500</v>
      </c>
      <c r="Y814" s="675">
        <v>106750</v>
      </c>
      <c r="Z814" s="652">
        <v>0</v>
      </c>
      <c r="AA814" s="652"/>
      <c r="AB814" s="664"/>
      <c r="AC814" s="663"/>
      <c r="AD814" s="650"/>
      <c r="AE814" s="650"/>
      <c r="AF814" s="650"/>
      <c r="AG814" s="650"/>
      <c r="AH814" s="650"/>
      <c r="AI814" s="650"/>
      <c r="AJ814" s="650"/>
      <c r="AK814" s="650"/>
      <c r="AL814" s="650"/>
      <c r="AM814" s="652">
        <f t="shared" si="42"/>
        <v>0</v>
      </c>
      <c r="AN814" s="513">
        <f t="shared" si="43"/>
        <v>2135000</v>
      </c>
    </row>
    <row r="815" spans="1:40" s="212" customFormat="1" ht="15" customHeight="1" x14ac:dyDescent="0.2">
      <c r="A815" s="679"/>
      <c r="B815" s="679"/>
      <c r="C815" s="679"/>
      <c r="D815" s="679"/>
      <c r="E815" s="679"/>
      <c r="F815" s="668" t="s">
        <v>8717</v>
      </c>
      <c r="G815" s="668" t="s">
        <v>13146</v>
      </c>
      <c r="H815" s="669">
        <v>442401003886102</v>
      </c>
      <c r="I815" s="653"/>
      <c r="J815" s="653" t="s">
        <v>2751</v>
      </c>
      <c r="K815" s="670" t="s">
        <v>6477</v>
      </c>
      <c r="L815" s="669" t="s">
        <v>14391</v>
      </c>
      <c r="M815" s="671">
        <v>42368</v>
      </c>
      <c r="N815" s="672">
        <v>15000000</v>
      </c>
      <c r="O815" s="672" t="s">
        <v>14469</v>
      </c>
      <c r="P815" s="674">
        <v>42598</v>
      </c>
      <c r="Q815" s="672">
        <v>8358970</v>
      </c>
      <c r="R815" s="673" t="s">
        <v>14487</v>
      </c>
      <c r="S815" s="674">
        <v>42815</v>
      </c>
      <c r="T815" s="675">
        <v>5753900</v>
      </c>
      <c r="U815" s="674">
        <v>42817</v>
      </c>
      <c r="V815" s="675">
        <v>5753900</v>
      </c>
      <c r="W815" s="675">
        <v>3740035</v>
      </c>
      <c r="X815" s="675">
        <v>1726170</v>
      </c>
      <c r="Y815" s="675">
        <v>287695</v>
      </c>
      <c r="Z815" s="652">
        <v>0</v>
      </c>
      <c r="AA815" s="652"/>
      <c r="AB815" s="664"/>
      <c r="AC815" s="663"/>
      <c r="AD815" s="650"/>
      <c r="AE815" s="650"/>
      <c r="AF815" s="650"/>
      <c r="AG815" s="650"/>
      <c r="AH815" s="650"/>
      <c r="AI815" s="650"/>
      <c r="AJ815" s="650"/>
      <c r="AK815" s="650"/>
      <c r="AL815" s="650"/>
      <c r="AM815" s="652">
        <f t="shared" si="42"/>
        <v>0</v>
      </c>
      <c r="AN815" s="513">
        <f t="shared" si="43"/>
        <v>5753900</v>
      </c>
    </row>
    <row r="816" spans="1:40" s="212" customFormat="1" ht="15" customHeight="1" x14ac:dyDescent="0.2">
      <c r="A816" s="679"/>
      <c r="B816" s="679"/>
      <c r="C816" s="679"/>
      <c r="D816" s="679"/>
      <c r="E816" s="679"/>
      <c r="F816" s="668" t="s">
        <v>8717</v>
      </c>
      <c r="G816" s="668" t="s">
        <v>13146</v>
      </c>
      <c r="H816" s="669">
        <v>442401003845106</v>
      </c>
      <c r="I816" s="653"/>
      <c r="J816" s="653" t="s">
        <v>861</v>
      </c>
      <c r="K816" s="670" t="s">
        <v>6477</v>
      </c>
      <c r="L816" s="669" t="s">
        <v>14391</v>
      </c>
      <c r="M816" s="671">
        <v>42368</v>
      </c>
      <c r="N816" s="672">
        <v>6000000</v>
      </c>
      <c r="O816" s="672" t="s">
        <v>14469</v>
      </c>
      <c r="P816" s="674">
        <v>42598</v>
      </c>
      <c r="Q816" s="672">
        <v>3148533</v>
      </c>
      <c r="R816" s="673" t="s">
        <v>14487</v>
      </c>
      <c r="S816" s="674">
        <v>42815</v>
      </c>
      <c r="T816" s="675">
        <v>2135000</v>
      </c>
      <c r="U816" s="674">
        <v>42817</v>
      </c>
      <c r="V816" s="675">
        <v>2135000</v>
      </c>
      <c r="W816" s="675">
        <v>1387750</v>
      </c>
      <c r="X816" s="675">
        <v>640500</v>
      </c>
      <c r="Y816" s="675">
        <v>106750</v>
      </c>
      <c r="Z816" s="652">
        <v>0</v>
      </c>
      <c r="AA816" s="652"/>
      <c r="AB816" s="664"/>
      <c r="AC816" s="663"/>
      <c r="AD816" s="650"/>
      <c r="AE816" s="650"/>
      <c r="AF816" s="650"/>
      <c r="AG816" s="650"/>
      <c r="AH816" s="650"/>
      <c r="AI816" s="650"/>
      <c r="AJ816" s="650"/>
      <c r="AK816" s="650"/>
      <c r="AL816" s="650"/>
      <c r="AM816" s="652">
        <f t="shared" si="42"/>
        <v>0</v>
      </c>
      <c r="AN816" s="513">
        <f t="shared" si="43"/>
        <v>2135000</v>
      </c>
    </row>
    <row r="817" spans="1:40" s="212" customFormat="1" ht="15" customHeight="1" x14ac:dyDescent="0.2">
      <c r="A817" s="679"/>
      <c r="B817" s="679"/>
      <c r="C817" s="679"/>
      <c r="D817" s="679"/>
      <c r="E817" s="679"/>
      <c r="F817" s="668" t="s">
        <v>8717</v>
      </c>
      <c r="G817" s="668" t="s">
        <v>13146</v>
      </c>
      <c r="H817" s="669">
        <v>442401004303107</v>
      </c>
      <c r="I817" s="653"/>
      <c r="J817" s="653" t="s">
        <v>14287</v>
      </c>
      <c r="K817" s="670" t="s">
        <v>6477</v>
      </c>
      <c r="L817" s="669" t="s">
        <v>14392</v>
      </c>
      <c r="M817" s="671">
        <v>42368</v>
      </c>
      <c r="N817" s="672">
        <v>3000000</v>
      </c>
      <c r="O817" s="672" t="s">
        <v>14469</v>
      </c>
      <c r="P817" s="674">
        <v>42598</v>
      </c>
      <c r="Q817" s="672">
        <v>2371197</v>
      </c>
      <c r="R817" s="673" t="s">
        <v>14487</v>
      </c>
      <c r="S817" s="674">
        <v>42815</v>
      </c>
      <c r="T817" s="675">
        <v>1621550</v>
      </c>
      <c r="U817" s="674">
        <v>42817</v>
      </c>
      <c r="V817" s="675">
        <v>1621550</v>
      </c>
      <c r="W817" s="675">
        <v>1054007.5</v>
      </c>
      <c r="X817" s="675">
        <v>486465</v>
      </c>
      <c r="Y817" s="675">
        <v>81077.5</v>
      </c>
      <c r="Z817" s="652">
        <v>0</v>
      </c>
      <c r="AA817" s="652"/>
      <c r="AB817" s="664"/>
      <c r="AC817" s="663"/>
      <c r="AD817" s="650"/>
      <c r="AE817" s="650"/>
      <c r="AF817" s="650"/>
      <c r="AG817" s="650"/>
      <c r="AH817" s="650"/>
      <c r="AI817" s="650"/>
      <c r="AJ817" s="650"/>
      <c r="AK817" s="650"/>
      <c r="AL817" s="650"/>
      <c r="AM817" s="652">
        <f t="shared" si="42"/>
        <v>0</v>
      </c>
      <c r="AN817" s="513">
        <f t="shared" si="43"/>
        <v>1621550</v>
      </c>
    </row>
    <row r="818" spans="1:40" s="212" customFormat="1" ht="15" customHeight="1" x14ac:dyDescent="0.2">
      <c r="A818" s="679"/>
      <c r="B818" s="679"/>
      <c r="C818" s="679"/>
      <c r="D818" s="679"/>
      <c r="E818" s="679"/>
      <c r="F818" s="668" t="s">
        <v>8715</v>
      </c>
      <c r="G818" s="668" t="s">
        <v>6540</v>
      </c>
      <c r="H818" s="669" t="s">
        <v>14545</v>
      </c>
      <c r="I818" s="653"/>
      <c r="J818" s="653" t="s">
        <v>14288</v>
      </c>
      <c r="K818" s="670" t="s">
        <v>14296</v>
      </c>
      <c r="L818" s="669" t="s">
        <v>14393</v>
      </c>
      <c r="M818" s="671">
        <v>42297</v>
      </c>
      <c r="N818" s="672">
        <v>20000000</v>
      </c>
      <c r="O818" s="672" t="s">
        <v>14470</v>
      </c>
      <c r="P818" s="674">
        <v>42674</v>
      </c>
      <c r="Q818" s="672">
        <v>15444530</v>
      </c>
      <c r="R818" s="673" t="s">
        <v>14488</v>
      </c>
      <c r="S818" s="674">
        <v>42824</v>
      </c>
      <c r="T818" s="675">
        <v>10150687</v>
      </c>
      <c r="U818" s="674"/>
      <c r="V818" s="675">
        <v>10150687</v>
      </c>
      <c r="W818" s="675">
        <v>6597946.5499999998</v>
      </c>
      <c r="X818" s="675">
        <v>3045206.1</v>
      </c>
      <c r="Y818" s="675">
        <v>507534.35000000003</v>
      </c>
      <c r="Z818" s="652">
        <v>0</v>
      </c>
      <c r="AA818" s="652"/>
      <c r="AB818" s="664"/>
      <c r="AC818" s="663"/>
      <c r="AD818" s="650"/>
      <c r="AE818" s="650"/>
      <c r="AF818" s="650"/>
      <c r="AG818" s="650"/>
      <c r="AH818" s="650"/>
      <c r="AI818" s="650"/>
      <c r="AJ818" s="650"/>
      <c r="AK818" s="650"/>
      <c r="AL818" s="650"/>
      <c r="AM818" s="652">
        <f t="shared" si="42"/>
        <v>0</v>
      </c>
      <c r="AN818" s="513">
        <f t="shared" si="43"/>
        <v>10150687</v>
      </c>
    </row>
    <row r="819" spans="1:40" s="212" customFormat="1" ht="15" customHeight="1" x14ac:dyDescent="0.2">
      <c r="A819" s="679"/>
      <c r="B819" s="679"/>
      <c r="C819" s="679"/>
      <c r="D819" s="679"/>
      <c r="E819" s="679"/>
      <c r="F819" s="668" t="s">
        <v>8715</v>
      </c>
      <c r="G819" s="668" t="s">
        <v>6540</v>
      </c>
      <c r="H819" s="669" t="s">
        <v>14546</v>
      </c>
      <c r="I819" s="653"/>
      <c r="J819" s="653" t="s">
        <v>14289</v>
      </c>
      <c r="K819" s="670" t="s">
        <v>14296</v>
      </c>
      <c r="L819" s="669" t="s">
        <v>14394</v>
      </c>
      <c r="M819" s="671">
        <v>42320</v>
      </c>
      <c r="N819" s="672">
        <v>12000000</v>
      </c>
      <c r="O819" s="672" t="s">
        <v>14471</v>
      </c>
      <c r="P819" s="674">
        <v>42674</v>
      </c>
      <c r="Q819" s="672">
        <v>5454909</v>
      </c>
      <c r="R819" s="673" t="s">
        <v>14488</v>
      </c>
      <c r="S819" s="674">
        <v>42824</v>
      </c>
      <c r="T819" s="675">
        <v>3602200</v>
      </c>
      <c r="U819" s="674"/>
      <c r="V819" s="675">
        <v>3602200</v>
      </c>
      <c r="W819" s="675">
        <v>2341430</v>
      </c>
      <c r="X819" s="675">
        <v>1080660</v>
      </c>
      <c r="Y819" s="675">
        <v>180110</v>
      </c>
      <c r="Z819" s="652">
        <v>0</v>
      </c>
      <c r="AA819" s="652"/>
      <c r="AB819" s="664"/>
      <c r="AC819" s="663"/>
      <c r="AD819" s="650"/>
      <c r="AE819" s="650"/>
      <c r="AF819" s="650"/>
      <c r="AG819" s="650"/>
      <c r="AH819" s="650"/>
      <c r="AI819" s="650"/>
      <c r="AJ819" s="650"/>
      <c r="AK819" s="650"/>
      <c r="AL819" s="650"/>
      <c r="AM819" s="652">
        <f t="shared" si="42"/>
        <v>0</v>
      </c>
      <c r="AN819" s="513">
        <f t="shared" si="43"/>
        <v>3602200</v>
      </c>
    </row>
    <row r="820" spans="1:40" s="212" customFormat="1" ht="15" customHeight="1" x14ac:dyDescent="0.2">
      <c r="A820" s="679"/>
      <c r="B820" s="679"/>
      <c r="C820" s="679"/>
      <c r="D820" s="679"/>
      <c r="E820" s="679"/>
      <c r="F820" s="668" t="s">
        <v>8715</v>
      </c>
      <c r="G820" s="668" t="s">
        <v>6540</v>
      </c>
      <c r="H820" s="669" t="s">
        <v>14547</v>
      </c>
      <c r="I820" s="653"/>
      <c r="J820" s="653" t="s">
        <v>14290</v>
      </c>
      <c r="K820" s="670" t="s">
        <v>14296</v>
      </c>
      <c r="L820" s="669" t="s">
        <v>14394</v>
      </c>
      <c r="M820" s="671">
        <v>42320</v>
      </c>
      <c r="N820" s="672">
        <v>4000000</v>
      </c>
      <c r="O820" s="672" t="s">
        <v>14472</v>
      </c>
      <c r="P820" s="674">
        <v>42674</v>
      </c>
      <c r="Q820" s="672">
        <v>2087377</v>
      </c>
      <c r="R820" s="673" t="s">
        <v>14488</v>
      </c>
      <c r="S820" s="674">
        <v>42824</v>
      </c>
      <c r="T820" s="675">
        <v>1384600</v>
      </c>
      <c r="U820" s="674"/>
      <c r="V820" s="675">
        <v>1384600</v>
      </c>
      <c r="W820" s="675">
        <v>899990</v>
      </c>
      <c r="X820" s="675">
        <v>415380</v>
      </c>
      <c r="Y820" s="675">
        <v>69230</v>
      </c>
      <c r="Z820" s="652">
        <v>0</v>
      </c>
      <c r="AA820" s="652"/>
      <c r="AB820" s="664"/>
      <c r="AC820" s="663"/>
      <c r="AD820" s="650"/>
      <c r="AE820" s="650"/>
      <c r="AF820" s="650"/>
      <c r="AG820" s="650"/>
      <c r="AH820" s="650"/>
      <c r="AI820" s="650"/>
      <c r="AJ820" s="650"/>
      <c r="AK820" s="650"/>
      <c r="AL820" s="650"/>
      <c r="AM820" s="652">
        <f t="shared" si="42"/>
        <v>0</v>
      </c>
      <c r="AN820" s="513">
        <f t="shared" si="43"/>
        <v>1384600</v>
      </c>
    </row>
    <row r="821" spans="1:40" s="212" customFormat="1" ht="15" customHeight="1" x14ac:dyDescent="0.2">
      <c r="A821" s="679"/>
      <c r="B821" s="679"/>
      <c r="C821" s="679"/>
      <c r="D821" s="679"/>
      <c r="E821" s="679"/>
      <c r="F821" s="668" t="s">
        <v>8715</v>
      </c>
      <c r="G821" s="668" t="s">
        <v>6540</v>
      </c>
      <c r="H821" s="669" t="s">
        <v>14548</v>
      </c>
      <c r="I821" s="653"/>
      <c r="J821" s="653" t="s">
        <v>14291</v>
      </c>
      <c r="K821" s="670" t="s">
        <v>14296</v>
      </c>
      <c r="L821" s="669" t="s">
        <v>14394</v>
      </c>
      <c r="M821" s="671">
        <v>42320</v>
      </c>
      <c r="N821" s="672">
        <v>5000000</v>
      </c>
      <c r="O821" s="672" t="s">
        <v>14473</v>
      </c>
      <c r="P821" s="674">
        <v>42674</v>
      </c>
      <c r="Q821" s="672">
        <v>957846</v>
      </c>
      <c r="R821" s="673" t="s">
        <v>14488</v>
      </c>
      <c r="S821" s="674">
        <v>42824</v>
      </c>
      <c r="T821" s="675">
        <v>670492</v>
      </c>
      <c r="U821" s="674"/>
      <c r="V821" s="675">
        <v>670492</v>
      </c>
      <c r="W821" s="675">
        <v>435819.8</v>
      </c>
      <c r="X821" s="675">
        <v>201147.6</v>
      </c>
      <c r="Y821" s="675">
        <v>33524.6</v>
      </c>
      <c r="Z821" s="652">
        <v>0</v>
      </c>
      <c r="AA821" s="652"/>
      <c r="AB821" s="664"/>
      <c r="AC821" s="663"/>
      <c r="AD821" s="650"/>
      <c r="AE821" s="650"/>
      <c r="AF821" s="650"/>
      <c r="AG821" s="650"/>
      <c r="AH821" s="650"/>
      <c r="AI821" s="650"/>
      <c r="AJ821" s="650"/>
      <c r="AK821" s="650"/>
      <c r="AL821" s="650"/>
      <c r="AM821" s="652">
        <f t="shared" si="42"/>
        <v>0</v>
      </c>
      <c r="AN821" s="513">
        <f t="shared" si="43"/>
        <v>670492</v>
      </c>
    </row>
    <row r="822" spans="1:40" s="212" customFormat="1" ht="15" customHeight="1" x14ac:dyDescent="0.2">
      <c r="A822" s="679"/>
      <c r="B822" s="679"/>
      <c r="C822" s="679"/>
      <c r="D822" s="679"/>
      <c r="E822" s="679"/>
      <c r="F822" s="668" t="s">
        <v>8715</v>
      </c>
      <c r="G822" s="668" t="s">
        <v>3612</v>
      </c>
      <c r="H822" s="669" t="s">
        <v>14549</v>
      </c>
      <c r="I822" s="653"/>
      <c r="J822" s="653" t="s">
        <v>14292</v>
      </c>
      <c r="K822" s="670" t="s">
        <v>14296</v>
      </c>
      <c r="L822" s="669" t="s">
        <v>14395</v>
      </c>
      <c r="M822" s="671">
        <v>42241</v>
      </c>
      <c r="N822" s="672">
        <v>6000000</v>
      </c>
      <c r="O822" s="672" t="s">
        <v>14474</v>
      </c>
      <c r="P822" s="674">
        <v>42667</v>
      </c>
      <c r="Q822" s="672">
        <v>2665300</v>
      </c>
      <c r="R822" s="673" t="s">
        <v>14488</v>
      </c>
      <c r="S822" s="674">
        <v>42824</v>
      </c>
      <c r="T822" s="675">
        <v>1843590</v>
      </c>
      <c r="U822" s="674"/>
      <c r="V822" s="675">
        <v>1843590</v>
      </c>
      <c r="W822" s="675">
        <v>1198333.5</v>
      </c>
      <c r="X822" s="675">
        <v>553077</v>
      </c>
      <c r="Y822" s="675">
        <v>92179.5</v>
      </c>
      <c r="Z822" s="652">
        <v>0</v>
      </c>
      <c r="AA822" s="652"/>
      <c r="AB822" s="664"/>
      <c r="AC822" s="663"/>
      <c r="AD822" s="650"/>
      <c r="AE822" s="650"/>
      <c r="AF822" s="650"/>
      <c r="AG822" s="650"/>
      <c r="AH822" s="650"/>
      <c r="AI822" s="650"/>
      <c r="AJ822" s="650"/>
      <c r="AK822" s="650"/>
      <c r="AL822" s="650"/>
      <c r="AM822" s="652">
        <f t="shared" si="42"/>
        <v>0</v>
      </c>
      <c r="AN822" s="513">
        <f t="shared" si="43"/>
        <v>1843590</v>
      </c>
    </row>
    <row r="823" spans="1:40" s="212" customFormat="1" ht="15" customHeight="1" x14ac:dyDescent="0.2">
      <c r="A823" s="679"/>
      <c r="B823" s="679"/>
      <c r="C823" s="679"/>
      <c r="D823" s="679"/>
      <c r="E823" s="679"/>
      <c r="F823" s="668" t="s">
        <v>8715</v>
      </c>
      <c r="G823" s="668" t="s">
        <v>10050</v>
      </c>
      <c r="H823" s="669">
        <v>412101005901106</v>
      </c>
      <c r="I823" s="653"/>
      <c r="J823" s="653" t="s">
        <v>14293</v>
      </c>
      <c r="K823" s="670" t="s">
        <v>14296</v>
      </c>
      <c r="L823" s="669" t="s">
        <v>14396</v>
      </c>
      <c r="M823" s="671">
        <v>42142</v>
      </c>
      <c r="N823" s="672">
        <v>25000000</v>
      </c>
      <c r="O823" s="672" t="s">
        <v>14475</v>
      </c>
      <c r="P823" s="674">
        <v>42584</v>
      </c>
      <c r="Q823" s="672">
        <v>19646582</v>
      </c>
      <c r="R823" s="673" t="s">
        <v>14488</v>
      </c>
      <c r="S823" s="674">
        <v>42824</v>
      </c>
      <c r="T823" s="675">
        <v>13514200</v>
      </c>
      <c r="U823" s="674"/>
      <c r="V823" s="675">
        <v>13514200</v>
      </c>
      <c r="W823" s="675">
        <v>8784230</v>
      </c>
      <c r="X823" s="675">
        <v>4054260</v>
      </c>
      <c r="Y823" s="675">
        <v>675710</v>
      </c>
      <c r="Z823" s="652">
        <v>0</v>
      </c>
      <c r="AA823" s="652"/>
      <c r="AB823" s="664"/>
      <c r="AC823" s="663"/>
      <c r="AD823" s="650"/>
      <c r="AE823" s="650"/>
      <c r="AF823" s="650"/>
      <c r="AG823" s="650"/>
      <c r="AH823" s="650"/>
      <c r="AI823" s="650"/>
      <c r="AJ823" s="650"/>
      <c r="AK823" s="650"/>
      <c r="AL823" s="650"/>
      <c r="AM823" s="652">
        <f t="shared" si="42"/>
        <v>0</v>
      </c>
      <c r="AN823" s="513">
        <f t="shared" si="43"/>
        <v>13514200</v>
      </c>
    </row>
    <row r="824" spans="1:40" s="212" customFormat="1" ht="15" customHeight="1" x14ac:dyDescent="0.2">
      <c r="A824" s="679"/>
      <c r="B824" s="679"/>
      <c r="C824" s="679"/>
      <c r="D824" s="679"/>
      <c r="E824" s="679"/>
      <c r="F824" s="668" t="s">
        <v>8715</v>
      </c>
      <c r="G824" s="668" t="s">
        <v>10050</v>
      </c>
      <c r="H824" s="669">
        <v>412101005619107</v>
      </c>
      <c r="I824" s="653"/>
      <c r="J824" s="653" t="s">
        <v>6008</v>
      </c>
      <c r="K824" s="670" t="s">
        <v>14296</v>
      </c>
      <c r="L824" s="669" t="s">
        <v>14397</v>
      </c>
      <c r="M824" s="671">
        <v>42087</v>
      </c>
      <c r="N824" s="672">
        <v>20000000</v>
      </c>
      <c r="O824" s="672" t="s">
        <v>14475</v>
      </c>
      <c r="P824" s="674">
        <v>42584</v>
      </c>
      <c r="Q824" s="672">
        <v>13287019</v>
      </c>
      <c r="R824" s="673" t="s">
        <v>14488</v>
      </c>
      <c r="S824" s="674">
        <v>42824</v>
      </c>
      <c r="T824" s="675">
        <v>9086397</v>
      </c>
      <c r="U824" s="674"/>
      <c r="V824" s="675">
        <v>9086397</v>
      </c>
      <c r="W824" s="675">
        <v>5906158.0499999998</v>
      </c>
      <c r="X824" s="675">
        <v>2725919.1</v>
      </c>
      <c r="Y824" s="675">
        <v>454319.85000000003</v>
      </c>
      <c r="Z824" s="652">
        <v>0</v>
      </c>
      <c r="AA824" s="652"/>
      <c r="AB824" s="664"/>
      <c r="AC824" s="663"/>
      <c r="AD824" s="650"/>
      <c r="AE824" s="650"/>
      <c r="AF824" s="650"/>
      <c r="AG824" s="650"/>
      <c r="AH824" s="650"/>
      <c r="AI824" s="650"/>
      <c r="AJ824" s="650"/>
      <c r="AK824" s="650"/>
      <c r="AL824" s="650"/>
      <c r="AM824" s="652">
        <f t="shared" si="42"/>
        <v>0</v>
      </c>
      <c r="AN824" s="513">
        <f t="shared" si="43"/>
        <v>9086397</v>
      </c>
    </row>
    <row r="825" spans="1:40" s="212" customFormat="1" ht="15" customHeight="1" x14ac:dyDescent="0.2">
      <c r="A825" s="679"/>
      <c r="B825" s="679"/>
      <c r="C825" s="679"/>
      <c r="D825" s="679"/>
      <c r="E825" s="679"/>
      <c r="F825" s="668" t="s">
        <v>8715</v>
      </c>
      <c r="G825" s="668" t="s">
        <v>10050</v>
      </c>
      <c r="H825" s="669">
        <v>412101005990105</v>
      </c>
      <c r="I825" s="653"/>
      <c r="J825" s="653" t="s">
        <v>14294</v>
      </c>
      <c r="K825" s="670" t="s">
        <v>14296</v>
      </c>
      <c r="L825" s="669" t="s">
        <v>14398</v>
      </c>
      <c r="M825" s="671">
        <v>42198</v>
      </c>
      <c r="N825" s="672">
        <v>10000000</v>
      </c>
      <c r="O825" s="672" t="s">
        <v>14476</v>
      </c>
      <c r="P825" s="674">
        <v>42681</v>
      </c>
      <c r="Q825" s="672">
        <v>4006376</v>
      </c>
      <c r="R825" s="673" t="s">
        <v>14488</v>
      </c>
      <c r="S825" s="674">
        <v>42824</v>
      </c>
      <c r="T825" s="675">
        <v>2682960</v>
      </c>
      <c r="U825" s="674"/>
      <c r="V825" s="675">
        <v>2682960</v>
      </c>
      <c r="W825" s="675">
        <v>1743924</v>
      </c>
      <c r="X825" s="675">
        <v>804888</v>
      </c>
      <c r="Y825" s="675">
        <v>134148</v>
      </c>
      <c r="Z825" s="652">
        <v>0</v>
      </c>
      <c r="AA825" s="652"/>
      <c r="AB825" s="664"/>
      <c r="AC825" s="663"/>
      <c r="AD825" s="650"/>
      <c r="AE825" s="650"/>
      <c r="AF825" s="650"/>
      <c r="AG825" s="650"/>
      <c r="AH825" s="650"/>
      <c r="AI825" s="650"/>
      <c r="AJ825" s="650"/>
      <c r="AK825" s="650"/>
      <c r="AL825" s="650"/>
      <c r="AM825" s="652">
        <f t="shared" si="42"/>
        <v>0</v>
      </c>
      <c r="AN825" s="513">
        <f t="shared" si="43"/>
        <v>2682960</v>
      </c>
    </row>
    <row r="826" spans="1:40" s="212" customFormat="1" ht="15" customHeight="1" x14ac:dyDescent="0.2">
      <c r="A826" s="679"/>
      <c r="B826" s="679"/>
      <c r="C826" s="679"/>
      <c r="D826" s="679"/>
      <c r="E826" s="679"/>
      <c r="F826" s="668" t="s">
        <v>13965</v>
      </c>
      <c r="G826" s="668" t="s">
        <v>8392</v>
      </c>
      <c r="H826" s="669" t="s">
        <v>14550</v>
      </c>
      <c r="I826" s="653"/>
      <c r="J826" s="653" t="s">
        <v>14295</v>
      </c>
      <c r="K826" s="670" t="s">
        <v>14297</v>
      </c>
      <c r="L826" s="669" t="s">
        <v>14399</v>
      </c>
      <c r="M826" s="671">
        <v>42515</v>
      </c>
      <c r="N826" s="672">
        <v>50000000</v>
      </c>
      <c r="O826" s="672" t="s">
        <v>14477</v>
      </c>
      <c r="P826" s="674">
        <v>42564</v>
      </c>
      <c r="Q826" s="672">
        <v>54746922</v>
      </c>
      <c r="R826" s="673" t="s">
        <v>14551</v>
      </c>
      <c r="S826" s="674">
        <v>42823</v>
      </c>
      <c r="T826" s="675">
        <v>50000000</v>
      </c>
      <c r="U826" s="674"/>
      <c r="V826" s="675">
        <v>50000000</v>
      </c>
      <c r="W826" s="675">
        <v>40000000</v>
      </c>
      <c r="X826" s="675"/>
      <c r="Y826" s="675">
        <v>10000000</v>
      </c>
      <c r="Z826" s="652">
        <v>0</v>
      </c>
      <c r="AA826" s="652"/>
      <c r="AB826" s="664"/>
      <c r="AC826" s="663"/>
      <c r="AD826" s="650"/>
      <c r="AE826" s="650"/>
      <c r="AF826" s="650"/>
      <c r="AG826" s="650"/>
      <c r="AH826" s="650"/>
      <c r="AI826" s="650"/>
      <c r="AJ826" s="650"/>
      <c r="AK826" s="650"/>
      <c r="AL826" s="650"/>
      <c r="AM826" s="652">
        <f t="shared" ref="AM826" si="44">SUM(Z826:AL826)</f>
        <v>0</v>
      </c>
      <c r="AN826" s="513">
        <f t="shared" ref="AN826" si="45">IF((T826-AM826)&lt;0,ABS(0),(T826-AM826))</f>
        <v>50000000</v>
      </c>
    </row>
    <row r="827" spans="1:40" s="212" customFormat="1" ht="15" customHeight="1" x14ac:dyDescent="0.2">
      <c r="A827" s="679"/>
      <c r="B827" s="679"/>
      <c r="C827" s="679"/>
      <c r="D827" s="679"/>
      <c r="E827" s="679"/>
      <c r="F827" s="668" t="s">
        <v>13968</v>
      </c>
      <c r="G827" s="668" t="s">
        <v>9767</v>
      </c>
      <c r="H827" s="669">
        <v>368001004949108</v>
      </c>
      <c r="I827" s="653"/>
      <c r="J827" s="653" t="s">
        <v>17898</v>
      </c>
      <c r="K827" s="670" t="s">
        <v>6477</v>
      </c>
      <c r="L827" s="669" t="s">
        <v>18009</v>
      </c>
      <c r="M827" s="671">
        <v>42194</v>
      </c>
      <c r="N827" s="672">
        <v>15000000</v>
      </c>
      <c r="O827" s="672" t="s">
        <v>14446</v>
      </c>
      <c r="P827" s="674">
        <v>42675</v>
      </c>
      <c r="Q827" s="672">
        <v>13616846</v>
      </c>
      <c r="R827" s="673" t="s">
        <v>18123</v>
      </c>
      <c r="S827" s="674">
        <v>42832</v>
      </c>
      <c r="T827" s="675">
        <v>8837500</v>
      </c>
      <c r="U827" s="674">
        <v>42836</v>
      </c>
      <c r="V827" s="675">
        <v>8837500</v>
      </c>
      <c r="W827" s="675">
        <v>5744375</v>
      </c>
      <c r="X827" s="675">
        <v>2651250</v>
      </c>
      <c r="Y827" s="675">
        <v>441875</v>
      </c>
      <c r="Z827" s="652">
        <v>0</v>
      </c>
      <c r="AA827" s="652"/>
      <c r="AB827" s="664"/>
      <c r="AC827" s="663"/>
      <c r="AD827" s="650"/>
      <c r="AE827" s="650"/>
      <c r="AF827" s="650"/>
      <c r="AG827" s="650"/>
      <c r="AH827" s="650"/>
      <c r="AI827" s="650"/>
      <c r="AJ827" s="650"/>
      <c r="AK827" s="650"/>
      <c r="AL827" s="650"/>
      <c r="AM827" s="652">
        <f t="shared" ref="AM827:AM890" si="46">SUM(Z827:AL827)</f>
        <v>0</v>
      </c>
      <c r="AN827" s="513">
        <f t="shared" ref="AN827:AN890" si="47">IF((T827-AM827)&lt;0,ABS(0),(T827-AM827))</f>
        <v>8837500</v>
      </c>
    </row>
    <row r="828" spans="1:40" s="212" customFormat="1" ht="15" customHeight="1" x14ac:dyDescent="0.2">
      <c r="A828" s="679"/>
      <c r="B828" s="679"/>
      <c r="C828" s="679"/>
      <c r="D828" s="679"/>
      <c r="E828" s="679"/>
      <c r="F828" s="668" t="s">
        <v>13968</v>
      </c>
      <c r="G828" s="668" t="s">
        <v>9767</v>
      </c>
      <c r="H828" s="669">
        <v>368001004990109</v>
      </c>
      <c r="I828" s="653"/>
      <c r="J828" s="653" t="s">
        <v>17899</v>
      </c>
      <c r="K828" s="670" t="s">
        <v>6477</v>
      </c>
      <c r="L828" s="669" t="s">
        <v>18009</v>
      </c>
      <c r="M828" s="671">
        <v>42194</v>
      </c>
      <c r="N828" s="672">
        <v>5000000</v>
      </c>
      <c r="O828" s="672" t="s">
        <v>14446</v>
      </c>
      <c r="P828" s="674">
        <v>42675</v>
      </c>
      <c r="Q828" s="672">
        <v>4429476</v>
      </c>
      <c r="R828" s="673" t="s">
        <v>18123</v>
      </c>
      <c r="S828" s="674">
        <v>42832</v>
      </c>
      <c r="T828" s="675">
        <v>2935450</v>
      </c>
      <c r="U828" s="674">
        <v>42836</v>
      </c>
      <c r="V828" s="675">
        <v>2935450</v>
      </c>
      <c r="W828" s="675">
        <v>1908042.5</v>
      </c>
      <c r="X828" s="675">
        <v>880635</v>
      </c>
      <c r="Y828" s="675">
        <v>146772.5</v>
      </c>
      <c r="Z828" s="652">
        <v>0</v>
      </c>
      <c r="AA828" s="652"/>
      <c r="AB828" s="664"/>
      <c r="AC828" s="663"/>
      <c r="AD828" s="650"/>
      <c r="AE828" s="650"/>
      <c r="AF828" s="650"/>
      <c r="AG828" s="650"/>
      <c r="AH828" s="650"/>
      <c r="AI828" s="650"/>
      <c r="AJ828" s="650"/>
      <c r="AK828" s="650"/>
      <c r="AL828" s="650"/>
      <c r="AM828" s="652">
        <f t="shared" si="46"/>
        <v>0</v>
      </c>
      <c r="AN828" s="513">
        <f t="shared" si="47"/>
        <v>2935450</v>
      </c>
    </row>
    <row r="829" spans="1:40" s="212" customFormat="1" ht="15" customHeight="1" x14ac:dyDescent="0.2">
      <c r="A829" s="679"/>
      <c r="B829" s="679"/>
      <c r="C829" s="679"/>
      <c r="D829" s="679"/>
      <c r="E829" s="679"/>
      <c r="F829" s="668" t="s">
        <v>13968</v>
      </c>
      <c r="G829" s="668" t="s">
        <v>9767</v>
      </c>
      <c r="H829" s="669">
        <v>368001004749100</v>
      </c>
      <c r="I829" s="653"/>
      <c r="J829" s="653" t="s">
        <v>17900</v>
      </c>
      <c r="K829" s="670" t="s">
        <v>6477</v>
      </c>
      <c r="L829" s="669" t="s">
        <v>18010</v>
      </c>
      <c r="M829" s="671">
        <v>42110</v>
      </c>
      <c r="N829" s="672">
        <v>25000000</v>
      </c>
      <c r="O829" s="672" t="s">
        <v>14446</v>
      </c>
      <c r="P829" s="674">
        <v>42675</v>
      </c>
      <c r="Q829" s="672">
        <v>17757720</v>
      </c>
      <c r="R829" s="673" t="s">
        <v>18123</v>
      </c>
      <c r="S829" s="674">
        <v>42832</v>
      </c>
      <c r="T829" s="675">
        <v>10567501</v>
      </c>
      <c r="U829" s="674">
        <v>42836</v>
      </c>
      <c r="V829" s="675">
        <v>10567501</v>
      </c>
      <c r="W829" s="675">
        <v>6868875.6500000004</v>
      </c>
      <c r="X829" s="675">
        <v>3170250.3</v>
      </c>
      <c r="Y829" s="675">
        <v>528375.05000000005</v>
      </c>
      <c r="Z829" s="652">
        <v>0</v>
      </c>
      <c r="AA829" s="652"/>
      <c r="AB829" s="664"/>
      <c r="AC829" s="663"/>
      <c r="AD829" s="650"/>
      <c r="AE829" s="650"/>
      <c r="AF829" s="650"/>
      <c r="AG829" s="650"/>
      <c r="AH829" s="650"/>
      <c r="AI829" s="650"/>
      <c r="AJ829" s="650"/>
      <c r="AK829" s="650"/>
      <c r="AL829" s="650"/>
      <c r="AM829" s="652">
        <f t="shared" si="46"/>
        <v>0</v>
      </c>
      <c r="AN829" s="513">
        <f t="shared" si="47"/>
        <v>10567501</v>
      </c>
    </row>
    <row r="830" spans="1:40" s="212" customFormat="1" ht="15" customHeight="1" x14ac:dyDescent="0.2">
      <c r="A830" s="679"/>
      <c r="B830" s="679"/>
      <c r="C830" s="679"/>
      <c r="D830" s="679"/>
      <c r="E830" s="679"/>
      <c r="F830" s="668" t="s">
        <v>13968</v>
      </c>
      <c r="G830" s="668" t="s">
        <v>9767</v>
      </c>
      <c r="H830" s="669">
        <v>368001004780106</v>
      </c>
      <c r="I830" s="653"/>
      <c r="J830" s="653" t="s">
        <v>17901</v>
      </c>
      <c r="K830" s="670" t="s">
        <v>6477</v>
      </c>
      <c r="L830" s="669" t="s">
        <v>18010</v>
      </c>
      <c r="M830" s="671">
        <v>42110</v>
      </c>
      <c r="N830" s="672">
        <v>10000000</v>
      </c>
      <c r="O830" s="672" t="s">
        <v>14446</v>
      </c>
      <c r="P830" s="674">
        <v>42675</v>
      </c>
      <c r="Q830" s="672">
        <v>10115032</v>
      </c>
      <c r="R830" s="673" t="s">
        <v>18123</v>
      </c>
      <c r="S830" s="674">
        <v>42832</v>
      </c>
      <c r="T830" s="675">
        <v>6377700</v>
      </c>
      <c r="U830" s="674">
        <v>42836</v>
      </c>
      <c r="V830" s="675">
        <v>6377700</v>
      </c>
      <c r="W830" s="675">
        <v>4145505</v>
      </c>
      <c r="X830" s="675">
        <v>1913310</v>
      </c>
      <c r="Y830" s="675">
        <v>318885</v>
      </c>
      <c r="Z830" s="652">
        <v>0</v>
      </c>
      <c r="AA830" s="652"/>
      <c r="AB830" s="664"/>
      <c r="AC830" s="663"/>
      <c r="AD830" s="650"/>
      <c r="AE830" s="650"/>
      <c r="AF830" s="650"/>
      <c r="AG830" s="650"/>
      <c r="AH830" s="650"/>
      <c r="AI830" s="650"/>
      <c r="AJ830" s="650"/>
      <c r="AK830" s="650"/>
      <c r="AL830" s="650"/>
      <c r="AM830" s="652">
        <f t="shared" si="46"/>
        <v>0</v>
      </c>
      <c r="AN830" s="513">
        <f t="shared" si="47"/>
        <v>6377700</v>
      </c>
    </row>
    <row r="831" spans="1:40" s="212" customFormat="1" ht="15" customHeight="1" x14ac:dyDescent="0.2">
      <c r="A831" s="679"/>
      <c r="B831" s="679"/>
      <c r="C831" s="679"/>
      <c r="D831" s="679"/>
      <c r="E831" s="679"/>
      <c r="F831" s="668" t="s">
        <v>13968</v>
      </c>
      <c r="G831" s="668" t="s">
        <v>9767</v>
      </c>
      <c r="H831" s="669">
        <v>368001004944108</v>
      </c>
      <c r="I831" s="653"/>
      <c r="J831" s="653" t="s">
        <v>17902</v>
      </c>
      <c r="K831" s="670" t="s">
        <v>6477</v>
      </c>
      <c r="L831" s="669" t="s">
        <v>18009</v>
      </c>
      <c r="M831" s="671">
        <v>42194</v>
      </c>
      <c r="N831" s="672">
        <v>20000000</v>
      </c>
      <c r="O831" s="672" t="s">
        <v>14446</v>
      </c>
      <c r="P831" s="674">
        <v>42675</v>
      </c>
      <c r="Q831" s="672">
        <v>21087033</v>
      </c>
      <c r="R831" s="673" t="s">
        <v>18123</v>
      </c>
      <c r="S831" s="674">
        <v>42832</v>
      </c>
      <c r="T831" s="675">
        <v>13473826</v>
      </c>
      <c r="U831" s="674">
        <v>42836</v>
      </c>
      <c r="V831" s="675">
        <v>13473826</v>
      </c>
      <c r="W831" s="675">
        <v>8757986.9000000004</v>
      </c>
      <c r="X831" s="675">
        <v>4042147.8</v>
      </c>
      <c r="Y831" s="675">
        <v>673691.3</v>
      </c>
      <c r="Z831" s="652">
        <v>0</v>
      </c>
      <c r="AA831" s="652"/>
      <c r="AB831" s="664"/>
      <c r="AC831" s="663"/>
      <c r="AD831" s="650"/>
      <c r="AE831" s="650"/>
      <c r="AF831" s="650"/>
      <c r="AG831" s="650"/>
      <c r="AH831" s="650"/>
      <c r="AI831" s="650"/>
      <c r="AJ831" s="650"/>
      <c r="AK831" s="650"/>
      <c r="AL831" s="650"/>
      <c r="AM831" s="652">
        <f t="shared" si="46"/>
        <v>0</v>
      </c>
      <c r="AN831" s="513">
        <f t="shared" si="47"/>
        <v>13473826</v>
      </c>
    </row>
    <row r="832" spans="1:40" s="212" customFormat="1" ht="15" customHeight="1" x14ac:dyDescent="0.2">
      <c r="A832" s="679"/>
      <c r="B832" s="679"/>
      <c r="C832" s="679"/>
      <c r="D832" s="679"/>
      <c r="E832" s="679"/>
      <c r="F832" s="668" t="s">
        <v>13968</v>
      </c>
      <c r="G832" s="668" t="s">
        <v>9767</v>
      </c>
      <c r="H832" s="669">
        <v>368001004963102</v>
      </c>
      <c r="I832" s="653"/>
      <c r="J832" s="653" t="s">
        <v>17903</v>
      </c>
      <c r="K832" s="670" t="s">
        <v>6477</v>
      </c>
      <c r="L832" s="669" t="s">
        <v>18009</v>
      </c>
      <c r="M832" s="671">
        <v>42194</v>
      </c>
      <c r="N832" s="672">
        <v>25000000</v>
      </c>
      <c r="O832" s="672" t="s">
        <v>14446</v>
      </c>
      <c r="P832" s="674">
        <v>42675</v>
      </c>
      <c r="Q832" s="672">
        <v>19402311</v>
      </c>
      <c r="R832" s="673" t="s">
        <v>18123</v>
      </c>
      <c r="S832" s="674">
        <v>42832</v>
      </c>
      <c r="T832" s="675">
        <v>13567505</v>
      </c>
      <c r="U832" s="674">
        <v>42836</v>
      </c>
      <c r="V832" s="675">
        <v>13567505</v>
      </c>
      <c r="W832" s="675">
        <v>8818878.25</v>
      </c>
      <c r="X832" s="675">
        <v>4070251.5</v>
      </c>
      <c r="Y832" s="675">
        <v>678375.25</v>
      </c>
      <c r="Z832" s="652">
        <v>0</v>
      </c>
      <c r="AA832" s="652"/>
      <c r="AB832" s="664"/>
      <c r="AC832" s="663"/>
      <c r="AD832" s="650"/>
      <c r="AE832" s="650"/>
      <c r="AF832" s="650"/>
      <c r="AG832" s="650"/>
      <c r="AH832" s="650"/>
      <c r="AI832" s="650"/>
      <c r="AJ832" s="650"/>
      <c r="AK832" s="650"/>
      <c r="AL832" s="650"/>
      <c r="AM832" s="652">
        <f t="shared" si="46"/>
        <v>0</v>
      </c>
      <c r="AN832" s="513">
        <f t="shared" si="47"/>
        <v>13567505</v>
      </c>
    </row>
    <row r="833" spans="1:40" s="212" customFormat="1" ht="15" customHeight="1" x14ac:dyDescent="0.2">
      <c r="A833" s="679"/>
      <c r="B833" s="679"/>
      <c r="C833" s="679"/>
      <c r="D833" s="679"/>
      <c r="E833" s="679"/>
      <c r="F833" s="668" t="s">
        <v>13968</v>
      </c>
      <c r="G833" s="668" t="s">
        <v>9767</v>
      </c>
      <c r="H833" s="669">
        <v>368001005056102</v>
      </c>
      <c r="I833" s="653"/>
      <c r="J833" s="653" t="s">
        <v>17904</v>
      </c>
      <c r="K833" s="670" t="s">
        <v>6477</v>
      </c>
      <c r="L833" s="669" t="s">
        <v>18011</v>
      </c>
      <c r="M833" s="671">
        <v>42263</v>
      </c>
      <c r="N833" s="672">
        <v>25000000</v>
      </c>
      <c r="O833" s="672" t="s">
        <v>14446</v>
      </c>
      <c r="P833" s="674">
        <v>42675</v>
      </c>
      <c r="Q833" s="672">
        <v>13852757</v>
      </c>
      <c r="R833" s="673" t="s">
        <v>18123</v>
      </c>
      <c r="S833" s="674">
        <v>42832</v>
      </c>
      <c r="T833" s="675">
        <v>9259430</v>
      </c>
      <c r="U833" s="674">
        <v>42836</v>
      </c>
      <c r="V833" s="675">
        <v>9259430</v>
      </c>
      <c r="W833" s="675">
        <v>6018629.5</v>
      </c>
      <c r="X833" s="675">
        <v>2777829</v>
      </c>
      <c r="Y833" s="675">
        <v>462971.5</v>
      </c>
      <c r="Z833" s="652">
        <v>0</v>
      </c>
      <c r="AA833" s="652"/>
      <c r="AB833" s="664"/>
      <c r="AC833" s="663"/>
      <c r="AD833" s="650"/>
      <c r="AE833" s="650"/>
      <c r="AF833" s="650"/>
      <c r="AG833" s="650"/>
      <c r="AH833" s="650"/>
      <c r="AI833" s="650"/>
      <c r="AJ833" s="650"/>
      <c r="AK833" s="650"/>
      <c r="AL833" s="650"/>
      <c r="AM833" s="652">
        <f t="shared" si="46"/>
        <v>0</v>
      </c>
      <c r="AN833" s="513">
        <f t="shared" si="47"/>
        <v>9259430</v>
      </c>
    </row>
    <row r="834" spans="1:40" s="212" customFormat="1" ht="15" customHeight="1" x14ac:dyDescent="0.2">
      <c r="A834" s="679"/>
      <c r="B834" s="679"/>
      <c r="C834" s="679"/>
      <c r="D834" s="679"/>
      <c r="E834" s="679"/>
      <c r="F834" s="668" t="s">
        <v>13968</v>
      </c>
      <c r="G834" s="668" t="s">
        <v>9767</v>
      </c>
      <c r="H834" s="669">
        <v>368001004748104</v>
      </c>
      <c r="I834" s="653"/>
      <c r="J834" s="653" t="s">
        <v>17905</v>
      </c>
      <c r="K834" s="670" t="s">
        <v>6477</v>
      </c>
      <c r="L834" s="669" t="s">
        <v>18010</v>
      </c>
      <c r="M834" s="671">
        <v>42110</v>
      </c>
      <c r="N834" s="672">
        <v>25000000</v>
      </c>
      <c r="O834" s="672" t="s">
        <v>14446</v>
      </c>
      <c r="P834" s="674">
        <v>42675</v>
      </c>
      <c r="Q834" s="672">
        <v>14374011</v>
      </c>
      <c r="R834" s="673" t="s">
        <v>18123</v>
      </c>
      <c r="S834" s="674">
        <v>42832</v>
      </c>
      <c r="T834" s="675">
        <v>8198905</v>
      </c>
      <c r="U834" s="674">
        <v>42836</v>
      </c>
      <c r="V834" s="675">
        <v>8198905</v>
      </c>
      <c r="W834" s="675">
        <v>5329288.25</v>
      </c>
      <c r="X834" s="675">
        <v>2459671.5</v>
      </c>
      <c r="Y834" s="675">
        <v>409945.25</v>
      </c>
      <c r="Z834" s="652">
        <v>0</v>
      </c>
      <c r="AA834" s="652"/>
      <c r="AB834" s="664"/>
      <c r="AC834" s="663"/>
      <c r="AD834" s="650"/>
      <c r="AE834" s="650"/>
      <c r="AF834" s="650"/>
      <c r="AG834" s="650"/>
      <c r="AH834" s="650"/>
      <c r="AI834" s="650"/>
      <c r="AJ834" s="650"/>
      <c r="AK834" s="650"/>
      <c r="AL834" s="650"/>
      <c r="AM834" s="652">
        <f t="shared" si="46"/>
        <v>0</v>
      </c>
      <c r="AN834" s="513">
        <f t="shared" si="47"/>
        <v>8198905</v>
      </c>
    </row>
    <row r="835" spans="1:40" s="212" customFormat="1" ht="15" customHeight="1" x14ac:dyDescent="0.2">
      <c r="A835" s="679"/>
      <c r="B835" s="679"/>
      <c r="C835" s="679"/>
      <c r="D835" s="679"/>
      <c r="E835" s="679"/>
      <c r="F835" s="668" t="s">
        <v>13968</v>
      </c>
      <c r="G835" s="668" t="s">
        <v>9767</v>
      </c>
      <c r="H835" s="669">
        <v>368001004965104</v>
      </c>
      <c r="I835" s="653"/>
      <c r="J835" s="653" t="s">
        <v>17906</v>
      </c>
      <c r="K835" s="670" t="s">
        <v>6477</v>
      </c>
      <c r="L835" s="669" t="s">
        <v>18009</v>
      </c>
      <c r="M835" s="671">
        <v>42194</v>
      </c>
      <c r="N835" s="672">
        <v>25000000</v>
      </c>
      <c r="O835" s="672" t="s">
        <v>14446</v>
      </c>
      <c r="P835" s="674">
        <v>42675</v>
      </c>
      <c r="Q835" s="672">
        <v>24418242</v>
      </c>
      <c r="R835" s="673" t="s">
        <v>18123</v>
      </c>
      <c r="S835" s="674">
        <v>42832</v>
      </c>
      <c r="T835" s="675">
        <v>15766157</v>
      </c>
      <c r="U835" s="674">
        <v>42836</v>
      </c>
      <c r="V835" s="675">
        <v>15766157</v>
      </c>
      <c r="W835" s="675">
        <v>10248002.050000001</v>
      </c>
      <c r="X835" s="675">
        <v>4729847.0999999996</v>
      </c>
      <c r="Y835" s="675">
        <v>788307.85000000009</v>
      </c>
      <c r="Z835" s="652">
        <v>0</v>
      </c>
      <c r="AA835" s="652"/>
      <c r="AB835" s="664"/>
      <c r="AC835" s="663"/>
      <c r="AD835" s="650"/>
      <c r="AE835" s="650"/>
      <c r="AF835" s="650"/>
      <c r="AG835" s="650"/>
      <c r="AH835" s="650"/>
      <c r="AI835" s="650"/>
      <c r="AJ835" s="650"/>
      <c r="AK835" s="650"/>
      <c r="AL835" s="650"/>
      <c r="AM835" s="652">
        <f t="shared" si="46"/>
        <v>0</v>
      </c>
      <c r="AN835" s="513">
        <f t="shared" si="47"/>
        <v>15766157</v>
      </c>
    </row>
    <row r="836" spans="1:40" s="212" customFormat="1" ht="15" customHeight="1" x14ac:dyDescent="0.2">
      <c r="A836" s="679"/>
      <c r="B836" s="679"/>
      <c r="C836" s="679"/>
      <c r="D836" s="679"/>
      <c r="E836" s="679"/>
      <c r="F836" s="668" t="s">
        <v>13968</v>
      </c>
      <c r="G836" s="668" t="s">
        <v>9767</v>
      </c>
      <c r="H836" s="669">
        <v>368001004942106</v>
      </c>
      <c r="I836" s="653"/>
      <c r="J836" s="653" t="s">
        <v>17907</v>
      </c>
      <c r="K836" s="670" t="s">
        <v>6477</v>
      </c>
      <c r="L836" s="669" t="s">
        <v>18009</v>
      </c>
      <c r="M836" s="671">
        <v>42194</v>
      </c>
      <c r="N836" s="672">
        <v>20000000</v>
      </c>
      <c r="O836" s="672" t="s">
        <v>14446</v>
      </c>
      <c r="P836" s="674">
        <v>42675</v>
      </c>
      <c r="Q836" s="672">
        <v>19765833</v>
      </c>
      <c r="R836" s="673" t="s">
        <v>18123</v>
      </c>
      <c r="S836" s="674">
        <v>42832</v>
      </c>
      <c r="T836" s="675">
        <v>12549308</v>
      </c>
      <c r="U836" s="674">
        <v>42836</v>
      </c>
      <c r="V836" s="675">
        <v>12549308</v>
      </c>
      <c r="W836" s="675">
        <v>8157050.2000000002</v>
      </c>
      <c r="X836" s="675">
        <v>3764792.4</v>
      </c>
      <c r="Y836" s="675">
        <v>627465.4</v>
      </c>
      <c r="Z836" s="652">
        <v>0</v>
      </c>
      <c r="AA836" s="652"/>
      <c r="AB836" s="664"/>
      <c r="AC836" s="663"/>
      <c r="AD836" s="650"/>
      <c r="AE836" s="650"/>
      <c r="AF836" s="650"/>
      <c r="AG836" s="650"/>
      <c r="AH836" s="650"/>
      <c r="AI836" s="650"/>
      <c r="AJ836" s="650"/>
      <c r="AK836" s="650"/>
      <c r="AL836" s="650"/>
      <c r="AM836" s="652">
        <f t="shared" si="46"/>
        <v>0</v>
      </c>
      <c r="AN836" s="513">
        <f t="shared" si="47"/>
        <v>12549308</v>
      </c>
    </row>
    <row r="837" spans="1:40" s="212" customFormat="1" ht="15" customHeight="1" x14ac:dyDescent="0.2">
      <c r="A837" s="679"/>
      <c r="B837" s="679"/>
      <c r="C837" s="679"/>
      <c r="D837" s="679"/>
      <c r="E837" s="679"/>
      <c r="F837" s="668" t="s">
        <v>13968</v>
      </c>
      <c r="G837" s="668" t="s">
        <v>9767</v>
      </c>
      <c r="H837" s="669">
        <v>368001004704100</v>
      </c>
      <c r="I837" s="653"/>
      <c r="J837" s="653" t="s">
        <v>17908</v>
      </c>
      <c r="K837" s="670" t="s">
        <v>6477</v>
      </c>
      <c r="L837" s="669" t="s">
        <v>18012</v>
      </c>
      <c r="M837" s="671">
        <v>42088</v>
      </c>
      <c r="N837" s="672">
        <v>25000000</v>
      </c>
      <c r="O837" s="672" t="s">
        <v>14446</v>
      </c>
      <c r="P837" s="674">
        <v>42675</v>
      </c>
      <c r="Q837" s="672">
        <v>23626334</v>
      </c>
      <c r="R837" s="673" t="s">
        <v>18123</v>
      </c>
      <c r="S837" s="674">
        <v>42832</v>
      </c>
      <c r="T837" s="675">
        <v>14972440</v>
      </c>
      <c r="U837" s="674">
        <v>42836</v>
      </c>
      <c r="V837" s="675">
        <v>14972440</v>
      </c>
      <c r="W837" s="675">
        <v>9732086</v>
      </c>
      <c r="X837" s="675">
        <v>4491732</v>
      </c>
      <c r="Y837" s="675">
        <v>748622</v>
      </c>
      <c r="Z837" s="652">
        <v>0</v>
      </c>
      <c r="AA837" s="652"/>
      <c r="AB837" s="664"/>
      <c r="AC837" s="663"/>
      <c r="AD837" s="650"/>
      <c r="AE837" s="650"/>
      <c r="AF837" s="650"/>
      <c r="AG837" s="650"/>
      <c r="AH837" s="650"/>
      <c r="AI837" s="650"/>
      <c r="AJ837" s="650"/>
      <c r="AK837" s="650"/>
      <c r="AL837" s="650"/>
      <c r="AM837" s="652">
        <f t="shared" si="46"/>
        <v>0</v>
      </c>
      <c r="AN837" s="513">
        <f t="shared" si="47"/>
        <v>14972440</v>
      </c>
    </row>
    <row r="838" spans="1:40" s="212" customFormat="1" ht="15" customHeight="1" x14ac:dyDescent="0.2">
      <c r="A838" s="679"/>
      <c r="B838" s="679"/>
      <c r="C838" s="679"/>
      <c r="D838" s="679"/>
      <c r="E838" s="679"/>
      <c r="F838" s="668" t="s">
        <v>13968</v>
      </c>
      <c r="G838" s="668" t="s">
        <v>9767</v>
      </c>
      <c r="H838" s="669">
        <v>368001005059100</v>
      </c>
      <c r="I838" s="653"/>
      <c r="J838" s="653" t="s">
        <v>17909</v>
      </c>
      <c r="K838" s="670" t="s">
        <v>6477</v>
      </c>
      <c r="L838" s="669" t="s">
        <v>18011</v>
      </c>
      <c r="M838" s="671">
        <v>42263</v>
      </c>
      <c r="N838" s="672">
        <v>25000000</v>
      </c>
      <c r="O838" s="672" t="s">
        <v>14446</v>
      </c>
      <c r="P838" s="674">
        <v>42675</v>
      </c>
      <c r="Q838" s="672">
        <v>19283310</v>
      </c>
      <c r="R838" s="673" t="s">
        <v>18123</v>
      </c>
      <c r="S838" s="674">
        <v>42832</v>
      </c>
      <c r="T838" s="675">
        <v>13270670</v>
      </c>
      <c r="U838" s="674">
        <v>42836</v>
      </c>
      <c r="V838" s="675">
        <v>13270670</v>
      </c>
      <c r="W838" s="675">
        <v>8625935.5</v>
      </c>
      <c r="X838" s="675">
        <v>3981201</v>
      </c>
      <c r="Y838" s="675">
        <v>663533.5</v>
      </c>
      <c r="Z838" s="652">
        <v>0</v>
      </c>
      <c r="AA838" s="652"/>
      <c r="AB838" s="664"/>
      <c r="AC838" s="663"/>
      <c r="AD838" s="650"/>
      <c r="AE838" s="650"/>
      <c r="AF838" s="650"/>
      <c r="AG838" s="650"/>
      <c r="AH838" s="650"/>
      <c r="AI838" s="650"/>
      <c r="AJ838" s="650"/>
      <c r="AK838" s="650"/>
      <c r="AL838" s="650"/>
      <c r="AM838" s="652">
        <f t="shared" si="46"/>
        <v>0</v>
      </c>
      <c r="AN838" s="513">
        <f t="shared" si="47"/>
        <v>13270670</v>
      </c>
    </row>
    <row r="839" spans="1:40" s="212" customFormat="1" ht="15" customHeight="1" x14ac:dyDescent="0.2">
      <c r="A839" s="679"/>
      <c r="B839" s="679"/>
      <c r="C839" s="679"/>
      <c r="D839" s="679"/>
      <c r="E839" s="679"/>
      <c r="F839" s="668" t="s">
        <v>13968</v>
      </c>
      <c r="G839" s="668" t="s">
        <v>9767</v>
      </c>
      <c r="H839" s="669">
        <v>368001004835105</v>
      </c>
      <c r="I839" s="653"/>
      <c r="J839" s="653" t="s">
        <v>17910</v>
      </c>
      <c r="K839" s="670" t="s">
        <v>6477</v>
      </c>
      <c r="L839" s="669" t="s">
        <v>18013</v>
      </c>
      <c r="M839" s="671">
        <v>42135</v>
      </c>
      <c r="N839" s="672">
        <v>25000000</v>
      </c>
      <c r="O839" s="672" t="s">
        <v>14446</v>
      </c>
      <c r="P839" s="674">
        <v>42675</v>
      </c>
      <c r="Q839" s="672">
        <v>24217121</v>
      </c>
      <c r="R839" s="673" t="s">
        <v>18123</v>
      </c>
      <c r="S839" s="674">
        <v>42832</v>
      </c>
      <c r="T839" s="675">
        <v>15159672</v>
      </c>
      <c r="U839" s="674">
        <v>42836</v>
      </c>
      <c r="V839" s="675">
        <v>15159672</v>
      </c>
      <c r="W839" s="675">
        <v>9853786.8000000007</v>
      </c>
      <c r="X839" s="675">
        <v>4547901.5999999996</v>
      </c>
      <c r="Y839" s="675">
        <v>757983.60000000009</v>
      </c>
      <c r="Z839" s="652">
        <v>0</v>
      </c>
      <c r="AA839" s="652"/>
      <c r="AB839" s="664"/>
      <c r="AC839" s="663"/>
      <c r="AD839" s="650"/>
      <c r="AE839" s="650"/>
      <c r="AF839" s="650"/>
      <c r="AG839" s="650"/>
      <c r="AH839" s="650"/>
      <c r="AI839" s="650"/>
      <c r="AJ839" s="650"/>
      <c r="AK839" s="650"/>
      <c r="AL839" s="650"/>
      <c r="AM839" s="652">
        <f t="shared" si="46"/>
        <v>0</v>
      </c>
      <c r="AN839" s="513">
        <f t="shared" si="47"/>
        <v>15159672</v>
      </c>
    </row>
    <row r="840" spans="1:40" s="212" customFormat="1" ht="15" customHeight="1" x14ac:dyDescent="0.2">
      <c r="A840" s="679"/>
      <c r="B840" s="679"/>
      <c r="C840" s="679"/>
      <c r="D840" s="679"/>
      <c r="E840" s="679"/>
      <c r="F840" s="668" t="s">
        <v>13968</v>
      </c>
      <c r="G840" s="668" t="s">
        <v>9767</v>
      </c>
      <c r="H840" s="669">
        <v>368001004838103</v>
      </c>
      <c r="I840" s="653"/>
      <c r="J840" s="653" t="s">
        <v>17911</v>
      </c>
      <c r="K840" s="670" t="s">
        <v>6477</v>
      </c>
      <c r="L840" s="669" t="s">
        <v>18013</v>
      </c>
      <c r="M840" s="671">
        <v>42135</v>
      </c>
      <c r="N840" s="672">
        <v>25000000</v>
      </c>
      <c r="O840" s="672" t="s">
        <v>14446</v>
      </c>
      <c r="P840" s="674">
        <v>42675</v>
      </c>
      <c r="Q840" s="672">
        <v>27029703</v>
      </c>
      <c r="R840" s="673" t="s">
        <v>18123</v>
      </c>
      <c r="S840" s="674">
        <v>42832</v>
      </c>
      <c r="T840" s="675">
        <v>16916760</v>
      </c>
      <c r="U840" s="674">
        <v>42836</v>
      </c>
      <c r="V840" s="675">
        <v>16916760</v>
      </c>
      <c r="W840" s="675">
        <v>10995894</v>
      </c>
      <c r="X840" s="675">
        <v>5075028</v>
      </c>
      <c r="Y840" s="675">
        <v>845838</v>
      </c>
      <c r="Z840" s="652">
        <v>0</v>
      </c>
      <c r="AA840" s="652"/>
      <c r="AB840" s="664"/>
      <c r="AC840" s="663"/>
      <c r="AD840" s="650"/>
      <c r="AE840" s="650"/>
      <c r="AF840" s="650"/>
      <c r="AG840" s="650"/>
      <c r="AH840" s="650"/>
      <c r="AI840" s="650"/>
      <c r="AJ840" s="650"/>
      <c r="AK840" s="650"/>
      <c r="AL840" s="650"/>
      <c r="AM840" s="652">
        <f t="shared" si="46"/>
        <v>0</v>
      </c>
      <c r="AN840" s="513">
        <f t="shared" si="47"/>
        <v>16916760</v>
      </c>
    </row>
    <row r="841" spans="1:40" s="212" customFormat="1" ht="15" customHeight="1" x14ac:dyDescent="0.2">
      <c r="A841" s="679"/>
      <c r="B841" s="679"/>
      <c r="C841" s="679"/>
      <c r="D841" s="679"/>
      <c r="E841" s="679"/>
      <c r="F841" s="668" t="s">
        <v>13968</v>
      </c>
      <c r="G841" s="668" t="s">
        <v>9767</v>
      </c>
      <c r="H841" s="669">
        <v>368001004733109</v>
      </c>
      <c r="I841" s="653"/>
      <c r="J841" s="653" t="s">
        <v>17912</v>
      </c>
      <c r="K841" s="670" t="s">
        <v>6477</v>
      </c>
      <c r="L841" s="669" t="s">
        <v>18012</v>
      </c>
      <c r="M841" s="671">
        <v>42088</v>
      </c>
      <c r="N841" s="672">
        <v>25000000</v>
      </c>
      <c r="O841" s="672" t="s">
        <v>14446</v>
      </c>
      <c r="P841" s="674">
        <v>42675</v>
      </c>
      <c r="Q841" s="672">
        <v>22228833</v>
      </c>
      <c r="R841" s="673" t="s">
        <v>18123</v>
      </c>
      <c r="S841" s="674">
        <v>42832</v>
      </c>
      <c r="T841" s="675">
        <v>13999860</v>
      </c>
      <c r="U841" s="674">
        <v>42836</v>
      </c>
      <c r="V841" s="675">
        <v>13999860</v>
      </c>
      <c r="W841" s="675">
        <v>9099909</v>
      </c>
      <c r="X841" s="675">
        <v>4199958</v>
      </c>
      <c r="Y841" s="675">
        <v>699993</v>
      </c>
      <c r="Z841" s="652">
        <v>0</v>
      </c>
      <c r="AA841" s="652"/>
      <c r="AB841" s="664"/>
      <c r="AC841" s="663"/>
      <c r="AD841" s="650"/>
      <c r="AE841" s="650"/>
      <c r="AF841" s="650"/>
      <c r="AG841" s="650"/>
      <c r="AH841" s="650"/>
      <c r="AI841" s="650"/>
      <c r="AJ841" s="650"/>
      <c r="AK841" s="650"/>
      <c r="AL841" s="650"/>
      <c r="AM841" s="652">
        <f t="shared" si="46"/>
        <v>0</v>
      </c>
      <c r="AN841" s="513">
        <f t="shared" si="47"/>
        <v>13999860</v>
      </c>
    </row>
    <row r="842" spans="1:40" s="212" customFormat="1" ht="15" customHeight="1" x14ac:dyDescent="0.2">
      <c r="A842" s="679"/>
      <c r="B842" s="679"/>
      <c r="C842" s="679"/>
      <c r="D842" s="679"/>
      <c r="E842" s="679"/>
      <c r="F842" s="668" t="s">
        <v>13968</v>
      </c>
      <c r="G842" s="668" t="s">
        <v>9767</v>
      </c>
      <c r="H842" s="669">
        <v>368001004726102</v>
      </c>
      <c r="I842" s="653"/>
      <c r="J842" s="653" t="s">
        <v>17913</v>
      </c>
      <c r="K842" s="670" t="s">
        <v>6477</v>
      </c>
      <c r="L842" s="669" t="s">
        <v>18012</v>
      </c>
      <c r="M842" s="671">
        <v>42088</v>
      </c>
      <c r="N842" s="672">
        <v>20000000</v>
      </c>
      <c r="O842" s="672" t="s">
        <v>14446</v>
      </c>
      <c r="P842" s="674">
        <v>42675</v>
      </c>
      <c r="Q842" s="672">
        <v>18996986</v>
      </c>
      <c r="R842" s="673" t="s">
        <v>18123</v>
      </c>
      <c r="S842" s="674">
        <v>42832</v>
      </c>
      <c r="T842" s="675">
        <v>11783140</v>
      </c>
      <c r="U842" s="674">
        <v>42836</v>
      </c>
      <c r="V842" s="675">
        <v>11783140</v>
      </c>
      <c r="W842" s="675">
        <v>7659041</v>
      </c>
      <c r="X842" s="675">
        <v>3534942</v>
      </c>
      <c r="Y842" s="675">
        <v>589157</v>
      </c>
      <c r="Z842" s="652">
        <v>0</v>
      </c>
      <c r="AA842" s="652"/>
      <c r="AB842" s="664"/>
      <c r="AC842" s="663"/>
      <c r="AD842" s="650"/>
      <c r="AE842" s="650"/>
      <c r="AF842" s="650"/>
      <c r="AG842" s="650"/>
      <c r="AH842" s="650"/>
      <c r="AI842" s="650"/>
      <c r="AJ842" s="650"/>
      <c r="AK842" s="650"/>
      <c r="AL842" s="650"/>
      <c r="AM842" s="652">
        <f t="shared" si="46"/>
        <v>0</v>
      </c>
      <c r="AN842" s="513">
        <f t="shared" si="47"/>
        <v>11783140</v>
      </c>
    </row>
    <row r="843" spans="1:40" s="212" customFormat="1" ht="15" customHeight="1" x14ac:dyDescent="0.2">
      <c r="A843" s="679"/>
      <c r="B843" s="679"/>
      <c r="C843" s="679"/>
      <c r="D843" s="679"/>
      <c r="E843" s="679"/>
      <c r="F843" s="668" t="s">
        <v>13968</v>
      </c>
      <c r="G843" s="668" t="s">
        <v>9767</v>
      </c>
      <c r="H843" s="669">
        <v>368001004997101</v>
      </c>
      <c r="I843" s="653"/>
      <c r="J843" s="653" t="s">
        <v>233</v>
      </c>
      <c r="K843" s="670" t="s">
        <v>6477</v>
      </c>
      <c r="L843" s="669" t="s">
        <v>18014</v>
      </c>
      <c r="M843" s="671">
        <v>42240</v>
      </c>
      <c r="N843" s="672">
        <v>25000000</v>
      </c>
      <c r="O843" s="672" t="s">
        <v>14446</v>
      </c>
      <c r="P843" s="674">
        <v>42675</v>
      </c>
      <c r="Q843" s="672">
        <v>21293484</v>
      </c>
      <c r="R843" s="673" t="s">
        <v>18123</v>
      </c>
      <c r="S843" s="674">
        <v>42832</v>
      </c>
      <c r="T843" s="675">
        <v>14072778</v>
      </c>
      <c r="U843" s="674">
        <v>42836</v>
      </c>
      <c r="V843" s="675">
        <v>14072778</v>
      </c>
      <c r="W843" s="675">
        <v>9147305.7000000011</v>
      </c>
      <c r="X843" s="675">
        <v>4221833.3999999994</v>
      </c>
      <c r="Y843" s="675">
        <v>703638.9</v>
      </c>
      <c r="Z843" s="652">
        <v>0</v>
      </c>
      <c r="AA843" s="652"/>
      <c r="AB843" s="664"/>
      <c r="AC843" s="663"/>
      <c r="AD843" s="650"/>
      <c r="AE843" s="650"/>
      <c r="AF843" s="650"/>
      <c r="AG843" s="650"/>
      <c r="AH843" s="650"/>
      <c r="AI843" s="650"/>
      <c r="AJ843" s="650"/>
      <c r="AK843" s="650"/>
      <c r="AL843" s="650"/>
      <c r="AM843" s="652">
        <f t="shared" si="46"/>
        <v>0</v>
      </c>
      <c r="AN843" s="513">
        <f t="shared" si="47"/>
        <v>14072778</v>
      </c>
    </row>
    <row r="844" spans="1:40" s="212" customFormat="1" ht="15" customHeight="1" x14ac:dyDescent="0.2">
      <c r="A844" s="679"/>
      <c r="B844" s="679"/>
      <c r="C844" s="679"/>
      <c r="D844" s="679"/>
      <c r="E844" s="679"/>
      <c r="F844" s="668" t="s">
        <v>13968</v>
      </c>
      <c r="G844" s="668" t="s">
        <v>9767</v>
      </c>
      <c r="H844" s="669">
        <v>368001004668100</v>
      </c>
      <c r="I844" s="653"/>
      <c r="J844" s="653" t="s">
        <v>17914</v>
      </c>
      <c r="K844" s="670" t="s">
        <v>6477</v>
      </c>
      <c r="L844" s="669" t="s">
        <v>18015</v>
      </c>
      <c r="M844" s="671">
        <v>42052</v>
      </c>
      <c r="N844" s="672">
        <v>12500000</v>
      </c>
      <c r="O844" s="672" t="s">
        <v>14446</v>
      </c>
      <c r="P844" s="674">
        <v>42675</v>
      </c>
      <c r="Q844" s="672">
        <v>9762544</v>
      </c>
      <c r="R844" s="673" t="s">
        <v>18123</v>
      </c>
      <c r="S844" s="674">
        <v>42832</v>
      </c>
      <c r="T844" s="675">
        <v>6181059</v>
      </c>
      <c r="U844" s="674">
        <v>42836</v>
      </c>
      <c r="V844" s="675">
        <v>6181059</v>
      </c>
      <c r="W844" s="675">
        <v>4017688.35</v>
      </c>
      <c r="X844" s="675">
        <v>1854317.7</v>
      </c>
      <c r="Y844" s="675">
        <v>309052.95</v>
      </c>
      <c r="Z844" s="652">
        <v>0</v>
      </c>
      <c r="AA844" s="652"/>
      <c r="AB844" s="664"/>
      <c r="AC844" s="663"/>
      <c r="AD844" s="650"/>
      <c r="AE844" s="650"/>
      <c r="AF844" s="650"/>
      <c r="AG844" s="650"/>
      <c r="AH844" s="650"/>
      <c r="AI844" s="650"/>
      <c r="AJ844" s="650"/>
      <c r="AK844" s="650"/>
      <c r="AL844" s="650"/>
      <c r="AM844" s="652">
        <f t="shared" si="46"/>
        <v>0</v>
      </c>
      <c r="AN844" s="513">
        <f t="shared" si="47"/>
        <v>6181059</v>
      </c>
    </row>
    <row r="845" spans="1:40" s="212" customFormat="1" ht="15" customHeight="1" x14ac:dyDescent="0.2">
      <c r="A845" s="679"/>
      <c r="B845" s="679"/>
      <c r="C845" s="679"/>
      <c r="D845" s="679"/>
      <c r="E845" s="679"/>
      <c r="F845" s="668" t="s">
        <v>8349</v>
      </c>
      <c r="G845" s="668" t="s">
        <v>6581</v>
      </c>
      <c r="H845" s="669">
        <v>418301007503104</v>
      </c>
      <c r="I845" s="653"/>
      <c r="J845" s="653" t="s">
        <v>17915</v>
      </c>
      <c r="K845" s="670" t="s">
        <v>6477</v>
      </c>
      <c r="L845" s="669" t="s">
        <v>18016</v>
      </c>
      <c r="M845" s="671">
        <v>42086</v>
      </c>
      <c r="N845" s="672">
        <v>10000000</v>
      </c>
      <c r="O845" s="672" t="s">
        <v>18077</v>
      </c>
      <c r="P845" s="674">
        <v>42628</v>
      </c>
      <c r="Q845" s="672">
        <v>5363304</v>
      </c>
      <c r="R845" s="673" t="s">
        <v>18124</v>
      </c>
      <c r="S845" s="674">
        <v>42842</v>
      </c>
      <c r="T845" s="675">
        <v>3558030</v>
      </c>
      <c r="U845" s="674">
        <v>42843</v>
      </c>
      <c r="V845" s="675">
        <v>3558030</v>
      </c>
      <c r="W845" s="675">
        <v>2312719.5</v>
      </c>
      <c r="X845" s="675">
        <v>1067409</v>
      </c>
      <c r="Y845" s="675">
        <v>177901.5</v>
      </c>
      <c r="Z845" s="652">
        <v>0</v>
      </c>
      <c r="AA845" s="652"/>
      <c r="AB845" s="664"/>
      <c r="AC845" s="663"/>
      <c r="AD845" s="650"/>
      <c r="AE845" s="650"/>
      <c r="AF845" s="650"/>
      <c r="AG845" s="650"/>
      <c r="AH845" s="650"/>
      <c r="AI845" s="650"/>
      <c r="AJ845" s="650"/>
      <c r="AK845" s="650"/>
      <c r="AL845" s="650"/>
      <c r="AM845" s="652">
        <f t="shared" si="46"/>
        <v>0</v>
      </c>
      <c r="AN845" s="513">
        <f t="shared" si="47"/>
        <v>3558030</v>
      </c>
    </row>
    <row r="846" spans="1:40" s="212" customFormat="1" ht="15" customHeight="1" x14ac:dyDescent="0.2">
      <c r="A846" s="679"/>
      <c r="B846" s="679"/>
      <c r="C846" s="679"/>
      <c r="D846" s="679"/>
      <c r="E846" s="679"/>
      <c r="F846" s="668" t="s">
        <v>8349</v>
      </c>
      <c r="G846" s="668" t="s">
        <v>6581</v>
      </c>
      <c r="H846" s="669">
        <v>418301007638103</v>
      </c>
      <c r="I846" s="653"/>
      <c r="J846" s="653" t="s">
        <v>17916</v>
      </c>
      <c r="K846" s="670" t="s">
        <v>6477</v>
      </c>
      <c r="L846" s="669" t="s">
        <v>18017</v>
      </c>
      <c r="M846" s="671">
        <v>42114</v>
      </c>
      <c r="N846" s="672">
        <v>12000000</v>
      </c>
      <c r="O846" s="672" t="s">
        <v>18077</v>
      </c>
      <c r="P846" s="674">
        <v>42628</v>
      </c>
      <c r="Q846" s="672">
        <v>7443610</v>
      </c>
      <c r="R846" s="673" t="s">
        <v>18124</v>
      </c>
      <c r="S846" s="674">
        <v>42842</v>
      </c>
      <c r="T846" s="675">
        <v>4970000</v>
      </c>
      <c r="U846" s="674">
        <v>42843</v>
      </c>
      <c r="V846" s="675">
        <v>4970000</v>
      </c>
      <c r="W846" s="675">
        <v>3230500</v>
      </c>
      <c r="X846" s="675">
        <v>1491000</v>
      </c>
      <c r="Y846" s="675">
        <v>248500</v>
      </c>
      <c r="Z846" s="652">
        <v>0</v>
      </c>
      <c r="AA846" s="652"/>
      <c r="AB846" s="664"/>
      <c r="AC846" s="663"/>
      <c r="AD846" s="650"/>
      <c r="AE846" s="650"/>
      <c r="AF846" s="650"/>
      <c r="AG846" s="650"/>
      <c r="AH846" s="650"/>
      <c r="AI846" s="650"/>
      <c r="AJ846" s="650"/>
      <c r="AK846" s="650"/>
      <c r="AL846" s="650"/>
      <c r="AM846" s="652">
        <f t="shared" si="46"/>
        <v>0</v>
      </c>
      <c r="AN846" s="513">
        <f t="shared" si="47"/>
        <v>4970000</v>
      </c>
    </row>
    <row r="847" spans="1:40" s="212" customFormat="1" ht="15" customHeight="1" x14ac:dyDescent="0.2">
      <c r="A847" s="679"/>
      <c r="B847" s="679"/>
      <c r="C847" s="679"/>
      <c r="D847" s="679"/>
      <c r="E847" s="679"/>
      <c r="F847" s="668" t="s">
        <v>8349</v>
      </c>
      <c r="G847" s="668" t="s">
        <v>6581</v>
      </c>
      <c r="H847" s="669">
        <v>418301008157100</v>
      </c>
      <c r="I847" s="653"/>
      <c r="J847" s="653" t="s">
        <v>17917</v>
      </c>
      <c r="K847" s="670" t="s">
        <v>6477</v>
      </c>
      <c r="L847" s="669" t="s">
        <v>18018</v>
      </c>
      <c r="M847" s="671">
        <v>42241</v>
      </c>
      <c r="N847" s="672">
        <v>10000000</v>
      </c>
      <c r="O847" s="672" t="s">
        <v>18078</v>
      </c>
      <c r="P847" s="674">
        <v>42755</v>
      </c>
      <c r="Q847" s="672">
        <v>5962217</v>
      </c>
      <c r="R847" s="673" t="s">
        <v>18124</v>
      </c>
      <c r="S847" s="674">
        <v>42842</v>
      </c>
      <c r="T847" s="675">
        <v>3992906</v>
      </c>
      <c r="U847" s="674">
        <v>42843</v>
      </c>
      <c r="V847" s="675">
        <v>3992906</v>
      </c>
      <c r="W847" s="675">
        <v>2595388.9</v>
      </c>
      <c r="X847" s="675">
        <v>1197871.8</v>
      </c>
      <c r="Y847" s="675">
        <v>199645.30000000002</v>
      </c>
      <c r="Z847" s="652">
        <v>0</v>
      </c>
      <c r="AA847" s="652"/>
      <c r="AB847" s="664"/>
      <c r="AC847" s="663"/>
      <c r="AD847" s="650"/>
      <c r="AE847" s="650"/>
      <c r="AF847" s="650"/>
      <c r="AG847" s="650"/>
      <c r="AH847" s="650"/>
      <c r="AI847" s="650"/>
      <c r="AJ847" s="650"/>
      <c r="AK847" s="650"/>
      <c r="AL847" s="650"/>
      <c r="AM847" s="652">
        <f t="shared" si="46"/>
        <v>0</v>
      </c>
      <c r="AN847" s="513">
        <f t="shared" si="47"/>
        <v>3992906</v>
      </c>
    </row>
    <row r="848" spans="1:40" s="212" customFormat="1" ht="15" customHeight="1" x14ac:dyDescent="0.2">
      <c r="A848" s="679"/>
      <c r="B848" s="679"/>
      <c r="C848" s="679"/>
      <c r="D848" s="679"/>
      <c r="E848" s="679"/>
      <c r="F848" s="668" t="s">
        <v>8349</v>
      </c>
      <c r="G848" s="668" t="s">
        <v>6581</v>
      </c>
      <c r="H848" s="669">
        <v>418301007976103</v>
      </c>
      <c r="I848" s="653"/>
      <c r="J848" s="653" t="s">
        <v>17918</v>
      </c>
      <c r="K848" s="670" t="s">
        <v>6477</v>
      </c>
      <c r="L848" s="669" t="s">
        <v>18019</v>
      </c>
      <c r="M848" s="671">
        <v>42198</v>
      </c>
      <c r="N848" s="672">
        <v>8000000</v>
      </c>
      <c r="O848" s="672" t="s">
        <v>18078</v>
      </c>
      <c r="P848" s="674">
        <v>42755</v>
      </c>
      <c r="Q848" s="672">
        <v>3622763</v>
      </c>
      <c r="R848" s="673" t="s">
        <v>18124</v>
      </c>
      <c r="S848" s="674">
        <v>42842</v>
      </c>
      <c r="T848" s="675">
        <v>2493031</v>
      </c>
      <c r="U848" s="674">
        <v>42843</v>
      </c>
      <c r="V848" s="675">
        <v>2493031</v>
      </c>
      <c r="W848" s="675">
        <v>1620470.1500000001</v>
      </c>
      <c r="X848" s="675">
        <v>747909.29999999993</v>
      </c>
      <c r="Y848" s="675">
        <v>124651.55</v>
      </c>
      <c r="Z848" s="652">
        <v>0</v>
      </c>
      <c r="AA848" s="652"/>
      <c r="AB848" s="664"/>
      <c r="AC848" s="663"/>
      <c r="AD848" s="650"/>
      <c r="AE848" s="650"/>
      <c r="AF848" s="650"/>
      <c r="AG848" s="650"/>
      <c r="AH848" s="650"/>
      <c r="AI848" s="650"/>
      <c r="AJ848" s="650"/>
      <c r="AK848" s="650"/>
      <c r="AL848" s="650"/>
      <c r="AM848" s="652">
        <f t="shared" si="46"/>
        <v>0</v>
      </c>
      <c r="AN848" s="513">
        <f t="shared" si="47"/>
        <v>2493031</v>
      </c>
    </row>
    <row r="849" spans="1:40" s="212" customFormat="1" ht="15" customHeight="1" x14ac:dyDescent="0.2">
      <c r="A849" s="679"/>
      <c r="B849" s="679"/>
      <c r="C849" s="679"/>
      <c r="D849" s="679"/>
      <c r="E849" s="679"/>
      <c r="F849" s="668" t="s">
        <v>8349</v>
      </c>
      <c r="G849" s="668" t="s">
        <v>6581</v>
      </c>
      <c r="H849" s="669">
        <v>418301008624107</v>
      </c>
      <c r="I849" s="653"/>
      <c r="J849" s="653" t="s">
        <v>17919</v>
      </c>
      <c r="K849" s="670" t="s">
        <v>6477</v>
      </c>
      <c r="L849" s="669" t="s">
        <v>18020</v>
      </c>
      <c r="M849" s="671">
        <v>42381</v>
      </c>
      <c r="N849" s="672">
        <v>10000000</v>
      </c>
      <c r="O849" s="672" t="s">
        <v>18078</v>
      </c>
      <c r="P849" s="674">
        <v>42755</v>
      </c>
      <c r="Q849" s="672">
        <v>7891451</v>
      </c>
      <c r="R849" s="673" t="s">
        <v>18124</v>
      </c>
      <c r="S849" s="674">
        <v>42842</v>
      </c>
      <c r="T849" s="675">
        <v>5308170</v>
      </c>
      <c r="U849" s="674">
        <v>42843</v>
      </c>
      <c r="V849" s="675">
        <v>5308170</v>
      </c>
      <c r="W849" s="675">
        <v>3450310.5</v>
      </c>
      <c r="X849" s="675">
        <v>1592451</v>
      </c>
      <c r="Y849" s="675">
        <v>265408.5</v>
      </c>
      <c r="Z849" s="652">
        <v>0</v>
      </c>
      <c r="AA849" s="652"/>
      <c r="AB849" s="664"/>
      <c r="AC849" s="663"/>
      <c r="AD849" s="650"/>
      <c r="AE849" s="650"/>
      <c r="AF849" s="650"/>
      <c r="AG849" s="650"/>
      <c r="AH849" s="650"/>
      <c r="AI849" s="650"/>
      <c r="AJ849" s="650"/>
      <c r="AK849" s="650"/>
      <c r="AL849" s="650"/>
      <c r="AM849" s="652">
        <f t="shared" si="46"/>
        <v>0</v>
      </c>
      <c r="AN849" s="513">
        <f t="shared" si="47"/>
        <v>5308170</v>
      </c>
    </row>
    <row r="850" spans="1:40" s="212" customFormat="1" ht="15" customHeight="1" x14ac:dyDescent="0.2">
      <c r="A850" s="679"/>
      <c r="B850" s="679"/>
      <c r="C850" s="679"/>
      <c r="D850" s="679"/>
      <c r="E850" s="679"/>
      <c r="F850" s="668" t="s">
        <v>8349</v>
      </c>
      <c r="G850" s="668" t="s">
        <v>9633</v>
      </c>
      <c r="H850" s="669">
        <v>345901009413103</v>
      </c>
      <c r="I850" s="653"/>
      <c r="J850" s="653" t="s">
        <v>17920</v>
      </c>
      <c r="K850" s="670" t="s">
        <v>6477</v>
      </c>
      <c r="L850" s="669" t="s">
        <v>18021</v>
      </c>
      <c r="M850" s="671">
        <v>42114</v>
      </c>
      <c r="N850" s="672">
        <v>5000000</v>
      </c>
      <c r="O850" s="672" t="s">
        <v>18079</v>
      </c>
      <c r="P850" s="674">
        <v>42772</v>
      </c>
      <c r="Q850" s="672">
        <v>1542081</v>
      </c>
      <c r="R850" s="673" t="s">
        <v>18124</v>
      </c>
      <c r="S850" s="674">
        <v>42842</v>
      </c>
      <c r="T850" s="675">
        <v>1050420</v>
      </c>
      <c r="U850" s="674">
        <v>42843</v>
      </c>
      <c r="V850" s="675">
        <v>1050420</v>
      </c>
      <c r="W850" s="675">
        <v>682773</v>
      </c>
      <c r="X850" s="675">
        <v>315126</v>
      </c>
      <c r="Y850" s="675">
        <v>52521</v>
      </c>
      <c r="Z850" s="652">
        <v>0</v>
      </c>
      <c r="AA850" s="652"/>
      <c r="AB850" s="664"/>
      <c r="AC850" s="663"/>
      <c r="AD850" s="650"/>
      <c r="AE850" s="650"/>
      <c r="AF850" s="650"/>
      <c r="AG850" s="650"/>
      <c r="AH850" s="650"/>
      <c r="AI850" s="650"/>
      <c r="AJ850" s="650"/>
      <c r="AK850" s="650"/>
      <c r="AL850" s="650"/>
      <c r="AM850" s="652">
        <f t="shared" si="46"/>
        <v>0</v>
      </c>
      <c r="AN850" s="513">
        <f t="shared" si="47"/>
        <v>1050420</v>
      </c>
    </row>
    <row r="851" spans="1:40" s="212" customFormat="1" ht="15" customHeight="1" x14ac:dyDescent="0.2">
      <c r="A851" s="679"/>
      <c r="B851" s="679"/>
      <c r="C851" s="679"/>
      <c r="D851" s="679"/>
      <c r="E851" s="679"/>
      <c r="F851" s="668" t="s">
        <v>8349</v>
      </c>
      <c r="G851" s="668" t="s">
        <v>9633</v>
      </c>
      <c r="H851" s="669">
        <v>345901009452107</v>
      </c>
      <c r="I851" s="653"/>
      <c r="J851" s="653" t="s">
        <v>17921</v>
      </c>
      <c r="K851" s="670" t="s">
        <v>6477</v>
      </c>
      <c r="L851" s="669" t="s">
        <v>18022</v>
      </c>
      <c r="M851" s="671">
        <v>42114</v>
      </c>
      <c r="N851" s="672">
        <v>10000000</v>
      </c>
      <c r="O851" s="672" t="s">
        <v>18080</v>
      </c>
      <c r="P851" s="674">
        <v>42684</v>
      </c>
      <c r="Q851" s="672">
        <v>6591420</v>
      </c>
      <c r="R851" s="673" t="s">
        <v>18124</v>
      </c>
      <c r="S851" s="674">
        <v>42842</v>
      </c>
      <c r="T851" s="675">
        <v>4566010</v>
      </c>
      <c r="U851" s="674">
        <v>42843</v>
      </c>
      <c r="V851" s="675">
        <v>4566010</v>
      </c>
      <c r="W851" s="675">
        <v>2967906.5</v>
      </c>
      <c r="X851" s="675">
        <v>1369803</v>
      </c>
      <c r="Y851" s="675">
        <v>228300.5</v>
      </c>
      <c r="Z851" s="652">
        <v>0</v>
      </c>
      <c r="AA851" s="652"/>
      <c r="AB851" s="664"/>
      <c r="AC851" s="663"/>
      <c r="AD851" s="650"/>
      <c r="AE851" s="650"/>
      <c r="AF851" s="650"/>
      <c r="AG851" s="650"/>
      <c r="AH851" s="650"/>
      <c r="AI851" s="650"/>
      <c r="AJ851" s="650"/>
      <c r="AK851" s="650"/>
      <c r="AL851" s="650"/>
      <c r="AM851" s="652">
        <f t="shared" si="46"/>
        <v>0</v>
      </c>
      <c r="AN851" s="513">
        <f t="shared" si="47"/>
        <v>4566010</v>
      </c>
    </row>
    <row r="852" spans="1:40" s="212" customFormat="1" ht="15" customHeight="1" x14ac:dyDescent="0.2">
      <c r="A852" s="679"/>
      <c r="B852" s="679"/>
      <c r="C852" s="679"/>
      <c r="D852" s="679"/>
      <c r="E852" s="679"/>
      <c r="F852" s="668" t="s">
        <v>8349</v>
      </c>
      <c r="G852" s="668" t="s">
        <v>7406</v>
      </c>
      <c r="H852" s="669">
        <v>417901005675100</v>
      </c>
      <c r="I852" s="653"/>
      <c r="J852" s="653" t="s">
        <v>17922</v>
      </c>
      <c r="K852" s="670" t="s">
        <v>6477</v>
      </c>
      <c r="L852" s="669" t="s">
        <v>18023</v>
      </c>
      <c r="M852" s="671">
        <v>42319</v>
      </c>
      <c r="N852" s="672">
        <v>20000000</v>
      </c>
      <c r="O852" s="672" t="s">
        <v>18081</v>
      </c>
      <c r="P852" s="674">
        <v>42789</v>
      </c>
      <c r="Q852" s="672">
        <v>9611710</v>
      </c>
      <c r="R852" s="673" t="s">
        <v>18124</v>
      </c>
      <c r="S852" s="674">
        <v>42842</v>
      </c>
      <c r="T852" s="675">
        <v>6533660</v>
      </c>
      <c r="U852" s="674">
        <v>42843</v>
      </c>
      <c r="V852" s="675">
        <v>6533660</v>
      </c>
      <c r="W852" s="675">
        <v>4246879</v>
      </c>
      <c r="X852" s="675">
        <v>1960098</v>
      </c>
      <c r="Y852" s="675">
        <v>326683</v>
      </c>
      <c r="Z852" s="652">
        <v>0</v>
      </c>
      <c r="AA852" s="652"/>
      <c r="AB852" s="664"/>
      <c r="AC852" s="663"/>
      <c r="AD852" s="650"/>
      <c r="AE852" s="650"/>
      <c r="AF852" s="650"/>
      <c r="AG852" s="650"/>
      <c r="AH852" s="650"/>
      <c r="AI852" s="650"/>
      <c r="AJ852" s="650"/>
      <c r="AK852" s="650"/>
      <c r="AL852" s="650"/>
      <c r="AM852" s="652">
        <f t="shared" si="46"/>
        <v>0</v>
      </c>
      <c r="AN852" s="513">
        <f t="shared" si="47"/>
        <v>6533660</v>
      </c>
    </row>
    <row r="853" spans="1:40" s="212" customFormat="1" ht="15" customHeight="1" x14ac:dyDescent="0.2">
      <c r="A853" s="679"/>
      <c r="B853" s="679"/>
      <c r="C853" s="679"/>
      <c r="D853" s="679"/>
      <c r="E853" s="679"/>
      <c r="F853" s="668" t="s">
        <v>8349</v>
      </c>
      <c r="G853" s="668" t="s">
        <v>7406</v>
      </c>
      <c r="H853" s="669">
        <v>417901005818106</v>
      </c>
      <c r="I853" s="653"/>
      <c r="J853" s="653" t="s">
        <v>17923</v>
      </c>
      <c r="K853" s="670" t="s">
        <v>6477</v>
      </c>
      <c r="L853" s="669" t="s">
        <v>18024</v>
      </c>
      <c r="M853" s="671">
        <v>42241</v>
      </c>
      <c r="N853" s="672">
        <v>14000000</v>
      </c>
      <c r="O853" s="672" t="s">
        <v>18081</v>
      </c>
      <c r="P853" s="674">
        <v>42789</v>
      </c>
      <c r="Q853" s="672">
        <v>6998582</v>
      </c>
      <c r="R853" s="673" t="s">
        <v>18124</v>
      </c>
      <c r="S853" s="674">
        <v>42842</v>
      </c>
      <c r="T853" s="675">
        <v>4831830</v>
      </c>
      <c r="U853" s="674">
        <v>42843</v>
      </c>
      <c r="V853" s="675">
        <v>4831830</v>
      </c>
      <c r="W853" s="675">
        <v>3140689.5</v>
      </c>
      <c r="X853" s="675">
        <v>1449549</v>
      </c>
      <c r="Y853" s="675">
        <v>241591.5</v>
      </c>
      <c r="Z853" s="652">
        <v>0</v>
      </c>
      <c r="AA853" s="652"/>
      <c r="AB853" s="664"/>
      <c r="AC853" s="663"/>
      <c r="AD853" s="650"/>
      <c r="AE853" s="650"/>
      <c r="AF853" s="650"/>
      <c r="AG853" s="650"/>
      <c r="AH853" s="650"/>
      <c r="AI853" s="650"/>
      <c r="AJ853" s="650"/>
      <c r="AK853" s="650"/>
      <c r="AL853" s="650"/>
      <c r="AM853" s="652">
        <f t="shared" si="46"/>
        <v>0</v>
      </c>
      <c r="AN853" s="513">
        <f t="shared" si="47"/>
        <v>4831830</v>
      </c>
    </row>
    <row r="854" spans="1:40" s="212" customFormat="1" ht="15" customHeight="1" x14ac:dyDescent="0.2">
      <c r="A854" s="679"/>
      <c r="B854" s="679"/>
      <c r="C854" s="679"/>
      <c r="D854" s="679"/>
      <c r="E854" s="679"/>
      <c r="F854" s="668" t="s">
        <v>8349</v>
      </c>
      <c r="G854" s="668" t="s">
        <v>7406</v>
      </c>
      <c r="H854" s="669">
        <v>417901005635100</v>
      </c>
      <c r="I854" s="653"/>
      <c r="J854" s="653" t="s">
        <v>17924</v>
      </c>
      <c r="K854" s="670" t="s">
        <v>6477</v>
      </c>
      <c r="L854" s="669" t="s">
        <v>11552</v>
      </c>
      <c r="M854" s="671">
        <v>42170</v>
      </c>
      <c r="N854" s="672">
        <v>8000000</v>
      </c>
      <c r="O854" s="672" t="s">
        <v>18081</v>
      </c>
      <c r="P854" s="674">
        <v>42789</v>
      </c>
      <c r="Q854" s="672">
        <v>3194667</v>
      </c>
      <c r="R854" s="673" t="s">
        <v>18124</v>
      </c>
      <c r="S854" s="674">
        <v>42842</v>
      </c>
      <c r="T854" s="675">
        <v>2234009</v>
      </c>
      <c r="U854" s="674">
        <v>42843</v>
      </c>
      <c r="V854" s="675">
        <v>2234009</v>
      </c>
      <c r="W854" s="675">
        <v>1452105.85</v>
      </c>
      <c r="X854" s="675">
        <v>670202.69999999995</v>
      </c>
      <c r="Y854" s="675">
        <v>111700.45000000001</v>
      </c>
      <c r="Z854" s="652">
        <v>0</v>
      </c>
      <c r="AA854" s="652"/>
      <c r="AB854" s="664"/>
      <c r="AC854" s="663"/>
      <c r="AD854" s="650"/>
      <c r="AE854" s="650"/>
      <c r="AF854" s="650"/>
      <c r="AG854" s="650"/>
      <c r="AH854" s="650"/>
      <c r="AI854" s="650"/>
      <c r="AJ854" s="650"/>
      <c r="AK854" s="650"/>
      <c r="AL854" s="650"/>
      <c r="AM854" s="652">
        <f t="shared" si="46"/>
        <v>0</v>
      </c>
      <c r="AN854" s="513">
        <f t="shared" si="47"/>
        <v>2234009</v>
      </c>
    </row>
    <row r="855" spans="1:40" s="212" customFormat="1" ht="15" customHeight="1" x14ac:dyDescent="0.2">
      <c r="A855" s="679"/>
      <c r="B855" s="679"/>
      <c r="C855" s="679"/>
      <c r="D855" s="679"/>
      <c r="E855" s="679"/>
      <c r="F855" s="668" t="s">
        <v>8349</v>
      </c>
      <c r="G855" s="668" t="s">
        <v>2026</v>
      </c>
      <c r="H855" s="669">
        <v>417601009830108</v>
      </c>
      <c r="I855" s="653"/>
      <c r="J855" s="653" t="s">
        <v>826</v>
      </c>
      <c r="K855" s="670" t="s">
        <v>6477</v>
      </c>
      <c r="L855" s="669" t="s">
        <v>18025</v>
      </c>
      <c r="M855" s="671">
        <v>42086</v>
      </c>
      <c r="N855" s="672">
        <v>25000000</v>
      </c>
      <c r="O855" s="672" t="s">
        <v>18082</v>
      </c>
      <c r="P855" s="674">
        <v>42765</v>
      </c>
      <c r="Q855" s="672">
        <v>11664992</v>
      </c>
      <c r="R855" s="673" t="s">
        <v>18124</v>
      </c>
      <c r="S855" s="674">
        <v>42842</v>
      </c>
      <c r="T855" s="675">
        <v>7437150</v>
      </c>
      <c r="U855" s="674">
        <v>42843</v>
      </c>
      <c r="V855" s="675">
        <v>7437150</v>
      </c>
      <c r="W855" s="675">
        <v>4834147.5</v>
      </c>
      <c r="X855" s="675">
        <v>2231145</v>
      </c>
      <c r="Y855" s="675">
        <v>371857.5</v>
      </c>
      <c r="Z855" s="652">
        <v>0</v>
      </c>
      <c r="AA855" s="652"/>
      <c r="AB855" s="664"/>
      <c r="AC855" s="663"/>
      <c r="AD855" s="650"/>
      <c r="AE855" s="650"/>
      <c r="AF855" s="650"/>
      <c r="AG855" s="650"/>
      <c r="AH855" s="650"/>
      <c r="AI855" s="650"/>
      <c r="AJ855" s="650"/>
      <c r="AK855" s="650"/>
      <c r="AL855" s="650"/>
      <c r="AM855" s="652">
        <f t="shared" si="46"/>
        <v>0</v>
      </c>
      <c r="AN855" s="513">
        <f t="shared" si="47"/>
        <v>7437150</v>
      </c>
    </row>
    <row r="856" spans="1:40" s="212" customFormat="1" ht="15" customHeight="1" x14ac:dyDescent="0.2">
      <c r="A856" s="679"/>
      <c r="B856" s="679"/>
      <c r="C856" s="679"/>
      <c r="D856" s="679"/>
      <c r="E856" s="679"/>
      <c r="F856" s="668" t="s">
        <v>8349</v>
      </c>
      <c r="G856" s="668" t="s">
        <v>2026</v>
      </c>
      <c r="H856" s="669">
        <v>417601010055107</v>
      </c>
      <c r="I856" s="653"/>
      <c r="J856" s="653" t="s">
        <v>17925</v>
      </c>
      <c r="K856" s="670" t="s">
        <v>6477</v>
      </c>
      <c r="L856" s="669" t="s">
        <v>18026</v>
      </c>
      <c r="M856" s="671">
        <v>42114</v>
      </c>
      <c r="N856" s="672">
        <v>15000000</v>
      </c>
      <c r="O856" s="672" t="s">
        <v>18082</v>
      </c>
      <c r="P856" s="674">
        <v>42765</v>
      </c>
      <c r="Q856" s="672">
        <v>5916398</v>
      </c>
      <c r="R856" s="673" t="s">
        <v>18124</v>
      </c>
      <c r="S856" s="674">
        <v>42842</v>
      </c>
      <c r="T856" s="675">
        <v>4025000</v>
      </c>
      <c r="U856" s="674">
        <v>42843</v>
      </c>
      <c r="V856" s="675">
        <v>4025000</v>
      </c>
      <c r="W856" s="675">
        <v>2616250</v>
      </c>
      <c r="X856" s="675">
        <v>1207500</v>
      </c>
      <c r="Y856" s="675">
        <v>201250</v>
      </c>
      <c r="Z856" s="652">
        <v>0</v>
      </c>
      <c r="AA856" s="652"/>
      <c r="AB856" s="664"/>
      <c r="AC856" s="663"/>
      <c r="AD856" s="650"/>
      <c r="AE856" s="650"/>
      <c r="AF856" s="650"/>
      <c r="AG856" s="650"/>
      <c r="AH856" s="650"/>
      <c r="AI856" s="650"/>
      <c r="AJ856" s="650"/>
      <c r="AK856" s="650"/>
      <c r="AL856" s="650"/>
      <c r="AM856" s="652">
        <f t="shared" si="46"/>
        <v>0</v>
      </c>
      <c r="AN856" s="513">
        <f t="shared" si="47"/>
        <v>4025000</v>
      </c>
    </row>
    <row r="857" spans="1:40" s="212" customFormat="1" ht="15" customHeight="1" x14ac:dyDescent="0.2">
      <c r="A857" s="679"/>
      <c r="B857" s="679"/>
      <c r="C857" s="679"/>
      <c r="D857" s="679"/>
      <c r="E857" s="679"/>
      <c r="F857" s="668" t="s">
        <v>8349</v>
      </c>
      <c r="G857" s="668" t="s">
        <v>18134</v>
      </c>
      <c r="H857" s="669">
        <v>416601006098102</v>
      </c>
      <c r="I857" s="653"/>
      <c r="J857" s="653" t="s">
        <v>17926</v>
      </c>
      <c r="K857" s="670" t="s">
        <v>6477</v>
      </c>
      <c r="L857" s="669" t="s">
        <v>18027</v>
      </c>
      <c r="M857" s="671">
        <v>42801</v>
      </c>
      <c r="N857" s="672">
        <v>10000000</v>
      </c>
      <c r="O857" s="672" t="s">
        <v>18083</v>
      </c>
      <c r="P857" s="674">
        <v>42765</v>
      </c>
      <c r="Q857" s="672">
        <v>6096321</v>
      </c>
      <c r="R857" s="673" t="s">
        <v>18124</v>
      </c>
      <c r="S857" s="674">
        <v>42842</v>
      </c>
      <c r="T857" s="675">
        <v>4141410</v>
      </c>
      <c r="U857" s="674">
        <v>42843</v>
      </c>
      <c r="V857" s="675">
        <v>4141410</v>
      </c>
      <c r="W857" s="675">
        <v>2691916.5</v>
      </c>
      <c r="X857" s="675">
        <v>1242423</v>
      </c>
      <c r="Y857" s="675">
        <v>207070.5</v>
      </c>
      <c r="Z857" s="652">
        <v>0</v>
      </c>
      <c r="AA857" s="652"/>
      <c r="AB857" s="664"/>
      <c r="AC857" s="663"/>
      <c r="AD857" s="650"/>
      <c r="AE857" s="650"/>
      <c r="AF857" s="650"/>
      <c r="AG857" s="650"/>
      <c r="AH857" s="650"/>
      <c r="AI857" s="650"/>
      <c r="AJ857" s="650"/>
      <c r="AK857" s="650"/>
      <c r="AL857" s="650"/>
      <c r="AM857" s="652">
        <f t="shared" si="46"/>
        <v>0</v>
      </c>
      <c r="AN857" s="513">
        <f t="shared" si="47"/>
        <v>4141410</v>
      </c>
    </row>
    <row r="858" spans="1:40" s="212" customFormat="1" ht="15" customHeight="1" x14ac:dyDescent="0.2">
      <c r="A858" s="679"/>
      <c r="B858" s="679"/>
      <c r="C858" s="679"/>
      <c r="D858" s="679"/>
      <c r="E858" s="679"/>
      <c r="F858" s="668" t="s">
        <v>8349</v>
      </c>
      <c r="G858" s="668" t="s">
        <v>18135</v>
      </c>
      <c r="H858" s="669">
        <v>417801005425103</v>
      </c>
      <c r="I858" s="653"/>
      <c r="J858" s="653" t="s">
        <v>766</v>
      </c>
      <c r="K858" s="670" t="s">
        <v>6477</v>
      </c>
      <c r="L858" s="669" t="s">
        <v>18028</v>
      </c>
      <c r="M858" s="671">
        <v>42198</v>
      </c>
      <c r="N858" s="672">
        <v>10000000</v>
      </c>
      <c r="O858" s="672" t="s">
        <v>18084</v>
      </c>
      <c r="P858" s="674">
        <v>42734</v>
      </c>
      <c r="Q858" s="672">
        <v>4608828</v>
      </c>
      <c r="R858" s="673" t="s">
        <v>18124</v>
      </c>
      <c r="S858" s="674">
        <v>42842</v>
      </c>
      <c r="T858" s="675">
        <v>3214889</v>
      </c>
      <c r="U858" s="674">
        <v>42843</v>
      </c>
      <c r="V858" s="675">
        <v>3214889</v>
      </c>
      <c r="W858" s="675">
        <v>2089677.85</v>
      </c>
      <c r="X858" s="675">
        <v>964466.7</v>
      </c>
      <c r="Y858" s="675">
        <v>160744.45000000001</v>
      </c>
      <c r="Z858" s="652">
        <v>0</v>
      </c>
      <c r="AA858" s="652"/>
      <c r="AB858" s="664"/>
      <c r="AC858" s="663"/>
      <c r="AD858" s="650"/>
      <c r="AE858" s="650"/>
      <c r="AF858" s="650"/>
      <c r="AG858" s="650"/>
      <c r="AH858" s="650"/>
      <c r="AI858" s="650"/>
      <c r="AJ858" s="650"/>
      <c r="AK858" s="650"/>
      <c r="AL858" s="650"/>
      <c r="AM858" s="652">
        <f t="shared" si="46"/>
        <v>0</v>
      </c>
      <c r="AN858" s="513">
        <f t="shared" si="47"/>
        <v>3214889</v>
      </c>
    </row>
    <row r="859" spans="1:40" s="212" customFormat="1" ht="15" customHeight="1" x14ac:dyDescent="0.2">
      <c r="A859" s="679"/>
      <c r="B859" s="679"/>
      <c r="C859" s="679"/>
      <c r="D859" s="679"/>
      <c r="E859" s="679"/>
      <c r="F859" s="668" t="s">
        <v>8349</v>
      </c>
      <c r="G859" s="668" t="s">
        <v>1717</v>
      </c>
      <c r="H859" s="669">
        <v>416101011277107</v>
      </c>
      <c r="I859" s="653"/>
      <c r="J859" s="653" t="s">
        <v>10878</v>
      </c>
      <c r="K859" s="670" t="s">
        <v>6477</v>
      </c>
      <c r="L859" s="669" t="s">
        <v>18029</v>
      </c>
      <c r="M859" s="671">
        <v>42297</v>
      </c>
      <c r="N859" s="672">
        <v>3000000</v>
      </c>
      <c r="O859" s="672" t="s">
        <v>18085</v>
      </c>
      <c r="P859" s="674">
        <v>42681</v>
      </c>
      <c r="Q859" s="672">
        <v>1589823</v>
      </c>
      <c r="R859" s="673" t="s">
        <v>18124</v>
      </c>
      <c r="S859" s="674">
        <v>42842</v>
      </c>
      <c r="T859" s="675">
        <v>1102376</v>
      </c>
      <c r="U859" s="674">
        <v>42843</v>
      </c>
      <c r="V859" s="675">
        <v>1102376</v>
      </c>
      <c r="W859" s="675">
        <v>716544.4</v>
      </c>
      <c r="X859" s="675">
        <v>330712.8</v>
      </c>
      <c r="Y859" s="675">
        <v>55118.8</v>
      </c>
      <c r="Z859" s="652">
        <v>0</v>
      </c>
      <c r="AA859" s="652"/>
      <c r="AB859" s="664"/>
      <c r="AC859" s="663"/>
      <c r="AD859" s="650"/>
      <c r="AE859" s="650"/>
      <c r="AF859" s="650"/>
      <c r="AG859" s="650"/>
      <c r="AH859" s="650"/>
      <c r="AI859" s="650"/>
      <c r="AJ859" s="650"/>
      <c r="AK859" s="650"/>
      <c r="AL859" s="650"/>
      <c r="AM859" s="652">
        <f t="shared" si="46"/>
        <v>0</v>
      </c>
      <c r="AN859" s="513">
        <f t="shared" si="47"/>
        <v>1102376</v>
      </c>
    </row>
    <row r="860" spans="1:40" s="212" customFormat="1" ht="15" customHeight="1" x14ac:dyDescent="0.2">
      <c r="A860" s="679"/>
      <c r="B860" s="679"/>
      <c r="C860" s="679"/>
      <c r="D860" s="679"/>
      <c r="E860" s="679"/>
      <c r="F860" s="668" t="s">
        <v>8349</v>
      </c>
      <c r="G860" s="668" t="s">
        <v>9633</v>
      </c>
      <c r="H860" s="669">
        <v>345901009409104</v>
      </c>
      <c r="I860" s="653"/>
      <c r="J860" s="653" t="s">
        <v>17927</v>
      </c>
      <c r="K860" s="670" t="s">
        <v>6477</v>
      </c>
      <c r="L860" s="669" t="s">
        <v>18021</v>
      </c>
      <c r="M860" s="671">
        <v>42114</v>
      </c>
      <c r="N860" s="672">
        <v>20000000</v>
      </c>
      <c r="O860" s="672" t="s">
        <v>18080</v>
      </c>
      <c r="P860" s="674">
        <v>42684</v>
      </c>
      <c r="Q860" s="672">
        <v>7701355</v>
      </c>
      <c r="R860" s="673" t="s">
        <v>18125</v>
      </c>
      <c r="S860" s="674">
        <v>42846</v>
      </c>
      <c r="T860" s="675">
        <v>5374013</v>
      </c>
      <c r="U860" s="674">
        <v>42847</v>
      </c>
      <c r="V860" s="675">
        <v>5374013</v>
      </c>
      <c r="W860" s="675">
        <v>3493108.45</v>
      </c>
      <c r="X860" s="675">
        <v>1612203.9</v>
      </c>
      <c r="Y860" s="675">
        <v>268700.65000000002</v>
      </c>
      <c r="Z860" s="652">
        <v>0</v>
      </c>
      <c r="AA860" s="652"/>
      <c r="AB860" s="664"/>
      <c r="AC860" s="663"/>
      <c r="AD860" s="650"/>
      <c r="AE860" s="650"/>
      <c r="AF860" s="650"/>
      <c r="AG860" s="650"/>
      <c r="AH860" s="650"/>
      <c r="AI860" s="650"/>
      <c r="AJ860" s="650"/>
      <c r="AK860" s="650"/>
      <c r="AL860" s="650"/>
      <c r="AM860" s="652">
        <f t="shared" si="46"/>
        <v>0</v>
      </c>
      <c r="AN860" s="513">
        <f t="shared" si="47"/>
        <v>5374013</v>
      </c>
    </row>
    <row r="861" spans="1:40" s="212" customFormat="1" ht="15" customHeight="1" x14ac:dyDescent="0.2">
      <c r="A861" s="679"/>
      <c r="B861" s="679"/>
      <c r="C861" s="679"/>
      <c r="D861" s="679"/>
      <c r="E861" s="679"/>
      <c r="F861" s="668" t="s">
        <v>8349</v>
      </c>
      <c r="G861" s="668" t="s">
        <v>7406</v>
      </c>
      <c r="H861" s="669">
        <v>417901005543109</v>
      </c>
      <c r="I861" s="653"/>
      <c r="J861" s="653" t="s">
        <v>17928</v>
      </c>
      <c r="K861" s="670" t="s">
        <v>6477</v>
      </c>
      <c r="L861" s="669" t="s">
        <v>11552</v>
      </c>
      <c r="M861" s="671">
        <v>42170</v>
      </c>
      <c r="N861" s="672">
        <v>25000000</v>
      </c>
      <c r="O861" s="672" t="s">
        <v>18086</v>
      </c>
      <c r="P861" s="674">
        <v>42758</v>
      </c>
      <c r="Q861" s="672">
        <v>12775236</v>
      </c>
      <c r="R861" s="673" t="s">
        <v>18125</v>
      </c>
      <c r="S861" s="674">
        <v>42846</v>
      </c>
      <c r="T861" s="675">
        <v>8818707</v>
      </c>
      <c r="U861" s="674">
        <v>42847</v>
      </c>
      <c r="V861" s="675">
        <v>8818707</v>
      </c>
      <c r="W861" s="675">
        <v>5732159.5499999998</v>
      </c>
      <c r="X861" s="675">
        <v>2645612.1</v>
      </c>
      <c r="Y861" s="675">
        <v>440935.35000000003</v>
      </c>
      <c r="Z861" s="652">
        <v>0</v>
      </c>
      <c r="AA861" s="652"/>
      <c r="AB861" s="664"/>
      <c r="AC861" s="663"/>
      <c r="AD861" s="650"/>
      <c r="AE861" s="650"/>
      <c r="AF861" s="650"/>
      <c r="AG861" s="650"/>
      <c r="AH861" s="650"/>
      <c r="AI861" s="650"/>
      <c r="AJ861" s="650"/>
      <c r="AK861" s="650"/>
      <c r="AL861" s="650"/>
      <c r="AM861" s="652">
        <f t="shared" si="46"/>
        <v>0</v>
      </c>
      <c r="AN861" s="513">
        <f t="shared" si="47"/>
        <v>8818707</v>
      </c>
    </row>
    <row r="862" spans="1:40" s="212" customFormat="1" ht="15" customHeight="1" x14ac:dyDescent="0.2">
      <c r="A862" s="679"/>
      <c r="B862" s="679"/>
      <c r="C862" s="679"/>
      <c r="D862" s="679"/>
      <c r="E862" s="679"/>
      <c r="F862" s="668" t="s">
        <v>8349</v>
      </c>
      <c r="G862" s="668" t="s">
        <v>7406</v>
      </c>
      <c r="H862" s="669">
        <v>417901005558104</v>
      </c>
      <c r="I862" s="653"/>
      <c r="J862" s="653" t="s">
        <v>17929</v>
      </c>
      <c r="K862" s="670" t="s">
        <v>6477</v>
      </c>
      <c r="L862" s="669" t="s">
        <v>11552</v>
      </c>
      <c r="M862" s="671">
        <v>42170</v>
      </c>
      <c r="N862" s="672">
        <v>10000000</v>
      </c>
      <c r="O862" s="672" t="s">
        <v>18086</v>
      </c>
      <c r="P862" s="674">
        <v>42758</v>
      </c>
      <c r="Q862" s="672">
        <v>5557827</v>
      </c>
      <c r="R862" s="673" t="s">
        <v>18125</v>
      </c>
      <c r="S862" s="674">
        <v>42846</v>
      </c>
      <c r="T862" s="675">
        <v>3848140</v>
      </c>
      <c r="U862" s="674">
        <v>42847</v>
      </c>
      <c r="V862" s="675">
        <v>3848140</v>
      </c>
      <c r="W862" s="675">
        <v>2501291</v>
      </c>
      <c r="X862" s="675">
        <v>1154442</v>
      </c>
      <c r="Y862" s="675">
        <v>192407</v>
      </c>
      <c r="Z862" s="652">
        <v>0</v>
      </c>
      <c r="AA862" s="652"/>
      <c r="AB862" s="664"/>
      <c r="AC862" s="663"/>
      <c r="AD862" s="650"/>
      <c r="AE862" s="650"/>
      <c r="AF862" s="650"/>
      <c r="AG862" s="650"/>
      <c r="AH862" s="650"/>
      <c r="AI862" s="650"/>
      <c r="AJ862" s="650"/>
      <c r="AK862" s="650"/>
      <c r="AL862" s="650"/>
      <c r="AM862" s="652">
        <f t="shared" si="46"/>
        <v>0</v>
      </c>
      <c r="AN862" s="513">
        <f t="shared" si="47"/>
        <v>3848140</v>
      </c>
    </row>
    <row r="863" spans="1:40" s="212" customFormat="1" ht="15" customHeight="1" x14ac:dyDescent="0.2">
      <c r="A863" s="679"/>
      <c r="B863" s="679"/>
      <c r="C863" s="679"/>
      <c r="D863" s="679"/>
      <c r="E863" s="679"/>
      <c r="F863" s="668" t="s">
        <v>8349</v>
      </c>
      <c r="G863" s="668" t="s">
        <v>7406</v>
      </c>
      <c r="H863" s="669">
        <v>417901005878106</v>
      </c>
      <c r="I863" s="653"/>
      <c r="J863" s="653" t="s">
        <v>17930</v>
      </c>
      <c r="K863" s="670" t="s">
        <v>6477</v>
      </c>
      <c r="L863" s="669" t="s">
        <v>18030</v>
      </c>
      <c r="M863" s="671">
        <v>42265</v>
      </c>
      <c r="N863" s="672">
        <v>7000000</v>
      </c>
      <c r="O863" s="672" t="s">
        <v>18086</v>
      </c>
      <c r="P863" s="674">
        <v>42758</v>
      </c>
      <c r="Q863" s="672">
        <v>4860551</v>
      </c>
      <c r="R863" s="673" t="s">
        <v>18125</v>
      </c>
      <c r="S863" s="674">
        <v>42846</v>
      </c>
      <c r="T863" s="675">
        <v>3307290</v>
      </c>
      <c r="U863" s="674">
        <v>42847</v>
      </c>
      <c r="V863" s="675">
        <v>3307290</v>
      </c>
      <c r="W863" s="675">
        <v>2149738.5</v>
      </c>
      <c r="X863" s="675">
        <v>992187</v>
      </c>
      <c r="Y863" s="675">
        <v>165364.5</v>
      </c>
      <c r="Z863" s="652">
        <v>0</v>
      </c>
      <c r="AA863" s="652"/>
      <c r="AB863" s="664"/>
      <c r="AC863" s="663"/>
      <c r="AD863" s="650"/>
      <c r="AE863" s="650"/>
      <c r="AF863" s="650"/>
      <c r="AG863" s="650"/>
      <c r="AH863" s="650"/>
      <c r="AI863" s="650"/>
      <c r="AJ863" s="650"/>
      <c r="AK863" s="650"/>
      <c r="AL863" s="650"/>
      <c r="AM863" s="652">
        <f t="shared" si="46"/>
        <v>0</v>
      </c>
      <c r="AN863" s="513">
        <f t="shared" si="47"/>
        <v>3307290</v>
      </c>
    </row>
    <row r="864" spans="1:40" s="212" customFormat="1" ht="15" customHeight="1" x14ac:dyDescent="0.2">
      <c r="A864" s="679"/>
      <c r="B864" s="679"/>
      <c r="C864" s="679"/>
      <c r="D864" s="679"/>
      <c r="E864" s="679"/>
      <c r="F864" s="668" t="s">
        <v>8349</v>
      </c>
      <c r="G864" s="668" t="s">
        <v>7406</v>
      </c>
      <c r="H864" s="669">
        <v>417901005810108</v>
      </c>
      <c r="I864" s="653"/>
      <c r="J864" s="653" t="s">
        <v>609</v>
      </c>
      <c r="K864" s="670" t="s">
        <v>6477</v>
      </c>
      <c r="L864" s="669" t="s">
        <v>18024</v>
      </c>
      <c r="M864" s="671">
        <v>42241</v>
      </c>
      <c r="N864" s="672">
        <v>5000000</v>
      </c>
      <c r="O864" s="672" t="s">
        <v>18087</v>
      </c>
      <c r="P864" s="674">
        <v>42587</v>
      </c>
      <c r="Q864" s="672">
        <v>3676287</v>
      </c>
      <c r="R864" s="673" t="s">
        <v>18125</v>
      </c>
      <c r="S864" s="674">
        <v>42846</v>
      </c>
      <c r="T864" s="675">
        <v>2546587</v>
      </c>
      <c r="U864" s="674">
        <v>42847</v>
      </c>
      <c r="V864" s="675">
        <v>2546587</v>
      </c>
      <c r="W864" s="675">
        <v>1655281.55</v>
      </c>
      <c r="X864" s="675">
        <v>763976.1</v>
      </c>
      <c r="Y864" s="675">
        <v>127329.35</v>
      </c>
      <c r="Z864" s="652">
        <v>0</v>
      </c>
      <c r="AA864" s="652"/>
      <c r="AB864" s="664"/>
      <c r="AC864" s="663"/>
      <c r="AD864" s="650"/>
      <c r="AE864" s="650"/>
      <c r="AF864" s="650"/>
      <c r="AG864" s="650"/>
      <c r="AH864" s="650"/>
      <c r="AI864" s="650"/>
      <c r="AJ864" s="650"/>
      <c r="AK864" s="650"/>
      <c r="AL864" s="650"/>
      <c r="AM864" s="652">
        <f t="shared" si="46"/>
        <v>0</v>
      </c>
      <c r="AN864" s="513">
        <f t="shared" si="47"/>
        <v>2546587</v>
      </c>
    </row>
    <row r="865" spans="1:40" s="212" customFormat="1" ht="15" customHeight="1" x14ac:dyDescent="0.2">
      <c r="A865" s="679"/>
      <c r="B865" s="679"/>
      <c r="C865" s="679"/>
      <c r="D865" s="679"/>
      <c r="E865" s="679"/>
      <c r="F865" s="668" t="s">
        <v>8349</v>
      </c>
      <c r="G865" s="668" t="s">
        <v>18136</v>
      </c>
      <c r="H865" s="669">
        <v>417001005855102</v>
      </c>
      <c r="I865" s="653"/>
      <c r="J865" s="653" t="s">
        <v>1544</v>
      </c>
      <c r="K865" s="670" t="s">
        <v>6477</v>
      </c>
      <c r="L865" s="669" t="s">
        <v>18031</v>
      </c>
      <c r="M865" s="671">
        <v>42142</v>
      </c>
      <c r="N865" s="672">
        <v>10000000</v>
      </c>
      <c r="O865" s="672" t="s">
        <v>18088</v>
      </c>
      <c r="P865" s="674">
        <v>42684</v>
      </c>
      <c r="Q865" s="672">
        <v>5733589</v>
      </c>
      <c r="R865" s="673" t="s">
        <v>18125</v>
      </c>
      <c r="S865" s="674">
        <v>42846</v>
      </c>
      <c r="T865" s="675">
        <v>3849720</v>
      </c>
      <c r="U865" s="674">
        <v>42847</v>
      </c>
      <c r="V865" s="675">
        <v>3849720</v>
      </c>
      <c r="W865" s="675">
        <v>2502318</v>
      </c>
      <c r="X865" s="675">
        <v>1154916</v>
      </c>
      <c r="Y865" s="675">
        <v>192486</v>
      </c>
      <c r="Z865" s="652">
        <v>0</v>
      </c>
      <c r="AA865" s="652"/>
      <c r="AB865" s="664"/>
      <c r="AC865" s="663"/>
      <c r="AD865" s="650"/>
      <c r="AE865" s="650"/>
      <c r="AF865" s="650"/>
      <c r="AG865" s="650"/>
      <c r="AH865" s="650"/>
      <c r="AI865" s="650"/>
      <c r="AJ865" s="650"/>
      <c r="AK865" s="650"/>
      <c r="AL865" s="650"/>
      <c r="AM865" s="652">
        <f t="shared" si="46"/>
        <v>0</v>
      </c>
      <c r="AN865" s="513">
        <f t="shared" si="47"/>
        <v>3849720</v>
      </c>
    </row>
    <row r="866" spans="1:40" s="212" customFormat="1" ht="15" customHeight="1" x14ac:dyDescent="0.2">
      <c r="A866" s="679"/>
      <c r="B866" s="679"/>
      <c r="C866" s="679"/>
      <c r="D866" s="679"/>
      <c r="E866" s="679"/>
      <c r="F866" s="668" t="s">
        <v>8349</v>
      </c>
      <c r="G866" s="668" t="s">
        <v>18136</v>
      </c>
      <c r="H866" s="669">
        <v>417001005967103</v>
      </c>
      <c r="I866" s="653"/>
      <c r="J866" s="653" t="s">
        <v>17931</v>
      </c>
      <c r="K866" s="670" t="s">
        <v>6477</v>
      </c>
      <c r="L866" s="669" t="s">
        <v>18032</v>
      </c>
      <c r="M866" s="671">
        <v>42139</v>
      </c>
      <c r="N866" s="672">
        <v>25000000</v>
      </c>
      <c r="O866" s="672" t="s">
        <v>18088</v>
      </c>
      <c r="P866" s="674">
        <v>42684</v>
      </c>
      <c r="Q866" s="672">
        <v>15310175</v>
      </c>
      <c r="R866" s="673" t="s">
        <v>18125</v>
      </c>
      <c r="S866" s="674">
        <v>42846</v>
      </c>
      <c r="T866" s="675">
        <v>10371356</v>
      </c>
      <c r="U866" s="674">
        <v>42847</v>
      </c>
      <c r="V866" s="675">
        <v>10371356</v>
      </c>
      <c r="W866" s="675">
        <v>6741381.4000000004</v>
      </c>
      <c r="X866" s="675">
        <v>3111406.8</v>
      </c>
      <c r="Y866" s="675">
        <v>518567.80000000005</v>
      </c>
      <c r="Z866" s="652">
        <v>0</v>
      </c>
      <c r="AA866" s="652"/>
      <c r="AB866" s="664"/>
      <c r="AC866" s="663"/>
      <c r="AD866" s="650"/>
      <c r="AE866" s="650"/>
      <c r="AF866" s="650"/>
      <c r="AG866" s="650"/>
      <c r="AH866" s="650"/>
      <c r="AI866" s="650"/>
      <c r="AJ866" s="650"/>
      <c r="AK866" s="650"/>
      <c r="AL866" s="650"/>
      <c r="AM866" s="652">
        <f t="shared" si="46"/>
        <v>0</v>
      </c>
      <c r="AN866" s="513">
        <f t="shared" si="47"/>
        <v>10371356</v>
      </c>
    </row>
    <row r="867" spans="1:40" s="212" customFormat="1" ht="15" customHeight="1" x14ac:dyDescent="0.2">
      <c r="A867" s="679"/>
      <c r="B867" s="679"/>
      <c r="C867" s="679"/>
      <c r="D867" s="679"/>
      <c r="E867" s="679"/>
      <c r="F867" s="668" t="s">
        <v>8349</v>
      </c>
      <c r="G867" s="668" t="s">
        <v>18136</v>
      </c>
      <c r="H867" s="669">
        <v>417001006128100</v>
      </c>
      <c r="I867" s="653"/>
      <c r="J867" s="653" t="s">
        <v>17932</v>
      </c>
      <c r="K867" s="670" t="s">
        <v>6477</v>
      </c>
      <c r="L867" s="669" t="s">
        <v>18033</v>
      </c>
      <c r="M867" s="671">
        <v>42142</v>
      </c>
      <c r="N867" s="672">
        <v>10000000</v>
      </c>
      <c r="O867" s="672" t="s">
        <v>18088</v>
      </c>
      <c r="P867" s="674">
        <v>42684</v>
      </c>
      <c r="Q867" s="672">
        <v>5118607</v>
      </c>
      <c r="R867" s="673" t="s">
        <v>18125</v>
      </c>
      <c r="S867" s="674">
        <v>42846</v>
      </c>
      <c r="T867" s="675">
        <v>3461654</v>
      </c>
      <c r="U867" s="674">
        <v>42847</v>
      </c>
      <c r="V867" s="675">
        <v>3461654</v>
      </c>
      <c r="W867" s="675">
        <v>2250075.1</v>
      </c>
      <c r="X867" s="675">
        <v>1038496.2</v>
      </c>
      <c r="Y867" s="675">
        <v>173082.7</v>
      </c>
      <c r="Z867" s="652">
        <v>0</v>
      </c>
      <c r="AA867" s="652"/>
      <c r="AB867" s="664"/>
      <c r="AC867" s="663"/>
      <c r="AD867" s="650"/>
      <c r="AE867" s="650"/>
      <c r="AF867" s="650"/>
      <c r="AG867" s="650"/>
      <c r="AH867" s="650"/>
      <c r="AI867" s="650"/>
      <c r="AJ867" s="650"/>
      <c r="AK867" s="650"/>
      <c r="AL867" s="650"/>
      <c r="AM867" s="652">
        <f t="shared" si="46"/>
        <v>0</v>
      </c>
      <c r="AN867" s="513">
        <f t="shared" si="47"/>
        <v>3461654</v>
      </c>
    </row>
    <row r="868" spans="1:40" s="212" customFormat="1" ht="15" customHeight="1" x14ac:dyDescent="0.2">
      <c r="A868" s="679"/>
      <c r="B868" s="679"/>
      <c r="C868" s="679"/>
      <c r="D868" s="679"/>
      <c r="E868" s="679"/>
      <c r="F868" s="668" t="s">
        <v>8349</v>
      </c>
      <c r="G868" s="668" t="s">
        <v>18136</v>
      </c>
      <c r="H868" s="669">
        <v>417001006657109</v>
      </c>
      <c r="I868" s="653"/>
      <c r="J868" s="653" t="s">
        <v>17933</v>
      </c>
      <c r="K868" s="670" t="s">
        <v>6477</v>
      </c>
      <c r="L868" s="669" t="s">
        <v>18034</v>
      </c>
      <c r="M868" s="671">
        <v>42265</v>
      </c>
      <c r="N868" s="672">
        <v>4000000</v>
      </c>
      <c r="O868" s="672" t="s">
        <v>18088</v>
      </c>
      <c r="P868" s="674">
        <v>42684</v>
      </c>
      <c r="Q868" s="672">
        <v>3468726</v>
      </c>
      <c r="R868" s="673" t="s">
        <v>18125</v>
      </c>
      <c r="S868" s="674">
        <v>42846</v>
      </c>
      <c r="T868" s="675">
        <v>2356550</v>
      </c>
      <c r="U868" s="674">
        <v>42847</v>
      </c>
      <c r="V868" s="675">
        <v>2356550</v>
      </c>
      <c r="W868" s="675">
        <v>1531757.5</v>
      </c>
      <c r="X868" s="675">
        <v>706965</v>
      </c>
      <c r="Y868" s="675">
        <v>117827.5</v>
      </c>
      <c r="Z868" s="652">
        <v>0</v>
      </c>
      <c r="AA868" s="652"/>
      <c r="AB868" s="664"/>
      <c r="AC868" s="663"/>
      <c r="AD868" s="650"/>
      <c r="AE868" s="650"/>
      <c r="AF868" s="650"/>
      <c r="AG868" s="650"/>
      <c r="AH868" s="650"/>
      <c r="AI868" s="650"/>
      <c r="AJ868" s="650"/>
      <c r="AK868" s="650"/>
      <c r="AL868" s="650"/>
      <c r="AM868" s="652">
        <f t="shared" si="46"/>
        <v>0</v>
      </c>
      <c r="AN868" s="513">
        <f t="shared" si="47"/>
        <v>2356550</v>
      </c>
    </row>
    <row r="869" spans="1:40" s="212" customFormat="1" ht="15" customHeight="1" x14ac:dyDescent="0.2">
      <c r="A869" s="679"/>
      <c r="B869" s="679"/>
      <c r="C869" s="679"/>
      <c r="D869" s="679"/>
      <c r="E869" s="679"/>
      <c r="F869" s="668" t="s">
        <v>8349</v>
      </c>
      <c r="G869" s="668" t="s">
        <v>18136</v>
      </c>
      <c r="H869" s="669">
        <v>417001006418107</v>
      </c>
      <c r="I869" s="653"/>
      <c r="J869" s="653" t="s">
        <v>17934</v>
      </c>
      <c r="K869" s="670" t="s">
        <v>6477</v>
      </c>
      <c r="L869" s="669" t="s">
        <v>18035</v>
      </c>
      <c r="M869" s="671">
        <v>42198</v>
      </c>
      <c r="N869" s="672">
        <v>8000000</v>
      </c>
      <c r="O869" s="672" t="s">
        <v>18088</v>
      </c>
      <c r="P869" s="674">
        <v>42684</v>
      </c>
      <c r="Q869" s="672">
        <v>5476387</v>
      </c>
      <c r="R869" s="673" t="s">
        <v>18125</v>
      </c>
      <c r="S869" s="674">
        <v>42846</v>
      </c>
      <c r="T869" s="675">
        <v>3702440</v>
      </c>
      <c r="U869" s="674">
        <v>42847</v>
      </c>
      <c r="V869" s="675">
        <v>3702440</v>
      </c>
      <c r="W869" s="675">
        <v>2406586</v>
      </c>
      <c r="X869" s="675">
        <v>1110732</v>
      </c>
      <c r="Y869" s="675">
        <v>185122</v>
      </c>
      <c r="Z869" s="652">
        <v>0</v>
      </c>
      <c r="AA869" s="652"/>
      <c r="AB869" s="664"/>
      <c r="AC869" s="663"/>
      <c r="AD869" s="650"/>
      <c r="AE869" s="650"/>
      <c r="AF869" s="650"/>
      <c r="AG869" s="650"/>
      <c r="AH869" s="650"/>
      <c r="AI869" s="650"/>
      <c r="AJ869" s="650"/>
      <c r="AK869" s="650"/>
      <c r="AL869" s="650"/>
      <c r="AM869" s="652">
        <f t="shared" si="46"/>
        <v>0</v>
      </c>
      <c r="AN869" s="513">
        <f t="shared" si="47"/>
        <v>3702440</v>
      </c>
    </row>
    <row r="870" spans="1:40" s="212" customFormat="1" ht="15" customHeight="1" x14ac:dyDescent="0.2">
      <c r="A870" s="679"/>
      <c r="B870" s="679"/>
      <c r="C870" s="679"/>
      <c r="D870" s="679"/>
      <c r="E870" s="679"/>
      <c r="F870" s="668" t="s">
        <v>8349</v>
      </c>
      <c r="G870" s="668" t="s">
        <v>18136</v>
      </c>
      <c r="H870" s="669">
        <v>417001006757103</v>
      </c>
      <c r="I870" s="653"/>
      <c r="J870" s="653" t="s">
        <v>17935</v>
      </c>
      <c r="K870" s="670" t="s">
        <v>6477</v>
      </c>
      <c r="L870" s="669" t="s">
        <v>18036</v>
      </c>
      <c r="M870" s="671">
        <v>42297</v>
      </c>
      <c r="N870" s="672">
        <v>25000000</v>
      </c>
      <c r="O870" s="672" t="s">
        <v>18088</v>
      </c>
      <c r="P870" s="674">
        <v>42684</v>
      </c>
      <c r="Q870" s="672">
        <v>22586151</v>
      </c>
      <c r="R870" s="673" t="s">
        <v>18125</v>
      </c>
      <c r="S870" s="674">
        <v>42846</v>
      </c>
      <c r="T870" s="675">
        <v>15458240</v>
      </c>
      <c r="U870" s="674">
        <v>42847</v>
      </c>
      <c r="V870" s="675">
        <v>15458240</v>
      </c>
      <c r="W870" s="675">
        <v>10047856</v>
      </c>
      <c r="X870" s="675">
        <v>4637472</v>
      </c>
      <c r="Y870" s="675">
        <v>772912</v>
      </c>
      <c r="Z870" s="652">
        <v>0</v>
      </c>
      <c r="AA870" s="652"/>
      <c r="AB870" s="664"/>
      <c r="AC870" s="663"/>
      <c r="AD870" s="650"/>
      <c r="AE870" s="650"/>
      <c r="AF870" s="650"/>
      <c r="AG870" s="650"/>
      <c r="AH870" s="650"/>
      <c r="AI870" s="650"/>
      <c r="AJ870" s="650"/>
      <c r="AK870" s="650"/>
      <c r="AL870" s="650"/>
      <c r="AM870" s="652">
        <f t="shared" si="46"/>
        <v>0</v>
      </c>
      <c r="AN870" s="513">
        <f t="shared" si="47"/>
        <v>15458240</v>
      </c>
    </row>
    <row r="871" spans="1:40" s="212" customFormat="1" ht="15" customHeight="1" x14ac:dyDescent="0.2">
      <c r="A871" s="679"/>
      <c r="B871" s="679"/>
      <c r="C871" s="679"/>
      <c r="D871" s="679"/>
      <c r="E871" s="679"/>
      <c r="F871" s="668" t="s">
        <v>8349</v>
      </c>
      <c r="G871" s="668" t="s">
        <v>18136</v>
      </c>
      <c r="H871" s="669">
        <v>417001006008106</v>
      </c>
      <c r="I871" s="653"/>
      <c r="J871" s="653" t="s">
        <v>17936</v>
      </c>
      <c r="K871" s="670" t="s">
        <v>6477</v>
      </c>
      <c r="L871" s="669" t="s">
        <v>18037</v>
      </c>
      <c r="M871" s="671">
        <v>42142</v>
      </c>
      <c r="N871" s="672">
        <v>20000000</v>
      </c>
      <c r="O871" s="672" t="s">
        <v>18088</v>
      </c>
      <c r="P871" s="674">
        <v>42684</v>
      </c>
      <c r="Q871" s="672">
        <v>13127710</v>
      </c>
      <c r="R871" s="673" t="s">
        <v>18125</v>
      </c>
      <c r="S871" s="674">
        <v>42846</v>
      </c>
      <c r="T871" s="675">
        <v>8866900</v>
      </c>
      <c r="U871" s="674">
        <v>42847</v>
      </c>
      <c r="V871" s="675">
        <v>8866900</v>
      </c>
      <c r="W871" s="675">
        <v>5763485</v>
      </c>
      <c r="X871" s="675">
        <v>2660070</v>
      </c>
      <c r="Y871" s="675">
        <v>443345</v>
      </c>
      <c r="Z871" s="652">
        <v>0</v>
      </c>
      <c r="AA871" s="652"/>
      <c r="AB871" s="664"/>
      <c r="AC871" s="663"/>
      <c r="AD871" s="650"/>
      <c r="AE871" s="650"/>
      <c r="AF871" s="650"/>
      <c r="AG871" s="650"/>
      <c r="AH871" s="650"/>
      <c r="AI871" s="650"/>
      <c r="AJ871" s="650"/>
      <c r="AK871" s="650"/>
      <c r="AL871" s="650"/>
      <c r="AM871" s="652">
        <f t="shared" si="46"/>
        <v>0</v>
      </c>
      <c r="AN871" s="513">
        <f t="shared" si="47"/>
        <v>8866900</v>
      </c>
    </row>
    <row r="872" spans="1:40" s="212" customFormat="1" ht="15" customHeight="1" x14ac:dyDescent="0.2">
      <c r="A872" s="679"/>
      <c r="B872" s="679"/>
      <c r="C872" s="679"/>
      <c r="D872" s="679"/>
      <c r="E872" s="679"/>
      <c r="F872" s="668" t="s">
        <v>8349</v>
      </c>
      <c r="G872" s="668" t="s">
        <v>18136</v>
      </c>
      <c r="H872" s="669">
        <v>417001006376101</v>
      </c>
      <c r="I872" s="653"/>
      <c r="J872" s="653" t="s">
        <v>17937</v>
      </c>
      <c r="K872" s="670" t="s">
        <v>6477</v>
      </c>
      <c r="L872" s="669" t="s">
        <v>18035</v>
      </c>
      <c r="M872" s="671">
        <v>42198</v>
      </c>
      <c r="N872" s="672">
        <v>3000000</v>
      </c>
      <c r="O872" s="672" t="s">
        <v>18088</v>
      </c>
      <c r="P872" s="674">
        <v>42684</v>
      </c>
      <c r="Q872" s="672">
        <v>1650000</v>
      </c>
      <c r="R872" s="673" t="s">
        <v>18125</v>
      </c>
      <c r="S872" s="674">
        <v>42846</v>
      </c>
      <c r="T872" s="675">
        <v>1155000</v>
      </c>
      <c r="U872" s="674">
        <v>42847</v>
      </c>
      <c r="V872" s="675">
        <v>1155000</v>
      </c>
      <c r="W872" s="675">
        <v>750750</v>
      </c>
      <c r="X872" s="675">
        <v>346500</v>
      </c>
      <c r="Y872" s="675">
        <v>57750</v>
      </c>
      <c r="Z872" s="652">
        <v>0</v>
      </c>
      <c r="AA872" s="652"/>
      <c r="AB872" s="664"/>
      <c r="AC872" s="663"/>
      <c r="AD872" s="650"/>
      <c r="AE872" s="650"/>
      <c r="AF872" s="650"/>
      <c r="AG872" s="650"/>
      <c r="AH872" s="650"/>
      <c r="AI872" s="650"/>
      <c r="AJ872" s="650"/>
      <c r="AK872" s="650"/>
      <c r="AL872" s="650"/>
      <c r="AM872" s="652">
        <f t="shared" si="46"/>
        <v>0</v>
      </c>
      <c r="AN872" s="513">
        <f t="shared" si="47"/>
        <v>1155000</v>
      </c>
    </row>
    <row r="873" spans="1:40" s="212" customFormat="1" ht="15" customHeight="1" x14ac:dyDescent="0.2">
      <c r="A873" s="679"/>
      <c r="B873" s="679"/>
      <c r="C873" s="679"/>
      <c r="D873" s="679"/>
      <c r="E873" s="679"/>
      <c r="F873" s="668" t="s">
        <v>8349</v>
      </c>
      <c r="G873" s="668" t="s">
        <v>18136</v>
      </c>
      <c r="H873" s="669">
        <v>417001006452101</v>
      </c>
      <c r="I873" s="653"/>
      <c r="J873" s="653" t="s">
        <v>17938</v>
      </c>
      <c r="K873" s="670" t="s">
        <v>6477</v>
      </c>
      <c r="L873" s="669" t="s">
        <v>18038</v>
      </c>
      <c r="M873" s="671">
        <v>42241</v>
      </c>
      <c r="N873" s="672">
        <v>5000000</v>
      </c>
      <c r="O873" s="672" t="s">
        <v>18088</v>
      </c>
      <c r="P873" s="674">
        <v>42684</v>
      </c>
      <c r="Q873" s="672">
        <v>4148819</v>
      </c>
      <c r="R873" s="673" t="s">
        <v>18125</v>
      </c>
      <c r="S873" s="674">
        <v>42846</v>
      </c>
      <c r="T873" s="675">
        <v>2800140</v>
      </c>
      <c r="U873" s="674">
        <v>42847</v>
      </c>
      <c r="V873" s="675">
        <v>2800140</v>
      </c>
      <c r="W873" s="675">
        <v>1820091</v>
      </c>
      <c r="X873" s="675">
        <v>840042</v>
      </c>
      <c r="Y873" s="675">
        <v>140007</v>
      </c>
      <c r="Z873" s="652">
        <v>0</v>
      </c>
      <c r="AA873" s="652"/>
      <c r="AB873" s="664"/>
      <c r="AC873" s="663"/>
      <c r="AD873" s="650"/>
      <c r="AE873" s="650"/>
      <c r="AF873" s="650"/>
      <c r="AG873" s="650"/>
      <c r="AH873" s="650"/>
      <c r="AI873" s="650"/>
      <c r="AJ873" s="650"/>
      <c r="AK873" s="650"/>
      <c r="AL873" s="650"/>
      <c r="AM873" s="652">
        <f t="shared" si="46"/>
        <v>0</v>
      </c>
      <c r="AN873" s="513">
        <f t="shared" si="47"/>
        <v>2800140</v>
      </c>
    </row>
    <row r="874" spans="1:40" s="212" customFormat="1" ht="15" customHeight="1" x14ac:dyDescent="0.2">
      <c r="A874" s="679"/>
      <c r="B874" s="679"/>
      <c r="C874" s="679"/>
      <c r="D874" s="679"/>
      <c r="E874" s="679"/>
      <c r="F874" s="668" t="s">
        <v>8349</v>
      </c>
      <c r="G874" s="668" t="s">
        <v>18136</v>
      </c>
      <c r="H874" s="669">
        <v>417001006037105</v>
      </c>
      <c r="I874" s="653"/>
      <c r="J874" s="653" t="s">
        <v>12896</v>
      </c>
      <c r="K874" s="670" t="s">
        <v>6477</v>
      </c>
      <c r="L874" s="669" t="s">
        <v>18037</v>
      </c>
      <c r="M874" s="671">
        <v>42142</v>
      </c>
      <c r="N874" s="672">
        <v>5000000</v>
      </c>
      <c r="O874" s="672" t="s">
        <v>18088</v>
      </c>
      <c r="P874" s="674">
        <v>42684</v>
      </c>
      <c r="Q874" s="672">
        <v>2545681</v>
      </c>
      <c r="R874" s="673" t="s">
        <v>18125</v>
      </c>
      <c r="S874" s="674">
        <v>42846</v>
      </c>
      <c r="T874" s="675">
        <v>1730400</v>
      </c>
      <c r="U874" s="674">
        <v>42847</v>
      </c>
      <c r="V874" s="675">
        <v>1730400</v>
      </c>
      <c r="W874" s="675">
        <v>1124760</v>
      </c>
      <c r="X874" s="675">
        <v>519120</v>
      </c>
      <c r="Y874" s="675">
        <v>86520</v>
      </c>
      <c r="Z874" s="652">
        <v>0</v>
      </c>
      <c r="AA874" s="652"/>
      <c r="AB874" s="664"/>
      <c r="AC874" s="663"/>
      <c r="AD874" s="650"/>
      <c r="AE874" s="650"/>
      <c r="AF874" s="650"/>
      <c r="AG874" s="650"/>
      <c r="AH874" s="650"/>
      <c r="AI874" s="650"/>
      <c r="AJ874" s="650"/>
      <c r="AK874" s="650"/>
      <c r="AL874" s="650"/>
      <c r="AM874" s="652">
        <f t="shared" si="46"/>
        <v>0</v>
      </c>
      <c r="AN874" s="513">
        <f t="shared" si="47"/>
        <v>1730400</v>
      </c>
    </row>
    <row r="875" spans="1:40" s="212" customFormat="1" ht="15" customHeight="1" x14ac:dyDescent="0.2">
      <c r="A875" s="679"/>
      <c r="B875" s="679"/>
      <c r="C875" s="679"/>
      <c r="D875" s="679"/>
      <c r="E875" s="679"/>
      <c r="F875" s="668" t="s">
        <v>8349</v>
      </c>
      <c r="G875" s="668" t="s">
        <v>18136</v>
      </c>
      <c r="H875" s="669">
        <v>417001006745106</v>
      </c>
      <c r="I875" s="653"/>
      <c r="J875" s="653" t="s">
        <v>14242</v>
      </c>
      <c r="K875" s="670" t="s">
        <v>6477</v>
      </c>
      <c r="L875" s="669" t="s">
        <v>18036</v>
      </c>
      <c r="M875" s="671">
        <v>42297</v>
      </c>
      <c r="N875" s="672">
        <v>8000000</v>
      </c>
      <c r="O875" s="672" t="s">
        <v>18088</v>
      </c>
      <c r="P875" s="674">
        <v>42684</v>
      </c>
      <c r="Q875" s="672">
        <v>6791382</v>
      </c>
      <c r="R875" s="673" t="s">
        <v>18125</v>
      </c>
      <c r="S875" s="674">
        <v>42846</v>
      </c>
      <c r="T875" s="675">
        <v>4635680</v>
      </c>
      <c r="U875" s="674">
        <v>42847</v>
      </c>
      <c r="V875" s="675">
        <v>4635680</v>
      </c>
      <c r="W875" s="675">
        <v>3013192</v>
      </c>
      <c r="X875" s="675">
        <v>1390704</v>
      </c>
      <c r="Y875" s="675">
        <v>231784</v>
      </c>
      <c r="Z875" s="652">
        <v>0</v>
      </c>
      <c r="AA875" s="652"/>
      <c r="AB875" s="664"/>
      <c r="AC875" s="663"/>
      <c r="AD875" s="650"/>
      <c r="AE875" s="650"/>
      <c r="AF875" s="650"/>
      <c r="AG875" s="650"/>
      <c r="AH875" s="650"/>
      <c r="AI875" s="650"/>
      <c r="AJ875" s="650"/>
      <c r="AK875" s="650"/>
      <c r="AL875" s="650"/>
      <c r="AM875" s="652">
        <f t="shared" si="46"/>
        <v>0</v>
      </c>
      <c r="AN875" s="513">
        <f t="shared" si="47"/>
        <v>4635680</v>
      </c>
    </row>
    <row r="876" spans="1:40" s="212" customFormat="1" ht="15" customHeight="1" x14ac:dyDescent="0.2">
      <c r="A876" s="679"/>
      <c r="B876" s="679"/>
      <c r="C876" s="679"/>
      <c r="D876" s="679"/>
      <c r="E876" s="679"/>
      <c r="F876" s="668" t="s">
        <v>8349</v>
      </c>
      <c r="G876" s="668" t="s">
        <v>18136</v>
      </c>
      <c r="H876" s="669">
        <v>417001006578101</v>
      </c>
      <c r="I876" s="653"/>
      <c r="J876" s="653" t="s">
        <v>17939</v>
      </c>
      <c r="K876" s="670" t="s">
        <v>6477</v>
      </c>
      <c r="L876" s="669" t="s">
        <v>18034</v>
      </c>
      <c r="M876" s="671">
        <v>42265</v>
      </c>
      <c r="N876" s="672">
        <v>25000000</v>
      </c>
      <c r="O876" s="672" t="s">
        <v>18088</v>
      </c>
      <c r="P876" s="674">
        <v>42684</v>
      </c>
      <c r="Q876" s="672">
        <v>21767309</v>
      </c>
      <c r="R876" s="673" t="s">
        <v>18125</v>
      </c>
      <c r="S876" s="674">
        <v>42846</v>
      </c>
      <c r="T876" s="675">
        <v>14729050</v>
      </c>
      <c r="U876" s="674">
        <v>42847</v>
      </c>
      <c r="V876" s="675">
        <v>14729050</v>
      </c>
      <c r="W876" s="675">
        <v>9573882.5</v>
      </c>
      <c r="X876" s="675">
        <v>4418715</v>
      </c>
      <c r="Y876" s="675">
        <v>736452.5</v>
      </c>
      <c r="Z876" s="652">
        <v>0</v>
      </c>
      <c r="AA876" s="652"/>
      <c r="AB876" s="664"/>
      <c r="AC876" s="663"/>
      <c r="AD876" s="650"/>
      <c r="AE876" s="650"/>
      <c r="AF876" s="650"/>
      <c r="AG876" s="650"/>
      <c r="AH876" s="650"/>
      <c r="AI876" s="650"/>
      <c r="AJ876" s="650"/>
      <c r="AK876" s="650"/>
      <c r="AL876" s="650"/>
      <c r="AM876" s="652">
        <f t="shared" si="46"/>
        <v>0</v>
      </c>
      <c r="AN876" s="513">
        <f t="shared" si="47"/>
        <v>14729050</v>
      </c>
    </row>
    <row r="877" spans="1:40" s="212" customFormat="1" ht="15" customHeight="1" x14ac:dyDescent="0.2">
      <c r="A877" s="679"/>
      <c r="B877" s="679"/>
      <c r="C877" s="679"/>
      <c r="D877" s="679"/>
      <c r="E877" s="679"/>
      <c r="F877" s="668" t="s">
        <v>8349</v>
      </c>
      <c r="G877" s="668" t="s">
        <v>18137</v>
      </c>
      <c r="H877" s="669">
        <v>415901006013101</v>
      </c>
      <c r="I877" s="653"/>
      <c r="J877" s="653" t="s">
        <v>17940</v>
      </c>
      <c r="K877" s="670" t="s">
        <v>6477</v>
      </c>
      <c r="L877" s="669" t="s">
        <v>18039</v>
      </c>
      <c r="M877" s="671">
        <v>42198</v>
      </c>
      <c r="N877" s="672">
        <v>10000000</v>
      </c>
      <c r="O877" s="672" t="s">
        <v>18089</v>
      </c>
      <c r="P877" s="674">
        <v>42628</v>
      </c>
      <c r="Q877" s="672">
        <v>7838201</v>
      </c>
      <c r="R877" s="673" t="s">
        <v>18125</v>
      </c>
      <c r="S877" s="674">
        <v>42846</v>
      </c>
      <c r="T877" s="675">
        <v>5405400</v>
      </c>
      <c r="U877" s="674">
        <v>42847</v>
      </c>
      <c r="V877" s="675">
        <v>5405400</v>
      </c>
      <c r="W877" s="675">
        <v>3513510</v>
      </c>
      <c r="X877" s="675">
        <v>1621620</v>
      </c>
      <c r="Y877" s="675">
        <v>270270</v>
      </c>
      <c r="Z877" s="652">
        <v>0</v>
      </c>
      <c r="AA877" s="652"/>
      <c r="AB877" s="664"/>
      <c r="AC877" s="663"/>
      <c r="AD877" s="650"/>
      <c r="AE877" s="650"/>
      <c r="AF877" s="650"/>
      <c r="AG877" s="650"/>
      <c r="AH877" s="650"/>
      <c r="AI877" s="650"/>
      <c r="AJ877" s="650"/>
      <c r="AK877" s="650"/>
      <c r="AL877" s="650"/>
      <c r="AM877" s="652">
        <f t="shared" si="46"/>
        <v>0</v>
      </c>
      <c r="AN877" s="513">
        <f t="shared" si="47"/>
        <v>5405400</v>
      </c>
    </row>
    <row r="878" spans="1:40" s="212" customFormat="1" ht="15" customHeight="1" x14ac:dyDescent="0.2">
      <c r="A878" s="679"/>
      <c r="B878" s="679"/>
      <c r="C878" s="679"/>
      <c r="D878" s="679"/>
      <c r="E878" s="679"/>
      <c r="F878" s="668" t="s">
        <v>8349</v>
      </c>
      <c r="G878" s="668" t="s">
        <v>6581</v>
      </c>
      <c r="H878" s="669">
        <v>418301008270102</v>
      </c>
      <c r="I878" s="653"/>
      <c r="J878" s="653" t="s">
        <v>3889</v>
      </c>
      <c r="K878" s="670" t="s">
        <v>6477</v>
      </c>
      <c r="L878" s="669" t="s">
        <v>18040</v>
      </c>
      <c r="M878" s="671">
        <v>42297</v>
      </c>
      <c r="N878" s="672">
        <v>8000000</v>
      </c>
      <c r="O878" s="672" t="s">
        <v>18090</v>
      </c>
      <c r="P878" s="674">
        <v>42628</v>
      </c>
      <c r="Q878" s="672">
        <v>7731667</v>
      </c>
      <c r="R878" s="673" t="s">
        <v>18125</v>
      </c>
      <c r="S878" s="674">
        <v>42846</v>
      </c>
      <c r="T878" s="675">
        <v>5257840</v>
      </c>
      <c r="U878" s="674">
        <v>42847</v>
      </c>
      <c r="V878" s="675">
        <v>5257840</v>
      </c>
      <c r="W878" s="675">
        <v>3417596</v>
      </c>
      <c r="X878" s="675">
        <v>1577352</v>
      </c>
      <c r="Y878" s="675">
        <v>262892</v>
      </c>
      <c r="Z878" s="652">
        <v>0</v>
      </c>
      <c r="AA878" s="652"/>
      <c r="AB878" s="664"/>
      <c r="AC878" s="663"/>
      <c r="AD878" s="650"/>
      <c r="AE878" s="650"/>
      <c r="AF878" s="650"/>
      <c r="AG878" s="650"/>
      <c r="AH878" s="650"/>
      <c r="AI878" s="650"/>
      <c r="AJ878" s="650"/>
      <c r="AK878" s="650"/>
      <c r="AL878" s="650"/>
      <c r="AM878" s="652">
        <f t="shared" si="46"/>
        <v>0</v>
      </c>
      <c r="AN878" s="513">
        <f t="shared" si="47"/>
        <v>5257840</v>
      </c>
    </row>
    <row r="879" spans="1:40" s="212" customFormat="1" ht="15" customHeight="1" x14ac:dyDescent="0.2">
      <c r="A879" s="679"/>
      <c r="B879" s="679"/>
      <c r="C879" s="679"/>
      <c r="D879" s="679"/>
      <c r="E879" s="679"/>
      <c r="F879" s="668" t="s">
        <v>13968</v>
      </c>
      <c r="G879" s="668" t="s">
        <v>14497</v>
      </c>
      <c r="H879" s="669">
        <v>792201000410109</v>
      </c>
      <c r="I879" s="653"/>
      <c r="J879" s="653" t="s">
        <v>17941</v>
      </c>
      <c r="K879" s="670" t="s">
        <v>6477</v>
      </c>
      <c r="L879" s="669" t="s">
        <v>18041</v>
      </c>
      <c r="M879" s="671">
        <v>42110</v>
      </c>
      <c r="N879" s="672">
        <v>25000000</v>
      </c>
      <c r="O879" s="672" t="s">
        <v>13999</v>
      </c>
      <c r="P879" s="674">
        <v>42618</v>
      </c>
      <c r="Q879" s="672">
        <v>17917200</v>
      </c>
      <c r="R879" s="673" t="s">
        <v>18126</v>
      </c>
      <c r="S879" s="674">
        <v>42846</v>
      </c>
      <c r="T879" s="675">
        <v>12542040</v>
      </c>
      <c r="U879" s="674">
        <v>42847</v>
      </c>
      <c r="V879" s="675">
        <v>12542040</v>
      </c>
      <c r="W879" s="675">
        <v>8152326</v>
      </c>
      <c r="X879" s="675">
        <v>3762612</v>
      </c>
      <c r="Y879" s="675">
        <v>627102</v>
      </c>
      <c r="Z879" s="652">
        <v>0</v>
      </c>
      <c r="AA879" s="652"/>
      <c r="AB879" s="664"/>
      <c r="AC879" s="663"/>
      <c r="AD879" s="650"/>
      <c r="AE879" s="650"/>
      <c r="AF879" s="650"/>
      <c r="AG879" s="650"/>
      <c r="AH879" s="650"/>
      <c r="AI879" s="650"/>
      <c r="AJ879" s="650"/>
      <c r="AK879" s="650"/>
      <c r="AL879" s="650"/>
      <c r="AM879" s="652">
        <f t="shared" si="46"/>
        <v>0</v>
      </c>
      <c r="AN879" s="513">
        <f t="shared" si="47"/>
        <v>12542040</v>
      </c>
    </row>
    <row r="880" spans="1:40" s="212" customFormat="1" ht="15" customHeight="1" x14ac:dyDescent="0.2">
      <c r="A880" s="679"/>
      <c r="B880" s="679"/>
      <c r="C880" s="679"/>
      <c r="D880" s="679"/>
      <c r="E880" s="679"/>
      <c r="F880" s="668" t="s">
        <v>13968</v>
      </c>
      <c r="G880" s="668" t="s">
        <v>14497</v>
      </c>
      <c r="H880" s="669">
        <v>792201000402106</v>
      </c>
      <c r="I880" s="653"/>
      <c r="J880" s="653" t="s">
        <v>17942</v>
      </c>
      <c r="K880" s="670" t="s">
        <v>6477</v>
      </c>
      <c r="L880" s="669" t="s">
        <v>18041</v>
      </c>
      <c r="M880" s="671">
        <v>42110</v>
      </c>
      <c r="N880" s="672">
        <v>20000000</v>
      </c>
      <c r="O880" s="672" t="s">
        <v>13999</v>
      </c>
      <c r="P880" s="674">
        <v>42618</v>
      </c>
      <c r="Q880" s="672">
        <v>14043820</v>
      </c>
      <c r="R880" s="673" t="s">
        <v>18126</v>
      </c>
      <c r="S880" s="674">
        <v>42846</v>
      </c>
      <c r="T880" s="675">
        <v>9830674</v>
      </c>
      <c r="U880" s="674">
        <v>42847</v>
      </c>
      <c r="V880" s="675">
        <v>9830674</v>
      </c>
      <c r="W880" s="675">
        <v>6389938.1000000006</v>
      </c>
      <c r="X880" s="675">
        <v>2949202.1999999997</v>
      </c>
      <c r="Y880" s="675">
        <v>491533.7</v>
      </c>
      <c r="Z880" s="652">
        <v>0</v>
      </c>
      <c r="AA880" s="652"/>
      <c r="AB880" s="664"/>
      <c r="AC880" s="663"/>
      <c r="AD880" s="650"/>
      <c r="AE880" s="650"/>
      <c r="AF880" s="650"/>
      <c r="AG880" s="650"/>
      <c r="AH880" s="650"/>
      <c r="AI880" s="650"/>
      <c r="AJ880" s="650"/>
      <c r="AK880" s="650"/>
      <c r="AL880" s="650"/>
      <c r="AM880" s="652">
        <f t="shared" si="46"/>
        <v>0</v>
      </c>
      <c r="AN880" s="513">
        <f t="shared" si="47"/>
        <v>9830674</v>
      </c>
    </row>
    <row r="881" spans="1:40" s="212" customFormat="1" ht="15" customHeight="1" x14ac:dyDescent="0.2">
      <c r="A881" s="679"/>
      <c r="B881" s="679"/>
      <c r="C881" s="679"/>
      <c r="D881" s="679"/>
      <c r="E881" s="679"/>
      <c r="F881" s="668" t="s">
        <v>13968</v>
      </c>
      <c r="G881" s="668" t="s">
        <v>18138</v>
      </c>
      <c r="H881" s="669">
        <v>74701007394101</v>
      </c>
      <c r="I881" s="653"/>
      <c r="J881" s="653" t="s">
        <v>17943</v>
      </c>
      <c r="K881" s="670" t="s">
        <v>6477</v>
      </c>
      <c r="L881" s="669" t="s">
        <v>18042</v>
      </c>
      <c r="M881" s="671">
        <v>42345</v>
      </c>
      <c r="N881" s="672">
        <v>7000000</v>
      </c>
      <c r="O881" s="672" t="s">
        <v>14446</v>
      </c>
      <c r="P881" s="674">
        <v>42675</v>
      </c>
      <c r="Q881" s="672">
        <v>4867460</v>
      </c>
      <c r="R881" s="673" t="s">
        <v>18126</v>
      </c>
      <c r="S881" s="674">
        <v>42846</v>
      </c>
      <c r="T881" s="675">
        <v>3334118</v>
      </c>
      <c r="U881" s="674">
        <v>42847</v>
      </c>
      <c r="V881" s="675">
        <v>3334118</v>
      </c>
      <c r="W881" s="675">
        <v>2167176.7000000002</v>
      </c>
      <c r="X881" s="675">
        <v>1000235.3999999999</v>
      </c>
      <c r="Y881" s="675">
        <v>166705.90000000002</v>
      </c>
      <c r="Z881" s="652">
        <v>0</v>
      </c>
      <c r="AA881" s="652"/>
      <c r="AB881" s="664"/>
      <c r="AC881" s="663"/>
      <c r="AD881" s="650"/>
      <c r="AE881" s="650"/>
      <c r="AF881" s="650"/>
      <c r="AG881" s="650"/>
      <c r="AH881" s="650"/>
      <c r="AI881" s="650"/>
      <c r="AJ881" s="650"/>
      <c r="AK881" s="650"/>
      <c r="AL881" s="650"/>
      <c r="AM881" s="652">
        <f t="shared" si="46"/>
        <v>0</v>
      </c>
      <c r="AN881" s="513">
        <f t="shared" si="47"/>
        <v>3334118</v>
      </c>
    </row>
    <row r="882" spans="1:40" s="212" customFormat="1" ht="15" customHeight="1" x14ac:dyDescent="0.2">
      <c r="A882" s="679"/>
      <c r="B882" s="679"/>
      <c r="C882" s="679"/>
      <c r="D882" s="679"/>
      <c r="E882" s="679"/>
      <c r="F882" s="668" t="s">
        <v>13968</v>
      </c>
      <c r="G882" s="668" t="s">
        <v>18138</v>
      </c>
      <c r="H882" s="669">
        <v>74701007388100</v>
      </c>
      <c r="I882" s="653"/>
      <c r="J882" s="653" t="s">
        <v>17944</v>
      </c>
      <c r="K882" s="670" t="s">
        <v>6477</v>
      </c>
      <c r="L882" s="669" t="s">
        <v>18042</v>
      </c>
      <c r="M882" s="671">
        <v>42345</v>
      </c>
      <c r="N882" s="672">
        <v>6000000</v>
      </c>
      <c r="O882" s="672" t="s">
        <v>13999</v>
      </c>
      <c r="P882" s="674">
        <v>42618</v>
      </c>
      <c r="Q882" s="672">
        <v>5801806</v>
      </c>
      <c r="R882" s="673" t="s">
        <v>18126</v>
      </c>
      <c r="S882" s="674">
        <v>42846</v>
      </c>
      <c r="T882" s="675">
        <v>3885000</v>
      </c>
      <c r="U882" s="674">
        <v>42847</v>
      </c>
      <c r="V882" s="675">
        <v>3885000</v>
      </c>
      <c r="W882" s="675">
        <v>2525250</v>
      </c>
      <c r="X882" s="675">
        <v>1165500</v>
      </c>
      <c r="Y882" s="675">
        <v>194250</v>
      </c>
      <c r="Z882" s="652">
        <v>0</v>
      </c>
      <c r="AA882" s="652"/>
      <c r="AB882" s="664"/>
      <c r="AC882" s="663"/>
      <c r="AD882" s="650"/>
      <c r="AE882" s="650"/>
      <c r="AF882" s="650"/>
      <c r="AG882" s="650"/>
      <c r="AH882" s="650"/>
      <c r="AI882" s="650"/>
      <c r="AJ882" s="650"/>
      <c r="AK882" s="650"/>
      <c r="AL882" s="650"/>
      <c r="AM882" s="652">
        <f t="shared" si="46"/>
        <v>0</v>
      </c>
      <c r="AN882" s="513">
        <f t="shared" si="47"/>
        <v>3885000</v>
      </c>
    </row>
    <row r="883" spans="1:40" s="212" customFormat="1" ht="15" customHeight="1" x14ac:dyDescent="0.2">
      <c r="A883" s="679"/>
      <c r="B883" s="679"/>
      <c r="C883" s="679"/>
      <c r="D883" s="679"/>
      <c r="E883" s="679"/>
      <c r="F883" s="668" t="s">
        <v>13968</v>
      </c>
      <c r="G883" s="668" t="s">
        <v>18138</v>
      </c>
      <c r="H883" s="669">
        <v>74701007068108</v>
      </c>
      <c r="I883" s="653"/>
      <c r="J883" s="653" t="s">
        <v>17945</v>
      </c>
      <c r="K883" s="670" t="s">
        <v>6477</v>
      </c>
      <c r="L883" s="669" t="s">
        <v>18043</v>
      </c>
      <c r="M883" s="671">
        <v>42234</v>
      </c>
      <c r="N883" s="672">
        <v>20000000</v>
      </c>
      <c r="O883" s="672" t="s">
        <v>18091</v>
      </c>
      <c r="P883" s="674">
        <v>42705</v>
      </c>
      <c r="Q883" s="672">
        <v>14787464</v>
      </c>
      <c r="R883" s="673" t="s">
        <v>18126</v>
      </c>
      <c r="S883" s="674">
        <v>42846</v>
      </c>
      <c r="T883" s="675">
        <v>10032960</v>
      </c>
      <c r="U883" s="674">
        <v>42847</v>
      </c>
      <c r="V883" s="675">
        <v>10032960</v>
      </c>
      <c r="W883" s="675">
        <v>6521424</v>
      </c>
      <c r="X883" s="675">
        <v>3009888</v>
      </c>
      <c r="Y883" s="675">
        <v>501648</v>
      </c>
      <c r="Z883" s="652">
        <v>0</v>
      </c>
      <c r="AA883" s="652"/>
      <c r="AB883" s="664"/>
      <c r="AC883" s="663"/>
      <c r="AD883" s="650"/>
      <c r="AE883" s="650"/>
      <c r="AF883" s="650"/>
      <c r="AG883" s="650"/>
      <c r="AH883" s="650"/>
      <c r="AI883" s="650"/>
      <c r="AJ883" s="650"/>
      <c r="AK883" s="650"/>
      <c r="AL883" s="650"/>
      <c r="AM883" s="652">
        <f t="shared" si="46"/>
        <v>0</v>
      </c>
      <c r="AN883" s="513">
        <f t="shared" si="47"/>
        <v>10032960</v>
      </c>
    </row>
    <row r="884" spans="1:40" s="212" customFormat="1" ht="15" customHeight="1" x14ac:dyDescent="0.2">
      <c r="A884" s="679"/>
      <c r="B884" s="679"/>
      <c r="C884" s="679"/>
      <c r="D884" s="679"/>
      <c r="E884" s="679"/>
      <c r="F884" s="668" t="s">
        <v>13968</v>
      </c>
      <c r="G884" s="668" t="s">
        <v>18138</v>
      </c>
      <c r="H884" s="669">
        <v>74701006846105</v>
      </c>
      <c r="I884" s="653"/>
      <c r="J884" s="653" t="s">
        <v>17946</v>
      </c>
      <c r="K884" s="670" t="s">
        <v>6477</v>
      </c>
      <c r="L884" s="669" t="s">
        <v>14317</v>
      </c>
      <c r="M884" s="671">
        <v>42052</v>
      </c>
      <c r="N884" s="672">
        <v>15000000</v>
      </c>
      <c r="O884" s="672" t="s">
        <v>18091</v>
      </c>
      <c r="P884" s="674">
        <v>42705</v>
      </c>
      <c r="Q884" s="672">
        <v>5635640</v>
      </c>
      <c r="R884" s="673" t="s">
        <v>18126</v>
      </c>
      <c r="S884" s="674">
        <v>42846</v>
      </c>
      <c r="T884" s="675">
        <v>3868738</v>
      </c>
      <c r="U884" s="674">
        <v>42847</v>
      </c>
      <c r="V884" s="675">
        <v>3868738</v>
      </c>
      <c r="W884" s="675">
        <v>2514679.7000000002</v>
      </c>
      <c r="X884" s="675">
        <v>1160621.3999999999</v>
      </c>
      <c r="Y884" s="675">
        <v>193436.90000000002</v>
      </c>
      <c r="Z884" s="652">
        <v>0</v>
      </c>
      <c r="AA884" s="652"/>
      <c r="AB884" s="664"/>
      <c r="AC884" s="663"/>
      <c r="AD884" s="650"/>
      <c r="AE884" s="650"/>
      <c r="AF884" s="650"/>
      <c r="AG884" s="650"/>
      <c r="AH884" s="650"/>
      <c r="AI884" s="650"/>
      <c r="AJ884" s="650"/>
      <c r="AK884" s="650"/>
      <c r="AL884" s="650"/>
      <c r="AM884" s="652">
        <f t="shared" si="46"/>
        <v>0</v>
      </c>
      <c r="AN884" s="513">
        <f t="shared" si="47"/>
        <v>3868738</v>
      </c>
    </row>
    <row r="885" spans="1:40" s="212" customFormat="1" ht="15" customHeight="1" x14ac:dyDescent="0.2">
      <c r="A885" s="679"/>
      <c r="B885" s="679"/>
      <c r="C885" s="679"/>
      <c r="D885" s="679"/>
      <c r="E885" s="679"/>
      <c r="F885" s="668" t="s">
        <v>13968</v>
      </c>
      <c r="G885" s="668" t="s">
        <v>18139</v>
      </c>
      <c r="H885" s="669">
        <v>74601007746100</v>
      </c>
      <c r="I885" s="653"/>
      <c r="J885" s="653" t="s">
        <v>3940</v>
      </c>
      <c r="K885" s="670" t="s">
        <v>6477</v>
      </c>
      <c r="L885" s="669" t="s">
        <v>13898</v>
      </c>
      <c r="M885" s="671">
        <v>42319</v>
      </c>
      <c r="N885" s="672">
        <v>25000000</v>
      </c>
      <c r="O885" s="672" t="s">
        <v>18091</v>
      </c>
      <c r="P885" s="674">
        <v>42705</v>
      </c>
      <c r="Q885" s="672">
        <v>20097758</v>
      </c>
      <c r="R885" s="673" t="s">
        <v>18126</v>
      </c>
      <c r="S885" s="674">
        <v>42846</v>
      </c>
      <c r="T885" s="675">
        <v>13790280</v>
      </c>
      <c r="U885" s="674">
        <v>42847</v>
      </c>
      <c r="V885" s="675">
        <v>13790280</v>
      </c>
      <c r="W885" s="675">
        <v>8963682</v>
      </c>
      <c r="X885" s="675">
        <v>4137084</v>
      </c>
      <c r="Y885" s="675">
        <v>689514</v>
      </c>
      <c r="Z885" s="652">
        <v>0</v>
      </c>
      <c r="AA885" s="652"/>
      <c r="AB885" s="664"/>
      <c r="AC885" s="663"/>
      <c r="AD885" s="650"/>
      <c r="AE885" s="650"/>
      <c r="AF885" s="650"/>
      <c r="AG885" s="650"/>
      <c r="AH885" s="650"/>
      <c r="AI885" s="650"/>
      <c r="AJ885" s="650"/>
      <c r="AK885" s="650"/>
      <c r="AL885" s="650"/>
      <c r="AM885" s="652">
        <f t="shared" si="46"/>
        <v>0</v>
      </c>
      <c r="AN885" s="513">
        <f t="shared" si="47"/>
        <v>13790280</v>
      </c>
    </row>
    <row r="886" spans="1:40" s="212" customFormat="1" ht="15" customHeight="1" x14ac:dyDescent="0.2">
      <c r="A886" s="679"/>
      <c r="B886" s="679"/>
      <c r="C886" s="679"/>
      <c r="D886" s="679"/>
      <c r="E886" s="679"/>
      <c r="F886" s="668" t="s">
        <v>13968</v>
      </c>
      <c r="G886" s="668" t="s">
        <v>18139</v>
      </c>
      <c r="H886" s="669">
        <v>74601007451103</v>
      </c>
      <c r="I886" s="653"/>
      <c r="J886" s="653" t="s">
        <v>1239</v>
      </c>
      <c r="K886" s="670" t="s">
        <v>6477</v>
      </c>
      <c r="L886" s="669" t="s">
        <v>13895</v>
      </c>
      <c r="M886" s="671">
        <v>42194</v>
      </c>
      <c r="N886" s="672">
        <v>3000000</v>
      </c>
      <c r="O886" s="672" t="s">
        <v>18091</v>
      </c>
      <c r="P886" s="674">
        <v>42705</v>
      </c>
      <c r="Q886" s="672">
        <v>832600</v>
      </c>
      <c r="R886" s="673" t="s">
        <v>18126</v>
      </c>
      <c r="S886" s="674">
        <v>42846</v>
      </c>
      <c r="T886" s="675">
        <v>582820</v>
      </c>
      <c r="U886" s="674">
        <v>42847</v>
      </c>
      <c r="V886" s="675">
        <v>582820</v>
      </c>
      <c r="W886" s="675">
        <v>378833</v>
      </c>
      <c r="X886" s="675">
        <v>174846</v>
      </c>
      <c r="Y886" s="675">
        <v>29141</v>
      </c>
      <c r="Z886" s="652">
        <v>0</v>
      </c>
      <c r="AA886" s="652"/>
      <c r="AB886" s="664"/>
      <c r="AC886" s="663"/>
      <c r="AD886" s="650"/>
      <c r="AE886" s="650"/>
      <c r="AF886" s="650"/>
      <c r="AG886" s="650"/>
      <c r="AH886" s="650"/>
      <c r="AI886" s="650"/>
      <c r="AJ886" s="650"/>
      <c r="AK886" s="650"/>
      <c r="AL886" s="650"/>
      <c r="AM886" s="652">
        <f t="shared" si="46"/>
        <v>0</v>
      </c>
      <c r="AN886" s="513">
        <f t="shared" si="47"/>
        <v>582820</v>
      </c>
    </row>
    <row r="887" spans="1:40" s="212" customFormat="1" ht="15" customHeight="1" x14ac:dyDescent="0.2">
      <c r="A887" s="679"/>
      <c r="B887" s="679"/>
      <c r="C887" s="679"/>
      <c r="D887" s="679"/>
      <c r="E887" s="679"/>
      <c r="F887" s="668" t="s">
        <v>13968</v>
      </c>
      <c r="G887" s="668" t="s">
        <v>18139</v>
      </c>
      <c r="H887" s="669">
        <v>74601007168108</v>
      </c>
      <c r="I887" s="653"/>
      <c r="J887" s="653" t="s">
        <v>17947</v>
      </c>
      <c r="K887" s="670" t="s">
        <v>6477</v>
      </c>
      <c r="L887" s="669" t="s">
        <v>13903</v>
      </c>
      <c r="M887" s="671">
        <v>42088</v>
      </c>
      <c r="N887" s="672">
        <v>15000000</v>
      </c>
      <c r="O887" s="672" t="s">
        <v>18091</v>
      </c>
      <c r="P887" s="674">
        <v>42705</v>
      </c>
      <c r="Q887" s="672">
        <v>7273331</v>
      </c>
      <c r="R887" s="673" t="s">
        <v>18126</v>
      </c>
      <c r="S887" s="674">
        <v>42846</v>
      </c>
      <c r="T887" s="675">
        <v>4845768</v>
      </c>
      <c r="U887" s="674">
        <v>42847</v>
      </c>
      <c r="V887" s="675">
        <v>4845768</v>
      </c>
      <c r="W887" s="675">
        <v>3149749.2</v>
      </c>
      <c r="X887" s="675">
        <v>1453730.4</v>
      </c>
      <c r="Y887" s="675">
        <v>242288.40000000002</v>
      </c>
      <c r="Z887" s="652">
        <v>0</v>
      </c>
      <c r="AA887" s="652"/>
      <c r="AB887" s="664"/>
      <c r="AC887" s="663"/>
      <c r="AD887" s="650"/>
      <c r="AE887" s="650"/>
      <c r="AF887" s="650"/>
      <c r="AG887" s="650"/>
      <c r="AH887" s="650"/>
      <c r="AI887" s="650"/>
      <c r="AJ887" s="650"/>
      <c r="AK887" s="650"/>
      <c r="AL887" s="650"/>
      <c r="AM887" s="652">
        <f t="shared" si="46"/>
        <v>0</v>
      </c>
      <c r="AN887" s="513">
        <f t="shared" si="47"/>
        <v>4845768</v>
      </c>
    </row>
    <row r="888" spans="1:40" s="212" customFormat="1" ht="15" customHeight="1" x14ac:dyDescent="0.2">
      <c r="A888" s="679"/>
      <c r="B888" s="679"/>
      <c r="C888" s="679"/>
      <c r="D888" s="679"/>
      <c r="E888" s="679"/>
      <c r="F888" s="668" t="s">
        <v>13968</v>
      </c>
      <c r="G888" s="668" t="s">
        <v>18139</v>
      </c>
      <c r="H888" s="669">
        <v>74601007359107</v>
      </c>
      <c r="I888" s="653"/>
      <c r="J888" s="653" t="s">
        <v>17948</v>
      </c>
      <c r="K888" s="670" t="s">
        <v>6477</v>
      </c>
      <c r="L888" s="669" t="s">
        <v>13894</v>
      </c>
      <c r="M888" s="671">
        <v>42135</v>
      </c>
      <c r="N888" s="672">
        <v>15000000</v>
      </c>
      <c r="O888" s="672" t="s">
        <v>18091</v>
      </c>
      <c r="P888" s="674">
        <v>42705</v>
      </c>
      <c r="Q888" s="672">
        <v>7865304</v>
      </c>
      <c r="R888" s="673" t="s">
        <v>18126</v>
      </c>
      <c r="S888" s="674">
        <v>42846</v>
      </c>
      <c r="T888" s="675">
        <v>5337500</v>
      </c>
      <c r="U888" s="674">
        <v>42847</v>
      </c>
      <c r="V888" s="675">
        <v>5337500</v>
      </c>
      <c r="W888" s="675">
        <v>3469375</v>
      </c>
      <c r="X888" s="675">
        <v>1601250</v>
      </c>
      <c r="Y888" s="675">
        <v>266875</v>
      </c>
      <c r="Z888" s="652">
        <v>0</v>
      </c>
      <c r="AA888" s="652"/>
      <c r="AB888" s="664"/>
      <c r="AC888" s="663"/>
      <c r="AD888" s="650"/>
      <c r="AE888" s="650"/>
      <c r="AF888" s="650"/>
      <c r="AG888" s="650"/>
      <c r="AH888" s="650"/>
      <c r="AI888" s="650"/>
      <c r="AJ888" s="650"/>
      <c r="AK888" s="650"/>
      <c r="AL888" s="650"/>
      <c r="AM888" s="652">
        <f t="shared" si="46"/>
        <v>0</v>
      </c>
      <c r="AN888" s="513">
        <f t="shared" si="47"/>
        <v>5337500</v>
      </c>
    </row>
    <row r="889" spans="1:40" s="212" customFormat="1" ht="15" customHeight="1" x14ac:dyDescent="0.2">
      <c r="A889" s="679"/>
      <c r="B889" s="679"/>
      <c r="C889" s="679"/>
      <c r="D889" s="679"/>
      <c r="E889" s="679"/>
      <c r="F889" s="668" t="s">
        <v>13968</v>
      </c>
      <c r="G889" s="668" t="s">
        <v>18139</v>
      </c>
      <c r="H889" s="669">
        <v>74601007203102</v>
      </c>
      <c r="I889" s="653"/>
      <c r="J889" s="653" t="s">
        <v>17949</v>
      </c>
      <c r="K889" s="670" t="s">
        <v>6477</v>
      </c>
      <c r="L889" s="669" t="s">
        <v>13903</v>
      </c>
      <c r="M889" s="671">
        <v>42088</v>
      </c>
      <c r="N889" s="672">
        <v>5000000</v>
      </c>
      <c r="O889" s="672" t="s">
        <v>18091</v>
      </c>
      <c r="P889" s="674">
        <v>42705</v>
      </c>
      <c r="Q889" s="672">
        <v>1956225</v>
      </c>
      <c r="R889" s="673" t="s">
        <v>18126</v>
      </c>
      <c r="S889" s="674">
        <v>42846</v>
      </c>
      <c r="T889" s="675">
        <v>1346777</v>
      </c>
      <c r="U889" s="674">
        <v>42847</v>
      </c>
      <c r="V889" s="675">
        <v>1346777</v>
      </c>
      <c r="W889" s="675">
        <v>875405.05</v>
      </c>
      <c r="X889" s="675">
        <v>404033.1</v>
      </c>
      <c r="Y889" s="675">
        <v>67338.850000000006</v>
      </c>
      <c r="Z889" s="652">
        <v>0</v>
      </c>
      <c r="AA889" s="652"/>
      <c r="AB889" s="664"/>
      <c r="AC889" s="663"/>
      <c r="AD889" s="650"/>
      <c r="AE889" s="650"/>
      <c r="AF889" s="650"/>
      <c r="AG889" s="650"/>
      <c r="AH889" s="650"/>
      <c r="AI889" s="650"/>
      <c r="AJ889" s="650"/>
      <c r="AK889" s="650"/>
      <c r="AL889" s="650"/>
      <c r="AM889" s="652">
        <f t="shared" si="46"/>
        <v>0</v>
      </c>
      <c r="AN889" s="513">
        <f t="shared" si="47"/>
        <v>1346777</v>
      </c>
    </row>
    <row r="890" spans="1:40" s="212" customFormat="1" ht="15" customHeight="1" x14ac:dyDescent="0.2">
      <c r="A890" s="679"/>
      <c r="B890" s="679"/>
      <c r="C890" s="679"/>
      <c r="D890" s="679"/>
      <c r="E890" s="679"/>
      <c r="F890" s="668" t="s">
        <v>13968</v>
      </c>
      <c r="G890" s="668" t="s">
        <v>18139</v>
      </c>
      <c r="H890" s="669">
        <v>74601007613103</v>
      </c>
      <c r="I890" s="653"/>
      <c r="J890" s="653" t="s">
        <v>17950</v>
      </c>
      <c r="K890" s="670" t="s">
        <v>6477</v>
      </c>
      <c r="L890" s="669" t="s">
        <v>13900</v>
      </c>
      <c r="M890" s="671">
        <v>42240</v>
      </c>
      <c r="N890" s="672">
        <v>10000000</v>
      </c>
      <c r="O890" s="672" t="s">
        <v>18091</v>
      </c>
      <c r="P890" s="674">
        <v>42705</v>
      </c>
      <c r="Q890" s="672">
        <v>5621593</v>
      </c>
      <c r="R890" s="673" t="s">
        <v>18126</v>
      </c>
      <c r="S890" s="674">
        <v>42846</v>
      </c>
      <c r="T890" s="675">
        <v>3761696</v>
      </c>
      <c r="U890" s="674">
        <v>42847</v>
      </c>
      <c r="V890" s="675">
        <v>3761696</v>
      </c>
      <c r="W890" s="675">
        <v>2445102.4</v>
      </c>
      <c r="X890" s="675">
        <v>1128508.8</v>
      </c>
      <c r="Y890" s="675">
        <v>188084.80000000002</v>
      </c>
      <c r="Z890" s="652">
        <v>0</v>
      </c>
      <c r="AA890" s="652"/>
      <c r="AB890" s="664"/>
      <c r="AC890" s="663"/>
      <c r="AD890" s="650"/>
      <c r="AE890" s="650"/>
      <c r="AF890" s="650"/>
      <c r="AG890" s="650"/>
      <c r="AH890" s="650"/>
      <c r="AI890" s="650"/>
      <c r="AJ890" s="650"/>
      <c r="AK890" s="650"/>
      <c r="AL890" s="650"/>
      <c r="AM890" s="652">
        <f t="shared" si="46"/>
        <v>0</v>
      </c>
      <c r="AN890" s="513">
        <f t="shared" si="47"/>
        <v>3761696</v>
      </c>
    </row>
    <row r="891" spans="1:40" s="212" customFormat="1" ht="15" customHeight="1" x14ac:dyDescent="0.2">
      <c r="A891" s="679"/>
      <c r="B891" s="679"/>
      <c r="C891" s="679"/>
      <c r="D891" s="679"/>
      <c r="E891" s="679"/>
      <c r="F891" s="668" t="s">
        <v>13968</v>
      </c>
      <c r="G891" s="668" t="s">
        <v>18139</v>
      </c>
      <c r="H891" s="669">
        <v>74601007383106</v>
      </c>
      <c r="I891" s="653"/>
      <c r="J891" s="653" t="s">
        <v>17951</v>
      </c>
      <c r="K891" s="670" t="s">
        <v>6477</v>
      </c>
      <c r="L891" s="669" t="s">
        <v>13894</v>
      </c>
      <c r="M891" s="671">
        <v>42135</v>
      </c>
      <c r="N891" s="672">
        <v>15000000</v>
      </c>
      <c r="O891" s="672" t="s">
        <v>18091</v>
      </c>
      <c r="P891" s="674">
        <v>42705</v>
      </c>
      <c r="Q891" s="672">
        <v>8672816</v>
      </c>
      <c r="R891" s="673" t="s">
        <v>18126</v>
      </c>
      <c r="S891" s="674">
        <v>42846</v>
      </c>
      <c r="T891" s="675">
        <v>5775000</v>
      </c>
      <c r="U891" s="674">
        <v>42847</v>
      </c>
      <c r="V891" s="675">
        <v>5775000</v>
      </c>
      <c r="W891" s="675">
        <v>3753750</v>
      </c>
      <c r="X891" s="675">
        <v>1732500</v>
      </c>
      <c r="Y891" s="675">
        <v>288750</v>
      </c>
      <c r="Z891" s="652">
        <v>0</v>
      </c>
      <c r="AA891" s="652"/>
      <c r="AB891" s="664"/>
      <c r="AC891" s="663"/>
      <c r="AD891" s="650"/>
      <c r="AE891" s="650"/>
      <c r="AF891" s="650"/>
      <c r="AG891" s="650"/>
      <c r="AH891" s="650"/>
      <c r="AI891" s="650"/>
      <c r="AJ891" s="650"/>
      <c r="AK891" s="650"/>
      <c r="AL891" s="650"/>
      <c r="AM891" s="652">
        <f t="shared" ref="AM891:AM954" si="48">SUM(Z891:AL891)</f>
        <v>0</v>
      </c>
      <c r="AN891" s="513">
        <f t="shared" ref="AN891:AN954" si="49">IF((T891-AM891)&lt;0,ABS(0),(T891-AM891))</f>
        <v>5775000</v>
      </c>
    </row>
    <row r="892" spans="1:40" s="212" customFormat="1" ht="15" customHeight="1" x14ac:dyDescent="0.2">
      <c r="A892" s="679"/>
      <c r="B892" s="679"/>
      <c r="C892" s="679"/>
      <c r="D892" s="679"/>
      <c r="E892" s="679"/>
      <c r="F892" s="668" t="s">
        <v>13968</v>
      </c>
      <c r="G892" s="668" t="s">
        <v>18139</v>
      </c>
      <c r="H892" s="669">
        <v>74601007260104</v>
      </c>
      <c r="I892" s="653"/>
      <c r="J892" s="653" t="s">
        <v>17952</v>
      </c>
      <c r="K892" s="670" t="s">
        <v>6477</v>
      </c>
      <c r="L892" s="669" t="s">
        <v>13896</v>
      </c>
      <c r="M892" s="671">
        <v>42110</v>
      </c>
      <c r="N892" s="672">
        <v>10000000</v>
      </c>
      <c r="O892" s="672" t="s">
        <v>18091</v>
      </c>
      <c r="P892" s="674">
        <v>42705</v>
      </c>
      <c r="Q892" s="672">
        <v>4823971</v>
      </c>
      <c r="R892" s="673" t="s">
        <v>18126</v>
      </c>
      <c r="S892" s="674">
        <v>42846</v>
      </c>
      <c r="T892" s="675">
        <v>3173030</v>
      </c>
      <c r="U892" s="674">
        <v>42847</v>
      </c>
      <c r="V892" s="675">
        <v>3173030</v>
      </c>
      <c r="W892" s="675">
        <v>2062469.5</v>
      </c>
      <c r="X892" s="675">
        <v>951909</v>
      </c>
      <c r="Y892" s="675">
        <v>158651.5</v>
      </c>
      <c r="Z892" s="652">
        <v>0</v>
      </c>
      <c r="AA892" s="652"/>
      <c r="AB892" s="664"/>
      <c r="AC892" s="663"/>
      <c r="AD892" s="650"/>
      <c r="AE892" s="650"/>
      <c r="AF892" s="650"/>
      <c r="AG892" s="650"/>
      <c r="AH892" s="650"/>
      <c r="AI892" s="650"/>
      <c r="AJ892" s="650"/>
      <c r="AK892" s="650"/>
      <c r="AL892" s="650"/>
      <c r="AM892" s="652">
        <f t="shared" si="48"/>
        <v>0</v>
      </c>
      <c r="AN892" s="513">
        <f t="shared" si="49"/>
        <v>3173030</v>
      </c>
    </row>
    <row r="893" spans="1:40" s="212" customFormat="1" ht="15" customHeight="1" x14ac:dyDescent="0.2">
      <c r="A893" s="679"/>
      <c r="B893" s="679"/>
      <c r="C893" s="679"/>
      <c r="D893" s="679"/>
      <c r="E893" s="679"/>
      <c r="F893" s="668" t="s">
        <v>13968</v>
      </c>
      <c r="G893" s="668" t="s">
        <v>18139</v>
      </c>
      <c r="H893" s="669">
        <v>74601007351109</v>
      </c>
      <c r="I893" s="653"/>
      <c r="J893" s="653" t="s">
        <v>17953</v>
      </c>
      <c r="K893" s="670" t="s">
        <v>6477</v>
      </c>
      <c r="L893" s="669" t="s">
        <v>13894</v>
      </c>
      <c r="M893" s="671">
        <v>42135</v>
      </c>
      <c r="N893" s="672">
        <v>20000000</v>
      </c>
      <c r="O893" s="672" t="s">
        <v>18091</v>
      </c>
      <c r="P893" s="674">
        <v>42705</v>
      </c>
      <c r="Q893" s="672">
        <v>14187415</v>
      </c>
      <c r="R893" s="673" t="s">
        <v>18126</v>
      </c>
      <c r="S893" s="674">
        <v>42846</v>
      </c>
      <c r="T893" s="675">
        <v>9644040</v>
      </c>
      <c r="U893" s="674">
        <v>42847</v>
      </c>
      <c r="V893" s="675">
        <v>9644040</v>
      </c>
      <c r="W893" s="675">
        <v>6268626</v>
      </c>
      <c r="X893" s="675">
        <v>2893212</v>
      </c>
      <c r="Y893" s="675">
        <v>482202</v>
      </c>
      <c r="Z893" s="652">
        <v>0</v>
      </c>
      <c r="AA893" s="652"/>
      <c r="AB893" s="664"/>
      <c r="AC893" s="663"/>
      <c r="AD893" s="650"/>
      <c r="AE893" s="650"/>
      <c r="AF893" s="650"/>
      <c r="AG893" s="650"/>
      <c r="AH893" s="650"/>
      <c r="AI893" s="650"/>
      <c r="AJ893" s="650"/>
      <c r="AK893" s="650"/>
      <c r="AL893" s="650"/>
      <c r="AM893" s="652">
        <f t="shared" si="48"/>
        <v>0</v>
      </c>
      <c r="AN893" s="513">
        <f t="shared" si="49"/>
        <v>9644040</v>
      </c>
    </row>
    <row r="894" spans="1:40" s="212" customFormat="1" ht="15" customHeight="1" x14ac:dyDescent="0.2">
      <c r="A894" s="679"/>
      <c r="B894" s="679"/>
      <c r="C894" s="679"/>
      <c r="D894" s="679"/>
      <c r="E894" s="679"/>
      <c r="F894" s="668" t="s">
        <v>13968</v>
      </c>
      <c r="G894" s="668" t="s">
        <v>9762</v>
      </c>
      <c r="H894" s="669">
        <v>74901007690107</v>
      </c>
      <c r="I894" s="653"/>
      <c r="J894" s="653" t="s">
        <v>17954</v>
      </c>
      <c r="K894" s="670" t="s">
        <v>6477</v>
      </c>
      <c r="L894" s="669" t="s">
        <v>14361</v>
      </c>
      <c r="M894" s="671">
        <v>42088</v>
      </c>
      <c r="N894" s="672">
        <v>10000000</v>
      </c>
      <c r="O894" s="672" t="s">
        <v>18091</v>
      </c>
      <c r="P894" s="674">
        <v>42705</v>
      </c>
      <c r="Q894" s="672">
        <v>4224099</v>
      </c>
      <c r="R894" s="673" t="s">
        <v>18126</v>
      </c>
      <c r="S894" s="674">
        <v>42846</v>
      </c>
      <c r="T894" s="675">
        <v>2891950</v>
      </c>
      <c r="U894" s="674">
        <v>42847</v>
      </c>
      <c r="V894" s="675">
        <v>2891950</v>
      </c>
      <c r="W894" s="675">
        <v>1879767.5</v>
      </c>
      <c r="X894" s="675">
        <v>867585</v>
      </c>
      <c r="Y894" s="675">
        <v>144597.5</v>
      </c>
      <c r="Z894" s="652">
        <v>0</v>
      </c>
      <c r="AA894" s="652"/>
      <c r="AB894" s="664"/>
      <c r="AC894" s="663"/>
      <c r="AD894" s="650"/>
      <c r="AE894" s="650"/>
      <c r="AF894" s="650"/>
      <c r="AG894" s="650"/>
      <c r="AH894" s="650"/>
      <c r="AI894" s="650"/>
      <c r="AJ894" s="650"/>
      <c r="AK894" s="650"/>
      <c r="AL894" s="650"/>
      <c r="AM894" s="652">
        <f t="shared" si="48"/>
        <v>0</v>
      </c>
      <c r="AN894" s="513">
        <f t="shared" si="49"/>
        <v>2891950</v>
      </c>
    </row>
    <row r="895" spans="1:40" s="212" customFormat="1" ht="15" customHeight="1" x14ac:dyDescent="0.2">
      <c r="A895" s="679"/>
      <c r="B895" s="679"/>
      <c r="C895" s="679"/>
      <c r="D895" s="679"/>
      <c r="E895" s="679"/>
      <c r="F895" s="668" t="s">
        <v>13968</v>
      </c>
      <c r="G895" s="668" t="s">
        <v>9762</v>
      </c>
      <c r="H895" s="669">
        <v>74901008071102</v>
      </c>
      <c r="I895" s="653"/>
      <c r="J895" s="653" t="s">
        <v>4071</v>
      </c>
      <c r="K895" s="670" t="s">
        <v>6477</v>
      </c>
      <c r="L895" s="669" t="s">
        <v>14344</v>
      </c>
      <c r="M895" s="671">
        <v>42194</v>
      </c>
      <c r="N895" s="672">
        <v>8000000</v>
      </c>
      <c r="O895" s="672" t="s">
        <v>18091</v>
      </c>
      <c r="P895" s="674">
        <v>42705</v>
      </c>
      <c r="Q895" s="672">
        <v>4911944</v>
      </c>
      <c r="R895" s="673" t="s">
        <v>18126</v>
      </c>
      <c r="S895" s="674">
        <v>42846</v>
      </c>
      <c r="T895" s="675">
        <v>3313590</v>
      </c>
      <c r="U895" s="674">
        <v>42847</v>
      </c>
      <c r="V895" s="675">
        <v>3313590</v>
      </c>
      <c r="W895" s="675">
        <v>2153833.5</v>
      </c>
      <c r="X895" s="675">
        <v>994077</v>
      </c>
      <c r="Y895" s="675">
        <v>165679.5</v>
      </c>
      <c r="Z895" s="652">
        <v>0</v>
      </c>
      <c r="AA895" s="652"/>
      <c r="AB895" s="664"/>
      <c r="AC895" s="663"/>
      <c r="AD895" s="650"/>
      <c r="AE895" s="650"/>
      <c r="AF895" s="650"/>
      <c r="AG895" s="650"/>
      <c r="AH895" s="650"/>
      <c r="AI895" s="650"/>
      <c r="AJ895" s="650"/>
      <c r="AK895" s="650"/>
      <c r="AL895" s="650"/>
      <c r="AM895" s="652">
        <f t="shared" si="48"/>
        <v>0</v>
      </c>
      <c r="AN895" s="513">
        <f t="shared" si="49"/>
        <v>3313590</v>
      </c>
    </row>
    <row r="896" spans="1:40" s="212" customFormat="1" ht="15" customHeight="1" x14ac:dyDescent="0.2">
      <c r="A896" s="679"/>
      <c r="B896" s="679"/>
      <c r="C896" s="679"/>
      <c r="D896" s="679"/>
      <c r="E896" s="679"/>
      <c r="F896" s="668" t="s">
        <v>13968</v>
      </c>
      <c r="G896" s="668" t="s">
        <v>9762</v>
      </c>
      <c r="H896" s="669">
        <v>74901008219108</v>
      </c>
      <c r="I896" s="653"/>
      <c r="J896" s="653" t="s">
        <v>17955</v>
      </c>
      <c r="K896" s="670" t="s">
        <v>6477</v>
      </c>
      <c r="L896" s="669" t="s">
        <v>14345</v>
      </c>
      <c r="M896" s="671">
        <v>42263</v>
      </c>
      <c r="N896" s="672">
        <v>4000000</v>
      </c>
      <c r="O896" s="672" t="s">
        <v>18091</v>
      </c>
      <c r="P896" s="674">
        <v>42705</v>
      </c>
      <c r="Q896" s="672">
        <v>2224000</v>
      </c>
      <c r="R896" s="673" t="s">
        <v>18126</v>
      </c>
      <c r="S896" s="674">
        <v>42846</v>
      </c>
      <c r="T896" s="675">
        <v>1518300</v>
      </c>
      <c r="U896" s="674">
        <v>42847</v>
      </c>
      <c r="V896" s="675">
        <v>1518300</v>
      </c>
      <c r="W896" s="675">
        <v>986895</v>
      </c>
      <c r="X896" s="675">
        <v>455490</v>
      </c>
      <c r="Y896" s="675">
        <v>75915</v>
      </c>
      <c r="Z896" s="652">
        <v>0</v>
      </c>
      <c r="AA896" s="652"/>
      <c r="AB896" s="664"/>
      <c r="AC896" s="663"/>
      <c r="AD896" s="650"/>
      <c r="AE896" s="650"/>
      <c r="AF896" s="650"/>
      <c r="AG896" s="650"/>
      <c r="AH896" s="650"/>
      <c r="AI896" s="650"/>
      <c r="AJ896" s="650"/>
      <c r="AK896" s="650"/>
      <c r="AL896" s="650"/>
      <c r="AM896" s="652">
        <f t="shared" si="48"/>
        <v>0</v>
      </c>
      <c r="AN896" s="513">
        <f t="shared" si="49"/>
        <v>1518300</v>
      </c>
    </row>
    <row r="897" spans="1:40" s="212" customFormat="1" ht="15" customHeight="1" x14ac:dyDescent="0.2">
      <c r="A897" s="679"/>
      <c r="B897" s="679"/>
      <c r="C897" s="679"/>
      <c r="D897" s="679"/>
      <c r="E897" s="679"/>
      <c r="F897" s="668" t="s">
        <v>13968</v>
      </c>
      <c r="G897" s="668" t="s">
        <v>9762</v>
      </c>
      <c r="H897" s="669">
        <v>74901008434106</v>
      </c>
      <c r="I897" s="653"/>
      <c r="J897" s="653" t="s">
        <v>17956</v>
      </c>
      <c r="K897" s="670" t="s">
        <v>6477</v>
      </c>
      <c r="L897" s="669" t="s">
        <v>18044</v>
      </c>
      <c r="M897" s="671">
        <v>42368</v>
      </c>
      <c r="N897" s="672">
        <v>25000000</v>
      </c>
      <c r="O897" s="672" t="s">
        <v>18091</v>
      </c>
      <c r="P897" s="674">
        <v>42705</v>
      </c>
      <c r="Q897" s="672">
        <v>14217312</v>
      </c>
      <c r="R897" s="673" t="s">
        <v>18126</v>
      </c>
      <c r="S897" s="674">
        <v>42846</v>
      </c>
      <c r="T897" s="675">
        <v>9625140</v>
      </c>
      <c r="U897" s="674">
        <v>42847</v>
      </c>
      <c r="V897" s="675">
        <v>9625140</v>
      </c>
      <c r="W897" s="675">
        <v>6256341</v>
      </c>
      <c r="X897" s="675">
        <v>2887542</v>
      </c>
      <c r="Y897" s="675">
        <v>481257</v>
      </c>
      <c r="Z897" s="652">
        <v>0</v>
      </c>
      <c r="AA897" s="652"/>
      <c r="AB897" s="664"/>
      <c r="AC897" s="663"/>
      <c r="AD897" s="650"/>
      <c r="AE897" s="650"/>
      <c r="AF897" s="650"/>
      <c r="AG897" s="650"/>
      <c r="AH897" s="650"/>
      <c r="AI897" s="650"/>
      <c r="AJ897" s="650"/>
      <c r="AK897" s="650"/>
      <c r="AL897" s="650"/>
      <c r="AM897" s="652">
        <f t="shared" si="48"/>
        <v>0</v>
      </c>
      <c r="AN897" s="513">
        <f t="shared" si="49"/>
        <v>9625140</v>
      </c>
    </row>
    <row r="898" spans="1:40" s="212" customFormat="1" ht="15" customHeight="1" x14ac:dyDescent="0.2">
      <c r="A898" s="679"/>
      <c r="B898" s="679"/>
      <c r="C898" s="679"/>
      <c r="D898" s="679"/>
      <c r="E898" s="679"/>
      <c r="F898" s="668" t="s">
        <v>13968</v>
      </c>
      <c r="G898" s="668" t="s">
        <v>13970</v>
      </c>
      <c r="H898" s="669">
        <v>368201003606103</v>
      </c>
      <c r="I898" s="653"/>
      <c r="J898" s="653" t="s">
        <v>17957</v>
      </c>
      <c r="K898" s="670" t="s">
        <v>6477</v>
      </c>
      <c r="L898" s="669" t="s">
        <v>18045</v>
      </c>
      <c r="M898" s="671">
        <v>42319</v>
      </c>
      <c r="N898" s="672">
        <v>15000000</v>
      </c>
      <c r="O898" s="672" t="s">
        <v>18091</v>
      </c>
      <c r="P898" s="674">
        <v>42705</v>
      </c>
      <c r="Q898" s="672">
        <v>10842567</v>
      </c>
      <c r="R898" s="673" t="s">
        <v>18126</v>
      </c>
      <c r="S898" s="674">
        <v>42846</v>
      </c>
      <c r="T898" s="675">
        <v>7515422</v>
      </c>
      <c r="U898" s="674">
        <v>42847</v>
      </c>
      <c r="V898" s="675">
        <v>7515422</v>
      </c>
      <c r="W898" s="675">
        <v>4885024.3</v>
      </c>
      <c r="X898" s="675">
        <v>2254626.6</v>
      </c>
      <c r="Y898" s="675">
        <v>375771.10000000003</v>
      </c>
      <c r="Z898" s="652">
        <v>0</v>
      </c>
      <c r="AA898" s="652"/>
      <c r="AB898" s="664"/>
      <c r="AC898" s="663"/>
      <c r="AD898" s="650"/>
      <c r="AE898" s="650"/>
      <c r="AF898" s="650"/>
      <c r="AG898" s="650"/>
      <c r="AH898" s="650"/>
      <c r="AI898" s="650"/>
      <c r="AJ898" s="650"/>
      <c r="AK898" s="650"/>
      <c r="AL898" s="650"/>
      <c r="AM898" s="652">
        <f t="shared" si="48"/>
        <v>0</v>
      </c>
      <c r="AN898" s="513">
        <f t="shared" si="49"/>
        <v>7515422</v>
      </c>
    </row>
    <row r="899" spans="1:40" s="212" customFormat="1" ht="15" customHeight="1" x14ac:dyDescent="0.2">
      <c r="A899" s="679"/>
      <c r="B899" s="679"/>
      <c r="C899" s="679"/>
      <c r="D899" s="679"/>
      <c r="E899" s="679"/>
      <c r="F899" s="668" t="s">
        <v>13968</v>
      </c>
      <c r="G899" s="668" t="s">
        <v>13970</v>
      </c>
      <c r="H899" s="669">
        <v>368201003745101</v>
      </c>
      <c r="I899" s="653"/>
      <c r="J899" s="653" t="s">
        <v>17958</v>
      </c>
      <c r="K899" s="670" t="s">
        <v>6477</v>
      </c>
      <c r="L899" s="669" t="s">
        <v>18046</v>
      </c>
      <c r="M899" s="671">
        <v>42296</v>
      </c>
      <c r="N899" s="672">
        <v>15000000</v>
      </c>
      <c r="O899" s="672" t="s">
        <v>18091</v>
      </c>
      <c r="P899" s="674">
        <v>42705</v>
      </c>
      <c r="Q899" s="672">
        <v>7914281</v>
      </c>
      <c r="R899" s="673" t="s">
        <v>18126</v>
      </c>
      <c r="S899" s="674">
        <v>42846</v>
      </c>
      <c r="T899" s="675">
        <v>5487497</v>
      </c>
      <c r="U899" s="674">
        <v>42847</v>
      </c>
      <c r="V899" s="675">
        <v>5487497</v>
      </c>
      <c r="W899" s="675">
        <v>3566873.0500000003</v>
      </c>
      <c r="X899" s="675">
        <v>1646249.0999999999</v>
      </c>
      <c r="Y899" s="675">
        <v>274374.85000000003</v>
      </c>
      <c r="Z899" s="652">
        <v>0</v>
      </c>
      <c r="AA899" s="652"/>
      <c r="AB899" s="664"/>
      <c r="AC899" s="663"/>
      <c r="AD899" s="650"/>
      <c r="AE899" s="650"/>
      <c r="AF899" s="650"/>
      <c r="AG899" s="650"/>
      <c r="AH899" s="650"/>
      <c r="AI899" s="650"/>
      <c r="AJ899" s="650"/>
      <c r="AK899" s="650"/>
      <c r="AL899" s="650"/>
      <c r="AM899" s="652">
        <f t="shared" si="48"/>
        <v>0</v>
      </c>
      <c r="AN899" s="513">
        <f t="shared" si="49"/>
        <v>5487497</v>
      </c>
    </row>
    <row r="900" spans="1:40" s="212" customFormat="1" ht="15" customHeight="1" x14ac:dyDescent="0.2">
      <c r="A900" s="679"/>
      <c r="B900" s="679"/>
      <c r="C900" s="679"/>
      <c r="D900" s="679"/>
      <c r="E900" s="679"/>
      <c r="F900" s="668" t="s">
        <v>13968</v>
      </c>
      <c r="G900" s="668" t="s">
        <v>13970</v>
      </c>
      <c r="H900" s="669">
        <v>368201003612104</v>
      </c>
      <c r="I900" s="653"/>
      <c r="J900" s="653" t="s">
        <v>17959</v>
      </c>
      <c r="K900" s="670" t="s">
        <v>6477</v>
      </c>
      <c r="L900" s="669" t="s">
        <v>13888</v>
      </c>
      <c r="M900" s="671">
        <v>42194</v>
      </c>
      <c r="N900" s="672">
        <v>5000000</v>
      </c>
      <c r="O900" s="672" t="s">
        <v>18091</v>
      </c>
      <c r="P900" s="674">
        <v>42705</v>
      </c>
      <c r="Q900" s="672">
        <v>1745475</v>
      </c>
      <c r="R900" s="673" t="s">
        <v>18126</v>
      </c>
      <c r="S900" s="674">
        <v>42846</v>
      </c>
      <c r="T900" s="675">
        <v>1205791</v>
      </c>
      <c r="U900" s="674">
        <v>42847</v>
      </c>
      <c r="V900" s="675">
        <v>1205791</v>
      </c>
      <c r="W900" s="675">
        <v>783764.15</v>
      </c>
      <c r="X900" s="675">
        <v>361737.3</v>
      </c>
      <c r="Y900" s="675">
        <v>60289.55</v>
      </c>
      <c r="Z900" s="652">
        <v>0</v>
      </c>
      <c r="AA900" s="652"/>
      <c r="AB900" s="664"/>
      <c r="AC900" s="663"/>
      <c r="AD900" s="650"/>
      <c r="AE900" s="650"/>
      <c r="AF900" s="650"/>
      <c r="AG900" s="650"/>
      <c r="AH900" s="650"/>
      <c r="AI900" s="650"/>
      <c r="AJ900" s="650"/>
      <c r="AK900" s="650"/>
      <c r="AL900" s="650"/>
      <c r="AM900" s="652">
        <f t="shared" si="48"/>
        <v>0</v>
      </c>
      <c r="AN900" s="513">
        <f t="shared" si="49"/>
        <v>1205791</v>
      </c>
    </row>
    <row r="901" spans="1:40" s="212" customFormat="1" ht="15" customHeight="1" x14ac:dyDescent="0.2">
      <c r="A901" s="679"/>
      <c r="B901" s="679"/>
      <c r="C901" s="679"/>
      <c r="D901" s="679"/>
      <c r="E901" s="679"/>
      <c r="F901" s="668" t="s">
        <v>13968</v>
      </c>
      <c r="G901" s="668" t="s">
        <v>13970</v>
      </c>
      <c r="H901" s="669">
        <v>368201003360105</v>
      </c>
      <c r="I901" s="653"/>
      <c r="J901" s="653" t="s">
        <v>17960</v>
      </c>
      <c r="K901" s="670" t="s">
        <v>6477</v>
      </c>
      <c r="L901" s="669" t="s">
        <v>18047</v>
      </c>
      <c r="M901" s="671">
        <v>42052</v>
      </c>
      <c r="N901" s="672">
        <v>3000000</v>
      </c>
      <c r="O901" s="672" t="s">
        <v>18091</v>
      </c>
      <c r="P901" s="674">
        <v>42705</v>
      </c>
      <c r="Q901" s="672">
        <v>1100366</v>
      </c>
      <c r="R901" s="673" t="s">
        <v>18126</v>
      </c>
      <c r="S901" s="674">
        <v>42846</v>
      </c>
      <c r="T901" s="675">
        <v>750780</v>
      </c>
      <c r="U901" s="674">
        <v>42847</v>
      </c>
      <c r="V901" s="675">
        <v>750780</v>
      </c>
      <c r="W901" s="675">
        <v>488007</v>
      </c>
      <c r="X901" s="675">
        <v>225234</v>
      </c>
      <c r="Y901" s="675">
        <v>37539</v>
      </c>
      <c r="Z901" s="652">
        <v>0</v>
      </c>
      <c r="AA901" s="652"/>
      <c r="AB901" s="664"/>
      <c r="AC901" s="663"/>
      <c r="AD901" s="650"/>
      <c r="AE901" s="650"/>
      <c r="AF901" s="650"/>
      <c r="AG901" s="650"/>
      <c r="AH901" s="650"/>
      <c r="AI901" s="650"/>
      <c r="AJ901" s="650"/>
      <c r="AK901" s="650"/>
      <c r="AL901" s="650"/>
      <c r="AM901" s="652">
        <f t="shared" si="48"/>
        <v>0</v>
      </c>
      <c r="AN901" s="513">
        <f t="shared" si="49"/>
        <v>750780</v>
      </c>
    </row>
    <row r="902" spans="1:40" s="212" customFormat="1" ht="15" customHeight="1" x14ac:dyDescent="0.2">
      <c r="A902" s="679"/>
      <c r="B902" s="679"/>
      <c r="C902" s="679"/>
      <c r="D902" s="679"/>
      <c r="E902" s="679"/>
      <c r="F902" s="668" t="s">
        <v>13968</v>
      </c>
      <c r="G902" s="668" t="s">
        <v>13970</v>
      </c>
      <c r="H902" s="669">
        <v>368201003453102</v>
      </c>
      <c r="I902" s="653"/>
      <c r="J902" s="653" t="s">
        <v>17961</v>
      </c>
      <c r="K902" s="670" t="s">
        <v>6477</v>
      </c>
      <c r="L902" s="669" t="s">
        <v>13886</v>
      </c>
      <c r="M902" s="671">
        <v>42110</v>
      </c>
      <c r="N902" s="672">
        <v>20000000</v>
      </c>
      <c r="O902" s="672" t="s">
        <v>18091</v>
      </c>
      <c r="P902" s="674">
        <v>42705</v>
      </c>
      <c r="Q902" s="672">
        <v>12420045</v>
      </c>
      <c r="R902" s="673" t="s">
        <v>18126</v>
      </c>
      <c r="S902" s="674">
        <v>42846</v>
      </c>
      <c r="T902" s="675">
        <v>8683065</v>
      </c>
      <c r="U902" s="674">
        <v>42847</v>
      </c>
      <c r="V902" s="675">
        <v>8683065</v>
      </c>
      <c r="W902" s="675">
        <v>5643992.25</v>
      </c>
      <c r="X902" s="675">
        <v>2604919.5</v>
      </c>
      <c r="Y902" s="675">
        <v>434153.25</v>
      </c>
      <c r="Z902" s="652">
        <v>0</v>
      </c>
      <c r="AA902" s="652"/>
      <c r="AB902" s="664"/>
      <c r="AC902" s="663"/>
      <c r="AD902" s="650"/>
      <c r="AE902" s="650"/>
      <c r="AF902" s="650"/>
      <c r="AG902" s="650"/>
      <c r="AH902" s="650"/>
      <c r="AI902" s="650"/>
      <c r="AJ902" s="650"/>
      <c r="AK902" s="650"/>
      <c r="AL902" s="650"/>
      <c r="AM902" s="652">
        <f t="shared" si="48"/>
        <v>0</v>
      </c>
      <c r="AN902" s="513">
        <f t="shared" si="49"/>
        <v>8683065</v>
      </c>
    </row>
    <row r="903" spans="1:40" s="212" customFormat="1" ht="15" customHeight="1" x14ac:dyDescent="0.2">
      <c r="A903" s="679"/>
      <c r="B903" s="679"/>
      <c r="C903" s="679"/>
      <c r="D903" s="679"/>
      <c r="E903" s="679"/>
      <c r="F903" s="668" t="s">
        <v>13968</v>
      </c>
      <c r="G903" s="668" t="s">
        <v>10284</v>
      </c>
      <c r="H903" s="669">
        <v>88601011186106</v>
      </c>
      <c r="I903" s="653"/>
      <c r="J903" s="653" t="s">
        <v>17962</v>
      </c>
      <c r="K903" s="670" t="s">
        <v>6477</v>
      </c>
      <c r="L903" s="669" t="s">
        <v>18048</v>
      </c>
      <c r="M903" s="671">
        <v>42640</v>
      </c>
      <c r="N903" s="672">
        <v>4000000</v>
      </c>
      <c r="O903" s="672" t="s">
        <v>18092</v>
      </c>
      <c r="P903" s="674">
        <v>42734</v>
      </c>
      <c r="Q903" s="672">
        <v>3086314</v>
      </c>
      <c r="R903" s="673" t="s">
        <v>18127</v>
      </c>
      <c r="S903" s="674">
        <v>42853</v>
      </c>
      <c r="T903" s="675">
        <v>2093560</v>
      </c>
      <c r="U903" s="674">
        <v>42854</v>
      </c>
      <c r="V903" s="675">
        <v>2093560</v>
      </c>
      <c r="W903" s="675">
        <v>1360814</v>
      </c>
      <c r="X903" s="675">
        <v>628068</v>
      </c>
      <c r="Y903" s="675">
        <v>104678</v>
      </c>
      <c r="Z903" s="652">
        <v>0</v>
      </c>
      <c r="AA903" s="652"/>
      <c r="AB903" s="664"/>
      <c r="AC903" s="663"/>
      <c r="AD903" s="650"/>
      <c r="AE903" s="650"/>
      <c r="AF903" s="650"/>
      <c r="AG903" s="650"/>
      <c r="AH903" s="650"/>
      <c r="AI903" s="650"/>
      <c r="AJ903" s="650"/>
      <c r="AK903" s="650"/>
      <c r="AL903" s="650"/>
      <c r="AM903" s="652">
        <f t="shared" si="48"/>
        <v>0</v>
      </c>
      <c r="AN903" s="513">
        <f t="shared" si="49"/>
        <v>2093560</v>
      </c>
    </row>
    <row r="904" spans="1:40" s="212" customFormat="1" ht="15" customHeight="1" x14ac:dyDescent="0.2">
      <c r="A904" s="679"/>
      <c r="B904" s="679"/>
      <c r="C904" s="679"/>
      <c r="D904" s="679"/>
      <c r="E904" s="679"/>
      <c r="F904" s="668" t="s">
        <v>13968</v>
      </c>
      <c r="G904" s="668" t="s">
        <v>10284</v>
      </c>
      <c r="H904" s="669">
        <v>88601011029100</v>
      </c>
      <c r="I904" s="653"/>
      <c r="J904" s="653" t="s">
        <v>13125</v>
      </c>
      <c r="K904" s="670" t="s">
        <v>6477</v>
      </c>
      <c r="L904" s="669" t="s">
        <v>18049</v>
      </c>
      <c r="M904" s="671">
        <v>42345</v>
      </c>
      <c r="N904" s="672">
        <v>1500000</v>
      </c>
      <c r="O904" s="672" t="s">
        <v>18092</v>
      </c>
      <c r="P904" s="674">
        <v>42734</v>
      </c>
      <c r="Q904" s="672">
        <v>929842</v>
      </c>
      <c r="R904" s="673" t="s">
        <v>18127</v>
      </c>
      <c r="S904" s="674">
        <v>42853</v>
      </c>
      <c r="T904" s="675">
        <v>635740</v>
      </c>
      <c r="U904" s="674">
        <v>42854</v>
      </c>
      <c r="V904" s="675">
        <v>635740</v>
      </c>
      <c r="W904" s="675">
        <v>413231</v>
      </c>
      <c r="X904" s="675">
        <v>190722</v>
      </c>
      <c r="Y904" s="675">
        <v>31787</v>
      </c>
      <c r="Z904" s="652">
        <v>0</v>
      </c>
      <c r="AA904" s="652"/>
      <c r="AB904" s="664"/>
      <c r="AC904" s="663"/>
      <c r="AD904" s="650"/>
      <c r="AE904" s="650"/>
      <c r="AF904" s="650"/>
      <c r="AG904" s="650"/>
      <c r="AH904" s="650"/>
      <c r="AI904" s="650"/>
      <c r="AJ904" s="650"/>
      <c r="AK904" s="650"/>
      <c r="AL904" s="650"/>
      <c r="AM904" s="652">
        <f t="shared" si="48"/>
        <v>0</v>
      </c>
      <c r="AN904" s="513">
        <f t="shared" si="49"/>
        <v>635740</v>
      </c>
    </row>
    <row r="905" spans="1:40" s="212" customFormat="1" ht="15" customHeight="1" x14ac:dyDescent="0.2">
      <c r="A905" s="679"/>
      <c r="B905" s="679"/>
      <c r="C905" s="679"/>
      <c r="D905" s="679"/>
      <c r="E905" s="679"/>
      <c r="F905" s="668" t="s">
        <v>13968</v>
      </c>
      <c r="G905" s="668" t="s">
        <v>14500</v>
      </c>
      <c r="H905" s="669">
        <v>792001000434105</v>
      </c>
      <c r="I905" s="653"/>
      <c r="J905" s="653" t="s">
        <v>17963</v>
      </c>
      <c r="K905" s="670" t="s">
        <v>6477</v>
      </c>
      <c r="L905" s="669" t="s">
        <v>18050</v>
      </c>
      <c r="M905" s="671">
        <v>42135</v>
      </c>
      <c r="N905" s="672">
        <v>7000000</v>
      </c>
      <c r="O905" s="672" t="s">
        <v>18092</v>
      </c>
      <c r="P905" s="674">
        <v>42734</v>
      </c>
      <c r="Q905" s="672">
        <v>3055270</v>
      </c>
      <c r="R905" s="673" t="s">
        <v>18127</v>
      </c>
      <c r="S905" s="674">
        <v>42853</v>
      </c>
      <c r="T905" s="675">
        <v>2016140</v>
      </c>
      <c r="U905" s="674">
        <v>42854</v>
      </c>
      <c r="V905" s="675">
        <v>2016140</v>
      </c>
      <c r="W905" s="675">
        <v>1310491</v>
      </c>
      <c r="X905" s="675">
        <v>604842</v>
      </c>
      <c r="Y905" s="675">
        <v>100807</v>
      </c>
      <c r="Z905" s="652">
        <v>0</v>
      </c>
      <c r="AA905" s="652"/>
      <c r="AB905" s="664"/>
      <c r="AC905" s="663"/>
      <c r="AD905" s="650"/>
      <c r="AE905" s="650"/>
      <c r="AF905" s="650"/>
      <c r="AG905" s="650"/>
      <c r="AH905" s="650"/>
      <c r="AI905" s="650"/>
      <c r="AJ905" s="650"/>
      <c r="AK905" s="650"/>
      <c r="AL905" s="650"/>
      <c r="AM905" s="652">
        <f t="shared" si="48"/>
        <v>0</v>
      </c>
      <c r="AN905" s="513">
        <f t="shared" si="49"/>
        <v>2016140</v>
      </c>
    </row>
    <row r="906" spans="1:40" s="212" customFormat="1" ht="15" customHeight="1" x14ac:dyDescent="0.2">
      <c r="A906" s="679"/>
      <c r="B906" s="679"/>
      <c r="C906" s="679"/>
      <c r="D906" s="679"/>
      <c r="E906" s="679"/>
      <c r="F906" s="668" t="s">
        <v>13968</v>
      </c>
      <c r="G906" s="668" t="s">
        <v>14500</v>
      </c>
      <c r="H906" s="669">
        <v>792001000388100</v>
      </c>
      <c r="I906" s="653"/>
      <c r="J906" s="653" t="s">
        <v>17964</v>
      </c>
      <c r="K906" s="670" t="s">
        <v>6477</v>
      </c>
      <c r="L906" s="669" t="s">
        <v>14375</v>
      </c>
      <c r="M906" s="671">
        <v>42088</v>
      </c>
      <c r="N906" s="672">
        <v>25000000</v>
      </c>
      <c r="O906" s="672" t="s">
        <v>18092</v>
      </c>
      <c r="P906" s="674">
        <v>42734</v>
      </c>
      <c r="Q906" s="672">
        <v>15621932</v>
      </c>
      <c r="R906" s="673" t="s">
        <v>18127</v>
      </c>
      <c r="S906" s="674">
        <v>42853</v>
      </c>
      <c r="T906" s="675">
        <v>10597720</v>
      </c>
      <c r="U906" s="674">
        <v>42854</v>
      </c>
      <c r="V906" s="675">
        <v>10597720</v>
      </c>
      <c r="W906" s="675">
        <v>6888518</v>
      </c>
      <c r="X906" s="675">
        <v>3179316</v>
      </c>
      <c r="Y906" s="675">
        <v>529886</v>
      </c>
      <c r="Z906" s="652">
        <v>0</v>
      </c>
      <c r="AA906" s="652"/>
      <c r="AB906" s="664"/>
      <c r="AC906" s="663"/>
      <c r="AD906" s="650"/>
      <c r="AE906" s="650"/>
      <c r="AF906" s="650"/>
      <c r="AG906" s="650"/>
      <c r="AH906" s="650"/>
      <c r="AI906" s="650"/>
      <c r="AJ906" s="650"/>
      <c r="AK906" s="650"/>
      <c r="AL906" s="650"/>
      <c r="AM906" s="652">
        <f t="shared" si="48"/>
        <v>0</v>
      </c>
      <c r="AN906" s="513">
        <f t="shared" si="49"/>
        <v>10597720</v>
      </c>
    </row>
    <row r="907" spans="1:40" s="212" customFormat="1" ht="15" customHeight="1" x14ac:dyDescent="0.2">
      <c r="A907" s="679"/>
      <c r="B907" s="679"/>
      <c r="C907" s="679"/>
      <c r="D907" s="679"/>
      <c r="E907" s="679"/>
      <c r="F907" s="668" t="s">
        <v>13968</v>
      </c>
      <c r="G907" s="668" t="s">
        <v>13970</v>
      </c>
      <c r="H907" s="669">
        <v>368201003467101</v>
      </c>
      <c r="I907" s="653"/>
      <c r="J907" s="653" t="s">
        <v>4310</v>
      </c>
      <c r="K907" s="670" t="s">
        <v>6477</v>
      </c>
      <c r="L907" s="669" t="s">
        <v>13886</v>
      </c>
      <c r="M907" s="671">
        <v>42110</v>
      </c>
      <c r="N907" s="672">
        <v>10000000</v>
      </c>
      <c r="O907" s="672" t="s">
        <v>18092</v>
      </c>
      <c r="P907" s="674">
        <v>42734</v>
      </c>
      <c r="Q907" s="672">
        <v>4486059</v>
      </c>
      <c r="R907" s="673" t="s">
        <v>18127</v>
      </c>
      <c r="S907" s="674">
        <v>42853</v>
      </c>
      <c r="T907" s="675">
        <v>2974650</v>
      </c>
      <c r="U907" s="674">
        <v>42854</v>
      </c>
      <c r="V907" s="675">
        <v>2974650</v>
      </c>
      <c r="W907" s="675">
        <v>1933522.5</v>
      </c>
      <c r="X907" s="675">
        <v>892395</v>
      </c>
      <c r="Y907" s="675">
        <v>148732.5</v>
      </c>
      <c r="Z907" s="652">
        <v>0</v>
      </c>
      <c r="AA907" s="652"/>
      <c r="AB907" s="664"/>
      <c r="AC907" s="663"/>
      <c r="AD907" s="650"/>
      <c r="AE907" s="650"/>
      <c r="AF907" s="650"/>
      <c r="AG907" s="650"/>
      <c r="AH907" s="650"/>
      <c r="AI907" s="650"/>
      <c r="AJ907" s="650"/>
      <c r="AK907" s="650"/>
      <c r="AL907" s="650"/>
      <c r="AM907" s="652">
        <f t="shared" si="48"/>
        <v>0</v>
      </c>
      <c r="AN907" s="513">
        <f t="shared" si="49"/>
        <v>2974650</v>
      </c>
    </row>
    <row r="908" spans="1:40" s="212" customFormat="1" ht="15" customHeight="1" x14ac:dyDescent="0.2">
      <c r="A908" s="679"/>
      <c r="B908" s="679"/>
      <c r="C908" s="679"/>
      <c r="D908" s="679"/>
      <c r="E908" s="679"/>
      <c r="F908" s="668" t="s">
        <v>13968</v>
      </c>
      <c r="G908" s="668" t="s">
        <v>13970</v>
      </c>
      <c r="H908" s="669">
        <v>368201003500103</v>
      </c>
      <c r="I908" s="653"/>
      <c r="J908" s="653" t="s">
        <v>17965</v>
      </c>
      <c r="K908" s="670" t="s">
        <v>6477</v>
      </c>
      <c r="L908" s="669" t="s">
        <v>13892</v>
      </c>
      <c r="M908" s="671">
        <v>42135</v>
      </c>
      <c r="N908" s="672">
        <v>15000000</v>
      </c>
      <c r="O908" s="672" t="s">
        <v>18092</v>
      </c>
      <c r="P908" s="674">
        <v>42734</v>
      </c>
      <c r="Q908" s="672">
        <v>6535640</v>
      </c>
      <c r="R908" s="673" t="s">
        <v>18127</v>
      </c>
      <c r="S908" s="674">
        <v>42853</v>
      </c>
      <c r="T908" s="675">
        <v>4462500</v>
      </c>
      <c r="U908" s="674">
        <v>42854</v>
      </c>
      <c r="V908" s="675">
        <v>4462500</v>
      </c>
      <c r="W908" s="675">
        <v>2900625</v>
      </c>
      <c r="X908" s="675">
        <v>1338750</v>
      </c>
      <c r="Y908" s="675">
        <v>223125</v>
      </c>
      <c r="Z908" s="652">
        <v>0</v>
      </c>
      <c r="AA908" s="652"/>
      <c r="AB908" s="664"/>
      <c r="AC908" s="663"/>
      <c r="AD908" s="650"/>
      <c r="AE908" s="650"/>
      <c r="AF908" s="650"/>
      <c r="AG908" s="650"/>
      <c r="AH908" s="650"/>
      <c r="AI908" s="650"/>
      <c r="AJ908" s="650"/>
      <c r="AK908" s="650"/>
      <c r="AL908" s="650"/>
      <c r="AM908" s="652">
        <f t="shared" si="48"/>
        <v>0</v>
      </c>
      <c r="AN908" s="513">
        <f t="shared" si="49"/>
        <v>4462500</v>
      </c>
    </row>
    <row r="909" spans="1:40" s="212" customFormat="1" ht="15" customHeight="1" x14ac:dyDescent="0.2">
      <c r="A909" s="679"/>
      <c r="B909" s="679"/>
      <c r="C909" s="679"/>
      <c r="D909" s="679"/>
      <c r="E909" s="679"/>
      <c r="F909" s="668" t="s">
        <v>13968</v>
      </c>
      <c r="G909" s="668" t="s">
        <v>13970</v>
      </c>
      <c r="H909" s="669">
        <v>368201003550108</v>
      </c>
      <c r="I909" s="653"/>
      <c r="J909" s="653" t="s">
        <v>17966</v>
      </c>
      <c r="K909" s="670" t="s">
        <v>6477</v>
      </c>
      <c r="L909" s="669" t="s">
        <v>13890</v>
      </c>
      <c r="M909" s="671">
        <v>42319</v>
      </c>
      <c r="N909" s="672">
        <v>25000000</v>
      </c>
      <c r="O909" s="672" t="s">
        <v>18092</v>
      </c>
      <c r="P909" s="674">
        <v>42734</v>
      </c>
      <c r="Q909" s="672">
        <v>16917053</v>
      </c>
      <c r="R909" s="673" t="s">
        <v>18127</v>
      </c>
      <c r="S909" s="674">
        <v>42853</v>
      </c>
      <c r="T909" s="675">
        <v>11569880</v>
      </c>
      <c r="U909" s="674">
        <v>42854</v>
      </c>
      <c r="V909" s="675">
        <v>11569880</v>
      </c>
      <c r="W909" s="675">
        <v>7520422</v>
      </c>
      <c r="X909" s="675">
        <v>3470964</v>
      </c>
      <c r="Y909" s="675">
        <v>578494</v>
      </c>
      <c r="Z909" s="652">
        <v>0</v>
      </c>
      <c r="AA909" s="652"/>
      <c r="AB909" s="664"/>
      <c r="AC909" s="663"/>
      <c r="AD909" s="650"/>
      <c r="AE909" s="650"/>
      <c r="AF909" s="650"/>
      <c r="AG909" s="650"/>
      <c r="AH909" s="650"/>
      <c r="AI909" s="650"/>
      <c r="AJ909" s="650"/>
      <c r="AK909" s="650"/>
      <c r="AL909" s="650"/>
      <c r="AM909" s="652">
        <f t="shared" si="48"/>
        <v>0</v>
      </c>
      <c r="AN909" s="513">
        <f t="shared" si="49"/>
        <v>11569880</v>
      </c>
    </row>
    <row r="910" spans="1:40" s="212" customFormat="1" ht="15" customHeight="1" x14ac:dyDescent="0.2">
      <c r="A910" s="679"/>
      <c r="B910" s="679"/>
      <c r="C910" s="679"/>
      <c r="D910" s="679"/>
      <c r="E910" s="679"/>
      <c r="F910" s="668" t="s">
        <v>13968</v>
      </c>
      <c r="G910" s="668" t="s">
        <v>13970</v>
      </c>
      <c r="H910" s="669">
        <v>368201003473102</v>
      </c>
      <c r="I910" s="653"/>
      <c r="J910" s="653" t="s">
        <v>17967</v>
      </c>
      <c r="K910" s="670" t="s">
        <v>6477</v>
      </c>
      <c r="L910" s="669" t="s">
        <v>13886</v>
      </c>
      <c r="M910" s="671">
        <v>42110</v>
      </c>
      <c r="N910" s="672">
        <v>10000000</v>
      </c>
      <c r="O910" s="672" t="s">
        <v>18092</v>
      </c>
      <c r="P910" s="674">
        <v>42734</v>
      </c>
      <c r="Q910" s="672">
        <v>4502877</v>
      </c>
      <c r="R910" s="673" t="s">
        <v>18127</v>
      </c>
      <c r="S910" s="674">
        <v>42853</v>
      </c>
      <c r="T910" s="675">
        <v>2974650</v>
      </c>
      <c r="U910" s="674">
        <v>42854</v>
      </c>
      <c r="V910" s="675">
        <v>2974650</v>
      </c>
      <c r="W910" s="675">
        <v>1933522.5</v>
      </c>
      <c r="X910" s="675">
        <v>892395</v>
      </c>
      <c r="Y910" s="675">
        <v>148732.5</v>
      </c>
      <c r="Z910" s="652">
        <v>0</v>
      </c>
      <c r="AA910" s="652"/>
      <c r="AB910" s="664"/>
      <c r="AC910" s="663"/>
      <c r="AD910" s="650"/>
      <c r="AE910" s="650"/>
      <c r="AF910" s="650"/>
      <c r="AG910" s="650"/>
      <c r="AH910" s="650"/>
      <c r="AI910" s="650"/>
      <c r="AJ910" s="650"/>
      <c r="AK910" s="650"/>
      <c r="AL910" s="650"/>
      <c r="AM910" s="652">
        <f t="shared" si="48"/>
        <v>0</v>
      </c>
      <c r="AN910" s="513">
        <f t="shared" si="49"/>
        <v>2974650</v>
      </c>
    </row>
    <row r="911" spans="1:40" s="212" customFormat="1" ht="15" customHeight="1" x14ac:dyDescent="0.2">
      <c r="A911" s="679"/>
      <c r="B911" s="679"/>
      <c r="C911" s="679"/>
      <c r="D911" s="679"/>
      <c r="E911" s="679"/>
      <c r="F911" s="668" t="s">
        <v>13968</v>
      </c>
      <c r="G911" s="668" t="s">
        <v>13970</v>
      </c>
      <c r="H911" s="669">
        <v>368201004157107</v>
      </c>
      <c r="I911" s="653"/>
      <c r="J911" s="653" t="s">
        <v>17968</v>
      </c>
      <c r="K911" s="670" t="s">
        <v>6477</v>
      </c>
      <c r="L911" s="669" t="s">
        <v>18051</v>
      </c>
      <c r="M911" s="671">
        <v>42216</v>
      </c>
      <c r="N911" s="672">
        <v>15000000</v>
      </c>
      <c r="O911" s="672" t="s">
        <v>18092</v>
      </c>
      <c r="P911" s="674">
        <v>42734</v>
      </c>
      <c r="Q911" s="672">
        <v>13497011</v>
      </c>
      <c r="R911" s="673" t="s">
        <v>18127</v>
      </c>
      <c r="S911" s="674">
        <v>42853</v>
      </c>
      <c r="T911" s="675">
        <v>9275000</v>
      </c>
      <c r="U911" s="674">
        <v>42854</v>
      </c>
      <c r="V911" s="675">
        <v>9275000</v>
      </c>
      <c r="W911" s="675">
        <v>6028750</v>
      </c>
      <c r="X911" s="675">
        <v>2782500</v>
      </c>
      <c r="Y911" s="675">
        <v>463750</v>
      </c>
      <c r="Z911" s="652">
        <v>0</v>
      </c>
      <c r="AA911" s="652"/>
      <c r="AB911" s="664"/>
      <c r="AC911" s="663"/>
      <c r="AD911" s="650"/>
      <c r="AE911" s="650"/>
      <c r="AF911" s="650"/>
      <c r="AG911" s="650"/>
      <c r="AH911" s="650"/>
      <c r="AI911" s="650"/>
      <c r="AJ911" s="650"/>
      <c r="AK911" s="650"/>
      <c r="AL911" s="650"/>
      <c r="AM911" s="652">
        <f t="shared" si="48"/>
        <v>0</v>
      </c>
      <c r="AN911" s="513">
        <f t="shared" si="49"/>
        <v>9275000</v>
      </c>
    </row>
    <row r="912" spans="1:40" s="212" customFormat="1" ht="15" customHeight="1" x14ac:dyDescent="0.2">
      <c r="A912" s="679"/>
      <c r="B912" s="679"/>
      <c r="C912" s="679"/>
      <c r="D912" s="679"/>
      <c r="E912" s="679"/>
      <c r="F912" s="668" t="s">
        <v>8349</v>
      </c>
      <c r="G912" s="668" t="s">
        <v>2026</v>
      </c>
      <c r="H912" s="669">
        <v>417601009981103</v>
      </c>
      <c r="I912" s="653"/>
      <c r="J912" s="653" t="s">
        <v>17969</v>
      </c>
      <c r="K912" s="670" t="s">
        <v>6477</v>
      </c>
      <c r="L912" s="669" t="s">
        <v>18026</v>
      </c>
      <c r="M912" s="671">
        <v>42114</v>
      </c>
      <c r="N912" s="672">
        <v>12000000</v>
      </c>
      <c r="O912" s="672" t="s">
        <v>18093</v>
      </c>
      <c r="P912" s="674">
        <v>42628</v>
      </c>
      <c r="Q912" s="672">
        <v>6611943</v>
      </c>
      <c r="R912" s="673" t="s">
        <v>18128</v>
      </c>
      <c r="S912" s="674">
        <v>42853</v>
      </c>
      <c r="T912" s="675">
        <v>4567392</v>
      </c>
      <c r="U912" s="674">
        <v>42854</v>
      </c>
      <c r="V912" s="675">
        <v>4567392</v>
      </c>
      <c r="W912" s="675">
        <v>2968804.8000000003</v>
      </c>
      <c r="X912" s="675">
        <v>1370217.5999999999</v>
      </c>
      <c r="Y912" s="675">
        <v>228369.6</v>
      </c>
      <c r="Z912" s="652">
        <v>0</v>
      </c>
      <c r="AA912" s="652"/>
      <c r="AB912" s="664"/>
      <c r="AC912" s="663"/>
      <c r="AD912" s="650"/>
      <c r="AE912" s="650"/>
      <c r="AF912" s="650"/>
      <c r="AG912" s="650"/>
      <c r="AH912" s="650"/>
      <c r="AI912" s="650"/>
      <c r="AJ912" s="650"/>
      <c r="AK912" s="650"/>
      <c r="AL912" s="650"/>
      <c r="AM912" s="652">
        <f t="shared" si="48"/>
        <v>0</v>
      </c>
      <c r="AN912" s="513">
        <f t="shared" si="49"/>
        <v>4567392</v>
      </c>
    </row>
    <row r="913" spans="1:40" s="212" customFormat="1" ht="15" customHeight="1" x14ac:dyDescent="0.2">
      <c r="A913" s="679"/>
      <c r="B913" s="679"/>
      <c r="C913" s="679"/>
      <c r="D913" s="679"/>
      <c r="E913" s="679"/>
      <c r="F913" s="668" t="s">
        <v>8349</v>
      </c>
      <c r="G913" s="668" t="s">
        <v>2026</v>
      </c>
      <c r="H913" s="669">
        <v>417601010019101</v>
      </c>
      <c r="I913" s="653"/>
      <c r="J913" s="653" t="s">
        <v>5423</v>
      </c>
      <c r="K913" s="670" t="s">
        <v>6477</v>
      </c>
      <c r="L913" s="669" t="s">
        <v>18052</v>
      </c>
      <c r="M913" s="671">
        <v>42117</v>
      </c>
      <c r="N913" s="672">
        <v>8000000</v>
      </c>
      <c r="O913" s="672" t="s">
        <v>18093</v>
      </c>
      <c r="P913" s="674">
        <v>42628</v>
      </c>
      <c r="Q913" s="672">
        <v>4535884</v>
      </c>
      <c r="R913" s="673" t="s">
        <v>18128</v>
      </c>
      <c r="S913" s="674">
        <v>42853</v>
      </c>
      <c r="T913" s="675">
        <v>3080280</v>
      </c>
      <c r="U913" s="674">
        <v>42854</v>
      </c>
      <c r="V913" s="675">
        <v>3080280</v>
      </c>
      <c r="W913" s="675">
        <v>2002182</v>
      </c>
      <c r="X913" s="675">
        <v>924084</v>
      </c>
      <c r="Y913" s="675">
        <v>154014</v>
      </c>
      <c r="Z913" s="652">
        <v>0</v>
      </c>
      <c r="AA913" s="652"/>
      <c r="AB913" s="664"/>
      <c r="AC913" s="663"/>
      <c r="AD913" s="650"/>
      <c r="AE913" s="650"/>
      <c r="AF913" s="650"/>
      <c r="AG913" s="650"/>
      <c r="AH913" s="650"/>
      <c r="AI913" s="650"/>
      <c r="AJ913" s="650"/>
      <c r="AK913" s="650"/>
      <c r="AL913" s="650"/>
      <c r="AM913" s="652">
        <f t="shared" si="48"/>
        <v>0</v>
      </c>
      <c r="AN913" s="513">
        <f t="shared" si="49"/>
        <v>3080280</v>
      </c>
    </row>
    <row r="914" spans="1:40" s="212" customFormat="1" ht="15" customHeight="1" x14ac:dyDescent="0.2">
      <c r="A914" s="679"/>
      <c r="B914" s="679"/>
      <c r="C914" s="679"/>
      <c r="D914" s="679"/>
      <c r="E914" s="679"/>
      <c r="F914" s="668" t="s">
        <v>8349</v>
      </c>
      <c r="G914" s="668" t="s">
        <v>2026</v>
      </c>
      <c r="H914" s="669">
        <v>417601010309108</v>
      </c>
      <c r="I914" s="653"/>
      <c r="J914" s="653" t="s">
        <v>17970</v>
      </c>
      <c r="K914" s="670" t="s">
        <v>6477</v>
      </c>
      <c r="L914" s="669" t="s">
        <v>18053</v>
      </c>
      <c r="M914" s="671">
        <v>42170</v>
      </c>
      <c r="N914" s="672">
        <v>5000000</v>
      </c>
      <c r="O914" s="672" t="s">
        <v>18093</v>
      </c>
      <c r="P914" s="674">
        <v>42628</v>
      </c>
      <c r="Q914" s="672">
        <v>2224652</v>
      </c>
      <c r="R914" s="673" t="s">
        <v>18128</v>
      </c>
      <c r="S914" s="674">
        <v>42853</v>
      </c>
      <c r="T914" s="675">
        <v>1544555</v>
      </c>
      <c r="U914" s="674">
        <v>42854</v>
      </c>
      <c r="V914" s="675">
        <v>1544555</v>
      </c>
      <c r="W914" s="675">
        <v>1003960.75</v>
      </c>
      <c r="X914" s="675">
        <v>463366.5</v>
      </c>
      <c r="Y914" s="675">
        <v>77227.75</v>
      </c>
      <c r="Z914" s="652">
        <v>0</v>
      </c>
      <c r="AA914" s="652"/>
      <c r="AB914" s="664"/>
      <c r="AC914" s="663"/>
      <c r="AD914" s="650"/>
      <c r="AE914" s="650"/>
      <c r="AF914" s="650"/>
      <c r="AG914" s="650"/>
      <c r="AH914" s="650"/>
      <c r="AI914" s="650"/>
      <c r="AJ914" s="650"/>
      <c r="AK914" s="650"/>
      <c r="AL914" s="650"/>
      <c r="AM914" s="652">
        <f t="shared" si="48"/>
        <v>0</v>
      </c>
      <c r="AN914" s="513">
        <f t="shared" si="49"/>
        <v>1544555</v>
      </c>
    </row>
    <row r="915" spans="1:40" s="212" customFormat="1" ht="15" customHeight="1" x14ac:dyDescent="0.2">
      <c r="A915" s="679"/>
      <c r="B915" s="679"/>
      <c r="C915" s="679"/>
      <c r="D915" s="679"/>
      <c r="E915" s="679"/>
      <c r="F915" s="668" t="s">
        <v>8349</v>
      </c>
      <c r="G915" s="668" t="s">
        <v>2026</v>
      </c>
      <c r="H915" s="669">
        <v>417601010185106</v>
      </c>
      <c r="I915" s="653"/>
      <c r="J915" s="653" t="s">
        <v>6108</v>
      </c>
      <c r="K915" s="670" t="s">
        <v>6477</v>
      </c>
      <c r="L915" s="669" t="s">
        <v>18054</v>
      </c>
      <c r="M915" s="671">
        <v>42142</v>
      </c>
      <c r="N915" s="672">
        <v>20000000</v>
      </c>
      <c r="O915" s="672" t="s">
        <v>18093</v>
      </c>
      <c r="P915" s="674">
        <v>42628</v>
      </c>
      <c r="Q915" s="672">
        <v>12045821</v>
      </c>
      <c r="R915" s="673" t="s">
        <v>18128</v>
      </c>
      <c r="S915" s="674">
        <v>42853</v>
      </c>
      <c r="T915" s="675">
        <v>8318590</v>
      </c>
      <c r="U915" s="674">
        <v>42854</v>
      </c>
      <c r="V915" s="675">
        <v>8318590</v>
      </c>
      <c r="W915" s="675">
        <v>5407083.5</v>
      </c>
      <c r="X915" s="675">
        <v>2495577</v>
      </c>
      <c r="Y915" s="675">
        <v>415929.5</v>
      </c>
      <c r="Z915" s="652">
        <v>0</v>
      </c>
      <c r="AA915" s="652"/>
      <c r="AB915" s="664"/>
      <c r="AC915" s="663"/>
      <c r="AD915" s="650"/>
      <c r="AE915" s="650"/>
      <c r="AF915" s="650"/>
      <c r="AG915" s="650"/>
      <c r="AH915" s="650"/>
      <c r="AI915" s="650"/>
      <c r="AJ915" s="650"/>
      <c r="AK915" s="650"/>
      <c r="AL915" s="650"/>
      <c r="AM915" s="652">
        <f t="shared" si="48"/>
        <v>0</v>
      </c>
      <c r="AN915" s="513">
        <f t="shared" si="49"/>
        <v>8318590</v>
      </c>
    </row>
    <row r="916" spans="1:40" s="212" customFormat="1" ht="15" customHeight="1" x14ac:dyDescent="0.2">
      <c r="A916" s="679"/>
      <c r="B916" s="679"/>
      <c r="C916" s="679"/>
      <c r="D916" s="679"/>
      <c r="E916" s="679"/>
      <c r="F916" s="668" t="s">
        <v>8349</v>
      </c>
      <c r="G916" s="668" t="s">
        <v>2026</v>
      </c>
      <c r="H916" s="669">
        <v>417601010338107</v>
      </c>
      <c r="I916" s="653"/>
      <c r="J916" s="653" t="s">
        <v>4833</v>
      </c>
      <c r="K916" s="670" t="s">
        <v>6477</v>
      </c>
      <c r="L916" s="669" t="s">
        <v>18055</v>
      </c>
      <c r="M916" s="671">
        <v>42319</v>
      </c>
      <c r="N916" s="672">
        <v>10000000</v>
      </c>
      <c r="O916" s="672" t="s">
        <v>18093</v>
      </c>
      <c r="P916" s="674">
        <v>42628</v>
      </c>
      <c r="Q916" s="672">
        <v>6419522</v>
      </c>
      <c r="R916" s="673" t="s">
        <v>18128</v>
      </c>
      <c r="S916" s="674">
        <v>42853</v>
      </c>
      <c r="T916" s="675">
        <v>4458665</v>
      </c>
      <c r="U916" s="674">
        <v>42854</v>
      </c>
      <c r="V916" s="675">
        <v>4458665</v>
      </c>
      <c r="W916" s="675">
        <v>2898132.25</v>
      </c>
      <c r="X916" s="675">
        <v>1337599.5</v>
      </c>
      <c r="Y916" s="675">
        <v>222933.25</v>
      </c>
      <c r="Z916" s="652">
        <v>0</v>
      </c>
      <c r="AA916" s="652"/>
      <c r="AB916" s="664"/>
      <c r="AC916" s="663"/>
      <c r="AD916" s="650"/>
      <c r="AE916" s="650"/>
      <c r="AF916" s="650"/>
      <c r="AG916" s="650"/>
      <c r="AH916" s="650"/>
      <c r="AI916" s="650"/>
      <c r="AJ916" s="650"/>
      <c r="AK916" s="650"/>
      <c r="AL916" s="650"/>
      <c r="AM916" s="652">
        <f t="shared" si="48"/>
        <v>0</v>
      </c>
      <c r="AN916" s="513">
        <f t="shared" si="49"/>
        <v>4458665</v>
      </c>
    </row>
    <row r="917" spans="1:40" s="212" customFormat="1" ht="15" customHeight="1" x14ac:dyDescent="0.2">
      <c r="A917" s="679"/>
      <c r="B917" s="679"/>
      <c r="C917" s="679"/>
      <c r="D917" s="679"/>
      <c r="E917" s="679"/>
      <c r="F917" s="668" t="s">
        <v>8349</v>
      </c>
      <c r="G917" s="668" t="s">
        <v>2026</v>
      </c>
      <c r="H917" s="669">
        <v>417601009809107</v>
      </c>
      <c r="I917" s="653"/>
      <c r="J917" s="653" t="s">
        <v>17971</v>
      </c>
      <c r="K917" s="670" t="s">
        <v>6477</v>
      </c>
      <c r="L917" s="669" t="s">
        <v>18025</v>
      </c>
      <c r="M917" s="671">
        <v>42086</v>
      </c>
      <c r="N917" s="672">
        <v>20000000</v>
      </c>
      <c r="O917" s="672" t="s">
        <v>18093</v>
      </c>
      <c r="P917" s="674">
        <v>42628</v>
      </c>
      <c r="Q917" s="672">
        <v>10562248</v>
      </c>
      <c r="R917" s="673" t="s">
        <v>18128</v>
      </c>
      <c r="S917" s="674">
        <v>42853</v>
      </c>
      <c r="T917" s="675">
        <v>7116970</v>
      </c>
      <c r="U917" s="674">
        <v>42854</v>
      </c>
      <c r="V917" s="675">
        <v>7116970</v>
      </c>
      <c r="W917" s="675">
        <v>4626030.5</v>
      </c>
      <c r="X917" s="675">
        <v>2135091</v>
      </c>
      <c r="Y917" s="675">
        <v>355848.5</v>
      </c>
      <c r="Z917" s="652">
        <v>0</v>
      </c>
      <c r="AA917" s="652"/>
      <c r="AB917" s="664"/>
      <c r="AC917" s="663"/>
      <c r="AD917" s="650"/>
      <c r="AE917" s="650"/>
      <c r="AF917" s="650"/>
      <c r="AG917" s="650"/>
      <c r="AH917" s="650"/>
      <c r="AI917" s="650"/>
      <c r="AJ917" s="650"/>
      <c r="AK917" s="650"/>
      <c r="AL917" s="650"/>
      <c r="AM917" s="652">
        <f t="shared" si="48"/>
        <v>0</v>
      </c>
      <c r="AN917" s="513">
        <f t="shared" si="49"/>
        <v>7116970</v>
      </c>
    </row>
    <row r="918" spans="1:40" s="212" customFormat="1" ht="15" customHeight="1" x14ac:dyDescent="0.2">
      <c r="A918" s="679"/>
      <c r="B918" s="679"/>
      <c r="C918" s="679"/>
      <c r="D918" s="679"/>
      <c r="E918" s="679"/>
      <c r="F918" s="668" t="s">
        <v>8349</v>
      </c>
      <c r="G918" s="668" t="s">
        <v>2026</v>
      </c>
      <c r="H918" s="669">
        <v>417601009736100</v>
      </c>
      <c r="I918" s="653"/>
      <c r="J918" s="653" t="s">
        <v>17972</v>
      </c>
      <c r="K918" s="670" t="s">
        <v>6477</v>
      </c>
      <c r="L918" s="669" t="s">
        <v>18056</v>
      </c>
      <c r="M918" s="671">
        <v>42086</v>
      </c>
      <c r="N918" s="672">
        <v>8000000</v>
      </c>
      <c r="O918" s="672" t="s">
        <v>18093</v>
      </c>
      <c r="P918" s="674">
        <v>42628</v>
      </c>
      <c r="Q918" s="672">
        <v>3503986</v>
      </c>
      <c r="R918" s="673" t="s">
        <v>18128</v>
      </c>
      <c r="S918" s="674">
        <v>42853</v>
      </c>
      <c r="T918" s="675">
        <v>2436984</v>
      </c>
      <c r="U918" s="674">
        <v>42854</v>
      </c>
      <c r="V918" s="675">
        <v>2436984</v>
      </c>
      <c r="W918" s="675">
        <v>1584039.6</v>
      </c>
      <c r="X918" s="675">
        <v>731095.2</v>
      </c>
      <c r="Y918" s="675">
        <v>121849.20000000001</v>
      </c>
      <c r="Z918" s="652">
        <v>0</v>
      </c>
      <c r="AA918" s="652"/>
      <c r="AB918" s="664"/>
      <c r="AC918" s="663"/>
      <c r="AD918" s="650"/>
      <c r="AE918" s="650"/>
      <c r="AF918" s="650"/>
      <c r="AG918" s="650"/>
      <c r="AH918" s="650"/>
      <c r="AI918" s="650"/>
      <c r="AJ918" s="650"/>
      <c r="AK918" s="650"/>
      <c r="AL918" s="650"/>
      <c r="AM918" s="652">
        <f t="shared" si="48"/>
        <v>0</v>
      </c>
      <c r="AN918" s="513">
        <f t="shared" si="49"/>
        <v>2436984</v>
      </c>
    </row>
    <row r="919" spans="1:40" s="212" customFormat="1" ht="15" customHeight="1" x14ac:dyDescent="0.2">
      <c r="A919" s="679"/>
      <c r="B919" s="679"/>
      <c r="C919" s="679"/>
      <c r="D919" s="679"/>
      <c r="E919" s="679"/>
      <c r="F919" s="668" t="s">
        <v>8349</v>
      </c>
      <c r="G919" s="668" t="s">
        <v>2026</v>
      </c>
      <c r="H919" s="669">
        <v>417601009894102</v>
      </c>
      <c r="I919" s="653"/>
      <c r="J919" s="653" t="s">
        <v>17973</v>
      </c>
      <c r="K919" s="670" t="s">
        <v>6477</v>
      </c>
      <c r="L919" s="669" t="s">
        <v>18025</v>
      </c>
      <c r="M919" s="671">
        <v>42086</v>
      </c>
      <c r="N919" s="672">
        <v>25000000</v>
      </c>
      <c r="O919" s="672" t="s">
        <v>18093</v>
      </c>
      <c r="P919" s="674">
        <v>42628</v>
      </c>
      <c r="Q919" s="672">
        <v>13075018</v>
      </c>
      <c r="R919" s="673" t="s">
        <v>18128</v>
      </c>
      <c r="S919" s="674">
        <v>42853</v>
      </c>
      <c r="T919" s="675">
        <v>8895530</v>
      </c>
      <c r="U919" s="674">
        <v>42854</v>
      </c>
      <c r="V919" s="675">
        <v>8895530</v>
      </c>
      <c r="W919" s="675">
        <v>5782094.5</v>
      </c>
      <c r="X919" s="675">
        <v>2668659</v>
      </c>
      <c r="Y919" s="675">
        <v>444776.5</v>
      </c>
      <c r="Z919" s="652">
        <v>0</v>
      </c>
      <c r="AA919" s="652"/>
      <c r="AB919" s="664"/>
      <c r="AC919" s="663"/>
      <c r="AD919" s="650"/>
      <c r="AE919" s="650"/>
      <c r="AF919" s="650"/>
      <c r="AG919" s="650"/>
      <c r="AH919" s="650"/>
      <c r="AI919" s="650"/>
      <c r="AJ919" s="650"/>
      <c r="AK919" s="650"/>
      <c r="AL919" s="650"/>
      <c r="AM919" s="652">
        <f t="shared" si="48"/>
        <v>0</v>
      </c>
      <c r="AN919" s="513">
        <f t="shared" si="49"/>
        <v>8895530</v>
      </c>
    </row>
    <row r="920" spans="1:40" s="212" customFormat="1" ht="15" customHeight="1" x14ac:dyDescent="0.2">
      <c r="A920" s="679"/>
      <c r="B920" s="679"/>
      <c r="C920" s="679"/>
      <c r="D920" s="679"/>
      <c r="E920" s="679"/>
      <c r="F920" s="668" t="s">
        <v>8349</v>
      </c>
      <c r="G920" s="668" t="s">
        <v>2026</v>
      </c>
      <c r="H920" s="669">
        <v>417601010377101</v>
      </c>
      <c r="I920" s="653"/>
      <c r="J920" s="653" t="s">
        <v>17974</v>
      </c>
      <c r="K920" s="670" t="s">
        <v>6477</v>
      </c>
      <c r="L920" s="669" t="s">
        <v>18057</v>
      </c>
      <c r="M920" s="671">
        <v>42198</v>
      </c>
      <c r="N920" s="672">
        <v>5000000</v>
      </c>
      <c r="O920" s="672" t="s">
        <v>18093</v>
      </c>
      <c r="P920" s="674">
        <v>42628</v>
      </c>
      <c r="Q920" s="672">
        <v>1150400</v>
      </c>
      <c r="R920" s="673" t="s">
        <v>18128</v>
      </c>
      <c r="S920" s="674">
        <v>42853</v>
      </c>
      <c r="T920" s="675">
        <v>805280</v>
      </c>
      <c r="U920" s="674">
        <v>42854</v>
      </c>
      <c r="V920" s="675">
        <v>805280</v>
      </c>
      <c r="W920" s="675">
        <v>523432</v>
      </c>
      <c r="X920" s="675">
        <v>241584</v>
      </c>
      <c r="Y920" s="675">
        <v>40264</v>
      </c>
      <c r="Z920" s="652">
        <v>0</v>
      </c>
      <c r="AA920" s="652"/>
      <c r="AB920" s="664"/>
      <c r="AC920" s="663"/>
      <c r="AD920" s="650"/>
      <c r="AE920" s="650"/>
      <c r="AF920" s="650"/>
      <c r="AG920" s="650"/>
      <c r="AH920" s="650"/>
      <c r="AI920" s="650"/>
      <c r="AJ920" s="650"/>
      <c r="AK920" s="650"/>
      <c r="AL920" s="650"/>
      <c r="AM920" s="652">
        <f t="shared" si="48"/>
        <v>0</v>
      </c>
      <c r="AN920" s="513">
        <f t="shared" si="49"/>
        <v>805280</v>
      </c>
    </row>
    <row r="921" spans="1:40" s="212" customFormat="1" ht="15" customHeight="1" x14ac:dyDescent="0.2">
      <c r="A921" s="679"/>
      <c r="B921" s="679"/>
      <c r="C921" s="679"/>
      <c r="D921" s="679"/>
      <c r="E921" s="679"/>
      <c r="F921" s="668" t="s">
        <v>8349</v>
      </c>
      <c r="G921" s="668" t="s">
        <v>2026</v>
      </c>
      <c r="H921" s="669">
        <v>417601009897100</v>
      </c>
      <c r="I921" s="653"/>
      <c r="J921" s="653" t="s">
        <v>17975</v>
      </c>
      <c r="K921" s="670" t="s">
        <v>6477</v>
      </c>
      <c r="L921" s="669" t="s">
        <v>18025</v>
      </c>
      <c r="M921" s="671">
        <v>42086</v>
      </c>
      <c r="N921" s="672">
        <v>15000000</v>
      </c>
      <c r="O921" s="672" t="s">
        <v>18094</v>
      </c>
      <c r="P921" s="674">
        <v>42622</v>
      </c>
      <c r="Q921" s="672">
        <v>7949293</v>
      </c>
      <c r="R921" s="673" t="s">
        <v>18128</v>
      </c>
      <c r="S921" s="674">
        <v>42853</v>
      </c>
      <c r="T921" s="675">
        <v>5539102</v>
      </c>
      <c r="U921" s="674">
        <v>42854</v>
      </c>
      <c r="V921" s="675">
        <v>5539102</v>
      </c>
      <c r="W921" s="675">
        <v>3600416.3000000003</v>
      </c>
      <c r="X921" s="675">
        <v>1661730.5999999999</v>
      </c>
      <c r="Y921" s="675">
        <v>276955.10000000003</v>
      </c>
      <c r="Z921" s="652">
        <v>0</v>
      </c>
      <c r="AA921" s="652"/>
      <c r="AB921" s="664"/>
      <c r="AC921" s="663"/>
      <c r="AD921" s="650"/>
      <c r="AE921" s="650"/>
      <c r="AF921" s="650"/>
      <c r="AG921" s="650"/>
      <c r="AH921" s="650"/>
      <c r="AI921" s="650"/>
      <c r="AJ921" s="650"/>
      <c r="AK921" s="650"/>
      <c r="AL921" s="650"/>
      <c r="AM921" s="652">
        <f t="shared" si="48"/>
        <v>0</v>
      </c>
      <c r="AN921" s="513">
        <f t="shared" si="49"/>
        <v>5539102</v>
      </c>
    </row>
    <row r="922" spans="1:40" s="212" customFormat="1" ht="15" customHeight="1" x14ac:dyDescent="0.2">
      <c r="A922" s="679"/>
      <c r="B922" s="679"/>
      <c r="C922" s="679"/>
      <c r="D922" s="679"/>
      <c r="E922" s="679"/>
      <c r="F922" s="668" t="s">
        <v>8349</v>
      </c>
      <c r="G922" s="668" t="s">
        <v>2026</v>
      </c>
      <c r="H922" s="669">
        <v>417601010020102</v>
      </c>
      <c r="I922" s="653"/>
      <c r="J922" s="653" t="s">
        <v>785</v>
      </c>
      <c r="K922" s="670" t="s">
        <v>6477</v>
      </c>
      <c r="L922" s="669" t="s">
        <v>18052</v>
      </c>
      <c r="M922" s="671">
        <v>42117</v>
      </c>
      <c r="N922" s="672">
        <v>20000000</v>
      </c>
      <c r="O922" s="672" t="s">
        <v>18094</v>
      </c>
      <c r="P922" s="674">
        <v>42622</v>
      </c>
      <c r="Q922" s="672">
        <v>11924492</v>
      </c>
      <c r="R922" s="673" t="s">
        <v>18128</v>
      </c>
      <c r="S922" s="674">
        <v>42853</v>
      </c>
      <c r="T922" s="675">
        <v>8283590</v>
      </c>
      <c r="U922" s="674">
        <v>42854</v>
      </c>
      <c r="V922" s="675">
        <v>8283590</v>
      </c>
      <c r="W922" s="675">
        <v>5384333.5</v>
      </c>
      <c r="X922" s="675">
        <v>2485077</v>
      </c>
      <c r="Y922" s="675">
        <v>414179.5</v>
      </c>
      <c r="Z922" s="652">
        <v>0</v>
      </c>
      <c r="AA922" s="652"/>
      <c r="AB922" s="664"/>
      <c r="AC922" s="663"/>
      <c r="AD922" s="650"/>
      <c r="AE922" s="650"/>
      <c r="AF922" s="650"/>
      <c r="AG922" s="650"/>
      <c r="AH922" s="650"/>
      <c r="AI922" s="650"/>
      <c r="AJ922" s="650"/>
      <c r="AK922" s="650"/>
      <c r="AL922" s="650"/>
      <c r="AM922" s="652">
        <f t="shared" si="48"/>
        <v>0</v>
      </c>
      <c r="AN922" s="513">
        <f t="shared" si="49"/>
        <v>8283590</v>
      </c>
    </row>
    <row r="923" spans="1:40" s="212" customFormat="1" ht="15" customHeight="1" x14ac:dyDescent="0.2">
      <c r="A923" s="679"/>
      <c r="B923" s="679"/>
      <c r="C923" s="679"/>
      <c r="D923" s="679"/>
      <c r="E923" s="679"/>
      <c r="F923" s="668" t="s">
        <v>8349</v>
      </c>
      <c r="G923" s="668" t="s">
        <v>2026</v>
      </c>
      <c r="H923" s="669">
        <v>417601009776100</v>
      </c>
      <c r="I923" s="653"/>
      <c r="J923" s="653" t="s">
        <v>17976</v>
      </c>
      <c r="K923" s="670" t="s">
        <v>6477</v>
      </c>
      <c r="L923" s="669" t="s">
        <v>18056</v>
      </c>
      <c r="M923" s="671">
        <v>42086</v>
      </c>
      <c r="N923" s="672">
        <v>10000000</v>
      </c>
      <c r="O923" s="672" t="s">
        <v>18094</v>
      </c>
      <c r="P923" s="674">
        <v>42622</v>
      </c>
      <c r="Q923" s="672">
        <v>5089166</v>
      </c>
      <c r="R923" s="673" t="s">
        <v>18128</v>
      </c>
      <c r="S923" s="674">
        <v>42853</v>
      </c>
      <c r="T923" s="675">
        <v>3556771</v>
      </c>
      <c r="U923" s="674">
        <v>42854</v>
      </c>
      <c r="V923" s="675">
        <v>3556771</v>
      </c>
      <c r="W923" s="675">
        <v>2311901.15</v>
      </c>
      <c r="X923" s="675">
        <v>1067031.3</v>
      </c>
      <c r="Y923" s="675">
        <v>177838.55000000002</v>
      </c>
      <c r="Z923" s="652">
        <v>0</v>
      </c>
      <c r="AA923" s="652"/>
      <c r="AB923" s="664"/>
      <c r="AC923" s="663"/>
      <c r="AD923" s="650"/>
      <c r="AE923" s="650"/>
      <c r="AF923" s="650"/>
      <c r="AG923" s="650"/>
      <c r="AH923" s="650"/>
      <c r="AI923" s="650"/>
      <c r="AJ923" s="650"/>
      <c r="AK923" s="650"/>
      <c r="AL923" s="650"/>
      <c r="AM923" s="652">
        <f t="shared" si="48"/>
        <v>0</v>
      </c>
      <c r="AN923" s="513">
        <f t="shared" si="49"/>
        <v>3556771</v>
      </c>
    </row>
    <row r="924" spans="1:40" s="212" customFormat="1" ht="15" customHeight="1" x14ac:dyDescent="0.2">
      <c r="A924" s="679"/>
      <c r="B924" s="679"/>
      <c r="C924" s="679"/>
      <c r="D924" s="679"/>
      <c r="E924" s="679"/>
      <c r="F924" s="668" t="s">
        <v>8349</v>
      </c>
      <c r="G924" s="668" t="s">
        <v>2026</v>
      </c>
      <c r="H924" s="669">
        <v>417601009857100</v>
      </c>
      <c r="I924" s="653"/>
      <c r="J924" s="653" t="s">
        <v>837</v>
      </c>
      <c r="K924" s="670" t="s">
        <v>6477</v>
      </c>
      <c r="L924" s="669" t="s">
        <v>18025</v>
      </c>
      <c r="M924" s="671">
        <v>42086</v>
      </c>
      <c r="N924" s="672">
        <v>15000000</v>
      </c>
      <c r="O924" s="672" t="s">
        <v>18094</v>
      </c>
      <c r="P924" s="674">
        <v>42622</v>
      </c>
      <c r="Q924" s="672">
        <v>8200045</v>
      </c>
      <c r="R924" s="673" t="s">
        <v>18128</v>
      </c>
      <c r="S924" s="674">
        <v>42853</v>
      </c>
      <c r="T924" s="675">
        <v>5697693</v>
      </c>
      <c r="U924" s="674">
        <v>42854</v>
      </c>
      <c r="V924" s="675">
        <v>5697693</v>
      </c>
      <c r="W924" s="675">
        <v>3703500.45</v>
      </c>
      <c r="X924" s="675">
        <v>1709307.9</v>
      </c>
      <c r="Y924" s="675">
        <v>284884.65000000002</v>
      </c>
      <c r="Z924" s="652">
        <v>0</v>
      </c>
      <c r="AA924" s="652"/>
      <c r="AB924" s="664"/>
      <c r="AC924" s="663"/>
      <c r="AD924" s="650"/>
      <c r="AE924" s="650"/>
      <c r="AF924" s="650"/>
      <c r="AG924" s="650"/>
      <c r="AH924" s="650"/>
      <c r="AI924" s="650"/>
      <c r="AJ924" s="650"/>
      <c r="AK924" s="650"/>
      <c r="AL924" s="650"/>
      <c r="AM924" s="652">
        <f t="shared" si="48"/>
        <v>0</v>
      </c>
      <c r="AN924" s="513">
        <f t="shared" si="49"/>
        <v>5697693</v>
      </c>
    </row>
    <row r="925" spans="1:40" s="212" customFormat="1" ht="15" customHeight="1" x14ac:dyDescent="0.2">
      <c r="A925" s="679"/>
      <c r="B925" s="679"/>
      <c r="C925" s="679"/>
      <c r="D925" s="679"/>
      <c r="E925" s="679"/>
      <c r="F925" s="668" t="s">
        <v>8349</v>
      </c>
      <c r="G925" s="668" t="s">
        <v>2026</v>
      </c>
      <c r="H925" s="669">
        <v>417601009925107</v>
      </c>
      <c r="I925" s="653"/>
      <c r="J925" s="653" t="s">
        <v>17977</v>
      </c>
      <c r="K925" s="670" t="s">
        <v>6477</v>
      </c>
      <c r="L925" s="669" t="s">
        <v>18058</v>
      </c>
      <c r="M925" s="671">
        <v>42114</v>
      </c>
      <c r="N925" s="672">
        <v>10000000</v>
      </c>
      <c r="O925" s="672" t="s">
        <v>18094</v>
      </c>
      <c r="P925" s="674">
        <v>42622</v>
      </c>
      <c r="Q925" s="672">
        <v>3961766</v>
      </c>
      <c r="R925" s="673" t="s">
        <v>18128</v>
      </c>
      <c r="S925" s="674">
        <v>42853</v>
      </c>
      <c r="T925" s="675">
        <v>2708317</v>
      </c>
      <c r="U925" s="674">
        <v>42854</v>
      </c>
      <c r="V925" s="675">
        <v>2708317</v>
      </c>
      <c r="W925" s="675">
        <v>1760406.05</v>
      </c>
      <c r="X925" s="675">
        <v>812495.1</v>
      </c>
      <c r="Y925" s="675">
        <v>135415.85</v>
      </c>
      <c r="Z925" s="652">
        <v>0</v>
      </c>
      <c r="AA925" s="652"/>
      <c r="AB925" s="664"/>
      <c r="AC925" s="663"/>
      <c r="AD925" s="650"/>
      <c r="AE925" s="650"/>
      <c r="AF925" s="650"/>
      <c r="AG925" s="650"/>
      <c r="AH925" s="650"/>
      <c r="AI925" s="650"/>
      <c r="AJ925" s="650"/>
      <c r="AK925" s="650"/>
      <c r="AL925" s="650"/>
      <c r="AM925" s="652">
        <f t="shared" si="48"/>
        <v>0</v>
      </c>
      <c r="AN925" s="513">
        <f t="shared" si="49"/>
        <v>2708317</v>
      </c>
    </row>
    <row r="926" spans="1:40" s="212" customFormat="1" ht="15" customHeight="1" x14ac:dyDescent="0.2">
      <c r="A926" s="679"/>
      <c r="B926" s="679"/>
      <c r="C926" s="679"/>
      <c r="D926" s="679"/>
      <c r="E926" s="679"/>
      <c r="F926" s="668" t="s">
        <v>8426</v>
      </c>
      <c r="G926" s="668" t="s">
        <v>18140</v>
      </c>
      <c r="H926" s="669">
        <v>754401001045103</v>
      </c>
      <c r="I926" s="653"/>
      <c r="J926" s="653" t="s">
        <v>17978</v>
      </c>
      <c r="K926" s="670" t="s">
        <v>6477</v>
      </c>
      <c r="L926" s="669" t="s">
        <v>18059</v>
      </c>
      <c r="M926" s="671">
        <v>42060</v>
      </c>
      <c r="N926" s="672">
        <v>7000000</v>
      </c>
      <c r="O926" s="672" t="s">
        <v>18095</v>
      </c>
      <c r="P926" s="674">
        <v>42565</v>
      </c>
      <c r="Q926" s="672">
        <v>4128746</v>
      </c>
      <c r="R926" s="673" t="s">
        <v>18129</v>
      </c>
      <c r="S926" s="674">
        <v>42853</v>
      </c>
      <c r="T926" s="675">
        <v>2657372</v>
      </c>
      <c r="U926" s="674">
        <v>42854</v>
      </c>
      <c r="V926" s="675">
        <v>2657372</v>
      </c>
      <c r="W926" s="675">
        <v>1727291.8</v>
      </c>
      <c r="X926" s="675">
        <v>797211.6</v>
      </c>
      <c r="Y926" s="675">
        <v>132868.6</v>
      </c>
      <c r="Z926" s="652">
        <v>0</v>
      </c>
      <c r="AA926" s="652"/>
      <c r="AB926" s="664"/>
      <c r="AC926" s="663"/>
      <c r="AD926" s="650"/>
      <c r="AE926" s="650"/>
      <c r="AF926" s="650"/>
      <c r="AG926" s="650"/>
      <c r="AH926" s="650"/>
      <c r="AI926" s="650"/>
      <c r="AJ926" s="650"/>
      <c r="AK926" s="650"/>
      <c r="AL926" s="650"/>
      <c r="AM926" s="652">
        <f t="shared" si="48"/>
        <v>0</v>
      </c>
      <c r="AN926" s="513">
        <f t="shared" si="49"/>
        <v>2657372</v>
      </c>
    </row>
    <row r="927" spans="1:40" s="212" customFormat="1" ht="15" customHeight="1" x14ac:dyDescent="0.2">
      <c r="A927" s="679"/>
      <c r="B927" s="679"/>
      <c r="C927" s="679"/>
      <c r="D927" s="679"/>
      <c r="E927" s="679"/>
      <c r="F927" s="668" t="s">
        <v>8426</v>
      </c>
      <c r="G927" s="668" t="s">
        <v>6536</v>
      </c>
      <c r="H927" s="669">
        <v>377401015190109</v>
      </c>
      <c r="I927" s="653"/>
      <c r="J927" s="653" t="s">
        <v>17942</v>
      </c>
      <c r="K927" s="670" t="s">
        <v>6477</v>
      </c>
      <c r="L927" s="669" t="s">
        <v>13473</v>
      </c>
      <c r="M927" s="671">
        <v>42320</v>
      </c>
      <c r="N927" s="672">
        <v>15000000</v>
      </c>
      <c r="O927" s="672" t="s">
        <v>18096</v>
      </c>
      <c r="P927" s="674">
        <v>42691</v>
      </c>
      <c r="Q927" s="672">
        <v>8053686</v>
      </c>
      <c r="R927" s="673" t="s">
        <v>18129</v>
      </c>
      <c r="S927" s="674">
        <v>42853</v>
      </c>
      <c r="T927" s="675">
        <v>5591008</v>
      </c>
      <c r="U927" s="674">
        <v>42854</v>
      </c>
      <c r="V927" s="675">
        <v>5591008</v>
      </c>
      <c r="W927" s="675">
        <v>3634155.2</v>
      </c>
      <c r="X927" s="675">
        <v>1677302.4</v>
      </c>
      <c r="Y927" s="675">
        <v>279550.40000000002</v>
      </c>
      <c r="Z927" s="652">
        <v>0</v>
      </c>
      <c r="AA927" s="652"/>
      <c r="AB927" s="664"/>
      <c r="AC927" s="663"/>
      <c r="AD927" s="650"/>
      <c r="AE927" s="650"/>
      <c r="AF927" s="650"/>
      <c r="AG927" s="650"/>
      <c r="AH927" s="650"/>
      <c r="AI927" s="650"/>
      <c r="AJ927" s="650"/>
      <c r="AK927" s="650"/>
      <c r="AL927" s="650"/>
      <c r="AM927" s="652">
        <f t="shared" si="48"/>
        <v>0</v>
      </c>
      <c r="AN927" s="513">
        <f t="shared" si="49"/>
        <v>5591008</v>
      </c>
    </row>
    <row r="928" spans="1:40" s="212" customFormat="1" ht="15" customHeight="1" x14ac:dyDescent="0.2">
      <c r="A928" s="679"/>
      <c r="B928" s="679"/>
      <c r="C928" s="679"/>
      <c r="D928" s="679"/>
      <c r="E928" s="679"/>
      <c r="F928" s="668" t="s">
        <v>8426</v>
      </c>
      <c r="G928" s="668" t="s">
        <v>6536</v>
      </c>
      <c r="H928" s="669">
        <v>377401014799104</v>
      </c>
      <c r="I928" s="653"/>
      <c r="J928" s="653" t="s">
        <v>17979</v>
      </c>
      <c r="K928" s="670" t="s">
        <v>6477</v>
      </c>
      <c r="L928" s="669" t="s">
        <v>18060</v>
      </c>
      <c r="M928" s="671">
        <v>42111</v>
      </c>
      <c r="N928" s="672">
        <v>25000000</v>
      </c>
      <c r="O928" s="672" t="s">
        <v>18097</v>
      </c>
      <c r="P928" s="674">
        <v>42691</v>
      </c>
      <c r="Q928" s="672">
        <v>13422279</v>
      </c>
      <c r="R928" s="673" t="s">
        <v>18129</v>
      </c>
      <c r="S928" s="674">
        <v>42853</v>
      </c>
      <c r="T928" s="675">
        <v>8895530</v>
      </c>
      <c r="U928" s="674">
        <v>42854</v>
      </c>
      <c r="V928" s="675">
        <v>8895530</v>
      </c>
      <c r="W928" s="675">
        <v>5782094.5</v>
      </c>
      <c r="X928" s="675">
        <v>2668659</v>
      </c>
      <c r="Y928" s="675">
        <v>444776.5</v>
      </c>
      <c r="Z928" s="652">
        <v>0</v>
      </c>
      <c r="AA928" s="652"/>
      <c r="AB928" s="664"/>
      <c r="AC928" s="663"/>
      <c r="AD928" s="650"/>
      <c r="AE928" s="650"/>
      <c r="AF928" s="650"/>
      <c r="AG928" s="650"/>
      <c r="AH928" s="650"/>
      <c r="AI928" s="650"/>
      <c r="AJ928" s="650"/>
      <c r="AK928" s="650"/>
      <c r="AL928" s="650"/>
      <c r="AM928" s="652">
        <f t="shared" si="48"/>
        <v>0</v>
      </c>
      <c r="AN928" s="513">
        <f t="shared" si="49"/>
        <v>8895530</v>
      </c>
    </row>
    <row r="929" spans="1:40" s="212" customFormat="1" ht="15" customHeight="1" x14ac:dyDescent="0.2">
      <c r="A929" s="679"/>
      <c r="B929" s="679"/>
      <c r="C929" s="679"/>
      <c r="D929" s="679"/>
      <c r="E929" s="679"/>
      <c r="F929" s="668" t="s">
        <v>8426</v>
      </c>
      <c r="G929" s="668" t="s">
        <v>10011</v>
      </c>
      <c r="H929" s="669">
        <v>346801007399108</v>
      </c>
      <c r="I929" s="653"/>
      <c r="J929" s="653" t="s">
        <v>17980</v>
      </c>
      <c r="K929" s="670" t="s">
        <v>6477</v>
      </c>
      <c r="L929" s="669" t="s">
        <v>18061</v>
      </c>
      <c r="M929" s="671">
        <v>42136</v>
      </c>
      <c r="N929" s="672">
        <v>5000000</v>
      </c>
      <c r="O929" s="672" t="s">
        <v>18098</v>
      </c>
      <c r="P929" s="674">
        <v>42731</v>
      </c>
      <c r="Q929" s="672">
        <v>1015000</v>
      </c>
      <c r="R929" s="673" t="s">
        <v>18129</v>
      </c>
      <c r="S929" s="674" t="s">
        <v>18130</v>
      </c>
      <c r="T929" s="675">
        <v>710500</v>
      </c>
      <c r="U929" s="674">
        <v>42854</v>
      </c>
      <c r="V929" s="675">
        <v>710500</v>
      </c>
      <c r="W929" s="675">
        <v>461825</v>
      </c>
      <c r="X929" s="675">
        <v>213150</v>
      </c>
      <c r="Y929" s="675">
        <v>35525</v>
      </c>
      <c r="Z929" s="652">
        <v>0</v>
      </c>
      <c r="AA929" s="652"/>
      <c r="AB929" s="664"/>
      <c r="AC929" s="663"/>
      <c r="AD929" s="650"/>
      <c r="AE929" s="650"/>
      <c r="AF929" s="650"/>
      <c r="AG929" s="650"/>
      <c r="AH929" s="650"/>
      <c r="AI929" s="650"/>
      <c r="AJ929" s="650"/>
      <c r="AK929" s="650"/>
      <c r="AL929" s="650"/>
      <c r="AM929" s="652">
        <f t="shared" si="48"/>
        <v>0</v>
      </c>
      <c r="AN929" s="513">
        <f t="shared" si="49"/>
        <v>710500</v>
      </c>
    </row>
    <row r="930" spans="1:40" s="212" customFormat="1" ht="15" customHeight="1" x14ac:dyDescent="0.2">
      <c r="A930" s="679"/>
      <c r="B930" s="679"/>
      <c r="C930" s="679"/>
      <c r="D930" s="679"/>
      <c r="E930" s="679"/>
      <c r="F930" s="668" t="s">
        <v>8426</v>
      </c>
      <c r="G930" s="668" t="s">
        <v>10011</v>
      </c>
      <c r="H930" s="669">
        <v>346801007592104</v>
      </c>
      <c r="I930" s="653"/>
      <c r="J930" s="653" t="s">
        <v>17981</v>
      </c>
      <c r="K930" s="670" t="s">
        <v>6477</v>
      </c>
      <c r="L930" s="669" t="s">
        <v>18062</v>
      </c>
      <c r="M930" s="671">
        <v>42241</v>
      </c>
      <c r="N930" s="672">
        <v>5000000</v>
      </c>
      <c r="O930" s="672" t="s">
        <v>18099</v>
      </c>
      <c r="P930" s="674">
        <v>42731</v>
      </c>
      <c r="Q930" s="672">
        <v>2679661</v>
      </c>
      <c r="R930" s="673" t="s">
        <v>18129</v>
      </c>
      <c r="S930" s="674" t="s">
        <v>18130</v>
      </c>
      <c r="T930" s="675">
        <v>1774150</v>
      </c>
      <c r="U930" s="674">
        <v>42854</v>
      </c>
      <c r="V930" s="675">
        <v>1774150</v>
      </c>
      <c r="W930" s="675">
        <v>1153197.5</v>
      </c>
      <c r="X930" s="675">
        <v>532245</v>
      </c>
      <c r="Y930" s="675">
        <v>88707.5</v>
      </c>
      <c r="Z930" s="652">
        <v>0</v>
      </c>
      <c r="AA930" s="652"/>
      <c r="AB930" s="664"/>
      <c r="AC930" s="663"/>
      <c r="AD930" s="650"/>
      <c r="AE930" s="650"/>
      <c r="AF930" s="650"/>
      <c r="AG930" s="650"/>
      <c r="AH930" s="650"/>
      <c r="AI930" s="650"/>
      <c r="AJ930" s="650"/>
      <c r="AK930" s="650"/>
      <c r="AL930" s="650"/>
      <c r="AM930" s="652">
        <f t="shared" si="48"/>
        <v>0</v>
      </c>
      <c r="AN930" s="513">
        <f t="shared" si="49"/>
        <v>1774150</v>
      </c>
    </row>
    <row r="931" spans="1:40" s="212" customFormat="1" ht="15" customHeight="1" x14ac:dyDescent="0.2">
      <c r="A931" s="679"/>
      <c r="B931" s="679"/>
      <c r="C931" s="679"/>
      <c r="D931" s="679"/>
      <c r="E931" s="679"/>
      <c r="F931" s="668" t="s">
        <v>8426</v>
      </c>
      <c r="G931" s="668" t="s">
        <v>10011</v>
      </c>
      <c r="H931" s="669">
        <v>346801007528105</v>
      </c>
      <c r="I931" s="653"/>
      <c r="J931" s="653" t="s">
        <v>3849</v>
      </c>
      <c r="K931" s="670" t="s">
        <v>6477</v>
      </c>
      <c r="L931" s="669" t="s">
        <v>13477</v>
      </c>
      <c r="M931" s="671">
        <v>42241</v>
      </c>
      <c r="N931" s="672">
        <v>6000000</v>
      </c>
      <c r="O931" s="672" t="s">
        <v>18100</v>
      </c>
      <c r="P931" s="674">
        <v>42731</v>
      </c>
      <c r="Q931" s="672">
        <v>1529984</v>
      </c>
      <c r="R931" s="673" t="s">
        <v>18129</v>
      </c>
      <c r="S931" s="674" t="s">
        <v>18130</v>
      </c>
      <c r="T931" s="675">
        <v>1070989</v>
      </c>
      <c r="U931" s="674">
        <v>42854</v>
      </c>
      <c r="V931" s="675">
        <v>1070989</v>
      </c>
      <c r="W931" s="675">
        <v>696142.85</v>
      </c>
      <c r="X931" s="675">
        <v>321296.7</v>
      </c>
      <c r="Y931" s="675">
        <v>53549.450000000004</v>
      </c>
      <c r="Z931" s="652">
        <v>0</v>
      </c>
      <c r="AA931" s="652"/>
      <c r="AB931" s="664"/>
      <c r="AC931" s="663"/>
      <c r="AD931" s="650"/>
      <c r="AE931" s="650"/>
      <c r="AF931" s="650"/>
      <c r="AG931" s="650"/>
      <c r="AH931" s="650"/>
      <c r="AI931" s="650"/>
      <c r="AJ931" s="650"/>
      <c r="AK931" s="650"/>
      <c r="AL931" s="650"/>
      <c r="AM931" s="652">
        <f t="shared" si="48"/>
        <v>0</v>
      </c>
      <c r="AN931" s="513">
        <f t="shared" si="49"/>
        <v>1070989</v>
      </c>
    </row>
    <row r="932" spans="1:40" s="212" customFormat="1" ht="15" customHeight="1" x14ac:dyDescent="0.2">
      <c r="A932" s="679"/>
      <c r="B932" s="679"/>
      <c r="C932" s="679"/>
      <c r="D932" s="679"/>
      <c r="E932" s="679"/>
      <c r="F932" s="668" t="s">
        <v>8426</v>
      </c>
      <c r="G932" s="668" t="s">
        <v>10012</v>
      </c>
      <c r="H932" s="669">
        <v>429201007509107</v>
      </c>
      <c r="I932" s="653"/>
      <c r="J932" s="653" t="s">
        <v>17982</v>
      </c>
      <c r="K932" s="670" t="s">
        <v>6477</v>
      </c>
      <c r="L932" s="669" t="s">
        <v>18063</v>
      </c>
      <c r="M932" s="671">
        <v>42087</v>
      </c>
      <c r="N932" s="672">
        <v>5000000</v>
      </c>
      <c r="O932" s="672" t="s">
        <v>18101</v>
      </c>
      <c r="P932" s="674">
        <v>42775</v>
      </c>
      <c r="Q932" s="672">
        <v>1283480</v>
      </c>
      <c r="R932" s="673" t="s">
        <v>18129</v>
      </c>
      <c r="S932" s="674" t="s">
        <v>18130</v>
      </c>
      <c r="T932" s="675">
        <v>898436</v>
      </c>
      <c r="U932" s="674">
        <v>42854</v>
      </c>
      <c r="V932" s="675">
        <v>898436</v>
      </c>
      <c r="W932" s="675">
        <v>583983.4</v>
      </c>
      <c r="X932" s="675">
        <v>269530.8</v>
      </c>
      <c r="Y932" s="675">
        <v>44921.8</v>
      </c>
      <c r="Z932" s="652">
        <v>0</v>
      </c>
      <c r="AA932" s="652"/>
      <c r="AB932" s="664"/>
      <c r="AC932" s="663"/>
      <c r="AD932" s="650"/>
      <c r="AE932" s="650"/>
      <c r="AF932" s="650"/>
      <c r="AG932" s="650"/>
      <c r="AH932" s="650"/>
      <c r="AI932" s="650"/>
      <c r="AJ932" s="650"/>
      <c r="AK932" s="650"/>
      <c r="AL932" s="650"/>
      <c r="AM932" s="652">
        <f t="shared" si="48"/>
        <v>0</v>
      </c>
      <c r="AN932" s="513">
        <f t="shared" si="49"/>
        <v>898436</v>
      </c>
    </row>
    <row r="933" spans="1:40" s="212" customFormat="1" ht="15" customHeight="1" x14ac:dyDescent="0.2">
      <c r="A933" s="679"/>
      <c r="B933" s="679"/>
      <c r="C933" s="679"/>
      <c r="D933" s="679"/>
      <c r="E933" s="679"/>
      <c r="F933" s="668" t="s">
        <v>8426</v>
      </c>
      <c r="G933" s="668" t="s">
        <v>10012</v>
      </c>
      <c r="H933" s="669">
        <v>429201007678100</v>
      </c>
      <c r="I933" s="653"/>
      <c r="J933" s="653" t="s">
        <v>17983</v>
      </c>
      <c r="K933" s="670" t="s">
        <v>6477</v>
      </c>
      <c r="L933" s="669" t="s">
        <v>18064</v>
      </c>
      <c r="M933" s="671">
        <v>42111</v>
      </c>
      <c r="N933" s="672">
        <v>8000000</v>
      </c>
      <c r="O933" s="672" t="s">
        <v>18102</v>
      </c>
      <c r="P933" s="674">
        <v>42775</v>
      </c>
      <c r="Q933" s="672">
        <v>4783338</v>
      </c>
      <c r="R933" s="673" t="s">
        <v>18129</v>
      </c>
      <c r="S933" s="674" t="s">
        <v>18130</v>
      </c>
      <c r="T933" s="675">
        <v>3305434</v>
      </c>
      <c r="U933" s="674">
        <v>42854</v>
      </c>
      <c r="V933" s="675">
        <v>3305434</v>
      </c>
      <c r="W933" s="675">
        <v>2148532.1</v>
      </c>
      <c r="X933" s="675">
        <v>991630.2</v>
      </c>
      <c r="Y933" s="675">
        <v>165271.70000000001</v>
      </c>
      <c r="Z933" s="652">
        <v>0</v>
      </c>
      <c r="AA933" s="652"/>
      <c r="AB933" s="664"/>
      <c r="AC933" s="663"/>
      <c r="AD933" s="650"/>
      <c r="AE933" s="650"/>
      <c r="AF933" s="650"/>
      <c r="AG933" s="650"/>
      <c r="AH933" s="650"/>
      <c r="AI933" s="650"/>
      <c r="AJ933" s="650"/>
      <c r="AK933" s="650"/>
      <c r="AL933" s="650"/>
      <c r="AM933" s="652">
        <f t="shared" si="48"/>
        <v>0</v>
      </c>
      <c r="AN933" s="513">
        <f t="shared" si="49"/>
        <v>3305434</v>
      </c>
    </row>
    <row r="934" spans="1:40" s="212" customFormat="1" ht="15" customHeight="1" x14ac:dyDescent="0.2">
      <c r="A934" s="679"/>
      <c r="B934" s="679"/>
      <c r="C934" s="679"/>
      <c r="D934" s="679"/>
      <c r="E934" s="679"/>
      <c r="F934" s="668" t="s">
        <v>8426</v>
      </c>
      <c r="G934" s="668" t="s">
        <v>4857</v>
      </c>
      <c r="H934" s="669">
        <v>377301012098100</v>
      </c>
      <c r="I934" s="653"/>
      <c r="J934" s="653" t="s">
        <v>17984</v>
      </c>
      <c r="K934" s="670" t="s">
        <v>6477</v>
      </c>
      <c r="L934" s="669" t="s">
        <v>13483</v>
      </c>
      <c r="M934" s="671">
        <v>42136</v>
      </c>
      <c r="N934" s="672">
        <v>16000000</v>
      </c>
      <c r="O934" s="672" t="s">
        <v>18103</v>
      </c>
      <c r="P934" s="674">
        <v>42460</v>
      </c>
      <c r="Q934" s="672">
        <v>12754866</v>
      </c>
      <c r="R934" s="673" t="s">
        <v>18131</v>
      </c>
      <c r="S934" s="674">
        <v>42853</v>
      </c>
      <c r="T934" s="675">
        <v>8648850</v>
      </c>
      <c r="U934" s="674">
        <v>42462</v>
      </c>
      <c r="V934" s="675">
        <v>8648850</v>
      </c>
      <c r="W934" s="675">
        <v>5621752.5</v>
      </c>
      <c r="X934" s="675">
        <v>2594655</v>
      </c>
      <c r="Y934" s="675">
        <v>432442.5</v>
      </c>
      <c r="Z934" s="652">
        <v>0</v>
      </c>
      <c r="AA934" s="652"/>
      <c r="AB934" s="664"/>
      <c r="AC934" s="663"/>
      <c r="AD934" s="650"/>
      <c r="AE934" s="650"/>
      <c r="AF934" s="650"/>
      <c r="AG934" s="650"/>
      <c r="AH934" s="650"/>
      <c r="AI934" s="650"/>
      <c r="AJ934" s="650"/>
      <c r="AK934" s="650"/>
      <c r="AL934" s="650"/>
      <c r="AM934" s="652">
        <f t="shared" si="48"/>
        <v>0</v>
      </c>
      <c r="AN934" s="513">
        <f t="shared" si="49"/>
        <v>8648850</v>
      </c>
    </row>
    <row r="935" spans="1:40" s="212" customFormat="1" ht="15" customHeight="1" x14ac:dyDescent="0.2">
      <c r="A935" s="679"/>
      <c r="B935" s="679"/>
      <c r="C935" s="679"/>
      <c r="D935" s="679"/>
      <c r="E935" s="679"/>
      <c r="F935" s="668" t="s">
        <v>8426</v>
      </c>
      <c r="G935" s="668" t="s">
        <v>4857</v>
      </c>
      <c r="H935" s="669">
        <v>377301011976101</v>
      </c>
      <c r="I935" s="653"/>
      <c r="J935" s="653" t="s">
        <v>3994</v>
      </c>
      <c r="K935" s="670" t="s">
        <v>6477</v>
      </c>
      <c r="L935" s="669" t="s">
        <v>13482</v>
      </c>
      <c r="M935" s="671">
        <v>42111</v>
      </c>
      <c r="N935" s="672">
        <v>6000000</v>
      </c>
      <c r="O935" s="672" t="s">
        <v>18103</v>
      </c>
      <c r="P935" s="674">
        <v>42460</v>
      </c>
      <c r="Q935" s="672">
        <v>4053987</v>
      </c>
      <c r="R935" s="673" t="s">
        <v>18131</v>
      </c>
      <c r="S935" s="674">
        <v>42853</v>
      </c>
      <c r="T935" s="675">
        <v>2776830</v>
      </c>
      <c r="U935" s="674">
        <v>42462</v>
      </c>
      <c r="V935" s="675">
        <v>2776830</v>
      </c>
      <c r="W935" s="675">
        <v>1804939.5</v>
      </c>
      <c r="X935" s="675">
        <v>833049</v>
      </c>
      <c r="Y935" s="675">
        <v>138841.5</v>
      </c>
      <c r="Z935" s="652">
        <v>0</v>
      </c>
      <c r="AA935" s="652"/>
      <c r="AB935" s="664"/>
      <c r="AC935" s="663"/>
      <c r="AD935" s="650"/>
      <c r="AE935" s="650"/>
      <c r="AF935" s="650"/>
      <c r="AG935" s="650"/>
      <c r="AH935" s="650"/>
      <c r="AI935" s="650"/>
      <c r="AJ935" s="650"/>
      <c r="AK935" s="650"/>
      <c r="AL935" s="650"/>
      <c r="AM935" s="652">
        <f t="shared" si="48"/>
        <v>0</v>
      </c>
      <c r="AN935" s="513">
        <f t="shared" si="49"/>
        <v>2776830</v>
      </c>
    </row>
    <row r="936" spans="1:40" s="212" customFormat="1" ht="15" customHeight="1" x14ac:dyDescent="0.2">
      <c r="A936" s="679"/>
      <c r="B936" s="679"/>
      <c r="C936" s="679"/>
      <c r="D936" s="679"/>
      <c r="E936" s="679"/>
      <c r="F936" s="668" t="s">
        <v>8426</v>
      </c>
      <c r="G936" s="668" t="s">
        <v>4857</v>
      </c>
      <c r="H936" s="669">
        <v>377301012454102</v>
      </c>
      <c r="I936" s="653"/>
      <c r="J936" s="653" t="s">
        <v>17985</v>
      </c>
      <c r="K936" s="670" t="s">
        <v>6477</v>
      </c>
      <c r="L936" s="669" t="s">
        <v>18065</v>
      </c>
      <c r="M936" s="671">
        <v>42320</v>
      </c>
      <c r="N936" s="672">
        <v>5000000</v>
      </c>
      <c r="O936" s="672" t="s">
        <v>18104</v>
      </c>
      <c r="P936" s="674">
        <v>42527</v>
      </c>
      <c r="Q936" s="672">
        <v>3633561</v>
      </c>
      <c r="R936" s="673" t="s">
        <v>18131</v>
      </c>
      <c r="S936" s="674">
        <v>42853</v>
      </c>
      <c r="T936" s="675">
        <v>2493910</v>
      </c>
      <c r="U936" s="674">
        <v>42529</v>
      </c>
      <c r="V936" s="675">
        <v>2493910</v>
      </c>
      <c r="W936" s="675">
        <v>1621041.5</v>
      </c>
      <c r="X936" s="675">
        <v>748173</v>
      </c>
      <c r="Y936" s="675">
        <v>124695.5</v>
      </c>
      <c r="Z936" s="652">
        <v>0</v>
      </c>
      <c r="AA936" s="652"/>
      <c r="AB936" s="664"/>
      <c r="AC936" s="663"/>
      <c r="AD936" s="650"/>
      <c r="AE936" s="650"/>
      <c r="AF936" s="650"/>
      <c r="AG936" s="650"/>
      <c r="AH936" s="650"/>
      <c r="AI936" s="650"/>
      <c r="AJ936" s="650"/>
      <c r="AK936" s="650"/>
      <c r="AL936" s="650"/>
      <c r="AM936" s="652">
        <f t="shared" si="48"/>
        <v>0</v>
      </c>
      <c r="AN936" s="513">
        <f t="shared" si="49"/>
        <v>2493910</v>
      </c>
    </row>
    <row r="937" spans="1:40" s="212" customFormat="1" ht="15" customHeight="1" x14ac:dyDescent="0.2">
      <c r="A937" s="679"/>
      <c r="B937" s="679"/>
      <c r="C937" s="679"/>
      <c r="D937" s="679"/>
      <c r="E937" s="679"/>
      <c r="F937" s="668" t="s">
        <v>8426</v>
      </c>
      <c r="G937" s="668" t="s">
        <v>4857</v>
      </c>
      <c r="H937" s="669">
        <v>377301012046103</v>
      </c>
      <c r="I937" s="653"/>
      <c r="J937" s="653" t="s">
        <v>17986</v>
      </c>
      <c r="K937" s="670" t="s">
        <v>6477</v>
      </c>
      <c r="L937" s="669" t="s">
        <v>13483</v>
      </c>
      <c r="M937" s="671">
        <v>42136</v>
      </c>
      <c r="N937" s="672">
        <v>4000000</v>
      </c>
      <c r="O937" s="672" t="s">
        <v>18104</v>
      </c>
      <c r="P937" s="674">
        <v>42527</v>
      </c>
      <c r="Q937" s="672">
        <v>1850939</v>
      </c>
      <c r="R937" s="673" t="s">
        <v>18131</v>
      </c>
      <c r="S937" s="674">
        <v>42853</v>
      </c>
      <c r="T937" s="675">
        <v>1295657.2999999998</v>
      </c>
      <c r="U937" s="674">
        <v>42529</v>
      </c>
      <c r="V937" s="675">
        <v>1295657.2999999998</v>
      </c>
      <c r="W937" s="675">
        <v>842177.24499999988</v>
      </c>
      <c r="X937" s="675">
        <v>388697.18999999994</v>
      </c>
      <c r="Y937" s="675">
        <v>64782.864999999991</v>
      </c>
      <c r="Z937" s="652">
        <v>0</v>
      </c>
      <c r="AA937" s="652"/>
      <c r="AB937" s="664"/>
      <c r="AC937" s="663"/>
      <c r="AD937" s="650"/>
      <c r="AE937" s="650"/>
      <c r="AF937" s="650"/>
      <c r="AG937" s="650"/>
      <c r="AH937" s="650"/>
      <c r="AI937" s="650"/>
      <c r="AJ937" s="650"/>
      <c r="AK937" s="650"/>
      <c r="AL937" s="650"/>
      <c r="AM937" s="652">
        <f t="shared" si="48"/>
        <v>0</v>
      </c>
      <c r="AN937" s="513">
        <f t="shared" si="49"/>
        <v>1295657.2999999998</v>
      </c>
    </row>
    <row r="938" spans="1:40" s="212" customFormat="1" ht="15" customHeight="1" x14ac:dyDescent="0.2">
      <c r="A938" s="679"/>
      <c r="B938" s="679"/>
      <c r="C938" s="679"/>
      <c r="D938" s="679"/>
      <c r="E938" s="679"/>
      <c r="F938" s="668" t="s">
        <v>8426</v>
      </c>
      <c r="G938" s="668" t="s">
        <v>4857</v>
      </c>
      <c r="H938" s="669">
        <v>377301011869100</v>
      </c>
      <c r="I938" s="653"/>
      <c r="J938" s="653" t="s">
        <v>17987</v>
      </c>
      <c r="K938" s="670" t="s">
        <v>6477</v>
      </c>
      <c r="L938" s="669" t="s">
        <v>13482</v>
      </c>
      <c r="M938" s="671">
        <v>42111</v>
      </c>
      <c r="N938" s="672">
        <v>5000000</v>
      </c>
      <c r="O938" s="672" t="s">
        <v>18104</v>
      </c>
      <c r="P938" s="674">
        <v>42527</v>
      </c>
      <c r="Q938" s="672">
        <v>3196315</v>
      </c>
      <c r="R938" s="673" t="s">
        <v>18131</v>
      </c>
      <c r="S938" s="674">
        <v>42853</v>
      </c>
      <c r="T938" s="675">
        <v>2119320</v>
      </c>
      <c r="U938" s="674">
        <v>42529</v>
      </c>
      <c r="V938" s="675">
        <v>2119320</v>
      </c>
      <c r="W938" s="675">
        <v>1377558</v>
      </c>
      <c r="X938" s="675">
        <v>635796</v>
      </c>
      <c r="Y938" s="675">
        <v>105966</v>
      </c>
      <c r="Z938" s="652">
        <v>0</v>
      </c>
      <c r="AA938" s="652"/>
      <c r="AB938" s="664"/>
      <c r="AC938" s="663"/>
      <c r="AD938" s="650"/>
      <c r="AE938" s="650"/>
      <c r="AF938" s="650"/>
      <c r="AG938" s="650"/>
      <c r="AH938" s="650"/>
      <c r="AI938" s="650"/>
      <c r="AJ938" s="650"/>
      <c r="AK938" s="650"/>
      <c r="AL938" s="650"/>
      <c r="AM938" s="652">
        <f t="shared" si="48"/>
        <v>0</v>
      </c>
      <c r="AN938" s="513">
        <f t="shared" si="49"/>
        <v>2119320</v>
      </c>
    </row>
    <row r="939" spans="1:40" s="212" customFormat="1" ht="15" customHeight="1" x14ac:dyDescent="0.2">
      <c r="A939" s="679"/>
      <c r="B939" s="679"/>
      <c r="C939" s="679"/>
      <c r="D939" s="679"/>
      <c r="E939" s="679"/>
      <c r="F939" s="668" t="s">
        <v>8426</v>
      </c>
      <c r="G939" s="668" t="s">
        <v>4857</v>
      </c>
      <c r="H939" s="669">
        <v>377301011811107</v>
      </c>
      <c r="I939" s="653"/>
      <c r="J939" s="653" t="s">
        <v>17988</v>
      </c>
      <c r="K939" s="670" t="s">
        <v>6477</v>
      </c>
      <c r="L939" s="669" t="s">
        <v>18066</v>
      </c>
      <c r="M939" s="671">
        <v>42087</v>
      </c>
      <c r="N939" s="672">
        <v>10000000</v>
      </c>
      <c r="O939" s="672" t="s">
        <v>18105</v>
      </c>
      <c r="P939" s="674">
        <v>42550</v>
      </c>
      <c r="Q939" s="672">
        <v>6013640</v>
      </c>
      <c r="R939" s="673" t="s">
        <v>18131</v>
      </c>
      <c r="S939" s="674">
        <v>42853</v>
      </c>
      <c r="T939" s="675">
        <v>4141410</v>
      </c>
      <c r="U939" s="674">
        <v>42552</v>
      </c>
      <c r="V939" s="675">
        <v>4141410</v>
      </c>
      <c r="W939" s="675">
        <v>2691916.5</v>
      </c>
      <c r="X939" s="675">
        <v>1242423</v>
      </c>
      <c r="Y939" s="675">
        <v>207070.5</v>
      </c>
      <c r="Z939" s="652">
        <v>0</v>
      </c>
      <c r="AA939" s="652"/>
      <c r="AB939" s="664"/>
      <c r="AC939" s="663"/>
      <c r="AD939" s="650"/>
      <c r="AE939" s="650"/>
      <c r="AF939" s="650"/>
      <c r="AG939" s="650"/>
      <c r="AH939" s="650"/>
      <c r="AI939" s="650"/>
      <c r="AJ939" s="650"/>
      <c r="AK939" s="650"/>
      <c r="AL939" s="650"/>
      <c r="AM939" s="652">
        <f t="shared" si="48"/>
        <v>0</v>
      </c>
      <c r="AN939" s="513">
        <f t="shared" si="49"/>
        <v>4141410</v>
      </c>
    </row>
    <row r="940" spans="1:40" s="212" customFormat="1" ht="15" customHeight="1" x14ac:dyDescent="0.2">
      <c r="A940" s="679"/>
      <c r="B940" s="679"/>
      <c r="C940" s="679"/>
      <c r="D940" s="679"/>
      <c r="E940" s="679"/>
      <c r="F940" s="668" t="s">
        <v>8426</v>
      </c>
      <c r="G940" s="668" t="s">
        <v>4857</v>
      </c>
      <c r="H940" s="669">
        <v>377301011654107</v>
      </c>
      <c r="I940" s="653"/>
      <c r="J940" s="653" t="s">
        <v>17989</v>
      </c>
      <c r="K940" s="670" t="s">
        <v>6477</v>
      </c>
      <c r="L940" s="669" t="s">
        <v>18067</v>
      </c>
      <c r="M940" s="671">
        <v>42087</v>
      </c>
      <c r="N940" s="672">
        <v>25000000</v>
      </c>
      <c r="O940" s="672" t="s">
        <v>18105</v>
      </c>
      <c r="P940" s="674">
        <v>42550</v>
      </c>
      <c r="Q940" s="672">
        <v>9590116</v>
      </c>
      <c r="R940" s="673" t="s">
        <v>18131</v>
      </c>
      <c r="S940" s="674">
        <v>42853</v>
      </c>
      <c r="T940" s="675">
        <v>6596414</v>
      </c>
      <c r="U940" s="674">
        <v>42552</v>
      </c>
      <c r="V940" s="675">
        <v>6596414</v>
      </c>
      <c r="W940" s="675">
        <v>4287669.1000000006</v>
      </c>
      <c r="X940" s="675">
        <v>1978924.2</v>
      </c>
      <c r="Y940" s="675">
        <v>329820.7</v>
      </c>
      <c r="Z940" s="652">
        <v>0</v>
      </c>
      <c r="AA940" s="652"/>
      <c r="AB940" s="664"/>
      <c r="AC940" s="663"/>
      <c r="AD940" s="650"/>
      <c r="AE940" s="650"/>
      <c r="AF940" s="650"/>
      <c r="AG940" s="650"/>
      <c r="AH940" s="650"/>
      <c r="AI940" s="650"/>
      <c r="AJ940" s="650"/>
      <c r="AK940" s="650"/>
      <c r="AL940" s="650"/>
      <c r="AM940" s="652">
        <f t="shared" si="48"/>
        <v>0</v>
      </c>
      <c r="AN940" s="513">
        <f t="shared" si="49"/>
        <v>6596414</v>
      </c>
    </row>
    <row r="941" spans="1:40" s="212" customFormat="1" ht="15" customHeight="1" x14ac:dyDescent="0.2">
      <c r="A941" s="679"/>
      <c r="B941" s="679"/>
      <c r="C941" s="679"/>
      <c r="D941" s="679"/>
      <c r="E941" s="679"/>
      <c r="F941" s="668" t="s">
        <v>8426</v>
      </c>
      <c r="G941" s="668" t="s">
        <v>4857</v>
      </c>
      <c r="H941" s="669">
        <v>377301011891107</v>
      </c>
      <c r="I941" s="653"/>
      <c r="J941" s="653" t="s">
        <v>17990</v>
      </c>
      <c r="K941" s="670" t="s">
        <v>6477</v>
      </c>
      <c r="L941" s="669" t="s">
        <v>13482</v>
      </c>
      <c r="M941" s="671">
        <v>42111</v>
      </c>
      <c r="N941" s="672">
        <v>11000000</v>
      </c>
      <c r="O941" s="672" t="s">
        <v>18105</v>
      </c>
      <c r="P941" s="674">
        <v>42550</v>
      </c>
      <c r="Q941" s="672">
        <v>5448288</v>
      </c>
      <c r="R941" s="673" t="s">
        <v>18131</v>
      </c>
      <c r="S941" s="674">
        <v>42853</v>
      </c>
      <c r="T941" s="675">
        <v>3759260</v>
      </c>
      <c r="U941" s="674">
        <v>42552</v>
      </c>
      <c r="V941" s="675">
        <v>3759260</v>
      </c>
      <c r="W941" s="675">
        <v>2443519</v>
      </c>
      <c r="X941" s="675">
        <v>1127778</v>
      </c>
      <c r="Y941" s="675">
        <v>187963</v>
      </c>
      <c r="Z941" s="652">
        <v>0</v>
      </c>
      <c r="AA941" s="652"/>
      <c r="AB941" s="664"/>
      <c r="AC941" s="663"/>
      <c r="AD941" s="650"/>
      <c r="AE941" s="650"/>
      <c r="AF941" s="650"/>
      <c r="AG941" s="650"/>
      <c r="AH941" s="650"/>
      <c r="AI941" s="650"/>
      <c r="AJ941" s="650"/>
      <c r="AK941" s="650"/>
      <c r="AL941" s="650"/>
      <c r="AM941" s="652">
        <f t="shared" si="48"/>
        <v>0</v>
      </c>
      <c r="AN941" s="513">
        <f t="shared" si="49"/>
        <v>3759260</v>
      </c>
    </row>
    <row r="942" spans="1:40" s="212" customFormat="1" ht="15" customHeight="1" x14ac:dyDescent="0.2">
      <c r="A942" s="679"/>
      <c r="B942" s="679"/>
      <c r="C942" s="679"/>
      <c r="D942" s="679"/>
      <c r="E942" s="679"/>
      <c r="F942" s="668" t="s">
        <v>8426</v>
      </c>
      <c r="G942" s="668" t="s">
        <v>4857</v>
      </c>
      <c r="H942" s="669">
        <v>377301011909104</v>
      </c>
      <c r="I942" s="653"/>
      <c r="J942" s="653" t="s">
        <v>17991</v>
      </c>
      <c r="K942" s="670" t="s">
        <v>6477</v>
      </c>
      <c r="L942" s="669" t="s">
        <v>13482</v>
      </c>
      <c r="M942" s="671">
        <v>42111</v>
      </c>
      <c r="N942" s="672">
        <v>4000000</v>
      </c>
      <c r="O942" s="672" t="s">
        <v>18105</v>
      </c>
      <c r="P942" s="674">
        <v>42550</v>
      </c>
      <c r="Q942" s="672">
        <v>641581</v>
      </c>
      <c r="R942" s="673" t="s">
        <v>18131</v>
      </c>
      <c r="S942" s="674">
        <v>42853</v>
      </c>
      <c r="T942" s="675">
        <v>449106.69999999995</v>
      </c>
      <c r="U942" s="674">
        <v>42552</v>
      </c>
      <c r="V942" s="675">
        <v>449106.69999999995</v>
      </c>
      <c r="W942" s="675">
        <v>291919.35499999998</v>
      </c>
      <c r="X942" s="675">
        <v>134732.00999999998</v>
      </c>
      <c r="Y942" s="675">
        <v>22455.334999999999</v>
      </c>
      <c r="Z942" s="652">
        <v>0</v>
      </c>
      <c r="AA942" s="652"/>
      <c r="AB942" s="664"/>
      <c r="AC942" s="663"/>
      <c r="AD942" s="650"/>
      <c r="AE942" s="650"/>
      <c r="AF942" s="650"/>
      <c r="AG942" s="650"/>
      <c r="AH942" s="650"/>
      <c r="AI942" s="650"/>
      <c r="AJ942" s="650"/>
      <c r="AK942" s="650"/>
      <c r="AL942" s="650"/>
      <c r="AM942" s="652">
        <f t="shared" si="48"/>
        <v>0</v>
      </c>
      <c r="AN942" s="513">
        <f t="shared" si="49"/>
        <v>449106.69999999995</v>
      </c>
    </row>
    <row r="943" spans="1:40" s="212" customFormat="1" ht="15" customHeight="1" x14ac:dyDescent="0.2">
      <c r="A943" s="679"/>
      <c r="B943" s="679"/>
      <c r="C943" s="679"/>
      <c r="D943" s="679"/>
      <c r="E943" s="679"/>
      <c r="F943" s="668" t="s">
        <v>8426</v>
      </c>
      <c r="G943" s="668" t="s">
        <v>10011</v>
      </c>
      <c r="H943" s="669">
        <v>346801007310104</v>
      </c>
      <c r="I943" s="653"/>
      <c r="J943" s="653" t="s">
        <v>17992</v>
      </c>
      <c r="K943" s="670" t="s">
        <v>6477</v>
      </c>
      <c r="L943" s="669" t="s">
        <v>18068</v>
      </c>
      <c r="M943" s="671">
        <v>42111</v>
      </c>
      <c r="N943" s="672">
        <v>6000000</v>
      </c>
      <c r="O943" s="672" t="s">
        <v>18106</v>
      </c>
      <c r="P943" s="674">
        <v>42396</v>
      </c>
      <c r="Q943" s="672">
        <v>5147990</v>
      </c>
      <c r="R943" s="673" t="s">
        <v>18131</v>
      </c>
      <c r="S943" s="674">
        <v>42853</v>
      </c>
      <c r="T943" s="675">
        <v>3476760</v>
      </c>
      <c r="U943" s="674">
        <v>42422</v>
      </c>
      <c r="V943" s="675">
        <v>3476760</v>
      </c>
      <c r="W943" s="675">
        <v>2259894</v>
      </c>
      <c r="X943" s="675">
        <v>1043028</v>
      </c>
      <c r="Y943" s="675">
        <v>173838</v>
      </c>
      <c r="Z943" s="652">
        <v>0</v>
      </c>
      <c r="AA943" s="652"/>
      <c r="AB943" s="664"/>
      <c r="AC943" s="663"/>
      <c r="AD943" s="650"/>
      <c r="AE943" s="650"/>
      <c r="AF943" s="650"/>
      <c r="AG943" s="650"/>
      <c r="AH943" s="650"/>
      <c r="AI943" s="650"/>
      <c r="AJ943" s="650"/>
      <c r="AK943" s="650"/>
      <c r="AL943" s="650"/>
      <c r="AM943" s="652">
        <f t="shared" si="48"/>
        <v>0</v>
      </c>
      <c r="AN943" s="513">
        <f t="shared" si="49"/>
        <v>3476760</v>
      </c>
    </row>
    <row r="944" spans="1:40" s="212" customFormat="1" ht="15" customHeight="1" x14ac:dyDescent="0.2">
      <c r="A944" s="679"/>
      <c r="B944" s="679"/>
      <c r="C944" s="679"/>
      <c r="D944" s="679"/>
      <c r="E944" s="679"/>
      <c r="F944" s="668" t="s">
        <v>8717</v>
      </c>
      <c r="G944" s="668" t="s">
        <v>12388</v>
      </c>
      <c r="H944" s="669">
        <v>441701006070107</v>
      </c>
      <c r="I944" s="653"/>
      <c r="J944" s="653" t="s">
        <v>17993</v>
      </c>
      <c r="K944" s="670" t="s">
        <v>6477</v>
      </c>
      <c r="L944" s="669" t="s">
        <v>13159</v>
      </c>
      <c r="M944" s="671">
        <v>42114</v>
      </c>
      <c r="N944" s="672">
        <v>20000000</v>
      </c>
      <c r="O944" s="672" t="s">
        <v>18107</v>
      </c>
      <c r="P944" s="674">
        <v>42615</v>
      </c>
      <c r="Q944" s="672">
        <v>13931346</v>
      </c>
      <c r="R944" s="673" t="s">
        <v>18132</v>
      </c>
      <c r="S944" s="674">
        <v>42853</v>
      </c>
      <c r="T944" s="675">
        <v>9437960</v>
      </c>
      <c r="U944" s="674">
        <v>42854</v>
      </c>
      <c r="V944" s="675">
        <v>9437960</v>
      </c>
      <c r="W944" s="675">
        <v>6134674</v>
      </c>
      <c r="X944" s="675">
        <v>2831388</v>
      </c>
      <c r="Y944" s="675">
        <v>471898</v>
      </c>
      <c r="Z944" s="652">
        <v>0</v>
      </c>
      <c r="AA944" s="652"/>
      <c r="AB944" s="664"/>
      <c r="AC944" s="663"/>
      <c r="AD944" s="650"/>
      <c r="AE944" s="650"/>
      <c r="AF944" s="650"/>
      <c r="AG944" s="650"/>
      <c r="AH944" s="650"/>
      <c r="AI944" s="650"/>
      <c r="AJ944" s="650"/>
      <c r="AK944" s="650"/>
      <c r="AL944" s="650"/>
      <c r="AM944" s="652">
        <f t="shared" si="48"/>
        <v>0</v>
      </c>
      <c r="AN944" s="513">
        <f t="shared" si="49"/>
        <v>9437960</v>
      </c>
    </row>
    <row r="945" spans="1:40" s="212" customFormat="1" ht="15" customHeight="1" x14ac:dyDescent="0.2">
      <c r="A945" s="679"/>
      <c r="B945" s="679"/>
      <c r="C945" s="679"/>
      <c r="D945" s="679"/>
      <c r="E945" s="679"/>
      <c r="F945" s="668" t="s">
        <v>8717</v>
      </c>
      <c r="G945" s="668" t="s">
        <v>12388</v>
      </c>
      <c r="H945" s="669">
        <v>441701006397101</v>
      </c>
      <c r="I945" s="653"/>
      <c r="J945" s="653" t="s">
        <v>780</v>
      </c>
      <c r="K945" s="670" t="s">
        <v>6477</v>
      </c>
      <c r="L945" s="669" t="s">
        <v>13134</v>
      </c>
      <c r="M945" s="671">
        <v>42298</v>
      </c>
      <c r="N945" s="672">
        <v>4000000</v>
      </c>
      <c r="O945" s="672" t="s">
        <v>18108</v>
      </c>
      <c r="P945" s="674">
        <v>42615</v>
      </c>
      <c r="Q945" s="672">
        <v>1991528</v>
      </c>
      <c r="R945" s="673" t="s">
        <v>18132</v>
      </c>
      <c r="S945" s="674">
        <v>42853</v>
      </c>
      <c r="T945" s="675">
        <v>1378263</v>
      </c>
      <c r="U945" s="674">
        <v>42854</v>
      </c>
      <c r="V945" s="675">
        <v>1378263</v>
      </c>
      <c r="W945" s="675">
        <v>895870.95000000007</v>
      </c>
      <c r="X945" s="675">
        <v>413478.89999999997</v>
      </c>
      <c r="Y945" s="675">
        <v>68913.150000000009</v>
      </c>
      <c r="Z945" s="652">
        <v>0</v>
      </c>
      <c r="AA945" s="652"/>
      <c r="AB945" s="664"/>
      <c r="AC945" s="663"/>
      <c r="AD945" s="650"/>
      <c r="AE945" s="650"/>
      <c r="AF945" s="650"/>
      <c r="AG945" s="650"/>
      <c r="AH945" s="650"/>
      <c r="AI945" s="650"/>
      <c r="AJ945" s="650"/>
      <c r="AK945" s="650"/>
      <c r="AL945" s="650"/>
      <c r="AM945" s="652">
        <f t="shared" si="48"/>
        <v>0</v>
      </c>
      <c r="AN945" s="513">
        <f t="shared" si="49"/>
        <v>1378263</v>
      </c>
    </row>
    <row r="946" spans="1:40" s="212" customFormat="1" ht="15" customHeight="1" x14ac:dyDescent="0.2">
      <c r="A946" s="679"/>
      <c r="B946" s="679"/>
      <c r="C946" s="679"/>
      <c r="D946" s="679"/>
      <c r="E946" s="679"/>
      <c r="F946" s="668" t="s">
        <v>8717</v>
      </c>
      <c r="G946" s="668" t="s">
        <v>12388</v>
      </c>
      <c r="H946" s="669">
        <v>441701006572109</v>
      </c>
      <c r="I946" s="653"/>
      <c r="J946" s="653" t="s">
        <v>17994</v>
      </c>
      <c r="K946" s="670" t="s">
        <v>6477</v>
      </c>
      <c r="L946" s="669" t="s">
        <v>14390</v>
      </c>
      <c r="M946" s="671">
        <v>42298</v>
      </c>
      <c r="N946" s="672">
        <v>17000000</v>
      </c>
      <c r="O946" s="672" t="s">
        <v>18109</v>
      </c>
      <c r="P946" s="674">
        <v>42615</v>
      </c>
      <c r="Q946" s="672">
        <v>13770283</v>
      </c>
      <c r="R946" s="673" t="s">
        <v>18132</v>
      </c>
      <c r="S946" s="674">
        <v>42853</v>
      </c>
      <c r="T946" s="675">
        <v>9380280</v>
      </c>
      <c r="U946" s="674">
        <v>42854</v>
      </c>
      <c r="V946" s="675">
        <v>9380280</v>
      </c>
      <c r="W946" s="675">
        <v>6097182</v>
      </c>
      <c r="X946" s="675">
        <v>2814084</v>
      </c>
      <c r="Y946" s="675">
        <v>469014</v>
      </c>
      <c r="Z946" s="652">
        <v>0</v>
      </c>
      <c r="AA946" s="652"/>
      <c r="AB946" s="664"/>
      <c r="AC946" s="663"/>
      <c r="AD946" s="650"/>
      <c r="AE946" s="650"/>
      <c r="AF946" s="650"/>
      <c r="AG946" s="650"/>
      <c r="AH946" s="650"/>
      <c r="AI946" s="650"/>
      <c r="AJ946" s="650"/>
      <c r="AK946" s="650"/>
      <c r="AL946" s="650"/>
      <c r="AM946" s="652">
        <f t="shared" si="48"/>
        <v>0</v>
      </c>
      <c r="AN946" s="513">
        <f t="shared" si="49"/>
        <v>9380280</v>
      </c>
    </row>
    <row r="947" spans="1:40" s="212" customFormat="1" ht="15" customHeight="1" x14ac:dyDescent="0.2">
      <c r="A947" s="679"/>
      <c r="B947" s="679"/>
      <c r="C947" s="679"/>
      <c r="D947" s="679"/>
      <c r="E947" s="679"/>
      <c r="F947" s="668" t="s">
        <v>8717</v>
      </c>
      <c r="G947" s="668" t="s">
        <v>12388</v>
      </c>
      <c r="H947" s="669">
        <v>441701006153109</v>
      </c>
      <c r="I947" s="653"/>
      <c r="J947" s="653" t="s">
        <v>8346</v>
      </c>
      <c r="K947" s="670" t="s">
        <v>6477</v>
      </c>
      <c r="L947" s="669" t="s">
        <v>13159</v>
      </c>
      <c r="M947" s="671">
        <v>42114</v>
      </c>
      <c r="N947" s="672">
        <v>8000000</v>
      </c>
      <c r="O947" s="672" t="s">
        <v>18110</v>
      </c>
      <c r="P947" s="674">
        <v>42615</v>
      </c>
      <c r="Q947" s="672">
        <v>3642035</v>
      </c>
      <c r="R947" s="673" t="s">
        <v>18132</v>
      </c>
      <c r="S947" s="674">
        <v>42853</v>
      </c>
      <c r="T947" s="675">
        <v>2450280</v>
      </c>
      <c r="U947" s="674">
        <v>42854</v>
      </c>
      <c r="V947" s="675">
        <v>2450280</v>
      </c>
      <c r="W947" s="675">
        <v>1592682</v>
      </c>
      <c r="X947" s="675">
        <v>735084</v>
      </c>
      <c r="Y947" s="675">
        <v>122514</v>
      </c>
      <c r="Z947" s="652">
        <v>0</v>
      </c>
      <c r="AA947" s="652"/>
      <c r="AB947" s="664"/>
      <c r="AC947" s="663"/>
      <c r="AD947" s="650"/>
      <c r="AE947" s="650"/>
      <c r="AF947" s="650"/>
      <c r="AG947" s="650"/>
      <c r="AH947" s="650"/>
      <c r="AI947" s="650"/>
      <c r="AJ947" s="650"/>
      <c r="AK947" s="650"/>
      <c r="AL947" s="650"/>
      <c r="AM947" s="652">
        <f t="shared" si="48"/>
        <v>0</v>
      </c>
      <c r="AN947" s="513">
        <f t="shared" si="49"/>
        <v>2450280</v>
      </c>
    </row>
    <row r="948" spans="1:40" s="212" customFormat="1" ht="15" customHeight="1" x14ac:dyDescent="0.2">
      <c r="A948" s="679"/>
      <c r="B948" s="679"/>
      <c r="C948" s="679"/>
      <c r="D948" s="679"/>
      <c r="E948" s="679"/>
      <c r="F948" s="668" t="s">
        <v>8717</v>
      </c>
      <c r="G948" s="668" t="s">
        <v>12387</v>
      </c>
      <c r="H948" s="669">
        <v>441901009835106</v>
      </c>
      <c r="I948" s="653"/>
      <c r="J948" s="653" t="s">
        <v>17995</v>
      </c>
      <c r="K948" s="670" t="s">
        <v>6477</v>
      </c>
      <c r="L948" s="669" t="s">
        <v>12485</v>
      </c>
      <c r="M948" s="671">
        <v>42321</v>
      </c>
      <c r="N948" s="672">
        <v>3500000</v>
      </c>
      <c r="O948" s="672" t="s">
        <v>18111</v>
      </c>
      <c r="P948" s="674">
        <v>42678</v>
      </c>
      <c r="Q948" s="672">
        <v>927256</v>
      </c>
      <c r="R948" s="673" t="s">
        <v>18132</v>
      </c>
      <c r="S948" s="674" t="s">
        <v>18130</v>
      </c>
      <c r="T948" s="675">
        <v>649079</v>
      </c>
      <c r="U948" s="674">
        <v>42854</v>
      </c>
      <c r="V948" s="675">
        <v>649079</v>
      </c>
      <c r="W948" s="675">
        <v>421901.35000000003</v>
      </c>
      <c r="X948" s="675">
        <v>194723.69999999998</v>
      </c>
      <c r="Y948" s="675">
        <v>32453.95</v>
      </c>
      <c r="Z948" s="652">
        <v>0</v>
      </c>
      <c r="AA948" s="652"/>
      <c r="AB948" s="664"/>
      <c r="AC948" s="663"/>
      <c r="AD948" s="650"/>
      <c r="AE948" s="650"/>
      <c r="AF948" s="650"/>
      <c r="AG948" s="650"/>
      <c r="AH948" s="650"/>
      <c r="AI948" s="650"/>
      <c r="AJ948" s="650"/>
      <c r="AK948" s="650"/>
      <c r="AL948" s="650"/>
      <c r="AM948" s="652">
        <f t="shared" si="48"/>
        <v>0</v>
      </c>
      <c r="AN948" s="513">
        <f t="shared" si="49"/>
        <v>649079</v>
      </c>
    </row>
    <row r="949" spans="1:40" s="212" customFormat="1" ht="15" customHeight="1" x14ac:dyDescent="0.2">
      <c r="A949" s="679"/>
      <c r="B949" s="679"/>
      <c r="C949" s="679"/>
      <c r="D949" s="679"/>
      <c r="E949" s="679"/>
      <c r="F949" s="668" t="s">
        <v>8717</v>
      </c>
      <c r="G949" s="668" t="s">
        <v>12387</v>
      </c>
      <c r="H949" s="669">
        <v>441901009842103</v>
      </c>
      <c r="I949" s="653"/>
      <c r="J949" s="653" t="s">
        <v>17996</v>
      </c>
      <c r="K949" s="670" t="s">
        <v>6477</v>
      </c>
      <c r="L949" s="669" t="s">
        <v>12485</v>
      </c>
      <c r="M949" s="671">
        <v>42321</v>
      </c>
      <c r="N949" s="672">
        <v>4000000</v>
      </c>
      <c r="O949" s="672" t="s">
        <v>18112</v>
      </c>
      <c r="P949" s="674">
        <v>42678</v>
      </c>
      <c r="Q949" s="672">
        <v>1083500</v>
      </c>
      <c r="R949" s="673" t="s">
        <v>18132</v>
      </c>
      <c r="S949" s="674" t="s">
        <v>18130</v>
      </c>
      <c r="T949" s="675">
        <v>758450</v>
      </c>
      <c r="U949" s="674">
        <v>42854</v>
      </c>
      <c r="V949" s="675">
        <v>758450</v>
      </c>
      <c r="W949" s="675">
        <v>492992.5</v>
      </c>
      <c r="X949" s="675">
        <v>227535</v>
      </c>
      <c r="Y949" s="675">
        <v>37922.5</v>
      </c>
      <c r="Z949" s="652">
        <v>0</v>
      </c>
      <c r="AA949" s="652"/>
      <c r="AB949" s="664"/>
      <c r="AC949" s="663"/>
      <c r="AD949" s="650"/>
      <c r="AE949" s="650"/>
      <c r="AF949" s="650"/>
      <c r="AG949" s="650"/>
      <c r="AH949" s="650"/>
      <c r="AI949" s="650"/>
      <c r="AJ949" s="650"/>
      <c r="AK949" s="650"/>
      <c r="AL949" s="650"/>
      <c r="AM949" s="652">
        <f t="shared" si="48"/>
        <v>0</v>
      </c>
      <c r="AN949" s="513">
        <f t="shared" si="49"/>
        <v>758450</v>
      </c>
    </row>
    <row r="950" spans="1:40" s="212" customFormat="1" ht="15" customHeight="1" x14ac:dyDescent="0.2">
      <c r="A950" s="679"/>
      <c r="B950" s="679"/>
      <c r="C950" s="679"/>
      <c r="D950" s="679"/>
      <c r="E950" s="679"/>
      <c r="F950" s="668" t="s">
        <v>8717</v>
      </c>
      <c r="G950" s="668" t="s">
        <v>12385</v>
      </c>
      <c r="H950" s="669">
        <v>443101005073104</v>
      </c>
      <c r="I950" s="653"/>
      <c r="J950" s="653" t="s">
        <v>17997</v>
      </c>
      <c r="K950" s="670" t="s">
        <v>6477</v>
      </c>
      <c r="L950" s="669" t="s">
        <v>14385</v>
      </c>
      <c r="M950" s="671">
        <v>42114</v>
      </c>
      <c r="N950" s="672">
        <v>7000000</v>
      </c>
      <c r="O950" s="672" t="s">
        <v>18113</v>
      </c>
      <c r="P950" s="674">
        <v>42600</v>
      </c>
      <c r="Q950" s="672">
        <v>3931835</v>
      </c>
      <c r="R950" s="673" t="s">
        <v>18132</v>
      </c>
      <c r="S950" s="674" t="s">
        <v>18130</v>
      </c>
      <c r="T950" s="675">
        <v>2694720</v>
      </c>
      <c r="U950" s="674">
        <v>42854</v>
      </c>
      <c r="V950" s="675">
        <v>2694720</v>
      </c>
      <c r="W950" s="675">
        <v>1751568</v>
      </c>
      <c r="X950" s="675">
        <v>808416</v>
      </c>
      <c r="Y950" s="675">
        <v>134736</v>
      </c>
      <c r="Z950" s="652">
        <v>0</v>
      </c>
      <c r="AA950" s="652"/>
      <c r="AB950" s="664"/>
      <c r="AC950" s="663"/>
      <c r="AD950" s="650"/>
      <c r="AE950" s="650"/>
      <c r="AF950" s="650"/>
      <c r="AG950" s="650"/>
      <c r="AH950" s="650"/>
      <c r="AI950" s="650"/>
      <c r="AJ950" s="650"/>
      <c r="AK950" s="650"/>
      <c r="AL950" s="650"/>
      <c r="AM950" s="652">
        <f t="shared" si="48"/>
        <v>0</v>
      </c>
      <c r="AN950" s="513">
        <f t="shared" si="49"/>
        <v>2694720</v>
      </c>
    </row>
    <row r="951" spans="1:40" s="212" customFormat="1" ht="15" customHeight="1" x14ac:dyDescent="0.2">
      <c r="A951" s="679"/>
      <c r="B951" s="679"/>
      <c r="C951" s="679"/>
      <c r="D951" s="679"/>
      <c r="E951" s="679"/>
      <c r="F951" s="668" t="s">
        <v>8717</v>
      </c>
      <c r="G951" s="668" t="s">
        <v>12385</v>
      </c>
      <c r="H951" s="669">
        <v>443101005508109</v>
      </c>
      <c r="I951" s="653"/>
      <c r="J951" s="653" t="s">
        <v>17998</v>
      </c>
      <c r="K951" s="670" t="s">
        <v>6477</v>
      </c>
      <c r="L951" s="669" t="s">
        <v>13932</v>
      </c>
      <c r="M951" s="671">
        <v>42298</v>
      </c>
      <c r="N951" s="672">
        <v>5000000</v>
      </c>
      <c r="O951" s="672" t="s">
        <v>18114</v>
      </c>
      <c r="P951" s="674">
        <v>42607</v>
      </c>
      <c r="Q951" s="672">
        <v>3363300</v>
      </c>
      <c r="R951" s="673" t="s">
        <v>18132</v>
      </c>
      <c r="S951" s="674" t="s">
        <v>18130</v>
      </c>
      <c r="T951" s="675">
        <v>2313780</v>
      </c>
      <c r="U951" s="674">
        <v>42854</v>
      </c>
      <c r="V951" s="675">
        <v>2313780</v>
      </c>
      <c r="W951" s="675">
        <v>1503957</v>
      </c>
      <c r="X951" s="675">
        <v>694134</v>
      </c>
      <c r="Y951" s="675">
        <v>115689</v>
      </c>
      <c r="Z951" s="652">
        <v>0</v>
      </c>
      <c r="AA951" s="652"/>
      <c r="AB951" s="664"/>
      <c r="AC951" s="663"/>
      <c r="AD951" s="650"/>
      <c r="AE951" s="650"/>
      <c r="AF951" s="650"/>
      <c r="AG951" s="650"/>
      <c r="AH951" s="650"/>
      <c r="AI951" s="650"/>
      <c r="AJ951" s="650"/>
      <c r="AK951" s="650"/>
      <c r="AL951" s="650"/>
      <c r="AM951" s="652">
        <f t="shared" si="48"/>
        <v>0</v>
      </c>
      <c r="AN951" s="513">
        <f t="shared" si="49"/>
        <v>2313780</v>
      </c>
    </row>
    <row r="952" spans="1:40" s="212" customFormat="1" ht="15" customHeight="1" x14ac:dyDescent="0.2">
      <c r="A952" s="679"/>
      <c r="B952" s="679"/>
      <c r="C952" s="679"/>
      <c r="D952" s="679"/>
      <c r="E952" s="679"/>
      <c r="F952" s="668" t="s">
        <v>8717</v>
      </c>
      <c r="G952" s="668" t="s">
        <v>12385</v>
      </c>
      <c r="H952" s="669">
        <v>443101005139104</v>
      </c>
      <c r="I952" s="653"/>
      <c r="J952" s="653" t="s">
        <v>17999</v>
      </c>
      <c r="K952" s="670" t="s">
        <v>6477</v>
      </c>
      <c r="L952" s="669" t="s">
        <v>14385</v>
      </c>
      <c r="M952" s="671">
        <v>42114</v>
      </c>
      <c r="N952" s="672">
        <v>5000000</v>
      </c>
      <c r="O952" s="672" t="s">
        <v>18115</v>
      </c>
      <c r="P952" s="674">
        <v>42607</v>
      </c>
      <c r="Q952" s="672">
        <v>2808300</v>
      </c>
      <c r="R952" s="673" t="s">
        <v>18132</v>
      </c>
      <c r="S952" s="674" t="s">
        <v>18130</v>
      </c>
      <c r="T952" s="675">
        <v>1925280</v>
      </c>
      <c r="U952" s="674">
        <v>42854</v>
      </c>
      <c r="V952" s="675">
        <v>1925280</v>
      </c>
      <c r="W952" s="675">
        <v>1251432</v>
      </c>
      <c r="X952" s="675">
        <v>577584</v>
      </c>
      <c r="Y952" s="675">
        <v>96264</v>
      </c>
      <c r="Z952" s="652">
        <v>0</v>
      </c>
      <c r="AA952" s="652"/>
      <c r="AB952" s="664"/>
      <c r="AC952" s="663"/>
      <c r="AD952" s="650"/>
      <c r="AE952" s="650"/>
      <c r="AF952" s="650"/>
      <c r="AG952" s="650"/>
      <c r="AH952" s="650"/>
      <c r="AI952" s="650"/>
      <c r="AJ952" s="650"/>
      <c r="AK952" s="650"/>
      <c r="AL952" s="650"/>
      <c r="AM952" s="652">
        <f t="shared" si="48"/>
        <v>0</v>
      </c>
      <c r="AN952" s="513">
        <f t="shared" si="49"/>
        <v>1925280</v>
      </c>
    </row>
    <row r="953" spans="1:40" s="212" customFormat="1" ht="15" customHeight="1" x14ac:dyDescent="0.2">
      <c r="A953" s="679"/>
      <c r="B953" s="679"/>
      <c r="C953" s="679"/>
      <c r="D953" s="679"/>
      <c r="E953" s="679"/>
      <c r="F953" s="668" t="s">
        <v>8717</v>
      </c>
      <c r="G953" s="668" t="s">
        <v>18141</v>
      </c>
      <c r="H953" s="669">
        <v>443701007096102</v>
      </c>
      <c r="I953" s="653"/>
      <c r="J953" s="653" t="s">
        <v>18000</v>
      </c>
      <c r="K953" s="670" t="s">
        <v>6477</v>
      </c>
      <c r="L953" s="669" t="s">
        <v>18069</v>
      </c>
      <c r="M953" s="671">
        <v>42114</v>
      </c>
      <c r="N953" s="672">
        <v>4000000</v>
      </c>
      <c r="O953" s="672" t="s">
        <v>18116</v>
      </c>
      <c r="P953" s="674">
        <v>42606</v>
      </c>
      <c r="Q953" s="672">
        <v>1594633</v>
      </c>
      <c r="R953" s="673" t="s">
        <v>18132</v>
      </c>
      <c r="S953" s="674" t="s">
        <v>18130</v>
      </c>
      <c r="T953" s="675">
        <v>1073520</v>
      </c>
      <c r="U953" s="674">
        <v>42854</v>
      </c>
      <c r="V953" s="675">
        <v>1073520</v>
      </c>
      <c r="W953" s="675">
        <v>697788</v>
      </c>
      <c r="X953" s="675">
        <v>322056</v>
      </c>
      <c r="Y953" s="675">
        <v>53676</v>
      </c>
      <c r="Z953" s="652">
        <v>0</v>
      </c>
      <c r="AA953" s="652"/>
      <c r="AB953" s="664"/>
      <c r="AC953" s="663"/>
      <c r="AD953" s="650"/>
      <c r="AE953" s="650"/>
      <c r="AF953" s="650"/>
      <c r="AG953" s="650"/>
      <c r="AH953" s="650"/>
      <c r="AI953" s="650"/>
      <c r="AJ953" s="650"/>
      <c r="AK953" s="650"/>
      <c r="AL953" s="650"/>
      <c r="AM953" s="652">
        <f t="shared" si="48"/>
        <v>0</v>
      </c>
      <c r="AN953" s="513">
        <f t="shared" si="49"/>
        <v>1073520</v>
      </c>
    </row>
    <row r="954" spans="1:40" s="212" customFormat="1" ht="15" customHeight="1" x14ac:dyDescent="0.2">
      <c r="A954" s="679"/>
      <c r="B954" s="679"/>
      <c r="C954" s="679"/>
      <c r="D954" s="679"/>
      <c r="E954" s="679"/>
      <c r="F954" s="668" t="s">
        <v>8717</v>
      </c>
      <c r="G954" s="668" t="s">
        <v>18141</v>
      </c>
      <c r="H954" s="669">
        <v>443701007537108</v>
      </c>
      <c r="I954" s="653"/>
      <c r="J954" s="653" t="s">
        <v>3777</v>
      </c>
      <c r="K954" s="670" t="s">
        <v>6477</v>
      </c>
      <c r="L954" s="669" t="s">
        <v>18070</v>
      </c>
      <c r="M954" s="671">
        <v>42241</v>
      </c>
      <c r="N954" s="672">
        <v>10000000</v>
      </c>
      <c r="O954" s="672" t="s">
        <v>18116</v>
      </c>
      <c r="P954" s="674">
        <v>42606</v>
      </c>
      <c r="Q954" s="672">
        <v>5644156</v>
      </c>
      <c r="R954" s="673" t="s">
        <v>18132</v>
      </c>
      <c r="S954" s="674" t="s">
        <v>18130</v>
      </c>
      <c r="T954" s="675">
        <v>3849720</v>
      </c>
      <c r="U954" s="674">
        <v>42854</v>
      </c>
      <c r="V954" s="675">
        <v>3849720</v>
      </c>
      <c r="W954" s="675">
        <v>2502318</v>
      </c>
      <c r="X954" s="675">
        <v>1154916</v>
      </c>
      <c r="Y954" s="675">
        <v>192486</v>
      </c>
      <c r="Z954" s="652">
        <v>0</v>
      </c>
      <c r="AA954" s="652"/>
      <c r="AB954" s="664"/>
      <c r="AC954" s="663"/>
      <c r="AD954" s="650"/>
      <c r="AE954" s="650"/>
      <c r="AF954" s="650"/>
      <c r="AG954" s="650"/>
      <c r="AH954" s="650"/>
      <c r="AI954" s="650"/>
      <c r="AJ954" s="650"/>
      <c r="AK954" s="650"/>
      <c r="AL954" s="650"/>
      <c r="AM954" s="652">
        <f t="shared" si="48"/>
        <v>0</v>
      </c>
      <c r="AN954" s="513">
        <f t="shared" si="49"/>
        <v>3849720</v>
      </c>
    </row>
    <row r="955" spans="1:40" s="212" customFormat="1" ht="15" customHeight="1" x14ac:dyDescent="0.2">
      <c r="A955" s="679"/>
      <c r="B955" s="679"/>
      <c r="C955" s="679"/>
      <c r="D955" s="679"/>
      <c r="E955" s="679"/>
      <c r="F955" s="668" t="s">
        <v>8717</v>
      </c>
      <c r="G955" s="668" t="s">
        <v>18141</v>
      </c>
      <c r="H955" s="669">
        <v>443701007075106</v>
      </c>
      <c r="I955" s="653"/>
      <c r="J955" s="653" t="s">
        <v>18001</v>
      </c>
      <c r="K955" s="670" t="s">
        <v>6477</v>
      </c>
      <c r="L955" s="669" t="s">
        <v>18069</v>
      </c>
      <c r="M955" s="671">
        <v>42114</v>
      </c>
      <c r="N955" s="672">
        <v>18000000</v>
      </c>
      <c r="O955" s="672" t="s">
        <v>18116</v>
      </c>
      <c r="P955" s="674">
        <v>42606</v>
      </c>
      <c r="Q955" s="672">
        <v>9844288</v>
      </c>
      <c r="R955" s="673" t="s">
        <v>18132</v>
      </c>
      <c r="S955" s="674" t="s">
        <v>18130</v>
      </c>
      <c r="T955" s="675">
        <v>6835114</v>
      </c>
      <c r="U955" s="674">
        <v>42854</v>
      </c>
      <c r="V955" s="675">
        <v>6835114</v>
      </c>
      <c r="W955" s="675">
        <v>4442824.1000000006</v>
      </c>
      <c r="X955" s="675">
        <v>2050534.2</v>
      </c>
      <c r="Y955" s="675">
        <v>341755.7</v>
      </c>
      <c r="Z955" s="652">
        <v>0</v>
      </c>
      <c r="AA955" s="652"/>
      <c r="AB955" s="664"/>
      <c r="AC955" s="663"/>
      <c r="AD955" s="650"/>
      <c r="AE955" s="650"/>
      <c r="AF955" s="650"/>
      <c r="AG955" s="650"/>
      <c r="AH955" s="650"/>
      <c r="AI955" s="650"/>
      <c r="AJ955" s="650"/>
      <c r="AK955" s="650"/>
      <c r="AL955" s="650"/>
      <c r="AM955" s="652">
        <f t="shared" ref="AM955:AM963" si="50">SUM(Z955:AL955)</f>
        <v>0</v>
      </c>
      <c r="AN955" s="513">
        <f t="shared" ref="AN955:AN963" si="51">IF((T955-AM955)&lt;0,ABS(0),(T955-AM955))</f>
        <v>6835114</v>
      </c>
    </row>
    <row r="956" spans="1:40" s="212" customFormat="1" ht="15" customHeight="1" x14ac:dyDescent="0.2">
      <c r="A956" s="679"/>
      <c r="B956" s="679"/>
      <c r="C956" s="679"/>
      <c r="D956" s="679"/>
      <c r="E956" s="679"/>
      <c r="F956" s="668" t="s">
        <v>8717</v>
      </c>
      <c r="G956" s="668" t="s">
        <v>18141</v>
      </c>
      <c r="H956" s="669">
        <v>443701007323101</v>
      </c>
      <c r="I956" s="653"/>
      <c r="J956" s="653" t="s">
        <v>18002</v>
      </c>
      <c r="K956" s="670" t="s">
        <v>6477</v>
      </c>
      <c r="L956" s="669" t="s">
        <v>18071</v>
      </c>
      <c r="M956" s="671">
        <v>42321</v>
      </c>
      <c r="N956" s="672">
        <v>20000000</v>
      </c>
      <c r="O956" s="672" t="s">
        <v>18116</v>
      </c>
      <c r="P956" s="674">
        <v>42606</v>
      </c>
      <c r="Q956" s="672">
        <v>11965291</v>
      </c>
      <c r="R956" s="673" t="s">
        <v>18132</v>
      </c>
      <c r="S956" s="674" t="s">
        <v>18130</v>
      </c>
      <c r="T956" s="675">
        <v>8307962</v>
      </c>
      <c r="U956" s="674">
        <v>42854</v>
      </c>
      <c r="V956" s="675">
        <v>8307962</v>
      </c>
      <c r="W956" s="675">
        <v>5400175.2999999998</v>
      </c>
      <c r="X956" s="675">
        <v>2492388.6</v>
      </c>
      <c r="Y956" s="675">
        <v>415398.10000000003</v>
      </c>
      <c r="Z956" s="652">
        <v>0</v>
      </c>
      <c r="AA956" s="652"/>
      <c r="AB956" s="664"/>
      <c r="AC956" s="663"/>
      <c r="AD956" s="650"/>
      <c r="AE956" s="650"/>
      <c r="AF956" s="650"/>
      <c r="AG956" s="650"/>
      <c r="AH956" s="650"/>
      <c r="AI956" s="650"/>
      <c r="AJ956" s="650"/>
      <c r="AK956" s="650"/>
      <c r="AL956" s="650"/>
      <c r="AM956" s="652">
        <f t="shared" si="50"/>
        <v>0</v>
      </c>
      <c r="AN956" s="513">
        <f t="shared" si="51"/>
        <v>8307962</v>
      </c>
    </row>
    <row r="957" spans="1:40" s="212" customFormat="1" ht="15" customHeight="1" x14ac:dyDescent="0.2">
      <c r="A957" s="679"/>
      <c r="B957" s="679"/>
      <c r="C957" s="679"/>
      <c r="D957" s="679"/>
      <c r="E957" s="679"/>
      <c r="F957" s="668" t="s">
        <v>8717</v>
      </c>
      <c r="G957" s="668" t="s">
        <v>18142</v>
      </c>
      <c r="H957" s="669">
        <v>443901012494107</v>
      </c>
      <c r="I957" s="653"/>
      <c r="J957" s="653" t="s">
        <v>18003</v>
      </c>
      <c r="K957" s="670" t="s">
        <v>6477</v>
      </c>
      <c r="L957" s="669" t="s">
        <v>18072</v>
      </c>
      <c r="M957" s="671">
        <v>42137</v>
      </c>
      <c r="N957" s="672">
        <v>10000000</v>
      </c>
      <c r="O957" s="672" t="s">
        <v>18117</v>
      </c>
      <c r="P957" s="674">
        <v>42683</v>
      </c>
      <c r="Q957" s="672">
        <v>2699386</v>
      </c>
      <c r="R957" s="673" t="s">
        <v>18132</v>
      </c>
      <c r="S957" s="674" t="s">
        <v>18130</v>
      </c>
      <c r="T957" s="675">
        <v>1817620</v>
      </c>
      <c r="U957" s="674">
        <v>42854</v>
      </c>
      <c r="V957" s="675">
        <v>1817620</v>
      </c>
      <c r="W957" s="675">
        <v>1181453</v>
      </c>
      <c r="X957" s="675">
        <v>545286</v>
      </c>
      <c r="Y957" s="675">
        <v>90881</v>
      </c>
      <c r="Z957" s="652">
        <v>0</v>
      </c>
      <c r="AA957" s="652"/>
      <c r="AB957" s="664"/>
      <c r="AC957" s="663"/>
      <c r="AD957" s="650"/>
      <c r="AE957" s="650"/>
      <c r="AF957" s="650"/>
      <c r="AG957" s="650"/>
      <c r="AH957" s="650"/>
      <c r="AI957" s="650"/>
      <c r="AJ957" s="650"/>
      <c r="AK957" s="650"/>
      <c r="AL957" s="650"/>
      <c r="AM957" s="652">
        <f t="shared" si="50"/>
        <v>0</v>
      </c>
      <c r="AN957" s="513">
        <f t="shared" si="51"/>
        <v>1817620</v>
      </c>
    </row>
    <row r="958" spans="1:40" s="212" customFormat="1" ht="15" customHeight="1" x14ac:dyDescent="0.2">
      <c r="A958" s="679"/>
      <c r="B958" s="679"/>
      <c r="C958" s="679"/>
      <c r="D958" s="679"/>
      <c r="E958" s="679"/>
      <c r="F958" s="668" t="s">
        <v>8717</v>
      </c>
      <c r="G958" s="668" t="s">
        <v>12382</v>
      </c>
      <c r="H958" s="669">
        <v>444001008447107</v>
      </c>
      <c r="I958" s="653"/>
      <c r="J958" s="653" t="s">
        <v>18004</v>
      </c>
      <c r="K958" s="670" t="s">
        <v>6477</v>
      </c>
      <c r="L958" s="669" t="s">
        <v>13171</v>
      </c>
      <c r="M958" s="671">
        <v>42114</v>
      </c>
      <c r="N958" s="672">
        <v>12000000</v>
      </c>
      <c r="O958" s="672" t="s">
        <v>18118</v>
      </c>
      <c r="P958" s="674">
        <v>42591</v>
      </c>
      <c r="Q958" s="672">
        <v>6240047</v>
      </c>
      <c r="R958" s="673" t="s">
        <v>18132</v>
      </c>
      <c r="S958" s="674" t="s">
        <v>18130</v>
      </c>
      <c r="T958" s="675">
        <v>4270000</v>
      </c>
      <c r="U958" s="674">
        <v>42854</v>
      </c>
      <c r="V958" s="675">
        <v>4270000</v>
      </c>
      <c r="W958" s="675">
        <v>2775500</v>
      </c>
      <c r="X958" s="675">
        <v>1281000</v>
      </c>
      <c r="Y958" s="675">
        <v>213500</v>
      </c>
      <c r="Z958" s="652">
        <v>0</v>
      </c>
      <c r="AA958" s="652"/>
      <c r="AB958" s="664"/>
      <c r="AC958" s="663"/>
      <c r="AD958" s="650"/>
      <c r="AE958" s="650"/>
      <c r="AF958" s="650"/>
      <c r="AG958" s="650"/>
      <c r="AH958" s="650"/>
      <c r="AI958" s="650"/>
      <c r="AJ958" s="650"/>
      <c r="AK958" s="650"/>
      <c r="AL958" s="650"/>
      <c r="AM958" s="652">
        <f t="shared" si="50"/>
        <v>0</v>
      </c>
      <c r="AN958" s="513">
        <f t="shared" si="51"/>
        <v>4270000</v>
      </c>
    </row>
    <row r="959" spans="1:40" s="212" customFormat="1" ht="15" customHeight="1" x14ac:dyDescent="0.2">
      <c r="A959" s="679"/>
      <c r="B959" s="679"/>
      <c r="C959" s="679"/>
      <c r="D959" s="679"/>
      <c r="E959" s="679"/>
      <c r="F959" s="668" t="s">
        <v>8717</v>
      </c>
      <c r="G959" s="668" t="s">
        <v>18143</v>
      </c>
      <c r="H959" s="669">
        <v>345401015118107</v>
      </c>
      <c r="I959" s="653"/>
      <c r="J959" s="653" t="s">
        <v>18005</v>
      </c>
      <c r="K959" s="670" t="s">
        <v>6477</v>
      </c>
      <c r="L959" s="669" t="s">
        <v>18073</v>
      </c>
      <c r="M959" s="671">
        <v>42265</v>
      </c>
      <c r="N959" s="672">
        <v>6000000</v>
      </c>
      <c r="O959" s="672" t="s">
        <v>18119</v>
      </c>
      <c r="P959" s="674">
        <v>42704</v>
      </c>
      <c r="Q959" s="672">
        <v>1096259</v>
      </c>
      <c r="R959" s="673" t="s">
        <v>18132</v>
      </c>
      <c r="S959" s="674" t="s">
        <v>18130</v>
      </c>
      <c r="T959" s="675">
        <v>767381</v>
      </c>
      <c r="U959" s="674">
        <v>42854</v>
      </c>
      <c r="V959" s="675">
        <v>767381</v>
      </c>
      <c r="W959" s="675">
        <v>498797.65</v>
      </c>
      <c r="X959" s="675">
        <v>230214.3</v>
      </c>
      <c r="Y959" s="675">
        <v>38369.050000000003</v>
      </c>
      <c r="Z959" s="652">
        <v>0</v>
      </c>
      <c r="AA959" s="652"/>
      <c r="AB959" s="664"/>
      <c r="AC959" s="663"/>
      <c r="AD959" s="650"/>
      <c r="AE959" s="650"/>
      <c r="AF959" s="650"/>
      <c r="AG959" s="650"/>
      <c r="AH959" s="650"/>
      <c r="AI959" s="650"/>
      <c r="AJ959" s="650"/>
      <c r="AK959" s="650"/>
      <c r="AL959" s="650"/>
      <c r="AM959" s="652">
        <f t="shared" si="50"/>
        <v>0</v>
      </c>
      <c r="AN959" s="513">
        <f t="shared" si="51"/>
        <v>767381</v>
      </c>
    </row>
    <row r="960" spans="1:40" s="212" customFormat="1" ht="15" customHeight="1" x14ac:dyDescent="0.2">
      <c r="A960" s="679"/>
      <c r="B960" s="679"/>
      <c r="C960" s="679"/>
      <c r="D960" s="679"/>
      <c r="E960" s="679"/>
      <c r="F960" s="668" t="s">
        <v>8717</v>
      </c>
      <c r="G960" s="668" t="s">
        <v>12385</v>
      </c>
      <c r="H960" s="669">
        <v>443101005452104</v>
      </c>
      <c r="I960" s="653"/>
      <c r="J960" s="653" t="s">
        <v>18006</v>
      </c>
      <c r="K960" s="670" t="s">
        <v>6477</v>
      </c>
      <c r="L960" s="669" t="s">
        <v>18074</v>
      </c>
      <c r="M960" s="671">
        <v>42265</v>
      </c>
      <c r="N960" s="672">
        <v>25000000</v>
      </c>
      <c r="O960" s="672" t="s">
        <v>18120</v>
      </c>
      <c r="P960" s="674">
        <v>42550</v>
      </c>
      <c r="Q960" s="672">
        <v>20201213</v>
      </c>
      <c r="R960" s="673" t="s">
        <v>18133</v>
      </c>
      <c r="S960" s="674">
        <v>42853</v>
      </c>
      <c r="T960" s="675">
        <v>13999860</v>
      </c>
      <c r="U960" s="674">
        <v>42552</v>
      </c>
      <c r="V960" s="675">
        <v>13999860</v>
      </c>
      <c r="W960" s="675">
        <v>9099909</v>
      </c>
      <c r="X960" s="675">
        <v>4199958</v>
      </c>
      <c r="Y960" s="675">
        <v>699993</v>
      </c>
      <c r="Z960" s="652">
        <v>0</v>
      </c>
      <c r="AA960" s="652"/>
      <c r="AB960" s="664"/>
      <c r="AC960" s="663"/>
      <c r="AD960" s="650"/>
      <c r="AE960" s="650"/>
      <c r="AF960" s="650"/>
      <c r="AG960" s="650"/>
      <c r="AH960" s="650"/>
      <c r="AI960" s="650"/>
      <c r="AJ960" s="650"/>
      <c r="AK960" s="650"/>
      <c r="AL960" s="650"/>
      <c r="AM960" s="652">
        <f t="shared" si="50"/>
        <v>0</v>
      </c>
      <c r="AN960" s="513">
        <f t="shared" si="51"/>
        <v>13999860</v>
      </c>
    </row>
    <row r="961" spans="1:40" s="212" customFormat="1" ht="15" customHeight="1" x14ac:dyDescent="0.2">
      <c r="A961" s="679"/>
      <c r="B961" s="679"/>
      <c r="C961" s="679"/>
      <c r="D961" s="679"/>
      <c r="E961" s="679"/>
      <c r="F961" s="668" t="s">
        <v>8717</v>
      </c>
      <c r="G961" s="668" t="s">
        <v>12382</v>
      </c>
      <c r="H961" s="669">
        <v>444001008698106</v>
      </c>
      <c r="I961" s="653"/>
      <c r="J961" s="653" t="s">
        <v>778</v>
      </c>
      <c r="K961" s="670" t="s">
        <v>6477</v>
      </c>
      <c r="L961" s="669" t="s">
        <v>13171</v>
      </c>
      <c r="M961" s="671">
        <v>42114</v>
      </c>
      <c r="N961" s="672">
        <v>12000000</v>
      </c>
      <c r="O961" s="672" t="s">
        <v>18121</v>
      </c>
      <c r="P961" s="674">
        <v>42549</v>
      </c>
      <c r="Q961" s="672">
        <v>7686057</v>
      </c>
      <c r="R961" s="673" t="s">
        <v>18133</v>
      </c>
      <c r="S961" s="674">
        <v>42853</v>
      </c>
      <c r="T961" s="675">
        <v>5320000</v>
      </c>
      <c r="U961" s="674">
        <v>42552</v>
      </c>
      <c r="V961" s="675">
        <v>5320000</v>
      </c>
      <c r="W961" s="675">
        <v>3458000</v>
      </c>
      <c r="X961" s="675">
        <v>1596000</v>
      </c>
      <c r="Y961" s="675">
        <v>266000</v>
      </c>
      <c r="Z961" s="652">
        <v>0</v>
      </c>
      <c r="AA961" s="652"/>
      <c r="AB961" s="664"/>
      <c r="AC961" s="663"/>
      <c r="AD961" s="650"/>
      <c r="AE961" s="650"/>
      <c r="AF961" s="650"/>
      <c r="AG961" s="650"/>
      <c r="AH961" s="650"/>
      <c r="AI961" s="650"/>
      <c r="AJ961" s="650"/>
      <c r="AK961" s="650"/>
      <c r="AL961" s="650"/>
      <c r="AM961" s="652">
        <f t="shared" si="50"/>
        <v>0</v>
      </c>
      <c r="AN961" s="513">
        <f t="shared" si="51"/>
        <v>5320000</v>
      </c>
    </row>
    <row r="962" spans="1:40" s="212" customFormat="1" ht="15" customHeight="1" x14ac:dyDescent="0.2">
      <c r="A962" s="679"/>
      <c r="B962" s="679"/>
      <c r="C962" s="679"/>
      <c r="D962" s="679"/>
      <c r="E962" s="679"/>
      <c r="F962" s="668" t="s">
        <v>8717</v>
      </c>
      <c r="G962" s="668" t="s">
        <v>18143</v>
      </c>
      <c r="H962" s="669">
        <v>345401014769109</v>
      </c>
      <c r="I962" s="653"/>
      <c r="J962" s="653" t="s">
        <v>18007</v>
      </c>
      <c r="K962" s="670" t="s">
        <v>6477</v>
      </c>
      <c r="L962" s="669" t="s">
        <v>18075</v>
      </c>
      <c r="M962" s="671">
        <v>42321</v>
      </c>
      <c r="N962" s="672">
        <v>3000000</v>
      </c>
      <c r="O962" s="672" t="s">
        <v>18122</v>
      </c>
      <c r="P962" s="674">
        <v>42550</v>
      </c>
      <c r="Q962" s="672">
        <v>898000</v>
      </c>
      <c r="R962" s="673" t="s">
        <v>18133</v>
      </c>
      <c r="S962" s="674">
        <v>42853</v>
      </c>
      <c r="T962" s="675">
        <v>628600</v>
      </c>
      <c r="U962" s="674">
        <v>42546</v>
      </c>
      <c r="V962" s="675">
        <v>628600</v>
      </c>
      <c r="W962" s="675">
        <v>408590</v>
      </c>
      <c r="X962" s="675">
        <v>188580</v>
      </c>
      <c r="Y962" s="675">
        <v>31430</v>
      </c>
      <c r="Z962" s="652">
        <v>0</v>
      </c>
      <c r="AA962" s="652"/>
      <c r="AB962" s="664"/>
      <c r="AC962" s="663"/>
      <c r="AD962" s="650"/>
      <c r="AE962" s="650"/>
      <c r="AF962" s="650"/>
      <c r="AG962" s="650"/>
      <c r="AH962" s="650"/>
      <c r="AI962" s="650"/>
      <c r="AJ962" s="650"/>
      <c r="AK962" s="650"/>
      <c r="AL962" s="650"/>
      <c r="AM962" s="652">
        <f t="shared" si="50"/>
        <v>0</v>
      </c>
      <c r="AN962" s="513">
        <f t="shared" si="51"/>
        <v>628600</v>
      </c>
    </row>
    <row r="963" spans="1:40" s="212" customFormat="1" ht="15" customHeight="1" x14ac:dyDescent="0.2">
      <c r="A963" s="679"/>
      <c r="B963" s="679"/>
      <c r="C963" s="679"/>
      <c r="D963" s="679"/>
      <c r="E963" s="679"/>
      <c r="F963" s="668" t="s">
        <v>8717</v>
      </c>
      <c r="G963" s="668" t="s">
        <v>18143</v>
      </c>
      <c r="H963" s="669">
        <v>345401014677108</v>
      </c>
      <c r="I963" s="653"/>
      <c r="J963" s="653" t="s">
        <v>18008</v>
      </c>
      <c r="K963" s="670" t="s">
        <v>6477</v>
      </c>
      <c r="L963" s="669" t="s">
        <v>18076</v>
      </c>
      <c r="M963" s="671">
        <v>42137</v>
      </c>
      <c r="N963" s="672">
        <v>2000000</v>
      </c>
      <c r="O963" s="672" t="s">
        <v>18122</v>
      </c>
      <c r="P963" s="674">
        <v>42550</v>
      </c>
      <c r="Q963" s="672">
        <v>520800</v>
      </c>
      <c r="R963" s="673" t="s">
        <v>18133</v>
      </c>
      <c r="S963" s="674">
        <v>42853</v>
      </c>
      <c r="T963" s="675">
        <v>364560</v>
      </c>
      <c r="U963" s="674">
        <v>42546</v>
      </c>
      <c r="V963" s="675">
        <v>364560</v>
      </c>
      <c r="W963" s="675">
        <v>236964</v>
      </c>
      <c r="X963" s="675">
        <v>109368</v>
      </c>
      <c r="Y963" s="675">
        <v>18228</v>
      </c>
      <c r="Z963" s="652">
        <v>0</v>
      </c>
      <c r="AA963" s="652"/>
      <c r="AB963" s="664"/>
      <c r="AC963" s="663"/>
      <c r="AD963" s="650"/>
      <c r="AE963" s="650"/>
      <c r="AF963" s="650"/>
      <c r="AG963" s="650"/>
      <c r="AH963" s="650"/>
      <c r="AI963" s="650"/>
      <c r="AJ963" s="650"/>
      <c r="AK963" s="650"/>
      <c r="AL963" s="650"/>
      <c r="AM963" s="652">
        <f t="shared" si="50"/>
        <v>0</v>
      </c>
      <c r="AN963" s="513">
        <f t="shared" si="51"/>
        <v>364560</v>
      </c>
    </row>
    <row r="964" spans="1:40" s="212" customFormat="1" ht="15" customHeight="1" x14ac:dyDescent="0.2">
      <c r="A964" s="679"/>
      <c r="B964" s="679"/>
      <c r="C964" s="679"/>
      <c r="D964" s="679"/>
      <c r="E964" s="679"/>
      <c r="F964" s="668" t="s">
        <v>4849</v>
      </c>
      <c r="G964" s="668" t="s">
        <v>13966</v>
      </c>
      <c r="H964" s="669">
        <v>75101005434108</v>
      </c>
      <c r="I964" s="653"/>
      <c r="J964" s="653" t="s">
        <v>609</v>
      </c>
      <c r="K964" s="670" t="s">
        <v>6477</v>
      </c>
      <c r="L964" s="669" t="s">
        <v>13470</v>
      </c>
      <c r="M964" s="671">
        <v>42115</v>
      </c>
      <c r="N964" s="672">
        <v>5000000</v>
      </c>
      <c r="O964" s="672" t="s">
        <v>19015</v>
      </c>
      <c r="P964" s="674">
        <v>42478</v>
      </c>
      <c r="Q964" s="672">
        <v>2350456</v>
      </c>
      <c r="R964" s="673" t="s">
        <v>19087</v>
      </c>
      <c r="S964" s="674">
        <v>42877</v>
      </c>
      <c r="T964" s="675">
        <v>1633170</v>
      </c>
      <c r="U964" s="674">
        <v>42481</v>
      </c>
      <c r="V964" s="675">
        <v>1633170</v>
      </c>
      <c r="W964" s="675">
        <v>1061560.5</v>
      </c>
      <c r="X964" s="675">
        <v>489951</v>
      </c>
      <c r="Y964" s="675">
        <v>81658.5</v>
      </c>
      <c r="Z964" s="652">
        <v>0</v>
      </c>
      <c r="AA964" s="652"/>
      <c r="AB964" s="664"/>
      <c r="AC964" s="663"/>
      <c r="AD964" s="650"/>
      <c r="AE964" s="650"/>
      <c r="AF964" s="650"/>
      <c r="AG964" s="650"/>
      <c r="AH964" s="650"/>
      <c r="AI964" s="650"/>
      <c r="AJ964" s="650"/>
      <c r="AK964" s="650"/>
      <c r="AL964" s="650"/>
      <c r="AM964" s="652">
        <f t="shared" ref="AM964:AM1027" si="52">SUM(Z964:AL964)</f>
        <v>0</v>
      </c>
      <c r="AN964" s="513">
        <f t="shared" ref="AN964:AN1027" si="53">IF((T964-AM964)&lt;0,ABS(0),(T964-AM964))</f>
        <v>1633170</v>
      </c>
    </row>
    <row r="965" spans="1:40" s="212" customFormat="1" ht="15" customHeight="1" x14ac:dyDescent="0.2">
      <c r="A965" s="679"/>
      <c r="B965" s="679"/>
      <c r="C965" s="679"/>
      <c r="D965" s="679"/>
      <c r="E965" s="679"/>
      <c r="F965" s="668" t="s">
        <v>4849</v>
      </c>
      <c r="G965" s="668" t="s">
        <v>13966</v>
      </c>
      <c r="H965" s="669">
        <v>75101005509107</v>
      </c>
      <c r="I965" s="653"/>
      <c r="J965" s="653" t="s">
        <v>18756</v>
      </c>
      <c r="K965" s="670" t="s">
        <v>6477</v>
      </c>
      <c r="L965" s="669" t="s">
        <v>13862</v>
      </c>
      <c r="M965" s="671">
        <v>42135</v>
      </c>
      <c r="N965" s="672">
        <v>25000000</v>
      </c>
      <c r="O965" s="672" t="s">
        <v>19016</v>
      </c>
      <c r="P965" s="674">
        <v>42478</v>
      </c>
      <c r="Q965" s="672">
        <v>21410065</v>
      </c>
      <c r="R965" s="673" t="s">
        <v>19087</v>
      </c>
      <c r="S965" s="674">
        <v>42877</v>
      </c>
      <c r="T965" s="675">
        <v>14729050</v>
      </c>
      <c r="U965" s="674">
        <v>42481</v>
      </c>
      <c r="V965" s="675">
        <v>14729050</v>
      </c>
      <c r="W965" s="675">
        <v>9573882.5</v>
      </c>
      <c r="X965" s="675">
        <v>4418715</v>
      </c>
      <c r="Y965" s="675">
        <v>736452.5</v>
      </c>
      <c r="Z965" s="652">
        <v>0</v>
      </c>
      <c r="AA965" s="652"/>
      <c r="AB965" s="664"/>
      <c r="AC965" s="663"/>
      <c r="AD965" s="650"/>
      <c r="AE965" s="650"/>
      <c r="AF965" s="650"/>
      <c r="AG965" s="650"/>
      <c r="AH965" s="650"/>
      <c r="AI965" s="650"/>
      <c r="AJ965" s="650"/>
      <c r="AK965" s="650"/>
      <c r="AL965" s="650"/>
      <c r="AM965" s="652">
        <f t="shared" si="52"/>
        <v>0</v>
      </c>
      <c r="AN965" s="513">
        <f t="shared" si="53"/>
        <v>14729050</v>
      </c>
    </row>
    <row r="966" spans="1:40" s="212" customFormat="1" ht="15" customHeight="1" x14ac:dyDescent="0.2">
      <c r="A966" s="679"/>
      <c r="B966" s="679"/>
      <c r="C966" s="679"/>
      <c r="D966" s="679"/>
      <c r="E966" s="679"/>
      <c r="F966" s="668" t="s">
        <v>4849</v>
      </c>
      <c r="G966" s="668" t="s">
        <v>8392</v>
      </c>
      <c r="H966" s="669">
        <v>75101005344109</v>
      </c>
      <c r="I966" s="653"/>
      <c r="J966" s="653" t="s">
        <v>18757</v>
      </c>
      <c r="K966" s="670" t="s">
        <v>6477</v>
      </c>
      <c r="L966" s="669" t="s">
        <v>13471</v>
      </c>
      <c r="M966" s="671">
        <v>42087</v>
      </c>
      <c r="N966" s="672">
        <v>25000000</v>
      </c>
      <c r="O966" s="672" t="s">
        <v>19016</v>
      </c>
      <c r="P966" s="674" t="s">
        <v>19017</v>
      </c>
      <c r="Q966" s="672">
        <v>17601954</v>
      </c>
      <c r="R966" s="673" t="s">
        <v>19087</v>
      </c>
      <c r="S966" s="674">
        <v>42877</v>
      </c>
      <c r="T966" s="675">
        <v>12178049</v>
      </c>
      <c r="U966" s="674">
        <v>42481</v>
      </c>
      <c r="V966" s="675">
        <v>12178049</v>
      </c>
      <c r="W966" s="675">
        <v>7915731.8500000006</v>
      </c>
      <c r="X966" s="675">
        <v>3653414.6999999997</v>
      </c>
      <c r="Y966" s="675">
        <v>608902.45000000007</v>
      </c>
      <c r="Z966" s="652">
        <v>0</v>
      </c>
      <c r="AA966" s="652"/>
      <c r="AB966" s="664"/>
      <c r="AC966" s="663"/>
      <c r="AD966" s="650"/>
      <c r="AE966" s="650"/>
      <c r="AF966" s="650"/>
      <c r="AG966" s="650"/>
      <c r="AH966" s="650"/>
      <c r="AI966" s="650"/>
      <c r="AJ966" s="650"/>
      <c r="AK966" s="650"/>
      <c r="AL966" s="650"/>
      <c r="AM966" s="652">
        <f t="shared" si="52"/>
        <v>0</v>
      </c>
      <c r="AN966" s="513">
        <f t="shared" si="53"/>
        <v>12178049</v>
      </c>
    </row>
    <row r="967" spans="1:40" s="212" customFormat="1" ht="15" customHeight="1" x14ac:dyDescent="0.2">
      <c r="A967" s="679"/>
      <c r="B967" s="679"/>
      <c r="C967" s="679"/>
      <c r="D967" s="679"/>
      <c r="E967" s="679"/>
      <c r="F967" s="668" t="s">
        <v>4849</v>
      </c>
      <c r="G967" s="668" t="s">
        <v>13287</v>
      </c>
      <c r="H967" s="669">
        <v>746301001484107</v>
      </c>
      <c r="I967" s="653"/>
      <c r="J967" s="653" t="s">
        <v>18758</v>
      </c>
      <c r="K967" s="670" t="s">
        <v>6477</v>
      </c>
      <c r="L967" s="669" t="s">
        <v>13861</v>
      </c>
      <c r="M967" s="671">
        <v>42135</v>
      </c>
      <c r="N967" s="672">
        <v>15000000</v>
      </c>
      <c r="O967" s="672" t="s">
        <v>19018</v>
      </c>
      <c r="P967" s="674">
        <v>42446</v>
      </c>
      <c r="Q967" s="672">
        <v>12280731</v>
      </c>
      <c r="R967" s="673" t="s">
        <v>19087</v>
      </c>
      <c r="S967" s="674">
        <v>42877</v>
      </c>
      <c r="T967" s="675">
        <v>8400000</v>
      </c>
      <c r="U967" s="674">
        <v>42448</v>
      </c>
      <c r="V967" s="675">
        <v>8400000</v>
      </c>
      <c r="W967" s="675">
        <v>5460000</v>
      </c>
      <c r="X967" s="675">
        <v>2520000</v>
      </c>
      <c r="Y967" s="675">
        <v>420000</v>
      </c>
      <c r="Z967" s="652">
        <v>0</v>
      </c>
      <c r="AA967" s="652"/>
      <c r="AB967" s="664"/>
      <c r="AC967" s="663"/>
      <c r="AD967" s="650"/>
      <c r="AE967" s="650"/>
      <c r="AF967" s="650"/>
      <c r="AG967" s="650"/>
      <c r="AH967" s="650"/>
      <c r="AI967" s="650"/>
      <c r="AJ967" s="650"/>
      <c r="AK967" s="650"/>
      <c r="AL967" s="650"/>
      <c r="AM967" s="652">
        <f t="shared" si="52"/>
        <v>0</v>
      </c>
      <c r="AN967" s="513">
        <f t="shared" si="53"/>
        <v>8400000</v>
      </c>
    </row>
    <row r="968" spans="1:40" s="212" customFormat="1" ht="15" customHeight="1" x14ac:dyDescent="0.2">
      <c r="A968" s="679"/>
      <c r="B968" s="679"/>
      <c r="C968" s="679"/>
      <c r="D968" s="679"/>
      <c r="E968" s="679"/>
      <c r="F968" s="668" t="s">
        <v>4849</v>
      </c>
      <c r="G968" s="668" t="s">
        <v>8392</v>
      </c>
      <c r="H968" s="669">
        <v>76201005748106</v>
      </c>
      <c r="I968" s="653"/>
      <c r="J968" s="653" t="s">
        <v>18759</v>
      </c>
      <c r="K968" s="670" t="s">
        <v>6477</v>
      </c>
      <c r="L968" s="669" t="s">
        <v>14310</v>
      </c>
      <c r="M968" s="671">
        <v>42111</v>
      </c>
      <c r="N968" s="672">
        <v>10000000</v>
      </c>
      <c r="O968" s="672" t="s">
        <v>19019</v>
      </c>
      <c r="P968" s="674" t="s">
        <v>19020</v>
      </c>
      <c r="Q968" s="672">
        <v>7280381</v>
      </c>
      <c r="R968" s="673" t="s">
        <v>19087</v>
      </c>
      <c r="S968" s="674">
        <v>42877</v>
      </c>
      <c r="T968" s="675">
        <v>5029887</v>
      </c>
      <c r="U968" s="674">
        <v>42481</v>
      </c>
      <c r="V968" s="675">
        <v>5029887</v>
      </c>
      <c r="W968" s="675">
        <v>3269426.5500000003</v>
      </c>
      <c r="X968" s="675">
        <v>1508966.0999999999</v>
      </c>
      <c r="Y968" s="675">
        <v>251494.35</v>
      </c>
      <c r="Z968" s="652">
        <v>0</v>
      </c>
      <c r="AA968" s="652"/>
      <c r="AB968" s="664"/>
      <c r="AC968" s="663"/>
      <c r="AD968" s="650"/>
      <c r="AE968" s="650"/>
      <c r="AF968" s="650"/>
      <c r="AG968" s="650"/>
      <c r="AH968" s="650"/>
      <c r="AI968" s="650"/>
      <c r="AJ968" s="650"/>
      <c r="AK968" s="650"/>
      <c r="AL968" s="650"/>
      <c r="AM968" s="652">
        <f t="shared" si="52"/>
        <v>0</v>
      </c>
      <c r="AN968" s="513">
        <f t="shared" si="53"/>
        <v>5029887</v>
      </c>
    </row>
    <row r="969" spans="1:40" s="212" customFormat="1" ht="15" customHeight="1" x14ac:dyDescent="0.2">
      <c r="A969" s="679"/>
      <c r="B969" s="679"/>
      <c r="C969" s="679"/>
      <c r="D969" s="679"/>
      <c r="E969" s="679"/>
      <c r="F969" s="668" t="s">
        <v>4849</v>
      </c>
      <c r="G969" s="668" t="s">
        <v>8392</v>
      </c>
      <c r="H969" s="669">
        <v>76201005754107</v>
      </c>
      <c r="I969" s="653"/>
      <c r="J969" s="653" t="s">
        <v>18760</v>
      </c>
      <c r="K969" s="670" t="s">
        <v>6477</v>
      </c>
      <c r="L969" s="669" t="s">
        <v>14310</v>
      </c>
      <c r="M969" s="671">
        <v>42111</v>
      </c>
      <c r="N969" s="672">
        <v>25000000</v>
      </c>
      <c r="O969" s="672" t="s">
        <v>19019</v>
      </c>
      <c r="P969" s="674">
        <v>42479</v>
      </c>
      <c r="Q969" s="672">
        <v>19286974</v>
      </c>
      <c r="R969" s="673" t="s">
        <v>19087</v>
      </c>
      <c r="S969" s="674">
        <v>42877</v>
      </c>
      <c r="T969" s="675">
        <v>13270670</v>
      </c>
      <c r="U969" s="674">
        <v>42481</v>
      </c>
      <c r="V969" s="675">
        <v>13270670</v>
      </c>
      <c r="W969" s="675">
        <v>8625935.5</v>
      </c>
      <c r="X969" s="675">
        <v>3981201</v>
      </c>
      <c r="Y969" s="675">
        <v>663533.5</v>
      </c>
      <c r="Z969" s="652">
        <v>0</v>
      </c>
      <c r="AA969" s="652"/>
      <c r="AB969" s="664"/>
      <c r="AC969" s="663"/>
      <c r="AD969" s="650"/>
      <c r="AE969" s="650"/>
      <c r="AF969" s="650"/>
      <c r="AG969" s="650"/>
      <c r="AH969" s="650"/>
      <c r="AI969" s="650"/>
      <c r="AJ969" s="650"/>
      <c r="AK969" s="650"/>
      <c r="AL969" s="650"/>
      <c r="AM969" s="652">
        <f t="shared" si="52"/>
        <v>0</v>
      </c>
      <c r="AN969" s="513">
        <f t="shared" si="53"/>
        <v>13270670</v>
      </c>
    </row>
    <row r="970" spans="1:40" s="212" customFormat="1" ht="15" customHeight="1" x14ac:dyDescent="0.2">
      <c r="A970" s="679"/>
      <c r="B970" s="679"/>
      <c r="C970" s="679"/>
      <c r="D970" s="679"/>
      <c r="E970" s="679"/>
      <c r="F970" s="668" t="s">
        <v>4849</v>
      </c>
      <c r="G970" s="668" t="s">
        <v>8392</v>
      </c>
      <c r="H970" s="669">
        <v>76201005968104</v>
      </c>
      <c r="I970" s="653"/>
      <c r="J970" s="653" t="s">
        <v>1360</v>
      </c>
      <c r="K970" s="670" t="s">
        <v>6477</v>
      </c>
      <c r="L970" s="669" t="s">
        <v>13461</v>
      </c>
      <c r="M970" s="671">
        <v>42319</v>
      </c>
      <c r="N970" s="672">
        <v>20000000</v>
      </c>
      <c r="O970" s="672" t="s">
        <v>19019</v>
      </c>
      <c r="P970" s="674">
        <v>42479</v>
      </c>
      <c r="Q970" s="672">
        <v>19154310</v>
      </c>
      <c r="R970" s="673" t="s">
        <v>19087</v>
      </c>
      <c r="S970" s="674">
        <v>42877</v>
      </c>
      <c r="T970" s="675">
        <v>13311465</v>
      </c>
      <c r="U970" s="674">
        <v>42481</v>
      </c>
      <c r="V970" s="675">
        <v>13311465</v>
      </c>
      <c r="W970" s="675">
        <v>8652452.25</v>
      </c>
      <c r="X970" s="675">
        <v>3993439.5</v>
      </c>
      <c r="Y970" s="675">
        <v>665573.25</v>
      </c>
      <c r="Z970" s="652">
        <v>0</v>
      </c>
      <c r="AA970" s="652"/>
      <c r="AB970" s="664"/>
      <c r="AC970" s="663"/>
      <c r="AD970" s="650"/>
      <c r="AE970" s="650"/>
      <c r="AF970" s="650"/>
      <c r="AG970" s="650"/>
      <c r="AH970" s="650"/>
      <c r="AI970" s="650"/>
      <c r="AJ970" s="650"/>
      <c r="AK970" s="650"/>
      <c r="AL970" s="650"/>
      <c r="AM970" s="652">
        <f t="shared" si="52"/>
        <v>0</v>
      </c>
      <c r="AN970" s="513">
        <f t="shared" si="53"/>
        <v>13311465</v>
      </c>
    </row>
    <row r="971" spans="1:40" s="212" customFormat="1" ht="15" customHeight="1" x14ac:dyDescent="0.2">
      <c r="A971" s="679"/>
      <c r="B971" s="679"/>
      <c r="C971" s="679"/>
      <c r="D971" s="679"/>
      <c r="E971" s="679"/>
      <c r="F971" s="668" t="s">
        <v>4849</v>
      </c>
      <c r="G971" s="668" t="s">
        <v>8392</v>
      </c>
      <c r="H971" s="669">
        <v>76201005757105</v>
      </c>
      <c r="I971" s="653"/>
      <c r="J971" s="653" t="s">
        <v>18761</v>
      </c>
      <c r="K971" s="670" t="s">
        <v>6477</v>
      </c>
      <c r="L971" s="669" t="s">
        <v>14310</v>
      </c>
      <c r="M971" s="671">
        <v>42111</v>
      </c>
      <c r="N971" s="672">
        <v>20000000</v>
      </c>
      <c r="O971" s="672" t="s">
        <v>19019</v>
      </c>
      <c r="P971" s="674">
        <v>42479</v>
      </c>
      <c r="Q971" s="672">
        <v>15422046</v>
      </c>
      <c r="R971" s="673" t="s">
        <v>19087</v>
      </c>
      <c r="S971" s="674">
        <v>42877</v>
      </c>
      <c r="T971" s="675">
        <v>10616830</v>
      </c>
      <c r="U971" s="674">
        <v>42481</v>
      </c>
      <c r="V971" s="675">
        <v>10616830</v>
      </c>
      <c r="W971" s="675">
        <v>6900939.5</v>
      </c>
      <c r="X971" s="675">
        <v>3185049</v>
      </c>
      <c r="Y971" s="675">
        <v>530841.5</v>
      </c>
      <c r="Z971" s="652">
        <v>0</v>
      </c>
      <c r="AA971" s="652"/>
      <c r="AB971" s="664"/>
      <c r="AC971" s="663"/>
      <c r="AD971" s="650"/>
      <c r="AE971" s="650"/>
      <c r="AF971" s="650"/>
      <c r="AG971" s="650"/>
      <c r="AH971" s="650"/>
      <c r="AI971" s="650"/>
      <c r="AJ971" s="650"/>
      <c r="AK971" s="650"/>
      <c r="AL971" s="650"/>
      <c r="AM971" s="652">
        <f t="shared" si="52"/>
        <v>0</v>
      </c>
      <c r="AN971" s="513">
        <f t="shared" si="53"/>
        <v>10616830</v>
      </c>
    </row>
    <row r="972" spans="1:40" s="212" customFormat="1" ht="15" customHeight="1" x14ac:dyDescent="0.2">
      <c r="A972" s="679"/>
      <c r="B972" s="679"/>
      <c r="C972" s="679"/>
      <c r="D972" s="679"/>
      <c r="E972" s="679"/>
      <c r="F972" s="668" t="s">
        <v>19124</v>
      </c>
      <c r="G972" s="668" t="s">
        <v>19125</v>
      </c>
      <c r="H972" s="669">
        <v>77501007410102</v>
      </c>
      <c r="I972" s="653"/>
      <c r="J972" s="653" t="s">
        <v>18762</v>
      </c>
      <c r="K972" s="670" t="s">
        <v>6477</v>
      </c>
      <c r="L972" s="669" t="s">
        <v>18938</v>
      </c>
      <c r="M972" s="671">
        <v>42114</v>
      </c>
      <c r="N972" s="672">
        <v>20000000</v>
      </c>
      <c r="O972" s="672" t="s">
        <v>19021</v>
      </c>
      <c r="P972" s="674">
        <v>42473</v>
      </c>
      <c r="Q972" s="672">
        <v>14463500</v>
      </c>
      <c r="R972" s="673" t="s">
        <v>19088</v>
      </c>
      <c r="S972" s="674">
        <v>42877</v>
      </c>
      <c r="T972" s="675">
        <v>10033520</v>
      </c>
      <c r="U972" s="674">
        <v>42475</v>
      </c>
      <c r="V972" s="675">
        <v>10033520</v>
      </c>
      <c r="W972" s="675">
        <v>6521788</v>
      </c>
      <c r="X972" s="675">
        <v>3010056</v>
      </c>
      <c r="Y972" s="675">
        <v>501676</v>
      </c>
      <c r="Z972" s="652">
        <v>0</v>
      </c>
      <c r="AA972" s="652"/>
      <c r="AB972" s="664"/>
      <c r="AC972" s="663"/>
      <c r="AD972" s="650"/>
      <c r="AE972" s="650"/>
      <c r="AF972" s="650"/>
      <c r="AG972" s="650"/>
      <c r="AH972" s="650"/>
      <c r="AI972" s="650"/>
      <c r="AJ972" s="650"/>
      <c r="AK972" s="650"/>
      <c r="AL972" s="650"/>
      <c r="AM972" s="652">
        <f t="shared" si="52"/>
        <v>0</v>
      </c>
      <c r="AN972" s="513">
        <f t="shared" si="53"/>
        <v>10033520</v>
      </c>
    </row>
    <row r="973" spans="1:40" s="212" customFormat="1" ht="15" customHeight="1" x14ac:dyDescent="0.2">
      <c r="A973" s="679"/>
      <c r="B973" s="679"/>
      <c r="C973" s="679"/>
      <c r="D973" s="679"/>
      <c r="E973" s="679"/>
      <c r="F973" s="668" t="s">
        <v>19124</v>
      </c>
      <c r="G973" s="668" t="s">
        <v>19125</v>
      </c>
      <c r="H973" s="669">
        <v>77501007455102</v>
      </c>
      <c r="I973" s="653"/>
      <c r="J973" s="653" t="s">
        <v>17987</v>
      </c>
      <c r="K973" s="670" t="s">
        <v>6477</v>
      </c>
      <c r="L973" s="669" t="s">
        <v>18939</v>
      </c>
      <c r="M973" s="671">
        <v>42135</v>
      </c>
      <c r="N973" s="672">
        <v>3000000</v>
      </c>
      <c r="O973" s="672" t="s">
        <v>19022</v>
      </c>
      <c r="P973" s="674">
        <v>42473</v>
      </c>
      <c r="Q973" s="672">
        <v>1348432</v>
      </c>
      <c r="R973" s="673" t="s">
        <v>19088</v>
      </c>
      <c r="S973" s="674">
        <v>42877</v>
      </c>
      <c r="T973" s="675">
        <v>943902.4</v>
      </c>
      <c r="U973" s="674">
        <v>42475</v>
      </c>
      <c r="V973" s="675">
        <v>943902.4</v>
      </c>
      <c r="W973" s="675">
        <v>613536.56000000006</v>
      </c>
      <c r="X973" s="675">
        <v>283170.71999999997</v>
      </c>
      <c r="Y973" s="675">
        <v>47195.12</v>
      </c>
      <c r="Z973" s="652">
        <v>0</v>
      </c>
      <c r="AA973" s="652"/>
      <c r="AB973" s="664"/>
      <c r="AC973" s="663"/>
      <c r="AD973" s="650"/>
      <c r="AE973" s="650"/>
      <c r="AF973" s="650"/>
      <c r="AG973" s="650"/>
      <c r="AH973" s="650"/>
      <c r="AI973" s="650"/>
      <c r="AJ973" s="650"/>
      <c r="AK973" s="650"/>
      <c r="AL973" s="650"/>
      <c r="AM973" s="652">
        <f t="shared" si="52"/>
        <v>0</v>
      </c>
      <c r="AN973" s="513">
        <f t="shared" si="53"/>
        <v>943902.4</v>
      </c>
    </row>
    <row r="974" spans="1:40" s="212" customFormat="1" ht="15" customHeight="1" x14ac:dyDescent="0.2">
      <c r="A974" s="679"/>
      <c r="B974" s="679"/>
      <c r="C974" s="679"/>
      <c r="D974" s="679"/>
      <c r="E974" s="679"/>
      <c r="F974" s="668" t="s">
        <v>19124</v>
      </c>
      <c r="G974" s="668" t="s">
        <v>19125</v>
      </c>
      <c r="H974" s="669">
        <v>77501007501107</v>
      </c>
      <c r="I974" s="653"/>
      <c r="J974" s="653" t="s">
        <v>18763</v>
      </c>
      <c r="K974" s="670" t="s">
        <v>6477</v>
      </c>
      <c r="L974" s="669" t="s">
        <v>18940</v>
      </c>
      <c r="M974" s="671">
        <v>42320</v>
      </c>
      <c r="N974" s="672">
        <v>5000000</v>
      </c>
      <c r="O974" s="672" t="s">
        <v>19022</v>
      </c>
      <c r="P974" s="674">
        <v>42473</v>
      </c>
      <c r="Q974" s="672">
        <v>3935532</v>
      </c>
      <c r="R974" s="673" t="s">
        <v>19088</v>
      </c>
      <c r="S974" s="674">
        <v>42877</v>
      </c>
      <c r="T974" s="675">
        <v>2702700</v>
      </c>
      <c r="U974" s="674">
        <v>42475</v>
      </c>
      <c r="V974" s="675">
        <v>2702700</v>
      </c>
      <c r="W974" s="675">
        <v>1756755</v>
      </c>
      <c r="X974" s="675">
        <v>810810</v>
      </c>
      <c r="Y974" s="675">
        <v>135135</v>
      </c>
      <c r="Z974" s="652">
        <v>0</v>
      </c>
      <c r="AA974" s="652"/>
      <c r="AB974" s="664"/>
      <c r="AC974" s="663"/>
      <c r="AD974" s="650"/>
      <c r="AE974" s="650"/>
      <c r="AF974" s="650"/>
      <c r="AG974" s="650"/>
      <c r="AH974" s="650"/>
      <c r="AI974" s="650"/>
      <c r="AJ974" s="650"/>
      <c r="AK974" s="650"/>
      <c r="AL974" s="650"/>
      <c r="AM974" s="652">
        <f t="shared" si="52"/>
        <v>0</v>
      </c>
      <c r="AN974" s="513">
        <f t="shared" si="53"/>
        <v>2702700</v>
      </c>
    </row>
    <row r="975" spans="1:40" s="212" customFormat="1" ht="15" customHeight="1" x14ac:dyDescent="0.2">
      <c r="A975" s="679"/>
      <c r="B975" s="679"/>
      <c r="C975" s="679"/>
      <c r="D975" s="679"/>
      <c r="E975" s="679"/>
      <c r="F975" s="668" t="s">
        <v>19124</v>
      </c>
      <c r="G975" s="668" t="s">
        <v>19125</v>
      </c>
      <c r="H975" s="669">
        <v>77501007576102</v>
      </c>
      <c r="I975" s="653"/>
      <c r="J975" s="653" t="s">
        <v>18764</v>
      </c>
      <c r="K975" s="670" t="s">
        <v>6477</v>
      </c>
      <c r="L975" s="669" t="s">
        <v>18941</v>
      </c>
      <c r="M975" s="671">
        <v>42195</v>
      </c>
      <c r="N975" s="672">
        <v>20000000</v>
      </c>
      <c r="O975" s="672" t="s">
        <v>19023</v>
      </c>
      <c r="P975" s="674">
        <v>42521</v>
      </c>
      <c r="Q975" s="672">
        <v>18790039</v>
      </c>
      <c r="R975" s="673" t="s">
        <v>19088</v>
      </c>
      <c r="S975" s="674">
        <v>42877</v>
      </c>
      <c r="T975" s="675">
        <v>12755400</v>
      </c>
      <c r="U975" s="674">
        <v>42523</v>
      </c>
      <c r="V975" s="675">
        <v>12755400</v>
      </c>
      <c r="W975" s="675">
        <v>8291010</v>
      </c>
      <c r="X975" s="675">
        <v>3826620</v>
      </c>
      <c r="Y975" s="675">
        <v>637770</v>
      </c>
      <c r="Z975" s="652">
        <v>0</v>
      </c>
      <c r="AA975" s="652"/>
      <c r="AB975" s="664"/>
      <c r="AC975" s="663"/>
      <c r="AD975" s="650"/>
      <c r="AE975" s="650"/>
      <c r="AF975" s="650"/>
      <c r="AG975" s="650"/>
      <c r="AH975" s="650"/>
      <c r="AI975" s="650"/>
      <c r="AJ975" s="650"/>
      <c r="AK975" s="650"/>
      <c r="AL975" s="650"/>
      <c r="AM975" s="652">
        <f t="shared" si="52"/>
        <v>0</v>
      </c>
      <c r="AN975" s="513">
        <f t="shared" si="53"/>
        <v>12755400</v>
      </c>
    </row>
    <row r="976" spans="1:40" s="212" customFormat="1" ht="15" customHeight="1" x14ac:dyDescent="0.2">
      <c r="A976" s="679"/>
      <c r="B976" s="679"/>
      <c r="C976" s="679"/>
      <c r="D976" s="679"/>
      <c r="E976" s="679"/>
      <c r="F976" s="668" t="s">
        <v>19124</v>
      </c>
      <c r="G976" s="668" t="s">
        <v>19125</v>
      </c>
      <c r="H976" s="669">
        <v>77501007710104</v>
      </c>
      <c r="I976" s="653"/>
      <c r="J976" s="653" t="s">
        <v>18765</v>
      </c>
      <c r="K976" s="670" t="s">
        <v>6477</v>
      </c>
      <c r="L976" s="669" t="s">
        <v>18942</v>
      </c>
      <c r="M976" s="671">
        <v>42296</v>
      </c>
      <c r="N976" s="672">
        <v>5000000</v>
      </c>
      <c r="O976" s="672" t="s">
        <v>19023</v>
      </c>
      <c r="P976" s="674">
        <v>42521</v>
      </c>
      <c r="Q976" s="672">
        <v>4041784</v>
      </c>
      <c r="R976" s="673" t="s">
        <v>19088</v>
      </c>
      <c r="S976" s="674">
        <v>42877</v>
      </c>
      <c r="T976" s="675">
        <v>2798200</v>
      </c>
      <c r="U976" s="674">
        <v>42523</v>
      </c>
      <c r="V976" s="675">
        <v>2798200</v>
      </c>
      <c r="W976" s="675">
        <v>1818830</v>
      </c>
      <c r="X976" s="675">
        <v>839460</v>
      </c>
      <c r="Y976" s="675">
        <v>139910</v>
      </c>
      <c r="Z976" s="652">
        <v>0</v>
      </c>
      <c r="AA976" s="652"/>
      <c r="AB976" s="664"/>
      <c r="AC976" s="663"/>
      <c r="AD976" s="650"/>
      <c r="AE976" s="650"/>
      <c r="AF976" s="650"/>
      <c r="AG976" s="650"/>
      <c r="AH976" s="650"/>
      <c r="AI976" s="650"/>
      <c r="AJ976" s="650"/>
      <c r="AK976" s="650"/>
      <c r="AL976" s="650"/>
      <c r="AM976" s="652">
        <f t="shared" si="52"/>
        <v>0</v>
      </c>
      <c r="AN976" s="513">
        <f t="shared" si="53"/>
        <v>2798200</v>
      </c>
    </row>
    <row r="977" spans="1:40" s="212" customFormat="1" ht="15" customHeight="1" x14ac:dyDescent="0.2">
      <c r="A977" s="679"/>
      <c r="B977" s="679"/>
      <c r="C977" s="679"/>
      <c r="D977" s="679"/>
      <c r="E977" s="679"/>
      <c r="F977" s="668" t="s">
        <v>19124</v>
      </c>
      <c r="G977" s="668" t="s">
        <v>19125</v>
      </c>
      <c r="H977" s="669">
        <v>77501007399102</v>
      </c>
      <c r="I977" s="653"/>
      <c r="J977" s="653" t="s">
        <v>806</v>
      </c>
      <c r="K977" s="670" t="s">
        <v>6477</v>
      </c>
      <c r="L977" s="669" t="s">
        <v>18943</v>
      </c>
      <c r="M977" s="671">
        <v>42086</v>
      </c>
      <c r="N977" s="672">
        <v>10000000</v>
      </c>
      <c r="O977" s="672" t="s">
        <v>19023</v>
      </c>
      <c r="P977" s="674">
        <v>42521</v>
      </c>
      <c r="Q977" s="672">
        <v>5587831</v>
      </c>
      <c r="R977" s="673" t="s">
        <v>19088</v>
      </c>
      <c r="S977" s="674">
        <v>42877</v>
      </c>
      <c r="T977" s="675">
        <v>3849720</v>
      </c>
      <c r="U977" s="674">
        <v>42523</v>
      </c>
      <c r="V977" s="675">
        <v>3849720</v>
      </c>
      <c r="W977" s="675">
        <v>2502318</v>
      </c>
      <c r="X977" s="675">
        <v>1154916</v>
      </c>
      <c r="Y977" s="675">
        <v>192486</v>
      </c>
      <c r="Z977" s="652">
        <v>0</v>
      </c>
      <c r="AA977" s="652"/>
      <c r="AB977" s="664"/>
      <c r="AC977" s="663"/>
      <c r="AD977" s="650"/>
      <c r="AE977" s="650"/>
      <c r="AF977" s="650"/>
      <c r="AG977" s="650"/>
      <c r="AH977" s="650"/>
      <c r="AI977" s="650"/>
      <c r="AJ977" s="650"/>
      <c r="AK977" s="650"/>
      <c r="AL977" s="650"/>
      <c r="AM977" s="652">
        <f t="shared" si="52"/>
        <v>0</v>
      </c>
      <c r="AN977" s="513">
        <f t="shared" si="53"/>
        <v>3849720</v>
      </c>
    </row>
    <row r="978" spans="1:40" s="212" customFormat="1" ht="15" customHeight="1" x14ac:dyDescent="0.2">
      <c r="A978" s="679"/>
      <c r="B978" s="679"/>
      <c r="C978" s="679"/>
      <c r="D978" s="679"/>
      <c r="E978" s="679"/>
      <c r="F978" s="668" t="s">
        <v>19124</v>
      </c>
      <c r="G978" s="668" t="s">
        <v>19125</v>
      </c>
      <c r="H978" s="669">
        <v>77501007428105</v>
      </c>
      <c r="I978" s="653"/>
      <c r="J978" s="653" t="s">
        <v>18766</v>
      </c>
      <c r="K978" s="670" t="s">
        <v>6477</v>
      </c>
      <c r="L978" s="669" t="s">
        <v>18938</v>
      </c>
      <c r="M978" s="671">
        <v>42114</v>
      </c>
      <c r="N978" s="672">
        <v>20000000</v>
      </c>
      <c r="O978" s="672" t="s">
        <v>19023</v>
      </c>
      <c r="P978" s="674">
        <v>42521</v>
      </c>
      <c r="Q978" s="672">
        <v>13266425</v>
      </c>
      <c r="R978" s="673" t="s">
        <v>19088</v>
      </c>
      <c r="S978" s="674">
        <v>42877</v>
      </c>
      <c r="T978" s="675">
        <v>9286497.5</v>
      </c>
      <c r="U978" s="674">
        <v>42523</v>
      </c>
      <c r="V978" s="675">
        <v>9286497.5</v>
      </c>
      <c r="W978" s="675">
        <v>6036223.375</v>
      </c>
      <c r="X978" s="675">
        <v>2785949.25</v>
      </c>
      <c r="Y978" s="675">
        <v>464324.875</v>
      </c>
      <c r="Z978" s="652">
        <v>0</v>
      </c>
      <c r="AA978" s="652"/>
      <c r="AB978" s="664"/>
      <c r="AC978" s="663"/>
      <c r="AD978" s="650"/>
      <c r="AE978" s="650"/>
      <c r="AF978" s="650"/>
      <c r="AG978" s="650"/>
      <c r="AH978" s="650"/>
      <c r="AI978" s="650"/>
      <c r="AJ978" s="650"/>
      <c r="AK978" s="650"/>
      <c r="AL978" s="650"/>
      <c r="AM978" s="652">
        <f t="shared" si="52"/>
        <v>0</v>
      </c>
      <c r="AN978" s="513">
        <f t="shared" si="53"/>
        <v>9286497.5</v>
      </c>
    </row>
    <row r="979" spans="1:40" s="212" customFormat="1" ht="15" customHeight="1" x14ac:dyDescent="0.2">
      <c r="A979" s="679"/>
      <c r="B979" s="679"/>
      <c r="C979" s="679"/>
      <c r="D979" s="679"/>
      <c r="E979" s="679"/>
      <c r="F979" s="668" t="s">
        <v>19124</v>
      </c>
      <c r="G979" s="668" t="s">
        <v>19126</v>
      </c>
      <c r="H979" s="669">
        <v>76701005893105</v>
      </c>
      <c r="I979" s="653"/>
      <c r="J979" s="653" t="s">
        <v>18767</v>
      </c>
      <c r="K979" s="670" t="s">
        <v>6477</v>
      </c>
      <c r="L979" s="669" t="s">
        <v>18944</v>
      </c>
      <c r="M979" s="671">
        <v>42135</v>
      </c>
      <c r="N979" s="672">
        <v>2000000</v>
      </c>
      <c r="O979" s="672" t="s">
        <v>19024</v>
      </c>
      <c r="P979" s="674">
        <v>42550</v>
      </c>
      <c r="Q979" s="672">
        <v>1167167</v>
      </c>
      <c r="R979" s="673" t="s">
        <v>19088</v>
      </c>
      <c r="S979" s="674">
        <v>42877</v>
      </c>
      <c r="T979" s="675">
        <v>780850</v>
      </c>
      <c r="U979" s="674">
        <v>42533</v>
      </c>
      <c r="V979" s="675">
        <v>780850</v>
      </c>
      <c r="W979" s="675">
        <v>507552.5</v>
      </c>
      <c r="X979" s="675">
        <v>234255</v>
      </c>
      <c r="Y979" s="675">
        <v>39042.5</v>
      </c>
      <c r="Z979" s="652">
        <v>0</v>
      </c>
      <c r="AA979" s="652"/>
      <c r="AB979" s="664"/>
      <c r="AC979" s="663"/>
      <c r="AD979" s="650"/>
      <c r="AE979" s="650"/>
      <c r="AF979" s="650"/>
      <c r="AG979" s="650"/>
      <c r="AH979" s="650"/>
      <c r="AI979" s="650"/>
      <c r="AJ979" s="650"/>
      <c r="AK979" s="650"/>
      <c r="AL979" s="650"/>
      <c r="AM979" s="652">
        <f t="shared" si="52"/>
        <v>0</v>
      </c>
      <c r="AN979" s="513">
        <f t="shared" si="53"/>
        <v>780850</v>
      </c>
    </row>
    <row r="980" spans="1:40" s="212" customFormat="1" ht="15" customHeight="1" x14ac:dyDescent="0.2">
      <c r="A980" s="679"/>
      <c r="B980" s="679"/>
      <c r="C980" s="679"/>
      <c r="D980" s="679"/>
      <c r="E980" s="679"/>
      <c r="F980" s="668" t="s">
        <v>19124</v>
      </c>
      <c r="G980" s="668" t="s">
        <v>19126</v>
      </c>
      <c r="H980" s="669">
        <v>76701005753101</v>
      </c>
      <c r="I980" s="653"/>
      <c r="J980" s="653" t="s">
        <v>18768</v>
      </c>
      <c r="K980" s="670" t="s">
        <v>6477</v>
      </c>
      <c r="L980" s="669" t="s">
        <v>18945</v>
      </c>
      <c r="M980" s="671">
        <v>42086</v>
      </c>
      <c r="N980" s="672">
        <v>4000000</v>
      </c>
      <c r="O980" s="672" t="s">
        <v>19024</v>
      </c>
      <c r="P980" s="674">
        <v>42550</v>
      </c>
      <c r="Q980" s="672">
        <v>2094519</v>
      </c>
      <c r="R980" s="673" t="s">
        <v>19088</v>
      </c>
      <c r="S980" s="674">
        <v>42877</v>
      </c>
      <c r="T980" s="675">
        <v>1384600</v>
      </c>
      <c r="U980" s="674">
        <v>42533</v>
      </c>
      <c r="V980" s="675">
        <v>1384600</v>
      </c>
      <c r="W980" s="675">
        <v>899990</v>
      </c>
      <c r="X980" s="675">
        <v>415380</v>
      </c>
      <c r="Y980" s="675">
        <v>69230</v>
      </c>
      <c r="Z980" s="652">
        <v>0</v>
      </c>
      <c r="AA980" s="652"/>
      <c r="AB980" s="664"/>
      <c r="AC980" s="663"/>
      <c r="AD980" s="650"/>
      <c r="AE980" s="650"/>
      <c r="AF980" s="650"/>
      <c r="AG980" s="650"/>
      <c r="AH980" s="650"/>
      <c r="AI980" s="650"/>
      <c r="AJ980" s="650"/>
      <c r="AK980" s="650"/>
      <c r="AL980" s="650"/>
      <c r="AM980" s="652">
        <f t="shared" si="52"/>
        <v>0</v>
      </c>
      <c r="AN980" s="513">
        <f t="shared" si="53"/>
        <v>1384600</v>
      </c>
    </row>
    <row r="981" spans="1:40" s="212" customFormat="1" ht="15" customHeight="1" x14ac:dyDescent="0.2">
      <c r="A981" s="679"/>
      <c r="B981" s="679"/>
      <c r="C981" s="679"/>
      <c r="D981" s="679"/>
      <c r="E981" s="679"/>
      <c r="F981" s="668" t="s">
        <v>19124</v>
      </c>
      <c r="G981" s="668" t="s">
        <v>19126</v>
      </c>
      <c r="H981" s="669">
        <v>76701006193100</v>
      </c>
      <c r="I981" s="653"/>
      <c r="J981" s="653" t="s">
        <v>18769</v>
      </c>
      <c r="K981" s="670" t="s">
        <v>6477</v>
      </c>
      <c r="L981" s="669" t="s">
        <v>18946</v>
      </c>
      <c r="M981" s="671">
        <v>42240</v>
      </c>
      <c r="N981" s="672">
        <v>6000000</v>
      </c>
      <c r="O981" s="672" t="s">
        <v>19025</v>
      </c>
      <c r="P981" s="674">
        <v>42550</v>
      </c>
      <c r="Q981" s="672">
        <v>4747076</v>
      </c>
      <c r="R981" s="673" t="s">
        <v>19088</v>
      </c>
      <c r="S981" s="674">
        <v>42877</v>
      </c>
      <c r="T981" s="675">
        <v>3231502</v>
      </c>
      <c r="U981" s="674">
        <v>42533</v>
      </c>
      <c r="V981" s="675">
        <v>3231502</v>
      </c>
      <c r="W981" s="675">
        <v>2100476.3000000003</v>
      </c>
      <c r="X981" s="675">
        <v>969450.6</v>
      </c>
      <c r="Y981" s="675">
        <v>161575.1</v>
      </c>
      <c r="Z981" s="652">
        <v>0</v>
      </c>
      <c r="AA981" s="652"/>
      <c r="AB981" s="664"/>
      <c r="AC981" s="663"/>
      <c r="AD981" s="650"/>
      <c r="AE981" s="650"/>
      <c r="AF981" s="650"/>
      <c r="AG981" s="650"/>
      <c r="AH981" s="650"/>
      <c r="AI981" s="650"/>
      <c r="AJ981" s="650"/>
      <c r="AK981" s="650"/>
      <c r="AL981" s="650"/>
      <c r="AM981" s="652">
        <f t="shared" si="52"/>
        <v>0</v>
      </c>
      <c r="AN981" s="513">
        <f t="shared" si="53"/>
        <v>3231502</v>
      </c>
    </row>
    <row r="982" spans="1:40" s="212" customFormat="1" ht="15" customHeight="1" x14ac:dyDescent="0.2">
      <c r="A982" s="679"/>
      <c r="B982" s="679"/>
      <c r="C982" s="679"/>
      <c r="D982" s="679"/>
      <c r="E982" s="679"/>
      <c r="F982" s="668" t="s">
        <v>19124</v>
      </c>
      <c r="G982" s="668" t="s">
        <v>19126</v>
      </c>
      <c r="H982" s="669">
        <v>76701005849106</v>
      </c>
      <c r="I982" s="653"/>
      <c r="J982" s="653" t="s">
        <v>18770</v>
      </c>
      <c r="K982" s="670" t="s">
        <v>6477</v>
      </c>
      <c r="L982" s="669" t="s">
        <v>18947</v>
      </c>
      <c r="M982" s="671">
        <v>42086</v>
      </c>
      <c r="N982" s="672">
        <v>25000000</v>
      </c>
      <c r="O982" s="672" t="s">
        <v>19026</v>
      </c>
      <c r="P982" s="674">
        <v>42550</v>
      </c>
      <c r="Q982" s="672">
        <v>20838571</v>
      </c>
      <c r="R982" s="673" t="s">
        <v>19088</v>
      </c>
      <c r="S982" s="674">
        <v>42877</v>
      </c>
      <c r="T982" s="675">
        <v>14000280</v>
      </c>
      <c r="U982" s="674">
        <v>42533</v>
      </c>
      <c r="V982" s="675">
        <v>14000280</v>
      </c>
      <c r="W982" s="675">
        <v>9100182</v>
      </c>
      <c r="X982" s="675">
        <v>4200084</v>
      </c>
      <c r="Y982" s="675">
        <v>700014</v>
      </c>
      <c r="Z982" s="652">
        <v>0</v>
      </c>
      <c r="AA982" s="652"/>
      <c r="AB982" s="664"/>
      <c r="AC982" s="663"/>
      <c r="AD982" s="650"/>
      <c r="AE982" s="650"/>
      <c r="AF982" s="650"/>
      <c r="AG982" s="650"/>
      <c r="AH982" s="650"/>
      <c r="AI982" s="650"/>
      <c r="AJ982" s="650"/>
      <c r="AK982" s="650"/>
      <c r="AL982" s="650"/>
      <c r="AM982" s="652">
        <f t="shared" si="52"/>
        <v>0</v>
      </c>
      <c r="AN982" s="513">
        <f t="shared" si="53"/>
        <v>14000280</v>
      </c>
    </row>
    <row r="983" spans="1:40" s="212" customFormat="1" ht="15" customHeight="1" x14ac:dyDescent="0.2">
      <c r="A983" s="679"/>
      <c r="B983" s="679"/>
      <c r="C983" s="679"/>
      <c r="D983" s="679"/>
      <c r="E983" s="679"/>
      <c r="F983" s="668" t="s">
        <v>19124</v>
      </c>
      <c r="G983" s="668" t="s">
        <v>19126</v>
      </c>
      <c r="H983" s="669">
        <v>76701006081109</v>
      </c>
      <c r="I983" s="653"/>
      <c r="J983" s="653" t="s">
        <v>18771</v>
      </c>
      <c r="K983" s="670" t="s">
        <v>6477</v>
      </c>
      <c r="L983" s="669" t="s">
        <v>18948</v>
      </c>
      <c r="M983" s="671">
        <v>42320</v>
      </c>
      <c r="N983" s="672">
        <v>25000000</v>
      </c>
      <c r="O983" s="672" t="s">
        <v>19024</v>
      </c>
      <c r="P983" s="674">
        <v>42550</v>
      </c>
      <c r="Q983" s="672">
        <v>20817609</v>
      </c>
      <c r="R983" s="673" t="s">
        <v>19088</v>
      </c>
      <c r="S983" s="674">
        <v>42877</v>
      </c>
      <c r="T983" s="675">
        <v>13999860</v>
      </c>
      <c r="U983" s="674">
        <v>42533</v>
      </c>
      <c r="V983" s="675">
        <v>13999860</v>
      </c>
      <c r="W983" s="675">
        <v>9099909</v>
      </c>
      <c r="X983" s="675">
        <v>4199958</v>
      </c>
      <c r="Y983" s="675">
        <v>699993</v>
      </c>
      <c r="Z983" s="652">
        <v>0</v>
      </c>
      <c r="AA983" s="652"/>
      <c r="AB983" s="664"/>
      <c r="AC983" s="663"/>
      <c r="AD983" s="650"/>
      <c r="AE983" s="650"/>
      <c r="AF983" s="650"/>
      <c r="AG983" s="650"/>
      <c r="AH983" s="650"/>
      <c r="AI983" s="650"/>
      <c r="AJ983" s="650"/>
      <c r="AK983" s="650"/>
      <c r="AL983" s="650"/>
      <c r="AM983" s="652">
        <f t="shared" si="52"/>
        <v>0</v>
      </c>
      <c r="AN983" s="513">
        <f t="shared" si="53"/>
        <v>13999860</v>
      </c>
    </row>
    <row r="984" spans="1:40" s="212" customFormat="1" ht="15" customHeight="1" x14ac:dyDescent="0.2">
      <c r="A984" s="679"/>
      <c r="B984" s="679"/>
      <c r="C984" s="679"/>
      <c r="D984" s="679"/>
      <c r="E984" s="679"/>
      <c r="F984" s="668" t="s">
        <v>19124</v>
      </c>
      <c r="G984" s="668" t="s">
        <v>19126</v>
      </c>
      <c r="H984" s="669">
        <v>76701006048101</v>
      </c>
      <c r="I984" s="653"/>
      <c r="J984" s="653" t="s">
        <v>18772</v>
      </c>
      <c r="K984" s="670" t="s">
        <v>6477</v>
      </c>
      <c r="L984" s="669" t="s">
        <v>18949</v>
      </c>
      <c r="M984" s="671">
        <v>42283</v>
      </c>
      <c r="N984" s="672">
        <v>20000000</v>
      </c>
      <c r="O984" s="672" t="s">
        <v>19024</v>
      </c>
      <c r="P984" s="674">
        <v>42550</v>
      </c>
      <c r="Q984" s="672">
        <v>17619402</v>
      </c>
      <c r="R984" s="673" t="s">
        <v>19088</v>
      </c>
      <c r="S984" s="674">
        <v>42877</v>
      </c>
      <c r="T984" s="675">
        <v>11977560</v>
      </c>
      <c r="U984" s="674">
        <v>42533</v>
      </c>
      <c r="V984" s="675">
        <v>11977560</v>
      </c>
      <c r="W984" s="675">
        <v>7785414</v>
      </c>
      <c r="X984" s="675">
        <v>3593268</v>
      </c>
      <c r="Y984" s="675">
        <v>598878</v>
      </c>
      <c r="Z984" s="652">
        <v>0</v>
      </c>
      <c r="AA984" s="652"/>
      <c r="AB984" s="664"/>
      <c r="AC984" s="663"/>
      <c r="AD984" s="650"/>
      <c r="AE984" s="650"/>
      <c r="AF984" s="650"/>
      <c r="AG984" s="650"/>
      <c r="AH984" s="650"/>
      <c r="AI984" s="650"/>
      <c r="AJ984" s="650"/>
      <c r="AK984" s="650"/>
      <c r="AL984" s="650"/>
      <c r="AM984" s="652">
        <f t="shared" si="52"/>
        <v>0</v>
      </c>
      <c r="AN984" s="513">
        <f t="shared" si="53"/>
        <v>11977560</v>
      </c>
    </row>
    <row r="985" spans="1:40" s="212" customFormat="1" ht="15" customHeight="1" x14ac:dyDescent="0.2">
      <c r="A985" s="679"/>
      <c r="B985" s="679"/>
      <c r="C985" s="679"/>
      <c r="D985" s="679"/>
      <c r="E985" s="679"/>
      <c r="F985" s="668" t="s">
        <v>19124</v>
      </c>
      <c r="G985" s="668" t="s">
        <v>19126</v>
      </c>
      <c r="H985" s="669">
        <v>76701006268109</v>
      </c>
      <c r="I985" s="653"/>
      <c r="J985" s="653" t="s">
        <v>18773</v>
      </c>
      <c r="K985" s="670" t="s">
        <v>6477</v>
      </c>
      <c r="L985" s="669" t="s">
        <v>18950</v>
      </c>
      <c r="M985" s="671">
        <v>42320</v>
      </c>
      <c r="N985" s="672">
        <v>6000000</v>
      </c>
      <c r="O985" s="672" t="s">
        <v>19024</v>
      </c>
      <c r="P985" s="674">
        <v>42550</v>
      </c>
      <c r="Q985" s="672">
        <v>5177935</v>
      </c>
      <c r="R985" s="673" t="s">
        <v>19088</v>
      </c>
      <c r="S985" s="674">
        <v>42877</v>
      </c>
      <c r="T985" s="675">
        <v>3535000</v>
      </c>
      <c r="U985" s="674">
        <v>42533</v>
      </c>
      <c r="V985" s="675">
        <v>3535000</v>
      </c>
      <c r="W985" s="675">
        <v>2297750</v>
      </c>
      <c r="X985" s="675">
        <v>1060500</v>
      </c>
      <c r="Y985" s="675">
        <v>176750</v>
      </c>
      <c r="Z985" s="652">
        <v>0</v>
      </c>
      <c r="AA985" s="652"/>
      <c r="AB985" s="664"/>
      <c r="AC985" s="663"/>
      <c r="AD985" s="650"/>
      <c r="AE985" s="650"/>
      <c r="AF985" s="650"/>
      <c r="AG985" s="650"/>
      <c r="AH985" s="650"/>
      <c r="AI985" s="650"/>
      <c r="AJ985" s="650"/>
      <c r="AK985" s="650"/>
      <c r="AL985" s="650"/>
      <c r="AM985" s="652">
        <f t="shared" si="52"/>
        <v>0</v>
      </c>
      <c r="AN985" s="513">
        <f t="shared" si="53"/>
        <v>3535000</v>
      </c>
    </row>
    <row r="986" spans="1:40" s="212" customFormat="1" ht="15" customHeight="1" x14ac:dyDescent="0.2">
      <c r="A986" s="679"/>
      <c r="B986" s="679"/>
      <c r="C986" s="679"/>
      <c r="D986" s="679"/>
      <c r="E986" s="679"/>
      <c r="F986" s="668" t="s">
        <v>19124</v>
      </c>
      <c r="G986" s="668" t="s">
        <v>19126</v>
      </c>
      <c r="H986" s="669">
        <v>76701005774107</v>
      </c>
      <c r="I986" s="653"/>
      <c r="J986" s="653" t="s">
        <v>18774</v>
      </c>
      <c r="K986" s="670" t="s">
        <v>6477</v>
      </c>
      <c r="L986" s="669" t="s">
        <v>18945</v>
      </c>
      <c r="M986" s="671">
        <v>42086</v>
      </c>
      <c r="N986" s="672">
        <v>8000000</v>
      </c>
      <c r="O986" s="672" t="s">
        <v>19024</v>
      </c>
      <c r="P986" s="674">
        <v>42550</v>
      </c>
      <c r="Q986" s="672">
        <v>3635049</v>
      </c>
      <c r="R986" s="673" t="s">
        <v>19088</v>
      </c>
      <c r="S986" s="674">
        <v>42877</v>
      </c>
      <c r="T986" s="675">
        <v>2458120</v>
      </c>
      <c r="U986" s="674">
        <v>42533</v>
      </c>
      <c r="V986" s="675">
        <v>2458120</v>
      </c>
      <c r="W986" s="675">
        <v>1597778</v>
      </c>
      <c r="X986" s="675">
        <v>737436</v>
      </c>
      <c r="Y986" s="675">
        <v>122906</v>
      </c>
      <c r="Z986" s="652">
        <v>0</v>
      </c>
      <c r="AA986" s="652"/>
      <c r="AB986" s="664"/>
      <c r="AC986" s="663"/>
      <c r="AD986" s="650"/>
      <c r="AE986" s="650"/>
      <c r="AF986" s="650"/>
      <c r="AG986" s="650"/>
      <c r="AH986" s="650"/>
      <c r="AI986" s="650"/>
      <c r="AJ986" s="650"/>
      <c r="AK986" s="650"/>
      <c r="AL986" s="650"/>
      <c r="AM986" s="652">
        <f t="shared" si="52"/>
        <v>0</v>
      </c>
      <c r="AN986" s="513">
        <f t="shared" si="53"/>
        <v>2458120</v>
      </c>
    </row>
    <row r="987" spans="1:40" s="212" customFormat="1" ht="15" customHeight="1" x14ac:dyDescent="0.2">
      <c r="A987" s="679"/>
      <c r="B987" s="679"/>
      <c r="C987" s="679"/>
      <c r="D987" s="679"/>
      <c r="E987" s="679"/>
      <c r="F987" s="668" t="s">
        <v>19124</v>
      </c>
      <c r="G987" s="668" t="s">
        <v>19126</v>
      </c>
      <c r="H987" s="669">
        <v>76701006431100</v>
      </c>
      <c r="I987" s="653"/>
      <c r="J987" s="653" t="s">
        <v>18775</v>
      </c>
      <c r="K987" s="670" t="s">
        <v>6477</v>
      </c>
      <c r="L987" s="669" t="s">
        <v>18951</v>
      </c>
      <c r="M987" s="671">
        <v>42368</v>
      </c>
      <c r="N987" s="672">
        <v>3000000</v>
      </c>
      <c r="O987" s="672" t="s">
        <v>19025</v>
      </c>
      <c r="P987" s="674">
        <v>42550</v>
      </c>
      <c r="Q987" s="672">
        <v>2669809</v>
      </c>
      <c r="R987" s="673" t="s">
        <v>19088</v>
      </c>
      <c r="S987" s="674">
        <v>42877</v>
      </c>
      <c r="T987" s="675">
        <v>1854471</v>
      </c>
      <c r="U987" s="674">
        <v>42533</v>
      </c>
      <c r="V987" s="675">
        <v>1854471</v>
      </c>
      <c r="W987" s="675">
        <v>1205406.1500000001</v>
      </c>
      <c r="X987" s="675">
        <v>556341.29999999993</v>
      </c>
      <c r="Y987" s="675">
        <v>92723.55</v>
      </c>
      <c r="Z987" s="652">
        <v>0</v>
      </c>
      <c r="AA987" s="652"/>
      <c r="AB987" s="664"/>
      <c r="AC987" s="663"/>
      <c r="AD987" s="650"/>
      <c r="AE987" s="650"/>
      <c r="AF987" s="650"/>
      <c r="AG987" s="650"/>
      <c r="AH987" s="650"/>
      <c r="AI987" s="650"/>
      <c r="AJ987" s="650"/>
      <c r="AK987" s="650"/>
      <c r="AL987" s="650"/>
      <c r="AM987" s="652">
        <f t="shared" si="52"/>
        <v>0</v>
      </c>
      <c r="AN987" s="513">
        <f t="shared" si="53"/>
        <v>1854471</v>
      </c>
    </row>
    <row r="988" spans="1:40" s="212" customFormat="1" ht="15" customHeight="1" x14ac:dyDescent="0.2">
      <c r="A988" s="679"/>
      <c r="B988" s="679"/>
      <c r="C988" s="679"/>
      <c r="D988" s="679"/>
      <c r="E988" s="679"/>
      <c r="F988" s="668" t="s">
        <v>19124</v>
      </c>
      <c r="G988" s="668" t="s">
        <v>19126</v>
      </c>
      <c r="H988" s="669">
        <v>76701005890107</v>
      </c>
      <c r="I988" s="653"/>
      <c r="J988" s="653" t="s">
        <v>18776</v>
      </c>
      <c r="K988" s="670" t="s">
        <v>6477</v>
      </c>
      <c r="L988" s="669" t="s">
        <v>18944</v>
      </c>
      <c r="M988" s="671">
        <v>42135</v>
      </c>
      <c r="N988" s="672">
        <v>2000000</v>
      </c>
      <c r="O988" s="672" t="s">
        <v>19027</v>
      </c>
      <c r="P988" s="674">
        <v>42466</v>
      </c>
      <c r="Q988" s="672">
        <v>1231725</v>
      </c>
      <c r="R988" s="673" t="s">
        <v>19089</v>
      </c>
      <c r="S988" s="674">
        <v>42881</v>
      </c>
      <c r="T988" s="675">
        <v>862208</v>
      </c>
      <c r="U988" s="674">
        <v>42468</v>
      </c>
      <c r="V988" s="675">
        <v>862208</v>
      </c>
      <c r="W988" s="675">
        <v>560435.20000000007</v>
      </c>
      <c r="X988" s="675">
        <v>258662.39999999999</v>
      </c>
      <c r="Y988" s="675">
        <v>43110.400000000001</v>
      </c>
      <c r="Z988" s="652">
        <v>0</v>
      </c>
      <c r="AA988" s="652"/>
      <c r="AB988" s="664"/>
      <c r="AC988" s="663"/>
      <c r="AD988" s="650"/>
      <c r="AE988" s="650"/>
      <c r="AF988" s="650"/>
      <c r="AG988" s="650"/>
      <c r="AH988" s="650"/>
      <c r="AI988" s="650"/>
      <c r="AJ988" s="650"/>
      <c r="AK988" s="650"/>
      <c r="AL988" s="650"/>
      <c r="AM988" s="652">
        <f t="shared" si="52"/>
        <v>0</v>
      </c>
      <c r="AN988" s="513">
        <f t="shared" si="53"/>
        <v>862208</v>
      </c>
    </row>
    <row r="989" spans="1:40" s="212" customFormat="1" ht="15" customHeight="1" x14ac:dyDescent="0.2">
      <c r="A989" s="679"/>
      <c r="B989" s="679"/>
      <c r="C989" s="679"/>
      <c r="D989" s="679"/>
      <c r="E989" s="679"/>
      <c r="F989" s="668" t="s">
        <v>19124</v>
      </c>
      <c r="G989" s="668" t="s">
        <v>19126</v>
      </c>
      <c r="H989" s="669">
        <v>76701006072100</v>
      </c>
      <c r="I989" s="653"/>
      <c r="J989" s="653" t="s">
        <v>18777</v>
      </c>
      <c r="K989" s="670" t="s">
        <v>6477</v>
      </c>
      <c r="L989" s="669" t="s">
        <v>18949</v>
      </c>
      <c r="M989" s="671">
        <v>42283</v>
      </c>
      <c r="N989" s="672">
        <v>20000000</v>
      </c>
      <c r="O989" s="672" t="s">
        <v>19027</v>
      </c>
      <c r="P989" s="674">
        <v>42466</v>
      </c>
      <c r="Q989" s="672">
        <v>15555600</v>
      </c>
      <c r="R989" s="673" t="s">
        <v>19089</v>
      </c>
      <c r="S989" s="674">
        <v>42881</v>
      </c>
      <c r="T989" s="675">
        <v>10888920</v>
      </c>
      <c r="U989" s="674">
        <v>42468</v>
      </c>
      <c r="V989" s="675">
        <v>10888920</v>
      </c>
      <c r="W989" s="675">
        <v>7077798</v>
      </c>
      <c r="X989" s="675">
        <v>3266676</v>
      </c>
      <c r="Y989" s="675">
        <v>544446</v>
      </c>
      <c r="Z989" s="652">
        <v>0</v>
      </c>
      <c r="AA989" s="652"/>
      <c r="AB989" s="664"/>
      <c r="AC989" s="663"/>
      <c r="AD989" s="650"/>
      <c r="AE989" s="650"/>
      <c r="AF989" s="650"/>
      <c r="AG989" s="650"/>
      <c r="AH989" s="650"/>
      <c r="AI989" s="650"/>
      <c r="AJ989" s="650"/>
      <c r="AK989" s="650"/>
      <c r="AL989" s="650"/>
      <c r="AM989" s="652">
        <f t="shared" si="52"/>
        <v>0</v>
      </c>
      <c r="AN989" s="513">
        <f t="shared" si="53"/>
        <v>10888920</v>
      </c>
    </row>
    <row r="990" spans="1:40" s="212" customFormat="1" ht="15" customHeight="1" x14ac:dyDescent="0.2">
      <c r="A990" s="679"/>
      <c r="B990" s="679"/>
      <c r="C990" s="679"/>
      <c r="D990" s="679"/>
      <c r="E990" s="679"/>
      <c r="F990" s="668" t="s">
        <v>19124</v>
      </c>
      <c r="G990" s="668" t="s">
        <v>19126</v>
      </c>
      <c r="H990" s="669">
        <v>76701006008101</v>
      </c>
      <c r="I990" s="653"/>
      <c r="J990" s="653" t="s">
        <v>18778</v>
      </c>
      <c r="K990" s="670" t="s">
        <v>6477</v>
      </c>
      <c r="L990" s="669" t="s">
        <v>18952</v>
      </c>
      <c r="M990" s="671">
        <v>42135</v>
      </c>
      <c r="N990" s="672">
        <v>20000000</v>
      </c>
      <c r="O990" s="672" t="s">
        <v>19027</v>
      </c>
      <c r="P990" s="674">
        <v>42466</v>
      </c>
      <c r="Q990" s="672">
        <v>15833500</v>
      </c>
      <c r="R990" s="673" t="s">
        <v>19089</v>
      </c>
      <c r="S990" s="674">
        <v>42881</v>
      </c>
      <c r="T990" s="675">
        <v>11083450</v>
      </c>
      <c r="U990" s="674">
        <v>42468</v>
      </c>
      <c r="V990" s="675">
        <v>11083450</v>
      </c>
      <c r="W990" s="675">
        <v>7204242.5</v>
      </c>
      <c r="X990" s="675">
        <v>3325035</v>
      </c>
      <c r="Y990" s="675">
        <v>554172.5</v>
      </c>
      <c r="Z990" s="652">
        <v>0</v>
      </c>
      <c r="AA990" s="652"/>
      <c r="AB990" s="664"/>
      <c r="AC990" s="663"/>
      <c r="AD990" s="650"/>
      <c r="AE990" s="650"/>
      <c r="AF990" s="650"/>
      <c r="AG990" s="650"/>
      <c r="AH990" s="650"/>
      <c r="AI990" s="650"/>
      <c r="AJ990" s="650"/>
      <c r="AK990" s="650"/>
      <c r="AL990" s="650"/>
      <c r="AM990" s="652">
        <f t="shared" si="52"/>
        <v>0</v>
      </c>
      <c r="AN990" s="513">
        <f t="shared" si="53"/>
        <v>11083450</v>
      </c>
    </row>
    <row r="991" spans="1:40" s="212" customFormat="1" ht="15" customHeight="1" x14ac:dyDescent="0.2">
      <c r="A991" s="679"/>
      <c r="B991" s="679"/>
      <c r="C991" s="679"/>
      <c r="D991" s="679"/>
      <c r="E991" s="679"/>
      <c r="F991" s="668" t="s">
        <v>19124</v>
      </c>
      <c r="G991" s="668" t="s">
        <v>19126</v>
      </c>
      <c r="H991" s="669">
        <v>76701006080103</v>
      </c>
      <c r="I991" s="653"/>
      <c r="J991" s="653" t="s">
        <v>18779</v>
      </c>
      <c r="K991" s="670" t="s">
        <v>6477</v>
      </c>
      <c r="L991" s="669" t="s">
        <v>18949</v>
      </c>
      <c r="M991" s="671">
        <v>42283</v>
      </c>
      <c r="N991" s="672">
        <v>3000000</v>
      </c>
      <c r="O991" s="672" t="s">
        <v>19027</v>
      </c>
      <c r="P991" s="674">
        <v>42466</v>
      </c>
      <c r="Q991" s="672">
        <v>2000000</v>
      </c>
      <c r="R991" s="673" t="s">
        <v>19089</v>
      </c>
      <c r="S991" s="674">
        <v>42881</v>
      </c>
      <c r="T991" s="675">
        <v>1400000</v>
      </c>
      <c r="U991" s="674">
        <v>42468</v>
      </c>
      <c r="V991" s="675">
        <v>1400000</v>
      </c>
      <c r="W991" s="675">
        <v>910000</v>
      </c>
      <c r="X991" s="675">
        <v>420000</v>
      </c>
      <c r="Y991" s="675">
        <v>70000</v>
      </c>
      <c r="Z991" s="652">
        <v>0</v>
      </c>
      <c r="AA991" s="652"/>
      <c r="AB991" s="664"/>
      <c r="AC991" s="663"/>
      <c r="AD991" s="650"/>
      <c r="AE991" s="650"/>
      <c r="AF991" s="650"/>
      <c r="AG991" s="650"/>
      <c r="AH991" s="650"/>
      <c r="AI991" s="650"/>
      <c r="AJ991" s="650"/>
      <c r="AK991" s="650"/>
      <c r="AL991" s="650"/>
      <c r="AM991" s="652">
        <f t="shared" si="52"/>
        <v>0</v>
      </c>
      <c r="AN991" s="513">
        <f t="shared" si="53"/>
        <v>1400000</v>
      </c>
    </row>
    <row r="992" spans="1:40" s="212" customFormat="1" ht="15" customHeight="1" x14ac:dyDescent="0.2">
      <c r="A992" s="679"/>
      <c r="B992" s="679"/>
      <c r="C992" s="679"/>
      <c r="D992" s="679"/>
      <c r="E992" s="679"/>
      <c r="F992" s="668" t="s">
        <v>19124</v>
      </c>
      <c r="G992" s="668" t="s">
        <v>19126</v>
      </c>
      <c r="H992" s="669">
        <v>76701005914105</v>
      </c>
      <c r="I992" s="653"/>
      <c r="J992" s="653" t="s">
        <v>3674</v>
      </c>
      <c r="K992" s="670" t="s">
        <v>6477</v>
      </c>
      <c r="L992" s="669" t="s">
        <v>18953</v>
      </c>
      <c r="M992" s="671">
        <v>42135</v>
      </c>
      <c r="N992" s="672">
        <v>3000000</v>
      </c>
      <c r="O992" s="672" t="s">
        <v>19027</v>
      </c>
      <c r="P992" s="674">
        <v>42466</v>
      </c>
      <c r="Q992" s="672">
        <v>2003500</v>
      </c>
      <c r="R992" s="673" t="s">
        <v>19089</v>
      </c>
      <c r="S992" s="674">
        <v>42881</v>
      </c>
      <c r="T992" s="675">
        <v>1402450</v>
      </c>
      <c r="U992" s="674">
        <v>42468</v>
      </c>
      <c r="V992" s="675">
        <v>1402450</v>
      </c>
      <c r="W992" s="675">
        <v>911592.5</v>
      </c>
      <c r="X992" s="675">
        <v>420735</v>
      </c>
      <c r="Y992" s="675">
        <v>70122.5</v>
      </c>
      <c r="Z992" s="652">
        <v>0</v>
      </c>
      <c r="AA992" s="652"/>
      <c r="AB992" s="664"/>
      <c r="AC992" s="663"/>
      <c r="AD992" s="650"/>
      <c r="AE992" s="650"/>
      <c r="AF992" s="650"/>
      <c r="AG992" s="650"/>
      <c r="AH992" s="650"/>
      <c r="AI992" s="650"/>
      <c r="AJ992" s="650"/>
      <c r="AK992" s="650"/>
      <c r="AL992" s="650"/>
      <c r="AM992" s="652">
        <f t="shared" si="52"/>
        <v>0</v>
      </c>
      <c r="AN992" s="513">
        <f t="shared" si="53"/>
        <v>1402450</v>
      </c>
    </row>
    <row r="993" spans="1:40" s="212" customFormat="1" ht="15" customHeight="1" x14ac:dyDescent="0.2">
      <c r="A993" s="679"/>
      <c r="B993" s="679"/>
      <c r="C993" s="679"/>
      <c r="D993" s="679"/>
      <c r="E993" s="679"/>
      <c r="F993" s="668" t="s">
        <v>19124</v>
      </c>
      <c r="G993" s="668" t="s">
        <v>19126</v>
      </c>
      <c r="H993" s="669">
        <v>76701006185107</v>
      </c>
      <c r="I993" s="653"/>
      <c r="J993" s="653" t="s">
        <v>18780</v>
      </c>
      <c r="K993" s="670" t="s">
        <v>6477</v>
      </c>
      <c r="L993" s="669" t="s">
        <v>18946</v>
      </c>
      <c r="M993" s="671">
        <v>42240</v>
      </c>
      <c r="N993" s="672">
        <v>4000000</v>
      </c>
      <c r="O993" s="672" t="s">
        <v>19027</v>
      </c>
      <c r="P993" s="674">
        <v>42466</v>
      </c>
      <c r="Q993" s="672">
        <v>2724532</v>
      </c>
      <c r="R993" s="673" t="s">
        <v>19089</v>
      </c>
      <c r="S993" s="674">
        <v>42881</v>
      </c>
      <c r="T993" s="675">
        <v>1907172</v>
      </c>
      <c r="U993" s="674">
        <v>42468</v>
      </c>
      <c r="V993" s="675">
        <v>1907172</v>
      </c>
      <c r="W993" s="675">
        <v>1239661.8</v>
      </c>
      <c r="X993" s="675">
        <v>572151.6</v>
      </c>
      <c r="Y993" s="675">
        <v>95358.6</v>
      </c>
      <c r="Z993" s="652">
        <v>0</v>
      </c>
      <c r="AA993" s="652"/>
      <c r="AB993" s="664"/>
      <c r="AC993" s="663"/>
      <c r="AD993" s="650"/>
      <c r="AE993" s="650"/>
      <c r="AF993" s="650"/>
      <c r="AG993" s="650"/>
      <c r="AH993" s="650"/>
      <c r="AI993" s="650"/>
      <c r="AJ993" s="650"/>
      <c r="AK993" s="650"/>
      <c r="AL993" s="650"/>
      <c r="AM993" s="652">
        <f t="shared" si="52"/>
        <v>0</v>
      </c>
      <c r="AN993" s="513">
        <f t="shared" si="53"/>
        <v>1907172</v>
      </c>
    </row>
    <row r="994" spans="1:40" s="212" customFormat="1" ht="15" customHeight="1" x14ac:dyDescent="0.2">
      <c r="A994" s="679"/>
      <c r="B994" s="679"/>
      <c r="C994" s="679"/>
      <c r="D994" s="679"/>
      <c r="E994" s="679"/>
      <c r="F994" s="668" t="s">
        <v>19124</v>
      </c>
      <c r="G994" s="668" t="s">
        <v>19126</v>
      </c>
      <c r="H994" s="669">
        <v>76701006258104</v>
      </c>
      <c r="I994" s="653"/>
      <c r="J994" s="653" t="s">
        <v>18781</v>
      </c>
      <c r="K994" s="670" t="s">
        <v>6477</v>
      </c>
      <c r="L994" s="669" t="s">
        <v>18950</v>
      </c>
      <c r="M994" s="671">
        <v>42320</v>
      </c>
      <c r="N994" s="672">
        <v>10000000</v>
      </c>
      <c r="O994" s="672" t="s">
        <v>19028</v>
      </c>
      <c r="P994" s="674">
        <v>42466</v>
      </c>
      <c r="Q994" s="672">
        <v>7674824</v>
      </c>
      <c r="R994" s="673" t="s">
        <v>19089</v>
      </c>
      <c r="S994" s="674">
        <v>42881</v>
      </c>
      <c r="T994" s="675">
        <v>5372377</v>
      </c>
      <c r="U994" s="674">
        <v>42468</v>
      </c>
      <c r="V994" s="675">
        <v>5372377</v>
      </c>
      <c r="W994" s="675">
        <v>3492045.0500000003</v>
      </c>
      <c r="X994" s="675">
        <v>1611713.0999999999</v>
      </c>
      <c r="Y994" s="675">
        <v>268618.85000000003</v>
      </c>
      <c r="Z994" s="652">
        <v>0</v>
      </c>
      <c r="AA994" s="652"/>
      <c r="AB994" s="664"/>
      <c r="AC994" s="663"/>
      <c r="AD994" s="650"/>
      <c r="AE994" s="650"/>
      <c r="AF994" s="650"/>
      <c r="AG994" s="650"/>
      <c r="AH994" s="650"/>
      <c r="AI994" s="650"/>
      <c r="AJ994" s="650"/>
      <c r="AK994" s="650"/>
      <c r="AL994" s="650"/>
      <c r="AM994" s="652">
        <f t="shared" si="52"/>
        <v>0</v>
      </c>
      <c r="AN994" s="513">
        <f t="shared" si="53"/>
        <v>5372377</v>
      </c>
    </row>
    <row r="995" spans="1:40" s="212" customFormat="1" ht="15" customHeight="1" x14ac:dyDescent="0.2">
      <c r="A995" s="679"/>
      <c r="B995" s="679"/>
      <c r="C995" s="679"/>
      <c r="D995" s="679"/>
      <c r="E995" s="679"/>
      <c r="F995" s="668" t="s">
        <v>19124</v>
      </c>
      <c r="G995" s="668" t="s">
        <v>19126</v>
      </c>
      <c r="H995" s="669">
        <v>76701005844106</v>
      </c>
      <c r="I995" s="653"/>
      <c r="J995" s="653" t="s">
        <v>18782</v>
      </c>
      <c r="K995" s="670" t="s">
        <v>6477</v>
      </c>
      <c r="L995" s="669" t="s">
        <v>18947</v>
      </c>
      <c r="M995" s="671">
        <v>42086</v>
      </c>
      <c r="N995" s="672">
        <v>20000000</v>
      </c>
      <c r="O995" s="672" t="s">
        <v>19027</v>
      </c>
      <c r="P995" s="674">
        <v>42466</v>
      </c>
      <c r="Q995" s="672">
        <v>20139200</v>
      </c>
      <c r="R995" s="673" t="s">
        <v>19089</v>
      </c>
      <c r="S995" s="674">
        <v>42881</v>
      </c>
      <c r="T995" s="675">
        <v>14000000</v>
      </c>
      <c r="U995" s="674">
        <v>42468</v>
      </c>
      <c r="V995" s="675">
        <v>14000000</v>
      </c>
      <c r="W995" s="675">
        <v>9100000</v>
      </c>
      <c r="X995" s="675">
        <v>4200000</v>
      </c>
      <c r="Y995" s="675">
        <v>700000</v>
      </c>
      <c r="Z995" s="652">
        <v>0</v>
      </c>
      <c r="AA995" s="652"/>
      <c r="AB995" s="664"/>
      <c r="AC995" s="663"/>
      <c r="AD995" s="650"/>
      <c r="AE995" s="650"/>
      <c r="AF995" s="650"/>
      <c r="AG995" s="650"/>
      <c r="AH995" s="650"/>
      <c r="AI995" s="650"/>
      <c r="AJ995" s="650"/>
      <c r="AK995" s="650"/>
      <c r="AL995" s="650"/>
      <c r="AM995" s="652">
        <f t="shared" si="52"/>
        <v>0</v>
      </c>
      <c r="AN995" s="513">
        <f t="shared" si="53"/>
        <v>14000000</v>
      </c>
    </row>
    <row r="996" spans="1:40" s="212" customFormat="1" ht="15" customHeight="1" x14ac:dyDescent="0.2">
      <c r="A996" s="679"/>
      <c r="B996" s="679"/>
      <c r="C996" s="679"/>
      <c r="D996" s="679"/>
      <c r="E996" s="679"/>
      <c r="F996" s="668" t="s">
        <v>19124</v>
      </c>
      <c r="G996" s="668" t="s">
        <v>19126</v>
      </c>
      <c r="H996" s="669">
        <v>76701006010108</v>
      </c>
      <c r="I996" s="653"/>
      <c r="J996" s="653" t="s">
        <v>18783</v>
      </c>
      <c r="K996" s="670" t="s">
        <v>6477</v>
      </c>
      <c r="L996" s="669" t="s">
        <v>18952</v>
      </c>
      <c r="M996" s="671">
        <v>42135</v>
      </c>
      <c r="N996" s="672">
        <v>25000000</v>
      </c>
      <c r="O996" s="672" t="s">
        <v>19027</v>
      </c>
      <c r="P996" s="674">
        <v>42466</v>
      </c>
      <c r="Q996" s="672">
        <v>19791500</v>
      </c>
      <c r="R996" s="673" t="s">
        <v>19089</v>
      </c>
      <c r="S996" s="674">
        <v>42881</v>
      </c>
      <c r="T996" s="675">
        <v>13854050</v>
      </c>
      <c r="U996" s="674">
        <v>42468</v>
      </c>
      <c r="V996" s="675">
        <v>13854050</v>
      </c>
      <c r="W996" s="675">
        <v>9005132.5</v>
      </c>
      <c r="X996" s="675">
        <v>4156215</v>
      </c>
      <c r="Y996" s="675">
        <v>692702.5</v>
      </c>
      <c r="Z996" s="652">
        <v>0</v>
      </c>
      <c r="AA996" s="652"/>
      <c r="AB996" s="664"/>
      <c r="AC996" s="663"/>
      <c r="AD996" s="650"/>
      <c r="AE996" s="650"/>
      <c r="AF996" s="650"/>
      <c r="AG996" s="650"/>
      <c r="AH996" s="650"/>
      <c r="AI996" s="650"/>
      <c r="AJ996" s="650"/>
      <c r="AK996" s="650"/>
      <c r="AL996" s="650"/>
      <c r="AM996" s="652">
        <f t="shared" si="52"/>
        <v>0</v>
      </c>
      <c r="AN996" s="513">
        <f t="shared" si="53"/>
        <v>13854050</v>
      </c>
    </row>
    <row r="997" spans="1:40" s="212" customFormat="1" ht="15" customHeight="1" x14ac:dyDescent="0.2">
      <c r="A997" s="679"/>
      <c r="B997" s="679"/>
      <c r="C997" s="679"/>
      <c r="D997" s="679"/>
      <c r="E997" s="679"/>
      <c r="F997" s="668" t="s">
        <v>19124</v>
      </c>
      <c r="G997" s="668" t="s">
        <v>19126</v>
      </c>
      <c r="H997" s="669">
        <v>76701005900106</v>
      </c>
      <c r="I997" s="653"/>
      <c r="J997" s="653" t="s">
        <v>18784</v>
      </c>
      <c r="K997" s="670" t="s">
        <v>6477</v>
      </c>
      <c r="L997" s="669" t="s">
        <v>18944</v>
      </c>
      <c r="M997" s="671">
        <v>42135</v>
      </c>
      <c r="N997" s="672">
        <v>3000000</v>
      </c>
      <c r="O997" s="672" t="s">
        <v>19027</v>
      </c>
      <c r="P997" s="674">
        <v>42466</v>
      </c>
      <c r="Q997" s="672">
        <v>1935700</v>
      </c>
      <c r="R997" s="673" t="s">
        <v>19089</v>
      </c>
      <c r="S997" s="674">
        <v>42881</v>
      </c>
      <c r="T997" s="675">
        <v>1354990</v>
      </c>
      <c r="U997" s="674">
        <v>42468</v>
      </c>
      <c r="V997" s="675">
        <v>1354990</v>
      </c>
      <c r="W997" s="675">
        <v>880743.5</v>
      </c>
      <c r="X997" s="675">
        <v>406497</v>
      </c>
      <c r="Y997" s="675">
        <v>67749.5</v>
      </c>
      <c r="Z997" s="652">
        <v>0</v>
      </c>
      <c r="AA997" s="652"/>
      <c r="AB997" s="664"/>
      <c r="AC997" s="663"/>
      <c r="AD997" s="650"/>
      <c r="AE997" s="650"/>
      <c r="AF997" s="650"/>
      <c r="AG997" s="650"/>
      <c r="AH997" s="650"/>
      <c r="AI997" s="650"/>
      <c r="AJ997" s="650"/>
      <c r="AK997" s="650"/>
      <c r="AL997" s="650"/>
      <c r="AM997" s="652">
        <f t="shared" si="52"/>
        <v>0</v>
      </c>
      <c r="AN997" s="513">
        <f t="shared" si="53"/>
        <v>1354990</v>
      </c>
    </row>
    <row r="998" spans="1:40" s="212" customFormat="1" ht="15" customHeight="1" x14ac:dyDescent="0.2">
      <c r="A998" s="679"/>
      <c r="B998" s="679"/>
      <c r="C998" s="679"/>
      <c r="D998" s="679"/>
      <c r="E998" s="679"/>
      <c r="F998" s="668" t="s">
        <v>19124</v>
      </c>
      <c r="G998" s="668" t="s">
        <v>19126</v>
      </c>
      <c r="H998" s="669">
        <v>76701005996107</v>
      </c>
      <c r="I998" s="653"/>
      <c r="J998" s="653" t="s">
        <v>18785</v>
      </c>
      <c r="K998" s="670" t="s">
        <v>6477</v>
      </c>
      <c r="L998" s="669" t="s">
        <v>18952</v>
      </c>
      <c r="M998" s="671">
        <v>42135</v>
      </c>
      <c r="N998" s="672">
        <v>4000000</v>
      </c>
      <c r="O998" s="672" t="s">
        <v>19028</v>
      </c>
      <c r="P998" s="674">
        <v>42466</v>
      </c>
      <c r="Q998" s="672">
        <v>2880600</v>
      </c>
      <c r="R998" s="673" t="s">
        <v>19089</v>
      </c>
      <c r="S998" s="674">
        <v>42881</v>
      </c>
      <c r="T998" s="675">
        <v>2016420</v>
      </c>
      <c r="U998" s="674">
        <v>42468</v>
      </c>
      <c r="V998" s="675">
        <v>2016420</v>
      </c>
      <c r="W998" s="675">
        <v>1310673</v>
      </c>
      <c r="X998" s="675">
        <v>604926</v>
      </c>
      <c r="Y998" s="675">
        <v>100821</v>
      </c>
      <c r="Z998" s="652">
        <v>0</v>
      </c>
      <c r="AA998" s="652"/>
      <c r="AB998" s="664"/>
      <c r="AC998" s="663"/>
      <c r="AD998" s="650"/>
      <c r="AE998" s="650"/>
      <c r="AF998" s="650"/>
      <c r="AG998" s="650"/>
      <c r="AH998" s="650"/>
      <c r="AI998" s="650"/>
      <c r="AJ998" s="650"/>
      <c r="AK998" s="650"/>
      <c r="AL998" s="650"/>
      <c r="AM998" s="652">
        <f t="shared" si="52"/>
        <v>0</v>
      </c>
      <c r="AN998" s="513">
        <f t="shared" si="53"/>
        <v>2016420</v>
      </c>
    </row>
    <row r="999" spans="1:40" s="212" customFormat="1" ht="15" customHeight="1" x14ac:dyDescent="0.2">
      <c r="A999" s="679"/>
      <c r="B999" s="679"/>
      <c r="C999" s="679"/>
      <c r="D999" s="679"/>
      <c r="E999" s="679"/>
      <c r="F999" s="668" t="s">
        <v>19124</v>
      </c>
      <c r="G999" s="668" t="s">
        <v>19126</v>
      </c>
      <c r="H999" s="669">
        <v>76701005822104</v>
      </c>
      <c r="I999" s="653"/>
      <c r="J999" s="653" t="s">
        <v>18786</v>
      </c>
      <c r="K999" s="670" t="s">
        <v>6477</v>
      </c>
      <c r="L999" s="669" t="s">
        <v>18947</v>
      </c>
      <c r="M999" s="671">
        <v>42086</v>
      </c>
      <c r="N999" s="672">
        <v>3000000</v>
      </c>
      <c r="O999" s="672" t="s">
        <v>19027</v>
      </c>
      <c r="P999" s="674">
        <v>42466</v>
      </c>
      <c r="Q999" s="672">
        <v>1833100</v>
      </c>
      <c r="R999" s="673" t="s">
        <v>19089</v>
      </c>
      <c r="S999" s="674">
        <v>42881</v>
      </c>
      <c r="T999" s="675">
        <v>1283170</v>
      </c>
      <c r="U999" s="674">
        <v>42468</v>
      </c>
      <c r="V999" s="675">
        <v>1283170</v>
      </c>
      <c r="W999" s="675">
        <v>834060.5</v>
      </c>
      <c r="X999" s="675">
        <v>384951</v>
      </c>
      <c r="Y999" s="675">
        <v>64158.5</v>
      </c>
      <c r="Z999" s="652">
        <v>0</v>
      </c>
      <c r="AA999" s="652"/>
      <c r="AB999" s="664"/>
      <c r="AC999" s="663"/>
      <c r="AD999" s="650"/>
      <c r="AE999" s="650"/>
      <c r="AF999" s="650"/>
      <c r="AG999" s="650"/>
      <c r="AH999" s="650"/>
      <c r="AI999" s="650"/>
      <c r="AJ999" s="650"/>
      <c r="AK999" s="650"/>
      <c r="AL999" s="650"/>
      <c r="AM999" s="652">
        <f t="shared" si="52"/>
        <v>0</v>
      </c>
      <c r="AN999" s="513">
        <f t="shared" si="53"/>
        <v>1283170</v>
      </c>
    </row>
    <row r="1000" spans="1:40" s="212" customFormat="1" ht="15" customHeight="1" x14ac:dyDescent="0.2">
      <c r="A1000" s="679"/>
      <c r="B1000" s="679"/>
      <c r="C1000" s="679"/>
      <c r="D1000" s="679"/>
      <c r="E1000" s="679"/>
      <c r="F1000" s="668" t="s">
        <v>19124</v>
      </c>
      <c r="G1000" s="668" t="s">
        <v>19126</v>
      </c>
      <c r="H1000" s="669">
        <v>76701005809106</v>
      </c>
      <c r="I1000" s="653"/>
      <c r="J1000" s="653" t="s">
        <v>18787</v>
      </c>
      <c r="K1000" s="670" t="s">
        <v>6477</v>
      </c>
      <c r="L1000" s="669" t="s">
        <v>18947</v>
      </c>
      <c r="M1000" s="671">
        <v>42086</v>
      </c>
      <c r="N1000" s="672">
        <v>25000000</v>
      </c>
      <c r="O1000" s="672" t="s">
        <v>19027</v>
      </c>
      <c r="P1000" s="674">
        <v>42466</v>
      </c>
      <c r="Q1000" s="672">
        <v>17708100</v>
      </c>
      <c r="R1000" s="673" t="s">
        <v>19089</v>
      </c>
      <c r="S1000" s="674">
        <v>42881</v>
      </c>
      <c r="T1000" s="675">
        <v>12395670</v>
      </c>
      <c r="U1000" s="674">
        <v>42468</v>
      </c>
      <c r="V1000" s="675">
        <v>12395670</v>
      </c>
      <c r="W1000" s="675">
        <v>8057185.5</v>
      </c>
      <c r="X1000" s="675">
        <v>3718701</v>
      </c>
      <c r="Y1000" s="675">
        <v>619783.5</v>
      </c>
      <c r="Z1000" s="652">
        <v>0</v>
      </c>
      <c r="AA1000" s="652"/>
      <c r="AB1000" s="664"/>
      <c r="AC1000" s="663"/>
      <c r="AD1000" s="650"/>
      <c r="AE1000" s="650"/>
      <c r="AF1000" s="650"/>
      <c r="AG1000" s="650"/>
      <c r="AH1000" s="650"/>
      <c r="AI1000" s="650"/>
      <c r="AJ1000" s="650"/>
      <c r="AK1000" s="650"/>
      <c r="AL1000" s="650"/>
      <c r="AM1000" s="652">
        <f t="shared" si="52"/>
        <v>0</v>
      </c>
      <c r="AN1000" s="513">
        <f t="shared" si="53"/>
        <v>12395670</v>
      </c>
    </row>
    <row r="1001" spans="1:40" s="212" customFormat="1" ht="15" customHeight="1" x14ac:dyDescent="0.2">
      <c r="A1001" s="679"/>
      <c r="B1001" s="679"/>
      <c r="C1001" s="679"/>
      <c r="D1001" s="679"/>
      <c r="E1001" s="679"/>
      <c r="F1001" s="668" t="s">
        <v>19124</v>
      </c>
      <c r="G1001" s="668" t="s">
        <v>19126</v>
      </c>
      <c r="H1001" s="669">
        <v>76701006030108</v>
      </c>
      <c r="I1001" s="653"/>
      <c r="J1001" s="653" t="s">
        <v>18788</v>
      </c>
      <c r="K1001" s="670" t="s">
        <v>6477</v>
      </c>
      <c r="L1001" s="669" t="s">
        <v>18952</v>
      </c>
      <c r="M1001" s="671">
        <v>42135</v>
      </c>
      <c r="N1001" s="672">
        <v>2000000</v>
      </c>
      <c r="O1001" s="672" t="s">
        <v>19029</v>
      </c>
      <c r="P1001" s="674">
        <v>42429</v>
      </c>
      <c r="Q1001" s="672">
        <v>1439048</v>
      </c>
      <c r="R1001" s="673" t="s">
        <v>19089</v>
      </c>
      <c r="S1001" s="674">
        <v>42881</v>
      </c>
      <c r="T1001" s="675">
        <v>994350</v>
      </c>
      <c r="U1001" s="674">
        <v>42431</v>
      </c>
      <c r="V1001" s="675">
        <v>994350</v>
      </c>
      <c r="W1001" s="675">
        <v>646327.5</v>
      </c>
      <c r="X1001" s="675">
        <v>298305</v>
      </c>
      <c r="Y1001" s="675">
        <v>49717.5</v>
      </c>
      <c r="Z1001" s="652">
        <v>0</v>
      </c>
      <c r="AA1001" s="652"/>
      <c r="AB1001" s="664"/>
      <c r="AC1001" s="663"/>
      <c r="AD1001" s="650"/>
      <c r="AE1001" s="650"/>
      <c r="AF1001" s="650"/>
      <c r="AG1001" s="650"/>
      <c r="AH1001" s="650"/>
      <c r="AI1001" s="650"/>
      <c r="AJ1001" s="650"/>
      <c r="AK1001" s="650"/>
      <c r="AL1001" s="650"/>
      <c r="AM1001" s="652">
        <f t="shared" si="52"/>
        <v>0</v>
      </c>
      <c r="AN1001" s="513">
        <f t="shared" si="53"/>
        <v>994350</v>
      </c>
    </row>
    <row r="1002" spans="1:40" s="212" customFormat="1" ht="15" customHeight="1" x14ac:dyDescent="0.2">
      <c r="A1002" s="679"/>
      <c r="B1002" s="679"/>
      <c r="C1002" s="679"/>
      <c r="D1002" s="679"/>
      <c r="E1002" s="679"/>
      <c r="F1002" s="668" t="s">
        <v>19124</v>
      </c>
      <c r="G1002" s="668" t="s">
        <v>19126</v>
      </c>
      <c r="H1002" s="669">
        <v>76701006001109</v>
      </c>
      <c r="I1002" s="653"/>
      <c r="J1002" s="653" t="s">
        <v>18789</v>
      </c>
      <c r="K1002" s="670" t="s">
        <v>6477</v>
      </c>
      <c r="L1002" s="669" t="s">
        <v>18952</v>
      </c>
      <c r="M1002" s="671">
        <v>42135</v>
      </c>
      <c r="N1002" s="672">
        <v>3000000</v>
      </c>
      <c r="O1002" s="672" t="s">
        <v>19030</v>
      </c>
      <c r="P1002" s="674">
        <v>42429</v>
      </c>
      <c r="Q1002" s="672">
        <v>2550244</v>
      </c>
      <c r="R1002" s="673" t="s">
        <v>19089</v>
      </c>
      <c r="S1002" s="674">
        <v>42881</v>
      </c>
      <c r="T1002" s="675">
        <v>1738240</v>
      </c>
      <c r="U1002" s="674">
        <v>42431</v>
      </c>
      <c r="V1002" s="675">
        <v>1738240</v>
      </c>
      <c r="W1002" s="675">
        <v>1129856</v>
      </c>
      <c r="X1002" s="675">
        <v>521472</v>
      </c>
      <c r="Y1002" s="675">
        <v>86912</v>
      </c>
      <c r="Z1002" s="652">
        <v>0</v>
      </c>
      <c r="AA1002" s="652"/>
      <c r="AB1002" s="664"/>
      <c r="AC1002" s="663"/>
      <c r="AD1002" s="650"/>
      <c r="AE1002" s="650"/>
      <c r="AF1002" s="650"/>
      <c r="AG1002" s="650"/>
      <c r="AH1002" s="650"/>
      <c r="AI1002" s="650"/>
      <c r="AJ1002" s="650"/>
      <c r="AK1002" s="650"/>
      <c r="AL1002" s="650"/>
      <c r="AM1002" s="652">
        <f t="shared" si="52"/>
        <v>0</v>
      </c>
      <c r="AN1002" s="513">
        <f t="shared" si="53"/>
        <v>1738240</v>
      </c>
    </row>
    <row r="1003" spans="1:40" s="212" customFormat="1" ht="15" customHeight="1" x14ac:dyDescent="0.2">
      <c r="A1003" s="679"/>
      <c r="B1003" s="679"/>
      <c r="C1003" s="679"/>
      <c r="D1003" s="679"/>
      <c r="E1003" s="679"/>
      <c r="F1003" s="668" t="s">
        <v>19124</v>
      </c>
      <c r="G1003" s="668" t="s">
        <v>19126</v>
      </c>
      <c r="H1003" s="669">
        <v>76701006054102</v>
      </c>
      <c r="I1003" s="653"/>
      <c r="J1003" s="653" t="s">
        <v>18790</v>
      </c>
      <c r="K1003" s="670" t="s">
        <v>6477</v>
      </c>
      <c r="L1003" s="669" t="s">
        <v>18949</v>
      </c>
      <c r="M1003" s="671">
        <v>42283</v>
      </c>
      <c r="N1003" s="672">
        <v>20000000</v>
      </c>
      <c r="O1003" s="672" t="s">
        <v>19029</v>
      </c>
      <c r="P1003" s="674">
        <v>42429</v>
      </c>
      <c r="Q1003" s="672">
        <v>19065162</v>
      </c>
      <c r="R1003" s="673" t="s">
        <v>19089</v>
      </c>
      <c r="S1003" s="674">
        <v>42881</v>
      </c>
      <c r="T1003" s="675">
        <v>12950070</v>
      </c>
      <c r="U1003" s="674">
        <v>42431</v>
      </c>
      <c r="V1003" s="675">
        <v>12950070</v>
      </c>
      <c r="W1003" s="675">
        <v>8417545.5</v>
      </c>
      <c r="X1003" s="675">
        <v>3885021</v>
      </c>
      <c r="Y1003" s="675">
        <v>647503.5</v>
      </c>
      <c r="Z1003" s="652">
        <v>0</v>
      </c>
      <c r="AA1003" s="652"/>
      <c r="AB1003" s="664"/>
      <c r="AC1003" s="663"/>
      <c r="AD1003" s="650"/>
      <c r="AE1003" s="650"/>
      <c r="AF1003" s="650"/>
      <c r="AG1003" s="650"/>
      <c r="AH1003" s="650"/>
      <c r="AI1003" s="650"/>
      <c r="AJ1003" s="650"/>
      <c r="AK1003" s="650"/>
      <c r="AL1003" s="650"/>
      <c r="AM1003" s="652">
        <f t="shared" si="52"/>
        <v>0</v>
      </c>
      <c r="AN1003" s="513">
        <f t="shared" si="53"/>
        <v>12950070</v>
      </c>
    </row>
    <row r="1004" spans="1:40" s="212" customFormat="1" ht="15" customHeight="1" x14ac:dyDescent="0.2">
      <c r="A1004" s="679"/>
      <c r="B1004" s="679"/>
      <c r="C1004" s="679"/>
      <c r="D1004" s="679"/>
      <c r="E1004" s="679"/>
      <c r="F1004" s="668" t="s">
        <v>19124</v>
      </c>
      <c r="G1004" s="668" t="s">
        <v>19126</v>
      </c>
      <c r="H1004" s="669">
        <v>76701005912103</v>
      </c>
      <c r="I1004" s="653"/>
      <c r="J1004" s="653" t="s">
        <v>18791</v>
      </c>
      <c r="K1004" s="670" t="s">
        <v>6477</v>
      </c>
      <c r="L1004" s="669" t="s">
        <v>18953</v>
      </c>
      <c r="M1004" s="671">
        <v>42135</v>
      </c>
      <c r="N1004" s="672">
        <v>3000000</v>
      </c>
      <c r="O1004" s="672" t="s">
        <v>19029</v>
      </c>
      <c r="P1004" s="674">
        <v>42429</v>
      </c>
      <c r="Q1004" s="672">
        <v>1921590</v>
      </c>
      <c r="R1004" s="673" t="s">
        <v>19089</v>
      </c>
      <c r="S1004" s="674">
        <v>42881</v>
      </c>
      <c r="T1004" s="675">
        <v>1315243</v>
      </c>
      <c r="U1004" s="674">
        <v>42431</v>
      </c>
      <c r="V1004" s="675">
        <v>1315243</v>
      </c>
      <c r="W1004" s="675">
        <v>854907.95000000007</v>
      </c>
      <c r="X1004" s="675">
        <v>394572.89999999997</v>
      </c>
      <c r="Y1004" s="675">
        <v>65762.150000000009</v>
      </c>
      <c r="Z1004" s="652">
        <v>0</v>
      </c>
      <c r="AA1004" s="652"/>
      <c r="AB1004" s="664"/>
      <c r="AC1004" s="663"/>
      <c r="AD1004" s="650"/>
      <c r="AE1004" s="650"/>
      <c r="AF1004" s="650"/>
      <c r="AG1004" s="650"/>
      <c r="AH1004" s="650"/>
      <c r="AI1004" s="650"/>
      <c r="AJ1004" s="650"/>
      <c r="AK1004" s="650"/>
      <c r="AL1004" s="650"/>
      <c r="AM1004" s="652">
        <f t="shared" si="52"/>
        <v>0</v>
      </c>
      <c r="AN1004" s="513">
        <f t="shared" si="53"/>
        <v>1315243</v>
      </c>
    </row>
    <row r="1005" spans="1:40" s="212" customFormat="1" ht="15" customHeight="1" x14ac:dyDescent="0.2">
      <c r="A1005" s="679"/>
      <c r="B1005" s="679"/>
      <c r="C1005" s="679"/>
      <c r="D1005" s="679"/>
      <c r="E1005" s="679"/>
      <c r="F1005" s="668" t="s">
        <v>4849</v>
      </c>
      <c r="G1005" s="668" t="s">
        <v>8392</v>
      </c>
      <c r="H1005" s="669">
        <v>76201005740108</v>
      </c>
      <c r="I1005" s="653"/>
      <c r="J1005" s="653" t="s">
        <v>18792</v>
      </c>
      <c r="K1005" s="670" t="s">
        <v>6477</v>
      </c>
      <c r="L1005" s="669" t="s">
        <v>14310</v>
      </c>
      <c r="M1005" s="671">
        <v>42115</v>
      </c>
      <c r="N1005" s="672">
        <v>5000000</v>
      </c>
      <c r="O1005" s="672" t="s">
        <v>19031</v>
      </c>
      <c r="P1005" s="674" t="s">
        <v>19032</v>
      </c>
      <c r="Q1005" s="672">
        <v>4626262</v>
      </c>
      <c r="R1005" s="673" t="s">
        <v>19090</v>
      </c>
      <c r="S1005" s="674">
        <v>42886</v>
      </c>
      <c r="T1005" s="675">
        <v>3091620</v>
      </c>
      <c r="U1005" s="674">
        <v>42368</v>
      </c>
      <c r="V1005" s="675">
        <v>3091620</v>
      </c>
      <c r="W1005" s="675">
        <v>2009553</v>
      </c>
      <c r="X1005" s="675">
        <v>927486</v>
      </c>
      <c r="Y1005" s="675">
        <v>154581</v>
      </c>
      <c r="Z1005" s="652">
        <v>0</v>
      </c>
      <c r="AA1005" s="652"/>
      <c r="AB1005" s="664"/>
      <c r="AC1005" s="663"/>
      <c r="AD1005" s="650"/>
      <c r="AE1005" s="650"/>
      <c r="AF1005" s="650"/>
      <c r="AG1005" s="650"/>
      <c r="AH1005" s="650"/>
      <c r="AI1005" s="650"/>
      <c r="AJ1005" s="650"/>
      <c r="AK1005" s="650"/>
      <c r="AL1005" s="650"/>
      <c r="AM1005" s="652">
        <f t="shared" si="52"/>
        <v>0</v>
      </c>
      <c r="AN1005" s="513">
        <f t="shared" si="53"/>
        <v>3091620</v>
      </c>
    </row>
    <row r="1006" spans="1:40" s="212" customFormat="1" ht="15" customHeight="1" x14ac:dyDescent="0.2">
      <c r="A1006" s="679"/>
      <c r="B1006" s="679"/>
      <c r="C1006" s="679"/>
      <c r="D1006" s="679"/>
      <c r="E1006" s="679"/>
      <c r="F1006" s="668" t="s">
        <v>4849</v>
      </c>
      <c r="G1006" s="668" t="s">
        <v>19127</v>
      </c>
      <c r="H1006" s="669">
        <v>700601003245103</v>
      </c>
      <c r="I1006" s="653"/>
      <c r="J1006" s="653" t="s">
        <v>9447</v>
      </c>
      <c r="K1006" s="670" t="s">
        <v>6477</v>
      </c>
      <c r="L1006" s="669" t="s">
        <v>18954</v>
      </c>
      <c r="M1006" s="671">
        <v>42111</v>
      </c>
      <c r="N1006" s="672">
        <v>20000000</v>
      </c>
      <c r="O1006" s="672" t="s">
        <v>19033</v>
      </c>
      <c r="P1006" s="674">
        <v>42479</v>
      </c>
      <c r="Q1006" s="672">
        <v>16405637</v>
      </c>
      <c r="R1006" s="673" t="s">
        <v>19090</v>
      </c>
      <c r="S1006" s="674">
        <v>42886</v>
      </c>
      <c r="T1006" s="675">
        <v>11200000</v>
      </c>
      <c r="U1006" s="674">
        <v>42481</v>
      </c>
      <c r="V1006" s="675">
        <v>11200000</v>
      </c>
      <c r="W1006" s="675">
        <v>7280000</v>
      </c>
      <c r="X1006" s="675">
        <v>3360000</v>
      </c>
      <c r="Y1006" s="675">
        <v>560000</v>
      </c>
      <c r="Z1006" s="652">
        <v>0</v>
      </c>
      <c r="AA1006" s="652"/>
      <c r="AB1006" s="664"/>
      <c r="AC1006" s="663"/>
      <c r="AD1006" s="650"/>
      <c r="AE1006" s="650"/>
      <c r="AF1006" s="650"/>
      <c r="AG1006" s="650"/>
      <c r="AH1006" s="650"/>
      <c r="AI1006" s="650"/>
      <c r="AJ1006" s="650"/>
      <c r="AK1006" s="650"/>
      <c r="AL1006" s="650"/>
      <c r="AM1006" s="652">
        <f t="shared" si="52"/>
        <v>0</v>
      </c>
      <c r="AN1006" s="513">
        <f t="shared" si="53"/>
        <v>11200000</v>
      </c>
    </row>
    <row r="1007" spans="1:40" s="212" customFormat="1" ht="15" customHeight="1" x14ac:dyDescent="0.2">
      <c r="A1007" s="679"/>
      <c r="B1007" s="679"/>
      <c r="C1007" s="679"/>
      <c r="D1007" s="679"/>
      <c r="E1007" s="679"/>
      <c r="F1007" s="668" t="s">
        <v>4849</v>
      </c>
      <c r="G1007" s="668" t="s">
        <v>19127</v>
      </c>
      <c r="H1007" s="669">
        <v>700601003179108</v>
      </c>
      <c r="I1007" s="653"/>
      <c r="J1007" s="653" t="s">
        <v>18793</v>
      </c>
      <c r="K1007" s="670" t="s">
        <v>6477</v>
      </c>
      <c r="L1007" s="669" t="s">
        <v>18955</v>
      </c>
      <c r="M1007" s="671">
        <v>42087</v>
      </c>
      <c r="N1007" s="672">
        <v>25000000</v>
      </c>
      <c r="O1007" s="672" t="s">
        <v>19033</v>
      </c>
      <c r="P1007" s="674">
        <v>42479</v>
      </c>
      <c r="Q1007" s="672">
        <v>19283688</v>
      </c>
      <c r="R1007" s="673" t="s">
        <v>19090</v>
      </c>
      <c r="S1007" s="674">
        <v>42886</v>
      </c>
      <c r="T1007" s="675">
        <v>13057380</v>
      </c>
      <c r="U1007" s="674">
        <v>42481</v>
      </c>
      <c r="V1007" s="675">
        <v>13057380</v>
      </c>
      <c r="W1007" s="675">
        <v>8487297</v>
      </c>
      <c r="X1007" s="675">
        <v>3917214</v>
      </c>
      <c r="Y1007" s="675">
        <v>652869</v>
      </c>
      <c r="Z1007" s="652">
        <v>0</v>
      </c>
      <c r="AA1007" s="652"/>
      <c r="AB1007" s="664"/>
      <c r="AC1007" s="663"/>
      <c r="AD1007" s="650"/>
      <c r="AE1007" s="650"/>
      <c r="AF1007" s="650"/>
      <c r="AG1007" s="650"/>
      <c r="AH1007" s="650"/>
      <c r="AI1007" s="650"/>
      <c r="AJ1007" s="650"/>
      <c r="AK1007" s="650"/>
      <c r="AL1007" s="650"/>
      <c r="AM1007" s="652">
        <f t="shared" si="52"/>
        <v>0</v>
      </c>
      <c r="AN1007" s="513">
        <f t="shared" si="53"/>
        <v>13057380</v>
      </c>
    </row>
    <row r="1008" spans="1:40" s="212" customFormat="1" ht="15" customHeight="1" x14ac:dyDescent="0.2">
      <c r="A1008" s="679"/>
      <c r="B1008" s="679"/>
      <c r="C1008" s="679"/>
      <c r="D1008" s="679"/>
      <c r="E1008" s="679"/>
      <c r="F1008" s="668" t="s">
        <v>8755</v>
      </c>
      <c r="G1008" s="668" t="s">
        <v>2737</v>
      </c>
      <c r="H1008" s="669">
        <v>327001013342102</v>
      </c>
      <c r="I1008" s="653"/>
      <c r="J1008" s="653" t="s">
        <v>18794</v>
      </c>
      <c r="K1008" s="670" t="s">
        <v>6477</v>
      </c>
      <c r="L1008" s="669" t="s">
        <v>13836</v>
      </c>
      <c r="M1008" s="671">
        <v>42136</v>
      </c>
      <c r="N1008" s="672">
        <v>15000000</v>
      </c>
      <c r="O1008" s="672" t="s">
        <v>19034</v>
      </c>
      <c r="P1008" s="674">
        <v>42568</v>
      </c>
      <c r="Q1008" s="672">
        <v>10446104</v>
      </c>
      <c r="R1008" s="673" t="s">
        <v>19091</v>
      </c>
      <c r="S1008" s="674">
        <v>42881</v>
      </c>
      <c r="T1008" s="675">
        <v>7087500</v>
      </c>
      <c r="U1008" s="674">
        <v>42554</v>
      </c>
      <c r="V1008" s="675">
        <v>7087500</v>
      </c>
      <c r="W1008" s="675">
        <v>4606875</v>
      </c>
      <c r="X1008" s="675">
        <v>2126250</v>
      </c>
      <c r="Y1008" s="675">
        <v>354375</v>
      </c>
      <c r="Z1008" s="652">
        <v>0</v>
      </c>
      <c r="AA1008" s="652"/>
      <c r="AB1008" s="664"/>
      <c r="AC1008" s="663"/>
      <c r="AD1008" s="650"/>
      <c r="AE1008" s="650"/>
      <c r="AF1008" s="650"/>
      <c r="AG1008" s="650"/>
      <c r="AH1008" s="650"/>
      <c r="AI1008" s="650"/>
      <c r="AJ1008" s="650"/>
      <c r="AK1008" s="650"/>
      <c r="AL1008" s="650"/>
      <c r="AM1008" s="652">
        <f t="shared" si="52"/>
        <v>0</v>
      </c>
      <c r="AN1008" s="513">
        <f t="shared" si="53"/>
        <v>7087500</v>
      </c>
    </row>
    <row r="1009" spans="1:40" s="212" customFormat="1" ht="15" customHeight="1" x14ac:dyDescent="0.2">
      <c r="A1009" s="679"/>
      <c r="B1009" s="679"/>
      <c r="C1009" s="679"/>
      <c r="D1009" s="679"/>
      <c r="E1009" s="679"/>
      <c r="F1009" s="668" t="s">
        <v>8755</v>
      </c>
      <c r="G1009" s="668" t="s">
        <v>2737</v>
      </c>
      <c r="H1009" s="669">
        <v>327001013756107</v>
      </c>
      <c r="I1009" s="653"/>
      <c r="J1009" s="653" t="s">
        <v>1831</v>
      </c>
      <c r="K1009" s="670" t="s">
        <v>6477</v>
      </c>
      <c r="L1009" s="669" t="s">
        <v>12804</v>
      </c>
      <c r="M1009" s="671">
        <v>42242</v>
      </c>
      <c r="N1009" s="672">
        <v>1000000</v>
      </c>
      <c r="O1009" s="672" t="s">
        <v>19034</v>
      </c>
      <c r="P1009" s="674">
        <v>42568</v>
      </c>
      <c r="Q1009" s="672">
        <v>464716</v>
      </c>
      <c r="R1009" s="673" t="s">
        <v>19091</v>
      </c>
      <c r="S1009" s="674">
        <v>42881</v>
      </c>
      <c r="T1009" s="675">
        <v>315140</v>
      </c>
      <c r="U1009" s="674">
        <v>42554</v>
      </c>
      <c r="V1009" s="675">
        <v>315140</v>
      </c>
      <c r="W1009" s="675">
        <v>204841</v>
      </c>
      <c r="X1009" s="675">
        <v>94542</v>
      </c>
      <c r="Y1009" s="675">
        <v>15757</v>
      </c>
      <c r="Z1009" s="652">
        <v>0</v>
      </c>
      <c r="AA1009" s="652"/>
      <c r="AB1009" s="664"/>
      <c r="AC1009" s="663"/>
      <c r="AD1009" s="650"/>
      <c r="AE1009" s="650"/>
      <c r="AF1009" s="650"/>
      <c r="AG1009" s="650"/>
      <c r="AH1009" s="650"/>
      <c r="AI1009" s="650"/>
      <c r="AJ1009" s="650"/>
      <c r="AK1009" s="650"/>
      <c r="AL1009" s="650"/>
      <c r="AM1009" s="652">
        <f t="shared" si="52"/>
        <v>0</v>
      </c>
      <c r="AN1009" s="513">
        <f t="shared" si="53"/>
        <v>315140</v>
      </c>
    </row>
    <row r="1010" spans="1:40" s="212" customFormat="1" ht="15" customHeight="1" x14ac:dyDescent="0.2">
      <c r="A1010" s="679"/>
      <c r="B1010" s="679"/>
      <c r="C1010" s="679"/>
      <c r="D1010" s="679"/>
      <c r="E1010" s="679"/>
      <c r="F1010" s="668" t="s">
        <v>8755</v>
      </c>
      <c r="G1010" s="668" t="s">
        <v>2737</v>
      </c>
      <c r="H1010" s="669">
        <v>327001013343108</v>
      </c>
      <c r="I1010" s="653"/>
      <c r="J1010" s="653" t="s">
        <v>3889</v>
      </c>
      <c r="K1010" s="670" t="s">
        <v>6477</v>
      </c>
      <c r="L1010" s="669" t="s">
        <v>13836</v>
      </c>
      <c r="M1010" s="671">
        <v>42136</v>
      </c>
      <c r="N1010" s="672">
        <v>3000000</v>
      </c>
      <c r="O1010" s="672" t="s">
        <v>19034</v>
      </c>
      <c r="P1010" s="674">
        <v>42568</v>
      </c>
      <c r="Q1010" s="672">
        <v>1688529</v>
      </c>
      <c r="R1010" s="673" t="s">
        <v>19091</v>
      </c>
      <c r="S1010" s="674">
        <v>42881</v>
      </c>
      <c r="T1010" s="675">
        <v>1154790</v>
      </c>
      <c r="U1010" s="674">
        <v>42554</v>
      </c>
      <c r="V1010" s="675">
        <v>1154790</v>
      </c>
      <c r="W1010" s="675">
        <v>750613.5</v>
      </c>
      <c r="X1010" s="675">
        <v>346437</v>
      </c>
      <c r="Y1010" s="675">
        <v>57739.5</v>
      </c>
      <c r="Z1010" s="652">
        <v>0</v>
      </c>
      <c r="AA1010" s="652"/>
      <c r="AB1010" s="664"/>
      <c r="AC1010" s="663"/>
      <c r="AD1010" s="650"/>
      <c r="AE1010" s="650"/>
      <c r="AF1010" s="650"/>
      <c r="AG1010" s="650"/>
      <c r="AH1010" s="650"/>
      <c r="AI1010" s="650"/>
      <c r="AJ1010" s="650"/>
      <c r="AK1010" s="650"/>
      <c r="AL1010" s="650"/>
      <c r="AM1010" s="652">
        <f t="shared" si="52"/>
        <v>0</v>
      </c>
      <c r="AN1010" s="513">
        <f t="shared" si="53"/>
        <v>1154790</v>
      </c>
    </row>
    <row r="1011" spans="1:40" s="212" customFormat="1" ht="15" customHeight="1" x14ac:dyDescent="0.2">
      <c r="A1011" s="679"/>
      <c r="B1011" s="679"/>
      <c r="C1011" s="679"/>
      <c r="D1011" s="679"/>
      <c r="E1011" s="679"/>
      <c r="F1011" s="668" t="s">
        <v>8755</v>
      </c>
      <c r="G1011" s="668" t="s">
        <v>2737</v>
      </c>
      <c r="H1011" s="669">
        <v>327001013228104</v>
      </c>
      <c r="I1011" s="653"/>
      <c r="J1011" s="653" t="s">
        <v>18795</v>
      </c>
      <c r="K1011" s="670" t="s">
        <v>6477</v>
      </c>
      <c r="L1011" s="669" t="s">
        <v>12467</v>
      </c>
      <c r="M1011" s="671">
        <v>42109</v>
      </c>
      <c r="N1011" s="672">
        <v>4000000</v>
      </c>
      <c r="O1011" s="672" t="s">
        <v>19034</v>
      </c>
      <c r="P1011" s="674">
        <v>42568</v>
      </c>
      <c r="Q1011" s="672">
        <v>2604485</v>
      </c>
      <c r="R1011" s="673" t="s">
        <v>19091</v>
      </c>
      <c r="S1011" s="674">
        <v>42881</v>
      </c>
      <c r="T1011" s="675">
        <v>1773100</v>
      </c>
      <c r="U1011" s="674">
        <v>42554</v>
      </c>
      <c r="V1011" s="675">
        <v>1773100</v>
      </c>
      <c r="W1011" s="675">
        <v>1152515</v>
      </c>
      <c r="X1011" s="675">
        <v>531930</v>
      </c>
      <c r="Y1011" s="675">
        <v>88655</v>
      </c>
      <c r="Z1011" s="652">
        <v>0</v>
      </c>
      <c r="AA1011" s="652"/>
      <c r="AB1011" s="664"/>
      <c r="AC1011" s="663"/>
      <c r="AD1011" s="650"/>
      <c r="AE1011" s="650"/>
      <c r="AF1011" s="650"/>
      <c r="AG1011" s="650"/>
      <c r="AH1011" s="650"/>
      <c r="AI1011" s="650"/>
      <c r="AJ1011" s="650"/>
      <c r="AK1011" s="650"/>
      <c r="AL1011" s="650"/>
      <c r="AM1011" s="652">
        <f t="shared" si="52"/>
        <v>0</v>
      </c>
      <c r="AN1011" s="513">
        <f t="shared" si="53"/>
        <v>1773100</v>
      </c>
    </row>
    <row r="1012" spans="1:40" s="212" customFormat="1" ht="15" customHeight="1" x14ac:dyDescent="0.2">
      <c r="A1012" s="679"/>
      <c r="B1012" s="679"/>
      <c r="C1012" s="679"/>
      <c r="D1012" s="679"/>
      <c r="E1012" s="679"/>
      <c r="F1012" s="668" t="s">
        <v>8755</v>
      </c>
      <c r="G1012" s="668" t="s">
        <v>2737</v>
      </c>
      <c r="H1012" s="669">
        <v>327001013608100</v>
      </c>
      <c r="I1012" s="653"/>
      <c r="J1012" s="653" t="s">
        <v>18796</v>
      </c>
      <c r="K1012" s="670" t="s">
        <v>6477</v>
      </c>
      <c r="L1012" s="669" t="s">
        <v>18956</v>
      </c>
      <c r="M1012" s="671">
        <v>42213</v>
      </c>
      <c r="N1012" s="672">
        <v>10000000</v>
      </c>
      <c r="O1012" s="672" t="s">
        <v>19034</v>
      </c>
      <c r="P1012" s="674">
        <v>42568</v>
      </c>
      <c r="Q1012" s="672">
        <v>6417581</v>
      </c>
      <c r="R1012" s="673" t="s">
        <v>19091</v>
      </c>
      <c r="S1012" s="674">
        <v>42881</v>
      </c>
      <c r="T1012" s="675">
        <v>4382560</v>
      </c>
      <c r="U1012" s="674">
        <v>42554</v>
      </c>
      <c r="V1012" s="675">
        <v>4382560</v>
      </c>
      <c r="W1012" s="675">
        <v>2848664</v>
      </c>
      <c r="X1012" s="675">
        <v>1314768</v>
      </c>
      <c r="Y1012" s="675">
        <v>219128</v>
      </c>
      <c r="Z1012" s="652">
        <v>0</v>
      </c>
      <c r="AA1012" s="652"/>
      <c r="AB1012" s="664"/>
      <c r="AC1012" s="663"/>
      <c r="AD1012" s="650"/>
      <c r="AE1012" s="650"/>
      <c r="AF1012" s="650"/>
      <c r="AG1012" s="650"/>
      <c r="AH1012" s="650"/>
      <c r="AI1012" s="650"/>
      <c r="AJ1012" s="650"/>
      <c r="AK1012" s="650"/>
      <c r="AL1012" s="650"/>
      <c r="AM1012" s="652">
        <f t="shared" si="52"/>
        <v>0</v>
      </c>
      <c r="AN1012" s="513">
        <f t="shared" si="53"/>
        <v>4382560</v>
      </c>
    </row>
    <row r="1013" spans="1:40" s="212" customFormat="1" ht="15" customHeight="1" x14ac:dyDescent="0.2">
      <c r="A1013" s="679"/>
      <c r="B1013" s="679"/>
      <c r="C1013" s="679"/>
      <c r="D1013" s="679"/>
      <c r="E1013" s="679"/>
      <c r="F1013" s="668" t="s">
        <v>8755</v>
      </c>
      <c r="G1013" s="668" t="s">
        <v>2737</v>
      </c>
      <c r="H1013" s="669">
        <v>327001013450109</v>
      </c>
      <c r="I1013" s="653"/>
      <c r="J1013" s="653" t="s">
        <v>18797</v>
      </c>
      <c r="K1013" s="670" t="s">
        <v>6477</v>
      </c>
      <c r="L1013" s="669" t="s">
        <v>18957</v>
      </c>
      <c r="M1013" s="671">
        <v>42222</v>
      </c>
      <c r="N1013" s="672">
        <v>15000000</v>
      </c>
      <c r="O1013" s="672" t="s">
        <v>19034</v>
      </c>
      <c r="P1013" s="674">
        <v>42568</v>
      </c>
      <c r="Q1013" s="672">
        <v>9414820</v>
      </c>
      <c r="R1013" s="673" t="s">
        <v>19091</v>
      </c>
      <c r="S1013" s="674">
        <v>42881</v>
      </c>
      <c r="T1013" s="675">
        <v>6358520</v>
      </c>
      <c r="U1013" s="674">
        <v>42554</v>
      </c>
      <c r="V1013" s="675">
        <v>6358520</v>
      </c>
      <c r="W1013" s="675">
        <v>4133038</v>
      </c>
      <c r="X1013" s="675">
        <v>1907556</v>
      </c>
      <c r="Y1013" s="675">
        <v>317926</v>
      </c>
      <c r="Z1013" s="652">
        <v>0</v>
      </c>
      <c r="AA1013" s="652"/>
      <c r="AB1013" s="664"/>
      <c r="AC1013" s="663"/>
      <c r="AD1013" s="650"/>
      <c r="AE1013" s="650"/>
      <c r="AF1013" s="650"/>
      <c r="AG1013" s="650"/>
      <c r="AH1013" s="650"/>
      <c r="AI1013" s="650"/>
      <c r="AJ1013" s="650"/>
      <c r="AK1013" s="650"/>
      <c r="AL1013" s="650"/>
      <c r="AM1013" s="652">
        <f t="shared" si="52"/>
        <v>0</v>
      </c>
      <c r="AN1013" s="513">
        <f t="shared" si="53"/>
        <v>6358520</v>
      </c>
    </row>
    <row r="1014" spans="1:40" s="212" customFormat="1" ht="15" customHeight="1" x14ac:dyDescent="0.2">
      <c r="A1014" s="679"/>
      <c r="B1014" s="679"/>
      <c r="C1014" s="679"/>
      <c r="D1014" s="679"/>
      <c r="E1014" s="679"/>
      <c r="F1014" s="668" t="s">
        <v>8755</v>
      </c>
      <c r="G1014" s="668" t="s">
        <v>2737</v>
      </c>
      <c r="H1014" s="669">
        <v>327001013089102</v>
      </c>
      <c r="I1014" s="653"/>
      <c r="J1014" s="653" t="s">
        <v>18798</v>
      </c>
      <c r="K1014" s="670" t="s">
        <v>6477</v>
      </c>
      <c r="L1014" s="669" t="s">
        <v>12468</v>
      </c>
      <c r="M1014" s="671">
        <v>42109</v>
      </c>
      <c r="N1014" s="672">
        <v>6000000</v>
      </c>
      <c r="O1014" s="672" t="s">
        <v>19034</v>
      </c>
      <c r="P1014" s="674">
        <v>42568</v>
      </c>
      <c r="Q1014" s="672">
        <v>373593</v>
      </c>
      <c r="R1014" s="673" t="s">
        <v>19091</v>
      </c>
      <c r="S1014" s="674">
        <v>42881</v>
      </c>
      <c r="T1014" s="675">
        <v>261515.1</v>
      </c>
      <c r="U1014" s="674">
        <v>42554</v>
      </c>
      <c r="V1014" s="675">
        <v>261515.1</v>
      </c>
      <c r="W1014" s="675">
        <v>169984.815</v>
      </c>
      <c r="X1014" s="675">
        <v>78454.53</v>
      </c>
      <c r="Y1014" s="675">
        <v>13075.755000000001</v>
      </c>
      <c r="Z1014" s="652">
        <v>0</v>
      </c>
      <c r="AA1014" s="652"/>
      <c r="AB1014" s="664"/>
      <c r="AC1014" s="663"/>
      <c r="AD1014" s="650"/>
      <c r="AE1014" s="650"/>
      <c r="AF1014" s="650"/>
      <c r="AG1014" s="650"/>
      <c r="AH1014" s="650"/>
      <c r="AI1014" s="650"/>
      <c r="AJ1014" s="650"/>
      <c r="AK1014" s="650"/>
      <c r="AL1014" s="650"/>
      <c r="AM1014" s="652">
        <f t="shared" si="52"/>
        <v>0</v>
      </c>
      <c r="AN1014" s="513">
        <f t="shared" si="53"/>
        <v>261515.1</v>
      </c>
    </row>
    <row r="1015" spans="1:40" s="212" customFormat="1" ht="15" customHeight="1" x14ac:dyDescent="0.2">
      <c r="A1015" s="679"/>
      <c r="B1015" s="679"/>
      <c r="C1015" s="679"/>
      <c r="D1015" s="679"/>
      <c r="E1015" s="679"/>
      <c r="F1015" s="668" t="s">
        <v>8755</v>
      </c>
      <c r="G1015" s="668" t="s">
        <v>12873</v>
      </c>
      <c r="H1015" s="669">
        <v>326701013607109</v>
      </c>
      <c r="I1015" s="653"/>
      <c r="J1015" s="653" t="s">
        <v>18799</v>
      </c>
      <c r="K1015" s="670" t="s">
        <v>6477</v>
      </c>
      <c r="L1015" s="669" t="s">
        <v>18958</v>
      </c>
      <c r="M1015" s="671">
        <v>42292</v>
      </c>
      <c r="N1015" s="672">
        <v>20000000</v>
      </c>
      <c r="O1015" s="672" t="s">
        <v>19034</v>
      </c>
      <c r="P1015" s="674">
        <v>42568</v>
      </c>
      <c r="Q1015" s="672">
        <v>17555044</v>
      </c>
      <c r="R1015" s="673" t="s">
        <v>19091</v>
      </c>
      <c r="S1015" s="674">
        <v>42881</v>
      </c>
      <c r="T1015" s="675">
        <v>12014365</v>
      </c>
      <c r="U1015" s="674">
        <v>42553</v>
      </c>
      <c r="V1015" s="675">
        <v>12014365</v>
      </c>
      <c r="W1015" s="675">
        <v>7809337.25</v>
      </c>
      <c r="X1015" s="675">
        <v>3604309.5</v>
      </c>
      <c r="Y1015" s="675">
        <v>600718.25</v>
      </c>
      <c r="Z1015" s="652">
        <v>0</v>
      </c>
      <c r="AA1015" s="652"/>
      <c r="AB1015" s="664"/>
      <c r="AC1015" s="663"/>
      <c r="AD1015" s="650"/>
      <c r="AE1015" s="650"/>
      <c r="AF1015" s="650"/>
      <c r="AG1015" s="650"/>
      <c r="AH1015" s="650"/>
      <c r="AI1015" s="650"/>
      <c r="AJ1015" s="650"/>
      <c r="AK1015" s="650"/>
      <c r="AL1015" s="650"/>
      <c r="AM1015" s="652">
        <f t="shared" si="52"/>
        <v>0</v>
      </c>
      <c r="AN1015" s="513">
        <f t="shared" si="53"/>
        <v>12014365</v>
      </c>
    </row>
    <row r="1016" spans="1:40" s="212" customFormat="1" ht="15" customHeight="1" x14ac:dyDescent="0.2">
      <c r="A1016" s="679"/>
      <c r="B1016" s="679"/>
      <c r="C1016" s="679"/>
      <c r="D1016" s="679"/>
      <c r="E1016" s="679"/>
      <c r="F1016" s="668" t="s">
        <v>8755</v>
      </c>
      <c r="G1016" s="668" t="s">
        <v>12381</v>
      </c>
      <c r="H1016" s="669">
        <v>367001008803107</v>
      </c>
      <c r="I1016" s="653"/>
      <c r="J1016" s="653" t="s">
        <v>18800</v>
      </c>
      <c r="K1016" s="670" t="s">
        <v>6477</v>
      </c>
      <c r="L1016" s="669" t="s">
        <v>18959</v>
      </c>
      <c r="M1016" s="671">
        <v>42292</v>
      </c>
      <c r="N1016" s="672">
        <v>5000000</v>
      </c>
      <c r="O1016" s="672" t="s">
        <v>19034</v>
      </c>
      <c r="P1016" s="674">
        <v>42568</v>
      </c>
      <c r="Q1016" s="672">
        <v>3500584</v>
      </c>
      <c r="R1016" s="673" t="s">
        <v>19091</v>
      </c>
      <c r="S1016" s="674">
        <v>42881</v>
      </c>
      <c r="T1016" s="675">
        <v>2408071</v>
      </c>
      <c r="U1016" s="674">
        <v>42550</v>
      </c>
      <c r="V1016" s="675">
        <v>2408071</v>
      </c>
      <c r="W1016" s="675">
        <v>1565246.1500000001</v>
      </c>
      <c r="X1016" s="675">
        <v>722421.29999999993</v>
      </c>
      <c r="Y1016" s="675">
        <v>120403.55</v>
      </c>
      <c r="Z1016" s="652">
        <v>0</v>
      </c>
      <c r="AA1016" s="652"/>
      <c r="AB1016" s="664"/>
      <c r="AC1016" s="663"/>
      <c r="AD1016" s="650"/>
      <c r="AE1016" s="650"/>
      <c r="AF1016" s="650"/>
      <c r="AG1016" s="650"/>
      <c r="AH1016" s="650"/>
      <c r="AI1016" s="650"/>
      <c r="AJ1016" s="650"/>
      <c r="AK1016" s="650"/>
      <c r="AL1016" s="650"/>
      <c r="AM1016" s="652">
        <f t="shared" si="52"/>
        <v>0</v>
      </c>
      <c r="AN1016" s="513">
        <f t="shared" si="53"/>
        <v>2408071</v>
      </c>
    </row>
    <row r="1017" spans="1:40" s="212" customFormat="1" ht="15" customHeight="1" x14ac:dyDescent="0.2">
      <c r="A1017" s="679"/>
      <c r="B1017" s="679"/>
      <c r="C1017" s="679"/>
      <c r="D1017" s="679"/>
      <c r="E1017" s="679"/>
      <c r="F1017" s="668" t="s">
        <v>8755</v>
      </c>
      <c r="G1017" s="668" t="s">
        <v>12381</v>
      </c>
      <c r="H1017" s="669">
        <v>367001008452100</v>
      </c>
      <c r="I1017" s="653"/>
      <c r="J1017" s="653" t="s">
        <v>18801</v>
      </c>
      <c r="K1017" s="670" t="s">
        <v>6477</v>
      </c>
      <c r="L1017" s="669" t="s">
        <v>12457</v>
      </c>
      <c r="M1017" s="671">
        <v>42136</v>
      </c>
      <c r="N1017" s="672">
        <v>15000000</v>
      </c>
      <c r="O1017" s="672" t="s">
        <v>19034</v>
      </c>
      <c r="P1017" s="674">
        <v>42568</v>
      </c>
      <c r="Q1017" s="672">
        <v>11147156</v>
      </c>
      <c r="R1017" s="673" t="s">
        <v>19091</v>
      </c>
      <c r="S1017" s="674">
        <v>42881</v>
      </c>
      <c r="T1017" s="675">
        <v>7525000</v>
      </c>
      <c r="U1017" s="674">
        <v>42550</v>
      </c>
      <c r="V1017" s="675">
        <v>7525000</v>
      </c>
      <c r="W1017" s="675">
        <v>4891250</v>
      </c>
      <c r="X1017" s="675">
        <v>2257500</v>
      </c>
      <c r="Y1017" s="675">
        <v>376250</v>
      </c>
      <c r="Z1017" s="652">
        <v>0</v>
      </c>
      <c r="AA1017" s="652"/>
      <c r="AB1017" s="664"/>
      <c r="AC1017" s="663"/>
      <c r="AD1017" s="650"/>
      <c r="AE1017" s="650"/>
      <c r="AF1017" s="650"/>
      <c r="AG1017" s="650"/>
      <c r="AH1017" s="650"/>
      <c r="AI1017" s="650"/>
      <c r="AJ1017" s="650"/>
      <c r="AK1017" s="650"/>
      <c r="AL1017" s="650"/>
      <c r="AM1017" s="652">
        <f t="shared" si="52"/>
        <v>0</v>
      </c>
      <c r="AN1017" s="513">
        <f t="shared" si="53"/>
        <v>7525000</v>
      </c>
    </row>
    <row r="1018" spans="1:40" s="212" customFormat="1" ht="15" customHeight="1" x14ac:dyDescent="0.2">
      <c r="A1018" s="679"/>
      <c r="B1018" s="679"/>
      <c r="C1018" s="679"/>
      <c r="D1018" s="679"/>
      <c r="E1018" s="679"/>
      <c r="F1018" s="668" t="s">
        <v>8755</v>
      </c>
      <c r="G1018" s="668" t="s">
        <v>9911</v>
      </c>
      <c r="H1018" s="669">
        <v>366901009665107</v>
      </c>
      <c r="I1018" s="653"/>
      <c r="J1018" s="653" t="s">
        <v>452</v>
      </c>
      <c r="K1018" s="670" t="s">
        <v>6477</v>
      </c>
      <c r="L1018" s="669" t="s">
        <v>13089</v>
      </c>
      <c r="M1018" s="671">
        <v>42090</v>
      </c>
      <c r="N1018" s="672">
        <v>5000000</v>
      </c>
      <c r="O1018" s="672" t="s">
        <v>19034</v>
      </c>
      <c r="P1018" s="674">
        <v>42568</v>
      </c>
      <c r="Q1018" s="672">
        <v>3059284</v>
      </c>
      <c r="R1018" s="673" t="s">
        <v>19091</v>
      </c>
      <c r="S1018" s="674">
        <v>42881</v>
      </c>
      <c r="T1018" s="675">
        <v>2071499</v>
      </c>
      <c r="U1018" s="674">
        <v>42552</v>
      </c>
      <c r="V1018" s="675">
        <v>2071499</v>
      </c>
      <c r="W1018" s="675">
        <v>1346474.35</v>
      </c>
      <c r="X1018" s="675">
        <v>621449.69999999995</v>
      </c>
      <c r="Y1018" s="675">
        <v>103574.95000000001</v>
      </c>
      <c r="Z1018" s="652">
        <v>0</v>
      </c>
      <c r="AA1018" s="652"/>
      <c r="AB1018" s="664"/>
      <c r="AC1018" s="663"/>
      <c r="AD1018" s="650"/>
      <c r="AE1018" s="650"/>
      <c r="AF1018" s="650"/>
      <c r="AG1018" s="650"/>
      <c r="AH1018" s="650"/>
      <c r="AI1018" s="650"/>
      <c r="AJ1018" s="650"/>
      <c r="AK1018" s="650"/>
      <c r="AL1018" s="650"/>
      <c r="AM1018" s="652">
        <f t="shared" si="52"/>
        <v>0</v>
      </c>
      <c r="AN1018" s="513">
        <f t="shared" si="53"/>
        <v>2071499</v>
      </c>
    </row>
    <row r="1019" spans="1:40" s="212" customFormat="1" ht="15" customHeight="1" x14ac:dyDescent="0.2">
      <c r="A1019" s="679"/>
      <c r="B1019" s="679"/>
      <c r="C1019" s="679"/>
      <c r="D1019" s="679"/>
      <c r="E1019" s="679"/>
      <c r="F1019" s="668" t="s">
        <v>8755</v>
      </c>
      <c r="G1019" s="668" t="s">
        <v>9911</v>
      </c>
      <c r="H1019" s="669">
        <v>366901010449104</v>
      </c>
      <c r="I1019" s="653"/>
      <c r="J1019" s="653" t="s">
        <v>18802</v>
      </c>
      <c r="K1019" s="670" t="s">
        <v>6477</v>
      </c>
      <c r="L1019" s="669" t="s">
        <v>13094</v>
      </c>
      <c r="M1019" s="671">
        <v>42261</v>
      </c>
      <c r="N1019" s="672">
        <v>10000000</v>
      </c>
      <c r="O1019" s="672" t="s">
        <v>19034</v>
      </c>
      <c r="P1019" s="674">
        <v>42568</v>
      </c>
      <c r="Q1019" s="672">
        <v>8480572</v>
      </c>
      <c r="R1019" s="673" t="s">
        <v>19091</v>
      </c>
      <c r="S1019" s="674">
        <v>42881</v>
      </c>
      <c r="T1019" s="675">
        <v>5794320</v>
      </c>
      <c r="U1019" s="674">
        <v>42552</v>
      </c>
      <c r="V1019" s="675">
        <v>5794320</v>
      </c>
      <c r="W1019" s="675">
        <v>3766308</v>
      </c>
      <c r="X1019" s="675">
        <v>1738296</v>
      </c>
      <c r="Y1019" s="675">
        <v>289716</v>
      </c>
      <c r="Z1019" s="652">
        <v>0</v>
      </c>
      <c r="AA1019" s="652"/>
      <c r="AB1019" s="664"/>
      <c r="AC1019" s="663"/>
      <c r="AD1019" s="650"/>
      <c r="AE1019" s="650"/>
      <c r="AF1019" s="650"/>
      <c r="AG1019" s="650"/>
      <c r="AH1019" s="650"/>
      <c r="AI1019" s="650"/>
      <c r="AJ1019" s="650"/>
      <c r="AK1019" s="650"/>
      <c r="AL1019" s="650"/>
      <c r="AM1019" s="652">
        <f t="shared" si="52"/>
        <v>0</v>
      </c>
      <c r="AN1019" s="513">
        <f t="shared" si="53"/>
        <v>5794320</v>
      </c>
    </row>
    <row r="1020" spans="1:40" s="212" customFormat="1" ht="15" customHeight="1" x14ac:dyDescent="0.2">
      <c r="A1020" s="679"/>
      <c r="B1020" s="679"/>
      <c r="C1020" s="679"/>
      <c r="D1020" s="679"/>
      <c r="E1020" s="679"/>
      <c r="F1020" s="668" t="s">
        <v>8755</v>
      </c>
      <c r="G1020" s="668" t="s">
        <v>9911</v>
      </c>
      <c r="H1020" s="669">
        <v>366901009863103</v>
      </c>
      <c r="I1020" s="653"/>
      <c r="J1020" s="653" t="s">
        <v>18803</v>
      </c>
      <c r="K1020" s="670" t="s">
        <v>6477</v>
      </c>
      <c r="L1020" s="669" t="s">
        <v>13096</v>
      </c>
      <c r="M1020" s="671">
        <v>42109</v>
      </c>
      <c r="N1020" s="672">
        <v>2000000</v>
      </c>
      <c r="O1020" s="672" t="s">
        <v>19034</v>
      </c>
      <c r="P1020" s="674">
        <v>42568</v>
      </c>
      <c r="Q1020" s="672">
        <v>1152193</v>
      </c>
      <c r="R1020" s="673" t="s">
        <v>19091</v>
      </c>
      <c r="S1020" s="674">
        <v>42881</v>
      </c>
      <c r="T1020" s="675">
        <v>770070</v>
      </c>
      <c r="U1020" s="674">
        <v>42552</v>
      </c>
      <c r="V1020" s="675">
        <v>770070</v>
      </c>
      <c r="W1020" s="675">
        <v>500545.5</v>
      </c>
      <c r="X1020" s="675">
        <v>231021</v>
      </c>
      <c r="Y1020" s="675">
        <v>38503.5</v>
      </c>
      <c r="Z1020" s="652">
        <v>0</v>
      </c>
      <c r="AA1020" s="652"/>
      <c r="AB1020" s="664"/>
      <c r="AC1020" s="663"/>
      <c r="AD1020" s="650"/>
      <c r="AE1020" s="650"/>
      <c r="AF1020" s="650"/>
      <c r="AG1020" s="650"/>
      <c r="AH1020" s="650"/>
      <c r="AI1020" s="650"/>
      <c r="AJ1020" s="650"/>
      <c r="AK1020" s="650"/>
      <c r="AL1020" s="650"/>
      <c r="AM1020" s="652">
        <f t="shared" si="52"/>
        <v>0</v>
      </c>
      <c r="AN1020" s="513">
        <f t="shared" si="53"/>
        <v>770070</v>
      </c>
    </row>
    <row r="1021" spans="1:40" s="212" customFormat="1" ht="15" customHeight="1" x14ac:dyDescent="0.2">
      <c r="A1021" s="679"/>
      <c r="B1021" s="679"/>
      <c r="C1021" s="679"/>
      <c r="D1021" s="679"/>
      <c r="E1021" s="679"/>
      <c r="F1021" s="668" t="s">
        <v>8755</v>
      </c>
      <c r="G1021" s="668" t="s">
        <v>12381</v>
      </c>
      <c r="H1021" s="669">
        <v>367001008519106</v>
      </c>
      <c r="I1021" s="653"/>
      <c r="J1021" s="653" t="s">
        <v>829</v>
      </c>
      <c r="K1021" s="670" t="s">
        <v>6477</v>
      </c>
      <c r="L1021" s="669" t="s">
        <v>12457</v>
      </c>
      <c r="M1021" s="671">
        <v>42136</v>
      </c>
      <c r="N1021" s="672">
        <v>6000000</v>
      </c>
      <c r="O1021" s="672" t="s">
        <v>19035</v>
      </c>
      <c r="P1021" s="674">
        <v>42809</v>
      </c>
      <c r="Q1021" s="672">
        <v>1218985</v>
      </c>
      <c r="R1021" s="673" t="s">
        <v>19092</v>
      </c>
      <c r="S1021" s="674">
        <v>42881</v>
      </c>
      <c r="T1021" s="675">
        <v>853290</v>
      </c>
      <c r="U1021" s="674"/>
      <c r="V1021" s="675">
        <v>853290</v>
      </c>
      <c r="W1021" s="675">
        <v>554638.5</v>
      </c>
      <c r="X1021" s="675">
        <v>255987</v>
      </c>
      <c r="Y1021" s="675">
        <v>42664.5</v>
      </c>
      <c r="Z1021" s="652">
        <v>0</v>
      </c>
      <c r="AA1021" s="652"/>
      <c r="AB1021" s="664"/>
      <c r="AC1021" s="663"/>
      <c r="AD1021" s="650"/>
      <c r="AE1021" s="650"/>
      <c r="AF1021" s="650"/>
      <c r="AG1021" s="650"/>
      <c r="AH1021" s="650"/>
      <c r="AI1021" s="650"/>
      <c r="AJ1021" s="650"/>
      <c r="AK1021" s="650"/>
      <c r="AL1021" s="650"/>
      <c r="AM1021" s="652">
        <f t="shared" si="52"/>
        <v>0</v>
      </c>
      <c r="AN1021" s="513">
        <f t="shared" si="53"/>
        <v>853290</v>
      </c>
    </row>
    <row r="1022" spans="1:40" s="212" customFormat="1" ht="15" customHeight="1" x14ac:dyDescent="0.2">
      <c r="A1022" s="679"/>
      <c r="B1022" s="679"/>
      <c r="C1022" s="679"/>
      <c r="D1022" s="679"/>
      <c r="E1022" s="679"/>
      <c r="F1022" s="668" t="s">
        <v>8755</v>
      </c>
      <c r="G1022" s="668" t="s">
        <v>9916</v>
      </c>
      <c r="H1022" s="669">
        <v>329401010401103</v>
      </c>
      <c r="I1022" s="653"/>
      <c r="J1022" s="653" t="s">
        <v>18804</v>
      </c>
      <c r="K1022" s="670" t="s">
        <v>6477</v>
      </c>
      <c r="L1022" s="669" t="s">
        <v>12831</v>
      </c>
      <c r="M1022" s="671">
        <v>42230</v>
      </c>
      <c r="N1022" s="672">
        <v>5000000</v>
      </c>
      <c r="O1022" s="672" t="s">
        <v>19035</v>
      </c>
      <c r="P1022" s="674">
        <v>42809</v>
      </c>
      <c r="Q1022" s="672">
        <v>953426</v>
      </c>
      <c r="R1022" s="673" t="s">
        <v>19092</v>
      </c>
      <c r="S1022" s="674">
        <v>42881</v>
      </c>
      <c r="T1022" s="675">
        <v>667398</v>
      </c>
      <c r="U1022" s="674"/>
      <c r="V1022" s="675">
        <v>667398</v>
      </c>
      <c r="W1022" s="675">
        <v>433808.7</v>
      </c>
      <c r="X1022" s="675">
        <v>200219.4</v>
      </c>
      <c r="Y1022" s="675">
        <v>33369.9</v>
      </c>
      <c r="Z1022" s="652">
        <v>0</v>
      </c>
      <c r="AA1022" s="652"/>
      <c r="AB1022" s="664"/>
      <c r="AC1022" s="663"/>
      <c r="AD1022" s="650"/>
      <c r="AE1022" s="650"/>
      <c r="AF1022" s="650"/>
      <c r="AG1022" s="650"/>
      <c r="AH1022" s="650"/>
      <c r="AI1022" s="650"/>
      <c r="AJ1022" s="650"/>
      <c r="AK1022" s="650"/>
      <c r="AL1022" s="650"/>
      <c r="AM1022" s="652">
        <f t="shared" si="52"/>
        <v>0</v>
      </c>
      <c r="AN1022" s="513">
        <f t="shared" si="53"/>
        <v>667398</v>
      </c>
    </row>
    <row r="1023" spans="1:40" s="212" customFormat="1" ht="15" customHeight="1" x14ac:dyDescent="0.2">
      <c r="A1023" s="679"/>
      <c r="B1023" s="679"/>
      <c r="C1023" s="679"/>
      <c r="D1023" s="679"/>
      <c r="E1023" s="679"/>
      <c r="F1023" s="668" t="s">
        <v>8755</v>
      </c>
      <c r="G1023" s="668" t="s">
        <v>9916</v>
      </c>
      <c r="H1023" s="669">
        <v>329401010639104</v>
      </c>
      <c r="I1023" s="653"/>
      <c r="J1023" s="653" t="s">
        <v>18805</v>
      </c>
      <c r="K1023" s="670" t="s">
        <v>6477</v>
      </c>
      <c r="L1023" s="669" t="s">
        <v>12827</v>
      </c>
      <c r="M1023" s="671">
        <v>42261</v>
      </c>
      <c r="N1023" s="672">
        <v>5000000</v>
      </c>
      <c r="O1023" s="672" t="s">
        <v>19035</v>
      </c>
      <c r="P1023" s="674">
        <v>42809</v>
      </c>
      <c r="Q1023" s="672">
        <v>1601837</v>
      </c>
      <c r="R1023" s="673" t="s">
        <v>19092</v>
      </c>
      <c r="S1023" s="674">
        <v>42881</v>
      </c>
      <c r="T1023" s="675">
        <v>1121286</v>
      </c>
      <c r="U1023" s="674"/>
      <c r="V1023" s="675">
        <v>1121286</v>
      </c>
      <c r="W1023" s="675">
        <v>728835.9</v>
      </c>
      <c r="X1023" s="675">
        <v>336385.8</v>
      </c>
      <c r="Y1023" s="675">
        <v>56064.3</v>
      </c>
      <c r="Z1023" s="652">
        <v>0</v>
      </c>
      <c r="AA1023" s="652"/>
      <c r="AB1023" s="664"/>
      <c r="AC1023" s="663"/>
      <c r="AD1023" s="650"/>
      <c r="AE1023" s="650"/>
      <c r="AF1023" s="650"/>
      <c r="AG1023" s="650"/>
      <c r="AH1023" s="650"/>
      <c r="AI1023" s="650"/>
      <c r="AJ1023" s="650"/>
      <c r="AK1023" s="650"/>
      <c r="AL1023" s="650"/>
      <c r="AM1023" s="652">
        <f t="shared" si="52"/>
        <v>0</v>
      </c>
      <c r="AN1023" s="513">
        <f t="shared" si="53"/>
        <v>1121286</v>
      </c>
    </row>
    <row r="1024" spans="1:40" s="212" customFormat="1" ht="15" customHeight="1" x14ac:dyDescent="0.2">
      <c r="A1024" s="679"/>
      <c r="B1024" s="679"/>
      <c r="C1024" s="679"/>
      <c r="D1024" s="679"/>
      <c r="E1024" s="679"/>
      <c r="F1024" s="668" t="s">
        <v>8755</v>
      </c>
      <c r="G1024" s="668" t="s">
        <v>9916</v>
      </c>
      <c r="H1024" s="669">
        <v>329401010022103</v>
      </c>
      <c r="I1024" s="653"/>
      <c r="J1024" s="653" t="s">
        <v>766</v>
      </c>
      <c r="K1024" s="670" t="s">
        <v>6477</v>
      </c>
      <c r="L1024" s="669" t="s">
        <v>12465</v>
      </c>
      <c r="M1024" s="671">
        <v>42115</v>
      </c>
      <c r="N1024" s="672">
        <v>10000000</v>
      </c>
      <c r="O1024" s="672" t="s">
        <v>19035</v>
      </c>
      <c r="P1024" s="674">
        <v>42809</v>
      </c>
      <c r="Q1024" s="672">
        <v>2763819</v>
      </c>
      <c r="R1024" s="673" t="s">
        <v>19092</v>
      </c>
      <c r="S1024" s="674">
        <v>42881</v>
      </c>
      <c r="T1024" s="675">
        <v>1934673</v>
      </c>
      <c r="U1024" s="674"/>
      <c r="V1024" s="675">
        <v>1934673</v>
      </c>
      <c r="W1024" s="675">
        <v>1257537.45</v>
      </c>
      <c r="X1024" s="675">
        <v>580401.9</v>
      </c>
      <c r="Y1024" s="675">
        <v>96733.650000000009</v>
      </c>
      <c r="Z1024" s="652">
        <v>0</v>
      </c>
      <c r="AA1024" s="652"/>
      <c r="AB1024" s="664"/>
      <c r="AC1024" s="663"/>
      <c r="AD1024" s="650"/>
      <c r="AE1024" s="650"/>
      <c r="AF1024" s="650"/>
      <c r="AG1024" s="650"/>
      <c r="AH1024" s="650"/>
      <c r="AI1024" s="650"/>
      <c r="AJ1024" s="650"/>
      <c r="AK1024" s="650"/>
      <c r="AL1024" s="650"/>
      <c r="AM1024" s="652">
        <f t="shared" si="52"/>
        <v>0</v>
      </c>
      <c r="AN1024" s="513">
        <f t="shared" si="53"/>
        <v>1934673</v>
      </c>
    </row>
    <row r="1025" spans="1:40" s="212" customFormat="1" ht="15" customHeight="1" x14ac:dyDescent="0.2">
      <c r="A1025" s="679"/>
      <c r="B1025" s="679"/>
      <c r="C1025" s="679"/>
      <c r="D1025" s="679"/>
      <c r="E1025" s="679"/>
      <c r="F1025" s="668" t="s">
        <v>8755</v>
      </c>
      <c r="G1025" s="668" t="s">
        <v>2737</v>
      </c>
      <c r="H1025" s="669">
        <v>327001013467106</v>
      </c>
      <c r="I1025" s="653"/>
      <c r="J1025" s="653" t="s">
        <v>18806</v>
      </c>
      <c r="K1025" s="670" t="s">
        <v>6477</v>
      </c>
      <c r="L1025" s="669" t="s">
        <v>18957</v>
      </c>
      <c r="M1025" s="671">
        <v>42222</v>
      </c>
      <c r="N1025" s="672">
        <v>15000000</v>
      </c>
      <c r="O1025" s="672" t="s">
        <v>19035</v>
      </c>
      <c r="P1025" s="674">
        <v>42809</v>
      </c>
      <c r="Q1025" s="672">
        <v>6132401</v>
      </c>
      <c r="R1025" s="673" t="s">
        <v>19092</v>
      </c>
      <c r="S1025" s="674">
        <v>42881</v>
      </c>
      <c r="T1025" s="675">
        <v>4182600</v>
      </c>
      <c r="U1025" s="674"/>
      <c r="V1025" s="675">
        <v>4182600</v>
      </c>
      <c r="W1025" s="675">
        <v>2718690</v>
      </c>
      <c r="X1025" s="675">
        <v>1254780</v>
      </c>
      <c r="Y1025" s="675">
        <v>209130</v>
      </c>
      <c r="Z1025" s="652">
        <v>0</v>
      </c>
      <c r="AA1025" s="652"/>
      <c r="AB1025" s="664"/>
      <c r="AC1025" s="663"/>
      <c r="AD1025" s="650"/>
      <c r="AE1025" s="650"/>
      <c r="AF1025" s="650"/>
      <c r="AG1025" s="650"/>
      <c r="AH1025" s="650"/>
      <c r="AI1025" s="650"/>
      <c r="AJ1025" s="650"/>
      <c r="AK1025" s="650"/>
      <c r="AL1025" s="650"/>
      <c r="AM1025" s="652">
        <f t="shared" si="52"/>
        <v>0</v>
      </c>
      <c r="AN1025" s="513">
        <f t="shared" si="53"/>
        <v>4182600</v>
      </c>
    </row>
    <row r="1026" spans="1:40" s="212" customFormat="1" ht="15" customHeight="1" x14ac:dyDescent="0.2">
      <c r="A1026" s="679"/>
      <c r="B1026" s="679"/>
      <c r="C1026" s="679"/>
      <c r="D1026" s="679"/>
      <c r="E1026" s="679"/>
      <c r="F1026" s="668" t="s">
        <v>8755</v>
      </c>
      <c r="G1026" s="668" t="s">
        <v>2737</v>
      </c>
      <c r="H1026" s="669">
        <v>327001013657109</v>
      </c>
      <c r="I1026" s="653"/>
      <c r="J1026" s="653" t="s">
        <v>18807</v>
      </c>
      <c r="K1026" s="670" t="s">
        <v>6477</v>
      </c>
      <c r="L1026" s="669" t="s">
        <v>12804</v>
      </c>
      <c r="M1026" s="671">
        <v>42242</v>
      </c>
      <c r="N1026" s="672">
        <v>20000000</v>
      </c>
      <c r="O1026" s="672" t="s">
        <v>19035</v>
      </c>
      <c r="P1026" s="674">
        <v>42809</v>
      </c>
      <c r="Q1026" s="672">
        <v>8829653</v>
      </c>
      <c r="R1026" s="673" t="s">
        <v>19092</v>
      </c>
      <c r="S1026" s="674">
        <v>42881</v>
      </c>
      <c r="T1026" s="675">
        <v>6118660</v>
      </c>
      <c r="U1026" s="674"/>
      <c r="V1026" s="675">
        <v>6118660</v>
      </c>
      <c r="W1026" s="675">
        <v>3977129</v>
      </c>
      <c r="X1026" s="675">
        <v>1835598</v>
      </c>
      <c r="Y1026" s="675">
        <v>305933</v>
      </c>
      <c r="Z1026" s="652">
        <v>0</v>
      </c>
      <c r="AA1026" s="652"/>
      <c r="AB1026" s="664"/>
      <c r="AC1026" s="663"/>
      <c r="AD1026" s="650"/>
      <c r="AE1026" s="650"/>
      <c r="AF1026" s="650"/>
      <c r="AG1026" s="650"/>
      <c r="AH1026" s="650"/>
      <c r="AI1026" s="650"/>
      <c r="AJ1026" s="650"/>
      <c r="AK1026" s="650"/>
      <c r="AL1026" s="650"/>
      <c r="AM1026" s="652">
        <f t="shared" si="52"/>
        <v>0</v>
      </c>
      <c r="AN1026" s="513">
        <f t="shared" si="53"/>
        <v>6118660</v>
      </c>
    </row>
    <row r="1027" spans="1:40" s="212" customFormat="1" ht="15" customHeight="1" x14ac:dyDescent="0.2">
      <c r="A1027" s="679"/>
      <c r="B1027" s="679"/>
      <c r="C1027" s="679"/>
      <c r="D1027" s="679"/>
      <c r="E1027" s="679"/>
      <c r="F1027" s="668" t="s">
        <v>8755</v>
      </c>
      <c r="G1027" s="668" t="s">
        <v>2737</v>
      </c>
      <c r="H1027" s="669">
        <v>327001013362102</v>
      </c>
      <c r="I1027" s="653"/>
      <c r="J1027" s="653" t="s">
        <v>18808</v>
      </c>
      <c r="K1027" s="670" t="s">
        <v>6477</v>
      </c>
      <c r="L1027" s="669" t="s">
        <v>13836</v>
      </c>
      <c r="M1027" s="671">
        <v>42136</v>
      </c>
      <c r="N1027" s="672">
        <v>10000000</v>
      </c>
      <c r="O1027" s="672" t="s">
        <v>19035</v>
      </c>
      <c r="P1027" s="674">
        <v>42809</v>
      </c>
      <c r="Q1027" s="672">
        <v>3992592</v>
      </c>
      <c r="R1027" s="673" t="s">
        <v>19092</v>
      </c>
      <c r="S1027" s="674">
        <v>42881</v>
      </c>
      <c r="T1027" s="675">
        <v>2682960</v>
      </c>
      <c r="U1027" s="674"/>
      <c r="V1027" s="675">
        <v>2682960</v>
      </c>
      <c r="W1027" s="675">
        <v>1743924</v>
      </c>
      <c r="X1027" s="675">
        <v>804888</v>
      </c>
      <c r="Y1027" s="675">
        <v>134148</v>
      </c>
      <c r="Z1027" s="652">
        <v>0</v>
      </c>
      <c r="AA1027" s="652"/>
      <c r="AB1027" s="664"/>
      <c r="AC1027" s="663"/>
      <c r="AD1027" s="650"/>
      <c r="AE1027" s="650"/>
      <c r="AF1027" s="650"/>
      <c r="AG1027" s="650"/>
      <c r="AH1027" s="650"/>
      <c r="AI1027" s="650"/>
      <c r="AJ1027" s="650"/>
      <c r="AK1027" s="650"/>
      <c r="AL1027" s="650"/>
      <c r="AM1027" s="652">
        <f t="shared" si="52"/>
        <v>0</v>
      </c>
      <c r="AN1027" s="513">
        <f t="shared" si="53"/>
        <v>2682960</v>
      </c>
    </row>
    <row r="1028" spans="1:40" s="212" customFormat="1" ht="15" customHeight="1" x14ac:dyDescent="0.2">
      <c r="A1028" s="679"/>
      <c r="B1028" s="679"/>
      <c r="C1028" s="679"/>
      <c r="D1028" s="679"/>
      <c r="E1028" s="679"/>
      <c r="F1028" s="668" t="s">
        <v>8755</v>
      </c>
      <c r="G1028" s="668" t="s">
        <v>2737</v>
      </c>
      <c r="H1028" s="669">
        <v>327001013355105</v>
      </c>
      <c r="I1028" s="653"/>
      <c r="J1028" s="653" t="s">
        <v>18809</v>
      </c>
      <c r="K1028" s="670" t="s">
        <v>6477</v>
      </c>
      <c r="L1028" s="669" t="s">
        <v>13836</v>
      </c>
      <c r="M1028" s="671">
        <v>42136</v>
      </c>
      <c r="N1028" s="672">
        <v>8000000</v>
      </c>
      <c r="O1028" s="672" t="s">
        <v>19035</v>
      </c>
      <c r="P1028" s="674">
        <v>42809</v>
      </c>
      <c r="Q1028" s="672">
        <v>2824552</v>
      </c>
      <c r="R1028" s="673" t="s">
        <v>19092</v>
      </c>
      <c r="S1028" s="674">
        <v>42881</v>
      </c>
      <c r="T1028" s="675">
        <v>1925251</v>
      </c>
      <c r="U1028" s="674"/>
      <c r="V1028" s="675">
        <v>1925251</v>
      </c>
      <c r="W1028" s="675">
        <v>1251413.1500000001</v>
      </c>
      <c r="X1028" s="675">
        <v>577575.29999999993</v>
      </c>
      <c r="Y1028" s="675">
        <v>96262.55</v>
      </c>
      <c r="Z1028" s="652">
        <v>0</v>
      </c>
      <c r="AA1028" s="652"/>
      <c r="AB1028" s="664"/>
      <c r="AC1028" s="663"/>
      <c r="AD1028" s="650"/>
      <c r="AE1028" s="650"/>
      <c r="AF1028" s="650"/>
      <c r="AG1028" s="650"/>
      <c r="AH1028" s="650"/>
      <c r="AI1028" s="650"/>
      <c r="AJ1028" s="650"/>
      <c r="AK1028" s="650"/>
      <c r="AL1028" s="650"/>
      <c r="AM1028" s="652">
        <f t="shared" ref="AM1028:AM1091" si="54">SUM(Z1028:AL1028)</f>
        <v>0</v>
      </c>
      <c r="AN1028" s="513">
        <f t="shared" ref="AN1028:AN1091" si="55">IF((T1028-AM1028)&lt;0,ABS(0),(T1028-AM1028))</f>
        <v>1925251</v>
      </c>
    </row>
    <row r="1029" spans="1:40" s="212" customFormat="1" ht="15" customHeight="1" x14ac:dyDescent="0.2">
      <c r="A1029" s="679"/>
      <c r="B1029" s="679"/>
      <c r="C1029" s="679"/>
      <c r="D1029" s="679"/>
      <c r="E1029" s="679"/>
      <c r="F1029" s="668" t="s">
        <v>8755</v>
      </c>
      <c r="G1029" s="668" t="s">
        <v>2737</v>
      </c>
      <c r="H1029" s="669">
        <v>327001013336101</v>
      </c>
      <c r="I1029" s="653"/>
      <c r="J1029" s="653" t="s">
        <v>18810</v>
      </c>
      <c r="K1029" s="670" t="s">
        <v>6477</v>
      </c>
      <c r="L1029" s="669" t="s">
        <v>13836</v>
      </c>
      <c r="M1029" s="671">
        <v>42136</v>
      </c>
      <c r="N1029" s="672">
        <v>5000000</v>
      </c>
      <c r="O1029" s="672" t="s">
        <v>19035</v>
      </c>
      <c r="P1029" s="674">
        <v>42809</v>
      </c>
      <c r="Q1029" s="672">
        <v>1753429</v>
      </c>
      <c r="R1029" s="673" t="s">
        <v>19092</v>
      </c>
      <c r="S1029" s="674">
        <v>42881</v>
      </c>
      <c r="T1029" s="675">
        <v>1196230</v>
      </c>
      <c r="U1029" s="674"/>
      <c r="V1029" s="675">
        <v>1196230</v>
      </c>
      <c r="W1029" s="675">
        <v>777549.5</v>
      </c>
      <c r="X1029" s="675">
        <v>358869</v>
      </c>
      <c r="Y1029" s="675">
        <v>59811.5</v>
      </c>
      <c r="Z1029" s="652">
        <v>0</v>
      </c>
      <c r="AA1029" s="652"/>
      <c r="AB1029" s="664"/>
      <c r="AC1029" s="663"/>
      <c r="AD1029" s="650"/>
      <c r="AE1029" s="650"/>
      <c r="AF1029" s="650"/>
      <c r="AG1029" s="650"/>
      <c r="AH1029" s="650"/>
      <c r="AI1029" s="650"/>
      <c r="AJ1029" s="650"/>
      <c r="AK1029" s="650"/>
      <c r="AL1029" s="650"/>
      <c r="AM1029" s="652">
        <f t="shared" si="54"/>
        <v>0</v>
      </c>
      <c r="AN1029" s="513">
        <f t="shared" si="55"/>
        <v>1196230</v>
      </c>
    </row>
    <row r="1030" spans="1:40" s="212" customFormat="1" ht="15" customHeight="1" x14ac:dyDescent="0.2">
      <c r="A1030" s="679"/>
      <c r="B1030" s="679"/>
      <c r="C1030" s="679"/>
      <c r="D1030" s="679"/>
      <c r="E1030" s="679"/>
      <c r="F1030" s="668" t="s">
        <v>8755</v>
      </c>
      <c r="G1030" s="668" t="s">
        <v>2737</v>
      </c>
      <c r="H1030" s="669">
        <v>327001013123100</v>
      </c>
      <c r="I1030" s="653"/>
      <c r="J1030" s="653" t="s">
        <v>18811</v>
      </c>
      <c r="K1030" s="670" t="s">
        <v>6477</v>
      </c>
      <c r="L1030" s="669" t="s">
        <v>12468</v>
      </c>
      <c r="M1030" s="671">
        <v>42109</v>
      </c>
      <c r="N1030" s="672">
        <v>3000000</v>
      </c>
      <c r="O1030" s="672" t="s">
        <v>19035</v>
      </c>
      <c r="P1030" s="674">
        <v>42809</v>
      </c>
      <c r="Q1030" s="672">
        <v>878437</v>
      </c>
      <c r="R1030" s="673" t="s">
        <v>19092</v>
      </c>
      <c r="S1030" s="674">
        <v>42881</v>
      </c>
      <c r="T1030" s="675">
        <v>604745</v>
      </c>
      <c r="U1030" s="674"/>
      <c r="V1030" s="675">
        <v>604745</v>
      </c>
      <c r="W1030" s="675">
        <v>393084.25</v>
      </c>
      <c r="X1030" s="675">
        <v>181423.5</v>
      </c>
      <c r="Y1030" s="675">
        <v>30237.25</v>
      </c>
      <c r="Z1030" s="652">
        <v>0</v>
      </c>
      <c r="AA1030" s="652"/>
      <c r="AB1030" s="664"/>
      <c r="AC1030" s="663"/>
      <c r="AD1030" s="650"/>
      <c r="AE1030" s="650"/>
      <c r="AF1030" s="650"/>
      <c r="AG1030" s="650"/>
      <c r="AH1030" s="650"/>
      <c r="AI1030" s="650"/>
      <c r="AJ1030" s="650"/>
      <c r="AK1030" s="650"/>
      <c r="AL1030" s="650"/>
      <c r="AM1030" s="652">
        <f t="shared" si="54"/>
        <v>0</v>
      </c>
      <c r="AN1030" s="513">
        <f t="shared" si="55"/>
        <v>604745</v>
      </c>
    </row>
    <row r="1031" spans="1:40" s="212" customFormat="1" ht="15" customHeight="1" x14ac:dyDescent="0.2">
      <c r="A1031" s="679"/>
      <c r="B1031" s="679"/>
      <c r="C1031" s="679"/>
      <c r="D1031" s="679"/>
      <c r="E1031" s="679"/>
      <c r="F1031" s="668" t="s">
        <v>8755</v>
      </c>
      <c r="G1031" s="668" t="s">
        <v>2737</v>
      </c>
      <c r="H1031" s="669">
        <v>327001013002100</v>
      </c>
      <c r="I1031" s="653"/>
      <c r="J1031" s="653" t="s">
        <v>18812</v>
      </c>
      <c r="K1031" s="670" t="s">
        <v>6477</v>
      </c>
      <c r="L1031" s="669" t="s">
        <v>12468</v>
      </c>
      <c r="M1031" s="671">
        <v>42109</v>
      </c>
      <c r="N1031" s="672">
        <v>15000000</v>
      </c>
      <c r="O1031" s="672" t="s">
        <v>19035</v>
      </c>
      <c r="P1031" s="674">
        <v>42809</v>
      </c>
      <c r="Q1031" s="672">
        <v>3802917</v>
      </c>
      <c r="R1031" s="673" t="s">
        <v>19092</v>
      </c>
      <c r="S1031" s="674">
        <v>42881</v>
      </c>
      <c r="T1031" s="675">
        <v>2662042</v>
      </c>
      <c r="U1031" s="674"/>
      <c r="V1031" s="675">
        <v>2662042</v>
      </c>
      <c r="W1031" s="675">
        <v>1730327.3</v>
      </c>
      <c r="X1031" s="675">
        <v>798612.6</v>
      </c>
      <c r="Y1031" s="675">
        <v>133102.1</v>
      </c>
      <c r="Z1031" s="652">
        <v>0</v>
      </c>
      <c r="AA1031" s="652"/>
      <c r="AB1031" s="664"/>
      <c r="AC1031" s="663"/>
      <c r="AD1031" s="650"/>
      <c r="AE1031" s="650"/>
      <c r="AF1031" s="650"/>
      <c r="AG1031" s="650"/>
      <c r="AH1031" s="650"/>
      <c r="AI1031" s="650"/>
      <c r="AJ1031" s="650"/>
      <c r="AK1031" s="650"/>
      <c r="AL1031" s="650"/>
      <c r="AM1031" s="652">
        <f t="shared" si="54"/>
        <v>0</v>
      </c>
      <c r="AN1031" s="513">
        <f t="shared" si="55"/>
        <v>2662042</v>
      </c>
    </row>
    <row r="1032" spans="1:40" s="212" customFormat="1" ht="15" customHeight="1" x14ac:dyDescent="0.2">
      <c r="A1032" s="679"/>
      <c r="B1032" s="679"/>
      <c r="C1032" s="679"/>
      <c r="D1032" s="679"/>
      <c r="E1032" s="679"/>
      <c r="F1032" s="668" t="s">
        <v>8755</v>
      </c>
      <c r="G1032" s="668" t="s">
        <v>6546</v>
      </c>
      <c r="H1032" s="669">
        <v>411301005724101</v>
      </c>
      <c r="I1032" s="653"/>
      <c r="J1032" s="653" t="s">
        <v>18813</v>
      </c>
      <c r="K1032" s="670" t="s">
        <v>6477</v>
      </c>
      <c r="L1032" s="669" t="s">
        <v>18960</v>
      </c>
      <c r="M1032" s="671">
        <v>42405</v>
      </c>
      <c r="N1032" s="672">
        <v>25000000</v>
      </c>
      <c r="O1032" s="672" t="s">
        <v>19035</v>
      </c>
      <c r="P1032" s="674">
        <v>42809</v>
      </c>
      <c r="Q1032" s="672">
        <v>14042060</v>
      </c>
      <c r="R1032" s="673" t="s">
        <v>19092</v>
      </c>
      <c r="S1032" s="674">
        <v>42881</v>
      </c>
      <c r="T1032" s="675">
        <v>9624720</v>
      </c>
      <c r="U1032" s="674"/>
      <c r="V1032" s="675">
        <v>9624720</v>
      </c>
      <c r="W1032" s="675">
        <v>6256068</v>
      </c>
      <c r="X1032" s="675">
        <v>2887416</v>
      </c>
      <c r="Y1032" s="675">
        <v>481236</v>
      </c>
      <c r="Z1032" s="652">
        <v>0</v>
      </c>
      <c r="AA1032" s="652"/>
      <c r="AB1032" s="664"/>
      <c r="AC1032" s="663"/>
      <c r="AD1032" s="650"/>
      <c r="AE1032" s="650"/>
      <c r="AF1032" s="650"/>
      <c r="AG1032" s="650"/>
      <c r="AH1032" s="650"/>
      <c r="AI1032" s="650"/>
      <c r="AJ1032" s="650"/>
      <c r="AK1032" s="650"/>
      <c r="AL1032" s="650"/>
      <c r="AM1032" s="652">
        <f t="shared" si="54"/>
        <v>0</v>
      </c>
      <c r="AN1032" s="513">
        <f t="shared" si="55"/>
        <v>9624720</v>
      </c>
    </row>
    <row r="1033" spans="1:40" s="212" customFormat="1" ht="15" customHeight="1" x14ac:dyDescent="0.2">
      <c r="A1033" s="679"/>
      <c r="B1033" s="679"/>
      <c r="C1033" s="679"/>
      <c r="D1033" s="679"/>
      <c r="E1033" s="679"/>
      <c r="F1033" s="668" t="s">
        <v>8755</v>
      </c>
      <c r="G1033" s="668" t="s">
        <v>6546</v>
      </c>
      <c r="H1033" s="669">
        <v>411301005665103</v>
      </c>
      <c r="I1033" s="653"/>
      <c r="J1033" s="653" t="s">
        <v>18814</v>
      </c>
      <c r="K1033" s="670" t="s">
        <v>6477</v>
      </c>
      <c r="L1033" s="669" t="s">
        <v>14305</v>
      </c>
      <c r="M1033" s="671">
        <v>42405</v>
      </c>
      <c r="N1033" s="672">
        <v>20000000</v>
      </c>
      <c r="O1033" s="672" t="s">
        <v>19035</v>
      </c>
      <c r="P1033" s="674">
        <v>42809</v>
      </c>
      <c r="Q1033" s="672">
        <v>10217753</v>
      </c>
      <c r="R1033" s="673" t="s">
        <v>19092</v>
      </c>
      <c r="S1033" s="674">
        <v>42881</v>
      </c>
      <c r="T1033" s="675">
        <v>7046178</v>
      </c>
      <c r="U1033" s="674"/>
      <c r="V1033" s="675">
        <v>7046178</v>
      </c>
      <c r="W1033" s="675">
        <v>4580015.7</v>
      </c>
      <c r="X1033" s="675">
        <v>2113853.4</v>
      </c>
      <c r="Y1033" s="675">
        <v>352308.9</v>
      </c>
      <c r="Z1033" s="652">
        <v>0</v>
      </c>
      <c r="AA1033" s="652"/>
      <c r="AB1033" s="664"/>
      <c r="AC1033" s="663"/>
      <c r="AD1033" s="650"/>
      <c r="AE1033" s="650"/>
      <c r="AF1033" s="650"/>
      <c r="AG1033" s="650"/>
      <c r="AH1033" s="650"/>
      <c r="AI1033" s="650"/>
      <c r="AJ1033" s="650"/>
      <c r="AK1033" s="650"/>
      <c r="AL1033" s="650"/>
      <c r="AM1033" s="652">
        <f t="shared" si="54"/>
        <v>0</v>
      </c>
      <c r="AN1033" s="513">
        <f t="shared" si="55"/>
        <v>7046178</v>
      </c>
    </row>
    <row r="1034" spans="1:40" s="212" customFormat="1" ht="15" customHeight="1" x14ac:dyDescent="0.2">
      <c r="A1034" s="679"/>
      <c r="B1034" s="679"/>
      <c r="C1034" s="679"/>
      <c r="D1034" s="679"/>
      <c r="E1034" s="679"/>
      <c r="F1034" s="668" t="s">
        <v>8755</v>
      </c>
      <c r="G1034" s="668" t="s">
        <v>6546</v>
      </c>
      <c r="H1034" s="669">
        <v>411301005581105</v>
      </c>
      <c r="I1034" s="653"/>
      <c r="J1034" s="653" t="s">
        <v>3048</v>
      </c>
      <c r="K1034" s="670" t="s">
        <v>6477</v>
      </c>
      <c r="L1034" s="669" t="s">
        <v>18961</v>
      </c>
      <c r="M1034" s="671">
        <v>42405</v>
      </c>
      <c r="N1034" s="672">
        <v>25000000</v>
      </c>
      <c r="O1034" s="672" t="s">
        <v>19035</v>
      </c>
      <c r="P1034" s="674">
        <v>42809</v>
      </c>
      <c r="Q1034" s="672">
        <v>11556393</v>
      </c>
      <c r="R1034" s="673" t="s">
        <v>19092</v>
      </c>
      <c r="S1034" s="674">
        <v>42881</v>
      </c>
      <c r="T1034" s="675">
        <v>8066038</v>
      </c>
      <c r="U1034" s="674"/>
      <c r="V1034" s="675">
        <v>8066038</v>
      </c>
      <c r="W1034" s="675">
        <v>5242924.7</v>
      </c>
      <c r="X1034" s="675">
        <v>2419811.4</v>
      </c>
      <c r="Y1034" s="675">
        <v>403301.9</v>
      </c>
      <c r="Z1034" s="652">
        <v>0</v>
      </c>
      <c r="AA1034" s="652"/>
      <c r="AB1034" s="664"/>
      <c r="AC1034" s="663"/>
      <c r="AD1034" s="650"/>
      <c r="AE1034" s="650"/>
      <c r="AF1034" s="650"/>
      <c r="AG1034" s="650"/>
      <c r="AH1034" s="650"/>
      <c r="AI1034" s="650"/>
      <c r="AJ1034" s="650"/>
      <c r="AK1034" s="650"/>
      <c r="AL1034" s="650"/>
      <c r="AM1034" s="652">
        <f t="shared" si="54"/>
        <v>0</v>
      </c>
      <c r="AN1034" s="513">
        <f t="shared" si="55"/>
        <v>8066038</v>
      </c>
    </row>
    <row r="1035" spans="1:40" s="212" customFormat="1" ht="15" customHeight="1" x14ac:dyDescent="0.2">
      <c r="A1035" s="679"/>
      <c r="B1035" s="679"/>
      <c r="C1035" s="679"/>
      <c r="D1035" s="679"/>
      <c r="E1035" s="679"/>
      <c r="F1035" s="668" t="s">
        <v>8755</v>
      </c>
      <c r="G1035" s="668" t="s">
        <v>6546</v>
      </c>
      <c r="H1035" s="669">
        <v>411301004922104</v>
      </c>
      <c r="I1035" s="653"/>
      <c r="J1035" s="653" t="s">
        <v>18815</v>
      </c>
      <c r="K1035" s="670" t="s">
        <v>6477</v>
      </c>
      <c r="L1035" s="669" t="s">
        <v>12863</v>
      </c>
      <c r="M1035" s="671">
        <v>42136</v>
      </c>
      <c r="N1035" s="672">
        <v>12000000</v>
      </c>
      <c r="O1035" s="672" t="s">
        <v>19035</v>
      </c>
      <c r="P1035" s="674">
        <v>42809</v>
      </c>
      <c r="Q1035" s="672">
        <v>2455660</v>
      </c>
      <c r="R1035" s="673" t="s">
        <v>19092</v>
      </c>
      <c r="S1035" s="674">
        <v>42881</v>
      </c>
      <c r="T1035" s="675">
        <v>1718962</v>
      </c>
      <c r="U1035" s="674"/>
      <c r="V1035" s="675">
        <v>1718962</v>
      </c>
      <c r="W1035" s="675">
        <v>1117325.3</v>
      </c>
      <c r="X1035" s="675">
        <v>515688.6</v>
      </c>
      <c r="Y1035" s="675">
        <v>85948.1</v>
      </c>
      <c r="Z1035" s="652">
        <v>0</v>
      </c>
      <c r="AA1035" s="652"/>
      <c r="AB1035" s="664"/>
      <c r="AC1035" s="663"/>
      <c r="AD1035" s="650"/>
      <c r="AE1035" s="650"/>
      <c r="AF1035" s="650"/>
      <c r="AG1035" s="650"/>
      <c r="AH1035" s="650"/>
      <c r="AI1035" s="650"/>
      <c r="AJ1035" s="650"/>
      <c r="AK1035" s="650"/>
      <c r="AL1035" s="650"/>
      <c r="AM1035" s="652">
        <f t="shared" si="54"/>
        <v>0</v>
      </c>
      <c r="AN1035" s="513">
        <f t="shared" si="55"/>
        <v>1718962</v>
      </c>
    </row>
    <row r="1036" spans="1:40" s="212" customFormat="1" ht="15" customHeight="1" x14ac:dyDescent="0.2">
      <c r="A1036" s="679"/>
      <c r="B1036" s="679"/>
      <c r="C1036" s="679"/>
      <c r="D1036" s="679"/>
      <c r="E1036" s="679"/>
      <c r="F1036" s="668" t="s">
        <v>8755</v>
      </c>
      <c r="G1036" s="668" t="s">
        <v>9913</v>
      </c>
      <c r="H1036" s="669">
        <v>300101014414103</v>
      </c>
      <c r="I1036" s="653"/>
      <c r="J1036" s="653" t="s">
        <v>18816</v>
      </c>
      <c r="K1036" s="670" t="s">
        <v>6477</v>
      </c>
      <c r="L1036" s="669" t="s">
        <v>12988</v>
      </c>
      <c r="M1036" s="671">
        <v>42109</v>
      </c>
      <c r="N1036" s="672">
        <v>25000000</v>
      </c>
      <c r="O1036" s="672" t="s">
        <v>19034</v>
      </c>
      <c r="P1036" s="674">
        <v>42568</v>
      </c>
      <c r="Q1036" s="672">
        <v>19693568</v>
      </c>
      <c r="R1036" s="673" t="s">
        <v>19090</v>
      </c>
      <c r="S1036" s="674">
        <v>42886</v>
      </c>
      <c r="T1036" s="675">
        <v>13514200</v>
      </c>
      <c r="U1036" s="674"/>
      <c r="V1036" s="675">
        <v>13514200</v>
      </c>
      <c r="W1036" s="675">
        <v>8784230</v>
      </c>
      <c r="X1036" s="675">
        <v>4054260</v>
      </c>
      <c r="Y1036" s="675">
        <v>675710</v>
      </c>
      <c r="Z1036" s="652">
        <v>0</v>
      </c>
      <c r="AA1036" s="652"/>
      <c r="AB1036" s="664"/>
      <c r="AC1036" s="663"/>
      <c r="AD1036" s="650"/>
      <c r="AE1036" s="650"/>
      <c r="AF1036" s="650"/>
      <c r="AG1036" s="650"/>
      <c r="AH1036" s="650"/>
      <c r="AI1036" s="650"/>
      <c r="AJ1036" s="650"/>
      <c r="AK1036" s="650"/>
      <c r="AL1036" s="650"/>
      <c r="AM1036" s="652">
        <f t="shared" si="54"/>
        <v>0</v>
      </c>
      <c r="AN1036" s="513">
        <f t="shared" si="55"/>
        <v>13514200</v>
      </c>
    </row>
    <row r="1037" spans="1:40" s="212" customFormat="1" ht="15" customHeight="1" x14ac:dyDescent="0.2">
      <c r="A1037" s="679"/>
      <c r="B1037" s="679"/>
      <c r="C1037" s="679"/>
      <c r="D1037" s="679"/>
      <c r="E1037" s="679"/>
      <c r="F1037" s="668" t="s">
        <v>8755</v>
      </c>
      <c r="G1037" s="668" t="s">
        <v>9913</v>
      </c>
      <c r="H1037" s="669">
        <v>300101014368108</v>
      </c>
      <c r="I1037" s="653"/>
      <c r="J1037" s="653" t="s">
        <v>18817</v>
      </c>
      <c r="K1037" s="670" t="s">
        <v>6477</v>
      </c>
      <c r="L1037" s="669" t="s">
        <v>12999</v>
      </c>
      <c r="M1037" s="671">
        <v>42090</v>
      </c>
      <c r="N1037" s="672">
        <v>8000000</v>
      </c>
      <c r="O1037" s="672" t="s">
        <v>19034</v>
      </c>
      <c r="P1037" s="674">
        <v>42568</v>
      </c>
      <c r="Q1037" s="672">
        <v>6126113</v>
      </c>
      <c r="R1037" s="673" t="s">
        <v>19090</v>
      </c>
      <c r="S1037" s="674">
        <v>42886</v>
      </c>
      <c r="T1037" s="675">
        <v>4169060</v>
      </c>
      <c r="U1037" s="674"/>
      <c r="V1037" s="675">
        <v>4169060</v>
      </c>
      <c r="W1037" s="675">
        <v>2709889</v>
      </c>
      <c r="X1037" s="675">
        <v>1250718</v>
      </c>
      <c r="Y1037" s="675">
        <v>208453</v>
      </c>
      <c r="Z1037" s="652">
        <v>0</v>
      </c>
      <c r="AA1037" s="652"/>
      <c r="AB1037" s="664"/>
      <c r="AC1037" s="663"/>
      <c r="AD1037" s="650"/>
      <c r="AE1037" s="650"/>
      <c r="AF1037" s="650"/>
      <c r="AG1037" s="650"/>
      <c r="AH1037" s="650"/>
      <c r="AI1037" s="650"/>
      <c r="AJ1037" s="650"/>
      <c r="AK1037" s="650"/>
      <c r="AL1037" s="650"/>
      <c r="AM1037" s="652">
        <f t="shared" si="54"/>
        <v>0</v>
      </c>
      <c r="AN1037" s="513">
        <f t="shared" si="55"/>
        <v>4169060</v>
      </c>
    </row>
    <row r="1038" spans="1:40" s="212" customFormat="1" ht="15" customHeight="1" x14ac:dyDescent="0.2">
      <c r="A1038" s="679"/>
      <c r="B1038" s="679"/>
      <c r="C1038" s="679"/>
      <c r="D1038" s="679"/>
      <c r="E1038" s="679"/>
      <c r="F1038" s="668" t="s">
        <v>8755</v>
      </c>
      <c r="G1038" s="668" t="s">
        <v>9924</v>
      </c>
      <c r="H1038" s="669">
        <v>412001005511101</v>
      </c>
      <c r="I1038" s="653"/>
      <c r="J1038" s="653" t="s">
        <v>18818</v>
      </c>
      <c r="K1038" s="670" t="s">
        <v>6477</v>
      </c>
      <c r="L1038" s="669" t="s">
        <v>13065</v>
      </c>
      <c r="M1038" s="671">
        <v>42242</v>
      </c>
      <c r="N1038" s="672">
        <v>25000000</v>
      </c>
      <c r="O1038" s="672" t="s">
        <v>19034</v>
      </c>
      <c r="P1038" s="674">
        <v>42568</v>
      </c>
      <c r="Q1038" s="672">
        <v>15447689</v>
      </c>
      <c r="R1038" s="673" t="s">
        <v>19090</v>
      </c>
      <c r="S1038" s="674">
        <v>42886</v>
      </c>
      <c r="T1038" s="675">
        <v>10597160</v>
      </c>
      <c r="U1038" s="674"/>
      <c r="V1038" s="675">
        <v>10597160</v>
      </c>
      <c r="W1038" s="675">
        <v>6888154</v>
      </c>
      <c r="X1038" s="675">
        <v>3179148</v>
      </c>
      <c r="Y1038" s="675">
        <v>529858</v>
      </c>
      <c r="Z1038" s="652">
        <v>0</v>
      </c>
      <c r="AA1038" s="652"/>
      <c r="AB1038" s="664"/>
      <c r="AC1038" s="663"/>
      <c r="AD1038" s="650"/>
      <c r="AE1038" s="650"/>
      <c r="AF1038" s="650"/>
      <c r="AG1038" s="650"/>
      <c r="AH1038" s="650"/>
      <c r="AI1038" s="650"/>
      <c r="AJ1038" s="650"/>
      <c r="AK1038" s="650"/>
      <c r="AL1038" s="650"/>
      <c r="AM1038" s="652">
        <f t="shared" si="54"/>
        <v>0</v>
      </c>
      <c r="AN1038" s="513">
        <f t="shared" si="55"/>
        <v>10597160</v>
      </c>
    </row>
    <row r="1039" spans="1:40" s="212" customFormat="1" ht="15" customHeight="1" x14ac:dyDescent="0.2">
      <c r="A1039" s="679"/>
      <c r="B1039" s="679"/>
      <c r="C1039" s="679"/>
      <c r="D1039" s="679"/>
      <c r="E1039" s="679"/>
      <c r="F1039" s="668" t="s">
        <v>8755</v>
      </c>
      <c r="G1039" s="668" t="s">
        <v>9924</v>
      </c>
      <c r="H1039" s="669">
        <v>412001005317109</v>
      </c>
      <c r="I1039" s="653"/>
      <c r="J1039" s="653" t="s">
        <v>18819</v>
      </c>
      <c r="K1039" s="670" t="s">
        <v>6477</v>
      </c>
      <c r="L1039" s="669" t="s">
        <v>12843</v>
      </c>
      <c r="M1039" s="671">
        <v>42109</v>
      </c>
      <c r="N1039" s="672">
        <v>5000000</v>
      </c>
      <c r="O1039" s="672" t="s">
        <v>19034</v>
      </c>
      <c r="P1039" s="674">
        <v>42568</v>
      </c>
      <c r="Q1039" s="672">
        <v>3322581</v>
      </c>
      <c r="R1039" s="673" t="s">
        <v>19090</v>
      </c>
      <c r="S1039" s="674">
        <v>42886</v>
      </c>
      <c r="T1039" s="675">
        <v>2282057</v>
      </c>
      <c r="U1039" s="674"/>
      <c r="V1039" s="675">
        <v>2282057</v>
      </c>
      <c r="W1039" s="675">
        <v>1483337.05</v>
      </c>
      <c r="X1039" s="675">
        <v>684617.1</v>
      </c>
      <c r="Y1039" s="675">
        <v>114102.85</v>
      </c>
      <c r="Z1039" s="652">
        <v>0</v>
      </c>
      <c r="AA1039" s="652"/>
      <c r="AB1039" s="664"/>
      <c r="AC1039" s="663"/>
      <c r="AD1039" s="650"/>
      <c r="AE1039" s="650"/>
      <c r="AF1039" s="650"/>
      <c r="AG1039" s="650"/>
      <c r="AH1039" s="650"/>
      <c r="AI1039" s="650"/>
      <c r="AJ1039" s="650"/>
      <c r="AK1039" s="650"/>
      <c r="AL1039" s="650"/>
      <c r="AM1039" s="652">
        <f t="shared" si="54"/>
        <v>0</v>
      </c>
      <c r="AN1039" s="513">
        <f t="shared" si="55"/>
        <v>2282057</v>
      </c>
    </row>
    <row r="1040" spans="1:40" s="212" customFormat="1" ht="15" customHeight="1" x14ac:dyDescent="0.2">
      <c r="A1040" s="679"/>
      <c r="B1040" s="679"/>
      <c r="C1040" s="679"/>
      <c r="D1040" s="679"/>
      <c r="E1040" s="679"/>
      <c r="F1040" s="668" t="s">
        <v>8755</v>
      </c>
      <c r="G1040" s="668" t="s">
        <v>9924</v>
      </c>
      <c r="H1040" s="669">
        <v>412001005322104</v>
      </c>
      <c r="I1040" s="653"/>
      <c r="J1040" s="653" t="s">
        <v>18820</v>
      </c>
      <c r="K1040" s="670" t="s">
        <v>6477</v>
      </c>
      <c r="L1040" s="669" t="s">
        <v>12843</v>
      </c>
      <c r="M1040" s="671">
        <v>42109</v>
      </c>
      <c r="N1040" s="672">
        <v>3000000</v>
      </c>
      <c r="O1040" s="672" t="s">
        <v>19034</v>
      </c>
      <c r="P1040" s="674">
        <v>42568</v>
      </c>
      <c r="Q1040" s="672">
        <v>1480300</v>
      </c>
      <c r="R1040" s="673" t="s">
        <v>19090</v>
      </c>
      <c r="S1040" s="674">
        <v>42886</v>
      </c>
      <c r="T1040" s="675">
        <v>1036210</v>
      </c>
      <c r="U1040" s="674"/>
      <c r="V1040" s="675">
        <v>1036210</v>
      </c>
      <c r="W1040" s="675">
        <v>673536.5</v>
      </c>
      <c r="X1040" s="675">
        <v>310863</v>
      </c>
      <c r="Y1040" s="675">
        <v>51810.5</v>
      </c>
      <c r="Z1040" s="652">
        <v>0</v>
      </c>
      <c r="AA1040" s="652"/>
      <c r="AB1040" s="664"/>
      <c r="AC1040" s="663"/>
      <c r="AD1040" s="650"/>
      <c r="AE1040" s="650"/>
      <c r="AF1040" s="650"/>
      <c r="AG1040" s="650"/>
      <c r="AH1040" s="650"/>
      <c r="AI1040" s="650"/>
      <c r="AJ1040" s="650"/>
      <c r="AK1040" s="650"/>
      <c r="AL1040" s="650"/>
      <c r="AM1040" s="652">
        <f t="shared" si="54"/>
        <v>0</v>
      </c>
      <c r="AN1040" s="513">
        <f t="shared" si="55"/>
        <v>1036210</v>
      </c>
    </row>
    <row r="1041" spans="1:40" s="212" customFormat="1" ht="15" customHeight="1" x14ac:dyDescent="0.2">
      <c r="A1041" s="679"/>
      <c r="B1041" s="679"/>
      <c r="C1041" s="679"/>
      <c r="D1041" s="679"/>
      <c r="E1041" s="679"/>
      <c r="F1041" s="668" t="s">
        <v>8755</v>
      </c>
      <c r="G1041" s="668" t="s">
        <v>9924</v>
      </c>
      <c r="H1041" s="669">
        <v>412001005762100</v>
      </c>
      <c r="I1041" s="653"/>
      <c r="J1041" s="653" t="s">
        <v>18821</v>
      </c>
      <c r="K1041" s="670" t="s">
        <v>6477</v>
      </c>
      <c r="L1041" s="669" t="s">
        <v>13830</v>
      </c>
      <c r="M1041" s="671">
        <v>42292</v>
      </c>
      <c r="N1041" s="672">
        <v>25000000</v>
      </c>
      <c r="O1041" s="672" t="s">
        <v>19034</v>
      </c>
      <c r="P1041" s="674">
        <v>42568</v>
      </c>
      <c r="Q1041" s="672">
        <v>21341871</v>
      </c>
      <c r="R1041" s="673" t="s">
        <v>19090</v>
      </c>
      <c r="S1041" s="674">
        <v>42886</v>
      </c>
      <c r="T1041" s="675">
        <v>14729050</v>
      </c>
      <c r="U1041" s="674"/>
      <c r="V1041" s="675">
        <v>14729050</v>
      </c>
      <c r="W1041" s="675">
        <v>9573882.5</v>
      </c>
      <c r="X1041" s="675">
        <v>4418715</v>
      </c>
      <c r="Y1041" s="675">
        <v>736452.5</v>
      </c>
      <c r="Z1041" s="652">
        <v>0</v>
      </c>
      <c r="AA1041" s="652"/>
      <c r="AB1041" s="664"/>
      <c r="AC1041" s="663"/>
      <c r="AD1041" s="650"/>
      <c r="AE1041" s="650"/>
      <c r="AF1041" s="650"/>
      <c r="AG1041" s="650"/>
      <c r="AH1041" s="650"/>
      <c r="AI1041" s="650"/>
      <c r="AJ1041" s="650"/>
      <c r="AK1041" s="650"/>
      <c r="AL1041" s="650"/>
      <c r="AM1041" s="652">
        <f t="shared" si="54"/>
        <v>0</v>
      </c>
      <c r="AN1041" s="513">
        <f t="shared" si="55"/>
        <v>14729050</v>
      </c>
    </row>
    <row r="1042" spans="1:40" s="212" customFormat="1" ht="15" customHeight="1" x14ac:dyDescent="0.2">
      <c r="A1042" s="679"/>
      <c r="B1042" s="679"/>
      <c r="C1042" s="679"/>
      <c r="D1042" s="679"/>
      <c r="E1042" s="679"/>
      <c r="F1042" s="668" t="s">
        <v>8755</v>
      </c>
      <c r="G1042" s="668" t="s">
        <v>9924</v>
      </c>
      <c r="H1042" s="669">
        <v>412001005923104</v>
      </c>
      <c r="I1042" s="653"/>
      <c r="J1042" s="653" t="s">
        <v>18822</v>
      </c>
      <c r="K1042" s="670" t="s">
        <v>6477</v>
      </c>
      <c r="L1042" s="669" t="s">
        <v>12951</v>
      </c>
      <c r="M1042" s="671">
        <v>42341</v>
      </c>
      <c r="N1042" s="672">
        <v>25000000</v>
      </c>
      <c r="O1042" s="672" t="s">
        <v>19034</v>
      </c>
      <c r="P1042" s="674">
        <v>42568</v>
      </c>
      <c r="Q1042" s="672">
        <v>19191559</v>
      </c>
      <c r="R1042" s="673" t="s">
        <v>19090</v>
      </c>
      <c r="S1042" s="674">
        <v>42886</v>
      </c>
      <c r="T1042" s="675">
        <v>13434091</v>
      </c>
      <c r="U1042" s="674"/>
      <c r="V1042" s="675">
        <v>13434091</v>
      </c>
      <c r="W1042" s="675">
        <v>8732159.1500000004</v>
      </c>
      <c r="X1042" s="675">
        <v>4030227.3</v>
      </c>
      <c r="Y1042" s="675">
        <v>671704.55</v>
      </c>
      <c r="Z1042" s="652">
        <v>0</v>
      </c>
      <c r="AA1042" s="652"/>
      <c r="AB1042" s="664"/>
      <c r="AC1042" s="663"/>
      <c r="AD1042" s="650"/>
      <c r="AE1042" s="650"/>
      <c r="AF1042" s="650"/>
      <c r="AG1042" s="650"/>
      <c r="AH1042" s="650"/>
      <c r="AI1042" s="650"/>
      <c r="AJ1042" s="650"/>
      <c r="AK1042" s="650"/>
      <c r="AL1042" s="650"/>
      <c r="AM1042" s="652">
        <f t="shared" si="54"/>
        <v>0</v>
      </c>
      <c r="AN1042" s="513">
        <f t="shared" si="55"/>
        <v>13434091</v>
      </c>
    </row>
    <row r="1043" spans="1:40" s="212" customFormat="1" ht="15" customHeight="1" x14ac:dyDescent="0.2">
      <c r="A1043" s="679"/>
      <c r="B1043" s="679"/>
      <c r="C1043" s="679"/>
      <c r="D1043" s="679"/>
      <c r="E1043" s="679"/>
      <c r="F1043" s="668" t="s">
        <v>8755</v>
      </c>
      <c r="G1043" s="668" t="s">
        <v>13112</v>
      </c>
      <c r="H1043" s="669">
        <v>411701007883101</v>
      </c>
      <c r="I1043" s="653"/>
      <c r="J1043" s="653" t="s">
        <v>18823</v>
      </c>
      <c r="K1043" s="670" t="s">
        <v>6477</v>
      </c>
      <c r="L1043" s="669" t="s">
        <v>13074</v>
      </c>
      <c r="M1043" s="671">
        <v>42261</v>
      </c>
      <c r="N1043" s="672">
        <v>15000000</v>
      </c>
      <c r="O1043" s="672" t="s">
        <v>19034</v>
      </c>
      <c r="P1043" s="674">
        <v>42568</v>
      </c>
      <c r="Q1043" s="672">
        <v>9943318</v>
      </c>
      <c r="R1043" s="673" t="s">
        <v>19090</v>
      </c>
      <c r="S1043" s="674">
        <v>42886</v>
      </c>
      <c r="T1043" s="675">
        <v>6890323</v>
      </c>
      <c r="U1043" s="674"/>
      <c r="V1043" s="675">
        <v>6890323</v>
      </c>
      <c r="W1043" s="675">
        <v>4478709.95</v>
      </c>
      <c r="X1043" s="675">
        <v>2067096.9</v>
      </c>
      <c r="Y1043" s="675">
        <v>344516.15</v>
      </c>
      <c r="Z1043" s="652">
        <v>0</v>
      </c>
      <c r="AA1043" s="652"/>
      <c r="AB1043" s="664"/>
      <c r="AC1043" s="663"/>
      <c r="AD1043" s="650"/>
      <c r="AE1043" s="650"/>
      <c r="AF1043" s="650"/>
      <c r="AG1043" s="650"/>
      <c r="AH1043" s="650"/>
      <c r="AI1043" s="650"/>
      <c r="AJ1043" s="650"/>
      <c r="AK1043" s="650"/>
      <c r="AL1043" s="650"/>
      <c r="AM1043" s="652">
        <f t="shared" si="54"/>
        <v>0</v>
      </c>
      <c r="AN1043" s="513">
        <f t="shared" si="55"/>
        <v>6890323</v>
      </c>
    </row>
    <row r="1044" spans="1:40" s="212" customFormat="1" ht="15" customHeight="1" x14ac:dyDescent="0.2">
      <c r="A1044" s="679"/>
      <c r="B1044" s="679"/>
      <c r="C1044" s="679"/>
      <c r="D1044" s="679"/>
      <c r="E1044" s="679"/>
      <c r="F1044" s="668" t="s">
        <v>8755</v>
      </c>
      <c r="G1044" s="668" t="s">
        <v>13112</v>
      </c>
      <c r="H1044" s="669">
        <v>411701008312103</v>
      </c>
      <c r="I1044" s="653"/>
      <c r="J1044" s="653" t="s">
        <v>3869</v>
      </c>
      <c r="K1044" s="670" t="s">
        <v>6477</v>
      </c>
      <c r="L1044" s="669" t="s">
        <v>13113</v>
      </c>
      <c r="M1044" s="671">
        <v>42261</v>
      </c>
      <c r="N1044" s="672">
        <v>10000000</v>
      </c>
      <c r="O1044" s="672" t="s">
        <v>19034</v>
      </c>
      <c r="P1044" s="674">
        <v>42568</v>
      </c>
      <c r="Q1044" s="672">
        <v>8020826</v>
      </c>
      <c r="R1044" s="673" t="s">
        <v>19090</v>
      </c>
      <c r="S1044" s="674">
        <v>42886</v>
      </c>
      <c r="T1044" s="675">
        <v>5483329</v>
      </c>
      <c r="U1044" s="674"/>
      <c r="V1044" s="675">
        <v>5483329</v>
      </c>
      <c r="W1044" s="675">
        <v>3564163.85</v>
      </c>
      <c r="X1044" s="675">
        <v>1644998.7</v>
      </c>
      <c r="Y1044" s="675">
        <v>274166.45</v>
      </c>
      <c r="Z1044" s="652">
        <v>0</v>
      </c>
      <c r="AA1044" s="652"/>
      <c r="AB1044" s="664"/>
      <c r="AC1044" s="663"/>
      <c r="AD1044" s="650"/>
      <c r="AE1044" s="650"/>
      <c r="AF1044" s="650"/>
      <c r="AG1044" s="650"/>
      <c r="AH1044" s="650"/>
      <c r="AI1044" s="650"/>
      <c r="AJ1044" s="650"/>
      <c r="AK1044" s="650"/>
      <c r="AL1044" s="650"/>
      <c r="AM1044" s="652">
        <f t="shared" si="54"/>
        <v>0</v>
      </c>
      <c r="AN1044" s="513">
        <f t="shared" si="55"/>
        <v>5483329</v>
      </c>
    </row>
    <row r="1045" spans="1:40" s="212" customFormat="1" ht="15" customHeight="1" x14ac:dyDescent="0.2">
      <c r="A1045" s="679"/>
      <c r="B1045" s="679"/>
      <c r="C1045" s="679"/>
      <c r="D1045" s="679"/>
      <c r="E1045" s="679"/>
      <c r="F1045" s="668" t="s">
        <v>8755</v>
      </c>
      <c r="G1045" s="668" t="s">
        <v>13112</v>
      </c>
      <c r="H1045" s="669">
        <v>411701007854102</v>
      </c>
      <c r="I1045" s="653"/>
      <c r="J1045" s="653" t="s">
        <v>6099</v>
      </c>
      <c r="K1045" s="670" t="s">
        <v>6477</v>
      </c>
      <c r="L1045" s="669" t="s">
        <v>13074</v>
      </c>
      <c r="M1045" s="671">
        <v>42261</v>
      </c>
      <c r="N1045" s="672">
        <v>10000000</v>
      </c>
      <c r="O1045" s="672" t="s">
        <v>19034</v>
      </c>
      <c r="P1045" s="674">
        <v>42568</v>
      </c>
      <c r="Q1045" s="672">
        <v>5684404</v>
      </c>
      <c r="R1045" s="673" t="s">
        <v>19090</v>
      </c>
      <c r="S1045" s="674">
        <v>42886</v>
      </c>
      <c r="T1045" s="675">
        <v>3849720</v>
      </c>
      <c r="U1045" s="674"/>
      <c r="V1045" s="675">
        <v>3849720</v>
      </c>
      <c r="W1045" s="675">
        <v>2502318</v>
      </c>
      <c r="X1045" s="675">
        <v>1154916</v>
      </c>
      <c r="Y1045" s="675">
        <v>192486</v>
      </c>
      <c r="Z1045" s="652">
        <v>0</v>
      </c>
      <c r="AA1045" s="652"/>
      <c r="AB1045" s="664"/>
      <c r="AC1045" s="663"/>
      <c r="AD1045" s="650"/>
      <c r="AE1045" s="650"/>
      <c r="AF1045" s="650"/>
      <c r="AG1045" s="650"/>
      <c r="AH1045" s="650"/>
      <c r="AI1045" s="650"/>
      <c r="AJ1045" s="650"/>
      <c r="AK1045" s="650"/>
      <c r="AL1045" s="650"/>
      <c r="AM1045" s="652">
        <f t="shared" si="54"/>
        <v>0</v>
      </c>
      <c r="AN1045" s="513">
        <f t="shared" si="55"/>
        <v>3849720</v>
      </c>
    </row>
    <row r="1046" spans="1:40" s="212" customFormat="1" ht="15" customHeight="1" x14ac:dyDescent="0.2">
      <c r="A1046" s="679"/>
      <c r="B1046" s="679"/>
      <c r="C1046" s="679"/>
      <c r="D1046" s="679"/>
      <c r="E1046" s="679"/>
      <c r="F1046" s="668" t="s">
        <v>8755</v>
      </c>
      <c r="G1046" s="668" t="s">
        <v>9911</v>
      </c>
      <c r="H1046" s="669">
        <v>366901010132105</v>
      </c>
      <c r="I1046" s="653"/>
      <c r="J1046" s="653" t="s">
        <v>18824</v>
      </c>
      <c r="K1046" s="670" t="s">
        <v>6477</v>
      </c>
      <c r="L1046" s="669" t="s">
        <v>13087</v>
      </c>
      <c r="M1046" s="671">
        <v>42242</v>
      </c>
      <c r="N1046" s="672">
        <v>3000000</v>
      </c>
      <c r="O1046" s="672" t="s">
        <v>19034</v>
      </c>
      <c r="P1046" s="674">
        <v>42568</v>
      </c>
      <c r="Q1046" s="672">
        <v>921886</v>
      </c>
      <c r="R1046" s="673" t="s">
        <v>19090</v>
      </c>
      <c r="S1046" s="674">
        <v>42886</v>
      </c>
      <c r="T1046" s="675">
        <v>645320</v>
      </c>
      <c r="U1046" s="674"/>
      <c r="V1046" s="675">
        <v>645320</v>
      </c>
      <c r="W1046" s="675">
        <v>419458</v>
      </c>
      <c r="X1046" s="675">
        <v>193596</v>
      </c>
      <c r="Y1046" s="675">
        <v>32266</v>
      </c>
      <c r="Z1046" s="652">
        <v>0</v>
      </c>
      <c r="AA1046" s="652"/>
      <c r="AB1046" s="664"/>
      <c r="AC1046" s="663"/>
      <c r="AD1046" s="650"/>
      <c r="AE1046" s="650"/>
      <c r="AF1046" s="650"/>
      <c r="AG1046" s="650"/>
      <c r="AH1046" s="650"/>
      <c r="AI1046" s="650"/>
      <c r="AJ1046" s="650"/>
      <c r="AK1046" s="650"/>
      <c r="AL1046" s="650"/>
      <c r="AM1046" s="652">
        <f t="shared" si="54"/>
        <v>0</v>
      </c>
      <c r="AN1046" s="513">
        <f t="shared" si="55"/>
        <v>645320</v>
      </c>
    </row>
    <row r="1047" spans="1:40" s="212" customFormat="1" ht="15" customHeight="1" x14ac:dyDescent="0.2">
      <c r="A1047" s="679"/>
      <c r="B1047" s="679"/>
      <c r="C1047" s="679"/>
      <c r="D1047" s="679"/>
      <c r="E1047" s="679"/>
      <c r="F1047" s="668" t="s">
        <v>8755</v>
      </c>
      <c r="G1047" s="668" t="s">
        <v>9926</v>
      </c>
      <c r="H1047" s="669">
        <v>329201009922100</v>
      </c>
      <c r="I1047" s="653"/>
      <c r="J1047" s="653" t="s">
        <v>768</v>
      </c>
      <c r="K1047" s="670" t="s">
        <v>6477</v>
      </c>
      <c r="L1047" s="669" t="s">
        <v>13067</v>
      </c>
      <c r="M1047" s="671">
        <v>42199</v>
      </c>
      <c r="N1047" s="672">
        <v>10000000</v>
      </c>
      <c r="O1047" s="672" t="s">
        <v>19034</v>
      </c>
      <c r="P1047" s="674">
        <v>42568</v>
      </c>
      <c r="Q1047" s="672">
        <v>6902860</v>
      </c>
      <c r="R1047" s="673" t="s">
        <v>19090</v>
      </c>
      <c r="S1047" s="674">
        <v>42886</v>
      </c>
      <c r="T1047" s="675">
        <v>4724790</v>
      </c>
      <c r="U1047" s="674"/>
      <c r="V1047" s="675">
        <v>4724790</v>
      </c>
      <c r="W1047" s="675">
        <v>3071113.5</v>
      </c>
      <c r="X1047" s="675">
        <v>1417437</v>
      </c>
      <c r="Y1047" s="675">
        <v>236239.5</v>
      </c>
      <c r="Z1047" s="652">
        <v>0</v>
      </c>
      <c r="AA1047" s="652"/>
      <c r="AB1047" s="664"/>
      <c r="AC1047" s="663"/>
      <c r="AD1047" s="650"/>
      <c r="AE1047" s="650"/>
      <c r="AF1047" s="650"/>
      <c r="AG1047" s="650"/>
      <c r="AH1047" s="650"/>
      <c r="AI1047" s="650"/>
      <c r="AJ1047" s="650"/>
      <c r="AK1047" s="650"/>
      <c r="AL1047" s="650"/>
      <c r="AM1047" s="652">
        <f t="shared" si="54"/>
        <v>0</v>
      </c>
      <c r="AN1047" s="513">
        <f t="shared" si="55"/>
        <v>4724790</v>
      </c>
    </row>
    <row r="1048" spans="1:40" s="212" customFormat="1" ht="15" customHeight="1" x14ac:dyDescent="0.2">
      <c r="A1048" s="679"/>
      <c r="B1048" s="679"/>
      <c r="C1048" s="679"/>
      <c r="D1048" s="679"/>
      <c r="E1048" s="679"/>
      <c r="F1048" s="668" t="s">
        <v>8755</v>
      </c>
      <c r="G1048" s="668" t="s">
        <v>9926</v>
      </c>
      <c r="H1048" s="669">
        <v>329201010256102</v>
      </c>
      <c r="I1048" s="653"/>
      <c r="J1048" s="653" t="s">
        <v>18825</v>
      </c>
      <c r="K1048" s="670" t="s">
        <v>6477</v>
      </c>
      <c r="L1048" s="669" t="s">
        <v>12972</v>
      </c>
      <c r="M1048" s="671">
        <v>42261</v>
      </c>
      <c r="N1048" s="672">
        <v>25000000</v>
      </c>
      <c r="O1048" s="672" t="s">
        <v>19034</v>
      </c>
      <c r="P1048" s="674">
        <v>42568</v>
      </c>
      <c r="Q1048" s="672">
        <v>20402399</v>
      </c>
      <c r="R1048" s="673" t="s">
        <v>19090</v>
      </c>
      <c r="S1048" s="674">
        <v>42886</v>
      </c>
      <c r="T1048" s="675">
        <v>13999860</v>
      </c>
      <c r="U1048" s="674"/>
      <c r="V1048" s="675">
        <v>13999860</v>
      </c>
      <c r="W1048" s="675">
        <v>9099909</v>
      </c>
      <c r="X1048" s="675">
        <v>4199958</v>
      </c>
      <c r="Y1048" s="675">
        <v>699993</v>
      </c>
      <c r="Z1048" s="652">
        <v>0</v>
      </c>
      <c r="AA1048" s="652"/>
      <c r="AB1048" s="664"/>
      <c r="AC1048" s="663"/>
      <c r="AD1048" s="650"/>
      <c r="AE1048" s="650"/>
      <c r="AF1048" s="650"/>
      <c r="AG1048" s="650"/>
      <c r="AH1048" s="650"/>
      <c r="AI1048" s="650"/>
      <c r="AJ1048" s="650"/>
      <c r="AK1048" s="650"/>
      <c r="AL1048" s="650"/>
      <c r="AM1048" s="652">
        <f t="shared" si="54"/>
        <v>0</v>
      </c>
      <c r="AN1048" s="513">
        <f t="shared" si="55"/>
        <v>13999860</v>
      </c>
    </row>
    <row r="1049" spans="1:40" s="212" customFormat="1" ht="15" customHeight="1" x14ac:dyDescent="0.2">
      <c r="A1049" s="679"/>
      <c r="B1049" s="679"/>
      <c r="C1049" s="679"/>
      <c r="D1049" s="679"/>
      <c r="E1049" s="679"/>
      <c r="F1049" s="668" t="s">
        <v>8755</v>
      </c>
      <c r="G1049" s="668" t="s">
        <v>9926</v>
      </c>
      <c r="H1049" s="669">
        <v>329201010327107</v>
      </c>
      <c r="I1049" s="653"/>
      <c r="J1049" s="653" t="s">
        <v>18826</v>
      </c>
      <c r="K1049" s="670" t="s">
        <v>6477</v>
      </c>
      <c r="L1049" s="669" t="s">
        <v>12972</v>
      </c>
      <c r="M1049" s="671">
        <v>42261</v>
      </c>
      <c r="N1049" s="672">
        <v>7000000</v>
      </c>
      <c r="O1049" s="672" t="s">
        <v>19034</v>
      </c>
      <c r="P1049" s="674">
        <v>42568</v>
      </c>
      <c r="Q1049" s="672">
        <v>4603879</v>
      </c>
      <c r="R1049" s="673" t="s">
        <v>19090</v>
      </c>
      <c r="S1049" s="674">
        <v>42886</v>
      </c>
      <c r="T1049" s="675">
        <v>3110450</v>
      </c>
      <c r="U1049" s="674"/>
      <c r="V1049" s="675">
        <v>3110450</v>
      </c>
      <c r="W1049" s="675">
        <v>2021792.5</v>
      </c>
      <c r="X1049" s="675">
        <v>933135</v>
      </c>
      <c r="Y1049" s="675">
        <v>155522.5</v>
      </c>
      <c r="Z1049" s="652">
        <v>0</v>
      </c>
      <c r="AA1049" s="652"/>
      <c r="AB1049" s="664"/>
      <c r="AC1049" s="663"/>
      <c r="AD1049" s="650"/>
      <c r="AE1049" s="650"/>
      <c r="AF1049" s="650"/>
      <c r="AG1049" s="650"/>
      <c r="AH1049" s="650"/>
      <c r="AI1049" s="650"/>
      <c r="AJ1049" s="650"/>
      <c r="AK1049" s="650"/>
      <c r="AL1049" s="650"/>
      <c r="AM1049" s="652">
        <f t="shared" si="54"/>
        <v>0</v>
      </c>
      <c r="AN1049" s="513">
        <f t="shared" si="55"/>
        <v>3110450</v>
      </c>
    </row>
    <row r="1050" spans="1:40" s="212" customFormat="1" ht="15" customHeight="1" x14ac:dyDescent="0.2">
      <c r="A1050" s="679"/>
      <c r="B1050" s="679"/>
      <c r="C1050" s="679"/>
      <c r="D1050" s="679"/>
      <c r="E1050" s="679"/>
      <c r="F1050" s="668" t="s">
        <v>8755</v>
      </c>
      <c r="G1050" s="668" t="s">
        <v>9926</v>
      </c>
      <c r="H1050" s="669">
        <v>329201010512100</v>
      </c>
      <c r="I1050" s="653"/>
      <c r="J1050" s="653" t="s">
        <v>18827</v>
      </c>
      <c r="K1050" s="670" t="s">
        <v>6477</v>
      </c>
      <c r="L1050" s="669" t="s">
        <v>18962</v>
      </c>
      <c r="M1050" s="671">
        <v>42341</v>
      </c>
      <c r="N1050" s="672">
        <v>25000000</v>
      </c>
      <c r="O1050" s="672" t="s">
        <v>19034</v>
      </c>
      <c r="P1050" s="674">
        <v>42568</v>
      </c>
      <c r="Q1050" s="672">
        <v>22466472</v>
      </c>
      <c r="R1050" s="673" t="s">
        <v>19090</v>
      </c>
      <c r="S1050" s="674">
        <v>42886</v>
      </c>
      <c r="T1050" s="675">
        <v>15458240</v>
      </c>
      <c r="U1050" s="674"/>
      <c r="V1050" s="675">
        <v>15458240</v>
      </c>
      <c r="W1050" s="675">
        <v>10047856</v>
      </c>
      <c r="X1050" s="675">
        <v>4637472</v>
      </c>
      <c r="Y1050" s="675">
        <v>772912</v>
      </c>
      <c r="Z1050" s="652">
        <v>0</v>
      </c>
      <c r="AA1050" s="652"/>
      <c r="AB1050" s="664"/>
      <c r="AC1050" s="663"/>
      <c r="AD1050" s="650"/>
      <c r="AE1050" s="650"/>
      <c r="AF1050" s="650"/>
      <c r="AG1050" s="650"/>
      <c r="AH1050" s="650"/>
      <c r="AI1050" s="650"/>
      <c r="AJ1050" s="650"/>
      <c r="AK1050" s="650"/>
      <c r="AL1050" s="650"/>
      <c r="AM1050" s="652">
        <f t="shared" si="54"/>
        <v>0</v>
      </c>
      <c r="AN1050" s="513">
        <f t="shared" si="55"/>
        <v>15458240</v>
      </c>
    </row>
    <row r="1051" spans="1:40" s="212" customFormat="1" ht="15" customHeight="1" x14ac:dyDescent="0.2">
      <c r="A1051" s="679"/>
      <c r="B1051" s="679"/>
      <c r="C1051" s="679"/>
      <c r="D1051" s="679"/>
      <c r="E1051" s="679"/>
      <c r="F1051" s="668" t="s">
        <v>8755</v>
      </c>
      <c r="G1051" s="668" t="s">
        <v>1306</v>
      </c>
      <c r="H1051" s="669">
        <v>329101011085102</v>
      </c>
      <c r="I1051" s="653"/>
      <c r="J1051" s="653" t="s">
        <v>18828</v>
      </c>
      <c r="K1051" s="670" t="s">
        <v>6477</v>
      </c>
      <c r="L1051" s="669" t="s">
        <v>12928</v>
      </c>
      <c r="M1051" s="671">
        <v>42261</v>
      </c>
      <c r="N1051" s="672">
        <v>20000000</v>
      </c>
      <c r="O1051" s="672" t="s">
        <v>19034</v>
      </c>
      <c r="P1051" s="674">
        <v>42568</v>
      </c>
      <c r="Q1051" s="672">
        <v>15205198</v>
      </c>
      <c r="R1051" s="673" t="s">
        <v>19090</v>
      </c>
      <c r="S1051" s="674">
        <v>42886</v>
      </c>
      <c r="T1051" s="675">
        <v>10616830</v>
      </c>
      <c r="U1051" s="674"/>
      <c r="V1051" s="675">
        <v>10616830</v>
      </c>
      <c r="W1051" s="675">
        <v>6900939.5</v>
      </c>
      <c r="X1051" s="675">
        <v>3185049</v>
      </c>
      <c r="Y1051" s="675">
        <v>530841.5</v>
      </c>
      <c r="Z1051" s="652">
        <v>0</v>
      </c>
      <c r="AA1051" s="652"/>
      <c r="AB1051" s="664"/>
      <c r="AC1051" s="663"/>
      <c r="AD1051" s="650"/>
      <c r="AE1051" s="650"/>
      <c r="AF1051" s="650"/>
      <c r="AG1051" s="650"/>
      <c r="AH1051" s="650"/>
      <c r="AI1051" s="650"/>
      <c r="AJ1051" s="650"/>
      <c r="AK1051" s="650"/>
      <c r="AL1051" s="650"/>
      <c r="AM1051" s="652">
        <f t="shared" si="54"/>
        <v>0</v>
      </c>
      <c r="AN1051" s="513">
        <f t="shared" si="55"/>
        <v>10616830</v>
      </c>
    </row>
    <row r="1052" spans="1:40" s="212" customFormat="1" ht="15" customHeight="1" x14ac:dyDescent="0.2">
      <c r="A1052" s="679"/>
      <c r="B1052" s="679"/>
      <c r="C1052" s="679"/>
      <c r="D1052" s="679"/>
      <c r="E1052" s="679"/>
      <c r="F1052" s="668" t="s">
        <v>8755</v>
      </c>
      <c r="G1052" s="668" t="s">
        <v>1306</v>
      </c>
      <c r="H1052" s="669">
        <v>329101011154105</v>
      </c>
      <c r="I1052" s="653"/>
      <c r="J1052" s="653" t="s">
        <v>18829</v>
      </c>
      <c r="K1052" s="670" t="s">
        <v>6477</v>
      </c>
      <c r="L1052" s="669" t="s">
        <v>12448</v>
      </c>
      <c r="M1052" s="671">
        <v>42261</v>
      </c>
      <c r="N1052" s="672">
        <v>10000000</v>
      </c>
      <c r="O1052" s="672" t="s">
        <v>19034</v>
      </c>
      <c r="P1052" s="674">
        <v>42568</v>
      </c>
      <c r="Q1052" s="672">
        <v>6817643</v>
      </c>
      <c r="R1052" s="673" t="s">
        <v>19090</v>
      </c>
      <c r="S1052" s="674">
        <v>42886</v>
      </c>
      <c r="T1052" s="675">
        <v>4597350</v>
      </c>
      <c r="U1052" s="674"/>
      <c r="V1052" s="675">
        <v>4597350</v>
      </c>
      <c r="W1052" s="675">
        <v>2988277.5</v>
      </c>
      <c r="X1052" s="675">
        <v>1379205</v>
      </c>
      <c r="Y1052" s="675">
        <v>229867.5</v>
      </c>
      <c r="Z1052" s="652">
        <v>0</v>
      </c>
      <c r="AA1052" s="652"/>
      <c r="AB1052" s="664"/>
      <c r="AC1052" s="663"/>
      <c r="AD1052" s="650"/>
      <c r="AE1052" s="650"/>
      <c r="AF1052" s="650"/>
      <c r="AG1052" s="650"/>
      <c r="AH1052" s="650"/>
      <c r="AI1052" s="650"/>
      <c r="AJ1052" s="650"/>
      <c r="AK1052" s="650"/>
      <c r="AL1052" s="650"/>
      <c r="AM1052" s="652">
        <f t="shared" si="54"/>
        <v>0</v>
      </c>
      <c r="AN1052" s="513">
        <f t="shared" si="55"/>
        <v>4597350</v>
      </c>
    </row>
    <row r="1053" spans="1:40" s="212" customFormat="1" ht="15" customHeight="1" x14ac:dyDescent="0.2">
      <c r="A1053" s="679"/>
      <c r="B1053" s="679"/>
      <c r="C1053" s="679"/>
      <c r="D1053" s="679"/>
      <c r="E1053" s="679"/>
      <c r="F1053" s="668" t="s">
        <v>8755</v>
      </c>
      <c r="G1053" s="668" t="s">
        <v>1306</v>
      </c>
      <c r="H1053" s="669">
        <v>329101010485105</v>
      </c>
      <c r="I1053" s="653"/>
      <c r="J1053" s="653" t="s">
        <v>18830</v>
      </c>
      <c r="K1053" s="670" t="s">
        <v>6477</v>
      </c>
      <c r="L1053" s="669" t="s">
        <v>12446</v>
      </c>
      <c r="M1053" s="671">
        <v>42109</v>
      </c>
      <c r="N1053" s="672">
        <v>25000000</v>
      </c>
      <c r="O1053" s="672" t="s">
        <v>19034</v>
      </c>
      <c r="P1053" s="674">
        <v>42568</v>
      </c>
      <c r="Q1053" s="672">
        <v>15354025</v>
      </c>
      <c r="R1053" s="673" t="s">
        <v>19090</v>
      </c>
      <c r="S1053" s="674">
        <v>42886</v>
      </c>
      <c r="T1053" s="675">
        <v>10353910</v>
      </c>
      <c r="U1053" s="674"/>
      <c r="V1053" s="675">
        <v>10353910</v>
      </c>
      <c r="W1053" s="675">
        <v>6730041.5</v>
      </c>
      <c r="X1053" s="675">
        <v>3106173</v>
      </c>
      <c r="Y1053" s="675">
        <v>517695.5</v>
      </c>
      <c r="Z1053" s="652">
        <v>0</v>
      </c>
      <c r="AA1053" s="652"/>
      <c r="AB1053" s="664"/>
      <c r="AC1053" s="663"/>
      <c r="AD1053" s="650"/>
      <c r="AE1053" s="650"/>
      <c r="AF1053" s="650"/>
      <c r="AG1053" s="650"/>
      <c r="AH1053" s="650"/>
      <c r="AI1053" s="650"/>
      <c r="AJ1053" s="650"/>
      <c r="AK1053" s="650"/>
      <c r="AL1053" s="650"/>
      <c r="AM1053" s="652">
        <f t="shared" si="54"/>
        <v>0</v>
      </c>
      <c r="AN1053" s="513">
        <f t="shared" si="55"/>
        <v>10353910</v>
      </c>
    </row>
    <row r="1054" spans="1:40" s="212" customFormat="1" ht="15" customHeight="1" x14ac:dyDescent="0.2">
      <c r="A1054" s="679"/>
      <c r="B1054" s="679"/>
      <c r="C1054" s="679"/>
      <c r="D1054" s="679"/>
      <c r="E1054" s="679"/>
      <c r="F1054" s="668" t="s">
        <v>8755</v>
      </c>
      <c r="G1054" s="668" t="s">
        <v>1306</v>
      </c>
      <c r="H1054" s="669">
        <v>329101010498108</v>
      </c>
      <c r="I1054" s="653"/>
      <c r="J1054" s="653" t="s">
        <v>18831</v>
      </c>
      <c r="K1054" s="670" t="s">
        <v>6477</v>
      </c>
      <c r="L1054" s="669" t="s">
        <v>12446</v>
      </c>
      <c r="M1054" s="671">
        <v>42109</v>
      </c>
      <c r="N1054" s="672">
        <v>6000000</v>
      </c>
      <c r="O1054" s="672" t="s">
        <v>19034</v>
      </c>
      <c r="P1054" s="674">
        <v>42568</v>
      </c>
      <c r="Q1054" s="672">
        <v>3054363</v>
      </c>
      <c r="R1054" s="673" t="s">
        <v>19090</v>
      </c>
      <c r="S1054" s="674">
        <v>42886</v>
      </c>
      <c r="T1054" s="675">
        <v>2033054</v>
      </c>
      <c r="U1054" s="674"/>
      <c r="V1054" s="675">
        <v>2033054</v>
      </c>
      <c r="W1054" s="675">
        <v>1321485.1000000001</v>
      </c>
      <c r="X1054" s="675">
        <v>609916.19999999995</v>
      </c>
      <c r="Y1054" s="675">
        <v>101652.70000000001</v>
      </c>
      <c r="Z1054" s="652">
        <v>0</v>
      </c>
      <c r="AA1054" s="652"/>
      <c r="AB1054" s="664"/>
      <c r="AC1054" s="663"/>
      <c r="AD1054" s="650"/>
      <c r="AE1054" s="650"/>
      <c r="AF1054" s="650"/>
      <c r="AG1054" s="650"/>
      <c r="AH1054" s="650"/>
      <c r="AI1054" s="650"/>
      <c r="AJ1054" s="650"/>
      <c r="AK1054" s="650"/>
      <c r="AL1054" s="650"/>
      <c r="AM1054" s="652">
        <f t="shared" si="54"/>
        <v>0</v>
      </c>
      <c r="AN1054" s="513">
        <f t="shared" si="55"/>
        <v>2033054</v>
      </c>
    </row>
    <row r="1055" spans="1:40" s="212" customFormat="1" ht="15" customHeight="1" x14ac:dyDescent="0.2">
      <c r="A1055" s="679"/>
      <c r="B1055" s="679"/>
      <c r="C1055" s="679"/>
      <c r="D1055" s="679"/>
      <c r="E1055" s="679"/>
      <c r="F1055" s="668" t="s">
        <v>8755</v>
      </c>
      <c r="G1055" s="668" t="s">
        <v>1306</v>
      </c>
      <c r="H1055" s="669">
        <v>329101010583107</v>
      </c>
      <c r="I1055" s="653"/>
      <c r="J1055" s="653" t="s">
        <v>18832</v>
      </c>
      <c r="K1055" s="670" t="s">
        <v>6477</v>
      </c>
      <c r="L1055" s="669" t="s">
        <v>12446</v>
      </c>
      <c r="M1055" s="671">
        <v>42109</v>
      </c>
      <c r="N1055" s="672">
        <v>20000000</v>
      </c>
      <c r="O1055" s="672" t="s">
        <v>19034</v>
      </c>
      <c r="P1055" s="674">
        <v>42568</v>
      </c>
      <c r="Q1055" s="672">
        <v>8775264</v>
      </c>
      <c r="R1055" s="673" t="s">
        <v>19090</v>
      </c>
      <c r="S1055" s="674">
        <v>42886</v>
      </c>
      <c r="T1055" s="675">
        <v>6142685</v>
      </c>
      <c r="U1055" s="674"/>
      <c r="V1055" s="675">
        <v>6142685</v>
      </c>
      <c r="W1055" s="675">
        <v>3992745.25</v>
      </c>
      <c r="X1055" s="675">
        <v>1842805.5</v>
      </c>
      <c r="Y1055" s="675">
        <v>307134.25</v>
      </c>
      <c r="Z1055" s="652">
        <v>0</v>
      </c>
      <c r="AA1055" s="652"/>
      <c r="AB1055" s="664"/>
      <c r="AC1055" s="663"/>
      <c r="AD1055" s="650"/>
      <c r="AE1055" s="650"/>
      <c r="AF1055" s="650"/>
      <c r="AG1055" s="650"/>
      <c r="AH1055" s="650"/>
      <c r="AI1055" s="650"/>
      <c r="AJ1055" s="650"/>
      <c r="AK1055" s="650"/>
      <c r="AL1055" s="650"/>
      <c r="AM1055" s="652">
        <f t="shared" si="54"/>
        <v>0</v>
      </c>
      <c r="AN1055" s="513">
        <f t="shared" si="55"/>
        <v>6142685</v>
      </c>
    </row>
    <row r="1056" spans="1:40" s="212" customFormat="1" ht="15" customHeight="1" x14ac:dyDescent="0.2">
      <c r="A1056" s="679"/>
      <c r="B1056" s="679"/>
      <c r="C1056" s="679"/>
      <c r="D1056" s="679"/>
      <c r="E1056" s="679"/>
      <c r="F1056" s="668" t="s">
        <v>8755</v>
      </c>
      <c r="G1056" s="668" t="s">
        <v>6567</v>
      </c>
      <c r="H1056" s="669">
        <v>411501010512107</v>
      </c>
      <c r="I1056" s="653"/>
      <c r="J1056" s="653" t="s">
        <v>819</v>
      </c>
      <c r="K1056" s="670" t="s">
        <v>6477</v>
      </c>
      <c r="L1056" s="669" t="s">
        <v>18963</v>
      </c>
      <c r="M1056" s="671">
        <v>42292</v>
      </c>
      <c r="N1056" s="672">
        <v>20000000</v>
      </c>
      <c r="O1056" s="672" t="s">
        <v>19034</v>
      </c>
      <c r="P1056" s="674">
        <v>42568</v>
      </c>
      <c r="Q1056" s="672">
        <v>14558813</v>
      </c>
      <c r="R1056" s="673" t="s">
        <v>19090</v>
      </c>
      <c r="S1056" s="674">
        <v>42886</v>
      </c>
      <c r="T1056" s="675">
        <v>10033380</v>
      </c>
      <c r="U1056" s="674"/>
      <c r="V1056" s="675">
        <v>10033380</v>
      </c>
      <c r="W1056" s="675">
        <v>6521697</v>
      </c>
      <c r="X1056" s="675">
        <v>3010014</v>
      </c>
      <c r="Y1056" s="675">
        <v>501669</v>
      </c>
      <c r="Z1056" s="652">
        <v>0</v>
      </c>
      <c r="AA1056" s="652"/>
      <c r="AB1056" s="664"/>
      <c r="AC1056" s="663"/>
      <c r="AD1056" s="650"/>
      <c r="AE1056" s="650"/>
      <c r="AF1056" s="650"/>
      <c r="AG1056" s="650"/>
      <c r="AH1056" s="650"/>
      <c r="AI1056" s="650"/>
      <c r="AJ1056" s="650"/>
      <c r="AK1056" s="650"/>
      <c r="AL1056" s="650"/>
      <c r="AM1056" s="652">
        <f t="shared" si="54"/>
        <v>0</v>
      </c>
      <c r="AN1056" s="513">
        <f t="shared" si="55"/>
        <v>10033380</v>
      </c>
    </row>
    <row r="1057" spans="1:40" s="212" customFormat="1" ht="15" customHeight="1" x14ac:dyDescent="0.2">
      <c r="A1057" s="679"/>
      <c r="B1057" s="679"/>
      <c r="C1057" s="679"/>
      <c r="D1057" s="679"/>
      <c r="E1057" s="679"/>
      <c r="F1057" s="668" t="s">
        <v>8755</v>
      </c>
      <c r="G1057" s="668" t="s">
        <v>6567</v>
      </c>
      <c r="H1057" s="669">
        <v>411501010469100</v>
      </c>
      <c r="I1057" s="653"/>
      <c r="J1057" s="653" t="s">
        <v>18833</v>
      </c>
      <c r="K1057" s="670" t="s">
        <v>6477</v>
      </c>
      <c r="L1057" s="669" t="s">
        <v>18964</v>
      </c>
      <c r="M1057" s="671">
        <v>42292</v>
      </c>
      <c r="N1057" s="672">
        <v>22000000</v>
      </c>
      <c r="O1057" s="672" t="s">
        <v>19034</v>
      </c>
      <c r="P1057" s="674">
        <v>42568</v>
      </c>
      <c r="Q1057" s="672">
        <v>19913585</v>
      </c>
      <c r="R1057" s="673" t="s">
        <v>19090</v>
      </c>
      <c r="S1057" s="674">
        <v>42886</v>
      </c>
      <c r="T1057" s="675">
        <v>13603380</v>
      </c>
      <c r="U1057" s="674"/>
      <c r="V1057" s="675">
        <v>13603380</v>
      </c>
      <c r="W1057" s="675">
        <v>8842197</v>
      </c>
      <c r="X1057" s="675">
        <v>4081014</v>
      </c>
      <c r="Y1057" s="675">
        <v>680169</v>
      </c>
      <c r="Z1057" s="652">
        <v>0</v>
      </c>
      <c r="AA1057" s="652"/>
      <c r="AB1057" s="664"/>
      <c r="AC1057" s="663"/>
      <c r="AD1057" s="650"/>
      <c r="AE1057" s="650"/>
      <c r="AF1057" s="650"/>
      <c r="AG1057" s="650"/>
      <c r="AH1057" s="650"/>
      <c r="AI1057" s="650"/>
      <c r="AJ1057" s="650"/>
      <c r="AK1057" s="650"/>
      <c r="AL1057" s="650"/>
      <c r="AM1057" s="652">
        <f t="shared" si="54"/>
        <v>0</v>
      </c>
      <c r="AN1057" s="513">
        <f t="shared" si="55"/>
        <v>13603380</v>
      </c>
    </row>
    <row r="1058" spans="1:40" s="212" customFormat="1" ht="15" customHeight="1" x14ac:dyDescent="0.2">
      <c r="A1058" s="679"/>
      <c r="B1058" s="679"/>
      <c r="C1058" s="679"/>
      <c r="D1058" s="679"/>
      <c r="E1058" s="679"/>
      <c r="F1058" s="668" t="s">
        <v>8755</v>
      </c>
      <c r="G1058" s="668" t="s">
        <v>6567</v>
      </c>
      <c r="H1058" s="669">
        <v>411501010875107</v>
      </c>
      <c r="I1058" s="653"/>
      <c r="J1058" s="653" t="s">
        <v>18834</v>
      </c>
      <c r="K1058" s="670" t="s">
        <v>6477</v>
      </c>
      <c r="L1058" s="669" t="s">
        <v>18965</v>
      </c>
      <c r="M1058" s="671">
        <v>42341</v>
      </c>
      <c r="N1058" s="672">
        <v>5000000</v>
      </c>
      <c r="O1058" s="672" t="s">
        <v>19034</v>
      </c>
      <c r="P1058" s="674">
        <v>42568</v>
      </c>
      <c r="Q1058" s="672">
        <v>3408238</v>
      </c>
      <c r="R1058" s="673" t="s">
        <v>19090</v>
      </c>
      <c r="S1058" s="674">
        <v>42886</v>
      </c>
      <c r="T1058" s="675">
        <v>2366809</v>
      </c>
      <c r="U1058" s="674"/>
      <c r="V1058" s="675">
        <v>2366809</v>
      </c>
      <c r="W1058" s="675">
        <v>1538425.85</v>
      </c>
      <c r="X1058" s="675">
        <v>710042.7</v>
      </c>
      <c r="Y1058" s="675">
        <v>118340.45000000001</v>
      </c>
      <c r="Z1058" s="652">
        <v>0</v>
      </c>
      <c r="AA1058" s="652"/>
      <c r="AB1058" s="664"/>
      <c r="AC1058" s="663"/>
      <c r="AD1058" s="650"/>
      <c r="AE1058" s="650"/>
      <c r="AF1058" s="650"/>
      <c r="AG1058" s="650"/>
      <c r="AH1058" s="650"/>
      <c r="AI1058" s="650"/>
      <c r="AJ1058" s="650"/>
      <c r="AK1058" s="650"/>
      <c r="AL1058" s="650"/>
      <c r="AM1058" s="652">
        <f t="shared" si="54"/>
        <v>0</v>
      </c>
      <c r="AN1058" s="513">
        <f t="shared" si="55"/>
        <v>2366809</v>
      </c>
    </row>
    <row r="1059" spans="1:40" s="212" customFormat="1" ht="15" customHeight="1" x14ac:dyDescent="0.2">
      <c r="A1059" s="679"/>
      <c r="B1059" s="679"/>
      <c r="C1059" s="679"/>
      <c r="D1059" s="679"/>
      <c r="E1059" s="679"/>
      <c r="F1059" s="668" t="s">
        <v>13493</v>
      </c>
      <c r="G1059" s="668" t="s">
        <v>9778</v>
      </c>
      <c r="H1059" s="669" t="s">
        <v>19101</v>
      </c>
      <c r="I1059" s="653"/>
      <c r="J1059" s="653" t="s">
        <v>18835</v>
      </c>
      <c r="K1059" s="670" t="s">
        <v>6477</v>
      </c>
      <c r="L1059" s="669" t="s">
        <v>18966</v>
      </c>
      <c r="M1059" s="671">
        <v>42320</v>
      </c>
      <c r="N1059" s="672">
        <v>20000000</v>
      </c>
      <c r="O1059" s="672" t="s">
        <v>19036</v>
      </c>
      <c r="P1059" s="674">
        <v>42585</v>
      </c>
      <c r="Q1059" s="672">
        <v>13811126</v>
      </c>
      <c r="R1059" s="673" t="s">
        <v>19093</v>
      </c>
      <c r="S1059" s="674">
        <v>42873</v>
      </c>
      <c r="T1059" s="675">
        <v>9450210</v>
      </c>
      <c r="U1059" s="674"/>
      <c r="V1059" s="675">
        <v>9450210</v>
      </c>
      <c r="W1059" s="675">
        <v>6142636.5</v>
      </c>
      <c r="X1059" s="675">
        <v>2835063</v>
      </c>
      <c r="Y1059" s="675">
        <v>472510.5</v>
      </c>
      <c r="Z1059" s="652">
        <v>0</v>
      </c>
      <c r="AA1059" s="652"/>
      <c r="AB1059" s="664"/>
      <c r="AC1059" s="663"/>
      <c r="AD1059" s="650"/>
      <c r="AE1059" s="650"/>
      <c r="AF1059" s="650"/>
      <c r="AG1059" s="650"/>
      <c r="AH1059" s="650"/>
      <c r="AI1059" s="650"/>
      <c r="AJ1059" s="650"/>
      <c r="AK1059" s="650"/>
      <c r="AL1059" s="650"/>
      <c r="AM1059" s="652">
        <f t="shared" si="54"/>
        <v>0</v>
      </c>
      <c r="AN1059" s="513">
        <f t="shared" si="55"/>
        <v>9450210</v>
      </c>
    </row>
    <row r="1060" spans="1:40" s="212" customFormat="1" ht="15" customHeight="1" x14ac:dyDescent="0.2">
      <c r="A1060" s="679"/>
      <c r="B1060" s="679"/>
      <c r="C1060" s="679"/>
      <c r="D1060" s="679"/>
      <c r="E1060" s="679"/>
      <c r="F1060" s="668" t="s">
        <v>13493</v>
      </c>
      <c r="G1060" s="668" t="s">
        <v>9778</v>
      </c>
      <c r="H1060" s="669" t="s">
        <v>19102</v>
      </c>
      <c r="I1060" s="653"/>
      <c r="J1060" s="653" t="s">
        <v>3915</v>
      </c>
      <c r="K1060" s="670" t="s">
        <v>6477</v>
      </c>
      <c r="L1060" s="669" t="s">
        <v>18967</v>
      </c>
      <c r="M1060" s="671">
        <v>42114</v>
      </c>
      <c r="N1060" s="672">
        <v>18000000</v>
      </c>
      <c r="O1060" s="672" t="s">
        <v>19037</v>
      </c>
      <c r="P1060" s="674">
        <v>42464</v>
      </c>
      <c r="Q1060" s="672">
        <v>11190323</v>
      </c>
      <c r="R1060" s="673" t="s">
        <v>19093</v>
      </c>
      <c r="S1060" s="674">
        <v>42873</v>
      </c>
      <c r="T1060" s="675">
        <v>7630000</v>
      </c>
      <c r="U1060" s="674"/>
      <c r="V1060" s="675">
        <v>7630000</v>
      </c>
      <c r="W1060" s="675">
        <v>4959500</v>
      </c>
      <c r="X1060" s="675">
        <v>2289000</v>
      </c>
      <c r="Y1060" s="675">
        <v>381500</v>
      </c>
      <c r="Z1060" s="652">
        <v>0</v>
      </c>
      <c r="AA1060" s="652"/>
      <c r="AB1060" s="664"/>
      <c r="AC1060" s="663"/>
      <c r="AD1060" s="650"/>
      <c r="AE1060" s="650"/>
      <c r="AF1060" s="650"/>
      <c r="AG1060" s="650"/>
      <c r="AH1060" s="650"/>
      <c r="AI1060" s="650"/>
      <c r="AJ1060" s="650"/>
      <c r="AK1060" s="650"/>
      <c r="AL1060" s="650"/>
      <c r="AM1060" s="652">
        <f t="shared" si="54"/>
        <v>0</v>
      </c>
      <c r="AN1060" s="513">
        <f t="shared" si="55"/>
        <v>7630000</v>
      </c>
    </row>
    <row r="1061" spans="1:40" s="212" customFormat="1" ht="15" customHeight="1" x14ac:dyDescent="0.2">
      <c r="A1061" s="679"/>
      <c r="B1061" s="679"/>
      <c r="C1061" s="679"/>
      <c r="D1061" s="679"/>
      <c r="E1061" s="679"/>
      <c r="F1061" s="668" t="s">
        <v>13493</v>
      </c>
      <c r="G1061" s="668" t="s">
        <v>9775</v>
      </c>
      <c r="H1061" s="669" t="s">
        <v>19103</v>
      </c>
      <c r="I1061" s="653"/>
      <c r="J1061" s="653" t="s">
        <v>18836</v>
      </c>
      <c r="K1061" s="670" t="s">
        <v>6477</v>
      </c>
      <c r="L1061" s="669" t="s">
        <v>18968</v>
      </c>
      <c r="M1061" s="671">
        <v>42195</v>
      </c>
      <c r="N1061" s="672">
        <v>5000000</v>
      </c>
      <c r="O1061" s="672" t="s">
        <v>19038</v>
      </c>
      <c r="P1061" s="674">
        <v>42703</v>
      </c>
      <c r="Q1061" s="672">
        <v>2782954</v>
      </c>
      <c r="R1061" s="673" t="s">
        <v>19093</v>
      </c>
      <c r="S1061" s="674">
        <v>42873</v>
      </c>
      <c r="T1061" s="675">
        <v>1923276</v>
      </c>
      <c r="U1061" s="674"/>
      <c r="V1061" s="675">
        <v>1923276</v>
      </c>
      <c r="W1061" s="675">
        <v>1250129.4000000001</v>
      </c>
      <c r="X1061" s="675">
        <v>576982.79999999993</v>
      </c>
      <c r="Y1061" s="675">
        <v>96163.8</v>
      </c>
      <c r="Z1061" s="652">
        <v>0</v>
      </c>
      <c r="AA1061" s="652"/>
      <c r="AB1061" s="664"/>
      <c r="AC1061" s="663"/>
      <c r="AD1061" s="650"/>
      <c r="AE1061" s="650"/>
      <c r="AF1061" s="650"/>
      <c r="AG1061" s="650"/>
      <c r="AH1061" s="650"/>
      <c r="AI1061" s="650"/>
      <c r="AJ1061" s="650"/>
      <c r="AK1061" s="650"/>
      <c r="AL1061" s="650"/>
      <c r="AM1061" s="652">
        <f t="shared" si="54"/>
        <v>0</v>
      </c>
      <c r="AN1061" s="513">
        <f t="shared" si="55"/>
        <v>1923276</v>
      </c>
    </row>
    <row r="1062" spans="1:40" s="212" customFormat="1" ht="15" customHeight="1" x14ac:dyDescent="0.2">
      <c r="A1062" s="679"/>
      <c r="B1062" s="679"/>
      <c r="C1062" s="679"/>
      <c r="D1062" s="679"/>
      <c r="E1062" s="679"/>
      <c r="F1062" s="668" t="s">
        <v>13493</v>
      </c>
      <c r="G1062" s="668" t="s">
        <v>9781</v>
      </c>
      <c r="H1062" s="669">
        <v>702201003234102</v>
      </c>
      <c r="I1062" s="653"/>
      <c r="J1062" s="653" t="s">
        <v>18837</v>
      </c>
      <c r="K1062" s="670" t="s">
        <v>6477</v>
      </c>
      <c r="L1062" s="669" t="s">
        <v>18969</v>
      </c>
      <c r="M1062" s="671">
        <v>42263</v>
      </c>
      <c r="N1062" s="672">
        <v>20000000</v>
      </c>
      <c r="O1062" s="672" t="s">
        <v>19039</v>
      </c>
      <c r="P1062" s="674">
        <v>42704</v>
      </c>
      <c r="Q1062" s="672">
        <v>12684852</v>
      </c>
      <c r="R1062" s="673" t="s">
        <v>19093</v>
      </c>
      <c r="S1062" s="674">
        <v>42873</v>
      </c>
      <c r="T1062" s="675">
        <v>8751063</v>
      </c>
      <c r="U1062" s="674"/>
      <c r="V1062" s="675">
        <v>8751063</v>
      </c>
      <c r="W1062" s="675">
        <v>5688190.9500000002</v>
      </c>
      <c r="X1062" s="675">
        <v>2625318.9</v>
      </c>
      <c r="Y1062" s="675">
        <v>437553.15</v>
      </c>
      <c r="Z1062" s="652">
        <v>0</v>
      </c>
      <c r="AA1062" s="652"/>
      <c r="AB1062" s="664"/>
      <c r="AC1062" s="663"/>
      <c r="AD1062" s="650"/>
      <c r="AE1062" s="650"/>
      <c r="AF1062" s="650"/>
      <c r="AG1062" s="650"/>
      <c r="AH1062" s="650"/>
      <c r="AI1062" s="650"/>
      <c r="AJ1062" s="650"/>
      <c r="AK1062" s="650"/>
      <c r="AL1062" s="650"/>
      <c r="AM1062" s="652">
        <f t="shared" si="54"/>
        <v>0</v>
      </c>
      <c r="AN1062" s="513">
        <f t="shared" si="55"/>
        <v>8751063</v>
      </c>
    </row>
    <row r="1063" spans="1:40" s="212" customFormat="1" ht="15" customHeight="1" x14ac:dyDescent="0.2">
      <c r="A1063" s="679"/>
      <c r="B1063" s="679"/>
      <c r="C1063" s="679"/>
      <c r="D1063" s="679"/>
      <c r="E1063" s="679"/>
      <c r="F1063" s="668" t="s">
        <v>13493</v>
      </c>
      <c r="G1063" s="668" t="s">
        <v>9783</v>
      </c>
      <c r="H1063" s="669" t="s">
        <v>19104</v>
      </c>
      <c r="I1063" s="653"/>
      <c r="J1063" s="653" t="s">
        <v>18838</v>
      </c>
      <c r="K1063" s="670" t="s">
        <v>6477</v>
      </c>
      <c r="L1063" s="669" t="s">
        <v>18970</v>
      </c>
      <c r="M1063" s="671">
        <v>42195</v>
      </c>
      <c r="N1063" s="672">
        <v>25000000</v>
      </c>
      <c r="O1063" s="672" t="s">
        <v>19040</v>
      </c>
      <c r="P1063" s="674">
        <v>42622</v>
      </c>
      <c r="Q1063" s="672">
        <v>16139179</v>
      </c>
      <c r="R1063" s="673" t="s">
        <v>19093</v>
      </c>
      <c r="S1063" s="674">
        <v>42873</v>
      </c>
      <c r="T1063" s="675">
        <v>4881915</v>
      </c>
      <c r="U1063" s="674"/>
      <c r="V1063" s="675">
        <v>4881915</v>
      </c>
      <c r="W1063" s="675">
        <v>3173244.75</v>
      </c>
      <c r="X1063" s="675">
        <v>1464574.5</v>
      </c>
      <c r="Y1063" s="675">
        <v>244095.75</v>
      </c>
      <c r="Z1063" s="652">
        <v>0</v>
      </c>
      <c r="AA1063" s="652"/>
      <c r="AB1063" s="664"/>
      <c r="AC1063" s="663"/>
      <c r="AD1063" s="650"/>
      <c r="AE1063" s="650"/>
      <c r="AF1063" s="650"/>
      <c r="AG1063" s="650"/>
      <c r="AH1063" s="650"/>
      <c r="AI1063" s="650"/>
      <c r="AJ1063" s="650"/>
      <c r="AK1063" s="650"/>
      <c r="AL1063" s="650"/>
      <c r="AM1063" s="652">
        <f t="shared" si="54"/>
        <v>0</v>
      </c>
      <c r="AN1063" s="513">
        <f t="shared" si="55"/>
        <v>4881915</v>
      </c>
    </row>
    <row r="1064" spans="1:40" s="212" customFormat="1" ht="15" customHeight="1" x14ac:dyDescent="0.2">
      <c r="A1064" s="679"/>
      <c r="B1064" s="679"/>
      <c r="C1064" s="679"/>
      <c r="D1064" s="679"/>
      <c r="E1064" s="679"/>
      <c r="F1064" s="668" t="s">
        <v>13493</v>
      </c>
      <c r="G1064" s="668" t="s">
        <v>9783</v>
      </c>
      <c r="H1064" s="669" t="s">
        <v>19105</v>
      </c>
      <c r="I1064" s="653"/>
      <c r="J1064" s="653" t="s">
        <v>18839</v>
      </c>
      <c r="K1064" s="670" t="s">
        <v>6477</v>
      </c>
      <c r="L1064" s="669" t="s">
        <v>18971</v>
      </c>
      <c r="M1064" s="671">
        <v>42283</v>
      </c>
      <c r="N1064" s="672">
        <v>25000000</v>
      </c>
      <c r="O1064" s="672" t="s">
        <v>19040</v>
      </c>
      <c r="P1064" s="674">
        <v>42622</v>
      </c>
      <c r="Q1064" s="672">
        <v>17458333</v>
      </c>
      <c r="R1064" s="673" t="s">
        <v>19093</v>
      </c>
      <c r="S1064" s="674">
        <v>42873</v>
      </c>
      <c r="T1064" s="675">
        <v>11987500</v>
      </c>
      <c r="U1064" s="674"/>
      <c r="V1064" s="675">
        <v>11987500</v>
      </c>
      <c r="W1064" s="675">
        <v>7791875</v>
      </c>
      <c r="X1064" s="675">
        <v>3596250</v>
      </c>
      <c r="Y1064" s="675">
        <v>599375</v>
      </c>
      <c r="Z1064" s="652">
        <v>0</v>
      </c>
      <c r="AA1064" s="652"/>
      <c r="AB1064" s="664"/>
      <c r="AC1064" s="663"/>
      <c r="AD1064" s="650"/>
      <c r="AE1064" s="650"/>
      <c r="AF1064" s="650"/>
      <c r="AG1064" s="650"/>
      <c r="AH1064" s="650"/>
      <c r="AI1064" s="650"/>
      <c r="AJ1064" s="650"/>
      <c r="AK1064" s="650"/>
      <c r="AL1064" s="650"/>
      <c r="AM1064" s="652">
        <f t="shared" si="54"/>
        <v>0</v>
      </c>
      <c r="AN1064" s="513">
        <f t="shared" si="55"/>
        <v>11987500</v>
      </c>
    </row>
    <row r="1065" spans="1:40" s="212" customFormat="1" ht="15" customHeight="1" x14ac:dyDescent="0.2">
      <c r="A1065" s="679"/>
      <c r="B1065" s="679"/>
      <c r="C1065" s="679"/>
      <c r="D1065" s="679"/>
      <c r="E1065" s="679"/>
      <c r="F1065" s="668" t="s">
        <v>13493</v>
      </c>
      <c r="G1065" s="668" t="s">
        <v>9781</v>
      </c>
      <c r="H1065" s="669">
        <v>702201002788108</v>
      </c>
      <c r="I1065" s="653"/>
      <c r="J1065" s="653" t="s">
        <v>18840</v>
      </c>
      <c r="K1065" s="670" t="s">
        <v>6477</v>
      </c>
      <c r="L1065" s="669" t="s">
        <v>18972</v>
      </c>
      <c r="M1065" s="671">
        <v>42087</v>
      </c>
      <c r="N1065" s="672">
        <v>20000000</v>
      </c>
      <c r="O1065" s="672" t="s">
        <v>19041</v>
      </c>
      <c r="P1065" s="674">
        <v>42460</v>
      </c>
      <c r="Q1065" s="672">
        <v>13753701</v>
      </c>
      <c r="R1065" s="673" t="s">
        <v>19093</v>
      </c>
      <c r="S1065" s="674">
        <v>42873</v>
      </c>
      <c r="T1065" s="675">
        <v>9345050</v>
      </c>
      <c r="U1065" s="674"/>
      <c r="V1065" s="675">
        <v>9345050</v>
      </c>
      <c r="W1065" s="675">
        <v>6074282.5</v>
      </c>
      <c r="X1065" s="675">
        <v>2803515</v>
      </c>
      <c r="Y1065" s="675">
        <v>467252.5</v>
      </c>
      <c r="Z1065" s="652">
        <v>0</v>
      </c>
      <c r="AA1065" s="652"/>
      <c r="AB1065" s="664"/>
      <c r="AC1065" s="663"/>
      <c r="AD1065" s="650"/>
      <c r="AE1065" s="650"/>
      <c r="AF1065" s="650"/>
      <c r="AG1065" s="650"/>
      <c r="AH1065" s="650"/>
      <c r="AI1065" s="650"/>
      <c r="AJ1065" s="650"/>
      <c r="AK1065" s="650"/>
      <c r="AL1065" s="650"/>
      <c r="AM1065" s="652">
        <f t="shared" si="54"/>
        <v>0</v>
      </c>
      <c r="AN1065" s="513">
        <f t="shared" si="55"/>
        <v>9345050</v>
      </c>
    </row>
    <row r="1066" spans="1:40" s="212" customFormat="1" ht="15" customHeight="1" x14ac:dyDescent="0.2">
      <c r="A1066" s="679"/>
      <c r="B1066" s="679"/>
      <c r="C1066" s="679"/>
      <c r="D1066" s="679"/>
      <c r="E1066" s="679"/>
      <c r="F1066" s="668" t="s">
        <v>13493</v>
      </c>
      <c r="G1066" s="668" t="s">
        <v>9781</v>
      </c>
      <c r="H1066" s="669">
        <v>702201003199108</v>
      </c>
      <c r="I1066" s="653"/>
      <c r="J1066" s="653" t="s">
        <v>18841</v>
      </c>
      <c r="K1066" s="670" t="s">
        <v>6477</v>
      </c>
      <c r="L1066" s="669" t="s">
        <v>18973</v>
      </c>
      <c r="M1066" s="671">
        <v>42240</v>
      </c>
      <c r="N1066" s="672">
        <v>15000000</v>
      </c>
      <c r="O1066" s="672" t="s">
        <v>19041</v>
      </c>
      <c r="P1066" s="674">
        <v>42460</v>
      </c>
      <c r="Q1066" s="672">
        <v>14778672</v>
      </c>
      <c r="R1066" s="673" t="s">
        <v>19093</v>
      </c>
      <c r="S1066" s="674">
        <v>42873</v>
      </c>
      <c r="T1066" s="675">
        <v>10149930</v>
      </c>
      <c r="U1066" s="674"/>
      <c r="V1066" s="675">
        <v>10149930</v>
      </c>
      <c r="W1066" s="675">
        <v>6597454.5</v>
      </c>
      <c r="X1066" s="675">
        <v>3044979</v>
      </c>
      <c r="Y1066" s="675">
        <v>507496.5</v>
      </c>
      <c r="Z1066" s="652">
        <v>0</v>
      </c>
      <c r="AA1066" s="652"/>
      <c r="AB1066" s="664"/>
      <c r="AC1066" s="663"/>
      <c r="AD1066" s="650"/>
      <c r="AE1066" s="650"/>
      <c r="AF1066" s="650"/>
      <c r="AG1066" s="650"/>
      <c r="AH1066" s="650"/>
      <c r="AI1066" s="650"/>
      <c r="AJ1066" s="650"/>
      <c r="AK1066" s="650"/>
      <c r="AL1066" s="650"/>
      <c r="AM1066" s="652">
        <f t="shared" si="54"/>
        <v>0</v>
      </c>
      <c r="AN1066" s="513">
        <f t="shared" si="55"/>
        <v>10149930</v>
      </c>
    </row>
    <row r="1067" spans="1:40" s="212" customFormat="1" ht="15" customHeight="1" x14ac:dyDescent="0.2">
      <c r="A1067" s="679"/>
      <c r="B1067" s="679"/>
      <c r="C1067" s="679"/>
      <c r="D1067" s="679"/>
      <c r="E1067" s="679"/>
      <c r="F1067" s="668" t="s">
        <v>13493</v>
      </c>
      <c r="G1067" s="668" t="s">
        <v>9781</v>
      </c>
      <c r="H1067" s="669">
        <v>702201002794109</v>
      </c>
      <c r="I1067" s="653"/>
      <c r="J1067" s="653" t="s">
        <v>5516</v>
      </c>
      <c r="K1067" s="670" t="s">
        <v>6477</v>
      </c>
      <c r="L1067" s="669" t="s">
        <v>18972</v>
      </c>
      <c r="M1067" s="671">
        <v>42087</v>
      </c>
      <c r="N1067" s="672">
        <v>25000000</v>
      </c>
      <c r="O1067" s="672" t="s">
        <v>19041</v>
      </c>
      <c r="P1067" s="674">
        <v>42460</v>
      </c>
      <c r="Q1067" s="672">
        <v>18464165</v>
      </c>
      <c r="R1067" s="673" t="s">
        <v>19093</v>
      </c>
      <c r="S1067" s="674">
        <v>42873</v>
      </c>
      <c r="T1067" s="675">
        <v>12541480</v>
      </c>
      <c r="U1067" s="674"/>
      <c r="V1067" s="675">
        <v>12541480</v>
      </c>
      <c r="W1067" s="675">
        <v>8151962</v>
      </c>
      <c r="X1067" s="675">
        <v>3762444</v>
      </c>
      <c r="Y1067" s="675">
        <v>627074</v>
      </c>
      <c r="Z1067" s="652">
        <v>0</v>
      </c>
      <c r="AA1067" s="652"/>
      <c r="AB1067" s="664"/>
      <c r="AC1067" s="663"/>
      <c r="AD1067" s="650"/>
      <c r="AE1067" s="650"/>
      <c r="AF1067" s="650"/>
      <c r="AG1067" s="650"/>
      <c r="AH1067" s="650"/>
      <c r="AI1067" s="650"/>
      <c r="AJ1067" s="650"/>
      <c r="AK1067" s="650"/>
      <c r="AL1067" s="650"/>
      <c r="AM1067" s="652">
        <f t="shared" si="54"/>
        <v>0</v>
      </c>
      <c r="AN1067" s="513">
        <f t="shared" si="55"/>
        <v>12541480</v>
      </c>
    </row>
    <row r="1068" spans="1:40" s="212" customFormat="1" ht="15" customHeight="1" x14ac:dyDescent="0.2">
      <c r="A1068" s="679"/>
      <c r="B1068" s="679"/>
      <c r="C1068" s="679"/>
      <c r="D1068" s="679"/>
      <c r="E1068" s="679"/>
      <c r="F1068" s="668" t="s">
        <v>13493</v>
      </c>
      <c r="G1068" s="668" t="s">
        <v>9781</v>
      </c>
      <c r="H1068" s="669">
        <v>702201002909102</v>
      </c>
      <c r="I1068" s="653"/>
      <c r="J1068" s="653" t="s">
        <v>18842</v>
      </c>
      <c r="K1068" s="670" t="s">
        <v>6477</v>
      </c>
      <c r="L1068" s="669" t="s">
        <v>18974</v>
      </c>
      <c r="M1068" s="671">
        <v>42135</v>
      </c>
      <c r="N1068" s="672">
        <v>20000000</v>
      </c>
      <c r="O1068" s="672" t="s">
        <v>19042</v>
      </c>
      <c r="P1068" s="674">
        <v>42429</v>
      </c>
      <c r="Q1068" s="672">
        <v>16354977</v>
      </c>
      <c r="R1068" s="673" t="s">
        <v>19093</v>
      </c>
      <c r="S1068" s="674">
        <v>42873</v>
      </c>
      <c r="T1068" s="675">
        <v>11200140</v>
      </c>
      <c r="U1068" s="674"/>
      <c r="V1068" s="675">
        <v>11200140</v>
      </c>
      <c r="W1068" s="675">
        <v>7280091</v>
      </c>
      <c r="X1068" s="675">
        <v>3360042</v>
      </c>
      <c r="Y1068" s="675">
        <v>560007</v>
      </c>
      <c r="Z1068" s="652">
        <v>0</v>
      </c>
      <c r="AA1068" s="652"/>
      <c r="AB1068" s="664"/>
      <c r="AC1068" s="663"/>
      <c r="AD1068" s="650"/>
      <c r="AE1068" s="650"/>
      <c r="AF1068" s="650"/>
      <c r="AG1068" s="650"/>
      <c r="AH1068" s="650"/>
      <c r="AI1068" s="650"/>
      <c r="AJ1068" s="650"/>
      <c r="AK1068" s="650"/>
      <c r="AL1068" s="650"/>
      <c r="AM1068" s="652">
        <f t="shared" si="54"/>
        <v>0</v>
      </c>
      <c r="AN1068" s="513">
        <f t="shared" si="55"/>
        <v>11200140</v>
      </c>
    </row>
    <row r="1069" spans="1:40" s="212" customFormat="1" ht="15" customHeight="1" x14ac:dyDescent="0.2">
      <c r="A1069" s="679"/>
      <c r="B1069" s="679"/>
      <c r="C1069" s="679"/>
      <c r="D1069" s="679"/>
      <c r="E1069" s="679"/>
      <c r="F1069" s="668" t="s">
        <v>13493</v>
      </c>
      <c r="G1069" s="668" t="s">
        <v>9781</v>
      </c>
      <c r="H1069" s="669">
        <v>702201002850109</v>
      </c>
      <c r="I1069" s="653"/>
      <c r="J1069" s="653" t="s">
        <v>18843</v>
      </c>
      <c r="K1069" s="670" t="s">
        <v>6477</v>
      </c>
      <c r="L1069" s="669" t="s">
        <v>18975</v>
      </c>
      <c r="M1069" s="671">
        <v>42135</v>
      </c>
      <c r="N1069" s="672">
        <v>10000000</v>
      </c>
      <c r="O1069" s="672" t="s">
        <v>19042</v>
      </c>
      <c r="P1069" s="674">
        <v>42429</v>
      </c>
      <c r="Q1069" s="672">
        <v>6693962</v>
      </c>
      <c r="R1069" s="673" t="s">
        <v>19093</v>
      </c>
      <c r="S1069" s="674">
        <v>42873</v>
      </c>
      <c r="T1069" s="675">
        <v>4627560</v>
      </c>
      <c r="U1069" s="674"/>
      <c r="V1069" s="675">
        <v>4627560</v>
      </c>
      <c r="W1069" s="675">
        <v>3007914</v>
      </c>
      <c r="X1069" s="675">
        <v>1388268</v>
      </c>
      <c r="Y1069" s="675">
        <v>231378</v>
      </c>
      <c r="Z1069" s="652">
        <v>0</v>
      </c>
      <c r="AA1069" s="652"/>
      <c r="AB1069" s="664"/>
      <c r="AC1069" s="663"/>
      <c r="AD1069" s="650"/>
      <c r="AE1069" s="650"/>
      <c r="AF1069" s="650"/>
      <c r="AG1069" s="650"/>
      <c r="AH1069" s="650"/>
      <c r="AI1069" s="650"/>
      <c r="AJ1069" s="650"/>
      <c r="AK1069" s="650"/>
      <c r="AL1069" s="650"/>
      <c r="AM1069" s="652">
        <f t="shared" si="54"/>
        <v>0</v>
      </c>
      <c r="AN1069" s="513">
        <f t="shared" si="55"/>
        <v>4627560</v>
      </c>
    </row>
    <row r="1070" spans="1:40" s="212" customFormat="1" ht="15" customHeight="1" x14ac:dyDescent="0.2">
      <c r="A1070" s="679"/>
      <c r="B1070" s="679"/>
      <c r="C1070" s="679"/>
      <c r="D1070" s="679"/>
      <c r="E1070" s="679"/>
      <c r="F1070" s="668" t="s">
        <v>13968</v>
      </c>
      <c r="G1070" s="668" t="s">
        <v>14496</v>
      </c>
      <c r="H1070" s="669">
        <v>75701007731102</v>
      </c>
      <c r="I1070" s="653"/>
      <c r="J1070" s="653" t="s">
        <v>18844</v>
      </c>
      <c r="K1070" s="670" t="s">
        <v>6477</v>
      </c>
      <c r="L1070" s="669" t="s">
        <v>18976</v>
      </c>
      <c r="M1070" s="671">
        <v>42263</v>
      </c>
      <c r="N1070" s="672">
        <v>25000000</v>
      </c>
      <c r="O1070" s="672" t="s">
        <v>19043</v>
      </c>
      <c r="P1070" s="674">
        <v>42240</v>
      </c>
      <c r="Q1070" s="672">
        <v>16240011</v>
      </c>
      <c r="R1070" s="673" t="s">
        <v>19094</v>
      </c>
      <c r="S1070" s="674">
        <v>42873</v>
      </c>
      <c r="T1070" s="675">
        <v>11083100</v>
      </c>
      <c r="U1070" s="674"/>
      <c r="V1070" s="675">
        <v>11083100</v>
      </c>
      <c r="W1070" s="675">
        <v>7204015</v>
      </c>
      <c r="X1070" s="675">
        <v>3324930</v>
      </c>
      <c r="Y1070" s="675">
        <v>554155</v>
      </c>
      <c r="Z1070" s="652">
        <v>0</v>
      </c>
      <c r="AA1070" s="652"/>
      <c r="AB1070" s="664"/>
      <c r="AC1070" s="663"/>
      <c r="AD1070" s="650"/>
      <c r="AE1070" s="650"/>
      <c r="AF1070" s="650"/>
      <c r="AG1070" s="650"/>
      <c r="AH1070" s="650"/>
      <c r="AI1070" s="650"/>
      <c r="AJ1070" s="650"/>
      <c r="AK1070" s="650"/>
      <c r="AL1070" s="650"/>
      <c r="AM1070" s="652">
        <f t="shared" si="54"/>
        <v>0</v>
      </c>
      <c r="AN1070" s="513">
        <f t="shared" si="55"/>
        <v>11083100</v>
      </c>
    </row>
    <row r="1071" spans="1:40" s="212" customFormat="1" ht="15" customHeight="1" x14ac:dyDescent="0.2">
      <c r="A1071" s="679"/>
      <c r="B1071" s="679"/>
      <c r="C1071" s="679"/>
      <c r="D1071" s="679"/>
      <c r="E1071" s="679"/>
      <c r="F1071" s="668" t="s">
        <v>13968</v>
      </c>
      <c r="G1071" s="668" t="s">
        <v>14496</v>
      </c>
      <c r="H1071" s="669">
        <v>75701007789105</v>
      </c>
      <c r="I1071" s="653"/>
      <c r="J1071" s="653" t="s">
        <v>18845</v>
      </c>
      <c r="K1071" s="670" t="s">
        <v>6477</v>
      </c>
      <c r="L1071" s="669" t="s">
        <v>18977</v>
      </c>
      <c r="M1071" s="671">
        <v>42296</v>
      </c>
      <c r="N1071" s="672">
        <v>25000000</v>
      </c>
      <c r="O1071" s="672" t="s">
        <v>19044</v>
      </c>
      <c r="P1071" s="674">
        <v>42269</v>
      </c>
      <c r="Q1071" s="672">
        <v>16361886</v>
      </c>
      <c r="R1071" s="673" t="s">
        <v>19094</v>
      </c>
      <c r="S1071" s="674">
        <v>42873</v>
      </c>
      <c r="T1071" s="675">
        <v>11112290</v>
      </c>
      <c r="U1071" s="674"/>
      <c r="V1071" s="675">
        <v>11112290</v>
      </c>
      <c r="W1071" s="675">
        <v>7222988.5</v>
      </c>
      <c r="X1071" s="675">
        <v>3333687</v>
      </c>
      <c r="Y1071" s="675">
        <v>555614.5</v>
      </c>
      <c r="Z1071" s="652">
        <v>0</v>
      </c>
      <c r="AA1071" s="652"/>
      <c r="AB1071" s="664"/>
      <c r="AC1071" s="663"/>
      <c r="AD1071" s="650"/>
      <c r="AE1071" s="650"/>
      <c r="AF1071" s="650"/>
      <c r="AG1071" s="650"/>
      <c r="AH1071" s="650"/>
      <c r="AI1071" s="650"/>
      <c r="AJ1071" s="650"/>
      <c r="AK1071" s="650"/>
      <c r="AL1071" s="650"/>
      <c r="AM1071" s="652">
        <f t="shared" si="54"/>
        <v>0</v>
      </c>
      <c r="AN1071" s="513">
        <f t="shared" si="55"/>
        <v>11112290</v>
      </c>
    </row>
    <row r="1072" spans="1:40" s="212" customFormat="1" ht="15" customHeight="1" x14ac:dyDescent="0.2">
      <c r="A1072" s="679"/>
      <c r="B1072" s="679"/>
      <c r="C1072" s="679"/>
      <c r="D1072" s="679"/>
      <c r="E1072" s="679"/>
      <c r="F1072" s="668" t="s">
        <v>13968</v>
      </c>
      <c r="G1072" s="668" t="s">
        <v>13972</v>
      </c>
      <c r="H1072" s="669">
        <v>432601002399102</v>
      </c>
      <c r="I1072" s="653"/>
      <c r="J1072" s="653" t="s">
        <v>18846</v>
      </c>
      <c r="K1072" s="670" t="s">
        <v>6477</v>
      </c>
      <c r="L1072" s="669" t="s">
        <v>18978</v>
      </c>
      <c r="M1072" s="671">
        <v>42283</v>
      </c>
      <c r="N1072" s="672">
        <v>22000000</v>
      </c>
      <c r="O1072" s="672" t="s">
        <v>19045</v>
      </c>
      <c r="P1072" s="674">
        <v>42198</v>
      </c>
      <c r="Q1072" s="672">
        <v>12667083</v>
      </c>
      <c r="R1072" s="673" t="s">
        <v>19094</v>
      </c>
      <c r="S1072" s="674">
        <v>42873</v>
      </c>
      <c r="T1072" s="675">
        <v>8426071</v>
      </c>
      <c r="U1072" s="674"/>
      <c r="V1072" s="675">
        <v>8426071</v>
      </c>
      <c r="W1072" s="675">
        <v>5476946.1500000004</v>
      </c>
      <c r="X1072" s="675">
        <v>2527821.2999999998</v>
      </c>
      <c r="Y1072" s="675">
        <v>421303.55000000005</v>
      </c>
      <c r="Z1072" s="652">
        <v>0</v>
      </c>
      <c r="AA1072" s="652"/>
      <c r="AB1072" s="664"/>
      <c r="AC1072" s="663"/>
      <c r="AD1072" s="650"/>
      <c r="AE1072" s="650"/>
      <c r="AF1072" s="650"/>
      <c r="AG1072" s="650"/>
      <c r="AH1072" s="650"/>
      <c r="AI1072" s="650"/>
      <c r="AJ1072" s="650"/>
      <c r="AK1072" s="650"/>
      <c r="AL1072" s="650"/>
      <c r="AM1072" s="652">
        <f t="shared" si="54"/>
        <v>0</v>
      </c>
      <c r="AN1072" s="513">
        <f t="shared" si="55"/>
        <v>8426071</v>
      </c>
    </row>
    <row r="1073" spans="1:40" s="212" customFormat="1" ht="15" customHeight="1" x14ac:dyDescent="0.2">
      <c r="A1073" s="679"/>
      <c r="B1073" s="679"/>
      <c r="C1073" s="679"/>
      <c r="D1073" s="679"/>
      <c r="E1073" s="679"/>
      <c r="F1073" s="668" t="s">
        <v>13968</v>
      </c>
      <c r="G1073" s="668" t="s">
        <v>13972</v>
      </c>
      <c r="H1073" s="669">
        <v>432601002394102</v>
      </c>
      <c r="I1073" s="653"/>
      <c r="J1073" s="653" t="s">
        <v>18847</v>
      </c>
      <c r="K1073" s="670" t="s">
        <v>6477</v>
      </c>
      <c r="L1073" s="669" t="s">
        <v>18978</v>
      </c>
      <c r="M1073" s="671">
        <v>42283</v>
      </c>
      <c r="N1073" s="672">
        <v>22000000</v>
      </c>
      <c r="O1073" s="672" t="s">
        <v>19046</v>
      </c>
      <c r="P1073" s="674">
        <v>42193</v>
      </c>
      <c r="Q1073" s="672">
        <v>17819253</v>
      </c>
      <c r="R1073" s="673" t="s">
        <v>19094</v>
      </c>
      <c r="S1073" s="674">
        <v>42873</v>
      </c>
      <c r="T1073" s="675">
        <v>11892300</v>
      </c>
      <c r="U1073" s="674"/>
      <c r="V1073" s="675">
        <v>11892300</v>
      </c>
      <c r="W1073" s="675">
        <v>7729995</v>
      </c>
      <c r="X1073" s="675">
        <v>3567690</v>
      </c>
      <c r="Y1073" s="675">
        <v>594615</v>
      </c>
      <c r="Z1073" s="652">
        <v>0</v>
      </c>
      <c r="AA1073" s="652"/>
      <c r="AB1073" s="664"/>
      <c r="AC1073" s="663"/>
      <c r="AD1073" s="650"/>
      <c r="AE1073" s="650"/>
      <c r="AF1073" s="650"/>
      <c r="AG1073" s="650"/>
      <c r="AH1073" s="650"/>
      <c r="AI1073" s="650"/>
      <c r="AJ1073" s="650"/>
      <c r="AK1073" s="650"/>
      <c r="AL1073" s="650"/>
      <c r="AM1073" s="652">
        <f t="shared" si="54"/>
        <v>0</v>
      </c>
      <c r="AN1073" s="513">
        <f t="shared" si="55"/>
        <v>11892300</v>
      </c>
    </row>
    <row r="1074" spans="1:40" s="212" customFormat="1" ht="15" customHeight="1" x14ac:dyDescent="0.2">
      <c r="A1074" s="679"/>
      <c r="B1074" s="679"/>
      <c r="C1074" s="679"/>
      <c r="D1074" s="679"/>
      <c r="E1074" s="679"/>
      <c r="F1074" s="668" t="s">
        <v>13968</v>
      </c>
      <c r="G1074" s="668" t="s">
        <v>13972</v>
      </c>
      <c r="H1074" s="669">
        <v>432601002480107</v>
      </c>
      <c r="I1074" s="653"/>
      <c r="J1074" s="653" t="s">
        <v>18848</v>
      </c>
      <c r="K1074" s="670" t="s">
        <v>6477</v>
      </c>
      <c r="L1074" s="669" t="s">
        <v>18979</v>
      </c>
      <c r="M1074" s="671">
        <v>42296</v>
      </c>
      <c r="N1074" s="672">
        <v>8000000</v>
      </c>
      <c r="O1074" s="672" t="s">
        <v>19047</v>
      </c>
      <c r="P1074" s="674">
        <v>42264</v>
      </c>
      <c r="Q1074" s="672">
        <v>4128898</v>
      </c>
      <c r="R1074" s="673" t="s">
        <v>19094</v>
      </c>
      <c r="S1074" s="674">
        <v>42873</v>
      </c>
      <c r="T1074" s="675">
        <v>2808938</v>
      </c>
      <c r="U1074" s="674"/>
      <c r="V1074" s="675">
        <v>2808938</v>
      </c>
      <c r="W1074" s="675">
        <v>1825809.7</v>
      </c>
      <c r="X1074" s="675">
        <v>842681.4</v>
      </c>
      <c r="Y1074" s="675">
        <v>140446.9</v>
      </c>
      <c r="Z1074" s="652">
        <v>0</v>
      </c>
      <c r="AA1074" s="652"/>
      <c r="AB1074" s="664"/>
      <c r="AC1074" s="663"/>
      <c r="AD1074" s="650"/>
      <c r="AE1074" s="650"/>
      <c r="AF1074" s="650"/>
      <c r="AG1074" s="650"/>
      <c r="AH1074" s="650"/>
      <c r="AI1074" s="650"/>
      <c r="AJ1074" s="650"/>
      <c r="AK1074" s="650"/>
      <c r="AL1074" s="650"/>
      <c r="AM1074" s="652">
        <f t="shared" si="54"/>
        <v>0</v>
      </c>
      <c r="AN1074" s="513">
        <f t="shared" si="55"/>
        <v>2808938</v>
      </c>
    </row>
    <row r="1075" spans="1:40" s="212" customFormat="1" ht="15" customHeight="1" x14ac:dyDescent="0.2">
      <c r="A1075" s="679"/>
      <c r="B1075" s="679"/>
      <c r="C1075" s="679"/>
      <c r="D1075" s="679"/>
      <c r="E1075" s="679"/>
      <c r="F1075" s="668" t="s">
        <v>13968</v>
      </c>
      <c r="G1075" s="668" t="s">
        <v>13972</v>
      </c>
      <c r="H1075" s="669">
        <v>432601002348101</v>
      </c>
      <c r="I1075" s="653"/>
      <c r="J1075" s="653" t="s">
        <v>18849</v>
      </c>
      <c r="K1075" s="670" t="s">
        <v>6477</v>
      </c>
      <c r="L1075" s="669" t="s">
        <v>18980</v>
      </c>
      <c r="M1075" s="671">
        <v>42194</v>
      </c>
      <c r="N1075" s="672">
        <v>20000000</v>
      </c>
      <c r="O1075" s="672" t="s">
        <v>19048</v>
      </c>
      <c r="P1075" s="674">
        <v>42146</v>
      </c>
      <c r="Q1075" s="672">
        <v>13484613</v>
      </c>
      <c r="R1075" s="673" t="s">
        <v>19094</v>
      </c>
      <c r="S1075" s="674">
        <v>42873</v>
      </c>
      <c r="T1075" s="675">
        <v>9264229</v>
      </c>
      <c r="U1075" s="674"/>
      <c r="V1075" s="675">
        <v>9264229</v>
      </c>
      <c r="W1075" s="675">
        <v>6021748.8500000006</v>
      </c>
      <c r="X1075" s="675">
        <v>2779268.6999999997</v>
      </c>
      <c r="Y1075" s="675">
        <v>463211.45</v>
      </c>
      <c r="Z1075" s="652">
        <v>0</v>
      </c>
      <c r="AA1075" s="652"/>
      <c r="AB1075" s="664"/>
      <c r="AC1075" s="663"/>
      <c r="AD1075" s="650"/>
      <c r="AE1075" s="650"/>
      <c r="AF1075" s="650"/>
      <c r="AG1075" s="650"/>
      <c r="AH1075" s="650"/>
      <c r="AI1075" s="650"/>
      <c r="AJ1075" s="650"/>
      <c r="AK1075" s="650"/>
      <c r="AL1075" s="650"/>
      <c r="AM1075" s="652">
        <f t="shared" si="54"/>
        <v>0</v>
      </c>
      <c r="AN1075" s="513">
        <f t="shared" si="55"/>
        <v>9264229</v>
      </c>
    </row>
    <row r="1076" spans="1:40" s="212" customFormat="1" ht="15" customHeight="1" x14ac:dyDescent="0.2">
      <c r="A1076" s="679"/>
      <c r="B1076" s="679"/>
      <c r="C1076" s="679"/>
      <c r="D1076" s="679"/>
      <c r="E1076" s="679"/>
      <c r="F1076" s="668" t="s">
        <v>13968</v>
      </c>
      <c r="G1076" s="668" t="s">
        <v>9755</v>
      </c>
      <c r="H1076" s="669">
        <v>750901001834102</v>
      </c>
      <c r="I1076" s="653"/>
      <c r="J1076" s="653" t="s">
        <v>18850</v>
      </c>
      <c r="K1076" s="670" t="s">
        <v>6477</v>
      </c>
      <c r="L1076" s="669" t="s">
        <v>14376</v>
      </c>
      <c r="M1076" s="671">
        <v>42194</v>
      </c>
      <c r="N1076" s="672">
        <v>10000000</v>
      </c>
      <c r="O1076" s="672" t="s">
        <v>19049</v>
      </c>
      <c r="P1076" s="674">
        <v>42179</v>
      </c>
      <c r="Q1076" s="672">
        <v>4810316</v>
      </c>
      <c r="R1076" s="673" t="s">
        <v>19094</v>
      </c>
      <c r="S1076" s="674">
        <v>42873</v>
      </c>
      <c r="T1076" s="675">
        <v>3266340</v>
      </c>
      <c r="U1076" s="674"/>
      <c r="V1076" s="675">
        <v>3266340</v>
      </c>
      <c r="W1076" s="675">
        <v>2123121</v>
      </c>
      <c r="X1076" s="675">
        <v>979902</v>
      </c>
      <c r="Y1076" s="675">
        <v>163317</v>
      </c>
      <c r="Z1076" s="652">
        <v>0</v>
      </c>
      <c r="AA1076" s="652"/>
      <c r="AB1076" s="664"/>
      <c r="AC1076" s="663"/>
      <c r="AD1076" s="650"/>
      <c r="AE1076" s="650"/>
      <c r="AF1076" s="650"/>
      <c r="AG1076" s="650"/>
      <c r="AH1076" s="650"/>
      <c r="AI1076" s="650"/>
      <c r="AJ1076" s="650"/>
      <c r="AK1076" s="650"/>
      <c r="AL1076" s="650"/>
      <c r="AM1076" s="652">
        <f t="shared" si="54"/>
        <v>0</v>
      </c>
      <c r="AN1076" s="513">
        <f t="shared" si="55"/>
        <v>3266340</v>
      </c>
    </row>
    <row r="1077" spans="1:40" s="212" customFormat="1" ht="15" customHeight="1" x14ac:dyDescent="0.2">
      <c r="A1077" s="679"/>
      <c r="B1077" s="679"/>
      <c r="C1077" s="679"/>
      <c r="D1077" s="679"/>
      <c r="E1077" s="679"/>
      <c r="F1077" s="668" t="s">
        <v>13968</v>
      </c>
      <c r="G1077" s="668" t="s">
        <v>13970</v>
      </c>
      <c r="H1077" s="669">
        <v>368201003764105</v>
      </c>
      <c r="I1077" s="653"/>
      <c r="J1077" s="653" t="s">
        <v>18851</v>
      </c>
      <c r="K1077" s="670" t="s">
        <v>6477</v>
      </c>
      <c r="L1077" s="669" t="s">
        <v>18046</v>
      </c>
      <c r="M1077" s="671">
        <v>42296</v>
      </c>
      <c r="N1077" s="672">
        <v>8000000</v>
      </c>
      <c r="O1077" s="672" t="s">
        <v>19050</v>
      </c>
      <c r="P1077" s="674">
        <v>42263</v>
      </c>
      <c r="Q1077" s="672">
        <v>3153542</v>
      </c>
      <c r="R1077" s="673" t="s">
        <v>19094</v>
      </c>
      <c r="S1077" s="674">
        <v>42873</v>
      </c>
      <c r="T1077" s="675">
        <v>2191673</v>
      </c>
      <c r="U1077" s="674"/>
      <c r="V1077" s="675">
        <v>2191673</v>
      </c>
      <c r="W1077" s="675">
        <v>1424587.45</v>
      </c>
      <c r="X1077" s="675">
        <v>657501.9</v>
      </c>
      <c r="Y1077" s="675">
        <v>109583.65000000001</v>
      </c>
      <c r="Z1077" s="652">
        <v>0</v>
      </c>
      <c r="AA1077" s="652"/>
      <c r="AB1077" s="664"/>
      <c r="AC1077" s="663"/>
      <c r="AD1077" s="650"/>
      <c r="AE1077" s="650"/>
      <c r="AF1077" s="650"/>
      <c r="AG1077" s="650"/>
      <c r="AH1077" s="650"/>
      <c r="AI1077" s="650"/>
      <c r="AJ1077" s="650"/>
      <c r="AK1077" s="650"/>
      <c r="AL1077" s="650"/>
      <c r="AM1077" s="652">
        <f t="shared" si="54"/>
        <v>0</v>
      </c>
      <c r="AN1077" s="513">
        <f t="shared" si="55"/>
        <v>2191673</v>
      </c>
    </row>
    <row r="1078" spans="1:40" s="212" customFormat="1" ht="15" customHeight="1" x14ac:dyDescent="0.2">
      <c r="A1078" s="679"/>
      <c r="B1078" s="679"/>
      <c r="C1078" s="679"/>
      <c r="D1078" s="679"/>
      <c r="E1078" s="679"/>
      <c r="F1078" s="668" t="s">
        <v>13968</v>
      </c>
      <c r="G1078" s="668" t="s">
        <v>13970</v>
      </c>
      <c r="H1078" s="669">
        <v>368201003699106</v>
      </c>
      <c r="I1078" s="653"/>
      <c r="J1078" s="653" t="s">
        <v>18852</v>
      </c>
      <c r="K1078" s="670" t="s">
        <v>6477</v>
      </c>
      <c r="L1078" s="669" t="s">
        <v>18981</v>
      </c>
      <c r="M1078" s="671">
        <v>42263</v>
      </c>
      <c r="N1078" s="672">
        <v>15000000</v>
      </c>
      <c r="O1078" s="672" t="s">
        <v>19051</v>
      </c>
      <c r="P1078" s="674">
        <v>42230</v>
      </c>
      <c r="Q1078" s="672">
        <v>7976435</v>
      </c>
      <c r="R1078" s="673" t="s">
        <v>19094</v>
      </c>
      <c r="S1078" s="674">
        <v>42873</v>
      </c>
      <c r="T1078" s="675">
        <v>5545400</v>
      </c>
      <c r="U1078" s="674"/>
      <c r="V1078" s="675">
        <v>5545400</v>
      </c>
      <c r="W1078" s="675">
        <v>3604510</v>
      </c>
      <c r="X1078" s="675">
        <v>1663620</v>
      </c>
      <c r="Y1078" s="675">
        <v>277270</v>
      </c>
      <c r="Z1078" s="652">
        <v>0</v>
      </c>
      <c r="AA1078" s="652"/>
      <c r="AB1078" s="664"/>
      <c r="AC1078" s="663"/>
      <c r="AD1078" s="650"/>
      <c r="AE1078" s="650"/>
      <c r="AF1078" s="650"/>
      <c r="AG1078" s="650"/>
      <c r="AH1078" s="650"/>
      <c r="AI1078" s="650"/>
      <c r="AJ1078" s="650"/>
      <c r="AK1078" s="650"/>
      <c r="AL1078" s="650"/>
      <c r="AM1078" s="652">
        <f t="shared" si="54"/>
        <v>0</v>
      </c>
      <c r="AN1078" s="513">
        <f t="shared" si="55"/>
        <v>5545400</v>
      </c>
    </row>
    <row r="1079" spans="1:40" s="212" customFormat="1" ht="15" customHeight="1" x14ac:dyDescent="0.2">
      <c r="A1079" s="679"/>
      <c r="B1079" s="679"/>
      <c r="C1079" s="679"/>
      <c r="D1079" s="679"/>
      <c r="E1079" s="679"/>
      <c r="F1079" s="668" t="s">
        <v>13968</v>
      </c>
      <c r="G1079" s="668" t="s">
        <v>13970</v>
      </c>
      <c r="H1079" s="669">
        <v>368201003415104</v>
      </c>
      <c r="I1079" s="653"/>
      <c r="J1079" s="653" t="s">
        <v>18853</v>
      </c>
      <c r="K1079" s="670" t="s">
        <v>6477</v>
      </c>
      <c r="L1079" s="669" t="s">
        <v>13884</v>
      </c>
      <c r="M1079" s="671">
        <v>42088</v>
      </c>
      <c r="N1079" s="672">
        <v>15000000</v>
      </c>
      <c r="O1079" s="672" t="s">
        <v>19052</v>
      </c>
      <c r="P1079" s="674">
        <v>42062</v>
      </c>
      <c r="Q1079" s="672">
        <v>816200</v>
      </c>
      <c r="R1079" s="673" t="s">
        <v>19094</v>
      </c>
      <c r="S1079" s="674">
        <v>42873</v>
      </c>
      <c r="T1079" s="675">
        <v>571340</v>
      </c>
      <c r="U1079" s="674"/>
      <c r="V1079" s="675">
        <v>571340</v>
      </c>
      <c r="W1079" s="675">
        <v>371371</v>
      </c>
      <c r="X1079" s="675">
        <v>171402</v>
      </c>
      <c r="Y1079" s="675">
        <v>28567</v>
      </c>
      <c r="Z1079" s="652">
        <v>0</v>
      </c>
      <c r="AA1079" s="652"/>
      <c r="AB1079" s="664"/>
      <c r="AC1079" s="663"/>
      <c r="AD1079" s="650"/>
      <c r="AE1079" s="650"/>
      <c r="AF1079" s="650"/>
      <c r="AG1079" s="650"/>
      <c r="AH1079" s="650"/>
      <c r="AI1079" s="650"/>
      <c r="AJ1079" s="650"/>
      <c r="AK1079" s="650"/>
      <c r="AL1079" s="650"/>
      <c r="AM1079" s="652">
        <f t="shared" si="54"/>
        <v>0</v>
      </c>
      <c r="AN1079" s="513">
        <f t="shared" si="55"/>
        <v>571340</v>
      </c>
    </row>
    <row r="1080" spans="1:40" s="212" customFormat="1" ht="15" customHeight="1" x14ac:dyDescent="0.2">
      <c r="A1080" s="679"/>
      <c r="B1080" s="679"/>
      <c r="C1080" s="679"/>
      <c r="D1080" s="679"/>
      <c r="E1080" s="679"/>
      <c r="F1080" s="668" t="s">
        <v>13968</v>
      </c>
      <c r="G1080" s="668" t="s">
        <v>14500</v>
      </c>
      <c r="H1080" s="669">
        <v>792001000384106</v>
      </c>
      <c r="I1080" s="653"/>
      <c r="J1080" s="653" t="s">
        <v>18854</v>
      </c>
      <c r="K1080" s="670" t="s">
        <v>6477</v>
      </c>
      <c r="L1080" s="669" t="s">
        <v>14375</v>
      </c>
      <c r="M1080" s="671">
        <v>42088</v>
      </c>
      <c r="N1080" s="672">
        <v>10000000</v>
      </c>
      <c r="O1080" s="672" t="s">
        <v>19053</v>
      </c>
      <c r="P1080" s="674">
        <v>42060</v>
      </c>
      <c r="Q1080" s="672">
        <v>3389917</v>
      </c>
      <c r="R1080" s="673" t="s">
        <v>19094</v>
      </c>
      <c r="S1080" s="674">
        <v>42873</v>
      </c>
      <c r="T1080" s="675">
        <v>2279796</v>
      </c>
      <c r="U1080" s="674"/>
      <c r="V1080" s="675">
        <v>2279796</v>
      </c>
      <c r="W1080" s="675">
        <v>1481867.4000000001</v>
      </c>
      <c r="X1080" s="675">
        <v>683938.79999999993</v>
      </c>
      <c r="Y1080" s="675">
        <v>113989.8</v>
      </c>
      <c r="Z1080" s="652">
        <v>0</v>
      </c>
      <c r="AA1080" s="652"/>
      <c r="AB1080" s="664"/>
      <c r="AC1080" s="663"/>
      <c r="AD1080" s="650"/>
      <c r="AE1080" s="650"/>
      <c r="AF1080" s="650"/>
      <c r="AG1080" s="650"/>
      <c r="AH1080" s="650"/>
      <c r="AI1080" s="650"/>
      <c r="AJ1080" s="650"/>
      <c r="AK1080" s="650"/>
      <c r="AL1080" s="650"/>
      <c r="AM1080" s="652">
        <f t="shared" si="54"/>
        <v>0</v>
      </c>
      <c r="AN1080" s="513">
        <f t="shared" si="55"/>
        <v>2279796</v>
      </c>
    </row>
    <row r="1081" spans="1:40" s="212" customFormat="1" ht="15" customHeight="1" x14ac:dyDescent="0.2">
      <c r="A1081" s="679"/>
      <c r="B1081" s="679"/>
      <c r="C1081" s="679"/>
      <c r="D1081" s="679"/>
      <c r="E1081" s="679"/>
      <c r="F1081" s="668" t="s">
        <v>13968</v>
      </c>
      <c r="G1081" s="668" t="s">
        <v>14500</v>
      </c>
      <c r="H1081" s="669">
        <v>792001000440106</v>
      </c>
      <c r="I1081" s="653"/>
      <c r="J1081" s="653" t="s">
        <v>18855</v>
      </c>
      <c r="K1081" s="670" t="s">
        <v>6477</v>
      </c>
      <c r="L1081" s="669" t="s">
        <v>18050</v>
      </c>
      <c r="M1081" s="671">
        <v>42135</v>
      </c>
      <c r="N1081" s="672">
        <v>10000000</v>
      </c>
      <c r="O1081" s="672" t="s">
        <v>19054</v>
      </c>
      <c r="P1081" s="674">
        <v>42114</v>
      </c>
      <c r="Q1081" s="672">
        <v>3980409</v>
      </c>
      <c r="R1081" s="673" t="s">
        <v>19094</v>
      </c>
      <c r="S1081" s="674">
        <v>42873</v>
      </c>
      <c r="T1081" s="675">
        <v>2679028</v>
      </c>
      <c r="U1081" s="674"/>
      <c r="V1081" s="675">
        <v>2679028</v>
      </c>
      <c r="W1081" s="675">
        <v>1741368.2</v>
      </c>
      <c r="X1081" s="675">
        <v>803708.4</v>
      </c>
      <c r="Y1081" s="675">
        <v>133951.4</v>
      </c>
      <c r="Z1081" s="652">
        <v>0</v>
      </c>
      <c r="AA1081" s="652"/>
      <c r="AB1081" s="664"/>
      <c r="AC1081" s="663"/>
      <c r="AD1081" s="650"/>
      <c r="AE1081" s="650"/>
      <c r="AF1081" s="650"/>
      <c r="AG1081" s="650"/>
      <c r="AH1081" s="650"/>
      <c r="AI1081" s="650"/>
      <c r="AJ1081" s="650"/>
      <c r="AK1081" s="650"/>
      <c r="AL1081" s="650"/>
      <c r="AM1081" s="652">
        <f t="shared" si="54"/>
        <v>0</v>
      </c>
      <c r="AN1081" s="513">
        <f t="shared" si="55"/>
        <v>2679028</v>
      </c>
    </row>
    <row r="1082" spans="1:40" s="212" customFormat="1" ht="15" customHeight="1" x14ac:dyDescent="0.2">
      <c r="A1082" s="679"/>
      <c r="B1082" s="679"/>
      <c r="C1082" s="679"/>
      <c r="D1082" s="679"/>
      <c r="E1082" s="679"/>
      <c r="F1082" s="668" t="s">
        <v>13968</v>
      </c>
      <c r="G1082" s="668" t="s">
        <v>14500</v>
      </c>
      <c r="H1082" s="669">
        <v>792001000428104</v>
      </c>
      <c r="I1082" s="653"/>
      <c r="J1082" s="653" t="s">
        <v>18856</v>
      </c>
      <c r="K1082" s="670" t="s">
        <v>6477</v>
      </c>
      <c r="L1082" s="669" t="s">
        <v>18050</v>
      </c>
      <c r="M1082" s="671">
        <v>42135</v>
      </c>
      <c r="N1082" s="672">
        <v>25000000</v>
      </c>
      <c r="O1082" s="672" t="s">
        <v>19055</v>
      </c>
      <c r="P1082" s="674">
        <v>42103</v>
      </c>
      <c r="Q1082" s="672">
        <v>9503721</v>
      </c>
      <c r="R1082" s="673" t="s">
        <v>19094</v>
      </c>
      <c r="S1082" s="674">
        <v>42873</v>
      </c>
      <c r="T1082" s="675">
        <v>6306838</v>
      </c>
      <c r="U1082" s="674"/>
      <c r="V1082" s="675">
        <v>6306838</v>
      </c>
      <c r="W1082" s="675">
        <v>4099444.7</v>
      </c>
      <c r="X1082" s="675">
        <v>1892051.4</v>
      </c>
      <c r="Y1082" s="675">
        <v>315341.90000000002</v>
      </c>
      <c r="Z1082" s="652">
        <v>0</v>
      </c>
      <c r="AA1082" s="652"/>
      <c r="AB1082" s="664"/>
      <c r="AC1082" s="663"/>
      <c r="AD1082" s="650"/>
      <c r="AE1082" s="650"/>
      <c r="AF1082" s="650"/>
      <c r="AG1082" s="650"/>
      <c r="AH1082" s="650"/>
      <c r="AI1082" s="650"/>
      <c r="AJ1082" s="650"/>
      <c r="AK1082" s="650"/>
      <c r="AL1082" s="650"/>
      <c r="AM1082" s="652">
        <f t="shared" si="54"/>
        <v>0</v>
      </c>
      <c r="AN1082" s="513">
        <f t="shared" si="55"/>
        <v>6306838</v>
      </c>
    </row>
    <row r="1083" spans="1:40" s="212" customFormat="1" ht="15" customHeight="1" x14ac:dyDescent="0.2">
      <c r="A1083" s="679"/>
      <c r="B1083" s="679"/>
      <c r="C1083" s="679"/>
      <c r="D1083" s="679"/>
      <c r="E1083" s="679"/>
      <c r="F1083" s="668" t="s">
        <v>13968</v>
      </c>
      <c r="G1083" s="668" t="s">
        <v>14500</v>
      </c>
      <c r="H1083" s="669">
        <v>792001000463104</v>
      </c>
      <c r="I1083" s="653"/>
      <c r="J1083" s="653" t="s">
        <v>18857</v>
      </c>
      <c r="K1083" s="670" t="s">
        <v>6477</v>
      </c>
      <c r="L1083" s="669" t="s">
        <v>18982</v>
      </c>
      <c r="M1083" s="671">
        <v>42234</v>
      </c>
      <c r="N1083" s="672">
        <v>8000000</v>
      </c>
      <c r="O1083" s="672" t="s">
        <v>19056</v>
      </c>
      <c r="P1083" s="674">
        <v>42137</v>
      </c>
      <c r="Q1083" s="672">
        <v>3178761</v>
      </c>
      <c r="R1083" s="673" t="s">
        <v>19094</v>
      </c>
      <c r="S1083" s="674">
        <v>42873</v>
      </c>
      <c r="T1083" s="675">
        <v>2053520</v>
      </c>
      <c r="U1083" s="674"/>
      <c r="V1083" s="675">
        <v>2053520</v>
      </c>
      <c r="W1083" s="675">
        <v>1334788</v>
      </c>
      <c r="X1083" s="675">
        <v>616056</v>
      </c>
      <c r="Y1083" s="675">
        <v>102676</v>
      </c>
      <c r="Z1083" s="652">
        <v>0</v>
      </c>
      <c r="AA1083" s="652"/>
      <c r="AB1083" s="664"/>
      <c r="AC1083" s="663"/>
      <c r="AD1083" s="650"/>
      <c r="AE1083" s="650"/>
      <c r="AF1083" s="650"/>
      <c r="AG1083" s="650"/>
      <c r="AH1083" s="650"/>
      <c r="AI1083" s="650"/>
      <c r="AJ1083" s="650"/>
      <c r="AK1083" s="650"/>
      <c r="AL1083" s="650"/>
      <c r="AM1083" s="652">
        <f t="shared" si="54"/>
        <v>0</v>
      </c>
      <c r="AN1083" s="513">
        <f t="shared" si="55"/>
        <v>2053520</v>
      </c>
    </row>
    <row r="1084" spans="1:40" s="212" customFormat="1" ht="15" customHeight="1" x14ac:dyDescent="0.2">
      <c r="A1084" s="679"/>
      <c r="B1084" s="679"/>
      <c r="C1084" s="679"/>
      <c r="D1084" s="679"/>
      <c r="E1084" s="679"/>
      <c r="F1084" s="668" t="s">
        <v>13968</v>
      </c>
      <c r="G1084" s="668" t="s">
        <v>11264</v>
      </c>
      <c r="H1084" s="669">
        <v>75801008023108</v>
      </c>
      <c r="I1084" s="653"/>
      <c r="J1084" s="653" t="s">
        <v>2728</v>
      </c>
      <c r="K1084" s="670" t="s">
        <v>6477</v>
      </c>
      <c r="L1084" s="669" t="s">
        <v>18983</v>
      </c>
      <c r="M1084" s="671">
        <v>42194</v>
      </c>
      <c r="N1084" s="672">
        <v>15000000</v>
      </c>
      <c r="O1084" s="672" t="s">
        <v>19057</v>
      </c>
      <c r="P1084" s="674">
        <v>42150</v>
      </c>
      <c r="Q1084" s="672">
        <v>9142858</v>
      </c>
      <c r="R1084" s="673" t="s">
        <v>19094</v>
      </c>
      <c r="S1084" s="674">
        <v>42873</v>
      </c>
      <c r="T1084" s="675">
        <v>6302622</v>
      </c>
      <c r="U1084" s="674"/>
      <c r="V1084" s="675">
        <v>6302622</v>
      </c>
      <c r="W1084" s="675">
        <v>4096704.3000000003</v>
      </c>
      <c r="X1084" s="675">
        <v>1890786.5999999999</v>
      </c>
      <c r="Y1084" s="675">
        <v>315131.10000000003</v>
      </c>
      <c r="Z1084" s="652">
        <v>0</v>
      </c>
      <c r="AA1084" s="652"/>
      <c r="AB1084" s="664"/>
      <c r="AC1084" s="663"/>
      <c r="AD1084" s="650"/>
      <c r="AE1084" s="650"/>
      <c r="AF1084" s="650"/>
      <c r="AG1084" s="650"/>
      <c r="AH1084" s="650"/>
      <c r="AI1084" s="650"/>
      <c r="AJ1084" s="650"/>
      <c r="AK1084" s="650"/>
      <c r="AL1084" s="650"/>
      <c r="AM1084" s="652">
        <f t="shared" si="54"/>
        <v>0</v>
      </c>
      <c r="AN1084" s="513">
        <f t="shared" si="55"/>
        <v>6302622</v>
      </c>
    </row>
    <row r="1085" spans="1:40" s="212" customFormat="1" ht="15" customHeight="1" x14ac:dyDescent="0.2">
      <c r="A1085" s="679"/>
      <c r="B1085" s="679"/>
      <c r="C1085" s="679"/>
      <c r="D1085" s="679"/>
      <c r="E1085" s="679"/>
      <c r="F1085" s="668" t="s">
        <v>13968</v>
      </c>
      <c r="G1085" s="668" t="s">
        <v>12120</v>
      </c>
      <c r="H1085" s="669">
        <v>74601007616101</v>
      </c>
      <c r="I1085" s="653"/>
      <c r="J1085" s="653" t="s">
        <v>18858</v>
      </c>
      <c r="K1085" s="670" t="s">
        <v>6477</v>
      </c>
      <c r="L1085" s="669" t="s">
        <v>13900</v>
      </c>
      <c r="M1085" s="671">
        <v>42240</v>
      </c>
      <c r="N1085" s="672">
        <v>5000000</v>
      </c>
      <c r="O1085" s="672" t="s">
        <v>19058</v>
      </c>
      <c r="P1085" s="674">
        <v>42172</v>
      </c>
      <c r="Q1085" s="672">
        <v>2539863</v>
      </c>
      <c r="R1085" s="673" t="s">
        <v>19094</v>
      </c>
      <c r="S1085" s="674">
        <v>42873</v>
      </c>
      <c r="T1085" s="675">
        <v>1763791</v>
      </c>
      <c r="U1085" s="674"/>
      <c r="V1085" s="675">
        <v>1763791</v>
      </c>
      <c r="W1085" s="675">
        <v>1146464.1500000001</v>
      </c>
      <c r="X1085" s="675">
        <v>529137.29999999993</v>
      </c>
      <c r="Y1085" s="675">
        <v>88189.55</v>
      </c>
      <c r="Z1085" s="652">
        <v>0</v>
      </c>
      <c r="AA1085" s="652"/>
      <c r="AB1085" s="664"/>
      <c r="AC1085" s="663"/>
      <c r="AD1085" s="650"/>
      <c r="AE1085" s="650"/>
      <c r="AF1085" s="650"/>
      <c r="AG1085" s="650"/>
      <c r="AH1085" s="650"/>
      <c r="AI1085" s="650"/>
      <c r="AJ1085" s="650"/>
      <c r="AK1085" s="650"/>
      <c r="AL1085" s="650"/>
      <c r="AM1085" s="652">
        <f t="shared" si="54"/>
        <v>0</v>
      </c>
      <c r="AN1085" s="513">
        <f t="shared" si="55"/>
        <v>1763791</v>
      </c>
    </row>
    <row r="1086" spans="1:40" s="212" customFormat="1" ht="15" customHeight="1" x14ac:dyDescent="0.2">
      <c r="A1086" s="679"/>
      <c r="B1086" s="679"/>
      <c r="C1086" s="679"/>
      <c r="D1086" s="679"/>
      <c r="E1086" s="679"/>
      <c r="F1086" s="668" t="s">
        <v>13968</v>
      </c>
      <c r="G1086" s="668" t="s">
        <v>12120</v>
      </c>
      <c r="H1086" s="669">
        <v>74601007503104</v>
      </c>
      <c r="I1086" s="653"/>
      <c r="J1086" s="653" t="s">
        <v>18859</v>
      </c>
      <c r="K1086" s="670" t="s">
        <v>6477</v>
      </c>
      <c r="L1086" s="669" t="s">
        <v>13895</v>
      </c>
      <c r="M1086" s="671">
        <v>42194</v>
      </c>
      <c r="N1086" s="672">
        <v>15000000</v>
      </c>
      <c r="O1086" s="672" t="s">
        <v>19059</v>
      </c>
      <c r="P1086" s="674">
        <v>42143</v>
      </c>
      <c r="Q1086" s="672">
        <v>5334821</v>
      </c>
      <c r="R1086" s="673" t="s">
        <v>19094</v>
      </c>
      <c r="S1086" s="674">
        <v>42873</v>
      </c>
      <c r="T1086" s="675">
        <v>3444304</v>
      </c>
      <c r="U1086" s="674"/>
      <c r="V1086" s="675">
        <v>3444304</v>
      </c>
      <c r="W1086" s="675">
        <v>2238797.6</v>
      </c>
      <c r="X1086" s="675">
        <v>1033291.2</v>
      </c>
      <c r="Y1086" s="675">
        <v>172215.2</v>
      </c>
      <c r="Z1086" s="652">
        <v>0</v>
      </c>
      <c r="AA1086" s="652"/>
      <c r="AB1086" s="664"/>
      <c r="AC1086" s="663"/>
      <c r="AD1086" s="650"/>
      <c r="AE1086" s="650"/>
      <c r="AF1086" s="650"/>
      <c r="AG1086" s="650"/>
      <c r="AH1086" s="650"/>
      <c r="AI1086" s="650"/>
      <c r="AJ1086" s="650"/>
      <c r="AK1086" s="650"/>
      <c r="AL1086" s="650"/>
      <c r="AM1086" s="652">
        <f t="shared" si="54"/>
        <v>0</v>
      </c>
      <c r="AN1086" s="513">
        <f t="shared" si="55"/>
        <v>3444304</v>
      </c>
    </row>
    <row r="1087" spans="1:40" s="212" customFormat="1" ht="15" customHeight="1" x14ac:dyDescent="0.2">
      <c r="A1087" s="679"/>
      <c r="B1087" s="679"/>
      <c r="C1087" s="679"/>
      <c r="D1087" s="679"/>
      <c r="E1087" s="679"/>
      <c r="F1087" s="668" t="s">
        <v>13968</v>
      </c>
      <c r="G1087" s="668" t="s">
        <v>9762</v>
      </c>
      <c r="H1087" s="669">
        <v>74901008072108</v>
      </c>
      <c r="I1087" s="653"/>
      <c r="J1087" s="653" t="s">
        <v>18860</v>
      </c>
      <c r="K1087" s="670" t="s">
        <v>6477</v>
      </c>
      <c r="L1087" s="669" t="s">
        <v>14344</v>
      </c>
      <c r="M1087" s="671">
        <v>42194</v>
      </c>
      <c r="N1087" s="672">
        <v>8000000</v>
      </c>
      <c r="O1087" s="672" t="s">
        <v>19060</v>
      </c>
      <c r="P1087" s="674">
        <v>42177</v>
      </c>
      <c r="Q1087" s="672">
        <v>4129560</v>
      </c>
      <c r="R1087" s="673" t="s">
        <v>19094</v>
      </c>
      <c r="S1087" s="674">
        <v>42873</v>
      </c>
      <c r="T1087" s="675">
        <v>2818434</v>
      </c>
      <c r="U1087" s="674"/>
      <c r="V1087" s="675">
        <v>2818434</v>
      </c>
      <c r="W1087" s="675">
        <v>1831982.1</v>
      </c>
      <c r="X1087" s="675">
        <v>845530.2</v>
      </c>
      <c r="Y1087" s="675">
        <v>140921.70000000001</v>
      </c>
      <c r="Z1087" s="652">
        <v>0</v>
      </c>
      <c r="AA1087" s="652"/>
      <c r="AB1087" s="664"/>
      <c r="AC1087" s="663"/>
      <c r="AD1087" s="650"/>
      <c r="AE1087" s="650"/>
      <c r="AF1087" s="650"/>
      <c r="AG1087" s="650"/>
      <c r="AH1087" s="650"/>
      <c r="AI1087" s="650"/>
      <c r="AJ1087" s="650"/>
      <c r="AK1087" s="650"/>
      <c r="AL1087" s="650"/>
      <c r="AM1087" s="652">
        <f t="shared" si="54"/>
        <v>0</v>
      </c>
      <c r="AN1087" s="513">
        <f t="shared" si="55"/>
        <v>2818434</v>
      </c>
    </row>
    <row r="1088" spans="1:40" s="212" customFormat="1" ht="15" customHeight="1" x14ac:dyDescent="0.2">
      <c r="A1088" s="679"/>
      <c r="B1088" s="679"/>
      <c r="C1088" s="679"/>
      <c r="D1088" s="679"/>
      <c r="E1088" s="679"/>
      <c r="F1088" s="668" t="s">
        <v>13968</v>
      </c>
      <c r="G1088" s="668" t="s">
        <v>9762</v>
      </c>
      <c r="H1088" s="669">
        <v>74901007853103</v>
      </c>
      <c r="I1088" s="653"/>
      <c r="J1088" s="653" t="s">
        <v>18861</v>
      </c>
      <c r="K1088" s="670" t="s">
        <v>6477</v>
      </c>
      <c r="L1088" s="669" t="s">
        <v>14365</v>
      </c>
      <c r="M1088" s="671">
        <v>42135</v>
      </c>
      <c r="N1088" s="672">
        <v>8000000</v>
      </c>
      <c r="O1088" s="672" t="s">
        <v>19061</v>
      </c>
      <c r="P1088" s="674">
        <v>42118</v>
      </c>
      <c r="Q1088" s="672">
        <v>3294404</v>
      </c>
      <c r="R1088" s="673" t="s">
        <v>19094</v>
      </c>
      <c r="S1088" s="674">
        <v>42873</v>
      </c>
      <c r="T1088" s="675">
        <v>2238341</v>
      </c>
      <c r="U1088" s="674"/>
      <c r="V1088" s="675">
        <v>2238341</v>
      </c>
      <c r="W1088" s="675">
        <v>1454921.6500000001</v>
      </c>
      <c r="X1088" s="675">
        <v>671502.29999999993</v>
      </c>
      <c r="Y1088" s="675">
        <v>111917.05</v>
      </c>
      <c r="Z1088" s="652">
        <v>0</v>
      </c>
      <c r="AA1088" s="652"/>
      <c r="AB1088" s="664"/>
      <c r="AC1088" s="663"/>
      <c r="AD1088" s="650"/>
      <c r="AE1088" s="650"/>
      <c r="AF1088" s="650"/>
      <c r="AG1088" s="650"/>
      <c r="AH1088" s="650"/>
      <c r="AI1088" s="650"/>
      <c r="AJ1088" s="650"/>
      <c r="AK1088" s="650"/>
      <c r="AL1088" s="650"/>
      <c r="AM1088" s="652">
        <f t="shared" si="54"/>
        <v>0</v>
      </c>
      <c r="AN1088" s="513">
        <f t="shared" si="55"/>
        <v>2238341</v>
      </c>
    </row>
    <row r="1089" spans="1:40" s="212" customFormat="1" ht="15" customHeight="1" x14ac:dyDescent="0.2">
      <c r="A1089" s="679"/>
      <c r="B1089" s="679"/>
      <c r="C1089" s="679"/>
      <c r="D1089" s="679"/>
      <c r="E1089" s="679"/>
      <c r="F1089" s="668" t="s">
        <v>13968</v>
      </c>
      <c r="G1089" s="668" t="s">
        <v>9763</v>
      </c>
      <c r="H1089" s="669">
        <v>367801005405106</v>
      </c>
      <c r="I1089" s="653"/>
      <c r="J1089" s="653" t="s">
        <v>819</v>
      </c>
      <c r="K1089" s="670" t="s">
        <v>6477</v>
      </c>
      <c r="L1089" s="669" t="s">
        <v>18984</v>
      </c>
      <c r="M1089" s="671">
        <v>42240</v>
      </c>
      <c r="N1089" s="672">
        <v>10000000</v>
      </c>
      <c r="O1089" s="672" t="s">
        <v>19062</v>
      </c>
      <c r="P1089" s="674">
        <v>42200</v>
      </c>
      <c r="Q1089" s="672">
        <v>5262169</v>
      </c>
      <c r="R1089" s="673" t="s">
        <v>19094</v>
      </c>
      <c r="S1089" s="674">
        <v>42873</v>
      </c>
      <c r="T1089" s="675">
        <v>3593196</v>
      </c>
      <c r="U1089" s="674"/>
      <c r="V1089" s="675">
        <v>3593196</v>
      </c>
      <c r="W1089" s="675">
        <v>2335577.4</v>
      </c>
      <c r="X1089" s="675">
        <v>1077958.8</v>
      </c>
      <c r="Y1089" s="675">
        <v>179659.80000000002</v>
      </c>
      <c r="Z1089" s="652">
        <v>0</v>
      </c>
      <c r="AA1089" s="652"/>
      <c r="AB1089" s="664"/>
      <c r="AC1089" s="663"/>
      <c r="AD1089" s="650"/>
      <c r="AE1089" s="650"/>
      <c r="AF1089" s="650"/>
      <c r="AG1089" s="650"/>
      <c r="AH1089" s="650"/>
      <c r="AI1089" s="650"/>
      <c r="AJ1089" s="650"/>
      <c r="AK1089" s="650"/>
      <c r="AL1089" s="650"/>
      <c r="AM1089" s="652">
        <f t="shared" si="54"/>
        <v>0</v>
      </c>
      <c r="AN1089" s="513">
        <f t="shared" si="55"/>
        <v>3593196</v>
      </c>
    </row>
    <row r="1090" spans="1:40" s="212" customFormat="1" ht="15" customHeight="1" x14ac:dyDescent="0.2">
      <c r="A1090" s="679"/>
      <c r="B1090" s="679"/>
      <c r="C1090" s="679"/>
      <c r="D1090" s="679"/>
      <c r="E1090" s="679"/>
      <c r="F1090" s="668" t="s">
        <v>13968</v>
      </c>
      <c r="G1090" s="668" t="s">
        <v>6268</v>
      </c>
      <c r="H1090" s="669">
        <v>74801006930102</v>
      </c>
      <c r="I1090" s="653"/>
      <c r="J1090" s="653" t="s">
        <v>18862</v>
      </c>
      <c r="K1090" s="670" t="s">
        <v>6477</v>
      </c>
      <c r="L1090" s="669" t="s">
        <v>18985</v>
      </c>
      <c r="M1090" s="671">
        <v>42135</v>
      </c>
      <c r="N1090" s="672">
        <v>8000000</v>
      </c>
      <c r="O1090" s="672" t="s">
        <v>19063</v>
      </c>
      <c r="P1090" s="674">
        <v>42090</v>
      </c>
      <c r="Q1090" s="672">
        <v>2716831</v>
      </c>
      <c r="R1090" s="673" t="s">
        <v>19094</v>
      </c>
      <c r="S1090" s="674">
        <v>42873</v>
      </c>
      <c r="T1090" s="675">
        <v>1895008</v>
      </c>
      <c r="U1090" s="674"/>
      <c r="V1090" s="675">
        <v>1895008</v>
      </c>
      <c r="W1090" s="675">
        <v>1231755.2</v>
      </c>
      <c r="X1090" s="675">
        <v>568502.4</v>
      </c>
      <c r="Y1090" s="675">
        <v>94750.400000000009</v>
      </c>
      <c r="Z1090" s="652">
        <v>0</v>
      </c>
      <c r="AA1090" s="652"/>
      <c r="AB1090" s="664"/>
      <c r="AC1090" s="663"/>
      <c r="AD1090" s="650"/>
      <c r="AE1090" s="650"/>
      <c r="AF1090" s="650"/>
      <c r="AG1090" s="650"/>
      <c r="AH1090" s="650"/>
      <c r="AI1090" s="650"/>
      <c r="AJ1090" s="650"/>
      <c r="AK1090" s="650"/>
      <c r="AL1090" s="650"/>
      <c r="AM1090" s="652">
        <f t="shared" si="54"/>
        <v>0</v>
      </c>
      <c r="AN1090" s="513">
        <f t="shared" si="55"/>
        <v>1895008</v>
      </c>
    </row>
    <row r="1091" spans="1:40" s="212" customFormat="1" ht="15" customHeight="1" x14ac:dyDescent="0.2">
      <c r="A1091" s="679"/>
      <c r="B1091" s="679"/>
      <c r="C1091" s="679"/>
      <c r="D1091" s="679"/>
      <c r="E1091" s="679"/>
      <c r="F1091" s="668" t="s">
        <v>13968</v>
      </c>
      <c r="G1091" s="668" t="s">
        <v>6268</v>
      </c>
      <c r="H1091" s="669">
        <v>74801006826109</v>
      </c>
      <c r="I1091" s="653"/>
      <c r="J1091" s="653" t="s">
        <v>18863</v>
      </c>
      <c r="K1091" s="670" t="s">
        <v>6477</v>
      </c>
      <c r="L1091" s="669" t="s">
        <v>14357</v>
      </c>
      <c r="M1091" s="671">
        <v>42088</v>
      </c>
      <c r="N1091" s="672">
        <v>10000000</v>
      </c>
      <c r="O1091" s="672" t="s">
        <v>19064</v>
      </c>
      <c r="P1091" s="674">
        <v>42046</v>
      </c>
      <c r="Q1091" s="672">
        <v>3194404</v>
      </c>
      <c r="R1091" s="673" t="s">
        <v>19094</v>
      </c>
      <c r="S1091" s="674">
        <v>42873</v>
      </c>
      <c r="T1091" s="675">
        <v>2099580</v>
      </c>
      <c r="U1091" s="674"/>
      <c r="V1091" s="675">
        <v>2099580</v>
      </c>
      <c r="W1091" s="675">
        <v>1364727</v>
      </c>
      <c r="X1091" s="675">
        <v>629874</v>
      </c>
      <c r="Y1091" s="675">
        <v>104979</v>
      </c>
      <c r="Z1091" s="652">
        <v>0</v>
      </c>
      <c r="AA1091" s="652"/>
      <c r="AB1091" s="664"/>
      <c r="AC1091" s="663"/>
      <c r="AD1091" s="650"/>
      <c r="AE1091" s="650"/>
      <c r="AF1091" s="650"/>
      <c r="AG1091" s="650"/>
      <c r="AH1091" s="650"/>
      <c r="AI1091" s="650"/>
      <c r="AJ1091" s="650"/>
      <c r="AK1091" s="650"/>
      <c r="AL1091" s="650"/>
      <c r="AM1091" s="652">
        <f t="shared" si="54"/>
        <v>0</v>
      </c>
      <c r="AN1091" s="513">
        <f t="shared" si="55"/>
        <v>2099580</v>
      </c>
    </row>
    <row r="1092" spans="1:40" s="212" customFormat="1" ht="15" customHeight="1" x14ac:dyDescent="0.2">
      <c r="A1092" s="679"/>
      <c r="B1092" s="679"/>
      <c r="C1092" s="679"/>
      <c r="D1092" s="679"/>
      <c r="E1092" s="679"/>
      <c r="F1092" s="668" t="s">
        <v>13968</v>
      </c>
      <c r="G1092" s="668" t="s">
        <v>9762</v>
      </c>
      <c r="H1092" s="669">
        <v>74901008148103</v>
      </c>
      <c r="I1092" s="653"/>
      <c r="J1092" s="653" t="s">
        <v>18864</v>
      </c>
      <c r="K1092" s="670" t="s">
        <v>6477</v>
      </c>
      <c r="L1092" s="669" t="s">
        <v>14362</v>
      </c>
      <c r="M1092" s="671">
        <v>42240</v>
      </c>
      <c r="N1092" s="672">
        <v>7000000</v>
      </c>
      <c r="O1092" s="672" t="s">
        <v>19065</v>
      </c>
      <c r="P1092" s="674">
        <v>42199</v>
      </c>
      <c r="Q1092" s="672">
        <v>4295391</v>
      </c>
      <c r="R1092" s="673" t="s">
        <v>19094</v>
      </c>
      <c r="S1092" s="674">
        <v>42873</v>
      </c>
      <c r="T1092" s="675">
        <v>2898910</v>
      </c>
      <c r="U1092" s="674"/>
      <c r="V1092" s="675">
        <v>2898910</v>
      </c>
      <c r="W1092" s="675">
        <v>1884291.5</v>
      </c>
      <c r="X1092" s="675">
        <v>869673</v>
      </c>
      <c r="Y1092" s="675">
        <v>144945.5</v>
      </c>
      <c r="Z1092" s="652">
        <v>0</v>
      </c>
      <c r="AA1092" s="652"/>
      <c r="AB1092" s="664"/>
      <c r="AC1092" s="663"/>
      <c r="AD1092" s="650"/>
      <c r="AE1092" s="650"/>
      <c r="AF1092" s="650"/>
      <c r="AG1092" s="650"/>
      <c r="AH1092" s="650"/>
      <c r="AI1092" s="650"/>
      <c r="AJ1092" s="650"/>
      <c r="AK1092" s="650"/>
      <c r="AL1092" s="650"/>
      <c r="AM1092" s="652">
        <f t="shared" ref="AM1092:AM1155" si="56">SUM(Z1092:AL1092)</f>
        <v>0</v>
      </c>
      <c r="AN1092" s="513">
        <f t="shared" ref="AN1092:AN1155" si="57">IF((T1092-AM1092)&lt;0,ABS(0),(T1092-AM1092))</f>
        <v>2898910</v>
      </c>
    </row>
    <row r="1093" spans="1:40" s="212" customFormat="1" ht="15" customHeight="1" x14ac:dyDescent="0.2">
      <c r="A1093" s="679"/>
      <c r="B1093" s="679"/>
      <c r="C1093" s="679"/>
      <c r="D1093" s="679"/>
      <c r="E1093" s="679"/>
      <c r="F1093" s="668" t="s">
        <v>13968</v>
      </c>
      <c r="G1093" s="668" t="s">
        <v>9762</v>
      </c>
      <c r="H1093" s="669">
        <v>74901007712103</v>
      </c>
      <c r="I1093" s="653"/>
      <c r="J1093" s="653" t="s">
        <v>18865</v>
      </c>
      <c r="K1093" s="670" t="s">
        <v>6477</v>
      </c>
      <c r="L1093" s="669" t="s">
        <v>18986</v>
      </c>
      <c r="M1093" s="671">
        <v>42110</v>
      </c>
      <c r="N1093" s="672">
        <v>25000000</v>
      </c>
      <c r="O1093" s="672" t="s">
        <v>19066</v>
      </c>
      <c r="P1093" s="674">
        <v>42073</v>
      </c>
      <c r="Q1093" s="672">
        <v>11278993</v>
      </c>
      <c r="R1093" s="673" t="s">
        <v>19094</v>
      </c>
      <c r="S1093" s="674">
        <v>42873</v>
      </c>
      <c r="T1093" s="675">
        <v>7437150</v>
      </c>
      <c r="U1093" s="674"/>
      <c r="V1093" s="675">
        <v>7437150</v>
      </c>
      <c r="W1093" s="675">
        <v>4834147.5</v>
      </c>
      <c r="X1093" s="675">
        <v>2231145</v>
      </c>
      <c r="Y1093" s="675">
        <v>371857.5</v>
      </c>
      <c r="Z1093" s="652">
        <v>0</v>
      </c>
      <c r="AA1093" s="652"/>
      <c r="AB1093" s="664"/>
      <c r="AC1093" s="663"/>
      <c r="AD1093" s="650"/>
      <c r="AE1093" s="650"/>
      <c r="AF1093" s="650"/>
      <c r="AG1093" s="650"/>
      <c r="AH1093" s="650"/>
      <c r="AI1093" s="650"/>
      <c r="AJ1093" s="650"/>
      <c r="AK1093" s="650"/>
      <c r="AL1093" s="650"/>
      <c r="AM1093" s="652">
        <f t="shared" si="56"/>
        <v>0</v>
      </c>
      <c r="AN1093" s="513">
        <f t="shared" si="57"/>
        <v>7437150</v>
      </c>
    </row>
    <row r="1094" spans="1:40" s="212" customFormat="1" ht="15" customHeight="1" x14ac:dyDescent="0.2">
      <c r="A1094" s="679"/>
      <c r="B1094" s="679"/>
      <c r="C1094" s="679"/>
      <c r="D1094" s="679"/>
      <c r="E1094" s="679"/>
      <c r="F1094" s="668" t="s">
        <v>13968</v>
      </c>
      <c r="G1094" s="668" t="s">
        <v>9762</v>
      </c>
      <c r="H1094" s="669">
        <v>74901008139104</v>
      </c>
      <c r="I1094" s="653"/>
      <c r="J1094" s="653" t="s">
        <v>18866</v>
      </c>
      <c r="K1094" s="670" t="s">
        <v>6477</v>
      </c>
      <c r="L1094" s="669" t="s">
        <v>14362</v>
      </c>
      <c r="M1094" s="671">
        <v>42240</v>
      </c>
      <c r="N1094" s="672">
        <v>25000000</v>
      </c>
      <c r="O1094" s="672" t="s">
        <v>19067</v>
      </c>
      <c r="P1094" s="674">
        <v>42199</v>
      </c>
      <c r="Q1094" s="672">
        <v>11008700</v>
      </c>
      <c r="R1094" s="673" t="s">
        <v>19094</v>
      </c>
      <c r="S1094" s="674">
        <v>42873</v>
      </c>
      <c r="T1094" s="675">
        <v>7473227</v>
      </c>
      <c r="U1094" s="674"/>
      <c r="V1094" s="675">
        <v>7473227</v>
      </c>
      <c r="W1094" s="675">
        <v>4857597.55</v>
      </c>
      <c r="X1094" s="675">
        <v>2241968.1</v>
      </c>
      <c r="Y1094" s="675">
        <v>373661.35000000003</v>
      </c>
      <c r="Z1094" s="652">
        <v>0</v>
      </c>
      <c r="AA1094" s="652"/>
      <c r="AB1094" s="664"/>
      <c r="AC1094" s="663"/>
      <c r="AD1094" s="650"/>
      <c r="AE1094" s="650"/>
      <c r="AF1094" s="650"/>
      <c r="AG1094" s="650"/>
      <c r="AH1094" s="650"/>
      <c r="AI1094" s="650"/>
      <c r="AJ1094" s="650"/>
      <c r="AK1094" s="650"/>
      <c r="AL1094" s="650"/>
      <c r="AM1094" s="652">
        <f t="shared" si="56"/>
        <v>0</v>
      </c>
      <c r="AN1094" s="513">
        <f t="shared" si="57"/>
        <v>7473227</v>
      </c>
    </row>
    <row r="1095" spans="1:40" s="212" customFormat="1" ht="15" customHeight="1" x14ac:dyDescent="0.2">
      <c r="A1095" s="679"/>
      <c r="B1095" s="679"/>
      <c r="C1095" s="679"/>
      <c r="D1095" s="679"/>
      <c r="E1095" s="679"/>
      <c r="F1095" s="668" t="s">
        <v>8349</v>
      </c>
      <c r="G1095" s="668" t="s">
        <v>2026</v>
      </c>
      <c r="H1095" s="669">
        <v>417601010110101</v>
      </c>
      <c r="I1095" s="653"/>
      <c r="J1095" s="653" t="s">
        <v>17942</v>
      </c>
      <c r="K1095" s="670" t="s">
        <v>6477</v>
      </c>
      <c r="L1095" s="669" t="s">
        <v>18054</v>
      </c>
      <c r="M1095" s="671">
        <v>42142</v>
      </c>
      <c r="N1095" s="672">
        <v>8000000</v>
      </c>
      <c r="O1095" s="672" t="s">
        <v>19068</v>
      </c>
      <c r="P1095" s="674">
        <v>42703</v>
      </c>
      <c r="Q1095" s="672">
        <v>3793411</v>
      </c>
      <c r="R1095" s="673" t="s">
        <v>19095</v>
      </c>
      <c r="S1095" s="674">
        <v>42873</v>
      </c>
      <c r="T1095" s="675">
        <v>2617000</v>
      </c>
      <c r="U1095" s="674"/>
      <c r="V1095" s="675">
        <v>2617000</v>
      </c>
      <c r="W1095" s="675">
        <v>1701050</v>
      </c>
      <c r="X1095" s="675">
        <v>785100</v>
      </c>
      <c r="Y1095" s="675">
        <v>130850</v>
      </c>
      <c r="Z1095" s="652">
        <v>0</v>
      </c>
      <c r="AA1095" s="652"/>
      <c r="AB1095" s="664"/>
      <c r="AC1095" s="663"/>
      <c r="AD1095" s="650"/>
      <c r="AE1095" s="650"/>
      <c r="AF1095" s="650"/>
      <c r="AG1095" s="650"/>
      <c r="AH1095" s="650"/>
      <c r="AI1095" s="650"/>
      <c r="AJ1095" s="650"/>
      <c r="AK1095" s="650"/>
      <c r="AL1095" s="650"/>
      <c r="AM1095" s="652">
        <f t="shared" si="56"/>
        <v>0</v>
      </c>
      <c r="AN1095" s="513">
        <f t="shared" si="57"/>
        <v>2617000</v>
      </c>
    </row>
    <row r="1096" spans="1:40" s="212" customFormat="1" ht="15" customHeight="1" x14ac:dyDescent="0.2">
      <c r="A1096" s="679"/>
      <c r="B1096" s="679"/>
      <c r="C1096" s="679"/>
      <c r="D1096" s="679"/>
      <c r="E1096" s="679"/>
      <c r="F1096" s="668" t="s">
        <v>8349</v>
      </c>
      <c r="G1096" s="668" t="s">
        <v>2026</v>
      </c>
      <c r="H1096" s="669">
        <v>417601010149100</v>
      </c>
      <c r="I1096" s="653"/>
      <c r="J1096" s="653" t="s">
        <v>4207</v>
      </c>
      <c r="K1096" s="670" t="s">
        <v>6477</v>
      </c>
      <c r="L1096" s="669" t="s">
        <v>18054</v>
      </c>
      <c r="M1096" s="671">
        <v>42142</v>
      </c>
      <c r="N1096" s="672">
        <v>7000000</v>
      </c>
      <c r="O1096" s="672" t="s">
        <v>19068</v>
      </c>
      <c r="P1096" s="674">
        <v>42703</v>
      </c>
      <c r="Q1096" s="672">
        <v>3323501</v>
      </c>
      <c r="R1096" s="673" t="s">
        <v>19095</v>
      </c>
      <c r="S1096" s="674">
        <v>42873</v>
      </c>
      <c r="T1096" s="675">
        <v>2306693</v>
      </c>
      <c r="U1096" s="674"/>
      <c r="V1096" s="675">
        <v>2306693</v>
      </c>
      <c r="W1096" s="675">
        <v>1499350.45</v>
      </c>
      <c r="X1096" s="675">
        <v>692007.9</v>
      </c>
      <c r="Y1096" s="675">
        <v>115334.65000000001</v>
      </c>
      <c r="Z1096" s="652">
        <v>0</v>
      </c>
      <c r="AA1096" s="652"/>
      <c r="AB1096" s="664"/>
      <c r="AC1096" s="663"/>
      <c r="AD1096" s="650"/>
      <c r="AE1096" s="650"/>
      <c r="AF1096" s="650"/>
      <c r="AG1096" s="650"/>
      <c r="AH1096" s="650"/>
      <c r="AI1096" s="650"/>
      <c r="AJ1096" s="650"/>
      <c r="AK1096" s="650"/>
      <c r="AL1096" s="650"/>
      <c r="AM1096" s="652">
        <f t="shared" si="56"/>
        <v>0</v>
      </c>
      <c r="AN1096" s="513">
        <f t="shared" si="57"/>
        <v>2306693</v>
      </c>
    </row>
    <row r="1097" spans="1:40" s="212" customFormat="1" ht="15" customHeight="1" x14ac:dyDescent="0.2">
      <c r="A1097" s="679"/>
      <c r="B1097" s="679"/>
      <c r="C1097" s="679"/>
      <c r="D1097" s="679"/>
      <c r="E1097" s="679"/>
      <c r="F1097" s="668" t="s">
        <v>8349</v>
      </c>
      <c r="G1097" s="668" t="s">
        <v>2026</v>
      </c>
      <c r="H1097" s="669">
        <v>417601010031103</v>
      </c>
      <c r="I1097" s="653"/>
      <c r="J1097" s="653" t="s">
        <v>3533</v>
      </c>
      <c r="K1097" s="670" t="s">
        <v>6477</v>
      </c>
      <c r="L1097" s="669" t="s">
        <v>18052</v>
      </c>
      <c r="M1097" s="671">
        <v>42117</v>
      </c>
      <c r="N1097" s="672">
        <v>15000000</v>
      </c>
      <c r="O1097" s="672" t="s">
        <v>19068</v>
      </c>
      <c r="P1097" s="674">
        <v>42703</v>
      </c>
      <c r="Q1097" s="672">
        <v>7069793</v>
      </c>
      <c r="R1097" s="673" t="s">
        <v>19095</v>
      </c>
      <c r="S1097" s="674">
        <v>42873</v>
      </c>
      <c r="T1097" s="675">
        <v>4900000</v>
      </c>
      <c r="U1097" s="674"/>
      <c r="V1097" s="675">
        <v>4900000</v>
      </c>
      <c r="W1097" s="675">
        <v>3185000</v>
      </c>
      <c r="X1097" s="675">
        <v>1470000</v>
      </c>
      <c r="Y1097" s="675">
        <v>245000</v>
      </c>
      <c r="Z1097" s="652">
        <v>0</v>
      </c>
      <c r="AA1097" s="652"/>
      <c r="AB1097" s="664"/>
      <c r="AC1097" s="663"/>
      <c r="AD1097" s="650"/>
      <c r="AE1097" s="650"/>
      <c r="AF1097" s="650"/>
      <c r="AG1097" s="650"/>
      <c r="AH1097" s="650"/>
      <c r="AI1097" s="650"/>
      <c r="AJ1097" s="650"/>
      <c r="AK1097" s="650"/>
      <c r="AL1097" s="650"/>
      <c r="AM1097" s="652">
        <f t="shared" si="56"/>
        <v>0</v>
      </c>
      <c r="AN1097" s="513">
        <f t="shared" si="57"/>
        <v>4900000</v>
      </c>
    </row>
    <row r="1098" spans="1:40" s="212" customFormat="1" ht="15" customHeight="1" x14ac:dyDescent="0.2">
      <c r="A1098" s="679"/>
      <c r="B1098" s="679"/>
      <c r="C1098" s="679"/>
      <c r="D1098" s="679"/>
      <c r="E1098" s="679"/>
      <c r="F1098" s="668" t="s">
        <v>8349</v>
      </c>
      <c r="G1098" s="668" t="s">
        <v>2026</v>
      </c>
      <c r="H1098" s="669">
        <v>417601010393107</v>
      </c>
      <c r="I1098" s="653"/>
      <c r="J1098" s="653" t="s">
        <v>746</v>
      </c>
      <c r="K1098" s="670" t="s">
        <v>6477</v>
      </c>
      <c r="L1098" s="669" t="s">
        <v>18057</v>
      </c>
      <c r="M1098" s="671">
        <v>42198</v>
      </c>
      <c r="N1098" s="672">
        <v>6000000</v>
      </c>
      <c r="O1098" s="672" t="s">
        <v>19068</v>
      </c>
      <c r="P1098" s="674">
        <v>42703</v>
      </c>
      <c r="Q1098" s="672">
        <v>3668454</v>
      </c>
      <c r="R1098" s="673" t="s">
        <v>19095</v>
      </c>
      <c r="S1098" s="674">
        <v>42873</v>
      </c>
      <c r="T1098" s="675">
        <v>2485000</v>
      </c>
      <c r="U1098" s="674"/>
      <c r="V1098" s="675">
        <v>2485000</v>
      </c>
      <c r="W1098" s="675">
        <v>1615250</v>
      </c>
      <c r="X1098" s="675">
        <v>745500</v>
      </c>
      <c r="Y1098" s="675">
        <v>124250</v>
      </c>
      <c r="Z1098" s="652">
        <v>0</v>
      </c>
      <c r="AA1098" s="652"/>
      <c r="AB1098" s="664"/>
      <c r="AC1098" s="663"/>
      <c r="AD1098" s="650"/>
      <c r="AE1098" s="650"/>
      <c r="AF1098" s="650"/>
      <c r="AG1098" s="650"/>
      <c r="AH1098" s="650"/>
      <c r="AI1098" s="650"/>
      <c r="AJ1098" s="650"/>
      <c r="AK1098" s="650"/>
      <c r="AL1098" s="650"/>
      <c r="AM1098" s="652">
        <f t="shared" si="56"/>
        <v>0</v>
      </c>
      <c r="AN1098" s="513">
        <f t="shared" si="57"/>
        <v>2485000</v>
      </c>
    </row>
    <row r="1099" spans="1:40" s="212" customFormat="1" ht="15" customHeight="1" x14ac:dyDescent="0.2">
      <c r="A1099" s="679"/>
      <c r="B1099" s="679"/>
      <c r="C1099" s="679"/>
      <c r="D1099" s="679"/>
      <c r="E1099" s="679"/>
      <c r="F1099" s="668" t="s">
        <v>8349</v>
      </c>
      <c r="G1099" s="668" t="s">
        <v>19128</v>
      </c>
      <c r="H1099" s="669">
        <v>416801006323107</v>
      </c>
      <c r="I1099" s="653"/>
      <c r="J1099" s="653" t="s">
        <v>18867</v>
      </c>
      <c r="K1099" s="670" t="s">
        <v>6477</v>
      </c>
      <c r="L1099" s="669" t="s">
        <v>18987</v>
      </c>
      <c r="M1099" s="671">
        <v>42297</v>
      </c>
      <c r="N1099" s="672">
        <v>8000000</v>
      </c>
      <c r="O1099" s="672" t="s">
        <v>19069</v>
      </c>
      <c r="P1099" s="674">
        <v>42695</v>
      </c>
      <c r="Q1099" s="672">
        <v>5691523</v>
      </c>
      <c r="R1099" s="673" t="s">
        <v>19095</v>
      </c>
      <c r="S1099" s="674">
        <v>42873</v>
      </c>
      <c r="T1099" s="675">
        <v>3952453</v>
      </c>
      <c r="U1099" s="674"/>
      <c r="V1099" s="675">
        <v>3952453</v>
      </c>
      <c r="W1099" s="675">
        <v>2569094.4500000002</v>
      </c>
      <c r="X1099" s="675">
        <v>1185735.8999999999</v>
      </c>
      <c r="Y1099" s="675">
        <v>197622.65000000002</v>
      </c>
      <c r="Z1099" s="652">
        <v>0</v>
      </c>
      <c r="AA1099" s="652"/>
      <c r="AB1099" s="664"/>
      <c r="AC1099" s="663"/>
      <c r="AD1099" s="650"/>
      <c r="AE1099" s="650"/>
      <c r="AF1099" s="650"/>
      <c r="AG1099" s="650"/>
      <c r="AH1099" s="650"/>
      <c r="AI1099" s="650"/>
      <c r="AJ1099" s="650"/>
      <c r="AK1099" s="650"/>
      <c r="AL1099" s="650"/>
      <c r="AM1099" s="652">
        <f t="shared" si="56"/>
        <v>0</v>
      </c>
      <c r="AN1099" s="513">
        <f t="shared" si="57"/>
        <v>3952453</v>
      </c>
    </row>
    <row r="1100" spans="1:40" s="212" customFormat="1" ht="15" customHeight="1" x14ac:dyDescent="0.2">
      <c r="A1100" s="679"/>
      <c r="B1100" s="679"/>
      <c r="C1100" s="679"/>
      <c r="D1100" s="679"/>
      <c r="E1100" s="679"/>
      <c r="F1100" s="668" t="s">
        <v>8349</v>
      </c>
      <c r="G1100" s="668" t="s">
        <v>19128</v>
      </c>
      <c r="H1100" s="669">
        <v>416801006272102</v>
      </c>
      <c r="I1100" s="653"/>
      <c r="J1100" s="653" t="s">
        <v>18868</v>
      </c>
      <c r="K1100" s="670" t="s">
        <v>6477</v>
      </c>
      <c r="L1100" s="669" t="s">
        <v>18987</v>
      </c>
      <c r="M1100" s="671">
        <v>42297</v>
      </c>
      <c r="N1100" s="672">
        <v>10000000</v>
      </c>
      <c r="O1100" s="672" t="s">
        <v>19069</v>
      </c>
      <c r="P1100" s="674">
        <v>42695</v>
      </c>
      <c r="Q1100" s="672">
        <v>7303080</v>
      </c>
      <c r="R1100" s="673" t="s">
        <v>19095</v>
      </c>
      <c r="S1100" s="674">
        <v>42873</v>
      </c>
      <c r="T1100" s="675">
        <v>5016480</v>
      </c>
      <c r="U1100" s="674"/>
      <c r="V1100" s="675">
        <v>5016480</v>
      </c>
      <c r="W1100" s="675">
        <v>3260712</v>
      </c>
      <c r="X1100" s="675">
        <v>1504944</v>
      </c>
      <c r="Y1100" s="675">
        <v>250824</v>
      </c>
      <c r="Z1100" s="652">
        <v>0</v>
      </c>
      <c r="AA1100" s="652"/>
      <c r="AB1100" s="664"/>
      <c r="AC1100" s="663"/>
      <c r="AD1100" s="650"/>
      <c r="AE1100" s="650"/>
      <c r="AF1100" s="650"/>
      <c r="AG1100" s="650"/>
      <c r="AH1100" s="650"/>
      <c r="AI1100" s="650"/>
      <c r="AJ1100" s="650"/>
      <c r="AK1100" s="650"/>
      <c r="AL1100" s="650"/>
      <c r="AM1100" s="652">
        <f t="shared" si="56"/>
        <v>0</v>
      </c>
      <c r="AN1100" s="513">
        <f t="shared" si="57"/>
        <v>5016480</v>
      </c>
    </row>
    <row r="1101" spans="1:40" s="212" customFormat="1" ht="15" customHeight="1" x14ac:dyDescent="0.2">
      <c r="A1101" s="679"/>
      <c r="B1101" s="679"/>
      <c r="C1101" s="679"/>
      <c r="D1101" s="679"/>
      <c r="E1101" s="679"/>
      <c r="F1101" s="668" t="s">
        <v>8349</v>
      </c>
      <c r="G1101" s="668" t="s">
        <v>19128</v>
      </c>
      <c r="H1101" s="669">
        <v>416801006148109</v>
      </c>
      <c r="I1101" s="653"/>
      <c r="J1101" s="653" t="s">
        <v>18869</v>
      </c>
      <c r="K1101" s="670" t="s">
        <v>6477</v>
      </c>
      <c r="L1101" s="669" t="s">
        <v>18988</v>
      </c>
      <c r="M1101" s="671">
        <v>42265</v>
      </c>
      <c r="N1101" s="672">
        <v>20000000</v>
      </c>
      <c r="O1101" s="672" t="s">
        <v>19069</v>
      </c>
      <c r="P1101" s="674">
        <v>42695</v>
      </c>
      <c r="Q1101" s="672">
        <v>13839736</v>
      </c>
      <c r="R1101" s="673" t="s">
        <v>19095</v>
      </c>
      <c r="S1101" s="674">
        <v>42873</v>
      </c>
      <c r="T1101" s="675">
        <v>9450210</v>
      </c>
      <c r="U1101" s="674"/>
      <c r="V1101" s="675">
        <v>9450210</v>
      </c>
      <c r="W1101" s="675">
        <v>6142636.5</v>
      </c>
      <c r="X1101" s="675">
        <v>2835063</v>
      </c>
      <c r="Y1101" s="675">
        <v>472510.5</v>
      </c>
      <c r="Z1101" s="652">
        <v>0</v>
      </c>
      <c r="AA1101" s="652"/>
      <c r="AB1101" s="664"/>
      <c r="AC1101" s="663"/>
      <c r="AD1101" s="650"/>
      <c r="AE1101" s="650"/>
      <c r="AF1101" s="650"/>
      <c r="AG1101" s="650"/>
      <c r="AH1101" s="650"/>
      <c r="AI1101" s="650"/>
      <c r="AJ1101" s="650"/>
      <c r="AK1101" s="650"/>
      <c r="AL1101" s="650"/>
      <c r="AM1101" s="652">
        <f t="shared" si="56"/>
        <v>0</v>
      </c>
      <c r="AN1101" s="513">
        <f t="shared" si="57"/>
        <v>9450210</v>
      </c>
    </row>
    <row r="1102" spans="1:40" s="212" customFormat="1" ht="15" customHeight="1" x14ac:dyDescent="0.2">
      <c r="A1102" s="679"/>
      <c r="B1102" s="679"/>
      <c r="C1102" s="679"/>
      <c r="D1102" s="679"/>
      <c r="E1102" s="679"/>
      <c r="F1102" s="668" t="s">
        <v>8349</v>
      </c>
      <c r="G1102" s="668" t="s">
        <v>19128</v>
      </c>
      <c r="H1102" s="669">
        <v>416801006246101</v>
      </c>
      <c r="I1102" s="653"/>
      <c r="J1102" s="653" t="s">
        <v>18870</v>
      </c>
      <c r="K1102" s="670" t="s">
        <v>6477</v>
      </c>
      <c r="L1102" s="669" t="s">
        <v>18988</v>
      </c>
      <c r="M1102" s="671">
        <v>42265</v>
      </c>
      <c r="N1102" s="672">
        <v>5000000</v>
      </c>
      <c r="O1102" s="672" t="s">
        <v>19069</v>
      </c>
      <c r="P1102" s="674">
        <v>42695</v>
      </c>
      <c r="Q1102" s="672">
        <v>3332235</v>
      </c>
      <c r="R1102" s="673" t="s">
        <v>19095</v>
      </c>
      <c r="S1102" s="674">
        <v>42873</v>
      </c>
      <c r="T1102" s="675">
        <v>2328331</v>
      </c>
      <c r="U1102" s="674"/>
      <c r="V1102" s="675">
        <v>2328331</v>
      </c>
      <c r="W1102" s="675">
        <v>1513415.1500000001</v>
      </c>
      <c r="X1102" s="675">
        <v>698499.29999999993</v>
      </c>
      <c r="Y1102" s="675">
        <v>116416.55</v>
      </c>
      <c r="Z1102" s="652">
        <v>0</v>
      </c>
      <c r="AA1102" s="652"/>
      <c r="AB1102" s="664"/>
      <c r="AC1102" s="663"/>
      <c r="AD1102" s="650"/>
      <c r="AE1102" s="650"/>
      <c r="AF1102" s="650"/>
      <c r="AG1102" s="650"/>
      <c r="AH1102" s="650"/>
      <c r="AI1102" s="650"/>
      <c r="AJ1102" s="650"/>
      <c r="AK1102" s="650"/>
      <c r="AL1102" s="650"/>
      <c r="AM1102" s="652">
        <f t="shared" si="56"/>
        <v>0</v>
      </c>
      <c r="AN1102" s="513">
        <f t="shared" si="57"/>
        <v>2328331</v>
      </c>
    </row>
    <row r="1103" spans="1:40" s="212" customFormat="1" ht="15" customHeight="1" x14ac:dyDescent="0.2">
      <c r="A1103" s="679"/>
      <c r="B1103" s="679"/>
      <c r="C1103" s="679"/>
      <c r="D1103" s="679"/>
      <c r="E1103" s="679"/>
      <c r="F1103" s="668" t="s">
        <v>8349</v>
      </c>
      <c r="G1103" s="668" t="s">
        <v>19128</v>
      </c>
      <c r="H1103" s="669">
        <v>416801006183109</v>
      </c>
      <c r="I1103" s="653"/>
      <c r="J1103" s="653" t="s">
        <v>18871</v>
      </c>
      <c r="K1103" s="670" t="s">
        <v>6477</v>
      </c>
      <c r="L1103" s="669" t="s">
        <v>18988</v>
      </c>
      <c r="M1103" s="671">
        <v>42265</v>
      </c>
      <c r="N1103" s="672">
        <v>6000000</v>
      </c>
      <c r="O1103" s="672" t="s">
        <v>19069</v>
      </c>
      <c r="P1103" s="674">
        <v>42695</v>
      </c>
      <c r="Q1103" s="672">
        <v>3383249</v>
      </c>
      <c r="R1103" s="673" t="s">
        <v>19095</v>
      </c>
      <c r="S1103" s="674">
        <v>42873</v>
      </c>
      <c r="T1103" s="675">
        <v>2310210</v>
      </c>
      <c r="U1103" s="674"/>
      <c r="V1103" s="675">
        <v>2310210</v>
      </c>
      <c r="W1103" s="675">
        <v>1501636.5</v>
      </c>
      <c r="X1103" s="675">
        <v>693063</v>
      </c>
      <c r="Y1103" s="675">
        <v>115510.5</v>
      </c>
      <c r="Z1103" s="652">
        <v>0</v>
      </c>
      <c r="AA1103" s="652"/>
      <c r="AB1103" s="664"/>
      <c r="AC1103" s="663"/>
      <c r="AD1103" s="650"/>
      <c r="AE1103" s="650"/>
      <c r="AF1103" s="650"/>
      <c r="AG1103" s="650"/>
      <c r="AH1103" s="650"/>
      <c r="AI1103" s="650"/>
      <c r="AJ1103" s="650"/>
      <c r="AK1103" s="650"/>
      <c r="AL1103" s="650"/>
      <c r="AM1103" s="652">
        <f t="shared" si="56"/>
        <v>0</v>
      </c>
      <c r="AN1103" s="513">
        <f t="shared" si="57"/>
        <v>2310210</v>
      </c>
    </row>
    <row r="1104" spans="1:40" s="212" customFormat="1" ht="15" customHeight="1" x14ac:dyDescent="0.2">
      <c r="A1104" s="679"/>
      <c r="B1104" s="679"/>
      <c r="C1104" s="679"/>
      <c r="D1104" s="679"/>
      <c r="E1104" s="679"/>
      <c r="F1104" s="668" t="s">
        <v>8349</v>
      </c>
      <c r="G1104" s="668" t="s">
        <v>19128</v>
      </c>
      <c r="H1104" s="669">
        <v>416801006132108</v>
      </c>
      <c r="I1104" s="653"/>
      <c r="J1104" s="653" t="s">
        <v>7777</v>
      </c>
      <c r="K1104" s="670" t="s">
        <v>6477</v>
      </c>
      <c r="L1104" s="669" t="s">
        <v>18988</v>
      </c>
      <c r="M1104" s="671">
        <v>42265</v>
      </c>
      <c r="N1104" s="672">
        <v>25000000</v>
      </c>
      <c r="O1104" s="672" t="s">
        <v>19070</v>
      </c>
      <c r="P1104" s="674">
        <v>42705</v>
      </c>
      <c r="Q1104" s="672">
        <v>16214165</v>
      </c>
      <c r="R1104" s="673" t="s">
        <v>19095</v>
      </c>
      <c r="S1104" s="674">
        <v>42873</v>
      </c>
      <c r="T1104" s="675">
        <v>11083100</v>
      </c>
      <c r="U1104" s="674"/>
      <c r="V1104" s="675">
        <v>11083100</v>
      </c>
      <c r="W1104" s="675">
        <v>7204015</v>
      </c>
      <c r="X1104" s="675">
        <v>3324930</v>
      </c>
      <c r="Y1104" s="675">
        <v>554155</v>
      </c>
      <c r="Z1104" s="652">
        <v>0</v>
      </c>
      <c r="AA1104" s="652"/>
      <c r="AB1104" s="664"/>
      <c r="AC1104" s="663"/>
      <c r="AD1104" s="650"/>
      <c r="AE1104" s="650"/>
      <c r="AF1104" s="650"/>
      <c r="AG1104" s="650"/>
      <c r="AH1104" s="650"/>
      <c r="AI1104" s="650"/>
      <c r="AJ1104" s="650"/>
      <c r="AK1104" s="650"/>
      <c r="AL1104" s="650"/>
      <c r="AM1104" s="652">
        <f t="shared" si="56"/>
        <v>0</v>
      </c>
      <c r="AN1104" s="513">
        <f t="shared" si="57"/>
        <v>11083100</v>
      </c>
    </row>
    <row r="1105" spans="1:40" s="212" customFormat="1" ht="15" customHeight="1" x14ac:dyDescent="0.2">
      <c r="A1105" s="679"/>
      <c r="B1105" s="679"/>
      <c r="C1105" s="679"/>
      <c r="D1105" s="679"/>
      <c r="E1105" s="679"/>
      <c r="F1105" s="668" t="s">
        <v>8349</v>
      </c>
      <c r="G1105" s="668" t="s">
        <v>19128</v>
      </c>
      <c r="H1105" s="669">
        <v>416801006321105</v>
      </c>
      <c r="I1105" s="653"/>
      <c r="J1105" s="653" t="s">
        <v>18872</v>
      </c>
      <c r="K1105" s="670" t="s">
        <v>6477</v>
      </c>
      <c r="L1105" s="669" t="s">
        <v>18987</v>
      </c>
      <c r="M1105" s="671">
        <v>42297</v>
      </c>
      <c r="N1105" s="672">
        <v>20000000</v>
      </c>
      <c r="O1105" s="672" t="s">
        <v>19070</v>
      </c>
      <c r="P1105" s="674">
        <v>42705</v>
      </c>
      <c r="Q1105" s="672">
        <v>15932118</v>
      </c>
      <c r="R1105" s="673" t="s">
        <v>19095</v>
      </c>
      <c r="S1105" s="674">
        <v>42873</v>
      </c>
      <c r="T1105" s="675">
        <v>10930816</v>
      </c>
      <c r="U1105" s="674"/>
      <c r="V1105" s="675">
        <v>10930816</v>
      </c>
      <c r="W1105" s="675">
        <v>7105030.4000000004</v>
      </c>
      <c r="X1105" s="675">
        <v>3279244.8</v>
      </c>
      <c r="Y1105" s="675">
        <v>546540.80000000005</v>
      </c>
      <c r="Z1105" s="652">
        <v>0</v>
      </c>
      <c r="AA1105" s="652"/>
      <c r="AB1105" s="664"/>
      <c r="AC1105" s="663"/>
      <c r="AD1105" s="650"/>
      <c r="AE1105" s="650"/>
      <c r="AF1105" s="650"/>
      <c r="AG1105" s="650"/>
      <c r="AH1105" s="650"/>
      <c r="AI1105" s="650"/>
      <c r="AJ1105" s="650"/>
      <c r="AK1105" s="650"/>
      <c r="AL1105" s="650"/>
      <c r="AM1105" s="652">
        <f t="shared" si="56"/>
        <v>0</v>
      </c>
      <c r="AN1105" s="513">
        <f t="shared" si="57"/>
        <v>10930816</v>
      </c>
    </row>
    <row r="1106" spans="1:40" s="212" customFormat="1" ht="15" customHeight="1" x14ac:dyDescent="0.2">
      <c r="A1106" s="679"/>
      <c r="B1106" s="679"/>
      <c r="C1106" s="679"/>
      <c r="D1106" s="679"/>
      <c r="E1106" s="679"/>
      <c r="F1106" s="668" t="s">
        <v>8349</v>
      </c>
      <c r="G1106" s="668" t="s">
        <v>19128</v>
      </c>
      <c r="H1106" s="669">
        <v>416801005757109</v>
      </c>
      <c r="I1106" s="653"/>
      <c r="J1106" s="653" t="s">
        <v>18873</v>
      </c>
      <c r="K1106" s="670" t="s">
        <v>6477</v>
      </c>
      <c r="L1106" s="669" t="s">
        <v>18989</v>
      </c>
      <c r="M1106" s="671">
        <v>42142</v>
      </c>
      <c r="N1106" s="672">
        <v>5000000</v>
      </c>
      <c r="O1106" s="672" t="s">
        <v>19070</v>
      </c>
      <c r="P1106" s="674">
        <v>42705</v>
      </c>
      <c r="Q1106" s="672">
        <v>2275500</v>
      </c>
      <c r="R1106" s="673" t="s">
        <v>19095</v>
      </c>
      <c r="S1106" s="674">
        <v>42873</v>
      </c>
      <c r="T1106" s="675">
        <v>1592850</v>
      </c>
      <c r="U1106" s="674"/>
      <c r="V1106" s="675">
        <v>1592850</v>
      </c>
      <c r="W1106" s="675">
        <v>1035352.5</v>
      </c>
      <c r="X1106" s="675">
        <v>477855</v>
      </c>
      <c r="Y1106" s="675">
        <v>79642.5</v>
      </c>
      <c r="Z1106" s="652">
        <v>0</v>
      </c>
      <c r="AA1106" s="652"/>
      <c r="AB1106" s="664"/>
      <c r="AC1106" s="663"/>
      <c r="AD1106" s="650"/>
      <c r="AE1106" s="650"/>
      <c r="AF1106" s="650"/>
      <c r="AG1106" s="650"/>
      <c r="AH1106" s="650"/>
      <c r="AI1106" s="650"/>
      <c r="AJ1106" s="650"/>
      <c r="AK1106" s="650"/>
      <c r="AL1106" s="650"/>
      <c r="AM1106" s="652">
        <f t="shared" si="56"/>
        <v>0</v>
      </c>
      <c r="AN1106" s="513">
        <f t="shared" si="57"/>
        <v>1592850</v>
      </c>
    </row>
    <row r="1107" spans="1:40" s="212" customFormat="1" ht="15" customHeight="1" x14ac:dyDescent="0.2">
      <c r="A1107" s="679"/>
      <c r="B1107" s="679"/>
      <c r="C1107" s="679"/>
      <c r="D1107" s="679"/>
      <c r="E1107" s="679"/>
      <c r="F1107" s="668" t="s">
        <v>8349</v>
      </c>
      <c r="G1107" s="668" t="s">
        <v>2026</v>
      </c>
      <c r="H1107" s="669">
        <v>417601010554101</v>
      </c>
      <c r="I1107" s="653"/>
      <c r="J1107" s="653" t="s">
        <v>18874</v>
      </c>
      <c r="K1107" s="670" t="s">
        <v>6477</v>
      </c>
      <c r="L1107" s="669" t="s">
        <v>18057</v>
      </c>
      <c r="M1107" s="671">
        <v>42198</v>
      </c>
      <c r="N1107" s="672">
        <v>5000000</v>
      </c>
      <c r="O1107" s="672" t="s">
        <v>18093</v>
      </c>
      <c r="P1107" s="674">
        <v>42628</v>
      </c>
      <c r="Q1107" s="672">
        <v>1354161</v>
      </c>
      <c r="R1107" s="673" t="s">
        <v>19095</v>
      </c>
      <c r="S1107" s="674">
        <v>42873</v>
      </c>
      <c r="T1107" s="675">
        <v>947913</v>
      </c>
      <c r="U1107" s="674"/>
      <c r="V1107" s="675">
        <v>947913</v>
      </c>
      <c r="W1107" s="675">
        <v>616143.45000000007</v>
      </c>
      <c r="X1107" s="675">
        <v>284373.89999999997</v>
      </c>
      <c r="Y1107" s="675">
        <v>47395.65</v>
      </c>
      <c r="Z1107" s="652">
        <v>0</v>
      </c>
      <c r="AA1107" s="652"/>
      <c r="AB1107" s="664"/>
      <c r="AC1107" s="663"/>
      <c r="AD1107" s="650"/>
      <c r="AE1107" s="650"/>
      <c r="AF1107" s="650"/>
      <c r="AG1107" s="650"/>
      <c r="AH1107" s="650"/>
      <c r="AI1107" s="650"/>
      <c r="AJ1107" s="650"/>
      <c r="AK1107" s="650"/>
      <c r="AL1107" s="650"/>
      <c r="AM1107" s="652">
        <f t="shared" si="56"/>
        <v>0</v>
      </c>
      <c r="AN1107" s="513">
        <f t="shared" si="57"/>
        <v>947913</v>
      </c>
    </row>
    <row r="1108" spans="1:40" s="212" customFormat="1" ht="15" customHeight="1" x14ac:dyDescent="0.2">
      <c r="A1108" s="679"/>
      <c r="B1108" s="679"/>
      <c r="C1108" s="679"/>
      <c r="D1108" s="679"/>
      <c r="E1108" s="679"/>
      <c r="F1108" s="668" t="s">
        <v>8349</v>
      </c>
      <c r="G1108" s="668" t="s">
        <v>2026</v>
      </c>
      <c r="H1108" s="669">
        <v>417601010166102</v>
      </c>
      <c r="I1108" s="653"/>
      <c r="J1108" s="653" t="s">
        <v>3725</v>
      </c>
      <c r="K1108" s="670" t="s">
        <v>6477</v>
      </c>
      <c r="L1108" s="669" t="s">
        <v>18054</v>
      </c>
      <c r="M1108" s="671">
        <v>42142</v>
      </c>
      <c r="N1108" s="672">
        <v>4000000</v>
      </c>
      <c r="O1108" s="672" t="s">
        <v>18094</v>
      </c>
      <c r="P1108" s="674">
        <v>42622</v>
      </c>
      <c r="Q1108" s="672">
        <v>2533477</v>
      </c>
      <c r="R1108" s="673" t="s">
        <v>19095</v>
      </c>
      <c r="S1108" s="674">
        <v>42873</v>
      </c>
      <c r="T1108" s="675">
        <v>1709734</v>
      </c>
      <c r="U1108" s="674"/>
      <c r="V1108" s="675">
        <v>1709734</v>
      </c>
      <c r="W1108" s="675">
        <v>1111327.1000000001</v>
      </c>
      <c r="X1108" s="675">
        <v>512920.19999999995</v>
      </c>
      <c r="Y1108" s="675">
        <v>85486.700000000012</v>
      </c>
      <c r="Z1108" s="652">
        <v>0</v>
      </c>
      <c r="AA1108" s="652"/>
      <c r="AB1108" s="664"/>
      <c r="AC1108" s="663"/>
      <c r="AD1108" s="650"/>
      <c r="AE1108" s="650"/>
      <c r="AF1108" s="650"/>
      <c r="AG1108" s="650"/>
      <c r="AH1108" s="650"/>
      <c r="AI1108" s="650"/>
      <c r="AJ1108" s="650"/>
      <c r="AK1108" s="650"/>
      <c r="AL1108" s="650"/>
      <c r="AM1108" s="652">
        <f t="shared" si="56"/>
        <v>0</v>
      </c>
      <c r="AN1108" s="513">
        <f t="shared" si="57"/>
        <v>1709734</v>
      </c>
    </row>
    <row r="1109" spans="1:40" s="212" customFormat="1" ht="15" customHeight="1" x14ac:dyDescent="0.2">
      <c r="A1109" s="679"/>
      <c r="B1109" s="679"/>
      <c r="C1109" s="679"/>
      <c r="D1109" s="679"/>
      <c r="E1109" s="679"/>
      <c r="F1109" s="668" t="s">
        <v>13968</v>
      </c>
      <c r="G1109" s="668" t="s">
        <v>9755</v>
      </c>
      <c r="H1109" s="669">
        <v>750901001660105</v>
      </c>
      <c r="I1109" s="653"/>
      <c r="J1109" s="653" t="s">
        <v>18875</v>
      </c>
      <c r="K1109" s="670" t="s">
        <v>6477</v>
      </c>
      <c r="L1109" s="669" t="s">
        <v>13877</v>
      </c>
      <c r="M1109" s="671">
        <v>42319</v>
      </c>
      <c r="N1109" s="672">
        <v>25000000</v>
      </c>
      <c r="O1109" s="672" t="s">
        <v>19071</v>
      </c>
      <c r="P1109" s="674">
        <v>42288</v>
      </c>
      <c r="Q1109" s="672">
        <v>25000000</v>
      </c>
      <c r="R1109" s="673" t="s">
        <v>19096</v>
      </c>
      <c r="S1109" s="674">
        <v>42881</v>
      </c>
      <c r="T1109" s="675">
        <v>17500000</v>
      </c>
      <c r="U1109" s="674">
        <v>42308</v>
      </c>
      <c r="V1109" s="675">
        <v>17500000</v>
      </c>
      <c r="W1109" s="675">
        <v>11375000</v>
      </c>
      <c r="X1109" s="675">
        <v>5250000</v>
      </c>
      <c r="Y1109" s="675">
        <v>875000</v>
      </c>
      <c r="Z1109" s="652">
        <v>0</v>
      </c>
      <c r="AA1109" s="652"/>
      <c r="AB1109" s="664"/>
      <c r="AC1109" s="663"/>
      <c r="AD1109" s="650"/>
      <c r="AE1109" s="650"/>
      <c r="AF1109" s="650"/>
      <c r="AG1109" s="650"/>
      <c r="AH1109" s="650"/>
      <c r="AI1109" s="650"/>
      <c r="AJ1109" s="650"/>
      <c r="AK1109" s="650"/>
      <c r="AL1109" s="650"/>
      <c r="AM1109" s="652">
        <f t="shared" si="56"/>
        <v>0</v>
      </c>
      <c r="AN1109" s="513">
        <f t="shared" si="57"/>
        <v>17500000</v>
      </c>
    </row>
    <row r="1110" spans="1:40" s="212" customFormat="1" ht="15" customHeight="1" x14ac:dyDescent="0.2">
      <c r="A1110" s="679"/>
      <c r="B1110" s="679"/>
      <c r="C1110" s="679"/>
      <c r="D1110" s="679"/>
      <c r="E1110" s="679"/>
      <c r="F1110" s="668" t="s">
        <v>13968</v>
      </c>
      <c r="G1110" s="668" t="s">
        <v>9767</v>
      </c>
      <c r="H1110" s="669">
        <v>368001004741102</v>
      </c>
      <c r="I1110" s="653"/>
      <c r="J1110" s="653" t="s">
        <v>18876</v>
      </c>
      <c r="K1110" s="670" t="s">
        <v>6477</v>
      </c>
      <c r="L1110" s="669" t="s">
        <v>18010</v>
      </c>
      <c r="M1110" s="671">
        <v>42110</v>
      </c>
      <c r="N1110" s="672">
        <v>20000000</v>
      </c>
      <c r="O1110" s="672" t="s">
        <v>14446</v>
      </c>
      <c r="P1110" s="674">
        <v>42675</v>
      </c>
      <c r="Q1110" s="672">
        <v>22634342</v>
      </c>
      <c r="R1110" s="673" t="s">
        <v>19096</v>
      </c>
      <c r="S1110" s="674">
        <v>42881</v>
      </c>
      <c r="T1110" s="675">
        <v>14000000</v>
      </c>
      <c r="U1110" s="674">
        <v>42371</v>
      </c>
      <c r="V1110" s="675">
        <v>14000000</v>
      </c>
      <c r="W1110" s="675">
        <v>9100000</v>
      </c>
      <c r="X1110" s="675">
        <v>4200000</v>
      </c>
      <c r="Y1110" s="675">
        <v>700000</v>
      </c>
      <c r="Z1110" s="652">
        <v>0</v>
      </c>
      <c r="AA1110" s="652"/>
      <c r="AB1110" s="664"/>
      <c r="AC1110" s="663"/>
      <c r="AD1110" s="650"/>
      <c r="AE1110" s="650"/>
      <c r="AF1110" s="650"/>
      <c r="AG1110" s="650"/>
      <c r="AH1110" s="650"/>
      <c r="AI1110" s="650"/>
      <c r="AJ1110" s="650"/>
      <c r="AK1110" s="650"/>
      <c r="AL1110" s="650"/>
      <c r="AM1110" s="652">
        <f t="shared" si="56"/>
        <v>0</v>
      </c>
      <c r="AN1110" s="513">
        <f t="shared" si="57"/>
        <v>14000000</v>
      </c>
    </row>
    <row r="1111" spans="1:40" s="212" customFormat="1" ht="15" customHeight="1" x14ac:dyDescent="0.2">
      <c r="A1111" s="679"/>
      <c r="B1111" s="679"/>
      <c r="C1111" s="679"/>
      <c r="D1111" s="679"/>
      <c r="E1111" s="679"/>
      <c r="F1111" s="668" t="s">
        <v>13968</v>
      </c>
      <c r="G1111" s="668" t="s">
        <v>9767</v>
      </c>
      <c r="H1111" s="669">
        <v>368001004842102</v>
      </c>
      <c r="I1111" s="653"/>
      <c r="J1111" s="653" t="s">
        <v>18877</v>
      </c>
      <c r="K1111" s="670" t="s">
        <v>6477</v>
      </c>
      <c r="L1111" s="669" t="s">
        <v>18013</v>
      </c>
      <c r="M1111" s="671">
        <v>42135</v>
      </c>
      <c r="N1111" s="672">
        <v>20000000</v>
      </c>
      <c r="O1111" s="672" t="s">
        <v>14446</v>
      </c>
      <c r="P1111" s="674">
        <v>42675</v>
      </c>
      <c r="Q1111" s="672">
        <v>22508081</v>
      </c>
      <c r="R1111" s="673" t="s">
        <v>19096</v>
      </c>
      <c r="S1111" s="674">
        <v>42881</v>
      </c>
      <c r="T1111" s="675">
        <v>14000000</v>
      </c>
      <c r="U1111" s="674">
        <v>42371</v>
      </c>
      <c r="V1111" s="675">
        <v>14000000</v>
      </c>
      <c r="W1111" s="675">
        <v>9100000</v>
      </c>
      <c r="X1111" s="675">
        <v>4200000</v>
      </c>
      <c r="Y1111" s="675">
        <v>700000</v>
      </c>
      <c r="Z1111" s="652">
        <v>0</v>
      </c>
      <c r="AA1111" s="652"/>
      <c r="AB1111" s="664"/>
      <c r="AC1111" s="663"/>
      <c r="AD1111" s="650"/>
      <c r="AE1111" s="650"/>
      <c r="AF1111" s="650"/>
      <c r="AG1111" s="650"/>
      <c r="AH1111" s="650"/>
      <c r="AI1111" s="650"/>
      <c r="AJ1111" s="650"/>
      <c r="AK1111" s="650"/>
      <c r="AL1111" s="650"/>
      <c r="AM1111" s="652">
        <f t="shared" si="56"/>
        <v>0</v>
      </c>
      <c r="AN1111" s="513">
        <f t="shared" si="57"/>
        <v>14000000</v>
      </c>
    </row>
    <row r="1112" spans="1:40" s="212" customFormat="1" ht="15" customHeight="1" x14ac:dyDescent="0.2">
      <c r="A1112" s="679"/>
      <c r="B1112" s="679"/>
      <c r="C1112" s="679"/>
      <c r="D1112" s="679"/>
      <c r="E1112" s="679"/>
      <c r="F1112" s="668" t="s">
        <v>13968</v>
      </c>
      <c r="G1112" s="668" t="s">
        <v>14497</v>
      </c>
      <c r="H1112" s="669">
        <v>792201000441100</v>
      </c>
      <c r="I1112" s="653"/>
      <c r="J1112" s="653" t="s">
        <v>18878</v>
      </c>
      <c r="K1112" s="670" t="s">
        <v>6477</v>
      </c>
      <c r="L1112" s="669" t="s">
        <v>18990</v>
      </c>
      <c r="M1112" s="671">
        <v>42135</v>
      </c>
      <c r="N1112" s="672">
        <v>20000000</v>
      </c>
      <c r="O1112" s="672" t="s">
        <v>19072</v>
      </c>
      <c r="P1112" s="674">
        <v>42338</v>
      </c>
      <c r="Q1112" s="672">
        <v>20824569</v>
      </c>
      <c r="R1112" s="673" t="s">
        <v>19096</v>
      </c>
      <c r="S1112" s="674">
        <v>42881</v>
      </c>
      <c r="T1112" s="675">
        <v>14000000</v>
      </c>
      <c r="U1112" s="674">
        <v>42328</v>
      </c>
      <c r="V1112" s="675">
        <v>14000000</v>
      </c>
      <c r="W1112" s="675">
        <v>9100000</v>
      </c>
      <c r="X1112" s="675">
        <v>4200000</v>
      </c>
      <c r="Y1112" s="675">
        <v>700000</v>
      </c>
      <c r="Z1112" s="652">
        <v>0</v>
      </c>
      <c r="AA1112" s="652"/>
      <c r="AB1112" s="664"/>
      <c r="AC1112" s="663"/>
      <c r="AD1112" s="650"/>
      <c r="AE1112" s="650"/>
      <c r="AF1112" s="650"/>
      <c r="AG1112" s="650"/>
      <c r="AH1112" s="650"/>
      <c r="AI1112" s="650"/>
      <c r="AJ1112" s="650"/>
      <c r="AK1112" s="650"/>
      <c r="AL1112" s="650"/>
      <c r="AM1112" s="652">
        <f t="shared" si="56"/>
        <v>0</v>
      </c>
      <c r="AN1112" s="513">
        <f t="shared" si="57"/>
        <v>14000000</v>
      </c>
    </row>
    <row r="1113" spans="1:40" s="212" customFormat="1" ht="15" customHeight="1" x14ac:dyDescent="0.2">
      <c r="A1113" s="679"/>
      <c r="B1113" s="679"/>
      <c r="C1113" s="679"/>
      <c r="D1113" s="679"/>
      <c r="E1113" s="679"/>
      <c r="F1113" s="668" t="s">
        <v>13968</v>
      </c>
      <c r="G1113" s="668" t="s">
        <v>9758</v>
      </c>
      <c r="H1113" s="669">
        <v>75001009416108</v>
      </c>
      <c r="I1113" s="653"/>
      <c r="J1113" s="653" t="s">
        <v>18879</v>
      </c>
      <c r="K1113" s="670" t="s">
        <v>6477</v>
      </c>
      <c r="L1113" s="669" t="s">
        <v>18991</v>
      </c>
      <c r="M1113" s="671">
        <v>42088</v>
      </c>
      <c r="N1113" s="672">
        <v>15000000</v>
      </c>
      <c r="O1113" s="672" t="s">
        <v>19072</v>
      </c>
      <c r="P1113" s="674">
        <v>42338</v>
      </c>
      <c r="Q1113" s="672">
        <v>13838569</v>
      </c>
      <c r="R1113" s="673" t="s">
        <v>19096</v>
      </c>
      <c r="S1113" s="674">
        <v>42881</v>
      </c>
      <c r="T1113" s="675">
        <v>9542623</v>
      </c>
      <c r="U1113" s="674">
        <v>42336</v>
      </c>
      <c r="V1113" s="675">
        <v>9542623</v>
      </c>
      <c r="W1113" s="675">
        <v>6202704.9500000002</v>
      </c>
      <c r="X1113" s="675">
        <v>2862786.9</v>
      </c>
      <c r="Y1113" s="675">
        <v>477131.15</v>
      </c>
      <c r="Z1113" s="652">
        <v>0</v>
      </c>
      <c r="AA1113" s="652"/>
      <c r="AB1113" s="664"/>
      <c r="AC1113" s="663"/>
      <c r="AD1113" s="650"/>
      <c r="AE1113" s="650"/>
      <c r="AF1113" s="650"/>
      <c r="AG1113" s="650"/>
      <c r="AH1113" s="650"/>
      <c r="AI1113" s="650"/>
      <c r="AJ1113" s="650"/>
      <c r="AK1113" s="650"/>
      <c r="AL1113" s="650"/>
      <c r="AM1113" s="652">
        <f t="shared" si="56"/>
        <v>0</v>
      </c>
      <c r="AN1113" s="513">
        <f t="shared" si="57"/>
        <v>9542623</v>
      </c>
    </row>
    <row r="1114" spans="1:40" s="212" customFormat="1" ht="15" customHeight="1" x14ac:dyDescent="0.2">
      <c r="A1114" s="679"/>
      <c r="B1114" s="679"/>
      <c r="C1114" s="679"/>
      <c r="D1114" s="679"/>
      <c r="E1114" s="679"/>
      <c r="F1114" s="668" t="s">
        <v>13968</v>
      </c>
      <c r="G1114" s="668" t="s">
        <v>9758</v>
      </c>
      <c r="H1114" s="669">
        <v>75001009418100</v>
      </c>
      <c r="I1114" s="653"/>
      <c r="J1114" s="653" t="s">
        <v>18880</v>
      </c>
      <c r="K1114" s="670" t="s">
        <v>6477</v>
      </c>
      <c r="L1114" s="669" t="s">
        <v>18991</v>
      </c>
      <c r="M1114" s="671">
        <v>42088</v>
      </c>
      <c r="N1114" s="672">
        <v>9000000</v>
      </c>
      <c r="O1114" s="672" t="s">
        <v>19072</v>
      </c>
      <c r="P1114" s="674">
        <v>42338</v>
      </c>
      <c r="Q1114" s="672">
        <v>7533429</v>
      </c>
      <c r="R1114" s="673" t="s">
        <v>19096</v>
      </c>
      <c r="S1114" s="674">
        <v>42881</v>
      </c>
      <c r="T1114" s="675">
        <v>5215000</v>
      </c>
      <c r="U1114" s="674">
        <v>42336</v>
      </c>
      <c r="V1114" s="675">
        <v>5215000</v>
      </c>
      <c r="W1114" s="675">
        <v>3389750</v>
      </c>
      <c r="X1114" s="675">
        <v>1564500</v>
      </c>
      <c r="Y1114" s="675">
        <v>260750</v>
      </c>
      <c r="Z1114" s="652">
        <v>0</v>
      </c>
      <c r="AA1114" s="652"/>
      <c r="AB1114" s="664"/>
      <c r="AC1114" s="663"/>
      <c r="AD1114" s="650"/>
      <c r="AE1114" s="650"/>
      <c r="AF1114" s="650"/>
      <c r="AG1114" s="650"/>
      <c r="AH1114" s="650"/>
      <c r="AI1114" s="650"/>
      <c r="AJ1114" s="650"/>
      <c r="AK1114" s="650"/>
      <c r="AL1114" s="650"/>
      <c r="AM1114" s="652">
        <f t="shared" si="56"/>
        <v>0</v>
      </c>
      <c r="AN1114" s="513">
        <f t="shared" si="57"/>
        <v>5215000</v>
      </c>
    </row>
    <row r="1115" spans="1:40" s="212" customFormat="1" ht="15" customHeight="1" x14ac:dyDescent="0.2">
      <c r="A1115" s="679"/>
      <c r="B1115" s="679"/>
      <c r="C1115" s="679"/>
      <c r="D1115" s="679"/>
      <c r="E1115" s="679"/>
      <c r="F1115" s="668" t="s">
        <v>13968</v>
      </c>
      <c r="G1115" s="668" t="s">
        <v>14496</v>
      </c>
      <c r="H1115" s="669">
        <v>75701007372102</v>
      </c>
      <c r="I1115" s="653"/>
      <c r="J1115" s="653" t="s">
        <v>18008</v>
      </c>
      <c r="K1115" s="670" t="s">
        <v>6477</v>
      </c>
      <c r="L1115" s="669" t="s">
        <v>18992</v>
      </c>
      <c r="M1115" s="671">
        <v>42088</v>
      </c>
      <c r="N1115" s="672">
        <v>15000000</v>
      </c>
      <c r="O1115" s="672" t="s">
        <v>19073</v>
      </c>
      <c r="P1115" s="674">
        <v>42342</v>
      </c>
      <c r="Q1115" s="672">
        <v>13638202</v>
      </c>
      <c r="R1115" s="673" t="s">
        <v>19096</v>
      </c>
      <c r="S1115" s="674">
        <v>42881</v>
      </c>
      <c r="T1115" s="675">
        <v>9275000</v>
      </c>
      <c r="U1115" s="674">
        <v>42363</v>
      </c>
      <c r="V1115" s="675">
        <v>9275000</v>
      </c>
      <c r="W1115" s="675">
        <v>6028750</v>
      </c>
      <c r="X1115" s="675">
        <v>2782500</v>
      </c>
      <c r="Y1115" s="675">
        <v>463750</v>
      </c>
      <c r="Z1115" s="652">
        <v>0</v>
      </c>
      <c r="AA1115" s="652"/>
      <c r="AB1115" s="664"/>
      <c r="AC1115" s="663"/>
      <c r="AD1115" s="650"/>
      <c r="AE1115" s="650"/>
      <c r="AF1115" s="650"/>
      <c r="AG1115" s="650"/>
      <c r="AH1115" s="650"/>
      <c r="AI1115" s="650"/>
      <c r="AJ1115" s="650"/>
      <c r="AK1115" s="650"/>
      <c r="AL1115" s="650"/>
      <c r="AM1115" s="652">
        <f t="shared" si="56"/>
        <v>0</v>
      </c>
      <c r="AN1115" s="513">
        <f t="shared" si="57"/>
        <v>9275000</v>
      </c>
    </row>
    <row r="1116" spans="1:40" s="212" customFormat="1" ht="15" customHeight="1" x14ac:dyDescent="0.2">
      <c r="A1116" s="679"/>
      <c r="B1116" s="679"/>
      <c r="C1116" s="679"/>
      <c r="D1116" s="679"/>
      <c r="E1116" s="679"/>
      <c r="F1116" s="668" t="s">
        <v>13968</v>
      </c>
      <c r="G1116" s="668" t="s">
        <v>14496</v>
      </c>
      <c r="H1116" s="669">
        <v>75701007331106</v>
      </c>
      <c r="I1116" s="653"/>
      <c r="J1116" s="653" t="s">
        <v>18881</v>
      </c>
      <c r="K1116" s="670" t="s">
        <v>6477</v>
      </c>
      <c r="L1116" s="669" t="s">
        <v>18993</v>
      </c>
      <c r="M1116" s="671">
        <v>42088</v>
      </c>
      <c r="N1116" s="672">
        <v>4000000</v>
      </c>
      <c r="O1116" s="672" t="s">
        <v>19073</v>
      </c>
      <c r="P1116" s="674">
        <v>42342</v>
      </c>
      <c r="Q1116" s="672">
        <v>3460753</v>
      </c>
      <c r="R1116" s="673" t="s">
        <v>19096</v>
      </c>
      <c r="S1116" s="674">
        <v>42881</v>
      </c>
      <c r="T1116" s="675">
        <v>2356550</v>
      </c>
      <c r="U1116" s="674">
        <v>42363</v>
      </c>
      <c r="V1116" s="675">
        <v>2356550</v>
      </c>
      <c r="W1116" s="675">
        <v>1531757.5</v>
      </c>
      <c r="X1116" s="675">
        <v>706965</v>
      </c>
      <c r="Y1116" s="675">
        <v>117827.5</v>
      </c>
      <c r="Z1116" s="652">
        <v>0</v>
      </c>
      <c r="AA1116" s="652"/>
      <c r="AB1116" s="664"/>
      <c r="AC1116" s="663"/>
      <c r="AD1116" s="650"/>
      <c r="AE1116" s="650"/>
      <c r="AF1116" s="650"/>
      <c r="AG1116" s="650"/>
      <c r="AH1116" s="650"/>
      <c r="AI1116" s="650"/>
      <c r="AJ1116" s="650"/>
      <c r="AK1116" s="650"/>
      <c r="AL1116" s="650"/>
      <c r="AM1116" s="652">
        <f t="shared" si="56"/>
        <v>0</v>
      </c>
      <c r="AN1116" s="513">
        <f t="shared" si="57"/>
        <v>2356550</v>
      </c>
    </row>
    <row r="1117" spans="1:40" s="212" customFormat="1" ht="15" customHeight="1" x14ac:dyDescent="0.2">
      <c r="A1117" s="679"/>
      <c r="B1117" s="679"/>
      <c r="C1117" s="679"/>
      <c r="D1117" s="679"/>
      <c r="E1117" s="679"/>
      <c r="F1117" s="668" t="s">
        <v>13968</v>
      </c>
      <c r="G1117" s="668" t="s">
        <v>14496</v>
      </c>
      <c r="H1117" s="669">
        <v>75701007495104</v>
      </c>
      <c r="I1117" s="653"/>
      <c r="J1117" s="653" t="s">
        <v>18882</v>
      </c>
      <c r="K1117" s="670" t="s">
        <v>6477</v>
      </c>
      <c r="L1117" s="669" t="s">
        <v>14370</v>
      </c>
      <c r="M1117" s="671">
        <v>42135</v>
      </c>
      <c r="N1117" s="672">
        <v>20000000</v>
      </c>
      <c r="O1117" s="672" t="s">
        <v>19073</v>
      </c>
      <c r="P1117" s="674">
        <v>42342</v>
      </c>
      <c r="Q1117" s="672">
        <v>17932804</v>
      </c>
      <c r="R1117" s="673" t="s">
        <v>19096</v>
      </c>
      <c r="S1117" s="674">
        <v>42881</v>
      </c>
      <c r="T1117" s="675">
        <v>12366690</v>
      </c>
      <c r="U1117" s="674">
        <v>42363</v>
      </c>
      <c r="V1117" s="675">
        <v>12366690</v>
      </c>
      <c r="W1117" s="675">
        <v>8038348.5</v>
      </c>
      <c r="X1117" s="675">
        <v>3710007</v>
      </c>
      <c r="Y1117" s="675">
        <v>618334.5</v>
      </c>
      <c r="Z1117" s="652">
        <v>0</v>
      </c>
      <c r="AA1117" s="652"/>
      <c r="AB1117" s="664"/>
      <c r="AC1117" s="663"/>
      <c r="AD1117" s="650"/>
      <c r="AE1117" s="650"/>
      <c r="AF1117" s="650"/>
      <c r="AG1117" s="650"/>
      <c r="AH1117" s="650"/>
      <c r="AI1117" s="650"/>
      <c r="AJ1117" s="650"/>
      <c r="AK1117" s="650"/>
      <c r="AL1117" s="650"/>
      <c r="AM1117" s="652">
        <f t="shared" si="56"/>
        <v>0</v>
      </c>
      <c r="AN1117" s="513">
        <f t="shared" si="57"/>
        <v>12366690</v>
      </c>
    </row>
    <row r="1118" spans="1:40" s="212" customFormat="1" ht="15" customHeight="1" x14ac:dyDescent="0.2">
      <c r="A1118" s="679"/>
      <c r="B1118" s="679"/>
      <c r="C1118" s="679"/>
      <c r="D1118" s="679"/>
      <c r="E1118" s="679"/>
      <c r="F1118" s="668" t="s">
        <v>13968</v>
      </c>
      <c r="G1118" s="668" t="s">
        <v>10284</v>
      </c>
      <c r="H1118" s="669">
        <v>88601010305105</v>
      </c>
      <c r="I1118" s="653"/>
      <c r="J1118" s="653" t="s">
        <v>18773</v>
      </c>
      <c r="K1118" s="670" t="s">
        <v>6477</v>
      </c>
      <c r="L1118" s="669" t="s">
        <v>18994</v>
      </c>
      <c r="M1118" s="671">
        <v>42052</v>
      </c>
      <c r="N1118" s="672">
        <v>15000000</v>
      </c>
      <c r="O1118" s="672" t="s">
        <v>19073</v>
      </c>
      <c r="P1118" s="674">
        <v>42342</v>
      </c>
      <c r="Q1118" s="672">
        <v>13854246</v>
      </c>
      <c r="R1118" s="673" t="s">
        <v>19096</v>
      </c>
      <c r="S1118" s="674">
        <v>42881</v>
      </c>
      <c r="T1118" s="675">
        <v>9566399</v>
      </c>
      <c r="U1118" s="674">
        <v>42343</v>
      </c>
      <c r="V1118" s="675">
        <v>9566399</v>
      </c>
      <c r="W1118" s="675">
        <v>6218159.3500000006</v>
      </c>
      <c r="X1118" s="675">
        <v>2869919.6999999997</v>
      </c>
      <c r="Y1118" s="675">
        <v>478319.95</v>
      </c>
      <c r="Z1118" s="652">
        <v>0</v>
      </c>
      <c r="AA1118" s="652"/>
      <c r="AB1118" s="664"/>
      <c r="AC1118" s="663"/>
      <c r="AD1118" s="650"/>
      <c r="AE1118" s="650"/>
      <c r="AF1118" s="650"/>
      <c r="AG1118" s="650"/>
      <c r="AH1118" s="650"/>
      <c r="AI1118" s="650"/>
      <c r="AJ1118" s="650"/>
      <c r="AK1118" s="650"/>
      <c r="AL1118" s="650"/>
      <c r="AM1118" s="652">
        <f t="shared" si="56"/>
        <v>0</v>
      </c>
      <c r="AN1118" s="513">
        <f t="shared" si="57"/>
        <v>9566399</v>
      </c>
    </row>
    <row r="1119" spans="1:40" s="212" customFormat="1" ht="15" customHeight="1" x14ac:dyDescent="0.2">
      <c r="A1119" s="679"/>
      <c r="B1119" s="679"/>
      <c r="C1119" s="679"/>
      <c r="D1119" s="679"/>
      <c r="E1119" s="679"/>
      <c r="F1119" s="668" t="s">
        <v>13968</v>
      </c>
      <c r="G1119" s="668" t="s">
        <v>10284</v>
      </c>
      <c r="H1119" s="669">
        <v>88601010361101</v>
      </c>
      <c r="I1119" s="653"/>
      <c r="J1119" s="653" t="s">
        <v>18883</v>
      </c>
      <c r="K1119" s="670" t="s">
        <v>6477</v>
      </c>
      <c r="L1119" s="669" t="s">
        <v>14371</v>
      </c>
      <c r="M1119" s="671">
        <v>42088</v>
      </c>
      <c r="N1119" s="672">
        <v>25000000</v>
      </c>
      <c r="O1119" s="672" t="s">
        <v>19073</v>
      </c>
      <c r="P1119" s="674">
        <v>42342</v>
      </c>
      <c r="Q1119" s="672">
        <v>23885595</v>
      </c>
      <c r="R1119" s="673" t="s">
        <v>19096</v>
      </c>
      <c r="S1119" s="674">
        <v>42881</v>
      </c>
      <c r="T1119" s="675">
        <v>16430680</v>
      </c>
      <c r="U1119" s="674">
        <v>42343</v>
      </c>
      <c r="V1119" s="675">
        <v>16430680</v>
      </c>
      <c r="W1119" s="675">
        <v>10679942</v>
      </c>
      <c r="X1119" s="675">
        <v>4929204</v>
      </c>
      <c r="Y1119" s="675">
        <v>821534</v>
      </c>
      <c r="Z1119" s="652">
        <v>0</v>
      </c>
      <c r="AA1119" s="652"/>
      <c r="AB1119" s="664"/>
      <c r="AC1119" s="663"/>
      <c r="AD1119" s="650"/>
      <c r="AE1119" s="650"/>
      <c r="AF1119" s="650"/>
      <c r="AG1119" s="650"/>
      <c r="AH1119" s="650"/>
      <c r="AI1119" s="650"/>
      <c r="AJ1119" s="650"/>
      <c r="AK1119" s="650"/>
      <c r="AL1119" s="650"/>
      <c r="AM1119" s="652">
        <f t="shared" si="56"/>
        <v>0</v>
      </c>
      <c r="AN1119" s="513">
        <f t="shared" si="57"/>
        <v>16430680</v>
      </c>
    </row>
    <row r="1120" spans="1:40" s="212" customFormat="1" ht="15" customHeight="1" x14ac:dyDescent="0.2">
      <c r="A1120" s="679"/>
      <c r="B1120" s="679"/>
      <c r="C1120" s="679"/>
      <c r="D1120" s="679"/>
      <c r="E1120" s="679"/>
      <c r="F1120" s="668" t="s">
        <v>13968</v>
      </c>
      <c r="G1120" s="668" t="s">
        <v>9770</v>
      </c>
      <c r="H1120" s="669">
        <v>74701007082102</v>
      </c>
      <c r="I1120" s="653"/>
      <c r="J1120" s="653" t="s">
        <v>18884</v>
      </c>
      <c r="K1120" s="670" t="s">
        <v>6477</v>
      </c>
      <c r="L1120" s="669" t="s">
        <v>18043</v>
      </c>
      <c r="M1120" s="671">
        <v>42234</v>
      </c>
      <c r="N1120" s="672">
        <v>4000000</v>
      </c>
      <c r="O1120" s="672" t="s">
        <v>19073</v>
      </c>
      <c r="P1120" s="674">
        <v>42342</v>
      </c>
      <c r="Q1120" s="672">
        <v>4112667</v>
      </c>
      <c r="R1120" s="673" t="s">
        <v>19096</v>
      </c>
      <c r="S1120" s="674">
        <v>42881</v>
      </c>
      <c r="T1120" s="675">
        <v>2800000</v>
      </c>
      <c r="U1120" s="674">
        <v>42350</v>
      </c>
      <c r="V1120" s="675">
        <v>2800000</v>
      </c>
      <c r="W1120" s="675">
        <v>1820000</v>
      </c>
      <c r="X1120" s="675">
        <v>840000</v>
      </c>
      <c r="Y1120" s="675">
        <v>140000</v>
      </c>
      <c r="Z1120" s="652">
        <v>0</v>
      </c>
      <c r="AA1120" s="652"/>
      <c r="AB1120" s="664"/>
      <c r="AC1120" s="663"/>
      <c r="AD1120" s="650"/>
      <c r="AE1120" s="650"/>
      <c r="AF1120" s="650"/>
      <c r="AG1120" s="650"/>
      <c r="AH1120" s="650"/>
      <c r="AI1120" s="650"/>
      <c r="AJ1120" s="650"/>
      <c r="AK1120" s="650"/>
      <c r="AL1120" s="650"/>
      <c r="AM1120" s="652">
        <f t="shared" si="56"/>
        <v>0</v>
      </c>
      <c r="AN1120" s="513">
        <f t="shared" si="57"/>
        <v>2800000</v>
      </c>
    </row>
    <row r="1121" spans="1:40" s="212" customFormat="1" ht="15" customHeight="1" x14ac:dyDescent="0.2">
      <c r="A1121" s="679"/>
      <c r="B1121" s="679"/>
      <c r="C1121" s="679"/>
      <c r="D1121" s="679"/>
      <c r="E1121" s="679"/>
      <c r="F1121" s="668" t="s">
        <v>13968</v>
      </c>
      <c r="G1121" s="668" t="s">
        <v>9770</v>
      </c>
      <c r="H1121" s="669">
        <v>74701007037107</v>
      </c>
      <c r="I1121" s="653"/>
      <c r="J1121" s="653" t="s">
        <v>18885</v>
      </c>
      <c r="K1121" s="670" t="s">
        <v>6477</v>
      </c>
      <c r="L1121" s="669" t="s">
        <v>14320</v>
      </c>
      <c r="M1121" s="671">
        <v>42319</v>
      </c>
      <c r="N1121" s="672">
        <v>3000000</v>
      </c>
      <c r="O1121" s="672" t="s">
        <v>19073</v>
      </c>
      <c r="P1121" s="674">
        <v>42342</v>
      </c>
      <c r="Q1121" s="672">
        <v>3102129</v>
      </c>
      <c r="R1121" s="673" t="s">
        <v>19096</v>
      </c>
      <c r="S1121" s="674">
        <v>42881</v>
      </c>
      <c r="T1121" s="675">
        <v>2100000</v>
      </c>
      <c r="U1121" s="674">
        <v>42350</v>
      </c>
      <c r="V1121" s="675">
        <v>2100000</v>
      </c>
      <c r="W1121" s="675">
        <v>1365000</v>
      </c>
      <c r="X1121" s="675">
        <v>630000</v>
      </c>
      <c r="Y1121" s="675">
        <v>105000</v>
      </c>
      <c r="Z1121" s="652">
        <v>0</v>
      </c>
      <c r="AA1121" s="652"/>
      <c r="AB1121" s="664"/>
      <c r="AC1121" s="663"/>
      <c r="AD1121" s="650"/>
      <c r="AE1121" s="650"/>
      <c r="AF1121" s="650"/>
      <c r="AG1121" s="650"/>
      <c r="AH1121" s="650"/>
      <c r="AI1121" s="650"/>
      <c r="AJ1121" s="650"/>
      <c r="AK1121" s="650"/>
      <c r="AL1121" s="650"/>
      <c r="AM1121" s="652">
        <f t="shared" si="56"/>
        <v>0</v>
      </c>
      <c r="AN1121" s="513">
        <f t="shared" si="57"/>
        <v>2100000</v>
      </c>
    </row>
    <row r="1122" spans="1:40" s="212" customFormat="1" ht="15" customHeight="1" x14ac:dyDescent="0.2">
      <c r="A1122" s="679"/>
      <c r="B1122" s="679"/>
      <c r="C1122" s="679"/>
      <c r="D1122" s="679"/>
      <c r="E1122" s="679"/>
      <c r="F1122" s="668" t="s">
        <v>13968</v>
      </c>
      <c r="G1122" s="668" t="s">
        <v>9770</v>
      </c>
      <c r="H1122" s="669">
        <v>74701006789109</v>
      </c>
      <c r="I1122" s="653"/>
      <c r="J1122" s="653" t="s">
        <v>18886</v>
      </c>
      <c r="K1122" s="670" t="s">
        <v>6477</v>
      </c>
      <c r="L1122" s="669" t="s">
        <v>14317</v>
      </c>
      <c r="M1122" s="671">
        <v>42052</v>
      </c>
      <c r="N1122" s="672">
        <v>15000000</v>
      </c>
      <c r="O1122" s="672" t="s">
        <v>19073</v>
      </c>
      <c r="P1122" s="674">
        <v>42342</v>
      </c>
      <c r="Q1122" s="672">
        <v>12557863</v>
      </c>
      <c r="R1122" s="673" t="s">
        <v>19096</v>
      </c>
      <c r="S1122" s="674">
        <v>42881</v>
      </c>
      <c r="T1122" s="675">
        <v>8676754</v>
      </c>
      <c r="U1122" s="674">
        <v>42350</v>
      </c>
      <c r="V1122" s="675">
        <v>8676754</v>
      </c>
      <c r="W1122" s="675">
        <v>5639890.1000000006</v>
      </c>
      <c r="X1122" s="675">
        <v>2603026.1999999997</v>
      </c>
      <c r="Y1122" s="675">
        <v>433837.7</v>
      </c>
      <c r="Z1122" s="652">
        <v>0</v>
      </c>
      <c r="AA1122" s="652"/>
      <c r="AB1122" s="664"/>
      <c r="AC1122" s="663"/>
      <c r="AD1122" s="650"/>
      <c r="AE1122" s="650"/>
      <c r="AF1122" s="650"/>
      <c r="AG1122" s="650"/>
      <c r="AH1122" s="650"/>
      <c r="AI1122" s="650"/>
      <c r="AJ1122" s="650"/>
      <c r="AK1122" s="650"/>
      <c r="AL1122" s="650"/>
      <c r="AM1122" s="652">
        <f t="shared" si="56"/>
        <v>0</v>
      </c>
      <c r="AN1122" s="513">
        <f t="shared" si="57"/>
        <v>8676754</v>
      </c>
    </row>
    <row r="1123" spans="1:40" s="212" customFormat="1" ht="15" customHeight="1" x14ac:dyDescent="0.2">
      <c r="A1123" s="679"/>
      <c r="B1123" s="679"/>
      <c r="C1123" s="679"/>
      <c r="D1123" s="679"/>
      <c r="E1123" s="679"/>
      <c r="F1123" s="668" t="s">
        <v>13968</v>
      </c>
      <c r="G1123" s="668" t="s">
        <v>9770</v>
      </c>
      <c r="H1123" s="669">
        <v>74701006957100</v>
      </c>
      <c r="I1123" s="653"/>
      <c r="J1123" s="653" t="s">
        <v>18887</v>
      </c>
      <c r="K1123" s="670" t="s">
        <v>6477</v>
      </c>
      <c r="L1123" s="669" t="s">
        <v>14369</v>
      </c>
      <c r="M1123" s="671">
        <v>42110</v>
      </c>
      <c r="N1123" s="672">
        <v>3000000</v>
      </c>
      <c r="O1123" s="672" t="s">
        <v>19073</v>
      </c>
      <c r="P1123" s="674">
        <v>42342</v>
      </c>
      <c r="Q1123" s="672">
        <v>2634250</v>
      </c>
      <c r="R1123" s="673" t="s">
        <v>19096</v>
      </c>
      <c r="S1123" s="674">
        <v>42881</v>
      </c>
      <c r="T1123" s="675">
        <v>1806350</v>
      </c>
      <c r="U1123" s="674">
        <v>42350</v>
      </c>
      <c r="V1123" s="675">
        <v>1806350</v>
      </c>
      <c r="W1123" s="675">
        <v>1174127.5</v>
      </c>
      <c r="X1123" s="675">
        <v>541905</v>
      </c>
      <c r="Y1123" s="675">
        <v>90317.5</v>
      </c>
      <c r="Z1123" s="652">
        <v>0</v>
      </c>
      <c r="AA1123" s="652"/>
      <c r="AB1123" s="664"/>
      <c r="AC1123" s="663"/>
      <c r="AD1123" s="650"/>
      <c r="AE1123" s="650"/>
      <c r="AF1123" s="650"/>
      <c r="AG1123" s="650"/>
      <c r="AH1123" s="650"/>
      <c r="AI1123" s="650"/>
      <c r="AJ1123" s="650"/>
      <c r="AK1123" s="650"/>
      <c r="AL1123" s="650"/>
      <c r="AM1123" s="652">
        <f t="shared" si="56"/>
        <v>0</v>
      </c>
      <c r="AN1123" s="513">
        <f t="shared" si="57"/>
        <v>1806350</v>
      </c>
    </row>
    <row r="1124" spans="1:40" s="212" customFormat="1" ht="15" customHeight="1" x14ac:dyDescent="0.2">
      <c r="A1124" s="679"/>
      <c r="B1124" s="679"/>
      <c r="C1124" s="679"/>
      <c r="D1124" s="679"/>
      <c r="E1124" s="679"/>
      <c r="F1124" s="668" t="s">
        <v>13968</v>
      </c>
      <c r="G1124" s="668" t="s">
        <v>12120</v>
      </c>
      <c r="H1124" s="669">
        <v>74601007449106</v>
      </c>
      <c r="I1124" s="653"/>
      <c r="J1124" s="653" t="s">
        <v>18888</v>
      </c>
      <c r="K1124" s="670" t="s">
        <v>6477</v>
      </c>
      <c r="L1124" s="669" t="s">
        <v>13895</v>
      </c>
      <c r="M1124" s="671">
        <v>42194</v>
      </c>
      <c r="N1124" s="672">
        <v>15000000</v>
      </c>
      <c r="O1124" s="672" t="s">
        <v>19073</v>
      </c>
      <c r="P1124" s="674">
        <v>42342</v>
      </c>
      <c r="Q1124" s="672">
        <v>14219647</v>
      </c>
      <c r="R1124" s="673" t="s">
        <v>19096</v>
      </c>
      <c r="S1124" s="674">
        <v>42881</v>
      </c>
      <c r="T1124" s="675">
        <v>9858380</v>
      </c>
      <c r="U1124" s="674">
        <v>42356</v>
      </c>
      <c r="V1124" s="675">
        <v>9858380</v>
      </c>
      <c r="W1124" s="675">
        <v>6407947</v>
      </c>
      <c r="X1124" s="675">
        <v>2957514</v>
      </c>
      <c r="Y1124" s="675">
        <v>492919</v>
      </c>
      <c r="Z1124" s="652">
        <v>0</v>
      </c>
      <c r="AA1124" s="652"/>
      <c r="AB1124" s="664"/>
      <c r="AC1124" s="663"/>
      <c r="AD1124" s="650"/>
      <c r="AE1124" s="650"/>
      <c r="AF1124" s="650"/>
      <c r="AG1124" s="650"/>
      <c r="AH1124" s="650"/>
      <c r="AI1124" s="650"/>
      <c r="AJ1124" s="650"/>
      <c r="AK1124" s="650"/>
      <c r="AL1124" s="650"/>
      <c r="AM1124" s="652">
        <f t="shared" si="56"/>
        <v>0</v>
      </c>
      <c r="AN1124" s="513">
        <f t="shared" si="57"/>
        <v>9858380</v>
      </c>
    </row>
    <row r="1125" spans="1:40" s="212" customFormat="1" ht="15" customHeight="1" x14ac:dyDescent="0.2">
      <c r="A1125" s="679"/>
      <c r="B1125" s="679"/>
      <c r="C1125" s="679"/>
      <c r="D1125" s="679"/>
      <c r="E1125" s="679"/>
      <c r="F1125" s="668" t="s">
        <v>13968</v>
      </c>
      <c r="G1125" s="668" t="s">
        <v>19129</v>
      </c>
      <c r="H1125" s="669">
        <v>432601002194104</v>
      </c>
      <c r="I1125" s="653"/>
      <c r="J1125" s="653" t="s">
        <v>18889</v>
      </c>
      <c r="K1125" s="670" t="s">
        <v>6477</v>
      </c>
      <c r="L1125" s="669" t="s">
        <v>18995</v>
      </c>
      <c r="M1125" s="671">
        <v>42110</v>
      </c>
      <c r="N1125" s="672">
        <v>15000000</v>
      </c>
      <c r="O1125" s="672" t="s">
        <v>19073</v>
      </c>
      <c r="P1125" s="674">
        <v>42342</v>
      </c>
      <c r="Q1125" s="672">
        <v>14494314</v>
      </c>
      <c r="R1125" s="673" t="s">
        <v>19096</v>
      </c>
      <c r="S1125" s="674">
        <v>42881</v>
      </c>
      <c r="T1125" s="675">
        <v>9712500</v>
      </c>
      <c r="U1125" s="674">
        <v>42386</v>
      </c>
      <c r="V1125" s="675">
        <v>9712500</v>
      </c>
      <c r="W1125" s="675">
        <v>6313125</v>
      </c>
      <c r="X1125" s="675">
        <v>2913750</v>
      </c>
      <c r="Y1125" s="675">
        <v>485625</v>
      </c>
      <c r="Z1125" s="652">
        <v>0</v>
      </c>
      <c r="AA1125" s="652"/>
      <c r="AB1125" s="664"/>
      <c r="AC1125" s="663"/>
      <c r="AD1125" s="650"/>
      <c r="AE1125" s="650"/>
      <c r="AF1125" s="650"/>
      <c r="AG1125" s="650"/>
      <c r="AH1125" s="650"/>
      <c r="AI1125" s="650"/>
      <c r="AJ1125" s="650"/>
      <c r="AK1125" s="650"/>
      <c r="AL1125" s="650"/>
      <c r="AM1125" s="652">
        <f t="shared" si="56"/>
        <v>0</v>
      </c>
      <c r="AN1125" s="513">
        <f t="shared" si="57"/>
        <v>9712500</v>
      </c>
    </row>
    <row r="1126" spans="1:40" s="212" customFormat="1" ht="15" customHeight="1" x14ac:dyDescent="0.2">
      <c r="A1126" s="679"/>
      <c r="B1126" s="679"/>
      <c r="C1126" s="679"/>
      <c r="D1126" s="679"/>
      <c r="E1126" s="679"/>
      <c r="F1126" s="668" t="s">
        <v>13968</v>
      </c>
      <c r="G1126" s="668" t="s">
        <v>19129</v>
      </c>
      <c r="H1126" s="669">
        <v>432601002162107</v>
      </c>
      <c r="I1126" s="653"/>
      <c r="J1126" s="653" t="s">
        <v>18890</v>
      </c>
      <c r="K1126" s="670" t="s">
        <v>6477</v>
      </c>
      <c r="L1126" s="669" t="s">
        <v>18996</v>
      </c>
      <c r="M1126" s="671">
        <v>42110</v>
      </c>
      <c r="N1126" s="672">
        <v>25000000</v>
      </c>
      <c r="O1126" s="672" t="s">
        <v>19073</v>
      </c>
      <c r="P1126" s="674">
        <v>42342</v>
      </c>
      <c r="Q1126" s="672">
        <v>19638533</v>
      </c>
      <c r="R1126" s="673" t="s">
        <v>19096</v>
      </c>
      <c r="S1126" s="674">
        <v>42881</v>
      </c>
      <c r="T1126" s="675">
        <v>13069361</v>
      </c>
      <c r="U1126" s="674">
        <v>42386</v>
      </c>
      <c r="V1126" s="675">
        <v>13069361</v>
      </c>
      <c r="W1126" s="675">
        <v>8495084.6500000004</v>
      </c>
      <c r="X1126" s="675">
        <v>3920808.3</v>
      </c>
      <c r="Y1126" s="675">
        <v>653468.05000000005</v>
      </c>
      <c r="Z1126" s="652">
        <v>0</v>
      </c>
      <c r="AA1126" s="652"/>
      <c r="AB1126" s="664"/>
      <c r="AC1126" s="663"/>
      <c r="AD1126" s="650"/>
      <c r="AE1126" s="650"/>
      <c r="AF1126" s="650"/>
      <c r="AG1126" s="650"/>
      <c r="AH1126" s="650"/>
      <c r="AI1126" s="650"/>
      <c r="AJ1126" s="650"/>
      <c r="AK1126" s="650"/>
      <c r="AL1126" s="650"/>
      <c r="AM1126" s="652">
        <f t="shared" si="56"/>
        <v>0</v>
      </c>
      <c r="AN1126" s="513">
        <f t="shared" si="57"/>
        <v>13069361</v>
      </c>
    </row>
    <row r="1127" spans="1:40" s="212" customFormat="1" ht="15" customHeight="1" x14ac:dyDescent="0.2">
      <c r="A1127" s="679"/>
      <c r="B1127" s="679"/>
      <c r="C1127" s="679"/>
      <c r="D1127" s="679"/>
      <c r="E1127" s="679"/>
      <c r="F1127" s="668" t="s">
        <v>13968</v>
      </c>
      <c r="G1127" s="668" t="s">
        <v>13970</v>
      </c>
      <c r="H1127" s="669">
        <v>368201003607109</v>
      </c>
      <c r="I1127" s="653"/>
      <c r="J1127" s="653" t="s">
        <v>18891</v>
      </c>
      <c r="K1127" s="670" t="s">
        <v>6477</v>
      </c>
      <c r="L1127" s="669" t="s">
        <v>18045</v>
      </c>
      <c r="M1127" s="671">
        <v>42319</v>
      </c>
      <c r="N1127" s="672">
        <v>10000000</v>
      </c>
      <c r="O1127" s="672" t="s">
        <v>19073</v>
      </c>
      <c r="P1127" s="674">
        <v>42342</v>
      </c>
      <c r="Q1127" s="672">
        <v>10014898</v>
      </c>
      <c r="R1127" s="673" t="s">
        <v>19096</v>
      </c>
      <c r="S1127" s="674">
        <v>42881</v>
      </c>
      <c r="T1127" s="675">
        <v>6951155</v>
      </c>
      <c r="U1127" s="674">
        <v>42371</v>
      </c>
      <c r="V1127" s="675">
        <v>6951155</v>
      </c>
      <c r="W1127" s="675">
        <v>4518250.75</v>
      </c>
      <c r="X1127" s="675">
        <v>2085346.5</v>
      </c>
      <c r="Y1127" s="675">
        <v>347557.75</v>
      </c>
      <c r="Z1127" s="652">
        <v>0</v>
      </c>
      <c r="AA1127" s="652"/>
      <c r="AB1127" s="664"/>
      <c r="AC1127" s="663"/>
      <c r="AD1127" s="650"/>
      <c r="AE1127" s="650"/>
      <c r="AF1127" s="650"/>
      <c r="AG1127" s="650"/>
      <c r="AH1127" s="650"/>
      <c r="AI1127" s="650"/>
      <c r="AJ1127" s="650"/>
      <c r="AK1127" s="650"/>
      <c r="AL1127" s="650"/>
      <c r="AM1127" s="652">
        <f t="shared" si="56"/>
        <v>0</v>
      </c>
      <c r="AN1127" s="513">
        <f t="shared" si="57"/>
        <v>6951155</v>
      </c>
    </row>
    <row r="1128" spans="1:40" s="212" customFormat="1" ht="15" customHeight="1" x14ac:dyDescent="0.2">
      <c r="A1128" s="679"/>
      <c r="B1128" s="679"/>
      <c r="C1128" s="679"/>
      <c r="D1128" s="679"/>
      <c r="E1128" s="679"/>
      <c r="F1128" s="668" t="s">
        <v>13968</v>
      </c>
      <c r="G1128" s="668" t="s">
        <v>13970</v>
      </c>
      <c r="H1128" s="669">
        <v>368201003427101</v>
      </c>
      <c r="I1128" s="653"/>
      <c r="J1128" s="653" t="s">
        <v>18892</v>
      </c>
      <c r="K1128" s="670" t="s">
        <v>6477</v>
      </c>
      <c r="L1128" s="669" t="s">
        <v>18997</v>
      </c>
      <c r="M1128" s="671">
        <v>42110</v>
      </c>
      <c r="N1128" s="672">
        <v>10000000</v>
      </c>
      <c r="O1128" s="672" t="s">
        <v>19073</v>
      </c>
      <c r="P1128" s="674">
        <v>42342</v>
      </c>
      <c r="Q1128" s="672">
        <v>8189938</v>
      </c>
      <c r="R1128" s="673" t="s">
        <v>19096</v>
      </c>
      <c r="S1128" s="674">
        <v>42881</v>
      </c>
      <c r="T1128" s="675">
        <v>5673683</v>
      </c>
      <c r="U1128" s="674">
        <v>42371</v>
      </c>
      <c r="V1128" s="675">
        <v>5673683</v>
      </c>
      <c r="W1128" s="675">
        <v>3687893.95</v>
      </c>
      <c r="X1128" s="675">
        <v>1702104.9</v>
      </c>
      <c r="Y1128" s="675">
        <v>283684.15000000002</v>
      </c>
      <c r="Z1128" s="652">
        <v>0</v>
      </c>
      <c r="AA1128" s="652"/>
      <c r="AB1128" s="664"/>
      <c r="AC1128" s="663"/>
      <c r="AD1128" s="650"/>
      <c r="AE1128" s="650"/>
      <c r="AF1128" s="650"/>
      <c r="AG1128" s="650"/>
      <c r="AH1128" s="650"/>
      <c r="AI1128" s="650"/>
      <c r="AJ1128" s="650"/>
      <c r="AK1128" s="650"/>
      <c r="AL1128" s="650"/>
      <c r="AM1128" s="652">
        <f t="shared" si="56"/>
        <v>0</v>
      </c>
      <c r="AN1128" s="513">
        <f t="shared" si="57"/>
        <v>5673683</v>
      </c>
    </row>
    <row r="1129" spans="1:40" s="212" customFormat="1" ht="15" customHeight="1" x14ac:dyDescent="0.2">
      <c r="A1129" s="679"/>
      <c r="B1129" s="679"/>
      <c r="C1129" s="679"/>
      <c r="D1129" s="679"/>
      <c r="E1129" s="679"/>
      <c r="F1129" s="668" t="s">
        <v>13968</v>
      </c>
      <c r="G1129" s="668" t="s">
        <v>13970</v>
      </c>
      <c r="H1129" s="669">
        <v>368201003580103</v>
      </c>
      <c r="I1129" s="653"/>
      <c r="J1129" s="653" t="s">
        <v>18893</v>
      </c>
      <c r="K1129" s="670" t="s">
        <v>6477</v>
      </c>
      <c r="L1129" s="669" t="s">
        <v>13890</v>
      </c>
      <c r="M1129" s="671">
        <v>42319</v>
      </c>
      <c r="N1129" s="672">
        <v>25000000</v>
      </c>
      <c r="O1129" s="672" t="s">
        <v>19073</v>
      </c>
      <c r="P1129" s="674">
        <v>42342</v>
      </c>
      <c r="Q1129" s="672">
        <v>24521855</v>
      </c>
      <c r="R1129" s="673" t="s">
        <v>19096</v>
      </c>
      <c r="S1129" s="674">
        <v>42881</v>
      </c>
      <c r="T1129" s="675">
        <v>16916620</v>
      </c>
      <c r="U1129" s="674">
        <v>42371</v>
      </c>
      <c r="V1129" s="675">
        <v>16916620</v>
      </c>
      <c r="W1129" s="675">
        <v>10995803</v>
      </c>
      <c r="X1129" s="675">
        <v>5074986</v>
      </c>
      <c r="Y1129" s="675">
        <v>845831</v>
      </c>
      <c r="Z1129" s="652">
        <v>0</v>
      </c>
      <c r="AA1129" s="652"/>
      <c r="AB1129" s="664"/>
      <c r="AC1129" s="663"/>
      <c r="AD1129" s="650"/>
      <c r="AE1129" s="650"/>
      <c r="AF1129" s="650"/>
      <c r="AG1129" s="650"/>
      <c r="AH1129" s="650"/>
      <c r="AI1129" s="650"/>
      <c r="AJ1129" s="650"/>
      <c r="AK1129" s="650"/>
      <c r="AL1129" s="650"/>
      <c r="AM1129" s="652">
        <f t="shared" si="56"/>
        <v>0</v>
      </c>
      <c r="AN1129" s="513">
        <f t="shared" si="57"/>
        <v>16916620</v>
      </c>
    </row>
    <row r="1130" spans="1:40" s="212" customFormat="1" ht="15" customHeight="1" x14ac:dyDescent="0.2">
      <c r="A1130" s="679"/>
      <c r="B1130" s="679"/>
      <c r="C1130" s="679"/>
      <c r="D1130" s="679"/>
      <c r="E1130" s="679"/>
      <c r="F1130" s="668" t="s">
        <v>13968</v>
      </c>
      <c r="G1130" s="668" t="s">
        <v>13970</v>
      </c>
      <c r="H1130" s="669">
        <v>368201003384109</v>
      </c>
      <c r="I1130" s="653"/>
      <c r="J1130" s="653" t="s">
        <v>18894</v>
      </c>
      <c r="K1130" s="670" t="s">
        <v>6477</v>
      </c>
      <c r="L1130" s="669" t="s">
        <v>13884</v>
      </c>
      <c r="M1130" s="671">
        <v>42088</v>
      </c>
      <c r="N1130" s="672">
        <v>20000000</v>
      </c>
      <c r="O1130" s="672" t="s">
        <v>19073</v>
      </c>
      <c r="P1130" s="674">
        <v>42342</v>
      </c>
      <c r="Q1130" s="672">
        <v>16943186</v>
      </c>
      <c r="R1130" s="673" t="s">
        <v>19096</v>
      </c>
      <c r="S1130" s="674">
        <v>42881</v>
      </c>
      <c r="T1130" s="675">
        <v>11781198</v>
      </c>
      <c r="U1130" s="674">
        <v>42371</v>
      </c>
      <c r="V1130" s="675">
        <v>11781198</v>
      </c>
      <c r="W1130" s="675">
        <v>7657778.7000000002</v>
      </c>
      <c r="X1130" s="675">
        <v>3534359.4</v>
      </c>
      <c r="Y1130" s="675">
        <v>589059.9</v>
      </c>
      <c r="Z1130" s="652">
        <v>0</v>
      </c>
      <c r="AA1130" s="652"/>
      <c r="AB1130" s="664"/>
      <c r="AC1130" s="663"/>
      <c r="AD1130" s="650"/>
      <c r="AE1130" s="650"/>
      <c r="AF1130" s="650"/>
      <c r="AG1130" s="650"/>
      <c r="AH1130" s="650"/>
      <c r="AI1130" s="650"/>
      <c r="AJ1130" s="650"/>
      <c r="AK1130" s="650"/>
      <c r="AL1130" s="650"/>
      <c r="AM1130" s="652">
        <f t="shared" si="56"/>
        <v>0</v>
      </c>
      <c r="AN1130" s="513">
        <f t="shared" si="57"/>
        <v>11781198</v>
      </c>
    </row>
    <row r="1131" spans="1:40" s="212" customFormat="1" ht="15" customHeight="1" x14ac:dyDescent="0.2">
      <c r="A1131" s="679"/>
      <c r="B1131" s="679"/>
      <c r="C1131" s="679"/>
      <c r="D1131" s="679"/>
      <c r="E1131" s="679"/>
      <c r="F1131" s="668" t="s">
        <v>13968</v>
      </c>
      <c r="G1131" s="668" t="s">
        <v>14500</v>
      </c>
      <c r="H1131" s="669">
        <v>792001000424100</v>
      </c>
      <c r="I1131" s="653"/>
      <c r="J1131" s="653" t="s">
        <v>18895</v>
      </c>
      <c r="K1131" s="670" t="s">
        <v>6477</v>
      </c>
      <c r="L1131" s="669" t="s">
        <v>18998</v>
      </c>
      <c r="M1131" s="671">
        <v>42110</v>
      </c>
      <c r="N1131" s="672">
        <v>7000000</v>
      </c>
      <c r="O1131" s="672" t="s">
        <v>19073</v>
      </c>
      <c r="P1131" s="674">
        <v>42342</v>
      </c>
      <c r="Q1131" s="672">
        <v>5815243</v>
      </c>
      <c r="R1131" s="673" t="s">
        <v>19096</v>
      </c>
      <c r="S1131" s="674">
        <v>42881</v>
      </c>
      <c r="T1131" s="675">
        <v>4056080</v>
      </c>
      <c r="U1131" s="674">
        <v>42370</v>
      </c>
      <c r="V1131" s="675">
        <v>4056080</v>
      </c>
      <c r="W1131" s="675">
        <v>2636452</v>
      </c>
      <c r="X1131" s="675">
        <v>1216824</v>
      </c>
      <c r="Y1131" s="675">
        <v>202804</v>
      </c>
      <c r="Z1131" s="652">
        <v>0</v>
      </c>
      <c r="AA1131" s="652"/>
      <c r="AB1131" s="664"/>
      <c r="AC1131" s="663"/>
      <c r="AD1131" s="650"/>
      <c r="AE1131" s="650"/>
      <c r="AF1131" s="650"/>
      <c r="AG1131" s="650"/>
      <c r="AH1131" s="650"/>
      <c r="AI1131" s="650"/>
      <c r="AJ1131" s="650"/>
      <c r="AK1131" s="650"/>
      <c r="AL1131" s="650"/>
      <c r="AM1131" s="652">
        <f t="shared" si="56"/>
        <v>0</v>
      </c>
      <c r="AN1131" s="513">
        <f t="shared" si="57"/>
        <v>4056080</v>
      </c>
    </row>
    <row r="1132" spans="1:40" s="212" customFormat="1" ht="15" customHeight="1" x14ac:dyDescent="0.2">
      <c r="A1132" s="679"/>
      <c r="B1132" s="679"/>
      <c r="C1132" s="679"/>
      <c r="D1132" s="679"/>
      <c r="E1132" s="679"/>
      <c r="F1132" s="668" t="s">
        <v>13968</v>
      </c>
      <c r="G1132" s="668" t="s">
        <v>14500</v>
      </c>
      <c r="H1132" s="669">
        <v>792001000380102</v>
      </c>
      <c r="I1132" s="653"/>
      <c r="J1132" s="653" t="s">
        <v>18896</v>
      </c>
      <c r="K1132" s="670" t="s">
        <v>6477</v>
      </c>
      <c r="L1132" s="669" t="s">
        <v>14375</v>
      </c>
      <c r="M1132" s="671">
        <v>42088</v>
      </c>
      <c r="N1132" s="672">
        <v>10000000</v>
      </c>
      <c r="O1132" s="672" t="s">
        <v>19073</v>
      </c>
      <c r="P1132" s="674">
        <v>42342</v>
      </c>
      <c r="Q1132" s="672">
        <v>8262206</v>
      </c>
      <c r="R1132" s="673" t="s">
        <v>19096</v>
      </c>
      <c r="S1132" s="674">
        <v>42881</v>
      </c>
      <c r="T1132" s="675">
        <v>5755318</v>
      </c>
      <c r="U1132" s="674">
        <v>42370</v>
      </c>
      <c r="V1132" s="675">
        <v>5755318</v>
      </c>
      <c r="W1132" s="675">
        <v>3740956.7</v>
      </c>
      <c r="X1132" s="675">
        <v>1726595.4</v>
      </c>
      <c r="Y1132" s="675">
        <v>287765.90000000002</v>
      </c>
      <c r="Z1132" s="652">
        <v>0</v>
      </c>
      <c r="AA1132" s="652"/>
      <c r="AB1132" s="664"/>
      <c r="AC1132" s="663"/>
      <c r="AD1132" s="650"/>
      <c r="AE1132" s="650"/>
      <c r="AF1132" s="650"/>
      <c r="AG1132" s="650"/>
      <c r="AH1132" s="650"/>
      <c r="AI1132" s="650"/>
      <c r="AJ1132" s="650"/>
      <c r="AK1132" s="650"/>
      <c r="AL1132" s="650"/>
      <c r="AM1132" s="652">
        <f t="shared" si="56"/>
        <v>0</v>
      </c>
      <c r="AN1132" s="513">
        <f t="shared" si="57"/>
        <v>5755318</v>
      </c>
    </row>
    <row r="1133" spans="1:40" s="212" customFormat="1" ht="15" customHeight="1" x14ac:dyDescent="0.2">
      <c r="A1133" s="679"/>
      <c r="B1133" s="679"/>
      <c r="C1133" s="679"/>
      <c r="D1133" s="679"/>
      <c r="E1133" s="679"/>
      <c r="F1133" s="668" t="s">
        <v>13968</v>
      </c>
      <c r="G1133" s="668" t="s">
        <v>14498</v>
      </c>
      <c r="H1133" s="669">
        <v>399901002106105</v>
      </c>
      <c r="I1133" s="653"/>
      <c r="J1133" s="653" t="s">
        <v>18897</v>
      </c>
      <c r="K1133" s="670" t="s">
        <v>6477</v>
      </c>
      <c r="L1133" s="669" t="s">
        <v>14349</v>
      </c>
      <c r="M1133" s="671">
        <v>42110</v>
      </c>
      <c r="N1133" s="672">
        <v>15000000</v>
      </c>
      <c r="O1133" s="672" t="s">
        <v>19073</v>
      </c>
      <c r="P1133" s="674">
        <v>42342</v>
      </c>
      <c r="Q1133" s="672">
        <v>13010575</v>
      </c>
      <c r="R1133" s="673" t="s">
        <v>19096</v>
      </c>
      <c r="S1133" s="674">
        <v>42881</v>
      </c>
      <c r="T1133" s="675">
        <v>9001556</v>
      </c>
      <c r="U1133" s="674">
        <v>42371</v>
      </c>
      <c r="V1133" s="675">
        <v>9001556</v>
      </c>
      <c r="W1133" s="675">
        <v>5851011.4000000004</v>
      </c>
      <c r="X1133" s="675">
        <v>2700466.8</v>
      </c>
      <c r="Y1133" s="675">
        <v>450077.80000000005</v>
      </c>
      <c r="Z1133" s="652">
        <v>0</v>
      </c>
      <c r="AA1133" s="652"/>
      <c r="AB1133" s="664"/>
      <c r="AC1133" s="663"/>
      <c r="AD1133" s="650"/>
      <c r="AE1133" s="650"/>
      <c r="AF1133" s="650"/>
      <c r="AG1133" s="650"/>
      <c r="AH1133" s="650"/>
      <c r="AI1133" s="650"/>
      <c r="AJ1133" s="650"/>
      <c r="AK1133" s="650"/>
      <c r="AL1133" s="650"/>
      <c r="AM1133" s="652">
        <f t="shared" si="56"/>
        <v>0</v>
      </c>
      <c r="AN1133" s="513">
        <f t="shared" si="57"/>
        <v>9001556</v>
      </c>
    </row>
    <row r="1134" spans="1:40" s="212" customFormat="1" ht="15" customHeight="1" x14ac:dyDescent="0.2">
      <c r="A1134" s="679"/>
      <c r="B1134" s="679"/>
      <c r="C1134" s="679"/>
      <c r="D1134" s="679"/>
      <c r="E1134" s="679"/>
      <c r="F1134" s="668" t="s">
        <v>13968</v>
      </c>
      <c r="G1134" s="668" t="s">
        <v>14498</v>
      </c>
      <c r="H1134" s="669">
        <v>399901002190104</v>
      </c>
      <c r="I1134" s="653"/>
      <c r="J1134" s="653" t="s">
        <v>18898</v>
      </c>
      <c r="K1134" s="670" t="s">
        <v>6477</v>
      </c>
      <c r="L1134" s="669" t="s">
        <v>18999</v>
      </c>
      <c r="M1134" s="671">
        <v>42194</v>
      </c>
      <c r="N1134" s="672">
        <v>25000000</v>
      </c>
      <c r="O1134" s="672" t="s">
        <v>19073</v>
      </c>
      <c r="P1134" s="674">
        <v>42342</v>
      </c>
      <c r="Q1134" s="672">
        <v>26056532</v>
      </c>
      <c r="R1134" s="673" t="s">
        <v>19096</v>
      </c>
      <c r="S1134" s="674">
        <v>42881</v>
      </c>
      <c r="T1134" s="675">
        <v>17500000</v>
      </c>
      <c r="U1134" s="674">
        <v>42371</v>
      </c>
      <c r="V1134" s="675">
        <v>17500000</v>
      </c>
      <c r="W1134" s="675">
        <v>11375000</v>
      </c>
      <c r="X1134" s="675">
        <v>5250000</v>
      </c>
      <c r="Y1134" s="675">
        <v>875000</v>
      </c>
      <c r="Z1134" s="652">
        <v>0</v>
      </c>
      <c r="AA1134" s="652"/>
      <c r="AB1134" s="664"/>
      <c r="AC1134" s="663"/>
      <c r="AD1134" s="650"/>
      <c r="AE1134" s="650"/>
      <c r="AF1134" s="650"/>
      <c r="AG1134" s="650"/>
      <c r="AH1134" s="650"/>
      <c r="AI1134" s="650"/>
      <c r="AJ1134" s="650"/>
      <c r="AK1134" s="650"/>
      <c r="AL1134" s="650"/>
      <c r="AM1134" s="652">
        <f t="shared" si="56"/>
        <v>0</v>
      </c>
      <c r="AN1134" s="513">
        <f t="shared" si="57"/>
        <v>17500000</v>
      </c>
    </row>
    <row r="1135" spans="1:40" s="212" customFormat="1" ht="15" customHeight="1" x14ac:dyDescent="0.2">
      <c r="A1135" s="679"/>
      <c r="B1135" s="679"/>
      <c r="C1135" s="679"/>
      <c r="D1135" s="679"/>
      <c r="E1135" s="679"/>
      <c r="F1135" s="668" t="s">
        <v>13968</v>
      </c>
      <c r="G1135" s="668" t="s">
        <v>14498</v>
      </c>
      <c r="H1135" s="669">
        <v>399901002051106</v>
      </c>
      <c r="I1135" s="653"/>
      <c r="J1135" s="653" t="s">
        <v>18899</v>
      </c>
      <c r="K1135" s="670" t="s">
        <v>6477</v>
      </c>
      <c r="L1135" s="669" t="s">
        <v>19000</v>
      </c>
      <c r="M1135" s="671">
        <v>42052</v>
      </c>
      <c r="N1135" s="672">
        <v>20000000</v>
      </c>
      <c r="O1135" s="672" t="s">
        <v>19073</v>
      </c>
      <c r="P1135" s="674">
        <v>42342</v>
      </c>
      <c r="Q1135" s="672">
        <v>17960526</v>
      </c>
      <c r="R1135" s="673" t="s">
        <v>19096</v>
      </c>
      <c r="S1135" s="674">
        <v>42881</v>
      </c>
      <c r="T1135" s="675">
        <v>12366480</v>
      </c>
      <c r="U1135" s="674">
        <v>42371</v>
      </c>
      <c r="V1135" s="675">
        <v>12366480</v>
      </c>
      <c r="W1135" s="675">
        <v>8038212</v>
      </c>
      <c r="X1135" s="675">
        <v>3709944</v>
      </c>
      <c r="Y1135" s="675">
        <v>618324</v>
      </c>
      <c r="Z1135" s="652">
        <v>0</v>
      </c>
      <c r="AA1135" s="652"/>
      <c r="AB1135" s="664"/>
      <c r="AC1135" s="663"/>
      <c r="AD1135" s="650"/>
      <c r="AE1135" s="650"/>
      <c r="AF1135" s="650"/>
      <c r="AG1135" s="650"/>
      <c r="AH1135" s="650"/>
      <c r="AI1135" s="650"/>
      <c r="AJ1135" s="650"/>
      <c r="AK1135" s="650"/>
      <c r="AL1135" s="650"/>
      <c r="AM1135" s="652">
        <f t="shared" si="56"/>
        <v>0</v>
      </c>
      <c r="AN1135" s="513">
        <f t="shared" si="57"/>
        <v>12366480</v>
      </c>
    </row>
    <row r="1136" spans="1:40" s="212" customFormat="1" ht="15" customHeight="1" x14ac:dyDescent="0.2">
      <c r="A1136" s="679"/>
      <c r="B1136" s="679"/>
      <c r="C1136" s="679"/>
      <c r="D1136" s="679"/>
      <c r="E1136" s="679"/>
      <c r="F1136" s="668" t="s">
        <v>13968</v>
      </c>
      <c r="G1136" s="668" t="s">
        <v>14498</v>
      </c>
      <c r="H1136" s="669">
        <v>399901002095100</v>
      </c>
      <c r="I1136" s="653"/>
      <c r="J1136" s="653" t="s">
        <v>18900</v>
      </c>
      <c r="K1136" s="670" t="s">
        <v>6477</v>
      </c>
      <c r="L1136" s="669" t="s">
        <v>14374</v>
      </c>
      <c r="M1136" s="671">
        <v>42088</v>
      </c>
      <c r="N1136" s="672">
        <v>25000000</v>
      </c>
      <c r="O1136" s="672" t="s">
        <v>19073</v>
      </c>
      <c r="P1136" s="674">
        <v>42342</v>
      </c>
      <c r="Q1136" s="672">
        <v>23140736</v>
      </c>
      <c r="R1136" s="673" t="s">
        <v>19096</v>
      </c>
      <c r="S1136" s="674">
        <v>42881</v>
      </c>
      <c r="T1136" s="675">
        <v>15944600</v>
      </c>
      <c r="U1136" s="674">
        <v>42371</v>
      </c>
      <c r="V1136" s="675">
        <v>15944600</v>
      </c>
      <c r="W1136" s="675">
        <v>10363990</v>
      </c>
      <c r="X1136" s="675">
        <v>4783380</v>
      </c>
      <c r="Y1136" s="675">
        <v>797230</v>
      </c>
      <c r="Z1136" s="652">
        <v>0</v>
      </c>
      <c r="AA1136" s="652"/>
      <c r="AB1136" s="664"/>
      <c r="AC1136" s="663"/>
      <c r="AD1136" s="650"/>
      <c r="AE1136" s="650"/>
      <c r="AF1136" s="650"/>
      <c r="AG1136" s="650"/>
      <c r="AH1136" s="650"/>
      <c r="AI1136" s="650"/>
      <c r="AJ1136" s="650"/>
      <c r="AK1136" s="650"/>
      <c r="AL1136" s="650"/>
      <c r="AM1136" s="652">
        <f t="shared" si="56"/>
        <v>0</v>
      </c>
      <c r="AN1136" s="513">
        <f t="shared" si="57"/>
        <v>15944600</v>
      </c>
    </row>
    <row r="1137" spans="1:40" s="212" customFormat="1" ht="15" customHeight="1" x14ac:dyDescent="0.2">
      <c r="A1137" s="679"/>
      <c r="B1137" s="679"/>
      <c r="C1137" s="679"/>
      <c r="D1137" s="679"/>
      <c r="E1137" s="679"/>
      <c r="F1137" s="668" t="s">
        <v>13968</v>
      </c>
      <c r="G1137" s="668" t="s">
        <v>9763</v>
      </c>
      <c r="H1137" s="669">
        <v>367801005482108</v>
      </c>
      <c r="I1137" s="653"/>
      <c r="J1137" s="653" t="s">
        <v>18901</v>
      </c>
      <c r="K1137" s="670" t="s">
        <v>6477</v>
      </c>
      <c r="L1137" s="669" t="s">
        <v>19001</v>
      </c>
      <c r="M1137" s="671">
        <v>42766</v>
      </c>
      <c r="N1137" s="672">
        <v>5000000</v>
      </c>
      <c r="O1137" s="672" t="s">
        <v>19074</v>
      </c>
      <c r="P1137" s="674">
        <v>42646</v>
      </c>
      <c r="Q1137" s="672">
        <v>2329377</v>
      </c>
      <c r="R1137" s="673" t="s">
        <v>19097</v>
      </c>
      <c r="S1137" s="674">
        <v>42881</v>
      </c>
      <c r="T1137" s="675">
        <v>1630564</v>
      </c>
      <c r="U1137" s="674"/>
      <c r="V1137" s="675">
        <v>1630564</v>
      </c>
      <c r="W1137" s="675">
        <v>1059866.6000000001</v>
      </c>
      <c r="X1137" s="675">
        <v>489169.19999999995</v>
      </c>
      <c r="Y1137" s="675">
        <v>81528.200000000012</v>
      </c>
      <c r="Z1137" s="652">
        <v>0</v>
      </c>
      <c r="AA1137" s="652"/>
      <c r="AB1137" s="664"/>
      <c r="AC1137" s="663"/>
      <c r="AD1137" s="650"/>
      <c r="AE1137" s="650"/>
      <c r="AF1137" s="650"/>
      <c r="AG1137" s="650"/>
      <c r="AH1137" s="650"/>
      <c r="AI1137" s="650"/>
      <c r="AJ1137" s="650"/>
      <c r="AK1137" s="650"/>
      <c r="AL1137" s="650"/>
      <c r="AM1137" s="652">
        <f t="shared" si="56"/>
        <v>0</v>
      </c>
      <c r="AN1137" s="513">
        <f t="shared" si="57"/>
        <v>1630564</v>
      </c>
    </row>
    <row r="1138" spans="1:40" s="212" customFormat="1" ht="15" customHeight="1" x14ac:dyDescent="0.2">
      <c r="A1138" s="679"/>
      <c r="B1138" s="679"/>
      <c r="C1138" s="679"/>
      <c r="D1138" s="679"/>
      <c r="E1138" s="679"/>
      <c r="F1138" s="668" t="s">
        <v>13968</v>
      </c>
      <c r="G1138" s="668" t="s">
        <v>9763</v>
      </c>
      <c r="H1138" s="669">
        <v>367801005530105</v>
      </c>
      <c r="I1138" s="653"/>
      <c r="J1138" s="653" t="s">
        <v>18902</v>
      </c>
      <c r="K1138" s="670" t="s">
        <v>6477</v>
      </c>
      <c r="L1138" s="669" t="s">
        <v>19001</v>
      </c>
      <c r="M1138" s="671">
        <v>42766</v>
      </c>
      <c r="N1138" s="672">
        <v>5000000</v>
      </c>
      <c r="O1138" s="672" t="s">
        <v>19074</v>
      </c>
      <c r="P1138" s="674">
        <v>42646</v>
      </c>
      <c r="Q1138" s="672">
        <v>3059364</v>
      </c>
      <c r="R1138" s="673" t="s">
        <v>19097</v>
      </c>
      <c r="S1138" s="674">
        <v>42881</v>
      </c>
      <c r="T1138" s="675">
        <v>2129888</v>
      </c>
      <c r="U1138" s="674"/>
      <c r="V1138" s="675">
        <v>2129888</v>
      </c>
      <c r="W1138" s="675">
        <v>1384427.2</v>
      </c>
      <c r="X1138" s="675">
        <v>638966.4</v>
      </c>
      <c r="Y1138" s="675">
        <v>106494.40000000001</v>
      </c>
      <c r="Z1138" s="652">
        <v>0</v>
      </c>
      <c r="AA1138" s="652"/>
      <c r="AB1138" s="664"/>
      <c r="AC1138" s="663"/>
      <c r="AD1138" s="650"/>
      <c r="AE1138" s="650"/>
      <c r="AF1138" s="650"/>
      <c r="AG1138" s="650"/>
      <c r="AH1138" s="650"/>
      <c r="AI1138" s="650"/>
      <c r="AJ1138" s="650"/>
      <c r="AK1138" s="650"/>
      <c r="AL1138" s="650"/>
      <c r="AM1138" s="652">
        <f t="shared" si="56"/>
        <v>0</v>
      </c>
      <c r="AN1138" s="513">
        <f t="shared" si="57"/>
        <v>2129888</v>
      </c>
    </row>
    <row r="1139" spans="1:40" s="212" customFormat="1" ht="15" customHeight="1" x14ac:dyDescent="0.2">
      <c r="A1139" s="679"/>
      <c r="B1139" s="679"/>
      <c r="C1139" s="679"/>
      <c r="D1139" s="679"/>
      <c r="E1139" s="679"/>
      <c r="F1139" s="668" t="s">
        <v>13968</v>
      </c>
      <c r="G1139" s="668" t="s">
        <v>9763</v>
      </c>
      <c r="H1139" s="669">
        <v>367801005167106</v>
      </c>
      <c r="I1139" s="653"/>
      <c r="J1139" s="653" t="s">
        <v>18903</v>
      </c>
      <c r="K1139" s="670" t="s">
        <v>6477</v>
      </c>
      <c r="L1139" s="669" t="s">
        <v>14323</v>
      </c>
      <c r="M1139" s="671">
        <v>42110</v>
      </c>
      <c r="N1139" s="672">
        <v>15000000</v>
      </c>
      <c r="O1139" s="672" t="s">
        <v>19074</v>
      </c>
      <c r="P1139" s="674">
        <v>42646</v>
      </c>
      <c r="Q1139" s="672">
        <v>4120584</v>
      </c>
      <c r="R1139" s="673" t="s">
        <v>19097</v>
      </c>
      <c r="S1139" s="674">
        <v>42881</v>
      </c>
      <c r="T1139" s="675">
        <v>2884409</v>
      </c>
      <c r="U1139" s="674"/>
      <c r="V1139" s="675">
        <v>2884409</v>
      </c>
      <c r="W1139" s="675">
        <v>1874865.85</v>
      </c>
      <c r="X1139" s="675">
        <v>865322.7</v>
      </c>
      <c r="Y1139" s="675">
        <v>144220.45000000001</v>
      </c>
      <c r="Z1139" s="652">
        <v>0</v>
      </c>
      <c r="AA1139" s="652"/>
      <c r="AB1139" s="664"/>
      <c r="AC1139" s="663"/>
      <c r="AD1139" s="650"/>
      <c r="AE1139" s="650"/>
      <c r="AF1139" s="650"/>
      <c r="AG1139" s="650"/>
      <c r="AH1139" s="650"/>
      <c r="AI1139" s="650"/>
      <c r="AJ1139" s="650"/>
      <c r="AK1139" s="650"/>
      <c r="AL1139" s="650"/>
      <c r="AM1139" s="652">
        <f t="shared" si="56"/>
        <v>0</v>
      </c>
      <c r="AN1139" s="513">
        <f t="shared" si="57"/>
        <v>2884409</v>
      </c>
    </row>
    <row r="1140" spans="1:40" s="212" customFormat="1" ht="15" customHeight="1" x14ac:dyDescent="0.2">
      <c r="A1140" s="679"/>
      <c r="B1140" s="679"/>
      <c r="C1140" s="679"/>
      <c r="D1140" s="679"/>
      <c r="E1140" s="679"/>
      <c r="F1140" s="668" t="s">
        <v>13968</v>
      </c>
      <c r="G1140" s="668" t="s">
        <v>14500</v>
      </c>
      <c r="H1140" s="669">
        <v>792001000514109</v>
      </c>
      <c r="I1140" s="653"/>
      <c r="J1140" s="653" t="s">
        <v>18904</v>
      </c>
      <c r="K1140" s="670" t="s">
        <v>6477</v>
      </c>
      <c r="L1140" s="669" t="s">
        <v>19002</v>
      </c>
      <c r="M1140" s="671">
        <v>42283</v>
      </c>
      <c r="N1140" s="672">
        <v>7000000</v>
      </c>
      <c r="O1140" s="672" t="s">
        <v>19074</v>
      </c>
      <c r="P1140" s="674">
        <v>42646</v>
      </c>
      <c r="Q1140" s="672">
        <v>4706925</v>
      </c>
      <c r="R1140" s="673" t="s">
        <v>19097</v>
      </c>
      <c r="S1140" s="674">
        <v>42881</v>
      </c>
      <c r="T1140" s="675">
        <v>3294848</v>
      </c>
      <c r="U1140" s="674"/>
      <c r="V1140" s="675">
        <v>3294848</v>
      </c>
      <c r="W1140" s="675">
        <v>2141651.2000000002</v>
      </c>
      <c r="X1140" s="675">
        <v>988454.39999999991</v>
      </c>
      <c r="Y1140" s="675">
        <v>164742.40000000002</v>
      </c>
      <c r="Z1140" s="652">
        <v>0</v>
      </c>
      <c r="AA1140" s="652"/>
      <c r="AB1140" s="664"/>
      <c r="AC1140" s="663"/>
      <c r="AD1140" s="650"/>
      <c r="AE1140" s="650"/>
      <c r="AF1140" s="650"/>
      <c r="AG1140" s="650"/>
      <c r="AH1140" s="650"/>
      <c r="AI1140" s="650"/>
      <c r="AJ1140" s="650"/>
      <c r="AK1140" s="650"/>
      <c r="AL1140" s="650"/>
      <c r="AM1140" s="652">
        <f t="shared" si="56"/>
        <v>0</v>
      </c>
      <c r="AN1140" s="513">
        <f t="shared" si="57"/>
        <v>3294848</v>
      </c>
    </row>
    <row r="1141" spans="1:40" s="212" customFormat="1" ht="15" customHeight="1" x14ac:dyDescent="0.2">
      <c r="A1141" s="679"/>
      <c r="B1141" s="679"/>
      <c r="C1141" s="679"/>
      <c r="D1141" s="679"/>
      <c r="E1141" s="679"/>
      <c r="F1141" s="668" t="s">
        <v>13968</v>
      </c>
      <c r="G1141" s="668" t="s">
        <v>13969</v>
      </c>
      <c r="H1141" s="669">
        <v>792101000410105</v>
      </c>
      <c r="I1141" s="653"/>
      <c r="J1141" s="653" t="s">
        <v>18905</v>
      </c>
      <c r="K1141" s="670" t="s">
        <v>6477</v>
      </c>
      <c r="L1141" s="669" t="s">
        <v>14356</v>
      </c>
      <c r="M1141" s="671">
        <v>42052</v>
      </c>
      <c r="N1141" s="672">
        <v>8000000</v>
      </c>
      <c r="O1141" s="672" t="s">
        <v>19074</v>
      </c>
      <c r="P1141" s="674">
        <v>42646</v>
      </c>
      <c r="Q1141" s="672">
        <v>4822251</v>
      </c>
      <c r="R1141" s="673" t="s">
        <v>19097</v>
      </c>
      <c r="S1141" s="674">
        <v>42881</v>
      </c>
      <c r="T1141" s="675">
        <v>3375576</v>
      </c>
      <c r="U1141" s="674"/>
      <c r="V1141" s="675">
        <v>3375576</v>
      </c>
      <c r="W1141" s="675">
        <v>2194124.4</v>
      </c>
      <c r="X1141" s="675">
        <v>1012672.7999999999</v>
      </c>
      <c r="Y1141" s="675">
        <v>168778.80000000002</v>
      </c>
      <c r="Z1141" s="652">
        <v>0</v>
      </c>
      <c r="AA1141" s="652"/>
      <c r="AB1141" s="664"/>
      <c r="AC1141" s="663"/>
      <c r="AD1141" s="650"/>
      <c r="AE1141" s="650"/>
      <c r="AF1141" s="650"/>
      <c r="AG1141" s="650"/>
      <c r="AH1141" s="650"/>
      <c r="AI1141" s="650"/>
      <c r="AJ1141" s="650"/>
      <c r="AK1141" s="650"/>
      <c r="AL1141" s="650"/>
      <c r="AM1141" s="652">
        <f t="shared" si="56"/>
        <v>0</v>
      </c>
      <c r="AN1141" s="513">
        <f t="shared" si="57"/>
        <v>3375576</v>
      </c>
    </row>
    <row r="1142" spans="1:40" s="212" customFormat="1" ht="15" customHeight="1" x14ac:dyDescent="0.2">
      <c r="A1142" s="679"/>
      <c r="B1142" s="679"/>
      <c r="C1142" s="679"/>
      <c r="D1142" s="679"/>
      <c r="E1142" s="679"/>
      <c r="F1142" s="668" t="s">
        <v>13968</v>
      </c>
      <c r="G1142" s="668" t="s">
        <v>13969</v>
      </c>
      <c r="H1142" s="669">
        <v>792101000641104</v>
      </c>
      <c r="I1142" s="653"/>
      <c r="J1142" s="653" t="s">
        <v>18906</v>
      </c>
      <c r="K1142" s="670" t="s">
        <v>6477</v>
      </c>
      <c r="L1142" s="669" t="s">
        <v>13873</v>
      </c>
      <c r="M1142" s="671">
        <v>42194</v>
      </c>
      <c r="N1142" s="672">
        <v>20000000</v>
      </c>
      <c r="O1142" s="672" t="s">
        <v>19074</v>
      </c>
      <c r="P1142" s="674">
        <v>42646</v>
      </c>
      <c r="Q1142" s="672">
        <v>11513398</v>
      </c>
      <c r="R1142" s="673" t="s">
        <v>19097</v>
      </c>
      <c r="S1142" s="674">
        <v>42881</v>
      </c>
      <c r="T1142" s="675">
        <v>8059379</v>
      </c>
      <c r="U1142" s="674"/>
      <c r="V1142" s="675">
        <v>8059379</v>
      </c>
      <c r="W1142" s="675">
        <v>5238596.3500000006</v>
      </c>
      <c r="X1142" s="675">
        <v>2417813.6999999997</v>
      </c>
      <c r="Y1142" s="675">
        <v>402968.95</v>
      </c>
      <c r="Z1142" s="652">
        <v>0</v>
      </c>
      <c r="AA1142" s="652"/>
      <c r="AB1142" s="664"/>
      <c r="AC1142" s="663"/>
      <c r="AD1142" s="650"/>
      <c r="AE1142" s="650"/>
      <c r="AF1142" s="650"/>
      <c r="AG1142" s="650"/>
      <c r="AH1142" s="650"/>
      <c r="AI1142" s="650"/>
      <c r="AJ1142" s="650"/>
      <c r="AK1142" s="650"/>
      <c r="AL1142" s="650"/>
      <c r="AM1142" s="652">
        <f t="shared" si="56"/>
        <v>0</v>
      </c>
      <c r="AN1142" s="513">
        <f t="shared" si="57"/>
        <v>8059379</v>
      </c>
    </row>
    <row r="1143" spans="1:40" s="212" customFormat="1" ht="15" customHeight="1" x14ac:dyDescent="0.2">
      <c r="A1143" s="679"/>
      <c r="B1143" s="679"/>
      <c r="C1143" s="679"/>
      <c r="D1143" s="679"/>
      <c r="E1143" s="679"/>
      <c r="F1143" s="668" t="s">
        <v>13968</v>
      </c>
      <c r="G1143" s="668" t="s">
        <v>13969</v>
      </c>
      <c r="H1143" s="669">
        <v>792101000510109</v>
      </c>
      <c r="I1143" s="653"/>
      <c r="J1143" s="653" t="s">
        <v>18907</v>
      </c>
      <c r="K1143" s="670" t="s">
        <v>6477</v>
      </c>
      <c r="L1143" s="669" t="s">
        <v>14354</v>
      </c>
      <c r="M1143" s="671">
        <v>42110</v>
      </c>
      <c r="N1143" s="672">
        <v>15000000</v>
      </c>
      <c r="O1143" s="672" t="s">
        <v>19074</v>
      </c>
      <c r="P1143" s="674">
        <v>42646</v>
      </c>
      <c r="Q1143" s="672">
        <v>12160621</v>
      </c>
      <c r="R1143" s="673" t="s">
        <v>19097</v>
      </c>
      <c r="S1143" s="674">
        <v>42881</v>
      </c>
      <c r="T1143" s="675">
        <v>8512435</v>
      </c>
      <c r="U1143" s="674"/>
      <c r="V1143" s="675">
        <v>8512435</v>
      </c>
      <c r="W1143" s="675">
        <v>5533082.75</v>
      </c>
      <c r="X1143" s="675">
        <v>2553730.5</v>
      </c>
      <c r="Y1143" s="675">
        <v>425621.75</v>
      </c>
      <c r="Z1143" s="652">
        <v>0</v>
      </c>
      <c r="AA1143" s="652"/>
      <c r="AB1143" s="664"/>
      <c r="AC1143" s="663"/>
      <c r="AD1143" s="650"/>
      <c r="AE1143" s="650"/>
      <c r="AF1143" s="650"/>
      <c r="AG1143" s="650"/>
      <c r="AH1143" s="650"/>
      <c r="AI1143" s="650"/>
      <c r="AJ1143" s="650"/>
      <c r="AK1143" s="650"/>
      <c r="AL1143" s="650"/>
      <c r="AM1143" s="652">
        <f t="shared" si="56"/>
        <v>0</v>
      </c>
      <c r="AN1143" s="513">
        <f t="shared" si="57"/>
        <v>8512435</v>
      </c>
    </row>
    <row r="1144" spans="1:40" s="212" customFormat="1" ht="15" customHeight="1" x14ac:dyDescent="0.2">
      <c r="A1144" s="679"/>
      <c r="B1144" s="679"/>
      <c r="C1144" s="679"/>
      <c r="D1144" s="679"/>
      <c r="E1144" s="679"/>
      <c r="F1144" s="668" t="s">
        <v>13968</v>
      </c>
      <c r="G1144" s="668" t="s">
        <v>11264</v>
      </c>
      <c r="H1144" s="669">
        <v>75801008248106</v>
      </c>
      <c r="I1144" s="653"/>
      <c r="J1144" s="653" t="s">
        <v>13122</v>
      </c>
      <c r="K1144" s="670" t="s">
        <v>6477</v>
      </c>
      <c r="L1144" s="669" t="s">
        <v>19003</v>
      </c>
      <c r="M1144" s="671">
        <v>42345</v>
      </c>
      <c r="N1144" s="672">
        <v>5000000</v>
      </c>
      <c r="O1144" s="672" t="s">
        <v>18092</v>
      </c>
      <c r="P1144" s="674">
        <v>42734</v>
      </c>
      <c r="Q1144" s="672">
        <v>1403101</v>
      </c>
      <c r="R1144" s="673" t="s">
        <v>19097</v>
      </c>
      <c r="S1144" s="674">
        <v>42881</v>
      </c>
      <c r="T1144" s="675">
        <v>982171</v>
      </c>
      <c r="U1144" s="674"/>
      <c r="V1144" s="675">
        <v>982171</v>
      </c>
      <c r="W1144" s="675">
        <v>638411.15</v>
      </c>
      <c r="X1144" s="675">
        <v>294651.3</v>
      </c>
      <c r="Y1144" s="675">
        <v>49108.55</v>
      </c>
      <c r="Z1144" s="652">
        <v>0</v>
      </c>
      <c r="AA1144" s="652"/>
      <c r="AB1144" s="664"/>
      <c r="AC1144" s="663"/>
      <c r="AD1144" s="650"/>
      <c r="AE1144" s="650"/>
      <c r="AF1144" s="650"/>
      <c r="AG1144" s="650"/>
      <c r="AH1144" s="650"/>
      <c r="AI1144" s="650"/>
      <c r="AJ1144" s="650"/>
      <c r="AK1144" s="650"/>
      <c r="AL1144" s="650"/>
      <c r="AM1144" s="652">
        <f t="shared" si="56"/>
        <v>0</v>
      </c>
      <c r="AN1144" s="513">
        <f t="shared" si="57"/>
        <v>982171</v>
      </c>
    </row>
    <row r="1145" spans="1:40" s="212" customFormat="1" ht="15" customHeight="1" x14ac:dyDescent="0.2">
      <c r="A1145" s="679"/>
      <c r="B1145" s="679"/>
      <c r="C1145" s="679"/>
      <c r="D1145" s="679"/>
      <c r="E1145" s="679"/>
      <c r="F1145" s="668" t="s">
        <v>13968</v>
      </c>
      <c r="G1145" s="668" t="s">
        <v>14496</v>
      </c>
      <c r="H1145" s="669">
        <v>75701007522105</v>
      </c>
      <c r="I1145" s="653"/>
      <c r="J1145" s="653" t="s">
        <v>10823</v>
      </c>
      <c r="K1145" s="670" t="s">
        <v>6477</v>
      </c>
      <c r="L1145" s="669" t="s">
        <v>14370</v>
      </c>
      <c r="M1145" s="671">
        <v>42135</v>
      </c>
      <c r="N1145" s="672">
        <v>5000000</v>
      </c>
      <c r="O1145" s="672" t="s">
        <v>19075</v>
      </c>
      <c r="P1145" s="674">
        <v>42745</v>
      </c>
      <c r="Q1145" s="672">
        <v>804315</v>
      </c>
      <c r="R1145" s="673" t="s">
        <v>19097</v>
      </c>
      <c r="S1145" s="674">
        <v>42881</v>
      </c>
      <c r="T1145" s="675">
        <v>563021</v>
      </c>
      <c r="U1145" s="674"/>
      <c r="V1145" s="675">
        <v>563021</v>
      </c>
      <c r="W1145" s="675">
        <v>365963.65</v>
      </c>
      <c r="X1145" s="675">
        <v>168906.3</v>
      </c>
      <c r="Y1145" s="675">
        <v>28151.050000000003</v>
      </c>
      <c r="Z1145" s="652">
        <v>0</v>
      </c>
      <c r="AA1145" s="652"/>
      <c r="AB1145" s="664"/>
      <c r="AC1145" s="663"/>
      <c r="AD1145" s="650"/>
      <c r="AE1145" s="650"/>
      <c r="AF1145" s="650"/>
      <c r="AG1145" s="650"/>
      <c r="AH1145" s="650"/>
      <c r="AI1145" s="650"/>
      <c r="AJ1145" s="650"/>
      <c r="AK1145" s="650"/>
      <c r="AL1145" s="650"/>
      <c r="AM1145" s="652">
        <f t="shared" si="56"/>
        <v>0</v>
      </c>
      <c r="AN1145" s="513">
        <f t="shared" si="57"/>
        <v>563021</v>
      </c>
    </row>
    <row r="1146" spans="1:40" s="212" customFormat="1" ht="15" customHeight="1" x14ac:dyDescent="0.2">
      <c r="A1146" s="679"/>
      <c r="B1146" s="679"/>
      <c r="C1146" s="679"/>
      <c r="D1146" s="679"/>
      <c r="E1146" s="679"/>
      <c r="F1146" s="668" t="s">
        <v>13968</v>
      </c>
      <c r="G1146" s="668" t="s">
        <v>14497</v>
      </c>
      <c r="H1146" s="669">
        <v>792201000499103</v>
      </c>
      <c r="I1146" s="653"/>
      <c r="J1146" s="653" t="s">
        <v>18908</v>
      </c>
      <c r="K1146" s="670" t="s">
        <v>6477</v>
      </c>
      <c r="L1146" s="669" t="s">
        <v>14342</v>
      </c>
      <c r="M1146" s="671">
        <v>42319</v>
      </c>
      <c r="N1146" s="672">
        <v>20000000</v>
      </c>
      <c r="O1146" s="672" t="s">
        <v>19075</v>
      </c>
      <c r="P1146" s="674">
        <v>42745</v>
      </c>
      <c r="Q1146" s="672">
        <v>8673729</v>
      </c>
      <c r="R1146" s="673" t="s">
        <v>19097</v>
      </c>
      <c r="S1146" s="674">
        <v>42881</v>
      </c>
      <c r="T1146" s="675">
        <v>5919191</v>
      </c>
      <c r="U1146" s="674"/>
      <c r="V1146" s="675">
        <v>5919191</v>
      </c>
      <c r="W1146" s="675">
        <v>3847474.15</v>
      </c>
      <c r="X1146" s="675">
        <v>1775757.3</v>
      </c>
      <c r="Y1146" s="675">
        <v>295959.55</v>
      </c>
      <c r="Z1146" s="652">
        <v>0</v>
      </c>
      <c r="AA1146" s="652"/>
      <c r="AB1146" s="664"/>
      <c r="AC1146" s="663"/>
      <c r="AD1146" s="650"/>
      <c r="AE1146" s="650"/>
      <c r="AF1146" s="650"/>
      <c r="AG1146" s="650"/>
      <c r="AH1146" s="650"/>
      <c r="AI1146" s="650"/>
      <c r="AJ1146" s="650"/>
      <c r="AK1146" s="650"/>
      <c r="AL1146" s="650"/>
      <c r="AM1146" s="652">
        <f t="shared" si="56"/>
        <v>0</v>
      </c>
      <c r="AN1146" s="513">
        <f t="shared" si="57"/>
        <v>5919191</v>
      </c>
    </row>
    <row r="1147" spans="1:40" s="212" customFormat="1" ht="15" customHeight="1" x14ac:dyDescent="0.2">
      <c r="A1147" s="679"/>
      <c r="B1147" s="679"/>
      <c r="C1147" s="679"/>
      <c r="D1147" s="679"/>
      <c r="E1147" s="679"/>
      <c r="F1147" s="668" t="s">
        <v>13968</v>
      </c>
      <c r="G1147" s="668" t="s">
        <v>9762</v>
      </c>
      <c r="H1147" s="669">
        <v>74901008176106</v>
      </c>
      <c r="I1147" s="653"/>
      <c r="J1147" s="653" t="s">
        <v>18909</v>
      </c>
      <c r="K1147" s="670" t="s">
        <v>6477</v>
      </c>
      <c r="L1147" s="669" t="s">
        <v>14345</v>
      </c>
      <c r="M1147" s="671">
        <v>42263</v>
      </c>
      <c r="N1147" s="672">
        <v>5000000</v>
      </c>
      <c r="O1147" s="672" t="s">
        <v>18092</v>
      </c>
      <c r="P1147" s="674">
        <v>42766</v>
      </c>
      <c r="Q1147" s="672">
        <v>948357</v>
      </c>
      <c r="R1147" s="673" t="s">
        <v>19097</v>
      </c>
      <c r="S1147" s="674">
        <v>42881</v>
      </c>
      <c r="T1147" s="675">
        <v>663850</v>
      </c>
      <c r="U1147" s="674"/>
      <c r="V1147" s="675">
        <v>663850</v>
      </c>
      <c r="W1147" s="675">
        <v>431502.5</v>
      </c>
      <c r="X1147" s="675">
        <v>199155</v>
      </c>
      <c r="Y1147" s="675">
        <v>33192.5</v>
      </c>
      <c r="Z1147" s="652">
        <v>0</v>
      </c>
      <c r="AA1147" s="652"/>
      <c r="AB1147" s="664"/>
      <c r="AC1147" s="663"/>
      <c r="AD1147" s="650"/>
      <c r="AE1147" s="650"/>
      <c r="AF1147" s="650"/>
      <c r="AG1147" s="650"/>
      <c r="AH1147" s="650"/>
      <c r="AI1147" s="650"/>
      <c r="AJ1147" s="650"/>
      <c r="AK1147" s="650"/>
      <c r="AL1147" s="650"/>
      <c r="AM1147" s="652">
        <f t="shared" si="56"/>
        <v>0</v>
      </c>
      <c r="AN1147" s="513">
        <f t="shared" si="57"/>
        <v>663850</v>
      </c>
    </row>
    <row r="1148" spans="1:40" s="212" customFormat="1" ht="15" customHeight="1" x14ac:dyDescent="0.2">
      <c r="A1148" s="679"/>
      <c r="B1148" s="679"/>
      <c r="C1148" s="679"/>
      <c r="D1148" s="679"/>
      <c r="E1148" s="679"/>
      <c r="F1148" s="668" t="s">
        <v>10510</v>
      </c>
      <c r="G1148" s="668" t="s">
        <v>13961</v>
      </c>
      <c r="H1148" s="669">
        <v>328701009764101</v>
      </c>
      <c r="I1148" s="653"/>
      <c r="J1148" s="653" t="s">
        <v>18762</v>
      </c>
      <c r="K1148" s="670" t="s">
        <v>6477</v>
      </c>
      <c r="L1148" s="669" t="s">
        <v>19004</v>
      </c>
      <c r="M1148" s="671">
        <v>42136</v>
      </c>
      <c r="N1148" s="672">
        <v>4000000</v>
      </c>
      <c r="O1148" s="672" t="s">
        <v>19076</v>
      </c>
      <c r="P1148" s="674">
        <v>42571</v>
      </c>
      <c r="Q1148" s="672">
        <v>2236667</v>
      </c>
      <c r="R1148" s="673" t="s">
        <v>19098</v>
      </c>
      <c r="S1148" s="674">
        <v>42873</v>
      </c>
      <c r="T1148" s="675">
        <v>1540140</v>
      </c>
      <c r="U1148" s="674">
        <v>42540</v>
      </c>
      <c r="V1148" s="675">
        <v>1540140</v>
      </c>
      <c r="W1148" s="675">
        <v>1001091</v>
      </c>
      <c r="X1148" s="675">
        <v>462042</v>
      </c>
      <c r="Y1148" s="675">
        <v>77007</v>
      </c>
      <c r="Z1148" s="652">
        <v>0</v>
      </c>
      <c r="AA1148" s="652"/>
      <c r="AB1148" s="664"/>
      <c r="AC1148" s="663"/>
      <c r="AD1148" s="650"/>
      <c r="AE1148" s="650"/>
      <c r="AF1148" s="650"/>
      <c r="AG1148" s="650"/>
      <c r="AH1148" s="650"/>
      <c r="AI1148" s="650"/>
      <c r="AJ1148" s="650"/>
      <c r="AK1148" s="650"/>
      <c r="AL1148" s="650"/>
      <c r="AM1148" s="652">
        <f t="shared" si="56"/>
        <v>0</v>
      </c>
      <c r="AN1148" s="513">
        <f t="shared" si="57"/>
        <v>1540140</v>
      </c>
    </row>
    <row r="1149" spans="1:40" s="212" customFormat="1" ht="15" customHeight="1" x14ac:dyDescent="0.2">
      <c r="A1149" s="679"/>
      <c r="B1149" s="679"/>
      <c r="C1149" s="679"/>
      <c r="D1149" s="679"/>
      <c r="E1149" s="679"/>
      <c r="F1149" s="668" t="s">
        <v>10510</v>
      </c>
      <c r="G1149" s="668" t="s">
        <v>13961</v>
      </c>
      <c r="H1149" s="669">
        <v>328701010204102</v>
      </c>
      <c r="I1149" s="653"/>
      <c r="J1149" s="653" t="s">
        <v>18910</v>
      </c>
      <c r="K1149" s="670" t="s">
        <v>6477</v>
      </c>
      <c r="L1149" s="669" t="s">
        <v>19005</v>
      </c>
      <c r="M1149" s="671">
        <v>42264</v>
      </c>
      <c r="N1149" s="672">
        <v>8000000</v>
      </c>
      <c r="O1149" s="672" t="s">
        <v>19077</v>
      </c>
      <c r="P1149" s="674">
        <v>42541</v>
      </c>
      <c r="Q1149" s="672">
        <v>6855514</v>
      </c>
      <c r="R1149" s="673" t="s">
        <v>19098</v>
      </c>
      <c r="S1149" s="674">
        <v>42873</v>
      </c>
      <c r="T1149" s="675">
        <v>4771763</v>
      </c>
      <c r="U1149" s="674">
        <v>42516</v>
      </c>
      <c r="V1149" s="675">
        <v>4771763</v>
      </c>
      <c r="W1149" s="675">
        <v>3101645.95</v>
      </c>
      <c r="X1149" s="675">
        <v>1431528.9</v>
      </c>
      <c r="Y1149" s="675">
        <v>238588.15000000002</v>
      </c>
      <c r="Z1149" s="652">
        <v>0</v>
      </c>
      <c r="AA1149" s="652"/>
      <c r="AB1149" s="664"/>
      <c r="AC1149" s="663"/>
      <c r="AD1149" s="650"/>
      <c r="AE1149" s="650"/>
      <c r="AF1149" s="650"/>
      <c r="AG1149" s="650"/>
      <c r="AH1149" s="650"/>
      <c r="AI1149" s="650"/>
      <c r="AJ1149" s="650"/>
      <c r="AK1149" s="650"/>
      <c r="AL1149" s="650"/>
      <c r="AM1149" s="652">
        <f t="shared" si="56"/>
        <v>0</v>
      </c>
      <c r="AN1149" s="513">
        <f t="shared" si="57"/>
        <v>4771763</v>
      </c>
    </row>
    <row r="1150" spans="1:40" s="212" customFormat="1" ht="15" customHeight="1" x14ac:dyDescent="0.2">
      <c r="A1150" s="679"/>
      <c r="B1150" s="679"/>
      <c r="C1150" s="679"/>
      <c r="D1150" s="679"/>
      <c r="E1150" s="679"/>
      <c r="F1150" s="668" t="s">
        <v>10510</v>
      </c>
      <c r="G1150" s="668" t="s">
        <v>13962</v>
      </c>
      <c r="H1150" s="669">
        <v>411901006782106</v>
      </c>
      <c r="I1150" s="653"/>
      <c r="J1150" s="653" t="s">
        <v>18911</v>
      </c>
      <c r="K1150" s="670" t="s">
        <v>6477</v>
      </c>
      <c r="L1150" s="669" t="s">
        <v>13859</v>
      </c>
      <c r="M1150" s="671">
        <v>42115</v>
      </c>
      <c r="N1150" s="672">
        <v>3000000</v>
      </c>
      <c r="O1150" s="672" t="s">
        <v>19078</v>
      </c>
      <c r="P1150" s="674">
        <v>42447</v>
      </c>
      <c r="Q1150" s="672">
        <v>1679252</v>
      </c>
      <c r="R1150" s="673" t="s">
        <v>19098</v>
      </c>
      <c r="S1150" s="674">
        <v>42873</v>
      </c>
      <c r="T1150" s="675">
        <v>1155000</v>
      </c>
      <c r="U1150" s="674">
        <v>42493</v>
      </c>
      <c r="V1150" s="675">
        <v>1155000</v>
      </c>
      <c r="W1150" s="675">
        <v>750750</v>
      </c>
      <c r="X1150" s="675">
        <v>346500</v>
      </c>
      <c r="Y1150" s="675">
        <v>57750</v>
      </c>
      <c r="Z1150" s="652">
        <v>0</v>
      </c>
      <c r="AA1150" s="652"/>
      <c r="AB1150" s="664"/>
      <c r="AC1150" s="663"/>
      <c r="AD1150" s="650"/>
      <c r="AE1150" s="650"/>
      <c r="AF1150" s="650"/>
      <c r="AG1150" s="650"/>
      <c r="AH1150" s="650"/>
      <c r="AI1150" s="650"/>
      <c r="AJ1150" s="650"/>
      <c r="AK1150" s="650"/>
      <c r="AL1150" s="650"/>
      <c r="AM1150" s="652">
        <f t="shared" si="56"/>
        <v>0</v>
      </c>
      <c r="AN1150" s="513">
        <f t="shared" si="57"/>
        <v>1155000</v>
      </c>
    </row>
    <row r="1151" spans="1:40" s="212" customFormat="1" ht="15" customHeight="1" x14ac:dyDescent="0.2">
      <c r="A1151" s="679"/>
      <c r="B1151" s="679"/>
      <c r="C1151" s="679"/>
      <c r="D1151" s="679"/>
      <c r="E1151" s="679"/>
      <c r="F1151" s="668" t="s">
        <v>10510</v>
      </c>
      <c r="G1151" s="668" t="s">
        <v>13962</v>
      </c>
      <c r="H1151" s="669">
        <v>411901006577103</v>
      </c>
      <c r="I1151" s="653"/>
      <c r="J1151" s="653" t="s">
        <v>4543</v>
      </c>
      <c r="K1151" s="670" t="s">
        <v>6477</v>
      </c>
      <c r="L1151" s="669" t="s">
        <v>13856</v>
      </c>
      <c r="M1151" s="671">
        <v>42087</v>
      </c>
      <c r="N1151" s="672">
        <v>25000000</v>
      </c>
      <c r="O1151" s="672" t="s">
        <v>19078</v>
      </c>
      <c r="P1151" s="674">
        <v>42447</v>
      </c>
      <c r="Q1151" s="672">
        <v>20607423</v>
      </c>
      <c r="R1151" s="673" t="s">
        <v>19098</v>
      </c>
      <c r="S1151" s="674">
        <v>42873</v>
      </c>
      <c r="T1151" s="675">
        <v>14349765</v>
      </c>
      <c r="U1151" s="674">
        <v>42493</v>
      </c>
      <c r="V1151" s="675">
        <v>14349765</v>
      </c>
      <c r="W1151" s="675">
        <v>9327347.25</v>
      </c>
      <c r="X1151" s="675">
        <v>4304929.5</v>
      </c>
      <c r="Y1151" s="675">
        <v>717488.25</v>
      </c>
      <c r="Z1151" s="652">
        <v>0</v>
      </c>
      <c r="AA1151" s="652"/>
      <c r="AB1151" s="664"/>
      <c r="AC1151" s="663"/>
      <c r="AD1151" s="650"/>
      <c r="AE1151" s="650"/>
      <c r="AF1151" s="650"/>
      <c r="AG1151" s="650"/>
      <c r="AH1151" s="650"/>
      <c r="AI1151" s="650"/>
      <c r="AJ1151" s="650"/>
      <c r="AK1151" s="650"/>
      <c r="AL1151" s="650"/>
      <c r="AM1151" s="652">
        <f t="shared" si="56"/>
        <v>0</v>
      </c>
      <c r="AN1151" s="513">
        <f t="shared" si="57"/>
        <v>14349765</v>
      </c>
    </row>
    <row r="1152" spans="1:40" s="212" customFormat="1" ht="15" customHeight="1" x14ac:dyDescent="0.2">
      <c r="A1152" s="679"/>
      <c r="B1152" s="679"/>
      <c r="C1152" s="679"/>
      <c r="D1152" s="679"/>
      <c r="E1152" s="679"/>
      <c r="F1152" s="668" t="s">
        <v>10510</v>
      </c>
      <c r="G1152" s="668" t="s">
        <v>659</v>
      </c>
      <c r="H1152" s="669" t="s">
        <v>19106</v>
      </c>
      <c r="I1152" s="653"/>
      <c r="J1152" s="653" t="s">
        <v>18912</v>
      </c>
      <c r="K1152" s="670" t="s">
        <v>6477</v>
      </c>
      <c r="L1152" s="669" t="s">
        <v>13858</v>
      </c>
      <c r="M1152" s="671">
        <v>42266</v>
      </c>
      <c r="N1152" s="672">
        <v>10000000</v>
      </c>
      <c r="O1152" s="672" t="s">
        <v>19078</v>
      </c>
      <c r="P1152" s="674">
        <v>42447</v>
      </c>
      <c r="Q1152" s="672">
        <v>10124942</v>
      </c>
      <c r="R1152" s="673" t="s">
        <v>19098</v>
      </c>
      <c r="S1152" s="674">
        <v>42873</v>
      </c>
      <c r="T1152" s="675">
        <v>7000000</v>
      </c>
      <c r="U1152" s="674">
        <v>42431</v>
      </c>
      <c r="V1152" s="675">
        <v>7000000</v>
      </c>
      <c r="W1152" s="675">
        <v>4550000</v>
      </c>
      <c r="X1152" s="675">
        <v>2100000</v>
      </c>
      <c r="Y1152" s="675">
        <v>350000</v>
      </c>
      <c r="Z1152" s="652">
        <v>0</v>
      </c>
      <c r="AA1152" s="652"/>
      <c r="AB1152" s="664"/>
      <c r="AC1152" s="663"/>
      <c r="AD1152" s="650"/>
      <c r="AE1152" s="650"/>
      <c r="AF1152" s="650"/>
      <c r="AG1152" s="650"/>
      <c r="AH1152" s="650"/>
      <c r="AI1152" s="650"/>
      <c r="AJ1152" s="650"/>
      <c r="AK1152" s="650"/>
      <c r="AL1152" s="650"/>
      <c r="AM1152" s="652">
        <f t="shared" si="56"/>
        <v>0</v>
      </c>
      <c r="AN1152" s="513">
        <f t="shared" si="57"/>
        <v>7000000</v>
      </c>
    </row>
    <row r="1153" spans="1:40" s="212" customFormat="1" ht="15" customHeight="1" x14ac:dyDescent="0.2">
      <c r="A1153" s="679"/>
      <c r="B1153" s="679"/>
      <c r="C1153" s="679"/>
      <c r="D1153" s="679"/>
      <c r="E1153" s="679"/>
      <c r="F1153" s="668" t="s">
        <v>10510</v>
      </c>
      <c r="G1153" s="668" t="s">
        <v>13961</v>
      </c>
      <c r="H1153" s="669">
        <v>328701009943103</v>
      </c>
      <c r="I1153" s="653"/>
      <c r="J1153" s="653" t="s">
        <v>18913</v>
      </c>
      <c r="K1153" s="670" t="s">
        <v>6477</v>
      </c>
      <c r="L1153" s="669" t="s">
        <v>14327</v>
      </c>
      <c r="M1153" s="671">
        <v>42195</v>
      </c>
      <c r="N1153" s="672">
        <v>8000000</v>
      </c>
      <c r="O1153" s="672" t="s">
        <v>19079</v>
      </c>
      <c r="P1153" s="674">
        <v>42478</v>
      </c>
      <c r="Q1153" s="672">
        <v>6602867</v>
      </c>
      <c r="R1153" s="673" t="s">
        <v>19098</v>
      </c>
      <c r="S1153" s="674">
        <v>42873</v>
      </c>
      <c r="T1153" s="675">
        <v>4612975</v>
      </c>
      <c r="U1153" s="674">
        <v>42462</v>
      </c>
      <c r="V1153" s="675">
        <v>4612975</v>
      </c>
      <c r="W1153" s="675">
        <v>2998433.75</v>
      </c>
      <c r="X1153" s="675">
        <v>1383892.5</v>
      </c>
      <c r="Y1153" s="675">
        <v>230648.75</v>
      </c>
      <c r="Z1153" s="652">
        <v>0</v>
      </c>
      <c r="AA1153" s="652"/>
      <c r="AB1153" s="664"/>
      <c r="AC1153" s="663"/>
      <c r="AD1153" s="650"/>
      <c r="AE1153" s="650"/>
      <c r="AF1153" s="650"/>
      <c r="AG1153" s="650"/>
      <c r="AH1153" s="650"/>
      <c r="AI1153" s="650"/>
      <c r="AJ1153" s="650"/>
      <c r="AK1153" s="650"/>
      <c r="AL1153" s="650"/>
      <c r="AM1153" s="652">
        <f t="shared" si="56"/>
        <v>0</v>
      </c>
      <c r="AN1153" s="513">
        <f t="shared" si="57"/>
        <v>4612975</v>
      </c>
    </row>
    <row r="1154" spans="1:40" s="212" customFormat="1" ht="15" customHeight="1" x14ac:dyDescent="0.2">
      <c r="A1154" s="679"/>
      <c r="B1154" s="679"/>
      <c r="C1154" s="679"/>
      <c r="D1154" s="679"/>
      <c r="E1154" s="679"/>
      <c r="F1154" s="668" t="s">
        <v>10510</v>
      </c>
      <c r="G1154" s="668" t="s">
        <v>659</v>
      </c>
      <c r="H1154" s="669" t="s">
        <v>19107</v>
      </c>
      <c r="I1154" s="653"/>
      <c r="J1154" s="653" t="s">
        <v>18914</v>
      </c>
      <c r="K1154" s="670" t="s">
        <v>6477</v>
      </c>
      <c r="L1154" s="669" t="s">
        <v>13857</v>
      </c>
      <c r="M1154" s="671">
        <v>42087</v>
      </c>
      <c r="N1154" s="672">
        <v>3000000</v>
      </c>
      <c r="O1154" s="672" t="s">
        <v>19079</v>
      </c>
      <c r="P1154" s="674">
        <v>42478</v>
      </c>
      <c r="Q1154" s="672">
        <v>2128078</v>
      </c>
      <c r="R1154" s="673" t="s">
        <v>19098</v>
      </c>
      <c r="S1154" s="674">
        <v>42873</v>
      </c>
      <c r="T1154" s="675">
        <v>1483727</v>
      </c>
      <c r="U1154" s="674">
        <v>42462</v>
      </c>
      <c r="V1154" s="675">
        <v>1483727</v>
      </c>
      <c r="W1154" s="675">
        <v>964422.55</v>
      </c>
      <c r="X1154" s="675">
        <v>445118.1</v>
      </c>
      <c r="Y1154" s="675">
        <v>74186.350000000006</v>
      </c>
      <c r="Z1154" s="652">
        <v>0</v>
      </c>
      <c r="AA1154" s="652"/>
      <c r="AB1154" s="664"/>
      <c r="AC1154" s="663"/>
      <c r="AD1154" s="650"/>
      <c r="AE1154" s="650"/>
      <c r="AF1154" s="650"/>
      <c r="AG1154" s="650"/>
      <c r="AH1154" s="650"/>
      <c r="AI1154" s="650"/>
      <c r="AJ1154" s="650"/>
      <c r="AK1154" s="650"/>
      <c r="AL1154" s="650"/>
      <c r="AM1154" s="652">
        <f t="shared" si="56"/>
        <v>0</v>
      </c>
      <c r="AN1154" s="513">
        <f t="shared" si="57"/>
        <v>1483727</v>
      </c>
    </row>
    <row r="1155" spans="1:40" s="212" customFormat="1" ht="15" customHeight="1" x14ac:dyDescent="0.2">
      <c r="A1155" s="679"/>
      <c r="B1155" s="679"/>
      <c r="C1155" s="679"/>
      <c r="D1155" s="679"/>
      <c r="E1155" s="679"/>
      <c r="F1155" s="668" t="s">
        <v>10510</v>
      </c>
      <c r="G1155" s="668" t="s">
        <v>659</v>
      </c>
      <c r="H1155" s="669" t="s">
        <v>19108</v>
      </c>
      <c r="I1155" s="653"/>
      <c r="J1155" s="653" t="s">
        <v>18915</v>
      </c>
      <c r="K1155" s="670" t="s">
        <v>6477</v>
      </c>
      <c r="L1155" s="669" t="s">
        <v>13860</v>
      </c>
      <c r="M1155" s="671">
        <v>42136</v>
      </c>
      <c r="N1155" s="672">
        <v>25000000</v>
      </c>
      <c r="O1155" s="672" t="s">
        <v>19079</v>
      </c>
      <c r="P1155" s="674">
        <v>42478</v>
      </c>
      <c r="Q1155" s="672">
        <v>20488184</v>
      </c>
      <c r="R1155" s="673" t="s">
        <v>19098</v>
      </c>
      <c r="S1155" s="674">
        <v>42873</v>
      </c>
      <c r="T1155" s="675">
        <v>13999860</v>
      </c>
      <c r="U1155" s="674">
        <v>42462</v>
      </c>
      <c r="V1155" s="675">
        <v>13999860</v>
      </c>
      <c r="W1155" s="675">
        <v>9099909</v>
      </c>
      <c r="X1155" s="675">
        <v>4199958</v>
      </c>
      <c r="Y1155" s="675">
        <v>699993</v>
      </c>
      <c r="Z1155" s="652">
        <v>0</v>
      </c>
      <c r="AA1155" s="652"/>
      <c r="AB1155" s="664"/>
      <c r="AC1155" s="663"/>
      <c r="AD1155" s="650"/>
      <c r="AE1155" s="650"/>
      <c r="AF1155" s="650"/>
      <c r="AG1155" s="650"/>
      <c r="AH1155" s="650"/>
      <c r="AI1155" s="650"/>
      <c r="AJ1155" s="650"/>
      <c r="AK1155" s="650"/>
      <c r="AL1155" s="650"/>
      <c r="AM1155" s="652">
        <f t="shared" si="56"/>
        <v>0</v>
      </c>
      <c r="AN1155" s="513">
        <f t="shared" si="57"/>
        <v>13999860</v>
      </c>
    </row>
    <row r="1156" spans="1:40" s="212" customFormat="1" ht="15" customHeight="1" x14ac:dyDescent="0.2">
      <c r="A1156" s="679"/>
      <c r="B1156" s="679"/>
      <c r="C1156" s="679"/>
      <c r="D1156" s="679"/>
      <c r="E1156" s="679"/>
      <c r="F1156" s="668" t="s">
        <v>10510</v>
      </c>
      <c r="G1156" s="668" t="s">
        <v>13961</v>
      </c>
      <c r="H1156" s="669">
        <v>328701009710102</v>
      </c>
      <c r="I1156" s="653"/>
      <c r="J1156" s="653" t="s">
        <v>12889</v>
      </c>
      <c r="K1156" s="670" t="s">
        <v>6477</v>
      </c>
      <c r="L1156" s="669" t="s">
        <v>13839</v>
      </c>
      <c r="M1156" s="671">
        <v>42114</v>
      </c>
      <c r="N1156" s="672">
        <v>5000000</v>
      </c>
      <c r="O1156" s="672" t="s">
        <v>19080</v>
      </c>
      <c r="P1156" s="674">
        <v>42510</v>
      </c>
      <c r="Q1156" s="672">
        <v>3674167</v>
      </c>
      <c r="R1156" s="673" t="s">
        <v>19098</v>
      </c>
      <c r="S1156" s="674">
        <v>42873</v>
      </c>
      <c r="T1156" s="675">
        <v>2508520</v>
      </c>
      <c r="U1156" s="674">
        <v>42503</v>
      </c>
      <c r="V1156" s="675">
        <v>2508520</v>
      </c>
      <c r="W1156" s="675">
        <v>1630538</v>
      </c>
      <c r="X1156" s="675">
        <v>752556</v>
      </c>
      <c r="Y1156" s="675">
        <v>125426</v>
      </c>
      <c r="Z1156" s="652">
        <v>0</v>
      </c>
      <c r="AA1156" s="652"/>
      <c r="AB1156" s="664"/>
      <c r="AC1156" s="663"/>
      <c r="AD1156" s="650"/>
      <c r="AE1156" s="650"/>
      <c r="AF1156" s="650"/>
      <c r="AG1156" s="650"/>
      <c r="AH1156" s="650"/>
      <c r="AI1156" s="650"/>
      <c r="AJ1156" s="650"/>
      <c r="AK1156" s="650"/>
      <c r="AL1156" s="650"/>
      <c r="AM1156" s="652">
        <f t="shared" ref="AM1156:AM1180" si="58">SUM(Z1156:AL1156)</f>
        <v>0</v>
      </c>
      <c r="AN1156" s="513">
        <f t="shared" ref="AN1156:AN1180" si="59">IF((T1156-AM1156)&lt;0,ABS(0),(T1156-AM1156))</f>
        <v>2508520</v>
      </c>
    </row>
    <row r="1157" spans="1:40" s="212" customFormat="1" ht="15" customHeight="1" x14ac:dyDescent="0.2">
      <c r="A1157" s="679"/>
      <c r="B1157" s="679"/>
      <c r="C1157" s="679"/>
      <c r="D1157" s="679"/>
      <c r="E1157" s="679"/>
      <c r="F1157" s="668" t="s">
        <v>10510</v>
      </c>
      <c r="G1157" s="668" t="s">
        <v>13961</v>
      </c>
      <c r="H1157" s="669">
        <v>328701009564103</v>
      </c>
      <c r="I1157" s="653"/>
      <c r="J1157" s="653" t="s">
        <v>18916</v>
      </c>
      <c r="K1157" s="670" t="s">
        <v>6477</v>
      </c>
      <c r="L1157" s="669" t="s">
        <v>13840</v>
      </c>
      <c r="M1157" s="671">
        <v>42087</v>
      </c>
      <c r="N1157" s="672">
        <v>3000000</v>
      </c>
      <c r="O1157" s="672" t="s">
        <v>19080</v>
      </c>
      <c r="P1157" s="674">
        <v>42510</v>
      </c>
      <c r="Q1157" s="672">
        <v>1511451</v>
      </c>
      <c r="R1157" s="673" t="s">
        <v>19098</v>
      </c>
      <c r="S1157" s="674">
        <v>42873</v>
      </c>
      <c r="T1157" s="675">
        <v>1038100</v>
      </c>
      <c r="U1157" s="674">
        <v>42503</v>
      </c>
      <c r="V1157" s="675">
        <v>1038100</v>
      </c>
      <c r="W1157" s="675">
        <v>674765</v>
      </c>
      <c r="X1157" s="675">
        <v>311430</v>
      </c>
      <c r="Y1157" s="675">
        <v>51905</v>
      </c>
      <c r="Z1157" s="652">
        <v>0</v>
      </c>
      <c r="AA1157" s="652"/>
      <c r="AB1157" s="664"/>
      <c r="AC1157" s="663"/>
      <c r="AD1157" s="650"/>
      <c r="AE1157" s="650"/>
      <c r="AF1157" s="650"/>
      <c r="AG1157" s="650"/>
      <c r="AH1157" s="650"/>
      <c r="AI1157" s="650"/>
      <c r="AJ1157" s="650"/>
      <c r="AK1157" s="650"/>
      <c r="AL1157" s="650"/>
      <c r="AM1157" s="652">
        <f t="shared" si="58"/>
        <v>0</v>
      </c>
      <c r="AN1157" s="513">
        <f t="shared" si="59"/>
        <v>1038100</v>
      </c>
    </row>
    <row r="1158" spans="1:40" s="212" customFormat="1" ht="15" customHeight="1" x14ac:dyDescent="0.2">
      <c r="A1158" s="679"/>
      <c r="B1158" s="679"/>
      <c r="C1158" s="679"/>
      <c r="D1158" s="679"/>
      <c r="E1158" s="679"/>
      <c r="F1158" s="668" t="s">
        <v>10510</v>
      </c>
      <c r="G1158" s="668" t="s">
        <v>659</v>
      </c>
      <c r="H1158" s="669" t="s">
        <v>19109</v>
      </c>
      <c r="I1158" s="653"/>
      <c r="J1158" s="653" t="s">
        <v>18917</v>
      </c>
      <c r="K1158" s="670" t="s">
        <v>6477</v>
      </c>
      <c r="L1158" s="669" t="s">
        <v>13857</v>
      </c>
      <c r="M1158" s="671">
        <v>42087</v>
      </c>
      <c r="N1158" s="672">
        <v>3000000</v>
      </c>
      <c r="O1158" s="672" t="s">
        <v>19080</v>
      </c>
      <c r="P1158" s="674">
        <v>42510</v>
      </c>
      <c r="Q1158" s="672">
        <v>1668200</v>
      </c>
      <c r="R1158" s="673" t="s">
        <v>19098</v>
      </c>
      <c r="S1158" s="674">
        <v>42873</v>
      </c>
      <c r="T1158" s="675">
        <v>1151990</v>
      </c>
      <c r="U1158" s="674">
        <v>42493</v>
      </c>
      <c r="V1158" s="675">
        <v>1151990</v>
      </c>
      <c r="W1158" s="675">
        <v>748793.5</v>
      </c>
      <c r="X1158" s="675">
        <v>345597</v>
      </c>
      <c r="Y1158" s="675">
        <v>57599.5</v>
      </c>
      <c r="Z1158" s="652">
        <v>0</v>
      </c>
      <c r="AA1158" s="652"/>
      <c r="AB1158" s="664"/>
      <c r="AC1158" s="663"/>
      <c r="AD1158" s="650"/>
      <c r="AE1158" s="650"/>
      <c r="AF1158" s="650"/>
      <c r="AG1158" s="650"/>
      <c r="AH1158" s="650"/>
      <c r="AI1158" s="650"/>
      <c r="AJ1158" s="650"/>
      <c r="AK1158" s="650"/>
      <c r="AL1158" s="650"/>
      <c r="AM1158" s="652">
        <f t="shared" si="58"/>
        <v>0</v>
      </c>
      <c r="AN1158" s="513">
        <f t="shared" si="59"/>
        <v>1151990</v>
      </c>
    </row>
    <row r="1159" spans="1:40" s="212" customFormat="1" ht="15" customHeight="1" x14ac:dyDescent="0.2">
      <c r="A1159" s="679"/>
      <c r="B1159" s="679"/>
      <c r="C1159" s="679"/>
      <c r="D1159" s="679"/>
      <c r="E1159" s="679"/>
      <c r="F1159" s="668" t="s">
        <v>10510</v>
      </c>
      <c r="G1159" s="668" t="s">
        <v>13964</v>
      </c>
      <c r="H1159" s="669">
        <v>733001002377100</v>
      </c>
      <c r="I1159" s="653"/>
      <c r="J1159" s="653" t="s">
        <v>18918</v>
      </c>
      <c r="K1159" s="670" t="s">
        <v>6477</v>
      </c>
      <c r="L1159" s="669" t="s">
        <v>13847</v>
      </c>
      <c r="M1159" s="671">
        <v>42136</v>
      </c>
      <c r="N1159" s="672">
        <v>18000000</v>
      </c>
      <c r="O1159" s="672" t="s">
        <v>13985</v>
      </c>
      <c r="P1159" s="674">
        <v>42541</v>
      </c>
      <c r="Q1159" s="672">
        <v>15398862</v>
      </c>
      <c r="R1159" s="673" t="s">
        <v>19098</v>
      </c>
      <c r="S1159" s="674">
        <v>42873</v>
      </c>
      <c r="T1159" s="675">
        <v>10700453</v>
      </c>
      <c r="U1159" s="674">
        <v>42495</v>
      </c>
      <c r="V1159" s="675">
        <v>10700453</v>
      </c>
      <c r="W1159" s="675">
        <v>6955294.4500000002</v>
      </c>
      <c r="X1159" s="675">
        <v>3210135.9</v>
      </c>
      <c r="Y1159" s="675">
        <v>535022.65</v>
      </c>
      <c r="Z1159" s="652">
        <v>0</v>
      </c>
      <c r="AA1159" s="652"/>
      <c r="AB1159" s="664"/>
      <c r="AC1159" s="663"/>
      <c r="AD1159" s="650"/>
      <c r="AE1159" s="650"/>
      <c r="AF1159" s="650"/>
      <c r="AG1159" s="650"/>
      <c r="AH1159" s="650"/>
      <c r="AI1159" s="650"/>
      <c r="AJ1159" s="650"/>
      <c r="AK1159" s="650"/>
      <c r="AL1159" s="650"/>
      <c r="AM1159" s="652">
        <f t="shared" si="58"/>
        <v>0</v>
      </c>
      <c r="AN1159" s="513">
        <f t="shared" si="59"/>
        <v>10700453</v>
      </c>
    </row>
    <row r="1160" spans="1:40" s="212" customFormat="1" ht="15" customHeight="1" x14ac:dyDescent="0.2">
      <c r="A1160" s="679"/>
      <c r="B1160" s="679"/>
      <c r="C1160" s="679"/>
      <c r="D1160" s="679"/>
      <c r="E1160" s="679"/>
      <c r="F1160" s="668" t="s">
        <v>10510</v>
      </c>
      <c r="G1160" s="668" t="s">
        <v>19130</v>
      </c>
      <c r="H1160" s="669" t="s">
        <v>19110</v>
      </c>
      <c r="I1160" s="653"/>
      <c r="J1160" s="653" t="s">
        <v>18919</v>
      </c>
      <c r="K1160" s="670" t="s">
        <v>6477</v>
      </c>
      <c r="L1160" s="669" t="s">
        <v>19006</v>
      </c>
      <c r="M1160" s="671">
        <v>42417</v>
      </c>
      <c r="N1160" s="672">
        <v>15000000</v>
      </c>
      <c r="O1160" s="672" t="s">
        <v>19081</v>
      </c>
      <c r="P1160" s="674">
        <v>42811</v>
      </c>
      <c r="Q1160" s="672">
        <v>11950068</v>
      </c>
      <c r="R1160" s="673" t="s">
        <v>19099</v>
      </c>
      <c r="S1160" s="674">
        <v>42881</v>
      </c>
      <c r="T1160" s="675">
        <v>8322860</v>
      </c>
      <c r="U1160" s="674"/>
      <c r="V1160" s="675">
        <v>8322860</v>
      </c>
      <c r="W1160" s="675">
        <v>5409859</v>
      </c>
      <c r="X1160" s="675">
        <v>2496858</v>
      </c>
      <c r="Y1160" s="675">
        <v>416143</v>
      </c>
      <c r="Z1160" s="652">
        <v>0</v>
      </c>
      <c r="AA1160" s="652"/>
      <c r="AB1160" s="664"/>
      <c r="AC1160" s="663"/>
      <c r="AD1160" s="650"/>
      <c r="AE1160" s="650"/>
      <c r="AF1160" s="650"/>
      <c r="AG1160" s="650"/>
      <c r="AH1160" s="650"/>
      <c r="AI1160" s="650"/>
      <c r="AJ1160" s="650"/>
      <c r="AK1160" s="650"/>
      <c r="AL1160" s="650"/>
      <c r="AM1160" s="652">
        <f t="shared" si="58"/>
        <v>0</v>
      </c>
      <c r="AN1160" s="513">
        <f t="shared" si="59"/>
        <v>8322860</v>
      </c>
    </row>
    <row r="1161" spans="1:40" s="212" customFormat="1" ht="15" customHeight="1" x14ac:dyDescent="0.2">
      <c r="A1161" s="679"/>
      <c r="B1161" s="679"/>
      <c r="C1161" s="679"/>
      <c r="D1161" s="679"/>
      <c r="E1161" s="679"/>
      <c r="F1161" s="668" t="s">
        <v>10510</v>
      </c>
      <c r="G1161" s="668" t="s">
        <v>13962</v>
      </c>
      <c r="H1161" s="669">
        <v>411901007180103</v>
      </c>
      <c r="I1161" s="653"/>
      <c r="J1161" s="653" t="s">
        <v>18920</v>
      </c>
      <c r="K1161" s="670" t="s">
        <v>6477</v>
      </c>
      <c r="L1161" s="669" t="s">
        <v>19007</v>
      </c>
      <c r="M1161" s="671">
        <v>42240</v>
      </c>
      <c r="N1161" s="672">
        <v>5000000</v>
      </c>
      <c r="O1161" s="672" t="s">
        <v>19081</v>
      </c>
      <c r="P1161" s="674">
        <v>42811</v>
      </c>
      <c r="Q1161" s="672">
        <v>1828544</v>
      </c>
      <c r="R1161" s="673" t="s">
        <v>19099</v>
      </c>
      <c r="S1161" s="674">
        <v>42881</v>
      </c>
      <c r="T1161" s="675">
        <v>1247521</v>
      </c>
      <c r="U1161" s="674"/>
      <c r="V1161" s="675">
        <v>1247521</v>
      </c>
      <c r="W1161" s="675">
        <v>810888.65</v>
      </c>
      <c r="X1161" s="675">
        <v>374256.3</v>
      </c>
      <c r="Y1161" s="675">
        <v>62376.05</v>
      </c>
      <c r="Z1161" s="652">
        <v>0</v>
      </c>
      <c r="AA1161" s="652"/>
      <c r="AB1161" s="664"/>
      <c r="AC1161" s="663"/>
      <c r="AD1161" s="650"/>
      <c r="AE1161" s="650"/>
      <c r="AF1161" s="650"/>
      <c r="AG1161" s="650"/>
      <c r="AH1161" s="650"/>
      <c r="AI1161" s="650"/>
      <c r="AJ1161" s="650"/>
      <c r="AK1161" s="650"/>
      <c r="AL1161" s="650"/>
      <c r="AM1161" s="652">
        <f t="shared" si="58"/>
        <v>0</v>
      </c>
      <c r="AN1161" s="513">
        <f t="shared" si="59"/>
        <v>1247521</v>
      </c>
    </row>
    <row r="1162" spans="1:40" s="212" customFormat="1" ht="15" customHeight="1" x14ac:dyDescent="0.2">
      <c r="A1162" s="679"/>
      <c r="B1162" s="679"/>
      <c r="C1162" s="679"/>
      <c r="D1162" s="679"/>
      <c r="E1162" s="679"/>
      <c r="F1162" s="668" t="s">
        <v>10510</v>
      </c>
      <c r="G1162" s="668" t="s">
        <v>13962</v>
      </c>
      <c r="H1162" s="669">
        <v>411901007136104</v>
      </c>
      <c r="I1162" s="653"/>
      <c r="J1162" s="653" t="s">
        <v>18921</v>
      </c>
      <c r="K1162" s="670" t="s">
        <v>6477</v>
      </c>
      <c r="L1162" s="669" t="s">
        <v>13846</v>
      </c>
      <c r="M1162" s="671">
        <v>42195</v>
      </c>
      <c r="N1162" s="672">
        <v>7000000</v>
      </c>
      <c r="O1162" s="672" t="s">
        <v>19081</v>
      </c>
      <c r="P1162" s="674">
        <v>42811</v>
      </c>
      <c r="Q1162" s="672">
        <v>1678561</v>
      </c>
      <c r="R1162" s="673" t="s">
        <v>19099</v>
      </c>
      <c r="S1162" s="674">
        <v>42881</v>
      </c>
      <c r="T1162" s="675">
        <v>1174992</v>
      </c>
      <c r="U1162" s="674"/>
      <c r="V1162" s="675">
        <v>1174992</v>
      </c>
      <c r="W1162" s="675">
        <v>763744.8</v>
      </c>
      <c r="X1162" s="675">
        <v>352497.6</v>
      </c>
      <c r="Y1162" s="675">
        <v>58749.600000000006</v>
      </c>
      <c r="Z1162" s="652">
        <v>0</v>
      </c>
      <c r="AA1162" s="652"/>
      <c r="AB1162" s="664"/>
      <c r="AC1162" s="663"/>
      <c r="AD1162" s="650"/>
      <c r="AE1162" s="650"/>
      <c r="AF1162" s="650"/>
      <c r="AG1162" s="650"/>
      <c r="AH1162" s="650"/>
      <c r="AI1162" s="650"/>
      <c r="AJ1162" s="650"/>
      <c r="AK1162" s="650"/>
      <c r="AL1162" s="650"/>
      <c r="AM1162" s="652">
        <f t="shared" si="58"/>
        <v>0</v>
      </c>
      <c r="AN1162" s="513">
        <f t="shared" si="59"/>
        <v>1174992</v>
      </c>
    </row>
    <row r="1163" spans="1:40" s="212" customFormat="1" ht="15" customHeight="1" x14ac:dyDescent="0.2">
      <c r="A1163" s="679"/>
      <c r="B1163" s="679"/>
      <c r="C1163" s="679"/>
      <c r="D1163" s="679"/>
      <c r="E1163" s="679"/>
      <c r="F1163" s="668" t="s">
        <v>10510</v>
      </c>
      <c r="G1163" s="668" t="s">
        <v>13962</v>
      </c>
      <c r="H1163" s="669">
        <v>411901007453108</v>
      </c>
      <c r="I1163" s="653"/>
      <c r="J1163" s="653" t="s">
        <v>18922</v>
      </c>
      <c r="K1163" s="670" t="s">
        <v>6477</v>
      </c>
      <c r="L1163" s="669" t="s">
        <v>13841</v>
      </c>
      <c r="M1163" s="671">
        <v>42297</v>
      </c>
      <c r="N1163" s="672">
        <v>12000000</v>
      </c>
      <c r="O1163" s="672" t="s">
        <v>19081</v>
      </c>
      <c r="P1163" s="674">
        <v>42811</v>
      </c>
      <c r="Q1163" s="672">
        <v>6138961</v>
      </c>
      <c r="R1163" s="673" t="s">
        <v>19099</v>
      </c>
      <c r="S1163" s="674">
        <v>42881</v>
      </c>
      <c r="T1163" s="675">
        <v>4286023</v>
      </c>
      <c r="U1163" s="674"/>
      <c r="V1163" s="675">
        <v>4286023</v>
      </c>
      <c r="W1163" s="675">
        <v>2785914.95</v>
      </c>
      <c r="X1163" s="675">
        <v>1285806.8999999999</v>
      </c>
      <c r="Y1163" s="675">
        <v>214301.15000000002</v>
      </c>
      <c r="Z1163" s="652">
        <v>0</v>
      </c>
      <c r="AA1163" s="652"/>
      <c r="AB1163" s="664"/>
      <c r="AC1163" s="663"/>
      <c r="AD1163" s="650"/>
      <c r="AE1163" s="650"/>
      <c r="AF1163" s="650"/>
      <c r="AG1163" s="650"/>
      <c r="AH1163" s="650"/>
      <c r="AI1163" s="650"/>
      <c r="AJ1163" s="650"/>
      <c r="AK1163" s="650"/>
      <c r="AL1163" s="650"/>
      <c r="AM1163" s="652">
        <f t="shared" si="58"/>
        <v>0</v>
      </c>
      <c r="AN1163" s="513">
        <f t="shared" si="59"/>
        <v>4286023</v>
      </c>
    </row>
    <row r="1164" spans="1:40" s="212" customFormat="1" ht="15" customHeight="1" x14ac:dyDescent="0.2">
      <c r="A1164" s="679"/>
      <c r="B1164" s="679"/>
      <c r="C1164" s="679"/>
      <c r="D1164" s="679"/>
      <c r="E1164" s="679"/>
      <c r="F1164" s="668" t="s">
        <v>10510</v>
      </c>
      <c r="G1164" s="668" t="s">
        <v>13962</v>
      </c>
      <c r="H1164" s="669">
        <v>411901007565109</v>
      </c>
      <c r="I1164" s="653"/>
      <c r="J1164" s="653" t="s">
        <v>18923</v>
      </c>
      <c r="K1164" s="670" t="s">
        <v>6477</v>
      </c>
      <c r="L1164" s="669" t="s">
        <v>19008</v>
      </c>
      <c r="M1164" s="671">
        <v>42382</v>
      </c>
      <c r="N1164" s="672">
        <v>10000000</v>
      </c>
      <c r="O1164" s="672" t="s">
        <v>19081</v>
      </c>
      <c r="P1164" s="674">
        <v>42811</v>
      </c>
      <c r="Q1164" s="672">
        <v>5983000</v>
      </c>
      <c r="R1164" s="673" t="s">
        <v>19099</v>
      </c>
      <c r="S1164" s="674">
        <v>42881</v>
      </c>
      <c r="T1164" s="675">
        <v>4141410</v>
      </c>
      <c r="U1164" s="674"/>
      <c r="V1164" s="675">
        <v>4141410</v>
      </c>
      <c r="W1164" s="675">
        <v>2691916.5</v>
      </c>
      <c r="X1164" s="675">
        <v>1242423</v>
      </c>
      <c r="Y1164" s="675">
        <v>207070.5</v>
      </c>
      <c r="Z1164" s="652">
        <v>0</v>
      </c>
      <c r="AA1164" s="652"/>
      <c r="AB1164" s="664"/>
      <c r="AC1164" s="663"/>
      <c r="AD1164" s="650"/>
      <c r="AE1164" s="650"/>
      <c r="AF1164" s="650"/>
      <c r="AG1164" s="650"/>
      <c r="AH1164" s="650"/>
      <c r="AI1164" s="650"/>
      <c r="AJ1164" s="650"/>
      <c r="AK1164" s="650"/>
      <c r="AL1164" s="650"/>
      <c r="AM1164" s="652">
        <f t="shared" si="58"/>
        <v>0</v>
      </c>
      <c r="AN1164" s="513">
        <f t="shared" si="59"/>
        <v>4141410</v>
      </c>
    </row>
    <row r="1165" spans="1:40" s="212" customFormat="1" ht="15" customHeight="1" x14ac:dyDescent="0.2">
      <c r="A1165" s="679"/>
      <c r="B1165" s="679"/>
      <c r="C1165" s="679"/>
      <c r="D1165" s="679"/>
      <c r="E1165" s="679"/>
      <c r="F1165" s="668" t="s">
        <v>10510</v>
      </c>
      <c r="G1165" s="668" t="s">
        <v>2843</v>
      </c>
      <c r="H1165" s="669" t="s">
        <v>19111</v>
      </c>
      <c r="I1165" s="653"/>
      <c r="J1165" s="653" t="s">
        <v>72</v>
      </c>
      <c r="K1165" s="670" t="s">
        <v>6477</v>
      </c>
      <c r="L1165" s="669" t="s">
        <v>19009</v>
      </c>
      <c r="M1165" s="671">
        <v>42195</v>
      </c>
      <c r="N1165" s="672">
        <v>3000000</v>
      </c>
      <c r="O1165" s="672" t="s">
        <v>14443</v>
      </c>
      <c r="P1165" s="674">
        <v>42633</v>
      </c>
      <c r="Q1165" s="672">
        <v>1252295</v>
      </c>
      <c r="R1165" s="673" t="s">
        <v>19099</v>
      </c>
      <c r="S1165" s="674">
        <v>42881</v>
      </c>
      <c r="T1165" s="675">
        <v>876606</v>
      </c>
      <c r="U1165" s="674"/>
      <c r="V1165" s="675">
        <v>876606</v>
      </c>
      <c r="W1165" s="675">
        <v>569793.9</v>
      </c>
      <c r="X1165" s="675">
        <v>262981.8</v>
      </c>
      <c r="Y1165" s="675">
        <v>43830.3</v>
      </c>
      <c r="Z1165" s="652">
        <v>0</v>
      </c>
      <c r="AA1165" s="652"/>
      <c r="AB1165" s="664"/>
      <c r="AC1165" s="663"/>
      <c r="AD1165" s="650"/>
      <c r="AE1165" s="650"/>
      <c r="AF1165" s="650"/>
      <c r="AG1165" s="650"/>
      <c r="AH1165" s="650"/>
      <c r="AI1165" s="650"/>
      <c r="AJ1165" s="650"/>
      <c r="AK1165" s="650"/>
      <c r="AL1165" s="650"/>
      <c r="AM1165" s="652">
        <f t="shared" si="58"/>
        <v>0</v>
      </c>
      <c r="AN1165" s="513">
        <f t="shared" si="59"/>
        <v>876606</v>
      </c>
    </row>
    <row r="1166" spans="1:40" s="212" customFormat="1" ht="15" customHeight="1" x14ac:dyDescent="0.2">
      <c r="A1166" s="679"/>
      <c r="B1166" s="679"/>
      <c r="C1166" s="679"/>
      <c r="D1166" s="679"/>
      <c r="E1166" s="679"/>
      <c r="F1166" s="668" t="s">
        <v>10510</v>
      </c>
      <c r="G1166" s="668" t="s">
        <v>13963</v>
      </c>
      <c r="H1166" s="669">
        <v>432801002304105</v>
      </c>
      <c r="I1166" s="653"/>
      <c r="J1166" s="653" t="s">
        <v>18924</v>
      </c>
      <c r="K1166" s="670" t="s">
        <v>6477</v>
      </c>
      <c r="L1166" s="669" t="s">
        <v>13853</v>
      </c>
      <c r="M1166" s="671">
        <v>42087</v>
      </c>
      <c r="N1166" s="672">
        <v>7000000</v>
      </c>
      <c r="O1166" s="672" t="s">
        <v>19082</v>
      </c>
      <c r="P1166" s="674">
        <v>42604</v>
      </c>
      <c r="Q1166" s="672">
        <v>2814622</v>
      </c>
      <c r="R1166" s="673" t="s">
        <v>19099</v>
      </c>
      <c r="S1166" s="674">
        <v>42881</v>
      </c>
      <c r="T1166" s="675">
        <v>1878240</v>
      </c>
      <c r="U1166" s="674"/>
      <c r="V1166" s="675">
        <v>1878240</v>
      </c>
      <c r="W1166" s="675">
        <v>1220856</v>
      </c>
      <c r="X1166" s="675">
        <v>563472</v>
      </c>
      <c r="Y1166" s="675">
        <v>93912</v>
      </c>
      <c r="Z1166" s="652">
        <v>0</v>
      </c>
      <c r="AA1166" s="652"/>
      <c r="AB1166" s="664"/>
      <c r="AC1166" s="663"/>
      <c r="AD1166" s="650"/>
      <c r="AE1166" s="650"/>
      <c r="AF1166" s="650"/>
      <c r="AG1166" s="650"/>
      <c r="AH1166" s="650"/>
      <c r="AI1166" s="650"/>
      <c r="AJ1166" s="650"/>
      <c r="AK1166" s="650"/>
      <c r="AL1166" s="650"/>
      <c r="AM1166" s="652">
        <f t="shared" si="58"/>
        <v>0</v>
      </c>
      <c r="AN1166" s="513">
        <f t="shared" si="59"/>
        <v>1878240</v>
      </c>
    </row>
    <row r="1167" spans="1:40" s="212" customFormat="1" ht="15" customHeight="1" x14ac:dyDescent="0.2">
      <c r="A1167" s="679"/>
      <c r="B1167" s="679"/>
      <c r="C1167" s="679"/>
      <c r="D1167" s="679"/>
      <c r="E1167" s="679"/>
      <c r="F1167" s="668" t="s">
        <v>10510</v>
      </c>
      <c r="G1167" s="668" t="s">
        <v>13963</v>
      </c>
      <c r="H1167" s="669">
        <v>432801002525109</v>
      </c>
      <c r="I1167" s="653"/>
      <c r="J1167" s="653" t="s">
        <v>18925</v>
      </c>
      <c r="K1167" s="670" t="s">
        <v>6477</v>
      </c>
      <c r="L1167" s="669" t="s">
        <v>19010</v>
      </c>
      <c r="M1167" s="671">
        <v>42195</v>
      </c>
      <c r="N1167" s="672">
        <v>4000000</v>
      </c>
      <c r="O1167" s="672" t="s">
        <v>19082</v>
      </c>
      <c r="P1167" s="674">
        <v>42604</v>
      </c>
      <c r="Q1167" s="672">
        <v>1496708</v>
      </c>
      <c r="R1167" s="673" t="s">
        <v>19099</v>
      </c>
      <c r="S1167" s="674">
        <v>42881</v>
      </c>
      <c r="T1167" s="675">
        <v>1045393.9999999999</v>
      </c>
      <c r="U1167" s="674"/>
      <c r="V1167" s="675">
        <v>1045393.9999999999</v>
      </c>
      <c r="W1167" s="675">
        <v>679506.1</v>
      </c>
      <c r="X1167" s="675">
        <v>313618.19999999995</v>
      </c>
      <c r="Y1167" s="675">
        <v>52269.7</v>
      </c>
      <c r="Z1167" s="652">
        <v>0</v>
      </c>
      <c r="AA1167" s="652"/>
      <c r="AB1167" s="664"/>
      <c r="AC1167" s="663"/>
      <c r="AD1167" s="650"/>
      <c r="AE1167" s="650"/>
      <c r="AF1167" s="650"/>
      <c r="AG1167" s="650"/>
      <c r="AH1167" s="650"/>
      <c r="AI1167" s="650"/>
      <c r="AJ1167" s="650"/>
      <c r="AK1167" s="650"/>
      <c r="AL1167" s="650"/>
      <c r="AM1167" s="652">
        <f t="shared" si="58"/>
        <v>0</v>
      </c>
      <c r="AN1167" s="513">
        <f t="shared" si="59"/>
        <v>1045393.9999999999</v>
      </c>
    </row>
    <row r="1168" spans="1:40" s="212" customFormat="1" ht="15" customHeight="1" x14ac:dyDescent="0.2">
      <c r="A1168" s="679"/>
      <c r="B1168" s="679"/>
      <c r="C1168" s="679"/>
      <c r="D1168" s="679"/>
      <c r="E1168" s="679"/>
      <c r="F1168" s="668" t="s">
        <v>10510</v>
      </c>
      <c r="G1168" s="668" t="s">
        <v>13964</v>
      </c>
      <c r="H1168" s="669">
        <v>733001002408105</v>
      </c>
      <c r="I1168" s="653"/>
      <c r="J1168" s="653" t="s">
        <v>18926</v>
      </c>
      <c r="K1168" s="670" t="s">
        <v>6477</v>
      </c>
      <c r="L1168" s="669" t="s">
        <v>19011</v>
      </c>
      <c r="M1168" s="671">
        <v>42297</v>
      </c>
      <c r="N1168" s="672">
        <v>10000000</v>
      </c>
      <c r="O1168" s="672" t="s">
        <v>19083</v>
      </c>
      <c r="P1168" s="674">
        <v>42668</v>
      </c>
      <c r="Q1168" s="672">
        <v>6153666</v>
      </c>
      <c r="R1168" s="673" t="s">
        <v>19099</v>
      </c>
      <c r="S1168" s="674">
        <v>42881</v>
      </c>
      <c r="T1168" s="675">
        <v>4141410</v>
      </c>
      <c r="U1168" s="674"/>
      <c r="V1168" s="675">
        <v>4141410</v>
      </c>
      <c r="W1168" s="675">
        <v>2691916.5</v>
      </c>
      <c r="X1168" s="675">
        <v>1242423</v>
      </c>
      <c r="Y1168" s="675">
        <v>207070.5</v>
      </c>
      <c r="Z1168" s="652">
        <v>0</v>
      </c>
      <c r="AA1168" s="652"/>
      <c r="AB1168" s="664"/>
      <c r="AC1168" s="663"/>
      <c r="AD1168" s="650"/>
      <c r="AE1168" s="650"/>
      <c r="AF1168" s="650"/>
      <c r="AG1168" s="650"/>
      <c r="AH1168" s="650"/>
      <c r="AI1168" s="650"/>
      <c r="AJ1168" s="650"/>
      <c r="AK1168" s="650"/>
      <c r="AL1168" s="650"/>
      <c r="AM1168" s="652">
        <f t="shared" si="58"/>
        <v>0</v>
      </c>
      <c r="AN1168" s="513">
        <f t="shared" si="59"/>
        <v>4141410</v>
      </c>
    </row>
    <row r="1169" spans="1:40" s="212" customFormat="1" ht="15" customHeight="1" x14ac:dyDescent="0.2">
      <c r="A1169" s="679"/>
      <c r="B1169" s="679"/>
      <c r="C1169" s="679"/>
      <c r="D1169" s="679"/>
      <c r="E1169" s="679"/>
      <c r="F1169" s="668" t="s">
        <v>10510</v>
      </c>
      <c r="G1169" s="668" t="s">
        <v>19130</v>
      </c>
      <c r="H1169" s="669" t="s">
        <v>19112</v>
      </c>
      <c r="I1169" s="653"/>
      <c r="J1169" s="653" t="s">
        <v>18927</v>
      </c>
      <c r="K1169" s="670" t="s">
        <v>6477</v>
      </c>
      <c r="L1169" s="669" t="s">
        <v>14336</v>
      </c>
      <c r="M1169" s="671">
        <v>42240</v>
      </c>
      <c r="N1169" s="672">
        <v>2000000</v>
      </c>
      <c r="O1169" s="672" t="s">
        <v>14444</v>
      </c>
      <c r="P1169" s="674">
        <v>42668</v>
      </c>
      <c r="Q1169" s="672">
        <v>1533000</v>
      </c>
      <c r="R1169" s="673" t="s">
        <v>19099</v>
      </c>
      <c r="S1169" s="674">
        <v>42881</v>
      </c>
      <c r="T1169" s="675">
        <v>1003240</v>
      </c>
      <c r="U1169" s="674"/>
      <c r="V1169" s="675">
        <v>1003240</v>
      </c>
      <c r="W1169" s="675">
        <v>652106</v>
      </c>
      <c r="X1169" s="675">
        <v>300972</v>
      </c>
      <c r="Y1169" s="675">
        <v>50162</v>
      </c>
      <c r="Z1169" s="652">
        <v>0</v>
      </c>
      <c r="AA1169" s="652"/>
      <c r="AB1169" s="664"/>
      <c r="AC1169" s="663"/>
      <c r="AD1169" s="650"/>
      <c r="AE1169" s="650"/>
      <c r="AF1169" s="650"/>
      <c r="AG1169" s="650"/>
      <c r="AH1169" s="650"/>
      <c r="AI1169" s="650"/>
      <c r="AJ1169" s="650"/>
      <c r="AK1169" s="650"/>
      <c r="AL1169" s="650"/>
      <c r="AM1169" s="652">
        <f t="shared" si="58"/>
        <v>0</v>
      </c>
      <c r="AN1169" s="513">
        <f t="shared" si="59"/>
        <v>1003240</v>
      </c>
    </row>
    <row r="1170" spans="1:40" s="212" customFormat="1" ht="15" customHeight="1" x14ac:dyDescent="0.2">
      <c r="A1170" s="679"/>
      <c r="B1170" s="679"/>
      <c r="C1170" s="679"/>
      <c r="D1170" s="679"/>
      <c r="E1170" s="679"/>
      <c r="F1170" s="668" t="s">
        <v>10510</v>
      </c>
      <c r="G1170" s="668" t="s">
        <v>10510</v>
      </c>
      <c r="H1170" s="669" t="s">
        <v>19113</v>
      </c>
      <c r="I1170" s="653"/>
      <c r="J1170" s="653" t="s">
        <v>18928</v>
      </c>
      <c r="K1170" s="670" t="s">
        <v>6477</v>
      </c>
      <c r="L1170" s="669" t="s">
        <v>19012</v>
      </c>
      <c r="M1170" s="671">
        <v>42114</v>
      </c>
      <c r="N1170" s="672">
        <v>20000000</v>
      </c>
      <c r="O1170" s="672" t="s">
        <v>19084</v>
      </c>
      <c r="P1170" s="674">
        <v>42571</v>
      </c>
      <c r="Q1170" s="672">
        <v>12044047</v>
      </c>
      <c r="R1170" s="673" t="s">
        <v>19099</v>
      </c>
      <c r="S1170" s="674">
        <v>42881</v>
      </c>
      <c r="T1170" s="675">
        <v>8283590</v>
      </c>
      <c r="U1170" s="674"/>
      <c r="V1170" s="675">
        <v>8283590</v>
      </c>
      <c r="W1170" s="675">
        <v>5384333.5</v>
      </c>
      <c r="X1170" s="675">
        <v>2485077</v>
      </c>
      <c r="Y1170" s="675">
        <v>414179.5</v>
      </c>
      <c r="Z1170" s="652">
        <v>0</v>
      </c>
      <c r="AA1170" s="652"/>
      <c r="AB1170" s="664"/>
      <c r="AC1170" s="663"/>
      <c r="AD1170" s="650"/>
      <c r="AE1170" s="650"/>
      <c r="AF1170" s="650"/>
      <c r="AG1170" s="650"/>
      <c r="AH1170" s="650"/>
      <c r="AI1170" s="650"/>
      <c r="AJ1170" s="650"/>
      <c r="AK1170" s="650"/>
      <c r="AL1170" s="650"/>
      <c r="AM1170" s="652">
        <f t="shared" si="58"/>
        <v>0</v>
      </c>
      <c r="AN1170" s="513">
        <f t="shared" si="59"/>
        <v>8283590</v>
      </c>
    </row>
    <row r="1171" spans="1:40" s="212" customFormat="1" ht="15" customHeight="1" x14ac:dyDescent="0.2">
      <c r="A1171" s="679"/>
      <c r="B1171" s="679"/>
      <c r="C1171" s="679"/>
      <c r="D1171" s="679"/>
      <c r="E1171" s="679"/>
      <c r="F1171" s="668" t="s">
        <v>10510</v>
      </c>
      <c r="G1171" s="668" t="s">
        <v>10510</v>
      </c>
      <c r="H1171" s="669" t="s">
        <v>19114</v>
      </c>
      <c r="I1171" s="653"/>
      <c r="J1171" s="653" t="s">
        <v>18929</v>
      </c>
      <c r="K1171" s="670" t="s">
        <v>6477</v>
      </c>
      <c r="L1171" s="669" t="s">
        <v>19012</v>
      </c>
      <c r="M1171" s="671">
        <v>42114</v>
      </c>
      <c r="N1171" s="672">
        <v>15000000</v>
      </c>
      <c r="O1171" s="672" t="s">
        <v>19084</v>
      </c>
      <c r="P1171" s="674">
        <v>42571</v>
      </c>
      <c r="Q1171" s="672">
        <v>8601531</v>
      </c>
      <c r="R1171" s="673" t="s">
        <v>19099</v>
      </c>
      <c r="S1171" s="674">
        <v>42881</v>
      </c>
      <c r="T1171" s="675">
        <v>5946697</v>
      </c>
      <c r="U1171" s="674"/>
      <c r="V1171" s="675">
        <v>5946697</v>
      </c>
      <c r="W1171" s="675">
        <v>3865353.0500000003</v>
      </c>
      <c r="X1171" s="675">
        <v>1784009.0999999999</v>
      </c>
      <c r="Y1171" s="675">
        <v>297334.85000000003</v>
      </c>
      <c r="Z1171" s="652">
        <v>0</v>
      </c>
      <c r="AA1171" s="652"/>
      <c r="AB1171" s="664"/>
      <c r="AC1171" s="663"/>
      <c r="AD1171" s="650"/>
      <c r="AE1171" s="650"/>
      <c r="AF1171" s="650"/>
      <c r="AG1171" s="650"/>
      <c r="AH1171" s="650"/>
      <c r="AI1171" s="650"/>
      <c r="AJ1171" s="650"/>
      <c r="AK1171" s="650"/>
      <c r="AL1171" s="650"/>
      <c r="AM1171" s="652">
        <f t="shared" si="58"/>
        <v>0</v>
      </c>
      <c r="AN1171" s="513">
        <f t="shared" si="59"/>
        <v>5946697</v>
      </c>
    </row>
    <row r="1172" spans="1:40" s="212" customFormat="1" ht="15" customHeight="1" x14ac:dyDescent="0.2">
      <c r="A1172" s="679"/>
      <c r="B1172" s="679"/>
      <c r="C1172" s="679"/>
      <c r="D1172" s="679"/>
      <c r="E1172" s="679"/>
      <c r="F1172" s="668" t="s">
        <v>10510</v>
      </c>
      <c r="G1172" s="668" t="s">
        <v>10510</v>
      </c>
      <c r="H1172" s="669" t="s">
        <v>19115</v>
      </c>
      <c r="I1172" s="653"/>
      <c r="J1172" s="653" t="s">
        <v>18930</v>
      </c>
      <c r="K1172" s="670" t="s">
        <v>6477</v>
      </c>
      <c r="L1172" s="669" t="s">
        <v>19013</v>
      </c>
      <c r="M1172" s="671">
        <v>42136</v>
      </c>
      <c r="N1172" s="672">
        <v>8000000</v>
      </c>
      <c r="O1172" s="672" t="s">
        <v>19084</v>
      </c>
      <c r="P1172" s="674">
        <v>42571</v>
      </c>
      <c r="Q1172" s="672">
        <v>5121918</v>
      </c>
      <c r="R1172" s="673" t="s">
        <v>19099</v>
      </c>
      <c r="S1172" s="674">
        <v>42881</v>
      </c>
      <c r="T1172" s="675">
        <v>2557660</v>
      </c>
      <c r="U1172" s="674"/>
      <c r="V1172" s="675">
        <v>2557660</v>
      </c>
      <c r="W1172" s="675">
        <v>1662479</v>
      </c>
      <c r="X1172" s="675">
        <v>767298</v>
      </c>
      <c r="Y1172" s="675">
        <v>127883</v>
      </c>
      <c r="Z1172" s="652">
        <v>0</v>
      </c>
      <c r="AA1172" s="652"/>
      <c r="AB1172" s="664"/>
      <c r="AC1172" s="663"/>
      <c r="AD1172" s="650"/>
      <c r="AE1172" s="650"/>
      <c r="AF1172" s="650"/>
      <c r="AG1172" s="650"/>
      <c r="AH1172" s="650"/>
      <c r="AI1172" s="650"/>
      <c r="AJ1172" s="650"/>
      <c r="AK1172" s="650"/>
      <c r="AL1172" s="650"/>
      <c r="AM1172" s="652">
        <f t="shared" si="58"/>
        <v>0</v>
      </c>
      <c r="AN1172" s="513">
        <f t="shared" si="59"/>
        <v>2557660</v>
      </c>
    </row>
    <row r="1173" spans="1:40" s="212" customFormat="1" ht="15" customHeight="1" x14ac:dyDescent="0.2">
      <c r="A1173" s="679"/>
      <c r="B1173" s="679"/>
      <c r="C1173" s="679"/>
      <c r="D1173" s="679"/>
      <c r="E1173" s="679"/>
      <c r="F1173" s="668" t="s">
        <v>10510</v>
      </c>
      <c r="G1173" s="668" t="s">
        <v>2843</v>
      </c>
      <c r="H1173" s="669" t="s">
        <v>19116</v>
      </c>
      <c r="I1173" s="653"/>
      <c r="J1173" s="653" t="s">
        <v>18931</v>
      </c>
      <c r="K1173" s="670" t="s">
        <v>6477</v>
      </c>
      <c r="L1173" s="669" t="s">
        <v>19009</v>
      </c>
      <c r="M1173" s="671">
        <v>42195</v>
      </c>
      <c r="N1173" s="672">
        <v>5000000</v>
      </c>
      <c r="O1173" s="672" t="s">
        <v>19085</v>
      </c>
      <c r="P1173" s="674">
        <v>42668</v>
      </c>
      <c r="Q1173" s="672">
        <v>3564441</v>
      </c>
      <c r="R1173" s="673" t="s">
        <v>19099</v>
      </c>
      <c r="S1173" s="674">
        <v>42881</v>
      </c>
      <c r="T1173" s="675">
        <v>2362710</v>
      </c>
      <c r="U1173" s="674"/>
      <c r="V1173" s="675">
        <v>2362710</v>
      </c>
      <c r="W1173" s="675">
        <v>1535761.5</v>
      </c>
      <c r="X1173" s="675">
        <v>708813</v>
      </c>
      <c r="Y1173" s="675">
        <v>118135.5</v>
      </c>
      <c r="Z1173" s="652">
        <v>0</v>
      </c>
      <c r="AA1173" s="652"/>
      <c r="AB1173" s="664"/>
      <c r="AC1173" s="663"/>
      <c r="AD1173" s="650"/>
      <c r="AE1173" s="650"/>
      <c r="AF1173" s="650"/>
      <c r="AG1173" s="650"/>
      <c r="AH1173" s="650"/>
      <c r="AI1173" s="650"/>
      <c r="AJ1173" s="650"/>
      <c r="AK1173" s="650"/>
      <c r="AL1173" s="650"/>
      <c r="AM1173" s="652">
        <f t="shared" si="58"/>
        <v>0</v>
      </c>
      <c r="AN1173" s="513">
        <f t="shared" si="59"/>
        <v>2362710</v>
      </c>
    </row>
    <row r="1174" spans="1:40" s="212" customFormat="1" ht="15" customHeight="1" x14ac:dyDescent="0.2">
      <c r="A1174" s="679"/>
      <c r="B1174" s="679"/>
      <c r="C1174" s="679"/>
      <c r="D1174" s="679"/>
      <c r="E1174" s="679"/>
      <c r="F1174" s="668" t="s">
        <v>10510</v>
      </c>
      <c r="G1174" s="668" t="s">
        <v>2843</v>
      </c>
      <c r="H1174" s="669" t="s">
        <v>19117</v>
      </c>
      <c r="I1174" s="653"/>
      <c r="J1174" s="653" t="s">
        <v>18932</v>
      </c>
      <c r="K1174" s="670" t="s">
        <v>6477</v>
      </c>
      <c r="L1174" s="669" t="s">
        <v>14331</v>
      </c>
      <c r="M1174" s="671">
        <v>42114</v>
      </c>
      <c r="N1174" s="672">
        <v>3000000</v>
      </c>
      <c r="O1174" s="672" t="s">
        <v>19085</v>
      </c>
      <c r="P1174" s="674">
        <v>42668</v>
      </c>
      <c r="Q1174" s="672">
        <v>2480795</v>
      </c>
      <c r="R1174" s="673" t="s">
        <v>19099</v>
      </c>
      <c r="S1174" s="674">
        <v>42881</v>
      </c>
      <c r="T1174" s="675">
        <v>1553682</v>
      </c>
      <c r="U1174" s="674"/>
      <c r="V1174" s="675">
        <v>1553682</v>
      </c>
      <c r="W1174" s="675">
        <v>1009893.3</v>
      </c>
      <c r="X1174" s="675">
        <v>466104.6</v>
      </c>
      <c r="Y1174" s="675">
        <v>77684.100000000006</v>
      </c>
      <c r="Z1174" s="652">
        <v>0</v>
      </c>
      <c r="AA1174" s="652"/>
      <c r="AB1174" s="664"/>
      <c r="AC1174" s="663"/>
      <c r="AD1174" s="650"/>
      <c r="AE1174" s="650"/>
      <c r="AF1174" s="650"/>
      <c r="AG1174" s="650"/>
      <c r="AH1174" s="650"/>
      <c r="AI1174" s="650"/>
      <c r="AJ1174" s="650"/>
      <c r="AK1174" s="650"/>
      <c r="AL1174" s="650"/>
      <c r="AM1174" s="652">
        <f t="shared" si="58"/>
        <v>0</v>
      </c>
      <c r="AN1174" s="513">
        <f t="shared" si="59"/>
        <v>1553682</v>
      </c>
    </row>
    <row r="1175" spans="1:40" s="212" customFormat="1" ht="15" customHeight="1" x14ac:dyDescent="0.2">
      <c r="A1175" s="679"/>
      <c r="B1175" s="679"/>
      <c r="C1175" s="679"/>
      <c r="D1175" s="679"/>
      <c r="E1175" s="679"/>
      <c r="F1175" s="668" t="s">
        <v>10510</v>
      </c>
      <c r="G1175" s="668" t="s">
        <v>2843</v>
      </c>
      <c r="H1175" s="669" t="s">
        <v>19118</v>
      </c>
      <c r="I1175" s="653"/>
      <c r="J1175" s="653" t="s">
        <v>784</v>
      </c>
      <c r="K1175" s="670" t="s">
        <v>6477</v>
      </c>
      <c r="L1175" s="669" t="s">
        <v>14333</v>
      </c>
      <c r="M1175" s="671">
        <v>42087</v>
      </c>
      <c r="N1175" s="672">
        <v>20000000</v>
      </c>
      <c r="O1175" s="672" t="s">
        <v>19085</v>
      </c>
      <c r="P1175" s="674">
        <v>42668</v>
      </c>
      <c r="Q1175" s="672">
        <v>12949773</v>
      </c>
      <c r="R1175" s="673" t="s">
        <v>19099</v>
      </c>
      <c r="S1175" s="674">
        <v>42881</v>
      </c>
      <c r="T1175" s="675">
        <v>8283590</v>
      </c>
      <c r="U1175" s="674"/>
      <c r="V1175" s="675">
        <v>8283590</v>
      </c>
      <c r="W1175" s="675">
        <v>5384333.5</v>
      </c>
      <c r="X1175" s="675">
        <v>2485077</v>
      </c>
      <c r="Y1175" s="675">
        <v>414179.5</v>
      </c>
      <c r="Z1175" s="652">
        <v>0</v>
      </c>
      <c r="AA1175" s="652"/>
      <c r="AB1175" s="664"/>
      <c r="AC1175" s="663"/>
      <c r="AD1175" s="650"/>
      <c r="AE1175" s="650"/>
      <c r="AF1175" s="650"/>
      <c r="AG1175" s="650"/>
      <c r="AH1175" s="650"/>
      <c r="AI1175" s="650"/>
      <c r="AJ1175" s="650"/>
      <c r="AK1175" s="650"/>
      <c r="AL1175" s="650"/>
      <c r="AM1175" s="652">
        <f t="shared" si="58"/>
        <v>0</v>
      </c>
      <c r="AN1175" s="513">
        <f t="shared" si="59"/>
        <v>8283590</v>
      </c>
    </row>
    <row r="1176" spans="1:40" s="212" customFormat="1" ht="15" customHeight="1" x14ac:dyDescent="0.2">
      <c r="A1176" s="679"/>
      <c r="B1176" s="679"/>
      <c r="C1176" s="679"/>
      <c r="D1176" s="679"/>
      <c r="E1176" s="679"/>
      <c r="F1176" s="668" t="s">
        <v>10510</v>
      </c>
      <c r="G1176" s="668" t="s">
        <v>2843</v>
      </c>
      <c r="H1176" s="669" t="s">
        <v>19119</v>
      </c>
      <c r="I1176" s="653"/>
      <c r="J1176" s="653" t="s">
        <v>18933</v>
      </c>
      <c r="K1176" s="670" t="s">
        <v>6477</v>
      </c>
      <c r="L1176" s="669" t="s">
        <v>19014</v>
      </c>
      <c r="M1176" s="671">
        <v>42388</v>
      </c>
      <c r="N1176" s="672">
        <v>3000000</v>
      </c>
      <c r="O1176" s="672" t="s">
        <v>19085</v>
      </c>
      <c r="P1176" s="674">
        <v>42668</v>
      </c>
      <c r="Q1176" s="672">
        <v>2979500</v>
      </c>
      <c r="R1176" s="673" t="s">
        <v>19099</v>
      </c>
      <c r="S1176" s="674">
        <v>42881</v>
      </c>
      <c r="T1176" s="675">
        <v>1929900</v>
      </c>
      <c r="U1176" s="674"/>
      <c r="V1176" s="675">
        <v>1929900</v>
      </c>
      <c r="W1176" s="675">
        <v>1254435</v>
      </c>
      <c r="X1176" s="675">
        <v>578970</v>
      </c>
      <c r="Y1176" s="675">
        <v>96495</v>
      </c>
      <c r="Z1176" s="652">
        <v>0</v>
      </c>
      <c r="AA1176" s="652"/>
      <c r="AB1176" s="664"/>
      <c r="AC1176" s="663"/>
      <c r="AD1176" s="650"/>
      <c r="AE1176" s="650"/>
      <c r="AF1176" s="650"/>
      <c r="AG1176" s="650"/>
      <c r="AH1176" s="650"/>
      <c r="AI1176" s="650"/>
      <c r="AJ1176" s="650"/>
      <c r="AK1176" s="650"/>
      <c r="AL1176" s="650"/>
      <c r="AM1176" s="652">
        <f t="shared" si="58"/>
        <v>0</v>
      </c>
      <c r="AN1176" s="513">
        <f t="shared" si="59"/>
        <v>1929900</v>
      </c>
    </row>
    <row r="1177" spans="1:40" s="212" customFormat="1" ht="15" customHeight="1" x14ac:dyDescent="0.2">
      <c r="A1177" s="679"/>
      <c r="B1177" s="679"/>
      <c r="C1177" s="679"/>
      <c r="D1177" s="679"/>
      <c r="E1177" s="679"/>
      <c r="F1177" s="668" t="s">
        <v>10510</v>
      </c>
      <c r="G1177" s="668" t="s">
        <v>2843</v>
      </c>
      <c r="H1177" s="669" t="s">
        <v>19120</v>
      </c>
      <c r="I1177" s="653"/>
      <c r="J1177" s="653" t="s">
        <v>18934</v>
      </c>
      <c r="K1177" s="670" t="s">
        <v>6477</v>
      </c>
      <c r="L1177" s="669" t="s">
        <v>14333</v>
      </c>
      <c r="M1177" s="671">
        <v>42087</v>
      </c>
      <c r="N1177" s="672">
        <v>15000000</v>
      </c>
      <c r="O1177" s="672" t="s">
        <v>19085</v>
      </c>
      <c r="P1177" s="674">
        <v>42668</v>
      </c>
      <c r="Q1177" s="672">
        <v>12585076</v>
      </c>
      <c r="R1177" s="673" t="s">
        <v>19099</v>
      </c>
      <c r="S1177" s="674">
        <v>42881</v>
      </c>
      <c r="T1177" s="675">
        <v>8108100</v>
      </c>
      <c r="U1177" s="674"/>
      <c r="V1177" s="675">
        <v>8108100</v>
      </c>
      <c r="W1177" s="675">
        <v>5270265</v>
      </c>
      <c r="X1177" s="675">
        <v>2432430</v>
      </c>
      <c r="Y1177" s="675">
        <v>405405</v>
      </c>
      <c r="Z1177" s="652">
        <v>0</v>
      </c>
      <c r="AA1177" s="652"/>
      <c r="AB1177" s="664"/>
      <c r="AC1177" s="663"/>
      <c r="AD1177" s="650"/>
      <c r="AE1177" s="650"/>
      <c r="AF1177" s="650"/>
      <c r="AG1177" s="650"/>
      <c r="AH1177" s="650"/>
      <c r="AI1177" s="650"/>
      <c r="AJ1177" s="650"/>
      <c r="AK1177" s="650"/>
      <c r="AL1177" s="650"/>
      <c r="AM1177" s="652">
        <f t="shared" si="58"/>
        <v>0</v>
      </c>
      <c r="AN1177" s="513">
        <f t="shared" si="59"/>
        <v>8108100</v>
      </c>
    </row>
    <row r="1178" spans="1:40" s="212" customFormat="1" ht="15" customHeight="1" x14ac:dyDescent="0.2">
      <c r="A1178" s="679"/>
      <c r="B1178" s="679"/>
      <c r="C1178" s="679"/>
      <c r="D1178" s="679"/>
      <c r="E1178" s="679"/>
      <c r="F1178" s="668" t="s">
        <v>10510</v>
      </c>
      <c r="G1178" s="668" t="s">
        <v>2843</v>
      </c>
      <c r="H1178" s="669" t="s">
        <v>19121</v>
      </c>
      <c r="I1178" s="653"/>
      <c r="J1178" s="653" t="s">
        <v>18935</v>
      </c>
      <c r="K1178" s="670" t="s">
        <v>6477</v>
      </c>
      <c r="L1178" s="669" t="s">
        <v>19009</v>
      </c>
      <c r="M1178" s="671">
        <v>42195</v>
      </c>
      <c r="N1178" s="672">
        <v>5000000</v>
      </c>
      <c r="O1178" s="672" t="s">
        <v>19085</v>
      </c>
      <c r="P1178" s="674">
        <v>42668</v>
      </c>
      <c r="Q1178" s="672">
        <v>3364199</v>
      </c>
      <c r="R1178" s="673" t="s">
        <v>19099</v>
      </c>
      <c r="S1178" s="674">
        <v>42881</v>
      </c>
      <c r="T1178" s="675">
        <v>2223689</v>
      </c>
      <c r="U1178" s="674"/>
      <c r="V1178" s="675">
        <v>2223689</v>
      </c>
      <c r="W1178" s="675">
        <v>1445397.85</v>
      </c>
      <c r="X1178" s="675">
        <v>667106.69999999995</v>
      </c>
      <c r="Y1178" s="675">
        <v>111184.45000000001</v>
      </c>
      <c r="Z1178" s="652">
        <v>0</v>
      </c>
      <c r="AA1178" s="652"/>
      <c r="AB1178" s="664"/>
      <c r="AC1178" s="663"/>
      <c r="AD1178" s="650"/>
      <c r="AE1178" s="650"/>
      <c r="AF1178" s="650"/>
      <c r="AG1178" s="650"/>
      <c r="AH1178" s="650"/>
      <c r="AI1178" s="650"/>
      <c r="AJ1178" s="650"/>
      <c r="AK1178" s="650"/>
      <c r="AL1178" s="650"/>
      <c r="AM1178" s="652">
        <f t="shared" si="58"/>
        <v>0</v>
      </c>
      <c r="AN1178" s="513">
        <f t="shared" si="59"/>
        <v>2223689</v>
      </c>
    </row>
    <row r="1179" spans="1:40" s="212" customFormat="1" ht="15" customHeight="1" x14ac:dyDescent="0.2">
      <c r="A1179" s="679"/>
      <c r="B1179" s="679"/>
      <c r="C1179" s="679"/>
      <c r="D1179" s="679"/>
      <c r="E1179" s="679"/>
      <c r="F1179" s="668" t="s">
        <v>10510</v>
      </c>
      <c r="G1179" s="668" t="s">
        <v>2843</v>
      </c>
      <c r="H1179" s="669" t="s">
        <v>19122</v>
      </c>
      <c r="I1179" s="653"/>
      <c r="J1179" s="653" t="s">
        <v>18936</v>
      </c>
      <c r="K1179" s="670" t="s">
        <v>6477</v>
      </c>
      <c r="L1179" s="669" t="s">
        <v>14332</v>
      </c>
      <c r="M1179" s="671">
        <v>42320</v>
      </c>
      <c r="N1179" s="672">
        <v>15000000</v>
      </c>
      <c r="O1179" s="672" t="s">
        <v>19085</v>
      </c>
      <c r="P1179" s="674">
        <v>42668</v>
      </c>
      <c r="Q1179" s="672">
        <v>13977148</v>
      </c>
      <c r="R1179" s="673" t="s">
        <v>19099</v>
      </c>
      <c r="S1179" s="674">
        <v>42881</v>
      </c>
      <c r="T1179" s="675">
        <v>9070900</v>
      </c>
      <c r="U1179" s="674"/>
      <c r="V1179" s="675">
        <v>9070900</v>
      </c>
      <c r="W1179" s="675">
        <v>5896085</v>
      </c>
      <c r="X1179" s="675">
        <v>2721270</v>
      </c>
      <c r="Y1179" s="675">
        <v>453545</v>
      </c>
      <c r="Z1179" s="652">
        <v>0</v>
      </c>
      <c r="AA1179" s="652"/>
      <c r="AB1179" s="664"/>
      <c r="AC1179" s="663"/>
      <c r="AD1179" s="650"/>
      <c r="AE1179" s="650"/>
      <c r="AF1179" s="650"/>
      <c r="AG1179" s="650"/>
      <c r="AH1179" s="650"/>
      <c r="AI1179" s="650"/>
      <c r="AJ1179" s="650"/>
      <c r="AK1179" s="650"/>
      <c r="AL1179" s="650"/>
      <c r="AM1179" s="652">
        <f t="shared" si="58"/>
        <v>0</v>
      </c>
      <c r="AN1179" s="513">
        <f t="shared" si="59"/>
        <v>9070900</v>
      </c>
    </row>
    <row r="1180" spans="1:40" s="212" customFormat="1" ht="15" customHeight="1" x14ac:dyDescent="0.2">
      <c r="A1180" s="679"/>
      <c r="B1180" s="679"/>
      <c r="C1180" s="679"/>
      <c r="D1180" s="679"/>
      <c r="E1180" s="679"/>
      <c r="F1180" s="668" t="s">
        <v>19131</v>
      </c>
      <c r="G1180" s="668" t="s">
        <v>13421</v>
      </c>
      <c r="H1180" s="669" t="s">
        <v>19123</v>
      </c>
      <c r="I1180" s="653"/>
      <c r="J1180" s="653" t="s">
        <v>18937</v>
      </c>
      <c r="K1180" s="670" t="s">
        <v>6476</v>
      </c>
      <c r="L1180" s="669" t="s">
        <v>9706</v>
      </c>
      <c r="M1180" s="671">
        <v>42020</v>
      </c>
      <c r="N1180" s="672">
        <v>75000000</v>
      </c>
      <c r="O1180" s="672" t="s">
        <v>19086</v>
      </c>
      <c r="P1180" s="674">
        <v>42682</v>
      </c>
      <c r="Q1180" s="672">
        <v>46117205</v>
      </c>
      <c r="R1180" s="673" t="s">
        <v>19100</v>
      </c>
      <c r="S1180" s="674">
        <v>42877</v>
      </c>
      <c r="T1180" s="675">
        <v>46117205</v>
      </c>
      <c r="U1180" s="674">
        <v>42885</v>
      </c>
      <c r="V1180" s="675">
        <v>46117205</v>
      </c>
      <c r="W1180" s="675">
        <v>18446882</v>
      </c>
      <c r="X1180" s="675"/>
      <c r="Y1180" s="675">
        <v>27670323</v>
      </c>
      <c r="Z1180" s="652">
        <v>0</v>
      </c>
      <c r="AA1180" s="652"/>
      <c r="AB1180" s="664"/>
      <c r="AC1180" s="663"/>
      <c r="AD1180" s="650"/>
      <c r="AE1180" s="650"/>
      <c r="AF1180" s="650"/>
      <c r="AG1180" s="650"/>
      <c r="AH1180" s="650"/>
      <c r="AI1180" s="650"/>
      <c r="AJ1180" s="650"/>
      <c r="AK1180" s="650"/>
      <c r="AL1180" s="650"/>
      <c r="AM1180" s="652">
        <f t="shared" si="58"/>
        <v>0</v>
      </c>
      <c r="AN1180" s="513">
        <f t="shared" si="59"/>
        <v>46117205</v>
      </c>
    </row>
    <row r="1181" spans="1:40" s="212" customFormat="1" ht="15" customHeight="1" x14ac:dyDescent="0.2">
      <c r="A1181" s="679"/>
      <c r="B1181" s="679"/>
      <c r="C1181" s="679"/>
      <c r="D1181" s="679"/>
      <c r="E1181" s="679"/>
      <c r="F1181" s="668" t="s">
        <v>8755</v>
      </c>
      <c r="G1181" s="668" t="s">
        <v>9915</v>
      </c>
      <c r="H1181" s="669">
        <v>411401005863103</v>
      </c>
      <c r="I1181" s="653"/>
      <c r="J1181" s="653" t="s">
        <v>19649</v>
      </c>
      <c r="K1181" s="670" t="s">
        <v>6477</v>
      </c>
      <c r="L1181" s="669" t="s">
        <v>19849</v>
      </c>
      <c r="M1181" s="671">
        <v>42261</v>
      </c>
      <c r="N1181" s="672">
        <v>6000000</v>
      </c>
      <c r="O1181" s="672" t="s">
        <v>19971</v>
      </c>
      <c r="P1181" s="674">
        <v>42688</v>
      </c>
      <c r="Q1181" s="672">
        <v>4169796</v>
      </c>
      <c r="R1181" s="673" t="s">
        <v>20003</v>
      </c>
      <c r="S1181" s="674">
        <v>42902</v>
      </c>
      <c r="T1181" s="675">
        <v>2776830</v>
      </c>
      <c r="U1181" s="674">
        <v>42906</v>
      </c>
      <c r="V1181" s="675">
        <v>2776830</v>
      </c>
      <c r="W1181" s="675">
        <v>1804939.5</v>
      </c>
      <c r="X1181" s="675">
        <v>833049</v>
      </c>
      <c r="Y1181" s="675">
        <v>138841.5</v>
      </c>
      <c r="Z1181" s="652">
        <v>0</v>
      </c>
      <c r="AA1181" s="652"/>
      <c r="AB1181" s="664"/>
      <c r="AC1181" s="663"/>
      <c r="AD1181" s="650"/>
      <c r="AE1181" s="650"/>
      <c r="AF1181" s="650"/>
      <c r="AG1181" s="650"/>
      <c r="AH1181" s="650"/>
      <c r="AI1181" s="650"/>
      <c r="AJ1181" s="650"/>
      <c r="AK1181" s="650"/>
      <c r="AL1181" s="650"/>
      <c r="AM1181" s="652">
        <f t="shared" ref="AM1181:AM1244" si="60">SUM(Z1181:AL1181)</f>
        <v>0</v>
      </c>
      <c r="AN1181" s="513">
        <f t="shared" ref="AN1181:AN1244" si="61">IF((T1181-AM1181)&lt;0,ABS(0),(T1181-AM1181))</f>
        <v>2776830</v>
      </c>
    </row>
    <row r="1182" spans="1:40" s="212" customFormat="1" ht="15" customHeight="1" x14ac:dyDescent="0.2">
      <c r="A1182" s="679"/>
      <c r="B1182" s="679"/>
      <c r="C1182" s="679"/>
      <c r="D1182" s="679"/>
      <c r="E1182" s="679"/>
      <c r="F1182" s="668" t="s">
        <v>8755</v>
      </c>
      <c r="G1182" s="668" t="s">
        <v>9915</v>
      </c>
      <c r="H1182" s="669">
        <v>411401005605107</v>
      </c>
      <c r="I1182" s="653"/>
      <c r="J1182" s="653" t="s">
        <v>19650</v>
      </c>
      <c r="K1182" s="670" t="s">
        <v>6477</v>
      </c>
      <c r="L1182" s="669" t="s">
        <v>19850</v>
      </c>
      <c r="M1182" s="671">
        <v>42261</v>
      </c>
      <c r="N1182" s="672">
        <v>5000000</v>
      </c>
      <c r="O1182" s="672" t="s">
        <v>19971</v>
      </c>
      <c r="P1182" s="674">
        <v>42688</v>
      </c>
      <c r="Q1182" s="672">
        <v>2103577</v>
      </c>
      <c r="R1182" s="673" t="s">
        <v>20003</v>
      </c>
      <c r="S1182" s="674">
        <v>42902</v>
      </c>
      <c r="T1182" s="675">
        <v>1472504</v>
      </c>
      <c r="U1182" s="674">
        <v>42906</v>
      </c>
      <c r="V1182" s="675">
        <v>1472504</v>
      </c>
      <c r="W1182" s="675">
        <v>957127.6</v>
      </c>
      <c r="X1182" s="675">
        <v>441751.2</v>
      </c>
      <c r="Y1182" s="675">
        <v>73625.2</v>
      </c>
      <c r="Z1182" s="652">
        <v>0</v>
      </c>
      <c r="AA1182" s="652"/>
      <c r="AB1182" s="664"/>
      <c r="AC1182" s="663"/>
      <c r="AD1182" s="650"/>
      <c r="AE1182" s="650"/>
      <c r="AF1182" s="650"/>
      <c r="AG1182" s="650"/>
      <c r="AH1182" s="650"/>
      <c r="AI1182" s="650"/>
      <c r="AJ1182" s="650"/>
      <c r="AK1182" s="650"/>
      <c r="AL1182" s="650"/>
      <c r="AM1182" s="652">
        <f t="shared" si="60"/>
        <v>0</v>
      </c>
      <c r="AN1182" s="513">
        <f t="shared" si="61"/>
        <v>1472504</v>
      </c>
    </row>
    <row r="1183" spans="1:40" s="212" customFormat="1" ht="15" customHeight="1" x14ac:dyDescent="0.2">
      <c r="A1183" s="679"/>
      <c r="B1183" s="679"/>
      <c r="C1183" s="679"/>
      <c r="D1183" s="679"/>
      <c r="E1183" s="679"/>
      <c r="F1183" s="668" t="s">
        <v>8755</v>
      </c>
      <c r="G1183" s="668" t="s">
        <v>9915</v>
      </c>
      <c r="H1183" s="669">
        <v>411401005974108</v>
      </c>
      <c r="I1183" s="653"/>
      <c r="J1183" s="653" t="s">
        <v>19651</v>
      </c>
      <c r="K1183" s="670" t="s">
        <v>6477</v>
      </c>
      <c r="L1183" s="669" t="s">
        <v>19851</v>
      </c>
      <c r="M1183" s="671">
        <v>42261</v>
      </c>
      <c r="N1183" s="672">
        <v>8000000</v>
      </c>
      <c r="O1183" s="672" t="s">
        <v>19971</v>
      </c>
      <c r="P1183" s="674">
        <v>42688</v>
      </c>
      <c r="Q1183" s="672">
        <v>7663876</v>
      </c>
      <c r="R1183" s="673" t="s">
        <v>20003</v>
      </c>
      <c r="S1183" s="674">
        <v>42902</v>
      </c>
      <c r="T1183" s="675">
        <v>4945710</v>
      </c>
      <c r="U1183" s="674">
        <v>42906</v>
      </c>
      <c r="V1183" s="675">
        <v>4945710</v>
      </c>
      <c r="W1183" s="675">
        <v>3214711.5</v>
      </c>
      <c r="X1183" s="675">
        <v>1483713</v>
      </c>
      <c r="Y1183" s="675">
        <v>247285.5</v>
      </c>
      <c r="Z1183" s="652">
        <v>0</v>
      </c>
      <c r="AA1183" s="652"/>
      <c r="AB1183" s="664"/>
      <c r="AC1183" s="663"/>
      <c r="AD1183" s="650"/>
      <c r="AE1183" s="650"/>
      <c r="AF1183" s="650"/>
      <c r="AG1183" s="650"/>
      <c r="AH1183" s="650"/>
      <c r="AI1183" s="650"/>
      <c r="AJ1183" s="650"/>
      <c r="AK1183" s="650"/>
      <c r="AL1183" s="650"/>
      <c r="AM1183" s="652">
        <f t="shared" si="60"/>
        <v>0</v>
      </c>
      <c r="AN1183" s="513">
        <f t="shared" si="61"/>
        <v>4945710</v>
      </c>
    </row>
    <row r="1184" spans="1:40" s="212" customFormat="1" ht="15" customHeight="1" x14ac:dyDescent="0.2">
      <c r="A1184" s="679"/>
      <c r="B1184" s="679"/>
      <c r="C1184" s="679"/>
      <c r="D1184" s="679"/>
      <c r="E1184" s="679"/>
      <c r="F1184" s="668" t="s">
        <v>8755</v>
      </c>
      <c r="G1184" s="668" t="s">
        <v>9915</v>
      </c>
      <c r="H1184" s="669">
        <v>411401006087108</v>
      </c>
      <c r="I1184" s="653"/>
      <c r="J1184" s="653" t="s">
        <v>19652</v>
      </c>
      <c r="K1184" s="670" t="s">
        <v>6477</v>
      </c>
      <c r="L1184" s="669" t="s">
        <v>19852</v>
      </c>
      <c r="M1184" s="671">
        <v>42341</v>
      </c>
      <c r="N1184" s="672">
        <v>10000000</v>
      </c>
      <c r="O1184" s="672" t="s">
        <v>19971</v>
      </c>
      <c r="P1184" s="674">
        <v>42688</v>
      </c>
      <c r="Q1184" s="672">
        <v>10886707</v>
      </c>
      <c r="R1184" s="673" t="s">
        <v>20003</v>
      </c>
      <c r="S1184" s="674">
        <v>42902</v>
      </c>
      <c r="T1184" s="675">
        <v>7000000</v>
      </c>
      <c r="U1184" s="674">
        <v>42906</v>
      </c>
      <c r="V1184" s="675">
        <v>7000000</v>
      </c>
      <c r="W1184" s="675">
        <v>4550000</v>
      </c>
      <c r="X1184" s="675">
        <v>2100000</v>
      </c>
      <c r="Y1184" s="675">
        <v>350000</v>
      </c>
      <c r="Z1184" s="652">
        <v>0</v>
      </c>
      <c r="AA1184" s="652"/>
      <c r="AB1184" s="664"/>
      <c r="AC1184" s="663"/>
      <c r="AD1184" s="650"/>
      <c r="AE1184" s="650"/>
      <c r="AF1184" s="650"/>
      <c r="AG1184" s="650"/>
      <c r="AH1184" s="650"/>
      <c r="AI1184" s="650"/>
      <c r="AJ1184" s="650"/>
      <c r="AK1184" s="650"/>
      <c r="AL1184" s="650"/>
      <c r="AM1184" s="652">
        <f t="shared" si="60"/>
        <v>0</v>
      </c>
      <c r="AN1184" s="513">
        <f t="shared" si="61"/>
        <v>7000000</v>
      </c>
    </row>
    <row r="1185" spans="1:40" s="212" customFormat="1" ht="15" customHeight="1" x14ac:dyDescent="0.2">
      <c r="A1185" s="679"/>
      <c r="B1185" s="679"/>
      <c r="C1185" s="679"/>
      <c r="D1185" s="679"/>
      <c r="E1185" s="679"/>
      <c r="F1185" s="668" t="s">
        <v>8755</v>
      </c>
      <c r="G1185" s="668" t="s">
        <v>9915</v>
      </c>
      <c r="H1185" s="669">
        <v>411401005612104</v>
      </c>
      <c r="I1185" s="653"/>
      <c r="J1185" s="653" t="s">
        <v>12965</v>
      </c>
      <c r="K1185" s="670" t="s">
        <v>6477</v>
      </c>
      <c r="L1185" s="669" t="s">
        <v>19850</v>
      </c>
      <c r="M1185" s="671">
        <v>42261</v>
      </c>
      <c r="N1185" s="672">
        <v>10000000</v>
      </c>
      <c r="O1185" s="672" t="s">
        <v>19971</v>
      </c>
      <c r="P1185" s="674">
        <v>42688</v>
      </c>
      <c r="Q1185" s="672">
        <v>8726313</v>
      </c>
      <c r="R1185" s="673" t="s">
        <v>20003</v>
      </c>
      <c r="S1185" s="674">
        <v>42902</v>
      </c>
      <c r="T1185" s="675">
        <v>5527340</v>
      </c>
      <c r="U1185" s="674">
        <v>42906</v>
      </c>
      <c r="V1185" s="675">
        <v>5527340</v>
      </c>
      <c r="W1185" s="675">
        <v>3592771</v>
      </c>
      <c r="X1185" s="675">
        <v>1658202</v>
      </c>
      <c r="Y1185" s="675">
        <v>276367</v>
      </c>
      <c r="Z1185" s="652">
        <v>0</v>
      </c>
      <c r="AA1185" s="652"/>
      <c r="AB1185" s="664"/>
      <c r="AC1185" s="663"/>
      <c r="AD1185" s="650"/>
      <c r="AE1185" s="650"/>
      <c r="AF1185" s="650"/>
      <c r="AG1185" s="650"/>
      <c r="AH1185" s="650"/>
      <c r="AI1185" s="650"/>
      <c r="AJ1185" s="650"/>
      <c r="AK1185" s="650"/>
      <c r="AL1185" s="650"/>
      <c r="AM1185" s="652">
        <f t="shared" si="60"/>
        <v>0</v>
      </c>
      <c r="AN1185" s="513">
        <f t="shared" si="61"/>
        <v>5527340</v>
      </c>
    </row>
    <row r="1186" spans="1:40" s="212" customFormat="1" ht="15" customHeight="1" x14ac:dyDescent="0.2">
      <c r="A1186" s="679"/>
      <c r="B1186" s="679"/>
      <c r="C1186" s="679"/>
      <c r="D1186" s="679"/>
      <c r="E1186" s="679"/>
      <c r="F1186" s="668" t="s">
        <v>8755</v>
      </c>
      <c r="G1186" s="668" t="s">
        <v>9915</v>
      </c>
      <c r="H1186" s="669">
        <v>411401005833108</v>
      </c>
      <c r="I1186" s="653"/>
      <c r="J1186" s="653" t="s">
        <v>4612</v>
      </c>
      <c r="K1186" s="670" t="s">
        <v>6477</v>
      </c>
      <c r="L1186" s="669" t="s">
        <v>19849</v>
      </c>
      <c r="M1186" s="671">
        <v>42261</v>
      </c>
      <c r="N1186" s="672">
        <v>15000000</v>
      </c>
      <c r="O1186" s="672" t="s">
        <v>19971</v>
      </c>
      <c r="P1186" s="674">
        <v>42688</v>
      </c>
      <c r="Q1186" s="672">
        <v>14525256</v>
      </c>
      <c r="R1186" s="673" t="s">
        <v>20003</v>
      </c>
      <c r="S1186" s="674">
        <v>42902</v>
      </c>
      <c r="T1186" s="675">
        <v>9275000</v>
      </c>
      <c r="U1186" s="674">
        <v>42906</v>
      </c>
      <c r="V1186" s="675">
        <v>9275000</v>
      </c>
      <c r="W1186" s="675">
        <v>6028750</v>
      </c>
      <c r="X1186" s="675">
        <v>2782500</v>
      </c>
      <c r="Y1186" s="675">
        <v>463750</v>
      </c>
      <c r="Z1186" s="652">
        <v>0</v>
      </c>
      <c r="AA1186" s="652"/>
      <c r="AB1186" s="664"/>
      <c r="AC1186" s="663"/>
      <c r="AD1186" s="650"/>
      <c r="AE1186" s="650"/>
      <c r="AF1186" s="650"/>
      <c r="AG1186" s="650"/>
      <c r="AH1186" s="650"/>
      <c r="AI1186" s="650"/>
      <c r="AJ1186" s="650"/>
      <c r="AK1186" s="650"/>
      <c r="AL1186" s="650"/>
      <c r="AM1186" s="652">
        <f t="shared" si="60"/>
        <v>0</v>
      </c>
      <c r="AN1186" s="513">
        <f t="shared" si="61"/>
        <v>9275000</v>
      </c>
    </row>
    <row r="1187" spans="1:40" s="212" customFormat="1" ht="15" customHeight="1" x14ac:dyDescent="0.2">
      <c r="A1187" s="679"/>
      <c r="B1187" s="679"/>
      <c r="C1187" s="679"/>
      <c r="D1187" s="679"/>
      <c r="E1187" s="679"/>
      <c r="F1187" s="668" t="s">
        <v>8755</v>
      </c>
      <c r="G1187" s="668" t="s">
        <v>9915</v>
      </c>
      <c r="H1187" s="669">
        <v>411401005528101</v>
      </c>
      <c r="I1187" s="653"/>
      <c r="J1187" s="653" t="s">
        <v>1522</v>
      </c>
      <c r="K1187" s="670" t="s">
        <v>6477</v>
      </c>
      <c r="L1187" s="669" t="s">
        <v>19853</v>
      </c>
      <c r="M1187" s="671">
        <v>42261</v>
      </c>
      <c r="N1187" s="672">
        <v>5000000</v>
      </c>
      <c r="O1187" s="672" t="s">
        <v>19971</v>
      </c>
      <c r="P1187" s="674">
        <v>42688</v>
      </c>
      <c r="Q1187" s="672">
        <v>3369987</v>
      </c>
      <c r="R1187" s="673" t="s">
        <v>20003</v>
      </c>
      <c r="S1187" s="674">
        <v>42902</v>
      </c>
      <c r="T1187" s="675">
        <v>2030160</v>
      </c>
      <c r="U1187" s="674">
        <v>42906</v>
      </c>
      <c r="V1187" s="675">
        <v>2030160</v>
      </c>
      <c r="W1187" s="675">
        <v>1319604</v>
      </c>
      <c r="X1187" s="675">
        <v>609048</v>
      </c>
      <c r="Y1187" s="675">
        <v>101508</v>
      </c>
      <c r="Z1187" s="652">
        <v>0</v>
      </c>
      <c r="AA1187" s="652"/>
      <c r="AB1187" s="664"/>
      <c r="AC1187" s="663"/>
      <c r="AD1187" s="650"/>
      <c r="AE1187" s="650"/>
      <c r="AF1187" s="650"/>
      <c r="AG1187" s="650"/>
      <c r="AH1187" s="650"/>
      <c r="AI1187" s="650"/>
      <c r="AJ1187" s="650"/>
      <c r="AK1187" s="650"/>
      <c r="AL1187" s="650"/>
      <c r="AM1187" s="652">
        <f t="shared" si="60"/>
        <v>0</v>
      </c>
      <c r="AN1187" s="513">
        <f t="shared" si="61"/>
        <v>2030160</v>
      </c>
    </row>
    <row r="1188" spans="1:40" s="212" customFormat="1" ht="15" customHeight="1" x14ac:dyDescent="0.2">
      <c r="A1188" s="679"/>
      <c r="B1188" s="679"/>
      <c r="C1188" s="679"/>
      <c r="D1188" s="679"/>
      <c r="E1188" s="679"/>
      <c r="F1188" s="668" t="s">
        <v>8755</v>
      </c>
      <c r="G1188" s="668" t="s">
        <v>9915</v>
      </c>
      <c r="H1188" s="669">
        <v>411401005914108</v>
      </c>
      <c r="I1188" s="653"/>
      <c r="J1188" s="653" t="s">
        <v>19653</v>
      </c>
      <c r="K1188" s="670" t="s">
        <v>6477</v>
      </c>
      <c r="L1188" s="669" t="s">
        <v>19849</v>
      </c>
      <c r="M1188" s="671">
        <v>42261</v>
      </c>
      <c r="N1188" s="672">
        <v>15000000</v>
      </c>
      <c r="O1188" s="672" t="s">
        <v>19971</v>
      </c>
      <c r="P1188" s="674">
        <v>42688</v>
      </c>
      <c r="Q1188" s="672">
        <v>15250539</v>
      </c>
      <c r="R1188" s="673" t="s">
        <v>20003</v>
      </c>
      <c r="S1188" s="674">
        <v>42902</v>
      </c>
      <c r="T1188" s="675">
        <v>9858240</v>
      </c>
      <c r="U1188" s="674">
        <v>42906</v>
      </c>
      <c r="V1188" s="675">
        <v>9858240</v>
      </c>
      <c r="W1188" s="675">
        <v>6407856</v>
      </c>
      <c r="X1188" s="675">
        <v>2957472</v>
      </c>
      <c r="Y1188" s="675">
        <v>492912</v>
      </c>
      <c r="Z1188" s="652">
        <v>0</v>
      </c>
      <c r="AA1188" s="652"/>
      <c r="AB1188" s="664"/>
      <c r="AC1188" s="663"/>
      <c r="AD1188" s="650"/>
      <c r="AE1188" s="650"/>
      <c r="AF1188" s="650"/>
      <c r="AG1188" s="650"/>
      <c r="AH1188" s="650"/>
      <c r="AI1188" s="650"/>
      <c r="AJ1188" s="650"/>
      <c r="AK1188" s="650"/>
      <c r="AL1188" s="650"/>
      <c r="AM1188" s="652">
        <f t="shared" si="60"/>
        <v>0</v>
      </c>
      <c r="AN1188" s="513">
        <f t="shared" si="61"/>
        <v>9858240</v>
      </c>
    </row>
    <row r="1189" spans="1:40" s="212" customFormat="1" ht="15" customHeight="1" x14ac:dyDescent="0.2">
      <c r="A1189" s="679"/>
      <c r="B1189" s="679"/>
      <c r="C1189" s="679"/>
      <c r="D1189" s="679"/>
      <c r="E1189" s="679"/>
      <c r="F1189" s="668" t="s">
        <v>8755</v>
      </c>
      <c r="G1189" s="668" t="s">
        <v>9915</v>
      </c>
      <c r="H1189" s="669">
        <v>411401005801101</v>
      </c>
      <c r="I1189" s="653"/>
      <c r="J1189" s="653" t="s">
        <v>19654</v>
      </c>
      <c r="K1189" s="670" t="s">
        <v>6477</v>
      </c>
      <c r="L1189" s="669" t="s">
        <v>19854</v>
      </c>
      <c r="M1189" s="671">
        <v>42261</v>
      </c>
      <c r="N1189" s="672">
        <v>8000000</v>
      </c>
      <c r="O1189" s="672" t="s">
        <v>19971</v>
      </c>
      <c r="P1189" s="674">
        <v>42688</v>
      </c>
      <c r="Q1189" s="672">
        <v>4538665</v>
      </c>
      <c r="R1189" s="673" t="s">
        <v>20003</v>
      </c>
      <c r="S1189" s="674">
        <v>42902</v>
      </c>
      <c r="T1189" s="675">
        <v>2991904</v>
      </c>
      <c r="U1189" s="674">
        <v>42906</v>
      </c>
      <c r="V1189" s="675">
        <v>2991904</v>
      </c>
      <c r="W1189" s="675">
        <v>1944737.6</v>
      </c>
      <c r="X1189" s="675">
        <v>897571.2</v>
      </c>
      <c r="Y1189" s="675">
        <v>149595.20000000001</v>
      </c>
      <c r="Z1189" s="652">
        <v>0</v>
      </c>
      <c r="AA1189" s="652"/>
      <c r="AB1189" s="664"/>
      <c r="AC1189" s="663"/>
      <c r="AD1189" s="650"/>
      <c r="AE1189" s="650"/>
      <c r="AF1189" s="650"/>
      <c r="AG1189" s="650"/>
      <c r="AH1189" s="650"/>
      <c r="AI1189" s="650"/>
      <c r="AJ1189" s="650"/>
      <c r="AK1189" s="650"/>
      <c r="AL1189" s="650"/>
      <c r="AM1189" s="652">
        <f t="shared" si="60"/>
        <v>0</v>
      </c>
      <c r="AN1189" s="513">
        <f t="shared" si="61"/>
        <v>2991904</v>
      </c>
    </row>
    <row r="1190" spans="1:40" s="212" customFormat="1" ht="15" customHeight="1" x14ac:dyDescent="0.2">
      <c r="A1190" s="679"/>
      <c r="B1190" s="679"/>
      <c r="C1190" s="679"/>
      <c r="D1190" s="679"/>
      <c r="E1190" s="679"/>
      <c r="F1190" s="668" t="s">
        <v>8755</v>
      </c>
      <c r="G1190" s="668" t="s">
        <v>9915</v>
      </c>
      <c r="H1190" s="669">
        <v>411401005929103</v>
      </c>
      <c r="I1190" s="653"/>
      <c r="J1190" s="653" t="s">
        <v>19655</v>
      </c>
      <c r="K1190" s="670" t="s">
        <v>6477</v>
      </c>
      <c r="L1190" s="669" t="s">
        <v>19849</v>
      </c>
      <c r="M1190" s="671">
        <v>42261</v>
      </c>
      <c r="N1190" s="672">
        <v>4000000</v>
      </c>
      <c r="O1190" s="672" t="s">
        <v>19971</v>
      </c>
      <c r="P1190" s="674">
        <v>42688</v>
      </c>
      <c r="Q1190" s="672">
        <v>2376074</v>
      </c>
      <c r="R1190" s="673" t="s">
        <v>20003</v>
      </c>
      <c r="S1190" s="674">
        <v>42902</v>
      </c>
      <c r="T1190" s="675">
        <v>1611316</v>
      </c>
      <c r="U1190" s="674">
        <v>42906</v>
      </c>
      <c r="V1190" s="675">
        <v>1611316</v>
      </c>
      <c r="W1190" s="675">
        <v>1047355.4</v>
      </c>
      <c r="X1190" s="675">
        <v>483394.8</v>
      </c>
      <c r="Y1190" s="675">
        <v>80565.8</v>
      </c>
      <c r="Z1190" s="652">
        <v>0</v>
      </c>
      <c r="AA1190" s="652"/>
      <c r="AB1190" s="664"/>
      <c r="AC1190" s="663"/>
      <c r="AD1190" s="650"/>
      <c r="AE1190" s="650"/>
      <c r="AF1190" s="650"/>
      <c r="AG1190" s="650"/>
      <c r="AH1190" s="650"/>
      <c r="AI1190" s="650"/>
      <c r="AJ1190" s="650"/>
      <c r="AK1190" s="650"/>
      <c r="AL1190" s="650"/>
      <c r="AM1190" s="652">
        <f t="shared" si="60"/>
        <v>0</v>
      </c>
      <c r="AN1190" s="513">
        <f t="shared" si="61"/>
        <v>1611316</v>
      </c>
    </row>
    <row r="1191" spans="1:40" s="212" customFormat="1" ht="15" customHeight="1" x14ac:dyDescent="0.2">
      <c r="A1191" s="679"/>
      <c r="B1191" s="679"/>
      <c r="C1191" s="679"/>
      <c r="D1191" s="679"/>
      <c r="E1191" s="679"/>
      <c r="F1191" s="668" t="s">
        <v>8755</v>
      </c>
      <c r="G1191" s="668" t="s">
        <v>9915</v>
      </c>
      <c r="H1191" s="669">
        <v>411401005434108</v>
      </c>
      <c r="I1191" s="653"/>
      <c r="J1191" s="653" t="s">
        <v>19656</v>
      </c>
      <c r="K1191" s="670" t="s">
        <v>6477</v>
      </c>
      <c r="L1191" s="669" t="s">
        <v>19855</v>
      </c>
      <c r="M1191" s="671">
        <v>42261</v>
      </c>
      <c r="N1191" s="672">
        <v>12000000</v>
      </c>
      <c r="O1191" s="672" t="s">
        <v>19971</v>
      </c>
      <c r="P1191" s="674">
        <v>42688</v>
      </c>
      <c r="Q1191" s="672">
        <v>4886091</v>
      </c>
      <c r="R1191" s="673" t="s">
        <v>20003</v>
      </c>
      <c r="S1191" s="674">
        <v>42902</v>
      </c>
      <c r="T1191" s="675">
        <v>3219720</v>
      </c>
      <c r="U1191" s="674">
        <v>42906</v>
      </c>
      <c r="V1191" s="675">
        <v>3219720</v>
      </c>
      <c r="W1191" s="675">
        <v>2092818</v>
      </c>
      <c r="X1191" s="675">
        <v>965916</v>
      </c>
      <c r="Y1191" s="675">
        <v>160986</v>
      </c>
      <c r="Z1191" s="652">
        <v>0</v>
      </c>
      <c r="AA1191" s="652"/>
      <c r="AB1191" s="664"/>
      <c r="AC1191" s="663"/>
      <c r="AD1191" s="650"/>
      <c r="AE1191" s="650"/>
      <c r="AF1191" s="650"/>
      <c r="AG1191" s="650"/>
      <c r="AH1191" s="650"/>
      <c r="AI1191" s="650"/>
      <c r="AJ1191" s="650"/>
      <c r="AK1191" s="650"/>
      <c r="AL1191" s="650"/>
      <c r="AM1191" s="652">
        <f t="shared" si="60"/>
        <v>0</v>
      </c>
      <c r="AN1191" s="513">
        <f t="shared" si="61"/>
        <v>3219720</v>
      </c>
    </row>
    <row r="1192" spans="1:40" s="212" customFormat="1" ht="15" customHeight="1" x14ac:dyDescent="0.2">
      <c r="A1192" s="679"/>
      <c r="B1192" s="679"/>
      <c r="C1192" s="679"/>
      <c r="D1192" s="679"/>
      <c r="E1192" s="679"/>
      <c r="F1192" s="668" t="s">
        <v>8755</v>
      </c>
      <c r="G1192" s="668" t="s">
        <v>9915</v>
      </c>
      <c r="H1192" s="669">
        <v>411401006044100</v>
      </c>
      <c r="I1192" s="653"/>
      <c r="J1192" s="653" t="s">
        <v>19657</v>
      </c>
      <c r="K1192" s="670" t="s">
        <v>6477</v>
      </c>
      <c r="L1192" s="669" t="s">
        <v>19856</v>
      </c>
      <c r="M1192" s="671">
        <v>42261</v>
      </c>
      <c r="N1192" s="672">
        <v>5000000</v>
      </c>
      <c r="O1192" s="672" t="s">
        <v>19971</v>
      </c>
      <c r="P1192" s="674">
        <v>42688</v>
      </c>
      <c r="Q1192" s="672">
        <v>3123314</v>
      </c>
      <c r="R1192" s="673" t="s">
        <v>20003</v>
      </c>
      <c r="S1192" s="674">
        <v>42902</v>
      </c>
      <c r="T1192" s="675">
        <v>2186320</v>
      </c>
      <c r="U1192" s="674">
        <v>42906</v>
      </c>
      <c r="V1192" s="675">
        <v>2186320</v>
      </c>
      <c r="W1192" s="675">
        <v>1421108</v>
      </c>
      <c r="X1192" s="675">
        <v>655896</v>
      </c>
      <c r="Y1192" s="675">
        <v>109316</v>
      </c>
      <c r="Z1192" s="652">
        <v>0</v>
      </c>
      <c r="AA1192" s="652"/>
      <c r="AB1192" s="664"/>
      <c r="AC1192" s="663"/>
      <c r="AD1192" s="650"/>
      <c r="AE1192" s="650"/>
      <c r="AF1192" s="650"/>
      <c r="AG1192" s="650"/>
      <c r="AH1192" s="650"/>
      <c r="AI1192" s="650"/>
      <c r="AJ1192" s="650"/>
      <c r="AK1192" s="650"/>
      <c r="AL1192" s="650"/>
      <c r="AM1192" s="652">
        <f t="shared" si="60"/>
        <v>0</v>
      </c>
      <c r="AN1192" s="513">
        <f t="shared" si="61"/>
        <v>2186320</v>
      </c>
    </row>
    <row r="1193" spans="1:40" s="212" customFormat="1" ht="15" customHeight="1" x14ac:dyDescent="0.2">
      <c r="A1193" s="679"/>
      <c r="B1193" s="679"/>
      <c r="C1193" s="679"/>
      <c r="D1193" s="679"/>
      <c r="E1193" s="679"/>
      <c r="F1193" s="668" t="s">
        <v>8755</v>
      </c>
      <c r="G1193" s="668" t="s">
        <v>9915</v>
      </c>
      <c r="H1193" s="669">
        <v>411401005623105</v>
      </c>
      <c r="I1193" s="653"/>
      <c r="J1193" s="653" t="s">
        <v>19658</v>
      </c>
      <c r="K1193" s="670" t="s">
        <v>6477</v>
      </c>
      <c r="L1193" s="669" t="s">
        <v>19850</v>
      </c>
      <c r="M1193" s="671">
        <v>42261</v>
      </c>
      <c r="N1193" s="672">
        <v>10000000</v>
      </c>
      <c r="O1193" s="672" t="s">
        <v>19971</v>
      </c>
      <c r="P1193" s="674">
        <v>42688</v>
      </c>
      <c r="Q1193" s="672">
        <v>4288180</v>
      </c>
      <c r="R1193" s="673" t="s">
        <v>20003</v>
      </c>
      <c r="S1193" s="674">
        <v>42902</v>
      </c>
      <c r="T1193" s="675">
        <v>3001726</v>
      </c>
      <c r="U1193" s="674">
        <v>42906</v>
      </c>
      <c r="V1193" s="675">
        <v>3001726</v>
      </c>
      <c r="W1193" s="675">
        <v>1951121.9000000001</v>
      </c>
      <c r="X1193" s="675">
        <v>900517.79999999993</v>
      </c>
      <c r="Y1193" s="675">
        <v>150086.30000000002</v>
      </c>
      <c r="Z1193" s="652">
        <v>0</v>
      </c>
      <c r="AA1193" s="652"/>
      <c r="AB1193" s="664"/>
      <c r="AC1193" s="663"/>
      <c r="AD1193" s="650"/>
      <c r="AE1193" s="650"/>
      <c r="AF1193" s="650"/>
      <c r="AG1193" s="650"/>
      <c r="AH1193" s="650"/>
      <c r="AI1193" s="650"/>
      <c r="AJ1193" s="650"/>
      <c r="AK1193" s="650"/>
      <c r="AL1193" s="650"/>
      <c r="AM1193" s="652">
        <f t="shared" si="60"/>
        <v>0</v>
      </c>
      <c r="AN1193" s="513">
        <f t="shared" si="61"/>
        <v>3001726</v>
      </c>
    </row>
    <row r="1194" spans="1:40" s="212" customFormat="1" ht="15" customHeight="1" x14ac:dyDescent="0.2">
      <c r="A1194" s="679"/>
      <c r="B1194" s="679"/>
      <c r="C1194" s="679"/>
      <c r="D1194" s="679"/>
      <c r="E1194" s="679"/>
      <c r="F1194" s="668" t="s">
        <v>8755</v>
      </c>
      <c r="G1194" s="668" t="s">
        <v>9915</v>
      </c>
      <c r="H1194" s="669">
        <v>411401005755106</v>
      </c>
      <c r="I1194" s="653"/>
      <c r="J1194" s="653" t="s">
        <v>19659</v>
      </c>
      <c r="K1194" s="670" t="s">
        <v>6477</v>
      </c>
      <c r="L1194" s="669" t="s">
        <v>19854</v>
      </c>
      <c r="M1194" s="671">
        <v>42261</v>
      </c>
      <c r="N1194" s="672">
        <v>10000000</v>
      </c>
      <c r="O1194" s="672" t="s">
        <v>19971</v>
      </c>
      <c r="P1194" s="674">
        <v>42688</v>
      </c>
      <c r="Q1194" s="672">
        <v>7175368</v>
      </c>
      <c r="R1194" s="673" t="s">
        <v>20003</v>
      </c>
      <c r="S1194" s="674">
        <v>42902</v>
      </c>
      <c r="T1194" s="675">
        <v>5016480</v>
      </c>
      <c r="U1194" s="674">
        <v>42906</v>
      </c>
      <c r="V1194" s="675">
        <v>5016480</v>
      </c>
      <c r="W1194" s="675">
        <v>3260712</v>
      </c>
      <c r="X1194" s="675">
        <v>1504944</v>
      </c>
      <c r="Y1194" s="675">
        <v>250824</v>
      </c>
      <c r="Z1194" s="652">
        <v>0</v>
      </c>
      <c r="AA1194" s="652"/>
      <c r="AB1194" s="664"/>
      <c r="AC1194" s="663"/>
      <c r="AD1194" s="650"/>
      <c r="AE1194" s="650"/>
      <c r="AF1194" s="650"/>
      <c r="AG1194" s="650"/>
      <c r="AH1194" s="650"/>
      <c r="AI1194" s="650"/>
      <c r="AJ1194" s="650"/>
      <c r="AK1194" s="650"/>
      <c r="AL1194" s="650"/>
      <c r="AM1194" s="652">
        <f t="shared" si="60"/>
        <v>0</v>
      </c>
      <c r="AN1194" s="513">
        <f t="shared" si="61"/>
        <v>5016480</v>
      </c>
    </row>
    <row r="1195" spans="1:40" s="212" customFormat="1" ht="15" customHeight="1" x14ac:dyDescent="0.2">
      <c r="A1195" s="679"/>
      <c r="B1195" s="679"/>
      <c r="C1195" s="679"/>
      <c r="D1195" s="679"/>
      <c r="E1195" s="679"/>
      <c r="F1195" s="668" t="s">
        <v>8755</v>
      </c>
      <c r="G1195" s="668" t="s">
        <v>9915</v>
      </c>
      <c r="H1195" s="669">
        <v>411401005454108</v>
      </c>
      <c r="I1195" s="653"/>
      <c r="J1195" s="653" t="s">
        <v>13170</v>
      </c>
      <c r="K1195" s="670" t="s">
        <v>6477</v>
      </c>
      <c r="L1195" s="669" t="s">
        <v>19855</v>
      </c>
      <c r="M1195" s="671">
        <v>42261</v>
      </c>
      <c r="N1195" s="672">
        <v>25000000</v>
      </c>
      <c r="O1195" s="672" t="s">
        <v>19971</v>
      </c>
      <c r="P1195" s="674">
        <v>42688</v>
      </c>
      <c r="Q1195" s="672">
        <v>9637231</v>
      </c>
      <c r="R1195" s="673" t="s">
        <v>20003</v>
      </c>
      <c r="S1195" s="674">
        <v>42902</v>
      </c>
      <c r="T1195" s="675">
        <v>6707960</v>
      </c>
      <c r="U1195" s="674">
        <v>42906</v>
      </c>
      <c r="V1195" s="675">
        <v>6707960</v>
      </c>
      <c r="W1195" s="675">
        <v>4360174</v>
      </c>
      <c r="X1195" s="675">
        <v>2012388</v>
      </c>
      <c r="Y1195" s="675">
        <v>335398</v>
      </c>
      <c r="Z1195" s="652">
        <v>0</v>
      </c>
      <c r="AA1195" s="652"/>
      <c r="AB1195" s="664"/>
      <c r="AC1195" s="663"/>
      <c r="AD1195" s="650"/>
      <c r="AE1195" s="650"/>
      <c r="AF1195" s="650"/>
      <c r="AG1195" s="650"/>
      <c r="AH1195" s="650"/>
      <c r="AI1195" s="650"/>
      <c r="AJ1195" s="650"/>
      <c r="AK1195" s="650"/>
      <c r="AL1195" s="650"/>
      <c r="AM1195" s="652">
        <f t="shared" si="60"/>
        <v>0</v>
      </c>
      <c r="AN1195" s="513">
        <f t="shared" si="61"/>
        <v>6707960</v>
      </c>
    </row>
    <row r="1196" spans="1:40" s="212" customFormat="1" ht="15" customHeight="1" x14ac:dyDescent="0.2">
      <c r="A1196" s="679"/>
      <c r="B1196" s="679"/>
      <c r="C1196" s="679"/>
      <c r="D1196" s="679"/>
      <c r="E1196" s="679"/>
      <c r="F1196" s="668" t="s">
        <v>8755</v>
      </c>
      <c r="G1196" s="668" t="s">
        <v>9915</v>
      </c>
      <c r="H1196" s="669">
        <v>411401005955104</v>
      </c>
      <c r="I1196" s="653"/>
      <c r="J1196" s="653" t="s">
        <v>19660</v>
      </c>
      <c r="K1196" s="670" t="s">
        <v>6477</v>
      </c>
      <c r="L1196" s="669" t="s">
        <v>19851</v>
      </c>
      <c r="M1196" s="671">
        <v>42261</v>
      </c>
      <c r="N1196" s="672">
        <v>8000000</v>
      </c>
      <c r="O1196" s="672" t="s">
        <v>19971</v>
      </c>
      <c r="P1196" s="674">
        <v>42688</v>
      </c>
      <c r="Q1196" s="672">
        <v>929531</v>
      </c>
      <c r="R1196" s="673" t="s">
        <v>20003</v>
      </c>
      <c r="S1196" s="674">
        <v>42902</v>
      </c>
      <c r="T1196" s="675">
        <v>650672</v>
      </c>
      <c r="U1196" s="674">
        <v>42906</v>
      </c>
      <c r="V1196" s="675">
        <v>650672</v>
      </c>
      <c r="W1196" s="675">
        <v>422936.8</v>
      </c>
      <c r="X1196" s="675">
        <v>195201.6</v>
      </c>
      <c r="Y1196" s="675">
        <v>32533.600000000002</v>
      </c>
      <c r="Z1196" s="652">
        <v>0</v>
      </c>
      <c r="AA1196" s="652"/>
      <c r="AB1196" s="664"/>
      <c r="AC1196" s="663"/>
      <c r="AD1196" s="650"/>
      <c r="AE1196" s="650"/>
      <c r="AF1196" s="650"/>
      <c r="AG1196" s="650"/>
      <c r="AH1196" s="650"/>
      <c r="AI1196" s="650"/>
      <c r="AJ1196" s="650"/>
      <c r="AK1196" s="650"/>
      <c r="AL1196" s="650"/>
      <c r="AM1196" s="652">
        <f t="shared" si="60"/>
        <v>0</v>
      </c>
      <c r="AN1196" s="513">
        <f t="shared" si="61"/>
        <v>650672</v>
      </c>
    </row>
    <row r="1197" spans="1:40" s="212" customFormat="1" ht="15" customHeight="1" x14ac:dyDescent="0.2">
      <c r="A1197" s="679"/>
      <c r="B1197" s="679"/>
      <c r="C1197" s="679"/>
      <c r="D1197" s="679"/>
      <c r="E1197" s="679"/>
      <c r="F1197" s="668" t="s">
        <v>8755</v>
      </c>
      <c r="G1197" s="668" t="s">
        <v>9915</v>
      </c>
      <c r="H1197" s="669">
        <v>411401005783109</v>
      </c>
      <c r="I1197" s="653"/>
      <c r="J1197" s="653" t="s">
        <v>5306</v>
      </c>
      <c r="K1197" s="670" t="s">
        <v>6477</v>
      </c>
      <c r="L1197" s="669" t="s">
        <v>19854</v>
      </c>
      <c r="M1197" s="671">
        <v>42261</v>
      </c>
      <c r="N1197" s="672">
        <v>10000000</v>
      </c>
      <c r="O1197" s="672" t="s">
        <v>19971</v>
      </c>
      <c r="P1197" s="674">
        <v>42688</v>
      </c>
      <c r="Q1197" s="672">
        <v>5926695</v>
      </c>
      <c r="R1197" s="673" t="s">
        <v>20003</v>
      </c>
      <c r="S1197" s="674">
        <v>42902</v>
      </c>
      <c r="T1197" s="675">
        <v>4141410</v>
      </c>
      <c r="U1197" s="674">
        <v>42906</v>
      </c>
      <c r="V1197" s="675">
        <v>4141410</v>
      </c>
      <c r="W1197" s="675">
        <v>2691916.5</v>
      </c>
      <c r="X1197" s="675">
        <v>1242423</v>
      </c>
      <c r="Y1197" s="675">
        <v>207070.5</v>
      </c>
      <c r="Z1197" s="652">
        <v>0</v>
      </c>
      <c r="AA1197" s="652"/>
      <c r="AB1197" s="664"/>
      <c r="AC1197" s="663"/>
      <c r="AD1197" s="650"/>
      <c r="AE1197" s="650"/>
      <c r="AF1197" s="650"/>
      <c r="AG1197" s="650"/>
      <c r="AH1197" s="650"/>
      <c r="AI1197" s="650"/>
      <c r="AJ1197" s="650"/>
      <c r="AK1197" s="650"/>
      <c r="AL1197" s="650"/>
      <c r="AM1197" s="652">
        <f t="shared" si="60"/>
        <v>0</v>
      </c>
      <c r="AN1197" s="513">
        <f t="shared" si="61"/>
        <v>4141410</v>
      </c>
    </row>
    <row r="1198" spans="1:40" s="212" customFormat="1" ht="15" customHeight="1" x14ac:dyDescent="0.2">
      <c r="A1198" s="679"/>
      <c r="B1198" s="679"/>
      <c r="C1198" s="679"/>
      <c r="D1198" s="679"/>
      <c r="E1198" s="679"/>
      <c r="F1198" s="668" t="s">
        <v>8755</v>
      </c>
      <c r="G1198" s="668" t="s">
        <v>9915</v>
      </c>
      <c r="H1198" s="669">
        <v>411401006064100</v>
      </c>
      <c r="I1198" s="653"/>
      <c r="J1198" s="653" t="s">
        <v>19661</v>
      </c>
      <c r="K1198" s="670" t="s">
        <v>6477</v>
      </c>
      <c r="L1198" s="669" t="s">
        <v>19856</v>
      </c>
      <c r="M1198" s="671">
        <v>42261</v>
      </c>
      <c r="N1198" s="672">
        <v>5000000</v>
      </c>
      <c r="O1198" s="672" t="s">
        <v>19971</v>
      </c>
      <c r="P1198" s="674">
        <v>42688</v>
      </c>
      <c r="Q1198" s="672">
        <v>3916874</v>
      </c>
      <c r="R1198" s="673" t="s">
        <v>20003</v>
      </c>
      <c r="S1198" s="674">
        <v>42902</v>
      </c>
      <c r="T1198" s="675">
        <v>2654330</v>
      </c>
      <c r="U1198" s="674">
        <v>42906</v>
      </c>
      <c r="V1198" s="675">
        <v>2654330</v>
      </c>
      <c r="W1198" s="675">
        <v>1725314.5</v>
      </c>
      <c r="X1198" s="675">
        <v>796299</v>
      </c>
      <c r="Y1198" s="675">
        <v>132716.5</v>
      </c>
      <c r="Z1198" s="652">
        <v>0</v>
      </c>
      <c r="AA1198" s="652"/>
      <c r="AB1198" s="664"/>
      <c r="AC1198" s="663"/>
      <c r="AD1198" s="650"/>
      <c r="AE1198" s="650"/>
      <c r="AF1198" s="650"/>
      <c r="AG1198" s="650"/>
      <c r="AH1198" s="650"/>
      <c r="AI1198" s="650"/>
      <c r="AJ1198" s="650"/>
      <c r="AK1198" s="650"/>
      <c r="AL1198" s="650"/>
      <c r="AM1198" s="652">
        <f t="shared" si="60"/>
        <v>0</v>
      </c>
      <c r="AN1198" s="513">
        <f t="shared" si="61"/>
        <v>2654330</v>
      </c>
    </row>
    <row r="1199" spans="1:40" s="212" customFormat="1" ht="15" customHeight="1" x14ac:dyDescent="0.2">
      <c r="A1199" s="679"/>
      <c r="B1199" s="679"/>
      <c r="C1199" s="679"/>
      <c r="D1199" s="679"/>
      <c r="E1199" s="679"/>
      <c r="F1199" s="668" t="s">
        <v>8755</v>
      </c>
      <c r="G1199" s="668" t="s">
        <v>9915</v>
      </c>
      <c r="H1199" s="669">
        <v>411401005492106</v>
      </c>
      <c r="I1199" s="653"/>
      <c r="J1199" s="653" t="s">
        <v>19662</v>
      </c>
      <c r="K1199" s="670" t="s">
        <v>6477</v>
      </c>
      <c r="L1199" s="669" t="s">
        <v>19853</v>
      </c>
      <c r="M1199" s="671">
        <v>42261</v>
      </c>
      <c r="N1199" s="672">
        <v>7000000</v>
      </c>
      <c r="O1199" s="672" t="s">
        <v>19971</v>
      </c>
      <c r="P1199" s="674">
        <v>42688</v>
      </c>
      <c r="Q1199" s="672">
        <v>4453390</v>
      </c>
      <c r="R1199" s="673" t="s">
        <v>20003</v>
      </c>
      <c r="S1199" s="674">
        <v>42902</v>
      </c>
      <c r="T1199" s="675">
        <v>2985010</v>
      </c>
      <c r="U1199" s="674">
        <v>42906</v>
      </c>
      <c r="V1199" s="675">
        <v>2985010</v>
      </c>
      <c r="W1199" s="675">
        <v>1940256.5</v>
      </c>
      <c r="X1199" s="675">
        <v>895503</v>
      </c>
      <c r="Y1199" s="675">
        <v>149250.5</v>
      </c>
      <c r="Z1199" s="652">
        <v>0</v>
      </c>
      <c r="AA1199" s="652"/>
      <c r="AB1199" s="664"/>
      <c r="AC1199" s="663"/>
      <c r="AD1199" s="650"/>
      <c r="AE1199" s="650"/>
      <c r="AF1199" s="650"/>
      <c r="AG1199" s="650"/>
      <c r="AH1199" s="650"/>
      <c r="AI1199" s="650"/>
      <c r="AJ1199" s="650"/>
      <c r="AK1199" s="650"/>
      <c r="AL1199" s="650"/>
      <c r="AM1199" s="652">
        <f t="shared" si="60"/>
        <v>0</v>
      </c>
      <c r="AN1199" s="513">
        <f t="shared" si="61"/>
        <v>2985010</v>
      </c>
    </row>
    <row r="1200" spans="1:40" s="212" customFormat="1" ht="15" customHeight="1" x14ac:dyDescent="0.2">
      <c r="A1200" s="679"/>
      <c r="B1200" s="679"/>
      <c r="C1200" s="679"/>
      <c r="D1200" s="679"/>
      <c r="E1200" s="679"/>
      <c r="F1200" s="668" t="s">
        <v>8755</v>
      </c>
      <c r="G1200" s="668" t="s">
        <v>9915</v>
      </c>
      <c r="H1200" s="669">
        <v>411401005555108</v>
      </c>
      <c r="I1200" s="653"/>
      <c r="J1200" s="653" t="s">
        <v>19663</v>
      </c>
      <c r="K1200" s="670" t="s">
        <v>6477</v>
      </c>
      <c r="L1200" s="669" t="s">
        <v>19853</v>
      </c>
      <c r="M1200" s="671">
        <v>42261</v>
      </c>
      <c r="N1200" s="672">
        <v>8000000</v>
      </c>
      <c r="O1200" s="672" t="s">
        <v>19971</v>
      </c>
      <c r="P1200" s="674">
        <v>42688</v>
      </c>
      <c r="Q1200" s="672">
        <v>3944017</v>
      </c>
      <c r="R1200" s="673" t="s">
        <v>20003</v>
      </c>
      <c r="S1200" s="674">
        <v>42902</v>
      </c>
      <c r="T1200" s="675">
        <v>2690812</v>
      </c>
      <c r="U1200" s="674">
        <v>42906</v>
      </c>
      <c r="V1200" s="675">
        <v>2690812</v>
      </c>
      <c r="W1200" s="675">
        <v>1749027.8</v>
      </c>
      <c r="X1200" s="675">
        <v>807243.6</v>
      </c>
      <c r="Y1200" s="675">
        <v>134540.6</v>
      </c>
      <c r="Z1200" s="652">
        <v>0</v>
      </c>
      <c r="AA1200" s="652"/>
      <c r="AB1200" s="664"/>
      <c r="AC1200" s="663"/>
      <c r="AD1200" s="650"/>
      <c r="AE1200" s="650"/>
      <c r="AF1200" s="650"/>
      <c r="AG1200" s="650"/>
      <c r="AH1200" s="650"/>
      <c r="AI1200" s="650"/>
      <c r="AJ1200" s="650"/>
      <c r="AK1200" s="650"/>
      <c r="AL1200" s="650"/>
      <c r="AM1200" s="652">
        <f t="shared" si="60"/>
        <v>0</v>
      </c>
      <c r="AN1200" s="513">
        <f t="shared" si="61"/>
        <v>2690812</v>
      </c>
    </row>
    <row r="1201" spans="1:40" s="212" customFormat="1" ht="15" customHeight="1" x14ac:dyDescent="0.2">
      <c r="A1201" s="679"/>
      <c r="B1201" s="679"/>
      <c r="C1201" s="679"/>
      <c r="D1201" s="679"/>
      <c r="E1201" s="679"/>
      <c r="F1201" s="668" t="s">
        <v>8755</v>
      </c>
      <c r="G1201" s="668" t="s">
        <v>9915</v>
      </c>
      <c r="H1201" s="669">
        <v>411401005782103</v>
      </c>
      <c r="I1201" s="653"/>
      <c r="J1201" s="653" t="s">
        <v>19664</v>
      </c>
      <c r="K1201" s="670" t="s">
        <v>6477</v>
      </c>
      <c r="L1201" s="669" t="s">
        <v>19854</v>
      </c>
      <c r="M1201" s="671">
        <v>42261</v>
      </c>
      <c r="N1201" s="672">
        <v>6000000</v>
      </c>
      <c r="O1201" s="672" t="s">
        <v>19971</v>
      </c>
      <c r="P1201" s="674">
        <v>42688</v>
      </c>
      <c r="Q1201" s="672">
        <v>3601783</v>
      </c>
      <c r="R1201" s="673" t="s">
        <v>20003</v>
      </c>
      <c r="S1201" s="674">
        <v>42902</v>
      </c>
      <c r="T1201" s="675">
        <v>2485000</v>
      </c>
      <c r="U1201" s="674">
        <v>42906</v>
      </c>
      <c r="V1201" s="675">
        <v>2485000</v>
      </c>
      <c r="W1201" s="675">
        <v>1615250</v>
      </c>
      <c r="X1201" s="675">
        <v>745500</v>
      </c>
      <c r="Y1201" s="675">
        <v>124250</v>
      </c>
      <c r="Z1201" s="652">
        <v>0</v>
      </c>
      <c r="AA1201" s="652"/>
      <c r="AB1201" s="664"/>
      <c r="AC1201" s="663"/>
      <c r="AD1201" s="650"/>
      <c r="AE1201" s="650"/>
      <c r="AF1201" s="650"/>
      <c r="AG1201" s="650"/>
      <c r="AH1201" s="650"/>
      <c r="AI1201" s="650"/>
      <c r="AJ1201" s="650"/>
      <c r="AK1201" s="650"/>
      <c r="AL1201" s="650"/>
      <c r="AM1201" s="652">
        <f t="shared" si="60"/>
        <v>0</v>
      </c>
      <c r="AN1201" s="513">
        <f t="shared" si="61"/>
        <v>2485000</v>
      </c>
    </row>
    <row r="1202" spans="1:40" s="212" customFormat="1" ht="15" customHeight="1" x14ac:dyDescent="0.2">
      <c r="A1202" s="679"/>
      <c r="B1202" s="679"/>
      <c r="C1202" s="679"/>
      <c r="D1202" s="679"/>
      <c r="E1202" s="679"/>
      <c r="F1202" s="668" t="s">
        <v>8755</v>
      </c>
      <c r="G1202" s="668" t="s">
        <v>9915</v>
      </c>
      <c r="H1202" s="669">
        <v>411401005918102</v>
      </c>
      <c r="I1202" s="653"/>
      <c r="J1202" s="653" t="s">
        <v>2608</v>
      </c>
      <c r="K1202" s="670" t="s">
        <v>6477</v>
      </c>
      <c r="L1202" s="669" t="s">
        <v>19849</v>
      </c>
      <c r="M1202" s="671">
        <v>42261</v>
      </c>
      <c r="N1202" s="672">
        <v>10000000</v>
      </c>
      <c r="O1202" s="672" t="s">
        <v>19971</v>
      </c>
      <c r="P1202" s="674">
        <v>42688</v>
      </c>
      <c r="Q1202" s="672">
        <v>6101656</v>
      </c>
      <c r="R1202" s="673" t="s">
        <v>20003</v>
      </c>
      <c r="S1202" s="674">
        <v>42902</v>
      </c>
      <c r="T1202" s="675">
        <v>4271159</v>
      </c>
      <c r="U1202" s="674">
        <v>42906</v>
      </c>
      <c r="V1202" s="675">
        <v>4271159</v>
      </c>
      <c r="W1202" s="675">
        <v>2776253.35</v>
      </c>
      <c r="X1202" s="675">
        <v>1281347.7</v>
      </c>
      <c r="Y1202" s="675">
        <v>213557.95</v>
      </c>
      <c r="Z1202" s="652">
        <v>0</v>
      </c>
      <c r="AA1202" s="652"/>
      <c r="AB1202" s="664"/>
      <c r="AC1202" s="663"/>
      <c r="AD1202" s="650"/>
      <c r="AE1202" s="650"/>
      <c r="AF1202" s="650"/>
      <c r="AG1202" s="650"/>
      <c r="AH1202" s="650"/>
      <c r="AI1202" s="650"/>
      <c r="AJ1202" s="650"/>
      <c r="AK1202" s="650"/>
      <c r="AL1202" s="650"/>
      <c r="AM1202" s="652">
        <f t="shared" si="60"/>
        <v>0</v>
      </c>
      <c r="AN1202" s="513">
        <f t="shared" si="61"/>
        <v>4271159</v>
      </c>
    </row>
    <row r="1203" spans="1:40" s="212" customFormat="1" ht="15" customHeight="1" x14ac:dyDescent="0.2">
      <c r="A1203" s="679"/>
      <c r="B1203" s="679"/>
      <c r="C1203" s="679"/>
      <c r="D1203" s="679"/>
      <c r="E1203" s="679"/>
      <c r="F1203" s="668" t="s">
        <v>8755</v>
      </c>
      <c r="G1203" s="668" t="s">
        <v>9915</v>
      </c>
      <c r="H1203" s="669">
        <v>411401005788109</v>
      </c>
      <c r="I1203" s="653"/>
      <c r="J1203" s="653" t="s">
        <v>5201</v>
      </c>
      <c r="K1203" s="670" t="s">
        <v>6477</v>
      </c>
      <c r="L1203" s="669" t="s">
        <v>19854</v>
      </c>
      <c r="M1203" s="671">
        <v>42261</v>
      </c>
      <c r="N1203" s="672">
        <v>3000000</v>
      </c>
      <c r="O1203" s="672" t="s">
        <v>19971</v>
      </c>
      <c r="P1203" s="674">
        <v>42688</v>
      </c>
      <c r="Q1203" s="672">
        <v>1839903</v>
      </c>
      <c r="R1203" s="673" t="s">
        <v>20003</v>
      </c>
      <c r="S1203" s="674">
        <v>42902</v>
      </c>
      <c r="T1203" s="675">
        <v>1243900</v>
      </c>
      <c r="U1203" s="674">
        <v>42906</v>
      </c>
      <c r="V1203" s="675">
        <v>1243900</v>
      </c>
      <c r="W1203" s="675">
        <v>808535</v>
      </c>
      <c r="X1203" s="675">
        <v>373170</v>
      </c>
      <c r="Y1203" s="675">
        <v>62195</v>
      </c>
      <c r="Z1203" s="652">
        <v>0</v>
      </c>
      <c r="AA1203" s="652"/>
      <c r="AB1203" s="664"/>
      <c r="AC1203" s="663"/>
      <c r="AD1203" s="650"/>
      <c r="AE1203" s="650"/>
      <c r="AF1203" s="650"/>
      <c r="AG1203" s="650"/>
      <c r="AH1203" s="650"/>
      <c r="AI1203" s="650"/>
      <c r="AJ1203" s="650"/>
      <c r="AK1203" s="650"/>
      <c r="AL1203" s="650"/>
      <c r="AM1203" s="652">
        <f t="shared" si="60"/>
        <v>0</v>
      </c>
      <c r="AN1203" s="513">
        <f t="shared" si="61"/>
        <v>1243900</v>
      </c>
    </row>
    <row r="1204" spans="1:40" s="212" customFormat="1" ht="15" customHeight="1" x14ac:dyDescent="0.2">
      <c r="A1204" s="679"/>
      <c r="B1204" s="679"/>
      <c r="C1204" s="679"/>
      <c r="D1204" s="679"/>
      <c r="E1204" s="679"/>
      <c r="F1204" s="668" t="s">
        <v>8755</v>
      </c>
      <c r="G1204" s="668" t="s">
        <v>1306</v>
      </c>
      <c r="H1204" s="669">
        <v>329101010551100</v>
      </c>
      <c r="I1204" s="653"/>
      <c r="J1204" s="653" t="s">
        <v>19665</v>
      </c>
      <c r="K1204" s="670" t="s">
        <v>6477</v>
      </c>
      <c r="L1204" s="669" t="s">
        <v>19857</v>
      </c>
      <c r="M1204" s="671">
        <v>42109</v>
      </c>
      <c r="N1204" s="672">
        <v>10000000</v>
      </c>
      <c r="O1204" s="672" t="s">
        <v>19971</v>
      </c>
      <c r="P1204" s="674">
        <v>42688</v>
      </c>
      <c r="Q1204" s="672">
        <v>4323660</v>
      </c>
      <c r="R1204" s="673" t="s">
        <v>20003</v>
      </c>
      <c r="S1204" s="674">
        <v>42902</v>
      </c>
      <c r="T1204" s="675">
        <v>2974650</v>
      </c>
      <c r="U1204" s="674">
        <v>42906</v>
      </c>
      <c r="V1204" s="675">
        <v>2974650</v>
      </c>
      <c r="W1204" s="675">
        <v>1933522.5</v>
      </c>
      <c r="X1204" s="675">
        <v>892395</v>
      </c>
      <c r="Y1204" s="675">
        <v>148732.5</v>
      </c>
      <c r="Z1204" s="652">
        <v>0</v>
      </c>
      <c r="AA1204" s="652"/>
      <c r="AB1204" s="664"/>
      <c r="AC1204" s="663"/>
      <c r="AD1204" s="650"/>
      <c r="AE1204" s="650"/>
      <c r="AF1204" s="650"/>
      <c r="AG1204" s="650"/>
      <c r="AH1204" s="650"/>
      <c r="AI1204" s="650"/>
      <c r="AJ1204" s="650"/>
      <c r="AK1204" s="650"/>
      <c r="AL1204" s="650"/>
      <c r="AM1204" s="652">
        <f t="shared" si="60"/>
        <v>0</v>
      </c>
      <c r="AN1204" s="513">
        <f t="shared" si="61"/>
        <v>2974650</v>
      </c>
    </row>
    <row r="1205" spans="1:40" s="212" customFormat="1" ht="15" customHeight="1" x14ac:dyDescent="0.2">
      <c r="A1205" s="679"/>
      <c r="B1205" s="679"/>
      <c r="C1205" s="679"/>
      <c r="D1205" s="679"/>
      <c r="E1205" s="679"/>
      <c r="F1205" s="668" t="s">
        <v>8755</v>
      </c>
      <c r="G1205" s="668" t="s">
        <v>1306</v>
      </c>
      <c r="H1205" s="669">
        <v>329101011006108</v>
      </c>
      <c r="I1205" s="653"/>
      <c r="J1205" s="653" t="s">
        <v>657</v>
      </c>
      <c r="K1205" s="670" t="s">
        <v>6477</v>
      </c>
      <c r="L1205" s="669" t="s">
        <v>19858</v>
      </c>
      <c r="M1205" s="671">
        <v>42261</v>
      </c>
      <c r="N1205" s="672">
        <v>15000000</v>
      </c>
      <c r="O1205" s="672" t="s">
        <v>19971</v>
      </c>
      <c r="P1205" s="674">
        <v>42688</v>
      </c>
      <c r="Q1205" s="672">
        <v>8472740</v>
      </c>
      <c r="R1205" s="673" t="s">
        <v>20003</v>
      </c>
      <c r="S1205" s="674">
        <v>42902</v>
      </c>
      <c r="T1205" s="675">
        <v>5930918</v>
      </c>
      <c r="U1205" s="674">
        <v>42906</v>
      </c>
      <c r="V1205" s="675">
        <v>5930918</v>
      </c>
      <c r="W1205" s="675">
        <v>3855096.7</v>
      </c>
      <c r="X1205" s="675">
        <v>1779275.4</v>
      </c>
      <c r="Y1205" s="675">
        <v>296545.90000000002</v>
      </c>
      <c r="Z1205" s="652">
        <v>0</v>
      </c>
      <c r="AA1205" s="652"/>
      <c r="AB1205" s="664"/>
      <c r="AC1205" s="663"/>
      <c r="AD1205" s="650"/>
      <c r="AE1205" s="650"/>
      <c r="AF1205" s="650"/>
      <c r="AG1205" s="650"/>
      <c r="AH1205" s="650"/>
      <c r="AI1205" s="650"/>
      <c r="AJ1205" s="650"/>
      <c r="AK1205" s="650"/>
      <c r="AL1205" s="650"/>
      <c r="AM1205" s="652">
        <f t="shared" si="60"/>
        <v>0</v>
      </c>
      <c r="AN1205" s="513">
        <f t="shared" si="61"/>
        <v>5930918</v>
      </c>
    </row>
    <row r="1206" spans="1:40" s="212" customFormat="1" ht="15" customHeight="1" x14ac:dyDescent="0.2">
      <c r="A1206" s="679"/>
      <c r="B1206" s="679"/>
      <c r="C1206" s="679"/>
      <c r="D1206" s="679"/>
      <c r="E1206" s="679"/>
      <c r="F1206" s="668" t="s">
        <v>8755</v>
      </c>
      <c r="G1206" s="668" t="s">
        <v>9924</v>
      </c>
      <c r="H1206" s="669">
        <v>412001005530105</v>
      </c>
      <c r="I1206" s="653"/>
      <c r="J1206" s="653" t="s">
        <v>19666</v>
      </c>
      <c r="K1206" s="670" t="s">
        <v>6477</v>
      </c>
      <c r="L1206" s="669" t="s">
        <v>19859</v>
      </c>
      <c r="M1206" s="671">
        <v>42242</v>
      </c>
      <c r="N1206" s="672">
        <v>20000000</v>
      </c>
      <c r="O1206" s="672" t="s">
        <v>19971</v>
      </c>
      <c r="P1206" s="674">
        <v>42688</v>
      </c>
      <c r="Q1206" s="672">
        <v>7431332</v>
      </c>
      <c r="R1206" s="673" t="s">
        <v>20003</v>
      </c>
      <c r="S1206" s="674">
        <v>42902</v>
      </c>
      <c r="T1206" s="675">
        <v>5201932</v>
      </c>
      <c r="U1206" s="674">
        <v>42906</v>
      </c>
      <c r="V1206" s="675">
        <v>5201932</v>
      </c>
      <c r="W1206" s="675">
        <v>3381255.8000000003</v>
      </c>
      <c r="X1206" s="675">
        <v>1560579.5999999999</v>
      </c>
      <c r="Y1206" s="675">
        <v>260096.6</v>
      </c>
      <c r="Z1206" s="652">
        <v>0</v>
      </c>
      <c r="AA1206" s="652"/>
      <c r="AB1206" s="664"/>
      <c r="AC1206" s="663"/>
      <c r="AD1206" s="650"/>
      <c r="AE1206" s="650"/>
      <c r="AF1206" s="650"/>
      <c r="AG1206" s="650"/>
      <c r="AH1206" s="650"/>
      <c r="AI1206" s="650"/>
      <c r="AJ1206" s="650"/>
      <c r="AK1206" s="650"/>
      <c r="AL1206" s="650"/>
      <c r="AM1206" s="652">
        <f t="shared" si="60"/>
        <v>0</v>
      </c>
      <c r="AN1206" s="513">
        <f t="shared" si="61"/>
        <v>5201932</v>
      </c>
    </row>
    <row r="1207" spans="1:40" s="212" customFormat="1" ht="15" customHeight="1" x14ac:dyDescent="0.2">
      <c r="A1207" s="679"/>
      <c r="B1207" s="679"/>
      <c r="C1207" s="679"/>
      <c r="D1207" s="679"/>
      <c r="E1207" s="679"/>
      <c r="F1207" s="668" t="s">
        <v>8755</v>
      </c>
      <c r="G1207" s="668" t="s">
        <v>9924</v>
      </c>
      <c r="H1207" s="669">
        <v>412001005631105</v>
      </c>
      <c r="I1207" s="653"/>
      <c r="J1207" s="653" t="s">
        <v>2501</v>
      </c>
      <c r="K1207" s="670" t="s">
        <v>6477</v>
      </c>
      <c r="L1207" s="669" t="s">
        <v>19860</v>
      </c>
      <c r="M1207" s="671">
        <v>42242</v>
      </c>
      <c r="N1207" s="672">
        <v>20000000</v>
      </c>
      <c r="O1207" s="672" t="s">
        <v>19971</v>
      </c>
      <c r="P1207" s="674">
        <v>42688</v>
      </c>
      <c r="Q1207" s="672">
        <v>12159383</v>
      </c>
      <c r="R1207" s="673" t="s">
        <v>20003</v>
      </c>
      <c r="S1207" s="674">
        <v>42902</v>
      </c>
      <c r="T1207" s="675">
        <v>8511568</v>
      </c>
      <c r="U1207" s="674">
        <v>42906</v>
      </c>
      <c r="V1207" s="675">
        <v>8511568</v>
      </c>
      <c r="W1207" s="675">
        <v>5532519.2000000002</v>
      </c>
      <c r="X1207" s="675">
        <v>2553470.4</v>
      </c>
      <c r="Y1207" s="675">
        <v>425578.4</v>
      </c>
      <c r="Z1207" s="652">
        <v>0</v>
      </c>
      <c r="AA1207" s="652"/>
      <c r="AB1207" s="664"/>
      <c r="AC1207" s="663"/>
      <c r="AD1207" s="650"/>
      <c r="AE1207" s="650"/>
      <c r="AF1207" s="650"/>
      <c r="AG1207" s="650"/>
      <c r="AH1207" s="650"/>
      <c r="AI1207" s="650"/>
      <c r="AJ1207" s="650"/>
      <c r="AK1207" s="650"/>
      <c r="AL1207" s="650"/>
      <c r="AM1207" s="652">
        <f t="shared" si="60"/>
        <v>0</v>
      </c>
      <c r="AN1207" s="513">
        <f t="shared" si="61"/>
        <v>8511568</v>
      </c>
    </row>
    <row r="1208" spans="1:40" s="212" customFormat="1" ht="15" customHeight="1" x14ac:dyDescent="0.2">
      <c r="A1208" s="679"/>
      <c r="B1208" s="679"/>
      <c r="C1208" s="679"/>
      <c r="D1208" s="679"/>
      <c r="E1208" s="679"/>
      <c r="F1208" s="668" t="s">
        <v>8755</v>
      </c>
      <c r="G1208" s="668" t="s">
        <v>6533</v>
      </c>
      <c r="H1208" s="669">
        <v>326601012331109</v>
      </c>
      <c r="I1208" s="653"/>
      <c r="J1208" s="653" t="s">
        <v>19667</v>
      </c>
      <c r="K1208" s="670" t="s">
        <v>6477</v>
      </c>
      <c r="L1208" s="669" t="s">
        <v>19861</v>
      </c>
      <c r="M1208" s="671">
        <v>42292</v>
      </c>
      <c r="N1208" s="672">
        <v>5000000</v>
      </c>
      <c r="O1208" s="672" t="s">
        <v>19971</v>
      </c>
      <c r="P1208" s="674">
        <v>42688</v>
      </c>
      <c r="Q1208" s="672">
        <v>1547875</v>
      </c>
      <c r="R1208" s="673" t="s">
        <v>20003</v>
      </c>
      <c r="S1208" s="674">
        <v>42902</v>
      </c>
      <c r="T1208" s="675">
        <v>1083513</v>
      </c>
      <c r="U1208" s="674">
        <v>42906</v>
      </c>
      <c r="V1208" s="675">
        <v>1083513</v>
      </c>
      <c r="W1208" s="675">
        <v>704283.45000000007</v>
      </c>
      <c r="X1208" s="675">
        <v>325053.89999999997</v>
      </c>
      <c r="Y1208" s="675">
        <v>54175.65</v>
      </c>
      <c r="Z1208" s="652">
        <v>0</v>
      </c>
      <c r="AA1208" s="652"/>
      <c r="AB1208" s="664"/>
      <c r="AC1208" s="663"/>
      <c r="AD1208" s="650"/>
      <c r="AE1208" s="650"/>
      <c r="AF1208" s="650"/>
      <c r="AG1208" s="650"/>
      <c r="AH1208" s="650"/>
      <c r="AI1208" s="650"/>
      <c r="AJ1208" s="650"/>
      <c r="AK1208" s="650"/>
      <c r="AL1208" s="650"/>
      <c r="AM1208" s="652">
        <f t="shared" si="60"/>
        <v>0</v>
      </c>
      <c r="AN1208" s="513">
        <f t="shared" si="61"/>
        <v>1083513</v>
      </c>
    </row>
    <row r="1209" spans="1:40" s="212" customFormat="1" ht="15" customHeight="1" x14ac:dyDescent="0.2">
      <c r="A1209" s="679"/>
      <c r="B1209" s="679"/>
      <c r="C1209" s="679"/>
      <c r="D1209" s="679"/>
      <c r="E1209" s="679"/>
      <c r="F1209" s="668" t="s">
        <v>8755</v>
      </c>
      <c r="G1209" s="668" t="s">
        <v>6533</v>
      </c>
      <c r="H1209" s="669">
        <v>326601012147102</v>
      </c>
      <c r="I1209" s="653"/>
      <c r="J1209" s="653" t="s">
        <v>19668</v>
      </c>
      <c r="K1209" s="670" t="s">
        <v>6477</v>
      </c>
      <c r="L1209" s="669" t="s">
        <v>19862</v>
      </c>
      <c r="M1209" s="671">
        <v>42230</v>
      </c>
      <c r="N1209" s="672">
        <v>20000000</v>
      </c>
      <c r="O1209" s="672" t="s">
        <v>19971</v>
      </c>
      <c r="P1209" s="674">
        <v>42688</v>
      </c>
      <c r="Q1209" s="672">
        <v>13983400</v>
      </c>
      <c r="R1209" s="673" t="s">
        <v>20003</v>
      </c>
      <c r="S1209" s="674">
        <v>42902</v>
      </c>
      <c r="T1209" s="675">
        <v>9450210</v>
      </c>
      <c r="U1209" s="674">
        <v>42906</v>
      </c>
      <c r="V1209" s="675">
        <v>9450210</v>
      </c>
      <c r="W1209" s="675">
        <v>6142636.5</v>
      </c>
      <c r="X1209" s="675">
        <v>2835063</v>
      </c>
      <c r="Y1209" s="675">
        <v>472510.5</v>
      </c>
      <c r="Z1209" s="652">
        <v>0</v>
      </c>
      <c r="AA1209" s="652"/>
      <c r="AB1209" s="664"/>
      <c r="AC1209" s="663"/>
      <c r="AD1209" s="650"/>
      <c r="AE1209" s="650"/>
      <c r="AF1209" s="650"/>
      <c r="AG1209" s="650"/>
      <c r="AH1209" s="650"/>
      <c r="AI1209" s="650"/>
      <c r="AJ1209" s="650"/>
      <c r="AK1209" s="650"/>
      <c r="AL1209" s="650"/>
      <c r="AM1209" s="652">
        <f t="shared" si="60"/>
        <v>0</v>
      </c>
      <c r="AN1209" s="513">
        <f t="shared" si="61"/>
        <v>9450210</v>
      </c>
    </row>
    <row r="1210" spans="1:40" s="212" customFormat="1" ht="15" customHeight="1" x14ac:dyDescent="0.2">
      <c r="A1210" s="679"/>
      <c r="B1210" s="679"/>
      <c r="C1210" s="679"/>
      <c r="D1210" s="679"/>
      <c r="E1210" s="679"/>
      <c r="F1210" s="668" t="s">
        <v>8755</v>
      </c>
      <c r="G1210" s="668" t="s">
        <v>6533</v>
      </c>
      <c r="H1210" s="669">
        <v>326601012096107</v>
      </c>
      <c r="I1210" s="653"/>
      <c r="J1210" s="653" t="s">
        <v>7777</v>
      </c>
      <c r="K1210" s="670" t="s">
        <v>6477</v>
      </c>
      <c r="L1210" s="669" t="s">
        <v>19862</v>
      </c>
      <c r="M1210" s="671">
        <v>42230</v>
      </c>
      <c r="N1210" s="672">
        <v>15000000</v>
      </c>
      <c r="O1210" s="672" t="s">
        <v>19971</v>
      </c>
      <c r="P1210" s="674">
        <v>42688</v>
      </c>
      <c r="Q1210" s="672">
        <v>7267492</v>
      </c>
      <c r="R1210" s="673" t="s">
        <v>20003</v>
      </c>
      <c r="S1210" s="674">
        <v>42902</v>
      </c>
      <c r="T1210" s="675">
        <v>5087244</v>
      </c>
      <c r="U1210" s="674">
        <v>42906</v>
      </c>
      <c r="V1210" s="675">
        <v>5087244</v>
      </c>
      <c r="W1210" s="675">
        <v>3306708.6</v>
      </c>
      <c r="X1210" s="675">
        <v>1526173.2</v>
      </c>
      <c r="Y1210" s="675">
        <v>254362.2</v>
      </c>
      <c r="Z1210" s="652">
        <v>0</v>
      </c>
      <c r="AA1210" s="652"/>
      <c r="AB1210" s="664"/>
      <c r="AC1210" s="663"/>
      <c r="AD1210" s="650"/>
      <c r="AE1210" s="650"/>
      <c r="AF1210" s="650"/>
      <c r="AG1210" s="650"/>
      <c r="AH1210" s="650"/>
      <c r="AI1210" s="650"/>
      <c r="AJ1210" s="650"/>
      <c r="AK1210" s="650"/>
      <c r="AL1210" s="650"/>
      <c r="AM1210" s="652">
        <f t="shared" si="60"/>
        <v>0</v>
      </c>
      <c r="AN1210" s="513">
        <f t="shared" si="61"/>
        <v>5087244</v>
      </c>
    </row>
    <row r="1211" spans="1:40" s="212" customFormat="1" ht="15" customHeight="1" x14ac:dyDescent="0.2">
      <c r="A1211" s="679"/>
      <c r="B1211" s="679"/>
      <c r="C1211" s="679"/>
      <c r="D1211" s="679"/>
      <c r="E1211" s="679"/>
      <c r="F1211" s="668" t="s">
        <v>8755</v>
      </c>
      <c r="G1211" s="668" t="s">
        <v>9917</v>
      </c>
      <c r="H1211" s="669">
        <v>411601004797103</v>
      </c>
      <c r="I1211" s="653"/>
      <c r="J1211" s="653" t="s">
        <v>8090</v>
      </c>
      <c r="K1211" s="670" t="s">
        <v>6477</v>
      </c>
      <c r="L1211" s="669" t="s">
        <v>19863</v>
      </c>
      <c r="M1211" s="671">
        <v>42292</v>
      </c>
      <c r="N1211" s="672">
        <v>10000000</v>
      </c>
      <c r="O1211" s="672" t="s">
        <v>19971</v>
      </c>
      <c r="P1211" s="674">
        <v>42688</v>
      </c>
      <c r="Q1211" s="672">
        <v>6482585</v>
      </c>
      <c r="R1211" s="673" t="s">
        <v>20003</v>
      </c>
      <c r="S1211" s="674">
        <v>42902</v>
      </c>
      <c r="T1211" s="675">
        <v>4433100</v>
      </c>
      <c r="U1211" s="674">
        <v>42906</v>
      </c>
      <c r="V1211" s="675">
        <v>4433100</v>
      </c>
      <c r="W1211" s="675">
        <v>2881515</v>
      </c>
      <c r="X1211" s="675">
        <v>1329930</v>
      </c>
      <c r="Y1211" s="675">
        <v>221655</v>
      </c>
      <c r="Z1211" s="652">
        <v>0</v>
      </c>
      <c r="AA1211" s="652"/>
      <c r="AB1211" s="664"/>
      <c r="AC1211" s="663"/>
      <c r="AD1211" s="650"/>
      <c r="AE1211" s="650"/>
      <c r="AF1211" s="650"/>
      <c r="AG1211" s="650"/>
      <c r="AH1211" s="650"/>
      <c r="AI1211" s="650"/>
      <c r="AJ1211" s="650"/>
      <c r="AK1211" s="650"/>
      <c r="AL1211" s="650"/>
      <c r="AM1211" s="652">
        <f t="shared" si="60"/>
        <v>0</v>
      </c>
      <c r="AN1211" s="513">
        <f t="shared" si="61"/>
        <v>4433100</v>
      </c>
    </row>
    <row r="1212" spans="1:40" s="212" customFormat="1" ht="15" customHeight="1" x14ac:dyDescent="0.2">
      <c r="A1212" s="679"/>
      <c r="B1212" s="679"/>
      <c r="C1212" s="679"/>
      <c r="D1212" s="679"/>
      <c r="E1212" s="679"/>
      <c r="F1212" s="668" t="s">
        <v>8755</v>
      </c>
      <c r="G1212" s="668" t="s">
        <v>9917</v>
      </c>
      <c r="H1212" s="669">
        <v>411601004885100</v>
      </c>
      <c r="I1212" s="653"/>
      <c r="J1212" s="653" t="s">
        <v>19669</v>
      </c>
      <c r="K1212" s="670" t="s">
        <v>6477</v>
      </c>
      <c r="L1212" s="669" t="s">
        <v>19864</v>
      </c>
      <c r="M1212" s="671">
        <v>42292</v>
      </c>
      <c r="N1212" s="672">
        <v>5000000</v>
      </c>
      <c r="O1212" s="672" t="s">
        <v>19971</v>
      </c>
      <c r="P1212" s="674">
        <v>42688</v>
      </c>
      <c r="Q1212" s="672">
        <v>2579913</v>
      </c>
      <c r="R1212" s="673" t="s">
        <v>20003</v>
      </c>
      <c r="S1212" s="674">
        <v>42902</v>
      </c>
      <c r="T1212" s="675">
        <v>1793238</v>
      </c>
      <c r="U1212" s="674">
        <v>42906</v>
      </c>
      <c r="V1212" s="675">
        <v>1793238</v>
      </c>
      <c r="W1212" s="675">
        <v>1165604.7</v>
      </c>
      <c r="X1212" s="675">
        <v>537971.4</v>
      </c>
      <c r="Y1212" s="675">
        <v>89661.900000000009</v>
      </c>
      <c r="Z1212" s="652">
        <v>0</v>
      </c>
      <c r="AA1212" s="652"/>
      <c r="AB1212" s="664"/>
      <c r="AC1212" s="663"/>
      <c r="AD1212" s="650"/>
      <c r="AE1212" s="650"/>
      <c r="AF1212" s="650"/>
      <c r="AG1212" s="650"/>
      <c r="AH1212" s="650"/>
      <c r="AI1212" s="650"/>
      <c r="AJ1212" s="650"/>
      <c r="AK1212" s="650"/>
      <c r="AL1212" s="650"/>
      <c r="AM1212" s="652">
        <f t="shared" si="60"/>
        <v>0</v>
      </c>
      <c r="AN1212" s="513">
        <f t="shared" si="61"/>
        <v>1793238</v>
      </c>
    </row>
    <row r="1213" spans="1:40" s="212" customFormat="1" ht="15" customHeight="1" x14ac:dyDescent="0.2">
      <c r="A1213" s="679"/>
      <c r="B1213" s="679"/>
      <c r="C1213" s="679"/>
      <c r="D1213" s="679"/>
      <c r="E1213" s="679"/>
      <c r="F1213" s="668" t="s">
        <v>8755</v>
      </c>
      <c r="G1213" s="668" t="s">
        <v>9917</v>
      </c>
      <c r="H1213" s="669">
        <v>411601004738109</v>
      </c>
      <c r="I1213" s="653"/>
      <c r="J1213" s="653" t="s">
        <v>754</v>
      </c>
      <c r="K1213" s="670" t="s">
        <v>6477</v>
      </c>
      <c r="L1213" s="669" t="s">
        <v>19863</v>
      </c>
      <c r="M1213" s="671">
        <v>42292</v>
      </c>
      <c r="N1213" s="672">
        <v>16000000</v>
      </c>
      <c r="O1213" s="672" t="s">
        <v>19971</v>
      </c>
      <c r="P1213" s="674">
        <v>42688</v>
      </c>
      <c r="Q1213" s="672">
        <v>9576461</v>
      </c>
      <c r="R1213" s="673" t="s">
        <v>20003</v>
      </c>
      <c r="S1213" s="674">
        <v>42902</v>
      </c>
      <c r="T1213" s="675">
        <v>6626410</v>
      </c>
      <c r="U1213" s="674">
        <v>42906</v>
      </c>
      <c r="V1213" s="675">
        <v>6626410</v>
      </c>
      <c r="W1213" s="675">
        <v>4307166.5</v>
      </c>
      <c r="X1213" s="675">
        <v>1987923</v>
      </c>
      <c r="Y1213" s="675">
        <v>331320.5</v>
      </c>
      <c r="Z1213" s="652">
        <v>0</v>
      </c>
      <c r="AA1213" s="652"/>
      <c r="AB1213" s="664"/>
      <c r="AC1213" s="663"/>
      <c r="AD1213" s="650"/>
      <c r="AE1213" s="650"/>
      <c r="AF1213" s="650"/>
      <c r="AG1213" s="650"/>
      <c r="AH1213" s="650"/>
      <c r="AI1213" s="650"/>
      <c r="AJ1213" s="650"/>
      <c r="AK1213" s="650"/>
      <c r="AL1213" s="650"/>
      <c r="AM1213" s="652">
        <f t="shared" si="60"/>
        <v>0</v>
      </c>
      <c r="AN1213" s="513">
        <f t="shared" si="61"/>
        <v>6626410</v>
      </c>
    </row>
    <row r="1214" spans="1:40" s="212" customFormat="1" ht="15" customHeight="1" x14ac:dyDescent="0.2">
      <c r="A1214" s="679"/>
      <c r="B1214" s="679"/>
      <c r="C1214" s="679"/>
      <c r="D1214" s="679"/>
      <c r="E1214" s="679"/>
      <c r="F1214" s="668" t="s">
        <v>8755</v>
      </c>
      <c r="G1214" s="668" t="s">
        <v>12381</v>
      </c>
      <c r="H1214" s="669">
        <v>367001008679100</v>
      </c>
      <c r="I1214" s="653"/>
      <c r="J1214" s="653" t="s">
        <v>19670</v>
      </c>
      <c r="K1214" s="670" t="s">
        <v>6477</v>
      </c>
      <c r="L1214" s="669" t="s">
        <v>19865</v>
      </c>
      <c r="M1214" s="671">
        <v>42242</v>
      </c>
      <c r="N1214" s="672">
        <v>4000000</v>
      </c>
      <c r="O1214" s="672" t="s">
        <v>19971</v>
      </c>
      <c r="P1214" s="674">
        <v>42688</v>
      </c>
      <c r="Q1214" s="672">
        <v>2503487</v>
      </c>
      <c r="R1214" s="673" t="s">
        <v>20003</v>
      </c>
      <c r="S1214" s="674">
        <v>42902</v>
      </c>
      <c r="T1214" s="675">
        <v>1742280</v>
      </c>
      <c r="U1214" s="674">
        <v>42906</v>
      </c>
      <c r="V1214" s="675">
        <v>1742280</v>
      </c>
      <c r="W1214" s="675">
        <v>1132482</v>
      </c>
      <c r="X1214" s="675">
        <v>522684</v>
      </c>
      <c r="Y1214" s="675">
        <v>87114</v>
      </c>
      <c r="Z1214" s="652">
        <v>0</v>
      </c>
      <c r="AA1214" s="652"/>
      <c r="AB1214" s="664"/>
      <c r="AC1214" s="663"/>
      <c r="AD1214" s="650"/>
      <c r="AE1214" s="650"/>
      <c r="AF1214" s="650"/>
      <c r="AG1214" s="650"/>
      <c r="AH1214" s="650"/>
      <c r="AI1214" s="650"/>
      <c r="AJ1214" s="650"/>
      <c r="AK1214" s="650"/>
      <c r="AL1214" s="650"/>
      <c r="AM1214" s="652">
        <f t="shared" si="60"/>
        <v>0</v>
      </c>
      <c r="AN1214" s="513">
        <f t="shared" si="61"/>
        <v>1742280</v>
      </c>
    </row>
    <row r="1215" spans="1:40" s="212" customFormat="1" ht="15" customHeight="1" x14ac:dyDescent="0.2">
      <c r="A1215" s="679"/>
      <c r="B1215" s="679"/>
      <c r="C1215" s="679"/>
      <c r="D1215" s="679"/>
      <c r="E1215" s="679"/>
      <c r="F1215" s="668" t="s">
        <v>8755</v>
      </c>
      <c r="G1215" s="668" t="s">
        <v>12381</v>
      </c>
      <c r="H1215" s="669">
        <v>367001008356100</v>
      </c>
      <c r="I1215" s="653"/>
      <c r="J1215" s="653" t="s">
        <v>19671</v>
      </c>
      <c r="K1215" s="670" t="s">
        <v>6477</v>
      </c>
      <c r="L1215" s="669" t="s">
        <v>19866</v>
      </c>
      <c r="M1215" s="671">
        <v>42109</v>
      </c>
      <c r="N1215" s="672">
        <v>13000000</v>
      </c>
      <c r="O1215" s="672" t="s">
        <v>19971</v>
      </c>
      <c r="P1215" s="674">
        <v>42688</v>
      </c>
      <c r="Q1215" s="672">
        <v>6277776</v>
      </c>
      <c r="R1215" s="673" t="s">
        <v>20003</v>
      </c>
      <c r="S1215" s="674">
        <v>42902</v>
      </c>
      <c r="T1215" s="675">
        <v>4246340</v>
      </c>
      <c r="U1215" s="674">
        <v>42906</v>
      </c>
      <c r="V1215" s="675">
        <v>4246340</v>
      </c>
      <c r="W1215" s="675">
        <v>2760121</v>
      </c>
      <c r="X1215" s="675">
        <v>1273902</v>
      </c>
      <c r="Y1215" s="675">
        <v>212317</v>
      </c>
      <c r="Z1215" s="652">
        <v>0</v>
      </c>
      <c r="AA1215" s="652"/>
      <c r="AB1215" s="664"/>
      <c r="AC1215" s="663"/>
      <c r="AD1215" s="650"/>
      <c r="AE1215" s="650"/>
      <c r="AF1215" s="650"/>
      <c r="AG1215" s="650"/>
      <c r="AH1215" s="650"/>
      <c r="AI1215" s="650"/>
      <c r="AJ1215" s="650"/>
      <c r="AK1215" s="650"/>
      <c r="AL1215" s="650"/>
      <c r="AM1215" s="652">
        <f t="shared" si="60"/>
        <v>0</v>
      </c>
      <c r="AN1215" s="513">
        <f t="shared" si="61"/>
        <v>4246340</v>
      </c>
    </row>
    <row r="1216" spans="1:40" s="212" customFormat="1" ht="15" customHeight="1" x14ac:dyDescent="0.2">
      <c r="A1216" s="679"/>
      <c r="B1216" s="679"/>
      <c r="C1216" s="679"/>
      <c r="D1216" s="679"/>
      <c r="E1216" s="679"/>
      <c r="F1216" s="668" t="s">
        <v>8755</v>
      </c>
      <c r="G1216" s="668" t="s">
        <v>12381</v>
      </c>
      <c r="H1216" s="669">
        <v>367001008719104</v>
      </c>
      <c r="I1216" s="653"/>
      <c r="J1216" s="653" t="s">
        <v>19672</v>
      </c>
      <c r="K1216" s="670" t="s">
        <v>6477</v>
      </c>
      <c r="L1216" s="669" t="s">
        <v>19867</v>
      </c>
      <c r="M1216" s="671">
        <v>42261</v>
      </c>
      <c r="N1216" s="672">
        <v>4000000</v>
      </c>
      <c r="O1216" s="672" t="s">
        <v>19971</v>
      </c>
      <c r="P1216" s="674">
        <v>42688</v>
      </c>
      <c r="Q1216" s="672">
        <v>2280815</v>
      </c>
      <c r="R1216" s="673" t="s">
        <v>20003</v>
      </c>
      <c r="S1216" s="674">
        <v>42902</v>
      </c>
      <c r="T1216" s="675">
        <v>1540140</v>
      </c>
      <c r="U1216" s="674">
        <v>42906</v>
      </c>
      <c r="V1216" s="675">
        <v>1540140</v>
      </c>
      <c r="W1216" s="675">
        <v>1001091</v>
      </c>
      <c r="X1216" s="675">
        <v>462042</v>
      </c>
      <c r="Y1216" s="675">
        <v>77007</v>
      </c>
      <c r="Z1216" s="652">
        <v>0</v>
      </c>
      <c r="AA1216" s="652"/>
      <c r="AB1216" s="664"/>
      <c r="AC1216" s="663"/>
      <c r="AD1216" s="650"/>
      <c r="AE1216" s="650"/>
      <c r="AF1216" s="650"/>
      <c r="AG1216" s="650"/>
      <c r="AH1216" s="650"/>
      <c r="AI1216" s="650"/>
      <c r="AJ1216" s="650"/>
      <c r="AK1216" s="650"/>
      <c r="AL1216" s="650"/>
      <c r="AM1216" s="652">
        <f t="shared" si="60"/>
        <v>0</v>
      </c>
      <c r="AN1216" s="513">
        <f t="shared" si="61"/>
        <v>1540140</v>
      </c>
    </row>
    <row r="1217" spans="1:40" s="212" customFormat="1" ht="15" customHeight="1" x14ac:dyDescent="0.2">
      <c r="A1217" s="679"/>
      <c r="B1217" s="679"/>
      <c r="C1217" s="679"/>
      <c r="D1217" s="679"/>
      <c r="E1217" s="679"/>
      <c r="F1217" s="668" t="s">
        <v>8755</v>
      </c>
      <c r="G1217" s="668" t="s">
        <v>12381</v>
      </c>
      <c r="H1217" s="669">
        <v>367001008520107</v>
      </c>
      <c r="I1217" s="653"/>
      <c r="J1217" s="653" t="s">
        <v>19673</v>
      </c>
      <c r="K1217" s="670" t="s">
        <v>6477</v>
      </c>
      <c r="L1217" s="669" t="s">
        <v>19868</v>
      </c>
      <c r="M1217" s="671">
        <v>42242</v>
      </c>
      <c r="N1217" s="672">
        <v>8000000</v>
      </c>
      <c r="O1217" s="672" t="s">
        <v>19971</v>
      </c>
      <c r="P1217" s="674">
        <v>42688</v>
      </c>
      <c r="Q1217" s="672">
        <v>4535057</v>
      </c>
      <c r="R1217" s="673" t="s">
        <v>20003</v>
      </c>
      <c r="S1217" s="674">
        <v>42902</v>
      </c>
      <c r="T1217" s="675">
        <v>3080280</v>
      </c>
      <c r="U1217" s="674">
        <v>42906</v>
      </c>
      <c r="V1217" s="675">
        <v>3080280</v>
      </c>
      <c r="W1217" s="675">
        <v>2002182</v>
      </c>
      <c r="X1217" s="675">
        <v>924084</v>
      </c>
      <c r="Y1217" s="675">
        <v>154014</v>
      </c>
      <c r="Z1217" s="652">
        <v>0</v>
      </c>
      <c r="AA1217" s="652"/>
      <c r="AB1217" s="664"/>
      <c r="AC1217" s="663"/>
      <c r="AD1217" s="650"/>
      <c r="AE1217" s="650"/>
      <c r="AF1217" s="650"/>
      <c r="AG1217" s="650"/>
      <c r="AH1217" s="650"/>
      <c r="AI1217" s="650"/>
      <c r="AJ1217" s="650"/>
      <c r="AK1217" s="650"/>
      <c r="AL1217" s="650"/>
      <c r="AM1217" s="652">
        <f t="shared" si="60"/>
        <v>0</v>
      </c>
      <c r="AN1217" s="513">
        <f t="shared" si="61"/>
        <v>3080280</v>
      </c>
    </row>
    <row r="1218" spans="1:40" s="212" customFormat="1" ht="15" customHeight="1" x14ac:dyDescent="0.2">
      <c r="A1218" s="679"/>
      <c r="B1218" s="679"/>
      <c r="C1218" s="679"/>
      <c r="D1218" s="679"/>
      <c r="E1218" s="679"/>
      <c r="F1218" s="668" t="s">
        <v>8755</v>
      </c>
      <c r="G1218" s="668" t="s">
        <v>2737</v>
      </c>
      <c r="H1218" s="669">
        <v>327001013966100</v>
      </c>
      <c r="I1218" s="653"/>
      <c r="J1218" s="653" t="s">
        <v>19674</v>
      </c>
      <c r="K1218" s="670" t="s">
        <v>6477</v>
      </c>
      <c r="L1218" s="669" t="s">
        <v>19869</v>
      </c>
      <c r="M1218" s="671">
        <v>42261</v>
      </c>
      <c r="N1218" s="672">
        <v>25000000</v>
      </c>
      <c r="O1218" s="672" t="s">
        <v>19971</v>
      </c>
      <c r="P1218" s="674">
        <v>42688</v>
      </c>
      <c r="Q1218" s="672">
        <v>15612477</v>
      </c>
      <c r="R1218" s="673" t="s">
        <v>20003</v>
      </c>
      <c r="S1218" s="674">
        <v>42902</v>
      </c>
      <c r="T1218" s="675">
        <v>10597160</v>
      </c>
      <c r="U1218" s="674">
        <v>42906</v>
      </c>
      <c r="V1218" s="675">
        <v>10597160</v>
      </c>
      <c r="W1218" s="675">
        <v>6888154</v>
      </c>
      <c r="X1218" s="675">
        <v>3179148</v>
      </c>
      <c r="Y1218" s="675">
        <v>529858</v>
      </c>
      <c r="Z1218" s="652">
        <v>0</v>
      </c>
      <c r="AA1218" s="652"/>
      <c r="AB1218" s="664"/>
      <c r="AC1218" s="663"/>
      <c r="AD1218" s="650"/>
      <c r="AE1218" s="650"/>
      <c r="AF1218" s="650"/>
      <c r="AG1218" s="650"/>
      <c r="AH1218" s="650"/>
      <c r="AI1218" s="650"/>
      <c r="AJ1218" s="650"/>
      <c r="AK1218" s="650"/>
      <c r="AL1218" s="650"/>
      <c r="AM1218" s="652">
        <f t="shared" si="60"/>
        <v>0</v>
      </c>
      <c r="AN1218" s="513">
        <f t="shared" si="61"/>
        <v>10597160</v>
      </c>
    </row>
    <row r="1219" spans="1:40" s="212" customFormat="1" ht="15" customHeight="1" x14ac:dyDescent="0.2">
      <c r="A1219" s="679"/>
      <c r="B1219" s="679"/>
      <c r="C1219" s="679"/>
      <c r="D1219" s="679"/>
      <c r="E1219" s="679"/>
      <c r="F1219" s="668" t="s">
        <v>8755</v>
      </c>
      <c r="G1219" s="668" t="s">
        <v>2737</v>
      </c>
      <c r="H1219" s="669">
        <v>327001013761102</v>
      </c>
      <c r="I1219" s="653"/>
      <c r="J1219" s="653" t="s">
        <v>19675</v>
      </c>
      <c r="K1219" s="670" t="s">
        <v>6477</v>
      </c>
      <c r="L1219" s="669" t="s">
        <v>13029</v>
      </c>
      <c r="M1219" s="671">
        <v>42242</v>
      </c>
      <c r="N1219" s="672">
        <v>7000000</v>
      </c>
      <c r="O1219" s="672" t="s">
        <v>19971</v>
      </c>
      <c r="P1219" s="674">
        <v>42688</v>
      </c>
      <c r="Q1219" s="672">
        <v>3496026</v>
      </c>
      <c r="R1219" s="673" t="s">
        <v>20003</v>
      </c>
      <c r="S1219" s="674">
        <v>42902</v>
      </c>
      <c r="T1219" s="675">
        <v>2393872</v>
      </c>
      <c r="U1219" s="674">
        <v>42906</v>
      </c>
      <c r="V1219" s="675">
        <v>2393872</v>
      </c>
      <c r="W1219" s="675">
        <v>1556016.8</v>
      </c>
      <c r="X1219" s="675">
        <v>718161.6</v>
      </c>
      <c r="Y1219" s="675">
        <v>119693.6</v>
      </c>
      <c r="Z1219" s="652">
        <v>0</v>
      </c>
      <c r="AA1219" s="652"/>
      <c r="AB1219" s="664"/>
      <c r="AC1219" s="663"/>
      <c r="AD1219" s="650"/>
      <c r="AE1219" s="650"/>
      <c r="AF1219" s="650"/>
      <c r="AG1219" s="650"/>
      <c r="AH1219" s="650"/>
      <c r="AI1219" s="650"/>
      <c r="AJ1219" s="650"/>
      <c r="AK1219" s="650"/>
      <c r="AL1219" s="650"/>
      <c r="AM1219" s="652">
        <f t="shared" si="60"/>
        <v>0</v>
      </c>
      <c r="AN1219" s="513">
        <f t="shared" si="61"/>
        <v>2393872</v>
      </c>
    </row>
    <row r="1220" spans="1:40" s="212" customFormat="1" ht="15" customHeight="1" x14ac:dyDescent="0.2">
      <c r="A1220" s="679"/>
      <c r="B1220" s="679"/>
      <c r="C1220" s="679"/>
      <c r="D1220" s="679"/>
      <c r="E1220" s="679"/>
      <c r="F1220" s="668" t="s">
        <v>8755</v>
      </c>
      <c r="G1220" s="668" t="s">
        <v>2737</v>
      </c>
      <c r="H1220" s="669">
        <v>327001013391101</v>
      </c>
      <c r="I1220" s="653"/>
      <c r="J1220" s="653" t="s">
        <v>665</v>
      </c>
      <c r="K1220" s="670" t="s">
        <v>6477</v>
      </c>
      <c r="L1220" s="669" t="s">
        <v>19870</v>
      </c>
      <c r="M1220" s="671">
        <v>42136</v>
      </c>
      <c r="N1220" s="672">
        <v>10000000</v>
      </c>
      <c r="O1220" s="672" t="s">
        <v>19971</v>
      </c>
      <c r="P1220" s="674">
        <v>42688</v>
      </c>
      <c r="Q1220" s="672">
        <v>5251642</v>
      </c>
      <c r="R1220" s="673" t="s">
        <v>20003</v>
      </c>
      <c r="S1220" s="674">
        <v>42902</v>
      </c>
      <c r="T1220" s="675">
        <v>3558030</v>
      </c>
      <c r="U1220" s="674">
        <v>42906</v>
      </c>
      <c r="V1220" s="675">
        <v>3558030</v>
      </c>
      <c r="W1220" s="675">
        <v>2312719.5</v>
      </c>
      <c r="X1220" s="675">
        <v>1067409</v>
      </c>
      <c r="Y1220" s="675">
        <v>177901.5</v>
      </c>
      <c r="Z1220" s="652">
        <v>0</v>
      </c>
      <c r="AA1220" s="652"/>
      <c r="AB1220" s="664"/>
      <c r="AC1220" s="663"/>
      <c r="AD1220" s="650"/>
      <c r="AE1220" s="650"/>
      <c r="AF1220" s="650"/>
      <c r="AG1220" s="650"/>
      <c r="AH1220" s="650"/>
      <c r="AI1220" s="650"/>
      <c r="AJ1220" s="650"/>
      <c r="AK1220" s="650"/>
      <c r="AL1220" s="650"/>
      <c r="AM1220" s="652">
        <f t="shared" si="60"/>
        <v>0</v>
      </c>
      <c r="AN1220" s="513">
        <f t="shared" si="61"/>
        <v>3558030</v>
      </c>
    </row>
    <row r="1221" spans="1:40" s="212" customFormat="1" ht="15" customHeight="1" x14ac:dyDescent="0.2">
      <c r="A1221" s="679"/>
      <c r="B1221" s="679"/>
      <c r="C1221" s="679"/>
      <c r="D1221" s="679"/>
      <c r="E1221" s="679"/>
      <c r="F1221" s="668" t="s">
        <v>8755</v>
      </c>
      <c r="G1221" s="668" t="s">
        <v>2737</v>
      </c>
      <c r="H1221" s="669">
        <v>327001013361106</v>
      </c>
      <c r="I1221" s="653"/>
      <c r="J1221" s="653" t="s">
        <v>19676</v>
      </c>
      <c r="K1221" s="670" t="s">
        <v>6477</v>
      </c>
      <c r="L1221" s="669" t="s">
        <v>19870</v>
      </c>
      <c r="M1221" s="671">
        <v>42136</v>
      </c>
      <c r="N1221" s="672">
        <v>3000000</v>
      </c>
      <c r="O1221" s="672" t="s">
        <v>19971</v>
      </c>
      <c r="P1221" s="674">
        <v>42688</v>
      </c>
      <c r="Q1221" s="672">
        <v>986000</v>
      </c>
      <c r="R1221" s="673" t="s">
        <v>20003</v>
      </c>
      <c r="S1221" s="674">
        <v>42902</v>
      </c>
      <c r="T1221" s="675">
        <v>688030</v>
      </c>
      <c r="U1221" s="674">
        <v>42906</v>
      </c>
      <c r="V1221" s="675">
        <v>688030</v>
      </c>
      <c r="W1221" s="675">
        <v>447219.5</v>
      </c>
      <c r="X1221" s="675">
        <v>206409</v>
      </c>
      <c r="Y1221" s="675">
        <v>34401.5</v>
      </c>
      <c r="Z1221" s="652">
        <v>0</v>
      </c>
      <c r="AA1221" s="652"/>
      <c r="AB1221" s="664"/>
      <c r="AC1221" s="663"/>
      <c r="AD1221" s="650"/>
      <c r="AE1221" s="650"/>
      <c r="AF1221" s="650"/>
      <c r="AG1221" s="650"/>
      <c r="AH1221" s="650"/>
      <c r="AI1221" s="650"/>
      <c r="AJ1221" s="650"/>
      <c r="AK1221" s="650"/>
      <c r="AL1221" s="650"/>
      <c r="AM1221" s="652">
        <f t="shared" si="60"/>
        <v>0</v>
      </c>
      <c r="AN1221" s="513">
        <f t="shared" si="61"/>
        <v>688030</v>
      </c>
    </row>
    <row r="1222" spans="1:40" s="212" customFormat="1" ht="15" customHeight="1" x14ac:dyDescent="0.2">
      <c r="A1222" s="679"/>
      <c r="B1222" s="679"/>
      <c r="C1222" s="679"/>
      <c r="D1222" s="679"/>
      <c r="E1222" s="679"/>
      <c r="F1222" s="668" t="s">
        <v>8755</v>
      </c>
      <c r="G1222" s="668" t="s">
        <v>2737</v>
      </c>
      <c r="H1222" s="669">
        <v>327001013340100</v>
      </c>
      <c r="I1222" s="653"/>
      <c r="J1222" s="653" t="s">
        <v>19677</v>
      </c>
      <c r="K1222" s="670" t="s">
        <v>6477</v>
      </c>
      <c r="L1222" s="669" t="s">
        <v>19870</v>
      </c>
      <c r="M1222" s="671">
        <v>42136</v>
      </c>
      <c r="N1222" s="672">
        <v>20000000</v>
      </c>
      <c r="O1222" s="672" t="s">
        <v>19971</v>
      </c>
      <c r="P1222" s="674">
        <v>42688</v>
      </c>
      <c r="Q1222" s="672">
        <v>5854669</v>
      </c>
      <c r="R1222" s="673" t="s">
        <v>20003</v>
      </c>
      <c r="S1222" s="674">
        <v>42902</v>
      </c>
      <c r="T1222" s="675">
        <v>4098268</v>
      </c>
      <c r="U1222" s="674">
        <v>42906</v>
      </c>
      <c r="V1222" s="675">
        <v>4098268</v>
      </c>
      <c r="W1222" s="675">
        <v>2663874.2000000002</v>
      </c>
      <c r="X1222" s="675">
        <v>1229480.3999999999</v>
      </c>
      <c r="Y1222" s="675">
        <v>204913.40000000002</v>
      </c>
      <c r="Z1222" s="652">
        <v>0</v>
      </c>
      <c r="AA1222" s="652"/>
      <c r="AB1222" s="664"/>
      <c r="AC1222" s="663"/>
      <c r="AD1222" s="650"/>
      <c r="AE1222" s="650"/>
      <c r="AF1222" s="650"/>
      <c r="AG1222" s="650"/>
      <c r="AH1222" s="650"/>
      <c r="AI1222" s="650"/>
      <c r="AJ1222" s="650"/>
      <c r="AK1222" s="650"/>
      <c r="AL1222" s="650"/>
      <c r="AM1222" s="652">
        <f t="shared" si="60"/>
        <v>0</v>
      </c>
      <c r="AN1222" s="513">
        <f t="shared" si="61"/>
        <v>4098268</v>
      </c>
    </row>
    <row r="1223" spans="1:40" s="212" customFormat="1" ht="15" customHeight="1" x14ac:dyDescent="0.2">
      <c r="A1223" s="679"/>
      <c r="B1223" s="679"/>
      <c r="C1223" s="679"/>
      <c r="D1223" s="679"/>
      <c r="E1223" s="679"/>
      <c r="F1223" s="668" t="s">
        <v>8755</v>
      </c>
      <c r="G1223" s="668" t="s">
        <v>2737</v>
      </c>
      <c r="H1223" s="669">
        <v>327001013182104</v>
      </c>
      <c r="I1223" s="653"/>
      <c r="J1223" s="653" t="s">
        <v>19678</v>
      </c>
      <c r="K1223" s="670" t="s">
        <v>6477</v>
      </c>
      <c r="L1223" s="669" t="s">
        <v>13023</v>
      </c>
      <c r="M1223" s="671">
        <v>42109</v>
      </c>
      <c r="N1223" s="672">
        <v>10000000</v>
      </c>
      <c r="O1223" s="672" t="s">
        <v>19971</v>
      </c>
      <c r="P1223" s="674">
        <v>42688</v>
      </c>
      <c r="Q1223" s="672">
        <v>2715832</v>
      </c>
      <c r="R1223" s="673" t="s">
        <v>20003</v>
      </c>
      <c r="S1223" s="674">
        <v>42902</v>
      </c>
      <c r="T1223" s="675">
        <v>1901082</v>
      </c>
      <c r="U1223" s="674">
        <v>42906</v>
      </c>
      <c r="V1223" s="675">
        <v>1901082</v>
      </c>
      <c r="W1223" s="675">
        <v>1235703.3</v>
      </c>
      <c r="X1223" s="675">
        <v>570324.6</v>
      </c>
      <c r="Y1223" s="675">
        <v>95054.1</v>
      </c>
      <c r="Z1223" s="652">
        <v>0</v>
      </c>
      <c r="AA1223" s="652"/>
      <c r="AB1223" s="664"/>
      <c r="AC1223" s="663"/>
      <c r="AD1223" s="650"/>
      <c r="AE1223" s="650"/>
      <c r="AF1223" s="650"/>
      <c r="AG1223" s="650"/>
      <c r="AH1223" s="650"/>
      <c r="AI1223" s="650"/>
      <c r="AJ1223" s="650"/>
      <c r="AK1223" s="650"/>
      <c r="AL1223" s="650"/>
      <c r="AM1223" s="652">
        <f t="shared" si="60"/>
        <v>0</v>
      </c>
      <c r="AN1223" s="513">
        <f t="shared" si="61"/>
        <v>1901082</v>
      </c>
    </row>
    <row r="1224" spans="1:40" s="212" customFormat="1" ht="15" customHeight="1" x14ac:dyDescent="0.2">
      <c r="A1224" s="679"/>
      <c r="B1224" s="679"/>
      <c r="C1224" s="679"/>
      <c r="D1224" s="679"/>
      <c r="E1224" s="679"/>
      <c r="F1224" s="668" t="s">
        <v>8755</v>
      </c>
      <c r="G1224" s="668" t="s">
        <v>2737</v>
      </c>
      <c r="H1224" s="669">
        <v>327001013651103</v>
      </c>
      <c r="I1224" s="653"/>
      <c r="J1224" s="653" t="s">
        <v>19679</v>
      </c>
      <c r="K1224" s="670" t="s">
        <v>6477</v>
      </c>
      <c r="L1224" s="669" t="s">
        <v>13029</v>
      </c>
      <c r="M1224" s="671">
        <v>42242</v>
      </c>
      <c r="N1224" s="672">
        <v>8000000</v>
      </c>
      <c r="O1224" s="672" t="s">
        <v>19971</v>
      </c>
      <c r="P1224" s="674">
        <v>42688</v>
      </c>
      <c r="Q1224" s="672">
        <v>3074182</v>
      </c>
      <c r="R1224" s="673" t="s">
        <v>20003</v>
      </c>
      <c r="S1224" s="674">
        <v>42902</v>
      </c>
      <c r="T1224" s="675">
        <v>2147040</v>
      </c>
      <c r="U1224" s="674">
        <v>42906</v>
      </c>
      <c r="V1224" s="675">
        <v>2147040</v>
      </c>
      <c r="W1224" s="675">
        <v>1395576</v>
      </c>
      <c r="X1224" s="675">
        <v>644112</v>
      </c>
      <c r="Y1224" s="675">
        <v>107352</v>
      </c>
      <c r="Z1224" s="652">
        <v>0</v>
      </c>
      <c r="AA1224" s="652"/>
      <c r="AB1224" s="664"/>
      <c r="AC1224" s="663"/>
      <c r="AD1224" s="650"/>
      <c r="AE1224" s="650"/>
      <c r="AF1224" s="650"/>
      <c r="AG1224" s="650"/>
      <c r="AH1224" s="650"/>
      <c r="AI1224" s="650"/>
      <c r="AJ1224" s="650"/>
      <c r="AK1224" s="650"/>
      <c r="AL1224" s="650"/>
      <c r="AM1224" s="652">
        <f t="shared" si="60"/>
        <v>0</v>
      </c>
      <c r="AN1224" s="513">
        <f t="shared" si="61"/>
        <v>2147040</v>
      </c>
    </row>
    <row r="1225" spans="1:40" s="212" customFormat="1" ht="15" customHeight="1" x14ac:dyDescent="0.2">
      <c r="A1225" s="679"/>
      <c r="B1225" s="679"/>
      <c r="C1225" s="679"/>
      <c r="D1225" s="679"/>
      <c r="E1225" s="679"/>
      <c r="F1225" s="668" t="s">
        <v>8755</v>
      </c>
      <c r="G1225" s="668" t="s">
        <v>2737</v>
      </c>
      <c r="H1225" s="669">
        <v>327001013548106</v>
      </c>
      <c r="I1225" s="653"/>
      <c r="J1225" s="653" t="s">
        <v>12934</v>
      </c>
      <c r="K1225" s="670" t="s">
        <v>6477</v>
      </c>
      <c r="L1225" s="669" t="s">
        <v>19871</v>
      </c>
      <c r="M1225" s="671">
        <v>42222</v>
      </c>
      <c r="N1225" s="672">
        <v>10000000</v>
      </c>
      <c r="O1225" s="672" t="s">
        <v>19971</v>
      </c>
      <c r="P1225" s="674">
        <v>42688</v>
      </c>
      <c r="Q1225" s="672">
        <v>3200805</v>
      </c>
      <c r="R1225" s="673" t="s">
        <v>20003</v>
      </c>
      <c r="S1225" s="674">
        <v>42902</v>
      </c>
      <c r="T1225" s="675">
        <v>2240564</v>
      </c>
      <c r="U1225" s="674">
        <v>42906</v>
      </c>
      <c r="V1225" s="675">
        <v>2240564</v>
      </c>
      <c r="W1225" s="675">
        <v>1456366.6</v>
      </c>
      <c r="X1225" s="675">
        <v>672169.2</v>
      </c>
      <c r="Y1225" s="675">
        <v>112028.20000000001</v>
      </c>
      <c r="Z1225" s="652">
        <v>0</v>
      </c>
      <c r="AA1225" s="652"/>
      <c r="AB1225" s="664"/>
      <c r="AC1225" s="663"/>
      <c r="AD1225" s="650"/>
      <c r="AE1225" s="650"/>
      <c r="AF1225" s="650"/>
      <c r="AG1225" s="650"/>
      <c r="AH1225" s="650"/>
      <c r="AI1225" s="650"/>
      <c r="AJ1225" s="650"/>
      <c r="AK1225" s="650"/>
      <c r="AL1225" s="650"/>
      <c r="AM1225" s="652">
        <f t="shared" si="60"/>
        <v>0</v>
      </c>
      <c r="AN1225" s="513">
        <f t="shared" si="61"/>
        <v>2240564</v>
      </c>
    </row>
    <row r="1226" spans="1:40" s="212" customFormat="1" ht="15" customHeight="1" x14ac:dyDescent="0.2">
      <c r="A1226" s="679"/>
      <c r="B1226" s="679"/>
      <c r="C1226" s="679"/>
      <c r="D1226" s="679"/>
      <c r="E1226" s="679"/>
      <c r="F1226" s="668" t="s">
        <v>8755</v>
      </c>
      <c r="G1226" s="668" t="s">
        <v>2737</v>
      </c>
      <c r="H1226" s="669">
        <v>327001013490109</v>
      </c>
      <c r="I1226" s="653"/>
      <c r="J1226" s="653" t="s">
        <v>19680</v>
      </c>
      <c r="K1226" s="670" t="s">
        <v>6477</v>
      </c>
      <c r="L1226" s="669" t="s">
        <v>19871</v>
      </c>
      <c r="M1226" s="671">
        <v>42222</v>
      </c>
      <c r="N1226" s="672">
        <v>8000000</v>
      </c>
      <c r="O1226" s="672" t="s">
        <v>19971</v>
      </c>
      <c r="P1226" s="674">
        <v>42688</v>
      </c>
      <c r="Q1226" s="672">
        <v>4061761</v>
      </c>
      <c r="R1226" s="673" t="s">
        <v>20003</v>
      </c>
      <c r="S1226" s="674">
        <v>42902</v>
      </c>
      <c r="T1226" s="675">
        <v>2843233</v>
      </c>
      <c r="U1226" s="674">
        <v>42906</v>
      </c>
      <c r="V1226" s="675">
        <v>2843233</v>
      </c>
      <c r="W1226" s="675">
        <v>1848101.45</v>
      </c>
      <c r="X1226" s="675">
        <v>852969.9</v>
      </c>
      <c r="Y1226" s="675">
        <v>142161.65</v>
      </c>
      <c r="Z1226" s="652">
        <v>0</v>
      </c>
      <c r="AA1226" s="652"/>
      <c r="AB1226" s="664"/>
      <c r="AC1226" s="663"/>
      <c r="AD1226" s="650"/>
      <c r="AE1226" s="650"/>
      <c r="AF1226" s="650"/>
      <c r="AG1226" s="650"/>
      <c r="AH1226" s="650"/>
      <c r="AI1226" s="650"/>
      <c r="AJ1226" s="650"/>
      <c r="AK1226" s="650"/>
      <c r="AL1226" s="650"/>
      <c r="AM1226" s="652">
        <f t="shared" si="60"/>
        <v>0</v>
      </c>
      <c r="AN1226" s="513">
        <f t="shared" si="61"/>
        <v>2843233</v>
      </c>
    </row>
    <row r="1227" spans="1:40" s="212" customFormat="1" ht="15" customHeight="1" x14ac:dyDescent="0.2">
      <c r="A1227" s="679"/>
      <c r="B1227" s="679"/>
      <c r="C1227" s="679"/>
      <c r="D1227" s="679"/>
      <c r="E1227" s="679"/>
      <c r="F1227" s="668" t="s">
        <v>8755</v>
      </c>
      <c r="G1227" s="668" t="s">
        <v>2737</v>
      </c>
      <c r="H1227" s="669">
        <v>327001013060108</v>
      </c>
      <c r="I1227" s="653"/>
      <c r="J1227" s="653" t="s">
        <v>19681</v>
      </c>
      <c r="K1227" s="670" t="s">
        <v>6477</v>
      </c>
      <c r="L1227" s="669" t="s">
        <v>19872</v>
      </c>
      <c r="M1227" s="671">
        <v>42109</v>
      </c>
      <c r="N1227" s="672">
        <v>25000000</v>
      </c>
      <c r="O1227" s="672" t="s">
        <v>19971</v>
      </c>
      <c r="P1227" s="674">
        <v>42688</v>
      </c>
      <c r="Q1227" s="672">
        <v>9285115</v>
      </c>
      <c r="R1227" s="673" t="s">
        <v>20003</v>
      </c>
      <c r="S1227" s="674">
        <v>42902</v>
      </c>
      <c r="T1227" s="675">
        <v>6499581</v>
      </c>
      <c r="U1227" s="674">
        <v>42906</v>
      </c>
      <c r="V1227" s="675">
        <v>6499581</v>
      </c>
      <c r="W1227" s="675">
        <v>4224727.6500000004</v>
      </c>
      <c r="X1227" s="675">
        <v>1949874.2999999998</v>
      </c>
      <c r="Y1227" s="675">
        <v>324979.05000000005</v>
      </c>
      <c r="Z1227" s="652">
        <v>0</v>
      </c>
      <c r="AA1227" s="652"/>
      <c r="AB1227" s="664"/>
      <c r="AC1227" s="663"/>
      <c r="AD1227" s="650"/>
      <c r="AE1227" s="650"/>
      <c r="AF1227" s="650"/>
      <c r="AG1227" s="650"/>
      <c r="AH1227" s="650"/>
      <c r="AI1227" s="650"/>
      <c r="AJ1227" s="650"/>
      <c r="AK1227" s="650"/>
      <c r="AL1227" s="650"/>
      <c r="AM1227" s="652">
        <f t="shared" si="60"/>
        <v>0</v>
      </c>
      <c r="AN1227" s="513">
        <f t="shared" si="61"/>
        <v>6499581</v>
      </c>
    </row>
    <row r="1228" spans="1:40" s="212" customFormat="1" ht="15" customHeight="1" x14ac:dyDescent="0.2">
      <c r="A1228" s="679"/>
      <c r="B1228" s="679"/>
      <c r="C1228" s="679"/>
      <c r="D1228" s="679"/>
      <c r="E1228" s="679"/>
      <c r="F1228" s="668" t="s">
        <v>8755</v>
      </c>
      <c r="G1228" s="668" t="s">
        <v>10278</v>
      </c>
      <c r="H1228" s="669">
        <v>399701005748102</v>
      </c>
      <c r="I1228" s="653"/>
      <c r="J1228" s="653" t="s">
        <v>19682</v>
      </c>
      <c r="K1228" s="670" t="s">
        <v>6477</v>
      </c>
      <c r="L1228" s="669" t="s">
        <v>19873</v>
      </c>
      <c r="M1228" s="671">
        <v>42230</v>
      </c>
      <c r="N1228" s="672">
        <v>5000000</v>
      </c>
      <c r="O1228" s="672" t="s">
        <v>19971</v>
      </c>
      <c r="P1228" s="674">
        <v>42688</v>
      </c>
      <c r="Q1228" s="672">
        <v>2136935</v>
      </c>
      <c r="R1228" s="673" t="s">
        <v>20003</v>
      </c>
      <c r="S1228" s="674">
        <v>42902</v>
      </c>
      <c r="T1228" s="675">
        <v>1457750</v>
      </c>
      <c r="U1228" s="674">
        <v>42906</v>
      </c>
      <c r="V1228" s="675">
        <v>1457750</v>
      </c>
      <c r="W1228" s="675">
        <v>947537.5</v>
      </c>
      <c r="X1228" s="675">
        <v>437325</v>
      </c>
      <c r="Y1228" s="675">
        <v>72887.5</v>
      </c>
      <c r="Z1228" s="652">
        <v>0</v>
      </c>
      <c r="AA1228" s="652"/>
      <c r="AB1228" s="664"/>
      <c r="AC1228" s="663"/>
      <c r="AD1228" s="650"/>
      <c r="AE1228" s="650"/>
      <c r="AF1228" s="650"/>
      <c r="AG1228" s="650"/>
      <c r="AH1228" s="650"/>
      <c r="AI1228" s="650"/>
      <c r="AJ1228" s="650"/>
      <c r="AK1228" s="650"/>
      <c r="AL1228" s="650"/>
      <c r="AM1228" s="652">
        <f t="shared" si="60"/>
        <v>0</v>
      </c>
      <c r="AN1228" s="513">
        <f t="shared" si="61"/>
        <v>1457750</v>
      </c>
    </row>
    <row r="1229" spans="1:40" s="212" customFormat="1" ht="15" customHeight="1" x14ac:dyDescent="0.2">
      <c r="A1229" s="679"/>
      <c r="B1229" s="679"/>
      <c r="C1229" s="679"/>
      <c r="D1229" s="679"/>
      <c r="E1229" s="679"/>
      <c r="F1229" s="668" t="s">
        <v>8755</v>
      </c>
      <c r="G1229" s="668" t="s">
        <v>10278</v>
      </c>
      <c r="H1229" s="669">
        <v>399701005725104</v>
      </c>
      <c r="I1229" s="653"/>
      <c r="J1229" s="653" t="s">
        <v>19683</v>
      </c>
      <c r="K1229" s="670" t="s">
        <v>6477</v>
      </c>
      <c r="L1229" s="669" t="s">
        <v>19873</v>
      </c>
      <c r="M1229" s="671">
        <v>42230</v>
      </c>
      <c r="N1229" s="672">
        <v>20000000</v>
      </c>
      <c r="O1229" s="672" t="s">
        <v>19971</v>
      </c>
      <c r="P1229" s="674">
        <v>42688</v>
      </c>
      <c r="Q1229" s="672">
        <v>8151733</v>
      </c>
      <c r="R1229" s="673" t="s">
        <v>20003</v>
      </c>
      <c r="S1229" s="674">
        <v>42902</v>
      </c>
      <c r="T1229" s="675">
        <v>5492130</v>
      </c>
      <c r="U1229" s="674">
        <v>42906</v>
      </c>
      <c r="V1229" s="675">
        <v>5492130</v>
      </c>
      <c r="W1229" s="675">
        <v>3569884.5</v>
      </c>
      <c r="X1229" s="675">
        <v>1647639</v>
      </c>
      <c r="Y1229" s="675">
        <v>274606.5</v>
      </c>
      <c r="Z1229" s="652">
        <v>0</v>
      </c>
      <c r="AA1229" s="652"/>
      <c r="AB1229" s="664"/>
      <c r="AC1229" s="663"/>
      <c r="AD1229" s="650"/>
      <c r="AE1229" s="650"/>
      <c r="AF1229" s="650"/>
      <c r="AG1229" s="650"/>
      <c r="AH1229" s="650"/>
      <c r="AI1229" s="650"/>
      <c r="AJ1229" s="650"/>
      <c r="AK1229" s="650"/>
      <c r="AL1229" s="650"/>
      <c r="AM1229" s="652">
        <f t="shared" si="60"/>
        <v>0</v>
      </c>
      <c r="AN1229" s="513">
        <f t="shared" si="61"/>
        <v>5492130</v>
      </c>
    </row>
    <row r="1230" spans="1:40" s="212" customFormat="1" ht="15" customHeight="1" x14ac:dyDescent="0.2">
      <c r="A1230" s="679"/>
      <c r="B1230" s="679"/>
      <c r="C1230" s="679"/>
      <c r="D1230" s="679"/>
      <c r="E1230" s="679"/>
      <c r="F1230" s="668" t="s">
        <v>8755</v>
      </c>
      <c r="G1230" s="668" t="s">
        <v>10278</v>
      </c>
      <c r="H1230" s="669">
        <v>399701005759103</v>
      </c>
      <c r="I1230" s="653"/>
      <c r="J1230" s="653" t="s">
        <v>19684</v>
      </c>
      <c r="K1230" s="670" t="s">
        <v>6477</v>
      </c>
      <c r="L1230" s="669" t="s">
        <v>19873</v>
      </c>
      <c r="M1230" s="671">
        <v>42230</v>
      </c>
      <c r="N1230" s="672">
        <v>25000000</v>
      </c>
      <c r="O1230" s="672" t="s">
        <v>19971</v>
      </c>
      <c r="P1230" s="674">
        <v>42688</v>
      </c>
      <c r="Q1230" s="672">
        <v>17952947</v>
      </c>
      <c r="R1230" s="673" t="s">
        <v>20003</v>
      </c>
      <c r="S1230" s="674">
        <v>42902</v>
      </c>
      <c r="T1230" s="675">
        <v>11812290</v>
      </c>
      <c r="U1230" s="674">
        <v>42906</v>
      </c>
      <c r="V1230" s="675">
        <v>11812290</v>
      </c>
      <c r="W1230" s="675">
        <v>7677988.5</v>
      </c>
      <c r="X1230" s="675">
        <v>3543687</v>
      </c>
      <c r="Y1230" s="675">
        <v>590614.5</v>
      </c>
      <c r="Z1230" s="652">
        <v>0</v>
      </c>
      <c r="AA1230" s="652"/>
      <c r="AB1230" s="664"/>
      <c r="AC1230" s="663"/>
      <c r="AD1230" s="650"/>
      <c r="AE1230" s="650"/>
      <c r="AF1230" s="650"/>
      <c r="AG1230" s="650"/>
      <c r="AH1230" s="650"/>
      <c r="AI1230" s="650"/>
      <c r="AJ1230" s="650"/>
      <c r="AK1230" s="650"/>
      <c r="AL1230" s="650"/>
      <c r="AM1230" s="652">
        <f t="shared" si="60"/>
        <v>0</v>
      </c>
      <c r="AN1230" s="513">
        <f t="shared" si="61"/>
        <v>11812290</v>
      </c>
    </row>
    <row r="1231" spans="1:40" s="212" customFormat="1" ht="15" customHeight="1" x14ac:dyDescent="0.2">
      <c r="A1231" s="679"/>
      <c r="B1231" s="679"/>
      <c r="C1231" s="679"/>
      <c r="D1231" s="679"/>
      <c r="E1231" s="679"/>
      <c r="F1231" s="668" t="s">
        <v>8755</v>
      </c>
      <c r="G1231" s="668" t="s">
        <v>10278</v>
      </c>
      <c r="H1231" s="669">
        <v>399701005478105</v>
      </c>
      <c r="I1231" s="653"/>
      <c r="J1231" s="653" t="s">
        <v>19685</v>
      </c>
      <c r="K1231" s="670" t="s">
        <v>6477</v>
      </c>
      <c r="L1231" s="669" t="s">
        <v>19874</v>
      </c>
      <c r="M1231" s="671">
        <v>42136</v>
      </c>
      <c r="N1231" s="672">
        <v>25000000</v>
      </c>
      <c r="O1231" s="672" t="s">
        <v>19971</v>
      </c>
      <c r="P1231" s="674">
        <v>42688</v>
      </c>
      <c r="Q1231" s="672">
        <v>14419537</v>
      </c>
      <c r="R1231" s="673" t="s">
        <v>20003</v>
      </c>
      <c r="S1231" s="674">
        <v>42902</v>
      </c>
      <c r="T1231" s="675">
        <v>9212652</v>
      </c>
      <c r="U1231" s="674">
        <v>42906</v>
      </c>
      <c r="V1231" s="675">
        <v>9212652</v>
      </c>
      <c r="W1231" s="675">
        <v>5988223.7999999998</v>
      </c>
      <c r="X1231" s="675">
        <v>2763795.6</v>
      </c>
      <c r="Y1231" s="675">
        <v>460632.60000000003</v>
      </c>
      <c r="Z1231" s="652">
        <v>0</v>
      </c>
      <c r="AA1231" s="652"/>
      <c r="AB1231" s="664"/>
      <c r="AC1231" s="663"/>
      <c r="AD1231" s="650"/>
      <c r="AE1231" s="650"/>
      <c r="AF1231" s="650"/>
      <c r="AG1231" s="650"/>
      <c r="AH1231" s="650"/>
      <c r="AI1231" s="650"/>
      <c r="AJ1231" s="650"/>
      <c r="AK1231" s="650"/>
      <c r="AL1231" s="650"/>
      <c r="AM1231" s="652">
        <f t="shared" si="60"/>
        <v>0</v>
      </c>
      <c r="AN1231" s="513">
        <f t="shared" si="61"/>
        <v>9212652</v>
      </c>
    </row>
    <row r="1232" spans="1:40" s="212" customFormat="1" ht="15" customHeight="1" x14ac:dyDescent="0.2">
      <c r="A1232" s="679"/>
      <c r="B1232" s="679"/>
      <c r="C1232" s="679"/>
      <c r="D1232" s="679"/>
      <c r="E1232" s="679"/>
      <c r="F1232" s="668" t="s">
        <v>8755</v>
      </c>
      <c r="G1232" s="668" t="s">
        <v>9715</v>
      </c>
      <c r="H1232" s="669" t="s">
        <v>20020</v>
      </c>
      <c r="I1232" s="653"/>
      <c r="J1232" s="653" t="s">
        <v>19686</v>
      </c>
      <c r="K1232" s="670" t="s">
        <v>6477</v>
      </c>
      <c r="L1232" s="669" t="s">
        <v>19875</v>
      </c>
      <c r="M1232" s="671">
        <v>42395</v>
      </c>
      <c r="N1232" s="672">
        <v>4000000</v>
      </c>
      <c r="O1232" s="672" t="s">
        <v>19971</v>
      </c>
      <c r="P1232" s="674">
        <v>42688</v>
      </c>
      <c r="Q1232" s="672">
        <v>3421555</v>
      </c>
      <c r="R1232" s="673" t="s">
        <v>20003</v>
      </c>
      <c r="S1232" s="674">
        <v>42902</v>
      </c>
      <c r="T1232" s="675">
        <v>2309922</v>
      </c>
      <c r="U1232" s="674">
        <v>42906</v>
      </c>
      <c r="V1232" s="675">
        <v>2309922</v>
      </c>
      <c r="W1232" s="675">
        <v>1501449.3</v>
      </c>
      <c r="X1232" s="675">
        <v>692976.6</v>
      </c>
      <c r="Y1232" s="675">
        <v>115496.1</v>
      </c>
      <c r="Z1232" s="652">
        <v>0</v>
      </c>
      <c r="AA1232" s="652"/>
      <c r="AB1232" s="664"/>
      <c r="AC1232" s="663"/>
      <c r="AD1232" s="650"/>
      <c r="AE1232" s="650"/>
      <c r="AF1232" s="650"/>
      <c r="AG1232" s="650"/>
      <c r="AH1232" s="650"/>
      <c r="AI1232" s="650"/>
      <c r="AJ1232" s="650"/>
      <c r="AK1232" s="650"/>
      <c r="AL1232" s="650"/>
      <c r="AM1232" s="652">
        <f t="shared" si="60"/>
        <v>0</v>
      </c>
      <c r="AN1232" s="513">
        <f t="shared" si="61"/>
        <v>2309922</v>
      </c>
    </row>
    <row r="1233" spans="1:40" s="212" customFormat="1" ht="15" customHeight="1" x14ac:dyDescent="0.2">
      <c r="A1233" s="679"/>
      <c r="B1233" s="679"/>
      <c r="C1233" s="679"/>
      <c r="D1233" s="679"/>
      <c r="E1233" s="679"/>
      <c r="F1233" s="668" t="s">
        <v>8755</v>
      </c>
      <c r="G1233" s="668" t="s">
        <v>6567</v>
      </c>
      <c r="H1233" s="669">
        <v>411501010819101</v>
      </c>
      <c r="I1233" s="653"/>
      <c r="J1233" s="653" t="s">
        <v>18800</v>
      </c>
      <c r="K1233" s="670" t="s">
        <v>6477</v>
      </c>
      <c r="L1233" s="669" t="s">
        <v>19876</v>
      </c>
      <c r="M1233" s="671">
        <v>42341</v>
      </c>
      <c r="N1233" s="672">
        <v>4000000</v>
      </c>
      <c r="O1233" s="672" t="s">
        <v>19971</v>
      </c>
      <c r="P1233" s="674">
        <v>42688</v>
      </c>
      <c r="Q1233" s="672">
        <v>1476600</v>
      </c>
      <c r="R1233" s="673" t="s">
        <v>20003</v>
      </c>
      <c r="S1233" s="674">
        <v>42902</v>
      </c>
      <c r="T1233" s="675">
        <v>827470</v>
      </c>
      <c r="U1233" s="674">
        <v>42906</v>
      </c>
      <c r="V1233" s="675">
        <v>827470</v>
      </c>
      <c r="W1233" s="675">
        <v>537855.5</v>
      </c>
      <c r="X1233" s="675">
        <v>248241</v>
      </c>
      <c r="Y1233" s="675">
        <v>41373.5</v>
      </c>
      <c r="Z1233" s="652">
        <v>0</v>
      </c>
      <c r="AA1233" s="652"/>
      <c r="AB1233" s="664"/>
      <c r="AC1233" s="663"/>
      <c r="AD1233" s="650"/>
      <c r="AE1233" s="650"/>
      <c r="AF1233" s="650"/>
      <c r="AG1233" s="650"/>
      <c r="AH1233" s="650"/>
      <c r="AI1233" s="650"/>
      <c r="AJ1233" s="650"/>
      <c r="AK1233" s="650"/>
      <c r="AL1233" s="650"/>
      <c r="AM1233" s="652">
        <f t="shared" si="60"/>
        <v>0</v>
      </c>
      <c r="AN1233" s="513">
        <f t="shared" si="61"/>
        <v>827470</v>
      </c>
    </row>
    <row r="1234" spans="1:40" s="212" customFormat="1" ht="15" customHeight="1" x14ac:dyDescent="0.2">
      <c r="A1234" s="679"/>
      <c r="B1234" s="679"/>
      <c r="C1234" s="679"/>
      <c r="D1234" s="679"/>
      <c r="E1234" s="679"/>
      <c r="F1234" s="668" t="s">
        <v>8755</v>
      </c>
      <c r="G1234" s="668" t="s">
        <v>6567</v>
      </c>
      <c r="H1234" s="669">
        <v>411501010812109</v>
      </c>
      <c r="I1234" s="653"/>
      <c r="J1234" s="653" t="s">
        <v>19687</v>
      </c>
      <c r="K1234" s="670" t="s">
        <v>6477</v>
      </c>
      <c r="L1234" s="669" t="s">
        <v>19877</v>
      </c>
      <c r="M1234" s="671">
        <v>42341</v>
      </c>
      <c r="N1234" s="672">
        <v>10000000</v>
      </c>
      <c r="O1234" s="672" t="s">
        <v>19971</v>
      </c>
      <c r="P1234" s="674">
        <v>42688</v>
      </c>
      <c r="Q1234" s="672">
        <v>3670044</v>
      </c>
      <c r="R1234" s="673" t="s">
        <v>20003</v>
      </c>
      <c r="S1234" s="674">
        <v>42902</v>
      </c>
      <c r="T1234" s="675">
        <v>2569031</v>
      </c>
      <c r="U1234" s="674">
        <v>42906</v>
      </c>
      <c r="V1234" s="675">
        <v>2569031</v>
      </c>
      <c r="W1234" s="675">
        <v>1669870.1500000001</v>
      </c>
      <c r="X1234" s="675">
        <v>770709.29999999993</v>
      </c>
      <c r="Y1234" s="675">
        <v>128451.55</v>
      </c>
      <c r="Z1234" s="652">
        <v>0</v>
      </c>
      <c r="AA1234" s="652"/>
      <c r="AB1234" s="664"/>
      <c r="AC1234" s="663"/>
      <c r="AD1234" s="650"/>
      <c r="AE1234" s="650"/>
      <c r="AF1234" s="650"/>
      <c r="AG1234" s="650"/>
      <c r="AH1234" s="650"/>
      <c r="AI1234" s="650"/>
      <c r="AJ1234" s="650"/>
      <c r="AK1234" s="650"/>
      <c r="AL1234" s="650"/>
      <c r="AM1234" s="652">
        <f t="shared" si="60"/>
        <v>0</v>
      </c>
      <c r="AN1234" s="513">
        <f t="shared" si="61"/>
        <v>2569031</v>
      </c>
    </row>
    <row r="1235" spans="1:40" s="212" customFormat="1" ht="15" customHeight="1" x14ac:dyDescent="0.2">
      <c r="A1235" s="679"/>
      <c r="B1235" s="679"/>
      <c r="C1235" s="679"/>
      <c r="D1235" s="679"/>
      <c r="E1235" s="679"/>
      <c r="F1235" s="668" t="s">
        <v>8755</v>
      </c>
      <c r="G1235" s="668" t="s">
        <v>6567</v>
      </c>
      <c r="H1235" s="669">
        <v>411501009717104</v>
      </c>
      <c r="I1235" s="653"/>
      <c r="J1235" s="653" t="s">
        <v>19688</v>
      </c>
      <c r="K1235" s="670" t="s">
        <v>6477</v>
      </c>
      <c r="L1235" s="669" t="s">
        <v>19878</v>
      </c>
      <c r="M1235" s="671">
        <v>42242</v>
      </c>
      <c r="N1235" s="672">
        <v>8000000</v>
      </c>
      <c r="O1235" s="672" t="s">
        <v>19971</v>
      </c>
      <c r="P1235" s="674">
        <v>42688</v>
      </c>
      <c r="Q1235" s="672">
        <v>427419</v>
      </c>
      <c r="R1235" s="673" t="s">
        <v>20003</v>
      </c>
      <c r="S1235" s="674">
        <v>42902</v>
      </c>
      <c r="T1235" s="675">
        <v>299193</v>
      </c>
      <c r="U1235" s="674">
        <v>42906</v>
      </c>
      <c r="V1235" s="675">
        <v>299193</v>
      </c>
      <c r="W1235" s="675">
        <v>194475.45</v>
      </c>
      <c r="X1235" s="675">
        <v>89757.9</v>
      </c>
      <c r="Y1235" s="675">
        <v>14959.650000000001</v>
      </c>
      <c r="Z1235" s="652">
        <v>0</v>
      </c>
      <c r="AA1235" s="652"/>
      <c r="AB1235" s="664"/>
      <c r="AC1235" s="663"/>
      <c r="AD1235" s="650"/>
      <c r="AE1235" s="650"/>
      <c r="AF1235" s="650"/>
      <c r="AG1235" s="650"/>
      <c r="AH1235" s="650"/>
      <c r="AI1235" s="650"/>
      <c r="AJ1235" s="650"/>
      <c r="AK1235" s="650"/>
      <c r="AL1235" s="650"/>
      <c r="AM1235" s="652">
        <f t="shared" si="60"/>
        <v>0</v>
      </c>
      <c r="AN1235" s="513">
        <f t="shared" si="61"/>
        <v>299193</v>
      </c>
    </row>
    <row r="1236" spans="1:40" s="212" customFormat="1" ht="15" customHeight="1" x14ac:dyDescent="0.2">
      <c r="A1236" s="679"/>
      <c r="B1236" s="679"/>
      <c r="C1236" s="679"/>
      <c r="D1236" s="679"/>
      <c r="E1236" s="679"/>
      <c r="F1236" s="668" t="s">
        <v>8755</v>
      </c>
      <c r="G1236" s="668" t="s">
        <v>9911</v>
      </c>
      <c r="H1236" s="669">
        <v>366901010210107</v>
      </c>
      <c r="I1236" s="653"/>
      <c r="J1236" s="653" t="s">
        <v>19689</v>
      </c>
      <c r="K1236" s="670" t="s">
        <v>6477</v>
      </c>
      <c r="L1236" s="669" t="s">
        <v>19879</v>
      </c>
      <c r="M1236" s="671">
        <v>42242</v>
      </c>
      <c r="N1236" s="672">
        <v>15000000</v>
      </c>
      <c r="O1236" s="672" t="s">
        <v>19971</v>
      </c>
      <c r="P1236" s="674">
        <v>42688</v>
      </c>
      <c r="Q1236" s="672">
        <v>8554706</v>
      </c>
      <c r="R1236" s="673" t="s">
        <v>20003</v>
      </c>
      <c r="S1236" s="674">
        <v>42902</v>
      </c>
      <c r="T1236" s="675">
        <v>5693076</v>
      </c>
      <c r="U1236" s="674">
        <v>42906</v>
      </c>
      <c r="V1236" s="675">
        <v>5693076</v>
      </c>
      <c r="W1236" s="675">
        <v>3700499.4</v>
      </c>
      <c r="X1236" s="675">
        <v>1707922.8</v>
      </c>
      <c r="Y1236" s="675">
        <v>284653.8</v>
      </c>
      <c r="Z1236" s="652">
        <v>0</v>
      </c>
      <c r="AA1236" s="652"/>
      <c r="AB1236" s="664"/>
      <c r="AC1236" s="663"/>
      <c r="AD1236" s="650"/>
      <c r="AE1236" s="650"/>
      <c r="AF1236" s="650"/>
      <c r="AG1236" s="650"/>
      <c r="AH1236" s="650"/>
      <c r="AI1236" s="650"/>
      <c r="AJ1236" s="650"/>
      <c r="AK1236" s="650"/>
      <c r="AL1236" s="650"/>
      <c r="AM1236" s="652">
        <f t="shared" si="60"/>
        <v>0</v>
      </c>
      <c r="AN1236" s="513">
        <f t="shared" si="61"/>
        <v>5693076</v>
      </c>
    </row>
    <row r="1237" spans="1:40" s="212" customFormat="1" ht="15" customHeight="1" x14ac:dyDescent="0.2">
      <c r="A1237" s="679"/>
      <c r="B1237" s="679"/>
      <c r="C1237" s="679"/>
      <c r="D1237" s="679"/>
      <c r="E1237" s="679"/>
      <c r="F1237" s="668" t="s">
        <v>8755</v>
      </c>
      <c r="G1237" s="668" t="s">
        <v>9911</v>
      </c>
      <c r="H1237" s="669">
        <v>366901010735107</v>
      </c>
      <c r="I1237" s="653"/>
      <c r="J1237" s="653" t="s">
        <v>4338</v>
      </c>
      <c r="K1237" s="670" t="s">
        <v>6477</v>
      </c>
      <c r="L1237" s="669" t="s">
        <v>19880</v>
      </c>
      <c r="M1237" s="671">
        <v>42040</v>
      </c>
      <c r="N1237" s="672">
        <v>25000000</v>
      </c>
      <c r="O1237" s="672" t="s">
        <v>19971</v>
      </c>
      <c r="P1237" s="674">
        <v>42688</v>
      </c>
      <c r="Q1237" s="672">
        <v>20228816</v>
      </c>
      <c r="R1237" s="673" t="s">
        <v>20003</v>
      </c>
      <c r="S1237" s="674">
        <v>42902</v>
      </c>
      <c r="T1237" s="675">
        <v>13976703</v>
      </c>
      <c r="U1237" s="674">
        <v>42906</v>
      </c>
      <c r="V1237" s="675">
        <v>13976703</v>
      </c>
      <c r="W1237" s="675">
        <v>9084856.9500000011</v>
      </c>
      <c r="X1237" s="675">
        <v>4193010.9</v>
      </c>
      <c r="Y1237" s="675">
        <v>698835.15</v>
      </c>
      <c r="Z1237" s="652">
        <v>0</v>
      </c>
      <c r="AA1237" s="652"/>
      <c r="AB1237" s="664"/>
      <c r="AC1237" s="663"/>
      <c r="AD1237" s="650"/>
      <c r="AE1237" s="650"/>
      <c r="AF1237" s="650"/>
      <c r="AG1237" s="650"/>
      <c r="AH1237" s="650"/>
      <c r="AI1237" s="650"/>
      <c r="AJ1237" s="650"/>
      <c r="AK1237" s="650"/>
      <c r="AL1237" s="650"/>
      <c r="AM1237" s="652">
        <f t="shared" si="60"/>
        <v>0</v>
      </c>
      <c r="AN1237" s="513">
        <f t="shared" si="61"/>
        <v>13976703</v>
      </c>
    </row>
    <row r="1238" spans="1:40" s="212" customFormat="1" ht="15" customHeight="1" x14ac:dyDescent="0.2">
      <c r="A1238" s="679"/>
      <c r="B1238" s="679"/>
      <c r="C1238" s="679"/>
      <c r="D1238" s="679"/>
      <c r="E1238" s="679"/>
      <c r="F1238" s="668" t="s">
        <v>8755</v>
      </c>
      <c r="G1238" s="668" t="s">
        <v>9911</v>
      </c>
      <c r="H1238" s="669">
        <v>366901010017101</v>
      </c>
      <c r="I1238" s="653"/>
      <c r="J1238" s="653" t="s">
        <v>19690</v>
      </c>
      <c r="K1238" s="670" t="s">
        <v>6477</v>
      </c>
      <c r="L1238" s="669" t="s">
        <v>19881</v>
      </c>
      <c r="M1238" s="671">
        <v>42222</v>
      </c>
      <c r="N1238" s="672">
        <v>15000000</v>
      </c>
      <c r="O1238" s="672" t="s">
        <v>19971</v>
      </c>
      <c r="P1238" s="674">
        <v>42688</v>
      </c>
      <c r="Q1238" s="672">
        <v>8519667</v>
      </c>
      <c r="R1238" s="673" t="s">
        <v>20003</v>
      </c>
      <c r="S1238" s="674">
        <v>42902</v>
      </c>
      <c r="T1238" s="675">
        <v>5775000</v>
      </c>
      <c r="U1238" s="674">
        <v>42906</v>
      </c>
      <c r="V1238" s="675">
        <v>5775000</v>
      </c>
      <c r="W1238" s="675">
        <v>3753750</v>
      </c>
      <c r="X1238" s="675">
        <v>1732500</v>
      </c>
      <c r="Y1238" s="675">
        <v>288750</v>
      </c>
      <c r="Z1238" s="652">
        <v>0</v>
      </c>
      <c r="AA1238" s="652"/>
      <c r="AB1238" s="664"/>
      <c r="AC1238" s="663"/>
      <c r="AD1238" s="650"/>
      <c r="AE1238" s="650"/>
      <c r="AF1238" s="650"/>
      <c r="AG1238" s="650"/>
      <c r="AH1238" s="650"/>
      <c r="AI1238" s="650"/>
      <c r="AJ1238" s="650"/>
      <c r="AK1238" s="650"/>
      <c r="AL1238" s="650"/>
      <c r="AM1238" s="652">
        <f t="shared" si="60"/>
        <v>0</v>
      </c>
      <c r="AN1238" s="513">
        <f t="shared" si="61"/>
        <v>5775000</v>
      </c>
    </row>
    <row r="1239" spans="1:40" s="212" customFormat="1" ht="15" customHeight="1" x14ac:dyDescent="0.2">
      <c r="A1239" s="679"/>
      <c r="B1239" s="679"/>
      <c r="C1239" s="679"/>
      <c r="D1239" s="679"/>
      <c r="E1239" s="679"/>
      <c r="F1239" s="668" t="s">
        <v>8755</v>
      </c>
      <c r="G1239" s="668" t="s">
        <v>9911</v>
      </c>
      <c r="H1239" s="669">
        <v>366901009870100</v>
      </c>
      <c r="I1239" s="653"/>
      <c r="J1239" s="653" t="s">
        <v>814</v>
      </c>
      <c r="K1239" s="670" t="s">
        <v>6477</v>
      </c>
      <c r="L1239" s="669" t="s">
        <v>19882</v>
      </c>
      <c r="M1239" s="671">
        <v>42136</v>
      </c>
      <c r="N1239" s="672">
        <v>5000000</v>
      </c>
      <c r="O1239" s="672" t="s">
        <v>19971</v>
      </c>
      <c r="P1239" s="674">
        <v>42688</v>
      </c>
      <c r="Q1239" s="672">
        <v>1578416</v>
      </c>
      <c r="R1239" s="673" t="s">
        <v>20003</v>
      </c>
      <c r="S1239" s="674">
        <v>42902</v>
      </c>
      <c r="T1239" s="675">
        <v>1061141</v>
      </c>
      <c r="U1239" s="674">
        <v>42906</v>
      </c>
      <c r="V1239" s="675">
        <v>1061141</v>
      </c>
      <c r="W1239" s="675">
        <v>689741.65</v>
      </c>
      <c r="X1239" s="675">
        <v>318342.3</v>
      </c>
      <c r="Y1239" s="675">
        <v>53057.05</v>
      </c>
      <c r="Z1239" s="652">
        <v>0</v>
      </c>
      <c r="AA1239" s="652"/>
      <c r="AB1239" s="664"/>
      <c r="AC1239" s="663"/>
      <c r="AD1239" s="650"/>
      <c r="AE1239" s="650"/>
      <c r="AF1239" s="650"/>
      <c r="AG1239" s="650"/>
      <c r="AH1239" s="650"/>
      <c r="AI1239" s="650"/>
      <c r="AJ1239" s="650"/>
      <c r="AK1239" s="650"/>
      <c r="AL1239" s="650"/>
      <c r="AM1239" s="652">
        <f t="shared" si="60"/>
        <v>0</v>
      </c>
      <c r="AN1239" s="513">
        <f t="shared" si="61"/>
        <v>1061141</v>
      </c>
    </row>
    <row r="1240" spans="1:40" s="212" customFormat="1" ht="15" customHeight="1" x14ac:dyDescent="0.2">
      <c r="A1240" s="679"/>
      <c r="B1240" s="679"/>
      <c r="C1240" s="679"/>
      <c r="D1240" s="679"/>
      <c r="E1240" s="679"/>
      <c r="F1240" s="668" t="s">
        <v>8755</v>
      </c>
      <c r="G1240" s="668" t="s">
        <v>9929</v>
      </c>
      <c r="H1240" s="669">
        <v>412201008938106</v>
      </c>
      <c r="I1240" s="653"/>
      <c r="J1240" s="653" t="s">
        <v>19691</v>
      </c>
      <c r="K1240" s="670" t="s">
        <v>6477</v>
      </c>
      <c r="L1240" s="669" t="s">
        <v>19883</v>
      </c>
      <c r="M1240" s="671">
        <v>42109</v>
      </c>
      <c r="N1240" s="672">
        <v>20000000</v>
      </c>
      <c r="O1240" s="672" t="s">
        <v>19971</v>
      </c>
      <c r="P1240" s="674">
        <v>42688</v>
      </c>
      <c r="Q1240" s="672">
        <v>9439016</v>
      </c>
      <c r="R1240" s="673" t="s">
        <v>20003</v>
      </c>
      <c r="S1240" s="674">
        <v>42902</v>
      </c>
      <c r="T1240" s="675">
        <v>6533660</v>
      </c>
      <c r="U1240" s="674">
        <v>42906</v>
      </c>
      <c r="V1240" s="675">
        <v>6533660</v>
      </c>
      <c r="W1240" s="675">
        <v>4246879</v>
      </c>
      <c r="X1240" s="675">
        <v>1960098</v>
      </c>
      <c r="Y1240" s="675">
        <v>326683</v>
      </c>
      <c r="Z1240" s="652">
        <v>0</v>
      </c>
      <c r="AA1240" s="652"/>
      <c r="AB1240" s="664"/>
      <c r="AC1240" s="663"/>
      <c r="AD1240" s="650"/>
      <c r="AE1240" s="650"/>
      <c r="AF1240" s="650"/>
      <c r="AG1240" s="650"/>
      <c r="AH1240" s="650"/>
      <c r="AI1240" s="650"/>
      <c r="AJ1240" s="650"/>
      <c r="AK1240" s="650"/>
      <c r="AL1240" s="650"/>
      <c r="AM1240" s="652">
        <f t="shared" si="60"/>
        <v>0</v>
      </c>
      <c r="AN1240" s="513">
        <f t="shared" si="61"/>
        <v>6533660</v>
      </c>
    </row>
    <row r="1241" spans="1:40" s="212" customFormat="1" ht="15" customHeight="1" x14ac:dyDescent="0.2">
      <c r="A1241" s="679"/>
      <c r="B1241" s="679"/>
      <c r="C1241" s="679"/>
      <c r="D1241" s="679"/>
      <c r="E1241" s="679"/>
      <c r="F1241" s="668" t="s">
        <v>8755</v>
      </c>
      <c r="G1241" s="668" t="s">
        <v>9929</v>
      </c>
      <c r="H1241" s="669">
        <v>412201010187107</v>
      </c>
      <c r="I1241" s="653"/>
      <c r="J1241" s="653" t="s">
        <v>19692</v>
      </c>
      <c r="K1241" s="670" t="s">
        <v>6477</v>
      </c>
      <c r="L1241" s="669" t="s">
        <v>19884</v>
      </c>
      <c r="M1241" s="671">
        <v>42395</v>
      </c>
      <c r="N1241" s="672">
        <v>25000000</v>
      </c>
      <c r="O1241" s="672" t="s">
        <v>19971</v>
      </c>
      <c r="P1241" s="674">
        <v>42688</v>
      </c>
      <c r="Q1241" s="672">
        <v>12602631</v>
      </c>
      <c r="R1241" s="673" t="s">
        <v>20003</v>
      </c>
      <c r="S1241" s="674">
        <v>42902</v>
      </c>
      <c r="T1241" s="675">
        <v>8821842</v>
      </c>
      <c r="U1241" s="674">
        <v>42906</v>
      </c>
      <c r="V1241" s="675">
        <v>8821842</v>
      </c>
      <c r="W1241" s="675">
        <v>5734197.2999999998</v>
      </c>
      <c r="X1241" s="675">
        <v>2646552.6</v>
      </c>
      <c r="Y1241" s="675">
        <v>441092.10000000003</v>
      </c>
      <c r="Z1241" s="652">
        <v>0</v>
      </c>
      <c r="AA1241" s="652"/>
      <c r="AB1241" s="664"/>
      <c r="AC1241" s="663"/>
      <c r="AD1241" s="650"/>
      <c r="AE1241" s="650"/>
      <c r="AF1241" s="650"/>
      <c r="AG1241" s="650"/>
      <c r="AH1241" s="650"/>
      <c r="AI1241" s="650"/>
      <c r="AJ1241" s="650"/>
      <c r="AK1241" s="650"/>
      <c r="AL1241" s="650"/>
      <c r="AM1241" s="652">
        <f t="shared" si="60"/>
        <v>0</v>
      </c>
      <c r="AN1241" s="513">
        <f t="shared" si="61"/>
        <v>8821842</v>
      </c>
    </row>
    <row r="1242" spans="1:40" s="212" customFormat="1" ht="15" customHeight="1" x14ac:dyDescent="0.2">
      <c r="A1242" s="679"/>
      <c r="B1242" s="679"/>
      <c r="C1242" s="679"/>
      <c r="D1242" s="679"/>
      <c r="E1242" s="679"/>
      <c r="F1242" s="668" t="s">
        <v>8755</v>
      </c>
      <c r="G1242" s="668" t="s">
        <v>9929</v>
      </c>
      <c r="H1242" s="669">
        <v>412201008690106</v>
      </c>
      <c r="I1242" s="653"/>
      <c r="J1242" s="653" t="s">
        <v>19693</v>
      </c>
      <c r="K1242" s="670" t="s">
        <v>6477</v>
      </c>
      <c r="L1242" s="669" t="s">
        <v>19885</v>
      </c>
      <c r="M1242" s="671">
        <v>42109</v>
      </c>
      <c r="N1242" s="672">
        <v>20000000</v>
      </c>
      <c r="O1242" s="672" t="s">
        <v>19971</v>
      </c>
      <c r="P1242" s="674">
        <v>42688</v>
      </c>
      <c r="Q1242" s="672">
        <v>6651024</v>
      </c>
      <c r="R1242" s="673" t="s">
        <v>20003</v>
      </c>
      <c r="S1242" s="674">
        <v>42902</v>
      </c>
      <c r="T1242" s="675">
        <v>4655717</v>
      </c>
      <c r="U1242" s="674">
        <v>42906</v>
      </c>
      <c r="V1242" s="675">
        <v>4655717</v>
      </c>
      <c r="W1242" s="675">
        <v>3026216.0500000003</v>
      </c>
      <c r="X1242" s="675">
        <v>1396715.0999999999</v>
      </c>
      <c r="Y1242" s="675">
        <v>232785.85</v>
      </c>
      <c r="Z1242" s="652">
        <v>0</v>
      </c>
      <c r="AA1242" s="652"/>
      <c r="AB1242" s="664"/>
      <c r="AC1242" s="663"/>
      <c r="AD1242" s="650"/>
      <c r="AE1242" s="650"/>
      <c r="AF1242" s="650"/>
      <c r="AG1242" s="650"/>
      <c r="AH1242" s="650"/>
      <c r="AI1242" s="650"/>
      <c r="AJ1242" s="650"/>
      <c r="AK1242" s="650"/>
      <c r="AL1242" s="650"/>
      <c r="AM1242" s="652">
        <f t="shared" si="60"/>
        <v>0</v>
      </c>
      <c r="AN1242" s="513">
        <f t="shared" si="61"/>
        <v>4655717</v>
      </c>
    </row>
    <row r="1243" spans="1:40" s="212" customFormat="1" ht="15" customHeight="1" x14ac:dyDescent="0.2">
      <c r="A1243" s="679"/>
      <c r="B1243" s="679"/>
      <c r="C1243" s="679"/>
      <c r="D1243" s="679"/>
      <c r="E1243" s="679"/>
      <c r="F1243" s="668" t="s">
        <v>8755</v>
      </c>
      <c r="G1243" s="668" t="s">
        <v>9929</v>
      </c>
      <c r="H1243" s="669">
        <v>412201009174103</v>
      </c>
      <c r="I1243" s="653"/>
      <c r="J1243" s="653" t="s">
        <v>5947</v>
      </c>
      <c r="K1243" s="670" t="s">
        <v>6477</v>
      </c>
      <c r="L1243" s="669" t="s">
        <v>19886</v>
      </c>
      <c r="M1243" s="671">
        <v>42173</v>
      </c>
      <c r="N1243" s="672">
        <v>10000000</v>
      </c>
      <c r="O1243" s="672" t="s">
        <v>19971</v>
      </c>
      <c r="P1243" s="674">
        <v>42688</v>
      </c>
      <c r="Q1243" s="672">
        <v>5562902</v>
      </c>
      <c r="R1243" s="673" t="s">
        <v>20003</v>
      </c>
      <c r="S1243" s="674">
        <v>42902</v>
      </c>
      <c r="T1243" s="675">
        <v>3849720</v>
      </c>
      <c r="U1243" s="674">
        <v>42906</v>
      </c>
      <c r="V1243" s="675">
        <v>3849720</v>
      </c>
      <c r="W1243" s="675">
        <v>2502318</v>
      </c>
      <c r="X1243" s="675">
        <v>1154916</v>
      </c>
      <c r="Y1243" s="675">
        <v>192486</v>
      </c>
      <c r="Z1243" s="652">
        <v>0</v>
      </c>
      <c r="AA1243" s="652"/>
      <c r="AB1243" s="664"/>
      <c r="AC1243" s="663"/>
      <c r="AD1243" s="650"/>
      <c r="AE1243" s="650"/>
      <c r="AF1243" s="650"/>
      <c r="AG1243" s="650"/>
      <c r="AH1243" s="650"/>
      <c r="AI1243" s="650"/>
      <c r="AJ1243" s="650"/>
      <c r="AK1243" s="650"/>
      <c r="AL1243" s="650"/>
      <c r="AM1243" s="652">
        <f t="shared" si="60"/>
        <v>0</v>
      </c>
      <c r="AN1243" s="513">
        <f t="shared" si="61"/>
        <v>3849720</v>
      </c>
    </row>
    <row r="1244" spans="1:40" s="212" customFormat="1" ht="15" customHeight="1" x14ac:dyDescent="0.2">
      <c r="A1244" s="679"/>
      <c r="B1244" s="679"/>
      <c r="C1244" s="679"/>
      <c r="D1244" s="679"/>
      <c r="E1244" s="679"/>
      <c r="F1244" s="668" t="s">
        <v>8755</v>
      </c>
      <c r="G1244" s="668" t="s">
        <v>9929</v>
      </c>
      <c r="H1244" s="669">
        <v>412201008831100</v>
      </c>
      <c r="I1244" s="653"/>
      <c r="J1244" s="653" t="s">
        <v>215</v>
      </c>
      <c r="K1244" s="670" t="s">
        <v>6477</v>
      </c>
      <c r="L1244" s="669" t="s">
        <v>19885</v>
      </c>
      <c r="M1244" s="671">
        <v>42109</v>
      </c>
      <c r="N1244" s="672">
        <v>12000000</v>
      </c>
      <c r="O1244" s="672" t="s">
        <v>19971</v>
      </c>
      <c r="P1244" s="674">
        <v>42688</v>
      </c>
      <c r="Q1244" s="672">
        <v>4856185</v>
      </c>
      <c r="R1244" s="673" t="s">
        <v>20003</v>
      </c>
      <c r="S1244" s="674">
        <v>42902</v>
      </c>
      <c r="T1244" s="675">
        <v>3399330</v>
      </c>
      <c r="U1244" s="674">
        <v>42906</v>
      </c>
      <c r="V1244" s="675">
        <v>3399330</v>
      </c>
      <c r="W1244" s="675">
        <v>2209564.5</v>
      </c>
      <c r="X1244" s="675">
        <v>1019799</v>
      </c>
      <c r="Y1244" s="675">
        <v>169966.5</v>
      </c>
      <c r="Z1244" s="652">
        <v>0</v>
      </c>
      <c r="AA1244" s="652"/>
      <c r="AB1244" s="664"/>
      <c r="AC1244" s="663"/>
      <c r="AD1244" s="650"/>
      <c r="AE1244" s="650"/>
      <c r="AF1244" s="650"/>
      <c r="AG1244" s="650"/>
      <c r="AH1244" s="650"/>
      <c r="AI1244" s="650"/>
      <c r="AJ1244" s="650"/>
      <c r="AK1244" s="650"/>
      <c r="AL1244" s="650"/>
      <c r="AM1244" s="652">
        <f t="shared" si="60"/>
        <v>0</v>
      </c>
      <c r="AN1244" s="513">
        <f t="shared" si="61"/>
        <v>3399330</v>
      </c>
    </row>
    <row r="1245" spans="1:40" s="212" customFormat="1" ht="15" customHeight="1" x14ac:dyDescent="0.2">
      <c r="A1245" s="679"/>
      <c r="B1245" s="679"/>
      <c r="C1245" s="679"/>
      <c r="D1245" s="679"/>
      <c r="E1245" s="679"/>
      <c r="F1245" s="668" t="s">
        <v>8755</v>
      </c>
      <c r="G1245" s="668" t="s">
        <v>9929</v>
      </c>
      <c r="H1245" s="669">
        <v>412201009282100</v>
      </c>
      <c r="I1245" s="653"/>
      <c r="J1245" s="653" t="s">
        <v>19694</v>
      </c>
      <c r="K1245" s="670" t="s">
        <v>6477</v>
      </c>
      <c r="L1245" s="669" t="s">
        <v>19886</v>
      </c>
      <c r="M1245" s="671">
        <v>42173</v>
      </c>
      <c r="N1245" s="672">
        <v>5000000</v>
      </c>
      <c r="O1245" s="672" t="s">
        <v>19971</v>
      </c>
      <c r="P1245" s="674">
        <v>42688</v>
      </c>
      <c r="Q1245" s="672">
        <v>2769149</v>
      </c>
      <c r="R1245" s="673" t="s">
        <v>20003</v>
      </c>
      <c r="S1245" s="674">
        <v>42902</v>
      </c>
      <c r="T1245" s="675">
        <v>1925280</v>
      </c>
      <c r="U1245" s="674">
        <v>42906</v>
      </c>
      <c r="V1245" s="675">
        <v>1925280</v>
      </c>
      <c r="W1245" s="675">
        <v>1251432</v>
      </c>
      <c r="X1245" s="675">
        <v>577584</v>
      </c>
      <c r="Y1245" s="675">
        <v>96264</v>
      </c>
      <c r="Z1245" s="652">
        <v>0</v>
      </c>
      <c r="AA1245" s="652"/>
      <c r="AB1245" s="664"/>
      <c r="AC1245" s="663"/>
      <c r="AD1245" s="650"/>
      <c r="AE1245" s="650"/>
      <c r="AF1245" s="650"/>
      <c r="AG1245" s="650"/>
      <c r="AH1245" s="650"/>
      <c r="AI1245" s="650"/>
      <c r="AJ1245" s="650"/>
      <c r="AK1245" s="650"/>
      <c r="AL1245" s="650"/>
      <c r="AM1245" s="652">
        <f t="shared" ref="AM1245:AM1308" si="62">SUM(Z1245:AL1245)</f>
        <v>0</v>
      </c>
      <c r="AN1245" s="513">
        <f t="shared" ref="AN1245:AN1308" si="63">IF((T1245-AM1245)&lt;0,ABS(0),(T1245-AM1245))</f>
        <v>1925280</v>
      </c>
    </row>
    <row r="1246" spans="1:40" s="212" customFormat="1" ht="15" customHeight="1" x14ac:dyDescent="0.2">
      <c r="A1246" s="679"/>
      <c r="B1246" s="679"/>
      <c r="C1246" s="679"/>
      <c r="D1246" s="679"/>
      <c r="E1246" s="679"/>
      <c r="F1246" s="668" t="s">
        <v>8755</v>
      </c>
      <c r="G1246" s="668" t="s">
        <v>9929</v>
      </c>
      <c r="H1246" s="669">
        <v>412201008865109</v>
      </c>
      <c r="I1246" s="653"/>
      <c r="J1246" s="653" t="s">
        <v>19695</v>
      </c>
      <c r="K1246" s="670" t="s">
        <v>6477</v>
      </c>
      <c r="L1246" s="669" t="s">
        <v>19883</v>
      </c>
      <c r="M1246" s="671">
        <v>42109</v>
      </c>
      <c r="N1246" s="672">
        <v>5000000</v>
      </c>
      <c r="O1246" s="672" t="s">
        <v>19971</v>
      </c>
      <c r="P1246" s="674">
        <v>42688</v>
      </c>
      <c r="Q1246" s="672">
        <v>2371296</v>
      </c>
      <c r="R1246" s="673" t="s">
        <v>20003</v>
      </c>
      <c r="S1246" s="674">
        <v>42902</v>
      </c>
      <c r="T1246" s="675">
        <v>1633660</v>
      </c>
      <c r="U1246" s="674">
        <v>42906</v>
      </c>
      <c r="V1246" s="675">
        <v>1633660</v>
      </c>
      <c r="W1246" s="675">
        <v>1061879</v>
      </c>
      <c r="X1246" s="675">
        <v>490098</v>
      </c>
      <c r="Y1246" s="675">
        <v>81683</v>
      </c>
      <c r="Z1246" s="652">
        <v>0</v>
      </c>
      <c r="AA1246" s="652"/>
      <c r="AB1246" s="664"/>
      <c r="AC1246" s="663"/>
      <c r="AD1246" s="650"/>
      <c r="AE1246" s="650"/>
      <c r="AF1246" s="650"/>
      <c r="AG1246" s="650"/>
      <c r="AH1246" s="650"/>
      <c r="AI1246" s="650"/>
      <c r="AJ1246" s="650"/>
      <c r="AK1246" s="650"/>
      <c r="AL1246" s="650"/>
      <c r="AM1246" s="652">
        <f t="shared" si="62"/>
        <v>0</v>
      </c>
      <c r="AN1246" s="513">
        <f t="shared" si="63"/>
        <v>1633660</v>
      </c>
    </row>
    <row r="1247" spans="1:40" s="212" customFormat="1" ht="15" customHeight="1" x14ac:dyDescent="0.2">
      <c r="A1247" s="679"/>
      <c r="B1247" s="679"/>
      <c r="C1247" s="679"/>
      <c r="D1247" s="679"/>
      <c r="E1247" s="679"/>
      <c r="F1247" s="668" t="s">
        <v>8755</v>
      </c>
      <c r="G1247" s="668" t="s">
        <v>9929</v>
      </c>
      <c r="H1247" s="669">
        <v>412201008795100</v>
      </c>
      <c r="I1247" s="653"/>
      <c r="J1247" s="653" t="s">
        <v>19696</v>
      </c>
      <c r="K1247" s="670" t="s">
        <v>6477</v>
      </c>
      <c r="L1247" s="669" t="s">
        <v>19885</v>
      </c>
      <c r="M1247" s="671">
        <v>42109</v>
      </c>
      <c r="N1247" s="672">
        <v>10000000</v>
      </c>
      <c r="O1247" s="672" t="s">
        <v>19971</v>
      </c>
      <c r="P1247" s="674">
        <v>42688</v>
      </c>
      <c r="Q1247" s="672">
        <v>2145199</v>
      </c>
      <c r="R1247" s="673" t="s">
        <v>20003</v>
      </c>
      <c r="S1247" s="674">
        <v>42902</v>
      </c>
      <c r="T1247" s="675">
        <v>1482266</v>
      </c>
      <c r="U1247" s="674">
        <v>42906</v>
      </c>
      <c r="V1247" s="675">
        <v>1482266</v>
      </c>
      <c r="W1247" s="675">
        <v>963472.9</v>
      </c>
      <c r="X1247" s="675">
        <v>444679.8</v>
      </c>
      <c r="Y1247" s="675">
        <v>74113.3</v>
      </c>
      <c r="Z1247" s="652">
        <v>0</v>
      </c>
      <c r="AA1247" s="652"/>
      <c r="AB1247" s="664"/>
      <c r="AC1247" s="663"/>
      <c r="AD1247" s="650"/>
      <c r="AE1247" s="650"/>
      <c r="AF1247" s="650"/>
      <c r="AG1247" s="650"/>
      <c r="AH1247" s="650"/>
      <c r="AI1247" s="650"/>
      <c r="AJ1247" s="650"/>
      <c r="AK1247" s="650"/>
      <c r="AL1247" s="650"/>
      <c r="AM1247" s="652">
        <f t="shared" si="62"/>
        <v>0</v>
      </c>
      <c r="AN1247" s="513">
        <f t="shared" si="63"/>
        <v>1482266</v>
      </c>
    </row>
    <row r="1248" spans="1:40" s="212" customFormat="1" ht="15" customHeight="1" x14ac:dyDescent="0.2">
      <c r="A1248" s="679"/>
      <c r="B1248" s="679"/>
      <c r="C1248" s="679"/>
      <c r="D1248" s="679"/>
      <c r="E1248" s="679"/>
      <c r="F1248" s="668" t="s">
        <v>8755</v>
      </c>
      <c r="G1248" s="668" t="s">
        <v>9929</v>
      </c>
      <c r="H1248" s="669">
        <v>412201008893102</v>
      </c>
      <c r="I1248" s="653"/>
      <c r="J1248" s="653" t="s">
        <v>19697</v>
      </c>
      <c r="K1248" s="670" t="s">
        <v>6477</v>
      </c>
      <c r="L1248" s="669" t="s">
        <v>19883</v>
      </c>
      <c r="M1248" s="671">
        <v>42109</v>
      </c>
      <c r="N1248" s="672">
        <v>5000000</v>
      </c>
      <c r="O1248" s="672" t="s">
        <v>19971</v>
      </c>
      <c r="P1248" s="674">
        <v>42688</v>
      </c>
      <c r="Q1248" s="672">
        <v>2121523</v>
      </c>
      <c r="R1248" s="673" t="s">
        <v>20003</v>
      </c>
      <c r="S1248" s="674">
        <v>42902</v>
      </c>
      <c r="T1248" s="675">
        <v>1485066</v>
      </c>
      <c r="U1248" s="674">
        <v>42906</v>
      </c>
      <c r="V1248" s="675">
        <v>1485066</v>
      </c>
      <c r="W1248" s="675">
        <v>965292.9</v>
      </c>
      <c r="X1248" s="675">
        <v>445519.8</v>
      </c>
      <c r="Y1248" s="675">
        <v>74253.3</v>
      </c>
      <c r="Z1248" s="652">
        <v>0</v>
      </c>
      <c r="AA1248" s="652"/>
      <c r="AB1248" s="664"/>
      <c r="AC1248" s="663"/>
      <c r="AD1248" s="650"/>
      <c r="AE1248" s="650"/>
      <c r="AF1248" s="650"/>
      <c r="AG1248" s="650"/>
      <c r="AH1248" s="650"/>
      <c r="AI1248" s="650"/>
      <c r="AJ1248" s="650"/>
      <c r="AK1248" s="650"/>
      <c r="AL1248" s="650"/>
      <c r="AM1248" s="652">
        <f t="shared" si="62"/>
        <v>0</v>
      </c>
      <c r="AN1248" s="513">
        <f t="shared" si="63"/>
        <v>1485066</v>
      </c>
    </row>
    <row r="1249" spans="1:40" s="212" customFormat="1" ht="15" customHeight="1" x14ac:dyDescent="0.2">
      <c r="A1249" s="679"/>
      <c r="B1249" s="679"/>
      <c r="C1249" s="679"/>
      <c r="D1249" s="679"/>
      <c r="E1249" s="679"/>
      <c r="F1249" s="668" t="s">
        <v>8755</v>
      </c>
      <c r="G1249" s="668" t="s">
        <v>9929</v>
      </c>
      <c r="H1249" s="669">
        <v>412201010233102</v>
      </c>
      <c r="I1249" s="653"/>
      <c r="J1249" s="653" t="s">
        <v>19698</v>
      </c>
      <c r="K1249" s="670" t="s">
        <v>6477</v>
      </c>
      <c r="L1249" s="669" t="s">
        <v>19887</v>
      </c>
      <c r="M1249" s="671">
        <v>42473</v>
      </c>
      <c r="N1249" s="672">
        <v>25000000</v>
      </c>
      <c r="O1249" s="672" t="s">
        <v>19971</v>
      </c>
      <c r="P1249" s="674">
        <v>42688</v>
      </c>
      <c r="Q1249" s="672">
        <v>15331908</v>
      </c>
      <c r="R1249" s="673" t="s">
        <v>20003</v>
      </c>
      <c r="S1249" s="674">
        <v>42902</v>
      </c>
      <c r="T1249" s="675">
        <v>10732336</v>
      </c>
      <c r="U1249" s="674">
        <v>42906</v>
      </c>
      <c r="V1249" s="675">
        <v>10732336</v>
      </c>
      <c r="W1249" s="675">
        <v>6976018.4000000004</v>
      </c>
      <c r="X1249" s="675">
        <v>3219700.8</v>
      </c>
      <c r="Y1249" s="675">
        <v>536616.80000000005</v>
      </c>
      <c r="Z1249" s="652">
        <v>0</v>
      </c>
      <c r="AA1249" s="652"/>
      <c r="AB1249" s="664"/>
      <c r="AC1249" s="663"/>
      <c r="AD1249" s="650"/>
      <c r="AE1249" s="650"/>
      <c r="AF1249" s="650"/>
      <c r="AG1249" s="650"/>
      <c r="AH1249" s="650"/>
      <c r="AI1249" s="650"/>
      <c r="AJ1249" s="650"/>
      <c r="AK1249" s="650"/>
      <c r="AL1249" s="650"/>
      <c r="AM1249" s="652">
        <f t="shared" si="62"/>
        <v>0</v>
      </c>
      <c r="AN1249" s="513">
        <f t="shared" si="63"/>
        <v>10732336</v>
      </c>
    </row>
    <row r="1250" spans="1:40" s="212" customFormat="1" ht="15" customHeight="1" x14ac:dyDescent="0.2">
      <c r="A1250" s="679"/>
      <c r="B1250" s="679"/>
      <c r="C1250" s="679"/>
      <c r="D1250" s="679"/>
      <c r="E1250" s="679"/>
      <c r="F1250" s="668" t="s">
        <v>8755</v>
      </c>
      <c r="G1250" s="668" t="s">
        <v>6548</v>
      </c>
      <c r="H1250" s="669">
        <v>326701013240101</v>
      </c>
      <c r="I1250" s="653"/>
      <c r="J1250" s="653" t="s">
        <v>19699</v>
      </c>
      <c r="K1250" s="670" t="s">
        <v>6477</v>
      </c>
      <c r="L1250" s="669" t="s">
        <v>19888</v>
      </c>
      <c r="M1250" s="671">
        <v>42242</v>
      </c>
      <c r="N1250" s="672">
        <v>10000000</v>
      </c>
      <c r="O1250" s="672" t="s">
        <v>19971</v>
      </c>
      <c r="P1250" s="674">
        <v>42688</v>
      </c>
      <c r="Q1250" s="672">
        <v>5805025</v>
      </c>
      <c r="R1250" s="673" t="s">
        <v>20003</v>
      </c>
      <c r="S1250" s="674">
        <v>42902</v>
      </c>
      <c r="T1250" s="675">
        <v>3950615</v>
      </c>
      <c r="U1250" s="674">
        <v>42906</v>
      </c>
      <c r="V1250" s="675">
        <v>3950615</v>
      </c>
      <c r="W1250" s="675">
        <v>2567899.75</v>
      </c>
      <c r="X1250" s="675">
        <v>1185184.5</v>
      </c>
      <c r="Y1250" s="675">
        <v>197530.75</v>
      </c>
      <c r="Z1250" s="652">
        <v>0</v>
      </c>
      <c r="AA1250" s="652"/>
      <c r="AB1250" s="664"/>
      <c r="AC1250" s="663"/>
      <c r="AD1250" s="650"/>
      <c r="AE1250" s="650"/>
      <c r="AF1250" s="650"/>
      <c r="AG1250" s="650"/>
      <c r="AH1250" s="650"/>
      <c r="AI1250" s="650"/>
      <c r="AJ1250" s="650"/>
      <c r="AK1250" s="650"/>
      <c r="AL1250" s="650"/>
      <c r="AM1250" s="652">
        <f t="shared" si="62"/>
        <v>0</v>
      </c>
      <c r="AN1250" s="513">
        <f t="shared" si="63"/>
        <v>3950615</v>
      </c>
    </row>
    <row r="1251" spans="1:40" s="212" customFormat="1" ht="15" customHeight="1" x14ac:dyDescent="0.2">
      <c r="A1251" s="679"/>
      <c r="B1251" s="679"/>
      <c r="C1251" s="679"/>
      <c r="D1251" s="679"/>
      <c r="E1251" s="679"/>
      <c r="F1251" s="668" t="s">
        <v>8755</v>
      </c>
      <c r="G1251" s="668" t="s">
        <v>13112</v>
      </c>
      <c r="H1251" s="669">
        <v>411701007585101</v>
      </c>
      <c r="I1251" s="653"/>
      <c r="J1251" s="653" t="s">
        <v>19700</v>
      </c>
      <c r="K1251" s="670" t="s">
        <v>6477</v>
      </c>
      <c r="L1251" s="669" t="s">
        <v>19889</v>
      </c>
      <c r="M1251" s="671">
        <v>42261</v>
      </c>
      <c r="N1251" s="672">
        <v>20000000</v>
      </c>
      <c r="O1251" s="672" t="s">
        <v>19971</v>
      </c>
      <c r="P1251" s="674">
        <v>42688</v>
      </c>
      <c r="Q1251" s="672">
        <v>8950289</v>
      </c>
      <c r="R1251" s="673" t="s">
        <v>20003</v>
      </c>
      <c r="S1251" s="674">
        <v>42902</v>
      </c>
      <c r="T1251" s="675">
        <v>5950350</v>
      </c>
      <c r="U1251" s="674">
        <v>42906</v>
      </c>
      <c r="V1251" s="675">
        <v>5950350</v>
      </c>
      <c r="W1251" s="675">
        <v>3867727.5</v>
      </c>
      <c r="X1251" s="675">
        <v>1785105</v>
      </c>
      <c r="Y1251" s="675">
        <v>297517.5</v>
      </c>
      <c r="Z1251" s="652">
        <v>0</v>
      </c>
      <c r="AA1251" s="652"/>
      <c r="AB1251" s="664"/>
      <c r="AC1251" s="663"/>
      <c r="AD1251" s="650"/>
      <c r="AE1251" s="650"/>
      <c r="AF1251" s="650"/>
      <c r="AG1251" s="650"/>
      <c r="AH1251" s="650"/>
      <c r="AI1251" s="650"/>
      <c r="AJ1251" s="650"/>
      <c r="AK1251" s="650"/>
      <c r="AL1251" s="650"/>
      <c r="AM1251" s="652">
        <f t="shared" si="62"/>
        <v>0</v>
      </c>
      <c r="AN1251" s="513">
        <f t="shared" si="63"/>
        <v>5950350</v>
      </c>
    </row>
    <row r="1252" spans="1:40" s="212" customFormat="1" ht="15" customHeight="1" x14ac:dyDescent="0.2">
      <c r="A1252" s="679"/>
      <c r="B1252" s="679"/>
      <c r="C1252" s="679"/>
      <c r="D1252" s="679"/>
      <c r="E1252" s="679"/>
      <c r="F1252" s="668" t="s">
        <v>8755</v>
      </c>
      <c r="G1252" s="668" t="s">
        <v>13112</v>
      </c>
      <c r="H1252" s="669">
        <v>411701007524105</v>
      </c>
      <c r="I1252" s="653"/>
      <c r="J1252" s="653" t="s">
        <v>19701</v>
      </c>
      <c r="K1252" s="670" t="s">
        <v>6477</v>
      </c>
      <c r="L1252" s="669" t="s">
        <v>19889</v>
      </c>
      <c r="M1252" s="671">
        <v>42261</v>
      </c>
      <c r="N1252" s="672">
        <v>5000000</v>
      </c>
      <c r="O1252" s="672" t="s">
        <v>19971</v>
      </c>
      <c r="P1252" s="674">
        <v>42688</v>
      </c>
      <c r="Q1252" s="672">
        <v>639829</v>
      </c>
      <c r="R1252" s="673" t="s">
        <v>20003</v>
      </c>
      <c r="S1252" s="674">
        <v>42902</v>
      </c>
      <c r="T1252" s="675">
        <v>447880</v>
      </c>
      <c r="U1252" s="674">
        <v>42906</v>
      </c>
      <c r="V1252" s="675">
        <v>447880</v>
      </c>
      <c r="W1252" s="675">
        <v>291122</v>
      </c>
      <c r="X1252" s="675">
        <v>134364</v>
      </c>
      <c r="Y1252" s="675">
        <v>22394</v>
      </c>
      <c r="Z1252" s="652">
        <v>0</v>
      </c>
      <c r="AA1252" s="652"/>
      <c r="AB1252" s="664"/>
      <c r="AC1252" s="663"/>
      <c r="AD1252" s="650"/>
      <c r="AE1252" s="650"/>
      <c r="AF1252" s="650"/>
      <c r="AG1252" s="650"/>
      <c r="AH1252" s="650"/>
      <c r="AI1252" s="650"/>
      <c r="AJ1252" s="650"/>
      <c r="AK1252" s="650"/>
      <c r="AL1252" s="650"/>
      <c r="AM1252" s="652">
        <f t="shared" si="62"/>
        <v>0</v>
      </c>
      <c r="AN1252" s="513">
        <f t="shared" si="63"/>
        <v>447880</v>
      </c>
    </row>
    <row r="1253" spans="1:40" s="212" customFormat="1" ht="15" customHeight="1" x14ac:dyDescent="0.2">
      <c r="A1253" s="679"/>
      <c r="B1253" s="679"/>
      <c r="C1253" s="679"/>
      <c r="D1253" s="679"/>
      <c r="E1253" s="679"/>
      <c r="F1253" s="668" t="s">
        <v>8755</v>
      </c>
      <c r="G1253" s="668" t="s">
        <v>9916</v>
      </c>
      <c r="H1253" s="669">
        <v>329401010139104</v>
      </c>
      <c r="I1253" s="653"/>
      <c r="J1253" s="653" t="s">
        <v>19702</v>
      </c>
      <c r="K1253" s="670" t="s">
        <v>6477</v>
      </c>
      <c r="L1253" s="669" t="s">
        <v>19890</v>
      </c>
      <c r="M1253" s="671">
        <v>42136</v>
      </c>
      <c r="N1253" s="672">
        <v>10000000</v>
      </c>
      <c r="O1253" s="672" t="s">
        <v>19971</v>
      </c>
      <c r="P1253" s="674">
        <v>42688</v>
      </c>
      <c r="Q1253" s="672">
        <v>3006327</v>
      </c>
      <c r="R1253" s="673" t="s">
        <v>20003</v>
      </c>
      <c r="S1253" s="674">
        <v>42902</v>
      </c>
      <c r="T1253" s="675">
        <v>2104429</v>
      </c>
      <c r="U1253" s="674">
        <v>42906</v>
      </c>
      <c r="V1253" s="675">
        <v>2104429</v>
      </c>
      <c r="W1253" s="675">
        <v>1367878.85</v>
      </c>
      <c r="X1253" s="675">
        <v>631328.69999999995</v>
      </c>
      <c r="Y1253" s="675">
        <v>105221.45000000001</v>
      </c>
      <c r="Z1253" s="652">
        <v>0</v>
      </c>
      <c r="AA1253" s="652"/>
      <c r="AB1253" s="664"/>
      <c r="AC1253" s="663"/>
      <c r="AD1253" s="650"/>
      <c r="AE1253" s="650"/>
      <c r="AF1253" s="650"/>
      <c r="AG1253" s="650"/>
      <c r="AH1253" s="650"/>
      <c r="AI1253" s="650"/>
      <c r="AJ1253" s="650"/>
      <c r="AK1253" s="650"/>
      <c r="AL1253" s="650"/>
      <c r="AM1253" s="652">
        <f t="shared" si="62"/>
        <v>0</v>
      </c>
      <c r="AN1253" s="513">
        <f t="shared" si="63"/>
        <v>2104429</v>
      </c>
    </row>
    <row r="1254" spans="1:40" s="212" customFormat="1" ht="15" customHeight="1" x14ac:dyDescent="0.2">
      <c r="A1254" s="679"/>
      <c r="B1254" s="679"/>
      <c r="C1254" s="679"/>
      <c r="D1254" s="679"/>
      <c r="E1254" s="679"/>
      <c r="F1254" s="668" t="s">
        <v>8755</v>
      </c>
      <c r="G1254" s="668" t="s">
        <v>9916</v>
      </c>
      <c r="H1254" s="669">
        <v>329401010144109</v>
      </c>
      <c r="I1254" s="653"/>
      <c r="J1254" s="653" t="s">
        <v>19703</v>
      </c>
      <c r="K1254" s="670" t="s">
        <v>6477</v>
      </c>
      <c r="L1254" s="669" t="s">
        <v>19890</v>
      </c>
      <c r="M1254" s="671">
        <v>42136</v>
      </c>
      <c r="N1254" s="672">
        <v>16000000</v>
      </c>
      <c r="O1254" s="672" t="s">
        <v>19971</v>
      </c>
      <c r="P1254" s="674">
        <v>42688</v>
      </c>
      <c r="Q1254" s="672">
        <v>4943495</v>
      </c>
      <c r="R1254" s="673" t="s">
        <v>20003</v>
      </c>
      <c r="S1254" s="674">
        <v>42902</v>
      </c>
      <c r="T1254" s="675">
        <v>3460447</v>
      </c>
      <c r="U1254" s="674">
        <v>42906</v>
      </c>
      <c r="V1254" s="675">
        <v>3460447</v>
      </c>
      <c r="W1254" s="675">
        <v>2249290.5500000003</v>
      </c>
      <c r="X1254" s="675">
        <v>1038134.1</v>
      </c>
      <c r="Y1254" s="675">
        <v>173022.35</v>
      </c>
      <c r="Z1254" s="652">
        <v>0</v>
      </c>
      <c r="AA1254" s="652"/>
      <c r="AB1254" s="664"/>
      <c r="AC1254" s="663"/>
      <c r="AD1254" s="650"/>
      <c r="AE1254" s="650"/>
      <c r="AF1254" s="650"/>
      <c r="AG1254" s="650"/>
      <c r="AH1254" s="650"/>
      <c r="AI1254" s="650"/>
      <c r="AJ1254" s="650"/>
      <c r="AK1254" s="650"/>
      <c r="AL1254" s="650"/>
      <c r="AM1254" s="652">
        <f t="shared" si="62"/>
        <v>0</v>
      </c>
      <c r="AN1254" s="513">
        <f t="shared" si="63"/>
        <v>3460447</v>
      </c>
    </row>
    <row r="1255" spans="1:40" s="212" customFormat="1" ht="15" customHeight="1" x14ac:dyDescent="0.2">
      <c r="A1255" s="679"/>
      <c r="B1255" s="679"/>
      <c r="C1255" s="679"/>
      <c r="D1255" s="679"/>
      <c r="E1255" s="679"/>
      <c r="F1255" s="668" t="s">
        <v>8755</v>
      </c>
      <c r="G1255" s="668" t="s">
        <v>9916</v>
      </c>
      <c r="H1255" s="669">
        <v>329401010713102</v>
      </c>
      <c r="I1255" s="653"/>
      <c r="J1255" s="653" t="s">
        <v>19704</v>
      </c>
      <c r="K1255" s="670" t="s">
        <v>6477</v>
      </c>
      <c r="L1255" s="669" t="s">
        <v>19891</v>
      </c>
      <c r="M1255" s="671">
        <v>42292</v>
      </c>
      <c r="N1255" s="672">
        <v>8000000</v>
      </c>
      <c r="O1255" s="672" t="s">
        <v>19971</v>
      </c>
      <c r="P1255" s="674">
        <v>42688</v>
      </c>
      <c r="Q1255" s="672">
        <v>4715886</v>
      </c>
      <c r="R1255" s="673" t="s">
        <v>20003</v>
      </c>
      <c r="S1255" s="674">
        <v>42902</v>
      </c>
      <c r="T1255" s="675">
        <v>3301120</v>
      </c>
      <c r="U1255" s="674">
        <v>42906</v>
      </c>
      <c r="V1255" s="675">
        <v>3301120</v>
      </c>
      <c r="W1255" s="675">
        <v>2145728</v>
      </c>
      <c r="X1255" s="675">
        <v>990336</v>
      </c>
      <c r="Y1255" s="675">
        <v>165056</v>
      </c>
      <c r="Z1255" s="652">
        <v>0</v>
      </c>
      <c r="AA1255" s="652"/>
      <c r="AB1255" s="664"/>
      <c r="AC1255" s="663"/>
      <c r="AD1255" s="650"/>
      <c r="AE1255" s="650"/>
      <c r="AF1255" s="650"/>
      <c r="AG1255" s="650"/>
      <c r="AH1255" s="650"/>
      <c r="AI1255" s="650"/>
      <c r="AJ1255" s="650"/>
      <c r="AK1255" s="650"/>
      <c r="AL1255" s="650"/>
      <c r="AM1255" s="652">
        <f t="shared" si="62"/>
        <v>0</v>
      </c>
      <c r="AN1255" s="513">
        <f t="shared" si="63"/>
        <v>3301120</v>
      </c>
    </row>
    <row r="1256" spans="1:40" s="212" customFormat="1" ht="15" customHeight="1" x14ac:dyDescent="0.2">
      <c r="A1256" s="679"/>
      <c r="B1256" s="679"/>
      <c r="C1256" s="679"/>
      <c r="D1256" s="679"/>
      <c r="E1256" s="679"/>
      <c r="F1256" s="668" t="s">
        <v>8755</v>
      </c>
      <c r="G1256" s="668" t="s">
        <v>9916</v>
      </c>
      <c r="H1256" s="669">
        <v>329401010264103</v>
      </c>
      <c r="I1256" s="653"/>
      <c r="J1256" s="653" t="s">
        <v>19705</v>
      </c>
      <c r="K1256" s="670" t="s">
        <v>6477</v>
      </c>
      <c r="L1256" s="669" t="s">
        <v>19892</v>
      </c>
      <c r="M1256" s="671">
        <v>42173</v>
      </c>
      <c r="N1256" s="672">
        <v>10000000</v>
      </c>
      <c r="O1256" s="672" t="s">
        <v>19971</v>
      </c>
      <c r="P1256" s="674">
        <v>42688</v>
      </c>
      <c r="Q1256" s="672">
        <v>3560330</v>
      </c>
      <c r="R1256" s="673" t="s">
        <v>20003</v>
      </c>
      <c r="S1256" s="674">
        <v>42902</v>
      </c>
      <c r="T1256" s="675">
        <v>2492231</v>
      </c>
      <c r="U1256" s="674">
        <v>42906</v>
      </c>
      <c r="V1256" s="675">
        <v>2492231</v>
      </c>
      <c r="W1256" s="675">
        <v>1619950.1500000001</v>
      </c>
      <c r="X1256" s="675">
        <v>747669.29999999993</v>
      </c>
      <c r="Y1256" s="675">
        <v>124611.55</v>
      </c>
      <c r="Z1256" s="652">
        <v>0</v>
      </c>
      <c r="AA1256" s="652"/>
      <c r="AB1256" s="664"/>
      <c r="AC1256" s="663"/>
      <c r="AD1256" s="650"/>
      <c r="AE1256" s="650"/>
      <c r="AF1256" s="650"/>
      <c r="AG1256" s="650"/>
      <c r="AH1256" s="650"/>
      <c r="AI1256" s="650"/>
      <c r="AJ1256" s="650"/>
      <c r="AK1256" s="650"/>
      <c r="AL1256" s="650"/>
      <c r="AM1256" s="652">
        <f t="shared" si="62"/>
        <v>0</v>
      </c>
      <c r="AN1256" s="513">
        <f t="shared" si="63"/>
        <v>2492231</v>
      </c>
    </row>
    <row r="1257" spans="1:40" s="212" customFormat="1" ht="15" customHeight="1" x14ac:dyDescent="0.2">
      <c r="A1257" s="679"/>
      <c r="B1257" s="679"/>
      <c r="C1257" s="679"/>
      <c r="D1257" s="679"/>
      <c r="E1257" s="679"/>
      <c r="F1257" s="668" t="s">
        <v>8755</v>
      </c>
      <c r="G1257" s="668" t="s">
        <v>9916</v>
      </c>
      <c r="H1257" s="669">
        <v>329401010142107</v>
      </c>
      <c r="I1257" s="653"/>
      <c r="J1257" s="653" t="s">
        <v>19706</v>
      </c>
      <c r="K1257" s="670" t="s">
        <v>6477</v>
      </c>
      <c r="L1257" s="669" t="s">
        <v>19890</v>
      </c>
      <c r="M1257" s="671">
        <v>42136</v>
      </c>
      <c r="N1257" s="672">
        <v>15000000</v>
      </c>
      <c r="O1257" s="672" t="s">
        <v>19971</v>
      </c>
      <c r="P1257" s="674">
        <v>42688</v>
      </c>
      <c r="Q1257" s="672">
        <v>7704049</v>
      </c>
      <c r="R1257" s="673" t="s">
        <v>20003</v>
      </c>
      <c r="S1257" s="674">
        <v>42902</v>
      </c>
      <c r="T1257" s="675">
        <v>5337500</v>
      </c>
      <c r="U1257" s="674">
        <v>42906</v>
      </c>
      <c r="V1257" s="675">
        <v>5337500</v>
      </c>
      <c r="W1257" s="675">
        <v>3469375</v>
      </c>
      <c r="X1257" s="675">
        <v>1601250</v>
      </c>
      <c r="Y1257" s="675">
        <v>266875</v>
      </c>
      <c r="Z1257" s="652">
        <v>0</v>
      </c>
      <c r="AA1257" s="652"/>
      <c r="AB1257" s="664"/>
      <c r="AC1257" s="663"/>
      <c r="AD1257" s="650"/>
      <c r="AE1257" s="650"/>
      <c r="AF1257" s="650"/>
      <c r="AG1257" s="650"/>
      <c r="AH1257" s="650"/>
      <c r="AI1257" s="650"/>
      <c r="AJ1257" s="650"/>
      <c r="AK1257" s="650"/>
      <c r="AL1257" s="650"/>
      <c r="AM1257" s="652">
        <f t="shared" si="62"/>
        <v>0</v>
      </c>
      <c r="AN1257" s="513">
        <f t="shared" si="63"/>
        <v>5337500</v>
      </c>
    </row>
    <row r="1258" spans="1:40" s="212" customFormat="1" ht="15" customHeight="1" x14ac:dyDescent="0.2">
      <c r="A1258" s="679"/>
      <c r="B1258" s="679"/>
      <c r="C1258" s="679"/>
      <c r="D1258" s="679"/>
      <c r="E1258" s="679"/>
      <c r="F1258" s="668" t="s">
        <v>8755</v>
      </c>
      <c r="G1258" s="668" t="s">
        <v>9916</v>
      </c>
      <c r="H1258" s="669">
        <v>329401010334102</v>
      </c>
      <c r="I1258" s="653"/>
      <c r="J1258" s="653" t="s">
        <v>19707</v>
      </c>
      <c r="K1258" s="670" t="s">
        <v>6477</v>
      </c>
      <c r="L1258" s="669" t="s">
        <v>19892</v>
      </c>
      <c r="M1258" s="671">
        <v>42173</v>
      </c>
      <c r="N1258" s="672">
        <v>8000000</v>
      </c>
      <c r="O1258" s="672" t="s">
        <v>19971</v>
      </c>
      <c r="P1258" s="674">
        <v>42688</v>
      </c>
      <c r="Q1258" s="672">
        <v>3167054</v>
      </c>
      <c r="R1258" s="673" t="s">
        <v>20003</v>
      </c>
      <c r="S1258" s="674">
        <v>42902</v>
      </c>
      <c r="T1258" s="675">
        <v>2147040</v>
      </c>
      <c r="U1258" s="674">
        <v>42906</v>
      </c>
      <c r="V1258" s="675">
        <v>2147040</v>
      </c>
      <c r="W1258" s="675">
        <v>1395576</v>
      </c>
      <c r="X1258" s="675">
        <v>644112</v>
      </c>
      <c r="Y1258" s="675">
        <v>107352</v>
      </c>
      <c r="Z1258" s="652">
        <v>0</v>
      </c>
      <c r="AA1258" s="652"/>
      <c r="AB1258" s="664"/>
      <c r="AC1258" s="663"/>
      <c r="AD1258" s="650"/>
      <c r="AE1258" s="650"/>
      <c r="AF1258" s="650"/>
      <c r="AG1258" s="650"/>
      <c r="AH1258" s="650"/>
      <c r="AI1258" s="650"/>
      <c r="AJ1258" s="650"/>
      <c r="AK1258" s="650"/>
      <c r="AL1258" s="650"/>
      <c r="AM1258" s="652">
        <f t="shared" si="62"/>
        <v>0</v>
      </c>
      <c r="AN1258" s="513">
        <f t="shared" si="63"/>
        <v>2147040</v>
      </c>
    </row>
    <row r="1259" spans="1:40" s="212" customFormat="1" ht="15" customHeight="1" x14ac:dyDescent="0.2">
      <c r="A1259" s="679"/>
      <c r="B1259" s="679"/>
      <c r="C1259" s="679"/>
      <c r="D1259" s="679"/>
      <c r="E1259" s="679"/>
      <c r="F1259" s="668" t="s">
        <v>8755</v>
      </c>
      <c r="G1259" s="668" t="s">
        <v>9916</v>
      </c>
      <c r="H1259" s="669">
        <v>329401010295104</v>
      </c>
      <c r="I1259" s="653"/>
      <c r="J1259" s="653" t="s">
        <v>19708</v>
      </c>
      <c r="K1259" s="670" t="s">
        <v>6477</v>
      </c>
      <c r="L1259" s="669" t="s">
        <v>19892</v>
      </c>
      <c r="M1259" s="671">
        <v>42173</v>
      </c>
      <c r="N1259" s="672">
        <v>8000000</v>
      </c>
      <c r="O1259" s="672" t="s">
        <v>19971</v>
      </c>
      <c r="P1259" s="674">
        <v>42688</v>
      </c>
      <c r="Q1259" s="672">
        <v>2726496</v>
      </c>
      <c r="R1259" s="673" t="s">
        <v>20003</v>
      </c>
      <c r="S1259" s="674">
        <v>42902</v>
      </c>
      <c r="T1259" s="675">
        <v>1908547</v>
      </c>
      <c r="U1259" s="674">
        <v>42906</v>
      </c>
      <c r="V1259" s="675">
        <v>1908547</v>
      </c>
      <c r="W1259" s="675">
        <v>1240555.55</v>
      </c>
      <c r="X1259" s="675">
        <v>572564.1</v>
      </c>
      <c r="Y1259" s="675">
        <v>95427.35</v>
      </c>
      <c r="Z1259" s="652">
        <v>0</v>
      </c>
      <c r="AA1259" s="652"/>
      <c r="AB1259" s="664"/>
      <c r="AC1259" s="663"/>
      <c r="AD1259" s="650"/>
      <c r="AE1259" s="650"/>
      <c r="AF1259" s="650"/>
      <c r="AG1259" s="650"/>
      <c r="AH1259" s="650"/>
      <c r="AI1259" s="650"/>
      <c r="AJ1259" s="650"/>
      <c r="AK1259" s="650"/>
      <c r="AL1259" s="650"/>
      <c r="AM1259" s="652">
        <f t="shared" si="62"/>
        <v>0</v>
      </c>
      <c r="AN1259" s="513">
        <f t="shared" si="63"/>
        <v>1908547</v>
      </c>
    </row>
    <row r="1260" spans="1:40" s="212" customFormat="1" ht="15" customHeight="1" x14ac:dyDescent="0.2">
      <c r="A1260" s="679"/>
      <c r="B1260" s="679"/>
      <c r="C1260" s="679"/>
      <c r="D1260" s="679"/>
      <c r="E1260" s="679"/>
      <c r="F1260" s="668" t="s">
        <v>8755</v>
      </c>
      <c r="G1260" s="668" t="s">
        <v>9916</v>
      </c>
      <c r="H1260" s="669">
        <v>329401010523109</v>
      </c>
      <c r="I1260" s="653"/>
      <c r="J1260" s="653" t="s">
        <v>1596</v>
      </c>
      <c r="K1260" s="670" t="s">
        <v>6477</v>
      </c>
      <c r="L1260" s="669" t="s">
        <v>19893</v>
      </c>
      <c r="M1260" s="671">
        <v>42242</v>
      </c>
      <c r="N1260" s="672">
        <v>2000000</v>
      </c>
      <c r="O1260" s="672" t="s">
        <v>19971</v>
      </c>
      <c r="P1260" s="674">
        <v>42688</v>
      </c>
      <c r="Q1260" s="672">
        <v>315000</v>
      </c>
      <c r="R1260" s="673" t="s">
        <v>20003</v>
      </c>
      <c r="S1260" s="674">
        <v>42902</v>
      </c>
      <c r="T1260" s="675">
        <v>220500</v>
      </c>
      <c r="U1260" s="674">
        <v>42906</v>
      </c>
      <c r="V1260" s="675">
        <v>220500</v>
      </c>
      <c r="W1260" s="675">
        <v>143325</v>
      </c>
      <c r="X1260" s="675">
        <v>66150</v>
      </c>
      <c r="Y1260" s="675">
        <v>11025</v>
      </c>
      <c r="Z1260" s="652">
        <v>0</v>
      </c>
      <c r="AA1260" s="652"/>
      <c r="AB1260" s="664"/>
      <c r="AC1260" s="663"/>
      <c r="AD1260" s="650"/>
      <c r="AE1260" s="650"/>
      <c r="AF1260" s="650"/>
      <c r="AG1260" s="650"/>
      <c r="AH1260" s="650"/>
      <c r="AI1260" s="650"/>
      <c r="AJ1260" s="650"/>
      <c r="AK1260" s="650"/>
      <c r="AL1260" s="650"/>
      <c r="AM1260" s="652">
        <f t="shared" si="62"/>
        <v>0</v>
      </c>
      <c r="AN1260" s="513">
        <f t="shared" si="63"/>
        <v>220500</v>
      </c>
    </row>
    <row r="1261" spans="1:40" s="212" customFormat="1" ht="15" customHeight="1" x14ac:dyDescent="0.2">
      <c r="A1261" s="679"/>
      <c r="B1261" s="679"/>
      <c r="C1261" s="679"/>
      <c r="D1261" s="679"/>
      <c r="E1261" s="679"/>
      <c r="F1261" s="668" t="s">
        <v>8755</v>
      </c>
      <c r="G1261" s="668" t="s">
        <v>9916</v>
      </c>
      <c r="H1261" s="669">
        <v>329401009972103</v>
      </c>
      <c r="I1261" s="653"/>
      <c r="J1261" s="653" t="s">
        <v>1380</v>
      </c>
      <c r="K1261" s="670" t="s">
        <v>6477</v>
      </c>
      <c r="L1261" s="669" t="s">
        <v>19894</v>
      </c>
      <c r="M1261" s="671">
        <v>42090</v>
      </c>
      <c r="N1261" s="672">
        <v>13000000</v>
      </c>
      <c r="O1261" s="672" t="s">
        <v>19971</v>
      </c>
      <c r="P1261" s="674">
        <v>42688</v>
      </c>
      <c r="Q1261" s="672">
        <v>5672224</v>
      </c>
      <c r="R1261" s="673" t="s">
        <v>20003</v>
      </c>
      <c r="S1261" s="674">
        <v>42902</v>
      </c>
      <c r="T1261" s="675">
        <v>3867150</v>
      </c>
      <c r="U1261" s="674">
        <v>42906</v>
      </c>
      <c r="V1261" s="675">
        <v>3867150</v>
      </c>
      <c r="W1261" s="675">
        <v>2513647.5</v>
      </c>
      <c r="X1261" s="675">
        <v>1160145</v>
      </c>
      <c r="Y1261" s="675">
        <v>193357.5</v>
      </c>
      <c r="Z1261" s="652">
        <v>0</v>
      </c>
      <c r="AA1261" s="652"/>
      <c r="AB1261" s="664"/>
      <c r="AC1261" s="663"/>
      <c r="AD1261" s="650"/>
      <c r="AE1261" s="650"/>
      <c r="AF1261" s="650"/>
      <c r="AG1261" s="650"/>
      <c r="AH1261" s="650"/>
      <c r="AI1261" s="650"/>
      <c r="AJ1261" s="650"/>
      <c r="AK1261" s="650"/>
      <c r="AL1261" s="650"/>
      <c r="AM1261" s="652">
        <f t="shared" si="62"/>
        <v>0</v>
      </c>
      <c r="AN1261" s="513">
        <f t="shared" si="63"/>
        <v>3867150</v>
      </c>
    </row>
    <row r="1262" spans="1:40" s="212" customFormat="1" ht="15" customHeight="1" x14ac:dyDescent="0.2">
      <c r="A1262" s="679"/>
      <c r="B1262" s="679"/>
      <c r="C1262" s="679"/>
      <c r="D1262" s="679"/>
      <c r="E1262" s="679"/>
      <c r="F1262" s="668" t="s">
        <v>8755</v>
      </c>
      <c r="G1262" s="668" t="s">
        <v>2776</v>
      </c>
      <c r="H1262" s="669">
        <v>367101008804107</v>
      </c>
      <c r="I1262" s="653"/>
      <c r="J1262" s="653" t="s">
        <v>19709</v>
      </c>
      <c r="K1262" s="670" t="s">
        <v>6477</v>
      </c>
      <c r="L1262" s="669" t="s">
        <v>19895</v>
      </c>
      <c r="M1262" s="671">
        <v>42222</v>
      </c>
      <c r="N1262" s="672">
        <v>15000000</v>
      </c>
      <c r="O1262" s="672" t="s">
        <v>19971</v>
      </c>
      <c r="P1262" s="674">
        <v>42688</v>
      </c>
      <c r="Q1262" s="672">
        <v>8503526</v>
      </c>
      <c r="R1262" s="673" t="s">
        <v>20003</v>
      </c>
      <c r="S1262" s="674">
        <v>42902</v>
      </c>
      <c r="T1262" s="675">
        <v>5775000</v>
      </c>
      <c r="U1262" s="674">
        <v>42906</v>
      </c>
      <c r="V1262" s="675">
        <v>5775000</v>
      </c>
      <c r="W1262" s="675">
        <v>3753750</v>
      </c>
      <c r="X1262" s="675">
        <v>1732500</v>
      </c>
      <c r="Y1262" s="675">
        <v>288750</v>
      </c>
      <c r="Z1262" s="652">
        <v>0</v>
      </c>
      <c r="AA1262" s="652"/>
      <c r="AB1262" s="664"/>
      <c r="AC1262" s="663"/>
      <c r="AD1262" s="650"/>
      <c r="AE1262" s="650"/>
      <c r="AF1262" s="650"/>
      <c r="AG1262" s="650"/>
      <c r="AH1262" s="650"/>
      <c r="AI1262" s="650"/>
      <c r="AJ1262" s="650"/>
      <c r="AK1262" s="650"/>
      <c r="AL1262" s="650"/>
      <c r="AM1262" s="652">
        <f t="shared" si="62"/>
        <v>0</v>
      </c>
      <c r="AN1262" s="513">
        <f t="shared" si="63"/>
        <v>5775000</v>
      </c>
    </row>
    <row r="1263" spans="1:40" s="212" customFormat="1" ht="15" customHeight="1" x14ac:dyDescent="0.2">
      <c r="A1263" s="679"/>
      <c r="B1263" s="679"/>
      <c r="C1263" s="679"/>
      <c r="D1263" s="679"/>
      <c r="E1263" s="679"/>
      <c r="F1263" s="668" t="s">
        <v>8755</v>
      </c>
      <c r="G1263" s="668" t="s">
        <v>2776</v>
      </c>
      <c r="H1263" s="669">
        <v>367101009467102</v>
      </c>
      <c r="I1263" s="653"/>
      <c r="J1263" s="653" t="s">
        <v>19710</v>
      </c>
      <c r="K1263" s="670" t="s">
        <v>6477</v>
      </c>
      <c r="L1263" s="669" t="s">
        <v>19896</v>
      </c>
      <c r="M1263" s="671">
        <v>42341</v>
      </c>
      <c r="N1263" s="672">
        <v>5000000</v>
      </c>
      <c r="O1263" s="672" t="s">
        <v>19971</v>
      </c>
      <c r="P1263" s="674">
        <v>42688</v>
      </c>
      <c r="Q1263" s="672">
        <v>3366966</v>
      </c>
      <c r="R1263" s="673" t="s">
        <v>20003</v>
      </c>
      <c r="S1263" s="674">
        <v>42902</v>
      </c>
      <c r="T1263" s="675">
        <v>2313780</v>
      </c>
      <c r="U1263" s="674">
        <v>42906</v>
      </c>
      <c r="V1263" s="675">
        <v>2313780</v>
      </c>
      <c r="W1263" s="675">
        <v>1503957</v>
      </c>
      <c r="X1263" s="675">
        <v>694134</v>
      </c>
      <c r="Y1263" s="675">
        <v>115689</v>
      </c>
      <c r="Z1263" s="652">
        <v>0</v>
      </c>
      <c r="AA1263" s="652"/>
      <c r="AB1263" s="664"/>
      <c r="AC1263" s="663"/>
      <c r="AD1263" s="650"/>
      <c r="AE1263" s="650"/>
      <c r="AF1263" s="650"/>
      <c r="AG1263" s="650"/>
      <c r="AH1263" s="650"/>
      <c r="AI1263" s="650"/>
      <c r="AJ1263" s="650"/>
      <c r="AK1263" s="650"/>
      <c r="AL1263" s="650"/>
      <c r="AM1263" s="652">
        <f t="shared" si="62"/>
        <v>0</v>
      </c>
      <c r="AN1263" s="513">
        <f t="shared" si="63"/>
        <v>2313780</v>
      </c>
    </row>
    <row r="1264" spans="1:40" s="212" customFormat="1" ht="15" customHeight="1" x14ac:dyDescent="0.2">
      <c r="A1264" s="679"/>
      <c r="B1264" s="679"/>
      <c r="C1264" s="679"/>
      <c r="D1264" s="679"/>
      <c r="E1264" s="679"/>
      <c r="F1264" s="668" t="s">
        <v>8755</v>
      </c>
      <c r="G1264" s="668" t="s">
        <v>2776</v>
      </c>
      <c r="H1264" s="669">
        <v>367101008836104</v>
      </c>
      <c r="I1264" s="653"/>
      <c r="J1264" s="653" t="s">
        <v>19711</v>
      </c>
      <c r="K1264" s="670" t="s">
        <v>6477</v>
      </c>
      <c r="L1264" s="669" t="s">
        <v>19895</v>
      </c>
      <c r="M1264" s="671">
        <v>42222</v>
      </c>
      <c r="N1264" s="672">
        <v>15000000</v>
      </c>
      <c r="O1264" s="672" t="s">
        <v>19971</v>
      </c>
      <c r="P1264" s="674">
        <v>42688</v>
      </c>
      <c r="Q1264" s="672">
        <v>8512468</v>
      </c>
      <c r="R1264" s="673" t="s">
        <v>20003</v>
      </c>
      <c r="S1264" s="674">
        <v>42902</v>
      </c>
      <c r="T1264" s="675">
        <v>5775000</v>
      </c>
      <c r="U1264" s="674">
        <v>42906</v>
      </c>
      <c r="V1264" s="675">
        <v>5775000</v>
      </c>
      <c r="W1264" s="675">
        <v>3753750</v>
      </c>
      <c r="X1264" s="675">
        <v>1732500</v>
      </c>
      <c r="Y1264" s="675">
        <v>288750</v>
      </c>
      <c r="Z1264" s="652">
        <v>0</v>
      </c>
      <c r="AA1264" s="652"/>
      <c r="AB1264" s="664"/>
      <c r="AC1264" s="663"/>
      <c r="AD1264" s="650"/>
      <c r="AE1264" s="650"/>
      <c r="AF1264" s="650"/>
      <c r="AG1264" s="650"/>
      <c r="AH1264" s="650"/>
      <c r="AI1264" s="650"/>
      <c r="AJ1264" s="650"/>
      <c r="AK1264" s="650"/>
      <c r="AL1264" s="650"/>
      <c r="AM1264" s="652">
        <f t="shared" si="62"/>
        <v>0</v>
      </c>
      <c r="AN1264" s="513">
        <f t="shared" si="63"/>
        <v>5775000</v>
      </c>
    </row>
    <row r="1265" spans="1:40" s="212" customFormat="1" ht="15" customHeight="1" x14ac:dyDescent="0.2">
      <c r="A1265" s="679"/>
      <c r="B1265" s="679"/>
      <c r="C1265" s="679"/>
      <c r="D1265" s="679"/>
      <c r="E1265" s="679"/>
      <c r="F1265" s="668" t="s">
        <v>8755</v>
      </c>
      <c r="G1265" s="668" t="s">
        <v>9928</v>
      </c>
      <c r="H1265" s="669">
        <v>328801009669101</v>
      </c>
      <c r="I1265" s="653"/>
      <c r="J1265" s="653" t="s">
        <v>19712</v>
      </c>
      <c r="K1265" s="670" t="s">
        <v>6477</v>
      </c>
      <c r="L1265" s="669" t="s">
        <v>19897</v>
      </c>
      <c r="M1265" s="671">
        <v>42261</v>
      </c>
      <c r="N1265" s="672">
        <v>10000000</v>
      </c>
      <c r="O1265" s="672" t="s">
        <v>19971</v>
      </c>
      <c r="P1265" s="674">
        <v>42688</v>
      </c>
      <c r="Q1265" s="672">
        <v>8043295</v>
      </c>
      <c r="R1265" s="673" t="s">
        <v>20003</v>
      </c>
      <c r="S1265" s="674">
        <v>42902</v>
      </c>
      <c r="T1265" s="675">
        <v>5599860</v>
      </c>
      <c r="U1265" s="674">
        <v>42906</v>
      </c>
      <c r="V1265" s="675">
        <v>5599860</v>
      </c>
      <c r="W1265" s="675">
        <v>3639909</v>
      </c>
      <c r="X1265" s="675">
        <v>1679958</v>
      </c>
      <c r="Y1265" s="675">
        <v>279993</v>
      </c>
      <c r="Z1265" s="652">
        <v>0</v>
      </c>
      <c r="AA1265" s="652"/>
      <c r="AB1265" s="664"/>
      <c r="AC1265" s="663"/>
      <c r="AD1265" s="650"/>
      <c r="AE1265" s="650"/>
      <c r="AF1265" s="650"/>
      <c r="AG1265" s="650"/>
      <c r="AH1265" s="650"/>
      <c r="AI1265" s="650"/>
      <c r="AJ1265" s="650"/>
      <c r="AK1265" s="650"/>
      <c r="AL1265" s="650"/>
      <c r="AM1265" s="652">
        <f t="shared" si="62"/>
        <v>0</v>
      </c>
      <c r="AN1265" s="513">
        <f t="shared" si="63"/>
        <v>5599860</v>
      </c>
    </row>
    <row r="1266" spans="1:40" s="212" customFormat="1" ht="15" customHeight="1" x14ac:dyDescent="0.2">
      <c r="A1266" s="679"/>
      <c r="B1266" s="679"/>
      <c r="C1266" s="679"/>
      <c r="D1266" s="679"/>
      <c r="E1266" s="679"/>
      <c r="F1266" s="668" t="s">
        <v>8755</v>
      </c>
      <c r="G1266" s="668" t="s">
        <v>9928</v>
      </c>
      <c r="H1266" s="669">
        <v>328801009455104</v>
      </c>
      <c r="I1266" s="653"/>
      <c r="J1266" s="653" t="s">
        <v>19713</v>
      </c>
      <c r="K1266" s="670" t="s">
        <v>6477</v>
      </c>
      <c r="L1266" s="669" t="s">
        <v>19898</v>
      </c>
      <c r="M1266" s="671">
        <v>42242</v>
      </c>
      <c r="N1266" s="672">
        <v>15000000</v>
      </c>
      <c r="O1266" s="672" t="s">
        <v>19971</v>
      </c>
      <c r="P1266" s="674">
        <v>42688</v>
      </c>
      <c r="Q1266" s="672">
        <v>9061860</v>
      </c>
      <c r="R1266" s="673" t="s">
        <v>20003</v>
      </c>
      <c r="S1266" s="674">
        <v>42902</v>
      </c>
      <c r="T1266" s="675">
        <v>6212500</v>
      </c>
      <c r="U1266" s="674">
        <v>42906</v>
      </c>
      <c r="V1266" s="675">
        <v>6212500</v>
      </c>
      <c r="W1266" s="675">
        <v>4038125</v>
      </c>
      <c r="X1266" s="675">
        <v>1863750</v>
      </c>
      <c r="Y1266" s="675">
        <v>310625</v>
      </c>
      <c r="Z1266" s="652">
        <v>0</v>
      </c>
      <c r="AA1266" s="652"/>
      <c r="AB1266" s="664"/>
      <c r="AC1266" s="663"/>
      <c r="AD1266" s="650"/>
      <c r="AE1266" s="650"/>
      <c r="AF1266" s="650"/>
      <c r="AG1266" s="650"/>
      <c r="AH1266" s="650"/>
      <c r="AI1266" s="650"/>
      <c r="AJ1266" s="650"/>
      <c r="AK1266" s="650"/>
      <c r="AL1266" s="650"/>
      <c r="AM1266" s="652">
        <f t="shared" si="62"/>
        <v>0</v>
      </c>
      <c r="AN1266" s="513">
        <f t="shared" si="63"/>
        <v>6212500</v>
      </c>
    </row>
    <row r="1267" spans="1:40" s="212" customFormat="1" ht="15" customHeight="1" x14ac:dyDescent="0.2">
      <c r="A1267" s="679"/>
      <c r="B1267" s="679"/>
      <c r="C1267" s="679"/>
      <c r="D1267" s="679"/>
      <c r="E1267" s="679"/>
      <c r="F1267" s="668" t="s">
        <v>8755</v>
      </c>
      <c r="G1267" s="668" t="s">
        <v>9928</v>
      </c>
      <c r="H1267" s="669">
        <v>328801009600107</v>
      </c>
      <c r="I1267" s="653"/>
      <c r="J1267" s="653" t="s">
        <v>19714</v>
      </c>
      <c r="K1267" s="670" t="s">
        <v>6477</v>
      </c>
      <c r="L1267" s="669" t="s">
        <v>19899</v>
      </c>
      <c r="M1267" s="671">
        <v>42242</v>
      </c>
      <c r="N1267" s="672">
        <v>5000000</v>
      </c>
      <c r="O1267" s="672" t="s">
        <v>19971</v>
      </c>
      <c r="P1267" s="674">
        <v>42688</v>
      </c>
      <c r="Q1267" s="672">
        <v>3222500</v>
      </c>
      <c r="R1267" s="673" t="s">
        <v>20003</v>
      </c>
      <c r="S1267" s="674">
        <v>42902</v>
      </c>
      <c r="T1267" s="675">
        <v>2216900</v>
      </c>
      <c r="U1267" s="674">
        <v>42906</v>
      </c>
      <c r="V1267" s="675">
        <v>2216900</v>
      </c>
      <c r="W1267" s="675">
        <v>1440985</v>
      </c>
      <c r="X1267" s="675">
        <v>665070</v>
      </c>
      <c r="Y1267" s="675">
        <v>110845</v>
      </c>
      <c r="Z1267" s="652">
        <v>0</v>
      </c>
      <c r="AA1267" s="652"/>
      <c r="AB1267" s="664"/>
      <c r="AC1267" s="663"/>
      <c r="AD1267" s="650"/>
      <c r="AE1267" s="650"/>
      <c r="AF1267" s="650"/>
      <c r="AG1267" s="650"/>
      <c r="AH1267" s="650"/>
      <c r="AI1267" s="650"/>
      <c r="AJ1267" s="650"/>
      <c r="AK1267" s="650"/>
      <c r="AL1267" s="650"/>
      <c r="AM1267" s="652">
        <f t="shared" si="62"/>
        <v>0</v>
      </c>
      <c r="AN1267" s="513">
        <f t="shared" si="63"/>
        <v>2216900</v>
      </c>
    </row>
    <row r="1268" spans="1:40" s="212" customFormat="1" ht="15" customHeight="1" x14ac:dyDescent="0.2">
      <c r="A1268" s="679"/>
      <c r="B1268" s="679"/>
      <c r="C1268" s="679"/>
      <c r="D1268" s="679"/>
      <c r="E1268" s="679"/>
      <c r="F1268" s="668" t="s">
        <v>8755</v>
      </c>
      <c r="G1268" s="668" t="s">
        <v>9928</v>
      </c>
      <c r="H1268" s="669">
        <v>328801009304109</v>
      </c>
      <c r="I1268" s="653"/>
      <c r="J1268" s="653" t="s">
        <v>19715</v>
      </c>
      <c r="K1268" s="670" t="s">
        <v>6477</v>
      </c>
      <c r="L1268" s="669" t="s">
        <v>19900</v>
      </c>
      <c r="M1268" s="671">
        <v>42136</v>
      </c>
      <c r="N1268" s="672">
        <v>25000000</v>
      </c>
      <c r="O1268" s="672" t="s">
        <v>19971</v>
      </c>
      <c r="P1268" s="674">
        <v>42688</v>
      </c>
      <c r="Q1268" s="672">
        <v>12931006</v>
      </c>
      <c r="R1268" s="673" t="s">
        <v>20003</v>
      </c>
      <c r="S1268" s="674">
        <v>42902</v>
      </c>
      <c r="T1268" s="675">
        <v>8895530</v>
      </c>
      <c r="U1268" s="674">
        <v>42906</v>
      </c>
      <c r="V1268" s="675">
        <v>8895530</v>
      </c>
      <c r="W1268" s="675">
        <v>5782094.5</v>
      </c>
      <c r="X1268" s="675">
        <v>2668659</v>
      </c>
      <c r="Y1268" s="675">
        <v>444776.5</v>
      </c>
      <c r="Z1268" s="652">
        <v>0</v>
      </c>
      <c r="AA1268" s="652"/>
      <c r="AB1268" s="664"/>
      <c r="AC1268" s="663"/>
      <c r="AD1268" s="650"/>
      <c r="AE1268" s="650"/>
      <c r="AF1268" s="650"/>
      <c r="AG1268" s="650"/>
      <c r="AH1268" s="650"/>
      <c r="AI1268" s="650"/>
      <c r="AJ1268" s="650"/>
      <c r="AK1268" s="650"/>
      <c r="AL1268" s="650"/>
      <c r="AM1268" s="652">
        <f t="shared" si="62"/>
        <v>0</v>
      </c>
      <c r="AN1268" s="513">
        <f t="shared" si="63"/>
        <v>8895530</v>
      </c>
    </row>
    <row r="1269" spans="1:40" s="212" customFormat="1" ht="15" customHeight="1" x14ac:dyDescent="0.2">
      <c r="A1269" s="679"/>
      <c r="B1269" s="679"/>
      <c r="C1269" s="679"/>
      <c r="D1269" s="679"/>
      <c r="E1269" s="679"/>
      <c r="F1269" s="668" t="s">
        <v>8755</v>
      </c>
      <c r="G1269" s="668" t="s">
        <v>9928</v>
      </c>
      <c r="H1269" s="669">
        <v>328801009309109</v>
      </c>
      <c r="I1269" s="653"/>
      <c r="J1269" s="653" t="s">
        <v>19716</v>
      </c>
      <c r="K1269" s="670" t="s">
        <v>6477</v>
      </c>
      <c r="L1269" s="669" t="s">
        <v>19900</v>
      </c>
      <c r="M1269" s="671">
        <v>42136</v>
      </c>
      <c r="N1269" s="672">
        <v>6000000</v>
      </c>
      <c r="O1269" s="672" t="s">
        <v>19971</v>
      </c>
      <c r="P1269" s="674">
        <v>42688</v>
      </c>
      <c r="Q1269" s="672">
        <v>3088000</v>
      </c>
      <c r="R1269" s="673" t="s">
        <v>20003</v>
      </c>
      <c r="S1269" s="674">
        <v>42902</v>
      </c>
      <c r="T1269" s="675">
        <v>2135000</v>
      </c>
      <c r="U1269" s="674">
        <v>42906</v>
      </c>
      <c r="V1269" s="675">
        <v>2135000</v>
      </c>
      <c r="W1269" s="675">
        <v>1387750</v>
      </c>
      <c r="X1269" s="675">
        <v>640500</v>
      </c>
      <c r="Y1269" s="675">
        <v>106750</v>
      </c>
      <c r="Z1269" s="652">
        <v>0</v>
      </c>
      <c r="AA1269" s="652"/>
      <c r="AB1269" s="664"/>
      <c r="AC1269" s="663"/>
      <c r="AD1269" s="650"/>
      <c r="AE1269" s="650"/>
      <c r="AF1269" s="650"/>
      <c r="AG1269" s="650"/>
      <c r="AH1269" s="650"/>
      <c r="AI1269" s="650"/>
      <c r="AJ1269" s="650"/>
      <c r="AK1269" s="650"/>
      <c r="AL1269" s="650"/>
      <c r="AM1269" s="652">
        <f t="shared" si="62"/>
        <v>0</v>
      </c>
      <c r="AN1269" s="513">
        <f t="shared" si="63"/>
        <v>2135000</v>
      </c>
    </row>
    <row r="1270" spans="1:40" s="212" customFormat="1" ht="15" customHeight="1" x14ac:dyDescent="0.2">
      <c r="A1270" s="679"/>
      <c r="B1270" s="679"/>
      <c r="C1270" s="679"/>
      <c r="D1270" s="679"/>
      <c r="E1270" s="679"/>
      <c r="F1270" s="668" t="s">
        <v>8755</v>
      </c>
      <c r="G1270" s="668" t="s">
        <v>9928</v>
      </c>
      <c r="H1270" s="669">
        <v>328801009343103</v>
      </c>
      <c r="I1270" s="653"/>
      <c r="J1270" s="653" t="s">
        <v>19717</v>
      </c>
      <c r="K1270" s="670" t="s">
        <v>6477</v>
      </c>
      <c r="L1270" s="669" t="s">
        <v>19901</v>
      </c>
      <c r="M1270" s="671">
        <v>42199</v>
      </c>
      <c r="N1270" s="672">
        <v>25000000</v>
      </c>
      <c r="O1270" s="672" t="s">
        <v>19971</v>
      </c>
      <c r="P1270" s="674">
        <v>42688</v>
      </c>
      <c r="Q1270" s="672">
        <v>13870500</v>
      </c>
      <c r="R1270" s="673" t="s">
        <v>20003</v>
      </c>
      <c r="S1270" s="674">
        <v>42902</v>
      </c>
      <c r="T1270" s="675">
        <v>9624720</v>
      </c>
      <c r="U1270" s="674">
        <v>42906</v>
      </c>
      <c r="V1270" s="675">
        <v>9624720</v>
      </c>
      <c r="W1270" s="675">
        <v>6256068</v>
      </c>
      <c r="X1270" s="675">
        <v>2887416</v>
      </c>
      <c r="Y1270" s="675">
        <v>481236</v>
      </c>
      <c r="Z1270" s="652">
        <v>0</v>
      </c>
      <c r="AA1270" s="652"/>
      <c r="AB1270" s="664"/>
      <c r="AC1270" s="663"/>
      <c r="AD1270" s="650"/>
      <c r="AE1270" s="650"/>
      <c r="AF1270" s="650"/>
      <c r="AG1270" s="650"/>
      <c r="AH1270" s="650"/>
      <c r="AI1270" s="650"/>
      <c r="AJ1270" s="650"/>
      <c r="AK1270" s="650"/>
      <c r="AL1270" s="650"/>
      <c r="AM1270" s="652">
        <f t="shared" si="62"/>
        <v>0</v>
      </c>
      <c r="AN1270" s="513">
        <f t="shared" si="63"/>
        <v>9624720</v>
      </c>
    </row>
    <row r="1271" spans="1:40" s="212" customFormat="1" ht="15" customHeight="1" x14ac:dyDescent="0.2">
      <c r="A1271" s="679"/>
      <c r="B1271" s="679"/>
      <c r="C1271" s="679"/>
      <c r="D1271" s="679"/>
      <c r="E1271" s="679"/>
      <c r="F1271" s="668" t="s">
        <v>8755</v>
      </c>
      <c r="G1271" s="668" t="s">
        <v>12380</v>
      </c>
      <c r="H1271" s="669">
        <v>723601003993109</v>
      </c>
      <c r="I1271" s="653"/>
      <c r="J1271" s="653" t="s">
        <v>19718</v>
      </c>
      <c r="K1271" s="670" t="s">
        <v>6477</v>
      </c>
      <c r="L1271" s="669" t="s">
        <v>13011</v>
      </c>
      <c r="M1271" s="671">
        <v>42199</v>
      </c>
      <c r="N1271" s="672">
        <v>25000000</v>
      </c>
      <c r="O1271" s="672" t="s">
        <v>19971</v>
      </c>
      <c r="P1271" s="674">
        <v>42688</v>
      </c>
      <c r="Q1271" s="672">
        <v>15278400</v>
      </c>
      <c r="R1271" s="673" t="s">
        <v>20003</v>
      </c>
      <c r="S1271" s="674">
        <v>42902</v>
      </c>
      <c r="T1271" s="675">
        <v>10694880</v>
      </c>
      <c r="U1271" s="674">
        <v>42906</v>
      </c>
      <c r="V1271" s="675">
        <v>10694880</v>
      </c>
      <c r="W1271" s="675">
        <v>6951672</v>
      </c>
      <c r="X1271" s="675">
        <v>3208464</v>
      </c>
      <c r="Y1271" s="675">
        <v>534744</v>
      </c>
      <c r="Z1271" s="652">
        <v>0</v>
      </c>
      <c r="AA1271" s="652"/>
      <c r="AB1271" s="664"/>
      <c r="AC1271" s="663"/>
      <c r="AD1271" s="650"/>
      <c r="AE1271" s="650"/>
      <c r="AF1271" s="650"/>
      <c r="AG1271" s="650"/>
      <c r="AH1271" s="650"/>
      <c r="AI1271" s="650"/>
      <c r="AJ1271" s="650"/>
      <c r="AK1271" s="650"/>
      <c r="AL1271" s="650"/>
      <c r="AM1271" s="652">
        <f t="shared" si="62"/>
        <v>0</v>
      </c>
      <c r="AN1271" s="513">
        <f t="shared" si="63"/>
        <v>10694880</v>
      </c>
    </row>
    <row r="1272" spans="1:40" s="212" customFormat="1" ht="15" customHeight="1" x14ac:dyDescent="0.2">
      <c r="A1272" s="679"/>
      <c r="B1272" s="679"/>
      <c r="C1272" s="679"/>
      <c r="D1272" s="679"/>
      <c r="E1272" s="679"/>
      <c r="F1272" s="668" t="s">
        <v>8755</v>
      </c>
      <c r="G1272" s="668" t="s">
        <v>12380</v>
      </c>
      <c r="H1272" s="669">
        <v>723601003868100</v>
      </c>
      <c r="I1272" s="653"/>
      <c r="J1272" s="653" t="s">
        <v>19719</v>
      </c>
      <c r="K1272" s="670" t="s">
        <v>6477</v>
      </c>
      <c r="L1272" s="669" t="s">
        <v>13013</v>
      </c>
      <c r="M1272" s="671">
        <v>42199</v>
      </c>
      <c r="N1272" s="672">
        <v>25000000</v>
      </c>
      <c r="O1272" s="672" t="s">
        <v>19971</v>
      </c>
      <c r="P1272" s="674">
        <v>42688</v>
      </c>
      <c r="Q1272" s="672">
        <v>2777600</v>
      </c>
      <c r="R1272" s="673" t="s">
        <v>20003</v>
      </c>
      <c r="S1272" s="674">
        <v>42902</v>
      </c>
      <c r="T1272" s="675">
        <v>1944320</v>
      </c>
      <c r="U1272" s="674">
        <v>42906</v>
      </c>
      <c r="V1272" s="675">
        <v>1944320</v>
      </c>
      <c r="W1272" s="675">
        <v>1263808</v>
      </c>
      <c r="X1272" s="675">
        <v>583296</v>
      </c>
      <c r="Y1272" s="675">
        <v>97216</v>
      </c>
      <c r="Z1272" s="652">
        <v>0</v>
      </c>
      <c r="AA1272" s="652"/>
      <c r="AB1272" s="664"/>
      <c r="AC1272" s="663"/>
      <c r="AD1272" s="650"/>
      <c r="AE1272" s="650"/>
      <c r="AF1272" s="650"/>
      <c r="AG1272" s="650"/>
      <c r="AH1272" s="650"/>
      <c r="AI1272" s="650"/>
      <c r="AJ1272" s="650"/>
      <c r="AK1272" s="650"/>
      <c r="AL1272" s="650"/>
      <c r="AM1272" s="652">
        <f t="shared" si="62"/>
        <v>0</v>
      </c>
      <c r="AN1272" s="513">
        <f t="shared" si="63"/>
        <v>1944320</v>
      </c>
    </row>
    <row r="1273" spans="1:40" s="212" customFormat="1" ht="15" customHeight="1" x14ac:dyDescent="0.2">
      <c r="A1273" s="679"/>
      <c r="B1273" s="679"/>
      <c r="C1273" s="679"/>
      <c r="D1273" s="679"/>
      <c r="E1273" s="679"/>
      <c r="F1273" s="668" t="s">
        <v>8755</v>
      </c>
      <c r="G1273" s="668" t="s">
        <v>12380</v>
      </c>
      <c r="H1273" s="669">
        <v>723601004018106</v>
      </c>
      <c r="I1273" s="653"/>
      <c r="J1273" s="653" t="s">
        <v>19720</v>
      </c>
      <c r="K1273" s="670" t="s">
        <v>6477</v>
      </c>
      <c r="L1273" s="669" t="s">
        <v>13011</v>
      </c>
      <c r="M1273" s="671">
        <v>42199</v>
      </c>
      <c r="N1273" s="672">
        <v>20000000</v>
      </c>
      <c r="O1273" s="672" t="s">
        <v>19971</v>
      </c>
      <c r="P1273" s="674">
        <v>42688</v>
      </c>
      <c r="Q1273" s="672">
        <v>8333800</v>
      </c>
      <c r="R1273" s="673" t="s">
        <v>20003</v>
      </c>
      <c r="S1273" s="674">
        <v>42902</v>
      </c>
      <c r="T1273" s="675">
        <v>5833660</v>
      </c>
      <c r="U1273" s="674">
        <v>42906</v>
      </c>
      <c r="V1273" s="675">
        <v>5833660</v>
      </c>
      <c r="W1273" s="675">
        <v>3791879</v>
      </c>
      <c r="X1273" s="675">
        <v>1750098</v>
      </c>
      <c r="Y1273" s="675">
        <v>291683</v>
      </c>
      <c r="Z1273" s="652">
        <v>0</v>
      </c>
      <c r="AA1273" s="652"/>
      <c r="AB1273" s="664"/>
      <c r="AC1273" s="663"/>
      <c r="AD1273" s="650"/>
      <c r="AE1273" s="650"/>
      <c r="AF1273" s="650"/>
      <c r="AG1273" s="650"/>
      <c r="AH1273" s="650"/>
      <c r="AI1273" s="650"/>
      <c r="AJ1273" s="650"/>
      <c r="AK1273" s="650"/>
      <c r="AL1273" s="650"/>
      <c r="AM1273" s="652">
        <f t="shared" si="62"/>
        <v>0</v>
      </c>
      <c r="AN1273" s="513">
        <f t="shared" si="63"/>
        <v>5833660</v>
      </c>
    </row>
    <row r="1274" spans="1:40" s="212" customFormat="1" ht="15" customHeight="1" x14ac:dyDescent="0.2">
      <c r="A1274" s="679"/>
      <c r="B1274" s="679"/>
      <c r="C1274" s="679"/>
      <c r="D1274" s="679"/>
      <c r="E1274" s="679"/>
      <c r="F1274" s="668" t="s">
        <v>8755</v>
      </c>
      <c r="G1274" s="668" t="s">
        <v>9913</v>
      </c>
      <c r="H1274" s="669">
        <v>300101014477101</v>
      </c>
      <c r="I1274" s="653"/>
      <c r="J1274" s="653" t="s">
        <v>4833</v>
      </c>
      <c r="K1274" s="670" t="s">
        <v>6477</v>
      </c>
      <c r="L1274" s="669" t="s">
        <v>19902</v>
      </c>
      <c r="M1274" s="671">
        <v>42109</v>
      </c>
      <c r="N1274" s="672">
        <v>20000000</v>
      </c>
      <c r="O1274" s="672" t="s">
        <v>19971</v>
      </c>
      <c r="P1274" s="674">
        <v>42688</v>
      </c>
      <c r="Q1274" s="672">
        <v>8293554</v>
      </c>
      <c r="R1274" s="673" t="s">
        <v>20003</v>
      </c>
      <c r="S1274" s="674">
        <v>42902</v>
      </c>
      <c r="T1274" s="675">
        <v>5805488</v>
      </c>
      <c r="U1274" s="674">
        <v>42906</v>
      </c>
      <c r="V1274" s="675">
        <v>5805488</v>
      </c>
      <c r="W1274" s="675">
        <v>3773567.2</v>
      </c>
      <c r="X1274" s="675">
        <v>1741646.4</v>
      </c>
      <c r="Y1274" s="675">
        <v>290274.40000000002</v>
      </c>
      <c r="Z1274" s="652">
        <v>0</v>
      </c>
      <c r="AA1274" s="652"/>
      <c r="AB1274" s="664"/>
      <c r="AC1274" s="663"/>
      <c r="AD1274" s="650"/>
      <c r="AE1274" s="650"/>
      <c r="AF1274" s="650"/>
      <c r="AG1274" s="650"/>
      <c r="AH1274" s="650"/>
      <c r="AI1274" s="650"/>
      <c r="AJ1274" s="650"/>
      <c r="AK1274" s="650"/>
      <c r="AL1274" s="650"/>
      <c r="AM1274" s="652">
        <f t="shared" si="62"/>
        <v>0</v>
      </c>
      <c r="AN1274" s="513">
        <f t="shared" si="63"/>
        <v>5805488</v>
      </c>
    </row>
    <row r="1275" spans="1:40" s="212" customFormat="1" ht="15" customHeight="1" x14ac:dyDescent="0.2">
      <c r="A1275" s="679"/>
      <c r="B1275" s="679"/>
      <c r="C1275" s="679"/>
      <c r="D1275" s="679"/>
      <c r="E1275" s="679"/>
      <c r="F1275" s="668" t="s">
        <v>8755</v>
      </c>
      <c r="G1275" s="668" t="s">
        <v>9913</v>
      </c>
      <c r="H1275" s="669">
        <v>300101014576109</v>
      </c>
      <c r="I1275" s="653"/>
      <c r="J1275" s="653" t="s">
        <v>19721</v>
      </c>
      <c r="K1275" s="670" t="s">
        <v>6477</v>
      </c>
      <c r="L1275" s="669" t="s">
        <v>19903</v>
      </c>
      <c r="M1275" s="671">
        <v>42136</v>
      </c>
      <c r="N1275" s="672">
        <v>8000000</v>
      </c>
      <c r="O1275" s="672" t="s">
        <v>19971</v>
      </c>
      <c r="P1275" s="674">
        <v>42688</v>
      </c>
      <c r="Q1275" s="672">
        <v>5367430</v>
      </c>
      <c r="R1275" s="673" t="s">
        <v>20003</v>
      </c>
      <c r="S1275" s="674">
        <v>42902</v>
      </c>
      <c r="T1275" s="675">
        <v>3725588</v>
      </c>
      <c r="U1275" s="674">
        <v>42906</v>
      </c>
      <c r="V1275" s="675">
        <v>3725588</v>
      </c>
      <c r="W1275" s="675">
        <v>2421632.2000000002</v>
      </c>
      <c r="X1275" s="675">
        <v>1117676.3999999999</v>
      </c>
      <c r="Y1275" s="675">
        <v>186279.40000000002</v>
      </c>
      <c r="Z1275" s="652">
        <v>0</v>
      </c>
      <c r="AA1275" s="652"/>
      <c r="AB1275" s="664"/>
      <c r="AC1275" s="663"/>
      <c r="AD1275" s="650"/>
      <c r="AE1275" s="650"/>
      <c r="AF1275" s="650"/>
      <c r="AG1275" s="650"/>
      <c r="AH1275" s="650"/>
      <c r="AI1275" s="650"/>
      <c r="AJ1275" s="650"/>
      <c r="AK1275" s="650"/>
      <c r="AL1275" s="650"/>
      <c r="AM1275" s="652">
        <f t="shared" si="62"/>
        <v>0</v>
      </c>
      <c r="AN1275" s="513">
        <f t="shared" si="63"/>
        <v>3725588</v>
      </c>
    </row>
    <row r="1276" spans="1:40" s="212" customFormat="1" ht="15" customHeight="1" x14ac:dyDescent="0.2">
      <c r="A1276" s="679"/>
      <c r="B1276" s="679"/>
      <c r="C1276" s="679"/>
      <c r="D1276" s="679"/>
      <c r="E1276" s="679"/>
      <c r="F1276" s="668" t="s">
        <v>8755</v>
      </c>
      <c r="G1276" s="668" t="s">
        <v>9913</v>
      </c>
      <c r="H1276" s="669">
        <v>300101014834109</v>
      </c>
      <c r="I1276" s="653"/>
      <c r="J1276" s="653" t="s">
        <v>19722</v>
      </c>
      <c r="K1276" s="670" t="s">
        <v>6477</v>
      </c>
      <c r="L1276" s="669" t="s">
        <v>19904</v>
      </c>
      <c r="M1276" s="671">
        <v>42242</v>
      </c>
      <c r="N1276" s="672">
        <v>10000000</v>
      </c>
      <c r="O1276" s="672" t="s">
        <v>19971</v>
      </c>
      <c r="P1276" s="674">
        <v>42688</v>
      </c>
      <c r="Q1276" s="672">
        <v>6007377</v>
      </c>
      <c r="R1276" s="673" t="s">
        <v>20003</v>
      </c>
      <c r="S1276" s="674">
        <v>42902</v>
      </c>
      <c r="T1276" s="675">
        <v>4141410</v>
      </c>
      <c r="U1276" s="674">
        <v>42906</v>
      </c>
      <c r="V1276" s="675">
        <v>4141410</v>
      </c>
      <c r="W1276" s="675">
        <v>2691916.5</v>
      </c>
      <c r="X1276" s="675">
        <v>1242423</v>
      </c>
      <c r="Y1276" s="675">
        <v>207070.5</v>
      </c>
      <c r="Z1276" s="652">
        <v>0</v>
      </c>
      <c r="AA1276" s="652"/>
      <c r="AB1276" s="664"/>
      <c r="AC1276" s="663"/>
      <c r="AD1276" s="650"/>
      <c r="AE1276" s="650"/>
      <c r="AF1276" s="650"/>
      <c r="AG1276" s="650"/>
      <c r="AH1276" s="650"/>
      <c r="AI1276" s="650"/>
      <c r="AJ1276" s="650"/>
      <c r="AK1276" s="650"/>
      <c r="AL1276" s="650"/>
      <c r="AM1276" s="652">
        <f t="shared" si="62"/>
        <v>0</v>
      </c>
      <c r="AN1276" s="513">
        <f t="shared" si="63"/>
        <v>4141410</v>
      </c>
    </row>
    <row r="1277" spans="1:40" s="212" customFormat="1" ht="15" customHeight="1" x14ac:dyDescent="0.2">
      <c r="A1277" s="679"/>
      <c r="B1277" s="679"/>
      <c r="C1277" s="679"/>
      <c r="D1277" s="679"/>
      <c r="E1277" s="679"/>
      <c r="F1277" s="668" t="s">
        <v>8755</v>
      </c>
      <c r="G1277" s="668" t="s">
        <v>12381</v>
      </c>
      <c r="H1277" s="669">
        <v>367001008824103</v>
      </c>
      <c r="I1277" s="653"/>
      <c r="J1277" s="653" t="s">
        <v>19723</v>
      </c>
      <c r="K1277" s="670" t="s">
        <v>6477</v>
      </c>
      <c r="L1277" s="669" t="s">
        <v>13049</v>
      </c>
      <c r="M1277" s="671">
        <v>42341</v>
      </c>
      <c r="N1277" s="672">
        <v>10000000</v>
      </c>
      <c r="O1277" s="672" t="s">
        <v>19972</v>
      </c>
      <c r="P1277" s="674">
        <v>42712</v>
      </c>
      <c r="Q1277" s="672">
        <v>6893595</v>
      </c>
      <c r="R1277" s="673" t="s">
        <v>20004</v>
      </c>
      <c r="S1277" s="674">
        <v>42902</v>
      </c>
      <c r="T1277" s="675">
        <v>4724790</v>
      </c>
      <c r="U1277" s="674">
        <v>42906</v>
      </c>
      <c r="V1277" s="675">
        <v>4724790</v>
      </c>
      <c r="W1277" s="675">
        <v>3071113.5</v>
      </c>
      <c r="X1277" s="675">
        <v>1417437</v>
      </c>
      <c r="Y1277" s="675">
        <v>236239.5</v>
      </c>
      <c r="Z1277" s="652">
        <v>0</v>
      </c>
      <c r="AA1277" s="652"/>
      <c r="AB1277" s="664"/>
      <c r="AC1277" s="663"/>
      <c r="AD1277" s="650"/>
      <c r="AE1277" s="650"/>
      <c r="AF1277" s="650"/>
      <c r="AG1277" s="650"/>
      <c r="AH1277" s="650"/>
      <c r="AI1277" s="650"/>
      <c r="AJ1277" s="650"/>
      <c r="AK1277" s="650"/>
      <c r="AL1277" s="650"/>
      <c r="AM1277" s="652">
        <f t="shared" si="62"/>
        <v>0</v>
      </c>
      <c r="AN1277" s="513">
        <f t="shared" si="63"/>
        <v>4724790</v>
      </c>
    </row>
    <row r="1278" spans="1:40" s="212" customFormat="1" ht="15" customHeight="1" x14ac:dyDescent="0.2">
      <c r="A1278" s="679"/>
      <c r="B1278" s="679"/>
      <c r="C1278" s="679"/>
      <c r="D1278" s="679"/>
      <c r="E1278" s="679"/>
      <c r="F1278" s="668" t="s">
        <v>8755</v>
      </c>
      <c r="G1278" s="668" t="s">
        <v>9928</v>
      </c>
      <c r="H1278" s="669">
        <v>328801009317102</v>
      </c>
      <c r="I1278" s="653"/>
      <c r="J1278" s="653" t="s">
        <v>19724</v>
      </c>
      <c r="K1278" s="670" t="s">
        <v>6477</v>
      </c>
      <c r="L1278" s="669" t="s">
        <v>19900</v>
      </c>
      <c r="M1278" s="671">
        <v>42136</v>
      </c>
      <c r="N1278" s="672">
        <v>15000000</v>
      </c>
      <c r="O1278" s="672" t="s">
        <v>19972</v>
      </c>
      <c r="P1278" s="674">
        <v>42712</v>
      </c>
      <c r="Q1278" s="672">
        <v>10076472</v>
      </c>
      <c r="R1278" s="673" t="s">
        <v>20004</v>
      </c>
      <c r="S1278" s="674">
        <v>42902</v>
      </c>
      <c r="T1278" s="675">
        <v>6941340</v>
      </c>
      <c r="U1278" s="674">
        <v>42906</v>
      </c>
      <c r="V1278" s="675">
        <v>6941340</v>
      </c>
      <c r="W1278" s="675">
        <v>4511871</v>
      </c>
      <c r="X1278" s="675">
        <v>2082402</v>
      </c>
      <c r="Y1278" s="675">
        <v>347067</v>
      </c>
      <c r="Z1278" s="652">
        <v>0</v>
      </c>
      <c r="AA1278" s="652"/>
      <c r="AB1278" s="664"/>
      <c r="AC1278" s="663"/>
      <c r="AD1278" s="650"/>
      <c r="AE1278" s="650"/>
      <c r="AF1278" s="650"/>
      <c r="AG1278" s="650"/>
      <c r="AH1278" s="650"/>
      <c r="AI1278" s="650"/>
      <c r="AJ1278" s="650"/>
      <c r="AK1278" s="650"/>
      <c r="AL1278" s="650"/>
      <c r="AM1278" s="652">
        <f t="shared" si="62"/>
        <v>0</v>
      </c>
      <c r="AN1278" s="513">
        <f t="shared" si="63"/>
        <v>6941340</v>
      </c>
    </row>
    <row r="1279" spans="1:40" s="212" customFormat="1" ht="15" customHeight="1" x14ac:dyDescent="0.2">
      <c r="A1279" s="679"/>
      <c r="B1279" s="679"/>
      <c r="C1279" s="679"/>
      <c r="D1279" s="679"/>
      <c r="E1279" s="679"/>
      <c r="F1279" s="668" t="s">
        <v>8755</v>
      </c>
      <c r="G1279" s="668" t="s">
        <v>9928</v>
      </c>
      <c r="H1279" s="669">
        <v>328801009338108</v>
      </c>
      <c r="I1279" s="653"/>
      <c r="J1279" s="653" t="s">
        <v>3589</v>
      </c>
      <c r="K1279" s="670" t="s">
        <v>6477</v>
      </c>
      <c r="L1279" s="669" t="s">
        <v>19900</v>
      </c>
      <c r="M1279" s="671">
        <v>42136</v>
      </c>
      <c r="N1279" s="672">
        <v>6000000</v>
      </c>
      <c r="O1279" s="672" t="s">
        <v>19972</v>
      </c>
      <c r="P1279" s="674">
        <v>42712</v>
      </c>
      <c r="Q1279" s="672">
        <v>1350800</v>
      </c>
      <c r="R1279" s="673" t="s">
        <v>20004</v>
      </c>
      <c r="S1279" s="674">
        <v>42902</v>
      </c>
      <c r="T1279" s="675">
        <v>945560</v>
      </c>
      <c r="U1279" s="674">
        <v>42906</v>
      </c>
      <c r="V1279" s="675">
        <v>945560</v>
      </c>
      <c r="W1279" s="675">
        <v>614614</v>
      </c>
      <c r="X1279" s="675">
        <v>283668</v>
      </c>
      <c r="Y1279" s="675">
        <v>47278</v>
      </c>
      <c r="Z1279" s="652">
        <v>0</v>
      </c>
      <c r="AA1279" s="652"/>
      <c r="AB1279" s="664"/>
      <c r="AC1279" s="663"/>
      <c r="AD1279" s="650"/>
      <c r="AE1279" s="650"/>
      <c r="AF1279" s="650"/>
      <c r="AG1279" s="650"/>
      <c r="AH1279" s="650"/>
      <c r="AI1279" s="650"/>
      <c r="AJ1279" s="650"/>
      <c r="AK1279" s="650"/>
      <c r="AL1279" s="650"/>
      <c r="AM1279" s="652">
        <f t="shared" si="62"/>
        <v>0</v>
      </c>
      <c r="AN1279" s="513">
        <f t="shared" si="63"/>
        <v>945560</v>
      </c>
    </row>
    <row r="1280" spans="1:40" s="212" customFormat="1" ht="15" customHeight="1" x14ac:dyDescent="0.2">
      <c r="A1280" s="679"/>
      <c r="B1280" s="679"/>
      <c r="C1280" s="679"/>
      <c r="D1280" s="679"/>
      <c r="E1280" s="679"/>
      <c r="F1280" s="668" t="s">
        <v>8755</v>
      </c>
      <c r="G1280" s="668" t="s">
        <v>9928</v>
      </c>
      <c r="H1280" s="669">
        <v>328801009214100</v>
      </c>
      <c r="I1280" s="653"/>
      <c r="J1280" s="653" t="s">
        <v>19725</v>
      </c>
      <c r="K1280" s="670" t="s">
        <v>6477</v>
      </c>
      <c r="L1280" s="669" t="s">
        <v>19905</v>
      </c>
      <c r="M1280" s="671">
        <v>42109</v>
      </c>
      <c r="N1280" s="672">
        <v>10000000</v>
      </c>
      <c r="O1280" s="672" t="s">
        <v>19972</v>
      </c>
      <c r="P1280" s="674">
        <v>42712</v>
      </c>
      <c r="Q1280" s="672">
        <v>3951787</v>
      </c>
      <c r="R1280" s="673" t="s">
        <v>20004</v>
      </c>
      <c r="S1280" s="674">
        <v>42902</v>
      </c>
      <c r="T1280" s="675">
        <v>2766251</v>
      </c>
      <c r="U1280" s="674">
        <v>42906</v>
      </c>
      <c r="V1280" s="675">
        <v>2766251</v>
      </c>
      <c r="W1280" s="675">
        <v>1798063.1500000001</v>
      </c>
      <c r="X1280" s="675">
        <v>829875.29999999993</v>
      </c>
      <c r="Y1280" s="675">
        <v>138312.55000000002</v>
      </c>
      <c r="Z1280" s="652">
        <v>0</v>
      </c>
      <c r="AA1280" s="652"/>
      <c r="AB1280" s="664"/>
      <c r="AC1280" s="663"/>
      <c r="AD1280" s="650"/>
      <c r="AE1280" s="650"/>
      <c r="AF1280" s="650"/>
      <c r="AG1280" s="650"/>
      <c r="AH1280" s="650"/>
      <c r="AI1280" s="650"/>
      <c r="AJ1280" s="650"/>
      <c r="AK1280" s="650"/>
      <c r="AL1280" s="650"/>
      <c r="AM1280" s="652">
        <f t="shared" si="62"/>
        <v>0</v>
      </c>
      <c r="AN1280" s="513">
        <f t="shared" si="63"/>
        <v>2766251</v>
      </c>
    </row>
    <row r="1281" spans="1:40" s="212" customFormat="1" ht="15" customHeight="1" x14ac:dyDescent="0.2">
      <c r="A1281" s="679"/>
      <c r="B1281" s="679"/>
      <c r="C1281" s="679"/>
      <c r="D1281" s="679"/>
      <c r="E1281" s="679"/>
      <c r="F1281" s="668" t="s">
        <v>8755</v>
      </c>
      <c r="G1281" s="668" t="s">
        <v>9715</v>
      </c>
      <c r="H1281" s="669" t="s">
        <v>20021</v>
      </c>
      <c r="I1281" s="653"/>
      <c r="J1281" s="653" t="s">
        <v>19726</v>
      </c>
      <c r="K1281" s="670" t="s">
        <v>6477</v>
      </c>
      <c r="L1281" s="669" t="s">
        <v>19906</v>
      </c>
      <c r="M1281" s="671">
        <v>42250</v>
      </c>
      <c r="N1281" s="672">
        <v>4000000</v>
      </c>
      <c r="O1281" s="672" t="s">
        <v>19972</v>
      </c>
      <c r="P1281" s="674">
        <v>42712</v>
      </c>
      <c r="Q1281" s="672">
        <v>2344833</v>
      </c>
      <c r="R1281" s="673" t="s">
        <v>20004</v>
      </c>
      <c r="S1281" s="674">
        <v>42902</v>
      </c>
      <c r="T1281" s="675">
        <v>1540140</v>
      </c>
      <c r="U1281" s="674">
        <v>42906</v>
      </c>
      <c r="V1281" s="675">
        <v>1540140</v>
      </c>
      <c r="W1281" s="675">
        <v>1001091</v>
      </c>
      <c r="X1281" s="675">
        <v>462042</v>
      </c>
      <c r="Y1281" s="675">
        <v>77007</v>
      </c>
      <c r="Z1281" s="652">
        <v>0</v>
      </c>
      <c r="AA1281" s="652"/>
      <c r="AB1281" s="664"/>
      <c r="AC1281" s="663"/>
      <c r="AD1281" s="650"/>
      <c r="AE1281" s="650"/>
      <c r="AF1281" s="650"/>
      <c r="AG1281" s="650"/>
      <c r="AH1281" s="650"/>
      <c r="AI1281" s="650"/>
      <c r="AJ1281" s="650"/>
      <c r="AK1281" s="650"/>
      <c r="AL1281" s="650"/>
      <c r="AM1281" s="652">
        <f t="shared" si="62"/>
        <v>0</v>
      </c>
      <c r="AN1281" s="513">
        <f t="shared" si="63"/>
        <v>1540140</v>
      </c>
    </row>
    <row r="1282" spans="1:40" s="212" customFormat="1" ht="15" customHeight="1" x14ac:dyDescent="0.2">
      <c r="A1282" s="679"/>
      <c r="B1282" s="679"/>
      <c r="C1282" s="679"/>
      <c r="D1282" s="679"/>
      <c r="E1282" s="679"/>
      <c r="F1282" s="668" t="s">
        <v>8755</v>
      </c>
      <c r="G1282" s="668" t="s">
        <v>6548</v>
      </c>
      <c r="H1282" s="669">
        <v>326701013608105</v>
      </c>
      <c r="I1282" s="653"/>
      <c r="J1282" s="653" t="s">
        <v>19727</v>
      </c>
      <c r="K1282" s="670" t="s">
        <v>6477</v>
      </c>
      <c r="L1282" s="669" t="s">
        <v>19907</v>
      </c>
      <c r="M1282" s="671">
        <v>42292</v>
      </c>
      <c r="N1282" s="672">
        <v>15000000</v>
      </c>
      <c r="O1282" s="672" t="s">
        <v>19972</v>
      </c>
      <c r="P1282" s="674">
        <v>42712</v>
      </c>
      <c r="Q1282" s="672">
        <v>9687442</v>
      </c>
      <c r="R1282" s="673" t="s">
        <v>20004</v>
      </c>
      <c r="S1282" s="674">
        <v>42902</v>
      </c>
      <c r="T1282" s="675">
        <v>6575584</v>
      </c>
      <c r="U1282" s="674">
        <v>42906</v>
      </c>
      <c r="V1282" s="675">
        <v>6575584</v>
      </c>
      <c r="W1282" s="675">
        <v>4274129.6000000006</v>
      </c>
      <c r="X1282" s="675">
        <v>1972675.2</v>
      </c>
      <c r="Y1282" s="675">
        <v>328779.2</v>
      </c>
      <c r="Z1282" s="652">
        <v>0</v>
      </c>
      <c r="AA1282" s="652"/>
      <c r="AB1282" s="664"/>
      <c r="AC1282" s="663"/>
      <c r="AD1282" s="650"/>
      <c r="AE1282" s="650"/>
      <c r="AF1282" s="650"/>
      <c r="AG1282" s="650"/>
      <c r="AH1282" s="650"/>
      <c r="AI1282" s="650"/>
      <c r="AJ1282" s="650"/>
      <c r="AK1282" s="650"/>
      <c r="AL1282" s="650"/>
      <c r="AM1282" s="652">
        <f t="shared" si="62"/>
        <v>0</v>
      </c>
      <c r="AN1282" s="513">
        <f t="shared" si="63"/>
        <v>6575584</v>
      </c>
    </row>
    <row r="1283" spans="1:40" s="212" customFormat="1" ht="15" customHeight="1" x14ac:dyDescent="0.2">
      <c r="A1283" s="679"/>
      <c r="B1283" s="679"/>
      <c r="C1283" s="679"/>
      <c r="D1283" s="679"/>
      <c r="E1283" s="679"/>
      <c r="F1283" s="668" t="s">
        <v>8755</v>
      </c>
      <c r="G1283" s="668" t="s">
        <v>6548</v>
      </c>
      <c r="H1283" s="669">
        <v>326701012905106</v>
      </c>
      <c r="I1283" s="653"/>
      <c r="J1283" s="653" t="s">
        <v>19728</v>
      </c>
      <c r="K1283" s="670" t="s">
        <v>6477</v>
      </c>
      <c r="L1283" s="669" t="s">
        <v>19908</v>
      </c>
      <c r="M1283" s="671">
        <v>42115</v>
      </c>
      <c r="N1283" s="672">
        <v>10000000</v>
      </c>
      <c r="O1283" s="672" t="s">
        <v>19972</v>
      </c>
      <c r="P1283" s="674">
        <v>42712</v>
      </c>
      <c r="Q1283" s="672">
        <v>3949433</v>
      </c>
      <c r="R1283" s="673" t="s">
        <v>20004</v>
      </c>
      <c r="S1283" s="674">
        <v>42902</v>
      </c>
      <c r="T1283" s="675">
        <v>2682960</v>
      </c>
      <c r="U1283" s="674">
        <v>42906</v>
      </c>
      <c r="V1283" s="675">
        <v>2682960</v>
      </c>
      <c r="W1283" s="675">
        <v>1743924</v>
      </c>
      <c r="X1283" s="675">
        <v>804888</v>
      </c>
      <c r="Y1283" s="675">
        <v>134148</v>
      </c>
      <c r="Z1283" s="652">
        <v>0</v>
      </c>
      <c r="AA1283" s="652"/>
      <c r="AB1283" s="664"/>
      <c r="AC1283" s="663"/>
      <c r="AD1283" s="650"/>
      <c r="AE1283" s="650"/>
      <c r="AF1283" s="650"/>
      <c r="AG1283" s="650"/>
      <c r="AH1283" s="650"/>
      <c r="AI1283" s="650"/>
      <c r="AJ1283" s="650"/>
      <c r="AK1283" s="650"/>
      <c r="AL1283" s="650"/>
      <c r="AM1283" s="652">
        <f t="shared" si="62"/>
        <v>0</v>
      </c>
      <c r="AN1283" s="513">
        <f t="shared" si="63"/>
        <v>2682960</v>
      </c>
    </row>
    <row r="1284" spans="1:40" s="212" customFormat="1" ht="15" customHeight="1" x14ac:dyDescent="0.2">
      <c r="A1284" s="679"/>
      <c r="B1284" s="679"/>
      <c r="C1284" s="679"/>
      <c r="D1284" s="679"/>
      <c r="E1284" s="679"/>
      <c r="F1284" s="668" t="s">
        <v>8755</v>
      </c>
      <c r="G1284" s="668" t="s">
        <v>2776</v>
      </c>
      <c r="H1284" s="669">
        <v>367101008442109</v>
      </c>
      <c r="I1284" s="653"/>
      <c r="J1284" s="653" t="s">
        <v>19729</v>
      </c>
      <c r="K1284" s="670" t="s">
        <v>6477</v>
      </c>
      <c r="L1284" s="669" t="s">
        <v>19909</v>
      </c>
      <c r="M1284" s="671">
        <v>42109</v>
      </c>
      <c r="N1284" s="672">
        <v>20000000</v>
      </c>
      <c r="O1284" s="672" t="s">
        <v>19972</v>
      </c>
      <c r="P1284" s="674">
        <v>42712</v>
      </c>
      <c r="Q1284" s="672">
        <v>2613076</v>
      </c>
      <c r="R1284" s="673" t="s">
        <v>20004</v>
      </c>
      <c r="S1284" s="674">
        <v>42902</v>
      </c>
      <c r="T1284" s="675">
        <v>1829153</v>
      </c>
      <c r="U1284" s="674">
        <v>42906</v>
      </c>
      <c r="V1284" s="675">
        <v>1829153</v>
      </c>
      <c r="W1284" s="675">
        <v>1188949.45</v>
      </c>
      <c r="X1284" s="675">
        <v>548745.9</v>
      </c>
      <c r="Y1284" s="675">
        <v>91457.650000000009</v>
      </c>
      <c r="Z1284" s="652">
        <v>0</v>
      </c>
      <c r="AA1284" s="652"/>
      <c r="AB1284" s="664"/>
      <c r="AC1284" s="663"/>
      <c r="AD1284" s="650"/>
      <c r="AE1284" s="650"/>
      <c r="AF1284" s="650"/>
      <c r="AG1284" s="650"/>
      <c r="AH1284" s="650"/>
      <c r="AI1284" s="650"/>
      <c r="AJ1284" s="650"/>
      <c r="AK1284" s="650"/>
      <c r="AL1284" s="650"/>
      <c r="AM1284" s="652">
        <f t="shared" si="62"/>
        <v>0</v>
      </c>
      <c r="AN1284" s="513">
        <f t="shared" si="63"/>
        <v>1829153</v>
      </c>
    </row>
    <row r="1285" spans="1:40" s="212" customFormat="1" ht="15" customHeight="1" x14ac:dyDescent="0.2">
      <c r="A1285" s="679"/>
      <c r="B1285" s="679"/>
      <c r="C1285" s="679"/>
      <c r="D1285" s="679"/>
      <c r="E1285" s="679"/>
      <c r="F1285" s="668" t="s">
        <v>8755</v>
      </c>
      <c r="G1285" s="668" t="s">
        <v>6546</v>
      </c>
      <c r="H1285" s="669">
        <v>411301005350106</v>
      </c>
      <c r="I1285" s="653"/>
      <c r="J1285" s="653" t="s">
        <v>19730</v>
      </c>
      <c r="K1285" s="670" t="s">
        <v>6477</v>
      </c>
      <c r="L1285" s="669" t="s">
        <v>19910</v>
      </c>
      <c r="M1285" s="671">
        <v>42405</v>
      </c>
      <c r="N1285" s="672">
        <v>7000000</v>
      </c>
      <c r="O1285" s="672" t="s">
        <v>19972</v>
      </c>
      <c r="P1285" s="674">
        <v>42712</v>
      </c>
      <c r="Q1285" s="672">
        <v>2372542</v>
      </c>
      <c r="R1285" s="673" t="s">
        <v>20004</v>
      </c>
      <c r="S1285" s="674">
        <v>42902</v>
      </c>
      <c r="T1285" s="675">
        <v>1606010</v>
      </c>
      <c r="U1285" s="674">
        <v>42906</v>
      </c>
      <c r="V1285" s="675">
        <v>1606010</v>
      </c>
      <c r="W1285" s="675">
        <v>1043906.5</v>
      </c>
      <c r="X1285" s="675">
        <v>481803</v>
      </c>
      <c r="Y1285" s="675">
        <v>80300.5</v>
      </c>
      <c r="Z1285" s="652">
        <v>0</v>
      </c>
      <c r="AA1285" s="652"/>
      <c r="AB1285" s="664"/>
      <c r="AC1285" s="663"/>
      <c r="AD1285" s="650"/>
      <c r="AE1285" s="650"/>
      <c r="AF1285" s="650"/>
      <c r="AG1285" s="650"/>
      <c r="AH1285" s="650"/>
      <c r="AI1285" s="650"/>
      <c r="AJ1285" s="650"/>
      <c r="AK1285" s="650"/>
      <c r="AL1285" s="650"/>
      <c r="AM1285" s="652">
        <f t="shared" si="62"/>
        <v>0</v>
      </c>
      <c r="AN1285" s="513">
        <f t="shared" si="63"/>
        <v>1606010</v>
      </c>
    </row>
    <row r="1286" spans="1:40" s="212" customFormat="1" ht="15" customHeight="1" x14ac:dyDescent="0.2">
      <c r="A1286" s="679"/>
      <c r="B1286" s="679"/>
      <c r="C1286" s="679"/>
      <c r="D1286" s="679"/>
      <c r="E1286" s="679"/>
      <c r="F1286" s="668" t="s">
        <v>8755</v>
      </c>
      <c r="G1286" s="668" t="s">
        <v>6533</v>
      </c>
      <c r="H1286" s="669">
        <v>326601012203102</v>
      </c>
      <c r="I1286" s="653"/>
      <c r="J1286" s="653" t="s">
        <v>19731</v>
      </c>
      <c r="K1286" s="670" t="s">
        <v>6477</v>
      </c>
      <c r="L1286" s="669" t="s">
        <v>19862</v>
      </c>
      <c r="M1286" s="671">
        <v>42230</v>
      </c>
      <c r="N1286" s="672">
        <v>10000000</v>
      </c>
      <c r="O1286" s="672" t="s">
        <v>19972</v>
      </c>
      <c r="P1286" s="674">
        <v>42712</v>
      </c>
      <c r="Q1286" s="672">
        <v>3957433</v>
      </c>
      <c r="R1286" s="673" t="s">
        <v>20004</v>
      </c>
      <c r="S1286" s="674">
        <v>42902</v>
      </c>
      <c r="T1286" s="675">
        <v>2682960</v>
      </c>
      <c r="U1286" s="674">
        <v>42906</v>
      </c>
      <c r="V1286" s="675">
        <v>2682960</v>
      </c>
      <c r="W1286" s="675">
        <v>1743924</v>
      </c>
      <c r="X1286" s="675">
        <v>804888</v>
      </c>
      <c r="Y1286" s="675">
        <v>134148</v>
      </c>
      <c r="Z1286" s="652">
        <v>0</v>
      </c>
      <c r="AA1286" s="652"/>
      <c r="AB1286" s="664"/>
      <c r="AC1286" s="663"/>
      <c r="AD1286" s="650"/>
      <c r="AE1286" s="650"/>
      <c r="AF1286" s="650"/>
      <c r="AG1286" s="650"/>
      <c r="AH1286" s="650"/>
      <c r="AI1286" s="650"/>
      <c r="AJ1286" s="650"/>
      <c r="AK1286" s="650"/>
      <c r="AL1286" s="650"/>
      <c r="AM1286" s="652">
        <f t="shared" si="62"/>
        <v>0</v>
      </c>
      <c r="AN1286" s="513">
        <f t="shared" si="63"/>
        <v>2682960</v>
      </c>
    </row>
    <row r="1287" spans="1:40" s="212" customFormat="1" ht="15" customHeight="1" x14ac:dyDescent="0.2">
      <c r="A1287" s="679"/>
      <c r="B1287" s="679"/>
      <c r="C1287" s="679"/>
      <c r="D1287" s="679"/>
      <c r="E1287" s="679"/>
      <c r="F1287" s="668" t="s">
        <v>8755</v>
      </c>
      <c r="G1287" s="668" t="s">
        <v>6533</v>
      </c>
      <c r="H1287" s="669">
        <v>326601012346104</v>
      </c>
      <c r="I1287" s="653"/>
      <c r="J1287" s="653" t="s">
        <v>3670</v>
      </c>
      <c r="K1287" s="670" t="s">
        <v>6477</v>
      </c>
      <c r="L1287" s="669" t="s">
        <v>19861</v>
      </c>
      <c r="M1287" s="671">
        <v>42353</v>
      </c>
      <c r="N1287" s="672">
        <v>20000000</v>
      </c>
      <c r="O1287" s="672" t="s">
        <v>19972</v>
      </c>
      <c r="P1287" s="674">
        <v>42712</v>
      </c>
      <c r="Q1287" s="672">
        <v>12416575</v>
      </c>
      <c r="R1287" s="673" t="s">
        <v>20004</v>
      </c>
      <c r="S1287" s="674">
        <v>42902</v>
      </c>
      <c r="T1287" s="675">
        <v>8691603</v>
      </c>
      <c r="U1287" s="674">
        <v>42906</v>
      </c>
      <c r="V1287" s="675">
        <v>8691603</v>
      </c>
      <c r="W1287" s="675">
        <v>5649541.9500000002</v>
      </c>
      <c r="X1287" s="675">
        <v>2607480.9</v>
      </c>
      <c r="Y1287" s="675">
        <v>434580.15</v>
      </c>
      <c r="Z1287" s="652">
        <v>0</v>
      </c>
      <c r="AA1287" s="652"/>
      <c r="AB1287" s="664"/>
      <c r="AC1287" s="663"/>
      <c r="AD1287" s="650"/>
      <c r="AE1287" s="650"/>
      <c r="AF1287" s="650"/>
      <c r="AG1287" s="650"/>
      <c r="AH1287" s="650"/>
      <c r="AI1287" s="650"/>
      <c r="AJ1287" s="650"/>
      <c r="AK1287" s="650"/>
      <c r="AL1287" s="650"/>
      <c r="AM1287" s="652">
        <f t="shared" si="62"/>
        <v>0</v>
      </c>
      <c r="AN1287" s="513">
        <f t="shared" si="63"/>
        <v>8691603</v>
      </c>
    </row>
    <row r="1288" spans="1:40" s="212" customFormat="1" ht="15" customHeight="1" x14ac:dyDescent="0.2">
      <c r="A1288" s="679"/>
      <c r="B1288" s="679"/>
      <c r="C1288" s="679"/>
      <c r="D1288" s="679"/>
      <c r="E1288" s="679"/>
      <c r="F1288" s="668" t="s">
        <v>8755</v>
      </c>
      <c r="G1288" s="668" t="s">
        <v>9929</v>
      </c>
      <c r="H1288" s="669">
        <v>412201010031102</v>
      </c>
      <c r="I1288" s="653"/>
      <c r="J1288" s="653" t="s">
        <v>19732</v>
      </c>
      <c r="K1288" s="670" t="s">
        <v>6477</v>
      </c>
      <c r="L1288" s="669" t="s">
        <v>19911</v>
      </c>
      <c r="M1288" s="671">
        <v>42403</v>
      </c>
      <c r="N1288" s="672">
        <v>5000000</v>
      </c>
      <c r="O1288" s="672" t="s">
        <v>19972</v>
      </c>
      <c r="P1288" s="674">
        <v>42712</v>
      </c>
      <c r="Q1288" s="672">
        <v>3039740</v>
      </c>
      <c r="R1288" s="673" t="s">
        <v>20004</v>
      </c>
      <c r="S1288" s="674">
        <v>42902</v>
      </c>
      <c r="T1288" s="675">
        <v>2119320</v>
      </c>
      <c r="U1288" s="674">
        <v>42906</v>
      </c>
      <c r="V1288" s="675">
        <v>2119320</v>
      </c>
      <c r="W1288" s="675">
        <v>1377558</v>
      </c>
      <c r="X1288" s="675">
        <v>635796</v>
      </c>
      <c r="Y1288" s="675">
        <v>105966</v>
      </c>
      <c r="Z1288" s="652">
        <v>0</v>
      </c>
      <c r="AA1288" s="652"/>
      <c r="AB1288" s="664"/>
      <c r="AC1288" s="663"/>
      <c r="AD1288" s="650"/>
      <c r="AE1288" s="650"/>
      <c r="AF1288" s="650"/>
      <c r="AG1288" s="650"/>
      <c r="AH1288" s="650"/>
      <c r="AI1288" s="650"/>
      <c r="AJ1288" s="650"/>
      <c r="AK1288" s="650"/>
      <c r="AL1288" s="650"/>
      <c r="AM1288" s="652">
        <f t="shared" si="62"/>
        <v>0</v>
      </c>
      <c r="AN1288" s="513">
        <f t="shared" si="63"/>
        <v>2119320</v>
      </c>
    </row>
    <row r="1289" spans="1:40" s="212" customFormat="1" ht="15" customHeight="1" x14ac:dyDescent="0.2">
      <c r="A1289" s="679"/>
      <c r="B1289" s="679"/>
      <c r="C1289" s="679"/>
      <c r="D1289" s="679"/>
      <c r="E1289" s="679"/>
      <c r="F1289" s="668" t="s">
        <v>8755</v>
      </c>
      <c r="G1289" s="668" t="s">
        <v>9929</v>
      </c>
      <c r="H1289" s="669">
        <v>412201009181100</v>
      </c>
      <c r="I1289" s="653"/>
      <c r="J1289" s="653" t="s">
        <v>3777</v>
      </c>
      <c r="K1289" s="670" t="s">
        <v>6477</v>
      </c>
      <c r="L1289" s="669" t="s">
        <v>19886</v>
      </c>
      <c r="M1289" s="671">
        <v>42173</v>
      </c>
      <c r="N1289" s="672">
        <v>5000000</v>
      </c>
      <c r="O1289" s="672" t="s">
        <v>19972</v>
      </c>
      <c r="P1289" s="674">
        <v>42712</v>
      </c>
      <c r="Q1289" s="672">
        <v>2467086</v>
      </c>
      <c r="R1289" s="673" t="s">
        <v>20004</v>
      </c>
      <c r="S1289" s="674">
        <v>42902</v>
      </c>
      <c r="T1289" s="675">
        <v>1726960</v>
      </c>
      <c r="U1289" s="674">
        <v>42906</v>
      </c>
      <c r="V1289" s="675">
        <v>1726960</v>
      </c>
      <c r="W1289" s="675">
        <v>1122524</v>
      </c>
      <c r="X1289" s="675">
        <v>518088</v>
      </c>
      <c r="Y1289" s="675">
        <v>86348</v>
      </c>
      <c r="Z1289" s="652">
        <v>0</v>
      </c>
      <c r="AA1289" s="652"/>
      <c r="AB1289" s="664"/>
      <c r="AC1289" s="663"/>
      <c r="AD1289" s="650"/>
      <c r="AE1289" s="650"/>
      <c r="AF1289" s="650"/>
      <c r="AG1289" s="650"/>
      <c r="AH1289" s="650"/>
      <c r="AI1289" s="650"/>
      <c r="AJ1289" s="650"/>
      <c r="AK1289" s="650"/>
      <c r="AL1289" s="650"/>
      <c r="AM1289" s="652">
        <f t="shared" si="62"/>
        <v>0</v>
      </c>
      <c r="AN1289" s="513">
        <f t="shared" si="63"/>
        <v>1726960</v>
      </c>
    </row>
    <row r="1290" spans="1:40" s="212" customFormat="1" ht="15" customHeight="1" x14ac:dyDescent="0.2">
      <c r="A1290" s="679"/>
      <c r="B1290" s="679"/>
      <c r="C1290" s="679"/>
      <c r="D1290" s="679"/>
      <c r="E1290" s="679"/>
      <c r="F1290" s="668" t="s">
        <v>8755</v>
      </c>
      <c r="G1290" s="668" t="s">
        <v>12380</v>
      </c>
      <c r="H1290" s="669">
        <v>723601004028101</v>
      </c>
      <c r="I1290" s="653"/>
      <c r="J1290" s="653" t="s">
        <v>19733</v>
      </c>
      <c r="K1290" s="670" t="s">
        <v>6477</v>
      </c>
      <c r="L1290" s="669" t="s">
        <v>13011</v>
      </c>
      <c r="M1290" s="671">
        <v>42199</v>
      </c>
      <c r="N1290" s="672">
        <v>25000000</v>
      </c>
      <c r="O1290" s="672" t="s">
        <v>19972</v>
      </c>
      <c r="P1290" s="674">
        <v>42712</v>
      </c>
      <c r="Q1290" s="672">
        <v>15965110</v>
      </c>
      <c r="R1290" s="673" t="s">
        <v>20004</v>
      </c>
      <c r="S1290" s="674">
        <v>42902</v>
      </c>
      <c r="T1290" s="675">
        <v>11083800</v>
      </c>
      <c r="U1290" s="674">
        <v>42906</v>
      </c>
      <c r="V1290" s="675">
        <v>11083800</v>
      </c>
      <c r="W1290" s="675">
        <v>7204470</v>
      </c>
      <c r="X1290" s="675">
        <v>3325140</v>
      </c>
      <c r="Y1290" s="675">
        <v>554190</v>
      </c>
      <c r="Z1290" s="652">
        <v>0</v>
      </c>
      <c r="AA1290" s="652"/>
      <c r="AB1290" s="664"/>
      <c r="AC1290" s="663"/>
      <c r="AD1290" s="650"/>
      <c r="AE1290" s="650"/>
      <c r="AF1290" s="650"/>
      <c r="AG1290" s="650"/>
      <c r="AH1290" s="650"/>
      <c r="AI1290" s="650"/>
      <c r="AJ1290" s="650"/>
      <c r="AK1290" s="650"/>
      <c r="AL1290" s="650"/>
      <c r="AM1290" s="652">
        <f t="shared" si="62"/>
        <v>0</v>
      </c>
      <c r="AN1290" s="513">
        <f t="shared" si="63"/>
        <v>11083800</v>
      </c>
    </row>
    <row r="1291" spans="1:40" s="212" customFormat="1" ht="15" customHeight="1" x14ac:dyDescent="0.2">
      <c r="A1291" s="679"/>
      <c r="B1291" s="679"/>
      <c r="C1291" s="679"/>
      <c r="D1291" s="679"/>
      <c r="E1291" s="679"/>
      <c r="F1291" s="668" t="s">
        <v>8755</v>
      </c>
      <c r="G1291" s="668" t="s">
        <v>12380</v>
      </c>
      <c r="H1291" s="669">
        <v>723601004354104</v>
      </c>
      <c r="I1291" s="653"/>
      <c r="J1291" s="653" t="s">
        <v>19734</v>
      </c>
      <c r="K1291" s="670" t="s">
        <v>6477</v>
      </c>
      <c r="L1291" s="669" t="s">
        <v>13012</v>
      </c>
      <c r="M1291" s="671">
        <v>42292</v>
      </c>
      <c r="N1291" s="672">
        <v>3000000</v>
      </c>
      <c r="O1291" s="672" t="s">
        <v>19972</v>
      </c>
      <c r="P1291" s="674">
        <v>42712</v>
      </c>
      <c r="Q1291" s="672">
        <v>430696</v>
      </c>
      <c r="R1291" s="673" t="s">
        <v>20004</v>
      </c>
      <c r="S1291" s="674">
        <v>42902</v>
      </c>
      <c r="T1291" s="675">
        <v>301487</v>
      </c>
      <c r="U1291" s="674">
        <v>42906</v>
      </c>
      <c r="V1291" s="675">
        <v>301487</v>
      </c>
      <c r="W1291" s="675">
        <v>195966.55000000002</v>
      </c>
      <c r="X1291" s="675">
        <v>90446.099999999991</v>
      </c>
      <c r="Y1291" s="675">
        <v>15074.35</v>
      </c>
      <c r="Z1291" s="652">
        <v>0</v>
      </c>
      <c r="AA1291" s="652"/>
      <c r="AB1291" s="664"/>
      <c r="AC1291" s="663"/>
      <c r="AD1291" s="650"/>
      <c r="AE1291" s="650"/>
      <c r="AF1291" s="650"/>
      <c r="AG1291" s="650"/>
      <c r="AH1291" s="650"/>
      <c r="AI1291" s="650"/>
      <c r="AJ1291" s="650"/>
      <c r="AK1291" s="650"/>
      <c r="AL1291" s="650"/>
      <c r="AM1291" s="652">
        <f t="shared" si="62"/>
        <v>0</v>
      </c>
      <c r="AN1291" s="513">
        <f t="shared" si="63"/>
        <v>301487</v>
      </c>
    </row>
    <row r="1292" spans="1:40" s="212" customFormat="1" ht="15" customHeight="1" x14ac:dyDescent="0.2">
      <c r="A1292" s="679"/>
      <c r="B1292" s="679"/>
      <c r="C1292" s="679"/>
      <c r="D1292" s="679"/>
      <c r="E1292" s="679"/>
      <c r="F1292" s="668" t="s">
        <v>8755</v>
      </c>
      <c r="G1292" s="668" t="s">
        <v>12380</v>
      </c>
      <c r="H1292" s="669">
        <v>723601004138100</v>
      </c>
      <c r="I1292" s="653"/>
      <c r="J1292" s="653" t="s">
        <v>19735</v>
      </c>
      <c r="K1292" s="670" t="s">
        <v>6477</v>
      </c>
      <c r="L1292" s="669" t="s">
        <v>13016</v>
      </c>
      <c r="M1292" s="671">
        <v>42199</v>
      </c>
      <c r="N1292" s="672">
        <v>25000000</v>
      </c>
      <c r="O1292" s="672" t="s">
        <v>19972</v>
      </c>
      <c r="P1292" s="674">
        <v>42712</v>
      </c>
      <c r="Q1292" s="672">
        <v>11446406</v>
      </c>
      <c r="R1292" s="673" t="s">
        <v>20004</v>
      </c>
      <c r="S1292" s="674">
        <v>42902</v>
      </c>
      <c r="T1292" s="675">
        <v>7774251</v>
      </c>
      <c r="U1292" s="674">
        <v>42906</v>
      </c>
      <c r="V1292" s="675">
        <v>7774251</v>
      </c>
      <c r="W1292" s="675">
        <v>5053263.1500000004</v>
      </c>
      <c r="X1292" s="675">
        <v>2332275.2999999998</v>
      </c>
      <c r="Y1292" s="675">
        <v>388712.55000000005</v>
      </c>
      <c r="Z1292" s="652">
        <v>0</v>
      </c>
      <c r="AA1292" s="652"/>
      <c r="AB1292" s="664"/>
      <c r="AC1292" s="663"/>
      <c r="AD1292" s="650"/>
      <c r="AE1292" s="650"/>
      <c r="AF1292" s="650"/>
      <c r="AG1292" s="650"/>
      <c r="AH1292" s="650"/>
      <c r="AI1292" s="650"/>
      <c r="AJ1292" s="650"/>
      <c r="AK1292" s="650"/>
      <c r="AL1292" s="650"/>
      <c r="AM1292" s="652">
        <f t="shared" si="62"/>
        <v>0</v>
      </c>
      <c r="AN1292" s="513">
        <f t="shared" si="63"/>
        <v>7774251</v>
      </c>
    </row>
    <row r="1293" spans="1:40" s="212" customFormat="1" ht="15" customHeight="1" x14ac:dyDescent="0.2">
      <c r="A1293" s="679"/>
      <c r="B1293" s="679"/>
      <c r="C1293" s="679"/>
      <c r="D1293" s="679"/>
      <c r="E1293" s="679"/>
      <c r="F1293" s="668" t="s">
        <v>8755</v>
      </c>
      <c r="G1293" s="668" t="s">
        <v>12380</v>
      </c>
      <c r="H1293" s="669">
        <v>723601004276102</v>
      </c>
      <c r="I1293" s="653"/>
      <c r="J1293" s="653" t="s">
        <v>3090</v>
      </c>
      <c r="K1293" s="670" t="s">
        <v>6477</v>
      </c>
      <c r="L1293" s="669" t="s">
        <v>13014</v>
      </c>
      <c r="M1293" s="671">
        <v>42261</v>
      </c>
      <c r="N1293" s="672">
        <v>20000000</v>
      </c>
      <c r="O1293" s="672" t="s">
        <v>19972</v>
      </c>
      <c r="P1293" s="674">
        <v>42712</v>
      </c>
      <c r="Q1293" s="672">
        <v>10844463</v>
      </c>
      <c r="R1293" s="673" t="s">
        <v>20004</v>
      </c>
      <c r="S1293" s="674">
        <v>42902</v>
      </c>
      <c r="T1293" s="675">
        <v>7591124</v>
      </c>
      <c r="U1293" s="674">
        <v>42906</v>
      </c>
      <c r="V1293" s="675">
        <v>7591124</v>
      </c>
      <c r="W1293" s="675">
        <v>4934230.6000000006</v>
      </c>
      <c r="X1293" s="675">
        <v>2277337.1999999997</v>
      </c>
      <c r="Y1293" s="675">
        <v>379556.2</v>
      </c>
      <c r="Z1293" s="652">
        <v>0</v>
      </c>
      <c r="AA1293" s="652"/>
      <c r="AB1293" s="664"/>
      <c r="AC1293" s="663"/>
      <c r="AD1293" s="650"/>
      <c r="AE1293" s="650"/>
      <c r="AF1293" s="650"/>
      <c r="AG1293" s="650"/>
      <c r="AH1293" s="650"/>
      <c r="AI1293" s="650"/>
      <c r="AJ1293" s="650"/>
      <c r="AK1293" s="650"/>
      <c r="AL1293" s="650"/>
      <c r="AM1293" s="652">
        <f t="shared" si="62"/>
        <v>0</v>
      </c>
      <c r="AN1293" s="513">
        <f t="shared" si="63"/>
        <v>7591124</v>
      </c>
    </row>
    <row r="1294" spans="1:40" s="212" customFormat="1" ht="15" customHeight="1" x14ac:dyDescent="0.2">
      <c r="A1294" s="679"/>
      <c r="B1294" s="679"/>
      <c r="C1294" s="679"/>
      <c r="D1294" s="679"/>
      <c r="E1294" s="679"/>
      <c r="F1294" s="668" t="s">
        <v>8755</v>
      </c>
      <c r="G1294" s="668" t="s">
        <v>12380</v>
      </c>
      <c r="H1294" s="669">
        <v>723601003977103</v>
      </c>
      <c r="I1294" s="653"/>
      <c r="J1294" s="653" t="s">
        <v>19736</v>
      </c>
      <c r="K1294" s="670" t="s">
        <v>6477</v>
      </c>
      <c r="L1294" s="669" t="s">
        <v>13011</v>
      </c>
      <c r="M1294" s="671">
        <v>42199</v>
      </c>
      <c r="N1294" s="672">
        <v>15000000</v>
      </c>
      <c r="O1294" s="672" t="s">
        <v>19972</v>
      </c>
      <c r="P1294" s="674">
        <v>42712</v>
      </c>
      <c r="Q1294" s="672">
        <v>5772398</v>
      </c>
      <c r="R1294" s="673" t="s">
        <v>20004</v>
      </c>
      <c r="S1294" s="674">
        <v>42902</v>
      </c>
      <c r="T1294" s="675">
        <v>4040679</v>
      </c>
      <c r="U1294" s="674">
        <v>42906</v>
      </c>
      <c r="V1294" s="675">
        <v>4040679</v>
      </c>
      <c r="W1294" s="675">
        <v>2626441.35</v>
      </c>
      <c r="X1294" s="675">
        <v>1212203.7</v>
      </c>
      <c r="Y1294" s="675">
        <v>202033.95</v>
      </c>
      <c r="Z1294" s="652">
        <v>0</v>
      </c>
      <c r="AA1294" s="652"/>
      <c r="AB1294" s="664"/>
      <c r="AC1294" s="663"/>
      <c r="AD1294" s="650"/>
      <c r="AE1294" s="650"/>
      <c r="AF1294" s="650"/>
      <c r="AG1294" s="650"/>
      <c r="AH1294" s="650"/>
      <c r="AI1294" s="650"/>
      <c r="AJ1294" s="650"/>
      <c r="AK1294" s="650"/>
      <c r="AL1294" s="650"/>
      <c r="AM1294" s="652">
        <f t="shared" si="62"/>
        <v>0</v>
      </c>
      <c r="AN1294" s="513">
        <f t="shared" si="63"/>
        <v>4040679</v>
      </c>
    </row>
    <row r="1295" spans="1:40" s="212" customFormat="1" ht="15" customHeight="1" x14ac:dyDescent="0.2">
      <c r="A1295" s="679"/>
      <c r="B1295" s="679"/>
      <c r="C1295" s="679"/>
      <c r="D1295" s="679"/>
      <c r="E1295" s="679"/>
      <c r="F1295" s="668" t="s">
        <v>8755</v>
      </c>
      <c r="G1295" s="668" t="s">
        <v>10278</v>
      </c>
      <c r="H1295" s="669">
        <v>399701005501102</v>
      </c>
      <c r="I1295" s="653"/>
      <c r="J1295" s="653" t="s">
        <v>19737</v>
      </c>
      <c r="K1295" s="670" t="s">
        <v>6477</v>
      </c>
      <c r="L1295" s="669" t="s">
        <v>19874</v>
      </c>
      <c r="M1295" s="671">
        <v>42136</v>
      </c>
      <c r="N1295" s="672">
        <v>5000000</v>
      </c>
      <c r="O1295" s="672" t="s">
        <v>19972</v>
      </c>
      <c r="P1295" s="674">
        <v>42712</v>
      </c>
      <c r="Q1295" s="672">
        <v>2057339</v>
      </c>
      <c r="R1295" s="673" t="s">
        <v>20004</v>
      </c>
      <c r="S1295" s="674">
        <v>42902</v>
      </c>
      <c r="T1295" s="675">
        <v>1352637</v>
      </c>
      <c r="U1295" s="674">
        <v>42906</v>
      </c>
      <c r="V1295" s="675">
        <v>1352637</v>
      </c>
      <c r="W1295" s="675">
        <v>879214.05</v>
      </c>
      <c r="X1295" s="675">
        <v>405791.1</v>
      </c>
      <c r="Y1295" s="675">
        <v>67631.850000000006</v>
      </c>
      <c r="Z1295" s="652">
        <v>0</v>
      </c>
      <c r="AA1295" s="652"/>
      <c r="AB1295" s="664"/>
      <c r="AC1295" s="663"/>
      <c r="AD1295" s="650"/>
      <c r="AE1295" s="650"/>
      <c r="AF1295" s="650"/>
      <c r="AG1295" s="650"/>
      <c r="AH1295" s="650"/>
      <c r="AI1295" s="650"/>
      <c r="AJ1295" s="650"/>
      <c r="AK1295" s="650"/>
      <c r="AL1295" s="650"/>
      <c r="AM1295" s="652">
        <f t="shared" si="62"/>
        <v>0</v>
      </c>
      <c r="AN1295" s="513">
        <f t="shared" si="63"/>
        <v>1352637</v>
      </c>
    </row>
    <row r="1296" spans="1:40" s="212" customFormat="1" ht="15" customHeight="1" x14ac:dyDescent="0.2">
      <c r="A1296" s="679"/>
      <c r="B1296" s="679"/>
      <c r="C1296" s="679"/>
      <c r="D1296" s="679"/>
      <c r="E1296" s="679"/>
      <c r="F1296" s="668" t="s">
        <v>8755</v>
      </c>
      <c r="G1296" s="668" t="s">
        <v>10278</v>
      </c>
      <c r="H1296" s="669">
        <v>399701005654109</v>
      </c>
      <c r="I1296" s="653"/>
      <c r="J1296" s="653" t="s">
        <v>19738</v>
      </c>
      <c r="K1296" s="670" t="s">
        <v>6477</v>
      </c>
      <c r="L1296" s="669" t="s">
        <v>19912</v>
      </c>
      <c r="M1296" s="671">
        <v>42212</v>
      </c>
      <c r="N1296" s="672">
        <v>25000000</v>
      </c>
      <c r="O1296" s="672" t="s">
        <v>19972</v>
      </c>
      <c r="P1296" s="674">
        <v>42712</v>
      </c>
      <c r="Q1296" s="672">
        <v>25485625</v>
      </c>
      <c r="R1296" s="673" t="s">
        <v>20004</v>
      </c>
      <c r="S1296" s="674">
        <v>42902</v>
      </c>
      <c r="T1296" s="675">
        <v>16916620</v>
      </c>
      <c r="U1296" s="674">
        <v>42906</v>
      </c>
      <c r="V1296" s="675">
        <v>16916620</v>
      </c>
      <c r="W1296" s="675">
        <v>10995803</v>
      </c>
      <c r="X1296" s="675">
        <v>5074986</v>
      </c>
      <c r="Y1296" s="675">
        <v>845831</v>
      </c>
      <c r="Z1296" s="652">
        <v>0</v>
      </c>
      <c r="AA1296" s="652"/>
      <c r="AB1296" s="664"/>
      <c r="AC1296" s="663"/>
      <c r="AD1296" s="650"/>
      <c r="AE1296" s="650"/>
      <c r="AF1296" s="650"/>
      <c r="AG1296" s="650"/>
      <c r="AH1296" s="650"/>
      <c r="AI1296" s="650"/>
      <c r="AJ1296" s="650"/>
      <c r="AK1296" s="650"/>
      <c r="AL1296" s="650"/>
      <c r="AM1296" s="652">
        <f t="shared" si="62"/>
        <v>0</v>
      </c>
      <c r="AN1296" s="513">
        <f t="shared" si="63"/>
        <v>16916620</v>
      </c>
    </row>
    <row r="1297" spans="1:40" s="212" customFormat="1" ht="15" customHeight="1" x14ac:dyDescent="0.2">
      <c r="A1297" s="679"/>
      <c r="B1297" s="679"/>
      <c r="C1297" s="679"/>
      <c r="D1297" s="679"/>
      <c r="E1297" s="679"/>
      <c r="F1297" s="668" t="s">
        <v>8755</v>
      </c>
      <c r="G1297" s="668" t="s">
        <v>10278</v>
      </c>
      <c r="H1297" s="669">
        <v>399701005229108</v>
      </c>
      <c r="I1297" s="653"/>
      <c r="J1297" s="653" t="s">
        <v>19739</v>
      </c>
      <c r="K1297" s="670" t="s">
        <v>6477</v>
      </c>
      <c r="L1297" s="669" t="s">
        <v>19913</v>
      </c>
      <c r="M1297" s="671">
        <v>42090</v>
      </c>
      <c r="N1297" s="672">
        <v>25000000</v>
      </c>
      <c r="O1297" s="672" t="s">
        <v>19972</v>
      </c>
      <c r="P1297" s="674">
        <v>42712</v>
      </c>
      <c r="Q1297" s="672">
        <v>16830656</v>
      </c>
      <c r="R1297" s="673" t="s">
        <v>20004</v>
      </c>
      <c r="S1297" s="674">
        <v>42902</v>
      </c>
      <c r="T1297" s="675">
        <v>11083800</v>
      </c>
      <c r="U1297" s="674">
        <v>42906</v>
      </c>
      <c r="V1297" s="675">
        <v>11083800</v>
      </c>
      <c r="W1297" s="675">
        <v>7204470</v>
      </c>
      <c r="X1297" s="675">
        <v>3325140</v>
      </c>
      <c r="Y1297" s="675">
        <v>554190</v>
      </c>
      <c r="Z1297" s="652">
        <v>0</v>
      </c>
      <c r="AA1297" s="652"/>
      <c r="AB1297" s="664"/>
      <c r="AC1297" s="663"/>
      <c r="AD1297" s="650"/>
      <c r="AE1297" s="650"/>
      <c r="AF1297" s="650"/>
      <c r="AG1297" s="650"/>
      <c r="AH1297" s="650"/>
      <c r="AI1297" s="650"/>
      <c r="AJ1297" s="650"/>
      <c r="AK1297" s="650"/>
      <c r="AL1297" s="650"/>
      <c r="AM1297" s="652">
        <f t="shared" si="62"/>
        <v>0</v>
      </c>
      <c r="AN1297" s="513">
        <f t="shared" si="63"/>
        <v>11083800</v>
      </c>
    </row>
    <row r="1298" spans="1:40" s="212" customFormat="1" ht="15" customHeight="1" x14ac:dyDescent="0.2">
      <c r="A1298" s="679"/>
      <c r="B1298" s="679"/>
      <c r="C1298" s="679"/>
      <c r="D1298" s="679"/>
      <c r="E1298" s="679"/>
      <c r="F1298" s="668" t="s">
        <v>8755</v>
      </c>
      <c r="G1298" s="668" t="s">
        <v>10278</v>
      </c>
      <c r="H1298" s="669">
        <v>399701005910107</v>
      </c>
      <c r="I1298" s="653"/>
      <c r="J1298" s="653" t="s">
        <v>4229</v>
      </c>
      <c r="K1298" s="670" t="s">
        <v>6477</v>
      </c>
      <c r="L1298" s="669" t="s">
        <v>19914</v>
      </c>
      <c r="M1298" s="671">
        <v>42292</v>
      </c>
      <c r="N1298" s="672">
        <v>5000000</v>
      </c>
      <c r="O1298" s="672" t="s">
        <v>19972</v>
      </c>
      <c r="P1298" s="674">
        <v>42712</v>
      </c>
      <c r="Q1298" s="672">
        <v>3692086</v>
      </c>
      <c r="R1298" s="673" t="s">
        <v>20004</v>
      </c>
      <c r="S1298" s="674">
        <v>42902</v>
      </c>
      <c r="T1298" s="675">
        <v>2469252</v>
      </c>
      <c r="U1298" s="674">
        <v>42906</v>
      </c>
      <c r="V1298" s="675">
        <v>2469252</v>
      </c>
      <c r="W1298" s="675">
        <v>1605013.8</v>
      </c>
      <c r="X1298" s="675">
        <v>740775.6</v>
      </c>
      <c r="Y1298" s="675">
        <v>123462.6</v>
      </c>
      <c r="Z1298" s="652">
        <v>0</v>
      </c>
      <c r="AA1298" s="652"/>
      <c r="AB1298" s="664"/>
      <c r="AC1298" s="663"/>
      <c r="AD1298" s="650"/>
      <c r="AE1298" s="650"/>
      <c r="AF1298" s="650"/>
      <c r="AG1298" s="650"/>
      <c r="AH1298" s="650"/>
      <c r="AI1298" s="650"/>
      <c r="AJ1298" s="650"/>
      <c r="AK1298" s="650"/>
      <c r="AL1298" s="650"/>
      <c r="AM1298" s="652">
        <f t="shared" si="62"/>
        <v>0</v>
      </c>
      <c r="AN1298" s="513">
        <f t="shared" si="63"/>
        <v>2469252</v>
      </c>
    </row>
    <row r="1299" spans="1:40" s="212" customFormat="1" ht="15" customHeight="1" x14ac:dyDescent="0.2">
      <c r="A1299" s="679"/>
      <c r="B1299" s="679"/>
      <c r="C1299" s="679"/>
      <c r="D1299" s="679"/>
      <c r="E1299" s="679"/>
      <c r="F1299" s="668" t="s">
        <v>8755</v>
      </c>
      <c r="G1299" s="668" t="s">
        <v>10278</v>
      </c>
      <c r="H1299" s="669">
        <v>399701005447104</v>
      </c>
      <c r="I1299" s="653"/>
      <c r="J1299" s="653" t="s">
        <v>12443</v>
      </c>
      <c r="K1299" s="670" t="s">
        <v>6477</v>
      </c>
      <c r="L1299" s="669" t="s">
        <v>19915</v>
      </c>
      <c r="M1299" s="671">
        <v>42109</v>
      </c>
      <c r="N1299" s="672">
        <v>20000000</v>
      </c>
      <c r="O1299" s="672" t="s">
        <v>19972</v>
      </c>
      <c r="P1299" s="674">
        <v>42712</v>
      </c>
      <c r="Q1299" s="672">
        <v>13052488</v>
      </c>
      <c r="R1299" s="673" t="s">
        <v>20004</v>
      </c>
      <c r="S1299" s="674">
        <v>42902</v>
      </c>
      <c r="T1299" s="675">
        <v>8576742</v>
      </c>
      <c r="U1299" s="674">
        <v>42906</v>
      </c>
      <c r="V1299" s="675">
        <v>8576742</v>
      </c>
      <c r="W1299" s="675">
        <v>5574882.2999999998</v>
      </c>
      <c r="X1299" s="675">
        <v>2573022.6</v>
      </c>
      <c r="Y1299" s="675">
        <v>428837.10000000003</v>
      </c>
      <c r="Z1299" s="652">
        <v>0</v>
      </c>
      <c r="AA1299" s="652"/>
      <c r="AB1299" s="664"/>
      <c r="AC1299" s="663"/>
      <c r="AD1299" s="650"/>
      <c r="AE1299" s="650"/>
      <c r="AF1299" s="650"/>
      <c r="AG1299" s="650"/>
      <c r="AH1299" s="650"/>
      <c r="AI1299" s="650"/>
      <c r="AJ1299" s="650"/>
      <c r="AK1299" s="650"/>
      <c r="AL1299" s="650"/>
      <c r="AM1299" s="652">
        <f t="shared" si="62"/>
        <v>0</v>
      </c>
      <c r="AN1299" s="513">
        <f t="shared" si="63"/>
        <v>8576742</v>
      </c>
    </row>
    <row r="1300" spans="1:40" s="212" customFormat="1" ht="15" customHeight="1" x14ac:dyDescent="0.2">
      <c r="A1300" s="679"/>
      <c r="B1300" s="679"/>
      <c r="C1300" s="679"/>
      <c r="D1300" s="679"/>
      <c r="E1300" s="679"/>
      <c r="F1300" s="668" t="s">
        <v>8755</v>
      </c>
      <c r="G1300" s="668" t="s">
        <v>10278</v>
      </c>
      <c r="H1300" s="669">
        <v>399701005387100</v>
      </c>
      <c r="I1300" s="653"/>
      <c r="J1300" s="653" t="s">
        <v>19740</v>
      </c>
      <c r="K1300" s="670" t="s">
        <v>6477</v>
      </c>
      <c r="L1300" s="669" t="s">
        <v>19915</v>
      </c>
      <c r="M1300" s="671">
        <v>42109</v>
      </c>
      <c r="N1300" s="672">
        <v>15000000</v>
      </c>
      <c r="O1300" s="672" t="s">
        <v>19972</v>
      </c>
      <c r="P1300" s="674">
        <v>42712</v>
      </c>
      <c r="Q1300" s="672">
        <v>9691255</v>
      </c>
      <c r="R1300" s="673" t="s">
        <v>20004</v>
      </c>
      <c r="S1300" s="674">
        <v>42902</v>
      </c>
      <c r="T1300" s="675">
        <v>6433879</v>
      </c>
      <c r="U1300" s="674">
        <v>42906</v>
      </c>
      <c r="V1300" s="675">
        <v>6433879</v>
      </c>
      <c r="W1300" s="675">
        <v>4182021.35</v>
      </c>
      <c r="X1300" s="675">
        <v>1930163.7</v>
      </c>
      <c r="Y1300" s="675">
        <v>321693.95</v>
      </c>
      <c r="Z1300" s="652">
        <v>0</v>
      </c>
      <c r="AA1300" s="652"/>
      <c r="AB1300" s="664"/>
      <c r="AC1300" s="663"/>
      <c r="AD1300" s="650"/>
      <c r="AE1300" s="650"/>
      <c r="AF1300" s="650"/>
      <c r="AG1300" s="650"/>
      <c r="AH1300" s="650"/>
      <c r="AI1300" s="650"/>
      <c r="AJ1300" s="650"/>
      <c r="AK1300" s="650"/>
      <c r="AL1300" s="650"/>
      <c r="AM1300" s="652">
        <f t="shared" si="62"/>
        <v>0</v>
      </c>
      <c r="AN1300" s="513">
        <f t="shared" si="63"/>
        <v>6433879</v>
      </c>
    </row>
    <row r="1301" spans="1:40" s="212" customFormat="1" ht="15" customHeight="1" x14ac:dyDescent="0.2">
      <c r="A1301" s="679"/>
      <c r="B1301" s="679"/>
      <c r="C1301" s="679"/>
      <c r="D1301" s="679"/>
      <c r="E1301" s="679"/>
      <c r="F1301" s="668" t="s">
        <v>8755</v>
      </c>
      <c r="G1301" s="668" t="s">
        <v>6567</v>
      </c>
      <c r="H1301" s="669">
        <v>411501009816102</v>
      </c>
      <c r="I1301" s="653"/>
      <c r="J1301" s="653" t="s">
        <v>861</v>
      </c>
      <c r="K1301" s="670" t="s">
        <v>6477</v>
      </c>
      <c r="L1301" s="669" t="s">
        <v>19878</v>
      </c>
      <c r="M1301" s="671">
        <v>42242</v>
      </c>
      <c r="N1301" s="672">
        <v>8000000</v>
      </c>
      <c r="O1301" s="672" t="s">
        <v>19972</v>
      </c>
      <c r="P1301" s="674">
        <v>42712</v>
      </c>
      <c r="Q1301" s="672">
        <v>1939985</v>
      </c>
      <c r="R1301" s="673" t="s">
        <v>20004</v>
      </c>
      <c r="S1301" s="674">
        <v>42902</v>
      </c>
      <c r="T1301" s="675">
        <v>958990</v>
      </c>
      <c r="U1301" s="674">
        <v>42906</v>
      </c>
      <c r="V1301" s="675">
        <v>958990</v>
      </c>
      <c r="W1301" s="675">
        <v>623343.5</v>
      </c>
      <c r="X1301" s="675">
        <v>287697</v>
      </c>
      <c r="Y1301" s="675">
        <v>47949.5</v>
      </c>
      <c r="Z1301" s="652">
        <v>0</v>
      </c>
      <c r="AA1301" s="652"/>
      <c r="AB1301" s="664"/>
      <c r="AC1301" s="663"/>
      <c r="AD1301" s="650"/>
      <c r="AE1301" s="650"/>
      <c r="AF1301" s="650"/>
      <c r="AG1301" s="650"/>
      <c r="AH1301" s="650"/>
      <c r="AI1301" s="650"/>
      <c r="AJ1301" s="650"/>
      <c r="AK1301" s="650"/>
      <c r="AL1301" s="650"/>
      <c r="AM1301" s="652">
        <f t="shared" si="62"/>
        <v>0</v>
      </c>
      <c r="AN1301" s="513">
        <f t="shared" si="63"/>
        <v>958990</v>
      </c>
    </row>
    <row r="1302" spans="1:40" s="212" customFormat="1" ht="15" customHeight="1" x14ac:dyDescent="0.2">
      <c r="A1302" s="679"/>
      <c r="B1302" s="679"/>
      <c r="C1302" s="679"/>
      <c r="D1302" s="679"/>
      <c r="E1302" s="679"/>
      <c r="F1302" s="668" t="s">
        <v>8755</v>
      </c>
      <c r="G1302" s="668" t="s">
        <v>6567</v>
      </c>
      <c r="H1302" s="669">
        <v>411501010602106</v>
      </c>
      <c r="I1302" s="653"/>
      <c r="J1302" s="653" t="s">
        <v>19741</v>
      </c>
      <c r="K1302" s="670" t="s">
        <v>6477</v>
      </c>
      <c r="L1302" s="669" t="s">
        <v>19916</v>
      </c>
      <c r="M1302" s="671">
        <v>42292</v>
      </c>
      <c r="N1302" s="672">
        <v>5000000</v>
      </c>
      <c r="O1302" s="672" t="s">
        <v>19972</v>
      </c>
      <c r="P1302" s="674">
        <v>42712</v>
      </c>
      <c r="Q1302" s="672">
        <v>2401017</v>
      </c>
      <c r="R1302" s="673" t="s">
        <v>20004</v>
      </c>
      <c r="S1302" s="674">
        <v>42902</v>
      </c>
      <c r="T1302" s="675">
        <v>1655920</v>
      </c>
      <c r="U1302" s="674">
        <v>42906</v>
      </c>
      <c r="V1302" s="675">
        <v>1655920</v>
      </c>
      <c r="W1302" s="675">
        <v>1076348</v>
      </c>
      <c r="X1302" s="675">
        <v>496776</v>
      </c>
      <c r="Y1302" s="675">
        <v>82796</v>
      </c>
      <c r="Z1302" s="652">
        <v>0</v>
      </c>
      <c r="AA1302" s="652"/>
      <c r="AB1302" s="664"/>
      <c r="AC1302" s="663"/>
      <c r="AD1302" s="650"/>
      <c r="AE1302" s="650"/>
      <c r="AF1302" s="650"/>
      <c r="AG1302" s="650"/>
      <c r="AH1302" s="650"/>
      <c r="AI1302" s="650"/>
      <c r="AJ1302" s="650"/>
      <c r="AK1302" s="650"/>
      <c r="AL1302" s="650"/>
      <c r="AM1302" s="652">
        <f t="shared" si="62"/>
        <v>0</v>
      </c>
      <c r="AN1302" s="513">
        <f t="shared" si="63"/>
        <v>1655920</v>
      </c>
    </row>
    <row r="1303" spans="1:40" s="212" customFormat="1" ht="15" customHeight="1" x14ac:dyDescent="0.2">
      <c r="A1303" s="679"/>
      <c r="B1303" s="679"/>
      <c r="C1303" s="679"/>
      <c r="D1303" s="679"/>
      <c r="E1303" s="679"/>
      <c r="F1303" s="668" t="s">
        <v>8755</v>
      </c>
      <c r="G1303" s="668" t="s">
        <v>6567</v>
      </c>
      <c r="H1303" s="669">
        <v>411501010581106</v>
      </c>
      <c r="I1303" s="653"/>
      <c r="J1303" s="653" t="s">
        <v>2761</v>
      </c>
      <c r="K1303" s="670" t="s">
        <v>6477</v>
      </c>
      <c r="L1303" s="669" t="s">
        <v>13035</v>
      </c>
      <c r="M1303" s="671">
        <v>42292</v>
      </c>
      <c r="N1303" s="672">
        <v>12000000</v>
      </c>
      <c r="O1303" s="672" t="s">
        <v>19972</v>
      </c>
      <c r="P1303" s="674">
        <v>42712</v>
      </c>
      <c r="Q1303" s="672">
        <v>4609524</v>
      </c>
      <c r="R1303" s="673" t="s">
        <v>20004</v>
      </c>
      <c r="S1303" s="674">
        <v>42902</v>
      </c>
      <c r="T1303" s="675">
        <v>3226667</v>
      </c>
      <c r="U1303" s="674">
        <v>42906</v>
      </c>
      <c r="V1303" s="675">
        <v>3226667</v>
      </c>
      <c r="W1303" s="675">
        <v>2097333.5500000003</v>
      </c>
      <c r="X1303" s="675">
        <v>968000.1</v>
      </c>
      <c r="Y1303" s="675">
        <v>161333.35</v>
      </c>
      <c r="Z1303" s="652">
        <v>0</v>
      </c>
      <c r="AA1303" s="652"/>
      <c r="AB1303" s="664"/>
      <c r="AC1303" s="663"/>
      <c r="AD1303" s="650"/>
      <c r="AE1303" s="650"/>
      <c r="AF1303" s="650"/>
      <c r="AG1303" s="650"/>
      <c r="AH1303" s="650"/>
      <c r="AI1303" s="650"/>
      <c r="AJ1303" s="650"/>
      <c r="AK1303" s="650"/>
      <c r="AL1303" s="650"/>
      <c r="AM1303" s="652">
        <f t="shared" si="62"/>
        <v>0</v>
      </c>
      <c r="AN1303" s="513">
        <f t="shared" si="63"/>
        <v>3226667</v>
      </c>
    </row>
    <row r="1304" spans="1:40" s="212" customFormat="1" ht="15" customHeight="1" x14ac:dyDescent="0.2">
      <c r="A1304" s="679"/>
      <c r="B1304" s="679"/>
      <c r="C1304" s="679"/>
      <c r="D1304" s="679"/>
      <c r="E1304" s="679"/>
      <c r="F1304" s="668" t="s">
        <v>8755</v>
      </c>
      <c r="G1304" s="668" t="s">
        <v>6567</v>
      </c>
      <c r="H1304" s="669">
        <v>411501010217105</v>
      </c>
      <c r="I1304" s="653"/>
      <c r="J1304" s="653" t="s">
        <v>19742</v>
      </c>
      <c r="K1304" s="670" t="s">
        <v>6477</v>
      </c>
      <c r="L1304" s="669" t="s">
        <v>19917</v>
      </c>
      <c r="M1304" s="671">
        <v>42242</v>
      </c>
      <c r="N1304" s="672">
        <v>25000000</v>
      </c>
      <c r="O1304" s="672" t="s">
        <v>19972</v>
      </c>
      <c r="P1304" s="674">
        <v>42712</v>
      </c>
      <c r="Q1304" s="672">
        <v>9896309</v>
      </c>
      <c r="R1304" s="673" t="s">
        <v>20004</v>
      </c>
      <c r="S1304" s="674">
        <v>42902</v>
      </c>
      <c r="T1304" s="675">
        <v>6708240</v>
      </c>
      <c r="U1304" s="674">
        <v>42906</v>
      </c>
      <c r="V1304" s="675">
        <v>6708240</v>
      </c>
      <c r="W1304" s="675">
        <v>4360356</v>
      </c>
      <c r="X1304" s="675">
        <v>2012472</v>
      </c>
      <c r="Y1304" s="675">
        <v>335412</v>
      </c>
      <c r="Z1304" s="652">
        <v>0</v>
      </c>
      <c r="AA1304" s="652"/>
      <c r="AB1304" s="664"/>
      <c r="AC1304" s="663"/>
      <c r="AD1304" s="650"/>
      <c r="AE1304" s="650"/>
      <c r="AF1304" s="650"/>
      <c r="AG1304" s="650"/>
      <c r="AH1304" s="650"/>
      <c r="AI1304" s="650"/>
      <c r="AJ1304" s="650"/>
      <c r="AK1304" s="650"/>
      <c r="AL1304" s="650"/>
      <c r="AM1304" s="652">
        <f t="shared" si="62"/>
        <v>0</v>
      </c>
      <c r="AN1304" s="513">
        <f t="shared" si="63"/>
        <v>6708240</v>
      </c>
    </row>
    <row r="1305" spans="1:40" s="212" customFormat="1" ht="15" customHeight="1" x14ac:dyDescent="0.2">
      <c r="A1305" s="679"/>
      <c r="B1305" s="679"/>
      <c r="C1305" s="679"/>
      <c r="D1305" s="679"/>
      <c r="E1305" s="679"/>
      <c r="F1305" s="668" t="s">
        <v>8755</v>
      </c>
      <c r="G1305" s="668" t="s">
        <v>6567</v>
      </c>
      <c r="H1305" s="669">
        <v>411501010586106</v>
      </c>
      <c r="I1305" s="653"/>
      <c r="J1305" s="653" t="s">
        <v>19743</v>
      </c>
      <c r="K1305" s="670" t="s">
        <v>6477</v>
      </c>
      <c r="L1305" s="669" t="s">
        <v>13035</v>
      </c>
      <c r="M1305" s="671">
        <v>42292</v>
      </c>
      <c r="N1305" s="672">
        <v>8000000</v>
      </c>
      <c r="O1305" s="672" t="s">
        <v>19972</v>
      </c>
      <c r="P1305" s="674">
        <v>42712</v>
      </c>
      <c r="Q1305" s="672">
        <v>2883125</v>
      </c>
      <c r="R1305" s="673" t="s">
        <v>20004</v>
      </c>
      <c r="S1305" s="674">
        <v>42902</v>
      </c>
      <c r="T1305" s="675">
        <v>2018188</v>
      </c>
      <c r="U1305" s="674">
        <v>42906</v>
      </c>
      <c r="V1305" s="675">
        <v>2018188</v>
      </c>
      <c r="W1305" s="675">
        <v>1311822.2</v>
      </c>
      <c r="X1305" s="675">
        <v>605456.4</v>
      </c>
      <c r="Y1305" s="675">
        <v>100909.40000000001</v>
      </c>
      <c r="Z1305" s="652">
        <v>0</v>
      </c>
      <c r="AA1305" s="652"/>
      <c r="AB1305" s="664"/>
      <c r="AC1305" s="663"/>
      <c r="AD1305" s="650"/>
      <c r="AE1305" s="650"/>
      <c r="AF1305" s="650"/>
      <c r="AG1305" s="650"/>
      <c r="AH1305" s="650"/>
      <c r="AI1305" s="650"/>
      <c r="AJ1305" s="650"/>
      <c r="AK1305" s="650"/>
      <c r="AL1305" s="650"/>
      <c r="AM1305" s="652">
        <f t="shared" si="62"/>
        <v>0</v>
      </c>
      <c r="AN1305" s="513">
        <f t="shared" si="63"/>
        <v>2018188</v>
      </c>
    </row>
    <row r="1306" spans="1:40" s="212" customFormat="1" ht="15" customHeight="1" x14ac:dyDescent="0.2">
      <c r="A1306" s="679"/>
      <c r="B1306" s="679"/>
      <c r="C1306" s="679"/>
      <c r="D1306" s="679"/>
      <c r="E1306" s="679"/>
      <c r="F1306" s="668" t="s">
        <v>8755</v>
      </c>
      <c r="G1306" s="668" t="s">
        <v>6567</v>
      </c>
      <c r="H1306" s="669">
        <v>411501010280108</v>
      </c>
      <c r="I1306" s="653"/>
      <c r="J1306" s="653" t="s">
        <v>19744</v>
      </c>
      <c r="K1306" s="670" t="s">
        <v>6477</v>
      </c>
      <c r="L1306" s="669" t="s">
        <v>19917</v>
      </c>
      <c r="M1306" s="671">
        <v>42242</v>
      </c>
      <c r="N1306" s="672">
        <v>10000000</v>
      </c>
      <c r="O1306" s="672" t="s">
        <v>19972</v>
      </c>
      <c r="P1306" s="674">
        <v>42712</v>
      </c>
      <c r="Q1306" s="672">
        <v>4014161</v>
      </c>
      <c r="R1306" s="673" t="s">
        <v>20004</v>
      </c>
      <c r="S1306" s="674">
        <v>42902</v>
      </c>
      <c r="T1306" s="675">
        <v>2682960</v>
      </c>
      <c r="U1306" s="674">
        <v>42906</v>
      </c>
      <c r="V1306" s="675">
        <v>2682960</v>
      </c>
      <c r="W1306" s="675">
        <v>1743924</v>
      </c>
      <c r="X1306" s="675">
        <v>804888</v>
      </c>
      <c r="Y1306" s="675">
        <v>134148</v>
      </c>
      <c r="Z1306" s="652">
        <v>0</v>
      </c>
      <c r="AA1306" s="652"/>
      <c r="AB1306" s="664"/>
      <c r="AC1306" s="663"/>
      <c r="AD1306" s="650"/>
      <c r="AE1306" s="650"/>
      <c r="AF1306" s="650"/>
      <c r="AG1306" s="650"/>
      <c r="AH1306" s="650"/>
      <c r="AI1306" s="650"/>
      <c r="AJ1306" s="650"/>
      <c r="AK1306" s="650"/>
      <c r="AL1306" s="650"/>
      <c r="AM1306" s="652">
        <f t="shared" si="62"/>
        <v>0</v>
      </c>
      <c r="AN1306" s="513">
        <f t="shared" si="63"/>
        <v>2682960</v>
      </c>
    </row>
    <row r="1307" spans="1:40" s="212" customFormat="1" ht="15" customHeight="1" x14ac:dyDescent="0.2">
      <c r="A1307" s="679"/>
      <c r="B1307" s="679"/>
      <c r="C1307" s="679"/>
      <c r="D1307" s="679"/>
      <c r="E1307" s="679"/>
      <c r="F1307" s="668" t="s">
        <v>8755</v>
      </c>
      <c r="G1307" s="668" t="s">
        <v>13112</v>
      </c>
      <c r="H1307" s="669">
        <v>411701008333109</v>
      </c>
      <c r="I1307" s="653"/>
      <c r="J1307" s="653" t="s">
        <v>19745</v>
      </c>
      <c r="K1307" s="670" t="s">
        <v>6477</v>
      </c>
      <c r="L1307" s="669" t="s">
        <v>19918</v>
      </c>
      <c r="M1307" s="671">
        <v>42261</v>
      </c>
      <c r="N1307" s="672">
        <v>3000000</v>
      </c>
      <c r="O1307" s="672" t="s">
        <v>19972</v>
      </c>
      <c r="P1307" s="674">
        <v>42712</v>
      </c>
      <c r="Q1307" s="672">
        <v>1293750</v>
      </c>
      <c r="R1307" s="673" t="s">
        <v>20004</v>
      </c>
      <c r="S1307" s="674">
        <v>42902</v>
      </c>
      <c r="T1307" s="675">
        <v>878500</v>
      </c>
      <c r="U1307" s="674">
        <v>42906</v>
      </c>
      <c r="V1307" s="675">
        <v>878500</v>
      </c>
      <c r="W1307" s="675">
        <v>571025</v>
      </c>
      <c r="X1307" s="675">
        <v>263550</v>
      </c>
      <c r="Y1307" s="675">
        <v>43925</v>
      </c>
      <c r="Z1307" s="652">
        <v>0</v>
      </c>
      <c r="AA1307" s="652"/>
      <c r="AB1307" s="664"/>
      <c r="AC1307" s="663"/>
      <c r="AD1307" s="650"/>
      <c r="AE1307" s="650"/>
      <c r="AF1307" s="650"/>
      <c r="AG1307" s="650"/>
      <c r="AH1307" s="650"/>
      <c r="AI1307" s="650"/>
      <c r="AJ1307" s="650"/>
      <c r="AK1307" s="650"/>
      <c r="AL1307" s="650"/>
      <c r="AM1307" s="652">
        <f t="shared" si="62"/>
        <v>0</v>
      </c>
      <c r="AN1307" s="513">
        <f t="shared" si="63"/>
        <v>878500</v>
      </c>
    </row>
    <row r="1308" spans="1:40" s="212" customFormat="1" ht="15" customHeight="1" x14ac:dyDescent="0.2">
      <c r="A1308" s="679"/>
      <c r="B1308" s="679"/>
      <c r="C1308" s="679"/>
      <c r="D1308" s="679"/>
      <c r="E1308" s="679"/>
      <c r="F1308" s="668" t="s">
        <v>8755</v>
      </c>
      <c r="G1308" s="668" t="s">
        <v>13112</v>
      </c>
      <c r="H1308" s="669" t="s">
        <v>20022</v>
      </c>
      <c r="I1308" s="653"/>
      <c r="J1308" s="653" t="s">
        <v>19746</v>
      </c>
      <c r="K1308" s="670" t="s">
        <v>6477</v>
      </c>
      <c r="L1308" s="669" t="s">
        <v>19918</v>
      </c>
      <c r="M1308" s="671">
        <v>42261</v>
      </c>
      <c r="N1308" s="672">
        <v>25000000</v>
      </c>
      <c r="O1308" s="672" t="s">
        <v>19972</v>
      </c>
      <c r="P1308" s="674">
        <v>42712</v>
      </c>
      <c r="Q1308" s="672">
        <v>14849124</v>
      </c>
      <c r="R1308" s="673" t="s">
        <v>20004</v>
      </c>
      <c r="S1308" s="674">
        <v>42902</v>
      </c>
      <c r="T1308" s="675">
        <v>9503870</v>
      </c>
      <c r="U1308" s="674">
        <v>42906</v>
      </c>
      <c r="V1308" s="675">
        <v>9503870</v>
      </c>
      <c r="W1308" s="675">
        <v>6177515.5</v>
      </c>
      <c r="X1308" s="675">
        <v>2851161</v>
      </c>
      <c r="Y1308" s="675">
        <v>475193.5</v>
      </c>
      <c r="Z1308" s="652">
        <v>0</v>
      </c>
      <c r="AA1308" s="652"/>
      <c r="AB1308" s="664"/>
      <c r="AC1308" s="663"/>
      <c r="AD1308" s="650"/>
      <c r="AE1308" s="650"/>
      <c r="AF1308" s="650"/>
      <c r="AG1308" s="650"/>
      <c r="AH1308" s="650"/>
      <c r="AI1308" s="650"/>
      <c r="AJ1308" s="650"/>
      <c r="AK1308" s="650"/>
      <c r="AL1308" s="650"/>
      <c r="AM1308" s="652">
        <f t="shared" si="62"/>
        <v>0</v>
      </c>
      <c r="AN1308" s="513">
        <f t="shared" si="63"/>
        <v>9503870</v>
      </c>
    </row>
    <row r="1309" spans="1:40" s="212" customFormat="1" ht="15" customHeight="1" x14ac:dyDescent="0.2">
      <c r="A1309" s="679"/>
      <c r="B1309" s="679"/>
      <c r="C1309" s="679"/>
      <c r="D1309" s="679"/>
      <c r="E1309" s="679"/>
      <c r="F1309" s="668" t="s">
        <v>8755</v>
      </c>
      <c r="G1309" s="668" t="s">
        <v>13112</v>
      </c>
      <c r="H1309" s="669" t="s">
        <v>20023</v>
      </c>
      <c r="I1309" s="653"/>
      <c r="J1309" s="653" t="s">
        <v>19747</v>
      </c>
      <c r="K1309" s="670" t="s">
        <v>6477</v>
      </c>
      <c r="L1309" s="669" t="s">
        <v>19889</v>
      </c>
      <c r="M1309" s="671">
        <v>42261</v>
      </c>
      <c r="N1309" s="672">
        <v>6000000</v>
      </c>
      <c r="O1309" s="672" t="s">
        <v>19972</v>
      </c>
      <c r="P1309" s="674">
        <v>42712</v>
      </c>
      <c r="Q1309" s="672">
        <v>216871</v>
      </c>
      <c r="R1309" s="673" t="s">
        <v>20004</v>
      </c>
      <c r="S1309" s="674">
        <v>42902</v>
      </c>
      <c r="T1309" s="675">
        <v>151810</v>
      </c>
      <c r="U1309" s="674">
        <v>42906</v>
      </c>
      <c r="V1309" s="675">
        <v>151810</v>
      </c>
      <c r="W1309" s="675">
        <v>98676.5</v>
      </c>
      <c r="X1309" s="675">
        <v>45543</v>
      </c>
      <c r="Y1309" s="675">
        <v>7590.5</v>
      </c>
      <c r="Z1309" s="652">
        <v>0</v>
      </c>
      <c r="AA1309" s="652"/>
      <c r="AB1309" s="664"/>
      <c r="AC1309" s="663"/>
      <c r="AD1309" s="650"/>
      <c r="AE1309" s="650"/>
      <c r="AF1309" s="650"/>
      <c r="AG1309" s="650"/>
      <c r="AH1309" s="650"/>
      <c r="AI1309" s="650"/>
      <c r="AJ1309" s="650"/>
      <c r="AK1309" s="650"/>
      <c r="AL1309" s="650"/>
      <c r="AM1309" s="652">
        <f t="shared" ref="AM1309:AM1372" si="64">SUM(Z1309:AL1309)</f>
        <v>0</v>
      </c>
      <c r="AN1309" s="513">
        <f t="shared" ref="AN1309:AN1372" si="65">IF((T1309-AM1309)&lt;0,ABS(0),(T1309-AM1309))</f>
        <v>151810</v>
      </c>
    </row>
    <row r="1310" spans="1:40" s="212" customFormat="1" ht="15" customHeight="1" x14ac:dyDescent="0.2">
      <c r="A1310" s="679"/>
      <c r="B1310" s="679"/>
      <c r="C1310" s="679"/>
      <c r="D1310" s="679"/>
      <c r="E1310" s="679"/>
      <c r="F1310" s="668" t="s">
        <v>8755</v>
      </c>
      <c r="G1310" s="668" t="s">
        <v>13112</v>
      </c>
      <c r="H1310" s="669" t="s">
        <v>20024</v>
      </c>
      <c r="I1310" s="653"/>
      <c r="J1310" s="653" t="s">
        <v>7650</v>
      </c>
      <c r="K1310" s="670" t="s">
        <v>6477</v>
      </c>
      <c r="L1310" s="669" t="s">
        <v>19919</v>
      </c>
      <c r="M1310" s="671">
        <v>42261</v>
      </c>
      <c r="N1310" s="672">
        <v>8000000</v>
      </c>
      <c r="O1310" s="672" t="s">
        <v>19972</v>
      </c>
      <c r="P1310" s="674">
        <v>42712</v>
      </c>
      <c r="Q1310" s="672">
        <v>2566522</v>
      </c>
      <c r="R1310" s="673" t="s">
        <v>20004</v>
      </c>
      <c r="S1310" s="674">
        <v>42902</v>
      </c>
      <c r="T1310" s="675">
        <v>1796565</v>
      </c>
      <c r="U1310" s="674">
        <v>42906</v>
      </c>
      <c r="V1310" s="675">
        <v>1796565</v>
      </c>
      <c r="W1310" s="675">
        <v>1167767.25</v>
      </c>
      <c r="X1310" s="675">
        <v>538969.5</v>
      </c>
      <c r="Y1310" s="675">
        <v>89828.25</v>
      </c>
      <c r="Z1310" s="652">
        <v>0</v>
      </c>
      <c r="AA1310" s="652"/>
      <c r="AB1310" s="664"/>
      <c r="AC1310" s="663"/>
      <c r="AD1310" s="650"/>
      <c r="AE1310" s="650"/>
      <c r="AF1310" s="650"/>
      <c r="AG1310" s="650"/>
      <c r="AH1310" s="650"/>
      <c r="AI1310" s="650"/>
      <c r="AJ1310" s="650"/>
      <c r="AK1310" s="650"/>
      <c r="AL1310" s="650"/>
      <c r="AM1310" s="652">
        <f t="shared" si="64"/>
        <v>0</v>
      </c>
      <c r="AN1310" s="513">
        <f t="shared" si="65"/>
        <v>1796565</v>
      </c>
    </row>
    <row r="1311" spans="1:40" s="212" customFormat="1" ht="15" customHeight="1" x14ac:dyDescent="0.2">
      <c r="A1311" s="679"/>
      <c r="B1311" s="679"/>
      <c r="C1311" s="679"/>
      <c r="D1311" s="679"/>
      <c r="E1311" s="679"/>
      <c r="F1311" s="668" t="s">
        <v>8755</v>
      </c>
      <c r="G1311" s="668" t="s">
        <v>13112</v>
      </c>
      <c r="H1311" s="669">
        <v>411701008164102</v>
      </c>
      <c r="I1311" s="653"/>
      <c r="J1311" s="653" t="s">
        <v>19748</v>
      </c>
      <c r="K1311" s="670" t="s">
        <v>6477</v>
      </c>
      <c r="L1311" s="669" t="s">
        <v>13042</v>
      </c>
      <c r="M1311" s="671">
        <v>42261</v>
      </c>
      <c r="N1311" s="672">
        <v>10000000</v>
      </c>
      <c r="O1311" s="672" t="s">
        <v>19972</v>
      </c>
      <c r="P1311" s="674">
        <v>42712</v>
      </c>
      <c r="Q1311" s="672">
        <v>3245090</v>
      </c>
      <c r="R1311" s="673" t="s">
        <v>20004</v>
      </c>
      <c r="S1311" s="674">
        <v>42902</v>
      </c>
      <c r="T1311" s="675">
        <v>2271563</v>
      </c>
      <c r="U1311" s="674">
        <v>42909</v>
      </c>
      <c r="V1311" s="675">
        <v>2271563</v>
      </c>
      <c r="W1311" s="675">
        <v>1476515.95</v>
      </c>
      <c r="X1311" s="675">
        <v>681468.9</v>
      </c>
      <c r="Y1311" s="675">
        <v>113578.15000000001</v>
      </c>
      <c r="Z1311" s="652">
        <v>0</v>
      </c>
      <c r="AA1311" s="652"/>
      <c r="AB1311" s="664"/>
      <c r="AC1311" s="663"/>
      <c r="AD1311" s="650"/>
      <c r="AE1311" s="650"/>
      <c r="AF1311" s="650"/>
      <c r="AG1311" s="650"/>
      <c r="AH1311" s="650"/>
      <c r="AI1311" s="650"/>
      <c r="AJ1311" s="650"/>
      <c r="AK1311" s="650"/>
      <c r="AL1311" s="650"/>
      <c r="AM1311" s="652">
        <f t="shared" si="64"/>
        <v>0</v>
      </c>
      <c r="AN1311" s="513">
        <f t="shared" si="65"/>
        <v>2271563</v>
      </c>
    </row>
    <row r="1312" spans="1:40" s="212" customFormat="1" ht="15" customHeight="1" x14ac:dyDescent="0.2">
      <c r="A1312" s="679"/>
      <c r="B1312" s="679"/>
      <c r="C1312" s="679"/>
      <c r="D1312" s="679"/>
      <c r="E1312" s="679"/>
      <c r="F1312" s="668" t="s">
        <v>8755</v>
      </c>
      <c r="G1312" s="668" t="s">
        <v>13112</v>
      </c>
      <c r="H1312" s="669">
        <v>411701008307108</v>
      </c>
      <c r="I1312" s="653"/>
      <c r="J1312" s="653" t="s">
        <v>19749</v>
      </c>
      <c r="K1312" s="670" t="s">
        <v>6477</v>
      </c>
      <c r="L1312" s="669" t="s">
        <v>19918</v>
      </c>
      <c r="M1312" s="671">
        <v>42261</v>
      </c>
      <c r="N1312" s="672">
        <v>10000000</v>
      </c>
      <c r="O1312" s="672" t="s">
        <v>19972</v>
      </c>
      <c r="P1312" s="674">
        <v>42712</v>
      </c>
      <c r="Q1312" s="672">
        <v>3636130</v>
      </c>
      <c r="R1312" s="673" t="s">
        <v>20004</v>
      </c>
      <c r="S1312" s="674">
        <v>42902</v>
      </c>
      <c r="T1312" s="675">
        <v>2545291</v>
      </c>
      <c r="U1312" s="674">
        <v>42906</v>
      </c>
      <c r="V1312" s="675">
        <v>2545291</v>
      </c>
      <c r="W1312" s="675">
        <v>1654439.1500000001</v>
      </c>
      <c r="X1312" s="675">
        <v>763587.29999999993</v>
      </c>
      <c r="Y1312" s="675">
        <v>127264.55</v>
      </c>
      <c r="Z1312" s="652">
        <v>0</v>
      </c>
      <c r="AA1312" s="652"/>
      <c r="AB1312" s="664"/>
      <c r="AC1312" s="663"/>
      <c r="AD1312" s="650"/>
      <c r="AE1312" s="650"/>
      <c r="AF1312" s="650"/>
      <c r="AG1312" s="650"/>
      <c r="AH1312" s="650"/>
      <c r="AI1312" s="650"/>
      <c r="AJ1312" s="650"/>
      <c r="AK1312" s="650"/>
      <c r="AL1312" s="650"/>
      <c r="AM1312" s="652">
        <f t="shared" si="64"/>
        <v>0</v>
      </c>
      <c r="AN1312" s="513">
        <f t="shared" si="65"/>
        <v>2545291</v>
      </c>
    </row>
    <row r="1313" spans="1:40" s="212" customFormat="1" ht="15" customHeight="1" x14ac:dyDescent="0.2">
      <c r="A1313" s="679"/>
      <c r="B1313" s="679"/>
      <c r="C1313" s="679"/>
      <c r="D1313" s="679"/>
      <c r="E1313" s="679"/>
      <c r="F1313" s="668" t="s">
        <v>8755</v>
      </c>
      <c r="G1313" s="668" t="s">
        <v>13112</v>
      </c>
      <c r="H1313" s="669" t="s">
        <v>20025</v>
      </c>
      <c r="I1313" s="653"/>
      <c r="J1313" s="653" t="s">
        <v>19750</v>
      </c>
      <c r="K1313" s="670" t="s">
        <v>6477</v>
      </c>
      <c r="L1313" s="669" t="s">
        <v>19918</v>
      </c>
      <c r="M1313" s="671">
        <v>42261</v>
      </c>
      <c r="N1313" s="672">
        <v>5000000</v>
      </c>
      <c r="O1313" s="672" t="s">
        <v>19972</v>
      </c>
      <c r="P1313" s="674">
        <v>42712</v>
      </c>
      <c r="Q1313" s="672">
        <v>2340703</v>
      </c>
      <c r="R1313" s="673" t="s">
        <v>20004</v>
      </c>
      <c r="S1313" s="674">
        <v>42902</v>
      </c>
      <c r="T1313" s="675">
        <v>1442959</v>
      </c>
      <c r="U1313" s="674">
        <v>42906</v>
      </c>
      <c r="V1313" s="675">
        <v>1442959</v>
      </c>
      <c r="W1313" s="675">
        <v>937923.35</v>
      </c>
      <c r="X1313" s="675">
        <v>432887.7</v>
      </c>
      <c r="Y1313" s="675">
        <v>72147.95</v>
      </c>
      <c r="Z1313" s="652">
        <v>0</v>
      </c>
      <c r="AA1313" s="652"/>
      <c r="AB1313" s="664"/>
      <c r="AC1313" s="663"/>
      <c r="AD1313" s="650"/>
      <c r="AE1313" s="650"/>
      <c r="AF1313" s="650"/>
      <c r="AG1313" s="650"/>
      <c r="AH1313" s="650"/>
      <c r="AI1313" s="650"/>
      <c r="AJ1313" s="650"/>
      <c r="AK1313" s="650"/>
      <c r="AL1313" s="650"/>
      <c r="AM1313" s="652">
        <f t="shared" si="64"/>
        <v>0</v>
      </c>
      <c r="AN1313" s="513">
        <f t="shared" si="65"/>
        <v>1442959</v>
      </c>
    </row>
    <row r="1314" spans="1:40" s="212" customFormat="1" ht="15" customHeight="1" x14ac:dyDescent="0.2">
      <c r="A1314" s="679"/>
      <c r="B1314" s="679"/>
      <c r="C1314" s="679"/>
      <c r="D1314" s="679"/>
      <c r="E1314" s="679"/>
      <c r="F1314" s="668" t="s">
        <v>8755</v>
      </c>
      <c r="G1314" s="668" t="s">
        <v>9915</v>
      </c>
      <c r="H1314" s="669">
        <v>411401005897102</v>
      </c>
      <c r="I1314" s="653"/>
      <c r="J1314" s="653" t="s">
        <v>19751</v>
      </c>
      <c r="K1314" s="670" t="s">
        <v>6477</v>
      </c>
      <c r="L1314" s="669" t="s">
        <v>19849</v>
      </c>
      <c r="M1314" s="671">
        <v>42261</v>
      </c>
      <c r="N1314" s="672">
        <v>8000000</v>
      </c>
      <c r="O1314" s="672" t="s">
        <v>19971</v>
      </c>
      <c r="P1314" s="674">
        <v>42688</v>
      </c>
      <c r="Q1314" s="672">
        <v>6793248</v>
      </c>
      <c r="R1314" s="673" t="s">
        <v>20005</v>
      </c>
      <c r="S1314" s="674">
        <v>42902</v>
      </c>
      <c r="T1314" s="675">
        <v>4685274</v>
      </c>
      <c r="U1314" s="674">
        <v>42552</v>
      </c>
      <c r="V1314" s="675">
        <v>4685274</v>
      </c>
      <c r="W1314" s="675">
        <v>3045428.1</v>
      </c>
      <c r="X1314" s="675">
        <v>1405582.2</v>
      </c>
      <c r="Y1314" s="675">
        <v>234263.7</v>
      </c>
      <c r="Z1314" s="652">
        <v>0</v>
      </c>
      <c r="AA1314" s="652"/>
      <c r="AB1314" s="664"/>
      <c r="AC1314" s="663"/>
      <c r="AD1314" s="650"/>
      <c r="AE1314" s="650"/>
      <c r="AF1314" s="650"/>
      <c r="AG1314" s="650"/>
      <c r="AH1314" s="650"/>
      <c r="AI1314" s="650"/>
      <c r="AJ1314" s="650"/>
      <c r="AK1314" s="650"/>
      <c r="AL1314" s="650"/>
      <c r="AM1314" s="652">
        <f t="shared" si="64"/>
        <v>0</v>
      </c>
      <c r="AN1314" s="513">
        <f t="shared" si="65"/>
        <v>4685274</v>
      </c>
    </row>
    <row r="1315" spans="1:40" s="212" customFormat="1" ht="15" customHeight="1" x14ac:dyDescent="0.2">
      <c r="A1315" s="679"/>
      <c r="B1315" s="679"/>
      <c r="C1315" s="679"/>
      <c r="D1315" s="679"/>
      <c r="E1315" s="679"/>
      <c r="F1315" s="668" t="s">
        <v>8755</v>
      </c>
      <c r="G1315" s="668" t="s">
        <v>9915</v>
      </c>
      <c r="H1315" s="669">
        <v>411401005497106</v>
      </c>
      <c r="I1315" s="653"/>
      <c r="J1315" s="653" t="s">
        <v>19752</v>
      </c>
      <c r="K1315" s="670" t="s">
        <v>6477</v>
      </c>
      <c r="L1315" s="669" t="s">
        <v>19853</v>
      </c>
      <c r="M1315" s="671">
        <v>42261</v>
      </c>
      <c r="N1315" s="672">
        <v>10000000</v>
      </c>
      <c r="O1315" s="672" t="s">
        <v>19971</v>
      </c>
      <c r="P1315" s="674">
        <v>42688</v>
      </c>
      <c r="Q1315" s="672">
        <v>5644353</v>
      </c>
      <c r="R1315" s="673" t="s">
        <v>20005</v>
      </c>
      <c r="S1315" s="674">
        <v>42902</v>
      </c>
      <c r="T1315" s="675">
        <v>3776047</v>
      </c>
      <c r="U1315" s="674">
        <v>42552</v>
      </c>
      <c r="V1315" s="675">
        <v>3776047</v>
      </c>
      <c r="W1315" s="675">
        <v>2454430.5500000003</v>
      </c>
      <c r="X1315" s="675">
        <v>1132814.0999999999</v>
      </c>
      <c r="Y1315" s="675">
        <v>188802.35</v>
      </c>
      <c r="Z1315" s="652">
        <v>0</v>
      </c>
      <c r="AA1315" s="652"/>
      <c r="AB1315" s="664"/>
      <c r="AC1315" s="663"/>
      <c r="AD1315" s="650"/>
      <c r="AE1315" s="650"/>
      <c r="AF1315" s="650"/>
      <c r="AG1315" s="650"/>
      <c r="AH1315" s="650"/>
      <c r="AI1315" s="650"/>
      <c r="AJ1315" s="650"/>
      <c r="AK1315" s="650"/>
      <c r="AL1315" s="650"/>
      <c r="AM1315" s="652">
        <f t="shared" si="64"/>
        <v>0</v>
      </c>
      <c r="AN1315" s="513">
        <f t="shared" si="65"/>
        <v>3776047</v>
      </c>
    </row>
    <row r="1316" spans="1:40" s="212" customFormat="1" ht="15" customHeight="1" x14ac:dyDescent="0.2">
      <c r="A1316" s="679"/>
      <c r="B1316" s="679"/>
      <c r="C1316" s="679"/>
      <c r="D1316" s="679"/>
      <c r="E1316" s="679"/>
      <c r="F1316" s="668" t="s">
        <v>8755</v>
      </c>
      <c r="G1316" s="668" t="s">
        <v>9915</v>
      </c>
      <c r="H1316" s="669">
        <v>411401006116101</v>
      </c>
      <c r="I1316" s="653"/>
      <c r="J1316" s="653" t="s">
        <v>308</v>
      </c>
      <c r="K1316" s="670" t="s">
        <v>6477</v>
      </c>
      <c r="L1316" s="669" t="s">
        <v>19920</v>
      </c>
      <c r="M1316" s="671">
        <v>42292</v>
      </c>
      <c r="N1316" s="672">
        <v>3000000</v>
      </c>
      <c r="O1316" s="672" t="s">
        <v>19971</v>
      </c>
      <c r="P1316" s="674">
        <v>42688</v>
      </c>
      <c r="Q1316" s="672">
        <v>2378375</v>
      </c>
      <c r="R1316" s="673" t="s">
        <v>20005</v>
      </c>
      <c r="S1316" s="674">
        <v>42902</v>
      </c>
      <c r="T1316" s="675">
        <v>1660400</v>
      </c>
      <c r="U1316" s="674">
        <v>42552</v>
      </c>
      <c r="V1316" s="675">
        <v>1660400</v>
      </c>
      <c r="W1316" s="675">
        <v>1079260</v>
      </c>
      <c r="X1316" s="675">
        <v>498120</v>
      </c>
      <c r="Y1316" s="675">
        <v>83020</v>
      </c>
      <c r="Z1316" s="652">
        <v>0</v>
      </c>
      <c r="AA1316" s="652"/>
      <c r="AB1316" s="664"/>
      <c r="AC1316" s="663"/>
      <c r="AD1316" s="650"/>
      <c r="AE1316" s="650"/>
      <c r="AF1316" s="650"/>
      <c r="AG1316" s="650"/>
      <c r="AH1316" s="650"/>
      <c r="AI1316" s="650"/>
      <c r="AJ1316" s="650"/>
      <c r="AK1316" s="650"/>
      <c r="AL1316" s="650"/>
      <c r="AM1316" s="652">
        <f t="shared" si="64"/>
        <v>0</v>
      </c>
      <c r="AN1316" s="513">
        <f t="shared" si="65"/>
        <v>1660400</v>
      </c>
    </row>
    <row r="1317" spans="1:40" s="212" customFormat="1" ht="15" customHeight="1" x14ac:dyDescent="0.2">
      <c r="A1317" s="679"/>
      <c r="B1317" s="679"/>
      <c r="C1317" s="679"/>
      <c r="D1317" s="679"/>
      <c r="E1317" s="679"/>
      <c r="F1317" s="668" t="s">
        <v>8755</v>
      </c>
      <c r="G1317" s="668" t="s">
        <v>9915</v>
      </c>
      <c r="H1317" s="669">
        <v>411401005817102</v>
      </c>
      <c r="I1317" s="653"/>
      <c r="J1317" s="653" t="s">
        <v>12623</v>
      </c>
      <c r="K1317" s="670" t="s">
        <v>6477</v>
      </c>
      <c r="L1317" s="669" t="s">
        <v>19854</v>
      </c>
      <c r="M1317" s="671">
        <v>42261</v>
      </c>
      <c r="N1317" s="672">
        <v>20000000</v>
      </c>
      <c r="O1317" s="672" t="s">
        <v>19971</v>
      </c>
      <c r="P1317" s="674">
        <v>42688</v>
      </c>
      <c r="Q1317" s="672">
        <v>14781709</v>
      </c>
      <c r="R1317" s="673" t="s">
        <v>20005</v>
      </c>
      <c r="S1317" s="674">
        <v>42902</v>
      </c>
      <c r="T1317" s="675">
        <v>10172196</v>
      </c>
      <c r="U1317" s="674">
        <v>42552</v>
      </c>
      <c r="V1317" s="675">
        <v>10172196</v>
      </c>
      <c r="W1317" s="675">
        <v>6611927.4000000004</v>
      </c>
      <c r="X1317" s="675">
        <v>3051658.8</v>
      </c>
      <c r="Y1317" s="675">
        <v>508609.80000000005</v>
      </c>
      <c r="Z1317" s="652">
        <v>0</v>
      </c>
      <c r="AA1317" s="652"/>
      <c r="AB1317" s="664"/>
      <c r="AC1317" s="663"/>
      <c r="AD1317" s="650"/>
      <c r="AE1317" s="650"/>
      <c r="AF1317" s="650"/>
      <c r="AG1317" s="650"/>
      <c r="AH1317" s="650"/>
      <c r="AI1317" s="650"/>
      <c r="AJ1317" s="650"/>
      <c r="AK1317" s="650"/>
      <c r="AL1317" s="650"/>
      <c r="AM1317" s="652">
        <f t="shared" si="64"/>
        <v>0</v>
      </c>
      <c r="AN1317" s="513">
        <f t="shared" si="65"/>
        <v>10172196</v>
      </c>
    </row>
    <row r="1318" spans="1:40" s="212" customFormat="1" ht="15" customHeight="1" x14ac:dyDescent="0.2">
      <c r="A1318" s="679"/>
      <c r="B1318" s="679"/>
      <c r="C1318" s="679"/>
      <c r="D1318" s="679"/>
      <c r="E1318" s="679"/>
      <c r="F1318" s="668" t="s">
        <v>8755</v>
      </c>
      <c r="G1318" s="668" t="s">
        <v>9915</v>
      </c>
      <c r="H1318" s="669">
        <v>411401005999108</v>
      </c>
      <c r="I1318" s="653"/>
      <c r="J1318" s="653" t="s">
        <v>19753</v>
      </c>
      <c r="K1318" s="670" t="s">
        <v>6477</v>
      </c>
      <c r="L1318" s="669" t="s">
        <v>19851</v>
      </c>
      <c r="M1318" s="671">
        <v>42261</v>
      </c>
      <c r="N1318" s="672">
        <v>7000000</v>
      </c>
      <c r="O1318" s="672" t="s">
        <v>19971</v>
      </c>
      <c r="P1318" s="674">
        <v>42688</v>
      </c>
      <c r="Q1318" s="672">
        <v>5093516</v>
      </c>
      <c r="R1318" s="673" t="s">
        <v>20005</v>
      </c>
      <c r="S1318" s="674">
        <v>42902</v>
      </c>
      <c r="T1318" s="675">
        <v>3504211</v>
      </c>
      <c r="U1318" s="674">
        <v>42552</v>
      </c>
      <c r="V1318" s="675">
        <v>3504211</v>
      </c>
      <c r="W1318" s="675">
        <v>2277737.15</v>
      </c>
      <c r="X1318" s="675">
        <v>1051263.3</v>
      </c>
      <c r="Y1318" s="675">
        <v>175210.55000000002</v>
      </c>
      <c r="Z1318" s="652">
        <v>0</v>
      </c>
      <c r="AA1318" s="652"/>
      <c r="AB1318" s="664"/>
      <c r="AC1318" s="663"/>
      <c r="AD1318" s="650"/>
      <c r="AE1318" s="650"/>
      <c r="AF1318" s="650"/>
      <c r="AG1318" s="650"/>
      <c r="AH1318" s="650"/>
      <c r="AI1318" s="650"/>
      <c r="AJ1318" s="650"/>
      <c r="AK1318" s="650"/>
      <c r="AL1318" s="650"/>
      <c r="AM1318" s="652">
        <f t="shared" si="64"/>
        <v>0</v>
      </c>
      <c r="AN1318" s="513">
        <f t="shared" si="65"/>
        <v>3504211</v>
      </c>
    </row>
    <row r="1319" spans="1:40" s="212" customFormat="1" ht="15" customHeight="1" x14ac:dyDescent="0.2">
      <c r="A1319" s="679"/>
      <c r="B1319" s="679"/>
      <c r="C1319" s="679"/>
      <c r="D1319" s="679"/>
      <c r="E1319" s="679"/>
      <c r="F1319" s="668" t="s">
        <v>12115</v>
      </c>
      <c r="G1319" s="668" t="s">
        <v>6544</v>
      </c>
      <c r="H1319" s="669">
        <v>98801011056103</v>
      </c>
      <c r="I1319" s="653"/>
      <c r="J1319" s="653" t="s">
        <v>19754</v>
      </c>
      <c r="K1319" s="670" t="s">
        <v>6477</v>
      </c>
      <c r="L1319" s="669" t="s">
        <v>19921</v>
      </c>
      <c r="M1319" s="671">
        <v>42195</v>
      </c>
      <c r="N1319" s="672">
        <v>4000000</v>
      </c>
      <c r="O1319" s="672" t="s">
        <v>19973</v>
      </c>
      <c r="P1319" s="674">
        <v>42428</v>
      </c>
      <c r="Q1319" s="672">
        <v>3089091</v>
      </c>
      <c r="R1319" s="673" t="s">
        <v>20006</v>
      </c>
      <c r="S1319" s="674">
        <v>42894</v>
      </c>
      <c r="T1319" s="675">
        <v>2104432</v>
      </c>
      <c r="U1319" s="674">
        <v>42432</v>
      </c>
      <c r="V1319" s="675">
        <v>2104432</v>
      </c>
      <c r="W1319" s="675">
        <v>1367880.8</v>
      </c>
      <c r="X1319" s="675">
        <v>631329.6</v>
      </c>
      <c r="Y1319" s="675">
        <v>105221.6</v>
      </c>
      <c r="Z1319" s="652">
        <v>0</v>
      </c>
      <c r="AA1319" s="652"/>
      <c r="AB1319" s="664"/>
      <c r="AC1319" s="663"/>
      <c r="AD1319" s="650"/>
      <c r="AE1319" s="650"/>
      <c r="AF1319" s="650"/>
      <c r="AG1319" s="650"/>
      <c r="AH1319" s="650"/>
      <c r="AI1319" s="650"/>
      <c r="AJ1319" s="650"/>
      <c r="AK1319" s="650"/>
      <c r="AL1319" s="650"/>
      <c r="AM1319" s="652">
        <f t="shared" si="64"/>
        <v>0</v>
      </c>
      <c r="AN1319" s="513">
        <f t="shared" si="65"/>
        <v>2104432</v>
      </c>
    </row>
    <row r="1320" spans="1:40" s="212" customFormat="1" ht="15" customHeight="1" x14ac:dyDescent="0.2">
      <c r="A1320" s="679"/>
      <c r="B1320" s="679"/>
      <c r="C1320" s="679"/>
      <c r="D1320" s="679"/>
      <c r="E1320" s="679"/>
      <c r="F1320" s="668" t="s">
        <v>12115</v>
      </c>
      <c r="G1320" s="668" t="s">
        <v>6544</v>
      </c>
      <c r="H1320" s="669">
        <v>98801011188104</v>
      </c>
      <c r="I1320" s="653"/>
      <c r="J1320" s="653" t="s">
        <v>14151</v>
      </c>
      <c r="K1320" s="670" t="s">
        <v>6477</v>
      </c>
      <c r="L1320" s="669" t="s">
        <v>19922</v>
      </c>
      <c r="M1320" s="671">
        <v>42320</v>
      </c>
      <c r="N1320" s="672">
        <v>2000000</v>
      </c>
      <c r="O1320" s="672" t="s">
        <v>19973</v>
      </c>
      <c r="P1320" s="674">
        <v>42428</v>
      </c>
      <c r="Q1320" s="672">
        <v>1819948</v>
      </c>
      <c r="R1320" s="673" t="s">
        <v>20006</v>
      </c>
      <c r="S1320" s="674">
        <v>42894</v>
      </c>
      <c r="T1320" s="675">
        <v>1236620</v>
      </c>
      <c r="U1320" s="674">
        <v>42432</v>
      </c>
      <c r="V1320" s="675">
        <v>1236620</v>
      </c>
      <c r="W1320" s="675">
        <v>803803</v>
      </c>
      <c r="X1320" s="675">
        <v>370986</v>
      </c>
      <c r="Y1320" s="675">
        <v>61831</v>
      </c>
      <c r="Z1320" s="652">
        <v>0</v>
      </c>
      <c r="AA1320" s="652"/>
      <c r="AB1320" s="664"/>
      <c r="AC1320" s="663"/>
      <c r="AD1320" s="650"/>
      <c r="AE1320" s="650"/>
      <c r="AF1320" s="650"/>
      <c r="AG1320" s="650"/>
      <c r="AH1320" s="650"/>
      <c r="AI1320" s="650"/>
      <c r="AJ1320" s="650"/>
      <c r="AK1320" s="650"/>
      <c r="AL1320" s="650"/>
      <c r="AM1320" s="652">
        <f t="shared" si="64"/>
        <v>0</v>
      </c>
      <c r="AN1320" s="513">
        <f t="shared" si="65"/>
        <v>1236620</v>
      </c>
    </row>
    <row r="1321" spans="1:40" s="212" customFormat="1" ht="15" customHeight="1" x14ac:dyDescent="0.2">
      <c r="A1321" s="679"/>
      <c r="B1321" s="679"/>
      <c r="C1321" s="679"/>
      <c r="D1321" s="679"/>
      <c r="E1321" s="679"/>
      <c r="F1321" s="668" t="s">
        <v>12115</v>
      </c>
      <c r="G1321" s="668" t="s">
        <v>6544</v>
      </c>
      <c r="H1321" s="669">
        <v>98801010770102</v>
      </c>
      <c r="I1321" s="653"/>
      <c r="J1321" s="653" t="s">
        <v>14228</v>
      </c>
      <c r="K1321" s="670" t="s">
        <v>6477</v>
      </c>
      <c r="L1321" s="669" t="s">
        <v>19923</v>
      </c>
      <c r="M1321" s="671">
        <v>42087</v>
      </c>
      <c r="N1321" s="672">
        <v>20000000</v>
      </c>
      <c r="O1321" s="672" t="s">
        <v>19973</v>
      </c>
      <c r="P1321" s="674">
        <v>42428</v>
      </c>
      <c r="Q1321" s="672">
        <v>13647269</v>
      </c>
      <c r="R1321" s="673" t="s">
        <v>20006</v>
      </c>
      <c r="S1321" s="674">
        <v>42894</v>
      </c>
      <c r="T1321" s="675">
        <v>9255610</v>
      </c>
      <c r="U1321" s="674">
        <v>42432</v>
      </c>
      <c r="V1321" s="675">
        <v>9255610</v>
      </c>
      <c r="W1321" s="675">
        <v>6016146.5</v>
      </c>
      <c r="X1321" s="675">
        <v>2776683</v>
      </c>
      <c r="Y1321" s="675">
        <v>462780.5</v>
      </c>
      <c r="Z1321" s="652">
        <v>0</v>
      </c>
      <c r="AA1321" s="652"/>
      <c r="AB1321" s="664"/>
      <c r="AC1321" s="663"/>
      <c r="AD1321" s="650"/>
      <c r="AE1321" s="650"/>
      <c r="AF1321" s="650"/>
      <c r="AG1321" s="650"/>
      <c r="AH1321" s="650"/>
      <c r="AI1321" s="650"/>
      <c r="AJ1321" s="650"/>
      <c r="AK1321" s="650"/>
      <c r="AL1321" s="650"/>
      <c r="AM1321" s="652">
        <f t="shared" si="64"/>
        <v>0</v>
      </c>
      <c r="AN1321" s="513">
        <f t="shared" si="65"/>
        <v>9255610</v>
      </c>
    </row>
    <row r="1322" spans="1:40" s="212" customFormat="1" ht="15" customHeight="1" x14ac:dyDescent="0.2">
      <c r="A1322" s="679"/>
      <c r="B1322" s="679"/>
      <c r="C1322" s="679"/>
      <c r="D1322" s="679"/>
      <c r="E1322" s="679"/>
      <c r="F1322" s="668" t="s">
        <v>12115</v>
      </c>
      <c r="G1322" s="668" t="s">
        <v>6544</v>
      </c>
      <c r="H1322" s="669">
        <v>98801010982107</v>
      </c>
      <c r="I1322" s="653"/>
      <c r="J1322" s="653" t="s">
        <v>19755</v>
      </c>
      <c r="K1322" s="670" t="s">
        <v>6477</v>
      </c>
      <c r="L1322" s="669" t="s">
        <v>19924</v>
      </c>
      <c r="M1322" s="671">
        <v>42136</v>
      </c>
      <c r="N1322" s="672">
        <v>15000000</v>
      </c>
      <c r="O1322" s="672" t="s">
        <v>19973</v>
      </c>
      <c r="P1322" s="674">
        <v>42428</v>
      </c>
      <c r="Q1322" s="672">
        <v>13580380</v>
      </c>
      <c r="R1322" s="673" t="s">
        <v>20006</v>
      </c>
      <c r="S1322" s="674">
        <v>42894</v>
      </c>
      <c r="T1322" s="675">
        <v>9275000</v>
      </c>
      <c r="U1322" s="674">
        <v>42432</v>
      </c>
      <c r="V1322" s="675">
        <v>9275000</v>
      </c>
      <c r="W1322" s="675">
        <v>6028750</v>
      </c>
      <c r="X1322" s="675">
        <v>2782500</v>
      </c>
      <c r="Y1322" s="675">
        <v>463750</v>
      </c>
      <c r="Z1322" s="652">
        <v>0</v>
      </c>
      <c r="AA1322" s="652"/>
      <c r="AB1322" s="664"/>
      <c r="AC1322" s="663"/>
      <c r="AD1322" s="650"/>
      <c r="AE1322" s="650"/>
      <c r="AF1322" s="650"/>
      <c r="AG1322" s="650"/>
      <c r="AH1322" s="650"/>
      <c r="AI1322" s="650"/>
      <c r="AJ1322" s="650"/>
      <c r="AK1322" s="650"/>
      <c r="AL1322" s="650"/>
      <c r="AM1322" s="652">
        <f t="shared" si="64"/>
        <v>0</v>
      </c>
      <c r="AN1322" s="513">
        <f t="shared" si="65"/>
        <v>9275000</v>
      </c>
    </row>
    <row r="1323" spans="1:40" s="212" customFormat="1" ht="15" customHeight="1" x14ac:dyDescent="0.2">
      <c r="A1323" s="679"/>
      <c r="B1323" s="679"/>
      <c r="C1323" s="679"/>
      <c r="D1323" s="679"/>
      <c r="E1323" s="679"/>
      <c r="F1323" s="668" t="s">
        <v>12115</v>
      </c>
      <c r="G1323" s="668" t="s">
        <v>6544</v>
      </c>
      <c r="H1323" s="669">
        <v>98801011301100</v>
      </c>
      <c r="I1323" s="653"/>
      <c r="J1323" s="653" t="s">
        <v>19756</v>
      </c>
      <c r="K1323" s="670" t="s">
        <v>6477</v>
      </c>
      <c r="L1323" s="669" t="s">
        <v>19925</v>
      </c>
      <c r="M1323" s="671">
        <v>42264</v>
      </c>
      <c r="N1323" s="672">
        <v>2000000</v>
      </c>
      <c r="O1323" s="672" t="s">
        <v>19973</v>
      </c>
      <c r="P1323" s="674">
        <v>42428</v>
      </c>
      <c r="Q1323" s="672">
        <v>1968345</v>
      </c>
      <c r="R1323" s="673" t="s">
        <v>20006</v>
      </c>
      <c r="S1323" s="674">
        <v>42894</v>
      </c>
      <c r="T1323" s="675">
        <v>1353310</v>
      </c>
      <c r="U1323" s="674">
        <v>42432</v>
      </c>
      <c r="V1323" s="675">
        <v>1353310</v>
      </c>
      <c r="W1323" s="675">
        <v>879651.5</v>
      </c>
      <c r="X1323" s="675">
        <v>405993</v>
      </c>
      <c r="Y1323" s="675">
        <v>67665.5</v>
      </c>
      <c r="Z1323" s="652">
        <v>0</v>
      </c>
      <c r="AA1323" s="652"/>
      <c r="AB1323" s="664"/>
      <c r="AC1323" s="663"/>
      <c r="AD1323" s="650"/>
      <c r="AE1323" s="650"/>
      <c r="AF1323" s="650"/>
      <c r="AG1323" s="650"/>
      <c r="AH1323" s="650"/>
      <c r="AI1323" s="650"/>
      <c r="AJ1323" s="650"/>
      <c r="AK1323" s="650"/>
      <c r="AL1323" s="650"/>
      <c r="AM1323" s="652">
        <f t="shared" si="64"/>
        <v>0</v>
      </c>
      <c r="AN1323" s="513">
        <f t="shared" si="65"/>
        <v>1353310</v>
      </c>
    </row>
    <row r="1324" spans="1:40" s="212" customFormat="1" ht="15" customHeight="1" x14ac:dyDescent="0.2">
      <c r="A1324" s="679"/>
      <c r="B1324" s="679"/>
      <c r="C1324" s="679"/>
      <c r="D1324" s="679"/>
      <c r="E1324" s="679"/>
      <c r="F1324" s="668" t="s">
        <v>12115</v>
      </c>
      <c r="G1324" s="668" t="s">
        <v>6544</v>
      </c>
      <c r="H1324" s="669">
        <v>98801011106102</v>
      </c>
      <c r="I1324" s="653"/>
      <c r="J1324" s="653" t="s">
        <v>19757</v>
      </c>
      <c r="K1324" s="670" t="s">
        <v>6477</v>
      </c>
      <c r="L1324" s="669" t="s">
        <v>19921</v>
      </c>
      <c r="M1324" s="671">
        <v>42195</v>
      </c>
      <c r="N1324" s="672">
        <v>15000000</v>
      </c>
      <c r="O1324" s="672" t="s">
        <v>19973</v>
      </c>
      <c r="P1324" s="674">
        <v>42428</v>
      </c>
      <c r="Q1324" s="672">
        <v>13799269</v>
      </c>
      <c r="R1324" s="673" t="s">
        <v>20006</v>
      </c>
      <c r="S1324" s="674">
        <v>42894</v>
      </c>
      <c r="T1324" s="675">
        <v>5803000</v>
      </c>
      <c r="U1324" s="674">
        <v>42432</v>
      </c>
      <c r="V1324" s="675">
        <v>5803000</v>
      </c>
      <c r="W1324" s="675">
        <v>3771950</v>
      </c>
      <c r="X1324" s="675">
        <v>1740900</v>
      </c>
      <c r="Y1324" s="675">
        <v>290150</v>
      </c>
      <c r="Z1324" s="652">
        <v>0</v>
      </c>
      <c r="AA1324" s="652"/>
      <c r="AB1324" s="664"/>
      <c r="AC1324" s="663"/>
      <c r="AD1324" s="650"/>
      <c r="AE1324" s="650"/>
      <c r="AF1324" s="650"/>
      <c r="AG1324" s="650"/>
      <c r="AH1324" s="650"/>
      <c r="AI1324" s="650"/>
      <c r="AJ1324" s="650"/>
      <c r="AK1324" s="650"/>
      <c r="AL1324" s="650"/>
      <c r="AM1324" s="652">
        <f t="shared" si="64"/>
        <v>0</v>
      </c>
      <c r="AN1324" s="513">
        <f t="shared" si="65"/>
        <v>5803000</v>
      </c>
    </row>
    <row r="1325" spans="1:40" s="212" customFormat="1" ht="15" customHeight="1" x14ac:dyDescent="0.2">
      <c r="A1325" s="679"/>
      <c r="B1325" s="679"/>
      <c r="C1325" s="679"/>
      <c r="D1325" s="679"/>
      <c r="E1325" s="679"/>
      <c r="F1325" s="668" t="s">
        <v>12115</v>
      </c>
      <c r="G1325" s="668" t="s">
        <v>6544</v>
      </c>
      <c r="H1325" s="669">
        <v>98801011034101</v>
      </c>
      <c r="I1325" s="653"/>
      <c r="J1325" s="653" t="s">
        <v>19758</v>
      </c>
      <c r="K1325" s="670" t="s">
        <v>6477</v>
      </c>
      <c r="L1325" s="669" t="s">
        <v>19924</v>
      </c>
      <c r="M1325" s="671">
        <v>42136</v>
      </c>
      <c r="N1325" s="672">
        <v>25000000</v>
      </c>
      <c r="O1325" s="672" t="s">
        <v>19974</v>
      </c>
      <c r="P1325" s="674">
        <v>42514</v>
      </c>
      <c r="Q1325" s="672">
        <v>22103239</v>
      </c>
      <c r="R1325" s="673" t="s">
        <v>20006</v>
      </c>
      <c r="S1325" s="674">
        <v>42894</v>
      </c>
      <c r="T1325" s="675">
        <v>15231642</v>
      </c>
      <c r="U1325" s="674">
        <v>42501</v>
      </c>
      <c r="V1325" s="675">
        <v>15231642</v>
      </c>
      <c r="W1325" s="675">
        <v>9900567.3000000007</v>
      </c>
      <c r="X1325" s="675">
        <v>4569492.5999999996</v>
      </c>
      <c r="Y1325" s="675">
        <v>761582.10000000009</v>
      </c>
      <c r="Z1325" s="652">
        <v>0</v>
      </c>
      <c r="AA1325" s="652"/>
      <c r="AB1325" s="664"/>
      <c r="AC1325" s="663"/>
      <c r="AD1325" s="650"/>
      <c r="AE1325" s="650"/>
      <c r="AF1325" s="650"/>
      <c r="AG1325" s="650"/>
      <c r="AH1325" s="650"/>
      <c r="AI1325" s="650"/>
      <c r="AJ1325" s="650"/>
      <c r="AK1325" s="650"/>
      <c r="AL1325" s="650"/>
      <c r="AM1325" s="652">
        <f t="shared" si="64"/>
        <v>0</v>
      </c>
      <c r="AN1325" s="513">
        <f t="shared" si="65"/>
        <v>15231642</v>
      </c>
    </row>
    <row r="1326" spans="1:40" s="212" customFormat="1" ht="15" customHeight="1" x14ac:dyDescent="0.2">
      <c r="A1326" s="679"/>
      <c r="B1326" s="679"/>
      <c r="C1326" s="679"/>
      <c r="D1326" s="679"/>
      <c r="E1326" s="679"/>
      <c r="F1326" s="668" t="s">
        <v>12115</v>
      </c>
      <c r="G1326" s="668" t="s">
        <v>6544</v>
      </c>
      <c r="H1326" s="669">
        <v>98801011080102</v>
      </c>
      <c r="I1326" s="653"/>
      <c r="J1326" s="653" t="s">
        <v>19759</v>
      </c>
      <c r="K1326" s="670" t="s">
        <v>6477</v>
      </c>
      <c r="L1326" s="669" t="s">
        <v>19921</v>
      </c>
      <c r="M1326" s="671">
        <v>42195</v>
      </c>
      <c r="N1326" s="672">
        <v>6000000</v>
      </c>
      <c r="O1326" s="672" t="s">
        <v>19974</v>
      </c>
      <c r="P1326" s="674">
        <v>42514</v>
      </c>
      <c r="Q1326" s="672">
        <v>3729180</v>
      </c>
      <c r="R1326" s="673" t="s">
        <v>20006</v>
      </c>
      <c r="S1326" s="674">
        <v>42894</v>
      </c>
      <c r="T1326" s="675">
        <v>2527700</v>
      </c>
      <c r="U1326" s="674">
        <v>42501</v>
      </c>
      <c r="V1326" s="675">
        <v>2527700</v>
      </c>
      <c r="W1326" s="675">
        <v>1643005</v>
      </c>
      <c r="X1326" s="675">
        <v>758310</v>
      </c>
      <c r="Y1326" s="675">
        <v>126385</v>
      </c>
      <c r="Z1326" s="652">
        <v>0</v>
      </c>
      <c r="AA1326" s="652"/>
      <c r="AB1326" s="664"/>
      <c r="AC1326" s="663"/>
      <c r="AD1326" s="650"/>
      <c r="AE1326" s="650"/>
      <c r="AF1326" s="650"/>
      <c r="AG1326" s="650"/>
      <c r="AH1326" s="650"/>
      <c r="AI1326" s="650"/>
      <c r="AJ1326" s="650"/>
      <c r="AK1326" s="650"/>
      <c r="AL1326" s="650"/>
      <c r="AM1326" s="652">
        <f t="shared" si="64"/>
        <v>0</v>
      </c>
      <c r="AN1326" s="513">
        <f t="shared" si="65"/>
        <v>2527700</v>
      </c>
    </row>
    <row r="1327" spans="1:40" s="212" customFormat="1" ht="15" customHeight="1" x14ac:dyDescent="0.2">
      <c r="A1327" s="679"/>
      <c r="B1327" s="679"/>
      <c r="C1327" s="679"/>
      <c r="D1327" s="679"/>
      <c r="E1327" s="679"/>
      <c r="F1327" s="668" t="s">
        <v>12115</v>
      </c>
      <c r="G1327" s="668" t="s">
        <v>6544</v>
      </c>
      <c r="H1327" s="669">
        <v>98801011512109</v>
      </c>
      <c r="I1327" s="653"/>
      <c r="J1327" s="653" t="s">
        <v>19760</v>
      </c>
      <c r="K1327" s="670" t="s">
        <v>6477</v>
      </c>
      <c r="L1327" s="669" t="s">
        <v>19926</v>
      </c>
      <c r="M1327" s="671">
        <v>42345</v>
      </c>
      <c r="N1327" s="672">
        <v>5000000</v>
      </c>
      <c r="O1327" s="672" t="s">
        <v>19974</v>
      </c>
      <c r="P1327" s="674">
        <v>42514</v>
      </c>
      <c r="Q1327" s="672">
        <v>4670551</v>
      </c>
      <c r="R1327" s="673" t="s">
        <v>20006</v>
      </c>
      <c r="S1327" s="674">
        <v>42894</v>
      </c>
      <c r="T1327" s="675">
        <v>3254803</v>
      </c>
      <c r="U1327" s="674">
        <v>42501</v>
      </c>
      <c r="V1327" s="675">
        <v>3254803</v>
      </c>
      <c r="W1327" s="675">
        <v>2115621.9500000002</v>
      </c>
      <c r="X1327" s="675">
        <v>976440.89999999991</v>
      </c>
      <c r="Y1327" s="675">
        <v>162740.15000000002</v>
      </c>
      <c r="Z1327" s="652">
        <v>0</v>
      </c>
      <c r="AA1327" s="652"/>
      <c r="AB1327" s="664"/>
      <c r="AC1327" s="663"/>
      <c r="AD1327" s="650"/>
      <c r="AE1327" s="650"/>
      <c r="AF1327" s="650"/>
      <c r="AG1327" s="650"/>
      <c r="AH1327" s="650"/>
      <c r="AI1327" s="650"/>
      <c r="AJ1327" s="650"/>
      <c r="AK1327" s="650"/>
      <c r="AL1327" s="650"/>
      <c r="AM1327" s="652">
        <f t="shared" si="64"/>
        <v>0</v>
      </c>
      <c r="AN1327" s="513">
        <f t="shared" si="65"/>
        <v>3254803</v>
      </c>
    </row>
    <row r="1328" spans="1:40" s="212" customFormat="1" ht="15" customHeight="1" x14ac:dyDescent="0.2">
      <c r="A1328" s="679"/>
      <c r="B1328" s="679"/>
      <c r="C1328" s="679"/>
      <c r="D1328" s="679"/>
      <c r="E1328" s="679"/>
      <c r="F1328" s="668" t="s">
        <v>12115</v>
      </c>
      <c r="G1328" s="668" t="s">
        <v>6544</v>
      </c>
      <c r="H1328" s="669">
        <v>98801010845101</v>
      </c>
      <c r="I1328" s="653"/>
      <c r="J1328" s="653" t="s">
        <v>19761</v>
      </c>
      <c r="K1328" s="670" t="s">
        <v>6477</v>
      </c>
      <c r="L1328" s="669" t="s">
        <v>19923</v>
      </c>
      <c r="M1328" s="671">
        <v>42087</v>
      </c>
      <c r="N1328" s="672">
        <v>7000000</v>
      </c>
      <c r="O1328" s="672" t="s">
        <v>19974</v>
      </c>
      <c r="P1328" s="674">
        <v>42514</v>
      </c>
      <c r="Q1328" s="672">
        <v>4070388</v>
      </c>
      <c r="R1328" s="673" t="s">
        <v>20006</v>
      </c>
      <c r="S1328" s="674">
        <v>42894</v>
      </c>
      <c r="T1328" s="675">
        <v>2834980</v>
      </c>
      <c r="U1328" s="674">
        <v>42501</v>
      </c>
      <c r="V1328" s="675">
        <v>2834980</v>
      </c>
      <c r="W1328" s="675">
        <v>1842737</v>
      </c>
      <c r="X1328" s="675">
        <v>850494</v>
      </c>
      <c r="Y1328" s="675">
        <v>141749</v>
      </c>
      <c r="Z1328" s="652">
        <v>0</v>
      </c>
      <c r="AA1328" s="652"/>
      <c r="AB1328" s="664"/>
      <c r="AC1328" s="663"/>
      <c r="AD1328" s="650"/>
      <c r="AE1328" s="650"/>
      <c r="AF1328" s="650"/>
      <c r="AG1328" s="650"/>
      <c r="AH1328" s="650"/>
      <c r="AI1328" s="650"/>
      <c r="AJ1328" s="650"/>
      <c r="AK1328" s="650"/>
      <c r="AL1328" s="650"/>
      <c r="AM1328" s="652">
        <f t="shared" si="64"/>
        <v>0</v>
      </c>
      <c r="AN1328" s="513">
        <f t="shared" si="65"/>
        <v>2834980</v>
      </c>
    </row>
    <row r="1329" spans="1:40" s="212" customFormat="1" ht="15" customHeight="1" x14ac:dyDescent="0.2">
      <c r="A1329" s="679"/>
      <c r="B1329" s="679"/>
      <c r="C1329" s="679"/>
      <c r="D1329" s="679"/>
      <c r="E1329" s="679"/>
      <c r="F1329" s="668" t="s">
        <v>12115</v>
      </c>
      <c r="G1329" s="668" t="s">
        <v>10271</v>
      </c>
      <c r="H1329" s="669">
        <v>75501005979104</v>
      </c>
      <c r="I1329" s="653"/>
      <c r="J1329" s="653" t="s">
        <v>19762</v>
      </c>
      <c r="K1329" s="670" t="s">
        <v>6477</v>
      </c>
      <c r="L1329" s="669" t="s">
        <v>13864</v>
      </c>
      <c r="M1329" s="671">
        <v>42241</v>
      </c>
      <c r="N1329" s="672">
        <v>20000000</v>
      </c>
      <c r="O1329" s="672" t="s">
        <v>19975</v>
      </c>
      <c r="P1329" s="674">
        <v>42489</v>
      </c>
      <c r="Q1329" s="672">
        <v>19933819</v>
      </c>
      <c r="R1329" s="673" t="s">
        <v>20007</v>
      </c>
      <c r="S1329" s="674">
        <v>42894</v>
      </c>
      <c r="T1329" s="675">
        <v>13533240</v>
      </c>
      <c r="U1329" s="674">
        <v>42895</v>
      </c>
      <c r="V1329" s="675">
        <v>13533240</v>
      </c>
      <c r="W1329" s="675">
        <v>8796606</v>
      </c>
      <c r="X1329" s="675">
        <v>4059972</v>
      </c>
      <c r="Y1329" s="675">
        <v>676662</v>
      </c>
      <c r="Z1329" s="652">
        <v>0</v>
      </c>
      <c r="AA1329" s="652"/>
      <c r="AB1329" s="664"/>
      <c r="AC1329" s="663"/>
      <c r="AD1329" s="650"/>
      <c r="AE1329" s="650"/>
      <c r="AF1329" s="650"/>
      <c r="AG1329" s="650"/>
      <c r="AH1329" s="650"/>
      <c r="AI1329" s="650"/>
      <c r="AJ1329" s="650"/>
      <c r="AK1329" s="650"/>
      <c r="AL1329" s="650"/>
      <c r="AM1329" s="652">
        <f t="shared" si="64"/>
        <v>0</v>
      </c>
      <c r="AN1329" s="513">
        <f t="shared" si="65"/>
        <v>13533240</v>
      </c>
    </row>
    <row r="1330" spans="1:40" s="212" customFormat="1" ht="15" customHeight="1" x14ac:dyDescent="0.2">
      <c r="A1330" s="679"/>
      <c r="B1330" s="679"/>
      <c r="C1330" s="679"/>
      <c r="D1330" s="679"/>
      <c r="E1330" s="679"/>
      <c r="F1330" s="668" t="s">
        <v>12115</v>
      </c>
      <c r="G1330" s="668" t="s">
        <v>10271</v>
      </c>
      <c r="H1330" s="669">
        <v>75501005964109</v>
      </c>
      <c r="I1330" s="653"/>
      <c r="J1330" s="653" t="s">
        <v>1372</v>
      </c>
      <c r="K1330" s="670" t="s">
        <v>6477</v>
      </c>
      <c r="L1330" s="669" t="s">
        <v>13864</v>
      </c>
      <c r="M1330" s="671">
        <v>42241</v>
      </c>
      <c r="N1330" s="672">
        <v>25000000</v>
      </c>
      <c r="O1330" s="672" t="s">
        <v>13996</v>
      </c>
      <c r="P1330" s="674">
        <v>42587</v>
      </c>
      <c r="Q1330" s="672">
        <v>22925965</v>
      </c>
      <c r="R1330" s="673" t="s">
        <v>20007</v>
      </c>
      <c r="S1330" s="674">
        <v>42894</v>
      </c>
      <c r="T1330" s="675">
        <v>15823080</v>
      </c>
      <c r="U1330" s="674">
        <v>42895</v>
      </c>
      <c r="V1330" s="675">
        <v>15823080</v>
      </c>
      <c r="W1330" s="675">
        <v>10285002</v>
      </c>
      <c r="X1330" s="675">
        <v>4746924</v>
      </c>
      <c r="Y1330" s="675">
        <v>791154</v>
      </c>
      <c r="Z1330" s="652">
        <v>0</v>
      </c>
      <c r="AA1330" s="652"/>
      <c r="AB1330" s="664"/>
      <c r="AC1330" s="663"/>
      <c r="AD1330" s="650"/>
      <c r="AE1330" s="650"/>
      <c r="AF1330" s="650"/>
      <c r="AG1330" s="650"/>
      <c r="AH1330" s="650"/>
      <c r="AI1330" s="650"/>
      <c r="AJ1330" s="650"/>
      <c r="AK1330" s="650"/>
      <c r="AL1330" s="650"/>
      <c r="AM1330" s="652">
        <f t="shared" si="64"/>
        <v>0</v>
      </c>
      <c r="AN1330" s="513">
        <f t="shared" si="65"/>
        <v>15823080</v>
      </c>
    </row>
    <row r="1331" spans="1:40" s="212" customFormat="1" ht="15" customHeight="1" x14ac:dyDescent="0.2">
      <c r="A1331" s="679"/>
      <c r="B1331" s="679"/>
      <c r="C1331" s="679"/>
      <c r="D1331" s="679"/>
      <c r="E1331" s="679"/>
      <c r="F1331" s="668" t="s">
        <v>12115</v>
      </c>
      <c r="G1331" s="668" t="s">
        <v>20016</v>
      </c>
      <c r="H1331" s="669">
        <v>98801011248108</v>
      </c>
      <c r="I1331" s="653"/>
      <c r="J1331" s="653" t="s">
        <v>19763</v>
      </c>
      <c r="K1331" s="670" t="s">
        <v>6477</v>
      </c>
      <c r="L1331" s="669" t="s">
        <v>19927</v>
      </c>
      <c r="M1331" s="671">
        <v>42241</v>
      </c>
      <c r="N1331" s="672">
        <v>1500000</v>
      </c>
      <c r="O1331" s="672" t="s">
        <v>19976</v>
      </c>
      <c r="P1331" s="674">
        <v>42569</v>
      </c>
      <c r="Q1331" s="672">
        <v>1006500</v>
      </c>
      <c r="R1331" s="673" t="s">
        <v>20007</v>
      </c>
      <c r="S1331" s="674">
        <v>42894</v>
      </c>
      <c r="T1331" s="675">
        <v>665175</v>
      </c>
      <c r="U1331" s="674">
        <v>42895</v>
      </c>
      <c r="V1331" s="675">
        <v>665175</v>
      </c>
      <c r="W1331" s="675">
        <v>432363.75</v>
      </c>
      <c r="X1331" s="675">
        <v>199552.5</v>
      </c>
      <c r="Y1331" s="675">
        <v>33258.75</v>
      </c>
      <c r="Z1331" s="652">
        <v>0</v>
      </c>
      <c r="AA1331" s="652"/>
      <c r="AB1331" s="664"/>
      <c r="AC1331" s="663"/>
      <c r="AD1331" s="650"/>
      <c r="AE1331" s="650"/>
      <c r="AF1331" s="650"/>
      <c r="AG1331" s="650"/>
      <c r="AH1331" s="650"/>
      <c r="AI1331" s="650"/>
      <c r="AJ1331" s="650"/>
      <c r="AK1331" s="650"/>
      <c r="AL1331" s="650"/>
      <c r="AM1331" s="652">
        <f t="shared" si="64"/>
        <v>0</v>
      </c>
      <c r="AN1331" s="513">
        <f t="shared" si="65"/>
        <v>665175</v>
      </c>
    </row>
    <row r="1332" spans="1:40" s="212" customFormat="1" ht="15" customHeight="1" x14ac:dyDescent="0.2">
      <c r="A1332" s="679"/>
      <c r="B1332" s="679"/>
      <c r="C1332" s="679"/>
      <c r="D1332" s="679"/>
      <c r="E1332" s="679"/>
      <c r="F1332" s="668" t="s">
        <v>12115</v>
      </c>
      <c r="G1332" s="668" t="s">
        <v>20016</v>
      </c>
      <c r="H1332" s="669">
        <v>98801011266106</v>
      </c>
      <c r="I1332" s="653"/>
      <c r="J1332" s="653" t="s">
        <v>3628</v>
      </c>
      <c r="K1332" s="670" t="s">
        <v>6477</v>
      </c>
      <c r="L1332" s="669" t="s">
        <v>19927</v>
      </c>
      <c r="M1332" s="671">
        <v>42241</v>
      </c>
      <c r="N1332" s="672">
        <v>9000000</v>
      </c>
      <c r="O1332" s="672" t="s">
        <v>19976</v>
      </c>
      <c r="P1332" s="674">
        <v>42569</v>
      </c>
      <c r="Q1332" s="672">
        <v>8139480</v>
      </c>
      <c r="R1332" s="673" t="s">
        <v>20007</v>
      </c>
      <c r="S1332" s="674">
        <v>42894</v>
      </c>
      <c r="T1332" s="675">
        <v>5487636</v>
      </c>
      <c r="U1332" s="674">
        <v>42895</v>
      </c>
      <c r="V1332" s="675">
        <v>5487636</v>
      </c>
      <c r="W1332" s="675">
        <v>3566963.4</v>
      </c>
      <c r="X1332" s="675">
        <v>1646290.8</v>
      </c>
      <c r="Y1332" s="675">
        <v>274381.8</v>
      </c>
      <c r="Z1332" s="652">
        <v>0</v>
      </c>
      <c r="AA1332" s="652"/>
      <c r="AB1332" s="664"/>
      <c r="AC1332" s="663"/>
      <c r="AD1332" s="650"/>
      <c r="AE1332" s="650"/>
      <c r="AF1332" s="650"/>
      <c r="AG1332" s="650"/>
      <c r="AH1332" s="650"/>
      <c r="AI1332" s="650"/>
      <c r="AJ1332" s="650"/>
      <c r="AK1332" s="650"/>
      <c r="AL1332" s="650"/>
      <c r="AM1332" s="652">
        <f t="shared" si="64"/>
        <v>0</v>
      </c>
      <c r="AN1332" s="513">
        <f t="shared" si="65"/>
        <v>5487636</v>
      </c>
    </row>
    <row r="1333" spans="1:40" s="212" customFormat="1" ht="15" customHeight="1" x14ac:dyDescent="0.2">
      <c r="A1333" s="679"/>
      <c r="B1333" s="679"/>
      <c r="C1333" s="679"/>
      <c r="D1333" s="679"/>
      <c r="E1333" s="679"/>
      <c r="F1333" s="668" t="s">
        <v>12115</v>
      </c>
      <c r="G1333" s="668" t="s">
        <v>20016</v>
      </c>
      <c r="H1333" s="669">
        <v>98801010763105</v>
      </c>
      <c r="I1333" s="653"/>
      <c r="J1333" s="653" t="s">
        <v>19764</v>
      </c>
      <c r="K1333" s="670" t="s">
        <v>6477</v>
      </c>
      <c r="L1333" s="669" t="s">
        <v>19928</v>
      </c>
      <c r="M1333" s="671">
        <v>42087</v>
      </c>
      <c r="N1333" s="672">
        <v>6000000</v>
      </c>
      <c r="O1333" s="672" t="s">
        <v>19976</v>
      </c>
      <c r="P1333" s="674">
        <v>42569</v>
      </c>
      <c r="Q1333" s="672">
        <v>2695235</v>
      </c>
      <c r="R1333" s="673" t="s">
        <v>20007</v>
      </c>
      <c r="S1333" s="674">
        <v>42894</v>
      </c>
      <c r="T1333" s="675">
        <v>1795665</v>
      </c>
      <c r="U1333" s="674">
        <v>42895</v>
      </c>
      <c r="V1333" s="675">
        <v>1795665</v>
      </c>
      <c r="W1333" s="675">
        <v>1167182.25</v>
      </c>
      <c r="X1333" s="675">
        <v>538699.5</v>
      </c>
      <c r="Y1333" s="675">
        <v>89783.25</v>
      </c>
      <c r="Z1333" s="652">
        <v>0</v>
      </c>
      <c r="AA1333" s="652"/>
      <c r="AB1333" s="664"/>
      <c r="AC1333" s="663"/>
      <c r="AD1333" s="650"/>
      <c r="AE1333" s="650"/>
      <c r="AF1333" s="650"/>
      <c r="AG1333" s="650"/>
      <c r="AH1333" s="650"/>
      <c r="AI1333" s="650"/>
      <c r="AJ1333" s="650"/>
      <c r="AK1333" s="650"/>
      <c r="AL1333" s="650"/>
      <c r="AM1333" s="652">
        <f t="shared" si="64"/>
        <v>0</v>
      </c>
      <c r="AN1333" s="513">
        <f t="shared" si="65"/>
        <v>1795665</v>
      </c>
    </row>
    <row r="1334" spans="1:40" s="212" customFormat="1" ht="15" customHeight="1" x14ac:dyDescent="0.2">
      <c r="A1334" s="679"/>
      <c r="B1334" s="679"/>
      <c r="C1334" s="679"/>
      <c r="D1334" s="679"/>
      <c r="E1334" s="679"/>
      <c r="F1334" s="668" t="s">
        <v>12115</v>
      </c>
      <c r="G1334" s="668" t="s">
        <v>20016</v>
      </c>
      <c r="H1334" s="669">
        <v>98801010801107</v>
      </c>
      <c r="I1334" s="653"/>
      <c r="J1334" s="653" t="s">
        <v>19765</v>
      </c>
      <c r="K1334" s="670" t="s">
        <v>6477</v>
      </c>
      <c r="L1334" s="669" t="s">
        <v>19923</v>
      </c>
      <c r="M1334" s="671">
        <v>42087</v>
      </c>
      <c r="N1334" s="672">
        <v>15000000</v>
      </c>
      <c r="O1334" s="672" t="s">
        <v>19976</v>
      </c>
      <c r="P1334" s="674">
        <v>42569</v>
      </c>
      <c r="Q1334" s="672">
        <v>11578069</v>
      </c>
      <c r="R1334" s="673" t="s">
        <v>20007</v>
      </c>
      <c r="S1334" s="674">
        <v>42894</v>
      </c>
      <c r="T1334" s="675">
        <v>7816745</v>
      </c>
      <c r="U1334" s="674">
        <v>42895</v>
      </c>
      <c r="V1334" s="675">
        <v>7816745</v>
      </c>
      <c r="W1334" s="675">
        <v>5080884.25</v>
      </c>
      <c r="X1334" s="675">
        <v>2345023.5</v>
      </c>
      <c r="Y1334" s="675">
        <v>390837.25</v>
      </c>
      <c r="Z1334" s="652">
        <v>0</v>
      </c>
      <c r="AA1334" s="652"/>
      <c r="AB1334" s="664"/>
      <c r="AC1334" s="663"/>
      <c r="AD1334" s="650"/>
      <c r="AE1334" s="650"/>
      <c r="AF1334" s="650"/>
      <c r="AG1334" s="650"/>
      <c r="AH1334" s="650"/>
      <c r="AI1334" s="650"/>
      <c r="AJ1334" s="650"/>
      <c r="AK1334" s="650"/>
      <c r="AL1334" s="650"/>
      <c r="AM1334" s="652">
        <f t="shared" si="64"/>
        <v>0</v>
      </c>
      <c r="AN1334" s="513">
        <f t="shared" si="65"/>
        <v>7816745</v>
      </c>
    </row>
    <row r="1335" spans="1:40" s="212" customFormat="1" ht="15" customHeight="1" x14ac:dyDescent="0.2">
      <c r="A1335" s="679"/>
      <c r="B1335" s="679"/>
      <c r="C1335" s="679"/>
      <c r="D1335" s="679"/>
      <c r="E1335" s="679"/>
      <c r="F1335" s="668" t="s">
        <v>12115</v>
      </c>
      <c r="G1335" s="668" t="s">
        <v>20016</v>
      </c>
      <c r="H1335" s="669">
        <v>98801011088100</v>
      </c>
      <c r="I1335" s="653"/>
      <c r="J1335" s="653" t="s">
        <v>12845</v>
      </c>
      <c r="K1335" s="670" t="s">
        <v>6477</v>
      </c>
      <c r="L1335" s="669" t="s">
        <v>19921</v>
      </c>
      <c r="M1335" s="671">
        <v>42195</v>
      </c>
      <c r="N1335" s="672">
        <v>3000000</v>
      </c>
      <c r="O1335" s="672" t="s">
        <v>19976</v>
      </c>
      <c r="P1335" s="674">
        <v>42569</v>
      </c>
      <c r="Q1335" s="672">
        <v>1210500</v>
      </c>
      <c r="R1335" s="673" t="s">
        <v>20007</v>
      </c>
      <c r="S1335" s="674">
        <v>42894</v>
      </c>
      <c r="T1335" s="675">
        <v>847350</v>
      </c>
      <c r="U1335" s="674">
        <v>42895</v>
      </c>
      <c r="V1335" s="675">
        <v>847350</v>
      </c>
      <c r="W1335" s="675">
        <v>550777.5</v>
      </c>
      <c r="X1335" s="675">
        <v>254205</v>
      </c>
      <c r="Y1335" s="675">
        <v>42367.5</v>
      </c>
      <c r="Z1335" s="652">
        <v>0</v>
      </c>
      <c r="AA1335" s="652"/>
      <c r="AB1335" s="664"/>
      <c r="AC1335" s="663"/>
      <c r="AD1335" s="650"/>
      <c r="AE1335" s="650"/>
      <c r="AF1335" s="650"/>
      <c r="AG1335" s="650"/>
      <c r="AH1335" s="650"/>
      <c r="AI1335" s="650"/>
      <c r="AJ1335" s="650"/>
      <c r="AK1335" s="650"/>
      <c r="AL1335" s="650"/>
      <c r="AM1335" s="652">
        <f t="shared" si="64"/>
        <v>0</v>
      </c>
      <c r="AN1335" s="513">
        <f t="shared" si="65"/>
        <v>847350</v>
      </c>
    </row>
    <row r="1336" spans="1:40" s="212" customFormat="1" ht="15" customHeight="1" x14ac:dyDescent="0.2">
      <c r="A1336" s="679"/>
      <c r="B1336" s="679"/>
      <c r="C1336" s="679"/>
      <c r="D1336" s="679"/>
      <c r="E1336" s="679"/>
      <c r="F1336" s="668" t="s">
        <v>12115</v>
      </c>
      <c r="G1336" s="668" t="s">
        <v>20016</v>
      </c>
      <c r="H1336" s="669">
        <v>98801011094101</v>
      </c>
      <c r="I1336" s="653"/>
      <c r="J1336" s="653" t="s">
        <v>14274</v>
      </c>
      <c r="K1336" s="670" t="s">
        <v>6477</v>
      </c>
      <c r="L1336" s="669" t="s">
        <v>19921</v>
      </c>
      <c r="M1336" s="671">
        <v>42195</v>
      </c>
      <c r="N1336" s="672">
        <v>23000000</v>
      </c>
      <c r="O1336" s="672" t="s">
        <v>19976</v>
      </c>
      <c r="P1336" s="674">
        <v>42569</v>
      </c>
      <c r="Q1336" s="672">
        <v>18267965</v>
      </c>
      <c r="R1336" s="673" t="s">
        <v>20007</v>
      </c>
      <c r="S1336" s="674">
        <v>42894</v>
      </c>
      <c r="T1336" s="675">
        <v>12209330</v>
      </c>
      <c r="U1336" s="674">
        <v>42895</v>
      </c>
      <c r="V1336" s="675">
        <v>12209330</v>
      </c>
      <c r="W1336" s="675">
        <v>7936064.5</v>
      </c>
      <c r="X1336" s="675">
        <v>3662799</v>
      </c>
      <c r="Y1336" s="675">
        <v>610466.5</v>
      </c>
      <c r="Z1336" s="652">
        <v>0</v>
      </c>
      <c r="AA1336" s="652"/>
      <c r="AB1336" s="664"/>
      <c r="AC1336" s="663"/>
      <c r="AD1336" s="650"/>
      <c r="AE1336" s="650"/>
      <c r="AF1336" s="650"/>
      <c r="AG1336" s="650"/>
      <c r="AH1336" s="650"/>
      <c r="AI1336" s="650"/>
      <c r="AJ1336" s="650"/>
      <c r="AK1336" s="650"/>
      <c r="AL1336" s="650"/>
      <c r="AM1336" s="652">
        <f t="shared" si="64"/>
        <v>0</v>
      </c>
      <c r="AN1336" s="513">
        <f t="shared" si="65"/>
        <v>12209330</v>
      </c>
    </row>
    <row r="1337" spans="1:40" s="212" customFormat="1" ht="15" customHeight="1" x14ac:dyDescent="0.2">
      <c r="A1337" s="679"/>
      <c r="B1337" s="679"/>
      <c r="C1337" s="679"/>
      <c r="D1337" s="679"/>
      <c r="E1337" s="679"/>
      <c r="F1337" s="668" t="s">
        <v>13968</v>
      </c>
      <c r="G1337" s="668" t="s">
        <v>14497</v>
      </c>
      <c r="H1337" s="669">
        <v>792201000369104</v>
      </c>
      <c r="I1337" s="653"/>
      <c r="J1337" s="653" t="s">
        <v>19766</v>
      </c>
      <c r="K1337" s="670" t="s">
        <v>6477</v>
      </c>
      <c r="L1337" s="669" t="s">
        <v>19929</v>
      </c>
      <c r="M1337" s="671">
        <v>42088</v>
      </c>
      <c r="N1337" s="672">
        <v>10000000</v>
      </c>
      <c r="O1337" s="672" t="s">
        <v>19977</v>
      </c>
      <c r="P1337" s="674">
        <v>42520</v>
      </c>
      <c r="Q1337" s="672">
        <v>6333000</v>
      </c>
      <c r="R1337" s="673" t="s">
        <v>20008</v>
      </c>
      <c r="S1337" s="674">
        <v>42894</v>
      </c>
      <c r="T1337" s="675">
        <v>4433100</v>
      </c>
      <c r="U1337" s="674">
        <v>42518</v>
      </c>
      <c r="V1337" s="675">
        <v>4433100</v>
      </c>
      <c r="W1337" s="675">
        <v>2881515</v>
      </c>
      <c r="X1337" s="675">
        <v>1329930</v>
      </c>
      <c r="Y1337" s="675">
        <v>221655</v>
      </c>
      <c r="Z1337" s="652">
        <v>0</v>
      </c>
      <c r="AA1337" s="652"/>
      <c r="AB1337" s="664"/>
      <c r="AC1337" s="663"/>
      <c r="AD1337" s="650"/>
      <c r="AE1337" s="650"/>
      <c r="AF1337" s="650"/>
      <c r="AG1337" s="650"/>
      <c r="AH1337" s="650"/>
      <c r="AI1337" s="650"/>
      <c r="AJ1337" s="650"/>
      <c r="AK1337" s="650"/>
      <c r="AL1337" s="650"/>
      <c r="AM1337" s="652">
        <f t="shared" si="64"/>
        <v>0</v>
      </c>
      <c r="AN1337" s="513">
        <f t="shared" si="65"/>
        <v>4433100</v>
      </c>
    </row>
    <row r="1338" spans="1:40" s="212" customFormat="1" ht="15" customHeight="1" x14ac:dyDescent="0.2">
      <c r="A1338" s="679"/>
      <c r="B1338" s="679"/>
      <c r="C1338" s="679"/>
      <c r="D1338" s="679"/>
      <c r="E1338" s="679"/>
      <c r="F1338" s="668" t="s">
        <v>13968</v>
      </c>
      <c r="G1338" s="668" t="s">
        <v>13970</v>
      </c>
      <c r="H1338" s="669">
        <v>368201003544107</v>
      </c>
      <c r="I1338" s="653"/>
      <c r="J1338" s="653" t="s">
        <v>746</v>
      </c>
      <c r="K1338" s="670" t="s">
        <v>6477</v>
      </c>
      <c r="L1338" s="669" t="s">
        <v>13890</v>
      </c>
      <c r="M1338" s="671">
        <v>42319</v>
      </c>
      <c r="N1338" s="672">
        <v>25000000</v>
      </c>
      <c r="O1338" s="672" t="s">
        <v>19977</v>
      </c>
      <c r="P1338" s="674">
        <v>42520</v>
      </c>
      <c r="Q1338" s="672">
        <v>20638019</v>
      </c>
      <c r="R1338" s="673" t="s">
        <v>20008</v>
      </c>
      <c r="S1338" s="674">
        <v>42894</v>
      </c>
      <c r="T1338" s="675">
        <v>13999860</v>
      </c>
      <c r="U1338" s="674">
        <v>42518</v>
      </c>
      <c r="V1338" s="675">
        <v>13999860</v>
      </c>
      <c r="W1338" s="675">
        <v>9099909</v>
      </c>
      <c r="X1338" s="675">
        <v>4199958</v>
      </c>
      <c r="Y1338" s="675">
        <v>699993</v>
      </c>
      <c r="Z1338" s="652">
        <v>0</v>
      </c>
      <c r="AA1338" s="652"/>
      <c r="AB1338" s="664"/>
      <c r="AC1338" s="663"/>
      <c r="AD1338" s="650"/>
      <c r="AE1338" s="650"/>
      <c r="AF1338" s="650"/>
      <c r="AG1338" s="650"/>
      <c r="AH1338" s="650"/>
      <c r="AI1338" s="650"/>
      <c r="AJ1338" s="650"/>
      <c r="AK1338" s="650"/>
      <c r="AL1338" s="650"/>
      <c r="AM1338" s="652">
        <f t="shared" si="64"/>
        <v>0</v>
      </c>
      <c r="AN1338" s="513">
        <f t="shared" si="65"/>
        <v>13999860</v>
      </c>
    </row>
    <row r="1339" spans="1:40" s="212" customFormat="1" ht="15" customHeight="1" x14ac:dyDescent="0.2">
      <c r="A1339" s="679"/>
      <c r="B1339" s="679"/>
      <c r="C1339" s="679"/>
      <c r="D1339" s="679"/>
      <c r="E1339" s="679"/>
      <c r="F1339" s="668" t="s">
        <v>13968</v>
      </c>
      <c r="G1339" s="668" t="s">
        <v>13970</v>
      </c>
      <c r="H1339" s="669">
        <v>368201003574102</v>
      </c>
      <c r="I1339" s="653"/>
      <c r="J1339" s="653" t="s">
        <v>18819</v>
      </c>
      <c r="K1339" s="670" t="s">
        <v>6477</v>
      </c>
      <c r="L1339" s="669" t="s">
        <v>13890</v>
      </c>
      <c r="M1339" s="671">
        <v>42319</v>
      </c>
      <c r="N1339" s="672">
        <v>23000000</v>
      </c>
      <c r="O1339" s="672" t="s">
        <v>19977</v>
      </c>
      <c r="P1339" s="674">
        <v>42520</v>
      </c>
      <c r="Q1339" s="672">
        <v>18201507</v>
      </c>
      <c r="R1339" s="673" t="s">
        <v>20008</v>
      </c>
      <c r="S1339" s="674">
        <v>42894</v>
      </c>
      <c r="T1339" s="675">
        <v>12494362</v>
      </c>
      <c r="U1339" s="674">
        <v>42518</v>
      </c>
      <c r="V1339" s="675">
        <v>12494362</v>
      </c>
      <c r="W1339" s="675">
        <v>8121335.2999999998</v>
      </c>
      <c r="X1339" s="675">
        <v>3748308.6</v>
      </c>
      <c r="Y1339" s="675">
        <v>624718.1</v>
      </c>
      <c r="Z1339" s="652">
        <v>0</v>
      </c>
      <c r="AA1339" s="652"/>
      <c r="AB1339" s="664"/>
      <c r="AC1339" s="663"/>
      <c r="AD1339" s="650"/>
      <c r="AE1339" s="650"/>
      <c r="AF1339" s="650"/>
      <c r="AG1339" s="650"/>
      <c r="AH1339" s="650"/>
      <c r="AI1339" s="650"/>
      <c r="AJ1339" s="650"/>
      <c r="AK1339" s="650"/>
      <c r="AL1339" s="650"/>
      <c r="AM1339" s="652">
        <f t="shared" si="64"/>
        <v>0</v>
      </c>
      <c r="AN1339" s="513">
        <f t="shared" si="65"/>
        <v>12494362</v>
      </c>
    </row>
    <row r="1340" spans="1:40" s="212" customFormat="1" ht="15" customHeight="1" x14ac:dyDescent="0.2">
      <c r="A1340" s="679"/>
      <c r="B1340" s="679"/>
      <c r="C1340" s="679"/>
      <c r="D1340" s="679"/>
      <c r="E1340" s="679"/>
      <c r="F1340" s="668" t="s">
        <v>13968</v>
      </c>
      <c r="G1340" s="668" t="s">
        <v>13970</v>
      </c>
      <c r="H1340" s="669">
        <v>368201003450104</v>
      </c>
      <c r="I1340" s="653"/>
      <c r="J1340" s="653" t="s">
        <v>19767</v>
      </c>
      <c r="K1340" s="670" t="s">
        <v>6477</v>
      </c>
      <c r="L1340" s="669" t="s">
        <v>13886</v>
      </c>
      <c r="M1340" s="671">
        <v>42110</v>
      </c>
      <c r="N1340" s="672">
        <v>15000000</v>
      </c>
      <c r="O1340" s="672" t="s">
        <v>19977</v>
      </c>
      <c r="P1340" s="674">
        <v>42520</v>
      </c>
      <c r="Q1340" s="672">
        <v>11629008</v>
      </c>
      <c r="R1340" s="673" t="s">
        <v>20008</v>
      </c>
      <c r="S1340" s="674">
        <v>42894</v>
      </c>
      <c r="T1340" s="675">
        <v>7979437</v>
      </c>
      <c r="U1340" s="674">
        <v>42518</v>
      </c>
      <c r="V1340" s="675">
        <v>7979437</v>
      </c>
      <c r="W1340" s="675">
        <v>5186634.05</v>
      </c>
      <c r="X1340" s="675">
        <v>2393831.1</v>
      </c>
      <c r="Y1340" s="675">
        <v>398971.85000000003</v>
      </c>
      <c r="Z1340" s="652">
        <v>0</v>
      </c>
      <c r="AA1340" s="652"/>
      <c r="AB1340" s="664"/>
      <c r="AC1340" s="663"/>
      <c r="AD1340" s="650"/>
      <c r="AE1340" s="650"/>
      <c r="AF1340" s="650"/>
      <c r="AG1340" s="650"/>
      <c r="AH1340" s="650"/>
      <c r="AI1340" s="650"/>
      <c r="AJ1340" s="650"/>
      <c r="AK1340" s="650"/>
      <c r="AL1340" s="650"/>
      <c r="AM1340" s="652">
        <f t="shared" si="64"/>
        <v>0</v>
      </c>
      <c r="AN1340" s="513">
        <f t="shared" si="65"/>
        <v>7979437</v>
      </c>
    </row>
    <row r="1341" spans="1:40" s="212" customFormat="1" ht="15" customHeight="1" x14ac:dyDescent="0.2">
      <c r="A1341" s="679"/>
      <c r="B1341" s="679"/>
      <c r="C1341" s="679"/>
      <c r="D1341" s="679"/>
      <c r="E1341" s="679"/>
      <c r="F1341" s="668" t="s">
        <v>13968</v>
      </c>
      <c r="G1341" s="668" t="s">
        <v>13970</v>
      </c>
      <c r="H1341" s="669">
        <v>368201003358108</v>
      </c>
      <c r="I1341" s="653"/>
      <c r="J1341" s="653" t="s">
        <v>747</v>
      </c>
      <c r="K1341" s="670" t="s">
        <v>6477</v>
      </c>
      <c r="L1341" s="669" t="s">
        <v>18047</v>
      </c>
      <c r="M1341" s="671">
        <v>42765</v>
      </c>
      <c r="N1341" s="672">
        <v>15000000</v>
      </c>
      <c r="O1341" s="672" t="s">
        <v>19977</v>
      </c>
      <c r="P1341" s="674">
        <v>42520</v>
      </c>
      <c r="Q1341" s="672">
        <v>10558569</v>
      </c>
      <c r="R1341" s="673" t="s">
        <v>20008</v>
      </c>
      <c r="S1341" s="674">
        <v>42894</v>
      </c>
      <c r="T1341" s="675">
        <v>7087651</v>
      </c>
      <c r="U1341" s="674">
        <v>42518</v>
      </c>
      <c r="V1341" s="675">
        <v>7087651</v>
      </c>
      <c r="W1341" s="675">
        <v>4606973.1500000004</v>
      </c>
      <c r="X1341" s="675">
        <v>2126295.2999999998</v>
      </c>
      <c r="Y1341" s="675">
        <v>354382.55000000005</v>
      </c>
      <c r="Z1341" s="652">
        <v>0</v>
      </c>
      <c r="AA1341" s="652"/>
      <c r="AB1341" s="664"/>
      <c r="AC1341" s="663"/>
      <c r="AD1341" s="650"/>
      <c r="AE1341" s="650"/>
      <c r="AF1341" s="650"/>
      <c r="AG1341" s="650"/>
      <c r="AH1341" s="650"/>
      <c r="AI1341" s="650"/>
      <c r="AJ1341" s="650"/>
      <c r="AK1341" s="650"/>
      <c r="AL1341" s="650"/>
      <c r="AM1341" s="652">
        <f t="shared" si="64"/>
        <v>0</v>
      </c>
      <c r="AN1341" s="513">
        <f t="shared" si="65"/>
        <v>7087651</v>
      </c>
    </row>
    <row r="1342" spans="1:40" s="212" customFormat="1" ht="15" customHeight="1" x14ac:dyDescent="0.2">
      <c r="A1342" s="679"/>
      <c r="B1342" s="679"/>
      <c r="C1342" s="679"/>
      <c r="D1342" s="679"/>
      <c r="E1342" s="679"/>
      <c r="F1342" s="668" t="s">
        <v>13968</v>
      </c>
      <c r="G1342" s="668" t="s">
        <v>13970</v>
      </c>
      <c r="H1342" s="669">
        <v>368201003717108</v>
      </c>
      <c r="I1342" s="653"/>
      <c r="J1342" s="653" t="s">
        <v>19768</v>
      </c>
      <c r="K1342" s="670" t="s">
        <v>6477</v>
      </c>
      <c r="L1342" s="669" t="s">
        <v>18981</v>
      </c>
      <c r="M1342" s="671">
        <v>42263</v>
      </c>
      <c r="N1342" s="672">
        <v>5000000</v>
      </c>
      <c r="O1342" s="672" t="s">
        <v>19977</v>
      </c>
      <c r="P1342" s="674">
        <v>42520</v>
      </c>
      <c r="Q1342" s="672">
        <v>4246659</v>
      </c>
      <c r="R1342" s="673" t="s">
        <v>20008</v>
      </c>
      <c r="S1342" s="674">
        <v>42894</v>
      </c>
      <c r="T1342" s="675">
        <v>2930369</v>
      </c>
      <c r="U1342" s="674">
        <v>42519</v>
      </c>
      <c r="V1342" s="675">
        <v>2930369</v>
      </c>
      <c r="W1342" s="675">
        <v>1904739.85</v>
      </c>
      <c r="X1342" s="675">
        <v>879110.7</v>
      </c>
      <c r="Y1342" s="675">
        <v>146518.45000000001</v>
      </c>
      <c r="Z1342" s="652">
        <v>0</v>
      </c>
      <c r="AA1342" s="652"/>
      <c r="AB1342" s="664"/>
      <c r="AC1342" s="663"/>
      <c r="AD1342" s="650"/>
      <c r="AE1342" s="650"/>
      <c r="AF1342" s="650"/>
      <c r="AG1342" s="650"/>
      <c r="AH1342" s="650"/>
      <c r="AI1342" s="650"/>
      <c r="AJ1342" s="650"/>
      <c r="AK1342" s="650"/>
      <c r="AL1342" s="650"/>
      <c r="AM1342" s="652">
        <f t="shared" si="64"/>
        <v>0</v>
      </c>
      <c r="AN1342" s="513">
        <f t="shared" si="65"/>
        <v>2930369</v>
      </c>
    </row>
    <row r="1343" spans="1:40" s="212" customFormat="1" ht="15" customHeight="1" x14ac:dyDescent="0.2">
      <c r="A1343" s="679"/>
      <c r="B1343" s="679"/>
      <c r="C1343" s="679"/>
      <c r="D1343" s="679"/>
      <c r="E1343" s="679"/>
      <c r="F1343" s="668" t="s">
        <v>13968</v>
      </c>
      <c r="G1343" s="668" t="s">
        <v>13970</v>
      </c>
      <c r="H1343" s="669">
        <v>368201003696108</v>
      </c>
      <c r="I1343" s="653"/>
      <c r="J1343" s="653" t="s">
        <v>19769</v>
      </c>
      <c r="K1343" s="670" t="s">
        <v>6477</v>
      </c>
      <c r="L1343" s="669" t="s">
        <v>18981</v>
      </c>
      <c r="M1343" s="671">
        <v>42263</v>
      </c>
      <c r="N1343" s="672">
        <v>15000000</v>
      </c>
      <c r="O1343" s="672" t="s">
        <v>19977</v>
      </c>
      <c r="P1343" s="674">
        <v>42520</v>
      </c>
      <c r="Q1343" s="672">
        <v>13652207</v>
      </c>
      <c r="R1343" s="673" t="s">
        <v>20008</v>
      </c>
      <c r="S1343" s="674">
        <v>42894</v>
      </c>
      <c r="T1343" s="675">
        <v>9275070</v>
      </c>
      <c r="U1343" s="674">
        <v>42518</v>
      </c>
      <c r="V1343" s="675">
        <v>9275070</v>
      </c>
      <c r="W1343" s="675">
        <v>6028795.5</v>
      </c>
      <c r="X1343" s="675">
        <v>2782521</v>
      </c>
      <c r="Y1343" s="675">
        <v>463753.5</v>
      </c>
      <c r="Z1343" s="652">
        <v>0</v>
      </c>
      <c r="AA1343" s="652"/>
      <c r="AB1343" s="664"/>
      <c r="AC1343" s="663"/>
      <c r="AD1343" s="650"/>
      <c r="AE1343" s="650"/>
      <c r="AF1343" s="650"/>
      <c r="AG1343" s="650"/>
      <c r="AH1343" s="650"/>
      <c r="AI1343" s="650"/>
      <c r="AJ1343" s="650"/>
      <c r="AK1343" s="650"/>
      <c r="AL1343" s="650"/>
      <c r="AM1343" s="652">
        <f t="shared" si="64"/>
        <v>0</v>
      </c>
      <c r="AN1343" s="513">
        <f t="shared" si="65"/>
        <v>9275070</v>
      </c>
    </row>
    <row r="1344" spans="1:40" s="212" customFormat="1" ht="15" customHeight="1" x14ac:dyDescent="0.2">
      <c r="A1344" s="679"/>
      <c r="B1344" s="679"/>
      <c r="C1344" s="679"/>
      <c r="D1344" s="679"/>
      <c r="E1344" s="679"/>
      <c r="F1344" s="668" t="s">
        <v>13968</v>
      </c>
      <c r="G1344" s="668" t="s">
        <v>9755</v>
      </c>
      <c r="H1344" s="669">
        <v>750901001858106</v>
      </c>
      <c r="I1344" s="653"/>
      <c r="J1344" s="653" t="s">
        <v>19770</v>
      </c>
      <c r="K1344" s="670" t="s">
        <v>6477</v>
      </c>
      <c r="L1344" s="669" t="s">
        <v>19930</v>
      </c>
      <c r="M1344" s="671">
        <v>42283</v>
      </c>
      <c r="N1344" s="672">
        <v>25000000</v>
      </c>
      <c r="O1344" s="672" t="s">
        <v>19977</v>
      </c>
      <c r="P1344" s="674">
        <v>42520</v>
      </c>
      <c r="Q1344" s="672">
        <v>21374592</v>
      </c>
      <c r="R1344" s="673" t="s">
        <v>20008</v>
      </c>
      <c r="S1344" s="674">
        <v>42894</v>
      </c>
      <c r="T1344" s="675">
        <v>14729050</v>
      </c>
      <c r="U1344" s="674">
        <v>42517</v>
      </c>
      <c r="V1344" s="675">
        <v>14729050</v>
      </c>
      <c r="W1344" s="675">
        <v>9573882.5</v>
      </c>
      <c r="X1344" s="675">
        <v>4418715</v>
      </c>
      <c r="Y1344" s="675">
        <v>736452.5</v>
      </c>
      <c r="Z1344" s="652">
        <v>0</v>
      </c>
      <c r="AA1344" s="652"/>
      <c r="AB1344" s="664"/>
      <c r="AC1344" s="663"/>
      <c r="AD1344" s="650"/>
      <c r="AE1344" s="650"/>
      <c r="AF1344" s="650"/>
      <c r="AG1344" s="650"/>
      <c r="AH1344" s="650"/>
      <c r="AI1344" s="650"/>
      <c r="AJ1344" s="650"/>
      <c r="AK1344" s="650"/>
      <c r="AL1344" s="650"/>
      <c r="AM1344" s="652">
        <f t="shared" si="64"/>
        <v>0</v>
      </c>
      <c r="AN1344" s="513">
        <f t="shared" si="65"/>
        <v>14729050</v>
      </c>
    </row>
    <row r="1345" spans="1:40" s="212" customFormat="1" ht="15" customHeight="1" x14ac:dyDescent="0.2">
      <c r="A1345" s="679"/>
      <c r="B1345" s="679"/>
      <c r="C1345" s="679"/>
      <c r="D1345" s="679"/>
      <c r="E1345" s="679"/>
      <c r="F1345" s="668" t="s">
        <v>13968</v>
      </c>
      <c r="G1345" s="668" t="s">
        <v>9755</v>
      </c>
      <c r="H1345" s="669">
        <v>750901001879102</v>
      </c>
      <c r="I1345" s="653"/>
      <c r="J1345" s="653" t="s">
        <v>19771</v>
      </c>
      <c r="K1345" s="670" t="s">
        <v>6477</v>
      </c>
      <c r="L1345" s="669" t="s">
        <v>13871</v>
      </c>
      <c r="M1345" s="671">
        <v>42283</v>
      </c>
      <c r="N1345" s="672">
        <v>15000000</v>
      </c>
      <c r="O1345" s="672" t="s">
        <v>19977</v>
      </c>
      <c r="P1345" s="674">
        <v>42520</v>
      </c>
      <c r="Q1345" s="672">
        <v>11784072</v>
      </c>
      <c r="R1345" s="673" t="s">
        <v>20008</v>
      </c>
      <c r="S1345" s="674">
        <v>42894</v>
      </c>
      <c r="T1345" s="675">
        <v>8108450</v>
      </c>
      <c r="U1345" s="674">
        <v>42517</v>
      </c>
      <c r="V1345" s="675">
        <v>8108450</v>
      </c>
      <c r="W1345" s="675">
        <v>5270492.5</v>
      </c>
      <c r="X1345" s="675">
        <v>2432535</v>
      </c>
      <c r="Y1345" s="675">
        <v>405422.5</v>
      </c>
      <c r="Z1345" s="652">
        <v>0</v>
      </c>
      <c r="AA1345" s="652"/>
      <c r="AB1345" s="664"/>
      <c r="AC1345" s="663"/>
      <c r="AD1345" s="650"/>
      <c r="AE1345" s="650"/>
      <c r="AF1345" s="650"/>
      <c r="AG1345" s="650"/>
      <c r="AH1345" s="650"/>
      <c r="AI1345" s="650"/>
      <c r="AJ1345" s="650"/>
      <c r="AK1345" s="650"/>
      <c r="AL1345" s="650"/>
      <c r="AM1345" s="652">
        <f t="shared" si="64"/>
        <v>0</v>
      </c>
      <c r="AN1345" s="513">
        <f t="shared" si="65"/>
        <v>8108450</v>
      </c>
    </row>
    <row r="1346" spans="1:40" s="212" customFormat="1" ht="15" customHeight="1" x14ac:dyDescent="0.2">
      <c r="A1346" s="679"/>
      <c r="B1346" s="679"/>
      <c r="C1346" s="679"/>
      <c r="D1346" s="679"/>
      <c r="E1346" s="679"/>
      <c r="F1346" s="668" t="s">
        <v>13968</v>
      </c>
      <c r="G1346" s="668" t="s">
        <v>9755</v>
      </c>
      <c r="H1346" s="669">
        <v>750901001683103</v>
      </c>
      <c r="I1346" s="653"/>
      <c r="J1346" s="653" t="s">
        <v>19772</v>
      </c>
      <c r="K1346" s="670" t="s">
        <v>6477</v>
      </c>
      <c r="L1346" s="669" t="s">
        <v>13877</v>
      </c>
      <c r="M1346" s="671">
        <v>42319</v>
      </c>
      <c r="N1346" s="672">
        <v>7000000</v>
      </c>
      <c r="O1346" s="672" t="s">
        <v>19977</v>
      </c>
      <c r="P1346" s="674">
        <v>42520</v>
      </c>
      <c r="Q1346" s="672">
        <v>4773929</v>
      </c>
      <c r="R1346" s="673" t="s">
        <v>20008</v>
      </c>
      <c r="S1346" s="674">
        <v>42894</v>
      </c>
      <c r="T1346" s="675">
        <v>3278524</v>
      </c>
      <c r="U1346" s="674">
        <v>42517</v>
      </c>
      <c r="V1346" s="675">
        <v>3278524</v>
      </c>
      <c r="W1346" s="675">
        <v>2131040.6</v>
      </c>
      <c r="X1346" s="675">
        <v>983557.2</v>
      </c>
      <c r="Y1346" s="675">
        <v>163926.20000000001</v>
      </c>
      <c r="Z1346" s="652">
        <v>0</v>
      </c>
      <c r="AA1346" s="652"/>
      <c r="AB1346" s="664"/>
      <c r="AC1346" s="663"/>
      <c r="AD1346" s="650"/>
      <c r="AE1346" s="650"/>
      <c r="AF1346" s="650"/>
      <c r="AG1346" s="650"/>
      <c r="AH1346" s="650"/>
      <c r="AI1346" s="650"/>
      <c r="AJ1346" s="650"/>
      <c r="AK1346" s="650"/>
      <c r="AL1346" s="650"/>
      <c r="AM1346" s="652">
        <f t="shared" si="64"/>
        <v>0</v>
      </c>
      <c r="AN1346" s="513">
        <f t="shared" si="65"/>
        <v>3278524</v>
      </c>
    </row>
    <row r="1347" spans="1:40" s="212" customFormat="1" ht="15" customHeight="1" x14ac:dyDescent="0.2">
      <c r="A1347" s="679"/>
      <c r="B1347" s="679"/>
      <c r="C1347" s="679"/>
      <c r="D1347" s="679"/>
      <c r="E1347" s="679"/>
      <c r="F1347" s="668" t="s">
        <v>13968</v>
      </c>
      <c r="G1347" s="668" t="s">
        <v>9755</v>
      </c>
      <c r="H1347" s="669">
        <v>750901001583109</v>
      </c>
      <c r="I1347" s="653"/>
      <c r="J1347" s="653" t="s">
        <v>19773</v>
      </c>
      <c r="K1347" s="670" t="s">
        <v>6477</v>
      </c>
      <c r="L1347" s="669" t="s">
        <v>19931</v>
      </c>
      <c r="M1347" s="671">
        <v>42116</v>
      </c>
      <c r="N1347" s="672">
        <v>15000000</v>
      </c>
      <c r="O1347" s="672" t="s">
        <v>19977</v>
      </c>
      <c r="P1347" s="674">
        <v>42520</v>
      </c>
      <c r="Q1347" s="672">
        <v>9632763</v>
      </c>
      <c r="R1347" s="673" t="s">
        <v>20008</v>
      </c>
      <c r="S1347" s="674">
        <v>42894</v>
      </c>
      <c r="T1347" s="675">
        <v>6658257</v>
      </c>
      <c r="U1347" s="674">
        <v>42517</v>
      </c>
      <c r="V1347" s="675">
        <v>6658257</v>
      </c>
      <c r="W1347" s="675">
        <v>4327867.05</v>
      </c>
      <c r="X1347" s="675">
        <v>1997477.0999999999</v>
      </c>
      <c r="Y1347" s="675">
        <v>332912.85000000003</v>
      </c>
      <c r="Z1347" s="652">
        <v>0</v>
      </c>
      <c r="AA1347" s="652"/>
      <c r="AB1347" s="664"/>
      <c r="AC1347" s="663"/>
      <c r="AD1347" s="650"/>
      <c r="AE1347" s="650"/>
      <c r="AF1347" s="650"/>
      <c r="AG1347" s="650"/>
      <c r="AH1347" s="650"/>
      <c r="AI1347" s="650"/>
      <c r="AJ1347" s="650"/>
      <c r="AK1347" s="650"/>
      <c r="AL1347" s="650"/>
      <c r="AM1347" s="652">
        <f t="shared" si="64"/>
        <v>0</v>
      </c>
      <c r="AN1347" s="513">
        <f t="shared" si="65"/>
        <v>6658257</v>
      </c>
    </row>
    <row r="1348" spans="1:40" s="212" customFormat="1" ht="15" customHeight="1" x14ac:dyDescent="0.2">
      <c r="A1348" s="679"/>
      <c r="B1348" s="679"/>
      <c r="C1348" s="679"/>
      <c r="D1348" s="679"/>
      <c r="E1348" s="679"/>
      <c r="F1348" s="668" t="s">
        <v>13968</v>
      </c>
      <c r="G1348" s="668" t="s">
        <v>9755</v>
      </c>
      <c r="H1348" s="669">
        <v>750901001793102</v>
      </c>
      <c r="I1348" s="653"/>
      <c r="J1348" s="653" t="s">
        <v>1362</v>
      </c>
      <c r="K1348" s="670" t="s">
        <v>6477</v>
      </c>
      <c r="L1348" s="669" t="s">
        <v>14376</v>
      </c>
      <c r="M1348" s="671">
        <v>42194</v>
      </c>
      <c r="N1348" s="672">
        <v>5000000</v>
      </c>
      <c r="O1348" s="672" t="s">
        <v>19977</v>
      </c>
      <c r="P1348" s="674">
        <v>42520</v>
      </c>
      <c r="Q1348" s="672">
        <v>3668365</v>
      </c>
      <c r="R1348" s="673" t="s">
        <v>20008</v>
      </c>
      <c r="S1348" s="674">
        <v>42894</v>
      </c>
      <c r="T1348" s="675">
        <v>2508240</v>
      </c>
      <c r="U1348" s="674">
        <v>42517</v>
      </c>
      <c r="V1348" s="675">
        <v>2508240</v>
      </c>
      <c r="W1348" s="675">
        <v>1630356</v>
      </c>
      <c r="X1348" s="675">
        <v>752472</v>
      </c>
      <c r="Y1348" s="675">
        <v>125412</v>
      </c>
      <c r="Z1348" s="652">
        <v>0</v>
      </c>
      <c r="AA1348" s="652"/>
      <c r="AB1348" s="664"/>
      <c r="AC1348" s="663"/>
      <c r="AD1348" s="650"/>
      <c r="AE1348" s="650"/>
      <c r="AF1348" s="650"/>
      <c r="AG1348" s="650"/>
      <c r="AH1348" s="650"/>
      <c r="AI1348" s="650"/>
      <c r="AJ1348" s="650"/>
      <c r="AK1348" s="650"/>
      <c r="AL1348" s="650"/>
      <c r="AM1348" s="652">
        <f t="shared" si="64"/>
        <v>0</v>
      </c>
      <c r="AN1348" s="513">
        <f t="shared" si="65"/>
        <v>2508240</v>
      </c>
    </row>
    <row r="1349" spans="1:40" s="212" customFormat="1" ht="15" customHeight="1" x14ac:dyDescent="0.2">
      <c r="A1349" s="679"/>
      <c r="B1349" s="679"/>
      <c r="C1349" s="679"/>
      <c r="D1349" s="679"/>
      <c r="E1349" s="679"/>
      <c r="F1349" s="668" t="s">
        <v>13968</v>
      </c>
      <c r="G1349" s="668" t="s">
        <v>9755</v>
      </c>
      <c r="H1349" s="669">
        <v>750901001643103</v>
      </c>
      <c r="I1349" s="653"/>
      <c r="J1349" s="653" t="s">
        <v>19774</v>
      </c>
      <c r="K1349" s="670" t="s">
        <v>6477</v>
      </c>
      <c r="L1349" s="669" t="s">
        <v>13877</v>
      </c>
      <c r="M1349" s="671">
        <v>42319</v>
      </c>
      <c r="N1349" s="672">
        <v>10000000</v>
      </c>
      <c r="O1349" s="672" t="s">
        <v>19977</v>
      </c>
      <c r="P1349" s="674">
        <v>42520</v>
      </c>
      <c r="Q1349" s="672">
        <v>6004946</v>
      </c>
      <c r="R1349" s="673" t="s">
        <v>20008</v>
      </c>
      <c r="S1349" s="674">
        <v>42894</v>
      </c>
      <c r="T1349" s="675">
        <v>4175236</v>
      </c>
      <c r="U1349" s="674">
        <v>42517</v>
      </c>
      <c r="V1349" s="675">
        <v>4175236</v>
      </c>
      <c r="W1349" s="675">
        <v>2713903.4</v>
      </c>
      <c r="X1349" s="675">
        <v>1252570.8</v>
      </c>
      <c r="Y1349" s="675">
        <v>208761.80000000002</v>
      </c>
      <c r="Z1349" s="652">
        <v>0</v>
      </c>
      <c r="AA1349" s="652"/>
      <c r="AB1349" s="664"/>
      <c r="AC1349" s="663"/>
      <c r="AD1349" s="650"/>
      <c r="AE1349" s="650"/>
      <c r="AF1349" s="650"/>
      <c r="AG1349" s="650"/>
      <c r="AH1349" s="650"/>
      <c r="AI1349" s="650"/>
      <c r="AJ1349" s="650"/>
      <c r="AK1349" s="650"/>
      <c r="AL1349" s="650"/>
      <c r="AM1349" s="652">
        <f t="shared" si="64"/>
        <v>0</v>
      </c>
      <c r="AN1349" s="513">
        <f t="shared" si="65"/>
        <v>4175236</v>
      </c>
    </row>
    <row r="1350" spans="1:40" s="212" customFormat="1" ht="15" customHeight="1" x14ac:dyDescent="0.2">
      <c r="A1350" s="679"/>
      <c r="B1350" s="679"/>
      <c r="C1350" s="679"/>
      <c r="D1350" s="679"/>
      <c r="E1350" s="679"/>
      <c r="F1350" s="668" t="s">
        <v>13968</v>
      </c>
      <c r="G1350" s="668" t="s">
        <v>9755</v>
      </c>
      <c r="H1350" s="669">
        <v>750901001801109</v>
      </c>
      <c r="I1350" s="653"/>
      <c r="J1350" s="653" t="s">
        <v>19775</v>
      </c>
      <c r="K1350" s="670" t="s">
        <v>6477</v>
      </c>
      <c r="L1350" s="669" t="s">
        <v>14376</v>
      </c>
      <c r="M1350" s="671">
        <v>42194</v>
      </c>
      <c r="N1350" s="672">
        <v>20000000</v>
      </c>
      <c r="O1350" s="672" t="s">
        <v>19977</v>
      </c>
      <c r="P1350" s="674">
        <v>42520</v>
      </c>
      <c r="Q1350" s="672">
        <v>15890697</v>
      </c>
      <c r="R1350" s="673" t="s">
        <v>20008</v>
      </c>
      <c r="S1350" s="674">
        <v>42894</v>
      </c>
      <c r="T1350" s="675">
        <v>11078327</v>
      </c>
      <c r="U1350" s="674">
        <v>42517</v>
      </c>
      <c r="V1350" s="675">
        <v>11078327</v>
      </c>
      <c r="W1350" s="675">
        <v>7200912.5499999998</v>
      </c>
      <c r="X1350" s="675">
        <v>3323498.1</v>
      </c>
      <c r="Y1350" s="675">
        <v>553916.35</v>
      </c>
      <c r="Z1350" s="652">
        <v>0</v>
      </c>
      <c r="AA1350" s="652"/>
      <c r="AB1350" s="664"/>
      <c r="AC1350" s="663"/>
      <c r="AD1350" s="650"/>
      <c r="AE1350" s="650"/>
      <c r="AF1350" s="650"/>
      <c r="AG1350" s="650"/>
      <c r="AH1350" s="650"/>
      <c r="AI1350" s="650"/>
      <c r="AJ1350" s="650"/>
      <c r="AK1350" s="650"/>
      <c r="AL1350" s="650"/>
      <c r="AM1350" s="652">
        <f t="shared" si="64"/>
        <v>0</v>
      </c>
      <c r="AN1350" s="513">
        <f t="shared" si="65"/>
        <v>11078327</v>
      </c>
    </row>
    <row r="1351" spans="1:40" s="212" customFormat="1" ht="15" customHeight="1" x14ac:dyDescent="0.2">
      <c r="A1351" s="679"/>
      <c r="B1351" s="679"/>
      <c r="C1351" s="679"/>
      <c r="D1351" s="679"/>
      <c r="E1351" s="679"/>
      <c r="F1351" s="668" t="s">
        <v>13968</v>
      </c>
      <c r="G1351" s="668" t="s">
        <v>9771</v>
      </c>
      <c r="H1351" s="669">
        <v>368301004377109</v>
      </c>
      <c r="I1351" s="653"/>
      <c r="J1351" s="653" t="s">
        <v>19776</v>
      </c>
      <c r="K1351" s="670" t="s">
        <v>6477</v>
      </c>
      <c r="L1351" s="669" t="s">
        <v>19932</v>
      </c>
      <c r="M1351" s="671">
        <v>42263</v>
      </c>
      <c r="N1351" s="672">
        <v>15000000</v>
      </c>
      <c r="O1351" s="672" t="s">
        <v>19977</v>
      </c>
      <c r="P1351" s="674">
        <v>42520</v>
      </c>
      <c r="Q1351" s="672">
        <v>14033242</v>
      </c>
      <c r="R1351" s="673" t="s">
        <v>20008</v>
      </c>
      <c r="S1351" s="674">
        <v>42894</v>
      </c>
      <c r="T1351" s="675">
        <v>9275070</v>
      </c>
      <c r="U1351" s="674">
        <v>42512</v>
      </c>
      <c r="V1351" s="675">
        <v>9275070</v>
      </c>
      <c r="W1351" s="675">
        <v>6028795.5</v>
      </c>
      <c r="X1351" s="675">
        <v>2782521</v>
      </c>
      <c r="Y1351" s="675">
        <v>463753.5</v>
      </c>
      <c r="Z1351" s="652">
        <v>0</v>
      </c>
      <c r="AA1351" s="652"/>
      <c r="AB1351" s="664"/>
      <c r="AC1351" s="663"/>
      <c r="AD1351" s="650"/>
      <c r="AE1351" s="650"/>
      <c r="AF1351" s="650"/>
      <c r="AG1351" s="650"/>
      <c r="AH1351" s="650"/>
      <c r="AI1351" s="650"/>
      <c r="AJ1351" s="650"/>
      <c r="AK1351" s="650"/>
      <c r="AL1351" s="650"/>
      <c r="AM1351" s="652">
        <f t="shared" si="64"/>
        <v>0</v>
      </c>
      <c r="AN1351" s="513">
        <f t="shared" si="65"/>
        <v>9275070</v>
      </c>
    </row>
    <row r="1352" spans="1:40" s="212" customFormat="1" ht="15" customHeight="1" x14ac:dyDescent="0.2">
      <c r="A1352" s="679"/>
      <c r="B1352" s="679"/>
      <c r="C1352" s="679"/>
      <c r="D1352" s="679"/>
      <c r="E1352" s="679"/>
      <c r="F1352" s="668" t="s">
        <v>13968</v>
      </c>
      <c r="G1352" s="668" t="s">
        <v>9771</v>
      </c>
      <c r="H1352" s="669">
        <v>368301004432103</v>
      </c>
      <c r="I1352" s="653"/>
      <c r="J1352" s="653" t="s">
        <v>19777</v>
      </c>
      <c r="K1352" s="670" t="s">
        <v>6477</v>
      </c>
      <c r="L1352" s="669" t="s">
        <v>19933</v>
      </c>
      <c r="M1352" s="671">
        <v>42296</v>
      </c>
      <c r="N1352" s="672">
        <v>20000000</v>
      </c>
      <c r="O1352" s="672" t="s">
        <v>19977</v>
      </c>
      <c r="P1352" s="674">
        <v>42520</v>
      </c>
      <c r="Q1352" s="672">
        <v>18845435</v>
      </c>
      <c r="R1352" s="673" t="s">
        <v>20008</v>
      </c>
      <c r="S1352" s="674">
        <v>42894</v>
      </c>
      <c r="T1352" s="675">
        <v>12950070</v>
      </c>
      <c r="U1352" s="674">
        <v>42512</v>
      </c>
      <c r="V1352" s="675">
        <v>12950070</v>
      </c>
      <c r="W1352" s="675">
        <v>8417545.5</v>
      </c>
      <c r="X1352" s="675">
        <v>3885021</v>
      </c>
      <c r="Y1352" s="675">
        <v>647503.5</v>
      </c>
      <c r="Z1352" s="652">
        <v>0</v>
      </c>
      <c r="AA1352" s="652"/>
      <c r="AB1352" s="664"/>
      <c r="AC1352" s="663"/>
      <c r="AD1352" s="650"/>
      <c r="AE1352" s="650"/>
      <c r="AF1352" s="650"/>
      <c r="AG1352" s="650"/>
      <c r="AH1352" s="650"/>
      <c r="AI1352" s="650"/>
      <c r="AJ1352" s="650"/>
      <c r="AK1352" s="650"/>
      <c r="AL1352" s="650"/>
      <c r="AM1352" s="652">
        <f t="shared" si="64"/>
        <v>0</v>
      </c>
      <c r="AN1352" s="513">
        <f t="shared" si="65"/>
        <v>12950070</v>
      </c>
    </row>
    <row r="1353" spans="1:40" s="212" customFormat="1" ht="15" customHeight="1" x14ac:dyDescent="0.2">
      <c r="A1353" s="679"/>
      <c r="B1353" s="679"/>
      <c r="C1353" s="679"/>
      <c r="D1353" s="679"/>
      <c r="E1353" s="679"/>
      <c r="F1353" s="668" t="s">
        <v>13968</v>
      </c>
      <c r="G1353" s="668" t="s">
        <v>9771</v>
      </c>
      <c r="H1353" s="669">
        <v>368301004165104</v>
      </c>
      <c r="I1353" s="653"/>
      <c r="J1353" s="653" t="s">
        <v>19778</v>
      </c>
      <c r="K1353" s="670" t="s">
        <v>6477</v>
      </c>
      <c r="L1353" s="669" t="s">
        <v>19934</v>
      </c>
      <c r="M1353" s="671">
        <v>42110</v>
      </c>
      <c r="N1353" s="672">
        <v>10000000</v>
      </c>
      <c r="O1353" s="672" t="s">
        <v>19977</v>
      </c>
      <c r="P1353" s="674">
        <v>42520</v>
      </c>
      <c r="Q1353" s="672">
        <v>10585991</v>
      </c>
      <c r="R1353" s="673" t="s">
        <v>20008</v>
      </c>
      <c r="S1353" s="674">
        <v>42894</v>
      </c>
      <c r="T1353" s="675">
        <v>6766620</v>
      </c>
      <c r="U1353" s="674">
        <v>42371</v>
      </c>
      <c r="V1353" s="675">
        <v>6766620</v>
      </c>
      <c r="W1353" s="675">
        <v>4398303</v>
      </c>
      <c r="X1353" s="675">
        <v>2029986</v>
      </c>
      <c r="Y1353" s="675">
        <v>338331</v>
      </c>
      <c r="Z1353" s="652">
        <v>0</v>
      </c>
      <c r="AA1353" s="652"/>
      <c r="AB1353" s="664"/>
      <c r="AC1353" s="663"/>
      <c r="AD1353" s="650"/>
      <c r="AE1353" s="650"/>
      <c r="AF1353" s="650"/>
      <c r="AG1353" s="650"/>
      <c r="AH1353" s="650"/>
      <c r="AI1353" s="650"/>
      <c r="AJ1353" s="650"/>
      <c r="AK1353" s="650"/>
      <c r="AL1353" s="650"/>
      <c r="AM1353" s="652">
        <f t="shared" si="64"/>
        <v>0</v>
      </c>
      <c r="AN1353" s="513">
        <f t="shared" si="65"/>
        <v>6766620</v>
      </c>
    </row>
    <row r="1354" spans="1:40" s="212" customFormat="1" ht="15" customHeight="1" x14ac:dyDescent="0.2">
      <c r="A1354" s="679"/>
      <c r="B1354" s="679"/>
      <c r="C1354" s="679"/>
      <c r="D1354" s="679"/>
      <c r="E1354" s="679"/>
      <c r="F1354" s="668" t="s">
        <v>13968</v>
      </c>
      <c r="G1354" s="668" t="s">
        <v>6268</v>
      </c>
      <c r="H1354" s="669">
        <v>74801006987109</v>
      </c>
      <c r="I1354" s="653"/>
      <c r="J1354" s="653" t="s">
        <v>19779</v>
      </c>
      <c r="K1354" s="670" t="s">
        <v>6477</v>
      </c>
      <c r="L1354" s="669" t="s">
        <v>13878</v>
      </c>
      <c r="M1354" s="671">
        <v>42167</v>
      </c>
      <c r="N1354" s="672">
        <v>25000000</v>
      </c>
      <c r="O1354" s="672" t="s">
        <v>19977</v>
      </c>
      <c r="P1354" s="674">
        <v>42520</v>
      </c>
      <c r="Q1354" s="672">
        <v>21932925</v>
      </c>
      <c r="R1354" s="673" t="s">
        <v>20008</v>
      </c>
      <c r="S1354" s="674">
        <v>42894</v>
      </c>
      <c r="T1354" s="675">
        <v>14972440</v>
      </c>
      <c r="U1354" s="674">
        <v>42519</v>
      </c>
      <c r="V1354" s="675">
        <v>14972440</v>
      </c>
      <c r="W1354" s="675">
        <v>9732086</v>
      </c>
      <c r="X1354" s="675">
        <v>4491732</v>
      </c>
      <c r="Y1354" s="675">
        <v>748622</v>
      </c>
      <c r="Z1354" s="652">
        <v>0</v>
      </c>
      <c r="AA1354" s="652"/>
      <c r="AB1354" s="664"/>
      <c r="AC1354" s="663"/>
      <c r="AD1354" s="650"/>
      <c r="AE1354" s="650"/>
      <c r="AF1354" s="650"/>
      <c r="AG1354" s="650"/>
      <c r="AH1354" s="650"/>
      <c r="AI1354" s="650"/>
      <c r="AJ1354" s="650"/>
      <c r="AK1354" s="650"/>
      <c r="AL1354" s="650"/>
      <c r="AM1354" s="652">
        <f t="shared" si="64"/>
        <v>0</v>
      </c>
      <c r="AN1354" s="513">
        <f t="shared" si="65"/>
        <v>14972440</v>
      </c>
    </row>
    <row r="1355" spans="1:40" s="212" customFormat="1" ht="15" customHeight="1" x14ac:dyDescent="0.2">
      <c r="A1355" s="679"/>
      <c r="B1355" s="679"/>
      <c r="C1355" s="679"/>
      <c r="D1355" s="679"/>
      <c r="E1355" s="679"/>
      <c r="F1355" s="668" t="s">
        <v>13968</v>
      </c>
      <c r="G1355" s="668" t="s">
        <v>6268</v>
      </c>
      <c r="H1355" s="669">
        <v>74801007020104</v>
      </c>
      <c r="I1355" s="653"/>
      <c r="J1355" s="653" t="s">
        <v>19780</v>
      </c>
      <c r="K1355" s="670" t="s">
        <v>6477</v>
      </c>
      <c r="L1355" s="669" t="s">
        <v>13881</v>
      </c>
      <c r="M1355" s="671">
        <v>42194</v>
      </c>
      <c r="N1355" s="672">
        <v>15000000</v>
      </c>
      <c r="O1355" s="672" t="s">
        <v>19977</v>
      </c>
      <c r="P1355" s="674">
        <v>42520</v>
      </c>
      <c r="Q1355" s="672">
        <v>13648590</v>
      </c>
      <c r="R1355" s="673" t="s">
        <v>20008</v>
      </c>
      <c r="S1355" s="674">
        <v>42894</v>
      </c>
      <c r="T1355" s="675">
        <v>9274860</v>
      </c>
      <c r="U1355" s="674">
        <v>42519</v>
      </c>
      <c r="V1355" s="675">
        <v>9274860</v>
      </c>
      <c r="W1355" s="675">
        <v>6028659</v>
      </c>
      <c r="X1355" s="675">
        <v>2782458</v>
      </c>
      <c r="Y1355" s="675">
        <v>463743</v>
      </c>
      <c r="Z1355" s="652">
        <v>0</v>
      </c>
      <c r="AA1355" s="652"/>
      <c r="AB1355" s="664"/>
      <c r="AC1355" s="663"/>
      <c r="AD1355" s="650"/>
      <c r="AE1355" s="650"/>
      <c r="AF1355" s="650"/>
      <c r="AG1355" s="650"/>
      <c r="AH1355" s="650"/>
      <c r="AI1355" s="650"/>
      <c r="AJ1355" s="650"/>
      <c r="AK1355" s="650"/>
      <c r="AL1355" s="650"/>
      <c r="AM1355" s="652">
        <f t="shared" si="64"/>
        <v>0</v>
      </c>
      <c r="AN1355" s="513">
        <f t="shared" si="65"/>
        <v>9274860</v>
      </c>
    </row>
    <row r="1356" spans="1:40" s="212" customFormat="1" ht="15" customHeight="1" x14ac:dyDescent="0.2">
      <c r="A1356" s="679"/>
      <c r="B1356" s="679"/>
      <c r="C1356" s="679"/>
      <c r="D1356" s="679"/>
      <c r="E1356" s="679"/>
      <c r="F1356" s="668" t="s">
        <v>13968</v>
      </c>
      <c r="G1356" s="668" t="s">
        <v>6268</v>
      </c>
      <c r="H1356" s="669">
        <v>74801006833106</v>
      </c>
      <c r="I1356" s="653"/>
      <c r="J1356" s="653" t="s">
        <v>19781</v>
      </c>
      <c r="K1356" s="670" t="s">
        <v>6477</v>
      </c>
      <c r="L1356" s="669" t="s">
        <v>14357</v>
      </c>
      <c r="M1356" s="671">
        <v>42088</v>
      </c>
      <c r="N1356" s="672">
        <v>5000000</v>
      </c>
      <c r="O1356" s="672" t="s">
        <v>19977</v>
      </c>
      <c r="P1356" s="674">
        <v>42520</v>
      </c>
      <c r="Q1356" s="672">
        <v>2259260</v>
      </c>
      <c r="R1356" s="673" t="s">
        <v>20008</v>
      </c>
      <c r="S1356" s="674">
        <v>42894</v>
      </c>
      <c r="T1356" s="675">
        <v>1581482</v>
      </c>
      <c r="U1356" s="674">
        <v>42519</v>
      </c>
      <c r="V1356" s="675">
        <v>1581482</v>
      </c>
      <c r="W1356" s="675">
        <v>1027963.3</v>
      </c>
      <c r="X1356" s="675">
        <v>474444.6</v>
      </c>
      <c r="Y1356" s="675">
        <v>79074.100000000006</v>
      </c>
      <c r="Z1356" s="652">
        <v>0</v>
      </c>
      <c r="AA1356" s="652"/>
      <c r="AB1356" s="664"/>
      <c r="AC1356" s="663"/>
      <c r="AD1356" s="650"/>
      <c r="AE1356" s="650"/>
      <c r="AF1356" s="650"/>
      <c r="AG1356" s="650"/>
      <c r="AH1356" s="650"/>
      <c r="AI1356" s="650"/>
      <c r="AJ1356" s="650"/>
      <c r="AK1356" s="650"/>
      <c r="AL1356" s="650"/>
      <c r="AM1356" s="652">
        <f t="shared" si="64"/>
        <v>0</v>
      </c>
      <c r="AN1356" s="513">
        <f t="shared" si="65"/>
        <v>1581482</v>
      </c>
    </row>
    <row r="1357" spans="1:40" s="212" customFormat="1" ht="15" customHeight="1" x14ac:dyDescent="0.2">
      <c r="A1357" s="679"/>
      <c r="B1357" s="679"/>
      <c r="C1357" s="679"/>
      <c r="D1357" s="679"/>
      <c r="E1357" s="679"/>
      <c r="F1357" s="668" t="s">
        <v>13968</v>
      </c>
      <c r="G1357" s="668" t="s">
        <v>6268</v>
      </c>
      <c r="H1357" s="669">
        <v>74801006772106</v>
      </c>
      <c r="I1357" s="653"/>
      <c r="J1357" s="653" t="s">
        <v>19782</v>
      </c>
      <c r="K1357" s="670" t="s">
        <v>6477</v>
      </c>
      <c r="L1357" s="669" t="s">
        <v>19935</v>
      </c>
      <c r="M1357" s="671">
        <v>42052</v>
      </c>
      <c r="N1357" s="672">
        <v>20000000</v>
      </c>
      <c r="O1357" s="672" t="s">
        <v>19977</v>
      </c>
      <c r="P1357" s="674">
        <v>42520</v>
      </c>
      <c r="Q1357" s="672">
        <v>11937366</v>
      </c>
      <c r="R1357" s="673" t="s">
        <v>20008</v>
      </c>
      <c r="S1357" s="674">
        <v>42894</v>
      </c>
      <c r="T1357" s="675">
        <v>8122780</v>
      </c>
      <c r="U1357" s="674">
        <v>42519</v>
      </c>
      <c r="V1357" s="675">
        <v>8122780</v>
      </c>
      <c r="W1357" s="675">
        <v>5279807</v>
      </c>
      <c r="X1357" s="675">
        <v>2436834</v>
      </c>
      <c r="Y1357" s="675">
        <v>406139</v>
      </c>
      <c r="Z1357" s="652">
        <v>0</v>
      </c>
      <c r="AA1357" s="652"/>
      <c r="AB1357" s="664"/>
      <c r="AC1357" s="663"/>
      <c r="AD1357" s="650"/>
      <c r="AE1357" s="650"/>
      <c r="AF1357" s="650"/>
      <c r="AG1357" s="650"/>
      <c r="AH1357" s="650"/>
      <c r="AI1357" s="650"/>
      <c r="AJ1357" s="650"/>
      <c r="AK1357" s="650"/>
      <c r="AL1357" s="650"/>
      <c r="AM1357" s="652">
        <f t="shared" si="64"/>
        <v>0</v>
      </c>
      <c r="AN1357" s="513">
        <f t="shared" si="65"/>
        <v>8122780</v>
      </c>
    </row>
    <row r="1358" spans="1:40" s="212" customFormat="1" ht="15" customHeight="1" x14ac:dyDescent="0.2">
      <c r="A1358" s="679"/>
      <c r="B1358" s="679"/>
      <c r="C1358" s="679"/>
      <c r="D1358" s="679"/>
      <c r="E1358" s="679"/>
      <c r="F1358" s="668" t="s">
        <v>20017</v>
      </c>
      <c r="G1358" s="668" t="s">
        <v>9633</v>
      </c>
      <c r="H1358" s="669">
        <v>345901009563102</v>
      </c>
      <c r="I1358" s="653"/>
      <c r="J1358" s="653" t="s">
        <v>19783</v>
      </c>
      <c r="K1358" s="670" t="s">
        <v>6477</v>
      </c>
      <c r="L1358" s="669" t="s">
        <v>19936</v>
      </c>
      <c r="M1358" s="671">
        <v>42142</v>
      </c>
      <c r="N1358" s="672">
        <v>8000000</v>
      </c>
      <c r="O1358" s="672" t="s">
        <v>19978</v>
      </c>
      <c r="P1358" s="674">
        <v>42580</v>
      </c>
      <c r="Q1358" s="672">
        <v>5324669</v>
      </c>
      <c r="R1358" s="673" t="s">
        <v>20009</v>
      </c>
      <c r="S1358" s="674">
        <v>42894</v>
      </c>
      <c r="T1358" s="675">
        <v>3612935</v>
      </c>
      <c r="U1358" s="674">
        <v>42552</v>
      </c>
      <c r="V1358" s="675">
        <v>3612935</v>
      </c>
      <c r="W1358" s="675">
        <v>2348407.75</v>
      </c>
      <c r="X1358" s="675">
        <v>1083880.5</v>
      </c>
      <c r="Y1358" s="675">
        <v>180646.75</v>
      </c>
      <c r="Z1358" s="652">
        <v>0</v>
      </c>
      <c r="AA1358" s="652"/>
      <c r="AB1358" s="664"/>
      <c r="AC1358" s="663"/>
      <c r="AD1358" s="650"/>
      <c r="AE1358" s="650"/>
      <c r="AF1358" s="650"/>
      <c r="AG1358" s="650"/>
      <c r="AH1358" s="650"/>
      <c r="AI1358" s="650"/>
      <c r="AJ1358" s="650"/>
      <c r="AK1358" s="650"/>
      <c r="AL1358" s="650"/>
      <c r="AM1358" s="652">
        <f t="shared" si="64"/>
        <v>0</v>
      </c>
      <c r="AN1358" s="513">
        <f t="shared" si="65"/>
        <v>3612935</v>
      </c>
    </row>
    <row r="1359" spans="1:40" s="212" customFormat="1" ht="15" customHeight="1" x14ac:dyDescent="0.2">
      <c r="A1359" s="679"/>
      <c r="B1359" s="679"/>
      <c r="C1359" s="679"/>
      <c r="D1359" s="679"/>
      <c r="E1359" s="679"/>
      <c r="F1359" s="668" t="s">
        <v>20017</v>
      </c>
      <c r="G1359" s="668" t="s">
        <v>9633</v>
      </c>
      <c r="H1359" s="669">
        <v>345901009499109</v>
      </c>
      <c r="I1359" s="653"/>
      <c r="J1359" s="653" t="s">
        <v>19784</v>
      </c>
      <c r="K1359" s="670" t="s">
        <v>6477</v>
      </c>
      <c r="L1359" s="669" t="s">
        <v>19937</v>
      </c>
      <c r="M1359" s="671">
        <v>42114</v>
      </c>
      <c r="N1359" s="672">
        <v>15000000</v>
      </c>
      <c r="O1359" s="672" t="s">
        <v>19978</v>
      </c>
      <c r="P1359" s="674">
        <v>42580</v>
      </c>
      <c r="Q1359" s="672">
        <v>7634845</v>
      </c>
      <c r="R1359" s="673" t="s">
        <v>20009</v>
      </c>
      <c r="S1359" s="674">
        <v>42894</v>
      </c>
      <c r="T1359" s="675">
        <v>5191900</v>
      </c>
      <c r="U1359" s="674">
        <v>42552</v>
      </c>
      <c r="V1359" s="675">
        <v>5191900</v>
      </c>
      <c r="W1359" s="675">
        <v>3374735</v>
      </c>
      <c r="X1359" s="675">
        <v>1557570</v>
      </c>
      <c r="Y1359" s="675">
        <v>259595</v>
      </c>
      <c r="Z1359" s="652">
        <v>0</v>
      </c>
      <c r="AA1359" s="652"/>
      <c r="AB1359" s="664"/>
      <c r="AC1359" s="663"/>
      <c r="AD1359" s="650"/>
      <c r="AE1359" s="650"/>
      <c r="AF1359" s="650"/>
      <c r="AG1359" s="650"/>
      <c r="AH1359" s="650"/>
      <c r="AI1359" s="650"/>
      <c r="AJ1359" s="650"/>
      <c r="AK1359" s="650"/>
      <c r="AL1359" s="650"/>
      <c r="AM1359" s="652">
        <f t="shared" si="64"/>
        <v>0</v>
      </c>
      <c r="AN1359" s="513">
        <f t="shared" si="65"/>
        <v>5191900</v>
      </c>
    </row>
    <row r="1360" spans="1:40" s="212" customFormat="1" ht="15" customHeight="1" x14ac:dyDescent="0.2">
      <c r="A1360" s="679"/>
      <c r="B1360" s="679"/>
      <c r="C1360" s="679"/>
      <c r="D1360" s="679"/>
      <c r="E1360" s="679"/>
      <c r="F1360" s="668" t="s">
        <v>20017</v>
      </c>
      <c r="G1360" s="668" t="s">
        <v>9633</v>
      </c>
      <c r="H1360" s="669">
        <v>345901009521100</v>
      </c>
      <c r="I1360" s="653"/>
      <c r="J1360" s="653" t="s">
        <v>766</v>
      </c>
      <c r="K1360" s="670" t="s">
        <v>6477</v>
      </c>
      <c r="L1360" s="669" t="s">
        <v>19937</v>
      </c>
      <c r="M1360" s="671">
        <v>42114</v>
      </c>
      <c r="N1360" s="672">
        <v>10000000</v>
      </c>
      <c r="O1360" s="672" t="s">
        <v>19978</v>
      </c>
      <c r="P1360" s="674">
        <v>42580</v>
      </c>
      <c r="Q1360" s="672">
        <v>6271770</v>
      </c>
      <c r="R1360" s="673" t="s">
        <v>20009</v>
      </c>
      <c r="S1360" s="674">
        <v>42894</v>
      </c>
      <c r="T1360" s="675">
        <v>4378572</v>
      </c>
      <c r="U1360" s="674">
        <v>42552</v>
      </c>
      <c r="V1360" s="675">
        <v>4378572</v>
      </c>
      <c r="W1360" s="675">
        <v>2846071.8000000003</v>
      </c>
      <c r="X1360" s="675">
        <v>1313571.5999999999</v>
      </c>
      <c r="Y1360" s="675">
        <v>218928.6</v>
      </c>
      <c r="Z1360" s="652">
        <v>0</v>
      </c>
      <c r="AA1360" s="652"/>
      <c r="AB1360" s="664"/>
      <c r="AC1360" s="663"/>
      <c r="AD1360" s="650"/>
      <c r="AE1360" s="650"/>
      <c r="AF1360" s="650"/>
      <c r="AG1360" s="650"/>
      <c r="AH1360" s="650"/>
      <c r="AI1360" s="650"/>
      <c r="AJ1360" s="650"/>
      <c r="AK1360" s="650"/>
      <c r="AL1360" s="650"/>
      <c r="AM1360" s="652">
        <f t="shared" si="64"/>
        <v>0</v>
      </c>
      <c r="AN1360" s="513">
        <f t="shared" si="65"/>
        <v>4378572</v>
      </c>
    </row>
    <row r="1361" spans="1:40" s="212" customFormat="1" ht="15" customHeight="1" x14ac:dyDescent="0.2">
      <c r="A1361" s="679"/>
      <c r="B1361" s="679"/>
      <c r="C1361" s="679"/>
      <c r="D1361" s="679"/>
      <c r="E1361" s="679"/>
      <c r="F1361" s="668" t="s">
        <v>20017</v>
      </c>
      <c r="G1361" s="668" t="s">
        <v>14501</v>
      </c>
      <c r="H1361" s="669">
        <v>417401009487101</v>
      </c>
      <c r="I1361" s="653"/>
      <c r="J1361" s="653" t="s">
        <v>379</v>
      </c>
      <c r="K1361" s="670" t="s">
        <v>6477</v>
      </c>
      <c r="L1361" s="669" t="s">
        <v>14383</v>
      </c>
      <c r="M1361" s="671">
        <v>42142</v>
      </c>
      <c r="N1361" s="672">
        <v>5000000</v>
      </c>
      <c r="O1361" s="672" t="s">
        <v>19979</v>
      </c>
      <c r="P1361" s="674">
        <v>42536</v>
      </c>
      <c r="Q1361" s="672">
        <v>3675242</v>
      </c>
      <c r="R1361" s="673" t="s">
        <v>20009</v>
      </c>
      <c r="S1361" s="674">
        <v>42894</v>
      </c>
      <c r="T1361" s="675">
        <v>2508520</v>
      </c>
      <c r="U1361" s="674">
        <v>42523</v>
      </c>
      <c r="V1361" s="675">
        <v>2508520</v>
      </c>
      <c r="W1361" s="675">
        <v>1630538</v>
      </c>
      <c r="X1361" s="675">
        <v>752556</v>
      </c>
      <c r="Y1361" s="675">
        <v>125426</v>
      </c>
      <c r="Z1361" s="652">
        <v>0</v>
      </c>
      <c r="AA1361" s="652"/>
      <c r="AB1361" s="664"/>
      <c r="AC1361" s="663"/>
      <c r="AD1361" s="650"/>
      <c r="AE1361" s="650"/>
      <c r="AF1361" s="650"/>
      <c r="AG1361" s="650"/>
      <c r="AH1361" s="650"/>
      <c r="AI1361" s="650"/>
      <c r="AJ1361" s="650"/>
      <c r="AK1361" s="650"/>
      <c r="AL1361" s="650"/>
      <c r="AM1361" s="652">
        <f t="shared" si="64"/>
        <v>0</v>
      </c>
      <c r="AN1361" s="513">
        <f t="shared" si="65"/>
        <v>2508520</v>
      </c>
    </row>
    <row r="1362" spans="1:40" s="212" customFormat="1" ht="15" customHeight="1" x14ac:dyDescent="0.2">
      <c r="A1362" s="679"/>
      <c r="B1362" s="679"/>
      <c r="C1362" s="679"/>
      <c r="D1362" s="679"/>
      <c r="E1362" s="679"/>
      <c r="F1362" s="668" t="s">
        <v>20017</v>
      </c>
      <c r="G1362" s="668" t="s">
        <v>14501</v>
      </c>
      <c r="H1362" s="669">
        <v>417401009419108</v>
      </c>
      <c r="I1362" s="653"/>
      <c r="J1362" s="653" t="s">
        <v>5821</v>
      </c>
      <c r="K1362" s="670" t="s">
        <v>6477</v>
      </c>
      <c r="L1362" s="669" t="s">
        <v>14382</v>
      </c>
      <c r="M1362" s="671">
        <v>42114</v>
      </c>
      <c r="N1362" s="672">
        <v>20000000</v>
      </c>
      <c r="O1362" s="672" t="s">
        <v>19979</v>
      </c>
      <c r="P1362" s="674">
        <v>42536</v>
      </c>
      <c r="Q1362" s="672">
        <v>14858828</v>
      </c>
      <c r="R1362" s="673" t="s">
        <v>20009</v>
      </c>
      <c r="S1362" s="674">
        <v>42894</v>
      </c>
      <c r="T1362" s="675">
        <v>10033520</v>
      </c>
      <c r="U1362" s="674">
        <v>42523</v>
      </c>
      <c r="V1362" s="675">
        <v>10033520</v>
      </c>
      <c r="W1362" s="675">
        <v>6521788</v>
      </c>
      <c r="X1362" s="675">
        <v>3010056</v>
      </c>
      <c r="Y1362" s="675">
        <v>501676</v>
      </c>
      <c r="Z1362" s="652">
        <v>0</v>
      </c>
      <c r="AA1362" s="652"/>
      <c r="AB1362" s="664"/>
      <c r="AC1362" s="663"/>
      <c r="AD1362" s="650"/>
      <c r="AE1362" s="650"/>
      <c r="AF1362" s="650"/>
      <c r="AG1362" s="650"/>
      <c r="AH1362" s="650"/>
      <c r="AI1362" s="650"/>
      <c r="AJ1362" s="650"/>
      <c r="AK1362" s="650"/>
      <c r="AL1362" s="650"/>
      <c r="AM1362" s="652">
        <f t="shared" si="64"/>
        <v>0</v>
      </c>
      <c r="AN1362" s="513">
        <f t="shared" si="65"/>
        <v>10033520</v>
      </c>
    </row>
    <row r="1363" spans="1:40" s="212" customFormat="1" ht="15" customHeight="1" x14ac:dyDescent="0.2">
      <c r="A1363" s="679"/>
      <c r="B1363" s="679"/>
      <c r="C1363" s="679"/>
      <c r="D1363" s="679"/>
      <c r="E1363" s="679"/>
      <c r="F1363" s="668" t="s">
        <v>20017</v>
      </c>
      <c r="G1363" s="668" t="s">
        <v>14501</v>
      </c>
      <c r="H1363" s="669">
        <v>417401009488107</v>
      </c>
      <c r="I1363" s="653"/>
      <c r="J1363" s="653" t="s">
        <v>2971</v>
      </c>
      <c r="K1363" s="670" t="s">
        <v>6477</v>
      </c>
      <c r="L1363" s="669" t="s">
        <v>14383</v>
      </c>
      <c r="M1363" s="671">
        <v>42142</v>
      </c>
      <c r="N1363" s="672">
        <v>3000000</v>
      </c>
      <c r="O1363" s="672" t="s">
        <v>19979</v>
      </c>
      <c r="P1363" s="674">
        <v>42536</v>
      </c>
      <c r="Q1363" s="672">
        <v>1847645</v>
      </c>
      <c r="R1363" s="673" t="s">
        <v>20009</v>
      </c>
      <c r="S1363" s="674">
        <v>42894</v>
      </c>
      <c r="T1363" s="675">
        <v>1271480</v>
      </c>
      <c r="U1363" s="674">
        <v>42523</v>
      </c>
      <c r="V1363" s="675">
        <v>1271480</v>
      </c>
      <c r="W1363" s="675">
        <v>826462</v>
      </c>
      <c r="X1363" s="675">
        <v>381444</v>
      </c>
      <c r="Y1363" s="675">
        <v>63574</v>
      </c>
      <c r="Z1363" s="652">
        <v>0</v>
      </c>
      <c r="AA1363" s="652"/>
      <c r="AB1363" s="664"/>
      <c r="AC1363" s="663"/>
      <c r="AD1363" s="650"/>
      <c r="AE1363" s="650"/>
      <c r="AF1363" s="650"/>
      <c r="AG1363" s="650"/>
      <c r="AH1363" s="650"/>
      <c r="AI1363" s="650"/>
      <c r="AJ1363" s="650"/>
      <c r="AK1363" s="650"/>
      <c r="AL1363" s="650"/>
      <c r="AM1363" s="652">
        <f t="shared" si="64"/>
        <v>0</v>
      </c>
      <c r="AN1363" s="513">
        <f t="shared" si="65"/>
        <v>1271480</v>
      </c>
    </row>
    <row r="1364" spans="1:40" s="212" customFormat="1" ht="15" customHeight="1" x14ac:dyDescent="0.2">
      <c r="A1364" s="679"/>
      <c r="B1364" s="679"/>
      <c r="C1364" s="679"/>
      <c r="D1364" s="679"/>
      <c r="E1364" s="679"/>
      <c r="F1364" s="668" t="s">
        <v>20017</v>
      </c>
      <c r="G1364" s="668" t="s">
        <v>14501</v>
      </c>
      <c r="H1364" s="669">
        <v>417401009374104</v>
      </c>
      <c r="I1364" s="653"/>
      <c r="J1364" s="653" t="s">
        <v>19785</v>
      </c>
      <c r="K1364" s="670" t="s">
        <v>6477</v>
      </c>
      <c r="L1364" s="669" t="s">
        <v>14382</v>
      </c>
      <c r="M1364" s="671">
        <v>42114</v>
      </c>
      <c r="N1364" s="672">
        <v>8000000</v>
      </c>
      <c r="O1364" s="672" t="s">
        <v>19979</v>
      </c>
      <c r="P1364" s="674">
        <v>42536</v>
      </c>
      <c r="Q1364" s="672">
        <v>5823675</v>
      </c>
      <c r="R1364" s="673" t="s">
        <v>20009</v>
      </c>
      <c r="S1364" s="674">
        <v>42894</v>
      </c>
      <c r="T1364" s="675">
        <v>3988508</v>
      </c>
      <c r="U1364" s="674">
        <v>42523</v>
      </c>
      <c r="V1364" s="675">
        <v>3988508</v>
      </c>
      <c r="W1364" s="675">
        <v>2592530.2000000002</v>
      </c>
      <c r="X1364" s="675">
        <v>1196552.3999999999</v>
      </c>
      <c r="Y1364" s="675">
        <v>199425.40000000002</v>
      </c>
      <c r="Z1364" s="652">
        <v>0</v>
      </c>
      <c r="AA1364" s="652"/>
      <c r="AB1364" s="664"/>
      <c r="AC1364" s="663"/>
      <c r="AD1364" s="650"/>
      <c r="AE1364" s="650"/>
      <c r="AF1364" s="650"/>
      <c r="AG1364" s="650"/>
      <c r="AH1364" s="650"/>
      <c r="AI1364" s="650"/>
      <c r="AJ1364" s="650"/>
      <c r="AK1364" s="650"/>
      <c r="AL1364" s="650"/>
      <c r="AM1364" s="652">
        <f t="shared" si="64"/>
        <v>0</v>
      </c>
      <c r="AN1364" s="513">
        <f t="shared" si="65"/>
        <v>3988508</v>
      </c>
    </row>
    <row r="1365" spans="1:40" s="212" customFormat="1" ht="15" customHeight="1" x14ac:dyDescent="0.2">
      <c r="A1365" s="679"/>
      <c r="B1365" s="679"/>
      <c r="C1365" s="679"/>
      <c r="D1365" s="679"/>
      <c r="E1365" s="679"/>
      <c r="F1365" s="668" t="s">
        <v>20017</v>
      </c>
      <c r="G1365" s="668" t="s">
        <v>14501</v>
      </c>
      <c r="H1365" s="669">
        <v>417401009464103</v>
      </c>
      <c r="I1365" s="653"/>
      <c r="J1365" s="653" t="s">
        <v>2723</v>
      </c>
      <c r="K1365" s="670" t="s">
        <v>6477</v>
      </c>
      <c r="L1365" s="669" t="s">
        <v>14383</v>
      </c>
      <c r="M1365" s="671">
        <v>42142</v>
      </c>
      <c r="N1365" s="672">
        <v>7000000</v>
      </c>
      <c r="O1365" s="672" t="s">
        <v>19979</v>
      </c>
      <c r="P1365" s="674">
        <v>42536</v>
      </c>
      <c r="Q1365" s="672">
        <v>4987648</v>
      </c>
      <c r="R1365" s="673" t="s">
        <v>20009</v>
      </c>
      <c r="S1365" s="674">
        <v>42894</v>
      </c>
      <c r="T1365" s="675">
        <v>3455789</v>
      </c>
      <c r="U1365" s="674">
        <v>42523</v>
      </c>
      <c r="V1365" s="675">
        <v>3455789</v>
      </c>
      <c r="W1365" s="675">
        <v>2246262.85</v>
      </c>
      <c r="X1365" s="675">
        <v>1036736.7</v>
      </c>
      <c r="Y1365" s="675">
        <v>172789.45</v>
      </c>
      <c r="Z1365" s="652">
        <v>0</v>
      </c>
      <c r="AA1365" s="652"/>
      <c r="AB1365" s="664"/>
      <c r="AC1365" s="663"/>
      <c r="AD1365" s="650"/>
      <c r="AE1365" s="650"/>
      <c r="AF1365" s="650"/>
      <c r="AG1365" s="650"/>
      <c r="AH1365" s="650"/>
      <c r="AI1365" s="650"/>
      <c r="AJ1365" s="650"/>
      <c r="AK1365" s="650"/>
      <c r="AL1365" s="650"/>
      <c r="AM1365" s="652">
        <f t="shared" si="64"/>
        <v>0</v>
      </c>
      <c r="AN1365" s="513">
        <f t="shared" si="65"/>
        <v>3455789</v>
      </c>
    </row>
    <row r="1366" spans="1:40" s="212" customFormat="1" ht="15" customHeight="1" x14ac:dyDescent="0.2">
      <c r="A1366" s="679"/>
      <c r="B1366" s="679"/>
      <c r="C1366" s="679"/>
      <c r="D1366" s="679"/>
      <c r="E1366" s="679"/>
      <c r="F1366" s="668" t="s">
        <v>20017</v>
      </c>
      <c r="G1366" s="668" t="s">
        <v>14501</v>
      </c>
      <c r="H1366" s="669">
        <v>417401009892102</v>
      </c>
      <c r="I1366" s="653"/>
      <c r="J1366" s="653" t="s">
        <v>19786</v>
      </c>
      <c r="K1366" s="670" t="s">
        <v>6477</v>
      </c>
      <c r="L1366" s="669" t="s">
        <v>14381</v>
      </c>
      <c r="M1366" s="671">
        <v>42198</v>
      </c>
      <c r="N1366" s="672">
        <v>10000000</v>
      </c>
      <c r="O1366" s="672" t="s">
        <v>19979</v>
      </c>
      <c r="P1366" s="674">
        <v>42536</v>
      </c>
      <c r="Q1366" s="672">
        <v>8561870</v>
      </c>
      <c r="R1366" s="673" t="s">
        <v>20009</v>
      </c>
      <c r="S1366" s="674">
        <v>42894</v>
      </c>
      <c r="T1366" s="675">
        <v>5891550</v>
      </c>
      <c r="U1366" s="674">
        <v>42523</v>
      </c>
      <c r="V1366" s="675">
        <v>5891550</v>
      </c>
      <c r="W1366" s="675">
        <v>3829507.5</v>
      </c>
      <c r="X1366" s="675">
        <v>1767465</v>
      </c>
      <c r="Y1366" s="675">
        <v>294577.5</v>
      </c>
      <c r="Z1366" s="652">
        <v>0</v>
      </c>
      <c r="AA1366" s="652"/>
      <c r="AB1366" s="664"/>
      <c r="AC1366" s="663"/>
      <c r="AD1366" s="650"/>
      <c r="AE1366" s="650"/>
      <c r="AF1366" s="650"/>
      <c r="AG1366" s="650"/>
      <c r="AH1366" s="650"/>
      <c r="AI1366" s="650"/>
      <c r="AJ1366" s="650"/>
      <c r="AK1366" s="650"/>
      <c r="AL1366" s="650"/>
      <c r="AM1366" s="652">
        <f t="shared" si="64"/>
        <v>0</v>
      </c>
      <c r="AN1366" s="513">
        <f t="shared" si="65"/>
        <v>5891550</v>
      </c>
    </row>
    <row r="1367" spans="1:40" s="212" customFormat="1" ht="15" customHeight="1" x14ac:dyDescent="0.2">
      <c r="A1367" s="679"/>
      <c r="B1367" s="679"/>
      <c r="C1367" s="679"/>
      <c r="D1367" s="679"/>
      <c r="E1367" s="679"/>
      <c r="F1367" s="668" t="s">
        <v>20017</v>
      </c>
      <c r="G1367" s="668" t="s">
        <v>14501</v>
      </c>
      <c r="H1367" s="669">
        <v>417401009445109</v>
      </c>
      <c r="I1367" s="653"/>
      <c r="J1367" s="653" t="s">
        <v>18008</v>
      </c>
      <c r="K1367" s="670" t="s">
        <v>6477</v>
      </c>
      <c r="L1367" s="669" t="s">
        <v>14383</v>
      </c>
      <c r="M1367" s="671">
        <v>42142</v>
      </c>
      <c r="N1367" s="672">
        <v>5000000</v>
      </c>
      <c r="O1367" s="672" t="s">
        <v>19979</v>
      </c>
      <c r="P1367" s="674">
        <v>42536</v>
      </c>
      <c r="Q1367" s="672">
        <v>3589387</v>
      </c>
      <c r="R1367" s="673" t="s">
        <v>20009</v>
      </c>
      <c r="S1367" s="674">
        <v>42894</v>
      </c>
      <c r="T1367" s="675">
        <v>2478700</v>
      </c>
      <c r="U1367" s="674">
        <v>42523</v>
      </c>
      <c r="V1367" s="675">
        <v>2478700</v>
      </c>
      <c r="W1367" s="675">
        <v>1611155</v>
      </c>
      <c r="X1367" s="675">
        <v>743610</v>
      </c>
      <c r="Y1367" s="675">
        <v>123935</v>
      </c>
      <c r="Z1367" s="652">
        <v>0</v>
      </c>
      <c r="AA1367" s="652"/>
      <c r="AB1367" s="664"/>
      <c r="AC1367" s="663"/>
      <c r="AD1367" s="650"/>
      <c r="AE1367" s="650"/>
      <c r="AF1367" s="650"/>
      <c r="AG1367" s="650"/>
      <c r="AH1367" s="650"/>
      <c r="AI1367" s="650"/>
      <c r="AJ1367" s="650"/>
      <c r="AK1367" s="650"/>
      <c r="AL1367" s="650"/>
      <c r="AM1367" s="652">
        <f t="shared" si="64"/>
        <v>0</v>
      </c>
      <c r="AN1367" s="513">
        <f t="shared" si="65"/>
        <v>2478700</v>
      </c>
    </row>
    <row r="1368" spans="1:40" s="212" customFormat="1" ht="15" customHeight="1" x14ac:dyDescent="0.2">
      <c r="A1368" s="679"/>
      <c r="B1368" s="679"/>
      <c r="C1368" s="679"/>
      <c r="D1368" s="679"/>
      <c r="E1368" s="679"/>
      <c r="F1368" s="668" t="s">
        <v>20017</v>
      </c>
      <c r="G1368" s="668" t="s">
        <v>14501</v>
      </c>
      <c r="H1368" s="669">
        <v>417401009354104</v>
      </c>
      <c r="I1368" s="653"/>
      <c r="J1368" s="653" t="s">
        <v>19787</v>
      </c>
      <c r="K1368" s="670" t="s">
        <v>6477</v>
      </c>
      <c r="L1368" s="669" t="s">
        <v>14382</v>
      </c>
      <c r="M1368" s="671">
        <v>42114</v>
      </c>
      <c r="N1368" s="672">
        <v>5000000</v>
      </c>
      <c r="O1368" s="672" t="s">
        <v>19979</v>
      </c>
      <c r="P1368" s="674">
        <v>42536</v>
      </c>
      <c r="Q1368" s="672">
        <v>3651710</v>
      </c>
      <c r="R1368" s="673" t="s">
        <v>20009</v>
      </c>
      <c r="S1368" s="674">
        <v>42894</v>
      </c>
      <c r="T1368" s="675">
        <v>2494100</v>
      </c>
      <c r="U1368" s="674">
        <v>42523</v>
      </c>
      <c r="V1368" s="675">
        <v>2494100</v>
      </c>
      <c r="W1368" s="675">
        <v>1621165</v>
      </c>
      <c r="X1368" s="675">
        <v>748230</v>
      </c>
      <c r="Y1368" s="675">
        <v>124705</v>
      </c>
      <c r="Z1368" s="652">
        <v>0</v>
      </c>
      <c r="AA1368" s="652"/>
      <c r="AB1368" s="664"/>
      <c r="AC1368" s="663"/>
      <c r="AD1368" s="650"/>
      <c r="AE1368" s="650"/>
      <c r="AF1368" s="650"/>
      <c r="AG1368" s="650"/>
      <c r="AH1368" s="650"/>
      <c r="AI1368" s="650"/>
      <c r="AJ1368" s="650"/>
      <c r="AK1368" s="650"/>
      <c r="AL1368" s="650"/>
      <c r="AM1368" s="652">
        <f t="shared" si="64"/>
        <v>0</v>
      </c>
      <c r="AN1368" s="513">
        <f t="shared" si="65"/>
        <v>2494100</v>
      </c>
    </row>
    <row r="1369" spans="1:40" s="212" customFormat="1" ht="15" customHeight="1" x14ac:dyDescent="0.2">
      <c r="A1369" s="679"/>
      <c r="B1369" s="679"/>
      <c r="C1369" s="679"/>
      <c r="D1369" s="679"/>
      <c r="E1369" s="679"/>
      <c r="F1369" s="668" t="s">
        <v>20017</v>
      </c>
      <c r="G1369" s="668" t="s">
        <v>18135</v>
      </c>
      <c r="H1369" s="669">
        <v>417801005255100</v>
      </c>
      <c r="I1369" s="653"/>
      <c r="J1369" s="653" t="s">
        <v>19788</v>
      </c>
      <c r="K1369" s="670" t="s">
        <v>6477</v>
      </c>
      <c r="L1369" s="669" t="s">
        <v>19938</v>
      </c>
      <c r="M1369" s="671">
        <v>42319</v>
      </c>
      <c r="N1369" s="672">
        <v>20000000</v>
      </c>
      <c r="O1369" s="672" t="s">
        <v>19980</v>
      </c>
      <c r="P1369" s="674">
        <v>42587</v>
      </c>
      <c r="Q1369" s="672">
        <v>14135152</v>
      </c>
      <c r="R1369" s="673" t="s">
        <v>20009</v>
      </c>
      <c r="S1369" s="674">
        <v>42894</v>
      </c>
      <c r="T1369" s="675">
        <v>9836273</v>
      </c>
      <c r="U1369" s="674">
        <v>42552</v>
      </c>
      <c r="V1369" s="675">
        <v>9836273</v>
      </c>
      <c r="W1369" s="675">
        <v>6393577.4500000002</v>
      </c>
      <c r="X1369" s="675">
        <v>2950881.9</v>
      </c>
      <c r="Y1369" s="675">
        <v>491813.65</v>
      </c>
      <c r="Z1369" s="652">
        <v>0</v>
      </c>
      <c r="AA1369" s="652"/>
      <c r="AB1369" s="664"/>
      <c r="AC1369" s="663"/>
      <c r="AD1369" s="650"/>
      <c r="AE1369" s="650"/>
      <c r="AF1369" s="650"/>
      <c r="AG1369" s="650"/>
      <c r="AH1369" s="650"/>
      <c r="AI1369" s="650"/>
      <c r="AJ1369" s="650"/>
      <c r="AK1369" s="650"/>
      <c r="AL1369" s="650"/>
      <c r="AM1369" s="652">
        <f t="shared" si="64"/>
        <v>0</v>
      </c>
      <c r="AN1369" s="513">
        <f t="shared" si="65"/>
        <v>9836273</v>
      </c>
    </row>
    <row r="1370" spans="1:40" s="212" customFormat="1" ht="15" customHeight="1" x14ac:dyDescent="0.2">
      <c r="A1370" s="679"/>
      <c r="B1370" s="679"/>
      <c r="C1370" s="679"/>
      <c r="D1370" s="679"/>
      <c r="E1370" s="679"/>
      <c r="F1370" s="668" t="s">
        <v>20017</v>
      </c>
      <c r="G1370" s="668" t="s">
        <v>18135</v>
      </c>
      <c r="H1370" s="669">
        <v>417801005153104</v>
      </c>
      <c r="I1370" s="653"/>
      <c r="J1370" s="653" t="s">
        <v>19789</v>
      </c>
      <c r="K1370" s="670" t="s">
        <v>6477</v>
      </c>
      <c r="L1370" s="669" t="s">
        <v>19939</v>
      </c>
      <c r="M1370" s="671">
        <v>42142</v>
      </c>
      <c r="N1370" s="672">
        <v>6000000</v>
      </c>
      <c r="O1370" s="672" t="s">
        <v>19980</v>
      </c>
      <c r="P1370" s="674">
        <v>42587</v>
      </c>
      <c r="Q1370" s="672">
        <v>1292612</v>
      </c>
      <c r="R1370" s="673" t="s">
        <v>20009</v>
      </c>
      <c r="S1370" s="674">
        <v>42894</v>
      </c>
      <c r="T1370" s="675">
        <v>904828</v>
      </c>
      <c r="U1370" s="674">
        <v>42552</v>
      </c>
      <c r="V1370" s="675">
        <v>904828</v>
      </c>
      <c r="W1370" s="675">
        <v>588138.20000000007</v>
      </c>
      <c r="X1370" s="675">
        <v>271448.39999999997</v>
      </c>
      <c r="Y1370" s="675">
        <v>45241.4</v>
      </c>
      <c r="Z1370" s="652">
        <v>0</v>
      </c>
      <c r="AA1370" s="652"/>
      <c r="AB1370" s="664"/>
      <c r="AC1370" s="663"/>
      <c r="AD1370" s="650"/>
      <c r="AE1370" s="650"/>
      <c r="AF1370" s="650"/>
      <c r="AG1370" s="650"/>
      <c r="AH1370" s="650"/>
      <c r="AI1370" s="650"/>
      <c r="AJ1370" s="650"/>
      <c r="AK1370" s="650"/>
      <c r="AL1370" s="650"/>
      <c r="AM1370" s="652">
        <f t="shared" si="64"/>
        <v>0</v>
      </c>
      <c r="AN1370" s="513">
        <f t="shared" si="65"/>
        <v>904828</v>
      </c>
    </row>
    <row r="1371" spans="1:40" s="212" customFormat="1" ht="15" customHeight="1" x14ac:dyDescent="0.2">
      <c r="A1371" s="679"/>
      <c r="B1371" s="679"/>
      <c r="C1371" s="679"/>
      <c r="D1371" s="679"/>
      <c r="E1371" s="679"/>
      <c r="F1371" s="668" t="s">
        <v>20017</v>
      </c>
      <c r="G1371" s="668" t="s">
        <v>18135</v>
      </c>
      <c r="H1371" s="669">
        <v>417801005018100</v>
      </c>
      <c r="I1371" s="653"/>
      <c r="J1371" s="653" t="s">
        <v>19790</v>
      </c>
      <c r="K1371" s="670" t="s">
        <v>6477</v>
      </c>
      <c r="L1371" s="669" t="s">
        <v>19940</v>
      </c>
      <c r="M1371" s="671">
        <v>42086</v>
      </c>
      <c r="N1371" s="672">
        <v>25000000</v>
      </c>
      <c r="O1371" s="672" t="s">
        <v>19980</v>
      </c>
      <c r="P1371" s="674">
        <v>42587</v>
      </c>
      <c r="Q1371" s="672">
        <v>19963574</v>
      </c>
      <c r="R1371" s="673" t="s">
        <v>20009</v>
      </c>
      <c r="S1371" s="674">
        <v>42894</v>
      </c>
      <c r="T1371" s="675">
        <v>13514200</v>
      </c>
      <c r="U1371" s="674">
        <v>42552</v>
      </c>
      <c r="V1371" s="675">
        <v>13514200</v>
      </c>
      <c r="W1371" s="675">
        <v>8784230</v>
      </c>
      <c r="X1371" s="675">
        <v>4054260</v>
      </c>
      <c r="Y1371" s="675">
        <v>675710</v>
      </c>
      <c r="Z1371" s="652">
        <v>0</v>
      </c>
      <c r="AA1371" s="652"/>
      <c r="AB1371" s="664"/>
      <c r="AC1371" s="663"/>
      <c r="AD1371" s="650"/>
      <c r="AE1371" s="650"/>
      <c r="AF1371" s="650"/>
      <c r="AG1371" s="650"/>
      <c r="AH1371" s="650"/>
      <c r="AI1371" s="650"/>
      <c r="AJ1371" s="650"/>
      <c r="AK1371" s="650"/>
      <c r="AL1371" s="650"/>
      <c r="AM1371" s="652">
        <f t="shared" si="64"/>
        <v>0</v>
      </c>
      <c r="AN1371" s="513">
        <f t="shared" si="65"/>
        <v>13514200</v>
      </c>
    </row>
    <row r="1372" spans="1:40" s="212" customFormat="1" ht="15" customHeight="1" x14ac:dyDescent="0.2">
      <c r="A1372" s="679"/>
      <c r="B1372" s="679"/>
      <c r="C1372" s="679"/>
      <c r="D1372" s="679"/>
      <c r="E1372" s="679"/>
      <c r="F1372" s="668" t="s">
        <v>20017</v>
      </c>
      <c r="G1372" s="668" t="s">
        <v>18135</v>
      </c>
      <c r="H1372" s="669">
        <v>417801005258108</v>
      </c>
      <c r="I1372" s="653"/>
      <c r="J1372" s="653" t="s">
        <v>19791</v>
      </c>
      <c r="K1372" s="670" t="s">
        <v>6477</v>
      </c>
      <c r="L1372" s="669" t="s">
        <v>19938</v>
      </c>
      <c r="M1372" s="671">
        <v>42319</v>
      </c>
      <c r="N1372" s="672">
        <v>20000000</v>
      </c>
      <c r="O1372" s="672" t="s">
        <v>19980</v>
      </c>
      <c r="P1372" s="674">
        <v>42587</v>
      </c>
      <c r="Q1372" s="672">
        <v>17357430</v>
      </c>
      <c r="R1372" s="673" t="s">
        <v>20009</v>
      </c>
      <c r="S1372" s="674">
        <v>42894</v>
      </c>
      <c r="T1372" s="675">
        <v>11922701</v>
      </c>
      <c r="U1372" s="674">
        <v>42552</v>
      </c>
      <c r="V1372" s="675">
        <v>11922701</v>
      </c>
      <c r="W1372" s="675">
        <v>7749755.6500000004</v>
      </c>
      <c r="X1372" s="675">
        <v>3576810.3</v>
      </c>
      <c r="Y1372" s="675">
        <v>596135.05000000005</v>
      </c>
      <c r="Z1372" s="652">
        <v>0</v>
      </c>
      <c r="AA1372" s="652"/>
      <c r="AB1372" s="664"/>
      <c r="AC1372" s="663"/>
      <c r="AD1372" s="650"/>
      <c r="AE1372" s="650"/>
      <c r="AF1372" s="650"/>
      <c r="AG1372" s="650"/>
      <c r="AH1372" s="650"/>
      <c r="AI1372" s="650"/>
      <c r="AJ1372" s="650"/>
      <c r="AK1372" s="650"/>
      <c r="AL1372" s="650"/>
      <c r="AM1372" s="652">
        <f t="shared" si="64"/>
        <v>0</v>
      </c>
      <c r="AN1372" s="513">
        <f t="shared" si="65"/>
        <v>11922701</v>
      </c>
    </row>
    <row r="1373" spans="1:40" s="212" customFormat="1" ht="15" customHeight="1" x14ac:dyDescent="0.2">
      <c r="A1373" s="679"/>
      <c r="B1373" s="679"/>
      <c r="C1373" s="679"/>
      <c r="D1373" s="679"/>
      <c r="E1373" s="679"/>
      <c r="F1373" s="668" t="s">
        <v>20017</v>
      </c>
      <c r="G1373" s="668" t="s">
        <v>18135</v>
      </c>
      <c r="H1373" s="669">
        <v>417801005164105</v>
      </c>
      <c r="I1373" s="653"/>
      <c r="J1373" s="653" t="s">
        <v>19792</v>
      </c>
      <c r="K1373" s="670" t="s">
        <v>6477</v>
      </c>
      <c r="L1373" s="669" t="s">
        <v>19939</v>
      </c>
      <c r="M1373" s="671">
        <v>42142</v>
      </c>
      <c r="N1373" s="672">
        <v>3000000</v>
      </c>
      <c r="O1373" s="672" t="s">
        <v>19980</v>
      </c>
      <c r="P1373" s="674">
        <v>42587</v>
      </c>
      <c r="Q1373" s="672">
        <v>944419</v>
      </c>
      <c r="R1373" s="673" t="s">
        <v>20009</v>
      </c>
      <c r="S1373" s="674">
        <v>42894</v>
      </c>
      <c r="T1373" s="675">
        <v>661093</v>
      </c>
      <c r="U1373" s="674">
        <v>42552</v>
      </c>
      <c r="V1373" s="675">
        <v>661093</v>
      </c>
      <c r="W1373" s="675">
        <v>429710.45</v>
      </c>
      <c r="X1373" s="675">
        <v>198327.9</v>
      </c>
      <c r="Y1373" s="675">
        <v>33054.65</v>
      </c>
      <c r="Z1373" s="652">
        <v>0</v>
      </c>
      <c r="AA1373" s="652"/>
      <c r="AB1373" s="664"/>
      <c r="AC1373" s="663"/>
      <c r="AD1373" s="650"/>
      <c r="AE1373" s="650"/>
      <c r="AF1373" s="650"/>
      <c r="AG1373" s="650"/>
      <c r="AH1373" s="650"/>
      <c r="AI1373" s="650"/>
      <c r="AJ1373" s="650"/>
      <c r="AK1373" s="650"/>
      <c r="AL1373" s="650"/>
      <c r="AM1373" s="652">
        <f t="shared" ref="AM1373:AM1436" si="66">SUM(Z1373:AL1373)</f>
        <v>0</v>
      </c>
      <c r="AN1373" s="513">
        <f t="shared" ref="AN1373:AN1436" si="67">IF((T1373-AM1373)&lt;0,ABS(0),(T1373-AM1373))</f>
        <v>661093</v>
      </c>
    </row>
    <row r="1374" spans="1:40" s="212" customFormat="1" ht="15" customHeight="1" x14ac:dyDescent="0.2">
      <c r="A1374" s="679"/>
      <c r="B1374" s="679"/>
      <c r="C1374" s="679"/>
      <c r="D1374" s="679"/>
      <c r="E1374" s="679"/>
      <c r="F1374" s="668" t="s">
        <v>20017</v>
      </c>
      <c r="G1374" s="668" t="s">
        <v>18135</v>
      </c>
      <c r="H1374" s="669">
        <v>417801005037104</v>
      </c>
      <c r="I1374" s="653"/>
      <c r="J1374" s="653" t="s">
        <v>19793</v>
      </c>
      <c r="K1374" s="670" t="s">
        <v>6477</v>
      </c>
      <c r="L1374" s="669" t="s">
        <v>19940</v>
      </c>
      <c r="M1374" s="671">
        <v>42086</v>
      </c>
      <c r="N1374" s="672">
        <v>5000000</v>
      </c>
      <c r="O1374" s="672" t="s">
        <v>19980</v>
      </c>
      <c r="P1374" s="674">
        <v>42587</v>
      </c>
      <c r="Q1374" s="672">
        <v>2522582</v>
      </c>
      <c r="R1374" s="673" t="s">
        <v>20009</v>
      </c>
      <c r="S1374" s="674">
        <v>42894</v>
      </c>
      <c r="T1374" s="675">
        <v>1719141</v>
      </c>
      <c r="U1374" s="674">
        <v>42552</v>
      </c>
      <c r="V1374" s="675">
        <v>1719141</v>
      </c>
      <c r="W1374" s="675">
        <v>1117441.6500000001</v>
      </c>
      <c r="X1374" s="675">
        <v>515742.3</v>
      </c>
      <c r="Y1374" s="675">
        <v>85957.05</v>
      </c>
      <c r="Z1374" s="652">
        <v>0</v>
      </c>
      <c r="AA1374" s="652"/>
      <c r="AB1374" s="664"/>
      <c r="AC1374" s="663"/>
      <c r="AD1374" s="650"/>
      <c r="AE1374" s="650"/>
      <c r="AF1374" s="650"/>
      <c r="AG1374" s="650"/>
      <c r="AH1374" s="650"/>
      <c r="AI1374" s="650"/>
      <c r="AJ1374" s="650"/>
      <c r="AK1374" s="650"/>
      <c r="AL1374" s="650"/>
      <c r="AM1374" s="652">
        <f t="shared" si="66"/>
        <v>0</v>
      </c>
      <c r="AN1374" s="513">
        <f t="shared" si="67"/>
        <v>1719141</v>
      </c>
    </row>
    <row r="1375" spans="1:40" s="212" customFormat="1" ht="15" customHeight="1" x14ac:dyDescent="0.2">
      <c r="A1375" s="679"/>
      <c r="B1375" s="679"/>
      <c r="C1375" s="679"/>
      <c r="D1375" s="679"/>
      <c r="E1375" s="679"/>
      <c r="F1375" s="668" t="s">
        <v>20017</v>
      </c>
      <c r="G1375" s="668" t="s">
        <v>7406</v>
      </c>
      <c r="H1375" s="669">
        <v>417901005679104</v>
      </c>
      <c r="I1375" s="653"/>
      <c r="J1375" s="653" t="s">
        <v>19794</v>
      </c>
      <c r="K1375" s="670" t="s">
        <v>6477</v>
      </c>
      <c r="L1375" s="669" t="s">
        <v>11550</v>
      </c>
      <c r="M1375" s="671">
        <v>42198</v>
      </c>
      <c r="N1375" s="672">
        <v>25000000</v>
      </c>
      <c r="O1375" s="672" t="s">
        <v>19981</v>
      </c>
      <c r="P1375" s="674">
        <v>42549</v>
      </c>
      <c r="Q1375" s="672">
        <v>13855210</v>
      </c>
      <c r="R1375" s="673" t="s">
        <v>20009</v>
      </c>
      <c r="S1375" s="674">
        <v>42894</v>
      </c>
      <c r="T1375" s="675">
        <v>9592800</v>
      </c>
      <c r="U1375" s="674">
        <v>42519</v>
      </c>
      <c r="V1375" s="675">
        <v>9592800</v>
      </c>
      <c r="W1375" s="675">
        <v>6235320</v>
      </c>
      <c r="X1375" s="675">
        <v>2877840</v>
      </c>
      <c r="Y1375" s="675">
        <v>479640</v>
      </c>
      <c r="Z1375" s="652">
        <v>0</v>
      </c>
      <c r="AA1375" s="652"/>
      <c r="AB1375" s="664"/>
      <c r="AC1375" s="663"/>
      <c r="AD1375" s="650"/>
      <c r="AE1375" s="650"/>
      <c r="AF1375" s="650"/>
      <c r="AG1375" s="650"/>
      <c r="AH1375" s="650"/>
      <c r="AI1375" s="650"/>
      <c r="AJ1375" s="650"/>
      <c r="AK1375" s="650"/>
      <c r="AL1375" s="650"/>
      <c r="AM1375" s="652">
        <f t="shared" si="66"/>
        <v>0</v>
      </c>
      <c r="AN1375" s="513">
        <f t="shared" si="67"/>
        <v>9592800</v>
      </c>
    </row>
    <row r="1376" spans="1:40" s="212" customFormat="1" ht="15" customHeight="1" x14ac:dyDescent="0.2">
      <c r="A1376" s="679"/>
      <c r="B1376" s="679"/>
      <c r="C1376" s="679"/>
      <c r="D1376" s="679"/>
      <c r="E1376" s="679"/>
      <c r="F1376" s="668" t="s">
        <v>20017</v>
      </c>
      <c r="G1376" s="668" t="s">
        <v>7406</v>
      </c>
      <c r="H1376" s="669">
        <v>417901005508109</v>
      </c>
      <c r="I1376" s="653"/>
      <c r="J1376" s="653" t="s">
        <v>1689</v>
      </c>
      <c r="K1376" s="670" t="s">
        <v>6477</v>
      </c>
      <c r="L1376" s="669" t="s">
        <v>11549</v>
      </c>
      <c r="M1376" s="671">
        <v>42142</v>
      </c>
      <c r="N1376" s="672">
        <v>20000000</v>
      </c>
      <c r="O1376" s="672" t="s">
        <v>19981</v>
      </c>
      <c r="P1376" s="674">
        <v>42549</v>
      </c>
      <c r="Q1376" s="672">
        <v>14058831</v>
      </c>
      <c r="R1376" s="673" t="s">
        <v>20009</v>
      </c>
      <c r="S1376" s="674">
        <v>42894</v>
      </c>
      <c r="T1376" s="675">
        <v>9829891</v>
      </c>
      <c r="U1376" s="674">
        <v>42519</v>
      </c>
      <c r="V1376" s="675">
        <v>9829891</v>
      </c>
      <c r="W1376" s="675">
        <v>6389429.1500000004</v>
      </c>
      <c r="X1376" s="675">
        <v>2948967.3</v>
      </c>
      <c r="Y1376" s="675">
        <v>491494.55000000005</v>
      </c>
      <c r="Z1376" s="652">
        <v>0</v>
      </c>
      <c r="AA1376" s="652"/>
      <c r="AB1376" s="664"/>
      <c r="AC1376" s="663"/>
      <c r="AD1376" s="650"/>
      <c r="AE1376" s="650"/>
      <c r="AF1376" s="650"/>
      <c r="AG1376" s="650"/>
      <c r="AH1376" s="650"/>
      <c r="AI1376" s="650"/>
      <c r="AJ1376" s="650"/>
      <c r="AK1376" s="650"/>
      <c r="AL1376" s="650"/>
      <c r="AM1376" s="652">
        <f t="shared" si="66"/>
        <v>0</v>
      </c>
      <c r="AN1376" s="513">
        <f t="shared" si="67"/>
        <v>9829891</v>
      </c>
    </row>
    <row r="1377" spans="1:40" s="212" customFormat="1" ht="15" customHeight="1" x14ac:dyDescent="0.2">
      <c r="A1377" s="679"/>
      <c r="B1377" s="679"/>
      <c r="C1377" s="679"/>
      <c r="D1377" s="679"/>
      <c r="E1377" s="679"/>
      <c r="F1377" s="668" t="s">
        <v>20017</v>
      </c>
      <c r="G1377" s="668" t="s">
        <v>7406</v>
      </c>
      <c r="H1377" s="669">
        <v>417901005993100</v>
      </c>
      <c r="I1377" s="653"/>
      <c r="J1377" s="653" t="s">
        <v>19795</v>
      </c>
      <c r="K1377" s="670" t="s">
        <v>6477</v>
      </c>
      <c r="L1377" s="669" t="s">
        <v>19941</v>
      </c>
      <c r="M1377" s="671">
        <v>42297</v>
      </c>
      <c r="N1377" s="672">
        <v>5000000</v>
      </c>
      <c r="O1377" s="672" t="s">
        <v>19981</v>
      </c>
      <c r="P1377" s="674">
        <v>42549</v>
      </c>
      <c r="Q1377" s="672">
        <v>4618371</v>
      </c>
      <c r="R1377" s="673" t="s">
        <v>20009</v>
      </c>
      <c r="S1377" s="674">
        <v>42894</v>
      </c>
      <c r="T1377" s="675">
        <v>3200400</v>
      </c>
      <c r="U1377" s="674">
        <v>42519</v>
      </c>
      <c r="V1377" s="675">
        <v>3200400</v>
      </c>
      <c r="W1377" s="675">
        <v>2080260</v>
      </c>
      <c r="X1377" s="675">
        <v>960120</v>
      </c>
      <c r="Y1377" s="675">
        <v>160020</v>
      </c>
      <c r="Z1377" s="652">
        <v>0</v>
      </c>
      <c r="AA1377" s="652"/>
      <c r="AB1377" s="664"/>
      <c r="AC1377" s="663"/>
      <c r="AD1377" s="650"/>
      <c r="AE1377" s="650"/>
      <c r="AF1377" s="650"/>
      <c r="AG1377" s="650"/>
      <c r="AH1377" s="650"/>
      <c r="AI1377" s="650"/>
      <c r="AJ1377" s="650"/>
      <c r="AK1377" s="650"/>
      <c r="AL1377" s="650"/>
      <c r="AM1377" s="652">
        <f t="shared" si="66"/>
        <v>0</v>
      </c>
      <c r="AN1377" s="513">
        <f t="shared" si="67"/>
        <v>3200400</v>
      </c>
    </row>
    <row r="1378" spans="1:40" s="212" customFormat="1" ht="15" customHeight="1" x14ac:dyDescent="0.2">
      <c r="A1378" s="679"/>
      <c r="B1378" s="679"/>
      <c r="C1378" s="679"/>
      <c r="D1378" s="679"/>
      <c r="E1378" s="679"/>
      <c r="F1378" s="668" t="s">
        <v>20017</v>
      </c>
      <c r="G1378" s="668" t="s">
        <v>7406</v>
      </c>
      <c r="H1378" s="669">
        <v>417901005207101</v>
      </c>
      <c r="I1378" s="653"/>
      <c r="J1378" s="653" t="s">
        <v>19796</v>
      </c>
      <c r="K1378" s="670" t="s">
        <v>6477</v>
      </c>
      <c r="L1378" s="669" t="s">
        <v>10739</v>
      </c>
      <c r="M1378" s="671">
        <v>42086</v>
      </c>
      <c r="N1378" s="672">
        <v>6000000</v>
      </c>
      <c r="O1378" s="672" t="s">
        <v>19981</v>
      </c>
      <c r="P1378" s="674">
        <v>42549</v>
      </c>
      <c r="Q1378" s="672">
        <v>3907984</v>
      </c>
      <c r="R1378" s="673" t="s">
        <v>20009</v>
      </c>
      <c r="S1378" s="674">
        <v>42894</v>
      </c>
      <c r="T1378" s="675">
        <v>2660000</v>
      </c>
      <c r="U1378" s="674">
        <v>42519</v>
      </c>
      <c r="V1378" s="675">
        <v>2660000</v>
      </c>
      <c r="W1378" s="675">
        <v>1729000</v>
      </c>
      <c r="X1378" s="675">
        <v>798000</v>
      </c>
      <c r="Y1378" s="675">
        <v>133000</v>
      </c>
      <c r="Z1378" s="652">
        <v>0</v>
      </c>
      <c r="AA1378" s="652"/>
      <c r="AB1378" s="664"/>
      <c r="AC1378" s="663"/>
      <c r="AD1378" s="650"/>
      <c r="AE1378" s="650"/>
      <c r="AF1378" s="650"/>
      <c r="AG1378" s="650"/>
      <c r="AH1378" s="650"/>
      <c r="AI1378" s="650"/>
      <c r="AJ1378" s="650"/>
      <c r="AK1378" s="650"/>
      <c r="AL1378" s="650"/>
      <c r="AM1378" s="652">
        <f t="shared" si="66"/>
        <v>0</v>
      </c>
      <c r="AN1378" s="513">
        <f t="shared" si="67"/>
        <v>2660000</v>
      </c>
    </row>
    <row r="1379" spans="1:40" s="212" customFormat="1" ht="15" customHeight="1" x14ac:dyDescent="0.2">
      <c r="A1379" s="679"/>
      <c r="B1379" s="679"/>
      <c r="C1379" s="679"/>
      <c r="D1379" s="679"/>
      <c r="E1379" s="679"/>
      <c r="F1379" s="668" t="s">
        <v>8349</v>
      </c>
      <c r="G1379" s="668" t="s">
        <v>9633</v>
      </c>
      <c r="H1379" s="669">
        <v>345901009818109</v>
      </c>
      <c r="I1379" s="653"/>
      <c r="J1379" s="653" t="s">
        <v>19797</v>
      </c>
      <c r="K1379" s="670" t="s">
        <v>6477</v>
      </c>
      <c r="L1379" s="669" t="s">
        <v>19942</v>
      </c>
      <c r="M1379" s="671">
        <v>42198</v>
      </c>
      <c r="N1379" s="672">
        <v>20000000</v>
      </c>
      <c r="O1379" s="672" t="s">
        <v>19982</v>
      </c>
      <c r="P1379" s="674">
        <v>42594</v>
      </c>
      <c r="Q1379" s="672">
        <v>16822308</v>
      </c>
      <c r="R1379" s="673" t="s">
        <v>20010</v>
      </c>
      <c r="S1379" s="674">
        <v>42894</v>
      </c>
      <c r="T1379" s="675">
        <v>11588640</v>
      </c>
      <c r="U1379" s="674">
        <v>42895</v>
      </c>
      <c r="V1379" s="675">
        <v>11588640</v>
      </c>
      <c r="W1379" s="675">
        <v>7532616</v>
      </c>
      <c r="X1379" s="675">
        <v>3476592</v>
      </c>
      <c r="Y1379" s="675">
        <v>579432</v>
      </c>
      <c r="Z1379" s="652">
        <v>0</v>
      </c>
      <c r="AA1379" s="652"/>
      <c r="AB1379" s="664"/>
      <c r="AC1379" s="663"/>
      <c r="AD1379" s="650"/>
      <c r="AE1379" s="650"/>
      <c r="AF1379" s="650"/>
      <c r="AG1379" s="650"/>
      <c r="AH1379" s="650"/>
      <c r="AI1379" s="650"/>
      <c r="AJ1379" s="650"/>
      <c r="AK1379" s="650"/>
      <c r="AL1379" s="650"/>
      <c r="AM1379" s="652">
        <f t="shared" si="66"/>
        <v>0</v>
      </c>
      <c r="AN1379" s="513">
        <f t="shared" si="67"/>
        <v>11588640</v>
      </c>
    </row>
    <row r="1380" spans="1:40" s="212" customFormat="1" ht="15" customHeight="1" x14ac:dyDescent="0.2">
      <c r="A1380" s="679"/>
      <c r="B1380" s="679"/>
      <c r="C1380" s="679"/>
      <c r="D1380" s="679"/>
      <c r="E1380" s="679"/>
      <c r="F1380" s="668" t="s">
        <v>8349</v>
      </c>
      <c r="G1380" s="668" t="s">
        <v>9633</v>
      </c>
      <c r="H1380" s="669">
        <v>345901009689102</v>
      </c>
      <c r="I1380" s="653"/>
      <c r="J1380" s="653" t="s">
        <v>19798</v>
      </c>
      <c r="K1380" s="670" t="s">
        <v>6477</v>
      </c>
      <c r="L1380" s="669" t="s">
        <v>19943</v>
      </c>
      <c r="M1380" s="671">
        <v>42170</v>
      </c>
      <c r="N1380" s="672">
        <v>13000000</v>
      </c>
      <c r="O1380" s="672" t="s">
        <v>19982</v>
      </c>
      <c r="P1380" s="674">
        <v>42594</v>
      </c>
      <c r="Q1380" s="672">
        <v>6666310</v>
      </c>
      <c r="R1380" s="673" t="s">
        <v>20010</v>
      </c>
      <c r="S1380" s="674">
        <v>42894</v>
      </c>
      <c r="T1380" s="675">
        <v>4615046</v>
      </c>
      <c r="U1380" s="674">
        <v>42895</v>
      </c>
      <c r="V1380" s="675">
        <v>4615046</v>
      </c>
      <c r="W1380" s="675">
        <v>2999779.9</v>
      </c>
      <c r="X1380" s="675">
        <v>1384513.8</v>
      </c>
      <c r="Y1380" s="675">
        <v>230752.30000000002</v>
      </c>
      <c r="Z1380" s="652">
        <v>0</v>
      </c>
      <c r="AA1380" s="652"/>
      <c r="AB1380" s="664"/>
      <c r="AC1380" s="663"/>
      <c r="AD1380" s="650"/>
      <c r="AE1380" s="650"/>
      <c r="AF1380" s="650"/>
      <c r="AG1380" s="650"/>
      <c r="AH1380" s="650"/>
      <c r="AI1380" s="650"/>
      <c r="AJ1380" s="650"/>
      <c r="AK1380" s="650"/>
      <c r="AL1380" s="650"/>
      <c r="AM1380" s="652">
        <f t="shared" si="66"/>
        <v>0</v>
      </c>
      <c r="AN1380" s="513">
        <f t="shared" si="67"/>
        <v>4615046</v>
      </c>
    </row>
    <row r="1381" spans="1:40" s="212" customFormat="1" ht="15" customHeight="1" x14ac:dyDescent="0.2">
      <c r="A1381" s="679"/>
      <c r="B1381" s="679"/>
      <c r="C1381" s="679"/>
      <c r="D1381" s="679"/>
      <c r="E1381" s="679"/>
      <c r="F1381" s="668" t="s">
        <v>8349</v>
      </c>
      <c r="G1381" s="668" t="s">
        <v>9633</v>
      </c>
      <c r="H1381" s="669">
        <v>345901009715107</v>
      </c>
      <c r="I1381" s="653"/>
      <c r="J1381" s="653" t="s">
        <v>19799</v>
      </c>
      <c r="K1381" s="670" t="s">
        <v>6477</v>
      </c>
      <c r="L1381" s="669" t="s">
        <v>19943</v>
      </c>
      <c r="M1381" s="671">
        <v>42170</v>
      </c>
      <c r="N1381" s="672">
        <v>20000000</v>
      </c>
      <c r="O1381" s="672" t="s">
        <v>19982</v>
      </c>
      <c r="P1381" s="674">
        <v>42594</v>
      </c>
      <c r="Q1381" s="672">
        <v>16291018</v>
      </c>
      <c r="R1381" s="673" t="s">
        <v>20010</v>
      </c>
      <c r="S1381" s="674">
        <v>42894</v>
      </c>
      <c r="T1381" s="675">
        <v>11199720</v>
      </c>
      <c r="U1381" s="674">
        <v>42895</v>
      </c>
      <c r="V1381" s="675">
        <v>11199720</v>
      </c>
      <c r="W1381" s="675">
        <v>7279818</v>
      </c>
      <c r="X1381" s="675">
        <v>3359916</v>
      </c>
      <c r="Y1381" s="675">
        <v>559986</v>
      </c>
      <c r="Z1381" s="652">
        <v>0</v>
      </c>
      <c r="AA1381" s="652"/>
      <c r="AB1381" s="664"/>
      <c r="AC1381" s="663"/>
      <c r="AD1381" s="650"/>
      <c r="AE1381" s="650"/>
      <c r="AF1381" s="650"/>
      <c r="AG1381" s="650"/>
      <c r="AH1381" s="650"/>
      <c r="AI1381" s="650"/>
      <c r="AJ1381" s="650"/>
      <c r="AK1381" s="650"/>
      <c r="AL1381" s="650"/>
      <c r="AM1381" s="652">
        <f t="shared" si="66"/>
        <v>0</v>
      </c>
      <c r="AN1381" s="513">
        <f t="shared" si="67"/>
        <v>11199720</v>
      </c>
    </row>
    <row r="1382" spans="1:40" s="212" customFormat="1" ht="15" customHeight="1" x14ac:dyDescent="0.2">
      <c r="A1382" s="679"/>
      <c r="B1382" s="679"/>
      <c r="C1382" s="679"/>
      <c r="D1382" s="679"/>
      <c r="E1382" s="679"/>
      <c r="F1382" s="668" t="s">
        <v>8349</v>
      </c>
      <c r="G1382" s="668" t="s">
        <v>9633</v>
      </c>
      <c r="H1382" s="669">
        <v>345901009702104</v>
      </c>
      <c r="I1382" s="653"/>
      <c r="J1382" s="653" t="s">
        <v>19800</v>
      </c>
      <c r="K1382" s="670" t="s">
        <v>6477</v>
      </c>
      <c r="L1382" s="669" t="s">
        <v>19943</v>
      </c>
      <c r="M1382" s="671">
        <v>42170</v>
      </c>
      <c r="N1382" s="672">
        <v>25000000</v>
      </c>
      <c r="O1382" s="672" t="s">
        <v>19982</v>
      </c>
      <c r="P1382" s="674">
        <v>42594</v>
      </c>
      <c r="Q1382" s="672">
        <v>16576209</v>
      </c>
      <c r="R1382" s="673" t="s">
        <v>20010</v>
      </c>
      <c r="S1382" s="674">
        <v>42894</v>
      </c>
      <c r="T1382" s="675">
        <v>11525725</v>
      </c>
      <c r="U1382" s="674">
        <v>42895</v>
      </c>
      <c r="V1382" s="675">
        <v>11525725</v>
      </c>
      <c r="W1382" s="675">
        <v>7491721.25</v>
      </c>
      <c r="X1382" s="675">
        <v>3457717.5</v>
      </c>
      <c r="Y1382" s="675">
        <v>576286.25</v>
      </c>
      <c r="Z1382" s="652">
        <v>0</v>
      </c>
      <c r="AA1382" s="652"/>
      <c r="AB1382" s="664"/>
      <c r="AC1382" s="663"/>
      <c r="AD1382" s="650"/>
      <c r="AE1382" s="650"/>
      <c r="AF1382" s="650"/>
      <c r="AG1382" s="650"/>
      <c r="AH1382" s="650"/>
      <c r="AI1382" s="650"/>
      <c r="AJ1382" s="650"/>
      <c r="AK1382" s="650"/>
      <c r="AL1382" s="650"/>
      <c r="AM1382" s="652">
        <f t="shared" si="66"/>
        <v>0</v>
      </c>
      <c r="AN1382" s="513">
        <f t="shared" si="67"/>
        <v>11525725</v>
      </c>
    </row>
    <row r="1383" spans="1:40" s="212" customFormat="1" ht="15" customHeight="1" x14ac:dyDescent="0.2">
      <c r="A1383" s="679"/>
      <c r="B1383" s="679"/>
      <c r="C1383" s="679"/>
      <c r="D1383" s="679"/>
      <c r="E1383" s="679"/>
      <c r="F1383" s="668" t="s">
        <v>8349</v>
      </c>
      <c r="G1383" s="668" t="s">
        <v>9633</v>
      </c>
      <c r="H1383" s="669">
        <v>345901009655103</v>
      </c>
      <c r="I1383" s="653"/>
      <c r="J1383" s="653" t="s">
        <v>19801</v>
      </c>
      <c r="K1383" s="670" t="s">
        <v>6477</v>
      </c>
      <c r="L1383" s="669" t="s">
        <v>19943</v>
      </c>
      <c r="M1383" s="671">
        <v>42170</v>
      </c>
      <c r="N1383" s="672">
        <v>15000000</v>
      </c>
      <c r="O1383" s="672" t="s">
        <v>19982</v>
      </c>
      <c r="P1383" s="674">
        <v>42594</v>
      </c>
      <c r="Q1383" s="672">
        <v>10280913</v>
      </c>
      <c r="R1383" s="673" t="s">
        <v>20010</v>
      </c>
      <c r="S1383" s="674">
        <v>42894</v>
      </c>
      <c r="T1383" s="675">
        <v>7196639</v>
      </c>
      <c r="U1383" s="674">
        <v>42895</v>
      </c>
      <c r="V1383" s="675">
        <v>7196639</v>
      </c>
      <c r="W1383" s="675">
        <v>4677815.3500000006</v>
      </c>
      <c r="X1383" s="675">
        <v>2158991.6999999997</v>
      </c>
      <c r="Y1383" s="675">
        <v>359831.95</v>
      </c>
      <c r="Z1383" s="652">
        <v>0</v>
      </c>
      <c r="AA1383" s="652"/>
      <c r="AB1383" s="664"/>
      <c r="AC1383" s="663"/>
      <c r="AD1383" s="650"/>
      <c r="AE1383" s="650"/>
      <c r="AF1383" s="650"/>
      <c r="AG1383" s="650"/>
      <c r="AH1383" s="650"/>
      <c r="AI1383" s="650"/>
      <c r="AJ1383" s="650"/>
      <c r="AK1383" s="650"/>
      <c r="AL1383" s="650"/>
      <c r="AM1383" s="652">
        <f t="shared" si="66"/>
        <v>0</v>
      </c>
      <c r="AN1383" s="513">
        <f t="shared" si="67"/>
        <v>7196639</v>
      </c>
    </row>
    <row r="1384" spans="1:40" s="212" customFormat="1" ht="15" customHeight="1" x14ac:dyDescent="0.2">
      <c r="A1384" s="679"/>
      <c r="B1384" s="679"/>
      <c r="C1384" s="679"/>
      <c r="D1384" s="679"/>
      <c r="E1384" s="679"/>
      <c r="F1384" s="668" t="s">
        <v>8349</v>
      </c>
      <c r="G1384" s="668" t="s">
        <v>18134</v>
      </c>
      <c r="H1384" s="669">
        <v>416601005321104</v>
      </c>
      <c r="I1384" s="653"/>
      <c r="J1384" s="653" t="s">
        <v>19802</v>
      </c>
      <c r="K1384" s="670" t="s">
        <v>6477</v>
      </c>
      <c r="L1384" s="669" t="s">
        <v>19944</v>
      </c>
      <c r="M1384" s="671">
        <v>42142</v>
      </c>
      <c r="N1384" s="672">
        <v>20000000</v>
      </c>
      <c r="O1384" s="672" t="s">
        <v>19983</v>
      </c>
      <c r="P1384" s="674">
        <v>42632</v>
      </c>
      <c r="Q1384" s="672">
        <v>9045960</v>
      </c>
      <c r="R1384" s="673" t="s">
        <v>20010</v>
      </c>
      <c r="S1384" s="674">
        <v>42894</v>
      </c>
      <c r="T1384" s="675">
        <v>6144530</v>
      </c>
      <c r="U1384" s="674">
        <v>42895</v>
      </c>
      <c r="V1384" s="675">
        <v>6144530</v>
      </c>
      <c r="W1384" s="675">
        <v>3993944.5</v>
      </c>
      <c r="X1384" s="675">
        <v>1843359</v>
      </c>
      <c r="Y1384" s="675">
        <v>307226.5</v>
      </c>
      <c r="Z1384" s="652">
        <v>0</v>
      </c>
      <c r="AA1384" s="652"/>
      <c r="AB1384" s="664"/>
      <c r="AC1384" s="663"/>
      <c r="AD1384" s="650"/>
      <c r="AE1384" s="650"/>
      <c r="AF1384" s="650"/>
      <c r="AG1384" s="650"/>
      <c r="AH1384" s="650"/>
      <c r="AI1384" s="650"/>
      <c r="AJ1384" s="650"/>
      <c r="AK1384" s="650"/>
      <c r="AL1384" s="650"/>
      <c r="AM1384" s="652">
        <f t="shared" si="66"/>
        <v>0</v>
      </c>
      <c r="AN1384" s="513">
        <f t="shared" si="67"/>
        <v>6144530</v>
      </c>
    </row>
    <row r="1385" spans="1:40" s="212" customFormat="1" ht="15" customHeight="1" x14ac:dyDescent="0.2">
      <c r="A1385" s="679"/>
      <c r="B1385" s="679"/>
      <c r="C1385" s="679"/>
      <c r="D1385" s="679"/>
      <c r="E1385" s="679"/>
      <c r="F1385" s="668" t="s">
        <v>8349</v>
      </c>
      <c r="G1385" s="668" t="s">
        <v>18134</v>
      </c>
      <c r="H1385" s="669">
        <v>416601005335103</v>
      </c>
      <c r="I1385" s="653"/>
      <c r="J1385" s="653" t="s">
        <v>19803</v>
      </c>
      <c r="K1385" s="670" t="s">
        <v>6477</v>
      </c>
      <c r="L1385" s="669" t="s">
        <v>19944</v>
      </c>
      <c r="M1385" s="671">
        <v>42142</v>
      </c>
      <c r="N1385" s="672">
        <v>25000000</v>
      </c>
      <c r="O1385" s="672" t="s">
        <v>19983</v>
      </c>
      <c r="P1385" s="674">
        <v>42632</v>
      </c>
      <c r="Q1385" s="672">
        <v>14780879</v>
      </c>
      <c r="R1385" s="673" t="s">
        <v>20010</v>
      </c>
      <c r="S1385" s="674">
        <v>42894</v>
      </c>
      <c r="T1385" s="675">
        <v>10261938</v>
      </c>
      <c r="U1385" s="674">
        <v>42895</v>
      </c>
      <c r="V1385" s="675">
        <v>10261938</v>
      </c>
      <c r="W1385" s="675">
        <v>6670259.7000000002</v>
      </c>
      <c r="X1385" s="675">
        <v>3078581.4</v>
      </c>
      <c r="Y1385" s="675">
        <v>513096.9</v>
      </c>
      <c r="Z1385" s="652">
        <v>0</v>
      </c>
      <c r="AA1385" s="652"/>
      <c r="AB1385" s="664"/>
      <c r="AC1385" s="663"/>
      <c r="AD1385" s="650"/>
      <c r="AE1385" s="650"/>
      <c r="AF1385" s="650"/>
      <c r="AG1385" s="650"/>
      <c r="AH1385" s="650"/>
      <c r="AI1385" s="650"/>
      <c r="AJ1385" s="650"/>
      <c r="AK1385" s="650"/>
      <c r="AL1385" s="650"/>
      <c r="AM1385" s="652">
        <f t="shared" si="66"/>
        <v>0</v>
      </c>
      <c r="AN1385" s="513">
        <f t="shared" si="67"/>
        <v>10261938</v>
      </c>
    </row>
    <row r="1386" spans="1:40" s="212" customFormat="1" ht="15" customHeight="1" x14ac:dyDescent="0.2">
      <c r="A1386" s="679"/>
      <c r="B1386" s="679"/>
      <c r="C1386" s="679"/>
      <c r="D1386" s="679"/>
      <c r="E1386" s="679"/>
      <c r="F1386" s="668" t="s">
        <v>13968</v>
      </c>
      <c r="G1386" s="668" t="s">
        <v>13971</v>
      </c>
      <c r="H1386" s="669">
        <v>99001012863106</v>
      </c>
      <c r="I1386" s="653"/>
      <c r="J1386" s="653" t="s">
        <v>19804</v>
      </c>
      <c r="K1386" s="670" t="s">
        <v>6477</v>
      </c>
      <c r="L1386" s="669" t="s">
        <v>13914</v>
      </c>
      <c r="M1386" s="671">
        <v>42319</v>
      </c>
      <c r="N1386" s="672">
        <v>9000000</v>
      </c>
      <c r="O1386" s="672" t="s">
        <v>19984</v>
      </c>
      <c r="P1386" s="674">
        <v>42520</v>
      </c>
      <c r="Q1386" s="672">
        <v>7359676</v>
      </c>
      <c r="R1386" s="673" t="s">
        <v>20011</v>
      </c>
      <c r="S1386" s="674">
        <v>42894</v>
      </c>
      <c r="T1386" s="675">
        <v>5040000</v>
      </c>
      <c r="U1386" s="674">
        <v>42906</v>
      </c>
      <c r="V1386" s="675">
        <v>5040000</v>
      </c>
      <c r="W1386" s="675">
        <v>3276000</v>
      </c>
      <c r="X1386" s="675">
        <v>1512000</v>
      </c>
      <c r="Y1386" s="675">
        <v>252000</v>
      </c>
      <c r="Z1386" s="652">
        <v>0</v>
      </c>
      <c r="AA1386" s="652"/>
      <c r="AB1386" s="664"/>
      <c r="AC1386" s="663"/>
      <c r="AD1386" s="650"/>
      <c r="AE1386" s="650"/>
      <c r="AF1386" s="650"/>
      <c r="AG1386" s="650"/>
      <c r="AH1386" s="650"/>
      <c r="AI1386" s="650"/>
      <c r="AJ1386" s="650"/>
      <c r="AK1386" s="650"/>
      <c r="AL1386" s="650"/>
      <c r="AM1386" s="652">
        <f t="shared" si="66"/>
        <v>0</v>
      </c>
      <c r="AN1386" s="513">
        <f t="shared" si="67"/>
        <v>5040000</v>
      </c>
    </row>
    <row r="1387" spans="1:40" s="212" customFormat="1" ht="15" customHeight="1" x14ac:dyDescent="0.2">
      <c r="A1387" s="679"/>
      <c r="B1387" s="679"/>
      <c r="C1387" s="679"/>
      <c r="D1387" s="679"/>
      <c r="E1387" s="679"/>
      <c r="F1387" s="668" t="s">
        <v>13968</v>
      </c>
      <c r="G1387" s="668" t="s">
        <v>13971</v>
      </c>
      <c r="H1387" s="669">
        <v>99001012871109</v>
      </c>
      <c r="I1387" s="653"/>
      <c r="J1387" s="653" t="s">
        <v>19805</v>
      </c>
      <c r="K1387" s="670" t="s">
        <v>6477</v>
      </c>
      <c r="L1387" s="669" t="s">
        <v>13914</v>
      </c>
      <c r="M1387" s="671">
        <v>42319</v>
      </c>
      <c r="N1387" s="672">
        <v>7000000</v>
      </c>
      <c r="O1387" s="672" t="s">
        <v>19984</v>
      </c>
      <c r="P1387" s="674">
        <v>42520</v>
      </c>
      <c r="Q1387" s="672">
        <v>5637388</v>
      </c>
      <c r="R1387" s="673" t="s">
        <v>20011</v>
      </c>
      <c r="S1387" s="674">
        <v>42894</v>
      </c>
      <c r="T1387" s="675">
        <v>3909422</v>
      </c>
      <c r="U1387" s="674">
        <v>42906</v>
      </c>
      <c r="V1387" s="675">
        <v>3909422</v>
      </c>
      <c r="W1387" s="675">
        <v>2541124.3000000003</v>
      </c>
      <c r="X1387" s="675">
        <v>1172826.5999999999</v>
      </c>
      <c r="Y1387" s="675">
        <v>195471.1</v>
      </c>
      <c r="Z1387" s="652">
        <v>0</v>
      </c>
      <c r="AA1387" s="652"/>
      <c r="AB1387" s="664"/>
      <c r="AC1387" s="663"/>
      <c r="AD1387" s="650"/>
      <c r="AE1387" s="650"/>
      <c r="AF1387" s="650"/>
      <c r="AG1387" s="650"/>
      <c r="AH1387" s="650"/>
      <c r="AI1387" s="650"/>
      <c r="AJ1387" s="650"/>
      <c r="AK1387" s="650"/>
      <c r="AL1387" s="650"/>
      <c r="AM1387" s="652">
        <f t="shared" si="66"/>
        <v>0</v>
      </c>
      <c r="AN1387" s="513">
        <f t="shared" si="67"/>
        <v>3909422</v>
      </c>
    </row>
    <row r="1388" spans="1:40" s="212" customFormat="1" ht="15" customHeight="1" x14ac:dyDescent="0.2">
      <c r="A1388" s="679"/>
      <c r="B1388" s="679"/>
      <c r="C1388" s="679"/>
      <c r="D1388" s="679"/>
      <c r="E1388" s="679"/>
      <c r="F1388" s="668" t="s">
        <v>13968</v>
      </c>
      <c r="G1388" s="668" t="s">
        <v>13971</v>
      </c>
      <c r="H1388" s="669">
        <v>99001012690105</v>
      </c>
      <c r="I1388" s="653"/>
      <c r="J1388" s="653" t="s">
        <v>19806</v>
      </c>
      <c r="K1388" s="670" t="s">
        <v>6477</v>
      </c>
      <c r="L1388" s="669" t="s">
        <v>13915</v>
      </c>
      <c r="M1388" s="671">
        <v>42088</v>
      </c>
      <c r="N1388" s="672">
        <v>20000000</v>
      </c>
      <c r="O1388" s="672" t="s">
        <v>19984</v>
      </c>
      <c r="P1388" s="674">
        <v>42520</v>
      </c>
      <c r="Q1388" s="672">
        <v>12981400</v>
      </c>
      <c r="R1388" s="673" t="s">
        <v>20011</v>
      </c>
      <c r="S1388" s="674">
        <v>42894</v>
      </c>
      <c r="T1388" s="675">
        <v>8976147</v>
      </c>
      <c r="U1388" s="674">
        <v>42906</v>
      </c>
      <c r="V1388" s="675">
        <v>8976147</v>
      </c>
      <c r="W1388" s="675">
        <v>5834495.5499999998</v>
      </c>
      <c r="X1388" s="675">
        <v>2692844.1</v>
      </c>
      <c r="Y1388" s="675">
        <v>448807.35000000003</v>
      </c>
      <c r="Z1388" s="652">
        <v>0</v>
      </c>
      <c r="AA1388" s="652"/>
      <c r="AB1388" s="664"/>
      <c r="AC1388" s="663"/>
      <c r="AD1388" s="650"/>
      <c r="AE1388" s="650"/>
      <c r="AF1388" s="650"/>
      <c r="AG1388" s="650"/>
      <c r="AH1388" s="650"/>
      <c r="AI1388" s="650"/>
      <c r="AJ1388" s="650"/>
      <c r="AK1388" s="650"/>
      <c r="AL1388" s="650"/>
      <c r="AM1388" s="652">
        <f t="shared" si="66"/>
        <v>0</v>
      </c>
      <c r="AN1388" s="513">
        <f t="shared" si="67"/>
        <v>8976147</v>
      </c>
    </row>
    <row r="1389" spans="1:40" s="212" customFormat="1" ht="15" customHeight="1" x14ac:dyDescent="0.2">
      <c r="A1389" s="679"/>
      <c r="B1389" s="679"/>
      <c r="C1389" s="679"/>
      <c r="D1389" s="679"/>
      <c r="E1389" s="679"/>
      <c r="F1389" s="668" t="s">
        <v>13968</v>
      </c>
      <c r="G1389" s="668" t="s">
        <v>9758</v>
      </c>
      <c r="H1389" s="669">
        <v>75001009632102</v>
      </c>
      <c r="I1389" s="653"/>
      <c r="J1389" s="653" t="s">
        <v>19807</v>
      </c>
      <c r="K1389" s="670" t="s">
        <v>6477</v>
      </c>
      <c r="L1389" s="669" t="s">
        <v>19945</v>
      </c>
      <c r="M1389" s="671">
        <v>42167</v>
      </c>
      <c r="N1389" s="672">
        <v>10000000</v>
      </c>
      <c r="O1389" s="672" t="s">
        <v>19984</v>
      </c>
      <c r="P1389" s="674">
        <v>42520</v>
      </c>
      <c r="Q1389" s="672">
        <v>6904406</v>
      </c>
      <c r="R1389" s="673" t="s">
        <v>20011</v>
      </c>
      <c r="S1389" s="674">
        <v>42894</v>
      </c>
      <c r="T1389" s="675">
        <v>4061767</v>
      </c>
      <c r="U1389" s="674">
        <v>42906</v>
      </c>
      <c r="V1389" s="675">
        <v>4061767</v>
      </c>
      <c r="W1389" s="675">
        <v>2640148.5500000003</v>
      </c>
      <c r="X1389" s="675">
        <v>1218530.0999999999</v>
      </c>
      <c r="Y1389" s="675">
        <v>203088.35</v>
      </c>
      <c r="Z1389" s="652">
        <v>0</v>
      </c>
      <c r="AA1389" s="652"/>
      <c r="AB1389" s="664"/>
      <c r="AC1389" s="663"/>
      <c r="AD1389" s="650"/>
      <c r="AE1389" s="650"/>
      <c r="AF1389" s="650"/>
      <c r="AG1389" s="650"/>
      <c r="AH1389" s="650"/>
      <c r="AI1389" s="650"/>
      <c r="AJ1389" s="650"/>
      <c r="AK1389" s="650"/>
      <c r="AL1389" s="650"/>
      <c r="AM1389" s="652">
        <f t="shared" si="66"/>
        <v>0</v>
      </c>
      <c r="AN1389" s="513">
        <f t="shared" si="67"/>
        <v>4061767</v>
      </c>
    </row>
    <row r="1390" spans="1:40" s="212" customFormat="1" ht="15" customHeight="1" x14ac:dyDescent="0.2">
      <c r="A1390" s="679"/>
      <c r="B1390" s="679"/>
      <c r="C1390" s="679"/>
      <c r="D1390" s="679"/>
      <c r="E1390" s="679"/>
      <c r="F1390" s="668" t="s">
        <v>13968</v>
      </c>
      <c r="G1390" s="668" t="s">
        <v>11264</v>
      </c>
      <c r="H1390" s="669">
        <v>75801007902105</v>
      </c>
      <c r="I1390" s="653"/>
      <c r="J1390" s="653" t="s">
        <v>19808</v>
      </c>
      <c r="K1390" s="670" t="s">
        <v>6477</v>
      </c>
      <c r="L1390" s="669" t="s">
        <v>19946</v>
      </c>
      <c r="M1390" s="671">
        <v>42319</v>
      </c>
      <c r="N1390" s="672">
        <v>20000000</v>
      </c>
      <c r="O1390" s="672" t="s">
        <v>19985</v>
      </c>
      <c r="P1390" s="674">
        <v>42797</v>
      </c>
      <c r="Q1390" s="672">
        <v>15881075</v>
      </c>
      <c r="R1390" s="673" t="s">
        <v>20011</v>
      </c>
      <c r="S1390" s="674">
        <v>42894</v>
      </c>
      <c r="T1390" s="675">
        <v>3740220</v>
      </c>
      <c r="U1390" s="674">
        <v>42906</v>
      </c>
      <c r="V1390" s="675">
        <v>3740220</v>
      </c>
      <c r="W1390" s="675">
        <v>2431143</v>
      </c>
      <c r="X1390" s="675">
        <v>1122066</v>
      </c>
      <c r="Y1390" s="675">
        <v>187011</v>
      </c>
      <c r="Z1390" s="652">
        <v>0</v>
      </c>
      <c r="AA1390" s="652"/>
      <c r="AB1390" s="664"/>
      <c r="AC1390" s="663"/>
      <c r="AD1390" s="650"/>
      <c r="AE1390" s="650"/>
      <c r="AF1390" s="650"/>
      <c r="AG1390" s="650"/>
      <c r="AH1390" s="650"/>
      <c r="AI1390" s="650"/>
      <c r="AJ1390" s="650"/>
      <c r="AK1390" s="650"/>
      <c r="AL1390" s="650"/>
      <c r="AM1390" s="652">
        <f t="shared" si="66"/>
        <v>0</v>
      </c>
      <c r="AN1390" s="513">
        <f t="shared" si="67"/>
        <v>3740220</v>
      </c>
    </row>
    <row r="1391" spans="1:40" s="212" customFormat="1" ht="15" customHeight="1" x14ac:dyDescent="0.2">
      <c r="A1391" s="679"/>
      <c r="B1391" s="679"/>
      <c r="C1391" s="679"/>
      <c r="D1391" s="679"/>
      <c r="E1391" s="679"/>
      <c r="F1391" s="668" t="s">
        <v>13968</v>
      </c>
      <c r="G1391" s="668" t="s">
        <v>9755</v>
      </c>
      <c r="H1391" s="669">
        <v>750901001902109</v>
      </c>
      <c r="I1391" s="653"/>
      <c r="J1391" s="653" t="s">
        <v>883</v>
      </c>
      <c r="K1391" s="670" t="s">
        <v>6477</v>
      </c>
      <c r="L1391" s="669" t="s">
        <v>13876</v>
      </c>
      <c r="M1391" s="671">
        <v>42319</v>
      </c>
      <c r="N1391" s="672">
        <v>15000000</v>
      </c>
      <c r="O1391" s="672" t="s">
        <v>19985</v>
      </c>
      <c r="P1391" s="674">
        <v>42797</v>
      </c>
      <c r="Q1391" s="672">
        <v>7800663</v>
      </c>
      <c r="R1391" s="673" t="s">
        <v>20011</v>
      </c>
      <c r="S1391" s="674">
        <v>42894</v>
      </c>
      <c r="T1391" s="675">
        <v>5208700</v>
      </c>
      <c r="U1391" s="674">
        <v>42906</v>
      </c>
      <c r="V1391" s="675">
        <v>5208700</v>
      </c>
      <c r="W1391" s="675">
        <v>3385655</v>
      </c>
      <c r="X1391" s="675">
        <v>1562610</v>
      </c>
      <c r="Y1391" s="675">
        <v>260435</v>
      </c>
      <c r="Z1391" s="652">
        <v>0</v>
      </c>
      <c r="AA1391" s="652"/>
      <c r="AB1391" s="664"/>
      <c r="AC1391" s="663"/>
      <c r="AD1391" s="650"/>
      <c r="AE1391" s="650"/>
      <c r="AF1391" s="650"/>
      <c r="AG1391" s="650"/>
      <c r="AH1391" s="650"/>
      <c r="AI1391" s="650"/>
      <c r="AJ1391" s="650"/>
      <c r="AK1391" s="650"/>
      <c r="AL1391" s="650"/>
      <c r="AM1391" s="652">
        <f t="shared" si="66"/>
        <v>0</v>
      </c>
      <c r="AN1391" s="513">
        <f t="shared" si="67"/>
        <v>5208700</v>
      </c>
    </row>
    <row r="1392" spans="1:40" s="212" customFormat="1" ht="15" customHeight="1" x14ac:dyDescent="0.2">
      <c r="A1392" s="679"/>
      <c r="B1392" s="679"/>
      <c r="C1392" s="679"/>
      <c r="D1392" s="679"/>
      <c r="E1392" s="679"/>
      <c r="F1392" s="668" t="s">
        <v>13968</v>
      </c>
      <c r="G1392" s="668" t="s">
        <v>9755</v>
      </c>
      <c r="H1392" s="669">
        <v>750901001889107</v>
      </c>
      <c r="I1392" s="653"/>
      <c r="J1392" s="653" t="s">
        <v>19809</v>
      </c>
      <c r="K1392" s="670" t="s">
        <v>6477</v>
      </c>
      <c r="L1392" s="669" t="s">
        <v>19930</v>
      </c>
      <c r="M1392" s="671">
        <v>42283</v>
      </c>
      <c r="N1392" s="672">
        <v>15000000</v>
      </c>
      <c r="O1392" s="672" t="s">
        <v>19985</v>
      </c>
      <c r="P1392" s="674">
        <v>42797</v>
      </c>
      <c r="Q1392" s="672">
        <v>6856964</v>
      </c>
      <c r="R1392" s="673" t="s">
        <v>20011</v>
      </c>
      <c r="S1392" s="674">
        <v>42894</v>
      </c>
      <c r="T1392" s="675">
        <v>4757687</v>
      </c>
      <c r="U1392" s="674">
        <v>42906</v>
      </c>
      <c r="V1392" s="675">
        <v>4757687</v>
      </c>
      <c r="W1392" s="675">
        <v>3092496.5500000003</v>
      </c>
      <c r="X1392" s="675">
        <v>1427306.0999999999</v>
      </c>
      <c r="Y1392" s="675">
        <v>237884.35</v>
      </c>
      <c r="Z1392" s="652">
        <v>0</v>
      </c>
      <c r="AA1392" s="652"/>
      <c r="AB1392" s="664"/>
      <c r="AC1392" s="663"/>
      <c r="AD1392" s="650"/>
      <c r="AE1392" s="650"/>
      <c r="AF1392" s="650"/>
      <c r="AG1392" s="650"/>
      <c r="AH1392" s="650"/>
      <c r="AI1392" s="650"/>
      <c r="AJ1392" s="650"/>
      <c r="AK1392" s="650"/>
      <c r="AL1392" s="650"/>
      <c r="AM1392" s="652">
        <f t="shared" si="66"/>
        <v>0</v>
      </c>
      <c r="AN1392" s="513">
        <f t="shared" si="67"/>
        <v>4757687</v>
      </c>
    </row>
    <row r="1393" spans="1:40" s="212" customFormat="1" ht="15" customHeight="1" x14ac:dyDescent="0.2">
      <c r="A1393" s="679"/>
      <c r="B1393" s="679"/>
      <c r="C1393" s="679"/>
      <c r="D1393" s="679"/>
      <c r="E1393" s="679"/>
      <c r="F1393" s="668" t="s">
        <v>13968</v>
      </c>
      <c r="G1393" s="668" t="s">
        <v>9755</v>
      </c>
      <c r="H1393" s="669">
        <v>750901001777106</v>
      </c>
      <c r="I1393" s="653"/>
      <c r="J1393" s="653" t="s">
        <v>19810</v>
      </c>
      <c r="K1393" s="670" t="s">
        <v>6477</v>
      </c>
      <c r="L1393" s="669" t="s">
        <v>14376</v>
      </c>
      <c r="M1393" s="671">
        <v>42194</v>
      </c>
      <c r="N1393" s="672">
        <v>20000000</v>
      </c>
      <c r="O1393" s="672" t="s">
        <v>19985</v>
      </c>
      <c r="P1393" s="674">
        <v>42797</v>
      </c>
      <c r="Q1393" s="672">
        <v>12694787</v>
      </c>
      <c r="R1393" s="673" t="s">
        <v>20011</v>
      </c>
      <c r="S1393" s="674">
        <v>42894</v>
      </c>
      <c r="T1393" s="675">
        <v>8786351</v>
      </c>
      <c r="U1393" s="674">
        <v>42906</v>
      </c>
      <c r="V1393" s="675">
        <v>8786351</v>
      </c>
      <c r="W1393" s="675">
        <v>5711128.1500000004</v>
      </c>
      <c r="X1393" s="675">
        <v>2635905.2999999998</v>
      </c>
      <c r="Y1393" s="675">
        <v>439317.55000000005</v>
      </c>
      <c r="Z1393" s="652">
        <v>0</v>
      </c>
      <c r="AA1393" s="652"/>
      <c r="AB1393" s="664"/>
      <c r="AC1393" s="663"/>
      <c r="AD1393" s="650"/>
      <c r="AE1393" s="650"/>
      <c r="AF1393" s="650"/>
      <c r="AG1393" s="650"/>
      <c r="AH1393" s="650"/>
      <c r="AI1393" s="650"/>
      <c r="AJ1393" s="650"/>
      <c r="AK1393" s="650"/>
      <c r="AL1393" s="650"/>
      <c r="AM1393" s="652">
        <f t="shared" si="66"/>
        <v>0</v>
      </c>
      <c r="AN1393" s="513">
        <f t="shared" si="67"/>
        <v>8786351</v>
      </c>
    </row>
    <row r="1394" spans="1:40" s="212" customFormat="1" ht="15" customHeight="1" x14ac:dyDescent="0.2">
      <c r="A1394" s="679"/>
      <c r="B1394" s="679"/>
      <c r="C1394" s="679"/>
      <c r="D1394" s="679"/>
      <c r="E1394" s="679"/>
      <c r="F1394" s="668" t="s">
        <v>13968</v>
      </c>
      <c r="G1394" s="668" t="s">
        <v>9755</v>
      </c>
      <c r="H1394" s="669">
        <v>750901001987109</v>
      </c>
      <c r="I1394" s="653"/>
      <c r="J1394" s="653" t="s">
        <v>1857</v>
      </c>
      <c r="K1394" s="670" t="s">
        <v>6477</v>
      </c>
      <c r="L1394" s="669" t="s">
        <v>19947</v>
      </c>
      <c r="M1394" s="671">
        <v>42387</v>
      </c>
      <c r="N1394" s="672">
        <v>25000000</v>
      </c>
      <c r="O1394" s="672" t="s">
        <v>19985</v>
      </c>
      <c r="P1394" s="674">
        <v>42797</v>
      </c>
      <c r="Q1394" s="672">
        <v>18166129</v>
      </c>
      <c r="R1394" s="673" t="s">
        <v>20011</v>
      </c>
      <c r="S1394" s="674">
        <v>42894</v>
      </c>
      <c r="T1394" s="675">
        <v>12542040</v>
      </c>
      <c r="U1394" s="674">
        <v>42906</v>
      </c>
      <c r="V1394" s="675">
        <v>12542040</v>
      </c>
      <c r="W1394" s="675">
        <v>8152326</v>
      </c>
      <c r="X1394" s="675">
        <v>3762612</v>
      </c>
      <c r="Y1394" s="675">
        <v>627102</v>
      </c>
      <c r="Z1394" s="652">
        <v>0</v>
      </c>
      <c r="AA1394" s="652"/>
      <c r="AB1394" s="664"/>
      <c r="AC1394" s="663"/>
      <c r="AD1394" s="650"/>
      <c r="AE1394" s="650"/>
      <c r="AF1394" s="650"/>
      <c r="AG1394" s="650"/>
      <c r="AH1394" s="650"/>
      <c r="AI1394" s="650"/>
      <c r="AJ1394" s="650"/>
      <c r="AK1394" s="650"/>
      <c r="AL1394" s="650"/>
      <c r="AM1394" s="652">
        <f t="shared" si="66"/>
        <v>0</v>
      </c>
      <c r="AN1394" s="513">
        <f t="shared" si="67"/>
        <v>12542040</v>
      </c>
    </row>
    <row r="1395" spans="1:40" s="212" customFormat="1" ht="15" customHeight="1" x14ac:dyDescent="0.2">
      <c r="A1395" s="679"/>
      <c r="B1395" s="679"/>
      <c r="C1395" s="679"/>
      <c r="D1395" s="679"/>
      <c r="E1395" s="679"/>
      <c r="F1395" s="668" t="s">
        <v>13968</v>
      </c>
      <c r="G1395" s="668" t="s">
        <v>9763</v>
      </c>
      <c r="H1395" s="669">
        <v>367801005398105</v>
      </c>
      <c r="I1395" s="653"/>
      <c r="J1395" s="653" t="s">
        <v>19811</v>
      </c>
      <c r="K1395" s="670" t="s">
        <v>6477</v>
      </c>
      <c r="L1395" s="669" t="s">
        <v>18984</v>
      </c>
      <c r="M1395" s="671">
        <v>42240</v>
      </c>
      <c r="N1395" s="672">
        <v>10000000</v>
      </c>
      <c r="O1395" s="672" t="s">
        <v>19985</v>
      </c>
      <c r="P1395" s="674">
        <v>42797</v>
      </c>
      <c r="Q1395" s="672">
        <v>5047327</v>
      </c>
      <c r="R1395" s="673" t="s">
        <v>20011</v>
      </c>
      <c r="S1395" s="674">
        <v>42894</v>
      </c>
      <c r="T1395" s="675">
        <v>3448451</v>
      </c>
      <c r="U1395" s="674">
        <v>42906</v>
      </c>
      <c r="V1395" s="675">
        <v>3448451</v>
      </c>
      <c r="W1395" s="675">
        <v>2241493.15</v>
      </c>
      <c r="X1395" s="675">
        <v>1034535.2999999999</v>
      </c>
      <c r="Y1395" s="675">
        <v>172422.55000000002</v>
      </c>
      <c r="Z1395" s="652">
        <v>0</v>
      </c>
      <c r="AA1395" s="652"/>
      <c r="AB1395" s="664"/>
      <c r="AC1395" s="663"/>
      <c r="AD1395" s="650"/>
      <c r="AE1395" s="650"/>
      <c r="AF1395" s="650"/>
      <c r="AG1395" s="650"/>
      <c r="AH1395" s="650"/>
      <c r="AI1395" s="650"/>
      <c r="AJ1395" s="650"/>
      <c r="AK1395" s="650"/>
      <c r="AL1395" s="650"/>
      <c r="AM1395" s="652">
        <f t="shared" si="66"/>
        <v>0</v>
      </c>
      <c r="AN1395" s="513">
        <f t="shared" si="67"/>
        <v>3448451</v>
      </c>
    </row>
    <row r="1396" spans="1:40" s="212" customFormat="1" ht="15" customHeight="1" x14ac:dyDescent="0.2">
      <c r="A1396" s="679"/>
      <c r="B1396" s="679"/>
      <c r="C1396" s="679"/>
      <c r="D1396" s="679"/>
      <c r="E1396" s="679"/>
      <c r="F1396" s="668" t="s">
        <v>13968</v>
      </c>
      <c r="G1396" s="668" t="s">
        <v>9763</v>
      </c>
      <c r="H1396" s="669">
        <v>367801005227100</v>
      </c>
      <c r="I1396" s="653"/>
      <c r="J1396" s="653" t="s">
        <v>19812</v>
      </c>
      <c r="K1396" s="670" t="s">
        <v>6477</v>
      </c>
      <c r="L1396" s="669" t="s">
        <v>14360</v>
      </c>
      <c r="M1396" s="671">
        <v>42167</v>
      </c>
      <c r="N1396" s="672">
        <v>7000000</v>
      </c>
      <c r="O1396" s="672" t="s">
        <v>19985</v>
      </c>
      <c r="P1396" s="674">
        <v>42797</v>
      </c>
      <c r="Q1396" s="672">
        <v>479970</v>
      </c>
      <c r="R1396" s="673" t="s">
        <v>20011</v>
      </c>
      <c r="S1396" s="674">
        <v>42894</v>
      </c>
      <c r="T1396" s="675">
        <v>335979</v>
      </c>
      <c r="U1396" s="674">
        <v>42906</v>
      </c>
      <c r="V1396" s="675">
        <v>335979</v>
      </c>
      <c r="W1396" s="675">
        <v>218386.35</v>
      </c>
      <c r="X1396" s="675">
        <v>100793.7</v>
      </c>
      <c r="Y1396" s="675">
        <v>16798.95</v>
      </c>
      <c r="Z1396" s="652">
        <v>0</v>
      </c>
      <c r="AA1396" s="652"/>
      <c r="AB1396" s="664"/>
      <c r="AC1396" s="663"/>
      <c r="AD1396" s="650"/>
      <c r="AE1396" s="650"/>
      <c r="AF1396" s="650"/>
      <c r="AG1396" s="650"/>
      <c r="AH1396" s="650"/>
      <c r="AI1396" s="650"/>
      <c r="AJ1396" s="650"/>
      <c r="AK1396" s="650"/>
      <c r="AL1396" s="650"/>
      <c r="AM1396" s="652">
        <f t="shared" si="66"/>
        <v>0</v>
      </c>
      <c r="AN1396" s="513">
        <f t="shared" si="67"/>
        <v>335979</v>
      </c>
    </row>
    <row r="1397" spans="1:40" s="212" customFormat="1" ht="15" customHeight="1" x14ac:dyDescent="0.2">
      <c r="A1397" s="679"/>
      <c r="B1397" s="679"/>
      <c r="C1397" s="679"/>
      <c r="D1397" s="679"/>
      <c r="E1397" s="679"/>
      <c r="F1397" s="668" t="s">
        <v>13968</v>
      </c>
      <c r="G1397" s="668" t="s">
        <v>9767</v>
      </c>
      <c r="H1397" s="669">
        <v>368001004857107</v>
      </c>
      <c r="I1397" s="653"/>
      <c r="J1397" s="653" t="s">
        <v>19813</v>
      </c>
      <c r="K1397" s="670" t="s">
        <v>6477</v>
      </c>
      <c r="L1397" s="669" t="s">
        <v>18013</v>
      </c>
      <c r="M1397" s="671">
        <v>42135</v>
      </c>
      <c r="N1397" s="672">
        <v>25000000</v>
      </c>
      <c r="O1397" s="672" t="s">
        <v>19985</v>
      </c>
      <c r="P1397" s="674">
        <v>42797</v>
      </c>
      <c r="Q1397" s="672">
        <v>15250686</v>
      </c>
      <c r="R1397" s="673" t="s">
        <v>20011</v>
      </c>
      <c r="S1397" s="674">
        <v>42894</v>
      </c>
      <c r="T1397" s="675">
        <v>9624930</v>
      </c>
      <c r="U1397" s="674">
        <v>42906</v>
      </c>
      <c r="V1397" s="675">
        <v>9624930</v>
      </c>
      <c r="W1397" s="675">
        <v>6256204.5</v>
      </c>
      <c r="X1397" s="675">
        <v>2887479</v>
      </c>
      <c r="Y1397" s="675">
        <v>481246.5</v>
      </c>
      <c r="Z1397" s="652">
        <v>0</v>
      </c>
      <c r="AA1397" s="652"/>
      <c r="AB1397" s="664"/>
      <c r="AC1397" s="663"/>
      <c r="AD1397" s="650"/>
      <c r="AE1397" s="650"/>
      <c r="AF1397" s="650"/>
      <c r="AG1397" s="650"/>
      <c r="AH1397" s="650"/>
      <c r="AI1397" s="650"/>
      <c r="AJ1397" s="650"/>
      <c r="AK1397" s="650"/>
      <c r="AL1397" s="650"/>
      <c r="AM1397" s="652">
        <f t="shared" si="66"/>
        <v>0</v>
      </c>
      <c r="AN1397" s="513">
        <f t="shared" si="67"/>
        <v>9624930</v>
      </c>
    </row>
    <row r="1398" spans="1:40" s="212" customFormat="1" ht="15" customHeight="1" x14ac:dyDescent="0.2">
      <c r="A1398" s="679"/>
      <c r="B1398" s="679"/>
      <c r="C1398" s="679"/>
      <c r="D1398" s="679"/>
      <c r="E1398" s="679"/>
      <c r="F1398" s="668" t="s">
        <v>13968</v>
      </c>
      <c r="G1398" s="668" t="s">
        <v>9767</v>
      </c>
      <c r="H1398" s="669">
        <v>368001005071102</v>
      </c>
      <c r="I1398" s="653"/>
      <c r="J1398" s="653" t="s">
        <v>19814</v>
      </c>
      <c r="K1398" s="670" t="s">
        <v>6477</v>
      </c>
      <c r="L1398" s="669" t="s">
        <v>19948</v>
      </c>
      <c r="M1398" s="671">
        <v>42296</v>
      </c>
      <c r="N1398" s="672">
        <v>25000000</v>
      </c>
      <c r="O1398" s="672" t="s">
        <v>19985</v>
      </c>
      <c r="P1398" s="674">
        <v>42797</v>
      </c>
      <c r="Q1398" s="672">
        <v>18546057</v>
      </c>
      <c r="R1398" s="673" t="s">
        <v>20011</v>
      </c>
      <c r="S1398" s="674">
        <v>42894</v>
      </c>
      <c r="T1398" s="675">
        <v>12133199</v>
      </c>
      <c r="U1398" s="674">
        <v>42906</v>
      </c>
      <c r="V1398" s="675">
        <v>12133199</v>
      </c>
      <c r="W1398" s="675">
        <v>7886579.3500000006</v>
      </c>
      <c r="X1398" s="675">
        <v>3639959.6999999997</v>
      </c>
      <c r="Y1398" s="675">
        <v>606659.95000000007</v>
      </c>
      <c r="Z1398" s="652">
        <v>0</v>
      </c>
      <c r="AA1398" s="652"/>
      <c r="AB1398" s="664"/>
      <c r="AC1398" s="663"/>
      <c r="AD1398" s="650"/>
      <c r="AE1398" s="650"/>
      <c r="AF1398" s="650"/>
      <c r="AG1398" s="650"/>
      <c r="AH1398" s="650"/>
      <c r="AI1398" s="650"/>
      <c r="AJ1398" s="650"/>
      <c r="AK1398" s="650"/>
      <c r="AL1398" s="650"/>
      <c r="AM1398" s="652">
        <f t="shared" si="66"/>
        <v>0</v>
      </c>
      <c r="AN1398" s="513">
        <f t="shared" si="67"/>
        <v>12133199</v>
      </c>
    </row>
    <row r="1399" spans="1:40" s="212" customFormat="1" ht="15" customHeight="1" x14ac:dyDescent="0.2">
      <c r="A1399" s="679"/>
      <c r="B1399" s="679"/>
      <c r="C1399" s="679"/>
      <c r="D1399" s="679"/>
      <c r="E1399" s="679"/>
      <c r="F1399" s="668" t="s">
        <v>13968</v>
      </c>
      <c r="G1399" s="668" t="s">
        <v>9767</v>
      </c>
      <c r="H1399" s="669">
        <v>368001005003109</v>
      </c>
      <c r="I1399" s="653"/>
      <c r="J1399" s="653" t="s">
        <v>19815</v>
      </c>
      <c r="K1399" s="670" t="s">
        <v>6477</v>
      </c>
      <c r="L1399" s="669" t="s">
        <v>18014</v>
      </c>
      <c r="M1399" s="671">
        <v>42240</v>
      </c>
      <c r="N1399" s="672">
        <v>9000000</v>
      </c>
      <c r="O1399" s="672" t="s">
        <v>19985</v>
      </c>
      <c r="P1399" s="674">
        <v>42797</v>
      </c>
      <c r="Q1399" s="672">
        <v>4747992</v>
      </c>
      <c r="R1399" s="673" t="s">
        <v>20011</v>
      </c>
      <c r="S1399" s="674">
        <v>42894</v>
      </c>
      <c r="T1399" s="675">
        <v>3016215</v>
      </c>
      <c r="U1399" s="674">
        <v>42906</v>
      </c>
      <c r="V1399" s="675">
        <v>3016215</v>
      </c>
      <c r="W1399" s="675">
        <v>1960539.75</v>
      </c>
      <c r="X1399" s="675">
        <v>904864.5</v>
      </c>
      <c r="Y1399" s="675">
        <v>150810.75</v>
      </c>
      <c r="Z1399" s="652">
        <v>0</v>
      </c>
      <c r="AA1399" s="652"/>
      <c r="AB1399" s="664"/>
      <c r="AC1399" s="663"/>
      <c r="AD1399" s="650"/>
      <c r="AE1399" s="650"/>
      <c r="AF1399" s="650"/>
      <c r="AG1399" s="650"/>
      <c r="AH1399" s="650"/>
      <c r="AI1399" s="650"/>
      <c r="AJ1399" s="650"/>
      <c r="AK1399" s="650"/>
      <c r="AL1399" s="650"/>
      <c r="AM1399" s="652">
        <f t="shared" si="66"/>
        <v>0</v>
      </c>
      <c r="AN1399" s="513">
        <f t="shared" si="67"/>
        <v>3016215</v>
      </c>
    </row>
    <row r="1400" spans="1:40" s="212" customFormat="1" ht="15" customHeight="1" x14ac:dyDescent="0.2">
      <c r="A1400" s="679"/>
      <c r="B1400" s="679"/>
      <c r="C1400" s="679"/>
      <c r="D1400" s="679"/>
      <c r="E1400" s="679"/>
      <c r="F1400" s="668" t="s">
        <v>13968</v>
      </c>
      <c r="G1400" s="668" t="s">
        <v>9767</v>
      </c>
      <c r="H1400" s="669">
        <v>368001004810105</v>
      </c>
      <c r="I1400" s="653"/>
      <c r="J1400" s="653" t="s">
        <v>19816</v>
      </c>
      <c r="K1400" s="670" t="s">
        <v>6477</v>
      </c>
      <c r="L1400" s="669" t="s">
        <v>18013</v>
      </c>
      <c r="M1400" s="671">
        <v>42135</v>
      </c>
      <c r="N1400" s="672">
        <v>25000000</v>
      </c>
      <c r="O1400" s="672" t="s">
        <v>19985</v>
      </c>
      <c r="P1400" s="674">
        <v>42797</v>
      </c>
      <c r="Q1400" s="672">
        <v>13848872</v>
      </c>
      <c r="R1400" s="673" t="s">
        <v>20011</v>
      </c>
      <c r="S1400" s="674">
        <v>42894</v>
      </c>
      <c r="T1400" s="675">
        <v>8895530</v>
      </c>
      <c r="U1400" s="674">
        <v>42906</v>
      </c>
      <c r="V1400" s="675">
        <v>8895530</v>
      </c>
      <c r="W1400" s="675">
        <v>5782094.5</v>
      </c>
      <c r="X1400" s="675">
        <v>2668659</v>
      </c>
      <c r="Y1400" s="675">
        <v>444776.5</v>
      </c>
      <c r="Z1400" s="652">
        <v>0</v>
      </c>
      <c r="AA1400" s="652"/>
      <c r="AB1400" s="664"/>
      <c r="AC1400" s="663"/>
      <c r="AD1400" s="650"/>
      <c r="AE1400" s="650"/>
      <c r="AF1400" s="650"/>
      <c r="AG1400" s="650"/>
      <c r="AH1400" s="650"/>
      <c r="AI1400" s="650"/>
      <c r="AJ1400" s="650"/>
      <c r="AK1400" s="650"/>
      <c r="AL1400" s="650"/>
      <c r="AM1400" s="652">
        <f t="shared" si="66"/>
        <v>0</v>
      </c>
      <c r="AN1400" s="513">
        <f t="shared" si="67"/>
        <v>8895530</v>
      </c>
    </row>
    <row r="1401" spans="1:40" s="212" customFormat="1" ht="15" customHeight="1" x14ac:dyDescent="0.2">
      <c r="A1401" s="679"/>
      <c r="B1401" s="679"/>
      <c r="C1401" s="679"/>
      <c r="D1401" s="679"/>
      <c r="E1401" s="679"/>
      <c r="F1401" s="668" t="s">
        <v>13968</v>
      </c>
      <c r="G1401" s="668" t="s">
        <v>9767</v>
      </c>
      <c r="H1401" s="669">
        <v>368001004662104</v>
      </c>
      <c r="I1401" s="653"/>
      <c r="J1401" s="653" t="s">
        <v>19817</v>
      </c>
      <c r="K1401" s="670" t="s">
        <v>6477</v>
      </c>
      <c r="L1401" s="669" t="s">
        <v>18015</v>
      </c>
      <c r="M1401" s="671">
        <v>42052</v>
      </c>
      <c r="N1401" s="672">
        <v>25000000</v>
      </c>
      <c r="O1401" s="672" t="s">
        <v>19985</v>
      </c>
      <c r="P1401" s="674">
        <v>42797</v>
      </c>
      <c r="Q1401" s="672">
        <v>15917798</v>
      </c>
      <c r="R1401" s="673" t="s">
        <v>20011</v>
      </c>
      <c r="S1401" s="674">
        <v>42894</v>
      </c>
      <c r="T1401" s="675">
        <v>10225120</v>
      </c>
      <c r="U1401" s="674">
        <v>42906</v>
      </c>
      <c r="V1401" s="675">
        <v>10225120</v>
      </c>
      <c r="W1401" s="675">
        <v>6646328</v>
      </c>
      <c r="X1401" s="675">
        <v>3067536</v>
      </c>
      <c r="Y1401" s="675">
        <v>511256</v>
      </c>
      <c r="Z1401" s="652">
        <v>0</v>
      </c>
      <c r="AA1401" s="652"/>
      <c r="AB1401" s="664"/>
      <c r="AC1401" s="663"/>
      <c r="AD1401" s="650"/>
      <c r="AE1401" s="650"/>
      <c r="AF1401" s="650"/>
      <c r="AG1401" s="650"/>
      <c r="AH1401" s="650"/>
      <c r="AI1401" s="650"/>
      <c r="AJ1401" s="650"/>
      <c r="AK1401" s="650"/>
      <c r="AL1401" s="650"/>
      <c r="AM1401" s="652">
        <f t="shared" si="66"/>
        <v>0</v>
      </c>
      <c r="AN1401" s="513">
        <f t="shared" si="67"/>
        <v>10225120</v>
      </c>
    </row>
    <row r="1402" spans="1:40" s="212" customFormat="1" ht="15" customHeight="1" x14ac:dyDescent="0.2">
      <c r="A1402" s="679"/>
      <c r="B1402" s="679"/>
      <c r="C1402" s="679"/>
      <c r="D1402" s="679"/>
      <c r="E1402" s="679"/>
      <c r="F1402" s="668" t="s">
        <v>13968</v>
      </c>
      <c r="G1402" s="668" t="s">
        <v>9767</v>
      </c>
      <c r="H1402" s="669">
        <v>368001005034100</v>
      </c>
      <c r="I1402" s="653"/>
      <c r="J1402" s="653" t="s">
        <v>19818</v>
      </c>
      <c r="K1402" s="670" t="s">
        <v>6477</v>
      </c>
      <c r="L1402" s="669" t="s">
        <v>18011</v>
      </c>
      <c r="M1402" s="671">
        <v>42263</v>
      </c>
      <c r="N1402" s="672">
        <v>10000000</v>
      </c>
      <c r="O1402" s="672" t="s">
        <v>19985</v>
      </c>
      <c r="P1402" s="674">
        <v>42797</v>
      </c>
      <c r="Q1402" s="672">
        <v>8662789</v>
      </c>
      <c r="R1402" s="673" t="s">
        <v>20011</v>
      </c>
      <c r="S1402" s="674">
        <v>42894</v>
      </c>
      <c r="T1402" s="675">
        <v>5405400</v>
      </c>
      <c r="U1402" s="674">
        <v>42906</v>
      </c>
      <c r="V1402" s="675">
        <v>5405400</v>
      </c>
      <c r="W1402" s="675">
        <v>3513510</v>
      </c>
      <c r="X1402" s="675">
        <v>1621620</v>
      </c>
      <c r="Y1402" s="675">
        <v>270270</v>
      </c>
      <c r="Z1402" s="652">
        <v>0</v>
      </c>
      <c r="AA1402" s="652"/>
      <c r="AB1402" s="664"/>
      <c r="AC1402" s="663"/>
      <c r="AD1402" s="650"/>
      <c r="AE1402" s="650"/>
      <c r="AF1402" s="650"/>
      <c r="AG1402" s="650"/>
      <c r="AH1402" s="650"/>
      <c r="AI1402" s="650"/>
      <c r="AJ1402" s="650"/>
      <c r="AK1402" s="650"/>
      <c r="AL1402" s="650"/>
      <c r="AM1402" s="652">
        <f t="shared" si="66"/>
        <v>0</v>
      </c>
      <c r="AN1402" s="513">
        <f t="shared" si="67"/>
        <v>5405400</v>
      </c>
    </row>
    <row r="1403" spans="1:40" s="212" customFormat="1" ht="15" customHeight="1" x14ac:dyDescent="0.2">
      <c r="A1403" s="679"/>
      <c r="B1403" s="679"/>
      <c r="C1403" s="679"/>
      <c r="D1403" s="679"/>
      <c r="E1403" s="679"/>
      <c r="F1403" s="668" t="s">
        <v>13968</v>
      </c>
      <c r="G1403" s="668" t="s">
        <v>9767</v>
      </c>
      <c r="H1403" s="669">
        <v>368001005016102</v>
      </c>
      <c r="I1403" s="653"/>
      <c r="J1403" s="653" t="s">
        <v>19819</v>
      </c>
      <c r="K1403" s="670" t="s">
        <v>6477</v>
      </c>
      <c r="L1403" s="669" t="s">
        <v>18014</v>
      </c>
      <c r="M1403" s="671">
        <v>42240</v>
      </c>
      <c r="N1403" s="672">
        <v>25000000</v>
      </c>
      <c r="O1403" s="672" t="s">
        <v>19985</v>
      </c>
      <c r="P1403" s="674">
        <v>42797</v>
      </c>
      <c r="Q1403" s="672">
        <v>21634731</v>
      </c>
      <c r="R1403" s="673" t="s">
        <v>20011</v>
      </c>
      <c r="S1403" s="674">
        <v>42894</v>
      </c>
      <c r="T1403" s="675">
        <v>13999860</v>
      </c>
      <c r="U1403" s="674">
        <v>42906</v>
      </c>
      <c r="V1403" s="675">
        <v>13999860</v>
      </c>
      <c r="W1403" s="675">
        <v>9099909</v>
      </c>
      <c r="X1403" s="675">
        <v>4199958</v>
      </c>
      <c r="Y1403" s="675">
        <v>699993</v>
      </c>
      <c r="Z1403" s="652">
        <v>0</v>
      </c>
      <c r="AA1403" s="652"/>
      <c r="AB1403" s="664"/>
      <c r="AC1403" s="663"/>
      <c r="AD1403" s="650"/>
      <c r="AE1403" s="650"/>
      <c r="AF1403" s="650"/>
      <c r="AG1403" s="650"/>
      <c r="AH1403" s="650"/>
      <c r="AI1403" s="650"/>
      <c r="AJ1403" s="650"/>
      <c r="AK1403" s="650"/>
      <c r="AL1403" s="650"/>
      <c r="AM1403" s="652">
        <f t="shared" si="66"/>
        <v>0</v>
      </c>
      <c r="AN1403" s="513">
        <f t="shared" si="67"/>
        <v>13999860</v>
      </c>
    </row>
    <row r="1404" spans="1:40" s="212" customFormat="1" ht="15" customHeight="1" x14ac:dyDescent="0.2">
      <c r="A1404" s="679"/>
      <c r="B1404" s="679"/>
      <c r="C1404" s="679"/>
      <c r="D1404" s="679"/>
      <c r="E1404" s="679"/>
      <c r="F1404" s="668" t="s">
        <v>13968</v>
      </c>
      <c r="G1404" s="668" t="s">
        <v>9770</v>
      </c>
      <c r="H1404" s="669">
        <v>74701007349106</v>
      </c>
      <c r="I1404" s="653"/>
      <c r="J1404" s="653" t="s">
        <v>19820</v>
      </c>
      <c r="K1404" s="670" t="s">
        <v>6477</v>
      </c>
      <c r="L1404" s="669" t="s">
        <v>14316</v>
      </c>
      <c r="M1404" s="671">
        <v>42296</v>
      </c>
      <c r="N1404" s="672">
        <v>6000000</v>
      </c>
      <c r="O1404" s="672" t="s">
        <v>19985</v>
      </c>
      <c r="P1404" s="674">
        <v>42797</v>
      </c>
      <c r="Q1404" s="672">
        <v>3248778</v>
      </c>
      <c r="R1404" s="673" t="s">
        <v>20011</v>
      </c>
      <c r="S1404" s="674">
        <v>42894</v>
      </c>
      <c r="T1404" s="675">
        <v>2126806</v>
      </c>
      <c r="U1404" s="674">
        <v>42906</v>
      </c>
      <c r="V1404" s="675">
        <v>2126806</v>
      </c>
      <c r="W1404" s="675">
        <v>1382423.9000000001</v>
      </c>
      <c r="X1404" s="675">
        <v>638041.79999999993</v>
      </c>
      <c r="Y1404" s="675">
        <v>106340.3</v>
      </c>
      <c r="Z1404" s="652">
        <v>0</v>
      </c>
      <c r="AA1404" s="652"/>
      <c r="AB1404" s="664"/>
      <c r="AC1404" s="663"/>
      <c r="AD1404" s="650"/>
      <c r="AE1404" s="650"/>
      <c r="AF1404" s="650"/>
      <c r="AG1404" s="650"/>
      <c r="AH1404" s="650"/>
      <c r="AI1404" s="650"/>
      <c r="AJ1404" s="650"/>
      <c r="AK1404" s="650"/>
      <c r="AL1404" s="650"/>
      <c r="AM1404" s="652">
        <f t="shared" si="66"/>
        <v>0</v>
      </c>
      <c r="AN1404" s="513">
        <f t="shared" si="67"/>
        <v>2126806</v>
      </c>
    </row>
    <row r="1405" spans="1:40" s="212" customFormat="1" ht="15" customHeight="1" x14ac:dyDescent="0.2">
      <c r="A1405" s="679"/>
      <c r="B1405" s="679"/>
      <c r="C1405" s="679"/>
      <c r="D1405" s="679"/>
      <c r="E1405" s="679"/>
      <c r="F1405" s="668" t="s">
        <v>13968</v>
      </c>
      <c r="G1405" s="668" t="s">
        <v>383</v>
      </c>
      <c r="H1405" s="669">
        <v>777501001132103</v>
      </c>
      <c r="I1405" s="653"/>
      <c r="J1405" s="653" t="s">
        <v>19821</v>
      </c>
      <c r="K1405" s="670" t="s">
        <v>6477</v>
      </c>
      <c r="L1405" s="669" t="s">
        <v>19949</v>
      </c>
      <c r="M1405" s="671">
        <v>42368</v>
      </c>
      <c r="N1405" s="672">
        <v>25000000</v>
      </c>
      <c r="O1405" s="672" t="s">
        <v>19985</v>
      </c>
      <c r="P1405" s="674">
        <v>42797</v>
      </c>
      <c r="Q1405" s="672">
        <v>20698074</v>
      </c>
      <c r="R1405" s="673" t="s">
        <v>20011</v>
      </c>
      <c r="S1405" s="674">
        <v>42894</v>
      </c>
      <c r="T1405" s="675">
        <v>13999860</v>
      </c>
      <c r="U1405" s="674">
        <v>42906</v>
      </c>
      <c r="V1405" s="675">
        <v>13999860</v>
      </c>
      <c r="W1405" s="675">
        <v>9099909</v>
      </c>
      <c r="X1405" s="675">
        <v>4199958</v>
      </c>
      <c r="Y1405" s="675">
        <v>699993</v>
      </c>
      <c r="Z1405" s="652">
        <v>0</v>
      </c>
      <c r="AA1405" s="652"/>
      <c r="AB1405" s="664"/>
      <c r="AC1405" s="663"/>
      <c r="AD1405" s="650"/>
      <c r="AE1405" s="650"/>
      <c r="AF1405" s="650"/>
      <c r="AG1405" s="650"/>
      <c r="AH1405" s="650"/>
      <c r="AI1405" s="650"/>
      <c r="AJ1405" s="650"/>
      <c r="AK1405" s="650"/>
      <c r="AL1405" s="650"/>
      <c r="AM1405" s="652">
        <f t="shared" si="66"/>
        <v>0</v>
      </c>
      <c r="AN1405" s="513">
        <f t="shared" si="67"/>
        <v>13999860</v>
      </c>
    </row>
    <row r="1406" spans="1:40" s="212" customFormat="1" ht="15" customHeight="1" x14ac:dyDescent="0.2">
      <c r="A1406" s="679"/>
      <c r="B1406" s="679"/>
      <c r="C1406" s="679"/>
      <c r="D1406" s="679"/>
      <c r="E1406" s="679"/>
      <c r="F1406" s="668" t="s">
        <v>13968</v>
      </c>
      <c r="G1406" s="668" t="s">
        <v>383</v>
      </c>
      <c r="H1406" s="669">
        <v>777501001071103</v>
      </c>
      <c r="I1406" s="653"/>
      <c r="J1406" s="653" t="s">
        <v>1320</v>
      </c>
      <c r="K1406" s="670" t="s">
        <v>6477</v>
      </c>
      <c r="L1406" s="669" t="s">
        <v>19950</v>
      </c>
      <c r="M1406" s="671">
        <v>42319</v>
      </c>
      <c r="N1406" s="672">
        <v>7000000</v>
      </c>
      <c r="O1406" s="672" t="s">
        <v>19985</v>
      </c>
      <c r="P1406" s="674">
        <v>42797</v>
      </c>
      <c r="Q1406" s="672">
        <v>4767226</v>
      </c>
      <c r="R1406" s="673" t="s">
        <v>20011</v>
      </c>
      <c r="S1406" s="674">
        <v>42894</v>
      </c>
      <c r="T1406" s="675">
        <v>3307290</v>
      </c>
      <c r="U1406" s="674">
        <v>42906</v>
      </c>
      <c r="V1406" s="675">
        <v>3307290</v>
      </c>
      <c r="W1406" s="675">
        <v>2149738.5</v>
      </c>
      <c r="X1406" s="675">
        <v>992187</v>
      </c>
      <c r="Y1406" s="675">
        <v>165364.5</v>
      </c>
      <c r="Z1406" s="652">
        <v>0</v>
      </c>
      <c r="AA1406" s="652"/>
      <c r="AB1406" s="664"/>
      <c r="AC1406" s="663"/>
      <c r="AD1406" s="650"/>
      <c r="AE1406" s="650"/>
      <c r="AF1406" s="650"/>
      <c r="AG1406" s="650"/>
      <c r="AH1406" s="650"/>
      <c r="AI1406" s="650"/>
      <c r="AJ1406" s="650"/>
      <c r="AK1406" s="650"/>
      <c r="AL1406" s="650"/>
      <c r="AM1406" s="652">
        <f t="shared" si="66"/>
        <v>0</v>
      </c>
      <c r="AN1406" s="513">
        <f t="shared" si="67"/>
        <v>3307290</v>
      </c>
    </row>
    <row r="1407" spans="1:40" s="212" customFormat="1" ht="15" customHeight="1" x14ac:dyDescent="0.2">
      <c r="A1407" s="679"/>
      <c r="B1407" s="679"/>
      <c r="C1407" s="679"/>
      <c r="D1407" s="679"/>
      <c r="E1407" s="679"/>
      <c r="F1407" s="668" t="s">
        <v>8717</v>
      </c>
      <c r="G1407" s="668" t="s">
        <v>11639</v>
      </c>
      <c r="H1407" s="669">
        <v>442701010258106</v>
      </c>
      <c r="I1407" s="653"/>
      <c r="J1407" s="653" t="s">
        <v>19822</v>
      </c>
      <c r="K1407" s="670" t="s">
        <v>6477</v>
      </c>
      <c r="L1407" s="669" t="s">
        <v>14389</v>
      </c>
      <c r="M1407" s="671">
        <v>42321</v>
      </c>
      <c r="N1407" s="672">
        <v>20000000</v>
      </c>
      <c r="O1407" s="672" t="s">
        <v>19986</v>
      </c>
      <c r="P1407" s="674">
        <v>42667</v>
      </c>
      <c r="Q1407" s="672">
        <v>8336134</v>
      </c>
      <c r="R1407" s="673" t="s">
        <v>20012</v>
      </c>
      <c r="S1407" s="674">
        <v>42895</v>
      </c>
      <c r="T1407" s="675">
        <v>5600210</v>
      </c>
      <c r="U1407" s="674">
        <v>42896</v>
      </c>
      <c r="V1407" s="675">
        <v>5600210</v>
      </c>
      <c r="W1407" s="675">
        <v>3640136.5</v>
      </c>
      <c r="X1407" s="675">
        <v>1680063</v>
      </c>
      <c r="Y1407" s="675">
        <v>280010.5</v>
      </c>
      <c r="Z1407" s="652">
        <v>0</v>
      </c>
      <c r="AA1407" s="652"/>
      <c r="AB1407" s="664"/>
      <c r="AC1407" s="663"/>
      <c r="AD1407" s="650"/>
      <c r="AE1407" s="650"/>
      <c r="AF1407" s="650"/>
      <c r="AG1407" s="650"/>
      <c r="AH1407" s="650"/>
      <c r="AI1407" s="650"/>
      <c r="AJ1407" s="650"/>
      <c r="AK1407" s="650"/>
      <c r="AL1407" s="650"/>
      <c r="AM1407" s="652">
        <f t="shared" si="66"/>
        <v>0</v>
      </c>
      <c r="AN1407" s="513">
        <f t="shared" si="67"/>
        <v>5600210</v>
      </c>
    </row>
    <row r="1408" spans="1:40" s="212" customFormat="1" ht="15" customHeight="1" x14ac:dyDescent="0.2">
      <c r="A1408" s="679"/>
      <c r="B1408" s="679"/>
      <c r="C1408" s="679"/>
      <c r="D1408" s="679"/>
      <c r="E1408" s="679"/>
      <c r="F1408" s="668" t="s">
        <v>8717</v>
      </c>
      <c r="G1408" s="668" t="s">
        <v>18143</v>
      </c>
      <c r="H1408" s="669">
        <v>345401014963101</v>
      </c>
      <c r="I1408" s="653"/>
      <c r="J1408" s="653" t="s">
        <v>19823</v>
      </c>
      <c r="K1408" s="670" t="s">
        <v>6477</v>
      </c>
      <c r="L1408" s="669" t="s">
        <v>19951</v>
      </c>
      <c r="M1408" s="671">
        <v>42321</v>
      </c>
      <c r="N1408" s="672">
        <v>4000000</v>
      </c>
      <c r="O1408" s="672" t="s">
        <v>19987</v>
      </c>
      <c r="P1408" s="674">
        <v>42671</v>
      </c>
      <c r="Q1408" s="672">
        <v>295566</v>
      </c>
      <c r="R1408" s="673" t="s">
        <v>20012</v>
      </c>
      <c r="S1408" s="674">
        <v>42895</v>
      </c>
      <c r="T1408" s="675">
        <v>206896</v>
      </c>
      <c r="U1408" s="674">
        <v>42896</v>
      </c>
      <c r="V1408" s="675">
        <v>206896</v>
      </c>
      <c r="W1408" s="675">
        <v>134482.4</v>
      </c>
      <c r="X1408" s="675">
        <v>62068.799999999996</v>
      </c>
      <c r="Y1408" s="675">
        <v>10344.800000000001</v>
      </c>
      <c r="Z1408" s="652">
        <v>0</v>
      </c>
      <c r="AA1408" s="652"/>
      <c r="AB1408" s="664"/>
      <c r="AC1408" s="663"/>
      <c r="AD1408" s="650"/>
      <c r="AE1408" s="650"/>
      <c r="AF1408" s="650"/>
      <c r="AG1408" s="650"/>
      <c r="AH1408" s="650"/>
      <c r="AI1408" s="650"/>
      <c r="AJ1408" s="650"/>
      <c r="AK1408" s="650"/>
      <c r="AL1408" s="650"/>
      <c r="AM1408" s="652">
        <f t="shared" si="66"/>
        <v>0</v>
      </c>
      <c r="AN1408" s="513">
        <f t="shared" si="67"/>
        <v>206896</v>
      </c>
    </row>
    <row r="1409" spans="1:40" s="212" customFormat="1" ht="15" customHeight="1" x14ac:dyDescent="0.2">
      <c r="A1409" s="679"/>
      <c r="B1409" s="679"/>
      <c r="C1409" s="679"/>
      <c r="D1409" s="679"/>
      <c r="E1409" s="679"/>
      <c r="F1409" s="668" t="s">
        <v>8717</v>
      </c>
      <c r="G1409" s="668" t="s">
        <v>18143</v>
      </c>
      <c r="H1409" s="669">
        <v>345401015385102</v>
      </c>
      <c r="I1409" s="653"/>
      <c r="J1409" s="653" t="s">
        <v>19824</v>
      </c>
      <c r="K1409" s="670" t="s">
        <v>6477</v>
      </c>
      <c r="L1409" s="669" t="s">
        <v>19952</v>
      </c>
      <c r="M1409" s="671">
        <v>42298</v>
      </c>
      <c r="N1409" s="672">
        <v>3000000</v>
      </c>
      <c r="O1409" s="672" t="s">
        <v>19987</v>
      </c>
      <c r="P1409" s="674">
        <v>42671</v>
      </c>
      <c r="Q1409" s="672">
        <v>1137500</v>
      </c>
      <c r="R1409" s="673" t="s">
        <v>20012</v>
      </c>
      <c r="S1409" s="674">
        <v>42895</v>
      </c>
      <c r="T1409" s="675">
        <v>796250</v>
      </c>
      <c r="U1409" s="674">
        <v>42896</v>
      </c>
      <c r="V1409" s="675">
        <v>796250</v>
      </c>
      <c r="W1409" s="675">
        <v>517562.5</v>
      </c>
      <c r="X1409" s="675">
        <v>238875</v>
      </c>
      <c r="Y1409" s="675">
        <v>39812.5</v>
      </c>
      <c r="Z1409" s="652">
        <v>0</v>
      </c>
      <c r="AA1409" s="652"/>
      <c r="AB1409" s="664"/>
      <c r="AC1409" s="663"/>
      <c r="AD1409" s="650"/>
      <c r="AE1409" s="650"/>
      <c r="AF1409" s="650"/>
      <c r="AG1409" s="650"/>
      <c r="AH1409" s="650"/>
      <c r="AI1409" s="650"/>
      <c r="AJ1409" s="650"/>
      <c r="AK1409" s="650"/>
      <c r="AL1409" s="650"/>
      <c r="AM1409" s="652">
        <f t="shared" si="66"/>
        <v>0</v>
      </c>
      <c r="AN1409" s="513">
        <f t="shared" si="67"/>
        <v>796250</v>
      </c>
    </row>
    <row r="1410" spans="1:40" s="212" customFormat="1" ht="15" customHeight="1" x14ac:dyDescent="0.2">
      <c r="A1410" s="679"/>
      <c r="B1410" s="679"/>
      <c r="C1410" s="679"/>
      <c r="D1410" s="679"/>
      <c r="E1410" s="679"/>
      <c r="F1410" s="668" t="s">
        <v>8717</v>
      </c>
      <c r="G1410" s="668" t="s">
        <v>13974</v>
      </c>
      <c r="H1410" s="669">
        <v>442001005064108</v>
      </c>
      <c r="I1410" s="653"/>
      <c r="J1410" s="653" t="s">
        <v>19825</v>
      </c>
      <c r="K1410" s="670" t="s">
        <v>6477</v>
      </c>
      <c r="L1410" s="669" t="s">
        <v>19953</v>
      </c>
      <c r="M1410" s="671">
        <v>42265</v>
      </c>
      <c r="N1410" s="672">
        <v>25000000</v>
      </c>
      <c r="O1410" s="672" t="s">
        <v>19988</v>
      </c>
      <c r="P1410" s="674">
        <v>42817</v>
      </c>
      <c r="Q1410" s="672">
        <v>10755152</v>
      </c>
      <c r="R1410" s="673" t="s">
        <v>20012</v>
      </c>
      <c r="S1410" s="674">
        <v>42895</v>
      </c>
      <c r="T1410" s="675">
        <v>7408647</v>
      </c>
      <c r="U1410" s="674">
        <v>42896</v>
      </c>
      <c r="V1410" s="675">
        <v>7408647</v>
      </c>
      <c r="W1410" s="675">
        <v>4815620.55</v>
      </c>
      <c r="X1410" s="675">
        <v>2222594.1</v>
      </c>
      <c r="Y1410" s="675">
        <v>370432.35000000003</v>
      </c>
      <c r="Z1410" s="652">
        <v>0</v>
      </c>
      <c r="AA1410" s="652"/>
      <c r="AB1410" s="664"/>
      <c r="AC1410" s="663"/>
      <c r="AD1410" s="650"/>
      <c r="AE1410" s="650"/>
      <c r="AF1410" s="650"/>
      <c r="AG1410" s="650"/>
      <c r="AH1410" s="650"/>
      <c r="AI1410" s="650"/>
      <c r="AJ1410" s="650"/>
      <c r="AK1410" s="650"/>
      <c r="AL1410" s="650"/>
      <c r="AM1410" s="652">
        <f t="shared" si="66"/>
        <v>0</v>
      </c>
      <c r="AN1410" s="513">
        <f t="shared" si="67"/>
        <v>7408647</v>
      </c>
    </row>
    <row r="1411" spans="1:40" s="212" customFormat="1" ht="15" customHeight="1" x14ac:dyDescent="0.2">
      <c r="A1411" s="679"/>
      <c r="B1411" s="679"/>
      <c r="C1411" s="679"/>
      <c r="D1411" s="679"/>
      <c r="E1411" s="679"/>
      <c r="F1411" s="668" t="s">
        <v>8717</v>
      </c>
      <c r="G1411" s="668" t="s">
        <v>12384</v>
      </c>
      <c r="H1411" s="669">
        <v>443001008746100</v>
      </c>
      <c r="I1411" s="653"/>
      <c r="J1411" s="653" t="s">
        <v>2133</v>
      </c>
      <c r="K1411" s="670" t="s">
        <v>6477</v>
      </c>
      <c r="L1411" s="669" t="s">
        <v>13922</v>
      </c>
      <c r="M1411" s="671">
        <v>42321</v>
      </c>
      <c r="N1411" s="672">
        <v>12000000</v>
      </c>
      <c r="O1411" s="672" t="s">
        <v>19989</v>
      </c>
      <c r="P1411" s="674">
        <v>42825</v>
      </c>
      <c r="Q1411" s="672">
        <v>5385401</v>
      </c>
      <c r="R1411" s="673" t="s">
        <v>20012</v>
      </c>
      <c r="S1411" s="674">
        <v>42895</v>
      </c>
      <c r="T1411" s="675">
        <v>3570000</v>
      </c>
      <c r="U1411" s="674">
        <v>42896</v>
      </c>
      <c r="V1411" s="675">
        <v>3570000</v>
      </c>
      <c r="W1411" s="675">
        <v>2320500</v>
      </c>
      <c r="X1411" s="675">
        <v>1071000</v>
      </c>
      <c r="Y1411" s="675">
        <v>178500</v>
      </c>
      <c r="Z1411" s="652">
        <v>0</v>
      </c>
      <c r="AA1411" s="652"/>
      <c r="AB1411" s="664"/>
      <c r="AC1411" s="663"/>
      <c r="AD1411" s="650"/>
      <c r="AE1411" s="650"/>
      <c r="AF1411" s="650"/>
      <c r="AG1411" s="650"/>
      <c r="AH1411" s="650"/>
      <c r="AI1411" s="650"/>
      <c r="AJ1411" s="650"/>
      <c r="AK1411" s="650"/>
      <c r="AL1411" s="650"/>
      <c r="AM1411" s="652">
        <f t="shared" si="66"/>
        <v>0</v>
      </c>
      <c r="AN1411" s="513">
        <f t="shared" si="67"/>
        <v>3570000</v>
      </c>
    </row>
    <row r="1412" spans="1:40" s="212" customFormat="1" ht="15" customHeight="1" x14ac:dyDescent="0.2">
      <c r="A1412" s="679"/>
      <c r="B1412" s="679"/>
      <c r="C1412" s="679"/>
      <c r="D1412" s="679"/>
      <c r="E1412" s="679"/>
      <c r="F1412" s="668" t="s">
        <v>8717</v>
      </c>
      <c r="G1412" s="668" t="s">
        <v>12384</v>
      </c>
      <c r="H1412" s="669">
        <v>443001008767106</v>
      </c>
      <c r="I1412" s="653"/>
      <c r="J1412" s="653" t="s">
        <v>19826</v>
      </c>
      <c r="K1412" s="670" t="s">
        <v>6477</v>
      </c>
      <c r="L1412" s="669" t="s">
        <v>13922</v>
      </c>
      <c r="M1412" s="671">
        <v>42321</v>
      </c>
      <c r="N1412" s="672">
        <v>4000000</v>
      </c>
      <c r="O1412" s="672" t="s">
        <v>19989</v>
      </c>
      <c r="P1412" s="674">
        <v>42825</v>
      </c>
      <c r="Q1412" s="672">
        <v>810360</v>
      </c>
      <c r="R1412" s="673" t="s">
        <v>20012</v>
      </c>
      <c r="S1412" s="674">
        <v>42895</v>
      </c>
      <c r="T1412" s="675">
        <v>567252</v>
      </c>
      <c r="U1412" s="674">
        <v>42896</v>
      </c>
      <c r="V1412" s="675">
        <v>567252</v>
      </c>
      <c r="W1412" s="675">
        <v>368713.8</v>
      </c>
      <c r="X1412" s="675">
        <v>170175.6</v>
      </c>
      <c r="Y1412" s="675">
        <v>28362.600000000002</v>
      </c>
      <c r="Z1412" s="652">
        <v>0</v>
      </c>
      <c r="AA1412" s="652"/>
      <c r="AB1412" s="664"/>
      <c r="AC1412" s="663"/>
      <c r="AD1412" s="650"/>
      <c r="AE1412" s="650"/>
      <c r="AF1412" s="650"/>
      <c r="AG1412" s="650"/>
      <c r="AH1412" s="650"/>
      <c r="AI1412" s="650"/>
      <c r="AJ1412" s="650"/>
      <c r="AK1412" s="650"/>
      <c r="AL1412" s="650"/>
      <c r="AM1412" s="652">
        <f t="shared" si="66"/>
        <v>0</v>
      </c>
      <c r="AN1412" s="513">
        <f t="shared" si="67"/>
        <v>567252</v>
      </c>
    </row>
    <row r="1413" spans="1:40" s="212" customFormat="1" ht="15" customHeight="1" x14ac:dyDescent="0.2">
      <c r="A1413" s="679"/>
      <c r="B1413" s="679"/>
      <c r="C1413" s="679"/>
      <c r="D1413" s="679"/>
      <c r="E1413" s="679"/>
      <c r="F1413" s="668" t="s">
        <v>8717</v>
      </c>
      <c r="G1413" s="668" t="s">
        <v>12384</v>
      </c>
      <c r="H1413" s="669">
        <v>443001009146109</v>
      </c>
      <c r="I1413" s="653"/>
      <c r="J1413" s="653" t="s">
        <v>1604</v>
      </c>
      <c r="K1413" s="670" t="s">
        <v>6477</v>
      </c>
      <c r="L1413" s="669" t="s">
        <v>19954</v>
      </c>
      <c r="M1413" s="671">
        <v>42382</v>
      </c>
      <c r="N1413" s="672">
        <v>7000000</v>
      </c>
      <c r="O1413" s="672" t="s">
        <v>19989</v>
      </c>
      <c r="P1413" s="674">
        <v>42825</v>
      </c>
      <c r="Q1413" s="672">
        <v>2771988</v>
      </c>
      <c r="R1413" s="673" t="s">
        <v>20012</v>
      </c>
      <c r="S1413" s="674">
        <v>42895</v>
      </c>
      <c r="T1413" s="675">
        <v>1878240</v>
      </c>
      <c r="U1413" s="674">
        <v>42896</v>
      </c>
      <c r="V1413" s="675">
        <v>1878240</v>
      </c>
      <c r="W1413" s="675">
        <v>1220856</v>
      </c>
      <c r="X1413" s="675">
        <v>563472</v>
      </c>
      <c r="Y1413" s="675">
        <v>93912</v>
      </c>
      <c r="Z1413" s="652">
        <v>0</v>
      </c>
      <c r="AA1413" s="652"/>
      <c r="AB1413" s="664"/>
      <c r="AC1413" s="663"/>
      <c r="AD1413" s="650"/>
      <c r="AE1413" s="650"/>
      <c r="AF1413" s="650"/>
      <c r="AG1413" s="650"/>
      <c r="AH1413" s="650"/>
      <c r="AI1413" s="650"/>
      <c r="AJ1413" s="650"/>
      <c r="AK1413" s="650"/>
      <c r="AL1413" s="650"/>
      <c r="AM1413" s="652">
        <f t="shared" si="66"/>
        <v>0</v>
      </c>
      <c r="AN1413" s="513">
        <f t="shared" si="67"/>
        <v>1878240</v>
      </c>
    </row>
    <row r="1414" spans="1:40" s="212" customFormat="1" ht="15" customHeight="1" x14ac:dyDescent="0.2">
      <c r="A1414" s="679"/>
      <c r="B1414" s="679"/>
      <c r="C1414" s="679"/>
      <c r="D1414" s="679"/>
      <c r="E1414" s="679"/>
      <c r="F1414" s="668" t="s">
        <v>8717</v>
      </c>
      <c r="G1414" s="668" t="s">
        <v>12384</v>
      </c>
      <c r="H1414" s="669">
        <v>443001008827100</v>
      </c>
      <c r="I1414" s="653"/>
      <c r="J1414" s="653" t="s">
        <v>4364</v>
      </c>
      <c r="K1414" s="670" t="s">
        <v>6477</v>
      </c>
      <c r="L1414" s="669" t="s">
        <v>19955</v>
      </c>
      <c r="M1414" s="671">
        <v>42321</v>
      </c>
      <c r="N1414" s="672">
        <v>7000000</v>
      </c>
      <c r="O1414" s="672" t="s">
        <v>19989</v>
      </c>
      <c r="P1414" s="674">
        <v>42825</v>
      </c>
      <c r="Q1414" s="672">
        <v>1234261</v>
      </c>
      <c r="R1414" s="673" t="s">
        <v>20012</v>
      </c>
      <c r="S1414" s="674">
        <v>42895</v>
      </c>
      <c r="T1414" s="675">
        <v>863983</v>
      </c>
      <c r="U1414" s="674">
        <v>42896</v>
      </c>
      <c r="V1414" s="675">
        <v>863983</v>
      </c>
      <c r="W1414" s="675">
        <v>561588.95000000007</v>
      </c>
      <c r="X1414" s="675">
        <v>259194.9</v>
      </c>
      <c r="Y1414" s="675">
        <v>43199.15</v>
      </c>
      <c r="Z1414" s="652">
        <v>0</v>
      </c>
      <c r="AA1414" s="652"/>
      <c r="AB1414" s="664"/>
      <c r="AC1414" s="663"/>
      <c r="AD1414" s="650"/>
      <c r="AE1414" s="650"/>
      <c r="AF1414" s="650"/>
      <c r="AG1414" s="650"/>
      <c r="AH1414" s="650"/>
      <c r="AI1414" s="650"/>
      <c r="AJ1414" s="650"/>
      <c r="AK1414" s="650"/>
      <c r="AL1414" s="650"/>
      <c r="AM1414" s="652">
        <f t="shared" si="66"/>
        <v>0</v>
      </c>
      <c r="AN1414" s="513">
        <f t="shared" si="67"/>
        <v>863983</v>
      </c>
    </row>
    <row r="1415" spans="1:40" s="212" customFormat="1" ht="15" customHeight="1" x14ac:dyDescent="0.2">
      <c r="A1415" s="679"/>
      <c r="B1415" s="679"/>
      <c r="C1415" s="679"/>
      <c r="D1415" s="679"/>
      <c r="E1415" s="679"/>
      <c r="F1415" s="668" t="s">
        <v>8717</v>
      </c>
      <c r="G1415" s="668" t="s">
        <v>12384</v>
      </c>
      <c r="H1415" s="669">
        <v>443001009083107</v>
      </c>
      <c r="I1415" s="653"/>
      <c r="J1415" s="653" t="s">
        <v>19827</v>
      </c>
      <c r="K1415" s="670" t="s">
        <v>6477</v>
      </c>
      <c r="L1415" s="669" t="s">
        <v>19956</v>
      </c>
      <c r="M1415" s="671">
        <v>42389</v>
      </c>
      <c r="N1415" s="672">
        <v>7000000</v>
      </c>
      <c r="O1415" s="672" t="s">
        <v>19989</v>
      </c>
      <c r="P1415" s="674">
        <v>42825</v>
      </c>
      <c r="Q1415" s="672">
        <v>2844686</v>
      </c>
      <c r="R1415" s="673" t="s">
        <v>20012</v>
      </c>
      <c r="S1415" s="674">
        <v>42895</v>
      </c>
      <c r="T1415" s="675">
        <v>1878240</v>
      </c>
      <c r="U1415" s="674">
        <v>42896</v>
      </c>
      <c r="V1415" s="675">
        <v>1878240</v>
      </c>
      <c r="W1415" s="675">
        <v>1220856</v>
      </c>
      <c r="X1415" s="675">
        <v>563472</v>
      </c>
      <c r="Y1415" s="675">
        <v>93912</v>
      </c>
      <c r="Z1415" s="652">
        <v>0</v>
      </c>
      <c r="AA1415" s="652"/>
      <c r="AB1415" s="664"/>
      <c r="AC1415" s="663"/>
      <c r="AD1415" s="650"/>
      <c r="AE1415" s="650"/>
      <c r="AF1415" s="650"/>
      <c r="AG1415" s="650"/>
      <c r="AH1415" s="650"/>
      <c r="AI1415" s="650"/>
      <c r="AJ1415" s="650"/>
      <c r="AK1415" s="650"/>
      <c r="AL1415" s="650"/>
      <c r="AM1415" s="652">
        <f t="shared" si="66"/>
        <v>0</v>
      </c>
      <c r="AN1415" s="513">
        <f t="shared" si="67"/>
        <v>1878240</v>
      </c>
    </row>
    <row r="1416" spans="1:40" s="212" customFormat="1" ht="15" customHeight="1" x14ac:dyDescent="0.2">
      <c r="A1416" s="679"/>
      <c r="B1416" s="679"/>
      <c r="C1416" s="679"/>
      <c r="D1416" s="679"/>
      <c r="E1416" s="679"/>
      <c r="F1416" s="668" t="s">
        <v>8717</v>
      </c>
      <c r="G1416" s="668" t="s">
        <v>11642</v>
      </c>
      <c r="H1416" s="669" t="s">
        <v>20026</v>
      </c>
      <c r="I1416" s="653"/>
      <c r="J1416" s="653" t="s">
        <v>768</v>
      </c>
      <c r="K1416" s="670" t="s">
        <v>6477</v>
      </c>
      <c r="L1416" s="669" t="s">
        <v>19957</v>
      </c>
      <c r="M1416" s="671">
        <v>42321</v>
      </c>
      <c r="N1416" s="672">
        <v>10000000</v>
      </c>
      <c r="O1416" s="672" t="s">
        <v>19990</v>
      </c>
      <c r="P1416" s="674">
        <v>42798</v>
      </c>
      <c r="Q1416" s="672">
        <v>3134919</v>
      </c>
      <c r="R1416" s="673" t="s">
        <v>20012</v>
      </c>
      <c r="S1416" s="674">
        <v>42895</v>
      </c>
      <c r="T1416" s="675">
        <v>2194443</v>
      </c>
      <c r="U1416" s="674">
        <v>42896</v>
      </c>
      <c r="V1416" s="675">
        <v>2194443</v>
      </c>
      <c r="W1416" s="675">
        <v>1426387.95</v>
      </c>
      <c r="X1416" s="675">
        <v>658332.9</v>
      </c>
      <c r="Y1416" s="675">
        <v>109722.15000000001</v>
      </c>
      <c r="Z1416" s="652">
        <v>0</v>
      </c>
      <c r="AA1416" s="652"/>
      <c r="AB1416" s="664"/>
      <c r="AC1416" s="663"/>
      <c r="AD1416" s="650"/>
      <c r="AE1416" s="650"/>
      <c r="AF1416" s="650"/>
      <c r="AG1416" s="650"/>
      <c r="AH1416" s="650"/>
      <c r="AI1416" s="650"/>
      <c r="AJ1416" s="650"/>
      <c r="AK1416" s="650"/>
      <c r="AL1416" s="650"/>
      <c r="AM1416" s="652">
        <f t="shared" si="66"/>
        <v>0</v>
      </c>
      <c r="AN1416" s="513">
        <f t="shared" si="67"/>
        <v>2194443</v>
      </c>
    </row>
    <row r="1417" spans="1:40" s="212" customFormat="1" ht="15" customHeight="1" x14ac:dyDescent="0.2">
      <c r="A1417" s="679"/>
      <c r="B1417" s="679"/>
      <c r="C1417" s="679"/>
      <c r="D1417" s="679"/>
      <c r="E1417" s="679"/>
      <c r="F1417" s="668" t="s">
        <v>8717</v>
      </c>
      <c r="G1417" s="668" t="s">
        <v>11642</v>
      </c>
      <c r="H1417" s="669" t="s">
        <v>20027</v>
      </c>
      <c r="I1417" s="653"/>
      <c r="J1417" s="653" t="s">
        <v>17916</v>
      </c>
      <c r="K1417" s="670" t="s">
        <v>6477</v>
      </c>
      <c r="L1417" s="669" t="s">
        <v>12472</v>
      </c>
      <c r="M1417" s="671">
        <v>42086</v>
      </c>
      <c r="N1417" s="672">
        <v>10000000</v>
      </c>
      <c r="O1417" s="672" t="s">
        <v>19990</v>
      </c>
      <c r="P1417" s="674">
        <v>42798</v>
      </c>
      <c r="Q1417" s="672">
        <v>3227019</v>
      </c>
      <c r="R1417" s="673" t="s">
        <v>20012</v>
      </c>
      <c r="S1417" s="674">
        <v>42895</v>
      </c>
      <c r="T1417" s="675">
        <v>2099580</v>
      </c>
      <c r="U1417" s="674">
        <v>42896</v>
      </c>
      <c r="V1417" s="675">
        <v>2099580</v>
      </c>
      <c r="W1417" s="675">
        <v>1364727</v>
      </c>
      <c r="X1417" s="675">
        <v>629874</v>
      </c>
      <c r="Y1417" s="675">
        <v>104979</v>
      </c>
      <c r="Z1417" s="652">
        <v>0</v>
      </c>
      <c r="AA1417" s="652"/>
      <c r="AB1417" s="664"/>
      <c r="AC1417" s="663"/>
      <c r="AD1417" s="650"/>
      <c r="AE1417" s="650"/>
      <c r="AF1417" s="650"/>
      <c r="AG1417" s="650"/>
      <c r="AH1417" s="650"/>
      <c r="AI1417" s="650"/>
      <c r="AJ1417" s="650"/>
      <c r="AK1417" s="650"/>
      <c r="AL1417" s="650"/>
      <c r="AM1417" s="652">
        <f t="shared" si="66"/>
        <v>0</v>
      </c>
      <c r="AN1417" s="513">
        <f t="shared" si="67"/>
        <v>2099580</v>
      </c>
    </row>
    <row r="1418" spans="1:40" s="212" customFormat="1" ht="15" customHeight="1" x14ac:dyDescent="0.2">
      <c r="A1418" s="679"/>
      <c r="B1418" s="679"/>
      <c r="C1418" s="679"/>
      <c r="D1418" s="679"/>
      <c r="E1418" s="679"/>
      <c r="F1418" s="668" t="s">
        <v>8717</v>
      </c>
      <c r="G1418" s="668" t="s">
        <v>13973</v>
      </c>
      <c r="H1418" s="669">
        <v>443501008910107</v>
      </c>
      <c r="I1418" s="653"/>
      <c r="J1418" s="653" t="s">
        <v>2751</v>
      </c>
      <c r="K1418" s="670" t="s">
        <v>6477</v>
      </c>
      <c r="L1418" s="669" t="s">
        <v>13923</v>
      </c>
      <c r="M1418" s="671" t="s">
        <v>13149</v>
      </c>
      <c r="N1418" s="672">
        <v>15000000</v>
      </c>
      <c r="O1418" s="672" t="s">
        <v>19991</v>
      </c>
      <c r="P1418" s="674">
        <v>42823</v>
      </c>
      <c r="Q1418" s="672">
        <v>8160577</v>
      </c>
      <c r="R1418" s="673" t="s">
        <v>20012</v>
      </c>
      <c r="S1418" s="674">
        <v>42895</v>
      </c>
      <c r="T1418" s="675">
        <v>4739630</v>
      </c>
      <c r="U1418" s="674">
        <v>42896</v>
      </c>
      <c r="V1418" s="675">
        <v>4739630</v>
      </c>
      <c r="W1418" s="675">
        <v>3080759.5</v>
      </c>
      <c r="X1418" s="675">
        <v>1421889</v>
      </c>
      <c r="Y1418" s="675">
        <v>236981.5</v>
      </c>
      <c r="Z1418" s="652">
        <v>0</v>
      </c>
      <c r="AA1418" s="652"/>
      <c r="AB1418" s="664"/>
      <c r="AC1418" s="663"/>
      <c r="AD1418" s="650"/>
      <c r="AE1418" s="650"/>
      <c r="AF1418" s="650"/>
      <c r="AG1418" s="650"/>
      <c r="AH1418" s="650"/>
      <c r="AI1418" s="650"/>
      <c r="AJ1418" s="650"/>
      <c r="AK1418" s="650"/>
      <c r="AL1418" s="650"/>
      <c r="AM1418" s="652">
        <f t="shared" si="66"/>
        <v>0</v>
      </c>
      <c r="AN1418" s="513">
        <f t="shared" si="67"/>
        <v>4739630</v>
      </c>
    </row>
    <row r="1419" spans="1:40" s="212" customFormat="1" ht="15" customHeight="1" x14ac:dyDescent="0.2">
      <c r="A1419" s="679"/>
      <c r="B1419" s="679"/>
      <c r="C1419" s="679"/>
      <c r="D1419" s="679"/>
      <c r="E1419" s="679"/>
      <c r="F1419" s="668" t="s">
        <v>8717</v>
      </c>
      <c r="G1419" s="668" t="s">
        <v>10062</v>
      </c>
      <c r="H1419" s="669" t="s">
        <v>20028</v>
      </c>
      <c r="I1419" s="653"/>
      <c r="J1419" s="653" t="s">
        <v>19828</v>
      </c>
      <c r="K1419" s="670" t="s">
        <v>6477</v>
      </c>
      <c r="L1419" s="669" t="s">
        <v>19958</v>
      </c>
      <c r="M1419" s="671">
        <v>42801</v>
      </c>
      <c r="N1419" s="672">
        <v>8000000</v>
      </c>
      <c r="O1419" s="672" t="s">
        <v>19992</v>
      </c>
      <c r="P1419" s="674">
        <v>42794</v>
      </c>
      <c r="Q1419" s="672">
        <v>2597200</v>
      </c>
      <c r="R1419" s="673" t="s">
        <v>20012</v>
      </c>
      <c r="S1419" s="674">
        <v>42895</v>
      </c>
      <c r="T1419" s="675">
        <v>1680420</v>
      </c>
      <c r="U1419" s="674">
        <v>42896</v>
      </c>
      <c r="V1419" s="675">
        <v>1680420</v>
      </c>
      <c r="W1419" s="675">
        <v>1092273</v>
      </c>
      <c r="X1419" s="675">
        <v>504126</v>
      </c>
      <c r="Y1419" s="675">
        <v>84021</v>
      </c>
      <c r="Z1419" s="652">
        <v>0</v>
      </c>
      <c r="AA1419" s="652"/>
      <c r="AB1419" s="664"/>
      <c r="AC1419" s="663"/>
      <c r="AD1419" s="650"/>
      <c r="AE1419" s="650"/>
      <c r="AF1419" s="650"/>
      <c r="AG1419" s="650"/>
      <c r="AH1419" s="650"/>
      <c r="AI1419" s="650"/>
      <c r="AJ1419" s="650"/>
      <c r="AK1419" s="650"/>
      <c r="AL1419" s="650"/>
      <c r="AM1419" s="652">
        <f t="shared" si="66"/>
        <v>0</v>
      </c>
      <c r="AN1419" s="513">
        <f t="shared" si="67"/>
        <v>1680420</v>
      </c>
    </row>
    <row r="1420" spans="1:40" s="212" customFormat="1" ht="15" customHeight="1" x14ac:dyDescent="0.2">
      <c r="A1420" s="679"/>
      <c r="B1420" s="679"/>
      <c r="C1420" s="679"/>
      <c r="D1420" s="679"/>
      <c r="E1420" s="679"/>
      <c r="F1420" s="668" t="s">
        <v>8717</v>
      </c>
      <c r="G1420" s="668" t="s">
        <v>10062</v>
      </c>
      <c r="H1420" s="669" t="s">
        <v>20029</v>
      </c>
      <c r="I1420" s="653"/>
      <c r="J1420" s="653" t="s">
        <v>19829</v>
      </c>
      <c r="K1420" s="670" t="s">
        <v>6477</v>
      </c>
      <c r="L1420" s="669" t="s">
        <v>19959</v>
      </c>
      <c r="M1420" s="671">
        <v>42801</v>
      </c>
      <c r="N1420" s="672">
        <v>20000000</v>
      </c>
      <c r="O1420" s="672" t="s">
        <v>19992</v>
      </c>
      <c r="P1420" s="674">
        <v>42794</v>
      </c>
      <c r="Q1420" s="672">
        <v>5130858</v>
      </c>
      <c r="R1420" s="673" t="s">
        <v>20012</v>
      </c>
      <c r="S1420" s="674">
        <v>42895</v>
      </c>
      <c r="T1420" s="675">
        <v>3198230</v>
      </c>
      <c r="U1420" s="674">
        <v>42896</v>
      </c>
      <c r="V1420" s="675">
        <v>3198230</v>
      </c>
      <c r="W1420" s="675">
        <v>2078849.5</v>
      </c>
      <c r="X1420" s="675">
        <v>959469</v>
      </c>
      <c r="Y1420" s="675">
        <v>159911.5</v>
      </c>
      <c r="Z1420" s="652">
        <v>0</v>
      </c>
      <c r="AA1420" s="652"/>
      <c r="AB1420" s="664"/>
      <c r="AC1420" s="663"/>
      <c r="AD1420" s="650"/>
      <c r="AE1420" s="650"/>
      <c r="AF1420" s="650"/>
      <c r="AG1420" s="650"/>
      <c r="AH1420" s="650"/>
      <c r="AI1420" s="650"/>
      <c r="AJ1420" s="650"/>
      <c r="AK1420" s="650"/>
      <c r="AL1420" s="650"/>
      <c r="AM1420" s="652">
        <f t="shared" si="66"/>
        <v>0</v>
      </c>
      <c r="AN1420" s="513">
        <f t="shared" si="67"/>
        <v>3198230</v>
      </c>
    </row>
    <row r="1421" spans="1:40" s="212" customFormat="1" ht="15" customHeight="1" x14ac:dyDescent="0.2">
      <c r="A1421" s="679"/>
      <c r="B1421" s="679"/>
      <c r="C1421" s="679"/>
      <c r="D1421" s="679"/>
      <c r="E1421" s="679"/>
      <c r="F1421" s="668" t="s">
        <v>8717</v>
      </c>
      <c r="G1421" s="668" t="s">
        <v>10062</v>
      </c>
      <c r="H1421" s="669" t="s">
        <v>20030</v>
      </c>
      <c r="I1421" s="653"/>
      <c r="J1421" s="653" t="s">
        <v>19830</v>
      </c>
      <c r="K1421" s="670" t="s">
        <v>6477</v>
      </c>
      <c r="L1421" s="669" t="s">
        <v>19960</v>
      </c>
      <c r="M1421" s="671">
        <v>42801</v>
      </c>
      <c r="N1421" s="672">
        <v>25000000</v>
      </c>
      <c r="O1421" s="672" t="s">
        <v>19992</v>
      </c>
      <c r="P1421" s="674">
        <v>42794</v>
      </c>
      <c r="Q1421" s="672">
        <v>13045988</v>
      </c>
      <c r="R1421" s="673" t="s">
        <v>20012</v>
      </c>
      <c r="S1421" s="674">
        <v>42895</v>
      </c>
      <c r="T1421" s="675">
        <v>8895530</v>
      </c>
      <c r="U1421" s="674">
        <v>42896</v>
      </c>
      <c r="V1421" s="675">
        <v>8895530</v>
      </c>
      <c r="W1421" s="675">
        <v>5782094.5</v>
      </c>
      <c r="X1421" s="675">
        <v>2668659</v>
      </c>
      <c r="Y1421" s="675">
        <v>444776.5</v>
      </c>
      <c r="Z1421" s="652">
        <v>0</v>
      </c>
      <c r="AA1421" s="652"/>
      <c r="AB1421" s="664"/>
      <c r="AC1421" s="663"/>
      <c r="AD1421" s="650"/>
      <c r="AE1421" s="650"/>
      <c r="AF1421" s="650"/>
      <c r="AG1421" s="650"/>
      <c r="AH1421" s="650"/>
      <c r="AI1421" s="650"/>
      <c r="AJ1421" s="650"/>
      <c r="AK1421" s="650"/>
      <c r="AL1421" s="650"/>
      <c r="AM1421" s="652">
        <f t="shared" si="66"/>
        <v>0</v>
      </c>
      <c r="AN1421" s="513">
        <f t="shared" si="67"/>
        <v>8895530</v>
      </c>
    </row>
    <row r="1422" spans="1:40" s="212" customFormat="1" ht="15" customHeight="1" x14ac:dyDescent="0.2">
      <c r="A1422" s="679"/>
      <c r="B1422" s="679"/>
      <c r="C1422" s="679"/>
      <c r="D1422" s="679"/>
      <c r="E1422" s="679"/>
      <c r="F1422" s="668" t="s">
        <v>8717</v>
      </c>
      <c r="G1422" s="668" t="s">
        <v>20018</v>
      </c>
      <c r="H1422" s="669">
        <v>442101004796104</v>
      </c>
      <c r="I1422" s="653"/>
      <c r="J1422" s="653" t="s">
        <v>19831</v>
      </c>
      <c r="K1422" s="670" t="s">
        <v>6477</v>
      </c>
      <c r="L1422" s="669" t="s">
        <v>19961</v>
      </c>
      <c r="M1422" s="671">
        <v>42783</v>
      </c>
      <c r="N1422" s="672">
        <v>20000000</v>
      </c>
      <c r="O1422" s="672" t="s">
        <v>19993</v>
      </c>
      <c r="P1422" s="674">
        <v>42794</v>
      </c>
      <c r="Q1422" s="672">
        <v>2450300</v>
      </c>
      <c r="R1422" s="673" t="s">
        <v>20012</v>
      </c>
      <c r="S1422" s="674">
        <v>42895</v>
      </c>
      <c r="T1422" s="675">
        <v>1715210</v>
      </c>
      <c r="U1422" s="674">
        <v>42896</v>
      </c>
      <c r="V1422" s="675">
        <v>1715210</v>
      </c>
      <c r="W1422" s="675">
        <v>1114886.5</v>
      </c>
      <c r="X1422" s="675">
        <v>514563</v>
      </c>
      <c r="Y1422" s="675">
        <v>85760.5</v>
      </c>
      <c r="Z1422" s="652">
        <v>0</v>
      </c>
      <c r="AA1422" s="652"/>
      <c r="AB1422" s="664"/>
      <c r="AC1422" s="663"/>
      <c r="AD1422" s="650"/>
      <c r="AE1422" s="650"/>
      <c r="AF1422" s="650"/>
      <c r="AG1422" s="650"/>
      <c r="AH1422" s="650"/>
      <c r="AI1422" s="650"/>
      <c r="AJ1422" s="650"/>
      <c r="AK1422" s="650"/>
      <c r="AL1422" s="650"/>
      <c r="AM1422" s="652">
        <f t="shared" si="66"/>
        <v>0</v>
      </c>
      <c r="AN1422" s="513">
        <f t="shared" si="67"/>
        <v>1715210</v>
      </c>
    </row>
    <row r="1423" spans="1:40" s="212" customFormat="1" ht="15" customHeight="1" x14ac:dyDescent="0.2">
      <c r="A1423" s="679"/>
      <c r="B1423" s="679"/>
      <c r="C1423" s="679"/>
      <c r="D1423" s="679"/>
      <c r="E1423" s="679"/>
      <c r="F1423" s="668" t="s">
        <v>8717</v>
      </c>
      <c r="G1423" s="668" t="s">
        <v>20018</v>
      </c>
      <c r="H1423" s="669">
        <v>442101004756104</v>
      </c>
      <c r="I1423" s="653"/>
      <c r="J1423" s="653" t="s">
        <v>19832</v>
      </c>
      <c r="K1423" s="670" t="s">
        <v>6477</v>
      </c>
      <c r="L1423" s="669" t="s">
        <v>19962</v>
      </c>
      <c r="M1423" s="671">
        <v>42783</v>
      </c>
      <c r="N1423" s="672">
        <v>20000000</v>
      </c>
      <c r="O1423" s="672" t="s">
        <v>19993</v>
      </c>
      <c r="P1423" s="674">
        <v>42794</v>
      </c>
      <c r="Q1423" s="672">
        <v>11285603</v>
      </c>
      <c r="R1423" s="673" t="s">
        <v>20012</v>
      </c>
      <c r="S1423" s="674">
        <v>42895</v>
      </c>
      <c r="T1423" s="675">
        <v>7699440</v>
      </c>
      <c r="U1423" s="674">
        <v>42896</v>
      </c>
      <c r="V1423" s="675">
        <v>7699440</v>
      </c>
      <c r="W1423" s="675">
        <v>5004636</v>
      </c>
      <c r="X1423" s="675">
        <v>2309832</v>
      </c>
      <c r="Y1423" s="675">
        <v>384972</v>
      </c>
      <c r="Z1423" s="652">
        <v>0</v>
      </c>
      <c r="AA1423" s="652"/>
      <c r="AB1423" s="664"/>
      <c r="AC1423" s="663"/>
      <c r="AD1423" s="650"/>
      <c r="AE1423" s="650"/>
      <c r="AF1423" s="650"/>
      <c r="AG1423" s="650"/>
      <c r="AH1423" s="650"/>
      <c r="AI1423" s="650"/>
      <c r="AJ1423" s="650"/>
      <c r="AK1423" s="650"/>
      <c r="AL1423" s="650"/>
      <c r="AM1423" s="652">
        <f t="shared" si="66"/>
        <v>0</v>
      </c>
      <c r="AN1423" s="513">
        <f t="shared" si="67"/>
        <v>7699440</v>
      </c>
    </row>
    <row r="1424" spans="1:40" s="212" customFormat="1" ht="15" customHeight="1" x14ac:dyDescent="0.2">
      <c r="A1424" s="679"/>
      <c r="B1424" s="679"/>
      <c r="C1424" s="679"/>
      <c r="D1424" s="679"/>
      <c r="E1424" s="679"/>
      <c r="F1424" s="668" t="s">
        <v>8717</v>
      </c>
      <c r="G1424" s="668" t="s">
        <v>20018</v>
      </c>
      <c r="H1424" s="669">
        <v>442101004873100</v>
      </c>
      <c r="I1424" s="653"/>
      <c r="J1424" s="653" t="s">
        <v>19833</v>
      </c>
      <c r="K1424" s="670" t="s">
        <v>6477</v>
      </c>
      <c r="L1424" s="669" t="s">
        <v>19961</v>
      </c>
      <c r="M1424" s="671">
        <v>42783</v>
      </c>
      <c r="N1424" s="672">
        <v>20000000</v>
      </c>
      <c r="O1424" s="672" t="s">
        <v>19993</v>
      </c>
      <c r="P1424" s="674">
        <v>42794</v>
      </c>
      <c r="Q1424" s="672">
        <v>11268849</v>
      </c>
      <c r="R1424" s="673" t="s">
        <v>20012</v>
      </c>
      <c r="S1424" s="674">
        <v>42895</v>
      </c>
      <c r="T1424" s="675">
        <v>7869444</v>
      </c>
      <c r="U1424" s="674">
        <v>42896</v>
      </c>
      <c r="V1424" s="675">
        <v>7869444</v>
      </c>
      <c r="W1424" s="675">
        <v>5115138.6000000006</v>
      </c>
      <c r="X1424" s="675">
        <v>2360833.1999999997</v>
      </c>
      <c r="Y1424" s="675">
        <v>393472.2</v>
      </c>
      <c r="Z1424" s="652">
        <v>0</v>
      </c>
      <c r="AA1424" s="652"/>
      <c r="AB1424" s="664"/>
      <c r="AC1424" s="663"/>
      <c r="AD1424" s="650"/>
      <c r="AE1424" s="650"/>
      <c r="AF1424" s="650"/>
      <c r="AG1424" s="650"/>
      <c r="AH1424" s="650"/>
      <c r="AI1424" s="650"/>
      <c r="AJ1424" s="650"/>
      <c r="AK1424" s="650"/>
      <c r="AL1424" s="650"/>
      <c r="AM1424" s="652">
        <f t="shared" si="66"/>
        <v>0</v>
      </c>
      <c r="AN1424" s="513">
        <f t="shared" si="67"/>
        <v>7869444</v>
      </c>
    </row>
    <row r="1425" spans="1:40" s="212" customFormat="1" ht="15" customHeight="1" x14ac:dyDescent="0.2">
      <c r="A1425" s="679"/>
      <c r="B1425" s="679"/>
      <c r="C1425" s="679"/>
      <c r="D1425" s="679"/>
      <c r="E1425" s="679"/>
      <c r="F1425" s="668" t="s">
        <v>13493</v>
      </c>
      <c r="G1425" s="668" t="s">
        <v>9775</v>
      </c>
      <c r="H1425" s="669" t="s">
        <v>20031</v>
      </c>
      <c r="I1425" s="653"/>
      <c r="J1425" s="653" t="s">
        <v>19834</v>
      </c>
      <c r="K1425" s="670" t="s">
        <v>6477</v>
      </c>
      <c r="L1425" s="669" t="s">
        <v>18968</v>
      </c>
      <c r="M1425" s="671">
        <v>42195</v>
      </c>
      <c r="N1425" s="672">
        <v>2000000</v>
      </c>
      <c r="O1425" s="672" t="s">
        <v>19994</v>
      </c>
      <c r="P1425" s="674">
        <v>42466</v>
      </c>
      <c r="Q1425" s="672">
        <v>1434674</v>
      </c>
      <c r="R1425" s="673" t="s">
        <v>20013</v>
      </c>
      <c r="S1425" s="674">
        <v>42894</v>
      </c>
      <c r="T1425" s="675">
        <v>989594</v>
      </c>
      <c r="U1425" s="674">
        <v>42477</v>
      </c>
      <c r="V1425" s="675">
        <v>989594</v>
      </c>
      <c r="W1425" s="675">
        <v>643236.1</v>
      </c>
      <c r="X1425" s="675">
        <v>296878.2</v>
      </c>
      <c r="Y1425" s="675">
        <v>49479.700000000004</v>
      </c>
      <c r="Z1425" s="652">
        <v>0</v>
      </c>
      <c r="AA1425" s="652"/>
      <c r="AB1425" s="664"/>
      <c r="AC1425" s="663"/>
      <c r="AD1425" s="650"/>
      <c r="AE1425" s="650"/>
      <c r="AF1425" s="650"/>
      <c r="AG1425" s="650"/>
      <c r="AH1425" s="650"/>
      <c r="AI1425" s="650"/>
      <c r="AJ1425" s="650"/>
      <c r="AK1425" s="650"/>
      <c r="AL1425" s="650"/>
      <c r="AM1425" s="652">
        <f t="shared" si="66"/>
        <v>0</v>
      </c>
      <c r="AN1425" s="513">
        <f t="shared" si="67"/>
        <v>989594</v>
      </c>
    </row>
    <row r="1426" spans="1:40" s="212" customFormat="1" ht="15" customHeight="1" x14ac:dyDescent="0.2">
      <c r="A1426" s="679"/>
      <c r="B1426" s="679"/>
      <c r="C1426" s="679"/>
      <c r="D1426" s="679"/>
      <c r="E1426" s="679"/>
      <c r="F1426" s="668" t="s">
        <v>13493</v>
      </c>
      <c r="G1426" s="668" t="s">
        <v>9775</v>
      </c>
      <c r="H1426" s="669" t="s">
        <v>20032</v>
      </c>
      <c r="I1426" s="653"/>
      <c r="J1426" s="653" t="s">
        <v>19835</v>
      </c>
      <c r="K1426" s="670" t="s">
        <v>6477</v>
      </c>
      <c r="L1426" s="669" t="s">
        <v>19963</v>
      </c>
      <c r="M1426" s="671">
        <v>42135</v>
      </c>
      <c r="N1426" s="672">
        <v>10000000</v>
      </c>
      <c r="O1426" s="672" t="s">
        <v>19995</v>
      </c>
      <c r="P1426" s="674">
        <v>42466</v>
      </c>
      <c r="Q1426" s="672">
        <v>6730364</v>
      </c>
      <c r="R1426" s="673" t="s">
        <v>20013</v>
      </c>
      <c r="S1426" s="674">
        <v>42894</v>
      </c>
      <c r="T1426" s="675">
        <v>4632223</v>
      </c>
      <c r="U1426" s="674">
        <v>42477</v>
      </c>
      <c r="V1426" s="675">
        <v>4632223</v>
      </c>
      <c r="W1426" s="675">
        <v>3010944.95</v>
      </c>
      <c r="X1426" s="675">
        <v>1389666.9</v>
      </c>
      <c r="Y1426" s="675">
        <v>231611.15000000002</v>
      </c>
      <c r="Z1426" s="652">
        <v>0</v>
      </c>
      <c r="AA1426" s="652"/>
      <c r="AB1426" s="664"/>
      <c r="AC1426" s="663"/>
      <c r="AD1426" s="650"/>
      <c r="AE1426" s="650"/>
      <c r="AF1426" s="650"/>
      <c r="AG1426" s="650"/>
      <c r="AH1426" s="650"/>
      <c r="AI1426" s="650"/>
      <c r="AJ1426" s="650"/>
      <c r="AK1426" s="650"/>
      <c r="AL1426" s="650"/>
      <c r="AM1426" s="652">
        <f t="shared" si="66"/>
        <v>0</v>
      </c>
      <c r="AN1426" s="513">
        <f t="shared" si="67"/>
        <v>4632223</v>
      </c>
    </row>
    <row r="1427" spans="1:40" s="212" customFormat="1" ht="15" customHeight="1" x14ac:dyDescent="0.2">
      <c r="A1427" s="679"/>
      <c r="B1427" s="679"/>
      <c r="C1427" s="679"/>
      <c r="D1427" s="679"/>
      <c r="E1427" s="679"/>
      <c r="F1427" s="668" t="s">
        <v>13493</v>
      </c>
      <c r="G1427" s="668" t="s">
        <v>9778</v>
      </c>
      <c r="H1427" s="669" t="s">
        <v>20033</v>
      </c>
      <c r="I1427" s="653"/>
      <c r="J1427" s="653" t="s">
        <v>19836</v>
      </c>
      <c r="K1427" s="670" t="s">
        <v>6477</v>
      </c>
      <c r="L1427" s="669" t="s">
        <v>19964</v>
      </c>
      <c r="M1427" s="671">
        <v>42114</v>
      </c>
      <c r="N1427" s="672">
        <v>25000000</v>
      </c>
      <c r="O1427" s="672" t="s">
        <v>19996</v>
      </c>
      <c r="P1427" s="674">
        <v>42508</v>
      </c>
      <c r="Q1427" s="672">
        <v>21387141</v>
      </c>
      <c r="R1427" s="673" t="s">
        <v>20013</v>
      </c>
      <c r="S1427" s="674">
        <v>42894</v>
      </c>
      <c r="T1427" s="675">
        <v>14486360</v>
      </c>
      <c r="U1427" s="674">
        <v>42511</v>
      </c>
      <c r="V1427" s="675">
        <v>14486360</v>
      </c>
      <c r="W1427" s="675">
        <v>9416134</v>
      </c>
      <c r="X1427" s="675">
        <v>4345908</v>
      </c>
      <c r="Y1427" s="675">
        <v>724318</v>
      </c>
      <c r="Z1427" s="652">
        <v>0</v>
      </c>
      <c r="AA1427" s="652"/>
      <c r="AB1427" s="664"/>
      <c r="AC1427" s="663"/>
      <c r="AD1427" s="650"/>
      <c r="AE1427" s="650"/>
      <c r="AF1427" s="650"/>
      <c r="AG1427" s="650"/>
      <c r="AH1427" s="650"/>
      <c r="AI1427" s="650"/>
      <c r="AJ1427" s="650"/>
      <c r="AK1427" s="650"/>
      <c r="AL1427" s="650"/>
      <c r="AM1427" s="652">
        <f t="shared" si="66"/>
        <v>0</v>
      </c>
      <c r="AN1427" s="513">
        <f t="shared" si="67"/>
        <v>14486360</v>
      </c>
    </row>
    <row r="1428" spans="1:40" s="212" customFormat="1" ht="15" customHeight="1" x14ac:dyDescent="0.2">
      <c r="A1428" s="679"/>
      <c r="B1428" s="679"/>
      <c r="C1428" s="679"/>
      <c r="D1428" s="679"/>
      <c r="E1428" s="679"/>
      <c r="F1428" s="668" t="s">
        <v>13493</v>
      </c>
      <c r="G1428" s="668" t="s">
        <v>9778</v>
      </c>
      <c r="H1428" s="669" t="s">
        <v>20034</v>
      </c>
      <c r="I1428" s="653"/>
      <c r="J1428" s="653" t="s">
        <v>19837</v>
      </c>
      <c r="K1428" s="670" t="s">
        <v>6477</v>
      </c>
      <c r="L1428" s="669" t="s">
        <v>19965</v>
      </c>
      <c r="M1428" s="671">
        <v>42167</v>
      </c>
      <c r="N1428" s="672">
        <v>15000000</v>
      </c>
      <c r="O1428" s="672" t="s">
        <v>19996</v>
      </c>
      <c r="P1428" s="674">
        <v>42508</v>
      </c>
      <c r="Q1428" s="672">
        <v>10024731</v>
      </c>
      <c r="R1428" s="673" t="s">
        <v>20013</v>
      </c>
      <c r="S1428" s="674">
        <v>42894</v>
      </c>
      <c r="T1428" s="675">
        <v>6786080</v>
      </c>
      <c r="U1428" s="674">
        <v>42511</v>
      </c>
      <c r="V1428" s="675">
        <v>6786080</v>
      </c>
      <c r="W1428" s="675">
        <v>4410952</v>
      </c>
      <c r="X1428" s="675">
        <v>2035824</v>
      </c>
      <c r="Y1428" s="675">
        <v>339304</v>
      </c>
      <c r="Z1428" s="652">
        <v>0</v>
      </c>
      <c r="AA1428" s="652"/>
      <c r="AB1428" s="664"/>
      <c r="AC1428" s="663"/>
      <c r="AD1428" s="650"/>
      <c r="AE1428" s="650"/>
      <c r="AF1428" s="650"/>
      <c r="AG1428" s="650"/>
      <c r="AH1428" s="650"/>
      <c r="AI1428" s="650"/>
      <c r="AJ1428" s="650"/>
      <c r="AK1428" s="650"/>
      <c r="AL1428" s="650"/>
      <c r="AM1428" s="652">
        <f t="shared" si="66"/>
        <v>0</v>
      </c>
      <c r="AN1428" s="513">
        <f t="shared" si="67"/>
        <v>6786080</v>
      </c>
    </row>
    <row r="1429" spans="1:40" s="212" customFormat="1" ht="15" customHeight="1" x14ac:dyDescent="0.2">
      <c r="A1429" s="679"/>
      <c r="B1429" s="679"/>
      <c r="C1429" s="679"/>
      <c r="D1429" s="679"/>
      <c r="E1429" s="679"/>
      <c r="F1429" s="668" t="s">
        <v>13493</v>
      </c>
      <c r="G1429" s="668" t="s">
        <v>9778</v>
      </c>
      <c r="H1429" s="669" t="s">
        <v>20035</v>
      </c>
      <c r="I1429" s="653"/>
      <c r="J1429" s="653" t="s">
        <v>19838</v>
      </c>
      <c r="K1429" s="670" t="s">
        <v>6477</v>
      </c>
      <c r="L1429" s="669" t="s">
        <v>19965</v>
      </c>
      <c r="M1429" s="671">
        <v>42167</v>
      </c>
      <c r="N1429" s="672">
        <v>20000000</v>
      </c>
      <c r="O1429" s="672" t="s">
        <v>19997</v>
      </c>
      <c r="P1429" s="674">
        <v>42464</v>
      </c>
      <c r="Q1429" s="672">
        <v>19390337</v>
      </c>
      <c r="R1429" s="673" t="s">
        <v>20013</v>
      </c>
      <c r="S1429" s="674">
        <v>42894</v>
      </c>
      <c r="T1429" s="675">
        <v>13300140</v>
      </c>
      <c r="U1429" s="674">
        <v>42467</v>
      </c>
      <c r="V1429" s="675">
        <v>13300140</v>
      </c>
      <c r="W1429" s="675">
        <v>8645091</v>
      </c>
      <c r="X1429" s="675">
        <v>3990042</v>
      </c>
      <c r="Y1429" s="675">
        <v>665007</v>
      </c>
      <c r="Z1429" s="652">
        <v>0</v>
      </c>
      <c r="AA1429" s="652"/>
      <c r="AB1429" s="664"/>
      <c r="AC1429" s="663"/>
      <c r="AD1429" s="650"/>
      <c r="AE1429" s="650"/>
      <c r="AF1429" s="650"/>
      <c r="AG1429" s="650"/>
      <c r="AH1429" s="650"/>
      <c r="AI1429" s="650"/>
      <c r="AJ1429" s="650"/>
      <c r="AK1429" s="650"/>
      <c r="AL1429" s="650"/>
      <c r="AM1429" s="652">
        <f t="shared" si="66"/>
        <v>0</v>
      </c>
      <c r="AN1429" s="513">
        <f t="shared" si="67"/>
        <v>13300140</v>
      </c>
    </row>
    <row r="1430" spans="1:40" s="212" customFormat="1" ht="15" customHeight="1" x14ac:dyDescent="0.2">
      <c r="A1430" s="679"/>
      <c r="B1430" s="679"/>
      <c r="C1430" s="679"/>
      <c r="D1430" s="679"/>
      <c r="E1430" s="679"/>
      <c r="F1430" s="668" t="s">
        <v>13493</v>
      </c>
      <c r="G1430" s="668" t="s">
        <v>9778</v>
      </c>
      <c r="H1430" s="669" t="s">
        <v>20036</v>
      </c>
      <c r="I1430" s="653"/>
      <c r="J1430" s="653" t="s">
        <v>19839</v>
      </c>
      <c r="K1430" s="670" t="s">
        <v>6477</v>
      </c>
      <c r="L1430" s="669" t="s">
        <v>18967</v>
      </c>
      <c r="M1430" s="671">
        <v>42114</v>
      </c>
      <c r="N1430" s="672">
        <v>17000000</v>
      </c>
      <c r="O1430" s="672" t="s">
        <v>19998</v>
      </c>
      <c r="P1430" s="674">
        <v>42464</v>
      </c>
      <c r="Q1430" s="672">
        <v>11721603</v>
      </c>
      <c r="R1430" s="673" t="s">
        <v>20013</v>
      </c>
      <c r="S1430" s="674">
        <v>42894</v>
      </c>
      <c r="T1430" s="675">
        <v>8032710</v>
      </c>
      <c r="U1430" s="674">
        <v>42467</v>
      </c>
      <c r="V1430" s="675">
        <v>8032710</v>
      </c>
      <c r="W1430" s="675">
        <v>5221261.5</v>
      </c>
      <c r="X1430" s="675">
        <v>2409813</v>
      </c>
      <c r="Y1430" s="675">
        <v>401635.5</v>
      </c>
      <c r="Z1430" s="652">
        <v>0</v>
      </c>
      <c r="AA1430" s="652"/>
      <c r="AB1430" s="664"/>
      <c r="AC1430" s="663"/>
      <c r="AD1430" s="650"/>
      <c r="AE1430" s="650"/>
      <c r="AF1430" s="650"/>
      <c r="AG1430" s="650"/>
      <c r="AH1430" s="650"/>
      <c r="AI1430" s="650"/>
      <c r="AJ1430" s="650"/>
      <c r="AK1430" s="650"/>
      <c r="AL1430" s="650"/>
      <c r="AM1430" s="652">
        <f t="shared" si="66"/>
        <v>0</v>
      </c>
      <c r="AN1430" s="513">
        <f t="shared" si="67"/>
        <v>8032710</v>
      </c>
    </row>
    <row r="1431" spans="1:40" s="212" customFormat="1" ht="15" customHeight="1" x14ac:dyDescent="0.2">
      <c r="A1431" s="679"/>
      <c r="B1431" s="679"/>
      <c r="C1431" s="679"/>
      <c r="D1431" s="679"/>
      <c r="E1431" s="679"/>
      <c r="F1431" s="668" t="s">
        <v>8717</v>
      </c>
      <c r="G1431" s="668" t="s">
        <v>13146</v>
      </c>
      <c r="H1431" s="669">
        <v>442401004367101</v>
      </c>
      <c r="I1431" s="653"/>
      <c r="J1431" s="653" t="s">
        <v>3061</v>
      </c>
      <c r="K1431" s="670" t="s">
        <v>6477</v>
      </c>
      <c r="L1431" s="669" t="s">
        <v>19966</v>
      </c>
      <c r="M1431" s="671">
        <v>42368</v>
      </c>
      <c r="N1431" s="672">
        <v>10000000</v>
      </c>
      <c r="O1431" s="672" t="s">
        <v>19999</v>
      </c>
      <c r="P1431" s="674">
        <v>42769</v>
      </c>
      <c r="Q1431" s="672">
        <v>6530019</v>
      </c>
      <c r="R1431" s="673" t="s">
        <v>20014</v>
      </c>
      <c r="S1431" s="674">
        <v>42901</v>
      </c>
      <c r="T1431" s="675">
        <v>4433100</v>
      </c>
      <c r="U1431" s="674">
        <v>42902</v>
      </c>
      <c r="V1431" s="675">
        <v>4433100</v>
      </c>
      <c r="W1431" s="675">
        <v>2881515</v>
      </c>
      <c r="X1431" s="675">
        <v>1329930</v>
      </c>
      <c r="Y1431" s="675">
        <v>221655</v>
      </c>
      <c r="Z1431" s="652">
        <v>0</v>
      </c>
      <c r="AA1431" s="652"/>
      <c r="AB1431" s="664"/>
      <c r="AC1431" s="663"/>
      <c r="AD1431" s="650"/>
      <c r="AE1431" s="650"/>
      <c r="AF1431" s="650"/>
      <c r="AG1431" s="650"/>
      <c r="AH1431" s="650"/>
      <c r="AI1431" s="650"/>
      <c r="AJ1431" s="650"/>
      <c r="AK1431" s="650"/>
      <c r="AL1431" s="650"/>
      <c r="AM1431" s="652">
        <f t="shared" si="66"/>
        <v>0</v>
      </c>
      <c r="AN1431" s="513">
        <f t="shared" si="67"/>
        <v>4433100</v>
      </c>
    </row>
    <row r="1432" spans="1:40" s="212" customFormat="1" ht="15" customHeight="1" x14ac:dyDescent="0.2">
      <c r="A1432" s="679"/>
      <c r="B1432" s="679"/>
      <c r="C1432" s="679"/>
      <c r="D1432" s="679"/>
      <c r="E1432" s="679"/>
      <c r="F1432" s="668" t="s">
        <v>8717</v>
      </c>
      <c r="G1432" s="668" t="s">
        <v>13146</v>
      </c>
      <c r="H1432" s="669">
        <v>442401004042109</v>
      </c>
      <c r="I1432" s="653"/>
      <c r="J1432" s="653" t="s">
        <v>14282</v>
      </c>
      <c r="K1432" s="670" t="s">
        <v>6477</v>
      </c>
      <c r="L1432" s="669" t="s">
        <v>19967</v>
      </c>
      <c r="M1432" s="671">
        <v>42368</v>
      </c>
      <c r="N1432" s="672">
        <v>5000000</v>
      </c>
      <c r="O1432" s="672" t="s">
        <v>19999</v>
      </c>
      <c r="P1432" s="674">
        <v>42769</v>
      </c>
      <c r="Q1432" s="672">
        <v>670200</v>
      </c>
      <c r="R1432" s="673" t="s">
        <v>20014</v>
      </c>
      <c r="S1432" s="674">
        <v>42901</v>
      </c>
      <c r="T1432" s="675">
        <v>469140</v>
      </c>
      <c r="U1432" s="674">
        <v>42902</v>
      </c>
      <c r="V1432" s="675">
        <v>469140</v>
      </c>
      <c r="W1432" s="675">
        <v>304941</v>
      </c>
      <c r="X1432" s="675">
        <v>140742</v>
      </c>
      <c r="Y1432" s="675">
        <v>23457</v>
      </c>
      <c r="Z1432" s="652">
        <v>0</v>
      </c>
      <c r="AA1432" s="652"/>
      <c r="AB1432" s="664"/>
      <c r="AC1432" s="663"/>
      <c r="AD1432" s="650"/>
      <c r="AE1432" s="650"/>
      <c r="AF1432" s="650"/>
      <c r="AG1432" s="650"/>
      <c r="AH1432" s="650"/>
      <c r="AI1432" s="650"/>
      <c r="AJ1432" s="650"/>
      <c r="AK1432" s="650"/>
      <c r="AL1432" s="650"/>
      <c r="AM1432" s="652">
        <f t="shared" si="66"/>
        <v>0</v>
      </c>
      <c r="AN1432" s="513">
        <f t="shared" si="67"/>
        <v>469140</v>
      </c>
    </row>
    <row r="1433" spans="1:40" s="212" customFormat="1" ht="15" customHeight="1" x14ac:dyDescent="0.2">
      <c r="A1433" s="679"/>
      <c r="B1433" s="679"/>
      <c r="C1433" s="679"/>
      <c r="D1433" s="679"/>
      <c r="E1433" s="679"/>
      <c r="F1433" s="668" t="s">
        <v>8717</v>
      </c>
      <c r="G1433" s="668" t="s">
        <v>13146</v>
      </c>
      <c r="H1433" s="669">
        <v>442401004133104</v>
      </c>
      <c r="I1433" s="653"/>
      <c r="J1433" s="653" t="s">
        <v>19840</v>
      </c>
      <c r="K1433" s="670" t="s">
        <v>6477</v>
      </c>
      <c r="L1433" s="669" t="s">
        <v>19967</v>
      </c>
      <c r="M1433" s="671">
        <v>42368</v>
      </c>
      <c r="N1433" s="672">
        <v>5000000</v>
      </c>
      <c r="O1433" s="672" t="s">
        <v>19999</v>
      </c>
      <c r="P1433" s="674">
        <v>42769</v>
      </c>
      <c r="Q1433" s="672">
        <v>583490</v>
      </c>
      <c r="R1433" s="673" t="s">
        <v>20014</v>
      </c>
      <c r="S1433" s="674">
        <v>42901</v>
      </c>
      <c r="T1433" s="675">
        <v>408443</v>
      </c>
      <c r="U1433" s="674">
        <v>42902</v>
      </c>
      <c r="V1433" s="675">
        <v>408443</v>
      </c>
      <c r="W1433" s="675">
        <v>265487.95</v>
      </c>
      <c r="X1433" s="675">
        <v>122532.9</v>
      </c>
      <c r="Y1433" s="675">
        <v>20422.150000000001</v>
      </c>
      <c r="Z1433" s="652">
        <v>0</v>
      </c>
      <c r="AA1433" s="652"/>
      <c r="AB1433" s="664"/>
      <c r="AC1433" s="663"/>
      <c r="AD1433" s="650"/>
      <c r="AE1433" s="650"/>
      <c r="AF1433" s="650"/>
      <c r="AG1433" s="650"/>
      <c r="AH1433" s="650"/>
      <c r="AI1433" s="650"/>
      <c r="AJ1433" s="650"/>
      <c r="AK1433" s="650"/>
      <c r="AL1433" s="650"/>
      <c r="AM1433" s="652">
        <f t="shared" si="66"/>
        <v>0</v>
      </c>
      <c r="AN1433" s="513">
        <f t="shared" si="67"/>
        <v>408443</v>
      </c>
    </row>
    <row r="1434" spans="1:40" s="212" customFormat="1" ht="15" customHeight="1" x14ac:dyDescent="0.2">
      <c r="A1434" s="679"/>
      <c r="B1434" s="679"/>
      <c r="C1434" s="679"/>
      <c r="D1434" s="679"/>
      <c r="E1434" s="679"/>
      <c r="F1434" s="668" t="s">
        <v>8717</v>
      </c>
      <c r="G1434" s="668" t="s">
        <v>13146</v>
      </c>
      <c r="H1434" s="669">
        <v>442401003953103</v>
      </c>
      <c r="I1434" s="653"/>
      <c r="J1434" s="653" t="s">
        <v>19841</v>
      </c>
      <c r="K1434" s="670" t="s">
        <v>6477</v>
      </c>
      <c r="L1434" s="669" t="s">
        <v>13148</v>
      </c>
      <c r="M1434" s="671">
        <v>42368</v>
      </c>
      <c r="N1434" s="672">
        <v>5000000</v>
      </c>
      <c r="O1434" s="672" t="s">
        <v>19999</v>
      </c>
      <c r="P1434" s="674">
        <v>42769</v>
      </c>
      <c r="Q1434" s="672">
        <v>670500</v>
      </c>
      <c r="R1434" s="673" t="s">
        <v>20014</v>
      </c>
      <c r="S1434" s="674">
        <v>42901</v>
      </c>
      <c r="T1434" s="675">
        <v>469350</v>
      </c>
      <c r="U1434" s="674">
        <v>42902</v>
      </c>
      <c r="V1434" s="675">
        <v>469350</v>
      </c>
      <c r="W1434" s="675">
        <v>305077.5</v>
      </c>
      <c r="X1434" s="675">
        <v>140805</v>
      </c>
      <c r="Y1434" s="675">
        <v>23467.5</v>
      </c>
      <c r="Z1434" s="652">
        <v>0</v>
      </c>
      <c r="AA1434" s="652"/>
      <c r="AB1434" s="664"/>
      <c r="AC1434" s="663"/>
      <c r="AD1434" s="650"/>
      <c r="AE1434" s="650"/>
      <c r="AF1434" s="650"/>
      <c r="AG1434" s="650"/>
      <c r="AH1434" s="650"/>
      <c r="AI1434" s="650"/>
      <c r="AJ1434" s="650"/>
      <c r="AK1434" s="650"/>
      <c r="AL1434" s="650"/>
      <c r="AM1434" s="652">
        <f t="shared" si="66"/>
        <v>0</v>
      </c>
      <c r="AN1434" s="513">
        <f t="shared" si="67"/>
        <v>469350</v>
      </c>
    </row>
    <row r="1435" spans="1:40" s="212" customFormat="1" ht="15" customHeight="1" x14ac:dyDescent="0.2">
      <c r="A1435" s="679"/>
      <c r="B1435" s="679"/>
      <c r="C1435" s="679"/>
      <c r="D1435" s="679"/>
      <c r="E1435" s="679"/>
      <c r="F1435" s="668" t="s">
        <v>8717</v>
      </c>
      <c r="G1435" s="668" t="s">
        <v>13146</v>
      </c>
      <c r="H1435" s="669">
        <v>442401003966106</v>
      </c>
      <c r="I1435" s="653"/>
      <c r="J1435" s="653" t="s">
        <v>19842</v>
      </c>
      <c r="K1435" s="670" t="s">
        <v>6477</v>
      </c>
      <c r="L1435" s="669" t="s">
        <v>13148</v>
      </c>
      <c r="M1435" s="671">
        <v>42368</v>
      </c>
      <c r="N1435" s="672">
        <v>8000000</v>
      </c>
      <c r="O1435" s="672" t="s">
        <v>19999</v>
      </c>
      <c r="P1435" s="674">
        <v>42769</v>
      </c>
      <c r="Q1435" s="672">
        <v>646989</v>
      </c>
      <c r="R1435" s="673" t="s">
        <v>20014</v>
      </c>
      <c r="S1435" s="674">
        <v>42901</v>
      </c>
      <c r="T1435" s="675">
        <v>452892</v>
      </c>
      <c r="U1435" s="674">
        <v>42902</v>
      </c>
      <c r="V1435" s="675">
        <v>452892</v>
      </c>
      <c r="W1435" s="675">
        <v>294379.8</v>
      </c>
      <c r="X1435" s="675">
        <v>135867.6</v>
      </c>
      <c r="Y1435" s="675">
        <v>22644.600000000002</v>
      </c>
      <c r="Z1435" s="652">
        <v>0</v>
      </c>
      <c r="AA1435" s="652"/>
      <c r="AB1435" s="664"/>
      <c r="AC1435" s="663"/>
      <c r="AD1435" s="650"/>
      <c r="AE1435" s="650"/>
      <c r="AF1435" s="650"/>
      <c r="AG1435" s="650"/>
      <c r="AH1435" s="650"/>
      <c r="AI1435" s="650"/>
      <c r="AJ1435" s="650"/>
      <c r="AK1435" s="650"/>
      <c r="AL1435" s="650"/>
      <c r="AM1435" s="652">
        <f t="shared" si="66"/>
        <v>0</v>
      </c>
      <c r="AN1435" s="513">
        <f t="shared" si="67"/>
        <v>452892</v>
      </c>
    </row>
    <row r="1436" spans="1:40" s="212" customFormat="1" ht="15" customHeight="1" x14ac:dyDescent="0.2">
      <c r="A1436" s="679"/>
      <c r="B1436" s="679"/>
      <c r="C1436" s="679"/>
      <c r="D1436" s="679"/>
      <c r="E1436" s="679"/>
      <c r="F1436" s="668" t="s">
        <v>8717</v>
      </c>
      <c r="G1436" s="668" t="s">
        <v>12384</v>
      </c>
      <c r="H1436" s="669">
        <v>443001009184107</v>
      </c>
      <c r="I1436" s="653"/>
      <c r="J1436" s="653" t="s">
        <v>14237</v>
      </c>
      <c r="K1436" s="670" t="s">
        <v>6477</v>
      </c>
      <c r="L1436" s="669" t="s">
        <v>19954</v>
      </c>
      <c r="M1436" s="671">
        <v>42382</v>
      </c>
      <c r="N1436" s="672">
        <v>6000000</v>
      </c>
      <c r="O1436" s="672" t="s">
        <v>20000</v>
      </c>
      <c r="P1436" s="674">
        <v>42794</v>
      </c>
      <c r="Q1436" s="672">
        <v>1144106</v>
      </c>
      <c r="R1436" s="673" t="s">
        <v>20014</v>
      </c>
      <c r="S1436" s="674">
        <v>42901</v>
      </c>
      <c r="T1436" s="675">
        <v>800874</v>
      </c>
      <c r="U1436" s="674">
        <v>42902</v>
      </c>
      <c r="V1436" s="675">
        <v>800874</v>
      </c>
      <c r="W1436" s="675">
        <v>520568.10000000003</v>
      </c>
      <c r="X1436" s="675">
        <v>240262.19999999998</v>
      </c>
      <c r="Y1436" s="675">
        <v>40043.700000000004</v>
      </c>
      <c r="Z1436" s="652">
        <v>0</v>
      </c>
      <c r="AA1436" s="652"/>
      <c r="AB1436" s="664"/>
      <c r="AC1436" s="663"/>
      <c r="AD1436" s="650"/>
      <c r="AE1436" s="650"/>
      <c r="AF1436" s="650"/>
      <c r="AG1436" s="650"/>
      <c r="AH1436" s="650"/>
      <c r="AI1436" s="650"/>
      <c r="AJ1436" s="650"/>
      <c r="AK1436" s="650"/>
      <c r="AL1436" s="650"/>
      <c r="AM1436" s="652">
        <f t="shared" si="66"/>
        <v>0</v>
      </c>
      <c r="AN1436" s="513">
        <f t="shared" si="67"/>
        <v>800874</v>
      </c>
    </row>
    <row r="1437" spans="1:40" s="212" customFormat="1" ht="15" customHeight="1" x14ac:dyDescent="0.2">
      <c r="A1437" s="679"/>
      <c r="B1437" s="679"/>
      <c r="C1437" s="679"/>
      <c r="D1437" s="679"/>
      <c r="E1437" s="679"/>
      <c r="F1437" s="668" t="s">
        <v>8717</v>
      </c>
      <c r="G1437" s="668" t="s">
        <v>12384</v>
      </c>
      <c r="H1437" s="669">
        <v>443001008803106</v>
      </c>
      <c r="I1437" s="653"/>
      <c r="J1437" s="653" t="s">
        <v>19843</v>
      </c>
      <c r="K1437" s="670" t="s">
        <v>6477</v>
      </c>
      <c r="L1437" s="669" t="s">
        <v>13922</v>
      </c>
      <c r="M1437" s="671">
        <v>42321</v>
      </c>
      <c r="N1437" s="672">
        <v>11000000</v>
      </c>
      <c r="O1437" s="672" t="s">
        <v>20000</v>
      </c>
      <c r="P1437" s="674">
        <v>42794</v>
      </c>
      <c r="Q1437" s="672">
        <v>5371466</v>
      </c>
      <c r="R1437" s="673" t="s">
        <v>20014</v>
      </c>
      <c r="S1437" s="674">
        <v>42901</v>
      </c>
      <c r="T1437" s="675">
        <v>3593660</v>
      </c>
      <c r="U1437" s="674">
        <v>42902</v>
      </c>
      <c r="V1437" s="675">
        <v>3593660</v>
      </c>
      <c r="W1437" s="675">
        <v>2335879</v>
      </c>
      <c r="X1437" s="675">
        <v>1078098</v>
      </c>
      <c r="Y1437" s="675">
        <v>179683</v>
      </c>
      <c r="Z1437" s="652">
        <v>0</v>
      </c>
      <c r="AA1437" s="652"/>
      <c r="AB1437" s="664"/>
      <c r="AC1437" s="663"/>
      <c r="AD1437" s="650"/>
      <c r="AE1437" s="650"/>
      <c r="AF1437" s="650"/>
      <c r="AG1437" s="650"/>
      <c r="AH1437" s="650"/>
      <c r="AI1437" s="650"/>
      <c r="AJ1437" s="650"/>
      <c r="AK1437" s="650"/>
      <c r="AL1437" s="650"/>
      <c r="AM1437" s="652">
        <f t="shared" ref="AM1437:AM1442" si="68">SUM(Z1437:AL1437)</f>
        <v>0</v>
      </c>
      <c r="AN1437" s="513">
        <f t="shared" ref="AN1437:AN1442" si="69">IF((T1437-AM1437)&lt;0,ABS(0),(T1437-AM1437))</f>
        <v>3593660</v>
      </c>
    </row>
    <row r="1438" spans="1:40" s="212" customFormat="1" ht="15" customHeight="1" x14ac:dyDescent="0.2">
      <c r="A1438" s="679"/>
      <c r="B1438" s="679"/>
      <c r="C1438" s="679"/>
      <c r="D1438" s="679"/>
      <c r="E1438" s="679"/>
      <c r="F1438" s="668" t="s">
        <v>8717</v>
      </c>
      <c r="G1438" s="668" t="s">
        <v>12385</v>
      </c>
      <c r="H1438" s="669">
        <v>443101005418100</v>
      </c>
      <c r="I1438" s="653"/>
      <c r="J1438" s="653" t="s">
        <v>19844</v>
      </c>
      <c r="K1438" s="670" t="s">
        <v>6477</v>
      </c>
      <c r="L1438" s="669" t="s">
        <v>18074</v>
      </c>
      <c r="M1438" s="671">
        <v>42265</v>
      </c>
      <c r="N1438" s="672">
        <v>17000000</v>
      </c>
      <c r="O1438" s="672" t="s">
        <v>20001</v>
      </c>
      <c r="P1438" s="674">
        <v>42801</v>
      </c>
      <c r="Q1438" s="672">
        <v>7104030</v>
      </c>
      <c r="R1438" s="673" t="s">
        <v>20014</v>
      </c>
      <c r="S1438" s="674">
        <v>42901</v>
      </c>
      <c r="T1438" s="675">
        <v>4972821</v>
      </c>
      <c r="U1438" s="674">
        <v>42902</v>
      </c>
      <c r="V1438" s="675">
        <v>4972821</v>
      </c>
      <c r="W1438" s="675">
        <v>3232333.65</v>
      </c>
      <c r="X1438" s="675">
        <v>1491846.3</v>
      </c>
      <c r="Y1438" s="675">
        <v>248641.05000000002</v>
      </c>
      <c r="Z1438" s="652">
        <v>0</v>
      </c>
      <c r="AA1438" s="652"/>
      <c r="AB1438" s="664"/>
      <c r="AC1438" s="663"/>
      <c r="AD1438" s="650"/>
      <c r="AE1438" s="650"/>
      <c r="AF1438" s="650"/>
      <c r="AG1438" s="650"/>
      <c r="AH1438" s="650"/>
      <c r="AI1438" s="650"/>
      <c r="AJ1438" s="650"/>
      <c r="AK1438" s="650"/>
      <c r="AL1438" s="650"/>
      <c r="AM1438" s="652">
        <f t="shared" si="68"/>
        <v>0</v>
      </c>
      <c r="AN1438" s="513">
        <f t="shared" si="69"/>
        <v>4972821</v>
      </c>
    </row>
    <row r="1439" spans="1:40" s="212" customFormat="1" ht="15" customHeight="1" x14ac:dyDescent="0.2">
      <c r="A1439" s="679"/>
      <c r="B1439" s="679"/>
      <c r="C1439" s="679"/>
      <c r="D1439" s="679"/>
      <c r="E1439" s="679"/>
      <c r="F1439" s="668" t="s">
        <v>8717</v>
      </c>
      <c r="G1439" s="668" t="s">
        <v>12385</v>
      </c>
      <c r="H1439" s="669">
        <v>443101005541107</v>
      </c>
      <c r="I1439" s="653"/>
      <c r="J1439" s="653" t="s">
        <v>19845</v>
      </c>
      <c r="K1439" s="670" t="s">
        <v>6477</v>
      </c>
      <c r="L1439" s="669" t="s">
        <v>19968</v>
      </c>
      <c r="M1439" s="671">
        <v>42346</v>
      </c>
      <c r="N1439" s="672">
        <v>6000000</v>
      </c>
      <c r="O1439" s="672" t="s">
        <v>20001</v>
      </c>
      <c r="P1439" s="674">
        <v>42801</v>
      </c>
      <c r="Q1439" s="672">
        <v>3085579</v>
      </c>
      <c r="R1439" s="673" t="s">
        <v>20014</v>
      </c>
      <c r="S1439" s="674">
        <v>42901</v>
      </c>
      <c r="T1439" s="675">
        <v>2158030</v>
      </c>
      <c r="U1439" s="674">
        <v>42902</v>
      </c>
      <c r="V1439" s="675">
        <v>2158030</v>
      </c>
      <c r="W1439" s="675">
        <v>1402719.5</v>
      </c>
      <c r="X1439" s="675">
        <v>647409</v>
      </c>
      <c r="Y1439" s="675">
        <v>107901.5</v>
      </c>
      <c r="Z1439" s="652">
        <v>0</v>
      </c>
      <c r="AA1439" s="652"/>
      <c r="AB1439" s="664"/>
      <c r="AC1439" s="663"/>
      <c r="AD1439" s="650"/>
      <c r="AE1439" s="650"/>
      <c r="AF1439" s="650"/>
      <c r="AG1439" s="650"/>
      <c r="AH1439" s="650"/>
      <c r="AI1439" s="650"/>
      <c r="AJ1439" s="650"/>
      <c r="AK1439" s="650"/>
      <c r="AL1439" s="650"/>
      <c r="AM1439" s="652">
        <f t="shared" si="68"/>
        <v>0</v>
      </c>
      <c r="AN1439" s="513">
        <f t="shared" si="69"/>
        <v>2158030</v>
      </c>
    </row>
    <row r="1440" spans="1:40" s="212" customFormat="1" ht="15" customHeight="1" x14ac:dyDescent="0.2">
      <c r="A1440" s="679"/>
      <c r="B1440" s="679"/>
      <c r="C1440" s="679"/>
      <c r="D1440" s="679"/>
      <c r="E1440" s="679"/>
      <c r="F1440" s="668" t="s">
        <v>8717</v>
      </c>
      <c r="G1440" s="668" t="s">
        <v>12385</v>
      </c>
      <c r="H1440" s="669">
        <v>443101005296100</v>
      </c>
      <c r="I1440" s="653"/>
      <c r="J1440" s="653" t="s">
        <v>19846</v>
      </c>
      <c r="K1440" s="670" t="s">
        <v>6477</v>
      </c>
      <c r="L1440" s="669" t="s">
        <v>13931</v>
      </c>
      <c r="M1440" s="671">
        <v>42321</v>
      </c>
      <c r="N1440" s="672">
        <v>20000000</v>
      </c>
      <c r="O1440" s="672" t="s">
        <v>20001</v>
      </c>
      <c r="P1440" s="674">
        <v>42801</v>
      </c>
      <c r="Q1440" s="672">
        <v>2709761</v>
      </c>
      <c r="R1440" s="673" t="s">
        <v>20014</v>
      </c>
      <c r="S1440" s="674">
        <v>42901</v>
      </c>
      <c r="T1440" s="675">
        <v>1896833</v>
      </c>
      <c r="U1440" s="674">
        <v>42902</v>
      </c>
      <c r="V1440" s="675">
        <v>1896833</v>
      </c>
      <c r="W1440" s="675">
        <v>1232941.45</v>
      </c>
      <c r="X1440" s="675">
        <v>569049.9</v>
      </c>
      <c r="Y1440" s="675">
        <v>94841.650000000009</v>
      </c>
      <c r="Z1440" s="652">
        <v>0</v>
      </c>
      <c r="AA1440" s="652"/>
      <c r="AB1440" s="664"/>
      <c r="AC1440" s="663"/>
      <c r="AD1440" s="650"/>
      <c r="AE1440" s="650"/>
      <c r="AF1440" s="650"/>
      <c r="AG1440" s="650"/>
      <c r="AH1440" s="650"/>
      <c r="AI1440" s="650"/>
      <c r="AJ1440" s="650"/>
      <c r="AK1440" s="650"/>
      <c r="AL1440" s="650"/>
      <c r="AM1440" s="652">
        <f t="shared" si="68"/>
        <v>0</v>
      </c>
      <c r="AN1440" s="513">
        <f t="shared" si="69"/>
        <v>1896833</v>
      </c>
    </row>
    <row r="1441" spans="1:226" s="212" customFormat="1" ht="15" customHeight="1" x14ac:dyDescent="0.2">
      <c r="A1441" s="679"/>
      <c r="B1441" s="679"/>
      <c r="C1441" s="679"/>
      <c r="D1441" s="679"/>
      <c r="E1441" s="679"/>
      <c r="F1441" s="668" t="s">
        <v>8717</v>
      </c>
      <c r="G1441" s="668" t="s">
        <v>12385</v>
      </c>
      <c r="H1441" s="669">
        <v>443101004996105</v>
      </c>
      <c r="I1441" s="653"/>
      <c r="J1441" s="653" t="s">
        <v>19847</v>
      </c>
      <c r="K1441" s="670" t="s">
        <v>6477</v>
      </c>
      <c r="L1441" s="669" t="s">
        <v>19969</v>
      </c>
      <c r="M1441" s="671">
        <v>42116</v>
      </c>
      <c r="N1441" s="672">
        <v>6000000</v>
      </c>
      <c r="O1441" s="672" t="s">
        <v>20001</v>
      </c>
      <c r="P1441" s="674">
        <v>42801</v>
      </c>
      <c r="Q1441" s="672">
        <v>1525000</v>
      </c>
      <c r="R1441" s="673" t="s">
        <v>20014</v>
      </c>
      <c r="S1441" s="674">
        <v>42901</v>
      </c>
      <c r="T1441" s="675">
        <v>1067500</v>
      </c>
      <c r="U1441" s="674">
        <v>42902</v>
      </c>
      <c r="V1441" s="675">
        <v>1067500</v>
      </c>
      <c r="W1441" s="675">
        <v>693875</v>
      </c>
      <c r="X1441" s="675">
        <v>320250</v>
      </c>
      <c r="Y1441" s="675">
        <v>53375</v>
      </c>
      <c r="Z1441" s="652">
        <v>0</v>
      </c>
      <c r="AA1441" s="652"/>
      <c r="AB1441" s="664"/>
      <c r="AC1441" s="663"/>
      <c r="AD1441" s="650"/>
      <c r="AE1441" s="650"/>
      <c r="AF1441" s="650"/>
      <c r="AG1441" s="650"/>
      <c r="AH1441" s="650"/>
      <c r="AI1441" s="650"/>
      <c r="AJ1441" s="650"/>
      <c r="AK1441" s="650"/>
      <c r="AL1441" s="650"/>
      <c r="AM1441" s="652">
        <f t="shared" si="68"/>
        <v>0</v>
      </c>
      <c r="AN1441" s="513">
        <f t="shared" si="69"/>
        <v>1067500</v>
      </c>
    </row>
    <row r="1442" spans="1:226" s="212" customFormat="1" ht="15" customHeight="1" x14ac:dyDescent="0.2">
      <c r="A1442" s="679"/>
      <c r="B1442" s="679"/>
      <c r="C1442" s="679"/>
      <c r="D1442" s="679"/>
      <c r="E1442" s="679"/>
      <c r="F1442" s="668" t="s">
        <v>10532</v>
      </c>
      <c r="G1442" s="668" t="s">
        <v>20019</v>
      </c>
      <c r="H1442" s="669" t="s">
        <v>20037</v>
      </c>
      <c r="I1442" s="653"/>
      <c r="J1442" s="653" t="s">
        <v>19848</v>
      </c>
      <c r="K1442" s="670" t="s">
        <v>6476</v>
      </c>
      <c r="L1442" s="669" t="s">
        <v>19970</v>
      </c>
      <c r="M1442" s="671">
        <v>42850</v>
      </c>
      <c r="N1442" s="672">
        <v>150000000</v>
      </c>
      <c r="O1442" s="672" t="s">
        <v>20002</v>
      </c>
      <c r="P1442" s="674">
        <v>42850</v>
      </c>
      <c r="Q1442" s="672">
        <v>139653341</v>
      </c>
      <c r="R1442" s="673" t="s">
        <v>20015</v>
      </c>
      <c r="S1442" s="674">
        <v>42901</v>
      </c>
      <c r="T1442" s="675">
        <v>125583877</v>
      </c>
      <c r="U1442" s="674">
        <v>42910</v>
      </c>
      <c r="V1442" s="675">
        <v>125583877</v>
      </c>
      <c r="W1442" s="675">
        <v>87908713.900000006</v>
      </c>
      <c r="X1442" s="675"/>
      <c r="Y1442" s="675">
        <v>37675163.100000001</v>
      </c>
      <c r="Z1442" s="652">
        <v>0</v>
      </c>
      <c r="AA1442" s="652"/>
      <c r="AB1442" s="664"/>
      <c r="AC1442" s="663"/>
      <c r="AD1442" s="650"/>
      <c r="AE1442" s="650"/>
      <c r="AF1442" s="650"/>
      <c r="AG1442" s="650"/>
      <c r="AH1442" s="650"/>
      <c r="AI1442" s="650"/>
      <c r="AJ1442" s="650"/>
      <c r="AK1442" s="650"/>
      <c r="AL1442" s="650"/>
      <c r="AM1442" s="652">
        <f t="shared" si="68"/>
        <v>0</v>
      </c>
      <c r="AN1442" s="513">
        <f t="shared" si="69"/>
        <v>125583877</v>
      </c>
    </row>
    <row r="1443" spans="1:226" s="212" customFormat="1" ht="15" customHeight="1" x14ac:dyDescent="0.2">
      <c r="A1443" s="679"/>
      <c r="B1443" s="679"/>
      <c r="C1443" s="679"/>
      <c r="D1443" s="679"/>
      <c r="E1443" s="679"/>
      <c r="F1443" s="668"/>
      <c r="G1443" s="668"/>
      <c r="H1443" s="669"/>
      <c r="I1443" s="653"/>
      <c r="J1443" s="653"/>
      <c r="K1443" s="670"/>
      <c r="L1443" s="669"/>
      <c r="M1443" s="671"/>
      <c r="N1443" s="672"/>
      <c r="O1443" s="672"/>
      <c r="P1443" s="674"/>
      <c r="Q1443" s="672"/>
      <c r="R1443" s="673"/>
      <c r="S1443" s="674"/>
      <c r="T1443" s="675"/>
      <c r="U1443" s="674"/>
      <c r="V1443" s="675"/>
      <c r="W1443" s="675"/>
      <c r="X1443" s="675"/>
      <c r="Y1443" s="675"/>
      <c r="Z1443" s="652"/>
      <c r="AA1443" s="652"/>
      <c r="AB1443" s="664"/>
      <c r="AC1443" s="663"/>
      <c r="AD1443" s="650"/>
      <c r="AE1443" s="650"/>
      <c r="AF1443" s="650"/>
      <c r="AG1443" s="650"/>
      <c r="AH1443" s="650"/>
      <c r="AI1443" s="650"/>
      <c r="AJ1443" s="650"/>
      <c r="AK1443" s="650"/>
      <c r="AL1443" s="650"/>
      <c r="AM1443" s="652"/>
      <c r="AN1443" s="513"/>
    </row>
    <row r="1444" spans="1:226" x14ac:dyDescent="0.2">
      <c r="L1444" s="310"/>
      <c r="P1444" s="674"/>
      <c r="U1444" s="674"/>
    </row>
    <row r="1445" spans="1:226" x14ac:dyDescent="0.2">
      <c r="F1445" s="197"/>
      <c r="G1445" s="197"/>
      <c r="H1445" s="197"/>
      <c r="I1445" s="197"/>
      <c r="J1445" s="197"/>
      <c r="K1445" s="197"/>
      <c r="L1445" s="197"/>
      <c r="M1445" s="197"/>
      <c r="N1445" s="197"/>
      <c r="O1445" s="197"/>
      <c r="P1445" s="197"/>
      <c r="Q1445" s="197"/>
      <c r="R1445" s="197"/>
      <c r="S1445" s="197"/>
      <c r="T1445" s="197"/>
      <c r="U1445" s="197"/>
      <c r="V1445" s="197"/>
      <c r="W1445" s="197"/>
      <c r="X1445" s="197"/>
      <c r="Y1445" s="197"/>
      <c r="Z1445" s="197"/>
      <c r="AA1445" s="197"/>
      <c r="AB1445" s="197"/>
      <c r="AC1445" s="197"/>
      <c r="AD1445" s="197"/>
      <c r="AE1445" s="197"/>
      <c r="AF1445" s="197"/>
      <c r="AG1445" s="197"/>
      <c r="AH1445" s="197"/>
      <c r="AI1445" s="197"/>
      <c r="AJ1445" s="197"/>
      <c r="AK1445" s="197"/>
      <c r="AL1445" s="197"/>
      <c r="AM1445" s="197"/>
      <c r="AN1445" s="197"/>
    </row>
    <row r="1446" spans="1:226" s="169" customFormat="1" x14ac:dyDescent="0.2">
      <c r="A1446" s="166"/>
      <c r="B1446" s="166"/>
      <c r="C1446" s="166"/>
      <c r="D1446" s="166"/>
      <c r="E1446" s="166"/>
      <c r="F1446" s="639"/>
      <c r="G1446" s="639"/>
      <c r="H1446" s="639">
        <f t="shared" ref="H1446:AL1446" si="70">SUBTOTAL(9,H9:H1445)</f>
        <v>4.4290624675292947E+17</v>
      </c>
      <c r="I1446" s="639"/>
      <c r="J1446" s="639"/>
      <c r="K1446" s="639"/>
      <c r="L1446" s="639"/>
      <c r="M1446" s="639">
        <f t="shared" si="70"/>
        <v>58628219</v>
      </c>
      <c r="N1446" s="639">
        <f t="shared" si="70"/>
        <v>19793393000</v>
      </c>
      <c r="O1446" s="639"/>
      <c r="P1446" s="639"/>
      <c r="Q1446" s="639"/>
      <c r="R1446" s="639"/>
      <c r="S1446" s="639"/>
      <c r="T1446" s="639">
        <f t="shared" si="70"/>
        <v>9602276934.5</v>
      </c>
      <c r="U1446" s="639"/>
      <c r="V1446" s="639"/>
      <c r="W1446" s="639"/>
      <c r="X1446" s="639"/>
      <c r="Y1446" s="639"/>
      <c r="Z1446" s="639">
        <f t="shared" si="70"/>
        <v>79094379</v>
      </c>
      <c r="AA1446" s="639">
        <f t="shared" si="70"/>
        <v>0</v>
      </c>
      <c r="AB1446" s="639">
        <f t="shared" si="70"/>
        <v>0</v>
      </c>
      <c r="AC1446" s="639">
        <f t="shared" si="70"/>
        <v>117086305</v>
      </c>
      <c r="AD1446" s="639">
        <f t="shared" si="70"/>
        <v>0</v>
      </c>
      <c r="AE1446" s="639">
        <f t="shared" si="70"/>
        <v>0</v>
      </c>
      <c r="AF1446" s="639">
        <f t="shared" si="70"/>
        <v>0</v>
      </c>
      <c r="AG1446" s="639">
        <f t="shared" si="70"/>
        <v>0</v>
      </c>
      <c r="AH1446" s="639">
        <f t="shared" si="70"/>
        <v>0</v>
      </c>
      <c r="AI1446" s="639">
        <f t="shared" si="70"/>
        <v>0</v>
      </c>
      <c r="AJ1446" s="639">
        <f t="shared" si="70"/>
        <v>0</v>
      </c>
      <c r="AK1446" s="639">
        <f t="shared" si="70"/>
        <v>0</v>
      </c>
      <c r="AL1446" s="639">
        <f t="shared" si="70"/>
        <v>0</v>
      </c>
      <c r="AM1446" s="639">
        <f>SUBTOTAL(9,AM9:AM1445)</f>
        <v>196180684</v>
      </c>
      <c r="AN1446" s="639">
        <f>SUBTOTAL(9,AN9:AN1445)</f>
        <v>9406096250.5</v>
      </c>
      <c r="AO1446" s="164"/>
      <c r="AP1446" s="164"/>
      <c r="AQ1446" s="164"/>
      <c r="AR1446" s="164"/>
      <c r="AS1446" s="164"/>
      <c r="AT1446" s="164"/>
      <c r="AU1446" s="164"/>
      <c r="AV1446" s="164"/>
      <c r="AW1446" s="164"/>
      <c r="AX1446" s="164"/>
      <c r="AY1446" s="164"/>
      <c r="AZ1446" s="164"/>
      <c r="BA1446" s="164"/>
      <c r="BB1446" s="164"/>
      <c r="BC1446" s="164"/>
      <c r="BD1446" s="164"/>
      <c r="BE1446" s="164"/>
      <c r="BF1446" s="164"/>
      <c r="BG1446" s="164"/>
      <c r="BH1446" s="164"/>
      <c r="BI1446" s="164"/>
      <c r="BJ1446" s="164"/>
      <c r="BK1446" s="164"/>
      <c r="BL1446" s="164"/>
      <c r="BM1446" s="164"/>
      <c r="BN1446" s="164"/>
      <c r="BO1446" s="164"/>
      <c r="BP1446" s="164"/>
      <c r="BQ1446" s="164"/>
      <c r="BR1446" s="164"/>
      <c r="BS1446" s="164"/>
      <c r="BT1446" s="164"/>
      <c r="BU1446" s="164"/>
      <c r="BV1446" s="164"/>
      <c r="BW1446" s="164"/>
      <c r="BX1446" s="164"/>
      <c r="BY1446" s="164"/>
      <c r="BZ1446" s="164"/>
      <c r="CA1446" s="164"/>
      <c r="CB1446" s="164"/>
      <c r="CC1446" s="164"/>
      <c r="CD1446" s="164"/>
      <c r="CE1446" s="164"/>
      <c r="CF1446" s="164"/>
      <c r="CG1446" s="164"/>
      <c r="CH1446" s="164"/>
      <c r="CI1446" s="164"/>
      <c r="CJ1446" s="164"/>
      <c r="CK1446" s="164"/>
      <c r="CL1446" s="164"/>
      <c r="CM1446" s="164"/>
      <c r="CN1446" s="164"/>
      <c r="CO1446" s="164"/>
      <c r="CP1446" s="164"/>
      <c r="CQ1446" s="164"/>
      <c r="CR1446" s="164"/>
      <c r="CS1446" s="164"/>
      <c r="CT1446" s="164"/>
      <c r="CU1446" s="164"/>
      <c r="CV1446" s="164"/>
      <c r="CW1446" s="164"/>
      <c r="CX1446" s="164"/>
      <c r="CY1446" s="164"/>
      <c r="CZ1446" s="164"/>
      <c r="DA1446" s="164"/>
      <c r="DB1446" s="164"/>
      <c r="DC1446" s="164"/>
      <c r="DD1446" s="164"/>
      <c r="DE1446" s="164"/>
      <c r="DF1446" s="164"/>
      <c r="DG1446" s="164"/>
      <c r="DH1446" s="164"/>
      <c r="DI1446" s="164"/>
      <c r="DJ1446" s="164"/>
      <c r="DK1446" s="164"/>
      <c r="DL1446" s="164"/>
      <c r="DM1446" s="164"/>
      <c r="DN1446" s="164"/>
      <c r="DO1446" s="164"/>
      <c r="DP1446" s="164"/>
      <c r="DQ1446" s="164"/>
      <c r="DR1446" s="164"/>
      <c r="DS1446" s="164"/>
      <c r="DT1446" s="164"/>
      <c r="DU1446" s="164"/>
      <c r="DV1446" s="164"/>
      <c r="DW1446" s="164"/>
      <c r="DX1446" s="164"/>
      <c r="DY1446" s="164"/>
      <c r="DZ1446" s="164"/>
      <c r="EA1446" s="164"/>
      <c r="EB1446" s="164"/>
      <c r="EC1446" s="164"/>
      <c r="ED1446" s="164"/>
      <c r="EE1446" s="164"/>
      <c r="EF1446" s="164"/>
      <c r="EG1446" s="164"/>
      <c r="EH1446" s="164"/>
      <c r="EI1446" s="164"/>
      <c r="EJ1446" s="164"/>
      <c r="EK1446" s="164"/>
      <c r="EL1446" s="164"/>
      <c r="EM1446" s="164"/>
      <c r="EN1446" s="164"/>
      <c r="EO1446" s="164"/>
      <c r="EP1446" s="164"/>
      <c r="EQ1446" s="164"/>
      <c r="ER1446" s="164"/>
      <c r="ES1446" s="164"/>
      <c r="ET1446" s="164"/>
      <c r="EU1446" s="164"/>
      <c r="EV1446" s="164"/>
      <c r="EW1446" s="164"/>
      <c r="EX1446" s="164"/>
      <c r="EY1446" s="164"/>
      <c r="EZ1446" s="164"/>
      <c r="FA1446" s="164"/>
      <c r="FB1446" s="164"/>
      <c r="FC1446" s="164"/>
      <c r="FD1446" s="164"/>
      <c r="FE1446" s="164"/>
      <c r="FF1446" s="164"/>
      <c r="FG1446" s="164"/>
      <c r="FH1446" s="164"/>
      <c r="FI1446" s="164"/>
      <c r="FJ1446" s="164"/>
      <c r="FK1446" s="164"/>
      <c r="FL1446" s="164"/>
      <c r="FM1446" s="164"/>
      <c r="FN1446" s="164"/>
      <c r="FO1446" s="164"/>
      <c r="FP1446" s="164"/>
      <c r="FQ1446" s="164"/>
      <c r="FR1446" s="164"/>
      <c r="FS1446" s="164"/>
      <c r="FT1446" s="164"/>
      <c r="FU1446" s="164"/>
      <c r="FV1446" s="164"/>
      <c r="FW1446" s="164"/>
      <c r="FX1446" s="164"/>
      <c r="FY1446" s="164"/>
      <c r="FZ1446" s="164"/>
      <c r="GA1446" s="164"/>
      <c r="GB1446" s="164"/>
      <c r="GC1446" s="164"/>
      <c r="GD1446" s="164"/>
      <c r="GE1446" s="164"/>
      <c r="GF1446" s="164"/>
      <c r="GG1446" s="164"/>
      <c r="GH1446" s="164"/>
      <c r="GI1446" s="164"/>
      <c r="GJ1446" s="164"/>
      <c r="GK1446" s="164"/>
      <c r="GL1446" s="164"/>
      <c r="GM1446" s="164"/>
      <c r="GN1446" s="164"/>
      <c r="GO1446" s="164"/>
      <c r="GP1446" s="164"/>
      <c r="GQ1446" s="164"/>
      <c r="GR1446" s="164"/>
      <c r="GS1446" s="164"/>
      <c r="GT1446" s="164"/>
      <c r="GU1446" s="164"/>
      <c r="GV1446" s="164"/>
      <c r="GW1446" s="164"/>
      <c r="GX1446" s="164"/>
      <c r="GY1446" s="164"/>
      <c r="GZ1446" s="164"/>
      <c r="HA1446" s="164"/>
      <c r="HB1446" s="164"/>
      <c r="HC1446" s="164"/>
      <c r="HD1446" s="164"/>
      <c r="HE1446" s="164"/>
      <c r="HF1446" s="164"/>
      <c r="HG1446" s="164"/>
      <c r="HH1446" s="164"/>
      <c r="HI1446" s="164"/>
      <c r="HJ1446" s="164"/>
      <c r="HK1446" s="164"/>
      <c r="HL1446" s="164"/>
      <c r="HM1446" s="164"/>
      <c r="HN1446" s="164"/>
      <c r="HO1446" s="164"/>
      <c r="HP1446" s="164"/>
      <c r="HQ1446" s="164"/>
      <c r="HR1446" s="164"/>
    </row>
    <row r="1447" spans="1:226" x14ac:dyDescent="0.2">
      <c r="F1447" s="640"/>
      <c r="G1447" s="640"/>
      <c r="H1447" s="640"/>
      <c r="I1447" s="640"/>
      <c r="J1447" s="640"/>
      <c r="K1447" s="640"/>
      <c r="L1447" s="640"/>
      <c r="M1447" s="640"/>
      <c r="N1447" s="640"/>
      <c r="O1447" s="640"/>
      <c r="P1447" s="640"/>
      <c r="Q1447" s="640"/>
      <c r="R1447" s="640"/>
      <c r="S1447" s="640"/>
      <c r="T1447" s="640"/>
      <c r="U1447" s="640"/>
      <c r="V1447" s="640"/>
      <c r="W1447" s="640"/>
      <c r="X1447" s="640"/>
      <c r="Y1447" s="640"/>
      <c r="Z1447" s="640"/>
      <c r="AA1447" s="640"/>
      <c r="AB1447" s="640"/>
      <c r="AC1447" s="640"/>
      <c r="AD1447" s="640"/>
      <c r="AE1447" s="640"/>
      <c r="AF1447" s="640"/>
      <c r="AG1447" s="640"/>
      <c r="AH1447" s="640"/>
      <c r="AI1447" s="640"/>
      <c r="AJ1447" s="640"/>
      <c r="AK1447" s="640"/>
      <c r="AL1447" s="640"/>
      <c r="AM1447" s="640"/>
      <c r="AN1447" s="640"/>
    </row>
    <row r="1559" spans="9:226" s="166" customFormat="1" ht="5.25" customHeight="1" x14ac:dyDescent="0.2">
      <c r="I1559" s="167"/>
      <c r="J1559" s="169"/>
      <c r="K1559" s="169"/>
      <c r="L1559" s="169"/>
      <c r="M1559" s="169"/>
      <c r="N1559" s="309"/>
      <c r="O1559" s="309"/>
      <c r="P1559" s="309"/>
      <c r="Q1559" s="309"/>
      <c r="R1559" s="274"/>
      <c r="S1559" s="169"/>
      <c r="T1559" s="172"/>
      <c r="U1559" s="172"/>
      <c r="V1559" s="172"/>
      <c r="W1559" s="172"/>
      <c r="X1559" s="172"/>
      <c r="Y1559" s="172"/>
      <c r="Z1559" s="172"/>
      <c r="AA1559" s="172"/>
      <c r="AB1559" s="172"/>
      <c r="AC1559" s="172"/>
      <c r="AD1559" s="172"/>
      <c r="AE1559" s="172"/>
      <c r="AF1559" s="172"/>
      <c r="AG1559" s="172"/>
      <c r="AH1559" s="172"/>
      <c r="AI1559" s="172"/>
      <c r="AJ1559" s="172"/>
      <c r="AK1559" s="172"/>
      <c r="AL1559" s="172"/>
      <c r="AM1559" s="172"/>
      <c r="AN1559" s="172"/>
      <c r="AO1559" s="164"/>
      <c r="AP1559" s="164"/>
      <c r="AQ1559" s="164"/>
      <c r="AR1559" s="164"/>
      <c r="AS1559" s="164"/>
      <c r="AT1559" s="164"/>
      <c r="AU1559" s="164"/>
      <c r="AV1559" s="164"/>
      <c r="AW1559" s="164"/>
      <c r="AX1559" s="164"/>
      <c r="AY1559" s="164"/>
      <c r="AZ1559" s="164"/>
      <c r="BA1559" s="164"/>
      <c r="BB1559" s="164"/>
      <c r="BC1559" s="164"/>
      <c r="BD1559" s="164"/>
      <c r="BE1559" s="164"/>
      <c r="BF1559" s="164"/>
      <c r="BG1559" s="164"/>
      <c r="BH1559" s="164"/>
      <c r="BI1559" s="164"/>
      <c r="BJ1559" s="164"/>
      <c r="BK1559" s="164"/>
      <c r="BL1559" s="164"/>
      <c r="BM1559" s="164"/>
      <c r="BN1559" s="164"/>
      <c r="BO1559" s="164"/>
      <c r="BP1559" s="164"/>
      <c r="BQ1559" s="164"/>
      <c r="BR1559" s="164"/>
      <c r="BS1559" s="164"/>
      <c r="BT1559" s="164"/>
      <c r="BU1559" s="164"/>
      <c r="BV1559" s="164"/>
      <c r="BW1559" s="164"/>
      <c r="BX1559" s="164"/>
      <c r="BY1559" s="164"/>
      <c r="BZ1559" s="164"/>
      <c r="CA1559" s="164"/>
      <c r="CB1559" s="164"/>
      <c r="CC1559" s="164"/>
      <c r="CD1559" s="164"/>
      <c r="CE1559" s="164"/>
      <c r="CF1559" s="164"/>
      <c r="CG1559" s="164"/>
      <c r="CH1559" s="164"/>
      <c r="CI1559" s="164"/>
      <c r="CJ1559" s="164"/>
      <c r="CK1559" s="164"/>
      <c r="CL1559" s="164"/>
      <c r="CM1559" s="164"/>
      <c r="CN1559" s="164"/>
      <c r="CO1559" s="164"/>
      <c r="CP1559" s="164"/>
      <c r="CQ1559" s="164"/>
      <c r="CR1559" s="164"/>
      <c r="CS1559" s="164"/>
      <c r="CT1559" s="164"/>
      <c r="CU1559" s="164"/>
      <c r="CV1559" s="164"/>
      <c r="CW1559" s="164"/>
      <c r="CX1559" s="164"/>
      <c r="CY1559" s="164"/>
      <c r="CZ1559" s="164"/>
      <c r="DA1559" s="164"/>
      <c r="DB1559" s="164"/>
      <c r="DC1559" s="164"/>
      <c r="DD1559" s="164"/>
      <c r="DE1559" s="164"/>
      <c r="DF1559" s="164"/>
      <c r="DG1559" s="164"/>
      <c r="DH1559" s="164"/>
      <c r="DI1559" s="164"/>
      <c r="DJ1559" s="164"/>
      <c r="DK1559" s="164"/>
      <c r="DL1559" s="164"/>
      <c r="DM1559" s="164"/>
      <c r="DN1559" s="164"/>
      <c r="DO1559" s="164"/>
      <c r="DP1559" s="164"/>
      <c r="DQ1559" s="164"/>
      <c r="DR1559" s="164"/>
      <c r="DS1559" s="164"/>
      <c r="DT1559" s="164"/>
      <c r="DU1559" s="164"/>
      <c r="DV1559" s="164"/>
      <c r="DW1559" s="164"/>
      <c r="DX1559" s="164"/>
      <c r="DY1559" s="164"/>
      <c r="DZ1559" s="164"/>
      <c r="EA1559" s="164"/>
      <c r="EB1559" s="164"/>
      <c r="EC1559" s="164"/>
      <c r="ED1559" s="164"/>
      <c r="EE1559" s="164"/>
      <c r="EF1559" s="164"/>
      <c r="EG1559" s="164"/>
      <c r="EH1559" s="164"/>
      <c r="EI1559" s="164"/>
      <c r="EJ1559" s="164"/>
      <c r="EK1559" s="164"/>
      <c r="EL1559" s="164"/>
      <c r="EM1559" s="164"/>
      <c r="EN1559" s="164"/>
      <c r="EO1559" s="164"/>
      <c r="EP1559" s="164"/>
      <c r="EQ1559" s="164"/>
      <c r="ER1559" s="164"/>
      <c r="ES1559" s="164"/>
      <c r="ET1559" s="164"/>
      <c r="EU1559" s="164"/>
      <c r="EV1559" s="164"/>
      <c r="EW1559" s="164"/>
      <c r="EX1559" s="164"/>
      <c r="EY1559" s="164"/>
      <c r="EZ1559" s="164"/>
      <c r="FA1559" s="164"/>
      <c r="FB1559" s="164"/>
      <c r="FC1559" s="164"/>
      <c r="FD1559" s="164"/>
      <c r="FE1559" s="164"/>
      <c r="FF1559" s="164"/>
      <c r="FG1559" s="164"/>
      <c r="FH1559" s="164"/>
      <c r="FI1559" s="164"/>
      <c r="FJ1559" s="164"/>
      <c r="FK1559" s="164"/>
      <c r="FL1559" s="164"/>
      <c r="FM1559" s="164"/>
      <c r="FN1559" s="164"/>
      <c r="FO1559" s="164"/>
      <c r="FP1559" s="164"/>
      <c r="FQ1559" s="164"/>
      <c r="FR1559" s="164"/>
      <c r="FS1559" s="164"/>
      <c r="FT1559" s="164"/>
      <c r="FU1559" s="164"/>
      <c r="FV1559" s="164"/>
      <c r="FW1559" s="164"/>
      <c r="FX1559" s="164"/>
      <c r="FY1559" s="164"/>
      <c r="FZ1559" s="164"/>
      <c r="GA1559" s="164"/>
      <c r="GB1559" s="164"/>
      <c r="GC1559" s="164"/>
      <c r="GD1559" s="164"/>
      <c r="GE1559" s="164"/>
      <c r="GF1559" s="164"/>
      <c r="GG1559" s="164"/>
      <c r="GH1559" s="164"/>
      <c r="GI1559" s="164"/>
      <c r="GJ1559" s="164"/>
      <c r="GK1559" s="164"/>
      <c r="GL1559" s="164"/>
      <c r="GM1559" s="164"/>
      <c r="GN1559" s="164"/>
      <c r="GO1559" s="164"/>
      <c r="GP1559" s="164"/>
      <c r="GQ1559" s="164"/>
      <c r="GR1559" s="164"/>
      <c r="GS1559" s="164"/>
      <c r="GT1559" s="164"/>
      <c r="GU1559" s="164"/>
      <c r="GV1559" s="164"/>
      <c r="GW1559" s="164"/>
      <c r="GX1559" s="164"/>
      <c r="GY1559" s="164"/>
      <c r="GZ1559" s="164"/>
      <c r="HA1559" s="164"/>
      <c r="HB1559" s="164"/>
      <c r="HC1559" s="164"/>
      <c r="HD1559" s="164"/>
      <c r="HE1559" s="164"/>
      <c r="HF1559" s="164"/>
      <c r="HG1559" s="164"/>
      <c r="HH1559" s="164"/>
      <c r="HI1559" s="164"/>
      <c r="HJ1559" s="164"/>
      <c r="HK1559" s="164"/>
      <c r="HL1559" s="164"/>
      <c r="HM1559" s="164"/>
      <c r="HN1559" s="164"/>
      <c r="HO1559" s="164"/>
      <c r="HP1559" s="164"/>
      <c r="HQ1559" s="164"/>
      <c r="HR1559" s="164"/>
    </row>
  </sheetData>
  <sheetProtection formatCells="0" formatColumns="0" formatRows="0" insertColumns="0" insertRows="0" insertHyperlinks="0" deleteColumns="0" deleteRows="0" sort="0" autoFilter="0" pivotTables="0"/>
  <customSheetViews>
    <customSheetView guid="{070545E0-68FE-4F8E-AA2C-EE377557D161}" scale="70" showPageBreaks="1" showGridLines="0" printArea="1" showAutoFilter="1" view="pageBreakPreview">
      <selection activeCell="G14" sqref="G14"/>
      <pageMargins left="0" right="0" top="0.15748031496062992" bottom="0.35433070866141736" header="0.15748031496062992" footer="0.15748031496062992"/>
      <pageSetup paperSize="9" scale="60" fitToHeight="25" orientation="portrait" r:id="rId1"/>
      <headerFooter alignWithMargins="0">
        <oddFooter>&amp;RLembar &amp;P dari &amp;N</oddFooter>
      </headerFooter>
      <autoFilter ref="A8:HJ377">
        <sortState ref="A10:HJ377">
          <sortCondition ref="J8:J44"/>
        </sortState>
      </autoFilter>
    </customSheetView>
    <customSheetView guid="{E808FA69-BC82-4022-A6CA-568A9360E355}" scale="70" showPageBreaks="1" showGridLines="0" printArea="1" showAutoFilter="1" hiddenColumns="1" topLeftCell="G1">
      <selection activeCell="M21" sqref="M21"/>
      <pageMargins left="0" right="0" top="0.15748031496062992" bottom="0.35433070866141736" header="0.15748031496062992" footer="0.15748031496062992"/>
      <pageSetup paperSize="9" fitToHeight="25" orientation="portrait" r:id="rId2"/>
      <headerFooter alignWithMargins="0">
        <oddFooter>&amp;RLembar &amp;P dari &amp;N</oddFooter>
      </headerFooter>
      <autoFilter ref="A8:HJ377">
        <sortState ref="A10:HJ113">
          <sortCondition ref="J8:J44"/>
        </sortState>
      </autoFilter>
    </customSheetView>
    <customSheetView guid="{47E97DAE-5021-4286-89E1-7136B814B30D}" scale="55" showPageBreaks="1" showGridLines="0" printArea="1" showAutoFilter="1" hiddenColumns="1" view="pageBreakPreview" topLeftCell="G80">
      <selection activeCell="K109" sqref="K109"/>
      <pageMargins left="0" right="0" top="0.15748031496062992" bottom="0.35433070866141736" header="0.15748031496062992" footer="0.15748031496062992"/>
      <pageSetup paperSize="9" fitToHeight="25" orientation="portrait" r:id="rId3"/>
      <headerFooter alignWithMargins="0">
        <oddFooter>&amp;RLembar &amp;P dari &amp;N</oddFooter>
      </headerFooter>
      <autoFilter ref="A8:HJ113">
        <sortState ref="A10:HJ35">
          <sortCondition ref="J8:J44"/>
        </sortState>
      </autoFilter>
    </customSheetView>
    <customSheetView guid="{A8F47327-6AA2-4E70-AA1C-A9D7B2F12328}" showPageBreaks="1" showGridLines="0" printArea="1" showAutoFilter="1" view="pageBreakPreview">
      <selection activeCell="L39" sqref="L39"/>
      <pageMargins left="0" right="0" top="0.15748031496062992" bottom="0.35433070866141736" header="0.15748031496062992" footer="0.15748031496062992"/>
      <pageSetup paperSize="9" fitToHeight="25" orientation="portrait" r:id="rId4"/>
      <headerFooter alignWithMargins="0">
        <oddFooter>&amp;RLembar &amp;P dari &amp;N</oddFooter>
      </headerFooter>
      <autoFilter ref="A8:HJ35"/>
    </customSheetView>
    <customSheetView guid="{911155BC-3EE4-415A-A701-B8821EE06DFE}" scale="70" showPageBreaks="1" showGridLines="0" printArea="1" showAutoFilter="1" hiddenColumns="1" view="pageBreakPreview" topLeftCell="F1">
      <selection activeCell="J24" sqref="J24"/>
      <pageMargins left="0" right="0" top="0.15748031496062992" bottom="0.35433070866141736" header="0.15748031496062992" footer="0.15748031496062992"/>
      <pageSetup paperSize="9" fitToHeight="25" orientation="portrait" r:id="rId5"/>
      <headerFooter alignWithMargins="0">
        <oddFooter>&amp;RLembar &amp;P dari &amp;N</oddFooter>
      </headerFooter>
      <autoFilter ref="A8:HJ33"/>
    </customSheetView>
    <customSheetView guid="{AB40ECC8-696D-4111-AAEE-81F763F888B1}" scale="70" showPageBreaks="1" showGridLines="0" printArea="1" showAutoFilter="1" hiddenColumns="1" view="pageBreakPreview" topLeftCell="F1">
      <selection activeCell="J24" sqref="J24"/>
      <pageMargins left="0" right="0" top="0.15748031496062992" bottom="0.35433070866141736" header="0.15748031496062992" footer="0.15748031496062992"/>
      <pageSetup paperSize="9" fitToHeight="25" orientation="portrait" r:id="rId6"/>
      <headerFooter alignWithMargins="0">
        <oddFooter>&amp;RLembar &amp;P dari &amp;N</oddFooter>
      </headerFooter>
      <autoFilter ref="A8:HJ33"/>
    </customSheetView>
    <customSheetView guid="{1E53D2F3-E010-4603-9030-5C0D4B5DED57}" scale="70" showPageBreaks="1" showGridLines="0" printArea="1" hiddenColumns="1" view="pageBreakPreview">
      <selection activeCell="F18" sqref="F18"/>
      <pageMargins left="0" right="0" top="0.15748031496062992" bottom="0.35433070866141736" header="0.15748031496062992" footer="0.15748031496062992"/>
      <pageSetup paperSize="9" fitToHeight="25" orientation="portrait" verticalDpi="0" r:id="rId7"/>
      <headerFooter alignWithMargins="0">
        <oddFooter>&amp;RLembar &amp;P dari &amp;N</oddFooter>
      </headerFooter>
    </customSheetView>
    <customSheetView guid="{8A3B0B15-BFCE-4F65-A132-1E3ACADBC11B}" scale="85" showPageBreaks="1" showGridLines="0" printArea="1" showAutoFilter="1" hiddenColumns="1" view="pageBreakPreview">
      <selection activeCell="E26" sqref="E26"/>
      <pageMargins left="0" right="0" top="0.15748031496062992" bottom="0.35433070866141736" header="0.15748031496062992" footer="0.15748031496062992"/>
      <pageSetup paperSize="9" scale="60" fitToHeight="25" orientation="portrait" r:id="rId8"/>
      <headerFooter alignWithMargins="0">
        <oddFooter>&amp;RLembar &amp;P dari &amp;N</oddFooter>
      </headerFooter>
      <autoFilter ref="A7:AF29"/>
    </customSheetView>
    <customSheetView guid="{B0CF8D91-8195-459F-8ED0-BA89C57CB441}" scale="70" showPageBreaks="1" showGridLines="0" printArea="1" hiddenColumns="1" view="pageBreakPreview">
      <selection activeCell="H19" sqref="H19"/>
      <pageMargins left="0" right="0" top="0.15748031496062992" bottom="0.35433070866141736" header="0.15748031496062992" footer="0.15748031496062992"/>
      <pageSetup paperSize="9" scale="60" fitToHeight="25" orientation="portrait" r:id="rId9"/>
      <headerFooter alignWithMargins="0">
        <oddFooter>&amp;RLembar &amp;P dari &amp;N</oddFooter>
      </headerFooter>
    </customSheetView>
    <customSheetView guid="{4B113881-C8AB-482E-8283-CA3E4AA575B2}" scale="70" showPageBreaks="1" showGridLines="0" printArea="1" view="pageBreakPreview">
      <selection activeCell="H31" sqref="H31"/>
      <pageMargins left="0" right="0" top="0.15748031496062992" bottom="0.35433070866141736" header="0.15748031496062992" footer="0.15748031496062992"/>
      <pageSetup paperSize="9" scale="60" fitToHeight="25" orientation="portrait" r:id="rId10"/>
      <headerFooter alignWithMargins="0">
        <oddFooter>&amp;RLembar &amp;P dari &amp;N</oddFooter>
      </headerFooter>
    </customSheetView>
    <customSheetView guid="{E742ADBD-5585-468F-B113-BCE283DD3AC9}" scale="70" showPageBreaks="1" showGridLines="0" printArea="1" view="pageBreakPreview">
      <selection activeCell="G9" sqref="G9"/>
      <pageMargins left="0" right="0" top="0.15748031496062992" bottom="0.35433070866141736" header="0.15748031496062992" footer="0.15748031496062992"/>
      <pageSetup paperSize="9" scale="60" fitToHeight="25" orientation="portrait" r:id="rId11"/>
      <headerFooter alignWithMargins="0">
        <oddFooter>&amp;RLembar &amp;P dari &amp;N</oddFooter>
      </headerFooter>
    </customSheetView>
    <customSheetView guid="{0C033AAF-A940-496B-BA01-0A3768D2001D}" scale="70" showPageBreaks="1" showGridLines="0" printArea="1" hiddenColumns="1" view="pageBreakPreview">
      <selection activeCell="F18" sqref="F18"/>
      <pageMargins left="0" right="0" top="0.15748031496062992" bottom="0.35433070866141736" header="0.15748031496062992" footer="0.15748031496062992"/>
      <pageSetup paperSize="9" fitToHeight="25" orientation="portrait" verticalDpi="0" r:id="rId12"/>
      <headerFooter alignWithMargins="0">
        <oddFooter>&amp;RLembar &amp;P dari &amp;N</oddFooter>
      </headerFooter>
    </customSheetView>
    <customSheetView guid="{7C2DD313-3DBF-45AF-A87D-DCD948FA0D26}" scale="70" showPageBreaks="1" showGridLines="0" printArea="1" hiddenColumns="1" view="pageBreakPreview">
      <selection activeCell="F18" sqref="F18"/>
      <pageMargins left="0" right="0" top="0.15748031496062992" bottom="0.35433070866141736" header="0.15748031496062992" footer="0.15748031496062992"/>
      <pageSetup paperSize="9" fitToHeight="25" orientation="portrait" verticalDpi="0" r:id="rId13"/>
      <headerFooter alignWithMargins="0">
        <oddFooter>&amp;RLembar &amp;P dari &amp;N</oddFooter>
      </headerFooter>
    </customSheetView>
    <customSheetView guid="{F3AFEEB6-5903-4B76-AFDE-2073E1B8B7FD}" scale="70" showPageBreaks="1" showGridLines="0" printArea="1" hiddenColumns="1" view="pageBreakPreview">
      <selection activeCell="F18" sqref="F18"/>
      <pageMargins left="0" right="0" top="0.15748031496062992" bottom="0.35433070866141736" header="0.15748031496062992" footer="0.15748031496062992"/>
      <pageSetup paperSize="9" fitToHeight="25" orientation="portrait" verticalDpi="0" r:id="rId14"/>
      <headerFooter alignWithMargins="0">
        <oddFooter>&amp;RLembar &amp;P dari &amp;N</oddFooter>
      </headerFooter>
    </customSheetView>
    <customSheetView guid="{13B5D843-290B-4240-AF7E-5DCBD061D4E5}" scale="70" showPageBreaks="1" showGridLines="0" printArea="1" hiddenColumns="1" view="pageBreakPreview">
      <selection activeCell="J29" sqref="J29"/>
      <pageMargins left="0" right="0" top="0.15748031496062992" bottom="0.35433070866141736" header="0.15748031496062992" footer="0.15748031496062992"/>
      <pageSetup paperSize="9" fitToHeight="25" orientation="portrait" r:id="rId15"/>
      <headerFooter alignWithMargins="0">
        <oddFooter>&amp;RLembar &amp;P dari &amp;N</oddFooter>
      </headerFooter>
    </customSheetView>
    <customSheetView guid="{5D747C7F-3ED7-4479-8E66-FF74BD77DD15}" scale="70" showPageBreaks="1" showGridLines="0" printArea="1" showAutoFilter="1" hiddenColumns="1" view="pageBreakPreview" topLeftCell="F10">
      <selection activeCell="J19" sqref="J19"/>
      <pageMargins left="0" right="0" top="0.15748031496062992" bottom="0.35433070866141736" header="0.15748031496062992" footer="0.15748031496062992"/>
      <pageSetup paperSize="9" fitToHeight="25" orientation="portrait" r:id="rId16"/>
      <headerFooter alignWithMargins="0">
        <oddFooter>&amp;RLembar &amp;P dari &amp;N</oddFooter>
      </headerFooter>
      <autoFilter ref="A8:HJ33"/>
    </customSheetView>
    <customSheetView guid="{E2EFB8A6-AAEA-44D6-B60C-9DF859682E27}" scale="70" showPageBreaks="1" showGridLines="0" printArea="1" showAutoFilter="1" hiddenColumns="1" view="pageBreakPreview" topLeftCell="F10">
      <selection activeCell="J32" sqref="J32"/>
      <pageMargins left="0" right="0" top="0.15748031496062992" bottom="0.35433070866141736" header="0.15748031496062992" footer="0.15748031496062992"/>
      <pageSetup paperSize="9" fitToHeight="25" orientation="portrait" r:id="rId17"/>
      <headerFooter alignWithMargins="0">
        <oddFooter>&amp;RLembar &amp;P dari &amp;N</oddFooter>
      </headerFooter>
      <autoFilter ref="A8:HJ44"/>
    </customSheetView>
    <customSheetView guid="{08968BDA-A3C7-4464-8E99-998DECF09805}" scale="70" showPageBreaks="1" showGridLines="0" printArea="1" showAutoFilter="1" view="pageBreakPreview">
      <selection activeCell="J30" sqref="J30"/>
      <pageMargins left="0" right="0" top="0.15748031496062992" bottom="0.35433070866141736" header="0.15748031496062992" footer="0.15748031496062992"/>
      <pageSetup paperSize="9" fitToHeight="25" orientation="portrait" r:id="rId18"/>
      <headerFooter alignWithMargins="0">
        <oddFooter>&amp;RLembar &amp;P dari &amp;N</oddFooter>
      </headerFooter>
      <autoFilter ref="A8:HJ35">
        <sortState ref="A10:HJ35">
          <sortCondition ref="J8:J44"/>
        </sortState>
      </autoFilter>
    </customSheetView>
    <customSheetView guid="{C5F140F2-C853-449D-895C-AFA88E904AF7}" scale="98" showPageBreaks="1" showGridLines="0" printArea="1" filter="1" showAutoFilter="1" hiddenColumns="1" view="pageBreakPreview" topLeftCell="F1">
      <selection activeCell="J14" sqref="J14"/>
      <pageMargins left="0" right="0" top="0.15748031496062992" bottom="0.35433070866141736" header="0.15748031496062992" footer="0.15748031496062992"/>
      <pageSetup paperSize="9" fitToHeight="25" orientation="portrait" r:id="rId19"/>
      <headerFooter alignWithMargins="0">
        <oddFooter>&amp;RLembar &amp;P dari &amp;N</oddFooter>
      </headerFooter>
      <autoFilter ref="A8:HJ113">
        <filterColumn colId="5">
          <filters>
            <filter val="CABANG BANDUNG SOEKARNO HATTA"/>
            <filter val="SOEKARNO HATTA"/>
          </filters>
        </filterColumn>
        <sortState ref="A10:HJ35">
          <sortCondition ref="J8:J44"/>
        </sortState>
      </autoFilter>
    </customSheetView>
    <customSheetView guid="{287F4617-2376-48DF-BE62-F40612F074F0}" scale="70" showPageBreaks="1" showGridLines="0" printArea="1" view="pageBreakPreview">
      <selection activeCell="H31" sqref="H31"/>
      <pageMargins left="0" right="0" top="0.15748031496062992" bottom="0.35433070866141736" header="0.15748031496062992" footer="0.15748031496062992"/>
      <pageSetup paperSize="9" scale="60" fitToHeight="25" orientation="portrait" r:id="rId20"/>
      <headerFooter alignWithMargins="0">
        <oddFooter>&amp;RLembar &amp;P dari &amp;N</oddFooter>
      </headerFooter>
    </customSheetView>
    <customSheetView guid="{8C01938E-34FD-4D28-A9BC-D130D6FBE44E}" scale="70" showGridLines="0" showAutoFilter="1" hiddenColumns="1" topLeftCell="F1">
      <selection activeCell="F20" sqref="F20"/>
      <pageMargins left="0" right="0" top="0.15748031496062992" bottom="0.35433070866141736" header="0.15748031496062992" footer="0.15748031496062992"/>
      <pageSetup paperSize="9" fitToHeight="25" orientation="portrait" r:id="rId21"/>
      <headerFooter alignWithMargins="0">
        <oddFooter>&amp;RLembar &amp;P dari &amp;N</oddFooter>
      </headerFooter>
      <autoFilter ref="A8:HJ377">
        <sortState ref="A10:HJ113">
          <sortCondition ref="J8:J44"/>
        </sortState>
      </autoFilter>
    </customSheetView>
    <customSheetView guid="{A5C53644-2A75-43E5-B056-CF00568E6007}" scale="70" showPageBreaks="1" showGridLines="0" printArea="1" view="pageBreakPreview">
      <selection activeCell="H31" sqref="H31"/>
      <pageMargins left="0" right="0" top="0.15748031496062992" bottom="0.35433070866141736" header="0.15748031496062992" footer="0.15748031496062992"/>
      <pageSetup paperSize="9" scale="60" fitToHeight="25" orientation="portrait" r:id="rId22"/>
      <headerFooter alignWithMargins="0">
        <oddFooter>&amp;RLembar &amp;P dari &amp;N</oddFooter>
      </headerFooter>
    </customSheetView>
  </customSheetViews>
  <mergeCells count="13">
    <mergeCell ref="I5:I6"/>
    <mergeCell ref="F5:G5"/>
    <mergeCell ref="A1:AN1"/>
    <mergeCell ref="A2:AN2"/>
    <mergeCell ref="A3:AN3"/>
    <mergeCell ref="A5:A6"/>
    <mergeCell ref="J5:J6"/>
    <mergeCell ref="L5:M5"/>
    <mergeCell ref="R5:T5"/>
    <mergeCell ref="Z5:AN5"/>
    <mergeCell ref="O5:Q5"/>
    <mergeCell ref="U5:V5"/>
    <mergeCell ref="W5:Y5"/>
  </mergeCells>
  <conditionalFormatting sqref="K9:K376">
    <cfRule type="containsText" dxfId="147" priority="40" operator="containsText" text="mtg">
      <formula>NOT(ISERROR(SEARCH("mtg",K9)))</formula>
    </cfRule>
  </conditionalFormatting>
  <conditionalFormatting sqref="J376 J9:J33">
    <cfRule type="duplicateValues" dxfId="146" priority="3789"/>
  </conditionalFormatting>
  <conditionalFormatting sqref="J34:J375">
    <cfRule type="duplicateValues" dxfId="145" priority="6308"/>
  </conditionalFormatting>
  <conditionalFormatting sqref="A10:AN379 K382:K383 A9:O9 V9:AN9 Q9:T9 A380:N381 Z380:AN381 R380:V381 A1443:AN1443 A1324:AL1442">
    <cfRule type="expression" dxfId="144" priority="33">
      <formula>MOD(ROW(),2)&lt;&gt;0</formula>
    </cfRule>
  </conditionalFormatting>
  <conditionalFormatting sqref="H382:H383">
    <cfRule type="expression" dxfId="143" priority="28">
      <formula>MOD(ROW(),2)&lt;&gt;0</formula>
    </cfRule>
  </conditionalFormatting>
  <conditionalFormatting sqref="A384:Y384 A382:G383 L382:Y383 I382:J383 AA382:AL384 I386 I388 I390 I392 I394 O384:Q386 V384:Y386">
    <cfRule type="expression" dxfId="142" priority="31">
      <formula>MOD(ROW(),2)&lt;&gt;0</formula>
    </cfRule>
  </conditionalFormatting>
  <conditionalFormatting sqref="Z382:Z383">
    <cfRule type="expression" dxfId="141" priority="30">
      <formula>MOD(ROW(),2)&lt;&gt;0</formula>
    </cfRule>
  </conditionalFormatting>
  <conditionalFormatting sqref="AM382:AN383">
    <cfRule type="expression" dxfId="140" priority="29">
      <formula>MOD(ROW(),2)&lt;&gt;0</formula>
    </cfRule>
  </conditionalFormatting>
  <conditionalFormatting sqref="A429:Y429 A385:J385 A386:H394 J386:J394 I387 I389 I391 I393 A395:J428 AA385:AL429 L385:Y428">
    <cfRule type="expression" dxfId="139" priority="27">
      <formula>MOD(ROW(),2)&lt;&gt;0</formula>
    </cfRule>
  </conditionalFormatting>
  <conditionalFormatting sqref="K385:K428">
    <cfRule type="expression" dxfId="138" priority="26">
      <formula>MOD(ROW(),2)&lt;&gt;0</formula>
    </cfRule>
  </conditionalFormatting>
  <conditionalFormatting sqref="Z384:Z428">
    <cfRule type="expression" dxfId="137" priority="25">
      <formula>MOD(ROW(),2)&lt;&gt;0</formula>
    </cfRule>
  </conditionalFormatting>
  <conditionalFormatting sqref="AM384:AN428">
    <cfRule type="expression" dxfId="136" priority="24">
      <formula>MOD(ROW(),2)&lt;&gt;0</formula>
    </cfRule>
  </conditionalFormatting>
  <conditionalFormatting sqref="A1181:AL1323 A430:Y1180 AA430:AL1180">
    <cfRule type="expression" dxfId="135" priority="23">
      <formula>MOD(ROW(),2)&lt;&gt;0</formula>
    </cfRule>
  </conditionalFormatting>
  <conditionalFormatting sqref="U9:U1323 U1444">
    <cfRule type="expression" dxfId="134" priority="22">
      <formula>MOD(ROW(),2)&lt;&gt;0</formula>
    </cfRule>
  </conditionalFormatting>
  <conditionalFormatting sqref="P9:P379 P382:P1323 P1444">
    <cfRule type="expression" dxfId="133" priority="21">
      <formula>MOD(ROW(),2)&lt;&gt;0</formula>
    </cfRule>
  </conditionalFormatting>
  <conditionalFormatting sqref="Z429:Z618">
    <cfRule type="expression" dxfId="132" priority="20">
      <formula>MOD(ROW(),2)&lt;&gt;0</formula>
    </cfRule>
  </conditionalFormatting>
  <conditionalFormatting sqref="AM429:AN618">
    <cfRule type="expression" dxfId="131" priority="19">
      <formula>MOD(ROW(),2)&lt;&gt;0</formula>
    </cfRule>
  </conditionalFormatting>
  <conditionalFormatting sqref="W380:Y381">
    <cfRule type="expression" dxfId="130" priority="18">
      <formula>MOD(ROW(),2)&lt;&gt;0</formula>
    </cfRule>
  </conditionalFormatting>
  <conditionalFormatting sqref="W382:Y383">
    <cfRule type="expression" dxfId="129" priority="17">
      <formula>MOD(ROW(),2)&lt;&gt;0</formula>
    </cfRule>
  </conditionalFormatting>
  <conditionalFormatting sqref="O380:Q381">
    <cfRule type="expression" dxfId="128" priority="16">
      <formula>MOD(ROW(),2)&lt;&gt;0</formula>
    </cfRule>
  </conditionalFormatting>
  <conditionalFormatting sqref="P380:P381">
    <cfRule type="expression" dxfId="127" priority="15">
      <formula>MOD(ROW(),2)&lt;&gt;0</formula>
    </cfRule>
  </conditionalFormatting>
  <conditionalFormatting sqref="O382:Q383">
    <cfRule type="expression" dxfId="126" priority="14">
      <formula>MOD(ROW(),2)&lt;&gt;0</formula>
    </cfRule>
  </conditionalFormatting>
  <conditionalFormatting sqref="P382:P383">
    <cfRule type="expression" dxfId="125" priority="13">
      <formula>MOD(ROW(),2)&lt;&gt;0</formula>
    </cfRule>
  </conditionalFormatting>
  <conditionalFormatting sqref="Z619:Z825">
    <cfRule type="expression" dxfId="124" priority="12">
      <formula>MOD(ROW(),2)&lt;&gt;0</formula>
    </cfRule>
  </conditionalFormatting>
  <conditionalFormatting sqref="AM619:AN825">
    <cfRule type="expression" dxfId="123" priority="11">
      <formula>MOD(ROW(),2)&lt;&gt;0</formula>
    </cfRule>
  </conditionalFormatting>
  <conditionalFormatting sqref="AM826:AN826">
    <cfRule type="expression" dxfId="122" priority="10">
      <formula>MOD(ROW(),2)&lt;&gt;0</formula>
    </cfRule>
  </conditionalFormatting>
  <conditionalFormatting sqref="Z826">
    <cfRule type="expression" dxfId="121" priority="9">
      <formula>MOD(ROW(),2)&lt;&gt;0</formula>
    </cfRule>
  </conditionalFormatting>
  <conditionalFormatting sqref="Z827:Z963">
    <cfRule type="expression" dxfId="120" priority="8">
      <formula>MOD(ROW(),2)&lt;&gt;0</formula>
    </cfRule>
  </conditionalFormatting>
  <conditionalFormatting sqref="AM827:AN963">
    <cfRule type="expression" dxfId="119" priority="7">
      <formula>MOD(ROW(),2)&lt;&gt;0</formula>
    </cfRule>
  </conditionalFormatting>
  <conditionalFormatting sqref="Z964:Z1180">
    <cfRule type="expression" dxfId="118" priority="6">
      <formula>MOD(ROW(),2)&lt;&gt;0</formula>
    </cfRule>
  </conditionalFormatting>
  <conditionalFormatting sqref="AM964:AN1180">
    <cfRule type="expression" dxfId="117" priority="5">
      <formula>MOD(ROW(),2)&lt;&gt;0</formula>
    </cfRule>
  </conditionalFormatting>
  <conditionalFormatting sqref="AM1181:AN1442">
    <cfRule type="expression" dxfId="116" priority="1">
      <formula>MOD(ROW(),2)&lt;&gt;0</formula>
    </cfRule>
  </conditionalFormatting>
  <pageMargins left="0" right="0" top="0.15748031496062992" bottom="0.35433070866141736" header="0.15748031496062992" footer="0.15748031496062992"/>
  <pageSetup paperSize="9" fitToHeight="25" orientation="portrait" r:id="rId23"/>
  <headerFooter alignWithMargins="0">
    <oddFooter>&amp;RLembar &amp;P dari &amp;N</oddFooter>
  </headerFooter>
  <legacyDrawing r:id="rId2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tabColor rgb="FF00B0F0"/>
  </sheetPr>
  <dimension ref="A1:AV5113"/>
  <sheetViews>
    <sheetView showGridLines="0" topLeftCell="R1" zoomScale="80" zoomScaleNormal="80" zoomScaleSheetLayoutView="80" workbookViewId="0">
      <pane ySplit="1425" activePane="bottomLeft"/>
      <selection activeCell="I8" sqref="A8:XFD8"/>
      <selection pane="bottomLeft" activeCell="V4974" sqref="V4974"/>
    </sheetView>
  </sheetViews>
  <sheetFormatPr defaultRowHeight="12.75" outlineLevelCol="1" x14ac:dyDescent="0.2"/>
  <cols>
    <col min="1" max="1" width="6.42578125" style="2" customWidth="1" outlineLevel="1"/>
    <col min="2" max="2" width="8.140625" style="2" customWidth="1" outlineLevel="1"/>
    <col min="3" max="3" width="9" style="2" customWidth="1" outlineLevel="1"/>
    <col min="4" max="4" width="7.5703125" style="2" customWidth="1" outlineLevel="1"/>
    <col min="5" max="5" width="8.7109375" style="2" customWidth="1" outlineLevel="1"/>
    <col min="6" max="6" width="26.5703125" style="278" customWidth="1"/>
    <col min="7" max="7" width="25" style="278" bestFit="1" customWidth="1"/>
    <col min="8" max="8" width="16.140625" style="3" customWidth="1"/>
    <col min="9" max="9" width="8.140625" style="7" customWidth="1"/>
    <col min="10" max="10" width="4.42578125" style="910" customWidth="1"/>
    <col min="11" max="11" width="25.85546875" style="3" customWidth="1"/>
    <col min="12" max="12" width="7.42578125" style="3" customWidth="1" outlineLevel="1"/>
    <col min="13" max="13" width="26.7109375" style="3" customWidth="1" outlineLevel="1"/>
    <col min="14" max="14" width="10.28515625" style="3" customWidth="1" outlineLevel="1"/>
    <col min="15" max="18" width="13.7109375" style="6" customWidth="1" outlineLevel="1"/>
    <col min="19" max="19" width="20.5703125" style="4" customWidth="1" outlineLevel="1"/>
    <col min="20" max="20" width="10.5703125" style="3" customWidth="1" outlineLevel="1"/>
    <col min="21" max="26" width="20" style="5" customWidth="1"/>
    <col min="27" max="27" width="18.7109375" style="5" customWidth="1" outlineLevel="1"/>
    <col min="28" max="28" width="17.5703125" style="5" customWidth="1" outlineLevel="1"/>
    <col min="29" max="29" width="15.42578125" style="5" customWidth="1" outlineLevel="1"/>
    <col min="30" max="30" width="17.28515625" style="5" bestFit="1" customWidth="1" outlineLevel="1"/>
    <col min="31" max="31" width="15.140625" style="5" customWidth="1" outlineLevel="1"/>
    <col min="32" max="32" width="17.85546875" style="5" customWidth="1" outlineLevel="1"/>
    <col min="33" max="33" width="15.42578125" style="5" customWidth="1" outlineLevel="1"/>
    <col min="34" max="34" width="14.85546875" style="5" customWidth="1" outlineLevel="1"/>
    <col min="35" max="35" width="17.140625" style="5" customWidth="1" outlineLevel="1"/>
    <col min="36" max="36" width="15.42578125" style="5" customWidth="1" outlineLevel="1"/>
    <col min="37" max="37" width="15.140625" style="5" customWidth="1" outlineLevel="1"/>
    <col min="38" max="38" width="15.85546875" style="5" customWidth="1" outlineLevel="1"/>
    <col min="39" max="39" width="15.42578125" style="5" customWidth="1" outlineLevel="1"/>
    <col min="40" max="40" width="18.7109375" style="5" bestFit="1" customWidth="1"/>
    <col min="41" max="41" width="21.140625" style="5" customWidth="1"/>
    <col min="42" max="42" width="12.5703125" style="1" customWidth="1" outlineLevel="1"/>
    <col min="43" max="44" width="10.7109375" style="1" customWidth="1" outlineLevel="1"/>
    <col min="45" max="45" width="16.7109375" style="1" customWidth="1" outlineLevel="1"/>
    <col min="46" max="46" width="21.7109375" style="1" bestFit="1" customWidth="1"/>
    <col min="47" max="226" width="9.140625" style="1"/>
    <col min="227" max="227" width="9.140625" style="1" customWidth="1"/>
    <col min="228" max="16384" width="9.140625" style="1"/>
  </cols>
  <sheetData>
    <row r="1" spans="1:48" s="166" customFormat="1" ht="11.25" x14ac:dyDescent="0.15">
      <c r="A1" s="934" t="s">
        <v>8019</v>
      </c>
      <c r="B1" s="934"/>
      <c r="C1" s="934"/>
      <c r="D1" s="934"/>
      <c r="E1" s="934"/>
      <c r="F1" s="935"/>
      <c r="G1" s="935"/>
      <c r="H1" s="934"/>
      <c r="I1" s="934"/>
      <c r="J1" s="936"/>
      <c r="K1" s="934"/>
      <c r="L1" s="934"/>
      <c r="M1" s="934"/>
      <c r="N1" s="934"/>
      <c r="O1" s="934"/>
      <c r="P1" s="934"/>
      <c r="Q1" s="934"/>
      <c r="R1" s="934"/>
      <c r="S1" s="934"/>
      <c r="T1" s="934"/>
      <c r="U1" s="934"/>
      <c r="V1" s="934"/>
      <c r="W1" s="934"/>
      <c r="X1" s="934"/>
      <c r="Y1" s="934"/>
      <c r="Z1" s="934"/>
      <c r="AA1" s="934"/>
      <c r="AB1" s="934"/>
      <c r="AC1" s="934"/>
      <c r="AD1" s="934"/>
      <c r="AE1" s="934"/>
      <c r="AF1" s="934"/>
      <c r="AG1" s="934"/>
      <c r="AH1" s="934"/>
      <c r="AI1" s="934"/>
      <c r="AJ1" s="934"/>
      <c r="AK1" s="934"/>
      <c r="AL1" s="934"/>
      <c r="AM1" s="934"/>
      <c r="AN1" s="934"/>
      <c r="AO1" s="934"/>
    </row>
    <row r="2" spans="1:48" s="166" customFormat="1" ht="11.25" x14ac:dyDescent="0.15">
      <c r="A2" s="934" t="s">
        <v>0</v>
      </c>
      <c r="B2" s="934"/>
      <c r="C2" s="934"/>
      <c r="D2" s="934"/>
      <c r="E2" s="934"/>
      <c r="F2" s="935"/>
      <c r="G2" s="935"/>
      <c r="H2" s="934"/>
      <c r="I2" s="934"/>
      <c r="J2" s="936"/>
      <c r="K2" s="934"/>
      <c r="L2" s="934"/>
      <c r="M2" s="934"/>
      <c r="N2" s="934"/>
      <c r="O2" s="934"/>
      <c r="P2" s="934"/>
      <c r="Q2" s="934"/>
      <c r="R2" s="934"/>
      <c r="S2" s="934"/>
      <c r="T2" s="934"/>
      <c r="U2" s="934"/>
      <c r="V2" s="934"/>
      <c r="W2" s="934"/>
      <c r="X2" s="934"/>
      <c r="Y2" s="934"/>
      <c r="Z2" s="934"/>
      <c r="AA2" s="934"/>
      <c r="AB2" s="934"/>
      <c r="AC2" s="934"/>
      <c r="AD2" s="934"/>
      <c r="AE2" s="934"/>
      <c r="AF2" s="934"/>
      <c r="AG2" s="934"/>
      <c r="AH2" s="934"/>
      <c r="AI2" s="934"/>
      <c r="AJ2" s="934"/>
      <c r="AK2" s="934"/>
      <c r="AL2" s="934"/>
      <c r="AM2" s="934"/>
      <c r="AN2" s="934"/>
      <c r="AO2" s="934"/>
      <c r="AT2" s="166" t="str">
        <f ca="1">AV3&amp;AV4</f>
        <v>POSISI S/D 25 Juli 2017</v>
      </c>
    </row>
    <row r="3" spans="1:48" s="166" customFormat="1" ht="11.25" x14ac:dyDescent="0.15">
      <c r="A3" s="937" t="str">
        <f ca="1">AT2</f>
        <v>POSISI S/D 25 Juli 2017</v>
      </c>
      <c r="B3" s="937"/>
      <c r="C3" s="937"/>
      <c r="D3" s="937"/>
      <c r="E3" s="937"/>
      <c r="F3" s="938"/>
      <c r="G3" s="938"/>
      <c r="H3" s="937"/>
      <c r="I3" s="937"/>
      <c r="J3" s="939"/>
      <c r="K3" s="937"/>
      <c r="L3" s="937"/>
      <c r="M3" s="937"/>
      <c r="N3" s="937"/>
      <c r="O3" s="937"/>
      <c r="P3" s="937"/>
      <c r="Q3" s="937"/>
      <c r="R3" s="937"/>
      <c r="S3" s="937"/>
      <c r="T3" s="937"/>
      <c r="U3" s="937"/>
      <c r="V3" s="937"/>
      <c r="W3" s="937"/>
      <c r="X3" s="937"/>
      <c r="Y3" s="937"/>
      <c r="Z3" s="937"/>
      <c r="AA3" s="937"/>
      <c r="AB3" s="937"/>
      <c r="AC3" s="937"/>
      <c r="AD3" s="937"/>
      <c r="AE3" s="937"/>
      <c r="AF3" s="937"/>
      <c r="AG3" s="937"/>
      <c r="AH3" s="937"/>
      <c r="AI3" s="937"/>
      <c r="AJ3" s="937"/>
      <c r="AK3" s="937"/>
      <c r="AL3" s="937"/>
      <c r="AM3" s="937"/>
      <c r="AN3" s="937"/>
      <c r="AO3" s="937"/>
      <c r="AT3" s="165">
        <f ca="1">TODAY()</f>
        <v>42941</v>
      </c>
      <c r="AU3" s="165"/>
      <c r="AV3" s="166" t="s">
        <v>10149</v>
      </c>
    </row>
    <row r="4" spans="1:48" s="166" customFormat="1" ht="11.25" x14ac:dyDescent="0.15">
      <c r="F4" s="275"/>
      <c r="G4" s="280"/>
      <c r="H4" s="291"/>
      <c r="I4" s="167"/>
      <c r="J4" s="901"/>
      <c r="K4" s="168"/>
      <c r="L4" s="169"/>
      <c r="M4" s="169"/>
      <c r="N4" s="169"/>
      <c r="O4" s="170"/>
      <c r="P4" s="170"/>
      <c r="Q4" s="170"/>
      <c r="R4" s="170"/>
      <c r="S4" s="171"/>
      <c r="T4" s="169"/>
      <c r="U4" s="172"/>
      <c r="V4" s="172"/>
      <c r="W4" s="172"/>
      <c r="X4" s="172"/>
      <c r="Y4" s="172"/>
      <c r="Z4" s="172"/>
      <c r="AA4" s="172"/>
      <c r="AB4" s="172"/>
      <c r="AC4" s="172"/>
      <c r="AD4" s="172"/>
      <c r="AE4" s="172"/>
      <c r="AF4" s="172"/>
      <c r="AG4" s="172"/>
      <c r="AH4" s="172"/>
      <c r="AI4" s="172"/>
      <c r="AJ4" s="172"/>
      <c r="AK4" s="172"/>
      <c r="AL4" s="172"/>
      <c r="AM4" s="172"/>
      <c r="AN4" s="172"/>
      <c r="AO4" s="172"/>
      <c r="AT4" s="213">
        <f ca="1">(DATE(YEAR(AT3),MONTH(AT3),DAY(AT3)))</f>
        <v>42941</v>
      </c>
      <c r="AU4" s="213"/>
      <c r="AV4" s="166" t="str">
        <f ca="1">TEXT(AT4,"dd mmmm yyyy")</f>
        <v>25 Juli 2017</v>
      </c>
    </row>
    <row r="5" spans="1:48" s="188" customFormat="1" ht="11.25" x14ac:dyDescent="0.15">
      <c r="A5" s="923" t="s">
        <v>6269</v>
      </c>
      <c r="B5" s="173" t="s">
        <v>5443</v>
      </c>
      <c r="C5" s="173" t="s">
        <v>6269</v>
      </c>
      <c r="D5" s="173" t="s">
        <v>12095</v>
      </c>
      <c r="E5" s="173"/>
      <c r="F5" s="279" t="s">
        <v>6175</v>
      </c>
      <c r="G5" s="281"/>
      <c r="H5" s="682" t="s">
        <v>5444</v>
      </c>
      <c r="I5" s="175" t="s">
        <v>5443</v>
      </c>
      <c r="J5" s="902"/>
      <c r="K5" s="923" t="s">
        <v>2</v>
      </c>
      <c r="L5" s="176" t="s">
        <v>3</v>
      </c>
      <c r="M5" s="925" t="s">
        <v>4</v>
      </c>
      <c r="N5" s="925"/>
      <c r="O5" s="177" t="s">
        <v>5</v>
      </c>
      <c r="P5" s="926" t="s">
        <v>13571</v>
      </c>
      <c r="Q5" s="926"/>
      <c r="R5" s="926"/>
      <c r="S5" s="926" t="s">
        <v>6</v>
      </c>
      <c r="T5" s="926"/>
      <c r="U5" s="926"/>
      <c r="V5" s="930" t="s">
        <v>11796</v>
      </c>
      <c r="W5" s="932"/>
      <c r="X5" s="926" t="s">
        <v>14031</v>
      </c>
      <c r="Y5" s="926"/>
      <c r="Z5" s="926"/>
      <c r="AA5" s="926" t="s">
        <v>6270</v>
      </c>
      <c r="AB5" s="926"/>
      <c r="AC5" s="926"/>
      <c r="AD5" s="926"/>
      <c r="AE5" s="926"/>
      <c r="AF5" s="926"/>
      <c r="AG5" s="926"/>
      <c r="AH5" s="926"/>
      <c r="AI5" s="926"/>
      <c r="AJ5" s="926"/>
      <c r="AK5" s="926"/>
      <c r="AL5" s="926"/>
      <c r="AM5" s="926"/>
      <c r="AN5" s="926"/>
      <c r="AO5" s="926"/>
      <c r="AP5" s="925" t="s">
        <v>10685</v>
      </c>
      <c r="AQ5" s="925"/>
      <c r="AR5" s="925"/>
      <c r="AS5" s="925"/>
    </row>
    <row r="6" spans="1:48" s="237" customFormat="1" ht="15" customHeight="1" x14ac:dyDescent="0.2">
      <c r="A6" s="924"/>
      <c r="B6" s="178" t="s">
        <v>8854</v>
      </c>
      <c r="C6" s="178" t="s">
        <v>6162</v>
      </c>
      <c r="D6" s="178" t="s">
        <v>11000</v>
      </c>
      <c r="E6" s="178" t="s">
        <v>6761</v>
      </c>
      <c r="F6" s="269" t="s">
        <v>10547</v>
      </c>
      <c r="G6" s="269" t="s">
        <v>6162</v>
      </c>
      <c r="H6" s="269" t="s">
        <v>6163</v>
      </c>
      <c r="I6" s="270"/>
      <c r="J6" s="903"/>
      <c r="K6" s="924"/>
      <c r="L6" s="178" t="s">
        <v>7</v>
      </c>
      <c r="M6" s="269" t="s">
        <v>8</v>
      </c>
      <c r="N6" s="269" t="s">
        <v>9</v>
      </c>
      <c r="O6" s="271" t="s">
        <v>7</v>
      </c>
      <c r="P6" s="269" t="s">
        <v>10</v>
      </c>
      <c r="Q6" s="269" t="s">
        <v>9</v>
      </c>
      <c r="R6" s="180" t="s">
        <v>11</v>
      </c>
      <c r="S6" s="269" t="s">
        <v>10</v>
      </c>
      <c r="T6" s="269" t="s">
        <v>9</v>
      </c>
      <c r="U6" s="180" t="s">
        <v>11</v>
      </c>
      <c r="V6" s="269" t="s">
        <v>9</v>
      </c>
      <c r="W6" s="180" t="s">
        <v>11</v>
      </c>
      <c r="X6" s="269" t="s">
        <v>14032</v>
      </c>
      <c r="Y6" s="269" t="s">
        <v>14033</v>
      </c>
      <c r="Z6" s="180" t="s">
        <v>14034</v>
      </c>
      <c r="AA6" s="272" t="s">
        <v>13546</v>
      </c>
      <c r="AB6" s="273">
        <v>42736</v>
      </c>
      <c r="AC6" s="273">
        <v>42767</v>
      </c>
      <c r="AD6" s="273">
        <v>42795</v>
      </c>
      <c r="AE6" s="273">
        <v>42826</v>
      </c>
      <c r="AF6" s="273">
        <v>42856</v>
      </c>
      <c r="AG6" s="273">
        <v>42887</v>
      </c>
      <c r="AH6" s="273">
        <v>42917</v>
      </c>
      <c r="AI6" s="273">
        <v>42948</v>
      </c>
      <c r="AJ6" s="273">
        <v>42979</v>
      </c>
      <c r="AK6" s="273">
        <v>43009</v>
      </c>
      <c r="AL6" s="273">
        <v>43040</v>
      </c>
      <c r="AM6" s="273">
        <v>43070</v>
      </c>
      <c r="AN6" s="180" t="s">
        <v>12</v>
      </c>
      <c r="AO6" s="180" t="s">
        <v>13</v>
      </c>
      <c r="AP6" s="180" t="s">
        <v>10686</v>
      </c>
      <c r="AQ6" s="180" t="s">
        <v>10689</v>
      </c>
      <c r="AR6" s="180" t="s">
        <v>10687</v>
      </c>
      <c r="AS6" s="180" t="s">
        <v>10688</v>
      </c>
    </row>
    <row r="7" spans="1:48" s="188" customFormat="1" ht="2.4500000000000002" customHeight="1" x14ac:dyDescent="0.15">
      <c r="A7" s="181"/>
      <c r="B7" s="182"/>
      <c r="C7" s="182"/>
      <c r="D7" s="182"/>
      <c r="E7" s="182"/>
      <c r="F7" s="174"/>
      <c r="G7" s="174"/>
      <c r="H7" s="682"/>
      <c r="I7" s="183"/>
      <c r="J7" s="904"/>
      <c r="K7" s="181"/>
      <c r="L7" s="181"/>
      <c r="M7" s="174"/>
      <c r="N7" s="174"/>
      <c r="O7" s="184"/>
      <c r="P7" s="184"/>
      <c r="Q7" s="184"/>
      <c r="R7" s="184"/>
      <c r="S7" s="174"/>
      <c r="T7" s="174"/>
      <c r="U7" s="185"/>
      <c r="V7" s="844"/>
      <c r="W7" s="844"/>
      <c r="X7" s="844"/>
      <c r="Y7" s="844"/>
      <c r="Z7" s="844"/>
      <c r="AA7" s="185"/>
      <c r="AB7" s="185"/>
      <c r="AC7" s="185"/>
      <c r="AD7" s="185"/>
      <c r="AE7" s="185"/>
      <c r="AF7" s="185"/>
      <c r="AG7" s="185"/>
      <c r="AH7" s="185"/>
      <c r="AI7" s="185"/>
      <c r="AJ7" s="185"/>
      <c r="AK7" s="185"/>
      <c r="AL7" s="185"/>
      <c r="AM7" s="185"/>
      <c r="AN7" s="185"/>
      <c r="AO7" s="185"/>
      <c r="AP7" s="185"/>
      <c r="AQ7" s="185"/>
      <c r="AR7" s="185"/>
      <c r="AS7" s="185"/>
    </row>
    <row r="8" spans="1:48" s="187" customFormat="1" ht="18" customHeight="1" x14ac:dyDescent="0.15">
      <c r="A8" s="186" t="s">
        <v>8017</v>
      </c>
      <c r="B8" s="186" t="s">
        <v>6182</v>
      </c>
      <c r="C8" s="186" t="s">
        <v>6181</v>
      </c>
      <c r="D8" s="186" t="s">
        <v>6183</v>
      </c>
      <c r="E8" s="186" t="s">
        <v>6762</v>
      </c>
      <c r="F8" s="186" t="s">
        <v>6164</v>
      </c>
      <c r="G8" s="186" t="s">
        <v>6165</v>
      </c>
      <c r="H8" s="186" t="s">
        <v>7282</v>
      </c>
      <c r="I8" s="186" t="s">
        <v>6166</v>
      </c>
      <c r="J8" s="905"/>
      <c r="K8" s="186" t="s">
        <v>6167</v>
      </c>
      <c r="L8" s="186" t="s">
        <v>6168</v>
      </c>
      <c r="M8" s="186" t="s">
        <v>6169</v>
      </c>
      <c r="N8" s="186" t="s">
        <v>6170</v>
      </c>
      <c r="O8" s="186" t="s">
        <v>6171</v>
      </c>
      <c r="P8" s="186"/>
      <c r="Q8" s="186"/>
      <c r="R8" s="186"/>
      <c r="S8" s="186" t="s">
        <v>7283</v>
      </c>
      <c r="T8" s="186" t="s">
        <v>6172</v>
      </c>
      <c r="U8" s="186" t="s">
        <v>6173</v>
      </c>
      <c r="V8" s="186"/>
      <c r="W8" s="186"/>
      <c r="X8" s="186"/>
      <c r="Y8" s="186"/>
      <c r="Z8" s="186"/>
      <c r="AA8" s="214" t="s">
        <v>10089</v>
      </c>
      <c r="AB8" s="215" t="s">
        <v>8629</v>
      </c>
      <c r="AC8" s="215" t="s">
        <v>8628</v>
      </c>
      <c r="AD8" s="215" t="s">
        <v>8627</v>
      </c>
      <c r="AE8" s="215" t="s">
        <v>8626</v>
      </c>
      <c r="AF8" s="215" t="s">
        <v>8625</v>
      </c>
      <c r="AG8" s="215" t="s">
        <v>8624</v>
      </c>
      <c r="AH8" s="215" t="s">
        <v>8623</v>
      </c>
      <c r="AI8" s="215" t="s">
        <v>8622</v>
      </c>
      <c r="AJ8" s="215" t="s">
        <v>8621</v>
      </c>
      <c r="AK8" s="215" t="s">
        <v>8620</v>
      </c>
      <c r="AL8" s="215" t="s">
        <v>8619</v>
      </c>
      <c r="AM8" s="215" t="s">
        <v>8618</v>
      </c>
      <c r="AN8" s="186" t="s">
        <v>6174</v>
      </c>
      <c r="AO8" s="186" t="s">
        <v>1</v>
      </c>
      <c r="AP8" s="186" t="s">
        <v>8633</v>
      </c>
      <c r="AQ8" s="186" t="s">
        <v>10690</v>
      </c>
      <c r="AR8" s="186" t="s">
        <v>10691</v>
      </c>
      <c r="AS8" s="186" t="s">
        <v>10692</v>
      </c>
    </row>
    <row r="9" spans="1:48" s="190" customFormat="1" ht="15" customHeight="1" x14ac:dyDescent="0.2">
      <c r="A9" s="104"/>
      <c r="B9" s="104">
        <f>VLOOKUP(BJB!$F$9:$F$5599,Ctrl!$B$4:$C$399,2,0)</f>
        <v>37</v>
      </c>
      <c r="C9" s="104">
        <f>VLOOKUP(BJB!$G$9:$G$5599,Ctrl!$E$4:$F$399,2,0)</f>
        <v>1</v>
      </c>
      <c r="D9" s="219">
        <v>1</v>
      </c>
      <c r="E9" s="104" t="str">
        <f>VLOOKUP(BJB!$F$9:$F$5599,Ctrl!$B$4:$D$399,3,0)</f>
        <v>IV</v>
      </c>
      <c r="F9" s="139" t="s">
        <v>10556</v>
      </c>
      <c r="G9" s="139" t="s">
        <v>7707</v>
      </c>
      <c r="H9" s="125"/>
      <c r="I9" s="220" t="e">
        <f>IF(G8=BJB!#REF!,I8+1,1)</f>
        <v>#REF!</v>
      </c>
      <c r="J9" s="912" t="s">
        <v>20301</v>
      </c>
      <c r="K9" s="121" t="s">
        <v>10870</v>
      </c>
      <c r="L9" s="104" t="s">
        <v>6477</v>
      </c>
      <c r="M9" s="104" t="s">
        <v>8165</v>
      </c>
      <c r="N9" s="120">
        <v>41211</v>
      </c>
      <c r="O9" s="105">
        <v>250000000</v>
      </c>
      <c r="P9" s="105" t="s">
        <v>14816</v>
      </c>
      <c r="Q9" s="120">
        <v>41809</v>
      </c>
      <c r="R9" s="105">
        <v>260835364</v>
      </c>
      <c r="S9" s="146" t="s">
        <v>8239</v>
      </c>
      <c r="T9" s="109">
        <v>42151</v>
      </c>
      <c r="U9" s="141">
        <v>173017804</v>
      </c>
      <c r="V9" s="109">
        <v>42151</v>
      </c>
      <c r="W9" s="141">
        <v>173017804</v>
      </c>
      <c r="X9" s="141">
        <v>0</v>
      </c>
      <c r="Y9" s="141">
        <v>0</v>
      </c>
      <c r="Z9" s="141">
        <v>0</v>
      </c>
      <c r="AA9" s="114">
        <v>0</v>
      </c>
      <c r="AB9" s="114"/>
      <c r="AC9" s="132"/>
      <c r="AD9" s="141"/>
      <c r="AE9" s="106">
        <v>0</v>
      </c>
      <c r="AF9" s="106">
        <v>0</v>
      </c>
      <c r="AG9" s="106">
        <v>0</v>
      </c>
      <c r="AH9" s="106"/>
      <c r="AI9" s="106"/>
      <c r="AJ9" s="106"/>
      <c r="AK9" s="106"/>
      <c r="AL9" s="106"/>
      <c r="AM9" s="106"/>
      <c r="AN9" s="114">
        <f t="shared" ref="AN9:AN72" si="0">SUM(AA9:AM9)</f>
        <v>0</v>
      </c>
      <c r="AO9" s="114">
        <f t="shared" ref="AO9:AO72" si="1">IF((U9-AN9)&lt;0,ABS(0),(U9-AN9))</f>
        <v>173017804</v>
      </c>
      <c r="AP9" s="114"/>
      <c r="AQ9" s="114"/>
      <c r="AR9" s="114"/>
      <c r="AS9" s="114"/>
      <c r="AT9" s="191"/>
    </row>
    <row r="10" spans="1:48" s="190" customFormat="1" ht="15" customHeight="1" x14ac:dyDescent="0.2">
      <c r="A10" s="104"/>
      <c r="B10" s="104">
        <f>VLOOKUP(BJB!$F$9:$F$5599,Ctrl!$B$4:$C$399,2,0)</f>
        <v>37</v>
      </c>
      <c r="C10" s="104">
        <f>VLOOKUP(BJB!$G$9:$G$5599,Ctrl!$E$4:$F$399,2,0)</f>
        <v>5</v>
      </c>
      <c r="D10" s="219">
        <v>1</v>
      </c>
      <c r="E10" s="104" t="str">
        <f>VLOOKUP(BJB!$F$9:$F$5599,Ctrl!$B$4:$D$399,3,0)</f>
        <v>IV</v>
      </c>
      <c r="F10" s="139" t="s">
        <v>10556</v>
      </c>
      <c r="G10" s="139" t="s">
        <v>10362</v>
      </c>
      <c r="H10" s="125"/>
      <c r="I10" s="220" t="e">
        <f>IF(G9=BJB!#REF!,I9+1,1)</f>
        <v>#REF!</v>
      </c>
      <c r="J10" s="912" t="s">
        <v>20302</v>
      </c>
      <c r="K10" s="121" t="s">
        <v>8127</v>
      </c>
      <c r="L10" s="104" t="s">
        <v>6477</v>
      </c>
      <c r="M10" s="104" t="s">
        <v>8181</v>
      </c>
      <c r="N10" s="120">
        <v>41180</v>
      </c>
      <c r="O10" s="105">
        <v>50000000</v>
      </c>
      <c r="P10" s="105" t="s">
        <v>14817</v>
      </c>
      <c r="Q10" s="120">
        <v>41542</v>
      </c>
      <c r="R10" s="105">
        <v>51789710</v>
      </c>
      <c r="S10" s="146" t="s">
        <v>8262</v>
      </c>
      <c r="T10" s="109">
        <v>42152</v>
      </c>
      <c r="U10" s="141">
        <v>35000000</v>
      </c>
      <c r="V10" s="109">
        <v>42152</v>
      </c>
      <c r="W10" s="141">
        <v>35000000</v>
      </c>
      <c r="X10" s="141">
        <v>0</v>
      </c>
      <c r="Y10" s="141">
        <v>0</v>
      </c>
      <c r="Z10" s="141">
        <v>0</v>
      </c>
      <c r="AA10" s="114">
        <v>0</v>
      </c>
      <c r="AB10" s="114"/>
      <c r="AC10" s="132"/>
      <c r="AD10" s="141"/>
      <c r="AE10" s="106">
        <v>0</v>
      </c>
      <c r="AF10" s="106">
        <v>0</v>
      </c>
      <c r="AG10" s="106">
        <v>0</v>
      </c>
      <c r="AH10" s="106"/>
      <c r="AI10" s="106"/>
      <c r="AJ10" s="106"/>
      <c r="AK10" s="106"/>
      <c r="AL10" s="106"/>
      <c r="AM10" s="106"/>
      <c r="AN10" s="114">
        <f t="shared" si="0"/>
        <v>0</v>
      </c>
      <c r="AO10" s="114">
        <f t="shared" si="1"/>
        <v>35000000</v>
      </c>
      <c r="AP10" s="114"/>
      <c r="AQ10" s="114"/>
      <c r="AR10" s="114"/>
      <c r="AS10" s="114"/>
    </row>
    <row r="11" spans="1:48" s="190" customFormat="1" ht="15" customHeight="1" x14ac:dyDescent="0.2">
      <c r="A11" s="104"/>
      <c r="B11" s="104">
        <f>VLOOKUP(BJB!$F$9:$F$5599,Ctrl!$B$4:$C$399,2,0)</f>
        <v>37</v>
      </c>
      <c r="C11" s="104">
        <f>VLOOKUP(BJB!$G$9:$G$5599,Ctrl!$E$4:$F$399,2,0)</f>
        <v>1</v>
      </c>
      <c r="D11" s="219">
        <v>1</v>
      </c>
      <c r="E11" s="104" t="str">
        <f>VLOOKUP(BJB!$F$9:$F$5599,Ctrl!$B$4:$D$399,3,0)</f>
        <v>IV</v>
      </c>
      <c r="F11" s="139" t="s">
        <v>10556</v>
      </c>
      <c r="G11" s="139" t="s">
        <v>7707</v>
      </c>
      <c r="H11" s="125"/>
      <c r="I11" s="220"/>
      <c r="J11" s="912" t="s">
        <v>20303</v>
      </c>
      <c r="K11" s="121" t="s">
        <v>10871</v>
      </c>
      <c r="L11" s="104" t="s">
        <v>6477</v>
      </c>
      <c r="M11" s="104" t="s">
        <v>8744</v>
      </c>
      <c r="N11" s="120">
        <v>41389</v>
      </c>
      <c r="O11" s="105">
        <v>250000000</v>
      </c>
      <c r="P11" s="105" t="s">
        <v>14818</v>
      </c>
      <c r="Q11" s="120">
        <v>41830</v>
      </c>
      <c r="R11" s="105">
        <v>339772605</v>
      </c>
      <c r="S11" s="146" t="s">
        <v>8748</v>
      </c>
      <c r="T11" s="109">
        <v>42328</v>
      </c>
      <c r="U11" s="141">
        <v>175000000</v>
      </c>
      <c r="V11" s="109">
        <v>42328</v>
      </c>
      <c r="W11" s="141">
        <v>175000000</v>
      </c>
      <c r="X11" s="141">
        <v>0</v>
      </c>
      <c r="Y11" s="141">
        <v>0</v>
      </c>
      <c r="Z11" s="141">
        <v>0</v>
      </c>
      <c r="AA11" s="114">
        <v>0</v>
      </c>
      <c r="AB11" s="114"/>
      <c r="AC11" s="132"/>
      <c r="AD11" s="141"/>
      <c r="AE11" s="106">
        <v>0</v>
      </c>
      <c r="AF11" s="106">
        <v>0</v>
      </c>
      <c r="AG11" s="106">
        <v>0</v>
      </c>
      <c r="AH11" s="141"/>
      <c r="AI11" s="141"/>
      <c r="AJ11" s="141"/>
      <c r="AK11" s="141"/>
      <c r="AL11" s="141"/>
      <c r="AM11" s="141"/>
      <c r="AN11" s="114">
        <f t="shared" si="0"/>
        <v>0</v>
      </c>
      <c r="AO11" s="114">
        <f t="shared" si="1"/>
        <v>175000000</v>
      </c>
      <c r="AP11" s="114"/>
      <c r="AQ11" s="114"/>
      <c r="AR11" s="114"/>
      <c r="AS11" s="114"/>
    </row>
    <row r="12" spans="1:48" s="190" customFormat="1" ht="15" customHeight="1" x14ac:dyDescent="0.2">
      <c r="A12" s="104"/>
      <c r="B12" s="104">
        <f>VLOOKUP(BJB!$F$9:$F$5599,Ctrl!$B$4:$C$399,2,0)</f>
        <v>37</v>
      </c>
      <c r="C12" s="104">
        <f>VLOOKUP(BJB!$G$9:$G$5599,Ctrl!$E$4:$F$399,2,0)</f>
        <v>0</v>
      </c>
      <c r="D12" s="219">
        <v>1</v>
      </c>
      <c r="E12" s="104" t="str">
        <f>VLOOKUP(BJB!$F$9:$F$5599,Ctrl!$B$4:$D$399,3,0)</f>
        <v>IV</v>
      </c>
      <c r="F12" s="139" t="s">
        <v>10556</v>
      </c>
      <c r="G12" s="139" t="s">
        <v>7686</v>
      </c>
      <c r="H12" s="125"/>
      <c r="I12" s="220" t="e">
        <f>IF(G11=BJB!#REF!,I11+1,1)</f>
        <v>#REF!</v>
      </c>
      <c r="J12" s="912" t="s">
        <v>20304</v>
      </c>
      <c r="K12" s="121" t="s">
        <v>776</v>
      </c>
      <c r="L12" s="104" t="s">
        <v>6477</v>
      </c>
      <c r="M12" s="104" t="s">
        <v>6095</v>
      </c>
      <c r="N12" s="120">
        <v>41394</v>
      </c>
      <c r="O12" s="105">
        <v>70000000</v>
      </c>
      <c r="P12" s="105" t="s">
        <v>14819</v>
      </c>
      <c r="Q12" s="120">
        <v>41898</v>
      </c>
      <c r="R12" s="105">
        <v>40682266</v>
      </c>
      <c r="S12" s="146" t="s">
        <v>6086</v>
      </c>
      <c r="T12" s="109">
        <v>42003</v>
      </c>
      <c r="U12" s="141">
        <v>28477586</v>
      </c>
      <c r="V12" s="109">
        <v>41974</v>
      </c>
      <c r="W12" s="141">
        <v>28477586</v>
      </c>
      <c r="X12" s="141">
        <v>0</v>
      </c>
      <c r="Y12" s="141">
        <v>0</v>
      </c>
      <c r="Z12" s="141">
        <v>0</v>
      </c>
      <c r="AA12" s="114">
        <v>28477586</v>
      </c>
      <c r="AB12" s="114"/>
      <c r="AC12" s="141"/>
      <c r="AD12" s="141"/>
      <c r="AE12" s="106">
        <v>0</v>
      </c>
      <c r="AF12" s="106">
        <v>0</v>
      </c>
      <c r="AG12" s="106">
        <v>0</v>
      </c>
      <c r="AH12" s="141"/>
      <c r="AI12" s="141"/>
      <c r="AJ12" s="141"/>
      <c r="AK12" s="141"/>
      <c r="AL12" s="141"/>
      <c r="AM12" s="141"/>
      <c r="AN12" s="114">
        <f t="shared" si="0"/>
        <v>28477586</v>
      </c>
      <c r="AO12" s="114">
        <f t="shared" si="1"/>
        <v>0</v>
      </c>
      <c r="AP12" s="114"/>
      <c r="AQ12" s="114"/>
      <c r="AR12" s="114"/>
      <c r="AS12" s="114"/>
    </row>
    <row r="13" spans="1:48" s="190" customFormat="1" ht="15" customHeight="1" x14ac:dyDescent="0.2">
      <c r="A13" s="104"/>
      <c r="B13" s="104">
        <f>VLOOKUP(BJB!$F$9:$F$5599,Ctrl!$B$4:$C$399,2,0)</f>
        <v>37</v>
      </c>
      <c r="C13" s="104">
        <f>VLOOKUP(BJB!$G$9:$G$5599,Ctrl!$E$4:$F$399,2,0)</f>
        <v>1</v>
      </c>
      <c r="D13" s="219">
        <v>1</v>
      </c>
      <c r="E13" s="104" t="str">
        <f>VLOOKUP(BJB!$F$9:$F$5599,Ctrl!$B$4:$D$399,3,0)</f>
        <v>IV</v>
      </c>
      <c r="F13" s="139" t="s">
        <v>10556</v>
      </c>
      <c r="G13" s="139" t="s">
        <v>7707</v>
      </c>
      <c r="H13" s="125"/>
      <c r="I13" s="220" t="e">
        <f>IF(G12=BJB!#REF!,I12+1,1)</f>
        <v>#REF!</v>
      </c>
      <c r="J13" s="912" t="s">
        <v>20305</v>
      </c>
      <c r="K13" s="121" t="s">
        <v>7810</v>
      </c>
      <c r="L13" s="104" t="s">
        <v>6477</v>
      </c>
      <c r="M13" s="104" t="s">
        <v>7873</v>
      </c>
      <c r="N13" s="120">
        <v>41290</v>
      </c>
      <c r="O13" s="105">
        <v>250000000</v>
      </c>
      <c r="P13" s="105" t="s">
        <v>14820</v>
      </c>
      <c r="Q13" s="120">
        <v>41809</v>
      </c>
      <c r="R13" s="105">
        <v>322132715</v>
      </c>
      <c r="S13" s="146" t="s">
        <v>7937</v>
      </c>
      <c r="T13" s="109">
        <v>42114</v>
      </c>
      <c r="U13" s="141">
        <v>175000000</v>
      </c>
      <c r="V13" s="109">
        <v>42114</v>
      </c>
      <c r="W13" s="141">
        <v>175000000</v>
      </c>
      <c r="X13" s="141">
        <v>0</v>
      </c>
      <c r="Y13" s="141">
        <v>0</v>
      </c>
      <c r="Z13" s="141">
        <v>0</v>
      </c>
      <c r="AA13" s="114">
        <v>0</v>
      </c>
      <c r="AB13" s="114"/>
      <c r="AC13" s="132"/>
      <c r="AD13" s="141"/>
      <c r="AE13" s="106">
        <v>0</v>
      </c>
      <c r="AF13" s="106">
        <v>0</v>
      </c>
      <c r="AG13" s="106">
        <v>0</v>
      </c>
      <c r="AH13" s="141"/>
      <c r="AI13" s="141"/>
      <c r="AJ13" s="141"/>
      <c r="AK13" s="141"/>
      <c r="AL13" s="141"/>
      <c r="AM13" s="141"/>
      <c r="AN13" s="114">
        <f t="shared" si="0"/>
        <v>0</v>
      </c>
      <c r="AO13" s="114">
        <f t="shared" si="1"/>
        <v>175000000</v>
      </c>
      <c r="AP13" s="114"/>
      <c r="AQ13" s="114"/>
      <c r="AR13" s="114"/>
      <c r="AS13" s="114"/>
    </row>
    <row r="14" spans="1:48" s="190" customFormat="1" ht="15" customHeight="1" x14ac:dyDescent="0.2">
      <c r="A14" s="104"/>
      <c r="B14" s="104">
        <f>VLOOKUP(BJB!$F$9:$F$5599,Ctrl!$B$4:$C$399,2,0)</f>
        <v>37</v>
      </c>
      <c r="C14" s="104">
        <f>VLOOKUP(BJB!$G$9:$G$5599,Ctrl!$E$4:$F$399,2,0)</f>
        <v>1</v>
      </c>
      <c r="D14" s="219">
        <v>1</v>
      </c>
      <c r="E14" s="104" t="str">
        <f>VLOOKUP(BJB!$F$9:$F$5599,Ctrl!$B$4:$D$399,3,0)</f>
        <v>IV</v>
      </c>
      <c r="F14" s="139" t="s">
        <v>10556</v>
      </c>
      <c r="G14" s="139" t="s">
        <v>7707</v>
      </c>
      <c r="H14" s="125"/>
      <c r="I14" s="220" t="e">
        <f>IF(G13=BJB!#REF!,I13+1,1)</f>
        <v>#REF!</v>
      </c>
      <c r="J14" s="912" t="s">
        <v>20306</v>
      </c>
      <c r="K14" s="121" t="s">
        <v>2327</v>
      </c>
      <c r="L14" s="104" t="s">
        <v>6477</v>
      </c>
      <c r="M14" s="104" t="s">
        <v>7873</v>
      </c>
      <c r="N14" s="120">
        <v>41290</v>
      </c>
      <c r="O14" s="105">
        <v>65000000</v>
      </c>
      <c r="P14" s="105" t="s">
        <v>14821</v>
      </c>
      <c r="Q14" s="120">
        <v>41809</v>
      </c>
      <c r="R14" s="105">
        <v>92378914</v>
      </c>
      <c r="S14" s="146" t="s">
        <v>8239</v>
      </c>
      <c r="T14" s="109">
        <v>42151</v>
      </c>
      <c r="U14" s="141">
        <v>45500000</v>
      </c>
      <c r="V14" s="109">
        <v>42151</v>
      </c>
      <c r="W14" s="141">
        <v>45500000</v>
      </c>
      <c r="X14" s="141">
        <v>0</v>
      </c>
      <c r="Y14" s="141">
        <v>0</v>
      </c>
      <c r="Z14" s="141">
        <v>0</v>
      </c>
      <c r="AA14" s="114">
        <v>0</v>
      </c>
      <c r="AB14" s="114"/>
      <c r="AC14" s="132"/>
      <c r="AD14" s="141"/>
      <c r="AE14" s="106">
        <v>0</v>
      </c>
      <c r="AF14" s="106">
        <v>0</v>
      </c>
      <c r="AG14" s="106">
        <v>0</v>
      </c>
      <c r="AH14" s="106"/>
      <c r="AI14" s="106"/>
      <c r="AJ14" s="106"/>
      <c r="AK14" s="106"/>
      <c r="AL14" s="106"/>
      <c r="AM14" s="106"/>
      <c r="AN14" s="114">
        <f t="shared" si="0"/>
        <v>0</v>
      </c>
      <c r="AO14" s="114">
        <f t="shared" si="1"/>
        <v>45500000</v>
      </c>
      <c r="AP14" s="114"/>
      <c r="AQ14" s="114"/>
      <c r="AR14" s="114"/>
      <c r="AS14" s="114"/>
    </row>
    <row r="15" spans="1:48" s="190" customFormat="1" ht="15" customHeight="1" x14ac:dyDescent="0.2">
      <c r="A15" s="104"/>
      <c r="B15" s="104">
        <f>VLOOKUP(BJB!$F$9:$F$5599,Ctrl!$B$4:$C$399,2,0)</f>
        <v>37</v>
      </c>
      <c r="C15" s="104">
        <f>VLOOKUP(BJB!$G$9:$G$5599,Ctrl!$E$4:$F$399,2,0)</f>
        <v>5</v>
      </c>
      <c r="D15" s="219">
        <v>1</v>
      </c>
      <c r="E15" s="104" t="str">
        <f>VLOOKUP(BJB!$F$9:$F$5599,Ctrl!$B$4:$D$399,3,0)</f>
        <v>IV</v>
      </c>
      <c r="F15" s="139" t="s">
        <v>10556</v>
      </c>
      <c r="G15" s="139" t="s">
        <v>10362</v>
      </c>
      <c r="H15" s="125"/>
      <c r="I15" s="220" t="e">
        <f>IF(G14=BJB!#REF!,I14+1,1)</f>
        <v>#REF!</v>
      </c>
      <c r="J15" s="912" t="s">
        <v>20307</v>
      </c>
      <c r="K15" s="121" t="s">
        <v>7833</v>
      </c>
      <c r="L15" s="104" t="s">
        <v>6477</v>
      </c>
      <c r="M15" s="104" t="s">
        <v>7865</v>
      </c>
      <c r="N15" s="120">
        <v>41235</v>
      </c>
      <c r="O15" s="105">
        <v>45000000</v>
      </c>
      <c r="P15" s="105" t="s">
        <v>6222</v>
      </c>
      <c r="Q15" s="120" t="s">
        <v>6222</v>
      </c>
      <c r="R15" s="890">
        <v>0</v>
      </c>
      <c r="S15" s="146" t="s">
        <v>7927</v>
      </c>
      <c r="T15" s="109">
        <v>42111</v>
      </c>
      <c r="U15" s="141">
        <v>24267311</v>
      </c>
      <c r="V15" s="109" t="s">
        <v>6222</v>
      </c>
      <c r="W15" s="141">
        <v>0</v>
      </c>
      <c r="X15" s="141">
        <v>0</v>
      </c>
      <c r="Y15" s="141">
        <v>0</v>
      </c>
      <c r="Z15" s="141">
        <v>0</v>
      </c>
      <c r="AA15" s="114">
        <v>0</v>
      </c>
      <c r="AB15" s="114"/>
      <c r="AC15" s="132"/>
      <c r="AD15" s="141"/>
      <c r="AE15" s="106">
        <v>0</v>
      </c>
      <c r="AF15" s="106">
        <v>0</v>
      </c>
      <c r="AG15" s="106">
        <v>0</v>
      </c>
      <c r="AH15" s="141"/>
      <c r="AI15" s="141"/>
      <c r="AJ15" s="141"/>
      <c r="AK15" s="141"/>
      <c r="AL15" s="141"/>
      <c r="AM15" s="141"/>
      <c r="AN15" s="114">
        <f t="shared" si="0"/>
        <v>0</v>
      </c>
      <c r="AO15" s="114">
        <f t="shared" si="1"/>
        <v>24267311</v>
      </c>
      <c r="AP15" s="114"/>
      <c r="AQ15" s="114"/>
      <c r="AR15" s="114"/>
      <c r="AS15" s="114"/>
      <c r="AT15" s="191"/>
    </row>
    <row r="16" spans="1:48" s="190" customFormat="1" ht="15" customHeight="1" x14ac:dyDescent="0.2">
      <c r="A16" s="104"/>
      <c r="B16" s="104">
        <f>VLOOKUP(BJB!$F$9:$F$5599,Ctrl!$B$4:$C$399,2,0)</f>
        <v>37</v>
      </c>
      <c r="C16" s="104">
        <f>VLOOKUP(BJB!$G$9:$G$5599,Ctrl!$E$4:$F$399,2,0)</f>
        <v>1</v>
      </c>
      <c r="D16" s="219">
        <v>1</v>
      </c>
      <c r="E16" s="104" t="str">
        <f>VLOOKUP(BJB!$F$9:$F$5599,Ctrl!$B$4:$D$399,3,0)</f>
        <v>IV</v>
      </c>
      <c r="F16" s="139" t="s">
        <v>10556</v>
      </c>
      <c r="G16" s="139" t="s">
        <v>7707</v>
      </c>
      <c r="H16" s="125"/>
      <c r="I16" s="220" t="e">
        <f>IF(G15=BJB!#REF!,I15+1,1)</f>
        <v>#REF!</v>
      </c>
      <c r="J16" s="912" t="s">
        <v>20308</v>
      </c>
      <c r="K16" s="121" t="s">
        <v>8402</v>
      </c>
      <c r="L16" s="104" t="s">
        <v>6477</v>
      </c>
      <c r="M16" s="104" t="s">
        <v>8166</v>
      </c>
      <c r="N16" s="120">
        <v>41338</v>
      </c>
      <c r="O16" s="105">
        <v>70000000</v>
      </c>
      <c r="P16" s="105" t="s">
        <v>14822</v>
      </c>
      <c r="Q16" s="120">
        <v>41809</v>
      </c>
      <c r="R16" s="105">
        <v>101618061</v>
      </c>
      <c r="S16" s="146" t="s">
        <v>8239</v>
      </c>
      <c r="T16" s="109">
        <v>42151</v>
      </c>
      <c r="U16" s="141">
        <v>49000000</v>
      </c>
      <c r="V16" s="109">
        <v>42151</v>
      </c>
      <c r="W16" s="141">
        <v>49000000</v>
      </c>
      <c r="X16" s="141">
        <v>0</v>
      </c>
      <c r="Y16" s="141">
        <v>0</v>
      </c>
      <c r="Z16" s="141">
        <v>0</v>
      </c>
      <c r="AA16" s="114">
        <v>0</v>
      </c>
      <c r="AB16" s="114"/>
      <c r="AC16" s="132"/>
      <c r="AD16" s="141"/>
      <c r="AE16" s="106">
        <v>0</v>
      </c>
      <c r="AF16" s="106">
        <v>0</v>
      </c>
      <c r="AG16" s="106">
        <v>0</v>
      </c>
      <c r="AH16" s="106"/>
      <c r="AI16" s="106"/>
      <c r="AJ16" s="106"/>
      <c r="AK16" s="106"/>
      <c r="AL16" s="106"/>
      <c r="AM16" s="106"/>
      <c r="AN16" s="114">
        <f t="shared" si="0"/>
        <v>0</v>
      </c>
      <c r="AO16" s="114">
        <f t="shared" si="1"/>
        <v>49000000</v>
      </c>
      <c r="AP16" s="114"/>
      <c r="AQ16" s="114"/>
      <c r="AR16" s="114"/>
      <c r="AS16" s="114"/>
    </row>
    <row r="17" spans="1:46" s="190" customFormat="1" ht="15" customHeight="1" x14ac:dyDescent="0.2">
      <c r="A17" s="104"/>
      <c r="B17" s="104">
        <f>VLOOKUP(BJB!$F$9:$F$5599,Ctrl!$B$4:$C$399,2,0)</f>
        <v>37</v>
      </c>
      <c r="C17" s="104">
        <f>VLOOKUP(BJB!$G$9:$G$5599,Ctrl!$E$4:$F$399,2,0)</f>
        <v>5</v>
      </c>
      <c r="D17" s="219">
        <v>1</v>
      </c>
      <c r="E17" s="104" t="str">
        <f>VLOOKUP(BJB!$F$9:$F$5599,Ctrl!$B$4:$D$399,3,0)</f>
        <v>IV</v>
      </c>
      <c r="F17" s="139" t="s">
        <v>10556</v>
      </c>
      <c r="G17" s="139" t="s">
        <v>10362</v>
      </c>
      <c r="H17" s="125"/>
      <c r="I17" s="220"/>
      <c r="J17" s="912" t="s">
        <v>20309</v>
      </c>
      <c r="K17" s="121" t="s">
        <v>7831</v>
      </c>
      <c r="L17" s="104" t="s">
        <v>6477</v>
      </c>
      <c r="M17" s="104" t="s">
        <v>7880</v>
      </c>
      <c r="N17" s="120">
        <v>41260</v>
      </c>
      <c r="O17" s="105">
        <v>150000000</v>
      </c>
      <c r="P17" s="105" t="s">
        <v>14823</v>
      </c>
      <c r="Q17" s="120">
        <v>42065</v>
      </c>
      <c r="R17" s="105">
        <v>121229588</v>
      </c>
      <c r="S17" s="146" t="s">
        <v>9694</v>
      </c>
      <c r="T17" s="109">
        <v>42367</v>
      </c>
      <c r="U17" s="141">
        <v>35798022</v>
      </c>
      <c r="V17" s="109">
        <v>42114</v>
      </c>
      <c r="W17" s="141">
        <v>82014569</v>
      </c>
      <c r="X17" s="141">
        <v>0</v>
      </c>
      <c r="Y17" s="141">
        <v>0</v>
      </c>
      <c r="Z17" s="141">
        <v>0</v>
      </c>
      <c r="AA17" s="114">
        <v>0</v>
      </c>
      <c r="AB17" s="114"/>
      <c r="AC17" s="132"/>
      <c r="AD17" s="141"/>
      <c r="AE17" s="106">
        <v>0</v>
      </c>
      <c r="AF17" s="106">
        <v>0</v>
      </c>
      <c r="AG17" s="106">
        <v>0</v>
      </c>
      <c r="AH17" s="141"/>
      <c r="AI17" s="141"/>
      <c r="AJ17" s="141"/>
      <c r="AK17" s="141"/>
      <c r="AL17" s="141"/>
      <c r="AM17" s="141"/>
      <c r="AN17" s="114">
        <f t="shared" si="0"/>
        <v>0</v>
      </c>
      <c r="AO17" s="114">
        <f t="shared" si="1"/>
        <v>35798022</v>
      </c>
      <c r="AP17" s="114"/>
      <c r="AQ17" s="114"/>
      <c r="AR17" s="114"/>
      <c r="AS17" s="114"/>
    </row>
    <row r="18" spans="1:46" s="190" customFormat="1" ht="15" customHeight="1" x14ac:dyDescent="0.2">
      <c r="A18" s="104"/>
      <c r="B18" s="104">
        <f>VLOOKUP(BJB!$F$9:$F$5599,Ctrl!$B$4:$C$399,2,0)</f>
        <v>37</v>
      </c>
      <c r="C18" s="104">
        <f>VLOOKUP(BJB!$G$9:$G$5599,Ctrl!$E$4:$F$399,2,0)</f>
        <v>3</v>
      </c>
      <c r="D18" s="219">
        <v>1</v>
      </c>
      <c r="E18" s="104" t="str">
        <f>VLOOKUP(BJB!$F$9:$F$5599,Ctrl!$B$4:$D$399,3,0)</f>
        <v>IV</v>
      </c>
      <c r="F18" s="139" t="s">
        <v>10556</v>
      </c>
      <c r="G18" s="139" t="s">
        <v>6522</v>
      </c>
      <c r="H18" s="231" t="s">
        <v>19303</v>
      </c>
      <c r="I18" s="220" t="e">
        <f>IF(G17=BJB!#REF!,I17+1,1)</f>
        <v>#REF!</v>
      </c>
      <c r="J18" s="912" t="s">
        <v>20310</v>
      </c>
      <c r="K18" s="121" t="s">
        <v>8128</v>
      </c>
      <c r="L18" s="104" t="s">
        <v>6477</v>
      </c>
      <c r="M18" s="104" t="s">
        <v>5510</v>
      </c>
      <c r="N18" s="120">
        <v>41666</v>
      </c>
      <c r="O18" s="105">
        <v>130000000</v>
      </c>
      <c r="P18" s="105" t="s">
        <v>14824</v>
      </c>
      <c r="Q18" s="120">
        <v>42055</v>
      </c>
      <c r="R18" s="105">
        <v>108329733</v>
      </c>
      <c r="S18" s="146" t="s">
        <v>8263</v>
      </c>
      <c r="T18" s="109">
        <v>42153</v>
      </c>
      <c r="U18" s="141">
        <v>70384007</v>
      </c>
      <c r="V18" s="109">
        <v>42153</v>
      </c>
      <c r="W18" s="141">
        <v>70384007</v>
      </c>
      <c r="X18" s="141">
        <v>14076801.4</v>
      </c>
      <c r="Y18" s="141">
        <v>0</v>
      </c>
      <c r="Z18" s="141">
        <v>56307205.600000001</v>
      </c>
      <c r="AA18" s="114">
        <v>2943599</v>
      </c>
      <c r="AB18" s="114"/>
      <c r="AC18" s="132"/>
      <c r="AD18" s="141"/>
      <c r="AE18" s="106">
        <v>0</v>
      </c>
      <c r="AF18" s="106">
        <v>0</v>
      </c>
      <c r="AG18" s="106">
        <v>0</v>
      </c>
      <c r="AH18" s="106"/>
      <c r="AI18" s="106"/>
      <c r="AJ18" s="106"/>
      <c r="AK18" s="106"/>
      <c r="AL18" s="106"/>
      <c r="AM18" s="106"/>
      <c r="AN18" s="114">
        <f t="shared" si="0"/>
        <v>2943599</v>
      </c>
      <c r="AO18" s="114">
        <f t="shared" si="1"/>
        <v>67440408</v>
      </c>
      <c r="AP18" s="114"/>
      <c r="AQ18" s="114"/>
      <c r="AR18" s="114"/>
      <c r="AS18" s="114"/>
    </row>
    <row r="19" spans="1:46" s="190" customFormat="1" ht="15" customHeight="1" x14ac:dyDescent="0.2">
      <c r="A19" s="104"/>
      <c r="B19" s="104">
        <f>VLOOKUP(BJB!$F$9:$F$5599,Ctrl!$B$4:$C$399,2,0)</f>
        <v>37</v>
      </c>
      <c r="C19" s="104">
        <f>VLOOKUP(BJB!$G$9:$G$5599,Ctrl!$E$4:$F$399,2,0)</f>
        <v>3</v>
      </c>
      <c r="D19" s="219">
        <v>1</v>
      </c>
      <c r="E19" s="104" t="str">
        <f>VLOOKUP(BJB!$F$9:$F$5599,Ctrl!$B$4:$D$399,3,0)</f>
        <v>IV</v>
      </c>
      <c r="F19" s="139" t="s">
        <v>10556</v>
      </c>
      <c r="G19" s="139" t="s">
        <v>6522</v>
      </c>
      <c r="H19" s="125"/>
      <c r="I19" s="220"/>
      <c r="J19" s="912" t="s">
        <v>20311</v>
      </c>
      <c r="K19" s="121" t="s">
        <v>10872</v>
      </c>
      <c r="L19" s="104" t="s">
        <v>6477</v>
      </c>
      <c r="M19" s="104" t="s">
        <v>5509</v>
      </c>
      <c r="N19" s="120">
        <v>41180</v>
      </c>
      <c r="O19" s="105">
        <v>50000000</v>
      </c>
      <c r="P19" s="105" t="s">
        <v>14825</v>
      </c>
      <c r="Q19" s="120">
        <v>42270</v>
      </c>
      <c r="R19" s="105">
        <v>63390523</v>
      </c>
      <c r="S19" s="146" t="s">
        <v>8752</v>
      </c>
      <c r="T19" s="109">
        <v>42328</v>
      </c>
      <c r="U19" s="141">
        <v>29466284</v>
      </c>
      <c r="V19" s="109">
        <v>42328</v>
      </c>
      <c r="W19" s="141">
        <v>29466284</v>
      </c>
      <c r="X19" s="141">
        <v>0</v>
      </c>
      <c r="Y19" s="141">
        <v>0</v>
      </c>
      <c r="Z19" s="141">
        <v>0</v>
      </c>
      <c r="AA19" s="114">
        <v>0</v>
      </c>
      <c r="AB19" s="114"/>
      <c r="AC19" s="132"/>
      <c r="AD19" s="141"/>
      <c r="AE19" s="106">
        <v>0</v>
      </c>
      <c r="AF19" s="106">
        <v>0</v>
      </c>
      <c r="AG19" s="106">
        <v>0</v>
      </c>
      <c r="AH19" s="141"/>
      <c r="AI19" s="141"/>
      <c r="AJ19" s="141"/>
      <c r="AK19" s="141"/>
      <c r="AL19" s="141"/>
      <c r="AM19" s="141"/>
      <c r="AN19" s="114">
        <f t="shared" si="0"/>
        <v>0</v>
      </c>
      <c r="AO19" s="114">
        <f t="shared" si="1"/>
        <v>29466284</v>
      </c>
      <c r="AP19" s="114"/>
      <c r="AQ19" s="114"/>
      <c r="AR19" s="114"/>
      <c r="AS19" s="114"/>
    </row>
    <row r="20" spans="1:46" s="190" customFormat="1" ht="15" customHeight="1" x14ac:dyDescent="0.2">
      <c r="A20" s="104"/>
      <c r="B20" s="104">
        <f>VLOOKUP(BJB!$F$9:$F$5599,Ctrl!$B$4:$C$399,2,0)</f>
        <v>37</v>
      </c>
      <c r="C20" s="104">
        <f>VLOOKUP(BJB!$G$9:$G$5599,Ctrl!$E$4:$F$399,2,0)</f>
        <v>3</v>
      </c>
      <c r="D20" s="219">
        <v>1</v>
      </c>
      <c r="E20" s="104" t="str">
        <f>VLOOKUP(BJB!$F$9:$F$5599,Ctrl!$B$4:$D$399,3,0)</f>
        <v>IV</v>
      </c>
      <c r="F20" s="139" t="s">
        <v>10556</v>
      </c>
      <c r="G20" s="139" t="s">
        <v>6522</v>
      </c>
      <c r="H20" s="125"/>
      <c r="I20" s="220"/>
      <c r="J20" s="912" t="s">
        <v>20312</v>
      </c>
      <c r="K20" s="121" t="s">
        <v>9669</v>
      </c>
      <c r="L20" s="104" t="s">
        <v>6477</v>
      </c>
      <c r="M20" s="104" t="s">
        <v>9673</v>
      </c>
      <c r="N20" s="120">
        <v>42348</v>
      </c>
      <c r="O20" s="105">
        <v>40000000</v>
      </c>
      <c r="P20" s="105" t="s">
        <v>14824</v>
      </c>
      <c r="Q20" s="120">
        <v>42055</v>
      </c>
      <c r="R20" s="105">
        <v>39354248</v>
      </c>
      <c r="S20" s="146" t="s">
        <v>9688</v>
      </c>
      <c r="T20" s="109">
        <v>42360</v>
      </c>
      <c r="U20" s="141">
        <v>21425187</v>
      </c>
      <c r="V20" s="109">
        <v>42360</v>
      </c>
      <c r="W20" s="141">
        <v>21425187</v>
      </c>
      <c r="X20" s="141">
        <v>7498815.4499999993</v>
      </c>
      <c r="Y20" s="141">
        <v>0</v>
      </c>
      <c r="Z20" s="141">
        <v>13926371.550000001</v>
      </c>
      <c r="AA20" s="114">
        <v>0</v>
      </c>
      <c r="AB20" s="114"/>
      <c r="AC20" s="132"/>
      <c r="AD20" s="141"/>
      <c r="AE20" s="106">
        <v>0</v>
      </c>
      <c r="AF20" s="106">
        <v>0</v>
      </c>
      <c r="AG20" s="106">
        <v>0</v>
      </c>
      <c r="AH20" s="141"/>
      <c r="AI20" s="141"/>
      <c r="AJ20" s="141"/>
      <c r="AK20" s="141"/>
      <c r="AL20" s="141"/>
      <c r="AM20" s="141"/>
      <c r="AN20" s="114">
        <f t="shared" si="0"/>
        <v>0</v>
      </c>
      <c r="AO20" s="114">
        <f t="shared" si="1"/>
        <v>21425187</v>
      </c>
      <c r="AP20" s="114"/>
      <c r="AQ20" s="114"/>
      <c r="AR20" s="114"/>
      <c r="AS20" s="114"/>
    </row>
    <row r="21" spans="1:46" s="190" customFormat="1" ht="15" customHeight="1" x14ac:dyDescent="0.2">
      <c r="A21" s="104"/>
      <c r="B21" s="104">
        <f>VLOOKUP(BJB!$F$9:$F$5599,Ctrl!$B$4:$C$399,2,0)</f>
        <v>37</v>
      </c>
      <c r="C21" s="104">
        <f>VLOOKUP(BJB!$G$9:$G$5599,Ctrl!$E$4:$F$399,2,0)</f>
        <v>3</v>
      </c>
      <c r="D21" s="219">
        <v>1</v>
      </c>
      <c r="E21" s="104" t="str">
        <f>VLOOKUP(BJB!$F$9:$F$5599,Ctrl!$B$4:$D$399,3,0)</f>
        <v>IV</v>
      </c>
      <c r="F21" s="139" t="s">
        <v>10556</v>
      </c>
      <c r="G21" s="139" t="s">
        <v>6522</v>
      </c>
      <c r="H21" s="125"/>
      <c r="I21" s="220"/>
      <c r="J21" s="912" t="s">
        <v>20313</v>
      </c>
      <c r="K21" s="121" t="s">
        <v>9670</v>
      </c>
      <c r="L21" s="104" t="s">
        <v>6477</v>
      </c>
      <c r="M21" s="104" t="s">
        <v>9673</v>
      </c>
      <c r="N21" s="120">
        <v>42348</v>
      </c>
      <c r="O21" s="105">
        <v>20000000</v>
      </c>
      <c r="P21" s="105" t="s">
        <v>14824</v>
      </c>
      <c r="Q21" s="120">
        <v>42055</v>
      </c>
      <c r="R21" s="105">
        <v>11548001</v>
      </c>
      <c r="S21" s="146" t="s">
        <v>9688</v>
      </c>
      <c r="T21" s="109">
        <v>42360</v>
      </c>
      <c r="U21" s="141">
        <v>7597111</v>
      </c>
      <c r="V21" s="109">
        <v>42360</v>
      </c>
      <c r="W21" s="141">
        <v>7597111</v>
      </c>
      <c r="X21" s="141">
        <v>2658988.8499999996</v>
      </c>
      <c r="Y21" s="141">
        <v>0</v>
      </c>
      <c r="Z21" s="141">
        <v>4938122.1500000004</v>
      </c>
      <c r="AA21" s="114">
        <v>4475000</v>
      </c>
      <c r="AB21" s="114"/>
      <c r="AC21" s="132"/>
      <c r="AD21" s="141"/>
      <c r="AE21" s="106">
        <v>0</v>
      </c>
      <c r="AF21" s="106">
        <v>0</v>
      </c>
      <c r="AG21" s="106">
        <v>0</v>
      </c>
      <c r="AH21" s="221"/>
      <c r="AI21" s="141"/>
      <c r="AJ21" s="141"/>
      <c r="AK21" s="141"/>
      <c r="AL21" s="141"/>
      <c r="AM21" s="141"/>
      <c r="AN21" s="114">
        <f t="shared" si="0"/>
        <v>4475000</v>
      </c>
      <c r="AO21" s="114">
        <f t="shared" si="1"/>
        <v>3122111</v>
      </c>
      <c r="AP21" s="114"/>
      <c r="AQ21" s="114"/>
      <c r="AR21" s="114"/>
      <c r="AS21" s="114"/>
    </row>
    <row r="22" spans="1:46" s="190" customFormat="1" ht="15" customHeight="1" x14ac:dyDescent="0.2">
      <c r="A22" s="104"/>
      <c r="B22" s="104">
        <f>VLOOKUP(BJB!$F$9:$F$5599,Ctrl!$B$4:$C$399,2,0)</f>
        <v>37</v>
      </c>
      <c r="C22" s="104">
        <f>VLOOKUP(BJB!$G$9:$G$5599,Ctrl!$E$4:$F$399,2,0)</f>
        <v>5</v>
      </c>
      <c r="D22" s="219">
        <v>1</v>
      </c>
      <c r="E22" s="104" t="str">
        <f>VLOOKUP(BJB!$F$9:$F$5599,Ctrl!$B$4:$D$399,3,0)</f>
        <v>IV</v>
      </c>
      <c r="F22" s="139" t="s">
        <v>10556</v>
      </c>
      <c r="G22" s="139" t="s">
        <v>10362</v>
      </c>
      <c r="H22" s="125"/>
      <c r="I22" s="220"/>
      <c r="J22" s="912" t="s">
        <v>20314</v>
      </c>
      <c r="K22" s="121" t="s">
        <v>9672</v>
      </c>
      <c r="L22" s="104" t="s">
        <v>6477</v>
      </c>
      <c r="M22" s="104" t="s">
        <v>9684</v>
      </c>
      <c r="N22" s="120">
        <v>41211</v>
      </c>
      <c r="O22" s="105">
        <v>200000000</v>
      </c>
      <c r="P22" s="105" t="s">
        <v>14826</v>
      </c>
      <c r="Q22" s="120">
        <v>42333</v>
      </c>
      <c r="R22" s="105">
        <v>44342984</v>
      </c>
      <c r="S22" s="146" t="s">
        <v>9694</v>
      </c>
      <c r="T22" s="109">
        <v>42367</v>
      </c>
      <c r="U22" s="141">
        <v>27777128</v>
      </c>
      <c r="V22" s="109">
        <v>42367</v>
      </c>
      <c r="W22" s="141">
        <v>27777128</v>
      </c>
      <c r="X22" s="141">
        <v>0</v>
      </c>
      <c r="Y22" s="141">
        <v>0</v>
      </c>
      <c r="Z22" s="141">
        <v>0</v>
      </c>
      <c r="AA22" s="114">
        <v>0</v>
      </c>
      <c r="AB22" s="114"/>
      <c r="AC22" s="132"/>
      <c r="AD22" s="141"/>
      <c r="AE22" s="106">
        <v>0</v>
      </c>
      <c r="AF22" s="106">
        <v>0</v>
      </c>
      <c r="AG22" s="106">
        <v>0</v>
      </c>
      <c r="AH22" s="141"/>
      <c r="AI22" s="141"/>
      <c r="AJ22" s="141"/>
      <c r="AK22" s="141"/>
      <c r="AL22" s="141"/>
      <c r="AM22" s="141"/>
      <c r="AN22" s="114">
        <f t="shared" si="0"/>
        <v>0</v>
      </c>
      <c r="AO22" s="114">
        <f t="shared" si="1"/>
        <v>27777128</v>
      </c>
      <c r="AP22" s="114"/>
      <c r="AQ22" s="114"/>
      <c r="AR22" s="114"/>
      <c r="AS22" s="114"/>
    </row>
    <row r="23" spans="1:46" s="190" customFormat="1" ht="15" customHeight="1" x14ac:dyDescent="0.2">
      <c r="A23" s="104"/>
      <c r="B23" s="104">
        <f>VLOOKUP(BJB!$F$9:$F$5599,Ctrl!$B$4:$C$399,2,0)</f>
        <v>37</v>
      </c>
      <c r="C23" s="104">
        <f>VLOOKUP(BJB!$G$9:$G$5599,Ctrl!$E$4:$F$399,2,0)</f>
        <v>5</v>
      </c>
      <c r="D23" s="219">
        <v>1</v>
      </c>
      <c r="E23" s="104" t="str">
        <f>VLOOKUP(BJB!$F$9:$F$5599,Ctrl!$B$4:$D$399,3,0)</f>
        <v>IV</v>
      </c>
      <c r="F23" s="139" t="s">
        <v>10556</v>
      </c>
      <c r="G23" s="139" t="s">
        <v>10362</v>
      </c>
      <c r="H23" s="231" t="s">
        <v>19304</v>
      </c>
      <c r="I23" s="220" t="e">
        <f>IF(G22=BJB!#REF!,I22+1,1)</f>
        <v>#REF!</v>
      </c>
      <c r="J23" s="912" t="s">
        <v>20315</v>
      </c>
      <c r="K23" s="121" t="s">
        <v>7833</v>
      </c>
      <c r="L23" s="104" t="s">
        <v>6477</v>
      </c>
      <c r="M23" s="104" t="s">
        <v>7881</v>
      </c>
      <c r="N23" s="120">
        <v>41353</v>
      </c>
      <c r="O23" s="105">
        <v>30000000</v>
      </c>
      <c r="P23" s="105" t="s">
        <v>6222</v>
      </c>
      <c r="Q23" s="120" t="s">
        <v>6222</v>
      </c>
      <c r="R23" s="890">
        <v>0</v>
      </c>
      <c r="S23" s="146" t="s">
        <v>7951</v>
      </c>
      <c r="T23" s="109">
        <v>42114</v>
      </c>
      <c r="U23" s="141">
        <v>15125321</v>
      </c>
      <c r="V23" s="109" t="s">
        <v>6222</v>
      </c>
      <c r="W23" s="141">
        <v>0</v>
      </c>
      <c r="X23" s="141">
        <v>0</v>
      </c>
      <c r="Y23" s="141">
        <v>0</v>
      </c>
      <c r="Z23" s="141">
        <v>0</v>
      </c>
      <c r="AA23" s="114">
        <v>4235090</v>
      </c>
      <c r="AB23" s="114"/>
      <c r="AC23" s="132"/>
      <c r="AD23" s="141"/>
      <c r="AE23" s="106">
        <v>0</v>
      </c>
      <c r="AF23" s="106">
        <v>0</v>
      </c>
      <c r="AG23" s="106">
        <v>0</v>
      </c>
      <c r="AH23" s="141"/>
      <c r="AI23" s="141"/>
      <c r="AJ23" s="141"/>
      <c r="AK23" s="141"/>
      <c r="AL23" s="141"/>
      <c r="AM23" s="141"/>
      <c r="AN23" s="114">
        <f t="shared" si="0"/>
        <v>4235090</v>
      </c>
      <c r="AO23" s="114">
        <f t="shared" si="1"/>
        <v>10890231</v>
      </c>
      <c r="AP23" s="114"/>
      <c r="AQ23" s="114"/>
      <c r="AR23" s="114"/>
      <c r="AS23" s="114"/>
      <c r="AT23" s="191"/>
    </row>
    <row r="24" spans="1:46" s="190" customFormat="1" ht="15" customHeight="1" x14ac:dyDescent="0.2">
      <c r="A24" s="104"/>
      <c r="B24" s="104">
        <f>VLOOKUP(BJB!$F$9:$F$5599,Ctrl!$B$4:$C$399,2,0)</f>
        <v>37</v>
      </c>
      <c r="C24" s="104">
        <f>VLOOKUP(BJB!$G$9:$G$5599,Ctrl!$E$4:$F$399,2,0)</f>
        <v>5</v>
      </c>
      <c r="D24" s="219">
        <v>1</v>
      </c>
      <c r="E24" s="104" t="str">
        <f>VLOOKUP(BJB!$F$9:$F$5599,Ctrl!$B$4:$D$399,3,0)</f>
        <v>IV</v>
      </c>
      <c r="F24" s="139" t="s">
        <v>10556</v>
      </c>
      <c r="G24" s="139" t="s">
        <v>10362</v>
      </c>
      <c r="H24" s="125" t="s">
        <v>10369</v>
      </c>
      <c r="I24" s="220" t="e">
        <f>IF(G23=BJB!#REF!,I23+1,1)</f>
        <v>#REF!</v>
      </c>
      <c r="J24" s="912" t="s">
        <v>20316</v>
      </c>
      <c r="K24" s="121" t="s">
        <v>7798</v>
      </c>
      <c r="L24" s="104" t="s">
        <v>6477</v>
      </c>
      <c r="M24" s="104" t="s">
        <v>7882</v>
      </c>
      <c r="N24" s="120">
        <v>41131</v>
      </c>
      <c r="O24" s="105">
        <v>180000000</v>
      </c>
      <c r="P24" s="105" t="s">
        <v>6222</v>
      </c>
      <c r="Q24" s="120" t="s">
        <v>6222</v>
      </c>
      <c r="R24" s="890">
        <v>0</v>
      </c>
      <c r="S24" s="146" t="s">
        <v>7951</v>
      </c>
      <c r="T24" s="109">
        <v>42114</v>
      </c>
      <c r="U24" s="141">
        <v>124697512</v>
      </c>
      <c r="V24" s="109" t="s">
        <v>6222</v>
      </c>
      <c r="W24" s="141">
        <v>0</v>
      </c>
      <c r="X24" s="141">
        <v>0</v>
      </c>
      <c r="Y24" s="141">
        <v>0</v>
      </c>
      <c r="Z24" s="141">
        <v>0</v>
      </c>
      <c r="AA24" s="114">
        <v>1092588</v>
      </c>
      <c r="AB24" s="114"/>
      <c r="AC24" s="132"/>
      <c r="AD24" s="141"/>
      <c r="AE24" s="106">
        <v>0</v>
      </c>
      <c r="AF24" s="106">
        <v>0</v>
      </c>
      <c r="AG24" s="106">
        <v>0</v>
      </c>
      <c r="AH24" s="141"/>
      <c r="AI24" s="141"/>
      <c r="AJ24" s="141"/>
      <c r="AK24" s="141"/>
      <c r="AL24" s="141"/>
      <c r="AM24" s="141"/>
      <c r="AN24" s="114">
        <f t="shared" si="0"/>
        <v>1092588</v>
      </c>
      <c r="AO24" s="114">
        <f t="shared" si="1"/>
        <v>123604924</v>
      </c>
      <c r="AP24" s="114"/>
      <c r="AQ24" s="114"/>
      <c r="AR24" s="114"/>
      <c r="AS24" s="114"/>
    </row>
    <row r="25" spans="1:46" s="190" customFormat="1" ht="15" customHeight="1" x14ac:dyDescent="0.2">
      <c r="A25" s="104"/>
      <c r="B25" s="104">
        <f>VLOOKUP(BJB!$F$9:$F$5599,Ctrl!$B$4:$C$399,2,0)</f>
        <v>37</v>
      </c>
      <c r="C25" s="104">
        <f>VLOOKUP(BJB!$G$9:$G$5599,Ctrl!$E$4:$F$399,2,0)</f>
        <v>0</v>
      </c>
      <c r="D25" s="219">
        <v>1</v>
      </c>
      <c r="E25" s="104" t="str">
        <f>VLOOKUP(BJB!$F$9:$F$5599,Ctrl!$B$4:$D$399,3,0)</f>
        <v>IV</v>
      </c>
      <c r="F25" s="139" t="s">
        <v>10556</v>
      </c>
      <c r="G25" s="139" t="s">
        <v>7686</v>
      </c>
      <c r="H25" s="125"/>
      <c r="I25" s="220" t="e">
        <f>IF(G24=BJB!#REF!,I24+1,1)</f>
        <v>#REF!</v>
      </c>
      <c r="J25" s="912" t="s">
        <v>20317</v>
      </c>
      <c r="K25" s="121" t="s">
        <v>5630</v>
      </c>
      <c r="L25" s="104" t="s">
        <v>6477</v>
      </c>
      <c r="M25" s="104" t="s">
        <v>5626</v>
      </c>
      <c r="N25" s="120">
        <v>41211</v>
      </c>
      <c r="O25" s="105">
        <v>75000000</v>
      </c>
      <c r="P25" s="105" t="s">
        <v>14827</v>
      </c>
      <c r="Q25" s="120">
        <v>41722</v>
      </c>
      <c r="R25" s="105">
        <v>76183843.989999995</v>
      </c>
      <c r="S25" s="146" t="s">
        <v>6040</v>
      </c>
      <c r="T25" s="109">
        <v>41820</v>
      </c>
      <c r="U25" s="141">
        <v>51095036</v>
      </c>
      <c r="V25" s="109">
        <v>41791</v>
      </c>
      <c r="W25" s="141">
        <v>51095036</v>
      </c>
      <c r="X25" s="141">
        <v>0</v>
      </c>
      <c r="Y25" s="141">
        <v>0</v>
      </c>
      <c r="Z25" s="141">
        <v>0</v>
      </c>
      <c r="AA25" s="114">
        <v>0</v>
      </c>
      <c r="AB25" s="114"/>
      <c r="AC25" s="141"/>
      <c r="AD25" s="141"/>
      <c r="AE25" s="106">
        <v>0</v>
      </c>
      <c r="AF25" s="106">
        <v>0</v>
      </c>
      <c r="AG25" s="106">
        <v>0</v>
      </c>
      <c r="AH25" s="141"/>
      <c r="AI25" s="141"/>
      <c r="AJ25" s="141"/>
      <c r="AK25" s="141"/>
      <c r="AL25" s="141"/>
      <c r="AM25" s="141"/>
      <c r="AN25" s="114">
        <f t="shared" si="0"/>
        <v>0</v>
      </c>
      <c r="AO25" s="114">
        <f t="shared" si="1"/>
        <v>51095036</v>
      </c>
      <c r="AP25" s="114"/>
      <c r="AQ25" s="114"/>
      <c r="AR25" s="114"/>
      <c r="AS25" s="114"/>
    </row>
    <row r="26" spans="1:46" s="190" customFormat="1" ht="15" customHeight="1" x14ac:dyDescent="0.2">
      <c r="A26" s="104"/>
      <c r="B26" s="104">
        <f>VLOOKUP(BJB!$F$9:$F$5599,Ctrl!$B$4:$C$399,2,0)</f>
        <v>37</v>
      </c>
      <c r="C26" s="104">
        <f>VLOOKUP(BJB!$G$9:$G$5599,Ctrl!$E$4:$F$399,2,0)</f>
        <v>0</v>
      </c>
      <c r="D26" s="219">
        <v>1</v>
      </c>
      <c r="E26" s="104" t="str">
        <f>VLOOKUP(BJB!$F$9:$F$5599,Ctrl!$B$4:$D$399,3,0)</f>
        <v>IV</v>
      </c>
      <c r="F26" s="139" t="s">
        <v>10556</v>
      </c>
      <c r="G26" s="139" t="s">
        <v>7686</v>
      </c>
      <c r="H26" s="231" t="s">
        <v>18593</v>
      </c>
      <c r="I26" s="220" t="e">
        <f>IF(G25=BJB!#REF!,I25+1,1)</f>
        <v>#REF!</v>
      </c>
      <c r="J26" s="891" t="s">
        <v>18174</v>
      </c>
      <c r="K26" s="121" t="s">
        <v>10855</v>
      </c>
      <c r="L26" s="104" t="s">
        <v>6477</v>
      </c>
      <c r="M26" s="104" t="s">
        <v>5044</v>
      </c>
      <c r="N26" s="120">
        <v>41180</v>
      </c>
      <c r="O26" s="105">
        <v>35000000</v>
      </c>
      <c r="P26" s="105" t="s">
        <v>6222</v>
      </c>
      <c r="Q26" s="120" t="s">
        <v>6222</v>
      </c>
      <c r="R26" s="890">
        <v>0</v>
      </c>
      <c r="S26" s="146" t="s">
        <v>5047</v>
      </c>
      <c r="T26" s="109">
        <v>41698</v>
      </c>
      <c r="U26" s="141">
        <v>20853781</v>
      </c>
      <c r="V26" s="109" t="s">
        <v>6222</v>
      </c>
      <c r="W26" s="141">
        <v>0</v>
      </c>
      <c r="X26" s="141">
        <v>0</v>
      </c>
      <c r="Y26" s="141">
        <v>0</v>
      </c>
      <c r="Z26" s="141">
        <v>0</v>
      </c>
      <c r="AA26" s="114">
        <v>2085860</v>
      </c>
      <c r="AB26" s="114">
        <v>2780504</v>
      </c>
      <c r="AC26" s="132">
        <v>13259033</v>
      </c>
      <c r="AD26" s="141"/>
      <c r="AE26" s="106">
        <v>0</v>
      </c>
      <c r="AF26" s="106">
        <v>0</v>
      </c>
      <c r="AG26" s="106">
        <v>0</v>
      </c>
      <c r="AH26" s="141"/>
      <c r="AI26" s="141"/>
      <c r="AJ26" s="141"/>
      <c r="AK26" s="141"/>
      <c r="AL26" s="141"/>
      <c r="AM26" s="141"/>
      <c r="AN26" s="114">
        <f t="shared" si="0"/>
        <v>18125397</v>
      </c>
      <c r="AO26" s="114">
        <f t="shared" si="1"/>
        <v>2728384</v>
      </c>
      <c r="AP26" s="114"/>
      <c r="AQ26" s="114"/>
      <c r="AR26" s="114"/>
      <c r="AS26" s="114"/>
    </row>
    <row r="27" spans="1:46" s="190" customFormat="1" ht="15" customHeight="1" x14ac:dyDescent="0.2">
      <c r="A27" s="104"/>
      <c r="B27" s="104">
        <f>VLOOKUP(BJB!$F$9:$F$5599,Ctrl!$B$4:$C$399,2,0)</f>
        <v>37</v>
      </c>
      <c r="C27" s="104">
        <f>VLOOKUP(BJB!$G$9:$G$5599,Ctrl!$E$4:$F$399,2,0)</f>
        <v>0</v>
      </c>
      <c r="D27" s="219">
        <v>1</v>
      </c>
      <c r="E27" s="104" t="str">
        <f>VLOOKUP(BJB!$F$9:$F$5599,Ctrl!$B$4:$D$399,3,0)</f>
        <v>IV</v>
      </c>
      <c r="F27" s="139" t="s">
        <v>10556</v>
      </c>
      <c r="G27" s="139" t="s">
        <v>7686</v>
      </c>
      <c r="H27" s="125"/>
      <c r="I27" s="220" t="e">
        <f>IF(G26=BJB!#REF!,I26+1,1)</f>
        <v>#REF!</v>
      </c>
      <c r="J27" s="912"/>
      <c r="K27" s="121" t="s">
        <v>4571</v>
      </c>
      <c r="L27" s="104" t="s">
        <v>6477</v>
      </c>
      <c r="M27" s="104" t="s">
        <v>4547</v>
      </c>
      <c r="N27" s="120">
        <v>40828</v>
      </c>
      <c r="O27" s="107">
        <v>20000000</v>
      </c>
      <c r="P27" s="105"/>
      <c r="Q27" s="120"/>
      <c r="R27" s="105"/>
      <c r="S27" s="146" t="s">
        <v>4572</v>
      </c>
      <c r="T27" s="109">
        <v>41327</v>
      </c>
      <c r="U27" s="114">
        <v>13301285</v>
      </c>
      <c r="V27" s="109"/>
      <c r="W27" s="141"/>
      <c r="X27" s="141"/>
      <c r="Y27" s="141"/>
      <c r="Z27" s="141"/>
      <c r="AA27" s="223">
        <v>0</v>
      </c>
      <c r="AB27" s="223"/>
      <c r="AC27" s="114"/>
      <c r="AD27" s="141"/>
      <c r="AE27" s="106">
        <v>0</v>
      </c>
      <c r="AF27" s="106">
        <v>0</v>
      </c>
      <c r="AG27" s="106">
        <v>0</v>
      </c>
      <c r="AH27" s="114"/>
      <c r="AI27" s="114"/>
      <c r="AJ27" s="114"/>
      <c r="AK27" s="114"/>
      <c r="AL27" s="114"/>
      <c r="AM27" s="114"/>
      <c r="AN27" s="114">
        <f t="shared" si="0"/>
        <v>0</v>
      </c>
      <c r="AO27" s="114">
        <f t="shared" si="1"/>
        <v>13301285</v>
      </c>
      <c r="AP27" s="114"/>
      <c r="AQ27" s="114"/>
      <c r="AR27" s="114"/>
      <c r="AS27" s="114"/>
    </row>
    <row r="28" spans="1:46" s="190" customFormat="1" ht="15" customHeight="1" x14ac:dyDescent="0.2">
      <c r="A28" s="104"/>
      <c r="B28" s="104">
        <f>VLOOKUP(BJB!$F$9:$F$5599,Ctrl!$B$4:$C$399,2,0)</f>
        <v>37</v>
      </c>
      <c r="C28" s="104">
        <f>VLOOKUP(BJB!$G$9:$G$5599,Ctrl!$E$4:$F$399,2,0)</f>
        <v>0</v>
      </c>
      <c r="D28" s="219">
        <v>1</v>
      </c>
      <c r="E28" s="104" t="str">
        <f>VLOOKUP(BJB!$F$9:$F$5599,Ctrl!$B$4:$D$399,3,0)</f>
        <v>IV</v>
      </c>
      <c r="F28" s="139" t="s">
        <v>10556</v>
      </c>
      <c r="G28" s="139" t="s">
        <v>7686</v>
      </c>
      <c r="H28" s="125" t="s">
        <v>6586</v>
      </c>
      <c r="I28" s="220" t="e">
        <f>IF(G27=BJB!#REF!,I27+1,1)</f>
        <v>#REF!</v>
      </c>
      <c r="J28" s="912" t="s">
        <v>20318</v>
      </c>
      <c r="K28" s="121" t="s">
        <v>4571</v>
      </c>
      <c r="L28" s="104" t="s">
        <v>6477</v>
      </c>
      <c r="M28" s="104" t="s">
        <v>4547</v>
      </c>
      <c r="N28" s="120">
        <v>40828</v>
      </c>
      <c r="O28" s="107">
        <v>20000000</v>
      </c>
      <c r="P28" s="105"/>
      <c r="Q28" s="120"/>
      <c r="R28" s="105"/>
      <c r="S28" s="146" t="s">
        <v>4572</v>
      </c>
      <c r="T28" s="109">
        <v>41327</v>
      </c>
      <c r="U28" s="114">
        <v>13301285</v>
      </c>
      <c r="V28" s="109"/>
      <c r="W28" s="141"/>
      <c r="X28" s="141"/>
      <c r="Y28" s="141"/>
      <c r="Z28" s="141"/>
      <c r="AA28" s="114">
        <v>886752</v>
      </c>
      <c r="AB28" s="223"/>
      <c r="AC28" s="132"/>
      <c r="AD28" s="141"/>
      <c r="AE28" s="106">
        <v>0</v>
      </c>
      <c r="AF28" s="106">
        <v>0</v>
      </c>
      <c r="AG28" s="106">
        <v>0</v>
      </c>
      <c r="AH28" s="114"/>
      <c r="AI28" s="114"/>
      <c r="AJ28" s="114"/>
      <c r="AK28" s="114"/>
      <c r="AL28" s="114"/>
      <c r="AM28" s="114"/>
      <c r="AN28" s="114">
        <f t="shared" si="0"/>
        <v>886752</v>
      </c>
      <c r="AO28" s="114">
        <f t="shared" si="1"/>
        <v>12414533</v>
      </c>
      <c r="AP28" s="114"/>
      <c r="AQ28" s="114"/>
      <c r="AR28" s="114"/>
      <c r="AS28" s="114"/>
    </row>
    <row r="29" spans="1:46" s="190" customFormat="1" ht="15" customHeight="1" x14ac:dyDescent="0.2">
      <c r="A29" s="104"/>
      <c r="B29" s="104">
        <f>VLOOKUP(BJB!$F$9:$F$5599,Ctrl!$B$4:$C$399,2,0)</f>
        <v>37</v>
      </c>
      <c r="C29" s="104">
        <f>VLOOKUP(BJB!$G$9:$G$5599,Ctrl!$E$4:$F$399,2,0)</f>
        <v>0</v>
      </c>
      <c r="D29" s="219">
        <v>1</v>
      </c>
      <c r="E29" s="104" t="str">
        <f>VLOOKUP(BJB!$F$9:$F$5599,Ctrl!$B$4:$D$399,3,0)</f>
        <v>IV</v>
      </c>
      <c r="F29" s="139" t="s">
        <v>10556</v>
      </c>
      <c r="G29" s="139" t="s">
        <v>7686</v>
      </c>
      <c r="H29" s="125"/>
      <c r="I29" s="220" t="e">
        <f>IF(G28=BJB!#REF!,I28+1,1)</f>
        <v>#REF!</v>
      </c>
      <c r="J29" s="912" t="s">
        <v>20319</v>
      </c>
      <c r="K29" s="121" t="s">
        <v>10856</v>
      </c>
      <c r="L29" s="104" t="s">
        <v>6477</v>
      </c>
      <c r="M29" s="104" t="s">
        <v>5620</v>
      </c>
      <c r="N29" s="120">
        <v>41394</v>
      </c>
      <c r="O29" s="105">
        <v>80000000</v>
      </c>
      <c r="P29" s="105" t="s">
        <v>14828</v>
      </c>
      <c r="Q29" s="120">
        <v>42228</v>
      </c>
      <c r="R29" s="105">
        <v>46480453</v>
      </c>
      <c r="S29" s="146" t="s">
        <v>8578</v>
      </c>
      <c r="T29" s="109">
        <v>42304</v>
      </c>
      <c r="U29" s="141">
        <v>25487547</v>
      </c>
      <c r="V29" s="109">
        <v>42304</v>
      </c>
      <c r="W29" s="141">
        <v>25487547</v>
      </c>
      <c r="X29" s="141">
        <v>0</v>
      </c>
      <c r="Y29" s="141">
        <v>0</v>
      </c>
      <c r="Z29" s="141">
        <v>0</v>
      </c>
      <c r="AA29" s="114">
        <v>0</v>
      </c>
      <c r="AB29" s="114"/>
      <c r="AC29" s="132"/>
      <c r="AD29" s="141"/>
      <c r="AE29" s="106">
        <v>0</v>
      </c>
      <c r="AF29" s="106">
        <v>0</v>
      </c>
      <c r="AG29" s="106">
        <v>0</v>
      </c>
      <c r="AH29" s="106"/>
      <c r="AI29" s="106"/>
      <c r="AJ29" s="106"/>
      <c r="AK29" s="106"/>
      <c r="AL29" s="106"/>
      <c r="AM29" s="106"/>
      <c r="AN29" s="114">
        <f t="shared" si="0"/>
        <v>0</v>
      </c>
      <c r="AO29" s="114">
        <f t="shared" si="1"/>
        <v>25487547</v>
      </c>
      <c r="AP29" s="114"/>
      <c r="AQ29" s="114"/>
      <c r="AR29" s="114"/>
      <c r="AS29" s="114"/>
    </row>
    <row r="30" spans="1:46" s="190" customFormat="1" ht="15" customHeight="1" x14ac:dyDescent="0.2">
      <c r="A30" s="104"/>
      <c r="B30" s="104">
        <f>VLOOKUP(BJB!$F$9:$F$5599,Ctrl!$B$4:$C$399,2,0)</f>
        <v>37</v>
      </c>
      <c r="C30" s="104">
        <f>VLOOKUP(BJB!$G$9:$G$5599,Ctrl!$E$4:$F$399,2,0)</f>
        <v>0</v>
      </c>
      <c r="D30" s="219">
        <v>1</v>
      </c>
      <c r="E30" s="104" t="str">
        <f>VLOOKUP(BJB!$F$9:$F$5599,Ctrl!$B$4:$D$399,3,0)</f>
        <v>IV</v>
      </c>
      <c r="F30" s="139" t="s">
        <v>10556</v>
      </c>
      <c r="G30" s="139" t="s">
        <v>7686</v>
      </c>
      <c r="H30" s="125"/>
      <c r="I30" s="220" t="e">
        <f>IF(G29=BJB!#REF!,I29+1,1)</f>
        <v>#REF!</v>
      </c>
      <c r="J30" s="912" t="s">
        <v>20320</v>
      </c>
      <c r="K30" s="121" t="s">
        <v>10857</v>
      </c>
      <c r="L30" s="104" t="s">
        <v>6477</v>
      </c>
      <c r="M30" s="104" t="s">
        <v>4576</v>
      </c>
      <c r="N30" s="120">
        <v>40885</v>
      </c>
      <c r="O30" s="107">
        <v>40000000</v>
      </c>
      <c r="P30" s="105" t="s">
        <v>6222</v>
      </c>
      <c r="Q30" s="120" t="s">
        <v>6222</v>
      </c>
      <c r="R30" s="890">
        <v>0</v>
      </c>
      <c r="S30" s="146" t="s">
        <v>4572</v>
      </c>
      <c r="T30" s="109">
        <v>41327</v>
      </c>
      <c r="U30" s="114">
        <v>28000000</v>
      </c>
      <c r="V30" s="109" t="s">
        <v>6222</v>
      </c>
      <c r="W30" s="141">
        <v>0</v>
      </c>
      <c r="X30" s="141">
        <v>0</v>
      </c>
      <c r="Y30" s="141">
        <v>0</v>
      </c>
      <c r="Z30" s="141">
        <v>0</v>
      </c>
      <c r="AA30" s="223">
        <v>0</v>
      </c>
      <c r="AB30" s="223"/>
      <c r="AC30" s="114"/>
      <c r="AD30" s="141"/>
      <c r="AE30" s="106">
        <v>0</v>
      </c>
      <c r="AF30" s="106">
        <v>0</v>
      </c>
      <c r="AG30" s="106">
        <v>0</v>
      </c>
      <c r="AH30" s="114"/>
      <c r="AI30" s="114"/>
      <c r="AJ30" s="114"/>
      <c r="AK30" s="114"/>
      <c r="AL30" s="114"/>
      <c r="AM30" s="114"/>
      <c r="AN30" s="114">
        <f t="shared" si="0"/>
        <v>0</v>
      </c>
      <c r="AO30" s="114">
        <f t="shared" si="1"/>
        <v>28000000</v>
      </c>
      <c r="AP30" s="114"/>
      <c r="AQ30" s="114"/>
      <c r="AR30" s="114"/>
      <c r="AS30" s="114"/>
    </row>
    <row r="31" spans="1:46" s="190" customFormat="1" ht="15" customHeight="1" x14ac:dyDescent="0.2">
      <c r="A31" s="104"/>
      <c r="B31" s="104">
        <f>VLOOKUP(BJB!$F$9:$F$5599,Ctrl!$B$4:$C$399,2,0)</f>
        <v>37</v>
      </c>
      <c r="C31" s="104">
        <f>VLOOKUP(BJB!$G$9:$G$5599,Ctrl!$E$4:$F$399,2,0)</f>
        <v>0</v>
      </c>
      <c r="D31" s="219">
        <v>1</v>
      </c>
      <c r="E31" s="104" t="str">
        <f>VLOOKUP(BJB!$F$9:$F$5599,Ctrl!$B$4:$D$399,3,0)</f>
        <v>IV</v>
      </c>
      <c r="F31" s="139" t="s">
        <v>10556</v>
      </c>
      <c r="G31" s="139" t="s">
        <v>7686</v>
      </c>
      <c r="H31" s="125"/>
      <c r="I31" s="220" t="e">
        <f>IF(G30=BJB!#REF!,I30+1,1)</f>
        <v>#REF!</v>
      </c>
      <c r="J31" s="912" t="s">
        <v>20321</v>
      </c>
      <c r="K31" s="121" t="s">
        <v>319</v>
      </c>
      <c r="L31" s="104" t="s">
        <v>6477</v>
      </c>
      <c r="M31" s="104" t="s">
        <v>4962</v>
      </c>
      <c r="N31" s="120">
        <v>41131</v>
      </c>
      <c r="O31" s="105">
        <v>100000000</v>
      </c>
      <c r="P31" s="105" t="s">
        <v>14827</v>
      </c>
      <c r="Q31" s="120">
        <v>41722</v>
      </c>
      <c r="R31" s="105">
        <v>97549473.700000003</v>
      </c>
      <c r="S31" s="146" t="s">
        <v>6040</v>
      </c>
      <c r="T31" s="109">
        <v>41820</v>
      </c>
      <c r="U31" s="141">
        <v>65088816</v>
      </c>
      <c r="V31" s="109">
        <v>41791</v>
      </c>
      <c r="W31" s="141">
        <v>65088816</v>
      </c>
      <c r="X31" s="141">
        <v>0</v>
      </c>
      <c r="Y31" s="141">
        <v>0</v>
      </c>
      <c r="Z31" s="141">
        <v>0</v>
      </c>
      <c r="AA31" s="114">
        <v>0</v>
      </c>
      <c r="AB31" s="114"/>
      <c r="AC31" s="141"/>
      <c r="AD31" s="141"/>
      <c r="AE31" s="106">
        <v>0</v>
      </c>
      <c r="AF31" s="106">
        <v>0</v>
      </c>
      <c r="AG31" s="106">
        <v>0</v>
      </c>
      <c r="AH31" s="141"/>
      <c r="AI31" s="141"/>
      <c r="AJ31" s="141"/>
      <c r="AK31" s="141"/>
      <c r="AL31" s="141"/>
      <c r="AM31" s="141"/>
      <c r="AN31" s="114">
        <f t="shared" si="0"/>
        <v>0</v>
      </c>
      <c r="AO31" s="114">
        <f t="shared" si="1"/>
        <v>65088816</v>
      </c>
      <c r="AP31" s="114"/>
      <c r="AQ31" s="114"/>
      <c r="AR31" s="114"/>
      <c r="AS31" s="114"/>
    </row>
    <row r="32" spans="1:46" s="190" customFormat="1" ht="15" customHeight="1" x14ac:dyDescent="0.2">
      <c r="A32" s="104"/>
      <c r="B32" s="104">
        <f>VLOOKUP(BJB!$F$9:$F$5599,Ctrl!$B$4:$C$399,2,0)</f>
        <v>37</v>
      </c>
      <c r="C32" s="104">
        <f>VLOOKUP(BJB!$G$9:$G$5599,Ctrl!$E$4:$F$399,2,0)</f>
        <v>0</v>
      </c>
      <c r="D32" s="219">
        <v>1</v>
      </c>
      <c r="E32" s="104" t="str">
        <f>VLOOKUP(BJB!$F$9:$F$5599,Ctrl!$B$4:$D$399,3,0)</f>
        <v>IV</v>
      </c>
      <c r="F32" s="139" t="s">
        <v>10556</v>
      </c>
      <c r="G32" s="139" t="s">
        <v>7686</v>
      </c>
      <c r="H32" s="125"/>
      <c r="I32" s="220" t="e">
        <f>IF(G31=BJB!#REF!,I31+1,1)</f>
        <v>#REF!</v>
      </c>
      <c r="J32" s="912" t="s">
        <v>20322</v>
      </c>
      <c r="K32" s="121" t="s">
        <v>4959</v>
      </c>
      <c r="L32" s="104" t="s">
        <v>6477</v>
      </c>
      <c r="M32" s="104" t="s">
        <v>4962</v>
      </c>
      <c r="N32" s="120">
        <v>41131</v>
      </c>
      <c r="O32" s="105">
        <v>100000000</v>
      </c>
      <c r="P32" s="105" t="s">
        <v>14829</v>
      </c>
      <c r="Q32" s="120">
        <v>41565</v>
      </c>
      <c r="R32" s="105">
        <v>87743415</v>
      </c>
      <c r="S32" s="146" t="s">
        <v>4963</v>
      </c>
      <c r="T32" s="109">
        <v>41670</v>
      </c>
      <c r="U32" s="141">
        <v>61420391</v>
      </c>
      <c r="V32" s="109">
        <v>41640</v>
      </c>
      <c r="W32" s="141">
        <v>61420391</v>
      </c>
      <c r="X32" s="141">
        <v>0</v>
      </c>
      <c r="Y32" s="141">
        <v>0</v>
      </c>
      <c r="Z32" s="141">
        <v>0</v>
      </c>
      <c r="AA32" s="223">
        <v>0</v>
      </c>
      <c r="AB32" s="223"/>
      <c r="AC32" s="141"/>
      <c r="AD32" s="141"/>
      <c r="AE32" s="106">
        <v>0</v>
      </c>
      <c r="AF32" s="106">
        <v>0</v>
      </c>
      <c r="AG32" s="106">
        <v>0</v>
      </c>
      <c r="AH32" s="141"/>
      <c r="AI32" s="141"/>
      <c r="AJ32" s="141"/>
      <c r="AK32" s="141"/>
      <c r="AL32" s="141"/>
      <c r="AM32" s="141"/>
      <c r="AN32" s="114">
        <f t="shared" si="0"/>
        <v>0</v>
      </c>
      <c r="AO32" s="114">
        <f t="shared" si="1"/>
        <v>61420391</v>
      </c>
      <c r="AP32" s="114"/>
      <c r="AQ32" s="114"/>
      <c r="AR32" s="114"/>
      <c r="AS32" s="114"/>
    </row>
    <row r="33" spans="1:46" s="190" customFormat="1" ht="15" customHeight="1" x14ac:dyDescent="0.2">
      <c r="A33" s="104"/>
      <c r="B33" s="104">
        <f>VLOOKUP(BJB!$F$9:$F$5599,Ctrl!$B$4:$C$399,2,0)</f>
        <v>37</v>
      </c>
      <c r="C33" s="104">
        <f>VLOOKUP(BJB!$G$9:$G$5599,Ctrl!$E$4:$F$399,2,0)</f>
        <v>0</v>
      </c>
      <c r="D33" s="219">
        <v>1</v>
      </c>
      <c r="E33" s="104" t="str">
        <f>VLOOKUP(BJB!$F$9:$F$5599,Ctrl!$B$4:$D$399,3,0)</f>
        <v>IV</v>
      </c>
      <c r="F33" s="139" t="s">
        <v>10556</v>
      </c>
      <c r="G33" s="139" t="s">
        <v>7686</v>
      </c>
      <c r="H33" s="125" t="s">
        <v>7425</v>
      </c>
      <c r="I33" s="220" t="e">
        <f>IF(G32=BJB!#REF!,I32+1,1)</f>
        <v>#REF!</v>
      </c>
      <c r="J33" s="891" t="s">
        <v>18175</v>
      </c>
      <c r="K33" s="121" t="s">
        <v>10858</v>
      </c>
      <c r="L33" s="104" t="s">
        <v>6477</v>
      </c>
      <c r="M33" s="104" t="s">
        <v>4577</v>
      </c>
      <c r="N33" s="120">
        <v>41187</v>
      </c>
      <c r="O33" s="107">
        <v>100000000</v>
      </c>
      <c r="P33" s="105" t="s">
        <v>6222</v>
      </c>
      <c r="Q33" s="120" t="s">
        <v>6222</v>
      </c>
      <c r="R33" s="890">
        <v>0</v>
      </c>
      <c r="S33" s="146" t="s">
        <v>4572</v>
      </c>
      <c r="T33" s="109">
        <v>41327</v>
      </c>
      <c r="U33" s="114">
        <v>59638541</v>
      </c>
      <c r="V33" s="109" t="s">
        <v>6222</v>
      </c>
      <c r="W33" s="141">
        <v>0</v>
      </c>
      <c r="X33" s="141">
        <v>0</v>
      </c>
      <c r="Y33" s="141">
        <v>0</v>
      </c>
      <c r="Z33" s="141">
        <v>0</v>
      </c>
      <c r="AA33" s="114">
        <v>4007710</v>
      </c>
      <c r="AB33" s="114">
        <v>54797295</v>
      </c>
      <c r="AC33" s="132"/>
      <c r="AD33" s="141"/>
      <c r="AE33" s="106">
        <v>0</v>
      </c>
      <c r="AF33" s="106">
        <v>0</v>
      </c>
      <c r="AG33" s="106">
        <v>0</v>
      </c>
      <c r="AH33" s="114"/>
      <c r="AI33" s="114"/>
      <c r="AJ33" s="114"/>
      <c r="AK33" s="114"/>
      <c r="AL33" s="114"/>
      <c r="AM33" s="114"/>
      <c r="AN33" s="114">
        <f t="shared" si="0"/>
        <v>58805005</v>
      </c>
      <c r="AO33" s="114">
        <f t="shared" si="1"/>
        <v>833536</v>
      </c>
      <c r="AP33" s="114"/>
      <c r="AQ33" s="114"/>
      <c r="AR33" s="114"/>
      <c r="AS33" s="114"/>
    </row>
    <row r="34" spans="1:46" s="190" customFormat="1" ht="15" customHeight="1" x14ac:dyDescent="0.2">
      <c r="A34" s="104"/>
      <c r="B34" s="104">
        <f>VLOOKUP(BJB!$F$9:$F$5599,Ctrl!$B$4:$C$399,2,0)</f>
        <v>37</v>
      </c>
      <c r="C34" s="104">
        <f>VLOOKUP(BJB!$G$9:$G$5599,Ctrl!$E$4:$F$399,2,0)</f>
        <v>0</v>
      </c>
      <c r="D34" s="219">
        <v>1</v>
      </c>
      <c r="E34" s="104" t="str">
        <f>VLOOKUP(BJB!$F$9:$F$5599,Ctrl!$B$4:$D$399,3,0)</f>
        <v>IV</v>
      </c>
      <c r="F34" s="139" t="s">
        <v>10556</v>
      </c>
      <c r="G34" s="139" t="s">
        <v>7686</v>
      </c>
      <c r="H34" s="231" t="s">
        <v>19286</v>
      </c>
      <c r="I34" s="220" t="e">
        <f>IF(G33=BJB!#REF!,I33+1,1)</f>
        <v>#REF!</v>
      </c>
      <c r="J34" s="891" t="s">
        <v>20219</v>
      </c>
      <c r="K34" s="121" t="s">
        <v>10859</v>
      </c>
      <c r="L34" s="104" t="s">
        <v>6477</v>
      </c>
      <c r="M34" s="104" t="s">
        <v>5628</v>
      </c>
      <c r="N34" s="120">
        <v>41296</v>
      </c>
      <c r="O34" s="105">
        <v>50000000</v>
      </c>
      <c r="P34" s="105" t="s">
        <v>14830</v>
      </c>
      <c r="Q34" s="120">
        <v>42228</v>
      </c>
      <c r="R34" s="105">
        <v>20993326</v>
      </c>
      <c r="S34" s="146" t="s">
        <v>8578</v>
      </c>
      <c r="T34" s="109">
        <v>42304</v>
      </c>
      <c r="U34" s="141">
        <v>9683332</v>
      </c>
      <c r="V34" s="109">
        <v>42304</v>
      </c>
      <c r="W34" s="141">
        <v>9683332</v>
      </c>
      <c r="X34" s="141">
        <v>0</v>
      </c>
      <c r="Y34" s="141">
        <v>0</v>
      </c>
      <c r="Z34" s="141">
        <v>0</v>
      </c>
      <c r="AA34" s="114">
        <v>5345200</v>
      </c>
      <c r="AB34" s="114"/>
      <c r="AC34" s="132"/>
      <c r="AD34" s="141"/>
      <c r="AE34" s="106">
        <v>0</v>
      </c>
      <c r="AF34" s="106">
        <v>2559378</v>
      </c>
      <c r="AG34" s="106">
        <v>0</v>
      </c>
      <c r="AH34" s="106"/>
      <c r="AI34" s="106"/>
      <c r="AJ34" s="106"/>
      <c r="AK34" s="106"/>
      <c r="AL34" s="106"/>
      <c r="AM34" s="106"/>
      <c r="AN34" s="114">
        <f t="shared" si="0"/>
        <v>7904578</v>
      </c>
      <c r="AO34" s="114">
        <f t="shared" si="1"/>
        <v>1778754</v>
      </c>
      <c r="AP34" s="114"/>
      <c r="AQ34" s="114"/>
      <c r="AR34" s="114"/>
      <c r="AS34" s="114"/>
    </row>
    <row r="35" spans="1:46" s="190" customFormat="1" ht="15" customHeight="1" x14ac:dyDescent="0.2">
      <c r="A35" s="104"/>
      <c r="B35" s="104">
        <f>VLOOKUP(BJB!$F$9:$F$5599,Ctrl!$B$4:$C$399,2,0)</f>
        <v>37</v>
      </c>
      <c r="C35" s="104">
        <f>VLOOKUP(BJB!$G$9:$G$5599,Ctrl!$E$4:$F$399,2,0)</f>
        <v>0</v>
      </c>
      <c r="D35" s="219">
        <v>1</v>
      </c>
      <c r="E35" s="104" t="str">
        <f>VLOOKUP(BJB!$F$9:$F$5599,Ctrl!$B$4:$D$399,3,0)</f>
        <v>IV</v>
      </c>
      <c r="F35" s="139" t="s">
        <v>10556</v>
      </c>
      <c r="G35" s="139" t="s">
        <v>7686</v>
      </c>
      <c r="H35" s="125" t="s">
        <v>7417</v>
      </c>
      <c r="I35" s="220" t="e">
        <f>IF(G34=BJB!#REF!,I34+1,1)</f>
        <v>#REF!</v>
      </c>
      <c r="J35" s="912" t="s">
        <v>20323</v>
      </c>
      <c r="K35" s="121" t="s">
        <v>5619</v>
      </c>
      <c r="L35" s="104" t="s">
        <v>6477</v>
      </c>
      <c r="M35" s="104" t="s">
        <v>5620</v>
      </c>
      <c r="N35" s="120">
        <v>41394</v>
      </c>
      <c r="O35" s="105">
        <v>50000000</v>
      </c>
      <c r="P35" s="105" t="s">
        <v>14827</v>
      </c>
      <c r="Q35" s="120">
        <v>41722</v>
      </c>
      <c r="R35" s="105">
        <v>47794492.079999998</v>
      </c>
      <c r="S35" s="146" t="s">
        <v>6040</v>
      </c>
      <c r="T35" s="109">
        <v>41820</v>
      </c>
      <c r="U35" s="141">
        <v>32286166</v>
      </c>
      <c r="V35" s="109">
        <v>41791</v>
      </c>
      <c r="W35" s="141">
        <v>32286166</v>
      </c>
      <c r="X35" s="141">
        <v>0</v>
      </c>
      <c r="Y35" s="141">
        <v>0</v>
      </c>
      <c r="Z35" s="141">
        <v>0</v>
      </c>
      <c r="AA35" s="114">
        <v>3972491</v>
      </c>
      <c r="AB35" s="114"/>
      <c r="AC35" s="132"/>
      <c r="AD35" s="141"/>
      <c r="AE35" s="106">
        <v>0</v>
      </c>
      <c r="AF35" s="106">
        <v>0</v>
      </c>
      <c r="AG35" s="106">
        <v>0</v>
      </c>
      <c r="AH35" s="141"/>
      <c r="AI35" s="141"/>
      <c r="AJ35" s="224"/>
      <c r="AK35" s="141"/>
      <c r="AL35" s="141"/>
      <c r="AM35" s="141"/>
      <c r="AN35" s="114">
        <f t="shared" si="0"/>
        <v>3972491</v>
      </c>
      <c r="AO35" s="114">
        <f t="shared" si="1"/>
        <v>28313675</v>
      </c>
      <c r="AP35" s="114"/>
      <c r="AQ35" s="114"/>
      <c r="AR35" s="114"/>
      <c r="AS35" s="114"/>
    </row>
    <row r="36" spans="1:46" s="190" customFormat="1" ht="15" customHeight="1" x14ac:dyDescent="0.2">
      <c r="A36" s="104"/>
      <c r="B36" s="104">
        <f>VLOOKUP(BJB!$F$9:$F$5599,Ctrl!$B$4:$C$399,2,0)</f>
        <v>37</v>
      </c>
      <c r="C36" s="104">
        <f>VLOOKUP(BJB!$G$9:$G$5599,Ctrl!$E$4:$F$399,2,0)</f>
        <v>0</v>
      </c>
      <c r="D36" s="219">
        <v>1</v>
      </c>
      <c r="E36" s="104" t="str">
        <f>VLOOKUP(BJB!$F$9:$F$5599,Ctrl!$B$4:$D$399,3,0)</f>
        <v>IV</v>
      </c>
      <c r="F36" s="139" t="s">
        <v>10556</v>
      </c>
      <c r="G36" s="139" t="s">
        <v>7686</v>
      </c>
      <c r="H36" s="125">
        <v>1110304000486</v>
      </c>
      <c r="I36" s="220" t="e">
        <f>IF(G35=BJB!#REF!,I35+1,1)</f>
        <v>#REF!</v>
      </c>
      <c r="J36" s="912" t="s">
        <v>20324</v>
      </c>
      <c r="K36" s="121" t="s">
        <v>4558</v>
      </c>
      <c r="L36" s="104" t="s">
        <v>6477</v>
      </c>
      <c r="M36" s="104" t="s">
        <v>4559</v>
      </c>
      <c r="N36" s="120">
        <v>40700</v>
      </c>
      <c r="O36" s="107">
        <v>50000000</v>
      </c>
      <c r="P36" s="105" t="s">
        <v>14831</v>
      </c>
      <c r="Q36" s="120">
        <v>41088</v>
      </c>
      <c r="R36" s="105">
        <v>34342017</v>
      </c>
      <c r="S36" s="108" t="s">
        <v>4560</v>
      </c>
      <c r="T36" s="109">
        <v>41136</v>
      </c>
      <c r="U36" s="114">
        <v>23877780</v>
      </c>
      <c r="V36" s="109">
        <v>41136</v>
      </c>
      <c r="W36" s="141">
        <v>23877780</v>
      </c>
      <c r="X36" s="141">
        <v>0</v>
      </c>
      <c r="Y36" s="141">
        <v>0</v>
      </c>
      <c r="Z36" s="141">
        <v>0</v>
      </c>
      <c r="AA36" s="114">
        <v>23662880</v>
      </c>
      <c r="AB36" s="114"/>
      <c r="AC36" s="132"/>
      <c r="AD36" s="141"/>
      <c r="AE36" s="106">
        <v>0</v>
      </c>
      <c r="AF36" s="106">
        <v>0</v>
      </c>
      <c r="AG36" s="106">
        <v>0</v>
      </c>
      <c r="AH36" s="114"/>
      <c r="AI36" s="114"/>
      <c r="AJ36" s="114"/>
      <c r="AK36" s="114"/>
      <c r="AL36" s="114"/>
      <c r="AM36" s="114"/>
      <c r="AN36" s="114">
        <f t="shared" si="0"/>
        <v>23662880</v>
      </c>
      <c r="AO36" s="114">
        <f t="shared" si="1"/>
        <v>214900</v>
      </c>
      <c r="AP36" s="114"/>
      <c r="AQ36" s="114"/>
      <c r="AR36" s="114"/>
      <c r="AS36" s="114"/>
      <c r="AT36" s="191"/>
    </row>
    <row r="37" spans="1:46" s="190" customFormat="1" ht="15" customHeight="1" x14ac:dyDescent="0.2">
      <c r="A37" s="104"/>
      <c r="B37" s="104">
        <f>VLOOKUP(BJB!$F$9:$F$5599,Ctrl!$B$4:$C$399,2,0)</f>
        <v>37</v>
      </c>
      <c r="C37" s="104">
        <f>VLOOKUP(BJB!$G$9:$G$5599,Ctrl!$E$4:$F$399,2,0)</f>
        <v>0</v>
      </c>
      <c r="D37" s="219">
        <v>1</v>
      </c>
      <c r="E37" s="104" t="str">
        <f>VLOOKUP(BJB!$F$9:$F$5599,Ctrl!$B$4:$D$399,3,0)</f>
        <v>IV</v>
      </c>
      <c r="F37" s="139" t="s">
        <v>10556</v>
      </c>
      <c r="G37" s="139" t="s">
        <v>7686</v>
      </c>
      <c r="H37" s="125"/>
      <c r="I37" s="220" t="e">
        <f>IF(G36=BJB!#REF!,I36+1,1)</f>
        <v>#REF!</v>
      </c>
      <c r="J37" s="912" t="s">
        <v>20325</v>
      </c>
      <c r="K37" s="121" t="s">
        <v>10860</v>
      </c>
      <c r="L37" s="104" t="s">
        <v>6477</v>
      </c>
      <c r="M37" s="104" t="s">
        <v>4577</v>
      </c>
      <c r="N37" s="120">
        <v>41187</v>
      </c>
      <c r="O37" s="107">
        <v>100000000</v>
      </c>
      <c r="P37" s="105" t="s">
        <v>6222</v>
      </c>
      <c r="Q37" s="120" t="s">
        <v>6222</v>
      </c>
      <c r="R37" s="890">
        <v>0</v>
      </c>
      <c r="S37" s="146" t="s">
        <v>4572</v>
      </c>
      <c r="T37" s="109">
        <v>41327</v>
      </c>
      <c r="U37" s="114">
        <v>65826570</v>
      </c>
      <c r="V37" s="109" t="s">
        <v>6222</v>
      </c>
      <c r="W37" s="141">
        <v>0</v>
      </c>
      <c r="X37" s="141">
        <v>0</v>
      </c>
      <c r="Y37" s="141">
        <v>0</v>
      </c>
      <c r="Z37" s="141">
        <v>0</v>
      </c>
      <c r="AA37" s="223">
        <v>0</v>
      </c>
      <c r="AB37" s="223"/>
      <c r="AC37" s="114"/>
      <c r="AD37" s="141"/>
      <c r="AE37" s="106">
        <v>0</v>
      </c>
      <c r="AF37" s="106">
        <v>0</v>
      </c>
      <c r="AG37" s="106">
        <v>0</v>
      </c>
      <c r="AH37" s="114"/>
      <c r="AI37" s="114"/>
      <c r="AJ37" s="114"/>
      <c r="AK37" s="114"/>
      <c r="AL37" s="114"/>
      <c r="AM37" s="114"/>
      <c r="AN37" s="114">
        <f t="shared" si="0"/>
        <v>0</v>
      </c>
      <c r="AO37" s="114">
        <f t="shared" si="1"/>
        <v>65826570</v>
      </c>
      <c r="AP37" s="114"/>
      <c r="AQ37" s="114"/>
      <c r="AR37" s="114"/>
      <c r="AS37" s="114"/>
    </row>
    <row r="38" spans="1:46" s="190" customFormat="1" ht="15" customHeight="1" x14ac:dyDescent="0.2">
      <c r="A38" s="104"/>
      <c r="B38" s="104">
        <f>VLOOKUP(BJB!$F$9:$F$5599,Ctrl!$B$4:$C$399,2,0)</f>
        <v>37</v>
      </c>
      <c r="C38" s="104">
        <f>VLOOKUP(BJB!$G$9:$G$5599,Ctrl!$E$4:$F$399,2,0)</f>
        <v>0</v>
      </c>
      <c r="D38" s="219">
        <v>1</v>
      </c>
      <c r="E38" s="104" t="str">
        <f>VLOOKUP(BJB!$F$9:$F$5599,Ctrl!$B$4:$D$399,3,0)</f>
        <v>IV</v>
      </c>
      <c r="F38" s="139" t="s">
        <v>10556</v>
      </c>
      <c r="G38" s="139" t="s">
        <v>7686</v>
      </c>
      <c r="H38" s="125">
        <v>1120706001093</v>
      </c>
      <c r="I38" s="220" t="e">
        <f>IF(G37=BJB!#REF!,I37+1,1)</f>
        <v>#REF!</v>
      </c>
      <c r="J38" s="912" t="s">
        <v>20326</v>
      </c>
      <c r="K38" s="121" t="s">
        <v>5624</v>
      </c>
      <c r="L38" s="104" t="s">
        <v>6477</v>
      </c>
      <c r="M38" s="104" t="s">
        <v>4581</v>
      </c>
      <c r="N38" s="120">
        <v>41148</v>
      </c>
      <c r="O38" s="105">
        <v>15000000</v>
      </c>
      <c r="P38" s="105" t="s">
        <v>14827</v>
      </c>
      <c r="Q38" s="120">
        <v>41722</v>
      </c>
      <c r="R38" s="105">
        <v>10297000</v>
      </c>
      <c r="S38" s="146" t="s">
        <v>6040</v>
      </c>
      <c r="T38" s="109">
        <v>41820</v>
      </c>
      <c r="U38" s="141">
        <v>6896820</v>
      </c>
      <c r="V38" s="109">
        <v>41791</v>
      </c>
      <c r="W38" s="141">
        <v>6896820</v>
      </c>
      <c r="X38" s="141">
        <v>0</v>
      </c>
      <c r="Y38" s="141">
        <v>0</v>
      </c>
      <c r="Z38" s="141">
        <v>0</v>
      </c>
      <c r="AA38" s="114">
        <v>5024826</v>
      </c>
      <c r="AB38" s="114"/>
      <c r="AC38" s="132"/>
      <c r="AD38" s="141"/>
      <c r="AE38" s="106">
        <v>0</v>
      </c>
      <c r="AF38" s="106">
        <v>0</v>
      </c>
      <c r="AG38" s="106">
        <v>0</v>
      </c>
      <c r="AH38" s="141"/>
      <c r="AI38" s="141"/>
      <c r="AJ38" s="141"/>
      <c r="AK38" s="141"/>
      <c r="AL38" s="141"/>
      <c r="AM38" s="141"/>
      <c r="AN38" s="114">
        <f t="shared" si="0"/>
        <v>5024826</v>
      </c>
      <c r="AO38" s="114">
        <f t="shared" si="1"/>
        <v>1871994</v>
      </c>
      <c r="AP38" s="114"/>
      <c r="AQ38" s="114"/>
      <c r="AR38" s="114"/>
      <c r="AS38" s="114"/>
    </row>
    <row r="39" spans="1:46" s="190" customFormat="1" ht="15" customHeight="1" x14ac:dyDescent="0.2">
      <c r="A39" s="104"/>
      <c r="B39" s="104">
        <f>VLOOKUP(BJB!$F$9:$F$5599,Ctrl!$B$4:$C$399,2,0)</f>
        <v>37</v>
      </c>
      <c r="C39" s="104">
        <f>VLOOKUP(BJB!$G$9:$G$5599,Ctrl!$E$4:$F$399,2,0)</f>
        <v>0</v>
      </c>
      <c r="D39" s="219">
        <v>1</v>
      </c>
      <c r="E39" s="104" t="str">
        <f>VLOOKUP(BJB!$F$9:$F$5599,Ctrl!$B$4:$D$399,3,0)</f>
        <v>IV</v>
      </c>
      <c r="F39" s="139" t="s">
        <v>10556</v>
      </c>
      <c r="G39" s="139" t="s">
        <v>7686</v>
      </c>
      <c r="H39" s="125">
        <v>1120314000872</v>
      </c>
      <c r="I39" s="220" t="e">
        <f>IF(G38=BJB!#REF!,I38+1,1)</f>
        <v>#REF!</v>
      </c>
      <c r="J39" s="912" t="s">
        <v>20327</v>
      </c>
      <c r="K39" s="121" t="s">
        <v>2915</v>
      </c>
      <c r="L39" s="104" t="s">
        <v>6477</v>
      </c>
      <c r="M39" s="104" t="s">
        <v>7867</v>
      </c>
      <c r="N39" s="120">
        <v>41026</v>
      </c>
      <c r="O39" s="105">
        <v>50000000</v>
      </c>
      <c r="P39" s="105" t="s">
        <v>14832</v>
      </c>
      <c r="Q39" s="120">
        <v>42047</v>
      </c>
      <c r="R39" s="105">
        <v>18455565</v>
      </c>
      <c r="S39" s="146" t="s">
        <v>7929</v>
      </c>
      <c r="T39" s="109">
        <v>42114</v>
      </c>
      <c r="U39" s="141">
        <v>11925051</v>
      </c>
      <c r="V39" s="109">
        <v>42114</v>
      </c>
      <c r="W39" s="141">
        <v>11925051</v>
      </c>
      <c r="X39" s="141">
        <v>0</v>
      </c>
      <c r="Y39" s="141">
        <v>0</v>
      </c>
      <c r="Z39" s="141">
        <v>0</v>
      </c>
      <c r="AA39" s="114">
        <v>5066664</v>
      </c>
      <c r="AB39" s="114"/>
      <c r="AC39" s="132"/>
      <c r="AD39" s="141"/>
      <c r="AE39" s="106">
        <v>0</v>
      </c>
      <c r="AF39" s="106">
        <v>0</v>
      </c>
      <c r="AG39" s="106">
        <v>0</v>
      </c>
      <c r="AH39" s="141"/>
      <c r="AI39" s="141"/>
      <c r="AJ39" s="224"/>
      <c r="AK39" s="141"/>
      <c r="AL39" s="141"/>
      <c r="AM39" s="141"/>
      <c r="AN39" s="114">
        <f t="shared" si="0"/>
        <v>5066664</v>
      </c>
      <c r="AO39" s="114">
        <f t="shared" si="1"/>
        <v>6858387</v>
      </c>
      <c r="AP39" s="114"/>
      <c r="AQ39" s="114"/>
      <c r="AR39" s="114"/>
      <c r="AS39" s="114"/>
    </row>
    <row r="40" spans="1:46" s="190" customFormat="1" ht="15" customHeight="1" x14ac:dyDescent="0.2">
      <c r="A40" s="104"/>
      <c r="B40" s="104">
        <f>VLOOKUP(BJB!$F$9:$F$5599,Ctrl!$B$4:$C$399,2,0)</f>
        <v>37</v>
      </c>
      <c r="C40" s="104">
        <f>VLOOKUP(BJB!$G$9:$G$5599,Ctrl!$E$4:$F$399,2,0)</f>
        <v>0</v>
      </c>
      <c r="D40" s="219">
        <v>1</v>
      </c>
      <c r="E40" s="104" t="str">
        <f>VLOOKUP(BJB!$F$9:$F$5599,Ctrl!$B$4:$D$399,3,0)</f>
        <v>IV</v>
      </c>
      <c r="F40" s="139" t="s">
        <v>10556</v>
      </c>
      <c r="G40" s="139" t="s">
        <v>7686</v>
      </c>
      <c r="H40" s="125" t="s">
        <v>7953</v>
      </c>
      <c r="I40" s="220" t="e">
        <f>IF(G39=BJB!#REF!,I39+1,1)</f>
        <v>#REF!</v>
      </c>
      <c r="J40" s="912" t="s">
        <v>20328</v>
      </c>
      <c r="K40" s="121" t="s">
        <v>5622</v>
      </c>
      <c r="L40" s="104" t="s">
        <v>6477</v>
      </c>
      <c r="M40" s="104" t="s">
        <v>5623</v>
      </c>
      <c r="N40" s="120">
        <v>41269</v>
      </c>
      <c r="O40" s="105">
        <v>50000000</v>
      </c>
      <c r="P40" s="105" t="s">
        <v>14827</v>
      </c>
      <c r="Q40" s="120">
        <v>41722</v>
      </c>
      <c r="R40" s="105">
        <v>43098923.659999996</v>
      </c>
      <c r="S40" s="146" t="s">
        <v>6040</v>
      </c>
      <c r="T40" s="109">
        <v>41820</v>
      </c>
      <c r="U40" s="141">
        <v>28980308</v>
      </c>
      <c r="V40" s="109">
        <v>41791</v>
      </c>
      <c r="W40" s="141">
        <v>28980308</v>
      </c>
      <c r="X40" s="141">
        <v>0</v>
      </c>
      <c r="Y40" s="141">
        <v>0</v>
      </c>
      <c r="Z40" s="141">
        <v>0</v>
      </c>
      <c r="AA40" s="114">
        <v>4015670</v>
      </c>
      <c r="AB40" s="114"/>
      <c r="AC40" s="132"/>
      <c r="AD40" s="141"/>
      <c r="AE40" s="106">
        <v>0</v>
      </c>
      <c r="AF40" s="106">
        <v>0</v>
      </c>
      <c r="AG40" s="106">
        <v>0</v>
      </c>
      <c r="AH40" s="141"/>
      <c r="AI40" s="141"/>
      <c r="AJ40" s="141"/>
      <c r="AK40" s="141"/>
      <c r="AL40" s="141"/>
      <c r="AM40" s="141"/>
      <c r="AN40" s="114">
        <f t="shared" si="0"/>
        <v>4015670</v>
      </c>
      <c r="AO40" s="114">
        <f t="shared" si="1"/>
        <v>24964638</v>
      </c>
      <c r="AP40" s="114"/>
      <c r="AQ40" s="114"/>
      <c r="AR40" s="114"/>
      <c r="AS40" s="114"/>
    </row>
    <row r="41" spans="1:46" s="190" customFormat="1" ht="15" customHeight="1" x14ac:dyDescent="0.2">
      <c r="A41" s="104"/>
      <c r="B41" s="104">
        <f>VLOOKUP(BJB!$F$9:$F$5599,Ctrl!$B$4:$C$399,2,0)</f>
        <v>37</v>
      </c>
      <c r="C41" s="104">
        <f>VLOOKUP(BJB!$G$9:$G$5599,Ctrl!$E$4:$F$399,2,0)</f>
        <v>0</v>
      </c>
      <c r="D41" s="219">
        <v>1</v>
      </c>
      <c r="E41" s="104" t="str">
        <f>VLOOKUP(BJB!$F$9:$F$5599,Ctrl!$B$4:$D$399,3,0)</f>
        <v>IV</v>
      </c>
      <c r="F41" s="139" t="s">
        <v>10556</v>
      </c>
      <c r="G41" s="139" t="s">
        <v>7686</v>
      </c>
      <c r="H41" s="125"/>
      <c r="I41" s="220" t="e">
        <f>IF(G40=BJB!#REF!,I40+1,1)</f>
        <v>#REF!</v>
      </c>
      <c r="J41" s="912" t="s">
        <v>20329</v>
      </c>
      <c r="K41" s="121" t="s">
        <v>4564</v>
      </c>
      <c r="L41" s="104" t="s">
        <v>6477</v>
      </c>
      <c r="M41" s="104" t="s">
        <v>4565</v>
      </c>
      <c r="N41" s="120">
        <v>40732</v>
      </c>
      <c r="O41" s="105">
        <v>100000000</v>
      </c>
      <c r="P41" s="105" t="s">
        <v>14833</v>
      </c>
      <c r="Q41" s="120">
        <v>41144</v>
      </c>
      <c r="R41" s="105">
        <v>97300360</v>
      </c>
      <c r="S41" s="146" t="s">
        <v>4563</v>
      </c>
      <c r="T41" s="109">
        <v>41271</v>
      </c>
      <c r="U41" s="114">
        <v>58333332</v>
      </c>
      <c r="V41" s="109">
        <v>41271</v>
      </c>
      <c r="W41" s="141">
        <v>58333332</v>
      </c>
      <c r="X41" s="141">
        <v>0</v>
      </c>
      <c r="Y41" s="141">
        <v>0</v>
      </c>
      <c r="Z41" s="141">
        <v>0</v>
      </c>
      <c r="AA41" s="114">
        <v>0</v>
      </c>
      <c r="AB41" s="114"/>
      <c r="AC41" s="114"/>
      <c r="AD41" s="141"/>
      <c r="AE41" s="106">
        <v>0</v>
      </c>
      <c r="AF41" s="106">
        <v>0</v>
      </c>
      <c r="AG41" s="106">
        <v>0</v>
      </c>
      <c r="AH41" s="114"/>
      <c r="AI41" s="114"/>
      <c r="AJ41" s="114"/>
      <c r="AK41" s="114"/>
      <c r="AL41" s="114"/>
      <c r="AM41" s="114"/>
      <c r="AN41" s="114">
        <f t="shared" si="0"/>
        <v>0</v>
      </c>
      <c r="AO41" s="114">
        <f t="shared" si="1"/>
        <v>58333332</v>
      </c>
      <c r="AP41" s="114"/>
      <c r="AQ41" s="114"/>
      <c r="AR41" s="114"/>
      <c r="AS41" s="114"/>
    </row>
    <row r="42" spans="1:46" s="190" customFormat="1" ht="15" customHeight="1" x14ac:dyDescent="0.2">
      <c r="A42" s="104"/>
      <c r="B42" s="104">
        <f>VLOOKUP(BJB!$F$9:$F$5599,Ctrl!$B$4:$C$399,2,0)</f>
        <v>37</v>
      </c>
      <c r="C42" s="104">
        <f>VLOOKUP(BJB!$G$9:$G$5599,Ctrl!$E$4:$F$399,2,0)</f>
        <v>0</v>
      </c>
      <c r="D42" s="219">
        <v>1</v>
      </c>
      <c r="E42" s="104" t="str">
        <f>VLOOKUP(BJB!$F$9:$F$5599,Ctrl!$B$4:$D$399,3,0)</f>
        <v>IV</v>
      </c>
      <c r="F42" s="139" t="s">
        <v>10556</v>
      </c>
      <c r="G42" s="139" t="s">
        <v>7686</v>
      </c>
      <c r="H42" s="125"/>
      <c r="I42" s="220" t="e">
        <f>IF(G41=BJB!#REF!,I41+1,1)</f>
        <v>#REF!</v>
      </c>
      <c r="J42" s="912" t="s">
        <v>20330</v>
      </c>
      <c r="K42" s="121" t="s">
        <v>10861</v>
      </c>
      <c r="L42" s="104" t="s">
        <v>6477</v>
      </c>
      <c r="M42" s="104" t="s">
        <v>5626</v>
      </c>
      <c r="N42" s="120">
        <v>41211</v>
      </c>
      <c r="O42" s="105">
        <v>200000000</v>
      </c>
      <c r="P42" s="105" t="s">
        <v>14819</v>
      </c>
      <c r="Q42" s="120">
        <v>41898</v>
      </c>
      <c r="R42" s="105">
        <v>121177424</v>
      </c>
      <c r="S42" s="146" t="s">
        <v>6086</v>
      </c>
      <c r="T42" s="109">
        <v>42003</v>
      </c>
      <c r="U42" s="141">
        <v>85244197</v>
      </c>
      <c r="V42" s="109">
        <v>41974</v>
      </c>
      <c r="W42" s="141">
        <v>85244197</v>
      </c>
      <c r="X42" s="141">
        <v>0</v>
      </c>
      <c r="Y42" s="141">
        <v>0</v>
      </c>
      <c r="Z42" s="141">
        <v>0</v>
      </c>
      <c r="AA42" s="114">
        <v>7000000</v>
      </c>
      <c r="AB42" s="114"/>
      <c r="AC42" s="141"/>
      <c r="AD42" s="141"/>
      <c r="AE42" s="106">
        <v>0</v>
      </c>
      <c r="AF42" s="106">
        <v>0</v>
      </c>
      <c r="AG42" s="106">
        <v>0</v>
      </c>
      <c r="AH42" s="141"/>
      <c r="AI42" s="141"/>
      <c r="AJ42" s="224"/>
      <c r="AK42" s="141"/>
      <c r="AL42" s="141"/>
      <c r="AM42" s="141"/>
      <c r="AN42" s="114">
        <f t="shared" si="0"/>
        <v>7000000</v>
      </c>
      <c r="AO42" s="114">
        <f t="shared" si="1"/>
        <v>78244197</v>
      </c>
      <c r="AP42" s="114"/>
      <c r="AQ42" s="114"/>
      <c r="AR42" s="114"/>
      <c r="AS42" s="114"/>
    </row>
    <row r="43" spans="1:46" s="190" customFormat="1" ht="15" customHeight="1" x14ac:dyDescent="0.2">
      <c r="A43" s="104"/>
      <c r="B43" s="104">
        <f>VLOOKUP(BJB!$F$9:$F$5599,Ctrl!$B$4:$C$399,2,0)</f>
        <v>37</v>
      </c>
      <c r="C43" s="104">
        <f>VLOOKUP(BJB!$G$9:$G$5599,Ctrl!$E$4:$F$399,2,0)</f>
        <v>0</v>
      </c>
      <c r="D43" s="219">
        <v>1</v>
      </c>
      <c r="E43" s="104" t="str">
        <f>VLOOKUP(BJB!$F$9:$F$5599,Ctrl!$B$4:$D$399,3,0)</f>
        <v>IV</v>
      </c>
      <c r="F43" s="139" t="s">
        <v>10556</v>
      </c>
      <c r="G43" s="139" t="s">
        <v>7686</v>
      </c>
      <c r="H43" s="125"/>
      <c r="I43" s="220" t="e">
        <f>IF(G42=BJB!#REF!,I42+1,1)</f>
        <v>#REF!</v>
      </c>
      <c r="J43" s="912" t="s">
        <v>20331</v>
      </c>
      <c r="K43" s="121" t="s">
        <v>7801</v>
      </c>
      <c r="L43" s="104" t="s">
        <v>6477</v>
      </c>
      <c r="M43" s="104" t="s">
        <v>5626</v>
      </c>
      <c r="N43" s="120">
        <v>41211</v>
      </c>
      <c r="O43" s="105">
        <v>25000000</v>
      </c>
      <c r="P43" s="105" t="s">
        <v>14834</v>
      </c>
      <c r="Q43" s="120">
        <v>42047</v>
      </c>
      <c r="R43" s="105">
        <v>13595510</v>
      </c>
      <c r="S43" s="146" t="s">
        <v>7929</v>
      </c>
      <c r="T43" s="109">
        <v>42114</v>
      </c>
      <c r="U43" s="141">
        <v>8846895</v>
      </c>
      <c r="V43" s="109">
        <v>42114</v>
      </c>
      <c r="W43" s="141">
        <v>8846895</v>
      </c>
      <c r="X43" s="141">
        <v>0</v>
      </c>
      <c r="Y43" s="141">
        <v>0</v>
      </c>
      <c r="Z43" s="141">
        <v>0</v>
      </c>
      <c r="AA43" s="114">
        <v>0</v>
      </c>
      <c r="AB43" s="114"/>
      <c r="AC43" s="132"/>
      <c r="AD43" s="141"/>
      <c r="AE43" s="106">
        <v>0</v>
      </c>
      <c r="AF43" s="106">
        <v>0</v>
      </c>
      <c r="AG43" s="106">
        <v>0</v>
      </c>
      <c r="AH43" s="141"/>
      <c r="AI43" s="141"/>
      <c r="AJ43" s="141"/>
      <c r="AK43" s="141"/>
      <c r="AL43" s="141"/>
      <c r="AM43" s="141"/>
      <c r="AN43" s="114">
        <f t="shared" si="0"/>
        <v>0</v>
      </c>
      <c r="AO43" s="114">
        <f t="shared" si="1"/>
        <v>8846895</v>
      </c>
      <c r="AP43" s="114"/>
      <c r="AQ43" s="114"/>
      <c r="AR43" s="114"/>
      <c r="AS43" s="114"/>
    </row>
    <row r="44" spans="1:46" s="190" customFormat="1" ht="15" customHeight="1" x14ac:dyDescent="0.2">
      <c r="A44" s="104"/>
      <c r="B44" s="104">
        <f>VLOOKUP(BJB!$F$9:$F$5599,Ctrl!$B$4:$C$399,2,0)</f>
        <v>37</v>
      </c>
      <c r="C44" s="104">
        <f>VLOOKUP(BJB!$G$9:$G$5599,Ctrl!$E$4:$F$399,2,0)</f>
        <v>0</v>
      </c>
      <c r="D44" s="219">
        <v>1</v>
      </c>
      <c r="E44" s="104" t="str">
        <f>VLOOKUP(BJB!$F$9:$F$5599,Ctrl!$B$4:$D$399,3,0)</f>
        <v>IV</v>
      </c>
      <c r="F44" s="139" t="s">
        <v>10556</v>
      </c>
      <c r="G44" s="139" t="s">
        <v>7686</v>
      </c>
      <c r="H44" s="125">
        <v>1120216000813</v>
      </c>
      <c r="I44" s="220" t="e">
        <f>IF(G43=BJB!#REF!,I43+1,1)</f>
        <v>#REF!</v>
      </c>
      <c r="J44" s="912" t="s">
        <v>20332</v>
      </c>
      <c r="K44" s="121" t="s">
        <v>7800</v>
      </c>
      <c r="L44" s="104" t="s">
        <v>6477</v>
      </c>
      <c r="M44" s="104" t="s">
        <v>7868</v>
      </c>
      <c r="N44" s="120">
        <v>40994</v>
      </c>
      <c r="O44" s="105">
        <v>100000000</v>
      </c>
      <c r="P44" s="105" t="s">
        <v>14835</v>
      </c>
      <c r="Q44" s="120">
        <v>42047</v>
      </c>
      <c r="R44" s="105">
        <v>35890314</v>
      </c>
      <c r="S44" s="146" t="s">
        <v>7929</v>
      </c>
      <c r="T44" s="109">
        <v>42114</v>
      </c>
      <c r="U44" s="141">
        <v>23492423</v>
      </c>
      <c r="V44" s="109">
        <v>42114</v>
      </c>
      <c r="W44" s="141">
        <v>23492423</v>
      </c>
      <c r="X44" s="141">
        <v>0</v>
      </c>
      <c r="Y44" s="141">
        <v>0</v>
      </c>
      <c r="Z44" s="141">
        <v>0</v>
      </c>
      <c r="AA44" s="114">
        <v>1353164</v>
      </c>
      <c r="AB44" s="114"/>
      <c r="AC44" s="132"/>
      <c r="AD44" s="141"/>
      <c r="AE44" s="106">
        <v>0</v>
      </c>
      <c r="AF44" s="106">
        <v>0</v>
      </c>
      <c r="AG44" s="106">
        <v>0</v>
      </c>
      <c r="AH44" s="141"/>
      <c r="AI44" s="141"/>
      <c r="AJ44" s="141"/>
      <c r="AK44" s="141"/>
      <c r="AL44" s="141"/>
      <c r="AM44" s="141"/>
      <c r="AN44" s="114">
        <f t="shared" si="0"/>
        <v>1353164</v>
      </c>
      <c r="AO44" s="114">
        <f t="shared" si="1"/>
        <v>22139259</v>
      </c>
      <c r="AP44" s="114"/>
      <c r="AQ44" s="114"/>
      <c r="AR44" s="114"/>
      <c r="AS44" s="114"/>
    </row>
    <row r="45" spans="1:46" s="190" customFormat="1" ht="15" customHeight="1" x14ac:dyDescent="0.2">
      <c r="A45" s="104"/>
      <c r="B45" s="104">
        <f>VLOOKUP(BJB!$F$9:$F$5599,Ctrl!$B$4:$C$399,2,0)</f>
        <v>37</v>
      </c>
      <c r="C45" s="104">
        <f>VLOOKUP(BJB!$G$9:$G$5599,Ctrl!$E$4:$F$399,2,0)</f>
        <v>0</v>
      </c>
      <c r="D45" s="219">
        <v>1</v>
      </c>
      <c r="E45" s="104" t="str">
        <f>VLOOKUP(BJB!$F$9:$F$5599,Ctrl!$B$4:$D$399,3,0)</f>
        <v>IV</v>
      </c>
      <c r="F45" s="139" t="s">
        <v>10556</v>
      </c>
      <c r="G45" s="139" t="s">
        <v>7686</v>
      </c>
      <c r="H45" s="125">
        <v>1120719000777</v>
      </c>
      <c r="I45" s="220" t="e">
        <f>IF(G44=BJB!#REF!,I44+1,1)</f>
        <v>#REF!</v>
      </c>
      <c r="J45" s="912" t="s">
        <v>20333</v>
      </c>
      <c r="K45" s="121" t="s">
        <v>4961</v>
      </c>
      <c r="L45" s="104" t="s">
        <v>6477</v>
      </c>
      <c r="M45" s="104" t="s">
        <v>4581</v>
      </c>
      <c r="N45" s="120">
        <v>41148</v>
      </c>
      <c r="O45" s="105">
        <v>70000000</v>
      </c>
      <c r="P45" s="105" t="s">
        <v>14829</v>
      </c>
      <c r="Q45" s="120">
        <v>41565</v>
      </c>
      <c r="R45" s="105">
        <v>64222907</v>
      </c>
      <c r="S45" s="146" t="s">
        <v>4963</v>
      </c>
      <c r="T45" s="109">
        <v>41670</v>
      </c>
      <c r="U45" s="141">
        <v>44956035</v>
      </c>
      <c r="V45" s="109">
        <v>41640</v>
      </c>
      <c r="W45" s="141">
        <v>44956035</v>
      </c>
      <c r="X45" s="141">
        <v>0</v>
      </c>
      <c r="Y45" s="141">
        <v>0</v>
      </c>
      <c r="Z45" s="141">
        <v>0</v>
      </c>
      <c r="AA45" s="223">
        <v>12135115</v>
      </c>
      <c r="AB45" s="223"/>
      <c r="AC45" s="132"/>
      <c r="AD45" s="141"/>
      <c r="AE45" s="106">
        <v>0</v>
      </c>
      <c r="AF45" s="106">
        <v>0</v>
      </c>
      <c r="AG45" s="106">
        <v>0</v>
      </c>
      <c r="AH45" s="141"/>
      <c r="AI45" s="141"/>
      <c r="AJ45" s="141"/>
      <c r="AK45" s="141"/>
      <c r="AL45" s="141"/>
      <c r="AM45" s="141"/>
      <c r="AN45" s="114">
        <f t="shared" si="0"/>
        <v>12135115</v>
      </c>
      <c r="AO45" s="114">
        <f t="shared" si="1"/>
        <v>32820920</v>
      </c>
      <c r="AP45" s="114"/>
      <c r="AQ45" s="114"/>
      <c r="AR45" s="114"/>
      <c r="AS45" s="114"/>
    </row>
    <row r="46" spans="1:46" s="190" customFormat="1" ht="15" customHeight="1" x14ac:dyDescent="0.2">
      <c r="A46" s="104"/>
      <c r="B46" s="104">
        <f>VLOOKUP(BJB!$F$9:$F$5599,Ctrl!$B$4:$C$399,2,0)</f>
        <v>37</v>
      </c>
      <c r="C46" s="104">
        <f>VLOOKUP(BJB!$G$9:$G$5599,Ctrl!$E$4:$F$399,2,0)</f>
        <v>0</v>
      </c>
      <c r="D46" s="219">
        <v>1</v>
      </c>
      <c r="E46" s="104" t="str">
        <f>VLOOKUP(BJB!$F$9:$F$5599,Ctrl!$B$4:$D$399,3,0)</f>
        <v>IV</v>
      </c>
      <c r="F46" s="139" t="s">
        <v>10556</v>
      </c>
      <c r="G46" s="139" t="s">
        <v>7686</v>
      </c>
      <c r="H46" s="125" t="s">
        <v>7418</v>
      </c>
      <c r="I46" s="220" t="e">
        <f>IF(G45=BJB!#REF!,I45+1,1)</f>
        <v>#REF!</v>
      </c>
      <c r="J46" s="912" t="s">
        <v>20334</v>
      </c>
      <c r="K46" s="121" t="s">
        <v>10862</v>
      </c>
      <c r="L46" s="104" t="s">
        <v>6477</v>
      </c>
      <c r="M46" s="104" t="s">
        <v>6095</v>
      </c>
      <c r="N46" s="120">
        <v>41394</v>
      </c>
      <c r="O46" s="105">
        <v>50000000</v>
      </c>
      <c r="P46" s="105" t="s">
        <v>14819</v>
      </c>
      <c r="Q46" s="120">
        <v>41898</v>
      </c>
      <c r="R46" s="105">
        <v>34631731</v>
      </c>
      <c r="S46" s="146" t="s">
        <v>6086</v>
      </c>
      <c r="T46" s="109">
        <v>42003</v>
      </c>
      <c r="U46" s="141">
        <v>24242212</v>
      </c>
      <c r="V46" s="109">
        <v>41974</v>
      </c>
      <c r="W46" s="141">
        <v>24242212</v>
      </c>
      <c r="X46" s="141">
        <v>0</v>
      </c>
      <c r="Y46" s="141">
        <v>0</v>
      </c>
      <c r="Z46" s="141">
        <v>0</v>
      </c>
      <c r="AA46" s="114">
        <v>9913612</v>
      </c>
      <c r="AB46" s="114"/>
      <c r="AC46" s="132"/>
      <c r="AD46" s="141"/>
      <c r="AE46" s="106">
        <v>0</v>
      </c>
      <c r="AF46" s="106">
        <v>0</v>
      </c>
      <c r="AG46" s="106">
        <v>0</v>
      </c>
      <c r="AH46" s="141"/>
      <c r="AI46" s="141"/>
      <c r="AJ46" s="141"/>
      <c r="AK46" s="141"/>
      <c r="AL46" s="141"/>
      <c r="AM46" s="141"/>
      <c r="AN46" s="114">
        <f t="shared" si="0"/>
        <v>9913612</v>
      </c>
      <c r="AO46" s="114">
        <f t="shared" si="1"/>
        <v>14328600</v>
      </c>
      <c r="AP46" s="114"/>
      <c r="AQ46" s="114"/>
      <c r="AR46" s="114"/>
      <c r="AS46" s="114"/>
    </row>
    <row r="47" spans="1:46" s="190" customFormat="1" ht="15" customHeight="1" x14ac:dyDescent="0.2">
      <c r="A47" s="104"/>
      <c r="B47" s="104">
        <f>VLOOKUP(BJB!$F$9:$F$5599,Ctrl!$B$4:$C$399,2,0)</f>
        <v>37</v>
      </c>
      <c r="C47" s="104">
        <f>VLOOKUP(BJB!$G$9:$G$5599,Ctrl!$E$4:$F$399,2,0)</f>
        <v>0</v>
      </c>
      <c r="D47" s="219">
        <v>1</v>
      </c>
      <c r="E47" s="104" t="str">
        <f>VLOOKUP(BJB!$F$9:$F$5599,Ctrl!$B$4:$D$399,3,0)</f>
        <v>IV</v>
      </c>
      <c r="F47" s="139" t="s">
        <v>10556</v>
      </c>
      <c r="G47" s="139" t="s">
        <v>7686</v>
      </c>
      <c r="H47" s="125"/>
      <c r="I47" s="220" t="e">
        <f>IF(G46=BJB!#REF!,I46+1,1)</f>
        <v>#REF!</v>
      </c>
      <c r="J47" s="912" t="s">
        <v>20335</v>
      </c>
      <c r="K47" s="121" t="s">
        <v>4552</v>
      </c>
      <c r="L47" s="104" t="s">
        <v>6477</v>
      </c>
      <c r="M47" s="104" t="s">
        <v>4553</v>
      </c>
      <c r="N47" s="120">
        <v>40476</v>
      </c>
      <c r="O47" s="106">
        <v>20000000</v>
      </c>
      <c r="P47" s="105" t="s">
        <v>14836</v>
      </c>
      <c r="Q47" s="120">
        <v>40868</v>
      </c>
      <c r="R47" s="105">
        <v>19333334</v>
      </c>
      <c r="S47" s="108" t="s">
        <v>7280</v>
      </c>
      <c r="T47" s="109">
        <v>40968</v>
      </c>
      <c r="U47" s="114">
        <v>14500001</v>
      </c>
      <c r="V47" s="109">
        <v>40968</v>
      </c>
      <c r="W47" s="141">
        <v>14500001</v>
      </c>
      <c r="X47" s="141">
        <v>0</v>
      </c>
      <c r="Y47" s="141">
        <v>0</v>
      </c>
      <c r="Z47" s="141">
        <v>0</v>
      </c>
      <c r="AA47" s="114">
        <v>0</v>
      </c>
      <c r="AB47" s="114"/>
      <c r="AC47" s="114"/>
      <c r="AD47" s="141"/>
      <c r="AE47" s="106">
        <v>0</v>
      </c>
      <c r="AF47" s="106">
        <v>0</v>
      </c>
      <c r="AG47" s="106">
        <v>0</v>
      </c>
      <c r="AH47" s="114"/>
      <c r="AI47" s="114"/>
      <c r="AJ47" s="114"/>
      <c r="AK47" s="114"/>
      <c r="AL47" s="114"/>
      <c r="AM47" s="114"/>
      <c r="AN47" s="114">
        <f t="shared" si="0"/>
        <v>0</v>
      </c>
      <c r="AO47" s="114">
        <f t="shared" si="1"/>
        <v>14500001</v>
      </c>
      <c r="AP47" s="114"/>
      <c r="AQ47" s="114"/>
      <c r="AR47" s="114"/>
      <c r="AS47" s="114"/>
    </row>
    <row r="48" spans="1:46" s="190" customFormat="1" ht="15" customHeight="1" x14ac:dyDescent="0.2">
      <c r="A48" s="104"/>
      <c r="B48" s="104">
        <f>VLOOKUP(BJB!$F$9:$F$5599,Ctrl!$B$4:$C$399,2,0)</f>
        <v>37</v>
      </c>
      <c r="C48" s="104">
        <f>VLOOKUP(BJB!$G$9:$G$5599,Ctrl!$E$4:$F$399,2,0)</f>
        <v>0</v>
      </c>
      <c r="D48" s="219">
        <v>1</v>
      </c>
      <c r="E48" s="104" t="str">
        <f>VLOOKUP(BJB!$F$9:$F$5599,Ctrl!$B$4:$D$399,3,0)</f>
        <v>IV</v>
      </c>
      <c r="F48" s="139" t="s">
        <v>10556</v>
      </c>
      <c r="G48" s="139" t="s">
        <v>7686</v>
      </c>
      <c r="H48" s="125">
        <v>1121121000399</v>
      </c>
      <c r="I48" s="220" t="e">
        <f>IF(G47=BJB!#REF!,I47+1,1)</f>
        <v>#REF!</v>
      </c>
      <c r="J48" s="912" t="s">
        <v>20336</v>
      </c>
      <c r="K48" s="121" t="s">
        <v>10863</v>
      </c>
      <c r="L48" s="104" t="s">
        <v>6477</v>
      </c>
      <c r="M48" s="104" t="s">
        <v>5623</v>
      </c>
      <c r="N48" s="120">
        <v>41269</v>
      </c>
      <c r="O48" s="105">
        <v>200000000</v>
      </c>
      <c r="P48" s="105" t="s">
        <v>14819</v>
      </c>
      <c r="Q48" s="120">
        <v>41898</v>
      </c>
      <c r="R48" s="105">
        <v>171895795</v>
      </c>
      <c r="S48" s="146" t="s">
        <v>6086</v>
      </c>
      <c r="T48" s="109">
        <v>42003</v>
      </c>
      <c r="U48" s="141">
        <v>120327057</v>
      </c>
      <c r="V48" s="109">
        <v>41974</v>
      </c>
      <c r="W48" s="141">
        <v>120327057</v>
      </c>
      <c r="X48" s="141">
        <v>0</v>
      </c>
      <c r="Y48" s="141">
        <v>0</v>
      </c>
      <c r="Z48" s="141">
        <v>0</v>
      </c>
      <c r="AA48" s="114">
        <v>103962580</v>
      </c>
      <c r="AB48" s="114"/>
      <c r="AC48" s="132"/>
      <c r="AD48" s="141"/>
      <c r="AE48" s="106">
        <v>0</v>
      </c>
      <c r="AF48" s="106">
        <v>0</v>
      </c>
      <c r="AG48" s="106">
        <v>0</v>
      </c>
      <c r="AH48" s="141"/>
      <c r="AI48" s="141"/>
      <c r="AJ48" s="224"/>
      <c r="AK48" s="141"/>
      <c r="AL48" s="141"/>
      <c r="AM48" s="141"/>
      <c r="AN48" s="114">
        <f t="shared" si="0"/>
        <v>103962580</v>
      </c>
      <c r="AO48" s="114">
        <f t="shared" si="1"/>
        <v>16364477</v>
      </c>
      <c r="AP48" s="114"/>
      <c r="AQ48" s="114"/>
      <c r="AR48" s="114"/>
      <c r="AS48" s="114"/>
    </row>
    <row r="49" spans="1:46" s="190" customFormat="1" ht="15" customHeight="1" x14ac:dyDescent="0.2">
      <c r="A49" s="104"/>
      <c r="B49" s="104">
        <f>VLOOKUP(BJB!$F$9:$F$5599,Ctrl!$B$4:$C$399,2,0)</f>
        <v>37</v>
      </c>
      <c r="C49" s="104">
        <f>VLOOKUP(BJB!$G$9:$G$5599,Ctrl!$E$4:$F$399,2,0)</f>
        <v>0</v>
      </c>
      <c r="D49" s="219">
        <v>1</v>
      </c>
      <c r="E49" s="104" t="str">
        <f>VLOOKUP(BJB!$F$9:$F$5599,Ctrl!$B$4:$D$399,3,0)</f>
        <v>IV</v>
      </c>
      <c r="F49" s="139" t="s">
        <v>10556</v>
      </c>
      <c r="G49" s="139" t="s">
        <v>7686</v>
      </c>
      <c r="H49" s="125" t="s">
        <v>7421</v>
      </c>
      <c r="I49" s="220" t="e">
        <f>IF(G48=BJB!#REF!,I48+1,1)</f>
        <v>#REF!</v>
      </c>
      <c r="J49" s="891" t="s">
        <v>18176</v>
      </c>
      <c r="K49" s="121" t="s">
        <v>10864</v>
      </c>
      <c r="L49" s="104" t="s">
        <v>6477</v>
      </c>
      <c r="M49" s="104" t="s">
        <v>5046</v>
      </c>
      <c r="N49" s="120">
        <v>41211</v>
      </c>
      <c r="O49" s="105">
        <v>50000000</v>
      </c>
      <c r="P49" s="105" t="s">
        <v>6222</v>
      </c>
      <c r="Q49" s="120" t="s">
        <v>6222</v>
      </c>
      <c r="R49" s="890">
        <v>0</v>
      </c>
      <c r="S49" s="146" t="s">
        <v>5047</v>
      </c>
      <c r="T49" s="109">
        <v>41698</v>
      </c>
      <c r="U49" s="141">
        <v>33122764</v>
      </c>
      <c r="V49" s="109" t="s">
        <v>6222</v>
      </c>
      <c r="W49" s="141">
        <v>0</v>
      </c>
      <c r="X49" s="141">
        <v>0</v>
      </c>
      <c r="Y49" s="141">
        <v>0</v>
      </c>
      <c r="Z49" s="141">
        <v>0</v>
      </c>
      <c r="AA49" s="114">
        <v>7688492</v>
      </c>
      <c r="AB49" s="114">
        <v>565682</v>
      </c>
      <c r="AC49" s="132"/>
      <c r="AD49" s="141">
        <v>282841</v>
      </c>
      <c r="AE49" s="106">
        <v>0</v>
      </c>
      <c r="AF49" s="106">
        <v>0</v>
      </c>
      <c r="AG49" s="106">
        <v>369132</v>
      </c>
      <c r="AH49" s="141"/>
      <c r="AI49" s="141"/>
      <c r="AJ49" s="224"/>
      <c r="AK49" s="141"/>
      <c r="AL49" s="141"/>
      <c r="AM49" s="141"/>
      <c r="AN49" s="114">
        <f t="shared" si="0"/>
        <v>8906147</v>
      </c>
      <c r="AO49" s="114">
        <f t="shared" si="1"/>
        <v>24216617</v>
      </c>
      <c r="AP49" s="114"/>
      <c r="AQ49" s="114"/>
      <c r="AR49" s="114"/>
      <c r="AS49" s="114"/>
    </row>
    <row r="50" spans="1:46" s="190" customFormat="1" ht="15" customHeight="1" x14ac:dyDescent="0.2">
      <c r="A50" s="104"/>
      <c r="B50" s="104">
        <f>VLOOKUP(BJB!$F$9:$F$5599,Ctrl!$B$4:$C$399,2,0)</f>
        <v>37</v>
      </c>
      <c r="C50" s="104">
        <f>VLOOKUP(BJB!$G$9:$G$5599,Ctrl!$E$4:$F$399,2,0)</f>
        <v>0</v>
      </c>
      <c r="D50" s="219">
        <v>1</v>
      </c>
      <c r="E50" s="104" t="str">
        <f>VLOOKUP(BJB!$F$9:$F$5599,Ctrl!$B$4:$D$399,3,0)</f>
        <v>IV</v>
      </c>
      <c r="F50" s="139" t="s">
        <v>10556</v>
      </c>
      <c r="G50" s="139" t="s">
        <v>7686</v>
      </c>
      <c r="H50" s="125" t="s">
        <v>7419</v>
      </c>
      <c r="I50" s="220" t="e">
        <f>IF(G49=BJB!#REF!,I49+1,1)</f>
        <v>#REF!</v>
      </c>
      <c r="J50" s="912" t="s">
        <v>20337</v>
      </c>
      <c r="K50" s="121" t="s">
        <v>746</v>
      </c>
      <c r="L50" s="104" t="s">
        <v>6477</v>
      </c>
      <c r="M50" s="104" t="s">
        <v>6096</v>
      </c>
      <c r="N50" s="120">
        <v>41180</v>
      </c>
      <c r="O50" s="105">
        <v>50000000</v>
      </c>
      <c r="P50" s="105" t="s">
        <v>14819</v>
      </c>
      <c r="Q50" s="120">
        <v>41898</v>
      </c>
      <c r="R50" s="105">
        <v>36626667</v>
      </c>
      <c r="S50" s="146" t="s">
        <v>6086</v>
      </c>
      <c r="T50" s="109">
        <v>42003</v>
      </c>
      <c r="U50" s="141">
        <v>24311887</v>
      </c>
      <c r="V50" s="109">
        <v>41974</v>
      </c>
      <c r="W50" s="141">
        <v>24311887</v>
      </c>
      <c r="X50" s="141">
        <v>0</v>
      </c>
      <c r="Y50" s="141">
        <v>0</v>
      </c>
      <c r="Z50" s="141">
        <v>0</v>
      </c>
      <c r="AA50" s="114">
        <v>5140000</v>
      </c>
      <c r="AB50" s="114"/>
      <c r="AC50" s="132"/>
      <c r="AD50" s="141"/>
      <c r="AE50" s="106">
        <v>0</v>
      </c>
      <c r="AF50" s="106">
        <v>0</v>
      </c>
      <c r="AG50" s="106">
        <v>0</v>
      </c>
      <c r="AH50" s="141"/>
      <c r="AI50" s="141"/>
      <c r="AJ50" s="141"/>
      <c r="AK50" s="141"/>
      <c r="AL50" s="141"/>
      <c r="AM50" s="141"/>
      <c r="AN50" s="114">
        <f t="shared" si="0"/>
        <v>5140000</v>
      </c>
      <c r="AO50" s="114">
        <f t="shared" si="1"/>
        <v>19171887</v>
      </c>
      <c r="AP50" s="114"/>
      <c r="AQ50" s="114"/>
      <c r="AR50" s="114"/>
      <c r="AS50" s="114"/>
    </row>
    <row r="51" spans="1:46" s="190" customFormat="1" ht="15" customHeight="1" x14ac:dyDescent="0.2">
      <c r="A51" s="104"/>
      <c r="B51" s="104">
        <f>VLOOKUP(BJB!$F$9:$F$5599,Ctrl!$B$4:$C$399,2,0)</f>
        <v>37</v>
      </c>
      <c r="C51" s="104">
        <f>VLOOKUP(BJB!$G$9:$G$5599,Ctrl!$E$4:$F$399,2,0)</f>
        <v>0</v>
      </c>
      <c r="D51" s="219">
        <v>1</v>
      </c>
      <c r="E51" s="104" t="str">
        <f>VLOOKUP(BJB!$F$9:$F$5599,Ctrl!$B$4:$D$399,3,0)</f>
        <v>IV</v>
      </c>
      <c r="F51" s="139" t="s">
        <v>10556</v>
      </c>
      <c r="G51" s="139" t="s">
        <v>7686</v>
      </c>
      <c r="H51" s="125" t="s">
        <v>8015</v>
      </c>
      <c r="I51" s="220" t="e">
        <f>IF(G50=BJB!#REF!,I50+1,1)</f>
        <v>#REF!</v>
      </c>
      <c r="J51" s="891" t="s">
        <v>20220</v>
      </c>
      <c r="K51" s="121" t="s">
        <v>7799</v>
      </c>
      <c r="L51" s="104" t="s">
        <v>6477</v>
      </c>
      <c r="M51" s="104" t="s">
        <v>7866</v>
      </c>
      <c r="N51" s="120">
        <v>40961</v>
      </c>
      <c r="O51" s="105">
        <v>30000000</v>
      </c>
      <c r="P51" s="105" t="s">
        <v>14837</v>
      </c>
      <c r="Q51" s="120">
        <v>41499</v>
      </c>
      <c r="R51" s="105">
        <v>21358933</v>
      </c>
      <c r="S51" s="146" t="s">
        <v>7928</v>
      </c>
      <c r="T51" s="109">
        <v>42114</v>
      </c>
      <c r="U51" s="141">
        <v>5429887</v>
      </c>
      <c r="V51" s="109">
        <v>42114</v>
      </c>
      <c r="W51" s="141">
        <v>5429887</v>
      </c>
      <c r="X51" s="141">
        <v>0</v>
      </c>
      <c r="Y51" s="141">
        <v>0</v>
      </c>
      <c r="Z51" s="141">
        <v>0</v>
      </c>
      <c r="AA51" s="114">
        <v>2929887</v>
      </c>
      <c r="AB51" s="114"/>
      <c r="AC51" s="132"/>
      <c r="AD51" s="141"/>
      <c r="AE51" s="106">
        <v>0</v>
      </c>
      <c r="AF51" s="106">
        <v>1200000</v>
      </c>
      <c r="AG51" s="106">
        <v>0</v>
      </c>
      <c r="AH51" s="141"/>
      <c r="AI51" s="141"/>
      <c r="AJ51" s="141"/>
      <c r="AK51" s="141"/>
      <c r="AL51" s="141"/>
      <c r="AM51" s="141"/>
      <c r="AN51" s="114">
        <f t="shared" si="0"/>
        <v>4129887</v>
      </c>
      <c r="AO51" s="114">
        <f t="shared" si="1"/>
        <v>1300000</v>
      </c>
      <c r="AP51" s="114"/>
      <c r="AQ51" s="114"/>
      <c r="AR51" s="114"/>
      <c r="AS51" s="114"/>
    </row>
    <row r="52" spans="1:46" s="191" customFormat="1" ht="15" customHeight="1" x14ac:dyDescent="0.2">
      <c r="A52" s="104"/>
      <c r="B52" s="104">
        <f>VLOOKUP(BJB!$F$9:$F$5599,Ctrl!$B$4:$C$399,2,0)</f>
        <v>37</v>
      </c>
      <c r="C52" s="104">
        <f>VLOOKUP(BJB!$G$9:$G$5599,Ctrl!$E$4:$F$399,2,0)</f>
        <v>0</v>
      </c>
      <c r="D52" s="219">
        <v>1</v>
      </c>
      <c r="E52" s="104" t="str">
        <f>VLOOKUP(BJB!$F$9:$F$5599,Ctrl!$B$4:$D$399,3,0)</f>
        <v>IV</v>
      </c>
      <c r="F52" s="139" t="s">
        <v>10556</v>
      </c>
      <c r="G52" s="139" t="s">
        <v>7686</v>
      </c>
      <c r="H52" s="125">
        <v>1120528000567</v>
      </c>
      <c r="I52" s="220" t="e">
        <f>IF(G51=BJB!#REF!,I51+1,1)</f>
        <v>#REF!</v>
      </c>
      <c r="J52" s="912" t="s">
        <v>20338</v>
      </c>
      <c r="K52" s="121" t="s">
        <v>4960</v>
      </c>
      <c r="L52" s="104" t="s">
        <v>6477</v>
      </c>
      <c r="M52" s="104" t="s">
        <v>4579</v>
      </c>
      <c r="N52" s="120">
        <v>41085</v>
      </c>
      <c r="O52" s="105">
        <v>250000000</v>
      </c>
      <c r="P52" s="105" t="s">
        <v>14829</v>
      </c>
      <c r="Q52" s="120">
        <v>41565</v>
      </c>
      <c r="R52" s="105">
        <v>226623172</v>
      </c>
      <c r="S52" s="146" t="s">
        <v>4963</v>
      </c>
      <c r="T52" s="109">
        <v>41670</v>
      </c>
      <c r="U52" s="141">
        <v>158636220</v>
      </c>
      <c r="V52" s="109">
        <v>41640</v>
      </c>
      <c r="W52" s="141">
        <v>158636220</v>
      </c>
      <c r="X52" s="141">
        <v>0</v>
      </c>
      <c r="Y52" s="141">
        <v>0</v>
      </c>
      <c r="Z52" s="141">
        <v>0</v>
      </c>
      <c r="AA52" s="114">
        <v>71745875</v>
      </c>
      <c r="AB52" s="223"/>
      <c r="AC52" s="132"/>
      <c r="AD52" s="141"/>
      <c r="AE52" s="106">
        <v>0</v>
      </c>
      <c r="AF52" s="106">
        <v>0</v>
      </c>
      <c r="AG52" s="106">
        <v>0</v>
      </c>
      <c r="AH52" s="141"/>
      <c r="AI52" s="141"/>
      <c r="AJ52" s="224"/>
      <c r="AK52" s="141"/>
      <c r="AL52" s="141"/>
      <c r="AM52" s="141"/>
      <c r="AN52" s="114">
        <f t="shared" si="0"/>
        <v>71745875</v>
      </c>
      <c r="AO52" s="114">
        <f t="shared" si="1"/>
        <v>86890345</v>
      </c>
      <c r="AP52" s="114"/>
      <c r="AQ52" s="114"/>
      <c r="AR52" s="114"/>
      <c r="AS52" s="114"/>
      <c r="AT52" s="190"/>
    </row>
    <row r="53" spans="1:46" s="191" customFormat="1" ht="15" customHeight="1" x14ac:dyDescent="0.2">
      <c r="A53" s="104"/>
      <c r="B53" s="104">
        <f>VLOOKUP(BJB!$F$9:$F$5599,Ctrl!$B$4:$C$399,2,0)</f>
        <v>37</v>
      </c>
      <c r="C53" s="104">
        <f>VLOOKUP(BJB!$G$9:$G$5599,Ctrl!$E$4:$F$399,2,0)</f>
        <v>0</v>
      </c>
      <c r="D53" s="219">
        <v>1</v>
      </c>
      <c r="E53" s="104" t="str">
        <f>VLOOKUP(BJB!$F$9:$F$5599,Ctrl!$B$4:$D$399,3,0)</f>
        <v>IV</v>
      </c>
      <c r="F53" s="139" t="s">
        <v>10556</v>
      </c>
      <c r="G53" s="139" t="s">
        <v>7686</v>
      </c>
      <c r="H53" s="125"/>
      <c r="I53" s="220" t="e">
        <f>IF(G52=BJB!#REF!,I52+1,1)</f>
        <v>#REF!</v>
      </c>
      <c r="J53" s="912" t="s">
        <v>20339</v>
      </c>
      <c r="K53" s="121" t="s">
        <v>819</v>
      </c>
      <c r="L53" s="104" t="s">
        <v>6477</v>
      </c>
      <c r="M53" s="104" t="s">
        <v>4962</v>
      </c>
      <c r="N53" s="120">
        <v>41131</v>
      </c>
      <c r="O53" s="105">
        <v>15000000</v>
      </c>
      <c r="P53" s="105" t="s">
        <v>14819</v>
      </c>
      <c r="Q53" s="120">
        <v>41898</v>
      </c>
      <c r="R53" s="105">
        <v>7038430</v>
      </c>
      <c r="S53" s="146" t="s">
        <v>6086</v>
      </c>
      <c r="T53" s="109">
        <v>42003</v>
      </c>
      <c r="U53" s="141">
        <v>4445589</v>
      </c>
      <c r="V53" s="109">
        <v>41974</v>
      </c>
      <c r="W53" s="141">
        <v>4445589</v>
      </c>
      <c r="X53" s="141">
        <v>0</v>
      </c>
      <c r="Y53" s="141">
        <v>0</v>
      </c>
      <c r="Z53" s="141">
        <v>0</v>
      </c>
      <c r="AA53" s="114">
        <v>0</v>
      </c>
      <c r="AB53" s="114"/>
      <c r="AC53" s="141"/>
      <c r="AD53" s="141"/>
      <c r="AE53" s="106">
        <v>0</v>
      </c>
      <c r="AF53" s="106">
        <v>0</v>
      </c>
      <c r="AG53" s="106">
        <v>0</v>
      </c>
      <c r="AH53" s="141"/>
      <c r="AI53" s="141"/>
      <c r="AJ53" s="141"/>
      <c r="AK53" s="141"/>
      <c r="AL53" s="141"/>
      <c r="AM53" s="141"/>
      <c r="AN53" s="114">
        <f t="shared" si="0"/>
        <v>0</v>
      </c>
      <c r="AO53" s="114">
        <f t="shared" si="1"/>
        <v>4445589</v>
      </c>
      <c r="AP53" s="114"/>
      <c r="AQ53" s="114"/>
      <c r="AR53" s="114"/>
      <c r="AS53" s="114"/>
      <c r="AT53" s="190"/>
    </row>
    <row r="54" spans="1:46" s="191" customFormat="1" ht="15" customHeight="1" x14ac:dyDescent="0.2">
      <c r="A54" s="104"/>
      <c r="B54" s="104">
        <f>VLOOKUP(BJB!$F$9:$F$5599,Ctrl!$B$4:$C$399,2,0)</f>
        <v>37</v>
      </c>
      <c r="C54" s="104">
        <f>VLOOKUP(BJB!$G$9:$G$5599,Ctrl!$E$4:$F$399,2,0)</f>
        <v>0</v>
      </c>
      <c r="D54" s="219">
        <v>1</v>
      </c>
      <c r="E54" s="104" t="str">
        <f>VLOOKUP(BJB!$F$9:$F$5599,Ctrl!$B$4:$D$399,3,0)</f>
        <v>IV</v>
      </c>
      <c r="F54" s="139" t="s">
        <v>10556</v>
      </c>
      <c r="G54" s="139" t="s">
        <v>7686</v>
      </c>
      <c r="H54" s="125"/>
      <c r="I54" s="220" t="e">
        <f>IF(G53=BJB!#REF!,I53+1,1)</f>
        <v>#REF!</v>
      </c>
      <c r="J54" s="912" t="s">
        <v>20340</v>
      </c>
      <c r="K54" s="121" t="s">
        <v>5625</v>
      </c>
      <c r="L54" s="104" t="s">
        <v>6477</v>
      </c>
      <c r="M54" s="104" t="s">
        <v>5626</v>
      </c>
      <c r="N54" s="120">
        <v>41211</v>
      </c>
      <c r="O54" s="105">
        <v>50000000</v>
      </c>
      <c r="P54" s="105" t="s">
        <v>14827</v>
      </c>
      <c r="Q54" s="120">
        <v>41722</v>
      </c>
      <c r="R54" s="105">
        <v>46886692.030000001</v>
      </c>
      <c r="S54" s="146" t="s">
        <v>6040</v>
      </c>
      <c r="T54" s="109">
        <v>41820</v>
      </c>
      <c r="U54" s="141">
        <v>31505256</v>
      </c>
      <c r="V54" s="109">
        <v>41791</v>
      </c>
      <c r="W54" s="141">
        <v>31505256</v>
      </c>
      <c r="X54" s="141">
        <v>0</v>
      </c>
      <c r="Y54" s="141">
        <v>0</v>
      </c>
      <c r="Z54" s="141">
        <v>0</v>
      </c>
      <c r="AA54" s="114">
        <v>0</v>
      </c>
      <c r="AB54" s="114"/>
      <c r="AC54" s="141"/>
      <c r="AD54" s="141"/>
      <c r="AE54" s="106">
        <v>0</v>
      </c>
      <c r="AF54" s="106">
        <v>0</v>
      </c>
      <c r="AG54" s="106">
        <v>0</v>
      </c>
      <c r="AH54" s="141"/>
      <c r="AI54" s="141"/>
      <c r="AJ54" s="141"/>
      <c r="AK54" s="141"/>
      <c r="AL54" s="141"/>
      <c r="AM54" s="141"/>
      <c r="AN54" s="114">
        <f t="shared" si="0"/>
        <v>0</v>
      </c>
      <c r="AO54" s="114">
        <f t="shared" si="1"/>
        <v>31505256</v>
      </c>
      <c r="AP54" s="114"/>
      <c r="AQ54" s="114"/>
      <c r="AR54" s="114"/>
      <c r="AS54" s="114"/>
      <c r="AT54" s="190"/>
    </row>
    <row r="55" spans="1:46" s="191" customFormat="1" ht="15" customHeight="1" x14ac:dyDescent="0.2">
      <c r="A55" s="104"/>
      <c r="B55" s="104">
        <f>VLOOKUP(BJB!$F$9:$F$5599,Ctrl!$B$4:$C$399,2,0)</f>
        <v>37</v>
      </c>
      <c r="C55" s="104">
        <f>VLOOKUP(BJB!$G$9:$G$5599,Ctrl!$E$4:$F$399,2,0)</f>
        <v>0</v>
      </c>
      <c r="D55" s="219">
        <v>1</v>
      </c>
      <c r="E55" s="104" t="str">
        <f>VLOOKUP(BJB!$F$9:$F$5599,Ctrl!$B$4:$D$399,3,0)</f>
        <v>IV</v>
      </c>
      <c r="F55" s="139" t="s">
        <v>10556</v>
      </c>
      <c r="G55" s="139" t="s">
        <v>7686</v>
      </c>
      <c r="H55" s="125"/>
      <c r="I55" s="220" t="e">
        <f>IF(G54=BJB!#REF!,I54+1,1)</f>
        <v>#REF!</v>
      </c>
      <c r="J55" s="912" t="s">
        <v>20341</v>
      </c>
      <c r="K55" s="121" t="s">
        <v>8098</v>
      </c>
      <c r="L55" s="104" t="s">
        <v>6477</v>
      </c>
      <c r="M55" s="104" t="s">
        <v>5628</v>
      </c>
      <c r="N55" s="120">
        <v>41296</v>
      </c>
      <c r="O55" s="105">
        <v>65000000</v>
      </c>
      <c r="P55" s="105" t="s">
        <v>14838</v>
      </c>
      <c r="Q55" s="120">
        <v>42128</v>
      </c>
      <c r="R55" s="105">
        <v>104850944</v>
      </c>
      <c r="S55" s="146" t="s">
        <v>8248</v>
      </c>
      <c r="T55" s="109">
        <v>42151</v>
      </c>
      <c r="U55" s="141">
        <v>45500000</v>
      </c>
      <c r="V55" s="109">
        <v>42151</v>
      </c>
      <c r="W55" s="141">
        <v>45500000</v>
      </c>
      <c r="X55" s="141">
        <v>0</v>
      </c>
      <c r="Y55" s="141">
        <v>0</v>
      </c>
      <c r="Z55" s="141">
        <v>0</v>
      </c>
      <c r="AA55" s="114">
        <v>0</v>
      </c>
      <c r="AB55" s="114"/>
      <c r="AC55" s="132"/>
      <c r="AD55" s="141"/>
      <c r="AE55" s="106">
        <v>0</v>
      </c>
      <c r="AF55" s="106">
        <v>0</v>
      </c>
      <c r="AG55" s="106">
        <v>0</v>
      </c>
      <c r="AH55" s="106"/>
      <c r="AI55" s="106"/>
      <c r="AJ55" s="106"/>
      <c r="AK55" s="106"/>
      <c r="AL55" s="106"/>
      <c r="AM55" s="106"/>
      <c r="AN55" s="114">
        <f t="shared" si="0"/>
        <v>0</v>
      </c>
      <c r="AO55" s="114">
        <f t="shared" si="1"/>
        <v>45500000</v>
      </c>
      <c r="AP55" s="114"/>
      <c r="AQ55" s="114"/>
      <c r="AR55" s="114"/>
      <c r="AS55" s="114"/>
    </row>
    <row r="56" spans="1:46" s="191" customFormat="1" ht="15" customHeight="1" x14ac:dyDescent="0.2">
      <c r="A56" s="104"/>
      <c r="B56" s="104">
        <f>VLOOKUP(BJB!$F$9:$F$5599,Ctrl!$B$4:$C$399,2,0)</f>
        <v>37</v>
      </c>
      <c r="C56" s="104">
        <f>VLOOKUP(BJB!$G$9:$G$5599,Ctrl!$E$4:$F$399,2,0)</f>
        <v>0</v>
      </c>
      <c r="D56" s="219">
        <v>1</v>
      </c>
      <c r="E56" s="104" t="str">
        <f>VLOOKUP(BJB!$F$9:$F$5599,Ctrl!$B$4:$D$399,3,0)</f>
        <v>IV</v>
      </c>
      <c r="F56" s="139" t="s">
        <v>10556</v>
      </c>
      <c r="G56" s="139" t="s">
        <v>7686</v>
      </c>
      <c r="H56" s="125" t="s">
        <v>7703</v>
      </c>
      <c r="I56" s="220" t="e">
        <f>IF(G55=BJB!#REF!,I55+1,1)</f>
        <v>#REF!</v>
      </c>
      <c r="J56" s="912" t="s">
        <v>20342</v>
      </c>
      <c r="K56" s="121" t="s">
        <v>10865</v>
      </c>
      <c r="L56" s="104" t="s">
        <v>6477</v>
      </c>
      <c r="M56" s="104" t="s">
        <v>5623</v>
      </c>
      <c r="N56" s="120">
        <v>41269</v>
      </c>
      <c r="O56" s="105">
        <v>60000000</v>
      </c>
      <c r="P56" s="105" t="s">
        <v>14819</v>
      </c>
      <c r="Q56" s="120">
        <v>41898</v>
      </c>
      <c r="R56" s="105">
        <v>51143960</v>
      </c>
      <c r="S56" s="146" t="s">
        <v>6086</v>
      </c>
      <c r="T56" s="109">
        <v>42003</v>
      </c>
      <c r="U56" s="141">
        <v>35800772</v>
      </c>
      <c r="V56" s="109">
        <v>41974</v>
      </c>
      <c r="W56" s="141">
        <v>35800772</v>
      </c>
      <c r="X56" s="141">
        <v>0</v>
      </c>
      <c r="Y56" s="141">
        <v>0</v>
      </c>
      <c r="Z56" s="141">
        <v>0</v>
      </c>
      <c r="AA56" s="114">
        <v>35800772</v>
      </c>
      <c r="AB56" s="114"/>
      <c r="AC56" s="132"/>
      <c r="AD56" s="141"/>
      <c r="AE56" s="106">
        <v>0</v>
      </c>
      <c r="AF56" s="106">
        <v>0</v>
      </c>
      <c r="AG56" s="106">
        <v>0</v>
      </c>
      <c r="AH56" s="141"/>
      <c r="AI56" s="141"/>
      <c r="AJ56" s="141"/>
      <c r="AK56" s="141"/>
      <c r="AL56" s="141"/>
      <c r="AM56" s="141"/>
      <c r="AN56" s="114">
        <f t="shared" si="0"/>
        <v>35800772</v>
      </c>
      <c r="AO56" s="114">
        <f t="shared" si="1"/>
        <v>0</v>
      </c>
      <c r="AP56" s="114"/>
      <c r="AQ56" s="114"/>
      <c r="AR56" s="114"/>
      <c r="AS56" s="114"/>
      <c r="AT56" s="190"/>
    </row>
    <row r="57" spans="1:46" s="191" customFormat="1" ht="15" customHeight="1" x14ac:dyDescent="0.2">
      <c r="A57" s="104"/>
      <c r="B57" s="104">
        <f>VLOOKUP(BJB!$F$9:$F$5599,Ctrl!$B$4:$C$399,2,0)</f>
        <v>37</v>
      </c>
      <c r="C57" s="104">
        <f>VLOOKUP(BJB!$G$9:$G$5599,Ctrl!$E$4:$F$399,2,0)</f>
        <v>0</v>
      </c>
      <c r="D57" s="219">
        <v>1</v>
      </c>
      <c r="E57" s="104" t="str">
        <f>VLOOKUP(BJB!$F$9:$F$5599,Ctrl!$B$4:$D$399,3,0)</f>
        <v>IV</v>
      </c>
      <c r="F57" s="139" t="s">
        <v>10556</v>
      </c>
      <c r="G57" s="139" t="s">
        <v>7686</v>
      </c>
      <c r="H57" s="125"/>
      <c r="I57" s="220" t="e">
        <f>IF(G56=BJB!#REF!,I56+1,1)</f>
        <v>#REF!</v>
      </c>
      <c r="J57" s="912" t="s">
        <v>20343</v>
      </c>
      <c r="K57" s="121" t="s">
        <v>5932</v>
      </c>
      <c r="L57" s="104" t="s">
        <v>6477</v>
      </c>
      <c r="M57" s="104" t="s">
        <v>5933</v>
      </c>
      <c r="N57" s="120">
        <v>41389</v>
      </c>
      <c r="O57" s="105">
        <v>40000000</v>
      </c>
      <c r="P57" s="105" t="s">
        <v>14839</v>
      </c>
      <c r="Q57" s="120">
        <v>41830</v>
      </c>
      <c r="R57" s="105">
        <v>39438914</v>
      </c>
      <c r="S57" s="146" t="s">
        <v>5866</v>
      </c>
      <c r="T57" s="109">
        <v>41878</v>
      </c>
      <c r="U57" s="141">
        <v>26444156</v>
      </c>
      <c r="V57" s="109">
        <v>41852</v>
      </c>
      <c r="W57" s="141">
        <v>26444156</v>
      </c>
      <c r="X57" s="141">
        <v>0</v>
      </c>
      <c r="Y57" s="141">
        <v>0</v>
      </c>
      <c r="Z57" s="141">
        <v>0</v>
      </c>
      <c r="AA57" s="114">
        <v>516213</v>
      </c>
      <c r="AB57" s="114"/>
      <c r="AC57" s="141"/>
      <c r="AD57" s="141"/>
      <c r="AE57" s="106">
        <v>0</v>
      </c>
      <c r="AF57" s="106">
        <v>0</v>
      </c>
      <c r="AG57" s="106">
        <v>0</v>
      </c>
      <c r="AH57" s="141"/>
      <c r="AI57" s="141"/>
      <c r="AJ57" s="224"/>
      <c r="AK57" s="141"/>
      <c r="AL57" s="141"/>
      <c r="AM57" s="141"/>
      <c r="AN57" s="114">
        <f t="shared" si="0"/>
        <v>516213</v>
      </c>
      <c r="AO57" s="114">
        <f t="shared" si="1"/>
        <v>25927943</v>
      </c>
      <c r="AP57" s="114"/>
      <c r="AQ57" s="114"/>
      <c r="AR57" s="114"/>
      <c r="AS57" s="114"/>
      <c r="AT57" s="190"/>
    </row>
    <row r="58" spans="1:46" s="191" customFormat="1" ht="15" customHeight="1" x14ac:dyDescent="0.2">
      <c r="A58" s="104"/>
      <c r="B58" s="104">
        <f>VLOOKUP(BJB!$F$9:$F$5599,Ctrl!$B$4:$C$399,2,0)</f>
        <v>37</v>
      </c>
      <c r="C58" s="104">
        <f>VLOOKUP(BJB!$G$9:$G$5599,Ctrl!$E$4:$F$399,2,0)</f>
        <v>0</v>
      </c>
      <c r="D58" s="219">
        <v>1</v>
      </c>
      <c r="E58" s="104" t="str">
        <f>VLOOKUP(BJB!$F$9:$F$5599,Ctrl!$B$4:$D$399,3,0)</f>
        <v>IV</v>
      </c>
      <c r="F58" s="139" t="s">
        <v>10556</v>
      </c>
      <c r="G58" s="139" t="s">
        <v>7686</v>
      </c>
      <c r="H58" s="125">
        <v>1121128000079</v>
      </c>
      <c r="I58" s="220" t="e">
        <f>IF(G57=BJB!#REF!,I57+1,1)</f>
        <v>#REF!</v>
      </c>
      <c r="J58" s="912" t="s">
        <v>20344</v>
      </c>
      <c r="K58" s="121" t="s">
        <v>5629</v>
      </c>
      <c r="L58" s="104" t="s">
        <v>6477</v>
      </c>
      <c r="M58" s="104" t="s">
        <v>5623</v>
      </c>
      <c r="N58" s="120">
        <v>41269</v>
      </c>
      <c r="O58" s="105">
        <v>210000000</v>
      </c>
      <c r="P58" s="105" t="s">
        <v>14827</v>
      </c>
      <c r="Q58" s="120">
        <v>41722</v>
      </c>
      <c r="R58" s="105">
        <v>228010784</v>
      </c>
      <c r="S58" s="146" t="s">
        <v>6040</v>
      </c>
      <c r="T58" s="109">
        <v>41820</v>
      </c>
      <c r="U58" s="141">
        <v>147000000</v>
      </c>
      <c r="V58" s="109">
        <v>41791</v>
      </c>
      <c r="W58" s="141">
        <v>147000000</v>
      </c>
      <c r="X58" s="141">
        <v>0</v>
      </c>
      <c r="Y58" s="141">
        <v>0</v>
      </c>
      <c r="Z58" s="141">
        <v>0</v>
      </c>
      <c r="AA58" s="114">
        <v>472671</v>
      </c>
      <c r="AB58" s="114"/>
      <c r="AC58" s="132"/>
      <c r="AD58" s="141"/>
      <c r="AE58" s="106">
        <v>0</v>
      </c>
      <c r="AF58" s="106">
        <v>0</v>
      </c>
      <c r="AG58" s="106">
        <v>0</v>
      </c>
      <c r="AH58" s="141"/>
      <c r="AI58" s="141"/>
      <c r="AJ58" s="141"/>
      <c r="AK58" s="141"/>
      <c r="AL58" s="141"/>
      <c r="AM58" s="141"/>
      <c r="AN58" s="114">
        <f t="shared" si="0"/>
        <v>472671</v>
      </c>
      <c r="AO58" s="114">
        <f t="shared" si="1"/>
        <v>146527329</v>
      </c>
      <c r="AP58" s="114"/>
      <c r="AQ58" s="114"/>
      <c r="AR58" s="114"/>
      <c r="AS58" s="114"/>
      <c r="AT58" s="190"/>
    </row>
    <row r="59" spans="1:46" s="191" customFormat="1" ht="15" customHeight="1" x14ac:dyDescent="0.2">
      <c r="A59" s="104"/>
      <c r="B59" s="104">
        <f>VLOOKUP(BJB!$F$9:$F$5599,Ctrl!$B$4:$C$399,2,0)</f>
        <v>37</v>
      </c>
      <c r="C59" s="104">
        <f>VLOOKUP(BJB!$G$9:$G$5599,Ctrl!$E$4:$F$399,2,0)</f>
        <v>0</v>
      </c>
      <c r="D59" s="219">
        <v>1</v>
      </c>
      <c r="E59" s="104" t="str">
        <f>VLOOKUP(BJB!$F$9:$F$5599,Ctrl!$B$4:$D$399,3,0)</f>
        <v>IV</v>
      </c>
      <c r="F59" s="139" t="s">
        <v>10556</v>
      </c>
      <c r="G59" s="139" t="s">
        <v>7686</v>
      </c>
      <c r="H59" s="231" t="s">
        <v>20199</v>
      </c>
      <c r="I59" s="220" t="e">
        <f>IF(G58=BJB!#REF!,I58+1,1)</f>
        <v>#REF!</v>
      </c>
      <c r="J59" s="891" t="s">
        <v>20221</v>
      </c>
      <c r="K59" s="121" t="s">
        <v>275</v>
      </c>
      <c r="L59" s="104" t="s">
        <v>6477</v>
      </c>
      <c r="M59" s="104" t="s">
        <v>4566</v>
      </c>
      <c r="N59" s="120">
        <v>40961</v>
      </c>
      <c r="O59" s="105">
        <v>40000000</v>
      </c>
      <c r="P59" s="105" t="s">
        <v>14833</v>
      </c>
      <c r="Q59" s="120">
        <v>41144</v>
      </c>
      <c r="R59" s="105">
        <v>39627931</v>
      </c>
      <c r="S59" s="146" t="s">
        <v>4563</v>
      </c>
      <c r="T59" s="109">
        <v>41271</v>
      </c>
      <c r="U59" s="114">
        <v>25666666</v>
      </c>
      <c r="V59" s="109">
        <v>41271</v>
      </c>
      <c r="W59" s="141">
        <v>25666666</v>
      </c>
      <c r="X59" s="141">
        <v>0</v>
      </c>
      <c r="Y59" s="141">
        <v>0</v>
      </c>
      <c r="Z59" s="141">
        <v>0</v>
      </c>
      <c r="AA59" s="114">
        <v>715000</v>
      </c>
      <c r="AB59" s="114"/>
      <c r="AC59" s="132"/>
      <c r="AD59" s="141"/>
      <c r="AE59" s="106">
        <v>0</v>
      </c>
      <c r="AF59" s="106">
        <v>0</v>
      </c>
      <c r="AG59" s="106">
        <v>6160538</v>
      </c>
      <c r="AH59" s="114"/>
      <c r="AI59" s="114"/>
      <c r="AJ59" s="114"/>
      <c r="AK59" s="114"/>
      <c r="AL59" s="114"/>
      <c r="AM59" s="114"/>
      <c r="AN59" s="114">
        <f t="shared" si="0"/>
        <v>6875538</v>
      </c>
      <c r="AO59" s="114">
        <f t="shared" si="1"/>
        <v>18791128</v>
      </c>
      <c r="AP59" s="114"/>
      <c r="AQ59" s="114"/>
      <c r="AR59" s="114"/>
      <c r="AS59" s="114"/>
      <c r="AT59" s="190"/>
    </row>
    <row r="60" spans="1:46" s="191" customFormat="1" ht="15" customHeight="1" x14ac:dyDescent="0.2">
      <c r="A60" s="104"/>
      <c r="B60" s="104">
        <f>VLOOKUP(BJB!$F$9:$F$5599,Ctrl!$B$4:$C$399,2,0)</f>
        <v>37</v>
      </c>
      <c r="C60" s="104">
        <f>VLOOKUP(BJB!$G$9:$G$5599,Ctrl!$E$4:$F$399,2,0)</f>
        <v>0</v>
      </c>
      <c r="D60" s="219">
        <v>1</v>
      </c>
      <c r="E60" s="104" t="str">
        <f>VLOOKUP(BJB!$F$9:$F$5599,Ctrl!$B$4:$D$399,3,0)</f>
        <v>IV</v>
      </c>
      <c r="F60" s="139" t="s">
        <v>10556</v>
      </c>
      <c r="G60" s="139" t="s">
        <v>7686</v>
      </c>
      <c r="H60" s="125"/>
      <c r="I60" s="220" t="e">
        <f>IF(G59=BJB!#REF!,I59+1,1)</f>
        <v>#REF!</v>
      </c>
      <c r="J60" s="912" t="s">
        <v>20345</v>
      </c>
      <c r="K60" s="121" t="s">
        <v>4580</v>
      </c>
      <c r="L60" s="104" t="s">
        <v>6477</v>
      </c>
      <c r="M60" s="104" t="s">
        <v>4581</v>
      </c>
      <c r="N60" s="120">
        <v>41148</v>
      </c>
      <c r="O60" s="105">
        <v>47000000</v>
      </c>
      <c r="P60" s="105" t="s">
        <v>14837</v>
      </c>
      <c r="Q60" s="120">
        <v>41499</v>
      </c>
      <c r="R60" s="105">
        <v>50830846</v>
      </c>
      <c r="S60" s="146" t="s">
        <v>196</v>
      </c>
      <c r="T60" s="109">
        <v>41578</v>
      </c>
      <c r="U60" s="141">
        <v>32899999.999999996</v>
      </c>
      <c r="V60" s="109">
        <v>41564</v>
      </c>
      <c r="W60" s="141">
        <v>32899999.999999996</v>
      </c>
      <c r="X60" s="141">
        <v>0</v>
      </c>
      <c r="Y60" s="141">
        <v>0</v>
      </c>
      <c r="Z60" s="141">
        <v>0</v>
      </c>
      <c r="AA60" s="114">
        <v>11989291</v>
      </c>
      <c r="AB60" s="114"/>
      <c r="AC60" s="141"/>
      <c r="AD60" s="141"/>
      <c r="AE60" s="106">
        <v>0</v>
      </c>
      <c r="AF60" s="106">
        <v>0</v>
      </c>
      <c r="AG60" s="106">
        <v>0</v>
      </c>
      <c r="AH60" s="141"/>
      <c r="AI60" s="141"/>
      <c r="AJ60" s="141"/>
      <c r="AK60" s="141"/>
      <c r="AL60" s="141"/>
      <c r="AM60" s="141"/>
      <c r="AN60" s="114">
        <f t="shared" si="0"/>
        <v>11989291</v>
      </c>
      <c r="AO60" s="114">
        <f t="shared" si="1"/>
        <v>20910708.999999996</v>
      </c>
      <c r="AP60" s="114"/>
      <c r="AQ60" s="114"/>
      <c r="AR60" s="114"/>
      <c r="AS60" s="114"/>
      <c r="AT60" s="190"/>
    </row>
    <row r="61" spans="1:46" s="191" customFormat="1" ht="15" customHeight="1" x14ac:dyDescent="0.2">
      <c r="A61" s="104"/>
      <c r="B61" s="104">
        <f>VLOOKUP(BJB!$F$9:$F$5599,Ctrl!$B$4:$C$399,2,0)</f>
        <v>37</v>
      </c>
      <c r="C61" s="104">
        <f>VLOOKUP(BJB!$G$9:$G$5599,Ctrl!$E$4:$F$399,2,0)</f>
        <v>0</v>
      </c>
      <c r="D61" s="219">
        <v>1</v>
      </c>
      <c r="E61" s="104" t="str">
        <f>VLOOKUP(BJB!$F$9:$F$5599,Ctrl!$B$4:$D$399,3,0)</f>
        <v>IV</v>
      </c>
      <c r="F61" s="139" t="s">
        <v>10556</v>
      </c>
      <c r="G61" s="139" t="s">
        <v>7686</v>
      </c>
      <c r="H61" s="125" t="s">
        <v>7422</v>
      </c>
      <c r="I61" s="220" t="e">
        <f>IF(G60=BJB!#REF!,I60+1,1)</f>
        <v>#REF!</v>
      </c>
      <c r="J61" s="912" t="s">
        <v>20346</v>
      </c>
      <c r="K61" s="121" t="s">
        <v>5925</v>
      </c>
      <c r="L61" s="104" t="s">
        <v>6477</v>
      </c>
      <c r="M61" s="104" t="s">
        <v>5926</v>
      </c>
      <c r="N61" s="120">
        <v>41290</v>
      </c>
      <c r="O61" s="105">
        <v>50000000</v>
      </c>
      <c r="P61" s="105" t="s">
        <v>14840</v>
      </c>
      <c r="Q61" s="120">
        <v>41830</v>
      </c>
      <c r="R61" s="105">
        <v>48407060</v>
      </c>
      <c r="S61" s="146" t="s">
        <v>5866</v>
      </c>
      <c r="T61" s="109">
        <v>41878</v>
      </c>
      <c r="U61" s="141">
        <v>32402682</v>
      </c>
      <c r="V61" s="109">
        <v>41852</v>
      </c>
      <c r="W61" s="141">
        <v>32402682</v>
      </c>
      <c r="X61" s="141">
        <v>0</v>
      </c>
      <c r="Y61" s="141">
        <v>0</v>
      </c>
      <c r="Z61" s="141">
        <v>0</v>
      </c>
      <c r="AA61" s="114">
        <v>32402682</v>
      </c>
      <c r="AB61" s="114"/>
      <c r="AC61" s="132"/>
      <c r="AD61" s="141"/>
      <c r="AE61" s="106">
        <v>0</v>
      </c>
      <c r="AF61" s="106">
        <v>0</v>
      </c>
      <c r="AG61" s="106">
        <v>0</v>
      </c>
      <c r="AH61" s="141"/>
      <c r="AI61" s="141"/>
      <c r="AJ61" s="141"/>
      <c r="AK61" s="141"/>
      <c r="AL61" s="141"/>
      <c r="AM61" s="141"/>
      <c r="AN61" s="114">
        <f t="shared" si="0"/>
        <v>32402682</v>
      </c>
      <c r="AO61" s="114">
        <f t="shared" si="1"/>
        <v>0</v>
      </c>
      <c r="AP61" s="114"/>
      <c r="AQ61" s="114"/>
      <c r="AR61" s="114"/>
      <c r="AS61" s="114"/>
      <c r="AT61" s="190"/>
    </row>
    <row r="62" spans="1:46" s="191" customFormat="1" ht="15" customHeight="1" x14ac:dyDescent="0.2">
      <c r="A62" s="104"/>
      <c r="B62" s="104">
        <f>VLOOKUP(BJB!$F$9:$F$5599,Ctrl!$B$4:$C$399,2,0)</f>
        <v>37</v>
      </c>
      <c r="C62" s="104">
        <f>VLOOKUP(BJB!$G$9:$G$5599,Ctrl!$E$4:$F$399,2,0)</f>
        <v>0</v>
      </c>
      <c r="D62" s="219">
        <v>1</v>
      </c>
      <c r="E62" s="104" t="str">
        <f>VLOOKUP(BJB!$F$9:$F$5599,Ctrl!$B$4:$D$399,3,0)</f>
        <v>IV</v>
      </c>
      <c r="F62" s="139" t="s">
        <v>10556</v>
      </c>
      <c r="G62" s="139" t="s">
        <v>7686</v>
      </c>
      <c r="H62" s="125">
        <v>1110414001263</v>
      </c>
      <c r="I62" s="220" t="e">
        <f>IF(G61=BJB!#REF!,I61+1,1)</f>
        <v>#REF!</v>
      </c>
      <c r="J62" s="912" t="s">
        <v>20347</v>
      </c>
      <c r="K62" s="121" t="s">
        <v>4567</v>
      </c>
      <c r="L62" s="104" t="s">
        <v>6477</v>
      </c>
      <c r="M62" s="104" t="s">
        <v>4568</v>
      </c>
      <c r="N62" s="120">
        <v>40700</v>
      </c>
      <c r="O62" s="105">
        <v>100000000</v>
      </c>
      <c r="P62" s="105" t="s">
        <v>14833</v>
      </c>
      <c r="Q62" s="120">
        <v>41144</v>
      </c>
      <c r="R62" s="105">
        <v>97248753</v>
      </c>
      <c r="S62" s="146" t="s">
        <v>4563</v>
      </c>
      <c r="T62" s="109">
        <v>41271</v>
      </c>
      <c r="U62" s="114">
        <v>58333334</v>
      </c>
      <c r="V62" s="109">
        <v>41271</v>
      </c>
      <c r="W62" s="141">
        <v>58333334</v>
      </c>
      <c r="X62" s="141">
        <v>0</v>
      </c>
      <c r="Y62" s="141">
        <v>0</v>
      </c>
      <c r="Z62" s="141">
        <v>0</v>
      </c>
      <c r="AA62" s="114">
        <v>49910000</v>
      </c>
      <c r="AB62" s="114"/>
      <c r="AC62" s="132"/>
      <c r="AD62" s="141"/>
      <c r="AE62" s="106">
        <v>0</v>
      </c>
      <c r="AF62" s="106">
        <v>0</v>
      </c>
      <c r="AG62" s="106">
        <v>0</v>
      </c>
      <c r="AH62" s="114"/>
      <c r="AI62" s="114"/>
      <c r="AJ62" s="114"/>
      <c r="AK62" s="114"/>
      <c r="AL62" s="114"/>
      <c r="AM62" s="114"/>
      <c r="AN62" s="114">
        <f t="shared" si="0"/>
        <v>49910000</v>
      </c>
      <c r="AO62" s="114">
        <f t="shared" si="1"/>
        <v>8423334</v>
      </c>
      <c r="AP62" s="114"/>
      <c r="AQ62" s="114"/>
      <c r="AR62" s="114"/>
      <c r="AS62" s="114"/>
      <c r="AT62" s="190"/>
    </row>
    <row r="63" spans="1:46" s="191" customFormat="1" ht="15" customHeight="1" x14ac:dyDescent="0.2">
      <c r="A63" s="104"/>
      <c r="B63" s="104">
        <f>VLOOKUP(BJB!$F$9:$F$5599,Ctrl!$B$4:$C$399,2,0)</f>
        <v>37</v>
      </c>
      <c r="C63" s="104">
        <f>VLOOKUP(BJB!$G$9:$G$5599,Ctrl!$E$4:$F$399,2,0)</f>
        <v>0</v>
      </c>
      <c r="D63" s="219">
        <v>1</v>
      </c>
      <c r="E63" s="104" t="str">
        <f>VLOOKUP(BJB!$F$9:$F$5599,Ctrl!$B$4:$D$399,3,0)</f>
        <v>IV</v>
      </c>
      <c r="F63" s="139" t="s">
        <v>10556</v>
      </c>
      <c r="G63" s="139" t="s">
        <v>7686</v>
      </c>
      <c r="H63" s="125"/>
      <c r="I63" s="220" t="e">
        <f>IF(G62=BJB!#REF!,I62+1,1)</f>
        <v>#REF!</v>
      </c>
      <c r="J63" s="912" t="s">
        <v>20348</v>
      </c>
      <c r="K63" s="121" t="s">
        <v>5618</v>
      </c>
      <c r="L63" s="104" t="s">
        <v>6477</v>
      </c>
      <c r="M63" s="104" t="s">
        <v>4579</v>
      </c>
      <c r="N63" s="120">
        <v>41085</v>
      </c>
      <c r="O63" s="105">
        <v>50000000</v>
      </c>
      <c r="P63" s="105" t="s">
        <v>14827</v>
      </c>
      <c r="Q63" s="120">
        <v>41722</v>
      </c>
      <c r="R63" s="105">
        <v>36302684.840000004</v>
      </c>
      <c r="S63" s="146" t="s">
        <v>6040</v>
      </c>
      <c r="T63" s="109">
        <v>41820</v>
      </c>
      <c r="U63" s="141">
        <v>24595614</v>
      </c>
      <c r="V63" s="109">
        <v>41791</v>
      </c>
      <c r="W63" s="141">
        <v>24595614</v>
      </c>
      <c r="X63" s="141">
        <v>0</v>
      </c>
      <c r="Y63" s="141">
        <v>0</v>
      </c>
      <c r="Z63" s="141">
        <v>0</v>
      </c>
      <c r="AA63" s="114">
        <v>0</v>
      </c>
      <c r="AB63" s="114"/>
      <c r="AC63" s="141"/>
      <c r="AD63" s="141"/>
      <c r="AE63" s="106">
        <v>0</v>
      </c>
      <c r="AF63" s="106">
        <v>0</v>
      </c>
      <c r="AG63" s="106">
        <v>0</v>
      </c>
      <c r="AH63" s="141"/>
      <c r="AI63" s="141"/>
      <c r="AJ63" s="141"/>
      <c r="AK63" s="141"/>
      <c r="AL63" s="141"/>
      <c r="AM63" s="141"/>
      <c r="AN63" s="114">
        <f t="shared" si="0"/>
        <v>0</v>
      </c>
      <c r="AO63" s="114">
        <f t="shared" si="1"/>
        <v>24595614</v>
      </c>
      <c r="AP63" s="114"/>
      <c r="AQ63" s="114"/>
      <c r="AR63" s="114"/>
      <c r="AS63" s="114"/>
      <c r="AT63" s="190"/>
    </row>
    <row r="64" spans="1:46" s="191" customFormat="1" ht="15" customHeight="1" x14ac:dyDescent="0.2">
      <c r="A64" s="104"/>
      <c r="B64" s="104">
        <f>VLOOKUP(BJB!$F$9:$F$5599,Ctrl!$B$4:$C$399,2,0)</f>
        <v>37</v>
      </c>
      <c r="C64" s="104">
        <f>VLOOKUP(BJB!$G$9:$G$5599,Ctrl!$E$4:$F$399,2,0)</f>
        <v>0</v>
      </c>
      <c r="D64" s="219">
        <v>1</v>
      </c>
      <c r="E64" s="104" t="str">
        <f>VLOOKUP(BJB!$F$9:$F$5599,Ctrl!$B$4:$D$399,3,0)</f>
        <v>IV</v>
      </c>
      <c r="F64" s="139" t="s">
        <v>10556</v>
      </c>
      <c r="G64" s="139" t="s">
        <v>7686</v>
      </c>
      <c r="H64" s="125"/>
      <c r="I64" s="220" t="e">
        <f>IF(G63=BJB!#REF!,I63+1,1)</f>
        <v>#REF!</v>
      </c>
      <c r="J64" s="912" t="s">
        <v>20349</v>
      </c>
      <c r="K64" s="121" t="s">
        <v>4569</v>
      </c>
      <c r="L64" s="104" t="s">
        <v>6477</v>
      </c>
      <c r="M64" s="104" t="s">
        <v>4570</v>
      </c>
      <c r="N64" s="120">
        <v>40798</v>
      </c>
      <c r="O64" s="105">
        <v>25000000</v>
      </c>
      <c r="P64" s="105" t="s">
        <v>14833</v>
      </c>
      <c r="Q64" s="120">
        <v>41144</v>
      </c>
      <c r="R64" s="105">
        <v>25754188</v>
      </c>
      <c r="S64" s="146" t="s">
        <v>4563</v>
      </c>
      <c r="T64" s="109">
        <v>41271</v>
      </c>
      <c r="U64" s="114">
        <v>15069445.999999998</v>
      </c>
      <c r="V64" s="109">
        <v>41271</v>
      </c>
      <c r="W64" s="141">
        <v>15069445.999999998</v>
      </c>
      <c r="X64" s="141">
        <v>0</v>
      </c>
      <c r="Y64" s="141">
        <v>0</v>
      </c>
      <c r="Z64" s="141">
        <v>0</v>
      </c>
      <c r="AA64" s="223">
        <v>0</v>
      </c>
      <c r="AB64" s="223"/>
      <c r="AC64" s="114"/>
      <c r="AD64" s="141"/>
      <c r="AE64" s="106">
        <v>0</v>
      </c>
      <c r="AF64" s="106">
        <v>0</v>
      </c>
      <c r="AG64" s="106">
        <v>0</v>
      </c>
      <c r="AH64" s="114"/>
      <c r="AI64" s="114"/>
      <c r="AJ64" s="114"/>
      <c r="AK64" s="114"/>
      <c r="AL64" s="114"/>
      <c r="AM64" s="114"/>
      <c r="AN64" s="114">
        <f t="shared" si="0"/>
        <v>0</v>
      </c>
      <c r="AO64" s="114">
        <f t="shared" si="1"/>
        <v>15069445.999999998</v>
      </c>
      <c r="AP64" s="114"/>
      <c r="AQ64" s="114"/>
      <c r="AR64" s="114"/>
      <c r="AS64" s="114"/>
      <c r="AT64" s="190"/>
    </row>
    <row r="65" spans="1:46" s="191" customFormat="1" ht="15" customHeight="1" x14ac:dyDescent="0.2">
      <c r="A65" s="104"/>
      <c r="B65" s="104">
        <f>VLOOKUP(BJB!$F$9:$F$5599,Ctrl!$B$4:$C$399,2,0)</f>
        <v>37</v>
      </c>
      <c r="C65" s="104">
        <f>VLOOKUP(BJB!$G$9:$G$5599,Ctrl!$E$4:$F$399,2,0)</f>
        <v>0</v>
      </c>
      <c r="D65" s="219">
        <v>1</v>
      </c>
      <c r="E65" s="104" t="str">
        <f>VLOOKUP(BJB!$F$9:$F$5599,Ctrl!$B$4:$D$399,3,0)</f>
        <v>IV</v>
      </c>
      <c r="F65" s="139" t="s">
        <v>10556</v>
      </c>
      <c r="G65" s="139" t="s">
        <v>7686</v>
      </c>
      <c r="H65" s="125" t="s">
        <v>7423</v>
      </c>
      <c r="I65" s="220" t="e">
        <f>IF(G64=BJB!#REF!,I64+1,1)</f>
        <v>#REF!</v>
      </c>
      <c r="J65" s="912" t="s">
        <v>20350</v>
      </c>
      <c r="K65" s="121" t="s">
        <v>5927</v>
      </c>
      <c r="L65" s="104" t="s">
        <v>6477</v>
      </c>
      <c r="M65" s="104" t="s">
        <v>5928</v>
      </c>
      <c r="N65" s="120">
        <v>41211</v>
      </c>
      <c r="O65" s="105">
        <v>50000000</v>
      </c>
      <c r="P65" s="105" t="s">
        <v>14841</v>
      </c>
      <c r="Q65" s="120">
        <v>41830</v>
      </c>
      <c r="R65" s="105">
        <v>34732855</v>
      </c>
      <c r="S65" s="146" t="s">
        <v>5866</v>
      </c>
      <c r="T65" s="109">
        <v>41878</v>
      </c>
      <c r="U65" s="141">
        <v>23038599</v>
      </c>
      <c r="V65" s="109">
        <v>41852</v>
      </c>
      <c r="W65" s="141">
        <v>23038599</v>
      </c>
      <c r="X65" s="141">
        <v>0</v>
      </c>
      <c r="Y65" s="141">
        <v>0</v>
      </c>
      <c r="Z65" s="141">
        <v>0</v>
      </c>
      <c r="AA65" s="114">
        <v>9205138</v>
      </c>
      <c r="AB65" s="114"/>
      <c r="AC65" s="132"/>
      <c r="AD65" s="141"/>
      <c r="AE65" s="106">
        <v>0</v>
      </c>
      <c r="AF65" s="106">
        <v>0</v>
      </c>
      <c r="AG65" s="106">
        <v>0</v>
      </c>
      <c r="AH65" s="141"/>
      <c r="AI65" s="141"/>
      <c r="AJ65" s="224"/>
      <c r="AK65" s="141"/>
      <c r="AL65" s="141"/>
      <c r="AM65" s="141"/>
      <c r="AN65" s="114">
        <f t="shared" si="0"/>
        <v>9205138</v>
      </c>
      <c r="AO65" s="114">
        <f t="shared" si="1"/>
        <v>13833461</v>
      </c>
      <c r="AP65" s="114"/>
      <c r="AQ65" s="114"/>
      <c r="AR65" s="114"/>
      <c r="AS65" s="114"/>
      <c r="AT65" s="190"/>
    </row>
    <row r="66" spans="1:46" s="191" customFormat="1" ht="15" customHeight="1" x14ac:dyDescent="0.2">
      <c r="A66" s="104"/>
      <c r="B66" s="104">
        <f>VLOOKUP(BJB!$F$9:$F$5599,Ctrl!$B$4:$C$399,2,0)</f>
        <v>37</v>
      </c>
      <c r="C66" s="104">
        <f>VLOOKUP(BJB!$G$9:$G$5599,Ctrl!$E$4:$F$399,2,0)</f>
        <v>0</v>
      </c>
      <c r="D66" s="219">
        <v>1</v>
      </c>
      <c r="E66" s="104" t="str">
        <f>VLOOKUP(BJB!$F$9:$F$5599,Ctrl!$B$4:$D$399,3,0)</f>
        <v>IV</v>
      </c>
      <c r="F66" s="139" t="s">
        <v>10556</v>
      </c>
      <c r="G66" s="139" t="s">
        <v>7686</v>
      </c>
      <c r="H66" s="231" t="s">
        <v>17688</v>
      </c>
      <c r="I66" s="220" t="e">
        <f>IF(G65=BJB!#REF!,I65+1,1)</f>
        <v>#REF!</v>
      </c>
      <c r="J66" s="891" t="s">
        <v>18177</v>
      </c>
      <c r="K66" s="121" t="s">
        <v>8099</v>
      </c>
      <c r="L66" s="104" t="s">
        <v>6477</v>
      </c>
      <c r="M66" s="104" t="s">
        <v>5626</v>
      </c>
      <c r="N66" s="120">
        <v>41211</v>
      </c>
      <c r="O66" s="105">
        <v>200000000</v>
      </c>
      <c r="P66" s="105" t="s">
        <v>14829</v>
      </c>
      <c r="Q66" s="120">
        <v>41565</v>
      </c>
      <c r="R66" s="105">
        <v>202810033</v>
      </c>
      <c r="S66" s="146" t="s">
        <v>8249</v>
      </c>
      <c r="T66" s="109">
        <v>42145</v>
      </c>
      <c r="U66" s="141">
        <v>137006585</v>
      </c>
      <c r="V66" s="109">
        <v>42145</v>
      </c>
      <c r="W66" s="141">
        <v>137006585</v>
      </c>
      <c r="X66" s="141">
        <v>0</v>
      </c>
      <c r="Y66" s="141">
        <v>0</v>
      </c>
      <c r="Z66" s="141">
        <v>0</v>
      </c>
      <c r="AA66" s="226">
        <v>24939000</v>
      </c>
      <c r="AB66" s="114">
        <v>2500000</v>
      </c>
      <c r="AC66" s="132">
        <v>2500000</v>
      </c>
      <c r="AD66" s="141"/>
      <c r="AE66" s="106">
        <v>2500000</v>
      </c>
      <c r="AF66" s="106">
        <v>0</v>
      </c>
      <c r="AG66" s="106">
        <v>4990000</v>
      </c>
      <c r="AH66" s="106"/>
      <c r="AI66" s="106"/>
      <c r="AJ66" s="110"/>
      <c r="AK66" s="106"/>
      <c r="AL66" s="106"/>
      <c r="AM66" s="106"/>
      <c r="AN66" s="114">
        <f t="shared" si="0"/>
        <v>37429000</v>
      </c>
      <c r="AO66" s="114">
        <f t="shared" si="1"/>
        <v>99577585</v>
      </c>
      <c r="AP66" s="114"/>
      <c r="AQ66" s="114"/>
      <c r="AR66" s="114"/>
      <c r="AS66" s="114"/>
      <c r="AT66" s="190"/>
    </row>
    <row r="67" spans="1:46" s="191" customFormat="1" ht="15" customHeight="1" x14ac:dyDescent="0.2">
      <c r="A67" s="104"/>
      <c r="B67" s="104">
        <f>VLOOKUP(BJB!$F$9:$F$5599,Ctrl!$B$4:$C$399,2,0)</f>
        <v>37</v>
      </c>
      <c r="C67" s="104">
        <f>VLOOKUP(BJB!$G$9:$G$5599,Ctrl!$E$4:$F$399,2,0)</f>
        <v>0</v>
      </c>
      <c r="D67" s="219">
        <v>1</v>
      </c>
      <c r="E67" s="104" t="str">
        <f>VLOOKUP(BJB!$F$9:$F$5599,Ctrl!$B$4:$D$399,3,0)</f>
        <v>IV</v>
      </c>
      <c r="F67" s="139" t="s">
        <v>10556</v>
      </c>
      <c r="G67" s="139" t="s">
        <v>7686</v>
      </c>
      <c r="H67" s="125"/>
      <c r="I67" s="220" t="e">
        <f>IF(G66=BJB!#REF!,I66+1,1)</f>
        <v>#REF!</v>
      </c>
      <c r="J67" s="912" t="s">
        <v>20351</v>
      </c>
      <c r="K67" s="121" t="s">
        <v>2589</v>
      </c>
      <c r="L67" s="104" t="s">
        <v>6477</v>
      </c>
      <c r="M67" s="104" t="s">
        <v>4556</v>
      </c>
      <c r="N67" s="120">
        <v>40484</v>
      </c>
      <c r="O67" s="106">
        <v>40000000</v>
      </c>
      <c r="P67" s="105" t="s">
        <v>14836</v>
      </c>
      <c r="Q67" s="120">
        <v>40868</v>
      </c>
      <c r="R67" s="105">
        <v>35807307</v>
      </c>
      <c r="S67" s="108" t="s">
        <v>7280</v>
      </c>
      <c r="T67" s="109">
        <v>40968</v>
      </c>
      <c r="U67" s="114">
        <v>26855480</v>
      </c>
      <c r="V67" s="109">
        <v>40968</v>
      </c>
      <c r="W67" s="141">
        <v>26855480</v>
      </c>
      <c r="X67" s="141">
        <v>0</v>
      </c>
      <c r="Y67" s="141">
        <v>0</v>
      </c>
      <c r="Z67" s="141">
        <v>0</v>
      </c>
      <c r="AA67" s="114">
        <v>0</v>
      </c>
      <c r="AB67" s="114"/>
      <c r="AC67" s="114"/>
      <c r="AD67" s="141"/>
      <c r="AE67" s="106">
        <v>0</v>
      </c>
      <c r="AF67" s="106">
        <v>0</v>
      </c>
      <c r="AG67" s="106">
        <v>0</v>
      </c>
      <c r="AH67" s="114"/>
      <c r="AI67" s="114"/>
      <c r="AJ67" s="114"/>
      <c r="AK67" s="114"/>
      <c r="AL67" s="114"/>
      <c r="AM67" s="114"/>
      <c r="AN67" s="114">
        <f t="shared" si="0"/>
        <v>0</v>
      </c>
      <c r="AO67" s="114">
        <f t="shared" si="1"/>
        <v>26855480</v>
      </c>
      <c r="AP67" s="114"/>
      <c r="AQ67" s="114"/>
      <c r="AR67" s="114"/>
      <c r="AS67" s="114"/>
      <c r="AT67" s="190"/>
    </row>
    <row r="68" spans="1:46" s="191" customFormat="1" ht="15" customHeight="1" x14ac:dyDescent="0.2">
      <c r="A68" s="104"/>
      <c r="B68" s="104">
        <f>VLOOKUP(BJB!$F$9:$F$5599,Ctrl!$B$4:$C$399,2,0)</f>
        <v>37</v>
      </c>
      <c r="C68" s="104">
        <f>VLOOKUP(BJB!$G$9:$G$5599,Ctrl!$E$4:$F$399,2,0)</f>
        <v>0</v>
      </c>
      <c r="D68" s="219">
        <v>1</v>
      </c>
      <c r="E68" s="104" t="str">
        <f>VLOOKUP(BJB!$F$9:$F$5599,Ctrl!$B$4:$D$399,3,0)</f>
        <v>IV</v>
      </c>
      <c r="F68" s="139" t="s">
        <v>10556</v>
      </c>
      <c r="G68" s="139" t="s">
        <v>7686</v>
      </c>
      <c r="H68" s="125"/>
      <c r="I68" s="220" t="e">
        <f>IF(G67=BJB!#REF!,I67+1,1)</f>
        <v>#REF!</v>
      </c>
      <c r="J68" s="912" t="s">
        <v>20352</v>
      </c>
      <c r="K68" s="121" t="s">
        <v>4578</v>
      </c>
      <c r="L68" s="104" t="s">
        <v>6477</v>
      </c>
      <c r="M68" s="104" t="s">
        <v>4579</v>
      </c>
      <c r="N68" s="120">
        <v>41085</v>
      </c>
      <c r="O68" s="105">
        <v>50000000</v>
      </c>
      <c r="P68" s="105" t="s">
        <v>14837</v>
      </c>
      <c r="Q68" s="120">
        <v>41499</v>
      </c>
      <c r="R68" s="105">
        <v>56355136</v>
      </c>
      <c r="S68" s="146" t="s">
        <v>196</v>
      </c>
      <c r="T68" s="109">
        <v>41578</v>
      </c>
      <c r="U68" s="141">
        <v>35000000</v>
      </c>
      <c r="V68" s="109">
        <v>41564</v>
      </c>
      <c r="W68" s="141">
        <v>35000000</v>
      </c>
      <c r="X68" s="141">
        <v>0</v>
      </c>
      <c r="Y68" s="141">
        <v>0</v>
      </c>
      <c r="Z68" s="141">
        <v>0</v>
      </c>
      <c r="AA68" s="223">
        <v>0</v>
      </c>
      <c r="AB68" s="223"/>
      <c r="AC68" s="141"/>
      <c r="AD68" s="141"/>
      <c r="AE68" s="106">
        <v>0</v>
      </c>
      <c r="AF68" s="106">
        <v>0</v>
      </c>
      <c r="AG68" s="106">
        <v>0</v>
      </c>
      <c r="AH68" s="141"/>
      <c r="AI68" s="141"/>
      <c r="AJ68" s="141"/>
      <c r="AK68" s="141"/>
      <c r="AL68" s="141"/>
      <c r="AM68" s="141"/>
      <c r="AN68" s="114">
        <f t="shared" si="0"/>
        <v>0</v>
      </c>
      <c r="AO68" s="114">
        <f t="shared" si="1"/>
        <v>35000000</v>
      </c>
      <c r="AP68" s="114"/>
      <c r="AQ68" s="114"/>
      <c r="AR68" s="114"/>
      <c r="AS68" s="114"/>
      <c r="AT68" s="190"/>
    </row>
    <row r="69" spans="1:46" s="191" customFormat="1" ht="15" customHeight="1" x14ac:dyDescent="0.2">
      <c r="A69" s="104"/>
      <c r="B69" s="104">
        <f>VLOOKUP(BJB!$F$9:$F$5599,Ctrl!$B$4:$C$399,2,0)</f>
        <v>37</v>
      </c>
      <c r="C69" s="104">
        <f>VLOOKUP(BJB!$G$9:$G$5599,Ctrl!$E$4:$F$399,2,0)</f>
        <v>0</v>
      </c>
      <c r="D69" s="219">
        <v>1</v>
      </c>
      <c r="E69" s="104" t="str">
        <f>VLOOKUP(BJB!$F$9:$F$5599,Ctrl!$B$4:$D$399,3,0)</f>
        <v>IV</v>
      </c>
      <c r="F69" s="139" t="s">
        <v>10556</v>
      </c>
      <c r="G69" s="139" t="s">
        <v>7686</v>
      </c>
      <c r="H69" s="125"/>
      <c r="I69" s="220" t="e">
        <f>IF(G68=BJB!#REF!,I68+1,1)</f>
        <v>#REF!</v>
      </c>
      <c r="J69" s="912" t="s">
        <v>20353</v>
      </c>
      <c r="K69" s="121" t="s">
        <v>1360</v>
      </c>
      <c r="L69" s="104" t="s">
        <v>6477</v>
      </c>
      <c r="M69" s="104" t="s">
        <v>5620</v>
      </c>
      <c r="N69" s="120">
        <v>41394</v>
      </c>
      <c r="O69" s="105">
        <v>200000000</v>
      </c>
      <c r="P69" s="105" t="s">
        <v>14827</v>
      </c>
      <c r="Q69" s="120">
        <v>41722</v>
      </c>
      <c r="R69" s="105">
        <v>219853798.37</v>
      </c>
      <c r="S69" s="146" t="s">
        <v>6040</v>
      </c>
      <c r="T69" s="109">
        <v>41820</v>
      </c>
      <c r="U69" s="141">
        <v>140000000</v>
      </c>
      <c r="V69" s="109">
        <v>41791</v>
      </c>
      <c r="W69" s="141">
        <v>140000000</v>
      </c>
      <c r="X69" s="141">
        <v>0</v>
      </c>
      <c r="Y69" s="141">
        <v>0</v>
      </c>
      <c r="Z69" s="141">
        <v>0</v>
      </c>
      <c r="AA69" s="114">
        <v>0</v>
      </c>
      <c r="AB69" s="114"/>
      <c r="AC69" s="141"/>
      <c r="AD69" s="141"/>
      <c r="AE69" s="106">
        <v>0</v>
      </c>
      <c r="AF69" s="106">
        <v>0</v>
      </c>
      <c r="AG69" s="106">
        <v>0</v>
      </c>
      <c r="AH69" s="141"/>
      <c r="AI69" s="141"/>
      <c r="AJ69" s="141"/>
      <c r="AK69" s="141"/>
      <c r="AL69" s="141"/>
      <c r="AM69" s="141"/>
      <c r="AN69" s="114">
        <f t="shared" si="0"/>
        <v>0</v>
      </c>
      <c r="AO69" s="114">
        <f t="shared" si="1"/>
        <v>140000000</v>
      </c>
      <c r="AP69" s="114"/>
      <c r="AQ69" s="114"/>
      <c r="AR69" s="114"/>
      <c r="AS69" s="114"/>
      <c r="AT69" s="190"/>
    </row>
    <row r="70" spans="1:46" s="191" customFormat="1" ht="15" customHeight="1" x14ac:dyDescent="0.2">
      <c r="A70" s="104"/>
      <c r="B70" s="104">
        <f>VLOOKUP(BJB!$F$9:$F$5599,Ctrl!$B$4:$C$399,2,0)</f>
        <v>37</v>
      </c>
      <c r="C70" s="104">
        <f>VLOOKUP(BJB!$G$9:$G$5599,Ctrl!$E$4:$F$399,2,0)</f>
        <v>0</v>
      </c>
      <c r="D70" s="219">
        <v>1</v>
      </c>
      <c r="E70" s="104" t="str">
        <f>VLOOKUP(BJB!$F$9:$F$5599,Ctrl!$B$4:$D$399,3,0)</f>
        <v>IV</v>
      </c>
      <c r="F70" s="139" t="s">
        <v>10556</v>
      </c>
      <c r="G70" s="139" t="s">
        <v>7686</v>
      </c>
      <c r="H70" s="125"/>
      <c r="I70" s="220" t="e">
        <f>IF(G69=BJB!#REF!,I69+1,1)</f>
        <v>#REF!</v>
      </c>
      <c r="J70" s="912" t="s">
        <v>20354</v>
      </c>
      <c r="K70" s="121" t="s">
        <v>5929</v>
      </c>
      <c r="L70" s="104" t="s">
        <v>6477</v>
      </c>
      <c r="M70" s="104" t="s">
        <v>5930</v>
      </c>
      <c r="N70" s="120">
        <v>41085</v>
      </c>
      <c r="O70" s="105">
        <v>200000000</v>
      </c>
      <c r="P70" s="105" t="s">
        <v>14842</v>
      </c>
      <c r="Q70" s="120">
        <v>41830</v>
      </c>
      <c r="R70" s="105">
        <v>147296091</v>
      </c>
      <c r="S70" s="146" t="s">
        <v>5866</v>
      </c>
      <c r="T70" s="109">
        <v>41878</v>
      </c>
      <c r="U70" s="141">
        <v>97125884</v>
      </c>
      <c r="V70" s="109">
        <v>41852</v>
      </c>
      <c r="W70" s="141">
        <v>97125884</v>
      </c>
      <c r="X70" s="141">
        <v>0</v>
      </c>
      <c r="Y70" s="141">
        <v>0</v>
      </c>
      <c r="Z70" s="141">
        <v>0</v>
      </c>
      <c r="AA70" s="114">
        <v>0</v>
      </c>
      <c r="AB70" s="114"/>
      <c r="AC70" s="141"/>
      <c r="AD70" s="141"/>
      <c r="AE70" s="106">
        <v>0</v>
      </c>
      <c r="AF70" s="106">
        <v>0</v>
      </c>
      <c r="AG70" s="106">
        <v>0</v>
      </c>
      <c r="AH70" s="141"/>
      <c r="AI70" s="141"/>
      <c r="AJ70" s="141"/>
      <c r="AK70" s="141"/>
      <c r="AL70" s="141"/>
      <c r="AM70" s="141"/>
      <c r="AN70" s="114">
        <f t="shared" si="0"/>
        <v>0</v>
      </c>
      <c r="AO70" s="114">
        <f t="shared" si="1"/>
        <v>97125884</v>
      </c>
      <c r="AP70" s="114"/>
      <c r="AQ70" s="114"/>
      <c r="AR70" s="114"/>
      <c r="AS70" s="114"/>
      <c r="AT70" s="190"/>
    </row>
    <row r="71" spans="1:46" s="191" customFormat="1" ht="15" customHeight="1" x14ac:dyDescent="0.2">
      <c r="A71" s="104"/>
      <c r="B71" s="104">
        <f>VLOOKUP(BJB!$F$9:$F$5599,Ctrl!$B$4:$C$399,2,0)</f>
        <v>37</v>
      </c>
      <c r="C71" s="104">
        <f>VLOOKUP(BJB!$G$9:$G$5599,Ctrl!$E$4:$F$399,2,0)</f>
        <v>0</v>
      </c>
      <c r="D71" s="219">
        <v>1</v>
      </c>
      <c r="E71" s="104" t="str">
        <f>VLOOKUP(BJB!$F$9:$F$5599,Ctrl!$B$4:$D$399,3,0)</f>
        <v>IV</v>
      </c>
      <c r="F71" s="139" t="s">
        <v>10556</v>
      </c>
      <c r="G71" s="139" t="s">
        <v>7686</v>
      </c>
      <c r="H71" s="125"/>
      <c r="I71" s="220" t="e">
        <f>IF(G70=BJB!#REF!,I70+1,1)</f>
        <v>#REF!</v>
      </c>
      <c r="J71" s="912" t="s">
        <v>20355</v>
      </c>
      <c r="K71" s="121" t="s">
        <v>4561</v>
      </c>
      <c r="L71" s="104" t="s">
        <v>6477</v>
      </c>
      <c r="M71" s="104" t="s">
        <v>4562</v>
      </c>
      <c r="N71" s="120">
        <v>40945</v>
      </c>
      <c r="O71" s="105">
        <v>15000000</v>
      </c>
      <c r="P71" s="105" t="s">
        <v>14833</v>
      </c>
      <c r="Q71" s="120">
        <v>41144</v>
      </c>
      <c r="R71" s="105">
        <v>15342012</v>
      </c>
      <c r="S71" s="146" t="s">
        <v>4563</v>
      </c>
      <c r="T71" s="109">
        <v>41271</v>
      </c>
      <c r="U71" s="114">
        <v>9624999</v>
      </c>
      <c r="V71" s="109">
        <v>41271</v>
      </c>
      <c r="W71" s="141">
        <v>9624999</v>
      </c>
      <c r="X71" s="141">
        <v>0</v>
      </c>
      <c r="Y71" s="141">
        <v>0</v>
      </c>
      <c r="Z71" s="141">
        <v>0</v>
      </c>
      <c r="AA71" s="114">
        <v>1190000</v>
      </c>
      <c r="AB71" s="114"/>
      <c r="AC71" s="114"/>
      <c r="AD71" s="141"/>
      <c r="AE71" s="106">
        <v>0</v>
      </c>
      <c r="AF71" s="106">
        <v>0</v>
      </c>
      <c r="AG71" s="106">
        <v>0</v>
      </c>
      <c r="AH71" s="114"/>
      <c r="AI71" s="114"/>
      <c r="AJ71" s="114"/>
      <c r="AK71" s="114"/>
      <c r="AL71" s="114"/>
      <c r="AM71" s="114"/>
      <c r="AN71" s="114">
        <f t="shared" si="0"/>
        <v>1190000</v>
      </c>
      <c r="AO71" s="114">
        <f t="shared" si="1"/>
        <v>8434999</v>
      </c>
      <c r="AP71" s="114"/>
      <c r="AQ71" s="114"/>
      <c r="AR71" s="114"/>
      <c r="AS71" s="114"/>
      <c r="AT71" s="190"/>
    </row>
    <row r="72" spans="1:46" s="191" customFormat="1" ht="15" customHeight="1" x14ac:dyDescent="0.2">
      <c r="A72" s="104"/>
      <c r="B72" s="104">
        <f>VLOOKUP(BJB!$F$9:$F$5599,Ctrl!$B$4:$C$399,2,0)</f>
        <v>37</v>
      </c>
      <c r="C72" s="104">
        <f>VLOOKUP(BJB!$G$9:$G$5599,Ctrl!$E$4:$F$399,2,0)</f>
        <v>0</v>
      </c>
      <c r="D72" s="219">
        <v>1</v>
      </c>
      <c r="E72" s="104" t="str">
        <f>VLOOKUP(BJB!$F$9:$F$5599,Ctrl!$B$4:$D$399,3,0)</f>
        <v>IV</v>
      </c>
      <c r="F72" s="139" t="s">
        <v>10556</v>
      </c>
      <c r="G72" s="139" t="s">
        <v>7686</v>
      </c>
      <c r="H72" s="125"/>
      <c r="I72" s="220" t="e">
        <f>IF(G71=BJB!#REF!,I71+1,1)</f>
        <v>#REF!</v>
      </c>
      <c r="J72" s="912" t="s">
        <v>20356</v>
      </c>
      <c r="K72" s="121" t="s">
        <v>10866</v>
      </c>
      <c r="L72" s="104" t="s">
        <v>6477</v>
      </c>
      <c r="M72" s="104" t="s">
        <v>5578</v>
      </c>
      <c r="N72" s="120">
        <v>41218</v>
      </c>
      <c r="O72" s="105">
        <v>150000000</v>
      </c>
      <c r="P72" s="105" t="s">
        <v>6222</v>
      </c>
      <c r="Q72" s="120" t="s">
        <v>6222</v>
      </c>
      <c r="R72" s="890">
        <v>0</v>
      </c>
      <c r="S72" s="146" t="s">
        <v>5563</v>
      </c>
      <c r="T72" s="109">
        <v>41820</v>
      </c>
      <c r="U72" s="141">
        <v>105000000</v>
      </c>
      <c r="V72" s="109" t="s">
        <v>6222</v>
      </c>
      <c r="W72" s="141">
        <v>0</v>
      </c>
      <c r="X72" s="141">
        <v>0</v>
      </c>
      <c r="Y72" s="141">
        <v>0</v>
      </c>
      <c r="Z72" s="141">
        <v>0</v>
      </c>
      <c r="AA72" s="114">
        <v>0</v>
      </c>
      <c r="AB72" s="114"/>
      <c r="AC72" s="141"/>
      <c r="AD72" s="141"/>
      <c r="AE72" s="106">
        <v>0</v>
      </c>
      <c r="AF72" s="106">
        <v>0</v>
      </c>
      <c r="AG72" s="106">
        <v>0</v>
      </c>
      <c r="AH72" s="141"/>
      <c r="AI72" s="141"/>
      <c r="AJ72" s="141"/>
      <c r="AK72" s="141"/>
      <c r="AL72" s="141"/>
      <c r="AM72" s="141"/>
      <c r="AN72" s="114">
        <f t="shared" si="0"/>
        <v>0</v>
      </c>
      <c r="AO72" s="114">
        <f t="shared" si="1"/>
        <v>105000000</v>
      </c>
      <c r="AP72" s="114"/>
      <c r="AQ72" s="114"/>
      <c r="AR72" s="114"/>
      <c r="AS72" s="114"/>
      <c r="AT72" s="190"/>
    </row>
    <row r="73" spans="1:46" s="191" customFormat="1" ht="15" customHeight="1" x14ac:dyDescent="0.2">
      <c r="A73" s="104"/>
      <c r="B73" s="104">
        <f>VLOOKUP(BJB!$F$9:$F$5599,Ctrl!$B$4:$C$399,2,0)</f>
        <v>37</v>
      </c>
      <c r="C73" s="104">
        <f>VLOOKUP(BJB!$G$9:$G$5599,Ctrl!$E$4:$F$399,2,0)</f>
        <v>0</v>
      </c>
      <c r="D73" s="219">
        <v>1</v>
      </c>
      <c r="E73" s="104" t="str">
        <f>VLOOKUP(BJB!$F$9:$F$5599,Ctrl!$B$4:$D$399,3,0)</f>
        <v>IV</v>
      </c>
      <c r="F73" s="139" t="s">
        <v>10556</v>
      </c>
      <c r="G73" s="139" t="s">
        <v>7686</v>
      </c>
      <c r="H73" s="125"/>
      <c r="I73" s="220" t="e">
        <f>IF(G72=BJB!#REF!,I72+1,1)</f>
        <v>#REF!</v>
      </c>
      <c r="J73" s="912" t="s">
        <v>20357</v>
      </c>
      <c r="K73" s="121" t="s">
        <v>10867</v>
      </c>
      <c r="L73" s="104" t="s">
        <v>6477</v>
      </c>
      <c r="M73" s="104" t="s">
        <v>4573</v>
      </c>
      <c r="N73" s="120">
        <v>40700</v>
      </c>
      <c r="O73" s="107">
        <v>75000000</v>
      </c>
      <c r="P73" s="105" t="s">
        <v>6222</v>
      </c>
      <c r="Q73" s="120" t="s">
        <v>6222</v>
      </c>
      <c r="R73" s="890">
        <v>0</v>
      </c>
      <c r="S73" s="146" t="s">
        <v>4572</v>
      </c>
      <c r="T73" s="109">
        <v>41327</v>
      </c>
      <c r="U73" s="114">
        <v>42223105</v>
      </c>
      <c r="V73" s="109" t="s">
        <v>6222</v>
      </c>
      <c r="W73" s="141">
        <v>0</v>
      </c>
      <c r="X73" s="141">
        <v>0</v>
      </c>
      <c r="Y73" s="141">
        <v>0</v>
      </c>
      <c r="Z73" s="141">
        <v>0</v>
      </c>
      <c r="AA73" s="114">
        <v>42223105</v>
      </c>
      <c r="AB73" s="114"/>
      <c r="AC73" s="114"/>
      <c r="AD73" s="141"/>
      <c r="AE73" s="106">
        <v>0</v>
      </c>
      <c r="AF73" s="106">
        <v>0</v>
      </c>
      <c r="AG73" s="106">
        <v>0</v>
      </c>
      <c r="AH73" s="114"/>
      <c r="AI73" s="114"/>
      <c r="AJ73" s="114"/>
      <c r="AK73" s="114"/>
      <c r="AL73" s="114"/>
      <c r="AM73" s="114"/>
      <c r="AN73" s="114">
        <f t="shared" ref="AN73:AN136" si="2">SUM(AA73:AM73)</f>
        <v>42223105</v>
      </c>
      <c r="AO73" s="114">
        <f t="shared" ref="AO73:AO136" si="3">IF((U73-AN73)&lt;0,ABS(0),(U73-AN73))</f>
        <v>0</v>
      </c>
      <c r="AP73" s="114"/>
      <c r="AQ73" s="114"/>
      <c r="AR73" s="114"/>
      <c r="AS73" s="114"/>
      <c r="AT73" s="190"/>
    </row>
    <row r="74" spans="1:46" s="191" customFormat="1" ht="15" customHeight="1" x14ac:dyDescent="0.2">
      <c r="A74" s="104"/>
      <c r="B74" s="104">
        <f>VLOOKUP(BJB!$F$9:$F$5599,Ctrl!$B$4:$C$399,2,0)</f>
        <v>37</v>
      </c>
      <c r="C74" s="104">
        <f>VLOOKUP(BJB!$G$9:$G$5599,Ctrl!$E$4:$F$399,2,0)</f>
        <v>0</v>
      </c>
      <c r="D74" s="219">
        <v>1</v>
      </c>
      <c r="E74" s="104" t="str">
        <f>VLOOKUP(BJB!$F$9:$F$5599,Ctrl!$B$4:$D$399,3,0)</f>
        <v>IV</v>
      </c>
      <c r="F74" s="139" t="s">
        <v>10556</v>
      </c>
      <c r="G74" s="139" t="s">
        <v>7686</v>
      </c>
      <c r="H74" s="125">
        <v>1120622000892</v>
      </c>
      <c r="I74" s="220" t="e">
        <f>IF(G73=BJB!#REF!,I73+1,1)</f>
        <v>#REF!</v>
      </c>
      <c r="J74" s="912" t="s">
        <v>20358</v>
      </c>
      <c r="K74" s="121" t="s">
        <v>5617</v>
      </c>
      <c r="L74" s="104" t="s">
        <v>6477</v>
      </c>
      <c r="M74" s="104" t="s">
        <v>4962</v>
      </c>
      <c r="N74" s="120">
        <v>41131</v>
      </c>
      <c r="O74" s="105">
        <v>50000000</v>
      </c>
      <c r="P74" s="105" t="s">
        <v>14827</v>
      </c>
      <c r="Q74" s="120">
        <v>41722</v>
      </c>
      <c r="R74" s="105">
        <v>38163795.090000004</v>
      </c>
      <c r="S74" s="146" t="s">
        <v>6040</v>
      </c>
      <c r="T74" s="109">
        <v>41820</v>
      </c>
      <c r="U74" s="141">
        <v>25832281</v>
      </c>
      <c r="V74" s="109">
        <v>41791</v>
      </c>
      <c r="W74" s="141">
        <v>25832281</v>
      </c>
      <c r="X74" s="141">
        <v>0</v>
      </c>
      <c r="Y74" s="141">
        <v>0</v>
      </c>
      <c r="Z74" s="141">
        <v>0</v>
      </c>
      <c r="AA74" s="114">
        <v>188164</v>
      </c>
      <c r="AB74" s="114"/>
      <c r="AC74" s="132"/>
      <c r="AD74" s="141"/>
      <c r="AE74" s="106">
        <v>0</v>
      </c>
      <c r="AF74" s="106">
        <v>0</v>
      </c>
      <c r="AG74" s="106">
        <v>0</v>
      </c>
      <c r="AH74" s="141"/>
      <c r="AI74" s="141"/>
      <c r="AJ74" s="141"/>
      <c r="AK74" s="141"/>
      <c r="AL74" s="141"/>
      <c r="AM74" s="141"/>
      <c r="AN74" s="114">
        <f t="shared" si="2"/>
        <v>188164</v>
      </c>
      <c r="AO74" s="114">
        <f t="shared" si="3"/>
        <v>25644117</v>
      </c>
      <c r="AP74" s="114"/>
      <c r="AQ74" s="114"/>
      <c r="AR74" s="114"/>
      <c r="AS74" s="114"/>
      <c r="AT74" s="190"/>
    </row>
    <row r="75" spans="1:46" s="191" customFormat="1" ht="15" customHeight="1" x14ac:dyDescent="0.2">
      <c r="A75" s="104"/>
      <c r="B75" s="104">
        <f>VLOOKUP(BJB!$F$9:$F$5599,Ctrl!$B$4:$C$399,2,0)</f>
        <v>37</v>
      </c>
      <c r="C75" s="104">
        <f>VLOOKUP(BJB!$G$9:$G$5599,Ctrl!$E$4:$F$399,2,0)</f>
        <v>0</v>
      </c>
      <c r="D75" s="219">
        <v>1</v>
      </c>
      <c r="E75" s="104" t="str">
        <f>VLOOKUP(BJB!$F$9:$F$5599,Ctrl!$B$4:$D$399,3,0)</f>
        <v>IV</v>
      </c>
      <c r="F75" s="139" t="s">
        <v>10556</v>
      </c>
      <c r="G75" s="139" t="s">
        <v>7686</v>
      </c>
      <c r="H75" s="125">
        <v>1110221000626</v>
      </c>
      <c r="I75" s="220" t="e">
        <f>IF(G74=BJB!#REF!,I74+1,1)</f>
        <v>#REF!</v>
      </c>
      <c r="J75" s="912" t="s">
        <v>20359</v>
      </c>
      <c r="K75" s="121" t="s">
        <v>3200</v>
      </c>
      <c r="L75" s="227" t="s">
        <v>6477</v>
      </c>
      <c r="M75" s="104" t="s">
        <v>4557</v>
      </c>
      <c r="N75" s="120">
        <v>40700</v>
      </c>
      <c r="O75" s="107">
        <v>100000000</v>
      </c>
      <c r="P75" s="105" t="s">
        <v>6222</v>
      </c>
      <c r="Q75" s="120" t="s">
        <v>6222</v>
      </c>
      <c r="R75" s="890">
        <v>0</v>
      </c>
      <c r="S75" s="146" t="s">
        <v>7281</v>
      </c>
      <c r="T75" s="109">
        <v>41029</v>
      </c>
      <c r="U75" s="114">
        <v>76072628</v>
      </c>
      <c r="V75" s="109" t="s">
        <v>6222</v>
      </c>
      <c r="W75" s="141">
        <v>0</v>
      </c>
      <c r="X75" s="141">
        <v>0</v>
      </c>
      <c r="Y75" s="141">
        <v>0</v>
      </c>
      <c r="Z75" s="141">
        <v>0</v>
      </c>
      <c r="AA75" s="114">
        <v>75951806</v>
      </c>
      <c r="AB75" s="114"/>
      <c r="AC75" s="132"/>
      <c r="AD75" s="141"/>
      <c r="AE75" s="106">
        <v>0</v>
      </c>
      <c r="AF75" s="106">
        <v>0</v>
      </c>
      <c r="AG75" s="106">
        <v>0</v>
      </c>
      <c r="AH75" s="114"/>
      <c r="AI75" s="114"/>
      <c r="AJ75" s="114"/>
      <c r="AK75" s="114"/>
      <c r="AL75" s="114"/>
      <c r="AM75" s="114"/>
      <c r="AN75" s="114">
        <f t="shared" si="2"/>
        <v>75951806</v>
      </c>
      <c r="AO75" s="114">
        <f t="shared" si="3"/>
        <v>120822</v>
      </c>
      <c r="AP75" s="114"/>
      <c r="AQ75" s="114"/>
      <c r="AR75" s="114"/>
      <c r="AS75" s="114"/>
      <c r="AT75" s="190"/>
    </row>
    <row r="76" spans="1:46" s="191" customFormat="1" ht="15" customHeight="1" x14ac:dyDescent="0.2">
      <c r="A76" s="104"/>
      <c r="B76" s="104">
        <f>VLOOKUP(BJB!$F$9:$F$5599,Ctrl!$B$4:$C$399,2,0)</f>
        <v>37</v>
      </c>
      <c r="C76" s="104">
        <f>VLOOKUP(BJB!$G$9:$G$5599,Ctrl!$E$4:$F$399,2,0)</f>
        <v>0</v>
      </c>
      <c r="D76" s="219">
        <v>1</v>
      </c>
      <c r="E76" s="104" t="str">
        <f>VLOOKUP(BJB!$F$9:$F$5599,Ctrl!$B$4:$D$399,3,0)</f>
        <v>IV</v>
      </c>
      <c r="F76" s="139" t="s">
        <v>10556</v>
      </c>
      <c r="G76" s="139" t="s">
        <v>7686</v>
      </c>
      <c r="H76" s="125" t="s">
        <v>6585</v>
      </c>
      <c r="I76" s="220" t="e">
        <f>IF(G75=BJB!#REF!,I75+1,1)</f>
        <v>#REF!</v>
      </c>
      <c r="J76" s="912" t="s">
        <v>20360</v>
      </c>
      <c r="K76" s="121" t="s">
        <v>10868</v>
      </c>
      <c r="L76" s="104" t="s">
        <v>6477</v>
      </c>
      <c r="M76" s="104" t="s">
        <v>4962</v>
      </c>
      <c r="N76" s="120">
        <v>41131</v>
      </c>
      <c r="O76" s="105">
        <v>40000000</v>
      </c>
      <c r="P76" s="105" t="s">
        <v>14819</v>
      </c>
      <c r="Q76" s="120">
        <v>41898</v>
      </c>
      <c r="R76" s="105">
        <v>26820114</v>
      </c>
      <c r="S76" s="146" t="s">
        <v>6086</v>
      </c>
      <c r="T76" s="109">
        <v>42003</v>
      </c>
      <c r="U76" s="141">
        <v>18774080</v>
      </c>
      <c r="V76" s="109">
        <v>41974</v>
      </c>
      <c r="W76" s="141">
        <v>18774080</v>
      </c>
      <c r="X76" s="141">
        <v>0</v>
      </c>
      <c r="Y76" s="141">
        <v>0</v>
      </c>
      <c r="Z76" s="141">
        <v>0</v>
      </c>
      <c r="AA76" s="114">
        <v>18774080</v>
      </c>
      <c r="AB76" s="114"/>
      <c r="AC76" s="132"/>
      <c r="AD76" s="141"/>
      <c r="AE76" s="106">
        <v>0</v>
      </c>
      <c r="AF76" s="106">
        <v>0</v>
      </c>
      <c r="AG76" s="106">
        <v>0</v>
      </c>
      <c r="AH76" s="141"/>
      <c r="AI76" s="141"/>
      <c r="AJ76" s="141"/>
      <c r="AK76" s="141"/>
      <c r="AL76" s="141"/>
      <c r="AM76" s="141"/>
      <c r="AN76" s="114">
        <f t="shared" si="2"/>
        <v>18774080</v>
      </c>
      <c r="AO76" s="114">
        <f t="shared" si="3"/>
        <v>0</v>
      </c>
      <c r="AP76" s="114"/>
      <c r="AQ76" s="114"/>
      <c r="AR76" s="114"/>
      <c r="AS76" s="114"/>
      <c r="AT76" s="190"/>
    </row>
    <row r="77" spans="1:46" s="191" customFormat="1" ht="15" customHeight="1" x14ac:dyDescent="0.2">
      <c r="A77" s="104"/>
      <c r="B77" s="104">
        <f>VLOOKUP(BJB!$F$9:$F$5599,Ctrl!$B$4:$C$399,2,0)</f>
        <v>37</v>
      </c>
      <c r="C77" s="104">
        <f>VLOOKUP(BJB!$G$9:$G$5599,Ctrl!$E$4:$F$399,2,0)</f>
        <v>0</v>
      </c>
      <c r="D77" s="219">
        <v>1</v>
      </c>
      <c r="E77" s="104" t="str">
        <f>VLOOKUP(BJB!$F$9:$F$5599,Ctrl!$B$4:$D$399,3,0)</f>
        <v>IV</v>
      </c>
      <c r="F77" s="139" t="s">
        <v>10556</v>
      </c>
      <c r="G77" s="139" t="s">
        <v>7686</v>
      </c>
      <c r="H77" s="125" t="s">
        <v>7420</v>
      </c>
      <c r="I77" s="220" t="e">
        <f>IF(G76=BJB!#REF!,I76+1,1)</f>
        <v>#REF!</v>
      </c>
      <c r="J77" s="912" t="s">
        <v>20361</v>
      </c>
      <c r="K77" s="121" t="s">
        <v>6107</v>
      </c>
      <c r="L77" s="104" t="s">
        <v>6477</v>
      </c>
      <c r="M77" s="104" t="s">
        <v>5626</v>
      </c>
      <c r="N77" s="120">
        <v>41211</v>
      </c>
      <c r="O77" s="105">
        <v>50000000</v>
      </c>
      <c r="P77" s="105" t="s">
        <v>14819</v>
      </c>
      <c r="Q77" s="120">
        <v>41898</v>
      </c>
      <c r="R77" s="105">
        <v>38665237</v>
      </c>
      <c r="S77" s="146" t="s">
        <v>6086</v>
      </c>
      <c r="T77" s="109">
        <v>42003</v>
      </c>
      <c r="U77" s="141">
        <v>27065666</v>
      </c>
      <c r="V77" s="109">
        <v>41974</v>
      </c>
      <c r="W77" s="141">
        <v>27065666</v>
      </c>
      <c r="X77" s="141">
        <v>0</v>
      </c>
      <c r="Y77" s="141">
        <v>0</v>
      </c>
      <c r="Z77" s="141">
        <v>0</v>
      </c>
      <c r="AA77" s="114">
        <v>5393632</v>
      </c>
      <c r="AB77" s="114"/>
      <c r="AC77" s="132"/>
      <c r="AD77" s="141"/>
      <c r="AE77" s="106">
        <v>0</v>
      </c>
      <c r="AF77" s="106">
        <v>0</v>
      </c>
      <c r="AG77" s="106">
        <v>0</v>
      </c>
      <c r="AH77" s="141"/>
      <c r="AI77" s="141"/>
      <c r="AJ77" s="224"/>
      <c r="AK77" s="141"/>
      <c r="AL77" s="141"/>
      <c r="AM77" s="141"/>
      <c r="AN77" s="114">
        <f t="shared" si="2"/>
        <v>5393632</v>
      </c>
      <c r="AO77" s="114">
        <f t="shared" si="3"/>
        <v>21672034</v>
      </c>
      <c r="AP77" s="114"/>
      <c r="AQ77" s="114"/>
      <c r="AR77" s="114"/>
      <c r="AS77" s="114"/>
      <c r="AT77" s="190"/>
    </row>
    <row r="78" spans="1:46" s="191" customFormat="1" ht="15" customHeight="1" x14ac:dyDescent="0.2">
      <c r="A78" s="104"/>
      <c r="B78" s="104">
        <f>VLOOKUP(BJB!$F$9:$F$5599,Ctrl!$B$4:$C$399,2,0)</f>
        <v>37</v>
      </c>
      <c r="C78" s="104">
        <f>VLOOKUP(BJB!$G$9:$G$5599,Ctrl!$E$4:$F$399,2,0)</f>
        <v>0</v>
      </c>
      <c r="D78" s="219">
        <v>1</v>
      </c>
      <c r="E78" s="104" t="str">
        <f>VLOOKUP(BJB!$F$9:$F$5599,Ctrl!$B$4:$D$399,3,0)</f>
        <v>IV</v>
      </c>
      <c r="F78" s="139" t="s">
        <v>10556</v>
      </c>
      <c r="G78" s="139" t="s">
        <v>7686</v>
      </c>
      <c r="H78" s="125">
        <v>1110304000259</v>
      </c>
      <c r="I78" s="220" t="e">
        <f>IF(G77=BJB!#REF!,I77+1,1)</f>
        <v>#REF!</v>
      </c>
      <c r="J78" s="912" t="s">
        <v>20362</v>
      </c>
      <c r="K78" s="121" t="s">
        <v>1362</v>
      </c>
      <c r="L78" s="104" t="s">
        <v>6477</v>
      </c>
      <c r="M78" s="104" t="s">
        <v>4559</v>
      </c>
      <c r="N78" s="120">
        <v>40700</v>
      </c>
      <c r="O78" s="105">
        <v>50000000</v>
      </c>
      <c r="P78" s="105" t="s">
        <v>14833</v>
      </c>
      <c r="Q78" s="120">
        <v>41144</v>
      </c>
      <c r="R78" s="105">
        <v>37524304.539999999</v>
      </c>
      <c r="S78" s="146" t="s">
        <v>4563</v>
      </c>
      <c r="T78" s="109">
        <v>41271</v>
      </c>
      <c r="U78" s="114">
        <v>25549999</v>
      </c>
      <c r="V78" s="109">
        <v>41271</v>
      </c>
      <c r="W78" s="141">
        <v>25549999</v>
      </c>
      <c r="X78" s="141">
        <v>0</v>
      </c>
      <c r="Y78" s="141">
        <v>0</v>
      </c>
      <c r="Z78" s="141">
        <v>0</v>
      </c>
      <c r="AA78" s="114">
        <v>1610000</v>
      </c>
      <c r="AB78" s="114"/>
      <c r="AC78" s="132"/>
      <c r="AD78" s="141"/>
      <c r="AE78" s="106">
        <v>0</v>
      </c>
      <c r="AF78" s="106">
        <v>0</v>
      </c>
      <c r="AG78" s="106">
        <v>0</v>
      </c>
      <c r="AH78" s="114"/>
      <c r="AI78" s="114"/>
      <c r="AJ78" s="114"/>
      <c r="AK78" s="114"/>
      <c r="AL78" s="114"/>
      <c r="AM78" s="114"/>
      <c r="AN78" s="114">
        <f t="shared" si="2"/>
        <v>1610000</v>
      </c>
      <c r="AO78" s="114">
        <f t="shared" si="3"/>
        <v>23939999</v>
      </c>
      <c r="AP78" s="114"/>
      <c r="AQ78" s="114"/>
      <c r="AR78" s="114"/>
      <c r="AS78" s="114"/>
      <c r="AT78" s="190"/>
    </row>
    <row r="79" spans="1:46" s="190" customFormat="1" ht="15" customHeight="1" x14ac:dyDescent="0.2">
      <c r="A79" s="104"/>
      <c r="B79" s="104">
        <f>VLOOKUP(BJB!$F$9:$F$5599,Ctrl!$B$4:$C$399,2,0)</f>
        <v>37</v>
      </c>
      <c r="C79" s="104">
        <f>VLOOKUP(BJB!$G$9:$G$5599,Ctrl!$E$4:$F$399,2,0)</f>
        <v>0</v>
      </c>
      <c r="D79" s="219">
        <v>1</v>
      </c>
      <c r="E79" s="104" t="str">
        <f>VLOOKUP(BJB!$F$9:$F$5599,Ctrl!$B$4:$D$399,3,0)</f>
        <v>IV</v>
      </c>
      <c r="F79" s="139" t="s">
        <v>10556</v>
      </c>
      <c r="G79" s="139" t="s">
        <v>7686</v>
      </c>
      <c r="H79" s="125"/>
      <c r="I79" s="220" t="e">
        <f>IF(G78=BJB!#REF!,I78+1,1)</f>
        <v>#REF!</v>
      </c>
      <c r="J79" s="912" t="s">
        <v>20363</v>
      </c>
      <c r="K79" s="121" t="s">
        <v>4574</v>
      </c>
      <c r="L79" s="104" t="s">
        <v>6477</v>
      </c>
      <c r="M79" s="104" t="s">
        <v>4548</v>
      </c>
      <c r="N79" s="120">
        <v>40732</v>
      </c>
      <c r="O79" s="107">
        <v>100000000</v>
      </c>
      <c r="P79" s="105" t="s">
        <v>14843</v>
      </c>
      <c r="Q79" s="120">
        <v>41221</v>
      </c>
      <c r="R79" s="105">
        <v>82999634</v>
      </c>
      <c r="S79" s="146" t="s">
        <v>4572</v>
      </c>
      <c r="T79" s="109">
        <v>41327</v>
      </c>
      <c r="U79" s="114">
        <v>58099744</v>
      </c>
      <c r="V79" s="109">
        <v>41327</v>
      </c>
      <c r="W79" s="141">
        <v>58099744</v>
      </c>
      <c r="X79" s="141">
        <v>0</v>
      </c>
      <c r="Y79" s="141">
        <v>0</v>
      </c>
      <c r="Z79" s="141">
        <v>0</v>
      </c>
      <c r="AA79" s="223">
        <v>0</v>
      </c>
      <c r="AB79" s="223"/>
      <c r="AC79" s="114"/>
      <c r="AD79" s="141"/>
      <c r="AE79" s="106">
        <v>0</v>
      </c>
      <c r="AF79" s="106">
        <v>0</v>
      </c>
      <c r="AG79" s="106">
        <v>0</v>
      </c>
      <c r="AH79" s="114"/>
      <c r="AI79" s="114"/>
      <c r="AJ79" s="114"/>
      <c r="AK79" s="114"/>
      <c r="AL79" s="114"/>
      <c r="AM79" s="114"/>
      <c r="AN79" s="114">
        <f t="shared" si="2"/>
        <v>0</v>
      </c>
      <c r="AO79" s="114">
        <f t="shared" si="3"/>
        <v>58099744</v>
      </c>
      <c r="AP79" s="114"/>
      <c r="AQ79" s="114"/>
      <c r="AR79" s="114"/>
      <c r="AS79" s="114"/>
    </row>
    <row r="80" spans="1:46" s="190" customFormat="1" ht="15" customHeight="1" x14ac:dyDescent="0.2">
      <c r="A80" s="104"/>
      <c r="B80" s="104">
        <f>VLOOKUP(BJB!$F$9:$F$5599,Ctrl!$B$4:$C$399,2,0)</f>
        <v>37</v>
      </c>
      <c r="C80" s="104">
        <f>VLOOKUP(BJB!$G$9:$G$5599,Ctrl!$E$4:$F$399,2,0)</f>
        <v>0</v>
      </c>
      <c r="D80" s="219">
        <v>1</v>
      </c>
      <c r="E80" s="104" t="str">
        <f>VLOOKUP(BJB!$F$9:$F$5599,Ctrl!$B$4:$D$399,3,0)</f>
        <v>IV</v>
      </c>
      <c r="F80" s="139" t="s">
        <v>10556</v>
      </c>
      <c r="G80" s="139" t="s">
        <v>7686</v>
      </c>
      <c r="H80" s="125"/>
      <c r="I80" s="220" t="e">
        <f>IF(G79=BJB!#REF!,I79+1,1)</f>
        <v>#REF!</v>
      </c>
      <c r="J80" s="912" t="s">
        <v>20364</v>
      </c>
      <c r="K80" s="121" t="s">
        <v>4071</v>
      </c>
      <c r="L80" s="104" t="s">
        <v>6477</v>
      </c>
      <c r="M80" s="104" t="s">
        <v>5931</v>
      </c>
      <c r="N80" s="120">
        <v>41235</v>
      </c>
      <c r="O80" s="105">
        <v>25000000</v>
      </c>
      <c r="P80" s="105" t="s">
        <v>14844</v>
      </c>
      <c r="Q80" s="120">
        <v>41830</v>
      </c>
      <c r="R80" s="105">
        <v>36229951</v>
      </c>
      <c r="S80" s="146" t="s">
        <v>5866</v>
      </c>
      <c r="T80" s="109">
        <v>41878</v>
      </c>
      <c r="U80" s="141">
        <v>17500000</v>
      </c>
      <c r="V80" s="109">
        <v>41852</v>
      </c>
      <c r="W80" s="141">
        <v>17500000</v>
      </c>
      <c r="X80" s="141">
        <v>0</v>
      </c>
      <c r="Y80" s="141">
        <v>0</v>
      </c>
      <c r="Z80" s="141">
        <v>0</v>
      </c>
      <c r="AA80" s="114">
        <v>0</v>
      </c>
      <c r="AB80" s="114"/>
      <c r="AC80" s="141"/>
      <c r="AD80" s="141"/>
      <c r="AE80" s="106">
        <v>0</v>
      </c>
      <c r="AF80" s="106">
        <v>0</v>
      </c>
      <c r="AG80" s="106">
        <v>0</v>
      </c>
      <c r="AH80" s="141"/>
      <c r="AI80" s="141"/>
      <c r="AJ80" s="141"/>
      <c r="AK80" s="141"/>
      <c r="AL80" s="141"/>
      <c r="AM80" s="141"/>
      <c r="AN80" s="114">
        <f t="shared" si="2"/>
        <v>0</v>
      </c>
      <c r="AO80" s="114">
        <f t="shared" si="3"/>
        <v>17500000</v>
      </c>
      <c r="AP80" s="114"/>
      <c r="AQ80" s="114"/>
      <c r="AR80" s="114"/>
      <c r="AS80" s="114"/>
    </row>
    <row r="81" spans="1:46" s="190" customFormat="1" ht="15" customHeight="1" x14ac:dyDescent="0.2">
      <c r="A81" s="104"/>
      <c r="B81" s="104">
        <f>VLOOKUP(BJB!$F$9:$F$5599,Ctrl!$B$4:$C$399,2,0)</f>
        <v>37</v>
      </c>
      <c r="C81" s="104">
        <f>VLOOKUP(BJB!$G$9:$G$5599,Ctrl!$E$4:$F$399,2,0)</f>
        <v>0</v>
      </c>
      <c r="D81" s="219">
        <v>1</v>
      </c>
      <c r="E81" s="104" t="str">
        <f>VLOOKUP(BJB!$F$9:$F$5599,Ctrl!$B$4:$D$399,3,0)</f>
        <v>IV</v>
      </c>
      <c r="F81" s="139" t="s">
        <v>10556</v>
      </c>
      <c r="G81" s="139" t="s">
        <v>7686</v>
      </c>
      <c r="H81" s="125" t="s">
        <v>7416</v>
      </c>
      <c r="I81" s="220" t="e">
        <f>IF(G80=BJB!#REF!,I80+1,1)</f>
        <v>#REF!</v>
      </c>
      <c r="J81" s="912" t="s">
        <v>20365</v>
      </c>
      <c r="K81" s="121" t="s">
        <v>4554</v>
      </c>
      <c r="L81" s="104" t="s">
        <v>6477</v>
      </c>
      <c r="M81" s="104" t="s">
        <v>4555</v>
      </c>
      <c r="N81" s="120">
        <v>40581</v>
      </c>
      <c r="O81" s="106">
        <v>30000000</v>
      </c>
      <c r="P81" s="105" t="s">
        <v>14836</v>
      </c>
      <c r="Q81" s="120">
        <v>40868</v>
      </c>
      <c r="R81" s="105">
        <v>28136533</v>
      </c>
      <c r="S81" s="108" t="s">
        <v>7280</v>
      </c>
      <c r="T81" s="109">
        <v>40968</v>
      </c>
      <c r="U81" s="114">
        <v>21102400</v>
      </c>
      <c r="V81" s="109">
        <v>40968</v>
      </c>
      <c r="W81" s="141">
        <v>21102400</v>
      </c>
      <c r="X81" s="141">
        <v>0</v>
      </c>
      <c r="Y81" s="141">
        <v>0</v>
      </c>
      <c r="Z81" s="141">
        <v>0</v>
      </c>
      <c r="AA81" s="114">
        <v>7655183</v>
      </c>
      <c r="AB81" s="114"/>
      <c r="AC81" s="132"/>
      <c r="AD81" s="141"/>
      <c r="AE81" s="106">
        <v>0</v>
      </c>
      <c r="AF81" s="106">
        <v>0</v>
      </c>
      <c r="AG81" s="106">
        <v>0</v>
      </c>
      <c r="AH81" s="114"/>
      <c r="AI81" s="114"/>
      <c r="AJ81" s="114"/>
      <c r="AK81" s="114"/>
      <c r="AL81" s="114"/>
      <c r="AM81" s="114"/>
      <c r="AN81" s="114">
        <f t="shared" si="2"/>
        <v>7655183</v>
      </c>
      <c r="AO81" s="114">
        <f t="shared" si="3"/>
        <v>13447217</v>
      </c>
      <c r="AP81" s="114"/>
      <c r="AQ81" s="114"/>
      <c r="AR81" s="114"/>
      <c r="AS81" s="114"/>
    </row>
    <row r="82" spans="1:46" s="190" customFormat="1" ht="15" customHeight="1" x14ac:dyDescent="0.2">
      <c r="A82" s="104"/>
      <c r="B82" s="104">
        <f>VLOOKUP(BJB!$F$9:$F$5599,Ctrl!$B$4:$C$399,2,0)</f>
        <v>37</v>
      </c>
      <c r="C82" s="104">
        <f>VLOOKUP(BJB!$G$9:$G$5599,Ctrl!$E$4:$F$399,2,0)</f>
        <v>0</v>
      </c>
      <c r="D82" s="219">
        <v>1</v>
      </c>
      <c r="E82" s="104" t="str">
        <f>VLOOKUP(BJB!$F$9:$F$5599,Ctrl!$B$4:$D$399,3,0)</f>
        <v>IV</v>
      </c>
      <c r="F82" s="139" t="s">
        <v>10556</v>
      </c>
      <c r="G82" s="139" t="s">
        <v>7670</v>
      </c>
      <c r="H82" s="125"/>
      <c r="I82" s="220"/>
      <c r="J82" s="912" t="s">
        <v>20366</v>
      </c>
      <c r="K82" s="121" t="s">
        <v>10151</v>
      </c>
      <c r="L82" s="104" t="s">
        <v>6477</v>
      </c>
      <c r="M82" s="104" t="s">
        <v>5509</v>
      </c>
      <c r="N82" s="120">
        <v>41180</v>
      </c>
      <c r="O82" s="105">
        <v>250000000</v>
      </c>
      <c r="P82" s="105" t="s">
        <v>14845</v>
      </c>
      <c r="Q82" s="120">
        <v>42270</v>
      </c>
      <c r="R82" s="105">
        <v>112552365</v>
      </c>
      <c r="S82" s="146" t="s">
        <v>10166</v>
      </c>
      <c r="T82" s="109">
        <v>42426</v>
      </c>
      <c r="U82" s="141">
        <v>70389001</v>
      </c>
      <c r="V82" s="109">
        <v>42426</v>
      </c>
      <c r="W82" s="141">
        <v>70389001</v>
      </c>
      <c r="X82" s="141">
        <v>0</v>
      </c>
      <c r="Y82" s="141">
        <v>0</v>
      </c>
      <c r="Z82" s="141">
        <v>0</v>
      </c>
      <c r="AA82" s="114">
        <v>0</v>
      </c>
      <c r="AB82" s="114"/>
      <c r="AC82" s="132"/>
      <c r="AD82" s="141"/>
      <c r="AE82" s="106">
        <v>0</v>
      </c>
      <c r="AF82" s="106">
        <v>0</v>
      </c>
      <c r="AG82" s="106">
        <v>0</v>
      </c>
      <c r="AH82" s="141"/>
      <c r="AI82" s="141"/>
      <c r="AJ82" s="141"/>
      <c r="AK82" s="141"/>
      <c r="AL82" s="141"/>
      <c r="AM82" s="141"/>
      <c r="AN82" s="114">
        <f t="shared" si="2"/>
        <v>0</v>
      </c>
      <c r="AO82" s="114">
        <f t="shared" si="3"/>
        <v>70389001</v>
      </c>
      <c r="AP82" s="114" t="s">
        <v>11159</v>
      </c>
      <c r="AQ82" s="114" t="s">
        <v>11160</v>
      </c>
      <c r="AR82" s="114" t="s">
        <v>10696</v>
      </c>
      <c r="AS82" s="114">
        <v>254284800</v>
      </c>
    </row>
    <row r="83" spans="1:46" s="190" customFormat="1" ht="15" customHeight="1" x14ac:dyDescent="0.2">
      <c r="A83" s="104"/>
      <c r="B83" s="104">
        <f>VLOOKUP(BJB!$F$9:$F$5599,Ctrl!$B$4:$C$399,2,0)</f>
        <v>37</v>
      </c>
      <c r="C83" s="104">
        <f>VLOOKUP(BJB!$G$9:$G$5599,Ctrl!$E$4:$F$399,2,0)</f>
        <v>1</v>
      </c>
      <c r="D83" s="219">
        <v>1</v>
      </c>
      <c r="E83" s="104" t="str">
        <f>VLOOKUP(BJB!$F$9:$F$5599,Ctrl!$B$4:$D$399,3,0)</f>
        <v>IV</v>
      </c>
      <c r="F83" s="139" t="s">
        <v>10556</v>
      </c>
      <c r="G83" s="139" t="s">
        <v>7707</v>
      </c>
      <c r="H83" s="125">
        <v>1121217000289</v>
      </c>
      <c r="I83" s="220" t="e">
        <f>IF(G82=BJB!#REF!,I82+1,1)</f>
        <v>#REF!</v>
      </c>
      <c r="J83" s="912" t="s">
        <v>20367</v>
      </c>
      <c r="K83" s="121" t="s">
        <v>10869</v>
      </c>
      <c r="L83" s="104" t="s">
        <v>6477</v>
      </c>
      <c r="M83" s="104" t="s">
        <v>7873</v>
      </c>
      <c r="N83" s="120">
        <v>41290</v>
      </c>
      <c r="O83" s="105">
        <v>100000000</v>
      </c>
      <c r="P83" s="105" t="s">
        <v>14846</v>
      </c>
      <c r="Q83" s="120">
        <v>41809</v>
      </c>
      <c r="R83" s="105">
        <v>126257008</v>
      </c>
      <c r="S83" s="146" t="s">
        <v>8239</v>
      </c>
      <c r="T83" s="109">
        <v>42151</v>
      </c>
      <c r="U83" s="141">
        <v>70000000</v>
      </c>
      <c r="V83" s="109">
        <v>42151</v>
      </c>
      <c r="W83" s="141">
        <v>70000000</v>
      </c>
      <c r="X83" s="141">
        <v>0</v>
      </c>
      <c r="Y83" s="141">
        <v>0</v>
      </c>
      <c r="Z83" s="141">
        <v>0</v>
      </c>
      <c r="AA83" s="114">
        <v>70000000</v>
      </c>
      <c r="AB83" s="114"/>
      <c r="AC83" s="132"/>
      <c r="AD83" s="141"/>
      <c r="AE83" s="106">
        <v>0</v>
      </c>
      <c r="AF83" s="106">
        <v>0</v>
      </c>
      <c r="AG83" s="106">
        <v>0</v>
      </c>
      <c r="AH83" s="106"/>
      <c r="AI83" s="106"/>
      <c r="AJ83" s="106"/>
      <c r="AK83" s="106"/>
      <c r="AL83" s="106"/>
      <c r="AM83" s="106"/>
      <c r="AN83" s="114">
        <f t="shared" si="2"/>
        <v>70000000</v>
      </c>
      <c r="AO83" s="114">
        <f t="shared" si="3"/>
        <v>0</v>
      </c>
      <c r="AP83" s="114"/>
      <c r="AQ83" s="114"/>
      <c r="AR83" s="114"/>
      <c r="AS83" s="114"/>
    </row>
    <row r="84" spans="1:46" s="191" customFormat="1" ht="15" customHeight="1" x14ac:dyDescent="0.2">
      <c r="A84" s="104"/>
      <c r="B84" s="104">
        <f>VLOOKUP(BJB!$F$9:$F$5599,Ctrl!$B$4:$C$399,2,0)</f>
        <v>37</v>
      </c>
      <c r="C84" s="104">
        <f>VLOOKUP(BJB!$G$9:$G$5599,Ctrl!$E$4:$F$399,2,0)</f>
        <v>0</v>
      </c>
      <c r="D84" s="219">
        <v>1</v>
      </c>
      <c r="E84" s="104" t="str">
        <f>VLOOKUP(BJB!$F$9:$F$5599,Ctrl!$B$4:$D$399,3,0)</f>
        <v>IV</v>
      </c>
      <c r="F84" s="139" t="s">
        <v>10556</v>
      </c>
      <c r="G84" s="139" t="s">
        <v>7686</v>
      </c>
      <c r="H84" s="125"/>
      <c r="I84" s="220" t="e">
        <f>IF(G83=BJB!#REF!,I83+1,1)</f>
        <v>#REF!</v>
      </c>
      <c r="J84" s="912" t="s">
        <v>20368</v>
      </c>
      <c r="K84" s="121" t="s">
        <v>10853</v>
      </c>
      <c r="L84" s="104" t="s">
        <v>6477</v>
      </c>
      <c r="M84" s="104" t="s">
        <v>4576</v>
      </c>
      <c r="N84" s="120">
        <v>40885</v>
      </c>
      <c r="O84" s="107">
        <v>20000000</v>
      </c>
      <c r="P84" s="105" t="s">
        <v>6222</v>
      </c>
      <c r="Q84" s="120" t="s">
        <v>6222</v>
      </c>
      <c r="R84" s="890">
        <v>0</v>
      </c>
      <c r="S84" s="146" t="s">
        <v>4572</v>
      </c>
      <c r="T84" s="109">
        <v>41327</v>
      </c>
      <c r="U84" s="114">
        <v>12489344</v>
      </c>
      <c r="V84" s="109" t="s">
        <v>6222</v>
      </c>
      <c r="W84" s="141">
        <v>0</v>
      </c>
      <c r="X84" s="141">
        <v>0</v>
      </c>
      <c r="Y84" s="141">
        <v>0</v>
      </c>
      <c r="Z84" s="141">
        <v>0</v>
      </c>
      <c r="AA84" s="223">
        <v>0</v>
      </c>
      <c r="AB84" s="223"/>
      <c r="AC84" s="114"/>
      <c r="AD84" s="141"/>
      <c r="AE84" s="106">
        <v>0</v>
      </c>
      <c r="AF84" s="106">
        <v>0</v>
      </c>
      <c r="AG84" s="106">
        <v>0</v>
      </c>
      <c r="AH84" s="114"/>
      <c r="AI84" s="114"/>
      <c r="AJ84" s="114"/>
      <c r="AK84" s="114"/>
      <c r="AL84" s="114"/>
      <c r="AM84" s="114"/>
      <c r="AN84" s="114">
        <f t="shared" si="2"/>
        <v>0</v>
      </c>
      <c r="AO84" s="114">
        <f t="shared" si="3"/>
        <v>12489344</v>
      </c>
      <c r="AP84" s="114"/>
      <c r="AQ84" s="114"/>
      <c r="AR84" s="114"/>
      <c r="AS84" s="114"/>
      <c r="AT84" s="190"/>
    </row>
    <row r="85" spans="1:46" s="190" customFormat="1" ht="15" customHeight="1" x14ac:dyDescent="0.2">
      <c r="A85" s="104"/>
      <c r="B85" s="104">
        <f>VLOOKUP(BJB!$F$9:$F$5599,Ctrl!$B$4:$C$399,2,0)</f>
        <v>37</v>
      </c>
      <c r="C85" s="104">
        <f>VLOOKUP(BJB!$G$9:$G$5599,Ctrl!$E$4:$F$399,2,0)</f>
        <v>0</v>
      </c>
      <c r="D85" s="219">
        <v>1</v>
      </c>
      <c r="E85" s="104" t="str">
        <f>VLOOKUP(BJB!$F$9:$F$5599,Ctrl!$B$4:$D$399,3,0)</f>
        <v>IV</v>
      </c>
      <c r="F85" s="139" t="s">
        <v>10556</v>
      </c>
      <c r="G85" s="139" t="s">
        <v>7686</v>
      </c>
      <c r="H85" s="125"/>
      <c r="I85" s="220" t="e">
        <f>IF(G84=BJB!#REF!,I84+1,1)</f>
        <v>#REF!</v>
      </c>
      <c r="J85" s="912" t="s">
        <v>20369</v>
      </c>
      <c r="K85" s="121" t="s">
        <v>10854</v>
      </c>
      <c r="L85" s="104" t="s">
        <v>6477</v>
      </c>
      <c r="M85" s="104" t="s">
        <v>5628</v>
      </c>
      <c r="N85" s="120">
        <v>41296</v>
      </c>
      <c r="O85" s="105">
        <v>175000000</v>
      </c>
      <c r="P85" s="105" t="s">
        <v>14819</v>
      </c>
      <c r="Q85" s="120">
        <v>41898</v>
      </c>
      <c r="R85" s="105">
        <v>166655693</v>
      </c>
      <c r="S85" s="146" t="s">
        <v>6086</v>
      </c>
      <c r="T85" s="109">
        <v>42003</v>
      </c>
      <c r="U85" s="141">
        <v>116658985</v>
      </c>
      <c r="V85" s="109">
        <v>41974</v>
      </c>
      <c r="W85" s="141">
        <v>116658985</v>
      </c>
      <c r="X85" s="141">
        <v>0</v>
      </c>
      <c r="Y85" s="141">
        <v>0</v>
      </c>
      <c r="Z85" s="141">
        <v>0</v>
      </c>
      <c r="AA85" s="114">
        <v>116658985</v>
      </c>
      <c r="AB85" s="136"/>
      <c r="AC85" s="228"/>
      <c r="AD85" s="141"/>
      <c r="AE85" s="106">
        <v>0</v>
      </c>
      <c r="AF85" s="106">
        <v>0</v>
      </c>
      <c r="AG85" s="106">
        <v>0</v>
      </c>
      <c r="AH85" s="228"/>
      <c r="AI85" s="228"/>
      <c r="AJ85" s="228"/>
      <c r="AK85" s="141"/>
      <c r="AL85" s="141"/>
      <c r="AM85" s="141"/>
      <c r="AN85" s="114">
        <f t="shared" si="2"/>
        <v>116658985</v>
      </c>
      <c r="AO85" s="114">
        <f t="shared" si="3"/>
        <v>0</v>
      </c>
      <c r="AP85" s="114"/>
      <c r="AQ85" s="114"/>
      <c r="AR85" s="114"/>
      <c r="AS85" s="114"/>
    </row>
    <row r="86" spans="1:46" s="190" customFormat="1" ht="15" customHeight="1" x14ac:dyDescent="0.2">
      <c r="A86" s="104"/>
      <c r="B86" s="104">
        <f>VLOOKUP(BJB!$F$9:$F$5599,Ctrl!$B$4:$C$399,2,0)</f>
        <v>37</v>
      </c>
      <c r="C86" s="104">
        <f>VLOOKUP(BJB!$G$9:$G$5599,Ctrl!$E$4:$F$399,2,0)</f>
        <v>0</v>
      </c>
      <c r="D86" s="219">
        <v>1</v>
      </c>
      <c r="E86" s="104" t="str">
        <f>VLOOKUP(BJB!$F$9:$F$5599,Ctrl!$B$4:$D$399,3,0)</f>
        <v>IV</v>
      </c>
      <c r="F86" s="139" t="s">
        <v>10556</v>
      </c>
      <c r="G86" s="139" t="s">
        <v>7686</v>
      </c>
      <c r="H86" s="125" t="s">
        <v>7424</v>
      </c>
      <c r="I86" s="220" t="e">
        <f>IF(G85=BJB!#REF!,I85+1,1)</f>
        <v>#REF!</v>
      </c>
      <c r="J86" s="912" t="s">
        <v>20370</v>
      </c>
      <c r="K86" s="121" t="s">
        <v>13403</v>
      </c>
      <c r="L86" s="104" t="s">
        <v>6477</v>
      </c>
      <c r="M86" s="104" t="s">
        <v>5045</v>
      </c>
      <c r="N86" s="120">
        <v>41085</v>
      </c>
      <c r="O86" s="105">
        <v>50000000</v>
      </c>
      <c r="P86" s="105" t="s">
        <v>6222</v>
      </c>
      <c r="Q86" s="120" t="s">
        <v>6222</v>
      </c>
      <c r="R86" s="890">
        <v>0</v>
      </c>
      <c r="S86" s="146" t="s">
        <v>5047</v>
      </c>
      <c r="T86" s="109">
        <v>41698</v>
      </c>
      <c r="U86" s="141">
        <v>31891158</v>
      </c>
      <c r="V86" s="109" t="s">
        <v>6222</v>
      </c>
      <c r="W86" s="141">
        <v>0</v>
      </c>
      <c r="X86" s="141">
        <v>0</v>
      </c>
      <c r="Y86" s="141">
        <v>0</v>
      </c>
      <c r="Z86" s="141">
        <v>0</v>
      </c>
      <c r="AA86" s="114">
        <v>5738770</v>
      </c>
      <c r="AB86" s="114"/>
      <c r="AC86" s="132"/>
      <c r="AD86" s="141"/>
      <c r="AE86" s="106">
        <v>0</v>
      </c>
      <c r="AF86" s="106">
        <v>0</v>
      </c>
      <c r="AG86" s="106">
        <v>0</v>
      </c>
      <c r="AH86" s="141"/>
      <c r="AI86" s="141"/>
      <c r="AJ86" s="141"/>
      <c r="AK86" s="141"/>
      <c r="AL86" s="141"/>
      <c r="AM86" s="141"/>
      <c r="AN86" s="114">
        <f t="shared" si="2"/>
        <v>5738770</v>
      </c>
      <c r="AO86" s="114">
        <f t="shared" si="3"/>
        <v>26152388</v>
      </c>
      <c r="AP86" s="114"/>
      <c r="AQ86" s="114"/>
      <c r="AR86" s="114"/>
      <c r="AS86" s="114"/>
    </row>
    <row r="87" spans="1:46" s="190" customFormat="1" ht="15" customHeight="1" x14ac:dyDescent="0.2">
      <c r="A87" s="104"/>
      <c r="B87" s="104">
        <f>VLOOKUP(BJB!$F$9:$F$5599,Ctrl!$B$4:$C$399,2,0)</f>
        <v>37</v>
      </c>
      <c r="C87" s="104">
        <f>VLOOKUP(BJB!$G$9:$G$5599,Ctrl!$E$4:$F$399,2,0)</f>
        <v>0</v>
      </c>
      <c r="D87" s="219">
        <v>1</v>
      </c>
      <c r="E87" s="104" t="str">
        <f>VLOOKUP(BJB!$F$9:$F$5599,Ctrl!$B$4:$D$399,3,0)</f>
        <v>IV</v>
      </c>
      <c r="F87" s="139" t="s">
        <v>10556</v>
      </c>
      <c r="G87" s="139" t="s">
        <v>7686</v>
      </c>
      <c r="H87" s="125"/>
      <c r="I87" s="220" t="e">
        <f>IF(G86=BJB!#REF!,I86+1,1)</f>
        <v>#REF!</v>
      </c>
      <c r="J87" s="912" t="s">
        <v>20371</v>
      </c>
      <c r="K87" s="121" t="s">
        <v>8097</v>
      </c>
      <c r="L87" s="104" t="s">
        <v>6477</v>
      </c>
      <c r="M87" s="104" t="s">
        <v>5623</v>
      </c>
      <c r="N87" s="120">
        <v>41269</v>
      </c>
      <c r="O87" s="105">
        <v>150000000</v>
      </c>
      <c r="P87" s="105" t="s">
        <v>14847</v>
      </c>
      <c r="Q87" s="120">
        <v>42128</v>
      </c>
      <c r="R87" s="105">
        <v>208466896</v>
      </c>
      <c r="S87" s="146" t="s">
        <v>8248</v>
      </c>
      <c r="T87" s="109">
        <v>42151</v>
      </c>
      <c r="U87" s="141">
        <v>105000000</v>
      </c>
      <c r="V87" s="109">
        <v>42151</v>
      </c>
      <c r="W87" s="141">
        <v>105000000</v>
      </c>
      <c r="X87" s="141">
        <v>0</v>
      </c>
      <c r="Y87" s="141">
        <v>0</v>
      </c>
      <c r="Z87" s="141">
        <v>0</v>
      </c>
      <c r="AA87" s="114">
        <v>0</v>
      </c>
      <c r="AB87" s="114"/>
      <c r="AC87" s="132"/>
      <c r="AD87" s="141"/>
      <c r="AE87" s="106">
        <v>0</v>
      </c>
      <c r="AF87" s="106">
        <v>0</v>
      </c>
      <c r="AG87" s="106">
        <v>0</v>
      </c>
      <c r="AH87" s="106"/>
      <c r="AI87" s="106"/>
      <c r="AJ87" s="106"/>
      <c r="AK87" s="106"/>
      <c r="AL87" s="106"/>
      <c r="AM87" s="106"/>
      <c r="AN87" s="114">
        <f t="shared" si="2"/>
        <v>0</v>
      </c>
      <c r="AO87" s="114">
        <f t="shared" si="3"/>
        <v>105000000</v>
      </c>
      <c r="AP87" s="114"/>
      <c r="AQ87" s="114"/>
      <c r="AR87" s="114"/>
      <c r="AS87" s="114"/>
    </row>
    <row r="88" spans="1:46" s="190" customFormat="1" ht="15" customHeight="1" x14ac:dyDescent="0.2">
      <c r="A88" s="104"/>
      <c r="B88" s="104">
        <f>VLOOKUP(BJB!$F$9:$F$5599,Ctrl!$B$4:$C$399,2,0)</f>
        <v>37</v>
      </c>
      <c r="C88" s="104">
        <f>VLOOKUP(BJB!$G$9:$G$5599,Ctrl!$E$4:$F$399,2,0)</f>
        <v>0</v>
      </c>
      <c r="D88" s="219">
        <v>1</v>
      </c>
      <c r="E88" s="104" t="str">
        <f>VLOOKUP(BJB!$F$9:$F$5599,Ctrl!$B$4:$D$399,3,0)</f>
        <v>IV</v>
      </c>
      <c r="F88" s="139" t="s">
        <v>10556</v>
      </c>
      <c r="G88" s="139" t="s">
        <v>7686</v>
      </c>
      <c r="H88" s="125">
        <v>1120719000798</v>
      </c>
      <c r="I88" s="220" t="e">
        <f>IF(G87=BJB!#REF!,I87+1,1)</f>
        <v>#REF!</v>
      </c>
      <c r="J88" s="912" t="s">
        <v>20372</v>
      </c>
      <c r="K88" s="121" t="s">
        <v>5621</v>
      </c>
      <c r="L88" s="104" t="s">
        <v>6477</v>
      </c>
      <c r="M88" s="104" t="s">
        <v>4581</v>
      </c>
      <c r="N88" s="120">
        <v>41148</v>
      </c>
      <c r="O88" s="105">
        <v>35000000</v>
      </c>
      <c r="P88" s="105" t="s">
        <v>14827</v>
      </c>
      <c r="Q88" s="120">
        <v>41722</v>
      </c>
      <c r="R88" s="105">
        <v>30385571.190000001</v>
      </c>
      <c r="S88" s="146" t="s">
        <v>6040</v>
      </c>
      <c r="T88" s="109">
        <v>41820</v>
      </c>
      <c r="U88" s="141">
        <v>20407809</v>
      </c>
      <c r="V88" s="109">
        <v>41791</v>
      </c>
      <c r="W88" s="141">
        <v>20407809</v>
      </c>
      <c r="X88" s="141">
        <v>0</v>
      </c>
      <c r="Y88" s="141">
        <v>0</v>
      </c>
      <c r="Z88" s="141">
        <v>0</v>
      </c>
      <c r="AA88" s="114">
        <v>7183235</v>
      </c>
      <c r="AB88" s="114"/>
      <c r="AC88" s="132"/>
      <c r="AD88" s="141"/>
      <c r="AE88" s="106">
        <v>0</v>
      </c>
      <c r="AF88" s="106">
        <v>0</v>
      </c>
      <c r="AG88" s="106">
        <v>0</v>
      </c>
      <c r="AH88" s="141"/>
      <c r="AI88" s="141"/>
      <c r="AJ88" s="224"/>
      <c r="AK88" s="141"/>
      <c r="AL88" s="141"/>
      <c r="AM88" s="141"/>
      <c r="AN88" s="114">
        <f t="shared" si="2"/>
        <v>7183235</v>
      </c>
      <c r="AO88" s="114">
        <f t="shared" si="3"/>
        <v>13224574</v>
      </c>
      <c r="AP88" s="114"/>
      <c r="AQ88" s="114"/>
      <c r="AR88" s="114"/>
      <c r="AS88" s="114"/>
    </row>
    <row r="89" spans="1:46" s="190" customFormat="1" ht="15" customHeight="1" x14ac:dyDescent="0.2">
      <c r="A89" s="104"/>
      <c r="B89" s="104">
        <f>VLOOKUP(BJB!$F$9:$F$5599,Ctrl!$B$4:$C$399,2,0)</f>
        <v>37</v>
      </c>
      <c r="C89" s="104">
        <f>VLOOKUP(BJB!$G$9:$G$5599,Ctrl!$E$4:$F$399,2,0)</f>
        <v>0</v>
      </c>
      <c r="D89" s="219">
        <v>1</v>
      </c>
      <c r="E89" s="104" t="str">
        <f>VLOOKUP(BJB!$F$9:$F$5599,Ctrl!$B$4:$D$399,3,0)</f>
        <v>IV</v>
      </c>
      <c r="F89" s="139" t="s">
        <v>10556</v>
      </c>
      <c r="G89" s="139" t="s">
        <v>7686</v>
      </c>
      <c r="H89" s="125" t="s">
        <v>7415</v>
      </c>
      <c r="I89" s="220" t="e">
        <f>IF(G88=BJB!#REF!,I88+1,1)</f>
        <v>#REF!</v>
      </c>
      <c r="J89" s="912" t="s">
        <v>20373</v>
      </c>
      <c r="K89" s="121" t="s">
        <v>5627</v>
      </c>
      <c r="L89" s="104" t="s">
        <v>6477</v>
      </c>
      <c r="M89" s="104" t="s">
        <v>5628</v>
      </c>
      <c r="N89" s="120">
        <v>41296</v>
      </c>
      <c r="O89" s="105">
        <v>100000000</v>
      </c>
      <c r="P89" s="105" t="s">
        <v>14827</v>
      </c>
      <c r="Q89" s="120">
        <v>41722</v>
      </c>
      <c r="R89" s="105">
        <v>109396372.51000001</v>
      </c>
      <c r="S89" s="146" t="s">
        <v>6040</v>
      </c>
      <c r="T89" s="109">
        <v>41820</v>
      </c>
      <c r="U89" s="141">
        <v>70000000</v>
      </c>
      <c r="V89" s="109">
        <v>41791</v>
      </c>
      <c r="W89" s="141">
        <v>70000000</v>
      </c>
      <c r="X89" s="141">
        <v>0</v>
      </c>
      <c r="Y89" s="141">
        <v>0</v>
      </c>
      <c r="Z89" s="141">
        <v>0</v>
      </c>
      <c r="AA89" s="114">
        <v>45481936</v>
      </c>
      <c r="AB89" s="114"/>
      <c r="AC89" s="132"/>
      <c r="AD89" s="141"/>
      <c r="AE89" s="106">
        <v>0</v>
      </c>
      <c r="AF89" s="106">
        <v>0</v>
      </c>
      <c r="AG89" s="106">
        <v>0</v>
      </c>
      <c r="AH89" s="141"/>
      <c r="AI89" s="141"/>
      <c r="AJ89" s="141"/>
      <c r="AK89" s="141"/>
      <c r="AL89" s="141"/>
      <c r="AM89" s="141"/>
      <c r="AN89" s="114">
        <f t="shared" si="2"/>
        <v>45481936</v>
      </c>
      <c r="AO89" s="114">
        <f t="shared" si="3"/>
        <v>24518064</v>
      </c>
      <c r="AP89" s="114"/>
      <c r="AQ89" s="114"/>
      <c r="AR89" s="114"/>
      <c r="AS89" s="114"/>
    </row>
    <row r="90" spans="1:46" s="191" customFormat="1" ht="15" customHeight="1" x14ac:dyDescent="0.2">
      <c r="A90" s="104"/>
      <c r="B90" s="104">
        <f>VLOOKUP(BJB!$F$9:$F$5599,Ctrl!$B$4:$C$399,2,0)</f>
        <v>37</v>
      </c>
      <c r="C90" s="104">
        <f>VLOOKUP(BJB!$G$9:$G$5599,Ctrl!$E$4:$F$399,2,0)</f>
        <v>5</v>
      </c>
      <c r="D90" s="219">
        <v>1</v>
      </c>
      <c r="E90" s="104" t="str">
        <f>VLOOKUP(BJB!$F$9:$F$5599,Ctrl!$B$4:$D$399,3,0)</f>
        <v>IV</v>
      </c>
      <c r="F90" s="139" t="s">
        <v>10556</v>
      </c>
      <c r="G90" s="139" t="s">
        <v>10362</v>
      </c>
      <c r="H90" s="125"/>
      <c r="I90" s="220" t="e">
        <f>IF(G89=BJB!#REF!,I89+1,1)</f>
        <v>#REF!</v>
      </c>
      <c r="J90" s="912" t="s">
        <v>20374</v>
      </c>
      <c r="K90" s="121" t="s">
        <v>9670</v>
      </c>
      <c r="L90" s="104" t="s">
        <v>6477</v>
      </c>
      <c r="M90" s="104" t="s">
        <v>7880</v>
      </c>
      <c r="N90" s="120">
        <v>41260</v>
      </c>
      <c r="O90" s="105">
        <v>150000000</v>
      </c>
      <c r="P90" s="105" t="s">
        <v>6222</v>
      </c>
      <c r="Q90" s="120" t="s">
        <v>6222</v>
      </c>
      <c r="R90" s="890">
        <v>0</v>
      </c>
      <c r="S90" s="146" t="s">
        <v>7951</v>
      </c>
      <c r="T90" s="109">
        <v>42114</v>
      </c>
      <c r="U90" s="141">
        <v>82014569</v>
      </c>
      <c r="V90" s="109" t="s">
        <v>6222</v>
      </c>
      <c r="W90" s="141">
        <v>0</v>
      </c>
      <c r="X90" s="141">
        <v>0</v>
      </c>
      <c r="Y90" s="141">
        <v>0</v>
      </c>
      <c r="Z90" s="141">
        <v>0</v>
      </c>
      <c r="AA90" s="114">
        <v>0</v>
      </c>
      <c r="AB90" s="114"/>
      <c r="AC90" s="132"/>
      <c r="AD90" s="141"/>
      <c r="AE90" s="106">
        <v>0</v>
      </c>
      <c r="AF90" s="106">
        <v>0</v>
      </c>
      <c r="AG90" s="106">
        <v>0</v>
      </c>
      <c r="AH90" s="141"/>
      <c r="AI90" s="141"/>
      <c r="AJ90" s="141"/>
      <c r="AK90" s="141"/>
      <c r="AL90" s="141"/>
      <c r="AM90" s="141"/>
      <c r="AN90" s="114">
        <f t="shared" si="2"/>
        <v>0</v>
      </c>
      <c r="AO90" s="114">
        <f t="shared" si="3"/>
        <v>82014569</v>
      </c>
      <c r="AP90" s="114"/>
      <c r="AQ90" s="114"/>
      <c r="AR90" s="114"/>
      <c r="AS90" s="114"/>
      <c r="AT90" s="190"/>
    </row>
    <row r="91" spans="1:46" s="190" customFormat="1" ht="15" customHeight="1" x14ac:dyDescent="0.2">
      <c r="A91" s="104"/>
      <c r="B91" s="104">
        <f>VLOOKUP(BJB!$F$9:$F$5599,Ctrl!$B$4:$C$399,2,0)</f>
        <v>37</v>
      </c>
      <c r="C91" s="104">
        <f>VLOOKUP(BJB!$G$9:$G$5599,Ctrl!$E$4:$F$399,2,0)</f>
        <v>5</v>
      </c>
      <c r="D91" s="219">
        <v>1</v>
      </c>
      <c r="E91" s="104" t="str">
        <f>VLOOKUP(BJB!$F$9:$F$5599,Ctrl!$B$4:$D$399,3,0)</f>
        <v>IV</v>
      </c>
      <c r="F91" s="139" t="s">
        <v>10556</v>
      </c>
      <c r="G91" s="139" t="s">
        <v>10362</v>
      </c>
      <c r="H91" s="125"/>
      <c r="I91" s="220" t="e">
        <f>IF(G90=BJB!#REF!,I90+1,1)</f>
        <v>#REF!</v>
      </c>
      <c r="J91" s="912" t="s">
        <v>20375</v>
      </c>
      <c r="K91" s="121" t="s">
        <v>9672</v>
      </c>
      <c r="L91" s="104" t="s">
        <v>6477</v>
      </c>
      <c r="M91" s="104" t="s">
        <v>7291</v>
      </c>
      <c r="N91" s="120">
        <v>41144</v>
      </c>
      <c r="O91" s="105">
        <v>250000000</v>
      </c>
      <c r="P91" s="105" t="s">
        <v>6222</v>
      </c>
      <c r="Q91" s="120" t="s">
        <v>6222</v>
      </c>
      <c r="R91" s="890">
        <v>0</v>
      </c>
      <c r="S91" s="146" t="s">
        <v>7296</v>
      </c>
      <c r="T91" s="109">
        <v>42093</v>
      </c>
      <c r="U91" s="141">
        <v>111990372</v>
      </c>
      <c r="V91" s="109" t="s">
        <v>6222</v>
      </c>
      <c r="W91" s="141">
        <v>0</v>
      </c>
      <c r="X91" s="141">
        <v>0</v>
      </c>
      <c r="Y91" s="141">
        <v>0</v>
      </c>
      <c r="Z91" s="141">
        <v>0</v>
      </c>
      <c r="AA91" s="114">
        <v>0</v>
      </c>
      <c r="AB91" s="114"/>
      <c r="AC91" s="132"/>
      <c r="AD91" s="141"/>
      <c r="AE91" s="106">
        <v>0</v>
      </c>
      <c r="AF91" s="106">
        <v>0</v>
      </c>
      <c r="AG91" s="106">
        <v>0</v>
      </c>
      <c r="AH91" s="141"/>
      <c r="AI91" s="141"/>
      <c r="AJ91" s="141"/>
      <c r="AK91" s="141"/>
      <c r="AL91" s="141"/>
      <c r="AM91" s="141"/>
      <c r="AN91" s="114">
        <f t="shared" si="2"/>
        <v>0</v>
      </c>
      <c r="AO91" s="114">
        <f t="shared" si="3"/>
        <v>111990372</v>
      </c>
      <c r="AP91" s="114"/>
      <c r="AQ91" s="114"/>
      <c r="AR91" s="114"/>
      <c r="AS91" s="114"/>
    </row>
    <row r="92" spans="1:46" s="190" customFormat="1" ht="15" customHeight="1" x14ac:dyDescent="0.2">
      <c r="A92" s="104"/>
      <c r="B92" s="104">
        <f>VLOOKUP(BJB!$F$9:$F$5599,Ctrl!$B$4:$C$399,2,0)</f>
        <v>37</v>
      </c>
      <c r="C92" s="104">
        <f>VLOOKUP(BJB!$G$9:$G$5599,Ctrl!$E$4:$F$399,2,0)</f>
        <v>5</v>
      </c>
      <c r="D92" s="219">
        <v>1</v>
      </c>
      <c r="E92" s="104" t="str">
        <f>VLOOKUP(BJB!$F$9:$F$5599,Ctrl!$B$4:$D$399,3,0)</f>
        <v>IV</v>
      </c>
      <c r="F92" s="139" t="s">
        <v>10556</v>
      </c>
      <c r="G92" s="139" t="s">
        <v>10362</v>
      </c>
      <c r="H92" s="125"/>
      <c r="I92" s="220"/>
      <c r="J92" s="912" t="s">
        <v>20376</v>
      </c>
      <c r="K92" s="108" t="s">
        <v>10093</v>
      </c>
      <c r="L92" s="104" t="s">
        <v>6477</v>
      </c>
      <c r="M92" s="104" t="s">
        <v>7881</v>
      </c>
      <c r="N92" s="120">
        <v>41353</v>
      </c>
      <c r="O92" s="105">
        <v>200000000</v>
      </c>
      <c r="P92" s="105" t="s">
        <v>14848</v>
      </c>
      <c r="Q92" s="120">
        <v>42251</v>
      </c>
      <c r="R92" s="105">
        <v>82033642</v>
      </c>
      <c r="S92" s="146" t="s">
        <v>10118</v>
      </c>
      <c r="T92" s="109">
        <v>42389</v>
      </c>
      <c r="U92" s="141">
        <v>53679629</v>
      </c>
      <c r="V92" s="109">
        <v>42389</v>
      </c>
      <c r="W92" s="141">
        <v>53679629</v>
      </c>
      <c r="X92" s="141">
        <v>0</v>
      </c>
      <c r="Y92" s="141">
        <v>0</v>
      </c>
      <c r="Z92" s="141">
        <v>0</v>
      </c>
      <c r="AA92" s="114">
        <v>26101865</v>
      </c>
      <c r="AB92" s="114"/>
      <c r="AC92" s="132"/>
      <c r="AD92" s="141"/>
      <c r="AE92" s="106">
        <v>0</v>
      </c>
      <c r="AF92" s="106">
        <v>0</v>
      </c>
      <c r="AG92" s="106">
        <v>0</v>
      </c>
      <c r="AH92" s="141"/>
      <c r="AI92" s="141"/>
      <c r="AJ92" s="141"/>
      <c r="AK92" s="141"/>
      <c r="AL92" s="141"/>
      <c r="AM92" s="141"/>
      <c r="AN92" s="114">
        <f t="shared" si="2"/>
        <v>26101865</v>
      </c>
      <c r="AO92" s="114">
        <f t="shared" si="3"/>
        <v>27577764</v>
      </c>
      <c r="AP92" s="114" t="s">
        <v>10693</v>
      </c>
      <c r="AQ92" s="114" t="s">
        <v>11148</v>
      </c>
      <c r="AR92" s="114" t="s">
        <v>10696</v>
      </c>
      <c r="AS92" s="114">
        <v>230950000</v>
      </c>
    </row>
    <row r="93" spans="1:46" s="190" customFormat="1" ht="15" customHeight="1" x14ac:dyDescent="0.2">
      <c r="A93" s="104"/>
      <c r="B93" s="104">
        <f>VLOOKUP(BJB!$F$9:$F$5599,Ctrl!$B$4:$C$399,2,0)</f>
        <v>37</v>
      </c>
      <c r="C93" s="104">
        <f>VLOOKUP(BJB!$G$9:$G$5599,Ctrl!$E$4:$F$399,2,0)</f>
        <v>1</v>
      </c>
      <c r="D93" s="219">
        <v>1</v>
      </c>
      <c r="E93" s="104" t="str">
        <f>VLOOKUP(BJB!$F$9:$F$5599,Ctrl!$B$4:$D$399,3,0)</f>
        <v>IV</v>
      </c>
      <c r="F93" s="139" t="s">
        <v>10556</v>
      </c>
      <c r="G93" s="139" t="s">
        <v>7707</v>
      </c>
      <c r="H93" s="125"/>
      <c r="I93" s="220"/>
      <c r="J93" s="912" t="s">
        <v>20377</v>
      </c>
      <c r="K93" s="121" t="s">
        <v>10464</v>
      </c>
      <c r="L93" s="104" t="s">
        <v>6477</v>
      </c>
      <c r="M93" s="104" t="s">
        <v>8165</v>
      </c>
      <c r="N93" s="120">
        <v>41211</v>
      </c>
      <c r="O93" s="105">
        <v>200000000</v>
      </c>
      <c r="P93" s="105" t="s">
        <v>14849</v>
      </c>
      <c r="Q93" s="120">
        <v>41809</v>
      </c>
      <c r="R93" s="105">
        <v>220836850</v>
      </c>
      <c r="S93" s="146" t="s">
        <v>10474</v>
      </c>
      <c r="T93" s="109">
        <v>42517</v>
      </c>
      <c r="U93" s="141">
        <v>124115538</v>
      </c>
      <c r="V93" s="109">
        <v>42517</v>
      </c>
      <c r="W93" s="141">
        <v>124115538</v>
      </c>
      <c r="X93" s="141">
        <v>0</v>
      </c>
      <c r="Y93" s="141">
        <v>0</v>
      </c>
      <c r="Z93" s="141">
        <v>0</v>
      </c>
      <c r="AA93" s="114">
        <v>0</v>
      </c>
      <c r="AB93" s="114"/>
      <c r="AC93" s="132"/>
      <c r="AD93" s="141"/>
      <c r="AE93" s="106">
        <v>0</v>
      </c>
      <c r="AF93" s="106">
        <v>0</v>
      </c>
      <c r="AG93" s="106">
        <v>0</v>
      </c>
      <c r="AH93" s="228"/>
      <c r="AI93" s="228"/>
      <c r="AJ93" s="228"/>
      <c r="AK93" s="141"/>
      <c r="AL93" s="141"/>
      <c r="AM93" s="141"/>
      <c r="AN93" s="114">
        <f t="shared" si="2"/>
        <v>0</v>
      </c>
      <c r="AO93" s="114">
        <f t="shared" si="3"/>
        <v>124115538</v>
      </c>
      <c r="AP93" s="114" t="s">
        <v>10693</v>
      </c>
      <c r="AQ93" s="114" t="s">
        <v>11212</v>
      </c>
      <c r="AR93" s="114" t="s">
        <v>10696</v>
      </c>
      <c r="AS93" s="114">
        <v>789862500</v>
      </c>
    </row>
    <row r="94" spans="1:46" s="190" customFormat="1" ht="15" customHeight="1" x14ac:dyDescent="0.2">
      <c r="A94" s="104"/>
      <c r="B94" s="104">
        <f>VLOOKUP(BJB!$F$9:$F$5599,Ctrl!$B$4:$C$399,2,0)</f>
        <v>28</v>
      </c>
      <c r="C94" s="104">
        <f>VLOOKUP(BJB!$G$9:$G$5599,Ctrl!$E$4:$F$399,2,0)</f>
        <v>1</v>
      </c>
      <c r="D94" s="219">
        <v>1</v>
      </c>
      <c r="E94" s="104" t="str">
        <f>VLOOKUP(BJB!$F$9:$F$5599,Ctrl!$B$4:$D$399,3,0)</f>
        <v>III</v>
      </c>
      <c r="F94" s="139" t="s">
        <v>10541</v>
      </c>
      <c r="G94" s="139" t="s">
        <v>753</v>
      </c>
      <c r="H94" s="125"/>
      <c r="I94" s="220">
        <f>IF(G93=BJB!$G565,I93+1,1)</f>
        <v>1</v>
      </c>
      <c r="J94" s="912" t="s">
        <v>20378</v>
      </c>
      <c r="K94" s="121" t="s">
        <v>761</v>
      </c>
      <c r="L94" s="104" t="s">
        <v>6477</v>
      </c>
      <c r="M94" s="104" t="s">
        <v>762</v>
      </c>
      <c r="N94" s="120">
        <v>40945</v>
      </c>
      <c r="O94" s="107">
        <v>100000000</v>
      </c>
      <c r="P94" s="105" t="s">
        <v>6222</v>
      </c>
      <c r="Q94" s="120" t="s">
        <v>6222</v>
      </c>
      <c r="R94" s="890">
        <v>0</v>
      </c>
      <c r="S94" s="108" t="s">
        <v>760</v>
      </c>
      <c r="T94" s="109">
        <v>41361</v>
      </c>
      <c r="U94" s="106">
        <v>70000000</v>
      </c>
      <c r="V94" s="109" t="s">
        <v>6222</v>
      </c>
      <c r="W94" s="141">
        <v>0</v>
      </c>
      <c r="X94" s="141">
        <v>0</v>
      </c>
      <c r="Y94" s="141">
        <v>0</v>
      </c>
      <c r="Z94" s="141">
        <v>0</v>
      </c>
      <c r="AA94" s="114">
        <v>0</v>
      </c>
      <c r="AB94" s="114"/>
      <c r="AC94" s="106"/>
      <c r="AD94" s="141"/>
      <c r="AE94" s="106">
        <v>0</v>
      </c>
      <c r="AF94" s="106">
        <v>0</v>
      </c>
      <c r="AG94" s="106">
        <v>0</v>
      </c>
      <c r="AH94" s="106"/>
      <c r="AI94" s="106"/>
      <c r="AJ94" s="106"/>
      <c r="AK94" s="106"/>
      <c r="AL94" s="106"/>
      <c r="AM94" s="106"/>
      <c r="AN94" s="114">
        <f t="shared" si="2"/>
        <v>0</v>
      </c>
      <c r="AO94" s="114">
        <f t="shared" si="3"/>
        <v>70000000</v>
      </c>
      <c r="AP94" s="114"/>
      <c r="AQ94" s="114"/>
      <c r="AR94" s="114"/>
      <c r="AS94" s="114"/>
    </row>
    <row r="95" spans="1:46" s="190" customFormat="1" ht="15" customHeight="1" x14ac:dyDescent="0.2">
      <c r="A95" s="104"/>
      <c r="B95" s="104">
        <f>VLOOKUP(BJB!$F$9:$F$5599,Ctrl!$B$4:$C$399,2,0)</f>
        <v>28</v>
      </c>
      <c r="C95" s="104">
        <f>VLOOKUP(BJB!$G$9:$G$5599,Ctrl!$E$4:$F$399,2,0)</f>
        <v>3</v>
      </c>
      <c r="D95" s="219">
        <v>1</v>
      </c>
      <c r="E95" s="104" t="str">
        <f>VLOOKUP(BJB!$F$9:$F$5599,Ctrl!$B$4:$D$399,3,0)</f>
        <v>III</v>
      </c>
      <c r="F95" s="139" t="s">
        <v>10541</v>
      </c>
      <c r="G95" s="139" t="s">
        <v>1957</v>
      </c>
      <c r="H95" s="125" t="s">
        <v>6271</v>
      </c>
      <c r="I95" s="220">
        <f>IF(G94=BJB!$G541,I94+1,1)</f>
        <v>1</v>
      </c>
      <c r="J95" s="912" t="s">
        <v>20379</v>
      </c>
      <c r="K95" s="121" t="s">
        <v>756</v>
      </c>
      <c r="L95" s="104" t="s">
        <v>6477</v>
      </c>
      <c r="M95" s="104" t="s">
        <v>748</v>
      </c>
      <c r="N95" s="120">
        <v>40732</v>
      </c>
      <c r="O95" s="105">
        <v>13000000</v>
      </c>
      <c r="P95" s="105" t="s">
        <v>14850</v>
      </c>
      <c r="Q95" s="120">
        <v>41166</v>
      </c>
      <c r="R95" s="105">
        <v>15016249</v>
      </c>
      <c r="S95" s="146" t="s">
        <v>750</v>
      </c>
      <c r="T95" s="109">
        <v>41243</v>
      </c>
      <c r="U95" s="106">
        <v>9100000</v>
      </c>
      <c r="V95" s="109">
        <v>41243</v>
      </c>
      <c r="W95" s="141">
        <v>9100000</v>
      </c>
      <c r="X95" s="141">
        <v>0</v>
      </c>
      <c r="Y95" s="141">
        <v>0</v>
      </c>
      <c r="Z95" s="141">
        <v>0</v>
      </c>
      <c r="AA95" s="114">
        <v>3021208</v>
      </c>
      <c r="AB95" s="114"/>
      <c r="AC95" s="132"/>
      <c r="AD95" s="141"/>
      <c r="AE95" s="106">
        <v>0</v>
      </c>
      <c r="AF95" s="106">
        <v>0</v>
      </c>
      <c r="AG95" s="106">
        <v>0</v>
      </c>
      <c r="AH95" s="222"/>
      <c r="AI95" s="106"/>
      <c r="AJ95" s="106"/>
      <c r="AK95" s="106"/>
      <c r="AL95" s="106"/>
      <c r="AM95" s="106"/>
      <c r="AN95" s="114">
        <f t="shared" si="2"/>
        <v>3021208</v>
      </c>
      <c r="AO95" s="114">
        <f t="shared" si="3"/>
        <v>6078792</v>
      </c>
      <c r="AP95" s="114"/>
      <c r="AQ95" s="114"/>
      <c r="AR95" s="114"/>
      <c r="AS95" s="114"/>
    </row>
    <row r="96" spans="1:46" s="190" customFormat="1" ht="15" customHeight="1" x14ac:dyDescent="0.2">
      <c r="A96" s="104"/>
      <c r="B96" s="104">
        <f>VLOOKUP(BJB!$F$9:$F$5599,Ctrl!$B$4:$C$399,2,0)</f>
        <v>1</v>
      </c>
      <c r="C96" s="104">
        <f>VLOOKUP(BJB!$G$9:$G$5599,Ctrl!$E$4:$F$399,2,0)</f>
        <v>5</v>
      </c>
      <c r="D96" s="219">
        <v>1</v>
      </c>
      <c r="E96" s="104" t="str">
        <f>VLOOKUP(BJB!$F$9:$F$5599,Ctrl!$B$4:$D$399,3,0)</f>
        <v>I</v>
      </c>
      <c r="F96" s="139" t="s">
        <v>10512</v>
      </c>
      <c r="G96" s="139" t="s">
        <v>10272</v>
      </c>
      <c r="H96" s="885" t="s">
        <v>14724</v>
      </c>
      <c r="I96" s="220"/>
      <c r="J96" s="891" t="s">
        <v>18178</v>
      </c>
      <c r="K96" s="121" t="s">
        <v>10617</v>
      </c>
      <c r="L96" s="104" t="s">
        <v>6477</v>
      </c>
      <c r="M96" s="104" t="s">
        <v>10639</v>
      </c>
      <c r="N96" s="120">
        <v>41290</v>
      </c>
      <c r="O96" s="105">
        <v>50000000</v>
      </c>
      <c r="P96" s="105" t="s">
        <v>14851</v>
      </c>
      <c r="Q96" s="120">
        <v>42522</v>
      </c>
      <c r="R96" s="105">
        <v>14549137</v>
      </c>
      <c r="S96" s="146" t="s">
        <v>10672</v>
      </c>
      <c r="T96" s="109">
        <v>42548</v>
      </c>
      <c r="U96" s="141">
        <v>9944944</v>
      </c>
      <c r="V96" s="109">
        <v>42548</v>
      </c>
      <c r="W96" s="141">
        <v>9944944</v>
      </c>
      <c r="X96" s="141">
        <v>0</v>
      </c>
      <c r="Y96" s="141">
        <v>0</v>
      </c>
      <c r="Z96" s="141">
        <v>0</v>
      </c>
      <c r="AA96" s="114">
        <v>3194272</v>
      </c>
      <c r="AB96" s="114"/>
      <c r="AC96" s="132"/>
      <c r="AD96" s="141">
        <v>1821533</v>
      </c>
      <c r="AE96" s="106">
        <v>0</v>
      </c>
      <c r="AF96" s="106">
        <v>1192784</v>
      </c>
      <c r="AG96" s="106">
        <v>0</v>
      </c>
      <c r="AH96" s="222"/>
      <c r="AI96" s="222"/>
      <c r="AJ96" s="141"/>
      <c r="AK96" s="141"/>
      <c r="AL96" s="141"/>
      <c r="AM96" s="141"/>
      <c r="AN96" s="114">
        <f t="shared" si="2"/>
        <v>6208589</v>
      </c>
      <c r="AO96" s="114">
        <f t="shared" si="3"/>
        <v>3736355</v>
      </c>
      <c r="AP96" s="114"/>
      <c r="AQ96" s="114"/>
      <c r="AR96" s="114"/>
      <c r="AS96" s="114"/>
    </row>
    <row r="97" spans="1:46" s="190" customFormat="1" ht="15" customHeight="1" x14ac:dyDescent="0.2">
      <c r="A97" s="104"/>
      <c r="B97" s="104">
        <f>VLOOKUP(BJB!$F$9:$F$5599,Ctrl!$B$4:$C$399,2,0)</f>
        <v>1</v>
      </c>
      <c r="C97" s="104">
        <f>VLOOKUP(BJB!$G$9:$G$5599,Ctrl!$E$4:$F$399,2,0)</f>
        <v>6</v>
      </c>
      <c r="D97" s="219">
        <v>1</v>
      </c>
      <c r="E97" s="104" t="str">
        <f>VLOOKUP(BJB!$F$9:$F$5599,Ctrl!$B$4:$D$399,3,0)</f>
        <v>I</v>
      </c>
      <c r="F97" s="139" t="s">
        <v>10512</v>
      </c>
      <c r="G97" s="139" t="s">
        <v>6544</v>
      </c>
      <c r="H97" s="125" t="s">
        <v>8281</v>
      </c>
      <c r="I97" s="220">
        <f>IF(G96=BJB!$G3941,I96+1,1)</f>
        <v>1</v>
      </c>
      <c r="J97" s="912" t="s">
        <v>20380</v>
      </c>
      <c r="K97" s="126" t="s">
        <v>6076</v>
      </c>
      <c r="L97" s="104" t="s">
        <v>6477</v>
      </c>
      <c r="M97" s="127" t="s">
        <v>6077</v>
      </c>
      <c r="N97" s="128">
        <v>41386</v>
      </c>
      <c r="O97" s="140">
        <v>150000000</v>
      </c>
      <c r="P97" s="105" t="s">
        <v>14852</v>
      </c>
      <c r="Q97" s="120">
        <v>41967</v>
      </c>
      <c r="R97" s="105">
        <v>124395639</v>
      </c>
      <c r="S97" s="146" t="s">
        <v>6041</v>
      </c>
      <c r="T97" s="109">
        <v>41973</v>
      </c>
      <c r="U97" s="114">
        <v>87076947</v>
      </c>
      <c r="V97" s="109">
        <v>41944</v>
      </c>
      <c r="W97" s="141">
        <v>87076947</v>
      </c>
      <c r="X97" s="141">
        <v>0</v>
      </c>
      <c r="Y97" s="141">
        <v>0</v>
      </c>
      <c r="Z97" s="141">
        <v>0</v>
      </c>
      <c r="AA97" s="114">
        <v>87076947</v>
      </c>
      <c r="AB97" s="136"/>
      <c r="AC97" s="132"/>
      <c r="AD97" s="141"/>
      <c r="AE97" s="106">
        <v>0</v>
      </c>
      <c r="AF97" s="106">
        <v>0</v>
      </c>
      <c r="AG97" s="106">
        <v>0</v>
      </c>
      <c r="AH97" s="136"/>
      <c r="AI97" s="114"/>
      <c r="AJ97" s="114"/>
      <c r="AK97" s="141"/>
      <c r="AL97" s="114"/>
      <c r="AM97" s="114"/>
      <c r="AN97" s="114">
        <f t="shared" si="2"/>
        <v>87076947</v>
      </c>
      <c r="AO97" s="114">
        <f t="shared" si="3"/>
        <v>0</v>
      </c>
      <c r="AP97" s="114"/>
      <c r="AQ97" s="114"/>
      <c r="AR97" s="114"/>
      <c r="AS97" s="114"/>
    </row>
    <row r="98" spans="1:46" s="191" customFormat="1" ht="15" customHeight="1" x14ac:dyDescent="0.2">
      <c r="A98" s="104"/>
      <c r="B98" s="104">
        <f>VLOOKUP(BJB!$F$9:$F$5599,Ctrl!$B$4:$C$399,2,0)</f>
        <v>1</v>
      </c>
      <c r="C98" s="104">
        <f>VLOOKUP(BJB!$G$9:$G$5599,Ctrl!$E$4:$F$399,2,0)</f>
        <v>8</v>
      </c>
      <c r="D98" s="219">
        <v>1</v>
      </c>
      <c r="E98" s="104" t="str">
        <f>VLOOKUP(BJB!$F$9:$F$5599,Ctrl!$B$4:$D$399,3,0)</f>
        <v>I</v>
      </c>
      <c r="F98" s="139" t="s">
        <v>10512</v>
      </c>
      <c r="G98" s="139" t="s">
        <v>4845</v>
      </c>
      <c r="H98" s="125" t="s">
        <v>7955</v>
      </c>
      <c r="I98" s="220">
        <f>IF(G97=BJB!$G4022,I97+1,1)</f>
        <v>1</v>
      </c>
      <c r="J98" s="912" t="s">
        <v>20381</v>
      </c>
      <c r="K98" s="121" t="s">
        <v>5699</v>
      </c>
      <c r="L98" s="104" t="s">
        <v>6477</v>
      </c>
      <c r="M98" s="104" t="s">
        <v>5700</v>
      </c>
      <c r="N98" s="120">
        <v>41414</v>
      </c>
      <c r="O98" s="105">
        <v>250000000</v>
      </c>
      <c r="P98" s="105" t="s">
        <v>14853</v>
      </c>
      <c r="Q98" s="120">
        <v>41780</v>
      </c>
      <c r="R98" s="105">
        <v>259873478</v>
      </c>
      <c r="S98" s="146" t="s">
        <v>5563</v>
      </c>
      <c r="T98" s="109">
        <v>41820</v>
      </c>
      <c r="U98" s="141">
        <v>175000000</v>
      </c>
      <c r="V98" s="109">
        <v>41791</v>
      </c>
      <c r="W98" s="141">
        <v>175000000</v>
      </c>
      <c r="X98" s="141">
        <v>0</v>
      </c>
      <c r="Y98" s="141">
        <v>0</v>
      </c>
      <c r="Z98" s="141">
        <v>0</v>
      </c>
      <c r="AA98" s="114">
        <v>174593547</v>
      </c>
      <c r="AB98" s="136"/>
      <c r="AC98" s="132"/>
      <c r="AD98" s="141"/>
      <c r="AE98" s="106">
        <v>0</v>
      </c>
      <c r="AF98" s="106">
        <v>0</v>
      </c>
      <c r="AG98" s="106">
        <v>0</v>
      </c>
      <c r="AH98" s="228"/>
      <c r="AI98" s="141"/>
      <c r="AJ98" s="141"/>
      <c r="AK98" s="141"/>
      <c r="AL98" s="141"/>
      <c r="AM98" s="141"/>
      <c r="AN98" s="114">
        <f t="shared" si="2"/>
        <v>174593547</v>
      </c>
      <c r="AO98" s="114">
        <f t="shared" si="3"/>
        <v>406453</v>
      </c>
      <c r="AP98" s="114"/>
      <c r="AQ98" s="114"/>
      <c r="AR98" s="114"/>
      <c r="AS98" s="114"/>
      <c r="AT98" s="190"/>
    </row>
    <row r="99" spans="1:46" s="190" customFormat="1" ht="15" customHeight="1" x14ac:dyDescent="0.2">
      <c r="A99" s="104"/>
      <c r="B99" s="104">
        <f>VLOOKUP(BJB!$F$9:$F$5599,Ctrl!$B$4:$C$399,2,0)</f>
        <v>1</v>
      </c>
      <c r="C99" s="104">
        <f>VLOOKUP(BJB!$G$9:$G$5599,Ctrl!$E$4:$F$399,2,0)</f>
        <v>5</v>
      </c>
      <c r="D99" s="219">
        <v>1</v>
      </c>
      <c r="E99" s="104" t="str">
        <f>VLOOKUP(BJB!$F$9:$F$5599,Ctrl!$B$4:$D$399,3,0)</f>
        <v>I</v>
      </c>
      <c r="F99" s="139" t="s">
        <v>10512</v>
      </c>
      <c r="G99" s="139" t="s">
        <v>10272</v>
      </c>
      <c r="H99" s="125" t="s">
        <v>6279</v>
      </c>
      <c r="I99" s="220">
        <f>IF(G98=BJB!$G4000,I98+1,1)</f>
        <v>1</v>
      </c>
      <c r="J99" s="891" t="s">
        <v>18179</v>
      </c>
      <c r="K99" s="121" t="s">
        <v>8778</v>
      </c>
      <c r="L99" s="104" t="s">
        <v>6477</v>
      </c>
      <c r="M99" s="104" t="s">
        <v>443</v>
      </c>
      <c r="N99" s="120">
        <v>40359</v>
      </c>
      <c r="O99" s="105">
        <v>70000000</v>
      </c>
      <c r="P99" s="105" t="s">
        <v>14854</v>
      </c>
      <c r="Q99" s="120">
        <v>41491</v>
      </c>
      <c r="R99" s="105">
        <v>73239526</v>
      </c>
      <c r="S99" s="146" t="s">
        <v>196</v>
      </c>
      <c r="T99" s="109">
        <v>41578</v>
      </c>
      <c r="U99" s="141">
        <v>52478007</v>
      </c>
      <c r="V99" s="109">
        <v>41576</v>
      </c>
      <c r="W99" s="141">
        <v>52478007</v>
      </c>
      <c r="X99" s="141">
        <v>0</v>
      </c>
      <c r="Y99" s="141">
        <v>0</v>
      </c>
      <c r="Z99" s="141">
        <v>0</v>
      </c>
      <c r="AA99" s="114">
        <v>21047456</v>
      </c>
      <c r="AB99" s="136">
        <v>825390</v>
      </c>
      <c r="AC99" s="132">
        <v>821354</v>
      </c>
      <c r="AD99" s="141"/>
      <c r="AE99" s="106">
        <v>0</v>
      </c>
      <c r="AF99" s="106">
        <v>0</v>
      </c>
      <c r="AG99" s="106">
        <v>0</v>
      </c>
      <c r="AH99" s="228"/>
      <c r="AI99" s="141"/>
      <c r="AJ99" s="141"/>
      <c r="AK99" s="141"/>
      <c r="AL99" s="141"/>
      <c r="AM99" s="141"/>
      <c r="AN99" s="114">
        <f t="shared" si="2"/>
        <v>22694200</v>
      </c>
      <c r="AO99" s="114">
        <f t="shared" si="3"/>
        <v>29783807</v>
      </c>
      <c r="AP99" s="114"/>
      <c r="AQ99" s="114"/>
      <c r="AR99" s="114"/>
      <c r="AS99" s="114"/>
    </row>
    <row r="100" spans="1:46" s="190" customFormat="1" ht="15" customHeight="1" x14ac:dyDescent="0.2">
      <c r="A100" s="104"/>
      <c r="B100" s="104">
        <f>VLOOKUP(BJB!$F$9:$F$5599,Ctrl!$B$4:$C$399,2,0)</f>
        <v>1</v>
      </c>
      <c r="C100" s="104">
        <f>VLOOKUP(BJB!$G$9:$G$5599,Ctrl!$E$4:$F$399,2,0)</f>
        <v>5</v>
      </c>
      <c r="D100" s="219">
        <v>1</v>
      </c>
      <c r="E100" s="104" t="str">
        <f>VLOOKUP(BJB!$F$9:$F$5599,Ctrl!$B$4:$D$399,3,0)</f>
        <v>I</v>
      </c>
      <c r="F100" s="139" t="s">
        <v>10512</v>
      </c>
      <c r="G100" s="139" t="s">
        <v>10272</v>
      </c>
      <c r="H100" s="125">
        <v>1110728000043</v>
      </c>
      <c r="I100" s="220">
        <f>IF(G99=BJB!$G3992,I99+1,1)</f>
        <v>1</v>
      </c>
      <c r="J100" s="912" t="s">
        <v>20382</v>
      </c>
      <c r="K100" s="121" t="s">
        <v>474</v>
      </c>
      <c r="L100" s="104" t="s">
        <v>6477</v>
      </c>
      <c r="M100" s="104" t="s">
        <v>451</v>
      </c>
      <c r="N100" s="120">
        <v>40794</v>
      </c>
      <c r="O100" s="107">
        <v>100000000</v>
      </c>
      <c r="P100" s="105" t="s">
        <v>14855</v>
      </c>
      <c r="Q100" s="120">
        <v>41332</v>
      </c>
      <c r="R100" s="105">
        <v>89584679</v>
      </c>
      <c r="S100" s="146" t="s">
        <v>470</v>
      </c>
      <c r="T100" s="109">
        <v>41453</v>
      </c>
      <c r="U100" s="106">
        <v>62709275</v>
      </c>
      <c r="V100" s="109">
        <v>41453</v>
      </c>
      <c r="W100" s="141">
        <v>62709275</v>
      </c>
      <c r="X100" s="141">
        <v>0</v>
      </c>
      <c r="Y100" s="141">
        <v>0</v>
      </c>
      <c r="Z100" s="141">
        <v>0</v>
      </c>
      <c r="AA100" s="114">
        <v>62709275</v>
      </c>
      <c r="AB100" s="136"/>
      <c r="AC100" s="132"/>
      <c r="AD100" s="141"/>
      <c r="AE100" s="106">
        <v>0</v>
      </c>
      <c r="AF100" s="106">
        <v>0</v>
      </c>
      <c r="AG100" s="106">
        <v>0</v>
      </c>
      <c r="AH100" s="111"/>
      <c r="AI100" s="106"/>
      <c r="AJ100" s="106"/>
      <c r="AK100" s="141"/>
      <c r="AL100" s="106"/>
      <c r="AM100" s="106"/>
      <c r="AN100" s="114">
        <f t="shared" si="2"/>
        <v>62709275</v>
      </c>
      <c r="AO100" s="114">
        <f t="shared" si="3"/>
        <v>0</v>
      </c>
      <c r="AP100" s="114"/>
      <c r="AQ100" s="114"/>
      <c r="AR100" s="114"/>
      <c r="AS100" s="114"/>
      <c r="AT100" s="191"/>
    </row>
    <row r="101" spans="1:46" s="190" customFormat="1" ht="15" customHeight="1" x14ac:dyDescent="0.2">
      <c r="A101" s="104"/>
      <c r="B101" s="104">
        <f>VLOOKUP(BJB!$F$9:$F$5599,Ctrl!$B$4:$C$399,2,0)</f>
        <v>1</v>
      </c>
      <c r="C101" s="104">
        <f>VLOOKUP(BJB!$G$9:$G$5599,Ctrl!$E$4:$F$399,2,0)</f>
        <v>6</v>
      </c>
      <c r="D101" s="219">
        <v>1</v>
      </c>
      <c r="E101" s="104" t="str">
        <f>VLOOKUP(BJB!$F$9:$F$5599,Ctrl!$B$4:$D$399,3,0)</f>
        <v>I</v>
      </c>
      <c r="F101" s="139" t="s">
        <v>10512</v>
      </c>
      <c r="G101" s="139" t="s">
        <v>6544</v>
      </c>
      <c r="H101" s="125" t="s">
        <v>7957</v>
      </c>
      <c r="I101" s="220">
        <f>IF(G100=BJB!$G3940,I100+1,1)</f>
        <v>1</v>
      </c>
      <c r="J101" s="891" t="s">
        <v>18180</v>
      </c>
      <c r="K101" s="126" t="s">
        <v>6006</v>
      </c>
      <c r="L101" s="104" t="s">
        <v>6477</v>
      </c>
      <c r="M101" s="127" t="s">
        <v>5245</v>
      </c>
      <c r="N101" s="128">
        <v>41261</v>
      </c>
      <c r="O101" s="140">
        <v>230000000</v>
      </c>
      <c r="P101" s="105" t="s">
        <v>14856</v>
      </c>
      <c r="Q101" s="120">
        <v>41872</v>
      </c>
      <c r="R101" s="105">
        <v>245982308</v>
      </c>
      <c r="S101" s="146" t="s">
        <v>5984</v>
      </c>
      <c r="T101" s="109">
        <v>41942</v>
      </c>
      <c r="U101" s="114">
        <v>161000000</v>
      </c>
      <c r="V101" s="109">
        <v>41913</v>
      </c>
      <c r="W101" s="141">
        <v>161000000</v>
      </c>
      <c r="X101" s="141">
        <v>0</v>
      </c>
      <c r="Y101" s="141">
        <v>0</v>
      </c>
      <c r="Z101" s="141">
        <v>0</v>
      </c>
      <c r="AA101" s="114">
        <v>93976072</v>
      </c>
      <c r="AB101" s="136"/>
      <c r="AC101" s="132">
        <v>4184410</v>
      </c>
      <c r="AD101" s="141">
        <v>4200000</v>
      </c>
      <c r="AE101" s="106">
        <v>4193679</v>
      </c>
      <c r="AF101" s="106">
        <v>4189652</v>
      </c>
      <c r="AG101" s="106">
        <v>4196666</v>
      </c>
      <c r="AH101" s="221"/>
      <c r="AI101" s="222"/>
      <c r="AJ101" s="230"/>
      <c r="AK101" s="141"/>
      <c r="AL101" s="114"/>
      <c r="AM101" s="114"/>
      <c r="AN101" s="114">
        <f t="shared" si="2"/>
        <v>114940479</v>
      </c>
      <c r="AO101" s="114">
        <f t="shared" si="3"/>
        <v>46059521</v>
      </c>
      <c r="AP101" s="114"/>
      <c r="AQ101" s="114"/>
      <c r="AR101" s="114"/>
      <c r="AS101" s="114"/>
    </row>
    <row r="102" spans="1:46" s="190" customFormat="1" ht="15" customHeight="1" x14ac:dyDescent="0.2">
      <c r="A102" s="104"/>
      <c r="B102" s="104">
        <f>VLOOKUP(BJB!$F$9:$F$5599,Ctrl!$B$4:$C$399,2,0)</f>
        <v>1</v>
      </c>
      <c r="C102" s="104">
        <f>VLOOKUP(BJB!$G$9:$G$5599,Ctrl!$E$4:$F$399,2,0)</f>
        <v>0</v>
      </c>
      <c r="D102" s="219">
        <v>1</v>
      </c>
      <c r="E102" s="104" t="str">
        <f>VLOOKUP(BJB!$F$9:$F$5599,Ctrl!$B$4:$D$399,3,0)</f>
        <v>I</v>
      </c>
      <c r="F102" s="139" t="s">
        <v>10512</v>
      </c>
      <c r="G102" s="139" t="s">
        <v>10253</v>
      </c>
      <c r="H102" s="231" t="s">
        <v>8651</v>
      </c>
      <c r="I102" s="220">
        <f>IF(G101=BJB!$G3910,I101+1,1)</f>
        <v>1</v>
      </c>
      <c r="J102" s="891" t="s">
        <v>18181</v>
      </c>
      <c r="K102" s="121" t="s">
        <v>379</v>
      </c>
      <c r="L102" s="104" t="s">
        <v>6477</v>
      </c>
      <c r="M102" s="104" t="s">
        <v>380</v>
      </c>
      <c r="N102" s="120">
        <v>41234</v>
      </c>
      <c r="O102" s="105">
        <v>200000000</v>
      </c>
      <c r="P102" s="105" t="s">
        <v>14857</v>
      </c>
      <c r="Q102" s="120">
        <v>41536</v>
      </c>
      <c r="R102" s="105">
        <v>235366449</v>
      </c>
      <c r="S102" s="108" t="s">
        <v>196</v>
      </c>
      <c r="T102" s="109">
        <v>41578</v>
      </c>
      <c r="U102" s="106">
        <v>140000000</v>
      </c>
      <c r="V102" s="109">
        <v>41571</v>
      </c>
      <c r="W102" s="141">
        <v>140000000</v>
      </c>
      <c r="X102" s="141">
        <v>0</v>
      </c>
      <c r="Y102" s="141">
        <v>0</v>
      </c>
      <c r="Z102" s="141">
        <v>0</v>
      </c>
      <c r="AA102" s="114">
        <v>43857449</v>
      </c>
      <c r="AB102" s="136"/>
      <c r="AC102" s="132">
        <v>1621348</v>
      </c>
      <c r="AD102" s="141">
        <v>810674</v>
      </c>
      <c r="AE102" s="106">
        <v>1621348</v>
      </c>
      <c r="AF102" s="106">
        <v>1621348</v>
      </c>
      <c r="AG102" s="106">
        <v>0</v>
      </c>
      <c r="AH102" s="221"/>
      <c r="AI102" s="106"/>
      <c r="AJ102" s="230"/>
      <c r="AK102" s="141"/>
      <c r="AL102" s="106"/>
      <c r="AM102" s="106"/>
      <c r="AN102" s="114">
        <f t="shared" si="2"/>
        <v>49532167</v>
      </c>
      <c r="AO102" s="114">
        <f t="shared" si="3"/>
        <v>90467833</v>
      </c>
      <c r="AP102" s="114"/>
      <c r="AQ102" s="114"/>
      <c r="AR102" s="114"/>
      <c r="AS102" s="114"/>
    </row>
    <row r="103" spans="1:46" s="190" customFormat="1" ht="15" customHeight="1" x14ac:dyDescent="0.2">
      <c r="A103" s="104"/>
      <c r="B103" s="104">
        <f>VLOOKUP(BJB!$F$9:$F$5599,Ctrl!$B$4:$C$399,2,0)</f>
        <v>1</v>
      </c>
      <c r="C103" s="104">
        <f>VLOOKUP(BJB!$G$9:$G$5599,Ctrl!$E$4:$F$399,2,0)</f>
        <v>1</v>
      </c>
      <c r="D103" s="219">
        <v>1</v>
      </c>
      <c r="E103" s="104" t="str">
        <f>VLOOKUP(BJB!$F$9:$F$5599,Ctrl!$B$4:$D$399,3,0)</f>
        <v>I</v>
      </c>
      <c r="F103" s="139" t="s">
        <v>10512</v>
      </c>
      <c r="G103" s="139" t="s">
        <v>504</v>
      </c>
      <c r="H103" s="125">
        <v>1111125000484</v>
      </c>
      <c r="I103" s="220">
        <f>IF(G102=BJB!$G4028,I102+1,1)</f>
        <v>1</v>
      </c>
      <c r="J103" s="912" t="s">
        <v>20383</v>
      </c>
      <c r="K103" s="121" t="s">
        <v>509</v>
      </c>
      <c r="L103" s="104" t="s">
        <v>6477</v>
      </c>
      <c r="M103" s="104" t="s">
        <v>510</v>
      </c>
      <c r="N103" s="120">
        <v>40945</v>
      </c>
      <c r="O103" s="107">
        <v>100000000</v>
      </c>
      <c r="P103" s="105" t="s">
        <v>14858</v>
      </c>
      <c r="Q103" s="120">
        <v>41484</v>
      </c>
      <c r="R103" s="105">
        <v>111725416</v>
      </c>
      <c r="S103" s="146" t="s">
        <v>511</v>
      </c>
      <c r="T103" s="120">
        <v>41516</v>
      </c>
      <c r="U103" s="141">
        <v>70000000</v>
      </c>
      <c r="V103" s="109">
        <v>41516</v>
      </c>
      <c r="W103" s="141">
        <v>70000000</v>
      </c>
      <c r="X103" s="141">
        <v>0</v>
      </c>
      <c r="Y103" s="141">
        <v>0</v>
      </c>
      <c r="Z103" s="141">
        <v>0</v>
      </c>
      <c r="AA103" s="114">
        <v>4655000</v>
      </c>
      <c r="AB103" s="136"/>
      <c r="AC103" s="132"/>
      <c r="AD103" s="141"/>
      <c r="AE103" s="106">
        <v>0</v>
      </c>
      <c r="AF103" s="106">
        <v>0</v>
      </c>
      <c r="AG103" s="106">
        <v>0</v>
      </c>
      <c r="AH103" s="228"/>
      <c r="AI103" s="228"/>
      <c r="AJ103" s="228"/>
      <c r="AK103" s="141"/>
      <c r="AL103" s="141"/>
      <c r="AM103" s="141"/>
      <c r="AN103" s="114">
        <f t="shared" si="2"/>
        <v>4655000</v>
      </c>
      <c r="AO103" s="114">
        <f t="shared" si="3"/>
        <v>65345000</v>
      </c>
      <c r="AP103" s="114"/>
      <c r="AQ103" s="114"/>
      <c r="AR103" s="114"/>
      <c r="AS103" s="114"/>
    </row>
    <row r="104" spans="1:46" s="190" customFormat="1" ht="15" customHeight="1" x14ac:dyDescent="0.2">
      <c r="A104" s="104"/>
      <c r="B104" s="104">
        <f>VLOOKUP(BJB!$F$9:$F$5599,Ctrl!$B$4:$C$399,2,0)</f>
        <v>1</v>
      </c>
      <c r="C104" s="104">
        <f>VLOOKUP(BJB!$G$9:$G$5599,Ctrl!$E$4:$F$399,2,0)</f>
        <v>8</v>
      </c>
      <c r="D104" s="219">
        <v>1</v>
      </c>
      <c r="E104" s="104" t="str">
        <f>VLOOKUP(BJB!$F$9:$F$5599,Ctrl!$B$4:$D$399,3,0)</f>
        <v>I</v>
      </c>
      <c r="F104" s="139" t="s">
        <v>10512</v>
      </c>
      <c r="G104" s="139" t="s">
        <v>4845</v>
      </c>
      <c r="H104" s="886" t="s">
        <v>14725</v>
      </c>
      <c r="I104" s="220">
        <f>IF(G103=BJB!$G4020,I103+1,1)</f>
        <v>1</v>
      </c>
      <c r="J104" s="891" t="s">
        <v>18182</v>
      </c>
      <c r="K104" s="121" t="s">
        <v>832</v>
      </c>
      <c r="L104" s="104" t="s">
        <v>6477</v>
      </c>
      <c r="M104" s="104" t="s">
        <v>5252</v>
      </c>
      <c r="N104" s="120">
        <v>41271</v>
      </c>
      <c r="O104" s="105">
        <v>210000000</v>
      </c>
      <c r="P104" s="105" t="s">
        <v>14859</v>
      </c>
      <c r="Q104" s="120">
        <v>41673</v>
      </c>
      <c r="R104" s="105">
        <v>190274267</v>
      </c>
      <c r="S104" s="108" t="s">
        <v>5253</v>
      </c>
      <c r="T104" s="109">
        <v>41718</v>
      </c>
      <c r="U104" s="141">
        <v>133191987</v>
      </c>
      <c r="V104" s="109">
        <v>41718</v>
      </c>
      <c r="W104" s="141">
        <v>133191987</v>
      </c>
      <c r="X104" s="141">
        <v>0</v>
      </c>
      <c r="Y104" s="141">
        <v>0</v>
      </c>
      <c r="Z104" s="141">
        <v>0</v>
      </c>
      <c r="AA104" s="114">
        <v>14350000</v>
      </c>
      <c r="AB104" s="136">
        <v>700000</v>
      </c>
      <c r="AC104" s="132"/>
      <c r="AD104" s="141">
        <v>1330000</v>
      </c>
      <c r="AE104" s="106">
        <v>0</v>
      </c>
      <c r="AF104" s="106">
        <v>700000</v>
      </c>
      <c r="AG104" s="106">
        <v>0</v>
      </c>
      <c r="AH104" s="228"/>
      <c r="AI104" s="141"/>
      <c r="AJ104" s="141"/>
      <c r="AK104" s="141"/>
      <c r="AL104" s="141"/>
      <c r="AM104" s="141"/>
      <c r="AN104" s="114">
        <f t="shared" si="2"/>
        <v>17080000</v>
      </c>
      <c r="AO104" s="114">
        <f t="shared" si="3"/>
        <v>116111987</v>
      </c>
      <c r="AP104" s="114"/>
      <c r="AQ104" s="114"/>
      <c r="AR104" s="114"/>
      <c r="AS104" s="114"/>
    </row>
    <row r="105" spans="1:46" s="190" customFormat="1" ht="15" customHeight="1" x14ac:dyDescent="0.2">
      <c r="A105" s="104"/>
      <c r="B105" s="104">
        <f>VLOOKUP(BJB!$F$9:$F$5599,Ctrl!$B$4:$C$399,2,0)</f>
        <v>1</v>
      </c>
      <c r="C105" s="104">
        <f>VLOOKUP(BJB!$G$9:$G$5599,Ctrl!$E$4:$F$399,2,0)</f>
        <v>5</v>
      </c>
      <c r="D105" s="219">
        <v>1</v>
      </c>
      <c r="E105" s="104" t="str">
        <f>VLOOKUP(BJB!$F$9:$F$5599,Ctrl!$B$4:$D$399,3,0)</f>
        <v>I</v>
      </c>
      <c r="F105" s="139" t="s">
        <v>10512</v>
      </c>
      <c r="G105" s="139" t="s">
        <v>10272</v>
      </c>
      <c r="H105" s="125" t="s">
        <v>6277</v>
      </c>
      <c r="I105" s="220">
        <f>IF(G104=BJB!$G4006,I104+1,1)</f>
        <v>1</v>
      </c>
      <c r="J105" s="891" t="s">
        <v>18183</v>
      </c>
      <c r="K105" s="121" t="s">
        <v>5239</v>
      </c>
      <c r="L105" s="104" t="s">
        <v>6477</v>
      </c>
      <c r="M105" s="127" t="s">
        <v>5240</v>
      </c>
      <c r="N105" s="128">
        <v>40997</v>
      </c>
      <c r="O105" s="140">
        <v>250000000</v>
      </c>
      <c r="P105" s="105" t="s">
        <v>14860</v>
      </c>
      <c r="Q105" s="120">
        <v>41660</v>
      </c>
      <c r="R105" s="105">
        <v>212984540</v>
      </c>
      <c r="S105" s="146" t="s">
        <v>5241</v>
      </c>
      <c r="T105" s="109">
        <v>41719</v>
      </c>
      <c r="U105" s="141">
        <v>142077403</v>
      </c>
      <c r="V105" s="109">
        <v>41719</v>
      </c>
      <c r="W105" s="141">
        <v>142077403</v>
      </c>
      <c r="X105" s="141">
        <v>0</v>
      </c>
      <c r="Y105" s="141">
        <v>0</v>
      </c>
      <c r="Z105" s="141">
        <v>0</v>
      </c>
      <c r="AA105" s="114">
        <v>40670236</v>
      </c>
      <c r="AB105" s="136">
        <v>2052406</v>
      </c>
      <c r="AC105" s="132">
        <v>2056525</v>
      </c>
      <c r="AD105" s="141">
        <v>2059348</v>
      </c>
      <c r="AE105" s="106">
        <v>2059348</v>
      </c>
      <c r="AF105" s="106">
        <v>2055906</v>
      </c>
      <c r="AG105" s="106">
        <v>2059348</v>
      </c>
      <c r="AH105" s="228"/>
      <c r="AI105" s="141"/>
      <c r="AJ105" s="141"/>
      <c r="AK105" s="141"/>
      <c r="AL105" s="141"/>
      <c r="AM105" s="141"/>
      <c r="AN105" s="114">
        <f t="shared" si="2"/>
        <v>53013117</v>
      </c>
      <c r="AO105" s="114">
        <f t="shared" si="3"/>
        <v>89064286</v>
      </c>
      <c r="AP105" s="114"/>
      <c r="AQ105" s="114"/>
      <c r="AR105" s="114"/>
      <c r="AS105" s="114"/>
    </row>
    <row r="106" spans="1:46" s="190" customFormat="1" ht="15" customHeight="1" x14ac:dyDescent="0.2">
      <c r="A106" s="104"/>
      <c r="B106" s="104">
        <f>VLOOKUP(BJB!$F$9:$F$5599,Ctrl!$B$4:$C$399,2,0)</f>
        <v>1</v>
      </c>
      <c r="C106" s="104">
        <f>VLOOKUP(BJB!$G$9:$G$5599,Ctrl!$E$4:$F$399,2,0)</f>
        <v>8</v>
      </c>
      <c r="D106" s="219">
        <v>1</v>
      </c>
      <c r="E106" s="104" t="str">
        <f>VLOOKUP(BJB!$F$9:$F$5599,Ctrl!$B$4:$D$399,3,0)</f>
        <v>I</v>
      </c>
      <c r="F106" s="139" t="s">
        <v>10512</v>
      </c>
      <c r="G106" s="139" t="s">
        <v>4845</v>
      </c>
      <c r="H106" s="231" t="s">
        <v>17687</v>
      </c>
      <c r="I106" s="220">
        <f>IF(G105=BJB!$G4021,I105+1,1)</f>
        <v>1</v>
      </c>
      <c r="J106" s="891" t="s">
        <v>18184</v>
      </c>
      <c r="K106" s="121" t="s">
        <v>5377</v>
      </c>
      <c r="L106" s="104" t="s">
        <v>6477</v>
      </c>
      <c r="M106" s="104" t="s">
        <v>378</v>
      </c>
      <c r="N106" s="120">
        <v>41179</v>
      </c>
      <c r="O106" s="105">
        <v>120000000</v>
      </c>
      <c r="P106" s="105" t="s">
        <v>14861</v>
      </c>
      <c r="Q106" s="120">
        <v>41646</v>
      </c>
      <c r="R106" s="105">
        <v>105003835</v>
      </c>
      <c r="S106" s="108" t="s">
        <v>5326</v>
      </c>
      <c r="T106" s="109">
        <v>38107</v>
      </c>
      <c r="U106" s="141">
        <v>73502685</v>
      </c>
      <c r="V106" s="109">
        <v>41730</v>
      </c>
      <c r="W106" s="141">
        <v>73502685</v>
      </c>
      <c r="X106" s="141">
        <v>0</v>
      </c>
      <c r="Y106" s="141">
        <v>0</v>
      </c>
      <c r="Z106" s="141">
        <v>0</v>
      </c>
      <c r="AA106" s="114">
        <v>10380093</v>
      </c>
      <c r="AB106" s="136"/>
      <c r="AC106" s="132"/>
      <c r="AD106" s="141"/>
      <c r="AE106" s="106">
        <v>360100</v>
      </c>
      <c r="AF106" s="106">
        <v>0</v>
      </c>
      <c r="AG106" s="106">
        <v>0</v>
      </c>
      <c r="AH106" s="228"/>
      <c r="AI106" s="141"/>
      <c r="AJ106" s="141"/>
      <c r="AK106" s="141"/>
      <c r="AL106" s="141"/>
      <c r="AM106" s="141"/>
      <c r="AN106" s="114">
        <f t="shared" si="2"/>
        <v>10740193</v>
      </c>
      <c r="AO106" s="114">
        <f t="shared" si="3"/>
        <v>62762492</v>
      </c>
      <c r="AP106" s="114"/>
      <c r="AQ106" s="114"/>
      <c r="AR106" s="114"/>
      <c r="AS106" s="114"/>
    </row>
    <row r="107" spans="1:46" s="190" customFormat="1" ht="15" customHeight="1" x14ac:dyDescent="0.2">
      <c r="A107" s="104"/>
      <c r="B107" s="104">
        <f>VLOOKUP(BJB!$F$9:$F$5599,Ctrl!$B$4:$C$399,2,0)</f>
        <v>1</v>
      </c>
      <c r="C107" s="104">
        <f>VLOOKUP(BJB!$G$9:$G$5599,Ctrl!$E$4:$F$399,2,0)</f>
        <v>5</v>
      </c>
      <c r="D107" s="219">
        <v>1</v>
      </c>
      <c r="E107" s="104" t="str">
        <f>VLOOKUP(BJB!$F$9:$F$5599,Ctrl!$B$4:$D$399,3,0)</f>
        <v>I</v>
      </c>
      <c r="F107" s="139" t="s">
        <v>10512</v>
      </c>
      <c r="G107" s="139" t="s">
        <v>10272</v>
      </c>
      <c r="H107" s="125" t="s">
        <v>6276</v>
      </c>
      <c r="I107" s="220">
        <f>IF(G106=BJB!$G3990,I106+1,1)</f>
        <v>1</v>
      </c>
      <c r="J107" s="891" t="s">
        <v>18185</v>
      </c>
      <c r="K107" s="121" t="s">
        <v>471</v>
      </c>
      <c r="L107" s="104" t="s">
        <v>6477</v>
      </c>
      <c r="M107" s="104" t="s">
        <v>472</v>
      </c>
      <c r="N107" s="120">
        <v>40945</v>
      </c>
      <c r="O107" s="107">
        <v>100000000</v>
      </c>
      <c r="P107" s="105" t="s">
        <v>14862</v>
      </c>
      <c r="Q107" s="120">
        <v>41332</v>
      </c>
      <c r="R107" s="105">
        <v>104117073</v>
      </c>
      <c r="S107" s="146" t="s">
        <v>470</v>
      </c>
      <c r="T107" s="109">
        <v>41453</v>
      </c>
      <c r="U107" s="106">
        <v>70000000</v>
      </c>
      <c r="V107" s="109">
        <v>41453</v>
      </c>
      <c r="W107" s="141">
        <v>70000000</v>
      </c>
      <c r="X107" s="141">
        <v>0</v>
      </c>
      <c r="Y107" s="141">
        <v>0</v>
      </c>
      <c r="Z107" s="141">
        <v>0</v>
      </c>
      <c r="AA107" s="114">
        <v>42821847</v>
      </c>
      <c r="AB107" s="136"/>
      <c r="AC107" s="132">
        <v>650692</v>
      </c>
      <c r="AD107" s="141"/>
      <c r="AE107" s="106">
        <v>743648</v>
      </c>
      <c r="AF107" s="106">
        <v>0</v>
      </c>
      <c r="AG107" s="106">
        <v>0</v>
      </c>
      <c r="AH107" s="221"/>
      <c r="AI107" s="106"/>
      <c r="AJ107" s="230"/>
      <c r="AK107" s="141"/>
      <c r="AL107" s="106"/>
      <c r="AM107" s="106"/>
      <c r="AN107" s="114">
        <f t="shared" si="2"/>
        <v>44216187</v>
      </c>
      <c r="AO107" s="114">
        <f t="shared" si="3"/>
        <v>25783813</v>
      </c>
      <c r="AP107" s="114"/>
      <c r="AQ107" s="114"/>
      <c r="AR107" s="114"/>
      <c r="AS107" s="114"/>
    </row>
    <row r="108" spans="1:46" s="190" customFormat="1" ht="15" customHeight="1" x14ac:dyDescent="0.2">
      <c r="A108" s="104"/>
      <c r="B108" s="104">
        <f>VLOOKUP(BJB!$F$9:$F$5599,Ctrl!$B$4:$C$399,2,0)</f>
        <v>1</v>
      </c>
      <c r="C108" s="104">
        <f>VLOOKUP(BJB!$G$9:$G$5599,Ctrl!$E$4:$F$399,2,0)</f>
        <v>6</v>
      </c>
      <c r="D108" s="219">
        <v>1</v>
      </c>
      <c r="E108" s="104" t="str">
        <f>VLOOKUP(BJB!$F$9:$F$5599,Ctrl!$B$4:$D$399,3,0)</f>
        <v>I</v>
      </c>
      <c r="F108" s="139" t="s">
        <v>10512</v>
      </c>
      <c r="G108" s="139" t="s">
        <v>6544</v>
      </c>
      <c r="H108" s="125" t="s">
        <v>8280</v>
      </c>
      <c r="I108" s="220">
        <f>IF(G107=BJB!$G3943,I107+1,1)</f>
        <v>1</v>
      </c>
      <c r="J108" s="891" t="s">
        <v>18186</v>
      </c>
      <c r="K108" s="126" t="s">
        <v>6103</v>
      </c>
      <c r="L108" s="104" t="s">
        <v>6477</v>
      </c>
      <c r="M108" s="127" t="s">
        <v>5793</v>
      </c>
      <c r="N108" s="128">
        <v>41351</v>
      </c>
      <c r="O108" s="140">
        <v>90000000</v>
      </c>
      <c r="P108" s="105" t="s">
        <v>14863</v>
      </c>
      <c r="Q108" s="120">
        <v>41914</v>
      </c>
      <c r="R108" s="105">
        <v>77127216</v>
      </c>
      <c r="S108" s="146" t="s">
        <v>6086</v>
      </c>
      <c r="T108" s="109">
        <v>42003</v>
      </c>
      <c r="U108" s="114">
        <v>53989051</v>
      </c>
      <c r="V108" s="109">
        <v>41974</v>
      </c>
      <c r="W108" s="141">
        <v>53989051</v>
      </c>
      <c r="X108" s="141">
        <v>0</v>
      </c>
      <c r="Y108" s="141">
        <v>0</v>
      </c>
      <c r="Z108" s="141">
        <v>0</v>
      </c>
      <c r="AA108" s="114">
        <v>15576453</v>
      </c>
      <c r="AB108" s="136"/>
      <c r="AC108" s="132">
        <v>1485850</v>
      </c>
      <c r="AD108" s="141"/>
      <c r="AE108" s="106">
        <v>0</v>
      </c>
      <c r="AF108" s="106">
        <v>0</v>
      </c>
      <c r="AG108" s="106">
        <v>0</v>
      </c>
      <c r="AH108" s="136"/>
      <c r="AI108" s="114"/>
      <c r="AJ108" s="114"/>
      <c r="AK108" s="141"/>
      <c r="AL108" s="114"/>
      <c r="AM108" s="114"/>
      <c r="AN108" s="114">
        <f t="shared" si="2"/>
        <v>17062303</v>
      </c>
      <c r="AO108" s="114">
        <f t="shared" si="3"/>
        <v>36926748</v>
      </c>
      <c r="AP108" s="114"/>
      <c r="AQ108" s="114"/>
      <c r="AR108" s="114"/>
      <c r="AS108" s="114"/>
    </row>
    <row r="109" spans="1:46" s="190" customFormat="1" ht="15" customHeight="1" x14ac:dyDescent="0.2">
      <c r="A109" s="104"/>
      <c r="B109" s="104">
        <f>VLOOKUP(BJB!$F$9:$F$5599,Ctrl!$B$4:$C$399,2,0)</f>
        <v>1</v>
      </c>
      <c r="C109" s="104">
        <f>VLOOKUP(BJB!$G$9:$G$5599,Ctrl!$E$4:$F$399,2,0)</f>
        <v>5</v>
      </c>
      <c r="D109" s="219">
        <v>1</v>
      </c>
      <c r="E109" s="104" t="str">
        <f>VLOOKUP(BJB!$F$9:$F$5599,Ctrl!$B$4:$D$399,3,0)</f>
        <v>I</v>
      </c>
      <c r="F109" s="139" t="s">
        <v>10512</v>
      </c>
      <c r="G109" s="139" t="s">
        <v>10272</v>
      </c>
      <c r="H109" s="125" t="s">
        <v>6274</v>
      </c>
      <c r="I109" s="220">
        <f>IF(G108=BJB!$G3997,I108+1,1)</f>
        <v>1</v>
      </c>
      <c r="J109" s="891" t="s">
        <v>20222</v>
      </c>
      <c r="K109" s="121" t="s">
        <v>483</v>
      </c>
      <c r="L109" s="104" t="s">
        <v>6477</v>
      </c>
      <c r="M109" s="104" t="s">
        <v>484</v>
      </c>
      <c r="N109" s="120">
        <v>40963</v>
      </c>
      <c r="O109" s="105">
        <v>85000000</v>
      </c>
      <c r="P109" s="105" t="s">
        <v>14864</v>
      </c>
      <c r="Q109" s="120">
        <v>41372</v>
      </c>
      <c r="R109" s="105">
        <v>85000000</v>
      </c>
      <c r="S109" s="146" t="s">
        <v>485</v>
      </c>
      <c r="T109" s="109">
        <v>41486</v>
      </c>
      <c r="U109" s="112">
        <v>53839373</v>
      </c>
      <c r="V109" s="109">
        <v>41486</v>
      </c>
      <c r="W109" s="141">
        <v>53839373</v>
      </c>
      <c r="X109" s="141">
        <v>0</v>
      </c>
      <c r="Y109" s="141">
        <v>0</v>
      </c>
      <c r="Z109" s="141">
        <v>0</v>
      </c>
      <c r="AA109" s="114">
        <v>19302323</v>
      </c>
      <c r="AB109" s="136"/>
      <c r="AC109" s="132"/>
      <c r="AD109" s="141"/>
      <c r="AE109" s="106">
        <v>0</v>
      </c>
      <c r="AF109" s="106">
        <v>448878</v>
      </c>
      <c r="AG109" s="106">
        <v>0</v>
      </c>
      <c r="AH109" s="113"/>
      <c r="AI109" s="222"/>
      <c r="AJ109" s="112"/>
      <c r="AK109" s="141"/>
      <c r="AL109" s="112"/>
      <c r="AM109" s="112"/>
      <c r="AN109" s="114">
        <f t="shared" si="2"/>
        <v>19751201</v>
      </c>
      <c r="AO109" s="114">
        <f t="shared" si="3"/>
        <v>34088172</v>
      </c>
      <c r="AP109" s="114"/>
      <c r="AQ109" s="114"/>
      <c r="AR109" s="114"/>
      <c r="AS109" s="114"/>
    </row>
    <row r="110" spans="1:46" s="190" customFormat="1" ht="15" customHeight="1" x14ac:dyDescent="0.2">
      <c r="A110" s="104"/>
      <c r="B110" s="104">
        <f>VLOOKUP(BJB!$F$9:$F$5599,Ctrl!$B$4:$C$399,2,0)</f>
        <v>1</v>
      </c>
      <c r="C110" s="104">
        <f>VLOOKUP(BJB!$G$9:$G$5599,Ctrl!$E$4:$F$399,2,0)</f>
        <v>1</v>
      </c>
      <c r="D110" s="219">
        <v>1</v>
      </c>
      <c r="E110" s="104" t="str">
        <f>VLOOKUP(BJB!$F$9:$F$5599,Ctrl!$B$4:$D$399,3,0)</f>
        <v>I</v>
      </c>
      <c r="F110" s="139" t="s">
        <v>10512</v>
      </c>
      <c r="G110" s="139" t="s">
        <v>504</v>
      </c>
      <c r="H110" s="684">
        <v>1121221001561</v>
      </c>
      <c r="I110" s="220"/>
      <c r="J110" s="912" t="s">
        <v>20384</v>
      </c>
      <c r="K110" s="121" t="s">
        <v>9668</v>
      </c>
      <c r="L110" s="104" t="s">
        <v>6477</v>
      </c>
      <c r="M110" s="104" t="s">
        <v>8406</v>
      </c>
      <c r="N110" s="120">
        <v>41290</v>
      </c>
      <c r="O110" s="105">
        <v>250000000</v>
      </c>
      <c r="P110" s="105" t="s">
        <v>14865</v>
      </c>
      <c r="Q110" s="120">
        <v>42338</v>
      </c>
      <c r="R110" s="105">
        <v>179056970</v>
      </c>
      <c r="S110" s="146" t="s">
        <v>9685</v>
      </c>
      <c r="T110" s="109">
        <v>42361</v>
      </c>
      <c r="U110" s="141">
        <v>111176873</v>
      </c>
      <c r="V110" s="109">
        <v>42361</v>
      </c>
      <c r="W110" s="141">
        <v>111176873</v>
      </c>
      <c r="X110" s="141">
        <v>0</v>
      </c>
      <c r="Y110" s="141">
        <v>0</v>
      </c>
      <c r="Z110" s="141">
        <v>0</v>
      </c>
      <c r="AA110" s="114">
        <v>4712541</v>
      </c>
      <c r="AB110" s="136"/>
      <c r="AC110" s="132"/>
      <c r="AD110" s="141"/>
      <c r="AE110" s="106">
        <v>0</v>
      </c>
      <c r="AF110" s="106">
        <v>0</v>
      </c>
      <c r="AG110" s="106">
        <v>0</v>
      </c>
      <c r="AH110" s="228"/>
      <c r="AI110" s="228"/>
      <c r="AJ110" s="228"/>
      <c r="AK110" s="141"/>
      <c r="AL110" s="228"/>
      <c r="AM110" s="141"/>
      <c r="AN110" s="114">
        <f t="shared" si="2"/>
        <v>4712541</v>
      </c>
      <c r="AO110" s="114">
        <f t="shared" si="3"/>
        <v>106464332</v>
      </c>
      <c r="AP110" s="114"/>
      <c r="AQ110" s="114"/>
      <c r="AR110" s="114"/>
      <c r="AS110" s="114"/>
    </row>
    <row r="111" spans="1:46" s="191" customFormat="1" ht="15" customHeight="1" x14ac:dyDescent="0.2">
      <c r="A111" s="104"/>
      <c r="B111" s="104">
        <f>VLOOKUP(BJB!$F$9:$F$5599,Ctrl!$B$4:$C$399,2,0)</f>
        <v>1</v>
      </c>
      <c r="C111" s="104">
        <f>VLOOKUP(BJB!$G$9:$G$5599,Ctrl!$E$4:$F$399,2,0)</f>
        <v>5</v>
      </c>
      <c r="D111" s="219">
        <v>1</v>
      </c>
      <c r="E111" s="104" t="str">
        <f>VLOOKUP(BJB!$F$9:$F$5599,Ctrl!$B$4:$D$399,3,0)</f>
        <v>I</v>
      </c>
      <c r="F111" s="139" t="s">
        <v>10512</v>
      </c>
      <c r="G111" s="139" t="s">
        <v>10272</v>
      </c>
      <c r="H111" s="231" t="s">
        <v>18592</v>
      </c>
      <c r="I111" s="220">
        <f>IF(G110=BJB!$G4008,I110+1,1)</f>
        <v>1</v>
      </c>
      <c r="J111" s="891" t="s">
        <v>18187</v>
      </c>
      <c r="K111" s="126" t="s">
        <v>5727</v>
      </c>
      <c r="L111" s="104" t="s">
        <v>6477</v>
      </c>
      <c r="M111" s="127" t="s">
        <v>5728</v>
      </c>
      <c r="N111" s="128">
        <v>41120</v>
      </c>
      <c r="O111" s="140">
        <v>110000000</v>
      </c>
      <c r="P111" s="105" t="s">
        <v>14866</v>
      </c>
      <c r="Q111" s="120">
        <v>41758</v>
      </c>
      <c r="R111" s="105">
        <v>173751830</v>
      </c>
      <c r="S111" s="146" t="s">
        <v>5563</v>
      </c>
      <c r="T111" s="109">
        <v>41820</v>
      </c>
      <c r="U111" s="141">
        <v>77000000</v>
      </c>
      <c r="V111" s="109">
        <v>41791</v>
      </c>
      <c r="W111" s="141">
        <v>77000000</v>
      </c>
      <c r="X111" s="141">
        <v>0</v>
      </c>
      <c r="Y111" s="141">
        <v>0</v>
      </c>
      <c r="Z111" s="141">
        <v>0</v>
      </c>
      <c r="AA111" s="114">
        <v>35786102</v>
      </c>
      <c r="AB111" s="114">
        <v>2505269</v>
      </c>
      <c r="AC111" s="132"/>
      <c r="AD111" s="141"/>
      <c r="AE111" s="106">
        <v>0</v>
      </c>
      <c r="AF111" s="106">
        <v>3582506</v>
      </c>
      <c r="AG111" s="106">
        <v>0</v>
      </c>
      <c r="AH111" s="141"/>
      <c r="AI111" s="141"/>
      <c r="AJ111" s="141"/>
      <c r="AK111" s="141"/>
      <c r="AL111" s="141"/>
      <c r="AM111" s="141"/>
      <c r="AN111" s="114">
        <f t="shared" si="2"/>
        <v>41873877</v>
      </c>
      <c r="AO111" s="114">
        <f t="shared" si="3"/>
        <v>35126123</v>
      </c>
      <c r="AP111" s="114"/>
      <c r="AQ111" s="114"/>
      <c r="AR111" s="114"/>
      <c r="AS111" s="114"/>
      <c r="AT111" s="190"/>
    </row>
    <row r="112" spans="1:46" s="190" customFormat="1" ht="15" customHeight="1" x14ac:dyDescent="0.2">
      <c r="A112" s="104"/>
      <c r="B112" s="104">
        <f>VLOOKUP(BJB!$F$9:$F$5599,Ctrl!$B$4:$C$399,2,0)</f>
        <v>1</v>
      </c>
      <c r="C112" s="104">
        <f>VLOOKUP(BJB!$G$9:$G$5599,Ctrl!$E$4:$F$399,2,0)</f>
        <v>5</v>
      </c>
      <c r="D112" s="219">
        <v>1</v>
      </c>
      <c r="E112" s="104" t="str">
        <f>VLOOKUP(BJB!$F$9:$F$5599,Ctrl!$B$4:$D$399,3,0)</f>
        <v>I</v>
      </c>
      <c r="F112" s="139" t="s">
        <v>10512</v>
      </c>
      <c r="G112" s="139" t="s">
        <v>10272</v>
      </c>
      <c r="H112" s="125" t="s">
        <v>6595</v>
      </c>
      <c r="I112" s="220">
        <f>IF(G111=BJB!$G3973,I111+1,1)</f>
        <v>1</v>
      </c>
      <c r="J112" s="891" t="s">
        <v>18188</v>
      </c>
      <c r="K112" s="121" t="s">
        <v>436</v>
      </c>
      <c r="L112" s="104" t="s">
        <v>6477</v>
      </c>
      <c r="M112" s="104" t="s">
        <v>437</v>
      </c>
      <c r="N112" s="120">
        <v>40714</v>
      </c>
      <c r="O112" s="107">
        <v>20000000</v>
      </c>
      <c r="P112" s="105" t="s">
        <v>14867</v>
      </c>
      <c r="Q112" s="120">
        <v>41057</v>
      </c>
      <c r="R112" s="105">
        <v>19528193</v>
      </c>
      <c r="S112" s="108" t="s">
        <v>435</v>
      </c>
      <c r="T112" s="109">
        <v>41120</v>
      </c>
      <c r="U112" s="106">
        <v>13168788</v>
      </c>
      <c r="V112" s="109">
        <v>41120</v>
      </c>
      <c r="W112" s="141">
        <v>13168788</v>
      </c>
      <c r="X112" s="141">
        <v>0</v>
      </c>
      <c r="Y112" s="141">
        <v>0</v>
      </c>
      <c r="Z112" s="141">
        <v>0</v>
      </c>
      <c r="AA112" s="114">
        <v>4137684</v>
      </c>
      <c r="AB112" s="114">
        <v>241124</v>
      </c>
      <c r="AC112" s="132">
        <v>81737</v>
      </c>
      <c r="AD112" s="141"/>
      <c r="AE112" s="106">
        <v>0</v>
      </c>
      <c r="AF112" s="106">
        <v>0</v>
      </c>
      <c r="AG112" s="106">
        <v>0</v>
      </c>
      <c r="AH112" s="111"/>
      <c r="AI112" s="111"/>
      <c r="AJ112" s="230"/>
      <c r="AK112" s="141"/>
      <c r="AL112" s="106"/>
      <c r="AM112" s="106"/>
      <c r="AN112" s="114">
        <f t="shared" si="2"/>
        <v>4460545</v>
      </c>
      <c r="AO112" s="114">
        <f t="shared" si="3"/>
        <v>8708243</v>
      </c>
      <c r="AP112" s="114"/>
      <c r="AQ112" s="114"/>
      <c r="AR112" s="114"/>
      <c r="AS112" s="114"/>
    </row>
    <row r="113" spans="1:46" s="190" customFormat="1" ht="15" customHeight="1" x14ac:dyDescent="0.2">
      <c r="A113" s="104"/>
      <c r="B113" s="104">
        <f>VLOOKUP(BJB!$F$9:$F$5599,Ctrl!$B$4:$C$399,2,0)</f>
        <v>1</v>
      </c>
      <c r="C113" s="104">
        <f>VLOOKUP(BJB!$G$9:$G$5599,Ctrl!$E$4:$F$399,2,0)</f>
        <v>5</v>
      </c>
      <c r="D113" s="219">
        <v>1</v>
      </c>
      <c r="E113" s="104" t="str">
        <f>VLOOKUP(BJB!$F$9:$F$5599,Ctrl!$B$4:$D$399,3,0)</f>
        <v>I</v>
      </c>
      <c r="F113" s="139" t="s">
        <v>10512</v>
      </c>
      <c r="G113" s="139" t="s">
        <v>10272</v>
      </c>
      <c r="H113" s="231" t="s">
        <v>8652</v>
      </c>
      <c r="I113" s="220">
        <f>IF(G112=BJB!$G4013,I112+1,1)</f>
        <v>1</v>
      </c>
      <c r="J113" s="891" t="s">
        <v>18189</v>
      </c>
      <c r="K113" s="121" t="s">
        <v>10873</v>
      </c>
      <c r="L113" s="104" t="s">
        <v>6477</v>
      </c>
      <c r="M113" s="104" t="s">
        <v>8326</v>
      </c>
      <c r="N113" s="120">
        <v>41414</v>
      </c>
      <c r="O113" s="105">
        <v>50000000</v>
      </c>
      <c r="P113" s="105" t="s">
        <v>14868</v>
      </c>
      <c r="Q113" s="120">
        <v>42152</v>
      </c>
      <c r="R113" s="105">
        <v>32694443</v>
      </c>
      <c r="S113" s="146" t="s">
        <v>8330</v>
      </c>
      <c r="T113" s="109">
        <v>42184</v>
      </c>
      <c r="U113" s="141">
        <v>17850977</v>
      </c>
      <c r="V113" s="109">
        <v>42184</v>
      </c>
      <c r="W113" s="141">
        <v>17850977</v>
      </c>
      <c r="X113" s="141">
        <v>0</v>
      </c>
      <c r="Y113" s="141">
        <v>0</v>
      </c>
      <c r="Z113" s="141">
        <v>0</v>
      </c>
      <c r="AA113" s="226">
        <v>4165188</v>
      </c>
      <c r="AB113" s="136">
        <v>391167</v>
      </c>
      <c r="AC113" s="132"/>
      <c r="AD113" s="141">
        <v>387200</v>
      </c>
      <c r="AE113" s="106">
        <v>0</v>
      </c>
      <c r="AF113" s="106">
        <v>407047</v>
      </c>
      <c r="AG113" s="106">
        <v>0</v>
      </c>
      <c r="AH113" s="106"/>
      <c r="AI113" s="106"/>
      <c r="AJ113" s="230"/>
      <c r="AK113" s="141"/>
      <c r="AL113" s="106"/>
      <c r="AM113" s="106"/>
      <c r="AN113" s="114">
        <f t="shared" si="2"/>
        <v>5350602</v>
      </c>
      <c r="AO113" s="114">
        <f t="shared" si="3"/>
        <v>12500375</v>
      </c>
      <c r="AP113" s="114"/>
      <c r="AQ113" s="114"/>
      <c r="AR113" s="114"/>
      <c r="AS113" s="114"/>
    </row>
    <row r="114" spans="1:46" s="190" customFormat="1" ht="15" customHeight="1" x14ac:dyDescent="0.2">
      <c r="A114" s="104"/>
      <c r="B114" s="104">
        <f>VLOOKUP(BJB!$F$9:$F$5599,Ctrl!$B$4:$C$399,2,0)</f>
        <v>1</v>
      </c>
      <c r="C114" s="104">
        <f>VLOOKUP(BJB!$G$9:$G$5599,Ctrl!$E$4:$F$399,2,0)</f>
        <v>3</v>
      </c>
      <c r="D114" s="219">
        <v>1</v>
      </c>
      <c r="E114" s="104" t="str">
        <f>VLOOKUP(BJB!$F$9:$F$5599,Ctrl!$B$4:$D$399,3,0)</f>
        <v>I</v>
      </c>
      <c r="F114" s="139" t="s">
        <v>10512</v>
      </c>
      <c r="G114" s="139" t="s">
        <v>6543</v>
      </c>
      <c r="H114" s="886" t="s">
        <v>14726</v>
      </c>
      <c r="I114" s="220"/>
      <c r="J114" s="891" t="s">
        <v>18190</v>
      </c>
      <c r="K114" s="121" t="s">
        <v>2595</v>
      </c>
      <c r="L114" s="104" t="s">
        <v>6477</v>
      </c>
      <c r="M114" s="104" t="s">
        <v>5380</v>
      </c>
      <c r="N114" s="120">
        <v>41347</v>
      </c>
      <c r="O114" s="105">
        <v>210000000</v>
      </c>
      <c r="P114" s="105" t="s">
        <v>14869</v>
      </c>
      <c r="Q114" s="120">
        <v>42221</v>
      </c>
      <c r="R114" s="105">
        <v>180233958</v>
      </c>
      <c r="S114" s="146" t="s">
        <v>8728</v>
      </c>
      <c r="T114" s="109">
        <v>42333</v>
      </c>
      <c r="U114" s="141">
        <v>126163771</v>
      </c>
      <c r="V114" s="109">
        <v>42333</v>
      </c>
      <c r="W114" s="141">
        <v>126163771</v>
      </c>
      <c r="X114" s="141">
        <v>0</v>
      </c>
      <c r="Y114" s="141">
        <v>0</v>
      </c>
      <c r="Z114" s="141">
        <v>0</v>
      </c>
      <c r="AA114" s="114">
        <v>263979</v>
      </c>
      <c r="AB114" s="136"/>
      <c r="AC114" s="132"/>
      <c r="AD114" s="141">
        <v>175838</v>
      </c>
      <c r="AE114" s="106">
        <v>0</v>
      </c>
      <c r="AF114" s="106">
        <v>160452</v>
      </c>
      <c r="AG114" s="106">
        <v>173640</v>
      </c>
      <c r="AH114" s="141"/>
      <c r="AI114" s="141"/>
      <c r="AJ114" s="141"/>
      <c r="AK114" s="141"/>
      <c r="AL114" s="141"/>
      <c r="AM114" s="141"/>
      <c r="AN114" s="114">
        <f t="shared" si="2"/>
        <v>773909</v>
      </c>
      <c r="AO114" s="114">
        <f t="shared" si="3"/>
        <v>125389862</v>
      </c>
      <c r="AP114" s="114"/>
      <c r="AQ114" s="114"/>
      <c r="AR114" s="114"/>
      <c r="AS114" s="114"/>
      <c r="AT114" s="191"/>
    </row>
    <row r="115" spans="1:46" s="190" customFormat="1" ht="15" customHeight="1" x14ac:dyDescent="0.2">
      <c r="A115" s="104"/>
      <c r="B115" s="104">
        <f>VLOOKUP(BJB!$F$9:$F$5599,Ctrl!$B$4:$C$399,2,0)</f>
        <v>1</v>
      </c>
      <c r="C115" s="104">
        <f>VLOOKUP(BJB!$G$9:$G$5599,Ctrl!$E$4:$F$399,2,0)</f>
        <v>6</v>
      </c>
      <c r="D115" s="219">
        <v>1</v>
      </c>
      <c r="E115" s="104" t="str">
        <f>VLOOKUP(BJB!$F$9:$F$5599,Ctrl!$B$4:$D$399,3,0)</f>
        <v>I</v>
      </c>
      <c r="F115" s="139" t="s">
        <v>10512</v>
      </c>
      <c r="G115" s="139" t="s">
        <v>6544</v>
      </c>
      <c r="H115" s="125" t="s">
        <v>7432</v>
      </c>
      <c r="I115" s="220">
        <f>IF(G114=BJB!$G3927,I114+1,1)</f>
        <v>1</v>
      </c>
      <c r="J115" s="891" t="s">
        <v>18191</v>
      </c>
      <c r="K115" s="121" t="s">
        <v>496</v>
      </c>
      <c r="L115" s="227" t="s">
        <v>6477</v>
      </c>
      <c r="M115" s="104" t="s">
        <v>497</v>
      </c>
      <c r="N115" s="120">
        <v>40529</v>
      </c>
      <c r="O115" s="107">
        <v>25000000</v>
      </c>
      <c r="P115" s="105" t="s">
        <v>6222</v>
      </c>
      <c r="Q115" s="120" t="s">
        <v>6222</v>
      </c>
      <c r="R115" s="890">
        <v>0</v>
      </c>
      <c r="S115" s="146" t="s">
        <v>7006</v>
      </c>
      <c r="T115" s="109">
        <v>41089</v>
      </c>
      <c r="U115" s="114">
        <v>12461524</v>
      </c>
      <c r="V115" s="109" t="s">
        <v>6222</v>
      </c>
      <c r="W115" s="141">
        <v>0</v>
      </c>
      <c r="X115" s="141">
        <v>0</v>
      </c>
      <c r="Y115" s="141">
        <v>0</v>
      </c>
      <c r="Z115" s="141">
        <v>0</v>
      </c>
      <c r="AA115" s="114">
        <v>6168282</v>
      </c>
      <c r="AB115" s="136"/>
      <c r="AC115" s="132"/>
      <c r="AD115" s="141">
        <v>167776</v>
      </c>
      <c r="AE115" s="106">
        <v>0</v>
      </c>
      <c r="AF115" s="106">
        <v>0</v>
      </c>
      <c r="AG115" s="106">
        <v>134221</v>
      </c>
      <c r="AH115" s="222"/>
      <c r="AI115" s="114"/>
      <c r="AJ115" s="114"/>
      <c r="AK115" s="141"/>
      <c r="AL115" s="114"/>
      <c r="AM115" s="114"/>
      <c r="AN115" s="114">
        <f t="shared" si="2"/>
        <v>6470279</v>
      </c>
      <c r="AO115" s="114">
        <f t="shared" si="3"/>
        <v>5991245</v>
      </c>
      <c r="AP115" s="114"/>
      <c r="AQ115" s="114"/>
      <c r="AR115" s="114"/>
      <c r="AS115" s="114"/>
    </row>
    <row r="116" spans="1:46" s="190" customFormat="1" ht="15" customHeight="1" x14ac:dyDescent="0.2">
      <c r="A116" s="104"/>
      <c r="B116" s="104">
        <f>VLOOKUP(BJB!$F$9:$F$5599,Ctrl!$B$4:$C$399,2,0)</f>
        <v>1</v>
      </c>
      <c r="C116" s="104">
        <f>VLOOKUP(BJB!$G$9:$G$5599,Ctrl!$E$4:$F$399,2,0)</f>
        <v>5</v>
      </c>
      <c r="D116" s="219">
        <v>1</v>
      </c>
      <c r="E116" s="104" t="str">
        <f>VLOOKUP(BJB!$F$9:$F$5599,Ctrl!$B$4:$D$399,3,0)</f>
        <v>I</v>
      </c>
      <c r="F116" s="139" t="s">
        <v>10512</v>
      </c>
      <c r="G116" s="139" t="s">
        <v>10272</v>
      </c>
      <c r="H116" s="684">
        <v>1110610000755</v>
      </c>
      <c r="I116" s="220">
        <f>IF(G115=BJB!$G3974,I115+1,1)</f>
        <v>1</v>
      </c>
      <c r="J116" s="912" t="s">
        <v>20385</v>
      </c>
      <c r="K116" s="121" t="s">
        <v>438</v>
      </c>
      <c r="L116" s="104" t="s">
        <v>6477</v>
      </c>
      <c r="M116" s="104" t="s">
        <v>439</v>
      </c>
      <c r="N116" s="120">
        <v>40752</v>
      </c>
      <c r="O116" s="107">
        <v>25000000</v>
      </c>
      <c r="P116" s="105" t="s">
        <v>14870</v>
      </c>
      <c r="Q116" s="120">
        <v>41073</v>
      </c>
      <c r="R116" s="105">
        <v>31471129</v>
      </c>
      <c r="S116" s="108" t="s">
        <v>435</v>
      </c>
      <c r="T116" s="109">
        <v>41120</v>
      </c>
      <c r="U116" s="106">
        <v>17500000</v>
      </c>
      <c r="V116" s="109">
        <v>41120</v>
      </c>
      <c r="W116" s="141">
        <v>17500000</v>
      </c>
      <c r="X116" s="141">
        <v>0</v>
      </c>
      <c r="Y116" s="141">
        <v>0</v>
      </c>
      <c r="Z116" s="141">
        <v>0</v>
      </c>
      <c r="AA116" s="114">
        <v>1155000</v>
      </c>
      <c r="AB116" s="221"/>
      <c r="AC116" s="132"/>
      <c r="AD116" s="141"/>
      <c r="AE116" s="106">
        <v>0</v>
      </c>
      <c r="AF116" s="106">
        <v>0</v>
      </c>
      <c r="AG116" s="106">
        <v>0</v>
      </c>
      <c r="AH116" s="106"/>
      <c r="AI116" s="222"/>
      <c r="AJ116" s="106"/>
      <c r="AK116" s="141"/>
      <c r="AL116" s="106"/>
      <c r="AM116" s="106"/>
      <c r="AN116" s="114">
        <f t="shared" si="2"/>
        <v>1155000</v>
      </c>
      <c r="AO116" s="114">
        <f t="shared" si="3"/>
        <v>16345000</v>
      </c>
      <c r="AP116" s="114"/>
      <c r="AQ116" s="114"/>
      <c r="AR116" s="114"/>
      <c r="AS116" s="114"/>
    </row>
    <row r="117" spans="1:46" s="190" customFormat="1" ht="15" customHeight="1" x14ac:dyDescent="0.2">
      <c r="A117" s="104"/>
      <c r="B117" s="104">
        <f>VLOOKUP(BJB!$F$9:$F$5599,Ctrl!$B$4:$C$399,2,0)</f>
        <v>1</v>
      </c>
      <c r="C117" s="104">
        <f>VLOOKUP(BJB!$G$9:$G$5599,Ctrl!$E$4:$F$399,2,0)</f>
        <v>0</v>
      </c>
      <c r="D117" s="219">
        <v>1</v>
      </c>
      <c r="E117" s="104" t="str">
        <f>VLOOKUP(BJB!$F$9:$F$5599,Ctrl!$B$4:$D$399,3,0)</f>
        <v>I</v>
      </c>
      <c r="F117" s="139" t="s">
        <v>10512</v>
      </c>
      <c r="G117" s="139" t="s">
        <v>10253</v>
      </c>
      <c r="H117" s="125"/>
      <c r="I117" s="220">
        <f>IF(G116=BJB!$G3861,I116+1,1)</f>
        <v>1</v>
      </c>
      <c r="J117" s="912" t="s">
        <v>20386</v>
      </c>
      <c r="K117" s="121" t="s">
        <v>49</v>
      </c>
      <c r="L117" s="104" t="s">
        <v>6477</v>
      </c>
      <c r="M117" s="104" t="s">
        <v>50</v>
      </c>
      <c r="N117" s="109">
        <v>39469</v>
      </c>
      <c r="O117" s="114">
        <v>10000000</v>
      </c>
      <c r="P117" s="105" t="s">
        <v>6222</v>
      </c>
      <c r="Q117" s="120" t="s">
        <v>6222</v>
      </c>
      <c r="R117" s="890">
        <v>0</v>
      </c>
      <c r="S117" s="108" t="s">
        <v>6989</v>
      </c>
      <c r="T117" s="120">
        <v>39903</v>
      </c>
      <c r="U117" s="114">
        <v>3125001.75</v>
      </c>
      <c r="V117" s="109" t="s">
        <v>6222</v>
      </c>
      <c r="W117" s="141">
        <v>0</v>
      </c>
      <c r="X117" s="141">
        <v>0</v>
      </c>
      <c r="Y117" s="141">
        <v>0</v>
      </c>
      <c r="Z117" s="141">
        <v>0</v>
      </c>
      <c r="AA117" s="114">
        <v>0</v>
      </c>
      <c r="AB117" s="136"/>
      <c r="AC117" s="136"/>
      <c r="AD117" s="141"/>
      <c r="AE117" s="106">
        <v>0</v>
      </c>
      <c r="AF117" s="106">
        <v>0</v>
      </c>
      <c r="AG117" s="106">
        <v>0</v>
      </c>
      <c r="AH117" s="114"/>
      <c r="AI117" s="114"/>
      <c r="AJ117" s="114"/>
      <c r="AK117" s="114"/>
      <c r="AL117" s="114"/>
      <c r="AM117" s="114"/>
      <c r="AN117" s="114">
        <f t="shared" si="2"/>
        <v>0</v>
      </c>
      <c r="AO117" s="114">
        <f t="shared" si="3"/>
        <v>3125001.75</v>
      </c>
      <c r="AP117" s="114"/>
      <c r="AQ117" s="114"/>
      <c r="AR117" s="114"/>
      <c r="AS117" s="114"/>
    </row>
    <row r="118" spans="1:46" s="190" customFormat="1" ht="15" customHeight="1" x14ac:dyDescent="0.2">
      <c r="A118" s="104"/>
      <c r="B118" s="104">
        <f>VLOOKUP(BJB!$F$9:$F$5599,Ctrl!$B$4:$C$399,2,0)</f>
        <v>1</v>
      </c>
      <c r="C118" s="104">
        <f>VLOOKUP(BJB!$G$9:$G$5599,Ctrl!$E$4:$F$399,2,0)</f>
        <v>0</v>
      </c>
      <c r="D118" s="219">
        <v>1</v>
      </c>
      <c r="E118" s="104" t="str">
        <f>VLOOKUP(BJB!$F$9:$F$5599,Ctrl!$B$4:$D$399,3,0)</f>
        <v>I</v>
      </c>
      <c r="F118" s="139" t="s">
        <v>10512</v>
      </c>
      <c r="G118" s="139" t="s">
        <v>10253</v>
      </c>
      <c r="H118" s="125" t="s">
        <v>6592</v>
      </c>
      <c r="I118" s="220">
        <f>IF(G117=BJB!$G3862,I117+1,1)</f>
        <v>1</v>
      </c>
      <c r="J118" s="912" t="s">
        <v>20387</v>
      </c>
      <c r="K118" s="121" t="s">
        <v>51</v>
      </c>
      <c r="L118" s="104" t="s">
        <v>6477</v>
      </c>
      <c r="M118" s="104" t="s">
        <v>52</v>
      </c>
      <c r="N118" s="109">
        <v>39574</v>
      </c>
      <c r="O118" s="114">
        <v>15000000</v>
      </c>
      <c r="P118" s="105" t="s">
        <v>6222</v>
      </c>
      <c r="Q118" s="120" t="s">
        <v>6222</v>
      </c>
      <c r="R118" s="890">
        <v>0</v>
      </c>
      <c r="S118" s="108" t="s">
        <v>6989</v>
      </c>
      <c r="T118" s="120">
        <v>39903</v>
      </c>
      <c r="U118" s="114">
        <v>9937500</v>
      </c>
      <c r="V118" s="109" t="s">
        <v>6222</v>
      </c>
      <c r="W118" s="141">
        <v>0</v>
      </c>
      <c r="X118" s="141">
        <v>0</v>
      </c>
      <c r="Y118" s="141">
        <v>0</v>
      </c>
      <c r="Z118" s="141">
        <v>0</v>
      </c>
      <c r="AA118" s="114">
        <v>548929</v>
      </c>
      <c r="AB118" s="136"/>
      <c r="AC118" s="132"/>
      <c r="AD118" s="141"/>
      <c r="AE118" s="106">
        <v>0</v>
      </c>
      <c r="AF118" s="106">
        <v>0</v>
      </c>
      <c r="AG118" s="106">
        <v>0</v>
      </c>
      <c r="AH118" s="114"/>
      <c r="AI118" s="114"/>
      <c r="AJ118" s="114"/>
      <c r="AK118" s="141"/>
      <c r="AL118" s="114"/>
      <c r="AM118" s="114"/>
      <c r="AN118" s="114">
        <f t="shared" si="2"/>
        <v>548929</v>
      </c>
      <c r="AO118" s="114">
        <f t="shared" si="3"/>
        <v>9388571</v>
      </c>
      <c r="AP118" s="114"/>
      <c r="AQ118" s="114"/>
      <c r="AR118" s="114"/>
      <c r="AS118" s="114"/>
    </row>
    <row r="119" spans="1:46" s="190" customFormat="1" ht="15" customHeight="1" x14ac:dyDescent="0.2">
      <c r="A119" s="104"/>
      <c r="B119" s="104">
        <f>VLOOKUP(BJB!$F$9:$F$5599,Ctrl!$B$4:$C$399,2,0)</f>
        <v>1</v>
      </c>
      <c r="C119" s="104">
        <f>VLOOKUP(BJB!$G$9:$G$5599,Ctrl!$E$4:$F$399,2,0)</f>
        <v>0</v>
      </c>
      <c r="D119" s="219">
        <v>1</v>
      </c>
      <c r="E119" s="104" t="str">
        <f>VLOOKUP(BJB!$F$9:$F$5599,Ctrl!$B$4:$D$399,3,0)</f>
        <v>I</v>
      </c>
      <c r="F119" s="139" t="s">
        <v>10512</v>
      </c>
      <c r="G119" s="139" t="s">
        <v>10253</v>
      </c>
      <c r="H119" s="125"/>
      <c r="I119" s="220">
        <f>IF(G118=BJB!$G3863,I118+1,1)</f>
        <v>1</v>
      </c>
      <c r="J119" s="912" t="s">
        <v>20388</v>
      </c>
      <c r="K119" s="121" t="s">
        <v>56</v>
      </c>
      <c r="L119" s="104" t="s">
        <v>6477</v>
      </c>
      <c r="M119" s="104" t="s">
        <v>57</v>
      </c>
      <c r="N119" s="109">
        <v>39667</v>
      </c>
      <c r="O119" s="114">
        <v>15000000</v>
      </c>
      <c r="P119" s="105" t="s">
        <v>6222</v>
      </c>
      <c r="Q119" s="120" t="s">
        <v>6222</v>
      </c>
      <c r="R119" s="890">
        <v>0</v>
      </c>
      <c r="S119" s="108" t="s">
        <v>6990</v>
      </c>
      <c r="T119" s="120">
        <v>39994</v>
      </c>
      <c r="U119" s="114">
        <v>10156248.75</v>
      </c>
      <c r="V119" s="109" t="s">
        <v>6222</v>
      </c>
      <c r="W119" s="141">
        <v>0</v>
      </c>
      <c r="X119" s="141">
        <v>0</v>
      </c>
      <c r="Y119" s="141">
        <v>0</v>
      </c>
      <c r="Z119" s="141">
        <v>0</v>
      </c>
      <c r="AA119" s="114">
        <v>0</v>
      </c>
      <c r="AB119" s="136"/>
      <c r="AC119" s="136"/>
      <c r="AD119" s="141"/>
      <c r="AE119" s="106">
        <v>0</v>
      </c>
      <c r="AF119" s="106">
        <v>0</v>
      </c>
      <c r="AG119" s="106">
        <v>0</v>
      </c>
      <c r="AH119" s="114"/>
      <c r="AI119" s="114"/>
      <c r="AJ119" s="114"/>
      <c r="AK119" s="114"/>
      <c r="AL119" s="114"/>
      <c r="AM119" s="114"/>
      <c r="AN119" s="114">
        <f t="shared" si="2"/>
        <v>0</v>
      </c>
      <c r="AO119" s="114">
        <f t="shared" si="3"/>
        <v>10156248.75</v>
      </c>
      <c r="AP119" s="114"/>
      <c r="AQ119" s="114"/>
      <c r="AR119" s="114"/>
      <c r="AS119" s="114"/>
    </row>
    <row r="120" spans="1:46" s="190" customFormat="1" ht="15" customHeight="1" x14ac:dyDescent="0.2">
      <c r="A120" s="104"/>
      <c r="B120" s="104">
        <f>VLOOKUP(BJB!$F$9:$F$5599,Ctrl!$B$4:$C$399,2,0)</f>
        <v>1</v>
      </c>
      <c r="C120" s="104">
        <f>VLOOKUP(BJB!$G$9:$G$5599,Ctrl!$E$4:$F$399,2,0)</f>
        <v>0</v>
      </c>
      <c r="D120" s="219">
        <v>1</v>
      </c>
      <c r="E120" s="104" t="str">
        <f>VLOOKUP(BJB!$F$9:$F$5599,Ctrl!$B$4:$D$399,3,0)</f>
        <v>I</v>
      </c>
      <c r="F120" s="139" t="s">
        <v>10512</v>
      </c>
      <c r="G120" s="139" t="s">
        <v>10253</v>
      </c>
      <c r="H120" s="125"/>
      <c r="I120" s="220">
        <f>IF(G119=BJB!$G3864,I119+1,1)</f>
        <v>1</v>
      </c>
      <c r="J120" s="912" t="s">
        <v>20389</v>
      </c>
      <c r="K120" s="121" t="s">
        <v>58</v>
      </c>
      <c r="L120" s="104" t="s">
        <v>6477</v>
      </c>
      <c r="M120" s="104" t="s">
        <v>54</v>
      </c>
      <c r="N120" s="109">
        <v>39625</v>
      </c>
      <c r="O120" s="114">
        <v>15000000</v>
      </c>
      <c r="P120" s="105" t="s">
        <v>6222</v>
      </c>
      <c r="Q120" s="120" t="s">
        <v>6222</v>
      </c>
      <c r="R120" s="890">
        <v>0</v>
      </c>
      <c r="S120" s="108" t="s">
        <v>6990</v>
      </c>
      <c r="T120" s="120">
        <v>39994</v>
      </c>
      <c r="U120" s="114">
        <v>8606250</v>
      </c>
      <c r="V120" s="109" t="s">
        <v>6222</v>
      </c>
      <c r="W120" s="141">
        <v>0</v>
      </c>
      <c r="X120" s="141">
        <v>0</v>
      </c>
      <c r="Y120" s="141">
        <v>0</v>
      </c>
      <c r="Z120" s="141">
        <v>0</v>
      </c>
      <c r="AA120" s="114">
        <v>0</v>
      </c>
      <c r="AB120" s="136"/>
      <c r="AC120" s="136"/>
      <c r="AD120" s="141"/>
      <c r="AE120" s="106">
        <v>0</v>
      </c>
      <c r="AF120" s="106">
        <v>0</v>
      </c>
      <c r="AG120" s="106">
        <v>0</v>
      </c>
      <c r="AH120" s="114"/>
      <c r="AI120" s="114"/>
      <c r="AJ120" s="114"/>
      <c r="AK120" s="114"/>
      <c r="AL120" s="114"/>
      <c r="AM120" s="114"/>
      <c r="AN120" s="114">
        <f t="shared" si="2"/>
        <v>0</v>
      </c>
      <c r="AO120" s="114">
        <f t="shared" si="3"/>
        <v>8606250</v>
      </c>
      <c r="AP120" s="114"/>
      <c r="AQ120" s="114"/>
      <c r="AR120" s="114"/>
      <c r="AS120" s="114"/>
      <c r="AT120" s="191"/>
    </row>
    <row r="121" spans="1:46" s="190" customFormat="1" ht="15" customHeight="1" x14ac:dyDescent="0.2">
      <c r="A121" s="104"/>
      <c r="B121" s="104">
        <f>VLOOKUP(BJB!$F$9:$F$5599,Ctrl!$B$4:$C$399,2,0)</f>
        <v>1</v>
      </c>
      <c r="C121" s="104">
        <f>VLOOKUP(BJB!$G$9:$G$5599,Ctrl!$E$4:$F$399,2,0)</f>
        <v>0</v>
      </c>
      <c r="D121" s="219">
        <v>1</v>
      </c>
      <c r="E121" s="104" t="str">
        <f>VLOOKUP(BJB!$F$9:$F$5599,Ctrl!$B$4:$D$399,3,0)</f>
        <v>I</v>
      </c>
      <c r="F121" s="139" t="s">
        <v>10512</v>
      </c>
      <c r="G121" s="139" t="s">
        <v>10253</v>
      </c>
      <c r="H121" s="125"/>
      <c r="I121" s="220">
        <f>IF(G120=BJB!$G3865,I120+1,1)</f>
        <v>1</v>
      </c>
      <c r="J121" s="912" t="s">
        <v>20390</v>
      </c>
      <c r="K121" s="121" t="s">
        <v>59</v>
      </c>
      <c r="L121" s="104" t="s">
        <v>6477</v>
      </c>
      <c r="M121" s="104" t="s">
        <v>60</v>
      </c>
      <c r="N121" s="109">
        <v>39625</v>
      </c>
      <c r="O121" s="114">
        <v>10000000</v>
      </c>
      <c r="P121" s="105" t="s">
        <v>6222</v>
      </c>
      <c r="Q121" s="120" t="s">
        <v>6222</v>
      </c>
      <c r="R121" s="890">
        <v>0</v>
      </c>
      <c r="S121" s="108" t="s">
        <v>6990</v>
      </c>
      <c r="T121" s="120">
        <v>39994</v>
      </c>
      <c r="U121" s="114">
        <v>6270830.25</v>
      </c>
      <c r="V121" s="109" t="s">
        <v>6222</v>
      </c>
      <c r="W121" s="141">
        <v>0</v>
      </c>
      <c r="X121" s="141">
        <v>0</v>
      </c>
      <c r="Y121" s="141">
        <v>0</v>
      </c>
      <c r="Z121" s="141">
        <v>0</v>
      </c>
      <c r="AA121" s="114">
        <v>6270830.25</v>
      </c>
      <c r="AB121" s="136"/>
      <c r="AC121" s="136"/>
      <c r="AD121" s="141"/>
      <c r="AE121" s="106">
        <v>0</v>
      </c>
      <c r="AF121" s="106">
        <v>0</v>
      </c>
      <c r="AG121" s="106">
        <v>0</v>
      </c>
      <c r="AH121" s="114"/>
      <c r="AI121" s="114"/>
      <c r="AJ121" s="114"/>
      <c r="AK121" s="114"/>
      <c r="AL121" s="114"/>
      <c r="AM121" s="114"/>
      <c r="AN121" s="114">
        <f t="shared" si="2"/>
        <v>6270830.25</v>
      </c>
      <c r="AO121" s="114">
        <f t="shared" si="3"/>
        <v>0</v>
      </c>
      <c r="AP121" s="114"/>
      <c r="AQ121" s="114"/>
      <c r="AR121" s="114"/>
      <c r="AS121" s="114"/>
      <c r="AT121" s="191"/>
    </row>
    <row r="122" spans="1:46" s="190" customFormat="1" ht="15" customHeight="1" x14ac:dyDescent="0.2">
      <c r="A122" s="104"/>
      <c r="B122" s="104">
        <f>VLOOKUP(BJB!$F$9:$F$5599,Ctrl!$B$4:$C$399,2,0)</f>
        <v>1</v>
      </c>
      <c r="C122" s="104">
        <f>VLOOKUP(BJB!$G$9:$G$5599,Ctrl!$E$4:$F$399,2,0)</f>
        <v>0</v>
      </c>
      <c r="D122" s="219">
        <v>1</v>
      </c>
      <c r="E122" s="104" t="str">
        <f>VLOOKUP(BJB!$F$9:$F$5599,Ctrl!$B$4:$D$399,3,0)</f>
        <v>I</v>
      </c>
      <c r="F122" s="139" t="s">
        <v>10512</v>
      </c>
      <c r="G122" s="139" t="s">
        <v>10253</v>
      </c>
      <c r="H122" s="125"/>
      <c r="I122" s="220">
        <f>IF(G121=BJB!$G3866,I121+1,1)</f>
        <v>1</v>
      </c>
      <c r="J122" s="912" t="s">
        <v>20391</v>
      </c>
      <c r="K122" s="121" t="s">
        <v>311</v>
      </c>
      <c r="L122" s="104" t="s">
        <v>6477</v>
      </c>
      <c r="M122" s="104" t="s">
        <v>52</v>
      </c>
      <c r="N122" s="109">
        <v>39574</v>
      </c>
      <c r="O122" s="114">
        <v>15000000</v>
      </c>
      <c r="P122" s="105" t="s">
        <v>6222</v>
      </c>
      <c r="Q122" s="120" t="s">
        <v>6222</v>
      </c>
      <c r="R122" s="890">
        <v>0</v>
      </c>
      <c r="S122" s="108" t="s">
        <v>6991</v>
      </c>
      <c r="T122" s="120">
        <v>40074</v>
      </c>
      <c r="U122" s="114">
        <v>7031250</v>
      </c>
      <c r="V122" s="109" t="s">
        <v>6222</v>
      </c>
      <c r="W122" s="141">
        <v>0</v>
      </c>
      <c r="X122" s="141">
        <v>0</v>
      </c>
      <c r="Y122" s="141">
        <v>0</v>
      </c>
      <c r="Z122" s="141">
        <v>0</v>
      </c>
      <c r="AA122" s="114">
        <v>7031250</v>
      </c>
      <c r="AB122" s="136"/>
      <c r="AC122" s="136"/>
      <c r="AD122" s="141"/>
      <c r="AE122" s="106">
        <v>0</v>
      </c>
      <c r="AF122" s="106">
        <v>0</v>
      </c>
      <c r="AG122" s="106">
        <v>0</v>
      </c>
      <c r="AH122" s="114"/>
      <c r="AI122" s="114"/>
      <c r="AJ122" s="114"/>
      <c r="AK122" s="114"/>
      <c r="AL122" s="114"/>
      <c r="AM122" s="114"/>
      <c r="AN122" s="114">
        <f t="shared" si="2"/>
        <v>7031250</v>
      </c>
      <c r="AO122" s="114">
        <f t="shared" si="3"/>
        <v>0</v>
      </c>
      <c r="AP122" s="114"/>
      <c r="AQ122" s="114"/>
      <c r="AR122" s="114"/>
      <c r="AS122" s="114"/>
      <c r="AT122" s="191"/>
    </row>
    <row r="123" spans="1:46" s="190" customFormat="1" ht="15" customHeight="1" x14ac:dyDescent="0.2">
      <c r="A123" s="104"/>
      <c r="B123" s="104">
        <f>VLOOKUP(BJB!$F$9:$F$5599,Ctrl!$B$4:$C$399,2,0)</f>
        <v>1</v>
      </c>
      <c r="C123" s="104">
        <f>VLOOKUP(BJB!$G$9:$G$5599,Ctrl!$E$4:$F$399,2,0)</f>
        <v>0</v>
      </c>
      <c r="D123" s="219">
        <v>1</v>
      </c>
      <c r="E123" s="104" t="str">
        <f>VLOOKUP(BJB!$F$9:$F$5599,Ctrl!$B$4:$D$399,3,0)</f>
        <v>I</v>
      </c>
      <c r="F123" s="139" t="s">
        <v>10512</v>
      </c>
      <c r="G123" s="139" t="s">
        <v>10253</v>
      </c>
      <c r="H123" s="125"/>
      <c r="I123" s="220">
        <f>IF(G122=BJB!$G3867,I122+1,1)</f>
        <v>1</v>
      </c>
      <c r="J123" s="912" t="s">
        <v>20392</v>
      </c>
      <c r="K123" s="121" t="s">
        <v>312</v>
      </c>
      <c r="L123" s="104" t="s">
        <v>6477</v>
      </c>
      <c r="M123" s="104" t="s">
        <v>54</v>
      </c>
      <c r="N123" s="109">
        <v>39625</v>
      </c>
      <c r="O123" s="114">
        <v>6000000</v>
      </c>
      <c r="P123" s="105" t="s">
        <v>6222</v>
      </c>
      <c r="Q123" s="120" t="s">
        <v>6222</v>
      </c>
      <c r="R123" s="890">
        <v>0</v>
      </c>
      <c r="S123" s="108" t="s">
        <v>6991</v>
      </c>
      <c r="T123" s="120">
        <v>40074</v>
      </c>
      <c r="U123" s="114">
        <v>3000000</v>
      </c>
      <c r="V123" s="109" t="s">
        <v>6222</v>
      </c>
      <c r="W123" s="141">
        <v>0</v>
      </c>
      <c r="X123" s="141">
        <v>0</v>
      </c>
      <c r="Y123" s="141">
        <v>0</v>
      </c>
      <c r="Z123" s="141">
        <v>0</v>
      </c>
      <c r="AA123" s="114">
        <v>0</v>
      </c>
      <c r="AB123" s="136"/>
      <c r="AC123" s="136"/>
      <c r="AD123" s="141"/>
      <c r="AE123" s="106">
        <v>0</v>
      </c>
      <c r="AF123" s="106">
        <v>0</v>
      </c>
      <c r="AG123" s="106">
        <v>0</v>
      </c>
      <c r="AH123" s="114"/>
      <c r="AI123" s="114"/>
      <c r="AJ123" s="114"/>
      <c r="AK123" s="114"/>
      <c r="AL123" s="114"/>
      <c r="AM123" s="114"/>
      <c r="AN123" s="114">
        <f t="shared" si="2"/>
        <v>0</v>
      </c>
      <c r="AO123" s="114">
        <f t="shared" si="3"/>
        <v>3000000</v>
      </c>
      <c r="AP123" s="114"/>
      <c r="AQ123" s="114"/>
      <c r="AR123" s="114"/>
      <c r="AS123" s="114"/>
      <c r="AT123" s="191"/>
    </row>
    <row r="124" spans="1:46" s="190" customFormat="1" ht="15" customHeight="1" x14ac:dyDescent="0.2">
      <c r="A124" s="104"/>
      <c r="B124" s="104">
        <f>VLOOKUP(BJB!$F$9:$F$5599,Ctrl!$B$4:$C$399,2,0)</f>
        <v>1</v>
      </c>
      <c r="C124" s="104">
        <f>VLOOKUP(BJB!$G$9:$G$5599,Ctrl!$E$4:$F$399,2,0)</f>
        <v>0</v>
      </c>
      <c r="D124" s="219">
        <v>1</v>
      </c>
      <c r="E124" s="104" t="str">
        <f>VLOOKUP(BJB!$F$9:$F$5599,Ctrl!$B$4:$D$399,3,0)</f>
        <v>I</v>
      </c>
      <c r="F124" s="139" t="s">
        <v>10512</v>
      </c>
      <c r="G124" s="139" t="s">
        <v>10253</v>
      </c>
      <c r="H124" s="125"/>
      <c r="I124" s="220">
        <f>IF(G123=BJB!$G3868,I123+1,1)</f>
        <v>1</v>
      </c>
      <c r="J124" s="912" t="s">
        <v>20393</v>
      </c>
      <c r="K124" s="121" t="s">
        <v>313</v>
      </c>
      <c r="L124" s="104" t="s">
        <v>6477</v>
      </c>
      <c r="M124" s="104" t="s">
        <v>52</v>
      </c>
      <c r="N124" s="109">
        <v>39574</v>
      </c>
      <c r="O124" s="114">
        <v>15000000</v>
      </c>
      <c r="P124" s="105" t="s">
        <v>6222</v>
      </c>
      <c r="Q124" s="120" t="s">
        <v>6222</v>
      </c>
      <c r="R124" s="890">
        <v>0</v>
      </c>
      <c r="S124" s="108" t="s">
        <v>6991</v>
      </c>
      <c r="T124" s="120">
        <v>40074</v>
      </c>
      <c r="U124" s="114">
        <v>7500000</v>
      </c>
      <c r="V124" s="109" t="s">
        <v>6222</v>
      </c>
      <c r="W124" s="141">
        <v>0</v>
      </c>
      <c r="X124" s="141">
        <v>0</v>
      </c>
      <c r="Y124" s="141">
        <v>0</v>
      </c>
      <c r="Z124" s="141">
        <v>0</v>
      </c>
      <c r="AA124" s="114">
        <v>7500000</v>
      </c>
      <c r="AB124" s="114"/>
      <c r="AC124" s="114"/>
      <c r="AD124" s="141"/>
      <c r="AE124" s="106">
        <v>0</v>
      </c>
      <c r="AF124" s="106">
        <v>0</v>
      </c>
      <c r="AG124" s="106">
        <v>0</v>
      </c>
      <c r="AH124" s="114"/>
      <c r="AI124" s="114"/>
      <c r="AJ124" s="114"/>
      <c r="AK124" s="114"/>
      <c r="AL124" s="114"/>
      <c r="AM124" s="114"/>
      <c r="AN124" s="114">
        <f t="shared" si="2"/>
        <v>7500000</v>
      </c>
      <c r="AO124" s="114">
        <f t="shared" si="3"/>
        <v>0</v>
      </c>
      <c r="AP124" s="114"/>
      <c r="AQ124" s="114"/>
      <c r="AR124" s="114"/>
      <c r="AS124" s="114"/>
      <c r="AT124" s="191"/>
    </row>
    <row r="125" spans="1:46" s="190" customFormat="1" ht="15" customHeight="1" x14ac:dyDescent="0.2">
      <c r="A125" s="104"/>
      <c r="B125" s="104">
        <f>VLOOKUP(BJB!$F$9:$F$5599,Ctrl!$B$4:$C$399,2,0)</f>
        <v>1</v>
      </c>
      <c r="C125" s="104">
        <f>VLOOKUP(BJB!$G$9:$G$5599,Ctrl!$E$4:$F$399,2,0)</f>
        <v>0</v>
      </c>
      <c r="D125" s="219">
        <v>1</v>
      </c>
      <c r="E125" s="104" t="str">
        <f>VLOOKUP(BJB!$F$9:$F$5599,Ctrl!$B$4:$D$399,3,0)</f>
        <v>I</v>
      </c>
      <c r="F125" s="139" t="s">
        <v>10512</v>
      </c>
      <c r="G125" s="139" t="s">
        <v>10253</v>
      </c>
      <c r="H125" s="125"/>
      <c r="I125" s="220">
        <f>IF(G124=BJB!$G3869,I124+1,1)</f>
        <v>1</v>
      </c>
      <c r="J125" s="912" t="s">
        <v>20394</v>
      </c>
      <c r="K125" s="121" t="s">
        <v>314</v>
      </c>
      <c r="L125" s="104" t="s">
        <v>6477</v>
      </c>
      <c r="M125" s="104" t="s">
        <v>57</v>
      </c>
      <c r="N125" s="109">
        <v>39667</v>
      </c>
      <c r="O125" s="114">
        <v>25000000</v>
      </c>
      <c r="P125" s="105" t="s">
        <v>14871</v>
      </c>
      <c r="Q125" s="120" t="s">
        <v>14872</v>
      </c>
      <c r="R125" s="105">
        <v>11458329</v>
      </c>
      <c r="S125" s="108" t="s">
        <v>6992</v>
      </c>
      <c r="T125" s="120">
        <v>40234</v>
      </c>
      <c r="U125" s="114">
        <v>8593747</v>
      </c>
      <c r="V125" s="109">
        <v>40234</v>
      </c>
      <c r="W125" s="141">
        <v>8593746.75</v>
      </c>
      <c r="X125" s="141">
        <v>0</v>
      </c>
      <c r="Y125" s="141">
        <v>0</v>
      </c>
      <c r="Z125" s="141">
        <v>0</v>
      </c>
      <c r="AA125" s="114">
        <v>8593747</v>
      </c>
      <c r="AB125" s="114"/>
      <c r="AC125" s="114"/>
      <c r="AD125" s="141"/>
      <c r="AE125" s="106">
        <v>0</v>
      </c>
      <c r="AF125" s="106">
        <v>0</v>
      </c>
      <c r="AG125" s="106">
        <v>0</v>
      </c>
      <c r="AH125" s="114"/>
      <c r="AI125" s="114"/>
      <c r="AJ125" s="114"/>
      <c r="AK125" s="114"/>
      <c r="AL125" s="114"/>
      <c r="AM125" s="114"/>
      <c r="AN125" s="114">
        <f t="shared" si="2"/>
        <v>8593747</v>
      </c>
      <c r="AO125" s="114">
        <f t="shared" si="3"/>
        <v>0</v>
      </c>
      <c r="AP125" s="114"/>
      <c r="AQ125" s="114"/>
      <c r="AR125" s="114"/>
      <c r="AS125" s="114"/>
      <c r="AT125" s="191"/>
    </row>
    <row r="126" spans="1:46" s="190" customFormat="1" ht="15" customHeight="1" x14ac:dyDescent="0.2">
      <c r="A126" s="104"/>
      <c r="B126" s="104">
        <f>VLOOKUP(BJB!$F$9:$F$5599,Ctrl!$B$4:$C$399,2,0)</f>
        <v>1</v>
      </c>
      <c r="C126" s="104">
        <f>VLOOKUP(BJB!$G$9:$G$5599,Ctrl!$E$4:$F$399,2,0)</f>
        <v>0</v>
      </c>
      <c r="D126" s="219">
        <v>1</v>
      </c>
      <c r="E126" s="104" t="str">
        <f>VLOOKUP(BJB!$F$9:$F$5599,Ctrl!$B$4:$D$399,3,0)</f>
        <v>I</v>
      </c>
      <c r="F126" s="139" t="s">
        <v>10512</v>
      </c>
      <c r="G126" s="139" t="s">
        <v>10253</v>
      </c>
      <c r="H126" s="125" t="s">
        <v>7429</v>
      </c>
      <c r="I126" s="220">
        <f>IF(G125=BJB!$G3870,I125+1,1)</f>
        <v>1</v>
      </c>
      <c r="J126" s="912" t="s">
        <v>20395</v>
      </c>
      <c r="K126" s="121" t="s">
        <v>315</v>
      </c>
      <c r="L126" s="104" t="s">
        <v>6477</v>
      </c>
      <c r="M126" s="104" t="s">
        <v>57</v>
      </c>
      <c r="N126" s="109">
        <v>39667</v>
      </c>
      <c r="O126" s="114">
        <v>25000000</v>
      </c>
      <c r="P126" s="105" t="s">
        <v>14873</v>
      </c>
      <c r="Q126" s="120" t="s">
        <v>14872</v>
      </c>
      <c r="R126" s="105">
        <v>16458330</v>
      </c>
      <c r="S126" s="108" t="s">
        <v>6992</v>
      </c>
      <c r="T126" s="120">
        <v>40234</v>
      </c>
      <c r="U126" s="114">
        <v>12343747.5</v>
      </c>
      <c r="V126" s="109">
        <v>40234</v>
      </c>
      <c r="W126" s="141">
        <v>12343747.5</v>
      </c>
      <c r="X126" s="141">
        <v>0</v>
      </c>
      <c r="Y126" s="141">
        <v>0</v>
      </c>
      <c r="Z126" s="141">
        <v>0</v>
      </c>
      <c r="AA126" s="114">
        <v>663600</v>
      </c>
      <c r="AB126" s="114"/>
      <c r="AC126" s="132"/>
      <c r="AD126" s="141"/>
      <c r="AE126" s="106">
        <v>0</v>
      </c>
      <c r="AF126" s="106">
        <v>0</v>
      </c>
      <c r="AG126" s="106">
        <v>0</v>
      </c>
      <c r="AH126" s="114"/>
      <c r="AI126" s="114"/>
      <c r="AJ126" s="114"/>
      <c r="AK126" s="141"/>
      <c r="AL126" s="114"/>
      <c r="AM126" s="114"/>
      <c r="AN126" s="114">
        <f t="shared" si="2"/>
        <v>663600</v>
      </c>
      <c r="AO126" s="114">
        <f t="shared" si="3"/>
        <v>11680147.5</v>
      </c>
      <c r="AP126" s="114"/>
      <c r="AQ126" s="114"/>
      <c r="AR126" s="114"/>
      <c r="AS126" s="114"/>
      <c r="AT126" s="191"/>
    </row>
    <row r="127" spans="1:46" s="190" customFormat="1" ht="15" customHeight="1" x14ac:dyDescent="0.2">
      <c r="A127" s="104"/>
      <c r="B127" s="104">
        <f>VLOOKUP(BJB!$F$9:$F$5599,Ctrl!$B$4:$C$399,2,0)</f>
        <v>1</v>
      </c>
      <c r="C127" s="104">
        <f>VLOOKUP(BJB!$G$9:$G$5599,Ctrl!$E$4:$F$399,2,0)</f>
        <v>0</v>
      </c>
      <c r="D127" s="219">
        <v>1</v>
      </c>
      <c r="E127" s="104" t="str">
        <f>VLOOKUP(BJB!$F$9:$F$5599,Ctrl!$B$4:$D$399,3,0)</f>
        <v>I</v>
      </c>
      <c r="F127" s="139" t="s">
        <v>10512</v>
      </c>
      <c r="G127" s="139" t="s">
        <v>10253</v>
      </c>
      <c r="H127" s="125"/>
      <c r="I127" s="220">
        <f>IF(G126=BJB!$G3871,I126+1,1)</f>
        <v>1</v>
      </c>
      <c r="J127" s="912" t="s">
        <v>20396</v>
      </c>
      <c r="K127" s="121" t="s">
        <v>316</v>
      </c>
      <c r="L127" s="104" t="s">
        <v>6477</v>
      </c>
      <c r="M127" s="104" t="s">
        <v>54</v>
      </c>
      <c r="N127" s="109">
        <v>39625</v>
      </c>
      <c r="O127" s="114">
        <v>7500000</v>
      </c>
      <c r="P127" s="105" t="s">
        <v>14874</v>
      </c>
      <c r="Q127" s="120" t="s">
        <v>14875</v>
      </c>
      <c r="R127" s="105">
        <v>3250000</v>
      </c>
      <c r="S127" s="108" t="s">
        <v>6992</v>
      </c>
      <c r="T127" s="120">
        <v>40234</v>
      </c>
      <c r="U127" s="114">
        <v>2437500</v>
      </c>
      <c r="V127" s="109">
        <v>40234</v>
      </c>
      <c r="W127" s="141">
        <v>2437500</v>
      </c>
      <c r="X127" s="141">
        <v>0</v>
      </c>
      <c r="Y127" s="141">
        <v>0</v>
      </c>
      <c r="Z127" s="141">
        <v>0</v>
      </c>
      <c r="AA127" s="114">
        <v>0</v>
      </c>
      <c r="AB127" s="114"/>
      <c r="AC127" s="114"/>
      <c r="AD127" s="141"/>
      <c r="AE127" s="106">
        <v>0</v>
      </c>
      <c r="AF127" s="106">
        <v>0</v>
      </c>
      <c r="AG127" s="106">
        <v>0</v>
      </c>
      <c r="AH127" s="114"/>
      <c r="AI127" s="114"/>
      <c r="AJ127" s="114"/>
      <c r="AK127" s="114"/>
      <c r="AL127" s="114"/>
      <c r="AM127" s="114"/>
      <c r="AN127" s="114">
        <f t="shared" si="2"/>
        <v>0</v>
      </c>
      <c r="AO127" s="114">
        <f t="shared" si="3"/>
        <v>2437500</v>
      </c>
      <c r="AP127" s="114"/>
      <c r="AQ127" s="114"/>
      <c r="AR127" s="114"/>
      <c r="AS127" s="114"/>
      <c r="AT127" s="191"/>
    </row>
    <row r="128" spans="1:46" s="190" customFormat="1" ht="15" customHeight="1" x14ac:dyDescent="0.2">
      <c r="A128" s="104"/>
      <c r="B128" s="104">
        <f>VLOOKUP(BJB!$F$9:$F$5599,Ctrl!$B$4:$C$399,2,0)</f>
        <v>1</v>
      </c>
      <c r="C128" s="104">
        <f>VLOOKUP(BJB!$G$9:$G$5599,Ctrl!$E$4:$F$399,2,0)</f>
        <v>0</v>
      </c>
      <c r="D128" s="219">
        <v>1</v>
      </c>
      <c r="E128" s="104" t="str">
        <f>VLOOKUP(BJB!$F$9:$F$5599,Ctrl!$B$4:$D$399,3,0)</f>
        <v>I</v>
      </c>
      <c r="F128" s="139" t="s">
        <v>10512</v>
      </c>
      <c r="G128" s="139" t="s">
        <v>10253</v>
      </c>
      <c r="H128" s="125"/>
      <c r="I128" s="220">
        <f>IF(G127=BJB!$G3872,I127+1,1)</f>
        <v>1</v>
      </c>
      <c r="J128" s="912" t="s">
        <v>20397</v>
      </c>
      <c r="K128" s="121" t="s">
        <v>317</v>
      </c>
      <c r="L128" s="104" t="s">
        <v>6477</v>
      </c>
      <c r="M128" s="104" t="s">
        <v>60</v>
      </c>
      <c r="N128" s="109">
        <v>39625</v>
      </c>
      <c r="O128" s="114">
        <v>6500000</v>
      </c>
      <c r="P128" s="105" t="s">
        <v>14876</v>
      </c>
      <c r="Q128" s="120" t="s">
        <v>14877</v>
      </c>
      <c r="R128" s="105">
        <v>1135701</v>
      </c>
      <c r="S128" s="108" t="s">
        <v>6993</v>
      </c>
      <c r="T128" s="120">
        <v>40268</v>
      </c>
      <c r="U128" s="114">
        <v>851775.75</v>
      </c>
      <c r="V128" s="109">
        <v>40268</v>
      </c>
      <c r="W128" s="141">
        <v>851776</v>
      </c>
      <c r="X128" s="141">
        <v>0</v>
      </c>
      <c r="Y128" s="141">
        <v>0</v>
      </c>
      <c r="Z128" s="141">
        <v>0</v>
      </c>
      <c r="AA128" s="114">
        <v>851775.75</v>
      </c>
      <c r="AB128" s="114"/>
      <c r="AC128" s="114"/>
      <c r="AD128" s="141"/>
      <c r="AE128" s="106">
        <v>0</v>
      </c>
      <c r="AF128" s="106">
        <v>0</v>
      </c>
      <c r="AG128" s="106">
        <v>0</v>
      </c>
      <c r="AH128" s="114"/>
      <c r="AI128" s="114"/>
      <c r="AJ128" s="114"/>
      <c r="AK128" s="114"/>
      <c r="AL128" s="114"/>
      <c r="AM128" s="114"/>
      <c r="AN128" s="114">
        <f t="shared" si="2"/>
        <v>851775.75</v>
      </c>
      <c r="AO128" s="114">
        <f t="shared" si="3"/>
        <v>0</v>
      </c>
      <c r="AP128" s="114"/>
      <c r="AQ128" s="114"/>
      <c r="AR128" s="114"/>
      <c r="AS128" s="114"/>
      <c r="AT128" s="191"/>
    </row>
    <row r="129" spans="1:46" s="190" customFormat="1" ht="15" customHeight="1" x14ac:dyDescent="0.2">
      <c r="A129" s="104"/>
      <c r="B129" s="104">
        <f>VLOOKUP(BJB!$F$9:$F$5599,Ctrl!$B$4:$C$399,2,0)</f>
        <v>1</v>
      </c>
      <c r="C129" s="104">
        <f>VLOOKUP(BJB!$G$9:$G$5599,Ctrl!$E$4:$F$399,2,0)</f>
        <v>0</v>
      </c>
      <c r="D129" s="219">
        <v>1</v>
      </c>
      <c r="E129" s="104" t="str">
        <f>VLOOKUP(BJB!$F$9:$F$5599,Ctrl!$B$4:$D$399,3,0)</f>
        <v>I</v>
      </c>
      <c r="F129" s="139" t="s">
        <v>10512</v>
      </c>
      <c r="G129" s="139" t="s">
        <v>10253</v>
      </c>
      <c r="H129" s="125"/>
      <c r="I129" s="220">
        <f>IF(G128=BJB!$G3873,I128+1,1)</f>
        <v>1</v>
      </c>
      <c r="J129" s="912" t="s">
        <v>20398</v>
      </c>
      <c r="K129" s="121" t="s">
        <v>318</v>
      </c>
      <c r="L129" s="104" t="s">
        <v>6477</v>
      </c>
      <c r="M129" s="104" t="s">
        <v>60</v>
      </c>
      <c r="N129" s="109">
        <v>39625</v>
      </c>
      <c r="O129" s="114">
        <v>15000000</v>
      </c>
      <c r="P129" s="105" t="s">
        <v>14878</v>
      </c>
      <c r="Q129" s="120" t="s">
        <v>14877</v>
      </c>
      <c r="R129" s="105">
        <v>416659</v>
      </c>
      <c r="S129" s="108" t="s">
        <v>6993</v>
      </c>
      <c r="T129" s="120">
        <v>40268</v>
      </c>
      <c r="U129" s="114">
        <v>312494.25</v>
      </c>
      <c r="V129" s="109">
        <v>40268</v>
      </c>
      <c r="W129" s="141">
        <v>312494</v>
      </c>
      <c r="X129" s="141">
        <v>0</v>
      </c>
      <c r="Y129" s="141">
        <v>0</v>
      </c>
      <c r="Z129" s="141">
        <v>0</v>
      </c>
      <c r="AA129" s="114">
        <v>312494.25</v>
      </c>
      <c r="AB129" s="114"/>
      <c r="AC129" s="114"/>
      <c r="AD129" s="141"/>
      <c r="AE129" s="106">
        <v>0</v>
      </c>
      <c r="AF129" s="106">
        <v>0</v>
      </c>
      <c r="AG129" s="106">
        <v>0</v>
      </c>
      <c r="AH129" s="114"/>
      <c r="AI129" s="114"/>
      <c r="AJ129" s="114"/>
      <c r="AK129" s="114"/>
      <c r="AL129" s="114"/>
      <c r="AM129" s="114"/>
      <c r="AN129" s="114">
        <f t="shared" si="2"/>
        <v>312494.25</v>
      </c>
      <c r="AO129" s="114">
        <f t="shared" si="3"/>
        <v>0</v>
      </c>
      <c r="AP129" s="114"/>
      <c r="AQ129" s="114"/>
      <c r="AR129" s="114"/>
      <c r="AS129" s="114"/>
      <c r="AT129" s="191"/>
    </row>
    <row r="130" spans="1:46" s="191" customFormat="1" ht="15" customHeight="1" x14ac:dyDescent="0.2">
      <c r="A130" s="104"/>
      <c r="B130" s="104">
        <f>VLOOKUP(BJB!$F$9:$F$5599,Ctrl!$B$4:$C$399,2,0)</f>
        <v>1</v>
      </c>
      <c r="C130" s="104">
        <f>VLOOKUP(BJB!$G$9:$G$5599,Ctrl!$E$4:$F$399,2,0)</f>
        <v>0</v>
      </c>
      <c r="D130" s="219">
        <v>1</v>
      </c>
      <c r="E130" s="104" t="str">
        <f>VLOOKUP(BJB!$F$9:$F$5599,Ctrl!$B$4:$D$399,3,0)</f>
        <v>I</v>
      </c>
      <c r="F130" s="139" t="s">
        <v>10512</v>
      </c>
      <c r="G130" s="139" t="s">
        <v>10253</v>
      </c>
      <c r="H130" s="125"/>
      <c r="I130" s="220">
        <f>IF(G129=BJB!$G3874,I129+1,1)</f>
        <v>1</v>
      </c>
      <c r="J130" s="912" t="s">
        <v>20399</v>
      </c>
      <c r="K130" s="121" t="s">
        <v>319</v>
      </c>
      <c r="L130" s="104" t="s">
        <v>6477</v>
      </c>
      <c r="M130" s="104" t="s">
        <v>60</v>
      </c>
      <c r="N130" s="109">
        <v>39625</v>
      </c>
      <c r="O130" s="114">
        <v>15000000</v>
      </c>
      <c r="P130" s="105" t="s">
        <v>14879</v>
      </c>
      <c r="Q130" s="120" t="s">
        <v>14877</v>
      </c>
      <c r="R130" s="105">
        <v>1375000</v>
      </c>
      <c r="S130" s="108" t="s">
        <v>6993</v>
      </c>
      <c r="T130" s="120">
        <v>40268</v>
      </c>
      <c r="U130" s="114">
        <v>1031250</v>
      </c>
      <c r="V130" s="109">
        <v>40268</v>
      </c>
      <c r="W130" s="141">
        <v>1031250</v>
      </c>
      <c r="X130" s="141">
        <v>0</v>
      </c>
      <c r="Y130" s="141">
        <v>0</v>
      </c>
      <c r="Z130" s="141">
        <v>0</v>
      </c>
      <c r="AA130" s="114">
        <v>1031250</v>
      </c>
      <c r="AB130" s="114"/>
      <c r="AC130" s="114"/>
      <c r="AD130" s="141"/>
      <c r="AE130" s="106">
        <v>0</v>
      </c>
      <c r="AF130" s="106">
        <v>0</v>
      </c>
      <c r="AG130" s="106">
        <v>0</v>
      </c>
      <c r="AH130" s="114"/>
      <c r="AI130" s="114"/>
      <c r="AJ130" s="114"/>
      <c r="AK130" s="114"/>
      <c r="AL130" s="114"/>
      <c r="AM130" s="114"/>
      <c r="AN130" s="114">
        <f t="shared" si="2"/>
        <v>1031250</v>
      </c>
      <c r="AO130" s="114">
        <f t="shared" si="3"/>
        <v>0</v>
      </c>
      <c r="AP130" s="114"/>
      <c r="AQ130" s="114"/>
      <c r="AR130" s="114"/>
      <c r="AS130" s="114"/>
    </row>
    <row r="131" spans="1:46" s="190" customFormat="1" ht="15" customHeight="1" x14ac:dyDescent="0.2">
      <c r="A131" s="104"/>
      <c r="B131" s="104">
        <f>VLOOKUP(BJB!$F$9:$F$5599,Ctrl!$B$4:$C$399,2,0)</f>
        <v>1</v>
      </c>
      <c r="C131" s="104">
        <f>VLOOKUP(BJB!$G$9:$G$5599,Ctrl!$E$4:$F$399,2,0)</f>
        <v>0</v>
      </c>
      <c r="D131" s="219">
        <v>1</v>
      </c>
      <c r="E131" s="104" t="str">
        <f>VLOOKUP(BJB!$F$9:$F$5599,Ctrl!$B$4:$D$399,3,0)</f>
        <v>I</v>
      </c>
      <c r="F131" s="139" t="s">
        <v>10512</v>
      </c>
      <c r="G131" s="139" t="s">
        <v>10253</v>
      </c>
      <c r="H131" s="125"/>
      <c r="I131" s="220">
        <f>IF(G130=BJB!$G3875,I130+1,1)</f>
        <v>1</v>
      </c>
      <c r="J131" s="912" t="s">
        <v>20400</v>
      </c>
      <c r="K131" s="121" t="s">
        <v>320</v>
      </c>
      <c r="L131" s="104" t="s">
        <v>6477</v>
      </c>
      <c r="M131" s="104" t="s">
        <v>60</v>
      </c>
      <c r="N131" s="109">
        <v>39625</v>
      </c>
      <c r="O131" s="114">
        <v>15000000</v>
      </c>
      <c r="P131" s="105" t="s">
        <v>14880</v>
      </c>
      <c r="Q131" s="120" t="s">
        <v>14881</v>
      </c>
      <c r="R131" s="105">
        <v>8916661</v>
      </c>
      <c r="S131" s="108" t="s">
        <v>6993</v>
      </c>
      <c r="T131" s="120">
        <v>40268</v>
      </c>
      <c r="U131" s="114">
        <v>6687496</v>
      </c>
      <c r="V131" s="109">
        <v>40268</v>
      </c>
      <c r="W131" s="141">
        <v>6687496</v>
      </c>
      <c r="X131" s="141">
        <v>0</v>
      </c>
      <c r="Y131" s="141">
        <v>0</v>
      </c>
      <c r="Z131" s="141">
        <v>0</v>
      </c>
      <c r="AA131" s="114">
        <v>6687496</v>
      </c>
      <c r="AB131" s="114"/>
      <c r="AC131" s="114"/>
      <c r="AD131" s="141"/>
      <c r="AE131" s="106">
        <v>0</v>
      </c>
      <c r="AF131" s="106">
        <v>0</v>
      </c>
      <c r="AG131" s="106">
        <v>0</v>
      </c>
      <c r="AH131" s="114"/>
      <c r="AI131" s="114"/>
      <c r="AJ131" s="114"/>
      <c r="AK131" s="114"/>
      <c r="AL131" s="114"/>
      <c r="AM131" s="114"/>
      <c r="AN131" s="114">
        <f t="shared" si="2"/>
        <v>6687496</v>
      </c>
      <c r="AO131" s="114">
        <f t="shared" si="3"/>
        <v>0</v>
      </c>
      <c r="AP131" s="114"/>
      <c r="AQ131" s="114"/>
      <c r="AR131" s="114"/>
      <c r="AS131" s="114"/>
      <c r="AT131" s="191"/>
    </row>
    <row r="132" spans="1:46" s="190" customFormat="1" ht="15" customHeight="1" x14ac:dyDescent="0.2">
      <c r="A132" s="104"/>
      <c r="B132" s="104">
        <f>VLOOKUP(BJB!$F$9:$F$5599,Ctrl!$B$4:$C$399,2,0)</f>
        <v>1</v>
      </c>
      <c r="C132" s="104">
        <f>VLOOKUP(BJB!$G$9:$G$5599,Ctrl!$E$4:$F$399,2,0)</f>
        <v>0</v>
      </c>
      <c r="D132" s="219">
        <v>1</v>
      </c>
      <c r="E132" s="104" t="str">
        <f>VLOOKUP(BJB!$F$9:$F$5599,Ctrl!$B$4:$D$399,3,0)</f>
        <v>I</v>
      </c>
      <c r="F132" s="139" t="s">
        <v>10512</v>
      </c>
      <c r="G132" s="139" t="s">
        <v>10253</v>
      </c>
      <c r="H132" s="125"/>
      <c r="I132" s="220">
        <f>IF(G131=BJB!$G3876,I131+1,1)</f>
        <v>1</v>
      </c>
      <c r="J132" s="912" t="s">
        <v>20401</v>
      </c>
      <c r="K132" s="121" t="s">
        <v>321</v>
      </c>
      <c r="L132" s="104" t="s">
        <v>6477</v>
      </c>
      <c r="M132" s="104" t="s">
        <v>60</v>
      </c>
      <c r="N132" s="109">
        <v>39625</v>
      </c>
      <c r="O132" s="114">
        <v>15000000</v>
      </c>
      <c r="P132" s="105" t="s">
        <v>14882</v>
      </c>
      <c r="Q132" s="120" t="s">
        <v>14875</v>
      </c>
      <c r="R132" s="105">
        <v>5125000</v>
      </c>
      <c r="S132" s="108" t="s">
        <v>6993</v>
      </c>
      <c r="T132" s="120">
        <v>40268</v>
      </c>
      <c r="U132" s="114">
        <v>3843750</v>
      </c>
      <c r="V132" s="109">
        <v>40268</v>
      </c>
      <c r="W132" s="141">
        <v>3843750</v>
      </c>
      <c r="X132" s="141">
        <v>0</v>
      </c>
      <c r="Y132" s="141">
        <v>0</v>
      </c>
      <c r="Z132" s="141">
        <v>0</v>
      </c>
      <c r="AA132" s="114">
        <v>3843750</v>
      </c>
      <c r="AB132" s="114"/>
      <c r="AC132" s="114"/>
      <c r="AD132" s="141"/>
      <c r="AE132" s="106">
        <v>0</v>
      </c>
      <c r="AF132" s="106">
        <v>0</v>
      </c>
      <c r="AG132" s="106">
        <v>0</v>
      </c>
      <c r="AH132" s="114"/>
      <c r="AI132" s="114"/>
      <c r="AJ132" s="114"/>
      <c r="AK132" s="114"/>
      <c r="AL132" s="114"/>
      <c r="AM132" s="114"/>
      <c r="AN132" s="114">
        <f t="shared" si="2"/>
        <v>3843750</v>
      </c>
      <c r="AO132" s="114">
        <f t="shared" si="3"/>
        <v>0</v>
      </c>
      <c r="AP132" s="114"/>
      <c r="AQ132" s="114"/>
      <c r="AR132" s="114"/>
      <c r="AS132" s="114"/>
      <c r="AT132" s="191"/>
    </row>
    <row r="133" spans="1:46" s="190" customFormat="1" ht="15" customHeight="1" x14ac:dyDescent="0.2">
      <c r="A133" s="104"/>
      <c r="B133" s="104">
        <f>VLOOKUP(BJB!$F$9:$F$5599,Ctrl!$B$4:$C$399,2,0)</f>
        <v>1</v>
      </c>
      <c r="C133" s="104">
        <f>VLOOKUP(BJB!$G$9:$G$5599,Ctrl!$E$4:$F$399,2,0)</f>
        <v>0</v>
      </c>
      <c r="D133" s="219">
        <v>1</v>
      </c>
      <c r="E133" s="104" t="str">
        <f>VLOOKUP(BJB!$F$9:$F$5599,Ctrl!$B$4:$D$399,3,0)</f>
        <v>I</v>
      </c>
      <c r="F133" s="139" t="s">
        <v>10512</v>
      </c>
      <c r="G133" s="139" t="s">
        <v>10253</v>
      </c>
      <c r="H133" s="125"/>
      <c r="I133" s="220">
        <f>IF(G132=BJB!$G3877,I132+1,1)</f>
        <v>1</v>
      </c>
      <c r="J133" s="912" t="s">
        <v>20402</v>
      </c>
      <c r="K133" s="121" t="s">
        <v>322</v>
      </c>
      <c r="L133" s="104" t="s">
        <v>6477</v>
      </c>
      <c r="M133" s="104" t="s">
        <v>52</v>
      </c>
      <c r="N133" s="109">
        <v>39520</v>
      </c>
      <c r="O133" s="114">
        <v>15000000</v>
      </c>
      <c r="P133" s="105" t="s">
        <v>14883</v>
      </c>
      <c r="Q133" s="120" t="s">
        <v>14884</v>
      </c>
      <c r="R133" s="105">
        <v>4825000</v>
      </c>
      <c r="S133" s="108" t="s">
        <v>6994</v>
      </c>
      <c r="T133" s="120">
        <v>40329</v>
      </c>
      <c r="U133" s="114">
        <v>3618750</v>
      </c>
      <c r="V133" s="109">
        <v>40329</v>
      </c>
      <c r="W133" s="141">
        <v>3618750</v>
      </c>
      <c r="X133" s="141">
        <v>0</v>
      </c>
      <c r="Y133" s="141">
        <v>0</v>
      </c>
      <c r="Z133" s="141">
        <v>0</v>
      </c>
      <c r="AA133" s="114">
        <v>3618750</v>
      </c>
      <c r="AB133" s="114"/>
      <c r="AC133" s="114"/>
      <c r="AD133" s="141"/>
      <c r="AE133" s="106">
        <v>0</v>
      </c>
      <c r="AF133" s="106">
        <v>0</v>
      </c>
      <c r="AG133" s="106">
        <v>0</v>
      </c>
      <c r="AH133" s="114"/>
      <c r="AI133" s="114"/>
      <c r="AJ133" s="114"/>
      <c r="AK133" s="114"/>
      <c r="AL133" s="114"/>
      <c r="AM133" s="114"/>
      <c r="AN133" s="114">
        <f t="shared" si="2"/>
        <v>3618750</v>
      </c>
      <c r="AO133" s="114">
        <f t="shared" si="3"/>
        <v>0</v>
      </c>
      <c r="AP133" s="114"/>
      <c r="AQ133" s="114"/>
      <c r="AR133" s="114"/>
      <c r="AS133" s="114"/>
      <c r="AT133" s="191"/>
    </row>
    <row r="134" spans="1:46" s="190" customFormat="1" ht="15" customHeight="1" x14ac:dyDescent="0.2">
      <c r="A134" s="104"/>
      <c r="B134" s="104">
        <f>VLOOKUP(BJB!$F$9:$F$5599,Ctrl!$B$4:$C$399,2,0)</f>
        <v>1</v>
      </c>
      <c r="C134" s="104">
        <f>VLOOKUP(BJB!$G$9:$G$5599,Ctrl!$E$4:$F$399,2,0)</f>
        <v>0</v>
      </c>
      <c r="D134" s="219">
        <v>1</v>
      </c>
      <c r="E134" s="104" t="str">
        <f>VLOOKUP(BJB!$F$9:$F$5599,Ctrl!$B$4:$D$399,3,0)</f>
        <v>I</v>
      </c>
      <c r="F134" s="139" t="s">
        <v>10512</v>
      </c>
      <c r="G134" s="139" t="s">
        <v>10253</v>
      </c>
      <c r="H134" s="125">
        <v>1080125000163</v>
      </c>
      <c r="I134" s="220">
        <f>IF(G133=BJB!$G3878,I133+1,1)</f>
        <v>1</v>
      </c>
      <c r="J134" s="912" t="s">
        <v>20403</v>
      </c>
      <c r="K134" s="121" t="s">
        <v>323</v>
      </c>
      <c r="L134" s="104" t="s">
        <v>6477</v>
      </c>
      <c r="M134" s="104" t="s">
        <v>324</v>
      </c>
      <c r="N134" s="109">
        <v>39520</v>
      </c>
      <c r="O134" s="114">
        <v>15000000</v>
      </c>
      <c r="P134" s="105" t="s">
        <v>14885</v>
      </c>
      <c r="Q134" s="120" t="s">
        <v>14884</v>
      </c>
      <c r="R134" s="105">
        <v>8883327</v>
      </c>
      <c r="S134" s="108" t="s">
        <v>6995</v>
      </c>
      <c r="T134" s="120">
        <v>40329</v>
      </c>
      <c r="U134" s="114">
        <v>6662495</v>
      </c>
      <c r="V134" s="109">
        <v>40329</v>
      </c>
      <c r="W134" s="141">
        <v>6662495</v>
      </c>
      <c r="X134" s="141">
        <v>0</v>
      </c>
      <c r="Y134" s="141">
        <v>0</v>
      </c>
      <c r="Z134" s="141">
        <v>0</v>
      </c>
      <c r="AA134" s="114">
        <v>181153</v>
      </c>
      <c r="AB134" s="114"/>
      <c r="AC134" s="132"/>
      <c r="AD134" s="141"/>
      <c r="AE134" s="106">
        <v>0</v>
      </c>
      <c r="AF134" s="106">
        <v>0</v>
      </c>
      <c r="AG134" s="106">
        <v>0</v>
      </c>
      <c r="AH134" s="114"/>
      <c r="AI134" s="114"/>
      <c r="AJ134" s="114"/>
      <c r="AK134" s="141"/>
      <c r="AL134" s="114"/>
      <c r="AM134" s="114"/>
      <c r="AN134" s="114">
        <f t="shared" si="2"/>
        <v>181153</v>
      </c>
      <c r="AO134" s="114">
        <f t="shared" si="3"/>
        <v>6481342</v>
      </c>
      <c r="AP134" s="114"/>
      <c r="AQ134" s="114"/>
      <c r="AR134" s="114"/>
      <c r="AS134" s="114"/>
      <c r="AT134" s="191"/>
    </row>
    <row r="135" spans="1:46" s="190" customFormat="1" ht="15" customHeight="1" x14ac:dyDescent="0.2">
      <c r="A135" s="104"/>
      <c r="B135" s="104">
        <f>VLOOKUP(BJB!$F$9:$F$5599,Ctrl!$B$4:$C$399,2,0)</f>
        <v>1</v>
      </c>
      <c r="C135" s="104">
        <f>VLOOKUP(BJB!$G$9:$G$5599,Ctrl!$E$4:$F$399,2,0)</f>
        <v>0</v>
      </c>
      <c r="D135" s="219">
        <v>1</v>
      </c>
      <c r="E135" s="104" t="str">
        <f>VLOOKUP(BJB!$F$9:$F$5599,Ctrl!$B$4:$D$399,3,0)</f>
        <v>I</v>
      </c>
      <c r="F135" s="139" t="s">
        <v>10512</v>
      </c>
      <c r="G135" s="139" t="s">
        <v>10253</v>
      </c>
      <c r="H135" s="125"/>
      <c r="I135" s="220">
        <f>IF(G134=BJB!$G3879,I134+1,1)</f>
        <v>1</v>
      </c>
      <c r="J135" s="912" t="s">
        <v>20404</v>
      </c>
      <c r="K135" s="121" t="s">
        <v>325</v>
      </c>
      <c r="L135" s="104" t="s">
        <v>6477</v>
      </c>
      <c r="M135" s="104" t="s">
        <v>50</v>
      </c>
      <c r="N135" s="109">
        <v>39469</v>
      </c>
      <c r="O135" s="114">
        <v>15000000</v>
      </c>
      <c r="P135" s="105" t="s">
        <v>14886</v>
      </c>
      <c r="Q135" s="120" t="s">
        <v>14884</v>
      </c>
      <c r="R135" s="105">
        <v>7124993</v>
      </c>
      <c r="S135" s="108" t="s">
        <v>6994</v>
      </c>
      <c r="T135" s="120">
        <v>40329</v>
      </c>
      <c r="U135" s="114">
        <v>5343745</v>
      </c>
      <c r="V135" s="109">
        <v>40329</v>
      </c>
      <c r="W135" s="141">
        <v>5343745</v>
      </c>
      <c r="X135" s="141">
        <v>0</v>
      </c>
      <c r="Y135" s="141">
        <v>0</v>
      </c>
      <c r="Z135" s="141">
        <v>0</v>
      </c>
      <c r="AA135" s="114">
        <v>0</v>
      </c>
      <c r="AB135" s="114"/>
      <c r="AC135" s="114"/>
      <c r="AD135" s="141"/>
      <c r="AE135" s="106">
        <v>0</v>
      </c>
      <c r="AF135" s="106">
        <v>0</v>
      </c>
      <c r="AG135" s="106">
        <v>0</v>
      </c>
      <c r="AH135" s="114"/>
      <c r="AI135" s="114"/>
      <c r="AJ135" s="114"/>
      <c r="AK135" s="114"/>
      <c r="AL135" s="114"/>
      <c r="AM135" s="114"/>
      <c r="AN135" s="114">
        <f t="shared" si="2"/>
        <v>0</v>
      </c>
      <c r="AO135" s="114">
        <f t="shared" si="3"/>
        <v>5343745</v>
      </c>
      <c r="AP135" s="114"/>
      <c r="AQ135" s="114"/>
      <c r="AR135" s="114"/>
      <c r="AS135" s="114"/>
      <c r="AT135" s="191"/>
    </row>
    <row r="136" spans="1:46" s="190" customFormat="1" ht="15" customHeight="1" x14ac:dyDescent="0.2">
      <c r="A136" s="104"/>
      <c r="B136" s="104">
        <f>VLOOKUP(BJB!$F$9:$F$5599,Ctrl!$B$4:$C$399,2,0)</f>
        <v>1</v>
      </c>
      <c r="C136" s="104">
        <f>VLOOKUP(BJB!$G$9:$G$5599,Ctrl!$E$4:$F$399,2,0)</f>
        <v>0</v>
      </c>
      <c r="D136" s="219">
        <v>1</v>
      </c>
      <c r="E136" s="104" t="str">
        <f>VLOOKUP(BJB!$F$9:$F$5599,Ctrl!$B$4:$D$399,3,0)</f>
        <v>I</v>
      </c>
      <c r="F136" s="139" t="s">
        <v>10512</v>
      </c>
      <c r="G136" s="139" t="s">
        <v>10253</v>
      </c>
      <c r="H136" s="125"/>
      <c r="I136" s="220">
        <f>IF(G135=BJB!$G3880,I135+1,1)</f>
        <v>1</v>
      </c>
      <c r="J136" s="912" t="s">
        <v>20405</v>
      </c>
      <c r="K136" s="121" t="s">
        <v>326</v>
      </c>
      <c r="L136" s="104" t="s">
        <v>6477</v>
      </c>
      <c r="M136" s="104" t="s">
        <v>327</v>
      </c>
      <c r="N136" s="109">
        <v>39625</v>
      </c>
      <c r="O136" s="114">
        <v>15000000</v>
      </c>
      <c r="P136" s="105" t="s">
        <v>14887</v>
      </c>
      <c r="Q136" s="120" t="s">
        <v>14888</v>
      </c>
      <c r="R136" s="105">
        <v>7075000</v>
      </c>
      <c r="S136" s="108" t="s">
        <v>6994</v>
      </c>
      <c r="T136" s="120">
        <v>40329</v>
      </c>
      <c r="U136" s="114">
        <v>5306250</v>
      </c>
      <c r="V136" s="109">
        <v>40329</v>
      </c>
      <c r="W136" s="141">
        <v>5306250</v>
      </c>
      <c r="X136" s="141">
        <v>0</v>
      </c>
      <c r="Y136" s="141">
        <v>0</v>
      </c>
      <c r="Z136" s="141">
        <v>0</v>
      </c>
      <c r="AA136" s="114">
        <v>931250</v>
      </c>
      <c r="AB136" s="114"/>
      <c r="AC136" s="114"/>
      <c r="AD136" s="141"/>
      <c r="AE136" s="106">
        <v>0</v>
      </c>
      <c r="AF136" s="106">
        <v>0</v>
      </c>
      <c r="AG136" s="106">
        <v>0</v>
      </c>
      <c r="AH136" s="114"/>
      <c r="AI136" s="114"/>
      <c r="AJ136" s="114"/>
      <c r="AK136" s="114"/>
      <c r="AL136" s="114"/>
      <c r="AM136" s="114"/>
      <c r="AN136" s="114">
        <f t="shared" si="2"/>
        <v>931250</v>
      </c>
      <c r="AO136" s="114">
        <f t="shared" si="3"/>
        <v>4375000</v>
      </c>
      <c r="AP136" s="114"/>
      <c r="AQ136" s="114"/>
      <c r="AR136" s="114"/>
      <c r="AS136" s="114"/>
      <c r="AT136" s="191"/>
    </row>
    <row r="137" spans="1:46" s="190" customFormat="1" ht="15" customHeight="1" x14ac:dyDescent="0.2">
      <c r="A137" s="104"/>
      <c r="B137" s="104">
        <f>VLOOKUP(BJB!$F$9:$F$5599,Ctrl!$B$4:$C$399,2,0)</f>
        <v>1</v>
      </c>
      <c r="C137" s="104">
        <f>VLOOKUP(BJB!$G$9:$G$5599,Ctrl!$E$4:$F$399,2,0)</f>
        <v>0</v>
      </c>
      <c r="D137" s="219">
        <v>1</v>
      </c>
      <c r="E137" s="104" t="str">
        <f>VLOOKUP(BJB!$F$9:$F$5599,Ctrl!$B$4:$D$399,3,0)</f>
        <v>I</v>
      </c>
      <c r="F137" s="139" t="s">
        <v>10512</v>
      </c>
      <c r="G137" s="139" t="s">
        <v>10253</v>
      </c>
      <c r="H137" s="125"/>
      <c r="I137" s="220">
        <f>IF(G136=BJB!$G3881,I136+1,1)</f>
        <v>1</v>
      </c>
      <c r="J137" s="912" t="s">
        <v>20406</v>
      </c>
      <c r="K137" s="121" t="s">
        <v>328</v>
      </c>
      <c r="L137" s="104" t="s">
        <v>6477</v>
      </c>
      <c r="M137" s="104" t="s">
        <v>327</v>
      </c>
      <c r="N137" s="109">
        <v>39625</v>
      </c>
      <c r="O137" s="114">
        <v>15000000</v>
      </c>
      <c r="P137" s="105" t="s">
        <v>14889</v>
      </c>
      <c r="Q137" s="120" t="s">
        <v>14888</v>
      </c>
      <c r="R137" s="105">
        <v>5775000</v>
      </c>
      <c r="S137" s="108" t="s">
        <v>6994</v>
      </c>
      <c r="T137" s="120">
        <v>40329</v>
      </c>
      <c r="U137" s="114">
        <v>4331250</v>
      </c>
      <c r="V137" s="109">
        <v>40329</v>
      </c>
      <c r="W137" s="141">
        <v>4331250</v>
      </c>
      <c r="X137" s="141">
        <v>0</v>
      </c>
      <c r="Y137" s="141">
        <v>0</v>
      </c>
      <c r="Z137" s="141">
        <v>0</v>
      </c>
      <c r="AA137" s="114">
        <v>831250</v>
      </c>
      <c r="AB137" s="114"/>
      <c r="AC137" s="114"/>
      <c r="AD137" s="141"/>
      <c r="AE137" s="106">
        <v>0</v>
      </c>
      <c r="AF137" s="106">
        <v>0</v>
      </c>
      <c r="AG137" s="106">
        <v>0</v>
      </c>
      <c r="AH137" s="114"/>
      <c r="AI137" s="114"/>
      <c r="AJ137" s="114"/>
      <c r="AK137" s="114"/>
      <c r="AL137" s="114"/>
      <c r="AM137" s="114"/>
      <c r="AN137" s="114">
        <f t="shared" ref="AN137:AN200" si="4">SUM(AA137:AM137)</f>
        <v>831250</v>
      </c>
      <c r="AO137" s="114">
        <f t="shared" ref="AO137:AO200" si="5">IF((U137-AN137)&lt;0,ABS(0),(U137-AN137))</f>
        <v>3500000</v>
      </c>
      <c r="AP137" s="114"/>
      <c r="AQ137" s="114"/>
      <c r="AR137" s="114"/>
      <c r="AS137" s="114"/>
      <c r="AT137" s="191"/>
    </row>
    <row r="138" spans="1:46" s="190" customFormat="1" ht="15" customHeight="1" x14ac:dyDescent="0.2">
      <c r="A138" s="104"/>
      <c r="B138" s="104">
        <f>VLOOKUP(BJB!$F$9:$F$5599,Ctrl!$B$4:$C$399,2,0)</f>
        <v>1</v>
      </c>
      <c r="C138" s="104">
        <f>VLOOKUP(BJB!$G$9:$G$5599,Ctrl!$E$4:$F$399,2,0)</f>
        <v>0</v>
      </c>
      <c r="D138" s="219">
        <v>1</v>
      </c>
      <c r="E138" s="104" t="str">
        <f>VLOOKUP(BJB!$F$9:$F$5599,Ctrl!$B$4:$D$399,3,0)</f>
        <v>I</v>
      </c>
      <c r="F138" s="139" t="s">
        <v>10512</v>
      </c>
      <c r="G138" s="139" t="s">
        <v>10253</v>
      </c>
      <c r="H138" s="125"/>
      <c r="I138" s="220">
        <f>IF(G137=BJB!$G3882,I137+1,1)</f>
        <v>1</v>
      </c>
      <c r="J138" s="912" t="s">
        <v>20407</v>
      </c>
      <c r="K138" s="121" t="s">
        <v>329</v>
      </c>
      <c r="L138" s="104" t="s">
        <v>6477</v>
      </c>
      <c r="M138" s="104" t="s">
        <v>330</v>
      </c>
      <c r="N138" s="109">
        <v>39532</v>
      </c>
      <c r="O138" s="114">
        <v>50000000</v>
      </c>
      <c r="P138" s="105" t="s">
        <v>14890</v>
      </c>
      <c r="Q138" s="120" t="s">
        <v>14891</v>
      </c>
      <c r="R138" s="105">
        <v>29344490</v>
      </c>
      <c r="S138" s="108" t="s">
        <v>6996</v>
      </c>
      <c r="T138" s="120">
        <v>40480</v>
      </c>
      <c r="U138" s="114">
        <v>18852512</v>
      </c>
      <c r="V138" s="109">
        <v>40480</v>
      </c>
      <c r="W138" s="141">
        <v>18852512</v>
      </c>
      <c r="X138" s="141">
        <v>0</v>
      </c>
      <c r="Y138" s="141">
        <v>0</v>
      </c>
      <c r="Z138" s="141">
        <v>0</v>
      </c>
      <c r="AA138" s="114">
        <v>18852512</v>
      </c>
      <c r="AB138" s="114"/>
      <c r="AC138" s="114"/>
      <c r="AD138" s="141"/>
      <c r="AE138" s="106">
        <v>0</v>
      </c>
      <c r="AF138" s="106">
        <v>0</v>
      </c>
      <c r="AG138" s="106">
        <v>0</v>
      </c>
      <c r="AH138" s="114"/>
      <c r="AI138" s="114"/>
      <c r="AJ138" s="114"/>
      <c r="AK138" s="114"/>
      <c r="AL138" s="114"/>
      <c r="AM138" s="114"/>
      <c r="AN138" s="114">
        <f t="shared" si="4"/>
        <v>18852512</v>
      </c>
      <c r="AO138" s="114">
        <f t="shared" si="5"/>
        <v>0</v>
      </c>
      <c r="AP138" s="114"/>
      <c r="AQ138" s="114"/>
      <c r="AR138" s="114"/>
      <c r="AS138" s="114"/>
      <c r="AT138" s="191"/>
    </row>
    <row r="139" spans="1:46" s="190" customFormat="1" ht="15" customHeight="1" x14ac:dyDescent="0.2">
      <c r="A139" s="104"/>
      <c r="B139" s="104">
        <f>VLOOKUP(BJB!$F$9:$F$5599,Ctrl!$B$4:$C$399,2,0)</f>
        <v>1</v>
      </c>
      <c r="C139" s="104">
        <f>VLOOKUP(BJB!$G$9:$G$5599,Ctrl!$E$4:$F$399,2,0)</f>
        <v>0</v>
      </c>
      <c r="D139" s="219">
        <v>1</v>
      </c>
      <c r="E139" s="104" t="str">
        <f>VLOOKUP(BJB!$F$9:$F$5599,Ctrl!$B$4:$D$399,3,0)</f>
        <v>I</v>
      </c>
      <c r="F139" s="139" t="s">
        <v>10512</v>
      </c>
      <c r="G139" s="139" t="s">
        <v>10253</v>
      </c>
      <c r="H139" s="125"/>
      <c r="I139" s="220">
        <f>IF(G138=BJB!$G3883,I138+1,1)</f>
        <v>1</v>
      </c>
      <c r="J139" s="912" t="s">
        <v>20408</v>
      </c>
      <c r="K139" s="121" t="s">
        <v>331</v>
      </c>
      <c r="L139" s="104" t="s">
        <v>6476</v>
      </c>
      <c r="M139" s="104" t="s">
        <v>332</v>
      </c>
      <c r="N139" s="109">
        <v>39324</v>
      </c>
      <c r="O139" s="114">
        <v>50000000</v>
      </c>
      <c r="P139" s="105" t="s">
        <v>6222</v>
      </c>
      <c r="Q139" s="120" t="s">
        <v>6222</v>
      </c>
      <c r="R139" s="890">
        <v>0</v>
      </c>
      <c r="S139" s="108" t="s">
        <v>432</v>
      </c>
      <c r="T139" s="120">
        <v>40602</v>
      </c>
      <c r="U139" s="114">
        <v>31440717</v>
      </c>
      <c r="V139" s="109" t="s">
        <v>6222</v>
      </c>
      <c r="W139" s="141">
        <v>0</v>
      </c>
      <c r="X139" s="141">
        <v>0</v>
      </c>
      <c r="Y139" s="141">
        <v>0</v>
      </c>
      <c r="Z139" s="141">
        <v>0</v>
      </c>
      <c r="AA139" s="114">
        <v>31204459</v>
      </c>
      <c r="AB139" s="114"/>
      <c r="AC139" s="114"/>
      <c r="AD139" s="141"/>
      <c r="AE139" s="106">
        <v>0</v>
      </c>
      <c r="AF139" s="106">
        <v>0</v>
      </c>
      <c r="AG139" s="106">
        <v>0</v>
      </c>
      <c r="AH139" s="114"/>
      <c r="AI139" s="114"/>
      <c r="AJ139" s="114"/>
      <c r="AK139" s="114"/>
      <c r="AL139" s="114"/>
      <c r="AM139" s="114"/>
      <c r="AN139" s="114">
        <f t="shared" si="4"/>
        <v>31204459</v>
      </c>
      <c r="AO139" s="114">
        <f t="shared" si="5"/>
        <v>236258</v>
      </c>
      <c r="AP139" s="114"/>
      <c r="AQ139" s="114"/>
      <c r="AR139" s="114"/>
      <c r="AS139" s="114"/>
      <c r="AT139" s="191"/>
    </row>
    <row r="140" spans="1:46" s="190" customFormat="1" ht="15" customHeight="1" x14ac:dyDescent="0.2">
      <c r="A140" s="104"/>
      <c r="B140" s="104">
        <f>VLOOKUP(BJB!$F$9:$F$5599,Ctrl!$B$4:$C$399,2,0)</f>
        <v>1</v>
      </c>
      <c r="C140" s="104">
        <f>VLOOKUP(BJB!$G$9:$G$5599,Ctrl!$E$4:$F$399,2,0)</f>
        <v>0</v>
      </c>
      <c r="D140" s="219">
        <v>1</v>
      </c>
      <c r="E140" s="104" t="str">
        <f>VLOOKUP(BJB!$F$9:$F$5599,Ctrl!$B$4:$D$399,3,0)</f>
        <v>I</v>
      </c>
      <c r="F140" s="139" t="s">
        <v>10512</v>
      </c>
      <c r="G140" s="139" t="s">
        <v>10253</v>
      </c>
      <c r="H140" s="125"/>
      <c r="I140" s="220">
        <f>IF(G139=BJB!$G3884,I139+1,1)</f>
        <v>1</v>
      </c>
      <c r="J140" s="912" t="s">
        <v>20409</v>
      </c>
      <c r="K140" s="121" t="s">
        <v>333</v>
      </c>
      <c r="L140" s="104" t="s">
        <v>6477</v>
      </c>
      <c r="M140" s="104" t="s">
        <v>334</v>
      </c>
      <c r="N140" s="120">
        <v>39819</v>
      </c>
      <c r="O140" s="107">
        <v>75000000</v>
      </c>
      <c r="P140" s="105" t="s">
        <v>6222</v>
      </c>
      <c r="Q140" s="120" t="s">
        <v>6222</v>
      </c>
      <c r="R140" s="890">
        <v>0</v>
      </c>
      <c r="S140" s="108" t="s">
        <v>6997</v>
      </c>
      <c r="T140" s="109">
        <v>40626</v>
      </c>
      <c r="U140" s="106">
        <v>33750000</v>
      </c>
      <c r="V140" s="109" t="s">
        <v>6222</v>
      </c>
      <c r="W140" s="141">
        <v>0</v>
      </c>
      <c r="X140" s="141">
        <v>0</v>
      </c>
      <c r="Y140" s="141">
        <v>0</v>
      </c>
      <c r="Z140" s="141">
        <v>0</v>
      </c>
      <c r="AA140" s="114">
        <v>33200000</v>
      </c>
      <c r="AB140" s="114"/>
      <c r="AC140" s="106"/>
      <c r="AD140" s="141"/>
      <c r="AE140" s="106">
        <v>0</v>
      </c>
      <c r="AF140" s="106">
        <v>0</v>
      </c>
      <c r="AG140" s="106">
        <v>0</v>
      </c>
      <c r="AH140" s="106"/>
      <c r="AI140" s="106"/>
      <c r="AJ140" s="106"/>
      <c r="AK140" s="106"/>
      <c r="AL140" s="106"/>
      <c r="AM140" s="106"/>
      <c r="AN140" s="114">
        <f t="shared" si="4"/>
        <v>33200000</v>
      </c>
      <c r="AO140" s="114">
        <f t="shared" si="5"/>
        <v>550000</v>
      </c>
      <c r="AP140" s="114"/>
      <c r="AQ140" s="114"/>
      <c r="AR140" s="114"/>
      <c r="AS140" s="114"/>
      <c r="AT140" s="191"/>
    </row>
    <row r="141" spans="1:46" s="190" customFormat="1" ht="15" customHeight="1" x14ac:dyDescent="0.2">
      <c r="A141" s="104"/>
      <c r="B141" s="104">
        <f>VLOOKUP(BJB!$F$9:$F$5599,Ctrl!$B$4:$C$399,2,0)</f>
        <v>1</v>
      </c>
      <c r="C141" s="104">
        <f>VLOOKUP(BJB!$G$9:$G$5599,Ctrl!$E$4:$F$399,2,0)</f>
        <v>0</v>
      </c>
      <c r="D141" s="219">
        <v>1</v>
      </c>
      <c r="E141" s="104" t="str">
        <f>VLOOKUP(BJB!$F$9:$F$5599,Ctrl!$B$4:$D$399,3,0)</f>
        <v>I</v>
      </c>
      <c r="F141" s="139" t="s">
        <v>10512</v>
      </c>
      <c r="G141" s="139" t="s">
        <v>10253</v>
      </c>
      <c r="H141" s="125"/>
      <c r="I141" s="220">
        <f>IF(G140=BJB!$G3885,I140+1,1)</f>
        <v>1</v>
      </c>
      <c r="J141" s="912" t="s">
        <v>20410</v>
      </c>
      <c r="K141" s="121" t="s">
        <v>335</v>
      </c>
      <c r="L141" s="104" t="s">
        <v>6477</v>
      </c>
      <c r="M141" s="104" t="s">
        <v>60</v>
      </c>
      <c r="N141" s="120">
        <v>39625</v>
      </c>
      <c r="O141" s="107">
        <v>20000000</v>
      </c>
      <c r="P141" s="105" t="s">
        <v>6222</v>
      </c>
      <c r="Q141" s="120" t="s">
        <v>6222</v>
      </c>
      <c r="R141" s="890">
        <v>0</v>
      </c>
      <c r="S141" s="108" t="s">
        <v>6998</v>
      </c>
      <c r="T141" s="109">
        <v>40718</v>
      </c>
      <c r="U141" s="106">
        <v>10575000</v>
      </c>
      <c r="V141" s="109" t="s">
        <v>6222</v>
      </c>
      <c r="W141" s="141">
        <v>0</v>
      </c>
      <c r="X141" s="141">
        <v>0</v>
      </c>
      <c r="Y141" s="141">
        <v>0</v>
      </c>
      <c r="Z141" s="141">
        <v>0</v>
      </c>
      <c r="AA141" s="114">
        <v>10575000</v>
      </c>
      <c r="AB141" s="114"/>
      <c r="AC141" s="106"/>
      <c r="AD141" s="141"/>
      <c r="AE141" s="106">
        <v>0</v>
      </c>
      <c r="AF141" s="106">
        <v>0</v>
      </c>
      <c r="AG141" s="106">
        <v>0</v>
      </c>
      <c r="AH141" s="106"/>
      <c r="AI141" s="106"/>
      <c r="AJ141" s="106"/>
      <c r="AK141" s="106"/>
      <c r="AL141" s="106"/>
      <c r="AM141" s="106"/>
      <c r="AN141" s="114">
        <f t="shared" si="4"/>
        <v>10575000</v>
      </c>
      <c r="AO141" s="114">
        <f t="shared" si="5"/>
        <v>0</v>
      </c>
      <c r="AP141" s="114"/>
      <c r="AQ141" s="114"/>
      <c r="AR141" s="114"/>
      <c r="AS141" s="114"/>
      <c r="AT141" s="191"/>
    </row>
    <row r="142" spans="1:46" s="190" customFormat="1" ht="15" customHeight="1" x14ac:dyDescent="0.2">
      <c r="A142" s="104"/>
      <c r="B142" s="104">
        <f>VLOOKUP(BJB!$F$9:$F$5599,Ctrl!$B$4:$C$399,2,0)</f>
        <v>1</v>
      </c>
      <c r="C142" s="104">
        <f>VLOOKUP(BJB!$G$9:$G$5599,Ctrl!$E$4:$F$399,2,0)</f>
        <v>0</v>
      </c>
      <c r="D142" s="219">
        <v>1</v>
      </c>
      <c r="E142" s="104" t="str">
        <f>VLOOKUP(BJB!$F$9:$F$5599,Ctrl!$B$4:$D$399,3,0)</f>
        <v>I</v>
      </c>
      <c r="F142" s="139" t="s">
        <v>10512</v>
      </c>
      <c r="G142" s="139" t="s">
        <v>10253</v>
      </c>
      <c r="H142" s="125">
        <v>1080215000738</v>
      </c>
      <c r="I142" s="220">
        <f>IF(G141=BJB!$G3886,I141+1,1)</f>
        <v>1</v>
      </c>
      <c r="J142" s="912" t="s">
        <v>20411</v>
      </c>
      <c r="K142" s="121" t="s">
        <v>336</v>
      </c>
      <c r="L142" s="104" t="s">
        <v>6477</v>
      </c>
      <c r="M142" s="104" t="s">
        <v>60</v>
      </c>
      <c r="N142" s="120">
        <v>39625</v>
      </c>
      <c r="O142" s="107">
        <v>20000000</v>
      </c>
      <c r="P142" s="105" t="s">
        <v>6222</v>
      </c>
      <c r="Q142" s="120" t="s">
        <v>6222</v>
      </c>
      <c r="R142" s="890">
        <v>0</v>
      </c>
      <c r="S142" s="108" t="s">
        <v>6998</v>
      </c>
      <c r="T142" s="109">
        <v>40718</v>
      </c>
      <c r="U142" s="106">
        <v>12525000</v>
      </c>
      <c r="V142" s="109" t="s">
        <v>6222</v>
      </c>
      <c r="W142" s="141">
        <v>0</v>
      </c>
      <c r="X142" s="141">
        <v>0</v>
      </c>
      <c r="Y142" s="141">
        <v>0</v>
      </c>
      <c r="Z142" s="141">
        <v>0</v>
      </c>
      <c r="AA142" s="114">
        <v>12525000</v>
      </c>
      <c r="AB142" s="114"/>
      <c r="AC142" s="132"/>
      <c r="AD142" s="141"/>
      <c r="AE142" s="106">
        <v>0</v>
      </c>
      <c r="AF142" s="106">
        <v>0</v>
      </c>
      <c r="AG142" s="106">
        <v>0</v>
      </c>
      <c r="AH142" s="106"/>
      <c r="AI142" s="106"/>
      <c r="AJ142" s="106"/>
      <c r="AK142" s="141"/>
      <c r="AL142" s="106"/>
      <c r="AM142" s="106"/>
      <c r="AN142" s="114">
        <f t="shared" si="4"/>
        <v>12525000</v>
      </c>
      <c r="AO142" s="114">
        <f t="shared" si="5"/>
        <v>0</v>
      </c>
      <c r="AP142" s="114"/>
      <c r="AQ142" s="114"/>
      <c r="AR142" s="114"/>
      <c r="AS142" s="114"/>
      <c r="AT142" s="191"/>
    </row>
    <row r="143" spans="1:46" s="190" customFormat="1" ht="15" customHeight="1" x14ac:dyDescent="0.2">
      <c r="A143" s="104"/>
      <c r="B143" s="104">
        <f>VLOOKUP(BJB!$F$9:$F$5599,Ctrl!$B$4:$C$399,2,0)</f>
        <v>1</v>
      </c>
      <c r="C143" s="104">
        <f>VLOOKUP(BJB!$G$9:$G$5599,Ctrl!$E$4:$F$399,2,0)</f>
        <v>0</v>
      </c>
      <c r="D143" s="219">
        <v>1</v>
      </c>
      <c r="E143" s="104" t="str">
        <f>VLOOKUP(BJB!$F$9:$F$5599,Ctrl!$B$4:$D$399,3,0)</f>
        <v>I</v>
      </c>
      <c r="F143" s="139" t="s">
        <v>10512</v>
      </c>
      <c r="G143" s="139" t="s">
        <v>10253</v>
      </c>
      <c r="H143" s="125"/>
      <c r="I143" s="220">
        <f>IF(G142=BJB!$G3887,I142+1,1)</f>
        <v>1</v>
      </c>
      <c r="J143" s="912" t="s">
        <v>20412</v>
      </c>
      <c r="K143" s="121" t="s">
        <v>319</v>
      </c>
      <c r="L143" s="104" t="s">
        <v>6477</v>
      </c>
      <c r="M143" s="104" t="s">
        <v>52</v>
      </c>
      <c r="N143" s="120">
        <v>39574</v>
      </c>
      <c r="O143" s="107">
        <v>20000000</v>
      </c>
      <c r="P143" s="105" t="s">
        <v>6222</v>
      </c>
      <c r="Q143" s="120" t="s">
        <v>6222</v>
      </c>
      <c r="R143" s="890">
        <v>0</v>
      </c>
      <c r="S143" s="108" t="s">
        <v>6998</v>
      </c>
      <c r="T143" s="109">
        <v>40718</v>
      </c>
      <c r="U143" s="106">
        <v>12228750</v>
      </c>
      <c r="V143" s="109" t="s">
        <v>6222</v>
      </c>
      <c r="W143" s="141">
        <v>0</v>
      </c>
      <c r="X143" s="141">
        <v>0</v>
      </c>
      <c r="Y143" s="141">
        <v>0</v>
      </c>
      <c r="Z143" s="141">
        <v>0</v>
      </c>
      <c r="AA143" s="114">
        <v>0</v>
      </c>
      <c r="AB143" s="114"/>
      <c r="AC143" s="106"/>
      <c r="AD143" s="141"/>
      <c r="AE143" s="106">
        <v>0</v>
      </c>
      <c r="AF143" s="106">
        <v>0</v>
      </c>
      <c r="AG143" s="106">
        <v>0</v>
      </c>
      <c r="AH143" s="106"/>
      <c r="AI143" s="106"/>
      <c r="AJ143" s="106"/>
      <c r="AK143" s="106"/>
      <c r="AL143" s="106"/>
      <c r="AM143" s="106"/>
      <c r="AN143" s="114">
        <f t="shared" si="4"/>
        <v>0</v>
      </c>
      <c r="AO143" s="114">
        <f t="shared" si="5"/>
        <v>12228750</v>
      </c>
      <c r="AP143" s="114"/>
      <c r="AQ143" s="114"/>
      <c r="AR143" s="114"/>
      <c r="AS143" s="114"/>
      <c r="AT143" s="191"/>
    </row>
    <row r="144" spans="1:46" s="190" customFormat="1" ht="15" customHeight="1" x14ac:dyDescent="0.2">
      <c r="A144" s="104"/>
      <c r="B144" s="104">
        <f>VLOOKUP(BJB!$F$9:$F$5599,Ctrl!$B$4:$C$399,2,0)</f>
        <v>1</v>
      </c>
      <c r="C144" s="104">
        <f>VLOOKUP(BJB!$G$9:$G$5599,Ctrl!$E$4:$F$399,2,0)</f>
        <v>0</v>
      </c>
      <c r="D144" s="219">
        <v>1</v>
      </c>
      <c r="E144" s="104" t="str">
        <f>VLOOKUP(BJB!$F$9:$F$5599,Ctrl!$B$4:$D$399,3,0)</f>
        <v>I</v>
      </c>
      <c r="F144" s="139" t="s">
        <v>10512</v>
      </c>
      <c r="G144" s="139" t="s">
        <v>10253</v>
      </c>
      <c r="H144" s="125"/>
      <c r="I144" s="220">
        <f>IF(G143=BJB!$G3888,I143+1,1)</f>
        <v>1</v>
      </c>
      <c r="J144" s="912" t="s">
        <v>20413</v>
      </c>
      <c r="K144" s="121" t="s">
        <v>337</v>
      </c>
      <c r="L144" s="104" t="s">
        <v>6477</v>
      </c>
      <c r="M144" s="104" t="s">
        <v>338</v>
      </c>
      <c r="N144" s="120">
        <v>40093</v>
      </c>
      <c r="O144" s="107">
        <v>25000000</v>
      </c>
      <c r="P144" s="105" t="s">
        <v>6222</v>
      </c>
      <c r="Q144" s="120" t="s">
        <v>6222</v>
      </c>
      <c r="R144" s="890">
        <v>0</v>
      </c>
      <c r="S144" s="108" t="s">
        <v>6998</v>
      </c>
      <c r="T144" s="109">
        <v>40718</v>
      </c>
      <c r="U144" s="106">
        <v>10937505</v>
      </c>
      <c r="V144" s="109" t="s">
        <v>6222</v>
      </c>
      <c r="W144" s="141">
        <v>0</v>
      </c>
      <c r="X144" s="141">
        <v>0</v>
      </c>
      <c r="Y144" s="141">
        <v>0</v>
      </c>
      <c r="Z144" s="141">
        <v>0</v>
      </c>
      <c r="AA144" s="114">
        <v>10937505</v>
      </c>
      <c r="AB144" s="114"/>
      <c r="AC144" s="106"/>
      <c r="AD144" s="141"/>
      <c r="AE144" s="106">
        <v>0</v>
      </c>
      <c r="AF144" s="106">
        <v>0</v>
      </c>
      <c r="AG144" s="106">
        <v>0</v>
      </c>
      <c r="AH144" s="106"/>
      <c r="AI144" s="106"/>
      <c r="AJ144" s="106"/>
      <c r="AK144" s="106"/>
      <c r="AL144" s="106"/>
      <c r="AM144" s="106"/>
      <c r="AN144" s="114">
        <f t="shared" si="4"/>
        <v>10937505</v>
      </c>
      <c r="AO144" s="114">
        <f t="shared" si="5"/>
        <v>0</v>
      </c>
      <c r="AP144" s="114"/>
      <c r="AQ144" s="114"/>
      <c r="AR144" s="114"/>
      <c r="AS144" s="114"/>
      <c r="AT144" s="191"/>
    </row>
    <row r="145" spans="1:46" s="190" customFormat="1" ht="15" customHeight="1" x14ac:dyDescent="0.2">
      <c r="A145" s="104"/>
      <c r="B145" s="104">
        <f>VLOOKUP(BJB!$F$9:$F$5599,Ctrl!$B$4:$C$399,2,0)</f>
        <v>1</v>
      </c>
      <c r="C145" s="104">
        <f>VLOOKUP(BJB!$G$9:$G$5599,Ctrl!$E$4:$F$399,2,0)</f>
        <v>0</v>
      </c>
      <c r="D145" s="219">
        <v>1</v>
      </c>
      <c r="E145" s="104" t="str">
        <f>VLOOKUP(BJB!$F$9:$F$5599,Ctrl!$B$4:$D$399,3,0)</f>
        <v>I</v>
      </c>
      <c r="F145" s="139" t="s">
        <v>10512</v>
      </c>
      <c r="G145" s="139" t="s">
        <v>10253</v>
      </c>
      <c r="H145" s="125" t="s">
        <v>7428</v>
      </c>
      <c r="I145" s="220">
        <f>IF(G144=BJB!$G3889,I144+1,1)</f>
        <v>1</v>
      </c>
      <c r="J145" s="912" t="s">
        <v>20414</v>
      </c>
      <c r="K145" s="121" t="s">
        <v>339</v>
      </c>
      <c r="L145" s="104" t="s">
        <v>6477</v>
      </c>
      <c r="M145" s="104" t="s">
        <v>60</v>
      </c>
      <c r="N145" s="120">
        <v>39625</v>
      </c>
      <c r="O145" s="107">
        <v>30000000</v>
      </c>
      <c r="P145" s="105" t="s">
        <v>6222</v>
      </c>
      <c r="Q145" s="120" t="s">
        <v>6222</v>
      </c>
      <c r="R145" s="890">
        <v>0</v>
      </c>
      <c r="S145" s="108" t="s">
        <v>6998</v>
      </c>
      <c r="T145" s="109">
        <v>40718</v>
      </c>
      <c r="U145" s="106">
        <v>20483334</v>
      </c>
      <c r="V145" s="109" t="s">
        <v>6222</v>
      </c>
      <c r="W145" s="141">
        <v>0</v>
      </c>
      <c r="X145" s="141">
        <v>0</v>
      </c>
      <c r="Y145" s="141">
        <v>0</v>
      </c>
      <c r="Z145" s="141">
        <v>0</v>
      </c>
      <c r="AA145" s="114">
        <v>4677080</v>
      </c>
      <c r="AB145" s="114"/>
      <c r="AC145" s="132"/>
      <c r="AD145" s="141"/>
      <c r="AE145" s="106">
        <v>0</v>
      </c>
      <c r="AF145" s="106">
        <v>0</v>
      </c>
      <c r="AG145" s="106">
        <v>0</v>
      </c>
      <c r="AH145" s="106"/>
      <c r="AI145" s="106"/>
      <c r="AJ145" s="106"/>
      <c r="AK145" s="141"/>
      <c r="AL145" s="106"/>
      <c r="AM145" s="106"/>
      <c r="AN145" s="114">
        <f t="shared" si="4"/>
        <v>4677080</v>
      </c>
      <c r="AO145" s="114">
        <f t="shared" si="5"/>
        <v>15806254</v>
      </c>
      <c r="AP145" s="114"/>
      <c r="AQ145" s="114"/>
      <c r="AR145" s="114"/>
      <c r="AS145" s="114"/>
      <c r="AT145" s="191"/>
    </row>
    <row r="146" spans="1:46" s="190" customFormat="1" ht="15" customHeight="1" x14ac:dyDescent="0.2">
      <c r="A146" s="104"/>
      <c r="B146" s="104">
        <f>VLOOKUP(BJB!$F$9:$F$5599,Ctrl!$B$4:$C$399,2,0)</f>
        <v>1</v>
      </c>
      <c r="C146" s="104">
        <f>VLOOKUP(BJB!$G$9:$G$5599,Ctrl!$E$4:$F$399,2,0)</f>
        <v>0</v>
      </c>
      <c r="D146" s="219">
        <v>1</v>
      </c>
      <c r="E146" s="104" t="str">
        <f>VLOOKUP(BJB!$F$9:$F$5599,Ctrl!$B$4:$D$399,3,0)</f>
        <v>I</v>
      </c>
      <c r="F146" s="139" t="s">
        <v>10512</v>
      </c>
      <c r="G146" s="139" t="s">
        <v>10253</v>
      </c>
      <c r="H146" s="125">
        <v>1080211000804</v>
      </c>
      <c r="I146" s="220">
        <f>IF(G145=BJB!$G3890,I145+1,1)</f>
        <v>1</v>
      </c>
      <c r="J146" s="912" t="s">
        <v>20415</v>
      </c>
      <c r="K146" s="121" t="s">
        <v>340</v>
      </c>
      <c r="L146" s="104" t="s">
        <v>6477</v>
      </c>
      <c r="M146" s="104" t="s">
        <v>60</v>
      </c>
      <c r="N146" s="120">
        <v>39625</v>
      </c>
      <c r="O146" s="107">
        <v>30000000</v>
      </c>
      <c r="P146" s="105" t="s">
        <v>6222</v>
      </c>
      <c r="Q146" s="120" t="s">
        <v>6222</v>
      </c>
      <c r="R146" s="890">
        <v>0</v>
      </c>
      <c r="S146" s="108" t="s">
        <v>6998</v>
      </c>
      <c r="T146" s="109">
        <v>40718</v>
      </c>
      <c r="U146" s="106">
        <v>21250001</v>
      </c>
      <c r="V146" s="109" t="s">
        <v>6222</v>
      </c>
      <c r="W146" s="141">
        <v>0</v>
      </c>
      <c r="X146" s="141">
        <v>0</v>
      </c>
      <c r="Y146" s="141">
        <v>0</v>
      </c>
      <c r="Z146" s="141">
        <v>0</v>
      </c>
      <c r="AA146" s="114">
        <v>21250001</v>
      </c>
      <c r="AB146" s="114"/>
      <c r="AC146" s="132"/>
      <c r="AD146" s="141"/>
      <c r="AE146" s="106">
        <v>0</v>
      </c>
      <c r="AF146" s="106">
        <v>0</v>
      </c>
      <c r="AG146" s="106">
        <v>0</v>
      </c>
      <c r="AH146" s="106"/>
      <c r="AI146" s="106"/>
      <c r="AJ146" s="106"/>
      <c r="AK146" s="141"/>
      <c r="AL146" s="106"/>
      <c r="AM146" s="106"/>
      <c r="AN146" s="114">
        <f t="shared" si="4"/>
        <v>21250001</v>
      </c>
      <c r="AO146" s="114">
        <f t="shared" si="5"/>
        <v>0</v>
      </c>
      <c r="AP146" s="114"/>
      <c r="AQ146" s="114"/>
      <c r="AR146" s="114"/>
      <c r="AS146" s="114"/>
      <c r="AT146" s="191"/>
    </row>
    <row r="147" spans="1:46" s="190" customFormat="1" ht="15" customHeight="1" x14ac:dyDescent="0.2">
      <c r="A147" s="104"/>
      <c r="B147" s="104">
        <f>VLOOKUP(BJB!$F$9:$F$5599,Ctrl!$B$4:$C$399,2,0)</f>
        <v>1</v>
      </c>
      <c r="C147" s="104">
        <f>VLOOKUP(BJB!$G$9:$G$5599,Ctrl!$E$4:$F$399,2,0)</f>
        <v>0</v>
      </c>
      <c r="D147" s="219">
        <v>1</v>
      </c>
      <c r="E147" s="104" t="str">
        <f>VLOOKUP(BJB!$F$9:$F$5599,Ctrl!$B$4:$D$399,3,0)</f>
        <v>I</v>
      </c>
      <c r="F147" s="139" t="s">
        <v>10512</v>
      </c>
      <c r="G147" s="139" t="s">
        <v>10253</v>
      </c>
      <c r="H147" s="125"/>
      <c r="I147" s="220">
        <f>IF(G146=BJB!$G3891,I146+1,1)</f>
        <v>1</v>
      </c>
      <c r="J147" s="912" t="s">
        <v>20416</v>
      </c>
      <c r="K147" s="121" t="s">
        <v>341</v>
      </c>
      <c r="L147" s="104" t="s">
        <v>6477</v>
      </c>
      <c r="M147" s="104" t="s">
        <v>60</v>
      </c>
      <c r="N147" s="120">
        <v>39625</v>
      </c>
      <c r="O147" s="107">
        <v>31000000</v>
      </c>
      <c r="P147" s="105" t="s">
        <v>6222</v>
      </c>
      <c r="Q147" s="120" t="s">
        <v>6222</v>
      </c>
      <c r="R147" s="890">
        <v>0</v>
      </c>
      <c r="S147" s="108" t="s">
        <v>6998</v>
      </c>
      <c r="T147" s="109">
        <v>40718</v>
      </c>
      <c r="U147" s="106">
        <v>23250000</v>
      </c>
      <c r="V147" s="109" t="s">
        <v>6222</v>
      </c>
      <c r="W147" s="141">
        <v>0</v>
      </c>
      <c r="X147" s="141">
        <v>0</v>
      </c>
      <c r="Y147" s="141">
        <v>0</v>
      </c>
      <c r="Z147" s="141">
        <v>0</v>
      </c>
      <c r="AA147" s="114">
        <v>7550000</v>
      </c>
      <c r="AB147" s="114"/>
      <c r="AC147" s="106"/>
      <c r="AD147" s="141"/>
      <c r="AE147" s="106">
        <v>0</v>
      </c>
      <c r="AF147" s="106">
        <v>0</v>
      </c>
      <c r="AG147" s="106">
        <v>0</v>
      </c>
      <c r="AH147" s="106"/>
      <c r="AI147" s="106"/>
      <c r="AJ147" s="106"/>
      <c r="AK147" s="106"/>
      <c r="AL147" s="106"/>
      <c r="AM147" s="106"/>
      <c r="AN147" s="114">
        <f t="shared" si="4"/>
        <v>7550000</v>
      </c>
      <c r="AO147" s="114">
        <f t="shared" si="5"/>
        <v>15700000</v>
      </c>
      <c r="AP147" s="114"/>
      <c r="AQ147" s="114"/>
      <c r="AR147" s="114"/>
      <c r="AS147" s="114"/>
      <c r="AT147" s="191"/>
    </row>
    <row r="148" spans="1:46" s="190" customFormat="1" ht="15" customHeight="1" x14ac:dyDescent="0.2">
      <c r="A148" s="104"/>
      <c r="B148" s="104">
        <f>VLOOKUP(BJB!$F$9:$F$5599,Ctrl!$B$4:$C$399,2,0)</f>
        <v>1</v>
      </c>
      <c r="C148" s="104">
        <f>VLOOKUP(BJB!$G$9:$G$5599,Ctrl!$E$4:$F$399,2,0)</f>
        <v>0</v>
      </c>
      <c r="D148" s="219">
        <v>1</v>
      </c>
      <c r="E148" s="104" t="str">
        <f>VLOOKUP(BJB!$F$9:$F$5599,Ctrl!$B$4:$D$399,3,0)</f>
        <v>I</v>
      </c>
      <c r="F148" s="139" t="s">
        <v>10512</v>
      </c>
      <c r="G148" s="139" t="s">
        <v>10253</v>
      </c>
      <c r="H148" s="125"/>
      <c r="I148" s="220">
        <f>IF(G147=BJB!$G3892,I147+1,1)</f>
        <v>1</v>
      </c>
      <c r="J148" s="912" t="s">
        <v>20417</v>
      </c>
      <c r="K148" s="121" t="s">
        <v>342</v>
      </c>
      <c r="L148" s="104" t="s">
        <v>6477</v>
      </c>
      <c r="M148" s="104" t="s">
        <v>343</v>
      </c>
      <c r="N148" s="120">
        <v>40087</v>
      </c>
      <c r="O148" s="107">
        <v>25000000</v>
      </c>
      <c r="P148" s="105" t="s">
        <v>6222</v>
      </c>
      <c r="Q148" s="120" t="s">
        <v>6222</v>
      </c>
      <c r="R148" s="890">
        <v>0</v>
      </c>
      <c r="S148" s="108" t="s">
        <v>6998</v>
      </c>
      <c r="T148" s="109">
        <v>40718</v>
      </c>
      <c r="U148" s="106">
        <v>14583336</v>
      </c>
      <c r="V148" s="109" t="s">
        <v>6222</v>
      </c>
      <c r="W148" s="141">
        <v>0</v>
      </c>
      <c r="X148" s="141">
        <v>0</v>
      </c>
      <c r="Y148" s="141">
        <v>0</v>
      </c>
      <c r="Z148" s="141">
        <v>0</v>
      </c>
      <c r="AA148" s="114">
        <v>0</v>
      </c>
      <c r="AB148" s="114"/>
      <c r="AC148" s="106"/>
      <c r="AD148" s="141"/>
      <c r="AE148" s="106">
        <v>0</v>
      </c>
      <c r="AF148" s="106">
        <v>0</v>
      </c>
      <c r="AG148" s="106">
        <v>0</v>
      </c>
      <c r="AH148" s="106"/>
      <c r="AI148" s="106"/>
      <c r="AJ148" s="106"/>
      <c r="AK148" s="106"/>
      <c r="AL148" s="106"/>
      <c r="AM148" s="106"/>
      <c r="AN148" s="114">
        <f t="shared" si="4"/>
        <v>0</v>
      </c>
      <c r="AO148" s="114">
        <f t="shared" si="5"/>
        <v>14583336</v>
      </c>
      <c r="AP148" s="114"/>
      <c r="AQ148" s="114"/>
      <c r="AR148" s="114"/>
      <c r="AS148" s="114"/>
      <c r="AT148" s="191"/>
    </row>
    <row r="149" spans="1:46" s="190" customFormat="1" ht="15" customHeight="1" x14ac:dyDescent="0.2">
      <c r="A149" s="104"/>
      <c r="B149" s="104">
        <f>VLOOKUP(BJB!$F$9:$F$5599,Ctrl!$B$4:$C$399,2,0)</f>
        <v>1</v>
      </c>
      <c r="C149" s="104">
        <f>VLOOKUP(BJB!$G$9:$G$5599,Ctrl!$E$4:$F$399,2,0)</f>
        <v>0</v>
      </c>
      <c r="D149" s="219">
        <v>1</v>
      </c>
      <c r="E149" s="104" t="str">
        <f>VLOOKUP(BJB!$F$9:$F$5599,Ctrl!$B$4:$D$399,3,0)</f>
        <v>I</v>
      </c>
      <c r="F149" s="139" t="s">
        <v>10512</v>
      </c>
      <c r="G149" s="139" t="s">
        <v>10253</v>
      </c>
      <c r="H149" s="125">
        <v>1091125000235</v>
      </c>
      <c r="I149" s="220">
        <f>IF(G148=BJB!$G3893,I148+1,1)</f>
        <v>1</v>
      </c>
      <c r="J149" s="912" t="s">
        <v>20418</v>
      </c>
      <c r="K149" s="121" t="s">
        <v>344</v>
      </c>
      <c r="L149" s="104" t="s">
        <v>7835</v>
      </c>
      <c r="M149" s="104" t="s">
        <v>345</v>
      </c>
      <c r="N149" s="120">
        <v>40157</v>
      </c>
      <c r="O149" s="107">
        <v>215000000</v>
      </c>
      <c r="P149" s="105" t="s">
        <v>6222</v>
      </c>
      <c r="Q149" s="120" t="s">
        <v>6222</v>
      </c>
      <c r="R149" s="890">
        <v>0</v>
      </c>
      <c r="S149" s="108" t="s">
        <v>6999</v>
      </c>
      <c r="T149" s="109">
        <v>40724</v>
      </c>
      <c r="U149" s="106">
        <v>217684514</v>
      </c>
      <c r="V149" s="109" t="s">
        <v>6222</v>
      </c>
      <c r="W149" s="141">
        <v>0</v>
      </c>
      <c r="X149" s="141">
        <v>0</v>
      </c>
      <c r="Y149" s="141">
        <v>0</v>
      </c>
      <c r="Z149" s="141">
        <v>0</v>
      </c>
      <c r="AA149" s="114">
        <v>13488958</v>
      </c>
      <c r="AB149" s="114"/>
      <c r="AC149" s="132"/>
      <c r="AD149" s="141"/>
      <c r="AE149" s="106">
        <v>0</v>
      </c>
      <c r="AF149" s="106">
        <v>0</v>
      </c>
      <c r="AG149" s="106">
        <v>0</v>
      </c>
      <c r="AH149" s="106"/>
      <c r="AI149" s="106"/>
      <c r="AJ149" s="106"/>
      <c r="AK149" s="141"/>
      <c r="AL149" s="106"/>
      <c r="AM149" s="106"/>
      <c r="AN149" s="114">
        <f t="shared" si="4"/>
        <v>13488958</v>
      </c>
      <c r="AO149" s="114">
        <f t="shared" si="5"/>
        <v>204195556</v>
      </c>
      <c r="AP149" s="114"/>
      <c r="AQ149" s="114"/>
      <c r="AR149" s="114"/>
      <c r="AS149" s="114"/>
      <c r="AT149" s="233"/>
    </row>
    <row r="150" spans="1:46" s="190" customFormat="1" ht="15" customHeight="1" x14ac:dyDescent="0.2">
      <c r="A150" s="104"/>
      <c r="B150" s="104">
        <f>VLOOKUP(BJB!$F$9:$F$5599,Ctrl!$B$4:$C$399,2,0)</f>
        <v>1</v>
      </c>
      <c r="C150" s="104">
        <f>VLOOKUP(BJB!$G$9:$G$5599,Ctrl!$E$4:$F$399,2,0)</f>
        <v>0</v>
      </c>
      <c r="D150" s="219">
        <v>1</v>
      </c>
      <c r="E150" s="104" t="str">
        <f>VLOOKUP(BJB!$F$9:$F$5599,Ctrl!$B$4:$D$399,3,0)</f>
        <v>I</v>
      </c>
      <c r="F150" s="139" t="s">
        <v>10512</v>
      </c>
      <c r="G150" s="139" t="s">
        <v>10253</v>
      </c>
      <c r="H150" s="125">
        <v>1080123000371</v>
      </c>
      <c r="I150" s="220">
        <f>IF(G149=BJB!$G3894,I149+1,1)</f>
        <v>1</v>
      </c>
      <c r="J150" s="912" t="s">
        <v>20419</v>
      </c>
      <c r="K150" s="121" t="s">
        <v>346</v>
      </c>
      <c r="L150" s="104" t="s">
        <v>7835</v>
      </c>
      <c r="M150" s="104" t="s">
        <v>347</v>
      </c>
      <c r="N150" s="120">
        <v>40234</v>
      </c>
      <c r="O150" s="107">
        <v>250000000</v>
      </c>
      <c r="P150" s="105" t="s">
        <v>6222</v>
      </c>
      <c r="Q150" s="120" t="s">
        <v>6222</v>
      </c>
      <c r="R150" s="890">
        <v>0</v>
      </c>
      <c r="S150" s="108" t="s">
        <v>7000</v>
      </c>
      <c r="T150" s="109">
        <v>40724</v>
      </c>
      <c r="U150" s="106">
        <v>247337500</v>
      </c>
      <c r="V150" s="109" t="s">
        <v>6222</v>
      </c>
      <c r="W150" s="141">
        <v>0</v>
      </c>
      <c r="X150" s="141">
        <v>0</v>
      </c>
      <c r="Y150" s="141">
        <v>0</v>
      </c>
      <c r="Z150" s="141">
        <v>0</v>
      </c>
      <c r="AA150" s="114">
        <v>247337500</v>
      </c>
      <c r="AB150" s="114"/>
      <c r="AC150" s="132"/>
      <c r="AD150" s="141"/>
      <c r="AE150" s="106">
        <v>0</v>
      </c>
      <c r="AF150" s="106">
        <v>0</v>
      </c>
      <c r="AG150" s="106">
        <v>0</v>
      </c>
      <c r="AH150" s="106"/>
      <c r="AI150" s="106"/>
      <c r="AJ150" s="106"/>
      <c r="AK150" s="141"/>
      <c r="AL150" s="106"/>
      <c r="AM150" s="106"/>
      <c r="AN150" s="114">
        <f t="shared" si="4"/>
        <v>247337500</v>
      </c>
      <c r="AO150" s="114">
        <f t="shared" si="5"/>
        <v>0</v>
      </c>
      <c r="AP150" s="114"/>
      <c r="AQ150" s="114"/>
      <c r="AR150" s="114"/>
      <c r="AS150" s="114"/>
    </row>
    <row r="151" spans="1:46" s="190" customFormat="1" ht="15" customHeight="1" x14ac:dyDescent="0.2">
      <c r="A151" s="104"/>
      <c r="B151" s="104">
        <f>VLOOKUP(BJB!$F$9:$F$5599,Ctrl!$B$4:$C$399,2,0)</f>
        <v>1</v>
      </c>
      <c r="C151" s="104">
        <f>VLOOKUP(BJB!$G$9:$G$5599,Ctrl!$E$4:$F$399,2,0)</f>
        <v>0</v>
      </c>
      <c r="D151" s="219">
        <v>1</v>
      </c>
      <c r="E151" s="104" t="str">
        <f>VLOOKUP(BJB!$F$9:$F$5599,Ctrl!$B$4:$D$399,3,0)</f>
        <v>I</v>
      </c>
      <c r="F151" s="139" t="s">
        <v>10512</v>
      </c>
      <c r="G151" s="139" t="s">
        <v>10253</v>
      </c>
      <c r="H151" s="125"/>
      <c r="I151" s="220">
        <f>IF(G150=BJB!$G3895,I150+1,1)</f>
        <v>1</v>
      </c>
      <c r="J151" s="912" t="s">
        <v>20420</v>
      </c>
      <c r="K151" s="121" t="s">
        <v>348</v>
      </c>
      <c r="L151" s="104" t="s">
        <v>6476</v>
      </c>
      <c r="M151" s="104" t="s">
        <v>349</v>
      </c>
      <c r="N151" s="120">
        <v>38929</v>
      </c>
      <c r="O151" s="107">
        <v>30000000</v>
      </c>
      <c r="P151" s="105" t="s">
        <v>6222</v>
      </c>
      <c r="Q151" s="120" t="s">
        <v>6222</v>
      </c>
      <c r="R151" s="890">
        <v>0</v>
      </c>
      <c r="S151" s="108" t="s">
        <v>7001</v>
      </c>
      <c r="T151" s="109">
        <v>40753</v>
      </c>
      <c r="U151" s="106">
        <v>9775000</v>
      </c>
      <c r="V151" s="109" t="s">
        <v>6222</v>
      </c>
      <c r="W151" s="141">
        <v>0</v>
      </c>
      <c r="X151" s="141">
        <v>0</v>
      </c>
      <c r="Y151" s="141">
        <v>0</v>
      </c>
      <c r="Z151" s="141">
        <v>0</v>
      </c>
      <c r="AA151" s="114">
        <v>0</v>
      </c>
      <c r="AB151" s="114"/>
      <c r="AC151" s="106"/>
      <c r="AD151" s="141"/>
      <c r="AE151" s="106">
        <v>0</v>
      </c>
      <c r="AF151" s="106">
        <v>0</v>
      </c>
      <c r="AG151" s="106">
        <v>0</v>
      </c>
      <c r="AH151" s="106"/>
      <c r="AI151" s="106"/>
      <c r="AJ151" s="106"/>
      <c r="AK151" s="106"/>
      <c r="AL151" s="106"/>
      <c r="AM151" s="106"/>
      <c r="AN151" s="114">
        <f t="shared" si="4"/>
        <v>0</v>
      </c>
      <c r="AO151" s="114">
        <f t="shared" si="5"/>
        <v>9775000</v>
      </c>
      <c r="AP151" s="114"/>
      <c r="AQ151" s="114"/>
      <c r="AR151" s="114"/>
      <c r="AS151" s="114"/>
    </row>
    <row r="152" spans="1:46" s="190" customFormat="1" ht="15" customHeight="1" x14ac:dyDescent="0.2">
      <c r="A152" s="104"/>
      <c r="B152" s="104">
        <f>VLOOKUP(BJB!$F$9:$F$5599,Ctrl!$B$4:$C$399,2,0)</f>
        <v>1</v>
      </c>
      <c r="C152" s="104">
        <f>VLOOKUP(BJB!$G$9:$G$5599,Ctrl!$E$4:$F$399,2,0)</f>
        <v>0</v>
      </c>
      <c r="D152" s="219">
        <v>1</v>
      </c>
      <c r="E152" s="104" t="str">
        <f>VLOOKUP(BJB!$F$9:$F$5599,Ctrl!$B$4:$D$399,3,0)</f>
        <v>I</v>
      </c>
      <c r="F152" s="139" t="s">
        <v>10512</v>
      </c>
      <c r="G152" s="139" t="s">
        <v>10253</v>
      </c>
      <c r="H152" s="125"/>
      <c r="I152" s="220">
        <f>IF(G151=BJB!$G3896,I151+1,1)</f>
        <v>1</v>
      </c>
      <c r="J152" s="912" t="s">
        <v>20421</v>
      </c>
      <c r="K152" s="121" t="s">
        <v>350</v>
      </c>
      <c r="L152" s="104" t="s">
        <v>6477</v>
      </c>
      <c r="M152" s="104" t="s">
        <v>351</v>
      </c>
      <c r="N152" s="120">
        <v>40011</v>
      </c>
      <c r="O152" s="107">
        <v>100000000</v>
      </c>
      <c r="P152" s="105" t="s">
        <v>6222</v>
      </c>
      <c r="Q152" s="120" t="s">
        <v>6222</v>
      </c>
      <c r="R152" s="890">
        <v>0</v>
      </c>
      <c r="S152" s="108" t="s">
        <v>7002</v>
      </c>
      <c r="T152" s="109">
        <v>40777</v>
      </c>
      <c r="U152" s="106">
        <v>75000000</v>
      </c>
      <c r="V152" s="109" t="s">
        <v>6222</v>
      </c>
      <c r="W152" s="141">
        <v>0</v>
      </c>
      <c r="X152" s="141">
        <v>0</v>
      </c>
      <c r="Y152" s="141">
        <v>0</v>
      </c>
      <c r="Z152" s="141">
        <v>0</v>
      </c>
      <c r="AA152" s="114">
        <v>75000000</v>
      </c>
      <c r="AB152" s="114"/>
      <c r="AC152" s="106"/>
      <c r="AD152" s="141"/>
      <c r="AE152" s="106">
        <v>0</v>
      </c>
      <c r="AF152" s="106">
        <v>0</v>
      </c>
      <c r="AG152" s="106">
        <v>0</v>
      </c>
      <c r="AH152" s="106"/>
      <c r="AI152" s="106"/>
      <c r="AJ152" s="106"/>
      <c r="AK152" s="106"/>
      <c r="AL152" s="106"/>
      <c r="AM152" s="106"/>
      <c r="AN152" s="114">
        <f t="shared" si="4"/>
        <v>75000000</v>
      </c>
      <c r="AO152" s="114">
        <f t="shared" si="5"/>
        <v>0</v>
      </c>
      <c r="AP152" s="114"/>
      <c r="AQ152" s="114"/>
      <c r="AR152" s="114"/>
      <c r="AS152" s="114"/>
    </row>
    <row r="153" spans="1:46" s="190" customFormat="1" ht="15" customHeight="1" x14ac:dyDescent="0.2">
      <c r="A153" s="104"/>
      <c r="B153" s="104">
        <f>VLOOKUP(BJB!$F$9:$F$5599,Ctrl!$B$4:$C$399,2,0)</f>
        <v>1</v>
      </c>
      <c r="C153" s="104">
        <f>VLOOKUP(BJB!$G$9:$G$5599,Ctrl!$E$4:$F$399,2,0)</f>
        <v>0</v>
      </c>
      <c r="D153" s="219">
        <v>1</v>
      </c>
      <c r="E153" s="104" t="str">
        <f>VLOOKUP(BJB!$F$9:$F$5599,Ctrl!$B$4:$D$399,3,0)</f>
        <v>I</v>
      </c>
      <c r="F153" s="139" t="s">
        <v>10512</v>
      </c>
      <c r="G153" s="139" t="s">
        <v>10253</v>
      </c>
      <c r="H153" s="125"/>
      <c r="I153" s="220">
        <f>IF(G152=BJB!$G3897,I152+1,1)</f>
        <v>1</v>
      </c>
      <c r="J153" s="912" t="s">
        <v>20422</v>
      </c>
      <c r="K153" s="121" t="s">
        <v>352</v>
      </c>
      <c r="L153" s="104" t="s">
        <v>6477</v>
      </c>
      <c r="M153" s="104" t="s">
        <v>351</v>
      </c>
      <c r="N153" s="120">
        <v>40011</v>
      </c>
      <c r="O153" s="107">
        <v>50000000</v>
      </c>
      <c r="P153" s="105" t="s">
        <v>6222</v>
      </c>
      <c r="Q153" s="120" t="s">
        <v>6222</v>
      </c>
      <c r="R153" s="890">
        <v>0</v>
      </c>
      <c r="S153" s="108" t="s">
        <v>7002</v>
      </c>
      <c r="T153" s="109">
        <v>40777</v>
      </c>
      <c r="U153" s="106">
        <v>26700000</v>
      </c>
      <c r="V153" s="109" t="s">
        <v>6222</v>
      </c>
      <c r="W153" s="141">
        <v>0</v>
      </c>
      <c r="X153" s="141">
        <v>0</v>
      </c>
      <c r="Y153" s="141">
        <v>0</v>
      </c>
      <c r="Z153" s="141">
        <v>0</v>
      </c>
      <c r="AA153" s="114">
        <v>26700000</v>
      </c>
      <c r="AB153" s="114"/>
      <c r="AC153" s="106"/>
      <c r="AD153" s="141"/>
      <c r="AE153" s="106">
        <v>0</v>
      </c>
      <c r="AF153" s="106">
        <v>0</v>
      </c>
      <c r="AG153" s="106">
        <v>0</v>
      </c>
      <c r="AH153" s="106"/>
      <c r="AI153" s="106"/>
      <c r="AJ153" s="106"/>
      <c r="AK153" s="106"/>
      <c r="AL153" s="106"/>
      <c r="AM153" s="106"/>
      <c r="AN153" s="114">
        <f t="shared" si="4"/>
        <v>26700000</v>
      </c>
      <c r="AO153" s="114">
        <f t="shared" si="5"/>
        <v>0</v>
      </c>
      <c r="AP153" s="114"/>
      <c r="AQ153" s="114"/>
      <c r="AR153" s="114"/>
      <c r="AS153" s="114"/>
    </row>
    <row r="154" spans="1:46" s="190" customFormat="1" ht="15" customHeight="1" x14ac:dyDescent="0.2">
      <c r="A154" s="104"/>
      <c r="B154" s="104">
        <f>VLOOKUP(BJB!$F$9:$F$5599,Ctrl!$B$4:$C$399,2,0)</f>
        <v>1</v>
      </c>
      <c r="C154" s="104">
        <f>VLOOKUP(BJB!$G$9:$G$5599,Ctrl!$E$4:$F$399,2,0)</f>
        <v>0</v>
      </c>
      <c r="D154" s="219">
        <v>1</v>
      </c>
      <c r="E154" s="104" t="str">
        <f>VLOOKUP(BJB!$F$9:$F$5599,Ctrl!$B$4:$D$399,3,0)</f>
        <v>I</v>
      </c>
      <c r="F154" s="139" t="s">
        <v>10512</v>
      </c>
      <c r="G154" s="139" t="s">
        <v>10253</v>
      </c>
      <c r="H154" s="125"/>
      <c r="I154" s="220">
        <f>IF(G153=BJB!$G3898,I153+1,1)</f>
        <v>1</v>
      </c>
      <c r="J154" s="912" t="s">
        <v>20423</v>
      </c>
      <c r="K154" s="121" t="s">
        <v>353</v>
      </c>
      <c r="L154" s="104" t="s">
        <v>6477</v>
      </c>
      <c r="M154" s="104" t="s">
        <v>57</v>
      </c>
      <c r="N154" s="120">
        <v>39667</v>
      </c>
      <c r="O154" s="107">
        <v>40000000</v>
      </c>
      <c r="P154" s="105" t="s">
        <v>6222</v>
      </c>
      <c r="Q154" s="120" t="s">
        <v>6222</v>
      </c>
      <c r="R154" s="890">
        <v>0</v>
      </c>
      <c r="S154" s="108" t="s">
        <v>7002</v>
      </c>
      <c r="T154" s="109">
        <v>40777</v>
      </c>
      <c r="U154" s="106">
        <v>14850926</v>
      </c>
      <c r="V154" s="109" t="s">
        <v>6222</v>
      </c>
      <c r="W154" s="141">
        <v>0</v>
      </c>
      <c r="X154" s="141">
        <v>0</v>
      </c>
      <c r="Y154" s="141">
        <v>0</v>
      </c>
      <c r="Z154" s="141">
        <v>0</v>
      </c>
      <c r="AA154" s="114">
        <v>14850926</v>
      </c>
      <c r="AB154" s="114"/>
      <c r="AC154" s="106"/>
      <c r="AD154" s="141"/>
      <c r="AE154" s="106">
        <v>0</v>
      </c>
      <c r="AF154" s="106">
        <v>0</v>
      </c>
      <c r="AG154" s="106">
        <v>0</v>
      </c>
      <c r="AH154" s="106"/>
      <c r="AI154" s="106"/>
      <c r="AJ154" s="106"/>
      <c r="AK154" s="106"/>
      <c r="AL154" s="106"/>
      <c r="AM154" s="106"/>
      <c r="AN154" s="114">
        <f t="shared" si="4"/>
        <v>14850926</v>
      </c>
      <c r="AO154" s="114">
        <f t="shared" si="5"/>
        <v>0</v>
      </c>
      <c r="AP154" s="114"/>
      <c r="AQ154" s="114"/>
      <c r="AR154" s="114"/>
      <c r="AS154" s="114"/>
    </row>
    <row r="155" spans="1:46" s="190" customFormat="1" ht="15" customHeight="1" x14ac:dyDescent="0.2">
      <c r="A155" s="104"/>
      <c r="B155" s="104">
        <f>VLOOKUP(BJB!$F$9:$F$5599,Ctrl!$B$4:$C$399,2,0)</f>
        <v>1</v>
      </c>
      <c r="C155" s="104">
        <f>VLOOKUP(BJB!$G$9:$G$5599,Ctrl!$E$4:$F$399,2,0)</f>
        <v>0</v>
      </c>
      <c r="D155" s="219">
        <v>1</v>
      </c>
      <c r="E155" s="104" t="str">
        <f>VLOOKUP(BJB!$F$9:$F$5599,Ctrl!$B$4:$D$399,3,0)</f>
        <v>I</v>
      </c>
      <c r="F155" s="139" t="s">
        <v>10512</v>
      </c>
      <c r="G155" s="139" t="s">
        <v>10253</v>
      </c>
      <c r="H155" s="125"/>
      <c r="I155" s="220">
        <f>IF(G154=BJB!$G3899,I154+1,1)</f>
        <v>1</v>
      </c>
      <c r="J155" s="912" t="s">
        <v>20424</v>
      </c>
      <c r="K155" s="121" t="s">
        <v>354</v>
      </c>
      <c r="L155" s="104" t="s">
        <v>6477</v>
      </c>
      <c r="M155" s="104" t="s">
        <v>57</v>
      </c>
      <c r="N155" s="120">
        <v>39667</v>
      </c>
      <c r="O155" s="107">
        <v>42000000</v>
      </c>
      <c r="P155" s="105" t="s">
        <v>6222</v>
      </c>
      <c r="Q155" s="120" t="s">
        <v>6222</v>
      </c>
      <c r="R155" s="890">
        <v>0</v>
      </c>
      <c r="S155" s="108" t="s">
        <v>7002</v>
      </c>
      <c r="T155" s="109">
        <v>40777</v>
      </c>
      <c r="U155" s="106">
        <v>31500000</v>
      </c>
      <c r="V155" s="109" t="s">
        <v>6222</v>
      </c>
      <c r="W155" s="141">
        <v>0</v>
      </c>
      <c r="X155" s="141">
        <v>0</v>
      </c>
      <c r="Y155" s="141">
        <v>0</v>
      </c>
      <c r="Z155" s="141">
        <v>0</v>
      </c>
      <c r="AA155" s="114">
        <v>31500000</v>
      </c>
      <c r="AB155" s="114"/>
      <c r="AC155" s="106"/>
      <c r="AD155" s="141"/>
      <c r="AE155" s="106">
        <v>0</v>
      </c>
      <c r="AF155" s="106">
        <v>0</v>
      </c>
      <c r="AG155" s="106">
        <v>0</v>
      </c>
      <c r="AH155" s="106"/>
      <c r="AI155" s="106"/>
      <c r="AJ155" s="106"/>
      <c r="AK155" s="106"/>
      <c r="AL155" s="106"/>
      <c r="AM155" s="106"/>
      <c r="AN155" s="114">
        <f t="shared" si="4"/>
        <v>31500000</v>
      </c>
      <c r="AO155" s="114">
        <f t="shared" si="5"/>
        <v>0</v>
      </c>
      <c r="AP155" s="114"/>
      <c r="AQ155" s="114"/>
      <c r="AR155" s="114"/>
      <c r="AS155" s="114"/>
    </row>
    <row r="156" spans="1:46" s="190" customFormat="1" ht="15" customHeight="1" x14ac:dyDescent="0.2">
      <c r="A156" s="104"/>
      <c r="B156" s="104">
        <f>VLOOKUP(BJB!$F$9:$F$5599,Ctrl!$B$4:$C$399,2,0)</f>
        <v>1</v>
      </c>
      <c r="C156" s="104">
        <f>VLOOKUP(BJB!$G$9:$G$5599,Ctrl!$E$4:$F$399,2,0)</f>
        <v>0</v>
      </c>
      <c r="D156" s="219">
        <v>1</v>
      </c>
      <c r="E156" s="104" t="str">
        <f>VLOOKUP(BJB!$F$9:$F$5599,Ctrl!$B$4:$D$399,3,0)</f>
        <v>I</v>
      </c>
      <c r="F156" s="139" t="s">
        <v>10512</v>
      </c>
      <c r="G156" s="139" t="s">
        <v>10253</v>
      </c>
      <c r="H156" s="125"/>
      <c r="I156" s="220">
        <f>IF(G155=BJB!$G3900,I155+1,1)</f>
        <v>1</v>
      </c>
      <c r="J156" s="912" t="s">
        <v>20425</v>
      </c>
      <c r="K156" s="121" t="s">
        <v>355</v>
      </c>
      <c r="L156" s="104" t="s">
        <v>6476</v>
      </c>
      <c r="M156" s="104" t="s">
        <v>356</v>
      </c>
      <c r="N156" s="120">
        <v>39353</v>
      </c>
      <c r="O156" s="107">
        <v>70641667</v>
      </c>
      <c r="P156" s="105" t="s">
        <v>6222</v>
      </c>
      <c r="Q156" s="120" t="s">
        <v>6222</v>
      </c>
      <c r="R156" s="890">
        <v>0</v>
      </c>
      <c r="S156" s="108" t="s">
        <v>357</v>
      </c>
      <c r="T156" s="109">
        <v>40864</v>
      </c>
      <c r="U156" s="106">
        <v>29808343</v>
      </c>
      <c r="V156" s="109" t="s">
        <v>6222</v>
      </c>
      <c r="W156" s="141">
        <v>0</v>
      </c>
      <c r="X156" s="141">
        <v>0</v>
      </c>
      <c r="Y156" s="141">
        <v>0</v>
      </c>
      <c r="Z156" s="141">
        <v>0</v>
      </c>
      <c r="AA156" s="114">
        <v>1613889</v>
      </c>
      <c r="AB156" s="114"/>
      <c r="AC156" s="106"/>
      <c r="AD156" s="141"/>
      <c r="AE156" s="106">
        <v>0</v>
      </c>
      <c r="AF156" s="106">
        <v>0</v>
      </c>
      <c r="AG156" s="106">
        <v>0</v>
      </c>
      <c r="AH156" s="106"/>
      <c r="AI156" s="106"/>
      <c r="AJ156" s="106"/>
      <c r="AK156" s="106"/>
      <c r="AL156" s="106"/>
      <c r="AM156" s="106"/>
      <c r="AN156" s="114">
        <f t="shared" si="4"/>
        <v>1613889</v>
      </c>
      <c r="AO156" s="114">
        <f t="shared" si="5"/>
        <v>28194454</v>
      </c>
      <c r="AP156" s="114"/>
      <c r="AQ156" s="114"/>
      <c r="AR156" s="114"/>
      <c r="AS156" s="114"/>
    </row>
    <row r="157" spans="1:46" s="190" customFormat="1" ht="15" customHeight="1" x14ac:dyDescent="0.2">
      <c r="A157" s="104"/>
      <c r="B157" s="104">
        <f>VLOOKUP(BJB!$F$9:$F$5599,Ctrl!$B$4:$C$399,2,0)</f>
        <v>1</v>
      </c>
      <c r="C157" s="104">
        <f>VLOOKUP(BJB!$G$9:$G$5599,Ctrl!$E$4:$F$399,2,0)</f>
        <v>0</v>
      </c>
      <c r="D157" s="219">
        <v>1</v>
      </c>
      <c r="E157" s="104" t="str">
        <f>VLOOKUP(BJB!$F$9:$F$5599,Ctrl!$B$4:$D$399,3,0)</f>
        <v>I</v>
      </c>
      <c r="F157" s="139" t="s">
        <v>10512</v>
      </c>
      <c r="G157" s="139" t="s">
        <v>10253</v>
      </c>
      <c r="H157" s="125" t="s">
        <v>6589</v>
      </c>
      <c r="I157" s="220">
        <f>IF(G156=BJB!$G3901,I156+1,1)</f>
        <v>1</v>
      </c>
      <c r="J157" s="912" t="s">
        <v>20426</v>
      </c>
      <c r="K157" s="121" t="s">
        <v>358</v>
      </c>
      <c r="L157" s="104" t="s">
        <v>6477</v>
      </c>
      <c r="M157" s="104" t="s">
        <v>359</v>
      </c>
      <c r="N157" s="120">
        <v>40156</v>
      </c>
      <c r="O157" s="107">
        <v>15000000</v>
      </c>
      <c r="P157" s="105" t="s">
        <v>6222</v>
      </c>
      <c r="Q157" s="120" t="s">
        <v>6222</v>
      </c>
      <c r="R157" s="890">
        <v>0</v>
      </c>
      <c r="S157" s="108" t="s">
        <v>7003</v>
      </c>
      <c r="T157" s="109">
        <v>40864</v>
      </c>
      <c r="U157" s="106">
        <v>5400000</v>
      </c>
      <c r="V157" s="109" t="s">
        <v>6222</v>
      </c>
      <c r="W157" s="141">
        <v>0</v>
      </c>
      <c r="X157" s="141">
        <v>0</v>
      </c>
      <c r="Y157" s="141">
        <v>0</v>
      </c>
      <c r="Z157" s="141">
        <v>0</v>
      </c>
      <c r="AA157" s="114">
        <v>2798962</v>
      </c>
      <c r="AB157" s="114"/>
      <c r="AC157" s="132"/>
      <c r="AD157" s="141"/>
      <c r="AE157" s="106">
        <v>0</v>
      </c>
      <c r="AF157" s="106">
        <v>0</v>
      </c>
      <c r="AG157" s="106">
        <v>0</v>
      </c>
      <c r="AH157" s="106"/>
      <c r="AI157" s="106"/>
      <c r="AJ157" s="106"/>
      <c r="AK157" s="141"/>
      <c r="AL157" s="106"/>
      <c r="AM157" s="106"/>
      <c r="AN157" s="114">
        <f t="shared" si="4"/>
        <v>2798962</v>
      </c>
      <c r="AO157" s="114">
        <f t="shared" si="5"/>
        <v>2601038</v>
      </c>
      <c r="AP157" s="114"/>
      <c r="AQ157" s="114"/>
      <c r="AR157" s="114"/>
      <c r="AS157" s="114"/>
      <c r="AT157" s="191"/>
    </row>
    <row r="158" spans="1:46" s="190" customFormat="1" ht="15" customHeight="1" x14ac:dyDescent="0.2">
      <c r="A158" s="104"/>
      <c r="B158" s="104">
        <f>VLOOKUP(BJB!$F$9:$F$5599,Ctrl!$B$4:$C$399,2,0)</f>
        <v>1</v>
      </c>
      <c r="C158" s="104">
        <f>VLOOKUP(BJB!$G$9:$G$5599,Ctrl!$E$4:$F$399,2,0)</f>
        <v>0</v>
      </c>
      <c r="D158" s="219">
        <v>1</v>
      </c>
      <c r="E158" s="104" t="str">
        <f>VLOOKUP(BJB!$F$9:$F$5599,Ctrl!$B$4:$D$399,3,0)</f>
        <v>I</v>
      </c>
      <c r="F158" s="139" t="s">
        <v>10512</v>
      </c>
      <c r="G158" s="139" t="s">
        <v>10253</v>
      </c>
      <c r="H158" s="125" t="s">
        <v>7426</v>
      </c>
      <c r="I158" s="220">
        <f>IF(G157=BJB!$G3902,I157+1,1)</f>
        <v>1</v>
      </c>
      <c r="J158" s="891" t="s">
        <v>18192</v>
      </c>
      <c r="K158" s="121" t="s">
        <v>360</v>
      </c>
      <c r="L158" s="104" t="s">
        <v>6477</v>
      </c>
      <c r="M158" s="104" t="s">
        <v>361</v>
      </c>
      <c r="N158" s="120">
        <v>40409</v>
      </c>
      <c r="O158" s="107">
        <v>25000000</v>
      </c>
      <c r="P158" s="105" t="s">
        <v>6222</v>
      </c>
      <c r="Q158" s="120" t="s">
        <v>6222</v>
      </c>
      <c r="R158" s="890">
        <v>0</v>
      </c>
      <c r="S158" s="108" t="s">
        <v>7003</v>
      </c>
      <c r="T158" s="109">
        <v>40864</v>
      </c>
      <c r="U158" s="106">
        <v>16229169</v>
      </c>
      <c r="V158" s="109" t="s">
        <v>6222</v>
      </c>
      <c r="W158" s="141">
        <v>0</v>
      </c>
      <c r="X158" s="141">
        <v>0</v>
      </c>
      <c r="Y158" s="141">
        <v>0</v>
      </c>
      <c r="Z158" s="141">
        <v>0</v>
      </c>
      <c r="AA158" s="114">
        <v>5016321</v>
      </c>
      <c r="AB158" s="114"/>
      <c r="AC158" s="132">
        <v>232000</v>
      </c>
      <c r="AD158" s="141">
        <v>288000</v>
      </c>
      <c r="AE158" s="106">
        <v>0</v>
      </c>
      <c r="AF158" s="106">
        <v>0</v>
      </c>
      <c r="AG158" s="106">
        <v>0</v>
      </c>
      <c r="AH158" s="106"/>
      <c r="AI158" s="106"/>
      <c r="AJ158" s="106"/>
      <c r="AK158" s="141"/>
      <c r="AL158" s="106"/>
      <c r="AM158" s="106"/>
      <c r="AN158" s="114">
        <f t="shared" si="4"/>
        <v>5536321</v>
      </c>
      <c r="AO158" s="114">
        <f t="shared" si="5"/>
        <v>10692848</v>
      </c>
      <c r="AP158" s="114"/>
      <c r="AQ158" s="114"/>
      <c r="AR158" s="114"/>
      <c r="AS158" s="114"/>
    </row>
    <row r="159" spans="1:46" s="190" customFormat="1" ht="15" customHeight="1" x14ac:dyDescent="0.2">
      <c r="A159" s="104"/>
      <c r="B159" s="104">
        <f>VLOOKUP(BJB!$F$9:$F$5599,Ctrl!$B$4:$C$399,2,0)</f>
        <v>1</v>
      </c>
      <c r="C159" s="104">
        <f>VLOOKUP(BJB!$G$9:$G$5599,Ctrl!$E$4:$F$399,2,0)</f>
        <v>0</v>
      </c>
      <c r="D159" s="219">
        <v>1</v>
      </c>
      <c r="E159" s="104" t="str">
        <f>VLOOKUP(BJB!$F$9:$F$5599,Ctrl!$B$4:$D$399,3,0)</f>
        <v>I</v>
      </c>
      <c r="F159" s="139" t="s">
        <v>10512</v>
      </c>
      <c r="G159" s="139" t="s">
        <v>10253</v>
      </c>
      <c r="H159" s="125" t="s">
        <v>6590</v>
      </c>
      <c r="I159" s="220">
        <f>IF(G158=BJB!$G3903,I158+1,1)</f>
        <v>1</v>
      </c>
      <c r="J159" s="891" t="s">
        <v>18193</v>
      </c>
      <c r="K159" s="121" t="s">
        <v>362</v>
      </c>
      <c r="L159" s="104" t="s">
        <v>6477</v>
      </c>
      <c r="M159" s="104" t="s">
        <v>359</v>
      </c>
      <c r="N159" s="120">
        <v>40156</v>
      </c>
      <c r="O159" s="114">
        <v>10000000</v>
      </c>
      <c r="P159" s="105" t="s">
        <v>14892</v>
      </c>
      <c r="Q159" s="120">
        <v>40884</v>
      </c>
      <c r="R159" s="105">
        <v>2499994</v>
      </c>
      <c r="S159" s="108" t="s">
        <v>7004</v>
      </c>
      <c r="T159" s="109">
        <v>40939</v>
      </c>
      <c r="U159" s="106">
        <v>1874996</v>
      </c>
      <c r="V159" s="109">
        <v>40939</v>
      </c>
      <c r="W159" s="141">
        <v>1874996</v>
      </c>
      <c r="X159" s="141">
        <v>0</v>
      </c>
      <c r="Y159" s="141">
        <v>0</v>
      </c>
      <c r="Z159" s="141">
        <v>0</v>
      </c>
      <c r="AA159" s="114">
        <v>1091669</v>
      </c>
      <c r="AB159" s="114"/>
      <c r="AC159" s="132"/>
      <c r="AD159" s="141">
        <v>783327</v>
      </c>
      <c r="AE159" s="106">
        <v>0</v>
      </c>
      <c r="AF159" s="106">
        <v>0</v>
      </c>
      <c r="AG159" s="106">
        <v>0</v>
      </c>
      <c r="AH159" s="106"/>
      <c r="AI159" s="106"/>
      <c r="AJ159" s="106"/>
      <c r="AK159" s="141"/>
      <c r="AL159" s="106"/>
      <c r="AM159" s="106"/>
      <c r="AN159" s="114">
        <f t="shared" si="4"/>
        <v>1874996</v>
      </c>
      <c r="AO159" s="114">
        <f t="shared" si="5"/>
        <v>0</v>
      </c>
      <c r="AP159" s="114"/>
      <c r="AQ159" s="114"/>
      <c r="AR159" s="114"/>
      <c r="AS159" s="114"/>
    </row>
    <row r="160" spans="1:46" s="190" customFormat="1" ht="15" customHeight="1" x14ac:dyDescent="0.2">
      <c r="A160" s="104"/>
      <c r="B160" s="104">
        <f>VLOOKUP(BJB!$F$9:$F$5599,Ctrl!$B$4:$C$399,2,0)</f>
        <v>1</v>
      </c>
      <c r="C160" s="104">
        <f>VLOOKUP(BJB!$G$9:$G$5599,Ctrl!$E$4:$F$399,2,0)</f>
        <v>0</v>
      </c>
      <c r="D160" s="219">
        <v>1</v>
      </c>
      <c r="E160" s="104" t="str">
        <f>VLOOKUP(BJB!$F$9:$F$5599,Ctrl!$B$4:$D$399,3,0)</f>
        <v>I</v>
      </c>
      <c r="F160" s="139" t="s">
        <v>10512</v>
      </c>
      <c r="G160" s="139" t="s">
        <v>10253</v>
      </c>
      <c r="H160" s="125"/>
      <c r="I160" s="220">
        <f>IF(G159=BJB!$G3904,I159+1,1)</f>
        <v>1</v>
      </c>
      <c r="J160" s="912" t="s">
        <v>20427</v>
      </c>
      <c r="K160" s="121" t="s">
        <v>363</v>
      </c>
      <c r="L160" s="104" t="s">
        <v>6476</v>
      </c>
      <c r="M160" s="104" t="s">
        <v>364</v>
      </c>
      <c r="N160" s="120">
        <v>38960</v>
      </c>
      <c r="O160" s="107">
        <v>49449167</v>
      </c>
      <c r="P160" s="105" t="s">
        <v>14893</v>
      </c>
      <c r="Q160" s="120">
        <v>40827</v>
      </c>
      <c r="R160" s="105">
        <v>6165816</v>
      </c>
      <c r="S160" s="108" t="s">
        <v>654</v>
      </c>
      <c r="T160" s="109">
        <v>40924</v>
      </c>
      <c r="U160" s="106">
        <v>6165816</v>
      </c>
      <c r="V160" s="109">
        <v>40924</v>
      </c>
      <c r="W160" s="141">
        <v>6165816</v>
      </c>
      <c r="X160" s="141">
        <v>0</v>
      </c>
      <c r="Y160" s="141">
        <v>0</v>
      </c>
      <c r="Z160" s="141">
        <v>0</v>
      </c>
      <c r="AA160" s="114">
        <v>449167</v>
      </c>
      <c r="AB160" s="114"/>
      <c r="AC160" s="106"/>
      <c r="AD160" s="141"/>
      <c r="AE160" s="106">
        <v>0</v>
      </c>
      <c r="AF160" s="106">
        <v>0</v>
      </c>
      <c r="AG160" s="106">
        <v>0</v>
      </c>
      <c r="AH160" s="106"/>
      <c r="AI160" s="106"/>
      <c r="AJ160" s="106"/>
      <c r="AK160" s="106"/>
      <c r="AL160" s="106"/>
      <c r="AM160" s="106"/>
      <c r="AN160" s="114">
        <f t="shared" si="4"/>
        <v>449167</v>
      </c>
      <c r="AO160" s="114">
        <f t="shared" si="5"/>
        <v>5716649</v>
      </c>
      <c r="AP160" s="114"/>
      <c r="AQ160" s="114"/>
      <c r="AR160" s="114"/>
      <c r="AS160" s="114"/>
    </row>
    <row r="161" spans="1:46" s="190" customFormat="1" ht="15" customHeight="1" x14ac:dyDescent="0.2">
      <c r="A161" s="104"/>
      <c r="B161" s="104">
        <f>VLOOKUP(BJB!$F$9:$F$5599,Ctrl!$B$4:$C$399,2,0)</f>
        <v>1</v>
      </c>
      <c r="C161" s="104">
        <f>VLOOKUP(BJB!$G$9:$G$5599,Ctrl!$E$4:$F$399,2,0)</f>
        <v>0</v>
      </c>
      <c r="D161" s="219">
        <v>1</v>
      </c>
      <c r="E161" s="104" t="str">
        <f>VLOOKUP(BJB!$F$9:$F$5599,Ctrl!$B$4:$D$399,3,0)</f>
        <v>I</v>
      </c>
      <c r="F161" s="139" t="s">
        <v>10512</v>
      </c>
      <c r="G161" s="139" t="s">
        <v>10253</v>
      </c>
      <c r="H161" s="125"/>
      <c r="I161" s="220">
        <f>IF(G160=BJB!$G3905,I160+1,1)</f>
        <v>1</v>
      </c>
      <c r="J161" s="912" t="s">
        <v>20428</v>
      </c>
      <c r="K161" s="121" t="s">
        <v>365</v>
      </c>
      <c r="L161" s="104" t="s">
        <v>6477</v>
      </c>
      <c r="M161" s="104" t="s">
        <v>366</v>
      </c>
      <c r="N161" s="120">
        <v>39891</v>
      </c>
      <c r="O161" s="107">
        <v>50000000</v>
      </c>
      <c r="P161" s="105" t="s">
        <v>14894</v>
      </c>
      <c r="Q161" s="120">
        <v>40955</v>
      </c>
      <c r="R161" s="105">
        <v>34346000</v>
      </c>
      <c r="S161" s="108" t="s">
        <v>7005</v>
      </c>
      <c r="T161" s="109">
        <v>40998</v>
      </c>
      <c r="U161" s="106">
        <v>25759500</v>
      </c>
      <c r="V161" s="109">
        <v>40998</v>
      </c>
      <c r="W161" s="141">
        <v>25759500</v>
      </c>
      <c r="X161" s="141">
        <v>0</v>
      </c>
      <c r="Y161" s="141">
        <v>0</v>
      </c>
      <c r="Z161" s="141">
        <v>0</v>
      </c>
      <c r="AA161" s="114">
        <v>25759500</v>
      </c>
      <c r="AB161" s="114"/>
      <c r="AC161" s="106"/>
      <c r="AD161" s="141"/>
      <c r="AE161" s="106">
        <v>0</v>
      </c>
      <c r="AF161" s="106">
        <v>0</v>
      </c>
      <c r="AG161" s="106">
        <v>0</v>
      </c>
      <c r="AH161" s="106"/>
      <c r="AI161" s="106"/>
      <c r="AJ161" s="106"/>
      <c r="AK161" s="106"/>
      <c r="AL161" s="106"/>
      <c r="AM161" s="106"/>
      <c r="AN161" s="114">
        <f t="shared" si="4"/>
        <v>25759500</v>
      </c>
      <c r="AO161" s="114">
        <f t="shared" si="5"/>
        <v>0</v>
      </c>
      <c r="AP161" s="114"/>
      <c r="AQ161" s="114"/>
      <c r="AR161" s="114"/>
      <c r="AS161" s="114"/>
    </row>
    <row r="162" spans="1:46" s="190" customFormat="1" ht="15" customHeight="1" x14ac:dyDescent="0.2">
      <c r="A162" s="104"/>
      <c r="B162" s="104">
        <f>VLOOKUP(BJB!$F$9:$F$5599,Ctrl!$B$4:$C$399,2,0)</f>
        <v>1</v>
      </c>
      <c r="C162" s="104">
        <f>VLOOKUP(BJB!$G$9:$G$5599,Ctrl!$E$4:$F$399,2,0)</f>
        <v>0</v>
      </c>
      <c r="D162" s="219">
        <v>1</v>
      </c>
      <c r="E162" s="104" t="str">
        <f>VLOOKUP(BJB!$F$9:$F$5599,Ctrl!$B$4:$D$399,3,0)</f>
        <v>I</v>
      </c>
      <c r="F162" s="139" t="s">
        <v>10512</v>
      </c>
      <c r="G162" s="139" t="s">
        <v>10253</v>
      </c>
      <c r="H162" s="125"/>
      <c r="I162" s="220">
        <f>IF(G161=BJB!$G3906,I161+1,1)</f>
        <v>1</v>
      </c>
      <c r="J162" s="912" t="s">
        <v>20429</v>
      </c>
      <c r="K162" s="121" t="s">
        <v>368</v>
      </c>
      <c r="L162" s="104" t="s">
        <v>6477</v>
      </c>
      <c r="M162" s="104" t="s">
        <v>351</v>
      </c>
      <c r="N162" s="120">
        <v>40011</v>
      </c>
      <c r="O162" s="107">
        <v>50000000</v>
      </c>
      <c r="P162" s="105" t="s">
        <v>14895</v>
      </c>
      <c r="Q162" s="120">
        <v>41101</v>
      </c>
      <c r="R162" s="105">
        <v>50022222</v>
      </c>
      <c r="S162" s="108" t="s">
        <v>369</v>
      </c>
      <c r="T162" s="109">
        <v>41152</v>
      </c>
      <c r="U162" s="106">
        <v>37500000</v>
      </c>
      <c r="V162" s="109">
        <v>41152</v>
      </c>
      <c r="W162" s="141">
        <v>37500000</v>
      </c>
      <c r="X162" s="141">
        <v>0</v>
      </c>
      <c r="Y162" s="141">
        <v>0</v>
      </c>
      <c r="Z162" s="141">
        <v>0</v>
      </c>
      <c r="AA162" s="114">
        <v>37500000</v>
      </c>
      <c r="AB162" s="114"/>
      <c r="AC162" s="106"/>
      <c r="AD162" s="141"/>
      <c r="AE162" s="106">
        <v>0</v>
      </c>
      <c r="AF162" s="106">
        <v>0</v>
      </c>
      <c r="AG162" s="106">
        <v>0</v>
      </c>
      <c r="AH162" s="106"/>
      <c r="AI162" s="106"/>
      <c r="AJ162" s="106"/>
      <c r="AK162" s="106"/>
      <c r="AL162" s="106"/>
      <c r="AM162" s="106"/>
      <c r="AN162" s="114">
        <f t="shared" si="4"/>
        <v>37500000</v>
      </c>
      <c r="AO162" s="114">
        <f t="shared" si="5"/>
        <v>0</v>
      </c>
      <c r="AP162" s="114"/>
      <c r="AQ162" s="114"/>
      <c r="AR162" s="114"/>
      <c r="AS162" s="114"/>
    </row>
    <row r="163" spans="1:46" s="190" customFormat="1" ht="15" customHeight="1" x14ac:dyDescent="0.2">
      <c r="A163" s="104"/>
      <c r="B163" s="104">
        <f>VLOOKUP(BJB!$F$9:$F$5599,Ctrl!$B$4:$C$399,2,0)</f>
        <v>1</v>
      </c>
      <c r="C163" s="104">
        <f>VLOOKUP(BJB!$G$9:$G$5599,Ctrl!$E$4:$F$399,2,0)</f>
        <v>0</v>
      </c>
      <c r="D163" s="219">
        <v>1</v>
      </c>
      <c r="E163" s="104" t="str">
        <f>VLOOKUP(BJB!$F$9:$F$5599,Ctrl!$B$4:$D$399,3,0)</f>
        <v>I</v>
      </c>
      <c r="F163" s="139" t="s">
        <v>10512</v>
      </c>
      <c r="G163" s="139" t="s">
        <v>10253</v>
      </c>
      <c r="H163" s="125"/>
      <c r="I163" s="220">
        <f>IF(G162=BJB!$G3907,I162+1,1)</f>
        <v>1</v>
      </c>
      <c r="J163" s="912" t="s">
        <v>20430</v>
      </c>
      <c r="K163" s="121" t="s">
        <v>370</v>
      </c>
      <c r="L163" s="104" t="s">
        <v>6477</v>
      </c>
      <c r="M163" s="104" t="s">
        <v>371</v>
      </c>
      <c r="N163" s="120">
        <v>40497</v>
      </c>
      <c r="O163" s="107">
        <v>100000000</v>
      </c>
      <c r="P163" s="105" t="s">
        <v>14896</v>
      </c>
      <c r="Q163" s="120">
        <v>41100</v>
      </c>
      <c r="R163" s="105">
        <v>75298994</v>
      </c>
      <c r="S163" s="108" t="s">
        <v>369</v>
      </c>
      <c r="T163" s="109">
        <v>41152</v>
      </c>
      <c r="U163" s="106">
        <v>55737993</v>
      </c>
      <c r="V163" s="109">
        <v>41152</v>
      </c>
      <c r="W163" s="141">
        <v>55737993</v>
      </c>
      <c r="X163" s="141">
        <v>0</v>
      </c>
      <c r="Y163" s="141">
        <v>0</v>
      </c>
      <c r="Z163" s="141">
        <v>0</v>
      </c>
      <c r="AA163" s="114">
        <v>55737993</v>
      </c>
      <c r="AB163" s="114"/>
      <c r="AC163" s="106"/>
      <c r="AD163" s="141"/>
      <c r="AE163" s="106">
        <v>0</v>
      </c>
      <c r="AF163" s="106">
        <v>0</v>
      </c>
      <c r="AG163" s="106">
        <v>0</v>
      </c>
      <c r="AH163" s="106"/>
      <c r="AI163" s="106"/>
      <c r="AJ163" s="106"/>
      <c r="AK163" s="106"/>
      <c r="AL163" s="106"/>
      <c r="AM163" s="106"/>
      <c r="AN163" s="114">
        <f t="shared" si="4"/>
        <v>55737993</v>
      </c>
      <c r="AO163" s="114">
        <f t="shared" si="5"/>
        <v>0</v>
      </c>
      <c r="AP163" s="114"/>
      <c r="AQ163" s="114"/>
      <c r="AR163" s="114"/>
      <c r="AS163" s="114"/>
    </row>
    <row r="164" spans="1:46" s="190" customFormat="1" ht="15" customHeight="1" x14ac:dyDescent="0.2">
      <c r="A164" s="104"/>
      <c r="B164" s="104">
        <f>VLOOKUP(BJB!$F$9:$F$5599,Ctrl!$B$4:$C$399,2,0)</f>
        <v>1</v>
      </c>
      <c r="C164" s="104">
        <f>VLOOKUP(BJB!$G$9:$G$5599,Ctrl!$E$4:$F$399,2,0)</f>
        <v>0</v>
      </c>
      <c r="D164" s="219">
        <v>1</v>
      </c>
      <c r="E164" s="104" t="str">
        <f>VLOOKUP(BJB!$F$9:$F$5599,Ctrl!$B$4:$D$399,3,0)</f>
        <v>I</v>
      </c>
      <c r="F164" s="139" t="s">
        <v>10512</v>
      </c>
      <c r="G164" s="139" t="s">
        <v>10253</v>
      </c>
      <c r="H164" s="125"/>
      <c r="I164" s="220">
        <f>IF(G163=BJB!$G3908,I163+1,1)</f>
        <v>1</v>
      </c>
      <c r="J164" s="912" t="s">
        <v>20431</v>
      </c>
      <c r="K164" s="121" t="s">
        <v>372</v>
      </c>
      <c r="L164" s="104" t="s">
        <v>6476</v>
      </c>
      <c r="M164" s="104" t="s">
        <v>373</v>
      </c>
      <c r="N164" s="120">
        <v>40217</v>
      </c>
      <c r="O164" s="107">
        <v>52781863</v>
      </c>
      <c r="P164" s="105" t="s">
        <v>14897</v>
      </c>
      <c r="Q164" s="120">
        <v>41008</v>
      </c>
      <c r="R164" s="105">
        <v>40096345</v>
      </c>
      <c r="S164" s="108" t="s">
        <v>374</v>
      </c>
      <c r="T164" s="109">
        <v>41152</v>
      </c>
      <c r="U164" s="106">
        <v>9623123</v>
      </c>
      <c r="V164" s="109">
        <v>41152</v>
      </c>
      <c r="W164" s="141">
        <v>9623123</v>
      </c>
      <c r="X164" s="141">
        <v>0</v>
      </c>
      <c r="Y164" s="141">
        <v>0</v>
      </c>
      <c r="Z164" s="141">
        <v>0</v>
      </c>
      <c r="AA164" s="114">
        <v>0</v>
      </c>
      <c r="AB164" s="114"/>
      <c r="AC164" s="106"/>
      <c r="AD164" s="141"/>
      <c r="AE164" s="106">
        <v>0</v>
      </c>
      <c r="AF164" s="106">
        <v>0</v>
      </c>
      <c r="AG164" s="106">
        <v>0</v>
      </c>
      <c r="AH164" s="106"/>
      <c r="AI164" s="106"/>
      <c r="AJ164" s="106"/>
      <c r="AK164" s="106"/>
      <c r="AL164" s="106"/>
      <c r="AM164" s="106"/>
      <c r="AN164" s="114">
        <f t="shared" si="4"/>
        <v>0</v>
      </c>
      <c r="AO164" s="114">
        <f t="shared" si="5"/>
        <v>9623123</v>
      </c>
      <c r="AP164" s="114"/>
      <c r="AQ164" s="114"/>
      <c r="AR164" s="114"/>
      <c r="AS164" s="114"/>
    </row>
    <row r="165" spans="1:46" s="190" customFormat="1" ht="15" customHeight="1" x14ac:dyDescent="0.2">
      <c r="A165" s="104"/>
      <c r="B165" s="104">
        <f>VLOOKUP(BJB!$F$9:$F$5599,Ctrl!$B$4:$C$399,2,0)</f>
        <v>1</v>
      </c>
      <c r="C165" s="104">
        <f>VLOOKUP(BJB!$G$9:$G$5599,Ctrl!$E$4:$F$399,2,0)</f>
        <v>0</v>
      </c>
      <c r="D165" s="219">
        <v>1</v>
      </c>
      <c r="E165" s="104" t="str">
        <f>VLOOKUP(BJB!$F$9:$F$5599,Ctrl!$B$4:$D$399,3,0)</f>
        <v>I</v>
      </c>
      <c r="F165" s="139" t="s">
        <v>10512</v>
      </c>
      <c r="G165" s="139" t="s">
        <v>10253</v>
      </c>
      <c r="H165" s="125" t="s">
        <v>7430</v>
      </c>
      <c r="I165" s="220">
        <f>IF(G164=BJB!$G3909,I164+1,1)</f>
        <v>1</v>
      </c>
      <c r="J165" s="891" t="s">
        <v>18194</v>
      </c>
      <c r="K165" s="121" t="s">
        <v>375</v>
      </c>
      <c r="L165" s="104" t="s">
        <v>6477</v>
      </c>
      <c r="M165" s="104" t="s">
        <v>376</v>
      </c>
      <c r="N165" s="120">
        <v>40640</v>
      </c>
      <c r="O165" s="105">
        <v>20000000</v>
      </c>
      <c r="P165" s="105" t="s">
        <v>14898</v>
      </c>
      <c r="Q165" s="120">
        <v>41471</v>
      </c>
      <c r="R165" s="105">
        <v>10461615</v>
      </c>
      <c r="S165" s="108" t="s">
        <v>377</v>
      </c>
      <c r="T165" s="109">
        <v>41516</v>
      </c>
      <c r="U165" s="106">
        <v>7323131</v>
      </c>
      <c r="V165" s="109">
        <v>41516</v>
      </c>
      <c r="W165" s="141">
        <v>7323131</v>
      </c>
      <c r="X165" s="141">
        <v>0</v>
      </c>
      <c r="Y165" s="141">
        <v>0</v>
      </c>
      <c r="Z165" s="141">
        <v>0</v>
      </c>
      <c r="AA165" s="114">
        <v>3670028</v>
      </c>
      <c r="AB165" s="114"/>
      <c r="AC165" s="132"/>
      <c r="AD165" s="141">
        <v>201386</v>
      </c>
      <c r="AE165" s="106">
        <v>0</v>
      </c>
      <c r="AF165" s="106">
        <v>0</v>
      </c>
      <c r="AG165" s="106">
        <v>0</v>
      </c>
      <c r="AH165" s="106"/>
      <c r="AI165" s="106"/>
      <c r="AJ165" s="106"/>
      <c r="AK165" s="141"/>
      <c r="AL165" s="106"/>
      <c r="AM165" s="106"/>
      <c r="AN165" s="114">
        <f t="shared" si="4"/>
        <v>3871414</v>
      </c>
      <c r="AO165" s="114">
        <f t="shared" si="5"/>
        <v>3451717</v>
      </c>
      <c r="AP165" s="114"/>
      <c r="AQ165" s="114"/>
      <c r="AR165" s="114"/>
      <c r="AS165" s="114"/>
    </row>
    <row r="166" spans="1:46" s="190" customFormat="1" ht="15" customHeight="1" x14ac:dyDescent="0.2">
      <c r="A166" s="104"/>
      <c r="B166" s="104">
        <f>VLOOKUP(BJB!$F$9:$F$5599,Ctrl!$B$4:$C$399,2,0)</f>
        <v>1</v>
      </c>
      <c r="C166" s="104">
        <f>VLOOKUP(BJB!$G$9:$G$5599,Ctrl!$E$4:$F$399,2,0)</f>
        <v>0</v>
      </c>
      <c r="D166" s="219">
        <v>1</v>
      </c>
      <c r="E166" s="104" t="str">
        <f>VLOOKUP(BJB!$F$9:$F$5599,Ctrl!$B$4:$D$399,3,0)</f>
        <v>I</v>
      </c>
      <c r="F166" s="139" t="s">
        <v>10512</v>
      </c>
      <c r="G166" s="139" t="s">
        <v>10253</v>
      </c>
      <c r="H166" s="125" t="s">
        <v>6272</v>
      </c>
      <c r="I166" s="220">
        <f>IF(G165=BJB!$G3911,I165+1,1)</f>
        <v>1</v>
      </c>
      <c r="J166" s="891" t="s">
        <v>18195</v>
      </c>
      <c r="K166" s="121" t="s">
        <v>5048</v>
      </c>
      <c r="L166" s="104" t="s">
        <v>6477</v>
      </c>
      <c r="M166" s="104" t="s">
        <v>5050</v>
      </c>
      <c r="N166" s="120">
        <v>41297</v>
      </c>
      <c r="O166" s="105">
        <v>90000000</v>
      </c>
      <c r="P166" s="105" t="s">
        <v>14899</v>
      </c>
      <c r="Q166" s="120">
        <v>41654</v>
      </c>
      <c r="R166" s="105">
        <v>82498286</v>
      </c>
      <c r="S166" s="108" t="s">
        <v>5052</v>
      </c>
      <c r="T166" s="109">
        <v>41698</v>
      </c>
      <c r="U166" s="106">
        <v>57323303</v>
      </c>
      <c r="V166" s="109">
        <v>41698</v>
      </c>
      <c r="W166" s="141">
        <v>57323303</v>
      </c>
      <c r="X166" s="141">
        <v>0</v>
      </c>
      <c r="Y166" s="141">
        <v>0</v>
      </c>
      <c r="Z166" s="141">
        <v>0</v>
      </c>
      <c r="AA166" s="114">
        <v>14248898</v>
      </c>
      <c r="AB166" s="114"/>
      <c r="AC166" s="132">
        <v>1224794</v>
      </c>
      <c r="AD166" s="141"/>
      <c r="AE166" s="106">
        <v>0</v>
      </c>
      <c r="AF166" s="106">
        <v>1224794</v>
      </c>
      <c r="AG166" s="106">
        <v>0</v>
      </c>
      <c r="AH166" s="106"/>
      <c r="AI166" s="106"/>
      <c r="AJ166" s="106"/>
      <c r="AK166" s="141"/>
      <c r="AL166" s="106"/>
      <c r="AM166" s="106"/>
      <c r="AN166" s="114">
        <f t="shared" si="4"/>
        <v>16698486</v>
      </c>
      <c r="AO166" s="114">
        <f t="shared" si="5"/>
        <v>40624817</v>
      </c>
      <c r="AP166" s="114"/>
      <c r="AQ166" s="114"/>
      <c r="AR166" s="114"/>
      <c r="AS166" s="114"/>
    </row>
    <row r="167" spans="1:46" s="190" customFormat="1" ht="15" customHeight="1" x14ac:dyDescent="0.2">
      <c r="A167" s="104"/>
      <c r="B167" s="104">
        <f>VLOOKUP(BJB!$F$9:$F$5599,Ctrl!$B$4:$C$399,2,0)</f>
        <v>1</v>
      </c>
      <c r="C167" s="104">
        <f>VLOOKUP(BJB!$G$9:$G$5599,Ctrl!$E$4:$F$399,2,0)</f>
        <v>0</v>
      </c>
      <c r="D167" s="219">
        <v>1</v>
      </c>
      <c r="E167" s="104" t="str">
        <f>VLOOKUP(BJB!$F$9:$F$5599,Ctrl!$B$4:$D$399,3,0)</f>
        <v>I</v>
      </c>
      <c r="F167" s="139" t="s">
        <v>10512</v>
      </c>
      <c r="G167" s="139" t="s">
        <v>10253</v>
      </c>
      <c r="H167" s="125"/>
      <c r="I167" s="220">
        <f>IF(G166=BJB!$G3912,I166+1,1)</f>
        <v>1</v>
      </c>
      <c r="J167" s="912" t="s">
        <v>20432</v>
      </c>
      <c r="K167" s="121" t="s">
        <v>5049</v>
      </c>
      <c r="L167" s="104" t="s">
        <v>6477</v>
      </c>
      <c r="M167" s="104" t="s">
        <v>5051</v>
      </c>
      <c r="N167" s="120">
        <v>41290</v>
      </c>
      <c r="O167" s="105">
        <v>250000000</v>
      </c>
      <c r="P167" s="105" t="s">
        <v>14900</v>
      </c>
      <c r="Q167" s="120">
        <v>41654</v>
      </c>
      <c r="R167" s="105">
        <v>287105644</v>
      </c>
      <c r="S167" s="108" t="s">
        <v>5052</v>
      </c>
      <c r="T167" s="109">
        <v>41698</v>
      </c>
      <c r="U167" s="106">
        <v>175000000</v>
      </c>
      <c r="V167" s="109">
        <v>41698</v>
      </c>
      <c r="W167" s="141">
        <v>175000000</v>
      </c>
      <c r="X167" s="141">
        <v>0</v>
      </c>
      <c r="Y167" s="141">
        <v>0</v>
      </c>
      <c r="Z167" s="141">
        <v>0</v>
      </c>
      <c r="AA167" s="114">
        <v>0</v>
      </c>
      <c r="AB167" s="114"/>
      <c r="AC167" s="106"/>
      <c r="AD167" s="141"/>
      <c r="AE167" s="106">
        <v>0</v>
      </c>
      <c r="AF167" s="106">
        <v>0</v>
      </c>
      <c r="AG167" s="106">
        <v>0</v>
      </c>
      <c r="AH167" s="106"/>
      <c r="AI167" s="106"/>
      <c r="AJ167" s="106"/>
      <c r="AK167" s="106"/>
      <c r="AL167" s="106"/>
      <c r="AM167" s="106"/>
      <c r="AN167" s="114">
        <f t="shared" si="4"/>
        <v>0</v>
      </c>
      <c r="AO167" s="114">
        <f t="shared" si="5"/>
        <v>175000000</v>
      </c>
      <c r="AP167" s="114"/>
      <c r="AQ167" s="114"/>
      <c r="AR167" s="114"/>
      <c r="AS167" s="114"/>
    </row>
    <row r="168" spans="1:46" s="190" customFormat="1" ht="15" customHeight="1" x14ac:dyDescent="0.2">
      <c r="A168" s="104"/>
      <c r="B168" s="104">
        <f>VLOOKUP(BJB!$F$9:$F$5599,Ctrl!$B$4:$C$399,2,0)</f>
        <v>1</v>
      </c>
      <c r="C168" s="104">
        <f>VLOOKUP(BJB!$G$9:$G$5599,Ctrl!$E$4:$F$399,2,0)</f>
        <v>0</v>
      </c>
      <c r="D168" s="219">
        <v>1</v>
      </c>
      <c r="E168" s="104" t="str">
        <f>VLOOKUP(BJB!$F$9:$F$5599,Ctrl!$B$4:$D$399,3,0)</f>
        <v>I</v>
      </c>
      <c r="F168" s="139" t="s">
        <v>10512</v>
      </c>
      <c r="G168" s="139" t="s">
        <v>10253</v>
      </c>
      <c r="H168" s="125"/>
      <c r="I168" s="220">
        <f>IF(G167=BJB!$G3913,I167+1,1)</f>
        <v>1</v>
      </c>
      <c r="J168" s="912" t="s">
        <v>20433</v>
      </c>
      <c r="K168" s="121" t="s">
        <v>5270</v>
      </c>
      <c r="L168" s="104" t="s">
        <v>6476</v>
      </c>
      <c r="M168" s="104" t="s">
        <v>4489</v>
      </c>
      <c r="N168" s="120">
        <v>40518</v>
      </c>
      <c r="O168" s="105">
        <v>41601368</v>
      </c>
      <c r="P168" s="105" t="s">
        <v>6222</v>
      </c>
      <c r="Q168" s="120" t="s">
        <v>6222</v>
      </c>
      <c r="R168" s="890">
        <v>0</v>
      </c>
      <c r="S168" s="108" t="s">
        <v>5086</v>
      </c>
      <c r="T168" s="109">
        <v>41729</v>
      </c>
      <c r="U168" s="106">
        <v>2690343</v>
      </c>
      <c r="V168" s="109" t="s">
        <v>6222</v>
      </c>
      <c r="W168" s="141">
        <v>0</v>
      </c>
      <c r="X168" s="141">
        <v>0</v>
      </c>
      <c r="Y168" s="141">
        <v>0</v>
      </c>
      <c r="Z168" s="141">
        <v>0</v>
      </c>
      <c r="AA168" s="114">
        <v>1704076</v>
      </c>
      <c r="AB168" s="114"/>
      <c r="AC168" s="106"/>
      <c r="AD168" s="141"/>
      <c r="AE168" s="106">
        <v>0</v>
      </c>
      <c r="AF168" s="106">
        <v>0</v>
      </c>
      <c r="AG168" s="106">
        <v>0</v>
      </c>
      <c r="AH168" s="106"/>
      <c r="AI168" s="106"/>
      <c r="AJ168" s="106"/>
      <c r="AK168" s="106"/>
      <c r="AL168" s="106"/>
      <c r="AM168" s="106"/>
      <c r="AN168" s="114">
        <f t="shared" si="4"/>
        <v>1704076</v>
      </c>
      <c r="AO168" s="114">
        <f t="shared" si="5"/>
        <v>986267</v>
      </c>
      <c r="AP168" s="114"/>
      <c r="AQ168" s="114"/>
      <c r="AR168" s="114"/>
      <c r="AS168" s="114"/>
    </row>
    <row r="169" spans="1:46" s="190" customFormat="1" ht="15" customHeight="1" x14ac:dyDescent="0.2">
      <c r="A169" s="104"/>
      <c r="B169" s="104">
        <f>VLOOKUP(BJB!$F$9:$F$5599,Ctrl!$B$4:$C$399,2,0)</f>
        <v>1</v>
      </c>
      <c r="C169" s="104">
        <f>VLOOKUP(BJB!$G$9:$G$5599,Ctrl!$E$4:$F$399,2,0)</f>
        <v>3</v>
      </c>
      <c r="D169" s="219">
        <v>1</v>
      </c>
      <c r="E169" s="104" t="str">
        <f>VLOOKUP(BJB!$F$9:$F$5599,Ctrl!$B$4:$D$399,3,0)</f>
        <v>I</v>
      </c>
      <c r="F169" s="139" t="s">
        <v>10512</v>
      </c>
      <c r="G169" s="139" t="s">
        <v>6543</v>
      </c>
      <c r="H169" s="125"/>
      <c r="I169" s="220">
        <f>IF(G168=BJB!$G3914,I168+1,1)</f>
        <v>1</v>
      </c>
      <c r="J169" s="912" t="s">
        <v>20434</v>
      </c>
      <c r="K169" s="121" t="s">
        <v>5433</v>
      </c>
      <c r="L169" s="104" t="s">
        <v>6477</v>
      </c>
      <c r="M169" s="104" t="s">
        <v>5380</v>
      </c>
      <c r="N169" s="120">
        <v>41347</v>
      </c>
      <c r="O169" s="105">
        <v>250000000</v>
      </c>
      <c r="P169" s="105" t="s">
        <v>6222</v>
      </c>
      <c r="Q169" s="120" t="s">
        <v>6222</v>
      </c>
      <c r="R169" s="890">
        <v>0</v>
      </c>
      <c r="S169" s="108" t="s">
        <v>5326</v>
      </c>
      <c r="T169" s="109">
        <v>41759</v>
      </c>
      <c r="U169" s="106">
        <v>175000000</v>
      </c>
      <c r="V169" s="109" t="s">
        <v>6222</v>
      </c>
      <c r="W169" s="141">
        <v>0</v>
      </c>
      <c r="X169" s="141">
        <v>0</v>
      </c>
      <c r="Y169" s="141">
        <v>0</v>
      </c>
      <c r="Z169" s="141">
        <v>0</v>
      </c>
      <c r="AA169" s="114">
        <v>1680000</v>
      </c>
      <c r="AB169" s="114"/>
      <c r="AC169" s="106"/>
      <c r="AD169" s="141"/>
      <c r="AE169" s="106">
        <v>0</v>
      </c>
      <c r="AF169" s="106">
        <v>0</v>
      </c>
      <c r="AG169" s="106">
        <v>0</v>
      </c>
      <c r="AH169" s="106"/>
      <c r="AI169" s="106"/>
      <c r="AJ169" s="106"/>
      <c r="AK169" s="106"/>
      <c r="AL169" s="106"/>
      <c r="AM169" s="106"/>
      <c r="AN169" s="114">
        <f t="shared" si="4"/>
        <v>1680000</v>
      </c>
      <c r="AO169" s="114">
        <f t="shared" si="5"/>
        <v>173320000</v>
      </c>
      <c r="AP169" s="114"/>
      <c r="AQ169" s="114"/>
      <c r="AR169" s="114"/>
      <c r="AS169" s="114"/>
    </row>
    <row r="170" spans="1:46" s="191" customFormat="1" ht="15" customHeight="1" x14ac:dyDescent="0.2">
      <c r="A170" s="104"/>
      <c r="B170" s="104">
        <f>VLOOKUP(BJB!$F$9:$F$5599,Ctrl!$B$4:$C$399,2,0)</f>
        <v>1</v>
      </c>
      <c r="C170" s="104">
        <f>VLOOKUP(BJB!$G$9:$G$5599,Ctrl!$E$4:$F$399,2,0)</f>
        <v>7</v>
      </c>
      <c r="D170" s="219">
        <v>1</v>
      </c>
      <c r="E170" s="104" t="str">
        <f>VLOOKUP(BJB!$F$9:$F$5599,Ctrl!$B$4:$D$399,3,0)</f>
        <v>I</v>
      </c>
      <c r="F170" s="139" t="s">
        <v>10512</v>
      </c>
      <c r="G170" s="139" t="s">
        <v>10147</v>
      </c>
      <c r="H170" s="125"/>
      <c r="I170" s="220">
        <f>IF(G169=BJB!$G3915,I169+1,1)</f>
        <v>1</v>
      </c>
      <c r="J170" s="912" t="s">
        <v>20435</v>
      </c>
      <c r="K170" s="121" t="s">
        <v>5401</v>
      </c>
      <c r="L170" s="104" t="s">
        <v>6477</v>
      </c>
      <c r="M170" s="104" t="s">
        <v>5400</v>
      </c>
      <c r="N170" s="120">
        <v>41386</v>
      </c>
      <c r="O170" s="105">
        <v>42000000</v>
      </c>
      <c r="P170" s="105" t="s">
        <v>6222</v>
      </c>
      <c r="Q170" s="120" t="s">
        <v>6222</v>
      </c>
      <c r="R170" s="890">
        <v>0</v>
      </c>
      <c r="S170" s="108" t="s">
        <v>5326</v>
      </c>
      <c r="T170" s="109">
        <v>41759</v>
      </c>
      <c r="U170" s="106">
        <v>29400000</v>
      </c>
      <c r="V170" s="109" t="s">
        <v>6222</v>
      </c>
      <c r="W170" s="141">
        <v>0</v>
      </c>
      <c r="X170" s="141">
        <v>0</v>
      </c>
      <c r="Y170" s="141">
        <v>0</v>
      </c>
      <c r="Z170" s="141">
        <v>0</v>
      </c>
      <c r="AA170" s="114">
        <v>1771000</v>
      </c>
      <c r="AB170" s="114"/>
      <c r="AC170" s="106"/>
      <c r="AD170" s="141"/>
      <c r="AE170" s="106">
        <v>0</v>
      </c>
      <c r="AF170" s="106">
        <v>0</v>
      </c>
      <c r="AG170" s="106">
        <v>0</v>
      </c>
      <c r="AH170" s="106"/>
      <c r="AI170" s="106"/>
      <c r="AJ170" s="106"/>
      <c r="AK170" s="106"/>
      <c r="AL170" s="106"/>
      <c r="AM170" s="106"/>
      <c r="AN170" s="114">
        <f t="shared" si="4"/>
        <v>1771000</v>
      </c>
      <c r="AO170" s="114">
        <f t="shared" si="5"/>
        <v>27629000</v>
      </c>
      <c r="AP170" s="114"/>
      <c r="AQ170" s="114"/>
      <c r="AR170" s="114"/>
      <c r="AS170" s="114"/>
      <c r="AT170" s="190"/>
    </row>
    <row r="171" spans="1:46" s="190" customFormat="1" ht="15" customHeight="1" x14ac:dyDescent="0.2">
      <c r="A171" s="104"/>
      <c r="B171" s="104">
        <f>VLOOKUP(BJB!$F$9:$F$5599,Ctrl!$B$4:$C$399,2,0)</f>
        <v>1</v>
      </c>
      <c r="C171" s="104">
        <f>VLOOKUP(BJB!$G$9:$G$5599,Ctrl!$E$4:$F$399,2,0)</f>
        <v>0</v>
      </c>
      <c r="D171" s="219">
        <v>1</v>
      </c>
      <c r="E171" s="104" t="str">
        <f>VLOOKUP(BJB!$F$9:$F$5599,Ctrl!$B$4:$D$399,3,0)</f>
        <v>I</v>
      </c>
      <c r="F171" s="139" t="s">
        <v>10512</v>
      </c>
      <c r="G171" s="139" t="s">
        <v>10253</v>
      </c>
      <c r="H171" s="125" t="s">
        <v>6591</v>
      </c>
      <c r="I171" s="220">
        <f>IF(G170=BJB!$G3916,I170+1,1)</f>
        <v>1</v>
      </c>
      <c r="J171" s="912" t="s">
        <v>20436</v>
      </c>
      <c r="K171" s="121" t="s">
        <v>5473</v>
      </c>
      <c r="L171" s="104" t="s">
        <v>6477</v>
      </c>
      <c r="M171" s="104" t="s">
        <v>5474</v>
      </c>
      <c r="N171" s="120">
        <v>41414</v>
      </c>
      <c r="O171" s="105">
        <v>200000000</v>
      </c>
      <c r="P171" s="105" t="s">
        <v>14901</v>
      </c>
      <c r="Q171" s="120">
        <v>41740</v>
      </c>
      <c r="R171" s="105">
        <v>168464625</v>
      </c>
      <c r="S171" s="108" t="s">
        <v>5470</v>
      </c>
      <c r="T171" s="109">
        <v>41789</v>
      </c>
      <c r="U171" s="106">
        <v>117925238</v>
      </c>
      <c r="V171" s="109">
        <v>41760</v>
      </c>
      <c r="W171" s="141">
        <v>117925238</v>
      </c>
      <c r="X171" s="141">
        <v>0</v>
      </c>
      <c r="Y171" s="141">
        <v>0</v>
      </c>
      <c r="Z171" s="141">
        <v>0</v>
      </c>
      <c r="AA171" s="114">
        <v>21520420</v>
      </c>
      <c r="AB171" s="114"/>
      <c r="AC171" s="132"/>
      <c r="AD171" s="141"/>
      <c r="AE171" s="106">
        <v>0</v>
      </c>
      <c r="AF171" s="106">
        <v>0</v>
      </c>
      <c r="AG171" s="106">
        <v>0</v>
      </c>
      <c r="AH171" s="106"/>
      <c r="AI171" s="106"/>
      <c r="AJ171" s="106"/>
      <c r="AK171" s="141"/>
      <c r="AL171" s="106"/>
      <c r="AM171" s="106"/>
      <c r="AN171" s="114">
        <f t="shared" si="4"/>
        <v>21520420</v>
      </c>
      <c r="AO171" s="114">
        <f t="shared" si="5"/>
        <v>96404818</v>
      </c>
      <c r="AP171" s="114"/>
      <c r="AQ171" s="114"/>
      <c r="AR171" s="114"/>
      <c r="AS171" s="114"/>
    </row>
    <row r="172" spans="1:46" s="190" customFormat="1" ht="15" customHeight="1" x14ac:dyDescent="0.2">
      <c r="A172" s="104"/>
      <c r="B172" s="104">
        <f>VLOOKUP(BJB!$F$9:$F$5599,Ctrl!$B$4:$C$399,2,0)</f>
        <v>1</v>
      </c>
      <c r="C172" s="104">
        <f>VLOOKUP(BJB!$G$9:$G$5599,Ctrl!$E$4:$F$399,2,0)</f>
        <v>0</v>
      </c>
      <c r="D172" s="219">
        <v>1</v>
      </c>
      <c r="E172" s="104" t="str">
        <f>VLOOKUP(BJB!$F$9:$F$5599,Ctrl!$B$4:$D$399,3,0)</f>
        <v>I</v>
      </c>
      <c r="F172" s="139" t="s">
        <v>10512</v>
      </c>
      <c r="G172" s="139" t="s">
        <v>10253</v>
      </c>
      <c r="H172" s="125" t="s">
        <v>7956</v>
      </c>
      <c r="I172" s="220">
        <f>IF(G171=BJB!$G3917,I171+1,1)</f>
        <v>1</v>
      </c>
      <c r="J172" s="912" t="s">
        <v>20437</v>
      </c>
      <c r="K172" s="121" t="s">
        <v>3353</v>
      </c>
      <c r="L172" s="104" t="s">
        <v>6477</v>
      </c>
      <c r="M172" s="104" t="s">
        <v>5475</v>
      </c>
      <c r="N172" s="120">
        <v>41396</v>
      </c>
      <c r="O172" s="105">
        <v>50000000</v>
      </c>
      <c r="P172" s="105" t="s">
        <v>14902</v>
      </c>
      <c r="Q172" s="120">
        <v>41740</v>
      </c>
      <c r="R172" s="105">
        <v>56522427</v>
      </c>
      <c r="S172" s="108" t="s">
        <v>5470</v>
      </c>
      <c r="T172" s="109">
        <v>41789</v>
      </c>
      <c r="U172" s="106">
        <v>35000000</v>
      </c>
      <c r="V172" s="109">
        <v>41760</v>
      </c>
      <c r="W172" s="141">
        <v>35000000</v>
      </c>
      <c r="X172" s="141">
        <v>0</v>
      </c>
      <c r="Y172" s="141">
        <v>0</v>
      </c>
      <c r="Z172" s="141">
        <v>0</v>
      </c>
      <c r="AA172" s="114">
        <v>171223</v>
      </c>
      <c r="AB172" s="114"/>
      <c r="AC172" s="132"/>
      <c r="AD172" s="141"/>
      <c r="AE172" s="106">
        <v>0</v>
      </c>
      <c r="AF172" s="106">
        <v>0</v>
      </c>
      <c r="AG172" s="106">
        <v>0</v>
      </c>
      <c r="AH172" s="106"/>
      <c r="AI172" s="106"/>
      <c r="AJ172" s="106"/>
      <c r="AK172" s="141"/>
      <c r="AL172" s="106"/>
      <c r="AM172" s="106"/>
      <c r="AN172" s="114">
        <f t="shared" si="4"/>
        <v>171223</v>
      </c>
      <c r="AO172" s="114">
        <f t="shared" si="5"/>
        <v>34828777</v>
      </c>
      <c r="AP172" s="114"/>
      <c r="AQ172" s="114"/>
      <c r="AR172" s="114"/>
      <c r="AS172" s="114"/>
    </row>
    <row r="173" spans="1:46" s="190" customFormat="1" ht="15" customHeight="1" x14ac:dyDescent="0.2">
      <c r="A173" s="104"/>
      <c r="B173" s="104">
        <f>VLOOKUP(BJB!$F$9:$F$5599,Ctrl!$B$4:$C$399,2,0)</f>
        <v>1</v>
      </c>
      <c r="C173" s="104">
        <f>VLOOKUP(BJB!$G$9:$G$5599,Ctrl!$E$4:$F$399,2,0)</f>
        <v>3</v>
      </c>
      <c r="D173" s="219">
        <v>1</v>
      </c>
      <c r="E173" s="104" t="str">
        <f>VLOOKUP(BJB!$F$9:$F$5599,Ctrl!$B$4:$D$399,3,0)</f>
        <v>I</v>
      </c>
      <c r="F173" s="139" t="s">
        <v>10512</v>
      </c>
      <c r="G173" s="139" t="s">
        <v>6543</v>
      </c>
      <c r="H173" s="125"/>
      <c r="I173" s="220">
        <f>IF(G172=BJB!$G3918,I172+1,1)</f>
        <v>1</v>
      </c>
      <c r="J173" s="912" t="s">
        <v>20438</v>
      </c>
      <c r="K173" s="121" t="s">
        <v>5718</v>
      </c>
      <c r="L173" s="104" t="s">
        <v>6477</v>
      </c>
      <c r="M173" s="104" t="s">
        <v>5717</v>
      </c>
      <c r="N173" s="120">
        <v>41290</v>
      </c>
      <c r="O173" s="105">
        <v>50000000</v>
      </c>
      <c r="P173" s="105" t="s">
        <v>6222</v>
      </c>
      <c r="Q173" s="120" t="s">
        <v>6222</v>
      </c>
      <c r="R173" s="890">
        <v>0</v>
      </c>
      <c r="S173" s="146" t="s">
        <v>5563</v>
      </c>
      <c r="T173" s="109">
        <v>41820</v>
      </c>
      <c r="U173" s="106">
        <v>35000000</v>
      </c>
      <c r="V173" s="109" t="s">
        <v>6222</v>
      </c>
      <c r="W173" s="141">
        <v>0</v>
      </c>
      <c r="X173" s="141">
        <v>0</v>
      </c>
      <c r="Y173" s="141">
        <v>0</v>
      </c>
      <c r="Z173" s="141">
        <v>0</v>
      </c>
      <c r="AA173" s="114">
        <v>0</v>
      </c>
      <c r="AB173" s="114"/>
      <c r="AC173" s="106"/>
      <c r="AD173" s="141"/>
      <c r="AE173" s="106">
        <v>0</v>
      </c>
      <c r="AF173" s="106">
        <v>0</v>
      </c>
      <c r="AG173" s="106">
        <v>0</v>
      </c>
      <c r="AH173" s="106"/>
      <c r="AI173" s="106"/>
      <c r="AJ173" s="106"/>
      <c r="AK173" s="106"/>
      <c r="AL173" s="106"/>
      <c r="AM173" s="106"/>
      <c r="AN173" s="114">
        <f t="shared" si="4"/>
        <v>0</v>
      </c>
      <c r="AO173" s="114">
        <f t="shared" si="5"/>
        <v>35000000</v>
      </c>
      <c r="AP173" s="114"/>
      <c r="AQ173" s="114"/>
      <c r="AR173" s="114"/>
      <c r="AS173" s="114"/>
      <c r="AT173" s="191"/>
    </row>
    <row r="174" spans="1:46" s="190" customFormat="1" ht="15" customHeight="1" x14ac:dyDescent="0.2">
      <c r="A174" s="104"/>
      <c r="B174" s="104">
        <f>VLOOKUP(BJB!$F$9:$F$5599,Ctrl!$B$4:$C$399,2,0)</f>
        <v>1</v>
      </c>
      <c r="C174" s="104">
        <f>VLOOKUP(BJB!$G$9:$G$5599,Ctrl!$E$4:$F$399,2,0)</f>
        <v>3</v>
      </c>
      <c r="D174" s="219">
        <v>1</v>
      </c>
      <c r="E174" s="104" t="str">
        <f>VLOOKUP(BJB!$F$9:$F$5599,Ctrl!$B$4:$D$399,3,0)</f>
        <v>I</v>
      </c>
      <c r="F174" s="139" t="s">
        <v>10512</v>
      </c>
      <c r="G174" s="139" t="s">
        <v>6543</v>
      </c>
      <c r="H174" s="125" t="s">
        <v>10145</v>
      </c>
      <c r="I174" s="220">
        <f>IF(G173=BJB!$G3919,I173+1,1)</f>
        <v>1</v>
      </c>
      <c r="J174" s="912" t="s">
        <v>20439</v>
      </c>
      <c r="K174" s="121" t="s">
        <v>5874</v>
      </c>
      <c r="L174" s="104" t="s">
        <v>6477</v>
      </c>
      <c r="M174" s="104" t="s">
        <v>5873</v>
      </c>
      <c r="N174" s="120">
        <v>41261</v>
      </c>
      <c r="O174" s="105">
        <v>30000000</v>
      </c>
      <c r="P174" s="105" t="s">
        <v>6222</v>
      </c>
      <c r="Q174" s="120" t="s">
        <v>6222</v>
      </c>
      <c r="R174" s="890">
        <v>0</v>
      </c>
      <c r="S174" s="108" t="s">
        <v>5885</v>
      </c>
      <c r="T174" s="109">
        <v>41878</v>
      </c>
      <c r="U174" s="106">
        <v>15575309</v>
      </c>
      <c r="V174" s="109" t="s">
        <v>6222</v>
      </c>
      <c r="W174" s="141">
        <v>0</v>
      </c>
      <c r="X174" s="141">
        <v>0</v>
      </c>
      <c r="Y174" s="141">
        <v>0</v>
      </c>
      <c r="Z174" s="141">
        <v>0</v>
      </c>
      <c r="AA174" s="114">
        <v>4222314</v>
      </c>
      <c r="AB174" s="114"/>
      <c r="AC174" s="132"/>
      <c r="AD174" s="141"/>
      <c r="AE174" s="106">
        <v>0</v>
      </c>
      <c r="AF174" s="106">
        <v>0</v>
      </c>
      <c r="AG174" s="106">
        <v>0</v>
      </c>
      <c r="AH174" s="106"/>
      <c r="AI174" s="106"/>
      <c r="AJ174" s="106"/>
      <c r="AK174" s="141"/>
      <c r="AL174" s="106"/>
      <c r="AM174" s="106"/>
      <c r="AN174" s="114">
        <f t="shared" si="4"/>
        <v>4222314</v>
      </c>
      <c r="AO174" s="114">
        <f t="shared" si="5"/>
        <v>11352995</v>
      </c>
      <c r="AP174" s="114"/>
      <c r="AQ174" s="114"/>
      <c r="AR174" s="114"/>
      <c r="AS174" s="114"/>
    </row>
    <row r="175" spans="1:46" s="190" customFormat="1" ht="15" customHeight="1" x14ac:dyDescent="0.2">
      <c r="A175" s="104"/>
      <c r="B175" s="104">
        <f>VLOOKUP(BJB!$F$9:$F$5599,Ctrl!$B$4:$C$399,2,0)</f>
        <v>1</v>
      </c>
      <c r="C175" s="104">
        <f>VLOOKUP(BJB!$G$9:$G$5599,Ctrl!$E$4:$F$399,2,0)</f>
        <v>3</v>
      </c>
      <c r="D175" s="219">
        <v>1</v>
      </c>
      <c r="E175" s="104" t="str">
        <f>VLOOKUP(BJB!$F$9:$F$5599,Ctrl!$B$4:$D$399,3,0)</f>
        <v>I</v>
      </c>
      <c r="F175" s="139" t="s">
        <v>10512</v>
      </c>
      <c r="G175" s="139" t="s">
        <v>6543</v>
      </c>
      <c r="H175" s="125" t="s">
        <v>12679</v>
      </c>
      <c r="I175" s="220">
        <f>IF(G174=BJB!$G3920,I174+1,1)</f>
        <v>1</v>
      </c>
      <c r="J175" s="891" t="s">
        <v>18196</v>
      </c>
      <c r="K175" s="121" t="s">
        <v>6002</v>
      </c>
      <c r="L175" s="104" t="s">
        <v>6477</v>
      </c>
      <c r="M175" s="104" t="s">
        <v>6000</v>
      </c>
      <c r="N175" s="120">
        <v>41359</v>
      </c>
      <c r="O175" s="105">
        <v>50000000</v>
      </c>
      <c r="P175" s="105" t="s">
        <v>6222</v>
      </c>
      <c r="Q175" s="120" t="s">
        <v>6222</v>
      </c>
      <c r="R175" s="890">
        <v>0</v>
      </c>
      <c r="S175" s="108" t="s">
        <v>5984</v>
      </c>
      <c r="T175" s="109">
        <v>41942</v>
      </c>
      <c r="U175" s="106">
        <v>35000000</v>
      </c>
      <c r="V175" s="109" t="s">
        <v>6222</v>
      </c>
      <c r="W175" s="141">
        <v>0</v>
      </c>
      <c r="X175" s="141">
        <v>0</v>
      </c>
      <c r="Y175" s="141">
        <v>0</v>
      </c>
      <c r="Z175" s="141">
        <v>0</v>
      </c>
      <c r="AA175" s="114">
        <v>721690</v>
      </c>
      <c r="AB175" s="114"/>
      <c r="AC175" s="132"/>
      <c r="AD175" s="141">
        <v>730435</v>
      </c>
      <c r="AE175" s="106">
        <v>0</v>
      </c>
      <c r="AF175" s="106">
        <v>727168</v>
      </c>
      <c r="AG175" s="106">
        <v>0</v>
      </c>
      <c r="AH175" s="106"/>
      <c r="AI175" s="106"/>
      <c r="AJ175" s="106"/>
      <c r="AK175" s="106"/>
      <c r="AL175" s="106"/>
      <c r="AM175" s="106"/>
      <c r="AN175" s="114">
        <f t="shared" si="4"/>
        <v>2179293</v>
      </c>
      <c r="AO175" s="114">
        <f t="shared" si="5"/>
        <v>32820707</v>
      </c>
      <c r="AP175" s="114"/>
      <c r="AQ175" s="114"/>
      <c r="AR175" s="114"/>
      <c r="AS175" s="114"/>
    </row>
    <row r="176" spans="1:46" s="190" customFormat="1" ht="15" customHeight="1" x14ac:dyDescent="0.2">
      <c r="A176" s="104"/>
      <c r="B176" s="104">
        <f>VLOOKUP(BJB!$F$9:$F$5599,Ctrl!$B$4:$C$399,2,0)</f>
        <v>1</v>
      </c>
      <c r="C176" s="104">
        <f>VLOOKUP(BJB!$G$9:$G$5599,Ctrl!$E$4:$F$399,2,0)</f>
        <v>3</v>
      </c>
      <c r="D176" s="219">
        <v>1</v>
      </c>
      <c r="E176" s="104" t="str">
        <f>VLOOKUP(BJB!$F$9:$F$5599,Ctrl!$B$4:$D$399,3,0)</f>
        <v>I</v>
      </c>
      <c r="F176" s="139" t="s">
        <v>10512</v>
      </c>
      <c r="G176" s="139" t="s">
        <v>6543</v>
      </c>
      <c r="H176" s="125"/>
      <c r="I176" s="220">
        <f>IF(G175=BJB!$G3921,I175+1,1)</f>
        <v>1</v>
      </c>
      <c r="J176" s="912" t="s">
        <v>20440</v>
      </c>
      <c r="K176" s="121" t="s">
        <v>6003</v>
      </c>
      <c r="L176" s="104" t="s">
        <v>6477</v>
      </c>
      <c r="M176" s="104" t="s">
        <v>6001</v>
      </c>
      <c r="N176" s="120">
        <v>41396</v>
      </c>
      <c r="O176" s="105">
        <v>30000000</v>
      </c>
      <c r="P176" s="105" t="s">
        <v>6222</v>
      </c>
      <c r="Q176" s="120" t="s">
        <v>6222</v>
      </c>
      <c r="R176" s="890">
        <v>0</v>
      </c>
      <c r="S176" s="108" t="s">
        <v>5984</v>
      </c>
      <c r="T176" s="109">
        <v>41942</v>
      </c>
      <c r="U176" s="106">
        <v>18787224</v>
      </c>
      <c r="V176" s="109" t="s">
        <v>6222</v>
      </c>
      <c r="W176" s="141">
        <v>0</v>
      </c>
      <c r="X176" s="141">
        <v>0</v>
      </c>
      <c r="Y176" s="141">
        <v>0</v>
      </c>
      <c r="Z176" s="141">
        <v>0</v>
      </c>
      <c r="AA176" s="114">
        <v>0</v>
      </c>
      <c r="AB176" s="114"/>
      <c r="AC176" s="106"/>
      <c r="AD176" s="141"/>
      <c r="AE176" s="106">
        <v>0</v>
      </c>
      <c r="AF176" s="106">
        <v>0</v>
      </c>
      <c r="AG176" s="106">
        <v>0</v>
      </c>
      <c r="AH176" s="106"/>
      <c r="AI176" s="106"/>
      <c r="AJ176" s="106"/>
      <c r="AK176" s="106"/>
      <c r="AL176" s="106"/>
      <c r="AM176" s="106"/>
      <c r="AN176" s="114">
        <f t="shared" si="4"/>
        <v>0</v>
      </c>
      <c r="AO176" s="114">
        <f t="shared" si="5"/>
        <v>18787224</v>
      </c>
      <c r="AP176" s="114"/>
      <c r="AQ176" s="114"/>
      <c r="AR176" s="114"/>
      <c r="AS176" s="114"/>
    </row>
    <row r="177" spans="1:46" s="190" customFormat="1" ht="15" customHeight="1" x14ac:dyDescent="0.2">
      <c r="A177" s="104"/>
      <c r="B177" s="104">
        <f>VLOOKUP(BJB!$F$9:$F$5599,Ctrl!$B$4:$C$399,2,0)</f>
        <v>1</v>
      </c>
      <c r="C177" s="104">
        <f>VLOOKUP(BJB!$G$9:$G$5599,Ctrl!$E$4:$F$399,2,0)</f>
        <v>0</v>
      </c>
      <c r="D177" s="219">
        <v>1</v>
      </c>
      <c r="E177" s="104" t="str">
        <f>VLOOKUP(BJB!$F$9:$F$5599,Ctrl!$B$4:$D$399,3,0)</f>
        <v>I</v>
      </c>
      <c r="F177" s="139" t="s">
        <v>10512</v>
      </c>
      <c r="G177" s="139" t="s">
        <v>10253</v>
      </c>
      <c r="H177" s="125"/>
      <c r="I177" s="220">
        <f>IF(G176=BJB!$G3922,I176+1,1)</f>
        <v>1</v>
      </c>
      <c r="J177" s="912" t="s">
        <v>20441</v>
      </c>
      <c r="K177" s="121" t="s">
        <v>8036</v>
      </c>
      <c r="L177" s="104" t="s">
        <v>6476</v>
      </c>
      <c r="M177" s="104" t="s">
        <v>4517</v>
      </c>
      <c r="N177" s="120">
        <v>40168</v>
      </c>
      <c r="O177" s="105">
        <v>92451001</v>
      </c>
      <c r="P177" s="105" t="s">
        <v>14903</v>
      </c>
      <c r="Q177" s="120">
        <v>42044</v>
      </c>
      <c r="R177" s="105">
        <v>66294303</v>
      </c>
      <c r="S177" s="108" t="s">
        <v>8206</v>
      </c>
      <c r="T177" s="109">
        <v>42151</v>
      </c>
      <c r="U177" s="106">
        <v>14020637</v>
      </c>
      <c r="V177" s="109">
        <v>42151</v>
      </c>
      <c r="W177" s="141">
        <v>14020637</v>
      </c>
      <c r="X177" s="141">
        <v>0</v>
      </c>
      <c r="Y177" s="141">
        <v>0</v>
      </c>
      <c r="Z177" s="141">
        <v>0</v>
      </c>
      <c r="AA177" s="114">
        <v>0</v>
      </c>
      <c r="AB177" s="114"/>
      <c r="AC177" s="106"/>
      <c r="AD177" s="141"/>
      <c r="AE177" s="106">
        <v>0</v>
      </c>
      <c r="AF177" s="106">
        <v>0</v>
      </c>
      <c r="AG177" s="106">
        <v>0</v>
      </c>
      <c r="AH177" s="106"/>
      <c r="AI177" s="106"/>
      <c r="AJ177" s="106"/>
      <c r="AK177" s="106"/>
      <c r="AL177" s="106"/>
      <c r="AM177" s="106"/>
      <c r="AN177" s="114">
        <f t="shared" si="4"/>
        <v>0</v>
      </c>
      <c r="AO177" s="114">
        <f t="shared" si="5"/>
        <v>14020637</v>
      </c>
      <c r="AP177" s="114"/>
      <c r="AQ177" s="114"/>
      <c r="AR177" s="114"/>
      <c r="AS177" s="114"/>
    </row>
    <row r="178" spans="1:46" s="190" customFormat="1" ht="15" customHeight="1" x14ac:dyDescent="0.2">
      <c r="A178" s="104"/>
      <c r="B178" s="104">
        <f>VLOOKUP(BJB!$F$9:$F$5599,Ctrl!$B$4:$C$399,2,0)</f>
        <v>1</v>
      </c>
      <c r="C178" s="104">
        <f>VLOOKUP(BJB!$G$9:$G$5599,Ctrl!$E$4:$F$399,2,0)</f>
        <v>0</v>
      </c>
      <c r="D178" s="219">
        <v>1</v>
      </c>
      <c r="E178" s="104" t="str">
        <f>VLOOKUP(BJB!$F$9:$F$5599,Ctrl!$B$4:$D$399,3,0)</f>
        <v>I</v>
      </c>
      <c r="F178" s="139" t="s">
        <v>10512</v>
      </c>
      <c r="G178" s="139" t="s">
        <v>10253</v>
      </c>
      <c r="H178" s="125">
        <v>1120815000214</v>
      </c>
      <c r="I178" s="220">
        <f>IF(G177=BJB!$G3923,I177+1,1)</f>
        <v>1</v>
      </c>
      <c r="J178" s="912" t="s">
        <v>20442</v>
      </c>
      <c r="K178" s="121" t="s">
        <v>7287</v>
      </c>
      <c r="L178" s="104" t="s">
        <v>6477</v>
      </c>
      <c r="M178" s="104" t="s">
        <v>7293</v>
      </c>
      <c r="N178" s="120">
        <v>41236</v>
      </c>
      <c r="O178" s="105">
        <v>175000000</v>
      </c>
      <c r="P178" s="105" t="s">
        <v>14904</v>
      </c>
      <c r="Q178" s="120">
        <v>42038</v>
      </c>
      <c r="R178" s="105">
        <v>153609814</v>
      </c>
      <c r="S178" s="146" t="s">
        <v>7299</v>
      </c>
      <c r="T178" s="109">
        <v>42093</v>
      </c>
      <c r="U178" s="141">
        <v>103126578</v>
      </c>
      <c r="V178" s="109">
        <v>42093</v>
      </c>
      <c r="W178" s="141">
        <v>103126578</v>
      </c>
      <c r="X178" s="141">
        <v>0</v>
      </c>
      <c r="Y178" s="141">
        <v>0</v>
      </c>
      <c r="Z178" s="141">
        <v>0</v>
      </c>
      <c r="AA178" s="114">
        <v>443223</v>
      </c>
      <c r="AB178" s="114"/>
      <c r="AC178" s="132"/>
      <c r="AD178" s="141"/>
      <c r="AE178" s="106">
        <v>0</v>
      </c>
      <c r="AF178" s="106">
        <v>0</v>
      </c>
      <c r="AG178" s="106">
        <v>0</v>
      </c>
      <c r="AH178" s="141"/>
      <c r="AI178" s="141"/>
      <c r="AJ178" s="141"/>
      <c r="AK178" s="141"/>
      <c r="AL178" s="141"/>
      <c r="AM178" s="141"/>
      <c r="AN178" s="114">
        <f t="shared" si="4"/>
        <v>443223</v>
      </c>
      <c r="AO178" s="114">
        <f t="shared" si="5"/>
        <v>102683355</v>
      </c>
      <c r="AP178" s="114"/>
      <c r="AQ178" s="114"/>
      <c r="AR178" s="114"/>
      <c r="AS178" s="114"/>
    </row>
    <row r="179" spans="1:46" s="190" customFormat="1" ht="15" customHeight="1" x14ac:dyDescent="0.2">
      <c r="A179" s="104"/>
      <c r="B179" s="104">
        <f>VLOOKUP(BJB!$F$9:$F$5599,Ctrl!$B$4:$C$399,2,0)</f>
        <v>1</v>
      </c>
      <c r="C179" s="104">
        <f>VLOOKUP(BJB!$G$9:$G$5599,Ctrl!$E$4:$F$399,2,0)</f>
        <v>3</v>
      </c>
      <c r="D179" s="219">
        <v>1</v>
      </c>
      <c r="E179" s="104" t="str">
        <f>VLOOKUP(BJB!$F$9:$F$5599,Ctrl!$B$4:$D$399,3,0)</f>
        <v>I</v>
      </c>
      <c r="F179" s="139" t="s">
        <v>10512</v>
      </c>
      <c r="G179" s="139" t="s">
        <v>8552</v>
      </c>
      <c r="H179" s="125"/>
      <c r="I179" s="220">
        <f>IF(G178=BJB!$G3924,I178+1,1)</f>
        <v>1</v>
      </c>
      <c r="J179" s="912" t="s">
        <v>20443</v>
      </c>
      <c r="K179" s="121" t="s">
        <v>10874</v>
      </c>
      <c r="L179" s="104" t="s">
        <v>6477</v>
      </c>
      <c r="M179" s="104" t="s">
        <v>6001</v>
      </c>
      <c r="N179" s="120">
        <v>41396</v>
      </c>
      <c r="O179" s="105">
        <v>110000000</v>
      </c>
      <c r="P179" s="105" t="s">
        <v>14905</v>
      </c>
      <c r="Q179" s="120">
        <v>42221</v>
      </c>
      <c r="R179" s="105">
        <v>103470750</v>
      </c>
      <c r="S179" s="146" t="s">
        <v>8569</v>
      </c>
      <c r="T179" s="109">
        <v>42306</v>
      </c>
      <c r="U179" s="141">
        <v>72429525</v>
      </c>
      <c r="V179" s="109">
        <v>42306</v>
      </c>
      <c r="W179" s="141">
        <v>72429525</v>
      </c>
      <c r="X179" s="141">
        <v>0</v>
      </c>
      <c r="Y179" s="141">
        <v>0</v>
      </c>
      <c r="Z179" s="141">
        <v>0</v>
      </c>
      <c r="AA179" s="114">
        <v>0</v>
      </c>
      <c r="AB179" s="114"/>
      <c r="AC179" s="132"/>
      <c r="AD179" s="141"/>
      <c r="AE179" s="106">
        <v>0</v>
      </c>
      <c r="AF179" s="106">
        <v>0</v>
      </c>
      <c r="AG179" s="106">
        <v>0</v>
      </c>
      <c r="AH179" s="106"/>
      <c r="AI179" s="106"/>
      <c r="AJ179" s="106"/>
      <c r="AK179" s="106"/>
      <c r="AL179" s="106"/>
      <c r="AM179" s="106"/>
      <c r="AN179" s="114">
        <f t="shared" si="4"/>
        <v>0</v>
      </c>
      <c r="AO179" s="114">
        <f t="shared" si="5"/>
        <v>72429525</v>
      </c>
      <c r="AP179" s="114"/>
      <c r="AQ179" s="114"/>
      <c r="AR179" s="114"/>
      <c r="AS179" s="114"/>
    </row>
    <row r="180" spans="1:46" s="190" customFormat="1" ht="15" customHeight="1" x14ac:dyDescent="0.2">
      <c r="A180" s="104"/>
      <c r="B180" s="104">
        <f>VLOOKUP(BJB!$F$9:$F$5599,Ctrl!$B$4:$C$399,2,0)</f>
        <v>1</v>
      </c>
      <c r="C180" s="104">
        <f>VLOOKUP(BJB!$G$9:$G$5599,Ctrl!$E$4:$F$399,2,0)</f>
        <v>3</v>
      </c>
      <c r="D180" s="219">
        <v>1</v>
      </c>
      <c r="E180" s="104" t="str">
        <f>VLOOKUP(BJB!$F$9:$F$5599,Ctrl!$B$4:$D$399,3,0)</f>
        <v>I</v>
      </c>
      <c r="F180" s="139" t="s">
        <v>10512</v>
      </c>
      <c r="G180" s="139" t="s">
        <v>6543</v>
      </c>
      <c r="H180" s="125">
        <v>1100126000060</v>
      </c>
      <c r="I180" s="220">
        <f>IF(G179=BJB!$G3925,I179+1,1)</f>
        <v>1</v>
      </c>
      <c r="J180" s="912" t="s">
        <v>20444</v>
      </c>
      <c r="K180" s="121" t="s">
        <v>492</v>
      </c>
      <c r="L180" s="104" t="s">
        <v>6477</v>
      </c>
      <c r="M180" s="104" t="s">
        <v>493</v>
      </c>
      <c r="N180" s="120">
        <v>40219</v>
      </c>
      <c r="O180" s="107">
        <v>35000000</v>
      </c>
      <c r="P180" s="105" t="s">
        <v>6222</v>
      </c>
      <c r="Q180" s="120" t="s">
        <v>6222</v>
      </c>
      <c r="R180" s="890">
        <v>0</v>
      </c>
      <c r="S180" s="108" t="s">
        <v>7003</v>
      </c>
      <c r="T180" s="109">
        <v>40864</v>
      </c>
      <c r="U180" s="106">
        <v>16810801</v>
      </c>
      <c r="V180" s="109" t="s">
        <v>6222</v>
      </c>
      <c r="W180" s="141">
        <v>0</v>
      </c>
      <c r="X180" s="141">
        <v>0</v>
      </c>
      <c r="Y180" s="141">
        <v>0</v>
      </c>
      <c r="Z180" s="141">
        <v>0</v>
      </c>
      <c r="AA180" s="114">
        <v>3479297</v>
      </c>
      <c r="AB180" s="114"/>
      <c r="AC180" s="132"/>
      <c r="AD180" s="141"/>
      <c r="AE180" s="106">
        <v>0</v>
      </c>
      <c r="AF180" s="106">
        <v>0</v>
      </c>
      <c r="AG180" s="106">
        <v>0</v>
      </c>
      <c r="AH180" s="106"/>
      <c r="AI180" s="106"/>
      <c r="AJ180" s="106"/>
      <c r="AK180" s="141"/>
      <c r="AL180" s="106"/>
      <c r="AM180" s="106"/>
      <c r="AN180" s="114">
        <f t="shared" si="4"/>
        <v>3479297</v>
      </c>
      <c r="AO180" s="114">
        <f t="shared" si="5"/>
        <v>13331504</v>
      </c>
      <c r="AP180" s="114"/>
      <c r="AQ180" s="114"/>
      <c r="AR180" s="114"/>
      <c r="AS180" s="114"/>
    </row>
    <row r="181" spans="1:46" s="190" customFormat="1" ht="15" customHeight="1" x14ac:dyDescent="0.2">
      <c r="A181" s="104"/>
      <c r="B181" s="104">
        <f>VLOOKUP(BJB!$F$9:$F$5599,Ctrl!$B$4:$C$399,2,0)</f>
        <v>1</v>
      </c>
      <c r="C181" s="104">
        <f>VLOOKUP(BJB!$G$9:$G$5599,Ctrl!$E$4:$F$399,2,0)</f>
        <v>6</v>
      </c>
      <c r="D181" s="219">
        <v>1</v>
      </c>
      <c r="E181" s="104" t="str">
        <f>VLOOKUP(BJB!$F$9:$F$5599,Ctrl!$B$4:$D$399,3,0)</f>
        <v>I</v>
      </c>
      <c r="F181" s="139" t="s">
        <v>10512</v>
      </c>
      <c r="G181" s="139" t="s">
        <v>6544</v>
      </c>
      <c r="H181" s="125" t="s">
        <v>7427</v>
      </c>
      <c r="I181" s="220">
        <f>IF(G180=BJB!$G3926,I180+1,1)</f>
        <v>1</v>
      </c>
      <c r="J181" s="912" t="s">
        <v>20445</v>
      </c>
      <c r="K181" s="121" t="s">
        <v>494</v>
      </c>
      <c r="L181" s="227" t="s">
        <v>6477</v>
      </c>
      <c r="M181" s="104" t="s">
        <v>495</v>
      </c>
      <c r="N181" s="120">
        <v>40612</v>
      </c>
      <c r="O181" s="107">
        <v>23000000</v>
      </c>
      <c r="P181" s="105" t="s">
        <v>6222</v>
      </c>
      <c r="Q181" s="120" t="s">
        <v>6222</v>
      </c>
      <c r="R181" s="890">
        <v>0</v>
      </c>
      <c r="S181" s="146" t="s">
        <v>7006</v>
      </c>
      <c r="T181" s="109">
        <v>41089</v>
      </c>
      <c r="U181" s="114">
        <v>14251408</v>
      </c>
      <c r="V181" s="109" t="s">
        <v>6222</v>
      </c>
      <c r="W181" s="141">
        <v>0</v>
      </c>
      <c r="X181" s="141">
        <v>0</v>
      </c>
      <c r="Y181" s="141">
        <v>0</v>
      </c>
      <c r="Z181" s="141">
        <v>0</v>
      </c>
      <c r="AA181" s="114">
        <v>14251408</v>
      </c>
      <c r="AB181" s="114"/>
      <c r="AC181" s="132"/>
      <c r="AD181" s="141"/>
      <c r="AE181" s="106">
        <v>0</v>
      </c>
      <c r="AF181" s="106">
        <v>0</v>
      </c>
      <c r="AG181" s="106">
        <v>0</v>
      </c>
      <c r="AH181" s="114"/>
      <c r="AI181" s="114"/>
      <c r="AJ181" s="114"/>
      <c r="AK181" s="141"/>
      <c r="AL181" s="114"/>
      <c r="AM181" s="114"/>
      <c r="AN181" s="114">
        <f t="shared" si="4"/>
        <v>14251408</v>
      </c>
      <c r="AO181" s="114">
        <f t="shared" si="5"/>
        <v>0</v>
      </c>
      <c r="AP181" s="114"/>
      <c r="AQ181" s="114"/>
      <c r="AR181" s="114"/>
      <c r="AS181" s="114"/>
    </row>
    <row r="182" spans="1:46" s="190" customFormat="1" ht="15" customHeight="1" x14ac:dyDescent="0.2">
      <c r="A182" s="104"/>
      <c r="B182" s="104">
        <f>VLOOKUP(BJB!$F$9:$F$5599,Ctrl!$B$4:$C$399,2,0)</f>
        <v>1</v>
      </c>
      <c r="C182" s="104">
        <f>VLOOKUP(BJB!$G$9:$G$5599,Ctrl!$E$4:$F$399,2,0)</f>
        <v>6</v>
      </c>
      <c r="D182" s="219">
        <v>1</v>
      </c>
      <c r="E182" s="104" t="str">
        <f>VLOOKUP(BJB!$F$9:$F$5599,Ctrl!$B$4:$D$399,3,0)</f>
        <v>I</v>
      </c>
      <c r="F182" s="139" t="s">
        <v>10512</v>
      </c>
      <c r="G182" s="139" t="s">
        <v>6544</v>
      </c>
      <c r="H182" s="125"/>
      <c r="I182" s="220">
        <f>IF(G181=BJB!$G3928,I181+1,1)</f>
        <v>1</v>
      </c>
      <c r="J182" s="912" t="s">
        <v>20446</v>
      </c>
      <c r="K182" s="121" t="s">
        <v>498</v>
      </c>
      <c r="L182" s="104" t="s">
        <v>6477</v>
      </c>
      <c r="M182" s="104" t="s">
        <v>499</v>
      </c>
      <c r="N182" s="120">
        <v>40584</v>
      </c>
      <c r="O182" s="107">
        <v>20000000</v>
      </c>
      <c r="P182" s="105" t="s">
        <v>14906</v>
      </c>
      <c r="Q182" s="120">
        <v>41078</v>
      </c>
      <c r="R182" s="105">
        <v>17295714</v>
      </c>
      <c r="S182" s="108" t="s">
        <v>435</v>
      </c>
      <c r="T182" s="109">
        <v>41120</v>
      </c>
      <c r="U182" s="114">
        <v>12107000</v>
      </c>
      <c r="V182" s="109">
        <v>41120</v>
      </c>
      <c r="W182" s="141">
        <v>12107000</v>
      </c>
      <c r="X182" s="141">
        <v>0</v>
      </c>
      <c r="Y182" s="141">
        <v>0</v>
      </c>
      <c r="Z182" s="141">
        <v>0</v>
      </c>
      <c r="AA182" s="114">
        <v>2160000</v>
      </c>
      <c r="AB182" s="114"/>
      <c r="AC182" s="114"/>
      <c r="AD182" s="141"/>
      <c r="AE182" s="106">
        <v>0</v>
      </c>
      <c r="AF182" s="106">
        <v>0</v>
      </c>
      <c r="AG182" s="106">
        <v>0</v>
      </c>
      <c r="AH182" s="114"/>
      <c r="AI182" s="114"/>
      <c r="AJ182" s="114"/>
      <c r="AK182" s="114"/>
      <c r="AL182" s="114"/>
      <c r="AM182" s="114"/>
      <c r="AN182" s="114">
        <f t="shared" si="4"/>
        <v>2160000</v>
      </c>
      <c r="AO182" s="114">
        <f t="shared" si="5"/>
        <v>9947000</v>
      </c>
      <c r="AP182" s="114"/>
      <c r="AQ182" s="114"/>
      <c r="AR182" s="114"/>
      <c r="AS182" s="114"/>
    </row>
    <row r="183" spans="1:46" s="190" customFormat="1" ht="15" customHeight="1" x14ac:dyDescent="0.2">
      <c r="A183" s="104"/>
      <c r="B183" s="104">
        <f>VLOOKUP(BJB!$F$9:$F$5599,Ctrl!$B$4:$C$399,2,0)</f>
        <v>1</v>
      </c>
      <c r="C183" s="104">
        <f>VLOOKUP(BJB!$G$9:$G$5599,Ctrl!$E$4:$F$399,2,0)</f>
        <v>6</v>
      </c>
      <c r="D183" s="219">
        <v>1</v>
      </c>
      <c r="E183" s="104" t="str">
        <f>VLOOKUP(BJB!$F$9:$F$5599,Ctrl!$B$4:$D$399,3,0)</f>
        <v>I</v>
      </c>
      <c r="F183" s="139" t="s">
        <v>10512</v>
      </c>
      <c r="G183" s="139" t="s">
        <v>6544</v>
      </c>
      <c r="H183" s="125">
        <v>1101223000423</v>
      </c>
      <c r="I183" s="220">
        <f>IF(G182=BJB!$G3929,I182+1,1)</f>
        <v>1</v>
      </c>
      <c r="J183" s="912" t="s">
        <v>20447</v>
      </c>
      <c r="K183" s="121" t="s">
        <v>500</v>
      </c>
      <c r="L183" s="104" t="s">
        <v>6477</v>
      </c>
      <c r="M183" s="104" t="s">
        <v>501</v>
      </c>
      <c r="N183" s="120">
        <v>40546</v>
      </c>
      <c r="O183" s="107">
        <v>65000000</v>
      </c>
      <c r="P183" s="105" t="s">
        <v>14907</v>
      </c>
      <c r="Q183" s="120">
        <v>41464</v>
      </c>
      <c r="R183" s="105">
        <v>47152534</v>
      </c>
      <c r="S183" s="146" t="s">
        <v>124</v>
      </c>
      <c r="T183" s="109">
        <v>41547</v>
      </c>
      <c r="U183" s="114">
        <v>31611903</v>
      </c>
      <c r="V183" s="109">
        <v>41543</v>
      </c>
      <c r="W183" s="141">
        <v>31611903</v>
      </c>
      <c r="X183" s="141">
        <v>0</v>
      </c>
      <c r="Y183" s="141">
        <v>0</v>
      </c>
      <c r="Z183" s="141">
        <v>0</v>
      </c>
      <c r="AA183" s="114">
        <v>3248258</v>
      </c>
      <c r="AB183" s="114"/>
      <c r="AC183" s="132"/>
      <c r="AD183" s="141"/>
      <c r="AE183" s="106">
        <v>0</v>
      </c>
      <c r="AF183" s="106">
        <v>0</v>
      </c>
      <c r="AG183" s="106">
        <v>0</v>
      </c>
      <c r="AH183" s="114"/>
      <c r="AI183" s="114"/>
      <c r="AJ183" s="114"/>
      <c r="AK183" s="141"/>
      <c r="AL183" s="114"/>
      <c r="AM183" s="114"/>
      <c r="AN183" s="114">
        <f t="shared" si="4"/>
        <v>3248258</v>
      </c>
      <c r="AO183" s="114">
        <f t="shared" si="5"/>
        <v>28363645</v>
      </c>
      <c r="AP183" s="114"/>
      <c r="AQ183" s="114"/>
      <c r="AR183" s="114"/>
      <c r="AS183" s="114"/>
    </row>
    <row r="184" spans="1:46" s="190" customFormat="1" ht="15" customHeight="1" x14ac:dyDescent="0.2">
      <c r="A184" s="104"/>
      <c r="B184" s="104">
        <f>VLOOKUP(BJB!$F$9:$F$5599,Ctrl!$B$4:$C$399,2,0)</f>
        <v>1</v>
      </c>
      <c r="C184" s="104">
        <f>VLOOKUP(BJB!$G$9:$G$5599,Ctrl!$E$4:$F$399,2,0)</f>
        <v>6</v>
      </c>
      <c r="D184" s="219">
        <v>1</v>
      </c>
      <c r="E184" s="104" t="str">
        <f>VLOOKUP(BJB!$F$9:$F$5599,Ctrl!$B$4:$D$399,3,0)</f>
        <v>I</v>
      </c>
      <c r="F184" s="139" t="s">
        <v>10512</v>
      </c>
      <c r="G184" s="139" t="s">
        <v>6544</v>
      </c>
      <c r="H184" s="125" t="s">
        <v>8278</v>
      </c>
      <c r="I184" s="220">
        <f>IF(G183=BJB!$G3930,I183+1,1)</f>
        <v>1</v>
      </c>
      <c r="J184" s="912" t="s">
        <v>20448</v>
      </c>
      <c r="K184" s="126" t="s">
        <v>502</v>
      </c>
      <c r="L184" s="104" t="s">
        <v>6477</v>
      </c>
      <c r="M184" s="127" t="s">
        <v>503</v>
      </c>
      <c r="N184" s="128">
        <v>41171</v>
      </c>
      <c r="O184" s="140">
        <v>50000000</v>
      </c>
      <c r="P184" s="105" t="s">
        <v>14908</v>
      </c>
      <c r="Q184" s="120">
        <v>41557</v>
      </c>
      <c r="R184" s="105">
        <v>41425999</v>
      </c>
      <c r="S184" s="234" t="s">
        <v>127</v>
      </c>
      <c r="T184" s="130">
        <v>41605</v>
      </c>
      <c r="U184" s="114">
        <v>28802043</v>
      </c>
      <c r="V184" s="109">
        <v>41605</v>
      </c>
      <c r="W184" s="141">
        <v>28802043</v>
      </c>
      <c r="X184" s="141">
        <v>0</v>
      </c>
      <c r="Y184" s="141">
        <v>0</v>
      </c>
      <c r="Z184" s="141">
        <v>0</v>
      </c>
      <c r="AA184" s="114">
        <v>2158629</v>
      </c>
      <c r="AB184" s="114"/>
      <c r="AC184" s="132"/>
      <c r="AD184" s="141"/>
      <c r="AE184" s="106">
        <v>0</v>
      </c>
      <c r="AF184" s="106">
        <v>0</v>
      </c>
      <c r="AG184" s="106">
        <v>0</v>
      </c>
      <c r="AH184" s="114"/>
      <c r="AI184" s="114"/>
      <c r="AJ184" s="114"/>
      <c r="AK184" s="141"/>
      <c r="AL184" s="114"/>
      <c r="AM184" s="114"/>
      <c r="AN184" s="114">
        <f t="shared" si="4"/>
        <v>2158629</v>
      </c>
      <c r="AO184" s="114">
        <f t="shared" si="5"/>
        <v>26643414</v>
      </c>
      <c r="AP184" s="114"/>
      <c r="AQ184" s="114"/>
      <c r="AR184" s="114"/>
      <c r="AS184" s="114"/>
    </row>
    <row r="185" spans="1:46" s="190" customFormat="1" ht="15" customHeight="1" x14ac:dyDescent="0.2">
      <c r="A185" s="104"/>
      <c r="B185" s="104">
        <f>VLOOKUP(BJB!$F$9:$F$5599,Ctrl!$B$4:$C$399,2,0)</f>
        <v>1</v>
      </c>
      <c r="C185" s="104">
        <f>VLOOKUP(BJB!$G$9:$G$5599,Ctrl!$E$4:$F$399,2,0)</f>
        <v>6</v>
      </c>
      <c r="D185" s="219">
        <v>1</v>
      </c>
      <c r="E185" s="104" t="str">
        <f>VLOOKUP(BJB!$F$9:$F$5599,Ctrl!$B$4:$D$399,3,0)</f>
        <v>I</v>
      </c>
      <c r="F185" s="139" t="s">
        <v>10512</v>
      </c>
      <c r="G185" s="139" t="s">
        <v>6544</v>
      </c>
      <c r="H185" s="125"/>
      <c r="I185" s="220">
        <f>IF(G184=BJB!$G3931,I184+1,1)</f>
        <v>1</v>
      </c>
      <c r="J185" s="912" t="s">
        <v>20449</v>
      </c>
      <c r="K185" s="126" t="s">
        <v>5076</v>
      </c>
      <c r="L185" s="104" t="s">
        <v>6477</v>
      </c>
      <c r="M185" s="127" t="s">
        <v>5077</v>
      </c>
      <c r="N185" s="128">
        <v>41078</v>
      </c>
      <c r="O185" s="140">
        <v>400000000</v>
      </c>
      <c r="P185" s="105" t="s">
        <v>14909</v>
      </c>
      <c r="Q185" s="120">
        <v>41589</v>
      </c>
      <c r="R185" s="105">
        <v>42792408</v>
      </c>
      <c r="S185" s="234" t="s">
        <v>5047</v>
      </c>
      <c r="T185" s="130">
        <v>41698</v>
      </c>
      <c r="U185" s="114">
        <v>157500000</v>
      </c>
      <c r="V185" s="109">
        <v>41671</v>
      </c>
      <c r="W185" s="141">
        <v>22752872.799999997</v>
      </c>
      <c r="X185" s="141">
        <v>0</v>
      </c>
      <c r="Y185" s="141">
        <v>0</v>
      </c>
      <c r="Z185" s="141">
        <v>0</v>
      </c>
      <c r="AA185" s="114">
        <v>0</v>
      </c>
      <c r="AB185" s="114"/>
      <c r="AC185" s="114"/>
      <c r="AD185" s="141"/>
      <c r="AE185" s="106">
        <v>0</v>
      </c>
      <c r="AF185" s="106">
        <v>0</v>
      </c>
      <c r="AG185" s="106">
        <v>0</v>
      </c>
      <c r="AH185" s="114"/>
      <c r="AI185" s="114"/>
      <c r="AJ185" s="114"/>
      <c r="AK185" s="114"/>
      <c r="AL185" s="114"/>
      <c r="AM185" s="114"/>
      <c r="AN185" s="114">
        <f t="shared" si="4"/>
        <v>0</v>
      </c>
      <c r="AO185" s="114">
        <f t="shared" si="5"/>
        <v>157500000</v>
      </c>
      <c r="AP185" s="114"/>
      <c r="AQ185" s="114"/>
      <c r="AR185" s="114"/>
      <c r="AS185" s="114"/>
    </row>
    <row r="186" spans="1:46" s="190" customFormat="1" ht="15" customHeight="1" x14ac:dyDescent="0.2">
      <c r="A186" s="104"/>
      <c r="B186" s="104">
        <f>VLOOKUP(BJB!$F$9:$F$5599,Ctrl!$B$4:$C$399,2,0)</f>
        <v>1</v>
      </c>
      <c r="C186" s="104">
        <f>VLOOKUP(BJB!$G$9:$G$5599,Ctrl!$E$4:$F$399,2,0)</f>
        <v>6</v>
      </c>
      <c r="D186" s="219">
        <v>1</v>
      </c>
      <c r="E186" s="104" t="str">
        <f>VLOOKUP(BJB!$F$9:$F$5599,Ctrl!$B$4:$D$399,3,0)</f>
        <v>I</v>
      </c>
      <c r="F186" s="139" t="s">
        <v>10512</v>
      </c>
      <c r="G186" s="139" t="s">
        <v>6544</v>
      </c>
      <c r="H186" s="125"/>
      <c r="I186" s="220">
        <f>IF(G185=BJB!$G3932,I185+1,1)</f>
        <v>1</v>
      </c>
      <c r="J186" s="912" t="s">
        <v>20450</v>
      </c>
      <c r="K186" s="126" t="s">
        <v>5244</v>
      </c>
      <c r="L186" s="104" t="s">
        <v>6477</v>
      </c>
      <c r="M186" s="127" t="s">
        <v>5245</v>
      </c>
      <c r="N186" s="128">
        <v>41261</v>
      </c>
      <c r="O186" s="140">
        <v>250000000</v>
      </c>
      <c r="P186" s="105" t="s">
        <v>14910</v>
      </c>
      <c r="Q186" s="120">
        <v>41607</v>
      </c>
      <c r="R186" s="105">
        <v>273990656</v>
      </c>
      <c r="S186" s="234" t="s">
        <v>5246</v>
      </c>
      <c r="T186" s="130">
        <v>41722</v>
      </c>
      <c r="U186" s="114">
        <v>175000000</v>
      </c>
      <c r="V186" s="109">
        <v>41722</v>
      </c>
      <c r="W186" s="141">
        <v>175000000</v>
      </c>
      <c r="X186" s="141">
        <v>0</v>
      </c>
      <c r="Y186" s="141">
        <v>0</v>
      </c>
      <c r="Z186" s="141">
        <v>0</v>
      </c>
      <c r="AA186" s="114">
        <v>0</v>
      </c>
      <c r="AB186" s="114"/>
      <c r="AC186" s="114"/>
      <c r="AD186" s="141"/>
      <c r="AE186" s="106">
        <v>0</v>
      </c>
      <c r="AF186" s="106">
        <v>0</v>
      </c>
      <c r="AG186" s="106">
        <v>0</v>
      </c>
      <c r="AH186" s="114"/>
      <c r="AI186" s="114"/>
      <c r="AJ186" s="114"/>
      <c r="AK186" s="114"/>
      <c r="AL186" s="114"/>
      <c r="AM186" s="114"/>
      <c r="AN186" s="114">
        <f t="shared" si="4"/>
        <v>0</v>
      </c>
      <c r="AO186" s="114">
        <f t="shared" si="5"/>
        <v>175000000</v>
      </c>
      <c r="AP186" s="114"/>
      <c r="AQ186" s="114"/>
      <c r="AR186" s="114"/>
      <c r="AS186" s="114"/>
    </row>
    <row r="187" spans="1:46" s="190" customFormat="1" ht="15" customHeight="1" x14ac:dyDescent="0.2">
      <c r="A187" s="104"/>
      <c r="B187" s="104">
        <f>VLOOKUP(BJB!$F$9:$F$5599,Ctrl!$B$4:$C$399,2,0)</f>
        <v>1</v>
      </c>
      <c r="C187" s="104">
        <f>VLOOKUP(BJB!$G$9:$G$5599,Ctrl!$E$4:$F$399,2,0)</f>
        <v>6</v>
      </c>
      <c r="D187" s="219">
        <v>1</v>
      </c>
      <c r="E187" s="104" t="str">
        <f>VLOOKUP(BJB!$F$9:$F$5599,Ctrl!$B$4:$D$399,3,0)</f>
        <v>I</v>
      </c>
      <c r="F187" s="139" t="s">
        <v>10512</v>
      </c>
      <c r="G187" s="139" t="s">
        <v>6544</v>
      </c>
      <c r="H187" s="125"/>
      <c r="I187" s="220">
        <f>IF(G186=BJB!$G3933,I186+1,1)</f>
        <v>1</v>
      </c>
      <c r="J187" s="912" t="s">
        <v>20451</v>
      </c>
      <c r="K187" s="126" t="s">
        <v>5247</v>
      </c>
      <c r="L187" s="104" t="s">
        <v>6477</v>
      </c>
      <c r="M187" s="127" t="s">
        <v>5248</v>
      </c>
      <c r="N187" s="128">
        <v>41290</v>
      </c>
      <c r="O187" s="140">
        <v>100000000</v>
      </c>
      <c r="P187" s="105" t="s">
        <v>14911</v>
      </c>
      <c r="Q187" s="120">
        <v>41667</v>
      </c>
      <c r="R187" s="105">
        <v>116100107</v>
      </c>
      <c r="S187" s="234" t="s">
        <v>5249</v>
      </c>
      <c r="T187" s="130">
        <v>41719</v>
      </c>
      <c r="U187" s="114">
        <v>70000000</v>
      </c>
      <c r="V187" s="109">
        <v>41719</v>
      </c>
      <c r="W187" s="141">
        <v>70000000</v>
      </c>
      <c r="X187" s="141">
        <v>0</v>
      </c>
      <c r="Y187" s="141">
        <v>0</v>
      </c>
      <c r="Z187" s="141">
        <v>0</v>
      </c>
      <c r="AA187" s="114">
        <v>2405623</v>
      </c>
      <c r="AB187" s="114"/>
      <c r="AC187" s="114"/>
      <c r="AD187" s="141"/>
      <c r="AE187" s="106">
        <v>0</v>
      </c>
      <c r="AF187" s="106">
        <v>0</v>
      </c>
      <c r="AG187" s="106">
        <v>0</v>
      </c>
      <c r="AH187" s="114"/>
      <c r="AI187" s="114"/>
      <c r="AJ187" s="114"/>
      <c r="AK187" s="114"/>
      <c r="AL187" s="114"/>
      <c r="AM187" s="114"/>
      <c r="AN187" s="114">
        <f t="shared" si="4"/>
        <v>2405623</v>
      </c>
      <c r="AO187" s="114">
        <f t="shared" si="5"/>
        <v>67594377</v>
      </c>
      <c r="AP187" s="114"/>
      <c r="AQ187" s="114"/>
      <c r="AR187" s="114"/>
      <c r="AS187" s="114"/>
    </row>
    <row r="188" spans="1:46" s="190" customFormat="1" ht="15" customHeight="1" x14ac:dyDescent="0.2">
      <c r="A188" s="104"/>
      <c r="B188" s="104">
        <f>VLOOKUP(BJB!$F$9:$F$5599,Ctrl!$B$4:$C$399,2,0)</f>
        <v>1</v>
      </c>
      <c r="C188" s="104">
        <f>VLOOKUP(BJB!$G$9:$G$5599,Ctrl!$E$4:$F$399,2,0)</f>
        <v>6</v>
      </c>
      <c r="D188" s="219">
        <v>1</v>
      </c>
      <c r="E188" s="104" t="str">
        <f>VLOOKUP(BJB!$F$9:$F$5599,Ctrl!$B$4:$D$399,3,0)</f>
        <v>I</v>
      </c>
      <c r="F188" s="139" t="s">
        <v>10512</v>
      </c>
      <c r="G188" s="139" t="s">
        <v>6544</v>
      </c>
      <c r="H188" s="125"/>
      <c r="I188" s="220">
        <f>IF(G187=BJB!$G3934,I187+1,1)</f>
        <v>1</v>
      </c>
      <c r="J188" s="912" t="s">
        <v>20452</v>
      </c>
      <c r="K188" s="126" t="s">
        <v>5867</v>
      </c>
      <c r="L188" s="104" t="s">
        <v>6477</v>
      </c>
      <c r="M188" s="127" t="s">
        <v>5245</v>
      </c>
      <c r="N188" s="128">
        <v>41261</v>
      </c>
      <c r="O188" s="140">
        <v>80000000</v>
      </c>
      <c r="P188" s="105" t="s">
        <v>14912</v>
      </c>
      <c r="Q188" s="120">
        <v>41655</v>
      </c>
      <c r="R188" s="105">
        <v>82588688</v>
      </c>
      <c r="S188" s="234" t="s">
        <v>5250</v>
      </c>
      <c r="T188" s="130">
        <v>41719</v>
      </c>
      <c r="U188" s="114">
        <v>51109295</v>
      </c>
      <c r="V188" s="109">
        <v>41719</v>
      </c>
      <c r="W188" s="141">
        <v>51109295</v>
      </c>
      <c r="X188" s="141">
        <v>0</v>
      </c>
      <c r="Y188" s="141">
        <v>0</v>
      </c>
      <c r="Z188" s="141">
        <v>0</v>
      </c>
      <c r="AA188" s="114">
        <v>0</v>
      </c>
      <c r="AB188" s="114"/>
      <c r="AC188" s="114"/>
      <c r="AD188" s="141"/>
      <c r="AE188" s="106">
        <v>0</v>
      </c>
      <c r="AF188" s="106">
        <v>0</v>
      </c>
      <c r="AG188" s="106">
        <v>0</v>
      </c>
      <c r="AH188" s="114"/>
      <c r="AI188" s="114"/>
      <c r="AJ188" s="114"/>
      <c r="AK188" s="114"/>
      <c r="AL188" s="114"/>
      <c r="AM188" s="114"/>
      <c r="AN188" s="114">
        <f t="shared" si="4"/>
        <v>0</v>
      </c>
      <c r="AO188" s="114">
        <f t="shared" si="5"/>
        <v>51109295</v>
      </c>
      <c r="AP188" s="114"/>
      <c r="AQ188" s="114"/>
      <c r="AR188" s="114"/>
      <c r="AS188" s="114"/>
    </row>
    <row r="189" spans="1:46" s="190" customFormat="1" ht="15" customHeight="1" x14ac:dyDescent="0.2">
      <c r="A189" s="104"/>
      <c r="B189" s="104">
        <f>VLOOKUP(BJB!$F$9:$F$5599,Ctrl!$B$4:$C$399,2,0)</f>
        <v>1</v>
      </c>
      <c r="C189" s="104">
        <f>VLOOKUP(BJB!$G$9:$G$5599,Ctrl!$E$4:$F$399,2,0)</f>
        <v>6</v>
      </c>
      <c r="D189" s="219">
        <v>1</v>
      </c>
      <c r="E189" s="104" t="str">
        <f>VLOOKUP(BJB!$F$9:$F$5599,Ctrl!$B$4:$D$399,3,0)</f>
        <v>I</v>
      </c>
      <c r="F189" s="139" t="s">
        <v>10512</v>
      </c>
      <c r="G189" s="139" t="s">
        <v>6544</v>
      </c>
      <c r="H189" s="125" t="s">
        <v>7433</v>
      </c>
      <c r="I189" s="220">
        <f>IF(G188=BJB!$G3935,I188+1,1)</f>
        <v>1</v>
      </c>
      <c r="J189" s="912" t="s">
        <v>20453</v>
      </c>
      <c r="K189" s="126" t="s">
        <v>5792</v>
      </c>
      <c r="L189" s="104" t="s">
        <v>6477</v>
      </c>
      <c r="M189" s="127" t="s">
        <v>5793</v>
      </c>
      <c r="N189" s="128">
        <v>41351</v>
      </c>
      <c r="O189" s="140">
        <v>150000000</v>
      </c>
      <c r="P189" s="105" t="s">
        <v>14913</v>
      </c>
      <c r="Q189" s="120">
        <v>41799</v>
      </c>
      <c r="R189" s="105">
        <v>125465646</v>
      </c>
      <c r="S189" s="146" t="s">
        <v>5759</v>
      </c>
      <c r="T189" s="109">
        <v>41844</v>
      </c>
      <c r="U189" s="114">
        <v>87825952</v>
      </c>
      <c r="V189" s="109">
        <v>41821</v>
      </c>
      <c r="W189" s="141">
        <v>87825952</v>
      </c>
      <c r="X189" s="141">
        <v>0</v>
      </c>
      <c r="Y189" s="141">
        <v>0</v>
      </c>
      <c r="Z189" s="141">
        <v>0</v>
      </c>
      <c r="AA189" s="114">
        <v>80412830</v>
      </c>
      <c r="AB189" s="114"/>
      <c r="AC189" s="132"/>
      <c r="AD189" s="141"/>
      <c r="AE189" s="106">
        <v>0</v>
      </c>
      <c r="AF189" s="106">
        <v>0</v>
      </c>
      <c r="AG189" s="106">
        <v>0</v>
      </c>
      <c r="AH189" s="114"/>
      <c r="AI189" s="114"/>
      <c r="AJ189" s="114"/>
      <c r="AK189" s="141"/>
      <c r="AL189" s="114"/>
      <c r="AM189" s="114"/>
      <c r="AN189" s="114">
        <f t="shared" si="4"/>
        <v>80412830</v>
      </c>
      <c r="AO189" s="114">
        <f t="shared" si="5"/>
        <v>7413122</v>
      </c>
      <c r="AP189" s="114"/>
      <c r="AQ189" s="114"/>
      <c r="AR189" s="114"/>
      <c r="AS189" s="114"/>
    </row>
    <row r="190" spans="1:46" s="190" customFormat="1" ht="15" customHeight="1" x14ac:dyDescent="0.2">
      <c r="A190" s="104"/>
      <c r="B190" s="104">
        <f>VLOOKUP(BJB!$F$9:$F$5599,Ctrl!$B$4:$C$399,2,0)</f>
        <v>1</v>
      </c>
      <c r="C190" s="104">
        <f>VLOOKUP(BJB!$G$9:$G$5599,Ctrl!$E$4:$F$399,2,0)</f>
        <v>6</v>
      </c>
      <c r="D190" s="219">
        <v>1</v>
      </c>
      <c r="E190" s="104" t="str">
        <f>VLOOKUP(BJB!$F$9:$F$5599,Ctrl!$B$4:$D$399,3,0)</f>
        <v>I</v>
      </c>
      <c r="F190" s="139" t="s">
        <v>10512</v>
      </c>
      <c r="G190" s="139" t="s">
        <v>6544</v>
      </c>
      <c r="H190" s="125" t="s">
        <v>6593</v>
      </c>
      <c r="I190" s="220">
        <f>IF(G189=BJB!$G3936,I189+1,1)</f>
        <v>1</v>
      </c>
      <c r="J190" s="912" t="s">
        <v>20454</v>
      </c>
      <c r="K190" s="126" t="s">
        <v>5794</v>
      </c>
      <c r="L190" s="104" t="s">
        <v>6477</v>
      </c>
      <c r="M190" s="127" t="s">
        <v>5795</v>
      </c>
      <c r="N190" s="128">
        <v>41236</v>
      </c>
      <c r="O190" s="140">
        <v>250000000</v>
      </c>
      <c r="P190" s="105" t="s">
        <v>14914</v>
      </c>
      <c r="Q190" s="120">
        <v>41803</v>
      </c>
      <c r="R190" s="105">
        <v>304537840</v>
      </c>
      <c r="S190" s="146" t="s">
        <v>5759</v>
      </c>
      <c r="T190" s="109">
        <v>41844</v>
      </c>
      <c r="U190" s="114">
        <v>175000000</v>
      </c>
      <c r="V190" s="109">
        <v>41821</v>
      </c>
      <c r="W190" s="141">
        <v>175000000</v>
      </c>
      <c r="X190" s="141">
        <v>0</v>
      </c>
      <c r="Y190" s="141">
        <v>0</v>
      </c>
      <c r="Z190" s="141">
        <v>0</v>
      </c>
      <c r="AA190" s="114">
        <v>175000000</v>
      </c>
      <c r="AB190" s="114"/>
      <c r="AC190" s="132"/>
      <c r="AD190" s="141"/>
      <c r="AE190" s="106">
        <v>0</v>
      </c>
      <c r="AF190" s="106">
        <v>0</v>
      </c>
      <c r="AG190" s="106">
        <v>0</v>
      </c>
      <c r="AH190" s="114"/>
      <c r="AI190" s="114"/>
      <c r="AJ190" s="114"/>
      <c r="AK190" s="141"/>
      <c r="AL190" s="114"/>
      <c r="AM190" s="114"/>
      <c r="AN190" s="114">
        <f t="shared" si="4"/>
        <v>175000000</v>
      </c>
      <c r="AO190" s="114">
        <f t="shared" si="5"/>
        <v>0</v>
      </c>
      <c r="AP190" s="114"/>
      <c r="AQ190" s="114"/>
      <c r="AR190" s="114"/>
      <c r="AS190" s="114"/>
      <c r="AT190" s="191"/>
    </row>
    <row r="191" spans="1:46" s="190" customFormat="1" ht="15" customHeight="1" x14ac:dyDescent="0.2">
      <c r="A191" s="104"/>
      <c r="B191" s="104">
        <f>VLOOKUP(BJB!$F$9:$F$5599,Ctrl!$B$4:$C$399,2,0)</f>
        <v>1</v>
      </c>
      <c r="C191" s="104">
        <f>VLOOKUP(BJB!$G$9:$G$5599,Ctrl!$E$4:$F$399,2,0)</f>
        <v>6</v>
      </c>
      <c r="D191" s="219">
        <v>1</v>
      </c>
      <c r="E191" s="104" t="str">
        <f>VLOOKUP(BJB!$F$9:$F$5599,Ctrl!$B$4:$D$399,3,0)</f>
        <v>I</v>
      </c>
      <c r="F191" s="139" t="s">
        <v>10512</v>
      </c>
      <c r="G191" s="139" t="s">
        <v>6544</v>
      </c>
      <c r="H191" s="125" t="s">
        <v>8279</v>
      </c>
      <c r="I191" s="220">
        <f>IF(G190=BJB!$G3937,I190+1,1)</f>
        <v>1</v>
      </c>
      <c r="J191" s="912" t="s">
        <v>20455</v>
      </c>
      <c r="K191" s="126" t="s">
        <v>5796</v>
      </c>
      <c r="L191" s="104" t="s">
        <v>6477</v>
      </c>
      <c r="M191" s="127" t="s">
        <v>5797</v>
      </c>
      <c r="N191" s="128">
        <v>41233</v>
      </c>
      <c r="O191" s="140">
        <v>50000000</v>
      </c>
      <c r="P191" s="105" t="s">
        <v>14915</v>
      </c>
      <c r="Q191" s="120">
        <v>41799</v>
      </c>
      <c r="R191" s="105">
        <v>46389708</v>
      </c>
      <c r="S191" s="146" t="s">
        <v>5759</v>
      </c>
      <c r="T191" s="109">
        <v>41844</v>
      </c>
      <c r="U191" s="114">
        <v>32472796</v>
      </c>
      <c r="V191" s="109">
        <v>41821</v>
      </c>
      <c r="W191" s="141">
        <v>32472796</v>
      </c>
      <c r="X191" s="141">
        <v>0</v>
      </c>
      <c r="Y191" s="141">
        <v>0</v>
      </c>
      <c r="Z191" s="141">
        <v>0</v>
      </c>
      <c r="AA191" s="114">
        <v>4367251</v>
      </c>
      <c r="AB191" s="114"/>
      <c r="AC191" s="132"/>
      <c r="AD191" s="141"/>
      <c r="AE191" s="106">
        <v>0</v>
      </c>
      <c r="AF191" s="106">
        <v>0</v>
      </c>
      <c r="AG191" s="106">
        <v>0</v>
      </c>
      <c r="AH191" s="114"/>
      <c r="AI191" s="114"/>
      <c r="AJ191" s="114"/>
      <c r="AK191" s="141"/>
      <c r="AL191" s="114"/>
      <c r="AM191" s="114"/>
      <c r="AN191" s="114">
        <f t="shared" si="4"/>
        <v>4367251</v>
      </c>
      <c r="AO191" s="114">
        <f t="shared" si="5"/>
        <v>28105545</v>
      </c>
      <c r="AP191" s="114"/>
      <c r="AQ191" s="114"/>
      <c r="AR191" s="114"/>
      <c r="AS191" s="114"/>
      <c r="AT191" s="191"/>
    </row>
    <row r="192" spans="1:46" s="190" customFormat="1" ht="15" customHeight="1" x14ac:dyDescent="0.2">
      <c r="A192" s="104"/>
      <c r="B192" s="104">
        <f>VLOOKUP(BJB!$F$9:$F$5599,Ctrl!$B$4:$C$399,2,0)</f>
        <v>1</v>
      </c>
      <c r="C192" s="104">
        <f>VLOOKUP(BJB!$G$9:$G$5599,Ctrl!$E$4:$F$399,2,0)</f>
        <v>6</v>
      </c>
      <c r="D192" s="219">
        <v>1</v>
      </c>
      <c r="E192" s="104" t="str">
        <f>VLOOKUP(BJB!$F$9:$F$5599,Ctrl!$B$4:$D$399,3,0)</f>
        <v>I</v>
      </c>
      <c r="F192" s="139" t="s">
        <v>10512</v>
      </c>
      <c r="G192" s="139" t="s">
        <v>6544</v>
      </c>
      <c r="H192" s="125"/>
      <c r="I192" s="220">
        <f>IF(G191=BJB!$G3938,I191+1,1)</f>
        <v>1</v>
      </c>
      <c r="J192" s="912" t="s">
        <v>20456</v>
      </c>
      <c r="K192" s="126" t="s">
        <v>5798</v>
      </c>
      <c r="L192" s="104" t="s">
        <v>6477</v>
      </c>
      <c r="M192" s="127" t="s">
        <v>5799</v>
      </c>
      <c r="N192" s="128">
        <v>41390</v>
      </c>
      <c r="O192" s="140">
        <v>50000000</v>
      </c>
      <c r="P192" s="105" t="s">
        <v>14916</v>
      </c>
      <c r="Q192" s="120">
        <v>41799</v>
      </c>
      <c r="R192" s="105">
        <v>47368667</v>
      </c>
      <c r="S192" s="146" t="s">
        <v>5759</v>
      </c>
      <c r="T192" s="109">
        <v>41844</v>
      </c>
      <c r="U192" s="114">
        <v>33158067</v>
      </c>
      <c r="V192" s="109">
        <v>41821</v>
      </c>
      <c r="W192" s="141">
        <v>33158067</v>
      </c>
      <c r="X192" s="141">
        <v>0</v>
      </c>
      <c r="Y192" s="141">
        <v>0</v>
      </c>
      <c r="Z192" s="141">
        <v>0</v>
      </c>
      <c r="AA192" s="114">
        <v>0</v>
      </c>
      <c r="AB192" s="114"/>
      <c r="AC192" s="114"/>
      <c r="AD192" s="141"/>
      <c r="AE192" s="106">
        <v>0</v>
      </c>
      <c r="AF192" s="106">
        <v>0</v>
      </c>
      <c r="AG192" s="106">
        <v>0</v>
      </c>
      <c r="AH192" s="114"/>
      <c r="AI192" s="114"/>
      <c r="AJ192" s="114"/>
      <c r="AK192" s="114"/>
      <c r="AL192" s="114"/>
      <c r="AM192" s="114"/>
      <c r="AN192" s="114">
        <f t="shared" si="4"/>
        <v>0</v>
      </c>
      <c r="AO192" s="114">
        <f t="shared" si="5"/>
        <v>33158067</v>
      </c>
      <c r="AP192" s="114"/>
      <c r="AQ192" s="114"/>
      <c r="AR192" s="114"/>
      <c r="AS192" s="114"/>
      <c r="AT192" s="191"/>
    </row>
    <row r="193" spans="1:46" s="190" customFormat="1" ht="15" customHeight="1" x14ac:dyDescent="0.2">
      <c r="A193" s="104"/>
      <c r="B193" s="104">
        <f>VLOOKUP(BJB!$F$9:$F$5599,Ctrl!$B$4:$C$399,2,0)</f>
        <v>1</v>
      </c>
      <c r="C193" s="104">
        <f>VLOOKUP(BJB!$G$9:$G$5599,Ctrl!$E$4:$F$399,2,0)</f>
        <v>6</v>
      </c>
      <c r="D193" s="219">
        <v>1</v>
      </c>
      <c r="E193" s="104" t="str">
        <f>VLOOKUP(BJB!$F$9:$F$5599,Ctrl!$B$4:$D$399,3,0)</f>
        <v>I</v>
      </c>
      <c r="F193" s="139" t="s">
        <v>10512</v>
      </c>
      <c r="G193" s="139" t="s">
        <v>6544</v>
      </c>
      <c r="H193" s="125" t="s">
        <v>17649</v>
      </c>
      <c r="I193" s="220">
        <f>IF(G192=BJB!$G3939,I192+1,1)</f>
        <v>1</v>
      </c>
      <c r="J193" s="891" t="s">
        <v>18197</v>
      </c>
      <c r="K193" s="126" t="s">
        <v>898</v>
      </c>
      <c r="L193" s="104" t="s">
        <v>6477</v>
      </c>
      <c r="M193" s="127" t="s">
        <v>5795</v>
      </c>
      <c r="N193" s="128">
        <v>41236</v>
      </c>
      <c r="O193" s="140">
        <v>250000000</v>
      </c>
      <c r="P193" s="105" t="s">
        <v>14917</v>
      </c>
      <c r="Q193" s="120">
        <v>41831</v>
      </c>
      <c r="R193" s="105">
        <v>223750467</v>
      </c>
      <c r="S193" s="146" t="s">
        <v>5866</v>
      </c>
      <c r="T193" s="109">
        <v>41880</v>
      </c>
      <c r="U193" s="114">
        <v>156625327</v>
      </c>
      <c r="V193" s="109">
        <v>41852</v>
      </c>
      <c r="W193" s="141">
        <v>156625327</v>
      </c>
      <c r="X193" s="141">
        <v>0</v>
      </c>
      <c r="Y193" s="141">
        <v>0</v>
      </c>
      <c r="Z193" s="141">
        <v>0</v>
      </c>
      <c r="AA193" s="114">
        <v>0</v>
      </c>
      <c r="AB193" s="114"/>
      <c r="AC193" s="114"/>
      <c r="AD193" s="141">
        <v>1599578</v>
      </c>
      <c r="AE193" s="106">
        <v>0</v>
      </c>
      <c r="AF193" s="106">
        <v>0</v>
      </c>
      <c r="AG193" s="106">
        <v>0</v>
      </c>
      <c r="AH193" s="114"/>
      <c r="AI193" s="114"/>
      <c r="AJ193" s="114"/>
      <c r="AK193" s="114"/>
      <c r="AL193" s="114"/>
      <c r="AM193" s="114"/>
      <c r="AN193" s="114">
        <f t="shared" si="4"/>
        <v>1599578</v>
      </c>
      <c r="AO193" s="114">
        <f t="shared" si="5"/>
        <v>155025749</v>
      </c>
      <c r="AP193" s="114"/>
      <c r="AQ193" s="114"/>
      <c r="AR193" s="114"/>
      <c r="AS193" s="114"/>
      <c r="AT193" s="191"/>
    </row>
    <row r="194" spans="1:46" s="190" customFormat="1" ht="15" customHeight="1" x14ac:dyDescent="0.2">
      <c r="A194" s="104"/>
      <c r="B194" s="104">
        <f>VLOOKUP(BJB!$F$9:$F$5599,Ctrl!$B$4:$C$399,2,0)</f>
        <v>1</v>
      </c>
      <c r="C194" s="104">
        <f>VLOOKUP(BJB!$G$9:$G$5599,Ctrl!$E$4:$F$399,2,0)</f>
        <v>6</v>
      </c>
      <c r="D194" s="219">
        <v>1</v>
      </c>
      <c r="E194" s="104" t="str">
        <f>VLOOKUP(BJB!$F$9:$F$5599,Ctrl!$B$4:$D$399,3,0)</f>
        <v>I</v>
      </c>
      <c r="F194" s="139" t="s">
        <v>10512</v>
      </c>
      <c r="G194" s="139" t="s">
        <v>6544</v>
      </c>
      <c r="H194" s="125"/>
      <c r="I194" s="220">
        <f>IF(G193=BJB!$G3942,I193+1,1)</f>
        <v>1</v>
      </c>
      <c r="J194" s="912" t="s">
        <v>20457</v>
      </c>
      <c r="K194" s="126" t="s">
        <v>4959</v>
      </c>
      <c r="L194" s="104" t="s">
        <v>6477</v>
      </c>
      <c r="M194" s="127" t="s">
        <v>5248</v>
      </c>
      <c r="N194" s="128">
        <v>41290</v>
      </c>
      <c r="O194" s="140">
        <v>100000000</v>
      </c>
      <c r="P194" s="105" t="s">
        <v>14918</v>
      </c>
      <c r="Q194" s="120">
        <v>41928</v>
      </c>
      <c r="R194" s="105">
        <v>104590719</v>
      </c>
      <c r="S194" s="146" t="s">
        <v>6086</v>
      </c>
      <c r="T194" s="109">
        <v>42003</v>
      </c>
      <c r="U194" s="114">
        <v>70000000</v>
      </c>
      <c r="V194" s="109">
        <v>41974</v>
      </c>
      <c r="W194" s="141">
        <v>70000000</v>
      </c>
      <c r="X194" s="141">
        <v>0</v>
      </c>
      <c r="Y194" s="141">
        <v>0</v>
      </c>
      <c r="Z194" s="141">
        <v>0</v>
      </c>
      <c r="AA194" s="114">
        <v>70000000</v>
      </c>
      <c r="AB194" s="114"/>
      <c r="AC194" s="114"/>
      <c r="AD194" s="141"/>
      <c r="AE194" s="106">
        <v>0</v>
      </c>
      <c r="AF194" s="106">
        <v>0</v>
      </c>
      <c r="AG194" s="106">
        <v>0</v>
      </c>
      <c r="AH194" s="114"/>
      <c r="AI194" s="114"/>
      <c r="AJ194" s="114"/>
      <c r="AK194" s="114"/>
      <c r="AL194" s="114"/>
      <c r="AM194" s="114"/>
      <c r="AN194" s="114">
        <f t="shared" si="4"/>
        <v>70000000</v>
      </c>
      <c r="AO194" s="114">
        <f t="shared" si="5"/>
        <v>0</v>
      </c>
      <c r="AP194" s="114"/>
      <c r="AQ194" s="114"/>
      <c r="AR194" s="114"/>
      <c r="AS194" s="114"/>
    </row>
    <row r="195" spans="1:46" s="190" customFormat="1" ht="15" customHeight="1" x14ac:dyDescent="0.2">
      <c r="A195" s="104"/>
      <c r="B195" s="104">
        <f>VLOOKUP(BJB!$F$9:$F$5599,Ctrl!$B$4:$C$399,2,0)</f>
        <v>1</v>
      </c>
      <c r="C195" s="104">
        <f>VLOOKUP(BJB!$G$9:$G$5599,Ctrl!$E$4:$F$399,2,0)</f>
        <v>6</v>
      </c>
      <c r="D195" s="219">
        <v>1</v>
      </c>
      <c r="E195" s="104" t="str">
        <f>VLOOKUP(BJB!$F$9:$F$5599,Ctrl!$B$4:$D$399,3,0)</f>
        <v>I</v>
      </c>
      <c r="F195" s="139" t="s">
        <v>10512</v>
      </c>
      <c r="G195" s="139" t="s">
        <v>6544</v>
      </c>
      <c r="H195" s="125">
        <v>1130308000631</v>
      </c>
      <c r="I195" s="220">
        <f>IF(G194=BJB!$G3944,I194+1,1)</f>
        <v>1</v>
      </c>
      <c r="J195" s="912" t="s">
        <v>20458</v>
      </c>
      <c r="K195" s="121" t="s">
        <v>7288</v>
      </c>
      <c r="L195" s="104" t="s">
        <v>6477</v>
      </c>
      <c r="M195" s="104" t="s">
        <v>6077</v>
      </c>
      <c r="N195" s="120">
        <v>41386</v>
      </c>
      <c r="O195" s="105">
        <v>30000000</v>
      </c>
      <c r="P195" s="105" t="s">
        <v>14919</v>
      </c>
      <c r="Q195" s="120">
        <v>42047</v>
      </c>
      <c r="R195" s="105">
        <v>20083676</v>
      </c>
      <c r="S195" s="146" t="s">
        <v>7301</v>
      </c>
      <c r="T195" s="109">
        <v>42093</v>
      </c>
      <c r="U195" s="141">
        <v>14058573</v>
      </c>
      <c r="V195" s="109">
        <v>42093</v>
      </c>
      <c r="W195" s="141">
        <v>14058573</v>
      </c>
      <c r="X195" s="141">
        <v>0</v>
      </c>
      <c r="Y195" s="141">
        <v>0</v>
      </c>
      <c r="Z195" s="141">
        <v>0</v>
      </c>
      <c r="AA195" s="114">
        <v>24918</v>
      </c>
      <c r="AB195" s="114"/>
      <c r="AC195" s="132"/>
      <c r="AD195" s="141"/>
      <c r="AE195" s="106">
        <v>0</v>
      </c>
      <c r="AF195" s="106">
        <v>0</v>
      </c>
      <c r="AG195" s="106">
        <v>0</v>
      </c>
      <c r="AH195" s="141"/>
      <c r="AI195" s="141"/>
      <c r="AJ195" s="141"/>
      <c r="AK195" s="141"/>
      <c r="AL195" s="141"/>
      <c r="AM195" s="141"/>
      <c r="AN195" s="114">
        <f t="shared" si="4"/>
        <v>24918</v>
      </c>
      <c r="AO195" s="114">
        <f t="shared" si="5"/>
        <v>14033655</v>
      </c>
      <c r="AP195" s="114"/>
      <c r="AQ195" s="114"/>
      <c r="AR195" s="114"/>
      <c r="AS195" s="114"/>
    </row>
    <row r="196" spans="1:46" s="190" customFormat="1" ht="15" customHeight="1" x14ac:dyDescent="0.2">
      <c r="A196" s="104"/>
      <c r="B196" s="104">
        <f>VLOOKUP(BJB!$F$9:$F$5599,Ctrl!$B$4:$C$399,2,0)</f>
        <v>1</v>
      </c>
      <c r="C196" s="104">
        <f>VLOOKUP(BJB!$G$9:$G$5599,Ctrl!$E$4:$F$399,2,0)</f>
        <v>6</v>
      </c>
      <c r="D196" s="219">
        <v>1</v>
      </c>
      <c r="E196" s="104" t="str">
        <f>VLOOKUP(BJB!$F$9:$F$5599,Ctrl!$B$4:$D$399,3,0)</f>
        <v>I</v>
      </c>
      <c r="F196" s="139" t="s">
        <v>10512</v>
      </c>
      <c r="G196" s="139" t="s">
        <v>6544</v>
      </c>
      <c r="H196" s="231" t="s">
        <v>17689</v>
      </c>
      <c r="I196" s="220">
        <f>IF(G195=BJB!$G3945,I195+1,1)</f>
        <v>1</v>
      </c>
      <c r="J196" s="891" t="s">
        <v>18198</v>
      </c>
      <c r="K196" s="121" t="s">
        <v>7286</v>
      </c>
      <c r="L196" s="104" t="s">
        <v>6477</v>
      </c>
      <c r="M196" s="104" t="s">
        <v>5797</v>
      </c>
      <c r="N196" s="120">
        <v>41233</v>
      </c>
      <c r="O196" s="105">
        <v>20000000</v>
      </c>
      <c r="P196" s="105" t="s">
        <v>14920</v>
      </c>
      <c r="Q196" s="120">
        <v>42047</v>
      </c>
      <c r="R196" s="105">
        <v>8440530</v>
      </c>
      <c r="S196" s="146" t="s">
        <v>7298</v>
      </c>
      <c r="T196" s="109">
        <v>42081</v>
      </c>
      <c r="U196" s="141">
        <v>5833327</v>
      </c>
      <c r="V196" s="109">
        <v>42081</v>
      </c>
      <c r="W196" s="141">
        <v>5833327</v>
      </c>
      <c r="X196" s="141">
        <v>0</v>
      </c>
      <c r="Y196" s="141">
        <v>0</v>
      </c>
      <c r="Z196" s="141">
        <v>0</v>
      </c>
      <c r="AA196" s="114">
        <v>2789578</v>
      </c>
      <c r="AB196" s="114">
        <v>403846</v>
      </c>
      <c r="AC196" s="132">
        <v>394154</v>
      </c>
      <c r="AD196" s="141"/>
      <c r="AE196" s="106">
        <v>318237</v>
      </c>
      <c r="AF196" s="106">
        <v>0</v>
      </c>
      <c r="AG196" s="106">
        <v>313385</v>
      </c>
      <c r="AH196" s="222"/>
      <c r="AI196" s="141"/>
      <c r="AJ196" s="141"/>
      <c r="AK196" s="141"/>
      <c r="AL196" s="141"/>
      <c r="AM196" s="141"/>
      <c r="AN196" s="114">
        <f t="shared" si="4"/>
        <v>4219200</v>
      </c>
      <c r="AO196" s="114">
        <f t="shared" si="5"/>
        <v>1614127</v>
      </c>
      <c r="AP196" s="114"/>
      <c r="AQ196" s="114"/>
      <c r="AR196" s="114"/>
      <c r="AS196" s="114"/>
    </row>
    <row r="197" spans="1:46" s="190" customFormat="1" ht="15" customHeight="1" x14ac:dyDescent="0.2">
      <c r="A197" s="104"/>
      <c r="B197" s="104">
        <f>VLOOKUP(BJB!$F$9:$F$5599,Ctrl!$B$4:$C$399,2,0)</f>
        <v>1</v>
      </c>
      <c r="C197" s="104">
        <f>VLOOKUP(BJB!$G$9:$G$5599,Ctrl!$E$4:$F$399,2,0)</f>
        <v>5</v>
      </c>
      <c r="D197" s="219">
        <v>1</v>
      </c>
      <c r="E197" s="104" t="str">
        <f>VLOOKUP(BJB!$F$9:$F$5599,Ctrl!$B$4:$D$399,3,0)</f>
        <v>I</v>
      </c>
      <c r="F197" s="139" t="s">
        <v>10512</v>
      </c>
      <c r="G197" s="139" t="s">
        <v>10272</v>
      </c>
      <c r="H197" s="125"/>
      <c r="I197" s="220">
        <f>IF(G196=BJB!$G3946,I196+1,1)</f>
        <v>1</v>
      </c>
      <c r="J197" s="912" t="s">
        <v>20459</v>
      </c>
      <c r="K197" s="121" t="s">
        <v>384</v>
      </c>
      <c r="L197" s="104" t="s">
        <v>7835</v>
      </c>
      <c r="M197" s="104"/>
      <c r="N197" s="104"/>
      <c r="O197" s="114">
        <v>70000000</v>
      </c>
      <c r="P197" s="105" t="s">
        <v>6222</v>
      </c>
      <c r="Q197" s="120" t="s">
        <v>6222</v>
      </c>
      <c r="R197" s="890">
        <v>0</v>
      </c>
      <c r="S197" s="108" t="s">
        <v>7007</v>
      </c>
      <c r="T197" s="120">
        <v>39538</v>
      </c>
      <c r="U197" s="114">
        <v>52500000</v>
      </c>
      <c r="V197" s="109" t="s">
        <v>6222</v>
      </c>
      <c r="W197" s="141">
        <v>0</v>
      </c>
      <c r="X197" s="141">
        <v>0</v>
      </c>
      <c r="Y197" s="141">
        <v>0</v>
      </c>
      <c r="Z197" s="141">
        <v>0</v>
      </c>
      <c r="AA197" s="114">
        <v>52500000</v>
      </c>
      <c r="AB197" s="114"/>
      <c r="AC197" s="114"/>
      <c r="AD197" s="141"/>
      <c r="AE197" s="106">
        <v>0</v>
      </c>
      <c r="AF197" s="106">
        <v>0</v>
      </c>
      <c r="AG197" s="106">
        <v>0</v>
      </c>
      <c r="AH197" s="114"/>
      <c r="AI197" s="114"/>
      <c r="AJ197" s="114"/>
      <c r="AK197" s="114"/>
      <c r="AL197" s="114"/>
      <c r="AM197" s="114"/>
      <c r="AN197" s="114">
        <f t="shared" si="4"/>
        <v>52500000</v>
      </c>
      <c r="AO197" s="114">
        <f t="shared" si="5"/>
        <v>0</v>
      </c>
      <c r="AP197" s="114"/>
      <c r="AQ197" s="114"/>
      <c r="AR197" s="114"/>
      <c r="AS197" s="114"/>
    </row>
    <row r="198" spans="1:46" s="190" customFormat="1" ht="15" customHeight="1" x14ac:dyDescent="0.2">
      <c r="A198" s="104"/>
      <c r="B198" s="104">
        <f>VLOOKUP(BJB!$F$9:$F$5599,Ctrl!$B$4:$C$399,2,0)</f>
        <v>1</v>
      </c>
      <c r="C198" s="104">
        <f>VLOOKUP(BJB!$G$9:$G$5599,Ctrl!$E$4:$F$399,2,0)</f>
        <v>5</v>
      </c>
      <c r="D198" s="219">
        <v>1</v>
      </c>
      <c r="E198" s="104" t="str">
        <f>VLOOKUP(BJB!$F$9:$F$5599,Ctrl!$B$4:$D$399,3,0)</f>
        <v>I</v>
      </c>
      <c r="F198" s="139" t="s">
        <v>10512</v>
      </c>
      <c r="G198" s="139" t="s">
        <v>10272</v>
      </c>
      <c r="H198" s="125"/>
      <c r="I198" s="220">
        <f>IF(G197=BJB!$G3947,I197+1,1)</f>
        <v>1</v>
      </c>
      <c r="J198" s="912" t="s">
        <v>20460</v>
      </c>
      <c r="K198" s="121" t="s">
        <v>385</v>
      </c>
      <c r="L198" s="104" t="s">
        <v>6477</v>
      </c>
      <c r="M198" s="104" t="s">
        <v>386</v>
      </c>
      <c r="N198" s="109">
        <v>39676</v>
      </c>
      <c r="O198" s="114">
        <v>40000000</v>
      </c>
      <c r="P198" s="105" t="s">
        <v>6222</v>
      </c>
      <c r="Q198" s="120" t="s">
        <v>6222</v>
      </c>
      <c r="R198" s="890">
        <v>0</v>
      </c>
      <c r="S198" s="108" t="s">
        <v>7008</v>
      </c>
      <c r="T198" s="120">
        <v>39792</v>
      </c>
      <c r="U198" s="114">
        <v>30000000</v>
      </c>
      <c r="V198" s="109" t="s">
        <v>6222</v>
      </c>
      <c r="W198" s="141">
        <v>0</v>
      </c>
      <c r="X198" s="141">
        <v>0</v>
      </c>
      <c r="Y198" s="141">
        <v>0</v>
      </c>
      <c r="Z198" s="141">
        <v>0</v>
      </c>
      <c r="AA198" s="114">
        <v>0</v>
      </c>
      <c r="AB198" s="114"/>
      <c r="AC198" s="114"/>
      <c r="AD198" s="141"/>
      <c r="AE198" s="106">
        <v>0</v>
      </c>
      <c r="AF198" s="106">
        <v>0</v>
      </c>
      <c r="AG198" s="106">
        <v>0</v>
      </c>
      <c r="AH198" s="114"/>
      <c r="AI198" s="114"/>
      <c r="AJ198" s="114"/>
      <c r="AK198" s="114"/>
      <c r="AL198" s="114"/>
      <c r="AM198" s="114"/>
      <c r="AN198" s="114">
        <f t="shared" si="4"/>
        <v>0</v>
      </c>
      <c r="AO198" s="114">
        <f t="shared" si="5"/>
        <v>30000000</v>
      </c>
      <c r="AP198" s="114"/>
      <c r="AQ198" s="114"/>
      <c r="AR198" s="114"/>
      <c r="AS198" s="114"/>
    </row>
    <row r="199" spans="1:46" s="190" customFormat="1" ht="15" customHeight="1" x14ac:dyDescent="0.2">
      <c r="A199" s="104"/>
      <c r="B199" s="104">
        <f>VLOOKUP(BJB!$F$9:$F$5599,Ctrl!$B$4:$C$399,2,0)</f>
        <v>1</v>
      </c>
      <c r="C199" s="104">
        <f>VLOOKUP(BJB!$G$9:$G$5599,Ctrl!$E$4:$F$399,2,0)</f>
        <v>5</v>
      </c>
      <c r="D199" s="219">
        <v>1</v>
      </c>
      <c r="E199" s="104" t="str">
        <f>VLOOKUP(BJB!$F$9:$F$5599,Ctrl!$B$4:$D$399,3,0)</f>
        <v>I</v>
      </c>
      <c r="F199" s="139" t="s">
        <v>10512</v>
      </c>
      <c r="G199" s="139" t="s">
        <v>10272</v>
      </c>
      <c r="H199" s="125"/>
      <c r="I199" s="220">
        <f>IF(G198=BJB!$G3948,I198+1,1)</f>
        <v>1</v>
      </c>
      <c r="J199" s="912" t="s">
        <v>20461</v>
      </c>
      <c r="K199" s="121" t="s">
        <v>387</v>
      </c>
      <c r="L199" s="104" t="s">
        <v>6477</v>
      </c>
      <c r="M199" s="104" t="s">
        <v>388</v>
      </c>
      <c r="N199" s="109">
        <v>39480</v>
      </c>
      <c r="O199" s="114">
        <v>10000000</v>
      </c>
      <c r="P199" s="105" t="s">
        <v>6222</v>
      </c>
      <c r="Q199" s="120" t="s">
        <v>6222</v>
      </c>
      <c r="R199" s="890">
        <v>0</v>
      </c>
      <c r="S199" s="108" t="s">
        <v>7009</v>
      </c>
      <c r="T199" s="120">
        <v>39832</v>
      </c>
      <c r="U199" s="114">
        <v>7500000</v>
      </c>
      <c r="V199" s="109" t="s">
        <v>6222</v>
      </c>
      <c r="W199" s="141">
        <v>0</v>
      </c>
      <c r="X199" s="141">
        <v>0</v>
      </c>
      <c r="Y199" s="141">
        <v>0</v>
      </c>
      <c r="Z199" s="141">
        <v>0</v>
      </c>
      <c r="AA199" s="114">
        <v>0</v>
      </c>
      <c r="AB199" s="114"/>
      <c r="AC199" s="114"/>
      <c r="AD199" s="141"/>
      <c r="AE199" s="106">
        <v>0</v>
      </c>
      <c r="AF199" s="106">
        <v>0</v>
      </c>
      <c r="AG199" s="106">
        <v>0</v>
      </c>
      <c r="AH199" s="114"/>
      <c r="AI199" s="114"/>
      <c r="AJ199" s="114"/>
      <c r="AK199" s="114"/>
      <c r="AL199" s="114"/>
      <c r="AM199" s="114"/>
      <c r="AN199" s="114">
        <f t="shared" si="4"/>
        <v>0</v>
      </c>
      <c r="AO199" s="114">
        <f t="shared" si="5"/>
        <v>7500000</v>
      </c>
      <c r="AP199" s="114"/>
      <c r="AQ199" s="114"/>
      <c r="AR199" s="114"/>
      <c r="AS199" s="114"/>
    </row>
    <row r="200" spans="1:46" s="190" customFormat="1" ht="15" customHeight="1" x14ac:dyDescent="0.2">
      <c r="A200" s="104"/>
      <c r="B200" s="104">
        <f>VLOOKUP(BJB!$F$9:$F$5599,Ctrl!$B$4:$C$399,2,0)</f>
        <v>1</v>
      </c>
      <c r="C200" s="104">
        <f>VLOOKUP(BJB!$G$9:$G$5599,Ctrl!$E$4:$F$399,2,0)</f>
        <v>5</v>
      </c>
      <c r="D200" s="219">
        <v>1</v>
      </c>
      <c r="E200" s="104" t="str">
        <f>VLOOKUP(BJB!$F$9:$F$5599,Ctrl!$B$4:$D$399,3,0)</f>
        <v>I</v>
      </c>
      <c r="F200" s="139" t="s">
        <v>10512</v>
      </c>
      <c r="G200" s="139" t="s">
        <v>10272</v>
      </c>
      <c r="H200" s="125"/>
      <c r="I200" s="220">
        <f>IF(G199=BJB!$G3949,I199+1,1)</f>
        <v>1</v>
      </c>
      <c r="J200" s="912" t="s">
        <v>20462</v>
      </c>
      <c r="K200" s="121" t="s">
        <v>389</v>
      </c>
      <c r="L200" s="104" t="s">
        <v>6477</v>
      </c>
      <c r="M200" s="104" t="s">
        <v>390</v>
      </c>
      <c r="N200" s="109">
        <v>39480</v>
      </c>
      <c r="O200" s="114">
        <v>15000000</v>
      </c>
      <c r="P200" s="105" t="s">
        <v>6222</v>
      </c>
      <c r="Q200" s="120" t="s">
        <v>6222</v>
      </c>
      <c r="R200" s="890">
        <v>0</v>
      </c>
      <c r="S200" s="108" t="s">
        <v>7009</v>
      </c>
      <c r="T200" s="120">
        <v>39832</v>
      </c>
      <c r="U200" s="114">
        <v>8798438</v>
      </c>
      <c r="V200" s="109" t="s">
        <v>6222</v>
      </c>
      <c r="W200" s="141">
        <v>0</v>
      </c>
      <c r="X200" s="141">
        <v>0</v>
      </c>
      <c r="Y200" s="141">
        <v>0</v>
      </c>
      <c r="Z200" s="141">
        <v>0</v>
      </c>
      <c r="AA200" s="114">
        <v>0</v>
      </c>
      <c r="AB200" s="114"/>
      <c r="AC200" s="114"/>
      <c r="AD200" s="141"/>
      <c r="AE200" s="106">
        <v>0</v>
      </c>
      <c r="AF200" s="106">
        <v>0</v>
      </c>
      <c r="AG200" s="106">
        <v>0</v>
      </c>
      <c r="AH200" s="114"/>
      <c r="AI200" s="114"/>
      <c r="AJ200" s="114"/>
      <c r="AK200" s="114"/>
      <c r="AL200" s="114"/>
      <c r="AM200" s="114"/>
      <c r="AN200" s="114">
        <f t="shared" si="4"/>
        <v>0</v>
      </c>
      <c r="AO200" s="114">
        <f t="shared" si="5"/>
        <v>8798438</v>
      </c>
      <c r="AP200" s="114"/>
      <c r="AQ200" s="114"/>
      <c r="AR200" s="114"/>
      <c r="AS200" s="114"/>
    </row>
    <row r="201" spans="1:46" s="190" customFormat="1" ht="15" customHeight="1" x14ac:dyDescent="0.2">
      <c r="A201" s="104"/>
      <c r="B201" s="104">
        <f>VLOOKUP(BJB!$F$9:$F$5599,Ctrl!$B$4:$C$399,2,0)</f>
        <v>1</v>
      </c>
      <c r="C201" s="104">
        <f>VLOOKUP(BJB!$G$9:$G$5599,Ctrl!$E$4:$F$399,2,0)</f>
        <v>5</v>
      </c>
      <c r="D201" s="219">
        <v>1</v>
      </c>
      <c r="E201" s="104" t="str">
        <f>VLOOKUP(BJB!$F$9:$F$5599,Ctrl!$B$4:$D$399,3,0)</f>
        <v>I</v>
      </c>
      <c r="F201" s="139" t="s">
        <v>10512</v>
      </c>
      <c r="G201" s="139" t="s">
        <v>10272</v>
      </c>
      <c r="H201" s="125"/>
      <c r="I201" s="220">
        <f>IF(G200=BJB!$G3950,I200+1,1)</f>
        <v>1</v>
      </c>
      <c r="J201" s="912" t="s">
        <v>20463</v>
      </c>
      <c r="K201" s="121" t="s">
        <v>72</v>
      </c>
      <c r="L201" s="104" t="s">
        <v>6477</v>
      </c>
      <c r="M201" s="104" t="s">
        <v>391</v>
      </c>
      <c r="N201" s="109">
        <v>39590</v>
      </c>
      <c r="O201" s="114">
        <v>7500000</v>
      </c>
      <c r="P201" s="105" t="s">
        <v>14921</v>
      </c>
      <c r="Q201" s="120" t="s">
        <v>14922</v>
      </c>
      <c r="R201" s="105">
        <v>5511716</v>
      </c>
      <c r="S201" s="108" t="s">
        <v>7010</v>
      </c>
      <c r="T201" s="120">
        <v>40234</v>
      </c>
      <c r="U201" s="114">
        <v>4133787</v>
      </c>
      <c r="V201" s="109">
        <v>40234</v>
      </c>
      <c r="W201" s="141">
        <v>4133787</v>
      </c>
      <c r="X201" s="141">
        <v>0</v>
      </c>
      <c r="Y201" s="141">
        <v>0</v>
      </c>
      <c r="Z201" s="141">
        <v>0</v>
      </c>
      <c r="AA201" s="114">
        <v>0</v>
      </c>
      <c r="AB201" s="114"/>
      <c r="AC201" s="114"/>
      <c r="AD201" s="141"/>
      <c r="AE201" s="106">
        <v>0</v>
      </c>
      <c r="AF201" s="106">
        <v>0</v>
      </c>
      <c r="AG201" s="106">
        <v>0</v>
      </c>
      <c r="AH201" s="114"/>
      <c r="AI201" s="114"/>
      <c r="AJ201" s="114"/>
      <c r="AK201" s="114"/>
      <c r="AL201" s="114"/>
      <c r="AM201" s="114"/>
      <c r="AN201" s="114">
        <f t="shared" ref="AN201:AN264" si="6">SUM(AA201:AM201)</f>
        <v>0</v>
      </c>
      <c r="AO201" s="114">
        <f t="shared" ref="AO201:AO264" si="7">IF((U201-AN201)&lt;0,ABS(0),(U201-AN201))</f>
        <v>4133787</v>
      </c>
      <c r="AP201" s="114"/>
      <c r="AQ201" s="114"/>
      <c r="AR201" s="114"/>
      <c r="AS201" s="114"/>
    </row>
    <row r="202" spans="1:46" s="190" customFormat="1" ht="15" customHeight="1" x14ac:dyDescent="0.2">
      <c r="A202" s="104"/>
      <c r="B202" s="104">
        <f>VLOOKUP(BJB!$F$9:$F$5599,Ctrl!$B$4:$C$399,2,0)</f>
        <v>1</v>
      </c>
      <c r="C202" s="104">
        <f>VLOOKUP(BJB!$G$9:$G$5599,Ctrl!$E$4:$F$399,2,0)</f>
        <v>5</v>
      </c>
      <c r="D202" s="219">
        <v>1</v>
      </c>
      <c r="E202" s="104" t="str">
        <f>VLOOKUP(BJB!$F$9:$F$5599,Ctrl!$B$4:$D$399,3,0)</f>
        <v>I</v>
      </c>
      <c r="F202" s="139" t="s">
        <v>10512</v>
      </c>
      <c r="G202" s="139" t="s">
        <v>10272</v>
      </c>
      <c r="H202" s="125" t="s">
        <v>13567</v>
      </c>
      <c r="I202" s="220">
        <f>IF(G201=BJB!$G3951,I201+1,1)</f>
        <v>1</v>
      </c>
      <c r="J202" s="891" t="s">
        <v>18199</v>
      </c>
      <c r="K202" s="121" t="s">
        <v>392</v>
      </c>
      <c r="L202" s="104" t="s">
        <v>6477</v>
      </c>
      <c r="M202" s="104" t="s">
        <v>393</v>
      </c>
      <c r="N202" s="109">
        <v>39791</v>
      </c>
      <c r="O202" s="114">
        <v>15000000</v>
      </c>
      <c r="P202" s="105" t="s">
        <v>14921</v>
      </c>
      <c r="Q202" s="120" t="s">
        <v>14922</v>
      </c>
      <c r="R202" s="105">
        <v>11803516</v>
      </c>
      <c r="S202" s="108" t="s">
        <v>7010</v>
      </c>
      <c r="T202" s="120">
        <v>40234</v>
      </c>
      <c r="U202" s="114">
        <v>11250000</v>
      </c>
      <c r="V202" s="109">
        <v>40234</v>
      </c>
      <c r="W202" s="141">
        <v>11250000</v>
      </c>
      <c r="X202" s="141">
        <v>0</v>
      </c>
      <c r="Y202" s="141">
        <v>0</v>
      </c>
      <c r="Z202" s="141">
        <v>0</v>
      </c>
      <c r="AA202" s="114">
        <v>0</v>
      </c>
      <c r="AB202" s="114"/>
      <c r="AC202" s="114">
        <v>316068</v>
      </c>
      <c r="AD202" s="141">
        <v>316068</v>
      </c>
      <c r="AE202" s="106">
        <v>316068</v>
      </c>
      <c r="AF202" s="106">
        <v>0</v>
      </c>
      <c r="AG202" s="106">
        <v>0</v>
      </c>
      <c r="AH202" s="114"/>
      <c r="AI202" s="114"/>
      <c r="AJ202" s="114"/>
      <c r="AK202" s="114"/>
      <c r="AL202" s="114"/>
      <c r="AM202" s="114"/>
      <c r="AN202" s="114">
        <f t="shared" si="6"/>
        <v>948204</v>
      </c>
      <c r="AO202" s="114">
        <f t="shared" si="7"/>
        <v>10301796</v>
      </c>
      <c r="AP202" s="114"/>
      <c r="AQ202" s="114"/>
      <c r="AR202" s="114"/>
      <c r="AS202" s="114"/>
    </row>
    <row r="203" spans="1:46" s="190" customFormat="1" ht="15" customHeight="1" x14ac:dyDescent="0.2">
      <c r="A203" s="104"/>
      <c r="B203" s="104">
        <f>VLOOKUP(BJB!$F$9:$F$5599,Ctrl!$B$4:$C$399,2,0)</f>
        <v>1</v>
      </c>
      <c r="C203" s="104">
        <f>VLOOKUP(BJB!$G$9:$G$5599,Ctrl!$E$4:$F$399,2,0)</f>
        <v>5</v>
      </c>
      <c r="D203" s="219">
        <v>1</v>
      </c>
      <c r="E203" s="104" t="str">
        <f>VLOOKUP(BJB!$F$9:$F$5599,Ctrl!$B$4:$D$399,3,0)</f>
        <v>I</v>
      </c>
      <c r="F203" s="139" t="s">
        <v>10512</v>
      </c>
      <c r="G203" s="139" t="s">
        <v>10272</v>
      </c>
      <c r="H203" s="125"/>
      <c r="I203" s="220">
        <f>IF(G202=BJB!$G3952,I202+1,1)</f>
        <v>1</v>
      </c>
      <c r="J203" s="912" t="s">
        <v>20464</v>
      </c>
      <c r="K203" s="121" t="s">
        <v>394</v>
      </c>
      <c r="L203" s="104" t="s">
        <v>6477</v>
      </c>
      <c r="M203" s="104" t="s">
        <v>393</v>
      </c>
      <c r="N203" s="109">
        <v>39791</v>
      </c>
      <c r="O203" s="114">
        <v>25000000</v>
      </c>
      <c r="P203" s="105" t="s">
        <v>14921</v>
      </c>
      <c r="Q203" s="120" t="s">
        <v>14922</v>
      </c>
      <c r="R203" s="105">
        <v>18921299</v>
      </c>
      <c r="S203" s="108" t="s">
        <v>7010</v>
      </c>
      <c r="T203" s="120">
        <v>40234</v>
      </c>
      <c r="U203" s="114">
        <v>18750000</v>
      </c>
      <c r="V203" s="109">
        <v>40234</v>
      </c>
      <c r="W203" s="141">
        <v>18750000</v>
      </c>
      <c r="X203" s="141">
        <v>0</v>
      </c>
      <c r="Y203" s="141">
        <v>0</v>
      </c>
      <c r="Z203" s="141">
        <v>0</v>
      </c>
      <c r="AA203" s="114">
        <v>0</v>
      </c>
      <c r="AB203" s="114"/>
      <c r="AC203" s="114"/>
      <c r="AD203" s="141"/>
      <c r="AE203" s="106">
        <v>0</v>
      </c>
      <c r="AF203" s="106">
        <v>0</v>
      </c>
      <c r="AG203" s="106">
        <v>0</v>
      </c>
      <c r="AH203" s="114"/>
      <c r="AI203" s="114"/>
      <c r="AJ203" s="114"/>
      <c r="AK203" s="114"/>
      <c r="AL203" s="114"/>
      <c r="AM203" s="114"/>
      <c r="AN203" s="114">
        <f t="shared" si="6"/>
        <v>0</v>
      </c>
      <c r="AO203" s="114">
        <f t="shared" si="7"/>
        <v>18750000</v>
      </c>
      <c r="AP203" s="114"/>
      <c r="AQ203" s="114"/>
      <c r="AR203" s="114"/>
      <c r="AS203" s="114"/>
    </row>
    <row r="204" spans="1:46" s="190" customFormat="1" ht="15" customHeight="1" x14ac:dyDescent="0.2">
      <c r="A204" s="104"/>
      <c r="B204" s="104">
        <f>VLOOKUP(BJB!$F$9:$F$5599,Ctrl!$B$4:$C$399,2,0)</f>
        <v>1</v>
      </c>
      <c r="C204" s="104">
        <f>VLOOKUP(BJB!$G$9:$G$5599,Ctrl!$E$4:$F$399,2,0)</f>
        <v>5</v>
      </c>
      <c r="D204" s="219">
        <v>1</v>
      </c>
      <c r="E204" s="104" t="str">
        <f>VLOOKUP(BJB!$F$9:$F$5599,Ctrl!$B$4:$D$399,3,0)</f>
        <v>I</v>
      </c>
      <c r="F204" s="139" t="s">
        <v>10512</v>
      </c>
      <c r="G204" s="139" t="s">
        <v>10272</v>
      </c>
      <c r="H204" s="125"/>
      <c r="I204" s="220">
        <f>IF(G203=BJB!$G3953,I203+1,1)</f>
        <v>1</v>
      </c>
      <c r="J204" s="912" t="s">
        <v>20465</v>
      </c>
      <c r="K204" s="121" t="s">
        <v>395</v>
      </c>
      <c r="L204" s="104" t="s">
        <v>6476</v>
      </c>
      <c r="M204" s="104" t="s">
        <v>396</v>
      </c>
      <c r="N204" s="109">
        <v>39752</v>
      </c>
      <c r="O204" s="114">
        <v>75000000</v>
      </c>
      <c r="P204" s="105" t="s">
        <v>6222</v>
      </c>
      <c r="Q204" s="120" t="s">
        <v>6222</v>
      </c>
      <c r="R204" s="890">
        <v>0</v>
      </c>
      <c r="S204" s="108" t="s">
        <v>6933</v>
      </c>
      <c r="T204" s="120">
        <v>40718</v>
      </c>
      <c r="U204" s="114">
        <v>61753020</v>
      </c>
      <c r="V204" s="109" t="s">
        <v>6222</v>
      </c>
      <c r="W204" s="141">
        <v>0</v>
      </c>
      <c r="X204" s="141">
        <v>0</v>
      </c>
      <c r="Y204" s="141">
        <v>0</v>
      </c>
      <c r="Z204" s="141">
        <v>0</v>
      </c>
      <c r="AA204" s="114">
        <v>0</v>
      </c>
      <c r="AB204" s="114"/>
      <c r="AC204" s="114"/>
      <c r="AD204" s="141"/>
      <c r="AE204" s="106">
        <v>0</v>
      </c>
      <c r="AF204" s="106">
        <v>0</v>
      </c>
      <c r="AG204" s="106">
        <v>0</v>
      </c>
      <c r="AH204" s="114"/>
      <c r="AI204" s="114"/>
      <c r="AJ204" s="114"/>
      <c r="AK204" s="114"/>
      <c r="AL204" s="114"/>
      <c r="AM204" s="114"/>
      <c r="AN204" s="114">
        <f t="shared" si="6"/>
        <v>0</v>
      </c>
      <c r="AO204" s="114">
        <f t="shared" si="7"/>
        <v>61753020</v>
      </c>
      <c r="AP204" s="114"/>
      <c r="AQ204" s="114"/>
      <c r="AR204" s="114"/>
      <c r="AS204" s="114"/>
      <c r="AT204" s="191"/>
    </row>
    <row r="205" spans="1:46" s="190" customFormat="1" ht="15" customHeight="1" x14ac:dyDescent="0.2">
      <c r="A205" s="104"/>
      <c r="B205" s="104">
        <f>VLOOKUP(BJB!$F$9:$F$5599,Ctrl!$B$4:$C$399,2,0)</f>
        <v>1</v>
      </c>
      <c r="C205" s="104">
        <f>VLOOKUP(BJB!$G$9:$G$5599,Ctrl!$E$4:$F$399,2,0)</f>
        <v>5</v>
      </c>
      <c r="D205" s="219">
        <v>1</v>
      </c>
      <c r="E205" s="104" t="str">
        <f>VLOOKUP(BJB!$F$9:$F$5599,Ctrl!$B$4:$D$399,3,0)</f>
        <v>I</v>
      </c>
      <c r="F205" s="139" t="s">
        <v>10512</v>
      </c>
      <c r="G205" s="139" t="s">
        <v>10272</v>
      </c>
      <c r="H205" s="125"/>
      <c r="I205" s="220">
        <f>IF(G204=BJB!$G3954,I204+1,1)</f>
        <v>1</v>
      </c>
      <c r="J205" s="912" t="s">
        <v>20466</v>
      </c>
      <c r="K205" s="121" t="s">
        <v>392</v>
      </c>
      <c r="L205" s="104" t="s">
        <v>6477</v>
      </c>
      <c r="M205" s="104" t="s">
        <v>397</v>
      </c>
      <c r="N205" s="109">
        <v>39791</v>
      </c>
      <c r="O205" s="114">
        <v>10000000</v>
      </c>
      <c r="P205" s="105" t="s">
        <v>6222</v>
      </c>
      <c r="Q205" s="120" t="s">
        <v>6222</v>
      </c>
      <c r="R205" s="890">
        <v>0</v>
      </c>
      <c r="S205" s="108" t="s">
        <v>398</v>
      </c>
      <c r="T205" s="120">
        <v>40777</v>
      </c>
      <c r="U205" s="114">
        <v>2414406</v>
      </c>
      <c r="V205" s="109" t="s">
        <v>6222</v>
      </c>
      <c r="W205" s="141">
        <v>0</v>
      </c>
      <c r="X205" s="141">
        <v>0</v>
      </c>
      <c r="Y205" s="141">
        <v>0</v>
      </c>
      <c r="Z205" s="141">
        <v>0</v>
      </c>
      <c r="AA205" s="114">
        <v>0</v>
      </c>
      <c r="AB205" s="114"/>
      <c r="AC205" s="114"/>
      <c r="AD205" s="141"/>
      <c r="AE205" s="106">
        <v>0</v>
      </c>
      <c r="AF205" s="106">
        <v>0</v>
      </c>
      <c r="AG205" s="106">
        <v>0</v>
      </c>
      <c r="AH205" s="114"/>
      <c r="AI205" s="114"/>
      <c r="AJ205" s="114"/>
      <c r="AK205" s="114"/>
      <c r="AL205" s="114"/>
      <c r="AM205" s="114"/>
      <c r="AN205" s="114">
        <f t="shared" si="6"/>
        <v>0</v>
      </c>
      <c r="AO205" s="114">
        <f t="shared" si="7"/>
        <v>2414406</v>
      </c>
      <c r="AP205" s="114"/>
      <c r="AQ205" s="114"/>
      <c r="AR205" s="114"/>
      <c r="AS205" s="114"/>
    </row>
    <row r="206" spans="1:46" s="190" customFormat="1" ht="15" customHeight="1" x14ac:dyDescent="0.2">
      <c r="A206" s="104"/>
      <c r="B206" s="104">
        <f>VLOOKUP(BJB!$F$9:$F$5599,Ctrl!$B$4:$C$399,2,0)</f>
        <v>1</v>
      </c>
      <c r="C206" s="104">
        <f>VLOOKUP(BJB!$G$9:$G$5599,Ctrl!$E$4:$F$399,2,0)</f>
        <v>5</v>
      </c>
      <c r="D206" s="219">
        <v>1</v>
      </c>
      <c r="E206" s="104" t="str">
        <f>VLOOKUP(BJB!$F$9:$F$5599,Ctrl!$B$4:$D$399,3,0)</f>
        <v>I</v>
      </c>
      <c r="F206" s="139" t="s">
        <v>10512</v>
      </c>
      <c r="G206" s="139" t="s">
        <v>10272</v>
      </c>
      <c r="H206" s="125"/>
      <c r="I206" s="220">
        <f>IF(G205=BJB!$G3955,I205+1,1)</f>
        <v>1</v>
      </c>
      <c r="J206" s="912" t="s">
        <v>20467</v>
      </c>
      <c r="K206" s="121" t="s">
        <v>399</v>
      </c>
      <c r="L206" s="104" t="s">
        <v>6477</v>
      </c>
      <c r="M206" s="104" t="s">
        <v>397</v>
      </c>
      <c r="N206" s="109">
        <v>39791</v>
      </c>
      <c r="O206" s="114">
        <v>20000000</v>
      </c>
      <c r="P206" s="105" t="s">
        <v>6222</v>
      </c>
      <c r="Q206" s="120" t="s">
        <v>6222</v>
      </c>
      <c r="R206" s="890">
        <v>0</v>
      </c>
      <c r="S206" s="108" t="s">
        <v>398</v>
      </c>
      <c r="T206" s="120">
        <v>40777</v>
      </c>
      <c r="U206" s="114">
        <v>4802076</v>
      </c>
      <c r="V206" s="109" t="s">
        <v>6222</v>
      </c>
      <c r="W206" s="141">
        <v>0</v>
      </c>
      <c r="X206" s="141">
        <v>0</v>
      </c>
      <c r="Y206" s="141">
        <v>0</v>
      </c>
      <c r="Z206" s="141">
        <v>0</v>
      </c>
      <c r="AA206" s="114">
        <v>0</v>
      </c>
      <c r="AB206" s="114"/>
      <c r="AC206" s="114"/>
      <c r="AD206" s="141"/>
      <c r="AE206" s="106">
        <v>0</v>
      </c>
      <c r="AF206" s="106">
        <v>0</v>
      </c>
      <c r="AG206" s="106">
        <v>0</v>
      </c>
      <c r="AH206" s="114"/>
      <c r="AI206" s="114"/>
      <c r="AJ206" s="114"/>
      <c r="AK206" s="114"/>
      <c r="AL206" s="114"/>
      <c r="AM206" s="114"/>
      <c r="AN206" s="114">
        <f t="shared" si="6"/>
        <v>0</v>
      </c>
      <c r="AO206" s="114">
        <f t="shared" si="7"/>
        <v>4802076</v>
      </c>
      <c r="AP206" s="114"/>
      <c r="AQ206" s="114"/>
      <c r="AR206" s="114"/>
      <c r="AS206" s="114"/>
    </row>
    <row r="207" spans="1:46" s="190" customFormat="1" ht="15" customHeight="1" x14ac:dyDescent="0.2">
      <c r="A207" s="104"/>
      <c r="B207" s="104">
        <f>VLOOKUP(BJB!$F$9:$F$5599,Ctrl!$B$4:$C$399,2,0)</f>
        <v>1</v>
      </c>
      <c r="C207" s="104">
        <f>VLOOKUP(BJB!$G$9:$G$5599,Ctrl!$E$4:$F$399,2,0)</f>
        <v>5</v>
      </c>
      <c r="D207" s="219">
        <v>1</v>
      </c>
      <c r="E207" s="104" t="str">
        <f>VLOOKUP(BJB!$F$9:$F$5599,Ctrl!$B$4:$D$399,3,0)</f>
        <v>I</v>
      </c>
      <c r="F207" s="139" t="s">
        <v>10512</v>
      </c>
      <c r="G207" s="139" t="s">
        <v>10272</v>
      </c>
      <c r="H207" s="125"/>
      <c r="I207" s="220">
        <f>IF(G206=BJB!$G3956,I206+1,1)</f>
        <v>1</v>
      </c>
      <c r="J207" s="912" t="s">
        <v>20468</v>
      </c>
      <c r="K207" s="121" t="s">
        <v>400</v>
      </c>
      <c r="L207" s="104" t="s">
        <v>6477</v>
      </c>
      <c r="M207" s="104" t="s">
        <v>401</v>
      </c>
      <c r="N207" s="109">
        <v>39820</v>
      </c>
      <c r="O207" s="114">
        <v>20000000</v>
      </c>
      <c r="P207" s="105" t="s">
        <v>6222</v>
      </c>
      <c r="Q207" s="120" t="s">
        <v>6222</v>
      </c>
      <c r="R207" s="890">
        <v>0</v>
      </c>
      <c r="S207" s="108" t="s">
        <v>398</v>
      </c>
      <c r="T207" s="120">
        <v>40777</v>
      </c>
      <c r="U207" s="114">
        <v>5974875</v>
      </c>
      <c r="V207" s="109" t="s">
        <v>6222</v>
      </c>
      <c r="W207" s="141">
        <v>0</v>
      </c>
      <c r="X207" s="141">
        <v>0</v>
      </c>
      <c r="Y207" s="141">
        <v>0</v>
      </c>
      <c r="Z207" s="141">
        <v>0</v>
      </c>
      <c r="AA207" s="114">
        <v>0</v>
      </c>
      <c r="AB207" s="114"/>
      <c r="AC207" s="114"/>
      <c r="AD207" s="141"/>
      <c r="AE207" s="106">
        <v>0</v>
      </c>
      <c r="AF207" s="106">
        <v>0</v>
      </c>
      <c r="AG207" s="106">
        <v>0</v>
      </c>
      <c r="AH207" s="114"/>
      <c r="AI207" s="114"/>
      <c r="AJ207" s="114"/>
      <c r="AK207" s="114"/>
      <c r="AL207" s="114"/>
      <c r="AM207" s="114"/>
      <c r="AN207" s="114">
        <f t="shared" si="6"/>
        <v>0</v>
      </c>
      <c r="AO207" s="114">
        <f t="shared" si="7"/>
        <v>5974875</v>
      </c>
      <c r="AP207" s="114"/>
      <c r="AQ207" s="114"/>
      <c r="AR207" s="114"/>
      <c r="AS207" s="114"/>
    </row>
    <row r="208" spans="1:46" s="190" customFormat="1" ht="15" customHeight="1" x14ac:dyDescent="0.2">
      <c r="A208" s="104"/>
      <c r="B208" s="104">
        <f>VLOOKUP(BJB!$F$9:$F$5599,Ctrl!$B$4:$C$399,2,0)</f>
        <v>1</v>
      </c>
      <c r="C208" s="104">
        <f>VLOOKUP(BJB!$G$9:$G$5599,Ctrl!$E$4:$F$399,2,0)</f>
        <v>5</v>
      </c>
      <c r="D208" s="219">
        <v>1</v>
      </c>
      <c r="E208" s="104" t="str">
        <f>VLOOKUP(BJB!$F$9:$F$5599,Ctrl!$B$4:$D$399,3,0)</f>
        <v>I</v>
      </c>
      <c r="F208" s="139" t="s">
        <v>10512</v>
      </c>
      <c r="G208" s="139" t="s">
        <v>10272</v>
      </c>
      <c r="H208" s="125"/>
      <c r="I208" s="220">
        <f>IF(G207=BJB!$G3957,I207+1,1)</f>
        <v>1</v>
      </c>
      <c r="J208" s="912" t="s">
        <v>20469</v>
      </c>
      <c r="K208" s="121" t="s">
        <v>402</v>
      </c>
      <c r="L208" s="104" t="s">
        <v>6477</v>
      </c>
      <c r="M208" s="104" t="s">
        <v>403</v>
      </c>
      <c r="N208" s="109">
        <v>40724</v>
      </c>
      <c r="O208" s="114">
        <v>25000000</v>
      </c>
      <c r="P208" s="105" t="s">
        <v>6222</v>
      </c>
      <c r="Q208" s="120" t="s">
        <v>6222</v>
      </c>
      <c r="R208" s="890">
        <v>0</v>
      </c>
      <c r="S208" s="108" t="s">
        <v>398</v>
      </c>
      <c r="T208" s="120">
        <v>40777</v>
      </c>
      <c r="U208" s="114">
        <v>18750000</v>
      </c>
      <c r="V208" s="109" t="s">
        <v>6222</v>
      </c>
      <c r="W208" s="141">
        <v>0</v>
      </c>
      <c r="X208" s="141">
        <v>0</v>
      </c>
      <c r="Y208" s="141">
        <v>0</v>
      </c>
      <c r="Z208" s="141">
        <v>0</v>
      </c>
      <c r="AA208" s="114">
        <v>0</v>
      </c>
      <c r="AB208" s="114"/>
      <c r="AC208" s="114"/>
      <c r="AD208" s="141"/>
      <c r="AE208" s="106">
        <v>0</v>
      </c>
      <c r="AF208" s="106">
        <v>0</v>
      </c>
      <c r="AG208" s="106">
        <v>0</v>
      </c>
      <c r="AH208" s="114"/>
      <c r="AI208" s="114"/>
      <c r="AJ208" s="114"/>
      <c r="AK208" s="114"/>
      <c r="AL208" s="114"/>
      <c r="AM208" s="114"/>
      <c r="AN208" s="114">
        <f t="shared" si="6"/>
        <v>0</v>
      </c>
      <c r="AO208" s="114">
        <f t="shared" si="7"/>
        <v>18750000</v>
      </c>
      <c r="AP208" s="114"/>
      <c r="AQ208" s="114"/>
      <c r="AR208" s="114"/>
      <c r="AS208" s="114"/>
    </row>
    <row r="209" spans="1:46" s="190" customFormat="1" ht="15" customHeight="1" x14ac:dyDescent="0.2">
      <c r="A209" s="104"/>
      <c r="B209" s="104">
        <f>VLOOKUP(BJB!$F$9:$F$5599,Ctrl!$B$4:$C$399,2,0)</f>
        <v>1</v>
      </c>
      <c r="C209" s="104">
        <f>VLOOKUP(BJB!$G$9:$G$5599,Ctrl!$E$4:$F$399,2,0)</f>
        <v>5</v>
      </c>
      <c r="D209" s="219">
        <v>1</v>
      </c>
      <c r="E209" s="104" t="str">
        <f>VLOOKUP(BJB!$F$9:$F$5599,Ctrl!$B$4:$D$399,3,0)</f>
        <v>I</v>
      </c>
      <c r="F209" s="139" t="s">
        <v>10512</v>
      </c>
      <c r="G209" s="139" t="s">
        <v>10272</v>
      </c>
      <c r="H209" s="125"/>
      <c r="I209" s="220">
        <f>IF(G208=BJB!$G3958,I208+1,1)</f>
        <v>1</v>
      </c>
      <c r="J209" s="912" t="s">
        <v>20470</v>
      </c>
      <c r="K209" s="121" t="s">
        <v>404</v>
      </c>
      <c r="L209" s="104" t="s">
        <v>6477</v>
      </c>
      <c r="M209" s="104" t="s">
        <v>391</v>
      </c>
      <c r="N209" s="109">
        <v>39590</v>
      </c>
      <c r="O209" s="114">
        <v>15000000</v>
      </c>
      <c r="P209" s="105" t="s">
        <v>6222</v>
      </c>
      <c r="Q209" s="120" t="s">
        <v>6222</v>
      </c>
      <c r="R209" s="890">
        <v>0</v>
      </c>
      <c r="S209" s="108" t="s">
        <v>398</v>
      </c>
      <c r="T209" s="120">
        <v>40777</v>
      </c>
      <c r="U209" s="114">
        <v>1349959</v>
      </c>
      <c r="V209" s="109" t="s">
        <v>6222</v>
      </c>
      <c r="W209" s="141">
        <v>0</v>
      </c>
      <c r="X209" s="141">
        <v>0</v>
      </c>
      <c r="Y209" s="141">
        <v>0</v>
      </c>
      <c r="Z209" s="141">
        <v>0</v>
      </c>
      <c r="AA209" s="114">
        <v>816513</v>
      </c>
      <c r="AB209" s="114"/>
      <c r="AC209" s="114"/>
      <c r="AD209" s="141"/>
      <c r="AE209" s="106">
        <v>0</v>
      </c>
      <c r="AF209" s="106">
        <v>0</v>
      </c>
      <c r="AG209" s="106">
        <v>0</v>
      </c>
      <c r="AH209" s="114"/>
      <c r="AI209" s="114"/>
      <c r="AJ209" s="114"/>
      <c r="AK209" s="114"/>
      <c r="AL209" s="114"/>
      <c r="AM209" s="114"/>
      <c r="AN209" s="114">
        <f t="shared" si="6"/>
        <v>816513</v>
      </c>
      <c r="AO209" s="114">
        <f t="shared" si="7"/>
        <v>533446</v>
      </c>
      <c r="AP209" s="114"/>
      <c r="AQ209" s="114"/>
      <c r="AR209" s="114"/>
      <c r="AS209" s="114"/>
    </row>
    <row r="210" spans="1:46" s="190" customFormat="1" ht="15" customHeight="1" x14ac:dyDescent="0.2">
      <c r="A210" s="104"/>
      <c r="B210" s="104">
        <f>VLOOKUP(BJB!$F$9:$F$5599,Ctrl!$B$4:$C$399,2,0)</f>
        <v>1</v>
      </c>
      <c r="C210" s="104">
        <f>VLOOKUP(BJB!$G$9:$G$5599,Ctrl!$E$4:$F$399,2,0)</f>
        <v>5</v>
      </c>
      <c r="D210" s="219">
        <v>1</v>
      </c>
      <c r="E210" s="104" t="str">
        <f>VLOOKUP(BJB!$F$9:$F$5599,Ctrl!$B$4:$D$399,3,0)</f>
        <v>I</v>
      </c>
      <c r="F210" s="139" t="s">
        <v>10512</v>
      </c>
      <c r="G210" s="139" t="s">
        <v>10272</v>
      </c>
      <c r="H210" s="125"/>
      <c r="I210" s="220">
        <f>IF(G209=BJB!$G3959,I209+1,1)</f>
        <v>1</v>
      </c>
      <c r="J210" s="912" t="s">
        <v>20471</v>
      </c>
      <c r="K210" s="121" t="s">
        <v>405</v>
      </c>
      <c r="L210" s="104" t="s">
        <v>6476</v>
      </c>
      <c r="M210" s="104" t="s">
        <v>406</v>
      </c>
      <c r="N210" s="109">
        <v>40252</v>
      </c>
      <c r="O210" s="114">
        <v>50797292</v>
      </c>
      <c r="P210" s="105" t="s">
        <v>6222</v>
      </c>
      <c r="Q210" s="120" t="s">
        <v>6222</v>
      </c>
      <c r="R210" s="890">
        <v>0</v>
      </c>
      <c r="S210" s="108" t="s">
        <v>407</v>
      </c>
      <c r="T210" s="120">
        <v>40815</v>
      </c>
      <c r="U210" s="114">
        <v>11610398</v>
      </c>
      <c r="V210" s="109" t="s">
        <v>6222</v>
      </c>
      <c r="W210" s="141">
        <v>0</v>
      </c>
      <c r="X210" s="141">
        <v>0</v>
      </c>
      <c r="Y210" s="141">
        <v>0</v>
      </c>
      <c r="Z210" s="141">
        <v>0</v>
      </c>
      <c r="AA210" s="114">
        <v>0</v>
      </c>
      <c r="AB210" s="114"/>
      <c r="AC210" s="114"/>
      <c r="AD210" s="141"/>
      <c r="AE210" s="106">
        <v>0</v>
      </c>
      <c r="AF210" s="106">
        <v>0</v>
      </c>
      <c r="AG210" s="106">
        <v>0</v>
      </c>
      <c r="AH210" s="114"/>
      <c r="AI210" s="114"/>
      <c r="AJ210" s="114"/>
      <c r="AK210" s="114"/>
      <c r="AL210" s="114"/>
      <c r="AM210" s="114"/>
      <c r="AN210" s="114">
        <f t="shared" si="6"/>
        <v>0</v>
      </c>
      <c r="AO210" s="114">
        <f t="shared" si="7"/>
        <v>11610398</v>
      </c>
      <c r="AP210" s="114"/>
      <c r="AQ210" s="114"/>
      <c r="AR210" s="114"/>
      <c r="AS210" s="114"/>
      <c r="AT210" s="191"/>
    </row>
    <row r="211" spans="1:46" s="190" customFormat="1" ht="15" customHeight="1" x14ac:dyDescent="0.2">
      <c r="A211" s="104"/>
      <c r="B211" s="104">
        <f>VLOOKUP(BJB!$F$9:$F$5599,Ctrl!$B$4:$C$399,2,0)</f>
        <v>1</v>
      </c>
      <c r="C211" s="104">
        <f>VLOOKUP(BJB!$G$9:$G$5599,Ctrl!$E$4:$F$399,2,0)</f>
        <v>5</v>
      </c>
      <c r="D211" s="219">
        <v>1</v>
      </c>
      <c r="E211" s="104" t="str">
        <f>VLOOKUP(BJB!$F$9:$F$5599,Ctrl!$B$4:$D$399,3,0)</f>
        <v>I</v>
      </c>
      <c r="F211" s="139" t="s">
        <v>10512</v>
      </c>
      <c r="G211" s="139" t="s">
        <v>10272</v>
      </c>
      <c r="H211" s="125"/>
      <c r="I211" s="220">
        <f>IF(G210=BJB!$G3960,I210+1,1)</f>
        <v>1</v>
      </c>
      <c r="J211" s="912" t="s">
        <v>20472</v>
      </c>
      <c r="K211" s="121" t="s">
        <v>408</v>
      </c>
      <c r="L211" s="104" t="s">
        <v>6476</v>
      </c>
      <c r="M211" s="104" t="s">
        <v>409</v>
      </c>
      <c r="N211" s="109">
        <v>39660</v>
      </c>
      <c r="O211" s="114">
        <v>48000000</v>
      </c>
      <c r="P211" s="105" t="s">
        <v>6222</v>
      </c>
      <c r="Q211" s="120" t="s">
        <v>6222</v>
      </c>
      <c r="R211" s="890">
        <v>0</v>
      </c>
      <c r="S211" s="108" t="s">
        <v>410</v>
      </c>
      <c r="T211" s="120">
        <v>40815</v>
      </c>
      <c r="U211" s="114">
        <v>23122644</v>
      </c>
      <c r="V211" s="109" t="s">
        <v>6222</v>
      </c>
      <c r="W211" s="141">
        <v>0</v>
      </c>
      <c r="X211" s="141">
        <v>0</v>
      </c>
      <c r="Y211" s="141">
        <v>0</v>
      </c>
      <c r="Z211" s="141">
        <v>0</v>
      </c>
      <c r="AA211" s="114">
        <v>23122644</v>
      </c>
      <c r="AB211" s="114"/>
      <c r="AC211" s="114"/>
      <c r="AD211" s="141"/>
      <c r="AE211" s="106">
        <v>0</v>
      </c>
      <c r="AF211" s="106">
        <v>0</v>
      </c>
      <c r="AG211" s="106">
        <v>0</v>
      </c>
      <c r="AH211" s="114"/>
      <c r="AI211" s="114"/>
      <c r="AJ211" s="114"/>
      <c r="AK211" s="114"/>
      <c r="AL211" s="114"/>
      <c r="AM211" s="114"/>
      <c r="AN211" s="114">
        <f t="shared" si="6"/>
        <v>23122644</v>
      </c>
      <c r="AO211" s="114">
        <f t="shared" si="7"/>
        <v>0</v>
      </c>
      <c r="AP211" s="114"/>
      <c r="AQ211" s="114"/>
      <c r="AR211" s="114"/>
      <c r="AS211" s="114"/>
    </row>
    <row r="212" spans="1:46" s="190" customFormat="1" ht="15" customHeight="1" x14ac:dyDescent="0.2">
      <c r="A212" s="104"/>
      <c r="B212" s="104">
        <f>VLOOKUP(BJB!$F$9:$F$5599,Ctrl!$B$4:$C$399,2,0)</f>
        <v>1</v>
      </c>
      <c r="C212" s="104">
        <f>VLOOKUP(BJB!$G$9:$G$5599,Ctrl!$E$4:$F$399,2,0)</f>
        <v>5</v>
      </c>
      <c r="D212" s="219">
        <v>1</v>
      </c>
      <c r="E212" s="104" t="str">
        <f>VLOOKUP(BJB!$F$9:$F$5599,Ctrl!$B$4:$D$399,3,0)</f>
        <v>I</v>
      </c>
      <c r="F212" s="139" t="s">
        <v>10512</v>
      </c>
      <c r="G212" s="139" t="s">
        <v>10272</v>
      </c>
      <c r="H212" s="125"/>
      <c r="I212" s="220">
        <f>IF(G211=BJB!$G3961,I211+1,1)</f>
        <v>1</v>
      </c>
      <c r="J212" s="912" t="s">
        <v>20473</v>
      </c>
      <c r="K212" s="121" t="s">
        <v>411</v>
      </c>
      <c r="L212" s="104" t="s">
        <v>6476</v>
      </c>
      <c r="M212" s="104" t="s">
        <v>412</v>
      </c>
      <c r="N212" s="109">
        <v>39324</v>
      </c>
      <c r="O212" s="114">
        <v>49449170</v>
      </c>
      <c r="P212" s="105" t="s">
        <v>6222</v>
      </c>
      <c r="Q212" s="120" t="s">
        <v>6222</v>
      </c>
      <c r="R212" s="890">
        <v>0</v>
      </c>
      <c r="S212" s="108" t="s">
        <v>410</v>
      </c>
      <c r="T212" s="120">
        <v>40815</v>
      </c>
      <c r="U212" s="114">
        <v>13199365</v>
      </c>
      <c r="V212" s="109" t="s">
        <v>6222</v>
      </c>
      <c r="W212" s="141">
        <v>0</v>
      </c>
      <c r="X212" s="141">
        <v>0</v>
      </c>
      <c r="Y212" s="141">
        <v>0</v>
      </c>
      <c r="Z212" s="141">
        <v>0</v>
      </c>
      <c r="AA212" s="114">
        <v>0</v>
      </c>
      <c r="AB212" s="114"/>
      <c r="AC212" s="114"/>
      <c r="AD212" s="141"/>
      <c r="AE212" s="106">
        <v>0</v>
      </c>
      <c r="AF212" s="106">
        <v>0</v>
      </c>
      <c r="AG212" s="106">
        <v>0</v>
      </c>
      <c r="AH212" s="114"/>
      <c r="AI212" s="114"/>
      <c r="AJ212" s="114"/>
      <c r="AK212" s="114"/>
      <c r="AL212" s="114"/>
      <c r="AM212" s="114"/>
      <c r="AN212" s="114">
        <f t="shared" si="6"/>
        <v>0</v>
      </c>
      <c r="AO212" s="114">
        <f t="shared" si="7"/>
        <v>13199365</v>
      </c>
      <c r="AP212" s="114"/>
      <c r="AQ212" s="114"/>
      <c r="AR212" s="114"/>
      <c r="AS212" s="114"/>
    </row>
    <row r="213" spans="1:46" s="190" customFormat="1" ht="15" customHeight="1" x14ac:dyDescent="0.2">
      <c r="A213" s="104"/>
      <c r="B213" s="104">
        <f>VLOOKUP(BJB!$F$9:$F$5599,Ctrl!$B$4:$C$399,2,0)</f>
        <v>1</v>
      </c>
      <c r="C213" s="104">
        <f>VLOOKUP(BJB!$G$9:$G$5599,Ctrl!$E$4:$F$399,2,0)</f>
        <v>5</v>
      </c>
      <c r="D213" s="219">
        <v>1</v>
      </c>
      <c r="E213" s="104" t="str">
        <f>VLOOKUP(BJB!$F$9:$F$5599,Ctrl!$B$4:$D$399,3,0)</f>
        <v>I</v>
      </c>
      <c r="F213" s="139" t="s">
        <v>10512</v>
      </c>
      <c r="G213" s="139" t="s">
        <v>10272</v>
      </c>
      <c r="H213" s="125"/>
      <c r="I213" s="220">
        <f>IF(G212=BJB!$G3962,I212+1,1)</f>
        <v>1</v>
      </c>
      <c r="J213" s="912" t="s">
        <v>20474</v>
      </c>
      <c r="K213" s="121" t="s">
        <v>413</v>
      </c>
      <c r="L213" s="104" t="s">
        <v>6476</v>
      </c>
      <c r="M213" s="104" t="s">
        <v>414</v>
      </c>
      <c r="N213" s="109">
        <v>39842</v>
      </c>
      <c r="O213" s="114">
        <v>75000000</v>
      </c>
      <c r="P213" s="105" t="s">
        <v>6222</v>
      </c>
      <c r="Q213" s="120" t="s">
        <v>6222</v>
      </c>
      <c r="R213" s="890">
        <v>0</v>
      </c>
      <c r="S213" s="108" t="s">
        <v>410</v>
      </c>
      <c r="T213" s="120">
        <v>40815</v>
      </c>
      <c r="U213" s="114">
        <v>41965570</v>
      </c>
      <c r="V213" s="109" t="s">
        <v>6222</v>
      </c>
      <c r="W213" s="141">
        <v>0</v>
      </c>
      <c r="X213" s="141">
        <v>0</v>
      </c>
      <c r="Y213" s="141">
        <v>0</v>
      </c>
      <c r="Z213" s="141">
        <v>0</v>
      </c>
      <c r="AA213" s="114">
        <v>0</v>
      </c>
      <c r="AB213" s="114"/>
      <c r="AC213" s="114"/>
      <c r="AD213" s="141"/>
      <c r="AE213" s="106">
        <v>0</v>
      </c>
      <c r="AF213" s="106">
        <v>0</v>
      </c>
      <c r="AG213" s="106">
        <v>0</v>
      </c>
      <c r="AH213" s="114"/>
      <c r="AI213" s="114"/>
      <c r="AJ213" s="114"/>
      <c r="AK213" s="114"/>
      <c r="AL213" s="114"/>
      <c r="AM213" s="114"/>
      <c r="AN213" s="114">
        <f t="shared" si="6"/>
        <v>0</v>
      </c>
      <c r="AO213" s="114">
        <f t="shared" si="7"/>
        <v>41965570</v>
      </c>
      <c r="AP213" s="114"/>
      <c r="AQ213" s="114"/>
      <c r="AR213" s="114"/>
      <c r="AS213" s="114"/>
      <c r="AT213" s="189"/>
    </row>
    <row r="214" spans="1:46" s="190" customFormat="1" ht="15" customHeight="1" x14ac:dyDescent="0.2">
      <c r="A214" s="104"/>
      <c r="B214" s="104">
        <f>VLOOKUP(BJB!$F$9:$F$5599,Ctrl!$B$4:$C$399,2,0)</f>
        <v>1</v>
      </c>
      <c r="C214" s="104">
        <f>VLOOKUP(BJB!$G$9:$G$5599,Ctrl!$E$4:$F$399,2,0)</f>
        <v>5</v>
      </c>
      <c r="D214" s="219">
        <v>1</v>
      </c>
      <c r="E214" s="104" t="str">
        <f>VLOOKUP(BJB!$F$9:$F$5599,Ctrl!$B$4:$D$399,3,0)</f>
        <v>I</v>
      </c>
      <c r="F214" s="139" t="s">
        <v>10512</v>
      </c>
      <c r="G214" s="139" t="s">
        <v>10272</v>
      </c>
      <c r="H214" s="125"/>
      <c r="I214" s="220">
        <f>IF(G213=BJB!$G3963,I213+1,1)</f>
        <v>1</v>
      </c>
      <c r="J214" s="912" t="s">
        <v>20475</v>
      </c>
      <c r="K214" s="121" t="s">
        <v>415</v>
      </c>
      <c r="L214" s="104" t="s">
        <v>6476</v>
      </c>
      <c r="M214" s="104" t="s">
        <v>416</v>
      </c>
      <c r="N214" s="109">
        <v>38776</v>
      </c>
      <c r="O214" s="114">
        <v>35320833</v>
      </c>
      <c r="P214" s="105" t="s">
        <v>6222</v>
      </c>
      <c r="Q214" s="120" t="s">
        <v>6222</v>
      </c>
      <c r="R214" s="890">
        <v>0</v>
      </c>
      <c r="S214" s="108" t="s">
        <v>410</v>
      </c>
      <c r="T214" s="120">
        <v>40815</v>
      </c>
      <c r="U214" s="114">
        <v>1312514</v>
      </c>
      <c r="V214" s="109" t="s">
        <v>6222</v>
      </c>
      <c r="W214" s="141">
        <v>0</v>
      </c>
      <c r="X214" s="141">
        <v>0</v>
      </c>
      <c r="Y214" s="141">
        <v>0</v>
      </c>
      <c r="Z214" s="141">
        <v>0</v>
      </c>
      <c r="AA214" s="114">
        <v>0</v>
      </c>
      <c r="AB214" s="114"/>
      <c r="AC214" s="114"/>
      <c r="AD214" s="141"/>
      <c r="AE214" s="106">
        <v>0</v>
      </c>
      <c r="AF214" s="106">
        <v>0</v>
      </c>
      <c r="AG214" s="106">
        <v>0</v>
      </c>
      <c r="AH214" s="114"/>
      <c r="AI214" s="114"/>
      <c r="AJ214" s="114"/>
      <c r="AK214" s="114"/>
      <c r="AL214" s="114"/>
      <c r="AM214" s="114"/>
      <c r="AN214" s="114">
        <f t="shared" si="6"/>
        <v>0</v>
      </c>
      <c r="AO214" s="114">
        <f t="shared" si="7"/>
        <v>1312514</v>
      </c>
      <c r="AP214" s="114"/>
      <c r="AQ214" s="114"/>
      <c r="AR214" s="114"/>
      <c r="AS214" s="114"/>
    </row>
    <row r="215" spans="1:46" s="190" customFormat="1" ht="15" customHeight="1" x14ac:dyDescent="0.2">
      <c r="A215" s="104"/>
      <c r="B215" s="104">
        <f>VLOOKUP(BJB!$F$9:$F$5599,Ctrl!$B$4:$C$399,2,0)</f>
        <v>1</v>
      </c>
      <c r="C215" s="104">
        <f>VLOOKUP(BJB!$G$9:$G$5599,Ctrl!$E$4:$F$399,2,0)</f>
        <v>5</v>
      </c>
      <c r="D215" s="219">
        <v>1</v>
      </c>
      <c r="E215" s="104" t="str">
        <f>VLOOKUP(BJB!$F$9:$F$5599,Ctrl!$B$4:$D$399,3,0)</f>
        <v>I</v>
      </c>
      <c r="F215" s="139" t="s">
        <v>10512</v>
      </c>
      <c r="G215" s="139" t="s">
        <v>10272</v>
      </c>
      <c r="H215" s="125"/>
      <c r="I215" s="220">
        <f>IF(G214=BJB!$G3964,I214+1,1)</f>
        <v>1</v>
      </c>
      <c r="J215" s="912" t="s">
        <v>20476</v>
      </c>
      <c r="K215" s="121" t="s">
        <v>417</v>
      </c>
      <c r="L215" s="104" t="s">
        <v>6476</v>
      </c>
      <c r="M215" s="104"/>
      <c r="N215" s="235"/>
      <c r="O215" s="107">
        <v>25000000</v>
      </c>
      <c r="P215" s="105">
        <v>0</v>
      </c>
      <c r="Q215" s="120">
        <v>0</v>
      </c>
      <c r="R215" s="105">
        <v>0</v>
      </c>
      <c r="S215" s="108" t="s">
        <v>418</v>
      </c>
      <c r="T215" s="109">
        <v>40858</v>
      </c>
      <c r="U215" s="114">
        <v>10356770</v>
      </c>
      <c r="V215" s="109">
        <v>40858</v>
      </c>
      <c r="W215" s="141">
        <v>10356770</v>
      </c>
      <c r="X215" s="141">
        <v>0</v>
      </c>
      <c r="Y215" s="141">
        <v>0</v>
      </c>
      <c r="Z215" s="141">
        <v>0</v>
      </c>
      <c r="AA215" s="114">
        <v>10356770</v>
      </c>
      <c r="AB215" s="114"/>
      <c r="AC215" s="114"/>
      <c r="AD215" s="141"/>
      <c r="AE215" s="106">
        <v>0</v>
      </c>
      <c r="AF215" s="106">
        <v>0</v>
      </c>
      <c r="AG215" s="106">
        <v>0</v>
      </c>
      <c r="AH215" s="114"/>
      <c r="AI215" s="114"/>
      <c r="AJ215" s="114"/>
      <c r="AK215" s="114"/>
      <c r="AL215" s="114"/>
      <c r="AM215" s="114"/>
      <c r="AN215" s="114">
        <f t="shared" si="6"/>
        <v>10356770</v>
      </c>
      <c r="AO215" s="114">
        <f t="shared" si="7"/>
        <v>0</v>
      </c>
      <c r="AP215" s="114"/>
      <c r="AQ215" s="114"/>
      <c r="AR215" s="114"/>
      <c r="AS215" s="114"/>
    </row>
    <row r="216" spans="1:46" s="190" customFormat="1" ht="15" customHeight="1" x14ac:dyDescent="0.2">
      <c r="A216" s="104"/>
      <c r="B216" s="104">
        <f>VLOOKUP(BJB!$F$9:$F$5599,Ctrl!$B$4:$C$399,2,0)</f>
        <v>1</v>
      </c>
      <c r="C216" s="104">
        <f>VLOOKUP(BJB!$G$9:$G$5599,Ctrl!$E$4:$F$399,2,0)</f>
        <v>5</v>
      </c>
      <c r="D216" s="219">
        <v>1</v>
      </c>
      <c r="E216" s="104" t="str">
        <f>VLOOKUP(BJB!$F$9:$F$5599,Ctrl!$B$4:$D$399,3,0)</f>
        <v>I</v>
      </c>
      <c r="F216" s="139" t="s">
        <v>10512</v>
      </c>
      <c r="G216" s="139" t="s">
        <v>10272</v>
      </c>
      <c r="H216" s="125"/>
      <c r="I216" s="220">
        <f>IF(G215=BJB!$G3965,I215+1,1)</f>
        <v>1</v>
      </c>
      <c r="J216" s="912" t="s">
        <v>20477</v>
      </c>
      <c r="K216" s="121" t="s">
        <v>417</v>
      </c>
      <c r="L216" s="227" t="s">
        <v>6477</v>
      </c>
      <c r="M216" s="104" t="s">
        <v>419</v>
      </c>
      <c r="N216" s="120">
        <v>40490</v>
      </c>
      <c r="O216" s="107">
        <v>25000000</v>
      </c>
      <c r="P216" s="105" t="s">
        <v>6222</v>
      </c>
      <c r="Q216" s="120" t="s">
        <v>6222</v>
      </c>
      <c r="R216" s="890">
        <v>0</v>
      </c>
      <c r="S216" s="146" t="s">
        <v>420</v>
      </c>
      <c r="T216" s="109">
        <v>40891</v>
      </c>
      <c r="U216" s="114">
        <v>8393230</v>
      </c>
      <c r="V216" s="109" t="s">
        <v>6222</v>
      </c>
      <c r="W216" s="141">
        <v>0</v>
      </c>
      <c r="X216" s="141">
        <v>0</v>
      </c>
      <c r="Y216" s="141">
        <v>0</v>
      </c>
      <c r="Z216" s="141">
        <v>0</v>
      </c>
      <c r="AA216" s="114">
        <v>8393230</v>
      </c>
      <c r="AB216" s="114"/>
      <c r="AC216" s="114"/>
      <c r="AD216" s="141"/>
      <c r="AE216" s="106">
        <v>0</v>
      </c>
      <c r="AF216" s="106">
        <v>0</v>
      </c>
      <c r="AG216" s="106">
        <v>0</v>
      </c>
      <c r="AH216" s="114"/>
      <c r="AI216" s="114"/>
      <c r="AJ216" s="114"/>
      <c r="AK216" s="114"/>
      <c r="AL216" s="114"/>
      <c r="AM216" s="114"/>
      <c r="AN216" s="114">
        <f t="shared" si="6"/>
        <v>8393230</v>
      </c>
      <c r="AO216" s="114">
        <f t="shared" si="7"/>
        <v>0</v>
      </c>
      <c r="AP216" s="114"/>
      <c r="AQ216" s="114"/>
      <c r="AR216" s="114"/>
      <c r="AS216" s="114"/>
    </row>
    <row r="217" spans="1:46" s="190" customFormat="1" ht="15" customHeight="1" x14ac:dyDescent="0.2">
      <c r="A217" s="104"/>
      <c r="B217" s="104">
        <f>VLOOKUP(BJB!$F$9:$F$5599,Ctrl!$B$4:$C$399,2,0)</f>
        <v>1</v>
      </c>
      <c r="C217" s="104">
        <f>VLOOKUP(BJB!$G$9:$G$5599,Ctrl!$E$4:$F$399,2,0)</f>
        <v>5</v>
      </c>
      <c r="D217" s="219">
        <v>1</v>
      </c>
      <c r="E217" s="104" t="str">
        <f>VLOOKUP(BJB!$F$9:$F$5599,Ctrl!$B$4:$D$399,3,0)</f>
        <v>I</v>
      </c>
      <c r="F217" s="139" t="s">
        <v>10512</v>
      </c>
      <c r="G217" s="139" t="s">
        <v>10272</v>
      </c>
      <c r="H217" s="125" t="s">
        <v>8282</v>
      </c>
      <c r="I217" s="220">
        <f>IF(G216=BJB!$G3966,I216+1,1)</f>
        <v>1</v>
      </c>
      <c r="J217" s="912" t="s">
        <v>20478</v>
      </c>
      <c r="K217" s="121" t="s">
        <v>421</v>
      </c>
      <c r="L217" s="227" t="s">
        <v>6477</v>
      </c>
      <c r="M217" s="104" t="s">
        <v>422</v>
      </c>
      <c r="N217" s="120">
        <v>40490</v>
      </c>
      <c r="O217" s="107">
        <v>35000000</v>
      </c>
      <c r="P217" s="105" t="s">
        <v>6222</v>
      </c>
      <c r="Q217" s="120" t="s">
        <v>6222</v>
      </c>
      <c r="R217" s="890">
        <v>0</v>
      </c>
      <c r="S217" s="146" t="s">
        <v>423</v>
      </c>
      <c r="T217" s="109">
        <v>40900</v>
      </c>
      <c r="U217" s="114">
        <v>23239591</v>
      </c>
      <c r="V217" s="109" t="s">
        <v>6222</v>
      </c>
      <c r="W217" s="141">
        <v>0</v>
      </c>
      <c r="X217" s="141">
        <v>0</v>
      </c>
      <c r="Y217" s="141">
        <v>0</v>
      </c>
      <c r="Z217" s="141">
        <v>0</v>
      </c>
      <c r="AA217" s="114">
        <v>22904219</v>
      </c>
      <c r="AB217" s="114"/>
      <c r="AC217" s="132"/>
      <c r="AD217" s="141"/>
      <c r="AE217" s="106">
        <v>0</v>
      </c>
      <c r="AF217" s="106">
        <v>0</v>
      </c>
      <c r="AG217" s="106">
        <v>0</v>
      </c>
      <c r="AH217" s="114"/>
      <c r="AI217" s="114"/>
      <c r="AJ217" s="114"/>
      <c r="AK217" s="141"/>
      <c r="AL217" s="114"/>
      <c r="AM217" s="114"/>
      <c r="AN217" s="114">
        <f t="shared" si="6"/>
        <v>22904219</v>
      </c>
      <c r="AO217" s="114">
        <f t="shared" si="7"/>
        <v>335372</v>
      </c>
      <c r="AP217" s="114"/>
      <c r="AQ217" s="114"/>
      <c r="AR217" s="114"/>
      <c r="AS217" s="114"/>
    </row>
    <row r="218" spans="1:46" s="190" customFormat="1" ht="15" customHeight="1" x14ac:dyDescent="0.2">
      <c r="A218" s="104"/>
      <c r="B218" s="104">
        <f>VLOOKUP(BJB!$F$9:$F$5599,Ctrl!$B$4:$C$399,2,0)</f>
        <v>1</v>
      </c>
      <c r="C218" s="104">
        <f>VLOOKUP(BJB!$G$9:$G$5599,Ctrl!$E$4:$F$399,2,0)</f>
        <v>5</v>
      </c>
      <c r="D218" s="219">
        <v>1</v>
      </c>
      <c r="E218" s="104" t="str">
        <f>VLOOKUP(BJB!$F$9:$F$5599,Ctrl!$B$4:$D$399,3,0)</f>
        <v>I</v>
      </c>
      <c r="F218" s="139" t="s">
        <v>10512</v>
      </c>
      <c r="G218" s="139" t="s">
        <v>10272</v>
      </c>
      <c r="H218" s="125"/>
      <c r="I218" s="220">
        <f>IF(G217=BJB!$G3967,I217+1,1)</f>
        <v>1</v>
      </c>
      <c r="J218" s="912" t="s">
        <v>20479</v>
      </c>
      <c r="K218" s="121" t="s">
        <v>424</v>
      </c>
      <c r="L218" s="227" t="s">
        <v>6477</v>
      </c>
      <c r="M218" s="104" t="s">
        <v>401</v>
      </c>
      <c r="N218" s="120">
        <v>39820</v>
      </c>
      <c r="O218" s="107">
        <v>25000000</v>
      </c>
      <c r="P218" s="105" t="s">
        <v>6222</v>
      </c>
      <c r="Q218" s="120" t="s">
        <v>6222</v>
      </c>
      <c r="R218" s="890">
        <v>0</v>
      </c>
      <c r="S218" s="146" t="s">
        <v>423</v>
      </c>
      <c r="T218" s="109">
        <v>40900</v>
      </c>
      <c r="U218" s="114">
        <v>18750000</v>
      </c>
      <c r="V218" s="109" t="s">
        <v>6222</v>
      </c>
      <c r="W218" s="141">
        <v>0</v>
      </c>
      <c r="X218" s="141">
        <v>0</v>
      </c>
      <c r="Y218" s="141">
        <v>0</v>
      </c>
      <c r="Z218" s="141">
        <v>0</v>
      </c>
      <c r="AA218" s="114">
        <v>3776802</v>
      </c>
      <c r="AB218" s="114"/>
      <c r="AC218" s="114"/>
      <c r="AD218" s="141"/>
      <c r="AE218" s="106">
        <v>0</v>
      </c>
      <c r="AF218" s="106">
        <v>0</v>
      </c>
      <c r="AG218" s="106">
        <v>0</v>
      </c>
      <c r="AH218" s="114"/>
      <c r="AI218" s="114"/>
      <c r="AJ218" s="230"/>
      <c r="AK218" s="114"/>
      <c r="AL218" s="114"/>
      <c r="AM218" s="114"/>
      <c r="AN218" s="114">
        <f t="shared" si="6"/>
        <v>3776802</v>
      </c>
      <c r="AO218" s="114">
        <f t="shared" si="7"/>
        <v>14973198</v>
      </c>
      <c r="AP218" s="114"/>
      <c r="AQ218" s="114"/>
      <c r="AR218" s="114"/>
      <c r="AS218" s="114"/>
    </row>
    <row r="219" spans="1:46" s="190" customFormat="1" ht="15" customHeight="1" x14ac:dyDescent="0.2">
      <c r="A219" s="104"/>
      <c r="B219" s="104">
        <f>VLOOKUP(BJB!$F$9:$F$5599,Ctrl!$B$4:$C$399,2,0)</f>
        <v>1</v>
      </c>
      <c r="C219" s="104">
        <f>VLOOKUP(BJB!$G$9:$G$5599,Ctrl!$E$4:$F$399,2,0)</f>
        <v>5</v>
      </c>
      <c r="D219" s="219">
        <v>1</v>
      </c>
      <c r="E219" s="104" t="str">
        <f>VLOOKUP(BJB!$F$9:$F$5599,Ctrl!$B$4:$D$399,3,0)</f>
        <v>I</v>
      </c>
      <c r="F219" s="139" t="s">
        <v>10512</v>
      </c>
      <c r="G219" s="139" t="s">
        <v>10272</v>
      </c>
      <c r="H219" s="125"/>
      <c r="I219" s="220">
        <f>IF(G218=BJB!$G3968,I218+1,1)</f>
        <v>1</v>
      </c>
      <c r="J219" s="912" t="s">
        <v>20480</v>
      </c>
      <c r="K219" s="121" t="s">
        <v>425</v>
      </c>
      <c r="L219" s="227" t="s">
        <v>6477</v>
      </c>
      <c r="M219" s="104" t="s">
        <v>401</v>
      </c>
      <c r="N219" s="120">
        <v>39820</v>
      </c>
      <c r="O219" s="107">
        <v>50000000</v>
      </c>
      <c r="P219" s="105" t="s">
        <v>6222</v>
      </c>
      <c r="Q219" s="120" t="s">
        <v>6222</v>
      </c>
      <c r="R219" s="890">
        <v>0</v>
      </c>
      <c r="S219" s="146" t="s">
        <v>423</v>
      </c>
      <c r="T219" s="109">
        <v>40900</v>
      </c>
      <c r="U219" s="114">
        <v>37500000</v>
      </c>
      <c r="V219" s="109" t="s">
        <v>6222</v>
      </c>
      <c r="W219" s="141">
        <v>0</v>
      </c>
      <c r="X219" s="141">
        <v>0</v>
      </c>
      <c r="Y219" s="141">
        <v>0</v>
      </c>
      <c r="Z219" s="141">
        <v>0</v>
      </c>
      <c r="AA219" s="114">
        <v>0</v>
      </c>
      <c r="AB219" s="114"/>
      <c r="AC219" s="114"/>
      <c r="AD219" s="141"/>
      <c r="AE219" s="106">
        <v>0</v>
      </c>
      <c r="AF219" s="106">
        <v>0</v>
      </c>
      <c r="AG219" s="106">
        <v>0</v>
      </c>
      <c r="AH219" s="114"/>
      <c r="AI219" s="114"/>
      <c r="AJ219" s="114"/>
      <c r="AK219" s="114"/>
      <c r="AL219" s="114"/>
      <c r="AM219" s="114"/>
      <c r="AN219" s="114">
        <f t="shared" si="6"/>
        <v>0</v>
      </c>
      <c r="AO219" s="114">
        <f t="shared" si="7"/>
        <v>37500000</v>
      </c>
      <c r="AP219" s="114"/>
      <c r="AQ219" s="114"/>
      <c r="AR219" s="114"/>
      <c r="AS219" s="114"/>
    </row>
    <row r="220" spans="1:46" s="190" customFormat="1" ht="15" customHeight="1" x14ac:dyDescent="0.2">
      <c r="A220" s="104"/>
      <c r="B220" s="104">
        <f>VLOOKUP(BJB!$F$9:$F$5599,Ctrl!$B$4:$C$399,2,0)</f>
        <v>1</v>
      </c>
      <c r="C220" s="104">
        <f>VLOOKUP(BJB!$G$9:$G$5599,Ctrl!$E$4:$F$399,2,0)</f>
        <v>5</v>
      </c>
      <c r="D220" s="219">
        <v>1</v>
      </c>
      <c r="E220" s="104" t="str">
        <f>VLOOKUP(BJB!$F$9:$F$5599,Ctrl!$B$4:$D$399,3,0)</f>
        <v>I</v>
      </c>
      <c r="F220" s="139" t="s">
        <v>10512</v>
      </c>
      <c r="G220" s="139" t="s">
        <v>10272</v>
      </c>
      <c r="H220" s="125"/>
      <c r="I220" s="220">
        <f>IF(G219=BJB!$G3969,I219+1,1)</f>
        <v>1</v>
      </c>
      <c r="J220" s="912" t="s">
        <v>20481</v>
      </c>
      <c r="K220" s="121" t="s">
        <v>426</v>
      </c>
      <c r="L220" s="227" t="s">
        <v>6477</v>
      </c>
      <c r="M220" s="104" t="s">
        <v>403</v>
      </c>
      <c r="N220" s="120">
        <v>40724</v>
      </c>
      <c r="O220" s="107">
        <v>10000000</v>
      </c>
      <c r="P220" s="105" t="s">
        <v>6222</v>
      </c>
      <c r="Q220" s="120" t="s">
        <v>6222</v>
      </c>
      <c r="R220" s="890">
        <v>0</v>
      </c>
      <c r="S220" s="146" t="s">
        <v>423</v>
      </c>
      <c r="T220" s="109">
        <v>40900</v>
      </c>
      <c r="U220" s="114">
        <v>7500000</v>
      </c>
      <c r="V220" s="109" t="s">
        <v>6222</v>
      </c>
      <c r="W220" s="141">
        <v>0</v>
      </c>
      <c r="X220" s="141">
        <v>0</v>
      </c>
      <c r="Y220" s="141">
        <v>0</v>
      </c>
      <c r="Z220" s="141">
        <v>0</v>
      </c>
      <c r="AA220" s="114">
        <v>680000</v>
      </c>
      <c r="AB220" s="114"/>
      <c r="AC220" s="114"/>
      <c r="AD220" s="141"/>
      <c r="AE220" s="106">
        <v>0</v>
      </c>
      <c r="AF220" s="106">
        <v>0</v>
      </c>
      <c r="AG220" s="106">
        <v>0</v>
      </c>
      <c r="AH220" s="136"/>
      <c r="AI220" s="136"/>
      <c r="AJ220" s="114"/>
      <c r="AK220" s="114"/>
      <c r="AL220" s="114"/>
      <c r="AM220" s="114"/>
      <c r="AN220" s="114">
        <f t="shared" si="6"/>
        <v>680000</v>
      </c>
      <c r="AO220" s="114">
        <f t="shared" si="7"/>
        <v>6820000</v>
      </c>
      <c r="AP220" s="114"/>
      <c r="AQ220" s="114"/>
      <c r="AR220" s="114"/>
      <c r="AS220" s="114"/>
    </row>
    <row r="221" spans="1:46" s="190" customFormat="1" ht="15" customHeight="1" x14ac:dyDescent="0.2">
      <c r="A221" s="104"/>
      <c r="B221" s="104">
        <f>VLOOKUP(BJB!$F$9:$F$5599,Ctrl!$B$4:$C$399,2,0)</f>
        <v>1</v>
      </c>
      <c r="C221" s="104">
        <f>VLOOKUP(BJB!$G$9:$G$5599,Ctrl!$E$4:$F$399,2,0)</f>
        <v>5</v>
      </c>
      <c r="D221" s="219">
        <v>1</v>
      </c>
      <c r="E221" s="104" t="str">
        <f>VLOOKUP(BJB!$F$9:$F$5599,Ctrl!$B$4:$D$399,3,0)</f>
        <v>I</v>
      </c>
      <c r="F221" s="139" t="s">
        <v>10512</v>
      </c>
      <c r="G221" s="139" t="s">
        <v>10272</v>
      </c>
      <c r="H221" s="125">
        <v>1081113000569</v>
      </c>
      <c r="I221" s="220">
        <f>IF(G220=BJB!$G3970,I220+1,1)</f>
        <v>1</v>
      </c>
      <c r="J221" s="912" t="s">
        <v>20482</v>
      </c>
      <c r="K221" s="121" t="s">
        <v>427</v>
      </c>
      <c r="L221" s="104" t="s">
        <v>6477</v>
      </c>
      <c r="M221" s="104" t="s">
        <v>428</v>
      </c>
      <c r="N221" s="120">
        <v>39820</v>
      </c>
      <c r="O221" s="106">
        <v>25000000</v>
      </c>
      <c r="P221" s="105" t="s">
        <v>14923</v>
      </c>
      <c r="Q221" s="120">
        <v>40890</v>
      </c>
      <c r="R221" s="105">
        <v>23074083</v>
      </c>
      <c r="S221" s="108" t="s">
        <v>7011</v>
      </c>
      <c r="T221" s="109">
        <v>40939</v>
      </c>
      <c r="U221" s="114">
        <v>17096600</v>
      </c>
      <c r="V221" s="109">
        <v>40939</v>
      </c>
      <c r="W221" s="141">
        <v>17096600</v>
      </c>
      <c r="X221" s="141">
        <v>0</v>
      </c>
      <c r="Y221" s="141">
        <v>0</v>
      </c>
      <c r="Z221" s="141">
        <v>0</v>
      </c>
      <c r="AA221" s="114">
        <v>17096600</v>
      </c>
      <c r="AB221" s="114"/>
      <c r="AC221" s="132"/>
      <c r="AD221" s="141"/>
      <c r="AE221" s="106">
        <v>0</v>
      </c>
      <c r="AF221" s="106">
        <v>0</v>
      </c>
      <c r="AG221" s="106">
        <v>0</v>
      </c>
      <c r="AH221" s="114"/>
      <c r="AI221" s="114"/>
      <c r="AJ221" s="114"/>
      <c r="AK221" s="141"/>
      <c r="AL221" s="114"/>
      <c r="AM221" s="114"/>
      <c r="AN221" s="114">
        <f t="shared" si="6"/>
        <v>17096600</v>
      </c>
      <c r="AO221" s="114">
        <f t="shared" si="7"/>
        <v>0</v>
      </c>
      <c r="AP221" s="114"/>
      <c r="AQ221" s="114"/>
      <c r="AR221" s="114"/>
      <c r="AS221" s="114"/>
    </row>
    <row r="222" spans="1:46" s="190" customFormat="1" ht="15" customHeight="1" x14ac:dyDescent="0.2">
      <c r="A222" s="104"/>
      <c r="B222" s="104">
        <f>VLOOKUP(BJB!$F$9:$F$5599,Ctrl!$B$4:$C$399,2,0)</f>
        <v>1</v>
      </c>
      <c r="C222" s="104">
        <f>VLOOKUP(BJB!$G$9:$G$5599,Ctrl!$E$4:$F$399,2,0)</f>
        <v>5</v>
      </c>
      <c r="D222" s="219">
        <v>1</v>
      </c>
      <c r="E222" s="104" t="str">
        <f>VLOOKUP(BJB!$F$9:$F$5599,Ctrl!$B$4:$D$399,3,0)</f>
        <v>I</v>
      </c>
      <c r="F222" s="139" t="s">
        <v>10512</v>
      </c>
      <c r="G222" s="139" t="s">
        <v>10272</v>
      </c>
      <c r="H222" s="125"/>
      <c r="I222" s="220">
        <f>IF(G221=BJB!$G3971,I221+1,1)</f>
        <v>1</v>
      </c>
      <c r="J222" s="912" t="s">
        <v>20483</v>
      </c>
      <c r="K222" s="121" t="s">
        <v>431</v>
      </c>
      <c r="L222" s="104" t="s">
        <v>6476</v>
      </c>
      <c r="M222" s="104" t="s">
        <v>414</v>
      </c>
      <c r="N222" s="120">
        <v>39842</v>
      </c>
      <c r="O222" s="107">
        <v>65000000</v>
      </c>
      <c r="P222" s="105" t="s">
        <v>6222</v>
      </c>
      <c r="Q222" s="120" t="s">
        <v>6222</v>
      </c>
      <c r="R222" s="890">
        <v>0</v>
      </c>
      <c r="S222" s="108" t="s">
        <v>432</v>
      </c>
      <c r="T222" s="109">
        <v>40602</v>
      </c>
      <c r="U222" s="114">
        <v>58136761</v>
      </c>
      <c r="V222" s="109" t="s">
        <v>6222</v>
      </c>
      <c r="W222" s="141">
        <v>0</v>
      </c>
      <c r="X222" s="141">
        <v>0</v>
      </c>
      <c r="Y222" s="141">
        <v>0</v>
      </c>
      <c r="Z222" s="141">
        <v>0</v>
      </c>
      <c r="AA222" s="114">
        <v>35657626</v>
      </c>
      <c r="AB222" s="114"/>
      <c r="AC222" s="114"/>
      <c r="AD222" s="141"/>
      <c r="AE222" s="106">
        <v>0</v>
      </c>
      <c r="AF222" s="106">
        <v>0</v>
      </c>
      <c r="AG222" s="106">
        <v>0</v>
      </c>
      <c r="AH222" s="114"/>
      <c r="AI222" s="114"/>
      <c r="AJ222" s="114"/>
      <c r="AK222" s="114"/>
      <c r="AL222" s="114"/>
      <c r="AM222" s="114"/>
      <c r="AN222" s="114">
        <f t="shared" si="6"/>
        <v>35657626</v>
      </c>
      <c r="AO222" s="114">
        <f t="shared" si="7"/>
        <v>22479135</v>
      </c>
      <c r="AP222" s="114"/>
      <c r="AQ222" s="114"/>
      <c r="AR222" s="114"/>
      <c r="AS222" s="114"/>
    </row>
    <row r="223" spans="1:46" s="190" customFormat="1" ht="15" customHeight="1" x14ac:dyDescent="0.2">
      <c r="A223" s="104"/>
      <c r="B223" s="104">
        <f>VLOOKUP(BJB!$F$9:$F$5599,Ctrl!$B$4:$C$399,2,0)</f>
        <v>1</v>
      </c>
      <c r="C223" s="104">
        <f>VLOOKUP(BJB!$G$9:$G$5599,Ctrl!$E$4:$F$399,2,0)</f>
        <v>5</v>
      </c>
      <c r="D223" s="219">
        <v>1</v>
      </c>
      <c r="E223" s="104" t="str">
        <f>VLOOKUP(BJB!$F$9:$F$5599,Ctrl!$B$4:$D$399,3,0)</f>
        <v>I</v>
      </c>
      <c r="F223" s="139" t="s">
        <v>10512</v>
      </c>
      <c r="G223" s="139" t="s">
        <v>10272</v>
      </c>
      <c r="H223" s="125"/>
      <c r="I223" s="220">
        <f>IF(G222=BJB!$G3972,I222+1,1)</f>
        <v>1</v>
      </c>
      <c r="J223" s="912" t="s">
        <v>20484</v>
      </c>
      <c r="K223" s="121" t="s">
        <v>433</v>
      </c>
      <c r="L223" s="104" t="s">
        <v>6477</v>
      </c>
      <c r="M223" s="104" t="s">
        <v>434</v>
      </c>
      <c r="N223" s="120">
        <v>40598</v>
      </c>
      <c r="O223" s="107">
        <v>17500000</v>
      </c>
      <c r="P223" s="105" t="s">
        <v>6222</v>
      </c>
      <c r="Q223" s="120" t="s">
        <v>6222</v>
      </c>
      <c r="R223" s="890">
        <v>0</v>
      </c>
      <c r="S223" s="108" t="s">
        <v>435</v>
      </c>
      <c r="T223" s="109">
        <v>41120</v>
      </c>
      <c r="U223" s="106">
        <v>9406918</v>
      </c>
      <c r="V223" s="109" t="s">
        <v>6222</v>
      </c>
      <c r="W223" s="141">
        <v>0</v>
      </c>
      <c r="X223" s="141">
        <v>0</v>
      </c>
      <c r="Y223" s="141">
        <v>0</v>
      </c>
      <c r="Z223" s="141">
        <v>0</v>
      </c>
      <c r="AA223" s="114">
        <v>9306917</v>
      </c>
      <c r="AB223" s="114"/>
      <c r="AC223" s="106"/>
      <c r="AD223" s="141"/>
      <c r="AE223" s="106">
        <v>0</v>
      </c>
      <c r="AF223" s="106">
        <v>0</v>
      </c>
      <c r="AG223" s="106">
        <v>0</v>
      </c>
      <c r="AH223" s="106"/>
      <c r="AI223" s="106"/>
      <c r="AJ223" s="106"/>
      <c r="AK223" s="106"/>
      <c r="AL223" s="106"/>
      <c r="AM223" s="106"/>
      <c r="AN223" s="114">
        <f t="shared" si="6"/>
        <v>9306917</v>
      </c>
      <c r="AO223" s="114">
        <f t="shared" si="7"/>
        <v>100001</v>
      </c>
      <c r="AP223" s="114"/>
      <c r="AQ223" s="114"/>
      <c r="AR223" s="114"/>
      <c r="AS223" s="114"/>
    </row>
    <row r="224" spans="1:46" s="190" customFormat="1" ht="15" customHeight="1" x14ac:dyDescent="0.2">
      <c r="A224" s="104"/>
      <c r="B224" s="104">
        <f>VLOOKUP(BJB!$F$9:$F$5599,Ctrl!$B$4:$C$399,2,0)</f>
        <v>1</v>
      </c>
      <c r="C224" s="104">
        <f>VLOOKUP(BJB!$G$9:$G$5599,Ctrl!$E$4:$F$399,2,0)</f>
        <v>5</v>
      </c>
      <c r="D224" s="219">
        <v>1</v>
      </c>
      <c r="E224" s="104" t="str">
        <f>VLOOKUP(BJB!$F$9:$F$5599,Ctrl!$B$4:$D$399,3,0)</f>
        <v>I</v>
      </c>
      <c r="F224" s="139" t="s">
        <v>10512</v>
      </c>
      <c r="G224" s="139" t="s">
        <v>10272</v>
      </c>
      <c r="H224" s="125">
        <v>1110223000117</v>
      </c>
      <c r="I224" s="220">
        <f>IF(G223=BJB!$G3975,I223+1,1)</f>
        <v>1</v>
      </c>
      <c r="J224" s="912" t="s">
        <v>20485</v>
      </c>
      <c r="K224" s="121" t="s">
        <v>440</v>
      </c>
      <c r="L224" s="104" t="s">
        <v>6477</v>
      </c>
      <c r="M224" s="104" t="s">
        <v>441</v>
      </c>
      <c r="N224" s="120">
        <v>40714</v>
      </c>
      <c r="O224" s="107">
        <v>35000000</v>
      </c>
      <c r="P224" s="105" t="s">
        <v>14924</v>
      </c>
      <c r="Q224" s="120">
        <v>41057</v>
      </c>
      <c r="R224" s="105">
        <v>30458308</v>
      </c>
      <c r="S224" s="108" t="s">
        <v>435</v>
      </c>
      <c r="T224" s="109">
        <v>41120</v>
      </c>
      <c r="U224" s="106">
        <v>20825803</v>
      </c>
      <c r="V224" s="109">
        <v>41120</v>
      </c>
      <c r="W224" s="141">
        <v>20825803</v>
      </c>
      <c r="X224" s="141">
        <v>0</v>
      </c>
      <c r="Y224" s="141">
        <v>0</v>
      </c>
      <c r="Z224" s="141">
        <v>0</v>
      </c>
      <c r="AA224" s="114">
        <v>16692388</v>
      </c>
      <c r="AB224" s="114"/>
      <c r="AC224" s="132"/>
      <c r="AD224" s="141"/>
      <c r="AE224" s="106">
        <v>0</v>
      </c>
      <c r="AF224" s="106">
        <v>0</v>
      </c>
      <c r="AG224" s="106">
        <v>0</v>
      </c>
      <c r="AH224" s="106"/>
      <c r="AI224" s="106"/>
      <c r="AJ224" s="106"/>
      <c r="AK224" s="141"/>
      <c r="AL224" s="106"/>
      <c r="AM224" s="106"/>
      <c r="AN224" s="114">
        <f t="shared" si="6"/>
        <v>16692388</v>
      </c>
      <c r="AO224" s="114">
        <f t="shared" si="7"/>
        <v>4133415</v>
      </c>
      <c r="AP224" s="114"/>
      <c r="AQ224" s="114"/>
      <c r="AR224" s="114"/>
      <c r="AS224" s="114"/>
    </row>
    <row r="225" spans="1:46" s="190" customFormat="1" ht="15" customHeight="1" x14ac:dyDescent="0.2">
      <c r="A225" s="104"/>
      <c r="B225" s="104">
        <f>VLOOKUP(BJB!$F$9:$F$5599,Ctrl!$B$4:$C$399,2,0)</f>
        <v>1</v>
      </c>
      <c r="C225" s="104">
        <f>VLOOKUP(BJB!$G$9:$G$5599,Ctrl!$E$4:$F$399,2,0)</f>
        <v>5</v>
      </c>
      <c r="D225" s="219">
        <v>1</v>
      </c>
      <c r="E225" s="104" t="str">
        <f>VLOOKUP(BJB!$F$9:$F$5599,Ctrl!$B$4:$D$399,3,0)</f>
        <v>I</v>
      </c>
      <c r="F225" s="139" t="s">
        <v>10512</v>
      </c>
      <c r="G225" s="139" t="s">
        <v>10272</v>
      </c>
      <c r="H225" s="125" t="s">
        <v>8495</v>
      </c>
      <c r="I225" s="220">
        <f>IF(G224=BJB!$G3976,I224+1,1)</f>
        <v>1</v>
      </c>
      <c r="J225" s="912" t="s">
        <v>20486</v>
      </c>
      <c r="K225" s="121" t="s">
        <v>442</v>
      </c>
      <c r="L225" s="104" t="s">
        <v>6477</v>
      </c>
      <c r="M225" s="104" t="s">
        <v>443</v>
      </c>
      <c r="N225" s="120">
        <v>40359</v>
      </c>
      <c r="O225" s="107">
        <v>7000000</v>
      </c>
      <c r="P225" s="105" t="s">
        <v>14925</v>
      </c>
      <c r="Q225" s="120">
        <v>41009</v>
      </c>
      <c r="R225" s="105">
        <v>5052157</v>
      </c>
      <c r="S225" s="108" t="s">
        <v>444</v>
      </c>
      <c r="T225" s="109">
        <v>41120</v>
      </c>
      <c r="U225" s="114">
        <v>3765030</v>
      </c>
      <c r="V225" s="109">
        <v>41120</v>
      </c>
      <c r="W225" s="141">
        <v>3765030</v>
      </c>
      <c r="X225" s="141">
        <v>0</v>
      </c>
      <c r="Y225" s="141">
        <v>0</v>
      </c>
      <c r="Z225" s="141">
        <v>0</v>
      </c>
      <c r="AA225" s="114">
        <v>3577531</v>
      </c>
      <c r="AB225" s="114"/>
      <c r="AC225" s="132"/>
      <c r="AD225" s="141"/>
      <c r="AE225" s="106">
        <v>0</v>
      </c>
      <c r="AF225" s="106">
        <v>0</v>
      </c>
      <c r="AG225" s="106">
        <v>0</v>
      </c>
      <c r="AH225" s="114"/>
      <c r="AI225" s="114"/>
      <c r="AJ225" s="114"/>
      <c r="AK225" s="141"/>
      <c r="AL225" s="114"/>
      <c r="AM225" s="114"/>
      <c r="AN225" s="114">
        <f t="shared" si="6"/>
        <v>3577531</v>
      </c>
      <c r="AO225" s="114">
        <f t="shared" si="7"/>
        <v>187499</v>
      </c>
      <c r="AP225" s="114"/>
      <c r="AQ225" s="114"/>
      <c r="AR225" s="114"/>
      <c r="AS225" s="114"/>
    </row>
    <row r="226" spans="1:46" s="236" customFormat="1" ht="15" customHeight="1" x14ac:dyDescent="0.2">
      <c r="A226" s="104"/>
      <c r="B226" s="104">
        <f>VLOOKUP(BJB!$F$9:$F$5599,Ctrl!$B$4:$C$399,2,0)</f>
        <v>1</v>
      </c>
      <c r="C226" s="104">
        <f>VLOOKUP(BJB!$G$9:$G$5599,Ctrl!$E$4:$F$399,2,0)</f>
        <v>5</v>
      </c>
      <c r="D226" s="219">
        <v>1</v>
      </c>
      <c r="E226" s="104" t="str">
        <f>VLOOKUP(BJB!$F$9:$F$5599,Ctrl!$B$4:$D$399,3,0)</f>
        <v>I</v>
      </c>
      <c r="F226" s="139" t="s">
        <v>10512</v>
      </c>
      <c r="G226" s="139" t="s">
        <v>10272</v>
      </c>
      <c r="H226" s="231" t="s">
        <v>18594</v>
      </c>
      <c r="I226" s="220">
        <f>IF(G225=BJB!$G3977,I225+1,1)</f>
        <v>1</v>
      </c>
      <c r="J226" s="891" t="s">
        <v>18200</v>
      </c>
      <c r="K226" s="121" t="s">
        <v>445</v>
      </c>
      <c r="L226" s="104" t="s">
        <v>6477</v>
      </c>
      <c r="M226" s="104" t="s">
        <v>437</v>
      </c>
      <c r="N226" s="120">
        <v>40714</v>
      </c>
      <c r="O226" s="107">
        <v>25000000</v>
      </c>
      <c r="P226" s="105" t="s">
        <v>14926</v>
      </c>
      <c r="Q226" s="120">
        <v>41184</v>
      </c>
      <c r="R226" s="105">
        <v>19629726</v>
      </c>
      <c r="S226" s="146" t="s">
        <v>446</v>
      </c>
      <c r="T226" s="109">
        <v>41213</v>
      </c>
      <c r="U226" s="114">
        <v>13740808</v>
      </c>
      <c r="V226" s="109">
        <v>41213</v>
      </c>
      <c r="W226" s="141">
        <v>13740808</v>
      </c>
      <c r="X226" s="141">
        <v>0</v>
      </c>
      <c r="Y226" s="141">
        <v>0</v>
      </c>
      <c r="Z226" s="141">
        <v>0</v>
      </c>
      <c r="AA226" s="114">
        <v>6624743</v>
      </c>
      <c r="AB226" s="114">
        <f>729759+2931372+2198529</f>
        <v>5859660</v>
      </c>
      <c r="AC226" s="132"/>
      <c r="AD226" s="141"/>
      <c r="AE226" s="106">
        <v>0</v>
      </c>
      <c r="AF226" s="106">
        <v>0</v>
      </c>
      <c r="AG226" s="106">
        <v>512570</v>
      </c>
      <c r="AH226" s="114"/>
      <c r="AI226" s="222"/>
      <c r="AJ226" s="114"/>
      <c r="AK226" s="141"/>
      <c r="AL226" s="114"/>
      <c r="AM226" s="114"/>
      <c r="AN226" s="114">
        <f t="shared" si="6"/>
        <v>12996973</v>
      </c>
      <c r="AO226" s="114">
        <f t="shared" si="7"/>
        <v>743835</v>
      </c>
      <c r="AP226" s="114"/>
      <c r="AQ226" s="114"/>
      <c r="AR226" s="114"/>
      <c r="AS226" s="114"/>
    </row>
    <row r="227" spans="1:46" s="236" customFormat="1" ht="15" customHeight="1" x14ac:dyDescent="0.2">
      <c r="A227" s="104"/>
      <c r="B227" s="104">
        <f>VLOOKUP(BJB!$F$9:$F$5599,Ctrl!$B$4:$C$399,2,0)</f>
        <v>1</v>
      </c>
      <c r="C227" s="104">
        <f>VLOOKUP(BJB!$G$9:$G$5599,Ctrl!$E$4:$F$399,2,0)</f>
        <v>5</v>
      </c>
      <c r="D227" s="219">
        <v>1</v>
      </c>
      <c r="E227" s="104" t="str">
        <f>VLOOKUP(BJB!$F$9:$F$5599,Ctrl!$B$4:$D$399,3,0)</f>
        <v>I</v>
      </c>
      <c r="F227" s="139" t="s">
        <v>10512</v>
      </c>
      <c r="G227" s="139" t="s">
        <v>10272</v>
      </c>
      <c r="H227" s="125" t="s">
        <v>17717</v>
      </c>
      <c r="I227" s="220">
        <f>IF(G226=BJB!$G3978,I226+1,1)</f>
        <v>1</v>
      </c>
      <c r="J227" s="891" t="s">
        <v>18201</v>
      </c>
      <c r="K227" s="121" t="s">
        <v>447</v>
      </c>
      <c r="L227" s="104" t="s">
        <v>6477</v>
      </c>
      <c r="M227" s="104" t="s">
        <v>448</v>
      </c>
      <c r="N227" s="120">
        <v>40718</v>
      </c>
      <c r="O227" s="105">
        <v>70000000</v>
      </c>
      <c r="P227" s="105" t="s">
        <v>14927</v>
      </c>
      <c r="Q227" s="120">
        <v>41212</v>
      </c>
      <c r="R227" s="105">
        <v>61215751</v>
      </c>
      <c r="S227" s="146" t="s">
        <v>449</v>
      </c>
      <c r="T227" s="109">
        <v>41271</v>
      </c>
      <c r="U227" s="114">
        <v>42851026</v>
      </c>
      <c r="V227" s="109">
        <v>41271</v>
      </c>
      <c r="W227" s="141">
        <v>42851026</v>
      </c>
      <c r="X227" s="141">
        <v>0</v>
      </c>
      <c r="Y227" s="141">
        <v>0</v>
      </c>
      <c r="Z227" s="141">
        <v>0</v>
      </c>
      <c r="AA227" s="114">
        <v>0</v>
      </c>
      <c r="AB227" s="114"/>
      <c r="AC227" s="114"/>
      <c r="AD227" s="141"/>
      <c r="AE227" s="106">
        <v>282121</v>
      </c>
      <c r="AF227" s="106">
        <v>282121</v>
      </c>
      <c r="AG227" s="106">
        <v>282121</v>
      </c>
      <c r="AH227" s="114"/>
      <c r="AI227" s="114"/>
      <c r="AJ227" s="114"/>
      <c r="AK227" s="114"/>
      <c r="AL227" s="114"/>
      <c r="AM227" s="114"/>
      <c r="AN227" s="114">
        <f t="shared" si="6"/>
        <v>846363</v>
      </c>
      <c r="AO227" s="114">
        <f t="shared" si="7"/>
        <v>42004663</v>
      </c>
      <c r="AP227" s="114"/>
      <c r="AQ227" s="114"/>
      <c r="AR227" s="114"/>
      <c r="AS227" s="114"/>
    </row>
    <row r="228" spans="1:46" s="236" customFormat="1" ht="15" customHeight="1" x14ac:dyDescent="0.2">
      <c r="A228" s="104"/>
      <c r="B228" s="104">
        <f>VLOOKUP(BJB!$F$9:$F$5599,Ctrl!$B$4:$C$399,2,0)</f>
        <v>1</v>
      </c>
      <c r="C228" s="104">
        <f>VLOOKUP(BJB!$G$9:$G$5599,Ctrl!$E$4:$F$399,2,0)</f>
        <v>5</v>
      </c>
      <c r="D228" s="219">
        <v>1</v>
      </c>
      <c r="E228" s="104" t="str">
        <f>VLOOKUP(BJB!$F$9:$F$5599,Ctrl!$B$4:$D$399,3,0)</f>
        <v>I</v>
      </c>
      <c r="F228" s="139" t="s">
        <v>10512</v>
      </c>
      <c r="G228" s="139" t="s">
        <v>10272</v>
      </c>
      <c r="H228" s="125" t="s">
        <v>17716</v>
      </c>
      <c r="I228" s="220">
        <f>IF(G227=BJB!$G3979,I227+1,1)</f>
        <v>1</v>
      </c>
      <c r="J228" s="891" t="s">
        <v>18202</v>
      </c>
      <c r="K228" s="121" t="s">
        <v>450</v>
      </c>
      <c r="L228" s="104" t="s">
        <v>6477</v>
      </c>
      <c r="M228" s="104" t="s">
        <v>451</v>
      </c>
      <c r="N228" s="120">
        <v>40794</v>
      </c>
      <c r="O228" s="105">
        <v>80000000</v>
      </c>
      <c r="P228" s="105" t="s">
        <v>14928</v>
      </c>
      <c r="Q228" s="120">
        <v>41212</v>
      </c>
      <c r="R228" s="105">
        <v>74946136</v>
      </c>
      <c r="S228" s="146" t="s">
        <v>449</v>
      </c>
      <c r="T228" s="109">
        <v>41271</v>
      </c>
      <c r="U228" s="114">
        <v>52462295</v>
      </c>
      <c r="V228" s="109">
        <v>41271</v>
      </c>
      <c r="W228" s="141">
        <v>52462295</v>
      </c>
      <c r="X228" s="141">
        <v>0</v>
      </c>
      <c r="Y228" s="141">
        <v>0</v>
      </c>
      <c r="Z228" s="141">
        <v>0</v>
      </c>
      <c r="AA228" s="114">
        <v>7766156</v>
      </c>
      <c r="AB228" s="114"/>
      <c r="AC228" s="114"/>
      <c r="AD228" s="141"/>
      <c r="AE228" s="106">
        <v>3646028</v>
      </c>
      <c r="AF228" s="106">
        <v>0</v>
      </c>
      <c r="AG228" s="106">
        <v>0</v>
      </c>
      <c r="AH228" s="114"/>
      <c r="AI228" s="114"/>
      <c r="AJ228" s="230"/>
      <c r="AK228" s="114"/>
      <c r="AL228" s="114"/>
      <c r="AM228" s="114"/>
      <c r="AN228" s="114">
        <f t="shared" si="6"/>
        <v>11412184</v>
      </c>
      <c r="AO228" s="114">
        <f t="shared" si="7"/>
        <v>41050111</v>
      </c>
      <c r="AP228" s="114"/>
      <c r="AQ228" s="114"/>
      <c r="AR228" s="114"/>
      <c r="AS228" s="114"/>
    </row>
    <row r="229" spans="1:46" s="237" customFormat="1" ht="15" customHeight="1" x14ac:dyDescent="0.2">
      <c r="A229" s="104"/>
      <c r="B229" s="104">
        <f>VLOOKUP(BJB!$F$9:$F$5599,Ctrl!$B$4:$C$399,2,0)</f>
        <v>1</v>
      </c>
      <c r="C229" s="104">
        <f>VLOOKUP(BJB!$G$9:$G$5599,Ctrl!$E$4:$F$399,2,0)</f>
        <v>5</v>
      </c>
      <c r="D229" s="219">
        <v>1</v>
      </c>
      <c r="E229" s="104" t="str">
        <f>VLOOKUP(BJB!$F$9:$F$5599,Ctrl!$B$4:$D$399,3,0)</f>
        <v>I</v>
      </c>
      <c r="F229" s="139" t="s">
        <v>10512</v>
      </c>
      <c r="G229" s="139" t="s">
        <v>10272</v>
      </c>
      <c r="H229" s="125"/>
      <c r="I229" s="220">
        <f>IF(G228=BJB!$G3980,I228+1,1)</f>
        <v>1</v>
      </c>
      <c r="J229" s="912" t="s">
        <v>20487</v>
      </c>
      <c r="K229" s="121" t="s">
        <v>452</v>
      </c>
      <c r="L229" s="104" t="s">
        <v>6477</v>
      </c>
      <c r="M229" s="104" t="s">
        <v>453</v>
      </c>
      <c r="N229" s="120">
        <v>40497</v>
      </c>
      <c r="O229" s="105">
        <v>30000000</v>
      </c>
      <c r="P229" s="105" t="s">
        <v>14929</v>
      </c>
      <c r="Q229" s="120">
        <v>41212</v>
      </c>
      <c r="R229" s="105">
        <v>19168727</v>
      </c>
      <c r="S229" s="146" t="s">
        <v>449</v>
      </c>
      <c r="T229" s="109">
        <v>41271</v>
      </c>
      <c r="U229" s="114">
        <v>14376545</v>
      </c>
      <c r="V229" s="109">
        <v>41271</v>
      </c>
      <c r="W229" s="141">
        <v>14376545</v>
      </c>
      <c r="X229" s="141">
        <v>0</v>
      </c>
      <c r="Y229" s="141">
        <v>0</v>
      </c>
      <c r="Z229" s="141">
        <v>0</v>
      </c>
      <c r="AA229" s="114">
        <v>17866608</v>
      </c>
      <c r="AB229" s="114"/>
      <c r="AC229" s="114"/>
      <c r="AD229" s="141"/>
      <c r="AE229" s="106">
        <v>0</v>
      </c>
      <c r="AF229" s="106">
        <v>0</v>
      </c>
      <c r="AG229" s="106">
        <v>0</v>
      </c>
      <c r="AH229" s="114"/>
      <c r="AI229" s="114"/>
      <c r="AJ229" s="114"/>
      <c r="AK229" s="114"/>
      <c r="AL229" s="114"/>
      <c r="AM229" s="114"/>
      <c r="AN229" s="114">
        <f t="shared" si="6"/>
        <v>17866608</v>
      </c>
      <c r="AO229" s="114">
        <f t="shared" si="7"/>
        <v>0</v>
      </c>
      <c r="AP229" s="114"/>
      <c r="AQ229" s="114"/>
      <c r="AR229" s="114"/>
      <c r="AS229" s="114"/>
      <c r="AT229" s="190"/>
    </row>
    <row r="230" spans="1:46" s="237" customFormat="1" ht="15" customHeight="1" x14ac:dyDescent="0.2">
      <c r="A230" s="104"/>
      <c r="B230" s="104">
        <f>VLOOKUP(BJB!$F$9:$F$5599,Ctrl!$B$4:$C$399,2,0)</f>
        <v>1</v>
      </c>
      <c r="C230" s="104">
        <f>VLOOKUP(BJB!$G$9:$G$5599,Ctrl!$E$4:$F$399,2,0)</f>
        <v>5</v>
      </c>
      <c r="D230" s="219">
        <v>1</v>
      </c>
      <c r="E230" s="104" t="str">
        <f>VLOOKUP(BJB!$F$9:$F$5599,Ctrl!$B$4:$D$399,3,0)</f>
        <v>I</v>
      </c>
      <c r="F230" s="139" t="s">
        <v>10512</v>
      </c>
      <c r="G230" s="139" t="s">
        <v>10272</v>
      </c>
      <c r="H230" s="125"/>
      <c r="I230" s="220">
        <f>IF(G229=BJB!$G3981,I229+1,1)</f>
        <v>1</v>
      </c>
      <c r="J230" s="912" t="s">
        <v>20488</v>
      </c>
      <c r="K230" s="121" t="s">
        <v>454</v>
      </c>
      <c r="L230" s="104" t="s">
        <v>6477</v>
      </c>
      <c r="M230" s="104" t="s">
        <v>441</v>
      </c>
      <c r="N230" s="120">
        <v>40714</v>
      </c>
      <c r="O230" s="105">
        <v>20000000</v>
      </c>
      <c r="P230" s="105" t="s">
        <v>14930</v>
      </c>
      <c r="Q230" s="120">
        <v>41212</v>
      </c>
      <c r="R230" s="105">
        <v>10979254</v>
      </c>
      <c r="S230" s="146" t="s">
        <v>449</v>
      </c>
      <c r="T230" s="109">
        <v>41271</v>
      </c>
      <c r="U230" s="114">
        <v>7685478</v>
      </c>
      <c r="V230" s="109">
        <v>41271</v>
      </c>
      <c r="W230" s="141">
        <v>7685478</v>
      </c>
      <c r="X230" s="141">
        <v>0</v>
      </c>
      <c r="Y230" s="141">
        <v>0</v>
      </c>
      <c r="Z230" s="141">
        <v>0</v>
      </c>
      <c r="AA230" s="114">
        <v>7685478</v>
      </c>
      <c r="AB230" s="114"/>
      <c r="AC230" s="114"/>
      <c r="AD230" s="141"/>
      <c r="AE230" s="106">
        <v>0</v>
      </c>
      <c r="AF230" s="106">
        <v>0</v>
      </c>
      <c r="AG230" s="106">
        <v>0</v>
      </c>
      <c r="AH230" s="114"/>
      <c r="AI230" s="114"/>
      <c r="AJ230" s="114"/>
      <c r="AK230" s="114"/>
      <c r="AL230" s="114"/>
      <c r="AM230" s="114"/>
      <c r="AN230" s="114">
        <f t="shared" si="6"/>
        <v>7685478</v>
      </c>
      <c r="AO230" s="114">
        <f t="shared" si="7"/>
        <v>0</v>
      </c>
      <c r="AP230" s="114"/>
      <c r="AQ230" s="114"/>
      <c r="AR230" s="114"/>
      <c r="AS230" s="114"/>
      <c r="AT230" s="190"/>
    </row>
    <row r="231" spans="1:46" s="237" customFormat="1" ht="15" customHeight="1" x14ac:dyDescent="0.2">
      <c r="A231" s="104"/>
      <c r="B231" s="104">
        <f>VLOOKUP(BJB!$F$9:$F$5599,Ctrl!$B$4:$C$399,2,0)</f>
        <v>1</v>
      </c>
      <c r="C231" s="104">
        <f>VLOOKUP(BJB!$G$9:$G$5599,Ctrl!$E$4:$F$399,2,0)</f>
        <v>5</v>
      </c>
      <c r="D231" s="219">
        <v>1</v>
      </c>
      <c r="E231" s="104" t="str">
        <f>VLOOKUP(BJB!$F$9:$F$5599,Ctrl!$B$4:$D$399,3,0)</f>
        <v>I</v>
      </c>
      <c r="F231" s="139" t="s">
        <v>10512</v>
      </c>
      <c r="G231" s="139" t="s">
        <v>10272</v>
      </c>
      <c r="H231" s="125"/>
      <c r="I231" s="220">
        <f>IF(G230=BJB!$G3982,I230+1,1)</f>
        <v>1</v>
      </c>
      <c r="J231" s="912" t="s">
        <v>20489</v>
      </c>
      <c r="K231" s="121" t="s">
        <v>455</v>
      </c>
      <c r="L231" s="104" t="s">
        <v>6477</v>
      </c>
      <c r="M231" s="104" t="s">
        <v>456</v>
      </c>
      <c r="N231" s="120">
        <v>40885</v>
      </c>
      <c r="O231" s="105">
        <v>100000000</v>
      </c>
      <c r="P231" s="105" t="s">
        <v>14931</v>
      </c>
      <c r="Q231" s="120">
        <v>41212</v>
      </c>
      <c r="R231" s="105">
        <v>104482374</v>
      </c>
      <c r="S231" s="146" t="s">
        <v>449</v>
      </c>
      <c r="T231" s="109">
        <v>41271</v>
      </c>
      <c r="U231" s="114">
        <v>70000000</v>
      </c>
      <c r="V231" s="109">
        <v>41271</v>
      </c>
      <c r="W231" s="141">
        <v>70000000</v>
      </c>
      <c r="X231" s="141">
        <v>0</v>
      </c>
      <c r="Y231" s="141">
        <v>0</v>
      </c>
      <c r="Z231" s="141">
        <v>0</v>
      </c>
      <c r="AA231" s="114">
        <v>70000000</v>
      </c>
      <c r="AB231" s="114"/>
      <c r="AC231" s="114"/>
      <c r="AD231" s="141"/>
      <c r="AE231" s="106">
        <v>0</v>
      </c>
      <c r="AF231" s="106">
        <v>0</v>
      </c>
      <c r="AG231" s="106">
        <v>0</v>
      </c>
      <c r="AH231" s="114"/>
      <c r="AI231" s="114"/>
      <c r="AJ231" s="114"/>
      <c r="AK231" s="114"/>
      <c r="AL231" s="114"/>
      <c r="AM231" s="114"/>
      <c r="AN231" s="114">
        <f t="shared" si="6"/>
        <v>70000000</v>
      </c>
      <c r="AO231" s="114">
        <f t="shared" si="7"/>
        <v>0</v>
      </c>
      <c r="AP231" s="114"/>
      <c r="AQ231" s="114"/>
      <c r="AR231" s="114"/>
      <c r="AS231" s="114"/>
      <c r="AT231" s="190"/>
    </row>
    <row r="232" spans="1:46" s="237" customFormat="1" ht="15" customHeight="1" x14ac:dyDescent="0.2">
      <c r="A232" s="104"/>
      <c r="B232" s="104">
        <f>VLOOKUP(BJB!$F$9:$F$5599,Ctrl!$B$4:$C$399,2,0)</f>
        <v>1</v>
      </c>
      <c r="C232" s="104">
        <f>VLOOKUP(BJB!$G$9:$G$5599,Ctrl!$E$4:$F$399,2,0)</f>
        <v>5</v>
      </c>
      <c r="D232" s="219">
        <v>1</v>
      </c>
      <c r="E232" s="104" t="str">
        <f>VLOOKUP(BJB!$F$9:$F$5599,Ctrl!$B$4:$D$399,3,0)</f>
        <v>I</v>
      </c>
      <c r="F232" s="139" t="s">
        <v>10512</v>
      </c>
      <c r="G232" s="139" t="s">
        <v>10272</v>
      </c>
      <c r="H232" s="125" t="s">
        <v>6275</v>
      </c>
      <c r="I232" s="220">
        <f>IF(G231=BJB!$G3983,I231+1,1)</f>
        <v>1</v>
      </c>
      <c r="J232" s="912" t="s">
        <v>20490</v>
      </c>
      <c r="K232" s="121" t="s">
        <v>457</v>
      </c>
      <c r="L232" s="104" t="s">
        <v>6477</v>
      </c>
      <c r="M232" s="104" t="s">
        <v>458</v>
      </c>
      <c r="N232" s="120">
        <v>40752</v>
      </c>
      <c r="O232" s="105">
        <v>40000000</v>
      </c>
      <c r="P232" s="105" t="s">
        <v>14932</v>
      </c>
      <c r="Q232" s="120">
        <v>41212</v>
      </c>
      <c r="R232" s="105">
        <v>38519886</v>
      </c>
      <c r="S232" s="146" t="s">
        <v>449</v>
      </c>
      <c r="T232" s="109">
        <v>41271</v>
      </c>
      <c r="U232" s="114">
        <v>26963920</v>
      </c>
      <c r="V232" s="109">
        <v>41271</v>
      </c>
      <c r="W232" s="141">
        <v>26963920</v>
      </c>
      <c r="X232" s="141">
        <v>0</v>
      </c>
      <c r="Y232" s="141">
        <v>0</v>
      </c>
      <c r="Z232" s="141">
        <v>0</v>
      </c>
      <c r="AA232" s="114">
        <v>10570269</v>
      </c>
      <c r="AB232" s="114"/>
      <c r="AC232" s="132"/>
      <c r="AD232" s="141"/>
      <c r="AE232" s="106">
        <v>0</v>
      </c>
      <c r="AF232" s="106">
        <v>0</v>
      </c>
      <c r="AG232" s="106">
        <v>0</v>
      </c>
      <c r="AH232" s="114"/>
      <c r="AI232" s="114"/>
      <c r="AJ232" s="114"/>
      <c r="AK232" s="141"/>
      <c r="AL232" s="114"/>
      <c r="AM232" s="114"/>
      <c r="AN232" s="114">
        <f t="shared" si="6"/>
        <v>10570269</v>
      </c>
      <c r="AO232" s="114">
        <f t="shared" si="7"/>
        <v>16393651</v>
      </c>
      <c r="AP232" s="114"/>
      <c r="AQ232" s="114"/>
      <c r="AR232" s="114"/>
      <c r="AS232" s="114"/>
      <c r="AT232" s="190"/>
    </row>
    <row r="233" spans="1:46" s="237" customFormat="1" ht="15" customHeight="1" x14ac:dyDescent="0.2">
      <c r="A233" s="104"/>
      <c r="B233" s="104">
        <f>VLOOKUP(BJB!$F$9:$F$5599,Ctrl!$B$4:$C$399,2,0)</f>
        <v>1</v>
      </c>
      <c r="C233" s="104">
        <f>VLOOKUP(BJB!$G$9:$G$5599,Ctrl!$E$4:$F$399,2,0)</f>
        <v>5</v>
      </c>
      <c r="D233" s="219">
        <v>1</v>
      </c>
      <c r="E233" s="104" t="str">
        <f>VLOOKUP(BJB!$F$9:$F$5599,Ctrl!$B$4:$D$399,3,0)</f>
        <v>I</v>
      </c>
      <c r="F233" s="139" t="s">
        <v>10512</v>
      </c>
      <c r="G233" s="139" t="s">
        <v>10272</v>
      </c>
      <c r="H233" s="125"/>
      <c r="I233" s="220">
        <f>IF(G232=BJB!$G3984,I232+1,1)</f>
        <v>1</v>
      </c>
      <c r="J233" s="912" t="s">
        <v>20491</v>
      </c>
      <c r="K233" s="121" t="s">
        <v>459</v>
      </c>
      <c r="L233" s="104" t="s">
        <v>6477</v>
      </c>
      <c r="M233" s="104" t="s">
        <v>460</v>
      </c>
      <c r="N233" s="120">
        <v>40794</v>
      </c>
      <c r="O233" s="105">
        <v>50000000</v>
      </c>
      <c r="P233" s="105" t="s">
        <v>14933</v>
      </c>
      <c r="Q233" s="120">
        <v>41212</v>
      </c>
      <c r="R233" s="105">
        <v>47001615</v>
      </c>
      <c r="S233" s="146" t="s">
        <v>449</v>
      </c>
      <c r="T233" s="109">
        <v>41271</v>
      </c>
      <c r="U233" s="114">
        <v>32901130</v>
      </c>
      <c r="V233" s="109">
        <v>41271</v>
      </c>
      <c r="W233" s="141">
        <v>32901130</v>
      </c>
      <c r="X233" s="141">
        <v>0</v>
      </c>
      <c r="Y233" s="141">
        <v>0</v>
      </c>
      <c r="Z233" s="141">
        <v>0</v>
      </c>
      <c r="AA233" s="114">
        <v>2876499</v>
      </c>
      <c r="AB233" s="114"/>
      <c r="AC233" s="114"/>
      <c r="AD233" s="141"/>
      <c r="AE233" s="106">
        <v>0</v>
      </c>
      <c r="AF233" s="106">
        <v>0</v>
      </c>
      <c r="AG233" s="106">
        <v>0</v>
      </c>
      <c r="AH233" s="114"/>
      <c r="AI233" s="114"/>
      <c r="AJ233" s="114"/>
      <c r="AK233" s="114"/>
      <c r="AL233" s="114"/>
      <c r="AM233" s="114"/>
      <c r="AN233" s="114">
        <f t="shared" si="6"/>
        <v>2876499</v>
      </c>
      <c r="AO233" s="114">
        <f t="shared" si="7"/>
        <v>30024631</v>
      </c>
      <c r="AP233" s="114"/>
      <c r="AQ233" s="114"/>
      <c r="AR233" s="114"/>
      <c r="AS233" s="114"/>
      <c r="AT233" s="190"/>
    </row>
    <row r="234" spans="1:46" s="237" customFormat="1" ht="15" customHeight="1" x14ac:dyDescent="0.2">
      <c r="A234" s="104"/>
      <c r="B234" s="104">
        <f>VLOOKUP(BJB!$F$9:$F$5599,Ctrl!$B$4:$C$399,2,0)</f>
        <v>1</v>
      </c>
      <c r="C234" s="104">
        <f>VLOOKUP(BJB!$G$9:$G$5599,Ctrl!$E$4:$F$399,2,0)</f>
        <v>5</v>
      </c>
      <c r="D234" s="219">
        <v>1</v>
      </c>
      <c r="E234" s="104" t="str">
        <f>VLOOKUP(BJB!$F$9:$F$5599,Ctrl!$B$4:$D$399,3,0)</f>
        <v>I</v>
      </c>
      <c r="F234" s="139" t="s">
        <v>10512</v>
      </c>
      <c r="G234" s="139" t="s">
        <v>10272</v>
      </c>
      <c r="H234" s="125" t="s">
        <v>6273</v>
      </c>
      <c r="I234" s="220">
        <f>IF(G233=BJB!$G3985,I233+1,1)</f>
        <v>1</v>
      </c>
      <c r="J234" s="912" t="s">
        <v>20492</v>
      </c>
      <c r="K234" s="121" t="s">
        <v>461</v>
      </c>
      <c r="L234" s="104" t="s">
        <v>6477</v>
      </c>
      <c r="M234" s="104" t="s">
        <v>462</v>
      </c>
      <c r="N234" s="120">
        <v>40893</v>
      </c>
      <c r="O234" s="105">
        <v>12000000</v>
      </c>
      <c r="P234" s="105" t="s">
        <v>14934</v>
      </c>
      <c r="Q234" s="120">
        <v>41212</v>
      </c>
      <c r="R234" s="105">
        <v>11027501</v>
      </c>
      <c r="S234" s="146" t="s">
        <v>449</v>
      </c>
      <c r="T234" s="109">
        <v>41271</v>
      </c>
      <c r="U234" s="114">
        <v>7719251</v>
      </c>
      <c r="V234" s="109">
        <v>41271</v>
      </c>
      <c r="W234" s="141">
        <v>7719251</v>
      </c>
      <c r="X234" s="141">
        <v>0</v>
      </c>
      <c r="Y234" s="141">
        <v>0</v>
      </c>
      <c r="Z234" s="141">
        <v>0</v>
      </c>
      <c r="AA234" s="114">
        <v>6996732</v>
      </c>
      <c r="AB234" s="114"/>
      <c r="AC234" s="132"/>
      <c r="AD234" s="141"/>
      <c r="AE234" s="106">
        <v>0</v>
      </c>
      <c r="AF234" s="106">
        <v>0</v>
      </c>
      <c r="AG234" s="106">
        <v>0</v>
      </c>
      <c r="AH234" s="114"/>
      <c r="AI234" s="114"/>
      <c r="AJ234" s="114"/>
      <c r="AK234" s="141"/>
      <c r="AL234" s="114"/>
      <c r="AM234" s="114"/>
      <c r="AN234" s="114">
        <f t="shared" si="6"/>
        <v>6996732</v>
      </c>
      <c r="AO234" s="114">
        <f t="shared" si="7"/>
        <v>722519</v>
      </c>
      <c r="AP234" s="114"/>
      <c r="AQ234" s="114"/>
      <c r="AR234" s="114"/>
      <c r="AS234" s="114"/>
      <c r="AT234" s="190"/>
    </row>
    <row r="235" spans="1:46" s="238" customFormat="1" ht="15" customHeight="1" x14ac:dyDescent="0.2">
      <c r="A235" s="104"/>
      <c r="B235" s="104">
        <f>VLOOKUP(BJB!$F$9:$F$5599,Ctrl!$B$4:$C$399,2,0)</f>
        <v>1</v>
      </c>
      <c r="C235" s="104">
        <f>VLOOKUP(BJB!$G$9:$G$5599,Ctrl!$E$4:$F$399,2,0)</f>
        <v>5</v>
      </c>
      <c r="D235" s="219">
        <v>1</v>
      </c>
      <c r="E235" s="104" t="str">
        <f>VLOOKUP(BJB!$F$9:$F$5599,Ctrl!$B$4:$D$399,3,0)</f>
        <v>I</v>
      </c>
      <c r="F235" s="139" t="s">
        <v>10512</v>
      </c>
      <c r="G235" s="139" t="s">
        <v>10272</v>
      </c>
      <c r="H235" s="125" t="s">
        <v>6278</v>
      </c>
      <c r="I235" s="220">
        <f>IF(G234=BJB!$G3986,I234+1,1)</f>
        <v>1</v>
      </c>
      <c r="J235" s="912" t="s">
        <v>20493</v>
      </c>
      <c r="K235" s="121" t="s">
        <v>6594</v>
      </c>
      <c r="L235" s="104" t="s">
        <v>6477</v>
      </c>
      <c r="M235" s="104" t="s">
        <v>462</v>
      </c>
      <c r="N235" s="120">
        <v>40893</v>
      </c>
      <c r="O235" s="105">
        <v>30000000</v>
      </c>
      <c r="P235" s="105" t="s">
        <v>6222</v>
      </c>
      <c r="Q235" s="120" t="s">
        <v>6222</v>
      </c>
      <c r="R235" s="890">
        <v>0</v>
      </c>
      <c r="S235" s="146" t="s">
        <v>449</v>
      </c>
      <c r="T235" s="109">
        <v>41271</v>
      </c>
      <c r="U235" s="114">
        <v>21000000</v>
      </c>
      <c r="V235" s="109" t="s">
        <v>6222</v>
      </c>
      <c r="W235" s="141">
        <v>0</v>
      </c>
      <c r="X235" s="141">
        <v>0</v>
      </c>
      <c r="Y235" s="141">
        <v>0</v>
      </c>
      <c r="Z235" s="141">
        <v>0</v>
      </c>
      <c r="AA235" s="114">
        <v>4009023</v>
      </c>
      <c r="AB235" s="114"/>
      <c r="AC235" s="132"/>
      <c r="AD235" s="141"/>
      <c r="AE235" s="106">
        <v>0</v>
      </c>
      <c r="AF235" s="106">
        <v>0</v>
      </c>
      <c r="AG235" s="106">
        <v>0</v>
      </c>
      <c r="AH235" s="114"/>
      <c r="AI235" s="114"/>
      <c r="AJ235" s="114"/>
      <c r="AK235" s="141"/>
      <c r="AL235" s="114"/>
      <c r="AM235" s="114"/>
      <c r="AN235" s="114">
        <f t="shared" si="6"/>
        <v>4009023</v>
      </c>
      <c r="AO235" s="114">
        <f t="shared" si="7"/>
        <v>16990977</v>
      </c>
      <c r="AP235" s="114"/>
      <c r="AQ235" s="114"/>
      <c r="AR235" s="114"/>
      <c r="AS235" s="114"/>
    </row>
    <row r="236" spans="1:46" s="191" customFormat="1" ht="15" customHeight="1" x14ac:dyDescent="0.2">
      <c r="A236" s="104"/>
      <c r="B236" s="104">
        <f>VLOOKUP(BJB!$F$9:$F$5599,Ctrl!$B$4:$C$399,2,0)</f>
        <v>1</v>
      </c>
      <c r="C236" s="104">
        <f>VLOOKUP(BJB!$G$9:$G$5599,Ctrl!$E$4:$F$399,2,0)</f>
        <v>5</v>
      </c>
      <c r="D236" s="219">
        <v>1</v>
      </c>
      <c r="E236" s="104" t="str">
        <f>VLOOKUP(BJB!$F$9:$F$5599,Ctrl!$B$4:$D$399,3,0)</f>
        <v>I</v>
      </c>
      <c r="F236" s="139" t="s">
        <v>10512</v>
      </c>
      <c r="G236" s="139" t="s">
        <v>10272</v>
      </c>
      <c r="H236" s="125"/>
      <c r="I236" s="220">
        <f>IF(G235=BJB!$G3987,I235+1,1)</f>
        <v>1</v>
      </c>
      <c r="J236" s="912" t="s">
        <v>20494</v>
      </c>
      <c r="K236" s="121" t="s">
        <v>463</v>
      </c>
      <c r="L236" s="104" t="s">
        <v>6477</v>
      </c>
      <c r="M236" s="104" t="s">
        <v>464</v>
      </c>
      <c r="N236" s="120">
        <v>40718</v>
      </c>
      <c r="O236" s="105">
        <v>45000000</v>
      </c>
      <c r="P236" s="105" t="s">
        <v>14935</v>
      </c>
      <c r="Q236" s="120">
        <v>41212</v>
      </c>
      <c r="R236" s="105">
        <v>36147500</v>
      </c>
      <c r="S236" s="146" t="s">
        <v>449</v>
      </c>
      <c r="T236" s="109">
        <v>41271</v>
      </c>
      <c r="U236" s="114">
        <v>25303250</v>
      </c>
      <c r="V236" s="109">
        <v>41271</v>
      </c>
      <c r="W236" s="141">
        <v>25303250</v>
      </c>
      <c r="X236" s="141">
        <v>0</v>
      </c>
      <c r="Y236" s="141">
        <v>0</v>
      </c>
      <c r="Z236" s="141">
        <v>0</v>
      </c>
      <c r="AA236" s="114">
        <v>25303250</v>
      </c>
      <c r="AB236" s="114"/>
      <c r="AC236" s="114"/>
      <c r="AD236" s="141"/>
      <c r="AE236" s="106">
        <v>0</v>
      </c>
      <c r="AF236" s="106">
        <v>0</v>
      </c>
      <c r="AG236" s="106">
        <v>0</v>
      </c>
      <c r="AH236" s="114"/>
      <c r="AI236" s="114"/>
      <c r="AJ236" s="114"/>
      <c r="AK236" s="114"/>
      <c r="AL236" s="114"/>
      <c r="AM236" s="114"/>
      <c r="AN236" s="114">
        <f t="shared" si="6"/>
        <v>25303250</v>
      </c>
      <c r="AO236" s="114">
        <f t="shared" si="7"/>
        <v>0</v>
      </c>
      <c r="AP236" s="114"/>
      <c r="AQ236" s="114"/>
      <c r="AR236" s="114"/>
      <c r="AS236" s="114"/>
      <c r="AT236" s="190"/>
    </row>
    <row r="237" spans="1:46" s="191" customFormat="1" ht="15" customHeight="1" x14ac:dyDescent="0.2">
      <c r="A237" s="104"/>
      <c r="B237" s="104">
        <f>VLOOKUP(BJB!$F$9:$F$5599,Ctrl!$B$4:$C$399,2,0)</f>
        <v>1</v>
      </c>
      <c r="C237" s="104">
        <f>VLOOKUP(BJB!$G$9:$G$5599,Ctrl!$E$4:$F$399,2,0)</f>
        <v>5</v>
      </c>
      <c r="D237" s="219">
        <v>1</v>
      </c>
      <c r="E237" s="104" t="str">
        <f>VLOOKUP(BJB!$F$9:$F$5599,Ctrl!$B$4:$D$399,3,0)</f>
        <v>I</v>
      </c>
      <c r="F237" s="139" t="s">
        <v>10512</v>
      </c>
      <c r="G237" s="139" t="s">
        <v>10272</v>
      </c>
      <c r="H237" s="125"/>
      <c r="I237" s="220">
        <f>IF(G236=BJB!$G3988,I236+1,1)</f>
        <v>1</v>
      </c>
      <c r="J237" s="912" t="s">
        <v>20495</v>
      </c>
      <c r="K237" s="121" t="s">
        <v>465</v>
      </c>
      <c r="L237" s="104" t="s">
        <v>6476</v>
      </c>
      <c r="M237" s="104" t="s">
        <v>466</v>
      </c>
      <c r="N237" s="120">
        <v>39813</v>
      </c>
      <c r="O237" s="107">
        <v>73000000</v>
      </c>
      <c r="P237" s="105" t="s">
        <v>14936</v>
      </c>
      <c r="Q237" s="120">
        <v>41253</v>
      </c>
      <c r="R237" s="105">
        <v>40829895</v>
      </c>
      <c r="S237" s="146" t="s">
        <v>467</v>
      </c>
      <c r="T237" s="109">
        <v>41354</v>
      </c>
      <c r="U237" s="114">
        <v>40829895</v>
      </c>
      <c r="V237" s="109">
        <v>41354</v>
      </c>
      <c r="W237" s="141">
        <v>40829895</v>
      </c>
      <c r="X237" s="141">
        <v>0</v>
      </c>
      <c r="Y237" s="141">
        <v>0</v>
      </c>
      <c r="Z237" s="141">
        <v>0</v>
      </c>
      <c r="AA237" s="114">
        <v>0</v>
      </c>
      <c r="AB237" s="114"/>
      <c r="AC237" s="114"/>
      <c r="AD237" s="141"/>
      <c r="AE237" s="106">
        <v>0</v>
      </c>
      <c r="AF237" s="106">
        <v>0</v>
      </c>
      <c r="AG237" s="106">
        <v>0</v>
      </c>
      <c r="AH237" s="114"/>
      <c r="AI237" s="114"/>
      <c r="AJ237" s="114"/>
      <c r="AK237" s="114"/>
      <c r="AL237" s="114"/>
      <c r="AM237" s="114"/>
      <c r="AN237" s="114">
        <f t="shared" si="6"/>
        <v>0</v>
      </c>
      <c r="AO237" s="114">
        <f t="shared" si="7"/>
        <v>40829895</v>
      </c>
      <c r="AP237" s="114"/>
      <c r="AQ237" s="114"/>
      <c r="AR237" s="114"/>
      <c r="AS237" s="114"/>
      <c r="AT237" s="190"/>
    </row>
    <row r="238" spans="1:46" s="191" customFormat="1" ht="15" customHeight="1" x14ac:dyDescent="0.2">
      <c r="A238" s="104"/>
      <c r="B238" s="104">
        <f>VLOOKUP(BJB!$F$9:$F$5599,Ctrl!$B$4:$C$399,2,0)</f>
        <v>1</v>
      </c>
      <c r="C238" s="104">
        <f>VLOOKUP(BJB!$G$9:$G$5599,Ctrl!$E$4:$F$399,2,0)</f>
        <v>5</v>
      </c>
      <c r="D238" s="219">
        <v>1</v>
      </c>
      <c r="E238" s="104" t="str">
        <f>VLOOKUP(BJB!$F$9:$F$5599,Ctrl!$B$4:$D$399,3,0)</f>
        <v>I</v>
      </c>
      <c r="F238" s="139" t="s">
        <v>10512</v>
      </c>
      <c r="G238" s="139" t="s">
        <v>10272</v>
      </c>
      <c r="H238" s="125"/>
      <c r="I238" s="220">
        <f>IF(G237=BJB!$G3989,I237+1,1)</f>
        <v>1</v>
      </c>
      <c r="J238" s="912" t="s">
        <v>20496</v>
      </c>
      <c r="K238" s="121" t="s">
        <v>468</v>
      </c>
      <c r="L238" s="104" t="s">
        <v>6477</v>
      </c>
      <c r="M238" s="104" t="s">
        <v>469</v>
      </c>
      <c r="N238" s="120">
        <v>40945</v>
      </c>
      <c r="O238" s="107">
        <v>50000000</v>
      </c>
      <c r="P238" s="105" t="s">
        <v>14937</v>
      </c>
      <c r="Q238" s="120">
        <v>41318</v>
      </c>
      <c r="R238" s="105">
        <v>58932478</v>
      </c>
      <c r="S238" s="146" t="s">
        <v>470</v>
      </c>
      <c r="T238" s="109">
        <v>41453</v>
      </c>
      <c r="U238" s="115">
        <v>35000000</v>
      </c>
      <c r="V238" s="109">
        <v>41453</v>
      </c>
      <c r="W238" s="141">
        <v>35000000</v>
      </c>
      <c r="X238" s="141">
        <v>0</v>
      </c>
      <c r="Y238" s="141">
        <v>0</v>
      </c>
      <c r="Z238" s="141">
        <v>0</v>
      </c>
      <c r="AA238" s="114">
        <v>35000000</v>
      </c>
      <c r="AB238" s="114"/>
      <c r="AC238" s="115"/>
      <c r="AD238" s="141"/>
      <c r="AE238" s="106">
        <v>0</v>
      </c>
      <c r="AF238" s="106">
        <v>0</v>
      </c>
      <c r="AG238" s="106">
        <v>0</v>
      </c>
      <c r="AH238" s="115"/>
      <c r="AI238" s="115"/>
      <c r="AJ238" s="115"/>
      <c r="AK238" s="115"/>
      <c r="AL238" s="115"/>
      <c r="AM238" s="115"/>
      <c r="AN238" s="114">
        <f t="shared" si="6"/>
        <v>35000000</v>
      </c>
      <c r="AO238" s="114">
        <f t="shared" si="7"/>
        <v>0</v>
      </c>
      <c r="AP238" s="114"/>
      <c r="AQ238" s="114"/>
      <c r="AR238" s="114"/>
      <c r="AS238" s="114"/>
      <c r="AT238" s="190"/>
    </row>
    <row r="239" spans="1:46" s="191" customFormat="1" ht="15" customHeight="1" x14ac:dyDescent="0.2">
      <c r="A239" s="104"/>
      <c r="B239" s="104">
        <f>VLOOKUP(BJB!$F$9:$F$5599,Ctrl!$B$4:$C$399,2,0)</f>
        <v>1</v>
      </c>
      <c r="C239" s="104">
        <f>VLOOKUP(BJB!$G$9:$G$5599,Ctrl!$E$4:$F$399,2,0)</f>
        <v>5</v>
      </c>
      <c r="D239" s="219">
        <v>1</v>
      </c>
      <c r="E239" s="104" t="str">
        <f>VLOOKUP(BJB!$F$9:$F$5599,Ctrl!$B$4:$D$399,3,0)</f>
        <v>I</v>
      </c>
      <c r="F239" s="139" t="s">
        <v>10512</v>
      </c>
      <c r="G239" s="139" t="s">
        <v>10272</v>
      </c>
      <c r="H239" s="125"/>
      <c r="I239" s="220">
        <f>IF(G238=BJB!$G3991,I238+1,1)</f>
        <v>1</v>
      </c>
      <c r="J239" s="912"/>
      <c r="K239" s="121" t="s">
        <v>473</v>
      </c>
      <c r="L239" s="104" t="s">
        <v>6477</v>
      </c>
      <c r="M239" s="104" t="s">
        <v>472</v>
      </c>
      <c r="N239" s="120">
        <v>40945</v>
      </c>
      <c r="O239" s="107">
        <v>30000000</v>
      </c>
      <c r="P239" s="105"/>
      <c r="Q239" s="120"/>
      <c r="R239" s="105"/>
      <c r="S239" s="146" t="s">
        <v>470</v>
      </c>
      <c r="T239" s="109">
        <v>41453</v>
      </c>
      <c r="U239" s="106">
        <v>6438246</v>
      </c>
      <c r="V239" s="109"/>
      <c r="W239" s="141"/>
      <c r="X239" s="141"/>
      <c r="Y239" s="141"/>
      <c r="Z239" s="141"/>
      <c r="AA239" s="114">
        <v>6438246</v>
      </c>
      <c r="AB239" s="114"/>
      <c r="AC239" s="106"/>
      <c r="AD239" s="141"/>
      <c r="AE239" s="106">
        <v>0</v>
      </c>
      <c r="AF239" s="106">
        <v>0</v>
      </c>
      <c r="AG239" s="106">
        <v>0</v>
      </c>
      <c r="AH239" s="106"/>
      <c r="AI239" s="106"/>
      <c r="AJ239" s="106"/>
      <c r="AK239" s="106"/>
      <c r="AL239" s="106"/>
      <c r="AM239" s="106"/>
      <c r="AN239" s="114">
        <f t="shared" si="6"/>
        <v>6438246</v>
      </c>
      <c r="AO239" s="114">
        <f t="shared" si="7"/>
        <v>0</v>
      </c>
      <c r="AP239" s="114"/>
      <c r="AQ239" s="114"/>
      <c r="AR239" s="114"/>
      <c r="AS239" s="114"/>
      <c r="AT239" s="190"/>
    </row>
    <row r="240" spans="1:46" s="191" customFormat="1" ht="15" customHeight="1" x14ac:dyDescent="0.2">
      <c r="A240" s="104"/>
      <c r="B240" s="104">
        <f>VLOOKUP(BJB!$F$9:$F$5599,Ctrl!$B$4:$C$399,2,0)</f>
        <v>1</v>
      </c>
      <c r="C240" s="104">
        <f>VLOOKUP(BJB!$G$9:$G$5599,Ctrl!$E$4:$F$399,2,0)</f>
        <v>5</v>
      </c>
      <c r="D240" s="219">
        <v>1</v>
      </c>
      <c r="E240" s="104" t="str">
        <f>VLOOKUP(BJB!$F$9:$F$5599,Ctrl!$B$4:$D$399,3,0)</f>
        <v>I</v>
      </c>
      <c r="F240" s="139" t="s">
        <v>10512</v>
      </c>
      <c r="G240" s="139" t="s">
        <v>10272</v>
      </c>
      <c r="H240" s="125">
        <v>1081216000247</v>
      </c>
      <c r="I240" s="220">
        <f>IF(G239=BJB!$G3993,I239+1,1)</f>
        <v>1</v>
      </c>
      <c r="J240" s="912" t="s">
        <v>20497</v>
      </c>
      <c r="K240" s="121" t="s">
        <v>475</v>
      </c>
      <c r="L240" s="104" t="s">
        <v>6477</v>
      </c>
      <c r="M240" s="104" t="s">
        <v>476</v>
      </c>
      <c r="N240" s="120">
        <v>40963</v>
      </c>
      <c r="O240" s="107">
        <v>20000000</v>
      </c>
      <c r="P240" s="105" t="s">
        <v>14938</v>
      </c>
      <c r="Q240" s="120">
        <v>41343</v>
      </c>
      <c r="R240" s="105">
        <v>17071041</v>
      </c>
      <c r="S240" s="146" t="s">
        <v>470</v>
      </c>
      <c r="T240" s="109">
        <v>41453</v>
      </c>
      <c r="U240" s="106">
        <v>11949729</v>
      </c>
      <c r="V240" s="109">
        <v>41453</v>
      </c>
      <c r="W240" s="141">
        <v>11949729</v>
      </c>
      <c r="X240" s="141">
        <v>0</v>
      </c>
      <c r="Y240" s="141">
        <v>0</v>
      </c>
      <c r="Z240" s="141">
        <v>0</v>
      </c>
      <c r="AA240" s="114">
        <v>11949729</v>
      </c>
      <c r="AB240" s="114"/>
      <c r="AC240" s="132"/>
      <c r="AD240" s="141"/>
      <c r="AE240" s="106">
        <v>0</v>
      </c>
      <c r="AF240" s="106">
        <v>0</v>
      </c>
      <c r="AG240" s="106">
        <v>0</v>
      </c>
      <c r="AH240" s="106"/>
      <c r="AI240" s="106"/>
      <c r="AJ240" s="106"/>
      <c r="AK240" s="141"/>
      <c r="AL240" s="106"/>
      <c r="AM240" s="106"/>
      <c r="AN240" s="114">
        <f t="shared" si="6"/>
        <v>11949729</v>
      </c>
      <c r="AO240" s="114">
        <f t="shared" si="7"/>
        <v>0</v>
      </c>
      <c r="AP240" s="114"/>
      <c r="AQ240" s="114"/>
      <c r="AR240" s="114"/>
      <c r="AS240" s="114"/>
      <c r="AT240" s="190"/>
    </row>
    <row r="241" spans="1:46" s="190" customFormat="1" ht="15" customHeight="1" x14ac:dyDescent="0.2">
      <c r="A241" s="104"/>
      <c r="B241" s="104">
        <f>VLOOKUP(BJB!$F$9:$F$5599,Ctrl!$B$4:$C$399,2,0)</f>
        <v>1</v>
      </c>
      <c r="C241" s="104">
        <f>VLOOKUP(BJB!$G$9:$G$5599,Ctrl!$E$4:$F$399,2,0)</f>
        <v>5</v>
      </c>
      <c r="D241" s="219">
        <v>1</v>
      </c>
      <c r="E241" s="104" t="str">
        <f>VLOOKUP(BJB!$F$9:$F$5599,Ctrl!$B$4:$D$399,3,0)</f>
        <v>I</v>
      </c>
      <c r="F241" s="139" t="s">
        <v>10512</v>
      </c>
      <c r="G241" s="139" t="s">
        <v>10272</v>
      </c>
      <c r="H241" s="125"/>
      <c r="I241" s="220">
        <f>IF(G240=BJB!$G3994,I240+1,1)</f>
        <v>1</v>
      </c>
      <c r="J241" s="912" t="s">
        <v>20498</v>
      </c>
      <c r="K241" s="121" t="s">
        <v>477</v>
      </c>
      <c r="L241" s="104" t="s">
        <v>6477</v>
      </c>
      <c r="M241" s="104" t="s">
        <v>478</v>
      </c>
      <c r="N241" s="120">
        <v>40997</v>
      </c>
      <c r="O241" s="105">
        <v>25000000</v>
      </c>
      <c r="P241" s="105" t="s">
        <v>14939</v>
      </c>
      <c r="Q241" s="120">
        <v>41343</v>
      </c>
      <c r="R241" s="105">
        <v>25000000</v>
      </c>
      <c r="S241" s="146" t="s">
        <v>479</v>
      </c>
      <c r="T241" s="109">
        <v>41486</v>
      </c>
      <c r="U241" s="112">
        <v>11700578</v>
      </c>
      <c r="V241" s="109">
        <v>41486</v>
      </c>
      <c r="W241" s="141">
        <v>11700578</v>
      </c>
      <c r="X241" s="141">
        <v>0</v>
      </c>
      <c r="Y241" s="141">
        <v>0</v>
      </c>
      <c r="Z241" s="141">
        <v>0</v>
      </c>
      <c r="AA241" s="114">
        <v>11700578</v>
      </c>
      <c r="AB241" s="114"/>
      <c r="AC241" s="112"/>
      <c r="AD241" s="141"/>
      <c r="AE241" s="106">
        <v>0</v>
      </c>
      <c r="AF241" s="106">
        <v>0</v>
      </c>
      <c r="AG241" s="106">
        <v>0</v>
      </c>
      <c r="AH241" s="112"/>
      <c r="AI241" s="112"/>
      <c r="AJ241" s="112"/>
      <c r="AK241" s="112"/>
      <c r="AL241" s="112"/>
      <c r="AM241" s="112"/>
      <c r="AN241" s="114">
        <f t="shared" si="6"/>
        <v>11700578</v>
      </c>
      <c r="AO241" s="114">
        <f t="shared" si="7"/>
        <v>0</v>
      </c>
      <c r="AP241" s="114"/>
      <c r="AQ241" s="114"/>
      <c r="AR241" s="114"/>
      <c r="AS241" s="114"/>
    </row>
    <row r="242" spans="1:46" s="190" customFormat="1" ht="15" customHeight="1" x14ac:dyDescent="0.2">
      <c r="A242" s="104"/>
      <c r="B242" s="104">
        <f>VLOOKUP(BJB!$F$9:$F$5599,Ctrl!$B$4:$C$399,2,0)</f>
        <v>1</v>
      </c>
      <c r="C242" s="104">
        <f>VLOOKUP(BJB!$G$9:$G$5599,Ctrl!$E$4:$F$399,2,0)</f>
        <v>5</v>
      </c>
      <c r="D242" s="219">
        <v>1</v>
      </c>
      <c r="E242" s="104" t="str">
        <f>VLOOKUP(BJB!$F$9:$F$5599,Ctrl!$B$4:$D$399,3,0)</f>
        <v>I</v>
      </c>
      <c r="F242" s="139" t="s">
        <v>10512</v>
      </c>
      <c r="G242" s="139" t="s">
        <v>10272</v>
      </c>
      <c r="H242" s="125" t="s">
        <v>7434</v>
      </c>
      <c r="I242" s="220">
        <f>IF(G241=BJB!$G3995,I241+1,1)</f>
        <v>1</v>
      </c>
      <c r="J242" s="912" t="s">
        <v>20499</v>
      </c>
      <c r="K242" s="121" t="s">
        <v>480</v>
      </c>
      <c r="L242" s="104" t="s">
        <v>6477</v>
      </c>
      <c r="M242" s="104" t="s">
        <v>481</v>
      </c>
      <c r="N242" s="120">
        <v>40945</v>
      </c>
      <c r="O242" s="105">
        <v>25000000</v>
      </c>
      <c r="P242" s="105" t="s">
        <v>14940</v>
      </c>
      <c r="Q242" s="120">
        <v>41343</v>
      </c>
      <c r="R242" s="105">
        <v>25000000</v>
      </c>
      <c r="S242" s="146" t="s">
        <v>479</v>
      </c>
      <c r="T242" s="109">
        <v>41486</v>
      </c>
      <c r="U242" s="112">
        <v>8698497</v>
      </c>
      <c r="V242" s="109">
        <v>41486</v>
      </c>
      <c r="W242" s="141">
        <v>8698497</v>
      </c>
      <c r="X242" s="141">
        <v>0</v>
      </c>
      <c r="Y242" s="141">
        <v>0</v>
      </c>
      <c r="Z242" s="141">
        <v>0</v>
      </c>
      <c r="AA242" s="114">
        <v>8698497</v>
      </c>
      <c r="AB242" s="114"/>
      <c r="AC242" s="132"/>
      <c r="AD242" s="141"/>
      <c r="AE242" s="106">
        <v>0</v>
      </c>
      <c r="AF242" s="106">
        <v>0</v>
      </c>
      <c r="AG242" s="106">
        <v>0</v>
      </c>
      <c r="AH242" s="112"/>
      <c r="AI242" s="112"/>
      <c r="AJ242" s="112"/>
      <c r="AK242" s="141"/>
      <c r="AL242" s="112"/>
      <c r="AM242" s="112"/>
      <c r="AN242" s="114">
        <f t="shared" si="6"/>
        <v>8698497</v>
      </c>
      <c r="AO242" s="114">
        <f t="shared" si="7"/>
        <v>0</v>
      </c>
      <c r="AP242" s="114"/>
      <c r="AQ242" s="114"/>
      <c r="AR242" s="114"/>
      <c r="AS242" s="114"/>
    </row>
    <row r="243" spans="1:46" s="190" customFormat="1" ht="15" customHeight="1" x14ac:dyDescent="0.2">
      <c r="A243" s="104"/>
      <c r="B243" s="104">
        <f>VLOOKUP(BJB!$F$9:$F$5599,Ctrl!$B$4:$C$399,2,0)</f>
        <v>1</v>
      </c>
      <c r="C243" s="104">
        <f>VLOOKUP(BJB!$G$9:$G$5599,Ctrl!$E$4:$F$399,2,0)</f>
        <v>5</v>
      </c>
      <c r="D243" s="219">
        <v>1</v>
      </c>
      <c r="E243" s="104" t="str">
        <f>VLOOKUP(BJB!$F$9:$F$5599,Ctrl!$B$4:$D$399,3,0)</f>
        <v>I</v>
      </c>
      <c r="F243" s="139" t="s">
        <v>10512</v>
      </c>
      <c r="G243" s="139" t="s">
        <v>10272</v>
      </c>
      <c r="H243" s="125"/>
      <c r="I243" s="220">
        <f>IF(G242=BJB!$G3996,I242+1,1)</f>
        <v>1</v>
      </c>
      <c r="J243" s="912" t="s">
        <v>20500</v>
      </c>
      <c r="K243" s="121" t="s">
        <v>482</v>
      </c>
      <c r="L243" s="104" t="s">
        <v>6477</v>
      </c>
      <c r="M243" s="104" t="s">
        <v>481</v>
      </c>
      <c r="N243" s="120">
        <v>41127</v>
      </c>
      <c r="O243" s="105">
        <v>25000000</v>
      </c>
      <c r="P243" s="105" t="s">
        <v>14941</v>
      </c>
      <c r="Q243" s="120">
        <v>41343</v>
      </c>
      <c r="R243" s="105">
        <v>25000000</v>
      </c>
      <c r="S243" s="146" t="s">
        <v>479</v>
      </c>
      <c r="T243" s="109">
        <v>41486</v>
      </c>
      <c r="U243" s="112">
        <v>14445201</v>
      </c>
      <c r="V243" s="109">
        <v>41486</v>
      </c>
      <c r="W243" s="141">
        <v>14445201</v>
      </c>
      <c r="X243" s="141">
        <v>0</v>
      </c>
      <c r="Y243" s="141">
        <v>0</v>
      </c>
      <c r="Z243" s="141">
        <v>0</v>
      </c>
      <c r="AA243" s="114">
        <v>13684718</v>
      </c>
      <c r="AB243" s="114"/>
      <c r="AC243" s="112"/>
      <c r="AD243" s="141"/>
      <c r="AE243" s="106">
        <v>0</v>
      </c>
      <c r="AF243" s="106">
        <v>0</v>
      </c>
      <c r="AG243" s="106">
        <v>0</v>
      </c>
      <c r="AH243" s="112"/>
      <c r="AI243" s="112"/>
      <c r="AJ243" s="112"/>
      <c r="AK243" s="112"/>
      <c r="AL243" s="112"/>
      <c r="AM243" s="112"/>
      <c r="AN243" s="114">
        <f t="shared" si="6"/>
        <v>13684718</v>
      </c>
      <c r="AO243" s="114">
        <f t="shared" si="7"/>
        <v>760483</v>
      </c>
      <c r="AP243" s="114"/>
      <c r="AQ243" s="114"/>
      <c r="AR243" s="114"/>
      <c r="AS243" s="114"/>
    </row>
    <row r="244" spans="1:46" s="190" customFormat="1" ht="15" customHeight="1" x14ac:dyDescent="0.2">
      <c r="A244" s="104"/>
      <c r="B244" s="104">
        <f>VLOOKUP(BJB!$F$9:$F$5599,Ctrl!$B$4:$C$399,2,0)</f>
        <v>1</v>
      </c>
      <c r="C244" s="104">
        <f>VLOOKUP(BJB!$G$9:$G$5599,Ctrl!$E$4:$F$399,2,0)</f>
        <v>5</v>
      </c>
      <c r="D244" s="219">
        <v>1</v>
      </c>
      <c r="E244" s="104" t="str">
        <f>VLOOKUP(BJB!$F$9:$F$5599,Ctrl!$B$4:$D$399,3,0)</f>
        <v>I</v>
      </c>
      <c r="F244" s="139" t="s">
        <v>10512</v>
      </c>
      <c r="G244" s="139" t="s">
        <v>10272</v>
      </c>
      <c r="H244" s="125"/>
      <c r="I244" s="220">
        <f>IF(G243=BJB!$G3998,I243+1,1)</f>
        <v>1</v>
      </c>
      <c r="J244" s="912"/>
      <c r="K244" s="121" t="s">
        <v>473</v>
      </c>
      <c r="L244" s="104" t="s">
        <v>6477</v>
      </c>
      <c r="M244" s="104" t="s">
        <v>472</v>
      </c>
      <c r="N244" s="120">
        <v>40945</v>
      </c>
      <c r="O244" s="105">
        <v>30000000</v>
      </c>
      <c r="P244" s="105"/>
      <c r="Q244" s="120"/>
      <c r="R244" s="105"/>
      <c r="S244" s="146" t="s">
        <v>486</v>
      </c>
      <c r="T244" s="109">
        <v>41459</v>
      </c>
      <c r="U244" s="112">
        <v>13387500</v>
      </c>
      <c r="V244" s="109"/>
      <c r="W244" s="141"/>
      <c r="X244" s="141"/>
      <c r="Y244" s="141"/>
      <c r="Z244" s="141"/>
      <c r="AA244" s="114">
        <v>13387500</v>
      </c>
      <c r="AB244" s="114"/>
      <c r="AC244" s="112"/>
      <c r="AD244" s="141"/>
      <c r="AE244" s="106">
        <v>0</v>
      </c>
      <c r="AF244" s="106">
        <v>0</v>
      </c>
      <c r="AG244" s="106">
        <v>0</v>
      </c>
      <c r="AH244" s="112"/>
      <c r="AI244" s="112"/>
      <c r="AJ244" s="112"/>
      <c r="AK244" s="112"/>
      <c r="AL244" s="112"/>
      <c r="AM244" s="112"/>
      <c r="AN244" s="114">
        <f t="shared" si="6"/>
        <v>13387500</v>
      </c>
      <c r="AO244" s="114">
        <f t="shared" si="7"/>
        <v>0</v>
      </c>
      <c r="AP244" s="114"/>
      <c r="AQ244" s="114"/>
      <c r="AR244" s="114"/>
      <c r="AS244" s="114"/>
    </row>
    <row r="245" spans="1:46" s="190" customFormat="1" ht="15" customHeight="1" x14ac:dyDescent="0.2">
      <c r="A245" s="104"/>
      <c r="B245" s="104">
        <f>VLOOKUP(BJB!$F$9:$F$5599,Ctrl!$B$4:$C$399,2,0)</f>
        <v>1</v>
      </c>
      <c r="C245" s="104">
        <f>VLOOKUP(BJB!$G$9:$G$5599,Ctrl!$E$4:$F$399,2,0)</f>
        <v>5</v>
      </c>
      <c r="D245" s="219">
        <v>1</v>
      </c>
      <c r="E245" s="104" t="str">
        <f>VLOOKUP(BJB!$F$9:$F$5599,Ctrl!$B$4:$D$399,3,0)</f>
        <v>I</v>
      </c>
      <c r="F245" s="139" t="s">
        <v>10512</v>
      </c>
      <c r="G245" s="139" t="s">
        <v>10272</v>
      </c>
      <c r="H245" s="125"/>
      <c r="I245" s="220">
        <f>IF(G244=BJB!$G3999,I244+1,1)</f>
        <v>1</v>
      </c>
      <c r="J245" s="912" t="s">
        <v>20501</v>
      </c>
      <c r="K245" s="121" t="s">
        <v>487</v>
      </c>
      <c r="L245" s="104" t="s">
        <v>6477</v>
      </c>
      <c r="M245" s="104" t="s">
        <v>488</v>
      </c>
      <c r="N245" s="120">
        <v>40945</v>
      </c>
      <c r="O245" s="107">
        <v>50000000</v>
      </c>
      <c r="P245" s="105" t="s">
        <v>14942</v>
      </c>
      <c r="Q245" s="120">
        <v>41471</v>
      </c>
      <c r="R245" s="105">
        <v>50098643</v>
      </c>
      <c r="S245" s="146" t="s">
        <v>124</v>
      </c>
      <c r="T245" s="109">
        <v>41547</v>
      </c>
      <c r="U245" s="116">
        <v>32607777</v>
      </c>
      <c r="V245" s="109">
        <v>41543</v>
      </c>
      <c r="W245" s="141">
        <v>32607777</v>
      </c>
      <c r="X245" s="141">
        <v>0</v>
      </c>
      <c r="Y245" s="141">
        <v>0</v>
      </c>
      <c r="Z245" s="141">
        <v>0</v>
      </c>
      <c r="AA245" s="114">
        <v>3842614</v>
      </c>
      <c r="AB245" s="114"/>
      <c r="AC245" s="116"/>
      <c r="AD245" s="141"/>
      <c r="AE245" s="106">
        <v>0</v>
      </c>
      <c r="AF245" s="106">
        <v>0</v>
      </c>
      <c r="AG245" s="106">
        <v>0</v>
      </c>
      <c r="AH245" s="116"/>
      <c r="AI245" s="116"/>
      <c r="AJ245" s="116"/>
      <c r="AK245" s="116"/>
      <c r="AL245" s="116"/>
      <c r="AM245" s="116"/>
      <c r="AN245" s="114">
        <f t="shared" si="6"/>
        <v>3842614</v>
      </c>
      <c r="AO245" s="114">
        <f t="shared" si="7"/>
        <v>28765163</v>
      </c>
      <c r="AP245" s="114"/>
      <c r="AQ245" s="114"/>
      <c r="AR245" s="114"/>
      <c r="AS245" s="114"/>
    </row>
    <row r="246" spans="1:46" s="190" customFormat="1" ht="15" customHeight="1" x14ac:dyDescent="0.2">
      <c r="A246" s="104"/>
      <c r="B246" s="104">
        <f>VLOOKUP(BJB!$F$9:$F$5599,Ctrl!$B$4:$C$399,2,0)</f>
        <v>1</v>
      </c>
      <c r="C246" s="104">
        <f>VLOOKUP(BJB!$G$9:$G$5599,Ctrl!$E$4:$F$399,2,0)</f>
        <v>5</v>
      </c>
      <c r="D246" s="219">
        <v>1</v>
      </c>
      <c r="E246" s="104" t="str">
        <f>VLOOKUP(BJB!$F$9:$F$5599,Ctrl!$B$4:$D$399,3,0)</f>
        <v>I</v>
      </c>
      <c r="F246" s="139" t="s">
        <v>10512</v>
      </c>
      <c r="G246" s="139" t="s">
        <v>10272</v>
      </c>
      <c r="H246" s="125">
        <v>1100322000632</v>
      </c>
      <c r="I246" s="220">
        <f>IF(G245=BJB!$G4001,I245+1,1)</f>
        <v>1</v>
      </c>
      <c r="J246" s="912" t="s">
        <v>20502</v>
      </c>
      <c r="K246" s="121" t="s">
        <v>489</v>
      </c>
      <c r="L246" s="104" t="s">
        <v>6477</v>
      </c>
      <c r="M246" s="104" t="s">
        <v>443</v>
      </c>
      <c r="N246" s="120">
        <v>40359</v>
      </c>
      <c r="O246" s="105">
        <v>35000000</v>
      </c>
      <c r="P246" s="105" t="s">
        <v>14943</v>
      </c>
      <c r="Q246" s="120">
        <v>41499</v>
      </c>
      <c r="R246" s="105">
        <v>38068195</v>
      </c>
      <c r="S246" s="146" t="s">
        <v>196</v>
      </c>
      <c r="T246" s="109">
        <v>41578</v>
      </c>
      <c r="U246" s="141">
        <v>26250000</v>
      </c>
      <c r="V246" s="109">
        <v>41576</v>
      </c>
      <c r="W246" s="141">
        <v>26250000</v>
      </c>
      <c r="X246" s="141">
        <v>0</v>
      </c>
      <c r="Y246" s="141">
        <v>0</v>
      </c>
      <c r="Z246" s="141">
        <v>0</v>
      </c>
      <c r="AA246" s="114">
        <v>26250000</v>
      </c>
      <c r="AB246" s="114"/>
      <c r="AC246" s="132"/>
      <c r="AD246" s="141"/>
      <c r="AE246" s="106">
        <v>0</v>
      </c>
      <c r="AF246" s="106">
        <v>0</v>
      </c>
      <c r="AG246" s="106">
        <v>0</v>
      </c>
      <c r="AH246" s="141"/>
      <c r="AI246" s="141"/>
      <c r="AJ246" s="141"/>
      <c r="AK246" s="141"/>
      <c r="AL246" s="141"/>
      <c r="AM246" s="141"/>
      <c r="AN246" s="114">
        <f t="shared" si="6"/>
        <v>26250000</v>
      </c>
      <c r="AO246" s="114">
        <f t="shared" si="7"/>
        <v>0</v>
      </c>
      <c r="AP246" s="114"/>
      <c r="AQ246" s="114"/>
      <c r="AR246" s="114"/>
      <c r="AS246" s="114"/>
    </row>
    <row r="247" spans="1:46" s="190" customFormat="1" ht="15" customHeight="1" x14ac:dyDescent="0.2">
      <c r="A247" s="104"/>
      <c r="B247" s="104">
        <f>VLOOKUP(BJB!$F$9:$F$5599,Ctrl!$B$4:$C$399,2,0)</f>
        <v>1</v>
      </c>
      <c r="C247" s="104">
        <f>VLOOKUP(BJB!$G$9:$G$5599,Ctrl!$E$4:$F$399,2,0)</f>
        <v>5</v>
      </c>
      <c r="D247" s="219">
        <v>1</v>
      </c>
      <c r="E247" s="104" t="str">
        <f>VLOOKUP(BJB!$F$9:$F$5599,Ctrl!$B$4:$D$399,3,0)</f>
        <v>I</v>
      </c>
      <c r="F247" s="139" t="s">
        <v>10512</v>
      </c>
      <c r="G247" s="139" t="s">
        <v>10272</v>
      </c>
      <c r="H247" s="125" t="s">
        <v>17648</v>
      </c>
      <c r="I247" s="220">
        <f>IF(G246=BJB!$G4002,I246+1,1)</f>
        <v>1</v>
      </c>
      <c r="J247" s="891" t="s">
        <v>18203</v>
      </c>
      <c r="K247" s="121" t="s">
        <v>490</v>
      </c>
      <c r="L247" s="104" t="s">
        <v>6477</v>
      </c>
      <c r="M247" s="104" t="s">
        <v>491</v>
      </c>
      <c r="N247" s="120">
        <v>40893</v>
      </c>
      <c r="O247" s="105">
        <v>22000000</v>
      </c>
      <c r="P247" s="105" t="s">
        <v>14944</v>
      </c>
      <c r="Q247" s="120">
        <v>41499</v>
      </c>
      <c r="R247" s="105">
        <v>17009033</v>
      </c>
      <c r="S247" s="146" t="s">
        <v>196</v>
      </c>
      <c r="T247" s="109">
        <v>41578</v>
      </c>
      <c r="U247" s="141">
        <v>11323197</v>
      </c>
      <c r="V247" s="109">
        <v>41576</v>
      </c>
      <c r="W247" s="141">
        <v>11323197</v>
      </c>
      <c r="X247" s="141">
        <v>0</v>
      </c>
      <c r="Y247" s="141">
        <v>0</v>
      </c>
      <c r="Z247" s="141">
        <v>0</v>
      </c>
      <c r="AA247" s="114">
        <v>966840</v>
      </c>
      <c r="AB247" s="114"/>
      <c r="AC247" s="141"/>
      <c r="AD247" s="141">
        <v>10356357</v>
      </c>
      <c r="AE247" s="106">
        <v>0</v>
      </c>
      <c r="AF247" s="106">
        <v>0</v>
      </c>
      <c r="AG247" s="106">
        <v>0</v>
      </c>
      <c r="AH247" s="141"/>
      <c r="AI247" s="141"/>
      <c r="AJ247" s="141"/>
      <c r="AK247" s="141"/>
      <c r="AL247" s="141"/>
      <c r="AM247" s="141"/>
      <c r="AN247" s="114">
        <f t="shared" si="6"/>
        <v>11323197</v>
      </c>
      <c r="AO247" s="114">
        <f t="shared" si="7"/>
        <v>0</v>
      </c>
      <c r="AP247" s="114"/>
      <c r="AQ247" s="114"/>
      <c r="AR247" s="114"/>
      <c r="AS247" s="114"/>
    </row>
    <row r="248" spans="1:46" s="190" customFormat="1" ht="15" customHeight="1" x14ac:dyDescent="0.2">
      <c r="A248" s="104"/>
      <c r="B248" s="104">
        <f>VLOOKUP(BJB!$F$9:$F$5599,Ctrl!$B$4:$C$399,2,0)</f>
        <v>1</v>
      </c>
      <c r="C248" s="104">
        <f>VLOOKUP(BJB!$G$9:$G$5599,Ctrl!$E$4:$F$399,2,0)</f>
        <v>5</v>
      </c>
      <c r="D248" s="219">
        <v>1</v>
      </c>
      <c r="E248" s="104" t="str">
        <f>VLOOKUP(BJB!$F$9:$F$5599,Ctrl!$B$4:$D$399,3,0)</f>
        <v>I</v>
      </c>
      <c r="F248" s="139" t="s">
        <v>10512</v>
      </c>
      <c r="G248" s="139" t="s">
        <v>10272</v>
      </c>
      <c r="H248" s="125"/>
      <c r="I248" s="220">
        <f>IF(G247=BJB!$G4003,I247+1,1)</f>
        <v>1</v>
      </c>
      <c r="J248" s="912" t="s">
        <v>20503</v>
      </c>
      <c r="K248" s="126" t="s">
        <v>1498</v>
      </c>
      <c r="L248" s="104" t="s">
        <v>6477</v>
      </c>
      <c r="M248" s="127" t="s">
        <v>4941</v>
      </c>
      <c r="N248" s="120">
        <v>41211</v>
      </c>
      <c r="O248" s="140">
        <v>30000000</v>
      </c>
      <c r="P248" s="105" t="s">
        <v>14945</v>
      </c>
      <c r="Q248" s="120">
        <v>41541</v>
      </c>
      <c r="R248" s="105">
        <v>28962131</v>
      </c>
      <c r="S248" s="146" t="s">
        <v>4944</v>
      </c>
      <c r="T248" s="109">
        <v>41632</v>
      </c>
      <c r="U248" s="141">
        <v>19603267</v>
      </c>
      <c r="V248" s="109">
        <v>41632</v>
      </c>
      <c r="W248" s="141">
        <v>19603267</v>
      </c>
      <c r="X248" s="141">
        <v>0</v>
      </c>
      <c r="Y248" s="141">
        <v>0</v>
      </c>
      <c r="Z248" s="141">
        <v>0</v>
      </c>
      <c r="AA248" s="114">
        <v>0</v>
      </c>
      <c r="AB248" s="114"/>
      <c r="AC248" s="141"/>
      <c r="AD248" s="141"/>
      <c r="AE248" s="106">
        <v>0</v>
      </c>
      <c r="AF248" s="106">
        <v>0</v>
      </c>
      <c r="AG248" s="106">
        <v>0</v>
      </c>
      <c r="AH248" s="141"/>
      <c r="AI248" s="141"/>
      <c r="AJ248" s="141"/>
      <c r="AK248" s="141"/>
      <c r="AL248" s="141"/>
      <c r="AM248" s="141"/>
      <c r="AN248" s="114">
        <f t="shared" si="6"/>
        <v>0</v>
      </c>
      <c r="AO248" s="114">
        <f t="shared" si="7"/>
        <v>19603267</v>
      </c>
      <c r="AP248" s="114"/>
      <c r="AQ248" s="114"/>
      <c r="AR248" s="114"/>
      <c r="AS248" s="114"/>
    </row>
    <row r="249" spans="1:46" s="190" customFormat="1" ht="15" customHeight="1" x14ac:dyDescent="0.2">
      <c r="A249" s="104"/>
      <c r="B249" s="104">
        <f>VLOOKUP(BJB!$F$9:$F$5599,Ctrl!$B$4:$C$399,2,0)</f>
        <v>1</v>
      </c>
      <c r="C249" s="104">
        <f>VLOOKUP(BJB!$G$9:$G$5599,Ctrl!$E$4:$F$399,2,0)</f>
        <v>5</v>
      </c>
      <c r="D249" s="219">
        <v>1</v>
      </c>
      <c r="E249" s="104" t="str">
        <f>VLOOKUP(BJB!$F$9:$F$5599,Ctrl!$B$4:$D$399,3,0)</f>
        <v>I</v>
      </c>
      <c r="F249" s="139" t="s">
        <v>10512</v>
      </c>
      <c r="G249" s="139" t="s">
        <v>10272</v>
      </c>
      <c r="H249" s="125" t="s">
        <v>7958</v>
      </c>
      <c r="I249" s="220">
        <f>IF(G248=BJB!$G4004,I248+1,1)</f>
        <v>1</v>
      </c>
      <c r="J249" s="912" t="s">
        <v>20504</v>
      </c>
      <c r="K249" s="126" t="s">
        <v>4942</v>
      </c>
      <c r="L249" s="104" t="s">
        <v>6477</v>
      </c>
      <c r="M249" s="127" t="s">
        <v>4943</v>
      </c>
      <c r="N249" s="128">
        <v>41241</v>
      </c>
      <c r="O249" s="140">
        <v>150000000</v>
      </c>
      <c r="P249" s="105" t="s">
        <v>14946</v>
      </c>
      <c r="Q249" s="120">
        <v>41541</v>
      </c>
      <c r="R249" s="105">
        <v>157015008</v>
      </c>
      <c r="S249" s="146" t="s">
        <v>4944</v>
      </c>
      <c r="T249" s="109">
        <v>41632</v>
      </c>
      <c r="U249" s="141">
        <v>105000000</v>
      </c>
      <c r="V249" s="109">
        <v>41632</v>
      </c>
      <c r="W249" s="141">
        <v>105000000</v>
      </c>
      <c r="X249" s="141">
        <v>0</v>
      </c>
      <c r="Y249" s="141">
        <v>0</v>
      </c>
      <c r="Z249" s="141">
        <v>0</v>
      </c>
      <c r="AA249" s="114">
        <v>105000000</v>
      </c>
      <c r="AB249" s="114"/>
      <c r="AC249" s="132"/>
      <c r="AD249" s="141"/>
      <c r="AE249" s="106">
        <v>0</v>
      </c>
      <c r="AF249" s="106">
        <v>0</v>
      </c>
      <c r="AG249" s="106">
        <v>0</v>
      </c>
      <c r="AH249" s="141"/>
      <c r="AI249" s="141"/>
      <c r="AJ249" s="141"/>
      <c r="AK249" s="141"/>
      <c r="AL249" s="141"/>
      <c r="AM249" s="141"/>
      <c r="AN249" s="114">
        <f t="shared" si="6"/>
        <v>105000000</v>
      </c>
      <c r="AO249" s="114">
        <f t="shared" si="7"/>
        <v>0</v>
      </c>
      <c r="AP249" s="114"/>
      <c r="AQ249" s="114"/>
      <c r="AR249" s="114"/>
      <c r="AS249" s="114"/>
    </row>
    <row r="250" spans="1:46" s="190" customFormat="1" ht="15" customHeight="1" x14ac:dyDescent="0.2">
      <c r="A250" s="104"/>
      <c r="B250" s="104">
        <f>VLOOKUP(BJB!$F$9:$F$5599,Ctrl!$B$4:$C$399,2,0)</f>
        <v>1</v>
      </c>
      <c r="C250" s="104">
        <f>VLOOKUP(BJB!$G$9:$G$5599,Ctrl!$E$4:$F$399,2,0)</f>
        <v>5</v>
      </c>
      <c r="D250" s="219">
        <v>1</v>
      </c>
      <c r="E250" s="104" t="str">
        <f>VLOOKUP(BJB!$F$9:$F$5599,Ctrl!$B$4:$D$399,3,0)</f>
        <v>I</v>
      </c>
      <c r="F250" s="139" t="s">
        <v>10512</v>
      </c>
      <c r="G250" s="139" t="s">
        <v>10272</v>
      </c>
      <c r="H250" s="125"/>
      <c r="I250" s="220">
        <f>IF(G249=BJB!$G4005,I249+1,1)</f>
        <v>1</v>
      </c>
      <c r="J250" s="912" t="s">
        <v>20505</v>
      </c>
      <c r="K250" s="126" t="s">
        <v>4981</v>
      </c>
      <c r="L250" s="104" t="s">
        <v>6476</v>
      </c>
      <c r="M250" s="127" t="s">
        <v>4982</v>
      </c>
      <c r="N250" s="128">
        <v>39899</v>
      </c>
      <c r="O250" s="140">
        <v>100000000</v>
      </c>
      <c r="P250" s="105" t="s">
        <v>14947</v>
      </c>
      <c r="Q250" s="120">
        <v>41604</v>
      </c>
      <c r="R250" s="105">
        <v>25977064</v>
      </c>
      <c r="S250" s="146" t="s">
        <v>4983</v>
      </c>
      <c r="T250" s="109">
        <v>41670</v>
      </c>
      <c r="U250" s="141">
        <v>25977064</v>
      </c>
      <c r="V250" s="109">
        <v>41640</v>
      </c>
      <c r="W250" s="141">
        <v>25977064</v>
      </c>
      <c r="X250" s="141">
        <v>0</v>
      </c>
      <c r="Y250" s="141">
        <v>0</v>
      </c>
      <c r="Z250" s="141">
        <v>0</v>
      </c>
      <c r="AA250" s="114">
        <v>0</v>
      </c>
      <c r="AB250" s="114"/>
      <c r="AC250" s="141"/>
      <c r="AD250" s="141"/>
      <c r="AE250" s="106">
        <v>0</v>
      </c>
      <c r="AF250" s="106">
        <v>0</v>
      </c>
      <c r="AG250" s="106">
        <v>0</v>
      </c>
      <c r="AH250" s="141"/>
      <c r="AI250" s="141"/>
      <c r="AJ250" s="141"/>
      <c r="AK250" s="141"/>
      <c r="AL250" s="141"/>
      <c r="AM250" s="141"/>
      <c r="AN250" s="114">
        <f t="shared" si="6"/>
        <v>0</v>
      </c>
      <c r="AO250" s="114">
        <f t="shared" si="7"/>
        <v>25977064</v>
      </c>
      <c r="AP250" s="114"/>
      <c r="AQ250" s="114"/>
      <c r="AR250" s="114"/>
      <c r="AS250" s="114"/>
      <c r="AT250" s="237"/>
    </row>
    <row r="251" spans="1:46" s="191" customFormat="1" ht="15" customHeight="1" x14ac:dyDescent="0.2">
      <c r="A251" s="104"/>
      <c r="B251" s="104">
        <f>VLOOKUP(BJB!$F$9:$F$5599,Ctrl!$B$4:$C$399,2,0)</f>
        <v>1</v>
      </c>
      <c r="C251" s="104">
        <f>VLOOKUP(BJB!$G$9:$G$5599,Ctrl!$E$4:$F$399,2,0)</f>
        <v>5</v>
      </c>
      <c r="D251" s="219">
        <v>1</v>
      </c>
      <c r="E251" s="104" t="str">
        <f>VLOOKUP(BJB!$F$9:$F$5599,Ctrl!$B$4:$D$399,3,0)</f>
        <v>I</v>
      </c>
      <c r="F251" s="139" t="s">
        <v>10512</v>
      </c>
      <c r="G251" s="139" t="s">
        <v>10272</v>
      </c>
      <c r="H251" s="125"/>
      <c r="I251" s="220">
        <f>IF(G250=BJB!$G4007,I250+1,1)</f>
        <v>1</v>
      </c>
      <c r="J251" s="912" t="s">
        <v>20506</v>
      </c>
      <c r="K251" s="126" t="s">
        <v>5725</v>
      </c>
      <c r="L251" s="104" t="s">
        <v>6477</v>
      </c>
      <c r="M251" s="127" t="s">
        <v>5726</v>
      </c>
      <c r="N251" s="128">
        <v>41393</v>
      </c>
      <c r="O251" s="140">
        <v>25000000</v>
      </c>
      <c r="P251" s="105" t="s">
        <v>14948</v>
      </c>
      <c r="Q251" s="120">
        <v>41758</v>
      </c>
      <c r="R251" s="105">
        <v>4983269</v>
      </c>
      <c r="S251" s="146" t="s">
        <v>5563</v>
      </c>
      <c r="T251" s="109">
        <v>41820</v>
      </c>
      <c r="U251" s="141">
        <v>3321312</v>
      </c>
      <c r="V251" s="109">
        <v>41791</v>
      </c>
      <c r="W251" s="141">
        <v>3321312</v>
      </c>
      <c r="X251" s="141">
        <v>0</v>
      </c>
      <c r="Y251" s="141">
        <v>0</v>
      </c>
      <c r="Z251" s="141">
        <v>0</v>
      </c>
      <c r="AA251" s="114">
        <v>0</v>
      </c>
      <c r="AB251" s="114"/>
      <c r="AC251" s="141"/>
      <c r="AD251" s="141"/>
      <c r="AE251" s="106">
        <v>0</v>
      </c>
      <c r="AF251" s="106">
        <v>0</v>
      </c>
      <c r="AG251" s="106">
        <v>0</v>
      </c>
      <c r="AH251" s="141"/>
      <c r="AI251" s="141"/>
      <c r="AJ251" s="141"/>
      <c r="AK251" s="141"/>
      <c r="AL251" s="141"/>
      <c r="AM251" s="141"/>
      <c r="AN251" s="114">
        <f t="shared" si="6"/>
        <v>0</v>
      </c>
      <c r="AO251" s="114">
        <f t="shared" si="7"/>
        <v>3321312</v>
      </c>
      <c r="AP251" s="114"/>
      <c r="AQ251" s="114"/>
      <c r="AR251" s="114"/>
      <c r="AS251" s="114"/>
      <c r="AT251" s="237"/>
    </row>
    <row r="252" spans="1:46" s="190" customFormat="1" ht="15" customHeight="1" x14ac:dyDescent="0.2">
      <c r="A252" s="104"/>
      <c r="B252" s="104">
        <f>VLOOKUP(BJB!$F$9:$F$5599,Ctrl!$B$4:$C$399,2,0)</f>
        <v>1</v>
      </c>
      <c r="C252" s="104">
        <f>VLOOKUP(BJB!$G$9:$G$5599,Ctrl!$E$4:$F$399,2,0)</f>
        <v>5</v>
      </c>
      <c r="D252" s="219">
        <v>1</v>
      </c>
      <c r="E252" s="104" t="str">
        <f>VLOOKUP(BJB!$F$9:$F$5599,Ctrl!$B$4:$D$399,3,0)</f>
        <v>I</v>
      </c>
      <c r="F252" s="139" t="s">
        <v>10512</v>
      </c>
      <c r="G252" s="139" t="s">
        <v>10272</v>
      </c>
      <c r="H252" s="125" t="s">
        <v>7954</v>
      </c>
      <c r="I252" s="220">
        <f>IF(G251=BJB!$G4009,I251+1,1)</f>
        <v>1</v>
      </c>
      <c r="J252" s="912" t="s">
        <v>20507</v>
      </c>
      <c r="K252" s="126" t="s">
        <v>5943</v>
      </c>
      <c r="L252" s="104" t="s">
        <v>6477</v>
      </c>
      <c r="M252" s="127" t="s">
        <v>5944</v>
      </c>
      <c r="N252" s="128">
        <v>41347</v>
      </c>
      <c r="O252" s="140">
        <v>100000000</v>
      </c>
      <c r="P252" s="105" t="s">
        <v>14949</v>
      </c>
      <c r="Q252" s="120">
        <v>41878</v>
      </c>
      <c r="R252" s="105">
        <v>124914993</v>
      </c>
      <c r="S252" s="146" t="s">
        <v>5938</v>
      </c>
      <c r="T252" s="109">
        <v>41912</v>
      </c>
      <c r="U252" s="141">
        <v>70000000</v>
      </c>
      <c r="V252" s="109">
        <v>41883</v>
      </c>
      <c r="W252" s="141">
        <v>70000000</v>
      </c>
      <c r="X252" s="141">
        <v>0</v>
      </c>
      <c r="Y252" s="141">
        <v>0</v>
      </c>
      <c r="Z252" s="141">
        <v>0</v>
      </c>
      <c r="AA252" s="114">
        <v>70000000</v>
      </c>
      <c r="AB252" s="114"/>
      <c r="AC252" s="132"/>
      <c r="AD252" s="141"/>
      <c r="AE252" s="106">
        <v>0</v>
      </c>
      <c r="AF252" s="106">
        <v>0</v>
      </c>
      <c r="AG252" s="106">
        <v>0</v>
      </c>
      <c r="AH252" s="141"/>
      <c r="AI252" s="141"/>
      <c r="AJ252" s="141"/>
      <c r="AK252" s="141"/>
      <c r="AL252" s="141"/>
      <c r="AM252" s="141"/>
      <c r="AN252" s="114">
        <f t="shared" si="6"/>
        <v>70000000</v>
      </c>
      <c r="AO252" s="114">
        <f t="shared" si="7"/>
        <v>0</v>
      </c>
      <c r="AP252" s="114"/>
      <c r="AQ252" s="114"/>
      <c r="AR252" s="114"/>
      <c r="AS252" s="114"/>
      <c r="AT252" s="237"/>
    </row>
    <row r="253" spans="1:46" s="190" customFormat="1" ht="15" customHeight="1" x14ac:dyDescent="0.2">
      <c r="A253" s="104"/>
      <c r="B253" s="104">
        <f>VLOOKUP(BJB!$F$9:$F$5599,Ctrl!$B$4:$C$399,2,0)</f>
        <v>1</v>
      </c>
      <c r="C253" s="104">
        <f>VLOOKUP(BJB!$G$9:$G$5599,Ctrl!$E$4:$F$399,2,0)</f>
        <v>5</v>
      </c>
      <c r="D253" s="219">
        <v>1</v>
      </c>
      <c r="E253" s="104" t="str">
        <f>VLOOKUP(BJB!$F$9:$F$5599,Ctrl!$B$4:$D$399,3,0)</f>
        <v>I</v>
      </c>
      <c r="F253" s="139" t="s">
        <v>10512</v>
      </c>
      <c r="G253" s="139" t="s">
        <v>10272</v>
      </c>
      <c r="H253" s="125"/>
      <c r="I253" s="220">
        <f>IF(G252=BJB!$G4010,I252+1,1)</f>
        <v>1</v>
      </c>
      <c r="J253" s="912" t="s">
        <v>20508</v>
      </c>
      <c r="K253" s="126" t="s">
        <v>5945</v>
      </c>
      <c r="L253" s="104" t="s">
        <v>6477</v>
      </c>
      <c r="M253" s="127" t="s">
        <v>5946</v>
      </c>
      <c r="N253" s="128">
        <v>41393</v>
      </c>
      <c r="O253" s="140">
        <v>25000000</v>
      </c>
      <c r="P253" s="105" t="s">
        <v>14950</v>
      </c>
      <c r="Q253" s="120">
        <v>41878</v>
      </c>
      <c r="R253" s="105">
        <v>20961449</v>
      </c>
      <c r="S253" s="146" t="s">
        <v>5938</v>
      </c>
      <c r="T253" s="109">
        <v>41912</v>
      </c>
      <c r="U253" s="141">
        <v>14112977</v>
      </c>
      <c r="V253" s="109">
        <v>41883</v>
      </c>
      <c r="W253" s="141">
        <v>14112977</v>
      </c>
      <c r="X253" s="141">
        <v>0</v>
      </c>
      <c r="Y253" s="141">
        <v>0</v>
      </c>
      <c r="Z253" s="141">
        <v>0</v>
      </c>
      <c r="AA253" s="114">
        <v>0</v>
      </c>
      <c r="AB253" s="114"/>
      <c r="AC253" s="141"/>
      <c r="AD253" s="141"/>
      <c r="AE253" s="106">
        <v>0</v>
      </c>
      <c r="AF253" s="106">
        <v>0</v>
      </c>
      <c r="AG253" s="106">
        <v>0</v>
      </c>
      <c r="AH253" s="141"/>
      <c r="AI253" s="141"/>
      <c r="AJ253" s="141"/>
      <c r="AK253" s="141"/>
      <c r="AL253" s="141"/>
      <c r="AM253" s="141"/>
      <c r="AN253" s="114">
        <f t="shared" si="6"/>
        <v>0</v>
      </c>
      <c r="AO253" s="114">
        <f t="shared" si="7"/>
        <v>14112977</v>
      </c>
      <c r="AP253" s="114"/>
      <c r="AQ253" s="114"/>
      <c r="AR253" s="114"/>
      <c r="AS253" s="114"/>
      <c r="AT253" s="237"/>
    </row>
    <row r="254" spans="1:46" s="190" customFormat="1" ht="15" customHeight="1" x14ac:dyDescent="0.2">
      <c r="A254" s="104"/>
      <c r="B254" s="104">
        <f>VLOOKUP(BJB!$F$9:$F$5599,Ctrl!$B$4:$C$399,2,0)</f>
        <v>1</v>
      </c>
      <c r="C254" s="104">
        <f>VLOOKUP(BJB!$G$9:$G$5599,Ctrl!$E$4:$F$399,2,0)</f>
        <v>5</v>
      </c>
      <c r="D254" s="219">
        <v>1</v>
      </c>
      <c r="E254" s="104" t="str">
        <f>VLOOKUP(BJB!$F$9:$F$5599,Ctrl!$B$4:$D$399,3,0)</f>
        <v>I</v>
      </c>
      <c r="F254" s="139" t="s">
        <v>10512</v>
      </c>
      <c r="G254" s="139" t="s">
        <v>10272</v>
      </c>
      <c r="H254" s="125"/>
      <c r="I254" s="220">
        <f>IF(G253=BJB!$G4011,I253+1,1)</f>
        <v>1</v>
      </c>
      <c r="J254" s="912" t="s">
        <v>20509</v>
      </c>
      <c r="K254" s="126" t="s">
        <v>785</v>
      </c>
      <c r="L254" s="104" t="s">
        <v>6476</v>
      </c>
      <c r="M254" s="127" t="s">
        <v>6125</v>
      </c>
      <c r="N254" s="128">
        <v>42003</v>
      </c>
      <c r="O254" s="140">
        <v>60000000</v>
      </c>
      <c r="P254" s="105" t="s">
        <v>14951</v>
      </c>
      <c r="Q254" s="120">
        <v>41508</v>
      </c>
      <c r="R254" s="105">
        <v>3049978</v>
      </c>
      <c r="S254" s="146" t="s">
        <v>6086</v>
      </c>
      <c r="T254" s="109">
        <v>42003</v>
      </c>
      <c r="U254" s="141">
        <v>3049978</v>
      </c>
      <c r="V254" s="109">
        <v>41974</v>
      </c>
      <c r="W254" s="141">
        <v>3049978</v>
      </c>
      <c r="X254" s="141">
        <v>0</v>
      </c>
      <c r="Y254" s="141">
        <v>0</v>
      </c>
      <c r="Z254" s="141">
        <v>0</v>
      </c>
      <c r="AA254" s="114">
        <v>0</v>
      </c>
      <c r="AB254" s="114"/>
      <c r="AC254" s="141"/>
      <c r="AD254" s="141"/>
      <c r="AE254" s="106">
        <v>0</v>
      </c>
      <c r="AF254" s="106">
        <v>0</v>
      </c>
      <c r="AG254" s="106">
        <v>0</v>
      </c>
      <c r="AH254" s="141"/>
      <c r="AI254" s="141"/>
      <c r="AJ254" s="141"/>
      <c r="AK254" s="141"/>
      <c r="AL254" s="141"/>
      <c r="AM254" s="141"/>
      <c r="AN254" s="114">
        <f t="shared" si="6"/>
        <v>0</v>
      </c>
      <c r="AO254" s="114">
        <f t="shared" si="7"/>
        <v>3049978</v>
      </c>
      <c r="AP254" s="114"/>
      <c r="AQ254" s="114"/>
      <c r="AR254" s="114"/>
      <c r="AS254" s="114"/>
      <c r="AT254" s="237"/>
    </row>
    <row r="255" spans="1:46" s="190" customFormat="1" ht="15" customHeight="1" x14ac:dyDescent="0.2">
      <c r="A255" s="104"/>
      <c r="B255" s="104">
        <f>VLOOKUP(BJB!$F$9:$F$5599,Ctrl!$B$4:$C$399,2,0)</f>
        <v>1</v>
      </c>
      <c r="C255" s="104">
        <f>VLOOKUP(BJB!$G$9:$G$5599,Ctrl!$E$4:$F$399,2,0)</f>
        <v>5</v>
      </c>
      <c r="D255" s="219">
        <v>1</v>
      </c>
      <c r="E255" s="104" t="str">
        <f>VLOOKUP(BJB!$F$9:$F$5599,Ctrl!$B$4:$D$399,3,0)</f>
        <v>I</v>
      </c>
      <c r="F255" s="139" t="s">
        <v>10512</v>
      </c>
      <c r="G255" s="139" t="s">
        <v>10272</v>
      </c>
      <c r="H255" s="125"/>
      <c r="I255" s="220">
        <f>IF(G254=BJB!$G4012,I254+1,1)</f>
        <v>1</v>
      </c>
      <c r="J255" s="912" t="s">
        <v>20510</v>
      </c>
      <c r="K255" s="126" t="s">
        <v>6124</v>
      </c>
      <c r="L255" s="104" t="s">
        <v>6476</v>
      </c>
      <c r="M255" s="127" t="s">
        <v>6125</v>
      </c>
      <c r="N255" s="128">
        <v>42003</v>
      </c>
      <c r="O255" s="140">
        <v>75000000</v>
      </c>
      <c r="P255" s="105" t="s">
        <v>14952</v>
      </c>
      <c r="Q255" s="120">
        <v>41604</v>
      </c>
      <c r="R255" s="105">
        <v>1878008</v>
      </c>
      <c r="S255" s="146" t="s">
        <v>6086</v>
      </c>
      <c r="T255" s="109">
        <v>42003</v>
      </c>
      <c r="U255" s="141">
        <v>1878008</v>
      </c>
      <c r="V255" s="109">
        <v>41974</v>
      </c>
      <c r="W255" s="141">
        <v>1878008</v>
      </c>
      <c r="X255" s="141">
        <v>0</v>
      </c>
      <c r="Y255" s="141">
        <v>0</v>
      </c>
      <c r="Z255" s="141">
        <v>0</v>
      </c>
      <c r="AA255" s="114">
        <v>0</v>
      </c>
      <c r="AB255" s="114"/>
      <c r="AC255" s="141"/>
      <c r="AD255" s="141"/>
      <c r="AE255" s="106">
        <v>0</v>
      </c>
      <c r="AF255" s="106">
        <v>0</v>
      </c>
      <c r="AG255" s="106">
        <v>0</v>
      </c>
      <c r="AH255" s="141"/>
      <c r="AI255" s="141"/>
      <c r="AJ255" s="141"/>
      <c r="AK255" s="141"/>
      <c r="AL255" s="141"/>
      <c r="AM255" s="141"/>
      <c r="AN255" s="114">
        <f t="shared" si="6"/>
        <v>0</v>
      </c>
      <c r="AO255" s="114">
        <f t="shared" si="7"/>
        <v>1878008</v>
      </c>
      <c r="AP255" s="114"/>
      <c r="AQ255" s="114"/>
      <c r="AR255" s="114"/>
      <c r="AS255" s="114"/>
      <c r="AT255" s="237"/>
    </row>
    <row r="256" spans="1:46" s="190" customFormat="1" ht="15" customHeight="1" x14ac:dyDescent="0.2">
      <c r="A256" s="104"/>
      <c r="B256" s="104">
        <f>VLOOKUP(BJB!$F$9:$F$5599,Ctrl!$B$4:$C$399,2,0)</f>
        <v>1</v>
      </c>
      <c r="C256" s="104">
        <f>VLOOKUP(BJB!$G$9:$G$5599,Ctrl!$E$4:$F$399,2,0)</f>
        <v>5</v>
      </c>
      <c r="D256" s="219">
        <v>1</v>
      </c>
      <c r="E256" s="104" t="str">
        <f>VLOOKUP(BJB!$F$9:$F$5599,Ctrl!$B$4:$D$399,3,0)</f>
        <v>I</v>
      </c>
      <c r="F256" s="139" t="s">
        <v>10512</v>
      </c>
      <c r="G256" s="139" t="s">
        <v>10272</v>
      </c>
      <c r="H256" s="125"/>
      <c r="I256" s="220">
        <f>IF(G255=BJB!$G4014,I255+1,1)</f>
        <v>1</v>
      </c>
      <c r="J256" s="912" t="s">
        <v>20511</v>
      </c>
      <c r="K256" s="121" t="s">
        <v>429</v>
      </c>
      <c r="L256" s="104" t="s">
        <v>6476</v>
      </c>
      <c r="M256" s="104" t="s">
        <v>430</v>
      </c>
      <c r="N256" s="120"/>
      <c r="O256" s="106"/>
      <c r="P256" s="105" t="s">
        <v>6222</v>
      </c>
      <c r="Q256" s="120" t="s">
        <v>6222</v>
      </c>
      <c r="R256" s="890">
        <v>0</v>
      </c>
      <c r="S256" s="108" t="s">
        <v>6807</v>
      </c>
      <c r="T256" s="117" t="s">
        <v>6222</v>
      </c>
      <c r="U256" s="114">
        <v>55633466</v>
      </c>
      <c r="V256" s="109" t="s">
        <v>6222</v>
      </c>
      <c r="W256" s="141">
        <v>0</v>
      </c>
      <c r="X256" s="141">
        <v>0</v>
      </c>
      <c r="Y256" s="141">
        <v>0</v>
      </c>
      <c r="Z256" s="141">
        <v>0</v>
      </c>
      <c r="AA256" s="114">
        <v>3458328</v>
      </c>
      <c r="AB256" s="114"/>
      <c r="AC256" s="114"/>
      <c r="AD256" s="141"/>
      <c r="AE256" s="106">
        <v>0</v>
      </c>
      <c r="AF256" s="106">
        <v>0</v>
      </c>
      <c r="AG256" s="106">
        <v>0</v>
      </c>
      <c r="AH256" s="114"/>
      <c r="AI256" s="114"/>
      <c r="AJ256" s="114"/>
      <c r="AK256" s="114"/>
      <c r="AL256" s="114"/>
      <c r="AM256" s="114"/>
      <c r="AN256" s="114">
        <f t="shared" si="6"/>
        <v>3458328</v>
      </c>
      <c r="AO256" s="114">
        <f t="shared" si="7"/>
        <v>52175138</v>
      </c>
      <c r="AP256" s="114"/>
      <c r="AQ256" s="114"/>
      <c r="AR256" s="114"/>
      <c r="AS256" s="114"/>
      <c r="AT256" s="237"/>
    </row>
    <row r="257" spans="1:46" s="190" customFormat="1" ht="15" customHeight="1" x14ac:dyDescent="0.2">
      <c r="A257" s="104"/>
      <c r="B257" s="104">
        <f>VLOOKUP(BJB!$F$9:$F$5599,Ctrl!$B$4:$C$399,2,0)</f>
        <v>1</v>
      </c>
      <c r="C257" s="104">
        <f>VLOOKUP(BJB!$G$9:$G$5599,Ctrl!$E$4:$F$399,2,0)</f>
        <v>5</v>
      </c>
      <c r="D257" s="219">
        <v>1</v>
      </c>
      <c r="E257" s="104" t="str">
        <f>VLOOKUP(BJB!$F$9:$F$5599,Ctrl!$B$4:$D$399,3,0)</f>
        <v>I</v>
      </c>
      <c r="F257" s="139" t="s">
        <v>10512</v>
      </c>
      <c r="G257" s="139" t="s">
        <v>10272</v>
      </c>
      <c r="H257" s="125">
        <v>1120619000509</v>
      </c>
      <c r="I257" s="220">
        <f>IF(G256=BJB!$G4015,I256+1,1)</f>
        <v>1</v>
      </c>
      <c r="J257" s="912" t="s">
        <v>20512</v>
      </c>
      <c r="K257" s="121" t="s">
        <v>8431</v>
      </c>
      <c r="L257" s="104" t="s">
        <v>6477</v>
      </c>
      <c r="M257" s="104" t="s">
        <v>5728</v>
      </c>
      <c r="N257" s="120">
        <v>41120</v>
      </c>
      <c r="O257" s="105">
        <v>115000000</v>
      </c>
      <c r="P257" s="105" t="s">
        <v>14953</v>
      </c>
      <c r="Q257" s="120">
        <v>42228</v>
      </c>
      <c r="R257" s="105">
        <v>66774541</v>
      </c>
      <c r="S257" s="146" t="s">
        <v>8467</v>
      </c>
      <c r="T257" s="109">
        <v>42275</v>
      </c>
      <c r="U257" s="141">
        <v>45097592</v>
      </c>
      <c r="V257" s="109">
        <v>42275</v>
      </c>
      <c r="W257" s="141">
        <v>45097592</v>
      </c>
      <c r="X257" s="141">
        <v>0</v>
      </c>
      <c r="Y257" s="141">
        <v>0</v>
      </c>
      <c r="Z257" s="141">
        <v>0</v>
      </c>
      <c r="AA257" s="114">
        <v>45097592</v>
      </c>
      <c r="AB257" s="114"/>
      <c r="AC257" s="132"/>
      <c r="AD257" s="141"/>
      <c r="AE257" s="106">
        <v>0</v>
      </c>
      <c r="AF257" s="106">
        <v>0</v>
      </c>
      <c r="AG257" s="106">
        <v>0</v>
      </c>
      <c r="AH257" s="106"/>
      <c r="AI257" s="106"/>
      <c r="AJ257" s="106"/>
      <c r="AK257" s="141"/>
      <c r="AL257" s="106"/>
      <c r="AM257" s="106"/>
      <c r="AN257" s="114">
        <f t="shared" si="6"/>
        <v>45097592</v>
      </c>
      <c r="AO257" s="114">
        <f t="shared" si="7"/>
        <v>0</v>
      </c>
      <c r="AP257" s="114"/>
      <c r="AQ257" s="114"/>
      <c r="AR257" s="114"/>
      <c r="AS257" s="114"/>
      <c r="AT257" s="237"/>
    </row>
    <row r="258" spans="1:46" s="191" customFormat="1" ht="15" customHeight="1" x14ac:dyDescent="0.2">
      <c r="A258" s="104"/>
      <c r="B258" s="104">
        <f>VLOOKUP(BJB!$F$9:$F$5599,Ctrl!$B$4:$C$399,2,0)</f>
        <v>1</v>
      </c>
      <c r="C258" s="104">
        <f>VLOOKUP(BJB!$G$9:$G$5599,Ctrl!$E$4:$F$399,2,0)</f>
        <v>8</v>
      </c>
      <c r="D258" s="219">
        <v>1</v>
      </c>
      <c r="E258" s="104" t="str">
        <f>VLOOKUP(BJB!$F$9:$F$5599,Ctrl!$B$4:$D$399,3,0)</f>
        <v>I</v>
      </c>
      <c r="F258" s="139" t="s">
        <v>10512</v>
      </c>
      <c r="G258" s="139" t="s">
        <v>4845</v>
      </c>
      <c r="H258" s="125"/>
      <c r="I258" s="220">
        <f>IF(G257=BJB!$G4016,I257+1,1)</f>
        <v>1</v>
      </c>
      <c r="J258" s="912" t="s">
        <v>20513</v>
      </c>
      <c r="K258" s="121" t="s">
        <v>6453</v>
      </c>
      <c r="L258" s="104" t="s">
        <v>6477</v>
      </c>
      <c r="M258" s="104" t="s">
        <v>382</v>
      </c>
      <c r="N258" s="120">
        <v>41260</v>
      </c>
      <c r="O258" s="107">
        <v>160000000</v>
      </c>
      <c r="P258" s="105" t="s">
        <v>14954</v>
      </c>
      <c r="Q258" s="120">
        <v>42044</v>
      </c>
      <c r="R258" s="105">
        <v>118535519</v>
      </c>
      <c r="S258" s="146" t="s">
        <v>6507</v>
      </c>
      <c r="T258" s="109">
        <v>42060</v>
      </c>
      <c r="U258" s="118">
        <v>82974863</v>
      </c>
      <c r="V258" s="109">
        <v>42060</v>
      </c>
      <c r="W258" s="141">
        <v>82974863</v>
      </c>
      <c r="X258" s="141">
        <v>0</v>
      </c>
      <c r="Y258" s="141">
        <v>0</v>
      </c>
      <c r="Z258" s="141">
        <v>0</v>
      </c>
      <c r="AA258" s="223">
        <v>0</v>
      </c>
      <c r="AB258" s="223"/>
      <c r="AC258" s="114"/>
      <c r="AD258" s="141"/>
      <c r="AE258" s="106">
        <v>0</v>
      </c>
      <c r="AF258" s="106">
        <v>0</v>
      </c>
      <c r="AG258" s="106">
        <v>0</v>
      </c>
      <c r="AH258" s="114"/>
      <c r="AI258" s="114"/>
      <c r="AJ258" s="114"/>
      <c r="AK258" s="114"/>
      <c r="AL258" s="114"/>
      <c r="AM258" s="114"/>
      <c r="AN258" s="114">
        <f t="shared" si="6"/>
        <v>0</v>
      </c>
      <c r="AO258" s="114">
        <f t="shared" si="7"/>
        <v>82974863</v>
      </c>
      <c r="AP258" s="114"/>
      <c r="AQ258" s="114"/>
      <c r="AR258" s="114"/>
      <c r="AS258" s="114"/>
      <c r="AT258" s="237"/>
    </row>
    <row r="259" spans="1:46" s="190" customFormat="1" ht="15" customHeight="1" x14ac:dyDescent="0.2">
      <c r="A259" s="104"/>
      <c r="B259" s="104">
        <f>VLOOKUP(BJB!$F$9:$F$5599,Ctrl!$B$4:$C$399,2,0)</f>
        <v>1</v>
      </c>
      <c r="C259" s="104">
        <f>VLOOKUP(BJB!$G$9:$G$5599,Ctrl!$E$4:$F$399,2,0)</f>
        <v>8</v>
      </c>
      <c r="D259" s="219">
        <v>1</v>
      </c>
      <c r="E259" s="104" t="str">
        <f>VLOOKUP(BJB!$F$9:$F$5599,Ctrl!$B$4:$D$399,3,0)</f>
        <v>I</v>
      </c>
      <c r="F259" s="139" t="s">
        <v>10512</v>
      </c>
      <c r="G259" s="139" t="s">
        <v>4845</v>
      </c>
      <c r="H259" s="125"/>
      <c r="I259" s="220">
        <f>IF(G258=BJB!$G4017,I258+1,1)</f>
        <v>1</v>
      </c>
      <c r="J259" s="912" t="s">
        <v>20514</v>
      </c>
      <c r="K259" s="121" t="s">
        <v>4846</v>
      </c>
      <c r="L259" s="104" t="s">
        <v>6477</v>
      </c>
      <c r="M259" s="104" t="s">
        <v>378</v>
      </c>
      <c r="N259" s="120">
        <v>41179</v>
      </c>
      <c r="O259" s="107">
        <v>55000000</v>
      </c>
      <c r="P259" s="105" t="s">
        <v>14955</v>
      </c>
      <c r="Q259" s="120">
        <v>41487</v>
      </c>
      <c r="R259" s="105">
        <v>62702383</v>
      </c>
      <c r="S259" s="108" t="s">
        <v>124</v>
      </c>
      <c r="T259" s="109">
        <v>41547</v>
      </c>
      <c r="U259" s="106">
        <v>38500000</v>
      </c>
      <c r="V259" s="109">
        <v>41540</v>
      </c>
      <c r="W259" s="141">
        <v>38500000</v>
      </c>
      <c r="X259" s="141">
        <v>0</v>
      </c>
      <c r="Y259" s="141">
        <v>0</v>
      </c>
      <c r="Z259" s="141">
        <v>0</v>
      </c>
      <c r="AA259" s="114">
        <v>38500000</v>
      </c>
      <c r="AB259" s="114"/>
      <c r="AC259" s="106"/>
      <c r="AD259" s="141"/>
      <c r="AE259" s="106">
        <v>0</v>
      </c>
      <c r="AF259" s="106">
        <v>0</v>
      </c>
      <c r="AG259" s="106">
        <v>0</v>
      </c>
      <c r="AH259" s="106"/>
      <c r="AI259" s="106"/>
      <c r="AJ259" s="106"/>
      <c r="AK259" s="106"/>
      <c r="AL259" s="106"/>
      <c r="AM259" s="106"/>
      <c r="AN259" s="114">
        <f t="shared" si="6"/>
        <v>38500000</v>
      </c>
      <c r="AO259" s="114">
        <f t="shared" si="7"/>
        <v>0</v>
      </c>
      <c r="AP259" s="114"/>
      <c r="AQ259" s="114"/>
      <c r="AR259" s="114"/>
      <c r="AS259" s="114"/>
      <c r="AT259" s="237"/>
    </row>
    <row r="260" spans="1:46" s="190" customFormat="1" ht="15" customHeight="1" x14ac:dyDescent="0.2">
      <c r="A260" s="104"/>
      <c r="B260" s="104">
        <f>VLOOKUP(BJB!$F$9:$F$5599,Ctrl!$B$4:$C$399,2,0)</f>
        <v>1</v>
      </c>
      <c r="C260" s="104">
        <f>VLOOKUP(BJB!$G$9:$G$5599,Ctrl!$E$4:$F$399,2,0)</f>
        <v>8</v>
      </c>
      <c r="D260" s="219">
        <v>1</v>
      </c>
      <c r="E260" s="104" t="str">
        <f>VLOOKUP(BJB!$F$9:$F$5599,Ctrl!$B$4:$D$399,3,0)</f>
        <v>I</v>
      </c>
      <c r="F260" s="139" t="s">
        <v>10512</v>
      </c>
      <c r="G260" s="139" t="s">
        <v>4845</v>
      </c>
      <c r="H260" s="125"/>
      <c r="I260" s="220">
        <f>IF(G259=BJB!$G4018,I259+1,1)</f>
        <v>1</v>
      </c>
      <c r="J260" s="912" t="s">
        <v>20515</v>
      </c>
      <c r="K260" s="121" t="s">
        <v>4847</v>
      </c>
      <c r="L260" s="104" t="s">
        <v>6477</v>
      </c>
      <c r="M260" s="104" t="s">
        <v>381</v>
      </c>
      <c r="N260" s="120">
        <v>41122</v>
      </c>
      <c r="O260" s="105">
        <v>20000000</v>
      </c>
      <c r="P260" s="105" t="s">
        <v>14956</v>
      </c>
      <c r="Q260" s="120">
        <v>41535</v>
      </c>
      <c r="R260" s="105">
        <v>17074935</v>
      </c>
      <c r="S260" s="108" t="s">
        <v>196</v>
      </c>
      <c r="T260" s="109">
        <v>41578</v>
      </c>
      <c r="U260" s="141">
        <v>11952454</v>
      </c>
      <c r="V260" s="109">
        <v>41576</v>
      </c>
      <c r="W260" s="141">
        <v>11952454</v>
      </c>
      <c r="X260" s="141">
        <v>0</v>
      </c>
      <c r="Y260" s="141">
        <v>0</v>
      </c>
      <c r="Z260" s="141">
        <v>0</v>
      </c>
      <c r="AA260" s="114">
        <v>0</v>
      </c>
      <c r="AB260" s="114"/>
      <c r="AC260" s="141"/>
      <c r="AD260" s="141"/>
      <c r="AE260" s="106">
        <v>0</v>
      </c>
      <c r="AF260" s="106">
        <v>0</v>
      </c>
      <c r="AG260" s="106">
        <v>0</v>
      </c>
      <c r="AH260" s="141"/>
      <c r="AI260" s="141"/>
      <c r="AJ260" s="141"/>
      <c r="AK260" s="141"/>
      <c r="AL260" s="141"/>
      <c r="AM260" s="141"/>
      <c r="AN260" s="114">
        <f t="shared" si="6"/>
        <v>0</v>
      </c>
      <c r="AO260" s="114">
        <f t="shared" si="7"/>
        <v>11952454</v>
      </c>
      <c r="AP260" s="114"/>
      <c r="AQ260" s="114"/>
      <c r="AR260" s="114"/>
      <c r="AS260" s="114"/>
      <c r="AT260" s="191"/>
    </row>
    <row r="261" spans="1:46" s="190" customFormat="1" ht="15" customHeight="1" x14ac:dyDescent="0.2">
      <c r="A261" s="104"/>
      <c r="B261" s="104">
        <f>VLOOKUP(BJB!$F$9:$F$5599,Ctrl!$B$4:$C$399,2,0)</f>
        <v>1</v>
      </c>
      <c r="C261" s="104">
        <f>VLOOKUP(BJB!$G$9:$G$5599,Ctrl!$E$4:$F$399,2,0)</f>
        <v>8</v>
      </c>
      <c r="D261" s="219">
        <v>1</v>
      </c>
      <c r="E261" s="104" t="str">
        <f>VLOOKUP(BJB!$F$9:$F$5599,Ctrl!$B$4:$D$399,3,0)</f>
        <v>I</v>
      </c>
      <c r="F261" s="139" t="s">
        <v>10512</v>
      </c>
      <c r="G261" s="139" t="s">
        <v>4845</v>
      </c>
      <c r="H261" s="125"/>
      <c r="I261" s="220">
        <f>IF(G260=BJB!$G4019,I260+1,1)</f>
        <v>1</v>
      </c>
      <c r="J261" s="912" t="s">
        <v>20516</v>
      </c>
      <c r="K261" s="121" t="s">
        <v>4848</v>
      </c>
      <c r="L261" s="104" t="s">
        <v>6477</v>
      </c>
      <c r="M261" s="104" t="s">
        <v>382</v>
      </c>
      <c r="N261" s="120">
        <v>41260</v>
      </c>
      <c r="O261" s="105">
        <v>35000000</v>
      </c>
      <c r="P261" s="105" t="s">
        <v>14957</v>
      </c>
      <c r="Q261" s="120">
        <v>41535</v>
      </c>
      <c r="R261" s="105">
        <v>32118337</v>
      </c>
      <c r="S261" s="108" t="s">
        <v>196</v>
      </c>
      <c r="T261" s="109">
        <v>41578</v>
      </c>
      <c r="U261" s="141">
        <v>22482836</v>
      </c>
      <c r="V261" s="109">
        <v>41576</v>
      </c>
      <c r="W261" s="141">
        <v>22482836</v>
      </c>
      <c r="X261" s="141">
        <v>0</v>
      </c>
      <c r="Y261" s="141">
        <v>0</v>
      </c>
      <c r="Z261" s="141">
        <v>0</v>
      </c>
      <c r="AA261" s="114">
        <v>0</v>
      </c>
      <c r="AB261" s="114"/>
      <c r="AC261" s="141"/>
      <c r="AD261" s="141"/>
      <c r="AE261" s="106">
        <v>0</v>
      </c>
      <c r="AF261" s="106">
        <v>0</v>
      </c>
      <c r="AG261" s="106">
        <v>0</v>
      </c>
      <c r="AH261" s="141"/>
      <c r="AI261" s="141"/>
      <c r="AJ261" s="141"/>
      <c r="AK261" s="141"/>
      <c r="AL261" s="141"/>
      <c r="AM261" s="141"/>
      <c r="AN261" s="114">
        <f t="shared" si="6"/>
        <v>0</v>
      </c>
      <c r="AO261" s="114">
        <f t="shared" si="7"/>
        <v>22482836</v>
      </c>
      <c r="AP261" s="114"/>
      <c r="AQ261" s="114"/>
      <c r="AR261" s="114"/>
      <c r="AS261" s="114"/>
    </row>
    <row r="262" spans="1:46" s="190" customFormat="1" ht="15" customHeight="1" x14ac:dyDescent="0.2">
      <c r="A262" s="104"/>
      <c r="B262" s="104">
        <f>VLOOKUP(BJB!$F$9:$F$5599,Ctrl!$B$4:$C$399,2,0)</f>
        <v>1</v>
      </c>
      <c r="C262" s="104">
        <f>VLOOKUP(BJB!$G$9:$G$5599,Ctrl!$E$4:$F$399,2,0)</f>
        <v>8</v>
      </c>
      <c r="D262" s="219">
        <v>1</v>
      </c>
      <c r="E262" s="104" t="str">
        <f>VLOOKUP(BJB!$F$9:$F$5599,Ctrl!$B$4:$D$399,3,0)</f>
        <v>I</v>
      </c>
      <c r="F262" s="139" t="s">
        <v>10512</v>
      </c>
      <c r="G262" s="139" t="s">
        <v>4845</v>
      </c>
      <c r="H262" s="125"/>
      <c r="I262" s="220">
        <f>IF(G261=BJB!$G4023,I261+1,1)</f>
        <v>1</v>
      </c>
      <c r="J262" s="912" t="s">
        <v>20517</v>
      </c>
      <c r="K262" s="121" t="s">
        <v>6004</v>
      </c>
      <c r="L262" s="104" t="s">
        <v>6477</v>
      </c>
      <c r="M262" s="104" t="s">
        <v>6005</v>
      </c>
      <c r="N262" s="120">
        <v>41386</v>
      </c>
      <c r="O262" s="105">
        <v>15000000</v>
      </c>
      <c r="P262" s="105" t="s">
        <v>14958</v>
      </c>
      <c r="Q262" s="120">
        <v>41866</v>
      </c>
      <c r="R262" s="105">
        <v>10715300</v>
      </c>
      <c r="S262" s="146" t="s">
        <v>5984</v>
      </c>
      <c r="T262" s="109">
        <v>41942</v>
      </c>
      <c r="U262" s="141">
        <v>7500710</v>
      </c>
      <c r="V262" s="109">
        <v>41913</v>
      </c>
      <c r="W262" s="141">
        <v>7500710</v>
      </c>
      <c r="X262" s="141">
        <v>0</v>
      </c>
      <c r="Y262" s="141">
        <v>0</v>
      </c>
      <c r="Z262" s="141">
        <v>0</v>
      </c>
      <c r="AA262" s="114">
        <v>0</v>
      </c>
      <c r="AB262" s="114"/>
      <c r="AC262" s="141"/>
      <c r="AD262" s="141"/>
      <c r="AE262" s="106">
        <v>0</v>
      </c>
      <c r="AF262" s="106">
        <v>0</v>
      </c>
      <c r="AG262" s="106">
        <v>0</v>
      </c>
      <c r="AH262" s="141"/>
      <c r="AI262" s="141"/>
      <c r="AJ262" s="141"/>
      <c r="AK262" s="141"/>
      <c r="AL262" s="141"/>
      <c r="AM262" s="141"/>
      <c r="AN262" s="114">
        <f t="shared" si="6"/>
        <v>0</v>
      </c>
      <c r="AO262" s="114">
        <f t="shared" si="7"/>
        <v>7500710</v>
      </c>
      <c r="AP262" s="114"/>
      <c r="AQ262" s="114"/>
      <c r="AR262" s="114"/>
      <c r="AS262" s="114"/>
      <c r="AT262" s="191"/>
    </row>
    <row r="263" spans="1:46" s="191" customFormat="1" ht="15" customHeight="1" x14ac:dyDescent="0.2">
      <c r="A263" s="104"/>
      <c r="B263" s="104">
        <f>VLOOKUP(BJB!$F$9:$F$5599,Ctrl!$B$4:$C$399,2,0)</f>
        <v>1</v>
      </c>
      <c r="C263" s="104">
        <f>VLOOKUP(BJB!$G$9:$G$5599,Ctrl!$E$4:$F$399,2,0)</f>
        <v>8</v>
      </c>
      <c r="D263" s="219">
        <v>1</v>
      </c>
      <c r="E263" s="104" t="str">
        <f>VLOOKUP(BJB!$F$9:$F$5599,Ctrl!$B$4:$D$399,3,0)</f>
        <v>I</v>
      </c>
      <c r="F263" s="139" t="s">
        <v>10512</v>
      </c>
      <c r="G263" s="139" t="s">
        <v>4845</v>
      </c>
      <c r="H263" s="125"/>
      <c r="I263" s="220">
        <f>IF(G262=BJB!$G4024,I262+1,1)</f>
        <v>1</v>
      </c>
      <c r="J263" s="912" t="s">
        <v>20518</v>
      </c>
      <c r="K263" s="121" t="s">
        <v>10875</v>
      </c>
      <c r="L263" s="104" t="s">
        <v>6477</v>
      </c>
      <c r="M263" s="104" t="s">
        <v>6005</v>
      </c>
      <c r="N263" s="120">
        <v>41386</v>
      </c>
      <c r="O263" s="105">
        <v>150000000</v>
      </c>
      <c r="P263" s="105" t="s">
        <v>14959</v>
      </c>
      <c r="Q263" s="120">
        <v>42163</v>
      </c>
      <c r="R263" s="105">
        <v>113546457</v>
      </c>
      <c r="S263" s="146" t="s">
        <v>8331</v>
      </c>
      <c r="T263" s="109">
        <v>42184</v>
      </c>
      <c r="U263" s="141">
        <v>79482520</v>
      </c>
      <c r="V263" s="109">
        <v>42184</v>
      </c>
      <c r="W263" s="141">
        <v>79482520</v>
      </c>
      <c r="X263" s="141">
        <v>0</v>
      </c>
      <c r="Y263" s="141">
        <v>0</v>
      </c>
      <c r="Z263" s="141">
        <v>0</v>
      </c>
      <c r="AA263" s="114">
        <v>0</v>
      </c>
      <c r="AB263" s="114"/>
      <c r="AC263" s="132"/>
      <c r="AD263" s="141"/>
      <c r="AE263" s="106">
        <v>0</v>
      </c>
      <c r="AF263" s="106">
        <v>0</v>
      </c>
      <c r="AG263" s="106">
        <v>0</v>
      </c>
      <c r="AH263" s="106"/>
      <c r="AI263" s="106"/>
      <c r="AJ263" s="106"/>
      <c r="AK263" s="106"/>
      <c r="AL263" s="106"/>
      <c r="AM263" s="106"/>
      <c r="AN263" s="114">
        <f t="shared" si="6"/>
        <v>0</v>
      </c>
      <c r="AO263" s="114">
        <f t="shared" si="7"/>
        <v>79482520</v>
      </c>
      <c r="AP263" s="114"/>
      <c r="AQ263" s="114"/>
      <c r="AR263" s="114"/>
      <c r="AS263" s="114"/>
    </row>
    <row r="264" spans="1:46" s="190" customFormat="1" ht="15" customHeight="1" x14ac:dyDescent="0.2">
      <c r="A264" s="104"/>
      <c r="B264" s="104">
        <f>VLOOKUP(BJB!$F$9:$F$5599,Ctrl!$B$4:$C$399,2,0)</f>
        <v>1</v>
      </c>
      <c r="C264" s="104">
        <f>VLOOKUP(BJB!$G$9:$G$5599,Ctrl!$E$4:$F$399,2,0)</f>
        <v>8</v>
      </c>
      <c r="D264" s="219">
        <v>1</v>
      </c>
      <c r="E264" s="104" t="str">
        <f>VLOOKUP(BJB!$F$9:$F$5599,Ctrl!$B$4:$D$399,3,0)</f>
        <v>I</v>
      </c>
      <c r="F264" s="139" t="s">
        <v>10512</v>
      </c>
      <c r="G264" s="139" t="s">
        <v>4845</v>
      </c>
      <c r="H264" s="231" t="s">
        <v>17690</v>
      </c>
      <c r="I264" s="220">
        <f>IF(G263=BJB!$G4025,I263+1,1)</f>
        <v>1</v>
      </c>
      <c r="J264" s="891" t="s">
        <v>18204</v>
      </c>
      <c r="K264" s="121" t="s">
        <v>8429</v>
      </c>
      <c r="L264" s="104" t="s">
        <v>6477</v>
      </c>
      <c r="M264" s="104" t="s">
        <v>5700</v>
      </c>
      <c r="N264" s="120">
        <v>41414</v>
      </c>
      <c r="O264" s="105">
        <v>200000000</v>
      </c>
      <c r="P264" s="105" t="s">
        <v>14960</v>
      </c>
      <c r="Q264" s="120">
        <v>42229</v>
      </c>
      <c r="R264" s="105">
        <v>93066219</v>
      </c>
      <c r="S264" s="146" t="s">
        <v>8465</v>
      </c>
      <c r="T264" s="109">
        <v>42275</v>
      </c>
      <c r="U264" s="141">
        <v>64272307</v>
      </c>
      <c r="V264" s="109">
        <v>42275</v>
      </c>
      <c r="W264" s="141">
        <v>64272307</v>
      </c>
      <c r="X264" s="141">
        <v>0</v>
      </c>
      <c r="Y264" s="141">
        <v>0</v>
      </c>
      <c r="Z264" s="141">
        <v>0</v>
      </c>
      <c r="AA264" s="114">
        <v>4853886</v>
      </c>
      <c r="AB264" s="114"/>
      <c r="AC264" s="132">
        <v>826358</v>
      </c>
      <c r="AD264" s="141"/>
      <c r="AE264" s="106">
        <v>826358</v>
      </c>
      <c r="AF264" s="106">
        <v>0</v>
      </c>
      <c r="AG264" s="106">
        <v>0</v>
      </c>
      <c r="AH264" s="106"/>
      <c r="AI264" s="106"/>
      <c r="AJ264" s="106"/>
      <c r="AK264" s="141"/>
      <c r="AL264" s="106"/>
      <c r="AM264" s="106"/>
      <c r="AN264" s="114">
        <f t="shared" si="6"/>
        <v>6506602</v>
      </c>
      <c r="AO264" s="114">
        <f t="shared" si="7"/>
        <v>57765705</v>
      </c>
      <c r="AP264" s="114"/>
      <c r="AQ264" s="114"/>
      <c r="AR264" s="114"/>
      <c r="AS264" s="114"/>
      <c r="AT264" s="191"/>
    </row>
    <row r="265" spans="1:46" s="190" customFormat="1" ht="15" customHeight="1" x14ac:dyDescent="0.2">
      <c r="A265" s="104"/>
      <c r="B265" s="104">
        <f>VLOOKUP(BJB!$F$9:$F$5599,Ctrl!$B$4:$C$399,2,0)</f>
        <v>1</v>
      </c>
      <c r="C265" s="104">
        <f>VLOOKUP(BJB!$G$9:$G$5599,Ctrl!$E$4:$F$399,2,0)</f>
        <v>1</v>
      </c>
      <c r="D265" s="219">
        <v>1</v>
      </c>
      <c r="E265" s="104" t="str">
        <f>VLOOKUP(BJB!$F$9:$F$5599,Ctrl!$B$4:$D$399,3,0)</f>
        <v>I</v>
      </c>
      <c r="F265" s="139" t="s">
        <v>10512</v>
      </c>
      <c r="G265" s="139" t="s">
        <v>504</v>
      </c>
      <c r="H265" s="125" t="s">
        <v>6588</v>
      </c>
      <c r="I265" s="220">
        <f>IF(G264=BJB!$G4026,I264+1,1)</f>
        <v>1</v>
      </c>
      <c r="J265" s="912" t="s">
        <v>20519</v>
      </c>
      <c r="K265" s="121" t="s">
        <v>505</v>
      </c>
      <c r="L265" s="104" t="s">
        <v>6477</v>
      </c>
      <c r="M265" s="104" t="s">
        <v>506</v>
      </c>
      <c r="N265" s="120">
        <v>41008</v>
      </c>
      <c r="O265" s="105">
        <v>15000000</v>
      </c>
      <c r="P265" s="105" t="s">
        <v>14961</v>
      </c>
      <c r="Q265" s="120">
        <v>41408</v>
      </c>
      <c r="R265" s="105">
        <v>16733538</v>
      </c>
      <c r="S265" s="146" t="s">
        <v>507</v>
      </c>
      <c r="T265" s="109">
        <v>41453</v>
      </c>
      <c r="U265" s="106">
        <v>9499364.6999999993</v>
      </c>
      <c r="V265" s="109">
        <v>41453</v>
      </c>
      <c r="W265" s="141">
        <v>9499364.6999999993</v>
      </c>
      <c r="X265" s="141">
        <v>0</v>
      </c>
      <c r="Y265" s="141">
        <v>0</v>
      </c>
      <c r="Z265" s="141">
        <v>0</v>
      </c>
      <c r="AA265" s="114">
        <v>2422338</v>
      </c>
      <c r="AB265" s="114"/>
      <c r="AC265" s="132"/>
      <c r="AD265" s="141"/>
      <c r="AE265" s="106">
        <v>0</v>
      </c>
      <c r="AF265" s="106">
        <v>0</v>
      </c>
      <c r="AG265" s="106">
        <v>0</v>
      </c>
      <c r="AH265" s="106"/>
      <c r="AI265" s="106"/>
      <c r="AJ265" s="106"/>
      <c r="AK265" s="141"/>
      <c r="AL265" s="106"/>
      <c r="AM265" s="106"/>
      <c r="AN265" s="114">
        <f t="shared" ref="AN265:AN328" si="8">SUM(AA265:AM265)</f>
        <v>2422338</v>
      </c>
      <c r="AO265" s="114">
        <f t="shared" ref="AO265:AO328" si="9">IF((U265-AN265)&lt;0,ABS(0),(U265-AN265))</f>
        <v>7077026.6999999993</v>
      </c>
      <c r="AP265" s="114"/>
      <c r="AQ265" s="114"/>
      <c r="AR265" s="114"/>
      <c r="AS265" s="114"/>
      <c r="AT265" s="191"/>
    </row>
    <row r="266" spans="1:46" s="190" customFormat="1" ht="15" customHeight="1" x14ac:dyDescent="0.2">
      <c r="A266" s="104"/>
      <c r="B266" s="104">
        <f>VLOOKUP(BJB!$F$9:$F$5599,Ctrl!$B$4:$C$399,2,0)</f>
        <v>1</v>
      </c>
      <c r="C266" s="104">
        <f>VLOOKUP(BJB!$G$9:$G$5599,Ctrl!$E$4:$F$399,2,0)</f>
        <v>1</v>
      </c>
      <c r="D266" s="219">
        <v>1</v>
      </c>
      <c r="E266" s="104" t="str">
        <f>VLOOKUP(BJB!$F$9:$F$5599,Ctrl!$B$4:$D$399,3,0)</f>
        <v>I</v>
      </c>
      <c r="F266" s="139" t="s">
        <v>10512</v>
      </c>
      <c r="G266" s="139" t="s">
        <v>504</v>
      </c>
      <c r="H266" s="125"/>
      <c r="I266" s="220">
        <f>IF(G265=BJB!$G4027,I265+1,1)</f>
        <v>1</v>
      </c>
      <c r="J266" s="912" t="s">
        <v>20520</v>
      </c>
      <c r="K266" s="121" t="s">
        <v>508</v>
      </c>
      <c r="L266" s="104" t="s">
        <v>6477</v>
      </c>
      <c r="M266" s="104" t="s">
        <v>506</v>
      </c>
      <c r="N266" s="120">
        <v>41008</v>
      </c>
      <c r="O266" s="107">
        <v>25000000</v>
      </c>
      <c r="P266" s="105" t="s">
        <v>14962</v>
      </c>
      <c r="Q266" s="120">
        <v>41408</v>
      </c>
      <c r="R266" s="105">
        <v>22933864</v>
      </c>
      <c r="S266" s="146" t="s">
        <v>507</v>
      </c>
      <c r="T266" s="109">
        <v>41453</v>
      </c>
      <c r="U266" s="114">
        <v>15857270.799999999</v>
      </c>
      <c r="V266" s="109">
        <v>41453</v>
      </c>
      <c r="W266" s="141">
        <v>15857270.799999999</v>
      </c>
      <c r="X266" s="141">
        <v>0</v>
      </c>
      <c r="Y266" s="141">
        <v>0</v>
      </c>
      <c r="Z266" s="141">
        <v>0</v>
      </c>
      <c r="AA266" s="114">
        <v>0</v>
      </c>
      <c r="AB266" s="114"/>
      <c r="AC266" s="114"/>
      <c r="AD266" s="141"/>
      <c r="AE266" s="106">
        <v>0</v>
      </c>
      <c r="AF266" s="106">
        <v>0</v>
      </c>
      <c r="AG266" s="106">
        <v>0</v>
      </c>
      <c r="AH266" s="114"/>
      <c r="AI266" s="114"/>
      <c r="AJ266" s="114"/>
      <c r="AK266" s="114"/>
      <c r="AL266" s="114"/>
      <c r="AM266" s="114"/>
      <c r="AN266" s="114">
        <f t="shared" si="8"/>
        <v>0</v>
      </c>
      <c r="AO266" s="114">
        <f t="shared" si="9"/>
        <v>15857270.799999999</v>
      </c>
      <c r="AP266" s="114"/>
      <c r="AQ266" s="114"/>
      <c r="AR266" s="114"/>
      <c r="AS266" s="114"/>
    </row>
    <row r="267" spans="1:46" s="190" customFormat="1" ht="15" customHeight="1" x14ac:dyDescent="0.2">
      <c r="A267" s="104"/>
      <c r="B267" s="104">
        <f>VLOOKUP(BJB!$F$9:$F$5599,Ctrl!$B$4:$C$399,2,0)</f>
        <v>1</v>
      </c>
      <c r="C267" s="104">
        <f>VLOOKUP(BJB!$G$9:$G$5599,Ctrl!$E$4:$F$399,2,0)</f>
        <v>1</v>
      </c>
      <c r="D267" s="219">
        <v>1</v>
      </c>
      <c r="E267" s="104" t="str">
        <f>VLOOKUP(BJB!$F$9:$F$5599,Ctrl!$B$4:$D$399,3,0)</f>
        <v>I</v>
      </c>
      <c r="F267" s="139" t="s">
        <v>10512</v>
      </c>
      <c r="G267" s="139" t="s">
        <v>504</v>
      </c>
      <c r="H267" s="125"/>
      <c r="I267" s="220">
        <f>IF(G266=BJB!$G4029,I266+1,1)</f>
        <v>1</v>
      </c>
      <c r="J267" s="912" t="s">
        <v>20521</v>
      </c>
      <c r="K267" s="121" t="s">
        <v>512</v>
      </c>
      <c r="L267" s="104" t="s">
        <v>6477</v>
      </c>
      <c r="M267" s="104" t="s">
        <v>513</v>
      </c>
      <c r="N267" s="120">
        <v>41162</v>
      </c>
      <c r="O267" s="107">
        <v>20000000</v>
      </c>
      <c r="P267" s="105" t="s">
        <v>14963</v>
      </c>
      <c r="Q267" s="120">
        <v>41484</v>
      </c>
      <c r="R267" s="105">
        <v>20894939</v>
      </c>
      <c r="S267" s="146" t="s">
        <v>514</v>
      </c>
      <c r="T267" s="120">
        <v>41571</v>
      </c>
      <c r="U267" s="141">
        <v>13866460</v>
      </c>
      <c r="V267" s="109">
        <v>41564</v>
      </c>
      <c r="W267" s="141">
        <v>13866460</v>
      </c>
      <c r="X267" s="141">
        <v>0</v>
      </c>
      <c r="Y267" s="141">
        <v>0</v>
      </c>
      <c r="Z267" s="141">
        <v>0</v>
      </c>
      <c r="AA267" s="226">
        <v>1905952</v>
      </c>
      <c r="AB267" s="114"/>
      <c r="AC267" s="141"/>
      <c r="AD267" s="141"/>
      <c r="AE267" s="106">
        <v>0</v>
      </c>
      <c r="AF267" s="106">
        <v>0</v>
      </c>
      <c r="AG267" s="106">
        <v>0</v>
      </c>
      <c r="AH267" s="141"/>
      <c r="AI267" s="141"/>
      <c r="AJ267" s="141"/>
      <c r="AK267" s="141"/>
      <c r="AL267" s="141"/>
      <c r="AM267" s="141"/>
      <c r="AN267" s="114">
        <f t="shared" si="8"/>
        <v>1905952</v>
      </c>
      <c r="AO267" s="114">
        <f t="shared" si="9"/>
        <v>11960508</v>
      </c>
      <c r="AP267" s="114"/>
      <c r="AQ267" s="114"/>
      <c r="AR267" s="114"/>
      <c r="AS267" s="114"/>
    </row>
    <row r="268" spans="1:46" s="190" customFormat="1" ht="15" customHeight="1" x14ac:dyDescent="0.2">
      <c r="A268" s="104"/>
      <c r="B268" s="104">
        <f>VLOOKUP(BJB!$F$9:$F$5599,Ctrl!$B$4:$C$399,2,0)</f>
        <v>1</v>
      </c>
      <c r="C268" s="104">
        <f>VLOOKUP(BJB!$G$9:$G$5599,Ctrl!$E$4:$F$399,2,0)</f>
        <v>1</v>
      </c>
      <c r="D268" s="219">
        <v>1</v>
      </c>
      <c r="E268" s="104" t="str">
        <f>VLOOKUP(BJB!$F$9:$F$5599,Ctrl!$B$4:$D$399,3,0)</f>
        <v>I</v>
      </c>
      <c r="F268" s="139" t="s">
        <v>10512</v>
      </c>
      <c r="G268" s="139" t="s">
        <v>504</v>
      </c>
      <c r="H268" s="125"/>
      <c r="I268" s="220">
        <f>IF(G267=BJB!$G4030,I267+1,1)</f>
        <v>1</v>
      </c>
      <c r="J268" s="912" t="s">
        <v>20522</v>
      </c>
      <c r="K268" s="121" t="s">
        <v>4909</v>
      </c>
      <c r="L268" s="104" t="s">
        <v>6477</v>
      </c>
      <c r="M268" s="104" t="s">
        <v>4910</v>
      </c>
      <c r="N268" s="120">
        <v>41108</v>
      </c>
      <c r="O268" s="107">
        <v>60000000</v>
      </c>
      <c r="P268" s="105" t="s">
        <v>14964</v>
      </c>
      <c r="Q268" s="120">
        <v>41563</v>
      </c>
      <c r="R268" s="105">
        <v>54809931</v>
      </c>
      <c r="S268" s="146" t="s">
        <v>4912</v>
      </c>
      <c r="T268" s="120">
        <v>41632</v>
      </c>
      <c r="U268" s="141">
        <v>36930561</v>
      </c>
      <c r="V268" s="109">
        <v>41632</v>
      </c>
      <c r="W268" s="141">
        <v>36930561</v>
      </c>
      <c r="X268" s="141">
        <v>0</v>
      </c>
      <c r="Y268" s="141">
        <v>0</v>
      </c>
      <c r="Z268" s="141">
        <v>0</v>
      </c>
      <c r="AA268" s="114">
        <v>36930561</v>
      </c>
      <c r="AB268" s="114"/>
      <c r="AC268" s="141"/>
      <c r="AD268" s="141"/>
      <c r="AE268" s="106">
        <v>0</v>
      </c>
      <c r="AF268" s="106">
        <v>0</v>
      </c>
      <c r="AG268" s="106">
        <v>0</v>
      </c>
      <c r="AH268" s="141"/>
      <c r="AI268" s="141"/>
      <c r="AJ268" s="141"/>
      <c r="AK268" s="141"/>
      <c r="AL268" s="141"/>
      <c r="AM268" s="141"/>
      <c r="AN268" s="114">
        <f t="shared" si="8"/>
        <v>36930561</v>
      </c>
      <c r="AO268" s="114">
        <f t="shared" si="9"/>
        <v>0</v>
      </c>
      <c r="AP268" s="114"/>
      <c r="AQ268" s="114"/>
      <c r="AR268" s="114"/>
      <c r="AS268" s="114"/>
    </row>
    <row r="269" spans="1:46" s="191" customFormat="1" ht="15" customHeight="1" x14ac:dyDescent="0.2">
      <c r="A269" s="104"/>
      <c r="B269" s="104">
        <f>VLOOKUP(BJB!$F$9:$F$5599,Ctrl!$B$4:$C$399,2,0)</f>
        <v>1</v>
      </c>
      <c r="C269" s="104">
        <f>VLOOKUP(BJB!$G$9:$G$5599,Ctrl!$E$4:$F$399,2,0)</f>
        <v>1</v>
      </c>
      <c r="D269" s="219">
        <v>1</v>
      </c>
      <c r="E269" s="104" t="str">
        <f>VLOOKUP(BJB!$F$9:$F$5599,Ctrl!$B$4:$D$399,3,0)</f>
        <v>I</v>
      </c>
      <c r="F269" s="139" t="s">
        <v>10512</v>
      </c>
      <c r="G269" s="139" t="s">
        <v>504</v>
      </c>
      <c r="H269" s="125" t="s">
        <v>6587</v>
      </c>
      <c r="I269" s="220">
        <f>IF(G268=BJB!$G4031,I268+1,1)</f>
        <v>1</v>
      </c>
      <c r="J269" s="912" t="s">
        <v>20523</v>
      </c>
      <c r="K269" s="121" t="s">
        <v>3938</v>
      </c>
      <c r="L269" s="104" t="s">
        <v>6477</v>
      </c>
      <c r="M269" s="104" t="s">
        <v>4911</v>
      </c>
      <c r="N269" s="120">
        <v>41022</v>
      </c>
      <c r="O269" s="107">
        <v>30000000</v>
      </c>
      <c r="P269" s="105" t="s">
        <v>14965</v>
      </c>
      <c r="Q269" s="120">
        <v>41563</v>
      </c>
      <c r="R269" s="105">
        <v>26212139</v>
      </c>
      <c r="S269" s="146" t="s">
        <v>4912</v>
      </c>
      <c r="T269" s="120">
        <v>41632</v>
      </c>
      <c r="U269" s="141">
        <v>16578387</v>
      </c>
      <c r="V269" s="109">
        <v>41632</v>
      </c>
      <c r="W269" s="141">
        <v>16578387</v>
      </c>
      <c r="X269" s="141">
        <v>0</v>
      </c>
      <c r="Y269" s="141">
        <v>0</v>
      </c>
      <c r="Z269" s="141">
        <v>0</v>
      </c>
      <c r="AA269" s="114">
        <v>8484503</v>
      </c>
      <c r="AB269" s="114"/>
      <c r="AC269" s="132"/>
      <c r="AD269" s="141"/>
      <c r="AE269" s="106">
        <v>0</v>
      </c>
      <c r="AF269" s="106">
        <v>0</v>
      </c>
      <c r="AG269" s="106">
        <v>0</v>
      </c>
      <c r="AH269" s="141"/>
      <c r="AI269" s="141"/>
      <c r="AJ269" s="141"/>
      <c r="AK269" s="141"/>
      <c r="AL269" s="141"/>
      <c r="AM269" s="141"/>
      <c r="AN269" s="114">
        <f t="shared" si="8"/>
        <v>8484503</v>
      </c>
      <c r="AO269" s="114">
        <f t="shared" si="9"/>
        <v>8093884</v>
      </c>
      <c r="AP269" s="114"/>
      <c r="AQ269" s="114"/>
      <c r="AR269" s="114"/>
      <c r="AS269" s="114"/>
      <c r="AT269" s="190"/>
    </row>
    <row r="270" spans="1:46" s="191" customFormat="1" ht="15" customHeight="1" x14ac:dyDescent="0.2">
      <c r="A270" s="104"/>
      <c r="B270" s="104">
        <f>VLOOKUP(BJB!$F$9:$F$5599,Ctrl!$B$4:$C$399,2,0)</f>
        <v>1</v>
      </c>
      <c r="C270" s="104">
        <f>VLOOKUP(BJB!$G$9:$G$5599,Ctrl!$E$4:$F$399,2,0)</f>
        <v>1</v>
      </c>
      <c r="D270" s="219">
        <v>1</v>
      </c>
      <c r="E270" s="104" t="str">
        <f>VLOOKUP(BJB!$F$9:$F$5599,Ctrl!$B$4:$D$399,3,0)</f>
        <v>I</v>
      </c>
      <c r="F270" s="139" t="s">
        <v>10512</v>
      </c>
      <c r="G270" s="139" t="s">
        <v>504</v>
      </c>
      <c r="H270" s="892" t="s">
        <v>19287</v>
      </c>
      <c r="I270" s="220">
        <f>IF(G269=BJB!$G4032,I269+1,1)</f>
        <v>1</v>
      </c>
      <c r="J270" s="891" t="s">
        <v>20223</v>
      </c>
      <c r="K270" s="121" t="s">
        <v>1527</v>
      </c>
      <c r="L270" s="104" t="s">
        <v>6477</v>
      </c>
      <c r="M270" s="104" t="s">
        <v>5071</v>
      </c>
      <c r="N270" s="120">
        <v>41233</v>
      </c>
      <c r="O270" s="107">
        <v>25000000</v>
      </c>
      <c r="P270" s="105" t="s">
        <v>14966</v>
      </c>
      <c r="Q270" s="120">
        <v>41599</v>
      </c>
      <c r="R270" s="105">
        <v>24442673</v>
      </c>
      <c r="S270" s="146" t="s">
        <v>5047</v>
      </c>
      <c r="T270" s="120">
        <v>41698</v>
      </c>
      <c r="U270" s="141">
        <v>16457811.299999999</v>
      </c>
      <c r="V270" s="109">
        <v>41671</v>
      </c>
      <c r="W270" s="141">
        <v>16457811.299999999</v>
      </c>
      <c r="X270" s="141">
        <v>0</v>
      </c>
      <c r="Y270" s="141">
        <v>0</v>
      </c>
      <c r="Z270" s="141">
        <v>0</v>
      </c>
      <c r="AA270" s="114">
        <v>3452392</v>
      </c>
      <c r="AB270" s="114"/>
      <c r="AC270" s="132"/>
      <c r="AD270" s="141"/>
      <c r="AE270" s="106">
        <v>0</v>
      </c>
      <c r="AF270" s="106">
        <v>228820</v>
      </c>
      <c r="AG270" s="106">
        <v>0</v>
      </c>
      <c r="AH270" s="222"/>
      <c r="AI270" s="222"/>
      <c r="AJ270" s="141"/>
      <c r="AK270" s="141"/>
      <c r="AL270" s="141"/>
      <c r="AM270" s="141"/>
      <c r="AN270" s="114">
        <f t="shared" si="8"/>
        <v>3681212</v>
      </c>
      <c r="AO270" s="114">
        <f t="shared" si="9"/>
        <v>12776599.299999999</v>
      </c>
      <c r="AP270" s="114"/>
      <c r="AQ270" s="114"/>
      <c r="AR270" s="114"/>
      <c r="AS270" s="114"/>
      <c r="AT270" s="190"/>
    </row>
    <row r="271" spans="1:46" s="191" customFormat="1" ht="15" customHeight="1" x14ac:dyDescent="0.2">
      <c r="A271" s="104"/>
      <c r="B271" s="104">
        <f>VLOOKUP(BJB!$F$9:$F$5599,Ctrl!$B$4:$C$399,2,0)</f>
        <v>1</v>
      </c>
      <c r="C271" s="104">
        <f>VLOOKUP(BJB!$G$9:$G$5599,Ctrl!$E$4:$F$399,2,0)</f>
        <v>1</v>
      </c>
      <c r="D271" s="219">
        <v>1</v>
      </c>
      <c r="E271" s="104" t="str">
        <f>VLOOKUP(BJB!$F$9:$F$5599,Ctrl!$B$4:$D$399,3,0)</f>
        <v>I</v>
      </c>
      <c r="F271" s="139" t="s">
        <v>10512</v>
      </c>
      <c r="G271" s="139" t="s">
        <v>504</v>
      </c>
      <c r="H271" s="125">
        <v>1120203000416</v>
      </c>
      <c r="I271" s="220">
        <f>IF(G270=BJB!$G4033,I270+1,1)</f>
        <v>1</v>
      </c>
      <c r="J271" s="912" t="s">
        <v>20524</v>
      </c>
      <c r="K271" s="121" t="s">
        <v>5236</v>
      </c>
      <c r="L271" s="104" t="s">
        <v>6477</v>
      </c>
      <c r="M271" s="104" t="s">
        <v>5237</v>
      </c>
      <c r="N271" s="120">
        <v>41008</v>
      </c>
      <c r="O271" s="107">
        <v>50000000</v>
      </c>
      <c r="P271" s="105" t="s">
        <v>14967</v>
      </c>
      <c r="Q271" s="120">
        <v>41563</v>
      </c>
      <c r="R271" s="105">
        <v>41437428</v>
      </c>
      <c r="S271" s="146" t="s">
        <v>5086</v>
      </c>
      <c r="T271" s="120">
        <v>41729</v>
      </c>
      <c r="U271" s="141">
        <v>27754329</v>
      </c>
      <c r="V271" s="109">
        <v>41699</v>
      </c>
      <c r="W271" s="141">
        <v>27754329</v>
      </c>
      <c r="X271" s="141">
        <v>0</v>
      </c>
      <c r="Y271" s="141">
        <v>0</v>
      </c>
      <c r="Z271" s="141">
        <v>0</v>
      </c>
      <c r="AA271" s="114">
        <v>14343947</v>
      </c>
      <c r="AB271" s="114"/>
      <c r="AC271" s="132"/>
      <c r="AD271" s="141"/>
      <c r="AE271" s="106">
        <v>0</v>
      </c>
      <c r="AF271" s="106">
        <v>0</v>
      </c>
      <c r="AG271" s="106">
        <v>0</v>
      </c>
      <c r="AH271" s="141"/>
      <c r="AI271" s="141"/>
      <c r="AJ271" s="141"/>
      <c r="AK271" s="141"/>
      <c r="AL271" s="141"/>
      <c r="AM271" s="141"/>
      <c r="AN271" s="114">
        <f t="shared" si="8"/>
        <v>14343947</v>
      </c>
      <c r="AO271" s="114">
        <f t="shared" si="9"/>
        <v>13410382</v>
      </c>
      <c r="AP271" s="114"/>
      <c r="AQ271" s="114"/>
      <c r="AR271" s="114"/>
      <c r="AS271" s="114"/>
      <c r="AT271" s="190"/>
    </row>
    <row r="272" spans="1:46" s="191" customFormat="1" ht="15" customHeight="1" x14ac:dyDescent="0.2">
      <c r="A272" s="104"/>
      <c r="B272" s="104">
        <f>VLOOKUP(BJB!$F$9:$F$5599,Ctrl!$B$4:$C$399,2,0)</f>
        <v>1</v>
      </c>
      <c r="C272" s="104">
        <f>VLOOKUP(BJB!$G$9:$G$5599,Ctrl!$E$4:$F$399,2,0)</f>
        <v>1</v>
      </c>
      <c r="D272" s="219">
        <v>1</v>
      </c>
      <c r="E272" s="104" t="str">
        <f>VLOOKUP(BJB!$F$9:$F$5599,Ctrl!$B$4:$D$399,3,0)</f>
        <v>I</v>
      </c>
      <c r="F272" s="139" t="s">
        <v>10512</v>
      </c>
      <c r="G272" s="139" t="s">
        <v>504</v>
      </c>
      <c r="H272" s="125" t="s">
        <v>7959</v>
      </c>
      <c r="I272" s="220">
        <f>IF(G271=BJB!$G4034,I271+1,1)</f>
        <v>1</v>
      </c>
      <c r="J272" s="912" t="s">
        <v>20525</v>
      </c>
      <c r="K272" s="121" t="s">
        <v>5386</v>
      </c>
      <c r="L272" s="104" t="s">
        <v>6477</v>
      </c>
      <c r="M272" s="104" t="s">
        <v>5387</v>
      </c>
      <c r="N272" s="120">
        <v>41103</v>
      </c>
      <c r="O272" s="107">
        <v>80000000</v>
      </c>
      <c r="P272" s="105" t="s">
        <v>14968</v>
      </c>
      <c r="Q272" s="120">
        <v>41652</v>
      </c>
      <c r="R272" s="105">
        <v>69323924</v>
      </c>
      <c r="S272" s="146" t="s">
        <v>5326</v>
      </c>
      <c r="T272" s="120">
        <v>41759</v>
      </c>
      <c r="U272" s="141">
        <v>47043642</v>
      </c>
      <c r="V272" s="109">
        <v>41730</v>
      </c>
      <c r="W272" s="141">
        <v>47043642</v>
      </c>
      <c r="X272" s="141">
        <v>0</v>
      </c>
      <c r="Y272" s="141">
        <v>0</v>
      </c>
      <c r="Z272" s="141">
        <v>0</v>
      </c>
      <c r="AA272" s="114">
        <v>47043642</v>
      </c>
      <c r="AB272" s="114"/>
      <c r="AC272" s="132"/>
      <c r="AD272" s="141"/>
      <c r="AE272" s="106">
        <v>0</v>
      </c>
      <c r="AF272" s="106">
        <v>0</v>
      </c>
      <c r="AG272" s="106">
        <v>0</v>
      </c>
      <c r="AH272" s="141"/>
      <c r="AI272" s="141"/>
      <c r="AJ272" s="141"/>
      <c r="AK272" s="141"/>
      <c r="AL272" s="141"/>
      <c r="AM272" s="141"/>
      <c r="AN272" s="114">
        <f t="shared" si="8"/>
        <v>47043642</v>
      </c>
      <c r="AO272" s="114">
        <f t="shared" si="9"/>
        <v>0</v>
      </c>
      <c r="AP272" s="114"/>
      <c r="AQ272" s="114"/>
      <c r="AR272" s="114"/>
      <c r="AS272" s="114"/>
      <c r="AT272" s="190"/>
    </row>
    <row r="273" spans="1:46" s="191" customFormat="1" ht="15" customHeight="1" x14ac:dyDescent="0.2">
      <c r="A273" s="104"/>
      <c r="B273" s="104">
        <f>VLOOKUP(BJB!$F$9:$F$5599,Ctrl!$B$4:$C$399,2,0)</f>
        <v>1</v>
      </c>
      <c r="C273" s="104">
        <f>VLOOKUP(BJB!$G$9:$G$5599,Ctrl!$E$4:$F$399,2,0)</f>
        <v>1</v>
      </c>
      <c r="D273" s="219">
        <v>1</v>
      </c>
      <c r="E273" s="104" t="str">
        <f>VLOOKUP(BJB!$F$9:$F$5599,Ctrl!$B$4:$D$399,3,0)</f>
        <v>I</v>
      </c>
      <c r="F273" s="139" t="s">
        <v>10512</v>
      </c>
      <c r="G273" s="139" t="s">
        <v>504</v>
      </c>
      <c r="H273" s="125"/>
      <c r="I273" s="220">
        <f>IF(G272=BJB!$G4035,I272+1,1)</f>
        <v>1</v>
      </c>
      <c r="J273" s="912" t="s">
        <v>20526</v>
      </c>
      <c r="K273" s="121" t="s">
        <v>5862</v>
      </c>
      <c r="L273" s="104" t="s">
        <v>6477</v>
      </c>
      <c r="M273" s="104" t="s">
        <v>5863</v>
      </c>
      <c r="N273" s="120">
        <v>40945</v>
      </c>
      <c r="O273" s="107">
        <v>25000000</v>
      </c>
      <c r="P273" s="105" t="s">
        <v>14969</v>
      </c>
      <c r="Q273" s="120">
        <v>41736</v>
      </c>
      <c r="R273" s="105">
        <v>13846647</v>
      </c>
      <c r="S273" s="146" t="s">
        <v>5759</v>
      </c>
      <c r="T273" s="109">
        <v>41844</v>
      </c>
      <c r="U273" s="141">
        <v>9294123</v>
      </c>
      <c r="V273" s="109">
        <v>41821</v>
      </c>
      <c r="W273" s="141">
        <v>9294123</v>
      </c>
      <c r="X273" s="141">
        <v>0</v>
      </c>
      <c r="Y273" s="141">
        <v>0</v>
      </c>
      <c r="Z273" s="141">
        <v>0</v>
      </c>
      <c r="AA273" s="114">
        <v>0</v>
      </c>
      <c r="AB273" s="114"/>
      <c r="AC273" s="141"/>
      <c r="AD273" s="141"/>
      <c r="AE273" s="106">
        <v>0</v>
      </c>
      <c r="AF273" s="106">
        <v>0</v>
      </c>
      <c r="AG273" s="106">
        <v>0</v>
      </c>
      <c r="AH273" s="141"/>
      <c r="AI273" s="141"/>
      <c r="AJ273" s="141"/>
      <c r="AK273" s="141"/>
      <c r="AL273" s="141"/>
      <c r="AM273" s="141"/>
      <c r="AN273" s="114">
        <f t="shared" si="8"/>
        <v>0</v>
      </c>
      <c r="AO273" s="114">
        <f t="shared" si="9"/>
        <v>9294123</v>
      </c>
      <c r="AP273" s="114"/>
      <c r="AQ273" s="114"/>
      <c r="AR273" s="114"/>
      <c r="AS273" s="114"/>
      <c r="AT273" s="190"/>
    </row>
    <row r="274" spans="1:46" s="191" customFormat="1" ht="15" customHeight="1" x14ac:dyDescent="0.2">
      <c r="A274" s="104"/>
      <c r="B274" s="104">
        <f>VLOOKUP(BJB!$F$9:$F$5599,Ctrl!$B$4:$C$399,2,0)</f>
        <v>1</v>
      </c>
      <c r="C274" s="104">
        <f>VLOOKUP(BJB!$G$9:$G$5599,Ctrl!$E$4:$F$399,2,0)</f>
        <v>1</v>
      </c>
      <c r="D274" s="219">
        <v>1</v>
      </c>
      <c r="E274" s="104" t="str">
        <f>VLOOKUP(BJB!$F$9:$F$5599,Ctrl!$B$4:$D$399,3,0)</f>
        <v>I</v>
      </c>
      <c r="F274" s="139" t="s">
        <v>10512</v>
      </c>
      <c r="G274" s="139" t="s">
        <v>504</v>
      </c>
      <c r="H274" s="125" t="s">
        <v>17650</v>
      </c>
      <c r="I274" s="220">
        <f>IF(G273=BJB!$G4036,I273+1,1)</f>
        <v>1</v>
      </c>
      <c r="J274" s="891" t="s">
        <v>18205</v>
      </c>
      <c r="K274" s="121" t="s">
        <v>5947</v>
      </c>
      <c r="L274" s="104" t="s">
        <v>6477</v>
      </c>
      <c r="M274" s="104" t="s">
        <v>5948</v>
      </c>
      <c r="N274" s="120">
        <v>41103</v>
      </c>
      <c r="O274" s="107">
        <v>20000000</v>
      </c>
      <c r="P274" s="105" t="s">
        <v>14970</v>
      </c>
      <c r="Q274" s="120">
        <v>41884</v>
      </c>
      <c r="R274" s="105">
        <v>13439189</v>
      </c>
      <c r="S274" s="146" t="s">
        <v>5938</v>
      </c>
      <c r="T274" s="109">
        <v>41912</v>
      </c>
      <c r="U274" s="141">
        <v>8988946</v>
      </c>
      <c r="V274" s="109">
        <v>41883</v>
      </c>
      <c r="W274" s="141">
        <v>8988946</v>
      </c>
      <c r="X274" s="141">
        <v>0</v>
      </c>
      <c r="Y274" s="141">
        <v>0</v>
      </c>
      <c r="Z274" s="141">
        <v>0</v>
      </c>
      <c r="AA274" s="114">
        <v>0</v>
      </c>
      <c r="AB274" s="114"/>
      <c r="AC274" s="141"/>
      <c r="AD274" s="141">
        <v>851585</v>
      </c>
      <c r="AE274" s="106">
        <v>0</v>
      </c>
      <c r="AF274" s="106">
        <v>0</v>
      </c>
      <c r="AG274" s="106">
        <v>0</v>
      </c>
      <c r="AH274" s="141"/>
      <c r="AI274" s="141"/>
      <c r="AJ274" s="141"/>
      <c r="AK274" s="141"/>
      <c r="AL274" s="141"/>
      <c r="AM274" s="141"/>
      <c r="AN274" s="114">
        <f t="shared" si="8"/>
        <v>851585</v>
      </c>
      <c r="AO274" s="114">
        <f t="shared" si="9"/>
        <v>8137361</v>
      </c>
      <c r="AP274" s="114"/>
      <c r="AQ274" s="114"/>
      <c r="AR274" s="114"/>
      <c r="AS274" s="114"/>
      <c r="AT274" s="190"/>
    </row>
    <row r="275" spans="1:46" s="191" customFormat="1" ht="15" customHeight="1" x14ac:dyDescent="0.2">
      <c r="A275" s="104"/>
      <c r="B275" s="104">
        <f>VLOOKUP(BJB!$F$9:$F$5599,Ctrl!$B$4:$C$399,2,0)</f>
        <v>1</v>
      </c>
      <c r="C275" s="104">
        <f>VLOOKUP(BJB!$G$9:$G$5599,Ctrl!$E$4:$F$399,2,0)</f>
        <v>1</v>
      </c>
      <c r="D275" s="219">
        <v>1</v>
      </c>
      <c r="E275" s="104" t="str">
        <f>VLOOKUP(BJB!$F$9:$F$5599,Ctrl!$B$4:$D$399,3,0)</f>
        <v>I</v>
      </c>
      <c r="F275" s="139" t="s">
        <v>10512</v>
      </c>
      <c r="G275" s="139" t="s">
        <v>504</v>
      </c>
      <c r="H275" s="125"/>
      <c r="I275" s="220">
        <f>IF(G274=BJB!$G4037,I274+1,1)</f>
        <v>1</v>
      </c>
      <c r="J275" s="912" t="s">
        <v>20527</v>
      </c>
      <c r="K275" s="121" t="s">
        <v>5949</v>
      </c>
      <c r="L275" s="104" t="s">
        <v>6477</v>
      </c>
      <c r="M275" s="104" t="s">
        <v>5950</v>
      </c>
      <c r="N275" s="120">
        <v>41211</v>
      </c>
      <c r="O275" s="107">
        <v>50000000</v>
      </c>
      <c r="P275" s="105" t="s">
        <v>14971</v>
      </c>
      <c r="Q275" s="120">
        <v>41884</v>
      </c>
      <c r="R275" s="105">
        <v>43633690</v>
      </c>
      <c r="S275" s="146" t="s">
        <v>5938</v>
      </c>
      <c r="T275" s="109">
        <v>41912</v>
      </c>
      <c r="U275" s="141">
        <v>29199241</v>
      </c>
      <c r="V275" s="109">
        <v>41883</v>
      </c>
      <c r="W275" s="141">
        <v>29199241</v>
      </c>
      <c r="X275" s="141">
        <v>0</v>
      </c>
      <c r="Y275" s="141">
        <v>0</v>
      </c>
      <c r="Z275" s="141">
        <v>0</v>
      </c>
      <c r="AA275" s="114">
        <v>0</v>
      </c>
      <c r="AB275" s="114"/>
      <c r="AC275" s="141"/>
      <c r="AD275" s="141"/>
      <c r="AE275" s="106">
        <v>0</v>
      </c>
      <c r="AF275" s="106">
        <v>0</v>
      </c>
      <c r="AG275" s="106">
        <v>0</v>
      </c>
      <c r="AH275" s="141"/>
      <c r="AI275" s="141"/>
      <c r="AJ275" s="141"/>
      <c r="AK275" s="141"/>
      <c r="AL275" s="141"/>
      <c r="AM275" s="141"/>
      <c r="AN275" s="114">
        <f t="shared" si="8"/>
        <v>0</v>
      </c>
      <c r="AO275" s="114">
        <f t="shared" si="9"/>
        <v>29199241</v>
      </c>
      <c r="AP275" s="114"/>
      <c r="AQ275" s="114"/>
      <c r="AR275" s="114"/>
      <c r="AS275" s="114"/>
      <c r="AT275" s="190"/>
    </row>
    <row r="276" spans="1:46" s="191" customFormat="1" ht="15" customHeight="1" x14ac:dyDescent="0.2">
      <c r="A276" s="104"/>
      <c r="B276" s="104">
        <f>VLOOKUP(BJB!$F$9:$F$5599,Ctrl!$B$4:$C$399,2,0)</f>
        <v>1</v>
      </c>
      <c r="C276" s="104">
        <f>VLOOKUP(BJB!$G$9:$G$5599,Ctrl!$E$4:$F$399,2,0)</f>
        <v>1</v>
      </c>
      <c r="D276" s="219">
        <v>1</v>
      </c>
      <c r="E276" s="104" t="str">
        <f>VLOOKUP(BJB!$F$9:$F$5599,Ctrl!$B$4:$D$399,3,0)</f>
        <v>I</v>
      </c>
      <c r="F276" s="139" t="s">
        <v>10512</v>
      </c>
      <c r="G276" s="139" t="s">
        <v>504</v>
      </c>
      <c r="H276" s="125"/>
      <c r="I276" s="220">
        <f>IF(G275=BJB!$G4038,I275+1,1)</f>
        <v>1</v>
      </c>
      <c r="J276" s="912" t="s">
        <v>20528</v>
      </c>
      <c r="K276" s="121" t="s">
        <v>6007</v>
      </c>
      <c r="L276" s="104" t="s">
        <v>6477</v>
      </c>
      <c r="M276" s="104" t="s">
        <v>513</v>
      </c>
      <c r="N276" s="120">
        <v>41162</v>
      </c>
      <c r="O276" s="107">
        <v>25000000</v>
      </c>
      <c r="P276" s="105" t="s">
        <v>14972</v>
      </c>
      <c r="Q276" s="120">
        <v>41856</v>
      </c>
      <c r="R276" s="105">
        <v>8970445</v>
      </c>
      <c r="S276" s="146" t="s">
        <v>5984</v>
      </c>
      <c r="T276" s="109">
        <v>41942</v>
      </c>
      <c r="U276" s="141">
        <v>6034074</v>
      </c>
      <c r="V276" s="109">
        <v>41913</v>
      </c>
      <c r="W276" s="141">
        <v>6034074</v>
      </c>
      <c r="X276" s="141">
        <v>0</v>
      </c>
      <c r="Y276" s="141">
        <v>0</v>
      </c>
      <c r="Z276" s="141">
        <v>0</v>
      </c>
      <c r="AA276" s="114">
        <v>0</v>
      </c>
      <c r="AB276" s="114"/>
      <c r="AC276" s="141"/>
      <c r="AD276" s="141"/>
      <c r="AE276" s="106">
        <v>0</v>
      </c>
      <c r="AF276" s="106">
        <v>0</v>
      </c>
      <c r="AG276" s="106">
        <v>0</v>
      </c>
      <c r="AH276" s="141"/>
      <c r="AI276" s="141"/>
      <c r="AJ276" s="141"/>
      <c r="AK276" s="141"/>
      <c r="AL276" s="141"/>
      <c r="AM276" s="141"/>
      <c r="AN276" s="114">
        <f t="shared" si="8"/>
        <v>0</v>
      </c>
      <c r="AO276" s="114">
        <f t="shared" si="9"/>
        <v>6034074</v>
      </c>
      <c r="AP276" s="114"/>
      <c r="AQ276" s="114"/>
      <c r="AR276" s="114"/>
      <c r="AS276" s="114"/>
      <c r="AT276" s="190"/>
    </row>
    <row r="277" spans="1:46" s="191" customFormat="1" ht="15" customHeight="1" x14ac:dyDescent="0.2">
      <c r="A277" s="104"/>
      <c r="B277" s="104">
        <f>VLOOKUP(BJB!$F$9:$F$5599,Ctrl!$B$4:$C$399,2,0)</f>
        <v>1</v>
      </c>
      <c r="C277" s="104">
        <f>VLOOKUP(BJB!$G$9:$G$5599,Ctrl!$E$4:$F$399,2,0)</f>
        <v>1</v>
      </c>
      <c r="D277" s="219">
        <v>1</v>
      </c>
      <c r="E277" s="104" t="str">
        <f>VLOOKUP(BJB!$F$9:$F$5599,Ctrl!$B$4:$D$399,3,0)</f>
        <v>I</v>
      </c>
      <c r="F277" s="139" t="s">
        <v>10512</v>
      </c>
      <c r="G277" s="139" t="s">
        <v>504</v>
      </c>
      <c r="H277" s="125"/>
      <c r="I277" s="220">
        <f>IF(G276=BJB!$G4039,I276+1,1)</f>
        <v>1</v>
      </c>
      <c r="J277" s="912" t="s">
        <v>20529</v>
      </c>
      <c r="K277" s="121" t="s">
        <v>6008</v>
      </c>
      <c r="L277" s="104" t="s">
        <v>6477</v>
      </c>
      <c r="M277" s="104" t="s">
        <v>6009</v>
      </c>
      <c r="N277" s="120">
        <v>41233</v>
      </c>
      <c r="O277" s="107">
        <v>20000000</v>
      </c>
      <c r="P277" s="105" t="s">
        <v>14973</v>
      </c>
      <c r="Q277" s="120">
        <v>41890</v>
      </c>
      <c r="R277" s="105">
        <v>14163442</v>
      </c>
      <c r="S277" s="146" t="s">
        <v>5984</v>
      </c>
      <c r="T277" s="109">
        <v>41942</v>
      </c>
      <c r="U277" s="141">
        <v>9724935</v>
      </c>
      <c r="V277" s="109">
        <v>41913</v>
      </c>
      <c r="W277" s="141">
        <v>9724935</v>
      </c>
      <c r="X277" s="141">
        <v>0</v>
      </c>
      <c r="Y277" s="141">
        <v>0</v>
      </c>
      <c r="Z277" s="141">
        <v>0</v>
      </c>
      <c r="AA277" s="114">
        <v>0</v>
      </c>
      <c r="AB277" s="114"/>
      <c r="AC277" s="141"/>
      <c r="AD277" s="141"/>
      <c r="AE277" s="106">
        <v>0</v>
      </c>
      <c r="AF277" s="106">
        <v>0</v>
      </c>
      <c r="AG277" s="106">
        <v>0</v>
      </c>
      <c r="AH277" s="141"/>
      <c r="AI277" s="141"/>
      <c r="AJ277" s="141"/>
      <c r="AK277" s="141"/>
      <c r="AL277" s="141"/>
      <c r="AM277" s="141"/>
      <c r="AN277" s="114">
        <f t="shared" si="8"/>
        <v>0</v>
      </c>
      <c r="AO277" s="114">
        <f t="shared" si="9"/>
        <v>9724935</v>
      </c>
      <c r="AP277" s="114"/>
      <c r="AQ277" s="114"/>
      <c r="AR277" s="114"/>
      <c r="AS277" s="114"/>
      <c r="AT277" s="190"/>
    </row>
    <row r="278" spans="1:46" s="191" customFormat="1" ht="15" customHeight="1" x14ac:dyDescent="0.2">
      <c r="A278" s="104"/>
      <c r="B278" s="104">
        <f>VLOOKUP(BJB!$F$9:$F$5599,Ctrl!$B$4:$C$399,2,0)</f>
        <v>1</v>
      </c>
      <c r="C278" s="104">
        <f>VLOOKUP(BJB!$G$9:$G$5599,Ctrl!$E$4:$F$399,2,0)</f>
        <v>1</v>
      </c>
      <c r="D278" s="219">
        <v>1</v>
      </c>
      <c r="E278" s="104" t="str">
        <f>VLOOKUP(BJB!$F$9:$F$5599,Ctrl!$B$4:$D$399,3,0)</f>
        <v>I</v>
      </c>
      <c r="F278" s="139" t="s">
        <v>10512</v>
      </c>
      <c r="G278" s="139" t="s">
        <v>504</v>
      </c>
      <c r="H278" s="125">
        <v>1120720000694</v>
      </c>
      <c r="I278" s="220">
        <f>IF(G277=BJB!$G4040,I277+1,1)</f>
        <v>1</v>
      </c>
      <c r="J278" s="912" t="s">
        <v>20530</v>
      </c>
      <c r="K278" s="121" t="s">
        <v>261</v>
      </c>
      <c r="L278" s="104" t="s">
        <v>6477</v>
      </c>
      <c r="M278" s="104" t="s">
        <v>513</v>
      </c>
      <c r="N278" s="120">
        <v>41162</v>
      </c>
      <c r="O278" s="107">
        <v>30000000</v>
      </c>
      <c r="P278" s="105" t="s">
        <v>14974</v>
      </c>
      <c r="Q278" s="120">
        <v>41940</v>
      </c>
      <c r="R278" s="105">
        <v>16552748</v>
      </c>
      <c r="S278" s="146" t="s">
        <v>6086</v>
      </c>
      <c r="T278" s="109">
        <v>42003</v>
      </c>
      <c r="U278" s="141">
        <v>11161331</v>
      </c>
      <c r="V278" s="109">
        <v>41974</v>
      </c>
      <c r="W278" s="141">
        <v>11161331</v>
      </c>
      <c r="X278" s="141">
        <v>0</v>
      </c>
      <c r="Y278" s="141">
        <v>0</v>
      </c>
      <c r="Z278" s="141">
        <v>0</v>
      </c>
      <c r="AA278" s="114">
        <v>14389</v>
      </c>
      <c r="AB278" s="114"/>
      <c r="AC278" s="132"/>
      <c r="AD278" s="141"/>
      <c r="AE278" s="106">
        <v>0</v>
      </c>
      <c r="AF278" s="106">
        <v>0</v>
      </c>
      <c r="AG278" s="106">
        <v>0</v>
      </c>
      <c r="AH278" s="141"/>
      <c r="AI278" s="141"/>
      <c r="AJ278" s="141"/>
      <c r="AK278" s="141"/>
      <c r="AL278" s="141"/>
      <c r="AM278" s="141"/>
      <c r="AN278" s="114">
        <f t="shared" si="8"/>
        <v>14389</v>
      </c>
      <c r="AO278" s="114">
        <f t="shared" si="9"/>
        <v>11146942</v>
      </c>
      <c r="AP278" s="114"/>
      <c r="AQ278" s="114"/>
      <c r="AR278" s="114"/>
      <c r="AS278" s="114"/>
    </row>
    <row r="279" spans="1:46" s="191" customFormat="1" ht="15" customHeight="1" x14ac:dyDescent="0.2">
      <c r="A279" s="104"/>
      <c r="B279" s="104">
        <f>VLOOKUP(BJB!$F$9:$F$5599,Ctrl!$B$4:$C$399,2,0)</f>
        <v>1</v>
      </c>
      <c r="C279" s="104">
        <f>VLOOKUP(BJB!$G$9:$G$5599,Ctrl!$E$4:$F$399,2,0)</f>
        <v>1</v>
      </c>
      <c r="D279" s="219">
        <v>1</v>
      </c>
      <c r="E279" s="104" t="str">
        <f>VLOOKUP(BJB!$F$9:$F$5599,Ctrl!$B$4:$D$399,3,0)</f>
        <v>I</v>
      </c>
      <c r="F279" s="139" t="s">
        <v>10512</v>
      </c>
      <c r="G279" s="139" t="s">
        <v>504</v>
      </c>
      <c r="H279" s="125" t="s">
        <v>7431</v>
      </c>
      <c r="I279" s="220">
        <f>IF(G278=BJB!$G4041,I278+1,1)</f>
        <v>1</v>
      </c>
      <c r="J279" s="891" t="s">
        <v>18206</v>
      </c>
      <c r="K279" s="121" t="s">
        <v>6097</v>
      </c>
      <c r="L279" s="104" t="s">
        <v>6477</v>
      </c>
      <c r="M279" s="104" t="s">
        <v>6101</v>
      </c>
      <c r="N279" s="120">
        <v>41261</v>
      </c>
      <c r="O279" s="107">
        <v>20000000</v>
      </c>
      <c r="P279" s="105" t="s">
        <v>14975</v>
      </c>
      <c r="Q279" s="120">
        <v>41940</v>
      </c>
      <c r="R279" s="105">
        <v>16162432</v>
      </c>
      <c r="S279" s="146" t="s">
        <v>6086</v>
      </c>
      <c r="T279" s="109">
        <v>42003</v>
      </c>
      <c r="U279" s="141">
        <v>10898962</v>
      </c>
      <c r="V279" s="109">
        <v>41974</v>
      </c>
      <c r="W279" s="141">
        <v>10898962</v>
      </c>
      <c r="X279" s="141">
        <v>0</v>
      </c>
      <c r="Y279" s="141">
        <v>0</v>
      </c>
      <c r="Z279" s="141">
        <v>0</v>
      </c>
      <c r="AA279" s="114">
        <v>6642218</v>
      </c>
      <c r="AB279" s="114"/>
      <c r="AC279" s="132"/>
      <c r="AD279" s="141">
        <v>1177376</v>
      </c>
      <c r="AE279" s="106">
        <v>0</v>
      </c>
      <c r="AF279" s="106">
        <v>805829</v>
      </c>
      <c r="AG279" s="106">
        <v>0</v>
      </c>
      <c r="AH279" s="222"/>
      <c r="AI279" s="222"/>
      <c r="AJ279" s="230"/>
      <c r="AK279" s="141"/>
      <c r="AL279" s="141"/>
      <c r="AM279" s="141"/>
      <c r="AN279" s="114">
        <f t="shared" si="8"/>
        <v>8625423</v>
      </c>
      <c r="AO279" s="114">
        <f t="shared" si="9"/>
        <v>2273539</v>
      </c>
      <c r="AP279" s="114"/>
      <c r="AQ279" s="114"/>
      <c r="AR279" s="114"/>
      <c r="AS279" s="114"/>
      <c r="AT279" s="190"/>
    </row>
    <row r="280" spans="1:46" s="191" customFormat="1" ht="15" customHeight="1" x14ac:dyDescent="0.2">
      <c r="A280" s="104"/>
      <c r="B280" s="104">
        <f>VLOOKUP(BJB!$F$9:$F$5599,Ctrl!$B$4:$C$399,2,0)</f>
        <v>1</v>
      </c>
      <c r="C280" s="104">
        <f>VLOOKUP(BJB!$G$9:$G$5599,Ctrl!$E$4:$F$399,2,0)</f>
        <v>1</v>
      </c>
      <c r="D280" s="219">
        <v>1</v>
      </c>
      <c r="E280" s="104" t="str">
        <f>VLOOKUP(BJB!$F$9:$F$5599,Ctrl!$B$4:$D$399,3,0)</f>
        <v>I</v>
      </c>
      <c r="F280" s="139" t="s">
        <v>10512</v>
      </c>
      <c r="G280" s="139" t="s">
        <v>504</v>
      </c>
      <c r="H280" s="125"/>
      <c r="I280" s="220">
        <f>IF(G279=BJB!$G4042,I279+1,1)</f>
        <v>1</v>
      </c>
      <c r="J280" s="912" t="s">
        <v>20531</v>
      </c>
      <c r="K280" s="121" t="s">
        <v>6098</v>
      </c>
      <c r="L280" s="104" t="s">
        <v>6477</v>
      </c>
      <c r="M280" s="104" t="s">
        <v>5387</v>
      </c>
      <c r="N280" s="120">
        <v>41103</v>
      </c>
      <c r="O280" s="107">
        <v>250000000</v>
      </c>
      <c r="P280" s="105" t="s">
        <v>14976</v>
      </c>
      <c r="Q280" s="120">
        <v>41954</v>
      </c>
      <c r="R280" s="105">
        <v>126781437</v>
      </c>
      <c r="S280" s="146" t="s">
        <v>6086</v>
      </c>
      <c r="T280" s="109">
        <v>42003</v>
      </c>
      <c r="U280" s="141">
        <v>85435106</v>
      </c>
      <c r="V280" s="109">
        <v>41974</v>
      </c>
      <c r="W280" s="141">
        <v>85435106</v>
      </c>
      <c r="X280" s="141">
        <v>0</v>
      </c>
      <c r="Y280" s="141">
        <v>0</v>
      </c>
      <c r="Z280" s="141">
        <v>0</v>
      </c>
      <c r="AA280" s="114">
        <v>0</v>
      </c>
      <c r="AB280" s="114"/>
      <c r="AC280" s="141"/>
      <c r="AD280" s="141"/>
      <c r="AE280" s="106">
        <v>0</v>
      </c>
      <c r="AF280" s="106">
        <v>0</v>
      </c>
      <c r="AG280" s="106">
        <v>0</v>
      </c>
      <c r="AH280" s="141"/>
      <c r="AI280" s="141"/>
      <c r="AJ280" s="141"/>
      <c r="AK280" s="141"/>
      <c r="AL280" s="141"/>
      <c r="AM280" s="141"/>
      <c r="AN280" s="114">
        <f t="shared" si="8"/>
        <v>0</v>
      </c>
      <c r="AO280" s="114">
        <f t="shared" si="9"/>
        <v>85435106</v>
      </c>
      <c r="AP280" s="114"/>
      <c r="AQ280" s="114"/>
      <c r="AR280" s="114"/>
      <c r="AS280" s="114"/>
      <c r="AT280" s="190"/>
    </row>
    <row r="281" spans="1:46" s="191" customFormat="1" ht="15" customHeight="1" x14ac:dyDescent="0.2">
      <c r="A281" s="104"/>
      <c r="B281" s="104">
        <f>VLOOKUP(BJB!$F$9:$F$5599,Ctrl!$B$4:$C$399,2,0)</f>
        <v>1</v>
      </c>
      <c r="C281" s="104">
        <f>VLOOKUP(BJB!$G$9:$G$5599,Ctrl!$E$4:$F$399,2,0)</f>
        <v>1</v>
      </c>
      <c r="D281" s="219">
        <v>1</v>
      </c>
      <c r="E281" s="104" t="str">
        <f>VLOOKUP(BJB!$F$9:$F$5599,Ctrl!$B$4:$D$399,3,0)</f>
        <v>I</v>
      </c>
      <c r="F281" s="139" t="s">
        <v>10512</v>
      </c>
      <c r="G281" s="139" t="s">
        <v>504</v>
      </c>
      <c r="H281" s="125"/>
      <c r="I281" s="220">
        <f>IF(G280=BJB!$G4043,I280+1,1)</f>
        <v>1</v>
      </c>
      <c r="J281" s="912" t="s">
        <v>20532</v>
      </c>
      <c r="K281" s="121" t="s">
        <v>6099</v>
      </c>
      <c r="L281" s="104" t="s">
        <v>6477</v>
      </c>
      <c r="M281" s="104" t="s">
        <v>6102</v>
      </c>
      <c r="N281" s="120">
        <v>41057</v>
      </c>
      <c r="O281" s="107">
        <v>100000000</v>
      </c>
      <c r="P281" s="105" t="s">
        <v>14977</v>
      </c>
      <c r="Q281" s="120">
        <v>41736</v>
      </c>
      <c r="R281" s="105">
        <v>96418590</v>
      </c>
      <c r="S281" s="146" t="s">
        <v>6086</v>
      </c>
      <c r="T281" s="109">
        <v>42003</v>
      </c>
      <c r="U281" s="141">
        <v>65082410</v>
      </c>
      <c r="V281" s="109">
        <v>41974</v>
      </c>
      <c r="W281" s="141">
        <v>65082410</v>
      </c>
      <c r="X281" s="141">
        <v>0</v>
      </c>
      <c r="Y281" s="141">
        <v>0</v>
      </c>
      <c r="Z281" s="141">
        <v>0</v>
      </c>
      <c r="AA281" s="114">
        <v>0</v>
      </c>
      <c r="AB281" s="114"/>
      <c r="AC281" s="141"/>
      <c r="AD281" s="141"/>
      <c r="AE281" s="106">
        <v>0</v>
      </c>
      <c r="AF281" s="106">
        <v>0</v>
      </c>
      <c r="AG281" s="106">
        <v>0</v>
      </c>
      <c r="AH281" s="141"/>
      <c r="AI281" s="141"/>
      <c r="AJ281" s="141"/>
      <c r="AK281" s="141"/>
      <c r="AL281" s="141"/>
      <c r="AM281" s="141"/>
      <c r="AN281" s="114">
        <f t="shared" si="8"/>
        <v>0</v>
      </c>
      <c r="AO281" s="114">
        <f t="shared" si="9"/>
        <v>65082410</v>
      </c>
      <c r="AP281" s="114"/>
      <c r="AQ281" s="114"/>
      <c r="AR281" s="114"/>
      <c r="AS281" s="114"/>
      <c r="AT281" s="190"/>
    </row>
    <row r="282" spans="1:46" s="191" customFormat="1" ht="15" customHeight="1" x14ac:dyDescent="0.2">
      <c r="A282" s="104"/>
      <c r="B282" s="104">
        <f>VLOOKUP(BJB!$F$9:$F$5599,Ctrl!$B$4:$C$399,2,0)</f>
        <v>1</v>
      </c>
      <c r="C282" s="104">
        <f>VLOOKUP(BJB!$G$9:$G$5599,Ctrl!$E$4:$F$399,2,0)</f>
        <v>1</v>
      </c>
      <c r="D282" s="219">
        <v>1</v>
      </c>
      <c r="E282" s="104" t="str">
        <f>VLOOKUP(BJB!$F$9:$F$5599,Ctrl!$B$4:$D$399,3,0)</f>
        <v>I</v>
      </c>
      <c r="F282" s="139" t="s">
        <v>10512</v>
      </c>
      <c r="G282" s="139" t="s">
        <v>504</v>
      </c>
      <c r="H282" s="125">
        <v>1120712000410</v>
      </c>
      <c r="I282" s="220">
        <f>IF(G281=BJB!$G4044,I281+1,1)</f>
        <v>1</v>
      </c>
      <c r="J282" s="912" t="s">
        <v>20533</v>
      </c>
      <c r="K282" s="121" t="s">
        <v>6100</v>
      </c>
      <c r="L282" s="104" t="s">
        <v>6477</v>
      </c>
      <c r="M282" s="104" t="s">
        <v>513</v>
      </c>
      <c r="N282" s="120">
        <v>41162</v>
      </c>
      <c r="O282" s="107">
        <v>60000000</v>
      </c>
      <c r="P282" s="105" t="s">
        <v>14978</v>
      </c>
      <c r="Q282" s="120">
        <v>41736</v>
      </c>
      <c r="R282" s="105">
        <v>50243644</v>
      </c>
      <c r="S282" s="146" t="s">
        <v>6086</v>
      </c>
      <c r="T282" s="109">
        <v>42003</v>
      </c>
      <c r="U282" s="141">
        <v>34193055</v>
      </c>
      <c r="V282" s="109">
        <v>41974</v>
      </c>
      <c r="W282" s="141">
        <v>34193055</v>
      </c>
      <c r="X282" s="141">
        <v>0</v>
      </c>
      <c r="Y282" s="141">
        <v>0</v>
      </c>
      <c r="Z282" s="141">
        <v>0</v>
      </c>
      <c r="AA282" s="114">
        <v>787406</v>
      </c>
      <c r="AB282" s="114"/>
      <c r="AC282" s="132"/>
      <c r="AD282" s="141"/>
      <c r="AE282" s="106">
        <v>0</v>
      </c>
      <c r="AF282" s="106">
        <v>0</v>
      </c>
      <c r="AG282" s="106">
        <v>0</v>
      </c>
      <c r="AH282" s="141"/>
      <c r="AI282" s="141"/>
      <c r="AJ282" s="141"/>
      <c r="AK282" s="141"/>
      <c r="AL282" s="141"/>
      <c r="AM282" s="141"/>
      <c r="AN282" s="114">
        <f t="shared" si="8"/>
        <v>787406</v>
      </c>
      <c r="AO282" s="114">
        <f t="shared" si="9"/>
        <v>33405649</v>
      </c>
      <c r="AP282" s="114"/>
      <c r="AQ282" s="114"/>
      <c r="AR282" s="114"/>
      <c r="AS282" s="114"/>
      <c r="AT282" s="190"/>
    </row>
    <row r="283" spans="1:46" s="191" customFormat="1" ht="15" customHeight="1" x14ac:dyDescent="0.2">
      <c r="A283" s="104"/>
      <c r="B283" s="104">
        <f>VLOOKUP(BJB!$F$9:$F$5599,Ctrl!$B$4:$C$399,2,0)</f>
        <v>1</v>
      </c>
      <c r="C283" s="104">
        <f>VLOOKUP(BJB!$G$9:$G$5599,Ctrl!$E$4:$F$399,2,0)</f>
        <v>1</v>
      </c>
      <c r="D283" s="219">
        <v>1</v>
      </c>
      <c r="E283" s="104" t="str">
        <f>VLOOKUP(BJB!$F$9:$F$5599,Ctrl!$B$4:$D$399,3,0)</f>
        <v>I</v>
      </c>
      <c r="F283" s="139" t="s">
        <v>10512</v>
      </c>
      <c r="G283" s="139" t="s">
        <v>504</v>
      </c>
      <c r="H283" s="125">
        <v>1121120000770</v>
      </c>
      <c r="I283" s="220">
        <f>IF(G282=BJB!$G4045,I282+1,1)</f>
        <v>1</v>
      </c>
      <c r="J283" s="912" t="s">
        <v>20534</v>
      </c>
      <c r="K283" s="121" t="s">
        <v>2260</v>
      </c>
      <c r="L283" s="104" t="s">
        <v>6477</v>
      </c>
      <c r="M283" s="104" t="s">
        <v>6101</v>
      </c>
      <c r="N283" s="120">
        <v>41261</v>
      </c>
      <c r="O283" s="105">
        <v>20000000</v>
      </c>
      <c r="P283" s="105" t="s">
        <v>14979</v>
      </c>
      <c r="Q283" s="120">
        <v>41975</v>
      </c>
      <c r="R283" s="105">
        <v>12851660</v>
      </c>
      <c r="S283" s="146" t="s">
        <v>7903</v>
      </c>
      <c r="T283" s="109">
        <v>42114</v>
      </c>
      <c r="U283" s="141">
        <v>8659928</v>
      </c>
      <c r="V283" s="109">
        <v>42114</v>
      </c>
      <c r="W283" s="141">
        <v>8659928</v>
      </c>
      <c r="X283" s="141">
        <v>0</v>
      </c>
      <c r="Y283" s="141">
        <v>0</v>
      </c>
      <c r="Z283" s="141">
        <v>0</v>
      </c>
      <c r="AA283" s="114">
        <v>1764658</v>
      </c>
      <c r="AB283" s="114"/>
      <c r="AC283" s="132"/>
      <c r="AD283" s="141"/>
      <c r="AE283" s="106">
        <v>0</v>
      </c>
      <c r="AF283" s="106">
        <v>0</v>
      </c>
      <c r="AG283" s="106">
        <v>0</v>
      </c>
      <c r="AH283" s="141"/>
      <c r="AI283" s="141"/>
      <c r="AJ283" s="141"/>
      <c r="AK283" s="141"/>
      <c r="AL283" s="141"/>
      <c r="AM283" s="141"/>
      <c r="AN283" s="114">
        <f t="shared" si="8"/>
        <v>1764658</v>
      </c>
      <c r="AO283" s="114">
        <f t="shared" si="9"/>
        <v>6895270</v>
      </c>
      <c r="AP283" s="114"/>
      <c r="AQ283" s="114"/>
      <c r="AR283" s="114"/>
      <c r="AS283" s="114"/>
      <c r="AT283" s="190"/>
    </row>
    <row r="284" spans="1:46" s="191" customFormat="1" ht="15" customHeight="1" x14ac:dyDescent="0.2">
      <c r="A284" s="104"/>
      <c r="B284" s="104">
        <f>VLOOKUP(BJB!$F$9:$F$5599,Ctrl!$B$4:$C$399,2,0)</f>
        <v>1</v>
      </c>
      <c r="C284" s="104">
        <f>VLOOKUP(BJB!$G$9:$G$5599,Ctrl!$E$4:$F$399,2,0)</f>
        <v>1</v>
      </c>
      <c r="D284" s="219">
        <v>1</v>
      </c>
      <c r="E284" s="104" t="str">
        <f>VLOOKUP(BJB!$F$9:$F$5599,Ctrl!$B$4:$D$399,3,0)</f>
        <v>I</v>
      </c>
      <c r="F284" s="139" t="s">
        <v>10512</v>
      </c>
      <c r="G284" s="139" t="s">
        <v>504</v>
      </c>
      <c r="H284" s="231" t="s">
        <v>19288</v>
      </c>
      <c r="I284" s="220">
        <f>IF(G283=BJB!$G4046,I283+1,1)</f>
        <v>1</v>
      </c>
      <c r="J284" s="891" t="s">
        <v>20224</v>
      </c>
      <c r="K284" s="121" t="s">
        <v>7745</v>
      </c>
      <c r="L284" s="104" t="s">
        <v>6477</v>
      </c>
      <c r="M284" s="104" t="s">
        <v>7294</v>
      </c>
      <c r="N284" s="120">
        <v>41260</v>
      </c>
      <c r="O284" s="105">
        <v>30000000</v>
      </c>
      <c r="P284" s="105" t="s">
        <v>14980</v>
      </c>
      <c r="Q284" s="120">
        <v>42052</v>
      </c>
      <c r="R284" s="105">
        <v>7555750</v>
      </c>
      <c r="S284" s="146" t="s">
        <v>7903</v>
      </c>
      <c r="T284" s="109">
        <v>42114</v>
      </c>
      <c r="U284" s="141">
        <v>5250000</v>
      </c>
      <c r="V284" s="109">
        <v>42114</v>
      </c>
      <c r="W284" s="141">
        <v>5250000</v>
      </c>
      <c r="X284" s="141">
        <v>0</v>
      </c>
      <c r="Y284" s="141">
        <v>0</v>
      </c>
      <c r="Z284" s="141">
        <v>0</v>
      </c>
      <c r="AA284" s="114">
        <v>3712141</v>
      </c>
      <c r="AB284" s="114"/>
      <c r="AC284" s="132"/>
      <c r="AD284" s="141"/>
      <c r="AE284" s="106">
        <v>0</v>
      </c>
      <c r="AF284" s="106">
        <v>1537859</v>
      </c>
      <c r="AG284" s="106">
        <v>0</v>
      </c>
      <c r="AH284" s="141"/>
      <c r="AI284" s="141"/>
      <c r="AJ284" s="141"/>
      <c r="AK284" s="141"/>
      <c r="AL284" s="141"/>
      <c r="AM284" s="141"/>
      <c r="AN284" s="114">
        <f t="shared" si="8"/>
        <v>5250000</v>
      </c>
      <c r="AO284" s="114">
        <f t="shared" si="9"/>
        <v>0</v>
      </c>
      <c r="AP284" s="114"/>
      <c r="AQ284" s="114"/>
      <c r="AR284" s="114"/>
      <c r="AS284" s="114"/>
      <c r="AT284" s="190"/>
    </row>
    <row r="285" spans="1:46" s="191" customFormat="1" ht="15" customHeight="1" x14ac:dyDescent="0.2">
      <c r="A285" s="104"/>
      <c r="B285" s="104">
        <f>VLOOKUP(BJB!$F$9:$F$5599,Ctrl!$B$4:$C$399,2,0)</f>
        <v>1</v>
      </c>
      <c r="C285" s="104">
        <f>VLOOKUP(BJB!$G$9:$G$5599,Ctrl!$E$4:$F$399,2,0)</f>
        <v>1</v>
      </c>
      <c r="D285" s="219">
        <v>1</v>
      </c>
      <c r="E285" s="104" t="str">
        <f>VLOOKUP(BJB!$F$9:$F$5599,Ctrl!$B$4:$D$399,3,0)</f>
        <v>I</v>
      </c>
      <c r="F285" s="139" t="s">
        <v>10512</v>
      </c>
      <c r="G285" s="139" t="s">
        <v>504</v>
      </c>
      <c r="H285" s="125" t="s">
        <v>10375</v>
      </c>
      <c r="I285" s="220">
        <f>IF(G284=BJB!$G4047,I284+1,1)</f>
        <v>1</v>
      </c>
      <c r="J285" s="912" t="s">
        <v>20535</v>
      </c>
      <c r="K285" s="121" t="s">
        <v>5730</v>
      </c>
      <c r="L285" s="104" t="s">
        <v>6477</v>
      </c>
      <c r="M285" s="104" t="s">
        <v>513</v>
      </c>
      <c r="N285" s="120">
        <v>41162</v>
      </c>
      <c r="O285" s="105">
        <v>25000000</v>
      </c>
      <c r="P285" s="105" t="s">
        <v>14981</v>
      </c>
      <c r="Q285" s="120">
        <v>42052</v>
      </c>
      <c r="R285" s="105">
        <v>9836011</v>
      </c>
      <c r="S285" s="146" t="s">
        <v>7903</v>
      </c>
      <c r="T285" s="109">
        <v>42114</v>
      </c>
      <c r="U285" s="141">
        <v>6759418</v>
      </c>
      <c r="V285" s="109">
        <v>42114</v>
      </c>
      <c r="W285" s="141">
        <v>6759418</v>
      </c>
      <c r="X285" s="141">
        <v>0</v>
      </c>
      <c r="Y285" s="141">
        <v>0</v>
      </c>
      <c r="Z285" s="141">
        <v>0</v>
      </c>
      <c r="AA285" s="226">
        <v>6201483</v>
      </c>
      <c r="AB285" s="114"/>
      <c r="AC285" s="132"/>
      <c r="AD285" s="141"/>
      <c r="AE285" s="106">
        <v>0</v>
      </c>
      <c r="AF285" s="106">
        <v>0</v>
      </c>
      <c r="AG285" s="106">
        <v>0</v>
      </c>
      <c r="AH285" s="141"/>
      <c r="AI285" s="141"/>
      <c r="AJ285" s="141"/>
      <c r="AK285" s="141"/>
      <c r="AL285" s="141"/>
      <c r="AM285" s="141"/>
      <c r="AN285" s="114">
        <f t="shared" si="8"/>
        <v>6201483</v>
      </c>
      <c r="AO285" s="114">
        <f t="shared" si="9"/>
        <v>557935</v>
      </c>
      <c r="AP285" s="114"/>
      <c r="AQ285" s="114"/>
      <c r="AR285" s="114"/>
      <c r="AS285" s="114"/>
      <c r="AT285" s="190"/>
    </row>
    <row r="286" spans="1:46" s="191" customFormat="1" ht="15" customHeight="1" x14ac:dyDescent="0.2">
      <c r="A286" s="104"/>
      <c r="B286" s="104">
        <f>VLOOKUP(BJB!$F$9:$F$5599,Ctrl!$B$4:$C$399,2,0)</f>
        <v>1</v>
      </c>
      <c r="C286" s="104">
        <f>VLOOKUP(BJB!$G$9:$G$5599,Ctrl!$E$4:$F$399,2,0)</f>
        <v>1</v>
      </c>
      <c r="D286" s="219">
        <v>1</v>
      </c>
      <c r="E286" s="104" t="str">
        <f>VLOOKUP(BJB!$F$9:$F$5599,Ctrl!$B$4:$D$399,3,0)</f>
        <v>I</v>
      </c>
      <c r="F286" s="139" t="s">
        <v>10512</v>
      </c>
      <c r="G286" s="139" t="s">
        <v>504</v>
      </c>
      <c r="H286" s="125" t="s">
        <v>8496</v>
      </c>
      <c r="I286" s="220">
        <f>IF(G285=BJB!$G4048,I285+1,1)</f>
        <v>1</v>
      </c>
      <c r="J286" s="891" t="s">
        <v>18207</v>
      </c>
      <c r="K286" s="121" t="s">
        <v>7746</v>
      </c>
      <c r="L286" s="104" t="s">
        <v>6477</v>
      </c>
      <c r="M286" s="104" t="s">
        <v>5237</v>
      </c>
      <c r="N286" s="120">
        <v>41008</v>
      </c>
      <c r="O286" s="105">
        <v>30000000</v>
      </c>
      <c r="P286" s="105" t="s">
        <v>14982</v>
      </c>
      <c r="Q286" s="120">
        <v>42075</v>
      </c>
      <c r="R286" s="105">
        <v>19984354</v>
      </c>
      <c r="S286" s="146" t="s">
        <v>7903</v>
      </c>
      <c r="T286" s="109">
        <v>42114</v>
      </c>
      <c r="U286" s="141">
        <v>13478138</v>
      </c>
      <c r="V286" s="109">
        <v>42114</v>
      </c>
      <c r="W286" s="141">
        <v>13478138</v>
      </c>
      <c r="X286" s="141">
        <v>0</v>
      </c>
      <c r="Y286" s="141">
        <v>0</v>
      </c>
      <c r="Z286" s="141">
        <v>0</v>
      </c>
      <c r="AA286" s="114">
        <v>6766034</v>
      </c>
      <c r="AB286" s="114"/>
      <c r="AC286" s="132">
        <v>6063926</v>
      </c>
      <c r="AD286" s="141"/>
      <c r="AE286" s="106">
        <v>0</v>
      </c>
      <c r="AF286" s="106">
        <v>0</v>
      </c>
      <c r="AG286" s="106">
        <v>0</v>
      </c>
      <c r="AH286" s="222"/>
      <c r="AI286" s="222"/>
      <c r="AJ286" s="230"/>
      <c r="AK286" s="141"/>
      <c r="AL286" s="141"/>
      <c r="AM286" s="141"/>
      <c r="AN286" s="114">
        <f t="shared" si="8"/>
        <v>12829960</v>
      </c>
      <c r="AO286" s="114">
        <f t="shared" si="9"/>
        <v>648178</v>
      </c>
      <c r="AP286" s="114"/>
      <c r="AQ286" s="114"/>
      <c r="AR286" s="114"/>
      <c r="AS286" s="114"/>
      <c r="AT286" s="190"/>
    </row>
    <row r="287" spans="1:46" s="191" customFormat="1" ht="15" customHeight="1" x14ac:dyDescent="0.2">
      <c r="A287" s="104"/>
      <c r="B287" s="104">
        <f>VLOOKUP(BJB!$F$9:$F$5599,Ctrl!$B$4:$C$399,2,0)</f>
        <v>1</v>
      </c>
      <c r="C287" s="104">
        <f>VLOOKUP(BJB!$G$9:$G$5599,Ctrl!$E$4:$F$399,2,0)</f>
        <v>1</v>
      </c>
      <c r="D287" s="219">
        <v>1</v>
      </c>
      <c r="E287" s="104" t="str">
        <f>VLOOKUP(BJB!$F$9:$F$5599,Ctrl!$B$4:$D$399,3,0)</f>
        <v>I</v>
      </c>
      <c r="F287" s="139" t="s">
        <v>10512</v>
      </c>
      <c r="G287" s="139" t="s">
        <v>504</v>
      </c>
      <c r="H287" s="125">
        <v>1121025000740</v>
      </c>
      <c r="I287" s="220">
        <f>IF(G286=BJB!$G4049,I286+1,1)</f>
        <v>1</v>
      </c>
      <c r="J287" s="912" t="s">
        <v>20536</v>
      </c>
      <c r="K287" s="121" t="s">
        <v>7747</v>
      </c>
      <c r="L287" s="104" t="s">
        <v>6477</v>
      </c>
      <c r="M287" s="104" t="s">
        <v>7294</v>
      </c>
      <c r="N287" s="120">
        <v>41260</v>
      </c>
      <c r="O287" s="105">
        <v>100000000</v>
      </c>
      <c r="P287" s="105" t="s">
        <v>14983</v>
      </c>
      <c r="Q287" s="120">
        <v>42025</v>
      </c>
      <c r="R287" s="105">
        <v>82873303</v>
      </c>
      <c r="S287" s="146" t="s">
        <v>7903</v>
      </c>
      <c r="T287" s="109">
        <v>42114</v>
      </c>
      <c r="U287" s="141">
        <v>54879049</v>
      </c>
      <c r="V287" s="109">
        <v>42114</v>
      </c>
      <c r="W287" s="141">
        <v>54879049</v>
      </c>
      <c r="X287" s="141">
        <v>0</v>
      </c>
      <c r="Y287" s="141">
        <v>0</v>
      </c>
      <c r="Z287" s="141">
        <v>0</v>
      </c>
      <c r="AA287" s="114">
        <v>3495</v>
      </c>
      <c r="AB287" s="114"/>
      <c r="AC287" s="132"/>
      <c r="AD287" s="141"/>
      <c r="AE287" s="106">
        <v>0</v>
      </c>
      <c r="AF287" s="106">
        <v>0</v>
      </c>
      <c r="AG287" s="106">
        <v>0</v>
      </c>
      <c r="AH287" s="141"/>
      <c r="AI287" s="141"/>
      <c r="AJ287" s="141"/>
      <c r="AK287" s="141"/>
      <c r="AL287" s="141"/>
      <c r="AM287" s="141"/>
      <c r="AN287" s="114">
        <f t="shared" si="8"/>
        <v>3495</v>
      </c>
      <c r="AO287" s="114">
        <f t="shared" si="9"/>
        <v>54875554</v>
      </c>
      <c r="AP287" s="114"/>
      <c r="AQ287" s="114"/>
      <c r="AR287" s="114"/>
      <c r="AS287" s="114"/>
      <c r="AT287" s="190"/>
    </row>
    <row r="288" spans="1:46" s="191" customFormat="1" ht="15" customHeight="1" x14ac:dyDescent="0.2">
      <c r="A288" s="104"/>
      <c r="B288" s="104">
        <f>VLOOKUP(BJB!$F$9:$F$5599,Ctrl!$B$4:$C$399,2,0)</f>
        <v>1</v>
      </c>
      <c r="C288" s="104">
        <f>VLOOKUP(BJB!$G$9:$G$5599,Ctrl!$E$4:$F$399,2,0)</f>
        <v>1</v>
      </c>
      <c r="D288" s="219">
        <v>1</v>
      </c>
      <c r="E288" s="104" t="str">
        <f>VLOOKUP(BJB!$F$9:$F$5599,Ctrl!$B$4:$D$399,3,0)</f>
        <v>I</v>
      </c>
      <c r="F288" s="139" t="s">
        <v>10512</v>
      </c>
      <c r="G288" s="139" t="s">
        <v>504</v>
      </c>
      <c r="H288" s="125" t="s">
        <v>10376</v>
      </c>
      <c r="I288" s="220">
        <f>IF(G287=BJB!$G4050,I287+1,1)</f>
        <v>1</v>
      </c>
      <c r="J288" s="912" t="s">
        <v>20537</v>
      </c>
      <c r="K288" s="121" t="s">
        <v>8075</v>
      </c>
      <c r="L288" s="104" t="s">
        <v>6477</v>
      </c>
      <c r="M288" s="104" t="s">
        <v>8163</v>
      </c>
      <c r="N288" s="120">
        <v>41359</v>
      </c>
      <c r="O288" s="105">
        <v>30000000</v>
      </c>
      <c r="P288" s="105" t="s">
        <v>14984</v>
      </c>
      <c r="Q288" s="120">
        <v>42079</v>
      </c>
      <c r="R288" s="105">
        <v>25466448</v>
      </c>
      <c r="S288" s="146" t="s">
        <v>8227</v>
      </c>
      <c r="T288" s="109">
        <v>42151</v>
      </c>
      <c r="U288" s="141">
        <v>15044689</v>
      </c>
      <c r="V288" s="109">
        <v>42151</v>
      </c>
      <c r="W288" s="141">
        <v>15044689</v>
      </c>
      <c r="X288" s="141">
        <v>0</v>
      </c>
      <c r="Y288" s="141">
        <v>0</v>
      </c>
      <c r="Z288" s="141">
        <v>0</v>
      </c>
      <c r="AA288" s="114">
        <v>948281</v>
      </c>
      <c r="AB288" s="114"/>
      <c r="AC288" s="132"/>
      <c r="AD288" s="141"/>
      <c r="AE288" s="106">
        <v>0</v>
      </c>
      <c r="AF288" s="106">
        <v>0</v>
      </c>
      <c r="AG288" s="106">
        <v>0</v>
      </c>
      <c r="AH288" s="106"/>
      <c r="AI288" s="106"/>
      <c r="AJ288" s="106"/>
      <c r="AK288" s="141"/>
      <c r="AL288" s="106"/>
      <c r="AM288" s="106"/>
      <c r="AN288" s="114">
        <f t="shared" si="8"/>
        <v>948281</v>
      </c>
      <c r="AO288" s="114">
        <f t="shared" si="9"/>
        <v>14096408</v>
      </c>
      <c r="AP288" s="114"/>
      <c r="AQ288" s="114"/>
      <c r="AR288" s="114"/>
      <c r="AS288" s="114"/>
      <c r="AT288" s="190"/>
    </row>
    <row r="289" spans="1:46" s="191" customFormat="1" ht="15" customHeight="1" x14ac:dyDescent="0.2">
      <c r="A289" s="104"/>
      <c r="B289" s="104">
        <f>VLOOKUP(BJB!$F$9:$F$5599,Ctrl!$B$4:$C$399,2,0)</f>
        <v>1</v>
      </c>
      <c r="C289" s="104">
        <f>VLOOKUP(BJB!$G$9:$G$5599,Ctrl!$E$4:$F$399,2,0)</f>
        <v>1</v>
      </c>
      <c r="D289" s="219">
        <v>1</v>
      </c>
      <c r="E289" s="104" t="str">
        <f>VLOOKUP(BJB!$F$9:$F$5599,Ctrl!$B$4:$D$399,3,0)</f>
        <v>I</v>
      </c>
      <c r="F289" s="139" t="s">
        <v>10512</v>
      </c>
      <c r="G289" s="139" t="s">
        <v>504</v>
      </c>
      <c r="H289" s="125">
        <v>1120525000842</v>
      </c>
      <c r="I289" s="220">
        <f>IF(G288=BJB!$G4051,I288+1,1)</f>
        <v>1</v>
      </c>
      <c r="J289" s="912" t="s">
        <v>20538</v>
      </c>
      <c r="K289" s="121" t="s">
        <v>885</v>
      </c>
      <c r="L289" s="104" t="s">
        <v>6477</v>
      </c>
      <c r="M289" s="104" t="s">
        <v>8190</v>
      </c>
      <c r="N289" s="120">
        <v>41108</v>
      </c>
      <c r="O289" s="105">
        <v>20000000</v>
      </c>
      <c r="P289" s="105" t="s">
        <v>14985</v>
      </c>
      <c r="Q289" s="120">
        <v>42129</v>
      </c>
      <c r="R289" s="105">
        <v>6411948</v>
      </c>
      <c r="S289" s="146" t="s">
        <v>8268</v>
      </c>
      <c r="T289" s="109">
        <v>42145</v>
      </c>
      <c r="U289" s="141">
        <v>4110058</v>
      </c>
      <c r="V289" s="109">
        <v>42145</v>
      </c>
      <c r="W289" s="141">
        <v>4110058</v>
      </c>
      <c r="X289" s="141">
        <v>0</v>
      </c>
      <c r="Y289" s="141">
        <v>0</v>
      </c>
      <c r="Z289" s="141">
        <v>0</v>
      </c>
      <c r="AA289" s="114">
        <v>927822</v>
      </c>
      <c r="AB289" s="114"/>
      <c r="AC289" s="132"/>
      <c r="AD289" s="141"/>
      <c r="AE289" s="106">
        <v>0</v>
      </c>
      <c r="AF289" s="106">
        <v>0</v>
      </c>
      <c r="AG289" s="106">
        <v>0</v>
      </c>
      <c r="AH289" s="106"/>
      <c r="AI289" s="106"/>
      <c r="AJ289" s="106"/>
      <c r="AK289" s="141"/>
      <c r="AL289" s="106"/>
      <c r="AM289" s="106"/>
      <c r="AN289" s="114">
        <f t="shared" si="8"/>
        <v>927822</v>
      </c>
      <c r="AO289" s="114">
        <f t="shared" si="9"/>
        <v>3182236</v>
      </c>
      <c r="AP289" s="114"/>
      <c r="AQ289" s="114"/>
      <c r="AR289" s="114"/>
      <c r="AS289" s="114"/>
      <c r="AT289" s="190"/>
    </row>
    <row r="290" spans="1:46" s="191" customFormat="1" ht="15" customHeight="1" x14ac:dyDescent="0.2">
      <c r="A290" s="104"/>
      <c r="B290" s="104">
        <f>VLOOKUP(BJB!$F$9:$F$5599,Ctrl!$B$4:$C$399,2,0)</f>
        <v>1</v>
      </c>
      <c r="C290" s="104">
        <f>VLOOKUP(BJB!$G$9:$G$5599,Ctrl!$E$4:$F$399,2,0)</f>
        <v>1</v>
      </c>
      <c r="D290" s="219">
        <v>1</v>
      </c>
      <c r="E290" s="104" t="str">
        <f>VLOOKUP(BJB!$F$9:$F$5599,Ctrl!$B$4:$D$399,3,0)</f>
        <v>I</v>
      </c>
      <c r="F290" s="139" t="s">
        <v>10512</v>
      </c>
      <c r="G290" s="139" t="s">
        <v>504</v>
      </c>
      <c r="H290" s="125" t="s">
        <v>10374</v>
      </c>
      <c r="I290" s="220">
        <f>IF(G289=BJB!$G4052,I289+1,1)</f>
        <v>1</v>
      </c>
      <c r="J290" s="912" t="s">
        <v>20539</v>
      </c>
      <c r="K290" s="121" t="s">
        <v>8136</v>
      </c>
      <c r="L290" s="104" t="s">
        <v>6477</v>
      </c>
      <c r="M290" s="104" t="s">
        <v>506</v>
      </c>
      <c r="N290" s="120">
        <v>41373</v>
      </c>
      <c r="O290" s="105">
        <v>30000000</v>
      </c>
      <c r="P290" s="105" t="s">
        <v>14986</v>
      </c>
      <c r="Q290" s="120">
        <v>42129</v>
      </c>
      <c r="R290" s="105">
        <v>4177084</v>
      </c>
      <c r="S290" s="146" t="s">
        <v>8268</v>
      </c>
      <c r="T290" s="109">
        <v>42145</v>
      </c>
      <c r="U290" s="141">
        <v>2916667</v>
      </c>
      <c r="V290" s="109">
        <v>42145</v>
      </c>
      <c r="W290" s="141">
        <v>2916667</v>
      </c>
      <c r="X290" s="141">
        <v>0</v>
      </c>
      <c r="Y290" s="141">
        <v>0</v>
      </c>
      <c r="Z290" s="141">
        <v>0</v>
      </c>
      <c r="AA290" s="114">
        <v>1385890</v>
      </c>
      <c r="AB290" s="114"/>
      <c r="AC290" s="132"/>
      <c r="AD290" s="141"/>
      <c r="AE290" s="106">
        <v>0</v>
      </c>
      <c r="AF290" s="106">
        <v>0</v>
      </c>
      <c r="AG290" s="106">
        <v>0</v>
      </c>
      <c r="AH290" s="106"/>
      <c r="AI290" s="106"/>
      <c r="AJ290" s="106"/>
      <c r="AK290" s="141"/>
      <c r="AL290" s="106"/>
      <c r="AM290" s="106"/>
      <c r="AN290" s="114">
        <f t="shared" si="8"/>
        <v>1385890</v>
      </c>
      <c r="AO290" s="114">
        <f t="shared" si="9"/>
        <v>1530777</v>
      </c>
      <c r="AP290" s="114"/>
      <c r="AQ290" s="114"/>
      <c r="AR290" s="114"/>
      <c r="AS290" s="114"/>
      <c r="AT290" s="190"/>
    </row>
    <row r="291" spans="1:46" s="191" customFormat="1" ht="15" customHeight="1" x14ac:dyDescent="0.2">
      <c r="A291" s="104"/>
      <c r="B291" s="104">
        <f>VLOOKUP(BJB!$F$9:$F$5599,Ctrl!$B$4:$C$399,2,0)</f>
        <v>1</v>
      </c>
      <c r="C291" s="104">
        <f>VLOOKUP(BJB!$G$9:$G$5599,Ctrl!$E$4:$F$399,2,0)</f>
        <v>1</v>
      </c>
      <c r="D291" s="219">
        <v>1</v>
      </c>
      <c r="E291" s="104" t="str">
        <f>VLOOKUP(BJB!$F$9:$F$5599,Ctrl!$B$4:$D$399,3,0)</f>
        <v>I</v>
      </c>
      <c r="F291" s="139" t="s">
        <v>10512</v>
      </c>
      <c r="G291" s="139" t="s">
        <v>504</v>
      </c>
      <c r="H291" s="125" t="s">
        <v>10373</v>
      </c>
      <c r="I291" s="220">
        <f>IF(G290=BJB!$G4053,I290+1,1)</f>
        <v>1</v>
      </c>
      <c r="J291" s="912" t="s">
        <v>20540</v>
      </c>
      <c r="K291" s="121" t="s">
        <v>8137</v>
      </c>
      <c r="L291" s="104" t="s">
        <v>6477</v>
      </c>
      <c r="M291" s="104" t="s">
        <v>8191</v>
      </c>
      <c r="N291" s="120">
        <v>41393</v>
      </c>
      <c r="O291" s="105">
        <v>100000000</v>
      </c>
      <c r="P291" s="105" t="s">
        <v>14987</v>
      </c>
      <c r="Q291" s="120">
        <v>42072</v>
      </c>
      <c r="R291" s="105">
        <v>30845689</v>
      </c>
      <c r="S291" s="146" t="s">
        <v>8268</v>
      </c>
      <c r="T291" s="109">
        <v>42145</v>
      </c>
      <c r="U291" s="141">
        <v>21316085</v>
      </c>
      <c r="V291" s="109">
        <v>42145</v>
      </c>
      <c r="W291" s="141">
        <v>21316085</v>
      </c>
      <c r="X291" s="141">
        <v>0</v>
      </c>
      <c r="Y291" s="141">
        <v>0</v>
      </c>
      <c r="Z291" s="141">
        <v>0</v>
      </c>
      <c r="AA291" s="114">
        <v>21316085</v>
      </c>
      <c r="AB291" s="114"/>
      <c r="AC291" s="132"/>
      <c r="AD291" s="141"/>
      <c r="AE291" s="106">
        <v>0</v>
      </c>
      <c r="AF291" s="106">
        <v>0</v>
      </c>
      <c r="AG291" s="106">
        <v>0</v>
      </c>
      <c r="AH291" s="106"/>
      <c r="AI291" s="106"/>
      <c r="AJ291" s="106"/>
      <c r="AK291" s="141"/>
      <c r="AL291" s="106"/>
      <c r="AM291" s="106"/>
      <c r="AN291" s="114">
        <f t="shared" si="8"/>
        <v>21316085</v>
      </c>
      <c r="AO291" s="114">
        <f t="shared" si="9"/>
        <v>0</v>
      </c>
      <c r="AP291" s="114"/>
      <c r="AQ291" s="114"/>
      <c r="AR291" s="114"/>
      <c r="AS291" s="114"/>
      <c r="AT291" s="190"/>
    </row>
    <row r="292" spans="1:46" s="191" customFormat="1" ht="15" customHeight="1" x14ac:dyDescent="0.2">
      <c r="A292" s="104"/>
      <c r="B292" s="104">
        <f>VLOOKUP(BJB!$F$9:$F$5599,Ctrl!$B$4:$C$399,2,0)</f>
        <v>1</v>
      </c>
      <c r="C292" s="104">
        <f>VLOOKUP(BJB!$G$9:$G$5599,Ctrl!$E$4:$F$399,2,0)</f>
        <v>1</v>
      </c>
      <c r="D292" s="219">
        <v>1</v>
      </c>
      <c r="E292" s="104" t="str">
        <f>VLOOKUP(BJB!$F$9:$F$5599,Ctrl!$B$4:$D$399,3,0)</f>
        <v>I</v>
      </c>
      <c r="F292" s="139" t="s">
        <v>10512</v>
      </c>
      <c r="G292" s="139" t="s">
        <v>504</v>
      </c>
      <c r="H292" s="125">
        <v>1120809000745</v>
      </c>
      <c r="I292" s="220">
        <f>IF(G291=BJB!$G4054,I291+1,1)</f>
        <v>1</v>
      </c>
      <c r="J292" s="912" t="s">
        <v>20541</v>
      </c>
      <c r="K292" s="121" t="s">
        <v>8138</v>
      </c>
      <c r="L292" s="104" t="s">
        <v>6477</v>
      </c>
      <c r="M292" s="104" t="s">
        <v>5950</v>
      </c>
      <c r="N292" s="120">
        <v>41211</v>
      </c>
      <c r="O292" s="105">
        <v>50000000</v>
      </c>
      <c r="P292" s="105" t="s">
        <v>14988</v>
      </c>
      <c r="Q292" s="120">
        <v>42073</v>
      </c>
      <c r="R292" s="105">
        <v>20610331</v>
      </c>
      <c r="S292" s="146" t="s">
        <v>8268</v>
      </c>
      <c r="T292" s="109">
        <v>42145</v>
      </c>
      <c r="U292" s="141">
        <v>13185210</v>
      </c>
      <c r="V292" s="109">
        <v>42145</v>
      </c>
      <c r="W292" s="141">
        <v>13185210</v>
      </c>
      <c r="X292" s="141">
        <v>0</v>
      </c>
      <c r="Y292" s="141">
        <v>0</v>
      </c>
      <c r="Z292" s="141">
        <v>0</v>
      </c>
      <c r="AA292" s="226">
        <v>6610108</v>
      </c>
      <c r="AB292" s="114"/>
      <c r="AC292" s="132"/>
      <c r="AD292" s="141"/>
      <c r="AE292" s="106">
        <v>0</v>
      </c>
      <c r="AF292" s="106">
        <v>0</v>
      </c>
      <c r="AG292" s="106">
        <v>0</v>
      </c>
      <c r="AH292" s="106"/>
      <c r="AI292" s="106"/>
      <c r="AJ292" s="106"/>
      <c r="AK292" s="141"/>
      <c r="AL292" s="106"/>
      <c r="AM292" s="106"/>
      <c r="AN292" s="114">
        <f t="shared" si="8"/>
        <v>6610108</v>
      </c>
      <c r="AO292" s="114">
        <f t="shared" si="9"/>
        <v>6575102</v>
      </c>
      <c r="AP292" s="114"/>
      <c r="AQ292" s="114"/>
      <c r="AR292" s="114"/>
      <c r="AS292" s="114"/>
      <c r="AT292" s="189"/>
    </row>
    <row r="293" spans="1:46" s="191" customFormat="1" ht="15" customHeight="1" x14ac:dyDescent="0.2">
      <c r="A293" s="104"/>
      <c r="B293" s="104">
        <f>VLOOKUP(BJB!$F$9:$F$5599,Ctrl!$B$4:$C$399,2,0)</f>
        <v>1</v>
      </c>
      <c r="C293" s="104">
        <f>VLOOKUP(BJB!$G$9:$G$5599,Ctrl!$E$4:$F$399,2,0)</f>
        <v>1</v>
      </c>
      <c r="D293" s="219">
        <v>1</v>
      </c>
      <c r="E293" s="104" t="str">
        <f>VLOOKUP(BJB!$F$9:$F$5599,Ctrl!$B$4:$D$399,3,0)</f>
        <v>I</v>
      </c>
      <c r="F293" s="139" t="s">
        <v>10512</v>
      </c>
      <c r="G293" s="139" t="s">
        <v>504</v>
      </c>
      <c r="H293" s="125"/>
      <c r="I293" s="220">
        <f>IF(G292=BJB!$G4055,I292+1,1)</f>
        <v>1</v>
      </c>
      <c r="J293" s="912" t="s">
        <v>20542</v>
      </c>
      <c r="K293" s="121" t="s">
        <v>6450</v>
      </c>
      <c r="L293" s="104" t="s">
        <v>6477</v>
      </c>
      <c r="M293" s="104" t="s">
        <v>513</v>
      </c>
      <c r="N293" s="120">
        <v>41162</v>
      </c>
      <c r="O293" s="107">
        <v>250000000</v>
      </c>
      <c r="P293" s="105" t="s">
        <v>14989</v>
      </c>
      <c r="Q293" s="120">
        <v>42011</v>
      </c>
      <c r="R293" s="105">
        <v>118472986</v>
      </c>
      <c r="S293" s="146" t="s">
        <v>6503</v>
      </c>
      <c r="T293" s="109">
        <v>42058</v>
      </c>
      <c r="U293" s="118">
        <v>79819873</v>
      </c>
      <c r="V293" s="109">
        <v>42058</v>
      </c>
      <c r="W293" s="141">
        <v>79819873</v>
      </c>
      <c r="X293" s="141">
        <v>0</v>
      </c>
      <c r="Y293" s="141">
        <v>0</v>
      </c>
      <c r="Z293" s="141">
        <v>0</v>
      </c>
      <c r="AA293" s="223">
        <v>0</v>
      </c>
      <c r="AB293" s="223"/>
      <c r="AC293" s="114"/>
      <c r="AD293" s="141"/>
      <c r="AE293" s="106">
        <v>0</v>
      </c>
      <c r="AF293" s="106">
        <v>0</v>
      </c>
      <c r="AG293" s="106">
        <v>0</v>
      </c>
      <c r="AH293" s="114"/>
      <c r="AI293" s="114"/>
      <c r="AJ293" s="114"/>
      <c r="AK293" s="114"/>
      <c r="AL293" s="114"/>
      <c r="AM293" s="114"/>
      <c r="AN293" s="114">
        <f t="shared" si="8"/>
        <v>0</v>
      </c>
      <c r="AO293" s="114">
        <f t="shared" si="9"/>
        <v>79819873</v>
      </c>
      <c r="AP293" s="114"/>
      <c r="AQ293" s="114"/>
      <c r="AR293" s="114"/>
      <c r="AS293" s="114"/>
      <c r="AT293" s="190"/>
    </row>
    <row r="294" spans="1:46" s="191" customFormat="1" ht="15" customHeight="1" x14ac:dyDescent="0.2">
      <c r="A294" s="104"/>
      <c r="B294" s="104">
        <f>VLOOKUP(BJB!$F$9:$F$5599,Ctrl!$B$4:$C$399,2,0)</f>
        <v>1</v>
      </c>
      <c r="C294" s="104">
        <f>VLOOKUP(BJB!$G$9:$G$5599,Ctrl!$E$4:$F$399,2,0)</f>
        <v>1</v>
      </c>
      <c r="D294" s="219">
        <v>1</v>
      </c>
      <c r="E294" s="104" t="str">
        <f>VLOOKUP(BJB!$F$9:$F$5599,Ctrl!$B$4:$D$399,3,0)</f>
        <v>I</v>
      </c>
      <c r="F294" s="139" t="s">
        <v>10512</v>
      </c>
      <c r="G294" s="139" t="s">
        <v>504</v>
      </c>
      <c r="H294" s="125">
        <v>1120919000710</v>
      </c>
      <c r="I294" s="220">
        <f>IF(G293=BJB!$G4056,I293+1,1)</f>
        <v>1</v>
      </c>
      <c r="J294" s="912" t="s">
        <v>20543</v>
      </c>
      <c r="K294" s="121" t="s">
        <v>752</v>
      </c>
      <c r="L294" s="104" t="s">
        <v>6477</v>
      </c>
      <c r="M294" s="104" t="s">
        <v>6009</v>
      </c>
      <c r="N294" s="120">
        <v>41233</v>
      </c>
      <c r="O294" s="105">
        <v>100000000</v>
      </c>
      <c r="P294" s="105" t="s">
        <v>14990</v>
      </c>
      <c r="Q294" s="120">
        <v>42047</v>
      </c>
      <c r="R294" s="105">
        <v>55515287</v>
      </c>
      <c r="S294" s="146" t="s">
        <v>7300</v>
      </c>
      <c r="T294" s="109">
        <v>42081</v>
      </c>
      <c r="U294" s="141">
        <v>37248560</v>
      </c>
      <c r="V294" s="109">
        <v>42081</v>
      </c>
      <c r="W294" s="141">
        <v>37248560</v>
      </c>
      <c r="X294" s="141">
        <v>0</v>
      </c>
      <c r="Y294" s="141">
        <v>0</v>
      </c>
      <c r="Z294" s="141">
        <v>0</v>
      </c>
      <c r="AA294" s="114">
        <v>6683789</v>
      </c>
      <c r="AB294" s="114"/>
      <c r="AC294" s="132"/>
      <c r="AD294" s="141"/>
      <c r="AE294" s="106">
        <v>0</v>
      </c>
      <c r="AF294" s="106">
        <v>0</v>
      </c>
      <c r="AG294" s="106">
        <v>0</v>
      </c>
      <c r="AH294" s="141"/>
      <c r="AI294" s="141"/>
      <c r="AJ294" s="141"/>
      <c r="AK294" s="141"/>
      <c r="AL294" s="141"/>
      <c r="AM294" s="141"/>
      <c r="AN294" s="114">
        <f t="shared" si="8"/>
        <v>6683789</v>
      </c>
      <c r="AO294" s="114">
        <f t="shared" si="9"/>
        <v>30564771</v>
      </c>
      <c r="AP294" s="114"/>
      <c r="AQ294" s="114"/>
      <c r="AR294" s="114"/>
      <c r="AS294" s="114"/>
      <c r="AT294" s="190"/>
    </row>
    <row r="295" spans="1:46" s="191" customFormat="1" ht="15" customHeight="1" x14ac:dyDescent="0.2">
      <c r="A295" s="104"/>
      <c r="B295" s="104">
        <f>VLOOKUP(BJB!$F$9:$F$5599,Ctrl!$B$4:$C$399,2,0)</f>
        <v>1</v>
      </c>
      <c r="C295" s="104">
        <f>VLOOKUP(BJB!$G$9:$G$5599,Ctrl!$E$4:$F$399,2,0)</f>
        <v>1</v>
      </c>
      <c r="D295" s="219">
        <v>1</v>
      </c>
      <c r="E295" s="104" t="str">
        <f>VLOOKUP(BJB!$F$9:$F$5599,Ctrl!$B$4:$D$399,3,0)</f>
        <v>I</v>
      </c>
      <c r="F295" s="139" t="s">
        <v>10512</v>
      </c>
      <c r="G295" s="139" t="s">
        <v>504</v>
      </c>
      <c r="H295" s="125"/>
      <c r="I295" s="220">
        <f>IF(G294=BJB!$G4057,I294+1,1)</f>
        <v>1</v>
      </c>
      <c r="J295" s="912" t="s">
        <v>20544</v>
      </c>
      <c r="K295" s="121" t="s">
        <v>3468</v>
      </c>
      <c r="L295" s="104" t="s">
        <v>6477</v>
      </c>
      <c r="M295" s="104" t="s">
        <v>7294</v>
      </c>
      <c r="N295" s="120">
        <v>41260</v>
      </c>
      <c r="O295" s="105">
        <v>50000000</v>
      </c>
      <c r="P295" s="105" t="s">
        <v>14991</v>
      </c>
      <c r="Q295" s="120">
        <v>42025</v>
      </c>
      <c r="R295" s="105">
        <v>59403907</v>
      </c>
      <c r="S295" s="146" t="s">
        <v>7300</v>
      </c>
      <c r="T295" s="109">
        <v>42081</v>
      </c>
      <c r="U295" s="141">
        <v>35000000</v>
      </c>
      <c r="V295" s="109">
        <v>42081</v>
      </c>
      <c r="W295" s="141">
        <v>35000000</v>
      </c>
      <c r="X295" s="141">
        <v>0</v>
      </c>
      <c r="Y295" s="141">
        <v>0</v>
      </c>
      <c r="Z295" s="141">
        <v>0</v>
      </c>
      <c r="AA295" s="114">
        <v>0</v>
      </c>
      <c r="AB295" s="114"/>
      <c r="AC295" s="132"/>
      <c r="AD295" s="141"/>
      <c r="AE295" s="106">
        <v>0</v>
      </c>
      <c r="AF295" s="106">
        <v>0</v>
      </c>
      <c r="AG295" s="106">
        <v>0</v>
      </c>
      <c r="AH295" s="141"/>
      <c r="AI295" s="141"/>
      <c r="AJ295" s="141"/>
      <c r="AK295" s="141"/>
      <c r="AL295" s="141"/>
      <c r="AM295" s="141"/>
      <c r="AN295" s="114">
        <f t="shared" si="8"/>
        <v>0</v>
      </c>
      <c r="AO295" s="114">
        <f t="shared" si="9"/>
        <v>35000000</v>
      </c>
      <c r="AP295" s="114"/>
      <c r="AQ295" s="114"/>
      <c r="AR295" s="114"/>
      <c r="AS295" s="114"/>
      <c r="AT295" s="190"/>
    </row>
    <row r="296" spans="1:46" s="191" customFormat="1" ht="15" customHeight="1" x14ac:dyDescent="0.2">
      <c r="A296" s="104"/>
      <c r="B296" s="104">
        <f>VLOOKUP(BJB!$F$9:$F$5599,Ctrl!$B$4:$C$399,2,0)</f>
        <v>1</v>
      </c>
      <c r="C296" s="104">
        <f>VLOOKUP(BJB!$G$9:$G$5599,Ctrl!$E$4:$F$399,2,0)</f>
        <v>1</v>
      </c>
      <c r="D296" s="219">
        <v>1</v>
      </c>
      <c r="E296" s="104" t="str">
        <f>VLOOKUP(BJB!$F$9:$F$5599,Ctrl!$B$4:$D$399,3,0)</f>
        <v>I</v>
      </c>
      <c r="F296" s="139" t="s">
        <v>10512</v>
      </c>
      <c r="G296" s="139" t="s">
        <v>504</v>
      </c>
      <c r="H296" s="125">
        <v>1121220001535</v>
      </c>
      <c r="I296" s="220">
        <f>IF(G295=BJB!$G4058,I295+1,1)</f>
        <v>1</v>
      </c>
      <c r="J296" s="912" t="s">
        <v>20545</v>
      </c>
      <c r="K296" s="121" t="s">
        <v>10876</v>
      </c>
      <c r="L296" s="104" t="s">
        <v>6477</v>
      </c>
      <c r="M296" s="104" t="s">
        <v>8406</v>
      </c>
      <c r="N296" s="120">
        <v>41290</v>
      </c>
      <c r="O296" s="105">
        <v>30000000</v>
      </c>
      <c r="P296" s="105" t="s">
        <v>14992</v>
      </c>
      <c r="Q296" s="120">
        <v>42074</v>
      </c>
      <c r="R296" s="105">
        <v>18770229</v>
      </c>
      <c r="S296" s="146" t="s">
        <v>8417</v>
      </c>
      <c r="T296" s="109">
        <v>42241</v>
      </c>
      <c r="U296" s="141">
        <v>12401329</v>
      </c>
      <c r="V296" s="109">
        <v>42241</v>
      </c>
      <c r="W296" s="141">
        <v>12401329</v>
      </c>
      <c r="X296" s="141">
        <v>0</v>
      </c>
      <c r="Y296" s="141">
        <v>0</v>
      </c>
      <c r="Z296" s="141">
        <v>0</v>
      </c>
      <c r="AA296" s="114">
        <v>12401329</v>
      </c>
      <c r="AB296" s="114"/>
      <c r="AC296" s="132"/>
      <c r="AD296" s="141"/>
      <c r="AE296" s="106">
        <v>0</v>
      </c>
      <c r="AF296" s="106">
        <v>0</v>
      </c>
      <c r="AG296" s="106">
        <v>0</v>
      </c>
      <c r="AH296" s="106"/>
      <c r="AI296" s="106"/>
      <c r="AJ296" s="106"/>
      <c r="AK296" s="141"/>
      <c r="AL296" s="106"/>
      <c r="AM296" s="106"/>
      <c r="AN296" s="114">
        <f t="shared" si="8"/>
        <v>12401329</v>
      </c>
      <c r="AO296" s="114">
        <f t="shared" si="9"/>
        <v>0</v>
      </c>
      <c r="AP296" s="114"/>
      <c r="AQ296" s="114"/>
      <c r="AR296" s="114"/>
      <c r="AS296" s="114"/>
      <c r="AT296" s="190"/>
    </row>
    <row r="297" spans="1:46" s="191" customFormat="1" ht="15" customHeight="1" x14ac:dyDescent="0.2">
      <c r="A297" s="104"/>
      <c r="B297" s="104">
        <f>VLOOKUP(BJB!$F$9:$F$5599,Ctrl!$B$4:$C$399,2,0)</f>
        <v>1</v>
      </c>
      <c r="C297" s="104">
        <f>VLOOKUP(BJB!$G$9:$G$5599,Ctrl!$E$4:$F$399,2,0)</f>
        <v>1</v>
      </c>
      <c r="D297" s="219">
        <v>1</v>
      </c>
      <c r="E297" s="104" t="str">
        <f>VLOOKUP(BJB!$F$9:$F$5599,Ctrl!$B$4:$D$399,3,0)</f>
        <v>I</v>
      </c>
      <c r="F297" s="139" t="s">
        <v>10512</v>
      </c>
      <c r="G297" s="139" t="s">
        <v>504</v>
      </c>
      <c r="H297" s="125"/>
      <c r="I297" s="220">
        <f>IF(G296=BJB!$G4059,I296+1,1)</f>
        <v>1</v>
      </c>
      <c r="J297" s="912" t="s">
        <v>20546</v>
      </c>
      <c r="K297" s="121" t="s">
        <v>8430</v>
      </c>
      <c r="L297" s="104" t="s">
        <v>6477</v>
      </c>
      <c r="M297" s="104" t="s">
        <v>5387</v>
      </c>
      <c r="N297" s="120">
        <v>41103</v>
      </c>
      <c r="O297" s="105">
        <v>50000000</v>
      </c>
      <c r="P297" s="105" t="s">
        <v>14993</v>
      </c>
      <c r="Q297" s="120">
        <v>42129</v>
      </c>
      <c r="R297" s="105">
        <v>17791170</v>
      </c>
      <c r="S297" s="146" t="s">
        <v>8466</v>
      </c>
      <c r="T297" s="109">
        <v>42275</v>
      </c>
      <c r="U297" s="141">
        <v>12080555</v>
      </c>
      <c r="V297" s="109">
        <v>42275</v>
      </c>
      <c r="W297" s="141">
        <v>12080555</v>
      </c>
      <c r="X297" s="141">
        <v>0</v>
      </c>
      <c r="Y297" s="141">
        <v>0</v>
      </c>
      <c r="Z297" s="141">
        <v>0</v>
      </c>
      <c r="AA297" s="114">
        <v>0</v>
      </c>
      <c r="AB297" s="114"/>
      <c r="AC297" s="132"/>
      <c r="AD297" s="141"/>
      <c r="AE297" s="106">
        <v>0</v>
      </c>
      <c r="AF297" s="106">
        <v>0</v>
      </c>
      <c r="AG297" s="106">
        <v>0</v>
      </c>
      <c r="AH297" s="106"/>
      <c r="AI297" s="106"/>
      <c r="AJ297" s="106"/>
      <c r="AK297" s="106"/>
      <c r="AL297" s="106"/>
      <c r="AM297" s="106"/>
      <c r="AN297" s="114">
        <f t="shared" si="8"/>
        <v>0</v>
      </c>
      <c r="AO297" s="114">
        <f t="shared" si="9"/>
        <v>12080555</v>
      </c>
      <c r="AP297" s="114"/>
      <c r="AQ297" s="114"/>
      <c r="AR297" s="114"/>
      <c r="AS297" s="114"/>
      <c r="AT297" s="190"/>
    </row>
    <row r="298" spans="1:46" s="233" customFormat="1" ht="15" customHeight="1" x14ac:dyDescent="0.2">
      <c r="A298" s="104"/>
      <c r="B298" s="104">
        <f>VLOOKUP(BJB!$F$9:$F$5599,Ctrl!$B$4:$C$399,2,0)</f>
        <v>1</v>
      </c>
      <c r="C298" s="104">
        <f>VLOOKUP(BJB!$G$9:$G$5599,Ctrl!$E$4:$F$399,2,0)</f>
        <v>1</v>
      </c>
      <c r="D298" s="219">
        <v>1</v>
      </c>
      <c r="E298" s="104" t="str">
        <f>VLOOKUP(BJB!$F$9:$F$5599,Ctrl!$B$4:$D$399,3,0)</f>
        <v>I</v>
      </c>
      <c r="F298" s="139" t="s">
        <v>10512</v>
      </c>
      <c r="G298" s="139" t="s">
        <v>504</v>
      </c>
      <c r="H298" s="125"/>
      <c r="I298" s="220">
        <f>IF(G297=BJB!$G4060,I297+1,1)</f>
        <v>1</v>
      </c>
      <c r="J298" s="912" t="s">
        <v>20547</v>
      </c>
      <c r="K298" s="121" t="s">
        <v>10877</v>
      </c>
      <c r="L298" s="104" t="s">
        <v>6477</v>
      </c>
      <c r="M298" s="104" t="s">
        <v>6101</v>
      </c>
      <c r="N298" s="120">
        <v>41261</v>
      </c>
      <c r="O298" s="105">
        <v>50000000</v>
      </c>
      <c r="P298" s="105" t="s">
        <v>14994</v>
      </c>
      <c r="Q298" s="120">
        <v>42227</v>
      </c>
      <c r="R298" s="105">
        <v>18798575</v>
      </c>
      <c r="S298" s="146" t="s">
        <v>8575</v>
      </c>
      <c r="T298" s="109">
        <v>42306</v>
      </c>
      <c r="U298" s="141">
        <v>12702982</v>
      </c>
      <c r="V298" s="109">
        <v>42306</v>
      </c>
      <c r="W298" s="141">
        <v>12702982</v>
      </c>
      <c r="X298" s="141">
        <v>0</v>
      </c>
      <c r="Y298" s="141">
        <v>0</v>
      </c>
      <c r="Z298" s="141">
        <v>0</v>
      </c>
      <c r="AA298" s="114">
        <v>10516516</v>
      </c>
      <c r="AB298" s="114"/>
      <c r="AC298" s="132"/>
      <c r="AD298" s="141"/>
      <c r="AE298" s="106">
        <v>0</v>
      </c>
      <c r="AF298" s="106">
        <v>0</v>
      </c>
      <c r="AG298" s="106">
        <v>0</v>
      </c>
      <c r="AH298" s="106"/>
      <c r="AI298" s="106"/>
      <c r="AJ298" s="106"/>
      <c r="AK298" s="106"/>
      <c r="AL298" s="106"/>
      <c r="AM298" s="106"/>
      <c r="AN298" s="114">
        <f t="shared" si="8"/>
        <v>10516516</v>
      </c>
      <c r="AO298" s="114">
        <f t="shared" si="9"/>
        <v>2186466</v>
      </c>
      <c r="AP298" s="114"/>
      <c r="AQ298" s="114"/>
      <c r="AR298" s="114"/>
      <c r="AS298" s="114"/>
      <c r="AT298" s="190"/>
    </row>
    <row r="299" spans="1:46" s="190" customFormat="1" ht="15" customHeight="1" x14ac:dyDescent="0.2">
      <c r="A299" s="104"/>
      <c r="B299" s="104">
        <f>VLOOKUP(BJB!$F$9:$F$5599,Ctrl!$B$4:$C$399,2,0)</f>
        <v>1</v>
      </c>
      <c r="C299" s="104">
        <f>VLOOKUP(BJB!$G$9:$G$5599,Ctrl!$E$4:$F$399,2,0)</f>
        <v>1</v>
      </c>
      <c r="D299" s="219">
        <v>1</v>
      </c>
      <c r="E299" s="104" t="str">
        <f>VLOOKUP(BJB!$F$9:$F$5599,Ctrl!$B$4:$D$399,3,0)</f>
        <v>I</v>
      </c>
      <c r="F299" s="139" t="s">
        <v>10512</v>
      </c>
      <c r="G299" s="139" t="s">
        <v>504</v>
      </c>
      <c r="H299" s="886" t="s">
        <v>14727</v>
      </c>
      <c r="I299" s="220">
        <f>IF(G298=BJB!$G4061,I298+1,1)</f>
        <v>1</v>
      </c>
      <c r="J299" s="891" t="s">
        <v>18208</v>
      </c>
      <c r="K299" s="121" t="s">
        <v>10878</v>
      </c>
      <c r="L299" s="104" t="s">
        <v>6477</v>
      </c>
      <c r="M299" s="104" t="s">
        <v>6101</v>
      </c>
      <c r="N299" s="120">
        <v>41261</v>
      </c>
      <c r="O299" s="105">
        <v>25000000</v>
      </c>
      <c r="P299" s="105" t="s">
        <v>14995</v>
      </c>
      <c r="Q299" s="120">
        <v>42227</v>
      </c>
      <c r="R299" s="105">
        <v>9317055</v>
      </c>
      <c r="S299" s="146" t="s">
        <v>8575</v>
      </c>
      <c r="T299" s="109">
        <v>42306</v>
      </c>
      <c r="U299" s="141">
        <v>6403900</v>
      </c>
      <c r="V299" s="109">
        <v>42306</v>
      </c>
      <c r="W299" s="141">
        <v>6403900</v>
      </c>
      <c r="X299" s="141">
        <v>0</v>
      </c>
      <c r="Y299" s="141">
        <v>0</v>
      </c>
      <c r="Z299" s="141">
        <v>0</v>
      </c>
      <c r="AA299" s="114">
        <v>2500574</v>
      </c>
      <c r="AB299" s="114"/>
      <c r="AC299" s="132"/>
      <c r="AD299" s="141">
        <v>309343</v>
      </c>
      <c r="AE299" s="106">
        <v>0</v>
      </c>
      <c r="AF299" s="106">
        <v>0</v>
      </c>
      <c r="AG299" s="106">
        <v>0</v>
      </c>
      <c r="AH299" s="106"/>
      <c r="AI299" s="106"/>
      <c r="AJ299" s="106"/>
      <c r="AK299" s="141"/>
      <c r="AL299" s="106"/>
      <c r="AM299" s="106"/>
      <c r="AN299" s="114">
        <f t="shared" si="8"/>
        <v>2809917</v>
      </c>
      <c r="AO299" s="114">
        <f t="shared" si="9"/>
        <v>3593983</v>
      </c>
      <c r="AP299" s="114"/>
      <c r="AQ299" s="114"/>
      <c r="AR299" s="114"/>
      <c r="AS299" s="114"/>
    </row>
    <row r="300" spans="1:46" s="190" customFormat="1" ht="15" customHeight="1" x14ac:dyDescent="0.2">
      <c r="A300" s="104"/>
      <c r="B300" s="104">
        <f>VLOOKUP(BJB!$F$9:$F$5599,Ctrl!$B$4:$C$399,2,0)</f>
        <v>1</v>
      </c>
      <c r="C300" s="104">
        <f>VLOOKUP(BJB!$G$9:$G$5599,Ctrl!$E$4:$F$399,2,0)</f>
        <v>1</v>
      </c>
      <c r="D300" s="219">
        <v>1</v>
      </c>
      <c r="E300" s="104" t="str">
        <f>VLOOKUP(BJB!$F$9:$F$5599,Ctrl!$B$4:$D$399,3,0)</f>
        <v>I</v>
      </c>
      <c r="F300" s="139" t="s">
        <v>10512</v>
      </c>
      <c r="G300" s="139" t="s">
        <v>504</v>
      </c>
      <c r="H300" s="125"/>
      <c r="I300" s="220">
        <f>IF(G299=BJB!$G4062,I299+1,1)</f>
        <v>1</v>
      </c>
      <c r="J300" s="912" t="s">
        <v>20548</v>
      </c>
      <c r="K300" s="121" t="s">
        <v>10879</v>
      </c>
      <c r="L300" s="104" t="s">
        <v>6477</v>
      </c>
      <c r="M300" s="104" t="s">
        <v>513</v>
      </c>
      <c r="N300" s="120">
        <v>41162</v>
      </c>
      <c r="O300" s="105">
        <v>30000000</v>
      </c>
      <c r="P300" s="105" t="s">
        <v>14996</v>
      </c>
      <c r="Q300" s="120">
        <v>42226</v>
      </c>
      <c r="R300" s="105">
        <v>7401007</v>
      </c>
      <c r="S300" s="146" t="s">
        <v>8575</v>
      </c>
      <c r="T300" s="109">
        <v>42306</v>
      </c>
      <c r="U300" s="141">
        <v>4976600</v>
      </c>
      <c r="V300" s="109">
        <v>42306</v>
      </c>
      <c r="W300" s="141">
        <v>4976600</v>
      </c>
      <c r="X300" s="141">
        <v>0</v>
      </c>
      <c r="Y300" s="141">
        <v>0</v>
      </c>
      <c r="Z300" s="141">
        <v>0</v>
      </c>
      <c r="AA300" s="114">
        <v>0</v>
      </c>
      <c r="AB300" s="114"/>
      <c r="AC300" s="132"/>
      <c r="AD300" s="141"/>
      <c r="AE300" s="106">
        <v>0</v>
      </c>
      <c r="AF300" s="106">
        <v>0</v>
      </c>
      <c r="AG300" s="106">
        <v>0</v>
      </c>
      <c r="AH300" s="106"/>
      <c r="AI300" s="106"/>
      <c r="AJ300" s="106"/>
      <c r="AK300" s="106"/>
      <c r="AL300" s="106"/>
      <c r="AM300" s="106"/>
      <c r="AN300" s="114">
        <f t="shared" si="8"/>
        <v>0</v>
      </c>
      <c r="AO300" s="114">
        <f t="shared" si="9"/>
        <v>4976600</v>
      </c>
      <c r="AP300" s="114"/>
      <c r="AQ300" s="114"/>
      <c r="AR300" s="114"/>
      <c r="AS300" s="114"/>
    </row>
    <row r="301" spans="1:46" s="190" customFormat="1" ht="15" customHeight="1" x14ac:dyDescent="0.2">
      <c r="A301" s="104"/>
      <c r="B301" s="104">
        <f>VLOOKUP(BJB!$F$9:$F$5599,Ctrl!$B$4:$C$399,2,0)</f>
        <v>1</v>
      </c>
      <c r="C301" s="104">
        <f>VLOOKUP(BJB!$G$9:$G$5599,Ctrl!$E$4:$F$399,2,0)</f>
        <v>1</v>
      </c>
      <c r="D301" s="219">
        <v>1</v>
      </c>
      <c r="E301" s="104" t="str">
        <f>VLOOKUP(BJB!$F$9:$F$5599,Ctrl!$B$4:$D$399,3,0)</f>
        <v>I</v>
      </c>
      <c r="F301" s="139" t="s">
        <v>10512</v>
      </c>
      <c r="G301" s="139" t="s">
        <v>504</v>
      </c>
      <c r="H301" s="125"/>
      <c r="I301" s="220"/>
      <c r="J301" s="912" t="s">
        <v>20549</v>
      </c>
      <c r="K301" s="121" t="s">
        <v>8402</v>
      </c>
      <c r="L301" s="104" t="s">
        <v>6477</v>
      </c>
      <c r="M301" s="104" t="s">
        <v>6009</v>
      </c>
      <c r="N301" s="120">
        <v>41233</v>
      </c>
      <c r="O301" s="105">
        <v>250000000</v>
      </c>
      <c r="P301" s="105" t="s">
        <v>6222</v>
      </c>
      <c r="Q301" s="120" t="s">
        <v>6222</v>
      </c>
      <c r="R301" s="890">
        <v>0</v>
      </c>
      <c r="S301" s="146" t="s">
        <v>9685</v>
      </c>
      <c r="T301" s="109">
        <v>42361</v>
      </c>
      <c r="U301" s="141">
        <v>44561371</v>
      </c>
      <c r="V301" s="109" t="s">
        <v>6222</v>
      </c>
      <c r="W301" s="141">
        <v>0</v>
      </c>
      <c r="X301" s="141">
        <v>0</v>
      </c>
      <c r="Y301" s="141">
        <v>0</v>
      </c>
      <c r="Z301" s="141">
        <v>0</v>
      </c>
      <c r="AA301" s="114">
        <v>0</v>
      </c>
      <c r="AB301" s="114"/>
      <c r="AC301" s="132"/>
      <c r="AD301" s="141"/>
      <c r="AE301" s="106">
        <v>0</v>
      </c>
      <c r="AF301" s="106">
        <v>0</v>
      </c>
      <c r="AG301" s="106">
        <v>0</v>
      </c>
      <c r="AH301" s="141"/>
      <c r="AI301" s="141"/>
      <c r="AJ301" s="141"/>
      <c r="AK301" s="141"/>
      <c r="AL301" s="141"/>
      <c r="AM301" s="141"/>
      <c r="AN301" s="114">
        <f t="shared" si="8"/>
        <v>0</v>
      </c>
      <c r="AO301" s="114">
        <f t="shared" si="9"/>
        <v>44561371</v>
      </c>
      <c r="AP301" s="114"/>
      <c r="AQ301" s="114"/>
      <c r="AR301" s="114"/>
      <c r="AS301" s="114"/>
    </row>
    <row r="302" spans="1:46" s="190" customFormat="1" ht="15" customHeight="1" x14ac:dyDescent="0.2">
      <c r="A302" s="104"/>
      <c r="B302" s="104">
        <f>VLOOKUP(BJB!$F$9:$F$5599,Ctrl!$B$4:$C$399,2,0)</f>
        <v>1</v>
      </c>
      <c r="C302" s="104">
        <f>VLOOKUP(BJB!$G$9:$G$5599,Ctrl!$E$4:$F$399,2,0)</f>
        <v>1</v>
      </c>
      <c r="D302" s="219">
        <v>1</v>
      </c>
      <c r="E302" s="104" t="str">
        <f>VLOOKUP(BJB!$F$9:$F$5599,Ctrl!$B$4:$D$399,3,0)</f>
        <v>I</v>
      </c>
      <c r="F302" s="139" t="s">
        <v>10512</v>
      </c>
      <c r="G302" s="139" t="s">
        <v>504</v>
      </c>
      <c r="H302" s="125"/>
      <c r="I302" s="220"/>
      <c r="J302" s="912" t="s">
        <v>20550</v>
      </c>
      <c r="K302" s="121" t="s">
        <v>8128</v>
      </c>
      <c r="L302" s="104" t="s">
        <v>6477</v>
      </c>
      <c r="M302" s="104" t="s">
        <v>6009</v>
      </c>
      <c r="N302" s="120">
        <v>41233</v>
      </c>
      <c r="O302" s="105">
        <v>100000000</v>
      </c>
      <c r="P302" s="105" t="s">
        <v>6222</v>
      </c>
      <c r="Q302" s="120" t="s">
        <v>6222</v>
      </c>
      <c r="R302" s="890">
        <v>0</v>
      </c>
      <c r="S302" s="146" t="s">
        <v>9685</v>
      </c>
      <c r="T302" s="109">
        <v>42361</v>
      </c>
      <c r="U302" s="141">
        <v>8932867</v>
      </c>
      <c r="V302" s="109" t="s">
        <v>6222</v>
      </c>
      <c r="W302" s="141">
        <v>0</v>
      </c>
      <c r="X302" s="141">
        <v>0</v>
      </c>
      <c r="Y302" s="141">
        <v>0</v>
      </c>
      <c r="Z302" s="141">
        <v>0</v>
      </c>
      <c r="AA302" s="114">
        <v>0</v>
      </c>
      <c r="AB302" s="114"/>
      <c r="AC302" s="132"/>
      <c r="AD302" s="141"/>
      <c r="AE302" s="106">
        <v>0</v>
      </c>
      <c r="AF302" s="106">
        <v>0</v>
      </c>
      <c r="AG302" s="106">
        <v>0</v>
      </c>
      <c r="AH302" s="141"/>
      <c r="AI302" s="141"/>
      <c r="AJ302" s="141"/>
      <c r="AK302" s="141"/>
      <c r="AL302" s="141"/>
      <c r="AM302" s="141"/>
      <c r="AN302" s="114">
        <f t="shared" si="8"/>
        <v>0</v>
      </c>
      <c r="AO302" s="114">
        <f t="shared" si="9"/>
        <v>8932867</v>
      </c>
      <c r="AP302" s="114"/>
      <c r="AQ302" s="114"/>
      <c r="AR302" s="114"/>
      <c r="AS302" s="114"/>
    </row>
    <row r="303" spans="1:46" s="190" customFormat="1" ht="15" customHeight="1" x14ac:dyDescent="0.2">
      <c r="A303" s="104"/>
      <c r="B303" s="104">
        <f>VLOOKUP(BJB!$F$9:$F$5599,Ctrl!$B$4:$C$399,2,0)</f>
        <v>1</v>
      </c>
      <c r="C303" s="104">
        <f>VLOOKUP(BJB!$G$9:$G$5599,Ctrl!$E$4:$F$399,2,0)</f>
        <v>3</v>
      </c>
      <c r="D303" s="219">
        <v>1</v>
      </c>
      <c r="E303" s="104" t="str">
        <f>VLOOKUP(BJB!$F$9:$F$5599,Ctrl!$B$4:$D$399,3,0)</f>
        <v>I</v>
      </c>
      <c r="F303" s="139" t="s">
        <v>10512</v>
      </c>
      <c r="G303" s="139" t="s">
        <v>6543</v>
      </c>
      <c r="H303" s="125"/>
      <c r="I303" s="220"/>
      <c r="J303" s="912" t="s">
        <v>20551</v>
      </c>
      <c r="K303" s="121" t="s">
        <v>10872</v>
      </c>
      <c r="L303" s="104" t="s">
        <v>6477</v>
      </c>
      <c r="M303" s="104" t="s">
        <v>5873</v>
      </c>
      <c r="N303" s="120">
        <v>41261</v>
      </c>
      <c r="O303" s="105">
        <v>20000000</v>
      </c>
      <c r="P303" s="105" t="s">
        <v>6222</v>
      </c>
      <c r="Q303" s="120" t="s">
        <v>6222</v>
      </c>
      <c r="R303" s="890">
        <v>0</v>
      </c>
      <c r="S303" s="146" t="s">
        <v>9686</v>
      </c>
      <c r="T303" s="109">
        <v>42360</v>
      </c>
      <c r="U303" s="141">
        <v>5524682</v>
      </c>
      <c r="V303" s="109" t="s">
        <v>6222</v>
      </c>
      <c r="W303" s="141">
        <v>0</v>
      </c>
      <c r="X303" s="141">
        <v>0</v>
      </c>
      <c r="Y303" s="141">
        <v>0</v>
      </c>
      <c r="Z303" s="141">
        <v>0</v>
      </c>
      <c r="AA303" s="114">
        <v>0</v>
      </c>
      <c r="AB303" s="114"/>
      <c r="AC303" s="132"/>
      <c r="AD303" s="141"/>
      <c r="AE303" s="106">
        <v>0</v>
      </c>
      <c r="AF303" s="106">
        <v>0</v>
      </c>
      <c r="AG303" s="106">
        <v>0</v>
      </c>
      <c r="AH303" s="141"/>
      <c r="AI303" s="141"/>
      <c r="AJ303" s="141"/>
      <c r="AK303" s="141"/>
      <c r="AL303" s="141"/>
      <c r="AM303" s="141"/>
      <c r="AN303" s="114">
        <f t="shared" si="8"/>
        <v>0</v>
      </c>
      <c r="AO303" s="114">
        <f t="shared" si="9"/>
        <v>5524682</v>
      </c>
      <c r="AP303" s="114"/>
      <c r="AQ303" s="114"/>
      <c r="AR303" s="114"/>
      <c r="AS303" s="114"/>
    </row>
    <row r="304" spans="1:46" s="190" customFormat="1" ht="15" customHeight="1" x14ac:dyDescent="0.2">
      <c r="A304" s="104"/>
      <c r="B304" s="104">
        <f>VLOOKUP(BJB!$F$9:$F$5599,Ctrl!$B$4:$C$399,2,0)</f>
        <v>28</v>
      </c>
      <c r="C304" s="104">
        <f>VLOOKUP(BJB!$G$9:$G$5599,Ctrl!$E$4:$F$399,2,0)</f>
        <v>3</v>
      </c>
      <c r="D304" s="219">
        <v>1</v>
      </c>
      <c r="E304" s="104" t="str">
        <f>VLOOKUP(BJB!$F$9:$F$5599,Ctrl!$B$4:$D$399,3,0)</f>
        <v>III</v>
      </c>
      <c r="F304" s="139" t="s">
        <v>10541</v>
      </c>
      <c r="G304" s="139" t="s">
        <v>1957</v>
      </c>
      <c r="H304" s="125">
        <v>1120524000361</v>
      </c>
      <c r="I304" s="220" t="e">
        <f>IF(G303=BJB!#REF!,I303+1,1)</f>
        <v>#REF!</v>
      </c>
      <c r="J304" s="912" t="s">
        <v>20552</v>
      </c>
      <c r="K304" s="121" t="s">
        <v>864</v>
      </c>
      <c r="L304" s="104" t="s">
        <v>6477</v>
      </c>
      <c r="M304" s="104" t="s">
        <v>865</v>
      </c>
      <c r="N304" s="120">
        <v>41078</v>
      </c>
      <c r="O304" s="107">
        <v>50000000</v>
      </c>
      <c r="P304" s="105" t="s">
        <v>14997</v>
      </c>
      <c r="Q304" s="120">
        <v>41410</v>
      </c>
      <c r="R304" s="105">
        <v>52127555</v>
      </c>
      <c r="S304" s="146" t="s">
        <v>858</v>
      </c>
      <c r="T304" s="109">
        <v>41453</v>
      </c>
      <c r="U304" s="114">
        <v>35000000</v>
      </c>
      <c r="V304" s="109">
        <v>41453</v>
      </c>
      <c r="W304" s="141">
        <v>35000000</v>
      </c>
      <c r="X304" s="141">
        <v>0</v>
      </c>
      <c r="Y304" s="141">
        <v>0</v>
      </c>
      <c r="Z304" s="141">
        <v>0</v>
      </c>
      <c r="AA304" s="114">
        <v>4321699</v>
      </c>
      <c r="AB304" s="114"/>
      <c r="AC304" s="132"/>
      <c r="AD304" s="141"/>
      <c r="AE304" s="106">
        <v>0</v>
      </c>
      <c r="AF304" s="106">
        <v>0</v>
      </c>
      <c r="AG304" s="106">
        <v>0</v>
      </c>
      <c r="AH304" s="114"/>
      <c r="AI304" s="114"/>
      <c r="AJ304" s="114"/>
      <c r="AK304" s="119"/>
      <c r="AL304" s="114"/>
      <c r="AM304" s="114"/>
      <c r="AN304" s="114">
        <f t="shared" si="8"/>
        <v>4321699</v>
      </c>
      <c r="AO304" s="114">
        <f t="shared" si="9"/>
        <v>30678301</v>
      </c>
      <c r="AP304" s="114"/>
      <c r="AQ304" s="114"/>
      <c r="AR304" s="114"/>
      <c r="AS304" s="114"/>
    </row>
    <row r="305" spans="1:46" s="190" customFormat="1" ht="15" customHeight="1" x14ac:dyDescent="0.2">
      <c r="A305" s="104"/>
      <c r="B305" s="104">
        <f>VLOOKUP(BJB!$F$9:$F$5599,Ctrl!$B$4:$C$399,2,0)</f>
        <v>39</v>
      </c>
      <c r="C305" s="104">
        <f>VLOOKUP(BJB!$G$9:$G$5599,Ctrl!$E$4:$F$399,2,0)</f>
        <v>0</v>
      </c>
      <c r="D305" s="219">
        <v>1</v>
      </c>
      <c r="E305" s="104" t="str">
        <f>VLOOKUP(BJB!$F$9:$F$5599,Ctrl!$B$4:$D$399,3,0)</f>
        <v>IV</v>
      </c>
      <c r="F305" s="139" t="s">
        <v>10558</v>
      </c>
      <c r="G305" s="139" t="s">
        <v>7680</v>
      </c>
      <c r="H305" s="125"/>
      <c r="I305" s="220" t="e">
        <f>IF(G304=BJB!#REF!,I304+1,1)</f>
        <v>#REF!</v>
      </c>
      <c r="J305" s="912" t="s">
        <v>20553</v>
      </c>
      <c r="K305" s="121" t="s">
        <v>2764</v>
      </c>
      <c r="L305" s="104" t="s">
        <v>6477</v>
      </c>
      <c r="M305" s="104" t="s">
        <v>5062</v>
      </c>
      <c r="N305" s="120">
        <v>41129</v>
      </c>
      <c r="O305" s="107">
        <v>50000000</v>
      </c>
      <c r="P305" s="105" t="s">
        <v>14998</v>
      </c>
      <c r="Q305" s="120">
        <v>41563</v>
      </c>
      <c r="R305" s="105">
        <v>42273242</v>
      </c>
      <c r="S305" s="146" t="s">
        <v>5047</v>
      </c>
      <c r="T305" s="109">
        <v>41698</v>
      </c>
      <c r="U305" s="114">
        <v>29117459.699999999</v>
      </c>
      <c r="V305" s="109">
        <v>41671</v>
      </c>
      <c r="W305" s="141">
        <v>29117459.699999999</v>
      </c>
      <c r="X305" s="141">
        <v>0</v>
      </c>
      <c r="Y305" s="141">
        <v>0</v>
      </c>
      <c r="Z305" s="141">
        <v>0</v>
      </c>
      <c r="AA305" s="114">
        <v>1799000</v>
      </c>
      <c r="AB305" s="114"/>
      <c r="AC305" s="114"/>
      <c r="AD305" s="141"/>
      <c r="AE305" s="106">
        <v>0</v>
      </c>
      <c r="AF305" s="106">
        <v>0</v>
      </c>
      <c r="AG305" s="106">
        <v>0</v>
      </c>
      <c r="AH305" s="114"/>
      <c r="AI305" s="114"/>
      <c r="AJ305" s="114"/>
      <c r="AK305" s="114"/>
      <c r="AL305" s="114"/>
      <c r="AM305" s="114"/>
      <c r="AN305" s="114">
        <f t="shared" si="8"/>
        <v>1799000</v>
      </c>
      <c r="AO305" s="114">
        <f t="shared" si="9"/>
        <v>27318459.699999999</v>
      </c>
      <c r="AP305" s="114"/>
      <c r="AQ305" s="114"/>
      <c r="AR305" s="114"/>
      <c r="AS305" s="114"/>
    </row>
    <row r="306" spans="1:46" s="191" customFormat="1" ht="15" customHeight="1" x14ac:dyDescent="0.2">
      <c r="A306" s="104"/>
      <c r="B306" s="104">
        <f>VLOOKUP(BJB!$F$9:$F$5599,Ctrl!$B$4:$C$399,2,0)</f>
        <v>39</v>
      </c>
      <c r="C306" s="104">
        <f>VLOOKUP(BJB!$G$9:$G$5599,Ctrl!$E$4:$F$399,2,0)</f>
        <v>1</v>
      </c>
      <c r="D306" s="219">
        <v>1</v>
      </c>
      <c r="E306" s="104" t="str">
        <f>VLOOKUP(BJB!$F$9:$F$5599,Ctrl!$B$4:$D$399,3,0)</f>
        <v>IV</v>
      </c>
      <c r="F306" s="139" t="s">
        <v>10558</v>
      </c>
      <c r="G306" s="139" t="s">
        <v>1117</v>
      </c>
      <c r="H306" s="125" t="s">
        <v>6297</v>
      </c>
      <c r="I306" s="220" t="e">
        <f>IF(G305=BJB!#REF!,I305+1,1)</f>
        <v>#REF!</v>
      </c>
      <c r="J306" s="912" t="s">
        <v>20554</v>
      </c>
      <c r="K306" s="121" t="s">
        <v>1179</v>
      </c>
      <c r="L306" s="104" t="s">
        <v>6477</v>
      </c>
      <c r="M306" s="104" t="s">
        <v>1132</v>
      </c>
      <c r="N306" s="120">
        <v>41095</v>
      </c>
      <c r="O306" s="114">
        <v>80000000</v>
      </c>
      <c r="P306" s="105" t="s">
        <v>14999</v>
      </c>
      <c r="Q306" s="120">
        <v>41647</v>
      </c>
      <c r="R306" s="105">
        <v>61529831</v>
      </c>
      <c r="S306" s="146" t="s">
        <v>5563</v>
      </c>
      <c r="T306" s="109">
        <v>41820</v>
      </c>
      <c r="U306" s="114">
        <v>41683002</v>
      </c>
      <c r="V306" s="109">
        <v>41791</v>
      </c>
      <c r="W306" s="141">
        <v>41683002</v>
      </c>
      <c r="X306" s="141">
        <v>0</v>
      </c>
      <c r="Y306" s="141">
        <v>0</v>
      </c>
      <c r="Z306" s="141">
        <v>0</v>
      </c>
      <c r="AA306" s="114">
        <v>39954743</v>
      </c>
      <c r="AB306" s="114"/>
      <c r="AC306" s="132"/>
      <c r="AD306" s="141"/>
      <c r="AE306" s="106">
        <v>0</v>
      </c>
      <c r="AF306" s="106">
        <v>0</v>
      </c>
      <c r="AG306" s="106">
        <v>0</v>
      </c>
      <c r="AH306" s="114"/>
      <c r="AI306" s="114"/>
      <c r="AJ306" s="114"/>
      <c r="AK306" s="114"/>
      <c r="AL306" s="114"/>
      <c r="AM306" s="114"/>
      <c r="AN306" s="114">
        <f t="shared" si="8"/>
        <v>39954743</v>
      </c>
      <c r="AO306" s="114">
        <f t="shared" si="9"/>
        <v>1728259</v>
      </c>
      <c r="AP306" s="114"/>
      <c r="AQ306" s="114"/>
      <c r="AR306" s="114"/>
      <c r="AS306" s="114"/>
      <c r="AT306" s="190"/>
    </row>
    <row r="307" spans="1:46" s="190" customFormat="1" ht="15" customHeight="1" x14ac:dyDescent="0.2">
      <c r="A307" s="104"/>
      <c r="B307" s="104">
        <f>VLOOKUP(BJB!$F$9:$F$5599,Ctrl!$B$4:$C$399,2,0)</f>
        <v>39</v>
      </c>
      <c r="C307" s="104">
        <f>VLOOKUP(BJB!$G$9:$G$5599,Ctrl!$E$4:$F$399,2,0)</f>
        <v>0</v>
      </c>
      <c r="D307" s="219">
        <v>1</v>
      </c>
      <c r="E307" s="104" t="str">
        <f>VLOOKUP(BJB!$F$9:$F$5599,Ctrl!$B$4:$D$399,3,0)</f>
        <v>IV</v>
      </c>
      <c r="F307" s="139" t="s">
        <v>10558</v>
      </c>
      <c r="G307" s="139" t="s">
        <v>7680</v>
      </c>
      <c r="H307" s="125"/>
      <c r="I307" s="220"/>
      <c r="J307" s="912" t="s">
        <v>20555</v>
      </c>
      <c r="K307" s="121" t="s">
        <v>10093</v>
      </c>
      <c r="L307" s="104" t="s">
        <v>6477</v>
      </c>
      <c r="M307" s="104" t="s">
        <v>10182</v>
      </c>
      <c r="N307" s="120">
        <v>41857</v>
      </c>
      <c r="O307" s="105">
        <v>50000000</v>
      </c>
      <c r="P307" s="105" t="s">
        <v>6222</v>
      </c>
      <c r="Q307" s="120" t="s">
        <v>6222</v>
      </c>
      <c r="R307" s="890">
        <v>0</v>
      </c>
      <c r="S307" s="146" t="s">
        <v>10193</v>
      </c>
      <c r="T307" s="109">
        <v>42457</v>
      </c>
      <c r="U307" s="141">
        <v>14706070</v>
      </c>
      <c r="V307" s="109" t="s">
        <v>6222</v>
      </c>
      <c r="W307" s="141">
        <v>0</v>
      </c>
      <c r="X307" s="141">
        <v>0</v>
      </c>
      <c r="Y307" s="141">
        <v>0</v>
      </c>
      <c r="Z307" s="141">
        <v>0</v>
      </c>
      <c r="AA307" s="114">
        <v>0</v>
      </c>
      <c r="AB307" s="114"/>
      <c r="AC307" s="132"/>
      <c r="AD307" s="141"/>
      <c r="AE307" s="106">
        <v>0</v>
      </c>
      <c r="AF307" s="106">
        <v>0</v>
      </c>
      <c r="AG307" s="106">
        <v>0</v>
      </c>
      <c r="AH307" s="141"/>
      <c r="AI307" s="141"/>
      <c r="AJ307" s="141"/>
      <c r="AK307" s="141"/>
      <c r="AL307" s="141"/>
      <c r="AM307" s="141"/>
      <c r="AN307" s="114">
        <f t="shared" si="8"/>
        <v>0</v>
      </c>
      <c r="AO307" s="114">
        <f t="shared" si="9"/>
        <v>14706070</v>
      </c>
      <c r="AP307" s="114"/>
      <c r="AQ307" s="114"/>
      <c r="AR307" s="114"/>
      <c r="AS307" s="114"/>
    </row>
    <row r="308" spans="1:46" s="190" customFormat="1" ht="15" customHeight="1" x14ac:dyDescent="0.2">
      <c r="A308" s="104"/>
      <c r="B308" s="104">
        <f>VLOOKUP(BJB!$F$9:$F$5599,Ctrl!$B$4:$C$399,2,0)</f>
        <v>39</v>
      </c>
      <c r="C308" s="104">
        <f>VLOOKUP(BJB!$G$9:$G$5599,Ctrl!$E$4:$F$399,2,0)</f>
        <v>1</v>
      </c>
      <c r="D308" s="219">
        <v>1</v>
      </c>
      <c r="E308" s="104" t="str">
        <f>VLOOKUP(BJB!$F$9:$F$5599,Ctrl!$B$4:$D$399,3,0)</f>
        <v>IV</v>
      </c>
      <c r="F308" s="139" t="s">
        <v>10558</v>
      </c>
      <c r="G308" s="139" t="s">
        <v>1117</v>
      </c>
      <c r="H308" s="125"/>
      <c r="I308" s="220" t="e">
        <f>IF(G307=BJB!#REF!,I307+1,1)</f>
        <v>#REF!</v>
      </c>
      <c r="J308" s="912" t="s">
        <v>20556</v>
      </c>
      <c r="K308" s="121" t="s">
        <v>1051</v>
      </c>
      <c r="L308" s="104" t="s">
        <v>6477</v>
      </c>
      <c r="M308" s="104" t="s">
        <v>1046</v>
      </c>
      <c r="N308" s="120">
        <v>40674</v>
      </c>
      <c r="O308" s="107">
        <v>20000000</v>
      </c>
      <c r="P308" s="105" t="s">
        <v>15000</v>
      </c>
      <c r="Q308" s="120">
        <v>41148</v>
      </c>
      <c r="R308" s="105">
        <v>16142670</v>
      </c>
      <c r="S308" s="108" t="s">
        <v>1034</v>
      </c>
      <c r="T308" s="109">
        <v>41180</v>
      </c>
      <c r="U308" s="114">
        <v>10906562</v>
      </c>
      <c r="V308" s="109">
        <v>41180</v>
      </c>
      <c r="W308" s="141">
        <v>10906562</v>
      </c>
      <c r="X308" s="141">
        <v>0</v>
      </c>
      <c r="Y308" s="141">
        <v>0</v>
      </c>
      <c r="Z308" s="141">
        <v>0</v>
      </c>
      <c r="AA308" s="114">
        <v>10906562</v>
      </c>
      <c r="AB308" s="114"/>
      <c r="AC308" s="114"/>
      <c r="AD308" s="141"/>
      <c r="AE308" s="106">
        <v>0</v>
      </c>
      <c r="AF308" s="106">
        <v>0</v>
      </c>
      <c r="AG308" s="106">
        <v>0</v>
      </c>
      <c r="AH308" s="114"/>
      <c r="AI308" s="114"/>
      <c r="AJ308" s="114"/>
      <c r="AK308" s="114"/>
      <c r="AL308" s="114"/>
      <c r="AM308" s="114"/>
      <c r="AN308" s="114">
        <f t="shared" si="8"/>
        <v>10906562</v>
      </c>
      <c r="AO308" s="114">
        <f t="shared" si="9"/>
        <v>0</v>
      </c>
      <c r="AP308" s="114"/>
      <c r="AQ308" s="114"/>
      <c r="AR308" s="114"/>
      <c r="AS308" s="114"/>
    </row>
    <row r="309" spans="1:46" s="190" customFormat="1" ht="15" customHeight="1" x14ac:dyDescent="0.2">
      <c r="A309" s="104"/>
      <c r="B309" s="104">
        <f>VLOOKUP(BJB!$F$9:$F$5599,Ctrl!$B$4:$C$399,2,0)</f>
        <v>39</v>
      </c>
      <c r="C309" s="104">
        <f>VLOOKUP(BJB!$G$9:$G$5599,Ctrl!$E$4:$F$399,2,0)</f>
        <v>0</v>
      </c>
      <c r="D309" s="219">
        <v>1</v>
      </c>
      <c r="E309" s="104" t="str">
        <f>VLOOKUP(BJB!$F$9:$F$5599,Ctrl!$B$4:$D$399,3,0)</f>
        <v>IV</v>
      </c>
      <c r="F309" s="139" t="s">
        <v>10558</v>
      </c>
      <c r="G309" s="139" t="s">
        <v>7680</v>
      </c>
      <c r="H309" s="885"/>
      <c r="I309" s="220" t="e">
        <f>IF(G308=BJB!#REF!,I308+1,1)</f>
        <v>#REF!</v>
      </c>
      <c r="J309" s="912" t="s">
        <v>20557</v>
      </c>
      <c r="K309" s="121" t="s">
        <v>1037</v>
      </c>
      <c r="L309" s="104" t="s">
        <v>6477</v>
      </c>
      <c r="M309" s="104" t="s">
        <v>937</v>
      </c>
      <c r="N309" s="120">
        <v>39979</v>
      </c>
      <c r="O309" s="107">
        <v>25000000</v>
      </c>
      <c r="P309" s="105" t="s">
        <v>15001</v>
      </c>
      <c r="Q309" s="120">
        <v>41001</v>
      </c>
      <c r="R309" s="105">
        <v>23163291</v>
      </c>
      <c r="S309" s="108" t="s">
        <v>1034</v>
      </c>
      <c r="T309" s="109">
        <v>41180</v>
      </c>
      <c r="U309" s="114">
        <v>16143750</v>
      </c>
      <c r="V309" s="109">
        <v>41180</v>
      </c>
      <c r="W309" s="141">
        <v>16143750</v>
      </c>
      <c r="X309" s="141">
        <v>0</v>
      </c>
      <c r="Y309" s="141">
        <v>0</v>
      </c>
      <c r="Z309" s="141">
        <v>0</v>
      </c>
      <c r="AA309" s="114">
        <v>14703770</v>
      </c>
      <c r="AB309" s="114"/>
      <c r="AC309" s="132"/>
      <c r="AD309" s="141"/>
      <c r="AE309" s="106">
        <v>0</v>
      </c>
      <c r="AF309" s="106">
        <v>0</v>
      </c>
      <c r="AG309" s="106">
        <v>0</v>
      </c>
      <c r="AH309" s="114"/>
      <c r="AI309" s="222"/>
      <c r="AJ309" s="230"/>
      <c r="AK309" s="114"/>
      <c r="AL309" s="114"/>
      <c r="AM309" s="114"/>
      <c r="AN309" s="114">
        <f t="shared" si="8"/>
        <v>14703770</v>
      </c>
      <c r="AO309" s="114">
        <f t="shared" si="9"/>
        <v>1439980</v>
      </c>
      <c r="AP309" s="114"/>
      <c r="AQ309" s="114"/>
      <c r="AR309" s="114"/>
      <c r="AS309" s="114"/>
    </row>
    <row r="310" spans="1:46" s="190" customFormat="1" ht="15" customHeight="1" x14ac:dyDescent="0.2">
      <c r="A310" s="104"/>
      <c r="B310" s="104">
        <f>VLOOKUP(BJB!$F$9:$F$5599,Ctrl!$B$4:$C$399,2,0)</f>
        <v>39</v>
      </c>
      <c r="C310" s="104">
        <f>VLOOKUP(BJB!$G$9:$G$5599,Ctrl!$E$4:$F$399,2,0)</f>
        <v>0</v>
      </c>
      <c r="D310" s="219">
        <v>1</v>
      </c>
      <c r="E310" s="104" t="str">
        <f>VLOOKUP(BJB!$F$9:$F$5599,Ctrl!$B$4:$D$399,3,0)</f>
        <v>IV</v>
      </c>
      <c r="F310" s="139" t="s">
        <v>10558</v>
      </c>
      <c r="G310" s="139" t="s">
        <v>7680</v>
      </c>
      <c r="H310" s="125"/>
      <c r="I310" s="220" t="e">
        <f>IF(G309=BJB!#REF!,I309+1,1)</f>
        <v>#REF!</v>
      </c>
      <c r="J310" s="912" t="s">
        <v>20558</v>
      </c>
      <c r="K310" s="121" t="s">
        <v>1010</v>
      </c>
      <c r="L310" s="104" t="s">
        <v>6477</v>
      </c>
      <c r="M310" s="104" t="s">
        <v>932</v>
      </c>
      <c r="N310" s="120">
        <v>39871</v>
      </c>
      <c r="O310" s="107">
        <v>35000000</v>
      </c>
      <c r="P310" s="105" t="s">
        <v>15002</v>
      </c>
      <c r="Q310" s="120">
        <v>40913</v>
      </c>
      <c r="R310" s="105">
        <v>26429568</v>
      </c>
      <c r="S310" s="108" t="s">
        <v>7152</v>
      </c>
      <c r="T310" s="109">
        <v>40961</v>
      </c>
      <c r="U310" s="114">
        <v>19822176</v>
      </c>
      <c r="V310" s="109">
        <v>40961</v>
      </c>
      <c r="W310" s="141">
        <v>19822176</v>
      </c>
      <c r="X310" s="141">
        <v>0</v>
      </c>
      <c r="Y310" s="141">
        <v>0</v>
      </c>
      <c r="Z310" s="141">
        <v>0</v>
      </c>
      <c r="AA310" s="114">
        <v>0</v>
      </c>
      <c r="AB310" s="114"/>
      <c r="AC310" s="114"/>
      <c r="AD310" s="141"/>
      <c r="AE310" s="106">
        <v>0</v>
      </c>
      <c r="AF310" s="106">
        <v>0</v>
      </c>
      <c r="AG310" s="106">
        <v>0</v>
      </c>
      <c r="AH310" s="114"/>
      <c r="AI310" s="114"/>
      <c r="AJ310" s="114"/>
      <c r="AK310" s="114"/>
      <c r="AL310" s="114"/>
      <c r="AM310" s="114"/>
      <c r="AN310" s="114">
        <f t="shared" si="8"/>
        <v>0</v>
      </c>
      <c r="AO310" s="114">
        <f t="shared" si="9"/>
        <v>19822176</v>
      </c>
      <c r="AP310" s="114"/>
      <c r="AQ310" s="114"/>
      <c r="AR310" s="114"/>
      <c r="AS310" s="114"/>
    </row>
    <row r="311" spans="1:46" s="190" customFormat="1" ht="15" customHeight="1" x14ac:dyDescent="0.2">
      <c r="A311" s="104"/>
      <c r="B311" s="104">
        <f>VLOOKUP(BJB!$F$9:$F$5599,Ctrl!$B$4:$C$399,2,0)</f>
        <v>39</v>
      </c>
      <c r="C311" s="104">
        <f>VLOOKUP(BJB!$G$9:$G$5599,Ctrl!$E$4:$F$399,2,0)</f>
        <v>1</v>
      </c>
      <c r="D311" s="219">
        <v>1</v>
      </c>
      <c r="E311" s="104" t="str">
        <f>VLOOKUP(BJB!$F$9:$F$5599,Ctrl!$B$4:$D$399,3,0)</f>
        <v>IV</v>
      </c>
      <c r="F311" s="139" t="s">
        <v>10558</v>
      </c>
      <c r="G311" s="139" t="s">
        <v>1117</v>
      </c>
      <c r="H311" s="125"/>
      <c r="I311" s="220" t="e">
        <f>IF(G310=BJB!#REF!,I310+1,1)</f>
        <v>#REF!</v>
      </c>
      <c r="J311" s="912" t="s">
        <v>20559</v>
      </c>
      <c r="K311" s="121" t="s">
        <v>6189</v>
      </c>
      <c r="L311" s="104" t="s">
        <v>6477</v>
      </c>
      <c r="M311" s="104" t="s">
        <v>6225</v>
      </c>
      <c r="N311" s="120">
        <v>41256</v>
      </c>
      <c r="O311" s="114">
        <v>20000000</v>
      </c>
      <c r="P311" s="105" t="s">
        <v>15003</v>
      </c>
      <c r="Q311" s="120">
        <v>41879</v>
      </c>
      <c r="R311" s="105">
        <v>10177741</v>
      </c>
      <c r="S311" s="146" t="s">
        <v>6249</v>
      </c>
      <c r="T311" s="109">
        <v>42031</v>
      </c>
      <c r="U311" s="114">
        <v>6997151</v>
      </c>
      <c r="V311" s="109">
        <v>42031</v>
      </c>
      <c r="W311" s="141">
        <v>6997151</v>
      </c>
      <c r="X311" s="141">
        <v>0</v>
      </c>
      <c r="Y311" s="141">
        <v>0</v>
      </c>
      <c r="Z311" s="141">
        <v>0</v>
      </c>
      <c r="AA311" s="223">
        <v>0</v>
      </c>
      <c r="AB311" s="223"/>
      <c r="AC311" s="114"/>
      <c r="AD311" s="141"/>
      <c r="AE311" s="106">
        <v>0</v>
      </c>
      <c r="AF311" s="106">
        <v>0</v>
      </c>
      <c r="AG311" s="106">
        <v>0</v>
      </c>
      <c r="AH311" s="114"/>
      <c r="AI311" s="114"/>
      <c r="AJ311" s="114"/>
      <c r="AK311" s="114"/>
      <c r="AL311" s="114"/>
      <c r="AM311" s="114"/>
      <c r="AN311" s="114">
        <f t="shared" si="8"/>
        <v>0</v>
      </c>
      <c r="AO311" s="114">
        <f t="shared" si="9"/>
        <v>6997151</v>
      </c>
      <c r="AP311" s="114"/>
      <c r="AQ311" s="114"/>
      <c r="AR311" s="114"/>
      <c r="AS311" s="114"/>
    </row>
    <row r="312" spans="1:46" s="190" customFormat="1" ht="15" customHeight="1" x14ac:dyDescent="0.2">
      <c r="A312" s="104"/>
      <c r="B312" s="104">
        <f>VLOOKUP(BJB!$F$9:$F$5599,Ctrl!$B$4:$C$399,2,0)</f>
        <v>39</v>
      </c>
      <c r="C312" s="104">
        <f>VLOOKUP(BJB!$G$9:$G$5599,Ctrl!$E$4:$F$399,2,0)</f>
        <v>1</v>
      </c>
      <c r="D312" s="219">
        <v>1</v>
      </c>
      <c r="E312" s="104" t="str">
        <f>VLOOKUP(BJB!$F$9:$F$5599,Ctrl!$B$4:$D$399,3,0)</f>
        <v>IV</v>
      </c>
      <c r="F312" s="139" t="s">
        <v>10558</v>
      </c>
      <c r="G312" s="139" t="s">
        <v>1117</v>
      </c>
      <c r="H312" s="125">
        <v>1121221000688</v>
      </c>
      <c r="I312" s="220" t="e">
        <f>IF(G311=BJB!#REF!,I311+1,1)</f>
        <v>#REF!</v>
      </c>
      <c r="J312" s="912" t="s">
        <v>20560</v>
      </c>
      <c r="K312" s="121" t="s">
        <v>8343</v>
      </c>
      <c r="L312" s="104" t="s">
        <v>6477</v>
      </c>
      <c r="M312" s="104" t="s">
        <v>6048</v>
      </c>
      <c r="N312" s="120">
        <v>41290</v>
      </c>
      <c r="O312" s="105">
        <v>30000000</v>
      </c>
      <c r="P312" s="105" t="s">
        <v>15004</v>
      </c>
      <c r="Q312" s="120">
        <v>42163</v>
      </c>
      <c r="R312" s="105">
        <v>1676383</v>
      </c>
      <c r="S312" s="146" t="s">
        <v>8364</v>
      </c>
      <c r="T312" s="109">
        <v>42207</v>
      </c>
      <c r="U312" s="141">
        <v>1158907</v>
      </c>
      <c r="V312" s="109">
        <v>42207</v>
      </c>
      <c r="W312" s="141">
        <v>1158907</v>
      </c>
      <c r="X312" s="141">
        <v>0</v>
      </c>
      <c r="Y312" s="141">
        <v>0</v>
      </c>
      <c r="Z312" s="141">
        <v>0</v>
      </c>
      <c r="AA312" s="114">
        <v>1158907</v>
      </c>
      <c r="AB312" s="114"/>
      <c r="AC312" s="132"/>
      <c r="AD312" s="141"/>
      <c r="AE312" s="106">
        <v>0</v>
      </c>
      <c r="AF312" s="106">
        <v>0</v>
      </c>
      <c r="AG312" s="106">
        <v>0</v>
      </c>
      <c r="AH312" s="106"/>
      <c r="AI312" s="106"/>
      <c r="AJ312" s="106"/>
      <c r="AK312" s="106"/>
      <c r="AL312" s="106"/>
      <c r="AM312" s="106"/>
      <c r="AN312" s="114">
        <f t="shared" si="8"/>
        <v>1158907</v>
      </c>
      <c r="AO312" s="114">
        <f t="shared" si="9"/>
        <v>0</v>
      </c>
      <c r="AP312" s="114"/>
      <c r="AQ312" s="114"/>
      <c r="AR312" s="114"/>
      <c r="AS312" s="114"/>
    </row>
    <row r="313" spans="1:46" s="190" customFormat="1" ht="15" customHeight="1" x14ac:dyDescent="0.2">
      <c r="A313" s="104"/>
      <c r="B313" s="104">
        <f>VLOOKUP(BJB!$F$9:$F$5599,Ctrl!$B$4:$C$399,2,0)</f>
        <v>39</v>
      </c>
      <c r="C313" s="104">
        <f>VLOOKUP(BJB!$G$9:$G$5599,Ctrl!$E$4:$F$399,2,0)</f>
        <v>1</v>
      </c>
      <c r="D313" s="219">
        <v>1</v>
      </c>
      <c r="E313" s="104" t="str">
        <f>VLOOKUP(BJB!$F$9:$F$5599,Ctrl!$B$4:$D$399,3,0)</f>
        <v>IV</v>
      </c>
      <c r="F313" s="139" t="s">
        <v>10558</v>
      </c>
      <c r="G313" s="139" t="s">
        <v>1117</v>
      </c>
      <c r="H313" s="125" t="s">
        <v>6596</v>
      </c>
      <c r="I313" s="220" t="e">
        <f>IF(G312=BJB!#REF!,I312+1,1)</f>
        <v>#REF!</v>
      </c>
      <c r="J313" s="912" t="s">
        <v>20561</v>
      </c>
      <c r="K313" s="121" t="s">
        <v>6188</v>
      </c>
      <c r="L313" s="104" t="s">
        <v>6477</v>
      </c>
      <c r="M313" s="104" t="s">
        <v>6224</v>
      </c>
      <c r="N313" s="120">
        <v>41374</v>
      </c>
      <c r="O313" s="107">
        <v>30000000</v>
      </c>
      <c r="P313" s="105" t="s">
        <v>15005</v>
      </c>
      <c r="Q313" s="120">
        <v>41947</v>
      </c>
      <c r="R313" s="105">
        <v>15555370</v>
      </c>
      <c r="S313" s="146" t="s">
        <v>6249</v>
      </c>
      <c r="T313" s="109">
        <v>42031</v>
      </c>
      <c r="U313" s="114">
        <v>10562172</v>
      </c>
      <c r="V313" s="109">
        <v>42031</v>
      </c>
      <c r="W313" s="141">
        <v>10562172</v>
      </c>
      <c r="X313" s="141">
        <v>0</v>
      </c>
      <c r="Y313" s="141">
        <v>0</v>
      </c>
      <c r="Z313" s="141">
        <v>0</v>
      </c>
      <c r="AA313" s="223">
        <v>10562172</v>
      </c>
      <c r="AB313" s="223"/>
      <c r="AC313" s="132"/>
      <c r="AD313" s="141"/>
      <c r="AE313" s="106">
        <v>0</v>
      </c>
      <c r="AF313" s="106">
        <v>0</v>
      </c>
      <c r="AG313" s="106">
        <v>0</v>
      </c>
      <c r="AH313" s="114"/>
      <c r="AI313" s="114"/>
      <c r="AJ313" s="114"/>
      <c r="AK313" s="114"/>
      <c r="AL313" s="114"/>
      <c r="AM313" s="114"/>
      <c r="AN313" s="114">
        <f t="shared" si="8"/>
        <v>10562172</v>
      </c>
      <c r="AO313" s="114">
        <f t="shared" si="9"/>
        <v>0</v>
      </c>
      <c r="AP313" s="114"/>
      <c r="AQ313" s="114"/>
      <c r="AR313" s="114"/>
      <c r="AS313" s="114"/>
    </row>
    <row r="314" spans="1:46" s="190" customFormat="1" ht="15" customHeight="1" x14ac:dyDescent="0.2">
      <c r="A314" s="104"/>
      <c r="B314" s="104">
        <f>VLOOKUP(BJB!$F$9:$F$5599,Ctrl!$B$4:$C$399,2,0)</f>
        <v>39</v>
      </c>
      <c r="C314" s="104">
        <f>VLOOKUP(BJB!$G$9:$G$5599,Ctrl!$E$4:$F$399,2,0)</f>
        <v>2</v>
      </c>
      <c r="D314" s="219">
        <v>1</v>
      </c>
      <c r="E314" s="104" t="str">
        <f>VLOOKUP(BJB!$F$9:$F$5599,Ctrl!$B$4:$D$399,3,0)</f>
        <v>IV</v>
      </c>
      <c r="F314" s="139" t="s">
        <v>10558</v>
      </c>
      <c r="G314" s="139" t="s">
        <v>1100</v>
      </c>
      <c r="H314" s="125"/>
      <c r="I314" s="220" t="e">
        <f>IF(G313=BJB!#REF!,I313+1,1)</f>
        <v>#REF!</v>
      </c>
      <c r="J314" s="912" t="s">
        <v>20562</v>
      </c>
      <c r="K314" s="121" t="s">
        <v>1108</v>
      </c>
      <c r="L314" s="104" t="s">
        <v>6477</v>
      </c>
      <c r="M314" s="104" t="s">
        <v>1109</v>
      </c>
      <c r="N314" s="120">
        <v>41012</v>
      </c>
      <c r="O314" s="107">
        <v>75000000</v>
      </c>
      <c r="P314" s="105" t="s">
        <v>15006</v>
      </c>
      <c r="Q314" s="120">
        <v>41417</v>
      </c>
      <c r="R314" s="105">
        <v>57405415</v>
      </c>
      <c r="S314" s="108" t="s">
        <v>1079</v>
      </c>
      <c r="T314" s="109">
        <v>41453</v>
      </c>
      <c r="U314" s="114">
        <v>40183792</v>
      </c>
      <c r="V314" s="109">
        <v>41453</v>
      </c>
      <c r="W314" s="141">
        <v>40183792</v>
      </c>
      <c r="X314" s="141">
        <v>0</v>
      </c>
      <c r="Y314" s="141">
        <v>0</v>
      </c>
      <c r="Z314" s="141">
        <v>0</v>
      </c>
      <c r="AA314" s="114">
        <v>33670000</v>
      </c>
      <c r="AB314" s="114"/>
      <c r="AC314" s="114"/>
      <c r="AD314" s="141"/>
      <c r="AE314" s="106">
        <v>0</v>
      </c>
      <c r="AF314" s="106">
        <v>0</v>
      </c>
      <c r="AG314" s="106">
        <v>0</v>
      </c>
      <c r="AH314" s="114"/>
      <c r="AI314" s="114"/>
      <c r="AJ314" s="114"/>
      <c r="AK314" s="114"/>
      <c r="AL314" s="114"/>
      <c r="AM314" s="114"/>
      <c r="AN314" s="114">
        <f t="shared" si="8"/>
        <v>33670000</v>
      </c>
      <c r="AO314" s="114">
        <f t="shared" si="9"/>
        <v>6513792</v>
      </c>
      <c r="AP314" s="114"/>
      <c r="AQ314" s="114"/>
      <c r="AR314" s="114"/>
      <c r="AS314" s="114"/>
      <c r="AT314" s="191"/>
    </row>
    <row r="315" spans="1:46" s="190" customFormat="1" ht="15" customHeight="1" x14ac:dyDescent="0.2">
      <c r="A315" s="104"/>
      <c r="B315" s="104">
        <f>VLOOKUP(BJB!$F$9:$F$5599,Ctrl!$B$4:$C$399,2,0)</f>
        <v>39</v>
      </c>
      <c r="C315" s="104">
        <f>VLOOKUP(BJB!$G$9:$G$5599,Ctrl!$E$4:$F$399,2,0)</f>
        <v>0</v>
      </c>
      <c r="D315" s="219">
        <v>1</v>
      </c>
      <c r="E315" s="104" t="str">
        <f>VLOOKUP(BJB!$F$9:$F$5599,Ctrl!$B$4:$D$399,3,0)</f>
        <v>IV</v>
      </c>
      <c r="F315" s="139" t="s">
        <v>10558</v>
      </c>
      <c r="G315" s="139" t="s">
        <v>7680</v>
      </c>
      <c r="H315" s="125" t="s">
        <v>6291</v>
      </c>
      <c r="I315" s="220" t="e">
        <f>IF(G314=BJB!#REF!,I314+1,1)</f>
        <v>#REF!</v>
      </c>
      <c r="J315" s="912" t="s">
        <v>20563</v>
      </c>
      <c r="K315" s="121" t="s">
        <v>939</v>
      </c>
      <c r="L315" s="104" t="s">
        <v>6477</v>
      </c>
      <c r="M315" s="104" t="s">
        <v>940</v>
      </c>
      <c r="N315" s="120">
        <v>39930</v>
      </c>
      <c r="O315" s="114">
        <v>25000000</v>
      </c>
      <c r="P315" s="105" t="s">
        <v>15007</v>
      </c>
      <c r="Q315" s="120">
        <v>0</v>
      </c>
      <c r="R315" s="105">
        <v>15027322.5</v>
      </c>
      <c r="S315" s="108" t="s">
        <v>7141</v>
      </c>
      <c r="T315" s="109">
        <v>40416</v>
      </c>
      <c r="U315" s="114">
        <v>15408572</v>
      </c>
      <c r="V315" s="109">
        <v>40416</v>
      </c>
      <c r="W315" s="141">
        <v>15408572</v>
      </c>
      <c r="X315" s="141">
        <v>0</v>
      </c>
      <c r="Y315" s="141">
        <v>0</v>
      </c>
      <c r="Z315" s="141">
        <v>0</v>
      </c>
      <c r="AA315" s="114">
        <v>14658572</v>
      </c>
      <c r="AB315" s="114"/>
      <c r="AC315" s="132"/>
      <c r="AD315" s="141"/>
      <c r="AE315" s="106">
        <v>0</v>
      </c>
      <c r="AF315" s="106">
        <v>0</v>
      </c>
      <c r="AG315" s="106">
        <v>0</v>
      </c>
      <c r="AH315" s="114"/>
      <c r="AI315" s="114"/>
      <c r="AJ315" s="114"/>
      <c r="AK315" s="114"/>
      <c r="AL315" s="114"/>
      <c r="AM315" s="114"/>
      <c r="AN315" s="114">
        <f t="shared" si="8"/>
        <v>14658572</v>
      </c>
      <c r="AO315" s="114">
        <f t="shared" si="9"/>
        <v>750000</v>
      </c>
      <c r="AP315" s="114"/>
      <c r="AQ315" s="114"/>
      <c r="AR315" s="114"/>
      <c r="AS315" s="114"/>
    </row>
    <row r="316" spans="1:46" s="190" customFormat="1" ht="15" customHeight="1" x14ac:dyDescent="0.2">
      <c r="A316" s="104"/>
      <c r="B316" s="104">
        <f>VLOOKUP(BJB!$F$9:$F$5599,Ctrl!$B$4:$C$399,2,0)</f>
        <v>39</v>
      </c>
      <c r="C316" s="104">
        <f>VLOOKUP(BJB!$G$9:$G$5599,Ctrl!$E$4:$F$399,2,0)</f>
        <v>1</v>
      </c>
      <c r="D316" s="219">
        <v>1</v>
      </c>
      <c r="E316" s="104" t="str">
        <f>VLOOKUP(BJB!$F$9:$F$5599,Ctrl!$B$4:$D$399,3,0)</f>
        <v>IV</v>
      </c>
      <c r="F316" s="139" t="s">
        <v>10558</v>
      </c>
      <c r="G316" s="139" t="s">
        <v>1117</v>
      </c>
      <c r="H316" s="125"/>
      <c r="I316" s="220" t="e">
        <f>IF(G315=BJB!#REF!,I315+1,1)</f>
        <v>#REF!</v>
      </c>
      <c r="J316" s="912" t="s">
        <v>20564</v>
      </c>
      <c r="K316" s="121" t="s">
        <v>1077</v>
      </c>
      <c r="L316" s="104" t="s">
        <v>6477</v>
      </c>
      <c r="M316" s="104" t="s">
        <v>1078</v>
      </c>
      <c r="N316" s="120">
        <v>40885</v>
      </c>
      <c r="O316" s="107">
        <v>10000000</v>
      </c>
      <c r="P316" s="105" t="s">
        <v>15008</v>
      </c>
      <c r="Q316" s="120">
        <v>41369</v>
      </c>
      <c r="R316" s="105">
        <v>8246330</v>
      </c>
      <c r="S316" s="146" t="s">
        <v>1079</v>
      </c>
      <c r="T316" s="109">
        <v>41453</v>
      </c>
      <c r="U316" s="114">
        <v>7000000</v>
      </c>
      <c r="V316" s="109">
        <v>41453</v>
      </c>
      <c r="W316" s="141">
        <v>7000000</v>
      </c>
      <c r="X316" s="141">
        <v>0</v>
      </c>
      <c r="Y316" s="141">
        <v>0</v>
      </c>
      <c r="Z316" s="141">
        <v>0</v>
      </c>
      <c r="AA316" s="226">
        <v>4269051</v>
      </c>
      <c r="AB316" s="114"/>
      <c r="AC316" s="114"/>
      <c r="AD316" s="141"/>
      <c r="AE316" s="106">
        <v>0</v>
      </c>
      <c r="AF316" s="106">
        <v>0</v>
      </c>
      <c r="AG316" s="106">
        <v>0</v>
      </c>
      <c r="AH316" s="114"/>
      <c r="AI316" s="114"/>
      <c r="AJ316" s="114"/>
      <c r="AK316" s="114"/>
      <c r="AL316" s="114"/>
      <c r="AM316" s="114"/>
      <c r="AN316" s="114">
        <f t="shared" si="8"/>
        <v>4269051</v>
      </c>
      <c r="AO316" s="114">
        <f t="shared" si="9"/>
        <v>2730949</v>
      </c>
      <c r="AP316" s="114"/>
      <c r="AQ316" s="114"/>
      <c r="AR316" s="114"/>
      <c r="AS316" s="114"/>
    </row>
    <row r="317" spans="1:46" s="190" customFormat="1" ht="15" customHeight="1" x14ac:dyDescent="0.2">
      <c r="A317" s="104"/>
      <c r="B317" s="104">
        <f>VLOOKUP(BJB!$F$9:$F$5599,Ctrl!$B$4:$C$399,2,0)</f>
        <v>39</v>
      </c>
      <c r="C317" s="104">
        <f>VLOOKUP(BJB!$G$9:$G$5599,Ctrl!$E$4:$F$399,2,0)</f>
        <v>0</v>
      </c>
      <c r="D317" s="219">
        <v>1</v>
      </c>
      <c r="E317" s="104" t="str">
        <f>VLOOKUP(BJB!$F$9:$F$5599,Ctrl!$B$4:$D$399,3,0)</f>
        <v>IV</v>
      </c>
      <c r="F317" s="139" t="s">
        <v>10558</v>
      </c>
      <c r="G317" s="139" t="s">
        <v>7680</v>
      </c>
      <c r="H317" s="125"/>
      <c r="I317" s="220" t="e">
        <f>IF(G316=BJB!#REF!,I316+1,1)</f>
        <v>#REF!</v>
      </c>
      <c r="J317" s="912" t="s">
        <v>20565</v>
      </c>
      <c r="K317" s="121" t="s">
        <v>5347</v>
      </c>
      <c r="L317" s="104" t="s">
        <v>6477</v>
      </c>
      <c r="M317" s="104" t="s">
        <v>5219</v>
      </c>
      <c r="N317" s="120">
        <v>41270</v>
      </c>
      <c r="O317" s="107">
        <v>30000000</v>
      </c>
      <c r="P317" s="105" t="s">
        <v>15009</v>
      </c>
      <c r="Q317" s="120">
        <v>41620</v>
      </c>
      <c r="R317" s="105">
        <v>32145223</v>
      </c>
      <c r="S317" s="146" t="s">
        <v>5326</v>
      </c>
      <c r="T317" s="109">
        <v>41759</v>
      </c>
      <c r="U317" s="114">
        <v>21000000</v>
      </c>
      <c r="V317" s="109">
        <v>41730</v>
      </c>
      <c r="W317" s="141">
        <v>21000000</v>
      </c>
      <c r="X317" s="141">
        <v>0</v>
      </c>
      <c r="Y317" s="141">
        <v>0</v>
      </c>
      <c r="Z317" s="141">
        <v>0</v>
      </c>
      <c r="AA317" s="114">
        <v>175000</v>
      </c>
      <c r="AB317" s="114"/>
      <c r="AC317" s="114"/>
      <c r="AD317" s="141"/>
      <c r="AE317" s="106">
        <v>0</v>
      </c>
      <c r="AF317" s="106">
        <v>0</v>
      </c>
      <c r="AG317" s="106">
        <v>0</v>
      </c>
      <c r="AH317" s="114"/>
      <c r="AI317" s="114"/>
      <c r="AJ317" s="114"/>
      <c r="AK317" s="114"/>
      <c r="AL317" s="114"/>
      <c r="AM317" s="114"/>
      <c r="AN317" s="114">
        <f t="shared" si="8"/>
        <v>175000</v>
      </c>
      <c r="AO317" s="114">
        <f t="shared" si="9"/>
        <v>20825000</v>
      </c>
      <c r="AP317" s="114"/>
      <c r="AQ317" s="114"/>
      <c r="AR317" s="114"/>
      <c r="AS317" s="114"/>
    </row>
    <row r="318" spans="1:46" s="190" customFormat="1" ht="15" customHeight="1" x14ac:dyDescent="0.2">
      <c r="A318" s="104"/>
      <c r="B318" s="104">
        <f>VLOOKUP(BJB!$F$9:$F$5599,Ctrl!$B$4:$C$399,2,0)</f>
        <v>39</v>
      </c>
      <c r="C318" s="104">
        <f>VLOOKUP(BJB!$G$9:$G$5599,Ctrl!$E$4:$F$399,2,0)</f>
        <v>1</v>
      </c>
      <c r="D318" s="219">
        <v>1</v>
      </c>
      <c r="E318" s="104" t="str">
        <f>VLOOKUP(BJB!$F$9:$F$5599,Ctrl!$B$4:$D$399,3,0)</f>
        <v>IV</v>
      </c>
      <c r="F318" s="139" t="s">
        <v>10558</v>
      </c>
      <c r="G318" s="139" t="s">
        <v>1117</v>
      </c>
      <c r="H318" s="125"/>
      <c r="I318" s="220" t="e">
        <f>IF(G317=BJB!#REF!,I317+1,1)</f>
        <v>#REF!</v>
      </c>
      <c r="J318" s="912" t="s">
        <v>20566</v>
      </c>
      <c r="K318" s="121" t="s">
        <v>8344</v>
      </c>
      <c r="L318" s="104" t="s">
        <v>6477</v>
      </c>
      <c r="M318" s="104" t="s">
        <v>6054</v>
      </c>
      <c r="N318" s="120">
        <v>41129</v>
      </c>
      <c r="O318" s="105">
        <v>250000000</v>
      </c>
      <c r="P318" s="105" t="s">
        <v>6222</v>
      </c>
      <c r="Q318" s="120" t="s">
        <v>6222</v>
      </c>
      <c r="R318" s="890">
        <v>0</v>
      </c>
      <c r="S318" s="146" t="s">
        <v>8365</v>
      </c>
      <c r="T318" s="109">
        <v>42207</v>
      </c>
      <c r="U318" s="141">
        <v>140102487</v>
      </c>
      <c r="V318" s="109" t="s">
        <v>6222</v>
      </c>
      <c r="W318" s="141">
        <v>0</v>
      </c>
      <c r="X318" s="141">
        <v>0</v>
      </c>
      <c r="Y318" s="141">
        <v>0</v>
      </c>
      <c r="Z318" s="141">
        <v>0</v>
      </c>
      <c r="AA318" s="114">
        <v>0</v>
      </c>
      <c r="AB318" s="114"/>
      <c r="AC318" s="132"/>
      <c r="AD318" s="141"/>
      <c r="AE318" s="106">
        <v>0</v>
      </c>
      <c r="AF318" s="106">
        <v>0</v>
      </c>
      <c r="AG318" s="106">
        <v>0</v>
      </c>
      <c r="AH318" s="106"/>
      <c r="AI318" s="106"/>
      <c r="AJ318" s="106"/>
      <c r="AK318" s="106"/>
      <c r="AL318" s="106"/>
      <c r="AM318" s="106"/>
      <c r="AN318" s="114">
        <f t="shared" si="8"/>
        <v>0</v>
      </c>
      <c r="AO318" s="114">
        <f t="shared" si="9"/>
        <v>140102487</v>
      </c>
      <c r="AP318" s="114" t="s">
        <v>11130</v>
      </c>
      <c r="AQ318" s="114" t="s">
        <v>11131</v>
      </c>
      <c r="AR318" s="114" t="s">
        <v>10696</v>
      </c>
      <c r="AS318" s="114">
        <v>96170000</v>
      </c>
    </row>
    <row r="319" spans="1:46" s="190" customFormat="1" ht="15" customHeight="1" x14ac:dyDescent="0.2">
      <c r="A319" s="104"/>
      <c r="B319" s="104">
        <f>VLOOKUP(BJB!$F$9:$F$5599,Ctrl!$B$4:$C$399,2,0)</f>
        <v>39</v>
      </c>
      <c r="C319" s="104">
        <f>VLOOKUP(BJB!$G$9:$G$5599,Ctrl!$E$4:$F$399,2,0)</f>
        <v>2</v>
      </c>
      <c r="D319" s="219">
        <v>1</v>
      </c>
      <c r="E319" s="104" t="str">
        <f>VLOOKUP(BJB!$F$9:$F$5599,Ctrl!$B$4:$D$399,3,0)</f>
        <v>IV</v>
      </c>
      <c r="F319" s="139" t="s">
        <v>10558</v>
      </c>
      <c r="G319" s="139" t="s">
        <v>1100</v>
      </c>
      <c r="H319" s="125" t="s">
        <v>17651</v>
      </c>
      <c r="I319" s="220" t="e">
        <f>IF(G318=BJB!#REF!,I318+1,1)</f>
        <v>#REF!</v>
      </c>
      <c r="J319" s="891" t="s">
        <v>18209</v>
      </c>
      <c r="K319" s="121" t="s">
        <v>6185</v>
      </c>
      <c r="L319" s="104" t="s">
        <v>6477</v>
      </c>
      <c r="M319" s="104" t="s">
        <v>6083</v>
      </c>
      <c r="N319" s="120">
        <v>41235</v>
      </c>
      <c r="O319" s="114">
        <v>40000000</v>
      </c>
      <c r="P319" s="105" t="s">
        <v>15010</v>
      </c>
      <c r="Q319" s="120">
        <v>41879</v>
      </c>
      <c r="R319" s="105">
        <v>25424587</v>
      </c>
      <c r="S319" s="146" t="s">
        <v>6249</v>
      </c>
      <c r="T319" s="109">
        <v>42031</v>
      </c>
      <c r="U319" s="114">
        <v>18825396</v>
      </c>
      <c r="V319" s="109">
        <v>42031</v>
      </c>
      <c r="W319" s="141">
        <v>18825396</v>
      </c>
      <c r="X319" s="141">
        <v>0</v>
      </c>
      <c r="Y319" s="141">
        <v>0</v>
      </c>
      <c r="Z319" s="141">
        <v>0</v>
      </c>
      <c r="AA319" s="223">
        <v>0</v>
      </c>
      <c r="AB319" s="223"/>
      <c r="AC319" s="114"/>
      <c r="AD319" s="141">
        <v>892136</v>
      </c>
      <c r="AE319" s="106">
        <v>0</v>
      </c>
      <c r="AF319" s="106">
        <v>0</v>
      </c>
      <c r="AG319" s="106">
        <v>0</v>
      </c>
      <c r="AH319" s="114"/>
      <c r="AI319" s="114"/>
      <c r="AJ319" s="114"/>
      <c r="AK319" s="114"/>
      <c r="AL319" s="114"/>
      <c r="AM319" s="114"/>
      <c r="AN319" s="114">
        <f t="shared" si="8"/>
        <v>892136</v>
      </c>
      <c r="AO319" s="114">
        <f t="shared" si="9"/>
        <v>17933260</v>
      </c>
      <c r="AP319" s="114"/>
      <c r="AQ319" s="114"/>
      <c r="AR319" s="114"/>
      <c r="AS319" s="114"/>
    </row>
    <row r="320" spans="1:46" s="190" customFormat="1" ht="15" customHeight="1" x14ac:dyDescent="0.2">
      <c r="A320" s="104"/>
      <c r="B320" s="104">
        <f>VLOOKUP(BJB!$F$9:$F$5599,Ctrl!$B$4:$C$399,2,0)</f>
        <v>39</v>
      </c>
      <c r="C320" s="104">
        <f>VLOOKUP(BJB!$G$9:$G$5599,Ctrl!$E$4:$F$399,2,0)</f>
        <v>0</v>
      </c>
      <c r="D320" s="219">
        <v>1</v>
      </c>
      <c r="E320" s="104" t="str">
        <f>VLOOKUP(BJB!$F$9:$F$5599,Ctrl!$B$4:$D$399,3,0)</f>
        <v>IV</v>
      </c>
      <c r="F320" s="139" t="s">
        <v>10558</v>
      </c>
      <c r="G320" s="139" t="s">
        <v>7680</v>
      </c>
      <c r="H320" s="125"/>
      <c r="I320" s="220" t="e">
        <f>IF(G319=BJB!#REF!,I319+1,1)</f>
        <v>#REF!</v>
      </c>
      <c r="J320" s="912" t="s">
        <v>20567</v>
      </c>
      <c r="K320" s="121" t="s">
        <v>965</v>
      </c>
      <c r="L320" s="104" t="s">
        <v>6476</v>
      </c>
      <c r="M320" s="104" t="s">
        <v>966</v>
      </c>
      <c r="N320" s="120">
        <v>40198</v>
      </c>
      <c r="O320" s="114">
        <v>30000000</v>
      </c>
      <c r="P320" s="105" t="s">
        <v>6222</v>
      </c>
      <c r="Q320" s="120" t="s">
        <v>6222</v>
      </c>
      <c r="R320" s="890">
        <v>0</v>
      </c>
      <c r="S320" s="108" t="s">
        <v>7143</v>
      </c>
      <c r="T320" s="109">
        <v>40508</v>
      </c>
      <c r="U320" s="114">
        <v>18706071</v>
      </c>
      <c r="V320" s="109" t="s">
        <v>6222</v>
      </c>
      <c r="W320" s="141">
        <v>0</v>
      </c>
      <c r="X320" s="141">
        <v>0</v>
      </c>
      <c r="Y320" s="141">
        <v>0</v>
      </c>
      <c r="Z320" s="141">
        <v>0</v>
      </c>
      <c r="AA320" s="114">
        <v>0</v>
      </c>
      <c r="AB320" s="114"/>
      <c r="AC320" s="114"/>
      <c r="AD320" s="141"/>
      <c r="AE320" s="106">
        <v>0</v>
      </c>
      <c r="AF320" s="106">
        <v>0</v>
      </c>
      <c r="AG320" s="106">
        <v>0</v>
      </c>
      <c r="AH320" s="114"/>
      <c r="AI320" s="114"/>
      <c r="AJ320" s="114"/>
      <c r="AK320" s="114"/>
      <c r="AL320" s="114"/>
      <c r="AM320" s="114"/>
      <c r="AN320" s="114">
        <f t="shared" si="8"/>
        <v>0</v>
      </c>
      <c r="AO320" s="114">
        <f t="shared" si="9"/>
        <v>18706071</v>
      </c>
      <c r="AP320" s="114"/>
      <c r="AQ320" s="114"/>
      <c r="AR320" s="114"/>
      <c r="AS320" s="114"/>
    </row>
    <row r="321" spans="1:46" s="190" customFormat="1" ht="15" customHeight="1" x14ac:dyDescent="0.2">
      <c r="A321" s="104"/>
      <c r="B321" s="104">
        <f>VLOOKUP(BJB!$F$9:$F$5599,Ctrl!$B$4:$C$399,2,0)</f>
        <v>39</v>
      </c>
      <c r="C321" s="104">
        <f>VLOOKUP(BJB!$G$9:$G$5599,Ctrl!$E$4:$F$399,2,0)</f>
        <v>1</v>
      </c>
      <c r="D321" s="219">
        <v>1</v>
      </c>
      <c r="E321" s="104" t="str">
        <f>VLOOKUP(BJB!$F$9:$F$5599,Ctrl!$B$4:$D$399,3,0)</f>
        <v>IV</v>
      </c>
      <c r="F321" s="139" t="s">
        <v>10558</v>
      </c>
      <c r="G321" s="139" t="s">
        <v>1117</v>
      </c>
      <c r="H321" s="125" t="s">
        <v>7701</v>
      </c>
      <c r="I321" s="220" t="e">
        <f>IF(G320=BJB!#REF!,I320+1,1)</f>
        <v>#REF!</v>
      </c>
      <c r="J321" s="912" t="s">
        <v>20568</v>
      </c>
      <c r="K321" s="121" t="s">
        <v>6053</v>
      </c>
      <c r="L321" s="104" t="s">
        <v>6477</v>
      </c>
      <c r="M321" s="104" t="s">
        <v>6054</v>
      </c>
      <c r="N321" s="120">
        <v>41129</v>
      </c>
      <c r="O321" s="114">
        <v>50000000</v>
      </c>
      <c r="P321" s="105" t="s">
        <v>15011</v>
      </c>
      <c r="Q321" s="120">
        <v>41866</v>
      </c>
      <c r="R321" s="105">
        <v>37325267</v>
      </c>
      <c r="S321" s="146" t="s">
        <v>6041</v>
      </c>
      <c r="T321" s="109">
        <v>41973</v>
      </c>
      <c r="U321" s="114">
        <v>25019471</v>
      </c>
      <c r="V321" s="109">
        <v>41944</v>
      </c>
      <c r="W321" s="141">
        <v>25019471</v>
      </c>
      <c r="X321" s="141">
        <v>0</v>
      </c>
      <c r="Y321" s="141">
        <v>0</v>
      </c>
      <c r="Z321" s="141">
        <v>0</v>
      </c>
      <c r="AA321" s="114">
        <v>25019471</v>
      </c>
      <c r="AB321" s="114"/>
      <c r="AC321" s="132"/>
      <c r="AD321" s="141"/>
      <c r="AE321" s="106">
        <v>0</v>
      </c>
      <c r="AF321" s="106">
        <v>0</v>
      </c>
      <c r="AG321" s="106">
        <v>0</v>
      </c>
      <c r="AH321" s="114"/>
      <c r="AI321" s="114"/>
      <c r="AJ321" s="114"/>
      <c r="AK321" s="114"/>
      <c r="AL321" s="114"/>
      <c r="AM321" s="114"/>
      <c r="AN321" s="114">
        <f t="shared" si="8"/>
        <v>25019471</v>
      </c>
      <c r="AO321" s="114">
        <f t="shared" si="9"/>
        <v>0</v>
      </c>
      <c r="AP321" s="114"/>
      <c r="AQ321" s="114"/>
      <c r="AR321" s="114"/>
      <c r="AS321" s="114"/>
    </row>
    <row r="322" spans="1:46" s="191" customFormat="1" ht="15" customHeight="1" x14ac:dyDescent="0.2">
      <c r="A322" s="104"/>
      <c r="B322" s="104">
        <f>VLOOKUP(BJB!$F$9:$F$5599,Ctrl!$B$4:$C$399,2,0)</f>
        <v>39</v>
      </c>
      <c r="C322" s="104">
        <f>VLOOKUP(BJB!$G$9:$G$5599,Ctrl!$E$4:$F$399,2,0)</f>
        <v>0</v>
      </c>
      <c r="D322" s="219">
        <v>1</v>
      </c>
      <c r="E322" s="104" t="str">
        <f>VLOOKUP(BJB!$F$9:$F$5599,Ctrl!$B$4:$D$399,3,0)</f>
        <v>IV</v>
      </c>
      <c r="F322" s="139" t="s">
        <v>10558</v>
      </c>
      <c r="G322" s="139" t="s">
        <v>7680</v>
      </c>
      <c r="H322" s="125"/>
      <c r="I322" s="220" t="e">
        <f>IF(G321=BJB!#REF!,I321+1,1)</f>
        <v>#REF!</v>
      </c>
      <c r="J322" s="912" t="s">
        <v>20569</v>
      </c>
      <c r="K322" s="121" t="s">
        <v>1022</v>
      </c>
      <c r="L322" s="104" t="s">
        <v>6476</v>
      </c>
      <c r="M322" s="104" t="s">
        <v>1023</v>
      </c>
      <c r="N322" s="120">
        <v>40801</v>
      </c>
      <c r="O322" s="107">
        <v>128956541</v>
      </c>
      <c r="P322" s="105" t="s">
        <v>15012</v>
      </c>
      <c r="Q322" s="120">
        <v>41120</v>
      </c>
      <c r="R322" s="105">
        <v>124468859</v>
      </c>
      <c r="S322" s="108" t="s">
        <v>1024</v>
      </c>
      <c r="T322" s="109">
        <v>41145</v>
      </c>
      <c r="U322" s="114">
        <v>124468859</v>
      </c>
      <c r="V322" s="109">
        <v>41145</v>
      </c>
      <c r="W322" s="141">
        <v>124468859</v>
      </c>
      <c r="X322" s="141">
        <v>0</v>
      </c>
      <c r="Y322" s="141">
        <v>0</v>
      </c>
      <c r="Z322" s="141">
        <v>0</v>
      </c>
      <c r="AA322" s="114">
        <v>0</v>
      </c>
      <c r="AB322" s="114"/>
      <c r="AC322" s="114"/>
      <c r="AD322" s="141"/>
      <c r="AE322" s="106">
        <v>0</v>
      </c>
      <c r="AF322" s="106">
        <v>0</v>
      </c>
      <c r="AG322" s="106">
        <v>0</v>
      </c>
      <c r="AH322" s="114"/>
      <c r="AI322" s="114"/>
      <c r="AJ322" s="114"/>
      <c r="AK322" s="114"/>
      <c r="AL322" s="114"/>
      <c r="AM322" s="114"/>
      <c r="AN322" s="114">
        <f t="shared" si="8"/>
        <v>0</v>
      </c>
      <c r="AO322" s="114">
        <f t="shared" si="9"/>
        <v>124468859</v>
      </c>
      <c r="AP322" s="114"/>
      <c r="AQ322" s="114"/>
      <c r="AR322" s="114"/>
      <c r="AS322" s="114"/>
      <c r="AT322" s="190"/>
    </row>
    <row r="323" spans="1:46" s="190" customFormat="1" ht="15" customHeight="1" x14ac:dyDescent="0.2">
      <c r="A323" s="104"/>
      <c r="B323" s="104">
        <f>VLOOKUP(BJB!$F$9:$F$5599,Ctrl!$B$4:$C$399,2,0)</f>
        <v>39</v>
      </c>
      <c r="C323" s="104">
        <f>VLOOKUP(BJB!$G$9:$G$5599,Ctrl!$E$4:$F$399,2,0)</f>
        <v>0</v>
      </c>
      <c r="D323" s="219">
        <v>1</v>
      </c>
      <c r="E323" s="104" t="str">
        <f>VLOOKUP(BJB!$F$9:$F$5599,Ctrl!$B$4:$D$399,3,0)</f>
        <v>IV</v>
      </c>
      <c r="F323" s="139" t="s">
        <v>10558</v>
      </c>
      <c r="G323" s="139" t="s">
        <v>7680</v>
      </c>
      <c r="H323" s="125" t="s">
        <v>6287</v>
      </c>
      <c r="I323" s="220" t="e">
        <f>IF(G322=BJB!#REF!,I322+1,1)</f>
        <v>#REF!</v>
      </c>
      <c r="J323" s="912" t="s">
        <v>20570</v>
      </c>
      <c r="K323" s="121" t="s">
        <v>5057</v>
      </c>
      <c r="L323" s="104" t="s">
        <v>6477</v>
      </c>
      <c r="M323" s="104" t="s">
        <v>5062</v>
      </c>
      <c r="N323" s="120">
        <v>41129</v>
      </c>
      <c r="O323" s="107">
        <v>50000000</v>
      </c>
      <c r="P323" s="105" t="s">
        <v>15013</v>
      </c>
      <c r="Q323" s="120">
        <v>41612</v>
      </c>
      <c r="R323" s="105">
        <v>40447972</v>
      </c>
      <c r="S323" s="146" t="s">
        <v>5047</v>
      </c>
      <c r="T323" s="109">
        <v>41698</v>
      </c>
      <c r="U323" s="114">
        <v>27706419.299999997</v>
      </c>
      <c r="V323" s="109">
        <v>41671</v>
      </c>
      <c r="W323" s="141">
        <v>27706419.299999997</v>
      </c>
      <c r="X323" s="141">
        <v>0</v>
      </c>
      <c r="Y323" s="141">
        <v>0</v>
      </c>
      <c r="Z323" s="141">
        <v>0</v>
      </c>
      <c r="AA323" s="114">
        <v>21957512</v>
      </c>
      <c r="AB323" s="114"/>
      <c r="AC323" s="132"/>
      <c r="AD323" s="141"/>
      <c r="AE323" s="106">
        <v>0</v>
      </c>
      <c r="AF323" s="106">
        <v>0</v>
      </c>
      <c r="AG323" s="106">
        <v>0</v>
      </c>
      <c r="AH323" s="114"/>
      <c r="AI323" s="114"/>
      <c r="AJ323" s="114"/>
      <c r="AK323" s="114"/>
      <c r="AL323" s="114"/>
      <c r="AM323" s="114"/>
      <c r="AN323" s="114">
        <f t="shared" si="8"/>
        <v>21957512</v>
      </c>
      <c r="AO323" s="114">
        <f t="shared" si="9"/>
        <v>5748907.299999997</v>
      </c>
      <c r="AP323" s="114"/>
      <c r="AQ323" s="114"/>
      <c r="AR323" s="114"/>
      <c r="AS323" s="114"/>
    </row>
    <row r="324" spans="1:46" s="190" customFormat="1" ht="15" customHeight="1" x14ac:dyDescent="0.2">
      <c r="A324" s="104"/>
      <c r="B324" s="104">
        <f>VLOOKUP(BJB!$F$9:$F$5599,Ctrl!$B$4:$C$399,2,0)</f>
        <v>39</v>
      </c>
      <c r="C324" s="104">
        <f>VLOOKUP(BJB!$G$9:$G$5599,Ctrl!$E$4:$F$399,2,0)</f>
        <v>0</v>
      </c>
      <c r="D324" s="219">
        <v>1</v>
      </c>
      <c r="E324" s="104" t="str">
        <f>VLOOKUP(BJB!$F$9:$F$5599,Ctrl!$B$4:$D$399,3,0)</f>
        <v>IV</v>
      </c>
      <c r="F324" s="139" t="s">
        <v>10558</v>
      </c>
      <c r="G324" s="139" t="s">
        <v>7680</v>
      </c>
      <c r="H324" s="125"/>
      <c r="I324" s="220" t="e">
        <f>IF(G323=BJB!#REF!,I323+1,1)</f>
        <v>#REF!</v>
      </c>
      <c r="J324" s="912" t="s">
        <v>20571</v>
      </c>
      <c r="K324" s="121" t="s">
        <v>1073</v>
      </c>
      <c r="L324" s="104" t="s">
        <v>6477</v>
      </c>
      <c r="M324" s="104" t="s">
        <v>5456</v>
      </c>
      <c r="N324" s="120">
        <v>40794</v>
      </c>
      <c r="O324" s="107">
        <v>100000000</v>
      </c>
      <c r="P324" s="105" t="s">
        <v>6222</v>
      </c>
      <c r="Q324" s="120" t="s">
        <v>6222</v>
      </c>
      <c r="R324" s="890">
        <v>0</v>
      </c>
      <c r="S324" s="108" t="s">
        <v>1067</v>
      </c>
      <c r="T324" s="109">
        <v>41361</v>
      </c>
      <c r="U324" s="114">
        <v>65708455</v>
      </c>
      <c r="V324" s="109" t="s">
        <v>6222</v>
      </c>
      <c r="W324" s="141">
        <v>0</v>
      </c>
      <c r="X324" s="141">
        <v>0</v>
      </c>
      <c r="Y324" s="141">
        <v>0</v>
      </c>
      <c r="Z324" s="141">
        <v>0</v>
      </c>
      <c r="AA324" s="114">
        <v>65708455</v>
      </c>
      <c r="AB324" s="114"/>
      <c r="AC324" s="114"/>
      <c r="AD324" s="141"/>
      <c r="AE324" s="106">
        <v>0</v>
      </c>
      <c r="AF324" s="106">
        <v>0</v>
      </c>
      <c r="AG324" s="106">
        <v>0</v>
      </c>
      <c r="AH324" s="114"/>
      <c r="AI324" s="114"/>
      <c r="AJ324" s="114"/>
      <c r="AK324" s="114"/>
      <c r="AL324" s="114"/>
      <c r="AM324" s="114"/>
      <c r="AN324" s="114">
        <f t="shared" si="8"/>
        <v>65708455</v>
      </c>
      <c r="AO324" s="114">
        <f t="shared" si="9"/>
        <v>0</v>
      </c>
      <c r="AP324" s="114"/>
      <c r="AQ324" s="114"/>
      <c r="AR324" s="114"/>
      <c r="AS324" s="114"/>
    </row>
    <row r="325" spans="1:46" s="190" customFormat="1" ht="15" customHeight="1" x14ac:dyDescent="0.2">
      <c r="A325" s="104"/>
      <c r="B325" s="104">
        <f>VLOOKUP(BJB!$F$9:$F$5599,Ctrl!$B$4:$C$399,2,0)</f>
        <v>39</v>
      </c>
      <c r="C325" s="104">
        <f>VLOOKUP(BJB!$G$9:$G$5599,Ctrl!$E$4:$F$399,2,0)</f>
        <v>1</v>
      </c>
      <c r="D325" s="219">
        <v>1</v>
      </c>
      <c r="E325" s="104" t="str">
        <f>VLOOKUP(BJB!$F$9:$F$5599,Ctrl!$B$4:$D$399,3,0)</f>
        <v>IV</v>
      </c>
      <c r="F325" s="139" t="s">
        <v>10558</v>
      </c>
      <c r="G325" s="139" t="s">
        <v>1117</v>
      </c>
      <c r="H325" s="125"/>
      <c r="I325" s="220" t="e">
        <f>IF(G324=BJB!#REF!,I324+1,1)</f>
        <v>#REF!</v>
      </c>
      <c r="J325" s="912" t="s">
        <v>20572</v>
      </c>
      <c r="K325" s="121" t="s">
        <v>6460</v>
      </c>
      <c r="L325" s="104" t="s">
        <v>6477</v>
      </c>
      <c r="M325" s="104" t="s">
        <v>6486</v>
      </c>
      <c r="N325" s="120">
        <v>41323</v>
      </c>
      <c r="O325" s="107">
        <v>15000000</v>
      </c>
      <c r="P325" s="105" t="s">
        <v>15014</v>
      </c>
      <c r="Q325" s="120">
        <v>41955</v>
      </c>
      <c r="R325" s="105">
        <v>10301938</v>
      </c>
      <c r="S325" s="146" t="s">
        <v>6513</v>
      </c>
      <c r="T325" s="109">
        <v>42051</v>
      </c>
      <c r="U325" s="118">
        <v>6881722</v>
      </c>
      <c r="V325" s="109">
        <v>42051</v>
      </c>
      <c r="W325" s="141">
        <v>6881722</v>
      </c>
      <c r="X325" s="141">
        <v>0</v>
      </c>
      <c r="Y325" s="141">
        <v>0</v>
      </c>
      <c r="Z325" s="141">
        <v>0</v>
      </c>
      <c r="AA325" s="223">
        <v>0</v>
      </c>
      <c r="AB325" s="223"/>
      <c r="AC325" s="114"/>
      <c r="AD325" s="141"/>
      <c r="AE325" s="106">
        <v>0</v>
      </c>
      <c r="AF325" s="106">
        <v>0</v>
      </c>
      <c r="AG325" s="106">
        <v>0</v>
      </c>
      <c r="AH325" s="114"/>
      <c r="AI325" s="114"/>
      <c r="AJ325" s="114"/>
      <c r="AK325" s="114"/>
      <c r="AL325" s="114"/>
      <c r="AM325" s="114"/>
      <c r="AN325" s="114">
        <f t="shared" si="8"/>
        <v>0</v>
      </c>
      <c r="AO325" s="114">
        <f t="shared" si="9"/>
        <v>6881722</v>
      </c>
      <c r="AP325" s="114"/>
      <c r="AQ325" s="114"/>
      <c r="AR325" s="114"/>
      <c r="AS325" s="114"/>
    </row>
    <row r="326" spans="1:46" s="190" customFormat="1" ht="15" customHeight="1" x14ac:dyDescent="0.2">
      <c r="A326" s="104"/>
      <c r="B326" s="104">
        <f>VLOOKUP(BJB!$F$9:$F$5599,Ctrl!$B$4:$C$399,2,0)</f>
        <v>39</v>
      </c>
      <c r="C326" s="104">
        <f>VLOOKUP(BJB!$G$9:$G$5599,Ctrl!$E$4:$F$399,2,0)</f>
        <v>0</v>
      </c>
      <c r="D326" s="219">
        <v>1</v>
      </c>
      <c r="E326" s="104" t="str">
        <f>VLOOKUP(BJB!$F$9:$F$5599,Ctrl!$B$4:$D$399,3,0)</f>
        <v>IV</v>
      </c>
      <c r="F326" s="139" t="s">
        <v>10558</v>
      </c>
      <c r="G326" s="139" t="s">
        <v>7680</v>
      </c>
      <c r="H326" s="125" t="s">
        <v>6290</v>
      </c>
      <c r="I326" s="220" t="e">
        <f>IF(G325=BJB!#REF!,I325+1,1)</f>
        <v>#REF!</v>
      </c>
      <c r="J326" s="912" t="s">
        <v>20573</v>
      </c>
      <c r="K326" s="121" t="s">
        <v>997</v>
      </c>
      <c r="L326" s="104" t="s">
        <v>6477</v>
      </c>
      <c r="M326" s="104" t="s">
        <v>934</v>
      </c>
      <c r="N326" s="120">
        <v>39813</v>
      </c>
      <c r="O326" s="107">
        <v>30000000</v>
      </c>
      <c r="P326" s="105" t="s">
        <v>6222</v>
      </c>
      <c r="Q326" s="120" t="s">
        <v>6222</v>
      </c>
      <c r="R326" s="890">
        <v>0</v>
      </c>
      <c r="S326" s="108" t="s">
        <v>7150</v>
      </c>
      <c r="T326" s="109">
        <v>40872</v>
      </c>
      <c r="U326" s="114">
        <v>7699052</v>
      </c>
      <c r="V326" s="109" t="s">
        <v>6222</v>
      </c>
      <c r="W326" s="141">
        <v>0</v>
      </c>
      <c r="X326" s="141">
        <v>0</v>
      </c>
      <c r="Y326" s="141">
        <v>0</v>
      </c>
      <c r="Z326" s="141">
        <v>0</v>
      </c>
      <c r="AA326" s="114">
        <v>7335802</v>
      </c>
      <c r="AB326" s="114"/>
      <c r="AC326" s="132"/>
      <c r="AD326" s="141"/>
      <c r="AE326" s="106">
        <v>0</v>
      </c>
      <c r="AF326" s="106">
        <v>0</v>
      </c>
      <c r="AG326" s="106">
        <v>0</v>
      </c>
      <c r="AH326" s="114"/>
      <c r="AI326" s="114"/>
      <c r="AJ326" s="114"/>
      <c r="AK326" s="114"/>
      <c r="AL326" s="114"/>
      <c r="AM326" s="114"/>
      <c r="AN326" s="114">
        <f t="shared" si="8"/>
        <v>7335802</v>
      </c>
      <c r="AO326" s="114">
        <f t="shared" si="9"/>
        <v>363250</v>
      </c>
      <c r="AP326" s="114"/>
      <c r="AQ326" s="114"/>
      <c r="AR326" s="114"/>
      <c r="AS326" s="114"/>
    </row>
    <row r="327" spans="1:46" s="190" customFormat="1" ht="15" customHeight="1" x14ac:dyDescent="0.2">
      <c r="A327" s="104"/>
      <c r="B327" s="104">
        <f>VLOOKUP(BJB!$F$9:$F$5599,Ctrl!$B$4:$C$399,2,0)</f>
        <v>39</v>
      </c>
      <c r="C327" s="104">
        <f>VLOOKUP(BJB!$G$9:$G$5599,Ctrl!$E$4:$F$399,2,0)</f>
        <v>0</v>
      </c>
      <c r="D327" s="219">
        <v>1</v>
      </c>
      <c r="E327" s="104" t="str">
        <f>VLOOKUP(BJB!$F$9:$F$5599,Ctrl!$B$4:$D$399,3,0)</f>
        <v>IV</v>
      </c>
      <c r="F327" s="139" t="s">
        <v>10558</v>
      </c>
      <c r="G327" s="139" t="s">
        <v>7680</v>
      </c>
      <c r="H327" s="125" t="s">
        <v>6280</v>
      </c>
      <c r="I327" s="220" t="e">
        <f>IF(G326=BJB!#REF!,I326+1,1)</f>
        <v>#REF!</v>
      </c>
      <c r="J327" s="912" t="s">
        <v>20574</v>
      </c>
      <c r="K327" s="121" t="s">
        <v>999</v>
      </c>
      <c r="L327" s="104" t="s">
        <v>6477</v>
      </c>
      <c r="M327" s="104" t="s">
        <v>940</v>
      </c>
      <c r="N327" s="120">
        <v>39930</v>
      </c>
      <c r="O327" s="107">
        <v>100000000</v>
      </c>
      <c r="P327" s="105" t="s">
        <v>6222</v>
      </c>
      <c r="Q327" s="120" t="s">
        <v>6222</v>
      </c>
      <c r="R327" s="890">
        <v>0</v>
      </c>
      <c r="S327" s="108" t="s">
        <v>7150</v>
      </c>
      <c r="T327" s="109">
        <v>40872</v>
      </c>
      <c r="U327" s="114">
        <v>66736484</v>
      </c>
      <c r="V327" s="109" t="s">
        <v>6222</v>
      </c>
      <c r="W327" s="141">
        <v>0</v>
      </c>
      <c r="X327" s="141">
        <v>0</v>
      </c>
      <c r="Y327" s="141">
        <v>0</v>
      </c>
      <c r="Z327" s="141">
        <v>0</v>
      </c>
      <c r="AA327" s="114">
        <v>61108770</v>
      </c>
      <c r="AB327" s="114"/>
      <c r="AC327" s="132"/>
      <c r="AD327" s="141"/>
      <c r="AE327" s="106">
        <v>0</v>
      </c>
      <c r="AF327" s="106">
        <v>0</v>
      </c>
      <c r="AG327" s="106">
        <v>0</v>
      </c>
      <c r="AH327" s="114"/>
      <c r="AI327" s="114"/>
      <c r="AJ327" s="114"/>
      <c r="AK327" s="114"/>
      <c r="AL327" s="114"/>
      <c r="AM327" s="114"/>
      <c r="AN327" s="114">
        <f t="shared" si="8"/>
        <v>61108770</v>
      </c>
      <c r="AO327" s="114">
        <f t="shared" si="9"/>
        <v>5627714</v>
      </c>
      <c r="AP327" s="114"/>
      <c r="AQ327" s="114"/>
      <c r="AR327" s="114"/>
      <c r="AS327" s="114"/>
      <c r="AT327" s="191"/>
    </row>
    <row r="328" spans="1:46" s="190" customFormat="1" ht="15" customHeight="1" x14ac:dyDescent="0.2">
      <c r="A328" s="104"/>
      <c r="B328" s="104">
        <f>VLOOKUP(BJB!$F$9:$F$5599,Ctrl!$B$4:$C$399,2,0)</f>
        <v>39</v>
      </c>
      <c r="C328" s="104">
        <f>VLOOKUP(BJB!$G$9:$G$5599,Ctrl!$E$4:$F$399,2,0)</f>
        <v>0</v>
      </c>
      <c r="D328" s="219">
        <v>1</v>
      </c>
      <c r="E328" s="104" t="str">
        <f>VLOOKUP(BJB!$F$9:$F$5599,Ctrl!$B$4:$D$399,3,0)</f>
        <v>IV</v>
      </c>
      <c r="F328" s="139" t="s">
        <v>10558</v>
      </c>
      <c r="G328" s="139" t="s">
        <v>7680</v>
      </c>
      <c r="H328" s="125" t="s">
        <v>6604</v>
      </c>
      <c r="I328" s="220" t="e">
        <f>IF(G327=BJB!#REF!,I327+1,1)</f>
        <v>#REF!</v>
      </c>
      <c r="J328" s="912" t="s">
        <v>20575</v>
      </c>
      <c r="K328" s="121" t="s">
        <v>5954</v>
      </c>
      <c r="L328" s="104" t="s">
        <v>6477</v>
      </c>
      <c r="M328" s="104" t="s">
        <v>5219</v>
      </c>
      <c r="N328" s="120">
        <v>41270</v>
      </c>
      <c r="O328" s="107">
        <v>20000000</v>
      </c>
      <c r="P328" s="105" t="s">
        <v>15015</v>
      </c>
      <c r="Q328" s="120">
        <v>41869</v>
      </c>
      <c r="R328" s="105">
        <v>13372783</v>
      </c>
      <c r="S328" s="146" t="s">
        <v>5938</v>
      </c>
      <c r="T328" s="109">
        <v>41912</v>
      </c>
      <c r="U328" s="114">
        <v>9005426</v>
      </c>
      <c r="V328" s="109">
        <v>41883</v>
      </c>
      <c r="W328" s="141">
        <v>9005426</v>
      </c>
      <c r="X328" s="141">
        <v>0</v>
      </c>
      <c r="Y328" s="141">
        <v>0</v>
      </c>
      <c r="Z328" s="141">
        <v>0</v>
      </c>
      <c r="AA328" s="114">
        <v>173108</v>
      </c>
      <c r="AB328" s="114"/>
      <c r="AC328" s="132"/>
      <c r="AD328" s="141"/>
      <c r="AE328" s="106">
        <v>0</v>
      </c>
      <c r="AF328" s="106">
        <v>0</v>
      </c>
      <c r="AG328" s="106">
        <v>0</v>
      </c>
      <c r="AH328" s="114"/>
      <c r="AI328" s="114"/>
      <c r="AJ328" s="114"/>
      <c r="AK328" s="114"/>
      <c r="AL328" s="114"/>
      <c r="AM328" s="114"/>
      <c r="AN328" s="114">
        <f t="shared" si="8"/>
        <v>173108</v>
      </c>
      <c r="AO328" s="114">
        <f t="shared" si="9"/>
        <v>8832318</v>
      </c>
      <c r="AP328" s="114"/>
      <c r="AQ328" s="114"/>
      <c r="AR328" s="114"/>
      <c r="AS328" s="114"/>
    </row>
    <row r="329" spans="1:46" s="190" customFormat="1" ht="15" customHeight="1" x14ac:dyDescent="0.2">
      <c r="A329" s="104"/>
      <c r="B329" s="104">
        <f>VLOOKUP(BJB!$F$9:$F$5599,Ctrl!$B$4:$C$399,2,0)</f>
        <v>39</v>
      </c>
      <c r="C329" s="104">
        <f>VLOOKUP(BJB!$G$9:$G$5599,Ctrl!$E$4:$F$399,2,0)</f>
        <v>0</v>
      </c>
      <c r="D329" s="219">
        <v>1</v>
      </c>
      <c r="E329" s="104" t="str">
        <f>VLOOKUP(BJB!$F$9:$F$5599,Ctrl!$B$4:$D$399,3,0)</f>
        <v>IV</v>
      </c>
      <c r="F329" s="139" t="s">
        <v>10558</v>
      </c>
      <c r="G329" s="139" t="s">
        <v>7680</v>
      </c>
      <c r="H329" s="125"/>
      <c r="I329" s="220" t="e">
        <f>IF(G328=BJB!#REF!,I328+1,1)</f>
        <v>#REF!</v>
      </c>
      <c r="J329" s="912" t="s">
        <v>20576</v>
      </c>
      <c r="K329" s="121" t="s">
        <v>1095</v>
      </c>
      <c r="L329" s="104" t="s">
        <v>6477</v>
      </c>
      <c r="M329" s="104" t="s">
        <v>1096</v>
      </c>
      <c r="N329" s="120">
        <v>41095</v>
      </c>
      <c r="O329" s="107">
        <v>30000000</v>
      </c>
      <c r="P329" s="105" t="s">
        <v>15016</v>
      </c>
      <c r="Q329" s="120">
        <v>41473</v>
      </c>
      <c r="R329" s="105">
        <v>32958334</v>
      </c>
      <c r="S329" s="146" t="s">
        <v>124</v>
      </c>
      <c r="T329" s="109">
        <v>41547</v>
      </c>
      <c r="U329" s="114">
        <v>21000000</v>
      </c>
      <c r="V329" s="109">
        <v>41540</v>
      </c>
      <c r="W329" s="141">
        <v>21000000</v>
      </c>
      <c r="X329" s="141">
        <v>0</v>
      </c>
      <c r="Y329" s="141">
        <v>0</v>
      </c>
      <c r="Z329" s="141">
        <v>0</v>
      </c>
      <c r="AA329" s="114">
        <v>1610000</v>
      </c>
      <c r="AB329" s="114"/>
      <c r="AC329" s="114"/>
      <c r="AD329" s="141"/>
      <c r="AE329" s="106">
        <v>0</v>
      </c>
      <c r="AF329" s="106">
        <v>0</v>
      </c>
      <c r="AG329" s="106">
        <v>0</v>
      </c>
      <c r="AH329" s="114"/>
      <c r="AI329" s="114"/>
      <c r="AJ329" s="114"/>
      <c r="AK329" s="114"/>
      <c r="AL329" s="114"/>
      <c r="AM329" s="114"/>
      <c r="AN329" s="114">
        <f t="shared" ref="AN329:AN392" si="10">SUM(AA329:AM329)</f>
        <v>1610000</v>
      </c>
      <c r="AO329" s="114">
        <f t="shared" ref="AO329:AO392" si="11">IF((U329-AN329)&lt;0,ABS(0),(U329-AN329))</f>
        <v>19390000</v>
      </c>
      <c r="AP329" s="114"/>
      <c r="AQ329" s="114"/>
      <c r="AR329" s="114"/>
      <c r="AS329" s="114"/>
    </row>
    <row r="330" spans="1:46" s="190" customFormat="1" ht="15" customHeight="1" x14ac:dyDescent="0.2">
      <c r="A330" s="104"/>
      <c r="B330" s="104">
        <f>VLOOKUP(BJB!$F$9:$F$5599,Ctrl!$B$4:$C$399,2,0)</f>
        <v>39</v>
      </c>
      <c r="C330" s="104">
        <f>VLOOKUP(BJB!$G$9:$G$5599,Ctrl!$E$4:$F$399,2,0)</f>
        <v>0</v>
      </c>
      <c r="D330" s="219">
        <v>1</v>
      </c>
      <c r="E330" s="104" t="str">
        <f>VLOOKUP(BJB!$F$9:$F$5599,Ctrl!$B$4:$D$399,3,0)</f>
        <v>IV</v>
      </c>
      <c r="F330" s="139" t="s">
        <v>10558</v>
      </c>
      <c r="G330" s="139" t="s">
        <v>7680</v>
      </c>
      <c r="H330" s="125"/>
      <c r="I330" s="220" t="e">
        <f>IF(G329=BJB!#REF!,I329+1,1)</f>
        <v>#REF!</v>
      </c>
      <c r="J330" s="912" t="s">
        <v>20577</v>
      </c>
      <c r="K330" s="121" t="s">
        <v>1043</v>
      </c>
      <c r="L330" s="104" t="s">
        <v>6477</v>
      </c>
      <c r="M330" s="104" t="s">
        <v>1044</v>
      </c>
      <c r="N330" s="120">
        <v>40828</v>
      </c>
      <c r="O330" s="107">
        <v>5000000</v>
      </c>
      <c r="P330" s="105" t="s">
        <v>15017</v>
      </c>
      <c r="Q330" s="120">
        <v>41123</v>
      </c>
      <c r="R330" s="105">
        <v>3655532</v>
      </c>
      <c r="S330" s="108" t="s">
        <v>1034</v>
      </c>
      <c r="T330" s="109">
        <v>41180</v>
      </c>
      <c r="U330" s="114">
        <v>2492858</v>
      </c>
      <c r="V330" s="109">
        <v>41180</v>
      </c>
      <c r="W330" s="141">
        <v>2492858</v>
      </c>
      <c r="X330" s="141">
        <v>0</v>
      </c>
      <c r="Y330" s="141">
        <v>0</v>
      </c>
      <c r="Z330" s="141">
        <v>0</v>
      </c>
      <c r="AA330" s="114">
        <v>2205000</v>
      </c>
      <c r="AB330" s="114"/>
      <c r="AC330" s="114"/>
      <c r="AD330" s="141"/>
      <c r="AE330" s="106">
        <v>0</v>
      </c>
      <c r="AF330" s="106">
        <v>0</v>
      </c>
      <c r="AG330" s="106">
        <v>0</v>
      </c>
      <c r="AH330" s="114"/>
      <c r="AI330" s="114"/>
      <c r="AJ330" s="114"/>
      <c r="AK330" s="114"/>
      <c r="AL330" s="114"/>
      <c r="AM330" s="114"/>
      <c r="AN330" s="114">
        <f t="shared" si="10"/>
        <v>2205000</v>
      </c>
      <c r="AO330" s="114">
        <f t="shared" si="11"/>
        <v>287858</v>
      </c>
      <c r="AP330" s="114"/>
      <c r="AQ330" s="114"/>
      <c r="AR330" s="114"/>
      <c r="AS330" s="114"/>
    </row>
    <row r="331" spans="1:46" s="190" customFormat="1" ht="15" customHeight="1" x14ac:dyDescent="0.2">
      <c r="A331" s="104"/>
      <c r="B331" s="104">
        <f>VLOOKUP(BJB!$F$9:$F$5599,Ctrl!$B$4:$C$399,2,0)</f>
        <v>39</v>
      </c>
      <c r="C331" s="104">
        <f>VLOOKUP(BJB!$G$9:$G$5599,Ctrl!$E$4:$F$399,2,0)</f>
        <v>0</v>
      </c>
      <c r="D331" s="219">
        <v>1</v>
      </c>
      <c r="E331" s="104" t="str">
        <f>VLOOKUP(BJB!$F$9:$F$5599,Ctrl!$B$4:$D$399,3,0)</f>
        <v>IV</v>
      </c>
      <c r="F331" s="139" t="s">
        <v>10558</v>
      </c>
      <c r="G331" s="139" t="s">
        <v>7680</v>
      </c>
      <c r="H331" s="125"/>
      <c r="I331" s="220" t="e">
        <f>IF(G330=BJB!#REF!,I330+1,1)</f>
        <v>#REF!</v>
      </c>
      <c r="J331" s="912" t="s">
        <v>20578</v>
      </c>
      <c r="K331" s="121" t="s">
        <v>1082</v>
      </c>
      <c r="L331" s="104" t="s">
        <v>6477</v>
      </c>
      <c r="M331" s="104" t="s">
        <v>1083</v>
      </c>
      <c r="N331" s="120">
        <v>41058</v>
      </c>
      <c r="O331" s="107">
        <v>30000000</v>
      </c>
      <c r="P331" s="105" t="s">
        <v>15018</v>
      </c>
      <c r="Q331" s="120">
        <v>41331</v>
      </c>
      <c r="R331" s="105">
        <v>37557132</v>
      </c>
      <c r="S331" s="146" t="s">
        <v>1079</v>
      </c>
      <c r="T331" s="109">
        <v>41453</v>
      </c>
      <c r="U331" s="114">
        <v>21000000</v>
      </c>
      <c r="V331" s="109">
        <v>41453</v>
      </c>
      <c r="W331" s="141">
        <v>21000000</v>
      </c>
      <c r="X331" s="141">
        <v>0</v>
      </c>
      <c r="Y331" s="141">
        <v>0</v>
      </c>
      <c r="Z331" s="141">
        <v>0</v>
      </c>
      <c r="AA331" s="114">
        <v>0</v>
      </c>
      <c r="AB331" s="114"/>
      <c r="AC331" s="114"/>
      <c r="AD331" s="141"/>
      <c r="AE331" s="106">
        <v>0</v>
      </c>
      <c r="AF331" s="106">
        <v>0</v>
      </c>
      <c r="AG331" s="106">
        <v>0</v>
      </c>
      <c r="AH331" s="114"/>
      <c r="AI331" s="114"/>
      <c r="AJ331" s="114"/>
      <c r="AK331" s="114"/>
      <c r="AL331" s="114"/>
      <c r="AM331" s="114"/>
      <c r="AN331" s="114">
        <f t="shared" si="10"/>
        <v>0</v>
      </c>
      <c r="AO331" s="114">
        <f t="shared" si="11"/>
        <v>21000000</v>
      </c>
      <c r="AP331" s="114"/>
      <c r="AQ331" s="114"/>
      <c r="AR331" s="114"/>
      <c r="AS331" s="114"/>
    </row>
    <row r="332" spans="1:46" s="190" customFormat="1" ht="15" customHeight="1" x14ac:dyDescent="0.2">
      <c r="A332" s="104"/>
      <c r="B332" s="104">
        <f>VLOOKUP(BJB!$F$9:$F$5599,Ctrl!$B$4:$C$399,2,0)</f>
        <v>39</v>
      </c>
      <c r="C332" s="104">
        <f>VLOOKUP(BJB!$G$9:$G$5599,Ctrl!$E$4:$F$399,2,0)</f>
        <v>0</v>
      </c>
      <c r="D332" s="219">
        <v>1</v>
      </c>
      <c r="E332" s="104" t="str">
        <f>VLOOKUP(BJB!$F$9:$F$5599,Ctrl!$B$4:$D$399,3,0)</f>
        <v>IV</v>
      </c>
      <c r="F332" s="139" t="s">
        <v>10558</v>
      </c>
      <c r="G332" s="139" t="s">
        <v>7680</v>
      </c>
      <c r="H332" s="125" t="s">
        <v>6610</v>
      </c>
      <c r="I332" s="220" t="e">
        <f>IF(G331=BJB!#REF!,I331+1,1)</f>
        <v>#REF!</v>
      </c>
      <c r="J332" s="912" t="s">
        <v>20579</v>
      </c>
      <c r="K332" s="121" t="s">
        <v>1033</v>
      </c>
      <c r="L332" s="104" t="s">
        <v>6477</v>
      </c>
      <c r="M332" s="104" t="s">
        <v>946</v>
      </c>
      <c r="N332" s="120">
        <v>39994</v>
      </c>
      <c r="O332" s="107">
        <v>50000000</v>
      </c>
      <c r="P332" s="105" t="s">
        <v>15019</v>
      </c>
      <c r="Q332" s="120">
        <v>41123</v>
      </c>
      <c r="R332" s="105">
        <v>41696579</v>
      </c>
      <c r="S332" s="108" t="s">
        <v>1034</v>
      </c>
      <c r="T332" s="109">
        <v>41180</v>
      </c>
      <c r="U332" s="114">
        <v>29969686</v>
      </c>
      <c r="V332" s="109">
        <v>41180</v>
      </c>
      <c r="W332" s="141">
        <v>29969686</v>
      </c>
      <c r="X332" s="141">
        <v>0</v>
      </c>
      <c r="Y332" s="141">
        <v>0</v>
      </c>
      <c r="Z332" s="141">
        <v>0</v>
      </c>
      <c r="AA332" s="114">
        <v>29628760</v>
      </c>
      <c r="AB332" s="114"/>
      <c r="AC332" s="132"/>
      <c r="AD332" s="141"/>
      <c r="AE332" s="106">
        <v>0</v>
      </c>
      <c r="AF332" s="106">
        <v>0</v>
      </c>
      <c r="AG332" s="106">
        <v>0</v>
      </c>
      <c r="AH332" s="114"/>
      <c r="AI332" s="114"/>
      <c r="AJ332" s="114"/>
      <c r="AK332" s="114"/>
      <c r="AL332" s="114"/>
      <c r="AM332" s="114"/>
      <c r="AN332" s="114">
        <f t="shared" si="10"/>
        <v>29628760</v>
      </c>
      <c r="AO332" s="114">
        <f t="shared" si="11"/>
        <v>340926</v>
      </c>
      <c r="AP332" s="114"/>
      <c r="AQ332" s="114"/>
      <c r="AR332" s="114"/>
      <c r="AS332" s="114"/>
    </row>
    <row r="333" spans="1:46" s="190" customFormat="1" ht="15" customHeight="1" x14ac:dyDescent="0.2">
      <c r="A333" s="104"/>
      <c r="B333" s="104">
        <f>VLOOKUP(BJB!$F$9:$F$5599,Ctrl!$B$4:$C$399,2,0)</f>
        <v>39</v>
      </c>
      <c r="C333" s="104">
        <f>VLOOKUP(BJB!$G$9:$G$5599,Ctrl!$E$4:$F$399,2,0)</f>
        <v>0</v>
      </c>
      <c r="D333" s="219">
        <v>1</v>
      </c>
      <c r="E333" s="104" t="str">
        <f>VLOOKUP(BJB!$F$9:$F$5599,Ctrl!$B$4:$D$399,3,0)</f>
        <v>IV</v>
      </c>
      <c r="F333" s="139" t="s">
        <v>10558</v>
      </c>
      <c r="G333" s="139" t="s">
        <v>7680</v>
      </c>
      <c r="H333" s="125"/>
      <c r="I333" s="220" t="e">
        <f>IF(G332=BJB!#REF!,I332+1,1)</f>
        <v>#REF!</v>
      </c>
      <c r="J333" s="912" t="s">
        <v>20580</v>
      </c>
      <c r="K333" s="121" t="s">
        <v>1074</v>
      </c>
      <c r="L333" s="104" t="s">
        <v>6476</v>
      </c>
      <c r="M333" s="104" t="s">
        <v>1075</v>
      </c>
      <c r="N333" s="120">
        <v>40032</v>
      </c>
      <c r="O333" s="107">
        <v>50797292</v>
      </c>
      <c r="P333" s="105" t="s">
        <v>15020</v>
      </c>
      <c r="Q333" s="120">
        <v>41324</v>
      </c>
      <c r="R333" s="105">
        <v>36918661</v>
      </c>
      <c r="S333" s="146" t="s">
        <v>1076</v>
      </c>
      <c r="T333" s="109">
        <v>41389</v>
      </c>
      <c r="U333" s="114">
        <v>8860479</v>
      </c>
      <c r="V333" s="109">
        <v>41389</v>
      </c>
      <c r="W333" s="141">
        <v>8860479</v>
      </c>
      <c r="X333" s="141">
        <v>0</v>
      </c>
      <c r="Y333" s="141">
        <v>0</v>
      </c>
      <c r="Z333" s="141">
        <v>0</v>
      </c>
      <c r="AA333" s="114">
        <v>0</v>
      </c>
      <c r="AB333" s="114"/>
      <c r="AC333" s="114"/>
      <c r="AD333" s="141"/>
      <c r="AE333" s="106">
        <v>0</v>
      </c>
      <c r="AF333" s="106">
        <v>0</v>
      </c>
      <c r="AG333" s="106">
        <v>0</v>
      </c>
      <c r="AH333" s="114"/>
      <c r="AI333" s="114"/>
      <c r="AJ333" s="114"/>
      <c r="AK333" s="114"/>
      <c r="AL333" s="114"/>
      <c r="AM333" s="114"/>
      <c r="AN333" s="114">
        <f t="shared" si="10"/>
        <v>0</v>
      </c>
      <c r="AO333" s="114">
        <f t="shared" si="11"/>
        <v>8860479</v>
      </c>
      <c r="AP333" s="114"/>
      <c r="AQ333" s="114"/>
      <c r="AR333" s="114"/>
      <c r="AS333" s="114"/>
    </row>
    <row r="334" spans="1:46" s="190" customFormat="1" ht="15" customHeight="1" x14ac:dyDescent="0.2">
      <c r="A334" s="104"/>
      <c r="B334" s="104">
        <f>VLOOKUP(BJB!$F$9:$F$5599,Ctrl!$B$4:$C$399,2,0)</f>
        <v>39</v>
      </c>
      <c r="C334" s="104">
        <f>VLOOKUP(BJB!$G$9:$G$5599,Ctrl!$E$4:$F$399,2,0)</f>
        <v>0</v>
      </c>
      <c r="D334" s="219">
        <v>1</v>
      </c>
      <c r="E334" s="104" t="str">
        <f>VLOOKUP(BJB!$F$9:$F$5599,Ctrl!$B$4:$D$399,3,0)</f>
        <v>IV</v>
      </c>
      <c r="F334" s="139" t="s">
        <v>10558</v>
      </c>
      <c r="G334" s="139" t="s">
        <v>7680</v>
      </c>
      <c r="H334" s="125"/>
      <c r="I334" s="220" t="e">
        <f>IF(G333=BJB!#REF!,I333+1,1)</f>
        <v>#REF!</v>
      </c>
      <c r="J334" s="912" t="s">
        <v>20581</v>
      </c>
      <c r="K334" s="121" t="s">
        <v>1071</v>
      </c>
      <c r="L334" s="104" t="s">
        <v>6477</v>
      </c>
      <c r="M334" s="104" t="s">
        <v>5457</v>
      </c>
      <c r="N334" s="120">
        <v>40956</v>
      </c>
      <c r="O334" s="107">
        <v>100000000</v>
      </c>
      <c r="P334" s="105" t="s">
        <v>6222</v>
      </c>
      <c r="Q334" s="120" t="s">
        <v>6222</v>
      </c>
      <c r="R334" s="890">
        <v>0</v>
      </c>
      <c r="S334" s="108" t="s">
        <v>1067</v>
      </c>
      <c r="T334" s="109">
        <v>41361</v>
      </c>
      <c r="U334" s="114">
        <v>70000000</v>
      </c>
      <c r="V334" s="109" t="s">
        <v>6222</v>
      </c>
      <c r="W334" s="141">
        <v>0</v>
      </c>
      <c r="X334" s="141">
        <v>0</v>
      </c>
      <c r="Y334" s="141">
        <v>0</v>
      </c>
      <c r="Z334" s="141">
        <v>0</v>
      </c>
      <c r="AA334" s="114">
        <v>0</v>
      </c>
      <c r="AB334" s="114"/>
      <c r="AC334" s="114"/>
      <c r="AD334" s="141"/>
      <c r="AE334" s="106">
        <v>0</v>
      </c>
      <c r="AF334" s="106">
        <v>0</v>
      </c>
      <c r="AG334" s="106">
        <v>0</v>
      </c>
      <c r="AH334" s="114"/>
      <c r="AI334" s="114"/>
      <c r="AJ334" s="114"/>
      <c r="AK334" s="114"/>
      <c r="AL334" s="114"/>
      <c r="AM334" s="114"/>
      <c r="AN334" s="114">
        <f t="shared" si="10"/>
        <v>0</v>
      </c>
      <c r="AO334" s="114">
        <f t="shared" si="11"/>
        <v>70000000</v>
      </c>
      <c r="AP334" s="114"/>
      <c r="AQ334" s="114"/>
      <c r="AR334" s="114"/>
      <c r="AS334" s="114"/>
    </row>
    <row r="335" spans="1:46" s="190" customFormat="1" ht="15" customHeight="1" x14ac:dyDescent="0.2">
      <c r="A335" s="104"/>
      <c r="B335" s="104">
        <f>VLOOKUP(BJB!$F$9:$F$5599,Ctrl!$B$4:$C$399,2,0)</f>
        <v>39</v>
      </c>
      <c r="C335" s="104">
        <f>VLOOKUP(BJB!$G$9:$G$5599,Ctrl!$E$4:$F$399,2,0)</f>
        <v>0</v>
      </c>
      <c r="D335" s="219">
        <v>1</v>
      </c>
      <c r="E335" s="104" t="str">
        <f>VLOOKUP(BJB!$F$9:$F$5599,Ctrl!$B$4:$D$399,3,0)</f>
        <v>IV</v>
      </c>
      <c r="F335" s="139" t="s">
        <v>10558</v>
      </c>
      <c r="G335" s="139" t="s">
        <v>7680</v>
      </c>
      <c r="H335" s="125" t="s">
        <v>17652</v>
      </c>
      <c r="I335" s="220" t="e">
        <f>IF(G334=BJB!#REF!,I334+1,1)</f>
        <v>#REF!</v>
      </c>
      <c r="J335" s="891" t="s">
        <v>18210</v>
      </c>
      <c r="K335" s="121" t="s">
        <v>948</v>
      </c>
      <c r="L335" s="104" t="s">
        <v>6477</v>
      </c>
      <c r="M335" s="104" t="s">
        <v>940</v>
      </c>
      <c r="N335" s="120">
        <v>39930</v>
      </c>
      <c r="O335" s="114">
        <v>25000000</v>
      </c>
      <c r="P335" s="105" t="s">
        <v>15021</v>
      </c>
      <c r="Q335" s="120">
        <v>0</v>
      </c>
      <c r="R335" s="105">
        <v>18576427</v>
      </c>
      <c r="S335" s="108" t="s">
        <v>7141</v>
      </c>
      <c r="T335" s="109">
        <v>40416</v>
      </c>
      <c r="U335" s="114">
        <v>18750000</v>
      </c>
      <c r="V335" s="109">
        <v>40416</v>
      </c>
      <c r="W335" s="141">
        <v>18750000</v>
      </c>
      <c r="X335" s="141">
        <v>0</v>
      </c>
      <c r="Y335" s="141">
        <v>0</v>
      </c>
      <c r="Z335" s="141">
        <v>0</v>
      </c>
      <c r="AA335" s="114">
        <v>0</v>
      </c>
      <c r="AB335" s="114"/>
      <c r="AC335" s="114"/>
      <c r="AD335" s="141">
        <v>246000</v>
      </c>
      <c r="AE335" s="106">
        <v>0</v>
      </c>
      <c r="AF335" s="106">
        <v>246000</v>
      </c>
      <c r="AG335" s="106">
        <v>246000</v>
      </c>
      <c r="AH335" s="114"/>
      <c r="AI335" s="114"/>
      <c r="AJ335" s="114"/>
      <c r="AK335" s="114"/>
      <c r="AL335" s="114"/>
      <c r="AM335" s="114"/>
      <c r="AN335" s="114">
        <f t="shared" si="10"/>
        <v>738000</v>
      </c>
      <c r="AO335" s="114">
        <f t="shared" si="11"/>
        <v>18012000</v>
      </c>
      <c r="AP335" s="114"/>
      <c r="AQ335" s="114"/>
      <c r="AR335" s="114"/>
      <c r="AS335" s="114"/>
    </row>
    <row r="336" spans="1:46" s="190" customFormat="1" ht="15" customHeight="1" x14ac:dyDescent="0.2">
      <c r="A336" s="104"/>
      <c r="B336" s="104">
        <f>VLOOKUP(BJB!$F$9:$F$5599,Ctrl!$B$4:$C$399,2,0)</f>
        <v>39</v>
      </c>
      <c r="C336" s="104">
        <f>VLOOKUP(BJB!$G$9:$G$5599,Ctrl!$E$4:$F$399,2,0)</f>
        <v>0</v>
      </c>
      <c r="D336" s="219">
        <v>1</v>
      </c>
      <c r="E336" s="104" t="str">
        <f>VLOOKUP(BJB!$F$9:$F$5599,Ctrl!$B$4:$D$399,3,0)</f>
        <v>IV</v>
      </c>
      <c r="F336" s="139" t="s">
        <v>10558</v>
      </c>
      <c r="G336" s="139" t="s">
        <v>7680</v>
      </c>
      <c r="H336" s="125">
        <v>1080923000009</v>
      </c>
      <c r="I336" s="220" t="e">
        <f>IF(G335=BJB!#REF!,I335+1,1)</f>
        <v>#REF!</v>
      </c>
      <c r="J336" s="912" t="s">
        <v>20582</v>
      </c>
      <c r="K336" s="121" t="s">
        <v>941</v>
      </c>
      <c r="L336" s="104" t="s">
        <v>6477</v>
      </c>
      <c r="M336" s="104" t="s">
        <v>942</v>
      </c>
      <c r="N336" s="120">
        <v>39813</v>
      </c>
      <c r="O336" s="114">
        <v>15000000</v>
      </c>
      <c r="P336" s="105" t="s">
        <v>15022</v>
      </c>
      <c r="Q336" s="120">
        <v>0</v>
      </c>
      <c r="R336" s="105">
        <v>11284164.75</v>
      </c>
      <c r="S336" s="108" t="s">
        <v>7141</v>
      </c>
      <c r="T336" s="109">
        <v>40416</v>
      </c>
      <c r="U336" s="114">
        <v>11250000</v>
      </c>
      <c r="V336" s="109">
        <v>40416</v>
      </c>
      <c r="W336" s="141">
        <v>11250000</v>
      </c>
      <c r="X336" s="141">
        <v>0</v>
      </c>
      <c r="Y336" s="141">
        <v>0</v>
      </c>
      <c r="Z336" s="141">
        <v>0</v>
      </c>
      <c r="AA336" s="114">
        <v>82000</v>
      </c>
      <c r="AB336" s="114"/>
      <c r="AC336" s="132"/>
      <c r="AD336" s="141"/>
      <c r="AE336" s="106">
        <v>0</v>
      </c>
      <c r="AF336" s="106">
        <v>0</v>
      </c>
      <c r="AG336" s="106">
        <v>0</v>
      </c>
      <c r="AH336" s="114"/>
      <c r="AI336" s="114"/>
      <c r="AJ336" s="114"/>
      <c r="AK336" s="114"/>
      <c r="AL336" s="114"/>
      <c r="AM336" s="114"/>
      <c r="AN336" s="114">
        <f t="shared" si="10"/>
        <v>82000</v>
      </c>
      <c r="AO336" s="114">
        <f t="shared" si="11"/>
        <v>11168000</v>
      </c>
      <c r="AP336" s="114"/>
      <c r="AQ336" s="114"/>
      <c r="AR336" s="114"/>
      <c r="AS336" s="114"/>
    </row>
    <row r="337" spans="1:46" s="190" customFormat="1" ht="15" customHeight="1" x14ac:dyDescent="0.2">
      <c r="A337" s="104"/>
      <c r="B337" s="104">
        <f>VLOOKUP(BJB!$F$9:$F$5599,Ctrl!$B$4:$C$399,2,0)</f>
        <v>39</v>
      </c>
      <c r="C337" s="104">
        <f>VLOOKUP(BJB!$G$9:$G$5599,Ctrl!$E$4:$F$399,2,0)</f>
        <v>0</v>
      </c>
      <c r="D337" s="219">
        <v>1</v>
      </c>
      <c r="E337" s="104" t="str">
        <f>VLOOKUP(BJB!$F$9:$F$5599,Ctrl!$B$4:$D$399,3,0)</f>
        <v>IV</v>
      </c>
      <c r="F337" s="139" t="s">
        <v>10558</v>
      </c>
      <c r="G337" s="139" t="s">
        <v>7680</v>
      </c>
      <c r="H337" s="125" t="s">
        <v>13552</v>
      </c>
      <c r="I337" s="220" t="e">
        <f>IF(G336=BJB!#REF!,I336+1,1)</f>
        <v>#REF!</v>
      </c>
      <c r="J337" s="891" t="s">
        <v>18211</v>
      </c>
      <c r="K337" s="121" t="s">
        <v>977</v>
      </c>
      <c r="L337" s="104" t="s">
        <v>6477</v>
      </c>
      <c r="M337" s="104" t="s">
        <v>936</v>
      </c>
      <c r="N337" s="120">
        <v>39871</v>
      </c>
      <c r="O337" s="107">
        <v>50000000</v>
      </c>
      <c r="P337" s="105" t="s">
        <v>6222</v>
      </c>
      <c r="Q337" s="120" t="s">
        <v>6222</v>
      </c>
      <c r="R337" s="890">
        <v>0</v>
      </c>
      <c r="S337" s="108" t="s">
        <v>7146</v>
      </c>
      <c r="T337" s="109">
        <v>40688</v>
      </c>
      <c r="U337" s="114">
        <v>31703579</v>
      </c>
      <c r="V337" s="109" t="s">
        <v>6222</v>
      </c>
      <c r="W337" s="141">
        <v>0</v>
      </c>
      <c r="X337" s="141">
        <v>0</v>
      </c>
      <c r="Y337" s="141">
        <v>0</v>
      </c>
      <c r="Z337" s="141">
        <v>0</v>
      </c>
      <c r="AA337" s="114">
        <v>112500</v>
      </c>
      <c r="AB337" s="114"/>
      <c r="AC337" s="114">
        <v>8000000</v>
      </c>
      <c r="AD337" s="141">
        <v>13600000</v>
      </c>
      <c r="AE337" s="106">
        <v>9600000</v>
      </c>
      <c r="AF337" s="106">
        <v>0</v>
      </c>
      <c r="AG337" s="106">
        <v>0</v>
      </c>
      <c r="AH337" s="114"/>
      <c r="AI337" s="114"/>
      <c r="AJ337" s="114"/>
      <c r="AK337" s="114"/>
      <c r="AL337" s="114"/>
      <c r="AM337" s="114"/>
      <c r="AN337" s="114">
        <f t="shared" si="10"/>
        <v>31312500</v>
      </c>
      <c r="AO337" s="114">
        <f t="shared" si="11"/>
        <v>391079</v>
      </c>
      <c r="AP337" s="114"/>
      <c r="AQ337" s="114"/>
      <c r="AR337" s="114"/>
      <c r="AS337" s="114"/>
    </row>
    <row r="338" spans="1:46" s="191" customFormat="1" ht="15" customHeight="1" x14ac:dyDescent="0.2">
      <c r="A338" s="104"/>
      <c r="B338" s="104">
        <f>VLOOKUP(BJB!$F$9:$F$5599,Ctrl!$B$4:$C$399,2,0)</f>
        <v>39</v>
      </c>
      <c r="C338" s="104">
        <f>VLOOKUP(BJB!$G$9:$G$5599,Ctrl!$E$4:$F$399,2,0)</f>
        <v>0</v>
      </c>
      <c r="D338" s="219">
        <v>1</v>
      </c>
      <c r="E338" s="104" t="str">
        <f>VLOOKUP(BJB!$F$9:$F$5599,Ctrl!$B$4:$D$399,3,0)</f>
        <v>IV</v>
      </c>
      <c r="F338" s="139" t="s">
        <v>10558</v>
      </c>
      <c r="G338" s="139" t="s">
        <v>7680</v>
      </c>
      <c r="H338" s="125"/>
      <c r="I338" s="220" t="e">
        <f>IF(G337=BJB!#REF!,I337+1,1)</f>
        <v>#REF!</v>
      </c>
      <c r="J338" s="912" t="s">
        <v>20583</v>
      </c>
      <c r="K338" s="121" t="s">
        <v>961</v>
      </c>
      <c r="L338" s="104" t="s">
        <v>6477</v>
      </c>
      <c r="M338" s="104" t="s">
        <v>962</v>
      </c>
      <c r="N338" s="120">
        <v>40057</v>
      </c>
      <c r="O338" s="114">
        <v>20000000</v>
      </c>
      <c r="P338" s="105" t="s">
        <v>15023</v>
      </c>
      <c r="Q338" s="120" t="s">
        <v>15024</v>
      </c>
      <c r="R338" s="105">
        <v>18074512</v>
      </c>
      <c r="S338" s="108" t="s">
        <v>7142</v>
      </c>
      <c r="T338" s="109">
        <v>40480</v>
      </c>
      <c r="U338" s="114">
        <v>13555884</v>
      </c>
      <c r="V338" s="109">
        <v>40480</v>
      </c>
      <c r="W338" s="141">
        <v>13555884</v>
      </c>
      <c r="X338" s="141">
        <v>0</v>
      </c>
      <c r="Y338" s="141">
        <v>0</v>
      </c>
      <c r="Z338" s="141">
        <v>0</v>
      </c>
      <c r="AA338" s="114">
        <v>13555884</v>
      </c>
      <c r="AB338" s="114"/>
      <c r="AC338" s="114"/>
      <c r="AD338" s="141"/>
      <c r="AE338" s="106">
        <v>0</v>
      </c>
      <c r="AF338" s="106">
        <v>0</v>
      </c>
      <c r="AG338" s="106">
        <v>0</v>
      </c>
      <c r="AH338" s="114"/>
      <c r="AI338" s="114"/>
      <c r="AJ338" s="114"/>
      <c r="AK338" s="114"/>
      <c r="AL338" s="114"/>
      <c r="AM338" s="114"/>
      <c r="AN338" s="114">
        <f t="shared" si="10"/>
        <v>13555884</v>
      </c>
      <c r="AO338" s="114">
        <f t="shared" si="11"/>
        <v>0</v>
      </c>
      <c r="AP338" s="114"/>
      <c r="AQ338" s="114"/>
      <c r="AR338" s="114"/>
      <c r="AS338" s="114"/>
      <c r="AT338" s="190"/>
    </row>
    <row r="339" spans="1:46" s="191" customFormat="1" ht="15" customHeight="1" x14ac:dyDescent="0.2">
      <c r="A339" s="104"/>
      <c r="B339" s="104">
        <f>VLOOKUP(BJB!$F$9:$F$5599,Ctrl!$B$4:$C$399,2,0)</f>
        <v>39</v>
      </c>
      <c r="C339" s="104">
        <f>VLOOKUP(BJB!$G$9:$G$5599,Ctrl!$E$4:$F$399,2,0)</f>
        <v>1</v>
      </c>
      <c r="D339" s="219">
        <v>1</v>
      </c>
      <c r="E339" s="104" t="str">
        <f>VLOOKUP(BJB!$F$9:$F$5599,Ctrl!$B$4:$D$399,3,0)</f>
        <v>IV</v>
      </c>
      <c r="F339" s="139" t="s">
        <v>10558</v>
      </c>
      <c r="G339" s="139" t="s">
        <v>1117</v>
      </c>
      <c r="H339" s="125" t="s">
        <v>13548</v>
      </c>
      <c r="I339" s="220" t="e">
        <f>IF(G338=BJB!#REF!,I338+1,1)</f>
        <v>#REF!</v>
      </c>
      <c r="J339" s="891" t="s">
        <v>18212</v>
      </c>
      <c r="K339" s="121" t="s">
        <v>5289</v>
      </c>
      <c r="L339" s="104" t="s">
        <v>6477</v>
      </c>
      <c r="M339" s="104" t="s">
        <v>1132</v>
      </c>
      <c r="N339" s="120">
        <v>41095</v>
      </c>
      <c r="O339" s="105">
        <v>10000000</v>
      </c>
      <c r="P339" s="105" t="s">
        <v>15025</v>
      </c>
      <c r="Q339" s="120">
        <v>41878</v>
      </c>
      <c r="R339" s="105">
        <v>4256715</v>
      </c>
      <c r="S339" s="146" t="s">
        <v>8364</v>
      </c>
      <c r="T339" s="109">
        <v>42207</v>
      </c>
      <c r="U339" s="141">
        <v>2713351</v>
      </c>
      <c r="V339" s="109">
        <v>42207</v>
      </c>
      <c r="W339" s="141">
        <v>2713351</v>
      </c>
      <c r="X339" s="141">
        <v>0</v>
      </c>
      <c r="Y339" s="141">
        <v>0</v>
      </c>
      <c r="Z339" s="141">
        <v>0</v>
      </c>
      <c r="AA339" s="226">
        <v>74885</v>
      </c>
      <c r="AB339" s="114"/>
      <c r="AC339" s="132">
        <v>2638466</v>
      </c>
      <c r="AD339" s="141"/>
      <c r="AE339" s="106">
        <v>0</v>
      </c>
      <c r="AF339" s="106">
        <v>0</v>
      </c>
      <c r="AG339" s="106">
        <v>0</v>
      </c>
      <c r="AH339" s="106"/>
      <c r="AI339" s="106"/>
      <c r="AJ339" s="106"/>
      <c r="AK339" s="106"/>
      <c r="AL339" s="106"/>
      <c r="AM339" s="106"/>
      <c r="AN339" s="114">
        <f t="shared" si="10"/>
        <v>2713351</v>
      </c>
      <c r="AO339" s="114">
        <f t="shared" si="11"/>
        <v>0</v>
      </c>
      <c r="AP339" s="114"/>
      <c r="AQ339" s="114"/>
      <c r="AR339" s="114"/>
      <c r="AS339" s="114"/>
      <c r="AT339" s="190"/>
    </row>
    <row r="340" spans="1:46" s="191" customFormat="1" ht="15" customHeight="1" x14ac:dyDescent="0.2">
      <c r="A340" s="104"/>
      <c r="B340" s="104">
        <f>VLOOKUP(BJB!$F$9:$F$5599,Ctrl!$B$4:$C$399,2,0)</f>
        <v>39</v>
      </c>
      <c r="C340" s="104">
        <f>VLOOKUP(BJB!$G$9:$G$5599,Ctrl!$E$4:$F$399,2,0)</f>
        <v>1</v>
      </c>
      <c r="D340" s="219">
        <v>1</v>
      </c>
      <c r="E340" s="104" t="str">
        <f>VLOOKUP(BJB!$F$9:$F$5599,Ctrl!$B$4:$D$399,3,0)</f>
        <v>IV</v>
      </c>
      <c r="F340" s="139" t="s">
        <v>10558</v>
      </c>
      <c r="G340" s="139" t="s">
        <v>1117</v>
      </c>
      <c r="H340" s="125">
        <v>1120528000059</v>
      </c>
      <c r="I340" s="220" t="e">
        <f>IF(G339=BJB!#REF!,I339+1,1)</f>
        <v>#REF!</v>
      </c>
      <c r="J340" s="912" t="s">
        <v>20584</v>
      </c>
      <c r="K340" s="121" t="s">
        <v>3200</v>
      </c>
      <c r="L340" s="104" t="s">
        <v>6477</v>
      </c>
      <c r="M340" s="104" t="s">
        <v>1132</v>
      </c>
      <c r="N340" s="120">
        <v>41095</v>
      </c>
      <c r="O340" s="105">
        <v>50000000</v>
      </c>
      <c r="P340" s="105" t="s">
        <v>15026</v>
      </c>
      <c r="Q340" s="120">
        <v>41614</v>
      </c>
      <c r="R340" s="105">
        <v>31512225</v>
      </c>
      <c r="S340" s="146" t="s">
        <v>8364</v>
      </c>
      <c r="T340" s="109">
        <v>42207</v>
      </c>
      <c r="U340" s="141">
        <v>21438513</v>
      </c>
      <c r="V340" s="109">
        <v>42207</v>
      </c>
      <c r="W340" s="141">
        <v>21438513</v>
      </c>
      <c r="X340" s="141">
        <v>0</v>
      </c>
      <c r="Y340" s="141">
        <v>0</v>
      </c>
      <c r="Z340" s="141">
        <v>0</v>
      </c>
      <c r="AA340" s="114">
        <v>1496250</v>
      </c>
      <c r="AB340" s="114"/>
      <c r="AC340" s="132"/>
      <c r="AD340" s="141"/>
      <c r="AE340" s="106">
        <v>0</v>
      </c>
      <c r="AF340" s="106">
        <v>0</v>
      </c>
      <c r="AG340" s="106">
        <v>0</v>
      </c>
      <c r="AH340" s="106"/>
      <c r="AI340" s="106"/>
      <c r="AJ340" s="106"/>
      <c r="AK340" s="106"/>
      <c r="AL340" s="106"/>
      <c r="AM340" s="106"/>
      <c r="AN340" s="114">
        <f t="shared" si="10"/>
        <v>1496250</v>
      </c>
      <c r="AO340" s="114">
        <f t="shared" si="11"/>
        <v>19942263</v>
      </c>
      <c r="AP340" s="114"/>
      <c r="AQ340" s="114"/>
      <c r="AR340" s="114"/>
      <c r="AS340" s="114"/>
      <c r="AT340" s="190"/>
    </row>
    <row r="341" spans="1:46" s="191" customFormat="1" ht="15" customHeight="1" x14ac:dyDescent="0.2">
      <c r="A341" s="104"/>
      <c r="B341" s="104">
        <f>VLOOKUP(BJB!$F$9:$F$5599,Ctrl!$B$4:$C$399,2,0)</f>
        <v>39</v>
      </c>
      <c r="C341" s="104">
        <f>VLOOKUP(BJB!$G$9:$G$5599,Ctrl!$E$4:$F$399,2,0)</f>
        <v>0</v>
      </c>
      <c r="D341" s="219">
        <v>1</v>
      </c>
      <c r="E341" s="104" t="str">
        <f>VLOOKUP(BJB!$F$9:$F$5599,Ctrl!$B$4:$D$399,3,0)</f>
        <v>IV</v>
      </c>
      <c r="F341" s="139" t="s">
        <v>10558</v>
      </c>
      <c r="G341" s="139" t="s">
        <v>7680</v>
      </c>
      <c r="H341" s="125"/>
      <c r="I341" s="220" t="e">
        <f>IF(G340=BJB!#REF!,I340+1,1)</f>
        <v>#REF!</v>
      </c>
      <c r="J341" s="912" t="s">
        <v>20585</v>
      </c>
      <c r="K341" s="121" t="s">
        <v>5221</v>
      </c>
      <c r="L341" s="104" t="s">
        <v>6477</v>
      </c>
      <c r="M341" s="104" t="s">
        <v>1096</v>
      </c>
      <c r="N341" s="120">
        <v>41095</v>
      </c>
      <c r="O341" s="107">
        <v>100000000</v>
      </c>
      <c r="P341" s="105" t="s">
        <v>15027</v>
      </c>
      <c r="Q341" s="120">
        <v>41684</v>
      </c>
      <c r="R341" s="105">
        <v>71617072</v>
      </c>
      <c r="S341" s="146" t="s">
        <v>5220</v>
      </c>
      <c r="T341" s="109">
        <v>41722</v>
      </c>
      <c r="U341" s="114">
        <v>48820881</v>
      </c>
      <c r="V341" s="109">
        <v>41722</v>
      </c>
      <c r="W341" s="141">
        <v>48820881</v>
      </c>
      <c r="X341" s="141">
        <v>0</v>
      </c>
      <c r="Y341" s="141">
        <v>0</v>
      </c>
      <c r="Z341" s="141">
        <v>0</v>
      </c>
      <c r="AA341" s="114">
        <v>539000</v>
      </c>
      <c r="AB341" s="114"/>
      <c r="AC341" s="114"/>
      <c r="AD341" s="141"/>
      <c r="AE341" s="106">
        <v>0</v>
      </c>
      <c r="AF341" s="106">
        <v>0</v>
      </c>
      <c r="AG341" s="106">
        <v>0</v>
      </c>
      <c r="AH341" s="114"/>
      <c r="AI341" s="114"/>
      <c r="AJ341" s="114"/>
      <c r="AK341" s="114"/>
      <c r="AL341" s="114"/>
      <c r="AM341" s="114"/>
      <c r="AN341" s="114">
        <f t="shared" si="10"/>
        <v>539000</v>
      </c>
      <c r="AO341" s="114">
        <f t="shared" si="11"/>
        <v>48281881</v>
      </c>
      <c r="AP341" s="114"/>
      <c r="AQ341" s="114"/>
      <c r="AR341" s="114"/>
      <c r="AS341" s="114"/>
      <c r="AT341" s="190"/>
    </row>
    <row r="342" spans="1:46" s="191" customFormat="1" ht="15" customHeight="1" x14ac:dyDescent="0.2">
      <c r="A342" s="104"/>
      <c r="B342" s="104">
        <f>VLOOKUP(BJB!$F$9:$F$5599,Ctrl!$B$4:$C$399,2,0)</f>
        <v>39</v>
      </c>
      <c r="C342" s="104">
        <f>VLOOKUP(BJB!$G$9:$G$5599,Ctrl!$E$4:$F$399,2,0)</f>
        <v>0</v>
      </c>
      <c r="D342" s="219">
        <v>1</v>
      </c>
      <c r="E342" s="104" t="str">
        <f>VLOOKUP(BJB!$F$9:$F$5599,Ctrl!$B$4:$D$399,3,0)</f>
        <v>IV</v>
      </c>
      <c r="F342" s="139" t="s">
        <v>10558</v>
      </c>
      <c r="G342" s="139" t="s">
        <v>7680</v>
      </c>
      <c r="H342" s="125"/>
      <c r="I342" s="220" t="e">
        <f>IF(G341=BJB!#REF!,I341+1,1)</f>
        <v>#REF!</v>
      </c>
      <c r="J342" s="912" t="s">
        <v>20586</v>
      </c>
      <c r="K342" s="121" t="s">
        <v>1030</v>
      </c>
      <c r="L342" s="104" t="s">
        <v>6476</v>
      </c>
      <c r="M342" s="104" t="s">
        <v>1031</v>
      </c>
      <c r="N342" s="120">
        <v>40857</v>
      </c>
      <c r="O342" s="107">
        <v>99508302</v>
      </c>
      <c r="P342" s="105" t="s">
        <v>15028</v>
      </c>
      <c r="Q342" s="120">
        <v>41120</v>
      </c>
      <c r="R342" s="105">
        <v>97630145</v>
      </c>
      <c r="S342" s="108" t="s">
        <v>1032</v>
      </c>
      <c r="T342" s="109">
        <v>41172</v>
      </c>
      <c r="U342" s="114">
        <v>97630145</v>
      </c>
      <c r="V342" s="109">
        <v>41172</v>
      </c>
      <c r="W342" s="141">
        <v>97630145</v>
      </c>
      <c r="X342" s="141">
        <v>0</v>
      </c>
      <c r="Y342" s="141">
        <v>0</v>
      </c>
      <c r="Z342" s="141">
        <v>0</v>
      </c>
      <c r="AA342" s="114">
        <v>0</v>
      </c>
      <c r="AB342" s="114"/>
      <c r="AC342" s="114"/>
      <c r="AD342" s="141"/>
      <c r="AE342" s="106">
        <v>0</v>
      </c>
      <c r="AF342" s="106">
        <v>0</v>
      </c>
      <c r="AG342" s="106">
        <v>0</v>
      </c>
      <c r="AH342" s="114"/>
      <c r="AI342" s="114"/>
      <c r="AJ342" s="114"/>
      <c r="AK342" s="114"/>
      <c r="AL342" s="114"/>
      <c r="AM342" s="114"/>
      <c r="AN342" s="114">
        <f t="shared" si="10"/>
        <v>0</v>
      </c>
      <c r="AO342" s="114">
        <f t="shared" si="11"/>
        <v>97630145</v>
      </c>
      <c r="AP342" s="114"/>
      <c r="AQ342" s="114"/>
      <c r="AR342" s="114"/>
      <c r="AS342" s="114"/>
      <c r="AT342" s="190"/>
    </row>
    <row r="343" spans="1:46" s="191" customFormat="1" ht="15" customHeight="1" x14ac:dyDescent="0.2">
      <c r="A343" s="104"/>
      <c r="B343" s="104">
        <f>VLOOKUP(BJB!$F$9:$F$5599,Ctrl!$B$4:$C$399,2,0)</f>
        <v>39</v>
      </c>
      <c r="C343" s="104">
        <f>VLOOKUP(BJB!$G$9:$G$5599,Ctrl!$E$4:$F$399,2,0)</f>
        <v>2</v>
      </c>
      <c r="D343" s="219">
        <v>1</v>
      </c>
      <c r="E343" s="104" t="str">
        <f>VLOOKUP(BJB!$F$9:$F$5599,Ctrl!$B$4:$D$399,3,0)</f>
        <v>IV</v>
      </c>
      <c r="F343" s="139" t="s">
        <v>10558</v>
      </c>
      <c r="G343" s="139" t="s">
        <v>1100</v>
      </c>
      <c r="H343" s="125" t="s">
        <v>6294</v>
      </c>
      <c r="I343" s="220" t="e">
        <f>IF(G342=BJB!#REF!,I342+1,1)</f>
        <v>#REF!</v>
      </c>
      <c r="J343" s="912" t="s">
        <v>20587</v>
      </c>
      <c r="K343" s="121" t="s">
        <v>5079</v>
      </c>
      <c r="L343" s="104" t="s">
        <v>6477</v>
      </c>
      <c r="M343" s="104" t="s">
        <v>4968</v>
      </c>
      <c r="N343" s="120">
        <v>41162</v>
      </c>
      <c r="O343" s="107">
        <v>80000000</v>
      </c>
      <c r="P343" s="105" t="s">
        <v>15029</v>
      </c>
      <c r="Q343" s="120">
        <v>41498</v>
      </c>
      <c r="R343" s="105">
        <v>89678813</v>
      </c>
      <c r="S343" s="146" t="s">
        <v>5047</v>
      </c>
      <c r="T343" s="109">
        <v>41698</v>
      </c>
      <c r="U343" s="114">
        <v>56000000</v>
      </c>
      <c r="V343" s="109">
        <v>41671</v>
      </c>
      <c r="W343" s="141">
        <v>56000000</v>
      </c>
      <c r="X343" s="141">
        <v>0</v>
      </c>
      <c r="Y343" s="141">
        <v>0</v>
      </c>
      <c r="Z343" s="141">
        <v>0</v>
      </c>
      <c r="AA343" s="114">
        <v>17796235</v>
      </c>
      <c r="AB343" s="114"/>
      <c r="AC343" s="132"/>
      <c r="AD343" s="141"/>
      <c r="AE343" s="106">
        <v>0</v>
      </c>
      <c r="AF343" s="106">
        <v>0</v>
      </c>
      <c r="AG343" s="106">
        <v>0</v>
      </c>
      <c r="AH343" s="222"/>
      <c r="AI343" s="114"/>
      <c r="AJ343" s="114"/>
      <c r="AK343" s="114"/>
      <c r="AL343" s="114"/>
      <c r="AM343" s="114"/>
      <c r="AN343" s="114">
        <f t="shared" si="10"/>
        <v>17796235</v>
      </c>
      <c r="AO343" s="114">
        <f t="shared" si="11"/>
        <v>38203765</v>
      </c>
      <c r="AP343" s="114"/>
      <c r="AQ343" s="114"/>
      <c r="AR343" s="114"/>
      <c r="AS343" s="114"/>
    </row>
    <row r="344" spans="1:46" s="191" customFormat="1" ht="15" customHeight="1" x14ac:dyDescent="0.2">
      <c r="A344" s="104"/>
      <c r="B344" s="104">
        <f>VLOOKUP(BJB!$F$9:$F$5599,Ctrl!$B$4:$C$399,2,0)</f>
        <v>39</v>
      </c>
      <c r="C344" s="104">
        <f>VLOOKUP(BJB!$G$9:$G$5599,Ctrl!$E$4:$F$399,2,0)</f>
        <v>0</v>
      </c>
      <c r="D344" s="219">
        <v>1</v>
      </c>
      <c r="E344" s="104" t="str">
        <f>VLOOKUP(BJB!$F$9:$F$5599,Ctrl!$B$4:$D$399,3,0)</f>
        <v>IV</v>
      </c>
      <c r="F344" s="139" t="s">
        <v>10558</v>
      </c>
      <c r="G344" s="139" t="s">
        <v>7680</v>
      </c>
      <c r="H344" s="125"/>
      <c r="I344" s="220" t="e">
        <f>IF(G343=BJB!#REF!,I343+1,1)</f>
        <v>#REF!</v>
      </c>
      <c r="J344" s="912" t="s">
        <v>20588</v>
      </c>
      <c r="K344" s="121" t="s">
        <v>933</v>
      </c>
      <c r="L344" s="104" t="s">
        <v>6477</v>
      </c>
      <c r="M344" s="104" t="s">
        <v>934</v>
      </c>
      <c r="N344" s="120">
        <v>39813</v>
      </c>
      <c r="O344" s="114">
        <v>10000000</v>
      </c>
      <c r="P344" s="105" t="s">
        <v>15030</v>
      </c>
      <c r="Q344" s="120">
        <v>0</v>
      </c>
      <c r="R344" s="105">
        <v>7180750.5</v>
      </c>
      <c r="S344" s="108" t="s">
        <v>7141</v>
      </c>
      <c r="T344" s="109">
        <v>40416</v>
      </c>
      <c r="U344" s="114">
        <v>7358665</v>
      </c>
      <c r="V344" s="109">
        <v>40416</v>
      </c>
      <c r="W344" s="141">
        <v>7358665</v>
      </c>
      <c r="X344" s="141">
        <v>0</v>
      </c>
      <c r="Y344" s="141">
        <v>0</v>
      </c>
      <c r="Z344" s="141">
        <v>0</v>
      </c>
      <c r="AA344" s="114">
        <v>0</v>
      </c>
      <c r="AB344" s="114"/>
      <c r="AC344" s="114"/>
      <c r="AD344" s="141"/>
      <c r="AE344" s="106">
        <v>0</v>
      </c>
      <c r="AF344" s="106">
        <v>0</v>
      </c>
      <c r="AG344" s="106">
        <v>0</v>
      </c>
      <c r="AH344" s="114"/>
      <c r="AI344" s="114"/>
      <c r="AJ344" s="114"/>
      <c r="AK344" s="114"/>
      <c r="AL344" s="114"/>
      <c r="AM344" s="114"/>
      <c r="AN344" s="114">
        <f t="shared" si="10"/>
        <v>0</v>
      </c>
      <c r="AO344" s="114">
        <f t="shared" si="11"/>
        <v>7358665</v>
      </c>
      <c r="AP344" s="114"/>
      <c r="AQ344" s="114"/>
      <c r="AR344" s="114"/>
      <c r="AS344" s="114"/>
      <c r="AT344" s="190"/>
    </row>
    <row r="345" spans="1:46" s="191" customFormat="1" ht="15" customHeight="1" x14ac:dyDescent="0.2">
      <c r="A345" s="104"/>
      <c r="B345" s="104">
        <f>VLOOKUP(BJB!$F$9:$F$5599,Ctrl!$B$4:$C$399,2,0)</f>
        <v>39</v>
      </c>
      <c r="C345" s="104">
        <f>VLOOKUP(BJB!$G$9:$G$5599,Ctrl!$E$4:$F$399,2,0)</f>
        <v>1</v>
      </c>
      <c r="D345" s="219">
        <v>1</v>
      </c>
      <c r="E345" s="104" t="str">
        <f>VLOOKUP(BJB!$F$9:$F$5599,Ctrl!$B$4:$D$399,3,0)</f>
        <v>IV</v>
      </c>
      <c r="F345" s="139" t="s">
        <v>10558</v>
      </c>
      <c r="G345" s="139" t="s">
        <v>1117</v>
      </c>
      <c r="H345" s="125" t="s">
        <v>7435</v>
      </c>
      <c r="I345" s="220" t="e">
        <f>IF(G344=BJB!#REF!,I344+1,1)</f>
        <v>#REF!</v>
      </c>
      <c r="J345" s="912" t="s">
        <v>20589</v>
      </c>
      <c r="K345" s="121" t="s">
        <v>6049</v>
      </c>
      <c r="L345" s="104" t="s">
        <v>6477</v>
      </c>
      <c r="M345" s="104" t="s">
        <v>6050</v>
      </c>
      <c r="N345" s="120">
        <v>41012</v>
      </c>
      <c r="O345" s="114">
        <v>40000000</v>
      </c>
      <c r="P345" s="105" t="s">
        <v>15031</v>
      </c>
      <c r="Q345" s="120">
        <v>41879</v>
      </c>
      <c r="R345" s="105">
        <v>23321354</v>
      </c>
      <c r="S345" s="146" t="s">
        <v>6041</v>
      </c>
      <c r="T345" s="109">
        <v>41973</v>
      </c>
      <c r="U345" s="114">
        <v>15470832</v>
      </c>
      <c r="V345" s="109">
        <v>41944</v>
      </c>
      <c r="W345" s="141">
        <v>15470832</v>
      </c>
      <c r="X345" s="141">
        <v>0</v>
      </c>
      <c r="Y345" s="141">
        <v>0</v>
      </c>
      <c r="Z345" s="141">
        <v>0</v>
      </c>
      <c r="AA345" s="114">
        <v>1641865</v>
      </c>
      <c r="AB345" s="114"/>
      <c r="AC345" s="132"/>
      <c r="AD345" s="141"/>
      <c r="AE345" s="106">
        <v>0</v>
      </c>
      <c r="AF345" s="106">
        <v>0</v>
      </c>
      <c r="AG345" s="106">
        <v>0</v>
      </c>
      <c r="AH345" s="114"/>
      <c r="AI345" s="114"/>
      <c r="AJ345" s="114"/>
      <c r="AK345" s="114"/>
      <c r="AL345" s="114"/>
      <c r="AM345" s="114"/>
      <c r="AN345" s="114">
        <f t="shared" si="10"/>
        <v>1641865</v>
      </c>
      <c r="AO345" s="114">
        <f t="shared" si="11"/>
        <v>13828967</v>
      </c>
      <c r="AP345" s="114"/>
      <c r="AQ345" s="114"/>
      <c r="AR345" s="114"/>
      <c r="AS345" s="114"/>
      <c r="AT345" s="190"/>
    </row>
    <row r="346" spans="1:46" s="191" customFormat="1" ht="15" customHeight="1" x14ac:dyDescent="0.2">
      <c r="A346" s="104"/>
      <c r="B346" s="104">
        <f>VLOOKUP(BJB!$F$9:$F$5599,Ctrl!$B$4:$C$399,2,0)</f>
        <v>39</v>
      </c>
      <c r="C346" s="104">
        <f>VLOOKUP(BJB!$G$9:$G$5599,Ctrl!$E$4:$F$399,2,0)</f>
        <v>0</v>
      </c>
      <c r="D346" s="219">
        <v>1</v>
      </c>
      <c r="E346" s="104" t="str">
        <f>VLOOKUP(BJB!$F$9:$F$5599,Ctrl!$B$4:$D$399,3,0)</f>
        <v>IV</v>
      </c>
      <c r="F346" s="139" t="s">
        <v>10558</v>
      </c>
      <c r="G346" s="139" t="s">
        <v>7680</v>
      </c>
      <c r="H346" s="125"/>
      <c r="I346" s="220" t="e">
        <f>IF(G345=BJB!#REF!,I345+1,1)</f>
        <v>#REF!</v>
      </c>
      <c r="J346" s="912" t="s">
        <v>20590</v>
      </c>
      <c r="K346" s="121" t="s">
        <v>1011</v>
      </c>
      <c r="L346" s="104" t="s">
        <v>6477</v>
      </c>
      <c r="M346" s="104" t="s">
        <v>946</v>
      </c>
      <c r="N346" s="120">
        <v>39994</v>
      </c>
      <c r="O346" s="107">
        <v>25000000</v>
      </c>
      <c r="P346" s="105" t="s">
        <v>15032</v>
      </c>
      <c r="Q346" s="120">
        <v>40913</v>
      </c>
      <c r="R346" s="105">
        <v>24521914</v>
      </c>
      <c r="S346" s="108" t="s">
        <v>7152</v>
      </c>
      <c r="T346" s="109">
        <v>40961</v>
      </c>
      <c r="U346" s="114">
        <v>18635624</v>
      </c>
      <c r="V346" s="109">
        <v>40961</v>
      </c>
      <c r="W346" s="141">
        <v>18635624</v>
      </c>
      <c r="X346" s="141">
        <v>0</v>
      </c>
      <c r="Y346" s="141">
        <v>0</v>
      </c>
      <c r="Z346" s="141">
        <v>0</v>
      </c>
      <c r="AA346" s="114">
        <v>18635624</v>
      </c>
      <c r="AB346" s="114"/>
      <c r="AC346" s="114"/>
      <c r="AD346" s="141"/>
      <c r="AE346" s="106">
        <v>0</v>
      </c>
      <c r="AF346" s="106">
        <v>0</v>
      </c>
      <c r="AG346" s="106">
        <v>0</v>
      </c>
      <c r="AH346" s="114"/>
      <c r="AI346" s="114"/>
      <c r="AJ346" s="114"/>
      <c r="AK346" s="114"/>
      <c r="AL346" s="114"/>
      <c r="AM346" s="114"/>
      <c r="AN346" s="114">
        <f t="shared" si="10"/>
        <v>18635624</v>
      </c>
      <c r="AO346" s="114">
        <f t="shared" si="11"/>
        <v>0</v>
      </c>
      <c r="AP346" s="114"/>
      <c r="AQ346" s="114"/>
      <c r="AR346" s="114"/>
      <c r="AS346" s="114"/>
      <c r="AT346" s="190"/>
    </row>
    <row r="347" spans="1:46" s="191" customFormat="1" ht="15" customHeight="1" x14ac:dyDescent="0.2">
      <c r="A347" s="104"/>
      <c r="B347" s="104">
        <f>VLOOKUP(BJB!$F$9:$F$5599,Ctrl!$B$4:$C$399,2,0)</f>
        <v>39</v>
      </c>
      <c r="C347" s="104">
        <f>VLOOKUP(BJB!$G$9:$G$5599,Ctrl!$E$4:$F$399,2,0)</f>
        <v>2</v>
      </c>
      <c r="D347" s="219">
        <v>1</v>
      </c>
      <c r="E347" s="104" t="str">
        <f>VLOOKUP(BJB!$F$9:$F$5599,Ctrl!$B$4:$D$399,3,0)</f>
        <v>IV</v>
      </c>
      <c r="F347" s="139" t="s">
        <v>10558</v>
      </c>
      <c r="G347" s="139" t="s">
        <v>1100</v>
      </c>
      <c r="H347" s="125" t="s">
        <v>7961</v>
      </c>
      <c r="I347" s="220" t="e">
        <f>IF(G346=BJB!#REF!,I346+1,1)</f>
        <v>#REF!</v>
      </c>
      <c r="J347" s="891" t="s">
        <v>18213</v>
      </c>
      <c r="K347" s="121" t="s">
        <v>5080</v>
      </c>
      <c r="L347" s="104" t="s">
        <v>6477</v>
      </c>
      <c r="M347" s="104" t="s">
        <v>4968</v>
      </c>
      <c r="N347" s="120">
        <v>41162</v>
      </c>
      <c r="O347" s="107">
        <v>200000000</v>
      </c>
      <c r="P347" s="105" t="s">
        <v>6222</v>
      </c>
      <c r="Q347" s="120" t="s">
        <v>6222</v>
      </c>
      <c r="R347" s="890">
        <v>0</v>
      </c>
      <c r="S347" s="146" t="s">
        <v>5047</v>
      </c>
      <c r="T347" s="109">
        <v>41698</v>
      </c>
      <c r="U347" s="114">
        <v>140000000</v>
      </c>
      <c r="V347" s="109" t="s">
        <v>6222</v>
      </c>
      <c r="W347" s="141">
        <v>0</v>
      </c>
      <c r="X347" s="141">
        <v>0</v>
      </c>
      <c r="Y347" s="141">
        <v>0</v>
      </c>
      <c r="Z347" s="141">
        <v>0</v>
      </c>
      <c r="AA347" s="114">
        <v>27761057</v>
      </c>
      <c r="AB347" s="114"/>
      <c r="AC347" s="132"/>
      <c r="AD347" s="141">
        <v>3221890</v>
      </c>
      <c r="AE347" s="106">
        <v>33787134</v>
      </c>
      <c r="AF347" s="106">
        <v>2415455</v>
      </c>
      <c r="AG347" s="106">
        <v>2430887</v>
      </c>
      <c r="AH347" s="114"/>
      <c r="AI347" s="114"/>
      <c r="AJ347" s="114"/>
      <c r="AK347" s="114"/>
      <c r="AL347" s="114"/>
      <c r="AM347" s="114"/>
      <c r="AN347" s="114">
        <f t="shared" si="10"/>
        <v>69616423</v>
      </c>
      <c r="AO347" s="114">
        <f t="shared" si="11"/>
        <v>70383577</v>
      </c>
      <c r="AP347" s="114"/>
      <c r="AQ347" s="114"/>
      <c r="AR347" s="114"/>
      <c r="AS347" s="114"/>
      <c r="AT347" s="190"/>
    </row>
    <row r="348" spans="1:46" s="191" customFormat="1" ht="15" customHeight="1" x14ac:dyDescent="0.2">
      <c r="A348" s="104"/>
      <c r="B348" s="104">
        <f>VLOOKUP(BJB!$F$9:$F$5599,Ctrl!$B$4:$C$399,2,0)</f>
        <v>39</v>
      </c>
      <c r="C348" s="104">
        <f>VLOOKUP(BJB!$G$9:$G$5599,Ctrl!$E$4:$F$399,2,0)</f>
        <v>0</v>
      </c>
      <c r="D348" s="219">
        <v>1</v>
      </c>
      <c r="E348" s="104" t="str">
        <f>VLOOKUP(BJB!$F$9:$F$5599,Ctrl!$B$4:$D$399,3,0)</f>
        <v>IV</v>
      </c>
      <c r="F348" s="139" t="s">
        <v>10558</v>
      </c>
      <c r="G348" s="139" t="s">
        <v>7680</v>
      </c>
      <c r="H348" s="125"/>
      <c r="I348" s="220" t="e">
        <f>IF(G347=BJB!#REF!,I347+1,1)</f>
        <v>#REF!</v>
      </c>
      <c r="J348" s="912" t="s">
        <v>20591</v>
      </c>
      <c r="K348" s="121" t="s">
        <v>1027</v>
      </c>
      <c r="L348" s="104" t="s">
        <v>6477</v>
      </c>
      <c r="M348" s="104" t="s">
        <v>937</v>
      </c>
      <c r="N348" s="120">
        <v>39979</v>
      </c>
      <c r="O348" s="107">
        <v>25000000</v>
      </c>
      <c r="P348" s="105" t="s">
        <v>15033</v>
      </c>
      <c r="Q348" s="120">
        <v>41001</v>
      </c>
      <c r="R348" s="105">
        <v>9733309</v>
      </c>
      <c r="S348" s="108" t="s">
        <v>1026</v>
      </c>
      <c r="T348" s="109">
        <v>41150</v>
      </c>
      <c r="U348" s="114">
        <v>4283333</v>
      </c>
      <c r="V348" s="109">
        <v>41150</v>
      </c>
      <c r="W348" s="141">
        <v>4283333</v>
      </c>
      <c r="X348" s="141">
        <v>0</v>
      </c>
      <c r="Y348" s="141">
        <v>0</v>
      </c>
      <c r="Z348" s="141">
        <v>0</v>
      </c>
      <c r="AA348" s="114">
        <v>4283333</v>
      </c>
      <c r="AB348" s="114"/>
      <c r="AC348" s="114"/>
      <c r="AD348" s="141"/>
      <c r="AE348" s="106">
        <v>0</v>
      </c>
      <c r="AF348" s="106">
        <v>0</v>
      </c>
      <c r="AG348" s="106">
        <v>0</v>
      </c>
      <c r="AH348" s="114"/>
      <c r="AI348" s="114"/>
      <c r="AJ348" s="114"/>
      <c r="AK348" s="114"/>
      <c r="AL348" s="114"/>
      <c r="AM348" s="114"/>
      <c r="AN348" s="114">
        <f t="shared" si="10"/>
        <v>4283333</v>
      </c>
      <c r="AO348" s="114">
        <f t="shared" si="11"/>
        <v>0</v>
      </c>
      <c r="AP348" s="114"/>
      <c r="AQ348" s="114"/>
      <c r="AR348" s="114"/>
      <c r="AS348" s="114"/>
      <c r="AT348" s="190"/>
    </row>
    <row r="349" spans="1:46" s="191" customFormat="1" ht="15" customHeight="1" x14ac:dyDescent="0.2">
      <c r="A349" s="104"/>
      <c r="B349" s="104">
        <f>VLOOKUP(BJB!$F$9:$F$5599,Ctrl!$B$4:$C$399,2,0)</f>
        <v>39</v>
      </c>
      <c r="C349" s="104">
        <f>VLOOKUP(BJB!$G$9:$G$5599,Ctrl!$E$4:$F$399,2,0)</f>
        <v>1</v>
      </c>
      <c r="D349" s="219">
        <v>1</v>
      </c>
      <c r="E349" s="104" t="str">
        <f>VLOOKUP(BJB!$F$9:$F$5599,Ctrl!$B$4:$D$399,3,0)</f>
        <v>IV</v>
      </c>
      <c r="F349" s="139" t="s">
        <v>10558</v>
      </c>
      <c r="G349" s="139" t="s">
        <v>1117</v>
      </c>
      <c r="H349" s="125"/>
      <c r="I349" s="220" t="e">
        <f>IF(G348=BJB!#REF!,I348+1,1)</f>
        <v>#REF!</v>
      </c>
      <c r="J349" s="912" t="s">
        <v>20592</v>
      </c>
      <c r="K349" s="121" t="s">
        <v>1064</v>
      </c>
      <c r="L349" s="104" t="s">
        <v>6477</v>
      </c>
      <c r="M349" s="104" t="s">
        <v>1065</v>
      </c>
      <c r="N349" s="120">
        <v>40893</v>
      </c>
      <c r="O349" s="107">
        <v>15000000</v>
      </c>
      <c r="P349" s="105" t="s">
        <v>15034</v>
      </c>
      <c r="Q349" s="120">
        <v>41226</v>
      </c>
      <c r="R349" s="105">
        <v>11899146</v>
      </c>
      <c r="S349" s="146" t="s">
        <v>1058</v>
      </c>
      <c r="T349" s="109">
        <v>41333</v>
      </c>
      <c r="U349" s="114">
        <v>8423262</v>
      </c>
      <c r="V349" s="109">
        <v>41333</v>
      </c>
      <c r="W349" s="141">
        <v>8423262</v>
      </c>
      <c r="X349" s="141">
        <v>0</v>
      </c>
      <c r="Y349" s="141">
        <v>0</v>
      </c>
      <c r="Z349" s="141">
        <v>0</v>
      </c>
      <c r="AA349" s="114">
        <v>8423262</v>
      </c>
      <c r="AB349" s="114"/>
      <c r="AC349" s="114"/>
      <c r="AD349" s="141"/>
      <c r="AE349" s="106">
        <v>0</v>
      </c>
      <c r="AF349" s="106">
        <v>0</v>
      </c>
      <c r="AG349" s="106">
        <v>0</v>
      </c>
      <c r="AH349" s="114"/>
      <c r="AI349" s="114"/>
      <c r="AJ349" s="114"/>
      <c r="AK349" s="114"/>
      <c r="AL349" s="114"/>
      <c r="AM349" s="114"/>
      <c r="AN349" s="114">
        <f t="shared" si="10"/>
        <v>8423262</v>
      </c>
      <c r="AO349" s="114">
        <f t="shared" si="11"/>
        <v>0</v>
      </c>
      <c r="AP349" s="114"/>
      <c r="AQ349" s="114"/>
      <c r="AR349" s="114"/>
      <c r="AS349" s="114"/>
      <c r="AT349" s="190"/>
    </row>
    <row r="350" spans="1:46" s="191" customFormat="1" ht="15" customHeight="1" x14ac:dyDescent="0.2">
      <c r="A350" s="104"/>
      <c r="B350" s="104">
        <f>VLOOKUP(BJB!$F$9:$F$5599,Ctrl!$B$4:$C$399,2,0)</f>
        <v>39</v>
      </c>
      <c r="C350" s="104">
        <f>VLOOKUP(BJB!$G$9:$G$5599,Ctrl!$E$4:$F$399,2,0)</f>
        <v>0</v>
      </c>
      <c r="D350" s="219">
        <v>1</v>
      </c>
      <c r="E350" s="104" t="str">
        <f>VLOOKUP(BJB!$F$9:$F$5599,Ctrl!$B$4:$D$399,3,0)</f>
        <v>IV</v>
      </c>
      <c r="F350" s="139" t="s">
        <v>10558</v>
      </c>
      <c r="G350" s="139" t="s">
        <v>7680</v>
      </c>
      <c r="H350" s="125"/>
      <c r="I350" s="220" t="e">
        <f>IF(G349=BJB!#REF!,I349+1,1)</f>
        <v>#REF!</v>
      </c>
      <c r="J350" s="912" t="s">
        <v>20593</v>
      </c>
      <c r="K350" s="121" t="s">
        <v>850</v>
      </c>
      <c r="L350" s="104" t="s">
        <v>6477</v>
      </c>
      <c r="M350" s="104" t="s">
        <v>5062</v>
      </c>
      <c r="N350" s="120">
        <v>41129</v>
      </c>
      <c r="O350" s="107">
        <v>180000000</v>
      </c>
      <c r="P350" s="105" t="s">
        <v>15035</v>
      </c>
      <c r="Q350" s="120">
        <v>41499</v>
      </c>
      <c r="R350" s="105">
        <v>171283595</v>
      </c>
      <c r="S350" s="146" t="s">
        <v>5047</v>
      </c>
      <c r="T350" s="109">
        <v>41698</v>
      </c>
      <c r="U350" s="114">
        <v>116918813.19999999</v>
      </c>
      <c r="V350" s="109">
        <v>41671</v>
      </c>
      <c r="W350" s="141">
        <v>116918813.19999999</v>
      </c>
      <c r="X350" s="141">
        <v>0</v>
      </c>
      <c r="Y350" s="141">
        <v>0</v>
      </c>
      <c r="Z350" s="141">
        <v>0</v>
      </c>
      <c r="AA350" s="114">
        <v>0</v>
      </c>
      <c r="AB350" s="114"/>
      <c r="AC350" s="114"/>
      <c r="AD350" s="141"/>
      <c r="AE350" s="106">
        <v>0</v>
      </c>
      <c r="AF350" s="106">
        <v>0</v>
      </c>
      <c r="AG350" s="106">
        <v>0</v>
      </c>
      <c r="AH350" s="114"/>
      <c r="AI350" s="114"/>
      <c r="AJ350" s="114"/>
      <c r="AK350" s="114"/>
      <c r="AL350" s="114"/>
      <c r="AM350" s="114"/>
      <c r="AN350" s="114">
        <f t="shared" si="10"/>
        <v>0</v>
      </c>
      <c r="AO350" s="114">
        <f t="shared" si="11"/>
        <v>116918813.19999999</v>
      </c>
      <c r="AP350" s="114"/>
      <c r="AQ350" s="114"/>
      <c r="AR350" s="114"/>
      <c r="AS350" s="114"/>
      <c r="AT350" s="190"/>
    </row>
    <row r="351" spans="1:46" s="191" customFormat="1" ht="15" customHeight="1" x14ac:dyDescent="0.2">
      <c r="A351" s="104"/>
      <c r="B351" s="104">
        <f>VLOOKUP(BJB!$F$9:$F$5599,Ctrl!$B$4:$C$399,2,0)</f>
        <v>39</v>
      </c>
      <c r="C351" s="104">
        <f>VLOOKUP(BJB!$G$9:$G$5599,Ctrl!$E$4:$F$399,2,0)</f>
        <v>0</v>
      </c>
      <c r="D351" s="219">
        <v>1</v>
      </c>
      <c r="E351" s="104" t="str">
        <f>VLOOKUP(BJB!$F$9:$F$5599,Ctrl!$B$4:$D$399,3,0)</f>
        <v>IV</v>
      </c>
      <c r="F351" s="139" t="s">
        <v>10558</v>
      </c>
      <c r="G351" s="139" t="s">
        <v>7680</v>
      </c>
      <c r="H351" s="125"/>
      <c r="I351" s="220" t="e">
        <f>IF(G350=BJB!#REF!,I350+1,1)</f>
        <v>#REF!</v>
      </c>
      <c r="J351" s="912" t="s">
        <v>20594</v>
      </c>
      <c r="K351" s="121" t="s">
        <v>959</v>
      </c>
      <c r="L351" s="104" t="s">
        <v>6477</v>
      </c>
      <c r="M351" s="104" t="s">
        <v>960</v>
      </c>
      <c r="N351" s="120">
        <v>40044</v>
      </c>
      <c r="O351" s="114">
        <v>30000000</v>
      </c>
      <c r="P351" s="105" t="s">
        <v>15036</v>
      </c>
      <c r="Q351" s="120" t="s">
        <v>15024</v>
      </c>
      <c r="R351" s="105">
        <v>26022223</v>
      </c>
      <c r="S351" s="108" t="s">
        <v>7142</v>
      </c>
      <c r="T351" s="109">
        <v>40480</v>
      </c>
      <c r="U351" s="114">
        <v>19516667.25</v>
      </c>
      <c r="V351" s="109">
        <v>40480</v>
      </c>
      <c r="W351" s="141">
        <v>19516667.25</v>
      </c>
      <c r="X351" s="141">
        <v>0</v>
      </c>
      <c r="Y351" s="141">
        <v>0</v>
      </c>
      <c r="Z351" s="141">
        <v>0</v>
      </c>
      <c r="AA351" s="114">
        <v>17716667</v>
      </c>
      <c r="AB351" s="114"/>
      <c r="AC351" s="114"/>
      <c r="AD351" s="141"/>
      <c r="AE351" s="106">
        <v>0</v>
      </c>
      <c r="AF351" s="106">
        <v>0</v>
      </c>
      <c r="AG351" s="106">
        <v>0</v>
      </c>
      <c r="AH351" s="114"/>
      <c r="AI351" s="114"/>
      <c r="AJ351" s="114"/>
      <c r="AK351" s="114"/>
      <c r="AL351" s="114"/>
      <c r="AM351" s="114"/>
      <c r="AN351" s="114">
        <f t="shared" si="10"/>
        <v>17716667</v>
      </c>
      <c r="AO351" s="114">
        <f t="shared" si="11"/>
        <v>1800000.25</v>
      </c>
      <c r="AP351" s="114"/>
      <c r="AQ351" s="114"/>
      <c r="AR351" s="114"/>
      <c r="AS351" s="114"/>
      <c r="AT351" s="190"/>
    </row>
    <row r="352" spans="1:46" s="191" customFormat="1" ht="15" customHeight="1" x14ac:dyDescent="0.2">
      <c r="A352" s="104"/>
      <c r="B352" s="104">
        <f>VLOOKUP(BJB!$F$9:$F$5599,Ctrl!$B$4:$C$399,2,0)</f>
        <v>39</v>
      </c>
      <c r="C352" s="104">
        <f>VLOOKUP(BJB!$G$9:$G$5599,Ctrl!$E$4:$F$399,2,0)</f>
        <v>1</v>
      </c>
      <c r="D352" s="219">
        <v>1</v>
      </c>
      <c r="E352" s="104" t="str">
        <f>VLOOKUP(BJB!$F$9:$F$5599,Ctrl!$B$4:$D$399,3,0)</f>
        <v>IV</v>
      </c>
      <c r="F352" s="139" t="s">
        <v>10558</v>
      </c>
      <c r="G352" s="139" t="s">
        <v>1117</v>
      </c>
      <c r="H352" s="125"/>
      <c r="I352" s="220" t="e">
        <f>IF(G351=BJB!#REF!,I351+1,1)</f>
        <v>#REF!</v>
      </c>
      <c r="J352" s="912" t="s">
        <v>20595</v>
      </c>
      <c r="K352" s="126" t="s">
        <v>1134</v>
      </c>
      <c r="L352" s="104" t="s">
        <v>6477</v>
      </c>
      <c r="M352" s="127" t="s">
        <v>1135</v>
      </c>
      <c r="N352" s="120">
        <v>41052</v>
      </c>
      <c r="O352" s="140">
        <v>50000000</v>
      </c>
      <c r="P352" s="105" t="s">
        <v>15037</v>
      </c>
      <c r="Q352" s="120">
        <v>41523</v>
      </c>
      <c r="R352" s="105">
        <v>18080118</v>
      </c>
      <c r="S352" s="234" t="s">
        <v>127</v>
      </c>
      <c r="T352" s="130">
        <v>41605</v>
      </c>
      <c r="U352" s="106">
        <v>12458199</v>
      </c>
      <c r="V352" s="109">
        <v>41605</v>
      </c>
      <c r="W352" s="141">
        <v>12458199</v>
      </c>
      <c r="X352" s="141">
        <v>0</v>
      </c>
      <c r="Y352" s="141">
        <v>0</v>
      </c>
      <c r="Z352" s="141">
        <v>0</v>
      </c>
      <c r="AA352" s="114">
        <v>175000</v>
      </c>
      <c r="AB352" s="114"/>
      <c r="AC352" s="106"/>
      <c r="AD352" s="141"/>
      <c r="AE352" s="106">
        <v>0</v>
      </c>
      <c r="AF352" s="106">
        <v>0</v>
      </c>
      <c r="AG352" s="106">
        <v>0</v>
      </c>
      <c r="AH352" s="111"/>
      <c r="AI352" s="106"/>
      <c r="AJ352" s="106"/>
      <c r="AK352" s="106"/>
      <c r="AL352" s="106"/>
      <c r="AM352" s="106"/>
      <c r="AN352" s="114">
        <f t="shared" si="10"/>
        <v>175000</v>
      </c>
      <c r="AO352" s="114">
        <f t="shared" si="11"/>
        <v>12283199</v>
      </c>
      <c r="AP352" s="114"/>
      <c r="AQ352" s="114"/>
      <c r="AR352" s="114"/>
      <c r="AS352" s="114"/>
      <c r="AT352" s="190"/>
    </row>
    <row r="353" spans="1:46" s="191" customFormat="1" ht="15" customHeight="1" x14ac:dyDescent="0.2">
      <c r="A353" s="104"/>
      <c r="B353" s="104">
        <f>VLOOKUP(BJB!$F$9:$F$5599,Ctrl!$B$4:$C$399,2,0)</f>
        <v>39</v>
      </c>
      <c r="C353" s="104">
        <f>VLOOKUP(BJB!$G$9:$G$5599,Ctrl!$E$4:$F$399,2,0)</f>
        <v>0</v>
      </c>
      <c r="D353" s="219">
        <v>1</v>
      </c>
      <c r="E353" s="104" t="str">
        <f>VLOOKUP(BJB!$F$9:$F$5599,Ctrl!$B$4:$D$399,3,0)</f>
        <v>IV</v>
      </c>
      <c r="F353" s="139" t="s">
        <v>10558</v>
      </c>
      <c r="G353" s="139" t="s">
        <v>7680</v>
      </c>
      <c r="H353" s="125"/>
      <c r="I353" s="220" t="e">
        <f>IF(G352=BJB!#REF!,I352+1,1)</f>
        <v>#REF!</v>
      </c>
      <c r="J353" s="912" t="s">
        <v>20596</v>
      </c>
      <c r="K353" s="121" t="s">
        <v>947</v>
      </c>
      <c r="L353" s="104" t="s">
        <v>6477</v>
      </c>
      <c r="M353" s="104" t="s">
        <v>934</v>
      </c>
      <c r="N353" s="120">
        <v>39813</v>
      </c>
      <c r="O353" s="114">
        <v>25000000</v>
      </c>
      <c r="P353" s="105" t="s">
        <v>15038</v>
      </c>
      <c r="Q353" s="120">
        <v>0</v>
      </c>
      <c r="R353" s="105">
        <v>18218801.25</v>
      </c>
      <c r="S353" s="108" t="s">
        <v>7141</v>
      </c>
      <c r="T353" s="109">
        <v>40416</v>
      </c>
      <c r="U353" s="114">
        <v>18218802</v>
      </c>
      <c r="V353" s="109">
        <v>40416</v>
      </c>
      <c r="W353" s="141">
        <v>18218802</v>
      </c>
      <c r="X353" s="141">
        <v>0</v>
      </c>
      <c r="Y353" s="141">
        <v>0</v>
      </c>
      <c r="Z353" s="141">
        <v>0</v>
      </c>
      <c r="AA353" s="114">
        <v>0</v>
      </c>
      <c r="AB353" s="114"/>
      <c r="AC353" s="114"/>
      <c r="AD353" s="141"/>
      <c r="AE353" s="106">
        <v>0</v>
      </c>
      <c r="AF353" s="106">
        <v>0</v>
      </c>
      <c r="AG353" s="106">
        <v>0</v>
      </c>
      <c r="AH353" s="114"/>
      <c r="AI353" s="114"/>
      <c r="AJ353" s="114"/>
      <c r="AK353" s="114"/>
      <c r="AL353" s="114"/>
      <c r="AM353" s="114"/>
      <c r="AN353" s="114">
        <f t="shared" si="10"/>
        <v>0</v>
      </c>
      <c r="AO353" s="114">
        <f t="shared" si="11"/>
        <v>18218802</v>
      </c>
      <c r="AP353" s="114"/>
      <c r="AQ353" s="114"/>
      <c r="AR353" s="114"/>
      <c r="AS353" s="114"/>
      <c r="AT353" s="190"/>
    </row>
    <row r="354" spans="1:46" s="191" customFormat="1" ht="15" customHeight="1" x14ac:dyDescent="0.2">
      <c r="A354" s="104"/>
      <c r="B354" s="104">
        <f>VLOOKUP(BJB!$F$9:$F$5599,Ctrl!$B$4:$C$399,2,0)</f>
        <v>39</v>
      </c>
      <c r="C354" s="104">
        <f>VLOOKUP(BJB!$G$9:$G$5599,Ctrl!$E$4:$F$399,2,0)</f>
        <v>0</v>
      </c>
      <c r="D354" s="219">
        <v>1</v>
      </c>
      <c r="E354" s="104" t="str">
        <f>VLOOKUP(BJB!$F$9:$F$5599,Ctrl!$B$4:$D$399,3,0)</f>
        <v>IV</v>
      </c>
      <c r="F354" s="139" t="s">
        <v>10558</v>
      </c>
      <c r="G354" s="139" t="s">
        <v>7680</v>
      </c>
      <c r="H354" s="125"/>
      <c r="I354" s="220" t="e">
        <f>IF(G353=BJB!#REF!,I353+1,1)</f>
        <v>#REF!</v>
      </c>
      <c r="J354" s="912" t="s">
        <v>20597</v>
      </c>
      <c r="K354" s="121" t="s">
        <v>1013</v>
      </c>
      <c r="L354" s="104" t="s">
        <v>6477</v>
      </c>
      <c r="M354" s="104" t="s">
        <v>1014</v>
      </c>
      <c r="N354" s="120">
        <v>40288</v>
      </c>
      <c r="O354" s="107">
        <v>10000000</v>
      </c>
      <c r="P354" s="105" t="s">
        <v>15039</v>
      </c>
      <c r="Q354" s="120">
        <v>40913</v>
      </c>
      <c r="R354" s="105">
        <v>3333328</v>
      </c>
      <c r="S354" s="108" t="s">
        <v>7152</v>
      </c>
      <c r="T354" s="109">
        <v>40961</v>
      </c>
      <c r="U354" s="114">
        <v>2499996</v>
      </c>
      <c r="V354" s="109">
        <v>40961</v>
      </c>
      <c r="W354" s="141">
        <v>2499996</v>
      </c>
      <c r="X354" s="141">
        <v>0</v>
      </c>
      <c r="Y354" s="141">
        <v>0</v>
      </c>
      <c r="Z354" s="141">
        <v>0</v>
      </c>
      <c r="AA354" s="114">
        <v>2499996</v>
      </c>
      <c r="AB354" s="114"/>
      <c r="AC354" s="114"/>
      <c r="AD354" s="141"/>
      <c r="AE354" s="106">
        <v>0</v>
      </c>
      <c r="AF354" s="106">
        <v>0</v>
      </c>
      <c r="AG354" s="106">
        <v>0</v>
      </c>
      <c r="AH354" s="114"/>
      <c r="AI354" s="114"/>
      <c r="AJ354" s="114"/>
      <c r="AK354" s="114"/>
      <c r="AL354" s="114"/>
      <c r="AM354" s="114"/>
      <c r="AN354" s="114">
        <f t="shared" si="10"/>
        <v>2499996</v>
      </c>
      <c r="AO354" s="114">
        <f t="shared" si="11"/>
        <v>0</v>
      </c>
      <c r="AP354" s="114"/>
      <c r="AQ354" s="114"/>
      <c r="AR354" s="114"/>
      <c r="AS354" s="114"/>
      <c r="AT354" s="190"/>
    </row>
    <row r="355" spans="1:46" s="191" customFormat="1" ht="15" customHeight="1" x14ac:dyDescent="0.2">
      <c r="A355" s="104"/>
      <c r="B355" s="104">
        <f>VLOOKUP(BJB!$F$9:$F$5599,Ctrl!$B$4:$C$399,2,0)</f>
        <v>39</v>
      </c>
      <c r="C355" s="104">
        <f>VLOOKUP(BJB!$G$9:$G$5599,Ctrl!$E$4:$F$399,2,0)</f>
        <v>0</v>
      </c>
      <c r="D355" s="219">
        <v>1</v>
      </c>
      <c r="E355" s="104" t="str">
        <f>VLOOKUP(BJB!$F$9:$F$5599,Ctrl!$B$4:$D$399,3,0)</f>
        <v>IV</v>
      </c>
      <c r="F355" s="139" t="s">
        <v>10558</v>
      </c>
      <c r="G355" s="139" t="s">
        <v>7680</v>
      </c>
      <c r="H355" s="125"/>
      <c r="I355" s="220" t="e">
        <f>IF(G354=BJB!#REF!,I354+1,1)</f>
        <v>#REF!</v>
      </c>
      <c r="J355" s="912" t="s">
        <v>20598</v>
      </c>
      <c r="K355" s="121" t="s">
        <v>1008</v>
      </c>
      <c r="L355" s="104" t="s">
        <v>6477</v>
      </c>
      <c r="M355" s="104" t="s">
        <v>926</v>
      </c>
      <c r="N355" s="120">
        <v>39813</v>
      </c>
      <c r="O355" s="107">
        <v>25000000</v>
      </c>
      <c r="P355" s="105" t="s">
        <v>6222</v>
      </c>
      <c r="Q355" s="120" t="s">
        <v>6222</v>
      </c>
      <c r="R355" s="890">
        <v>0</v>
      </c>
      <c r="S355" s="108" t="s">
        <v>7151</v>
      </c>
      <c r="T355" s="109">
        <v>40872</v>
      </c>
      <c r="U355" s="114">
        <v>7335372</v>
      </c>
      <c r="V355" s="109" t="s">
        <v>6222</v>
      </c>
      <c r="W355" s="141">
        <v>0</v>
      </c>
      <c r="X355" s="141">
        <v>0</v>
      </c>
      <c r="Y355" s="141">
        <v>0</v>
      </c>
      <c r="Z355" s="141">
        <v>0</v>
      </c>
      <c r="AA355" s="114">
        <v>0</v>
      </c>
      <c r="AB355" s="114"/>
      <c r="AC355" s="114"/>
      <c r="AD355" s="141"/>
      <c r="AE355" s="106">
        <v>0</v>
      </c>
      <c r="AF355" s="106">
        <v>0</v>
      </c>
      <c r="AG355" s="106">
        <v>0</v>
      </c>
      <c r="AH355" s="114"/>
      <c r="AI355" s="114"/>
      <c r="AJ355" s="114"/>
      <c r="AK355" s="114"/>
      <c r="AL355" s="114"/>
      <c r="AM355" s="114"/>
      <c r="AN355" s="114">
        <f t="shared" si="10"/>
        <v>0</v>
      </c>
      <c r="AO355" s="114">
        <f t="shared" si="11"/>
        <v>7335372</v>
      </c>
      <c r="AP355" s="114"/>
      <c r="AQ355" s="114"/>
      <c r="AR355" s="114"/>
      <c r="AS355" s="114"/>
      <c r="AT355" s="190"/>
    </row>
    <row r="356" spans="1:46" s="191" customFormat="1" ht="15" customHeight="1" x14ac:dyDescent="0.2">
      <c r="A356" s="104"/>
      <c r="B356" s="104">
        <f>VLOOKUP(BJB!$F$9:$F$5599,Ctrl!$B$4:$C$399,2,0)</f>
        <v>39</v>
      </c>
      <c r="C356" s="104">
        <f>VLOOKUP(BJB!$G$9:$G$5599,Ctrl!$E$4:$F$399,2,0)</f>
        <v>1</v>
      </c>
      <c r="D356" s="219">
        <v>1</v>
      </c>
      <c r="E356" s="104" t="str">
        <f>VLOOKUP(BJB!$F$9:$F$5599,Ctrl!$B$4:$D$399,3,0)</f>
        <v>IV</v>
      </c>
      <c r="F356" s="139" t="s">
        <v>10558</v>
      </c>
      <c r="G356" s="139" t="s">
        <v>1117</v>
      </c>
      <c r="H356" s="125" t="s">
        <v>6295</v>
      </c>
      <c r="I356" s="220" t="e">
        <f>IF(G355=BJB!#REF!,I355+1,1)</f>
        <v>#REF!</v>
      </c>
      <c r="J356" s="912" t="s">
        <v>20599</v>
      </c>
      <c r="K356" s="121" t="s">
        <v>1121</v>
      </c>
      <c r="L356" s="104" t="s">
        <v>6477</v>
      </c>
      <c r="M356" s="104" t="s">
        <v>1122</v>
      </c>
      <c r="N356" s="120">
        <v>40301</v>
      </c>
      <c r="O356" s="107">
        <v>28000000</v>
      </c>
      <c r="P356" s="105" t="s">
        <v>6222</v>
      </c>
      <c r="Q356" s="120" t="s">
        <v>6222</v>
      </c>
      <c r="R356" s="890">
        <v>0</v>
      </c>
      <c r="S356" s="108" t="s">
        <v>1120</v>
      </c>
      <c r="T356" s="109">
        <v>40907</v>
      </c>
      <c r="U356" s="106">
        <v>13109960</v>
      </c>
      <c r="V356" s="109" t="s">
        <v>6222</v>
      </c>
      <c r="W356" s="141">
        <v>0</v>
      </c>
      <c r="X356" s="141">
        <v>0</v>
      </c>
      <c r="Y356" s="141">
        <v>0</v>
      </c>
      <c r="Z356" s="141">
        <v>0</v>
      </c>
      <c r="AA356" s="114">
        <v>3908355</v>
      </c>
      <c r="AB356" s="114"/>
      <c r="AC356" s="132"/>
      <c r="AD356" s="141"/>
      <c r="AE356" s="106">
        <v>0</v>
      </c>
      <c r="AF356" s="106">
        <v>0</v>
      </c>
      <c r="AG356" s="106">
        <v>0</v>
      </c>
      <c r="AH356" s="106"/>
      <c r="AI356" s="106"/>
      <c r="AJ356" s="106"/>
      <c r="AK356" s="106"/>
      <c r="AL356" s="106"/>
      <c r="AM356" s="106"/>
      <c r="AN356" s="114">
        <f t="shared" si="10"/>
        <v>3908355</v>
      </c>
      <c r="AO356" s="114">
        <f t="shared" si="11"/>
        <v>9201605</v>
      </c>
      <c r="AP356" s="114"/>
      <c r="AQ356" s="114"/>
      <c r="AR356" s="114"/>
      <c r="AS356" s="114"/>
      <c r="AT356" s="190"/>
    </row>
    <row r="357" spans="1:46" s="191" customFormat="1" ht="15" customHeight="1" x14ac:dyDescent="0.2">
      <c r="A357" s="104"/>
      <c r="B357" s="104">
        <f>VLOOKUP(BJB!$F$9:$F$5599,Ctrl!$B$4:$C$399,2,0)</f>
        <v>39</v>
      </c>
      <c r="C357" s="104">
        <f>VLOOKUP(BJB!$G$9:$G$5599,Ctrl!$E$4:$F$399,2,0)</f>
        <v>0</v>
      </c>
      <c r="D357" s="219">
        <v>1</v>
      </c>
      <c r="E357" s="104" t="str">
        <f>VLOOKUP(BJB!$F$9:$F$5599,Ctrl!$B$4:$D$399,3,0)</f>
        <v>IV</v>
      </c>
      <c r="F357" s="139" t="s">
        <v>10558</v>
      </c>
      <c r="G357" s="139" t="s">
        <v>7680</v>
      </c>
      <c r="H357" s="125">
        <v>1090217000942</v>
      </c>
      <c r="I357" s="220" t="e">
        <f>IF(G356=BJB!#REF!,I356+1,1)</f>
        <v>#REF!</v>
      </c>
      <c r="J357" s="912" t="s">
        <v>20600</v>
      </c>
      <c r="K357" s="121" t="s">
        <v>986</v>
      </c>
      <c r="L357" s="104" t="s">
        <v>6477</v>
      </c>
      <c r="M357" s="104" t="s">
        <v>976</v>
      </c>
      <c r="N357" s="120">
        <v>39930</v>
      </c>
      <c r="O357" s="107">
        <v>15000000</v>
      </c>
      <c r="P357" s="105" t="s">
        <v>6222</v>
      </c>
      <c r="Q357" s="120" t="s">
        <v>6222</v>
      </c>
      <c r="R357" s="890">
        <v>0</v>
      </c>
      <c r="S357" s="108" t="s">
        <v>7148</v>
      </c>
      <c r="T357" s="109">
        <v>40753</v>
      </c>
      <c r="U357" s="114">
        <v>11250000</v>
      </c>
      <c r="V357" s="109" t="s">
        <v>6222</v>
      </c>
      <c r="W357" s="141">
        <v>0</v>
      </c>
      <c r="X357" s="141">
        <v>0</v>
      </c>
      <c r="Y357" s="141">
        <v>0</v>
      </c>
      <c r="Z357" s="141">
        <v>0</v>
      </c>
      <c r="AA357" s="114">
        <v>10849999</v>
      </c>
      <c r="AB357" s="114"/>
      <c r="AC357" s="132"/>
      <c r="AD357" s="141"/>
      <c r="AE357" s="106">
        <v>0</v>
      </c>
      <c r="AF357" s="106">
        <v>0</v>
      </c>
      <c r="AG357" s="106">
        <v>0</v>
      </c>
      <c r="AH357" s="114"/>
      <c r="AI357" s="114"/>
      <c r="AJ357" s="114"/>
      <c r="AK357" s="114"/>
      <c r="AL357" s="114"/>
      <c r="AM357" s="114"/>
      <c r="AN357" s="114">
        <f t="shared" si="10"/>
        <v>10849999</v>
      </c>
      <c r="AO357" s="114">
        <f t="shared" si="11"/>
        <v>400001</v>
      </c>
      <c r="AP357" s="114"/>
      <c r="AQ357" s="114"/>
      <c r="AR357" s="114"/>
      <c r="AS357" s="114"/>
      <c r="AT357" s="190"/>
    </row>
    <row r="358" spans="1:46" s="191" customFormat="1" ht="15" customHeight="1" x14ac:dyDescent="0.2">
      <c r="A358" s="104"/>
      <c r="B358" s="104">
        <f>VLOOKUP(BJB!$F$9:$F$5599,Ctrl!$B$4:$C$399,2,0)</f>
        <v>39</v>
      </c>
      <c r="C358" s="104">
        <f>VLOOKUP(BJB!$G$9:$G$5599,Ctrl!$E$4:$F$399,2,0)</f>
        <v>0</v>
      </c>
      <c r="D358" s="219">
        <v>1</v>
      </c>
      <c r="E358" s="104" t="str">
        <f>VLOOKUP(BJB!$F$9:$F$5599,Ctrl!$B$4:$D$399,3,0)</f>
        <v>IV</v>
      </c>
      <c r="F358" s="139" t="s">
        <v>10558</v>
      </c>
      <c r="G358" s="139" t="s">
        <v>7680</v>
      </c>
      <c r="H358" s="125"/>
      <c r="I358" s="220" t="e">
        <f>IF(G357=BJB!#REF!,I357+1,1)</f>
        <v>#REF!</v>
      </c>
      <c r="J358" s="912" t="s">
        <v>20601</v>
      </c>
      <c r="K358" s="121" t="s">
        <v>954</v>
      </c>
      <c r="L358" s="104" t="s">
        <v>6477</v>
      </c>
      <c r="M358" s="104" t="s">
        <v>932</v>
      </c>
      <c r="N358" s="120">
        <v>39871</v>
      </c>
      <c r="O358" s="114">
        <v>20000000</v>
      </c>
      <c r="P358" s="105" t="s">
        <v>15040</v>
      </c>
      <c r="Q358" s="120" t="s">
        <v>15041</v>
      </c>
      <c r="R358" s="105">
        <v>15000000</v>
      </c>
      <c r="S358" s="108" t="s">
        <v>7142</v>
      </c>
      <c r="T358" s="109">
        <v>40480</v>
      </c>
      <c r="U358" s="114">
        <v>11250000</v>
      </c>
      <c r="V358" s="109">
        <v>40480</v>
      </c>
      <c r="W358" s="141">
        <v>11250000</v>
      </c>
      <c r="X358" s="141">
        <v>0</v>
      </c>
      <c r="Y358" s="141">
        <v>0</v>
      </c>
      <c r="Z358" s="141">
        <v>0</v>
      </c>
      <c r="AA358" s="114">
        <v>11250000</v>
      </c>
      <c r="AB358" s="114"/>
      <c r="AC358" s="114"/>
      <c r="AD358" s="141"/>
      <c r="AE358" s="106">
        <v>0</v>
      </c>
      <c r="AF358" s="106">
        <v>0</v>
      </c>
      <c r="AG358" s="106">
        <v>0</v>
      </c>
      <c r="AH358" s="114"/>
      <c r="AI358" s="114"/>
      <c r="AJ358" s="114"/>
      <c r="AK358" s="114"/>
      <c r="AL358" s="114"/>
      <c r="AM358" s="114"/>
      <c r="AN358" s="114">
        <f t="shared" si="10"/>
        <v>11250000</v>
      </c>
      <c r="AO358" s="114">
        <f t="shared" si="11"/>
        <v>0</v>
      </c>
      <c r="AP358" s="114"/>
      <c r="AQ358" s="114"/>
      <c r="AR358" s="114"/>
      <c r="AS358" s="114"/>
      <c r="AT358" s="190"/>
    </row>
    <row r="359" spans="1:46" s="191" customFormat="1" ht="15" customHeight="1" x14ac:dyDescent="0.2">
      <c r="A359" s="104"/>
      <c r="B359" s="104">
        <f>VLOOKUP(BJB!$F$9:$F$5599,Ctrl!$B$4:$C$399,2,0)</f>
        <v>39</v>
      </c>
      <c r="C359" s="104">
        <f>VLOOKUP(BJB!$G$9:$G$5599,Ctrl!$E$4:$F$399,2,0)</f>
        <v>1</v>
      </c>
      <c r="D359" s="219">
        <v>1</v>
      </c>
      <c r="E359" s="104" t="str">
        <f>VLOOKUP(BJB!$F$9:$F$5599,Ctrl!$B$4:$D$399,3,0)</f>
        <v>IV</v>
      </c>
      <c r="F359" s="139" t="s">
        <v>10558</v>
      </c>
      <c r="G359" s="139" t="s">
        <v>1117</v>
      </c>
      <c r="H359" s="125" t="s">
        <v>7437</v>
      </c>
      <c r="I359" s="220" t="e">
        <f>IF(G358=BJB!#REF!,I358+1,1)</f>
        <v>#REF!</v>
      </c>
      <c r="J359" s="891" t="s">
        <v>18214</v>
      </c>
      <c r="K359" s="121" t="s">
        <v>6461</v>
      </c>
      <c r="L359" s="104" t="s">
        <v>6477</v>
      </c>
      <c r="M359" s="104" t="s">
        <v>6224</v>
      </c>
      <c r="N359" s="120">
        <v>41374</v>
      </c>
      <c r="O359" s="107">
        <v>100000000</v>
      </c>
      <c r="P359" s="105" t="s">
        <v>15042</v>
      </c>
      <c r="Q359" s="120">
        <v>41947</v>
      </c>
      <c r="R359" s="105">
        <v>72172007</v>
      </c>
      <c r="S359" s="146" t="s">
        <v>6513</v>
      </c>
      <c r="T359" s="109">
        <v>42051</v>
      </c>
      <c r="U359" s="118">
        <v>43240015</v>
      </c>
      <c r="V359" s="109">
        <v>42051</v>
      </c>
      <c r="W359" s="141">
        <v>43240015</v>
      </c>
      <c r="X359" s="141">
        <v>0</v>
      </c>
      <c r="Y359" s="141">
        <v>0</v>
      </c>
      <c r="Z359" s="141">
        <v>0</v>
      </c>
      <c r="AA359" s="114">
        <v>7086149</v>
      </c>
      <c r="AB359" s="114">
        <v>1219461</v>
      </c>
      <c r="AC359" s="132"/>
      <c r="AD359" s="141"/>
      <c r="AE359" s="106">
        <v>0</v>
      </c>
      <c r="AF359" s="106">
        <v>0</v>
      </c>
      <c r="AG359" s="106">
        <v>0</v>
      </c>
      <c r="AH359" s="114"/>
      <c r="AI359" s="114"/>
      <c r="AJ359" s="114"/>
      <c r="AK359" s="114"/>
      <c r="AL359" s="114"/>
      <c r="AM359" s="114"/>
      <c r="AN359" s="114">
        <f t="shared" si="10"/>
        <v>8305610</v>
      </c>
      <c r="AO359" s="114">
        <f t="shared" si="11"/>
        <v>34934405</v>
      </c>
      <c r="AP359" s="114"/>
      <c r="AQ359" s="114"/>
      <c r="AR359" s="114"/>
      <c r="AS359" s="114"/>
      <c r="AT359" s="190"/>
    </row>
    <row r="360" spans="1:46" s="191" customFormat="1" ht="15" customHeight="1" x14ac:dyDescent="0.2">
      <c r="A360" s="104"/>
      <c r="B360" s="104">
        <f>VLOOKUP(BJB!$F$9:$F$5599,Ctrl!$B$4:$C$399,2,0)</f>
        <v>39</v>
      </c>
      <c r="C360" s="104">
        <f>VLOOKUP(BJB!$G$9:$G$5599,Ctrl!$E$4:$F$399,2,0)</f>
        <v>1</v>
      </c>
      <c r="D360" s="219">
        <v>1</v>
      </c>
      <c r="E360" s="104" t="str">
        <f>VLOOKUP(BJB!$F$9:$F$5599,Ctrl!$B$4:$D$399,3,0)</f>
        <v>IV</v>
      </c>
      <c r="F360" s="139" t="s">
        <v>10558</v>
      </c>
      <c r="G360" s="139" t="s">
        <v>1117</v>
      </c>
      <c r="H360" s="125" t="s">
        <v>6293</v>
      </c>
      <c r="I360" s="220" t="e">
        <f>IF(G359=BJB!#REF!,I359+1,1)</f>
        <v>#REF!</v>
      </c>
      <c r="J360" s="891" t="s">
        <v>18215</v>
      </c>
      <c r="K360" s="121" t="s">
        <v>6292</v>
      </c>
      <c r="L360" s="104" t="s">
        <v>6477</v>
      </c>
      <c r="M360" s="104" t="s">
        <v>5577</v>
      </c>
      <c r="N360" s="120">
        <v>41162</v>
      </c>
      <c r="O360" s="114">
        <v>50000000</v>
      </c>
      <c r="P360" s="105" t="s">
        <v>6222</v>
      </c>
      <c r="Q360" s="120" t="s">
        <v>6222</v>
      </c>
      <c r="R360" s="890">
        <v>0</v>
      </c>
      <c r="S360" s="146" t="s">
        <v>5984</v>
      </c>
      <c r="T360" s="109">
        <v>41942</v>
      </c>
      <c r="U360" s="114">
        <v>35000000</v>
      </c>
      <c r="V360" s="109" t="s">
        <v>6222</v>
      </c>
      <c r="W360" s="141">
        <v>0</v>
      </c>
      <c r="X360" s="141">
        <v>0</v>
      </c>
      <c r="Y360" s="141">
        <v>0</v>
      </c>
      <c r="Z360" s="141">
        <v>0</v>
      </c>
      <c r="AA360" s="114">
        <v>13964228</v>
      </c>
      <c r="AB360" s="114"/>
      <c r="AC360" s="132">
        <v>960448</v>
      </c>
      <c r="AD360" s="141">
        <v>972673</v>
      </c>
      <c r="AE360" s="106">
        <v>0</v>
      </c>
      <c r="AF360" s="106">
        <v>0</v>
      </c>
      <c r="AG360" s="106">
        <v>0</v>
      </c>
      <c r="AH360" s="114"/>
      <c r="AI360" s="114"/>
      <c r="AJ360" s="114"/>
      <c r="AK360" s="114"/>
      <c r="AL360" s="114"/>
      <c r="AM360" s="114"/>
      <c r="AN360" s="114">
        <f t="shared" si="10"/>
        <v>15897349</v>
      </c>
      <c r="AO360" s="114">
        <f t="shared" si="11"/>
        <v>19102651</v>
      </c>
      <c r="AP360" s="114"/>
      <c r="AQ360" s="114"/>
      <c r="AR360" s="114"/>
      <c r="AS360" s="114"/>
      <c r="AT360" s="190"/>
    </row>
    <row r="361" spans="1:46" s="191" customFormat="1" ht="15" customHeight="1" x14ac:dyDescent="0.2">
      <c r="A361" s="104"/>
      <c r="B361" s="104">
        <f>VLOOKUP(BJB!$F$9:$F$5599,Ctrl!$B$4:$C$399,2,0)</f>
        <v>39</v>
      </c>
      <c r="C361" s="104">
        <f>VLOOKUP(BJB!$G$9:$G$5599,Ctrl!$E$4:$F$399,2,0)</f>
        <v>1</v>
      </c>
      <c r="D361" s="219">
        <v>1</v>
      </c>
      <c r="E361" s="104" t="str">
        <f>VLOOKUP(BJB!$F$9:$F$5599,Ctrl!$B$4:$D$399,3,0)</f>
        <v>IV</v>
      </c>
      <c r="F361" s="139" t="s">
        <v>10558</v>
      </c>
      <c r="G361" s="139" t="s">
        <v>1117</v>
      </c>
      <c r="H361" s="125">
        <v>1130116001165</v>
      </c>
      <c r="I361" s="220" t="e">
        <f>IF(G360=BJB!#REF!,I360+1,1)</f>
        <v>#REF!</v>
      </c>
      <c r="J361" s="912" t="s">
        <v>20602</v>
      </c>
      <c r="K361" s="121" t="s">
        <v>847</v>
      </c>
      <c r="L361" s="104" t="s">
        <v>6477</v>
      </c>
      <c r="M361" s="104" t="s">
        <v>6486</v>
      </c>
      <c r="N361" s="120">
        <v>41323</v>
      </c>
      <c r="O361" s="105">
        <v>30000000</v>
      </c>
      <c r="P361" s="105" t="s">
        <v>15043</v>
      </c>
      <c r="Q361" s="120">
        <v>41934</v>
      </c>
      <c r="R361" s="105">
        <v>20694866</v>
      </c>
      <c r="S361" s="146" t="s">
        <v>7303</v>
      </c>
      <c r="T361" s="109">
        <v>42093</v>
      </c>
      <c r="U361" s="141">
        <v>16225486</v>
      </c>
      <c r="V361" s="109">
        <v>42093</v>
      </c>
      <c r="W361" s="141">
        <v>16225486</v>
      </c>
      <c r="X361" s="141">
        <v>0</v>
      </c>
      <c r="Y361" s="141">
        <v>0</v>
      </c>
      <c r="Z361" s="141">
        <v>0</v>
      </c>
      <c r="AA361" s="114">
        <v>7228985</v>
      </c>
      <c r="AB361" s="114"/>
      <c r="AC361" s="132"/>
      <c r="AD361" s="141"/>
      <c r="AE361" s="106">
        <v>0</v>
      </c>
      <c r="AF361" s="106">
        <v>0</v>
      </c>
      <c r="AG361" s="106">
        <v>0</v>
      </c>
      <c r="AH361" s="141"/>
      <c r="AI361" s="141"/>
      <c r="AJ361" s="141"/>
      <c r="AK361" s="141"/>
      <c r="AL361" s="141"/>
      <c r="AM361" s="141"/>
      <c r="AN361" s="114">
        <f t="shared" si="10"/>
        <v>7228985</v>
      </c>
      <c r="AO361" s="114">
        <f t="shared" si="11"/>
        <v>8996501</v>
      </c>
      <c r="AP361" s="114"/>
      <c r="AQ361" s="114"/>
      <c r="AR361" s="114"/>
      <c r="AS361" s="114"/>
      <c r="AT361" s="190"/>
    </row>
    <row r="362" spans="1:46" s="191" customFormat="1" ht="15" customHeight="1" x14ac:dyDescent="0.2">
      <c r="A362" s="104"/>
      <c r="B362" s="104">
        <f>VLOOKUP(BJB!$F$9:$F$5599,Ctrl!$B$4:$C$399,2,0)</f>
        <v>39</v>
      </c>
      <c r="C362" s="104">
        <f>VLOOKUP(BJB!$G$9:$G$5599,Ctrl!$E$4:$F$399,2,0)</f>
        <v>0</v>
      </c>
      <c r="D362" s="219">
        <v>1</v>
      </c>
      <c r="E362" s="104" t="str">
        <f>VLOOKUP(BJB!$F$9:$F$5599,Ctrl!$B$4:$D$399,3,0)</f>
        <v>IV</v>
      </c>
      <c r="F362" s="139" t="s">
        <v>10558</v>
      </c>
      <c r="G362" s="139" t="s">
        <v>7680</v>
      </c>
      <c r="H362" s="125"/>
      <c r="I362" s="220" t="e">
        <f>IF(G361=BJB!#REF!,I361+1,1)</f>
        <v>#REF!</v>
      </c>
      <c r="J362" s="912" t="s">
        <v>20603</v>
      </c>
      <c r="K362" s="121" t="s">
        <v>918</v>
      </c>
      <c r="L362" s="104" t="s">
        <v>6477</v>
      </c>
      <c r="M362" s="104" t="s">
        <v>919</v>
      </c>
      <c r="N362" s="120">
        <v>39800</v>
      </c>
      <c r="O362" s="282">
        <v>25000000</v>
      </c>
      <c r="P362" s="105" t="s">
        <v>6222</v>
      </c>
      <c r="Q362" s="120" t="s">
        <v>6222</v>
      </c>
      <c r="R362" s="890">
        <v>0</v>
      </c>
      <c r="S362" s="108" t="s">
        <v>7138</v>
      </c>
      <c r="T362" s="109">
        <v>40086</v>
      </c>
      <c r="U362" s="114">
        <v>18750000</v>
      </c>
      <c r="V362" s="109" t="s">
        <v>6222</v>
      </c>
      <c r="W362" s="141">
        <v>0</v>
      </c>
      <c r="X362" s="141">
        <v>0</v>
      </c>
      <c r="Y362" s="141">
        <v>0</v>
      </c>
      <c r="Z362" s="141">
        <v>0</v>
      </c>
      <c r="AA362" s="114">
        <v>8962500</v>
      </c>
      <c r="AB362" s="114"/>
      <c r="AC362" s="114"/>
      <c r="AD362" s="141"/>
      <c r="AE362" s="106">
        <v>0</v>
      </c>
      <c r="AF362" s="106">
        <v>0</v>
      </c>
      <c r="AG362" s="106">
        <v>0</v>
      </c>
      <c r="AH362" s="114"/>
      <c r="AI362" s="114"/>
      <c r="AJ362" s="114"/>
      <c r="AK362" s="114"/>
      <c r="AL362" s="114"/>
      <c r="AM362" s="114"/>
      <c r="AN362" s="114">
        <f t="shared" si="10"/>
        <v>8962500</v>
      </c>
      <c r="AO362" s="114">
        <f t="shared" si="11"/>
        <v>9787500</v>
      </c>
      <c r="AP362" s="114"/>
      <c r="AQ362" s="114"/>
      <c r="AR362" s="114"/>
      <c r="AS362" s="114"/>
      <c r="AT362" s="190"/>
    </row>
    <row r="363" spans="1:46" s="191" customFormat="1" ht="15" customHeight="1" x14ac:dyDescent="0.2">
      <c r="A363" s="104"/>
      <c r="B363" s="104">
        <f>VLOOKUP(BJB!$F$9:$F$5599,Ctrl!$B$4:$C$399,2,0)</f>
        <v>39</v>
      </c>
      <c r="C363" s="104">
        <f>VLOOKUP(BJB!$G$9:$G$5599,Ctrl!$E$4:$F$399,2,0)</f>
        <v>0</v>
      </c>
      <c r="D363" s="219">
        <v>1</v>
      </c>
      <c r="E363" s="104" t="str">
        <f>VLOOKUP(BJB!$F$9:$F$5599,Ctrl!$B$4:$D$399,3,0)</f>
        <v>IV</v>
      </c>
      <c r="F363" s="139" t="s">
        <v>10558</v>
      </c>
      <c r="G363" s="139" t="s">
        <v>7680</v>
      </c>
      <c r="H363" s="125"/>
      <c r="I363" s="220" t="e">
        <f>IF(G362=BJB!#REF!,I362+1,1)</f>
        <v>#REF!</v>
      </c>
      <c r="J363" s="912" t="s">
        <v>20604</v>
      </c>
      <c r="K363" s="121" t="s">
        <v>1016</v>
      </c>
      <c r="L363" s="104" t="s">
        <v>6476</v>
      </c>
      <c r="M363" s="104" t="s">
        <v>1017</v>
      </c>
      <c r="N363" s="120">
        <v>40177</v>
      </c>
      <c r="O363" s="107">
        <v>42669725</v>
      </c>
      <c r="P363" s="105" t="s">
        <v>15044</v>
      </c>
      <c r="Q363" s="120">
        <v>40959</v>
      </c>
      <c r="R363" s="105">
        <v>36865459</v>
      </c>
      <c r="S363" s="108" t="s">
        <v>565</v>
      </c>
      <c r="T363" s="109">
        <v>40989</v>
      </c>
      <c r="U363" s="114">
        <v>8847710</v>
      </c>
      <c r="V363" s="109">
        <v>40989</v>
      </c>
      <c r="W363" s="141">
        <v>8847710</v>
      </c>
      <c r="X363" s="141">
        <v>0</v>
      </c>
      <c r="Y363" s="141">
        <v>0</v>
      </c>
      <c r="Z363" s="141">
        <v>0</v>
      </c>
      <c r="AA363" s="114">
        <v>0</v>
      </c>
      <c r="AB363" s="114"/>
      <c r="AC363" s="114"/>
      <c r="AD363" s="141"/>
      <c r="AE363" s="106">
        <v>0</v>
      </c>
      <c r="AF363" s="106">
        <v>0</v>
      </c>
      <c r="AG363" s="106">
        <v>0</v>
      </c>
      <c r="AH363" s="114"/>
      <c r="AI363" s="114"/>
      <c r="AJ363" s="114"/>
      <c r="AK363" s="114"/>
      <c r="AL363" s="114"/>
      <c r="AM363" s="114"/>
      <c r="AN363" s="114">
        <f t="shared" si="10"/>
        <v>0</v>
      </c>
      <c r="AO363" s="114">
        <f t="shared" si="11"/>
        <v>8847710</v>
      </c>
      <c r="AP363" s="114"/>
      <c r="AQ363" s="114"/>
      <c r="AR363" s="114"/>
      <c r="AS363" s="114"/>
      <c r="AT363" s="190"/>
    </row>
    <row r="364" spans="1:46" s="191" customFormat="1" ht="15" customHeight="1" x14ac:dyDescent="0.2">
      <c r="A364" s="104"/>
      <c r="B364" s="104">
        <f>VLOOKUP(BJB!$F$9:$F$5599,Ctrl!$B$4:$C$399,2,0)</f>
        <v>39</v>
      </c>
      <c r="C364" s="104">
        <f>VLOOKUP(BJB!$G$9:$G$5599,Ctrl!$E$4:$F$399,2,0)</f>
        <v>0</v>
      </c>
      <c r="D364" s="219">
        <v>1</v>
      </c>
      <c r="E364" s="104" t="str">
        <f>VLOOKUP(BJB!$F$9:$F$5599,Ctrl!$B$4:$D$399,3,0)</f>
        <v>IV</v>
      </c>
      <c r="F364" s="139" t="s">
        <v>10558</v>
      </c>
      <c r="G364" s="139" t="s">
        <v>7680</v>
      </c>
      <c r="H364" s="125"/>
      <c r="I364" s="220" t="e">
        <f>IF(G363=BJB!#REF!,I363+1,1)</f>
        <v>#REF!</v>
      </c>
      <c r="J364" s="912" t="s">
        <v>20605</v>
      </c>
      <c r="K364" s="121" t="s">
        <v>1005</v>
      </c>
      <c r="L364" s="104" t="s">
        <v>6477</v>
      </c>
      <c r="M364" s="104" t="s">
        <v>934</v>
      </c>
      <c r="N364" s="120">
        <v>39813</v>
      </c>
      <c r="O364" s="107">
        <v>50000000</v>
      </c>
      <c r="P364" s="105" t="s">
        <v>6222</v>
      </c>
      <c r="Q364" s="120" t="s">
        <v>6222</v>
      </c>
      <c r="R364" s="890">
        <v>0</v>
      </c>
      <c r="S364" s="108" t="s">
        <v>7151</v>
      </c>
      <c r="T364" s="109">
        <v>40872</v>
      </c>
      <c r="U364" s="114">
        <v>23660068</v>
      </c>
      <c r="V364" s="109" t="s">
        <v>6222</v>
      </c>
      <c r="W364" s="141">
        <v>0</v>
      </c>
      <c r="X364" s="141">
        <v>0</v>
      </c>
      <c r="Y364" s="141">
        <v>0</v>
      </c>
      <c r="Z364" s="141">
        <v>0</v>
      </c>
      <c r="AA364" s="114">
        <v>16160068</v>
      </c>
      <c r="AB364" s="114"/>
      <c r="AC364" s="114"/>
      <c r="AD364" s="141"/>
      <c r="AE364" s="106">
        <v>0</v>
      </c>
      <c r="AF364" s="106">
        <v>0</v>
      </c>
      <c r="AG364" s="106">
        <v>0</v>
      </c>
      <c r="AH364" s="114"/>
      <c r="AI364" s="114"/>
      <c r="AJ364" s="114"/>
      <c r="AK364" s="114"/>
      <c r="AL364" s="114"/>
      <c r="AM364" s="114"/>
      <c r="AN364" s="114">
        <f t="shared" si="10"/>
        <v>16160068</v>
      </c>
      <c r="AO364" s="114">
        <f t="shared" si="11"/>
        <v>7500000</v>
      </c>
      <c r="AP364" s="114"/>
      <c r="AQ364" s="114"/>
      <c r="AR364" s="114"/>
      <c r="AS364" s="114"/>
      <c r="AT364" s="237"/>
    </row>
    <row r="365" spans="1:46" s="191" customFormat="1" ht="15" customHeight="1" x14ac:dyDescent="0.2">
      <c r="A365" s="104"/>
      <c r="B365" s="104">
        <f>VLOOKUP(BJB!$F$9:$F$5599,Ctrl!$B$4:$C$399,2,0)</f>
        <v>39</v>
      </c>
      <c r="C365" s="104">
        <f>VLOOKUP(BJB!$G$9:$G$5599,Ctrl!$E$4:$F$399,2,0)</f>
        <v>1</v>
      </c>
      <c r="D365" s="219">
        <v>1</v>
      </c>
      <c r="E365" s="104" t="str">
        <f>VLOOKUP(BJB!$F$9:$F$5599,Ctrl!$B$4:$D$399,3,0)</f>
        <v>IV</v>
      </c>
      <c r="F365" s="139" t="s">
        <v>10558</v>
      </c>
      <c r="G365" s="139" t="s">
        <v>1117</v>
      </c>
      <c r="H365" s="125" t="s">
        <v>7438</v>
      </c>
      <c r="I365" s="220" t="e">
        <f>IF(G364=BJB!#REF!,I364+1,1)</f>
        <v>#REF!</v>
      </c>
      <c r="J365" s="912" t="s">
        <v>20606</v>
      </c>
      <c r="K365" s="121" t="s">
        <v>6459</v>
      </c>
      <c r="L365" s="104" t="s">
        <v>6477</v>
      </c>
      <c r="M365" s="104" t="s">
        <v>6225</v>
      </c>
      <c r="N365" s="120">
        <v>41256</v>
      </c>
      <c r="O365" s="107">
        <v>50000000</v>
      </c>
      <c r="P365" s="105" t="s">
        <v>15045</v>
      </c>
      <c r="Q365" s="120">
        <v>41928</v>
      </c>
      <c r="R365" s="105">
        <v>21686994</v>
      </c>
      <c r="S365" s="146" t="s">
        <v>6513</v>
      </c>
      <c r="T365" s="109">
        <v>42051</v>
      </c>
      <c r="U365" s="118">
        <v>14602081</v>
      </c>
      <c r="V365" s="109">
        <v>42051</v>
      </c>
      <c r="W365" s="141">
        <v>14602081</v>
      </c>
      <c r="X365" s="141">
        <v>0</v>
      </c>
      <c r="Y365" s="141">
        <v>0</v>
      </c>
      <c r="Z365" s="141">
        <v>0</v>
      </c>
      <c r="AA365" s="223">
        <v>6268741</v>
      </c>
      <c r="AB365" s="223"/>
      <c r="AC365" s="132"/>
      <c r="AD365" s="141"/>
      <c r="AE365" s="106">
        <v>0</v>
      </c>
      <c r="AF365" s="106">
        <v>0</v>
      </c>
      <c r="AG365" s="106">
        <v>0</v>
      </c>
      <c r="AH365" s="114"/>
      <c r="AI365" s="114"/>
      <c r="AJ365" s="114"/>
      <c r="AK365" s="114"/>
      <c r="AL365" s="114"/>
      <c r="AM365" s="114"/>
      <c r="AN365" s="114">
        <f t="shared" si="10"/>
        <v>6268741</v>
      </c>
      <c r="AO365" s="114">
        <f t="shared" si="11"/>
        <v>8333340</v>
      </c>
      <c r="AP365" s="114"/>
      <c r="AQ365" s="114"/>
      <c r="AR365" s="114"/>
      <c r="AS365" s="114"/>
      <c r="AT365" s="237"/>
    </row>
    <row r="366" spans="1:46" s="191" customFormat="1" ht="15" customHeight="1" x14ac:dyDescent="0.2">
      <c r="A366" s="104"/>
      <c r="B366" s="104">
        <f>VLOOKUP(BJB!$F$9:$F$5599,Ctrl!$B$4:$C$399,2,0)</f>
        <v>39</v>
      </c>
      <c r="C366" s="104">
        <f>VLOOKUP(BJB!$G$9:$G$5599,Ctrl!$E$4:$F$399,2,0)</f>
        <v>0</v>
      </c>
      <c r="D366" s="219">
        <v>1</v>
      </c>
      <c r="E366" s="104" t="str">
        <f>VLOOKUP(BJB!$F$9:$F$5599,Ctrl!$B$4:$D$399,3,0)</f>
        <v>IV</v>
      </c>
      <c r="F366" s="139" t="s">
        <v>10558</v>
      </c>
      <c r="G366" s="139" t="s">
        <v>7680</v>
      </c>
      <c r="H366" s="125" t="s">
        <v>6289</v>
      </c>
      <c r="I366" s="220" t="e">
        <f>IF(G365=BJB!#REF!,I365+1,1)</f>
        <v>#REF!</v>
      </c>
      <c r="J366" s="912" t="s">
        <v>20607</v>
      </c>
      <c r="K366" s="121" t="s">
        <v>4551</v>
      </c>
      <c r="L366" s="104" t="s">
        <v>6477</v>
      </c>
      <c r="M366" s="104" t="s">
        <v>5955</v>
      </c>
      <c r="N366" s="120">
        <v>41058</v>
      </c>
      <c r="O366" s="107">
        <v>50000000</v>
      </c>
      <c r="P366" s="105" t="s">
        <v>15046</v>
      </c>
      <c r="Q366" s="120">
        <v>41869</v>
      </c>
      <c r="R366" s="105">
        <v>17115007</v>
      </c>
      <c r="S366" s="146" t="s">
        <v>5938</v>
      </c>
      <c r="T366" s="109">
        <v>41912</v>
      </c>
      <c r="U366" s="114">
        <v>11626071</v>
      </c>
      <c r="V366" s="109">
        <v>41883</v>
      </c>
      <c r="W366" s="141">
        <v>11626071</v>
      </c>
      <c r="X366" s="141">
        <v>0</v>
      </c>
      <c r="Y366" s="141">
        <v>0</v>
      </c>
      <c r="Z366" s="141">
        <v>0</v>
      </c>
      <c r="AA366" s="114">
        <v>11626071</v>
      </c>
      <c r="AB366" s="114"/>
      <c r="AC366" s="132"/>
      <c r="AD366" s="141"/>
      <c r="AE366" s="106">
        <v>0</v>
      </c>
      <c r="AF366" s="106">
        <v>0</v>
      </c>
      <c r="AG366" s="106">
        <v>0</v>
      </c>
      <c r="AH366" s="114"/>
      <c r="AI366" s="114"/>
      <c r="AJ366" s="114"/>
      <c r="AK366" s="114"/>
      <c r="AL366" s="114"/>
      <c r="AM366" s="114"/>
      <c r="AN366" s="114">
        <f t="shared" si="10"/>
        <v>11626071</v>
      </c>
      <c r="AO366" s="114">
        <f t="shared" si="11"/>
        <v>0</v>
      </c>
      <c r="AP366" s="114"/>
      <c r="AQ366" s="114"/>
      <c r="AR366" s="114"/>
      <c r="AS366" s="114"/>
      <c r="AT366" s="237"/>
    </row>
    <row r="367" spans="1:46" s="191" customFormat="1" ht="15" customHeight="1" x14ac:dyDescent="0.2">
      <c r="A367" s="104"/>
      <c r="B367" s="104">
        <f>VLOOKUP(BJB!$F$9:$F$5599,Ctrl!$B$4:$C$399,2,0)</f>
        <v>39</v>
      </c>
      <c r="C367" s="104">
        <f>VLOOKUP(BJB!$G$9:$G$5599,Ctrl!$E$4:$F$399,2,0)</f>
        <v>0</v>
      </c>
      <c r="D367" s="219">
        <v>1</v>
      </c>
      <c r="E367" s="104" t="str">
        <f>VLOOKUP(BJB!$F$9:$F$5599,Ctrl!$B$4:$D$399,3,0)</f>
        <v>IV</v>
      </c>
      <c r="F367" s="139" t="s">
        <v>10558</v>
      </c>
      <c r="G367" s="139" t="s">
        <v>7680</v>
      </c>
      <c r="H367" s="125" t="s">
        <v>6602</v>
      </c>
      <c r="I367" s="220" t="e">
        <f>IF(G366=BJB!#REF!,I366+1,1)</f>
        <v>#REF!</v>
      </c>
      <c r="J367" s="912" t="s">
        <v>20608</v>
      </c>
      <c r="K367" s="121" t="s">
        <v>5056</v>
      </c>
      <c r="L367" s="104" t="s">
        <v>6477</v>
      </c>
      <c r="M367" s="104" t="s">
        <v>1096</v>
      </c>
      <c r="N367" s="120">
        <v>41095</v>
      </c>
      <c r="O367" s="107">
        <v>100000000</v>
      </c>
      <c r="P367" s="105" t="s">
        <v>15047</v>
      </c>
      <c r="Q367" s="120">
        <v>41499</v>
      </c>
      <c r="R367" s="105">
        <v>94778312</v>
      </c>
      <c r="S367" s="146" t="s">
        <v>5047</v>
      </c>
      <c r="T367" s="109">
        <v>41698</v>
      </c>
      <c r="U367" s="114">
        <v>64353631.999999993</v>
      </c>
      <c r="V367" s="109">
        <v>41671</v>
      </c>
      <c r="W367" s="141">
        <v>64353631.999999993</v>
      </c>
      <c r="X367" s="141">
        <v>0</v>
      </c>
      <c r="Y367" s="141">
        <v>0</v>
      </c>
      <c r="Z367" s="141">
        <v>0</v>
      </c>
      <c r="AA367" s="114">
        <v>98389836</v>
      </c>
      <c r="AB367" s="114"/>
      <c r="AC367" s="132"/>
      <c r="AD367" s="141"/>
      <c r="AE367" s="106">
        <v>0</v>
      </c>
      <c r="AF367" s="106">
        <v>0</v>
      </c>
      <c r="AG367" s="106">
        <v>0</v>
      </c>
      <c r="AH367" s="114"/>
      <c r="AI367" s="114"/>
      <c r="AJ367" s="114"/>
      <c r="AK367" s="114"/>
      <c r="AL367" s="114"/>
      <c r="AM367" s="114"/>
      <c r="AN367" s="114">
        <f t="shared" si="10"/>
        <v>98389836</v>
      </c>
      <c r="AO367" s="114">
        <f t="shared" si="11"/>
        <v>0</v>
      </c>
      <c r="AP367" s="114"/>
      <c r="AQ367" s="114"/>
      <c r="AR367" s="114"/>
      <c r="AS367" s="114"/>
    </row>
    <row r="368" spans="1:46" s="191" customFormat="1" ht="15" customHeight="1" x14ac:dyDescent="0.2">
      <c r="A368" s="104"/>
      <c r="B368" s="104">
        <f>VLOOKUP(BJB!$F$9:$F$5599,Ctrl!$B$4:$C$399,2,0)</f>
        <v>39</v>
      </c>
      <c r="C368" s="104">
        <f>VLOOKUP(BJB!$G$9:$G$5599,Ctrl!$E$4:$F$399,2,0)</f>
        <v>1</v>
      </c>
      <c r="D368" s="219">
        <v>1</v>
      </c>
      <c r="E368" s="104" t="str">
        <f>VLOOKUP(BJB!$F$9:$F$5599,Ctrl!$B$4:$D$399,3,0)</f>
        <v>IV</v>
      </c>
      <c r="F368" s="139" t="s">
        <v>10558</v>
      </c>
      <c r="G368" s="139" t="s">
        <v>1117</v>
      </c>
      <c r="H368" s="125">
        <v>1130118000423</v>
      </c>
      <c r="I368" s="220" t="e">
        <f>IF(G367=BJB!#REF!,I367+1,1)</f>
        <v>#REF!</v>
      </c>
      <c r="J368" s="912" t="s">
        <v>20609</v>
      </c>
      <c r="K368" s="121" t="s">
        <v>2123</v>
      </c>
      <c r="L368" s="104" t="s">
        <v>6477</v>
      </c>
      <c r="M368" s="104" t="s">
        <v>6486</v>
      </c>
      <c r="N368" s="120">
        <v>41323</v>
      </c>
      <c r="O368" s="105">
        <v>25000000</v>
      </c>
      <c r="P368" s="105" t="s">
        <v>15048</v>
      </c>
      <c r="Q368" s="120">
        <v>42065</v>
      </c>
      <c r="R368" s="105">
        <v>16439467</v>
      </c>
      <c r="S368" s="146" t="s">
        <v>7920</v>
      </c>
      <c r="T368" s="109">
        <v>42114</v>
      </c>
      <c r="U368" s="141">
        <v>11111160</v>
      </c>
      <c r="V368" s="109">
        <v>42114</v>
      </c>
      <c r="W368" s="141">
        <v>11111160</v>
      </c>
      <c r="X368" s="141">
        <v>0</v>
      </c>
      <c r="Y368" s="141">
        <v>0</v>
      </c>
      <c r="Z368" s="141">
        <v>0</v>
      </c>
      <c r="AA368" s="114">
        <v>643156</v>
      </c>
      <c r="AB368" s="114"/>
      <c r="AC368" s="132"/>
      <c r="AD368" s="141"/>
      <c r="AE368" s="106">
        <v>0</v>
      </c>
      <c r="AF368" s="106">
        <v>0</v>
      </c>
      <c r="AG368" s="106">
        <v>0</v>
      </c>
      <c r="AH368" s="141"/>
      <c r="AI368" s="141"/>
      <c r="AJ368" s="141"/>
      <c r="AK368" s="141"/>
      <c r="AL368" s="141"/>
      <c r="AM368" s="141"/>
      <c r="AN368" s="114">
        <f t="shared" si="10"/>
        <v>643156</v>
      </c>
      <c r="AO368" s="114">
        <f t="shared" si="11"/>
        <v>10468004</v>
      </c>
      <c r="AP368" s="114"/>
      <c r="AQ368" s="114"/>
      <c r="AR368" s="114"/>
      <c r="AS368" s="114"/>
    </row>
    <row r="369" spans="1:46" s="191" customFormat="1" ht="15" customHeight="1" x14ac:dyDescent="0.2">
      <c r="A369" s="104"/>
      <c r="B369" s="104">
        <f>VLOOKUP(BJB!$F$9:$F$5599,Ctrl!$B$4:$C$399,2,0)</f>
        <v>39</v>
      </c>
      <c r="C369" s="104">
        <f>VLOOKUP(BJB!$G$9:$G$5599,Ctrl!$E$4:$F$399,2,0)</f>
        <v>1</v>
      </c>
      <c r="D369" s="219">
        <v>1</v>
      </c>
      <c r="E369" s="104" t="str">
        <f>VLOOKUP(BJB!$F$9:$F$5599,Ctrl!$B$4:$D$399,3,0)</f>
        <v>IV</v>
      </c>
      <c r="F369" s="139" t="s">
        <v>10558</v>
      </c>
      <c r="G369" s="139" t="s">
        <v>1117</v>
      </c>
      <c r="H369" s="125"/>
      <c r="I369" s="220" t="e">
        <f>IF(G368=BJB!#REF!,I368+1,1)</f>
        <v>#REF!</v>
      </c>
      <c r="J369" s="912" t="s">
        <v>20610</v>
      </c>
      <c r="K369" s="121" t="s">
        <v>7787</v>
      </c>
      <c r="L369" s="104" t="s">
        <v>6477</v>
      </c>
      <c r="M369" s="104" t="s">
        <v>6048</v>
      </c>
      <c r="N369" s="120">
        <v>41290</v>
      </c>
      <c r="O369" s="105">
        <v>40000000</v>
      </c>
      <c r="P369" s="105" t="s">
        <v>15049</v>
      </c>
      <c r="Q369" s="120">
        <v>42065</v>
      </c>
      <c r="R369" s="105">
        <v>12676853</v>
      </c>
      <c r="S369" s="146" t="s">
        <v>7920</v>
      </c>
      <c r="T369" s="109">
        <v>42114</v>
      </c>
      <c r="U369" s="141">
        <v>8577437</v>
      </c>
      <c r="V369" s="109">
        <v>42114</v>
      </c>
      <c r="W369" s="141">
        <v>8577437</v>
      </c>
      <c r="X369" s="141">
        <v>0</v>
      </c>
      <c r="Y369" s="141">
        <v>0</v>
      </c>
      <c r="Z369" s="141">
        <v>0</v>
      </c>
      <c r="AA369" s="114">
        <v>0</v>
      </c>
      <c r="AB369" s="114"/>
      <c r="AC369" s="132"/>
      <c r="AD369" s="141"/>
      <c r="AE369" s="106">
        <v>0</v>
      </c>
      <c r="AF369" s="106">
        <v>0</v>
      </c>
      <c r="AG369" s="106">
        <v>0</v>
      </c>
      <c r="AH369" s="141"/>
      <c r="AI369" s="141"/>
      <c r="AJ369" s="141"/>
      <c r="AK369" s="141"/>
      <c r="AL369" s="141"/>
      <c r="AM369" s="141"/>
      <c r="AN369" s="114">
        <f t="shared" si="10"/>
        <v>0</v>
      </c>
      <c r="AO369" s="114">
        <f t="shared" si="11"/>
        <v>8577437</v>
      </c>
      <c r="AP369" s="114"/>
      <c r="AQ369" s="114"/>
      <c r="AR369" s="114"/>
      <c r="AS369" s="114"/>
    </row>
    <row r="370" spans="1:46" s="191" customFormat="1" ht="15" customHeight="1" x14ac:dyDescent="0.2">
      <c r="A370" s="104"/>
      <c r="B370" s="104">
        <f>VLOOKUP(BJB!$F$9:$F$5599,Ctrl!$B$4:$C$399,2,0)</f>
        <v>39</v>
      </c>
      <c r="C370" s="104">
        <f>VLOOKUP(BJB!$G$9:$G$5599,Ctrl!$E$4:$F$399,2,0)</f>
        <v>0</v>
      </c>
      <c r="D370" s="219">
        <v>1</v>
      </c>
      <c r="E370" s="104" t="str">
        <f>VLOOKUP(BJB!$F$9:$F$5599,Ctrl!$B$4:$D$399,3,0)</f>
        <v>IV</v>
      </c>
      <c r="F370" s="139" t="s">
        <v>10558</v>
      </c>
      <c r="G370" s="139" t="s">
        <v>7680</v>
      </c>
      <c r="H370" s="125"/>
      <c r="I370" s="220" t="e">
        <f>IF(G369=BJB!#REF!,I369+1,1)</f>
        <v>#REF!</v>
      </c>
      <c r="J370" s="912" t="s">
        <v>20611</v>
      </c>
      <c r="K370" s="121" t="s">
        <v>1054</v>
      </c>
      <c r="L370" s="104" t="s">
        <v>6476</v>
      </c>
      <c r="M370" s="104" t="s">
        <v>1055</v>
      </c>
      <c r="N370" s="120">
        <v>38805</v>
      </c>
      <c r="O370" s="107">
        <v>40000000</v>
      </c>
      <c r="P370" s="105" t="s">
        <v>15050</v>
      </c>
      <c r="Q370" s="120">
        <v>41240</v>
      </c>
      <c r="R370" s="105">
        <v>7033307</v>
      </c>
      <c r="S370" s="146" t="s">
        <v>1056</v>
      </c>
      <c r="T370" s="109">
        <v>41305</v>
      </c>
      <c r="U370" s="114">
        <v>7033307</v>
      </c>
      <c r="V370" s="109">
        <v>41305</v>
      </c>
      <c r="W370" s="141">
        <v>7033307</v>
      </c>
      <c r="X370" s="141">
        <v>0</v>
      </c>
      <c r="Y370" s="141">
        <v>0</v>
      </c>
      <c r="Z370" s="141">
        <v>0</v>
      </c>
      <c r="AA370" s="114">
        <v>0</v>
      </c>
      <c r="AB370" s="114"/>
      <c r="AC370" s="114"/>
      <c r="AD370" s="141"/>
      <c r="AE370" s="106">
        <v>0</v>
      </c>
      <c r="AF370" s="106">
        <v>0</v>
      </c>
      <c r="AG370" s="106">
        <v>0</v>
      </c>
      <c r="AH370" s="114"/>
      <c r="AI370" s="114"/>
      <c r="AJ370" s="114"/>
      <c r="AK370" s="114"/>
      <c r="AL370" s="114"/>
      <c r="AM370" s="114"/>
      <c r="AN370" s="114">
        <f t="shared" si="10"/>
        <v>0</v>
      </c>
      <c r="AO370" s="114">
        <f t="shared" si="11"/>
        <v>7033307</v>
      </c>
      <c r="AP370" s="114"/>
      <c r="AQ370" s="114"/>
      <c r="AR370" s="114"/>
      <c r="AS370" s="114"/>
    </row>
    <row r="371" spans="1:46" s="191" customFormat="1" ht="15" customHeight="1" x14ac:dyDescent="0.2">
      <c r="A371" s="104"/>
      <c r="B371" s="104">
        <f>VLOOKUP(BJB!$F$9:$F$5599,Ctrl!$B$4:$C$399,2,0)</f>
        <v>39</v>
      </c>
      <c r="C371" s="104">
        <f>VLOOKUP(BJB!$G$9:$G$5599,Ctrl!$E$4:$F$399,2,0)</f>
        <v>0</v>
      </c>
      <c r="D371" s="219">
        <v>1</v>
      </c>
      <c r="E371" s="104" t="str">
        <f>VLOOKUP(BJB!$F$9:$F$5599,Ctrl!$B$4:$D$399,3,0)</f>
        <v>IV</v>
      </c>
      <c r="F371" s="139" t="s">
        <v>10558</v>
      </c>
      <c r="G371" s="139" t="s">
        <v>7680</v>
      </c>
      <c r="H371" s="125"/>
      <c r="I371" s="220" t="e">
        <f>IF(G370=BJB!#REF!,I370+1,1)</f>
        <v>#REF!</v>
      </c>
      <c r="J371" s="912" t="s">
        <v>20612</v>
      </c>
      <c r="K371" s="121" t="s">
        <v>943</v>
      </c>
      <c r="L371" s="104" t="s">
        <v>6477</v>
      </c>
      <c r="M371" s="104" t="s">
        <v>937</v>
      </c>
      <c r="N371" s="120">
        <v>39979</v>
      </c>
      <c r="O371" s="114">
        <v>25000000</v>
      </c>
      <c r="P371" s="105" t="s">
        <v>15051</v>
      </c>
      <c r="Q371" s="120">
        <v>0</v>
      </c>
      <c r="R371" s="105">
        <v>19999978.5</v>
      </c>
      <c r="S371" s="108" t="s">
        <v>7141</v>
      </c>
      <c r="T371" s="109">
        <v>40416</v>
      </c>
      <c r="U371" s="114">
        <v>18750000</v>
      </c>
      <c r="V371" s="109">
        <v>40416</v>
      </c>
      <c r="W371" s="141">
        <v>18750000</v>
      </c>
      <c r="X371" s="141">
        <v>0</v>
      </c>
      <c r="Y371" s="141">
        <v>0</v>
      </c>
      <c r="Z371" s="141">
        <v>0</v>
      </c>
      <c r="AA371" s="114">
        <v>862500</v>
      </c>
      <c r="AB371" s="114"/>
      <c r="AC371" s="114"/>
      <c r="AD371" s="141"/>
      <c r="AE371" s="106">
        <v>0</v>
      </c>
      <c r="AF371" s="106">
        <v>0</v>
      </c>
      <c r="AG371" s="106">
        <v>0</v>
      </c>
      <c r="AH371" s="114"/>
      <c r="AI371" s="114"/>
      <c r="AJ371" s="114"/>
      <c r="AK371" s="114"/>
      <c r="AL371" s="114"/>
      <c r="AM371" s="114"/>
      <c r="AN371" s="114">
        <f t="shared" si="10"/>
        <v>862500</v>
      </c>
      <c r="AO371" s="114">
        <f t="shared" si="11"/>
        <v>17887500</v>
      </c>
      <c r="AP371" s="114"/>
      <c r="AQ371" s="114"/>
      <c r="AR371" s="114"/>
      <c r="AS371" s="114"/>
    </row>
    <row r="372" spans="1:46" s="191" customFormat="1" ht="15" customHeight="1" x14ac:dyDescent="0.2">
      <c r="A372" s="104"/>
      <c r="B372" s="104">
        <f>VLOOKUP(BJB!$F$9:$F$5599,Ctrl!$B$4:$C$399,2,0)</f>
        <v>39</v>
      </c>
      <c r="C372" s="104">
        <f>VLOOKUP(BJB!$G$9:$G$5599,Ctrl!$E$4:$F$399,2,0)</f>
        <v>1</v>
      </c>
      <c r="D372" s="219">
        <v>1</v>
      </c>
      <c r="E372" s="104" t="str">
        <f>VLOOKUP(BJB!$F$9:$F$5599,Ctrl!$B$4:$D$399,3,0)</f>
        <v>IV</v>
      </c>
      <c r="F372" s="139" t="s">
        <v>10558</v>
      </c>
      <c r="G372" s="139" t="s">
        <v>1117</v>
      </c>
      <c r="H372" s="125" t="s">
        <v>6598</v>
      </c>
      <c r="I372" s="220" t="e">
        <f>IF(G371=BJB!#REF!,I371+1,1)</f>
        <v>#REF!</v>
      </c>
      <c r="J372" s="891" t="s">
        <v>18216</v>
      </c>
      <c r="K372" s="121" t="s">
        <v>6190</v>
      </c>
      <c r="L372" s="104" t="s">
        <v>6477</v>
      </c>
      <c r="M372" s="104" t="s">
        <v>6225</v>
      </c>
      <c r="N372" s="120">
        <v>41256</v>
      </c>
      <c r="O372" s="107">
        <v>10000000</v>
      </c>
      <c r="P372" s="105" t="s">
        <v>15052</v>
      </c>
      <c r="Q372" s="120">
        <v>41879</v>
      </c>
      <c r="R372" s="105">
        <v>4373109</v>
      </c>
      <c r="S372" s="146" t="s">
        <v>6249</v>
      </c>
      <c r="T372" s="109">
        <v>42031</v>
      </c>
      <c r="U372" s="114">
        <v>2988887</v>
      </c>
      <c r="V372" s="109">
        <v>42031</v>
      </c>
      <c r="W372" s="141">
        <v>2988887</v>
      </c>
      <c r="X372" s="141">
        <v>0</v>
      </c>
      <c r="Y372" s="141">
        <v>0</v>
      </c>
      <c r="Z372" s="141">
        <v>0</v>
      </c>
      <c r="AA372" s="223">
        <v>1769824</v>
      </c>
      <c r="AB372" s="223"/>
      <c r="AC372" s="132"/>
      <c r="AD372" s="141">
        <v>300000</v>
      </c>
      <c r="AE372" s="106">
        <v>400000</v>
      </c>
      <c r="AF372" s="106">
        <v>0</v>
      </c>
      <c r="AG372" s="106">
        <v>0</v>
      </c>
      <c r="AH372" s="114"/>
      <c r="AI372" s="114"/>
      <c r="AJ372" s="114"/>
      <c r="AK372" s="114"/>
      <c r="AL372" s="114"/>
      <c r="AM372" s="114"/>
      <c r="AN372" s="114">
        <f t="shared" si="10"/>
        <v>2469824</v>
      </c>
      <c r="AO372" s="114">
        <f t="shared" si="11"/>
        <v>519063</v>
      </c>
      <c r="AP372" s="114"/>
      <c r="AQ372" s="114"/>
      <c r="AR372" s="114"/>
      <c r="AS372" s="114"/>
    </row>
    <row r="373" spans="1:46" s="191" customFormat="1" ht="15" customHeight="1" x14ac:dyDescent="0.2">
      <c r="A373" s="104"/>
      <c r="B373" s="104">
        <f>VLOOKUP(BJB!$F$9:$F$5599,Ctrl!$B$4:$C$399,2,0)</f>
        <v>39</v>
      </c>
      <c r="C373" s="104">
        <f>VLOOKUP(BJB!$G$9:$G$5599,Ctrl!$E$4:$F$399,2,0)</f>
        <v>0</v>
      </c>
      <c r="D373" s="219">
        <v>1</v>
      </c>
      <c r="E373" s="104" t="str">
        <f>VLOOKUP(BJB!$F$9:$F$5599,Ctrl!$B$4:$D$399,3,0)</f>
        <v>IV</v>
      </c>
      <c r="F373" s="139" t="s">
        <v>10558</v>
      </c>
      <c r="G373" s="139" t="s">
        <v>7680</v>
      </c>
      <c r="H373" s="125"/>
      <c r="I373" s="220" t="e">
        <f>IF(G372=BJB!#REF!,I372+1,1)</f>
        <v>#REF!</v>
      </c>
      <c r="J373" s="912" t="s">
        <v>20613</v>
      </c>
      <c r="K373" s="121" t="s">
        <v>909</v>
      </c>
      <c r="L373" s="104" t="s">
        <v>8018</v>
      </c>
      <c r="M373" s="104" t="s">
        <v>910</v>
      </c>
      <c r="N373" s="109">
        <v>39365</v>
      </c>
      <c r="O373" s="114">
        <v>65000000</v>
      </c>
      <c r="P373" s="105" t="s">
        <v>6222</v>
      </c>
      <c r="Q373" s="120" t="s">
        <v>6222</v>
      </c>
      <c r="R373" s="890">
        <v>0</v>
      </c>
      <c r="S373" s="108" t="s">
        <v>7134</v>
      </c>
      <c r="T373" s="120">
        <v>39524</v>
      </c>
      <c r="U373" s="114">
        <v>48750000</v>
      </c>
      <c r="V373" s="109" t="s">
        <v>6222</v>
      </c>
      <c r="W373" s="141">
        <v>0</v>
      </c>
      <c r="X373" s="141">
        <v>0</v>
      </c>
      <c r="Y373" s="141">
        <v>0</v>
      </c>
      <c r="Z373" s="141">
        <v>0</v>
      </c>
      <c r="AA373" s="114">
        <v>48000000</v>
      </c>
      <c r="AB373" s="114"/>
      <c r="AC373" s="114"/>
      <c r="AD373" s="141"/>
      <c r="AE373" s="106">
        <v>0</v>
      </c>
      <c r="AF373" s="106">
        <v>0</v>
      </c>
      <c r="AG373" s="106">
        <v>0</v>
      </c>
      <c r="AH373" s="114"/>
      <c r="AI373" s="114"/>
      <c r="AJ373" s="114"/>
      <c r="AK373" s="114"/>
      <c r="AL373" s="114"/>
      <c r="AM373" s="114"/>
      <c r="AN373" s="114">
        <f t="shared" si="10"/>
        <v>48000000</v>
      </c>
      <c r="AO373" s="114">
        <f t="shared" si="11"/>
        <v>750000</v>
      </c>
      <c r="AP373" s="114"/>
      <c r="AQ373" s="114"/>
      <c r="AR373" s="114"/>
      <c r="AS373" s="114"/>
      <c r="AT373" s="239"/>
    </row>
    <row r="374" spans="1:46" s="191" customFormat="1" ht="15" customHeight="1" x14ac:dyDescent="0.2">
      <c r="A374" s="104"/>
      <c r="B374" s="104">
        <f>VLOOKUP(BJB!$F$9:$F$5599,Ctrl!$B$4:$C$399,2,0)</f>
        <v>39</v>
      </c>
      <c r="C374" s="104">
        <f>VLOOKUP(BJB!$G$9:$G$5599,Ctrl!$E$4:$F$399,2,0)</f>
        <v>0</v>
      </c>
      <c r="D374" s="219">
        <v>1</v>
      </c>
      <c r="E374" s="104" t="str">
        <f>VLOOKUP(BJB!$F$9:$F$5599,Ctrl!$B$4:$D$399,3,0)</f>
        <v>IV</v>
      </c>
      <c r="F374" s="139" t="s">
        <v>10558</v>
      </c>
      <c r="G374" s="139" t="s">
        <v>7680</v>
      </c>
      <c r="H374" s="125"/>
      <c r="I374" s="220" t="e">
        <f>IF(G373=BJB!#REF!,I373+1,1)</f>
        <v>#REF!</v>
      </c>
      <c r="J374" s="912" t="s">
        <v>20614</v>
      </c>
      <c r="K374" s="121" t="s">
        <v>909</v>
      </c>
      <c r="L374" s="104" t="s">
        <v>8018</v>
      </c>
      <c r="M374" s="104" t="s">
        <v>910</v>
      </c>
      <c r="N374" s="109">
        <v>39365</v>
      </c>
      <c r="O374" s="114">
        <v>250000000</v>
      </c>
      <c r="P374" s="105" t="s">
        <v>6222</v>
      </c>
      <c r="Q374" s="120" t="s">
        <v>6222</v>
      </c>
      <c r="R374" s="890">
        <v>0</v>
      </c>
      <c r="S374" s="108" t="s">
        <v>7135</v>
      </c>
      <c r="T374" s="120">
        <v>39668</v>
      </c>
      <c r="U374" s="114">
        <v>115725000</v>
      </c>
      <c r="V374" s="109" t="s">
        <v>6222</v>
      </c>
      <c r="W374" s="141">
        <v>0</v>
      </c>
      <c r="X374" s="141">
        <v>0</v>
      </c>
      <c r="Y374" s="141">
        <v>0</v>
      </c>
      <c r="Z374" s="141">
        <v>0</v>
      </c>
      <c r="AA374" s="114">
        <v>50850000</v>
      </c>
      <c r="AB374" s="114"/>
      <c r="AC374" s="114"/>
      <c r="AD374" s="141"/>
      <c r="AE374" s="106">
        <v>0</v>
      </c>
      <c r="AF374" s="106">
        <v>0</v>
      </c>
      <c r="AG374" s="106">
        <v>0</v>
      </c>
      <c r="AH374" s="114"/>
      <c r="AI374" s="114"/>
      <c r="AJ374" s="114"/>
      <c r="AK374" s="114"/>
      <c r="AL374" s="114"/>
      <c r="AM374" s="114"/>
      <c r="AN374" s="114">
        <f t="shared" si="10"/>
        <v>50850000</v>
      </c>
      <c r="AO374" s="114">
        <f t="shared" si="11"/>
        <v>64875000</v>
      </c>
      <c r="AP374" s="114"/>
      <c r="AQ374" s="114"/>
      <c r="AR374" s="114"/>
      <c r="AS374" s="114"/>
    </row>
    <row r="375" spans="1:46" s="191" customFormat="1" ht="15" customHeight="1" x14ac:dyDescent="0.2">
      <c r="A375" s="104"/>
      <c r="B375" s="104">
        <f>VLOOKUP(BJB!$F$9:$F$5599,Ctrl!$B$4:$C$399,2,0)</f>
        <v>39</v>
      </c>
      <c r="C375" s="104">
        <f>VLOOKUP(BJB!$G$9:$G$5599,Ctrl!$E$4:$F$399,2,0)</f>
        <v>0</v>
      </c>
      <c r="D375" s="219">
        <v>1</v>
      </c>
      <c r="E375" s="104" t="str">
        <f>VLOOKUP(BJB!$F$9:$F$5599,Ctrl!$B$4:$D$399,3,0)</f>
        <v>IV</v>
      </c>
      <c r="F375" s="139" t="s">
        <v>10558</v>
      </c>
      <c r="G375" s="139" t="s">
        <v>7680</v>
      </c>
      <c r="H375" s="125" t="s">
        <v>8497</v>
      </c>
      <c r="I375" s="220" t="e">
        <f>IF(G374=BJB!#REF!,I374+1,1)</f>
        <v>#REF!</v>
      </c>
      <c r="J375" s="912" t="s">
        <v>20615</v>
      </c>
      <c r="K375" s="121" t="s">
        <v>911</v>
      </c>
      <c r="L375" s="104" t="s">
        <v>8018</v>
      </c>
      <c r="M375" s="104" t="s">
        <v>912</v>
      </c>
      <c r="N375" s="120">
        <v>39779</v>
      </c>
      <c r="O375" s="114">
        <v>256000000</v>
      </c>
      <c r="P375" s="105" t="s">
        <v>6222</v>
      </c>
      <c r="Q375" s="120" t="s">
        <v>6222</v>
      </c>
      <c r="R375" s="890">
        <v>0</v>
      </c>
      <c r="S375" s="108" t="s">
        <v>7136</v>
      </c>
      <c r="T375" s="120">
        <v>39792</v>
      </c>
      <c r="U375" s="114">
        <v>101868585</v>
      </c>
      <c r="V375" s="109" t="s">
        <v>6222</v>
      </c>
      <c r="W375" s="141">
        <v>0</v>
      </c>
      <c r="X375" s="141">
        <v>0</v>
      </c>
      <c r="Y375" s="141">
        <v>0</v>
      </c>
      <c r="Z375" s="141">
        <v>0</v>
      </c>
      <c r="AA375" s="114">
        <v>101843585</v>
      </c>
      <c r="AB375" s="114"/>
      <c r="AC375" s="132"/>
      <c r="AD375" s="141"/>
      <c r="AE375" s="106">
        <v>0</v>
      </c>
      <c r="AF375" s="106">
        <v>0</v>
      </c>
      <c r="AG375" s="106">
        <v>0</v>
      </c>
      <c r="AH375" s="114"/>
      <c r="AI375" s="114"/>
      <c r="AJ375" s="114"/>
      <c r="AK375" s="114"/>
      <c r="AL375" s="114"/>
      <c r="AM375" s="114"/>
      <c r="AN375" s="114">
        <f t="shared" si="10"/>
        <v>101843585</v>
      </c>
      <c r="AO375" s="114">
        <f t="shared" si="11"/>
        <v>25000</v>
      </c>
      <c r="AP375" s="114"/>
      <c r="AQ375" s="114"/>
      <c r="AR375" s="114"/>
      <c r="AS375" s="114"/>
    </row>
    <row r="376" spans="1:46" s="191" customFormat="1" ht="15" customHeight="1" x14ac:dyDescent="0.2">
      <c r="A376" s="104"/>
      <c r="B376" s="104">
        <f>VLOOKUP(BJB!$F$9:$F$5599,Ctrl!$B$4:$C$399,2,0)</f>
        <v>39</v>
      </c>
      <c r="C376" s="104">
        <f>VLOOKUP(BJB!$G$9:$G$5599,Ctrl!$E$4:$F$399,2,0)</f>
        <v>0</v>
      </c>
      <c r="D376" s="219">
        <v>1</v>
      </c>
      <c r="E376" s="104" t="str">
        <f>VLOOKUP(BJB!$F$9:$F$5599,Ctrl!$B$4:$D$399,3,0)</f>
        <v>IV</v>
      </c>
      <c r="F376" s="139" t="s">
        <v>10558</v>
      </c>
      <c r="G376" s="139" t="s">
        <v>7680</v>
      </c>
      <c r="H376" s="125"/>
      <c r="I376" s="220" t="e">
        <f>IF(G375=BJB!#REF!,I375+1,1)</f>
        <v>#REF!</v>
      </c>
      <c r="J376" s="912" t="s">
        <v>20616</v>
      </c>
      <c r="K376" s="121" t="s">
        <v>905</v>
      </c>
      <c r="L376" s="104" t="s">
        <v>8018</v>
      </c>
      <c r="M376" s="104" t="s">
        <v>906</v>
      </c>
      <c r="N376" s="120">
        <v>38198</v>
      </c>
      <c r="O376" s="114">
        <v>100000000</v>
      </c>
      <c r="P376" s="105" t="s">
        <v>6222</v>
      </c>
      <c r="Q376" s="120" t="s">
        <v>6222</v>
      </c>
      <c r="R376" s="890">
        <v>0</v>
      </c>
      <c r="S376" s="108" t="s">
        <v>7132</v>
      </c>
      <c r="T376" s="109">
        <v>38497</v>
      </c>
      <c r="U376" s="114">
        <v>62625000</v>
      </c>
      <c r="V376" s="109" t="s">
        <v>6222</v>
      </c>
      <c r="W376" s="141">
        <v>0</v>
      </c>
      <c r="X376" s="141">
        <v>0</v>
      </c>
      <c r="Y376" s="141">
        <v>0</v>
      </c>
      <c r="Z376" s="141">
        <v>0</v>
      </c>
      <c r="AA376" s="114">
        <v>62625000</v>
      </c>
      <c r="AB376" s="114"/>
      <c r="AC376" s="114"/>
      <c r="AD376" s="141"/>
      <c r="AE376" s="106">
        <v>0</v>
      </c>
      <c r="AF376" s="106">
        <v>0</v>
      </c>
      <c r="AG376" s="106">
        <v>0</v>
      </c>
      <c r="AH376" s="114"/>
      <c r="AI376" s="114"/>
      <c r="AJ376" s="114"/>
      <c r="AK376" s="114"/>
      <c r="AL376" s="114"/>
      <c r="AM376" s="114"/>
      <c r="AN376" s="114">
        <f t="shared" si="10"/>
        <v>62625000</v>
      </c>
      <c r="AO376" s="114">
        <f t="shared" si="11"/>
        <v>0</v>
      </c>
      <c r="AP376" s="114"/>
      <c r="AQ376" s="114"/>
      <c r="AR376" s="114"/>
      <c r="AS376" s="114"/>
    </row>
    <row r="377" spans="1:46" s="233" customFormat="1" ht="15" customHeight="1" x14ac:dyDescent="0.2">
      <c r="A377" s="104"/>
      <c r="B377" s="104">
        <f>VLOOKUP(BJB!$F$9:$F$5599,Ctrl!$B$4:$C$399,2,0)</f>
        <v>39</v>
      </c>
      <c r="C377" s="104">
        <f>VLOOKUP(BJB!$G$9:$G$5599,Ctrl!$E$4:$F$399,2,0)</f>
        <v>2</v>
      </c>
      <c r="D377" s="219">
        <v>1</v>
      </c>
      <c r="E377" s="104" t="str">
        <f>VLOOKUP(BJB!$F$9:$F$5599,Ctrl!$B$4:$D$399,3,0)</f>
        <v>IV</v>
      </c>
      <c r="F377" s="139" t="s">
        <v>10558</v>
      </c>
      <c r="G377" s="139" t="s">
        <v>1100</v>
      </c>
      <c r="H377" s="125" t="s">
        <v>6609</v>
      </c>
      <c r="I377" s="220" t="e">
        <f>IF(G376=BJB!#REF!,I376+1,1)</f>
        <v>#REF!</v>
      </c>
      <c r="J377" s="912" t="s">
        <v>20617</v>
      </c>
      <c r="K377" s="121" t="s">
        <v>6082</v>
      </c>
      <c r="L377" s="104" t="s">
        <v>6477</v>
      </c>
      <c r="M377" s="104" t="s">
        <v>6083</v>
      </c>
      <c r="N377" s="120">
        <v>41235</v>
      </c>
      <c r="O377" s="107">
        <v>150000000</v>
      </c>
      <c r="P377" s="105" t="s">
        <v>15053</v>
      </c>
      <c r="Q377" s="120">
        <v>41879</v>
      </c>
      <c r="R377" s="105">
        <v>137228780</v>
      </c>
      <c r="S377" s="146" t="s">
        <v>6041</v>
      </c>
      <c r="T377" s="109">
        <v>41973</v>
      </c>
      <c r="U377" s="114">
        <v>89576776</v>
      </c>
      <c r="V377" s="109">
        <v>41944</v>
      </c>
      <c r="W377" s="141">
        <v>89576776</v>
      </c>
      <c r="X377" s="141">
        <v>0</v>
      </c>
      <c r="Y377" s="141">
        <v>0</v>
      </c>
      <c r="Z377" s="141">
        <v>0</v>
      </c>
      <c r="AA377" s="114">
        <v>79476776</v>
      </c>
      <c r="AB377" s="114"/>
      <c r="AC377" s="132"/>
      <c r="AD377" s="141"/>
      <c r="AE377" s="106">
        <v>0</v>
      </c>
      <c r="AF377" s="106">
        <v>0</v>
      </c>
      <c r="AG377" s="106">
        <v>0</v>
      </c>
      <c r="AH377" s="114"/>
      <c r="AI377" s="114"/>
      <c r="AJ377" s="114"/>
      <c r="AK377" s="114"/>
      <c r="AL377" s="114"/>
      <c r="AM377" s="114"/>
      <c r="AN377" s="114">
        <f t="shared" si="10"/>
        <v>79476776</v>
      </c>
      <c r="AO377" s="114">
        <f t="shared" si="11"/>
        <v>10100000</v>
      </c>
      <c r="AP377" s="114"/>
      <c r="AQ377" s="114"/>
      <c r="AR377" s="114"/>
      <c r="AS377" s="114"/>
      <c r="AT377" s="191"/>
    </row>
    <row r="378" spans="1:46" s="190" customFormat="1" ht="15" customHeight="1" x14ac:dyDescent="0.2">
      <c r="A378" s="104"/>
      <c r="B378" s="104">
        <f>VLOOKUP(BJB!$F$9:$F$5599,Ctrl!$B$4:$C$399,2,0)</f>
        <v>39</v>
      </c>
      <c r="C378" s="104">
        <f>VLOOKUP(BJB!$G$9:$G$5599,Ctrl!$E$4:$F$399,2,0)</f>
        <v>0</v>
      </c>
      <c r="D378" s="219">
        <v>1</v>
      </c>
      <c r="E378" s="104" t="str">
        <f>VLOOKUP(BJB!$F$9:$F$5599,Ctrl!$B$4:$D$399,3,0)</f>
        <v>IV</v>
      </c>
      <c r="F378" s="139" t="s">
        <v>10558</v>
      </c>
      <c r="G378" s="139" t="s">
        <v>7680</v>
      </c>
      <c r="H378" s="125"/>
      <c r="I378" s="220" t="e">
        <f>IF(G377=BJB!#REF!,I377+1,1)</f>
        <v>#REF!</v>
      </c>
      <c r="J378" s="912" t="s">
        <v>20618</v>
      </c>
      <c r="K378" s="121" t="s">
        <v>953</v>
      </c>
      <c r="L378" s="104" t="s">
        <v>6477</v>
      </c>
      <c r="M378" s="104" t="s">
        <v>923</v>
      </c>
      <c r="N378" s="120">
        <v>39800</v>
      </c>
      <c r="O378" s="114">
        <v>5000000</v>
      </c>
      <c r="P378" s="105" t="s">
        <v>15054</v>
      </c>
      <c r="Q378" s="120" t="s">
        <v>15055</v>
      </c>
      <c r="R378" s="105">
        <v>915000</v>
      </c>
      <c r="S378" s="108" t="s">
        <v>7142</v>
      </c>
      <c r="T378" s="109">
        <v>40480</v>
      </c>
      <c r="U378" s="114">
        <v>686250</v>
      </c>
      <c r="V378" s="109">
        <v>40480</v>
      </c>
      <c r="W378" s="141">
        <v>686250</v>
      </c>
      <c r="X378" s="141">
        <v>0</v>
      </c>
      <c r="Y378" s="141">
        <v>0</v>
      </c>
      <c r="Z378" s="141">
        <v>0</v>
      </c>
      <c r="AA378" s="114">
        <v>686250</v>
      </c>
      <c r="AB378" s="114"/>
      <c r="AC378" s="114"/>
      <c r="AD378" s="141"/>
      <c r="AE378" s="106">
        <v>0</v>
      </c>
      <c r="AF378" s="106">
        <v>0</v>
      </c>
      <c r="AG378" s="106">
        <v>0</v>
      </c>
      <c r="AH378" s="114"/>
      <c r="AI378" s="114"/>
      <c r="AJ378" s="114"/>
      <c r="AK378" s="114"/>
      <c r="AL378" s="114"/>
      <c r="AM378" s="114"/>
      <c r="AN378" s="114">
        <f t="shared" si="10"/>
        <v>686250</v>
      </c>
      <c r="AO378" s="114">
        <f t="shared" si="11"/>
        <v>0</v>
      </c>
      <c r="AP378" s="114"/>
      <c r="AQ378" s="114"/>
      <c r="AR378" s="114"/>
      <c r="AS378" s="114"/>
      <c r="AT378" s="191"/>
    </row>
    <row r="379" spans="1:46" s="190" customFormat="1" ht="15" customHeight="1" x14ac:dyDescent="0.2">
      <c r="A379" s="104"/>
      <c r="B379" s="104">
        <f>VLOOKUP(BJB!$F$9:$F$5599,Ctrl!$B$4:$C$399,2,0)</f>
        <v>39</v>
      </c>
      <c r="C379" s="104">
        <f>VLOOKUP(BJB!$G$9:$G$5599,Ctrl!$E$4:$F$399,2,0)</f>
        <v>1</v>
      </c>
      <c r="D379" s="219">
        <v>1</v>
      </c>
      <c r="E379" s="104" t="str">
        <f>VLOOKUP(BJB!$F$9:$F$5599,Ctrl!$B$4:$D$399,3,0)</f>
        <v>IV</v>
      </c>
      <c r="F379" s="139" t="s">
        <v>10558</v>
      </c>
      <c r="G379" s="139" t="s">
        <v>1117</v>
      </c>
      <c r="H379" s="125" t="s">
        <v>7439</v>
      </c>
      <c r="I379" s="220" t="e">
        <f>IF(G378=BJB!#REF!,I378+1,1)</f>
        <v>#REF!</v>
      </c>
      <c r="J379" s="891" t="s">
        <v>20225</v>
      </c>
      <c r="K379" s="121" t="s">
        <v>854</v>
      </c>
      <c r="L379" s="104" t="s">
        <v>6477</v>
      </c>
      <c r="M379" s="104" t="s">
        <v>6224</v>
      </c>
      <c r="N379" s="120">
        <v>41374</v>
      </c>
      <c r="O379" s="107">
        <v>50000000</v>
      </c>
      <c r="P379" s="105" t="s">
        <v>15056</v>
      </c>
      <c r="Q379" s="120">
        <v>41963</v>
      </c>
      <c r="R379" s="105">
        <v>34353851</v>
      </c>
      <c r="S379" s="146" t="s">
        <v>6513</v>
      </c>
      <c r="T379" s="109">
        <v>42051</v>
      </c>
      <c r="U379" s="118">
        <v>23560905</v>
      </c>
      <c r="V379" s="109">
        <v>42051</v>
      </c>
      <c r="W379" s="141">
        <v>23560905</v>
      </c>
      <c r="X379" s="141">
        <v>0</v>
      </c>
      <c r="Y379" s="141">
        <v>0</v>
      </c>
      <c r="Z379" s="141">
        <v>0</v>
      </c>
      <c r="AA379" s="223">
        <v>430698</v>
      </c>
      <c r="AB379" s="223"/>
      <c r="AC379" s="132"/>
      <c r="AD379" s="141"/>
      <c r="AE379" s="106">
        <v>0</v>
      </c>
      <c r="AF379" s="106">
        <v>4394501</v>
      </c>
      <c r="AG379" s="106">
        <v>0</v>
      </c>
      <c r="AH379" s="114"/>
      <c r="AI379" s="114"/>
      <c r="AJ379" s="114"/>
      <c r="AK379" s="114"/>
      <c r="AL379" s="114"/>
      <c r="AM379" s="114"/>
      <c r="AN379" s="114">
        <f t="shared" si="10"/>
        <v>4825199</v>
      </c>
      <c r="AO379" s="114">
        <f t="shared" si="11"/>
        <v>18735706</v>
      </c>
      <c r="AP379" s="114"/>
      <c r="AQ379" s="114"/>
      <c r="AR379" s="114"/>
      <c r="AS379" s="114"/>
      <c r="AT379" s="191"/>
    </row>
    <row r="380" spans="1:46" s="190" customFormat="1" ht="15" customHeight="1" x14ac:dyDescent="0.2">
      <c r="A380" s="104"/>
      <c r="B380" s="104">
        <f>VLOOKUP(BJB!$F$9:$F$5599,Ctrl!$B$4:$C$399,2,0)</f>
        <v>39</v>
      </c>
      <c r="C380" s="104">
        <f>VLOOKUP(BJB!$G$9:$G$5599,Ctrl!$E$4:$F$399,2,0)</f>
        <v>0</v>
      </c>
      <c r="D380" s="219">
        <v>1</v>
      </c>
      <c r="E380" s="104" t="str">
        <f>VLOOKUP(BJB!$F$9:$F$5599,Ctrl!$B$4:$D$399,3,0)</f>
        <v>IV</v>
      </c>
      <c r="F380" s="139" t="s">
        <v>10558</v>
      </c>
      <c r="G380" s="139" t="s">
        <v>7680</v>
      </c>
      <c r="H380" s="125">
        <v>1090319000763</v>
      </c>
      <c r="I380" s="220" t="e">
        <f>IF(G379=BJB!#REF!,I379+1,1)</f>
        <v>#REF!</v>
      </c>
      <c r="J380" s="912" t="s">
        <v>20619</v>
      </c>
      <c r="K380" s="121" t="s">
        <v>949</v>
      </c>
      <c r="L380" s="104" t="s">
        <v>6477</v>
      </c>
      <c r="M380" s="104" t="s">
        <v>937</v>
      </c>
      <c r="N380" s="120">
        <v>39979</v>
      </c>
      <c r="O380" s="114">
        <v>25000000</v>
      </c>
      <c r="P380" s="105" t="s">
        <v>15057</v>
      </c>
      <c r="Q380" s="120" t="s">
        <v>15058</v>
      </c>
      <c r="R380" s="105">
        <v>24916027</v>
      </c>
      <c r="S380" s="108" t="s">
        <v>7142</v>
      </c>
      <c r="T380" s="109">
        <v>40480</v>
      </c>
      <c r="U380" s="114">
        <v>18607020.25</v>
      </c>
      <c r="V380" s="109">
        <v>40480</v>
      </c>
      <c r="W380" s="141">
        <v>18687020.25</v>
      </c>
      <c r="X380" s="141">
        <v>0</v>
      </c>
      <c r="Y380" s="141">
        <v>0</v>
      </c>
      <c r="Z380" s="141">
        <v>0</v>
      </c>
      <c r="AA380" s="114">
        <v>3574680</v>
      </c>
      <c r="AB380" s="114"/>
      <c r="AC380" s="132"/>
      <c r="AD380" s="141"/>
      <c r="AE380" s="106">
        <v>0</v>
      </c>
      <c r="AF380" s="106">
        <v>0</v>
      </c>
      <c r="AG380" s="106">
        <v>0</v>
      </c>
      <c r="AH380" s="114"/>
      <c r="AI380" s="114"/>
      <c r="AJ380" s="114"/>
      <c r="AK380" s="114"/>
      <c r="AL380" s="114"/>
      <c r="AM380" s="114"/>
      <c r="AN380" s="114">
        <f t="shared" si="10"/>
        <v>3574680</v>
      </c>
      <c r="AO380" s="114">
        <f t="shared" si="11"/>
        <v>15032340.25</v>
      </c>
      <c r="AP380" s="114"/>
      <c r="AQ380" s="114"/>
      <c r="AR380" s="114"/>
      <c r="AS380" s="114"/>
      <c r="AT380" s="191"/>
    </row>
    <row r="381" spans="1:46" s="190" customFormat="1" ht="15" customHeight="1" x14ac:dyDescent="0.2">
      <c r="A381" s="104"/>
      <c r="B381" s="104">
        <f>VLOOKUP(BJB!$F$9:$F$5599,Ctrl!$B$4:$C$399,2,0)</f>
        <v>39</v>
      </c>
      <c r="C381" s="104">
        <f>VLOOKUP(BJB!$G$9:$G$5599,Ctrl!$E$4:$F$399,2,0)</f>
        <v>0</v>
      </c>
      <c r="D381" s="219">
        <v>1</v>
      </c>
      <c r="E381" s="104" t="str">
        <f>VLOOKUP(BJB!$F$9:$F$5599,Ctrl!$B$4:$D$399,3,0)</f>
        <v>IV</v>
      </c>
      <c r="F381" s="139" t="s">
        <v>10558</v>
      </c>
      <c r="G381" s="139" t="s">
        <v>7680</v>
      </c>
      <c r="H381" s="125"/>
      <c r="I381" s="220" t="e">
        <f>IF(G380=BJB!#REF!,I380+1,1)</f>
        <v>#REF!</v>
      </c>
      <c r="J381" s="912" t="s">
        <v>20620</v>
      </c>
      <c r="K381" s="121" t="s">
        <v>1041</v>
      </c>
      <c r="L381" s="104" t="s">
        <v>6477</v>
      </c>
      <c r="M381" s="104" t="s">
        <v>1042</v>
      </c>
      <c r="N381" s="120">
        <v>40415</v>
      </c>
      <c r="O381" s="107">
        <v>10000000</v>
      </c>
      <c r="P381" s="105" t="s">
        <v>15059</v>
      </c>
      <c r="Q381" s="120">
        <v>41123</v>
      </c>
      <c r="R381" s="105">
        <v>5020830</v>
      </c>
      <c r="S381" s="108" t="s">
        <v>1034</v>
      </c>
      <c r="T381" s="109">
        <v>41180</v>
      </c>
      <c r="U381" s="114">
        <v>3749997</v>
      </c>
      <c r="V381" s="109">
        <v>41180</v>
      </c>
      <c r="W381" s="141">
        <v>3749997</v>
      </c>
      <c r="X381" s="141">
        <v>0</v>
      </c>
      <c r="Y381" s="141">
        <v>0</v>
      </c>
      <c r="Z381" s="141">
        <v>0</v>
      </c>
      <c r="AA381" s="114">
        <v>3305553</v>
      </c>
      <c r="AB381" s="114"/>
      <c r="AC381" s="114"/>
      <c r="AD381" s="141"/>
      <c r="AE381" s="106">
        <v>0</v>
      </c>
      <c r="AF381" s="106">
        <v>0</v>
      </c>
      <c r="AG381" s="106">
        <v>0</v>
      </c>
      <c r="AH381" s="114"/>
      <c r="AI381" s="114"/>
      <c r="AJ381" s="114"/>
      <c r="AK381" s="114"/>
      <c r="AL381" s="114"/>
      <c r="AM381" s="114"/>
      <c r="AN381" s="114">
        <f t="shared" si="10"/>
        <v>3305553</v>
      </c>
      <c r="AO381" s="114">
        <f t="shared" si="11"/>
        <v>444444</v>
      </c>
      <c r="AP381" s="114"/>
      <c r="AQ381" s="114"/>
      <c r="AR381" s="114"/>
      <c r="AS381" s="114"/>
      <c r="AT381" s="191"/>
    </row>
    <row r="382" spans="1:46" s="190" customFormat="1" ht="15" customHeight="1" x14ac:dyDescent="0.2">
      <c r="A382" s="104"/>
      <c r="B382" s="104">
        <f>VLOOKUP(BJB!$F$9:$F$5599,Ctrl!$B$4:$C$399,2,0)</f>
        <v>39</v>
      </c>
      <c r="C382" s="104">
        <f>VLOOKUP(BJB!$G$9:$G$5599,Ctrl!$E$4:$F$399,2,0)</f>
        <v>0</v>
      </c>
      <c r="D382" s="219">
        <v>1</v>
      </c>
      <c r="E382" s="104" t="str">
        <f>VLOOKUP(BJB!$F$9:$F$5599,Ctrl!$B$4:$D$399,3,0)</f>
        <v>IV</v>
      </c>
      <c r="F382" s="139" t="s">
        <v>10558</v>
      </c>
      <c r="G382" s="139" t="s">
        <v>7680</v>
      </c>
      <c r="H382" s="125" t="s">
        <v>6282</v>
      </c>
      <c r="I382" s="220" t="e">
        <f>IF(G381=BJB!#REF!,I381+1,1)</f>
        <v>#REF!</v>
      </c>
      <c r="J382" s="891" t="s">
        <v>18217</v>
      </c>
      <c r="K382" s="121" t="s">
        <v>6613</v>
      </c>
      <c r="L382" s="104" t="s">
        <v>6477</v>
      </c>
      <c r="M382" s="104" t="s">
        <v>1090</v>
      </c>
      <c r="N382" s="120">
        <v>41058</v>
      </c>
      <c r="O382" s="105">
        <v>200000000</v>
      </c>
      <c r="P382" s="105" t="s">
        <v>6222</v>
      </c>
      <c r="Q382" s="120" t="s">
        <v>6222</v>
      </c>
      <c r="R382" s="890">
        <v>0</v>
      </c>
      <c r="S382" s="146" t="s">
        <v>1091</v>
      </c>
      <c r="T382" s="109">
        <v>41486</v>
      </c>
      <c r="U382" s="114">
        <v>134410839.5</v>
      </c>
      <c r="V382" s="109" t="s">
        <v>6222</v>
      </c>
      <c r="W382" s="141">
        <v>0</v>
      </c>
      <c r="X382" s="141">
        <v>0</v>
      </c>
      <c r="Y382" s="141">
        <v>0</v>
      </c>
      <c r="Z382" s="141">
        <v>0</v>
      </c>
      <c r="AA382" s="114">
        <v>38471208</v>
      </c>
      <c r="AB382" s="114"/>
      <c r="AC382" s="132">
        <v>4372700</v>
      </c>
      <c r="AD382" s="141">
        <v>2186497</v>
      </c>
      <c r="AE382" s="106">
        <v>2185620</v>
      </c>
      <c r="AF382" s="106">
        <v>2190000</v>
      </c>
      <c r="AG382" s="106">
        <v>2190000</v>
      </c>
      <c r="AH382" s="222"/>
      <c r="AI382" s="114"/>
      <c r="AJ382" s="114"/>
      <c r="AK382" s="114"/>
      <c r="AL382" s="114"/>
      <c r="AM382" s="114"/>
      <c r="AN382" s="114">
        <f t="shared" si="10"/>
        <v>51596025</v>
      </c>
      <c r="AO382" s="114">
        <f t="shared" si="11"/>
        <v>82814814.5</v>
      </c>
      <c r="AP382" s="114"/>
      <c r="AQ382" s="114"/>
      <c r="AR382" s="114"/>
      <c r="AS382" s="114"/>
      <c r="AT382" s="191"/>
    </row>
    <row r="383" spans="1:46" s="190" customFormat="1" ht="15" customHeight="1" x14ac:dyDescent="0.2">
      <c r="A383" s="104"/>
      <c r="B383" s="104">
        <f>VLOOKUP(BJB!$F$9:$F$5599,Ctrl!$B$4:$C$399,2,0)</f>
        <v>39</v>
      </c>
      <c r="C383" s="104">
        <f>VLOOKUP(BJB!$G$9:$G$5599,Ctrl!$E$4:$F$399,2,0)</f>
        <v>2</v>
      </c>
      <c r="D383" s="219">
        <v>1</v>
      </c>
      <c r="E383" s="104" t="str">
        <f>VLOOKUP(BJB!$F$9:$F$5599,Ctrl!$B$4:$D$399,3,0)</f>
        <v>IV</v>
      </c>
      <c r="F383" s="139" t="s">
        <v>10558</v>
      </c>
      <c r="G383" s="139" t="s">
        <v>1100</v>
      </c>
      <c r="H383" s="125"/>
      <c r="I383" s="220" t="e">
        <f>IF(G382=BJB!#REF!,I382+1,1)</f>
        <v>#REF!</v>
      </c>
      <c r="J383" s="912" t="s">
        <v>20621</v>
      </c>
      <c r="K383" s="121" t="s">
        <v>1114</v>
      </c>
      <c r="L383" s="104" t="s">
        <v>6477</v>
      </c>
      <c r="M383" s="104" t="s">
        <v>1113</v>
      </c>
      <c r="N383" s="120">
        <v>41050</v>
      </c>
      <c r="O383" s="107">
        <v>80000000</v>
      </c>
      <c r="P383" s="105" t="s">
        <v>15060</v>
      </c>
      <c r="Q383" s="120">
        <v>41417</v>
      </c>
      <c r="R383" s="105">
        <v>68927550</v>
      </c>
      <c r="S383" s="146" t="s">
        <v>124</v>
      </c>
      <c r="T383" s="109">
        <v>41547</v>
      </c>
      <c r="U383" s="114">
        <v>46999428</v>
      </c>
      <c r="V383" s="109">
        <v>41540</v>
      </c>
      <c r="W383" s="141">
        <v>46999428</v>
      </c>
      <c r="X383" s="141">
        <v>0</v>
      </c>
      <c r="Y383" s="141">
        <v>0</v>
      </c>
      <c r="Z383" s="141">
        <v>0</v>
      </c>
      <c r="AA383" s="114">
        <v>46999428</v>
      </c>
      <c r="AB383" s="114"/>
      <c r="AC383" s="114"/>
      <c r="AD383" s="141"/>
      <c r="AE383" s="106">
        <v>0</v>
      </c>
      <c r="AF383" s="106">
        <v>0</v>
      </c>
      <c r="AG383" s="106">
        <v>0</v>
      </c>
      <c r="AH383" s="114"/>
      <c r="AI383" s="114"/>
      <c r="AJ383" s="114"/>
      <c r="AK383" s="114"/>
      <c r="AL383" s="114"/>
      <c r="AM383" s="114"/>
      <c r="AN383" s="114">
        <f t="shared" si="10"/>
        <v>46999428</v>
      </c>
      <c r="AO383" s="114">
        <f t="shared" si="11"/>
        <v>0</v>
      </c>
      <c r="AP383" s="114"/>
      <c r="AQ383" s="114"/>
      <c r="AR383" s="114"/>
      <c r="AS383" s="114"/>
      <c r="AT383" s="191"/>
    </row>
    <row r="384" spans="1:46" s="190" customFormat="1" ht="15" customHeight="1" x14ac:dyDescent="0.2">
      <c r="A384" s="104"/>
      <c r="B384" s="104">
        <f>VLOOKUP(BJB!$F$9:$F$5599,Ctrl!$B$4:$C$399,2,0)</f>
        <v>39</v>
      </c>
      <c r="C384" s="104">
        <f>VLOOKUP(BJB!$G$9:$G$5599,Ctrl!$E$4:$F$399,2,0)</f>
        <v>0</v>
      </c>
      <c r="D384" s="219">
        <v>1</v>
      </c>
      <c r="E384" s="104" t="str">
        <f>VLOOKUP(BJB!$F$9:$F$5599,Ctrl!$B$4:$D$399,3,0)</f>
        <v>IV</v>
      </c>
      <c r="F384" s="139" t="s">
        <v>10558</v>
      </c>
      <c r="G384" s="139" t="s">
        <v>7680</v>
      </c>
      <c r="H384" s="125"/>
      <c r="I384" s="220" t="e">
        <f>IF(G383=BJB!#REF!,I383+1,1)</f>
        <v>#REF!</v>
      </c>
      <c r="J384" s="912" t="s">
        <v>20622</v>
      </c>
      <c r="K384" s="121" t="s">
        <v>931</v>
      </c>
      <c r="L384" s="104" t="s">
        <v>6477</v>
      </c>
      <c r="M384" s="104" t="s">
        <v>932</v>
      </c>
      <c r="N384" s="120">
        <v>39871</v>
      </c>
      <c r="O384" s="114">
        <v>10000000</v>
      </c>
      <c r="P384" s="105" t="s">
        <v>15061</v>
      </c>
      <c r="Q384" s="120">
        <v>0</v>
      </c>
      <c r="R384" s="105">
        <v>6156715.5</v>
      </c>
      <c r="S384" s="108" t="s">
        <v>7141</v>
      </c>
      <c r="T384" s="109">
        <v>40416</v>
      </c>
      <c r="U384" s="114">
        <v>6309627</v>
      </c>
      <c r="V384" s="109">
        <v>40416</v>
      </c>
      <c r="W384" s="141">
        <v>6309627</v>
      </c>
      <c r="X384" s="141">
        <v>0</v>
      </c>
      <c r="Y384" s="141">
        <v>0</v>
      </c>
      <c r="Z384" s="141">
        <v>0</v>
      </c>
      <c r="AA384" s="114">
        <v>5069815</v>
      </c>
      <c r="AB384" s="114"/>
      <c r="AC384" s="114"/>
      <c r="AD384" s="141"/>
      <c r="AE384" s="106">
        <v>0</v>
      </c>
      <c r="AF384" s="106">
        <v>0</v>
      </c>
      <c r="AG384" s="106">
        <v>0</v>
      </c>
      <c r="AH384" s="114"/>
      <c r="AI384" s="114"/>
      <c r="AJ384" s="114"/>
      <c r="AK384" s="114"/>
      <c r="AL384" s="114"/>
      <c r="AM384" s="114"/>
      <c r="AN384" s="114">
        <f t="shared" si="10"/>
        <v>5069815</v>
      </c>
      <c r="AO384" s="114">
        <f t="shared" si="11"/>
        <v>1239812</v>
      </c>
      <c r="AP384" s="114"/>
      <c r="AQ384" s="114"/>
      <c r="AR384" s="114"/>
      <c r="AS384" s="114"/>
    </row>
    <row r="385" spans="1:46" s="190" customFormat="1" ht="15" customHeight="1" x14ac:dyDescent="0.2">
      <c r="A385" s="104"/>
      <c r="B385" s="104">
        <f>VLOOKUP(BJB!$F$9:$F$5599,Ctrl!$B$4:$C$399,2,0)</f>
        <v>39</v>
      </c>
      <c r="C385" s="104">
        <f>VLOOKUP(BJB!$G$9:$G$5599,Ctrl!$E$4:$F$399,2,0)</f>
        <v>2</v>
      </c>
      <c r="D385" s="219">
        <v>1</v>
      </c>
      <c r="E385" s="104" t="str">
        <f>VLOOKUP(BJB!$F$9:$F$5599,Ctrl!$B$4:$D$399,3,0)</f>
        <v>IV</v>
      </c>
      <c r="F385" s="139" t="s">
        <v>10558</v>
      </c>
      <c r="G385" s="139" t="s">
        <v>1100</v>
      </c>
      <c r="H385" s="125"/>
      <c r="I385" s="220" t="e">
        <f>IF(G384=BJB!#REF!,I384+1,1)</f>
        <v>#REF!</v>
      </c>
      <c r="J385" s="912" t="s">
        <v>20623</v>
      </c>
      <c r="K385" s="121" t="s">
        <v>1112</v>
      </c>
      <c r="L385" s="104" t="s">
        <v>6477</v>
      </c>
      <c r="M385" s="104" t="s">
        <v>1113</v>
      </c>
      <c r="N385" s="120">
        <v>41050</v>
      </c>
      <c r="O385" s="107">
        <v>250000000</v>
      </c>
      <c r="P385" s="105" t="s">
        <v>15062</v>
      </c>
      <c r="Q385" s="120">
        <v>41373</v>
      </c>
      <c r="R385" s="105">
        <v>260509934</v>
      </c>
      <c r="S385" s="146" t="s">
        <v>124</v>
      </c>
      <c r="T385" s="109">
        <v>41547</v>
      </c>
      <c r="U385" s="114">
        <v>175000000</v>
      </c>
      <c r="V385" s="109">
        <v>41540</v>
      </c>
      <c r="W385" s="141">
        <v>175000000</v>
      </c>
      <c r="X385" s="141">
        <v>0</v>
      </c>
      <c r="Y385" s="141">
        <v>0</v>
      </c>
      <c r="Z385" s="141">
        <v>0</v>
      </c>
      <c r="AA385" s="114">
        <v>175000000</v>
      </c>
      <c r="AB385" s="114"/>
      <c r="AC385" s="114"/>
      <c r="AD385" s="141"/>
      <c r="AE385" s="106">
        <v>0</v>
      </c>
      <c r="AF385" s="106">
        <v>0</v>
      </c>
      <c r="AG385" s="106">
        <v>0</v>
      </c>
      <c r="AH385" s="114"/>
      <c r="AI385" s="114"/>
      <c r="AJ385" s="114"/>
      <c r="AK385" s="114"/>
      <c r="AL385" s="114"/>
      <c r="AM385" s="114"/>
      <c r="AN385" s="114">
        <f t="shared" si="10"/>
        <v>175000000</v>
      </c>
      <c r="AO385" s="114">
        <f t="shared" si="11"/>
        <v>0</v>
      </c>
      <c r="AP385" s="114"/>
      <c r="AQ385" s="114"/>
      <c r="AR385" s="114"/>
      <c r="AS385" s="114"/>
      <c r="AT385" s="191"/>
    </row>
    <row r="386" spans="1:46" s="190" customFormat="1" ht="15" customHeight="1" x14ac:dyDescent="0.2">
      <c r="A386" s="104"/>
      <c r="B386" s="104">
        <f>VLOOKUP(BJB!$F$9:$F$5599,Ctrl!$B$4:$C$399,2,0)</f>
        <v>39</v>
      </c>
      <c r="C386" s="104">
        <f>VLOOKUP(BJB!$G$9:$G$5599,Ctrl!$E$4:$F$399,2,0)</f>
        <v>0</v>
      </c>
      <c r="D386" s="219">
        <v>1</v>
      </c>
      <c r="E386" s="104" t="str">
        <f>VLOOKUP(BJB!$F$9:$F$5599,Ctrl!$B$4:$D$399,3,0)</f>
        <v>IV</v>
      </c>
      <c r="F386" s="139" t="s">
        <v>10558</v>
      </c>
      <c r="G386" s="139" t="s">
        <v>7680</v>
      </c>
      <c r="H386" s="125"/>
      <c r="I386" s="220" t="e">
        <f>IF(G385=BJB!#REF!,I385+1,1)</f>
        <v>#REF!</v>
      </c>
      <c r="J386" s="912" t="s">
        <v>20624</v>
      </c>
      <c r="K386" s="121" t="s">
        <v>978</v>
      </c>
      <c r="L386" s="104" t="s">
        <v>6477</v>
      </c>
      <c r="M386" s="104" t="s">
        <v>979</v>
      </c>
      <c r="N386" s="120">
        <v>39994</v>
      </c>
      <c r="O386" s="107">
        <v>100000000</v>
      </c>
      <c r="P386" s="105" t="s">
        <v>6222</v>
      </c>
      <c r="Q386" s="120" t="s">
        <v>6222</v>
      </c>
      <c r="R386" s="890">
        <v>0</v>
      </c>
      <c r="S386" s="108" t="s">
        <v>7147</v>
      </c>
      <c r="T386" s="109">
        <v>40753</v>
      </c>
      <c r="U386" s="114">
        <v>75000000</v>
      </c>
      <c r="V386" s="109" t="s">
        <v>6222</v>
      </c>
      <c r="W386" s="141">
        <v>0</v>
      </c>
      <c r="X386" s="141">
        <v>0</v>
      </c>
      <c r="Y386" s="141">
        <v>0</v>
      </c>
      <c r="Z386" s="141">
        <v>0</v>
      </c>
      <c r="AA386" s="114">
        <v>1400000</v>
      </c>
      <c r="AB386" s="114"/>
      <c r="AC386" s="114"/>
      <c r="AD386" s="141"/>
      <c r="AE386" s="106">
        <v>0</v>
      </c>
      <c r="AF386" s="106">
        <v>0</v>
      </c>
      <c r="AG386" s="106">
        <v>0</v>
      </c>
      <c r="AH386" s="114"/>
      <c r="AI386" s="114"/>
      <c r="AJ386" s="114"/>
      <c r="AK386" s="114"/>
      <c r="AL386" s="114"/>
      <c r="AM386" s="114"/>
      <c r="AN386" s="114">
        <f t="shared" si="10"/>
        <v>1400000</v>
      </c>
      <c r="AO386" s="114">
        <f t="shared" si="11"/>
        <v>73600000</v>
      </c>
      <c r="AP386" s="114"/>
      <c r="AQ386" s="114"/>
      <c r="AR386" s="114"/>
      <c r="AS386" s="114"/>
    </row>
    <row r="387" spans="1:46" s="190" customFormat="1" ht="15" customHeight="1" x14ac:dyDescent="0.2">
      <c r="A387" s="104"/>
      <c r="B387" s="104">
        <f>VLOOKUP(BJB!$F$9:$F$5599,Ctrl!$B$4:$C$399,2,0)</f>
        <v>39</v>
      </c>
      <c r="C387" s="104">
        <f>VLOOKUP(BJB!$G$9:$G$5599,Ctrl!$E$4:$F$399,2,0)</f>
        <v>2</v>
      </c>
      <c r="D387" s="219">
        <v>1</v>
      </c>
      <c r="E387" s="104" t="str">
        <f>VLOOKUP(BJB!$F$9:$F$5599,Ctrl!$B$4:$D$399,3,0)</f>
        <v>IV</v>
      </c>
      <c r="F387" s="139" t="s">
        <v>10558</v>
      </c>
      <c r="G387" s="139" t="s">
        <v>1100</v>
      </c>
      <c r="H387" s="125"/>
      <c r="I387" s="220" t="e">
        <f>IF(G386=BJB!#REF!,I386+1,1)</f>
        <v>#REF!</v>
      </c>
      <c r="J387" s="912" t="s">
        <v>20625</v>
      </c>
      <c r="K387" s="121" t="s">
        <v>1069</v>
      </c>
      <c r="L387" s="104" t="s">
        <v>6477</v>
      </c>
      <c r="M387" s="104" t="s">
        <v>5455</v>
      </c>
      <c r="N387" s="120">
        <v>40805</v>
      </c>
      <c r="O387" s="107">
        <v>30000000</v>
      </c>
      <c r="P387" s="105" t="s">
        <v>6222</v>
      </c>
      <c r="Q387" s="120" t="s">
        <v>6222</v>
      </c>
      <c r="R387" s="890">
        <v>0</v>
      </c>
      <c r="S387" s="108" t="s">
        <v>1067</v>
      </c>
      <c r="T387" s="109">
        <v>41361</v>
      </c>
      <c r="U387" s="114">
        <v>14425034</v>
      </c>
      <c r="V387" s="109" t="s">
        <v>6222</v>
      </c>
      <c r="W387" s="141">
        <v>0</v>
      </c>
      <c r="X387" s="141">
        <v>0</v>
      </c>
      <c r="Y387" s="141">
        <v>0</v>
      </c>
      <c r="Z387" s="141">
        <v>0</v>
      </c>
      <c r="AA387" s="114">
        <v>9963486</v>
      </c>
      <c r="AB387" s="114"/>
      <c r="AC387" s="114"/>
      <c r="AD387" s="141"/>
      <c r="AE387" s="106">
        <v>0</v>
      </c>
      <c r="AF387" s="106">
        <v>0</v>
      </c>
      <c r="AG387" s="106">
        <v>0</v>
      </c>
      <c r="AH387" s="114"/>
      <c r="AI387" s="114"/>
      <c r="AJ387" s="114"/>
      <c r="AK387" s="114"/>
      <c r="AL387" s="114"/>
      <c r="AM387" s="114"/>
      <c r="AN387" s="114">
        <f t="shared" si="10"/>
        <v>9963486</v>
      </c>
      <c r="AO387" s="114">
        <f t="shared" si="11"/>
        <v>4461548</v>
      </c>
      <c r="AP387" s="114"/>
      <c r="AQ387" s="114"/>
      <c r="AR387" s="114"/>
      <c r="AS387" s="114"/>
    </row>
    <row r="388" spans="1:46" s="190" customFormat="1" ht="15" customHeight="1" x14ac:dyDescent="0.2">
      <c r="A388" s="104"/>
      <c r="B388" s="104">
        <f>VLOOKUP(BJB!$F$9:$F$5599,Ctrl!$B$4:$C$399,2,0)</f>
        <v>39</v>
      </c>
      <c r="C388" s="104">
        <f>VLOOKUP(BJB!$G$9:$G$5599,Ctrl!$E$4:$F$399,2,0)</f>
        <v>0</v>
      </c>
      <c r="D388" s="219">
        <v>1</v>
      </c>
      <c r="E388" s="104" t="str">
        <f>VLOOKUP(BJB!$F$9:$F$5599,Ctrl!$B$4:$D$399,3,0)</f>
        <v>IV</v>
      </c>
      <c r="F388" s="139" t="s">
        <v>10558</v>
      </c>
      <c r="G388" s="139" t="s">
        <v>7680</v>
      </c>
      <c r="H388" s="125"/>
      <c r="I388" s="220" t="e">
        <f>IF(G387=BJB!#REF!,I387+1,1)</f>
        <v>#REF!</v>
      </c>
      <c r="J388" s="912" t="s">
        <v>20626</v>
      </c>
      <c r="K388" s="121" t="s">
        <v>5061</v>
      </c>
      <c r="L388" s="104" t="s">
        <v>6477</v>
      </c>
      <c r="M388" s="104" t="s">
        <v>1096</v>
      </c>
      <c r="N388" s="120">
        <v>41095</v>
      </c>
      <c r="O388" s="107">
        <v>100000000</v>
      </c>
      <c r="P388" s="105" t="s">
        <v>15063</v>
      </c>
      <c r="Q388" s="120">
        <v>41563</v>
      </c>
      <c r="R388" s="105">
        <v>77128357</v>
      </c>
      <c r="S388" s="146" t="s">
        <v>5047</v>
      </c>
      <c r="T388" s="109">
        <v>41698</v>
      </c>
      <c r="U388" s="114">
        <v>53691880</v>
      </c>
      <c r="V388" s="109">
        <v>41671</v>
      </c>
      <c r="W388" s="141">
        <v>53691879.5</v>
      </c>
      <c r="X388" s="141">
        <v>0</v>
      </c>
      <c r="Y388" s="141">
        <v>0</v>
      </c>
      <c r="Z388" s="141">
        <v>0</v>
      </c>
      <c r="AA388" s="114">
        <v>53691880</v>
      </c>
      <c r="AB388" s="114"/>
      <c r="AC388" s="114"/>
      <c r="AD388" s="141"/>
      <c r="AE388" s="106">
        <v>0</v>
      </c>
      <c r="AF388" s="106">
        <v>0</v>
      </c>
      <c r="AG388" s="106">
        <v>0</v>
      </c>
      <c r="AH388" s="114"/>
      <c r="AI388" s="114"/>
      <c r="AJ388" s="114"/>
      <c r="AK388" s="114"/>
      <c r="AL388" s="114"/>
      <c r="AM388" s="114"/>
      <c r="AN388" s="114">
        <f t="shared" si="10"/>
        <v>53691880</v>
      </c>
      <c r="AO388" s="114">
        <f t="shared" si="11"/>
        <v>0</v>
      </c>
      <c r="AP388" s="114"/>
      <c r="AQ388" s="114"/>
      <c r="AR388" s="114"/>
      <c r="AS388" s="114"/>
    </row>
    <row r="389" spans="1:46" s="190" customFormat="1" ht="15" customHeight="1" x14ac:dyDescent="0.2">
      <c r="A389" s="104"/>
      <c r="B389" s="104">
        <f>VLOOKUP(BJB!$F$9:$F$5599,Ctrl!$B$4:$C$399,2,0)</f>
        <v>39</v>
      </c>
      <c r="C389" s="104">
        <f>VLOOKUP(BJB!$G$9:$G$5599,Ctrl!$E$4:$F$399,2,0)</f>
        <v>0</v>
      </c>
      <c r="D389" s="219">
        <v>1</v>
      </c>
      <c r="E389" s="104" t="str">
        <f>VLOOKUP(BJB!$F$9:$F$5599,Ctrl!$B$4:$D$399,3,0)</f>
        <v>IV</v>
      </c>
      <c r="F389" s="139" t="s">
        <v>10558</v>
      </c>
      <c r="G389" s="139" t="s">
        <v>7680</v>
      </c>
      <c r="H389" s="231" t="s">
        <v>19289</v>
      </c>
      <c r="I389" s="220" t="e">
        <f>IF(G388=BJB!#REF!,I388+1,1)</f>
        <v>#REF!</v>
      </c>
      <c r="J389" s="891" t="s">
        <v>20226</v>
      </c>
      <c r="K389" s="121" t="s">
        <v>1320</v>
      </c>
      <c r="L389" s="104" t="s">
        <v>6477</v>
      </c>
      <c r="M389" s="104" t="s">
        <v>5346</v>
      </c>
      <c r="N389" s="120">
        <v>41012</v>
      </c>
      <c r="O389" s="107">
        <v>50000000</v>
      </c>
      <c r="P389" s="105" t="s">
        <v>15064</v>
      </c>
      <c r="Q389" s="120">
        <v>41885</v>
      </c>
      <c r="R389" s="105">
        <v>26084600</v>
      </c>
      <c r="S389" s="146" t="s">
        <v>5938</v>
      </c>
      <c r="T389" s="109">
        <v>41912</v>
      </c>
      <c r="U389" s="114">
        <v>17524042</v>
      </c>
      <c r="V389" s="109">
        <v>41883</v>
      </c>
      <c r="W389" s="141">
        <v>17524042</v>
      </c>
      <c r="X389" s="141">
        <v>0</v>
      </c>
      <c r="Y389" s="141">
        <v>0</v>
      </c>
      <c r="Z389" s="141">
        <v>0</v>
      </c>
      <c r="AA389" s="114">
        <v>7517394</v>
      </c>
      <c r="AB389" s="114"/>
      <c r="AC389" s="132"/>
      <c r="AD389" s="141"/>
      <c r="AE389" s="106">
        <v>0</v>
      </c>
      <c r="AF389" s="106">
        <v>4841961</v>
      </c>
      <c r="AG389" s="106">
        <v>0</v>
      </c>
      <c r="AH389" s="222"/>
      <c r="AI389" s="114"/>
      <c r="AJ389" s="114"/>
      <c r="AK389" s="114"/>
      <c r="AL389" s="114"/>
      <c r="AM389" s="114"/>
      <c r="AN389" s="114">
        <f t="shared" si="10"/>
        <v>12359355</v>
      </c>
      <c r="AO389" s="114">
        <f t="shared" si="11"/>
        <v>5164687</v>
      </c>
      <c r="AP389" s="114"/>
      <c r="AQ389" s="114"/>
      <c r="AR389" s="114"/>
      <c r="AS389" s="114"/>
      <c r="AT389" s="191"/>
    </row>
    <row r="390" spans="1:46" s="190" customFormat="1" ht="15" customHeight="1" x14ac:dyDescent="0.2">
      <c r="A390" s="104"/>
      <c r="B390" s="104">
        <f>VLOOKUP(BJB!$F$9:$F$5599,Ctrl!$B$4:$C$399,2,0)</f>
        <v>39</v>
      </c>
      <c r="C390" s="104">
        <f>VLOOKUP(BJB!$G$9:$G$5599,Ctrl!$E$4:$F$399,2,0)</f>
        <v>2</v>
      </c>
      <c r="D390" s="219">
        <v>1</v>
      </c>
      <c r="E390" s="104" t="str">
        <f>VLOOKUP(BJB!$F$9:$F$5599,Ctrl!$B$4:$D$399,3,0)</f>
        <v>IV</v>
      </c>
      <c r="F390" s="139" t="s">
        <v>10558</v>
      </c>
      <c r="G390" s="139" t="s">
        <v>1100</v>
      </c>
      <c r="H390" s="125"/>
      <c r="I390" s="220" t="e">
        <f>IF(G389=BJB!#REF!,I389+1,1)</f>
        <v>#REF!</v>
      </c>
      <c r="J390" s="912" t="s">
        <v>20627</v>
      </c>
      <c r="K390" s="121" t="s">
        <v>1019</v>
      </c>
      <c r="L390" s="104" t="s">
        <v>6477</v>
      </c>
      <c r="M390" s="104" t="s">
        <v>1020</v>
      </c>
      <c r="N390" s="120">
        <v>40276</v>
      </c>
      <c r="O390" s="107">
        <v>20000000</v>
      </c>
      <c r="P390" s="105" t="s">
        <v>6222</v>
      </c>
      <c r="Q390" s="120" t="s">
        <v>6222</v>
      </c>
      <c r="R390" s="890">
        <v>0</v>
      </c>
      <c r="S390" s="108" t="s">
        <v>1021</v>
      </c>
      <c r="T390" s="109">
        <v>40870</v>
      </c>
      <c r="U390" s="114">
        <v>7500000</v>
      </c>
      <c r="V390" s="109" t="s">
        <v>6222</v>
      </c>
      <c r="W390" s="141">
        <v>0</v>
      </c>
      <c r="X390" s="141">
        <v>0</v>
      </c>
      <c r="Y390" s="141">
        <v>0</v>
      </c>
      <c r="Z390" s="141">
        <v>0</v>
      </c>
      <c r="AA390" s="114">
        <v>6765000</v>
      </c>
      <c r="AB390" s="114"/>
      <c r="AC390" s="114"/>
      <c r="AD390" s="141"/>
      <c r="AE390" s="106">
        <v>0</v>
      </c>
      <c r="AF390" s="106">
        <v>0</v>
      </c>
      <c r="AG390" s="106">
        <v>0</v>
      </c>
      <c r="AH390" s="114"/>
      <c r="AI390" s="114"/>
      <c r="AJ390" s="114"/>
      <c r="AK390" s="114"/>
      <c r="AL390" s="114"/>
      <c r="AM390" s="114"/>
      <c r="AN390" s="114">
        <f t="shared" si="10"/>
        <v>6765000</v>
      </c>
      <c r="AO390" s="114">
        <f t="shared" si="11"/>
        <v>735000</v>
      </c>
      <c r="AP390" s="114"/>
      <c r="AQ390" s="114"/>
      <c r="AR390" s="114"/>
      <c r="AS390" s="114"/>
    </row>
    <row r="391" spans="1:46" s="190" customFormat="1" ht="15" customHeight="1" x14ac:dyDescent="0.2">
      <c r="A391" s="104"/>
      <c r="B391" s="104">
        <f>VLOOKUP(BJB!$F$9:$F$5599,Ctrl!$B$4:$C$399,2,0)</f>
        <v>39</v>
      </c>
      <c r="C391" s="104">
        <f>VLOOKUP(BJB!$G$9:$G$5599,Ctrl!$E$4:$F$399,2,0)</f>
        <v>0</v>
      </c>
      <c r="D391" s="219">
        <v>1</v>
      </c>
      <c r="E391" s="104" t="str">
        <f>VLOOKUP(BJB!$F$9:$F$5599,Ctrl!$B$4:$D$399,3,0)</f>
        <v>IV</v>
      </c>
      <c r="F391" s="139" t="s">
        <v>10558</v>
      </c>
      <c r="G391" s="139" t="s">
        <v>7680</v>
      </c>
      <c r="H391" s="125"/>
      <c r="I391" s="220" t="e">
        <f>IF(G390=BJB!#REF!,I390+1,1)</f>
        <v>#REF!</v>
      </c>
      <c r="J391" s="912" t="s">
        <v>20628</v>
      </c>
      <c r="K391" s="121" t="s">
        <v>1038</v>
      </c>
      <c r="L391" s="104" t="s">
        <v>6477</v>
      </c>
      <c r="M391" s="104" t="s">
        <v>1039</v>
      </c>
      <c r="N391" s="120">
        <v>40015</v>
      </c>
      <c r="O391" s="107">
        <v>50000000</v>
      </c>
      <c r="P391" s="105" t="s">
        <v>15065</v>
      </c>
      <c r="Q391" s="120">
        <v>41131</v>
      </c>
      <c r="R391" s="105">
        <v>22509435</v>
      </c>
      <c r="S391" s="108" t="s">
        <v>1034</v>
      </c>
      <c r="T391" s="109">
        <v>41180</v>
      </c>
      <c r="U391" s="114">
        <v>16457333</v>
      </c>
      <c r="V391" s="109">
        <v>41180</v>
      </c>
      <c r="W391" s="141">
        <v>16457333</v>
      </c>
      <c r="X391" s="141">
        <v>0</v>
      </c>
      <c r="Y391" s="141">
        <v>0</v>
      </c>
      <c r="Z391" s="141">
        <v>0</v>
      </c>
      <c r="AA391" s="114">
        <v>0</v>
      </c>
      <c r="AB391" s="114"/>
      <c r="AC391" s="114"/>
      <c r="AD391" s="141"/>
      <c r="AE391" s="106">
        <v>0</v>
      </c>
      <c r="AF391" s="106">
        <v>0</v>
      </c>
      <c r="AG391" s="106">
        <v>0</v>
      </c>
      <c r="AH391" s="114"/>
      <c r="AI391" s="114"/>
      <c r="AJ391" s="114"/>
      <c r="AK391" s="114"/>
      <c r="AL391" s="114"/>
      <c r="AM391" s="114"/>
      <c r="AN391" s="114">
        <f t="shared" si="10"/>
        <v>0</v>
      </c>
      <c r="AO391" s="114">
        <f t="shared" si="11"/>
        <v>16457333</v>
      </c>
      <c r="AP391" s="114"/>
      <c r="AQ391" s="114"/>
      <c r="AR391" s="114"/>
      <c r="AS391" s="114"/>
    </row>
    <row r="392" spans="1:46" s="190" customFormat="1" ht="15" customHeight="1" x14ac:dyDescent="0.2">
      <c r="A392" s="104"/>
      <c r="B392" s="104">
        <f>VLOOKUP(BJB!$F$9:$F$5599,Ctrl!$B$4:$C$399,2,0)</f>
        <v>39</v>
      </c>
      <c r="C392" s="104">
        <f>VLOOKUP(BJB!$G$9:$G$5599,Ctrl!$E$4:$F$399,2,0)</f>
        <v>1</v>
      </c>
      <c r="D392" s="219">
        <v>1</v>
      </c>
      <c r="E392" s="104" t="str">
        <f>VLOOKUP(BJB!$F$9:$F$5599,Ctrl!$B$4:$D$399,3,0)</f>
        <v>IV</v>
      </c>
      <c r="F392" s="139" t="s">
        <v>10558</v>
      </c>
      <c r="G392" s="139" t="s">
        <v>1117</v>
      </c>
      <c r="H392" s="125" t="s">
        <v>6597</v>
      </c>
      <c r="I392" s="220" t="e">
        <f>IF(G391=BJB!#REF!,I391+1,1)</f>
        <v>#REF!</v>
      </c>
      <c r="J392" s="912" t="s">
        <v>20629</v>
      </c>
      <c r="K392" s="121" t="s">
        <v>6187</v>
      </c>
      <c r="L392" s="104" t="s">
        <v>6477</v>
      </c>
      <c r="M392" s="104" t="s">
        <v>6048</v>
      </c>
      <c r="N392" s="120">
        <v>41290</v>
      </c>
      <c r="O392" s="114">
        <v>50000000</v>
      </c>
      <c r="P392" s="105" t="s">
        <v>15066</v>
      </c>
      <c r="Q392" s="120">
        <v>41928</v>
      </c>
      <c r="R392" s="105">
        <v>21336451</v>
      </c>
      <c r="S392" s="146" t="s">
        <v>6249</v>
      </c>
      <c r="T392" s="109">
        <v>42031</v>
      </c>
      <c r="U392" s="114">
        <v>14843450</v>
      </c>
      <c r="V392" s="109">
        <v>42031</v>
      </c>
      <c r="W392" s="141">
        <v>14843450</v>
      </c>
      <c r="X392" s="141">
        <v>0</v>
      </c>
      <c r="Y392" s="141">
        <v>0</v>
      </c>
      <c r="Z392" s="141">
        <v>0</v>
      </c>
      <c r="AA392" s="223">
        <v>10876776</v>
      </c>
      <c r="AB392" s="223"/>
      <c r="AC392" s="132"/>
      <c r="AD392" s="141"/>
      <c r="AE392" s="106">
        <v>0</v>
      </c>
      <c r="AF392" s="106">
        <v>0</v>
      </c>
      <c r="AG392" s="106">
        <v>0</v>
      </c>
      <c r="AH392" s="114"/>
      <c r="AI392" s="114"/>
      <c r="AJ392" s="114"/>
      <c r="AK392" s="114"/>
      <c r="AL392" s="114"/>
      <c r="AM392" s="114"/>
      <c r="AN392" s="114">
        <f t="shared" si="10"/>
        <v>10876776</v>
      </c>
      <c r="AO392" s="114">
        <f t="shared" si="11"/>
        <v>3966674</v>
      </c>
      <c r="AP392" s="114"/>
      <c r="AQ392" s="114"/>
      <c r="AR392" s="114"/>
      <c r="AS392" s="114"/>
    </row>
    <row r="393" spans="1:46" s="190" customFormat="1" ht="15" customHeight="1" x14ac:dyDescent="0.2">
      <c r="A393" s="104"/>
      <c r="B393" s="104">
        <f>VLOOKUP(BJB!$F$9:$F$5599,Ctrl!$B$4:$C$399,2,0)</f>
        <v>39</v>
      </c>
      <c r="C393" s="104">
        <f>VLOOKUP(BJB!$G$9:$G$5599,Ctrl!$E$4:$F$399,2,0)</f>
        <v>1</v>
      </c>
      <c r="D393" s="219">
        <v>1</v>
      </c>
      <c r="E393" s="104" t="str">
        <f>VLOOKUP(BJB!$F$9:$F$5599,Ctrl!$B$4:$D$399,3,0)</f>
        <v>IV</v>
      </c>
      <c r="F393" s="139" t="s">
        <v>10558</v>
      </c>
      <c r="G393" s="139" t="s">
        <v>1117</v>
      </c>
      <c r="H393" s="125"/>
      <c r="I393" s="220" t="e">
        <f>IF(G392=BJB!#REF!,I392+1,1)</f>
        <v>#REF!</v>
      </c>
      <c r="J393" s="912" t="s">
        <v>20630</v>
      </c>
      <c r="K393" s="121" t="s">
        <v>1133</v>
      </c>
      <c r="L393" s="104" t="s">
        <v>6477</v>
      </c>
      <c r="M393" s="104" t="s">
        <v>1132</v>
      </c>
      <c r="N393" s="120">
        <v>41095</v>
      </c>
      <c r="O393" s="107">
        <v>250000000</v>
      </c>
      <c r="P393" s="105" t="s">
        <v>6222</v>
      </c>
      <c r="Q393" s="120" t="s">
        <v>6222</v>
      </c>
      <c r="R393" s="890">
        <v>0</v>
      </c>
      <c r="S393" s="146" t="s">
        <v>124</v>
      </c>
      <c r="T393" s="109">
        <v>41547</v>
      </c>
      <c r="U393" s="106">
        <v>175000000</v>
      </c>
      <c r="V393" s="109" t="s">
        <v>6222</v>
      </c>
      <c r="W393" s="141">
        <v>0</v>
      </c>
      <c r="X393" s="141">
        <v>0</v>
      </c>
      <c r="Y393" s="141">
        <v>0</v>
      </c>
      <c r="Z393" s="141">
        <v>0</v>
      </c>
      <c r="AA393" s="114">
        <v>0</v>
      </c>
      <c r="AB393" s="114"/>
      <c r="AC393" s="106"/>
      <c r="AD393" s="141"/>
      <c r="AE393" s="106">
        <v>0</v>
      </c>
      <c r="AF393" s="106">
        <v>0</v>
      </c>
      <c r="AG393" s="106">
        <v>0</v>
      </c>
      <c r="AH393" s="106"/>
      <c r="AI393" s="106"/>
      <c r="AJ393" s="106"/>
      <c r="AK393" s="106"/>
      <c r="AL393" s="106"/>
      <c r="AM393" s="106"/>
      <c r="AN393" s="114">
        <f t="shared" ref="AN393:AN456" si="12">SUM(AA393:AM393)</f>
        <v>0</v>
      </c>
      <c r="AO393" s="114">
        <f t="shared" ref="AO393:AO456" si="13">IF((U393-AN393)&lt;0,ABS(0),(U393-AN393))</f>
        <v>175000000</v>
      </c>
      <c r="AP393" s="114"/>
      <c r="AQ393" s="114"/>
      <c r="AR393" s="114"/>
      <c r="AS393" s="114"/>
    </row>
    <row r="394" spans="1:46" s="190" customFormat="1" ht="15" customHeight="1" x14ac:dyDescent="0.2">
      <c r="A394" s="104"/>
      <c r="B394" s="104">
        <f>VLOOKUP(BJB!$F$9:$F$5599,Ctrl!$B$4:$C$399,2,0)</f>
        <v>39</v>
      </c>
      <c r="C394" s="104">
        <f>VLOOKUP(BJB!$G$9:$G$5599,Ctrl!$E$4:$F$399,2,0)</f>
        <v>0</v>
      </c>
      <c r="D394" s="219">
        <v>1</v>
      </c>
      <c r="E394" s="104" t="str">
        <f>VLOOKUP(BJB!$F$9:$F$5599,Ctrl!$B$4:$D$399,3,0)</f>
        <v>IV</v>
      </c>
      <c r="F394" s="139" t="s">
        <v>10558</v>
      </c>
      <c r="G394" s="139" t="s">
        <v>7680</v>
      </c>
      <c r="H394" s="125"/>
      <c r="I394" s="220" t="e">
        <f>IF(G393=BJB!#REF!,I393+1,1)</f>
        <v>#REF!</v>
      </c>
      <c r="J394" s="912" t="s">
        <v>20631</v>
      </c>
      <c r="K394" s="121" t="s">
        <v>5058</v>
      </c>
      <c r="L394" s="104" t="s">
        <v>6477</v>
      </c>
      <c r="M394" s="104" t="s">
        <v>5062</v>
      </c>
      <c r="N394" s="120">
        <v>41129</v>
      </c>
      <c r="O394" s="107">
        <v>100000000</v>
      </c>
      <c r="P394" s="105" t="s">
        <v>15067</v>
      </c>
      <c r="Q394" s="120">
        <v>41612</v>
      </c>
      <c r="R394" s="105">
        <v>76389600</v>
      </c>
      <c r="S394" s="146" t="s">
        <v>5047</v>
      </c>
      <c r="T394" s="109">
        <v>41698</v>
      </c>
      <c r="U394" s="114">
        <v>52889287</v>
      </c>
      <c r="V394" s="109">
        <v>41671</v>
      </c>
      <c r="W394" s="141">
        <v>52889286.799999997</v>
      </c>
      <c r="X394" s="141">
        <v>0</v>
      </c>
      <c r="Y394" s="141">
        <v>0</v>
      </c>
      <c r="Z394" s="141">
        <v>0</v>
      </c>
      <c r="AA394" s="114">
        <v>52889287</v>
      </c>
      <c r="AB394" s="114"/>
      <c r="AC394" s="114"/>
      <c r="AD394" s="141"/>
      <c r="AE394" s="106">
        <v>0</v>
      </c>
      <c r="AF394" s="106">
        <v>0</v>
      </c>
      <c r="AG394" s="106">
        <v>0</v>
      </c>
      <c r="AH394" s="114"/>
      <c r="AI394" s="114"/>
      <c r="AJ394" s="114"/>
      <c r="AK394" s="114"/>
      <c r="AL394" s="114"/>
      <c r="AM394" s="114"/>
      <c r="AN394" s="114">
        <f t="shared" si="12"/>
        <v>52889287</v>
      </c>
      <c r="AO394" s="114">
        <f t="shared" si="13"/>
        <v>0</v>
      </c>
      <c r="AP394" s="114"/>
      <c r="AQ394" s="114"/>
      <c r="AR394" s="114"/>
      <c r="AS394" s="114"/>
    </row>
    <row r="395" spans="1:46" s="190" customFormat="1" ht="15" customHeight="1" x14ac:dyDescent="0.2">
      <c r="A395" s="104"/>
      <c r="B395" s="104">
        <f>VLOOKUP(BJB!$F$9:$F$5599,Ctrl!$B$4:$C$399,2,0)</f>
        <v>39</v>
      </c>
      <c r="C395" s="104">
        <f>VLOOKUP(BJB!$G$9:$G$5599,Ctrl!$E$4:$F$399,2,0)</f>
        <v>0</v>
      </c>
      <c r="D395" s="219">
        <v>1</v>
      </c>
      <c r="E395" s="104" t="str">
        <f>VLOOKUP(BJB!$F$9:$F$5599,Ctrl!$B$4:$D$399,3,0)</f>
        <v>IV</v>
      </c>
      <c r="F395" s="139" t="s">
        <v>10558</v>
      </c>
      <c r="G395" s="139" t="s">
        <v>7680</v>
      </c>
      <c r="H395" s="125"/>
      <c r="I395" s="220" t="e">
        <f>IF(G394=BJB!#REF!,I394+1,1)</f>
        <v>#REF!</v>
      </c>
      <c r="J395" s="912" t="s">
        <v>20632</v>
      </c>
      <c r="K395" s="121" t="s">
        <v>929</v>
      </c>
      <c r="L395" s="104" t="s">
        <v>6477</v>
      </c>
      <c r="M395" s="104" t="s">
        <v>930</v>
      </c>
      <c r="N395" s="120">
        <v>39800</v>
      </c>
      <c r="O395" s="114">
        <v>45000000</v>
      </c>
      <c r="P395" s="105" t="s">
        <v>15068</v>
      </c>
      <c r="Q395" s="120">
        <v>0</v>
      </c>
      <c r="R395" s="105">
        <v>25157000.25</v>
      </c>
      <c r="S395" s="108" t="s">
        <v>7141</v>
      </c>
      <c r="T395" s="109">
        <v>40416</v>
      </c>
      <c r="U395" s="114">
        <v>24750000</v>
      </c>
      <c r="V395" s="109">
        <v>40416</v>
      </c>
      <c r="W395" s="141">
        <v>24750000</v>
      </c>
      <c r="X395" s="141">
        <v>0</v>
      </c>
      <c r="Y395" s="141">
        <v>0</v>
      </c>
      <c r="Z395" s="141">
        <v>0</v>
      </c>
      <c r="AA395" s="114">
        <v>11190000</v>
      </c>
      <c r="AB395" s="114"/>
      <c r="AC395" s="114"/>
      <c r="AD395" s="141"/>
      <c r="AE395" s="106">
        <v>0</v>
      </c>
      <c r="AF395" s="106">
        <v>0</v>
      </c>
      <c r="AG395" s="106">
        <v>0</v>
      </c>
      <c r="AH395" s="114"/>
      <c r="AI395" s="114"/>
      <c r="AJ395" s="114"/>
      <c r="AK395" s="114"/>
      <c r="AL395" s="114"/>
      <c r="AM395" s="114"/>
      <c r="AN395" s="114">
        <f t="shared" si="12"/>
        <v>11190000</v>
      </c>
      <c r="AO395" s="114">
        <f t="shared" si="13"/>
        <v>13560000</v>
      </c>
      <c r="AP395" s="114"/>
      <c r="AQ395" s="114"/>
      <c r="AR395" s="114"/>
      <c r="AS395" s="114"/>
    </row>
    <row r="396" spans="1:46" s="191" customFormat="1" ht="15" customHeight="1" x14ac:dyDescent="0.2">
      <c r="A396" s="104"/>
      <c r="B396" s="104">
        <f>VLOOKUP(BJB!$F$9:$F$5599,Ctrl!$B$4:$C$399,2,0)</f>
        <v>39</v>
      </c>
      <c r="C396" s="104">
        <f>VLOOKUP(BJB!$G$9:$G$5599,Ctrl!$E$4:$F$399,2,0)</f>
        <v>2</v>
      </c>
      <c r="D396" s="219">
        <v>1</v>
      </c>
      <c r="E396" s="104" t="str">
        <f>VLOOKUP(BJB!$F$9:$F$5599,Ctrl!$B$4:$D$399,3,0)</f>
        <v>IV</v>
      </c>
      <c r="F396" s="139" t="s">
        <v>10558</v>
      </c>
      <c r="G396" s="139" t="s">
        <v>1100</v>
      </c>
      <c r="H396" s="125" t="s">
        <v>6611</v>
      </c>
      <c r="I396" s="220" t="e">
        <f>IF(G395=BJB!#REF!,I395+1,1)</f>
        <v>#REF!</v>
      </c>
      <c r="J396" s="912" t="s">
        <v>20633</v>
      </c>
      <c r="K396" s="121" t="s">
        <v>10880</v>
      </c>
      <c r="L396" s="104" t="s">
        <v>6477</v>
      </c>
      <c r="M396" s="104" t="s">
        <v>6109</v>
      </c>
      <c r="N396" s="120">
        <v>41218</v>
      </c>
      <c r="O396" s="107">
        <v>250000000</v>
      </c>
      <c r="P396" s="105" t="s">
        <v>15069</v>
      </c>
      <c r="Q396" s="120">
        <v>41880</v>
      </c>
      <c r="R396" s="105">
        <v>369225548</v>
      </c>
      <c r="S396" s="146" t="s">
        <v>6086</v>
      </c>
      <c r="T396" s="109">
        <v>42003</v>
      </c>
      <c r="U396" s="114">
        <v>175000000</v>
      </c>
      <c r="V396" s="109">
        <v>41974</v>
      </c>
      <c r="W396" s="141">
        <v>175000000</v>
      </c>
      <c r="X396" s="141">
        <v>0</v>
      </c>
      <c r="Y396" s="141">
        <v>0</v>
      </c>
      <c r="Z396" s="141">
        <v>0</v>
      </c>
      <c r="AA396" s="114">
        <v>8529056</v>
      </c>
      <c r="AB396" s="114"/>
      <c r="AC396" s="132"/>
      <c r="AD396" s="141"/>
      <c r="AE396" s="106">
        <v>0</v>
      </c>
      <c r="AF396" s="106">
        <v>0</v>
      </c>
      <c r="AG396" s="106">
        <v>0</v>
      </c>
      <c r="AH396" s="114"/>
      <c r="AI396" s="114"/>
      <c r="AJ396" s="114"/>
      <c r="AK396" s="114"/>
      <c r="AL396" s="114"/>
      <c r="AM396" s="114"/>
      <c r="AN396" s="114">
        <f t="shared" si="12"/>
        <v>8529056</v>
      </c>
      <c r="AO396" s="114">
        <f t="shared" si="13"/>
        <v>166470944</v>
      </c>
      <c r="AP396" s="114"/>
      <c r="AQ396" s="114"/>
      <c r="AR396" s="114"/>
      <c r="AS396" s="114"/>
      <c r="AT396" s="190"/>
    </row>
    <row r="397" spans="1:46" s="233" customFormat="1" ht="15" customHeight="1" x14ac:dyDescent="0.2">
      <c r="A397" s="104"/>
      <c r="B397" s="104">
        <f>VLOOKUP(BJB!$F$9:$F$5599,Ctrl!$B$4:$C$399,2,0)</f>
        <v>39</v>
      </c>
      <c r="C397" s="104">
        <f>VLOOKUP(BJB!$G$9:$G$5599,Ctrl!$E$4:$F$399,2,0)</f>
        <v>0</v>
      </c>
      <c r="D397" s="219">
        <v>1</v>
      </c>
      <c r="E397" s="104" t="str">
        <f>VLOOKUP(BJB!$F$9:$F$5599,Ctrl!$B$4:$D$399,3,0)</f>
        <v>IV</v>
      </c>
      <c r="F397" s="139" t="s">
        <v>10558</v>
      </c>
      <c r="G397" s="139" t="s">
        <v>7680</v>
      </c>
      <c r="H397" s="125"/>
      <c r="I397" s="220" t="e">
        <f>IF(G396=BJB!#REF!,I396+1,1)</f>
        <v>#REF!</v>
      </c>
      <c r="J397" s="912" t="s">
        <v>20634</v>
      </c>
      <c r="K397" s="121" t="s">
        <v>1098</v>
      </c>
      <c r="L397" s="104" t="s">
        <v>6477</v>
      </c>
      <c r="M397" s="104" t="s">
        <v>1096</v>
      </c>
      <c r="N397" s="120">
        <v>41095</v>
      </c>
      <c r="O397" s="107">
        <v>50000000</v>
      </c>
      <c r="P397" s="105" t="s">
        <v>15070</v>
      </c>
      <c r="Q397" s="120">
        <v>41473</v>
      </c>
      <c r="R397" s="105">
        <v>46396354</v>
      </c>
      <c r="S397" s="146" t="s">
        <v>124</v>
      </c>
      <c r="T397" s="109">
        <v>41547</v>
      </c>
      <c r="U397" s="114">
        <v>31815291</v>
      </c>
      <c r="V397" s="109">
        <v>41540</v>
      </c>
      <c r="W397" s="141">
        <v>31815291</v>
      </c>
      <c r="X397" s="141">
        <v>0</v>
      </c>
      <c r="Y397" s="141">
        <v>0</v>
      </c>
      <c r="Z397" s="141">
        <v>0</v>
      </c>
      <c r="AA397" s="114">
        <v>455000</v>
      </c>
      <c r="AB397" s="114"/>
      <c r="AC397" s="114"/>
      <c r="AD397" s="141"/>
      <c r="AE397" s="106">
        <v>0</v>
      </c>
      <c r="AF397" s="106">
        <v>0</v>
      </c>
      <c r="AG397" s="106">
        <v>0</v>
      </c>
      <c r="AH397" s="114"/>
      <c r="AI397" s="114"/>
      <c r="AJ397" s="114"/>
      <c r="AK397" s="114"/>
      <c r="AL397" s="114"/>
      <c r="AM397" s="114"/>
      <c r="AN397" s="114">
        <f t="shared" si="12"/>
        <v>455000</v>
      </c>
      <c r="AO397" s="114">
        <f t="shared" si="13"/>
        <v>31360291</v>
      </c>
      <c r="AP397" s="114"/>
      <c r="AQ397" s="114"/>
      <c r="AR397" s="114"/>
      <c r="AS397" s="114"/>
      <c r="AT397" s="190"/>
    </row>
    <row r="398" spans="1:46" s="190" customFormat="1" ht="15" customHeight="1" x14ac:dyDescent="0.2">
      <c r="A398" s="104"/>
      <c r="B398" s="104">
        <f>VLOOKUP(BJB!$F$9:$F$5599,Ctrl!$B$4:$C$399,2,0)</f>
        <v>39</v>
      </c>
      <c r="C398" s="104">
        <f>VLOOKUP(BJB!$G$9:$G$5599,Ctrl!$E$4:$F$399,2,0)</f>
        <v>0</v>
      </c>
      <c r="D398" s="219">
        <v>1</v>
      </c>
      <c r="E398" s="104" t="str">
        <f>VLOOKUP(BJB!$F$9:$F$5599,Ctrl!$B$4:$D$399,3,0)</f>
        <v>IV</v>
      </c>
      <c r="F398" s="139" t="s">
        <v>10558</v>
      </c>
      <c r="G398" s="139" t="s">
        <v>7680</v>
      </c>
      <c r="H398" s="125"/>
      <c r="I398" s="220" t="e">
        <f>IF(G397=BJB!#REF!,I397+1,1)</f>
        <v>#REF!</v>
      </c>
      <c r="J398" s="912" t="s">
        <v>20635</v>
      </c>
      <c r="K398" s="121" t="s">
        <v>1015</v>
      </c>
      <c r="L398" s="104" t="s">
        <v>6477</v>
      </c>
      <c r="M398" s="104" t="s">
        <v>960</v>
      </c>
      <c r="N398" s="120">
        <v>40044</v>
      </c>
      <c r="O398" s="107">
        <v>80000000</v>
      </c>
      <c r="P398" s="105" t="s">
        <v>15071</v>
      </c>
      <c r="Q398" s="120">
        <v>40913</v>
      </c>
      <c r="R398" s="105">
        <v>29286919</v>
      </c>
      <c r="S398" s="108" t="s">
        <v>7152</v>
      </c>
      <c r="T398" s="109">
        <v>40961</v>
      </c>
      <c r="U398" s="114">
        <v>21965189</v>
      </c>
      <c r="V398" s="109">
        <v>40961</v>
      </c>
      <c r="W398" s="141">
        <v>21965189</v>
      </c>
      <c r="X398" s="141">
        <v>0</v>
      </c>
      <c r="Y398" s="141">
        <v>0</v>
      </c>
      <c r="Z398" s="141">
        <v>0</v>
      </c>
      <c r="AA398" s="114">
        <v>21965189</v>
      </c>
      <c r="AB398" s="114"/>
      <c r="AC398" s="114"/>
      <c r="AD398" s="141"/>
      <c r="AE398" s="106">
        <v>0</v>
      </c>
      <c r="AF398" s="106">
        <v>0</v>
      </c>
      <c r="AG398" s="106">
        <v>0</v>
      </c>
      <c r="AH398" s="114"/>
      <c r="AI398" s="114"/>
      <c r="AJ398" s="114"/>
      <c r="AK398" s="114"/>
      <c r="AL398" s="114"/>
      <c r="AM398" s="114"/>
      <c r="AN398" s="114">
        <f t="shared" si="12"/>
        <v>21965189</v>
      </c>
      <c r="AO398" s="114">
        <f t="shared" si="13"/>
        <v>0</v>
      </c>
      <c r="AP398" s="114"/>
      <c r="AQ398" s="114"/>
      <c r="AR398" s="114"/>
      <c r="AS398" s="114"/>
    </row>
    <row r="399" spans="1:46" s="190" customFormat="1" ht="15" customHeight="1" x14ac:dyDescent="0.2">
      <c r="A399" s="104"/>
      <c r="B399" s="104">
        <f>VLOOKUP(BJB!$F$9:$F$5599,Ctrl!$B$4:$C$399,2,0)</f>
        <v>39</v>
      </c>
      <c r="C399" s="104">
        <f>VLOOKUP(BJB!$G$9:$G$5599,Ctrl!$E$4:$F$399,2,0)</f>
        <v>0</v>
      </c>
      <c r="D399" s="219">
        <v>1</v>
      </c>
      <c r="E399" s="104" t="str">
        <f>VLOOKUP(BJB!$F$9:$F$5599,Ctrl!$B$4:$D$399,3,0)</f>
        <v>IV</v>
      </c>
      <c r="F399" s="139" t="s">
        <v>10558</v>
      </c>
      <c r="G399" s="139" t="s">
        <v>7680</v>
      </c>
      <c r="H399" s="125"/>
      <c r="I399" s="220" t="e">
        <f>IF(G398=BJB!#REF!,I398+1,1)</f>
        <v>#REF!</v>
      </c>
      <c r="J399" s="912" t="s">
        <v>20636</v>
      </c>
      <c r="K399" s="121" t="s">
        <v>945</v>
      </c>
      <c r="L399" s="104" t="s">
        <v>6477</v>
      </c>
      <c r="M399" s="104" t="s">
        <v>946</v>
      </c>
      <c r="N399" s="120">
        <v>39994</v>
      </c>
      <c r="O399" s="114">
        <v>100000000</v>
      </c>
      <c r="P399" s="105" t="s">
        <v>15072</v>
      </c>
      <c r="Q399" s="120">
        <v>0</v>
      </c>
      <c r="R399" s="105">
        <v>72947418</v>
      </c>
      <c r="S399" s="108" t="s">
        <v>7141</v>
      </c>
      <c r="T399" s="109">
        <v>40416</v>
      </c>
      <c r="U399" s="114">
        <v>73865927</v>
      </c>
      <c r="V399" s="109">
        <v>40416</v>
      </c>
      <c r="W399" s="141">
        <v>73865927</v>
      </c>
      <c r="X399" s="141">
        <v>0</v>
      </c>
      <c r="Y399" s="141">
        <v>0</v>
      </c>
      <c r="Z399" s="141">
        <v>0</v>
      </c>
      <c r="AA399" s="114">
        <v>150000</v>
      </c>
      <c r="AB399" s="114"/>
      <c r="AC399" s="114"/>
      <c r="AD399" s="141"/>
      <c r="AE399" s="106">
        <v>0</v>
      </c>
      <c r="AF399" s="106">
        <v>0</v>
      </c>
      <c r="AG399" s="106">
        <v>0</v>
      </c>
      <c r="AH399" s="114"/>
      <c r="AI399" s="114"/>
      <c r="AJ399" s="114"/>
      <c r="AK399" s="114"/>
      <c r="AL399" s="114"/>
      <c r="AM399" s="114"/>
      <c r="AN399" s="114">
        <f t="shared" si="12"/>
        <v>150000</v>
      </c>
      <c r="AO399" s="114">
        <f t="shared" si="13"/>
        <v>73715927</v>
      </c>
      <c r="AP399" s="114"/>
      <c r="AQ399" s="114"/>
      <c r="AR399" s="114"/>
      <c r="AS399" s="114"/>
    </row>
    <row r="400" spans="1:46" s="190" customFormat="1" ht="15" customHeight="1" x14ac:dyDescent="0.2">
      <c r="A400" s="104"/>
      <c r="B400" s="104">
        <f>VLOOKUP(BJB!$F$9:$F$5599,Ctrl!$B$4:$C$399,2,0)</f>
        <v>39</v>
      </c>
      <c r="C400" s="104">
        <f>VLOOKUP(BJB!$G$9:$G$5599,Ctrl!$E$4:$F$399,2,0)</f>
        <v>1</v>
      </c>
      <c r="D400" s="219">
        <v>1</v>
      </c>
      <c r="E400" s="104" t="str">
        <f>VLOOKUP(BJB!$F$9:$F$5599,Ctrl!$B$4:$D$399,3,0)</f>
        <v>IV</v>
      </c>
      <c r="F400" s="139" t="s">
        <v>10558</v>
      </c>
      <c r="G400" s="139" t="s">
        <v>1117</v>
      </c>
      <c r="H400" s="125" t="s">
        <v>6296</v>
      </c>
      <c r="I400" s="220" t="e">
        <f>IF(G399=BJB!#REF!,I399+1,1)</f>
        <v>#REF!</v>
      </c>
      <c r="J400" s="912" t="s">
        <v>20637</v>
      </c>
      <c r="K400" s="121" t="s">
        <v>1128</v>
      </c>
      <c r="L400" s="104" t="s">
        <v>6477</v>
      </c>
      <c r="M400" s="104" t="s">
        <v>1129</v>
      </c>
      <c r="N400" s="120">
        <v>41004</v>
      </c>
      <c r="O400" s="107">
        <v>250000000</v>
      </c>
      <c r="P400" s="105" t="s">
        <v>6222</v>
      </c>
      <c r="Q400" s="120" t="s">
        <v>6222</v>
      </c>
      <c r="R400" s="890">
        <v>0</v>
      </c>
      <c r="S400" s="146" t="s">
        <v>1130</v>
      </c>
      <c r="T400" s="109">
        <v>41389</v>
      </c>
      <c r="U400" s="106">
        <v>175000000</v>
      </c>
      <c r="V400" s="109" t="s">
        <v>6222</v>
      </c>
      <c r="W400" s="141">
        <v>0</v>
      </c>
      <c r="X400" s="141">
        <v>0</v>
      </c>
      <c r="Y400" s="141">
        <v>0</v>
      </c>
      <c r="Z400" s="141">
        <v>0</v>
      </c>
      <c r="AA400" s="114">
        <v>378000</v>
      </c>
      <c r="AB400" s="114"/>
      <c r="AC400" s="132"/>
      <c r="AD400" s="141"/>
      <c r="AE400" s="106">
        <v>0</v>
      </c>
      <c r="AF400" s="106">
        <v>0</v>
      </c>
      <c r="AG400" s="106">
        <v>0</v>
      </c>
      <c r="AH400" s="106"/>
      <c r="AI400" s="106"/>
      <c r="AJ400" s="106"/>
      <c r="AK400" s="106"/>
      <c r="AL400" s="106"/>
      <c r="AM400" s="106"/>
      <c r="AN400" s="114">
        <f t="shared" si="12"/>
        <v>378000</v>
      </c>
      <c r="AO400" s="114">
        <f t="shared" si="13"/>
        <v>174622000</v>
      </c>
      <c r="AP400" s="114"/>
      <c r="AQ400" s="114"/>
      <c r="AR400" s="114"/>
      <c r="AS400" s="114"/>
    </row>
    <row r="401" spans="1:46" s="190" customFormat="1" ht="15" customHeight="1" x14ac:dyDescent="0.2">
      <c r="A401" s="104"/>
      <c r="B401" s="104">
        <f>VLOOKUP(BJB!$F$9:$F$5599,Ctrl!$B$4:$C$399,2,0)</f>
        <v>39</v>
      </c>
      <c r="C401" s="104">
        <f>VLOOKUP(BJB!$G$9:$G$5599,Ctrl!$E$4:$F$399,2,0)</f>
        <v>0</v>
      </c>
      <c r="D401" s="219">
        <v>1</v>
      </c>
      <c r="E401" s="104" t="str">
        <f>VLOOKUP(BJB!$F$9:$F$5599,Ctrl!$B$4:$D$399,3,0)</f>
        <v>IV</v>
      </c>
      <c r="F401" s="139" t="s">
        <v>10558</v>
      </c>
      <c r="G401" s="139" t="s">
        <v>7680</v>
      </c>
      <c r="H401" s="125" t="s">
        <v>7960</v>
      </c>
      <c r="I401" s="220" t="e">
        <f>IF(G400=BJB!#REF!,I400+1,1)</f>
        <v>#REF!</v>
      </c>
      <c r="J401" s="912" t="s">
        <v>20638</v>
      </c>
      <c r="K401" s="121" t="s">
        <v>1099</v>
      </c>
      <c r="L401" s="104" t="s">
        <v>6477</v>
      </c>
      <c r="M401" s="104" t="s">
        <v>1096</v>
      </c>
      <c r="N401" s="120">
        <v>41095</v>
      </c>
      <c r="O401" s="107">
        <v>250000000</v>
      </c>
      <c r="P401" s="105" t="s">
        <v>15073</v>
      </c>
      <c r="Q401" s="120">
        <v>41473</v>
      </c>
      <c r="R401" s="105">
        <v>252931348</v>
      </c>
      <c r="S401" s="146" t="s">
        <v>124</v>
      </c>
      <c r="T401" s="109">
        <v>41547</v>
      </c>
      <c r="U401" s="114">
        <v>171780444</v>
      </c>
      <c r="V401" s="109">
        <v>41540</v>
      </c>
      <c r="W401" s="141">
        <v>171780444</v>
      </c>
      <c r="X401" s="141">
        <v>0</v>
      </c>
      <c r="Y401" s="141">
        <v>0</v>
      </c>
      <c r="Z401" s="141">
        <v>0</v>
      </c>
      <c r="AA401" s="114">
        <v>56750222</v>
      </c>
      <c r="AB401" s="114"/>
      <c r="AC401" s="132"/>
      <c r="AD401" s="141"/>
      <c r="AE401" s="106">
        <v>0</v>
      </c>
      <c r="AF401" s="106">
        <v>0</v>
      </c>
      <c r="AG401" s="106">
        <v>0</v>
      </c>
      <c r="AH401" s="114"/>
      <c r="AI401" s="114"/>
      <c r="AJ401" s="114"/>
      <c r="AK401" s="114"/>
      <c r="AL401" s="114"/>
      <c r="AM401" s="114"/>
      <c r="AN401" s="114">
        <f t="shared" si="12"/>
        <v>56750222</v>
      </c>
      <c r="AO401" s="114">
        <f t="shared" si="13"/>
        <v>115030222</v>
      </c>
      <c r="AP401" s="114"/>
      <c r="AQ401" s="114"/>
      <c r="AR401" s="114"/>
      <c r="AS401" s="114"/>
    </row>
    <row r="402" spans="1:46" s="190" customFormat="1" ht="15" customHeight="1" x14ac:dyDescent="0.2">
      <c r="A402" s="104"/>
      <c r="B402" s="104">
        <f>VLOOKUP(BJB!$F$9:$F$5599,Ctrl!$B$4:$C$399,2,0)</f>
        <v>39</v>
      </c>
      <c r="C402" s="104">
        <f>VLOOKUP(BJB!$G$9:$G$5599,Ctrl!$E$4:$F$399,2,0)</f>
        <v>1</v>
      </c>
      <c r="D402" s="219">
        <v>1</v>
      </c>
      <c r="E402" s="104" t="str">
        <f>VLOOKUP(BJB!$F$9:$F$5599,Ctrl!$B$4:$D$399,3,0)</f>
        <v>IV</v>
      </c>
      <c r="F402" s="139" t="s">
        <v>10558</v>
      </c>
      <c r="G402" s="139" t="s">
        <v>1117</v>
      </c>
      <c r="H402" s="125" t="s">
        <v>6614</v>
      </c>
      <c r="I402" s="220" t="e">
        <f>IF(G401=BJB!#REF!,I401+1,1)</f>
        <v>#REF!</v>
      </c>
      <c r="J402" s="912" t="s">
        <v>20639</v>
      </c>
      <c r="K402" s="121" t="s">
        <v>1047</v>
      </c>
      <c r="L402" s="104" t="s">
        <v>6477</v>
      </c>
      <c r="M402" s="104" t="s">
        <v>1048</v>
      </c>
      <c r="N402" s="120">
        <v>40239</v>
      </c>
      <c r="O402" s="107">
        <v>90000000</v>
      </c>
      <c r="P402" s="105" t="s">
        <v>15074</v>
      </c>
      <c r="Q402" s="120">
        <v>41148</v>
      </c>
      <c r="R402" s="105">
        <v>29837501</v>
      </c>
      <c r="S402" s="108" t="s">
        <v>1034</v>
      </c>
      <c r="T402" s="109">
        <v>41180</v>
      </c>
      <c r="U402" s="114">
        <v>22027501</v>
      </c>
      <c r="V402" s="109">
        <v>41180</v>
      </c>
      <c r="W402" s="141">
        <v>22027501</v>
      </c>
      <c r="X402" s="141">
        <v>0</v>
      </c>
      <c r="Y402" s="141">
        <v>0</v>
      </c>
      <c r="Z402" s="141">
        <v>0</v>
      </c>
      <c r="AA402" s="114">
        <v>15040000</v>
      </c>
      <c r="AB402" s="114"/>
      <c r="AC402" s="132"/>
      <c r="AD402" s="141"/>
      <c r="AE402" s="106">
        <v>0</v>
      </c>
      <c r="AF402" s="106">
        <v>0</v>
      </c>
      <c r="AG402" s="106">
        <v>0</v>
      </c>
      <c r="AH402" s="114"/>
      <c r="AI402" s="114"/>
      <c r="AJ402" s="114"/>
      <c r="AK402" s="114"/>
      <c r="AL402" s="114"/>
      <c r="AM402" s="114"/>
      <c r="AN402" s="114">
        <f t="shared" si="12"/>
        <v>15040000</v>
      </c>
      <c r="AO402" s="114">
        <f t="shared" si="13"/>
        <v>6987501</v>
      </c>
      <c r="AP402" s="114"/>
      <c r="AQ402" s="114"/>
      <c r="AR402" s="114"/>
      <c r="AS402" s="114"/>
    </row>
    <row r="403" spans="1:46" s="190" customFormat="1" ht="15" customHeight="1" x14ac:dyDescent="0.2">
      <c r="A403" s="104"/>
      <c r="B403" s="104">
        <f>VLOOKUP(BJB!$F$9:$F$5599,Ctrl!$B$4:$C$399,2,0)</f>
        <v>39</v>
      </c>
      <c r="C403" s="104">
        <f>VLOOKUP(BJB!$G$9:$G$5599,Ctrl!$E$4:$F$399,2,0)</f>
        <v>0</v>
      </c>
      <c r="D403" s="219">
        <v>1</v>
      </c>
      <c r="E403" s="104" t="str">
        <f>VLOOKUP(BJB!$F$9:$F$5599,Ctrl!$B$4:$D$399,3,0)</f>
        <v>IV</v>
      </c>
      <c r="F403" s="139" t="s">
        <v>10558</v>
      </c>
      <c r="G403" s="139" t="s">
        <v>7680</v>
      </c>
      <c r="H403" s="125"/>
      <c r="I403" s="220" t="e">
        <f>IF(G402=BJB!#REF!,I402+1,1)</f>
        <v>#REF!</v>
      </c>
      <c r="J403" s="912" t="s">
        <v>20640</v>
      </c>
      <c r="K403" s="121" t="s">
        <v>925</v>
      </c>
      <c r="L403" s="104" t="s">
        <v>6477</v>
      </c>
      <c r="M403" s="104" t="s">
        <v>926</v>
      </c>
      <c r="N403" s="120">
        <v>39813</v>
      </c>
      <c r="O403" s="114">
        <v>25000000</v>
      </c>
      <c r="P403" s="105" t="s">
        <v>15075</v>
      </c>
      <c r="Q403" s="120" t="s">
        <v>15076</v>
      </c>
      <c r="R403" s="105">
        <v>26976856</v>
      </c>
      <c r="S403" s="108" t="s">
        <v>7140</v>
      </c>
      <c r="T403" s="109">
        <v>40207</v>
      </c>
      <c r="U403" s="114">
        <v>15000000</v>
      </c>
      <c r="V403" s="109">
        <v>40207</v>
      </c>
      <c r="W403" s="141">
        <v>37500000</v>
      </c>
      <c r="X403" s="141">
        <v>0</v>
      </c>
      <c r="Y403" s="141">
        <v>0</v>
      </c>
      <c r="Z403" s="141">
        <v>0</v>
      </c>
      <c r="AA403" s="114">
        <v>0</v>
      </c>
      <c r="AB403" s="114"/>
      <c r="AC403" s="114"/>
      <c r="AD403" s="141"/>
      <c r="AE403" s="106">
        <v>0</v>
      </c>
      <c r="AF403" s="106">
        <v>0</v>
      </c>
      <c r="AG403" s="106">
        <v>0</v>
      </c>
      <c r="AH403" s="114"/>
      <c r="AI403" s="114"/>
      <c r="AJ403" s="114"/>
      <c r="AK403" s="114"/>
      <c r="AL403" s="114"/>
      <c r="AM403" s="114"/>
      <c r="AN403" s="114">
        <f t="shared" si="12"/>
        <v>0</v>
      </c>
      <c r="AO403" s="114">
        <f t="shared" si="13"/>
        <v>15000000</v>
      </c>
      <c r="AP403" s="114"/>
      <c r="AQ403" s="114"/>
      <c r="AR403" s="114"/>
      <c r="AS403" s="114"/>
    </row>
    <row r="404" spans="1:46" s="190" customFormat="1" ht="15" customHeight="1" x14ac:dyDescent="0.2">
      <c r="A404" s="104"/>
      <c r="B404" s="104">
        <f>VLOOKUP(BJB!$F$9:$F$5599,Ctrl!$B$4:$C$399,2,0)</f>
        <v>39</v>
      </c>
      <c r="C404" s="104">
        <f>VLOOKUP(BJB!$G$9:$G$5599,Ctrl!$E$4:$F$399,2,0)</f>
        <v>1</v>
      </c>
      <c r="D404" s="219">
        <v>1</v>
      </c>
      <c r="E404" s="104" t="str">
        <f>VLOOKUP(BJB!$F$9:$F$5599,Ctrl!$B$4:$D$399,3,0)</f>
        <v>IV</v>
      </c>
      <c r="F404" s="139" t="s">
        <v>10558</v>
      </c>
      <c r="G404" s="139" t="s">
        <v>1117</v>
      </c>
      <c r="H404" s="125"/>
      <c r="I404" s="220" t="e">
        <f>IF(G403=BJB!#REF!,I403+1,1)</f>
        <v>#REF!</v>
      </c>
      <c r="J404" s="912" t="s">
        <v>20641</v>
      </c>
      <c r="K404" s="121" t="s">
        <v>1118</v>
      </c>
      <c r="L404" s="104" t="s">
        <v>6477</v>
      </c>
      <c r="M404" s="104" t="s">
        <v>1119</v>
      </c>
      <c r="N404" s="120">
        <v>40395</v>
      </c>
      <c r="O404" s="107">
        <v>35000000</v>
      </c>
      <c r="P404" s="105" t="s">
        <v>6222</v>
      </c>
      <c r="Q404" s="120" t="s">
        <v>6222</v>
      </c>
      <c r="R404" s="890">
        <v>0</v>
      </c>
      <c r="S404" s="108" t="s">
        <v>1120</v>
      </c>
      <c r="T404" s="109">
        <v>40907</v>
      </c>
      <c r="U404" s="106">
        <v>21068089</v>
      </c>
      <c r="V404" s="109" t="s">
        <v>6222</v>
      </c>
      <c r="W404" s="141">
        <v>0</v>
      </c>
      <c r="X404" s="141">
        <v>0</v>
      </c>
      <c r="Y404" s="141">
        <v>0</v>
      </c>
      <c r="Z404" s="141">
        <v>0</v>
      </c>
      <c r="AA404" s="114">
        <v>0</v>
      </c>
      <c r="AB404" s="114"/>
      <c r="AC404" s="106"/>
      <c r="AD404" s="141"/>
      <c r="AE404" s="106">
        <v>0</v>
      </c>
      <c r="AF404" s="106">
        <v>0</v>
      </c>
      <c r="AG404" s="106">
        <v>0</v>
      </c>
      <c r="AH404" s="106"/>
      <c r="AI404" s="106"/>
      <c r="AJ404" s="106"/>
      <c r="AK404" s="106"/>
      <c r="AL404" s="106"/>
      <c r="AM404" s="106"/>
      <c r="AN404" s="114">
        <f t="shared" si="12"/>
        <v>0</v>
      </c>
      <c r="AO404" s="114">
        <f t="shared" si="13"/>
        <v>21068089</v>
      </c>
      <c r="AP404" s="114"/>
      <c r="AQ404" s="114"/>
      <c r="AR404" s="114"/>
      <c r="AS404" s="114"/>
    </row>
    <row r="405" spans="1:46" s="190" customFormat="1" ht="15" customHeight="1" x14ac:dyDescent="0.2">
      <c r="A405" s="104"/>
      <c r="B405" s="104">
        <f>VLOOKUP(BJB!$F$9:$F$5599,Ctrl!$B$4:$C$399,2,0)</f>
        <v>39</v>
      </c>
      <c r="C405" s="104">
        <f>VLOOKUP(BJB!$G$9:$G$5599,Ctrl!$E$4:$F$399,2,0)</f>
        <v>0</v>
      </c>
      <c r="D405" s="219">
        <v>1</v>
      </c>
      <c r="E405" s="104" t="str">
        <f>VLOOKUP(BJB!$F$9:$F$5599,Ctrl!$B$4:$D$399,3,0)</f>
        <v>IV</v>
      </c>
      <c r="F405" s="139" t="s">
        <v>10558</v>
      </c>
      <c r="G405" s="139" t="s">
        <v>7680</v>
      </c>
      <c r="H405" s="125"/>
      <c r="I405" s="220" t="e">
        <f>IF(G404=BJB!#REF!,I404+1,1)</f>
        <v>#REF!</v>
      </c>
      <c r="J405" s="912" t="s">
        <v>20642</v>
      </c>
      <c r="K405" s="121" t="s">
        <v>1097</v>
      </c>
      <c r="L405" s="104" t="s">
        <v>6477</v>
      </c>
      <c r="M405" s="104" t="s">
        <v>1096</v>
      </c>
      <c r="N405" s="120">
        <v>41095</v>
      </c>
      <c r="O405" s="107">
        <v>70000000</v>
      </c>
      <c r="P405" s="105" t="s">
        <v>15077</v>
      </c>
      <c r="Q405" s="120">
        <v>41473</v>
      </c>
      <c r="R405" s="105">
        <v>58379998</v>
      </c>
      <c r="S405" s="146" t="s">
        <v>124</v>
      </c>
      <c r="T405" s="109">
        <v>41547</v>
      </c>
      <c r="U405" s="114">
        <v>40042799</v>
      </c>
      <c r="V405" s="109">
        <v>41540</v>
      </c>
      <c r="W405" s="141">
        <v>40042799</v>
      </c>
      <c r="X405" s="141">
        <v>0</v>
      </c>
      <c r="Y405" s="141">
        <v>0</v>
      </c>
      <c r="Z405" s="141">
        <v>0</v>
      </c>
      <c r="AA405" s="114">
        <v>665000</v>
      </c>
      <c r="AB405" s="114"/>
      <c r="AC405" s="114"/>
      <c r="AD405" s="141"/>
      <c r="AE405" s="106">
        <v>0</v>
      </c>
      <c r="AF405" s="106">
        <v>0</v>
      </c>
      <c r="AG405" s="106">
        <v>0</v>
      </c>
      <c r="AH405" s="114"/>
      <c r="AI405" s="114"/>
      <c r="AJ405" s="114"/>
      <c r="AK405" s="114"/>
      <c r="AL405" s="114"/>
      <c r="AM405" s="114"/>
      <c r="AN405" s="114">
        <f t="shared" si="12"/>
        <v>665000</v>
      </c>
      <c r="AO405" s="114">
        <f t="shared" si="13"/>
        <v>39377799</v>
      </c>
      <c r="AP405" s="114"/>
      <c r="AQ405" s="114"/>
      <c r="AR405" s="114"/>
      <c r="AS405" s="114"/>
    </row>
    <row r="406" spans="1:46" s="190" customFormat="1" ht="15" customHeight="1" x14ac:dyDescent="0.2">
      <c r="A406" s="104"/>
      <c r="B406" s="104">
        <f>VLOOKUP(BJB!$F$9:$F$5599,Ctrl!$B$4:$C$399,2,0)</f>
        <v>39</v>
      </c>
      <c r="C406" s="104">
        <f>VLOOKUP(BJB!$G$9:$G$5599,Ctrl!$E$4:$F$399,2,0)</f>
        <v>1</v>
      </c>
      <c r="D406" s="219">
        <v>1</v>
      </c>
      <c r="E406" s="104" t="str">
        <f>VLOOKUP(BJB!$F$9:$F$5599,Ctrl!$B$4:$D$399,3,0)</f>
        <v>IV</v>
      </c>
      <c r="F406" s="139" t="s">
        <v>10558</v>
      </c>
      <c r="G406" s="139" t="s">
        <v>1117</v>
      </c>
      <c r="H406" s="125"/>
      <c r="I406" s="220" t="e">
        <f>IF(G405=BJB!#REF!,I405+1,1)</f>
        <v>#REF!</v>
      </c>
      <c r="J406" s="912" t="s">
        <v>20643</v>
      </c>
      <c r="K406" s="121" t="s">
        <v>1059</v>
      </c>
      <c r="L406" s="104" t="s">
        <v>6477</v>
      </c>
      <c r="M406" s="104" t="s">
        <v>1060</v>
      </c>
      <c r="N406" s="120">
        <v>40644</v>
      </c>
      <c r="O406" s="107">
        <v>25000000</v>
      </c>
      <c r="P406" s="105" t="s">
        <v>15034</v>
      </c>
      <c r="Q406" s="120">
        <v>41226</v>
      </c>
      <c r="R406" s="105">
        <v>15009013</v>
      </c>
      <c r="S406" s="146" t="s">
        <v>1058</v>
      </c>
      <c r="T406" s="109">
        <v>41333</v>
      </c>
      <c r="U406" s="114">
        <v>10446715</v>
      </c>
      <c r="V406" s="109">
        <v>41333</v>
      </c>
      <c r="W406" s="141">
        <v>10446715</v>
      </c>
      <c r="X406" s="141">
        <v>0</v>
      </c>
      <c r="Y406" s="141">
        <v>0</v>
      </c>
      <c r="Z406" s="141">
        <v>0</v>
      </c>
      <c r="AA406" s="114">
        <v>4678454</v>
      </c>
      <c r="AB406" s="114"/>
      <c r="AC406" s="114"/>
      <c r="AD406" s="141"/>
      <c r="AE406" s="106">
        <v>0</v>
      </c>
      <c r="AF406" s="106">
        <v>0</v>
      </c>
      <c r="AG406" s="106">
        <v>0</v>
      </c>
      <c r="AH406" s="114"/>
      <c r="AI406" s="114"/>
      <c r="AJ406" s="114"/>
      <c r="AK406" s="114"/>
      <c r="AL406" s="114"/>
      <c r="AM406" s="114"/>
      <c r="AN406" s="114">
        <f t="shared" si="12"/>
        <v>4678454</v>
      </c>
      <c r="AO406" s="114">
        <f t="shared" si="13"/>
        <v>5768261</v>
      </c>
      <c r="AP406" s="114"/>
      <c r="AQ406" s="114"/>
      <c r="AR406" s="114"/>
      <c r="AS406" s="114"/>
    </row>
    <row r="407" spans="1:46" s="190" customFormat="1" ht="15" customHeight="1" x14ac:dyDescent="0.2">
      <c r="A407" s="104"/>
      <c r="B407" s="104">
        <f>VLOOKUP(BJB!$F$9:$F$5599,Ctrl!$B$4:$C$399,2,0)</f>
        <v>39</v>
      </c>
      <c r="C407" s="104">
        <f>VLOOKUP(BJB!$G$9:$G$5599,Ctrl!$E$4:$F$399,2,0)</f>
        <v>0</v>
      </c>
      <c r="D407" s="219">
        <v>1</v>
      </c>
      <c r="E407" s="104" t="str">
        <f>VLOOKUP(BJB!$F$9:$F$5599,Ctrl!$B$4:$D$399,3,0)</f>
        <v>IV</v>
      </c>
      <c r="F407" s="139" t="s">
        <v>10558</v>
      </c>
      <c r="G407" s="139" t="s">
        <v>7680</v>
      </c>
      <c r="H407" s="125"/>
      <c r="I407" s="220" t="e">
        <f>IF(G406=BJB!#REF!,I406+1,1)</f>
        <v>#REF!</v>
      </c>
      <c r="J407" s="912" t="s">
        <v>20644</v>
      </c>
      <c r="K407" s="121" t="s">
        <v>1084</v>
      </c>
      <c r="L407" s="104" t="s">
        <v>6476</v>
      </c>
      <c r="M407" s="104" t="s">
        <v>1085</v>
      </c>
      <c r="N407" s="120">
        <v>40672</v>
      </c>
      <c r="O407" s="105">
        <v>101537917</v>
      </c>
      <c r="P407" s="105" t="s">
        <v>15078</v>
      </c>
      <c r="Q407" s="120">
        <v>41423</v>
      </c>
      <c r="R407" s="105">
        <v>87365247</v>
      </c>
      <c r="S407" s="146" t="s">
        <v>1086</v>
      </c>
      <c r="T407" s="109">
        <v>41478</v>
      </c>
      <c r="U407" s="114">
        <v>87365247</v>
      </c>
      <c r="V407" s="109">
        <v>41478</v>
      </c>
      <c r="W407" s="141">
        <v>87365247</v>
      </c>
      <c r="X407" s="141">
        <v>0</v>
      </c>
      <c r="Y407" s="141">
        <v>0</v>
      </c>
      <c r="Z407" s="141">
        <v>0</v>
      </c>
      <c r="AA407" s="114">
        <v>0</v>
      </c>
      <c r="AB407" s="114"/>
      <c r="AC407" s="114"/>
      <c r="AD407" s="141"/>
      <c r="AE407" s="106">
        <v>0</v>
      </c>
      <c r="AF407" s="106">
        <v>0</v>
      </c>
      <c r="AG407" s="106">
        <v>0</v>
      </c>
      <c r="AH407" s="114"/>
      <c r="AI407" s="114"/>
      <c r="AJ407" s="114"/>
      <c r="AK407" s="114"/>
      <c r="AL407" s="114"/>
      <c r="AM407" s="114"/>
      <c r="AN407" s="114">
        <f t="shared" si="12"/>
        <v>0</v>
      </c>
      <c r="AO407" s="114">
        <f t="shared" si="13"/>
        <v>87365247</v>
      </c>
      <c r="AP407" s="114"/>
      <c r="AQ407" s="114"/>
      <c r="AR407" s="114"/>
      <c r="AS407" s="114"/>
    </row>
    <row r="408" spans="1:46" s="190" customFormat="1" ht="15" customHeight="1" x14ac:dyDescent="0.2">
      <c r="A408" s="104"/>
      <c r="B408" s="104">
        <f>VLOOKUP(BJB!$F$9:$F$5599,Ctrl!$B$4:$C$399,2,0)</f>
        <v>39</v>
      </c>
      <c r="C408" s="104">
        <f>VLOOKUP(BJB!$G$9:$G$5599,Ctrl!$E$4:$F$399,2,0)</f>
        <v>0</v>
      </c>
      <c r="D408" s="219">
        <v>1</v>
      </c>
      <c r="E408" s="104" t="str">
        <f>VLOOKUP(BJB!$F$9:$F$5599,Ctrl!$B$4:$D$399,3,0)</f>
        <v>IV</v>
      </c>
      <c r="F408" s="139" t="s">
        <v>10558</v>
      </c>
      <c r="G408" s="139" t="s">
        <v>7680</v>
      </c>
      <c r="H408" s="125"/>
      <c r="I408" s="220" t="e">
        <f>IF(G407=BJB!#REF!,I407+1,1)</f>
        <v>#REF!</v>
      </c>
      <c r="J408" s="912" t="s">
        <v>20645</v>
      </c>
      <c r="K408" s="121" t="s">
        <v>995</v>
      </c>
      <c r="L408" s="104" t="s">
        <v>6477</v>
      </c>
      <c r="M408" s="104" t="s">
        <v>996</v>
      </c>
      <c r="N408" s="120">
        <v>40280</v>
      </c>
      <c r="O408" s="107">
        <v>100000000</v>
      </c>
      <c r="P408" s="105" t="s">
        <v>6222</v>
      </c>
      <c r="Q408" s="120" t="s">
        <v>6222</v>
      </c>
      <c r="R408" s="890">
        <v>0</v>
      </c>
      <c r="S408" s="108" t="s">
        <v>7150</v>
      </c>
      <c r="T408" s="109">
        <v>40872</v>
      </c>
      <c r="U408" s="114">
        <v>52074217</v>
      </c>
      <c r="V408" s="109" t="s">
        <v>6222</v>
      </c>
      <c r="W408" s="141">
        <v>0</v>
      </c>
      <c r="X408" s="141">
        <v>0</v>
      </c>
      <c r="Y408" s="141">
        <v>0</v>
      </c>
      <c r="Z408" s="141">
        <v>0</v>
      </c>
      <c r="AA408" s="114">
        <v>52074217</v>
      </c>
      <c r="AB408" s="114"/>
      <c r="AC408" s="114"/>
      <c r="AD408" s="141"/>
      <c r="AE408" s="106">
        <v>0</v>
      </c>
      <c r="AF408" s="106">
        <v>0</v>
      </c>
      <c r="AG408" s="106">
        <v>0</v>
      </c>
      <c r="AH408" s="114"/>
      <c r="AI408" s="114"/>
      <c r="AJ408" s="114"/>
      <c r="AK408" s="114"/>
      <c r="AL408" s="114"/>
      <c r="AM408" s="114"/>
      <c r="AN408" s="114">
        <f t="shared" si="12"/>
        <v>52074217</v>
      </c>
      <c r="AO408" s="114">
        <f t="shared" si="13"/>
        <v>0</v>
      </c>
      <c r="AP408" s="114"/>
      <c r="AQ408" s="114"/>
      <c r="AR408" s="114"/>
      <c r="AS408" s="114"/>
    </row>
    <row r="409" spans="1:46" s="190" customFormat="1" ht="15" customHeight="1" x14ac:dyDescent="0.2">
      <c r="A409" s="104"/>
      <c r="B409" s="104">
        <f>VLOOKUP(BJB!$F$9:$F$5599,Ctrl!$B$4:$C$399,2,0)</f>
        <v>39</v>
      </c>
      <c r="C409" s="104">
        <f>VLOOKUP(BJB!$G$9:$G$5599,Ctrl!$E$4:$F$399,2,0)</f>
        <v>0</v>
      </c>
      <c r="D409" s="219">
        <v>1</v>
      </c>
      <c r="E409" s="104" t="str">
        <f>VLOOKUP(BJB!$F$9:$F$5599,Ctrl!$B$4:$D$399,3,0)</f>
        <v>IV</v>
      </c>
      <c r="F409" s="139" t="s">
        <v>10558</v>
      </c>
      <c r="G409" s="139" t="s">
        <v>7680</v>
      </c>
      <c r="H409" s="125"/>
      <c r="I409" s="220" t="e">
        <f>IF(G408=BJB!#REF!,I408+1,1)</f>
        <v>#REF!</v>
      </c>
      <c r="J409" s="912" t="s">
        <v>20646</v>
      </c>
      <c r="K409" s="121" t="s">
        <v>981</v>
      </c>
      <c r="L409" s="104" t="s">
        <v>6477</v>
      </c>
      <c r="M409" s="104" t="s">
        <v>982</v>
      </c>
      <c r="N409" s="120">
        <v>40186</v>
      </c>
      <c r="O409" s="107">
        <v>60000000</v>
      </c>
      <c r="P409" s="105" t="s">
        <v>6222</v>
      </c>
      <c r="Q409" s="120" t="s">
        <v>6222</v>
      </c>
      <c r="R409" s="890">
        <v>0</v>
      </c>
      <c r="S409" s="108" t="s">
        <v>7148</v>
      </c>
      <c r="T409" s="109">
        <v>40753</v>
      </c>
      <c r="U409" s="114">
        <v>45000000</v>
      </c>
      <c r="V409" s="109" t="s">
        <v>6222</v>
      </c>
      <c r="W409" s="141">
        <v>0</v>
      </c>
      <c r="X409" s="141">
        <v>0</v>
      </c>
      <c r="Y409" s="141">
        <v>0</v>
      </c>
      <c r="Z409" s="141">
        <v>0</v>
      </c>
      <c r="AA409" s="114">
        <v>36610000</v>
      </c>
      <c r="AB409" s="114"/>
      <c r="AC409" s="114"/>
      <c r="AD409" s="141"/>
      <c r="AE409" s="106">
        <v>0</v>
      </c>
      <c r="AF409" s="106">
        <v>0</v>
      </c>
      <c r="AG409" s="106">
        <v>0</v>
      </c>
      <c r="AH409" s="114"/>
      <c r="AI409" s="114"/>
      <c r="AJ409" s="114"/>
      <c r="AK409" s="114"/>
      <c r="AL409" s="114"/>
      <c r="AM409" s="114"/>
      <c r="AN409" s="114">
        <f t="shared" si="12"/>
        <v>36610000</v>
      </c>
      <c r="AO409" s="114">
        <f t="shared" si="13"/>
        <v>8390000</v>
      </c>
      <c r="AP409" s="114"/>
      <c r="AQ409" s="114"/>
      <c r="AR409" s="114"/>
      <c r="AS409" s="114"/>
    </row>
    <row r="410" spans="1:46" s="190" customFormat="1" ht="15" customHeight="1" x14ac:dyDescent="0.2">
      <c r="A410" s="104"/>
      <c r="B410" s="104">
        <f>VLOOKUP(BJB!$F$9:$F$5599,Ctrl!$B$4:$C$399,2,0)</f>
        <v>39</v>
      </c>
      <c r="C410" s="104">
        <f>VLOOKUP(BJB!$G$9:$G$5599,Ctrl!$E$4:$F$399,2,0)</f>
        <v>0</v>
      </c>
      <c r="D410" s="219">
        <v>1</v>
      </c>
      <c r="E410" s="104" t="str">
        <f>VLOOKUP(BJB!$F$9:$F$5599,Ctrl!$B$4:$D$399,3,0)</f>
        <v>IV</v>
      </c>
      <c r="F410" s="139" t="s">
        <v>10558</v>
      </c>
      <c r="G410" s="139" t="s">
        <v>7680</v>
      </c>
      <c r="H410" s="125"/>
      <c r="I410" s="220" t="e">
        <f>IF(G409=BJB!#REF!,I409+1,1)</f>
        <v>#REF!</v>
      </c>
      <c r="J410" s="912" t="s">
        <v>20647</v>
      </c>
      <c r="K410" s="121" t="s">
        <v>1006</v>
      </c>
      <c r="L410" s="104" t="s">
        <v>6477</v>
      </c>
      <c r="M410" s="104" t="s">
        <v>1007</v>
      </c>
      <c r="N410" s="120">
        <v>40156</v>
      </c>
      <c r="O410" s="107">
        <v>35000000</v>
      </c>
      <c r="P410" s="105" t="s">
        <v>6222</v>
      </c>
      <c r="Q410" s="120" t="s">
        <v>6222</v>
      </c>
      <c r="R410" s="890">
        <v>0</v>
      </c>
      <c r="S410" s="108" t="s">
        <v>7151</v>
      </c>
      <c r="T410" s="109">
        <v>40872</v>
      </c>
      <c r="U410" s="114">
        <v>17132501</v>
      </c>
      <c r="V410" s="109" t="s">
        <v>6222</v>
      </c>
      <c r="W410" s="141">
        <v>0</v>
      </c>
      <c r="X410" s="141">
        <v>0</v>
      </c>
      <c r="Y410" s="141">
        <v>0</v>
      </c>
      <c r="Z410" s="141">
        <v>0</v>
      </c>
      <c r="AA410" s="114">
        <v>0</v>
      </c>
      <c r="AB410" s="114"/>
      <c r="AC410" s="114"/>
      <c r="AD410" s="141"/>
      <c r="AE410" s="106">
        <v>0</v>
      </c>
      <c r="AF410" s="106">
        <v>0</v>
      </c>
      <c r="AG410" s="106">
        <v>0</v>
      </c>
      <c r="AH410" s="114"/>
      <c r="AI410" s="114"/>
      <c r="AJ410" s="114"/>
      <c r="AK410" s="114"/>
      <c r="AL410" s="114"/>
      <c r="AM410" s="114"/>
      <c r="AN410" s="114">
        <f t="shared" si="12"/>
        <v>0</v>
      </c>
      <c r="AO410" s="114">
        <f t="shared" si="13"/>
        <v>17132501</v>
      </c>
      <c r="AP410" s="114"/>
      <c r="AQ410" s="114"/>
      <c r="AR410" s="114"/>
      <c r="AS410" s="114"/>
    </row>
    <row r="411" spans="1:46" s="190" customFormat="1" ht="15" customHeight="1" x14ac:dyDescent="0.2">
      <c r="A411" s="104"/>
      <c r="B411" s="104">
        <f>VLOOKUP(BJB!$F$9:$F$5599,Ctrl!$B$4:$C$399,2,0)</f>
        <v>39</v>
      </c>
      <c r="C411" s="104">
        <f>VLOOKUP(BJB!$G$9:$G$5599,Ctrl!$E$4:$F$399,2,0)</f>
        <v>0</v>
      </c>
      <c r="D411" s="219">
        <v>1</v>
      </c>
      <c r="E411" s="104" t="str">
        <f>VLOOKUP(BJB!$F$9:$F$5599,Ctrl!$B$4:$D$399,3,0)</f>
        <v>IV</v>
      </c>
      <c r="F411" s="139" t="s">
        <v>10558</v>
      </c>
      <c r="G411" s="139" t="s">
        <v>7680</v>
      </c>
      <c r="H411" s="125"/>
      <c r="I411" s="220" t="e">
        <f>IF(G410=BJB!#REF!,I410+1,1)</f>
        <v>#REF!</v>
      </c>
      <c r="J411" s="912" t="s">
        <v>20648</v>
      </c>
      <c r="K411" s="121" t="s">
        <v>951</v>
      </c>
      <c r="L411" s="104" t="s">
        <v>6477</v>
      </c>
      <c r="M411" s="104" t="s">
        <v>952</v>
      </c>
      <c r="N411" s="120">
        <v>39637</v>
      </c>
      <c r="O411" s="114">
        <v>49000000</v>
      </c>
      <c r="P411" s="105" t="s">
        <v>15040</v>
      </c>
      <c r="Q411" s="120" t="s">
        <v>15079</v>
      </c>
      <c r="R411" s="105">
        <v>31040637</v>
      </c>
      <c r="S411" s="108" t="s">
        <v>7142</v>
      </c>
      <c r="T411" s="109">
        <v>40480</v>
      </c>
      <c r="U411" s="114">
        <v>23280477.75</v>
      </c>
      <c r="V411" s="109">
        <v>40480</v>
      </c>
      <c r="W411" s="141">
        <v>23280477.75</v>
      </c>
      <c r="X411" s="141">
        <v>0</v>
      </c>
      <c r="Y411" s="141">
        <v>0</v>
      </c>
      <c r="Z411" s="141">
        <v>0</v>
      </c>
      <c r="AA411" s="114">
        <v>2802100</v>
      </c>
      <c r="AB411" s="114"/>
      <c r="AC411" s="114"/>
      <c r="AD411" s="141"/>
      <c r="AE411" s="106">
        <v>0</v>
      </c>
      <c r="AF411" s="106">
        <v>0</v>
      </c>
      <c r="AG411" s="106">
        <v>0</v>
      </c>
      <c r="AH411" s="114"/>
      <c r="AI411" s="114"/>
      <c r="AJ411" s="114"/>
      <c r="AK411" s="114"/>
      <c r="AL411" s="114"/>
      <c r="AM411" s="114"/>
      <c r="AN411" s="114">
        <f t="shared" si="12"/>
        <v>2802100</v>
      </c>
      <c r="AO411" s="114">
        <f t="shared" si="13"/>
        <v>20478377.75</v>
      </c>
      <c r="AP411" s="114"/>
      <c r="AQ411" s="114"/>
      <c r="AR411" s="114"/>
      <c r="AS411" s="114"/>
    </row>
    <row r="412" spans="1:46" s="190" customFormat="1" ht="15" customHeight="1" x14ac:dyDescent="0.2">
      <c r="A412" s="104"/>
      <c r="B412" s="104">
        <f>VLOOKUP(BJB!$F$9:$F$5599,Ctrl!$B$4:$C$399,2,0)</f>
        <v>39</v>
      </c>
      <c r="C412" s="104">
        <f>VLOOKUP(BJB!$G$9:$G$5599,Ctrl!$E$4:$F$399,2,0)</f>
        <v>0</v>
      </c>
      <c r="D412" s="219">
        <v>1</v>
      </c>
      <c r="E412" s="104" t="str">
        <f>VLOOKUP(BJB!$F$9:$F$5599,Ctrl!$B$4:$D$399,3,0)</f>
        <v>IV</v>
      </c>
      <c r="F412" s="139" t="s">
        <v>10558</v>
      </c>
      <c r="G412" s="139" t="s">
        <v>7680</v>
      </c>
      <c r="H412" s="125"/>
      <c r="I412" s="220" t="e">
        <f>IF(G411=BJB!#REF!,I411+1,1)</f>
        <v>#REF!</v>
      </c>
      <c r="J412" s="912" t="s">
        <v>20649</v>
      </c>
      <c r="K412" s="121" t="s">
        <v>973</v>
      </c>
      <c r="L412" s="104" t="s">
        <v>6477</v>
      </c>
      <c r="M412" s="104" t="s">
        <v>974</v>
      </c>
      <c r="N412" s="120">
        <v>39813</v>
      </c>
      <c r="O412" s="107">
        <v>7000000</v>
      </c>
      <c r="P412" s="105" t="s">
        <v>6222</v>
      </c>
      <c r="Q412" s="120" t="s">
        <v>6222</v>
      </c>
      <c r="R412" s="890">
        <v>0</v>
      </c>
      <c r="S412" s="108" t="s">
        <v>7145</v>
      </c>
      <c r="T412" s="109">
        <v>40613</v>
      </c>
      <c r="U412" s="114">
        <v>2215003</v>
      </c>
      <c r="V412" s="109" t="s">
        <v>6222</v>
      </c>
      <c r="W412" s="141">
        <v>0</v>
      </c>
      <c r="X412" s="141">
        <v>0</v>
      </c>
      <c r="Y412" s="141">
        <v>0</v>
      </c>
      <c r="Z412" s="141">
        <v>0</v>
      </c>
      <c r="AA412" s="114">
        <v>2215003</v>
      </c>
      <c r="AB412" s="114"/>
      <c r="AC412" s="114"/>
      <c r="AD412" s="141"/>
      <c r="AE412" s="106">
        <v>0</v>
      </c>
      <c r="AF412" s="106">
        <v>0</v>
      </c>
      <c r="AG412" s="106">
        <v>0</v>
      </c>
      <c r="AH412" s="114"/>
      <c r="AI412" s="114"/>
      <c r="AJ412" s="114"/>
      <c r="AK412" s="114"/>
      <c r="AL412" s="114"/>
      <c r="AM412" s="114"/>
      <c r="AN412" s="114">
        <f t="shared" si="12"/>
        <v>2215003</v>
      </c>
      <c r="AO412" s="114">
        <f t="shared" si="13"/>
        <v>0</v>
      </c>
      <c r="AP412" s="114"/>
      <c r="AQ412" s="114"/>
      <c r="AR412" s="114"/>
      <c r="AS412" s="114"/>
    </row>
    <row r="413" spans="1:46" s="190" customFormat="1" ht="15" customHeight="1" x14ac:dyDescent="0.2">
      <c r="A413" s="104"/>
      <c r="B413" s="104">
        <f>VLOOKUP(BJB!$F$9:$F$5599,Ctrl!$B$4:$C$399,2,0)</f>
        <v>39</v>
      </c>
      <c r="C413" s="104">
        <f>VLOOKUP(BJB!$G$9:$G$5599,Ctrl!$E$4:$F$399,2,0)</f>
        <v>0</v>
      </c>
      <c r="D413" s="219">
        <v>1</v>
      </c>
      <c r="E413" s="104" t="str">
        <f>VLOOKUP(BJB!$F$9:$F$5599,Ctrl!$B$4:$D$399,3,0)</f>
        <v>IV</v>
      </c>
      <c r="F413" s="139" t="s">
        <v>10558</v>
      </c>
      <c r="G413" s="139" t="s">
        <v>7680</v>
      </c>
      <c r="H413" s="125"/>
      <c r="I413" s="220" t="e">
        <f>IF(G412=BJB!#REF!,I412+1,1)</f>
        <v>#REF!</v>
      </c>
      <c r="J413" s="912" t="s">
        <v>20650</v>
      </c>
      <c r="K413" s="121" t="s">
        <v>886</v>
      </c>
      <c r="L413" s="104" t="s">
        <v>6477</v>
      </c>
      <c r="M413" s="104" t="s">
        <v>976</v>
      </c>
      <c r="N413" s="120">
        <v>39930</v>
      </c>
      <c r="O413" s="107">
        <v>25000000</v>
      </c>
      <c r="P413" s="105" t="s">
        <v>6222</v>
      </c>
      <c r="Q413" s="120" t="s">
        <v>6222</v>
      </c>
      <c r="R413" s="890">
        <v>0</v>
      </c>
      <c r="S413" s="108" t="s">
        <v>7153</v>
      </c>
      <c r="T413" s="109">
        <v>41024</v>
      </c>
      <c r="U413" s="114">
        <v>6719000</v>
      </c>
      <c r="V413" s="109" t="s">
        <v>6222</v>
      </c>
      <c r="W413" s="141">
        <v>0</v>
      </c>
      <c r="X413" s="141">
        <v>0</v>
      </c>
      <c r="Y413" s="141">
        <v>0</v>
      </c>
      <c r="Z413" s="141">
        <v>0</v>
      </c>
      <c r="AA413" s="114">
        <v>8825328</v>
      </c>
      <c r="AB413" s="114"/>
      <c r="AC413" s="114"/>
      <c r="AD413" s="141"/>
      <c r="AE413" s="106">
        <v>0</v>
      </c>
      <c r="AF413" s="106">
        <v>0</v>
      </c>
      <c r="AG413" s="106">
        <v>0</v>
      </c>
      <c r="AH413" s="114"/>
      <c r="AI413" s="114"/>
      <c r="AJ413" s="114"/>
      <c r="AK413" s="114"/>
      <c r="AL413" s="114"/>
      <c r="AM413" s="114"/>
      <c r="AN413" s="114">
        <f t="shared" si="12"/>
        <v>8825328</v>
      </c>
      <c r="AO413" s="114">
        <f t="shared" si="13"/>
        <v>0</v>
      </c>
      <c r="AP413" s="114"/>
      <c r="AQ413" s="114"/>
      <c r="AR413" s="114"/>
      <c r="AS413" s="114"/>
    </row>
    <row r="414" spans="1:46" s="190" customFormat="1" ht="15" customHeight="1" x14ac:dyDescent="0.2">
      <c r="A414" s="104"/>
      <c r="B414" s="104">
        <f>VLOOKUP(BJB!$F$9:$F$5599,Ctrl!$B$4:$C$399,2,0)</f>
        <v>39</v>
      </c>
      <c r="C414" s="104">
        <f>VLOOKUP(BJB!$G$9:$G$5599,Ctrl!$E$4:$F$399,2,0)</f>
        <v>1</v>
      </c>
      <c r="D414" s="219">
        <v>1</v>
      </c>
      <c r="E414" s="104" t="str">
        <f>VLOOKUP(BJB!$F$9:$F$5599,Ctrl!$B$4:$D$399,3,0)</f>
        <v>IV</v>
      </c>
      <c r="F414" s="139" t="s">
        <v>10558</v>
      </c>
      <c r="G414" s="139" t="s">
        <v>1117</v>
      </c>
      <c r="H414" s="125" t="s">
        <v>6607</v>
      </c>
      <c r="I414" s="220" t="e">
        <f>IF(G413=BJB!#REF!,I413+1,1)</f>
        <v>#REF!</v>
      </c>
      <c r="J414" s="912" t="s">
        <v>20651</v>
      </c>
      <c r="K414" s="121" t="s">
        <v>886</v>
      </c>
      <c r="L414" s="104" t="s">
        <v>6477</v>
      </c>
      <c r="M414" s="104" t="s">
        <v>6224</v>
      </c>
      <c r="N414" s="120">
        <v>41374</v>
      </c>
      <c r="O414" s="107">
        <v>50000000</v>
      </c>
      <c r="P414" s="105" t="s">
        <v>15080</v>
      </c>
      <c r="Q414" s="120">
        <v>41955</v>
      </c>
      <c r="R414" s="105">
        <v>28954833</v>
      </c>
      <c r="S414" s="146" t="s">
        <v>6249</v>
      </c>
      <c r="T414" s="109">
        <v>42031</v>
      </c>
      <c r="U414" s="114">
        <v>19580033</v>
      </c>
      <c r="V414" s="109">
        <v>42031</v>
      </c>
      <c r="W414" s="141">
        <v>19580033</v>
      </c>
      <c r="X414" s="141">
        <v>0</v>
      </c>
      <c r="Y414" s="141">
        <v>0</v>
      </c>
      <c r="Z414" s="141">
        <v>0</v>
      </c>
      <c r="AA414" s="223">
        <v>5138130</v>
      </c>
      <c r="AB414" s="223"/>
      <c r="AC414" s="132"/>
      <c r="AD414" s="141"/>
      <c r="AE414" s="106">
        <v>0</v>
      </c>
      <c r="AF414" s="106">
        <v>0</v>
      </c>
      <c r="AG414" s="106">
        <v>0</v>
      </c>
      <c r="AH414" s="114"/>
      <c r="AI414" s="114"/>
      <c r="AJ414" s="114"/>
      <c r="AK414" s="114"/>
      <c r="AL414" s="114"/>
      <c r="AM414" s="114"/>
      <c r="AN414" s="114">
        <f t="shared" si="12"/>
        <v>5138130</v>
      </c>
      <c r="AO414" s="114">
        <f t="shared" si="13"/>
        <v>14441903</v>
      </c>
      <c r="AP414" s="114"/>
      <c r="AQ414" s="114"/>
      <c r="AR414" s="114"/>
      <c r="AS414" s="114"/>
    </row>
    <row r="415" spans="1:46" s="190" customFormat="1" ht="15" customHeight="1" x14ac:dyDescent="0.2">
      <c r="A415" s="104"/>
      <c r="B415" s="104">
        <f>VLOOKUP(BJB!$F$9:$F$5599,Ctrl!$B$4:$C$399,2,0)</f>
        <v>39</v>
      </c>
      <c r="C415" s="104">
        <f>VLOOKUP(BJB!$G$9:$G$5599,Ctrl!$E$4:$F$399,2,0)</f>
        <v>1</v>
      </c>
      <c r="D415" s="219">
        <v>1</v>
      </c>
      <c r="E415" s="104" t="str">
        <f>VLOOKUP(BJB!$F$9:$F$5599,Ctrl!$B$4:$D$399,3,0)</f>
        <v>IV</v>
      </c>
      <c r="F415" s="139" t="s">
        <v>10558</v>
      </c>
      <c r="G415" s="139" t="s">
        <v>1117</v>
      </c>
      <c r="H415" s="231" t="s">
        <v>18595</v>
      </c>
      <c r="I415" s="220"/>
      <c r="J415" s="891" t="s">
        <v>18218</v>
      </c>
      <c r="K415" s="121" t="s">
        <v>10150</v>
      </c>
      <c r="L415" s="104" t="s">
        <v>6477</v>
      </c>
      <c r="M415" s="104" t="s">
        <v>6224</v>
      </c>
      <c r="N415" s="120">
        <v>41312</v>
      </c>
      <c r="O415" s="105">
        <v>50000000</v>
      </c>
      <c r="P415" s="105" t="s">
        <v>15081</v>
      </c>
      <c r="Q415" s="120">
        <v>42311</v>
      </c>
      <c r="R415" s="105">
        <v>12274076</v>
      </c>
      <c r="S415" s="146" t="s">
        <v>10165</v>
      </c>
      <c r="T415" s="109">
        <v>42426</v>
      </c>
      <c r="U415" s="141">
        <v>8204750</v>
      </c>
      <c r="V415" s="109">
        <v>42426</v>
      </c>
      <c r="W415" s="141">
        <v>8204750</v>
      </c>
      <c r="X415" s="141">
        <v>0</v>
      </c>
      <c r="Y415" s="141">
        <v>0</v>
      </c>
      <c r="Z415" s="141">
        <v>0</v>
      </c>
      <c r="AA415" s="114">
        <v>4007604</v>
      </c>
      <c r="AB415" s="114">
        <v>1975000</v>
      </c>
      <c r="AC415" s="132"/>
      <c r="AD415" s="141"/>
      <c r="AE415" s="106">
        <v>0</v>
      </c>
      <c r="AF415" s="106">
        <v>0</v>
      </c>
      <c r="AG415" s="106">
        <v>0</v>
      </c>
      <c r="AH415" s="141"/>
      <c r="AI415" s="141"/>
      <c r="AJ415" s="141"/>
      <c r="AK415" s="141"/>
      <c r="AL415" s="141"/>
      <c r="AM415" s="141"/>
      <c r="AN415" s="114">
        <f t="shared" si="12"/>
        <v>5982604</v>
      </c>
      <c r="AO415" s="114">
        <f t="shared" si="13"/>
        <v>2222146</v>
      </c>
      <c r="AP415" s="114"/>
      <c r="AQ415" s="114"/>
      <c r="AR415" s="114"/>
      <c r="AS415" s="114"/>
    </row>
    <row r="416" spans="1:46" s="191" customFormat="1" ht="15" customHeight="1" x14ac:dyDescent="0.2">
      <c r="A416" s="104"/>
      <c r="B416" s="104">
        <f>VLOOKUP(BJB!$F$9:$F$5599,Ctrl!$B$4:$C$399,2,0)</f>
        <v>39</v>
      </c>
      <c r="C416" s="104">
        <f>VLOOKUP(BJB!$G$9:$G$5599,Ctrl!$E$4:$F$399,2,0)</f>
        <v>1</v>
      </c>
      <c r="D416" s="219">
        <v>1</v>
      </c>
      <c r="E416" s="104" t="str">
        <f>VLOOKUP(BJB!$F$9:$F$5599,Ctrl!$B$4:$D$399,3,0)</f>
        <v>IV</v>
      </c>
      <c r="F416" s="139" t="s">
        <v>10558</v>
      </c>
      <c r="G416" s="139" t="s">
        <v>1117</v>
      </c>
      <c r="H416" s="125">
        <v>1111021000456</v>
      </c>
      <c r="I416" s="220" t="e">
        <f>IF(G415=BJB!#REF!,I415+1,1)</f>
        <v>#REF!</v>
      </c>
      <c r="J416" s="912" t="s">
        <v>20652</v>
      </c>
      <c r="K416" s="121" t="s">
        <v>6015</v>
      </c>
      <c r="L416" s="104" t="s">
        <v>6477</v>
      </c>
      <c r="M416" s="104" t="s">
        <v>1062</v>
      </c>
      <c r="N416" s="120">
        <v>40885</v>
      </c>
      <c r="O416" s="114">
        <v>50000000</v>
      </c>
      <c r="P416" s="105" t="s">
        <v>15082</v>
      </c>
      <c r="Q416" s="120">
        <v>41603</v>
      </c>
      <c r="R416" s="105">
        <v>27228205</v>
      </c>
      <c r="S416" s="146" t="s">
        <v>5984</v>
      </c>
      <c r="T416" s="109">
        <v>41942</v>
      </c>
      <c r="U416" s="114">
        <v>18747795</v>
      </c>
      <c r="V416" s="109">
        <v>41913</v>
      </c>
      <c r="W416" s="141">
        <v>18747795</v>
      </c>
      <c r="X416" s="141">
        <v>0</v>
      </c>
      <c r="Y416" s="141">
        <v>0</v>
      </c>
      <c r="Z416" s="141">
        <v>0</v>
      </c>
      <c r="AA416" s="114">
        <v>4256131</v>
      </c>
      <c r="AB416" s="114"/>
      <c r="AC416" s="132"/>
      <c r="AD416" s="141"/>
      <c r="AE416" s="106">
        <v>0</v>
      </c>
      <c r="AF416" s="106">
        <v>0</v>
      </c>
      <c r="AG416" s="106">
        <v>0</v>
      </c>
      <c r="AH416" s="114"/>
      <c r="AI416" s="114"/>
      <c r="AJ416" s="114"/>
      <c r="AK416" s="114"/>
      <c r="AL416" s="114"/>
      <c r="AM416" s="114"/>
      <c r="AN416" s="114">
        <f t="shared" si="12"/>
        <v>4256131</v>
      </c>
      <c r="AO416" s="114">
        <f t="shared" si="13"/>
        <v>14491664</v>
      </c>
      <c r="AP416" s="114"/>
      <c r="AQ416" s="114"/>
      <c r="AR416" s="114"/>
      <c r="AS416" s="114"/>
      <c r="AT416" s="190"/>
    </row>
    <row r="417" spans="1:46" s="233" customFormat="1" ht="15" customHeight="1" x14ac:dyDescent="0.2">
      <c r="A417" s="104"/>
      <c r="B417" s="104">
        <f>VLOOKUP(BJB!$F$9:$F$5599,Ctrl!$B$4:$C$399,2,0)</f>
        <v>39</v>
      </c>
      <c r="C417" s="104">
        <f>VLOOKUP(BJB!$G$9:$G$5599,Ctrl!$E$4:$F$399,2,0)</f>
        <v>2</v>
      </c>
      <c r="D417" s="219">
        <v>1</v>
      </c>
      <c r="E417" s="104" t="str">
        <f>VLOOKUP(BJB!$F$9:$F$5599,Ctrl!$B$4:$D$399,3,0)</f>
        <v>IV</v>
      </c>
      <c r="F417" s="139" t="s">
        <v>10558</v>
      </c>
      <c r="G417" s="139" t="s">
        <v>1100</v>
      </c>
      <c r="H417" s="125"/>
      <c r="I417" s="220" t="e">
        <f>IF(G416=BJB!#REF!,I416+1,1)</f>
        <v>#REF!</v>
      </c>
      <c r="J417" s="912" t="s">
        <v>20653</v>
      </c>
      <c r="K417" s="121" t="s">
        <v>1110</v>
      </c>
      <c r="L417" s="104" t="s">
        <v>6477</v>
      </c>
      <c r="M417" s="104" t="s">
        <v>1111</v>
      </c>
      <c r="N417" s="120">
        <v>40956</v>
      </c>
      <c r="O417" s="107">
        <v>50000000</v>
      </c>
      <c r="P417" s="105" t="s">
        <v>15083</v>
      </c>
      <c r="Q417" s="120">
        <v>41417</v>
      </c>
      <c r="R417" s="105">
        <v>35654168</v>
      </c>
      <c r="S417" s="108" t="s">
        <v>1079</v>
      </c>
      <c r="T417" s="109">
        <v>41453</v>
      </c>
      <c r="U417" s="114">
        <v>24957917</v>
      </c>
      <c r="V417" s="109">
        <v>41453</v>
      </c>
      <c r="W417" s="141">
        <v>24957917</v>
      </c>
      <c r="X417" s="141">
        <v>0</v>
      </c>
      <c r="Y417" s="141">
        <v>0</v>
      </c>
      <c r="Z417" s="141">
        <v>0</v>
      </c>
      <c r="AA417" s="114">
        <v>24210002</v>
      </c>
      <c r="AB417" s="114"/>
      <c r="AC417" s="114"/>
      <c r="AD417" s="141"/>
      <c r="AE417" s="106">
        <v>0</v>
      </c>
      <c r="AF417" s="106">
        <v>0</v>
      </c>
      <c r="AG417" s="106">
        <v>0</v>
      </c>
      <c r="AH417" s="114"/>
      <c r="AI417" s="114"/>
      <c r="AJ417" s="114"/>
      <c r="AK417" s="114"/>
      <c r="AL417" s="114"/>
      <c r="AM417" s="114"/>
      <c r="AN417" s="114">
        <f t="shared" si="12"/>
        <v>24210002</v>
      </c>
      <c r="AO417" s="114">
        <f t="shared" si="13"/>
        <v>747915</v>
      </c>
      <c r="AP417" s="114"/>
      <c r="AQ417" s="114"/>
      <c r="AR417" s="114"/>
      <c r="AS417" s="114"/>
      <c r="AT417" s="190"/>
    </row>
    <row r="418" spans="1:46" s="190" customFormat="1" ht="15" customHeight="1" x14ac:dyDescent="0.2">
      <c r="A418" s="104"/>
      <c r="B418" s="104">
        <f>VLOOKUP(BJB!$F$9:$F$5599,Ctrl!$B$4:$C$399,2,0)</f>
        <v>39</v>
      </c>
      <c r="C418" s="104">
        <f>VLOOKUP(BJB!$G$9:$G$5599,Ctrl!$E$4:$F$399,2,0)</f>
        <v>0</v>
      </c>
      <c r="D418" s="219">
        <v>1</v>
      </c>
      <c r="E418" s="104" t="str">
        <f>VLOOKUP(BJB!$F$9:$F$5599,Ctrl!$B$4:$D$399,3,0)</f>
        <v>IV</v>
      </c>
      <c r="F418" s="139" t="s">
        <v>10558</v>
      </c>
      <c r="G418" s="139" t="s">
        <v>7680</v>
      </c>
      <c r="H418" s="125"/>
      <c r="I418" s="220" t="e">
        <f>IF(G417=BJB!#REF!,I417+1,1)</f>
        <v>#REF!</v>
      </c>
      <c r="J418" s="912" t="s">
        <v>20654</v>
      </c>
      <c r="K418" s="121" t="s">
        <v>1003</v>
      </c>
      <c r="L418" s="104" t="s">
        <v>6477</v>
      </c>
      <c r="M418" s="104" t="s">
        <v>937</v>
      </c>
      <c r="N418" s="120">
        <v>39979</v>
      </c>
      <c r="O418" s="107">
        <v>25000000</v>
      </c>
      <c r="P418" s="105" t="s">
        <v>6222</v>
      </c>
      <c r="Q418" s="120" t="s">
        <v>6222</v>
      </c>
      <c r="R418" s="890">
        <v>0</v>
      </c>
      <c r="S418" s="108" t="s">
        <v>7151</v>
      </c>
      <c r="T418" s="109">
        <v>40872</v>
      </c>
      <c r="U418" s="114">
        <v>18750000</v>
      </c>
      <c r="V418" s="109" t="s">
        <v>6222</v>
      </c>
      <c r="W418" s="141">
        <v>0</v>
      </c>
      <c r="X418" s="141">
        <v>0</v>
      </c>
      <c r="Y418" s="141">
        <v>0</v>
      </c>
      <c r="Z418" s="141">
        <v>0</v>
      </c>
      <c r="AA418" s="114">
        <v>18750000</v>
      </c>
      <c r="AB418" s="114"/>
      <c r="AC418" s="114"/>
      <c r="AD418" s="141"/>
      <c r="AE418" s="106">
        <v>0</v>
      </c>
      <c r="AF418" s="106">
        <v>0</v>
      </c>
      <c r="AG418" s="106">
        <v>0</v>
      </c>
      <c r="AH418" s="114"/>
      <c r="AI418" s="114"/>
      <c r="AJ418" s="114"/>
      <c r="AK418" s="114"/>
      <c r="AL418" s="114"/>
      <c r="AM418" s="114"/>
      <c r="AN418" s="114">
        <f t="shared" si="12"/>
        <v>18750000</v>
      </c>
      <c r="AO418" s="114">
        <f t="shared" si="13"/>
        <v>0</v>
      </c>
      <c r="AP418" s="114"/>
      <c r="AQ418" s="114"/>
      <c r="AR418" s="114"/>
      <c r="AS418" s="114"/>
    </row>
    <row r="419" spans="1:46" s="190" customFormat="1" ht="15" customHeight="1" x14ac:dyDescent="0.2">
      <c r="A419" s="104"/>
      <c r="B419" s="104">
        <f>VLOOKUP(BJB!$F$9:$F$5599,Ctrl!$B$4:$C$399,2,0)</f>
        <v>39</v>
      </c>
      <c r="C419" s="104">
        <f>VLOOKUP(BJB!$G$9:$G$5599,Ctrl!$E$4:$F$399,2,0)</f>
        <v>0</v>
      </c>
      <c r="D419" s="219">
        <v>1</v>
      </c>
      <c r="E419" s="104" t="str">
        <f>VLOOKUP(BJB!$F$9:$F$5599,Ctrl!$B$4:$D$399,3,0)</f>
        <v>IV</v>
      </c>
      <c r="F419" s="139" t="s">
        <v>10558</v>
      </c>
      <c r="G419" s="139" t="s">
        <v>7680</v>
      </c>
      <c r="H419" s="125" t="s">
        <v>6281</v>
      </c>
      <c r="I419" s="220" t="e">
        <f>IF(G418=BJB!#REF!,I418+1,1)</f>
        <v>#REF!</v>
      </c>
      <c r="J419" s="912" t="s">
        <v>20655</v>
      </c>
      <c r="K419" s="121" t="s">
        <v>975</v>
      </c>
      <c r="L419" s="104" t="s">
        <v>6477</v>
      </c>
      <c r="M419" s="104" t="s">
        <v>976</v>
      </c>
      <c r="N419" s="120">
        <v>39930</v>
      </c>
      <c r="O419" s="107">
        <v>100000000</v>
      </c>
      <c r="P419" s="105" t="s">
        <v>6222</v>
      </c>
      <c r="Q419" s="120" t="s">
        <v>6222</v>
      </c>
      <c r="R419" s="890">
        <v>0</v>
      </c>
      <c r="S419" s="108" t="s">
        <v>7145</v>
      </c>
      <c r="T419" s="109">
        <v>40613</v>
      </c>
      <c r="U419" s="114">
        <v>72740835</v>
      </c>
      <c r="V419" s="109" t="s">
        <v>6222</v>
      </c>
      <c r="W419" s="141">
        <v>0</v>
      </c>
      <c r="X419" s="141">
        <v>0</v>
      </c>
      <c r="Y419" s="141">
        <v>0</v>
      </c>
      <c r="Z419" s="141">
        <v>0</v>
      </c>
      <c r="AA419" s="114">
        <v>67302170</v>
      </c>
      <c r="AB419" s="114"/>
      <c r="AC419" s="132"/>
      <c r="AD419" s="141"/>
      <c r="AE419" s="106">
        <v>0</v>
      </c>
      <c r="AF419" s="106">
        <v>0</v>
      </c>
      <c r="AG419" s="106">
        <v>0</v>
      </c>
      <c r="AH419" s="114"/>
      <c r="AI419" s="114"/>
      <c r="AJ419" s="114"/>
      <c r="AK419" s="114"/>
      <c r="AL419" s="114"/>
      <c r="AM419" s="114"/>
      <c r="AN419" s="114">
        <f t="shared" si="12"/>
        <v>67302170</v>
      </c>
      <c r="AO419" s="114">
        <f t="shared" si="13"/>
        <v>5438665</v>
      </c>
      <c r="AP419" s="114"/>
      <c r="AQ419" s="114"/>
      <c r="AR419" s="114"/>
      <c r="AS419" s="114"/>
    </row>
    <row r="420" spans="1:46" s="190" customFormat="1" ht="15" customHeight="1" x14ac:dyDescent="0.2">
      <c r="A420" s="104"/>
      <c r="B420" s="104">
        <f>VLOOKUP(BJB!$F$9:$F$5599,Ctrl!$B$4:$C$399,2,0)</f>
        <v>39</v>
      </c>
      <c r="C420" s="104">
        <f>VLOOKUP(BJB!$G$9:$G$5599,Ctrl!$E$4:$F$399,2,0)</f>
        <v>0</v>
      </c>
      <c r="D420" s="219">
        <v>1</v>
      </c>
      <c r="E420" s="104" t="str">
        <f>VLOOKUP(BJB!$F$9:$F$5599,Ctrl!$B$4:$D$399,3,0)</f>
        <v>IV</v>
      </c>
      <c r="F420" s="139" t="s">
        <v>10558</v>
      </c>
      <c r="G420" s="139" t="s">
        <v>7680</v>
      </c>
      <c r="H420" s="125"/>
      <c r="I420" s="220" t="e">
        <f>IF(G419=BJB!#REF!,I419+1,1)</f>
        <v>#REF!</v>
      </c>
      <c r="J420" s="912" t="s">
        <v>20656</v>
      </c>
      <c r="K420" s="121" t="s">
        <v>1004</v>
      </c>
      <c r="L420" s="104" t="s">
        <v>6477</v>
      </c>
      <c r="M420" s="104" t="s">
        <v>960</v>
      </c>
      <c r="N420" s="120">
        <v>40044</v>
      </c>
      <c r="O420" s="107">
        <v>100000000</v>
      </c>
      <c r="P420" s="105" t="s">
        <v>6222</v>
      </c>
      <c r="Q420" s="120" t="s">
        <v>6222</v>
      </c>
      <c r="R420" s="890">
        <v>0</v>
      </c>
      <c r="S420" s="108" t="s">
        <v>7151</v>
      </c>
      <c r="T420" s="109">
        <v>40872</v>
      </c>
      <c r="U420" s="114">
        <v>42542163</v>
      </c>
      <c r="V420" s="109" t="s">
        <v>6222</v>
      </c>
      <c r="W420" s="141">
        <v>0</v>
      </c>
      <c r="X420" s="141">
        <v>0</v>
      </c>
      <c r="Y420" s="141">
        <v>0</v>
      </c>
      <c r="Z420" s="141">
        <v>0</v>
      </c>
      <c r="AA420" s="114">
        <v>34615000</v>
      </c>
      <c r="AB420" s="114"/>
      <c r="AC420" s="114"/>
      <c r="AD420" s="141"/>
      <c r="AE420" s="106">
        <v>0</v>
      </c>
      <c r="AF420" s="106">
        <v>0</v>
      </c>
      <c r="AG420" s="106">
        <v>0</v>
      </c>
      <c r="AH420" s="114"/>
      <c r="AI420" s="114"/>
      <c r="AJ420" s="114"/>
      <c r="AK420" s="114"/>
      <c r="AL420" s="114"/>
      <c r="AM420" s="114"/>
      <c r="AN420" s="114">
        <f t="shared" si="12"/>
        <v>34615000</v>
      </c>
      <c r="AO420" s="114">
        <f t="shared" si="13"/>
        <v>7927163</v>
      </c>
      <c r="AP420" s="114"/>
      <c r="AQ420" s="114"/>
      <c r="AR420" s="114"/>
      <c r="AS420" s="114"/>
      <c r="AT420" s="191"/>
    </row>
    <row r="421" spans="1:46" s="216" customFormat="1" ht="15" customHeight="1" x14ac:dyDescent="0.2">
      <c r="A421" s="104"/>
      <c r="B421" s="104">
        <f>VLOOKUP(BJB!$F$9:$F$5599,Ctrl!$B$4:$C$399,2,0)</f>
        <v>39</v>
      </c>
      <c r="C421" s="104">
        <f>VLOOKUP(BJB!$G$9:$G$5599,Ctrl!$E$4:$F$399,2,0)</f>
        <v>2</v>
      </c>
      <c r="D421" s="219">
        <v>1</v>
      </c>
      <c r="E421" s="104" t="str">
        <f>VLOOKUP(BJB!$F$9:$F$5599,Ctrl!$B$4:$D$399,3,0)</f>
        <v>IV</v>
      </c>
      <c r="F421" s="139" t="s">
        <v>10558</v>
      </c>
      <c r="G421" s="139" t="s">
        <v>1100</v>
      </c>
      <c r="H421" s="125" t="s">
        <v>13550</v>
      </c>
      <c r="I421" s="220" t="e">
        <f>IF(G420=BJB!#REF!,I420+1,1)</f>
        <v>#REF!</v>
      </c>
      <c r="J421" s="891" t="s">
        <v>18219</v>
      </c>
      <c r="K421" s="121" t="s">
        <v>1068</v>
      </c>
      <c r="L421" s="104" t="s">
        <v>6477</v>
      </c>
      <c r="M421" s="104" t="s">
        <v>5458</v>
      </c>
      <c r="N421" s="120">
        <v>40945</v>
      </c>
      <c r="O421" s="107">
        <v>100000000</v>
      </c>
      <c r="P421" s="105" t="s">
        <v>6222</v>
      </c>
      <c r="Q421" s="120" t="s">
        <v>6222</v>
      </c>
      <c r="R421" s="890">
        <v>0</v>
      </c>
      <c r="S421" s="108" t="s">
        <v>1067</v>
      </c>
      <c r="T421" s="109">
        <v>41361</v>
      </c>
      <c r="U421" s="114">
        <v>70000000</v>
      </c>
      <c r="V421" s="109" t="s">
        <v>6222</v>
      </c>
      <c r="W421" s="141">
        <v>0</v>
      </c>
      <c r="X421" s="141">
        <v>0</v>
      </c>
      <c r="Y421" s="141">
        <v>0</v>
      </c>
      <c r="Z421" s="141">
        <v>0</v>
      </c>
      <c r="AA421" s="114">
        <v>980000</v>
      </c>
      <c r="AB421" s="114"/>
      <c r="AC421" s="114">
        <v>842392</v>
      </c>
      <c r="AD421" s="141"/>
      <c r="AE421" s="106">
        <v>0</v>
      </c>
      <c r="AF421" s="106">
        <v>0</v>
      </c>
      <c r="AG421" s="106">
        <v>0</v>
      </c>
      <c r="AH421" s="114"/>
      <c r="AI421" s="114"/>
      <c r="AJ421" s="114"/>
      <c r="AK421" s="114"/>
      <c r="AL421" s="114"/>
      <c r="AM421" s="114"/>
      <c r="AN421" s="114">
        <f t="shared" si="12"/>
        <v>1822392</v>
      </c>
      <c r="AO421" s="114">
        <f t="shared" si="13"/>
        <v>68177608</v>
      </c>
      <c r="AP421" s="114"/>
      <c r="AQ421" s="114"/>
      <c r="AR421" s="114"/>
      <c r="AS421" s="114"/>
      <c r="AT421" s="190"/>
    </row>
    <row r="422" spans="1:46" s="191" customFormat="1" ht="15" customHeight="1" x14ac:dyDescent="0.2">
      <c r="A422" s="104"/>
      <c r="B422" s="104">
        <f>VLOOKUP(BJB!$F$9:$F$5599,Ctrl!$B$4:$C$399,2,0)</f>
        <v>39</v>
      </c>
      <c r="C422" s="104">
        <f>VLOOKUP(BJB!$G$9:$G$5599,Ctrl!$E$4:$F$399,2,0)</f>
        <v>1</v>
      </c>
      <c r="D422" s="219">
        <v>1</v>
      </c>
      <c r="E422" s="104" t="str">
        <f>VLOOKUP(BJB!$F$9:$F$5599,Ctrl!$B$4:$D$399,3,0)</f>
        <v>IV</v>
      </c>
      <c r="F422" s="139" t="s">
        <v>10558</v>
      </c>
      <c r="G422" s="139" t="s">
        <v>1117</v>
      </c>
      <c r="H422" s="125" t="s">
        <v>7436</v>
      </c>
      <c r="I422" s="220" t="e">
        <f>IF(G421=BJB!#REF!,I421+1,1)</f>
        <v>#REF!</v>
      </c>
      <c r="J422" s="912" t="s">
        <v>20657</v>
      </c>
      <c r="K422" s="121" t="s">
        <v>1061</v>
      </c>
      <c r="L422" s="104" t="s">
        <v>6477</v>
      </c>
      <c r="M422" s="104" t="s">
        <v>1062</v>
      </c>
      <c r="N422" s="120">
        <v>40885</v>
      </c>
      <c r="O422" s="107">
        <v>50000000</v>
      </c>
      <c r="P422" s="105" t="s">
        <v>15034</v>
      </c>
      <c r="Q422" s="120">
        <v>41226</v>
      </c>
      <c r="R422" s="105">
        <v>56368713</v>
      </c>
      <c r="S422" s="146" t="s">
        <v>1058</v>
      </c>
      <c r="T422" s="109">
        <v>41333</v>
      </c>
      <c r="U422" s="114">
        <v>35000000</v>
      </c>
      <c r="V422" s="109">
        <v>41333</v>
      </c>
      <c r="W422" s="141">
        <v>35000000</v>
      </c>
      <c r="X422" s="141">
        <v>0</v>
      </c>
      <c r="Y422" s="141">
        <v>0</v>
      </c>
      <c r="Z422" s="141">
        <v>0</v>
      </c>
      <c r="AA422" s="114">
        <v>35000000</v>
      </c>
      <c r="AB422" s="114"/>
      <c r="AC422" s="132"/>
      <c r="AD422" s="141"/>
      <c r="AE422" s="106">
        <v>0</v>
      </c>
      <c r="AF422" s="106">
        <v>0</v>
      </c>
      <c r="AG422" s="106">
        <v>0</v>
      </c>
      <c r="AH422" s="114"/>
      <c r="AI422" s="114"/>
      <c r="AJ422" s="114"/>
      <c r="AK422" s="114"/>
      <c r="AL422" s="114"/>
      <c r="AM422" s="114"/>
      <c r="AN422" s="114">
        <f t="shared" si="12"/>
        <v>35000000</v>
      </c>
      <c r="AO422" s="114">
        <f t="shared" si="13"/>
        <v>0</v>
      </c>
      <c r="AP422" s="114"/>
      <c r="AQ422" s="114"/>
      <c r="AR422" s="114"/>
      <c r="AS422" s="114"/>
      <c r="AT422" s="190"/>
    </row>
    <row r="423" spans="1:46" s="190" customFormat="1" ht="15" customHeight="1" x14ac:dyDescent="0.2">
      <c r="A423" s="104"/>
      <c r="B423" s="104">
        <f>VLOOKUP(BJB!$F$9:$F$5599,Ctrl!$B$4:$C$399,2,0)</f>
        <v>39</v>
      </c>
      <c r="C423" s="104">
        <f>VLOOKUP(BJB!$G$9:$G$5599,Ctrl!$E$4:$F$399,2,0)</f>
        <v>2</v>
      </c>
      <c r="D423" s="219">
        <v>1</v>
      </c>
      <c r="E423" s="104" t="str">
        <f>VLOOKUP(BJB!$F$9:$F$5599,Ctrl!$B$4:$D$399,3,0)</f>
        <v>IV</v>
      </c>
      <c r="F423" s="139" t="s">
        <v>10558</v>
      </c>
      <c r="G423" s="139" t="s">
        <v>1100</v>
      </c>
      <c r="H423" s="125"/>
      <c r="I423" s="220" t="e">
        <f>IF(G422=BJB!#REF!,I422+1,1)</f>
        <v>#REF!</v>
      </c>
      <c r="J423" s="912" t="s">
        <v>20658</v>
      </c>
      <c r="K423" s="121" t="s">
        <v>873</v>
      </c>
      <c r="L423" s="104" t="s">
        <v>6477</v>
      </c>
      <c r="M423" s="104" t="s">
        <v>1020</v>
      </c>
      <c r="N423" s="120">
        <v>40276</v>
      </c>
      <c r="O423" s="114">
        <v>100000000</v>
      </c>
      <c r="P423" s="105" t="s">
        <v>6222</v>
      </c>
      <c r="Q423" s="120" t="s">
        <v>6222</v>
      </c>
      <c r="R423" s="890">
        <v>0</v>
      </c>
      <c r="S423" s="108" t="s">
        <v>1103</v>
      </c>
      <c r="T423" s="120">
        <v>40847</v>
      </c>
      <c r="U423" s="114">
        <v>57433330</v>
      </c>
      <c r="V423" s="109" t="s">
        <v>6222</v>
      </c>
      <c r="W423" s="141">
        <v>0</v>
      </c>
      <c r="X423" s="141">
        <v>0</v>
      </c>
      <c r="Y423" s="141">
        <v>0</v>
      </c>
      <c r="Z423" s="141">
        <v>0</v>
      </c>
      <c r="AA423" s="114">
        <v>1260000</v>
      </c>
      <c r="AB423" s="114"/>
      <c r="AC423" s="114"/>
      <c r="AD423" s="141"/>
      <c r="AE423" s="106">
        <v>0</v>
      </c>
      <c r="AF423" s="106">
        <v>0</v>
      </c>
      <c r="AG423" s="106">
        <v>0</v>
      </c>
      <c r="AH423" s="114"/>
      <c r="AI423" s="114"/>
      <c r="AJ423" s="114"/>
      <c r="AK423" s="114"/>
      <c r="AL423" s="114"/>
      <c r="AM423" s="114"/>
      <c r="AN423" s="114">
        <f t="shared" si="12"/>
        <v>1260000</v>
      </c>
      <c r="AO423" s="114">
        <f t="shared" si="13"/>
        <v>56173330</v>
      </c>
      <c r="AP423" s="114"/>
      <c r="AQ423" s="114"/>
      <c r="AR423" s="114"/>
      <c r="AS423" s="114"/>
    </row>
    <row r="424" spans="1:46" s="190" customFormat="1" ht="15" customHeight="1" x14ac:dyDescent="0.2">
      <c r="A424" s="104"/>
      <c r="B424" s="104">
        <f>VLOOKUP(BJB!$F$9:$F$5599,Ctrl!$B$4:$C$399,2,0)</f>
        <v>39</v>
      </c>
      <c r="C424" s="104">
        <f>VLOOKUP(BJB!$G$9:$G$5599,Ctrl!$E$4:$F$399,2,0)</f>
        <v>0</v>
      </c>
      <c r="D424" s="219">
        <v>1</v>
      </c>
      <c r="E424" s="104" t="str">
        <f>VLOOKUP(BJB!$F$9:$F$5599,Ctrl!$B$4:$D$399,3,0)</f>
        <v>IV</v>
      </c>
      <c r="F424" s="139" t="s">
        <v>10558</v>
      </c>
      <c r="G424" s="139" t="s">
        <v>7680</v>
      </c>
      <c r="H424" s="886" t="s">
        <v>14728</v>
      </c>
      <c r="I424" s="220" t="e">
        <f>IF(G423=BJB!#REF!,I423+1,1)</f>
        <v>#REF!</v>
      </c>
      <c r="J424" s="891" t="s">
        <v>18220</v>
      </c>
      <c r="K424" s="121" t="s">
        <v>5218</v>
      </c>
      <c r="L424" s="104" t="s">
        <v>6477</v>
      </c>
      <c r="M424" s="104" t="s">
        <v>5219</v>
      </c>
      <c r="N424" s="120">
        <v>41270</v>
      </c>
      <c r="O424" s="107">
        <v>120000000</v>
      </c>
      <c r="P424" s="105" t="s">
        <v>15084</v>
      </c>
      <c r="Q424" s="120">
        <v>41683</v>
      </c>
      <c r="R424" s="105">
        <v>114494918</v>
      </c>
      <c r="S424" s="146" t="s">
        <v>5220</v>
      </c>
      <c r="T424" s="109">
        <v>41722</v>
      </c>
      <c r="U424" s="114">
        <v>78117155</v>
      </c>
      <c r="V424" s="109">
        <v>41722</v>
      </c>
      <c r="W424" s="141">
        <v>78117155</v>
      </c>
      <c r="X424" s="141">
        <v>0</v>
      </c>
      <c r="Y424" s="141">
        <v>0</v>
      </c>
      <c r="Z424" s="141">
        <v>0</v>
      </c>
      <c r="AA424" s="114">
        <v>61642804</v>
      </c>
      <c r="AB424" s="114">
        <v>2340000</v>
      </c>
      <c r="AC424" s="132"/>
      <c r="AD424" s="141">
        <v>524238</v>
      </c>
      <c r="AE424" s="106">
        <v>0</v>
      </c>
      <c r="AF424" s="106">
        <v>0</v>
      </c>
      <c r="AG424" s="106">
        <v>0</v>
      </c>
      <c r="AH424" s="222"/>
      <c r="AI424" s="114"/>
      <c r="AJ424" s="114"/>
      <c r="AK424" s="114"/>
      <c r="AL424" s="114"/>
      <c r="AM424" s="114"/>
      <c r="AN424" s="114">
        <f t="shared" si="12"/>
        <v>64507042</v>
      </c>
      <c r="AO424" s="114">
        <f t="shared" si="13"/>
        <v>13610113</v>
      </c>
      <c r="AP424" s="114"/>
      <c r="AQ424" s="114"/>
      <c r="AR424" s="114"/>
      <c r="AS424" s="114"/>
    </row>
    <row r="425" spans="1:46" s="190" customFormat="1" ht="15" customHeight="1" x14ac:dyDescent="0.2">
      <c r="A425" s="104"/>
      <c r="B425" s="104">
        <f>VLOOKUP(BJB!$F$9:$F$5599,Ctrl!$B$4:$C$399,2,0)</f>
        <v>39</v>
      </c>
      <c r="C425" s="104">
        <f>VLOOKUP(BJB!$G$9:$G$5599,Ctrl!$E$4:$F$399,2,0)</f>
        <v>0</v>
      </c>
      <c r="D425" s="219">
        <v>1</v>
      </c>
      <c r="E425" s="104" t="str">
        <f>VLOOKUP(BJB!$F$9:$F$5599,Ctrl!$B$4:$D$399,3,0)</f>
        <v>IV</v>
      </c>
      <c r="F425" s="139" t="s">
        <v>10558</v>
      </c>
      <c r="G425" s="139" t="s">
        <v>7680</v>
      </c>
      <c r="H425" s="125"/>
      <c r="I425" s="220" t="e">
        <f>IF(G424=BJB!#REF!,I424+1,1)</f>
        <v>#REF!</v>
      </c>
      <c r="J425" s="912" t="s">
        <v>20659</v>
      </c>
      <c r="K425" s="121" t="s">
        <v>924</v>
      </c>
      <c r="L425" s="104" t="s">
        <v>6477</v>
      </c>
      <c r="M425" s="104" t="s">
        <v>923</v>
      </c>
      <c r="N425" s="120">
        <v>39800</v>
      </c>
      <c r="O425" s="114">
        <v>50000000</v>
      </c>
      <c r="P425" s="105" t="s">
        <v>15085</v>
      </c>
      <c r="Q425" s="120" t="s">
        <v>15076</v>
      </c>
      <c r="R425" s="105">
        <v>53597918</v>
      </c>
      <c r="S425" s="108" t="s">
        <v>7140</v>
      </c>
      <c r="T425" s="109">
        <v>40207</v>
      </c>
      <c r="U425" s="114">
        <v>37500000</v>
      </c>
      <c r="V425" s="109">
        <v>40207</v>
      </c>
      <c r="W425" s="141">
        <v>18750000</v>
      </c>
      <c r="X425" s="141">
        <v>0</v>
      </c>
      <c r="Y425" s="141">
        <v>0</v>
      </c>
      <c r="Z425" s="141">
        <v>0</v>
      </c>
      <c r="AA425" s="114">
        <v>37500000</v>
      </c>
      <c r="AB425" s="114"/>
      <c r="AC425" s="114"/>
      <c r="AD425" s="141"/>
      <c r="AE425" s="106">
        <v>0</v>
      </c>
      <c r="AF425" s="106">
        <v>0</v>
      </c>
      <c r="AG425" s="106">
        <v>0</v>
      </c>
      <c r="AH425" s="114"/>
      <c r="AI425" s="114"/>
      <c r="AJ425" s="114"/>
      <c r="AK425" s="114"/>
      <c r="AL425" s="114"/>
      <c r="AM425" s="114"/>
      <c r="AN425" s="114">
        <f t="shared" si="12"/>
        <v>37500000</v>
      </c>
      <c r="AO425" s="114">
        <f t="shared" si="13"/>
        <v>0</v>
      </c>
      <c r="AP425" s="114"/>
      <c r="AQ425" s="114"/>
      <c r="AR425" s="114"/>
      <c r="AS425" s="114"/>
      <c r="AT425" s="191"/>
    </row>
    <row r="426" spans="1:46" s="190" customFormat="1" ht="15" customHeight="1" x14ac:dyDescent="0.2">
      <c r="A426" s="104"/>
      <c r="B426" s="104">
        <f>VLOOKUP(BJB!$F$9:$F$5599,Ctrl!$B$4:$C$399,2,0)</f>
        <v>39</v>
      </c>
      <c r="C426" s="104">
        <f>VLOOKUP(BJB!$G$9:$G$5599,Ctrl!$E$4:$F$399,2,0)</f>
        <v>1</v>
      </c>
      <c r="D426" s="219">
        <v>1</v>
      </c>
      <c r="E426" s="104" t="str">
        <f>VLOOKUP(BJB!$F$9:$F$5599,Ctrl!$B$4:$D$399,3,0)</f>
        <v>IV</v>
      </c>
      <c r="F426" s="139" t="s">
        <v>10558</v>
      </c>
      <c r="G426" s="139" t="s">
        <v>1117</v>
      </c>
      <c r="H426" s="125">
        <v>1120621000572</v>
      </c>
      <c r="I426" s="220" t="e">
        <f>IF(G425=BJB!#REF!,I425+1,1)</f>
        <v>#REF!</v>
      </c>
      <c r="J426" s="912" t="s">
        <v>20660</v>
      </c>
      <c r="K426" s="121" t="s">
        <v>747</v>
      </c>
      <c r="L426" s="104" t="s">
        <v>6477</v>
      </c>
      <c r="M426" s="104" t="s">
        <v>8356</v>
      </c>
      <c r="N426" s="120">
        <v>40900</v>
      </c>
      <c r="O426" s="105">
        <v>100000000</v>
      </c>
      <c r="P426" s="105" t="s">
        <v>15086</v>
      </c>
      <c r="Q426" s="120">
        <v>41585</v>
      </c>
      <c r="R426" s="105">
        <v>88404833</v>
      </c>
      <c r="S426" s="146" t="s">
        <v>8364</v>
      </c>
      <c r="T426" s="109">
        <v>42207</v>
      </c>
      <c r="U426" s="141">
        <v>58840039</v>
      </c>
      <c r="V426" s="109">
        <v>42207</v>
      </c>
      <c r="W426" s="141">
        <v>58840039</v>
      </c>
      <c r="X426" s="141">
        <v>0</v>
      </c>
      <c r="Y426" s="141">
        <v>0</v>
      </c>
      <c r="Z426" s="141">
        <v>0</v>
      </c>
      <c r="AA426" s="114">
        <v>400461</v>
      </c>
      <c r="AB426" s="114"/>
      <c r="AC426" s="132"/>
      <c r="AD426" s="141"/>
      <c r="AE426" s="106">
        <v>0</v>
      </c>
      <c r="AF426" s="106">
        <v>0</v>
      </c>
      <c r="AG426" s="106">
        <v>0</v>
      </c>
      <c r="AH426" s="106"/>
      <c r="AI426" s="106"/>
      <c r="AJ426" s="106"/>
      <c r="AK426" s="106"/>
      <c r="AL426" s="106"/>
      <c r="AM426" s="106"/>
      <c r="AN426" s="114">
        <f t="shared" si="12"/>
        <v>400461</v>
      </c>
      <c r="AO426" s="114">
        <f t="shared" si="13"/>
        <v>58439578</v>
      </c>
      <c r="AP426" s="114"/>
      <c r="AQ426" s="114"/>
      <c r="AR426" s="114"/>
      <c r="AS426" s="114"/>
      <c r="AT426" s="191"/>
    </row>
    <row r="427" spans="1:46" s="190" customFormat="1" ht="15" customHeight="1" x14ac:dyDescent="0.2">
      <c r="A427" s="104"/>
      <c r="B427" s="104">
        <f>VLOOKUP(BJB!$F$9:$F$5599,Ctrl!$B$4:$C$399,2,0)</f>
        <v>39</v>
      </c>
      <c r="C427" s="104">
        <f>VLOOKUP(BJB!$G$9:$G$5599,Ctrl!$E$4:$F$399,2,0)</f>
        <v>1</v>
      </c>
      <c r="D427" s="219">
        <v>1</v>
      </c>
      <c r="E427" s="104" t="str">
        <f>VLOOKUP(BJB!$F$9:$F$5599,Ctrl!$B$4:$D$399,3,0)</f>
        <v>IV</v>
      </c>
      <c r="F427" s="139" t="s">
        <v>10558</v>
      </c>
      <c r="G427" s="139" t="s">
        <v>1117</v>
      </c>
      <c r="H427" s="125">
        <v>1111128000080</v>
      </c>
      <c r="I427" s="220" t="e">
        <f>IF(G426=BJB!#REF!,I426+1,1)</f>
        <v>#REF!</v>
      </c>
      <c r="J427" s="912" t="s">
        <v>20661</v>
      </c>
      <c r="K427" s="121" t="s">
        <v>8345</v>
      </c>
      <c r="L427" s="104" t="s">
        <v>6477</v>
      </c>
      <c r="M427" s="104" t="s">
        <v>6054</v>
      </c>
      <c r="N427" s="120">
        <v>41129</v>
      </c>
      <c r="O427" s="105">
        <v>50000000</v>
      </c>
      <c r="P427" s="105" t="s">
        <v>6222</v>
      </c>
      <c r="Q427" s="120" t="s">
        <v>6222</v>
      </c>
      <c r="R427" s="890">
        <v>0</v>
      </c>
      <c r="S427" s="146" t="s">
        <v>8365</v>
      </c>
      <c r="T427" s="109">
        <v>42207</v>
      </c>
      <c r="U427" s="141">
        <v>26697374</v>
      </c>
      <c r="V427" s="109" t="s">
        <v>6222</v>
      </c>
      <c r="W427" s="141">
        <v>0</v>
      </c>
      <c r="X427" s="141">
        <v>0</v>
      </c>
      <c r="Y427" s="141">
        <v>0</v>
      </c>
      <c r="Z427" s="141">
        <v>0</v>
      </c>
      <c r="AA427" s="114">
        <v>12073982</v>
      </c>
      <c r="AB427" s="114"/>
      <c r="AC427" s="132"/>
      <c r="AD427" s="141"/>
      <c r="AE427" s="106">
        <v>0</v>
      </c>
      <c r="AF427" s="106">
        <v>0</v>
      </c>
      <c r="AG427" s="106">
        <v>0</v>
      </c>
      <c r="AH427" s="106"/>
      <c r="AI427" s="106"/>
      <c r="AJ427" s="106"/>
      <c r="AK427" s="106"/>
      <c r="AL427" s="106"/>
      <c r="AM427" s="106"/>
      <c r="AN427" s="114">
        <f t="shared" si="12"/>
        <v>12073982</v>
      </c>
      <c r="AO427" s="114">
        <f t="shared" si="13"/>
        <v>14623392</v>
      </c>
      <c r="AP427" s="114"/>
      <c r="AQ427" s="114"/>
      <c r="AR427" s="114"/>
      <c r="AS427" s="114"/>
      <c r="AT427" s="191"/>
    </row>
    <row r="428" spans="1:46" s="190" customFormat="1" ht="15" customHeight="1" x14ac:dyDescent="0.2">
      <c r="A428" s="104"/>
      <c r="B428" s="104">
        <f>VLOOKUP(BJB!$F$9:$F$5599,Ctrl!$B$4:$C$399,2,0)</f>
        <v>39</v>
      </c>
      <c r="C428" s="104">
        <f>VLOOKUP(BJB!$G$9:$G$5599,Ctrl!$E$4:$F$399,2,0)</f>
        <v>0</v>
      </c>
      <c r="D428" s="219">
        <v>1</v>
      </c>
      <c r="E428" s="104" t="str">
        <f>VLOOKUP(BJB!$F$9:$F$5599,Ctrl!$B$4:$D$399,3,0)</f>
        <v>IV</v>
      </c>
      <c r="F428" s="139" t="s">
        <v>10558</v>
      </c>
      <c r="G428" s="139" t="s">
        <v>7680</v>
      </c>
      <c r="H428" s="125"/>
      <c r="I428" s="220" t="e">
        <f>IF(G427=BJB!#REF!,I427+1,1)</f>
        <v>#REF!</v>
      </c>
      <c r="J428" s="912" t="s">
        <v>20662</v>
      </c>
      <c r="K428" s="121" t="s">
        <v>983</v>
      </c>
      <c r="L428" s="104" t="s">
        <v>6477</v>
      </c>
      <c r="M428" s="104" t="s">
        <v>984</v>
      </c>
      <c r="N428" s="120">
        <v>39979</v>
      </c>
      <c r="O428" s="107">
        <v>25000000</v>
      </c>
      <c r="P428" s="105" t="s">
        <v>6222</v>
      </c>
      <c r="Q428" s="120" t="s">
        <v>6222</v>
      </c>
      <c r="R428" s="890">
        <v>0</v>
      </c>
      <c r="S428" s="108" t="s">
        <v>7148</v>
      </c>
      <c r="T428" s="109">
        <v>40753</v>
      </c>
      <c r="U428" s="114">
        <v>18750000</v>
      </c>
      <c r="V428" s="109" t="s">
        <v>6222</v>
      </c>
      <c r="W428" s="141">
        <v>0</v>
      </c>
      <c r="X428" s="141">
        <v>0</v>
      </c>
      <c r="Y428" s="141">
        <v>0</v>
      </c>
      <c r="Z428" s="141">
        <v>0</v>
      </c>
      <c r="AA428" s="114">
        <v>0</v>
      </c>
      <c r="AB428" s="114"/>
      <c r="AC428" s="114"/>
      <c r="AD428" s="141"/>
      <c r="AE428" s="106">
        <v>0</v>
      </c>
      <c r="AF428" s="106">
        <v>0</v>
      </c>
      <c r="AG428" s="106">
        <v>0</v>
      </c>
      <c r="AH428" s="114"/>
      <c r="AI428" s="114"/>
      <c r="AJ428" s="114"/>
      <c r="AK428" s="114"/>
      <c r="AL428" s="114"/>
      <c r="AM428" s="114"/>
      <c r="AN428" s="114">
        <f t="shared" si="12"/>
        <v>0</v>
      </c>
      <c r="AO428" s="114">
        <f t="shared" si="13"/>
        <v>18750000</v>
      </c>
      <c r="AP428" s="114"/>
      <c r="AQ428" s="114"/>
      <c r="AR428" s="114"/>
      <c r="AS428" s="114"/>
    </row>
    <row r="429" spans="1:46" s="191" customFormat="1" ht="15" customHeight="1" x14ac:dyDescent="0.2">
      <c r="A429" s="104"/>
      <c r="B429" s="104">
        <f>VLOOKUP(BJB!$F$9:$F$5599,Ctrl!$B$4:$C$399,2,0)</f>
        <v>39</v>
      </c>
      <c r="C429" s="104">
        <f>VLOOKUP(BJB!$G$9:$G$5599,Ctrl!$E$4:$F$399,2,0)</f>
        <v>1</v>
      </c>
      <c r="D429" s="219">
        <v>1</v>
      </c>
      <c r="E429" s="104" t="str">
        <f>VLOOKUP(BJB!$F$9:$F$5599,Ctrl!$B$4:$D$399,3,0)</f>
        <v>IV</v>
      </c>
      <c r="F429" s="139" t="s">
        <v>10558</v>
      </c>
      <c r="G429" s="139" t="s">
        <v>1117</v>
      </c>
      <c r="H429" s="125"/>
      <c r="I429" s="220"/>
      <c r="J429" s="912" t="s">
        <v>20663</v>
      </c>
      <c r="K429" s="121" t="s">
        <v>5364</v>
      </c>
      <c r="L429" s="104" t="s">
        <v>6477</v>
      </c>
      <c r="M429" s="104" t="s">
        <v>6054</v>
      </c>
      <c r="N429" s="120">
        <v>41129</v>
      </c>
      <c r="O429" s="105">
        <v>250000000</v>
      </c>
      <c r="P429" s="105" t="s">
        <v>6222</v>
      </c>
      <c r="Q429" s="120" t="s">
        <v>6222</v>
      </c>
      <c r="R429" s="890">
        <v>0</v>
      </c>
      <c r="S429" s="146" t="s">
        <v>8750</v>
      </c>
      <c r="T429" s="109">
        <v>42332</v>
      </c>
      <c r="U429" s="141">
        <v>175000000</v>
      </c>
      <c r="V429" s="109" t="s">
        <v>6222</v>
      </c>
      <c r="W429" s="141">
        <v>0</v>
      </c>
      <c r="X429" s="141">
        <v>0</v>
      </c>
      <c r="Y429" s="141">
        <v>0</v>
      </c>
      <c r="Z429" s="141">
        <v>0</v>
      </c>
      <c r="AA429" s="114">
        <v>0</v>
      </c>
      <c r="AB429" s="114"/>
      <c r="AC429" s="132"/>
      <c r="AD429" s="141"/>
      <c r="AE429" s="106">
        <v>0</v>
      </c>
      <c r="AF429" s="106">
        <v>0</v>
      </c>
      <c r="AG429" s="106">
        <v>0</v>
      </c>
      <c r="AH429" s="141"/>
      <c r="AI429" s="141"/>
      <c r="AJ429" s="141"/>
      <c r="AK429" s="141"/>
      <c r="AL429" s="141"/>
      <c r="AM429" s="141"/>
      <c r="AN429" s="114">
        <f t="shared" si="12"/>
        <v>0</v>
      </c>
      <c r="AO429" s="114">
        <f t="shared" si="13"/>
        <v>175000000</v>
      </c>
      <c r="AP429" s="114"/>
      <c r="AQ429" s="114"/>
      <c r="AR429" s="114"/>
      <c r="AS429" s="114"/>
      <c r="AT429" s="190"/>
    </row>
    <row r="430" spans="1:46" s="190" customFormat="1" ht="15" customHeight="1" x14ac:dyDescent="0.2">
      <c r="A430" s="104"/>
      <c r="B430" s="104">
        <f>VLOOKUP(BJB!$F$9:$F$5599,Ctrl!$B$4:$C$399,2,0)</f>
        <v>39</v>
      </c>
      <c r="C430" s="104">
        <f>VLOOKUP(BJB!$G$9:$G$5599,Ctrl!$E$4:$F$399,2,0)</f>
        <v>0</v>
      </c>
      <c r="D430" s="219">
        <v>1</v>
      </c>
      <c r="E430" s="104" t="str">
        <f>VLOOKUP(BJB!$F$9:$F$5599,Ctrl!$B$4:$D$399,3,0)</f>
        <v>IV</v>
      </c>
      <c r="F430" s="139" t="s">
        <v>10558</v>
      </c>
      <c r="G430" s="139" t="s">
        <v>7680</v>
      </c>
      <c r="H430" s="125">
        <v>1140404001161</v>
      </c>
      <c r="I430" s="220"/>
      <c r="J430" s="912" t="s">
        <v>20664</v>
      </c>
      <c r="K430" s="121" t="s">
        <v>5364</v>
      </c>
      <c r="L430" s="104" t="s">
        <v>6477</v>
      </c>
      <c r="M430" s="104" t="s">
        <v>10156</v>
      </c>
      <c r="N430" s="120">
        <v>41772</v>
      </c>
      <c r="O430" s="105">
        <v>250000000</v>
      </c>
      <c r="P430" s="105" t="s">
        <v>6222</v>
      </c>
      <c r="Q430" s="120" t="s">
        <v>6222</v>
      </c>
      <c r="R430" s="890">
        <v>0</v>
      </c>
      <c r="S430" s="146" t="s">
        <v>10165</v>
      </c>
      <c r="T430" s="109">
        <v>42426</v>
      </c>
      <c r="U430" s="141">
        <v>117958286</v>
      </c>
      <c r="V430" s="109" t="s">
        <v>6222</v>
      </c>
      <c r="W430" s="141">
        <v>0</v>
      </c>
      <c r="X430" s="141">
        <v>0</v>
      </c>
      <c r="Y430" s="141">
        <v>0</v>
      </c>
      <c r="Z430" s="141">
        <v>0</v>
      </c>
      <c r="AA430" s="114">
        <v>14829954</v>
      </c>
      <c r="AB430" s="114"/>
      <c r="AC430" s="132"/>
      <c r="AD430" s="141"/>
      <c r="AE430" s="106">
        <v>0</v>
      </c>
      <c r="AF430" s="106">
        <v>0</v>
      </c>
      <c r="AG430" s="106">
        <v>0</v>
      </c>
      <c r="AH430" s="141"/>
      <c r="AI430" s="141"/>
      <c r="AJ430" s="141"/>
      <c r="AK430" s="141"/>
      <c r="AL430" s="141"/>
      <c r="AM430" s="141"/>
      <c r="AN430" s="114">
        <f t="shared" si="12"/>
        <v>14829954</v>
      </c>
      <c r="AO430" s="114">
        <f t="shared" si="13"/>
        <v>103128332</v>
      </c>
      <c r="AP430" s="114"/>
      <c r="AQ430" s="114"/>
      <c r="AR430" s="114"/>
      <c r="AS430" s="114"/>
    </row>
    <row r="431" spans="1:46" s="190" customFormat="1" ht="15" customHeight="1" x14ac:dyDescent="0.2">
      <c r="A431" s="104"/>
      <c r="B431" s="104">
        <f>VLOOKUP(BJB!$F$9:$F$5599,Ctrl!$B$4:$C$399,2,0)</f>
        <v>39</v>
      </c>
      <c r="C431" s="104">
        <f>VLOOKUP(BJB!$G$9:$G$5599,Ctrl!$E$4:$F$399,2,0)</f>
        <v>2</v>
      </c>
      <c r="D431" s="219">
        <v>1</v>
      </c>
      <c r="E431" s="104" t="str">
        <f>VLOOKUP(BJB!$F$9:$F$5599,Ctrl!$B$4:$D$399,3,0)</f>
        <v>IV</v>
      </c>
      <c r="F431" s="139" t="s">
        <v>10558</v>
      </c>
      <c r="G431" s="139" t="s">
        <v>1100</v>
      </c>
      <c r="H431" s="125" t="s">
        <v>6285</v>
      </c>
      <c r="I431" s="220" t="e">
        <f>IF(G430=BJB!#REF!,I430+1,1)</f>
        <v>#REF!</v>
      </c>
      <c r="J431" s="912" t="s">
        <v>20665</v>
      </c>
      <c r="K431" s="121" t="s">
        <v>1115</v>
      </c>
      <c r="L431" s="104" t="s">
        <v>6477</v>
      </c>
      <c r="M431" s="104" t="s">
        <v>1116</v>
      </c>
      <c r="N431" s="120">
        <v>41095</v>
      </c>
      <c r="O431" s="107">
        <v>100000000</v>
      </c>
      <c r="P431" s="105" t="s">
        <v>15087</v>
      </c>
      <c r="Q431" s="120">
        <v>41421</v>
      </c>
      <c r="R431" s="105">
        <v>89988653</v>
      </c>
      <c r="S431" s="146" t="s">
        <v>124</v>
      </c>
      <c r="T431" s="109">
        <v>41547</v>
      </c>
      <c r="U431" s="114">
        <v>61671423</v>
      </c>
      <c r="V431" s="109">
        <v>41540</v>
      </c>
      <c r="W431" s="141">
        <v>61671423</v>
      </c>
      <c r="X431" s="141">
        <v>0</v>
      </c>
      <c r="Y431" s="141">
        <v>0</v>
      </c>
      <c r="Z431" s="141">
        <v>0</v>
      </c>
      <c r="AA431" s="114">
        <v>52802956</v>
      </c>
      <c r="AB431" s="114"/>
      <c r="AC431" s="132"/>
      <c r="AD431" s="141"/>
      <c r="AE431" s="106">
        <v>0</v>
      </c>
      <c r="AF431" s="106">
        <v>0</v>
      </c>
      <c r="AG431" s="106">
        <v>0</v>
      </c>
      <c r="AH431" s="222"/>
      <c r="AI431" s="114"/>
      <c r="AJ431" s="114"/>
      <c r="AK431" s="114"/>
      <c r="AL431" s="114"/>
      <c r="AM431" s="114"/>
      <c r="AN431" s="114">
        <f t="shared" si="12"/>
        <v>52802956</v>
      </c>
      <c r="AO431" s="114">
        <f t="shared" si="13"/>
        <v>8868467</v>
      </c>
      <c r="AP431" s="114"/>
      <c r="AQ431" s="114"/>
      <c r="AR431" s="114"/>
      <c r="AS431" s="114"/>
    </row>
    <row r="432" spans="1:46" s="190" customFormat="1" ht="15" customHeight="1" x14ac:dyDescent="0.2">
      <c r="A432" s="104"/>
      <c r="B432" s="104">
        <f>VLOOKUP(BJB!$F$9:$F$5599,Ctrl!$B$4:$C$399,2,0)</f>
        <v>39</v>
      </c>
      <c r="C432" s="104">
        <f>VLOOKUP(BJB!$G$9:$G$5599,Ctrl!$E$4:$F$399,2,0)</f>
        <v>0</v>
      </c>
      <c r="D432" s="219">
        <v>1</v>
      </c>
      <c r="E432" s="104" t="str">
        <f>VLOOKUP(BJB!$F$9:$F$5599,Ctrl!$B$4:$D$399,3,0)</f>
        <v>IV</v>
      </c>
      <c r="F432" s="139" t="s">
        <v>10558</v>
      </c>
      <c r="G432" s="139" t="s">
        <v>7680</v>
      </c>
      <c r="H432" s="125"/>
      <c r="I432" s="220" t="e">
        <f>IF(G431=BJB!#REF!,I431+1,1)</f>
        <v>#REF!</v>
      </c>
      <c r="J432" s="912" t="s">
        <v>20666</v>
      </c>
      <c r="K432" s="121" t="s">
        <v>967</v>
      </c>
      <c r="L432" s="104" t="s">
        <v>6476</v>
      </c>
      <c r="M432" s="104" t="s">
        <v>968</v>
      </c>
      <c r="N432" s="120">
        <v>39871</v>
      </c>
      <c r="O432" s="114">
        <v>50000000</v>
      </c>
      <c r="P432" s="105" t="s">
        <v>15088</v>
      </c>
      <c r="Q432" s="120" t="s">
        <v>15089</v>
      </c>
      <c r="R432" s="105">
        <v>43900188</v>
      </c>
      <c r="S432" s="108" t="s">
        <v>7144</v>
      </c>
      <c r="T432" s="109">
        <v>40508</v>
      </c>
      <c r="U432" s="114">
        <v>43900188</v>
      </c>
      <c r="V432" s="109">
        <v>40508</v>
      </c>
      <c r="W432" s="141">
        <v>43900188</v>
      </c>
      <c r="X432" s="141">
        <v>0</v>
      </c>
      <c r="Y432" s="141">
        <v>0</v>
      </c>
      <c r="Z432" s="141">
        <v>0</v>
      </c>
      <c r="AA432" s="114">
        <v>0</v>
      </c>
      <c r="AB432" s="114"/>
      <c r="AC432" s="114"/>
      <c r="AD432" s="141"/>
      <c r="AE432" s="106">
        <v>0</v>
      </c>
      <c r="AF432" s="106">
        <v>0</v>
      </c>
      <c r="AG432" s="106">
        <v>0</v>
      </c>
      <c r="AH432" s="114"/>
      <c r="AI432" s="114"/>
      <c r="AJ432" s="114"/>
      <c r="AK432" s="114"/>
      <c r="AL432" s="114"/>
      <c r="AM432" s="114"/>
      <c r="AN432" s="114">
        <f t="shared" si="12"/>
        <v>0</v>
      </c>
      <c r="AO432" s="114">
        <f t="shared" si="13"/>
        <v>43900188</v>
      </c>
      <c r="AP432" s="114"/>
      <c r="AQ432" s="114"/>
      <c r="AR432" s="114"/>
      <c r="AS432" s="114"/>
    </row>
    <row r="433" spans="1:46" s="190" customFormat="1" ht="15" customHeight="1" x14ac:dyDescent="0.2">
      <c r="A433" s="104"/>
      <c r="B433" s="104">
        <f>VLOOKUP(BJB!$F$9:$F$5599,Ctrl!$B$4:$C$399,2,0)</f>
        <v>39</v>
      </c>
      <c r="C433" s="104">
        <f>VLOOKUP(BJB!$G$9:$G$5599,Ctrl!$E$4:$F$399,2,0)</f>
        <v>0</v>
      </c>
      <c r="D433" s="219">
        <v>1</v>
      </c>
      <c r="E433" s="104" t="str">
        <f>VLOOKUP(BJB!$F$9:$F$5599,Ctrl!$B$4:$D$399,3,0)</f>
        <v>IV</v>
      </c>
      <c r="F433" s="139" t="s">
        <v>10558</v>
      </c>
      <c r="G433" s="139" t="s">
        <v>7680</v>
      </c>
      <c r="H433" s="125" t="s">
        <v>6283</v>
      </c>
      <c r="I433" s="220" t="e">
        <f>IF(G432=BJB!#REF!,I432+1,1)</f>
        <v>#REF!</v>
      </c>
      <c r="J433" s="912" t="s">
        <v>20667</v>
      </c>
      <c r="K433" s="121" t="s">
        <v>1002</v>
      </c>
      <c r="L433" s="104" t="s">
        <v>6477</v>
      </c>
      <c r="M433" s="104" t="s">
        <v>940</v>
      </c>
      <c r="N433" s="120">
        <v>39930</v>
      </c>
      <c r="O433" s="107">
        <v>100000000</v>
      </c>
      <c r="P433" s="105" t="s">
        <v>6222</v>
      </c>
      <c r="Q433" s="120" t="s">
        <v>6222</v>
      </c>
      <c r="R433" s="890">
        <v>0</v>
      </c>
      <c r="S433" s="108" t="s">
        <v>7151</v>
      </c>
      <c r="T433" s="109">
        <v>40872</v>
      </c>
      <c r="U433" s="114">
        <v>72882650</v>
      </c>
      <c r="V433" s="109" t="s">
        <v>6222</v>
      </c>
      <c r="W433" s="141">
        <v>0</v>
      </c>
      <c r="X433" s="141">
        <v>0</v>
      </c>
      <c r="Y433" s="141">
        <v>0</v>
      </c>
      <c r="Z433" s="141">
        <v>0</v>
      </c>
      <c r="AA433" s="114">
        <v>70406400</v>
      </c>
      <c r="AB433" s="114"/>
      <c r="AC433" s="132"/>
      <c r="AD433" s="141"/>
      <c r="AE433" s="106">
        <v>0</v>
      </c>
      <c r="AF433" s="106">
        <v>0</v>
      </c>
      <c r="AG433" s="106">
        <v>0</v>
      </c>
      <c r="AH433" s="114"/>
      <c r="AI433" s="114"/>
      <c r="AJ433" s="114"/>
      <c r="AK433" s="114"/>
      <c r="AL433" s="114"/>
      <c r="AM433" s="114"/>
      <c r="AN433" s="114">
        <f t="shared" si="12"/>
        <v>70406400</v>
      </c>
      <c r="AO433" s="114">
        <f t="shared" si="13"/>
        <v>2476250</v>
      </c>
      <c r="AP433" s="114"/>
      <c r="AQ433" s="114"/>
      <c r="AR433" s="114"/>
      <c r="AS433" s="114"/>
    </row>
    <row r="434" spans="1:46" s="190" customFormat="1" ht="15" customHeight="1" x14ac:dyDescent="0.2">
      <c r="A434" s="104"/>
      <c r="B434" s="104">
        <f>VLOOKUP(BJB!$F$9:$F$5599,Ctrl!$B$4:$C$399,2,0)</f>
        <v>39</v>
      </c>
      <c r="C434" s="104">
        <f>VLOOKUP(BJB!$G$9:$G$5599,Ctrl!$E$4:$F$399,2,0)</f>
        <v>0</v>
      </c>
      <c r="D434" s="219">
        <v>1</v>
      </c>
      <c r="E434" s="104" t="str">
        <f>VLOOKUP(BJB!$F$9:$F$5599,Ctrl!$B$4:$D$399,3,0)</f>
        <v>IV</v>
      </c>
      <c r="F434" s="139" t="s">
        <v>10558</v>
      </c>
      <c r="G434" s="139" t="s">
        <v>7680</v>
      </c>
      <c r="H434" s="125"/>
      <c r="I434" s="220" t="e">
        <f>IF(G433=BJB!#REF!,I433+1,1)</f>
        <v>#REF!</v>
      </c>
      <c r="J434" s="912" t="s">
        <v>20668</v>
      </c>
      <c r="K434" s="121" t="s">
        <v>612</v>
      </c>
      <c r="L434" s="104" t="s">
        <v>6477</v>
      </c>
      <c r="M434" s="104" t="s">
        <v>1057</v>
      </c>
      <c r="N434" s="120">
        <v>40885</v>
      </c>
      <c r="O434" s="107">
        <v>17000000</v>
      </c>
      <c r="P434" s="105" t="s">
        <v>15034</v>
      </c>
      <c r="Q434" s="120">
        <v>41225</v>
      </c>
      <c r="R434" s="105">
        <v>14208515</v>
      </c>
      <c r="S434" s="146" t="s">
        <v>1058</v>
      </c>
      <c r="T434" s="109">
        <v>41333</v>
      </c>
      <c r="U434" s="114">
        <v>9807880</v>
      </c>
      <c r="V434" s="109">
        <v>41333</v>
      </c>
      <c r="W434" s="141">
        <v>9807880</v>
      </c>
      <c r="X434" s="141">
        <v>0</v>
      </c>
      <c r="Y434" s="141">
        <v>0</v>
      </c>
      <c r="Z434" s="141">
        <v>0</v>
      </c>
      <c r="AA434" s="114">
        <v>9458402</v>
      </c>
      <c r="AB434" s="114"/>
      <c r="AC434" s="114"/>
      <c r="AD434" s="141"/>
      <c r="AE434" s="106">
        <v>0</v>
      </c>
      <c r="AF434" s="106">
        <v>0</v>
      </c>
      <c r="AG434" s="106">
        <v>0</v>
      </c>
      <c r="AH434" s="114"/>
      <c r="AI434" s="114"/>
      <c r="AJ434" s="114"/>
      <c r="AK434" s="114"/>
      <c r="AL434" s="114"/>
      <c r="AM434" s="114"/>
      <c r="AN434" s="114">
        <f t="shared" si="12"/>
        <v>9458402</v>
      </c>
      <c r="AO434" s="114">
        <f t="shared" si="13"/>
        <v>349478</v>
      </c>
      <c r="AP434" s="114"/>
      <c r="AQ434" s="114"/>
      <c r="AR434" s="114"/>
      <c r="AS434" s="114"/>
    </row>
    <row r="435" spans="1:46" s="189" customFormat="1" ht="15" customHeight="1" x14ac:dyDescent="0.2">
      <c r="A435" s="104"/>
      <c r="B435" s="104">
        <f>VLOOKUP(BJB!$F$9:$F$5599,Ctrl!$B$4:$C$399,2,0)</f>
        <v>39</v>
      </c>
      <c r="C435" s="104">
        <f>VLOOKUP(BJB!$G$9:$G$5599,Ctrl!$E$4:$F$399,2,0)</f>
        <v>2</v>
      </c>
      <c r="D435" s="219">
        <v>1</v>
      </c>
      <c r="E435" s="104" t="str">
        <f>VLOOKUP(BJB!$F$9:$F$5599,Ctrl!$B$4:$D$399,3,0)</f>
        <v>IV</v>
      </c>
      <c r="F435" s="139" t="s">
        <v>10558</v>
      </c>
      <c r="G435" s="139" t="s">
        <v>1100</v>
      </c>
      <c r="H435" s="125" t="s">
        <v>17727</v>
      </c>
      <c r="I435" s="220" t="e">
        <f>IF(G434=BJB!#REF!,I434+1,1)</f>
        <v>#REF!</v>
      </c>
      <c r="J435" s="891" t="s">
        <v>18221</v>
      </c>
      <c r="K435" s="121" t="s">
        <v>1279</v>
      </c>
      <c r="L435" s="104" t="s">
        <v>6477</v>
      </c>
      <c r="M435" s="104" t="s">
        <v>6223</v>
      </c>
      <c r="N435" s="120">
        <v>41162</v>
      </c>
      <c r="O435" s="114">
        <v>50000000</v>
      </c>
      <c r="P435" s="105" t="s">
        <v>15090</v>
      </c>
      <c r="Q435" s="120">
        <v>41880</v>
      </c>
      <c r="R435" s="105">
        <v>30670366</v>
      </c>
      <c r="S435" s="146" t="s">
        <v>6249</v>
      </c>
      <c r="T435" s="109">
        <v>42031</v>
      </c>
      <c r="U435" s="114">
        <v>20357569</v>
      </c>
      <c r="V435" s="109">
        <v>42031</v>
      </c>
      <c r="W435" s="141">
        <v>20357569</v>
      </c>
      <c r="X435" s="141">
        <v>0</v>
      </c>
      <c r="Y435" s="141">
        <v>0</v>
      </c>
      <c r="Z435" s="141">
        <v>0</v>
      </c>
      <c r="AA435" s="223">
        <v>0</v>
      </c>
      <c r="AB435" s="223"/>
      <c r="AC435" s="114"/>
      <c r="AD435" s="141"/>
      <c r="AE435" s="106">
        <v>567645</v>
      </c>
      <c r="AF435" s="106">
        <v>0</v>
      </c>
      <c r="AG435" s="106">
        <v>0</v>
      </c>
      <c r="AH435" s="114"/>
      <c r="AI435" s="114"/>
      <c r="AJ435" s="114"/>
      <c r="AK435" s="114"/>
      <c r="AL435" s="114"/>
      <c r="AM435" s="114"/>
      <c r="AN435" s="114">
        <f t="shared" si="12"/>
        <v>567645</v>
      </c>
      <c r="AO435" s="114">
        <f t="shared" si="13"/>
        <v>19789924</v>
      </c>
      <c r="AP435" s="114"/>
      <c r="AQ435" s="114"/>
      <c r="AR435" s="114"/>
      <c r="AS435" s="114"/>
      <c r="AT435" s="190"/>
    </row>
    <row r="436" spans="1:46" s="189" customFormat="1" ht="15" customHeight="1" x14ac:dyDescent="0.2">
      <c r="A436" s="104"/>
      <c r="B436" s="104">
        <f>VLOOKUP(BJB!$F$9:$F$5599,Ctrl!$B$4:$C$399,2,0)</f>
        <v>39</v>
      </c>
      <c r="C436" s="104">
        <f>VLOOKUP(BJB!$G$9:$G$5599,Ctrl!$E$4:$F$399,2,0)</f>
        <v>0</v>
      </c>
      <c r="D436" s="219">
        <v>1</v>
      </c>
      <c r="E436" s="104" t="str">
        <f>VLOOKUP(BJB!$F$9:$F$5599,Ctrl!$B$4:$D$399,3,0)</f>
        <v>IV</v>
      </c>
      <c r="F436" s="139" t="s">
        <v>10558</v>
      </c>
      <c r="G436" s="139" t="s">
        <v>7680</v>
      </c>
      <c r="H436" s="125"/>
      <c r="I436" s="220" t="e">
        <f>IF(G435=BJB!#REF!,I435+1,1)</f>
        <v>#REF!</v>
      </c>
      <c r="J436" s="912" t="s">
        <v>20669</v>
      </c>
      <c r="K436" s="121" t="s">
        <v>917</v>
      </c>
      <c r="L436" s="104" t="s">
        <v>6477</v>
      </c>
      <c r="M436" s="104" t="s">
        <v>916</v>
      </c>
      <c r="N436" s="120">
        <v>39800</v>
      </c>
      <c r="O436" s="282">
        <v>75000000</v>
      </c>
      <c r="P436" s="105" t="s">
        <v>6222</v>
      </c>
      <c r="Q436" s="120" t="s">
        <v>6222</v>
      </c>
      <c r="R436" s="890">
        <v>0</v>
      </c>
      <c r="S436" s="108" t="s">
        <v>7138</v>
      </c>
      <c r="T436" s="109">
        <v>40086</v>
      </c>
      <c r="U436" s="114">
        <v>56250000</v>
      </c>
      <c r="V436" s="109" t="s">
        <v>6222</v>
      </c>
      <c r="W436" s="141">
        <v>0</v>
      </c>
      <c r="X436" s="141">
        <v>0</v>
      </c>
      <c r="Y436" s="141">
        <v>0</v>
      </c>
      <c r="Z436" s="141">
        <v>0</v>
      </c>
      <c r="AA436" s="114">
        <v>0</v>
      </c>
      <c r="AB436" s="114"/>
      <c r="AC436" s="114"/>
      <c r="AD436" s="141"/>
      <c r="AE436" s="106">
        <v>0</v>
      </c>
      <c r="AF436" s="106">
        <v>0</v>
      </c>
      <c r="AG436" s="106">
        <v>0</v>
      </c>
      <c r="AH436" s="114"/>
      <c r="AI436" s="114"/>
      <c r="AJ436" s="114"/>
      <c r="AK436" s="114"/>
      <c r="AL436" s="114"/>
      <c r="AM436" s="114"/>
      <c r="AN436" s="114">
        <f t="shared" si="12"/>
        <v>0</v>
      </c>
      <c r="AO436" s="114">
        <f t="shared" si="13"/>
        <v>56250000</v>
      </c>
      <c r="AP436" s="114"/>
      <c r="AQ436" s="114"/>
      <c r="AR436" s="114"/>
      <c r="AS436" s="114"/>
      <c r="AT436" s="190"/>
    </row>
    <row r="437" spans="1:46" s="189" customFormat="1" ht="15" customHeight="1" x14ac:dyDescent="0.2">
      <c r="A437" s="104"/>
      <c r="B437" s="104">
        <f>VLOOKUP(BJB!$F$9:$F$5599,Ctrl!$B$4:$C$399,2,0)</f>
        <v>39</v>
      </c>
      <c r="C437" s="104">
        <f>VLOOKUP(BJB!$G$9:$G$5599,Ctrl!$E$4:$F$399,2,0)</f>
        <v>0</v>
      </c>
      <c r="D437" s="219">
        <v>1</v>
      </c>
      <c r="E437" s="104" t="str">
        <f>VLOOKUP(BJB!$F$9:$F$5599,Ctrl!$B$4:$D$399,3,0)</f>
        <v>IV</v>
      </c>
      <c r="F437" s="139" t="s">
        <v>10558</v>
      </c>
      <c r="G437" s="139" t="s">
        <v>7680</v>
      </c>
      <c r="H437" s="125"/>
      <c r="I437" s="220" t="e">
        <f>IF(G436=BJB!#REF!,I436+1,1)</f>
        <v>#REF!</v>
      </c>
      <c r="J437" s="912" t="s">
        <v>20670</v>
      </c>
      <c r="K437" s="121" t="s">
        <v>922</v>
      </c>
      <c r="L437" s="104" t="s">
        <v>6477</v>
      </c>
      <c r="M437" s="104" t="s">
        <v>923</v>
      </c>
      <c r="N437" s="120">
        <v>39800</v>
      </c>
      <c r="O437" s="114">
        <v>20000000</v>
      </c>
      <c r="P437" s="105" t="s">
        <v>6222</v>
      </c>
      <c r="Q437" s="120" t="s">
        <v>6222</v>
      </c>
      <c r="R437" s="890">
        <v>0</v>
      </c>
      <c r="S437" s="108" t="s">
        <v>7140</v>
      </c>
      <c r="T437" s="109">
        <v>40207</v>
      </c>
      <c r="U437" s="114">
        <v>15000000</v>
      </c>
      <c r="V437" s="109" t="s">
        <v>6222</v>
      </c>
      <c r="W437" s="141">
        <v>0</v>
      </c>
      <c r="X437" s="141">
        <v>0</v>
      </c>
      <c r="Y437" s="141">
        <v>0</v>
      </c>
      <c r="Z437" s="141">
        <v>0</v>
      </c>
      <c r="AA437" s="114">
        <v>15000000</v>
      </c>
      <c r="AB437" s="114"/>
      <c r="AC437" s="114"/>
      <c r="AD437" s="141"/>
      <c r="AE437" s="106">
        <v>0</v>
      </c>
      <c r="AF437" s="106">
        <v>0</v>
      </c>
      <c r="AG437" s="106">
        <v>0</v>
      </c>
      <c r="AH437" s="114"/>
      <c r="AI437" s="114"/>
      <c r="AJ437" s="114"/>
      <c r="AK437" s="114"/>
      <c r="AL437" s="114"/>
      <c r="AM437" s="114"/>
      <c r="AN437" s="114">
        <f t="shared" si="12"/>
        <v>15000000</v>
      </c>
      <c r="AO437" s="114">
        <f t="shared" si="13"/>
        <v>0</v>
      </c>
      <c r="AP437" s="114"/>
      <c r="AQ437" s="114"/>
      <c r="AR437" s="114"/>
      <c r="AS437" s="114"/>
      <c r="AT437" s="190"/>
    </row>
    <row r="438" spans="1:46" s="189" customFormat="1" ht="15" customHeight="1" x14ac:dyDescent="0.2">
      <c r="A438" s="104"/>
      <c r="B438" s="104">
        <f>VLOOKUP(BJB!$F$9:$F$5599,Ctrl!$B$4:$C$399,2,0)</f>
        <v>39</v>
      </c>
      <c r="C438" s="104">
        <f>VLOOKUP(BJB!$G$9:$G$5599,Ctrl!$E$4:$F$399,2,0)</f>
        <v>0</v>
      </c>
      <c r="D438" s="219">
        <v>1</v>
      </c>
      <c r="E438" s="104" t="str">
        <f>VLOOKUP(BJB!$F$9:$F$5599,Ctrl!$B$4:$D$399,3,0)</f>
        <v>IV</v>
      </c>
      <c r="F438" s="139" t="s">
        <v>10558</v>
      </c>
      <c r="G438" s="139" t="s">
        <v>7680</v>
      </c>
      <c r="H438" s="125"/>
      <c r="I438" s="220" t="e">
        <f>IF(G437=BJB!#REF!,I437+1,1)</f>
        <v>#REF!</v>
      </c>
      <c r="J438" s="912" t="s">
        <v>20671</v>
      </c>
      <c r="K438" s="121" t="s">
        <v>1049</v>
      </c>
      <c r="L438" s="104" t="s">
        <v>6477</v>
      </c>
      <c r="M438" s="104" t="s">
        <v>1050</v>
      </c>
      <c r="N438" s="120">
        <v>40372</v>
      </c>
      <c r="O438" s="107">
        <v>50000000</v>
      </c>
      <c r="P438" s="105" t="s">
        <v>15091</v>
      </c>
      <c r="Q438" s="120">
        <v>41148</v>
      </c>
      <c r="R438" s="105">
        <v>8337970</v>
      </c>
      <c r="S438" s="108" t="s">
        <v>1034</v>
      </c>
      <c r="T438" s="109">
        <v>41180</v>
      </c>
      <c r="U438" s="114">
        <v>6250005</v>
      </c>
      <c r="V438" s="109">
        <v>41180</v>
      </c>
      <c r="W438" s="141">
        <v>6250005</v>
      </c>
      <c r="X438" s="141">
        <v>0</v>
      </c>
      <c r="Y438" s="141">
        <v>0</v>
      </c>
      <c r="Z438" s="141">
        <v>0</v>
      </c>
      <c r="AA438" s="114">
        <v>0</v>
      </c>
      <c r="AB438" s="114"/>
      <c r="AC438" s="114"/>
      <c r="AD438" s="141"/>
      <c r="AE438" s="106">
        <v>0</v>
      </c>
      <c r="AF438" s="106">
        <v>0</v>
      </c>
      <c r="AG438" s="106">
        <v>0</v>
      </c>
      <c r="AH438" s="114"/>
      <c r="AI438" s="114"/>
      <c r="AJ438" s="114"/>
      <c r="AK438" s="114"/>
      <c r="AL438" s="114"/>
      <c r="AM438" s="114"/>
      <c r="AN438" s="114">
        <f t="shared" si="12"/>
        <v>0</v>
      </c>
      <c r="AO438" s="114">
        <f t="shared" si="13"/>
        <v>6250005</v>
      </c>
      <c r="AP438" s="114"/>
      <c r="AQ438" s="114"/>
      <c r="AR438" s="114"/>
      <c r="AS438" s="114"/>
      <c r="AT438" s="190"/>
    </row>
    <row r="439" spans="1:46" s="189" customFormat="1" ht="15" customHeight="1" x14ac:dyDescent="0.2">
      <c r="A439" s="104"/>
      <c r="B439" s="104">
        <f>VLOOKUP(BJB!$F$9:$F$5599,Ctrl!$B$4:$C$399,2,0)</f>
        <v>39</v>
      </c>
      <c r="C439" s="104">
        <f>VLOOKUP(BJB!$G$9:$G$5599,Ctrl!$E$4:$F$399,2,0)</f>
        <v>2</v>
      </c>
      <c r="D439" s="219">
        <v>1</v>
      </c>
      <c r="E439" s="104" t="str">
        <f>VLOOKUP(BJB!$F$9:$F$5599,Ctrl!$B$4:$D$399,3,0)</f>
        <v>IV</v>
      </c>
      <c r="F439" s="139" t="s">
        <v>10558</v>
      </c>
      <c r="G439" s="139" t="s">
        <v>1100</v>
      </c>
      <c r="H439" s="125"/>
      <c r="I439" s="220" t="e">
        <f>IF(G438=BJB!#REF!,I438+1,1)</f>
        <v>#REF!</v>
      </c>
      <c r="J439" s="912" t="s">
        <v>20672</v>
      </c>
      <c r="K439" s="121" t="s">
        <v>1066</v>
      </c>
      <c r="L439" s="104" t="s">
        <v>6477</v>
      </c>
      <c r="M439" s="104" t="s">
        <v>5456</v>
      </c>
      <c r="N439" s="120">
        <v>40794</v>
      </c>
      <c r="O439" s="107">
        <v>100000000</v>
      </c>
      <c r="P439" s="105" t="s">
        <v>6222</v>
      </c>
      <c r="Q439" s="120" t="s">
        <v>6222</v>
      </c>
      <c r="R439" s="890">
        <v>0</v>
      </c>
      <c r="S439" s="108" t="s">
        <v>1067</v>
      </c>
      <c r="T439" s="109">
        <v>41361</v>
      </c>
      <c r="U439" s="114">
        <v>54511657</v>
      </c>
      <c r="V439" s="109" t="s">
        <v>6222</v>
      </c>
      <c r="W439" s="141">
        <v>0</v>
      </c>
      <c r="X439" s="141">
        <v>0</v>
      </c>
      <c r="Y439" s="141">
        <v>0</v>
      </c>
      <c r="Z439" s="141">
        <v>0</v>
      </c>
      <c r="AA439" s="114">
        <v>54511657</v>
      </c>
      <c r="AB439" s="114"/>
      <c r="AC439" s="114"/>
      <c r="AD439" s="141"/>
      <c r="AE439" s="106">
        <v>0</v>
      </c>
      <c r="AF439" s="106">
        <v>0</v>
      </c>
      <c r="AG439" s="106">
        <v>0</v>
      </c>
      <c r="AH439" s="114"/>
      <c r="AI439" s="114"/>
      <c r="AJ439" s="114"/>
      <c r="AK439" s="114"/>
      <c r="AL439" s="114"/>
      <c r="AM439" s="114"/>
      <c r="AN439" s="114">
        <f t="shared" si="12"/>
        <v>54511657</v>
      </c>
      <c r="AO439" s="114">
        <f t="shared" si="13"/>
        <v>0</v>
      </c>
      <c r="AP439" s="114"/>
      <c r="AQ439" s="114"/>
      <c r="AR439" s="114"/>
      <c r="AS439" s="114"/>
      <c r="AT439" s="191"/>
    </row>
    <row r="440" spans="1:46" s="189" customFormat="1" ht="15" customHeight="1" x14ac:dyDescent="0.2">
      <c r="A440" s="104"/>
      <c r="B440" s="104">
        <f>VLOOKUP(BJB!$F$9:$F$5599,Ctrl!$B$4:$C$399,2,0)</f>
        <v>39</v>
      </c>
      <c r="C440" s="104">
        <f>VLOOKUP(BJB!$G$9:$G$5599,Ctrl!$E$4:$F$399,2,0)</f>
        <v>0</v>
      </c>
      <c r="D440" s="219">
        <v>1</v>
      </c>
      <c r="E440" s="104" t="str">
        <f>VLOOKUP(BJB!$F$9:$F$5599,Ctrl!$B$4:$D$399,3,0)</f>
        <v>IV</v>
      </c>
      <c r="F440" s="139" t="s">
        <v>10558</v>
      </c>
      <c r="G440" s="139" t="s">
        <v>7680</v>
      </c>
      <c r="H440" s="125" t="s">
        <v>13549</v>
      </c>
      <c r="I440" s="220" t="e">
        <f>IF(G439=BJB!#REF!,I439+1,1)</f>
        <v>#REF!</v>
      </c>
      <c r="J440" s="891" t="s">
        <v>18222</v>
      </c>
      <c r="K440" s="121" t="s">
        <v>989</v>
      </c>
      <c r="L440" s="104" t="s">
        <v>6477</v>
      </c>
      <c r="M440" s="104" t="s">
        <v>990</v>
      </c>
      <c r="N440" s="120">
        <v>39871</v>
      </c>
      <c r="O440" s="107">
        <v>25000000</v>
      </c>
      <c r="P440" s="105" t="s">
        <v>6222</v>
      </c>
      <c r="Q440" s="120" t="s">
        <v>6222</v>
      </c>
      <c r="R440" s="890">
        <v>0</v>
      </c>
      <c r="S440" s="108" t="s">
        <v>7148</v>
      </c>
      <c r="T440" s="109">
        <v>40753</v>
      </c>
      <c r="U440" s="114">
        <v>18750000</v>
      </c>
      <c r="V440" s="109" t="s">
        <v>6222</v>
      </c>
      <c r="W440" s="141">
        <v>0</v>
      </c>
      <c r="X440" s="141">
        <v>0</v>
      </c>
      <c r="Y440" s="141">
        <v>0</v>
      </c>
      <c r="Z440" s="141">
        <v>0</v>
      </c>
      <c r="AA440" s="114">
        <v>3567100</v>
      </c>
      <c r="AB440" s="114"/>
      <c r="AC440" s="132">
        <v>831600</v>
      </c>
      <c r="AD440" s="141">
        <v>1251600</v>
      </c>
      <c r="AE440" s="106">
        <v>751908</v>
      </c>
      <c r="AF440" s="106">
        <v>756000</v>
      </c>
      <c r="AG440" s="106">
        <v>0</v>
      </c>
      <c r="AH440" s="114"/>
      <c r="AI440" s="114"/>
      <c r="AJ440" s="114"/>
      <c r="AK440" s="114"/>
      <c r="AL440" s="114"/>
      <c r="AM440" s="114"/>
      <c r="AN440" s="114">
        <f t="shared" si="12"/>
        <v>7158208</v>
      </c>
      <c r="AO440" s="114">
        <f t="shared" si="13"/>
        <v>11591792</v>
      </c>
      <c r="AP440" s="114"/>
      <c r="AQ440" s="114"/>
      <c r="AR440" s="114"/>
      <c r="AS440" s="114"/>
      <c r="AT440" s="233"/>
    </row>
    <row r="441" spans="1:46" s="190" customFormat="1" ht="15" customHeight="1" x14ac:dyDescent="0.2">
      <c r="A441" s="104"/>
      <c r="B441" s="104">
        <f>VLOOKUP(BJB!$F$9:$F$5599,Ctrl!$B$4:$C$399,2,0)</f>
        <v>39</v>
      </c>
      <c r="C441" s="104">
        <f>VLOOKUP(BJB!$G$9:$G$5599,Ctrl!$E$4:$F$399,2,0)</f>
        <v>0</v>
      </c>
      <c r="D441" s="219">
        <v>1</v>
      </c>
      <c r="E441" s="104" t="str">
        <f>VLOOKUP(BJB!$F$9:$F$5599,Ctrl!$B$4:$D$399,3,0)</f>
        <v>IV</v>
      </c>
      <c r="F441" s="139" t="s">
        <v>10558</v>
      </c>
      <c r="G441" s="139" t="s">
        <v>7680</v>
      </c>
      <c r="H441" s="125"/>
      <c r="I441" s="220" t="e">
        <f>IF(G440=BJB!#REF!,I440+1,1)</f>
        <v>#REF!</v>
      </c>
      <c r="J441" s="912" t="s">
        <v>20673</v>
      </c>
      <c r="K441" s="121" t="s">
        <v>1009</v>
      </c>
      <c r="L441" s="104" t="s">
        <v>6477</v>
      </c>
      <c r="M441" s="104" t="s">
        <v>940</v>
      </c>
      <c r="N441" s="120">
        <v>39930</v>
      </c>
      <c r="O441" s="107">
        <v>15000000</v>
      </c>
      <c r="P441" s="105" t="s">
        <v>6222</v>
      </c>
      <c r="Q441" s="120" t="s">
        <v>6222</v>
      </c>
      <c r="R441" s="890">
        <v>0</v>
      </c>
      <c r="S441" s="108" t="s">
        <v>7151</v>
      </c>
      <c r="T441" s="109">
        <v>40872</v>
      </c>
      <c r="U441" s="114">
        <v>9221726</v>
      </c>
      <c r="V441" s="109" t="s">
        <v>6222</v>
      </c>
      <c r="W441" s="141">
        <v>0</v>
      </c>
      <c r="X441" s="141">
        <v>0</v>
      </c>
      <c r="Y441" s="141">
        <v>0</v>
      </c>
      <c r="Z441" s="141">
        <v>0</v>
      </c>
      <c r="AA441" s="114">
        <v>9221726</v>
      </c>
      <c r="AB441" s="114"/>
      <c r="AC441" s="114"/>
      <c r="AD441" s="141"/>
      <c r="AE441" s="106">
        <v>0</v>
      </c>
      <c r="AF441" s="106">
        <v>0</v>
      </c>
      <c r="AG441" s="106">
        <v>0</v>
      </c>
      <c r="AH441" s="114"/>
      <c r="AI441" s="114"/>
      <c r="AJ441" s="114"/>
      <c r="AK441" s="114"/>
      <c r="AL441" s="114"/>
      <c r="AM441" s="114"/>
      <c r="AN441" s="114">
        <f t="shared" si="12"/>
        <v>9221726</v>
      </c>
      <c r="AO441" s="114">
        <f t="shared" si="13"/>
        <v>0</v>
      </c>
      <c r="AP441" s="114"/>
      <c r="AQ441" s="114"/>
      <c r="AR441" s="114"/>
      <c r="AS441" s="114"/>
    </row>
    <row r="442" spans="1:46" s="190" customFormat="1" ht="15" customHeight="1" x14ac:dyDescent="0.2">
      <c r="A442" s="104"/>
      <c r="B442" s="104">
        <f>VLOOKUP(BJB!$F$9:$F$5599,Ctrl!$B$4:$C$399,2,0)</f>
        <v>39</v>
      </c>
      <c r="C442" s="104">
        <f>VLOOKUP(BJB!$G$9:$G$5599,Ctrl!$E$4:$F$399,2,0)</f>
        <v>0</v>
      </c>
      <c r="D442" s="219">
        <v>1</v>
      </c>
      <c r="E442" s="104" t="str">
        <f>VLOOKUP(BJB!$F$9:$F$5599,Ctrl!$B$4:$D$399,3,0)</f>
        <v>IV</v>
      </c>
      <c r="F442" s="139" t="s">
        <v>10558</v>
      </c>
      <c r="G442" s="139" t="s">
        <v>7680</v>
      </c>
      <c r="H442" s="125"/>
      <c r="I442" s="220" t="e">
        <f>IF(G441=BJB!#REF!,I441+1,1)</f>
        <v>#REF!</v>
      </c>
      <c r="J442" s="912" t="s">
        <v>20674</v>
      </c>
      <c r="K442" s="121" t="s">
        <v>927</v>
      </c>
      <c r="L442" s="104" t="s">
        <v>6477</v>
      </c>
      <c r="M442" s="104" t="s">
        <v>928</v>
      </c>
      <c r="N442" s="120">
        <v>39800</v>
      </c>
      <c r="O442" s="114">
        <v>50000000</v>
      </c>
      <c r="P442" s="105" t="s">
        <v>15092</v>
      </c>
      <c r="Q442" s="120" t="s">
        <v>15093</v>
      </c>
      <c r="R442" s="105">
        <v>46664534</v>
      </c>
      <c r="S442" s="108" t="s">
        <v>7140</v>
      </c>
      <c r="T442" s="109">
        <v>40207</v>
      </c>
      <c r="U442" s="114">
        <v>37229549</v>
      </c>
      <c r="V442" s="109">
        <v>40207</v>
      </c>
      <c r="W442" s="141">
        <v>37229549</v>
      </c>
      <c r="X442" s="141">
        <v>0</v>
      </c>
      <c r="Y442" s="141">
        <v>0</v>
      </c>
      <c r="Z442" s="141">
        <v>0</v>
      </c>
      <c r="AA442" s="114">
        <v>2250000</v>
      </c>
      <c r="AB442" s="114"/>
      <c r="AC442" s="114"/>
      <c r="AD442" s="141"/>
      <c r="AE442" s="106">
        <v>0</v>
      </c>
      <c r="AF442" s="106">
        <v>0</v>
      </c>
      <c r="AG442" s="106">
        <v>0</v>
      </c>
      <c r="AH442" s="114"/>
      <c r="AI442" s="114"/>
      <c r="AJ442" s="114"/>
      <c r="AK442" s="114"/>
      <c r="AL442" s="114"/>
      <c r="AM442" s="114"/>
      <c r="AN442" s="114">
        <f t="shared" si="12"/>
        <v>2250000</v>
      </c>
      <c r="AO442" s="114">
        <f t="shared" si="13"/>
        <v>34979549</v>
      </c>
      <c r="AP442" s="114"/>
      <c r="AQ442" s="114"/>
      <c r="AR442" s="114"/>
      <c r="AS442" s="114"/>
    </row>
    <row r="443" spans="1:46" s="190" customFormat="1" ht="15" customHeight="1" x14ac:dyDescent="0.2">
      <c r="A443" s="104"/>
      <c r="B443" s="104">
        <f>VLOOKUP(BJB!$F$9:$F$5599,Ctrl!$B$4:$C$399,2,0)</f>
        <v>39</v>
      </c>
      <c r="C443" s="104">
        <f>VLOOKUP(BJB!$G$9:$G$5599,Ctrl!$E$4:$F$399,2,0)</f>
        <v>0</v>
      </c>
      <c r="D443" s="219">
        <v>1</v>
      </c>
      <c r="E443" s="104" t="str">
        <f>VLOOKUP(BJB!$F$9:$F$5599,Ctrl!$B$4:$D$399,3,0)</f>
        <v>IV</v>
      </c>
      <c r="F443" s="139" t="s">
        <v>10558</v>
      </c>
      <c r="G443" s="139" t="s">
        <v>7680</v>
      </c>
      <c r="H443" s="125" t="s">
        <v>7440</v>
      </c>
      <c r="I443" s="220" t="e">
        <f>IF(G442=BJB!#REF!,I442+1,1)</f>
        <v>#REF!</v>
      </c>
      <c r="J443" s="891" t="s">
        <v>18223</v>
      </c>
      <c r="K443" s="121" t="s">
        <v>969</v>
      </c>
      <c r="L443" s="104" t="s">
        <v>6477</v>
      </c>
      <c r="M443" s="104" t="s">
        <v>970</v>
      </c>
      <c r="N443" s="120">
        <v>39994</v>
      </c>
      <c r="O443" s="107">
        <v>25000000</v>
      </c>
      <c r="P443" s="105" t="s">
        <v>6222</v>
      </c>
      <c r="Q443" s="120" t="s">
        <v>6222</v>
      </c>
      <c r="R443" s="890">
        <v>0</v>
      </c>
      <c r="S443" s="108" t="s">
        <v>7145</v>
      </c>
      <c r="T443" s="109">
        <v>40613</v>
      </c>
      <c r="U443" s="114">
        <v>18750000</v>
      </c>
      <c r="V443" s="109" t="s">
        <v>6222</v>
      </c>
      <c r="W443" s="141">
        <v>0</v>
      </c>
      <c r="X443" s="141">
        <v>0</v>
      </c>
      <c r="Y443" s="141">
        <v>0</v>
      </c>
      <c r="Z443" s="141">
        <v>0</v>
      </c>
      <c r="AA443" s="114">
        <v>18378121</v>
      </c>
      <c r="AB443" s="114"/>
      <c r="AC443" s="132">
        <v>711000</v>
      </c>
      <c r="AD443" s="141"/>
      <c r="AE443" s="106">
        <v>0</v>
      </c>
      <c r="AF443" s="106">
        <v>0</v>
      </c>
      <c r="AG443" s="106">
        <v>0</v>
      </c>
      <c r="AH443" s="114"/>
      <c r="AI443" s="114"/>
      <c r="AJ443" s="114"/>
      <c r="AK443" s="114"/>
      <c r="AL443" s="114"/>
      <c r="AM443" s="114"/>
      <c r="AN443" s="114">
        <f t="shared" si="12"/>
        <v>19089121</v>
      </c>
      <c r="AO443" s="114">
        <f t="shared" si="13"/>
        <v>0</v>
      </c>
      <c r="AP443" s="114"/>
      <c r="AQ443" s="114"/>
      <c r="AR443" s="114"/>
      <c r="AS443" s="114"/>
    </row>
    <row r="444" spans="1:46" s="190" customFormat="1" ht="15" customHeight="1" x14ac:dyDescent="0.2">
      <c r="A444" s="104"/>
      <c r="B444" s="104">
        <f>VLOOKUP(BJB!$F$9:$F$5599,Ctrl!$B$4:$C$399,2,0)</f>
        <v>39</v>
      </c>
      <c r="C444" s="104">
        <f>VLOOKUP(BJB!$G$9:$G$5599,Ctrl!$E$4:$F$399,2,0)</f>
        <v>1</v>
      </c>
      <c r="D444" s="219">
        <v>1</v>
      </c>
      <c r="E444" s="104" t="str">
        <f>VLOOKUP(BJB!$F$9:$F$5599,Ctrl!$B$4:$D$399,3,0)</f>
        <v>IV</v>
      </c>
      <c r="F444" s="139" t="s">
        <v>10558</v>
      </c>
      <c r="G444" s="139" t="s">
        <v>1117</v>
      </c>
      <c r="H444" s="125">
        <v>1130206001255</v>
      </c>
      <c r="I444" s="220" t="e">
        <f>IF(G443=BJB!#REF!,I443+1,1)</f>
        <v>#REF!</v>
      </c>
      <c r="J444" s="891" t="s">
        <v>18224</v>
      </c>
      <c r="K444" s="121" t="s">
        <v>7290</v>
      </c>
      <c r="L444" s="104" t="s">
        <v>6477</v>
      </c>
      <c r="M444" s="104" t="s">
        <v>6224</v>
      </c>
      <c r="N444" s="120">
        <v>41374</v>
      </c>
      <c r="O444" s="105">
        <v>15000000</v>
      </c>
      <c r="P444" s="105" t="s">
        <v>15094</v>
      </c>
      <c r="Q444" s="120">
        <v>41955</v>
      </c>
      <c r="R444" s="105">
        <v>11462645</v>
      </c>
      <c r="S444" s="146" t="s">
        <v>7304</v>
      </c>
      <c r="T444" s="109">
        <v>42093</v>
      </c>
      <c r="U444" s="141">
        <v>7805797</v>
      </c>
      <c r="V444" s="109">
        <v>42093</v>
      </c>
      <c r="W444" s="141">
        <v>7805797</v>
      </c>
      <c r="X444" s="141">
        <v>0</v>
      </c>
      <c r="Y444" s="141">
        <v>0</v>
      </c>
      <c r="Z444" s="141">
        <v>0</v>
      </c>
      <c r="AA444" s="114">
        <v>4765727</v>
      </c>
      <c r="AB444" s="114"/>
      <c r="AC444" s="132">
        <v>432664</v>
      </c>
      <c r="AD444" s="141"/>
      <c r="AE444" s="106">
        <v>0</v>
      </c>
      <c r="AF444" s="106">
        <v>0</v>
      </c>
      <c r="AG444" s="106">
        <v>0</v>
      </c>
      <c r="AH444" s="141"/>
      <c r="AI444" s="141"/>
      <c r="AJ444" s="141"/>
      <c r="AK444" s="141"/>
      <c r="AL444" s="141"/>
      <c r="AM444" s="141"/>
      <c r="AN444" s="114">
        <f t="shared" si="12"/>
        <v>5198391</v>
      </c>
      <c r="AO444" s="114">
        <f t="shared" si="13"/>
        <v>2607406</v>
      </c>
      <c r="AP444" s="114"/>
      <c r="AQ444" s="114"/>
      <c r="AR444" s="114"/>
      <c r="AS444" s="114"/>
    </row>
    <row r="445" spans="1:46" s="190" customFormat="1" ht="15" customHeight="1" x14ac:dyDescent="0.2">
      <c r="A445" s="104"/>
      <c r="B445" s="104">
        <f>VLOOKUP(BJB!$F$9:$F$5599,Ctrl!$B$4:$C$399,2,0)</f>
        <v>39</v>
      </c>
      <c r="C445" s="104">
        <f>VLOOKUP(BJB!$G$9:$G$5599,Ctrl!$E$4:$F$399,2,0)</f>
        <v>0</v>
      </c>
      <c r="D445" s="219">
        <v>1</v>
      </c>
      <c r="E445" s="104" t="str">
        <f>VLOOKUP(BJB!$F$9:$F$5599,Ctrl!$B$4:$D$399,3,0)</f>
        <v>IV</v>
      </c>
      <c r="F445" s="139" t="s">
        <v>10558</v>
      </c>
      <c r="G445" s="139" t="s">
        <v>7680</v>
      </c>
      <c r="H445" s="125"/>
      <c r="I445" s="220" t="e">
        <f>IF(G444=BJB!#REF!,I444+1,1)</f>
        <v>#REF!</v>
      </c>
      <c r="J445" s="912" t="s">
        <v>20675</v>
      </c>
      <c r="K445" s="121" t="s">
        <v>1092</v>
      </c>
      <c r="L445" s="104" t="s">
        <v>6477</v>
      </c>
      <c r="M445" s="104" t="s">
        <v>1093</v>
      </c>
      <c r="N445" s="120">
        <v>41012</v>
      </c>
      <c r="O445" s="105">
        <v>150000000</v>
      </c>
      <c r="P445" s="105" t="s">
        <v>15018</v>
      </c>
      <c r="Q445" s="120">
        <v>41369</v>
      </c>
      <c r="R445" s="105">
        <v>191939904</v>
      </c>
      <c r="S445" s="146" t="s">
        <v>1091</v>
      </c>
      <c r="T445" s="109">
        <v>41486</v>
      </c>
      <c r="U445" s="114">
        <v>105000000</v>
      </c>
      <c r="V445" s="109">
        <v>41486</v>
      </c>
      <c r="W445" s="141">
        <v>105000000</v>
      </c>
      <c r="X445" s="141">
        <v>0</v>
      </c>
      <c r="Y445" s="141">
        <v>0</v>
      </c>
      <c r="Z445" s="141">
        <v>0</v>
      </c>
      <c r="AA445" s="114">
        <v>280000</v>
      </c>
      <c r="AB445" s="114"/>
      <c r="AC445" s="114"/>
      <c r="AD445" s="141"/>
      <c r="AE445" s="106">
        <v>0</v>
      </c>
      <c r="AF445" s="106">
        <v>0</v>
      </c>
      <c r="AG445" s="106">
        <v>0</v>
      </c>
      <c r="AH445" s="114"/>
      <c r="AI445" s="114"/>
      <c r="AJ445" s="114"/>
      <c r="AK445" s="114"/>
      <c r="AL445" s="114"/>
      <c r="AM445" s="114"/>
      <c r="AN445" s="114">
        <f t="shared" si="12"/>
        <v>280000</v>
      </c>
      <c r="AO445" s="114">
        <f t="shared" si="13"/>
        <v>104720000</v>
      </c>
      <c r="AP445" s="114"/>
      <c r="AQ445" s="114"/>
      <c r="AR445" s="114"/>
      <c r="AS445" s="114"/>
    </row>
    <row r="446" spans="1:46" s="190" customFormat="1" ht="15" customHeight="1" x14ac:dyDescent="0.2">
      <c r="A446" s="104"/>
      <c r="B446" s="104">
        <f>VLOOKUP(BJB!$F$9:$F$5599,Ctrl!$B$4:$C$399,2,0)</f>
        <v>39</v>
      </c>
      <c r="C446" s="104">
        <f>VLOOKUP(BJB!$G$9:$G$5599,Ctrl!$E$4:$F$399,2,0)</f>
        <v>0</v>
      </c>
      <c r="D446" s="219">
        <v>1</v>
      </c>
      <c r="E446" s="104" t="str">
        <f>VLOOKUP(BJB!$F$9:$F$5599,Ctrl!$B$4:$D$399,3,0)</f>
        <v>IV</v>
      </c>
      <c r="F446" s="139" t="s">
        <v>10558</v>
      </c>
      <c r="G446" s="139" t="s">
        <v>7680</v>
      </c>
      <c r="H446" s="125" t="s">
        <v>6599</v>
      </c>
      <c r="I446" s="220" t="e">
        <f>IF(G445=BJB!#REF!,I445+1,1)</f>
        <v>#REF!</v>
      </c>
      <c r="J446" s="912" t="s">
        <v>20676</v>
      </c>
      <c r="K446" s="121" t="s">
        <v>998</v>
      </c>
      <c r="L446" s="104" t="s">
        <v>6477</v>
      </c>
      <c r="M446" s="104" t="s">
        <v>940</v>
      </c>
      <c r="N446" s="120">
        <v>39930</v>
      </c>
      <c r="O446" s="107">
        <v>50000000</v>
      </c>
      <c r="P446" s="105" t="s">
        <v>6222</v>
      </c>
      <c r="Q446" s="120" t="s">
        <v>6222</v>
      </c>
      <c r="R446" s="890">
        <v>0</v>
      </c>
      <c r="S446" s="108" t="s">
        <v>7150</v>
      </c>
      <c r="T446" s="109">
        <v>40872</v>
      </c>
      <c r="U446" s="114">
        <v>33872959</v>
      </c>
      <c r="V446" s="109" t="s">
        <v>6222</v>
      </c>
      <c r="W446" s="141">
        <v>0</v>
      </c>
      <c r="X446" s="141">
        <v>0</v>
      </c>
      <c r="Y446" s="141">
        <v>0</v>
      </c>
      <c r="Z446" s="141">
        <v>0</v>
      </c>
      <c r="AA446" s="114">
        <v>33672680</v>
      </c>
      <c r="AB446" s="114"/>
      <c r="AC446" s="132"/>
      <c r="AD446" s="141"/>
      <c r="AE446" s="106">
        <v>0</v>
      </c>
      <c r="AF446" s="106">
        <v>0</v>
      </c>
      <c r="AG446" s="106">
        <v>0</v>
      </c>
      <c r="AH446" s="114"/>
      <c r="AI446" s="114"/>
      <c r="AJ446" s="114"/>
      <c r="AK446" s="114"/>
      <c r="AL446" s="114"/>
      <c r="AM446" s="114"/>
      <c r="AN446" s="114">
        <f t="shared" si="12"/>
        <v>33672680</v>
      </c>
      <c r="AO446" s="114">
        <f t="shared" si="13"/>
        <v>200279</v>
      </c>
      <c r="AP446" s="114"/>
      <c r="AQ446" s="114"/>
      <c r="AR446" s="114"/>
      <c r="AS446" s="114"/>
    </row>
    <row r="447" spans="1:46" s="190" customFormat="1" ht="15" customHeight="1" x14ac:dyDescent="0.2">
      <c r="A447" s="104"/>
      <c r="B447" s="104">
        <f>VLOOKUP(BJB!$F$9:$F$5599,Ctrl!$B$4:$C$399,2,0)</f>
        <v>39</v>
      </c>
      <c r="C447" s="104">
        <f>VLOOKUP(BJB!$G$9:$G$5599,Ctrl!$E$4:$F$399,2,0)</f>
        <v>0</v>
      </c>
      <c r="D447" s="219">
        <v>1</v>
      </c>
      <c r="E447" s="104" t="str">
        <f>VLOOKUP(BJB!$F$9:$F$5599,Ctrl!$B$4:$D$399,3,0)</f>
        <v>IV</v>
      </c>
      <c r="F447" s="139" t="s">
        <v>10558</v>
      </c>
      <c r="G447" s="139" t="s">
        <v>7680</v>
      </c>
      <c r="H447" s="125"/>
      <c r="I447" s="220" t="e">
        <f>IF(G446=BJB!#REF!,I446+1,1)</f>
        <v>#REF!</v>
      </c>
      <c r="J447" s="912" t="s">
        <v>20677</v>
      </c>
      <c r="K447" s="121" t="s">
        <v>1040</v>
      </c>
      <c r="L447" s="104" t="s">
        <v>6477</v>
      </c>
      <c r="M447" s="104" t="s">
        <v>1039</v>
      </c>
      <c r="N447" s="120">
        <v>40015</v>
      </c>
      <c r="O447" s="107">
        <v>10000000</v>
      </c>
      <c r="P447" s="105" t="s">
        <v>15095</v>
      </c>
      <c r="Q447" s="120">
        <v>41131</v>
      </c>
      <c r="R447" s="105">
        <v>5276930</v>
      </c>
      <c r="S447" s="108" t="s">
        <v>1034</v>
      </c>
      <c r="T447" s="109">
        <v>41180</v>
      </c>
      <c r="U447" s="114">
        <v>3955500</v>
      </c>
      <c r="V447" s="109">
        <v>41180</v>
      </c>
      <c r="W447" s="141">
        <v>3955500</v>
      </c>
      <c r="X447" s="141">
        <v>0</v>
      </c>
      <c r="Y447" s="141">
        <v>0</v>
      </c>
      <c r="Z447" s="141">
        <v>0</v>
      </c>
      <c r="AA447" s="114">
        <v>3955500</v>
      </c>
      <c r="AB447" s="114"/>
      <c r="AC447" s="114"/>
      <c r="AD447" s="141"/>
      <c r="AE447" s="106">
        <v>0</v>
      </c>
      <c r="AF447" s="106">
        <v>0</v>
      </c>
      <c r="AG447" s="106">
        <v>0</v>
      </c>
      <c r="AH447" s="114"/>
      <c r="AI447" s="114"/>
      <c r="AJ447" s="114"/>
      <c r="AK447" s="114"/>
      <c r="AL447" s="114"/>
      <c r="AM447" s="114"/>
      <c r="AN447" s="114">
        <f t="shared" si="12"/>
        <v>3955500</v>
      </c>
      <c r="AO447" s="114">
        <f t="shared" si="13"/>
        <v>0</v>
      </c>
      <c r="AP447" s="114"/>
      <c r="AQ447" s="114"/>
      <c r="AR447" s="114"/>
      <c r="AS447" s="114"/>
    </row>
    <row r="448" spans="1:46" s="190" customFormat="1" ht="15" customHeight="1" x14ac:dyDescent="0.2">
      <c r="A448" s="104"/>
      <c r="B448" s="104">
        <f>VLOOKUP(BJB!$F$9:$F$5599,Ctrl!$B$4:$C$399,2,0)</f>
        <v>39</v>
      </c>
      <c r="C448" s="104">
        <f>VLOOKUP(BJB!$G$9:$G$5599,Ctrl!$E$4:$F$399,2,0)</f>
        <v>1</v>
      </c>
      <c r="D448" s="219">
        <v>1</v>
      </c>
      <c r="E448" s="104" t="str">
        <f>VLOOKUP(BJB!$F$9:$F$5599,Ctrl!$B$4:$D$399,3,0)</f>
        <v>IV</v>
      </c>
      <c r="F448" s="139" t="s">
        <v>10558</v>
      </c>
      <c r="G448" s="139" t="s">
        <v>1117</v>
      </c>
      <c r="H448" s="125">
        <v>1120522000970</v>
      </c>
      <c r="I448" s="220" t="e">
        <f>IF(G447=BJB!#REF!,I447+1,1)</f>
        <v>#REF!</v>
      </c>
      <c r="J448" s="912" t="s">
        <v>20678</v>
      </c>
      <c r="K448" s="121" t="s">
        <v>7786</v>
      </c>
      <c r="L448" s="104" t="s">
        <v>6477</v>
      </c>
      <c r="M448" s="104" t="s">
        <v>1132</v>
      </c>
      <c r="N448" s="120">
        <v>41095</v>
      </c>
      <c r="O448" s="105">
        <v>50000000</v>
      </c>
      <c r="P448" s="105" t="s">
        <v>15096</v>
      </c>
      <c r="Q448" s="120">
        <v>42067</v>
      </c>
      <c r="R448" s="105">
        <v>16454209</v>
      </c>
      <c r="S448" s="146" t="s">
        <v>7920</v>
      </c>
      <c r="T448" s="109">
        <v>42114</v>
      </c>
      <c r="U448" s="141">
        <v>11025646</v>
      </c>
      <c r="V448" s="109">
        <v>42114</v>
      </c>
      <c r="W448" s="141">
        <v>11025646</v>
      </c>
      <c r="X448" s="141">
        <v>0</v>
      </c>
      <c r="Y448" s="141">
        <v>0</v>
      </c>
      <c r="Z448" s="141">
        <v>0</v>
      </c>
      <c r="AA448" s="114">
        <v>7628082</v>
      </c>
      <c r="AB448" s="114"/>
      <c r="AC448" s="132"/>
      <c r="AD448" s="141"/>
      <c r="AE448" s="106">
        <v>0</v>
      </c>
      <c r="AF448" s="106">
        <v>0</v>
      </c>
      <c r="AG448" s="106">
        <v>0</v>
      </c>
      <c r="AH448" s="141"/>
      <c r="AI448" s="141"/>
      <c r="AJ448" s="141"/>
      <c r="AK448" s="141"/>
      <c r="AL448" s="141"/>
      <c r="AM448" s="141"/>
      <c r="AN448" s="114">
        <f t="shared" si="12"/>
        <v>7628082</v>
      </c>
      <c r="AO448" s="114">
        <f t="shared" si="13"/>
        <v>3397564</v>
      </c>
      <c r="AP448" s="114"/>
      <c r="AQ448" s="114"/>
      <c r="AR448" s="114"/>
      <c r="AS448" s="114"/>
    </row>
    <row r="449" spans="1:46" s="190" customFormat="1" ht="15" customHeight="1" x14ac:dyDescent="0.2">
      <c r="A449" s="104"/>
      <c r="B449" s="104">
        <f>VLOOKUP(BJB!$F$9:$F$5599,Ctrl!$B$4:$C$399,2,0)</f>
        <v>39</v>
      </c>
      <c r="C449" s="104">
        <f>VLOOKUP(BJB!$G$9:$G$5599,Ctrl!$E$4:$F$399,2,0)</f>
        <v>0</v>
      </c>
      <c r="D449" s="219">
        <v>1</v>
      </c>
      <c r="E449" s="104" t="str">
        <f>VLOOKUP(BJB!$F$9:$F$5599,Ctrl!$B$4:$D$399,3,0)</f>
        <v>IV</v>
      </c>
      <c r="F449" s="139" t="s">
        <v>10558</v>
      </c>
      <c r="G449" s="139" t="s">
        <v>7680</v>
      </c>
      <c r="H449" s="125" t="s">
        <v>6288</v>
      </c>
      <c r="I449" s="220" t="e">
        <f>IF(G448=BJB!#REF!,I448+1,1)</f>
        <v>#REF!</v>
      </c>
      <c r="J449" s="912" t="s">
        <v>20679</v>
      </c>
      <c r="K449" s="121" t="s">
        <v>5060</v>
      </c>
      <c r="L449" s="104" t="s">
        <v>6477</v>
      </c>
      <c r="M449" s="104" t="s">
        <v>5062</v>
      </c>
      <c r="N449" s="120">
        <v>41129</v>
      </c>
      <c r="O449" s="107">
        <v>50000000</v>
      </c>
      <c r="P449" s="105" t="s">
        <v>15097</v>
      </c>
      <c r="Q449" s="120">
        <v>41612</v>
      </c>
      <c r="R449" s="105">
        <v>38599652</v>
      </c>
      <c r="S449" s="146" t="s">
        <v>5047</v>
      </c>
      <c r="T449" s="109">
        <v>41698</v>
      </c>
      <c r="U449" s="114">
        <v>26865804.699999999</v>
      </c>
      <c r="V449" s="109">
        <v>41671</v>
      </c>
      <c r="W449" s="141">
        <v>26865804.699999999</v>
      </c>
      <c r="X449" s="141">
        <v>0</v>
      </c>
      <c r="Y449" s="141">
        <v>0</v>
      </c>
      <c r="Z449" s="141">
        <v>0</v>
      </c>
      <c r="AA449" s="114">
        <v>61095557</v>
      </c>
      <c r="AB449" s="114"/>
      <c r="AC449" s="132"/>
      <c r="AD449" s="141"/>
      <c r="AE449" s="106">
        <v>0</v>
      </c>
      <c r="AF449" s="106">
        <v>0</v>
      </c>
      <c r="AG449" s="106">
        <v>0</v>
      </c>
      <c r="AH449" s="114"/>
      <c r="AI449" s="114"/>
      <c r="AJ449" s="114"/>
      <c r="AK449" s="114"/>
      <c r="AL449" s="114"/>
      <c r="AM449" s="114"/>
      <c r="AN449" s="114">
        <f t="shared" si="12"/>
        <v>61095557</v>
      </c>
      <c r="AO449" s="114">
        <f t="shared" si="13"/>
        <v>0</v>
      </c>
      <c r="AP449" s="114"/>
      <c r="AQ449" s="114"/>
      <c r="AR449" s="114"/>
      <c r="AS449" s="114"/>
    </row>
    <row r="450" spans="1:46" s="190" customFormat="1" ht="15" customHeight="1" x14ac:dyDescent="0.2">
      <c r="A450" s="104"/>
      <c r="B450" s="104">
        <f>VLOOKUP(BJB!$F$9:$F$5599,Ctrl!$B$4:$C$399,2,0)</f>
        <v>39</v>
      </c>
      <c r="C450" s="104">
        <f>VLOOKUP(BJB!$G$9:$G$5599,Ctrl!$E$4:$F$399,2,0)</f>
        <v>2</v>
      </c>
      <c r="D450" s="219">
        <v>1</v>
      </c>
      <c r="E450" s="104" t="str">
        <f>VLOOKUP(BJB!$F$9:$F$5599,Ctrl!$B$4:$D$399,3,0)</f>
        <v>IV</v>
      </c>
      <c r="F450" s="139" t="s">
        <v>10558</v>
      </c>
      <c r="G450" s="139" t="s">
        <v>1100</v>
      </c>
      <c r="H450" s="125"/>
      <c r="I450" s="220" t="e">
        <f>IF(G449=BJB!#REF!,I449+1,1)</f>
        <v>#REF!</v>
      </c>
      <c r="J450" s="912" t="s">
        <v>20680</v>
      </c>
      <c r="K450" s="121" t="s">
        <v>1104</v>
      </c>
      <c r="L450" s="104" t="s">
        <v>6477</v>
      </c>
      <c r="M450" s="104" t="s">
        <v>1105</v>
      </c>
      <c r="N450" s="120">
        <v>40249</v>
      </c>
      <c r="O450" s="107">
        <v>30000000</v>
      </c>
      <c r="P450" s="105" t="s">
        <v>6222</v>
      </c>
      <c r="Q450" s="120" t="s">
        <v>6222</v>
      </c>
      <c r="R450" s="890">
        <v>0</v>
      </c>
      <c r="S450" s="108" t="s">
        <v>1021</v>
      </c>
      <c r="T450" s="109">
        <v>40870</v>
      </c>
      <c r="U450" s="114">
        <v>13939448</v>
      </c>
      <c r="V450" s="109" t="s">
        <v>6222</v>
      </c>
      <c r="W450" s="141">
        <v>0</v>
      </c>
      <c r="X450" s="141">
        <v>0</v>
      </c>
      <c r="Y450" s="141">
        <v>0</v>
      </c>
      <c r="Z450" s="141">
        <v>0</v>
      </c>
      <c r="AA450" s="114">
        <v>14009448</v>
      </c>
      <c r="AB450" s="114"/>
      <c r="AC450" s="114"/>
      <c r="AD450" s="141"/>
      <c r="AE450" s="106">
        <v>0</v>
      </c>
      <c r="AF450" s="106">
        <v>0</v>
      </c>
      <c r="AG450" s="106">
        <v>0</v>
      </c>
      <c r="AH450" s="114"/>
      <c r="AI450" s="114"/>
      <c r="AJ450" s="114"/>
      <c r="AK450" s="114"/>
      <c r="AL450" s="114"/>
      <c r="AM450" s="114"/>
      <c r="AN450" s="114">
        <f t="shared" si="12"/>
        <v>14009448</v>
      </c>
      <c r="AO450" s="114">
        <f t="shared" si="13"/>
        <v>0</v>
      </c>
      <c r="AP450" s="114"/>
      <c r="AQ450" s="114"/>
      <c r="AR450" s="114"/>
      <c r="AS450" s="114"/>
    </row>
    <row r="451" spans="1:46" s="190" customFormat="1" ht="15" customHeight="1" x14ac:dyDescent="0.2">
      <c r="A451" s="104"/>
      <c r="B451" s="104">
        <f>VLOOKUP(BJB!$F$9:$F$5599,Ctrl!$B$4:$C$399,2,0)</f>
        <v>39</v>
      </c>
      <c r="C451" s="104">
        <f>VLOOKUP(BJB!$G$9:$G$5599,Ctrl!$E$4:$F$399,2,0)</f>
        <v>0</v>
      </c>
      <c r="D451" s="219">
        <v>1</v>
      </c>
      <c r="E451" s="104" t="str">
        <f>VLOOKUP(BJB!$F$9:$F$5599,Ctrl!$B$4:$D$399,3,0)</f>
        <v>IV</v>
      </c>
      <c r="F451" s="139" t="s">
        <v>10558</v>
      </c>
      <c r="G451" s="139" t="s">
        <v>7680</v>
      </c>
      <c r="H451" s="125"/>
      <c r="I451" s="220" t="e">
        <f>IF(G450=BJB!#REF!,I450+1,1)</f>
        <v>#REF!</v>
      </c>
      <c r="J451" s="912" t="s">
        <v>20681</v>
      </c>
      <c r="K451" s="121" t="s">
        <v>950</v>
      </c>
      <c r="L451" s="104" t="s">
        <v>6477</v>
      </c>
      <c r="M451" s="104" t="s">
        <v>934</v>
      </c>
      <c r="N451" s="120">
        <v>39813</v>
      </c>
      <c r="O451" s="114">
        <v>25000000</v>
      </c>
      <c r="P451" s="105" t="s">
        <v>15098</v>
      </c>
      <c r="Q451" s="120" t="s">
        <v>15058</v>
      </c>
      <c r="R451" s="105">
        <v>25697373</v>
      </c>
      <c r="S451" s="108" t="s">
        <v>7142</v>
      </c>
      <c r="T451" s="109">
        <v>40480</v>
      </c>
      <c r="U451" s="114">
        <v>18750000</v>
      </c>
      <c r="V451" s="109">
        <v>40480</v>
      </c>
      <c r="W451" s="141">
        <v>18750000</v>
      </c>
      <c r="X451" s="141">
        <v>0</v>
      </c>
      <c r="Y451" s="141">
        <v>0</v>
      </c>
      <c r="Z451" s="141">
        <v>0</v>
      </c>
      <c r="AA451" s="114">
        <v>18750000</v>
      </c>
      <c r="AB451" s="114"/>
      <c r="AC451" s="114"/>
      <c r="AD451" s="141"/>
      <c r="AE451" s="106">
        <v>0</v>
      </c>
      <c r="AF451" s="106">
        <v>0</v>
      </c>
      <c r="AG451" s="106">
        <v>0</v>
      </c>
      <c r="AH451" s="114"/>
      <c r="AI451" s="114"/>
      <c r="AJ451" s="114"/>
      <c r="AK451" s="114"/>
      <c r="AL451" s="114"/>
      <c r="AM451" s="114"/>
      <c r="AN451" s="114">
        <f t="shared" si="12"/>
        <v>18750000</v>
      </c>
      <c r="AO451" s="114">
        <f t="shared" si="13"/>
        <v>0</v>
      </c>
      <c r="AP451" s="114"/>
      <c r="AQ451" s="114"/>
      <c r="AR451" s="114"/>
      <c r="AS451" s="114"/>
    </row>
    <row r="452" spans="1:46" s="190" customFormat="1" ht="15" customHeight="1" x14ac:dyDescent="0.2">
      <c r="A452" s="104"/>
      <c r="B452" s="104">
        <f>VLOOKUP(BJB!$F$9:$F$5599,Ctrl!$B$4:$C$399,2,0)</f>
        <v>39</v>
      </c>
      <c r="C452" s="104">
        <f>VLOOKUP(BJB!$G$9:$G$5599,Ctrl!$E$4:$F$399,2,0)</f>
        <v>2</v>
      </c>
      <c r="D452" s="219">
        <v>1</v>
      </c>
      <c r="E452" s="104" t="str">
        <f>VLOOKUP(BJB!$F$9:$F$5599,Ctrl!$B$4:$D$399,3,0)</f>
        <v>IV</v>
      </c>
      <c r="F452" s="139" t="s">
        <v>10558</v>
      </c>
      <c r="G452" s="139" t="s">
        <v>1100</v>
      </c>
      <c r="H452" s="125"/>
      <c r="I452" s="220" t="e">
        <f>IF(G451=BJB!#REF!,I451+1,1)</f>
        <v>#REF!</v>
      </c>
      <c r="J452" s="912" t="s">
        <v>20682</v>
      </c>
      <c r="K452" s="121" t="s">
        <v>1070</v>
      </c>
      <c r="L452" s="104" t="s">
        <v>6477</v>
      </c>
      <c r="M452" s="104" t="s">
        <v>5456</v>
      </c>
      <c r="N452" s="120">
        <v>40794</v>
      </c>
      <c r="O452" s="107">
        <v>100000000</v>
      </c>
      <c r="P452" s="105" t="s">
        <v>6222</v>
      </c>
      <c r="Q452" s="120" t="s">
        <v>6222</v>
      </c>
      <c r="R452" s="890">
        <v>0</v>
      </c>
      <c r="S452" s="108" t="s">
        <v>1067</v>
      </c>
      <c r="T452" s="109">
        <v>41361</v>
      </c>
      <c r="U452" s="114">
        <v>64069620</v>
      </c>
      <c r="V452" s="109" t="s">
        <v>6222</v>
      </c>
      <c r="W452" s="141">
        <v>0</v>
      </c>
      <c r="X452" s="141">
        <v>0</v>
      </c>
      <c r="Y452" s="141">
        <v>0</v>
      </c>
      <c r="Z452" s="141">
        <v>0</v>
      </c>
      <c r="AA452" s="114">
        <v>64069620</v>
      </c>
      <c r="AB452" s="114"/>
      <c r="AC452" s="114"/>
      <c r="AD452" s="141"/>
      <c r="AE452" s="106">
        <v>0</v>
      </c>
      <c r="AF452" s="106">
        <v>0</v>
      </c>
      <c r="AG452" s="106">
        <v>0</v>
      </c>
      <c r="AH452" s="114"/>
      <c r="AI452" s="114"/>
      <c r="AJ452" s="114"/>
      <c r="AK452" s="114"/>
      <c r="AL452" s="114"/>
      <c r="AM452" s="114"/>
      <c r="AN452" s="114">
        <f t="shared" si="12"/>
        <v>64069620</v>
      </c>
      <c r="AO452" s="114">
        <f t="shared" si="13"/>
        <v>0</v>
      </c>
      <c r="AP452" s="114"/>
      <c r="AQ452" s="114"/>
      <c r="AR452" s="114"/>
      <c r="AS452" s="114"/>
    </row>
    <row r="453" spans="1:46" s="190" customFormat="1" ht="15" customHeight="1" x14ac:dyDescent="0.2">
      <c r="A453" s="104"/>
      <c r="B453" s="104">
        <f>VLOOKUP(BJB!$F$9:$F$5599,Ctrl!$B$4:$C$399,2,0)</f>
        <v>39</v>
      </c>
      <c r="C453" s="104">
        <f>VLOOKUP(BJB!$G$9:$G$5599,Ctrl!$E$4:$F$399,2,0)</f>
        <v>0</v>
      </c>
      <c r="D453" s="219">
        <v>1</v>
      </c>
      <c r="E453" s="104" t="str">
        <f>VLOOKUP(BJB!$F$9:$F$5599,Ctrl!$B$4:$D$399,3,0)</f>
        <v>IV</v>
      </c>
      <c r="F453" s="139" t="s">
        <v>10558</v>
      </c>
      <c r="G453" s="139" t="s">
        <v>7680</v>
      </c>
      <c r="H453" s="125"/>
      <c r="I453" s="220" t="e">
        <f>IF(G452=BJB!#REF!,I452+1,1)</f>
        <v>#REF!</v>
      </c>
      <c r="J453" s="912" t="s">
        <v>20683</v>
      </c>
      <c r="K453" s="121" t="s">
        <v>874</v>
      </c>
      <c r="L453" s="104" t="s">
        <v>6477</v>
      </c>
      <c r="M453" s="104" t="s">
        <v>5219</v>
      </c>
      <c r="N453" s="120">
        <v>41270</v>
      </c>
      <c r="O453" s="105">
        <v>25000000</v>
      </c>
      <c r="P453" s="105" t="s">
        <v>15099</v>
      </c>
      <c r="Q453" s="120">
        <v>42110</v>
      </c>
      <c r="R453" s="105">
        <v>24005601</v>
      </c>
      <c r="S453" s="146" t="s">
        <v>7933</v>
      </c>
      <c r="T453" s="109">
        <v>42114</v>
      </c>
      <c r="U453" s="141">
        <v>14668076</v>
      </c>
      <c r="V453" s="109">
        <v>42114</v>
      </c>
      <c r="W453" s="141">
        <v>14668076</v>
      </c>
      <c r="X453" s="141">
        <v>0</v>
      </c>
      <c r="Y453" s="141">
        <v>0</v>
      </c>
      <c r="Z453" s="141">
        <v>0</v>
      </c>
      <c r="AA453" s="114">
        <v>0</v>
      </c>
      <c r="AB453" s="114"/>
      <c r="AC453" s="132"/>
      <c r="AD453" s="141"/>
      <c r="AE453" s="106">
        <v>0</v>
      </c>
      <c r="AF453" s="106">
        <v>0</v>
      </c>
      <c r="AG453" s="106">
        <v>0</v>
      </c>
      <c r="AH453" s="141"/>
      <c r="AI453" s="141"/>
      <c r="AJ453" s="141"/>
      <c r="AK453" s="141"/>
      <c r="AL453" s="141"/>
      <c r="AM453" s="141"/>
      <c r="AN453" s="114">
        <f t="shared" si="12"/>
        <v>0</v>
      </c>
      <c r="AO453" s="114">
        <f t="shared" si="13"/>
        <v>14668076</v>
      </c>
      <c r="AP453" s="114"/>
      <c r="AQ453" s="114"/>
      <c r="AR453" s="114"/>
      <c r="AS453" s="114"/>
    </row>
    <row r="454" spans="1:46" s="190" customFormat="1" ht="15" customHeight="1" x14ac:dyDescent="0.2">
      <c r="A454" s="104"/>
      <c r="B454" s="104">
        <f>VLOOKUP(BJB!$F$9:$F$5599,Ctrl!$B$4:$C$399,2,0)</f>
        <v>39</v>
      </c>
      <c r="C454" s="104">
        <f>VLOOKUP(BJB!$G$9:$G$5599,Ctrl!$E$4:$F$399,2,0)</f>
        <v>0</v>
      </c>
      <c r="D454" s="219">
        <v>1</v>
      </c>
      <c r="E454" s="104" t="str">
        <f>VLOOKUP(BJB!$F$9:$F$5599,Ctrl!$B$4:$D$399,3,0)</f>
        <v>IV</v>
      </c>
      <c r="F454" s="139" t="s">
        <v>10558</v>
      </c>
      <c r="G454" s="139" t="s">
        <v>7680</v>
      </c>
      <c r="H454" s="125" t="s">
        <v>6612</v>
      </c>
      <c r="I454" s="220" t="e">
        <f>IF(G453=BJB!#REF!,I453+1,1)</f>
        <v>#REF!</v>
      </c>
      <c r="J454" s="912" t="s">
        <v>20684</v>
      </c>
      <c r="K454" s="121" t="s">
        <v>991</v>
      </c>
      <c r="L454" s="104" t="s">
        <v>6477</v>
      </c>
      <c r="M454" s="104" t="s">
        <v>992</v>
      </c>
      <c r="N454" s="120">
        <v>40288</v>
      </c>
      <c r="O454" s="107">
        <v>40000000</v>
      </c>
      <c r="P454" s="105" t="s">
        <v>6222</v>
      </c>
      <c r="Q454" s="120" t="s">
        <v>6222</v>
      </c>
      <c r="R454" s="890">
        <v>0</v>
      </c>
      <c r="S454" s="108" t="s">
        <v>7148</v>
      </c>
      <c r="T454" s="109">
        <v>40753</v>
      </c>
      <c r="U454" s="114">
        <v>30000000</v>
      </c>
      <c r="V454" s="109" t="s">
        <v>6222</v>
      </c>
      <c r="W454" s="141">
        <v>0</v>
      </c>
      <c r="X454" s="141">
        <v>0</v>
      </c>
      <c r="Y454" s="141">
        <v>0</v>
      </c>
      <c r="Z454" s="141">
        <v>0</v>
      </c>
      <c r="AA454" s="114">
        <v>25967234</v>
      </c>
      <c r="AB454" s="114"/>
      <c r="AC454" s="132"/>
      <c r="AD454" s="141"/>
      <c r="AE454" s="106">
        <v>0</v>
      </c>
      <c r="AF454" s="106">
        <v>0</v>
      </c>
      <c r="AG454" s="106">
        <v>0</v>
      </c>
      <c r="AH454" s="114"/>
      <c r="AI454" s="114"/>
      <c r="AJ454" s="114"/>
      <c r="AK454" s="114"/>
      <c r="AL454" s="114"/>
      <c r="AM454" s="114"/>
      <c r="AN454" s="114">
        <f t="shared" si="12"/>
        <v>25967234</v>
      </c>
      <c r="AO454" s="114">
        <f t="shared" si="13"/>
        <v>4032766</v>
      </c>
      <c r="AP454" s="114"/>
      <c r="AQ454" s="114"/>
      <c r="AR454" s="114"/>
      <c r="AS454" s="114"/>
    </row>
    <row r="455" spans="1:46" s="190" customFormat="1" ht="15" customHeight="1" x14ac:dyDescent="0.2">
      <c r="A455" s="104"/>
      <c r="B455" s="104">
        <f>VLOOKUP(BJB!$F$9:$F$5599,Ctrl!$B$4:$C$399,2,0)</f>
        <v>39</v>
      </c>
      <c r="C455" s="104">
        <f>VLOOKUP(BJB!$G$9:$G$5599,Ctrl!$E$4:$F$399,2,0)</f>
        <v>1</v>
      </c>
      <c r="D455" s="219">
        <v>1</v>
      </c>
      <c r="E455" s="104" t="str">
        <f>VLOOKUP(BJB!$F$9:$F$5599,Ctrl!$B$4:$D$399,3,0)</f>
        <v>IV</v>
      </c>
      <c r="F455" s="139" t="s">
        <v>10558</v>
      </c>
      <c r="G455" s="139" t="s">
        <v>1117</v>
      </c>
      <c r="H455" s="125">
        <v>1110427000037</v>
      </c>
      <c r="I455" s="220" t="e">
        <f>IF(G454=BJB!#REF!,I454+1,1)</f>
        <v>#REF!</v>
      </c>
      <c r="J455" s="912" t="s">
        <v>20685</v>
      </c>
      <c r="K455" s="121" t="s">
        <v>1045</v>
      </c>
      <c r="L455" s="104" t="s">
        <v>6477</v>
      </c>
      <c r="M455" s="104" t="s">
        <v>1046</v>
      </c>
      <c r="N455" s="120">
        <v>40674</v>
      </c>
      <c r="O455" s="107">
        <v>10000000</v>
      </c>
      <c r="P455" s="105" t="s">
        <v>15100</v>
      </c>
      <c r="Q455" s="120">
        <v>41148</v>
      </c>
      <c r="R455" s="105">
        <v>6703664</v>
      </c>
      <c r="S455" s="108" t="s">
        <v>1034</v>
      </c>
      <c r="T455" s="109">
        <v>41180</v>
      </c>
      <c r="U455" s="114">
        <v>4570718</v>
      </c>
      <c r="V455" s="109">
        <v>41180</v>
      </c>
      <c r="W455" s="141">
        <v>4570718</v>
      </c>
      <c r="X455" s="141">
        <v>0</v>
      </c>
      <c r="Y455" s="141">
        <v>0</v>
      </c>
      <c r="Z455" s="141">
        <v>0</v>
      </c>
      <c r="AA455" s="114">
        <v>2830858</v>
      </c>
      <c r="AB455" s="114"/>
      <c r="AC455" s="132"/>
      <c r="AD455" s="141"/>
      <c r="AE455" s="106">
        <v>0</v>
      </c>
      <c r="AF455" s="106">
        <v>0</v>
      </c>
      <c r="AG455" s="106">
        <v>0</v>
      </c>
      <c r="AH455" s="114"/>
      <c r="AI455" s="114"/>
      <c r="AJ455" s="114"/>
      <c r="AK455" s="114"/>
      <c r="AL455" s="114"/>
      <c r="AM455" s="114"/>
      <c r="AN455" s="114">
        <f t="shared" si="12"/>
        <v>2830858</v>
      </c>
      <c r="AO455" s="114">
        <f t="shared" si="13"/>
        <v>1739860</v>
      </c>
      <c r="AP455" s="114"/>
      <c r="AQ455" s="114"/>
      <c r="AR455" s="114"/>
      <c r="AS455" s="114"/>
    </row>
    <row r="456" spans="1:46" s="190" customFormat="1" ht="15" customHeight="1" x14ac:dyDescent="0.2">
      <c r="A456" s="104"/>
      <c r="B456" s="104">
        <f>VLOOKUP(BJB!$F$9:$F$5599,Ctrl!$B$4:$C$399,2,0)</f>
        <v>39</v>
      </c>
      <c r="C456" s="104">
        <f>VLOOKUP(BJB!$G$9:$G$5599,Ctrl!$E$4:$F$399,2,0)</f>
        <v>0</v>
      </c>
      <c r="D456" s="219">
        <v>1</v>
      </c>
      <c r="E456" s="104" t="str">
        <f>VLOOKUP(BJB!$F$9:$F$5599,Ctrl!$B$4:$D$399,3,0)</f>
        <v>IV</v>
      </c>
      <c r="F456" s="139" t="s">
        <v>10558</v>
      </c>
      <c r="G456" s="139" t="s">
        <v>7680</v>
      </c>
      <c r="H456" s="125"/>
      <c r="I456" s="220" t="e">
        <f>IF(G455=BJB!#REF!,I455+1,1)</f>
        <v>#REF!</v>
      </c>
      <c r="J456" s="912" t="s">
        <v>20686</v>
      </c>
      <c r="K456" s="121" t="s">
        <v>957</v>
      </c>
      <c r="L456" s="104" t="s">
        <v>6477</v>
      </c>
      <c r="M456" s="104" t="s">
        <v>958</v>
      </c>
      <c r="N456" s="120">
        <v>39871</v>
      </c>
      <c r="O456" s="114">
        <v>100000000</v>
      </c>
      <c r="P456" s="105" t="s">
        <v>15101</v>
      </c>
      <c r="Q456" s="120" t="s">
        <v>15079</v>
      </c>
      <c r="R456" s="105">
        <v>49039255</v>
      </c>
      <c r="S456" s="108" t="s">
        <v>7142</v>
      </c>
      <c r="T456" s="109">
        <v>40480</v>
      </c>
      <c r="U456" s="114">
        <v>36779441.25</v>
      </c>
      <c r="V456" s="109">
        <v>40480</v>
      </c>
      <c r="W456" s="141">
        <v>36779441.25</v>
      </c>
      <c r="X456" s="141">
        <v>0</v>
      </c>
      <c r="Y456" s="141">
        <v>0</v>
      </c>
      <c r="Z456" s="141">
        <v>0</v>
      </c>
      <c r="AA456" s="114">
        <v>35316941</v>
      </c>
      <c r="AB456" s="114"/>
      <c r="AC456" s="114"/>
      <c r="AD456" s="141"/>
      <c r="AE456" s="106">
        <v>0</v>
      </c>
      <c r="AF456" s="106">
        <v>0</v>
      </c>
      <c r="AG456" s="106">
        <v>0</v>
      </c>
      <c r="AH456" s="114"/>
      <c r="AI456" s="114"/>
      <c r="AJ456" s="114"/>
      <c r="AK456" s="114"/>
      <c r="AL456" s="114"/>
      <c r="AM456" s="114"/>
      <c r="AN456" s="114">
        <f t="shared" si="12"/>
        <v>35316941</v>
      </c>
      <c r="AO456" s="114">
        <f t="shared" si="13"/>
        <v>1462500.25</v>
      </c>
      <c r="AP456" s="114"/>
      <c r="AQ456" s="114"/>
      <c r="AR456" s="114"/>
      <c r="AS456" s="114"/>
      <c r="AT456" s="233"/>
    </row>
    <row r="457" spans="1:46" s="190" customFormat="1" ht="15" customHeight="1" x14ac:dyDescent="0.2">
      <c r="A457" s="104"/>
      <c r="B457" s="104">
        <f>VLOOKUP(BJB!$F$9:$F$5599,Ctrl!$B$4:$C$399,2,0)</f>
        <v>39</v>
      </c>
      <c r="C457" s="104">
        <f>VLOOKUP(BJB!$G$9:$G$5599,Ctrl!$E$4:$F$399,2,0)</f>
        <v>0</v>
      </c>
      <c r="D457" s="219">
        <v>1</v>
      </c>
      <c r="E457" s="104" t="str">
        <f>VLOOKUP(BJB!$F$9:$F$5599,Ctrl!$B$4:$D$399,3,0)</f>
        <v>IV</v>
      </c>
      <c r="F457" s="139" t="s">
        <v>10558</v>
      </c>
      <c r="G457" s="139" t="s">
        <v>7680</v>
      </c>
      <c r="H457" s="125">
        <v>1080603000007</v>
      </c>
      <c r="I457" s="220" t="e">
        <f>IF(G456=BJB!#REF!,I456+1,1)</f>
        <v>#REF!</v>
      </c>
      <c r="J457" s="912" t="s">
        <v>20687</v>
      </c>
      <c r="K457" s="121" t="s">
        <v>915</v>
      </c>
      <c r="L457" s="104" t="s">
        <v>6477</v>
      </c>
      <c r="M457" s="104" t="s">
        <v>916</v>
      </c>
      <c r="N457" s="120">
        <v>39800</v>
      </c>
      <c r="O457" s="282">
        <v>40000000</v>
      </c>
      <c r="P457" s="105" t="s">
        <v>6222</v>
      </c>
      <c r="Q457" s="120" t="s">
        <v>6222</v>
      </c>
      <c r="R457" s="890">
        <v>0</v>
      </c>
      <c r="S457" s="108" t="s">
        <v>7138</v>
      </c>
      <c r="T457" s="109">
        <v>40086</v>
      </c>
      <c r="U457" s="114">
        <v>30000000</v>
      </c>
      <c r="V457" s="109" t="s">
        <v>6222</v>
      </c>
      <c r="W457" s="141">
        <v>0</v>
      </c>
      <c r="X457" s="141">
        <v>0</v>
      </c>
      <c r="Y457" s="141">
        <v>0</v>
      </c>
      <c r="Z457" s="141">
        <v>0</v>
      </c>
      <c r="AA457" s="114">
        <v>25816458</v>
      </c>
      <c r="AB457" s="114"/>
      <c r="AC457" s="132"/>
      <c r="AD457" s="141"/>
      <c r="AE457" s="106">
        <v>0</v>
      </c>
      <c r="AF457" s="106">
        <v>0</v>
      </c>
      <c r="AG457" s="106">
        <v>0</v>
      </c>
      <c r="AH457" s="114"/>
      <c r="AI457" s="114"/>
      <c r="AJ457" s="114"/>
      <c r="AK457" s="114"/>
      <c r="AL457" s="114"/>
      <c r="AM457" s="114"/>
      <c r="AN457" s="114">
        <f t="shared" ref="AN457:AN520" si="14">SUM(AA457:AM457)</f>
        <v>25816458</v>
      </c>
      <c r="AO457" s="114">
        <f t="shared" ref="AO457:AO520" si="15">IF((U457-AN457)&lt;0,ABS(0),(U457-AN457))</f>
        <v>4183542</v>
      </c>
      <c r="AP457" s="114"/>
      <c r="AQ457" s="114"/>
      <c r="AR457" s="114"/>
      <c r="AS457" s="114"/>
    </row>
    <row r="458" spans="1:46" s="190" customFormat="1" ht="15" customHeight="1" x14ac:dyDescent="0.2">
      <c r="A458" s="104"/>
      <c r="B458" s="104">
        <f>VLOOKUP(BJB!$F$9:$F$5599,Ctrl!$B$4:$C$399,2,0)</f>
        <v>39</v>
      </c>
      <c r="C458" s="104">
        <f>VLOOKUP(BJB!$G$9:$G$5599,Ctrl!$E$4:$F$399,2,0)</f>
        <v>0</v>
      </c>
      <c r="D458" s="219">
        <v>1</v>
      </c>
      <c r="E458" s="104" t="str">
        <f>VLOOKUP(BJB!$F$9:$F$5599,Ctrl!$B$4:$D$399,3,0)</f>
        <v>IV</v>
      </c>
      <c r="F458" s="139" t="s">
        <v>10558</v>
      </c>
      <c r="G458" s="139" t="s">
        <v>7680</v>
      </c>
      <c r="H458" s="125"/>
      <c r="I458" s="220" t="e">
        <f>IF(G457=BJB!#REF!,I457+1,1)</f>
        <v>#REF!</v>
      </c>
      <c r="J458" s="912" t="s">
        <v>20688</v>
      </c>
      <c r="K458" s="121" t="s">
        <v>1035</v>
      </c>
      <c r="L458" s="104" t="s">
        <v>6477</v>
      </c>
      <c r="M458" s="104" t="s">
        <v>1036</v>
      </c>
      <c r="N458" s="120">
        <v>40372</v>
      </c>
      <c r="O458" s="107">
        <v>75000000</v>
      </c>
      <c r="P458" s="105" t="s">
        <v>15102</v>
      </c>
      <c r="Q458" s="120">
        <v>41123</v>
      </c>
      <c r="R458" s="105">
        <v>39711479</v>
      </c>
      <c r="S458" s="108" t="s">
        <v>1034</v>
      </c>
      <c r="T458" s="109">
        <v>41180</v>
      </c>
      <c r="U458" s="114">
        <v>28915083</v>
      </c>
      <c r="V458" s="109">
        <v>41180</v>
      </c>
      <c r="W458" s="141">
        <v>28915083</v>
      </c>
      <c r="X458" s="141">
        <v>0</v>
      </c>
      <c r="Y458" s="141">
        <v>0</v>
      </c>
      <c r="Z458" s="141">
        <v>0</v>
      </c>
      <c r="AA458" s="114">
        <v>23565083</v>
      </c>
      <c r="AB458" s="114"/>
      <c r="AC458" s="114"/>
      <c r="AD458" s="141"/>
      <c r="AE458" s="106">
        <v>0</v>
      </c>
      <c r="AF458" s="106">
        <v>0</v>
      </c>
      <c r="AG458" s="106">
        <v>0</v>
      </c>
      <c r="AH458" s="114"/>
      <c r="AI458" s="114"/>
      <c r="AJ458" s="114"/>
      <c r="AK458" s="114"/>
      <c r="AL458" s="114"/>
      <c r="AM458" s="114"/>
      <c r="AN458" s="114">
        <f t="shared" si="14"/>
        <v>23565083</v>
      </c>
      <c r="AO458" s="114">
        <f t="shared" si="15"/>
        <v>5350000</v>
      </c>
      <c r="AP458" s="114"/>
      <c r="AQ458" s="114"/>
      <c r="AR458" s="114"/>
      <c r="AS458" s="114"/>
      <c r="AT458" s="191"/>
    </row>
    <row r="459" spans="1:46" s="190" customFormat="1" ht="15" customHeight="1" x14ac:dyDescent="0.2">
      <c r="A459" s="104"/>
      <c r="B459" s="104">
        <f>VLOOKUP(BJB!$F$9:$F$5599,Ctrl!$B$4:$C$399,2,0)</f>
        <v>39</v>
      </c>
      <c r="C459" s="104">
        <f>VLOOKUP(BJB!$G$9:$G$5599,Ctrl!$E$4:$F$399,2,0)</f>
        <v>1</v>
      </c>
      <c r="D459" s="219">
        <v>1</v>
      </c>
      <c r="E459" s="104" t="str">
        <f>VLOOKUP(BJB!$F$9:$F$5599,Ctrl!$B$4:$D$399,3,0)</f>
        <v>IV</v>
      </c>
      <c r="F459" s="139" t="s">
        <v>10558</v>
      </c>
      <c r="G459" s="139" t="s">
        <v>1117</v>
      </c>
      <c r="H459" s="125">
        <v>1120625000503</v>
      </c>
      <c r="I459" s="220" t="e">
        <f>IF(G458=BJB!#REF!,I458+1,1)</f>
        <v>#REF!</v>
      </c>
      <c r="J459" s="891" t="s">
        <v>18225</v>
      </c>
      <c r="K459" s="121" t="s">
        <v>7789</v>
      </c>
      <c r="L459" s="104" t="s">
        <v>6477</v>
      </c>
      <c r="M459" s="104" t="s">
        <v>6054</v>
      </c>
      <c r="N459" s="120">
        <v>41129</v>
      </c>
      <c r="O459" s="105">
        <v>30000000</v>
      </c>
      <c r="P459" s="105" t="s">
        <v>15103</v>
      </c>
      <c r="Q459" s="120">
        <v>41771</v>
      </c>
      <c r="R459" s="105">
        <v>19776539</v>
      </c>
      <c r="S459" s="146" t="s">
        <v>7920</v>
      </c>
      <c r="T459" s="109">
        <v>42114</v>
      </c>
      <c r="U459" s="141">
        <v>13553179</v>
      </c>
      <c r="V459" s="109">
        <v>42114</v>
      </c>
      <c r="W459" s="141">
        <v>13553179</v>
      </c>
      <c r="X459" s="141">
        <v>0</v>
      </c>
      <c r="Y459" s="141">
        <v>0</v>
      </c>
      <c r="Z459" s="141">
        <v>0</v>
      </c>
      <c r="AA459" s="114">
        <v>975000</v>
      </c>
      <c r="AB459" s="114"/>
      <c r="AC459" s="132">
        <v>476000</v>
      </c>
      <c r="AD459" s="141"/>
      <c r="AE459" s="106">
        <v>0</v>
      </c>
      <c r="AF459" s="106">
        <v>0</v>
      </c>
      <c r="AG459" s="106">
        <v>0</v>
      </c>
      <c r="AH459" s="141"/>
      <c r="AI459" s="141"/>
      <c r="AJ459" s="141"/>
      <c r="AK459" s="141"/>
      <c r="AL459" s="141"/>
      <c r="AM459" s="141"/>
      <c r="AN459" s="114">
        <f t="shared" si="14"/>
        <v>1451000</v>
      </c>
      <c r="AO459" s="114">
        <f t="shared" si="15"/>
        <v>12102179</v>
      </c>
      <c r="AP459" s="114"/>
      <c r="AQ459" s="114"/>
      <c r="AR459" s="114"/>
      <c r="AS459" s="114"/>
    </row>
    <row r="460" spans="1:46" s="190" customFormat="1" ht="15" customHeight="1" x14ac:dyDescent="0.2">
      <c r="A460" s="104"/>
      <c r="B460" s="104">
        <f>VLOOKUP(BJB!$F$9:$F$5599,Ctrl!$B$4:$C$399,2,0)</f>
        <v>39</v>
      </c>
      <c r="C460" s="104">
        <f>VLOOKUP(BJB!$G$9:$G$5599,Ctrl!$E$4:$F$399,2,0)</f>
        <v>0</v>
      </c>
      <c r="D460" s="219">
        <v>1</v>
      </c>
      <c r="E460" s="104" t="str">
        <f>VLOOKUP(BJB!$F$9:$F$5599,Ctrl!$B$4:$D$399,3,0)</f>
        <v>IV</v>
      </c>
      <c r="F460" s="139" t="s">
        <v>10558</v>
      </c>
      <c r="G460" s="139" t="s">
        <v>7680</v>
      </c>
      <c r="H460" s="125"/>
      <c r="I460" s="220" t="e">
        <f>IF(G459=BJB!#REF!,I459+1,1)</f>
        <v>#REF!</v>
      </c>
      <c r="J460" s="912" t="s">
        <v>20689</v>
      </c>
      <c r="K460" s="121" t="s">
        <v>1000</v>
      </c>
      <c r="L460" s="104" t="s">
        <v>6477</v>
      </c>
      <c r="M460" s="104" t="s">
        <v>946</v>
      </c>
      <c r="N460" s="120">
        <v>39994</v>
      </c>
      <c r="O460" s="107">
        <v>10000000</v>
      </c>
      <c r="P460" s="105" t="s">
        <v>6222</v>
      </c>
      <c r="Q460" s="120" t="s">
        <v>6222</v>
      </c>
      <c r="R460" s="890">
        <v>0</v>
      </c>
      <c r="S460" s="108" t="s">
        <v>7150</v>
      </c>
      <c r="T460" s="109">
        <v>40872</v>
      </c>
      <c r="U460" s="114">
        <v>6698111</v>
      </c>
      <c r="V460" s="109" t="s">
        <v>6222</v>
      </c>
      <c r="W460" s="141">
        <v>0</v>
      </c>
      <c r="X460" s="141">
        <v>0</v>
      </c>
      <c r="Y460" s="141">
        <v>0</v>
      </c>
      <c r="Z460" s="141">
        <v>0</v>
      </c>
      <c r="AA460" s="114">
        <v>6346225</v>
      </c>
      <c r="AB460" s="114"/>
      <c r="AC460" s="114"/>
      <c r="AD460" s="141"/>
      <c r="AE460" s="106">
        <v>0</v>
      </c>
      <c r="AF460" s="106">
        <v>0</v>
      </c>
      <c r="AG460" s="106">
        <v>0</v>
      </c>
      <c r="AH460" s="114"/>
      <c r="AI460" s="114"/>
      <c r="AJ460" s="114"/>
      <c r="AK460" s="114"/>
      <c r="AL460" s="114"/>
      <c r="AM460" s="114"/>
      <c r="AN460" s="114">
        <f t="shared" si="14"/>
        <v>6346225</v>
      </c>
      <c r="AO460" s="114">
        <f t="shared" si="15"/>
        <v>351886</v>
      </c>
      <c r="AP460" s="114"/>
      <c r="AQ460" s="114"/>
      <c r="AR460" s="114"/>
      <c r="AS460" s="114"/>
    </row>
    <row r="461" spans="1:46" s="190" customFormat="1" ht="15" customHeight="1" x14ac:dyDescent="0.2">
      <c r="A461" s="104"/>
      <c r="B461" s="104">
        <f>VLOOKUP(BJB!$F$9:$F$5599,Ctrl!$B$4:$C$399,2,0)</f>
        <v>39</v>
      </c>
      <c r="C461" s="104">
        <f>VLOOKUP(BJB!$G$9:$G$5599,Ctrl!$E$4:$F$399,2,0)</f>
        <v>1</v>
      </c>
      <c r="D461" s="219">
        <v>1</v>
      </c>
      <c r="E461" s="104" t="str">
        <f>VLOOKUP(BJB!$F$9:$F$5599,Ctrl!$B$4:$D$399,3,0)</f>
        <v>IV</v>
      </c>
      <c r="F461" s="139" t="s">
        <v>10558</v>
      </c>
      <c r="G461" s="139" t="s">
        <v>1117</v>
      </c>
      <c r="H461" s="125"/>
      <c r="I461" s="220" t="e">
        <f>IF(G460=BJB!#REF!,I460+1,1)</f>
        <v>#REF!</v>
      </c>
      <c r="J461" s="912" t="s">
        <v>20690</v>
      </c>
      <c r="K461" s="121" t="s">
        <v>1063</v>
      </c>
      <c r="L461" s="104" t="s">
        <v>6477</v>
      </c>
      <c r="M461" s="104" t="s">
        <v>1062</v>
      </c>
      <c r="N461" s="120">
        <v>40885</v>
      </c>
      <c r="O461" s="107">
        <v>5000000</v>
      </c>
      <c r="P461" s="105" t="s">
        <v>15034</v>
      </c>
      <c r="Q461" s="120">
        <v>41226</v>
      </c>
      <c r="R461" s="105">
        <v>5498780</v>
      </c>
      <c r="S461" s="146" t="s">
        <v>1058</v>
      </c>
      <c r="T461" s="109">
        <v>41333</v>
      </c>
      <c r="U461" s="114">
        <v>3500000</v>
      </c>
      <c r="V461" s="109">
        <v>41333</v>
      </c>
      <c r="W461" s="141">
        <v>3500000</v>
      </c>
      <c r="X461" s="141">
        <v>0</v>
      </c>
      <c r="Y461" s="141">
        <v>0</v>
      </c>
      <c r="Z461" s="141">
        <v>0</v>
      </c>
      <c r="AA461" s="114">
        <v>3500000</v>
      </c>
      <c r="AB461" s="114"/>
      <c r="AC461" s="114"/>
      <c r="AD461" s="141"/>
      <c r="AE461" s="106">
        <v>0</v>
      </c>
      <c r="AF461" s="106">
        <v>0</v>
      </c>
      <c r="AG461" s="106">
        <v>0</v>
      </c>
      <c r="AH461" s="114"/>
      <c r="AI461" s="114"/>
      <c r="AJ461" s="114"/>
      <c r="AK461" s="114"/>
      <c r="AL461" s="114"/>
      <c r="AM461" s="114"/>
      <c r="AN461" s="114">
        <f t="shared" si="14"/>
        <v>3500000</v>
      </c>
      <c r="AO461" s="114">
        <f t="shared" si="15"/>
        <v>0</v>
      </c>
      <c r="AP461" s="114"/>
      <c r="AQ461" s="114"/>
      <c r="AR461" s="114"/>
      <c r="AS461" s="114"/>
      <c r="AT461" s="191"/>
    </row>
    <row r="462" spans="1:46" s="190" customFormat="1" ht="15" customHeight="1" x14ac:dyDescent="0.2">
      <c r="A462" s="104"/>
      <c r="B462" s="104">
        <f>VLOOKUP(BJB!$F$9:$F$5599,Ctrl!$B$4:$C$399,2,0)</f>
        <v>39</v>
      </c>
      <c r="C462" s="104">
        <f>VLOOKUP(BJB!$G$9:$G$5599,Ctrl!$E$4:$F$399,2,0)</f>
        <v>2</v>
      </c>
      <c r="D462" s="219">
        <v>1</v>
      </c>
      <c r="E462" s="104" t="str">
        <f>VLOOKUP(BJB!$F$9:$F$5599,Ctrl!$B$4:$D$399,3,0)</f>
        <v>IV</v>
      </c>
      <c r="F462" s="139" t="s">
        <v>10558</v>
      </c>
      <c r="G462" s="139" t="s">
        <v>1100</v>
      </c>
      <c r="H462" s="125">
        <v>1121205000680</v>
      </c>
      <c r="I462" s="220" t="e">
        <f>IF(G461=BJB!#REF!,I461+1,1)</f>
        <v>#REF!</v>
      </c>
      <c r="J462" s="912" t="s">
        <v>20691</v>
      </c>
      <c r="K462" s="121" t="s">
        <v>2152</v>
      </c>
      <c r="L462" s="104" t="s">
        <v>6477</v>
      </c>
      <c r="M462" s="104" t="s">
        <v>7310</v>
      </c>
      <c r="N462" s="120">
        <v>41290</v>
      </c>
      <c r="O462" s="105">
        <v>100000000</v>
      </c>
      <c r="P462" s="105" t="s">
        <v>15104</v>
      </c>
      <c r="Q462" s="120">
        <v>42039</v>
      </c>
      <c r="R462" s="105">
        <v>34989500</v>
      </c>
      <c r="S462" s="146" t="s">
        <v>7313</v>
      </c>
      <c r="T462" s="109">
        <v>42081</v>
      </c>
      <c r="U462" s="141">
        <v>20636682</v>
      </c>
      <c r="V462" s="109">
        <v>42081</v>
      </c>
      <c r="W462" s="141">
        <v>20636682</v>
      </c>
      <c r="X462" s="141">
        <v>0</v>
      </c>
      <c r="Y462" s="141">
        <v>0</v>
      </c>
      <c r="Z462" s="141">
        <v>0</v>
      </c>
      <c r="AA462" s="114">
        <v>3791266</v>
      </c>
      <c r="AB462" s="114"/>
      <c r="AC462" s="132"/>
      <c r="AD462" s="141"/>
      <c r="AE462" s="106">
        <v>0</v>
      </c>
      <c r="AF462" s="106">
        <v>0</v>
      </c>
      <c r="AG462" s="106">
        <v>0</v>
      </c>
      <c r="AH462" s="141"/>
      <c r="AI462" s="141"/>
      <c r="AJ462" s="141"/>
      <c r="AK462" s="141"/>
      <c r="AL462" s="141"/>
      <c r="AM462" s="141"/>
      <c r="AN462" s="114">
        <f t="shared" si="14"/>
        <v>3791266</v>
      </c>
      <c r="AO462" s="114">
        <f t="shared" si="15"/>
        <v>16845416</v>
      </c>
      <c r="AP462" s="114"/>
      <c r="AQ462" s="114"/>
      <c r="AR462" s="114"/>
      <c r="AS462" s="114"/>
    </row>
    <row r="463" spans="1:46" s="190" customFormat="1" ht="15" customHeight="1" x14ac:dyDescent="0.2">
      <c r="A463" s="104"/>
      <c r="B463" s="104">
        <f>VLOOKUP(BJB!$F$9:$F$5599,Ctrl!$B$4:$C$399,2,0)</f>
        <v>39</v>
      </c>
      <c r="C463" s="104">
        <f>VLOOKUP(BJB!$G$9:$G$5599,Ctrl!$E$4:$F$399,2,0)</f>
        <v>0</v>
      </c>
      <c r="D463" s="219">
        <v>1</v>
      </c>
      <c r="E463" s="104" t="str">
        <f>VLOOKUP(BJB!$F$9:$F$5599,Ctrl!$B$4:$D$399,3,0)</f>
        <v>IV</v>
      </c>
      <c r="F463" s="139" t="s">
        <v>10558</v>
      </c>
      <c r="G463" s="139" t="s">
        <v>7680</v>
      </c>
      <c r="H463" s="125"/>
      <c r="I463" s="220" t="e">
        <f>IF(G462=BJB!#REF!,I462+1,1)</f>
        <v>#REF!</v>
      </c>
      <c r="J463" s="912" t="s">
        <v>20692</v>
      </c>
      <c r="K463" s="121" t="s">
        <v>993</v>
      </c>
      <c r="L463" s="104" t="s">
        <v>6476</v>
      </c>
      <c r="M463" s="104" t="s">
        <v>994</v>
      </c>
      <c r="N463" s="120">
        <v>39498</v>
      </c>
      <c r="O463" s="114">
        <v>50000000</v>
      </c>
      <c r="P463" s="105" t="s">
        <v>6222</v>
      </c>
      <c r="Q463" s="120" t="s">
        <v>6222</v>
      </c>
      <c r="R463" s="890">
        <v>0</v>
      </c>
      <c r="S463" s="108" t="s">
        <v>7149</v>
      </c>
      <c r="T463" s="109">
        <v>40780</v>
      </c>
      <c r="U463" s="114">
        <v>22570538</v>
      </c>
      <c r="V463" s="109" t="s">
        <v>6222</v>
      </c>
      <c r="W463" s="141">
        <v>0</v>
      </c>
      <c r="X463" s="141">
        <v>0</v>
      </c>
      <c r="Y463" s="141">
        <v>0</v>
      </c>
      <c r="Z463" s="141">
        <v>0</v>
      </c>
      <c r="AA463" s="114">
        <v>0</v>
      </c>
      <c r="AB463" s="114"/>
      <c r="AC463" s="114"/>
      <c r="AD463" s="141"/>
      <c r="AE463" s="106">
        <v>0</v>
      </c>
      <c r="AF463" s="106">
        <v>0</v>
      </c>
      <c r="AG463" s="106">
        <v>0</v>
      </c>
      <c r="AH463" s="114"/>
      <c r="AI463" s="114"/>
      <c r="AJ463" s="114"/>
      <c r="AK463" s="114"/>
      <c r="AL463" s="114"/>
      <c r="AM463" s="114"/>
      <c r="AN463" s="114">
        <f t="shared" si="14"/>
        <v>0</v>
      </c>
      <c r="AO463" s="114">
        <f t="shared" si="15"/>
        <v>22570538</v>
      </c>
      <c r="AP463" s="114"/>
      <c r="AQ463" s="114"/>
      <c r="AR463" s="114"/>
      <c r="AS463" s="114"/>
    </row>
    <row r="464" spans="1:46" s="190" customFormat="1" ht="15" customHeight="1" x14ac:dyDescent="0.2">
      <c r="A464" s="104"/>
      <c r="B464" s="104">
        <f>VLOOKUP(BJB!$F$9:$F$5599,Ctrl!$B$4:$C$399,2,0)</f>
        <v>39</v>
      </c>
      <c r="C464" s="104">
        <f>VLOOKUP(BJB!$G$9:$G$5599,Ctrl!$E$4:$F$399,2,0)</f>
        <v>2</v>
      </c>
      <c r="D464" s="219">
        <v>1</v>
      </c>
      <c r="E464" s="104" t="str">
        <f>VLOOKUP(BJB!$F$9:$F$5599,Ctrl!$B$4:$D$399,3,0)</f>
        <v>IV</v>
      </c>
      <c r="F464" s="139" t="s">
        <v>10558</v>
      </c>
      <c r="G464" s="139" t="s">
        <v>1100</v>
      </c>
      <c r="H464" s="125"/>
      <c r="I464" s="220" t="e">
        <f>IF(G463=BJB!#REF!,I463+1,1)</f>
        <v>#REF!</v>
      </c>
      <c r="J464" s="912" t="s">
        <v>20693</v>
      </c>
      <c r="K464" s="121" t="s">
        <v>5078</v>
      </c>
      <c r="L464" s="104" t="s">
        <v>6477</v>
      </c>
      <c r="M464" s="104" t="s">
        <v>5081</v>
      </c>
      <c r="N464" s="120">
        <v>41129</v>
      </c>
      <c r="O464" s="107">
        <v>210000000</v>
      </c>
      <c r="P464" s="105" t="s">
        <v>15105</v>
      </c>
      <c r="Q464" s="120">
        <v>41554</v>
      </c>
      <c r="R464" s="105">
        <v>255367059</v>
      </c>
      <c r="S464" s="146" t="s">
        <v>5047</v>
      </c>
      <c r="T464" s="109">
        <v>41698</v>
      </c>
      <c r="U464" s="114">
        <v>147000000</v>
      </c>
      <c r="V464" s="109">
        <v>41671</v>
      </c>
      <c r="W464" s="141">
        <v>147000000</v>
      </c>
      <c r="X464" s="141">
        <v>0</v>
      </c>
      <c r="Y464" s="141">
        <v>0</v>
      </c>
      <c r="Z464" s="141">
        <v>0</v>
      </c>
      <c r="AA464" s="114">
        <v>1645000</v>
      </c>
      <c r="AB464" s="114"/>
      <c r="AC464" s="114"/>
      <c r="AD464" s="141"/>
      <c r="AE464" s="106">
        <v>0</v>
      </c>
      <c r="AF464" s="106">
        <v>0</v>
      </c>
      <c r="AG464" s="106">
        <v>0</v>
      </c>
      <c r="AH464" s="114"/>
      <c r="AI464" s="114"/>
      <c r="AJ464" s="114"/>
      <c r="AK464" s="114"/>
      <c r="AL464" s="114"/>
      <c r="AM464" s="114"/>
      <c r="AN464" s="114">
        <f t="shared" si="14"/>
        <v>1645000</v>
      </c>
      <c r="AO464" s="114">
        <f t="shared" si="15"/>
        <v>145355000</v>
      </c>
      <c r="AP464" s="114"/>
      <c r="AQ464" s="114"/>
      <c r="AR464" s="114"/>
      <c r="AS464" s="114"/>
    </row>
    <row r="465" spans="1:46" s="190" customFormat="1" ht="15" customHeight="1" x14ac:dyDescent="0.2">
      <c r="A465" s="104"/>
      <c r="B465" s="104">
        <f>VLOOKUP(BJB!$F$9:$F$5599,Ctrl!$B$4:$C$399,2,0)</f>
        <v>39</v>
      </c>
      <c r="C465" s="104">
        <f>VLOOKUP(BJB!$G$9:$G$5599,Ctrl!$E$4:$F$399,2,0)</f>
        <v>0</v>
      </c>
      <c r="D465" s="219">
        <v>1</v>
      </c>
      <c r="E465" s="104" t="str">
        <f>VLOOKUP(BJB!$F$9:$F$5599,Ctrl!$B$4:$D$399,3,0)</f>
        <v>IV</v>
      </c>
      <c r="F465" s="139" t="s">
        <v>10558</v>
      </c>
      <c r="G465" s="139" t="s">
        <v>7680</v>
      </c>
      <c r="H465" s="125">
        <v>1120420001347</v>
      </c>
      <c r="I465" s="220" t="e">
        <f>IF(G464=BJB!#REF!,I464+1,1)</f>
        <v>#REF!</v>
      </c>
      <c r="J465" s="912" t="s">
        <v>20694</v>
      </c>
      <c r="K465" s="121" t="s">
        <v>7805</v>
      </c>
      <c r="L465" s="104" t="s">
        <v>6477</v>
      </c>
      <c r="M465" s="104" t="s">
        <v>5955</v>
      </c>
      <c r="N465" s="120">
        <v>41058</v>
      </c>
      <c r="O465" s="105">
        <v>35000000</v>
      </c>
      <c r="P465" s="105" t="s">
        <v>15106</v>
      </c>
      <c r="Q465" s="120">
        <v>42110</v>
      </c>
      <c r="R465" s="105">
        <v>16802557</v>
      </c>
      <c r="S465" s="146" t="s">
        <v>7933</v>
      </c>
      <c r="T465" s="109">
        <v>42114</v>
      </c>
      <c r="U465" s="141">
        <v>11085538</v>
      </c>
      <c r="V465" s="109">
        <v>42114</v>
      </c>
      <c r="W465" s="141">
        <v>11085538</v>
      </c>
      <c r="X465" s="141">
        <v>0</v>
      </c>
      <c r="Y465" s="141">
        <v>0</v>
      </c>
      <c r="Z465" s="141">
        <v>0</v>
      </c>
      <c r="AA465" s="114">
        <v>7293931</v>
      </c>
      <c r="AB465" s="114"/>
      <c r="AC465" s="132"/>
      <c r="AD465" s="141"/>
      <c r="AE465" s="106">
        <v>0</v>
      </c>
      <c r="AF465" s="106">
        <v>0</v>
      </c>
      <c r="AG465" s="106">
        <v>0</v>
      </c>
      <c r="AH465" s="222"/>
      <c r="AI465" s="141"/>
      <c r="AJ465" s="141"/>
      <c r="AK465" s="141"/>
      <c r="AL465" s="141"/>
      <c r="AM465" s="141"/>
      <c r="AN465" s="114">
        <f t="shared" si="14"/>
        <v>7293931</v>
      </c>
      <c r="AO465" s="114">
        <f t="shared" si="15"/>
        <v>3791607</v>
      </c>
      <c r="AP465" s="114"/>
      <c r="AQ465" s="114"/>
      <c r="AR465" s="114"/>
      <c r="AS465" s="114"/>
    </row>
    <row r="466" spans="1:46" s="190" customFormat="1" ht="15" customHeight="1" x14ac:dyDescent="0.2">
      <c r="A466" s="104"/>
      <c r="B466" s="104">
        <f>VLOOKUP(BJB!$F$9:$F$5599,Ctrl!$B$4:$C$399,2,0)</f>
        <v>39</v>
      </c>
      <c r="C466" s="104">
        <f>VLOOKUP(BJB!$G$9:$G$5599,Ctrl!$E$4:$F$399,2,0)</f>
        <v>0</v>
      </c>
      <c r="D466" s="219">
        <v>1</v>
      </c>
      <c r="E466" s="104" t="str">
        <f>VLOOKUP(BJB!$F$9:$F$5599,Ctrl!$B$4:$D$399,3,0)</f>
        <v>IV</v>
      </c>
      <c r="F466" s="139" t="s">
        <v>10558</v>
      </c>
      <c r="G466" s="139" t="s">
        <v>7680</v>
      </c>
      <c r="H466" s="125"/>
      <c r="I466" s="220" t="e">
        <f>IF(G465=BJB!#REF!,I465+1,1)</f>
        <v>#REF!</v>
      </c>
      <c r="J466" s="912" t="s">
        <v>20695</v>
      </c>
      <c r="K466" s="121" t="s">
        <v>956</v>
      </c>
      <c r="L466" s="104" t="s">
        <v>6477</v>
      </c>
      <c r="M466" s="104" t="s">
        <v>934</v>
      </c>
      <c r="N466" s="120">
        <v>39813</v>
      </c>
      <c r="O466" s="114">
        <v>50000000</v>
      </c>
      <c r="P466" s="105" t="s">
        <v>15107</v>
      </c>
      <c r="Q466" s="120" t="s">
        <v>15079</v>
      </c>
      <c r="R466" s="105">
        <v>54693449</v>
      </c>
      <c r="S466" s="108" t="s">
        <v>7142</v>
      </c>
      <c r="T466" s="109">
        <v>40480</v>
      </c>
      <c r="U466" s="114">
        <v>37500000</v>
      </c>
      <c r="V466" s="109">
        <v>40480</v>
      </c>
      <c r="W466" s="141">
        <v>37500000</v>
      </c>
      <c r="X466" s="141">
        <v>0</v>
      </c>
      <c r="Y466" s="141">
        <v>0</v>
      </c>
      <c r="Z466" s="141">
        <v>0</v>
      </c>
      <c r="AA466" s="114">
        <v>37500000</v>
      </c>
      <c r="AB466" s="114"/>
      <c r="AC466" s="114"/>
      <c r="AD466" s="141"/>
      <c r="AE466" s="106">
        <v>0</v>
      </c>
      <c r="AF466" s="106">
        <v>0</v>
      </c>
      <c r="AG466" s="106">
        <v>0</v>
      </c>
      <c r="AH466" s="114"/>
      <c r="AI466" s="114"/>
      <c r="AJ466" s="114"/>
      <c r="AK466" s="114"/>
      <c r="AL466" s="114"/>
      <c r="AM466" s="114"/>
      <c r="AN466" s="114">
        <f t="shared" si="14"/>
        <v>37500000</v>
      </c>
      <c r="AO466" s="114">
        <f t="shared" si="15"/>
        <v>0</v>
      </c>
      <c r="AP466" s="114"/>
      <c r="AQ466" s="114"/>
      <c r="AR466" s="114"/>
      <c r="AS466" s="114"/>
    </row>
    <row r="467" spans="1:46" s="190" customFormat="1" ht="15" customHeight="1" x14ac:dyDescent="0.2">
      <c r="A467" s="104"/>
      <c r="B467" s="104">
        <f>VLOOKUP(BJB!$F$9:$F$5599,Ctrl!$B$4:$C$399,2,0)</f>
        <v>39</v>
      </c>
      <c r="C467" s="104">
        <f>VLOOKUP(BJB!$G$9:$G$5599,Ctrl!$E$4:$F$399,2,0)</f>
        <v>0</v>
      </c>
      <c r="D467" s="219">
        <v>1</v>
      </c>
      <c r="E467" s="104" t="str">
        <f>VLOOKUP(BJB!$F$9:$F$5599,Ctrl!$B$4:$D$399,3,0)</f>
        <v>IV</v>
      </c>
      <c r="F467" s="139" t="s">
        <v>10558</v>
      </c>
      <c r="G467" s="139" t="s">
        <v>7680</v>
      </c>
      <c r="H467" s="125"/>
      <c r="I467" s="220" t="e">
        <f>IF(G466=BJB!#REF!,I466+1,1)</f>
        <v>#REF!</v>
      </c>
      <c r="J467" s="912" t="s">
        <v>20696</v>
      </c>
      <c r="K467" s="121" t="s">
        <v>5108</v>
      </c>
      <c r="L467" s="104" t="s">
        <v>6476</v>
      </c>
      <c r="M467" s="104" t="s">
        <v>5109</v>
      </c>
      <c r="N467" s="120">
        <v>39945</v>
      </c>
      <c r="O467" s="107">
        <v>17000000</v>
      </c>
      <c r="P467" s="105" t="s">
        <v>6222</v>
      </c>
      <c r="Q467" s="120" t="s">
        <v>6222</v>
      </c>
      <c r="R467" s="890">
        <v>0</v>
      </c>
      <c r="S467" s="146" t="s">
        <v>5097</v>
      </c>
      <c r="T467" s="109">
        <v>41652</v>
      </c>
      <c r="U467" s="114">
        <v>1690322</v>
      </c>
      <c r="V467" s="109" t="s">
        <v>6222</v>
      </c>
      <c r="W467" s="141">
        <v>0</v>
      </c>
      <c r="X467" s="141">
        <v>0</v>
      </c>
      <c r="Y467" s="141">
        <v>0</v>
      </c>
      <c r="Z467" s="141">
        <v>0</v>
      </c>
      <c r="AA467" s="114">
        <v>0</v>
      </c>
      <c r="AB467" s="114"/>
      <c r="AC467" s="114"/>
      <c r="AD467" s="141"/>
      <c r="AE467" s="106">
        <v>0</v>
      </c>
      <c r="AF467" s="106">
        <v>0</v>
      </c>
      <c r="AG467" s="106">
        <v>0</v>
      </c>
      <c r="AH467" s="114"/>
      <c r="AI467" s="114"/>
      <c r="AJ467" s="114"/>
      <c r="AK467" s="114"/>
      <c r="AL467" s="114"/>
      <c r="AM467" s="114"/>
      <c r="AN467" s="114">
        <f t="shared" si="14"/>
        <v>0</v>
      </c>
      <c r="AO467" s="114">
        <f t="shared" si="15"/>
        <v>1690322</v>
      </c>
      <c r="AP467" s="114"/>
      <c r="AQ467" s="114"/>
      <c r="AR467" s="114"/>
      <c r="AS467" s="114"/>
    </row>
    <row r="468" spans="1:46" s="189" customFormat="1" ht="15" customHeight="1" x14ac:dyDescent="0.2">
      <c r="A468" s="104"/>
      <c r="B468" s="104">
        <f>VLOOKUP(BJB!$F$9:$F$5599,Ctrl!$B$4:$C$399,2,0)</f>
        <v>39</v>
      </c>
      <c r="C468" s="104">
        <f>VLOOKUP(BJB!$G$9:$G$5599,Ctrl!$E$4:$F$399,2,0)</f>
        <v>0</v>
      </c>
      <c r="D468" s="219">
        <v>1</v>
      </c>
      <c r="E468" s="104" t="str">
        <f>VLOOKUP(BJB!$F$9:$F$5599,Ctrl!$B$4:$D$399,3,0)</f>
        <v>IV</v>
      </c>
      <c r="F468" s="139" t="s">
        <v>10558</v>
      </c>
      <c r="G468" s="139" t="s">
        <v>7680</v>
      </c>
      <c r="H468" s="125"/>
      <c r="I468" s="220" t="e">
        <f>IF(G467=BJB!#REF!,I467+1,1)</f>
        <v>#REF!</v>
      </c>
      <c r="J468" s="912" t="s">
        <v>20697</v>
      </c>
      <c r="K468" s="121" t="s">
        <v>1087</v>
      </c>
      <c r="L468" s="104" t="s">
        <v>6476</v>
      </c>
      <c r="M468" s="104" t="s">
        <v>1088</v>
      </c>
      <c r="N468" s="120">
        <v>40658</v>
      </c>
      <c r="O468" s="105">
        <v>67016785</v>
      </c>
      <c r="P468" s="105" t="s">
        <v>15108</v>
      </c>
      <c r="Q468" s="120">
        <v>41327</v>
      </c>
      <c r="R468" s="105">
        <v>61650672</v>
      </c>
      <c r="S468" s="146" t="s">
        <v>1086</v>
      </c>
      <c r="T468" s="109">
        <v>41478</v>
      </c>
      <c r="U468" s="114">
        <v>61650672</v>
      </c>
      <c r="V468" s="109">
        <v>41478</v>
      </c>
      <c r="W468" s="141">
        <v>61650672</v>
      </c>
      <c r="X468" s="141">
        <v>0</v>
      </c>
      <c r="Y468" s="141">
        <v>0</v>
      </c>
      <c r="Z468" s="141">
        <v>0</v>
      </c>
      <c r="AA468" s="114">
        <v>0</v>
      </c>
      <c r="AB468" s="114"/>
      <c r="AC468" s="114"/>
      <c r="AD468" s="141"/>
      <c r="AE468" s="106">
        <v>0</v>
      </c>
      <c r="AF468" s="106">
        <v>0</v>
      </c>
      <c r="AG468" s="106">
        <v>0</v>
      </c>
      <c r="AH468" s="114"/>
      <c r="AI468" s="114"/>
      <c r="AJ468" s="114"/>
      <c r="AK468" s="114"/>
      <c r="AL468" s="114"/>
      <c r="AM468" s="114"/>
      <c r="AN468" s="114">
        <f t="shared" si="14"/>
        <v>0</v>
      </c>
      <c r="AO468" s="114">
        <f t="shared" si="15"/>
        <v>61650672</v>
      </c>
      <c r="AP468" s="114"/>
      <c r="AQ468" s="114"/>
      <c r="AR468" s="114"/>
      <c r="AS468" s="114"/>
      <c r="AT468" s="190"/>
    </row>
    <row r="469" spans="1:46" s="190" customFormat="1" ht="15" customHeight="1" x14ac:dyDescent="0.2">
      <c r="A469" s="104"/>
      <c r="B469" s="104">
        <f>VLOOKUP(BJB!$F$9:$F$5599,Ctrl!$B$4:$C$399,2,0)</f>
        <v>39</v>
      </c>
      <c r="C469" s="104">
        <f>VLOOKUP(BJB!$G$9:$G$5599,Ctrl!$E$4:$F$399,2,0)</f>
        <v>1</v>
      </c>
      <c r="D469" s="219">
        <v>1</v>
      </c>
      <c r="E469" s="104" t="str">
        <f>VLOOKUP(BJB!$F$9:$F$5599,Ctrl!$B$4:$D$399,3,0)</f>
        <v>IV</v>
      </c>
      <c r="F469" s="139" t="s">
        <v>10558</v>
      </c>
      <c r="G469" s="139" t="s">
        <v>1117</v>
      </c>
      <c r="H469" s="125" t="s">
        <v>17653</v>
      </c>
      <c r="I469" s="220" t="e">
        <f>IF(G468=BJB!#REF!,I468+1,1)</f>
        <v>#REF!</v>
      </c>
      <c r="J469" s="891" t="s">
        <v>18226</v>
      </c>
      <c r="K469" s="121" t="s">
        <v>6013</v>
      </c>
      <c r="L469" s="104" t="s">
        <v>6477</v>
      </c>
      <c r="M469" s="104" t="s">
        <v>6014</v>
      </c>
      <c r="N469" s="120">
        <v>41004</v>
      </c>
      <c r="O469" s="114">
        <v>50000000</v>
      </c>
      <c r="P469" s="105" t="s">
        <v>15109</v>
      </c>
      <c r="Q469" s="120">
        <v>41556</v>
      </c>
      <c r="R469" s="105">
        <v>41687997</v>
      </c>
      <c r="S469" s="146" t="s">
        <v>5984</v>
      </c>
      <c r="T469" s="109">
        <v>41942</v>
      </c>
      <c r="U469" s="114">
        <v>26857685</v>
      </c>
      <c r="V469" s="109">
        <v>41913</v>
      </c>
      <c r="W469" s="141">
        <v>26857685</v>
      </c>
      <c r="X469" s="141">
        <v>0</v>
      </c>
      <c r="Y469" s="141">
        <v>0</v>
      </c>
      <c r="Z469" s="141">
        <v>0</v>
      </c>
      <c r="AA469" s="114">
        <v>0</v>
      </c>
      <c r="AB469" s="114"/>
      <c r="AC469" s="114"/>
      <c r="AD469" s="141">
        <v>4124906</v>
      </c>
      <c r="AE469" s="106">
        <v>0</v>
      </c>
      <c r="AF469" s="106">
        <v>0</v>
      </c>
      <c r="AG469" s="106">
        <v>0</v>
      </c>
      <c r="AH469" s="114"/>
      <c r="AI469" s="114"/>
      <c r="AJ469" s="114"/>
      <c r="AK469" s="114"/>
      <c r="AL469" s="114"/>
      <c r="AM469" s="114"/>
      <c r="AN469" s="114">
        <f t="shared" si="14"/>
        <v>4124906</v>
      </c>
      <c r="AO469" s="114">
        <f t="shared" si="15"/>
        <v>22732779</v>
      </c>
      <c r="AP469" s="114"/>
      <c r="AQ469" s="114"/>
      <c r="AR469" s="114"/>
      <c r="AS469" s="114"/>
    </row>
    <row r="470" spans="1:46" s="190" customFormat="1" ht="15" customHeight="1" x14ac:dyDescent="0.2">
      <c r="A470" s="104"/>
      <c r="B470" s="104">
        <f>VLOOKUP(BJB!$F$9:$F$5599,Ctrl!$B$4:$C$399,2,0)</f>
        <v>39</v>
      </c>
      <c r="C470" s="104">
        <f>VLOOKUP(BJB!$G$9:$G$5599,Ctrl!$E$4:$F$399,2,0)</f>
        <v>0</v>
      </c>
      <c r="D470" s="219">
        <v>1</v>
      </c>
      <c r="E470" s="104" t="str">
        <f>VLOOKUP(BJB!$F$9:$F$5599,Ctrl!$B$4:$D$399,3,0)</f>
        <v>IV</v>
      </c>
      <c r="F470" s="139" t="s">
        <v>10558</v>
      </c>
      <c r="G470" s="139" t="s">
        <v>7680</v>
      </c>
      <c r="H470" s="125" t="s">
        <v>7700</v>
      </c>
      <c r="I470" s="220" t="e">
        <f>IF(G469=BJB!#REF!,I469+1,1)</f>
        <v>#REF!</v>
      </c>
      <c r="J470" s="891" t="s">
        <v>18227</v>
      </c>
      <c r="K470" s="121" t="s">
        <v>10881</v>
      </c>
      <c r="L470" s="104" t="s">
        <v>6477</v>
      </c>
      <c r="M470" s="104" t="s">
        <v>5062</v>
      </c>
      <c r="N470" s="120">
        <v>41129</v>
      </c>
      <c r="O470" s="107">
        <v>100000000</v>
      </c>
      <c r="P470" s="105" t="s">
        <v>15110</v>
      </c>
      <c r="Q470" s="120">
        <v>41885</v>
      </c>
      <c r="R470" s="105">
        <v>58946987</v>
      </c>
      <c r="S470" s="146" t="s">
        <v>6086</v>
      </c>
      <c r="T470" s="109">
        <v>42003</v>
      </c>
      <c r="U470" s="114">
        <v>40010312</v>
      </c>
      <c r="V470" s="109">
        <v>41974</v>
      </c>
      <c r="W470" s="141">
        <v>40010312</v>
      </c>
      <c r="X470" s="141">
        <v>0</v>
      </c>
      <c r="Y470" s="141">
        <v>0</v>
      </c>
      <c r="Z470" s="141">
        <v>0</v>
      </c>
      <c r="AA470" s="114">
        <v>535462</v>
      </c>
      <c r="AB470" s="114"/>
      <c r="AC470" s="132"/>
      <c r="AD470" s="141"/>
      <c r="AE470" s="106">
        <v>19204952</v>
      </c>
      <c r="AF470" s="106">
        <v>4801238</v>
      </c>
      <c r="AG470" s="106">
        <v>12195144</v>
      </c>
      <c r="AH470" s="114"/>
      <c r="AI470" s="114"/>
      <c r="AJ470" s="114"/>
      <c r="AK470" s="114"/>
      <c r="AL470" s="114"/>
      <c r="AM470" s="114"/>
      <c r="AN470" s="114">
        <f t="shared" si="14"/>
        <v>36736796</v>
      </c>
      <c r="AO470" s="114">
        <f t="shared" si="15"/>
        <v>3273516</v>
      </c>
      <c r="AP470" s="114"/>
      <c r="AQ470" s="114"/>
      <c r="AR470" s="114"/>
      <c r="AS470" s="114"/>
    </row>
    <row r="471" spans="1:46" s="190" customFormat="1" ht="15" customHeight="1" x14ac:dyDescent="0.2">
      <c r="A471" s="104"/>
      <c r="B471" s="104">
        <f>VLOOKUP(BJB!$F$9:$F$5599,Ctrl!$B$4:$C$399,2,0)</f>
        <v>39</v>
      </c>
      <c r="C471" s="104">
        <f>VLOOKUP(BJB!$G$9:$G$5599,Ctrl!$E$4:$F$399,2,0)</f>
        <v>1</v>
      </c>
      <c r="D471" s="219">
        <v>1</v>
      </c>
      <c r="E471" s="104" t="str">
        <f>VLOOKUP(BJB!$F$9:$F$5599,Ctrl!$B$4:$D$399,3,0)</f>
        <v>IV</v>
      </c>
      <c r="F471" s="139" t="s">
        <v>10558</v>
      </c>
      <c r="G471" s="139" t="s">
        <v>1117</v>
      </c>
      <c r="H471" s="125" t="s">
        <v>6605</v>
      </c>
      <c r="I471" s="220" t="e">
        <f>IF(G470=BJB!#REF!,I470+1,1)</f>
        <v>#REF!</v>
      </c>
      <c r="J471" s="912" t="s">
        <v>20698</v>
      </c>
      <c r="K471" s="121" t="s">
        <v>10882</v>
      </c>
      <c r="L471" s="104" t="s">
        <v>6477</v>
      </c>
      <c r="M471" s="104" t="s">
        <v>6054</v>
      </c>
      <c r="N471" s="120">
        <v>41129</v>
      </c>
      <c r="O471" s="114">
        <v>250000000</v>
      </c>
      <c r="P471" s="105" t="s">
        <v>15111</v>
      </c>
      <c r="Q471" s="120">
        <v>41554</v>
      </c>
      <c r="R471" s="105">
        <v>242956358</v>
      </c>
      <c r="S471" s="146" t="s">
        <v>6086</v>
      </c>
      <c r="T471" s="109">
        <v>42003</v>
      </c>
      <c r="U471" s="114">
        <v>114867821</v>
      </c>
      <c r="V471" s="109">
        <v>41974</v>
      </c>
      <c r="W471" s="141">
        <v>114867821</v>
      </c>
      <c r="X471" s="141">
        <v>0</v>
      </c>
      <c r="Y471" s="141">
        <v>0</v>
      </c>
      <c r="Z471" s="141">
        <v>0</v>
      </c>
      <c r="AA471" s="114">
        <v>114867821</v>
      </c>
      <c r="AB471" s="114"/>
      <c r="AC471" s="132"/>
      <c r="AD471" s="141"/>
      <c r="AE471" s="106">
        <v>0</v>
      </c>
      <c r="AF471" s="106">
        <v>0</v>
      </c>
      <c r="AG471" s="106">
        <v>0</v>
      </c>
      <c r="AH471" s="114"/>
      <c r="AI471" s="114"/>
      <c r="AJ471" s="114"/>
      <c r="AK471" s="114"/>
      <c r="AL471" s="114"/>
      <c r="AM471" s="114"/>
      <c r="AN471" s="114">
        <f t="shared" si="14"/>
        <v>114867821</v>
      </c>
      <c r="AO471" s="114">
        <f t="shared" si="15"/>
        <v>0</v>
      </c>
      <c r="AP471" s="114"/>
      <c r="AQ471" s="114"/>
      <c r="AR471" s="114"/>
      <c r="AS471" s="114"/>
    </row>
    <row r="472" spans="1:46" s="190" customFormat="1" ht="15" customHeight="1" x14ac:dyDescent="0.2">
      <c r="A472" s="104"/>
      <c r="B472" s="104">
        <f>VLOOKUP(BJB!$F$9:$F$5599,Ctrl!$B$4:$C$399,2,0)</f>
        <v>39</v>
      </c>
      <c r="C472" s="104">
        <f>VLOOKUP(BJB!$G$9:$G$5599,Ctrl!$E$4:$F$399,2,0)</f>
        <v>2</v>
      </c>
      <c r="D472" s="219">
        <v>1</v>
      </c>
      <c r="E472" s="104" t="str">
        <f>VLOOKUP(BJB!$F$9:$F$5599,Ctrl!$B$4:$D$399,3,0)</f>
        <v>IV</v>
      </c>
      <c r="F472" s="139" t="s">
        <v>10558</v>
      </c>
      <c r="G472" s="139" t="s">
        <v>1100</v>
      </c>
      <c r="H472" s="125"/>
      <c r="I472" s="220" t="e">
        <f>IF(G471=BJB!#REF!,I471+1,1)</f>
        <v>#REF!</v>
      </c>
      <c r="J472" s="912" t="s">
        <v>20699</v>
      </c>
      <c r="K472" s="121" t="s">
        <v>963</v>
      </c>
      <c r="L472" s="104" t="s">
        <v>6477</v>
      </c>
      <c r="M472" s="104" t="s">
        <v>964</v>
      </c>
      <c r="N472" s="120">
        <v>40017</v>
      </c>
      <c r="O472" s="114">
        <v>75000000</v>
      </c>
      <c r="P472" s="105" t="s">
        <v>15112</v>
      </c>
      <c r="Q472" s="120" t="s">
        <v>15113</v>
      </c>
      <c r="R472" s="105">
        <v>53455556</v>
      </c>
      <c r="S472" s="108" t="s">
        <v>7142</v>
      </c>
      <c r="T472" s="109">
        <v>40480</v>
      </c>
      <c r="U472" s="114">
        <v>40091667</v>
      </c>
      <c r="V472" s="109">
        <v>40480</v>
      </c>
      <c r="W472" s="141">
        <v>40091667</v>
      </c>
      <c r="X472" s="141">
        <v>0</v>
      </c>
      <c r="Y472" s="141">
        <v>0</v>
      </c>
      <c r="Z472" s="141">
        <v>0</v>
      </c>
      <c r="AA472" s="114">
        <v>34593750</v>
      </c>
      <c r="AB472" s="114"/>
      <c r="AC472" s="114"/>
      <c r="AD472" s="141"/>
      <c r="AE472" s="106">
        <v>0</v>
      </c>
      <c r="AF472" s="106">
        <v>0</v>
      </c>
      <c r="AG472" s="106">
        <v>0</v>
      </c>
      <c r="AH472" s="114"/>
      <c r="AI472" s="114"/>
      <c r="AJ472" s="114"/>
      <c r="AK472" s="114"/>
      <c r="AL472" s="114"/>
      <c r="AM472" s="114"/>
      <c r="AN472" s="114">
        <f t="shared" si="14"/>
        <v>34593750</v>
      </c>
      <c r="AO472" s="114">
        <f t="shared" si="15"/>
        <v>5497917</v>
      </c>
      <c r="AP472" s="114"/>
      <c r="AQ472" s="114"/>
      <c r="AR472" s="114"/>
      <c r="AS472" s="114"/>
    </row>
    <row r="473" spans="1:46" s="190" customFormat="1" ht="15" customHeight="1" x14ac:dyDescent="0.2">
      <c r="A473" s="104"/>
      <c r="B473" s="104">
        <f>VLOOKUP(BJB!$F$9:$F$5599,Ctrl!$B$4:$C$399,2,0)</f>
        <v>39</v>
      </c>
      <c r="C473" s="104">
        <f>VLOOKUP(BJB!$G$9:$G$5599,Ctrl!$E$4:$F$399,2,0)</f>
        <v>0</v>
      </c>
      <c r="D473" s="219">
        <v>1</v>
      </c>
      <c r="E473" s="104" t="str">
        <f>VLOOKUP(BJB!$F$9:$F$5599,Ctrl!$B$4:$D$399,3,0)</f>
        <v>IV</v>
      </c>
      <c r="F473" s="139" t="s">
        <v>10558</v>
      </c>
      <c r="G473" s="139" t="s">
        <v>7680</v>
      </c>
      <c r="H473" s="125" t="s">
        <v>6284</v>
      </c>
      <c r="I473" s="220" t="e">
        <f>IF(G472=BJB!#REF!,I472+1,1)</f>
        <v>#REF!</v>
      </c>
      <c r="J473" s="912" t="s">
        <v>20700</v>
      </c>
      <c r="K473" s="121" t="s">
        <v>985</v>
      </c>
      <c r="L473" s="104" t="s">
        <v>6477</v>
      </c>
      <c r="M473" s="104" t="s">
        <v>982</v>
      </c>
      <c r="N473" s="120">
        <v>40186</v>
      </c>
      <c r="O473" s="107">
        <v>75000000</v>
      </c>
      <c r="P473" s="105" t="s">
        <v>6222</v>
      </c>
      <c r="Q473" s="120" t="s">
        <v>6222</v>
      </c>
      <c r="R473" s="890">
        <v>0</v>
      </c>
      <c r="S473" s="108" t="s">
        <v>7148</v>
      </c>
      <c r="T473" s="109">
        <v>40753</v>
      </c>
      <c r="U473" s="114">
        <v>56250000</v>
      </c>
      <c r="V473" s="109" t="s">
        <v>6222</v>
      </c>
      <c r="W473" s="141">
        <v>0</v>
      </c>
      <c r="X473" s="141">
        <v>0</v>
      </c>
      <c r="Y473" s="141">
        <v>0</v>
      </c>
      <c r="Z473" s="141">
        <v>0</v>
      </c>
      <c r="AA473" s="114">
        <v>15021623</v>
      </c>
      <c r="AB473" s="114"/>
      <c r="AC473" s="132"/>
      <c r="AD473" s="141"/>
      <c r="AE473" s="106">
        <v>0</v>
      </c>
      <c r="AF473" s="106">
        <v>0</v>
      </c>
      <c r="AG473" s="106">
        <v>0</v>
      </c>
      <c r="AH473" s="114"/>
      <c r="AI473" s="114"/>
      <c r="AJ473" s="114"/>
      <c r="AK473" s="114"/>
      <c r="AL473" s="114"/>
      <c r="AM473" s="114"/>
      <c r="AN473" s="114">
        <f t="shared" si="14"/>
        <v>15021623</v>
      </c>
      <c r="AO473" s="114">
        <f t="shared" si="15"/>
        <v>41228377</v>
      </c>
      <c r="AP473" s="114"/>
      <c r="AQ473" s="114"/>
      <c r="AR473" s="114"/>
      <c r="AS473" s="114"/>
    </row>
    <row r="474" spans="1:46" s="190" customFormat="1" ht="15" customHeight="1" x14ac:dyDescent="0.2">
      <c r="A474" s="104"/>
      <c r="B474" s="104">
        <f>VLOOKUP(BJB!$F$9:$F$5599,Ctrl!$B$4:$C$399,2,0)</f>
        <v>39</v>
      </c>
      <c r="C474" s="104">
        <f>VLOOKUP(BJB!$G$9:$G$5599,Ctrl!$E$4:$F$399,2,0)</f>
        <v>2</v>
      </c>
      <c r="D474" s="219">
        <v>1</v>
      </c>
      <c r="E474" s="104" t="str">
        <f>VLOOKUP(BJB!$F$9:$F$5599,Ctrl!$B$4:$D$399,3,0)</f>
        <v>IV</v>
      </c>
      <c r="F474" s="139" t="s">
        <v>10558</v>
      </c>
      <c r="G474" s="139" t="s">
        <v>1100</v>
      </c>
      <c r="H474" s="125" t="s">
        <v>6603</v>
      </c>
      <c r="I474" s="220" t="e">
        <f>IF(G473=BJB!#REF!,I473+1,1)</f>
        <v>#REF!</v>
      </c>
      <c r="J474" s="912" t="s">
        <v>20701</v>
      </c>
      <c r="K474" s="121" t="s">
        <v>1106</v>
      </c>
      <c r="L474" s="104" t="s">
        <v>6477</v>
      </c>
      <c r="M474" s="104" t="s">
        <v>1107</v>
      </c>
      <c r="N474" s="120">
        <v>41050</v>
      </c>
      <c r="O474" s="107">
        <v>80000000</v>
      </c>
      <c r="P474" s="105" t="s">
        <v>15114</v>
      </c>
      <c r="Q474" s="120">
        <v>41382</v>
      </c>
      <c r="R474" s="105">
        <v>76214331</v>
      </c>
      <c r="S474" s="108" t="s">
        <v>1079</v>
      </c>
      <c r="T474" s="109">
        <v>41453</v>
      </c>
      <c r="U474" s="114">
        <v>49380940.699999996</v>
      </c>
      <c r="V474" s="109">
        <v>41453</v>
      </c>
      <c r="W474" s="141">
        <v>49380940.699999996</v>
      </c>
      <c r="X474" s="141">
        <v>0</v>
      </c>
      <c r="Y474" s="141">
        <v>0</v>
      </c>
      <c r="Z474" s="141">
        <v>0</v>
      </c>
      <c r="AA474" s="114">
        <v>49380940.700000003</v>
      </c>
      <c r="AB474" s="114"/>
      <c r="AC474" s="132"/>
      <c r="AD474" s="141"/>
      <c r="AE474" s="106">
        <v>0</v>
      </c>
      <c r="AF474" s="106">
        <v>0</v>
      </c>
      <c r="AG474" s="106">
        <v>0</v>
      </c>
      <c r="AH474" s="114"/>
      <c r="AI474" s="114"/>
      <c r="AJ474" s="114"/>
      <c r="AK474" s="114"/>
      <c r="AL474" s="114"/>
      <c r="AM474" s="114"/>
      <c r="AN474" s="114">
        <f t="shared" si="14"/>
        <v>49380940.700000003</v>
      </c>
      <c r="AO474" s="114">
        <f t="shared" si="15"/>
        <v>0</v>
      </c>
      <c r="AP474" s="114"/>
      <c r="AQ474" s="114"/>
      <c r="AR474" s="114"/>
      <c r="AS474" s="114"/>
    </row>
    <row r="475" spans="1:46" s="190" customFormat="1" ht="15" customHeight="1" x14ac:dyDescent="0.2">
      <c r="A475" s="104"/>
      <c r="B475" s="104">
        <f>VLOOKUP(BJB!$F$9:$F$5599,Ctrl!$B$4:$C$399,2,0)</f>
        <v>39</v>
      </c>
      <c r="C475" s="104">
        <f>VLOOKUP(BJB!$G$9:$G$5599,Ctrl!$E$4:$F$399,2,0)</f>
        <v>0</v>
      </c>
      <c r="D475" s="219">
        <v>1</v>
      </c>
      <c r="E475" s="104" t="str">
        <f>VLOOKUP(BJB!$F$9:$F$5599,Ctrl!$B$4:$D$399,3,0)</f>
        <v>IV</v>
      </c>
      <c r="F475" s="139" t="s">
        <v>10558</v>
      </c>
      <c r="G475" s="139" t="s">
        <v>7680</v>
      </c>
      <c r="H475" s="125"/>
      <c r="I475" s="220" t="e">
        <f>IF(G474=BJB!#REF!,I474+1,1)</f>
        <v>#REF!</v>
      </c>
      <c r="J475" s="912" t="s">
        <v>20702</v>
      </c>
      <c r="K475" s="121" t="s">
        <v>872</v>
      </c>
      <c r="L475" s="104" t="s">
        <v>6477</v>
      </c>
      <c r="M475" s="104" t="s">
        <v>937</v>
      </c>
      <c r="N475" s="120">
        <v>39979</v>
      </c>
      <c r="O475" s="114">
        <v>80000000</v>
      </c>
      <c r="P475" s="105" t="s">
        <v>15115</v>
      </c>
      <c r="Q475" s="120">
        <v>0</v>
      </c>
      <c r="R475" s="105">
        <v>62004649.5</v>
      </c>
      <c r="S475" s="108" t="s">
        <v>7141</v>
      </c>
      <c r="T475" s="109">
        <v>40416</v>
      </c>
      <c r="U475" s="114">
        <v>60000000</v>
      </c>
      <c r="V475" s="109">
        <v>40416</v>
      </c>
      <c r="W475" s="141">
        <v>60000000</v>
      </c>
      <c r="X475" s="141">
        <v>0</v>
      </c>
      <c r="Y475" s="141">
        <v>0</v>
      </c>
      <c r="Z475" s="141">
        <v>0</v>
      </c>
      <c r="AA475" s="114">
        <v>60000000</v>
      </c>
      <c r="AB475" s="114"/>
      <c r="AC475" s="114"/>
      <c r="AD475" s="141"/>
      <c r="AE475" s="106">
        <v>0</v>
      </c>
      <c r="AF475" s="106">
        <v>0</v>
      </c>
      <c r="AG475" s="106">
        <v>0</v>
      </c>
      <c r="AH475" s="114"/>
      <c r="AI475" s="114"/>
      <c r="AJ475" s="114"/>
      <c r="AK475" s="114"/>
      <c r="AL475" s="114"/>
      <c r="AM475" s="114"/>
      <c r="AN475" s="114">
        <f t="shared" si="14"/>
        <v>60000000</v>
      </c>
      <c r="AO475" s="114">
        <f t="shared" si="15"/>
        <v>0</v>
      </c>
      <c r="AP475" s="114"/>
      <c r="AQ475" s="114"/>
      <c r="AR475" s="114"/>
      <c r="AS475" s="114"/>
    </row>
    <row r="476" spans="1:46" s="190" customFormat="1" ht="15" customHeight="1" x14ac:dyDescent="0.2">
      <c r="A476" s="104"/>
      <c r="B476" s="104">
        <f>VLOOKUP(BJB!$F$9:$F$5599,Ctrl!$B$4:$C$399,2,0)</f>
        <v>39</v>
      </c>
      <c r="C476" s="104">
        <f>VLOOKUP(BJB!$G$9:$G$5599,Ctrl!$E$4:$F$399,2,0)</f>
        <v>1</v>
      </c>
      <c r="D476" s="219">
        <v>1</v>
      </c>
      <c r="E476" s="104" t="str">
        <f>VLOOKUP(BJB!$F$9:$F$5599,Ctrl!$B$4:$D$399,3,0)</f>
        <v>IV</v>
      </c>
      <c r="F476" s="139" t="s">
        <v>10558</v>
      </c>
      <c r="G476" s="139" t="s">
        <v>1117</v>
      </c>
      <c r="H476" s="125">
        <v>1130116000978</v>
      </c>
      <c r="I476" s="220" t="e">
        <f>IF(G475=BJB!#REF!,I475+1,1)</f>
        <v>#REF!</v>
      </c>
      <c r="J476" s="912" t="s">
        <v>20703</v>
      </c>
      <c r="K476" s="121" t="s">
        <v>7788</v>
      </c>
      <c r="L476" s="104" t="s">
        <v>6477</v>
      </c>
      <c r="M476" s="104" t="s">
        <v>6486</v>
      </c>
      <c r="N476" s="120">
        <v>41323</v>
      </c>
      <c r="O476" s="105">
        <v>30000000</v>
      </c>
      <c r="P476" s="105" t="s">
        <v>15116</v>
      </c>
      <c r="Q476" s="120">
        <v>41947</v>
      </c>
      <c r="R476" s="105">
        <v>20541950</v>
      </c>
      <c r="S476" s="146" t="s">
        <v>7920</v>
      </c>
      <c r="T476" s="109">
        <v>42114</v>
      </c>
      <c r="U476" s="141">
        <v>14379044</v>
      </c>
      <c r="V476" s="109">
        <v>42114</v>
      </c>
      <c r="W476" s="141">
        <v>14379044</v>
      </c>
      <c r="X476" s="141">
        <v>0</v>
      </c>
      <c r="Y476" s="141">
        <v>0</v>
      </c>
      <c r="Z476" s="141">
        <v>0</v>
      </c>
      <c r="AA476" s="114">
        <v>5547562</v>
      </c>
      <c r="AB476" s="114"/>
      <c r="AC476" s="132"/>
      <c r="AD476" s="141"/>
      <c r="AE476" s="106">
        <v>0</v>
      </c>
      <c r="AF476" s="106">
        <v>0</v>
      </c>
      <c r="AG476" s="106">
        <v>0</v>
      </c>
      <c r="AH476" s="141"/>
      <c r="AI476" s="141"/>
      <c r="AJ476" s="141"/>
      <c r="AK476" s="141"/>
      <c r="AL476" s="141"/>
      <c r="AM476" s="141"/>
      <c r="AN476" s="114">
        <f t="shared" si="14"/>
        <v>5547562</v>
      </c>
      <c r="AO476" s="114">
        <f t="shared" si="15"/>
        <v>8831482</v>
      </c>
      <c r="AP476" s="114"/>
      <c r="AQ476" s="114"/>
      <c r="AR476" s="114"/>
      <c r="AS476" s="114"/>
    </row>
    <row r="477" spans="1:46" s="190" customFormat="1" ht="15" customHeight="1" x14ac:dyDescent="0.2">
      <c r="A477" s="104"/>
      <c r="B477" s="104">
        <f>VLOOKUP(BJB!$F$9:$F$5599,Ctrl!$B$4:$C$399,2,0)</f>
        <v>39</v>
      </c>
      <c r="C477" s="104">
        <f>VLOOKUP(BJB!$G$9:$G$5599,Ctrl!$E$4:$F$399,2,0)</f>
        <v>0</v>
      </c>
      <c r="D477" s="219">
        <v>1</v>
      </c>
      <c r="E477" s="104" t="str">
        <f>VLOOKUP(BJB!$F$9:$F$5599,Ctrl!$B$4:$D$399,3,0)</f>
        <v>IV</v>
      </c>
      <c r="F477" s="139" t="s">
        <v>10558</v>
      </c>
      <c r="G477" s="139" t="s">
        <v>7680</v>
      </c>
      <c r="H477" s="125"/>
      <c r="I477" s="220" t="e">
        <f>IF(G476=BJB!#REF!,I476+1,1)</f>
        <v>#REF!</v>
      </c>
      <c r="J477" s="912" t="s">
        <v>20704</v>
      </c>
      <c r="K477" s="121" t="s">
        <v>988</v>
      </c>
      <c r="L477" s="104" t="s">
        <v>6477</v>
      </c>
      <c r="M477" s="104" t="s">
        <v>974</v>
      </c>
      <c r="N477" s="120">
        <v>39813</v>
      </c>
      <c r="O477" s="107">
        <v>25000000</v>
      </c>
      <c r="P477" s="105" t="s">
        <v>6222</v>
      </c>
      <c r="Q477" s="120" t="s">
        <v>6222</v>
      </c>
      <c r="R477" s="890">
        <v>0</v>
      </c>
      <c r="S477" s="108" t="s">
        <v>7148</v>
      </c>
      <c r="T477" s="109">
        <v>40753</v>
      </c>
      <c r="U477" s="114">
        <v>18750000</v>
      </c>
      <c r="V477" s="109" t="s">
        <v>6222</v>
      </c>
      <c r="W477" s="141">
        <v>0</v>
      </c>
      <c r="X477" s="141">
        <v>0</v>
      </c>
      <c r="Y477" s="141">
        <v>0</v>
      </c>
      <c r="Z477" s="141">
        <v>0</v>
      </c>
      <c r="AA477" s="114">
        <v>18750000</v>
      </c>
      <c r="AB477" s="114"/>
      <c r="AC477" s="114"/>
      <c r="AD477" s="141"/>
      <c r="AE477" s="106">
        <v>0</v>
      </c>
      <c r="AF477" s="106">
        <v>0</v>
      </c>
      <c r="AG477" s="106">
        <v>0</v>
      </c>
      <c r="AH477" s="114"/>
      <c r="AI477" s="114"/>
      <c r="AJ477" s="114"/>
      <c r="AK477" s="114"/>
      <c r="AL477" s="114"/>
      <c r="AM477" s="114"/>
      <c r="AN477" s="114">
        <f t="shared" si="14"/>
        <v>18750000</v>
      </c>
      <c r="AO477" s="114">
        <f t="shared" si="15"/>
        <v>0</v>
      </c>
      <c r="AP477" s="114"/>
      <c r="AQ477" s="114"/>
      <c r="AR477" s="114"/>
      <c r="AS477" s="114"/>
    </row>
    <row r="478" spans="1:46" s="190" customFormat="1" ht="15" customHeight="1" x14ac:dyDescent="0.2">
      <c r="A478" s="104"/>
      <c r="B478" s="104">
        <f>VLOOKUP(BJB!$F$9:$F$5599,Ctrl!$B$4:$C$399,2,0)</f>
        <v>39</v>
      </c>
      <c r="C478" s="104">
        <f>VLOOKUP(BJB!$G$9:$G$5599,Ctrl!$E$4:$F$399,2,0)</f>
        <v>1</v>
      </c>
      <c r="D478" s="219">
        <v>1</v>
      </c>
      <c r="E478" s="104" t="str">
        <f>VLOOKUP(BJB!$F$9:$F$5599,Ctrl!$B$4:$D$399,3,0)</f>
        <v>IV</v>
      </c>
      <c r="F478" s="139" t="s">
        <v>10558</v>
      </c>
      <c r="G478" s="139" t="s">
        <v>1117</v>
      </c>
      <c r="H478" s="125"/>
      <c r="I478" s="220" t="e">
        <f>IF(G477=BJB!#REF!,I477+1,1)</f>
        <v>#REF!</v>
      </c>
      <c r="J478" s="912" t="s">
        <v>20705</v>
      </c>
      <c r="K478" s="121" t="s">
        <v>1131</v>
      </c>
      <c r="L478" s="104" t="s">
        <v>6477</v>
      </c>
      <c r="M478" s="104" t="s">
        <v>1132</v>
      </c>
      <c r="N478" s="120">
        <v>41095</v>
      </c>
      <c r="O478" s="107">
        <v>250000000</v>
      </c>
      <c r="P478" s="105" t="s">
        <v>15117</v>
      </c>
      <c r="Q478" s="120">
        <v>41439</v>
      </c>
      <c r="R478" s="105">
        <v>118312183</v>
      </c>
      <c r="S478" s="146" t="s">
        <v>124</v>
      </c>
      <c r="T478" s="109">
        <v>41547</v>
      </c>
      <c r="U478" s="106">
        <v>175000000</v>
      </c>
      <c r="V478" s="109">
        <v>41540</v>
      </c>
      <c r="W478" s="141">
        <v>70000000</v>
      </c>
      <c r="X478" s="141">
        <v>0</v>
      </c>
      <c r="Y478" s="141">
        <v>0</v>
      </c>
      <c r="Z478" s="141">
        <v>0</v>
      </c>
      <c r="AA478" s="114">
        <v>0</v>
      </c>
      <c r="AB478" s="114"/>
      <c r="AC478" s="106"/>
      <c r="AD478" s="141"/>
      <c r="AE478" s="106">
        <v>0</v>
      </c>
      <c r="AF478" s="106">
        <v>0</v>
      </c>
      <c r="AG478" s="106">
        <v>0</v>
      </c>
      <c r="AH478" s="106"/>
      <c r="AI478" s="106"/>
      <c r="AJ478" s="106"/>
      <c r="AK478" s="106"/>
      <c r="AL478" s="106"/>
      <c r="AM478" s="106"/>
      <c r="AN478" s="114">
        <f t="shared" si="14"/>
        <v>0</v>
      </c>
      <c r="AO478" s="114">
        <f t="shared" si="15"/>
        <v>175000000</v>
      </c>
      <c r="AP478" s="114"/>
      <c r="AQ478" s="114"/>
      <c r="AR478" s="114"/>
      <c r="AS478" s="114"/>
    </row>
    <row r="479" spans="1:46" s="190" customFormat="1" ht="15" customHeight="1" x14ac:dyDescent="0.2">
      <c r="A479" s="104"/>
      <c r="B479" s="104">
        <f>VLOOKUP(BJB!$F$9:$F$5599,Ctrl!$B$4:$C$399,2,0)</f>
        <v>39</v>
      </c>
      <c r="C479" s="104">
        <f>VLOOKUP(BJB!$G$9:$G$5599,Ctrl!$E$4:$F$399,2,0)</f>
        <v>1</v>
      </c>
      <c r="D479" s="219">
        <v>1</v>
      </c>
      <c r="E479" s="104" t="str">
        <f>VLOOKUP(BJB!$F$9:$F$5599,Ctrl!$B$4:$D$399,3,0)</f>
        <v>IV</v>
      </c>
      <c r="F479" s="139" t="s">
        <v>10558</v>
      </c>
      <c r="G479" s="139" t="s">
        <v>1117</v>
      </c>
      <c r="H479" s="125">
        <v>1110722000448</v>
      </c>
      <c r="I479" s="220" t="e">
        <f>IF(G478=BJB!#REF!,I478+1,1)</f>
        <v>#REF!</v>
      </c>
      <c r="J479" s="912" t="s">
        <v>20706</v>
      </c>
      <c r="K479" s="121" t="s">
        <v>1123</v>
      </c>
      <c r="L479" s="104" t="s">
        <v>6477</v>
      </c>
      <c r="M479" s="104" t="s">
        <v>1124</v>
      </c>
      <c r="N479" s="120">
        <v>40765</v>
      </c>
      <c r="O479" s="107">
        <v>25000000</v>
      </c>
      <c r="P479" s="105" t="s">
        <v>15118</v>
      </c>
      <c r="Q479" s="120">
        <v>41148</v>
      </c>
      <c r="R479" s="105">
        <v>23401263</v>
      </c>
      <c r="S479" s="108" t="s">
        <v>1034</v>
      </c>
      <c r="T479" s="109">
        <v>41180</v>
      </c>
      <c r="U479" s="114">
        <v>16118596</v>
      </c>
      <c r="V479" s="109">
        <v>41180</v>
      </c>
      <c r="W479" s="141">
        <v>16118596</v>
      </c>
      <c r="X479" s="141">
        <v>0</v>
      </c>
      <c r="Y479" s="141">
        <v>0</v>
      </c>
      <c r="Z479" s="141">
        <v>0</v>
      </c>
      <c r="AA479" s="114">
        <v>15145835</v>
      </c>
      <c r="AB479" s="114"/>
      <c r="AC479" s="132"/>
      <c r="AD479" s="141"/>
      <c r="AE479" s="106">
        <v>0</v>
      </c>
      <c r="AF479" s="106">
        <v>0</v>
      </c>
      <c r="AG479" s="106">
        <v>0</v>
      </c>
      <c r="AH479" s="114"/>
      <c r="AI479" s="114"/>
      <c r="AJ479" s="114"/>
      <c r="AK479" s="114"/>
      <c r="AL479" s="114"/>
      <c r="AM479" s="114"/>
      <c r="AN479" s="114">
        <f t="shared" si="14"/>
        <v>15145835</v>
      </c>
      <c r="AO479" s="114">
        <f t="shared" si="15"/>
        <v>972761</v>
      </c>
      <c r="AP479" s="114"/>
      <c r="AQ479" s="114"/>
      <c r="AR479" s="114"/>
      <c r="AS479" s="114"/>
    </row>
    <row r="480" spans="1:46" s="190" customFormat="1" ht="15" customHeight="1" x14ac:dyDescent="0.2">
      <c r="A480" s="104"/>
      <c r="B480" s="104">
        <f>VLOOKUP(BJB!$F$9:$F$5599,Ctrl!$B$4:$C$399,2,0)</f>
        <v>39</v>
      </c>
      <c r="C480" s="104">
        <f>VLOOKUP(BJB!$G$9:$G$5599,Ctrl!$E$4:$F$399,2,0)</f>
        <v>1</v>
      </c>
      <c r="D480" s="219">
        <v>1</v>
      </c>
      <c r="E480" s="104" t="str">
        <f>VLOOKUP(BJB!$F$9:$F$5599,Ctrl!$B$4:$D$399,3,0)</f>
        <v>IV</v>
      </c>
      <c r="F480" s="139" t="s">
        <v>10558</v>
      </c>
      <c r="G480" s="139" t="s">
        <v>1117</v>
      </c>
      <c r="H480" s="125">
        <v>1120920000625</v>
      </c>
      <c r="I480" s="220" t="e">
        <f>IF(G479=BJB!#REF!,I479+1,1)</f>
        <v>#REF!</v>
      </c>
      <c r="J480" s="912" t="s">
        <v>20707</v>
      </c>
      <c r="K480" s="121" t="s">
        <v>6051</v>
      </c>
      <c r="L480" s="104" t="s">
        <v>6477</v>
      </c>
      <c r="M480" s="104" t="s">
        <v>6052</v>
      </c>
      <c r="N480" s="120">
        <v>41218</v>
      </c>
      <c r="O480" s="114">
        <v>30000000</v>
      </c>
      <c r="P480" s="105" t="s">
        <v>15119</v>
      </c>
      <c r="Q480" s="120">
        <v>41866</v>
      </c>
      <c r="R480" s="105">
        <v>20730023</v>
      </c>
      <c r="S480" s="146" t="s">
        <v>6041</v>
      </c>
      <c r="T480" s="109">
        <v>41973</v>
      </c>
      <c r="U480" s="114">
        <v>14048789</v>
      </c>
      <c r="V480" s="109">
        <v>41944</v>
      </c>
      <c r="W480" s="141">
        <v>14048789</v>
      </c>
      <c r="X480" s="141">
        <v>0</v>
      </c>
      <c r="Y480" s="141">
        <v>0</v>
      </c>
      <c r="Z480" s="141">
        <v>0</v>
      </c>
      <c r="AA480" s="114">
        <v>644598</v>
      </c>
      <c r="AB480" s="114"/>
      <c r="AC480" s="132"/>
      <c r="AD480" s="141"/>
      <c r="AE480" s="106">
        <v>0</v>
      </c>
      <c r="AF480" s="106">
        <v>0</v>
      </c>
      <c r="AG480" s="106">
        <v>0</v>
      </c>
      <c r="AH480" s="114"/>
      <c r="AI480" s="114"/>
      <c r="AJ480" s="114"/>
      <c r="AK480" s="114"/>
      <c r="AL480" s="114"/>
      <c r="AM480" s="114"/>
      <c r="AN480" s="114">
        <f t="shared" si="14"/>
        <v>644598</v>
      </c>
      <c r="AO480" s="114">
        <f t="shared" si="15"/>
        <v>13404191</v>
      </c>
      <c r="AP480" s="114"/>
      <c r="AQ480" s="114"/>
      <c r="AR480" s="114"/>
      <c r="AS480" s="114"/>
    </row>
    <row r="481" spans="1:46" s="190" customFormat="1" ht="15" customHeight="1" x14ac:dyDescent="0.2">
      <c r="A481" s="104"/>
      <c r="B481" s="104">
        <f>VLOOKUP(BJB!$F$9:$F$5599,Ctrl!$B$4:$C$399,2,0)</f>
        <v>39</v>
      </c>
      <c r="C481" s="104">
        <f>VLOOKUP(BJB!$G$9:$G$5599,Ctrl!$E$4:$F$399,2,0)</f>
        <v>0</v>
      </c>
      <c r="D481" s="219">
        <v>1</v>
      </c>
      <c r="E481" s="104" t="str">
        <f>VLOOKUP(BJB!$F$9:$F$5599,Ctrl!$B$4:$D$399,3,0)</f>
        <v>IV</v>
      </c>
      <c r="F481" s="139" t="s">
        <v>10558</v>
      </c>
      <c r="G481" s="139" t="s">
        <v>7680</v>
      </c>
      <c r="H481" s="125"/>
      <c r="I481" s="220" t="e">
        <f>IF(G480=BJB!#REF!,I480+1,1)</f>
        <v>#REF!</v>
      </c>
      <c r="J481" s="912" t="s">
        <v>20708</v>
      </c>
      <c r="K481" s="121" t="s">
        <v>1080</v>
      </c>
      <c r="L481" s="104" t="s">
        <v>6477</v>
      </c>
      <c r="M481" s="104" t="s">
        <v>1081</v>
      </c>
      <c r="N481" s="120">
        <v>41012</v>
      </c>
      <c r="O481" s="107">
        <v>50000000</v>
      </c>
      <c r="P481" s="105" t="s">
        <v>15018</v>
      </c>
      <c r="Q481" s="120">
        <v>41369</v>
      </c>
      <c r="R481" s="105">
        <v>46427885</v>
      </c>
      <c r="S481" s="146" t="s">
        <v>1079</v>
      </c>
      <c r="T481" s="109">
        <v>41453</v>
      </c>
      <c r="U481" s="114">
        <v>30544268</v>
      </c>
      <c r="V481" s="109">
        <v>41453</v>
      </c>
      <c r="W481" s="141">
        <v>30544268</v>
      </c>
      <c r="X481" s="141">
        <v>0</v>
      </c>
      <c r="Y481" s="141">
        <v>0</v>
      </c>
      <c r="Z481" s="141">
        <v>0</v>
      </c>
      <c r="AA481" s="114">
        <v>30544268</v>
      </c>
      <c r="AB481" s="114"/>
      <c r="AC481" s="114"/>
      <c r="AD481" s="141"/>
      <c r="AE481" s="106">
        <v>0</v>
      </c>
      <c r="AF481" s="106">
        <v>0</v>
      </c>
      <c r="AG481" s="106">
        <v>0</v>
      </c>
      <c r="AH481" s="114"/>
      <c r="AI481" s="114"/>
      <c r="AJ481" s="114"/>
      <c r="AK481" s="114"/>
      <c r="AL481" s="114"/>
      <c r="AM481" s="114"/>
      <c r="AN481" s="114">
        <f t="shared" si="14"/>
        <v>30544268</v>
      </c>
      <c r="AO481" s="114">
        <f t="shared" si="15"/>
        <v>0</v>
      </c>
      <c r="AP481" s="114"/>
      <c r="AQ481" s="114"/>
      <c r="AR481" s="114"/>
      <c r="AS481" s="114"/>
    </row>
    <row r="482" spans="1:46" s="190" customFormat="1" ht="15" customHeight="1" x14ac:dyDescent="0.2">
      <c r="A482" s="104"/>
      <c r="B482" s="104">
        <f>VLOOKUP(BJB!$F$9:$F$5599,Ctrl!$B$4:$C$399,2,0)</f>
        <v>39</v>
      </c>
      <c r="C482" s="104">
        <f>VLOOKUP(BJB!$G$9:$G$5599,Ctrl!$E$4:$F$399,2,0)</f>
        <v>2</v>
      </c>
      <c r="D482" s="219">
        <v>1</v>
      </c>
      <c r="E482" s="104" t="str">
        <f>VLOOKUP(BJB!$F$9:$F$5599,Ctrl!$B$4:$D$399,3,0)</f>
        <v>IV</v>
      </c>
      <c r="F482" s="139" t="s">
        <v>10558</v>
      </c>
      <c r="G482" s="139" t="s">
        <v>1100</v>
      </c>
      <c r="H482" s="125">
        <v>1120706000662</v>
      </c>
      <c r="I482" s="220" t="e">
        <f>IF(G481=BJB!#REF!,I481+1,1)</f>
        <v>#REF!</v>
      </c>
      <c r="J482" s="912" t="s">
        <v>20709</v>
      </c>
      <c r="K482" s="121" t="s">
        <v>4967</v>
      </c>
      <c r="L482" s="104" t="s">
        <v>6477</v>
      </c>
      <c r="M482" s="104" t="s">
        <v>4968</v>
      </c>
      <c r="N482" s="120">
        <v>41162</v>
      </c>
      <c r="O482" s="107">
        <v>100000000</v>
      </c>
      <c r="P482" s="105" t="s">
        <v>15029</v>
      </c>
      <c r="Q482" s="120">
        <v>41498</v>
      </c>
      <c r="R482" s="105">
        <v>96048438</v>
      </c>
      <c r="S482" s="146" t="s">
        <v>4963</v>
      </c>
      <c r="T482" s="109">
        <v>41670</v>
      </c>
      <c r="U482" s="114">
        <v>70000000</v>
      </c>
      <c r="V482" s="109">
        <v>41640</v>
      </c>
      <c r="W482" s="141">
        <v>70000000</v>
      </c>
      <c r="X482" s="141">
        <v>0</v>
      </c>
      <c r="Y482" s="141">
        <v>0</v>
      </c>
      <c r="Z482" s="141">
        <v>0</v>
      </c>
      <c r="AA482" s="114">
        <v>1690447</v>
      </c>
      <c r="AB482" s="114"/>
      <c r="AC482" s="132"/>
      <c r="AD482" s="141"/>
      <c r="AE482" s="106">
        <v>0</v>
      </c>
      <c r="AF482" s="106">
        <v>0</v>
      </c>
      <c r="AG482" s="106">
        <v>0</v>
      </c>
      <c r="AH482" s="114"/>
      <c r="AI482" s="114"/>
      <c r="AJ482" s="114"/>
      <c r="AK482" s="114"/>
      <c r="AL482" s="114"/>
      <c r="AM482" s="114"/>
      <c r="AN482" s="114">
        <f t="shared" si="14"/>
        <v>1690447</v>
      </c>
      <c r="AO482" s="114">
        <f t="shared" si="15"/>
        <v>68309553</v>
      </c>
      <c r="AP482" s="114"/>
      <c r="AQ482" s="114"/>
      <c r="AR482" s="114"/>
      <c r="AS482" s="114"/>
    </row>
    <row r="483" spans="1:46" s="190" customFormat="1" ht="15" customHeight="1" x14ac:dyDescent="0.2">
      <c r="A483" s="104"/>
      <c r="B483" s="104">
        <f>VLOOKUP(BJB!$F$9:$F$5599,Ctrl!$B$4:$C$399,2,0)</f>
        <v>39</v>
      </c>
      <c r="C483" s="104">
        <f>VLOOKUP(BJB!$G$9:$G$5599,Ctrl!$E$4:$F$399,2,0)</f>
        <v>1</v>
      </c>
      <c r="D483" s="219">
        <v>1</v>
      </c>
      <c r="E483" s="104" t="str">
        <f>VLOOKUP(BJB!$F$9:$F$5599,Ctrl!$B$4:$D$399,3,0)</f>
        <v>IV</v>
      </c>
      <c r="F483" s="139" t="s">
        <v>10558</v>
      </c>
      <c r="G483" s="139" t="s">
        <v>1117</v>
      </c>
      <c r="H483" s="125"/>
      <c r="I483" s="220" t="e">
        <f>IF(G482=BJB!#REF!,I482+1,1)</f>
        <v>#REF!</v>
      </c>
      <c r="J483" s="912" t="s">
        <v>20710</v>
      </c>
      <c r="K483" s="126" t="s">
        <v>275</v>
      </c>
      <c r="L483" s="104" t="s">
        <v>6477</v>
      </c>
      <c r="M483" s="127" t="s">
        <v>5577</v>
      </c>
      <c r="N483" s="128">
        <v>41162</v>
      </c>
      <c r="O483" s="140">
        <v>20000000</v>
      </c>
      <c r="P483" s="105" t="s">
        <v>15120</v>
      </c>
      <c r="Q483" s="120">
        <v>41646</v>
      </c>
      <c r="R483" s="105">
        <v>17126952</v>
      </c>
      <c r="S483" s="146" t="s">
        <v>5563</v>
      </c>
      <c r="T483" s="109">
        <v>41820</v>
      </c>
      <c r="U483" s="106">
        <v>11570203</v>
      </c>
      <c r="V483" s="109">
        <v>41791</v>
      </c>
      <c r="W483" s="141">
        <v>11570203</v>
      </c>
      <c r="X483" s="141">
        <v>0</v>
      </c>
      <c r="Y483" s="141">
        <v>0</v>
      </c>
      <c r="Z483" s="141">
        <v>0</v>
      </c>
      <c r="AA483" s="114">
        <v>0</v>
      </c>
      <c r="AB483" s="114"/>
      <c r="AC483" s="106"/>
      <c r="AD483" s="141"/>
      <c r="AE483" s="106">
        <v>0</v>
      </c>
      <c r="AF483" s="106">
        <v>0</v>
      </c>
      <c r="AG483" s="106">
        <v>0</v>
      </c>
      <c r="AH483" s="106"/>
      <c r="AI483" s="106"/>
      <c r="AJ483" s="106"/>
      <c r="AK483" s="106"/>
      <c r="AL483" s="106"/>
      <c r="AM483" s="106"/>
      <c r="AN483" s="114">
        <f t="shared" si="14"/>
        <v>0</v>
      </c>
      <c r="AO483" s="114">
        <f t="shared" si="15"/>
        <v>11570203</v>
      </c>
      <c r="AP483" s="114"/>
      <c r="AQ483" s="114"/>
      <c r="AR483" s="114"/>
      <c r="AS483" s="114"/>
    </row>
    <row r="484" spans="1:46" s="190" customFormat="1" ht="15" customHeight="1" x14ac:dyDescent="0.2">
      <c r="A484" s="104"/>
      <c r="B484" s="104">
        <f>VLOOKUP(BJB!$F$9:$F$5599,Ctrl!$B$4:$C$399,2,0)</f>
        <v>39</v>
      </c>
      <c r="C484" s="104">
        <f>VLOOKUP(BJB!$G$9:$G$5599,Ctrl!$E$4:$F$399,2,0)</f>
        <v>0</v>
      </c>
      <c r="D484" s="219">
        <v>1</v>
      </c>
      <c r="E484" s="104" t="str">
        <f>VLOOKUP(BJB!$F$9:$F$5599,Ctrl!$B$4:$D$399,3,0)</f>
        <v>IV</v>
      </c>
      <c r="F484" s="139" t="s">
        <v>10558</v>
      </c>
      <c r="G484" s="139" t="s">
        <v>7680</v>
      </c>
      <c r="H484" s="125"/>
      <c r="I484" s="220" t="e">
        <f>IF(G483=BJB!#REF!,I483+1,1)</f>
        <v>#REF!</v>
      </c>
      <c r="J484" s="912" t="s">
        <v>20711</v>
      </c>
      <c r="K484" s="121" t="s">
        <v>955</v>
      </c>
      <c r="L484" s="104" t="s">
        <v>6477</v>
      </c>
      <c r="M484" s="104" t="s">
        <v>932</v>
      </c>
      <c r="N484" s="120">
        <v>39871</v>
      </c>
      <c r="O484" s="114">
        <v>15000000</v>
      </c>
      <c r="P484" s="105" t="s">
        <v>15121</v>
      </c>
      <c r="Q484" s="120" t="s">
        <v>15079</v>
      </c>
      <c r="R484" s="105">
        <v>16360006</v>
      </c>
      <c r="S484" s="108" t="s">
        <v>7142</v>
      </c>
      <c r="T484" s="109">
        <v>40480</v>
      </c>
      <c r="U484" s="114">
        <v>11250000</v>
      </c>
      <c r="V484" s="109">
        <v>40480</v>
      </c>
      <c r="W484" s="141">
        <v>11250000</v>
      </c>
      <c r="X484" s="141">
        <v>0</v>
      </c>
      <c r="Y484" s="141">
        <v>0</v>
      </c>
      <c r="Z484" s="141">
        <v>0</v>
      </c>
      <c r="AA484" s="114">
        <v>10809680</v>
      </c>
      <c r="AB484" s="114"/>
      <c r="AC484" s="114"/>
      <c r="AD484" s="141"/>
      <c r="AE484" s="106">
        <v>0</v>
      </c>
      <c r="AF484" s="106">
        <v>0</v>
      </c>
      <c r="AG484" s="106">
        <v>0</v>
      </c>
      <c r="AH484" s="114"/>
      <c r="AI484" s="114"/>
      <c r="AJ484" s="114"/>
      <c r="AK484" s="114"/>
      <c r="AL484" s="114"/>
      <c r="AM484" s="114"/>
      <c r="AN484" s="114">
        <f t="shared" si="14"/>
        <v>10809680</v>
      </c>
      <c r="AO484" s="114">
        <f t="shared" si="15"/>
        <v>440320</v>
      </c>
      <c r="AP484" s="114"/>
      <c r="AQ484" s="114"/>
      <c r="AR484" s="114"/>
      <c r="AS484" s="114"/>
    </row>
    <row r="485" spans="1:46" s="190" customFormat="1" ht="15" customHeight="1" x14ac:dyDescent="0.2">
      <c r="A485" s="104"/>
      <c r="B485" s="104">
        <f>VLOOKUP(BJB!$F$9:$F$5599,Ctrl!$B$4:$C$399,2,0)</f>
        <v>39</v>
      </c>
      <c r="C485" s="104">
        <f>VLOOKUP(BJB!$G$9:$G$5599,Ctrl!$E$4:$F$399,2,0)</f>
        <v>0</v>
      </c>
      <c r="D485" s="219">
        <v>1</v>
      </c>
      <c r="E485" s="104" t="str">
        <f>VLOOKUP(BJB!$F$9:$F$5599,Ctrl!$B$4:$D$399,3,0)</f>
        <v>IV</v>
      </c>
      <c r="F485" s="139" t="s">
        <v>10558</v>
      </c>
      <c r="G485" s="139" t="s">
        <v>7680</v>
      </c>
      <c r="H485" s="125"/>
      <c r="I485" s="220" t="e">
        <f>IF(G484=BJB!#REF!,I484+1,1)</f>
        <v>#REF!</v>
      </c>
      <c r="J485" s="912" t="s">
        <v>20712</v>
      </c>
      <c r="K485" s="121" t="s">
        <v>935</v>
      </c>
      <c r="L485" s="104" t="s">
        <v>6477</v>
      </c>
      <c r="M485" s="104" t="s">
        <v>936</v>
      </c>
      <c r="N485" s="120">
        <v>39871</v>
      </c>
      <c r="O485" s="114">
        <v>60000000</v>
      </c>
      <c r="P485" s="105" t="s">
        <v>6222</v>
      </c>
      <c r="Q485" s="120" t="s">
        <v>6222</v>
      </c>
      <c r="R485" s="890">
        <v>0</v>
      </c>
      <c r="S485" s="108" t="s">
        <v>7141</v>
      </c>
      <c r="T485" s="109">
        <v>40416</v>
      </c>
      <c r="U485" s="114">
        <v>45000000</v>
      </c>
      <c r="V485" s="109" t="s">
        <v>6222</v>
      </c>
      <c r="W485" s="141">
        <v>0</v>
      </c>
      <c r="X485" s="141">
        <v>0</v>
      </c>
      <c r="Y485" s="141">
        <v>0</v>
      </c>
      <c r="Z485" s="141">
        <v>0</v>
      </c>
      <c r="AA485" s="114">
        <v>39346668</v>
      </c>
      <c r="AB485" s="114"/>
      <c r="AC485" s="114"/>
      <c r="AD485" s="141"/>
      <c r="AE485" s="106">
        <v>0</v>
      </c>
      <c r="AF485" s="106">
        <v>0</v>
      </c>
      <c r="AG485" s="106">
        <v>0</v>
      </c>
      <c r="AH485" s="114"/>
      <c r="AI485" s="114"/>
      <c r="AJ485" s="114"/>
      <c r="AK485" s="114"/>
      <c r="AL485" s="114"/>
      <c r="AM485" s="114"/>
      <c r="AN485" s="114">
        <f t="shared" si="14"/>
        <v>39346668</v>
      </c>
      <c r="AO485" s="114">
        <f t="shared" si="15"/>
        <v>5653332</v>
      </c>
      <c r="AP485" s="114"/>
      <c r="AQ485" s="114"/>
      <c r="AR485" s="114"/>
      <c r="AS485" s="114"/>
    </row>
    <row r="486" spans="1:46" s="190" customFormat="1" ht="15" customHeight="1" x14ac:dyDescent="0.2">
      <c r="A486" s="104"/>
      <c r="B486" s="104">
        <f>VLOOKUP(BJB!$F$9:$F$5599,Ctrl!$B$4:$C$399,2,0)</f>
        <v>39</v>
      </c>
      <c r="C486" s="104">
        <f>VLOOKUP(BJB!$G$9:$G$5599,Ctrl!$E$4:$F$399,2,0)</f>
        <v>2</v>
      </c>
      <c r="D486" s="219">
        <v>1</v>
      </c>
      <c r="E486" s="104" t="str">
        <f>VLOOKUP(BJB!$F$9:$F$5599,Ctrl!$B$4:$D$399,3,0)</f>
        <v>IV</v>
      </c>
      <c r="F486" s="139" t="s">
        <v>10558</v>
      </c>
      <c r="G486" s="139" t="s">
        <v>1100</v>
      </c>
      <c r="H486" s="125"/>
      <c r="I486" s="220" t="e">
        <f>IF(G485=BJB!#REF!,I485+1,1)</f>
        <v>#REF!</v>
      </c>
      <c r="J486" s="912" t="s">
        <v>20713</v>
      </c>
      <c r="K486" s="121" t="s">
        <v>1101</v>
      </c>
      <c r="L486" s="104" t="s">
        <v>6477</v>
      </c>
      <c r="M486" s="104" t="s">
        <v>1102</v>
      </c>
      <c r="N486" s="120">
        <v>40301</v>
      </c>
      <c r="O486" s="114">
        <v>20000000</v>
      </c>
      <c r="P486" s="105" t="s">
        <v>6222</v>
      </c>
      <c r="Q486" s="120" t="s">
        <v>6222</v>
      </c>
      <c r="R486" s="890">
        <v>0</v>
      </c>
      <c r="S486" s="108" t="s">
        <v>1103</v>
      </c>
      <c r="T486" s="120">
        <v>40847</v>
      </c>
      <c r="U486" s="114">
        <v>8125003</v>
      </c>
      <c r="V486" s="109" t="s">
        <v>6222</v>
      </c>
      <c r="W486" s="141">
        <v>0</v>
      </c>
      <c r="X486" s="141">
        <v>0</v>
      </c>
      <c r="Y486" s="141">
        <v>0</v>
      </c>
      <c r="Z486" s="141">
        <v>0</v>
      </c>
      <c r="AA486" s="114">
        <v>7300003</v>
      </c>
      <c r="AB486" s="114"/>
      <c r="AC486" s="114"/>
      <c r="AD486" s="141"/>
      <c r="AE486" s="106">
        <v>0</v>
      </c>
      <c r="AF486" s="106">
        <v>0</v>
      </c>
      <c r="AG486" s="106">
        <v>0</v>
      </c>
      <c r="AH486" s="114"/>
      <c r="AI486" s="114"/>
      <c r="AJ486" s="114"/>
      <c r="AK486" s="114"/>
      <c r="AL486" s="114"/>
      <c r="AM486" s="114"/>
      <c r="AN486" s="114">
        <f t="shared" si="14"/>
        <v>7300003</v>
      </c>
      <c r="AO486" s="114">
        <f t="shared" si="15"/>
        <v>825000</v>
      </c>
      <c r="AP486" s="114"/>
      <c r="AQ486" s="114"/>
      <c r="AR486" s="114"/>
      <c r="AS486" s="114"/>
    </row>
    <row r="487" spans="1:46" s="190" customFormat="1" ht="15" customHeight="1" x14ac:dyDescent="0.2">
      <c r="A487" s="104"/>
      <c r="B487" s="104">
        <f>VLOOKUP(BJB!$F$9:$F$5599,Ctrl!$B$4:$C$399,2,0)</f>
        <v>39</v>
      </c>
      <c r="C487" s="104">
        <f>VLOOKUP(BJB!$G$9:$G$5599,Ctrl!$E$4:$F$399,2,0)</f>
        <v>0</v>
      </c>
      <c r="D487" s="219">
        <v>1</v>
      </c>
      <c r="E487" s="104" t="str">
        <f>VLOOKUP(BJB!$F$9:$F$5599,Ctrl!$B$4:$D$399,3,0)</f>
        <v>IV</v>
      </c>
      <c r="F487" s="139" t="s">
        <v>10558</v>
      </c>
      <c r="G487" s="139" t="s">
        <v>7680</v>
      </c>
      <c r="H487" s="125"/>
      <c r="I487" s="220" t="e">
        <f>IF(G486=BJB!#REF!,I486+1,1)</f>
        <v>#REF!</v>
      </c>
      <c r="J487" s="912" t="s">
        <v>20714</v>
      </c>
      <c r="K487" s="121" t="s">
        <v>1018</v>
      </c>
      <c r="L487" s="104" t="s">
        <v>6477</v>
      </c>
      <c r="M487" s="104" t="s">
        <v>936</v>
      </c>
      <c r="N487" s="120">
        <v>39871</v>
      </c>
      <c r="O487" s="107">
        <v>10000000</v>
      </c>
      <c r="P487" s="105" t="s">
        <v>6222</v>
      </c>
      <c r="Q487" s="120" t="s">
        <v>6222</v>
      </c>
      <c r="R487" s="890">
        <v>0</v>
      </c>
      <c r="S487" s="108" t="s">
        <v>7153</v>
      </c>
      <c r="T487" s="109">
        <v>41024</v>
      </c>
      <c r="U487" s="114">
        <v>6541500</v>
      </c>
      <c r="V487" s="109" t="s">
        <v>6222</v>
      </c>
      <c r="W487" s="141">
        <v>0</v>
      </c>
      <c r="X487" s="141">
        <v>0</v>
      </c>
      <c r="Y487" s="141">
        <v>0</v>
      </c>
      <c r="Z487" s="141">
        <v>0</v>
      </c>
      <c r="AA487" s="114">
        <v>6541500</v>
      </c>
      <c r="AB487" s="114"/>
      <c r="AC487" s="114"/>
      <c r="AD487" s="141"/>
      <c r="AE487" s="106">
        <v>0</v>
      </c>
      <c r="AF487" s="106">
        <v>0</v>
      </c>
      <c r="AG487" s="106">
        <v>0</v>
      </c>
      <c r="AH487" s="114"/>
      <c r="AI487" s="114"/>
      <c r="AJ487" s="114"/>
      <c r="AK487" s="114"/>
      <c r="AL487" s="114"/>
      <c r="AM487" s="114"/>
      <c r="AN487" s="114">
        <f t="shared" si="14"/>
        <v>6541500</v>
      </c>
      <c r="AO487" s="114">
        <f t="shared" si="15"/>
        <v>0</v>
      </c>
      <c r="AP487" s="114"/>
      <c r="AQ487" s="114"/>
      <c r="AR487" s="114"/>
      <c r="AS487" s="114"/>
    </row>
    <row r="488" spans="1:46" s="190" customFormat="1" ht="15" customHeight="1" x14ac:dyDescent="0.2">
      <c r="A488" s="104"/>
      <c r="B488" s="104">
        <f>VLOOKUP(BJB!$F$9:$F$5599,Ctrl!$B$4:$C$399,2,0)</f>
        <v>39</v>
      </c>
      <c r="C488" s="104">
        <f>VLOOKUP(BJB!$G$9:$G$5599,Ctrl!$E$4:$F$399,2,0)</f>
        <v>0</v>
      </c>
      <c r="D488" s="219">
        <v>1</v>
      </c>
      <c r="E488" s="104" t="str">
        <f>VLOOKUP(BJB!$F$9:$F$5599,Ctrl!$B$4:$D$399,3,0)</f>
        <v>IV</v>
      </c>
      <c r="F488" s="139" t="s">
        <v>10558</v>
      </c>
      <c r="G488" s="139" t="s">
        <v>7680</v>
      </c>
      <c r="H488" s="125"/>
      <c r="I488" s="220" t="e">
        <f>IF(G487=BJB!#REF!,I487+1,1)</f>
        <v>#REF!</v>
      </c>
      <c r="J488" s="912" t="s">
        <v>20715</v>
      </c>
      <c r="K488" s="121" t="s">
        <v>907</v>
      </c>
      <c r="L488" s="104" t="s">
        <v>8018</v>
      </c>
      <c r="M488" s="104" t="s">
        <v>908</v>
      </c>
      <c r="N488" s="120">
        <v>38504</v>
      </c>
      <c r="O488" s="114">
        <v>85000000</v>
      </c>
      <c r="P488" s="105" t="s">
        <v>6222</v>
      </c>
      <c r="Q488" s="120" t="s">
        <v>6222</v>
      </c>
      <c r="R488" s="890">
        <v>0</v>
      </c>
      <c r="S488" s="108" t="s">
        <v>7133</v>
      </c>
      <c r="T488" s="109">
        <v>38622</v>
      </c>
      <c r="U488" s="114">
        <v>42750000</v>
      </c>
      <c r="V488" s="109" t="s">
        <v>6222</v>
      </c>
      <c r="W488" s="141">
        <v>0</v>
      </c>
      <c r="X488" s="141">
        <v>0</v>
      </c>
      <c r="Y488" s="141">
        <v>0</v>
      </c>
      <c r="Z488" s="141">
        <v>0</v>
      </c>
      <c r="AA488" s="114">
        <v>42750000</v>
      </c>
      <c r="AB488" s="114"/>
      <c r="AC488" s="114"/>
      <c r="AD488" s="141"/>
      <c r="AE488" s="106">
        <v>0</v>
      </c>
      <c r="AF488" s="106">
        <v>0</v>
      </c>
      <c r="AG488" s="106">
        <v>0</v>
      </c>
      <c r="AH488" s="114"/>
      <c r="AI488" s="114"/>
      <c r="AJ488" s="114"/>
      <c r="AK488" s="114"/>
      <c r="AL488" s="114"/>
      <c r="AM488" s="114"/>
      <c r="AN488" s="114">
        <f t="shared" si="14"/>
        <v>42750000</v>
      </c>
      <c r="AO488" s="114">
        <f t="shared" si="15"/>
        <v>0</v>
      </c>
      <c r="AP488" s="114"/>
      <c r="AQ488" s="114"/>
      <c r="AR488" s="114"/>
      <c r="AS488" s="114"/>
    </row>
    <row r="489" spans="1:46" s="190" customFormat="1" ht="15" customHeight="1" x14ac:dyDescent="0.2">
      <c r="A489" s="104"/>
      <c r="B489" s="104">
        <f>VLOOKUP(BJB!$F$9:$F$5599,Ctrl!$B$4:$C$399,2,0)</f>
        <v>39</v>
      </c>
      <c r="C489" s="104">
        <f>VLOOKUP(BJB!$G$9:$G$5599,Ctrl!$E$4:$F$399,2,0)</f>
        <v>0</v>
      </c>
      <c r="D489" s="219">
        <v>1</v>
      </c>
      <c r="E489" s="104" t="str">
        <f>VLOOKUP(BJB!$F$9:$F$5599,Ctrl!$B$4:$D$399,3,0)</f>
        <v>IV</v>
      </c>
      <c r="F489" s="139" t="s">
        <v>10558</v>
      </c>
      <c r="G489" s="139" t="s">
        <v>7680</v>
      </c>
      <c r="H489" s="125" t="s">
        <v>6608</v>
      </c>
      <c r="I489" s="220" t="e">
        <f>IF(G488=BJB!#REF!,I488+1,1)</f>
        <v>#REF!</v>
      </c>
      <c r="J489" s="912" t="s">
        <v>20716</v>
      </c>
      <c r="K489" s="121" t="s">
        <v>913</v>
      </c>
      <c r="L489" s="104" t="s">
        <v>8018</v>
      </c>
      <c r="M489" s="104" t="s">
        <v>914</v>
      </c>
      <c r="N489" s="120">
        <v>39748</v>
      </c>
      <c r="O489" s="114">
        <v>650000000</v>
      </c>
      <c r="P489" s="105" t="s">
        <v>6222</v>
      </c>
      <c r="Q489" s="120" t="s">
        <v>6222</v>
      </c>
      <c r="R489" s="890">
        <v>0</v>
      </c>
      <c r="S489" s="108" t="s">
        <v>7137</v>
      </c>
      <c r="T489" s="109">
        <v>39962</v>
      </c>
      <c r="U489" s="114">
        <v>417442795</v>
      </c>
      <c r="V489" s="109" t="s">
        <v>6222</v>
      </c>
      <c r="W489" s="141">
        <v>0</v>
      </c>
      <c r="X489" s="141">
        <v>0</v>
      </c>
      <c r="Y489" s="141">
        <v>0</v>
      </c>
      <c r="Z489" s="141">
        <v>0</v>
      </c>
      <c r="AA489" s="114">
        <v>413761001</v>
      </c>
      <c r="AB489" s="114"/>
      <c r="AC489" s="132"/>
      <c r="AD489" s="141"/>
      <c r="AE489" s="106">
        <v>0</v>
      </c>
      <c r="AF489" s="106">
        <v>0</v>
      </c>
      <c r="AG489" s="106">
        <v>0</v>
      </c>
      <c r="AH489" s="114"/>
      <c r="AI489" s="114"/>
      <c r="AJ489" s="114"/>
      <c r="AK489" s="114"/>
      <c r="AL489" s="114"/>
      <c r="AM489" s="114"/>
      <c r="AN489" s="114">
        <f t="shared" si="14"/>
        <v>413761001</v>
      </c>
      <c r="AO489" s="114">
        <f t="shared" si="15"/>
        <v>3681794</v>
      </c>
      <c r="AP489" s="114"/>
      <c r="AQ489" s="114"/>
      <c r="AR489" s="114"/>
      <c r="AS489" s="114"/>
    </row>
    <row r="490" spans="1:46" s="191" customFormat="1" ht="15" customHeight="1" x14ac:dyDescent="0.2">
      <c r="A490" s="104"/>
      <c r="B490" s="104">
        <f>VLOOKUP(BJB!$F$9:$F$5599,Ctrl!$B$4:$C$399,2,0)</f>
        <v>39</v>
      </c>
      <c r="C490" s="104">
        <f>VLOOKUP(BJB!$G$9:$G$5599,Ctrl!$E$4:$F$399,2,0)</f>
        <v>0</v>
      </c>
      <c r="D490" s="219">
        <v>1</v>
      </c>
      <c r="E490" s="104" t="str">
        <f>VLOOKUP(BJB!$F$9:$F$5599,Ctrl!$B$4:$D$399,3,0)</f>
        <v>IV</v>
      </c>
      <c r="F490" s="139" t="s">
        <v>10558</v>
      </c>
      <c r="G490" s="139" t="s">
        <v>7680</v>
      </c>
      <c r="H490" s="125"/>
      <c r="I490" s="220" t="e">
        <f>IF(G489=BJB!#REF!,I489+1,1)</f>
        <v>#REF!</v>
      </c>
      <c r="J490" s="912" t="s">
        <v>20717</v>
      </c>
      <c r="K490" s="121" t="s">
        <v>903</v>
      </c>
      <c r="L490" s="104" t="s">
        <v>8018</v>
      </c>
      <c r="M490" s="104" t="s">
        <v>904</v>
      </c>
      <c r="N490" s="120">
        <v>38260</v>
      </c>
      <c r="O490" s="114">
        <v>130000000</v>
      </c>
      <c r="P490" s="105" t="s">
        <v>6222</v>
      </c>
      <c r="Q490" s="120" t="s">
        <v>6222</v>
      </c>
      <c r="R490" s="890">
        <v>0</v>
      </c>
      <c r="S490" s="108" t="s">
        <v>7131</v>
      </c>
      <c r="T490" s="109">
        <v>38441</v>
      </c>
      <c r="U490" s="114">
        <v>90980000</v>
      </c>
      <c r="V490" s="109" t="s">
        <v>6222</v>
      </c>
      <c r="W490" s="141">
        <v>0</v>
      </c>
      <c r="X490" s="141">
        <v>0</v>
      </c>
      <c r="Y490" s="141">
        <v>0</v>
      </c>
      <c r="Z490" s="141">
        <v>0</v>
      </c>
      <c r="AA490" s="114">
        <v>90980000</v>
      </c>
      <c r="AB490" s="114"/>
      <c r="AC490" s="114"/>
      <c r="AD490" s="141"/>
      <c r="AE490" s="106">
        <v>0</v>
      </c>
      <c r="AF490" s="106">
        <v>0</v>
      </c>
      <c r="AG490" s="106">
        <v>0</v>
      </c>
      <c r="AH490" s="114"/>
      <c r="AI490" s="114"/>
      <c r="AJ490" s="114"/>
      <c r="AK490" s="114"/>
      <c r="AL490" s="114"/>
      <c r="AM490" s="114"/>
      <c r="AN490" s="114">
        <f t="shared" si="14"/>
        <v>90980000</v>
      </c>
      <c r="AO490" s="114">
        <f t="shared" si="15"/>
        <v>0</v>
      </c>
      <c r="AP490" s="114"/>
      <c r="AQ490" s="114"/>
      <c r="AR490" s="114"/>
      <c r="AS490" s="114"/>
      <c r="AT490" s="190"/>
    </row>
    <row r="491" spans="1:46" s="190" customFormat="1" ht="15" customHeight="1" x14ac:dyDescent="0.2">
      <c r="A491" s="104"/>
      <c r="B491" s="104">
        <f>VLOOKUP(BJB!$F$9:$F$5599,Ctrl!$B$4:$C$399,2,0)</f>
        <v>39</v>
      </c>
      <c r="C491" s="104">
        <f>VLOOKUP(BJB!$G$9:$G$5599,Ctrl!$E$4:$F$399,2,0)</f>
        <v>0</v>
      </c>
      <c r="D491" s="219">
        <v>1</v>
      </c>
      <c r="E491" s="104" t="str">
        <f>VLOOKUP(BJB!$F$9:$F$5599,Ctrl!$B$4:$D$399,3,0)</f>
        <v>IV</v>
      </c>
      <c r="F491" s="139" t="s">
        <v>10558</v>
      </c>
      <c r="G491" s="139" t="s">
        <v>7680</v>
      </c>
      <c r="H491" s="125" t="s">
        <v>6286</v>
      </c>
      <c r="I491" s="220" t="e">
        <f>IF(G490=BJB!#REF!,I490+1,1)</f>
        <v>#REF!</v>
      </c>
      <c r="J491" s="891" t="s">
        <v>18228</v>
      </c>
      <c r="K491" s="121" t="s">
        <v>920</v>
      </c>
      <c r="L491" s="104" t="s">
        <v>8018</v>
      </c>
      <c r="M491" s="104" t="s">
        <v>921</v>
      </c>
      <c r="N491" s="120">
        <v>39782</v>
      </c>
      <c r="O491" s="114">
        <v>4000000000</v>
      </c>
      <c r="P491" s="105" t="s">
        <v>6222</v>
      </c>
      <c r="Q491" s="120" t="s">
        <v>6222</v>
      </c>
      <c r="R491" s="890">
        <v>0</v>
      </c>
      <c r="S491" s="108" t="s">
        <v>7139</v>
      </c>
      <c r="T491" s="109">
        <v>40086</v>
      </c>
      <c r="U491" s="114">
        <v>771818358</v>
      </c>
      <c r="V491" s="109" t="s">
        <v>6222</v>
      </c>
      <c r="W491" s="141">
        <v>0</v>
      </c>
      <c r="X491" s="141">
        <v>0</v>
      </c>
      <c r="Y491" s="141">
        <v>0</v>
      </c>
      <c r="Z491" s="141">
        <v>0</v>
      </c>
      <c r="AA491" s="114">
        <v>13358600</v>
      </c>
      <c r="AB491" s="114"/>
      <c r="AC491" s="132">
        <v>2640000</v>
      </c>
      <c r="AD491" s="141">
        <v>3300000</v>
      </c>
      <c r="AE491" s="106">
        <v>3300000</v>
      </c>
      <c r="AF491" s="106">
        <v>2640000</v>
      </c>
      <c r="AG491" s="106">
        <v>3300000</v>
      </c>
      <c r="AH491" s="114"/>
      <c r="AI491" s="114"/>
      <c r="AJ491" s="114"/>
      <c r="AK491" s="114"/>
      <c r="AL491" s="114"/>
      <c r="AM491" s="114"/>
      <c r="AN491" s="114">
        <f t="shared" si="14"/>
        <v>28538600</v>
      </c>
      <c r="AO491" s="114">
        <f t="shared" si="15"/>
        <v>743279758</v>
      </c>
      <c r="AP491" s="114"/>
      <c r="AQ491" s="114"/>
      <c r="AR491" s="114"/>
      <c r="AS491" s="114"/>
    </row>
    <row r="492" spans="1:46" s="190" customFormat="1" ht="15" customHeight="1" x14ac:dyDescent="0.2">
      <c r="A492" s="104"/>
      <c r="B492" s="104">
        <f>VLOOKUP(BJB!$F$9:$F$5599,Ctrl!$B$4:$C$399,2,0)</f>
        <v>39</v>
      </c>
      <c r="C492" s="104">
        <f>VLOOKUP(BJB!$G$9:$G$5599,Ctrl!$E$4:$F$399,2,0)</f>
        <v>2</v>
      </c>
      <c r="D492" s="219">
        <v>1</v>
      </c>
      <c r="E492" s="104" t="str">
        <f>VLOOKUP(BJB!$F$9:$F$5599,Ctrl!$B$4:$D$399,3,0)</f>
        <v>IV</v>
      </c>
      <c r="F492" s="139" t="s">
        <v>10558</v>
      </c>
      <c r="G492" s="139" t="s">
        <v>1100</v>
      </c>
      <c r="H492" s="125"/>
      <c r="I492" s="220" t="e">
        <f>IF(G491=BJB!#REF!,I491+1,1)</f>
        <v>#REF!</v>
      </c>
      <c r="J492" s="912" t="s">
        <v>20718</v>
      </c>
      <c r="K492" s="121" t="s">
        <v>1072</v>
      </c>
      <c r="L492" s="104" t="s">
        <v>6477</v>
      </c>
      <c r="M492" s="104" t="s">
        <v>5458</v>
      </c>
      <c r="N492" s="120">
        <v>40945</v>
      </c>
      <c r="O492" s="107">
        <v>20000000</v>
      </c>
      <c r="P492" s="105" t="s">
        <v>6222</v>
      </c>
      <c r="Q492" s="120" t="s">
        <v>6222</v>
      </c>
      <c r="R492" s="890">
        <v>0</v>
      </c>
      <c r="S492" s="108" t="s">
        <v>1067</v>
      </c>
      <c r="T492" s="109">
        <v>41361</v>
      </c>
      <c r="U492" s="114">
        <v>10500002</v>
      </c>
      <c r="V492" s="109" t="s">
        <v>6222</v>
      </c>
      <c r="W492" s="141">
        <v>0</v>
      </c>
      <c r="X492" s="141">
        <v>0</v>
      </c>
      <c r="Y492" s="141">
        <v>0</v>
      </c>
      <c r="Z492" s="141">
        <v>0</v>
      </c>
      <c r="AA492" s="114">
        <v>10500002</v>
      </c>
      <c r="AB492" s="114"/>
      <c r="AC492" s="114"/>
      <c r="AD492" s="141"/>
      <c r="AE492" s="106">
        <v>0</v>
      </c>
      <c r="AF492" s="106">
        <v>0</v>
      </c>
      <c r="AG492" s="106">
        <v>0</v>
      </c>
      <c r="AH492" s="114"/>
      <c r="AI492" s="114"/>
      <c r="AJ492" s="114"/>
      <c r="AK492" s="114"/>
      <c r="AL492" s="114"/>
      <c r="AM492" s="114"/>
      <c r="AN492" s="114">
        <f t="shared" si="14"/>
        <v>10500002</v>
      </c>
      <c r="AO492" s="114">
        <f t="shared" si="15"/>
        <v>0</v>
      </c>
      <c r="AP492" s="114"/>
      <c r="AQ492" s="114"/>
      <c r="AR492" s="114"/>
      <c r="AS492" s="114"/>
    </row>
    <row r="493" spans="1:46" s="190" customFormat="1" ht="15" customHeight="1" x14ac:dyDescent="0.2">
      <c r="A493" s="104"/>
      <c r="B493" s="104">
        <f>VLOOKUP(BJB!$F$9:$F$5599,Ctrl!$B$4:$C$399,2,0)</f>
        <v>39</v>
      </c>
      <c r="C493" s="104">
        <f>VLOOKUP(BJB!$G$9:$G$5599,Ctrl!$E$4:$F$399,2,0)</f>
        <v>0</v>
      </c>
      <c r="D493" s="219">
        <v>1</v>
      </c>
      <c r="E493" s="104" t="str">
        <f>VLOOKUP(BJB!$F$9:$F$5599,Ctrl!$B$4:$D$399,3,0)</f>
        <v>IV</v>
      </c>
      <c r="F493" s="139" t="s">
        <v>10558</v>
      </c>
      <c r="G493" s="139" t="s">
        <v>7680</v>
      </c>
      <c r="H493" s="125"/>
      <c r="I493" s="220" t="e">
        <f>IF(G492=BJB!#REF!,I492+1,1)</f>
        <v>#REF!</v>
      </c>
      <c r="J493" s="912" t="s">
        <v>20719</v>
      </c>
      <c r="K493" s="121" t="s">
        <v>980</v>
      </c>
      <c r="L493" s="104" t="s">
        <v>6477</v>
      </c>
      <c r="M493" s="104" t="s">
        <v>970</v>
      </c>
      <c r="N493" s="120">
        <v>39994</v>
      </c>
      <c r="O493" s="107">
        <v>20000000</v>
      </c>
      <c r="P493" s="105" t="s">
        <v>6222</v>
      </c>
      <c r="Q493" s="120" t="s">
        <v>6222</v>
      </c>
      <c r="R493" s="890">
        <v>0</v>
      </c>
      <c r="S493" s="108" t="s">
        <v>7148</v>
      </c>
      <c r="T493" s="109">
        <v>40753</v>
      </c>
      <c r="U493" s="114">
        <v>15000000</v>
      </c>
      <c r="V493" s="109" t="s">
        <v>6222</v>
      </c>
      <c r="W493" s="141">
        <v>0</v>
      </c>
      <c r="X493" s="141">
        <v>0</v>
      </c>
      <c r="Y493" s="141">
        <v>0</v>
      </c>
      <c r="Z493" s="141">
        <v>0</v>
      </c>
      <c r="AA493" s="114">
        <v>16387500</v>
      </c>
      <c r="AB493" s="114"/>
      <c r="AC493" s="114"/>
      <c r="AD493" s="141"/>
      <c r="AE493" s="106">
        <v>0</v>
      </c>
      <c r="AF493" s="106">
        <v>0</v>
      </c>
      <c r="AG493" s="106">
        <v>0</v>
      </c>
      <c r="AH493" s="114"/>
      <c r="AI493" s="114"/>
      <c r="AJ493" s="114"/>
      <c r="AK493" s="114"/>
      <c r="AL493" s="114"/>
      <c r="AM493" s="114"/>
      <c r="AN493" s="114">
        <f t="shared" si="14"/>
        <v>16387500</v>
      </c>
      <c r="AO493" s="114">
        <f t="shared" si="15"/>
        <v>0</v>
      </c>
      <c r="AP493" s="114"/>
      <c r="AQ493" s="114"/>
      <c r="AR493" s="114"/>
      <c r="AS493" s="114"/>
    </row>
    <row r="494" spans="1:46" s="190" customFormat="1" ht="15" customHeight="1" x14ac:dyDescent="0.2">
      <c r="A494" s="104"/>
      <c r="B494" s="104">
        <f>VLOOKUP(BJB!$F$9:$F$5599,Ctrl!$B$4:$C$399,2,0)</f>
        <v>39</v>
      </c>
      <c r="C494" s="104">
        <f>VLOOKUP(BJB!$G$9:$G$5599,Ctrl!$E$4:$F$399,2,0)</f>
        <v>0</v>
      </c>
      <c r="D494" s="219">
        <v>1</v>
      </c>
      <c r="E494" s="104" t="str">
        <f>VLOOKUP(BJB!$F$9:$F$5599,Ctrl!$B$4:$D$399,3,0)</f>
        <v>IV</v>
      </c>
      <c r="F494" s="139" t="s">
        <v>10558</v>
      </c>
      <c r="G494" s="139" t="s">
        <v>7680</v>
      </c>
      <c r="H494" s="125"/>
      <c r="I494" s="220" t="e">
        <f>IF(G493=BJB!#REF!,I493+1,1)</f>
        <v>#REF!</v>
      </c>
      <c r="J494" s="912" t="s">
        <v>20720</v>
      </c>
      <c r="K494" s="121" t="s">
        <v>1001</v>
      </c>
      <c r="L494" s="104" t="s">
        <v>6477</v>
      </c>
      <c r="M494" s="104" t="s">
        <v>937</v>
      </c>
      <c r="N494" s="120">
        <v>39979</v>
      </c>
      <c r="O494" s="107">
        <v>20000000</v>
      </c>
      <c r="P494" s="105" t="s">
        <v>6222</v>
      </c>
      <c r="Q494" s="120" t="s">
        <v>6222</v>
      </c>
      <c r="R494" s="890">
        <v>0</v>
      </c>
      <c r="S494" s="108" t="s">
        <v>7150</v>
      </c>
      <c r="T494" s="109">
        <v>40872</v>
      </c>
      <c r="U494" s="114">
        <v>14307251</v>
      </c>
      <c r="V494" s="109" t="s">
        <v>6222</v>
      </c>
      <c r="W494" s="141">
        <v>0</v>
      </c>
      <c r="X494" s="141">
        <v>0</v>
      </c>
      <c r="Y494" s="141">
        <v>0</v>
      </c>
      <c r="Z494" s="141">
        <v>0</v>
      </c>
      <c r="AA494" s="114">
        <v>14307251</v>
      </c>
      <c r="AB494" s="114"/>
      <c r="AC494" s="114"/>
      <c r="AD494" s="141"/>
      <c r="AE494" s="106">
        <v>0</v>
      </c>
      <c r="AF494" s="106">
        <v>0</v>
      </c>
      <c r="AG494" s="106">
        <v>0</v>
      </c>
      <c r="AH494" s="114"/>
      <c r="AI494" s="114"/>
      <c r="AJ494" s="114"/>
      <c r="AK494" s="114"/>
      <c r="AL494" s="114"/>
      <c r="AM494" s="114"/>
      <c r="AN494" s="114">
        <f t="shared" si="14"/>
        <v>14307251</v>
      </c>
      <c r="AO494" s="114">
        <f t="shared" si="15"/>
        <v>0</v>
      </c>
      <c r="AP494" s="114"/>
      <c r="AQ494" s="114"/>
      <c r="AR494" s="114"/>
      <c r="AS494" s="114"/>
    </row>
    <row r="495" spans="1:46" s="190" customFormat="1" ht="15" customHeight="1" x14ac:dyDescent="0.2">
      <c r="A495" s="104"/>
      <c r="B495" s="104">
        <f>VLOOKUP(BJB!$F$9:$F$5599,Ctrl!$B$4:$C$399,2,0)</f>
        <v>39</v>
      </c>
      <c r="C495" s="104">
        <f>VLOOKUP(BJB!$G$9:$G$5599,Ctrl!$E$4:$F$399,2,0)</f>
        <v>2</v>
      </c>
      <c r="D495" s="219">
        <v>1</v>
      </c>
      <c r="E495" s="104" t="str">
        <f>VLOOKUP(BJB!$F$9:$F$5599,Ctrl!$B$4:$D$399,3,0)</f>
        <v>IV</v>
      </c>
      <c r="F495" s="139" t="s">
        <v>10558</v>
      </c>
      <c r="G495" s="139" t="s">
        <v>1100</v>
      </c>
      <c r="H495" s="125"/>
      <c r="I495" s="220" t="e">
        <f>IF(G494=BJB!#REF!,I494+1,1)</f>
        <v>#REF!</v>
      </c>
      <c r="J495" s="912" t="s">
        <v>20721</v>
      </c>
      <c r="K495" s="121" t="s">
        <v>6010</v>
      </c>
      <c r="L495" s="104" t="s">
        <v>6477</v>
      </c>
      <c r="M495" s="104" t="s">
        <v>1113</v>
      </c>
      <c r="N495" s="120">
        <v>41050</v>
      </c>
      <c r="O495" s="107">
        <v>200000000</v>
      </c>
      <c r="P495" s="105" t="s">
        <v>15122</v>
      </c>
      <c r="Q495" s="120">
        <v>41921</v>
      </c>
      <c r="R495" s="105">
        <v>224851197</v>
      </c>
      <c r="S495" s="146" t="s">
        <v>5984</v>
      </c>
      <c r="T495" s="109">
        <v>41942</v>
      </c>
      <c r="U495" s="114">
        <v>140000000</v>
      </c>
      <c r="V495" s="109">
        <v>41913</v>
      </c>
      <c r="W495" s="141">
        <v>140000000</v>
      </c>
      <c r="X495" s="141">
        <v>0</v>
      </c>
      <c r="Y495" s="141">
        <v>0</v>
      </c>
      <c r="Z495" s="141">
        <v>0</v>
      </c>
      <c r="AA495" s="114">
        <v>783000</v>
      </c>
      <c r="AB495" s="114"/>
      <c r="AC495" s="114"/>
      <c r="AD495" s="141"/>
      <c r="AE495" s="106">
        <v>0</v>
      </c>
      <c r="AF495" s="106">
        <v>0</v>
      </c>
      <c r="AG495" s="106">
        <v>0</v>
      </c>
      <c r="AH495" s="114"/>
      <c r="AI495" s="114"/>
      <c r="AJ495" s="114"/>
      <c r="AK495" s="114"/>
      <c r="AL495" s="114"/>
      <c r="AM495" s="114"/>
      <c r="AN495" s="114">
        <f t="shared" si="14"/>
        <v>783000</v>
      </c>
      <c r="AO495" s="114">
        <f t="shared" si="15"/>
        <v>139217000</v>
      </c>
      <c r="AP495" s="114"/>
      <c r="AQ495" s="114"/>
      <c r="AR495" s="114"/>
      <c r="AS495" s="114"/>
    </row>
    <row r="496" spans="1:46" s="190" customFormat="1" ht="15" customHeight="1" x14ac:dyDescent="0.2">
      <c r="A496" s="104"/>
      <c r="B496" s="104">
        <f>VLOOKUP(BJB!$F$9:$F$5599,Ctrl!$B$4:$C$399,2,0)</f>
        <v>39</v>
      </c>
      <c r="C496" s="104">
        <f>VLOOKUP(BJB!$G$9:$G$5599,Ctrl!$E$4:$F$399,2,0)</f>
        <v>1</v>
      </c>
      <c r="D496" s="219">
        <v>1</v>
      </c>
      <c r="E496" s="104" t="str">
        <f>VLOOKUP(BJB!$F$9:$F$5599,Ctrl!$B$4:$D$399,3,0)</f>
        <v>IV</v>
      </c>
      <c r="F496" s="139" t="s">
        <v>10558</v>
      </c>
      <c r="G496" s="139" t="s">
        <v>1117</v>
      </c>
      <c r="H496" s="125"/>
      <c r="I496" s="220" t="e">
        <f>IF(G495=BJB!#REF!,I495+1,1)</f>
        <v>#REF!</v>
      </c>
      <c r="J496" s="912" t="s">
        <v>20722</v>
      </c>
      <c r="K496" s="121" t="s">
        <v>6186</v>
      </c>
      <c r="L496" s="104" t="s">
        <v>6477</v>
      </c>
      <c r="M496" s="104" t="s">
        <v>6224</v>
      </c>
      <c r="N496" s="120">
        <v>41374</v>
      </c>
      <c r="O496" s="107">
        <v>30000000</v>
      </c>
      <c r="P496" s="105" t="s">
        <v>15123</v>
      </c>
      <c r="Q496" s="120">
        <v>41954</v>
      </c>
      <c r="R496" s="105">
        <v>23293864</v>
      </c>
      <c r="S496" s="146" t="s">
        <v>6249</v>
      </c>
      <c r="T496" s="109">
        <v>42031</v>
      </c>
      <c r="U496" s="114">
        <v>15960353</v>
      </c>
      <c r="V496" s="109">
        <v>42031</v>
      </c>
      <c r="W496" s="141">
        <v>15960353</v>
      </c>
      <c r="X496" s="141">
        <v>0</v>
      </c>
      <c r="Y496" s="141">
        <v>0</v>
      </c>
      <c r="Z496" s="141">
        <v>0</v>
      </c>
      <c r="AA496" s="223">
        <v>0</v>
      </c>
      <c r="AB496" s="223"/>
      <c r="AC496" s="114"/>
      <c r="AD496" s="141"/>
      <c r="AE496" s="106">
        <v>0</v>
      </c>
      <c r="AF496" s="106">
        <v>0</v>
      </c>
      <c r="AG496" s="106">
        <v>0</v>
      </c>
      <c r="AH496" s="114"/>
      <c r="AI496" s="114"/>
      <c r="AJ496" s="114"/>
      <c r="AK496" s="114"/>
      <c r="AL496" s="114"/>
      <c r="AM496" s="114"/>
      <c r="AN496" s="114">
        <f t="shared" si="14"/>
        <v>0</v>
      </c>
      <c r="AO496" s="114">
        <f t="shared" si="15"/>
        <v>15960353</v>
      </c>
      <c r="AP496" s="114"/>
      <c r="AQ496" s="114"/>
      <c r="AR496" s="114"/>
      <c r="AS496" s="114"/>
    </row>
    <row r="497" spans="1:46" s="190" customFormat="1" ht="15" customHeight="1" x14ac:dyDescent="0.2">
      <c r="A497" s="104"/>
      <c r="B497" s="104">
        <f>VLOOKUP(BJB!$F$9:$F$5599,Ctrl!$B$4:$C$399,2,0)</f>
        <v>39</v>
      </c>
      <c r="C497" s="104">
        <f>VLOOKUP(BJB!$G$9:$G$5599,Ctrl!$E$4:$F$399,2,0)</f>
        <v>0</v>
      </c>
      <c r="D497" s="219">
        <v>1</v>
      </c>
      <c r="E497" s="104" t="str">
        <f>VLOOKUP(BJB!$F$9:$F$5599,Ctrl!$B$4:$D$399,3,0)</f>
        <v>IV</v>
      </c>
      <c r="F497" s="139" t="s">
        <v>10558</v>
      </c>
      <c r="G497" s="139" t="s">
        <v>7680</v>
      </c>
      <c r="H497" s="886" t="s">
        <v>14729</v>
      </c>
      <c r="I497" s="220" t="e">
        <f>IF(G496=BJB!#REF!,I496+1,1)</f>
        <v>#REF!</v>
      </c>
      <c r="J497" s="891" t="s">
        <v>18229</v>
      </c>
      <c r="K497" s="121" t="s">
        <v>987</v>
      </c>
      <c r="L497" s="104" t="s">
        <v>6477</v>
      </c>
      <c r="M497" s="104" t="s">
        <v>976</v>
      </c>
      <c r="N497" s="120">
        <v>39930</v>
      </c>
      <c r="O497" s="107">
        <v>25000000</v>
      </c>
      <c r="P497" s="105" t="s">
        <v>6222</v>
      </c>
      <c r="Q497" s="120" t="s">
        <v>6222</v>
      </c>
      <c r="R497" s="890">
        <v>0</v>
      </c>
      <c r="S497" s="108" t="s">
        <v>7148</v>
      </c>
      <c r="T497" s="109">
        <v>40753</v>
      </c>
      <c r="U497" s="114">
        <v>14422004</v>
      </c>
      <c r="V497" s="109" t="s">
        <v>6222</v>
      </c>
      <c r="W497" s="141">
        <v>0</v>
      </c>
      <c r="X497" s="141">
        <v>0</v>
      </c>
      <c r="Y497" s="141">
        <v>0</v>
      </c>
      <c r="Z497" s="141">
        <v>0</v>
      </c>
      <c r="AA497" s="114">
        <v>830000</v>
      </c>
      <c r="AB497" s="114"/>
      <c r="AC497" s="132"/>
      <c r="AD497" s="141">
        <v>664000</v>
      </c>
      <c r="AE497" s="106">
        <v>0</v>
      </c>
      <c r="AF497" s="106">
        <v>0</v>
      </c>
      <c r="AG497" s="106">
        <v>0</v>
      </c>
      <c r="AH497" s="114"/>
      <c r="AI497" s="114"/>
      <c r="AJ497" s="114"/>
      <c r="AK497" s="114"/>
      <c r="AL497" s="114"/>
      <c r="AM497" s="114"/>
      <c r="AN497" s="114">
        <f t="shared" si="14"/>
        <v>1494000</v>
      </c>
      <c r="AO497" s="114">
        <f t="shared" si="15"/>
        <v>12928004</v>
      </c>
      <c r="AP497" s="114"/>
      <c r="AQ497" s="114"/>
      <c r="AR497" s="114"/>
      <c r="AS497" s="114"/>
    </row>
    <row r="498" spans="1:46" s="190" customFormat="1" ht="15" customHeight="1" x14ac:dyDescent="0.2">
      <c r="A498" s="104"/>
      <c r="B498" s="104">
        <f>VLOOKUP(BJB!$F$9:$F$5599,Ctrl!$B$4:$C$399,2,0)</f>
        <v>39</v>
      </c>
      <c r="C498" s="104">
        <f>VLOOKUP(BJB!$G$9:$G$5599,Ctrl!$E$4:$F$399,2,0)</f>
        <v>2</v>
      </c>
      <c r="D498" s="219">
        <v>1</v>
      </c>
      <c r="E498" s="104" t="str">
        <f>VLOOKUP(BJB!$F$9:$F$5599,Ctrl!$B$4:$D$399,3,0)</f>
        <v>IV</v>
      </c>
      <c r="F498" s="139" t="s">
        <v>10558</v>
      </c>
      <c r="G498" s="139" t="s">
        <v>1100</v>
      </c>
      <c r="H498" s="125" t="s">
        <v>6601</v>
      </c>
      <c r="I498" s="220" t="e">
        <f>IF(G497=BJB!#REF!,I497+1,1)</f>
        <v>#REF!</v>
      </c>
      <c r="J498" s="891" t="s">
        <v>18230</v>
      </c>
      <c r="K498" s="121" t="s">
        <v>1052</v>
      </c>
      <c r="L498" s="104" t="s">
        <v>6477</v>
      </c>
      <c r="M498" s="104" t="s">
        <v>1053</v>
      </c>
      <c r="N498" s="120">
        <v>40765</v>
      </c>
      <c r="O498" s="107">
        <v>30000000</v>
      </c>
      <c r="P498" s="105" t="s">
        <v>15124</v>
      </c>
      <c r="Q498" s="120">
        <v>41149</v>
      </c>
      <c r="R498" s="105">
        <v>23058000</v>
      </c>
      <c r="S498" s="108" t="s">
        <v>1034</v>
      </c>
      <c r="T498" s="109">
        <v>41180</v>
      </c>
      <c r="U498" s="114">
        <v>16062479.999999998</v>
      </c>
      <c r="V498" s="109">
        <v>41180</v>
      </c>
      <c r="W498" s="141">
        <v>16062479.999999998</v>
      </c>
      <c r="X498" s="141">
        <v>0</v>
      </c>
      <c r="Y498" s="141">
        <v>0</v>
      </c>
      <c r="Z498" s="141">
        <v>0</v>
      </c>
      <c r="AA498" s="114">
        <v>12797922</v>
      </c>
      <c r="AB498" s="114"/>
      <c r="AC498" s="132"/>
      <c r="AD498" s="141">
        <v>183673</v>
      </c>
      <c r="AE498" s="106">
        <v>0</v>
      </c>
      <c r="AF498" s="106">
        <v>205325</v>
      </c>
      <c r="AG498" s="106">
        <v>0</v>
      </c>
      <c r="AH498" s="222"/>
      <c r="AI498" s="114"/>
      <c r="AJ498" s="114"/>
      <c r="AK498" s="114"/>
      <c r="AL498" s="114"/>
      <c r="AM498" s="114"/>
      <c r="AN498" s="114">
        <f t="shared" si="14"/>
        <v>13186920</v>
      </c>
      <c r="AO498" s="114">
        <f t="shared" si="15"/>
        <v>2875559.9999999981</v>
      </c>
      <c r="AP498" s="114"/>
      <c r="AQ498" s="114"/>
      <c r="AR498" s="114"/>
      <c r="AS498" s="114"/>
    </row>
    <row r="499" spans="1:46" s="190" customFormat="1" ht="15" customHeight="1" x14ac:dyDescent="0.2">
      <c r="A499" s="104"/>
      <c r="B499" s="104">
        <f>VLOOKUP(BJB!$F$9:$F$5599,Ctrl!$B$4:$C$399,2,0)</f>
        <v>39</v>
      </c>
      <c r="C499" s="104">
        <f>VLOOKUP(BJB!$G$9:$G$5599,Ctrl!$E$4:$F$399,2,0)</f>
        <v>0</v>
      </c>
      <c r="D499" s="219">
        <v>1</v>
      </c>
      <c r="E499" s="104" t="str">
        <f>VLOOKUP(BJB!$F$9:$F$5599,Ctrl!$B$4:$D$399,3,0)</f>
        <v>IV</v>
      </c>
      <c r="F499" s="139" t="s">
        <v>10558</v>
      </c>
      <c r="G499" s="139" t="s">
        <v>7680</v>
      </c>
      <c r="H499" s="125"/>
      <c r="I499" s="220" t="e">
        <f>IF(G498=BJB!#REF!,I498+1,1)</f>
        <v>#REF!</v>
      </c>
      <c r="J499" s="912" t="s">
        <v>20723</v>
      </c>
      <c r="K499" s="121" t="s">
        <v>1028</v>
      </c>
      <c r="L499" s="104" t="s">
        <v>6477</v>
      </c>
      <c r="M499" s="104" t="s">
        <v>1029</v>
      </c>
      <c r="N499" s="120">
        <v>39979</v>
      </c>
      <c r="O499" s="107">
        <v>25000000</v>
      </c>
      <c r="P499" s="105" t="s">
        <v>15125</v>
      </c>
      <c r="Q499" s="120">
        <v>41019</v>
      </c>
      <c r="R499" s="105">
        <v>9020119</v>
      </c>
      <c r="S499" s="108" t="s">
        <v>1026</v>
      </c>
      <c r="T499" s="109">
        <v>41150</v>
      </c>
      <c r="U499" s="114">
        <v>5446584</v>
      </c>
      <c r="V499" s="109">
        <v>41150</v>
      </c>
      <c r="W499" s="141">
        <v>5446584</v>
      </c>
      <c r="X499" s="141">
        <v>0</v>
      </c>
      <c r="Y499" s="141">
        <v>0</v>
      </c>
      <c r="Z499" s="141">
        <v>0</v>
      </c>
      <c r="AA499" s="114">
        <v>5446584</v>
      </c>
      <c r="AB499" s="114"/>
      <c r="AC499" s="114"/>
      <c r="AD499" s="141"/>
      <c r="AE499" s="106">
        <v>0</v>
      </c>
      <c r="AF499" s="106">
        <v>0</v>
      </c>
      <c r="AG499" s="106">
        <v>0</v>
      </c>
      <c r="AH499" s="114"/>
      <c r="AI499" s="114"/>
      <c r="AJ499" s="114"/>
      <c r="AK499" s="114"/>
      <c r="AL499" s="114"/>
      <c r="AM499" s="114"/>
      <c r="AN499" s="114">
        <f t="shared" si="14"/>
        <v>5446584</v>
      </c>
      <c r="AO499" s="114">
        <f t="shared" si="15"/>
        <v>0</v>
      </c>
      <c r="AP499" s="114"/>
      <c r="AQ499" s="114"/>
      <c r="AR499" s="114"/>
      <c r="AS499" s="114"/>
    </row>
    <row r="500" spans="1:46" s="190" customFormat="1" ht="15" customHeight="1" x14ac:dyDescent="0.2">
      <c r="A500" s="104"/>
      <c r="B500" s="104">
        <f>VLOOKUP(BJB!$F$9:$F$5599,Ctrl!$B$4:$C$399,2,0)</f>
        <v>39</v>
      </c>
      <c r="C500" s="104">
        <f>VLOOKUP(BJB!$G$9:$G$5599,Ctrl!$E$4:$F$399,2,0)</f>
        <v>1</v>
      </c>
      <c r="D500" s="219">
        <v>1</v>
      </c>
      <c r="E500" s="104" t="str">
        <f>VLOOKUP(BJB!$F$9:$F$5599,Ctrl!$B$4:$D$399,3,0)</f>
        <v>IV</v>
      </c>
      <c r="F500" s="139" t="s">
        <v>10558</v>
      </c>
      <c r="G500" s="139" t="s">
        <v>1117</v>
      </c>
      <c r="H500" s="125"/>
      <c r="I500" s="220" t="e">
        <f>IF(G499=BJB!#REF!,I499+1,1)</f>
        <v>#REF!</v>
      </c>
      <c r="J500" s="912" t="s">
        <v>20724</v>
      </c>
      <c r="K500" s="121" t="s">
        <v>123</v>
      </c>
      <c r="L500" s="104" t="s">
        <v>6477</v>
      </c>
      <c r="M500" s="104" t="s">
        <v>1132</v>
      </c>
      <c r="N500" s="120">
        <v>41095</v>
      </c>
      <c r="O500" s="105">
        <v>80000000</v>
      </c>
      <c r="P500" s="105" t="s">
        <v>15126</v>
      </c>
      <c r="Q500" s="120">
        <v>41866</v>
      </c>
      <c r="R500" s="105">
        <v>48288228</v>
      </c>
      <c r="S500" s="146" t="s">
        <v>8364</v>
      </c>
      <c r="T500" s="109">
        <v>42207</v>
      </c>
      <c r="U500" s="141">
        <v>33233939</v>
      </c>
      <c r="V500" s="109">
        <v>42207</v>
      </c>
      <c r="W500" s="141">
        <v>33233939</v>
      </c>
      <c r="X500" s="141">
        <v>0</v>
      </c>
      <c r="Y500" s="141">
        <v>0</v>
      </c>
      <c r="Z500" s="141">
        <v>0</v>
      </c>
      <c r="AA500" s="114">
        <v>33233939</v>
      </c>
      <c r="AB500" s="114"/>
      <c r="AC500" s="132"/>
      <c r="AD500" s="141"/>
      <c r="AE500" s="106">
        <v>0</v>
      </c>
      <c r="AF500" s="106">
        <v>0</v>
      </c>
      <c r="AG500" s="106">
        <v>0</v>
      </c>
      <c r="AH500" s="106"/>
      <c r="AI500" s="106"/>
      <c r="AJ500" s="106"/>
      <c r="AK500" s="106"/>
      <c r="AL500" s="106"/>
      <c r="AM500" s="106"/>
      <c r="AN500" s="114">
        <f t="shared" si="14"/>
        <v>33233939</v>
      </c>
      <c r="AO500" s="114">
        <f t="shared" si="15"/>
        <v>0</v>
      </c>
      <c r="AP500" s="114"/>
      <c r="AQ500" s="114"/>
      <c r="AR500" s="114"/>
      <c r="AS500" s="114"/>
    </row>
    <row r="501" spans="1:46" s="190" customFormat="1" ht="15" customHeight="1" x14ac:dyDescent="0.2">
      <c r="A501" s="104"/>
      <c r="B501" s="104">
        <f>VLOOKUP(BJB!$F$9:$F$5599,Ctrl!$B$4:$C$399,2,0)</f>
        <v>39</v>
      </c>
      <c r="C501" s="104">
        <f>VLOOKUP(BJB!$G$9:$G$5599,Ctrl!$E$4:$F$399,2,0)</f>
        <v>1</v>
      </c>
      <c r="D501" s="219">
        <v>1</v>
      </c>
      <c r="E501" s="104" t="str">
        <f>VLOOKUP(BJB!$F$9:$F$5599,Ctrl!$B$4:$D$399,3,0)</f>
        <v>IV</v>
      </c>
      <c r="F501" s="139" t="s">
        <v>10558</v>
      </c>
      <c r="G501" s="139" t="s">
        <v>1117</v>
      </c>
      <c r="H501" s="125" t="s">
        <v>6606</v>
      </c>
      <c r="I501" s="220" t="e">
        <f>IF(G500=BJB!#REF!,I500+1,1)</f>
        <v>#REF!</v>
      </c>
      <c r="J501" s="891" t="s">
        <v>18231</v>
      </c>
      <c r="K501" s="121" t="s">
        <v>6047</v>
      </c>
      <c r="L501" s="104" t="s">
        <v>6477</v>
      </c>
      <c r="M501" s="104" t="s">
        <v>6048</v>
      </c>
      <c r="N501" s="120">
        <v>41290</v>
      </c>
      <c r="O501" s="114">
        <v>30000000</v>
      </c>
      <c r="P501" s="105" t="s">
        <v>6222</v>
      </c>
      <c r="Q501" s="120" t="s">
        <v>6222</v>
      </c>
      <c r="R501" s="890">
        <v>0</v>
      </c>
      <c r="S501" s="146" t="s">
        <v>6041</v>
      </c>
      <c r="T501" s="109">
        <v>41973</v>
      </c>
      <c r="U501" s="114">
        <v>15628400</v>
      </c>
      <c r="V501" s="109" t="s">
        <v>6222</v>
      </c>
      <c r="W501" s="141">
        <v>0</v>
      </c>
      <c r="X501" s="141">
        <v>0</v>
      </c>
      <c r="Y501" s="141">
        <v>0</v>
      </c>
      <c r="Z501" s="141">
        <v>0</v>
      </c>
      <c r="AA501" s="114">
        <v>1089748</v>
      </c>
      <c r="AB501" s="114"/>
      <c r="AC501" s="132"/>
      <c r="AD501" s="141">
        <v>14538651</v>
      </c>
      <c r="AE501" s="106">
        <v>0</v>
      </c>
      <c r="AF501" s="106">
        <v>0</v>
      </c>
      <c r="AG501" s="106">
        <v>0</v>
      </c>
      <c r="AH501" s="114"/>
      <c r="AI501" s="114"/>
      <c r="AJ501" s="114"/>
      <c r="AK501" s="114"/>
      <c r="AL501" s="114"/>
      <c r="AM501" s="114"/>
      <c r="AN501" s="114">
        <f t="shared" si="14"/>
        <v>15628399</v>
      </c>
      <c r="AO501" s="114">
        <f t="shared" si="15"/>
        <v>1</v>
      </c>
      <c r="AP501" s="114"/>
      <c r="AQ501" s="114"/>
      <c r="AR501" s="114"/>
      <c r="AS501" s="114"/>
    </row>
    <row r="502" spans="1:46" s="190" customFormat="1" ht="15" customHeight="1" x14ac:dyDescent="0.2">
      <c r="A502" s="104"/>
      <c r="B502" s="104">
        <f>VLOOKUP(BJB!$F$9:$F$5599,Ctrl!$B$4:$C$399,2,0)</f>
        <v>39</v>
      </c>
      <c r="C502" s="104">
        <f>VLOOKUP(BJB!$G$9:$G$5599,Ctrl!$E$4:$F$399,2,0)</f>
        <v>1</v>
      </c>
      <c r="D502" s="219">
        <v>1</v>
      </c>
      <c r="E502" s="104" t="str">
        <f>VLOOKUP(BJB!$F$9:$F$5599,Ctrl!$B$4:$D$399,3,0)</f>
        <v>IV</v>
      </c>
      <c r="F502" s="139" t="s">
        <v>10558</v>
      </c>
      <c r="G502" s="139" t="s">
        <v>1117</v>
      </c>
      <c r="H502" s="125"/>
      <c r="I502" s="220" t="e">
        <f>IF(G501=BJB!#REF!,I501+1,1)</f>
        <v>#REF!</v>
      </c>
      <c r="J502" s="912" t="s">
        <v>20725</v>
      </c>
      <c r="K502" s="121" t="s">
        <v>1125</v>
      </c>
      <c r="L502" s="104" t="s">
        <v>6477</v>
      </c>
      <c r="M502" s="104" t="s">
        <v>1126</v>
      </c>
      <c r="N502" s="120">
        <v>40963</v>
      </c>
      <c r="O502" s="107">
        <v>100000000</v>
      </c>
      <c r="P502" s="105" t="s">
        <v>6222</v>
      </c>
      <c r="Q502" s="120" t="s">
        <v>6222</v>
      </c>
      <c r="R502" s="890">
        <v>0</v>
      </c>
      <c r="S502" s="146" t="s">
        <v>1127</v>
      </c>
      <c r="T502" s="109">
        <v>41394</v>
      </c>
      <c r="U502" s="106">
        <v>70000000</v>
      </c>
      <c r="V502" s="109" t="s">
        <v>6222</v>
      </c>
      <c r="W502" s="141">
        <v>0</v>
      </c>
      <c r="X502" s="141">
        <v>0</v>
      </c>
      <c r="Y502" s="141">
        <v>0</v>
      </c>
      <c r="Z502" s="141">
        <v>0</v>
      </c>
      <c r="AA502" s="114">
        <v>0</v>
      </c>
      <c r="AB502" s="114"/>
      <c r="AC502" s="106"/>
      <c r="AD502" s="141"/>
      <c r="AE502" s="106">
        <v>0</v>
      </c>
      <c r="AF502" s="106">
        <v>0</v>
      </c>
      <c r="AG502" s="106">
        <v>0</v>
      </c>
      <c r="AH502" s="106"/>
      <c r="AI502" s="106"/>
      <c r="AJ502" s="106"/>
      <c r="AK502" s="106"/>
      <c r="AL502" s="106"/>
      <c r="AM502" s="106"/>
      <c r="AN502" s="114">
        <f t="shared" si="14"/>
        <v>0</v>
      </c>
      <c r="AO502" s="114">
        <f t="shared" si="15"/>
        <v>70000000</v>
      </c>
      <c r="AP502" s="114"/>
      <c r="AQ502" s="114"/>
      <c r="AR502" s="114"/>
      <c r="AS502" s="114"/>
    </row>
    <row r="503" spans="1:46" s="191" customFormat="1" ht="15" customHeight="1" x14ac:dyDescent="0.2">
      <c r="A503" s="104"/>
      <c r="B503" s="104">
        <f>VLOOKUP(BJB!$F$9:$F$5599,Ctrl!$B$4:$C$399,2,0)</f>
        <v>39</v>
      </c>
      <c r="C503" s="104">
        <f>VLOOKUP(BJB!$G$9:$G$5599,Ctrl!$E$4:$F$399,2,0)</f>
        <v>1</v>
      </c>
      <c r="D503" s="219">
        <v>1</v>
      </c>
      <c r="E503" s="104" t="str">
        <f>VLOOKUP(BJB!$F$9:$F$5599,Ctrl!$B$4:$D$399,3,0)</f>
        <v>IV</v>
      </c>
      <c r="F503" s="139" t="s">
        <v>10558</v>
      </c>
      <c r="G503" s="139" t="s">
        <v>1117</v>
      </c>
      <c r="H503" s="125">
        <v>1120620000473</v>
      </c>
      <c r="I503" s="220" t="e">
        <f>IF(G502=BJB!#REF!,I502+1,1)</f>
        <v>#REF!</v>
      </c>
      <c r="J503" s="912" t="s">
        <v>20726</v>
      </c>
      <c r="K503" s="121" t="s">
        <v>10853</v>
      </c>
      <c r="L503" s="104" t="s">
        <v>6477</v>
      </c>
      <c r="M503" s="104" t="s">
        <v>6054</v>
      </c>
      <c r="N503" s="120">
        <v>41129</v>
      </c>
      <c r="O503" s="107">
        <v>150000000</v>
      </c>
      <c r="P503" s="105" t="s">
        <v>6222</v>
      </c>
      <c r="Q503" s="120" t="s">
        <v>6222</v>
      </c>
      <c r="R503" s="890">
        <v>0</v>
      </c>
      <c r="S503" s="146" t="s">
        <v>6513</v>
      </c>
      <c r="T503" s="109">
        <v>42051</v>
      </c>
      <c r="U503" s="118">
        <v>72631322</v>
      </c>
      <c r="V503" s="109" t="s">
        <v>6222</v>
      </c>
      <c r="W503" s="141">
        <v>0</v>
      </c>
      <c r="X503" s="141">
        <v>0</v>
      </c>
      <c r="Y503" s="141">
        <v>0</v>
      </c>
      <c r="Z503" s="141">
        <v>0</v>
      </c>
      <c r="AA503" s="223">
        <v>20000000</v>
      </c>
      <c r="AB503" s="223"/>
      <c r="AC503" s="132"/>
      <c r="AD503" s="141"/>
      <c r="AE503" s="106">
        <v>0</v>
      </c>
      <c r="AF503" s="106">
        <v>0</v>
      </c>
      <c r="AG503" s="106">
        <v>0</v>
      </c>
      <c r="AH503" s="114"/>
      <c r="AI503" s="114"/>
      <c r="AJ503" s="114"/>
      <c r="AK503" s="114"/>
      <c r="AL503" s="114"/>
      <c r="AM503" s="114"/>
      <c r="AN503" s="114">
        <f t="shared" si="14"/>
        <v>20000000</v>
      </c>
      <c r="AO503" s="114">
        <f t="shared" si="15"/>
        <v>52631322</v>
      </c>
      <c r="AP503" s="114"/>
      <c r="AQ503" s="114"/>
      <c r="AR503" s="114"/>
      <c r="AS503" s="114"/>
      <c r="AT503" s="190"/>
    </row>
    <row r="504" spans="1:46" s="190" customFormat="1" ht="15" customHeight="1" x14ac:dyDescent="0.2">
      <c r="A504" s="104"/>
      <c r="B504" s="104">
        <f>VLOOKUP(BJB!$F$9:$F$5599,Ctrl!$B$4:$C$399,2,0)</f>
        <v>39</v>
      </c>
      <c r="C504" s="104">
        <f>VLOOKUP(BJB!$G$9:$G$5599,Ctrl!$E$4:$F$399,2,0)</f>
        <v>0</v>
      </c>
      <c r="D504" s="219">
        <v>1</v>
      </c>
      <c r="E504" s="104" t="str">
        <f>VLOOKUP(BJB!$F$9:$F$5599,Ctrl!$B$4:$D$399,3,0)</f>
        <v>IV</v>
      </c>
      <c r="F504" s="139" t="s">
        <v>10558</v>
      </c>
      <c r="G504" s="139" t="s">
        <v>7680</v>
      </c>
      <c r="H504" s="125" t="s">
        <v>6600</v>
      </c>
      <c r="I504" s="220" t="e">
        <f>IF(G503=BJB!#REF!,I503+1,1)</f>
        <v>#REF!</v>
      </c>
      <c r="J504" s="912" t="s">
        <v>20727</v>
      </c>
      <c r="K504" s="121" t="s">
        <v>5059</v>
      </c>
      <c r="L504" s="104" t="s">
        <v>6477</v>
      </c>
      <c r="M504" s="104" t="s">
        <v>1096</v>
      </c>
      <c r="N504" s="120">
        <v>41095</v>
      </c>
      <c r="O504" s="107">
        <v>50000000</v>
      </c>
      <c r="P504" s="105" t="s">
        <v>15127</v>
      </c>
      <c r="Q504" s="120">
        <v>41612</v>
      </c>
      <c r="R504" s="105">
        <v>39899914</v>
      </c>
      <c r="S504" s="146" t="s">
        <v>5047</v>
      </c>
      <c r="T504" s="109">
        <v>41698</v>
      </c>
      <c r="U504" s="114">
        <v>27205062.5</v>
      </c>
      <c r="V504" s="109">
        <v>41671</v>
      </c>
      <c r="W504" s="141">
        <v>27205062.5</v>
      </c>
      <c r="X504" s="141">
        <v>0</v>
      </c>
      <c r="Y504" s="141">
        <v>0</v>
      </c>
      <c r="Z504" s="141">
        <v>0</v>
      </c>
      <c r="AA504" s="114">
        <v>27107186</v>
      </c>
      <c r="AB504" s="114"/>
      <c r="AC504" s="132"/>
      <c r="AD504" s="141"/>
      <c r="AE504" s="106">
        <v>0</v>
      </c>
      <c r="AF504" s="106">
        <v>0</v>
      </c>
      <c r="AG504" s="106">
        <v>0</v>
      </c>
      <c r="AH504" s="114"/>
      <c r="AI504" s="114"/>
      <c r="AJ504" s="114"/>
      <c r="AK504" s="114"/>
      <c r="AL504" s="114"/>
      <c r="AM504" s="114"/>
      <c r="AN504" s="114">
        <f t="shared" si="14"/>
        <v>27107186</v>
      </c>
      <c r="AO504" s="114">
        <f t="shared" si="15"/>
        <v>97876.5</v>
      </c>
      <c r="AP504" s="114"/>
      <c r="AQ504" s="114"/>
      <c r="AR504" s="114"/>
      <c r="AS504" s="114"/>
    </row>
    <row r="505" spans="1:46" s="190" customFormat="1" ht="15" customHeight="1" x14ac:dyDescent="0.2">
      <c r="A505" s="104"/>
      <c r="B505" s="104">
        <f>VLOOKUP(BJB!$F$9:$F$5599,Ctrl!$B$4:$C$399,2,0)</f>
        <v>39</v>
      </c>
      <c r="C505" s="104">
        <f>VLOOKUP(BJB!$G$9:$G$5599,Ctrl!$E$4:$F$399,2,0)</f>
        <v>0</v>
      </c>
      <c r="D505" s="219">
        <v>1</v>
      </c>
      <c r="E505" s="104" t="str">
        <f>VLOOKUP(BJB!$F$9:$F$5599,Ctrl!$B$4:$D$399,3,0)</f>
        <v>IV</v>
      </c>
      <c r="F505" s="139" t="s">
        <v>10558</v>
      </c>
      <c r="G505" s="139" t="s">
        <v>7676</v>
      </c>
      <c r="H505" s="125"/>
      <c r="I505" s="220" t="e">
        <f>IF(G504=BJB!#REF!,I504+1,1)</f>
        <v>#REF!</v>
      </c>
      <c r="J505" s="912" t="s">
        <v>20728</v>
      </c>
      <c r="K505" s="121" t="s">
        <v>8394</v>
      </c>
      <c r="L505" s="104" t="s">
        <v>6476</v>
      </c>
      <c r="M505" s="104" t="s">
        <v>1023</v>
      </c>
      <c r="N505" s="120">
        <v>40801</v>
      </c>
      <c r="O505" s="105">
        <v>100000000</v>
      </c>
      <c r="P505" s="105" t="s">
        <v>15128</v>
      </c>
      <c r="Q505" s="120">
        <v>42142</v>
      </c>
      <c r="R505" s="105">
        <v>85270300</v>
      </c>
      <c r="S505" s="146" t="s">
        <v>8416</v>
      </c>
      <c r="T505" s="109">
        <v>42241</v>
      </c>
      <c r="U505" s="141">
        <v>85270300</v>
      </c>
      <c r="V505" s="109">
        <v>42241</v>
      </c>
      <c r="W505" s="141">
        <v>85270300</v>
      </c>
      <c r="X505" s="141">
        <v>0</v>
      </c>
      <c r="Y505" s="141">
        <v>0</v>
      </c>
      <c r="Z505" s="141">
        <v>0</v>
      </c>
      <c r="AA505" s="114">
        <v>0</v>
      </c>
      <c r="AB505" s="114"/>
      <c r="AC505" s="132"/>
      <c r="AD505" s="141"/>
      <c r="AE505" s="106">
        <v>0</v>
      </c>
      <c r="AF505" s="106">
        <v>0</v>
      </c>
      <c r="AG505" s="106">
        <v>0</v>
      </c>
      <c r="AH505" s="106"/>
      <c r="AI505" s="106"/>
      <c r="AJ505" s="106"/>
      <c r="AK505" s="106"/>
      <c r="AL505" s="106"/>
      <c r="AM505" s="106"/>
      <c r="AN505" s="114">
        <f t="shared" si="14"/>
        <v>0</v>
      </c>
      <c r="AO505" s="114">
        <f t="shared" si="15"/>
        <v>85270300</v>
      </c>
      <c r="AP505" s="114"/>
      <c r="AQ505" s="114"/>
      <c r="AR505" s="114"/>
      <c r="AS505" s="114"/>
    </row>
    <row r="506" spans="1:46" s="190" customFormat="1" ht="15" customHeight="1" x14ac:dyDescent="0.2">
      <c r="A506" s="104"/>
      <c r="B506" s="104">
        <f>VLOOKUP(BJB!$F$9:$F$5599,Ctrl!$B$4:$C$399,2,0)</f>
        <v>39</v>
      </c>
      <c r="C506" s="104">
        <f>VLOOKUP(BJB!$G$9:$G$5599,Ctrl!$E$4:$F$399,2,0)</f>
        <v>0</v>
      </c>
      <c r="D506" s="219">
        <v>1</v>
      </c>
      <c r="E506" s="104" t="str">
        <f>VLOOKUP(BJB!$F$9:$F$5599,Ctrl!$B$4:$D$399,3,0)</f>
        <v>IV</v>
      </c>
      <c r="F506" s="139" t="s">
        <v>10558</v>
      </c>
      <c r="G506" s="139" t="s">
        <v>7680</v>
      </c>
      <c r="H506" s="125"/>
      <c r="I506" s="220" t="e">
        <f>IF(G505=BJB!#REF!,I505+1,1)</f>
        <v>#REF!</v>
      </c>
      <c r="J506" s="912" t="s">
        <v>20729</v>
      </c>
      <c r="K506" s="121" t="s">
        <v>780</v>
      </c>
      <c r="L506" s="104" t="s">
        <v>6477</v>
      </c>
      <c r="M506" s="104" t="s">
        <v>5346</v>
      </c>
      <c r="N506" s="120">
        <v>41012</v>
      </c>
      <c r="O506" s="107">
        <v>15000000</v>
      </c>
      <c r="P506" s="105" t="s">
        <v>15129</v>
      </c>
      <c r="Q506" s="120">
        <v>41620</v>
      </c>
      <c r="R506" s="105">
        <v>7927000</v>
      </c>
      <c r="S506" s="146" t="s">
        <v>5326</v>
      </c>
      <c r="T506" s="109">
        <v>41759</v>
      </c>
      <c r="U506" s="114">
        <v>5371520</v>
      </c>
      <c r="V506" s="109">
        <v>41730</v>
      </c>
      <c r="W506" s="141">
        <v>5371520</v>
      </c>
      <c r="X506" s="141">
        <v>0</v>
      </c>
      <c r="Y506" s="141">
        <v>0</v>
      </c>
      <c r="Z506" s="141">
        <v>0</v>
      </c>
      <c r="AA506" s="114">
        <v>5371520</v>
      </c>
      <c r="AB506" s="114"/>
      <c r="AC506" s="114"/>
      <c r="AD506" s="141"/>
      <c r="AE506" s="106">
        <v>0</v>
      </c>
      <c r="AF506" s="106">
        <v>0</v>
      </c>
      <c r="AG506" s="106">
        <v>0</v>
      </c>
      <c r="AH506" s="114"/>
      <c r="AI506" s="114"/>
      <c r="AJ506" s="114"/>
      <c r="AK506" s="114"/>
      <c r="AL506" s="114"/>
      <c r="AM506" s="114"/>
      <c r="AN506" s="114">
        <f t="shared" si="14"/>
        <v>5371520</v>
      </c>
      <c r="AO506" s="114">
        <f t="shared" si="15"/>
        <v>0</v>
      </c>
      <c r="AP506" s="114"/>
      <c r="AQ506" s="114"/>
      <c r="AR506" s="114"/>
      <c r="AS506" s="114"/>
    </row>
    <row r="507" spans="1:46" s="190" customFormat="1" ht="15" customHeight="1" x14ac:dyDescent="0.2">
      <c r="A507" s="104"/>
      <c r="B507" s="104">
        <f>VLOOKUP(BJB!$F$9:$F$5599,Ctrl!$B$4:$C$399,2,0)</f>
        <v>39</v>
      </c>
      <c r="C507" s="104">
        <f>VLOOKUP(BJB!$G$9:$G$5599,Ctrl!$E$4:$F$399,2,0)</f>
        <v>0</v>
      </c>
      <c r="D507" s="219">
        <v>1</v>
      </c>
      <c r="E507" s="104" t="str">
        <f>VLOOKUP(BJB!$F$9:$F$5599,Ctrl!$B$4:$D$399,3,0)</f>
        <v>IV</v>
      </c>
      <c r="F507" s="139" t="s">
        <v>10558</v>
      </c>
      <c r="G507" s="139" t="s">
        <v>7680</v>
      </c>
      <c r="H507" s="125"/>
      <c r="I507" s="220" t="e">
        <f>IF(G506=BJB!#REF!,I506+1,1)</f>
        <v>#REF!</v>
      </c>
      <c r="J507" s="912" t="s">
        <v>20730</v>
      </c>
      <c r="K507" s="121" t="s">
        <v>1094</v>
      </c>
      <c r="L507" s="104" t="s">
        <v>6477</v>
      </c>
      <c r="M507" s="104" t="s">
        <v>1090</v>
      </c>
      <c r="N507" s="120">
        <v>41058</v>
      </c>
      <c r="O507" s="105">
        <v>210000000</v>
      </c>
      <c r="P507" s="105" t="s">
        <v>15130</v>
      </c>
      <c r="Q507" s="120">
        <v>41390</v>
      </c>
      <c r="R507" s="105">
        <v>262905447</v>
      </c>
      <c r="S507" s="146" t="s">
        <v>1091</v>
      </c>
      <c r="T507" s="109">
        <v>41486</v>
      </c>
      <c r="U507" s="114">
        <v>147000000</v>
      </c>
      <c r="V507" s="109">
        <v>41486</v>
      </c>
      <c r="W507" s="141">
        <v>147000000</v>
      </c>
      <c r="X507" s="141">
        <v>0</v>
      </c>
      <c r="Y507" s="141">
        <v>0</v>
      </c>
      <c r="Z507" s="141">
        <v>0</v>
      </c>
      <c r="AA507" s="114">
        <v>146898400</v>
      </c>
      <c r="AB507" s="114"/>
      <c r="AC507" s="114"/>
      <c r="AD507" s="141"/>
      <c r="AE507" s="106">
        <v>0</v>
      </c>
      <c r="AF507" s="106">
        <v>0</v>
      </c>
      <c r="AG507" s="106">
        <v>0</v>
      </c>
      <c r="AH507" s="114"/>
      <c r="AI507" s="114"/>
      <c r="AJ507" s="114"/>
      <c r="AK507" s="114"/>
      <c r="AL507" s="114"/>
      <c r="AM507" s="114"/>
      <c r="AN507" s="114">
        <f t="shared" si="14"/>
        <v>146898400</v>
      </c>
      <c r="AO507" s="114">
        <f t="shared" si="15"/>
        <v>101600</v>
      </c>
      <c r="AP507" s="114"/>
      <c r="AQ507" s="114"/>
      <c r="AR507" s="114"/>
      <c r="AS507" s="114"/>
    </row>
    <row r="508" spans="1:46" s="190" customFormat="1" ht="15" customHeight="1" x14ac:dyDescent="0.2">
      <c r="A508" s="104"/>
      <c r="B508" s="104">
        <f>VLOOKUP(BJB!$F$9:$F$5599,Ctrl!$B$4:$C$399,2,0)</f>
        <v>39</v>
      </c>
      <c r="C508" s="104">
        <f>VLOOKUP(BJB!$G$9:$G$5599,Ctrl!$E$4:$F$399,2,0)</f>
        <v>1</v>
      </c>
      <c r="D508" s="219">
        <v>1</v>
      </c>
      <c r="E508" s="104" t="str">
        <f>VLOOKUP(BJB!$F$9:$F$5599,Ctrl!$B$4:$D$399,3,0)</f>
        <v>IV</v>
      </c>
      <c r="F508" s="139" t="s">
        <v>10558</v>
      </c>
      <c r="G508" s="139" t="s">
        <v>1117</v>
      </c>
      <c r="H508" s="125"/>
      <c r="I508" s="220" t="e">
        <f>IF(G507=BJB!#REF!,I507+1,1)</f>
        <v>#REF!</v>
      </c>
      <c r="J508" s="912" t="s">
        <v>20731</v>
      </c>
      <c r="K508" s="121" t="s">
        <v>6011</v>
      </c>
      <c r="L508" s="104" t="s">
        <v>6477</v>
      </c>
      <c r="M508" s="104" t="s">
        <v>6012</v>
      </c>
      <c r="N508" s="120">
        <v>41200</v>
      </c>
      <c r="O508" s="114">
        <v>20000000</v>
      </c>
      <c r="P508" s="105" t="s">
        <v>15131</v>
      </c>
      <c r="Q508" s="120">
        <v>41521</v>
      </c>
      <c r="R508" s="105">
        <v>21416481</v>
      </c>
      <c r="S508" s="146" t="s">
        <v>5984</v>
      </c>
      <c r="T508" s="109">
        <v>41942</v>
      </c>
      <c r="U508" s="114">
        <v>14000000</v>
      </c>
      <c r="V508" s="109">
        <v>41913</v>
      </c>
      <c r="W508" s="141">
        <v>14000000</v>
      </c>
      <c r="X508" s="141">
        <v>0</v>
      </c>
      <c r="Y508" s="141">
        <v>0</v>
      </c>
      <c r="Z508" s="141">
        <v>0</v>
      </c>
      <c r="AA508" s="114">
        <v>0</v>
      </c>
      <c r="AB508" s="114"/>
      <c r="AC508" s="114"/>
      <c r="AD508" s="141"/>
      <c r="AE508" s="106">
        <v>0</v>
      </c>
      <c r="AF508" s="106">
        <v>0</v>
      </c>
      <c r="AG508" s="106">
        <v>0</v>
      </c>
      <c r="AH508" s="114"/>
      <c r="AI508" s="114"/>
      <c r="AJ508" s="114"/>
      <c r="AK508" s="114"/>
      <c r="AL508" s="114"/>
      <c r="AM508" s="114"/>
      <c r="AN508" s="114">
        <f t="shared" si="14"/>
        <v>0</v>
      </c>
      <c r="AO508" s="114">
        <f t="shared" si="15"/>
        <v>14000000</v>
      </c>
      <c r="AP508" s="114"/>
      <c r="AQ508" s="114"/>
      <c r="AR508" s="114"/>
      <c r="AS508" s="114"/>
    </row>
    <row r="509" spans="1:46" s="190" customFormat="1" ht="15" customHeight="1" x14ac:dyDescent="0.2">
      <c r="A509" s="104"/>
      <c r="B509" s="104">
        <f>VLOOKUP(BJB!$F$9:$F$5599,Ctrl!$B$4:$C$399,2,0)</f>
        <v>39</v>
      </c>
      <c r="C509" s="104">
        <f>VLOOKUP(BJB!$G$9:$G$5599,Ctrl!$E$4:$F$399,2,0)</f>
        <v>0</v>
      </c>
      <c r="D509" s="219">
        <v>1</v>
      </c>
      <c r="E509" s="104" t="str">
        <f>VLOOKUP(BJB!$F$9:$F$5599,Ctrl!$B$4:$D$399,3,0)</f>
        <v>IV</v>
      </c>
      <c r="F509" s="139" t="s">
        <v>10558</v>
      </c>
      <c r="G509" s="139" t="s">
        <v>7680</v>
      </c>
      <c r="H509" s="125" t="s">
        <v>6298</v>
      </c>
      <c r="I509" s="220" t="e">
        <f>IF(G508=BJB!#REF!,I508+1,1)</f>
        <v>#REF!</v>
      </c>
      <c r="J509" s="912" t="s">
        <v>20732</v>
      </c>
      <c r="K509" s="121" t="s">
        <v>1025</v>
      </c>
      <c r="L509" s="104" t="s">
        <v>6477</v>
      </c>
      <c r="M509" s="104" t="s">
        <v>937</v>
      </c>
      <c r="N509" s="120">
        <v>39979</v>
      </c>
      <c r="O509" s="107">
        <v>100000000</v>
      </c>
      <c r="P509" s="105" t="s">
        <v>15132</v>
      </c>
      <c r="Q509" s="120">
        <v>41001</v>
      </c>
      <c r="R509" s="105">
        <v>70367433</v>
      </c>
      <c r="S509" s="108" t="s">
        <v>1026</v>
      </c>
      <c r="T509" s="109">
        <v>41150</v>
      </c>
      <c r="U509" s="114">
        <v>49250823</v>
      </c>
      <c r="V509" s="109">
        <v>41150</v>
      </c>
      <c r="W509" s="141">
        <v>49250823</v>
      </c>
      <c r="X509" s="141">
        <v>0</v>
      </c>
      <c r="Y509" s="141">
        <v>0</v>
      </c>
      <c r="Z509" s="141">
        <v>0</v>
      </c>
      <c r="AA509" s="114">
        <v>48896423</v>
      </c>
      <c r="AB509" s="114"/>
      <c r="AC509" s="132"/>
      <c r="AD509" s="141"/>
      <c r="AE509" s="106">
        <v>0</v>
      </c>
      <c r="AF509" s="106">
        <v>0</v>
      </c>
      <c r="AG509" s="106">
        <v>0</v>
      </c>
      <c r="AH509" s="114"/>
      <c r="AI509" s="114"/>
      <c r="AJ509" s="114"/>
      <c r="AK509" s="114"/>
      <c r="AL509" s="114"/>
      <c r="AM509" s="114"/>
      <c r="AN509" s="114">
        <f t="shared" si="14"/>
        <v>48896423</v>
      </c>
      <c r="AO509" s="114">
        <f t="shared" si="15"/>
        <v>354400</v>
      </c>
      <c r="AP509" s="114"/>
      <c r="AQ509" s="114"/>
      <c r="AR509" s="114"/>
      <c r="AS509" s="114"/>
    </row>
    <row r="510" spans="1:46" s="190" customFormat="1" ht="15" customHeight="1" x14ac:dyDescent="0.2">
      <c r="A510" s="104"/>
      <c r="B510" s="104">
        <f>VLOOKUP(BJB!$F$9:$F$5599,Ctrl!$B$4:$C$399,2,0)</f>
        <v>39</v>
      </c>
      <c r="C510" s="104">
        <f>VLOOKUP(BJB!$G$9:$G$5599,Ctrl!$E$4:$F$399,2,0)</f>
        <v>0</v>
      </c>
      <c r="D510" s="219">
        <v>1</v>
      </c>
      <c r="E510" s="104" t="str">
        <f>VLOOKUP(BJB!$F$9:$F$5599,Ctrl!$B$4:$D$399,3,0)</f>
        <v>IV</v>
      </c>
      <c r="F510" s="139" t="s">
        <v>10558</v>
      </c>
      <c r="G510" s="139" t="s">
        <v>7680</v>
      </c>
      <c r="H510" s="125"/>
      <c r="I510" s="220" t="e">
        <f>IF(G509=BJB!#REF!,I509+1,1)</f>
        <v>#REF!</v>
      </c>
      <c r="J510" s="912" t="s">
        <v>20733</v>
      </c>
      <c r="K510" s="121" t="s">
        <v>938</v>
      </c>
      <c r="L510" s="104" t="s">
        <v>6477</v>
      </c>
      <c r="M510" s="104" t="s">
        <v>937</v>
      </c>
      <c r="N510" s="120">
        <v>39979</v>
      </c>
      <c r="O510" s="114">
        <v>25000000</v>
      </c>
      <c r="P510" s="105" t="s">
        <v>15133</v>
      </c>
      <c r="Q510" s="120">
        <v>0</v>
      </c>
      <c r="R510" s="105">
        <v>19946304</v>
      </c>
      <c r="S510" s="108" t="s">
        <v>7141</v>
      </c>
      <c r="T510" s="109">
        <v>40416</v>
      </c>
      <c r="U510" s="114">
        <v>18750000</v>
      </c>
      <c r="V510" s="109">
        <v>40416</v>
      </c>
      <c r="W510" s="141">
        <v>18750000</v>
      </c>
      <c r="X510" s="141">
        <v>0</v>
      </c>
      <c r="Y510" s="141">
        <v>0</v>
      </c>
      <c r="Z510" s="141">
        <v>0</v>
      </c>
      <c r="AA510" s="114">
        <v>0</v>
      </c>
      <c r="AB510" s="114"/>
      <c r="AC510" s="114"/>
      <c r="AD510" s="141"/>
      <c r="AE510" s="106">
        <v>0</v>
      </c>
      <c r="AF510" s="106">
        <v>0</v>
      </c>
      <c r="AG510" s="106">
        <v>0</v>
      </c>
      <c r="AH510" s="114"/>
      <c r="AI510" s="114"/>
      <c r="AJ510" s="114"/>
      <c r="AK510" s="114"/>
      <c r="AL510" s="114"/>
      <c r="AM510" s="114"/>
      <c r="AN510" s="114">
        <f t="shared" si="14"/>
        <v>0</v>
      </c>
      <c r="AO510" s="114">
        <f t="shared" si="15"/>
        <v>18750000</v>
      </c>
      <c r="AP510" s="114"/>
      <c r="AQ510" s="114"/>
      <c r="AR510" s="114"/>
      <c r="AS510" s="114"/>
    </row>
    <row r="511" spans="1:46" s="190" customFormat="1" ht="15" customHeight="1" x14ac:dyDescent="0.2">
      <c r="A511" s="104"/>
      <c r="B511" s="104">
        <f>VLOOKUP(BJB!$F$9:$F$5599,Ctrl!$B$4:$C$399,2,0)</f>
        <v>39</v>
      </c>
      <c r="C511" s="104">
        <f>VLOOKUP(BJB!$G$9:$G$5599,Ctrl!$E$4:$F$399,2,0)</f>
        <v>0</v>
      </c>
      <c r="D511" s="219">
        <v>1</v>
      </c>
      <c r="E511" s="104" t="str">
        <f>VLOOKUP(BJB!$F$9:$F$5599,Ctrl!$B$4:$D$399,3,0)</f>
        <v>IV</v>
      </c>
      <c r="F511" s="139" t="s">
        <v>10558</v>
      </c>
      <c r="G511" s="139" t="s">
        <v>7680</v>
      </c>
      <c r="H511" s="125"/>
      <c r="I511" s="220" t="e">
        <f>IF(G510=BJB!#REF!,I510+1,1)</f>
        <v>#REF!</v>
      </c>
      <c r="J511" s="912" t="s">
        <v>20734</v>
      </c>
      <c r="K511" s="121" t="s">
        <v>944</v>
      </c>
      <c r="L511" s="104" t="s">
        <v>6477</v>
      </c>
      <c r="M511" s="104" t="s">
        <v>937</v>
      </c>
      <c r="N511" s="120">
        <v>39979</v>
      </c>
      <c r="O511" s="114">
        <v>25000000</v>
      </c>
      <c r="P511" s="105" t="s">
        <v>15134</v>
      </c>
      <c r="Q511" s="120">
        <v>0</v>
      </c>
      <c r="R511" s="105">
        <v>18805576.5</v>
      </c>
      <c r="S511" s="108" t="s">
        <v>7141</v>
      </c>
      <c r="T511" s="109">
        <v>40416</v>
      </c>
      <c r="U511" s="114">
        <v>18750000</v>
      </c>
      <c r="V511" s="109">
        <v>40416</v>
      </c>
      <c r="W511" s="141">
        <v>18750000</v>
      </c>
      <c r="X511" s="141">
        <v>0</v>
      </c>
      <c r="Y511" s="141">
        <v>0</v>
      </c>
      <c r="Z511" s="141">
        <v>0</v>
      </c>
      <c r="AA511" s="114">
        <v>0</v>
      </c>
      <c r="AB511" s="114"/>
      <c r="AC511" s="114"/>
      <c r="AD511" s="141"/>
      <c r="AE511" s="106">
        <v>0</v>
      </c>
      <c r="AF511" s="106">
        <v>0</v>
      </c>
      <c r="AG511" s="106">
        <v>0</v>
      </c>
      <c r="AH511" s="114"/>
      <c r="AI511" s="114"/>
      <c r="AJ511" s="114"/>
      <c r="AK511" s="114"/>
      <c r="AL511" s="114"/>
      <c r="AM511" s="114"/>
      <c r="AN511" s="114">
        <f t="shared" si="14"/>
        <v>0</v>
      </c>
      <c r="AO511" s="114">
        <f t="shared" si="15"/>
        <v>18750000</v>
      </c>
      <c r="AP511" s="114"/>
      <c r="AQ511" s="114"/>
      <c r="AR511" s="114"/>
      <c r="AS511" s="114"/>
    </row>
    <row r="512" spans="1:46" s="190" customFormat="1" ht="15" customHeight="1" x14ac:dyDescent="0.2">
      <c r="A512" s="104"/>
      <c r="B512" s="104">
        <f>VLOOKUP(BJB!$F$9:$F$5599,Ctrl!$B$4:$C$399,2,0)</f>
        <v>39</v>
      </c>
      <c r="C512" s="104">
        <f>VLOOKUP(BJB!$G$9:$G$5599,Ctrl!$E$4:$F$399,2,0)</f>
        <v>0</v>
      </c>
      <c r="D512" s="219">
        <v>1</v>
      </c>
      <c r="E512" s="104" t="str">
        <f>VLOOKUP(BJB!$F$9:$F$5599,Ctrl!$B$4:$D$399,3,0)</f>
        <v>IV</v>
      </c>
      <c r="F512" s="139" t="s">
        <v>10558</v>
      </c>
      <c r="G512" s="139" t="s">
        <v>7680</v>
      </c>
      <c r="H512" s="125"/>
      <c r="I512" s="220" t="e">
        <f>IF(G511=BJB!#REF!,I511+1,1)</f>
        <v>#REF!</v>
      </c>
      <c r="J512" s="912" t="s">
        <v>20735</v>
      </c>
      <c r="K512" s="121" t="s">
        <v>1012</v>
      </c>
      <c r="L512" s="104" t="s">
        <v>6477</v>
      </c>
      <c r="M512" s="104" t="s">
        <v>946</v>
      </c>
      <c r="N512" s="120">
        <v>39994</v>
      </c>
      <c r="O512" s="107">
        <v>20000000</v>
      </c>
      <c r="P512" s="105" t="s">
        <v>15135</v>
      </c>
      <c r="Q512" s="120">
        <v>40913</v>
      </c>
      <c r="R512" s="105">
        <v>18620559</v>
      </c>
      <c r="S512" s="108" t="s">
        <v>7152</v>
      </c>
      <c r="T512" s="109">
        <v>40961</v>
      </c>
      <c r="U512" s="114">
        <v>14143359</v>
      </c>
      <c r="V512" s="109">
        <v>40961</v>
      </c>
      <c r="W512" s="141">
        <v>14143359</v>
      </c>
      <c r="X512" s="141">
        <v>0</v>
      </c>
      <c r="Y512" s="141">
        <v>0</v>
      </c>
      <c r="Z512" s="141">
        <v>0</v>
      </c>
      <c r="AA512" s="114">
        <v>0</v>
      </c>
      <c r="AB512" s="114"/>
      <c r="AC512" s="114"/>
      <c r="AD512" s="141"/>
      <c r="AE512" s="106">
        <v>0</v>
      </c>
      <c r="AF512" s="106">
        <v>0</v>
      </c>
      <c r="AG512" s="106">
        <v>0</v>
      </c>
      <c r="AH512" s="114"/>
      <c r="AI512" s="114"/>
      <c r="AJ512" s="114"/>
      <c r="AK512" s="114"/>
      <c r="AL512" s="114"/>
      <c r="AM512" s="114"/>
      <c r="AN512" s="114">
        <f t="shared" si="14"/>
        <v>0</v>
      </c>
      <c r="AO512" s="114">
        <f t="shared" si="15"/>
        <v>14143359</v>
      </c>
      <c r="AP512" s="114"/>
      <c r="AQ512" s="114"/>
      <c r="AR512" s="114"/>
      <c r="AS512" s="114"/>
    </row>
    <row r="513" spans="1:46" s="190" customFormat="1" ht="15" customHeight="1" x14ac:dyDescent="0.2">
      <c r="A513" s="104"/>
      <c r="B513" s="104">
        <f>VLOOKUP(BJB!$F$9:$F$5599,Ctrl!$B$4:$C$399,2,0)</f>
        <v>39</v>
      </c>
      <c r="C513" s="104">
        <f>VLOOKUP(BJB!$G$9:$G$5599,Ctrl!$E$4:$F$399,2,0)</f>
        <v>0</v>
      </c>
      <c r="D513" s="219">
        <v>1</v>
      </c>
      <c r="E513" s="104" t="str">
        <f>VLOOKUP(BJB!$F$9:$F$5599,Ctrl!$B$4:$D$399,3,0)</f>
        <v>IV</v>
      </c>
      <c r="F513" s="139" t="s">
        <v>10558</v>
      </c>
      <c r="G513" s="139" t="s">
        <v>7680</v>
      </c>
      <c r="H513" s="125"/>
      <c r="I513" s="220" t="e">
        <f>IF(G512=BJB!#REF!,I512+1,1)</f>
        <v>#REF!</v>
      </c>
      <c r="J513" s="912" t="s">
        <v>20736</v>
      </c>
      <c r="K513" s="121" t="s">
        <v>971</v>
      </c>
      <c r="L513" s="104" t="s">
        <v>6477</v>
      </c>
      <c r="M513" s="104" t="s">
        <v>972</v>
      </c>
      <c r="N513" s="120">
        <v>39871</v>
      </c>
      <c r="O513" s="107">
        <v>100000000</v>
      </c>
      <c r="P513" s="105" t="s">
        <v>6222</v>
      </c>
      <c r="Q513" s="120" t="s">
        <v>6222</v>
      </c>
      <c r="R513" s="890">
        <v>0</v>
      </c>
      <c r="S513" s="108" t="s">
        <v>7145</v>
      </c>
      <c r="T513" s="109">
        <v>40613</v>
      </c>
      <c r="U513" s="114">
        <v>58309840</v>
      </c>
      <c r="V513" s="109" t="s">
        <v>6222</v>
      </c>
      <c r="W513" s="141">
        <v>0</v>
      </c>
      <c r="X513" s="141">
        <v>0</v>
      </c>
      <c r="Y513" s="141">
        <v>0</v>
      </c>
      <c r="Z513" s="141">
        <v>0</v>
      </c>
      <c r="AA513" s="114">
        <v>58309840</v>
      </c>
      <c r="AB513" s="114"/>
      <c r="AC513" s="114"/>
      <c r="AD513" s="141"/>
      <c r="AE513" s="106">
        <v>0</v>
      </c>
      <c r="AF513" s="106">
        <v>0</v>
      </c>
      <c r="AG513" s="106">
        <v>0</v>
      </c>
      <c r="AH513" s="114"/>
      <c r="AI513" s="114"/>
      <c r="AJ513" s="114"/>
      <c r="AK513" s="114"/>
      <c r="AL513" s="114"/>
      <c r="AM513" s="114"/>
      <c r="AN513" s="114">
        <f t="shared" si="14"/>
        <v>58309840</v>
      </c>
      <c r="AO513" s="114">
        <f t="shared" si="15"/>
        <v>0</v>
      </c>
      <c r="AP513" s="114"/>
      <c r="AQ513" s="114"/>
      <c r="AR513" s="114"/>
      <c r="AS513" s="114"/>
    </row>
    <row r="514" spans="1:46" s="190" customFormat="1" ht="15" customHeight="1" x14ac:dyDescent="0.2">
      <c r="A514" s="104"/>
      <c r="B514" s="104">
        <f>VLOOKUP(BJB!$F$9:$F$5599,Ctrl!$B$4:$C$399,2,0)</f>
        <v>39</v>
      </c>
      <c r="C514" s="104">
        <f>VLOOKUP(BJB!$G$9:$G$5599,Ctrl!$E$4:$F$399,2,0)</f>
        <v>0</v>
      </c>
      <c r="D514" s="219">
        <v>1</v>
      </c>
      <c r="E514" s="104" t="str">
        <f>VLOOKUP(BJB!$F$9:$F$5599,Ctrl!$B$4:$D$399,3,0)</f>
        <v>IV</v>
      </c>
      <c r="F514" s="139" t="s">
        <v>10558</v>
      </c>
      <c r="G514" s="139" t="s">
        <v>7680</v>
      </c>
      <c r="H514" s="125"/>
      <c r="I514" s="220"/>
      <c r="J514" s="912" t="s">
        <v>20737</v>
      </c>
      <c r="K514" s="121" t="s">
        <v>8128</v>
      </c>
      <c r="L514" s="104" t="s">
        <v>6477</v>
      </c>
      <c r="M514" s="104" t="s">
        <v>10457</v>
      </c>
      <c r="N514" s="120">
        <v>41736</v>
      </c>
      <c r="O514" s="105">
        <v>50000000</v>
      </c>
      <c r="P514" s="105" t="s">
        <v>6222</v>
      </c>
      <c r="Q514" s="120" t="s">
        <v>6222</v>
      </c>
      <c r="R514" s="890">
        <v>0</v>
      </c>
      <c r="S514" s="146" t="s">
        <v>10460</v>
      </c>
      <c r="T514" s="109">
        <v>42510</v>
      </c>
      <c r="U514" s="141">
        <v>26255107</v>
      </c>
      <c r="V514" s="109" t="s">
        <v>6222</v>
      </c>
      <c r="W514" s="141">
        <v>0</v>
      </c>
      <c r="X514" s="141">
        <v>0</v>
      </c>
      <c r="Y514" s="141">
        <v>0</v>
      </c>
      <c r="Z514" s="141">
        <v>0</v>
      </c>
      <c r="AA514" s="114">
        <v>2282286</v>
      </c>
      <c r="AB514" s="114"/>
      <c r="AC514" s="132"/>
      <c r="AD514" s="141"/>
      <c r="AE514" s="106">
        <v>0</v>
      </c>
      <c r="AF514" s="106">
        <v>0</v>
      </c>
      <c r="AG514" s="106">
        <v>0</v>
      </c>
      <c r="AH514" s="221"/>
      <c r="AI514" s="228"/>
      <c r="AJ514" s="141"/>
      <c r="AK514" s="141"/>
      <c r="AL514" s="141"/>
      <c r="AM514" s="141"/>
      <c r="AN514" s="114">
        <f t="shared" si="14"/>
        <v>2282286</v>
      </c>
      <c r="AO514" s="114">
        <f t="shared" si="15"/>
        <v>23972821</v>
      </c>
      <c r="AP514" s="114"/>
      <c r="AQ514" s="114"/>
      <c r="AR514" s="114"/>
      <c r="AS514" s="114"/>
    </row>
    <row r="515" spans="1:46" s="190" customFormat="1" ht="15" customHeight="1" x14ac:dyDescent="0.2">
      <c r="A515" s="104"/>
      <c r="B515" s="104">
        <f>VLOOKUP(BJB!$F$9:$F$5599,Ctrl!$B$4:$C$399,2,0)</f>
        <v>39</v>
      </c>
      <c r="C515" s="104">
        <f>VLOOKUP(BJB!$G$9:$G$5599,Ctrl!$E$4:$F$399,2,0)</f>
        <v>0</v>
      </c>
      <c r="D515" s="219">
        <v>1</v>
      </c>
      <c r="E515" s="104" t="str">
        <f>VLOOKUP(BJB!$F$9:$F$5599,Ctrl!$B$4:$D$399,3,0)</f>
        <v>IV</v>
      </c>
      <c r="F515" s="139" t="s">
        <v>10558</v>
      </c>
      <c r="G515" s="139" t="s">
        <v>7680</v>
      </c>
      <c r="H515" s="125"/>
      <c r="I515" s="220"/>
      <c r="J515" s="912" t="s">
        <v>20738</v>
      </c>
      <c r="K515" s="121" t="s">
        <v>10872</v>
      </c>
      <c r="L515" s="104" t="s">
        <v>6477</v>
      </c>
      <c r="M515" s="104" t="s">
        <v>10457</v>
      </c>
      <c r="N515" s="120">
        <v>41736</v>
      </c>
      <c r="O515" s="105">
        <v>10000000</v>
      </c>
      <c r="P515" s="105" t="s">
        <v>6222</v>
      </c>
      <c r="Q515" s="120" t="s">
        <v>6222</v>
      </c>
      <c r="R515" s="890">
        <v>0</v>
      </c>
      <c r="S515" s="146" t="s">
        <v>10460</v>
      </c>
      <c r="T515" s="109">
        <v>42510</v>
      </c>
      <c r="U515" s="141">
        <v>3643841</v>
      </c>
      <c r="V515" s="109" t="s">
        <v>6222</v>
      </c>
      <c r="W515" s="141">
        <v>0</v>
      </c>
      <c r="X515" s="141">
        <v>0</v>
      </c>
      <c r="Y515" s="141">
        <v>0</v>
      </c>
      <c r="Z515" s="141">
        <v>0</v>
      </c>
      <c r="AA515" s="114">
        <v>0</v>
      </c>
      <c r="AB515" s="114"/>
      <c r="AC515" s="132"/>
      <c r="AD515" s="141"/>
      <c r="AE515" s="106">
        <v>0</v>
      </c>
      <c r="AF515" s="106">
        <v>0</v>
      </c>
      <c r="AG515" s="106">
        <v>0</v>
      </c>
      <c r="AH515" s="228"/>
      <c r="AI515" s="228"/>
      <c r="AJ515" s="228"/>
      <c r="AK515" s="141"/>
      <c r="AL515" s="141"/>
      <c r="AM515" s="141"/>
      <c r="AN515" s="114">
        <f t="shared" si="14"/>
        <v>0</v>
      </c>
      <c r="AO515" s="114">
        <f t="shared" si="15"/>
        <v>3643841</v>
      </c>
      <c r="AP515" s="114"/>
      <c r="AQ515" s="114"/>
      <c r="AR515" s="114"/>
      <c r="AS515" s="114"/>
    </row>
    <row r="516" spans="1:46" s="190" customFormat="1" ht="15" customHeight="1" x14ac:dyDescent="0.2">
      <c r="A516" s="104"/>
      <c r="B516" s="104">
        <f>VLOOKUP(BJB!$F$9:$F$5599,Ctrl!$B$4:$C$399,2,0)</f>
        <v>3</v>
      </c>
      <c r="C516" s="104">
        <f>VLOOKUP(BJB!$G$9:$G$5599,Ctrl!$E$4:$F$399,2,0)</f>
        <v>0</v>
      </c>
      <c r="D516" s="219">
        <v>1</v>
      </c>
      <c r="E516" s="104" t="str">
        <f>VLOOKUP(BJB!$F$9:$F$5599,Ctrl!$B$4:$D$399,3,0)</f>
        <v>I</v>
      </c>
      <c r="F516" s="139" t="s">
        <v>10514</v>
      </c>
      <c r="G516" s="139" t="s">
        <v>7654</v>
      </c>
      <c r="H516" s="125"/>
      <c r="I516" s="220">
        <f>IF(G515=BJB!$G1296,I515+1,1)</f>
        <v>1</v>
      </c>
      <c r="J516" s="912" t="s">
        <v>20739</v>
      </c>
      <c r="K516" s="121" t="s">
        <v>1244</v>
      </c>
      <c r="L516" s="104" t="s">
        <v>6477</v>
      </c>
      <c r="M516" s="104" t="s">
        <v>1243</v>
      </c>
      <c r="N516" s="120">
        <v>40840</v>
      </c>
      <c r="O516" s="105">
        <v>100000000</v>
      </c>
      <c r="P516" s="105" t="s">
        <v>15136</v>
      </c>
      <c r="Q516" s="120">
        <v>41220</v>
      </c>
      <c r="R516" s="105">
        <v>103324895</v>
      </c>
      <c r="S516" s="146" t="s">
        <v>1241</v>
      </c>
      <c r="T516" s="109">
        <v>41264</v>
      </c>
      <c r="U516" s="114">
        <v>68308348</v>
      </c>
      <c r="V516" s="109">
        <v>41264</v>
      </c>
      <c r="W516" s="141">
        <v>68308348</v>
      </c>
      <c r="X516" s="141">
        <v>0</v>
      </c>
      <c r="Y516" s="141">
        <v>0</v>
      </c>
      <c r="Z516" s="141">
        <v>0</v>
      </c>
      <c r="AA516" s="114">
        <v>7492257</v>
      </c>
      <c r="AB516" s="114"/>
      <c r="AC516" s="114"/>
      <c r="AD516" s="141"/>
      <c r="AE516" s="106">
        <v>0</v>
      </c>
      <c r="AF516" s="106">
        <v>0</v>
      </c>
      <c r="AG516" s="106">
        <v>0</v>
      </c>
      <c r="AH516" s="114"/>
      <c r="AI516" s="114"/>
      <c r="AJ516" s="114"/>
      <c r="AK516" s="114"/>
      <c r="AL516" s="114"/>
      <c r="AM516" s="114"/>
      <c r="AN516" s="114">
        <f t="shared" si="14"/>
        <v>7492257</v>
      </c>
      <c r="AO516" s="114">
        <f t="shared" si="15"/>
        <v>60816091</v>
      </c>
      <c r="AP516" s="114"/>
      <c r="AQ516" s="114"/>
      <c r="AR516" s="114"/>
      <c r="AS516" s="114"/>
    </row>
    <row r="517" spans="1:46" s="190" customFormat="1" ht="15" customHeight="1" x14ac:dyDescent="0.2">
      <c r="A517" s="104"/>
      <c r="B517" s="104">
        <f>VLOOKUP(BJB!$F$9:$F$5599,Ctrl!$B$4:$C$399,2,0)</f>
        <v>3</v>
      </c>
      <c r="C517" s="104">
        <f>VLOOKUP(BJB!$G$9:$G$5599,Ctrl!$E$4:$F$399,2,0)</f>
        <v>0</v>
      </c>
      <c r="D517" s="219">
        <v>1</v>
      </c>
      <c r="E517" s="104" t="str">
        <f>VLOOKUP(BJB!$F$9:$F$5599,Ctrl!$B$4:$D$399,3,0)</f>
        <v>I</v>
      </c>
      <c r="F517" s="139" t="s">
        <v>10514</v>
      </c>
      <c r="G517" s="139" t="s">
        <v>7654</v>
      </c>
      <c r="H517" s="125"/>
      <c r="I517" s="220">
        <f>IF(G516=BJB!$G1306,I516+1,1)</f>
        <v>1</v>
      </c>
      <c r="J517" s="912" t="s">
        <v>20740</v>
      </c>
      <c r="K517" s="126" t="s">
        <v>5299</v>
      </c>
      <c r="L517" s="104" t="s">
        <v>6476</v>
      </c>
      <c r="M517" s="127" t="s">
        <v>3503</v>
      </c>
      <c r="N517" s="128">
        <v>40427</v>
      </c>
      <c r="O517" s="140">
        <v>63924053</v>
      </c>
      <c r="P517" s="105" t="s">
        <v>6222</v>
      </c>
      <c r="Q517" s="120" t="s">
        <v>6222</v>
      </c>
      <c r="R517" s="890">
        <v>0</v>
      </c>
      <c r="S517" s="234" t="s">
        <v>5300</v>
      </c>
      <c r="T517" s="130">
        <v>41729</v>
      </c>
      <c r="U517" s="114">
        <v>2956328</v>
      </c>
      <c r="V517" s="109" t="s">
        <v>6222</v>
      </c>
      <c r="W517" s="141">
        <v>0</v>
      </c>
      <c r="X517" s="141">
        <v>0</v>
      </c>
      <c r="Y517" s="141">
        <v>0</v>
      </c>
      <c r="Z517" s="141">
        <v>0</v>
      </c>
      <c r="AA517" s="114">
        <v>0</v>
      </c>
      <c r="AB517" s="114"/>
      <c r="AC517" s="114"/>
      <c r="AD517" s="141"/>
      <c r="AE517" s="106">
        <v>0</v>
      </c>
      <c r="AF517" s="106">
        <v>0</v>
      </c>
      <c r="AG517" s="106">
        <v>0</v>
      </c>
      <c r="AH517" s="114"/>
      <c r="AI517" s="114"/>
      <c r="AJ517" s="114"/>
      <c r="AK517" s="114"/>
      <c r="AL517" s="114"/>
      <c r="AM517" s="114"/>
      <c r="AN517" s="114">
        <f t="shared" si="14"/>
        <v>0</v>
      </c>
      <c r="AO517" s="114">
        <f t="shared" si="15"/>
        <v>2956328</v>
      </c>
      <c r="AP517" s="114"/>
      <c r="AQ517" s="114"/>
      <c r="AR517" s="114"/>
      <c r="AS517" s="114"/>
    </row>
    <row r="518" spans="1:46" s="190" customFormat="1" ht="15" customHeight="1" x14ac:dyDescent="0.2">
      <c r="A518" s="104"/>
      <c r="B518" s="104">
        <f>VLOOKUP(BJB!$F$9:$F$5599,Ctrl!$B$4:$C$399,2,0)</f>
        <v>3</v>
      </c>
      <c r="C518" s="104">
        <f>VLOOKUP(BJB!$G$9:$G$5599,Ctrl!$E$4:$F$399,2,0)</f>
        <v>1</v>
      </c>
      <c r="D518" s="219">
        <v>1</v>
      </c>
      <c r="E518" s="104" t="str">
        <f>VLOOKUP(BJB!$F$9:$F$5599,Ctrl!$B$4:$D$399,3,0)</f>
        <v>I</v>
      </c>
      <c r="F518" s="139" t="s">
        <v>10514</v>
      </c>
      <c r="G518" s="139" t="s">
        <v>10276</v>
      </c>
      <c r="H518" s="125"/>
      <c r="I518" s="220">
        <f>IF(G517=BJB!$G1385,I517+1,1)</f>
        <v>1</v>
      </c>
      <c r="J518" s="912" t="s">
        <v>20741</v>
      </c>
      <c r="K518" s="121" t="s">
        <v>8399</v>
      </c>
      <c r="L518" s="104" t="s">
        <v>6477</v>
      </c>
      <c r="M518" s="104" t="s">
        <v>8409</v>
      </c>
      <c r="N518" s="120">
        <v>40994</v>
      </c>
      <c r="O518" s="105">
        <v>20000000</v>
      </c>
      <c r="P518" s="105" t="s">
        <v>15137</v>
      </c>
      <c r="Q518" s="120">
        <v>42124</v>
      </c>
      <c r="R518" s="105">
        <v>15980695</v>
      </c>
      <c r="S518" s="146" t="s">
        <v>8420</v>
      </c>
      <c r="T518" s="109">
        <v>42241</v>
      </c>
      <c r="U518" s="141">
        <v>9372219</v>
      </c>
      <c r="V518" s="109">
        <v>42241</v>
      </c>
      <c r="W518" s="141">
        <v>9372219</v>
      </c>
      <c r="X518" s="141">
        <v>0</v>
      </c>
      <c r="Y518" s="141">
        <v>0</v>
      </c>
      <c r="Z518" s="141">
        <v>0</v>
      </c>
      <c r="AA518" s="114">
        <v>0</v>
      </c>
      <c r="AB518" s="114"/>
      <c r="AC518" s="132"/>
      <c r="AD518" s="141"/>
      <c r="AE518" s="106">
        <v>0</v>
      </c>
      <c r="AF518" s="106">
        <v>0</v>
      </c>
      <c r="AG518" s="106">
        <v>0</v>
      </c>
      <c r="AH518" s="106"/>
      <c r="AI518" s="106"/>
      <c r="AJ518" s="106"/>
      <c r="AK518" s="106"/>
      <c r="AL518" s="106"/>
      <c r="AM518" s="106"/>
      <c r="AN518" s="114">
        <f t="shared" si="14"/>
        <v>0</v>
      </c>
      <c r="AO518" s="114">
        <f t="shared" si="15"/>
        <v>9372219</v>
      </c>
      <c r="AP518" s="114"/>
      <c r="AQ518" s="114"/>
      <c r="AR518" s="114"/>
      <c r="AS518" s="114"/>
    </row>
    <row r="519" spans="1:46" s="191" customFormat="1" ht="15" customHeight="1" x14ac:dyDescent="0.2">
      <c r="A519" s="104"/>
      <c r="B519" s="104">
        <f>VLOOKUP(BJB!$F$9:$F$5599,Ctrl!$B$4:$C$399,2,0)</f>
        <v>3</v>
      </c>
      <c r="C519" s="104">
        <f>VLOOKUP(BJB!$G$9:$G$5599,Ctrl!$E$4:$F$399,2,0)</f>
        <v>0</v>
      </c>
      <c r="D519" s="219">
        <v>1</v>
      </c>
      <c r="E519" s="104" t="str">
        <f>VLOOKUP(BJB!$F$9:$F$5599,Ctrl!$B$4:$D$399,3,0)</f>
        <v>I</v>
      </c>
      <c r="F519" s="139" t="s">
        <v>10514</v>
      </c>
      <c r="G519" s="139" t="s">
        <v>7654</v>
      </c>
      <c r="H519" s="125"/>
      <c r="I519" s="220">
        <f>IF(G518=BJB!$G1250,I518+1,1)</f>
        <v>1</v>
      </c>
      <c r="J519" s="912" t="s">
        <v>20742</v>
      </c>
      <c r="K519" s="121" t="s">
        <v>1154</v>
      </c>
      <c r="L519" s="104" t="s">
        <v>6477</v>
      </c>
      <c r="M519" s="104" t="s">
        <v>1155</v>
      </c>
      <c r="N519" s="109">
        <v>38825</v>
      </c>
      <c r="O519" s="114">
        <v>10000000</v>
      </c>
      <c r="P519" s="105" t="s">
        <v>6222</v>
      </c>
      <c r="Q519" s="120" t="s">
        <v>6222</v>
      </c>
      <c r="R519" s="890">
        <v>0</v>
      </c>
      <c r="S519" s="108" t="s">
        <v>6834</v>
      </c>
      <c r="T519" s="109">
        <v>39755</v>
      </c>
      <c r="U519" s="114">
        <v>4311745</v>
      </c>
      <c r="V519" s="109" t="s">
        <v>6222</v>
      </c>
      <c r="W519" s="141">
        <v>0</v>
      </c>
      <c r="X519" s="141">
        <v>0</v>
      </c>
      <c r="Y519" s="141">
        <v>0</v>
      </c>
      <c r="Z519" s="141">
        <v>0</v>
      </c>
      <c r="AA519" s="114">
        <v>1260324</v>
      </c>
      <c r="AB519" s="114"/>
      <c r="AC519" s="114"/>
      <c r="AD519" s="141"/>
      <c r="AE519" s="106">
        <v>0</v>
      </c>
      <c r="AF519" s="106">
        <v>0</v>
      </c>
      <c r="AG519" s="106">
        <v>0</v>
      </c>
      <c r="AH519" s="114"/>
      <c r="AI519" s="114"/>
      <c r="AJ519" s="114"/>
      <c r="AK519" s="114"/>
      <c r="AL519" s="114"/>
      <c r="AM519" s="114"/>
      <c r="AN519" s="114">
        <f t="shared" si="14"/>
        <v>1260324</v>
      </c>
      <c r="AO519" s="114">
        <f t="shared" si="15"/>
        <v>3051421</v>
      </c>
      <c r="AP519" s="114"/>
      <c r="AQ519" s="114"/>
      <c r="AR519" s="114"/>
      <c r="AS519" s="114"/>
      <c r="AT519" s="190"/>
    </row>
    <row r="520" spans="1:46" s="190" customFormat="1" ht="15" customHeight="1" x14ac:dyDescent="0.2">
      <c r="A520" s="104"/>
      <c r="B520" s="104">
        <f>VLOOKUP(BJB!$F$9:$F$5599,Ctrl!$B$4:$C$399,2,0)</f>
        <v>3</v>
      </c>
      <c r="C520" s="104">
        <f>VLOOKUP(BJB!$G$9:$G$5599,Ctrl!$E$4:$F$399,2,0)</f>
        <v>0</v>
      </c>
      <c r="D520" s="219">
        <v>1</v>
      </c>
      <c r="E520" s="104" t="str">
        <f>VLOOKUP(BJB!$F$9:$F$5599,Ctrl!$B$4:$D$399,3,0)</f>
        <v>I</v>
      </c>
      <c r="F520" s="139" t="s">
        <v>10514</v>
      </c>
      <c r="G520" s="139" t="s">
        <v>7654</v>
      </c>
      <c r="H520" s="125"/>
      <c r="I520" s="220">
        <f>IF(G519=BJB!$G1279,I519+1,1)</f>
        <v>1</v>
      </c>
      <c r="J520" s="912" t="s">
        <v>20743</v>
      </c>
      <c r="K520" s="121" t="s">
        <v>1205</v>
      </c>
      <c r="L520" s="104" t="s">
        <v>6477</v>
      </c>
      <c r="M520" s="104" t="s">
        <v>1206</v>
      </c>
      <c r="N520" s="120">
        <v>40210</v>
      </c>
      <c r="O520" s="107">
        <v>40000000</v>
      </c>
      <c r="P520" s="105" t="s">
        <v>6222</v>
      </c>
      <c r="Q520" s="120" t="s">
        <v>6222</v>
      </c>
      <c r="R520" s="890">
        <v>0</v>
      </c>
      <c r="S520" s="108" t="s">
        <v>1347</v>
      </c>
      <c r="T520" s="109">
        <v>40843</v>
      </c>
      <c r="U520" s="114">
        <v>19565975</v>
      </c>
      <c r="V520" s="109" t="s">
        <v>6222</v>
      </c>
      <c r="W520" s="141">
        <v>0</v>
      </c>
      <c r="X520" s="141">
        <v>0</v>
      </c>
      <c r="Y520" s="141">
        <v>0</v>
      </c>
      <c r="Z520" s="141">
        <v>0</v>
      </c>
      <c r="AA520" s="114">
        <v>17315975</v>
      </c>
      <c r="AB520" s="114"/>
      <c r="AC520" s="114"/>
      <c r="AD520" s="141"/>
      <c r="AE520" s="106">
        <v>0</v>
      </c>
      <c r="AF520" s="106">
        <v>0</v>
      </c>
      <c r="AG520" s="106">
        <v>0</v>
      </c>
      <c r="AH520" s="114"/>
      <c r="AI520" s="114"/>
      <c r="AJ520" s="114"/>
      <c r="AK520" s="114"/>
      <c r="AL520" s="114"/>
      <c r="AM520" s="114"/>
      <c r="AN520" s="114">
        <f t="shared" si="14"/>
        <v>17315975</v>
      </c>
      <c r="AO520" s="114">
        <f t="shared" si="15"/>
        <v>2250000</v>
      </c>
      <c r="AP520" s="114"/>
      <c r="AQ520" s="114"/>
      <c r="AR520" s="114"/>
      <c r="AS520" s="114"/>
    </row>
    <row r="521" spans="1:46" s="190" customFormat="1" ht="15" customHeight="1" x14ac:dyDescent="0.2">
      <c r="A521" s="104"/>
      <c r="B521" s="104">
        <f>VLOOKUP(BJB!$F$9:$F$5599,Ctrl!$B$4:$C$399,2,0)</f>
        <v>3</v>
      </c>
      <c r="C521" s="104">
        <f>VLOOKUP(BJB!$G$9:$G$5599,Ctrl!$E$4:$F$399,2,0)</f>
        <v>3</v>
      </c>
      <c r="D521" s="219">
        <v>1</v>
      </c>
      <c r="E521" s="104" t="str">
        <f>VLOOKUP(BJB!$F$9:$F$5599,Ctrl!$B$4:$D$399,3,0)</f>
        <v>I</v>
      </c>
      <c r="F521" s="139" t="s">
        <v>10514</v>
      </c>
      <c r="G521" s="139" t="s">
        <v>1306</v>
      </c>
      <c r="H521" s="125"/>
      <c r="I521" s="220">
        <f>IF(G520=BJB!$G1314,I520+1,1)</f>
        <v>1</v>
      </c>
      <c r="J521" s="912" t="s">
        <v>20744</v>
      </c>
      <c r="K521" s="121" t="s">
        <v>1312</v>
      </c>
      <c r="L521" s="104" t="s">
        <v>6477</v>
      </c>
      <c r="M521" s="122" t="s">
        <v>1313</v>
      </c>
      <c r="N521" s="120">
        <v>40050</v>
      </c>
      <c r="O521" s="123">
        <v>35000000</v>
      </c>
      <c r="P521" s="105" t="s">
        <v>15138</v>
      </c>
      <c r="Q521" s="120" t="s">
        <v>15139</v>
      </c>
      <c r="R521" s="105">
        <v>16041671</v>
      </c>
      <c r="S521" s="108" t="s">
        <v>6851</v>
      </c>
      <c r="T521" s="120">
        <v>40541</v>
      </c>
      <c r="U521" s="114">
        <v>12031253.25</v>
      </c>
      <c r="V521" s="109">
        <v>40541</v>
      </c>
      <c r="W521" s="141">
        <v>12031253.25</v>
      </c>
      <c r="X521" s="141">
        <v>0</v>
      </c>
      <c r="Y521" s="141">
        <v>0</v>
      </c>
      <c r="Z521" s="141">
        <v>0</v>
      </c>
      <c r="AA521" s="114">
        <v>337500</v>
      </c>
      <c r="AB521" s="114"/>
      <c r="AC521" s="114"/>
      <c r="AD521" s="141"/>
      <c r="AE521" s="106">
        <v>0</v>
      </c>
      <c r="AF521" s="106">
        <v>0</v>
      </c>
      <c r="AG521" s="106">
        <v>0</v>
      </c>
      <c r="AH521" s="114"/>
      <c r="AI521" s="114"/>
      <c r="AJ521" s="114"/>
      <c r="AK521" s="114"/>
      <c r="AL521" s="114"/>
      <c r="AM521" s="114"/>
      <c r="AN521" s="114">
        <f t="shared" ref="AN521:AN584" si="16">SUM(AA521:AM521)</f>
        <v>337500</v>
      </c>
      <c r="AO521" s="114">
        <f t="shared" ref="AO521:AO584" si="17">IF((U521-AN521)&lt;0,ABS(0),(U521-AN521))</f>
        <v>11693753.25</v>
      </c>
      <c r="AP521" s="114"/>
      <c r="AQ521" s="114"/>
      <c r="AR521" s="114"/>
      <c r="AS521" s="114"/>
    </row>
    <row r="522" spans="1:46" s="190" customFormat="1" ht="15" customHeight="1" x14ac:dyDescent="0.2">
      <c r="A522" s="104"/>
      <c r="B522" s="104">
        <f>VLOOKUP(BJB!$F$9:$F$5599,Ctrl!$B$4:$C$399,2,0)</f>
        <v>3</v>
      </c>
      <c r="C522" s="104">
        <f>VLOOKUP(BJB!$G$9:$G$5599,Ctrl!$E$4:$F$399,2,0)</f>
        <v>1</v>
      </c>
      <c r="D522" s="219">
        <v>1</v>
      </c>
      <c r="E522" s="104" t="str">
        <f>VLOOKUP(BJB!$F$9:$F$5599,Ctrl!$B$4:$D$399,3,0)</f>
        <v>I</v>
      </c>
      <c r="F522" s="139" t="s">
        <v>10514</v>
      </c>
      <c r="G522" s="139" t="s">
        <v>10276</v>
      </c>
      <c r="H522" s="683">
        <v>1130321000711</v>
      </c>
      <c r="I522" s="220">
        <f>IF(G521=BJB!$G1378,I521+1,1)</f>
        <v>1</v>
      </c>
      <c r="J522" s="912" t="s">
        <v>20745</v>
      </c>
      <c r="K522" s="121" t="s">
        <v>8059</v>
      </c>
      <c r="L522" s="104" t="s">
        <v>6477</v>
      </c>
      <c r="M522" s="104" t="s">
        <v>8152</v>
      </c>
      <c r="N522" s="120">
        <v>41505</v>
      </c>
      <c r="O522" s="105">
        <v>35000000</v>
      </c>
      <c r="P522" s="105" t="s">
        <v>15140</v>
      </c>
      <c r="Q522" s="120">
        <v>42076</v>
      </c>
      <c r="R522" s="105">
        <v>26428959</v>
      </c>
      <c r="S522" s="146" t="s">
        <v>8218</v>
      </c>
      <c r="T522" s="109">
        <v>42145</v>
      </c>
      <c r="U522" s="141">
        <v>17629968</v>
      </c>
      <c r="V522" s="109">
        <v>42145</v>
      </c>
      <c r="W522" s="141">
        <v>17629968</v>
      </c>
      <c r="X522" s="141">
        <v>0</v>
      </c>
      <c r="Y522" s="141">
        <v>0</v>
      </c>
      <c r="Z522" s="141">
        <v>0</v>
      </c>
      <c r="AA522" s="114">
        <v>15125793</v>
      </c>
      <c r="AB522" s="114"/>
      <c r="AC522" s="132"/>
      <c r="AD522" s="141"/>
      <c r="AE522" s="106">
        <v>0</v>
      </c>
      <c r="AF522" s="106">
        <v>0</v>
      </c>
      <c r="AG522" s="106">
        <v>0</v>
      </c>
      <c r="AH522" s="106"/>
      <c r="AI522" s="222"/>
      <c r="AJ522" s="106"/>
      <c r="AK522" s="106"/>
      <c r="AL522" s="106"/>
      <c r="AM522" s="106"/>
      <c r="AN522" s="114">
        <f t="shared" si="16"/>
        <v>15125793</v>
      </c>
      <c r="AO522" s="114">
        <f t="shared" si="17"/>
        <v>2504175</v>
      </c>
      <c r="AP522" s="114"/>
      <c r="AQ522" s="114"/>
      <c r="AR522" s="114"/>
      <c r="AS522" s="114"/>
    </row>
    <row r="523" spans="1:46" s="190" customFormat="1" ht="15" customHeight="1" x14ac:dyDescent="0.2">
      <c r="A523" s="104"/>
      <c r="B523" s="104">
        <f>VLOOKUP(BJB!$F$9:$F$5599,Ctrl!$B$4:$C$399,2,0)</f>
        <v>3</v>
      </c>
      <c r="C523" s="104">
        <f>VLOOKUP(BJB!$G$9:$G$5599,Ctrl!$E$4:$F$399,2,0)</f>
        <v>0</v>
      </c>
      <c r="D523" s="219">
        <v>1</v>
      </c>
      <c r="E523" s="104" t="str">
        <f>VLOOKUP(BJB!$F$9:$F$5599,Ctrl!$B$4:$D$399,3,0)</f>
        <v>I</v>
      </c>
      <c r="F523" s="139" t="s">
        <v>10514</v>
      </c>
      <c r="G523" s="139" t="s">
        <v>7654</v>
      </c>
      <c r="H523" s="125"/>
      <c r="I523" s="220">
        <f>IF(G522=BJB!$G1268,I522+1,1)</f>
        <v>1</v>
      </c>
      <c r="J523" s="912" t="s">
        <v>20746</v>
      </c>
      <c r="K523" s="121" t="s">
        <v>1185</v>
      </c>
      <c r="L523" s="104" t="s">
        <v>6477</v>
      </c>
      <c r="M523" s="122" t="s">
        <v>1186</v>
      </c>
      <c r="N523" s="109">
        <v>38867</v>
      </c>
      <c r="O523" s="123">
        <v>10000000</v>
      </c>
      <c r="P523" s="105" t="s">
        <v>6222</v>
      </c>
      <c r="Q523" s="120" t="s">
        <v>6222</v>
      </c>
      <c r="R523" s="890">
        <v>0</v>
      </c>
      <c r="S523" s="108" t="s">
        <v>6841</v>
      </c>
      <c r="T523" s="120">
        <v>40207</v>
      </c>
      <c r="U523" s="114">
        <v>5067809.25</v>
      </c>
      <c r="V523" s="109" t="s">
        <v>6222</v>
      </c>
      <c r="W523" s="141">
        <v>0</v>
      </c>
      <c r="X523" s="141">
        <v>0</v>
      </c>
      <c r="Y523" s="141">
        <v>0</v>
      </c>
      <c r="Z523" s="141">
        <v>0</v>
      </c>
      <c r="AA523" s="114">
        <v>4791665</v>
      </c>
      <c r="AB523" s="114"/>
      <c r="AC523" s="114"/>
      <c r="AD523" s="141"/>
      <c r="AE523" s="106">
        <v>0</v>
      </c>
      <c r="AF523" s="106">
        <v>0</v>
      </c>
      <c r="AG523" s="106">
        <v>0</v>
      </c>
      <c r="AH523" s="114"/>
      <c r="AI523" s="114"/>
      <c r="AJ523" s="114"/>
      <c r="AK523" s="114"/>
      <c r="AL523" s="114"/>
      <c r="AM523" s="114"/>
      <c r="AN523" s="114">
        <f t="shared" si="16"/>
        <v>4791665</v>
      </c>
      <c r="AO523" s="114">
        <f t="shared" si="17"/>
        <v>276144.25</v>
      </c>
      <c r="AP523" s="114"/>
      <c r="AQ523" s="114"/>
      <c r="AR523" s="114"/>
      <c r="AS523" s="114"/>
    </row>
    <row r="524" spans="1:46" s="190" customFormat="1" ht="15" customHeight="1" x14ac:dyDescent="0.2">
      <c r="A524" s="104"/>
      <c r="B524" s="104">
        <f>VLOOKUP(BJB!$F$9:$F$5599,Ctrl!$B$4:$C$399,2,0)</f>
        <v>3</v>
      </c>
      <c r="C524" s="104">
        <f>VLOOKUP(BJB!$G$9:$G$5599,Ctrl!$E$4:$F$399,2,0)</f>
        <v>0</v>
      </c>
      <c r="D524" s="219">
        <v>1</v>
      </c>
      <c r="E524" s="104" t="str">
        <f>VLOOKUP(BJB!$F$9:$F$5599,Ctrl!$B$4:$D$399,3,0)</f>
        <v>I</v>
      </c>
      <c r="F524" s="139" t="s">
        <v>10514</v>
      </c>
      <c r="G524" s="139" t="s">
        <v>7654</v>
      </c>
      <c r="H524" s="125"/>
      <c r="I524" s="220">
        <f>IF(G523=BJB!$G1241,I523+1,1)</f>
        <v>1</v>
      </c>
      <c r="J524" s="912" t="s">
        <v>20747</v>
      </c>
      <c r="K524" s="121" t="s">
        <v>1143</v>
      </c>
      <c r="L524" s="104" t="s">
        <v>6477</v>
      </c>
      <c r="M524" s="104" t="s">
        <v>1144</v>
      </c>
      <c r="N524" s="120">
        <v>39065</v>
      </c>
      <c r="O524" s="114">
        <v>70000000</v>
      </c>
      <c r="P524" s="105" t="s">
        <v>6222</v>
      </c>
      <c r="Q524" s="120" t="s">
        <v>6222</v>
      </c>
      <c r="R524" s="890">
        <v>0</v>
      </c>
      <c r="S524" s="108" t="s">
        <v>6830</v>
      </c>
      <c r="T524" s="109">
        <v>39294</v>
      </c>
      <c r="U524" s="114">
        <v>52500000</v>
      </c>
      <c r="V524" s="109" t="s">
        <v>6222</v>
      </c>
      <c r="W524" s="141">
        <v>0</v>
      </c>
      <c r="X524" s="141">
        <v>0</v>
      </c>
      <c r="Y524" s="141">
        <v>0</v>
      </c>
      <c r="Z524" s="141">
        <v>0</v>
      </c>
      <c r="AA524" s="114">
        <v>52500000</v>
      </c>
      <c r="AB524" s="114"/>
      <c r="AC524" s="114"/>
      <c r="AD524" s="141"/>
      <c r="AE524" s="106">
        <v>0</v>
      </c>
      <c r="AF524" s="106">
        <v>0</v>
      </c>
      <c r="AG524" s="106">
        <v>0</v>
      </c>
      <c r="AH524" s="136"/>
      <c r="AI524" s="136"/>
      <c r="AJ524" s="114"/>
      <c r="AK524" s="114"/>
      <c r="AL524" s="114"/>
      <c r="AM524" s="114"/>
      <c r="AN524" s="114">
        <f t="shared" si="16"/>
        <v>52500000</v>
      </c>
      <c r="AO524" s="114">
        <f t="shared" si="17"/>
        <v>0</v>
      </c>
      <c r="AP524" s="114"/>
      <c r="AQ524" s="114"/>
      <c r="AR524" s="114"/>
      <c r="AS524" s="114"/>
    </row>
    <row r="525" spans="1:46" s="190" customFormat="1" ht="15" customHeight="1" x14ac:dyDescent="0.2">
      <c r="A525" s="104"/>
      <c r="B525" s="104">
        <f>VLOOKUP(BJB!$F$9:$F$5599,Ctrl!$B$4:$C$399,2,0)</f>
        <v>3</v>
      </c>
      <c r="C525" s="104">
        <f>VLOOKUP(BJB!$G$9:$G$5599,Ctrl!$E$4:$F$399,2,0)</f>
        <v>1</v>
      </c>
      <c r="D525" s="219">
        <v>1</v>
      </c>
      <c r="E525" s="104" t="str">
        <f>VLOOKUP(BJB!$F$9:$F$5599,Ctrl!$B$4:$D$399,3,0)</f>
        <v>I</v>
      </c>
      <c r="F525" s="139" t="s">
        <v>10514</v>
      </c>
      <c r="G525" s="139" t="s">
        <v>10276</v>
      </c>
      <c r="H525" s="125"/>
      <c r="I525" s="220">
        <f>IF(G524=BJB!$G1368,I524+1,1)</f>
        <v>1</v>
      </c>
      <c r="J525" s="912" t="s">
        <v>20748</v>
      </c>
      <c r="K525" s="121" t="s">
        <v>1300</v>
      </c>
      <c r="L525" s="104" t="s">
        <v>6477</v>
      </c>
      <c r="M525" s="104" t="s">
        <v>1273</v>
      </c>
      <c r="N525" s="120">
        <v>40574</v>
      </c>
      <c r="O525" s="107">
        <v>25000000</v>
      </c>
      <c r="P525" s="105" t="s">
        <v>15141</v>
      </c>
      <c r="Q525" s="120">
        <v>41435</v>
      </c>
      <c r="R525" s="105">
        <v>8511920</v>
      </c>
      <c r="S525" s="146" t="s">
        <v>124</v>
      </c>
      <c r="T525" s="109">
        <v>41547</v>
      </c>
      <c r="U525" s="116">
        <v>6121837</v>
      </c>
      <c r="V525" s="109">
        <v>41543</v>
      </c>
      <c r="W525" s="141">
        <v>6121837</v>
      </c>
      <c r="X525" s="141">
        <v>0</v>
      </c>
      <c r="Y525" s="141">
        <v>0</v>
      </c>
      <c r="Z525" s="141">
        <v>0</v>
      </c>
      <c r="AA525" s="114">
        <v>4469027</v>
      </c>
      <c r="AB525" s="114"/>
      <c r="AC525" s="116"/>
      <c r="AD525" s="141"/>
      <c r="AE525" s="106">
        <v>0</v>
      </c>
      <c r="AF525" s="106">
        <v>0</v>
      </c>
      <c r="AG525" s="106">
        <v>0</v>
      </c>
      <c r="AH525" s="116"/>
      <c r="AI525" s="116"/>
      <c r="AJ525" s="116"/>
      <c r="AK525" s="116"/>
      <c r="AL525" s="116"/>
      <c r="AM525" s="116"/>
      <c r="AN525" s="114">
        <f t="shared" si="16"/>
        <v>4469027</v>
      </c>
      <c r="AO525" s="114">
        <f t="shared" si="17"/>
        <v>1652810</v>
      </c>
      <c r="AP525" s="114"/>
      <c r="AQ525" s="114"/>
      <c r="AR525" s="114"/>
      <c r="AS525" s="114"/>
      <c r="AT525" s="191"/>
    </row>
    <row r="526" spans="1:46" s="190" customFormat="1" ht="15" customHeight="1" x14ac:dyDescent="0.2">
      <c r="A526" s="104"/>
      <c r="B526" s="104">
        <f>VLOOKUP(BJB!$F$9:$F$5599,Ctrl!$B$4:$C$399,2,0)</f>
        <v>3</v>
      </c>
      <c r="C526" s="104">
        <f>VLOOKUP(BJB!$G$9:$G$5599,Ctrl!$E$4:$F$399,2,0)</f>
        <v>1</v>
      </c>
      <c r="D526" s="219">
        <v>1</v>
      </c>
      <c r="E526" s="104" t="str">
        <f>VLOOKUP(BJB!$F$9:$F$5599,Ctrl!$B$4:$D$399,3,0)</f>
        <v>I</v>
      </c>
      <c r="F526" s="139" t="s">
        <v>10514</v>
      </c>
      <c r="G526" s="139" t="s">
        <v>10276</v>
      </c>
      <c r="H526" s="125">
        <v>1100521000235</v>
      </c>
      <c r="I526" s="220">
        <f>IF(G525=BJB!$G1342,I525+1,1)</f>
        <v>1</v>
      </c>
      <c r="J526" s="912" t="s">
        <v>20749</v>
      </c>
      <c r="K526" s="121" t="s">
        <v>1257</v>
      </c>
      <c r="L526" s="104" t="s">
        <v>6477</v>
      </c>
      <c r="M526" s="104" t="s">
        <v>1258</v>
      </c>
      <c r="N526" s="120">
        <v>40333</v>
      </c>
      <c r="O526" s="107">
        <v>25000000</v>
      </c>
      <c r="P526" s="105" t="s">
        <v>15142</v>
      </c>
      <c r="Q526" s="120">
        <v>40996</v>
      </c>
      <c r="R526" s="105">
        <v>14513895</v>
      </c>
      <c r="S526" s="108" t="s">
        <v>6848</v>
      </c>
      <c r="T526" s="109">
        <v>41053</v>
      </c>
      <c r="U526" s="114">
        <v>10885421</v>
      </c>
      <c r="V526" s="109">
        <v>41053</v>
      </c>
      <c r="W526" s="141">
        <v>10885421</v>
      </c>
      <c r="X526" s="141">
        <v>0</v>
      </c>
      <c r="Y526" s="141">
        <v>0</v>
      </c>
      <c r="Z526" s="141">
        <v>0</v>
      </c>
      <c r="AA526" s="114">
        <v>17078252</v>
      </c>
      <c r="AB526" s="114"/>
      <c r="AC526" s="132"/>
      <c r="AD526" s="141"/>
      <c r="AE526" s="106">
        <v>0</v>
      </c>
      <c r="AF526" s="106">
        <v>0</v>
      </c>
      <c r="AG526" s="106">
        <v>0</v>
      </c>
      <c r="AH526" s="114"/>
      <c r="AI526" s="114"/>
      <c r="AJ526" s="114"/>
      <c r="AK526" s="114"/>
      <c r="AL526" s="114"/>
      <c r="AM526" s="114"/>
      <c r="AN526" s="114">
        <f t="shared" si="16"/>
        <v>17078252</v>
      </c>
      <c r="AO526" s="114">
        <f t="shared" si="17"/>
        <v>0</v>
      </c>
      <c r="AP526" s="114"/>
      <c r="AQ526" s="114"/>
      <c r="AR526" s="114"/>
      <c r="AS526" s="114"/>
    </row>
    <row r="527" spans="1:46" s="190" customFormat="1" ht="15" customHeight="1" x14ac:dyDescent="0.2">
      <c r="A527" s="104"/>
      <c r="B527" s="104">
        <f>VLOOKUP(BJB!$F$9:$F$5599,Ctrl!$B$4:$C$399,2,0)</f>
        <v>3</v>
      </c>
      <c r="C527" s="104">
        <f>VLOOKUP(BJB!$G$9:$G$5599,Ctrl!$E$4:$F$399,2,0)</f>
        <v>1</v>
      </c>
      <c r="D527" s="219">
        <v>1</v>
      </c>
      <c r="E527" s="104" t="str">
        <f>VLOOKUP(BJB!$F$9:$F$5599,Ctrl!$B$4:$D$399,3,0)</f>
        <v>I</v>
      </c>
      <c r="F527" s="139" t="s">
        <v>10514</v>
      </c>
      <c r="G527" s="139" t="s">
        <v>10276</v>
      </c>
      <c r="H527" s="125"/>
      <c r="I527" s="220">
        <f>IF(G526=BJB!$G1351,I526+1,1)</f>
        <v>1</v>
      </c>
      <c r="J527" s="912" t="s">
        <v>20750</v>
      </c>
      <c r="K527" s="121" t="s">
        <v>1274</v>
      </c>
      <c r="L527" s="104" t="s">
        <v>6477</v>
      </c>
      <c r="M527" s="104" t="s">
        <v>1275</v>
      </c>
      <c r="N527" s="120">
        <v>40809</v>
      </c>
      <c r="O527" s="107">
        <v>6000000</v>
      </c>
      <c r="P527" s="105" t="s">
        <v>15143</v>
      </c>
      <c r="Q527" s="120">
        <v>41110</v>
      </c>
      <c r="R527" s="105">
        <v>6907474</v>
      </c>
      <c r="S527" s="108" t="s">
        <v>1230</v>
      </c>
      <c r="T527" s="109">
        <v>41152</v>
      </c>
      <c r="U527" s="114">
        <v>4200000</v>
      </c>
      <c r="V527" s="109">
        <v>41152</v>
      </c>
      <c r="W527" s="141">
        <v>4200000</v>
      </c>
      <c r="X527" s="141">
        <v>0</v>
      </c>
      <c r="Y527" s="141">
        <v>0</v>
      </c>
      <c r="Z527" s="141">
        <v>0</v>
      </c>
      <c r="AA527" s="114">
        <v>4200000</v>
      </c>
      <c r="AB527" s="114"/>
      <c r="AC527" s="114"/>
      <c r="AD527" s="141"/>
      <c r="AE527" s="106">
        <v>0</v>
      </c>
      <c r="AF527" s="106">
        <v>0</v>
      </c>
      <c r="AG527" s="106">
        <v>0</v>
      </c>
      <c r="AH527" s="114"/>
      <c r="AI527" s="114"/>
      <c r="AJ527" s="114"/>
      <c r="AK527" s="114"/>
      <c r="AL527" s="114"/>
      <c r="AM527" s="114"/>
      <c r="AN527" s="114">
        <f t="shared" si="16"/>
        <v>4200000</v>
      </c>
      <c r="AO527" s="114">
        <f t="shared" si="17"/>
        <v>0</v>
      </c>
      <c r="AP527" s="114"/>
      <c r="AQ527" s="114"/>
      <c r="AR527" s="114"/>
      <c r="AS527" s="114"/>
    </row>
    <row r="528" spans="1:46" s="190" customFormat="1" ht="15" customHeight="1" x14ac:dyDescent="0.2">
      <c r="A528" s="104"/>
      <c r="B528" s="104">
        <f>VLOOKUP(BJB!$F$9:$F$5599,Ctrl!$B$4:$C$399,2,0)</f>
        <v>3</v>
      </c>
      <c r="C528" s="104">
        <f>VLOOKUP(BJB!$G$9:$G$5599,Ctrl!$E$4:$F$399,2,0)</f>
        <v>3</v>
      </c>
      <c r="D528" s="219">
        <v>1</v>
      </c>
      <c r="E528" s="104" t="str">
        <f>VLOOKUP(BJB!$F$9:$F$5599,Ctrl!$B$4:$D$399,3,0)</f>
        <v>I</v>
      </c>
      <c r="F528" s="139" t="s">
        <v>10514</v>
      </c>
      <c r="G528" s="139" t="s">
        <v>1306</v>
      </c>
      <c r="H528" s="125"/>
      <c r="I528" s="220"/>
      <c r="J528" s="912" t="s">
        <v>20751</v>
      </c>
      <c r="K528" s="121" t="s">
        <v>5364</v>
      </c>
      <c r="L528" s="104" t="s">
        <v>6477</v>
      </c>
      <c r="M528" s="104" t="s">
        <v>10181</v>
      </c>
      <c r="N528" s="120">
        <v>40949</v>
      </c>
      <c r="O528" s="105">
        <v>150000000</v>
      </c>
      <c r="P528" s="105" t="s">
        <v>6222</v>
      </c>
      <c r="Q528" s="120" t="s">
        <v>6222</v>
      </c>
      <c r="R528" s="890">
        <v>0</v>
      </c>
      <c r="S528" s="146" t="s">
        <v>10191</v>
      </c>
      <c r="T528" s="109">
        <v>42458</v>
      </c>
      <c r="U528" s="141">
        <v>41794926</v>
      </c>
      <c r="V528" s="109" t="s">
        <v>6222</v>
      </c>
      <c r="W528" s="141">
        <v>0</v>
      </c>
      <c r="X528" s="141">
        <v>0</v>
      </c>
      <c r="Y528" s="141">
        <v>0</v>
      </c>
      <c r="Z528" s="141">
        <v>0</v>
      </c>
      <c r="AA528" s="114">
        <v>0</v>
      </c>
      <c r="AB528" s="114"/>
      <c r="AC528" s="132"/>
      <c r="AD528" s="141"/>
      <c r="AE528" s="106">
        <v>0</v>
      </c>
      <c r="AF528" s="106">
        <v>0</v>
      </c>
      <c r="AG528" s="106">
        <v>0</v>
      </c>
      <c r="AH528" s="141"/>
      <c r="AI528" s="141"/>
      <c r="AJ528" s="141"/>
      <c r="AK528" s="141"/>
      <c r="AL528" s="141"/>
      <c r="AM528" s="141"/>
      <c r="AN528" s="114">
        <f t="shared" si="16"/>
        <v>0</v>
      </c>
      <c r="AO528" s="114">
        <f t="shared" si="17"/>
        <v>41794926</v>
      </c>
      <c r="AP528" s="114"/>
      <c r="AQ528" s="114"/>
      <c r="AR528" s="114"/>
      <c r="AS528" s="114"/>
      <c r="AT528" s="189"/>
    </row>
    <row r="529" spans="1:46" s="190" customFormat="1" ht="15" customHeight="1" x14ac:dyDescent="0.2">
      <c r="A529" s="104"/>
      <c r="B529" s="104">
        <f>VLOOKUP(BJB!$F$9:$F$5599,Ctrl!$B$4:$C$399,2,0)</f>
        <v>3</v>
      </c>
      <c r="C529" s="104">
        <f>VLOOKUP(BJB!$G$9:$G$5599,Ctrl!$E$4:$F$399,2,0)</f>
        <v>0</v>
      </c>
      <c r="D529" s="219">
        <v>1</v>
      </c>
      <c r="E529" s="104" t="str">
        <f>VLOOKUP(BJB!$F$9:$F$5599,Ctrl!$B$4:$D$399,3,0)</f>
        <v>I</v>
      </c>
      <c r="F529" s="139" t="s">
        <v>10514</v>
      </c>
      <c r="G529" s="139" t="s">
        <v>7654</v>
      </c>
      <c r="H529" s="125"/>
      <c r="I529" s="220">
        <f>IF(G528=BJB!$G1309,I528+1,1)</f>
        <v>1</v>
      </c>
      <c r="J529" s="912" t="s">
        <v>20752</v>
      </c>
      <c r="K529" s="126" t="s">
        <v>5608</v>
      </c>
      <c r="L529" s="104" t="s">
        <v>6477</v>
      </c>
      <c r="M529" s="127" t="s">
        <v>5609</v>
      </c>
      <c r="N529" s="120">
        <v>41050</v>
      </c>
      <c r="O529" s="140">
        <v>35000000</v>
      </c>
      <c r="P529" s="105" t="s">
        <v>15144</v>
      </c>
      <c r="Q529" s="120">
        <v>41746</v>
      </c>
      <c r="R529" s="105">
        <v>23477134</v>
      </c>
      <c r="S529" s="146" t="s">
        <v>5563</v>
      </c>
      <c r="T529" s="109">
        <v>41820</v>
      </c>
      <c r="U529" s="114">
        <v>16321135</v>
      </c>
      <c r="V529" s="109">
        <v>41791</v>
      </c>
      <c r="W529" s="141">
        <v>16321135</v>
      </c>
      <c r="X529" s="141">
        <v>0</v>
      </c>
      <c r="Y529" s="141">
        <v>0</v>
      </c>
      <c r="Z529" s="141">
        <v>0</v>
      </c>
      <c r="AA529" s="114">
        <v>16321135</v>
      </c>
      <c r="AB529" s="114"/>
      <c r="AC529" s="114"/>
      <c r="AD529" s="141"/>
      <c r="AE529" s="106">
        <v>0</v>
      </c>
      <c r="AF529" s="106">
        <v>0</v>
      </c>
      <c r="AG529" s="106">
        <v>0</v>
      </c>
      <c r="AH529" s="114"/>
      <c r="AI529" s="114"/>
      <c r="AJ529" s="114"/>
      <c r="AK529" s="114"/>
      <c r="AL529" s="114"/>
      <c r="AM529" s="114"/>
      <c r="AN529" s="114">
        <f t="shared" si="16"/>
        <v>16321135</v>
      </c>
      <c r="AO529" s="114">
        <f t="shared" si="17"/>
        <v>0</v>
      </c>
      <c r="AP529" s="114"/>
      <c r="AQ529" s="114"/>
      <c r="AR529" s="114"/>
      <c r="AS529" s="114"/>
      <c r="AT529" s="191"/>
    </row>
    <row r="530" spans="1:46" s="190" customFormat="1" ht="15" customHeight="1" x14ac:dyDescent="0.2">
      <c r="A530" s="104"/>
      <c r="B530" s="104">
        <f>VLOOKUP(BJB!$F$9:$F$5599,Ctrl!$B$4:$C$399,2,0)</f>
        <v>3</v>
      </c>
      <c r="C530" s="104">
        <f>VLOOKUP(BJB!$G$9:$G$5599,Ctrl!$E$4:$F$399,2,0)</f>
        <v>1</v>
      </c>
      <c r="D530" s="219">
        <v>1</v>
      </c>
      <c r="E530" s="104" t="str">
        <f>VLOOKUP(BJB!$F$9:$F$5599,Ctrl!$B$4:$D$399,3,0)</f>
        <v>I</v>
      </c>
      <c r="F530" s="139" t="s">
        <v>10514</v>
      </c>
      <c r="G530" s="139" t="s">
        <v>10276</v>
      </c>
      <c r="H530" s="125" t="s">
        <v>6300</v>
      </c>
      <c r="I530" s="220">
        <f>IF(G529=BJB!$G1379,I529+1,1)</f>
        <v>1</v>
      </c>
      <c r="J530" s="912" t="s">
        <v>20753</v>
      </c>
      <c r="K530" s="121" t="s">
        <v>6191</v>
      </c>
      <c r="L530" s="104" t="s">
        <v>6477</v>
      </c>
      <c r="M530" s="104" t="s">
        <v>6226</v>
      </c>
      <c r="N530" s="120">
        <v>41502</v>
      </c>
      <c r="O530" s="107">
        <v>80000000</v>
      </c>
      <c r="P530" s="105" t="s">
        <v>15145</v>
      </c>
      <c r="Q530" s="120">
        <v>41920</v>
      </c>
      <c r="R530" s="105">
        <v>68716852</v>
      </c>
      <c r="S530" s="146" t="s">
        <v>6250</v>
      </c>
      <c r="T530" s="109">
        <v>42031</v>
      </c>
      <c r="U530" s="114">
        <v>46181438</v>
      </c>
      <c r="V530" s="109">
        <v>42031</v>
      </c>
      <c r="W530" s="141">
        <v>46181438</v>
      </c>
      <c r="X530" s="141">
        <v>0</v>
      </c>
      <c r="Y530" s="141">
        <v>0</v>
      </c>
      <c r="Z530" s="141">
        <v>0</v>
      </c>
      <c r="AA530" s="223">
        <v>46181438</v>
      </c>
      <c r="AB530" s="223"/>
      <c r="AC530" s="132"/>
      <c r="AD530" s="141"/>
      <c r="AE530" s="106">
        <v>0</v>
      </c>
      <c r="AF530" s="106">
        <v>0</v>
      </c>
      <c r="AG530" s="106">
        <v>0</v>
      </c>
      <c r="AH530" s="114"/>
      <c r="AI530" s="114"/>
      <c r="AJ530" s="114"/>
      <c r="AK530" s="114"/>
      <c r="AL530" s="114"/>
      <c r="AM530" s="114"/>
      <c r="AN530" s="114">
        <f t="shared" si="16"/>
        <v>46181438</v>
      </c>
      <c r="AO530" s="114">
        <f t="shared" si="17"/>
        <v>0</v>
      </c>
      <c r="AP530" s="114"/>
      <c r="AQ530" s="114"/>
      <c r="AR530" s="114"/>
      <c r="AS530" s="114"/>
    </row>
    <row r="531" spans="1:46" s="190" customFormat="1" ht="15" customHeight="1" x14ac:dyDescent="0.2">
      <c r="A531" s="104"/>
      <c r="B531" s="104">
        <f>VLOOKUP(BJB!$F$9:$F$5599,Ctrl!$B$4:$C$399,2,0)</f>
        <v>3</v>
      </c>
      <c r="C531" s="104">
        <f>VLOOKUP(BJB!$G$9:$G$5599,Ctrl!$E$4:$F$399,2,0)</f>
        <v>1</v>
      </c>
      <c r="D531" s="219">
        <v>1</v>
      </c>
      <c r="E531" s="104" t="str">
        <f>VLOOKUP(BJB!$F$9:$F$5599,Ctrl!$B$4:$D$399,3,0)</f>
        <v>I</v>
      </c>
      <c r="F531" s="139" t="s">
        <v>10514</v>
      </c>
      <c r="G531" s="139" t="s">
        <v>10276</v>
      </c>
      <c r="H531" s="125">
        <v>1111025000032</v>
      </c>
      <c r="I531" s="220">
        <f>IF(G530=BJB!$G1380,I530+1,1)</f>
        <v>1</v>
      </c>
      <c r="J531" s="912" t="s">
        <v>20754</v>
      </c>
      <c r="K531" s="121" t="s">
        <v>4161</v>
      </c>
      <c r="L531" s="104" t="s">
        <v>6477</v>
      </c>
      <c r="M531" s="104" t="s">
        <v>1296</v>
      </c>
      <c r="N531" s="120">
        <v>40865</v>
      </c>
      <c r="O531" s="114">
        <v>15000000</v>
      </c>
      <c r="P531" s="105" t="s">
        <v>15146</v>
      </c>
      <c r="Q531" s="120">
        <v>41956</v>
      </c>
      <c r="R531" s="105">
        <v>17582314</v>
      </c>
      <c r="S531" s="146" t="s">
        <v>6250</v>
      </c>
      <c r="T531" s="109">
        <v>42031</v>
      </c>
      <c r="U531" s="114">
        <v>10500000</v>
      </c>
      <c r="V531" s="109">
        <v>42031</v>
      </c>
      <c r="W531" s="141">
        <v>10500000</v>
      </c>
      <c r="X531" s="141">
        <v>0</v>
      </c>
      <c r="Y531" s="141">
        <v>0</v>
      </c>
      <c r="Z531" s="141">
        <v>0</v>
      </c>
      <c r="AA531" s="223">
        <v>10500000</v>
      </c>
      <c r="AB531" s="223"/>
      <c r="AC531" s="132"/>
      <c r="AD531" s="141"/>
      <c r="AE531" s="106">
        <v>0</v>
      </c>
      <c r="AF531" s="106">
        <v>0</v>
      </c>
      <c r="AG531" s="106">
        <v>0</v>
      </c>
      <c r="AH531" s="114"/>
      <c r="AI531" s="114"/>
      <c r="AJ531" s="114"/>
      <c r="AK531" s="114"/>
      <c r="AL531" s="114"/>
      <c r="AM531" s="114"/>
      <c r="AN531" s="114">
        <f t="shared" si="16"/>
        <v>10500000</v>
      </c>
      <c r="AO531" s="114">
        <f t="shared" si="17"/>
        <v>0</v>
      </c>
      <c r="AP531" s="114"/>
      <c r="AQ531" s="114"/>
      <c r="AR531" s="114"/>
      <c r="AS531" s="114"/>
      <c r="AT531" s="191"/>
    </row>
    <row r="532" spans="1:46" s="190" customFormat="1" ht="15" customHeight="1" x14ac:dyDescent="0.2">
      <c r="A532" s="104"/>
      <c r="B532" s="104">
        <f>VLOOKUP(BJB!$F$9:$F$5599,Ctrl!$B$4:$C$399,2,0)</f>
        <v>3</v>
      </c>
      <c r="C532" s="104">
        <f>VLOOKUP(BJB!$G$9:$G$5599,Ctrl!$E$4:$F$399,2,0)</f>
        <v>0</v>
      </c>
      <c r="D532" s="219">
        <v>1</v>
      </c>
      <c r="E532" s="104" t="str">
        <f>VLOOKUP(BJB!$F$9:$F$5599,Ctrl!$B$4:$D$399,3,0)</f>
        <v>I</v>
      </c>
      <c r="F532" s="139" t="s">
        <v>10514</v>
      </c>
      <c r="G532" s="139" t="s">
        <v>7654</v>
      </c>
      <c r="H532" s="125"/>
      <c r="I532" s="220">
        <f>IF(G531=BJB!$G1285,I531+1,1)</f>
        <v>1</v>
      </c>
      <c r="J532" s="912"/>
      <c r="K532" s="121" t="s">
        <v>1217</v>
      </c>
      <c r="L532" s="104" t="s">
        <v>6477</v>
      </c>
      <c r="M532" s="104" t="s">
        <v>1218</v>
      </c>
      <c r="N532" s="120">
        <v>40455</v>
      </c>
      <c r="O532" s="107">
        <v>50000000</v>
      </c>
      <c r="P532" s="105"/>
      <c r="Q532" s="120"/>
      <c r="R532" s="105"/>
      <c r="S532" s="108" t="s">
        <v>1219</v>
      </c>
      <c r="T532" s="109">
        <v>40939</v>
      </c>
      <c r="U532" s="114">
        <v>17869895</v>
      </c>
      <c r="V532" s="109"/>
      <c r="W532" s="141"/>
      <c r="X532" s="141"/>
      <c r="Y532" s="141"/>
      <c r="Z532" s="141"/>
      <c r="AA532" s="114">
        <v>7098599</v>
      </c>
      <c r="AB532" s="114"/>
      <c r="AC532" s="114"/>
      <c r="AD532" s="141"/>
      <c r="AE532" s="106">
        <v>0</v>
      </c>
      <c r="AF532" s="106">
        <v>0</v>
      </c>
      <c r="AG532" s="106">
        <v>0</v>
      </c>
      <c r="AH532" s="114"/>
      <c r="AI532" s="114"/>
      <c r="AJ532" s="114"/>
      <c r="AK532" s="114"/>
      <c r="AL532" s="114"/>
      <c r="AM532" s="114"/>
      <c r="AN532" s="114">
        <f t="shared" si="16"/>
        <v>7098599</v>
      </c>
      <c r="AO532" s="114">
        <f t="shared" si="17"/>
        <v>10771296</v>
      </c>
      <c r="AP532" s="114"/>
      <c r="AQ532" s="114"/>
      <c r="AR532" s="114"/>
      <c r="AS532" s="114"/>
      <c r="AT532" s="191"/>
    </row>
    <row r="533" spans="1:46" s="190" customFormat="1" ht="15" customHeight="1" x14ac:dyDescent="0.2">
      <c r="A533" s="104"/>
      <c r="B533" s="104">
        <f>VLOOKUP(BJB!$F$9:$F$5599,Ctrl!$B$4:$C$399,2,0)</f>
        <v>3</v>
      </c>
      <c r="C533" s="104">
        <f>VLOOKUP(BJB!$G$9:$G$5599,Ctrl!$E$4:$F$399,2,0)</f>
        <v>5</v>
      </c>
      <c r="D533" s="219">
        <v>1</v>
      </c>
      <c r="E533" s="104" t="str">
        <f>VLOOKUP(BJB!$F$9:$F$5599,Ctrl!$B$4:$D$399,3,0)</f>
        <v>I</v>
      </c>
      <c r="F533" s="139" t="s">
        <v>10514</v>
      </c>
      <c r="G533" s="139" t="s">
        <v>1333</v>
      </c>
      <c r="H533" s="125"/>
      <c r="I533" s="220">
        <f>IF(G532=BJB!$G1393,I532+1,1)</f>
        <v>1</v>
      </c>
      <c r="J533" s="912"/>
      <c r="K533" s="121" t="s">
        <v>1217</v>
      </c>
      <c r="L533" s="104" t="s">
        <v>6477</v>
      </c>
      <c r="M533" s="104" t="s">
        <v>1218</v>
      </c>
      <c r="N533" s="120">
        <v>40455</v>
      </c>
      <c r="O533" s="107">
        <v>50000000</v>
      </c>
      <c r="P533" s="105"/>
      <c r="Q533" s="120"/>
      <c r="R533" s="105"/>
      <c r="S533" s="108" t="s">
        <v>1219</v>
      </c>
      <c r="T533" s="109">
        <v>40939</v>
      </c>
      <c r="U533" s="114">
        <v>17869895</v>
      </c>
      <c r="V533" s="109"/>
      <c r="W533" s="141"/>
      <c r="X533" s="141"/>
      <c r="Y533" s="141"/>
      <c r="Z533" s="141"/>
      <c r="AA533" s="114">
        <v>8025000</v>
      </c>
      <c r="AB533" s="114"/>
      <c r="AC533" s="114"/>
      <c r="AD533" s="141"/>
      <c r="AE533" s="106">
        <v>0</v>
      </c>
      <c r="AF533" s="106">
        <v>0</v>
      </c>
      <c r="AG533" s="106">
        <v>0</v>
      </c>
      <c r="AH533" s="114"/>
      <c r="AI533" s="114"/>
      <c r="AJ533" s="114"/>
      <c r="AK533" s="114"/>
      <c r="AL533" s="114"/>
      <c r="AM533" s="114"/>
      <c r="AN533" s="114">
        <f t="shared" si="16"/>
        <v>8025000</v>
      </c>
      <c r="AO533" s="114">
        <f t="shared" si="17"/>
        <v>9844895</v>
      </c>
      <c r="AP533" s="114"/>
      <c r="AQ533" s="114"/>
      <c r="AR533" s="114"/>
      <c r="AS533" s="114"/>
      <c r="AT533" s="191"/>
    </row>
    <row r="534" spans="1:46" s="190" customFormat="1" ht="15" customHeight="1" x14ac:dyDescent="0.2">
      <c r="A534" s="104"/>
      <c r="B534" s="104">
        <f>VLOOKUP(BJB!$F$9:$F$5599,Ctrl!$B$4:$C$399,2,0)</f>
        <v>3</v>
      </c>
      <c r="C534" s="104">
        <f>VLOOKUP(BJB!$G$9:$G$5599,Ctrl!$E$4:$F$399,2,0)</f>
        <v>1</v>
      </c>
      <c r="D534" s="219">
        <v>1</v>
      </c>
      <c r="E534" s="104" t="str">
        <f>VLOOKUP(BJB!$F$9:$F$5599,Ctrl!$B$4:$D$399,3,0)</f>
        <v>I</v>
      </c>
      <c r="F534" s="139" t="s">
        <v>10514</v>
      </c>
      <c r="G534" s="139" t="s">
        <v>10276</v>
      </c>
      <c r="H534" s="125"/>
      <c r="I534" s="220">
        <f>IF(G533=BJB!$G1352,I533+1,1)</f>
        <v>1</v>
      </c>
      <c r="J534" s="912" t="s">
        <v>20755</v>
      </c>
      <c r="K534" s="121" t="s">
        <v>1276</v>
      </c>
      <c r="L534" s="104" t="s">
        <v>6477</v>
      </c>
      <c r="M534" s="104" t="s">
        <v>1273</v>
      </c>
      <c r="N534" s="120">
        <v>40574</v>
      </c>
      <c r="O534" s="107">
        <v>25000000</v>
      </c>
      <c r="P534" s="105" t="s">
        <v>15147</v>
      </c>
      <c r="Q534" s="120">
        <v>41129</v>
      </c>
      <c r="R534" s="105">
        <v>16095855</v>
      </c>
      <c r="S534" s="108" t="s">
        <v>1230</v>
      </c>
      <c r="T534" s="109">
        <v>41152</v>
      </c>
      <c r="U534" s="114">
        <v>12071891</v>
      </c>
      <c r="V534" s="109">
        <v>41152</v>
      </c>
      <c r="W534" s="141">
        <v>12071891</v>
      </c>
      <c r="X534" s="141">
        <v>0</v>
      </c>
      <c r="Y534" s="141">
        <v>0</v>
      </c>
      <c r="Z534" s="141">
        <v>0</v>
      </c>
      <c r="AA534" s="114">
        <v>10508412</v>
      </c>
      <c r="AB534" s="114"/>
      <c r="AC534" s="114"/>
      <c r="AD534" s="141"/>
      <c r="AE534" s="106">
        <v>0</v>
      </c>
      <c r="AF534" s="106">
        <v>0</v>
      </c>
      <c r="AG534" s="106">
        <v>0</v>
      </c>
      <c r="AH534" s="114"/>
      <c r="AI534" s="114"/>
      <c r="AJ534" s="114"/>
      <c r="AK534" s="114"/>
      <c r="AL534" s="114"/>
      <c r="AM534" s="114"/>
      <c r="AN534" s="114">
        <f t="shared" si="16"/>
        <v>10508412</v>
      </c>
      <c r="AO534" s="114">
        <f t="shared" si="17"/>
        <v>1563479</v>
      </c>
      <c r="AP534" s="114"/>
      <c r="AQ534" s="114"/>
      <c r="AR534" s="114"/>
      <c r="AS534" s="114"/>
      <c r="AT534" s="191"/>
    </row>
    <row r="535" spans="1:46" s="190" customFormat="1" ht="15" customHeight="1" x14ac:dyDescent="0.2">
      <c r="A535" s="104"/>
      <c r="B535" s="104">
        <f>VLOOKUP(BJB!$F$9:$F$5599,Ctrl!$B$4:$C$399,2,0)</f>
        <v>3</v>
      </c>
      <c r="C535" s="104">
        <f>VLOOKUP(BJB!$G$9:$G$5599,Ctrl!$E$4:$F$399,2,0)</f>
        <v>1</v>
      </c>
      <c r="D535" s="219">
        <v>1</v>
      </c>
      <c r="E535" s="104" t="str">
        <f>VLOOKUP(BJB!$F$9:$F$5599,Ctrl!$B$4:$D$399,3,0)</f>
        <v>I</v>
      </c>
      <c r="F535" s="139" t="s">
        <v>10514</v>
      </c>
      <c r="G535" s="139" t="s">
        <v>10276</v>
      </c>
      <c r="H535" s="125"/>
      <c r="I535" s="220">
        <f>IF(G534=BJB!$G1364,I534+1,1)</f>
        <v>1</v>
      </c>
      <c r="J535" s="912" t="s">
        <v>20756</v>
      </c>
      <c r="K535" s="121" t="s">
        <v>855</v>
      </c>
      <c r="L535" s="104" t="s">
        <v>6477</v>
      </c>
      <c r="M535" s="104" t="s">
        <v>1293</v>
      </c>
      <c r="N535" s="120">
        <v>40823</v>
      </c>
      <c r="O535" s="105">
        <v>80000000</v>
      </c>
      <c r="P535" s="105" t="s">
        <v>15148</v>
      </c>
      <c r="Q535" s="120">
        <v>41129</v>
      </c>
      <c r="R535" s="105">
        <v>83061336</v>
      </c>
      <c r="S535" s="146" t="s">
        <v>1235</v>
      </c>
      <c r="T535" s="109">
        <v>41232</v>
      </c>
      <c r="U535" s="114">
        <v>56000000</v>
      </c>
      <c r="V535" s="109">
        <v>41232</v>
      </c>
      <c r="W535" s="141">
        <v>56000000</v>
      </c>
      <c r="X535" s="141">
        <v>0</v>
      </c>
      <c r="Y535" s="141">
        <v>0</v>
      </c>
      <c r="Z535" s="141">
        <v>0</v>
      </c>
      <c r="AA535" s="114">
        <v>2065000</v>
      </c>
      <c r="AB535" s="114"/>
      <c r="AC535" s="114"/>
      <c r="AD535" s="141"/>
      <c r="AE535" s="106">
        <v>0</v>
      </c>
      <c r="AF535" s="106">
        <v>0</v>
      </c>
      <c r="AG535" s="106">
        <v>0</v>
      </c>
      <c r="AH535" s="114"/>
      <c r="AI535" s="114"/>
      <c r="AJ535" s="114"/>
      <c r="AK535" s="114"/>
      <c r="AL535" s="114"/>
      <c r="AM535" s="114"/>
      <c r="AN535" s="114">
        <f t="shared" si="16"/>
        <v>2065000</v>
      </c>
      <c r="AO535" s="114">
        <f t="shared" si="17"/>
        <v>53935000</v>
      </c>
      <c r="AP535" s="114"/>
      <c r="AQ535" s="114"/>
      <c r="AR535" s="114"/>
      <c r="AS535" s="114"/>
      <c r="AT535" s="191"/>
    </row>
    <row r="536" spans="1:46" s="190" customFormat="1" ht="15" customHeight="1" x14ac:dyDescent="0.2">
      <c r="A536" s="104"/>
      <c r="B536" s="104">
        <f>VLOOKUP(BJB!$F$9:$F$5599,Ctrl!$B$4:$C$399,2,0)</f>
        <v>3</v>
      </c>
      <c r="C536" s="104">
        <f>VLOOKUP(BJB!$G$9:$G$5599,Ctrl!$E$4:$F$399,2,0)</f>
        <v>1</v>
      </c>
      <c r="D536" s="219">
        <v>1</v>
      </c>
      <c r="E536" s="104" t="str">
        <f>VLOOKUP(BJB!$F$9:$F$5599,Ctrl!$B$4:$D$399,3,0)</f>
        <v>I</v>
      </c>
      <c r="F536" s="139" t="s">
        <v>10514</v>
      </c>
      <c r="G536" s="139" t="s">
        <v>10276</v>
      </c>
      <c r="H536" s="125"/>
      <c r="I536" s="220">
        <f>IF(G535=BJB!$G1366,I535+1,1)</f>
        <v>1</v>
      </c>
      <c r="J536" s="912" t="s">
        <v>20757</v>
      </c>
      <c r="K536" s="121" t="s">
        <v>855</v>
      </c>
      <c r="L536" s="104" t="s">
        <v>6477</v>
      </c>
      <c r="M536" s="104" t="s">
        <v>1297</v>
      </c>
      <c r="N536" s="120">
        <v>40527</v>
      </c>
      <c r="O536" s="107">
        <v>25000000</v>
      </c>
      <c r="P536" s="105" t="s">
        <v>15149</v>
      </c>
      <c r="Q536" s="120">
        <v>41435</v>
      </c>
      <c r="R536" s="105">
        <v>13272894</v>
      </c>
      <c r="S536" s="146" t="s">
        <v>124</v>
      </c>
      <c r="T536" s="109">
        <v>41547</v>
      </c>
      <c r="U536" s="116">
        <v>9599663</v>
      </c>
      <c r="V536" s="109">
        <v>41543</v>
      </c>
      <c r="W536" s="141">
        <v>9599663</v>
      </c>
      <c r="X536" s="141">
        <v>0</v>
      </c>
      <c r="Y536" s="141">
        <v>0</v>
      </c>
      <c r="Z536" s="141">
        <v>0</v>
      </c>
      <c r="AA536" s="114">
        <v>0</v>
      </c>
      <c r="AB536" s="114"/>
      <c r="AC536" s="116"/>
      <c r="AD536" s="141"/>
      <c r="AE536" s="106">
        <v>0</v>
      </c>
      <c r="AF536" s="106">
        <v>0</v>
      </c>
      <c r="AG536" s="106">
        <v>0</v>
      </c>
      <c r="AH536" s="116"/>
      <c r="AI536" s="116"/>
      <c r="AJ536" s="116"/>
      <c r="AK536" s="116"/>
      <c r="AL536" s="116"/>
      <c r="AM536" s="116"/>
      <c r="AN536" s="114">
        <f t="shared" si="16"/>
        <v>0</v>
      </c>
      <c r="AO536" s="114">
        <f t="shared" si="17"/>
        <v>9599663</v>
      </c>
      <c r="AP536" s="114"/>
      <c r="AQ536" s="114"/>
      <c r="AR536" s="114"/>
      <c r="AS536" s="114"/>
      <c r="AT536" s="191"/>
    </row>
    <row r="537" spans="1:46" s="190" customFormat="1" ht="15" customHeight="1" x14ac:dyDescent="0.2">
      <c r="A537" s="104"/>
      <c r="B537" s="104">
        <f>VLOOKUP(BJB!$F$9:$F$5599,Ctrl!$B$4:$C$399,2,0)</f>
        <v>3</v>
      </c>
      <c r="C537" s="104">
        <f>VLOOKUP(BJB!$G$9:$G$5599,Ctrl!$E$4:$F$399,2,0)</f>
        <v>1</v>
      </c>
      <c r="D537" s="219">
        <v>1</v>
      </c>
      <c r="E537" s="104" t="str">
        <f>VLOOKUP(BJB!$F$9:$F$5599,Ctrl!$B$4:$D$399,3,0)</f>
        <v>I</v>
      </c>
      <c r="F537" s="139" t="s">
        <v>10514</v>
      </c>
      <c r="G537" s="139" t="s">
        <v>10276</v>
      </c>
      <c r="H537" s="125"/>
      <c r="I537" s="220">
        <f>IF(G536=BJB!$G1381,I536+1,1)</f>
        <v>1</v>
      </c>
      <c r="J537" s="912" t="s">
        <v>20758</v>
      </c>
      <c r="K537" s="121" t="s">
        <v>6193</v>
      </c>
      <c r="L537" s="104" t="s">
        <v>6477</v>
      </c>
      <c r="M537" s="104" t="s">
        <v>1271</v>
      </c>
      <c r="N537" s="120">
        <v>40700</v>
      </c>
      <c r="O537" s="107">
        <v>75000000</v>
      </c>
      <c r="P537" s="105" t="s">
        <v>15150</v>
      </c>
      <c r="Q537" s="120">
        <v>41773</v>
      </c>
      <c r="R537" s="105">
        <v>50854391</v>
      </c>
      <c r="S537" s="146" t="s">
        <v>6251</v>
      </c>
      <c r="T537" s="109">
        <v>42033</v>
      </c>
      <c r="U537" s="114">
        <v>34064963</v>
      </c>
      <c r="V537" s="109">
        <v>42033</v>
      </c>
      <c r="W537" s="141">
        <v>34064963</v>
      </c>
      <c r="X537" s="141">
        <v>0</v>
      </c>
      <c r="Y537" s="141">
        <v>0</v>
      </c>
      <c r="Z537" s="141">
        <v>0</v>
      </c>
      <c r="AA537" s="223">
        <v>0</v>
      </c>
      <c r="AB537" s="223"/>
      <c r="AC537" s="114"/>
      <c r="AD537" s="141"/>
      <c r="AE537" s="106">
        <v>0</v>
      </c>
      <c r="AF537" s="106">
        <v>0</v>
      </c>
      <c r="AG537" s="106">
        <v>0</v>
      </c>
      <c r="AH537" s="114"/>
      <c r="AI537" s="114"/>
      <c r="AJ537" s="114"/>
      <c r="AK537" s="114"/>
      <c r="AL537" s="114"/>
      <c r="AM537" s="114"/>
      <c r="AN537" s="114">
        <f t="shared" si="16"/>
        <v>0</v>
      </c>
      <c r="AO537" s="114">
        <f t="shared" si="17"/>
        <v>34064963</v>
      </c>
      <c r="AP537" s="114"/>
      <c r="AQ537" s="114"/>
      <c r="AR537" s="114"/>
      <c r="AS537" s="114"/>
      <c r="AT537" s="191"/>
    </row>
    <row r="538" spans="1:46" s="190" customFormat="1" ht="15" customHeight="1" x14ac:dyDescent="0.2">
      <c r="A538" s="104"/>
      <c r="B538" s="104">
        <f>VLOOKUP(BJB!$F$9:$F$5599,Ctrl!$B$4:$C$399,2,0)</f>
        <v>3</v>
      </c>
      <c r="C538" s="104">
        <f>VLOOKUP(BJB!$G$9:$G$5599,Ctrl!$E$4:$F$399,2,0)</f>
        <v>0</v>
      </c>
      <c r="D538" s="219">
        <v>1</v>
      </c>
      <c r="E538" s="104" t="str">
        <f>VLOOKUP(BJB!$F$9:$F$5599,Ctrl!$B$4:$D$399,3,0)</f>
        <v>I</v>
      </c>
      <c r="F538" s="139" t="s">
        <v>10514</v>
      </c>
      <c r="G538" s="139" t="s">
        <v>7654</v>
      </c>
      <c r="H538" s="125" t="s">
        <v>6621</v>
      </c>
      <c r="I538" s="220">
        <f>IF(G537=BJB!$G1293,I537+1,1)</f>
        <v>1</v>
      </c>
      <c r="J538" s="912" t="s">
        <v>20759</v>
      </c>
      <c r="K538" s="121" t="s">
        <v>1237</v>
      </c>
      <c r="L538" s="104" t="s">
        <v>6477</v>
      </c>
      <c r="M538" s="104" t="s">
        <v>1238</v>
      </c>
      <c r="N538" s="120">
        <v>40653</v>
      </c>
      <c r="O538" s="105">
        <v>15000000</v>
      </c>
      <c r="P538" s="105" t="s">
        <v>15143</v>
      </c>
      <c r="Q538" s="120">
        <v>41130</v>
      </c>
      <c r="R538" s="105">
        <v>11163497</v>
      </c>
      <c r="S538" s="146" t="s">
        <v>1235</v>
      </c>
      <c r="T538" s="109">
        <v>41232</v>
      </c>
      <c r="U538" s="114">
        <v>7814448</v>
      </c>
      <c r="V538" s="109">
        <v>41232</v>
      </c>
      <c r="W538" s="141">
        <v>7814448</v>
      </c>
      <c r="X538" s="141">
        <v>0</v>
      </c>
      <c r="Y538" s="141">
        <v>0</v>
      </c>
      <c r="Z538" s="141">
        <v>0</v>
      </c>
      <c r="AA538" s="114">
        <v>390723</v>
      </c>
      <c r="AB538" s="114"/>
      <c r="AC538" s="132"/>
      <c r="AD538" s="141"/>
      <c r="AE538" s="106">
        <v>0</v>
      </c>
      <c r="AF538" s="106">
        <v>0</v>
      </c>
      <c r="AG538" s="106">
        <v>0</v>
      </c>
      <c r="AH538" s="114"/>
      <c r="AI538" s="114"/>
      <c r="AJ538" s="114"/>
      <c r="AK538" s="114"/>
      <c r="AL538" s="114"/>
      <c r="AM538" s="114"/>
      <c r="AN538" s="114">
        <f t="shared" si="16"/>
        <v>390723</v>
      </c>
      <c r="AO538" s="114">
        <f t="shared" si="17"/>
        <v>7423725</v>
      </c>
      <c r="AP538" s="114"/>
      <c r="AQ538" s="114"/>
      <c r="AR538" s="114"/>
      <c r="AS538" s="114"/>
      <c r="AT538" s="191"/>
    </row>
    <row r="539" spans="1:46" s="190" customFormat="1" ht="15" customHeight="1" x14ac:dyDescent="0.2">
      <c r="A539" s="104"/>
      <c r="B539" s="104">
        <f>VLOOKUP(BJB!$F$9:$F$5599,Ctrl!$B$4:$C$399,2,0)</f>
        <v>3</v>
      </c>
      <c r="C539" s="104">
        <f>VLOOKUP(BJB!$G$9:$G$5599,Ctrl!$E$4:$F$399,2,0)</f>
        <v>1</v>
      </c>
      <c r="D539" s="219">
        <v>1</v>
      </c>
      <c r="E539" s="104" t="str">
        <f>VLOOKUP(BJB!$F$9:$F$5599,Ctrl!$B$4:$D$399,3,0)</f>
        <v>I</v>
      </c>
      <c r="F539" s="139" t="s">
        <v>10514</v>
      </c>
      <c r="G539" s="139" t="s">
        <v>10276</v>
      </c>
      <c r="H539" s="125"/>
      <c r="I539" s="220">
        <f>IF(G538=BJB!$G1354,I538+1,1)</f>
        <v>1</v>
      </c>
      <c r="J539" s="912" t="s">
        <v>20760</v>
      </c>
      <c r="K539" s="121" t="s">
        <v>1279</v>
      </c>
      <c r="L539" s="104" t="s">
        <v>6477</v>
      </c>
      <c r="M539" s="104" t="s">
        <v>1280</v>
      </c>
      <c r="N539" s="120">
        <v>40588</v>
      </c>
      <c r="O539" s="107">
        <v>20000000</v>
      </c>
      <c r="P539" s="105" t="s">
        <v>15151</v>
      </c>
      <c r="Q539" s="120">
        <v>41129</v>
      </c>
      <c r="R539" s="105">
        <v>7755200</v>
      </c>
      <c r="S539" s="108" t="s">
        <v>1230</v>
      </c>
      <c r="T539" s="109">
        <v>41152</v>
      </c>
      <c r="U539" s="114">
        <v>5428640</v>
      </c>
      <c r="V539" s="109">
        <v>41152</v>
      </c>
      <c r="W539" s="141">
        <v>5428640</v>
      </c>
      <c r="X539" s="141">
        <v>0</v>
      </c>
      <c r="Y539" s="141">
        <v>0</v>
      </c>
      <c r="Z539" s="141">
        <v>0</v>
      </c>
      <c r="AA539" s="114">
        <v>3766144</v>
      </c>
      <c r="AB539" s="114"/>
      <c r="AC539" s="114"/>
      <c r="AD539" s="141"/>
      <c r="AE539" s="106">
        <v>0</v>
      </c>
      <c r="AF539" s="106">
        <v>0</v>
      </c>
      <c r="AG539" s="106">
        <v>0</v>
      </c>
      <c r="AH539" s="114"/>
      <c r="AI539" s="114"/>
      <c r="AJ539" s="114"/>
      <c r="AK539" s="114"/>
      <c r="AL539" s="114"/>
      <c r="AM539" s="114"/>
      <c r="AN539" s="114">
        <f t="shared" si="16"/>
        <v>3766144</v>
      </c>
      <c r="AO539" s="114">
        <f t="shared" si="17"/>
        <v>1662496</v>
      </c>
      <c r="AP539" s="114"/>
      <c r="AQ539" s="114"/>
      <c r="AR539" s="114"/>
      <c r="AS539" s="114"/>
      <c r="AT539" s="191"/>
    </row>
    <row r="540" spans="1:46" s="190" customFormat="1" ht="15" customHeight="1" x14ac:dyDescent="0.2">
      <c r="A540" s="104"/>
      <c r="B540" s="104">
        <f>VLOOKUP(BJB!$F$9:$F$5599,Ctrl!$B$4:$C$399,2,0)</f>
        <v>3</v>
      </c>
      <c r="C540" s="104">
        <f>VLOOKUP(BJB!$G$9:$G$5599,Ctrl!$E$4:$F$399,2,0)</f>
        <v>4</v>
      </c>
      <c r="D540" s="219">
        <v>1</v>
      </c>
      <c r="E540" s="104" t="str">
        <f>VLOOKUP(BJB!$F$9:$F$5599,Ctrl!$B$4:$D$399,3,0)</f>
        <v>I</v>
      </c>
      <c r="F540" s="139" t="s">
        <v>10514</v>
      </c>
      <c r="G540" s="139" t="s">
        <v>6533</v>
      </c>
      <c r="H540" s="125"/>
      <c r="I540" s="220">
        <f>IF(G539=BJB!$G1337,I539+1,1)</f>
        <v>1</v>
      </c>
      <c r="J540" s="912" t="s">
        <v>20761</v>
      </c>
      <c r="K540" s="126" t="s">
        <v>7582</v>
      </c>
      <c r="L540" s="104" t="s">
        <v>6477</v>
      </c>
      <c r="M540" s="127" t="s">
        <v>1256</v>
      </c>
      <c r="N540" s="128">
        <v>40977</v>
      </c>
      <c r="O540" s="140">
        <v>75000000</v>
      </c>
      <c r="P540" s="105" t="s">
        <v>15152</v>
      </c>
      <c r="Q540" s="120">
        <v>41564</v>
      </c>
      <c r="R540" s="105">
        <v>85044969</v>
      </c>
      <c r="S540" s="234" t="s">
        <v>127</v>
      </c>
      <c r="T540" s="130">
        <v>41605</v>
      </c>
      <c r="U540" s="114">
        <v>52500000</v>
      </c>
      <c r="V540" s="109">
        <v>41605</v>
      </c>
      <c r="W540" s="141">
        <v>52500000</v>
      </c>
      <c r="X540" s="141">
        <v>0</v>
      </c>
      <c r="Y540" s="141">
        <v>0</v>
      </c>
      <c r="Z540" s="141">
        <v>0</v>
      </c>
      <c r="AA540" s="114">
        <v>1330000</v>
      </c>
      <c r="AB540" s="114"/>
      <c r="AC540" s="114"/>
      <c r="AD540" s="141"/>
      <c r="AE540" s="106">
        <v>0</v>
      </c>
      <c r="AF540" s="106">
        <v>0</v>
      </c>
      <c r="AG540" s="106">
        <v>0</v>
      </c>
      <c r="AH540" s="114"/>
      <c r="AI540" s="114"/>
      <c r="AJ540" s="114"/>
      <c r="AK540" s="114"/>
      <c r="AL540" s="114"/>
      <c r="AM540" s="114"/>
      <c r="AN540" s="114">
        <f t="shared" si="16"/>
        <v>1330000</v>
      </c>
      <c r="AO540" s="114">
        <f t="shared" si="17"/>
        <v>51170000</v>
      </c>
      <c r="AP540" s="114"/>
      <c r="AQ540" s="114"/>
      <c r="AR540" s="114"/>
      <c r="AS540" s="114"/>
      <c r="AT540" s="191"/>
    </row>
    <row r="541" spans="1:46" s="190" customFormat="1" ht="15" customHeight="1" x14ac:dyDescent="0.2">
      <c r="A541" s="104"/>
      <c r="B541" s="104">
        <f>VLOOKUP(BJB!$F$9:$F$5599,Ctrl!$B$4:$C$399,2,0)</f>
        <v>3</v>
      </c>
      <c r="C541" s="104">
        <f>VLOOKUP(BJB!$G$9:$G$5599,Ctrl!$E$4:$F$399,2,0)</f>
        <v>0</v>
      </c>
      <c r="D541" s="219">
        <v>1</v>
      </c>
      <c r="E541" s="104" t="str">
        <f>VLOOKUP(BJB!$F$9:$F$5599,Ctrl!$B$4:$D$399,3,0)</f>
        <v>I</v>
      </c>
      <c r="F541" s="139" t="s">
        <v>10514</v>
      </c>
      <c r="G541" s="139" t="s">
        <v>7654</v>
      </c>
      <c r="H541" s="125"/>
      <c r="I541" s="220">
        <f>IF(G540=BJB!$G1261,I540+1,1)</f>
        <v>1</v>
      </c>
      <c r="J541" s="912" t="s">
        <v>20762</v>
      </c>
      <c r="K541" s="121" t="s">
        <v>1174</v>
      </c>
      <c r="L541" s="104" t="s">
        <v>6477</v>
      </c>
      <c r="M541" s="104" t="s">
        <v>1175</v>
      </c>
      <c r="N541" s="109">
        <v>38670</v>
      </c>
      <c r="O541" s="114">
        <v>10000000</v>
      </c>
      <c r="P541" s="105" t="s">
        <v>6222</v>
      </c>
      <c r="Q541" s="120" t="s">
        <v>6222</v>
      </c>
      <c r="R541" s="890">
        <v>0</v>
      </c>
      <c r="S541" s="108" t="s">
        <v>6839</v>
      </c>
      <c r="T541" s="120">
        <v>39933</v>
      </c>
      <c r="U541" s="114">
        <v>4871745</v>
      </c>
      <c r="V541" s="109" t="s">
        <v>6222</v>
      </c>
      <c r="W541" s="141">
        <v>0</v>
      </c>
      <c r="X541" s="141">
        <v>0</v>
      </c>
      <c r="Y541" s="141">
        <v>0</v>
      </c>
      <c r="Z541" s="141">
        <v>0</v>
      </c>
      <c r="AA541" s="114">
        <v>4871745</v>
      </c>
      <c r="AB541" s="114"/>
      <c r="AC541" s="114"/>
      <c r="AD541" s="141"/>
      <c r="AE541" s="106">
        <v>0</v>
      </c>
      <c r="AF541" s="106">
        <v>0</v>
      </c>
      <c r="AG541" s="106">
        <v>0</v>
      </c>
      <c r="AH541" s="114"/>
      <c r="AI541" s="114"/>
      <c r="AJ541" s="114"/>
      <c r="AK541" s="114"/>
      <c r="AL541" s="114"/>
      <c r="AM541" s="114"/>
      <c r="AN541" s="114">
        <f t="shared" si="16"/>
        <v>4871745</v>
      </c>
      <c r="AO541" s="114">
        <f t="shared" si="17"/>
        <v>0</v>
      </c>
      <c r="AP541" s="114"/>
      <c r="AQ541" s="114"/>
      <c r="AR541" s="114"/>
      <c r="AS541" s="114"/>
      <c r="AT541" s="191"/>
    </row>
    <row r="542" spans="1:46" s="190" customFormat="1" ht="15" customHeight="1" x14ac:dyDescent="0.2">
      <c r="A542" s="104"/>
      <c r="B542" s="104">
        <f>VLOOKUP(BJB!$F$9:$F$5599,Ctrl!$B$4:$C$399,2,0)</f>
        <v>3</v>
      </c>
      <c r="C542" s="104">
        <f>VLOOKUP(BJB!$G$9:$G$5599,Ctrl!$E$4:$F$399,2,0)</f>
        <v>1</v>
      </c>
      <c r="D542" s="219">
        <v>1</v>
      </c>
      <c r="E542" s="104" t="str">
        <f>VLOOKUP(BJB!$F$9:$F$5599,Ctrl!$B$4:$D$399,3,0)</f>
        <v>I</v>
      </c>
      <c r="F542" s="139" t="s">
        <v>10514</v>
      </c>
      <c r="G542" s="139" t="s">
        <v>10276</v>
      </c>
      <c r="H542" s="125"/>
      <c r="I542" s="220">
        <f>IF(G541=BJB!$G1357,I541+1,1)</f>
        <v>1</v>
      </c>
      <c r="J542" s="912" t="s">
        <v>20763</v>
      </c>
      <c r="K542" s="121" t="s">
        <v>1285</v>
      </c>
      <c r="L542" s="104" t="s">
        <v>6477</v>
      </c>
      <c r="M542" s="104" t="s">
        <v>1286</v>
      </c>
      <c r="N542" s="120">
        <v>40840</v>
      </c>
      <c r="O542" s="107">
        <v>20000000</v>
      </c>
      <c r="P542" s="105" t="s">
        <v>15153</v>
      </c>
      <c r="Q542" s="120">
        <v>41169</v>
      </c>
      <c r="R542" s="105">
        <v>20562543</v>
      </c>
      <c r="S542" s="146" t="s">
        <v>1232</v>
      </c>
      <c r="T542" s="109">
        <v>41213</v>
      </c>
      <c r="U542" s="114">
        <v>14000000</v>
      </c>
      <c r="V542" s="109">
        <v>41213</v>
      </c>
      <c r="W542" s="141">
        <v>14000000</v>
      </c>
      <c r="X542" s="141">
        <v>0</v>
      </c>
      <c r="Y542" s="141">
        <v>0</v>
      </c>
      <c r="Z542" s="141">
        <v>0</v>
      </c>
      <c r="AA542" s="114">
        <v>14000000</v>
      </c>
      <c r="AB542" s="114"/>
      <c r="AC542" s="114"/>
      <c r="AD542" s="141"/>
      <c r="AE542" s="106">
        <v>0</v>
      </c>
      <c r="AF542" s="106">
        <v>0</v>
      </c>
      <c r="AG542" s="106">
        <v>0</v>
      </c>
      <c r="AH542" s="114"/>
      <c r="AI542" s="114"/>
      <c r="AJ542" s="114"/>
      <c r="AK542" s="114"/>
      <c r="AL542" s="114"/>
      <c r="AM542" s="114"/>
      <c r="AN542" s="114">
        <f t="shared" si="16"/>
        <v>14000000</v>
      </c>
      <c r="AO542" s="114">
        <f t="shared" si="17"/>
        <v>0</v>
      </c>
      <c r="AP542" s="114"/>
      <c r="AQ542" s="114"/>
      <c r="AR542" s="114"/>
      <c r="AS542" s="114"/>
      <c r="AT542" s="191"/>
    </row>
    <row r="543" spans="1:46" s="191" customFormat="1" ht="15" customHeight="1" x14ac:dyDescent="0.2">
      <c r="A543" s="104"/>
      <c r="B543" s="104">
        <f>VLOOKUP(BJB!$F$9:$F$5599,Ctrl!$B$4:$C$399,2,0)</f>
        <v>3</v>
      </c>
      <c r="C543" s="104">
        <f>VLOOKUP(BJB!$G$9:$G$5599,Ctrl!$E$4:$F$399,2,0)</f>
        <v>1</v>
      </c>
      <c r="D543" s="219">
        <v>1</v>
      </c>
      <c r="E543" s="104" t="str">
        <f>VLOOKUP(BJB!$F$9:$F$5599,Ctrl!$B$4:$D$399,3,0)</f>
        <v>I</v>
      </c>
      <c r="F543" s="139" t="s">
        <v>10514</v>
      </c>
      <c r="G543" s="139" t="s">
        <v>10276</v>
      </c>
      <c r="H543" s="125"/>
      <c r="I543" s="220">
        <f>IF(G542=BJB!$G1371,I542+1,1)</f>
        <v>1</v>
      </c>
      <c r="J543" s="912" t="s">
        <v>20764</v>
      </c>
      <c r="K543" s="126" t="s">
        <v>1305</v>
      </c>
      <c r="L543" s="104" t="s">
        <v>6477</v>
      </c>
      <c r="M543" s="104" t="s">
        <v>1256</v>
      </c>
      <c r="N543" s="128">
        <v>40977</v>
      </c>
      <c r="O543" s="105">
        <v>25000000</v>
      </c>
      <c r="P543" s="105" t="s">
        <v>15154</v>
      </c>
      <c r="Q543" s="120">
        <v>41557</v>
      </c>
      <c r="R543" s="105">
        <v>23802059</v>
      </c>
      <c r="S543" s="234" t="s">
        <v>127</v>
      </c>
      <c r="T543" s="130">
        <v>41605</v>
      </c>
      <c r="U543" s="116">
        <v>16271833</v>
      </c>
      <c r="V543" s="109">
        <v>41605</v>
      </c>
      <c r="W543" s="141">
        <v>16271833</v>
      </c>
      <c r="X543" s="141">
        <v>0</v>
      </c>
      <c r="Y543" s="141">
        <v>0</v>
      </c>
      <c r="Z543" s="141">
        <v>0</v>
      </c>
      <c r="AA543" s="114">
        <v>0</v>
      </c>
      <c r="AB543" s="114"/>
      <c r="AC543" s="116"/>
      <c r="AD543" s="141"/>
      <c r="AE543" s="106">
        <v>0</v>
      </c>
      <c r="AF543" s="106">
        <v>0</v>
      </c>
      <c r="AG543" s="106">
        <v>0</v>
      </c>
      <c r="AH543" s="116"/>
      <c r="AI543" s="116"/>
      <c r="AJ543" s="116"/>
      <c r="AK543" s="116"/>
      <c r="AL543" s="116"/>
      <c r="AM543" s="116"/>
      <c r="AN543" s="114">
        <f t="shared" si="16"/>
        <v>0</v>
      </c>
      <c r="AO543" s="114">
        <f t="shared" si="17"/>
        <v>16271833</v>
      </c>
      <c r="AP543" s="114"/>
      <c r="AQ543" s="114"/>
      <c r="AR543" s="114"/>
      <c r="AS543" s="114"/>
    </row>
    <row r="544" spans="1:46" s="191" customFormat="1" ht="15" customHeight="1" x14ac:dyDescent="0.2">
      <c r="A544" s="104"/>
      <c r="B544" s="104">
        <f>VLOOKUP(BJB!$F$9:$F$5599,Ctrl!$B$4:$C$399,2,0)</f>
        <v>3</v>
      </c>
      <c r="C544" s="104">
        <f>VLOOKUP(BJB!$G$9:$G$5599,Ctrl!$E$4:$F$399,2,0)</f>
        <v>0</v>
      </c>
      <c r="D544" s="219">
        <v>1</v>
      </c>
      <c r="E544" s="104" t="str">
        <f>VLOOKUP(BJB!$F$9:$F$5599,Ctrl!$B$4:$D$399,3,0)</f>
        <v>I</v>
      </c>
      <c r="F544" s="139" t="s">
        <v>10514</v>
      </c>
      <c r="G544" s="139" t="s">
        <v>7654</v>
      </c>
      <c r="H544" s="125"/>
      <c r="I544" s="220">
        <f>IF(G543=BJB!$G1245,I543+1,1)</f>
        <v>1</v>
      </c>
      <c r="J544" s="912" t="s">
        <v>20765</v>
      </c>
      <c r="K544" s="121" t="s">
        <v>773</v>
      </c>
      <c r="L544" s="104" t="s">
        <v>6477</v>
      </c>
      <c r="M544" s="104" t="s">
        <v>1148</v>
      </c>
      <c r="N544" s="109">
        <v>39125</v>
      </c>
      <c r="O544" s="114">
        <v>10000000</v>
      </c>
      <c r="P544" s="105" t="s">
        <v>6222</v>
      </c>
      <c r="Q544" s="120" t="s">
        <v>6222</v>
      </c>
      <c r="R544" s="890">
        <v>0</v>
      </c>
      <c r="S544" s="108" t="s">
        <v>6832</v>
      </c>
      <c r="T544" s="109">
        <v>39353</v>
      </c>
      <c r="U544" s="114">
        <v>5974584</v>
      </c>
      <c r="V544" s="109" t="s">
        <v>6222</v>
      </c>
      <c r="W544" s="141">
        <v>0</v>
      </c>
      <c r="X544" s="141">
        <v>0</v>
      </c>
      <c r="Y544" s="141">
        <v>0</v>
      </c>
      <c r="Z544" s="141">
        <v>0</v>
      </c>
      <c r="AA544" s="114">
        <v>5974584</v>
      </c>
      <c r="AB544" s="114"/>
      <c r="AC544" s="114"/>
      <c r="AD544" s="141"/>
      <c r="AE544" s="106">
        <v>0</v>
      </c>
      <c r="AF544" s="106">
        <v>0</v>
      </c>
      <c r="AG544" s="106">
        <v>0</v>
      </c>
      <c r="AH544" s="114"/>
      <c r="AI544" s="114"/>
      <c r="AJ544" s="114"/>
      <c r="AK544" s="114"/>
      <c r="AL544" s="114"/>
      <c r="AM544" s="114"/>
      <c r="AN544" s="114">
        <f t="shared" si="16"/>
        <v>5974584</v>
      </c>
      <c r="AO544" s="114">
        <f t="shared" si="17"/>
        <v>0</v>
      </c>
      <c r="AP544" s="114"/>
      <c r="AQ544" s="114"/>
      <c r="AR544" s="114"/>
      <c r="AS544" s="114"/>
    </row>
    <row r="545" spans="1:46" s="191" customFormat="1" ht="15" customHeight="1" x14ac:dyDescent="0.2">
      <c r="A545" s="104"/>
      <c r="B545" s="104">
        <f>VLOOKUP(BJB!$F$9:$F$5599,Ctrl!$B$4:$C$399,2,0)</f>
        <v>3</v>
      </c>
      <c r="C545" s="104">
        <f>VLOOKUP(BJB!$G$9:$G$5599,Ctrl!$E$4:$F$399,2,0)</f>
        <v>0</v>
      </c>
      <c r="D545" s="219">
        <v>1</v>
      </c>
      <c r="E545" s="104" t="str">
        <f>VLOOKUP(BJB!$F$9:$F$5599,Ctrl!$B$4:$D$399,3,0)</f>
        <v>I</v>
      </c>
      <c r="F545" s="139" t="s">
        <v>10514</v>
      </c>
      <c r="G545" s="139" t="s">
        <v>7654</v>
      </c>
      <c r="H545" s="125"/>
      <c r="I545" s="220">
        <f>IF(G544=BJB!$G1251,I544+1,1)</f>
        <v>1</v>
      </c>
      <c r="J545" s="912" t="s">
        <v>20766</v>
      </c>
      <c r="K545" s="121" t="s">
        <v>1156</v>
      </c>
      <c r="L545" s="104" t="s">
        <v>6477</v>
      </c>
      <c r="M545" s="104" t="s">
        <v>1141</v>
      </c>
      <c r="N545" s="109">
        <v>38890</v>
      </c>
      <c r="O545" s="114">
        <v>10000000</v>
      </c>
      <c r="P545" s="105" t="s">
        <v>6222</v>
      </c>
      <c r="Q545" s="120" t="s">
        <v>6222</v>
      </c>
      <c r="R545" s="890">
        <v>0</v>
      </c>
      <c r="S545" s="108" t="s">
        <v>6834</v>
      </c>
      <c r="T545" s="109">
        <v>39755</v>
      </c>
      <c r="U545" s="114">
        <v>4027371</v>
      </c>
      <c r="V545" s="109" t="s">
        <v>6222</v>
      </c>
      <c r="W545" s="141">
        <v>0</v>
      </c>
      <c r="X545" s="141">
        <v>0</v>
      </c>
      <c r="Y545" s="141">
        <v>0</v>
      </c>
      <c r="Z545" s="141">
        <v>0</v>
      </c>
      <c r="AA545" s="114">
        <v>3446247</v>
      </c>
      <c r="AB545" s="114"/>
      <c r="AC545" s="114"/>
      <c r="AD545" s="141"/>
      <c r="AE545" s="106">
        <v>0</v>
      </c>
      <c r="AF545" s="106">
        <v>0</v>
      </c>
      <c r="AG545" s="106">
        <v>0</v>
      </c>
      <c r="AH545" s="114"/>
      <c r="AI545" s="114"/>
      <c r="AJ545" s="114"/>
      <c r="AK545" s="114"/>
      <c r="AL545" s="114"/>
      <c r="AM545" s="114"/>
      <c r="AN545" s="114">
        <f t="shared" si="16"/>
        <v>3446247</v>
      </c>
      <c r="AO545" s="114">
        <f t="shared" si="17"/>
        <v>581124</v>
      </c>
      <c r="AP545" s="114"/>
      <c r="AQ545" s="114"/>
      <c r="AR545" s="114"/>
      <c r="AS545" s="114"/>
    </row>
    <row r="546" spans="1:46" s="191" customFormat="1" ht="15" customHeight="1" x14ac:dyDescent="0.2">
      <c r="A546" s="104"/>
      <c r="B546" s="104">
        <f>VLOOKUP(BJB!$F$9:$F$5599,Ctrl!$B$4:$C$399,2,0)</f>
        <v>3</v>
      </c>
      <c r="C546" s="104">
        <f>VLOOKUP(BJB!$G$9:$G$5599,Ctrl!$E$4:$F$399,2,0)</f>
        <v>5</v>
      </c>
      <c r="D546" s="219">
        <v>1</v>
      </c>
      <c r="E546" s="104" t="str">
        <f>VLOOKUP(BJB!$F$9:$F$5599,Ctrl!$B$4:$D$399,3,0)</f>
        <v>I</v>
      </c>
      <c r="F546" s="139" t="s">
        <v>10514</v>
      </c>
      <c r="G546" s="139" t="s">
        <v>1333</v>
      </c>
      <c r="H546" s="125" t="s">
        <v>6299</v>
      </c>
      <c r="I546" s="220">
        <f>IF(G545=BJB!$G1394,I545+1,1)</f>
        <v>1</v>
      </c>
      <c r="J546" s="912" t="s">
        <v>20767</v>
      </c>
      <c r="K546" s="121" t="s">
        <v>8657</v>
      </c>
      <c r="L546" s="104" t="s">
        <v>6477</v>
      </c>
      <c r="M546" s="104" t="s">
        <v>1348</v>
      </c>
      <c r="N546" s="120">
        <v>40748</v>
      </c>
      <c r="O546" s="107">
        <v>26000000</v>
      </c>
      <c r="P546" s="105" t="s">
        <v>6222</v>
      </c>
      <c r="Q546" s="120" t="s">
        <v>6222</v>
      </c>
      <c r="R546" s="890">
        <v>0</v>
      </c>
      <c r="S546" s="108" t="s">
        <v>6866</v>
      </c>
      <c r="T546" s="109">
        <v>41088</v>
      </c>
      <c r="U546" s="114">
        <v>14376694</v>
      </c>
      <c r="V546" s="109" t="s">
        <v>6222</v>
      </c>
      <c r="W546" s="141">
        <v>0</v>
      </c>
      <c r="X546" s="141">
        <v>0</v>
      </c>
      <c r="Y546" s="141">
        <v>0</v>
      </c>
      <c r="Z546" s="141">
        <v>0</v>
      </c>
      <c r="AA546" s="114">
        <v>6136141</v>
      </c>
      <c r="AB546" s="114"/>
      <c r="AC546" s="132"/>
      <c r="AD546" s="141"/>
      <c r="AE546" s="106">
        <v>0</v>
      </c>
      <c r="AF546" s="106">
        <v>0</v>
      </c>
      <c r="AG546" s="106">
        <v>0</v>
      </c>
      <c r="AH546" s="222"/>
      <c r="AI546" s="114"/>
      <c r="AJ546" s="114"/>
      <c r="AK546" s="114"/>
      <c r="AL546" s="114"/>
      <c r="AM546" s="114"/>
      <c r="AN546" s="114">
        <f t="shared" si="16"/>
        <v>6136141</v>
      </c>
      <c r="AO546" s="114">
        <f t="shared" si="17"/>
        <v>8240553</v>
      </c>
      <c r="AP546" s="114"/>
      <c r="AQ546" s="114"/>
      <c r="AR546" s="114"/>
      <c r="AS546" s="114"/>
    </row>
    <row r="547" spans="1:46" s="191" customFormat="1" ht="15" customHeight="1" x14ac:dyDescent="0.2">
      <c r="A547" s="104"/>
      <c r="B547" s="104">
        <f>VLOOKUP(BJB!$F$9:$F$5599,Ctrl!$B$4:$C$399,2,0)</f>
        <v>3</v>
      </c>
      <c r="C547" s="104">
        <f>VLOOKUP(BJB!$G$9:$G$5599,Ctrl!$E$4:$F$399,2,0)</f>
        <v>3</v>
      </c>
      <c r="D547" s="219">
        <v>1</v>
      </c>
      <c r="E547" s="104" t="str">
        <f>VLOOKUP(BJB!$F$9:$F$5599,Ctrl!$B$4:$D$399,3,0)</f>
        <v>I</v>
      </c>
      <c r="F547" s="139" t="s">
        <v>10514</v>
      </c>
      <c r="G547" s="139" t="s">
        <v>1306</v>
      </c>
      <c r="H547" s="125" t="s">
        <v>6620</v>
      </c>
      <c r="I547" s="220">
        <f>IF(G546=BJB!$G1322,I546+1,1)</f>
        <v>1</v>
      </c>
      <c r="J547" s="912" t="s">
        <v>20768</v>
      </c>
      <c r="K547" s="121" t="s">
        <v>1324</v>
      </c>
      <c r="L547" s="104" t="s">
        <v>6477</v>
      </c>
      <c r="M547" s="104" t="s">
        <v>1325</v>
      </c>
      <c r="N547" s="120">
        <v>40865</v>
      </c>
      <c r="O547" s="105">
        <v>80000000</v>
      </c>
      <c r="P547" s="105" t="s">
        <v>15155</v>
      </c>
      <c r="Q547" s="120">
        <v>41220</v>
      </c>
      <c r="R547" s="105">
        <v>89752730</v>
      </c>
      <c r="S547" s="146" t="s">
        <v>1241</v>
      </c>
      <c r="T547" s="109">
        <v>41264</v>
      </c>
      <c r="U547" s="114">
        <v>56000000</v>
      </c>
      <c r="V547" s="109">
        <v>41264</v>
      </c>
      <c r="W547" s="141">
        <v>56000000</v>
      </c>
      <c r="X547" s="141">
        <v>0</v>
      </c>
      <c r="Y547" s="141">
        <v>0</v>
      </c>
      <c r="Z547" s="141">
        <v>0</v>
      </c>
      <c r="AA547" s="114">
        <v>10831116</v>
      </c>
      <c r="AB547" s="114"/>
      <c r="AC547" s="132"/>
      <c r="AD547" s="141"/>
      <c r="AE547" s="106">
        <v>0</v>
      </c>
      <c r="AF547" s="106">
        <v>0</v>
      </c>
      <c r="AG547" s="106">
        <v>0</v>
      </c>
      <c r="AH547" s="114"/>
      <c r="AI547" s="114"/>
      <c r="AJ547" s="114"/>
      <c r="AK547" s="114"/>
      <c r="AL547" s="114"/>
      <c r="AM547" s="114"/>
      <c r="AN547" s="114">
        <f t="shared" si="16"/>
        <v>10831116</v>
      </c>
      <c r="AO547" s="114">
        <f t="shared" si="17"/>
        <v>45168884</v>
      </c>
      <c r="AP547" s="114"/>
      <c r="AQ547" s="114"/>
      <c r="AR547" s="114"/>
      <c r="AS547" s="114"/>
    </row>
    <row r="548" spans="1:46" s="191" customFormat="1" ht="15" customHeight="1" x14ac:dyDescent="0.2">
      <c r="A548" s="104"/>
      <c r="B548" s="104">
        <f>VLOOKUP(BJB!$F$9:$F$5599,Ctrl!$B$4:$C$399,2,0)</f>
        <v>3</v>
      </c>
      <c r="C548" s="104">
        <f>VLOOKUP(BJB!$G$9:$G$5599,Ctrl!$E$4:$F$399,2,0)</f>
        <v>0</v>
      </c>
      <c r="D548" s="219">
        <v>1</v>
      </c>
      <c r="E548" s="104" t="str">
        <f>VLOOKUP(BJB!$F$9:$F$5599,Ctrl!$B$4:$D$399,3,0)</f>
        <v>I</v>
      </c>
      <c r="F548" s="139" t="s">
        <v>10514</v>
      </c>
      <c r="G548" s="139" t="s">
        <v>7654</v>
      </c>
      <c r="H548" s="125"/>
      <c r="I548" s="220">
        <f>IF(G547=BJB!$G1259,I547+1,1)</f>
        <v>1</v>
      </c>
      <c r="J548" s="912" t="s">
        <v>20769</v>
      </c>
      <c r="K548" s="121" t="s">
        <v>1170</v>
      </c>
      <c r="L548" s="104" t="s">
        <v>6477</v>
      </c>
      <c r="M548" s="104" t="s">
        <v>1171</v>
      </c>
      <c r="N548" s="109">
        <v>39443</v>
      </c>
      <c r="O548" s="114">
        <v>40000000</v>
      </c>
      <c r="P548" s="105" t="s">
        <v>6222</v>
      </c>
      <c r="Q548" s="120" t="s">
        <v>6222</v>
      </c>
      <c r="R548" s="890">
        <v>0</v>
      </c>
      <c r="S548" s="108" t="s">
        <v>6839</v>
      </c>
      <c r="T548" s="120">
        <v>39933</v>
      </c>
      <c r="U548" s="114">
        <v>31983769</v>
      </c>
      <c r="V548" s="109" t="s">
        <v>6222</v>
      </c>
      <c r="W548" s="141">
        <v>0</v>
      </c>
      <c r="X548" s="141">
        <v>0</v>
      </c>
      <c r="Y548" s="141">
        <v>0</v>
      </c>
      <c r="Z548" s="141">
        <v>0</v>
      </c>
      <c r="AA548" s="114">
        <v>2175000</v>
      </c>
      <c r="AB548" s="136"/>
      <c r="AC548" s="136"/>
      <c r="AD548" s="141"/>
      <c r="AE548" s="106">
        <v>0</v>
      </c>
      <c r="AF548" s="106">
        <v>0</v>
      </c>
      <c r="AG548" s="106">
        <v>0</v>
      </c>
      <c r="AH548" s="136"/>
      <c r="AI548" s="114"/>
      <c r="AJ548" s="114"/>
      <c r="AK548" s="114"/>
      <c r="AL548" s="114"/>
      <c r="AM548" s="114"/>
      <c r="AN548" s="114">
        <f t="shared" si="16"/>
        <v>2175000</v>
      </c>
      <c r="AO548" s="114">
        <f t="shared" si="17"/>
        <v>29808769</v>
      </c>
      <c r="AP548" s="114"/>
      <c r="AQ548" s="114"/>
      <c r="AR548" s="114"/>
      <c r="AS548" s="114"/>
    </row>
    <row r="549" spans="1:46" s="191" customFormat="1" ht="15" customHeight="1" x14ac:dyDescent="0.2">
      <c r="A549" s="104"/>
      <c r="B549" s="104">
        <f>VLOOKUP(BJB!$F$9:$F$5599,Ctrl!$B$4:$C$399,2,0)</f>
        <v>3</v>
      </c>
      <c r="C549" s="104">
        <f>VLOOKUP(BJB!$G$9:$G$5599,Ctrl!$E$4:$F$399,2,0)</f>
        <v>0</v>
      </c>
      <c r="D549" s="219">
        <v>1</v>
      </c>
      <c r="E549" s="104" t="str">
        <f>VLOOKUP(BJB!$F$9:$F$5599,Ctrl!$B$4:$D$399,3,0)</f>
        <v>I</v>
      </c>
      <c r="F549" s="139" t="s">
        <v>10514</v>
      </c>
      <c r="G549" s="139" t="s">
        <v>7654</v>
      </c>
      <c r="H549" s="125"/>
      <c r="I549" s="220">
        <f>IF(G548=BJB!$G1294,I548+1,1)</f>
        <v>1</v>
      </c>
      <c r="J549" s="912" t="s">
        <v>20770</v>
      </c>
      <c r="K549" s="121" t="s">
        <v>1239</v>
      </c>
      <c r="L549" s="104" t="s">
        <v>6477</v>
      </c>
      <c r="M549" s="104" t="s">
        <v>1240</v>
      </c>
      <c r="N549" s="120">
        <v>40714</v>
      </c>
      <c r="O549" s="105">
        <v>130000000</v>
      </c>
      <c r="P549" s="105" t="s">
        <v>15156</v>
      </c>
      <c r="Q549" s="120">
        <v>41220</v>
      </c>
      <c r="R549" s="105">
        <v>92718288</v>
      </c>
      <c r="S549" s="146" t="s">
        <v>1241</v>
      </c>
      <c r="T549" s="109">
        <v>41264</v>
      </c>
      <c r="U549" s="114">
        <v>63627538</v>
      </c>
      <c r="V549" s="109">
        <v>41264</v>
      </c>
      <c r="W549" s="141">
        <v>63627538</v>
      </c>
      <c r="X549" s="141">
        <v>0</v>
      </c>
      <c r="Y549" s="141">
        <v>0</v>
      </c>
      <c r="Z549" s="141">
        <v>0</v>
      </c>
      <c r="AA549" s="114">
        <v>0</v>
      </c>
      <c r="AB549" s="114"/>
      <c r="AC549" s="114"/>
      <c r="AD549" s="141"/>
      <c r="AE549" s="106">
        <v>0</v>
      </c>
      <c r="AF549" s="106">
        <v>0</v>
      </c>
      <c r="AG549" s="106">
        <v>0</v>
      </c>
      <c r="AH549" s="114"/>
      <c r="AI549" s="114"/>
      <c r="AJ549" s="114"/>
      <c r="AK549" s="114"/>
      <c r="AL549" s="114"/>
      <c r="AM549" s="114"/>
      <c r="AN549" s="114">
        <f t="shared" si="16"/>
        <v>0</v>
      </c>
      <c r="AO549" s="114">
        <f t="shared" si="17"/>
        <v>63627538</v>
      </c>
      <c r="AP549" s="114"/>
      <c r="AQ549" s="114"/>
      <c r="AR549" s="114"/>
      <c r="AS549" s="114"/>
    </row>
    <row r="550" spans="1:46" s="191" customFormat="1" ht="15" customHeight="1" x14ac:dyDescent="0.2">
      <c r="A550" s="104"/>
      <c r="B550" s="104">
        <f>VLOOKUP(BJB!$F$9:$F$5599,Ctrl!$B$4:$C$399,2,0)</f>
        <v>3</v>
      </c>
      <c r="C550" s="104">
        <f>VLOOKUP(BJB!$G$9:$G$5599,Ctrl!$E$4:$F$399,2,0)</f>
        <v>1</v>
      </c>
      <c r="D550" s="219">
        <v>1</v>
      </c>
      <c r="E550" s="104" t="str">
        <f>VLOOKUP(BJB!$F$9:$F$5599,Ctrl!$B$4:$D$399,3,0)</f>
        <v>I</v>
      </c>
      <c r="F550" s="139" t="s">
        <v>10514</v>
      </c>
      <c r="G550" s="139" t="s">
        <v>10276</v>
      </c>
      <c r="H550" s="125"/>
      <c r="I550" s="220">
        <f>IF(G549=BJB!$G1347,I549+1,1)</f>
        <v>1</v>
      </c>
      <c r="J550" s="912" t="s">
        <v>20771</v>
      </c>
      <c r="K550" s="121" t="s">
        <v>1266</v>
      </c>
      <c r="L550" s="104" t="s">
        <v>6477</v>
      </c>
      <c r="M550" s="104" t="s">
        <v>1267</v>
      </c>
      <c r="N550" s="120">
        <v>40739</v>
      </c>
      <c r="O550" s="107">
        <v>100000000</v>
      </c>
      <c r="P550" s="105" t="s">
        <v>6222</v>
      </c>
      <c r="Q550" s="120" t="s">
        <v>6222</v>
      </c>
      <c r="R550" s="890">
        <v>0</v>
      </c>
      <c r="S550" s="108" t="s">
        <v>6866</v>
      </c>
      <c r="T550" s="109">
        <v>41088</v>
      </c>
      <c r="U550" s="114">
        <v>70000000</v>
      </c>
      <c r="V550" s="109" t="s">
        <v>6222</v>
      </c>
      <c r="W550" s="141">
        <v>0</v>
      </c>
      <c r="X550" s="141">
        <v>0</v>
      </c>
      <c r="Y550" s="141">
        <v>0</v>
      </c>
      <c r="Z550" s="141">
        <v>0</v>
      </c>
      <c r="AA550" s="114">
        <v>70000000</v>
      </c>
      <c r="AB550" s="114"/>
      <c r="AC550" s="114"/>
      <c r="AD550" s="141"/>
      <c r="AE550" s="106">
        <v>0</v>
      </c>
      <c r="AF550" s="106">
        <v>0</v>
      </c>
      <c r="AG550" s="106">
        <v>0</v>
      </c>
      <c r="AH550" s="114"/>
      <c r="AI550" s="114"/>
      <c r="AJ550" s="114"/>
      <c r="AK550" s="114"/>
      <c r="AL550" s="114"/>
      <c r="AM550" s="114"/>
      <c r="AN550" s="114">
        <f t="shared" si="16"/>
        <v>70000000</v>
      </c>
      <c r="AO550" s="114">
        <f t="shared" si="17"/>
        <v>0</v>
      </c>
      <c r="AP550" s="114"/>
      <c r="AQ550" s="114"/>
      <c r="AR550" s="114"/>
      <c r="AS550" s="114"/>
    </row>
    <row r="551" spans="1:46" s="191" customFormat="1" ht="15" customHeight="1" x14ac:dyDescent="0.2">
      <c r="A551" s="104"/>
      <c r="B551" s="104">
        <f>VLOOKUP(BJB!$F$9:$F$5599,Ctrl!$B$4:$C$399,2,0)</f>
        <v>3</v>
      </c>
      <c r="C551" s="104">
        <f>VLOOKUP(BJB!$G$9:$G$5599,Ctrl!$E$4:$F$399,2,0)</f>
        <v>5</v>
      </c>
      <c r="D551" s="219">
        <v>1</v>
      </c>
      <c r="E551" s="104" t="str">
        <f>VLOOKUP(BJB!$F$9:$F$5599,Ctrl!$B$4:$D$399,3,0)</f>
        <v>I</v>
      </c>
      <c r="F551" s="139" t="s">
        <v>10514</v>
      </c>
      <c r="G551" s="139" t="s">
        <v>1333</v>
      </c>
      <c r="H551" s="125"/>
      <c r="I551" s="220">
        <f>IF(G550=BJB!$G1391,I550+1,1)</f>
        <v>1</v>
      </c>
      <c r="J551" s="912" t="s">
        <v>20772</v>
      </c>
      <c r="K551" s="121" t="s">
        <v>1342</v>
      </c>
      <c r="L551" s="104" t="s">
        <v>6477</v>
      </c>
      <c r="M551" s="104" t="s">
        <v>1343</v>
      </c>
      <c r="N551" s="120">
        <v>40455</v>
      </c>
      <c r="O551" s="107">
        <v>20000000</v>
      </c>
      <c r="P551" s="105" t="s">
        <v>6222</v>
      </c>
      <c r="Q551" s="120" t="s">
        <v>6222</v>
      </c>
      <c r="R551" s="890">
        <v>0</v>
      </c>
      <c r="S551" s="108" t="s">
        <v>1344</v>
      </c>
      <c r="T551" s="109">
        <v>40815</v>
      </c>
      <c r="U551" s="114">
        <v>14458333</v>
      </c>
      <c r="V551" s="109" t="s">
        <v>6222</v>
      </c>
      <c r="W551" s="141">
        <v>0</v>
      </c>
      <c r="X551" s="141">
        <v>0</v>
      </c>
      <c r="Y551" s="141">
        <v>0</v>
      </c>
      <c r="Z551" s="141">
        <v>0</v>
      </c>
      <c r="AA551" s="114">
        <v>14458333</v>
      </c>
      <c r="AB551" s="114"/>
      <c r="AC551" s="114"/>
      <c r="AD551" s="141"/>
      <c r="AE551" s="106">
        <v>0</v>
      </c>
      <c r="AF551" s="106">
        <v>0</v>
      </c>
      <c r="AG551" s="106">
        <v>0</v>
      </c>
      <c r="AH551" s="114"/>
      <c r="AI551" s="114"/>
      <c r="AJ551" s="114"/>
      <c r="AK551" s="114"/>
      <c r="AL551" s="114"/>
      <c r="AM551" s="114"/>
      <c r="AN551" s="114">
        <f t="shared" si="16"/>
        <v>14458333</v>
      </c>
      <c r="AO551" s="114">
        <f t="shared" si="17"/>
        <v>0</v>
      </c>
      <c r="AP551" s="114" t="s">
        <v>11154</v>
      </c>
      <c r="AQ551" s="114" t="s">
        <v>11155</v>
      </c>
      <c r="AR551" s="114" t="s">
        <v>10696</v>
      </c>
      <c r="AS551" s="114">
        <v>157942000</v>
      </c>
    </row>
    <row r="552" spans="1:46" s="191" customFormat="1" ht="15" customHeight="1" x14ac:dyDescent="0.2">
      <c r="A552" s="104"/>
      <c r="B552" s="104">
        <f>VLOOKUP(BJB!$F$9:$F$5599,Ctrl!$B$4:$C$399,2,0)</f>
        <v>3</v>
      </c>
      <c r="C552" s="104">
        <f>VLOOKUP(BJB!$G$9:$G$5599,Ctrl!$E$4:$F$399,2,0)</f>
        <v>1</v>
      </c>
      <c r="D552" s="219">
        <v>1</v>
      </c>
      <c r="E552" s="104" t="str">
        <f>VLOOKUP(BJB!$F$9:$F$5599,Ctrl!$B$4:$D$399,3,0)</f>
        <v>I</v>
      </c>
      <c r="F552" s="139" t="s">
        <v>10514</v>
      </c>
      <c r="G552" s="139" t="s">
        <v>10276</v>
      </c>
      <c r="H552" s="125"/>
      <c r="I552" s="220">
        <f>IF(G551=BJB!$G1384,I551+1,1)</f>
        <v>1</v>
      </c>
      <c r="J552" s="912" t="s">
        <v>20773</v>
      </c>
      <c r="K552" s="121" t="s">
        <v>8398</v>
      </c>
      <c r="L552" s="104" t="s">
        <v>6477</v>
      </c>
      <c r="M552" s="104" t="s">
        <v>8408</v>
      </c>
      <c r="N552" s="120">
        <v>41464</v>
      </c>
      <c r="O552" s="105">
        <v>50000000</v>
      </c>
      <c r="P552" s="105" t="s">
        <v>15157</v>
      </c>
      <c r="Q552" s="120">
        <v>42145</v>
      </c>
      <c r="R552" s="105">
        <v>27848490</v>
      </c>
      <c r="S552" s="146" t="s">
        <v>8420</v>
      </c>
      <c r="T552" s="109">
        <v>42241</v>
      </c>
      <c r="U552" s="141">
        <v>18416070</v>
      </c>
      <c r="V552" s="109">
        <v>42241</v>
      </c>
      <c r="W552" s="141">
        <v>18416070</v>
      </c>
      <c r="X552" s="141">
        <v>0</v>
      </c>
      <c r="Y552" s="141">
        <v>0</v>
      </c>
      <c r="Z552" s="141">
        <v>0</v>
      </c>
      <c r="AA552" s="114">
        <v>0</v>
      </c>
      <c r="AB552" s="114"/>
      <c r="AC552" s="132"/>
      <c r="AD552" s="141"/>
      <c r="AE552" s="106">
        <v>0</v>
      </c>
      <c r="AF552" s="106">
        <v>0</v>
      </c>
      <c r="AG552" s="106">
        <v>0</v>
      </c>
      <c r="AH552" s="106"/>
      <c r="AI552" s="106"/>
      <c r="AJ552" s="106"/>
      <c r="AK552" s="106"/>
      <c r="AL552" s="106"/>
      <c r="AM552" s="106"/>
      <c r="AN552" s="114">
        <f t="shared" si="16"/>
        <v>0</v>
      </c>
      <c r="AO552" s="114">
        <f t="shared" si="17"/>
        <v>18416070</v>
      </c>
      <c r="AP552" s="114"/>
      <c r="AQ552" s="114"/>
      <c r="AR552" s="114"/>
      <c r="AS552" s="114"/>
    </row>
    <row r="553" spans="1:46" s="191" customFormat="1" ht="15" customHeight="1" x14ac:dyDescent="0.2">
      <c r="A553" s="104"/>
      <c r="B553" s="104">
        <f>VLOOKUP(BJB!$F$9:$F$5599,Ctrl!$B$4:$C$399,2,0)</f>
        <v>3</v>
      </c>
      <c r="C553" s="104">
        <f>VLOOKUP(BJB!$G$9:$G$5599,Ctrl!$E$4:$F$399,2,0)</f>
        <v>0</v>
      </c>
      <c r="D553" s="219">
        <v>1</v>
      </c>
      <c r="E553" s="104" t="str">
        <f>VLOOKUP(BJB!$F$9:$F$5599,Ctrl!$B$4:$D$399,3,0)</f>
        <v>I</v>
      </c>
      <c r="F553" s="139" t="s">
        <v>10514</v>
      </c>
      <c r="G553" s="139" t="s">
        <v>7654</v>
      </c>
      <c r="H553" s="125"/>
      <c r="I553" s="220">
        <f>IF(G552=BJB!$G1242,I552+1,1)</f>
        <v>1</v>
      </c>
      <c r="J553" s="912" t="s">
        <v>20774</v>
      </c>
      <c r="K553" s="121" t="s">
        <v>1145</v>
      </c>
      <c r="L553" s="104" t="s">
        <v>6477</v>
      </c>
      <c r="M553" s="104" t="s">
        <v>1146</v>
      </c>
      <c r="N553" s="109">
        <v>39024</v>
      </c>
      <c r="O553" s="114">
        <v>10000000</v>
      </c>
      <c r="P553" s="105" t="s">
        <v>6222</v>
      </c>
      <c r="Q553" s="120" t="s">
        <v>6222</v>
      </c>
      <c r="R553" s="890">
        <v>0</v>
      </c>
      <c r="S553" s="108" t="s">
        <v>6831</v>
      </c>
      <c r="T553" s="109">
        <v>39262</v>
      </c>
      <c r="U553" s="114">
        <v>5516901</v>
      </c>
      <c r="V553" s="109" t="s">
        <v>6222</v>
      </c>
      <c r="W553" s="141">
        <v>0</v>
      </c>
      <c r="X553" s="141">
        <v>0</v>
      </c>
      <c r="Y553" s="141">
        <v>0</v>
      </c>
      <c r="Z553" s="141">
        <v>0</v>
      </c>
      <c r="AA553" s="114">
        <v>5516901</v>
      </c>
      <c r="AB553" s="114"/>
      <c r="AC553" s="114"/>
      <c r="AD553" s="141"/>
      <c r="AE553" s="106">
        <v>0</v>
      </c>
      <c r="AF553" s="106">
        <v>0</v>
      </c>
      <c r="AG553" s="106">
        <v>0</v>
      </c>
      <c r="AH553" s="136"/>
      <c r="AI553" s="136"/>
      <c r="AJ553" s="114"/>
      <c r="AK553" s="114"/>
      <c r="AL553" s="114"/>
      <c r="AM553" s="114"/>
      <c r="AN553" s="114">
        <f t="shared" si="16"/>
        <v>5516901</v>
      </c>
      <c r="AO553" s="114">
        <f t="shared" si="17"/>
        <v>0</v>
      </c>
      <c r="AP553" s="114"/>
      <c r="AQ553" s="114"/>
      <c r="AR553" s="114"/>
      <c r="AS553" s="114"/>
    </row>
    <row r="554" spans="1:46" s="191" customFormat="1" ht="15" customHeight="1" x14ac:dyDescent="0.2">
      <c r="A554" s="104"/>
      <c r="B554" s="104">
        <f>VLOOKUP(BJB!$F$9:$F$5599,Ctrl!$B$4:$C$399,2,0)</f>
        <v>3</v>
      </c>
      <c r="C554" s="104">
        <f>VLOOKUP(BJB!$G$9:$G$5599,Ctrl!$E$4:$F$399,2,0)</f>
        <v>0</v>
      </c>
      <c r="D554" s="219">
        <v>1</v>
      </c>
      <c r="E554" s="104" t="str">
        <f>VLOOKUP(BJB!$F$9:$F$5599,Ctrl!$B$4:$D$399,3,0)</f>
        <v>I</v>
      </c>
      <c r="F554" s="139" t="s">
        <v>10514</v>
      </c>
      <c r="G554" s="139" t="s">
        <v>7654</v>
      </c>
      <c r="H554" s="125"/>
      <c r="I554" s="220">
        <f>IF(G553=BJB!$G1284,I553+1,1)</f>
        <v>1</v>
      </c>
      <c r="J554" s="912" t="s">
        <v>20775</v>
      </c>
      <c r="K554" s="121" t="s">
        <v>1215</v>
      </c>
      <c r="L554" s="104" t="s">
        <v>6477</v>
      </c>
      <c r="M554" s="104" t="s">
        <v>1216</v>
      </c>
      <c r="N554" s="120">
        <v>40305</v>
      </c>
      <c r="O554" s="107">
        <v>60000000</v>
      </c>
      <c r="P554" s="105" t="s">
        <v>6222</v>
      </c>
      <c r="Q554" s="120" t="s">
        <v>6222</v>
      </c>
      <c r="R554" s="890">
        <v>0</v>
      </c>
      <c r="S554" s="108" t="s">
        <v>6849</v>
      </c>
      <c r="T554" s="109">
        <v>41101</v>
      </c>
      <c r="U554" s="114">
        <v>10749996</v>
      </c>
      <c r="V554" s="109" t="s">
        <v>6222</v>
      </c>
      <c r="W554" s="141">
        <v>0</v>
      </c>
      <c r="X554" s="141">
        <v>0</v>
      </c>
      <c r="Y554" s="141">
        <v>0</v>
      </c>
      <c r="Z554" s="141">
        <v>0</v>
      </c>
      <c r="AA554" s="114">
        <v>0</v>
      </c>
      <c r="AB554" s="114"/>
      <c r="AC554" s="114"/>
      <c r="AD554" s="141"/>
      <c r="AE554" s="106">
        <v>0</v>
      </c>
      <c r="AF554" s="106">
        <v>0</v>
      </c>
      <c r="AG554" s="106">
        <v>0</v>
      </c>
      <c r="AH554" s="114"/>
      <c r="AI554" s="114"/>
      <c r="AJ554" s="114"/>
      <c r="AK554" s="114"/>
      <c r="AL554" s="114"/>
      <c r="AM554" s="114"/>
      <c r="AN554" s="114">
        <f t="shared" si="16"/>
        <v>0</v>
      </c>
      <c r="AO554" s="114">
        <f t="shared" si="17"/>
        <v>10749996</v>
      </c>
      <c r="AP554" s="114"/>
      <c r="AQ554" s="114"/>
      <c r="AR554" s="114"/>
      <c r="AS554" s="114"/>
    </row>
    <row r="555" spans="1:46" s="191" customFormat="1" ht="15" customHeight="1" x14ac:dyDescent="0.2">
      <c r="A555" s="104"/>
      <c r="B555" s="104">
        <f>VLOOKUP(BJB!$F$9:$F$5599,Ctrl!$B$4:$C$399,2,0)</f>
        <v>3</v>
      </c>
      <c r="C555" s="104">
        <f>VLOOKUP(BJB!$G$9:$G$5599,Ctrl!$E$4:$F$399,2,0)</f>
        <v>0</v>
      </c>
      <c r="D555" s="219">
        <v>1</v>
      </c>
      <c r="E555" s="104" t="str">
        <f>VLOOKUP(BJB!$F$9:$F$5599,Ctrl!$B$4:$D$399,3,0)</f>
        <v>I</v>
      </c>
      <c r="F555" s="139" t="s">
        <v>10514</v>
      </c>
      <c r="G555" s="139" t="s">
        <v>7654</v>
      </c>
      <c r="H555" s="125" t="s">
        <v>13402</v>
      </c>
      <c r="I555" s="220">
        <f>IF(G554=BJB!$G1297,I554+1,1)</f>
        <v>1</v>
      </c>
      <c r="J555" s="891" t="s">
        <v>18232</v>
      </c>
      <c r="K555" s="121" t="s">
        <v>1245</v>
      </c>
      <c r="L555" s="104" t="s">
        <v>6477</v>
      </c>
      <c r="M555" s="104" t="s">
        <v>1246</v>
      </c>
      <c r="N555" s="120">
        <v>40421</v>
      </c>
      <c r="O555" s="105">
        <v>60000000</v>
      </c>
      <c r="P555" s="105" t="s">
        <v>15158</v>
      </c>
      <c r="Q555" s="120">
        <v>41130</v>
      </c>
      <c r="R555" s="105">
        <v>21673139</v>
      </c>
      <c r="S555" s="146" t="s">
        <v>1241</v>
      </c>
      <c r="T555" s="109">
        <v>41264</v>
      </c>
      <c r="U555" s="114">
        <v>15973882</v>
      </c>
      <c r="V555" s="109">
        <v>41264</v>
      </c>
      <c r="W555" s="141">
        <v>15973882</v>
      </c>
      <c r="X555" s="141">
        <v>0</v>
      </c>
      <c r="Y555" s="141">
        <v>0</v>
      </c>
      <c r="Z555" s="141">
        <v>0</v>
      </c>
      <c r="AA555" s="114">
        <v>5625000</v>
      </c>
      <c r="AB555" s="114">
        <v>1612499</v>
      </c>
      <c r="AC555" s="132"/>
      <c r="AD555" s="141"/>
      <c r="AE555" s="106">
        <v>0</v>
      </c>
      <c r="AF555" s="106">
        <v>0</v>
      </c>
      <c r="AG555" s="106">
        <v>0</v>
      </c>
      <c r="AH555" s="114"/>
      <c r="AI555" s="114"/>
      <c r="AJ555" s="114"/>
      <c r="AK555" s="114"/>
      <c r="AL555" s="114"/>
      <c r="AM555" s="114"/>
      <c r="AN555" s="114">
        <f t="shared" si="16"/>
        <v>7237499</v>
      </c>
      <c r="AO555" s="114">
        <f t="shared" si="17"/>
        <v>8736383</v>
      </c>
      <c r="AP555" s="114"/>
      <c r="AQ555" s="114"/>
      <c r="AR555" s="114"/>
      <c r="AS555" s="114"/>
    </row>
    <row r="556" spans="1:46" s="191" customFormat="1" ht="15" customHeight="1" x14ac:dyDescent="0.2">
      <c r="A556" s="104"/>
      <c r="B556" s="104">
        <f>VLOOKUP(BJB!$F$9:$F$5599,Ctrl!$B$4:$C$399,2,0)</f>
        <v>3</v>
      </c>
      <c r="C556" s="104">
        <f>VLOOKUP(BJB!$G$9:$G$5599,Ctrl!$E$4:$F$399,2,0)</f>
        <v>5</v>
      </c>
      <c r="D556" s="219">
        <v>1</v>
      </c>
      <c r="E556" s="104" t="str">
        <f>VLOOKUP(BJB!$F$9:$F$5599,Ctrl!$B$4:$D$399,3,0)</f>
        <v>I</v>
      </c>
      <c r="F556" s="139" t="s">
        <v>10514</v>
      </c>
      <c r="G556" s="139" t="s">
        <v>8554</v>
      </c>
      <c r="H556" s="125">
        <v>1120320000747</v>
      </c>
      <c r="I556" s="220">
        <f>IF(G555=BJB!$G1403,I555+1,1)</f>
        <v>1</v>
      </c>
      <c r="J556" s="912" t="s">
        <v>20776</v>
      </c>
      <c r="K556" s="121" t="s">
        <v>8560</v>
      </c>
      <c r="L556" s="104" t="s">
        <v>6477</v>
      </c>
      <c r="M556" s="104" t="s">
        <v>5508</v>
      </c>
      <c r="N556" s="120">
        <v>41009</v>
      </c>
      <c r="O556" s="105">
        <v>95000000</v>
      </c>
      <c r="P556" s="105" t="s">
        <v>15159</v>
      </c>
      <c r="Q556" s="120">
        <v>42186</v>
      </c>
      <c r="R556" s="105">
        <v>13627332</v>
      </c>
      <c r="S556" s="146" t="s">
        <v>8571</v>
      </c>
      <c r="T556" s="109">
        <v>42286</v>
      </c>
      <c r="U556" s="141">
        <v>8241596</v>
      </c>
      <c r="V556" s="109">
        <v>42286</v>
      </c>
      <c r="W556" s="141">
        <v>8241596</v>
      </c>
      <c r="X556" s="141">
        <v>0</v>
      </c>
      <c r="Y556" s="141">
        <v>0</v>
      </c>
      <c r="Z556" s="141">
        <v>0</v>
      </c>
      <c r="AA556" s="114">
        <v>757360</v>
      </c>
      <c r="AB556" s="114"/>
      <c r="AC556" s="132"/>
      <c r="AD556" s="141"/>
      <c r="AE556" s="106">
        <v>0</v>
      </c>
      <c r="AF556" s="106">
        <v>0</v>
      </c>
      <c r="AG556" s="106">
        <v>0</v>
      </c>
      <c r="AH556" s="106"/>
      <c r="AI556" s="106"/>
      <c r="AJ556" s="106"/>
      <c r="AK556" s="106"/>
      <c r="AL556" s="106"/>
      <c r="AM556" s="106"/>
      <c r="AN556" s="114">
        <f t="shared" si="16"/>
        <v>757360</v>
      </c>
      <c r="AO556" s="114">
        <f t="shared" si="17"/>
        <v>7484236</v>
      </c>
      <c r="AP556" s="114"/>
      <c r="AQ556" s="114"/>
      <c r="AR556" s="114"/>
      <c r="AS556" s="114"/>
    </row>
    <row r="557" spans="1:46" s="191" customFormat="1" ht="15" customHeight="1" x14ac:dyDescent="0.2">
      <c r="A557" s="104"/>
      <c r="B557" s="104">
        <f>VLOOKUP(BJB!$F$9:$F$5599,Ctrl!$B$4:$C$399,2,0)</f>
        <v>3</v>
      </c>
      <c r="C557" s="104">
        <f>VLOOKUP(BJB!$G$9:$G$5599,Ctrl!$E$4:$F$399,2,0)</f>
        <v>0</v>
      </c>
      <c r="D557" s="219">
        <v>1</v>
      </c>
      <c r="E557" s="104" t="str">
        <f>VLOOKUP(BJB!$F$9:$F$5599,Ctrl!$B$4:$D$399,3,0)</f>
        <v>I</v>
      </c>
      <c r="F557" s="139" t="s">
        <v>10514</v>
      </c>
      <c r="G557" s="139" t="s">
        <v>7654</v>
      </c>
      <c r="H557" s="125"/>
      <c r="I557" s="220">
        <f>IF(G556=BJB!$G1263,I556+1,1)</f>
        <v>1</v>
      </c>
      <c r="J557" s="912" t="s">
        <v>20777</v>
      </c>
      <c r="K557" s="121" t="s">
        <v>1177</v>
      </c>
      <c r="L557" s="104" t="s">
        <v>6477</v>
      </c>
      <c r="M557" s="104" t="s">
        <v>1178</v>
      </c>
      <c r="N557" s="109">
        <v>39598</v>
      </c>
      <c r="O557" s="123">
        <v>50000000</v>
      </c>
      <c r="P557" s="105" t="s">
        <v>6222</v>
      </c>
      <c r="Q557" s="120" t="s">
        <v>6222</v>
      </c>
      <c r="R557" s="890">
        <v>0</v>
      </c>
      <c r="S557" s="108" t="s">
        <v>6840</v>
      </c>
      <c r="T557" s="120">
        <v>40056</v>
      </c>
      <c r="U557" s="114">
        <v>30927300</v>
      </c>
      <c r="V557" s="109" t="s">
        <v>6222</v>
      </c>
      <c r="W557" s="141">
        <v>0</v>
      </c>
      <c r="X557" s="141">
        <v>0</v>
      </c>
      <c r="Y557" s="141">
        <v>0</v>
      </c>
      <c r="Z557" s="141">
        <v>0</v>
      </c>
      <c r="AA557" s="114">
        <v>30927300</v>
      </c>
      <c r="AB557" s="114"/>
      <c r="AC557" s="114"/>
      <c r="AD557" s="141"/>
      <c r="AE557" s="106">
        <v>0</v>
      </c>
      <c r="AF557" s="106">
        <v>0</v>
      </c>
      <c r="AG557" s="106">
        <v>0</v>
      </c>
      <c r="AH557" s="114"/>
      <c r="AI557" s="114"/>
      <c r="AJ557" s="114"/>
      <c r="AK557" s="114"/>
      <c r="AL557" s="114"/>
      <c r="AM557" s="114"/>
      <c r="AN557" s="114">
        <f t="shared" si="16"/>
        <v>30927300</v>
      </c>
      <c r="AO557" s="114">
        <f t="shared" si="17"/>
        <v>0</v>
      </c>
      <c r="AP557" s="114"/>
      <c r="AQ557" s="114"/>
      <c r="AR557" s="114"/>
      <c r="AS557" s="114"/>
    </row>
    <row r="558" spans="1:46" s="191" customFormat="1" ht="15" customHeight="1" x14ac:dyDescent="0.2">
      <c r="A558" s="104"/>
      <c r="B558" s="104">
        <f>VLOOKUP(BJB!$F$9:$F$5599,Ctrl!$B$4:$C$399,2,0)</f>
        <v>3</v>
      </c>
      <c r="C558" s="104">
        <f>VLOOKUP(BJB!$G$9:$G$5599,Ctrl!$E$4:$F$399,2,0)</f>
        <v>0</v>
      </c>
      <c r="D558" s="219">
        <v>1</v>
      </c>
      <c r="E558" s="104" t="str">
        <f>VLOOKUP(BJB!$F$9:$F$5599,Ctrl!$B$4:$D$399,3,0)</f>
        <v>I</v>
      </c>
      <c r="F558" s="139" t="s">
        <v>10514</v>
      </c>
      <c r="G558" s="139" t="s">
        <v>7654</v>
      </c>
      <c r="H558" s="125"/>
      <c r="I558" s="220">
        <f>IF(G557=BJB!$G1299,I557+1,1)</f>
        <v>1</v>
      </c>
      <c r="J558" s="912" t="s">
        <v>20778</v>
      </c>
      <c r="K558" s="121" t="s">
        <v>1250</v>
      </c>
      <c r="L558" s="104" t="s">
        <v>6476</v>
      </c>
      <c r="M558" s="104" t="s">
        <v>1251</v>
      </c>
      <c r="N558" s="120">
        <v>40994</v>
      </c>
      <c r="O558" s="105">
        <v>268772716</v>
      </c>
      <c r="P558" s="105" t="s">
        <v>15160</v>
      </c>
      <c r="Q558" s="120">
        <v>41432</v>
      </c>
      <c r="R558" s="105">
        <v>132200667</v>
      </c>
      <c r="S558" s="146" t="s">
        <v>511</v>
      </c>
      <c r="T558" s="120">
        <v>41516</v>
      </c>
      <c r="U558" s="114">
        <v>132200667</v>
      </c>
      <c r="V558" s="109">
        <v>41516</v>
      </c>
      <c r="W558" s="141">
        <v>132200667</v>
      </c>
      <c r="X558" s="141">
        <v>0</v>
      </c>
      <c r="Y558" s="141">
        <v>0</v>
      </c>
      <c r="Z558" s="141">
        <v>0</v>
      </c>
      <c r="AA558" s="114">
        <v>0</v>
      </c>
      <c r="AB558" s="114"/>
      <c r="AC558" s="114"/>
      <c r="AD558" s="141"/>
      <c r="AE558" s="106">
        <v>0</v>
      </c>
      <c r="AF558" s="106">
        <v>0</v>
      </c>
      <c r="AG558" s="106">
        <v>0</v>
      </c>
      <c r="AH558" s="136"/>
      <c r="AI558" s="136"/>
      <c r="AJ558" s="114"/>
      <c r="AK558" s="114"/>
      <c r="AL558" s="114"/>
      <c r="AM558" s="114"/>
      <c r="AN558" s="114">
        <f t="shared" si="16"/>
        <v>0</v>
      </c>
      <c r="AO558" s="114">
        <f t="shared" si="17"/>
        <v>132200667</v>
      </c>
      <c r="AP558" s="114"/>
      <c r="AQ558" s="114"/>
      <c r="AR558" s="114"/>
      <c r="AS558" s="114"/>
    </row>
    <row r="559" spans="1:46" s="191" customFormat="1" ht="15" customHeight="1" x14ac:dyDescent="0.2">
      <c r="A559" s="104"/>
      <c r="B559" s="104">
        <f>VLOOKUP(BJB!$F$9:$F$5599,Ctrl!$B$4:$C$399,2,0)</f>
        <v>3</v>
      </c>
      <c r="C559" s="104">
        <f>VLOOKUP(BJB!$G$9:$G$5599,Ctrl!$E$4:$F$399,2,0)</f>
        <v>1</v>
      </c>
      <c r="D559" s="219">
        <v>1</v>
      </c>
      <c r="E559" s="104" t="str">
        <f>VLOOKUP(BJB!$F$9:$F$5599,Ctrl!$B$4:$D$399,3,0)</f>
        <v>I</v>
      </c>
      <c r="F559" s="139" t="s">
        <v>10514</v>
      </c>
      <c r="G559" s="139" t="s">
        <v>10276</v>
      </c>
      <c r="H559" s="125"/>
      <c r="I559" s="220">
        <f>IF(G558=BJB!$G1365,I558+1,1)</f>
        <v>1</v>
      </c>
      <c r="J559" s="912" t="s">
        <v>20779</v>
      </c>
      <c r="K559" s="121" t="s">
        <v>1295</v>
      </c>
      <c r="L559" s="104" t="s">
        <v>6477</v>
      </c>
      <c r="M559" s="104" t="s">
        <v>1296</v>
      </c>
      <c r="N559" s="120">
        <v>40865</v>
      </c>
      <c r="O559" s="105">
        <v>20000000</v>
      </c>
      <c r="P559" s="105" t="s">
        <v>15161</v>
      </c>
      <c r="Q559" s="120">
        <v>41225</v>
      </c>
      <c r="R559" s="105">
        <v>26803994</v>
      </c>
      <c r="S559" s="146" t="s">
        <v>1241</v>
      </c>
      <c r="T559" s="109">
        <v>41264</v>
      </c>
      <c r="U559" s="114">
        <v>14000000</v>
      </c>
      <c r="V559" s="109">
        <v>41264</v>
      </c>
      <c r="W559" s="141">
        <v>14000000</v>
      </c>
      <c r="X559" s="141">
        <v>0</v>
      </c>
      <c r="Y559" s="141">
        <v>0</v>
      </c>
      <c r="Z559" s="141">
        <v>0</v>
      </c>
      <c r="AA559" s="114">
        <v>1390286</v>
      </c>
      <c r="AB559" s="114"/>
      <c r="AC559" s="114"/>
      <c r="AD559" s="141"/>
      <c r="AE559" s="106">
        <v>0</v>
      </c>
      <c r="AF559" s="106">
        <v>0</v>
      </c>
      <c r="AG559" s="106">
        <v>0</v>
      </c>
      <c r="AH559" s="114"/>
      <c r="AI559" s="114"/>
      <c r="AJ559" s="114"/>
      <c r="AK559" s="114"/>
      <c r="AL559" s="114"/>
      <c r="AM559" s="114"/>
      <c r="AN559" s="114">
        <f t="shared" si="16"/>
        <v>1390286</v>
      </c>
      <c r="AO559" s="114">
        <f t="shared" si="17"/>
        <v>12609714</v>
      </c>
      <c r="AP559" s="114"/>
      <c r="AQ559" s="114"/>
      <c r="AR559" s="114"/>
      <c r="AS559" s="114"/>
    </row>
    <row r="560" spans="1:46" s="190" customFormat="1" ht="15" customHeight="1" x14ac:dyDescent="0.2">
      <c r="A560" s="104"/>
      <c r="B560" s="104">
        <f>VLOOKUP(BJB!$F$9:$F$5599,Ctrl!$B$4:$C$399,2,0)</f>
        <v>3</v>
      </c>
      <c r="C560" s="104">
        <f>VLOOKUP(BJB!$G$9:$G$5599,Ctrl!$E$4:$F$399,2,0)</f>
        <v>0</v>
      </c>
      <c r="D560" s="219">
        <v>1</v>
      </c>
      <c r="E560" s="104" t="str">
        <f>VLOOKUP(BJB!$F$9:$F$5599,Ctrl!$B$4:$D$399,3,0)</f>
        <v>I</v>
      </c>
      <c r="F560" s="139" t="s">
        <v>10514</v>
      </c>
      <c r="G560" s="139" t="s">
        <v>7654</v>
      </c>
      <c r="H560" s="125"/>
      <c r="I560" s="220">
        <f>IF(G559=BJB!$G1302,I559+1,1)</f>
        <v>1</v>
      </c>
      <c r="J560" s="912" t="s">
        <v>20780</v>
      </c>
      <c r="K560" s="126" t="s">
        <v>4902</v>
      </c>
      <c r="L560" s="104" t="s">
        <v>6477</v>
      </c>
      <c r="M560" s="127" t="s">
        <v>4903</v>
      </c>
      <c r="N560" s="128">
        <v>41176</v>
      </c>
      <c r="O560" s="140">
        <v>35000000</v>
      </c>
      <c r="P560" s="105" t="s">
        <v>15162</v>
      </c>
      <c r="Q560" s="120">
        <v>41743</v>
      </c>
      <c r="R560" s="105">
        <v>223612979</v>
      </c>
      <c r="S560" s="234" t="s">
        <v>4904</v>
      </c>
      <c r="T560" s="130">
        <v>41635</v>
      </c>
      <c r="U560" s="114">
        <v>22722468</v>
      </c>
      <c r="V560" s="109">
        <v>41760</v>
      </c>
      <c r="W560" s="141">
        <v>115500000</v>
      </c>
      <c r="X560" s="141">
        <v>0</v>
      </c>
      <c r="Y560" s="141">
        <v>0</v>
      </c>
      <c r="Z560" s="141">
        <v>0</v>
      </c>
      <c r="AA560" s="114">
        <v>0</v>
      </c>
      <c r="AB560" s="114"/>
      <c r="AC560" s="114"/>
      <c r="AD560" s="141"/>
      <c r="AE560" s="106">
        <v>0</v>
      </c>
      <c r="AF560" s="106">
        <v>0</v>
      </c>
      <c r="AG560" s="106">
        <v>0</v>
      </c>
      <c r="AH560" s="114"/>
      <c r="AI560" s="114"/>
      <c r="AJ560" s="114"/>
      <c r="AK560" s="114"/>
      <c r="AL560" s="114"/>
      <c r="AM560" s="114"/>
      <c r="AN560" s="114">
        <f t="shared" si="16"/>
        <v>0</v>
      </c>
      <c r="AO560" s="114">
        <f t="shared" si="17"/>
        <v>22722468</v>
      </c>
      <c r="AP560" s="114"/>
      <c r="AQ560" s="114"/>
      <c r="AR560" s="114"/>
      <c r="AS560" s="114"/>
      <c r="AT560" s="191"/>
    </row>
    <row r="561" spans="1:46" s="191" customFormat="1" ht="15" customHeight="1" x14ac:dyDescent="0.2">
      <c r="A561" s="104"/>
      <c r="B561" s="104">
        <f>VLOOKUP(BJB!$F$9:$F$5599,Ctrl!$B$4:$C$399,2,0)</f>
        <v>3</v>
      </c>
      <c r="C561" s="104">
        <f>VLOOKUP(BJB!$G$9:$G$5599,Ctrl!$E$4:$F$399,2,0)</f>
        <v>0</v>
      </c>
      <c r="D561" s="219">
        <v>1</v>
      </c>
      <c r="E561" s="104" t="str">
        <f>VLOOKUP(BJB!$F$9:$F$5599,Ctrl!$B$4:$D$399,3,0)</f>
        <v>I</v>
      </c>
      <c r="F561" s="139" t="s">
        <v>10514</v>
      </c>
      <c r="G561" s="139" t="s">
        <v>7654</v>
      </c>
      <c r="H561" s="125"/>
      <c r="I561" s="220">
        <f>IF(G560=BJB!$G1308,I560+1,1)</f>
        <v>1</v>
      </c>
      <c r="J561" s="912" t="s">
        <v>20781</v>
      </c>
      <c r="K561" s="126" t="s">
        <v>4902</v>
      </c>
      <c r="L561" s="104" t="s">
        <v>6477</v>
      </c>
      <c r="M561" s="127" t="s">
        <v>4903</v>
      </c>
      <c r="N561" s="128">
        <v>41176</v>
      </c>
      <c r="O561" s="140">
        <v>165000000</v>
      </c>
      <c r="P561" s="105" t="s">
        <v>15162</v>
      </c>
      <c r="Q561" s="120">
        <v>41743</v>
      </c>
      <c r="R561" s="105">
        <v>223612979</v>
      </c>
      <c r="S561" s="234" t="s">
        <v>5501</v>
      </c>
      <c r="T561" s="130">
        <v>41789</v>
      </c>
      <c r="U561" s="114">
        <v>115500000</v>
      </c>
      <c r="V561" s="109">
        <v>41760</v>
      </c>
      <c r="W561" s="141">
        <v>115500000</v>
      </c>
      <c r="X561" s="141">
        <v>0</v>
      </c>
      <c r="Y561" s="141">
        <v>0</v>
      </c>
      <c r="Z561" s="141">
        <v>0</v>
      </c>
      <c r="AA561" s="114">
        <v>0</v>
      </c>
      <c r="AB561" s="114"/>
      <c r="AC561" s="114"/>
      <c r="AD561" s="141"/>
      <c r="AE561" s="106">
        <v>0</v>
      </c>
      <c r="AF561" s="106">
        <v>0</v>
      </c>
      <c r="AG561" s="106">
        <v>0</v>
      </c>
      <c r="AH561" s="114"/>
      <c r="AI561" s="114"/>
      <c r="AJ561" s="114"/>
      <c r="AK561" s="114"/>
      <c r="AL561" s="114"/>
      <c r="AM561" s="114"/>
      <c r="AN561" s="114">
        <f t="shared" si="16"/>
        <v>0</v>
      </c>
      <c r="AO561" s="114">
        <f t="shared" si="17"/>
        <v>115500000</v>
      </c>
      <c r="AP561" s="114"/>
      <c r="AQ561" s="114"/>
      <c r="AR561" s="114"/>
      <c r="AS561" s="114"/>
    </row>
    <row r="562" spans="1:46" s="190" customFormat="1" ht="15" customHeight="1" x14ac:dyDescent="0.2">
      <c r="A562" s="104"/>
      <c r="B562" s="104">
        <f>VLOOKUP(BJB!$F$9:$F$5599,Ctrl!$B$4:$C$399,2,0)</f>
        <v>3</v>
      </c>
      <c r="C562" s="104">
        <f>VLOOKUP(BJB!$G$9:$G$5599,Ctrl!$E$4:$F$399,2,0)</f>
        <v>4</v>
      </c>
      <c r="D562" s="219">
        <v>1</v>
      </c>
      <c r="E562" s="104" t="str">
        <f>VLOOKUP(BJB!$F$9:$F$5599,Ctrl!$B$4:$D$399,3,0)</f>
        <v>I</v>
      </c>
      <c r="F562" s="139" t="s">
        <v>10514</v>
      </c>
      <c r="G562" s="139" t="s">
        <v>6533</v>
      </c>
      <c r="H562" s="125" t="s">
        <v>10144</v>
      </c>
      <c r="I562" s="220">
        <f>IF(G561=BJB!$G1338,I561+1,1)</f>
        <v>1</v>
      </c>
      <c r="J562" s="891" t="s">
        <v>18233</v>
      </c>
      <c r="K562" s="126" t="s">
        <v>7583</v>
      </c>
      <c r="L562" s="104" t="s">
        <v>6477</v>
      </c>
      <c r="M562" s="127" t="s">
        <v>1256</v>
      </c>
      <c r="N562" s="128">
        <v>40977</v>
      </c>
      <c r="O562" s="140">
        <v>180000000</v>
      </c>
      <c r="P562" s="105" t="s">
        <v>15163</v>
      </c>
      <c r="Q562" s="120">
        <v>41533</v>
      </c>
      <c r="R562" s="105">
        <v>213184675</v>
      </c>
      <c r="S562" s="129" t="s">
        <v>127</v>
      </c>
      <c r="T562" s="130">
        <v>41605</v>
      </c>
      <c r="U562" s="131">
        <v>126000000</v>
      </c>
      <c r="V562" s="109">
        <v>41605</v>
      </c>
      <c r="W562" s="141">
        <v>126000000</v>
      </c>
      <c r="X562" s="141">
        <v>0</v>
      </c>
      <c r="Y562" s="141">
        <v>0</v>
      </c>
      <c r="Z562" s="141">
        <v>0</v>
      </c>
      <c r="AA562" s="131">
        <v>20692000</v>
      </c>
      <c r="AB562" s="131">
        <v>1680000</v>
      </c>
      <c r="AC562" s="132"/>
      <c r="AD562" s="141">
        <v>3430000</v>
      </c>
      <c r="AE562" s="106">
        <v>0</v>
      </c>
      <c r="AF562" s="106">
        <v>0</v>
      </c>
      <c r="AG562" s="106">
        <v>5250000</v>
      </c>
      <c r="AH562" s="131"/>
      <c r="AI562" s="131"/>
      <c r="AJ562" s="131"/>
      <c r="AK562" s="131"/>
      <c r="AL562" s="131"/>
      <c r="AM562" s="131"/>
      <c r="AN562" s="114">
        <f t="shared" si="16"/>
        <v>31052000</v>
      </c>
      <c r="AO562" s="114">
        <f t="shared" si="17"/>
        <v>94948000</v>
      </c>
      <c r="AP562" s="114"/>
      <c r="AQ562" s="114"/>
      <c r="AR562" s="114"/>
      <c r="AS562" s="114"/>
      <c r="AT562" s="191"/>
    </row>
    <row r="563" spans="1:46" s="190" customFormat="1" ht="15" customHeight="1" x14ac:dyDescent="0.2">
      <c r="A563" s="104"/>
      <c r="B563" s="104">
        <f>VLOOKUP(BJB!$F$9:$F$5599,Ctrl!$B$4:$C$399,2,0)</f>
        <v>3</v>
      </c>
      <c r="C563" s="104">
        <f>VLOOKUP(BJB!$G$9:$G$5599,Ctrl!$E$4:$F$399,2,0)</f>
        <v>1</v>
      </c>
      <c r="D563" s="219">
        <v>1</v>
      </c>
      <c r="E563" s="104" t="str">
        <f>VLOOKUP(BJB!$F$9:$F$5599,Ctrl!$B$4:$D$399,3,0)</f>
        <v>I</v>
      </c>
      <c r="F563" s="139" t="s">
        <v>10514</v>
      </c>
      <c r="G563" s="139" t="s">
        <v>10276</v>
      </c>
      <c r="H563" s="125" t="s">
        <v>7447</v>
      </c>
      <c r="I563" s="220">
        <f>IF(G562=BJB!$G1343,I562+1,1)</f>
        <v>1</v>
      </c>
      <c r="J563" s="912" t="s">
        <v>20782</v>
      </c>
      <c r="K563" s="121" t="s">
        <v>1259</v>
      </c>
      <c r="L563" s="104" t="s">
        <v>6477</v>
      </c>
      <c r="M563" s="104" t="s">
        <v>1260</v>
      </c>
      <c r="N563" s="120">
        <v>40527</v>
      </c>
      <c r="O563" s="107">
        <v>63000000</v>
      </c>
      <c r="P563" s="105" t="s">
        <v>15164</v>
      </c>
      <c r="Q563" s="120">
        <v>40975</v>
      </c>
      <c r="R563" s="105">
        <v>17730861</v>
      </c>
      <c r="S563" s="108" t="s">
        <v>6848</v>
      </c>
      <c r="T563" s="109">
        <v>41053</v>
      </c>
      <c r="U563" s="114">
        <v>13298146</v>
      </c>
      <c r="V563" s="109">
        <v>41053</v>
      </c>
      <c r="W563" s="141">
        <v>13298146</v>
      </c>
      <c r="X563" s="141">
        <v>0</v>
      </c>
      <c r="Y563" s="141">
        <v>0</v>
      </c>
      <c r="Z563" s="141">
        <v>0</v>
      </c>
      <c r="AA563" s="114">
        <v>8982194</v>
      </c>
      <c r="AB563" s="114"/>
      <c r="AC563" s="132"/>
      <c r="AD563" s="141"/>
      <c r="AE563" s="106">
        <v>0</v>
      </c>
      <c r="AF563" s="106">
        <v>0</v>
      </c>
      <c r="AG563" s="106">
        <v>0</v>
      </c>
      <c r="AH563" s="114"/>
      <c r="AI563" s="114"/>
      <c r="AJ563" s="114"/>
      <c r="AK563" s="114"/>
      <c r="AL563" s="114"/>
      <c r="AM563" s="114"/>
      <c r="AN563" s="114">
        <f t="shared" si="16"/>
        <v>8982194</v>
      </c>
      <c r="AO563" s="114">
        <f t="shared" si="17"/>
        <v>4315952</v>
      </c>
      <c r="AP563" s="114"/>
      <c r="AQ563" s="114"/>
      <c r="AR563" s="114"/>
      <c r="AS563" s="114"/>
      <c r="AT563" s="191"/>
    </row>
    <row r="564" spans="1:46" s="190" customFormat="1" ht="15" customHeight="1" x14ac:dyDescent="0.2">
      <c r="A564" s="104"/>
      <c r="B564" s="104">
        <f>VLOOKUP(BJB!$F$9:$F$5599,Ctrl!$B$4:$C$399,2,0)</f>
        <v>3</v>
      </c>
      <c r="C564" s="104">
        <f>VLOOKUP(BJB!$G$9:$G$5599,Ctrl!$E$4:$F$399,2,0)</f>
        <v>1</v>
      </c>
      <c r="D564" s="219">
        <v>1</v>
      </c>
      <c r="E564" s="104" t="str">
        <f>VLOOKUP(BJB!$F$9:$F$5599,Ctrl!$B$4:$D$399,3,0)</f>
        <v>I</v>
      </c>
      <c r="F564" s="139" t="s">
        <v>10514</v>
      </c>
      <c r="G564" s="139" t="s">
        <v>10276</v>
      </c>
      <c r="H564" s="125" t="s">
        <v>7442</v>
      </c>
      <c r="I564" s="220">
        <f>IF(G563=BJB!$G1382,I563+1,1)</f>
        <v>1</v>
      </c>
      <c r="J564" s="912" t="s">
        <v>20783</v>
      </c>
      <c r="K564" s="121" t="s">
        <v>1376</v>
      </c>
      <c r="L564" s="104" t="s">
        <v>6477</v>
      </c>
      <c r="M564" s="104" t="s">
        <v>1299</v>
      </c>
      <c r="N564" s="120">
        <v>40770</v>
      </c>
      <c r="O564" s="114">
        <v>100000000</v>
      </c>
      <c r="P564" s="105" t="s">
        <v>15165</v>
      </c>
      <c r="Q564" s="120">
        <v>41990</v>
      </c>
      <c r="R564" s="105">
        <v>84965413</v>
      </c>
      <c r="S564" s="146" t="s">
        <v>6250</v>
      </c>
      <c r="T564" s="109">
        <v>42031</v>
      </c>
      <c r="U564" s="114">
        <v>50227121</v>
      </c>
      <c r="V564" s="109">
        <v>42031</v>
      </c>
      <c r="W564" s="141">
        <v>50227121</v>
      </c>
      <c r="X564" s="141">
        <v>0</v>
      </c>
      <c r="Y564" s="141">
        <v>0</v>
      </c>
      <c r="Z564" s="141">
        <v>0</v>
      </c>
      <c r="AA564" s="223">
        <v>5730669</v>
      </c>
      <c r="AB564" s="223"/>
      <c r="AC564" s="132"/>
      <c r="AD564" s="141"/>
      <c r="AE564" s="106">
        <v>0</v>
      </c>
      <c r="AF564" s="106">
        <v>0</v>
      </c>
      <c r="AG564" s="106">
        <v>0</v>
      </c>
      <c r="AH564" s="114"/>
      <c r="AI564" s="114"/>
      <c r="AJ564" s="114"/>
      <c r="AK564" s="114"/>
      <c r="AL564" s="114"/>
      <c r="AM564" s="114"/>
      <c r="AN564" s="114">
        <f t="shared" si="16"/>
        <v>5730669</v>
      </c>
      <c r="AO564" s="114">
        <f t="shared" si="17"/>
        <v>44496452</v>
      </c>
      <c r="AP564" s="114"/>
      <c r="AQ564" s="114"/>
      <c r="AR564" s="114"/>
      <c r="AS564" s="114"/>
      <c r="AT564" s="191"/>
    </row>
    <row r="565" spans="1:46" s="191" customFormat="1" ht="15" customHeight="1" x14ac:dyDescent="0.2">
      <c r="A565" s="104"/>
      <c r="B565" s="104">
        <f>VLOOKUP(BJB!$F$9:$F$5599,Ctrl!$B$4:$C$399,2,0)</f>
        <v>3</v>
      </c>
      <c r="C565" s="104">
        <f>VLOOKUP(BJB!$G$9:$G$5599,Ctrl!$E$4:$F$399,2,0)</f>
        <v>5</v>
      </c>
      <c r="D565" s="219">
        <v>1</v>
      </c>
      <c r="E565" s="104" t="str">
        <f>VLOOKUP(BJB!$F$9:$F$5599,Ctrl!$B$4:$D$399,3,0)</f>
        <v>I</v>
      </c>
      <c r="F565" s="139" t="s">
        <v>10514</v>
      </c>
      <c r="G565" s="139" t="s">
        <v>1333</v>
      </c>
      <c r="H565" s="125"/>
      <c r="I565" s="220">
        <f>IF(G564=BJB!$G1398,I564+1,1)</f>
        <v>1</v>
      </c>
      <c r="J565" s="912" t="s">
        <v>20784</v>
      </c>
      <c r="K565" s="121" t="s">
        <v>1356</v>
      </c>
      <c r="L565" s="104" t="s">
        <v>6477</v>
      </c>
      <c r="M565" s="104" t="s">
        <v>1355</v>
      </c>
      <c r="N565" s="120">
        <v>40977</v>
      </c>
      <c r="O565" s="107">
        <v>28000000</v>
      </c>
      <c r="P565" s="105" t="s">
        <v>15166</v>
      </c>
      <c r="Q565" s="120">
        <v>41445</v>
      </c>
      <c r="R565" s="105">
        <v>20471591</v>
      </c>
      <c r="S565" s="146" t="s">
        <v>124</v>
      </c>
      <c r="T565" s="120">
        <v>41547</v>
      </c>
      <c r="U565" s="114">
        <v>2002772</v>
      </c>
      <c r="V565" s="109">
        <v>41543</v>
      </c>
      <c r="W565" s="141">
        <v>2002772</v>
      </c>
      <c r="X565" s="141">
        <v>0</v>
      </c>
      <c r="Y565" s="141">
        <v>0</v>
      </c>
      <c r="Z565" s="141">
        <v>0</v>
      </c>
      <c r="AA565" s="114">
        <v>0</v>
      </c>
      <c r="AB565" s="114"/>
      <c r="AC565" s="114"/>
      <c r="AD565" s="141"/>
      <c r="AE565" s="106">
        <v>0</v>
      </c>
      <c r="AF565" s="106">
        <v>0</v>
      </c>
      <c r="AG565" s="106">
        <v>0</v>
      </c>
      <c r="AH565" s="114"/>
      <c r="AI565" s="114"/>
      <c r="AJ565" s="114"/>
      <c r="AK565" s="114"/>
      <c r="AL565" s="114"/>
      <c r="AM565" s="114"/>
      <c r="AN565" s="114">
        <f t="shared" si="16"/>
        <v>0</v>
      </c>
      <c r="AO565" s="114">
        <f t="shared" si="17"/>
        <v>2002772</v>
      </c>
      <c r="AP565" s="114"/>
      <c r="AQ565" s="114"/>
      <c r="AR565" s="114"/>
      <c r="AS565" s="114"/>
    </row>
    <row r="566" spans="1:46" s="190" customFormat="1" ht="15" customHeight="1" x14ac:dyDescent="0.2">
      <c r="A566" s="104"/>
      <c r="B566" s="104">
        <f>VLOOKUP(BJB!$F$9:$F$5599,Ctrl!$B$4:$C$399,2,0)</f>
        <v>3</v>
      </c>
      <c r="C566" s="104">
        <f>VLOOKUP(BJB!$G$9:$G$5599,Ctrl!$E$4:$F$399,2,0)</f>
        <v>5</v>
      </c>
      <c r="D566" s="219">
        <v>1</v>
      </c>
      <c r="E566" s="104" t="str">
        <f>VLOOKUP(BJB!$F$9:$F$5599,Ctrl!$B$4:$D$399,3,0)</f>
        <v>I</v>
      </c>
      <c r="F566" s="139" t="s">
        <v>10514</v>
      </c>
      <c r="G566" s="139" t="s">
        <v>1333</v>
      </c>
      <c r="H566" s="125"/>
      <c r="I566" s="220">
        <f>IF(G565=BJB!$G1397,I565+1,1)</f>
        <v>1</v>
      </c>
      <c r="J566" s="912" t="s">
        <v>20785</v>
      </c>
      <c r="K566" s="121" t="s">
        <v>1354</v>
      </c>
      <c r="L566" s="104" t="s">
        <v>6477</v>
      </c>
      <c r="M566" s="104" t="s">
        <v>1355</v>
      </c>
      <c r="N566" s="120">
        <v>40977</v>
      </c>
      <c r="O566" s="105">
        <v>28000000</v>
      </c>
      <c r="P566" s="105" t="s">
        <v>15166</v>
      </c>
      <c r="Q566" s="120">
        <v>41445</v>
      </c>
      <c r="R566" s="105">
        <v>20471591</v>
      </c>
      <c r="S566" s="146" t="s">
        <v>1353</v>
      </c>
      <c r="T566" s="120">
        <v>41516</v>
      </c>
      <c r="U566" s="114">
        <v>13812763</v>
      </c>
      <c r="V566" s="109">
        <v>41516</v>
      </c>
      <c r="W566" s="141">
        <v>13812763</v>
      </c>
      <c r="X566" s="141">
        <v>0</v>
      </c>
      <c r="Y566" s="141">
        <v>0</v>
      </c>
      <c r="Z566" s="141">
        <v>0</v>
      </c>
      <c r="AA566" s="114">
        <v>19808</v>
      </c>
      <c r="AB566" s="114"/>
      <c r="AC566" s="114"/>
      <c r="AD566" s="141"/>
      <c r="AE566" s="106">
        <v>0</v>
      </c>
      <c r="AF566" s="106">
        <v>0</v>
      </c>
      <c r="AG566" s="106">
        <v>0</v>
      </c>
      <c r="AH566" s="114"/>
      <c r="AI566" s="114"/>
      <c r="AJ566" s="114"/>
      <c r="AK566" s="114"/>
      <c r="AL566" s="114"/>
      <c r="AM566" s="114"/>
      <c r="AN566" s="114">
        <f t="shared" si="16"/>
        <v>19808</v>
      </c>
      <c r="AO566" s="114">
        <f t="shared" si="17"/>
        <v>13792955</v>
      </c>
      <c r="AP566" s="114"/>
      <c r="AQ566" s="114"/>
      <c r="AR566" s="114"/>
      <c r="AS566" s="114"/>
      <c r="AT566" s="233"/>
    </row>
    <row r="567" spans="1:46" s="190" customFormat="1" ht="15" customHeight="1" x14ac:dyDescent="0.2">
      <c r="A567" s="104"/>
      <c r="B567" s="104">
        <f>VLOOKUP(BJB!$F$9:$F$5599,Ctrl!$B$4:$C$399,2,0)</f>
        <v>3</v>
      </c>
      <c r="C567" s="104">
        <f>VLOOKUP(BJB!$G$9:$G$5599,Ctrl!$E$4:$F$399,2,0)</f>
        <v>0</v>
      </c>
      <c r="D567" s="219">
        <v>1</v>
      </c>
      <c r="E567" s="104" t="str">
        <f>VLOOKUP(BJB!$F$9:$F$5599,Ctrl!$B$4:$D$399,3,0)</f>
        <v>I</v>
      </c>
      <c r="F567" s="139" t="s">
        <v>10514</v>
      </c>
      <c r="G567" s="139" t="s">
        <v>7654</v>
      </c>
      <c r="H567" s="125"/>
      <c r="I567" s="220">
        <f>IF(G566=BJB!$G1238,I566+1,1)</f>
        <v>1</v>
      </c>
      <c r="J567" s="912" t="s">
        <v>20786</v>
      </c>
      <c r="K567" s="121" t="s">
        <v>1139</v>
      </c>
      <c r="L567" s="104" t="s">
        <v>6477</v>
      </c>
      <c r="M567" s="104" t="s">
        <v>1137</v>
      </c>
      <c r="N567" s="109">
        <v>39566</v>
      </c>
      <c r="O567" s="114">
        <v>7500000</v>
      </c>
      <c r="P567" s="105" t="s">
        <v>6222</v>
      </c>
      <c r="Q567" s="120" t="s">
        <v>6222</v>
      </c>
      <c r="R567" s="890">
        <v>0</v>
      </c>
      <c r="S567" s="108" t="s">
        <v>6829</v>
      </c>
      <c r="T567" s="109">
        <v>39247</v>
      </c>
      <c r="U567" s="114">
        <v>3479765</v>
      </c>
      <c r="V567" s="109" t="s">
        <v>6222</v>
      </c>
      <c r="W567" s="141">
        <v>0</v>
      </c>
      <c r="X567" s="141">
        <v>0</v>
      </c>
      <c r="Y567" s="141">
        <v>0</v>
      </c>
      <c r="Z567" s="141">
        <v>0</v>
      </c>
      <c r="AA567" s="114">
        <v>3479765</v>
      </c>
      <c r="AB567" s="114"/>
      <c r="AC567" s="114"/>
      <c r="AD567" s="141"/>
      <c r="AE567" s="106">
        <v>0</v>
      </c>
      <c r="AF567" s="106">
        <v>0</v>
      </c>
      <c r="AG567" s="106">
        <v>0</v>
      </c>
      <c r="AH567" s="114"/>
      <c r="AI567" s="114"/>
      <c r="AJ567" s="114"/>
      <c r="AK567" s="114"/>
      <c r="AL567" s="114"/>
      <c r="AM567" s="114"/>
      <c r="AN567" s="114">
        <f t="shared" si="16"/>
        <v>3479765</v>
      </c>
      <c r="AO567" s="114">
        <f t="shared" si="17"/>
        <v>0</v>
      </c>
      <c r="AP567" s="114"/>
      <c r="AQ567" s="114"/>
      <c r="AR567" s="114"/>
      <c r="AS567" s="114"/>
    </row>
    <row r="568" spans="1:46" s="190" customFormat="1" ht="15" customHeight="1" x14ac:dyDescent="0.2">
      <c r="A568" s="104"/>
      <c r="B568" s="104">
        <f>VLOOKUP(BJB!$F$9:$F$5599,Ctrl!$B$4:$C$399,2,0)</f>
        <v>3</v>
      </c>
      <c r="C568" s="104">
        <f>VLOOKUP(BJB!$G$9:$G$5599,Ctrl!$E$4:$F$399,2,0)</f>
        <v>3</v>
      </c>
      <c r="D568" s="219">
        <v>1</v>
      </c>
      <c r="E568" s="104" t="str">
        <f>VLOOKUP(BJB!$F$9:$F$5599,Ctrl!$B$4:$D$399,3,0)</f>
        <v>I</v>
      </c>
      <c r="F568" s="139" t="s">
        <v>10514</v>
      </c>
      <c r="G568" s="139" t="s">
        <v>1306</v>
      </c>
      <c r="H568" s="125"/>
      <c r="I568" s="220">
        <f>IF(G567=BJB!$G1317,I567+1,1)</f>
        <v>1</v>
      </c>
      <c r="J568" s="912" t="s">
        <v>20787</v>
      </c>
      <c r="K568" s="121" t="s">
        <v>1318</v>
      </c>
      <c r="L568" s="104" t="s">
        <v>6477</v>
      </c>
      <c r="M568" s="122" t="s">
        <v>1319</v>
      </c>
      <c r="N568" s="109">
        <v>40352</v>
      </c>
      <c r="O568" s="123">
        <v>70000000</v>
      </c>
      <c r="P568" s="105" t="s">
        <v>6222</v>
      </c>
      <c r="Q568" s="120" t="s">
        <v>6222</v>
      </c>
      <c r="R568" s="890">
        <v>0</v>
      </c>
      <c r="S568" s="108" t="s">
        <v>6853</v>
      </c>
      <c r="T568" s="120">
        <v>40724</v>
      </c>
      <c r="U568" s="114">
        <v>78160615</v>
      </c>
      <c r="V568" s="109" t="s">
        <v>6222</v>
      </c>
      <c r="W568" s="141">
        <v>0</v>
      </c>
      <c r="X568" s="141">
        <v>0</v>
      </c>
      <c r="Y568" s="141">
        <v>0</v>
      </c>
      <c r="Z568" s="141">
        <v>0</v>
      </c>
      <c r="AA568" s="114">
        <v>0</v>
      </c>
      <c r="AB568" s="114"/>
      <c r="AC568" s="114"/>
      <c r="AD568" s="141"/>
      <c r="AE568" s="106">
        <v>0</v>
      </c>
      <c r="AF568" s="106">
        <v>0</v>
      </c>
      <c r="AG568" s="106">
        <v>0</v>
      </c>
      <c r="AH568" s="114"/>
      <c r="AI568" s="114"/>
      <c r="AJ568" s="114"/>
      <c r="AK568" s="114"/>
      <c r="AL568" s="114"/>
      <c r="AM568" s="114"/>
      <c r="AN568" s="114">
        <f t="shared" si="16"/>
        <v>0</v>
      </c>
      <c r="AO568" s="114">
        <f t="shared" si="17"/>
        <v>78160615</v>
      </c>
      <c r="AP568" s="114"/>
      <c r="AQ568" s="114"/>
      <c r="AR568" s="114"/>
      <c r="AS568" s="114"/>
    </row>
    <row r="569" spans="1:46" s="190" customFormat="1" ht="15" customHeight="1" x14ac:dyDescent="0.2">
      <c r="A569" s="104"/>
      <c r="B569" s="104">
        <f>VLOOKUP(BJB!$F$9:$F$5599,Ctrl!$B$4:$C$399,2,0)</f>
        <v>3</v>
      </c>
      <c r="C569" s="104">
        <f>VLOOKUP(BJB!$G$9:$G$5599,Ctrl!$E$4:$F$399,2,0)</f>
        <v>1</v>
      </c>
      <c r="D569" s="219">
        <v>1</v>
      </c>
      <c r="E569" s="104" t="str">
        <f>VLOOKUP(BJB!$F$9:$F$5599,Ctrl!$B$4:$D$399,3,0)</f>
        <v>I</v>
      </c>
      <c r="F569" s="139" t="s">
        <v>10514</v>
      </c>
      <c r="G569" s="139" t="s">
        <v>10276</v>
      </c>
      <c r="H569" s="125" t="s">
        <v>7445</v>
      </c>
      <c r="I569" s="220">
        <f>IF(G568=BJB!$G1356,I568+1,1)</f>
        <v>1</v>
      </c>
      <c r="J569" s="912" t="s">
        <v>20788</v>
      </c>
      <c r="K569" s="121" t="s">
        <v>1283</v>
      </c>
      <c r="L569" s="104" t="s">
        <v>6477</v>
      </c>
      <c r="M569" s="104" t="s">
        <v>1284</v>
      </c>
      <c r="N569" s="120">
        <v>40700</v>
      </c>
      <c r="O569" s="107">
        <v>35000000</v>
      </c>
      <c r="P569" s="105" t="s">
        <v>15167</v>
      </c>
      <c r="Q569" s="120">
        <v>41163</v>
      </c>
      <c r="R569" s="105">
        <v>31330150</v>
      </c>
      <c r="S569" s="146" t="s">
        <v>1232</v>
      </c>
      <c r="T569" s="109">
        <v>41213</v>
      </c>
      <c r="U569" s="114">
        <v>21931105</v>
      </c>
      <c r="V569" s="109">
        <v>41213</v>
      </c>
      <c r="W569" s="141">
        <v>21931105</v>
      </c>
      <c r="X569" s="141">
        <v>0</v>
      </c>
      <c r="Y569" s="141">
        <v>0</v>
      </c>
      <c r="Z569" s="141">
        <v>0</v>
      </c>
      <c r="AA569" s="114">
        <v>13889679</v>
      </c>
      <c r="AB569" s="114"/>
      <c r="AC569" s="132"/>
      <c r="AD569" s="141"/>
      <c r="AE569" s="106">
        <v>0</v>
      </c>
      <c r="AF569" s="106">
        <v>0</v>
      </c>
      <c r="AG569" s="106">
        <v>0</v>
      </c>
      <c r="AH569" s="114"/>
      <c r="AI569" s="222"/>
      <c r="AJ569" s="230"/>
      <c r="AK569" s="114"/>
      <c r="AL569" s="114"/>
      <c r="AM569" s="114"/>
      <c r="AN569" s="114">
        <f t="shared" si="16"/>
        <v>13889679</v>
      </c>
      <c r="AO569" s="114">
        <f t="shared" si="17"/>
        <v>8041426</v>
      </c>
      <c r="AP569" s="114"/>
      <c r="AQ569" s="114"/>
      <c r="AR569" s="114"/>
      <c r="AS569" s="114"/>
    </row>
    <row r="570" spans="1:46" s="190" customFormat="1" ht="15" customHeight="1" x14ac:dyDescent="0.2">
      <c r="A570" s="104"/>
      <c r="B570" s="104">
        <f>VLOOKUP(BJB!$F$9:$F$5599,Ctrl!$B$4:$C$399,2,0)</f>
        <v>3</v>
      </c>
      <c r="C570" s="104">
        <f>VLOOKUP(BJB!$G$9:$G$5599,Ctrl!$E$4:$F$399,2,0)</f>
        <v>0</v>
      </c>
      <c r="D570" s="219">
        <v>1</v>
      </c>
      <c r="E570" s="104" t="str">
        <f>VLOOKUP(BJB!$F$9:$F$5599,Ctrl!$B$4:$D$399,3,0)</f>
        <v>I</v>
      </c>
      <c r="F570" s="139" t="s">
        <v>10514</v>
      </c>
      <c r="G570" s="139" t="s">
        <v>7654</v>
      </c>
      <c r="H570" s="125" t="s">
        <v>13406</v>
      </c>
      <c r="I570" s="220">
        <f>IF(G569=BJB!$G1282,I569+1,1)</f>
        <v>1</v>
      </c>
      <c r="J570" s="891" t="s">
        <v>18234</v>
      </c>
      <c r="K570" s="121" t="s">
        <v>1211</v>
      </c>
      <c r="L570" s="104" t="s">
        <v>6477</v>
      </c>
      <c r="M570" s="104" t="s">
        <v>1212</v>
      </c>
      <c r="N570" s="120">
        <v>40511</v>
      </c>
      <c r="O570" s="107">
        <v>35000000</v>
      </c>
      <c r="P570" s="105" t="s">
        <v>6222</v>
      </c>
      <c r="Q570" s="120" t="s">
        <v>6222</v>
      </c>
      <c r="R570" s="890">
        <v>0</v>
      </c>
      <c r="S570" s="108" t="s">
        <v>6849</v>
      </c>
      <c r="T570" s="109">
        <v>41101</v>
      </c>
      <c r="U570" s="114">
        <v>17782983</v>
      </c>
      <c r="V570" s="109" t="s">
        <v>6222</v>
      </c>
      <c r="W570" s="141">
        <v>0</v>
      </c>
      <c r="X570" s="141">
        <v>0</v>
      </c>
      <c r="Y570" s="141">
        <v>0</v>
      </c>
      <c r="Z570" s="141">
        <v>0</v>
      </c>
      <c r="AA570" s="114">
        <v>0</v>
      </c>
      <c r="AB570" s="114">
        <v>427184</v>
      </c>
      <c r="AC570" s="132"/>
      <c r="AD570" s="141"/>
      <c r="AE570" s="106">
        <v>0</v>
      </c>
      <c r="AF570" s="106">
        <v>0</v>
      </c>
      <c r="AG570" s="106">
        <v>0</v>
      </c>
      <c r="AH570" s="114"/>
      <c r="AI570" s="114"/>
      <c r="AJ570" s="114"/>
      <c r="AK570" s="114"/>
      <c r="AL570" s="114"/>
      <c r="AM570" s="114"/>
      <c r="AN570" s="114">
        <f t="shared" si="16"/>
        <v>427184</v>
      </c>
      <c r="AO570" s="114">
        <f t="shared" si="17"/>
        <v>17355799</v>
      </c>
      <c r="AP570" s="114"/>
      <c r="AQ570" s="114"/>
      <c r="AR570" s="114"/>
      <c r="AS570" s="114"/>
    </row>
    <row r="571" spans="1:46" s="190" customFormat="1" ht="15" customHeight="1" x14ac:dyDescent="0.2">
      <c r="A571" s="104"/>
      <c r="B571" s="104">
        <f>VLOOKUP(BJB!$F$9:$F$5599,Ctrl!$B$4:$C$399,2,0)</f>
        <v>3</v>
      </c>
      <c r="C571" s="104">
        <f>VLOOKUP(BJB!$G$9:$G$5599,Ctrl!$E$4:$F$399,2,0)</f>
        <v>0</v>
      </c>
      <c r="D571" s="219">
        <v>1</v>
      </c>
      <c r="E571" s="104" t="str">
        <f>VLOOKUP(BJB!$F$9:$F$5599,Ctrl!$B$4:$D$399,3,0)</f>
        <v>I</v>
      </c>
      <c r="F571" s="139" t="s">
        <v>10514</v>
      </c>
      <c r="G571" s="139" t="s">
        <v>7654</v>
      </c>
      <c r="H571" s="125"/>
      <c r="I571" s="220">
        <f>IF(G570=BJB!$G1287,I570+1,1)</f>
        <v>1</v>
      </c>
      <c r="J571" s="912"/>
      <c r="K571" s="121" t="s">
        <v>1223</v>
      </c>
      <c r="L571" s="104" t="s">
        <v>6477</v>
      </c>
      <c r="M571" s="104" t="s">
        <v>1224</v>
      </c>
      <c r="N571" s="120">
        <v>40339</v>
      </c>
      <c r="O571" s="107">
        <v>25000000</v>
      </c>
      <c r="P571" s="105"/>
      <c r="Q571" s="120"/>
      <c r="R571" s="105"/>
      <c r="S571" s="108" t="s">
        <v>1222</v>
      </c>
      <c r="T571" s="109">
        <v>40998</v>
      </c>
      <c r="U571" s="114">
        <v>9789062</v>
      </c>
      <c r="V571" s="109"/>
      <c r="W571" s="141"/>
      <c r="X571" s="141"/>
      <c r="Y571" s="141"/>
      <c r="Z571" s="141"/>
      <c r="AA571" s="114">
        <v>0</v>
      </c>
      <c r="AB571" s="114"/>
      <c r="AC571" s="114"/>
      <c r="AD571" s="141"/>
      <c r="AE571" s="106">
        <v>0</v>
      </c>
      <c r="AF571" s="106">
        <v>0</v>
      </c>
      <c r="AG571" s="106">
        <v>0</v>
      </c>
      <c r="AH571" s="114"/>
      <c r="AI571" s="114"/>
      <c r="AJ571" s="114"/>
      <c r="AK571" s="114"/>
      <c r="AL571" s="114"/>
      <c r="AM571" s="114"/>
      <c r="AN571" s="114">
        <f t="shared" si="16"/>
        <v>0</v>
      </c>
      <c r="AO571" s="114">
        <f t="shared" si="17"/>
        <v>9789062</v>
      </c>
      <c r="AP571" s="114"/>
      <c r="AQ571" s="114"/>
      <c r="AR571" s="114"/>
      <c r="AS571" s="114"/>
    </row>
    <row r="572" spans="1:46" s="190" customFormat="1" ht="15" customHeight="1" x14ac:dyDescent="0.2">
      <c r="A572" s="104"/>
      <c r="B572" s="104">
        <f>VLOOKUP(BJB!$F$9:$F$5599,Ctrl!$B$4:$C$399,2,0)</f>
        <v>3</v>
      </c>
      <c r="C572" s="104">
        <f>VLOOKUP(BJB!$G$9:$G$5599,Ctrl!$E$4:$F$399,2,0)</f>
        <v>3</v>
      </c>
      <c r="D572" s="219">
        <v>1</v>
      </c>
      <c r="E572" s="104" t="str">
        <f>VLOOKUP(BJB!$F$9:$F$5599,Ctrl!$B$4:$D$399,3,0)</f>
        <v>I</v>
      </c>
      <c r="F572" s="139" t="s">
        <v>10514</v>
      </c>
      <c r="G572" s="139" t="s">
        <v>1306</v>
      </c>
      <c r="H572" s="125"/>
      <c r="I572" s="220">
        <f>IF(G571=BJB!$G1319,I571+1,1)</f>
        <v>1</v>
      </c>
      <c r="J572" s="912"/>
      <c r="K572" s="121" t="s">
        <v>1223</v>
      </c>
      <c r="L572" s="104" t="s">
        <v>6477</v>
      </c>
      <c r="M572" s="104" t="s">
        <v>1224</v>
      </c>
      <c r="N572" s="120">
        <v>40339</v>
      </c>
      <c r="O572" s="107">
        <v>25000000</v>
      </c>
      <c r="P572" s="105"/>
      <c r="Q572" s="120"/>
      <c r="R572" s="105"/>
      <c r="S572" s="146" t="s">
        <v>1222</v>
      </c>
      <c r="T572" s="109">
        <v>40998</v>
      </c>
      <c r="U572" s="114">
        <v>9789062</v>
      </c>
      <c r="V572" s="109"/>
      <c r="W572" s="141"/>
      <c r="X572" s="141"/>
      <c r="Y572" s="141"/>
      <c r="Z572" s="141"/>
      <c r="AA572" s="114">
        <v>0</v>
      </c>
      <c r="AB572" s="114"/>
      <c r="AC572" s="114"/>
      <c r="AD572" s="141"/>
      <c r="AE572" s="106">
        <v>0</v>
      </c>
      <c r="AF572" s="106">
        <v>0</v>
      </c>
      <c r="AG572" s="106">
        <v>0</v>
      </c>
      <c r="AH572" s="114"/>
      <c r="AI572" s="114"/>
      <c r="AJ572" s="114"/>
      <c r="AK572" s="114"/>
      <c r="AL572" s="114"/>
      <c r="AM572" s="114"/>
      <c r="AN572" s="114">
        <f t="shared" si="16"/>
        <v>0</v>
      </c>
      <c r="AO572" s="114">
        <f t="shared" si="17"/>
        <v>9789062</v>
      </c>
      <c r="AP572" s="114"/>
      <c r="AQ572" s="114"/>
      <c r="AR572" s="114"/>
      <c r="AS572" s="114"/>
    </row>
    <row r="573" spans="1:46" s="190" customFormat="1" ht="15" customHeight="1" x14ac:dyDescent="0.2">
      <c r="A573" s="104"/>
      <c r="B573" s="104">
        <f>VLOOKUP(BJB!$F$9:$F$5599,Ctrl!$B$4:$C$399,2,0)</f>
        <v>3</v>
      </c>
      <c r="C573" s="104">
        <f>VLOOKUP(BJB!$G$9:$G$5599,Ctrl!$E$4:$F$399,2,0)</f>
        <v>5</v>
      </c>
      <c r="D573" s="219">
        <v>1</v>
      </c>
      <c r="E573" s="104" t="str">
        <f>VLOOKUP(BJB!$F$9:$F$5599,Ctrl!$B$4:$D$399,3,0)</f>
        <v>I</v>
      </c>
      <c r="F573" s="139" t="s">
        <v>10514</v>
      </c>
      <c r="G573" s="139" t="s">
        <v>1333</v>
      </c>
      <c r="H573" s="125" t="s">
        <v>6616</v>
      </c>
      <c r="I573" s="220">
        <f>IF(G572=BJB!$G1392,I572+1,1)</f>
        <v>1</v>
      </c>
      <c r="J573" s="912" t="s">
        <v>20789</v>
      </c>
      <c r="K573" s="121" t="s">
        <v>1345</v>
      </c>
      <c r="L573" s="104" t="s">
        <v>6477</v>
      </c>
      <c r="M573" s="104" t="s">
        <v>1346</v>
      </c>
      <c r="N573" s="120">
        <v>40161</v>
      </c>
      <c r="O573" s="107">
        <v>75000000</v>
      </c>
      <c r="P573" s="105" t="s">
        <v>6222</v>
      </c>
      <c r="Q573" s="120" t="s">
        <v>6222</v>
      </c>
      <c r="R573" s="890">
        <v>0</v>
      </c>
      <c r="S573" s="108" t="s">
        <v>1347</v>
      </c>
      <c r="T573" s="109">
        <v>40843</v>
      </c>
      <c r="U573" s="114">
        <v>42390038</v>
      </c>
      <c r="V573" s="109" t="s">
        <v>6222</v>
      </c>
      <c r="W573" s="141">
        <v>0</v>
      </c>
      <c r="X573" s="141">
        <v>0</v>
      </c>
      <c r="Y573" s="141">
        <v>0</v>
      </c>
      <c r="Z573" s="141">
        <v>0</v>
      </c>
      <c r="AA573" s="114">
        <v>12120874</v>
      </c>
      <c r="AB573" s="114"/>
      <c r="AC573" s="132"/>
      <c r="AD573" s="141"/>
      <c r="AE573" s="106">
        <v>0</v>
      </c>
      <c r="AF573" s="106">
        <v>0</v>
      </c>
      <c r="AG573" s="106">
        <v>0</v>
      </c>
      <c r="AH573" s="114"/>
      <c r="AI573" s="114"/>
      <c r="AJ573" s="114"/>
      <c r="AK573" s="114"/>
      <c r="AL573" s="114"/>
      <c r="AM573" s="114"/>
      <c r="AN573" s="114">
        <f t="shared" si="16"/>
        <v>12120874</v>
      </c>
      <c r="AO573" s="114">
        <f t="shared" si="17"/>
        <v>30269164</v>
      </c>
      <c r="AP573" s="114"/>
      <c r="AQ573" s="114"/>
      <c r="AR573" s="114"/>
      <c r="AS573" s="114"/>
    </row>
    <row r="574" spans="1:46" s="190" customFormat="1" ht="15" customHeight="1" x14ac:dyDescent="0.2">
      <c r="A574" s="104"/>
      <c r="B574" s="104">
        <f>VLOOKUP(BJB!$F$9:$F$5599,Ctrl!$B$4:$C$399,2,0)</f>
        <v>3</v>
      </c>
      <c r="C574" s="104">
        <f>VLOOKUP(BJB!$G$9:$G$5599,Ctrl!$E$4:$F$399,2,0)</f>
        <v>1</v>
      </c>
      <c r="D574" s="219">
        <v>1</v>
      </c>
      <c r="E574" s="104" t="str">
        <f>VLOOKUP(BJB!$F$9:$F$5599,Ctrl!$B$4:$D$399,3,0)</f>
        <v>I</v>
      </c>
      <c r="F574" s="139" t="s">
        <v>10514</v>
      </c>
      <c r="G574" s="139" t="s">
        <v>10276</v>
      </c>
      <c r="H574" s="125"/>
      <c r="I574" s="220">
        <f>IF(G573=BJB!$G1361,I573+1,1)</f>
        <v>1</v>
      </c>
      <c r="J574" s="912" t="s">
        <v>20790</v>
      </c>
      <c r="K574" s="121" t="s">
        <v>1290</v>
      </c>
      <c r="L574" s="104" t="s">
        <v>6477</v>
      </c>
      <c r="M574" s="104" t="s">
        <v>1291</v>
      </c>
      <c r="N574" s="120">
        <v>40770</v>
      </c>
      <c r="O574" s="107">
        <v>100000000</v>
      </c>
      <c r="P574" s="105" t="s">
        <v>15168</v>
      </c>
      <c r="Q574" s="120">
        <v>41176</v>
      </c>
      <c r="R574" s="105">
        <v>83702589</v>
      </c>
      <c r="S574" s="146" t="s">
        <v>1232</v>
      </c>
      <c r="T574" s="109">
        <v>41213</v>
      </c>
      <c r="U574" s="114">
        <v>58591812</v>
      </c>
      <c r="V574" s="109">
        <v>41213</v>
      </c>
      <c r="W574" s="141">
        <v>58591812</v>
      </c>
      <c r="X574" s="141">
        <v>0</v>
      </c>
      <c r="Y574" s="141">
        <v>0</v>
      </c>
      <c r="Z574" s="141">
        <v>0</v>
      </c>
      <c r="AA574" s="114">
        <v>54558121</v>
      </c>
      <c r="AB574" s="114"/>
      <c r="AC574" s="114"/>
      <c r="AD574" s="141"/>
      <c r="AE574" s="106">
        <v>0</v>
      </c>
      <c r="AF574" s="106">
        <v>0</v>
      </c>
      <c r="AG574" s="106">
        <v>0</v>
      </c>
      <c r="AH574" s="114"/>
      <c r="AI574" s="114"/>
      <c r="AJ574" s="114"/>
      <c r="AK574" s="114"/>
      <c r="AL574" s="114"/>
      <c r="AM574" s="114"/>
      <c r="AN574" s="114">
        <f t="shared" si="16"/>
        <v>54558121</v>
      </c>
      <c r="AO574" s="114">
        <f t="shared" si="17"/>
        <v>4033691</v>
      </c>
      <c r="AP574" s="114"/>
      <c r="AQ574" s="114"/>
      <c r="AR574" s="114"/>
      <c r="AS574" s="114"/>
    </row>
    <row r="575" spans="1:46" s="190" customFormat="1" ht="15" customHeight="1" x14ac:dyDescent="0.2">
      <c r="A575" s="104"/>
      <c r="B575" s="104">
        <f>VLOOKUP(BJB!$F$9:$F$5599,Ctrl!$B$4:$C$399,2,0)</f>
        <v>3</v>
      </c>
      <c r="C575" s="104">
        <f>VLOOKUP(BJB!$G$9:$G$5599,Ctrl!$E$4:$F$399,2,0)</f>
        <v>3</v>
      </c>
      <c r="D575" s="219">
        <v>1</v>
      </c>
      <c r="E575" s="104" t="str">
        <f>VLOOKUP(BJB!$F$9:$F$5599,Ctrl!$B$4:$D$399,3,0)</f>
        <v>I</v>
      </c>
      <c r="F575" s="139" t="s">
        <v>10514</v>
      </c>
      <c r="G575" s="139" t="s">
        <v>1306</v>
      </c>
      <c r="H575" s="125"/>
      <c r="I575" s="220">
        <f>IF(G574=BJB!$G1312,I574+1,1)</f>
        <v>1</v>
      </c>
      <c r="J575" s="912" t="s">
        <v>20791</v>
      </c>
      <c r="K575" s="121" t="s">
        <v>1309</v>
      </c>
      <c r="L575" s="104" t="s">
        <v>6477</v>
      </c>
      <c r="M575" s="122" t="s">
        <v>1310</v>
      </c>
      <c r="N575" s="109">
        <v>40136</v>
      </c>
      <c r="O575" s="123">
        <v>25000000</v>
      </c>
      <c r="P575" s="105" t="s">
        <v>15169</v>
      </c>
      <c r="Q575" s="120" t="s">
        <v>15170</v>
      </c>
      <c r="R575" s="105">
        <v>20833336</v>
      </c>
      <c r="S575" s="108" t="s">
        <v>6851</v>
      </c>
      <c r="T575" s="120">
        <v>40541</v>
      </c>
      <c r="U575" s="114">
        <v>15625002</v>
      </c>
      <c r="V575" s="109">
        <v>40540</v>
      </c>
      <c r="W575" s="141">
        <v>15625002</v>
      </c>
      <c r="X575" s="141">
        <v>0</v>
      </c>
      <c r="Y575" s="141">
        <v>0</v>
      </c>
      <c r="Z575" s="141">
        <v>0</v>
      </c>
      <c r="AA575" s="114">
        <v>15512502</v>
      </c>
      <c r="AB575" s="114"/>
      <c r="AC575" s="114"/>
      <c r="AD575" s="141"/>
      <c r="AE575" s="106">
        <v>0</v>
      </c>
      <c r="AF575" s="106">
        <v>0</v>
      </c>
      <c r="AG575" s="106">
        <v>0</v>
      </c>
      <c r="AH575" s="114"/>
      <c r="AI575" s="114"/>
      <c r="AJ575" s="114"/>
      <c r="AK575" s="114"/>
      <c r="AL575" s="114"/>
      <c r="AM575" s="114"/>
      <c r="AN575" s="114">
        <f t="shared" si="16"/>
        <v>15512502</v>
      </c>
      <c r="AO575" s="114">
        <f t="shared" si="17"/>
        <v>112500</v>
      </c>
      <c r="AP575" s="114"/>
      <c r="AQ575" s="114"/>
      <c r="AR575" s="114"/>
      <c r="AS575" s="114"/>
    </row>
    <row r="576" spans="1:46" s="190" customFormat="1" ht="15" customHeight="1" x14ac:dyDescent="0.2">
      <c r="A576" s="104"/>
      <c r="B576" s="104">
        <f>VLOOKUP(BJB!$F$9:$F$5599,Ctrl!$B$4:$C$399,2,0)</f>
        <v>3</v>
      </c>
      <c r="C576" s="104">
        <f>VLOOKUP(BJB!$G$9:$G$5599,Ctrl!$E$4:$F$399,2,0)</f>
        <v>3</v>
      </c>
      <c r="D576" s="219">
        <v>1</v>
      </c>
      <c r="E576" s="104" t="str">
        <f>VLOOKUP(BJB!$F$9:$F$5599,Ctrl!$B$4:$D$399,3,0)</f>
        <v>I</v>
      </c>
      <c r="F576" s="139" t="s">
        <v>10514</v>
      </c>
      <c r="G576" s="139" t="s">
        <v>1306</v>
      </c>
      <c r="H576" s="125" t="s">
        <v>13553</v>
      </c>
      <c r="I576" s="220">
        <f>IF(G575=BJB!$G1333,I575+1,1)</f>
        <v>1</v>
      </c>
      <c r="J576" s="891" t="s">
        <v>18235</v>
      </c>
      <c r="K576" s="121" t="s">
        <v>5664</v>
      </c>
      <c r="L576" s="104" t="s">
        <v>6477</v>
      </c>
      <c r="M576" s="104" t="s">
        <v>5665</v>
      </c>
      <c r="N576" s="120">
        <v>40945</v>
      </c>
      <c r="O576" s="107">
        <v>20000000</v>
      </c>
      <c r="P576" s="105" t="s">
        <v>15171</v>
      </c>
      <c r="Q576" s="120">
        <v>41801</v>
      </c>
      <c r="R576" s="105">
        <v>11286396</v>
      </c>
      <c r="S576" s="146" t="s">
        <v>5563</v>
      </c>
      <c r="T576" s="109">
        <v>41820</v>
      </c>
      <c r="U576" s="114">
        <v>7475383</v>
      </c>
      <c r="V576" s="109">
        <v>41791</v>
      </c>
      <c r="W576" s="141">
        <v>7475383</v>
      </c>
      <c r="X576" s="141">
        <v>0</v>
      </c>
      <c r="Y576" s="141">
        <v>0</v>
      </c>
      <c r="Z576" s="141">
        <v>0</v>
      </c>
      <c r="AA576" s="114">
        <v>0</v>
      </c>
      <c r="AB576" s="114"/>
      <c r="AC576" s="114">
        <v>179409</v>
      </c>
      <c r="AD576" s="141"/>
      <c r="AE576" s="106">
        <v>354333</v>
      </c>
      <c r="AF576" s="106">
        <v>0</v>
      </c>
      <c r="AG576" s="106">
        <v>174924</v>
      </c>
      <c r="AH576" s="114"/>
      <c r="AI576" s="114"/>
      <c r="AJ576" s="114"/>
      <c r="AK576" s="114"/>
      <c r="AL576" s="114"/>
      <c r="AM576" s="114"/>
      <c r="AN576" s="114">
        <f t="shared" si="16"/>
        <v>708666</v>
      </c>
      <c r="AO576" s="114">
        <f t="shared" si="17"/>
        <v>6766717</v>
      </c>
      <c r="AP576" s="114"/>
      <c r="AQ576" s="114"/>
      <c r="AR576" s="114"/>
      <c r="AS576" s="114"/>
    </row>
    <row r="577" spans="1:46" s="190" customFormat="1" ht="15" customHeight="1" x14ac:dyDescent="0.2">
      <c r="A577" s="104"/>
      <c r="B577" s="104">
        <f>VLOOKUP(BJB!$F$9:$F$5599,Ctrl!$B$4:$C$399,2,0)</f>
        <v>3</v>
      </c>
      <c r="C577" s="104">
        <f>VLOOKUP(BJB!$G$9:$G$5599,Ctrl!$E$4:$F$399,2,0)</f>
        <v>3</v>
      </c>
      <c r="D577" s="219">
        <v>1</v>
      </c>
      <c r="E577" s="104" t="str">
        <f>VLOOKUP(BJB!$F$9:$F$5599,Ctrl!$B$4:$D$399,3,0)</f>
        <v>I</v>
      </c>
      <c r="F577" s="139" t="s">
        <v>10514</v>
      </c>
      <c r="G577" s="139" t="s">
        <v>1306</v>
      </c>
      <c r="H577" s="125"/>
      <c r="I577" s="220">
        <f>IF(G576=BJB!$G1336,I576+1,1)</f>
        <v>1</v>
      </c>
      <c r="J577" s="912" t="s">
        <v>20792</v>
      </c>
      <c r="K577" s="121" t="s">
        <v>8401</v>
      </c>
      <c r="L577" s="104" t="s">
        <v>6477</v>
      </c>
      <c r="M577" s="104" t="s">
        <v>8411</v>
      </c>
      <c r="N577" s="120">
        <v>41131</v>
      </c>
      <c r="O577" s="105">
        <v>100000000</v>
      </c>
      <c r="P577" s="105" t="s">
        <v>15172</v>
      </c>
      <c r="Q577" s="120">
        <v>42220</v>
      </c>
      <c r="R577" s="105">
        <v>20004299</v>
      </c>
      <c r="S577" s="146" t="s">
        <v>8421</v>
      </c>
      <c r="T577" s="109">
        <v>42244</v>
      </c>
      <c r="U577" s="141">
        <v>13611107</v>
      </c>
      <c r="V577" s="109">
        <v>42244</v>
      </c>
      <c r="W577" s="141">
        <v>13611107</v>
      </c>
      <c r="X577" s="141">
        <v>0</v>
      </c>
      <c r="Y577" s="141">
        <v>0</v>
      </c>
      <c r="Z577" s="141">
        <v>0</v>
      </c>
      <c r="AA577" s="114">
        <v>3088483</v>
      </c>
      <c r="AB577" s="114"/>
      <c r="AC577" s="132"/>
      <c r="AD577" s="141"/>
      <c r="AE577" s="106">
        <v>0</v>
      </c>
      <c r="AF577" s="106">
        <v>0</v>
      </c>
      <c r="AG577" s="106">
        <v>0</v>
      </c>
      <c r="AH577" s="106"/>
      <c r="AI577" s="106"/>
      <c r="AJ577" s="106"/>
      <c r="AK577" s="106"/>
      <c r="AL577" s="106"/>
      <c r="AM577" s="106"/>
      <c r="AN577" s="114">
        <f t="shared" si="16"/>
        <v>3088483</v>
      </c>
      <c r="AO577" s="114">
        <f t="shared" si="17"/>
        <v>10522624</v>
      </c>
      <c r="AP577" s="114"/>
      <c r="AQ577" s="114"/>
      <c r="AR577" s="114"/>
      <c r="AS577" s="114"/>
    </row>
    <row r="578" spans="1:46" s="190" customFormat="1" ht="15" customHeight="1" x14ac:dyDescent="0.2">
      <c r="A578" s="104"/>
      <c r="B578" s="104">
        <f>VLOOKUP(BJB!$F$9:$F$5599,Ctrl!$B$4:$C$399,2,0)</f>
        <v>3</v>
      </c>
      <c r="C578" s="104">
        <f>VLOOKUP(BJB!$G$9:$G$5599,Ctrl!$E$4:$F$399,2,0)</f>
        <v>3</v>
      </c>
      <c r="D578" s="219">
        <v>1</v>
      </c>
      <c r="E578" s="104" t="str">
        <f>VLOOKUP(BJB!$F$9:$F$5599,Ctrl!$B$4:$D$399,3,0)</f>
        <v>I</v>
      </c>
      <c r="F578" s="139" t="s">
        <v>10514</v>
      </c>
      <c r="G578" s="139" t="s">
        <v>1306</v>
      </c>
      <c r="H578" s="125" t="s">
        <v>6618</v>
      </c>
      <c r="I578" s="220">
        <f>IF(G577=BJB!$G1311,I577+1,1)</f>
        <v>1</v>
      </c>
      <c r="J578" s="891" t="s">
        <v>20227</v>
      </c>
      <c r="K578" s="121" t="s">
        <v>1307</v>
      </c>
      <c r="L578" s="104" t="s">
        <v>6477</v>
      </c>
      <c r="M578" s="122" t="s">
        <v>1308</v>
      </c>
      <c r="N578" s="109">
        <v>39891</v>
      </c>
      <c r="O578" s="123">
        <v>100000000</v>
      </c>
      <c r="P578" s="105" t="s">
        <v>6222</v>
      </c>
      <c r="Q578" s="120" t="s">
        <v>6222</v>
      </c>
      <c r="R578" s="890">
        <v>0</v>
      </c>
      <c r="S578" s="108" t="s">
        <v>6850</v>
      </c>
      <c r="T578" s="120">
        <v>40317</v>
      </c>
      <c r="U578" s="114">
        <v>59100728</v>
      </c>
      <c r="V578" s="109" t="s">
        <v>6222</v>
      </c>
      <c r="W578" s="141">
        <v>0</v>
      </c>
      <c r="X578" s="141">
        <v>0</v>
      </c>
      <c r="Y578" s="141">
        <v>0</v>
      </c>
      <c r="Z578" s="141">
        <v>0</v>
      </c>
      <c r="AA578" s="114">
        <v>29240579</v>
      </c>
      <c r="AB578" s="114"/>
      <c r="AC578" s="132"/>
      <c r="AD578" s="141"/>
      <c r="AE578" s="106">
        <v>0</v>
      </c>
      <c r="AF578" s="106">
        <v>0</v>
      </c>
      <c r="AG578" s="106">
        <v>3019232</v>
      </c>
      <c r="AH578" s="114"/>
      <c r="AI578" s="114"/>
      <c r="AJ578" s="114"/>
      <c r="AK578" s="114"/>
      <c r="AL578" s="114"/>
      <c r="AM578" s="114"/>
      <c r="AN578" s="114">
        <f t="shared" si="16"/>
        <v>32259811</v>
      </c>
      <c r="AO578" s="114">
        <f t="shared" si="17"/>
        <v>26840917</v>
      </c>
      <c r="AP578" s="114"/>
      <c r="AQ578" s="114"/>
      <c r="AR578" s="114"/>
      <c r="AS578" s="114"/>
    </row>
    <row r="579" spans="1:46" s="190" customFormat="1" ht="15" customHeight="1" x14ac:dyDescent="0.2">
      <c r="A579" s="104"/>
      <c r="B579" s="104">
        <f>VLOOKUP(BJB!$F$9:$F$5599,Ctrl!$B$4:$C$399,2,0)</f>
        <v>3</v>
      </c>
      <c r="C579" s="104">
        <f>VLOOKUP(BJB!$G$9:$G$5599,Ctrl!$E$4:$F$399,2,0)</f>
        <v>0</v>
      </c>
      <c r="D579" s="219">
        <v>1</v>
      </c>
      <c r="E579" s="104" t="str">
        <f>VLOOKUP(BJB!$F$9:$F$5599,Ctrl!$B$4:$D$399,3,0)</f>
        <v>I</v>
      </c>
      <c r="F579" s="139" t="s">
        <v>10514</v>
      </c>
      <c r="G579" s="139" t="s">
        <v>7654</v>
      </c>
      <c r="H579" s="125"/>
      <c r="I579" s="220">
        <f>IF(G578=BJB!$G1275,I578+1,1)</f>
        <v>1</v>
      </c>
      <c r="J579" s="912" t="s">
        <v>20793</v>
      </c>
      <c r="K579" s="121" t="s">
        <v>1198</v>
      </c>
      <c r="L579" s="104" t="s">
        <v>6477</v>
      </c>
      <c r="M579" s="104" t="s">
        <v>1199</v>
      </c>
      <c r="N579" s="120">
        <v>39946</v>
      </c>
      <c r="O579" s="107">
        <v>5000000</v>
      </c>
      <c r="P579" s="105" t="s">
        <v>6222</v>
      </c>
      <c r="Q579" s="120" t="s">
        <v>6222</v>
      </c>
      <c r="R579" s="890">
        <v>0</v>
      </c>
      <c r="S579" s="108" t="s">
        <v>6845</v>
      </c>
      <c r="T579" s="109">
        <v>40626</v>
      </c>
      <c r="U579" s="114">
        <v>1937505</v>
      </c>
      <c r="V579" s="109" t="s">
        <v>6222</v>
      </c>
      <c r="W579" s="141">
        <v>0</v>
      </c>
      <c r="X579" s="141">
        <v>0</v>
      </c>
      <c r="Y579" s="141">
        <v>0</v>
      </c>
      <c r="Z579" s="141">
        <v>0</v>
      </c>
      <c r="AA579" s="114">
        <v>1750005</v>
      </c>
      <c r="AB579" s="114"/>
      <c r="AC579" s="114"/>
      <c r="AD579" s="141"/>
      <c r="AE579" s="106">
        <v>0</v>
      </c>
      <c r="AF579" s="106">
        <v>0</v>
      </c>
      <c r="AG579" s="106">
        <v>0</v>
      </c>
      <c r="AH579" s="114"/>
      <c r="AI579" s="114"/>
      <c r="AJ579" s="114"/>
      <c r="AK579" s="114"/>
      <c r="AL579" s="114"/>
      <c r="AM579" s="114"/>
      <c r="AN579" s="114">
        <f t="shared" si="16"/>
        <v>1750005</v>
      </c>
      <c r="AO579" s="114">
        <f t="shared" si="17"/>
        <v>187500</v>
      </c>
      <c r="AP579" s="114"/>
      <c r="AQ579" s="114"/>
      <c r="AR579" s="114"/>
      <c r="AS579" s="114"/>
    </row>
    <row r="580" spans="1:46" s="190" customFormat="1" ht="15" customHeight="1" x14ac:dyDescent="0.2">
      <c r="A580" s="104"/>
      <c r="B580" s="104">
        <f>VLOOKUP(BJB!$F$9:$F$5599,Ctrl!$B$4:$C$399,2,0)</f>
        <v>3</v>
      </c>
      <c r="C580" s="104">
        <f>VLOOKUP(BJB!$G$9:$G$5599,Ctrl!$E$4:$F$399,2,0)</f>
        <v>0</v>
      </c>
      <c r="D580" s="219">
        <v>1</v>
      </c>
      <c r="E580" s="104" t="str">
        <f>VLOOKUP(BJB!$F$9:$F$5599,Ctrl!$B$4:$D$399,3,0)</f>
        <v>I</v>
      </c>
      <c r="F580" s="139" t="s">
        <v>10514</v>
      </c>
      <c r="G580" s="139" t="s">
        <v>7654</v>
      </c>
      <c r="H580" s="125" t="s">
        <v>17654</v>
      </c>
      <c r="I580" s="220">
        <f>IF(G579=BJB!$G1303,I579+1,1)</f>
        <v>1</v>
      </c>
      <c r="J580" s="891" t="s">
        <v>18236</v>
      </c>
      <c r="K580" s="126" t="s">
        <v>4969</v>
      </c>
      <c r="L580" s="104" t="s">
        <v>6477</v>
      </c>
      <c r="M580" s="127" t="s">
        <v>4970</v>
      </c>
      <c r="N580" s="128">
        <v>41089</v>
      </c>
      <c r="O580" s="140">
        <v>225000000</v>
      </c>
      <c r="P580" s="105" t="s">
        <v>15173</v>
      </c>
      <c r="Q580" s="120">
        <v>41652</v>
      </c>
      <c r="R580" s="105">
        <v>253175395</v>
      </c>
      <c r="S580" s="234" t="s">
        <v>4963</v>
      </c>
      <c r="T580" s="130">
        <v>41670</v>
      </c>
      <c r="U580" s="114">
        <v>157500000</v>
      </c>
      <c r="V580" s="109">
        <v>41640</v>
      </c>
      <c r="W580" s="141">
        <v>157500000</v>
      </c>
      <c r="X580" s="141">
        <v>0</v>
      </c>
      <c r="Y580" s="141">
        <v>0</v>
      </c>
      <c r="Z580" s="141">
        <v>0</v>
      </c>
      <c r="AA580" s="114">
        <v>996100</v>
      </c>
      <c r="AB580" s="114"/>
      <c r="AC580" s="114"/>
      <c r="AD580" s="141">
        <v>1236683</v>
      </c>
      <c r="AE580" s="106">
        <v>0</v>
      </c>
      <c r="AF580" s="106">
        <v>0</v>
      </c>
      <c r="AG580" s="106">
        <v>0</v>
      </c>
      <c r="AH580" s="114"/>
      <c r="AI580" s="114"/>
      <c r="AJ580" s="114"/>
      <c r="AK580" s="114"/>
      <c r="AL580" s="114"/>
      <c r="AM580" s="114"/>
      <c r="AN580" s="114">
        <f t="shared" si="16"/>
        <v>2232783</v>
      </c>
      <c r="AO580" s="114">
        <f t="shared" si="17"/>
        <v>155267217</v>
      </c>
      <c r="AP580" s="114"/>
      <c r="AQ580" s="114"/>
      <c r="AR580" s="114"/>
      <c r="AS580" s="114"/>
    </row>
    <row r="581" spans="1:46" s="190" customFormat="1" ht="15" customHeight="1" x14ac:dyDescent="0.2">
      <c r="A581" s="104"/>
      <c r="B581" s="104">
        <f>VLOOKUP(BJB!$F$9:$F$5599,Ctrl!$B$4:$C$399,2,0)</f>
        <v>3</v>
      </c>
      <c r="C581" s="104">
        <f>VLOOKUP(BJB!$G$9:$G$5599,Ctrl!$E$4:$F$399,2,0)</f>
        <v>5</v>
      </c>
      <c r="D581" s="219">
        <v>1</v>
      </c>
      <c r="E581" s="104" t="str">
        <f>VLOOKUP(BJB!$F$9:$F$5599,Ctrl!$B$4:$D$399,3,0)</f>
        <v>I</v>
      </c>
      <c r="F581" s="139" t="s">
        <v>10514</v>
      </c>
      <c r="G581" s="139" t="s">
        <v>1333</v>
      </c>
      <c r="H581" s="125"/>
      <c r="I581" s="220">
        <f>IF(G580=BJB!$G1399,I580+1,1)</f>
        <v>1</v>
      </c>
      <c r="J581" s="912" t="s">
        <v>20794</v>
      </c>
      <c r="K581" s="126" t="s">
        <v>1357</v>
      </c>
      <c r="L581" s="104" t="s">
        <v>6477</v>
      </c>
      <c r="M581" s="127" t="s">
        <v>1256</v>
      </c>
      <c r="N581" s="128">
        <v>40977</v>
      </c>
      <c r="O581" s="140">
        <v>25000000</v>
      </c>
      <c r="P581" s="105" t="s">
        <v>15174</v>
      </c>
      <c r="Q581" s="120">
        <v>41526</v>
      </c>
      <c r="R581" s="105">
        <v>25154033</v>
      </c>
      <c r="S581" s="234" t="s">
        <v>127</v>
      </c>
      <c r="T581" s="130">
        <v>41605</v>
      </c>
      <c r="U581" s="114">
        <v>16901571</v>
      </c>
      <c r="V581" s="109">
        <v>41605</v>
      </c>
      <c r="W581" s="141">
        <v>16901571</v>
      </c>
      <c r="X581" s="141">
        <v>0</v>
      </c>
      <c r="Y581" s="141">
        <v>0</v>
      </c>
      <c r="Z581" s="141">
        <v>0</v>
      </c>
      <c r="AA581" s="114">
        <v>0</v>
      </c>
      <c r="AB581" s="114"/>
      <c r="AC581" s="114"/>
      <c r="AD581" s="141"/>
      <c r="AE581" s="106">
        <v>0</v>
      </c>
      <c r="AF581" s="106">
        <v>0</v>
      </c>
      <c r="AG581" s="106">
        <v>0</v>
      </c>
      <c r="AH581" s="114"/>
      <c r="AI581" s="114"/>
      <c r="AJ581" s="114"/>
      <c r="AK581" s="114"/>
      <c r="AL581" s="114"/>
      <c r="AM581" s="114"/>
      <c r="AN581" s="114">
        <f t="shared" si="16"/>
        <v>0</v>
      </c>
      <c r="AO581" s="114">
        <f t="shared" si="17"/>
        <v>16901571</v>
      </c>
      <c r="AP581" s="114"/>
      <c r="AQ581" s="114"/>
      <c r="AR581" s="114"/>
      <c r="AS581" s="114"/>
    </row>
    <row r="582" spans="1:46" s="190" customFormat="1" ht="15" customHeight="1" x14ac:dyDescent="0.2">
      <c r="A582" s="104"/>
      <c r="B582" s="104">
        <f>VLOOKUP(BJB!$F$9:$F$5599,Ctrl!$B$4:$C$399,2,0)</f>
        <v>3</v>
      </c>
      <c r="C582" s="104">
        <f>VLOOKUP(BJB!$G$9:$G$5599,Ctrl!$E$4:$F$399,2,0)</f>
        <v>0</v>
      </c>
      <c r="D582" s="219">
        <v>1</v>
      </c>
      <c r="E582" s="104" t="str">
        <f>VLOOKUP(BJB!$F$9:$F$5599,Ctrl!$B$4:$D$399,3,0)</f>
        <v>I</v>
      </c>
      <c r="F582" s="139" t="s">
        <v>10514</v>
      </c>
      <c r="G582" s="139" t="s">
        <v>7654</v>
      </c>
      <c r="H582" s="125"/>
      <c r="I582" s="220">
        <f>IF(G581=BJB!$G1272,I581+1,1)</f>
        <v>1</v>
      </c>
      <c r="J582" s="912" t="s">
        <v>20795</v>
      </c>
      <c r="K582" s="121" t="s">
        <v>1193</v>
      </c>
      <c r="L582" s="104" t="s">
        <v>6477</v>
      </c>
      <c r="M582" s="104" t="s">
        <v>1194</v>
      </c>
      <c r="N582" s="120">
        <v>39820</v>
      </c>
      <c r="O582" s="114">
        <v>18000000</v>
      </c>
      <c r="P582" s="105" t="s">
        <v>15175</v>
      </c>
      <c r="Q582" s="120" t="s">
        <v>15176</v>
      </c>
      <c r="R582" s="105">
        <v>7959750</v>
      </c>
      <c r="S582" s="108" t="s">
        <v>6843</v>
      </c>
      <c r="T582" s="120">
        <v>40381</v>
      </c>
      <c r="U582" s="114">
        <v>5969812</v>
      </c>
      <c r="V582" s="109">
        <v>40381</v>
      </c>
      <c r="W582" s="141">
        <v>5969812</v>
      </c>
      <c r="X582" s="141">
        <v>0</v>
      </c>
      <c r="Y582" s="141">
        <v>0</v>
      </c>
      <c r="Z582" s="141">
        <v>0</v>
      </c>
      <c r="AA582" s="114">
        <v>5969812</v>
      </c>
      <c r="AB582" s="114"/>
      <c r="AC582" s="114"/>
      <c r="AD582" s="141"/>
      <c r="AE582" s="106">
        <v>0</v>
      </c>
      <c r="AF582" s="106">
        <v>0</v>
      </c>
      <c r="AG582" s="106">
        <v>0</v>
      </c>
      <c r="AH582" s="114"/>
      <c r="AI582" s="114"/>
      <c r="AJ582" s="114"/>
      <c r="AK582" s="114"/>
      <c r="AL582" s="114"/>
      <c r="AM582" s="114"/>
      <c r="AN582" s="114">
        <f t="shared" si="16"/>
        <v>5969812</v>
      </c>
      <c r="AO582" s="114">
        <f t="shared" si="17"/>
        <v>0</v>
      </c>
      <c r="AP582" s="114"/>
      <c r="AQ582" s="114"/>
      <c r="AR582" s="114"/>
      <c r="AS582" s="114"/>
    </row>
    <row r="583" spans="1:46" s="190" customFormat="1" ht="15" customHeight="1" x14ac:dyDescent="0.2">
      <c r="A583" s="104"/>
      <c r="B583" s="104">
        <f>VLOOKUP(BJB!$F$9:$F$5599,Ctrl!$B$4:$C$399,2,0)</f>
        <v>3</v>
      </c>
      <c r="C583" s="104">
        <f>VLOOKUP(BJB!$G$9:$G$5599,Ctrl!$E$4:$F$399,2,0)</f>
        <v>5</v>
      </c>
      <c r="D583" s="219">
        <v>1</v>
      </c>
      <c r="E583" s="104" t="str">
        <f>VLOOKUP(BJB!$F$9:$F$5599,Ctrl!$B$4:$D$399,3,0)</f>
        <v>I</v>
      </c>
      <c r="F583" s="139" t="s">
        <v>10514</v>
      </c>
      <c r="G583" s="139" t="s">
        <v>1333</v>
      </c>
      <c r="H583" s="125"/>
      <c r="I583" s="220">
        <f>IF(G582=BJB!$G1395,I582+1,1)</f>
        <v>1</v>
      </c>
      <c r="J583" s="912" t="s">
        <v>20796</v>
      </c>
      <c r="K583" s="121" t="s">
        <v>1349</v>
      </c>
      <c r="L583" s="104" t="s">
        <v>6477</v>
      </c>
      <c r="M583" s="104" t="s">
        <v>1350</v>
      </c>
      <c r="N583" s="120">
        <v>40574</v>
      </c>
      <c r="O583" s="105">
        <v>20000000</v>
      </c>
      <c r="P583" s="105" t="s">
        <v>15177</v>
      </c>
      <c r="Q583" s="120">
        <v>41201</v>
      </c>
      <c r="R583" s="105">
        <v>11540486</v>
      </c>
      <c r="S583" s="146" t="s">
        <v>1241</v>
      </c>
      <c r="T583" s="109">
        <v>41264</v>
      </c>
      <c r="U583" s="114">
        <v>8467826</v>
      </c>
      <c r="V583" s="109">
        <v>41264</v>
      </c>
      <c r="W583" s="141">
        <v>8467826</v>
      </c>
      <c r="X583" s="141">
        <v>0</v>
      </c>
      <c r="Y583" s="141">
        <v>0</v>
      </c>
      <c r="Z583" s="141">
        <v>0</v>
      </c>
      <c r="AA583" s="114">
        <v>8467826</v>
      </c>
      <c r="AB583" s="114"/>
      <c r="AC583" s="114"/>
      <c r="AD583" s="141"/>
      <c r="AE583" s="106">
        <v>0</v>
      </c>
      <c r="AF583" s="106">
        <v>0</v>
      </c>
      <c r="AG583" s="106">
        <v>0</v>
      </c>
      <c r="AH583" s="114"/>
      <c r="AI583" s="114"/>
      <c r="AJ583" s="114"/>
      <c r="AK583" s="114"/>
      <c r="AL583" s="114"/>
      <c r="AM583" s="114"/>
      <c r="AN583" s="114">
        <f t="shared" si="16"/>
        <v>8467826</v>
      </c>
      <c r="AO583" s="114">
        <f t="shared" si="17"/>
        <v>0</v>
      </c>
      <c r="AP583" s="114"/>
      <c r="AQ583" s="114"/>
      <c r="AR583" s="114"/>
      <c r="AS583" s="114"/>
    </row>
    <row r="584" spans="1:46" s="190" customFormat="1" ht="15" customHeight="1" x14ac:dyDescent="0.2">
      <c r="A584" s="104"/>
      <c r="B584" s="104">
        <f>VLOOKUP(BJB!$F$9:$F$5599,Ctrl!$B$4:$C$399,2,0)</f>
        <v>3</v>
      </c>
      <c r="C584" s="104">
        <f>VLOOKUP(BJB!$G$9:$G$5599,Ctrl!$E$4:$F$399,2,0)</f>
        <v>0</v>
      </c>
      <c r="D584" s="219">
        <v>1</v>
      </c>
      <c r="E584" s="104" t="str">
        <f>VLOOKUP(BJB!$F$9:$F$5599,Ctrl!$B$4:$D$399,3,0)</f>
        <v>I</v>
      </c>
      <c r="F584" s="139" t="s">
        <v>10514</v>
      </c>
      <c r="G584" s="139" t="s">
        <v>7654</v>
      </c>
      <c r="H584" s="125"/>
      <c r="I584" s="220">
        <f>IF(G583=BJB!$G1246,I583+1,1)</f>
        <v>1</v>
      </c>
      <c r="J584" s="912" t="s">
        <v>20797</v>
      </c>
      <c r="K584" s="121" t="s">
        <v>1149</v>
      </c>
      <c r="L584" s="104" t="s">
        <v>6477</v>
      </c>
      <c r="M584" s="104" t="s">
        <v>1141</v>
      </c>
      <c r="N584" s="109">
        <v>39255</v>
      </c>
      <c r="O584" s="114">
        <v>10000000</v>
      </c>
      <c r="P584" s="105" t="s">
        <v>6222</v>
      </c>
      <c r="Q584" s="120" t="s">
        <v>6222</v>
      </c>
      <c r="R584" s="890">
        <v>0</v>
      </c>
      <c r="S584" s="108" t="s">
        <v>6832</v>
      </c>
      <c r="T584" s="109">
        <v>39353</v>
      </c>
      <c r="U584" s="114">
        <v>5344790</v>
      </c>
      <c r="V584" s="109" t="s">
        <v>6222</v>
      </c>
      <c r="W584" s="141">
        <v>0</v>
      </c>
      <c r="X584" s="141">
        <v>0</v>
      </c>
      <c r="Y584" s="141">
        <v>0</v>
      </c>
      <c r="Z584" s="141">
        <v>0</v>
      </c>
      <c r="AA584" s="114">
        <v>5344790</v>
      </c>
      <c r="AB584" s="114"/>
      <c r="AC584" s="114"/>
      <c r="AD584" s="141"/>
      <c r="AE584" s="106">
        <v>0</v>
      </c>
      <c r="AF584" s="106">
        <v>0</v>
      </c>
      <c r="AG584" s="106">
        <v>0</v>
      </c>
      <c r="AH584" s="114"/>
      <c r="AI584" s="114"/>
      <c r="AJ584" s="114"/>
      <c r="AK584" s="114"/>
      <c r="AL584" s="114"/>
      <c r="AM584" s="114"/>
      <c r="AN584" s="114">
        <f t="shared" si="16"/>
        <v>5344790</v>
      </c>
      <c r="AO584" s="114">
        <f t="shared" si="17"/>
        <v>0</v>
      </c>
      <c r="AP584" s="114"/>
      <c r="AQ584" s="114"/>
      <c r="AR584" s="114"/>
      <c r="AS584" s="114"/>
    </row>
    <row r="585" spans="1:46" s="190" customFormat="1" ht="15" customHeight="1" x14ac:dyDescent="0.2">
      <c r="A585" s="104"/>
      <c r="B585" s="104">
        <f>VLOOKUP(BJB!$F$9:$F$5599,Ctrl!$B$4:$C$399,2,0)</f>
        <v>3</v>
      </c>
      <c r="C585" s="104">
        <f>VLOOKUP(BJB!$G$9:$G$5599,Ctrl!$E$4:$F$399,2,0)</f>
        <v>0</v>
      </c>
      <c r="D585" s="219">
        <v>1</v>
      </c>
      <c r="E585" s="104" t="str">
        <f>VLOOKUP(BJB!$F$9:$F$5599,Ctrl!$B$4:$D$399,3,0)</f>
        <v>I</v>
      </c>
      <c r="F585" s="139" t="s">
        <v>10514</v>
      </c>
      <c r="G585" s="139" t="s">
        <v>7654</v>
      </c>
      <c r="H585" s="125"/>
      <c r="I585" s="220">
        <f>IF(G584=BJB!$G1237,I584+1,1)</f>
        <v>1</v>
      </c>
      <c r="J585" s="912" t="s">
        <v>20798</v>
      </c>
      <c r="K585" s="121" t="s">
        <v>1138</v>
      </c>
      <c r="L585" s="104" t="s">
        <v>6477</v>
      </c>
      <c r="M585" s="104" t="s">
        <v>1137</v>
      </c>
      <c r="N585" s="109">
        <v>39566</v>
      </c>
      <c r="O585" s="114">
        <v>7000000</v>
      </c>
      <c r="P585" s="105" t="s">
        <v>6222</v>
      </c>
      <c r="Q585" s="120" t="s">
        <v>6222</v>
      </c>
      <c r="R585" s="890">
        <v>0</v>
      </c>
      <c r="S585" s="108" t="s">
        <v>6829</v>
      </c>
      <c r="T585" s="109">
        <v>39247</v>
      </c>
      <c r="U585" s="114">
        <v>4172657</v>
      </c>
      <c r="V585" s="109" t="s">
        <v>6222</v>
      </c>
      <c r="W585" s="141">
        <v>0</v>
      </c>
      <c r="X585" s="141">
        <v>0</v>
      </c>
      <c r="Y585" s="141">
        <v>0</v>
      </c>
      <c r="Z585" s="141">
        <v>0</v>
      </c>
      <c r="AA585" s="114">
        <v>4172657</v>
      </c>
      <c r="AB585" s="114"/>
      <c r="AC585" s="114"/>
      <c r="AD585" s="141"/>
      <c r="AE585" s="106">
        <v>0</v>
      </c>
      <c r="AF585" s="106">
        <v>0</v>
      </c>
      <c r="AG585" s="106">
        <v>0</v>
      </c>
      <c r="AH585" s="114"/>
      <c r="AI585" s="114"/>
      <c r="AJ585" s="114"/>
      <c r="AK585" s="114"/>
      <c r="AL585" s="114"/>
      <c r="AM585" s="114"/>
      <c r="AN585" s="114">
        <f t="shared" ref="AN585:AN648" si="18">SUM(AA585:AM585)</f>
        <v>4172657</v>
      </c>
      <c r="AO585" s="114">
        <f t="shared" ref="AO585:AO648" si="19">IF((U585-AN585)&lt;0,ABS(0),(U585-AN585))</f>
        <v>0</v>
      </c>
      <c r="AP585" s="114"/>
      <c r="AQ585" s="114"/>
      <c r="AR585" s="114"/>
      <c r="AS585" s="114"/>
      <c r="AT585" s="191"/>
    </row>
    <row r="586" spans="1:46" s="190" customFormat="1" ht="15" customHeight="1" x14ac:dyDescent="0.2">
      <c r="A586" s="104"/>
      <c r="B586" s="104">
        <f>VLOOKUP(BJB!$F$9:$F$5599,Ctrl!$B$4:$C$399,2,0)</f>
        <v>3</v>
      </c>
      <c r="C586" s="104">
        <f>VLOOKUP(BJB!$G$9:$G$5599,Ctrl!$E$4:$F$399,2,0)</f>
        <v>1</v>
      </c>
      <c r="D586" s="219">
        <v>1</v>
      </c>
      <c r="E586" s="104" t="str">
        <f>VLOOKUP(BJB!$F$9:$F$5599,Ctrl!$B$4:$D$399,3,0)</f>
        <v>I</v>
      </c>
      <c r="F586" s="139" t="s">
        <v>10514</v>
      </c>
      <c r="G586" s="139" t="s">
        <v>10276</v>
      </c>
      <c r="H586" s="125"/>
      <c r="I586" s="220">
        <f>IF(G585=BJB!$G1362,I585+1,1)</f>
        <v>1</v>
      </c>
      <c r="J586" s="912" t="s">
        <v>20799</v>
      </c>
      <c r="K586" s="121" t="s">
        <v>1292</v>
      </c>
      <c r="L586" s="104" t="s">
        <v>6477</v>
      </c>
      <c r="M586" s="104" t="s">
        <v>1293</v>
      </c>
      <c r="N586" s="120">
        <v>40823</v>
      </c>
      <c r="O586" s="105">
        <v>70000000</v>
      </c>
      <c r="P586" s="105" t="s">
        <v>15178</v>
      </c>
      <c r="Q586" s="120">
        <v>41128</v>
      </c>
      <c r="R586" s="105">
        <v>77398411</v>
      </c>
      <c r="S586" s="146" t="s">
        <v>1235</v>
      </c>
      <c r="T586" s="109">
        <v>41232</v>
      </c>
      <c r="U586" s="114">
        <v>52500000</v>
      </c>
      <c r="V586" s="109">
        <v>41232</v>
      </c>
      <c r="W586" s="141">
        <v>52500000</v>
      </c>
      <c r="X586" s="141">
        <v>0</v>
      </c>
      <c r="Y586" s="141">
        <v>0</v>
      </c>
      <c r="Z586" s="141">
        <v>0</v>
      </c>
      <c r="AA586" s="114">
        <v>49595000</v>
      </c>
      <c r="AB586" s="114"/>
      <c r="AC586" s="114"/>
      <c r="AD586" s="141"/>
      <c r="AE586" s="106">
        <v>0</v>
      </c>
      <c r="AF586" s="106">
        <v>0</v>
      </c>
      <c r="AG586" s="106">
        <v>0</v>
      </c>
      <c r="AH586" s="114"/>
      <c r="AI586" s="114"/>
      <c r="AJ586" s="114"/>
      <c r="AK586" s="114"/>
      <c r="AL586" s="114"/>
      <c r="AM586" s="114"/>
      <c r="AN586" s="114">
        <f t="shared" si="18"/>
        <v>49595000</v>
      </c>
      <c r="AO586" s="114">
        <f t="shared" si="19"/>
        <v>2905000</v>
      </c>
      <c r="AP586" s="114"/>
      <c r="AQ586" s="114"/>
      <c r="AR586" s="114"/>
      <c r="AS586" s="114"/>
      <c r="AT586" s="233"/>
    </row>
    <row r="587" spans="1:46" s="190" customFormat="1" ht="15" customHeight="1" x14ac:dyDescent="0.2">
      <c r="A587" s="104"/>
      <c r="B587" s="104">
        <f>VLOOKUP(BJB!$F$9:$F$5599,Ctrl!$B$4:$C$399,2,0)</f>
        <v>3</v>
      </c>
      <c r="C587" s="104">
        <f>VLOOKUP(BJB!$G$9:$G$5599,Ctrl!$E$4:$F$399,2,0)</f>
        <v>0</v>
      </c>
      <c r="D587" s="219">
        <v>1</v>
      </c>
      <c r="E587" s="104" t="str">
        <f>VLOOKUP(BJB!$F$9:$F$5599,Ctrl!$B$4:$D$399,3,0)</f>
        <v>I</v>
      </c>
      <c r="F587" s="139" t="s">
        <v>10514</v>
      </c>
      <c r="G587" s="139" t="s">
        <v>7654</v>
      </c>
      <c r="H587" s="125"/>
      <c r="I587" s="220">
        <f>IF(G586=BJB!$G1274,I586+1,1)</f>
        <v>1</v>
      </c>
      <c r="J587" s="912" t="s">
        <v>20800</v>
      </c>
      <c r="K587" s="121" t="s">
        <v>1196</v>
      </c>
      <c r="L587" s="104" t="s">
        <v>6477</v>
      </c>
      <c r="M587" s="104" t="s">
        <v>1197</v>
      </c>
      <c r="N587" s="120">
        <v>39842</v>
      </c>
      <c r="O587" s="114">
        <v>10000000</v>
      </c>
      <c r="P587" s="105" t="s">
        <v>15179</v>
      </c>
      <c r="Q587" s="120" t="s">
        <v>15180</v>
      </c>
      <c r="R587" s="105">
        <v>7416661</v>
      </c>
      <c r="S587" s="108" t="s">
        <v>6844</v>
      </c>
      <c r="T587" s="120">
        <v>40501</v>
      </c>
      <c r="U587" s="114">
        <v>5562496</v>
      </c>
      <c r="V587" s="109">
        <v>40501</v>
      </c>
      <c r="W587" s="141">
        <v>5562495.75</v>
      </c>
      <c r="X587" s="141">
        <v>0</v>
      </c>
      <c r="Y587" s="141">
        <v>0</v>
      </c>
      <c r="Z587" s="141">
        <v>0</v>
      </c>
      <c r="AA587" s="114">
        <v>5562496</v>
      </c>
      <c r="AB587" s="114"/>
      <c r="AC587" s="114"/>
      <c r="AD587" s="141"/>
      <c r="AE587" s="106">
        <v>0</v>
      </c>
      <c r="AF587" s="106">
        <v>0</v>
      </c>
      <c r="AG587" s="106">
        <v>0</v>
      </c>
      <c r="AH587" s="114"/>
      <c r="AI587" s="114"/>
      <c r="AJ587" s="114"/>
      <c r="AK587" s="114"/>
      <c r="AL587" s="114"/>
      <c r="AM587" s="114"/>
      <c r="AN587" s="114">
        <f t="shared" si="18"/>
        <v>5562496</v>
      </c>
      <c r="AO587" s="114">
        <f t="shared" si="19"/>
        <v>0</v>
      </c>
      <c r="AP587" s="114"/>
      <c r="AQ587" s="114"/>
      <c r="AR587" s="114"/>
      <c r="AS587" s="114"/>
    </row>
    <row r="588" spans="1:46" s="190" customFormat="1" ht="15" customHeight="1" x14ac:dyDescent="0.2">
      <c r="A588" s="104"/>
      <c r="B588" s="104">
        <f>VLOOKUP(BJB!$F$9:$F$5599,Ctrl!$B$4:$C$399,2,0)</f>
        <v>3</v>
      </c>
      <c r="C588" s="104">
        <f>VLOOKUP(BJB!$G$9:$G$5599,Ctrl!$E$4:$F$399,2,0)</f>
        <v>0</v>
      </c>
      <c r="D588" s="219">
        <v>1</v>
      </c>
      <c r="E588" s="104" t="str">
        <f>VLOOKUP(BJB!$F$9:$F$5599,Ctrl!$B$4:$D$399,3,0)</f>
        <v>I</v>
      </c>
      <c r="F588" s="139" t="s">
        <v>10514</v>
      </c>
      <c r="G588" s="139" t="s">
        <v>7654</v>
      </c>
      <c r="H588" s="125"/>
      <c r="I588" s="220">
        <f>IF(G587=BJB!$G1253,I587+1,1)</f>
        <v>1</v>
      </c>
      <c r="J588" s="912" t="s">
        <v>20801</v>
      </c>
      <c r="K588" s="121" t="s">
        <v>1159</v>
      </c>
      <c r="L588" s="104" t="s">
        <v>6477</v>
      </c>
      <c r="M588" s="104" t="s">
        <v>1160</v>
      </c>
      <c r="N588" s="109">
        <v>39317</v>
      </c>
      <c r="O588" s="114">
        <v>10000000</v>
      </c>
      <c r="P588" s="105" t="s">
        <v>6222</v>
      </c>
      <c r="Q588" s="120" t="s">
        <v>6222</v>
      </c>
      <c r="R588" s="890">
        <v>0</v>
      </c>
      <c r="S588" s="108" t="s">
        <v>6836</v>
      </c>
      <c r="T588" s="109">
        <v>39567</v>
      </c>
      <c r="U588" s="114">
        <v>5960418</v>
      </c>
      <c r="V588" s="109" t="s">
        <v>6222</v>
      </c>
      <c r="W588" s="141">
        <v>0</v>
      </c>
      <c r="X588" s="141">
        <v>0</v>
      </c>
      <c r="Y588" s="141">
        <v>0</v>
      </c>
      <c r="Z588" s="141">
        <v>0</v>
      </c>
      <c r="AA588" s="114">
        <v>4231250</v>
      </c>
      <c r="AB588" s="114"/>
      <c r="AC588" s="114"/>
      <c r="AD588" s="141"/>
      <c r="AE588" s="106">
        <v>0</v>
      </c>
      <c r="AF588" s="106">
        <v>0</v>
      </c>
      <c r="AG588" s="106">
        <v>0</v>
      </c>
      <c r="AH588" s="136"/>
      <c r="AI588" s="136"/>
      <c r="AJ588" s="114"/>
      <c r="AK588" s="114"/>
      <c r="AL588" s="114"/>
      <c r="AM588" s="114"/>
      <c r="AN588" s="114">
        <f t="shared" si="18"/>
        <v>4231250</v>
      </c>
      <c r="AO588" s="114">
        <f t="shared" si="19"/>
        <v>1729168</v>
      </c>
      <c r="AP588" s="114"/>
      <c r="AQ588" s="114"/>
      <c r="AR588" s="114"/>
      <c r="AS588" s="114"/>
    </row>
    <row r="589" spans="1:46" s="190" customFormat="1" ht="15" customHeight="1" x14ac:dyDescent="0.2">
      <c r="A589" s="104"/>
      <c r="B589" s="104">
        <f>VLOOKUP(BJB!$F$9:$F$5599,Ctrl!$B$4:$C$399,2,0)</f>
        <v>3</v>
      </c>
      <c r="C589" s="104">
        <f>VLOOKUP(BJB!$G$9:$G$5599,Ctrl!$E$4:$F$399,2,0)</f>
        <v>0</v>
      </c>
      <c r="D589" s="219">
        <v>1</v>
      </c>
      <c r="E589" s="104" t="str">
        <f>VLOOKUP(BJB!$F$9:$F$5599,Ctrl!$B$4:$D$399,3,0)</f>
        <v>I</v>
      </c>
      <c r="F589" s="139" t="s">
        <v>10514</v>
      </c>
      <c r="G589" s="139" t="s">
        <v>7654</v>
      </c>
      <c r="H589" s="125"/>
      <c r="I589" s="220">
        <f>IF(G588=BJB!$G1264,I588+1,1)</f>
        <v>1</v>
      </c>
      <c r="J589" s="912" t="s">
        <v>20802</v>
      </c>
      <c r="K589" s="121" t="s">
        <v>1179</v>
      </c>
      <c r="L589" s="104" t="s">
        <v>6477</v>
      </c>
      <c r="M589" s="104" t="s">
        <v>1178</v>
      </c>
      <c r="N589" s="109">
        <v>39598</v>
      </c>
      <c r="O589" s="123">
        <v>10000000</v>
      </c>
      <c r="P589" s="105" t="s">
        <v>6222</v>
      </c>
      <c r="Q589" s="120" t="s">
        <v>6222</v>
      </c>
      <c r="R589" s="890">
        <v>0</v>
      </c>
      <c r="S589" s="108" t="s">
        <v>6840</v>
      </c>
      <c r="T589" s="120">
        <v>40056</v>
      </c>
      <c r="U589" s="114">
        <v>6150347.25</v>
      </c>
      <c r="V589" s="109" t="s">
        <v>6222</v>
      </c>
      <c r="W589" s="141">
        <v>0</v>
      </c>
      <c r="X589" s="141">
        <v>0</v>
      </c>
      <c r="Y589" s="141">
        <v>0</v>
      </c>
      <c r="Z589" s="141">
        <v>0</v>
      </c>
      <c r="AA589" s="114">
        <v>1368750</v>
      </c>
      <c r="AB589" s="114"/>
      <c r="AC589" s="114"/>
      <c r="AD589" s="141"/>
      <c r="AE589" s="106">
        <v>0</v>
      </c>
      <c r="AF589" s="106">
        <v>0</v>
      </c>
      <c r="AG589" s="106">
        <v>0</v>
      </c>
      <c r="AH589" s="114"/>
      <c r="AI589" s="114"/>
      <c r="AJ589" s="114"/>
      <c r="AK589" s="114"/>
      <c r="AL589" s="114"/>
      <c r="AM589" s="114"/>
      <c r="AN589" s="114">
        <f t="shared" si="18"/>
        <v>1368750</v>
      </c>
      <c r="AO589" s="114">
        <f t="shared" si="19"/>
        <v>4781597.25</v>
      </c>
      <c r="AP589" s="114"/>
      <c r="AQ589" s="114"/>
      <c r="AR589" s="114"/>
      <c r="AS589" s="114"/>
    </row>
    <row r="590" spans="1:46" s="190" customFormat="1" ht="15" customHeight="1" x14ac:dyDescent="0.2">
      <c r="A590" s="104"/>
      <c r="B590" s="104">
        <f>VLOOKUP(BJB!$F$9:$F$5599,Ctrl!$B$4:$C$399,2,0)</f>
        <v>3</v>
      </c>
      <c r="C590" s="104">
        <f>VLOOKUP(BJB!$G$9:$G$5599,Ctrl!$E$4:$F$399,2,0)</f>
        <v>3</v>
      </c>
      <c r="D590" s="219">
        <v>1</v>
      </c>
      <c r="E590" s="104" t="str">
        <f>VLOOKUP(BJB!$F$9:$F$5599,Ctrl!$B$4:$D$399,3,0)</f>
        <v>I</v>
      </c>
      <c r="F590" s="139" t="s">
        <v>10514</v>
      </c>
      <c r="G590" s="139" t="s">
        <v>1306</v>
      </c>
      <c r="H590" s="125">
        <v>1110713000063</v>
      </c>
      <c r="I590" s="220">
        <f>IF(G589=BJB!$G1332,I589+1,1)</f>
        <v>1</v>
      </c>
      <c r="J590" s="912" t="s">
        <v>20803</v>
      </c>
      <c r="K590" s="121" t="s">
        <v>820</v>
      </c>
      <c r="L590" s="104" t="s">
        <v>6477</v>
      </c>
      <c r="M590" s="104" t="s">
        <v>1234</v>
      </c>
      <c r="N590" s="120">
        <v>40777</v>
      </c>
      <c r="O590" s="107">
        <v>12000000</v>
      </c>
      <c r="P590" s="105" t="s">
        <v>15181</v>
      </c>
      <c r="Q590" s="120">
        <v>41801</v>
      </c>
      <c r="R590" s="105">
        <v>4493424</v>
      </c>
      <c r="S590" s="146" t="s">
        <v>5563</v>
      </c>
      <c r="T590" s="109">
        <v>41820</v>
      </c>
      <c r="U590" s="114">
        <v>2979252</v>
      </c>
      <c r="V590" s="109">
        <v>41791</v>
      </c>
      <c r="W590" s="141">
        <v>2979252</v>
      </c>
      <c r="X590" s="141">
        <v>0</v>
      </c>
      <c r="Y590" s="141">
        <v>0</v>
      </c>
      <c r="Z590" s="141">
        <v>0</v>
      </c>
      <c r="AA590" s="114">
        <v>2979252</v>
      </c>
      <c r="AB590" s="114"/>
      <c r="AC590" s="132"/>
      <c r="AD590" s="141"/>
      <c r="AE590" s="106">
        <v>0</v>
      </c>
      <c r="AF590" s="106">
        <v>0</v>
      </c>
      <c r="AG590" s="106">
        <v>0</v>
      </c>
      <c r="AH590" s="114"/>
      <c r="AI590" s="114"/>
      <c r="AJ590" s="114"/>
      <c r="AK590" s="114"/>
      <c r="AL590" s="114"/>
      <c r="AM590" s="114"/>
      <c r="AN590" s="114">
        <f t="shared" si="18"/>
        <v>2979252</v>
      </c>
      <c r="AO590" s="114">
        <f t="shared" si="19"/>
        <v>0</v>
      </c>
      <c r="AP590" s="114"/>
      <c r="AQ590" s="114"/>
      <c r="AR590" s="114"/>
      <c r="AS590" s="114"/>
    </row>
    <row r="591" spans="1:46" s="190" customFormat="1" ht="15" customHeight="1" x14ac:dyDescent="0.2">
      <c r="A591" s="104"/>
      <c r="B591" s="104">
        <f>VLOOKUP(BJB!$F$9:$F$5599,Ctrl!$B$4:$C$399,2,0)</f>
        <v>3</v>
      </c>
      <c r="C591" s="104">
        <f>VLOOKUP(BJB!$G$9:$G$5599,Ctrl!$E$4:$F$399,2,0)</f>
        <v>0</v>
      </c>
      <c r="D591" s="219">
        <v>1</v>
      </c>
      <c r="E591" s="104" t="str">
        <f>VLOOKUP(BJB!$F$9:$F$5599,Ctrl!$B$4:$D$399,3,0)</f>
        <v>I</v>
      </c>
      <c r="F591" s="139" t="s">
        <v>10514</v>
      </c>
      <c r="G591" s="139" t="s">
        <v>7654</v>
      </c>
      <c r="H591" s="125"/>
      <c r="I591" s="220">
        <f>IF(G590=BJB!$G1256,I590+1,1)</f>
        <v>1</v>
      </c>
      <c r="J591" s="912" t="s">
        <v>20804</v>
      </c>
      <c r="K591" s="121" t="s">
        <v>1164</v>
      </c>
      <c r="L591" s="104" t="s">
        <v>6477</v>
      </c>
      <c r="M591" s="104" t="s">
        <v>1165</v>
      </c>
      <c r="N591" s="109">
        <v>39024</v>
      </c>
      <c r="O591" s="114">
        <v>40000000</v>
      </c>
      <c r="P591" s="105" t="s">
        <v>6222</v>
      </c>
      <c r="Q591" s="120" t="s">
        <v>6222</v>
      </c>
      <c r="R591" s="890">
        <v>0</v>
      </c>
      <c r="S591" s="108" t="s">
        <v>6837</v>
      </c>
      <c r="T591" s="109">
        <v>39689</v>
      </c>
      <c r="U591" s="114">
        <v>22876041</v>
      </c>
      <c r="V591" s="109" t="s">
        <v>6222</v>
      </c>
      <c r="W591" s="141">
        <v>0</v>
      </c>
      <c r="X591" s="141">
        <v>0</v>
      </c>
      <c r="Y591" s="141">
        <v>0</v>
      </c>
      <c r="Z591" s="141">
        <v>0</v>
      </c>
      <c r="AA591" s="114">
        <v>22876041</v>
      </c>
      <c r="AB591" s="114"/>
      <c r="AC591" s="114"/>
      <c r="AD591" s="141"/>
      <c r="AE591" s="106">
        <v>0</v>
      </c>
      <c r="AF591" s="106">
        <v>0</v>
      </c>
      <c r="AG591" s="106">
        <v>0</v>
      </c>
      <c r="AH591" s="114"/>
      <c r="AI591" s="114"/>
      <c r="AJ591" s="114"/>
      <c r="AK591" s="114"/>
      <c r="AL591" s="114"/>
      <c r="AM591" s="114"/>
      <c r="AN591" s="114">
        <f t="shared" si="18"/>
        <v>22876041</v>
      </c>
      <c r="AO591" s="114">
        <f t="shared" si="19"/>
        <v>0</v>
      </c>
      <c r="AP591" s="114"/>
      <c r="AQ591" s="114"/>
      <c r="AR591" s="114"/>
      <c r="AS591" s="114"/>
    </row>
    <row r="592" spans="1:46" s="190" customFormat="1" ht="15" customHeight="1" x14ac:dyDescent="0.2">
      <c r="A592" s="104"/>
      <c r="B592" s="104">
        <f>VLOOKUP(BJB!$F$9:$F$5599,Ctrl!$B$4:$C$399,2,0)</f>
        <v>3</v>
      </c>
      <c r="C592" s="104">
        <f>VLOOKUP(BJB!$G$9:$G$5599,Ctrl!$E$4:$F$399,2,0)</f>
        <v>0</v>
      </c>
      <c r="D592" s="219">
        <v>1</v>
      </c>
      <c r="E592" s="104" t="str">
        <f>VLOOKUP(BJB!$F$9:$F$5599,Ctrl!$B$4:$D$399,3,0)</f>
        <v>I</v>
      </c>
      <c r="F592" s="139" t="s">
        <v>10514</v>
      </c>
      <c r="G592" s="139" t="s">
        <v>7654</v>
      </c>
      <c r="H592" s="125"/>
      <c r="I592" s="220">
        <f>IF(G591=BJB!$G1255,I591+1,1)</f>
        <v>1</v>
      </c>
      <c r="J592" s="912" t="s">
        <v>20805</v>
      </c>
      <c r="K592" s="121" t="s">
        <v>1162</v>
      </c>
      <c r="L592" s="104" t="s">
        <v>6477</v>
      </c>
      <c r="M592" s="104" t="s">
        <v>1163</v>
      </c>
      <c r="N592" s="109">
        <v>39024</v>
      </c>
      <c r="O592" s="114">
        <v>10000000</v>
      </c>
      <c r="P592" s="105" t="s">
        <v>6222</v>
      </c>
      <c r="Q592" s="120" t="s">
        <v>6222</v>
      </c>
      <c r="R592" s="890">
        <v>0</v>
      </c>
      <c r="S592" s="108" t="s">
        <v>6837</v>
      </c>
      <c r="T592" s="109">
        <v>39689</v>
      </c>
      <c r="U592" s="114">
        <v>4360425</v>
      </c>
      <c r="V592" s="109" t="s">
        <v>6222</v>
      </c>
      <c r="W592" s="141">
        <v>0</v>
      </c>
      <c r="X592" s="141">
        <v>0</v>
      </c>
      <c r="Y592" s="141">
        <v>0</v>
      </c>
      <c r="Z592" s="141">
        <v>0</v>
      </c>
      <c r="AA592" s="114">
        <v>5360425</v>
      </c>
      <c r="AB592" s="114"/>
      <c r="AC592" s="114"/>
      <c r="AD592" s="141"/>
      <c r="AE592" s="106">
        <v>0</v>
      </c>
      <c r="AF592" s="106">
        <v>0</v>
      </c>
      <c r="AG592" s="106">
        <v>0</v>
      </c>
      <c r="AH592" s="114"/>
      <c r="AI592" s="114"/>
      <c r="AJ592" s="114"/>
      <c r="AK592" s="114"/>
      <c r="AL592" s="114"/>
      <c r="AM592" s="114"/>
      <c r="AN592" s="114">
        <f t="shared" si="18"/>
        <v>5360425</v>
      </c>
      <c r="AO592" s="114">
        <f t="shared" si="19"/>
        <v>0</v>
      </c>
      <c r="AP592" s="114"/>
      <c r="AQ592" s="114"/>
      <c r="AR592" s="114"/>
      <c r="AS592" s="114"/>
    </row>
    <row r="593" spans="1:46" s="190" customFormat="1" ht="15" customHeight="1" x14ac:dyDescent="0.2">
      <c r="A593" s="104"/>
      <c r="B593" s="104">
        <f>VLOOKUP(BJB!$F$9:$F$5599,Ctrl!$B$4:$C$399,2,0)</f>
        <v>3</v>
      </c>
      <c r="C593" s="104">
        <f>VLOOKUP(BJB!$G$9:$G$5599,Ctrl!$E$4:$F$399,2,0)</f>
        <v>0</v>
      </c>
      <c r="D593" s="219">
        <v>1</v>
      </c>
      <c r="E593" s="104" t="str">
        <f>VLOOKUP(BJB!$F$9:$F$5599,Ctrl!$B$4:$D$399,3,0)</f>
        <v>I</v>
      </c>
      <c r="F593" s="139" t="s">
        <v>10514</v>
      </c>
      <c r="G593" s="139" t="s">
        <v>7654</v>
      </c>
      <c r="H593" s="125"/>
      <c r="I593" s="220">
        <f>IF(G592=BJB!$G1301,I592+1,1)</f>
        <v>1</v>
      </c>
      <c r="J593" s="912" t="s">
        <v>20806</v>
      </c>
      <c r="K593" s="121" t="s">
        <v>1254</v>
      </c>
      <c r="L593" s="104" t="s">
        <v>6477</v>
      </c>
      <c r="M593" s="104" t="s">
        <v>1255</v>
      </c>
      <c r="N593" s="120">
        <v>41176</v>
      </c>
      <c r="O593" s="105">
        <v>130000000</v>
      </c>
      <c r="P593" s="105" t="s">
        <v>15182</v>
      </c>
      <c r="Q593" s="120">
        <v>41526</v>
      </c>
      <c r="R593" s="105">
        <v>134775984</v>
      </c>
      <c r="S593" s="146" t="s">
        <v>196</v>
      </c>
      <c r="T593" s="120">
        <v>41578</v>
      </c>
      <c r="U593" s="114">
        <v>90990051</v>
      </c>
      <c r="V593" s="109">
        <v>41577</v>
      </c>
      <c r="W593" s="141">
        <v>90990051</v>
      </c>
      <c r="X593" s="141">
        <v>0</v>
      </c>
      <c r="Y593" s="141">
        <v>0</v>
      </c>
      <c r="Z593" s="141">
        <v>0</v>
      </c>
      <c r="AA593" s="114">
        <v>271600</v>
      </c>
      <c r="AB593" s="114"/>
      <c r="AC593" s="114"/>
      <c r="AD593" s="141"/>
      <c r="AE593" s="106">
        <v>0</v>
      </c>
      <c r="AF593" s="106">
        <v>0</v>
      </c>
      <c r="AG593" s="106">
        <v>0</v>
      </c>
      <c r="AH593" s="114"/>
      <c r="AI593" s="114"/>
      <c r="AJ593" s="114"/>
      <c r="AK593" s="114"/>
      <c r="AL593" s="114"/>
      <c r="AM593" s="114"/>
      <c r="AN593" s="114">
        <f t="shared" si="18"/>
        <v>271600</v>
      </c>
      <c r="AO593" s="114">
        <f t="shared" si="19"/>
        <v>90718451</v>
      </c>
      <c r="AP593" s="114"/>
      <c r="AQ593" s="114"/>
      <c r="AR593" s="114"/>
      <c r="AS593" s="114"/>
    </row>
    <row r="594" spans="1:46" s="190" customFormat="1" ht="15" customHeight="1" x14ac:dyDescent="0.2">
      <c r="A594" s="104"/>
      <c r="B594" s="104">
        <f>VLOOKUP(BJB!$F$9:$F$5599,Ctrl!$B$4:$C$399,2,0)</f>
        <v>3</v>
      </c>
      <c r="C594" s="104">
        <f>VLOOKUP(BJB!$G$9:$G$5599,Ctrl!$E$4:$F$399,2,0)</f>
        <v>0</v>
      </c>
      <c r="D594" s="219">
        <v>1</v>
      </c>
      <c r="E594" s="104" t="str">
        <f>VLOOKUP(BJB!$F$9:$F$5599,Ctrl!$B$4:$D$399,3,0)</f>
        <v>I</v>
      </c>
      <c r="F594" s="139" t="s">
        <v>10514</v>
      </c>
      <c r="G594" s="139" t="s">
        <v>7654</v>
      </c>
      <c r="H594" s="125"/>
      <c r="I594" s="220">
        <f>IF(G593=BJB!$G1280,I593+1,1)</f>
        <v>1</v>
      </c>
      <c r="J594" s="912" t="s">
        <v>20807</v>
      </c>
      <c r="K594" s="121" t="s">
        <v>1207</v>
      </c>
      <c r="L594" s="104" t="s">
        <v>6477</v>
      </c>
      <c r="M594" s="104" t="s">
        <v>1208</v>
      </c>
      <c r="N594" s="120">
        <v>40574</v>
      </c>
      <c r="O594" s="107">
        <v>15000000</v>
      </c>
      <c r="P594" s="105" t="s">
        <v>15183</v>
      </c>
      <c r="Q594" s="120">
        <v>41026</v>
      </c>
      <c r="R594" s="105">
        <v>11512374</v>
      </c>
      <c r="S594" s="108" t="s">
        <v>6848</v>
      </c>
      <c r="T594" s="109">
        <v>41053</v>
      </c>
      <c r="U594" s="114">
        <v>8634281</v>
      </c>
      <c r="V594" s="109">
        <v>41053</v>
      </c>
      <c r="W594" s="141">
        <v>8634281</v>
      </c>
      <c r="X594" s="141">
        <v>0</v>
      </c>
      <c r="Y594" s="141">
        <v>0</v>
      </c>
      <c r="Z594" s="141">
        <v>0</v>
      </c>
      <c r="AA594" s="114">
        <v>0</v>
      </c>
      <c r="AB594" s="114"/>
      <c r="AC594" s="114"/>
      <c r="AD594" s="141"/>
      <c r="AE594" s="106">
        <v>0</v>
      </c>
      <c r="AF594" s="106">
        <v>0</v>
      </c>
      <c r="AG594" s="106">
        <v>0</v>
      </c>
      <c r="AH594" s="114"/>
      <c r="AI594" s="114"/>
      <c r="AJ594" s="114"/>
      <c r="AK594" s="114"/>
      <c r="AL594" s="114"/>
      <c r="AM594" s="114"/>
      <c r="AN594" s="114">
        <f t="shared" si="18"/>
        <v>0</v>
      </c>
      <c r="AO594" s="114">
        <f t="shared" si="19"/>
        <v>8634281</v>
      </c>
      <c r="AP594" s="114"/>
      <c r="AQ594" s="114"/>
      <c r="AR594" s="114"/>
      <c r="AS594" s="114"/>
    </row>
    <row r="595" spans="1:46" s="190" customFormat="1" ht="15" customHeight="1" x14ac:dyDescent="0.2">
      <c r="A595" s="104"/>
      <c r="B595" s="104">
        <f>VLOOKUP(BJB!$F$9:$F$5599,Ctrl!$B$4:$C$399,2,0)</f>
        <v>3</v>
      </c>
      <c r="C595" s="104">
        <f>VLOOKUP(BJB!$G$9:$G$5599,Ctrl!$E$4:$F$399,2,0)</f>
        <v>0</v>
      </c>
      <c r="D595" s="219">
        <v>1</v>
      </c>
      <c r="E595" s="104" t="str">
        <f>VLOOKUP(BJB!$F$9:$F$5599,Ctrl!$B$4:$D$399,3,0)</f>
        <v>I</v>
      </c>
      <c r="F595" s="139" t="s">
        <v>10514</v>
      </c>
      <c r="G595" s="139" t="s">
        <v>7654</v>
      </c>
      <c r="H595" s="125"/>
      <c r="I595" s="220">
        <f>IF(G594=BJB!$G1239,I594+1,1)</f>
        <v>1</v>
      </c>
      <c r="J595" s="912" t="s">
        <v>20808</v>
      </c>
      <c r="K595" s="121" t="s">
        <v>1140</v>
      </c>
      <c r="L595" s="104" t="s">
        <v>6477</v>
      </c>
      <c r="M595" s="104" t="s">
        <v>1141</v>
      </c>
      <c r="N595" s="109">
        <v>38890</v>
      </c>
      <c r="O595" s="114">
        <v>7000000</v>
      </c>
      <c r="P595" s="105" t="s">
        <v>6222</v>
      </c>
      <c r="Q595" s="120" t="s">
        <v>6222</v>
      </c>
      <c r="R595" s="890">
        <v>0</v>
      </c>
      <c r="S595" s="108" t="s">
        <v>6829</v>
      </c>
      <c r="T595" s="109">
        <v>39247</v>
      </c>
      <c r="U595" s="114">
        <v>3729029</v>
      </c>
      <c r="V595" s="109" t="s">
        <v>6222</v>
      </c>
      <c r="W595" s="141">
        <v>0</v>
      </c>
      <c r="X595" s="141">
        <v>0</v>
      </c>
      <c r="Y595" s="141">
        <v>0</v>
      </c>
      <c r="Z595" s="141">
        <v>0</v>
      </c>
      <c r="AA595" s="114">
        <v>2493750</v>
      </c>
      <c r="AB595" s="114"/>
      <c r="AC595" s="114"/>
      <c r="AD595" s="141"/>
      <c r="AE595" s="106">
        <v>0</v>
      </c>
      <c r="AF595" s="106">
        <v>0</v>
      </c>
      <c r="AG595" s="106">
        <v>0</v>
      </c>
      <c r="AH595" s="114"/>
      <c r="AI595" s="114"/>
      <c r="AJ595" s="114"/>
      <c r="AK595" s="114"/>
      <c r="AL595" s="114"/>
      <c r="AM595" s="114"/>
      <c r="AN595" s="114">
        <f t="shared" si="18"/>
        <v>2493750</v>
      </c>
      <c r="AO595" s="114">
        <f t="shared" si="19"/>
        <v>1235279</v>
      </c>
      <c r="AP595" s="114"/>
      <c r="AQ595" s="114"/>
      <c r="AR595" s="114"/>
      <c r="AS595" s="114"/>
    </row>
    <row r="596" spans="1:46" s="190" customFormat="1" ht="15" customHeight="1" x14ac:dyDescent="0.2">
      <c r="A596" s="104"/>
      <c r="B596" s="104">
        <f>VLOOKUP(BJB!$F$9:$F$5599,Ctrl!$B$4:$C$399,2,0)</f>
        <v>3</v>
      </c>
      <c r="C596" s="104">
        <f>VLOOKUP(BJB!$G$9:$G$5599,Ctrl!$E$4:$F$399,2,0)</f>
        <v>1</v>
      </c>
      <c r="D596" s="219">
        <v>1</v>
      </c>
      <c r="E596" s="104" t="str">
        <f>VLOOKUP(BJB!$F$9:$F$5599,Ctrl!$B$4:$D$399,3,0)</f>
        <v>I</v>
      </c>
      <c r="F596" s="139" t="s">
        <v>10514</v>
      </c>
      <c r="G596" s="139" t="s">
        <v>10276</v>
      </c>
      <c r="H596" s="125"/>
      <c r="I596" s="220">
        <f>IF(G595=BJB!$G1355,I595+1,1)</f>
        <v>1</v>
      </c>
      <c r="J596" s="912" t="s">
        <v>20809</v>
      </c>
      <c r="K596" s="121" t="s">
        <v>1281</v>
      </c>
      <c r="L596" s="104" t="s">
        <v>6477</v>
      </c>
      <c r="M596" s="104" t="s">
        <v>1282</v>
      </c>
      <c r="N596" s="120">
        <v>40739</v>
      </c>
      <c r="O596" s="107">
        <v>15000000</v>
      </c>
      <c r="P596" s="105" t="s">
        <v>15184</v>
      </c>
      <c r="Q596" s="120">
        <v>41129</v>
      </c>
      <c r="R596" s="105">
        <v>15786376</v>
      </c>
      <c r="S596" s="146" t="s">
        <v>1232</v>
      </c>
      <c r="T596" s="109">
        <v>41213</v>
      </c>
      <c r="U596" s="114">
        <v>10500000</v>
      </c>
      <c r="V596" s="109">
        <v>41213</v>
      </c>
      <c r="W596" s="141">
        <v>10500000</v>
      </c>
      <c r="X596" s="141">
        <v>0</v>
      </c>
      <c r="Y596" s="141">
        <v>0</v>
      </c>
      <c r="Z596" s="141">
        <v>0</v>
      </c>
      <c r="AA596" s="114">
        <v>10036200</v>
      </c>
      <c r="AB596" s="114"/>
      <c r="AC596" s="114"/>
      <c r="AD596" s="141"/>
      <c r="AE596" s="106">
        <v>0</v>
      </c>
      <c r="AF596" s="106">
        <v>0</v>
      </c>
      <c r="AG596" s="106">
        <v>0</v>
      </c>
      <c r="AH596" s="114"/>
      <c r="AI596" s="114"/>
      <c r="AJ596" s="114"/>
      <c r="AK596" s="114"/>
      <c r="AL596" s="114"/>
      <c r="AM596" s="114"/>
      <c r="AN596" s="114">
        <f t="shared" si="18"/>
        <v>10036200</v>
      </c>
      <c r="AO596" s="114">
        <f t="shared" si="19"/>
        <v>463800</v>
      </c>
      <c r="AP596" s="114"/>
      <c r="AQ596" s="114"/>
      <c r="AR596" s="114"/>
      <c r="AS596" s="114"/>
    </row>
    <row r="597" spans="1:46" s="190" customFormat="1" ht="15" customHeight="1" x14ac:dyDescent="0.2">
      <c r="A597" s="104"/>
      <c r="B597" s="104">
        <f>VLOOKUP(BJB!$F$9:$F$5599,Ctrl!$B$4:$C$399,2,0)</f>
        <v>3</v>
      </c>
      <c r="C597" s="104">
        <f>VLOOKUP(BJB!$G$9:$G$5599,Ctrl!$E$4:$F$399,2,0)</f>
        <v>0</v>
      </c>
      <c r="D597" s="219">
        <v>1</v>
      </c>
      <c r="E597" s="104" t="str">
        <f>VLOOKUP(BJB!$F$9:$F$5599,Ctrl!$B$4:$D$399,3,0)</f>
        <v>I</v>
      </c>
      <c r="F597" s="139" t="s">
        <v>10514</v>
      </c>
      <c r="G597" s="139" t="s">
        <v>7654</v>
      </c>
      <c r="H597" s="125"/>
      <c r="I597" s="220">
        <f>IF(G596=BJB!$G1295,I596+1,1)</f>
        <v>1</v>
      </c>
      <c r="J597" s="912" t="s">
        <v>20810</v>
      </c>
      <c r="K597" s="121" t="s">
        <v>1242</v>
      </c>
      <c r="L597" s="104" t="s">
        <v>6477</v>
      </c>
      <c r="M597" s="104" t="s">
        <v>1243</v>
      </c>
      <c r="N597" s="120">
        <v>40840</v>
      </c>
      <c r="O597" s="105">
        <v>35000000</v>
      </c>
      <c r="P597" s="105" t="s">
        <v>15185</v>
      </c>
      <c r="Q597" s="120">
        <v>41220</v>
      </c>
      <c r="R597" s="105">
        <v>35872183</v>
      </c>
      <c r="S597" s="146" t="s">
        <v>1241</v>
      </c>
      <c r="T597" s="109">
        <v>41264</v>
      </c>
      <c r="U597" s="114">
        <v>23775566</v>
      </c>
      <c r="V597" s="109">
        <v>41264</v>
      </c>
      <c r="W597" s="141">
        <v>23775566</v>
      </c>
      <c r="X597" s="141">
        <v>0</v>
      </c>
      <c r="Y597" s="141">
        <v>0</v>
      </c>
      <c r="Z597" s="141">
        <v>0</v>
      </c>
      <c r="AA597" s="114">
        <v>0</v>
      </c>
      <c r="AB597" s="114"/>
      <c r="AC597" s="114"/>
      <c r="AD597" s="141"/>
      <c r="AE597" s="106">
        <v>0</v>
      </c>
      <c r="AF597" s="106">
        <v>0</v>
      </c>
      <c r="AG597" s="106">
        <v>0</v>
      </c>
      <c r="AH597" s="114"/>
      <c r="AI597" s="114"/>
      <c r="AJ597" s="114"/>
      <c r="AK597" s="114"/>
      <c r="AL597" s="114"/>
      <c r="AM597" s="114"/>
      <c r="AN597" s="114">
        <f t="shared" si="18"/>
        <v>0</v>
      </c>
      <c r="AO597" s="114">
        <f t="shared" si="19"/>
        <v>23775566</v>
      </c>
      <c r="AP597" s="114"/>
      <c r="AQ597" s="114"/>
      <c r="AR597" s="114"/>
      <c r="AS597" s="114"/>
    </row>
    <row r="598" spans="1:46" s="190" customFormat="1" ht="15" customHeight="1" x14ac:dyDescent="0.2">
      <c r="A598" s="104"/>
      <c r="B598" s="104">
        <f>VLOOKUP(BJB!$F$9:$F$5599,Ctrl!$B$4:$C$399,2,0)</f>
        <v>3</v>
      </c>
      <c r="C598" s="104">
        <f>VLOOKUP(BJB!$G$9:$G$5599,Ctrl!$E$4:$F$399,2,0)</f>
        <v>5</v>
      </c>
      <c r="D598" s="219">
        <v>1</v>
      </c>
      <c r="E598" s="104" t="str">
        <f>VLOOKUP(BJB!$F$9:$F$5599,Ctrl!$B$4:$D$399,3,0)</f>
        <v>I</v>
      </c>
      <c r="F598" s="139" t="s">
        <v>10514</v>
      </c>
      <c r="G598" s="139" t="s">
        <v>1333</v>
      </c>
      <c r="H598" s="125" t="s">
        <v>6617</v>
      </c>
      <c r="I598" s="220">
        <f>IF(G597=BJB!$G1388,I597+1,1)</f>
        <v>1</v>
      </c>
      <c r="J598" s="891" t="s">
        <v>18237</v>
      </c>
      <c r="K598" s="121" t="s">
        <v>1334</v>
      </c>
      <c r="L598" s="104" t="s">
        <v>6477</v>
      </c>
      <c r="M598" s="104" t="s">
        <v>1335</v>
      </c>
      <c r="N598" s="120">
        <v>40167</v>
      </c>
      <c r="O598" s="107">
        <v>100000000</v>
      </c>
      <c r="P598" s="105" t="s">
        <v>6222</v>
      </c>
      <c r="Q598" s="120" t="s">
        <v>6222</v>
      </c>
      <c r="R598" s="890">
        <v>0</v>
      </c>
      <c r="S598" s="108" t="s">
        <v>6867</v>
      </c>
      <c r="T598" s="109">
        <v>40724</v>
      </c>
      <c r="U598" s="114">
        <v>89206788</v>
      </c>
      <c r="V598" s="109" t="s">
        <v>6222</v>
      </c>
      <c r="W598" s="141">
        <v>0</v>
      </c>
      <c r="X598" s="141">
        <v>0</v>
      </c>
      <c r="Y598" s="141">
        <v>0</v>
      </c>
      <c r="Z598" s="141">
        <v>0</v>
      </c>
      <c r="AA598" s="114">
        <v>46976277</v>
      </c>
      <c r="AB598" s="114">
        <v>1281462</v>
      </c>
      <c r="AC598" s="132">
        <v>1281462</v>
      </c>
      <c r="AD598" s="141">
        <v>1281462</v>
      </c>
      <c r="AE598" s="106">
        <v>1281462</v>
      </c>
      <c r="AF598" s="106">
        <v>1281462</v>
      </c>
      <c r="AG598" s="106">
        <v>1281462</v>
      </c>
      <c r="AH598" s="222"/>
      <c r="AI598" s="222"/>
      <c r="AJ598" s="114"/>
      <c r="AK598" s="114"/>
      <c r="AL598" s="114"/>
      <c r="AM598" s="114"/>
      <c r="AN598" s="114">
        <f t="shared" si="18"/>
        <v>54665049</v>
      </c>
      <c r="AO598" s="114">
        <f t="shared" si="19"/>
        <v>34541739</v>
      </c>
      <c r="AP598" s="114"/>
      <c r="AQ598" s="114"/>
      <c r="AR598" s="114"/>
      <c r="AS598" s="114"/>
    </row>
    <row r="599" spans="1:46" s="190" customFormat="1" ht="15" customHeight="1" x14ac:dyDescent="0.2">
      <c r="A599" s="104"/>
      <c r="B599" s="104">
        <f>VLOOKUP(BJB!$F$9:$F$5599,Ctrl!$B$4:$C$399,2,0)</f>
        <v>3</v>
      </c>
      <c r="C599" s="104">
        <f>VLOOKUP(BJB!$G$9:$G$5599,Ctrl!$E$4:$F$399,2,0)</f>
        <v>5</v>
      </c>
      <c r="D599" s="219">
        <v>1</v>
      </c>
      <c r="E599" s="104" t="str">
        <f>VLOOKUP(BJB!$F$9:$F$5599,Ctrl!$B$4:$D$399,3,0)</f>
        <v>I</v>
      </c>
      <c r="F599" s="139" t="s">
        <v>10514</v>
      </c>
      <c r="G599" s="139" t="s">
        <v>1333</v>
      </c>
      <c r="H599" s="125"/>
      <c r="I599" s="220">
        <f>IF(G598=BJB!$G1402,I598+1,1)</f>
        <v>1</v>
      </c>
      <c r="J599" s="912" t="s">
        <v>20811</v>
      </c>
      <c r="K599" s="121" t="s">
        <v>6194</v>
      </c>
      <c r="L599" s="104" t="s">
        <v>6477</v>
      </c>
      <c r="M599" s="104" t="s">
        <v>6228</v>
      </c>
      <c r="N599" s="120">
        <v>40718</v>
      </c>
      <c r="O599" s="107">
        <v>18000000</v>
      </c>
      <c r="P599" s="105" t="s">
        <v>15186</v>
      </c>
      <c r="Q599" s="120">
        <v>41862</v>
      </c>
      <c r="R599" s="105">
        <v>3931259</v>
      </c>
      <c r="S599" s="146" t="s">
        <v>6252</v>
      </c>
      <c r="T599" s="109">
        <v>42030</v>
      </c>
      <c r="U599" s="114">
        <v>2450000</v>
      </c>
      <c r="V599" s="109">
        <v>42030</v>
      </c>
      <c r="W599" s="141">
        <v>2450000</v>
      </c>
      <c r="X599" s="141">
        <v>0</v>
      </c>
      <c r="Y599" s="141">
        <v>0</v>
      </c>
      <c r="Z599" s="141">
        <v>0</v>
      </c>
      <c r="AA599" s="223">
        <v>0</v>
      </c>
      <c r="AB599" s="223"/>
      <c r="AC599" s="114"/>
      <c r="AD599" s="141"/>
      <c r="AE599" s="106">
        <v>0</v>
      </c>
      <c r="AF599" s="106">
        <v>0</v>
      </c>
      <c r="AG599" s="106">
        <v>0</v>
      </c>
      <c r="AH599" s="114"/>
      <c r="AI599" s="114"/>
      <c r="AJ599" s="114"/>
      <c r="AK599" s="114"/>
      <c r="AL599" s="114"/>
      <c r="AM599" s="114"/>
      <c r="AN599" s="114">
        <f t="shared" si="18"/>
        <v>0</v>
      </c>
      <c r="AO599" s="114">
        <f t="shared" si="19"/>
        <v>2450000</v>
      </c>
      <c r="AP599" s="114"/>
      <c r="AQ599" s="114"/>
      <c r="AR599" s="114"/>
      <c r="AS599" s="114"/>
    </row>
    <row r="600" spans="1:46" s="190" customFormat="1" ht="15" customHeight="1" x14ac:dyDescent="0.2">
      <c r="A600" s="104"/>
      <c r="B600" s="104">
        <f>VLOOKUP(BJB!$F$9:$F$5599,Ctrl!$B$4:$C$399,2,0)</f>
        <v>3</v>
      </c>
      <c r="C600" s="104">
        <f>VLOOKUP(BJB!$G$9:$G$5599,Ctrl!$E$4:$F$399,2,0)</f>
        <v>1</v>
      </c>
      <c r="D600" s="219">
        <v>1</v>
      </c>
      <c r="E600" s="104" t="str">
        <f>VLOOKUP(BJB!$F$9:$F$5599,Ctrl!$B$4:$D$399,3,0)</f>
        <v>I</v>
      </c>
      <c r="F600" s="139" t="s">
        <v>10514</v>
      </c>
      <c r="G600" s="139" t="s">
        <v>10276</v>
      </c>
      <c r="H600" s="125" t="s">
        <v>7450</v>
      </c>
      <c r="I600" s="220">
        <f>IF(G599=BJB!$G1383,I599+1,1)</f>
        <v>1</v>
      </c>
      <c r="J600" s="912" t="s">
        <v>20812</v>
      </c>
      <c r="K600" s="121" t="s">
        <v>6192</v>
      </c>
      <c r="L600" s="104" t="s">
        <v>6477</v>
      </c>
      <c r="M600" s="104" t="s">
        <v>6227</v>
      </c>
      <c r="N600" s="120">
        <v>41502</v>
      </c>
      <c r="O600" s="114">
        <v>65000000</v>
      </c>
      <c r="P600" s="105" t="s">
        <v>15187</v>
      </c>
      <c r="Q600" s="120">
        <v>41709</v>
      </c>
      <c r="R600" s="105">
        <v>71156724</v>
      </c>
      <c r="S600" s="146" t="s">
        <v>6250</v>
      </c>
      <c r="T600" s="109">
        <v>42031</v>
      </c>
      <c r="U600" s="114">
        <v>45500000</v>
      </c>
      <c r="V600" s="109">
        <v>42031</v>
      </c>
      <c r="W600" s="141">
        <v>45500000</v>
      </c>
      <c r="X600" s="141">
        <v>0</v>
      </c>
      <c r="Y600" s="141">
        <v>0</v>
      </c>
      <c r="Z600" s="141">
        <v>0</v>
      </c>
      <c r="AA600" s="223">
        <v>270000</v>
      </c>
      <c r="AB600" s="223"/>
      <c r="AC600" s="132"/>
      <c r="AD600" s="141"/>
      <c r="AE600" s="106">
        <v>0</v>
      </c>
      <c r="AF600" s="106">
        <v>0</v>
      </c>
      <c r="AG600" s="106">
        <v>0</v>
      </c>
      <c r="AH600" s="114"/>
      <c r="AI600" s="114"/>
      <c r="AJ600" s="114"/>
      <c r="AK600" s="114"/>
      <c r="AL600" s="114"/>
      <c r="AM600" s="114"/>
      <c r="AN600" s="114">
        <f t="shared" si="18"/>
        <v>270000</v>
      </c>
      <c r="AO600" s="114">
        <f t="shared" si="19"/>
        <v>45230000</v>
      </c>
      <c r="AP600" s="114"/>
      <c r="AQ600" s="114"/>
      <c r="AR600" s="114"/>
      <c r="AS600" s="114"/>
    </row>
    <row r="601" spans="1:46" s="190" customFormat="1" ht="15" customHeight="1" x14ac:dyDescent="0.2">
      <c r="A601" s="104"/>
      <c r="B601" s="104">
        <f>VLOOKUP(BJB!$F$9:$F$5599,Ctrl!$B$4:$C$399,2,0)</f>
        <v>3</v>
      </c>
      <c r="C601" s="104">
        <f>VLOOKUP(BJB!$G$9:$G$5599,Ctrl!$E$4:$F$399,2,0)</f>
        <v>0</v>
      </c>
      <c r="D601" s="219">
        <v>1</v>
      </c>
      <c r="E601" s="104" t="str">
        <f>VLOOKUP(BJB!$F$9:$F$5599,Ctrl!$B$4:$D$399,3,0)</f>
        <v>I</v>
      </c>
      <c r="F601" s="139" t="s">
        <v>10514</v>
      </c>
      <c r="G601" s="139" t="s">
        <v>7654</v>
      </c>
      <c r="H601" s="125"/>
      <c r="I601" s="220">
        <f>IF(G600=BJB!$G1277,I600+1,1)</f>
        <v>1</v>
      </c>
      <c r="J601" s="912" t="s">
        <v>20813</v>
      </c>
      <c r="K601" s="121" t="s">
        <v>1201</v>
      </c>
      <c r="L601" s="104" t="s">
        <v>6477</v>
      </c>
      <c r="M601" s="104" t="s">
        <v>1202</v>
      </c>
      <c r="N601" s="120">
        <v>39871</v>
      </c>
      <c r="O601" s="107">
        <v>13000000</v>
      </c>
      <c r="P601" s="105" t="s">
        <v>6222</v>
      </c>
      <c r="Q601" s="120" t="s">
        <v>6222</v>
      </c>
      <c r="R601" s="890">
        <v>0</v>
      </c>
      <c r="S601" s="108" t="s">
        <v>6847</v>
      </c>
      <c r="T601" s="109">
        <v>40688</v>
      </c>
      <c r="U601" s="114">
        <v>3039585</v>
      </c>
      <c r="V601" s="109" t="s">
        <v>6222</v>
      </c>
      <c r="W601" s="141">
        <v>0</v>
      </c>
      <c r="X601" s="141">
        <v>0</v>
      </c>
      <c r="Y601" s="141">
        <v>0</v>
      </c>
      <c r="Z601" s="141">
        <v>0</v>
      </c>
      <c r="AA601" s="114">
        <v>1785000</v>
      </c>
      <c r="AB601" s="114"/>
      <c r="AC601" s="114"/>
      <c r="AD601" s="141"/>
      <c r="AE601" s="106">
        <v>0</v>
      </c>
      <c r="AF601" s="106">
        <v>0</v>
      </c>
      <c r="AG601" s="106">
        <v>0</v>
      </c>
      <c r="AH601" s="114"/>
      <c r="AI601" s="114"/>
      <c r="AJ601" s="114"/>
      <c r="AK601" s="114"/>
      <c r="AL601" s="114"/>
      <c r="AM601" s="114"/>
      <c r="AN601" s="114">
        <f t="shared" si="18"/>
        <v>1785000</v>
      </c>
      <c r="AO601" s="114">
        <f t="shared" si="19"/>
        <v>1254585</v>
      </c>
      <c r="AP601" s="114"/>
      <c r="AQ601" s="114"/>
      <c r="AR601" s="114"/>
      <c r="AS601" s="114"/>
    </row>
    <row r="602" spans="1:46" s="190" customFormat="1" ht="15" customHeight="1" x14ac:dyDescent="0.2">
      <c r="A602" s="104"/>
      <c r="B602" s="104">
        <f>VLOOKUP(BJB!$F$9:$F$5599,Ctrl!$B$4:$C$399,2,0)</f>
        <v>3</v>
      </c>
      <c r="C602" s="104">
        <f>VLOOKUP(BJB!$G$9:$G$5599,Ctrl!$E$4:$F$399,2,0)</f>
        <v>0</v>
      </c>
      <c r="D602" s="219">
        <v>1</v>
      </c>
      <c r="E602" s="104" t="str">
        <f>VLOOKUP(BJB!$F$9:$F$5599,Ctrl!$B$4:$D$399,3,0)</f>
        <v>I</v>
      </c>
      <c r="F602" s="139" t="s">
        <v>10514</v>
      </c>
      <c r="G602" s="139" t="s">
        <v>7654</v>
      </c>
      <c r="H602" s="125"/>
      <c r="I602" s="220">
        <f>IF(G601=BJB!$G1258,I601+1,1)</f>
        <v>1</v>
      </c>
      <c r="J602" s="912" t="s">
        <v>20814</v>
      </c>
      <c r="K602" s="121" t="s">
        <v>1168</v>
      </c>
      <c r="L602" s="104" t="s">
        <v>6477</v>
      </c>
      <c r="M602" s="104" t="s">
        <v>1169</v>
      </c>
      <c r="N602" s="109">
        <v>39324</v>
      </c>
      <c r="O602" s="114">
        <v>40000000</v>
      </c>
      <c r="P602" s="105" t="s">
        <v>6222</v>
      </c>
      <c r="Q602" s="120" t="s">
        <v>6222</v>
      </c>
      <c r="R602" s="890">
        <v>0</v>
      </c>
      <c r="S602" s="108" t="s">
        <v>6838</v>
      </c>
      <c r="T602" s="120">
        <v>39770</v>
      </c>
      <c r="U602" s="114">
        <v>30000000</v>
      </c>
      <c r="V602" s="109" t="s">
        <v>6222</v>
      </c>
      <c r="W602" s="141">
        <v>0</v>
      </c>
      <c r="X602" s="141">
        <v>0</v>
      </c>
      <c r="Y602" s="141">
        <v>0</v>
      </c>
      <c r="Z602" s="141">
        <v>0</v>
      </c>
      <c r="AA602" s="114">
        <v>30000000</v>
      </c>
      <c r="AB602" s="114"/>
      <c r="AC602" s="114"/>
      <c r="AD602" s="141"/>
      <c r="AE602" s="106">
        <v>0</v>
      </c>
      <c r="AF602" s="106">
        <v>0</v>
      </c>
      <c r="AG602" s="106">
        <v>0</v>
      </c>
      <c r="AH602" s="114"/>
      <c r="AI602" s="114"/>
      <c r="AJ602" s="114"/>
      <c r="AK602" s="114"/>
      <c r="AL602" s="114"/>
      <c r="AM602" s="114"/>
      <c r="AN602" s="114">
        <f t="shared" si="18"/>
        <v>30000000</v>
      </c>
      <c r="AO602" s="114">
        <f t="shared" si="19"/>
        <v>0</v>
      </c>
      <c r="AP602" s="114"/>
      <c r="AQ602" s="114"/>
      <c r="AR602" s="114"/>
      <c r="AS602" s="114"/>
    </row>
    <row r="603" spans="1:46" s="190" customFormat="1" ht="15" customHeight="1" x14ac:dyDescent="0.2">
      <c r="A603" s="104"/>
      <c r="B603" s="104">
        <f>VLOOKUP(BJB!$F$9:$F$5599,Ctrl!$B$4:$C$399,2,0)</f>
        <v>3</v>
      </c>
      <c r="C603" s="104">
        <f>VLOOKUP(BJB!$G$9:$G$5599,Ctrl!$E$4:$F$399,2,0)</f>
        <v>5</v>
      </c>
      <c r="D603" s="219">
        <v>1</v>
      </c>
      <c r="E603" s="104" t="str">
        <f>VLOOKUP(BJB!$F$9:$F$5599,Ctrl!$B$4:$D$399,3,0)</f>
        <v>I</v>
      </c>
      <c r="F603" s="139" t="s">
        <v>10514</v>
      </c>
      <c r="G603" s="139" t="s">
        <v>1333</v>
      </c>
      <c r="H603" s="125"/>
      <c r="I603" s="220">
        <f>IF(G602=BJB!$G1389,I602+1,1)</f>
        <v>1</v>
      </c>
      <c r="J603" s="912" t="s">
        <v>20815</v>
      </c>
      <c r="K603" s="121" t="s">
        <v>1336</v>
      </c>
      <c r="L603" s="104" t="s">
        <v>6477</v>
      </c>
      <c r="M603" s="122" t="s">
        <v>1337</v>
      </c>
      <c r="N603" s="109">
        <v>40093</v>
      </c>
      <c r="O603" s="123">
        <v>25000000</v>
      </c>
      <c r="P603" s="105" t="s">
        <v>6222</v>
      </c>
      <c r="Q603" s="120" t="s">
        <v>6222</v>
      </c>
      <c r="R603" s="890">
        <v>0</v>
      </c>
      <c r="S603" s="108" t="s">
        <v>1338</v>
      </c>
      <c r="T603" s="120">
        <v>40777</v>
      </c>
      <c r="U603" s="114">
        <v>3718744</v>
      </c>
      <c r="V603" s="109" t="s">
        <v>6222</v>
      </c>
      <c r="W603" s="141">
        <v>0</v>
      </c>
      <c r="X603" s="141">
        <v>0</v>
      </c>
      <c r="Y603" s="141">
        <v>0</v>
      </c>
      <c r="Z603" s="141">
        <v>0</v>
      </c>
      <c r="AA603" s="114">
        <v>3718744</v>
      </c>
      <c r="AB603" s="114"/>
      <c r="AC603" s="114"/>
      <c r="AD603" s="141"/>
      <c r="AE603" s="106">
        <v>0</v>
      </c>
      <c r="AF603" s="106">
        <v>0</v>
      </c>
      <c r="AG603" s="106">
        <v>0</v>
      </c>
      <c r="AH603" s="114"/>
      <c r="AI603" s="114"/>
      <c r="AJ603" s="114"/>
      <c r="AK603" s="114"/>
      <c r="AL603" s="114"/>
      <c r="AM603" s="114"/>
      <c r="AN603" s="114">
        <f t="shared" si="18"/>
        <v>3718744</v>
      </c>
      <c r="AO603" s="114">
        <f t="shared" si="19"/>
        <v>0</v>
      </c>
      <c r="AP603" s="114"/>
      <c r="AQ603" s="114"/>
      <c r="AR603" s="114"/>
      <c r="AS603" s="114"/>
    </row>
    <row r="604" spans="1:46" s="190" customFormat="1" ht="15" customHeight="1" x14ac:dyDescent="0.2">
      <c r="A604" s="104"/>
      <c r="B604" s="104">
        <f>VLOOKUP(BJB!$F$9:$F$5599,Ctrl!$B$4:$C$399,2,0)</f>
        <v>3</v>
      </c>
      <c r="C604" s="104">
        <f>VLOOKUP(BJB!$G$9:$G$5599,Ctrl!$E$4:$F$399,2,0)</f>
        <v>3</v>
      </c>
      <c r="D604" s="219">
        <v>1</v>
      </c>
      <c r="E604" s="104" t="str">
        <f>VLOOKUP(BJB!$F$9:$F$5599,Ctrl!$B$4:$D$399,3,0)</f>
        <v>I</v>
      </c>
      <c r="F604" s="139" t="s">
        <v>10514</v>
      </c>
      <c r="G604" s="139" t="s">
        <v>1306</v>
      </c>
      <c r="H604" s="125" t="s">
        <v>6619</v>
      </c>
      <c r="I604" s="220">
        <f>IF(G603=BJB!$G1329,I603+1,1)</f>
        <v>1</v>
      </c>
      <c r="J604" s="912" t="s">
        <v>20816</v>
      </c>
      <c r="K604" s="121" t="s">
        <v>5479</v>
      </c>
      <c r="L604" s="104" t="s">
        <v>6477</v>
      </c>
      <c r="M604" s="104" t="s">
        <v>1325</v>
      </c>
      <c r="N604" s="120">
        <v>40865</v>
      </c>
      <c r="O604" s="107">
        <v>70000000</v>
      </c>
      <c r="P604" s="105" t="s">
        <v>15188</v>
      </c>
      <c r="Q604" s="120">
        <v>41368</v>
      </c>
      <c r="R604" s="105">
        <v>58003900</v>
      </c>
      <c r="S604" s="146" t="s">
        <v>5470</v>
      </c>
      <c r="T604" s="120">
        <v>41789</v>
      </c>
      <c r="U604" s="114">
        <v>43950673.899999999</v>
      </c>
      <c r="V604" s="109">
        <v>41760</v>
      </c>
      <c r="W604" s="141">
        <v>43950673.899999999</v>
      </c>
      <c r="X604" s="141">
        <v>0</v>
      </c>
      <c r="Y604" s="141">
        <v>0</v>
      </c>
      <c r="Z604" s="141">
        <v>0</v>
      </c>
      <c r="AA604" s="114">
        <v>14706225</v>
      </c>
      <c r="AB604" s="114"/>
      <c r="AC604" s="132"/>
      <c r="AD604" s="141"/>
      <c r="AE604" s="106">
        <v>0</v>
      </c>
      <c r="AF604" s="106">
        <v>0</v>
      </c>
      <c r="AG604" s="106">
        <v>0</v>
      </c>
      <c r="AH604" s="114"/>
      <c r="AI604" s="114"/>
      <c r="AJ604" s="114"/>
      <c r="AK604" s="114"/>
      <c r="AL604" s="114"/>
      <c r="AM604" s="114"/>
      <c r="AN604" s="114">
        <f t="shared" si="18"/>
        <v>14706225</v>
      </c>
      <c r="AO604" s="114">
        <f t="shared" si="19"/>
        <v>29244448.899999999</v>
      </c>
      <c r="AP604" s="114"/>
      <c r="AQ604" s="114"/>
      <c r="AR604" s="114"/>
      <c r="AS604" s="114"/>
    </row>
    <row r="605" spans="1:46" s="190" customFormat="1" ht="15" customHeight="1" x14ac:dyDescent="0.2">
      <c r="A605" s="104"/>
      <c r="B605" s="104">
        <f>VLOOKUP(BJB!$F$9:$F$5599,Ctrl!$B$4:$C$399,2,0)</f>
        <v>3</v>
      </c>
      <c r="C605" s="104">
        <f>VLOOKUP(BJB!$G$9:$G$5599,Ctrl!$E$4:$F$399,2,0)</f>
        <v>3</v>
      </c>
      <c r="D605" s="219">
        <v>1</v>
      </c>
      <c r="E605" s="104" t="str">
        <f>VLOOKUP(BJB!$F$9:$F$5599,Ctrl!$B$4:$D$399,3,0)</f>
        <v>I</v>
      </c>
      <c r="F605" s="139" t="s">
        <v>10514</v>
      </c>
      <c r="G605" s="139" t="s">
        <v>1306</v>
      </c>
      <c r="H605" s="125" t="s">
        <v>7441</v>
      </c>
      <c r="I605" s="220">
        <f>IF(G604=BJB!$G1324,I604+1,1)</f>
        <v>1</v>
      </c>
      <c r="J605" s="891" t="s">
        <v>18238</v>
      </c>
      <c r="K605" s="121" t="s">
        <v>1329</v>
      </c>
      <c r="L605" s="104" t="s">
        <v>6477</v>
      </c>
      <c r="M605" s="104" t="s">
        <v>1330</v>
      </c>
      <c r="N605" s="120">
        <v>41075</v>
      </c>
      <c r="O605" s="105">
        <v>50000000</v>
      </c>
      <c r="P605" s="105" t="s">
        <v>15189</v>
      </c>
      <c r="Q605" s="120">
        <v>41456</v>
      </c>
      <c r="R605" s="105">
        <v>50777990</v>
      </c>
      <c r="S605" s="146" t="s">
        <v>1328</v>
      </c>
      <c r="T605" s="120">
        <v>41516</v>
      </c>
      <c r="U605" s="141">
        <v>34403174</v>
      </c>
      <c r="V605" s="109">
        <v>41516</v>
      </c>
      <c r="W605" s="141">
        <v>34403174</v>
      </c>
      <c r="X605" s="141">
        <v>0</v>
      </c>
      <c r="Y605" s="141">
        <v>0</v>
      </c>
      <c r="Z605" s="141">
        <v>0</v>
      </c>
      <c r="AA605" s="114">
        <v>7846459</v>
      </c>
      <c r="AB605" s="114">
        <v>389916</v>
      </c>
      <c r="AC605" s="132"/>
      <c r="AD605" s="141">
        <v>258484</v>
      </c>
      <c r="AE605" s="106">
        <v>324200</v>
      </c>
      <c r="AF605" s="106">
        <v>0</v>
      </c>
      <c r="AG605" s="106">
        <v>517188</v>
      </c>
      <c r="AH605" s="222"/>
      <c r="AI605" s="222"/>
      <c r="AJ605" s="230"/>
      <c r="AK605" s="141"/>
      <c r="AL605" s="141"/>
      <c r="AM605" s="141"/>
      <c r="AN605" s="114">
        <f t="shared" si="18"/>
        <v>9336247</v>
      </c>
      <c r="AO605" s="114">
        <f t="shared" si="19"/>
        <v>25066927</v>
      </c>
      <c r="AP605" s="114"/>
      <c r="AQ605" s="114"/>
      <c r="AR605" s="114"/>
      <c r="AS605" s="114"/>
      <c r="AT605" s="191"/>
    </row>
    <row r="606" spans="1:46" s="190" customFormat="1" ht="15" customHeight="1" x14ac:dyDescent="0.2">
      <c r="A606" s="104"/>
      <c r="B606" s="104">
        <f>VLOOKUP(BJB!$F$9:$F$5599,Ctrl!$B$4:$C$399,2,0)</f>
        <v>3</v>
      </c>
      <c r="C606" s="104">
        <f>VLOOKUP(BJB!$G$9:$G$5599,Ctrl!$E$4:$F$399,2,0)</f>
        <v>0</v>
      </c>
      <c r="D606" s="219">
        <v>1</v>
      </c>
      <c r="E606" s="104" t="str">
        <f>VLOOKUP(BJB!$F$9:$F$5599,Ctrl!$B$4:$D$399,3,0)</f>
        <v>I</v>
      </c>
      <c r="F606" s="139" t="s">
        <v>10514</v>
      </c>
      <c r="G606" s="139" t="s">
        <v>7654</v>
      </c>
      <c r="H606" s="125"/>
      <c r="I606" s="220">
        <f>IF(G605=BJB!$G1270,I605+1,1)</f>
        <v>1</v>
      </c>
      <c r="J606" s="912" t="s">
        <v>20817</v>
      </c>
      <c r="K606" s="121" t="s">
        <v>1189</v>
      </c>
      <c r="L606" s="104" t="s">
        <v>6477</v>
      </c>
      <c r="M606" s="122" t="s">
        <v>1190</v>
      </c>
      <c r="N606" s="109">
        <v>39909</v>
      </c>
      <c r="O606" s="123">
        <v>35000000</v>
      </c>
      <c r="P606" s="105" t="s">
        <v>6222</v>
      </c>
      <c r="Q606" s="120" t="s">
        <v>6222</v>
      </c>
      <c r="R606" s="890">
        <v>0</v>
      </c>
      <c r="S606" s="108" t="s">
        <v>6842</v>
      </c>
      <c r="T606" s="120">
        <v>40246</v>
      </c>
      <c r="U606" s="114">
        <v>25688542</v>
      </c>
      <c r="V606" s="109" t="s">
        <v>6222</v>
      </c>
      <c r="W606" s="141">
        <v>0</v>
      </c>
      <c r="X606" s="141">
        <v>0</v>
      </c>
      <c r="Y606" s="141">
        <v>0</v>
      </c>
      <c r="Z606" s="141">
        <v>0</v>
      </c>
      <c r="AA606" s="114">
        <v>21210000</v>
      </c>
      <c r="AB606" s="114"/>
      <c r="AC606" s="114"/>
      <c r="AD606" s="141"/>
      <c r="AE606" s="106">
        <v>0</v>
      </c>
      <c r="AF606" s="106">
        <v>0</v>
      </c>
      <c r="AG606" s="106">
        <v>0</v>
      </c>
      <c r="AH606" s="114"/>
      <c r="AI606" s="114"/>
      <c r="AJ606" s="114"/>
      <c r="AK606" s="114"/>
      <c r="AL606" s="114"/>
      <c r="AM606" s="114"/>
      <c r="AN606" s="114">
        <f t="shared" si="18"/>
        <v>21210000</v>
      </c>
      <c r="AO606" s="114">
        <f t="shared" si="19"/>
        <v>4478542</v>
      </c>
      <c r="AP606" s="114"/>
      <c r="AQ606" s="114"/>
      <c r="AR606" s="114"/>
      <c r="AS606" s="114"/>
      <c r="AT606" s="233"/>
    </row>
    <row r="607" spans="1:46" s="190" customFormat="1" ht="15" customHeight="1" x14ac:dyDescent="0.2">
      <c r="A607" s="104"/>
      <c r="B607" s="104">
        <f>VLOOKUP(BJB!$F$9:$F$5599,Ctrl!$B$4:$C$399,2,0)</f>
        <v>3</v>
      </c>
      <c r="C607" s="104">
        <f>VLOOKUP(BJB!$G$9:$G$5599,Ctrl!$E$4:$F$399,2,0)</f>
        <v>0</v>
      </c>
      <c r="D607" s="219">
        <v>1</v>
      </c>
      <c r="E607" s="104" t="str">
        <f>VLOOKUP(BJB!$F$9:$F$5599,Ctrl!$B$4:$D$399,3,0)</f>
        <v>I</v>
      </c>
      <c r="F607" s="139" t="s">
        <v>10514</v>
      </c>
      <c r="G607" s="139" t="s">
        <v>7654</v>
      </c>
      <c r="H607" s="125"/>
      <c r="I607" s="220">
        <f>IF(G606=BJB!$G1266,I606+1,1)</f>
        <v>1</v>
      </c>
      <c r="J607" s="912" t="s">
        <v>20818</v>
      </c>
      <c r="K607" s="121" t="s">
        <v>1182</v>
      </c>
      <c r="L607" s="104" t="s">
        <v>6477</v>
      </c>
      <c r="M607" s="122" t="s">
        <v>1183</v>
      </c>
      <c r="N607" s="109">
        <v>39717</v>
      </c>
      <c r="O607" s="123">
        <v>45000000</v>
      </c>
      <c r="P607" s="105" t="s">
        <v>15190</v>
      </c>
      <c r="Q607" s="120" t="s">
        <v>15191</v>
      </c>
      <c r="R607" s="105">
        <v>33932119</v>
      </c>
      <c r="S607" s="108" t="s">
        <v>6841</v>
      </c>
      <c r="T607" s="120">
        <v>40207</v>
      </c>
      <c r="U607" s="114">
        <v>25094714.25</v>
      </c>
      <c r="V607" s="109">
        <v>40207</v>
      </c>
      <c r="W607" s="141">
        <v>25094714</v>
      </c>
      <c r="X607" s="141">
        <v>0</v>
      </c>
      <c r="Y607" s="141">
        <v>0</v>
      </c>
      <c r="Z607" s="141">
        <v>0</v>
      </c>
      <c r="AA607" s="114">
        <v>24844713</v>
      </c>
      <c r="AB607" s="114"/>
      <c r="AC607" s="114"/>
      <c r="AD607" s="141"/>
      <c r="AE607" s="106">
        <v>0</v>
      </c>
      <c r="AF607" s="106">
        <v>0</v>
      </c>
      <c r="AG607" s="106">
        <v>0</v>
      </c>
      <c r="AH607" s="114"/>
      <c r="AI607" s="114"/>
      <c r="AJ607" s="114"/>
      <c r="AK607" s="114"/>
      <c r="AL607" s="114"/>
      <c r="AM607" s="114"/>
      <c r="AN607" s="114">
        <f t="shared" si="18"/>
        <v>24844713</v>
      </c>
      <c r="AO607" s="114">
        <f t="shared" si="19"/>
        <v>250001.25</v>
      </c>
      <c r="AP607" s="114"/>
      <c r="AQ607" s="114"/>
      <c r="AR607" s="114"/>
      <c r="AS607" s="114"/>
    </row>
    <row r="608" spans="1:46" s="190" customFormat="1" ht="15" customHeight="1" x14ac:dyDescent="0.2">
      <c r="A608" s="104"/>
      <c r="B608" s="104">
        <f>VLOOKUP(BJB!$F$9:$F$5599,Ctrl!$B$4:$C$399,2,0)</f>
        <v>3</v>
      </c>
      <c r="C608" s="104">
        <f>VLOOKUP(BJB!$G$9:$G$5599,Ctrl!$E$4:$F$399,2,0)</f>
        <v>0</v>
      </c>
      <c r="D608" s="219">
        <v>1</v>
      </c>
      <c r="E608" s="104" t="str">
        <f>VLOOKUP(BJB!$F$9:$F$5599,Ctrl!$B$4:$D$399,3,0)</f>
        <v>I</v>
      </c>
      <c r="F608" s="139" t="s">
        <v>10514</v>
      </c>
      <c r="G608" s="139" t="s">
        <v>7654</v>
      </c>
      <c r="H608" s="125"/>
      <c r="I608" s="220">
        <f>IF(G607=BJB!$G1267,I607+1,1)</f>
        <v>1</v>
      </c>
      <c r="J608" s="912" t="s">
        <v>20819</v>
      </c>
      <c r="K608" s="121" t="s">
        <v>1184</v>
      </c>
      <c r="L608" s="104" t="s">
        <v>6477</v>
      </c>
      <c r="M608" s="122" t="s">
        <v>1183</v>
      </c>
      <c r="N608" s="109">
        <v>39717</v>
      </c>
      <c r="O608" s="123">
        <v>20000000</v>
      </c>
      <c r="P608" s="105" t="s">
        <v>15192</v>
      </c>
      <c r="Q608" s="120" t="s">
        <v>15191</v>
      </c>
      <c r="R608" s="105">
        <v>19446722</v>
      </c>
      <c r="S608" s="108" t="s">
        <v>6841</v>
      </c>
      <c r="T608" s="120">
        <v>40207</v>
      </c>
      <c r="U608" s="114">
        <v>14367542</v>
      </c>
      <c r="V608" s="109">
        <v>40207</v>
      </c>
      <c r="W608" s="141">
        <v>14367542</v>
      </c>
      <c r="X608" s="141">
        <v>0</v>
      </c>
      <c r="Y608" s="141">
        <v>0</v>
      </c>
      <c r="Z608" s="141">
        <v>0</v>
      </c>
      <c r="AA608" s="114">
        <v>14367542</v>
      </c>
      <c r="AB608" s="114"/>
      <c r="AC608" s="114"/>
      <c r="AD608" s="141"/>
      <c r="AE608" s="106">
        <v>0</v>
      </c>
      <c r="AF608" s="106">
        <v>0</v>
      </c>
      <c r="AG608" s="106">
        <v>0</v>
      </c>
      <c r="AH608" s="114"/>
      <c r="AI608" s="114"/>
      <c r="AJ608" s="114"/>
      <c r="AK608" s="114"/>
      <c r="AL608" s="114"/>
      <c r="AM608" s="114"/>
      <c r="AN608" s="114">
        <f t="shared" si="18"/>
        <v>14367542</v>
      </c>
      <c r="AO608" s="114">
        <f t="shared" si="19"/>
        <v>0</v>
      </c>
      <c r="AP608" s="114"/>
      <c r="AQ608" s="114"/>
      <c r="AR608" s="114"/>
      <c r="AS608" s="114"/>
    </row>
    <row r="609" spans="1:46" s="190" customFormat="1" ht="15" customHeight="1" x14ac:dyDescent="0.2">
      <c r="A609" s="104"/>
      <c r="B609" s="104">
        <f>VLOOKUP(BJB!$F$9:$F$5599,Ctrl!$B$4:$C$399,2,0)</f>
        <v>3</v>
      </c>
      <c r="C609" s="104">
        <f>VLOOKUP(BJB!$G$9:$G$5599,Ctrl!$E$4:$F$399,2,0)</f>
        <v>0</v>
      </c>
      <c r="D609" s="219">
        <v>1</v>
      </c>
      <c r="E609" s="104" t="str">
        <f>VLOOKUP(BJB!$F$9:$F$5599,Ctrl!$B$4:$D$399,3,0)</f>
        <v>I</v>
      </c>
      <c r="F609" s="139" t="s">
        <v>10514</v>
      </c>
      <c r="G609" s="139" t="s">
        <v>7654</v>
      </c>
      <c r="H609" s="125"/>
      <c r="I609" s="220">
        <f>IF(G608=BJB!$G1257,I608+1,1)</f>
        <v>1</v>
      </c>
      <c r="J609" s="912" t="s">
        <v>20820</v>
      </c>
      <c r="K609" s="121" t="s">
        <v>1166</v>
      </c>
      <c r="L609" s="104" t="s">
        <v>6477</v>
      </c>
      <c r="M609" s="104" t="s">
        <v>1167</v>
      </c>
      <c r="N609" s="109">
        <v>39317</v>
      </c>
      <c r="O609" s="114">
        <v>50000000</v>
      </c>
      <c r="P609" s="105" t="s">
        <v>6222</v>
      </c>
      <c r="Q609" s="120" t="s">
        <v>6222</v>
      </c>
      <c r="R609" s="890">
        <v>0</v>
      </c>
      <c r="S609" s="108" t="s">
        <v>6837</v>
      </c>
      <c r="T609" s="109">
        <v>39689</v>
      </c>
      <c r="U609" s="114">
        <v>38884376</v>
      </c>
      <c r="V609" s="109" t="s">
        <v>6222</v>
      </c>
      <c r="W609" s="141">
        <v>0</v>
      </c>
      <c r="X609" s="141">
        <v>0</v>
      </c>
      <c r="Y609" s="141">
        <v>0</v>
      </c>
      <c r="Z609" s="141">
        <v>0</v>
      </c>
      <c r="AA609" s="114">
        <v>38884376</v>
      </c>
      <c r="AB609" s="114"/>
      <c r="AC609" s="114"/>
      <c r="AD609" s="141"/>
      <c r="AE609" s="106">
        <v>0</v>
      </c>
      <c r="AF609" s="106">
        <v>0</v>
      </c>
      <c r="AG609" s="106">
        <v>0</v>
      </c>
      <c r="AH609" s="114"/>
      <c r="AI609" s="114"/>
      <c r="AJ609" s="114"/>
      <c r="AK609" s="114"/>
      <c r="AL609" s="114"/>
      <c r="AM609" s="114"/>
      <c r="AN609" s="114">
        <f t="shared" si="18"/>
        <v>38884376</v>
      </c>
      <c r="AO609" s="114">
        <f t="shared" si="19"/>
        <v>0</v>
      </c>
      <c r="AP609" s="114"/>
      <c r="AQ609" s="114"/>
      <c r="AR609" s="114"/>
      <c r="AS609" s="114"/>
    </row>
    <row r="610" spans="1:46" s="190" customFormat="1" ht="15" customHeight="1" x14ac:dyDescent="0.2">
      <c r="A610" s="104"/>
      <c r="B610" s="104">
        <f>VLOOKUP(BJB!$F$9:$F$5599,Ctrl!$B$4:$C$399,2,0)</f>
        <v>3</v>
      </c>
      <c r="C610" s="104">
        <f>VLOOKUP(BJB!$G$9:$G$5599,Ctrl!$E$4:$F$399,2,0)</f>
        <v>1</v>
      </c>
      <c r="D610" s="219">
        <v>1</v>
      </c>
      <c r="E610" s="104" t="str">
        <f>VLOOKUP(BJB!$F$9:$F$5599,Ctrl!$B$4:$D$399,3,0)</f>
        <v>I</v>
      </c>
      <c r="F610" s="139" t="s">
        <v>10514</v>
      </c>
      <c r="G610" s="139" t="s">
        <v>10276</v>
      </c>
      <c r="H610" s="125"/>
      <c r="I610" s="220">
        <f>IF(G609=BJB!$G1346,I609+1,1)</f>
        <v>1</v>
      </c>
      <c r="J610" s="912" t="s">
        <v>20821</v>
      </c>
      <c r="K610" s="121" t="s">
        <v>1264</v>
      </c>
      <c r="L610" s="104" t="s">
        <v>6477</v>
      </c>
      <c r="M610" s="104" t="s">
        <v>1265</v>
      </c>
      <c r="N610" s="120">
        <v>40623</v>
      </c>
      <c r="O610" s="107">
        <v>100000000</v>
      </c>
      <c r="P610" s="105" t="s">
        <v>6222</v>
      </c>
      <c r="Q610" s="120" t="s">
        <v>6222</v>
      </c>
      <c r="R610" s="890">
        <v>0</v>
      </c>
      <c r="S610" s="108" t="s">
        <v>6866</v>
      </c>
      <c r="T610" s="109">
        <v>41088</v>
      </c>
      <c r="U610" s="114">
        <v>70000000</v>
      </c>
      <c r="V610" s="109" t="s">
        <v>6222</v>
      </c>
      <c r="W610" s="141">
        <v>0</v>
      </c>
      <c r="X610" s="141">
        <v>0</v>
      </c>
      <c r="Y610" s="141">
        <v>0</v>
      </c>
      <c r="Z610" s="141">
        <v>0</v>
      </c>
      <c r="AA610" s="114">
        <v>70000000</v>
      </c>
      <c r="AB610" s="114"/>
      <c r="AC610" s="114"/>
      <c r="AD610" s="141"/>
      <c r="AE610" s="106">
        <v>0</v>
      </c>
      <c r="AF610" s="106">
        <v>0</v>
      </c>
      <c r="AG610" s="106">
        <v>0</v>
      </c>
      <c r="AH610" s="114"/>
      <c r="AI610" s="114"/>
      <c r="AJ610" s="114"/>
      <c r="AK610" s="114"/>
      <c r="AL610" s="114"/>
      <c r="AM610" s="114"/>
      <c r="AN610" s="114">
        <f t="shared" si="18"/>
        <v>70000000</v>
      </c>
      <c r="AO610" s="114">
        <f t="shared" si="19"/>
        <v>0</v>
      </c>
      <c r="AP610" s="114"/>
      <c r="AQ610" s="114"/>
      <c r="AR610" s="114"/>
      <c r="AS610" s="114"/>
      <c r="AT610" s="216"/>
    </row>
    <row r="611" spans="1:46" s="191" customFormat="1" ht="15" customHeight="1" x14ac:dyDescent="0.2">
      <c r="A611" s="104"/>
      <c r="B611" s="104">
        <f>VLOOKUP(BJB!$F$9:$F$5599,Ctrl!$B$4:$C$399,2,0)</f>
        <v>3</v>
      </c>
      <c r="C611" s="104">
        <f>VLOOKUP(BJB!$G$9:$G$5599,Ctrl!$E$4:$F$399,2,0)</f>
        <v>0</v>
      </c>
      <c r="D611" s="219">
        <v>1</v>
      </c>
      <c r="E611" s="104" t="str">
        <f>VLOOKUP(BJB!$F$9:$F$5599,Ctrl!$B$4:$D$399,3,0)</f>
        <v>I</v>
      </c>
      <c r="F611" s="139" t="s">
        <v>10514</v>
      </c>
      <c r="G611" s="139" t="s">
        <v>7654</v>
      </c>
      <c r="H611" s="125" t="s">
        <v>6622</v>
      </c>
      <c r="I611" s="220">
        <f>IF(G610=BJB!$G1286,I610+1,1)</f>
        <v>1</v>
      </c>
      <c r="J611" s="912"/>
      <c r="K611" s="121" t="s">
        <v>1220</v>
      </c>
      <c r="L611" s="104" t="s">
        <v>6477</v>
      </c>
      <c r="M611" s="104" t="s">
        <v>1221</v>
      </c>
      <c r="N611" s="120">
        <v>40598</v>
      </c>
      <c r="O611" s="107">
        <v>7000000</v>
      </c>
      <c r="P611" s="105"/>
      <c r="Q611" s="120"/>
      <c r="R611" s="105"/>
      <c r="S611" s="108" t="s">
        <v>1222</v>
      </c>
      <c r="T611" s="109">
        <v>40998</v>
      </c>
      <c r="U611" s="114">
        <v>4427962</v>
      </c>
      <c r="V611" s="109"/>
      <c r="W611" s="141"/>
      <c r="X611" s="141"/>
      <c r="Y611" s="141"/>
      <c r="Z611" s="141"/>
      <c r="AA611" s="114">
        <v>765923</v>
      </c>
      <c r="AB611" s="114"/>
      <c r="AC611" s="132"/>
      <c r="AD611" s="141"/>
      <c r="AE611" s="106">
        <v>0</v>
      </c>
      <c r="AF611" s="106">
        <v>0</v>
      </c>
      <c r="AG611" s="106">
        <v>0</v>
      </c>
      <c r="AH611" s="114"/>
      <c r="AI611" s="114"/>
      <c r="AJ611" s="114"/>
      <c r="AK611" s="114"/>
      <c r="AL611" s="114"/>
      <c r="AM611" s="114"/>
      <c r="AN611" s="114">
        <f t="shared" si="18"/>
        <v>765923</v>
      </c>
      <c r="AO611" s="114">
        <f t="shared" si="19"/>
        <v>3662039</v>
      </c>
      <c r="AP611" s="114"/>
      <c r="AQ611" s="114"/>
      <c r="AR611" s="114"/>
      <c r="AS611" s="114"/>
    </row>
    <row r="612" spans="1:46" s="233" customFormat="1" ht="15" customHeight="1" x14ac:dyDescent="0.2">
      <c r="A612" s="104"/>
      <c r="B612" s="104">
        <f>VLOOKUP(BJB!$F$9:$F$5599,Ctrl!$B$4:$C$399,2,0)</f>
        <v>3</v>
      </c>
      <c r="C612" s="104">
        <f>VLOOKUP(BJB!$G$9:$G$5599,Ctrl!$E$4:$F$399,2,0)</f>
        <v>3</v>
      </c>
      <c r="D612" s="219">
        <v>1</v>
      </c>
      <c r="E612" s="104" t="str">
        <f>VLOOKUP(BJB!$F$9:$F$5599,Ctrl!$B$4:$D$399,3,0)</f>
        <v>I</v>
      </c>
      <c r="F612" s="139" t="s">
        <v>10514</v>
      </c>
      <c r="G612" s="139" t="s">
        <v>1306</v>
      </c>
      <c r="H612" s="125"/>
      <c r="I612" s="220">
        <f>IF(G611=BJB!$G1318,I611+1,1)</f>
        <v>1</v>
      </c>
      <c r="J612" s="912"/>
      <c r="K612" s="121" t="s">
        <v>1220</v>
      </c>
      <c r="L612" s="104" t="s">
        <v>6477</v>
      </c>
      <c r="M612" s="104" t="s">
        <v>1221</v>
      </c>
      <c r="N612" s="120">
        <v>40598</v>
      </c>
      <c r="O612" s="107">
        <v>7000000</v>
      </c>
      <c r="P612" s="105"/>
      <c r="Q612" s="120"/>
      <c r="R612" s="105"/>
      <c r="S612" s="146" t="s">
        <v>1222</v>
      </c>
      <c r="T612" s="109">
        <v>40998</v>
      </c>
      <c r="U612" s="114">
        <v>4427962</v>
      </c>
      <c r="V612" s="109"/>
      <c r="W612" s="141"/>
      <c r="X612" s="141"/>
      <c r="Y612" s="141"/>
      <c r="Z612" s="141"/>
      <c r="AA612" s="114">
        <v>225000</v>
      </c>
      <c r="AB612" s="114"/>
      <c r="AC612" s="114"/>
      <c r="AD612" s="141"/>
      <c r="AE612" s="106">
        <v>0</v>
      </c>
      <c r="AF612" s="106">
        <v>0</v>
      </c>
      <c r="AG612" s="106">
        <v>0</v>
      </c>
      <c r="AH612" s="114"/>
      <c r="AI612" s="114"/>
      <c r="AJ612" s="114"/>
      <c r="AK612" s="114"/>
      <c r="AL612" s="114"/>
      <c r="AM612" s="114"/>
      <c r="AN612" s="114">
        <f t="shared" si="18"/>
        <v>225000</v>
      </c>
      <c r="AO612" s="114">
        <f t="shared" si="19"/>
        <v>4202962</v>
      </c>
      <c r="AP612" s="114"/>
      <c r="AQ612" s="114"/>
      <c r="AR612" s="114"/>
      <c r="AS612" s="114"/>
      <c r="AT612" s="190"/>
    </row>
    <row r="613" spans="1:46" s="190" customFormat="1" ht="15" customHeight="1" x14ac:dyDescent="0.2">
      <c r="A613" s="104"/>
      <c r="B613" s="104">
        <f>VLOOKUP(BJB!$F$9:$F$5599,Ctrl!$B$4:$C$399,2,0)</f>
        <v>3</v>
      </c>
      <c r="C613" s="104">
        <f>VLOOKUP(BJB!$G$9:$G$5599,Ctrl!$E$4:$F$399,2,0)</f>
        <v>3</v>
      </c>
      <c r="D613" s="219">
        <v>1</v>
      </c>
      <c r="E613" s="104" t="str">
        <f>VLOOKUP(BJB!$F$9:$F$5599,Ctrl!$B$4:$D$399,3,0)</f>
        <v>I</v>
      </c>
      <c r="F613" s="139" t="s">
        <v>10514</v>
      </c>
      <c r="G613" s="139" t="s">
        <v>1306</v>
      </c>
      <c r="H613" s="125">
        <v>1100126000166</v>
      </c>
      <c r="I613" s="220">
        <f>IF(G612=BJB!$G1283,I612+1,1)</f>
        <v>1</v>
      </c>
      <c r="J613" s="912" t="s">
        <v>20822</v>
      </c>
      <c r="K613" s="121" t="s">
        <v>1213</v>
      </c>
      <c r="L613" s="104" t="s">
        <v>6477</v>
      </c>
      <c r="M613" s="104" t="s">
        <v>1214</v>
      </c>
      <c r="N613" s="120">
        <v>40240</v>
      </c>
      <c r="O613" s="107">
        <v>42000000</v>
      </c>
      <c r="P613" s="105" t="s">
        <v>6222</v>
      </c>
      <c r="Q613" s="120" t="s">
        <v>6222</v>
      </c>
      <c r="R613" s="890">
        <v>0</v>
      </c>
      <c r="S613" s="108" t="s">
        <v>6849</v>
      </c>
      <c r="T613" s="109">
        <v>41101</v>
      </c>
      <c r="U613" s="114">
        <v>13298146</v>
      </c>
      <c r="V613" s="109" t="s">
        <v>6222</v>
      </c>
      <c r="W613" s="141">
        <v>0</v>
      </c>
      <c r="X613" s="141">
        <v>0</v>
      </c>
      <c r="Y613" s="141">
        <v>0</v>
      </c>
      <c r="Z613" s="141">
        <v>0</v>
      </c>
      <c r="AA613" s="114">
        <v>0</v>
      </c>
      <c r="AB613" s="114"/>
      <c r="AC613" s="132"/>
      <c r="AD613" s="141"/>
      <c r="AE613" s="106">
        <v>0</v>
      </c>
      <c r="AF613" s="106">
        <v>0</v>
      </c>
      <c r="AG613" s="106">
        <v>0</v>
      </c>
      <c r="AH613" s="114"/>
      <c r="AI613" s="114"/>
      <c r="AJ613" s="114"/>
      <c r="AK613" s="114"/>
      <c r="AL613" s="114"/>
      <c r="AM613" s="114"/>
      <c r="AN613" s="114">
        <f t="shared" si="18"/>
        <v>0</v>
      </c>
      <c r="AO613" s="114">
        <f t="shared" si="19"/>
        <v>13298146</v>
      </c>
      <c r="AP613" s="114"/>
      <c r="AQ613" s="114"/>
      <c r="AR613" s="114"/>
      <c r="AS613" s="114"/>
    </row>
    <row r="614" spans="1:46" s="190" customFormat="1" ht="15" customHeight="1" x14ac:dyDescent="0.2">
      <c r="A614" s="104"/>
      <c r="B614" s="104">
        <f>VLOOKUP(BJB!$F$9:$F$5599,Ctrl!$B$4:$C$399,2,0)</f>
        <v>3</v>
      </c>
      <c r="C614" s="104">
        <f>VLOOKUP(BJB!$G$9:$G$5599,Ctrl!$E$4:$F$399,2,0)</f>
        <v>1</v>
      </c>
      <c r="D614" s="219">
        <v>1</v>
      </c>
      <c r="E614" s="104" t="str">
        <f>VLOOKUP(BJB!$F$9:$F$5599,Ctrl!$B$4:$D$399,3,0)</f>
        <v>I</v>
      </c>
      <c r="F614" s="139" t="s">
        <v>10514</v>
      </c>
      <c r="G614" s="139" t="s">
        <v>10276</v>
      </c>
      <c r="H614" s="125"/>
      <c r="I614" s="220">
        <f>IF(G613=BJB!$G1386,I613+1,1)</f>
        <v>1</v>
      </c>
      <c r="J614" s="912" t="s">
        <v>20823</v>
      </c>
      <c r="K614" s="121" t="s">
        <v>1373</v>
      </c>
      <c r="L614" s="104" t="s">
        <v>6477</v>
      </c>
      <c r="M614" s="104" t="s">
        <v>8410</v>
      </c>
      <c r="N614" s="128">
        <v>40907</v>
      </c>
      <c r="O614" s="105">
        <v>15000000</v>
      </c>
      <c r="P614" s="105" t="s">
        <v>15193</v>
      </c>
      <c r="Q614" s="120">
        <v>42124</v>
      </c>
      <c r="R614" s="105">
        <v>8726935</v>
      </c>
      <c r="S614" s="146" t="s">
        <v>8420</v>
      </c>
      <c r="T614" s="109">
        <v>42241</v>
      </c>
      <c r="U614" s="141">
        <v>5109997</v>
      </c>
      <c r="V614" s="109">
        <v>42241</v>
      </c>
      <c r="W614" s="141">
        <v>5109997</v>
      </c>
      <c r="X614" s="141">
        <v>0</v>
      </c>
      <c r="Y614" s="141">
        <v>0</v>
      </c>
      <c r="Z614" s="141">
        <v>0</v>
      </c>
      <c r="AA614" s="114">
        <v>0</v>
      </c>
      <c r="AB614" s="114"/>
      <c r="AC614" s="132"/>
      <c r="AD614" s="141"/>
      <c r="AE614" s="106">
        <v>0</v>
      </c>
      <c r="AF614" s="106">
        <v>0</v>
      </c>
      <c r="AG614" s="106">
        <v>0</v>
      </c>
      <c r="AH614" s="106"/>
      <c r="AI614" s="106"/>
      <c r="AJ614" s="106"/>
      <c r="AK614" s="106"/>
      <c r="AL614" s="106"/>
      <c r="AM614" s="106"/>
      <c r="AN614" s="114">
        <f t="shared" si="18"/>
        <v>0</v>
      </c>
      <c r="AO614" s="114">
        <f t="shared" si="19"/>
        <v>5109997</v>
      </c>
      <c r="AP614" s="114" t="s">
        <v>11156</v>
      </c>
      <c r="AQ614" s="114" t="s">
        <v>11157</v>
      </c>
      <c r="AR614" s="114" t="s">
        <v>10696</v>
      </c>
      <c r="AS614" s="114">
        <v>160280000</v>
      </c>
    </row>
    <row r="615" spans="1:46" s="190" customFormat="1" ht="15" customHeight="1" x14ac:dyDescent="0.2">
      <c r="A615" s="104"/>
      <c r="B615" s="104">
        <f>VLOOKUP(BJB!$F$9:$F$5599,Ctrl!$B$4:$C$399,2,0)</f>
        <v>3</v>
      </c>
      <c r="C615" s="104">
        <f>VLOOKUP(BJB!$G$9:$G$5599,Ctrl!$E$4:$F$399,2,0)</f>
        <v>5</v>
      </c>
      <c r="D615" s="219">
        <v>1</v>
      </c>
      <c r="E615" s="104" t="str">
        <f>VLOOKUP(BJB!$F$9:$F$5599,Ctrl!$B$4:$D$399,3,0)</f>
        <v>I</v>
      </c>
      <c r="F615" s="139" t="s">
        <v>10514</v>
      </c>
      <c r="G615" s="139" t="s">
        <v>1333</v>
      </c>
      <c r="H615" s="125"/>
      <c r="I615" s="220">
        <f>IF(G614=BJB!$G1390,I614+1,1)</f>
        <v>1</v>
      </c>
      <c r="J615" s="912" t="s">
        <v>20824</v>
      </c>
      <c r="K615" s="121" t="s">
        <v>1339</v>
      </c>
      <c r="L615" s="104" t="s">
        <v>6477</v>
      </c>
      <c r="M615" s="122" t="s">
        <v>1340</v>
      </c>
      <c r="N615" s="109">
        <v>40455</v>
      </c>
      <c r="O615" s="123">
        <v>50000000</v>
      </c>
      <c r="P615" s="105" t="s">
        <v>6222</v>
      </c>
      <c r="Q615" s="120" t="s">
        <v>6222</v>
      </c>
      <c r="R615" s="890">
        <v>0</v>
      </c>
      <c r="S615" s="108" t="s">
        <v>1341</v>
      </c>
      <c r="T615" s="120">
        <v>40815</v>
      </c>
      <c r="U615" s="114">
        <v>36877603</v>
      </c>
      <c r="V615" s="109" t="s">
        <v>6222</v>
      </c>
      <c r="W615" s="141">
        <v>0</v>
      </c>
      <c r="X615" s="141">
        <v>0</v>
      </c>
      <c r="Y615" s="141">
        <v>0</v>
      </c>
      <c r="Z615" s="141">
        <v>0</v>
      </c>
      <c r="AA615" s="114">
        <v>36877603</v>
      </c>
      <c r="AB615" s="114"/>
      <c r="AC615" s="114"/>
      <c r="AD615" s="141"/>
      <c r="AE615" s="106">
        <v>0</v>
      </c>
      <c r="AF615" s="106">
        <v>0</v>
      </c>
      <c r="AG615" s="106">
        <v>0</v>
      </c>
      <c r="AH615" s="114"/>
      <c r="AI615" s="114"/>
      <c r="AJ615" s="114"/>
      <c r="AK615" s="114"/>
      <c r="AL615" s="114"/>
      <c r="AM615" s="114"/>
      <c r="AN615" s="114">
        <f t="shared" si="18"/>
        <v>36877603</v>
      </c>
      <c r="AO615" s="114">
        <f t="shared" si="19"/>
        <v>0</v>
      </c>
      <c r="AP615" s="114" t="s">
        <v>10693</v>
      </c>
      <c r="AQ615" s="114" t="s">
        <v>11213</v>
      </c>
      <c r="AR615" s="114" t="s">
        <v>10696</v>
      </c>
      <c r="AS615" s="114">
        <v>250538000</v>
      </c>
    </row>
    <row r="616" spans="1:46" s="190" customFormat="1" ht="15" customHeight="1" x14ac:dyDescent="0.2">
      <c r="A616" s="104"/>
      <c r="B616" s="104">
        <f>VLOOKUP(BJB!$F$9:$F$5599,Ctrl!$B$4:$C$399,2,0)</f>
        <v>3</v>
      </c>
      <c r="C616" s="104">
        <f>VLOOKUP(BJB!$G$9:$G$5599,Ctrl!$E$4:$F$399,2,0)</f>
        <v>0</v>
      </c>
      <c r="D616" s="219">
        <v>1</v>
      </c>
      <c r="E616" s="104" t="str">
        <f>VLOOKUP(BJB!$F$9:$F$5599,Ctrl!$B$4:$D$399,3,0)</f>
        <v>I</v>
      </c>
      <c r="F616" s="139" t="s">
        <v>10514</v>
      </c>
      <c r="G616" s="139" t="s">
        <v>7654</v>
      </c>
      <c r="H616" s="125"/>
      <c r="I616" s="220">
        <f>IF(G615=BJB!$G1271,I615+1,1)</f>
        <v>1</v>
      </c>
      <c r="J616" s="912" t="s">
        <v>20825</v>
      </c>
      <c r="K616" s="121" t="s">
        <v>1191</v>
      </c>
      <c r="L616" s="104" t="s">
        <v>6477</v>
      </c>
      <c r="M616" s="104" t="s">
        <v>1192</v>
      </c>
      <c r="N616" s="120">
        <v>39598</v>
      </c>
      <c r="O616" s="114">
        <v>15000000</v>
      </c>
      <c r="P616" s="105" t="s">
        <v>15194</v>
      </c>
      <c r="Q616" s="120" t="s">
        <v>15176</v>
      </c>
      <c r="R616" s="105">
        <v>3890625</v>
      </c>
      <c r="S616" s="108" t="s">
        <v>6843</v>
      </c>
      <c r="T616" s="120">
        <v>40381</v>
      </c>
      <c r="U616" s="114">
        <v>2917969</v>
      </c>
      <c r="V616" s="109">
        <v>40381</v>
      </c>
      <c r="W616" s="141">
        <v>2917969</v>
      </c>
      <c r="X616" s="141">
        <v>0</v>
      </c>
      <c r="Y616" s="141">
        <v>0</v>
      </c>
      <c r="Z616" s="141">
        <v>0</v>
      </c>
      <c r="AA616" s="114">
        <v>2917969</v>
      </c>
      <c r="AB616" s="114"/>
      <c r="AC616" s="114"/>
      <c r="AD616" s="141"/>
      <c r="AE616" s="106">
        <v>0</v>
      </c>
      <c r="AF616" s="106">
        <v>0</v>
      </c>
      <c r="AG616" s="106">
        <v>0</v>
      </c>
      <c r="AH616" s="114"/>
      <c r="AI616" s="114"/>
      <c r="AJ616" s="114"/>
      <c r="AK616" s="114"/>
      <c r="AL616" s="114"/>
      <c r="AM616" s="114"/>
      <c r="AN616" s="114">
        <f t="shared" si="18"/>
        <v>2917969</v>
      </c>
      <c r="AO616" s="114">
        <f t="shared" si="19"/>
        <v>0</v>
      </c>
      <c r="AP616" s="114"/>
      <c r="AQ616" s="114"/>
      <c r="AR616" s="114"/>
      <c r="AS616" s="114"/>
    </row>
    <row r="617" spans="1:46" s="190" customFormat="1" ht="15" customHeight="1" x14ac:dyDescent="0.2">
      <c r="A617" s="104"/>
      <c r="B617" s="104">
        <f>VLOOKUP(BJB!$F$9:$F$5599,Ctrl!$B$4:$C$399,2,0)</f>
        <v>3</v>
      </c>
      <c r="C617" s="104">
        <f>VLOOKUP(BJB!$G$9:$G$5599,Ctrl!$E$4:$F$399,2,0)</f>
        <v>0</v>
      </c>
      <c r="D617" s="219">
        <v>1</v>
      </c>
      <c r="E617" s="104" t="str">
        <f>VLOOKUP(BJB!$F$9:$F$5599,Ctrl!$B$4:$D$399,3,0)</f>
        <v>I</v>
      </c>
      <c r="F617" s="139" t="s">
        <v>10514</v>
      </c>
      <c r="G617" s="139" t="s">
        <v>7654</v>
      </c>
      <c r="H617" s="125"/>
      <c r="I617" s="220">
        <f>IF(G616=BJB!$G1300,I616+1,1)</f>
        <v>1</v>
      </c>
      <c r="J617" s="912" t="s">
        <v>20826</v>
      </c>
      <c r="K617" s="121" t="s">
        <v>1252</v>
      </c>
      <c r="L617" s="104" t="s">
        <v>6476</v>
      </c>
      <c r="M617" s="104" t="s">
        <v>1253</v>
      </c>
      <c r="N617" s="120">
        <v>40875</v>
      </c>
      <c r="O617" s="105">
        <v>253559166</v>
      </c>
      <c r="P617" s="105" t="s">
        <v>15195</v>
      </c>
      <c r="Q617" s="120">
        <v>41508</v>
      </c>
      <c r="R617" s="105">
        <v>83247293</v>
      </c>
      <c r="S617" s="146" t="s">
        <v>591</v>
      </c>
      <c r="T617" s="120">
        <v>41576</v>
      </c>
      <c r="U617" s="114">
        <v>20811823</v>
      </c>
      <c r="V617" s="109">
        <v>41568</v>
      </c>
      <c r="W617" s="141">
        <v>20811823</v>
      </c>
      <c r="X617" s="141">
        <v>0</v>
      </c>
      <c r="Y617" s="141">
        <v>0</v>
      </c>
      <c r="Z617" s="141">
        <v>0</v>
      </c>
      <c r="AA617" s="114">
        <v>0</v>
      </c>
      <c r="AB617" s="114"/>
      <c r="AC617" s="114"/>
      <c r="AD617" s="141"/>
      <c r="AE617" s="106">
        <v>0</v>
      </c>
      <c r="AF617" s="106">
        <v>0</v>
      </c>
      <c r="AG617" s="106">
        <v>0</v>
      </c>
      <c r="AH617" s="114"/>
      <c r="AI617" s="114"/>
      <c r="AJ617" s="114"/>
      <c r="AK617" s="114"/>
      <c r="AL617" s="114"/>
      <c r="AM617" s="114"/>
      <c r="AN617" s="114">
        <f t="shared" si="18"/>
        <v>0</v>
      </c>
      <c r="AO617" s="114">
        <f t="shared" si="19"/>
        <v>20811823</v>
      </c>
      <c r="AP617" s="114"/>
      <c r="AQ617" s="114"/>
      <c r="AR617" s="114"/>
      <c r="AS617" s="114"/>
    </row>
    <row r="618" spans="1:46" s="190" customFormat="1" ht="15" customHeight="1" x14ac:dyDescent="0.2">
      <c r="A618" s="104"/>
      <c r="B618" s="104">
        <f>VLOOKUP(BJB!$F$9:$F$5599,Ctrl!$B$4:$C$399,2,0)</f>
        <v>3</v>
      </c>
      <c r="C618" s="104">
        <f>VLOOKUP(BJB!$G$9:$G$5599,Ctrl!$E$4:$F$399,2,0)</f>
        <v>4</v>
      </c>
      <c r="D618" s="219">
        <v>1</v>
      </c>
      <c r="E618" s="104" t="str">
        <f>VLOOKUP(BJB!$F$9:$F$5599,Ctrl!$B$4:$D$399,3,0)</f>
        <v>I</v>
      </c>
      <c r="F618" s="139" t="s">
        <v>10514</v>
      </c>
      <c r="G618" s="139" t="s">
        <v>6533</v>
      </c>
      <c r="H618" s="125"/>
      <c r="I618" s="220">
        <f>IF(G617=BJB!$G1340,I617+1,1)</f>
        <v>1</v>
      </c>
      <c r="J618" s="912" t="s">
        <v>20827</v>
      </c>
      <c r="K618" s="121" t="s">
        <v>8433</v>
      </c>
      <c r="L618" s="104" t="s">
        <v>6477</v>
      </c>
      <c r="M618" s="104" t="s">
        <v>8454</v>
      </c>
      <c r="N618" s="120">
        <v>41390</v>
      </c>
      <c r="O618" s="105">
        <v>230000000</v>
      </c>
      <c r="P618" s="105" t="s">
        <v>15196</v>
      </c>
      <c r="Q618" s="120">
        <v>42051</v>
      </c>
      <c r="R618" s="105">
        <v>195618509</v>
      </c>
      <c r="S618" s="146" t="s">
        <v>8470</v>
      </c>
      <c r="T618" s="109">
        <v>42275</v>
      </c>
      <c r="U618" s="141">
        <v>129896065</v>
      </c>
      <c r="V618" s="109">
        <v>42275</v>
      </c>
      <c r="W618" s="141">
        <v>129896065</v>
      </c>
      <c r="X618" s="141">
        <v>0</v>
      </c>
      <c r="Y618" s="141">
        <v>0</v>
      </c>
      <c r="Z618" s="141">
        <v>0</v>
      </c>
      <c r="AA618" s="114">
        <v>0</v>
      </c>
      <c r="AB618" s="114"/>
      <c r="AC618" s="132"/>
      <c r="AD618" s="141"/>
      <c r="AE618" s="106">
        <v>0</v>
      </c>
      <c r="AF618" s="106">
        <v>0</v>
      </c>
      <c r="AG618" s="106">
        <v>0</v>
      </c>
      <c r="AH618" s="106"/>
      <c r="AI618" s="106"/>
      <c r="AJ618" s="106"/>
      <c r="AK618" s="106"/>
      <c r="AL618" s="106"/>
      <c r="AM618" s="106"/>
      <c r="AN618" s="114">
        <f t="shared" si="18"/>
        <v>0</v>
      </c>
      <c r="AO618" s="114">
        <f t="shared" si="19"/>
        <v>129896065</v>
      </c>
      <c r="AP618" s="114"/>
      <c r="AQ618" s="114"/>
      <c r="AR618" s="114"/>
      <c r="AS618" s="114"/>
      <c r="AT618" s="191"/>
    </row>
    <row r="619" spans="1:46" s="190" customFormat="1" ht="15" customHeight="1" x14ac:dyDescent="0.2">
      <c r="A619" s="104"/>
      <c r="B619" s="104">
        <f>VLOOKUP(BJB!$F$9:$F$5599,Ctrl!$B$4:$C$399,2,0)</f>
        <v>3</v>
      </c>
      <c r="C619" s="104">
        <f>VLOOKUP(BJB!$G$9:$G$5599,Ctrl!$E$4:$F$399,2,0)</f>
        <v>0</v>
      </c>
      <c r="D619" s="219">
        <v>1</v>
      </c>
      <c r="E619" s="104" t="str">
        <f>VLOOKUP(BJB!$F$9:$F$5599,Ctrl!$B$4:$D$399,3,0)</f>
        <v>I</v>
      </c>
      <c r="F619" s="139" t="s">
        <v>10514</v>
      </c>
      <c r="G619" s="139" t="s">
        <v>7654</v>
      </c>
      <c r="H619" s="125"/>
      <c r="I619" s="220">
        <f>IF(G618=BJB!$G1254,I618+1,1)</f>
        <v>1</v>
      </c>
      <c r="J619" s="912" t="s">
        <v>20828</v>
      </c>
      <c r="K619" s="121" t="s">
        <v>1161</v>
      </c>
      <c r="L619" s="104" t="s">
        <v>6477</v>
      </c>
      <c r="M619" s="104" t="s">
        <v>1144</v>
      </c>
      <c r="N619" s="109">
        <v>39065</v>
      </c>
      <c r="O619" s="114">
        <v>10000000</v>
      </c>
      <c r="P619" s="105" t="s">
        <v>6222</v>
      </c>
      <c r="Q619" s="120" t="s">
        <v>6222</v>
      </c>
      <c r="R619" s="890">
        <v>0</v>
      </c>
      <c r="S619" s="108" t="s">
        <v>6836</v>
      </c>
      <c r="T619" s="109">
        <v>39567</v>
      </c>
      <c r="U619" s="114">
        <v>4505664</v>
      </c>
      <c r="V619" s="109" t="s">
        <v>6222</v>
      </c>
      <c r="W619" s="141">
        <v>0</v>
      </c>
      <c r="X619" s="141">
        <v>0</v>
      </c>
      <c r="Y619" s="141">
        <v>0</v>
      </c>
      <c r="Z619" s="141">
        <v>0</v>
      </c>
      <c r="AA619" s="114">
        <v>2850000</v>
      </c>
      <c r="AB619" s="114"/>
      <c r="AC619" s="114"/>
      <c r="AD619" s="141"/>
      <c r="AE619" s="106">
        <v>0</v>
      </c>
      <c r="AF619" s="106">
        <v>0</v>
      </c>
      <c r="AG619" s="106">
        <v>0</v>
      </c>
      <c r="AH619" s="114"/>
      <c r="AI619" s="114"/>
      <c r="AJ619" s="114"/>
      <c r="AK619" s="114"/>
      <c r="AL619" s="114"/>
      <c r="AM619" s="114"/>
      <c r="AN619" s="114">
        <f t="shared" si="18"/>
        <v>2850000</v>
      </c>
      <c r="AO619" s="114">
        <f t="shared" si="19"/>
        <v>1655664</v>
      </c>
      <c r="AP619" s="114"/>
      <c r="AQ619" s="114"/>
      <c r="AR619" s="114"/>
      <c r="AS619" s="114"/>
    </row>
    <row r="620" spans="1:46" s="190" customFormat="1" ht="15" customHeight="1" x14ac:dyDescent="0.2">
      <c r="A620" s="104"/>
      <c r="B620" s="104">
        <f>VLOOKUP(BJB!$F$9:$F$5599,Ctrl!$B$4:$C$399,2,0)</f>
        <v>3</v>
      </c>
      <c r="C620" s="104">
        <f>VLOOKUP(BJB!$G$9:$G$5599,Ctrl!$E$4:$F$399,2,0)</f>
        <v>0</v>
      </c>
      <c r="D620" s="219">
        <v>1</v>
      </c>
      <c r="E620" s="104" t="str">
        <f>VLOOKUP(BJB!$F$9:$F$5599,Ctrl!$B$4:$D$399,3,0)</f>
        <v>I</v>
      </c>
      <c r="F620" s="139" t="s">
        <v>10514</v>
      </c>
      <c r="G620" s="139" t="s">
        <v>7654</v>
      </c>
      <c r="H620" s="125"/>
      <c r="I620" s="220">
        <f>IF(G619=BJB!$G1281,I619+1,1)</f>
        <v>1</v>
      </c>
      <c r="J620" s="912" t="s">
        <v>20829</v>
      </c>
      <c r="K620" s="121" t="s">
        <v>1209</v>
      </c>
      <c r="L620" s="104" t="s">
        <v>6477</v>
      </c>
      <c r="M620" s="104" t="s">
        <v>1210</v>
      </c>
      <c r="N620" s="120">
        <v>40700</v>
      </c>
      <c r="O620" s="107">
        <v>100000000</v>
      </c>
      <c r="P620" s="105" t="s">
        <v>15197</v>
      </c>
      <c r="Q620" s="120">
        <v>41025</v>
      </c>
      <c r="R620" s="105">
        <v>91549423</v>
      </c>
      <c r="S620" s="108" t="s">
        <v>6848</v>
      </c>
      <c r="T620" s="109">
        <v>41053</v>
      </c>
      <c r="U620" s="114">
        <v>68662067</v>
      </c>
      <c r="V620" s="109">
        <v>41053</v>
      </c>
      <c r="W620" s="141">
        <v>68662067</v>
      </c>
      <c r="X620" s="141">
        <v>0</v>
      </c>
      <c r="Y620" s="141">
        <v>0</v>
      </c>
      <c r="Z620" s="141">
        <v>0</v>
      </c>
      <c r="AA620" s="114">
        <v>0</v>
      </c>
      <c r="AB620" s="114"/>
      <c r="AC620" s="114"/>
      <c r="AD620" s="141"/>
      <c r="AE620" s="106">
        <v>0</v>
      </c>
      <c r="AF620" s="106">
        <v>0</v>
      </c>
      <c r="AG620" s="106">
        <v>0</v>
      </c>
      <c r="AH620" s="114"/>
      <c r="AI620" s="114"/>
      <c r="AJ620" s="114"/>
      <c r="AK620" s="114"/>
      <c r="AL620" s="114"/>
      <c r="AM620" s="114"/>
      <c r="AN620" s="114">
        <f t="shared" si="18"/>
        <v>0</v>
      </c>
      <c r="AO620" s="114">
        <f t="shared" si="19"/>
        <v>68662067</v>
      </c>
      <c r="AP620" s="114"/>
      <c r="AQ620" s="114"/>
      <c r="AR620" s="114"/>
      <c r="AS620" s="114"/>
    </row>
    <row r="621" spans="1:46" s="190" customFormat="1" ht="15" customHeight="1" x14ac:dyDescent="0.2">
      <c r="A621" s="104"/>
      <c r="B621" s="104">
        <f>VLOOKUP(BJB!$F$9:$F$5599,Ctrl!$B$4:$C$399,2,0)</f>
        <v>3</v>
      </c>
      <c r="C621" s="104">
        <f>VLOOKUP(BJB!$G$9:$G$5599,Ctrl!$E$4:$F$399,2,0)</f>
        <v>3</v>
      </c>
      <c r="D621" s="219">
        <v>1</v>
      </c>
      <c r="E621" s="104" t="str">
        <f>VLOOKUP(BJB!$F$9:$F$5599,Ctrl!$B$4:$D$399,3,0)</f>
        <v>I</v>
      </c>
      <c r="F621" s="139" t="s">
        <v>10514</v>
      </c>
      <c r="G621" s="139" t="s">
        <v>1306</v>
      </c>
      <c r="H621" s="125">
        <v>1110812000878</v>
      </c>
      <c r="I621" s="220">
        <f>IF(G620=BJB!$G1331,I620+1,1)</f>
        <v>1</v>
      </c>
      <c r="J621" s="912" t="s">
        <v>20830</v>
      </c>
      <c r="K621" s="121" t="s">
        <v>1209</v>
      </c>
      <c r="L621" s="104" t="s">
        <v>6477</v>
      </c>
      <c r="M621" s="104" t="s">
        <v>5663</v>
      </c>
      <c r="N621" s="120">
        <v>40809</v>
      </c>
      <c r="O621" s="107">
        <v>9000000</v>
      </c>
      <c r="P621" s="105" t="s">
        <v>15198</v>
      </c>
      <c r="Q621" s="120">
        <v>41801</v>
      </c>
      <c r="R621" s="105">
        <v>5409675</v>
      </c>
      <c r="S621" s="146" t="s">
        <v>5563</v>
      </c>
      <c r="T621" s="109">
        <v>41820</v>
      </c>
      <c r="U621" s="114">
        <v>3619518</v>
      </c>
      <c r="V621" s="109">
        <v>41791</v>
      </c>
      <c r="W621" s="141">
        <v>3619518</v>
      </c>
      <c r="X621" s="141">
        <v>0</v>
      </c>
      <c r="Y621" s="141">
        <v>0</v>
      </c>
      <c r="Z621" s="141">
        <v>0</v>
      </c>
      <c r="AA621" s="114">
        <v>71837412</v>
      </c>
      <c r="AB621" s="114"/>
      <c r="AC621" s="132"/>
      <c r="AD621" s="141"/>
      <c r="AE621" s="106">
        <v>0</v>
      </c>
      <c r="AF621" s="106">
        <v>0</v>
      </c>
      <c r="AG621" s="106">
        <v>0</v>
      </c>
      <c r="AH621" s="136"/>
      <c r="AI621" s="136"/>
      <c r="AJ621" s="114"/>
      <c r="AK621" s="114"/>
      <c r="AL621" s="114"/>
      <c r="AM621" s="114"/>
      <c r="AN621" s="114">
        <f t="shared" si="18"/>
        <v>71837412</v>
      </c>
      <c r="AO621" s="114">
        <f t="shared" si="19"/>
        <v>0</v>
      </c>
      <c r="AP621" s="114"/>
      <c r="AQ621" s="114"/>
      <c r="AR621" s="114"/>
      <c r="AS621" s="114"/>
    </row>
    <row r="622" spans="1:46" s="190" customFormat="1" ht="15" customHeight="1" x14ac:dyDescent="0.2">
      <c r="A622" s="104"/>
      <c r="B622" s="104">
        <f>VLOOKUP(BJB!$F$9:$F$5599,Ctrl!$B$4:$C$399,2,0)</f>
        <v>3</v>
      </c>
      <c r="C622" s="104">
        <f>VLOOKUP(BJB!$G$9:$G$5599,Ctrl!$E$4:$F$399,2,0)</f>
        <v>0</v>
      </c>
      <c r="D622" s="219">
        <v>1</v>
      </c>
      <c r="E622" s="104" t="str">
        <f>VLOOKUP(BJB!$F$9:$F$5599,Ctrl!$B$4:$D$399,3,0)</f>
        <v>I</v>
      </c>
      <c r="F622" s="139" t="s">
        <v>10514</v>
      </c>
      <c r="G622" s="139" t="s">
        <v>7654</v>
      </c>
      <c r="H622" s="125"/>
      <c r="I622" s="220">
        <f>IF(G621=BJB!$G1265,I621+1,1)</f>
        <v>1</v>
      </c>
      <c r="J622" s="912" t="s">
        <v>20831</v>
      </c>
      <c r="K622" s="121" t="s">
        <v>1180</v>
      </c>
      <c r="L622" s="104" t="s">
        <v>6477</v>
      </c>
      <c r="M622" s="122" t="s">
        <v>1181</v>
      </c>
      <c r="N622" s="109">
        <v>39542</v>
      </c>
      <c r="O622" s="123">
        <v>14000000</v>
      </c>
      <c r="P622" s="105" t="s">
        <v>6222</v>
      </c>
      <c r="Q622" s="120" t="s">
        <v>6222</v>
      </c>
      <c r="R622" s="890">
        <v>0</v>
      </c>
      <c r="S622" s="108" t="s">
        <v>6840</v>
      </c>
      <c r="T622" s="120">
        <v>40056</v>
      </c>
      <c r="U622" s="114">
        <v>8464938</v>
      </c>
      <c r="V622" s="109" t="s">
        <v>6222</v>
      </c>
      <c r="W622" s="141">
        <v>0</v>
      </c>
      <c r="X622" s="141">
        <v>0</v>
      </c>
      <c r="Y622" s="141">
        <v>0</v>
      </c>
      <c r="Z622" s="141">
        <v>0</v>
      </c>
      <c r="AA622" s="114">
        <v>1250000</v>
      </c>
      <c r="AB622" s="114"/>
      <c r="AC622" s="114"/>
      <c r="AD622" s="141"/>
      <c r="AE622" s="106">
        <v>0</v>
      </c>
      <c r="AF622" s="106">
        <v>0</v>
      </c>
      <c r="AG622" s="106">
        <v>0</v>
      </c>
      <c r="AH622" s="114"/>
      <c r="AI622" s="114"/>
      <c r="AJ622" s="114"/>
      <c r="AK622" s="114"/>
      <c r="AL622" s="114"/>
      <c r="AM622" s="114"/>
      <c r="AN622" s="114">
        <f t="shared" si="18"/>
        <v>1250000</v>
      </c>
      <c r="AO622" s="114">
        <f t="shared" si="19"/>
        <v>7214938</v>
      </c>
      <c r="AP622" s="114"/>
      <c r="AQ622" s="114"/>
      <c r="AR622" s="114"/>
      <c r="AS622" s="114"/>
    </row>
    <row r="623" spans="1:46" s="190" customFormat="1" ht="15" customHeight="1" x14ac:dyDescent="0.2">
      <c r="A623" s="104"/>
      <c r="B623" s="104">
        <f>VLOOKUP(BJB!$F$9:$F$5599,Ctrl!$B$4:$C$399,2,0)</f>
        <v>3</v>
      </c>
      <c r="C623" s="104">
        <f>VLOOKUP(BJB!$G$9:$G$5599,Ctrl!$E$4:$F$399,2,0)</f>
        <v>0</v>
      </c>
      <c r="D623" s="219">
        <v>1</v>
      </c>
      <c r="E623" s="104" t="str">
        <f>VLOOKUP(BJB!$F$9:$F$5599,Ctrl!$B$4:$D$399,3,0)</f>
        <v>I</v>
      </c>
      <c r="F623" s="139" t="s">
        <v>10514</v>
      </c>
      <c r="G623" s="139" t="s">
        <v>7654</v>
      </c>
      <c r="H623" s="125"/>
      <c r="I623" s="220">
        <f>IF(G622=BJB!$G1248,I622+1,1)</f>
        <v>1</v>
      </c>
      <c r="J623" s="912" t="s">
        <v>20832</v>
      </c>
      <c r="K623" s="121" t="s">
        <v>1151</v>
      </c>
      <c r="L623" s="104" t="s">
        <v>6477</v>
      </c>
      <c r="M623" s="104" t="s">
        <v>1152</v>
      </c>
      <c r="N623" s="109">
        <v>39106</v>
      </c>
      <c r="O623" s="114">
        <v>15000000</v>
      </c>
      <c r="P623" s="105" t="s">
        <v>6222</v>
      </c>
      <c r="Q623" s="120" t="s">
        <v>6222</v>
      </c>
      <c r="R623" s="890">
        <v>0</v>
      </c>
      <c r="S623" s="108" t="s">
        <v>6833</v>
      </c>
      <c r="T623" s="109">
        <v>39406</v>
      </c>
      <c r="U623" s="114">
        <v>10312500</v>
      </c>
      <c r="V623" s="109" t="s">
        <v>6222</v>
      </c>
      <c r="W623" s="141">
        <v>0</v>
      </c>
      <c r="X623" s="141">
        <v>0</v>
      </c>
      <c r="Y623" s="141">
        <v>0</v>
      </c>
      <c r="Z623" s="141">
        <v>0</v>
      </c>
      <c r="AA623" s="114">
        <v>9843750</v>
      </c>
      <c r="AB623" s="114"/>
      <c r="AC623" s="114"/>
      <c r="AD623" s="141"/>
      <c r="AE623" s="106">
        <v>0</v>
      </c>
      <c r="AF623" s="106">
        <v>0</v>
      </c>
      <c r="AG623" s="106">
        <v>0</v>
      </c>
      <c r="AH623" s="114"/>
      <c r="AI623" s="114"/>
      <c r="AJ623" s="114"/>
      <c r="AK623" s="114"/>
      <c r="AL623" s="114"/>
      <c r="AM623" s="114"/>
      <c r="AN623" s="114">
        <f t="shared" si="18"/>
        <v>9843750</v>
      </c>
      <c r="AO623" s="114">
        <f t="shared" si="19"/>
        <v>468750</v>
      </c>
      <c r="AP623" s="114"/>
      <c r="AQ623" s="114"/>
      <c r="AR623" s="114"/>
      <c r="AS623" s="114"/>
    </row>
    <row r="624" spans="1:46" s="190" customFormat="1" ht="15" customHeight="1" x14ac:dyDescent="0.2">
      <c r="A624" s="104"/>
      <c r="B624" s="104">
        <f>VLOOKUP(BJB!$F$9:$F$5599,Ctrl!$B$4:$C$399,2,0)</f>
        <v>3</v>
      </c>
      <c r="C624" s="104">
        <f>VLOOKUP(BJB!$G$9:$G$5599,Ctrl!$E$4:$F$399,2,0)</f>
        <v>3</v>
      </c>
      <c r="D624" s="219">
        <v>1</v>
      </c>
      <c r="E624" s="104" t="str">
        <f>VLOOKUP(BJB!$F$9:$F$5599,Ctrl!$B$4:$D$399,3,0)</f>
        <v>I</v>
      </c>
      <c r="F624" s="139" t="s">
        <v>10514</v>
      </c>
      <c r="G624" s="139" t="s">
        <v>1306</v>
      </c>
      <c r="H624" s="125"/>
      <c r="I624" s="220">
        <f>IF(G623=BJB!$G1334,I623+1,1)</f>
        <v>1</v>
      </c>
      <c r="J624" s="912" t="s">
        <v>20833</v>
      </c>
      <c r="K624" s="121" t="s">
        <v>5961</v>
      </c>
      <c r="L624" s="104" t="s">
        <v>6477</v>
      </c>
      <c r="M624" s="104" t="s">
        <v>5962</v>
      </c>
      <c r="N624" s="120">
        <v>41351</v>
      </c>
      <c r="O624" s="107">
        <v>10000000</v>
      </c>
      <c r="P624" s="105" t="s">
        <v>15199</v>
      </c>
      <c r="Q624" s="120">
        <v>41801</v>
      </c>
      <c r="R624" s="105">
        <v>10319208</v>
      </c>
      <c r="S624" s="146" t="s">
        <v>5938</v>
      </c>
      <c r="T624" s="109">
        <v>41912</v>
      </c>
      <c r="U624" s="114">
        <v>6998506</v>
      </c>
      <c r="V624" s="109">
        <v>41883</v>
      </c>
      <c r="W624" s="141">
        <v>6998506</v>
      </c>
      <c r="X624" s="141">
        <v>0</v>
      </c>
      <c r="Y624" s="141">
        <v>0</v>
      </c>
      <c r="Z624" s="141">
        <v>0</v>
      </c>
      <c r="AA624" s="114">
        <v>0</v>
      </c>
      <c r="AB624" s="114"/>
      <c r="AC624" s="114"/>
      <c r="AD624" s="141"/>
      <c r="AE624" s="106">
        <v>0</v>
      </c>
      <c r="AF624" s="106">
        <v>0</v>
      </c>
      <c r="AG624" s="106">
        <v>0</v>
      </c>
      <c r="AH624" s="114"/>
      <c r="AI624" s="114"/>
      <c r="AJ624" s="114"/>
      <c r="AK624" s="114"/>
      <c r="AL624" s="114"/>
      <c r="AM624" s="114"/>
      <c r="AN624" s="114">
        <f t="shared" si="18"/>
        <v>0</v>
      </c>
      <c r="AO624" s="114">
        <f t="shared" si="19"/>
        <v>6998506</v>
      </c>
      <c r="AP624" s="114"/>
      <c r="AQ624" s="114"/>
      <c r="AR624" s="114"/>
      <c r="AS624" s="114"/>
      <c r="AT624" s="189"/>
    </row>
    <row r="625" spans="1:46" s="190" customFormat="1" ht="15" customHeight="1" x14ac:dyDescent="0.2">
      <c r="A625" s="104"/>
      <c r="B625" s="104">
        <f>VLOOKUP(BJB!$F$9:$F$5599,Ctrl!$B$4:$C$399,2,0)</f>
        <v>3</v>
      </c>
      <c r="C625" s="104">
        <f>VLOOKUP(BJB!$G$9:$G$5599,Ctrl!$E$4:$F$399,2,0)</f>
        <v>3</v>
      </c>
      <c r="D625" s="219">
        <v>1</v>
      </c>
      <c r="E625" s="104" t="str">
        <f>VLOOKUP(BJB!$F$9:$F$5599,Ctrl!$B$4:$D$399,3,0)</f>
        <v>I</v>
      </c>
      <c r="F625" s="139" t="s">
        <v>10514</v>
      </c>
      <c r="G625" s="139" t="s">
        <v>1306</v>
      </c>
      <c r="H625" s="231" t="s">
        <v>8650</v>
      </c>
      <c r="I625" s="220">
        <f>IF(G624=BJB!$G1335,I624+1,1)</f>
        <v>1</v>
      </c>
      <c r="J625" s="891" t="s">
        <v>20228</v>
      </c>
      <c r="K625" s="121" t="s">
        <v>8340</v>
      </c>
      <c r="L625" s="104" t="s">
        <v>6477</v>
      </c>
      <c r="M625" s="104" t="s">
        <v>8352</v>
      </c>
      <c r="N625" s="120">
        <v>41075</v>
      </c>
      <c r="O625" s="105">
        <v>150000000</v>
      </c>
      <c r="P625" s="105" t="s">
        <v>15200</v>
      </c>
      <c r="Q625" s="120">
        <v>42170</v>
      </c>
      <c r="R625" s="105">
        <v>36259217</v>
      </c>
      <c r="S625" s="146" t="s">
        <v>8361</v>
      </c>
      <c r="T625" s="109">
        <v>42194</v>
      </c>
      <c r="U625" s="141">
        <v>24347660</v>
      </c>
      <c r="V625" s="109">
        <v>42194</v>
      </c>
      <c r="W625" s="141">
        <v>24347660</v>
      </c>
      <c r="X625" s="141">
        <v>0</v>
      </c>
      <c r="Y625" s="141">
        <v>0</v>
      </c>
      <c r="Z625" s="141">
        <v>0</v>
      </c>
      <c r="AA625" s="114">
        <v>6791566</v>
      </c>
      <c r="AB625" s="114"/>
      <c r="AC625" s="132"/>
      <c r="AD625" s="141"/>
      <c r="AE625" s="106">
        <v>0</v>
      </c>
      <c r="AF625" s="106">
        <v>17556095</v>
      </c>
      <c r="AG625" s="106">
        <v>0</v>
      </c>
      <c r="AH625" s="106"/>
      <c r="AI625" s="106"/>
      <c r="AJ625" s="106"/>
      <c r="AK625" s="106"/>
      <c r="AL625" s="106"/>
      <c r="AM625" s="106"/>
      <c r="AN625" s="114">
        <f t="shared" si="18"/>
        <v>24347661</v>
      </c>
      <c r="AO625" s="114">
        <f t="shared" si="19"/>
        <v>0</v>
      </c>
      <c r="AP625" s="114"/>
      <c r="AQ625" s="114"/>
      <c r="AR625" s="114"/>
      <c r="AS625" s="114"/>
      <c r="AT625" s="189"/>
    </row>
    <row r="626" spans="1:46" s="190" customFormat="1" ht="15" customHeight="1" x14ac:dyDescent="0.2">
      <c r="A626" s="104"/>
      <c r="B626" s="104">
        <f>VLOOKUP(BJB!$F$9:$F$5599,Ctrl!$B$4:$C$399,2,0)</f>
        <v>3</v>
      </c>
      <c r="C626" s="104">
        <f>VLOOKUP(BJB!$G$9:$G$5599,Ctrl!$E$4:$F$399,2,0)</f>
        <v>0</v>
      </c>
      <c r="D626" s="219">
        <v>1</v>
      </c>
      <c r="E626" s="104" t="str">
        <f>VLOOKUP(BJB!$F$9:$F$5599,Ctrl!$B$4:$D$399,3,0)</f>
        <v>I</v>
      </c>
      <c r="F626" s="139" t="s">
        <v>10514</v>
      </c>
      <c r="G626" s="139" t="s">
        <v>7654</v>
      </c>
      <c r="H626" s="125"/>
      <c r="I626" s="220">
        <f>IF(G625=BJB!$G1288,I625+1,1)</f>
        <v>1</v>
      </c>
      <c r="J626" s="912" t="s">
        <v>20834</v>
      </c>
      <c r="K626" s="121" t="s">
        <v>1225</v>
      </c>
      <c r="L626" s="104" t="s">
        <v>6476</v>
      </c>
      <c r="M626" s="104" t="s">
        <v>1226</v>
      </c>
      <c r="N626" s="120">
        <v>39262</v>
      </c>
      <c r="O626" s="107">
        <v>63000000</v>
      </c>
      <c r="P626" s="105" t="s">
        <v>15201</v>
      </c>
      <c r="Q626" s="120">
        <v>40987</v>
      </c>
      <c r="R626" s="105">
        <v>29452500</v>
      </c>
      <c r="S626" s="108" t="s">
        <v>1227</v>
      </c>
      <c r="T626" s="109">
        <v>41024</v>
      </c>
      <c r="U626" s="114">
        <v>29452500</v>
      </c>
      <c r="V626" s="109">
        <v>41024</v>
      </c>
      <c r="W626" s="141">
        <v>29452500</v>
      </c>
      <c r="X626" s="141">
        <v>0</v>
      </c>
      <c r="Y626" s="141">
        <v>0</v>
      </c>
      <c r="Z626" s="141">
        <v>0</v>
      </c>
      <c r="AA626" s="114">
        <v>0</v>
      </c>
      <c r="AB626" s="114"/>
      <c r="AC626" s="114"/>
      <c r="AD626" s="141"/>
      <c r="AE626" s="106">
        <v>0</v>
      </c>
      <c r="AF626" s="106">
        <v>0</v>
      </c>
      <c r="AG626" s="106">
        <v>0</v>
      </c>
      <c r="AH626" s="114"/>
      <c r="AI626" s="114"/>
      <c r="AJ626" s="114"/>
      <c r="AK626" s="114"/>
      <c r="AL626" s="114"/>
      <c r="AM626" s="114"/>
      <c r="AN626" s="114">
        <f t="shared" si="18"/>
        <v>0</v>
      </c>
      <c r="AO626" s="114">
        <f t="shared" si="19"/>
        <v>29452500</v>
      </c>
      <c r="AP626" s="114"/>
      <c r="AQ626" s="114"/>
      <c r="AR626" s="114"/>
      <c r="AS626" s="114"/>
      <c r="AT626" s="189"/>
    </row>
    <row r="627" spans="1:46" s="190" customFormat="1" ht="15" customHeight="1" x14ac:dyDescent="0.2">
      <c r="A627" s="104"/>
      <c r="B627" s="104">
        <f>VLOOKUP(BJB!$F$9:$F$5599,Ctrl!$B$4:$C$399,2,0)</f>
        <v>3</v>
      </c>
      <c r="C627" s="104">
        <f>VLOOKUP(BJB!$G$9:$G$5599,Ctrl!$E$4:$F$399,2,0)</f>
        <v>3</v>
      </c>
      <c r="D627" s="219">
        <v>1</v>
      </c>
      <c r="E627" s="104" t="str">
        <f>VLOOKUP(BJB!$F$9:$F$5599,Ctrl!$B$4:$D$399,3,0)</f>
        <v>I</v>
      </c>
      <c r="F627" s="139" t="s">
        <v>10514</v>
      </c>
      <c r="G627" s="139" t="s">
        <v>1306</v>
      </c>
      <c r="H627" s="125"/>
      <c r="I627" s="220">
        <f>IF(G626=BJB!$G1313,I626+1,1)</f>
        <v>1</v>
      </c>
      <c r="J627" s="912" t="s">
        <v>20835</v>
      </c>
      <c r="K627" s="121" t="s">
        <v>790</v>
      </c>
      <c r="L627" s="104" t="s">
        <v>6477</v>
      </c>
      <c r="M627" s="122" t="s">
        <v>1311</v>
      </c>
      <c r="N627" s="109">
        <v>40066</v>
      </c>
      <c r="O627" s="123">
        <v>10000000</v>
      </c>
      <c r="P627" s="105" t="s">
        <v>15202</v>
      </c>
      <c r="Q627" s="120" t="s">
        <v>15139</v>
      </c>
      <c r="R627" s="105">
        <v>6416663</v>
      </c>
      <c r="S627" s="108" t="s">
        <v>6851</v>
      </c>
      <c r="T627" s="120">
        <v>40541</v>
      </c>
      <c r="U627" s="114">
        <v>4812497.25</v>
      </c>
      <c r="V627" s="109">
        <v>40541</v>
      </c>
      <c r="W627" s="141">
        <v>4812497.25</v>
      </c>
      <c r="X627" s="141">
        <v>0</v>
      </c>
      <c r="Y627" s="141">
        <v>0</v>
      </c>
      <c r="Z627" s="141">
        <v>0</v>
      </c>
      <c r="AA627" s="114">
        <v>225000</v>
      </c>
      <c r="AB627" s="114"/>
      <c r="AC627" s="114"/>
      <c r="AD627" s="141"/>
      <c r="AE627" s="106">
        <v>0</v>
      </c>
      <c r="AF627" s="106">
        <v>0</v>
      </c>
      <c r="AG627" s="106">
        <v>0</v>
      </c>
      <c r="AH627" s="114"/>
      <c r="AI627" s="114"/>
      <c r="AJ627" s="114"/>
      <c r="AK627" s="114"/>
      <c r="AL627" s="114"/>
      <c r="AM627" s="114"/>
      <c r="AN627" s="114">
        <f t="shared" si="18"/>
        <v>225000</v>
      </c>
      <c r="AO627" s="114">
        <f t="shared" si="19"/>
        <v>4587497.25</v>
      </c>
      <c r="AP627" s="114"/>
      <c r="AQ627" s="114"/>
      <c r="AR627" s="114"/>
      <c r="AS627" s="114"/>
      <c r="AT627" s="189"/>
    </row>
    <row r="628" spans="1:46" s="190" customFormat="1" ht="15" customHeight="1" x14ac:dyDescent="0.2">
      <c r="A628" s="104"/>
      <c r="B628" s="104">
        <f>VLOOKUP(BJB!$F$9:$F$5599,Ctrl!$B$4:$C$399,2,0)</f>
        <v>3</v>
      </c>
      <c r="C628" s="104">
        <f>VLOOKUP(BJB!$G$9:$G$5599,Ctrl!$E$4:$F$399,2,0)</f>
        <v>1</v>
      </c>
      <c r="D628" s="219">
        <v>1</v>
      </c>
      <c r="E628" s="104" t="str">
        <f>VLOOKUP(BJB!$F$9:$F$5599,Ctrl!$B$4:$D$399,3,0)</f>
        <v>I</v>
      </c>
      <c r="F628" s="139" t="s">
        <v>10514</v>
      </c>
      <c r="G628" s="139" t="s">
        <v>10276</v>
      </c>
      <c r="H628" s="125"/>
      <c r="I628" s="220">
        <f>IF(G627=BJB!$G1374,I627+1,1)</f>
        <v>1</v>
      </c>
      <c r="J628" s="912" t="s">
        <v>20836</v>
      </c>
      <c r="K628" s="126" t="s">
        <v>5613</v>
      </c>
      <c r="L628" s="104" t="s">
        <v>6477</v>
      </c>
      <c r="M628" s="104" t="s">
        <v>5612</v>
      </c>
      <c r="N628" s="120">
        <v>41187</v>
      </c>
      <c r="O628" s="105">
        <v>200000000</v>
      </c>
      <c r="P628" s="105" t="s">
        <v>15203</v>
      </c>
      <c r="Q628" s="120">
        <v>41766</v>
      </c>
      <c r="R628" s="105">
        <v>263883066</v>
      </c>
      <c r="S628" s="146" t="s">
        <v>5563</v>
      </c>
      <c r="T628" s="109">
        <v>41820</v>
      </c>
      <c r="U628" s="116">
        <v>140000000</v>
      </c>
      <c r="V628" s="109">
        <v>41791</v>
      </c>
      <c r="W628" s="141">
        <v>140000000</v>
      </c>
      <c r="X628" s="141">
        <v>0</v>
      </c>
      <c r="Y628" s="141">
        <v>0</v>
      </c>
      <c r="Z628" s="141">
        <v>0</v>
      </c>
      <c r="AA628" s="114">
        <v>0</v>
      </c>
      <c r="AB628" s="114"/>
      <c r="AC628" s="116"/>
      <c r="AD628" s="141"/>
      <c r="AE628" s="106">
        <v>0</v>
      </c>
      <c r="AF628" s="106">
        <v>0</v>
      </c>
      <c r="AG628" s="106">
        <v>0</v>
      </c>
      <c r="AH628" s="116"/>
      <c r="AI628" s="116"/>
      <c r="AJ628" s="116"/>
      <c r="AK628" s="116"/>
      <c r="AL628" s="116"/>
      <c r="AM628" s="116"/>
      <c r="AN628" s="114">
        <f t="shared" si="18"/>
        <v>0</v>
      </c>
      <c r="AO628" s="114">
        <f t="shared" si="19"/>
        <v>140000000</v>
      </c>
      <c r="AP628" s="114"/>
      <c r="AQ628" s="114"/>
      <c r="AR628" s="114"/>
      <c r="AS628" s="114"/>
      <c r="AT628" s="189"/>
    </row>
    <row r="629" spans="1:46" s="190" customFormat="1" ht="15" customHeight="1" x14ac:dyDescent="0.2">
      <c r="A629" s="104"/>
      <c r="B629" s="104">
        <f>VLOOKUP(BJB!$F$9:$F$5599,Ctrl!$B$4:$C$399,2,0)</f>
        <v>3</v>
      </c>
      <c r="C629" s="104">
        <f>VLOOKUP(BJB!$G$9:$G$5599,Ctrl!$E$4:$F$399,2,0)</f>
        <v>5</v>
      </c>
      <c r="D629" s="219">
        <v>1</v>
      </c>
      <c r="E629" s="104" t="str">
        <f>VLOOKUP(BJB!$F$9:$F$5599,Ctrl!$B$4:$D$399,3,0)</f>
        <v>I</v>
      </c>
      <c r="F629" s="139" t="s">
        <v>10514</v>
      </c>
      <c r="G629" s="139" t="s">
        <v>1333</v>
      </c>
      <c r="H629" s="125" t="s">
        <v>7962</v>
      </c>
      <c r="I629" s="220">
        <f>IF(G628=BJB!$G1396,I628+1,1)</f>
        <v>1</v>
      </c>
      <c r="J629" s="912" t="s">
        <v>20837</v>
      </c>
      <c r="K629" s="121" t="s">
        <v>1351</v>
      </c>
      <c r="L629" s="104" t="s">
        <v>6477</v>
      </c>
      <c r="M629" s="104" t="s">
        <v>1352</v>
      </c>
      <c r="N629" s="120">
        <v>40913</v>
      </c>
      <c r="O629" s="105">
        <v>25000000</v>
      </c>
      <c r="P629" s="105" t="s">
        <v>15204</v>
      </c>
      <c r="Q629" s="120">
        <v>41445</v>
      </c>
      <c r="R629" s="105">
        <v>20471591</v>
      </c>
      <c r="S629" s="146" t="s">
        <v>1353</v>
      </c>
      <c r="T629" s="120">
        <v>41516</v>
      </c>
      <c r="U629" s="114">
        <v>13870342</v>
      </c>
      <c r="V629" s="109">
        <v>41516</v>
      </c>
      <c r="W629" s="141">
        <v>13870342</v>
      </c>
      <c r="X629" s="141">
        <v>0</v>
      </c>
      <c r="Y629" s="141">
        <v>0</v>
      </c>
      <c r="Z629" s="141">
        <v>0</v>
      </c>
      <c r="AA629" s="114">
        <v>13870342</v>
      </c>
      <c r="AB629" s="114"/>
      <c r="AC629" s="132"/>
      <c r="AD629" s="141"/>
      <c r="AE629" s="106">
        <v>0</v>
      </c>
      <c r="AF629" s="106">
        <v>0</v>
      </c>
      <c r="AG629" s="106">
        <v>0</v>
      </c>
      <c r="AH629" s="114"/>
      <c r="AI629" s="114"/>
      <c r="AJ629" s="114"/>
      <c r="AK629" s="114"/>
      <c r="AL629" s="114"/>
      <c r="AM629" s="114"/>
      <c r="AN629" s="114">
        <f t="shared" si="18"/>
        <v>13870342</v>
      </c>
      <c r="AO629" s="114">
        <f t="shared" si="19"/>
        <v>0</v>
      </c>
      <c r="AP629" s="114"/>
      <c r="AQ629" s="114"/>
      <c r="AR629" s="114"/>
      <c r="AS629" s="114"/>
      <c r="AT629" s="189"/>
    </row>
    <row r="630" spans="1:46" s="190" customFormat="1" ht="15" customHeight="1" x14ac:dyDescent="0.2">
      <c r="A630" s="104"/>
      <c r="B630" s="104">
        <f>VLOOKUP(BJB!$F$9:$F$5599,Ctrl!$B$4:$C$399,2,0)</f>
        <v>3</v>
      </c>
      <c r="C630" s="104">
        <f>VLOOKUP(BJB!$G$9:$G$5599,Ctrl!$E$4:$F$399,2,0)</f>
        <v>0</v>
      </c>
      <c r="D630" s="219">
        <v>1</v>
      </c>
      <c r="E630" s="104" t="str">
        <f>VLOOKUP(BJB!$F$9:$F$5599,Ctrl!$B$4:$D$399,3,0)</f>
        <v>I</v>
      </c>
      <c r="F630" s="139" t="s">
        <v>10514</v>
      </c>
      <c r="G630" s="139" t="s">
        <v>7654</v>
      </c>
      <c r="H630" s="125"/>
      <c r="I630" s="220">
        <f>IF(G629=BJB!$G1260,I629+1,1)</f>
        <v>1</v>
      </c>
      <c r="J630" s="912" t="s">
        <v>20838</v>
      </c>
      <c r="K630" s="121" t="s">
        <v>1172</v>
      </c>
      <c r="L630" s="104" t="s">
        <v>6477</v>
      </c>
      <c r="M630" s="104" t="s">
        <v>1173</v>
      </c>
      <c r="N630" s="109">
        <v>39416</v>
      </c>
      <c r="O630" s="114">
        <v>15000000</v>
      </c>
      <c r="P630" s="105" t="s">
        <v>6222</v>
      </c>
      <c r="Q630" s="120" t="s">
        <v>6222</v>
      </c>
      <c r="R630" s="890">
        <v>0</v>
      </c>
      <c r="S630" s="108" t="s">
        <v>6839</v>
      </c>
      <c r="T630" s="120">
        <v>39933</v>
      </c>
      <c r="U630" s="114">
        <v>6688281</v>
      </c>
      <c r="V630" s="109" t="s">
        <v>6222</v>
      </c>
      <c r="W630" s="141">
        <v>0</v>
      </c>
      <c r="X630" s="141">
        <v>0</v>
      </c>
      <c r="Y630" s="141">
        <v>0</v>
      </c>
      <c r="Z630" s="141">
        <v>0</v>
      </c>
      <c r="AA630" s="114">
        <v>6187500</v>
      </c>
      <c r="AB630" s="114"/>
      <c r="AC630" s="114"/>
      <c r="AD630" s="141"/>
      <c r="AE630" s="106">
        <v>0</v>
      </c>
      <c r="AF630" s="106">
        <v>0</v>
      </c>
      <c r="AG630" s="106">
        <v>0</v>
      </c>
      <c r="AH630" s="114"/>
      <c r="AI630" s="114"/>
      <c r="AJ630" s="114"/>
      <c r="AK630" s="114"/>
      <c r="AL630" s="114"/>
      <c r="AM630" s="114"/>
      <c r="AN630" s="114">
        <f t="shared" si="18"/>
        <v>6187500</v>
      </c>
      <c r="AO630" s="114">
        <f t="shared" si="19"/>
        <v>500781</v>
      </c>
      <c r="AP630" s="114"/>
      <c r="AQ630" s="114"/>
      <c r="AR630" s="114"/>
      <c r="AS630" s="114"/>
    </row>
    <row r="631" spans="1:46" s="191" customFormat="1" ht="15" customHeight="1" x14ac:dyDescent="0.2">
      <c r="A631" s="104"/>
      <c r="B631" s="104">
        <f>VLOOKUP(BJB!$F$9:$F$5599,Ctrl!$B$4:$C$399,2,0)</f>
        <v>3</v>
      </c>
      <c r="C631" s="104">
        <f>VLOOKUP(BJB!$G$9:$G$5599,Ctrl!$E$4:$F$399,2,0)</f>
        <v>1</v>
      </c>
      <c r="D631" s="219">
        <v>1</v>
      </c>
      <c r="E631" s="104" t="str">
        <f>VLOOKUP(BJB!$F$9:$F$5599,Ctrl!$B$4:$D$399,3,0)</f>
        <v>I</v>
      </c>
      <c r="F631" s="139" t="s">
        <v>10514</v>
      </c>
      <c r="G631" s="139" t="s">
        <v>10276</v>
      </c>
      <c r="H631" s="125"/>
      <c r="I631" s="220">
        <f>IF(G630=BJB!$G1369,I630+1,1)</f>
        <v>1</v>
      </c>
      <c r="J631" s="912" t="s">
        <v>20839</v>
      </c>
      <c r="K631" s="121" t="s">
        <v>1301</v>
      </c>
      <c r="L631" s="104" t="s">
        <v>6477</v>
      </c>
      <c r="M631" s="104" t="s">
        <v>1302</v>
      </c>
      <c r="N631" s="120">
        <v>40840</v>
      </c>
      <c r="O631" s="105">
        <v>50000000</v>
      </c>
      <c r="P631" s="105" t="s">
        <v>15205</v>
      </c>
      <c r="Q631" s="120">
        <v>41435</v>
      </c>
      <c r="R631" s="105">
        <v>55727430</v>
      </c>
      <c r="S631" s="146" t="s">
        <v>196</v>
      </c>
      <c r="T631" s="109">
        <v>41578</v>
      </c>
      <c r="U631" s="141">
        <v>35000000</v>
      </c>
      <c r="V631" s="109">
        <v>41576</v>
      </c>
      <c r="W631" s="141">
        <v>35000000</v>
      </c>
      <c r="X631" s="141">
        <v>0</v>
      </c>
      <c r="Y631" s="141">
        <v>0</v>
      </c>
      <c r="Z631" s="141">
        <v>0</v>
      </c>
      <c r="AA631" s="114">
        <v>0</v>
      </c>
      <c r="AB631" s="114"/>
      <c r="AC631" s="141"/>
      <c r="AD631" s="141"/>
      <c r="AE631" s="106">
        <v>0</v>
      </c>
      <c r="AF631" s="106">
        <v>0</v>
      </c>
      <c r="AG631" s="106">
        <v>0</v>
      </c>
      <c r="AH631" s="141"/>
      <c r="AI631" s="141"/>
      <c r="AJ631" s="141"/>
      <c r="AK631" s="141"/>
      <c r="AL631" s="141"/>
      <c r="AM631" s="141"/>
      <c r="AN631" s="114">
        <f t="shared" si="18"/>
        <v>0</v>
      </c>
      <c r="AO631" s="114">
        <f t="shared" si="19"/>
        <v>35000000</v>
      </c>
      <c r="AP631" s="114"/>
      <c r="AQ631" s="114"/>
      <c r="AR631" s="114"/>
      <c r="AS631" s="114"/>
      <c r="AT631" s="190"/>
    </row>
    <row r="632" spans="1:46" s="190" customFormat="1" ht="15" customHeight="1" x14ac:dyDescent="0.2">
      <c r="A632" s="104"/>
      <c r="B632" s="104">
        <f>VLOOKUP(BJB!$F$9:$F$5599,Ctrl!$B$4:$C$399,2,0)</f>
        <v>3</v>
      </c>
      <c r="C632" s="104">
        <f>VLOOKUP(BJB!$G$9:$G$5599,Ctrl!$E$4:$F$399,2,0)</f>
        <v>1</v>
      </c>
      <c r="D632" s="219">
        <v>1</v>
      </c>
      <c r="E632" s="104" t="str">
        <f>VLOOKUP(BJB!$F$9:$F$5599,Ctrl!$B$4:$D$399,3,0)</f>
        <v>I</v>
      </c>
      <c r="F632" s="139" t="s">
        <v>10514</v>
      </c>
      <c r="G632" s="139" t="s">
        <v>10276</v>
      </c>
      <c r="H632" s="125" t="s">
        <v>7964</v>
      </c>
      <c r="I632" s="220">
        <f>IF(G631=BJB!$G1370,I631+1,1)</f>
        <v>1</v>
      </c>
      <c r="J632" s="891" t="s">
        <v>18239</v>
      </c>
      <c r="K632" s="121" t="s">
        <v>1303</v>
      </c>
      <c r="L632" s="104" t="s">
        <v>6477</v>
      </c>
      <c r="M632" s="104" t="s">
        <v>1304</v>
      </c>
      <c r="N632" s="120">
        <v>40956</v>
      </c>
      <c r="O632" s="105">
        <v>70000000</v>
      </c>
      <c r="P632" s="105" t="s">
        <v>15206</v>
      </c>
      <c r="Q632" s="120">
        <v>41435</v>
      </c>
      <c r="R632" s="105">
        <v>85287632</v>
      </c>
      <c r="S632" s="146" t="s">
        <v>196</v>
      </c>
      <c r="T632" s="109">
        <v>41578</v>
      </c>
      <c r="U632" s="141">
        <v>49000000</v>
      </c>
      <c r="V632" s="109">
        <v>41576</v>
      </c>
      <c r="W632" s="141">
        <v>49000000</v>
      </c>
      <c r="X632" s="141">
        <v>0</v>
      </c>
      <c r="Y632" s="141">
        <v>0</v>
      </c>
      <c r="Z632" s="141">
        <v>0</v>
      </c>
      <c r="AA632" s="114">
        <v>8115879</v>
      </c>
      <c r="AB632" s="114">
        <v>185294</v>
      </c>
      <c r="AC632" s="132"/>
      <c r="AD632" s="141">
        <v>148235</v>
      </c>
      <c r="AE632" s="106">
        <v>148235</v>
      </c>
      <c r="AF632" s="106">
        <v>185294</v>
      </c>
      <c r="AG632" s="106">
        <v>148235</v>
      </c>
      <c r="AH632" s="141"/>
      <c r="AI632" s="141"/>
      <c r="AJ632" s="230"/>
      <c r="AK632" s="141"/>
      <c r="AL632" s="141"/>
      <c r="AM632" s="141"/>
      <c r="AN632" s="114">
        <f t="shared" si="18"/>
        <v>8931172</v>
      </c>
      <c r="AO632" s="114">
        <f t="shared" si="19"/>
        <v>40068828</v>
      </c>
      <c r="AP632" s="114"/>
      <c r="AQ632" s="114"/>
      <c r="AR632" s="114"/>
      <c r="AS632" s="114"/>
    </row>
    <row r="633" spans="1:46" s="190" customFormat="1" ht="15" customHeight="1" x14ac:dyDescent="0.2">
      <c r="A633" s="104"/>
      <c r="B633" s="104">
        <f>VLOOKUP(BJB!$F$9:$F$5599,Ctrl!$B$4:$C$399,2,0)</f>
        <v>3</v>
      </c>
      <c r="C633" s="104">
        <f>VLOOKUP(BJB!$G$9:$G$5599,Ctrl!$E$4:$F$399,2,0)</f>
        <v>0</v>
      </c>
      <c r="D633" s="219">
        <v>1</v>
      </c>
      <c r="E633" s="104" t="str">
        <f>VLOOKUP(BJB!$F$9:$F$5599,Ctrl!$B$4:$D$399,3,0)</f>
        <v>I</v>
      </c>
      <c r="F633" s="139" t="s">
        <v>10514</v>
      </c>
      <c r="G633" s="139" t="s">
        <v>7654</v>
      </c>
      <c r="H633" s="125"/>
      <c r="I633" s="220">
        <f>IF(G632=BJB!$G1307,I632+1,1)</f>
        <v>1</v>
      </c>
      <c r="J633" s="912" t="s">
        <v>20840</v>
      </c>
      <c r="K633" s="126" t="s">
        <v>5499</v>
      </c>
      <c r="L633" s="104" t="s">
        <v>6477</v>
      </c>
      <c r="M633" s="127" t="s">
        <v>5500</v>
      </c>
      <c r="N633" s="128">
        <v>41374</v>
      </c>
      <c r="O633" s="140">
        <v>28000000</v>
      </c>
      <c r="P633" s="105" t="s">
        <v>15207</v>
      </c>
      <c r="Q633" s="120">
        <v>41739</v>
      </c>
      <c r="R633" s="105">
        <v>27403748</v>
      </c>
      <c r="S633" s="234" t="s">
        <v>5501</v>
      </c>
      <c r="T633" s="130">
        <v>41789</v>
      </c>
      <c r="U633" s="114">
        <v>18472299</v>
      </c>
      <c r="V633" s="109">
        <v>41760</v>
      </c>
      <c r="W633" s="141">
        <v>18472299</v>
      </c>
      <c r="X633" s="141">
        <v>0</v>
      </c>
      <c r="Y633" s="141">
        <v>0</v>
      </c>
      <c r="Z633" s="141">
        <v>0</v>
      </c>
      <c r="AA633" s="114">
        <v>18472298</v>
      </c>
      <c r="AB633" s="114"/>
      <c r="AC633" s="114"/>
      <c r="AD633" s="141"/>
      <c r="AE633" s="106">
        <v>0</v>
      </c>
      <c r="AF633" s="106">
        <v>0</v>
      </c>
      <c r="AG633" s="106">
        <v>0</v>
      </c>
      <c r="AH633" s="114"/>
      <c r="AI633" s="114"/>
      <c r="AJ633" s="114"/>
      <c r="AK633" s="114"/>
      <c r="AL633" s="114"/>
      <c r="AM633" s="114"/>
      <c r="AN633" s="114">
        <f t="shared" si="18"/>
        <v>18472298</v>
      </c>
      <c r="AO633" s="114">
        <f t="shared" si="19"/>
        <v>1</v>
      </c>
      <c r="AP633" s="114"/>
      <c r="AQ633" s="114"/>
      <c r="AR633" s="114"/>
      <c r="AS633" s="114"/>
    </row>
    <row r="634" spans="1:46" s="190" customFormat="1" ht="15" customHeight="1" x14ac:dyDescent="0.2">
      <c r="A634" s="104"/>
      <c r="B634" s="104">
        <f>VLOOKUP(BJB!$F$9:$F$5599,Ctrl!$B$4:$C$399,2,0)</f>
        <v>3</v>
      </c>
      <c r="C634" s="104">
        <f>VLOOKUP(BJB!$G$9:$G$5599,Ctrl!$E$4:$F$399,2,0)</f>
        <v>0</v>
      </c>
      <c r="D634" s="219">
        <v>1</v>
      </c>
      <c r="E634" s="104" t="str">
        <f>VLOOKUP(BJB!$F$9:$F$5599,Ctrl!$B$4:$D$399,3,0)</f>
        <v>I</v>
      </c>
      <c r="F634" s="139" t="s">
        <v>10514</v>
      </c>
      <c r="G634" s="139" t="s">
        <v>7654</v>
      </c>
      <c r="H634" s="125"/>
      <c r="I634" s="220">
        <f>IF(G633=BJB!$G1290,I633+1,1)</f>
        <v>1</v>
      </c>
      <c r="J634" s="912" t="s">
        <v>20841</v>
      </c>
      <c r="K634" s="121" t="s">
        <v>1231</v>
      </c>
      <c r="L634" s="104" t="s">
        <v>6477</v>
      </c>
      <c r="M634" s="104" t="s">
        <v>1229</v>
      </c>
      <c r="N634" s="120">
        <v>40483</v>
      </c>
      <c r="O634" s="107">
        <v>45000000</v>
      </c>
      <c r="P634" s="105" t="s">
        <v>15208</v>
      </c>
      <c r="Q634" s="120">
        <v>41163</v>
      </c>
      <c r="R634" s="105">
        <v>7519584</v>
      </c>
      <c r="S634" s="146" t="s">
        <v>1232</v>
      </c>
      <c r="T634" s="109">
        <v>41213</v>
      </c>
      <c r="U634" s="114">
        <v>5639688</v>
      </c>
      <c r="V634" s="109">
        <v>41213</v>
      </c>
      <c r="W634" s="141">
        <v>5639688</v>
      </c>
      <c r="X634" s="141">
        <v>0</v>
      </c>
      <c r="Y634" s="141">
        <v>0</v>
      </c>
      <c r="Z634" s="141">
        <v>0</v>
      </c>
      <c r="AA634" s="114">
        <v>700000</v>
      </c>
      <c r="AB634" s="114"/>
      <c r="AC634" s="114"/>
      <c r="AD634" s="141"/>
      <c r="AE634" s="106">
        <v>0</v>
      </c>
      <c r="AF634" s="106">
        <v>0</v>
      </c>
      <c r="AG634" s="106">
        <v>0</v>
      </c>
      <c r="AH634" s="114"/>
      <c r="AI634" s="114"/>
      <c r="AJ634" s="114"/>
      <c r="AK634" s="114"/>
      <c r="AL634" s="114"/>
      <c r="AM634" s="114"/>
      <c r="AN634" s="114">
        <f t="shared" si="18"/>
        <v>700000</v>
      </c>
      <c r="AO634" s="114">
        <f t="shared" si="19"/>
        <v>4939688</v>
      </c>
      <c r="AP634" s="114"/>
      <c r="AQ634" s="114"/>
      <c r="AR634" s="114"/>
      <c r="AS634" s="114"/>
    </row>
    <row r="635" spans="1:46" s="190" customFormat="1" ht="15" customHeight="1" x14ac:dyDescent="0.2">
      <c r="A635" s="104"/>
      <c r="B635" s="104">
        <f>VLOOKUP(BJB!$F$9:$F$5599,Ctrl!$B$4:$C$399,2,0)</f>
        <v>3</v>
      </c>
      <c r="C635" s="104">
        <f>VLOOKUP(BJB!$G$9:$G$5599,Ctrl!$E$4:$F$399,2,0)</f>
        <v>1</v>
      </c>
      <c r="D635" s="219">
        <v>1</v>
      </c>
      <c r="E635" s="104" t="str">
        <f>VLOOKUP(BJB!$F$9:$F$5599,Ctrl!$B$4:$D$399,3,0)</f>
        <v>I</v>
      </c>
      <c r="F635" s="139" t="s">
        <v>10514</v>
      </c>
      <c r="G635" s="139" t="s">
        <v>10276</v>
      </c>
      <c r="H635" s="125"/>
      <c r="I635" s="220">
        <f>IF(G634=BJB!$G1359,I634+1,1)</f>
        <v>1</v>
      </c>
      <c r="J635" s="912" t="s">
        <v>20842</v>
      </c>
      <c r="K635" s="121" t="s">
        <v>1288</v>
      </c>
      <c r="L635" s="104" t="s">
        <v>6477</v>
      </c>
      <c r="M635" s="104" t="s">
        <v>1286</v>
      </c>
      <c r="N635" s="120">
        <v>40840</v>
      </c>
      <c r="O635" s="107">
        <v>50000000</v>
      </c>
      <c r="P635" s="105" t="s">
        <v>15209</v>
      </c>
      <c r="Q635" s="120">
        <v>41169</v>
      </c>
      <c r="R635" s="105">
        <v>49920071</v>
      </c>
      <c r="S635" s="146" t="s">
        <v>1232</v>
      </c>
      <c r="T635" s="109">
        <v>41213</v>
      </c>
      <c r="U635" s="114">
        <v>34944050</v>
      </c>
      <c r="V635" s="109">
        <v>41213</v>
      </c>
      <c r="W635" s="141">
        <v>34944050</v>
      </c>
      <c r="X635" s="141">
        <v>0</v>
      </c>
      <c r="Y635" s="141">
        <v>0</v>
      </c>
      <c r="Z635" s="141">
        <v>0</v>
      </c>
      <c r="AA635" s="114">
        <v>3909421</v>
      </c>
      <c r="AB635" s="114"/>
      <c r="AC635" s="114"/>
      <c r="AD635" s="141"/>
      <c r="AE635" s="106">
        <v>0</v>
      </c>
      <c r="AF635" s="106">
        <v>0</v>
      </c>
      <c r="AG635" s="106">
        <v>0</v>
      </c>
      <c r="AH635" s="114"/>
      <c r="AI635" s="114"/>
      <c r="AJ635" s="114"/>
      <c r="AK635" s="114"/>
      <c r="AL635" s="114"/>
      <c r="AM635" s="114"/>
      <c r="AN635" s="114">
        <f t="shared" si="18"/>
        <v>3909421</v>
      </c>
      <c r="AO635" s="114">
        <f t="shared" si="19"/>
        <v>31034629</v>
      </c>
      <c r="AP635" s="114"/>
      <c r="AQ635" s="114"/>
      <c r="AR635" s="114"/>
      <c r="AS635" s="114"/>
    </row>
    <row r="636" spans="1:46" s="190" customFormat="1" ht="15" customHeight="1" x14ac:dyDescent="0.2">
      <c r="A636" s="104"/>
      <c r="B636" s="104">
        <f>VLOOKUP(BJB!$F$9:$F$5599,Ctrl!$B$4:$C$399,2,0)</f>
        <v>3</v>
      </c>
      <c r="C636" s="104">
        <f>VLOOKUP(BJB!$G$9:$G$5599,Ctrl!$E$4:$F$399,2,0)</f>
        <v>1</v>
      </c>
      <c r="D636" s="219">
        <v>1</v>
      </c>
      <c r="E636" s="104" t="str">
        <f>VLOOKUP(BJB!$F$9:$F$5599,Ctrl!$B$4:$D$399,3,0)</f>
        <v>I</v>
      </c>
      <c r="F636" s="139" t="s">
        <v>10514</v>
      </c>
      <c r="G636" s="139" t="s">
        <v>10276</v>
      </c>
      <c r="H636" s="125"/>
      <c r="I636" s="220">
        <f>IF(G635=BJB!$G1358,I635+1,1)</f>
        <v>1</v>
      </c>
      <c r="J636" s="912" t="s">
        <v>20843</v>
      </c>
      <c r="K636" s="121" t="s">
        <v>1287</v>
      </c>
      <c r="L636" s="104" t="s">
        <v>6477</v>
      </c>
      <c r="M636" s="104" t="s">
        <v>1282</v>
      </c>
      <c r="N636" s="120">
        <v>40739</v>
      </c>
      <c r="O636" s="107">
        <v>80000000</v>
      </c>
      <c r="P636" s="105" t="s">
        <v>15210</v>
      </c>
      <c r="Q636" s="120">
        <v>41163</v>
      </c>
      <c r="R636" s="105">
        <v>77714538</v>
      </c>
      <c r="S636" s="146" t="s">
        <v>1232</v>
      </c>
      <c r="T636" s="109">
        <v>41213</v>
      </c>
      <c r="U636" s="114">
        <v>54400177</v>
      </c>
      <c r="V636" s="109">
        <v>41213</v>
      </c>
      <c r="W636" s="141">
        <v>54400177</v>
      </c>
      <c r="X636" s="141">
        <v>0</v>
      </c>
      <c r="Y636" s="141">
        <v>0</v>
      </c>
      <c r="Z636" s="141">
        <v>0</v>
      </c>
      <c r="AA636" s="114">
        <v>50643509</v>
      </c>
      <c r="AB636" s="114"/>
      <c r="AC636" s="114"/>
      <c r="AD636" s="141"/>
      <c r="AE636" s="106">
        <v>0</v>
      </c>
      <c r="AF636" s="106">
        <v>0</v>
      </c>
      <c r="AG636" s="106">
        <v>0</v>
      </c>
      <c r="AH636" s="114"/>
      <c r="AI636" s="114"/>
      <c r="AJ636" s="114"/>
      <c r="AK636" s="114"/>
      <c r="AL636" s="114"/>
      <c r="AM636" s="114"/>
      <c r="AN636" s="114">
        <f t="shared" si="18"/>
        <v>50643509</v>
      </c>
      <c r="AO636" s="114">
        <f t="shared" si="19"/>
        <v>3756668</v>
      </c>
      <c r="AP636" s="114"/>
      <c r="AQ636" s="114"/>
      <c r="AR636" s="114"/>
      <c r="AS636" s="114"/>
    </row>
    <row r="637" spans="1:46" s="190" customFormat="1" ht="15" customHeight="1" x14ac:dyDescent="0.2">
      <c r="A637" s="104"/>
      <c r="B637" s="104">
        <f>VLOOKUP(BJB!$F$9:$F$5599,Ctrl!$B$4:$C$399,2,0)</f>
        <v>3</v>
      </c>
      <c r="C637" s="104">
        <f>VLOOKUP(BJB!$G$9:$G$5599,Ctrl!$E$4:$F$399,2,0)</f>
        <v>0</v>
      </c>
      <c r="D637" s="219">
        <v>1</v>
      </c>
      <c r="E637" s="104" t="str">
        <f>VLOOKUP(BJB!$F$9:$F$5599,Ctrl!$B$4:$D$399,3,0)</f>
        <v>I</v>
      </c>
      <c r="F637" s="139" t="s">
        <v>10514</v>
      </c>
      <c r="G637" s="139" t="s">
        <v>7654</v>
      </c>
      <c r="H637" s="125" t="s">
        <v>7443</v>
      </c>
      <c r="I637" s="220">
        <f>IF(G636=BJB!$G1289,I636+1,1)</f>
        <v>1</v>
      </c>
      <c r="J637" s="912" t="s">
        <v>20844</v>
      </c>
      <c r="K637" s="121" t="s">
        <v>1228</v>
      </c>
      <c r="L637" s="104" t="s">
        <v>6477</v>
      </c>
      <c r="M637" s="104" t="s">
        <v>1229</v>
      </c>
      <c r="N637" s="120">
        <v>40483</v>
      </c>
      <c r="O637" s="107">
        <v>15000000</v>
      </c>
      <c r="P637" s="105" t="s">
        <v>15143</v>
      </c>
      <c r="Q637" s="120">
        <v>41110</v>
      </c>
      <c r="R637" s="105">
        <v>8447911</v>
      </c>
      <c r="S637" s="108" t="s">
        <v>1230</v>
      </c>
      <c r="T637" s="109">
        <v>41152</v>
      </c>
      <c r="U637" s="114">
        <v>6335933</v>
      </c>
      <c r="V637" s="109">
        <v>41152</v>
      </c>
      <c r="W637" s="141">
        <v>6335933</v>
      </c>
      <c r="X637" s="141">
        <v>0</v>
      </c>
      <c r="Y637" s="141">
        <v>0</v>
      </c>
      <c r="Z637" s="141">
        <v>0</v>
      </c>
      <c r="AA637" s="114">
        <v>5885933</v>
      </c>
      <c r="AB637" s="114"/>
      <c r="AC637" s="132"/>
      <c r="AD637" s="141"/>
      <c r="AE637" s="106">
        <v>0</v>
      </c>
      <c r="AF637" s="106">
        <v>0</v>
      </c>
      <c r="AG637" s="106">
        <v>0</v>
      </c>
      <c r="AH637" s="114"/>
      <c r="AI637" s="114"/>
      <c r="AJ637" s="114"/>
      <c r="AK637" s="114"/>
      <c r="AL637" s="114"/>
      <c r="AM637" s="114"/>
      <c r="AN637" s="114">
        <f t="shared" si="18"/>
        <v>5885933</v>
      </c>
      <c r="AO637" s="114">
        <f t="shared" si="19"/>
        <v>450000</v>
      </c>
      <c r="AP637" s="114"/>
      <c r="AQ637" s="114"/>
      <c r="AR637" s="114"/>
      <c r="AS637" s="114"/>
    </row>
    <row r="638" spans="1:46" s="190" customFormat="1" ht="15" customHeight="1" x14ac:dyDescent="0.2">
      <c r="A638" s="104"/>
      <c r="B638" s="104">
        <f>VLOOKUP(BJB!$F$9:$F$5599,Ctrl!$B$4:$C$399,2,0)</f>
        <v>3</v>
      </c>
      <c r="C638" s="104">
        <f>VLOOKUP(BJB!$G$9:$G$5599,Ctrl!$E$4:$F$399,2,0)</f>
        <v>1</v>
      </c>
      <c r="D638" s="219">
        <v>1</v>
      </c>
      <c r="E638" s="104" t="str">
        <f>VLOOKUP(BJB!$F$9:$F$5599,Ctrl!$B$4:$D$399,3,0)</f>
        <v>I</v>
      </c>
      <c r="F638" s="139" t="s">
        <v>10514</v>
      </c>
      <c r="G638" s="139" t="s">
        <v>10276</v>
      </c>
      <c r="H638" s="886" t="s">
        <v>14730</v>
      </c>
      <c r="I638" s="220">
        <f>IF(G637=BJB!$G1377,I637+1,1)</f>
        <v>1</v>
      </c>
      <c r="J638" s="891" t="s">
        <v>18240</v>
      </c>
      <c r="K638" s="121" t="s">
        <v>8058</v>
      </c>
      <c r="L638" s="104" t="s">
        <v>6477</v>
      </c>
      <c r="M638" s="104" t="s">
        <v>8151</v>
      </c>
      <c r="N638" s="120">
        <v>41187</v>
      </c>
      <c r="O638" s="105">
        <v>100000000</v>
      </c>
      <c r="P638" s="105" t="s">
        <v>15211</v>
      </c>
      <c r="Q638" s="120">
        <v>41736</v>
      </c>
      <c r="R638" s="105">
        <v>100250000</v>
      </c>
      <c r="S638" s="146" t="s">
        <v>8218</v>
      </c>
      <c r="T638" s="109">
        <v>42145</v>
      </c>
      <c r="U638" s="141">
        <v>70000000</v>
      </c>
      <c r="V638" s="109">
        <v>42145</v>
      </c>
      <c r="W638" s="141">
        <v>70000000</v>
      </c>
      <c r="X638" s="141">
        <v>0</v>
      </c>
      <c r="Y638" s="141">
        <v>0</v>
      </c>
      <c r="Z638" s="141">
        <v>0</v>
      </c>
      <c r="AA638" s="114">
        <v>1498055</v>
      </c>
      <c r="AB638" s="114"/>
      <c r="AC638" s="132"/>
      <c r="AD638" s="141">
        <v>862516</v>
      </c>
      <c r="AE638" s="106">
        <v>0</v>
      </c>
      <c r="AF638" s="106">
        <v>0</v>
      </c>
      <c r="AG638" s="106">
        <v>0</v>
      </c>
      <c r="AH638" s="106"/>
      <c r="AI638" s="106"/>
      <c r="AJ638" s="230"/>
      <c r="AK638" s="106"/>
      <c r="AL638" s="106"/>
      <c r="AM638" s="106"/>
      <c r="AN638" s="114">
        <f t="shared" si="18"/>
        <v>2360571</v>
      </c>
      <c r="AO638" s="114">
        <f t="shared" si="19"/>
        <v>67639429</v>
      </c>
      <c r="AP638" s="114"/>
      <c r="AQ638" s="114"/>
      <c r="AR638" s="114"/>
      <c r="AS638" s="114"/>
    </row>
    <row r="639" spans="1:46" s="190" customFormat="1" ht="15" customHeight="1" x14ac:dyDescent="0.2">
      <c r="A639" s="104"/>
      <c r="B639" s="104">
        <f>VLOOKUP(BJB!$F$9:$F$5599,Ctrl!$B$4:$C$399,2,0)</f>
        <v>3</v>
      </c>
      <c r="C639" s="104">
        <f>VLOOKUP(BJB!$G$9:$G$5599,Ctrl!$E$4:$F$399,2,0)</f>
        <v>1</v>
      </c>
      <c r="D639" s="219">
        <v>1</v>
      </c>
      <c r="E639" s="104" t="str">
        <f>VLOOKUP(BJB!$F$9:$F$5599,Ctrl!$B$4:$D$399,3,0)</f>
        <v>I</v>
      </c>
      <c r="F639" s="139" t="s">
        <v>10514</v>
      </c>
      <c r="G639" s="139" t="s">
        <v>10276</v>
      </c>
      <c r="H639" s="886" t="s">
        <v>14731</v>
      </c>
      <c r="I639" s="220"/>
      <c r="J639" s="891" t="s">
        <v>18241</v>
      </c>
      <c r="K639" s="121" t="s">
        <v>9665</v>
      </c>
      <c r="L639" s="104" t="s">
        <v>6477</v>
      </c>
      <c r="M639" s="104" t="s">
        <v>9666</v>
      </c>
      <c r="N639" s="120">
        <v>41211</v>
      </c>
      <c r="O639" s="105">
        <v>35000000</v>
      </c>
      <c r="P639" s="105" t="s">
        <v>15212</v>
      </c>
      <c r="Q639" s="120">
        <v>41990</v>
      </c>
      <c r="R639" s="105">
        <v>32539918</v>
      </c>
      <c r="S639" s="146" t="s">
        <v>9667</v>
      </c>
      <c r="T639" s="109">
        <v>42348</v>
      </c>
      <c r="U639" s="141">
        <v>21186855</v>
      </c>
      <c r="V639" s="109">
        <v>42348</v>
      </c>
      <c r="W639" s="141">
        <v>21186855</v>
      </c>
      <c r="X639" s="141">
        <v>0</v>
      </c>
      <c r="Y639" s="141">
        <v>0</v>
      </c>
      <c r="Z639" s="141">
        <v>0</v>
      </c>
      <c r="AA639" s="114">
        <v>3912689</v>
      </c>
      <c r="AB639" s="114">
        <v>495277</v>
      </c>
      <c r="AC639" s="132">
        <v>495277</v>
      </c>
      <c r="AD639" s="141">
        <v>495277</v>
      </c>
      <c r="AE639" s="106">
        <v>495277</v>
      </c>
      <c r="AF639" s="106">
        <v>445749</v>
      </c>
      <c r="AG639" s="106">
        <v>495277</v>
      </c>
      <c r="AH639" s="241"/>
      <c r="AI639" s="222"/>
      <c r="AJ639" s="141"/>
      <c r="AK639" s="141"/>
      <c r="AL639" s="141"/>
      <c r="AM639" s="141"/>
      <c r="AN639" s="114">
        <f t="shared" si="18"/>
        <v>6834823</v>
      </c>
      <c r="AO639" s="114">
        <f t="shared" si="19"/>
        <v>14352032</v>
      </c>
      <c r="AP639" s="114"/>
      <c r="AQ639" s="114"/>
      <c r="AR639" s="114"/>
      <c r="AS639" s="114"/>
    </row>
    <row r="640" spans="1:46" s="190" customFormat="1" ht="15" customHeight="1" x14ac:dyDescent="0.2">
      <c r="A640" s="104"/>
      <c r="B640" s="104">
        <f>VLOOKUP(BJB!$F$9:$F$5599,Ctrl!$B$4:$C$399,2,0)</f>
        <v>3</v>
      </c>
      <c r="C640" s="104">
        <f>VLOOKUP(BJB!$G$9:$G$5599,Ctrl!$E$4:$F$399,2,0)</f>
        <v>1</v>
      </c>
      <c r="D640" s="219">
        <v>1</v>
      </c>
      <c r="E640" s="104" t="str">
        <f>VLOOKUP(BJB!$F$9:$F$5599,Ctrl!$B$4:$D$399,3,0)</f>
        <v>I</v>
      </c>
      <c r="F640" s="139" t="s">
        <v>10514</v>
      </c>
      <c r="G640" s="139" t="s">
        <v>10276</v>
      </c>
      <c r="H640" s="125" t="s">
        <v>7448</v>
      </c>
      <c r="I640" s="220">
        <f>IF(G639=BJB!$G1345,I639+1,1)</f>
        <v>1</v>
      </c>
      <c r="J640" s="891" t="s">
        <v>18242</v>
      </c>
      <c r="K640" s="121" t="s">
        <v>1262</v>
      </c>
      <c r="L640" s="104" t="s">
        <v>6477</v>
      </c>
      <c r="M640" s="104" t="s">
        <v>1263</v>
      </c>
      <c r="N640" s="120">
        <v>40588</v>
      </c>
      <c r="O640" s="107">
        <v>50000000</v>
      </c>
      <c r="P640" s="105" t="s">
        <v>6222</v>
      </c>
      <c r="Q640" s="120" t="s">
        <v>6222</v>
      </c>
      <c r="R640" s="890">
        <v>0</v>
      </c>
      <c r="S640" s="108" t="s">
        <v>6866</v>
      </c>
      <c r="T640" s="109">
        <v>41088</v>
      </c>
      <c r="U640" s="114">
        <v>35000000</v>
      </c>
      <c r="V640" s="109" t="s">
        <v>6222</v>
      </c>
      <c r="W640" s="141">
        <v>0</v>
      </c>
      <c r="X640" s="141">
        <v>0</v>
      </c>
      <c r="Y640" s="141">
        <v>0</v>
      </c>
      <c r="Z640" s="141">
        <v>0</v>
      </c>
      <c r="AA640" s="114">
        <v>11540870</v>
      </c>
      <c r="AB640" s="114">
        <v>2463616</v>
      </c>
      <c r="AC640" s="132"/>
      <c r="AD640" s="141">
        <v>584587</v>
      </c>
      <c r="AE640" s="106">
        <v>0</v>
      </c>
      <c r="AF640" s="106">
        <v>0</v>
      </c>
      <c r="AG640" s="106">
        <v>0</v>
      </c>
      <c r="AH640" s="114"/>
      <c r="AI640" s="222"/>
      <c r="AJ640" s="114"/>
      <c r="AK640" s="114"/>
      <c r="AL640" s="114"/>
      <c r="AM640" s="114"/>
      <c r="AN640" s="114">
        <f t="shared" si="18"/>
        <v>14589073</v>
      </c>
      <c r="AO640" s="114">
        <f t="shared" si="19"/>
        <v>20410927</v>
      </c>
      <c r="AP640" s="114"/>
      <c r="AQ640" s="114"/>
      <c r="AR640" s="114"/>
      <c r="AS640" s="114"/>
    </row>
    <row r="641" spans="1:46" s="190" customFormat="1" ht="15" customHeight="1" x14ac:dyDescent="0.2">
      <c r="A641" s="104"/>
      <c r="B641" s="104">
        <f>VLOOKUP(BJB!$F$9:$F$5599,Ctrl!$B$4:$C$399,2,0)</f>
        <v>3</v>
      </c>
      <c r="C641" s="104">
        <f>VLOOKUP(BJB!$G$9:$G$5599,Ctrl!$E$4:$F$399,2,0)</f>
        <v>0</v>
      </c>
      <c r="D641" s="219">
        <v>1</v>
      </c>
      <c r="E641" s="104" t="str">
        <f>VLOOKUP(BJB!$F$9:$F$5599,Ctrl!$B$4:$D$399,3,0)</f>
        <v>I</v>
      </c>
      <c r="F641" s="139" t="s">
        <v>10514</v>
      </c>
      <c r="G641" s="139" t="s">
        <v>7654</v>
      </c>
      <c r="H641" s="125"/>
      <c r="I641" s="220">
        <f>IF(G640=BJB!$G1276,I640+1,1)</f>
        <v>1</v>
      </c>
      <c r="J641" s="912" t="s">
        <v>20845</v>
      </c>
      <c r="K641" s="121" t="s">
        <v>1262</v>
      </c>
      <c r="L641" s="104" t="s">
        <v>6477</v>
      </c>
      <c r="M641" s="104" t="s">
        <v>1200</v>
      </c>
      <c r="N641" s="120">
        <v>39871</v>
      </c>
      <c r="O641" s="107">
        <v>8000000</v>
      </c>
      <c r="P641" s="105"/>
      <c r="Q641" s="120"/>
      <c r="R641" s="105"/>
      <c r="S641" s="108" t="s">
        <v>6846</v>
      </c>
      <c r="T641" s="109">
        <v>40673</v>
      </c>
      <c r="U641" s="114">
        <v>3031370</v>
      </c>
      <c r="V641" s="109"/>
      <c r="W641" s="141"/>
      <c r="X641" s="141"/>
      <c r="Y641" s="141"/>
      <c r="Z641" s="141"/>
      <c r="AA641" s="114">
        <v>0</v>
      </c>
      <c r="AB641" s="114"/>
      <c r="AC641" s="114"/>
      <c r="AD641" s="141"/>
      <c r="AE641" s="106">
        <v>0</v>
      </c>
      <c r="AF641" s="106">
        <v>0</v>
      </c>
      <c r="AG641" s="106">
        <v>0</v>
      </c>
      <c r="AH641" s="114"/>
      <c r="AI641" s="114"/>
      <c r="AJ641" s="114"/>
      <c r="AK641" s="114"/>
      <c r="AL641" s="114"/>
      <c r="AM641" s="114"/>
      <c r="AN641" s="114">
        <f t="shared" si="18"/>
        <v>0</v>
      </c>
      <c r="AO641" s="114">
        <f t="shared" si="19"/>
        <v>3031370</v>
      </c>
      <c r="AP641" s="114"/>
      <c r="AQ641" s="114"/>
      <c r="AR641" s="114"/>
      <c r="AS641" s="114"/>
    </row>
    <row r="642" spans="1:46" s="190" customFormat="1" ht="15" customHeight="1" x14ac:dyDescent="0.2">
      <c r="A642" s="104"/>
      <c r="B642" s="104">
        <f>VLOOKUP(BJB!$F$9:$F$5599,Ctrl!$B$4:$C$399,2,0)</f>
        <v>3</v>
      </c>
      <c r="C642" s="104">
        <f>VLOOKUP(BJB!$G$9:$G$5599,Ctrl!$E$4:$F$399,2,0)</f>
        <v>1</v>
      </c>
      <c r="D642" s="219">
        <v>1</v>
      </c>
      <c r="E642" s="104" t="str">
        <f>VLOOKUP(BJB!$F$9:$F$5599,Ctrl!$B$4:$D$399,3,0)</f>
        <v>I</v>
      </c>
      <c r="F642" s="139" t="s">
        <v>10514</v>
      </c>
      <c r="G642" s="139" t="s">
        <v>10276</v>
      </c>
      <c r="H642" s="125"/>
      <c r="I642" s="220">
        <f>IF(G641=BJB!$G1367,I641+1,1)</f>
        <v>1</v>
      </c>
      <c r="J642" s="912" t="s">
        <v>20846</v>
      </c>
      <c r="K642" s="121" t="s">
        <v>1298</v>
      </c>
      <c r="L642" s="104" t="s">
        <v>6477</v>
      </c>
      <c r="M642" s="104" t="s">
        <v>1299</v>
      </c>
      <c r="N642" s="120">
        <v>40770</v>
      </c>
      <c r="O642" s="107">
        <v>25000000</v>
      </c>
      <c r="P642" s="105" t="s">
        <v>15213</v>
      </c>
      <c r="Q642" s="120">
        <v>41435</v>
      </c>
      <c r="R642" s="105">
        <v>19602990</v>
      </c>
      <c r="S642" s="146" t="s">
        <v>124</v>
      </c>
      <c r="T642" s="109">
        <v>41547</v>
      </c>
      <c r="U642" s="116">
        <v>12452426</v>
      </c>
      <c r="V642" s="109">
        <v>41543</v>
      </c>
      <c r="W642" s="141">
        <v>12452426</v>
      </c>
      <c r="X642" s="141">
        <v>0</v>
      </c>
      <c r="Y642" s="141">
        <v>0</v>
      </c>
      <c r="Z642" s="141">
        <v>0</v>
      </c>
      <c r="AA642" s="114">
        <v>1010194</v>
      </c>
      <c r="AB642" s="114"/>
      <c r="AC642" s="116"/>
      <c r="AD642" s="141"/>
      <c r="AE642" s="106">
        <v>0</v>
      </c>
      <c r="AF642" s="106">
        <v>0</v>
      </c>
      <c r="AG642" s="106">
        <v>0</v>
      </c>
      <c r="AH642" s="116"/>
      <c r="AI642" s="116"/>
      <c r="AJ642" s="116"/>
      <c r="AK642" s="116"/>
      <c r="AL642" s="116"/>
      <c r="AM642" s="116"/>
      <c r="AN642" s="114">
        <f t="shared" si="18"/>
        <v>1010194</v>
      </c>
      <c r="AO642" s="114">
        <f t="shared" si="19"/>
        <v>11442232</v>
      </c>
      <c r="AP642" s="114"/>
      <c r="AQ642" s="114"/>
      <c r="AR642" s="114"/>
      <c r="AS642" s="114"/>
    </row>
    <row r="643" spans="1:46" s="190" customFormat="1" ht="15" customHeight="1" x14ac:dyDescent="0.2">
      <c r="A643" s="104"/>
      <c r="B643" s="104">
        <f>VLOOKUP(BJB!$F$9:$F$5599,Ctrl!$B$4:$C$399,2,0)</f>
        <v>3</v>
      </c>
      <c r="C643" s="104">
        <f>VLOOKUP(BJB!$G$9:$G$5599,Ctrl!$E$4:$F$399,2,0)</f>
        <v>0</v>
      </c>
      <c r="D643" s="219">
        <v>1</v>
      </c>
      <c r="E643" s="104" t="str">
        <f>VLOOKUP(BJB!$F$9:$F$5599,Ctrl!$B$4:$D$399,3,0)</f>
        <v>I</v>
      </c>
      <c r="F643" s="139" t="s">
        <v>10514</v>
      </c>
      <c r="G643" s="139" t="s">
        <v>7654</v>
      </c>
      <c r="H643" s="125"/>
      <c r="I643" s="220">
        <f>IF(G642=BJB!$G1269,I642+1,1)</f>
        <v>1</v>
      </c>
      <c r="J643" s="912" t="s">
        <v>20847</v>
      </c>
      <c r="K643" s="121" t="s">
        <v>1187</v>
      </c>
      <c r="L643" s="104" t="s">
        <v>6477</v>
      </c>
      <c r="M643" s="122" t="s">
        <v>1188</v>
      </c>
      <c r="N643" s="109">
        <v>39751</v>
      </c>
      <c r="O643" s="123">
        <v>10000000</v>
      </c>
      <c r="P643" s="105" t="s">
        <v>6222</v>
      </c>
      <c r="Q643" s="120" t="s">
        <v>6222</v>
      </c>
      <c r="R643" s="890">
        <v>0</v>
      </c>
      <c r="S643" s="108" t="s">
        <v>6841</v>
      </c>
      <c r="T643" s="120">
        <v>40207</v>
      </c>
      <c r="U643" s="114">
        <v>4104962</v>
      </c>
      <c r="V643" s="109" t="s">
        <v>6222</v>
      </c>
      <c r="W643" s="141">
        <v>0</v>
      </c>
      <c r="X643" s="141">
        <v>0</v>
      </c>
      <c r="Y643" s="141">
        <v>0</v>
      </c>
      <c r="Z643" s="141">
        <v>0</v>
      </c>
      <c r="AA643" s="114">
        <v>4104962</v>
      </c>
      <c r="AB643" s="114"/>
      <c r="AC643" s="114"/>
      <c r="AD643" s="141"/>
      <c r="AE643" s="106">
        <v>0</v>
      </c>
      <c r="AF643" s="106">
        <v>0</v>
      </c>
      <c r="AG643" s="106">
        <v>0</v>
      </c>
      <c r="AH643" s="114"/>
      <c r="AI643" s="114"/>
      <c r="AJ643" s="114"/>
      <c r="AK643" s="114"/>
      <c r="AL643" s="114"/>
      <c r="AM643" s="114"/>
      <c r="AN643" s="114">
        <f t="shared" si="18"/>
        <v>4104962</v>
      </c>
      <c r="AO643" s="114">
        <f t="shared" si="19"/>
        <v>0</v>
      </c>
      <c r="AP643" s="114"/>
      <c r="AQ643" s="114"/>
      <c r="AR643" s="114"/>
      <c r="AS643" s="114"/>
    </row>
    <row r="644" spans="1:46" s="190" customFormat="1" ht="15" customHeight="1" x14ac:dyDescent="0.2">
      <c r="A644" s="104"/>
      <c r="B644" s="104">
        <f>VLOOKUP(BJB!$F$9:$F$5599,Ctrl!$B$4:$C$399,2,0)</f>
        <v>3</v>
      </c>
      <c r="C644" s="104">
        <f>VLOOKUP(BJB!$G$9:$G$5599,Ctrl!$E$4:$F$399,2,0)</f>
        <v>0</v>
      </c>
      <c r="D644" s="219">
        <v>1</v>
      </c>
      <c r="E644" s="104" t="str">
        <f>VLOOKUP(BJB!$F$9:$F$5599,Ctrl!$B$4:$D$399,3,0)</f>
        <v>I</v>
      </c>
      <c r="F644" s="139" t="s">
        <v>10514</v>
      </c>
      <c r="G644" s="139" t="s">
        <v>7654</v>
      </c>
      <c r="H644" s="125"/>
      <c r="I644" s="220">
        <f>IF(G643=BJB!$G1262,I643+1,1)</f>
        <v>1</v>
      </c>
      <c r="J644" s="912" t="s">
        <v>20848</v>
      </c>
      <c r="K644" s="121" t="s">
        <v>1176</v>
      </c>
      <c r="L644" s="104" t="s">
        <v>6477</v>
      </c>
      <c r="M644" s="104" t="s">
        <v>1171</v>
      </c>
      <c r="N644" s="109">
        <v>39443</v>
      </c>
      <c r="O644" s="114">
        <v>10000000</v>
      </c>
      <c r="P644" s="105" t="s">
        <v>6222</v>
      </c>
      <c r="Q644" s="120" t="s">
        <v>6222</v>
      </c>
      <c r="R644" s="890">
        <v>0</v>
      </c>
      <c r="S644" s="108" t="s">
        <v>6839</v>
      </c>
      <c r="T644" s="120">
        <v>39933</v>
      </c>
      <c r="U644" s="114">
        <v>7214477</v>
      </c>
      <c r="V644" s="109" t="s">
        <v>6222</v>
      </c>
      <c r="W644" s="141">
        <v>0</v>
      </c>
      <c r="X644" s="141">
        <v>0</v>
      </c>
      <c r="Y644" s="141">
        <v>0</v>
      </c>
      <c r="Z644" s="141">
        <v>0</v>
      </c>
      <c r="AA644" s="114">
        <v>4500000</v>
      </c>
      <c r="AB644" s="114"/>
      <c r="AC644" s="114"/>
      <c r="AD644" s="141"/>
      <c r="AE644" s="106">
        <v>0</v>
      </c>
      <c r="AF644" s="106">
        <v>0</v>
      </c>
      <c r="AG644" s="106">
        <v>0</v>
      </c>
      <c r="AH644" s="114"/>
      <c r="AI644" s="114"/>
      <c r="AJ644" s="114"/>
      <c r="AK644" s="114"/>
      <c r="AL644" s="114"/>
      <c r="AM644" s="114"/>
      <c r="AN644" s="114">
        <f t="shared" si="18"/>
        <v>4500000</v>
      </c>
      <c r="AO644" s="114">
        <f t="shared" si="19"/>
        <v>2714477</v>
      </c>
      <c r="AP644" s="114"/>
      <c r="AQ644" s="114"/>
      <c r="AR644" s="114"/>
      <c r="AS644" s="114"/>
    </row>
    <row r="645" spans="1:46" s="190" customFormat="1" ht="15" customHeight="1" x14ac:dyDescent="0.2">
      <c r="A645" s="104"/>
      <c r="B645" s="104">
        <f>VLOOKUP(BJB!$F$9:$F$5599,Ctrl!$B$4:$C$399,2,0)</f>
        <v>3</v>
      </c>
      <c r="C645" s="104">
        <f>VLOOKUP(BJB!$G$9:$G$5599,Ctrl!$E$4:$F$399,2,0)</f>
        <v>1</v>
      </c>
      <c r="D645" s="219">
        <v>1</v>
      </c>
      <c r="E645" s="104" t="str">
        <f>VLOOKUP(BJB!$F$9:$F$5599,Ctrl!$B$4:$D$399,3,0)</f>
        <v>I</v>
      </c>
      <c r="F645" s="139" t="s">
        <v>10514</v>
      </c>
      <c r="G645" s="139" t="s">
        <v>10276</v>
      </c>
      <c r="H645" s="125"/>
      <c r="I645" s="220">
        <f>IF(G644=BJB!$G1375,I644+1,1)</f>
        <v>1</v>
      </c>
      <c r="J645" s="912" t="s">
        <v>20849</v>
      </c>
      <c r="K645" s="126" t="s">
        <v>5614</v>
      </c>
      <c r="L645" s="104" t="s">
        <v>6477</v>
      </c>
      <c r="M645" s="104" t="s">
        <v>5615</v>
      </c>
      <c r="N645" s="128">
        <v>40623</v>
      </c>
      <c r="O645" s="105">
        <v>40000000</v>
      </c>
      <c r="P645" s="105" t="s">
        <v>15214</v>
      </c>
      <c r="Q645" s="120">
        <v>41764</v>
      </c>
      <c r="R645" s="105">
        <v>23677987</v>
      </c>
      <c r="S645" s="146" t="s">
        <v>5563</v>
      </c>
      <c r="T645" s="109">
        <v>41820</v>
      </c>
      <c r="U645" s="116">
        <v>16330433.699999999</v>
      </c>
      <c r="V645" s="109">
        <v>41791</v>
      </c>
      <c r="W645" s="141">
        <v>16330433.699999999</v>
      </c>
      <c r="X645" s="141">
        <v>0</v>
      </c>
      <c r="Y645" s="141">
        <v>0</v>
      </c>
      <c r="Z645" s="141">
        <v>0</v>
      </c>
      <c r="AA645" s="114">
        <v>16330433.699999999</v>
      </c>
      <c r="AB645" s="114"/>
      <c r="AC645" s="116"/>
      <c r="AD645" s="141"/>
      <c r="AE645" s="106">
        <v>0</v>
      </c>
      <c r="AF645" s="106">
        <v>0</v>
      </c>
      <c r="AG645" s="106">
        <v>0</v>
      </c>
      <c r="AH645" s="116"/>
      <c r="AI645" s="116"/>
      <c r="AJ645" s="116"/>
      <c r="AK645" s="116"/>
      <c r="AL645" s="116"/>
      <c r="AM645" s="116"/>
      <c r="AN645" s="114">
        <f t="shared" si="18"/>
        <v>16330433.699999999</v>
      </c>
      <c r="AO645" s="114">
        <f t="shared" si="19"/>
        <v>0</v>
      </c>
      <c r="AP645" s="114"/>
      <c r="AQ645" s="114"/>
      <c r="AR645" s="114"/>
      <c r="AS645" s="114"/>
    </row>
    <row r="646" spans="1:46" s="190" customFormat="1" ht="15" customHeight="1" x14ac:dyDescent="0.2">
      <c r="A646" s="104"/>
      <c r="B646" s="104">
        <f>VLOOKUP(BJB!$F$9:$F$5599,Ctrl!$B$4:$C$399,2,0)</f>
        <v>3</v>
      </c>
      <c r="C646" s="104">
        <f>VLOOKUP(BJB!$G$9:$G$5599,Ctrl!$E$4:$F$399,2,0)</f>
        <v>1</v>
      </c>
      <c r="D646" s="219">
        <v>1</v>
      </c>
      <c r="E646" s="104" t="str">
        <f>VLOOKUP(BJB!$F$9:$F$5599,Ctrl!$B$4:$D$399,3,0)</f>
        <v>I</v>
      </c>
      <c r="F646" s="139" t="s">
        <v>10514</v>
      </c>
      <c r="G646" s="139" t="s">
        <v>10276</v>
      </c>
      <c r="H646" s="125"/>
      <c r="I646" s="220">
        <f>IF(G645=BJB!$G1372,I645+1,1)</f>
        <v>1</v>
      </c>
      <c r="J646" s="912" t="s">
        <v>20850</v>
      </c>
      <c r="K646" s="126" t="s">
        <v>5471</v>
      </c>
      <c r="L646" s="104" t="s">
        <v>6477</v>
      </c>
      <c r="M646" s="104" t="s">
        <v>5472</v>
      </c>
      <c r="N646" s="128">
        <v>40823</v>
      </c>
      <c r="O646" s="105">
        <v>60000000</v>
      </c>
      <c r="P646" s="105" t="s">
        <v>15215</v>
      </c>
      <c r="Q646" s="120">
        <v>41465</v>
      </c>
      <c r="R646" s="105">
        <v>46634384</v>
      </c>
      <c r="S646" s="234" t="s">
        <v>5470</v>
      </c>
      <c r="T646" s="130">
        <v>41789</v>
      </c>
      <c r="U646" s="116">
        <v>29928198.999999996</v>
      </c>
      <c r="V646" s="109">
        <v>41760</v>
      </c>
      <c r="W646" s="141">
        <v>29928198.999999996</v>
      </c>
      <c r="X646" s="141">
        <v>0</v>
      </c>
      <c r="Y646" s="141">
        <v>0</v>
      </c>
      <c r="Z646" s="141">
        <v>0</v>
      </c>
      <c r="AA646" s="114">
        <v>0</v>
      </c>
      <c r="AB646" s="114"/>
      <c r="AC646" s="116"/>
      <c r="AD646" s="141"/>
      <c r="AE646" s="106">
        <v>0</v>
      </c>
      <c r="AF646" s="106">
        <v>0</v>
      </c>
      <c r="AG646" s="106">
        <v>0</v>
      </c>
      <c r="AH646" s="116"/>
      <c r="AI646" s="116"/>
      <c r="AJ646" s="116"/>
      <c r="AK646" s="116"/>
      <c r="AL646" s="116"/>
      <c r="AM646" s="116"/>
      <c r="AN646" s="114">
        <f t="shared" si="18"/>
        <v>0</v>
      </c>
      <c r="AO646" s="114">
        <f t="shared" si="19"/>
        <v>29928198.999999996</v>
      </c>
      <c r="AP646" s="114"/>
      <c r="AQ646" s="114"/>
      <c r="AR646" s="114"/>
      <c r="AS646" s="114"/>
    </row>
    <row r="647" spans="1:46" s="190" customFormat="1" ht="15" customHeight="1" x14ac:dyDescent="0.2">
      <c r="A647" s="104"/>
      <c r="B647" s="104">
        <f>VLOOKUP(BJB!$F$9:$F$5599,Ctrl!$B$4:$C$399,2,0)</f>
        <v>3</v>
      </c>
      <c r="C647" s="104">
        <f>VLOOKUP(BJB!$G$9:$G$5599,Ctrl!$E$4:$F$399,2,0)</f>
        <v>3</v>
      </c>
      <c r="D647" s="219">
        <v>1</v>
      </c>
      <c r="E647" s="104" t="str">
        <f>VLOOKUP(BJB!$F$9:$F$5599,Ctrl!$B$4:$D$399,3,0)</f>
        <v>I</v>
      </c>
      <c r="F647" s="139" t="s">
        <v>10514</v>
      </c>
      <c r="G647" s="139" t="s">
        <v>1306</v>
      </c>
      <c r="H647" s="125"/>
      <c r="I647" s="220">
        <f>IF(G646=BJB!$G1315,I646+1,1)</f>
        <v>1</v>
      </c>
      <c r="J647" s="912" t="s">
        <v>20851</v>
      </c>
      <c r="K647" s="121" t="s">
        <v>1314</v>
      </c>
      <c r="L647" s="104" t="s">
        <v>6477</v>
      </c>
      <c r="M647" s="122" t="s">
        <v>1315</v>
      </c>
      <c r="N647" s="109">
        <v>40339</v>
      </c>
      <c r="O647" s="123">
        <v>50000000</v>
      </c>
      <c r="P647" s="105" t="s">
        <v>6222</v>
      </c>
      <c r="Q647" s="120" t="s">
        <v>6222</v>
      </c>
      <c r="R647" s="890">
        <v>0</v>
      </c>
      <c r="S647" s="108" t="s">
        <v>6852</v>
      </c>
      <c r="T647" s="120">
        <v>40688</v>
      </c>
      <c r="U647" s="114">
        <v>31250000</v>
      </c>
      <c r="V647" s="109" t="s">
        <v>6222</v>
      </c>
      <c r="W647" s="141">
        <v>0</v>
      </c>
      <c r="X647" s="141">
        <v>0</v>
      </c>
      <c r="Y647" s="141">
        <v>0</v>
      </c>
      <c r="Z647" s="141">
        <v>0</v>
      </c>
      <c r="AA647" s="114">
        <v>31250000</v>
      </c>
      <c r="AB647" s="114"/>
      <c r="AC647" s="114"/>
      <c r="AD647" s="141"/>
      <c r="AE647" s="106">
        <v>0</v>
      </c>
      <c r="AF647" s="106">
        <v>0</v>
      </c>
      <c r="AG647" s="106">
        <v>0</v>
      </c>
      <c r="AH647" s="114"/>
      <c r="AI647" s="114"/>
      <c r="AJ647" s="114"/>
      <c r="AK647" s="114"/>
      <c r="AL647" s="114"/>
      <c r="AM647" s="114"/>
      <c r="AN647" s="114">
        <f t="shared" si="18"/>
        <v>31250000</v>
      </c>
      <c r="AO647" s="114">
        <f t="shared" si="19"/>
        <v>0</v>
      </c>
      <c r="AP647" s="114"/>
      <c r="AQ647" s="114"/>
      <c r="AR647" s="114"/>
      <c r="AS647" s="114"/>
    </row>
    <row r="648" spans="1:46" s="190" customFormat="1" ht="15" customHeight="1" x14ac:dyDescent="0.2">
      <c r="A648" s="104"/>
      <c r="B648" s="104">
        <f>VLOOKUP(BJB!$F$9:$F$5599,Ctrl!$B$4:$C$399,2,0)</f>
        <v>3</v>
      </c>
      <c r="C648" s="104">
        <f>VLOOKUP(BJB!$G$9:$G$5599,Ctrl!$E$4:$F$399,2,0)</f>
        <v>3</v>
      </c>
      <c r="D648" s="219">
        <v>1</v>
      </c>
      <c r="E648" s="104" t="str">
        <f>VLOOKUP(BJB!$F$9:$F$5599,Ctrl!$B$4:$D$399,3,0)</f>
        <v>I</v>
      </c>
      <c r="F648" s="139" t="s">
        <v>10514</v>
      </c>
      <c r="G648" s="139" t="s">
        <v>1306</v>
      </c>
      <c r="H648" s="125"/>
      <c r="I648" s="220">
        <f>IF(G647=BJB!$G1325,I647+1,1)</f>
        <v>1</v>
      </c>
      <c r="J648" s="912" t="s">
        <v>20852</v>
      </c>
      <c r="K648" s="121" t="s">
        <v>1331</v>
      </c>
      <c r="L648" s="104" t="s">
        <v>6477</v>
      </c>
      <c r="M648" s="104" t="s">
        <v>1332</v>
      </c>
      <c r="N648" s="120">
        <v>41075</v>
      </c>
      <c r="O648" s="107">
        <v>250000000</v>
      </c>
      <c r="P648" s="105" t="s">
        <v>15216</v>
      </c>
      <c r="Q648" s="120">
        <v>41456</v>
      </c>
      <c r="R648" s="105">
        <v>327615149</v>
      </c>
      <c r="S648" s="146" t="s">
        <v>124</v>
      </c>
      <c r="T648" s="120">
        <v>41547</v>
      </c>
      <c r="U648" s="114">
        <v>175000000</v>
      </c>
      <c r="V648" s="109">
        <v>41543</v>
      </c>
      <c r="W648" s="141">
        <v>175000000</v>
      </c>
      <c r="X648" s="141">
        <v>0</v>
      </c>
      <c r="Y648" s="141">
        <v>0</v>
      </c>
      <c r="Z648" s="141">
        <v>0</v>
      </c>
      <c r="AA648" s="114">
        <v>175000000</v>
      </c>
      <c r="AB648" s="114"/>
      <c r="AC648" s="114"/>
      <c r="AD648" s="141"/>
      <c r="AE648" s="106">
        <v>0</v>
      </c>
      <c r="AF648" s="106">
        <v>0</v>
      </c>
      <c r="AG648" s="106">
        <v>0</v>
      </c>
      <c r="AH648" s="114"/>
      <c r="AI648" s="114"/>
      <c r="AJ648" s="114"/>
      <c r="AK648" s="114"/>
      <c r="AL648" s="114"/>
      <c r="AM648" s="114"/>
      <c r="AN648" s="114">
        <f t="shared" si="18"/>
        <v>175000000</v>
      </c>
      <c r="AO648" s="114">
        <f t="shared" si="19"/>
        <v>0</v>
      </c>
      <c r="AP648" s="114"/>
      <c r="AQ648" s="114"/>
      <c r="AR648" s="114"/>
      <c r="AS648" s="114"/>
    </row>
    <row r="649" spans="1:46" s="190" customFormat="1" ht="15" customHeight="1" x14ac:dyDescent="0.2">
      <c r="A649" s="104"/>
      <c r="B649" s="104">
        <f>VLOOKUP(BJB!$F$9:$F$5599,Ctrl!$B$4:$C$399,2,0)</f>
        <v>3</v>
      </c>
      <c r="C649" s="104">
        <f>VLOOKUP(BJB!$G$9:$G$5599,Ctrl!$E$4:$F$399,2,0)</f>
        <v>0</v>
      </c>
      <c r="D649" s="219">
        <v>1</v>
      </c>
      <c r="E649" s="104" t="str">
        <f>VLOOKUP(BJB!$F$9:$F$5599,Ctrl!$B$4:$D$399,3,0)</f>
        <v>I</v>
      </c>
      <c r="F649" s="139" t="s">
        <v>10514</v>
      </c>
      <c r="G649" s="139" t="s">
        <v>7654</v>
      </c>
      <c r="H649" s="125" t="s">
        <v>6623</v>
      </c>
      <c r="I649" s="220">
        <f>IF(G648=BJB!$G1240,I648+1,1)</f>
        <v>1</v>
      </c>
      <c r="J649" s="912" t="s">
        <v>20853</v>
      </c>
      <c r="K649" s="121" t="s">
        <v>1142</v>
      </c>
      <c r="L649" s="104" t="s">
        <v>6477</v>
      </c>
      <c r="M649" s="104" t="s">
        <v>1141</v>
      </c>
      <c r="N649" s="120">
        <v>38890</v>
      </c>
      <c r="O649" s="114">
        <v>12000000</v>
      </c>
      <c r="P649" s="105" t="s">
        <v>6222</v>
      </c>
      <c r="Q649" s="120" t="s">
        <v>6222</v>
      </c>
      <c r="R649" s="890">
        <v>0</v>
      </c>
      <c r="S649" s="108" t="s">
        <v>6830</v>
      </c>
      <c r="T649" s="109">
        <v>39294</v>
      </c>
      <c r="U649" s="114">
        <v>8343750</v>
      </c>
      <c r="V649" s="109" t="s">
        <v>6222</v>
      </c>
      <c r="W649" s="141">
        <v>0</v>
      </c>
      <c r="X649" s="141">
        <v>0</v>
      </c>
      <c r="Y649" s="141">
        <v>0</v>
      </c>
      <c r="Z649" s="141">
        <v>0</v>
      </c>
      <c r="AA649" s="114">
        <v>8343750</v>
      </c>
      <c r="AB649" s="114"/>
      <c r="AC649" s="132"/>
      <c r="AD649" s="141"/>
      <c r="AE649" s="106">
        <v>0</v>
      </c>
      <c r="AF649" s="106">
        <v>0</v>
      </c>
      <c r="AG649" s="106">
        <v>0</v>
      </c>
      <c r="AH649" s="114"/>
      <c r="AI649" s="114"/>
      <c r="AJ649" s="114"/>
      <c r="AK649" s="114"/>
      <c r="AL649" s="114"/>
      <c r="AM649" s="114"/>
      <c r="AN649" s="114">
        <f t="shared" ref="AN649:AN712" si="20">SUM(AA649:AM649)</f>
        <v>8343750</v>
      </c>
      <c r="AO649" s="114">
        <f t="shared" ref="AO649:AO712" si="21">IF((U649-AN649)&lt;0,ABS(0),(U649-AN649))</f>
        <v>0</v>
      </c>
      <c r="AP649" s="114"/>
      <c r="AQ649" s="114"/>
      <c r="AR649" s="114"/>
      <c r="AS649" s="114"/>
      <c r="AT649" s="191"/>
    </row>
    <row r="650" spans="1:46" s="190" customFormat="1" ht="15" customHeight="1" x14ac:dyDescent="0.2">
      <c r="A650" s="104"/>
      <c r="B650" s="104">
        <f>VLOOKUP(BJB!$F$9:$F$5599,Ctrl!$B$4:$C$399,2,0)</f>
        <v>3</v>
      </c>
      <c r="C650" s="104">
        <f>VLOOKUP(BJB!$G$9:$G$5599,Ctrl!$E$4:$F$399,2,0)</f>
        <v>1</v>
      </c>
      <c r="D650" s="219">
        <v>1</v>
      </c>
      <c r="E650" s="104" t="str">
        <f>VLOOKUP(BJB!$F$9:$F$5599,Ctrl!$B$4:$D$399,3,0)</f>
        <v>I</v>
      </c>
      <c r="F650" s="139" t="s">
        <v>10514</v>
      </c>
      <c r="G650" s="139" t="s">
        <v>10276</v>
      </c>
      <c r="H650" s="125" t="s">
        <v>7444</v>
      </c>
      <c r="I650" s="220">
        <f>IF(G649=BJB!$G1353,I649+1,1)</f>
        <v>1</v>
      </c>
      <c r="J650" s="912" t="s">
        <v>20854</v>
      </c>
      <c r="K650" s="121" t="s">
        <v>1277</v>
      </c>
      <c r="L650" s="104" t="s">
        <v>6477</v>
      </c>
      <c r="M650" s="104" t="s">
        <v>1278</v>
      </c>
      <c r="N650" s="120">
        <v>40739</v>
      </c>
      <c r="O650" s="107">
        <v>100000000</v>
      </c>
      <c r="P650" s="105" t="s">
        <v>15217</v>
      </c>
      <c r="Q650" s="120">
        <v>41129</v>
      </c>
      <c r="R650" s="105">
        <v>99770354</v>
      </c>
      <c r="S650" s="108" t="s">
        <v>1230</v>
      </c>
      <c r="T650" s="109">
        <v>41152</v>
      </c>
      <c r="U650" s="114">
        <v>69839248</v>
      </c>
      <c r="V650" s="109">
        <v>41152</v>
      </c>
      <c r="W650" s="141">
        <v>69839248</v>
      </c>
      <c r="X650" s="141">
        <v>0</v>
      </c>
      <c r="Y650" s="141">
        <v>0</v>
      </c>
      <c r="Z650" s="141">
        <v>0</v>
      </c>
      <c r="AA650" s="114">
        <v>17522768</v>
      </c>
      <c r="AB650" s="114"/>
      <c r="AC650" s="132"/>
      <c r="AD650" s="141"/>
      <c r="AE650" s="106">
        <v>0</v>
      </c>
      <c r="AF650" s="106">
        <v>0</v>
      </c>
      <c r="AG650" s="106">
        <v>0</v>
      </c>
      <c r="AH650" s="114"/>
      <c r="AI650" s="114"/>
      <c r="AJ650" s="114"/>
      <c r="AK650" s="114"/>
      <c r="AL650" s="114"/>
      <c r="AM650" s="114"/>
      <c r="AN650" s="114">
        <f t="shared" si="20"/>
        <v>17522768</v>
      </c>
      <c r="AO650" s="114">
        <f t="shared" si="21"/>
        <v>52316480</v>
      </c>
      <c r="AP650" s="114"/>
      <c r="AQ650" s="114"/>
      <c r="AR650" s="114"/>
      <c r="AS650" s="114"/>
    </row>
    <row r="651" spans="1:46" s="190" customFormat="1" ht="15" customHeight="1" x14ac:dyDescent="0.2">
      <c r="A651" s="104"/>
      <c r="B651" s="104">
        <f>VLOOKUP(BJB!$F$9:$F$5599,Ctrl!$B$4:$C$399,2,0)</f>
        <v>3</v>
      </c>
      <c r="C651" s="104">
        <f>VLOOKUP(BJB!$G$9:$G$5599,Ctrl!$E$4:$F$399,2,0)</f>
        <v>0</v>
      </c>
      <c r="D651" s="219">
        <v>1</v>
      </c>
      <c r="E651" s="104" t="str">
        <f>VLOOKUP(BJB!$F$9:$F$5599,Ctrl!$B$4:$D$399,3,0)</f>
        <v>I</v>
      </c>
      <c r="F651" s="139" t="s">
        <v>10514</v>
      </c>
      <c r="G651" s="139" t="s">
        <v>7654</v>
      </c>
      <c r="H651" s="125"/>
      <c r="I651" s="220">
        <f>IF(G650=BJB!$G1236,I650+1,1)</f>
        <v>1</v>
      </c>
      <c r="J651" s="912" t="s">
        <v>20855</v>
      </c>
      <c r="K651" s="121" t="s">
        <v>1136</v>
      </c>
      <c r="L651" s="104" t="s">
        <v>6477</v>
      </c>
      <c r="M651" s="104" t="s">
        <v>1137</v>
      </c>
      <c r="N651" s="109">
        <v>39566</v>
      </c>
      <c r="O651" s="114">
        <v>10000000</v>
      </c>
      <c r="P651" s="105" t="s">
        <v>6222</v>
      </c>
      <c r="Q651" s="120" t="s">
        <v>6222</v>
      </c>
      <c r="R651" s="890">
        <v>0</v>
      </c>
      <c r="S651" s="108" t="s">
        <v>6829</v>
      </c>
      <c r="T651" s="109">
        <v>39247</v>
      </c>
      <c r="U651" s="114">
        <v>3949751</v>
      </c>
      <c r="V651" s="109" t="s">
        <v>6222</v>
      </c>
      <c r="W651" s="141">
        <v>0</v>
      </c>
      <c r="X651" s="141">
        <v>0</v>
      </c>
      <c r="Y651" s="141">
        <v>0</v>
      </c>
      <c r="Z651" s="141">
        <v>0</v>
      </c>
      <c r="AA651" s="114">
        <v>3949751</v>
      </c>
      <c r="AB651" s="114"/>
      <c r="AC651" s="114"/>
      <c r="AD651" s="141"/>
      <c r="AE651" s="106">
        <v>0</v>
      </c>
      <c r="AF651" s="106">
        <v>0</v>
      </c>
      <c r="AG651" s="106">
        <v>0</v>
      </c>
      <c r="AH651" s="114"/>
      <c r="AI651" s="114"/>
      <c r="AJ651" s="114"/>
      <c r="AK651" s="114"/>
      <c r="AL651" s="114"/>
      <c r="AM651" s="114"/>
      <c r="AN651" s="114">
        <f t="shared" si="20"/>
        <v>3949751</v>
      </c>
      <c r="AO651" s="114">
        <f t="shared" si="21"/>
        <v>0</v>
      </c>
      <c r="AP651" s="114"/>
      <c r="AQ651" s="114"/>
      <c r="AR651" s="114"/>
      <c r="AS651" s="114"/>
    </row>
    <row r="652" spans="1:46" s="190" customFormat="1" ht="15" customHeight="1" x14ac:dyDescent="0.2">
      <c r="A652" s="104"/>
      <c r="B652" s="104">
        <f>VLOOKUP(BJB!$F$9:$F$5599,Ctrl!$B$4:$C$399,2,0)</f>
        <v>3</v>
      </c>
      <c r="C652" s="104">
        <f>VLOOKUP(BJB!$G$9:$G$5599,Ctrl!$E$4:$F$399,2,0)</f>
        <v>0</v>
      </c>
      <c r="D652" s="219">
        <v>1</v>
      </c>
      <c r="E652" s="104" t="str">
        <f>VLOOKUP(BJB!$F$9:$F$5599,Ctrl!$B$4:$D$399,3,0)</f>
        <v>I</v>
      </c>
      <c r="F652" s="139" t="s">
        <v>10514</v>
      </c>
      <c r="G652" s="139" t="s">
        <v>7654</v>
      </c>
      <c r="H652" s="125"/>
      <c r="I652" s="220">
        <f>IF(G651=BJB!$G1252,I651+1,1)</f>
        <v>1</v>
      </c>
      <c r="J652" s="912" t="s">
        <v>20856</v>
      </c>
      <c r="K652" s="121" t="s">
        <v>1157</v>
      </c>
      <c r="L652" s="104" t="s">
        <v>6477</v>
      </c>
      <c r="M652" s="104" t="s">
        <v>1158</v>
      </c>
      <c r="N652" s="109">
        <v>39188</v>
      </c>
      <c r="O652" s="114">
        <v>432000000</v>
      </c>
      <c r="P652" s="105" t="s">
        <v>6222</v>
      </c>
      <c r="Q652" s="120" t="s">
        <v>6222</v>
      </c>
      <c r="R652" s="890">
        <v>0</v>
      </c>
      <c r="S652" s="108" t="s">
        <v>6835</v>
      </c>
      <c r="T652" s="109">
        <v>39538</v>
      </c>
      <c r="U652" s="114">
        <v>324000000</v>
      </c>
      <c r="V652" s="109" t="s">
        <v>6222</v>
      </c>
      <c r="W652" s="141">
        <v>0</v>
      </c>
      <c r="X652" s="141">
        <v>0</v>
      </c>
      <c r="Y652" s="141">
        <v>0</v>
      </c>
      <c r="Z652" s="141">
        <v>0</v>
      </c>
      <c r="AA652" s="114">
        <v>293625000</v>
      </c>
      <c r="AB652" s="114"/>
      <c r="AC652" s="114"/>
      <c r="AD652" s="141"/>
      <c r="AE652" s="106">
        <v>0</v>
      </c>
      <c r="AF652" s="106">
        <v>0</v>
      </c>
      <c r="AG652" s="106">
        <v>0</v>
      </c>
      <c r="AH652" s="114"/>
      <c r="AI652" s="114"/>
      <c r="AJ652" s="114"/>
      <c r="AK652" s="114"/>
      <c r="AL652" s="114"/>
      <c r="AM652" s="114"/>
      <c r="AN652" s="114">
        <f t="shared" si="20"/>
        <v>293625000</v>
      </c>
      <c r="AO652" s="114">
        <f t="shared" si="21"/>
        <v>30375000</v>
      </c>
      <c r="AP652" s="114"/>
      <c r="AQ652" s="114"/>
      <c r="AR652" s="114"/>
      <c r="AS652" s="114"/>
    </row>
    <row r="653" spans="1:46" s="190" customFormat="1" ht="15" customHeight="1" x14ac:dyDescent="0.2">
      <c r="A653" s="104"/>
      <c r="B653" s="104">
        <f>VLOOKUP(BJB!$F$9:$F$5599,Ctrl!$B$4:$C$399,2,0)</f>
        <v>3</v>
      </c>
      <c r="C653" s="104">
        <f>VLOOKUP(BJB!$G$9:$G$5599,Ctrl!$E$4:$F$399,2,0)</f>
        <v>0</v>
      </c>
      <c r="D653" s="219">
        <v>1</v>
      </c>
      <c r="E653" s="104" t="str">
        <f>VLOOKUP(BJB!$F$9:$F$5599,Ctrl!$B$4:$D$399,3,0)</f>
        <v>I</v>
      </c>
      <c r="F653" s="139" t="s">
        <v>10514</v>
      </c>
      <c r="G653" s="139" t="s">
        <v>7654</v>
      </c>
      <c r="H653" s="125"/>
      <c r="I653" s="220">
        <f>IF(G652=BJB!$G1305,I652+1,1)</f>
        <v>1</v>
      </c>
      <c r="J653" s="912" t="s">
        <v>20857</v>
      </c>
      <c r="K653" s="126" t="s">
        <v>5222</v>
      </c>
      <c r="L653" s="104" t="s">
        <v>5223</v>
      </c>
      <c r="M653" s="127" t="s">
        <v>5224</v>
      </c>
      <c r="N653" s="128">
        <v>41635</v>
      </c>
      <c r="O653" s="140">
        <v>26500000</v>
      </c>
      <c r="P653" s="105" t="s">
        <v>15218</v>
      </c>
      <c r="Q653" s="120">
        <v>41652</v>
      </c>
      <c r="R653" s="105">
        <v>26500000</v>
      </c>
      <c r="S653" s="234" t="s">
        <v>5225</v>
      </c>
      <c r="T653" s="130">
        <v>41718</v>
      </c>
      <c r="U653" s="114">
        <v>23850000</v>
      </c>
      <c r="V653" s="109">
        <v>41718</v>
      </c>
      <c r="W653" s="141">
        <v>23850000</v>
      </c>
      <c r="X653" s="141">
        <v>0</v>
      </c>
      <c r="Y653" s="141">
        <v>0</v>
      </c>
      <c r="Z653" s="141">
        <v>0</v>
      </c>
      <c r="AA653" s="114">
        <v>0</v>
      </c>
      <c r="AB653" s="114"/>
      <c r="AC653" s="114"/>
      <c r="AD653" s="141"/>
      <c r="AE653" s="106">
        <v>0</v>
      </c>
      <c r="AF653" s="106">
        <v>0</v>
      </c>
      <c r="AG653" s="106">
        <v>0</v>
      </c>
      <c r="AH653" s="114"/>
      <c r="AI653" s="114"/>
      <c r="AJ653" s="114"/>
      <c r="AK653" s="114"/>
      <c r="AL653" s="114"/>
      <c r="AM653" s="114"/>
      <c r="AN653" s="114">
        <f t="shared" si="20"/>
        <v>0</v>
      </c>
      <c r="AO653" s="114">
        <f t="shared" si="21"/>
        <v>23850000</v>
      </c>
      <c r="AP653" s="114"/>
      <c r="AQ653" s="114"/>
      <c r="AR653" s="114"/>
      <c r="AS653" s="114"/>
    </row>
    <row r="654" spans="1:46" s="190" customFormat="1" ht="15" customHeight="1" x14ac:dyDescent="0.2">
      <c r="A654" s="104"/>
      <c r="B654" s="104">
        <f>VLOOKUP(BJB!$F$9:$F$5599,Ctrl!$B$4:$C$399,2,0)</f>
        <v>3</v>
      </c>
      <c r="C654" s="104">
        <f>VLOOKUP(BJB!$G$9:$G$5599,Ctrl!$E$4:$F$399,2,0)</f>
        <v>1</v>
      </c>
      <c r="D654" s="219">
        <v>1</v>
      </c>
      <c r="E654" s="104" t="str">
        <f>VLOOKUP(BJB!$F$9:$F$5599,Ctrl!$B$4:$D$399,3,0)</f>
        <v>I</v>
      </c>
      <c r="F654" s="139" t="s">
        <v>10514</v>
      </c>
      <c r="G654" s="139" t="s">
        <v>10276</v>
      </c>
      <c r="H654" s="125"/>
      <c r="I654" s="220">
        <f>IF(G653=BJB!$G1360,I653+1,1)</f>
        <v>1</v>
      </c>
      <c r="J654" s="912" t="s">
        <v>20858</v>
      </c>
      <c r="K654" s="121" t="s">
        <v>1289</v>
      </c>
      <c r="L654" s="104" t="s">
        <v>6477</v>
      </c>
      <c r="M654" s="104" t="s">
        <v>1282</v>
      </c>
      <c r="N654" s="120">
        <v>40739</v>
      </c>
      <c r="O654" s="107">
        <v>20000000</v>
      </c>
      <c r="P654" s="105" t="s">
        <v>15219</v>
      </c>
      <c r="Q654" s="120">
        <v>41163</v>
      </c>
      <c r="R654" s="105">
        <v>15202780</v>
      </c>
      <c r="S654" s="146" t="s">
        <v>1232</v>
      </c>
      <c r="T654" s="109">
        <v>41213</v>
      </c>
      <c r="U654" s="114">
        <v>10641946</v>
      </c>
      <c r="V654" s="109">
        <v>41213</v>
      </c>
      <c r="W654" s="141">
        <v>10641946</v>
      </c>
      <c r="X654" s="141">
        <v>0</v>
      </c>
      <c r="Y654" s="141">
        <v>0</v>
      </c>
      <c r="Z654" s="141">
        <v>0</v>
      </c>
      <c r="AA654" s="114">
        <v>10641946</v>
      </c>
      <c r="AB654" s="114"/>
      <c r="AC654" s="114"/>
      <c r="AD654" s="141"/>
      <c r="AE654" s="106">
        <v>0</v>
      </c>
      <c r="AF654" s="106">
        <v>0</v>
      </c>
      <c r="AG654" s="106">
        <v>0</v>
      </c>
      <c r="AH654" s="114"/>
      <c r="AI654" s="114"/>
      <c r="AJ654" s="114"/>
      <c r="AK654" s="114"/>
      <c r="AL654" s="114"/>
      <c r="AM654" s="114"/>
      <c r="AN654" s="114">
        <f t="shared" si="20"/>
        <v>10641946</v>
      </c>
      <c r="AO654" s="114">
        <f t="shared" si="21"/>
        <v>0</v>
      </c>
      <c r="AP654" s="114"/>
      <c r="AQ654" s="114"/>
      <c r="AR654" s="114"/>
      <c r="AS654" s="114"/>
    </row>
    <row r="655" spans="1:46" s="190" customFormat="1" ht="15" customHeight="1" x14ac:dyDescent="0.2">
      <c r="A655" s="104"/>
      <c r="B655" s="104">
        <f>VLOOKUP(BJB!$F$9:$F$5599,Ctrl!$B$4:$C$399,2,0)</f>
        <v>3</v>
      </c>
      <c r="C655" s="104">
        <f>VLOOKUP(BJB!$G$9:$G$5599,Ctrl!$E$4:$F$399,2,0)</f>
        <v>3</v>
      </c>
      <c r="D655" s="219">
        <v>1</v>
      </c>
      <c r="E655" s="104" t="str">
        <f>VLOOKUP(BJB!$F$9:$F$5599,Ctrl!$B$4:$D$399,3,0)</f>
        <v>I</v>
      </c>
      <c r="F655" s="139" t="s">
        <v>10514</v>
      </c>
      <c r="G655" s="139" t="s">
        <v>1306</v>
      </c>
      <c r="H655" s="125">
        <v>1100715000717</v>
      </c>
      <c r="I655" s="220">
        <f>IF(G654=BJB!$G1326,I654+1,1)</f>
        <v>1</v>
      </c>
      <c r="J655" s="912" t="s">
        <v>20859</v>
      </c>
      <c r="K655" s="121" t="s">
        <v>5212</v>
      </c>
      <c r="L655" s="104" t="s">
        <v>6477</v>
      </c>
      <c r="M655" s="104" t="s">
        <v>5213</v>
      </c>
      <c r="N655" s="120">
        <v>40421</v>
      </c>
      <c r="O655" s="107">
        <v>60000000</v>
      </c>
      <c r="P655" s="105" t="s">
        <v>15220</v>
      </c>
      <c r="Q655" s="120">
        <v>41473</v>
      </c>
      <c r="R655" s="105">
        <v>13375451</v>
      </c>
      <c r="S655" s="146" t="s">
        <v>5086</v>
      </c>
      <c r="T655" s="120">
        <v>41729</v>
      </c>
      <c r="U655" s="114">
        <v>9757769</v>
      </c>
      <c r="V655" s="109">
        <v>41699</v>
      </c>
      <c r="W655" s="141">
        <v>9757769</v>
      </c>
      <c r="X655" s="141">
        <v>0</v>
      </c>
      <c r="Y655" s="141">
        <v>0</v>
      </c>
      <c r="Z655" s="141">
        <v>0</v>
      </c>
      <c r="AA655" s="114">
        <v>9757769</v>
      </c>
      <c r="AB655" s="114"/>
      <c r="AC655" s="132"/>
      <c r="AD655" s="141"/>
      <c r="AE655" s="106">
        <v>0</v>
      </c>
      <c r="AF655" s="106">
        <v>0</v>
      </c>
      <c r="AG655" s="106">
        <v>0</v>
      </c>
      <c r="AH655" s="114"/>
      <c r="AI655" s="114"/>
      <c r="AJ655" s="114"/>
      <c r="AK655" s="114"/>
      <c r="AL655" s="114"/>
      <c r="AM655" s="114"/>
      <c r="AN655" s="114">
        <f t="shared" si="20"/>
        <v>9757769</v>
      </c>
      <c r="AO655" s="114">
        <f t="shared" si="21"/>
        <v>0</v>
      </c>
      <c r="AP655" s="114"/>
      <c r="AQ655" s="114"/>
      <c r="AR655" s="114"/>
      <c r="AS655" s="114"/>
    </row>
    <row r="656" spans="1:46" s="190" customFormat="1" ht="15" customHeight="1" x14ac:dyDescent="0.2">
      <c r="A656" s="104"/>
      <c r="B656" s="104">
        <f>VLOOKUP(BJB!$F$9:$F$5599,Ctrl!$B$4:$C$399,2,0)</f>
        <v>3</v>
      </c>
      <c r="C656" s="104">
        <f>VLOOKUP(BJB!$G$9:$G$5599,Ctrl!$E$4:$F$399,2,0)</f>
        <v>0</v>
      </c>
      <c r="D656" s="219">
        <v>1</v>
      </c>
      <c r="E656" s="104" t="str">
        <f>VLOOKUP(BJB!$F$9:$F$5599,Ctrl!$B$4:$D$399,3,0)</f>
        <v>I</v>
      </c>
      <c r="F656" s="139" t="s">
        <v>10514</v>
      </c>
      <c r="G656" s="139" t="s">
        <v>7654</v>
      </c>
      <c r="H656" s="125"/>
      <c r="I656" s="220">
        <f>IF(G655=BJB!$G1278,I655+1,1)</f>
        <v>1</v>
      </c>
      <c r="J656" s="912" t="s">
        <v>20860</v>
      </c>
      <c r="K656" s="121" t="s">
        <v>1203</v>
      </c>
      <c r="L656" s="104" t="s">
        <v>6477</v>
      </c>
      <c r="M656" s="104" t="s">
        <v>1204</v>
      </c>
      <c r="N656" s="120">
        <v>40273</v>
      </c>
      <c r="O656" s="107">
        <v>25000000</v>
      </c>
      <c r="P656" s="105" t="s">
        <v>6222</v>
      </c>
      <c r="Q656" s="120" t="s">
        <v>6222</v>
      </c>
      <c r="R656" s="890">
        <v>0</v>
      </c>
      <c r="S656" s="108" t="s">
        <v>1347</v>
      </c>
      <c r="T656" s="109">
        <v>40843</v>
      </c>
      <c r="U656" s="114">
        <v>13285131</v>
      </c>
      <c r="V656" s="109" t="s">
        <v>6222</v>
      </c>
      <c r="W656" s="141">
        <v>0</v>
      </c>
      <c r="X656" s="141">
        <v>0</v>
      </c>
      <c r="Y656" s="141">
        <v>0</v>
      </c>
      <c r="Z656" s="141">
        <v>0</v>
      </c>
      <c r="AA656" s="114">
        <v>2500500</v>
      </c>
      <c r="AB656" s="114"/>
      <c r="AC656" s="114"/>
      <c r="AD656" s="141"/>
      <c r="AE656" s="106">
        <v>0</v>
      </c>
      <c r="AF656" s="106">
        <v>0</v>
      </c>
      <c r="AG656" s="106">
        <v>0</v>
      </c>
      <c r="AH656" s="114"/>
      <c r="AI656" s="114"/>
      <c r="AJ656" s="114"/>
      <c r="AK656" s="114"/>
      <c r="AL656" s="114"/>
      <c r="AM656" s="114"/>
      <c r="AN656" s="114">
        <f t="shared" si="20"/>
        <v>2500500</v>
      </c>
      <c r="AO656" s="114">
        <f t="shared" si="21"/>
        <v>10784631</v>
      </c>
      <c r="AP656" s="114"/>
      <c r="AQ656" s="114"/>
      <c r="AR656" s="114"/>
      <c r="AS656" s="114"/>
    </row>
    <row r="657" spans="1:46" s="190" customFormat="1" ht="15" customHeight="1" x14ac:dyDescent="0.2">
      <c r="A657" s="104"/>
      <c r="B657" s="104">
        <f>VLOOKUP(BJB!$F$9:$F$5599,Ctrl!$B$4:$C$399,2,0)</f>
        <v>3</v>
      </c>
      <c r="C657" s="104">
        <f>VLOOKUP(BJB!$G$9:$G$5599,Ctrl!$E$4:$F$399,2,0)</f>
        <v>3</v>
      </c>
      <c r="D657" s="219">
        <v>1</v>
      </c>
      <c r="E657" s="104" t="str">
        <f>VLOOKUP(BJB!$F$9:$F$5599,Ctrl!$B$4:$D$399,3,0)</f>
        <v>I</v>
      </c>
      <c r="F657" s="139" t="s">
        <v>10514</v>
      </c>
      <c r="G657" s="139" t="s">
        <v>1306</v>
      </c>
      <c r="H657" s="125" t="s">
        <v>7966</v>
      </c>
      <c r="I657" s="220">
        <f>IF(G656=BJB!$G1328,I656+1,1)</f>
        <v>1</v>
      </c>
      <c r="J657" s="891" t="s">
        <v>18243</v>
      </c>
      <c r="K657" s="121" t="s">
        <v>5216</v>
      </c>
      <c r="L657" s="104" t="s">
        <v>6477</v>
      </c>
      <c r="M657" s="104" t="s">
        <v>5217</v>
      </c>
      <c r="N657" s="120">
        <v>41131</v>
      </c>
      <c r="O657" s="107">
        <v>95000000</v>
      </c>
      <c r="P657" s="105" t="s">
        <v>15221</v>
      </c>
      <c r="Q657" s="120">
        <v>41528</v>
      </c>
      <c r="R657" s="105">
        <v>84733532</v>
      </c>
      <c r="S657" s="146" t="s">
        <v>5086</v>
      </c>
      <c r="T657" s="120">
        <v>41729</v>
      </c>
      <c r="U657" s="114">
        <v>57411000</v>
      </c>
      <c r="V657" s="109">
        <v>41699</v>
      </c>
      <c r="W657" s="141">
        <v>57411000</v>
      </c>
      <c r="X657" s="141">
        <v>0</v>
      </c>
      <c r="Y657" s="141">
        <v>0</v>
      </c>
      <c r="Z657" s="141">
        <v>0</v>
      </c>
      <c r="AA657" s="114">
        <v>8387486</v>
      </c>
      <c r="AB657" s="114"/>
      <c r="AC657" s="132"/>
      <c r="AD657" s="141"/>
      <c r="AE657" s="106">
        <v>1595466</v>
      </c>
      <c r="AF657" s="106">
        <v>0</v>
      </c>
      <c r="AG657" s="106">
        <v>0</v>
      </c>
      <c r="AH657" s="114"/>
      <c r="AI657" s="114"/>
      <c r="AJ657" s="230"/>
      <c r="AK657" s="114"/>
      <c r="AL657" s="114"/>
      <c r="AM657" s="114"/>
      <c r="AN657" s="114">
        <f t="shared" si="20"/>
        <v>9982952</v>
      </c>
      <c r="AO657" s="114">
        <f t="shared" si="21"/>
        <v>47428048</v>
      </c>
      <c r="AP657" s="114"/>
      <c r="AQ657" s="114"/>
      <c r="AR657" s="114"/>
      <c r="AS657" s="114"/>
      <c r="AT657" s="237"/>
    </row>
    <row r="658" spans="1:46" s="190" customFormat="1" ht="15" customHeight="1" x14ac:dyDescent="0.2">
      <c r="A658" s="104"/>
      <c r="B658" s="104">
        <f>VLOOKUP(BJB!$F$9:$F$5599,Ctrl!$B$4:$C$399,2,0)</f>
        <v>3</v>
      </c>
      <c r="C658" s="104">
        <f>VLOOKUP(BJB!$G$9:$G$5599,Ctrl!$E$4:$F$399,2,0)</f>
        <v>3</v>
      </c>
      <c r="D658" s="219">
        <v>1</v>
      </c>
      <c r="E658" s="104" t="str">
        <f>VLOOKUP(BJB!$F$9:$F$5599,Ctrl!$B$4:$D$399,3,0)</f>
        <v>I</v>
      </c>
      <c r="F658" s="139" t="s">
        <v>10514</v>
      </c>
      <c r="G658" s="139" t="s">
        <v>1306</v>
      </c>
      <c r="H658" s="125"/>
      <c r="I658" s="220">
        <f>IF(G657=BJB!$G1316,I657+1,1)</f>
        <v>1</v>
      </c>
      <c r="J658" s="912" t="s">
        <v>20861</v>
      </c>
      <c r="K658" s="121" t="s">
        <v>1316</v>
      </c>
      <c r="L658" s="104" t="s">
        <v>6477</v>
      </c>
      <c r="M658" s="122" t="s">
        <v>1317</v>
      </c>
      <c r="N658" s="109">
        <v>40305</v>
      </c>
      <c r="O658" s="123">
        <v>12000000</v>
      </c>
      <c r="P658" s="105" t="s">
        <v>6222</v>
      </c>
      <c r="Q658" s="120" t="s">
        <v>6222</v>
      </c>
      <c r="R658" s="890">
        <v>0</v>
      </c>
      <c r="S658" s="108" t="s">
        <v>6852</v>
      </c>
      <c r="T658" s="120">
        <v>40688</v>
      </c>
      <c r="U658" s="114">
        <v>7250002</v>
      </c>
      <c r="V658" s="109" t="s">
        <v>6222</v>
      </c>
      <c r="W658" s="141">
        <v>0</v>
      </c>
      <c r="X658" s="141">
        <v>0</v>
      </c>
      <c r="Y658" s="141">
        <v>0</v>
      </c>
      <c r="Z658" s="141">
        <v>0</v>
      </c>
      <c r="AA658" s="114">
        <v>7250002</v>
      </c>
      <c r="AB658" s="114"/>
      <c r="AC658" s="114"/>
      <c r="AD658" s="141"/>
      <c r="AE658" s="106">
        <v>0</v>
      </c>
      <c r="AF658" s="106">
        <v>0</v>
      </c>
      <c r="AG658" s="106">
        <v>0</v>
      </c>
      <c r="AH658" s="114"/>
      <c r="AI658" s="114"/>
      <c r="AJ658" s="114"/>
      <c r="AK658" s="114"/>
      <c r="AL658" s="114"/>
      <c r="AM658" s="114"/>
      <c r="AN658" s="114">
        <f t="shared" si="20"/>
        <v>7250002</v>
      </c>
      <c r="AO658" s="114">
        <f t="shared" si="21"/>
        <v>0</v>
      </c>
      <c r="AP658" s="114"/>
      <c r="AQ658" s="114"/>
      <c r="AR658" s="114"/>
      <c r="AS658" s="114"/>
      <c r="AT658" s="237"/>
    </row>
    <row r="659" spans="1:46" s="190" customFormat="1" ht="15" customHeight="1" x14ac:dyDescent="0.2">
      <c r="A659" s="104"/>
      <c r="B659" s="104">
        <f>VLOOKUP(BJB!$F$9:$F$5599,Ctrl!$B$4:$C$399,2,0)</f>
        <v>3</v>
      </c>
      <c r="C659" s="104">
        <f>VLOOKUP(BJB!$G$9:$G$5599,Ctrl!$E$4:$F$399,2,0)</f>
        <v>3</v>
      </c>
      <c r="D659" s="219">
        <v>1</v>
      </c>
      <c r="E659" s="104" t="str">
        <f>VLOOKUP(BJB!$F$9:$F$5599,Ctrl!$B$4:$D$399,3,0)</f>
        <v>I</v>
      </c>
      <c r="F659" s="139" t="s">
        <v>10514</v>
      </c>
      <c r="G659" s="139" t="s">
        <v>1306</v>
      </c>
      <c r="H659" s="125">
        <v>1120305001024</v>
      </c>
      <c r="I659" s="220">
        <f>IF(G658=BJB!$G1310,I658+1,1)</f>
        <v>1</v>
      </c>
      <c r="J659" s="912" t="s">
        <v>20862</v>
      </c>
      <c r="K659" s="121" t="s">
        <v>7305</v>
      </c>
      <c r="L659" s="104" t="s">
        <v>6477</v>
      </c>
      <c r="M659" s="104" t="s">
        <v>7311</v>
      </c>
      <c r="N659" s="120">
        <v>41009</v>
      </c>
      <c r="O659" s="105">
        <v>30000000</v>
      </c>
      <c r="P659" s="105" t="s">
        <v>15222</v>
      </c>
      <c r="Q659" s="120">
        <v>42045</v>
      </c>
      <c r="R659" s="105">
        <v>8114356</v>
      </c>
      <c r="S659" s="146" t="s">
        <v>7314</v>
      </c>
      <c r="T659" s="109">
        <v>42072</v>
      </c>
      <c r="U659" s="141">
        <v>5469207</v>
      </c>
      <c r="V659" s="109">
        <v>42072</v>
      </c>
      <c r="W659" s="141">
        <v>5469207</v>
      </c>
      <c r="X659" s="141">
        <v>0</v>
      </c>
      <c r="Y659" s="141">
        <v>0</v>
      </c>
      <c r="Z659" s="141">
        <v>0</v>
      </c>
      <c r="AA659" s="114">
        <v>2050949</v>
      </c>
      <c r="AB659" s="114"/>
      <c r="AC659" s="132"/>
      <c r="AD659" s="141"/>
      <c r="AE659" s="106">
        <v>0</v>
      </c>
      <c r="AF659" s="106">
        <v>0</v>
      </c>
      <c r="AG659" s="106">
        <v>0</v>
      </c>
      <c r="AH659" s="141"/>
      <c r="AI659" s="141"/>
      <c r="AJ659" s="141"/>
      <c r="AK659" s="141"/>
      <c r="AL659" s="141"/>
      <c r="AM659" s="141"/>
      <c r="AN659" s="114">
        <f t="shared" si="20"/>
        <v>2050949</v>
      </c>
      <c r="AO659" s="114">
        <f t="shared" si="21"/>
        <v>3418258</v>
      </c>
      <c r="AP659" s="114"/>
      <c r="AQ659" s="114"/>
      <c r="AR659" s="114"/>
      <c r="AS659" s="114"/>
      <c r="AT659" s="237"/>
    </row>
    <row r="660" spans="1:46" s="190" customFormat="1" ht="15" customHeight="1" x14ac:dyDescent="0.2">
      <c r="A660" s="104"/>
      <c r="B660" s="104">
        <f>VLOOKUP(BJB!$F$9:$F$5599,Ctrl!$B$4:$C$399,2,0)</f>
        <v>3</v>
      </c>
      <c r="C660" s="104">
        <f>VLOOKUP(BJB!$G$9:$G$5599,Ctrl!$E$4:$F$399,2,0)</f>
        <v>1</v>
      </c>
      <c r="D660" s="219">
        <v>1</v>
      </c>
      <c r="E660" s="104" t="str">
        <f>VLOOKUP(BJB!$F$9:$F$5599,Ctrl!$B$4:$D$399,3,0)</f>
        <v>I</v>
      </c>
      <c r="F660" s="139" t="s">
        <v>10514</v>
      </c>
      <c r="G660" s="139" t="s">
        <v>10276</v>
      </c>
      <c r="H660" s="125"/>
      <c r="I660" s="220">
        <f>IF(G659=BJB!$G1349,I659+1,1)</f>
        <v>1</v>
      </c>
      <c r="J660" s="912" t="s">
        <v>20863</v>
      </c>
      <c r="K660" s="121" t="s">
        <v>1270</v>
      </c>
      <c r="L660" s="104" t="s">
        <v>6477</v>
      </c>
      <c r="M660" s="104" t="s">
        <v>1271</v>
      </c>
      <c r="N660" s="120">
        <v>40700</v>
      </c>
      <c r="O660" s="107">
        <v>20000000</v>
      </c>
      <c r="P660" s="105" t="s">
        <v>15223</v>
      </c>
      <c r="Q660" s="120">
        <v>41129</v>
      </c>
      <c r="R660" s="105">
        <v>15477359</v>
      </c>
      <c r="S660" s="108" t="s">
        <v>1230</v>
      </c>
      <c r="T660" s="109">
        <v>41152</v>
      </c>
      <c r="U660" s="114">
        <v>10834151</v>
      </c>
      <c r="V660" s="109">
        <v>41152</v>
      </c>
      <c r="W660" s="141">
        <v>10834151</v>
      </c>
      <c r="X660" s="141">
        <v>0</v>
      </c>
      <c r="Y660" s="141">
        <v>0</v>
      </c>
      <c r="Z660" s="141">
        <v>0</v>
      </c>
      <c r="AA660" s="114">
        <v>7977387</v>
      </c>
      <c r="AB660" s="114"/>
      <c r="AC660" s="114"/>
      <c r="AD660" s="141"/>
      <c r="AE660" s="106">
        <v>0</v>
      </c>
      <c r="AF660" s="106">
        <v>0</v>
      </c>
      <c r="AG660" s="106">
        <v>0</v>
      </c>
      <c r="AH660" s="114"/>
      <c r="AI660" s="114"/>
      <c r="AJ660" s="114"/>
      <c r="AK660" s="114"/>
      <c r="AL660" s="114"/>
      <c r="AM660" s="114"/>
      <c r="AN660" s="114">
        <f t="shared" si="20"/>
        <v>7977387</v>
      </c>
      <c r="AO660" s="114">
        <f t="shared" si="21"/>
        <v>2856764</v>
      </c>
      <c r="AP660" s="114"/>
      <c r="AQ660" s="114"/>
      <c r="AR660" s="114"/>
      <c r="AS660" s="114"/>
      <c r="AT660" s="191"/>
    </row>
    <row r="661" spans="1:46" s="190" customFormat="1" ht="15" customHeight="1" x14ac:dyDescent="0.2">
      <c r="A661" s="104"/>
      <c r="B661" s="104">
        <f>VLOOKUP(BJB!$F$9:$F$5599,Ctrl!$B$4:$C$399,2,0)</f>
        <v>3</v>
      </c>
      <c r="C661" s="104">
        <f>VLOOKUP(BJB!$G$9:$G$5599,Ctrl!$E$4:$F$399,2,0)</f>
        <v>1</v>
      </c>
      <c r="D661" s="219">
        <v>1</v>
      </c>
      <c r="E661" s="104" t="str">
        <f>VLOOKUP(BJB!$F$9:$F$5599,Ctrl!$B$4:$D$399,3,0)</f>
        <v>I</v>
      </c>
      <c r="F661" s="139" t="s">
        <v>10514</v>
      </c>
      <c r="G661" s="139" t="s">
        <v>10276</v>
      </c>
      <c r="H661" s="125"/>
      <c r="I661" s="220">
        <f>IF(G660=BJB!$G1344,I660+1,1)</f>
        <v>1</v>
      </c>
      <c r="J661" s="912" t="s">
        <v>20864</v>
      </c>
      <c r="K661" s="121" t="s">
        <v>1261</v>
      </c>
      <c r="L661" s="104" t="s">
        <v>6477</v>
      </c>
      <c r="M661" s="104" t="s">
        <v>1260</v>
      </c>
      <c r="N661" s="120">
        <v>40527</v>
      </c>
      <c r="O661" s="107">
        <v>30000000</v>
      </c>
      <c r="P661" s="105" t="s">
        <v>15224</v>
      </c>
      <c r="Q661" s="120">
        <v>40975</v>
      </c>
      <c r="R661" s="105">
        <v>22174954</v>
      </c>
      <c r="S661" s="108" t="s">
        <v>6848</v>
      </c>
      <c r="T661" s="109">
        <v>41053</v>
      </c>
      <c r="U661" s="114">
        <v>16631215</v>
      </c>
      <c r="V661" s="109">
        <v>41053</v>
      </c>
      <c r="W661" s="141">
        <v>16631215</v>
      </c>
      <c r="X661" s="141">
        <v>0</v>
      </c>
      <c r="Y661" s="141">
        <v>0</v>
      </c>
      <c r="Z661" s="141">
        <v>0</v>
      </c>
      <c r="AA661" s="114">
        <v>5772500</v>
      </c>
      <c r="AB661" s="114"/>
      <c r="AC661" s="114"/>
      <c r="AD661" s="141"/>
      <c r="AE661" s="106">
        <v>0</v>
      </c>
      <c r="AF661" s="106">
        <v>0</v>
      </c>
      <c r="AG661" s="106">
        <v>0</v>
      </c>
      <c r="AH661" s="114"/>
      <c r="AI661" s="114"/>
      <c r="AJ661" s="114"/>
      <c r="AK661" s="114"/>
      <c r="AL661" s="114"/>
      <c r="AM661" s="114"/>
      <c r="AN661" s="114">
        <f t="shared" si="20"/>
        <v>5772500</v>
      </c>
      <c r="AO661" s="114">
        <f t="shared" si="21"/>
        <v>10858715</v>
      </c>
      <c r="AP661" s="114"/>
      <c r="AQ661" s="114"/>
      <c r="AR661" s="114"/>
      <c r="AS661" s="114"/>
      <c r="AT661" s="191"/>
    </row>
    <row r="662" spans="1:46" s="190" customFormat="1" ht="15" customHeight="1" x14ac:dyDescent="0.2">
      <c r="A662" s="104"/>
      <c r="B662" s="104">
        <f>VLOOKUP(BJB!$F$9:$F$5599,Ctrl!$B$4:$C$399,2,0)</f>
        <v>3</v>
      </c>
      <c r="C662" s="104">
        <f>VLOOKUP(BJB!$G$9:$G$5599,Ctrl!$E$4:$F$399,2,0)</f>
        <v>3</v>
      </c>
      <c r="D662" s="219">
        <v>1</v>
      </c>
      <c r="E662" s="104" t="str">
        <f>VLOOKUP(BJB!$F$9:$F$5599,Ctrl!$B$4:$D$399,3,0)</f>
        <v>I</v>
      </c>
      <c r="F662" s="139" t="s">
        <v>10514</v>
      </c>
      <c r="G662" s="139" t="s">
        <v>1306</v>
      </c>
      <c r="H662" s="125" t="s">
        <v>10141</v>
      </c>
      <c r="I662" s="220">
        <f>IF(G661=BJB!$G1327,I661+1,1)</f>
        <v>1</v>
      </c>
      <c r="J662" s="912" t="s">
        <v>20865</v>
      </c>
      <c r="K662" s="121" t="s">
        <v>5214</v>
      </c>
      <c r="L662" s="104" t="s">
        <v>6477</v>
      </c>
      <c r="M662" s="104" t="s">
        <v>5215</v>
      </c>
      <c r="N662" s="120">
        <v>40896</v>
      </c>
      <c r="O662" s="107">
        <v>25000000</v>
      </c>
      <c r="P662" s="105" t="s">
        <v>15225</v>
      </c>
      <c r="Q662" s="120">
        <v>41478</v>
      </c>
      <c r="R662" s="105">
        <v>18326235</v>
      </c>
      <c r="S662" s="146" t="s">
        <v>5086</v>
      </c>
      <c r="T662" s="120">
        <v>41729</v>
      </c>
      <c r="U662" s="114">
        <v>12491998</v>
      </c>
      <c r="V662" s="109">
        <v>41699</v>
      </c>
      <c r="W662" s="141">
        <v>12491998</v>
      </c>
      <c r="X662" s="141">
        <v>0</v>
      </c>
      <c r="Y662" s="141">
        <v>0</v>
      </c>
      <c r="Z662" s="141">
        <v>0</v>
      </c>
      <c r="AA662" s="114">
        <v>12491998</v>
      </c>
      <c r="AB662" s="114"/>
      <c r="AC662" s="132"/>
      <c r="AD662" s="141"/>
      <c r="AE662" s="106">
        <v>0</v>
      </c>
      <c r="AF662" s="106">
        <v>0</v>
      </c>
      <c r="AG662" s="106">
        <v>0</v>
      </c>
      <c r="AH662" s="114"/>
      <c r="AI662" s="114"/>
      <c r="AJ662" s="114"/>
      <c r="AK662" s="114"/>
      <c r="AL662" s="114"/>
      <c r="AM662" s="114"/>
      <c r="AN662" s="114">
        <f t="shared" si="20"/>
        <v>12491998</v>
      </c>
      <c r="AO662" s="114">
        <f t="shared" si="21"/>
        <v>0</v>
      </c>
      <c r="AP662" s="114"/>
      <c r="AQ662" s="114"/>
      <c r="AR662" s="114"/>
      <c r="AS662" s="114"/>
      <c r="AT662" s="191"/>
    </row>
    <row r="663" spans="1:46" s="190" customFormat="1" ht="15" customHeight="1" x14ac:dyDescent="0.2">
      <c r="A663" s="104"/>
      <c r="B663" s="104">
        <f>VLOOKUP(BJB!$F$9:$F$5599,Ctrl!$B$4:$C$399,2,0)</f>
        <v>3</v>
      </c>
      <c r="C663" s="104">
        <f>VLOOKUP(BJB!$G$9:$G$5599,Ctrl!$E$4:$F$399,2,0)</f>
        <v>0</v>
      </c>
      <c r="D663" s="219">
        <v>1</v>
      </c>
      <c r="E663" s="104" t="str">
        <f>VLOOKUP(BJB!$F$9:$F$5599,Ctrl!$B$4:$D$399,3,0)</f>
        <v>I</v>
      </c>
      <c r="F663" s="139" t="s">
        <v>10514</v>
      </c>
      <c r="G663" s="139" t="s">
        <v>7654</v>
      </c>
      <c r="H663" s="125"/>
      <c r="I663" s="220">
        <f>IF(G662=BJB!$G1243,I662+1,1)</f>
        <v>1</v>
      </c>
      <c r="J663" s="912" t="s">
        <v>20866</v>
      </c>
      <c r="K663" s="121" t="s">
        <v>1147</v>
      </c>
      <c r="L663" s="104" t="s">
        <v>6477</v>
      </c>
      <c r="M663" s="104" t="s">
        <v>1146</v>
      </c>
      <c r="N663" s="109">
        <v>39024</v>
      </c>
      <c r="O663" s="114">
        <v>10000000</v>
      </c>
      <c r="P663" s="105" t="s">
        <v>6222</v>
      </c>
      <c r="Q663" s="120" t="s">
        <v>6222</v>
      </c>
      <c r="R663" s="890">
        <v>0</v>
      </c>
      <c r="S663" s="108" t="s">
        <v>6831</v>
      </c>
      <c r="T663" s="109">
        <v>39262</v>
      </c>
      <c r="U663" s="114">
        <v>7500000</v>
      </c>
      <c r="V663" s="109" t="s">
        <v>6222</v>
      </c>
      <c r="W663" s="141">
        <v>0</v>
      </c>
      <c r="X663" s="141">
        <v>0</v>
      </c>
      <c r="Y663" s="141">
        <v>0</v>
      </c>
      <c r="Z663" s="141">
        <v>0</v>
      </c>
      <c r="AA663" s="114">
        <v>7500000</v>
      </c>
      <c r="AB663" s="114"/>
      <c r="AC663" s="114"/>
      <c r="AD663" s="141"/>
      <c r="AE663" s="106">
        <v>0</v>
      </c>
      <c r="AF663" s="106">
        <v>0</v>
      </c>
      <c r="AG663" s="106">
        <v>0</v>
      </c>
      <c r="AH663" s="114"/>
      <c r="AI663" s="114"/>
      <c r="AJ663" s="114"/>
      <c r="AK663" s="114"/>
      <c r="AL663" s="114"/>
      <c r="AM663" s="114"/>
      <c r="AN663" s="114">
        <f t="shared" si="20"/>
        <v>7500000</v>
      </c>
      <c r="AO663" s="114">
        <f t="shared" si="21"/>
        <v>0</v>
      </c>
      <c r="AP663" s="114"/>
      <c r="AQ663" s="114"/>
      <c r="AR663" s="114"/>
      <c r="AS663" s="114"/>
      <c r="AT663" s="191"/>
    </row>
    <row r="664" spans="1:46" s="190" customFormat="1" ht="15" customHeight="1" x14ac:dyDescent="0.2">
      <c r="A664" s="104"/>
      <c r="B664" s="104">
        <f>VLOOKUP(BJB!$F$9:$F$5599,Ctrl!$B$4:$C$399,2,0)</f>
        <v>3</v>
      </c>
      <c r="C664" s="104">
        <f>VLOOKUP(BJB!$G$9:$G$5599,Ctrl!$E$4:$F$399,2,0)</f>
        <v>0</v>
      </c>
      <c r="D664" s="219">
        <v>1</v>
      </c>
      <c r="E664" s="104" t="str">
        <f>VLOOKUP(BJB!$F$9:$F$5599,Ctrl!$B$4:$D$399,3,0)</f>
        <v>I</v>
      </c>
      <c r="F664" s="139" t="s">
        <v>10514</v>
      </c>
      <c r="G664" s="139" t="s">
        <v>7654</v>
      </c>
      <c r="H664" s="125"/>
      <c r="I664" s="220">
        <f>IF(G663=BJB!$G1291,I663+1,1)</f>
        <v>1</v>
      </c>
      <c r="J664" s="912" t="s">
        <v>20867</v>
      </c>
      <c r="K664" s="121" t="s">
        <v>1233</v>
      </c>
      <c r="L664" s="104" t="s">
        <v>6477</v>
      </c>
      <c r="M664" s="104" t="s">
        <v>1234</v>
      </c>
      <c r="N664" s="120">
        <v>40777</v>
      </c>
      <c r="O664" s="105">
        <v>100000000</v>
      </c>
      <c r="P664" s="105" t="s">
        <v>15226</v>
      </c>
      <c r="Q664" s="120">
        <v>41130</v>
      </c>
      <c r="R664" s="105">
        <v>90268920</v>
      </c>
      <c r="S664" s="146" t="s">
        <v>1235</v>
      </c>
      <c r="T664" s="109">
        <v>41232</v>
      </c>
      <c r="U664" s="114">
        <v>63188243.999999993</v>
      </c>
      <c r="V664" s="109">
        <v>41232</v>
      </c>
      <c r="W664" s="141">
        <v>63188243.999999993</v>
      </c>
      <c r="X664" s="141">
        <v>0</v>
      </c>
      <c r="Y664" s="141">
        <v>0</v>
      </c>
      <c r="Z664" s="141">
        <v>0</v>
      </c>
      <c r="AA664" s="114">
        <v>60079882</v>
      </c>
      <c r="AB664" s="114"/>
      <c r="AC664" s="114"/>
      <c r="AD664" s="141"/>
      <c r="AE664" s="106">
        <v>0</v>
      </c>
      <c r="AF664" s="106">
        <v>0</v>
      </c>
      <c r="AG664" s="106">
        <v>0</v>
      </c>
      <c r="AH664" s="114"/>
      <c r="AI664" s="114"/>
      <c r="AJ664" s="114"/>
      <c r="AK664" s="114"/>
      <c r="AL664" s="114"/>
      <c r="AM664" s="114"/>
      <c r="AN664" s="114">
        <f t="shared" si="20"/>
        <v>60079882</v>
      </c>
      <c r="AO664" s="114">
        <f t="shared" si="21"/>
        <v>3108361.9999999925</v>
      </c>
      <c r="AP664" s="114"/>
      <c r="AQ664" s="114"/>
      <c r="AR664" s="114"/>
      <c r="AS664" s="114"/>
      <c r="AT664" s="191"/>
    </row>
    <row r="665" spans="1:46" s="190" customFormat="1" ht="15" customHeight="1" x14ac:dyDescent="0.2">
      <c r="A665" s="104"/>
      <c r="B665" s="104">
        <f>VLOOKUP(BJB!$F$9:$F$5599,Ctrl!$B$4:$C$399,2,0)</f>
        <v>3</v>
      </c>
      <c r="C665" s="104">
        <f>VLOOKUP(BJB!$G$9:$G$5599,Ctrl!$E$4:$F$399,2,0)</f>
        <v>0</v>
      </c>
      <c r="D665" s="219">
        <v>1</v>
      </c>
      <c r="E665" s="104" t="str">
        <f>VLOOKUP(BJB!$F$9:$F$5599,Ctrl!$B$4:$D$399,3,0)</f>
        <v>I</v>
      </c>
      <c r="F665" s="139" t="s">
        <v>10514</v>
      </c>
      <c r="G665" s="139" t="s">
        <v>7654</v>
      </c>
      <c r="H665" s="125"/>
      <c r="I665" s="220">
        <f>IF(G664=BJB!$G1292,I664+1,1)</f>
        <v>1</v>
      </c>
      <c r="J665" s="912" t="s">
        <v>20868</v>
      </c>
      <c r="K665" s="121" t="s">
        <v>1233</v>
      </c>
      <c r="L665" s="104" t="s">
        <v>6477</v>
      </c>
      <c r="M665" s="104" t="s">
        <v>1236</v>
      </c>
      <c r="N665" s="120">
        <v>40339</v>
      </c>
      <c r="O665" s="105">
        <v>100000000</v>
      </c>
      <c r="P665" s="105" t="s">
        <v>15227</v>
      </c>
      <c r="Q665" s="120">
        <v>41130</v>
      </c>
      <c r="R665" s="105">
        <v>42287648</v>
      </c>
      <c r="S665" s="146" t="s">
        <v>1235</v>
      </c>
      <c r="T665" s="109">
        <v>41232</v>
      </c>
      <c r="U665" s="114">
        <v>31715736</v>
      </c>
      <c r="V665" s="109">
        <v>41232</v>
      </c>
      <c r="W665" s="141">
        <v>31715736</v>
      </c>
      <c r="X665" s="141">
        <v>0</v>
      </c>
      <c r="Y665" s="141">
        <v>0</v>
      </c>
      <c r="Z665" s="141">
        <v>0</v>
      </c>
      <c r="AA665" s="114">
        <v>27222219</v>
      </c>
      <c r="AB665" s="114"/>
      <c r="AC665" s="114"/>
      <c r="AD665" s="141"/>
      <c r="AE665" s="106">
        <v>0</v>
      </c>
      <c r="AF665" s="106">
        <v>0</v>
      </c>
      <c r="AG665" s="106">
        <v>0</v>
      </c>
      <c r="AH665" s="114"/>
      <c r="AI665" s="114"/>
      <c r="AJ665" s="114"/>
      <c r="AK665" s="114"/>
      <c r="AL665" s="114"/>
      <c r="AM665" s="114"/>
      <c r="AN665" s="114">
        <f t="shared" si="20"/>
        <v>27222219</v>
      </c>
      <c r="AO665" s="114">
        <f t="shared" si="21"/>
        <v>4493517</v>
      </c>
      <c r="AP665" s="114"/>
      <c r="AQ665" s="114"/>
      <c r="AR665" s="114"/>
      <c r="AS665" s="114"/>
      <c r="AT665" s="191"/>
    </row>
    <row r="666" spans="1:46" s="190" customFormat="1" ht="15" customHeight="1" x14ac:dyDescent="0.2">
      <c r="A666" s="104"/>
      <c r="B666" s="104">
        <f>VLOOKUP(BJB!$F$9:$F$5599,Ctrl!$B$4:$C$399,2,0)</f>
        <v>3</v>
      </c>
      <c r="C666" s="104">
        <f>VLOOKUP(BJB!$G$9:$G$5599,Ctrl!$E$4:$F$399,2,0)</f>
        <v>5</v>
      </c>
      <c r="D666" s="219">
        <v>1</v>
      </c>
      <c r="E666" s="104" t="str">
        <f>VLOOKUP(BJB!$F$9:$F$5599,Ctrl!$B$4:$D$399,3,0)</f>
        <v>I</v>
      </c>
      <c r="F666" s="139" t="s">
        <v>10514</v>
      </c>
      <c r="G666" s="139" t="s">
        <v>1333</v>
      </c>
      <c r="H666" s="125" t="s">
        <v>6615</v>
      </c>
      <c r="I666" s="220">
        <f>IF(G665=BJB!$G1401,I665+1,1)</f>
        <v>1</v>
      </c>
      <c r="J666" s="912" t="s">
        <v>20869</v>
      </c>
      <c r="K666" s="126" t="s">
        <v>5507</v>
      </c>
      <c r="L666" s="104" t="s">
        <v>6477</v>
      </c>
      <c r="M666" s="127" t="s">
        <v>5508</v>
      </c>
      <c r="N666" s="128">
        <v>41009</v>
      </c>
      <c r="O666" s="140">
        <v>80000000</v>
      </c>
      <c r="P666" s="105" t="s">
        <v>15228</v>
      </c>
      <c r="Q666" s="120">
        <v>41745</v>
      </c>
      <c r="R666" s="105">
        <v>98926525</v>
      </c>
      <c r="S666" s="234" t="s">
        <v>5470</v>
      </c>
      <c r="T666" s="130">
        <v>41789</v>
      </c>
      <c r="U666" s="114">
        <v>56000000</v>
      </c>
      <c r="V666" s="109">
        <v>41760</v>
      </c>
      <c r="W666" s="141">
        <v>56000000</v>
      </c>
      <c r="X666" s="141">
        <v>0</v>
      </c>
      <c r="Y666" s="141">
        <v>0</v>
      </c>
      <c r="Z666" s="141">
        <v>0</v>
      </c>
      <c r="AA666" s="114">
        <v>3891605</v>
      </c>
      <c r="AB666" s="114"/>
      <c r="AC666" s="132"/>
      <c r="AD666" s="141"/>
      <c r="AE666" s="106">
        <v>0</v>
      </c>
      <c r="AF666" s="106">
        <v>0</v>
      </c>
      <c r="AG666" s="106">
        <v>0</v>
      </c>
      <c r="AH666" s="114"/>
      <c r="AI666" s="114"/>
      <c r="AJ666" s="114"/>
      <c r="AK666" s="114"/>
      <c r="AL666" s="114"/>
      <c r="AM666" s="114"/>
      <c r="AN666" s="114">
        <f t="shared" si="20"/>
        <v>3891605</v>
      </c>
      <c r="AO666" s="114">
        <f t="shared" si="21"/>
        <v>52108395</v>
      </c>
      <c r="AP666" s="114"/>
      <c r="AQ666" s="114"/>
      <c r="AR666" s="114"/>
      <c r="AS666" s="114"/>
      <c r="AT666" s="239"/>
    </row>
    <row r="667" spans="1:46" s="190" customFormat="1" ht="15" customHeight="1" x14ac:dyDescent="0.2">
      <c r="A667" s="104"/>
      <c r="B667" s="104">
        <f>VLOOKUP(BJB!$F$9:$F$5599,Ctrl!$B$4:$C$399,2,0)</f>
        <v>3</v>
      </c>
      <c r="C667" s="104">
        <f>VLOOKUP(BJB!$G$9:$G$5599,Ctrl!$E$4:$F$399,2,0)</f>
        <v>0</v>
      </c>
      <c r="D667" s="219">
        <v>1</v>
      </c>
      <c r="E667" s="104" t="str">
        <f>VLOOKUP(BJB!$F$9:$F$5599,Ctrl!$B$4:$D$399,3,0)</f>
        <v>I</v>
      </c>
      <c r="F667" s="139" t="s">
        <v>10514</v>
      </c>
      <c r="G667" s="139" t="s">
        <v>7654</v>
      </c>
      <c r="H667" s="125"/>
      <c r="I667" s="220">
        <f>IF(G666=BJB!$G1247,I666+1,1)</f>
        <v>1</v>
      </c>
      <c r="J667" s="912" t="s">
        <v>20870</v>
      </c>
      <c r="K667" s="121" t="s">
        <v>1150</v>
      </c>
      <c r="L667" s="104" t="s">
        <v>6477</v>
      </c>
      <c r="M667" s="104" t="s">
        <v>1146</v>
      </c>
      <c r="N667" s="109">
        <v>39389</v>
      </c>
      <c r="O667" s="114">
        <v>15000000</v>
      </c>
      <c r="P667" s="105" t="s">
        <v>6222</v>
      </c>
      <c r="Q667" s="120" t="s">
        <v>6222</v>
      </c>
      <c r="R667" s="890">
        <v>0</v>
      </c>
      <c r="S667" s="108" t="s">
        <v>6833</v>
      </c>
      <c r="T667" s="109">
        <v>39406</v>
      </c>
      <c r="U667" s="114">
        <v>8268750</v>
      </c>
      <c r="V667" s="109" t="s">
        <v>6222</v>
      </c>
      <c r="W667" s="141">
        <v>0</v>
      </c>
      <c r="X667" s="141">
        <v>0</v>
      </c>
      <c r="Y667" s="141">
        <v>0</v>
      </c>
      <c r="Z667" s="141">
        <v>0</v>
      </c>
      <c r="AA667" s="114">
        <v>8268750</v>
      </c>
      <c r="AB667" s="114"/>
      <c r="AC667" s="114"/>
      <c r="AD667" s="141"/>
      <c r="AE667" s="106">
        <v>0</v>
      </c>
      <c r="AF667" s="106">
        <v>0</v>
      </c>
      <c r="AG667" s="106">
        <v>0</v>
      </c>
      <c r="AH667" s="114"/>
      <c r="AI667" s="114"/>
      <c r="AJ667" s="114"/>
      <c r="AK667" s="114"/>
      <c r="AL667" s="114"/>
      <c r="AM667" s="114"/>
      <c r="AN667" s="114">
        <f t="shared" si="20"/>
        <v>8268750</v>
      </c>
      <c r="AO667" s="114">
        <f t="shared" si="21"/>
        <v>0</v>
      </c>
      <c r="AP667" s="114"/>
      <c r="AQ667" s="114"/>
      <c r="AR667" s="114"/>
      <c r="AS667" s="114"/>
      <c r="AT667" s="191"/>
    </row>
    <row r="668" spans="1:46" s="190" customFormat="1" ht="15" customHeight="1" x14ac:dyDescent="0.2">
      <c r="A668" s="104"/>
      <c r="B668" s="104">
        <f>VLOOKUP(BJB!$F$9:$F$5599,Ctrl!$B$4:$C$399,2,0)</f>
        <v>3</v>
      </c>
      <c r="C668" s="104">
        <f>VLOOKUP(BJB!$G$9:$G$5599,Ctrl!$E$4:$F$399,2,0)</f>
        <v>3</v>
      </c>
      <c r="D668" s="219">
        <v>1</v>
      </c>
      <c r="E668" s="104" t="str">
        <f>VLOOKUP(BJB!$F$9:$F$5599,Ctrl!$B$4:$D$399,3,0)</f>
        <v>I</v>
      </c>
      <c r="F668" s="139" t="s">
        <v>10514</v>
      </c>
      <c r="G668" s="139" t="s">
        <v>1306</v>
      </c>
      <c r="H668" s="231" t="s">
        <v>8649</v>
      </c>
      <c r="I668" s="220">
        <f>IF(G667=BJB!$G1320,I667+1,1)</f>
        <v>1</v>
      </c>
      <c r="J668" s="912" t="s">
        <v>20871</v>
      </c>
      <c r="K668" s="121" t="s">
        <v>1320</v>
      </c>
      <c r="L668" s="104" t="s">
        <v>6477</v>
      </c>
      <c r="M668" s="104" t="s">
        <v>1321</v>
      </c>
      <c r="N668" s="120">
        <v>40550</v>
      </c>
      <c r="O668" s="107">
        <v>100000000</v>
      </c>
      <c r="P668" s="105" t="s">
        <v>15229</v>
      </c>
      <c r="Q668" s="120">
        <v>41158</v>
      </c>
      <c r="R668" s="105">
        <v>64827715</v>
      </c>
      <c r="S668" s="146" t="s">
        <v>1232</v>
      </c>
      <c r="T668" s="109">
        <v>41213</v>
      </c>
      <c r="U668" s="114">
        <v>48620786</v>
      </c>
      <c r="V668" s="109">
        <v>41213</v>
      </c>
      <c r="W668" s="141">
        <v>48620786</v>
      </c>
      <c r="X668" s="141">
        <v>0</v>
      </c>
      <c r="Y668" s="141">
        <v>0</v>
      </c>
      <c r="Z668" s="141">
        <v>0</v>
      </c>
      <c r="AA668" s="114">
        <v>48620786</v>
      </c>
      <c r="AB668" s="114"/>
      <c r="AC668" s="132"/>
      <c r="AD668" s="141"/>
      <c r="AE668" s="106">
        <v>0</v>
      </c>
      <c r="AF668" s="106">
        <v>0</v>
      </c>
      <c r="AG668" s="106">
        <v>0</v>
      </c>
      <c r="AH668" s="114"/>
      <c r="AI668" s="114"/>
      <c r="AJ668" s="114"/>
      <c r="AK668" s="114"/>
      <c r="AL668" s="114"/>
      <c r="AM668" s="114"/>
      <c r="AN668" s="114">
        <f t="shared" si="20"/>
        <v>48620786</v>
      </c>
      <c r="AO668" s="114">
        <f t="shared" si="21"/>
        <v>0</v>
      </c>
      <c r="AP668" s="114"/>
      <c r="AQ668" s="114"/>
      <c r="AR668" s="114"/>
      <c r="AS668" s="114"/>
      <c r="AT668" s="191"/>
    </row>
    <row r="669" spans="1:46" s="190" customFormat="1" ht="15" customHeight="1" x14ac:dyDescent="0.2">
      <c r="A669" s="104"/>
      <c r="B669" s="104">
        <f>VLOOKUP(BJB!$F$9:$F$5599,Ctrl!$B$4:$C$399,2,0)</f>
        <v>3</v>
      </c>
      <c r="C669" s="104">
        <f>VLOOKUP(BJB!$G$9:$G$5599,Ctrl!$E$4:$F$399,2,0)</f>
        <v>1</v>
      </c>
      <c r="D669" s="219">
        <v>1</v>
      </c>
      <c r="E669" s="104" t="str">
        <f>VLOOKUP(BJB!$F$9:$F$5599,Ctrl!$B$4:$D$399,3,0)</f>
        <v>I</v>
      </c>
      <c r="F669" s="139" t="s">
        <v>10514</v>
      </c>
      <c r="G669" s="139" t="s">
        <v>10276</v>
      </c>
      <c r="H669" s="125"/>
      <c r="I669" s="220">
        <f>IF(G668=BJB!$G1373,I668+1,1)</f>
        <v>1</v>
      </c>
      <c r="J669" s="912" t="s">
        <v>20872</v>
      </c>
      <c r="K669" s="126" t="s">
        <v>5611</v>
      </c>
      <c r="L669" s="104" t="s">
        <v>6477</v>
      </c>
      <c r="M669" s="104" t="s">
        <v>5612</v>
      </c>
      <c r="N669" s="120">
        <v>41187</v>
      </c>
      <c r="O669" s="105">
        <v>50000000</v>
      </c>
      <c r="P669" s="105" t="s">
        <v>15230</v>
      </c>
      <c r="Q669" s="120">
        <v>41766</v>
      </c>
      <c r="R669" s="105">
        <v>63645369</v>
      </c>
      <c r="S669" s="146" t="s">
        <v>5563</v>
      </c>
      <c r="T669" s="109">
        <v>41820</v>
      </c>
      <c r="U669" s="116">
        <v>35000000</v>
      </c>
      <c r="V669" s="109">
        <v>41791</v>
      </c>
      <c r="W669" s="141">
        <v>35000000</v>
      </c>
      <c r="X669" s="141">
        <v>0</v>
      </c>
      <c r="Y669" s="141">
        <v>0</v>
      </c>
      <c r="Z669" s="141">
        <v>0</v>
      </c>
      <c r="AA669" s="114">
        <v>0</v>
      </c>
      <c r="AB669" s="114"/>
      <c r="AC669" s="116"/>
      <c r="AD669" s="141"/>
      <c r="AE669" s="106">
        <v>0</v>
      </c>
      <c r="AF669" s="106">
        <v>0</v>
      </c>
      <c r="AG669" s="106">
        <v>0</v>
      </c>
      <c r="AH669" s="116"/>
      <c r="AI669" s="116"/>
      <c r="AJ669" s="116"/>
      <c r="AK669" s="116"/>
      <c r="AL669" s="116"/>
      <c r="AM669" s="116"/>
      <c r="AN669" s="114">
        <f t="shared" si="20"/>
        <v>0</v>
      </c>
      <c r="AO669" s="114">
        <f t="shared" si="21"/>
        <v>35000000</v>
      </c>
      <c r="AP669" s="114"/>
      <c r="AQ669" s="114"/>
      <c r="AR669" s="114"/>
      <c r="AS669" s="114"/>
      <c r="AT669" s="191"/>
    </row>
    <row r="670" spans="1:46" s="190" customFormat="1" ht="15" customHeight="1" x14ac:dyDescent="0.2">
      <c r="A670" s="104"/>
      <c r="B670" s="104">
        <f>VLOOKUP(BJB!$F$9:$F$5599,Ctrl!$B$4:$C$399,2,0)</f>
        <v>3</v>
      </c>
      <c r="C670" s="104">
        <f>VLOOKUP(BJB!$G$9:$G$5599,Ctrl!$E$4:$F$399,2,0)</f>
        <v>3</v>
      </c>
      <c r="D670" s="219">
        <v>1</v>
      </c>
      <c r="E670" s="104" t="str">
        <f>VLOOKUP(BJB!$F$9:$F$5599,Ctrl!$B$4:$D$399,3,0)</f>
        <v>I</v>
      </c>
      <c r="F670" s="139" t="s">
        <v>10514</v>
      </c>
      <c r="G670" s="139" t="s">
        <v>1306</v>
      </c>
      <c r="H670" s="125" t="s">
        <v>7963</v>
      </c>
      <c r="I670" s="220">
        <f>IF(G669=BJB!$G1323,I669+1,1)</f>
        <v>1</v>
      </c>
      <c r="J670" s="912" t="s">
        <v>20873</v>
      </c>
      <c r="K670" s="121" t="s">
        <v>1326</v>
      </c>
      <c r="L670" s="104" t="s">
        <v>6477</v>
      </c>
      <c r="M670" s="104" t="s">
        <v>1327</v>
      </c>
      <c r="N670" s="120">
        <v>40809</v>
      </c>
      <c r="O670" s="105">
        <v>100000000</v>
      </c>
      <c r="P670" s="105" t="s">
        <v>15231</v>
      </c>
      <c r="Q670" s="120" t="s">
        <v>15232</v>
      </c>
      <c r="R670" s="105">
        <v>72382218</v>
      </c>
      <c r="S670" s="146" t="s">
        <v>1328</v>
      </c>
      <c r="T670" s="120">
        <v>41516</v>
      </c>
      <c r="U670" s="141">
        <v>49062375</v>
      </c>
      <c r="V670" s="109">
        <v>41516</v>
      </c>
      <c r="W670" s="141">
        <v>49062375</v>
      </c>
      <c r="X670" s="141">
        <v>0</v>
      </c>
      <c r="Y670" s="141">
        <v>0</v>
      </c>
      <c r="Z670" s="141">
        <v>0</v>
      </c>
      <c r="AA670" s="114">
        <v>15163210</v>
      </c>
      <c r="AB670" s="114"/>
      <c r="AC670" s="132"/>
      <c r="AD670" s="141"/>
      <c r="AE670" s="106">
        <v>0</v>
      </c>
      <c r="AF670" s="106">
        <v>0</v>
      </c>
      <c r="AG670" s="106">
        <v>0</v>
      </c>
      <c r="AH670" s="141"/>
      <c r="AI670" s="141"/>
      <c r="AJ670" s="141"/>
      <c r="AK670" s="141"/>
      <c r="AL670" s="141"/>
      <c r="AM670" s="141"/>
      <c r="AN670" s="114">
        <f t="shared" si="20"/>
        <v>15163210</v>
      </c>
      <c r="AO670" s="114">
        <f t="shared" si="21"/>
        <v>33899165</v>
      </c>
      <c r="AP670" s="114"/>
      <c r="AQ670" s="114"/>
      <c r="AR670" s="114"/>
      <c r="AS670" s="114"/>
      <c r="AT670" s="191"/>
    </row>
    <row r="671" spans="1:46" s="190" customFormat="1" ht="15" customHeight="1" x14ac:dyDescent="0.2">
      <c r="A671" s="104"/>
      <c r="B671" s="104">
        <f>VLOOKUP(BJB!$F$9:$F$5599,Ctrl!$B$4:$C$399,2,0)</f>
        <v>3</v>
      </c>
      <c r="C671" s="104">
        <f>VLOOKUP(BJB!$G$9:$G$5599,Ctrl!$E$4:$F$399,2,0)</f>
        <v>0</v>
      </c>
      <c r="D671" s="219">
        <v>1</v>
      </c>
      <c r="E671" s="104" t="str">
        <f>VLOOKUP(BJB!$F$9:$F$5599,Ctrl!$B$4:$D$399,3,0)</f>
        <v>I</v>
      </c>
      <c r="F671" s="139" t="s">
        <v>10514</v>
      </c>
      <c r="G671" s="139" t="s">
        <v>7654</v>
      </c>
      <c r="H671" s="125"/>
      <c r="I671" s="220">
        <f>IF(G670=BJB!$G1273,I670+1,1)</f>
        <v>1</v>
      </c>
      <c r="J671" s="912" t="s">
        <v>20874</v>
      </c>
      <c r="K671" s="121" t="s">
        <v>876</v>
      </c>
      <c r="L671" s="104" t="s">
        <v>6477</v>
      </c>
      <c r="M671" s="104" t="s">
        <v>1195</v>
      </c>
      <c r="N671" s="120">
        <v>39820</v>
      </c>
      <c r="O671" s="114">
        <v>7000000</v>
      </c>
      <c r="P671" s="105" t="s">
        <v>15233</v>
      </c>
      <c r="Q671" s="120" t="s">
        <v>15180</v>
      </c>
      <c r="R671" s="105">
        <v>3266660</v>
      </c>
      <c r="S671" s="108" t="s">
        <v>6844</v>
      </c>
      <c r="T671" s="120">
        <v>40501</v>
      </c>
      <c r="U671" s="114">
        <v>2449995</v>
      </c>
      <c r="V671" s="109">
        <v>40501</v>
      </c>
      <c r="W671" s="141">
        <v>2449995</v>
      </c>
      <c r="X671" s="141">
        <v>0</v>
      </c>
      <c r="Y671" s="141">
        <v>0</v>
      </c>
      <c r="Z671" s="141">
        <v>0</v>
      </c>
      <c r="AA671" s="114">
        <v>2449995</v>
      </c>
      <c r="AB671" s="114"/>
      <c r="AC671" s="114"/>
      <c r="AD671" s="141"/>
      <c r="AE671" s="106">
        <v>0</v>
      </c>
      <c r="AF671" s="106">
        <v>0</v>
      </c>
      <c r="AG671" s="106">
        <v>0</v>
      </c>
      <c r="AH671" s="114"/>
      <c r="AI671" s="114"/>
      <c r="AJ671" s="114"/>
      <c r="AK671" s="114"/>
      <c r="AL671" s="114"/>
      <c r="AM671" s="114"/>
      <c r="AN671" s="114">
        <f t="shared" si="20"/>
        <v>2449995</v>
      </c>
      <c r="AO671" s="114">
        <f t="shared" si="21"/>
        <v>0</v>
      </c>
      <c r="AP671" s="114"/>
      <c r="AQ671" s="114"/>
      <c r="AR671" s="114"/>
      <c r="AS671" s="114"/>
      <c r="AT671" s="191"/>
    </row>
    <row r="672" spans="1:46" s="190" customFormat="1" ht="15" customHeight="1" x14ac:dyDescent="0.2">
      <c r="A672" s="104"/>
      <c r="B672" s="104">
        <f>VLOOKUP(BJB!$F$9:$F$5599,Ctrl!$B$4:$C$399,2,0)</f>
        <v>3</v>
      </c>
      <c r="C672" s="104">
        <f>VLOOKUP(BJB!$G$9:$G$5599,Ctrl!$E$4:$F$399,2,0)</f>
        <v>1</v>
      </c>
      <c r="D672" s="219">
        <v>1</v>
      </c>
      <c r="E672" s="104" t="str">
        <f>VLOOKUP(BJB!$F$9:$F$5599,Ctrl!$B$4:$D$399,3,0)</f>
        <v>I</v>
      </c>
      <c r="F672" s="139" t="s">
        <v>10514</v>
      </c>
      <c r="G672" s="139" t="s">
        <v>10276</v>
      </c>
      <c r="H672" s="125" t="s">
        <v>7449</v>
      </c>
      <c r="I672" s="220">
        <f>IF(G671=BJB!$G1341,I671+1,1)</f>
        <v>1</v>
      </c>
      <c r="J672" s="891" t="s">
        <v>18244</v>
      </c>
      <c r="K672" s="121" t="s">
        <v>6455</v>
      </c>
      <c r="L672" s="104" t="s">
        <v>6477</v>
      </c>
      <c r="M672" s="104" t="s">
        <v>6484</v>
      </c>
      <c r="N672" s="120">
        <v>41187</v>
      </c>
      <c r="O672" s="107">
        <v>70000000</v>
      </c>
      <c r="P672" s="105" t="s">
        <v>15234</v>
      </c>
      <c r="Q672" s="120">
        <v>41736</v>
      </c>
      <c r="R672" s="105">
        <v>85219021</v>
      </c>
      <c r="S672" s="146" t="s">
        <v>6509</v>
      </c>
      <c r="T672" s="109">
        <v>42051</v>
      </c>
      <c r="U672" s="118">
        <v>49000000</v>
      </c>
      <c r="V672" s="109">
        <v>42051</v>
      </c>
      <c r="W672" s="141">
        <v>49000000</v>
      </c>
      <c r="X672" s="141">
        <v>0</v>
      </c>
      <c r="Y672" s="141">
        <v>0</v>
      </c>
      <c r="Z672" s="141">
        <v>0</v>
      </c>
      <c r="AA672" s="114">
        <v>2688000</v>
      </c>
      <c r="AB672" s="114">
        <v>186667</v>
      </c>
      <c r="AC672" s="132"/>
      <c r="AD672" s="141"/>
      <c r="AE672" s="106">
        <v>0</v>
      </c>
      <c r="AF672" s="106">
        <v>0</v>
      </c>
      <c r="AG672" s="106">
        <v>0</v>
      </c>
      <c r="AH672" s="114"/>
      <c r="AI672" s="114"/>
      <c r="AJ672" s="230"/>
      <c r="AK672" s="114"/>
      <c r="AL672" s="114"/>
      <c r="AM672" s="114"/>
      <c r="AN672" s="114">
        <f t="shared" si="20"/>
        <v>2874667</v>
      </c>
      <c r="AO672" s="114">
        <f t="shared" si="21"/>
        <v>46125333</v>
      </c>
      <c r="AP672" s="114"/>
      <c r="AQ672" s="114"/>
      <c r="AR672" s="114"/>
      <c r="AS672" s="114"/>
      <c r="AT672" s="191"/>
    </row>
    <row r="673" spans="1:46" s="190" customFormat="1" ht="15" customHeight="1" x14ac:dyDescent="0.2">
      <c r="A673" s="104"/>
      <c r="B673" s="104">
        <f>VLOOKUP(BJB!$F$9:$F$5599,Ctrl!$B$4:$C$399,2,0)</f>
        <v>3</v>
      </c>
      <c r="C673" s="104">
        <f>VLOOKUP(BJB!$G$9:$G$5599,Ctrl!$E$4:$F$399,2,0)</f>
        <v>3</v>
      </c>
      <c r="D673" s="219">
        <v>1</v>
      </c>
      <c r="E673" s="104" t="str">
        <f>VLOOKUP(BJB!$F$9:$F$5599,Ctrl!$B$4:$D$399,3,0)</f>
        <v>I</v>
      </c>
      <c r="F673" s="139" t="s">
        <v>10514</v>
      </c>
      <c r="G673" s="139" t="s">
        <v>1306</v>
      </c>
      <c r="H673" s="231" t="s">
        <v>19290</v>
      </c>
      <c r="I673" s="220">
        <f>IF(G672=BJB!$G1321,I672+1,1)</f>
        <v>1</v>
      </c>
      <c r="J673" s="891" t="s">
        <v>20229</v>
      </c>
      <c r="K673" s="121" t="s">
        <v>1322</v>
      </c>
      <c r="L673" s="104" t="s">
        <v>6477</v>
      </c>
      <c r="M673" s="104" t="s">
        <v>1323</v>
      </c>
      <c r="N673" s="120">
        <v>40598</v>
      </c>
      <c r="O673" s="105">
        <v>60000000</v>
      </c>
      <c r="P673" s="105" t="s">
        <v>15235</v>
      </c>
      <c r="Q673" s="120">
        <v>41130</v>
      </c>
      <c r="R673" s="105">
        <v>38183731</v>
      </c>
      <c r="S673" s="146" t="s">
        <v>1235</v>
      </c>
      <c r="T673" s="109">
        <v>41232</v>
      </c>
      <c r="U673" s="114">
        <v>26728612</v>
      </c>
      <c r="V673" s="109">
        <v>41232</v>
      </c>
      <c r="W673" s="141">
        <v>26728612</v>
      </c>
      <c r="X673" s="141">
        <v>0</v>
      </c>
      <c r="Y673" s="141">
        <v>0</v>
      </c>
      <c r="Z673" s="141">
        <v>0</v>
      </c>
      <c r="AA673" s="114">
        <v>17491040</v>
      </c>
      <c r="AB673" s="114"/>
      <c r="AC673" s="132"/>
      <c r="AD673" s="141"/>
      <c r="AE673" s="106">
        <v>0</v>
      </c>
      <c r="AF673" s="106">
        <v>8397530</v>
      </c>
      <c r="AG673" s="106">
        <v>0</v>
      </c>
      <c r="AH673" s="114"/>
      <c r="AI673" s="114"/>
      <c r="AJ673" s="114"/>
      <c r="AK673" s="114"/>
      <c r="AL673" s="114"/>
      <c r="AM673" s="114"/>
      <c r="AN673" s="114">
        <f t="shared" si="20"/>
        <v>25888570</v>
      </c>
      <c r="AO673" s="114">
        <f t="shared" si="21"/>
        <v>840042</v>
      </c>
      <c r="AP673" s="114"/>
      <c r="AQ673" s="114"/>
      <c r="AR673" s="114"/>
      <c r="AS673" s="114"/>
      <c r="AT673" s="191"/>
    </row>
    <row r="674" spans="1:46" s="190" customFormat="1" ht="15" customHeight="1" x14ac:dyDescent="0.2">
      <c r="A674" s="104"/>
      <c r="B674" s="104">
        <f>VLOOKUP(BJB!$F$9:$F$5599,Ctrl!$B$4:$C$399,2,0)</f>
        <v>3</v>
      </c>
      <c r="C674" s="104">
        <f>VLOOKUP(BJB!$G$9:$G$5599,Ctrl!$E$4:$F$399,2,0)</f>
        <v>1</v>
      </c>
      <c r="D674" s="219">
        <v>1</v>
      </c>
      <c r="E674" s="104" t="str">
        <f>VLOOKUP(BJB!$F$9:$F$5599,Ctrl!$B$4:$D$399,3,0)</f>
        <v>I</v>
      </c>
      <c r="F674" s="139" t="s">
        <v>10514</v>
      </c>
      <c r="G674" s="139" t="s">
        <v>10276</v>
      </c>
      <c r="H674" s="125"/>
      <c r="I674" s="220">
        <f>IF(G673=BJB!$G1350,I673+1,1)</f>
        <v>1</v>
      </c>
      <c r="J674" s="912" t="s">
        <v>20875</v>
      </c>
      <c r="K674" s="121" t="s">
        <v>1272</v>
      </c>
      <c r="L674" s="104" t="s">
        <v>6477</v>
      </c>
      <c r="M674" s="104" t="s">
        <v>1273</v>
      </c>
      <c r="N674" s="120">
        <v>40574</v>
      </c>
      <c r="O674" s="107">
        <v>100000000</v>
      </c>
      <c r="P674" s="105" t="s">
        <v>15236</v>
      </c>
      <c r="Q674" s="120">
        <v>41129</v>
      </c>
      <c r="R674" s="105">
        <v>103774478</v>
      </c>
      <c r="S674" s="108" t="s">
        <v>1230</v>
      </c>
      <c r="T674" s="109">
        <v>41152</v>
      </c>
      <c r="U674" s="114">
        <v>75000000</v>
      </c>
      <c r="V674" s="109">
        <v>41152</v>
      </c>
      <c r="W674" s="141">
        <v>75000000</v>
      </c>
      <c r="X674" s="141">
        <v>0</v>
      </c>
      <c r="Y674" s="141">
        <v>0</v>
      </c>
      <c r="Z674" s="141">
        <v>0</v>
      </c>
      <c r="AA674" s="114">
        <v>0</v>
      </c>
      <c r="AB674" s="114"/>
      <c r="AC674" s="114"/>
      <c r="AD674" s="141"/>
      <c r="AE674" s="106">
        <v>0</v>
      </c>
      <c r="AF674" s="106">
        <v>0</v>
      </c>
      <c r="AG674" s="106">
        <v>0</v>
      </c>
      <c r="AH674" s="114"/>
      <c r="AI674" s="114"/>
      <c r="AJ674" s="114"/>
      <c r="AK674" s="114"/>
      <c r="AL674" s="114"/>
      <c r="AM674" s="114"/>
      <c r="AN674" s="114">
        <f t="shared" si="20"/>
        <v>0</v>
      </c>
      <c r="AO674" s="114">
        <f t="shared" si="21"/>
        <v>75000000</v>
      </c>
      <c r="AP674" s="114"/>
      <c r="AQ674" s="114"/>
      <c r="AR674" s="114"/>
      <c r="AS674" s="114"/>
      <c r="AT674" s="191"/>
    </row>
    <row r="675" spans="1:46" s="190" customFormat="1" ht="15" customHeight="1" x14ac:dyDescent="0.2">
      <c r="A675" s="104"/>
      <c r="B675" s="104">
        <f>VLOOKUP(BJB!$F$9:$F$5599,Ctrl!$B$4:$C$399,2,0)</f>
        <v>3</v>
      </c>
      <c r="C675" s="104">
        <f>VLOOKUP(BJB!$G$9:$G$5599,Ctrl!$E$4:$F$399,2,0)</f>
        <v>1</v>
      </c>
      <c r="D675" s="219">
        <v>1</v>
      </c>
      <c r="E675" s="104" t="str">
        <f>VLOOKUP(BJB!$F$9:$F$5599,Ctrl!$B$4:$D$399,3,0)</f>
        <v>I</v>
      </c>
      <c r="F675" s="139" t="s">
        <v>10514</v>
      </c>
      <c r="G675" s="139" t="s">
        <v>10276</v>
      </c>
      <c r="H675" s="125" t="s">
        <v>7965</v>
      </c>
      <c r="I675" s="220">
        <f>IF(G674=BJB!$G1376,I674+1,1)</f>
        <v>1</v>
      </c>
      <c r="J675" s="891" t="s">
        <v>18245</v>
      </c>
      <c r="K675" s="126" t="s">
        <v>4833</v>
      </c>
      <c r="L675" s="104" t="s">
        <v>6477</v>
      </c>
      <c r="M675" s="104" t="s">
        <v>5612</v>
      </c>
      <c r="N675" s="120">
        <v>41187</v>
      </c>
      <c r="O675" s="105">
        <v>250000000</v>
      </c>
      <c r="P675" s="105" t="s">
        <v>15237</v>
      </c>
      <c r="Q675" s="120">
        <v>41681</v>
      </c>
      <c r="R675" s="105">
        <v>353639268</v>
      </c>
      <c r="S675" s="146" t="s">
        <v>5866</v>
      </c>
      <c r="T675" s="109">
        <v>41878</v>
      </c>
      <c r="U675" s="116">
        <v>175000000</v>
      </c>
      <c r="V675" s="109">
        <v>41852</v>
      </c>
      <c r="W675" s="141">
        <v>175000000</v>
      </c>
      <c r="X675" s="141">
        <v>0</v>
      </c>
      <c r="Y675" s="141">
        <v>0</v>
      </c>
      <c r="Z675" s="141">
        <v>0</v>
      </c>
      <c r="AA675" s="114">
        <v>160727121</v>
      </c>
      <c r="AB675" s="114">
        <v>1423729</v>
      </c>
      <c r="AC675" s="132">
        <v>1423729</v>
      </c>
      <c r="AD675" s="141">
        <v>1423729</v>
      </c>
      <c r="AE675" s="106">
        <v>0</v>
      </c>
      <c r="AF675" s="106">
        <v>122001695</v>
      </c>
      <c r="AG675" s="106">
        <v>0</v>
      </c>
      <c r="AH675" s="222"/>
      <c r="AI675" s="222"/>
      <c r="AJ675" s="116"/>
      <c r="AK675" s="116"/>
      <c r="AL675" s="116"/>
      <c r="AM675" s="116"/>
      <c r="AN675" s="114">
        <f t="shared" si="20"/>
        <v>287000003</v>
      </c>
      <c r="AO675" s="114">
        <f t="shared" si="21"/>
        <v>0</v>
      </c>
      <c r="AP675" s="114"/>
      <c r="AQ675" s="114"/>
      <c r="AR675" s="114"/>
      <c r="AS675" s="114"/>
      <c r="AT675" s="191"/>
    </row>
    <row r="676" spans="1:46" s="190" customFormat="1" ht="15" customHeight="1" x14ac:dyDescent="0.2">
      <c r="A676" s="104"/>
      <c r="B676" s="104">
        <f>VLOOKUP(BJB!$F$9:$F$5599,Ctrl!$B$4:$C$399,2,0)</f>
        <v>3</v>
      </c>
      <c r="C676" s="104">
        <f>VLOOKUP(BJB!$G$9:$G$5599,Ctrl!$E$4:$F$399,2,0)</f>
        <v>1</v>
      </c>
      <c r="D676" s="219">
        <v>1</v>
      </c>
      <c r="E676" s="104" t="str">
        <f>VLOOKUP(BJB!$F$9:$F$5599,Ctrl!$B$4:$D$399,3,0)</f>
        <v>I</v>
      </c>
      <c r="F676" s="139" t="s">
        <v>10514</v>
      </c>
      <c r="G676" s="139" t="s">
        <v>10276</v>
      </c>
      <c r="H676" s="125"/>
      <c r="I676" s="220">
        <f>IF(G675=BJB!$G1348,I675+1,1)</f>
        <v>1</v>
      </c>
      <c r="J676" s="912" t="s">
        <v>20876</v>
      </c>
      <c r="K676" s="121" t="s">
        <v>1268</v>
      </c>
      <c r="L676" s="104" t="s">
        <v>6477</v>
      </c>
      <c r="M676" s="104" t="s">
        <v>1269</v>
      </c>
      <c r="N676" s="120">
        <v>40700</v>
      </c>
      <c r="O676" s="107">
        <v>50000000</v>
      </c>
      <c r="P676" s="105" t="s">
        <v>15238</v>
      </c>
      <c r="Q676" s="120">
        <v>41129</v>
      </c>
      <c r="R676" s="105">
        <v>38057412</v>
      </c>
      <c r="S676" s="108" t="s">
        <v>1230</v>
      </c>
      <c r="T676" s="109">
        <v>41152</v>
      </c>
      <c r="U676" s="114">
        <v>26640189</v>
      </c>
      <c r="V676" s="109">
        <v>41152</v>
      </c>
      <c r="W676" s="141">
        <v>26640189</v>
      </c>
      <c r="X676" s="141">
        <v>0</v>
      </c>
      <c r="Y676" s="141">
        <v>0</v>
      </c>
      <c r="Z676" s="141">
        <v>0</v>
      </c>
      <c r="AA676" s="114">
        <v>0</v>
      </c>
      <c r="AB676" s="114"/>
      <c r="AC676" s="114"/>
      <c r="AD676" s="141"/>
      <c r="AE676" s="106">
        <v>0</v>
      </c>
      <c r="AF676" s="106">
        <v>0</v>
      </c>
      <c r="AG676" s="106">
        <v>0</v>
      </c>
      <c r="AH676" s="114"/>
      <c r="AI676" s="114"/>
      <c r="AJ676" s="114"/>
      <c r="AK676" s="114"/>
      <c r="AL676" s="114"/>
      <c r="AM676" s="114"/>
      <c r="AN676" s="114">
        <f t="shared" si="20"/>
        <v>0</v>
      </c>
      <c r="AO676" s="114">
        <f t="shared" si="21"/>
        <v>26640189</v>
      </c>
      <c r="AP676" s="114"/>
      <c r="AQ676" s="114"/>
      <c r="AR676" s="114"/>
      <c r="AS676" s="114"/>
      <c r="AT676" s="191"/>
    </row>
    <row r="677" spans="1:46" s="190" customFormat="1" ht="15" customHeight="1" x14ac:dyDescent="0.2">
      <c r="A677" s="104"/>
      <c r="B677" s="104">
        <f>VLOOKUP(BJB!$F$9:$F$5599,Ctrl!$B$4:$C$399,2,0)</f>
        <v>3</v>
      </c>
      <c r="C677" s="104">
        <f>VLOOKUP(BJB!$G$9:$G$5599,Ctrl!$E$4:$F$399,2,0)</f>
        <v>1</v>
      </c>
      <c r="D677" s="219">
        <v>1</v>
      </c>
      <c r="E677" s="104" t="str">
        <f>VLOOKUP(BJB!$F$9:$F$5599,Ctrl!$B$4:$D$399,3,0)</f>
        <v>I</v>
      </c>
      <c r="F677" s="139" t="s">
        <v>10514</v>
      </c>
      <c r="G677" s="139" t="s">
        <v>10276</v>
      </c>
      <c r="H677" s="125" t="s">
        <v>7446</v>
      </c>
      <c r="I677" s="220">
        <f>IF(G676=BJB!$G1363,I676+1,1)</f>
        <v>1</v>
      </c>
      <c r="J677" s="891" t="s">
        <v>18246</v>
      </c>
      <c r="K677" s="121" t="s">
        <v>1294</v>
      </c>
      <c r="L677" s="104" t="s">
        <v>6477</v>
      </c>
      <c r="M677" s="104" t="s">
        <v>1280</v>
      </c>
      <c r="N677" s="120">
        <v>40223</v>
      </c>
      <c r="O677" s="105">
        <v>100000000</v>
      </c>
      <c r="P677" s="105" t="s">
        <v>15239</v>
      </c>
      <c r="Q677" s="120">
        <v>41128</v>
      </c>
      <c r="R677" s="105">
        <v>104873565</v>
      </c>
      <c r="S677" s="146" t="s">
        <v>1235</v>
      </c>
      <c r="T677" s="109">
        <v>41232</v>
      </c>
      <c r="U677" s="114">
        <v>70000000</v>
      </c>
      <c r="V677" s="109">
        <v>41232</v>
      </c>
      <c r="W677" s="141">
        <v>70000000</v>
      </c>
      <c r="X677" s="141">
        <v>0</v>
      </c>
      <c r="Y677" s="141">
        <v>0</v>
      </c>
      <c r="Z677" s="141">
        <v>0</v>
      </c>
      <c r="AA677" s="114">
        <v>23698853</v>
      </c>
      <c r="AB677" s="114">
        <v>738785</v>
      </c>
      <c r="AC677" s="132">
        <v>738785</v>
      </c>
      <c r="AD677" s="141">
        <v>738785</v>
      </c>
      <c r="AE677" s="106">
        <v>738785</v>
      </c>
      <c r="AF677" s="106">
        <v>738785</v>
      </c>
      <c r="AG677" s="106">
        <v>0</v>
      </c>
      <c r="AH677" s="222"/>
      <c r="AI677" s="114"/>
      <c r="AJ677" s="230"/>
      <c r="AK677" s="114"/>
      <c r="AL677" s="114"/>
      <c r="AM677" s="114"/>
      <c r="AN677" s="114">
        <f t="shared" si="20"/>
        <v>27392778</v>
      </c>
      <c r="AO677" s="114">
        <f t="shared" si="21"/>
        <v>42607222</v>
      </c>
      <c r="AP677" s="114"/>
      <c r="AQ677" s="114"/>
      <c r="AR677" s="114"/>
      <c r="AS677" s="114"/>
      <c r="AT677" s="191"/>
    </row>
    <row r="678" spans="1:46" s="190" customFormat="1" ht="15" customHeight="1" x14ac:dyDescent="0.2">
      <c r="A678" s="104"/>
      <c r="B678" s="104">
        <f>VLOOKUP(BJB!$F$9:$F$5599,Ctrl!$B$4:$C$399,2,0)</f>
        <v>3</v>
      </c>
      <c r="C678" s="104">
        <f>VLOOKUP(BJB!$G$9:$G$5599,Ctrl!$E$4:$F$399,2,0)</f>
        <v>3</v>
      </c>
      <c r="D678" s="219">
        <v>1</v>
      </c>
      <c r="E678" s="104" t="str">
        <f>VLOOKUP(BJB!$F$9:$F$5599,Ctrl!$B$4:$D$399,3,0)</f>
        <v>I</v>
      </c>
      <c r="F678" s="139" t="s">
        <v>10514</v>
      </c>
      <c r="G678" s="139" t="s">
        <v>1306</v>
      </c>
      <c r="H678" s="125"/>
      <c r="I678" s="220">
        <f>IF(G677=BJB!$G1330,I677+1,1)</f>
        <v>1</v>
      </c>
      <c r="J678" s="912" t="s">
        <v>20877</v>
      </c>
      <c r="K678" s="121" t="s">
        <v>5480</v>
      </c>
      <c r="L678" s="104" t="s">
        <v>6477</v>
      </c>
      <c r="M678" s="104" t="s">
        <v>5481</v>
      </c>
      <c r="N678" s="120">
        <v>40212</v>
      </c>
      <c r="O678" s="107">
        <v>80000000</v>
      </c>
      <c r="P678" s="105" t="s">
        <v>15240</v>
      </c>
      <c r="Q678" s="120">
        <v>41295</v>
      </c>
      <c r="R678" s="105">
        <v>84244445</v>
      </c>
      <c r="S678" s="146" t="s">
        <v>5470</v>
      </c>
      <c r="T678" s="120">
        <v>41789</v>
      </c>
      <c r="U678" s="114">
        <v>28725000</v>
      </c>
      <c r="V678" s="109">
        <v>41760</v>
      </c>
      <c r="W678" s="141">
        <v>28725000</v>
      </c>
      <c r="X678" s="141">
        <v>0</v>
      </c>
      <c r="Y678" s="141">
        <v>0</v>
      </c>
      <c r="Z678" s="141">
        <v>0</v>
      </c>
      <c r="AA678" s="114">
        <v>28725000</v>
      </c>
      <c r="AB678" s="114"/>
      <c r="AC678" s="114"/>
      <c r="AD678" s="141"/>
      <c r="AE678" s="106">
        <v>0</v>
      </c>
      <c r="AF678" s="106">
        <v>0</v>
      </c>
      <c r="AG678" s="106">
        <v>0</v>
      </c>
      <c r="AH678" s="114"/>
      <c r="AI678" s="114"/>
      <c r="AJ678" s="114"/>
      <c r="AK678" s="114"/>
      <c r="AL678" s="114"/>
      <c r="AM678" s="114"/>
      <c r="AN678" s="114">
        <f t="shared" si="20"/>
        <v>28725000</v>
      </c>
      <c r="AO678" s="114">
        <f t="shared" si="21"/>
        <v>0</v>
      </c>
      <c r="AP678" s="114"/>
      <c r="AQ678" s="114"/>
      <c r="AR678" s="114"/>
      <c r="AS678" s="114"/>
      <c r="AT678" s="191"/>
    </row>
    <row r="679" spans="1:46" s="190" customFormat="1" ht="15" customHeight="1" x14ac:dyDescent="0.2">
      <c r="A679" s="104"/>
      <c r="B679" s="104">
        <f>VLOOKUP(BJB!$F$9:$F$5599,Ctrl!$B$4:$C$399,2,0)</f>
        <v>3</v>
      </c>
      <c r="C679" s="104">
        <f>VLOOKUP(BJB!$G$9:$G$5599,Ctrl!$E$4:$F$399,2,0)</f>
        <v>0</v>
      </c>
      <c r="D679" s="219">
        <v>1</v>
      </c>
      <c r="E679" s="104" t="str">
        <f>VLOOKUP(BJB!$F$9:$F$5599,Ctrl!$B$4:$D$399,3,0)</f>
        <v>I</v>
      </c>
      <c r="F679" s="139" t="s">
        <v>10514</v>
      </c>
      <c r="G679" s="139" t="s">
        <v>7654</v>
      </c>
      <c r="H679" s="125"/>
      <c r="I679" s="220">
        <f>IF(G678=BJB!$G1244,I678+1,1)</f>
        <v>1</v>
      </c>
      <c r="J679" s="912" t="s">
        <v>20878</v>
      </c>
      <c r="K679" s="121" t="s">
        <v>875</v>
      </c>
      <c r="L679" s="104" t="s">
        <v>6477</v>
      </c>
      <c r="M679" s="104" t="s">
        <v>1146</v>
      </c>
      <c r="N679" s="109">
        <v>39024</v>
      </c>
      <c r="O679" s="114">
        <v>10000000</v>
      </c>
      <c r="P679" s="105" t="s">
        <v>6222</v>
      </c>
      <c r="Q679" s="120" t="s">
        <v>6222</v>
      </c>
      <c r="R679" s="890">
        <v>0</v>
      </c>
      <c r="S679" s="108" t="s">
        <v>6831</v>
      </c>
      <c r="T679" s="109">
        <v>39262</v>
      </c>
      <c r="U679" s="114">
        <v>7500000</v>
      </c>
      <c r="V679" s="109" t="s">
        <v>6222</v>
      </c>
      <c r="W679" s="141">
        <v>0</v>
      </c>
      <c r="X679" s="141">
        <v>0</v>
      </c>
      <c r="Y679" s="141">
        <v>0</v>
      </c>
      <c r="Z679" s="141">
        <v>0</v>
      </c>
      <c r="AA679" s="114">
        <v>7500000</v>
      </c>
      <c r="AB679" s="114"/>
      <c r="AC679" s="114"/>
      <c r="AD679" s="141"/>
      <c r="AE679" s="106">
        <v>0</v>
      </c>
      <c r="AF679" s="106">
        <v>0</v>
      </c>
      <c r="AG679" s="106">
        <v>0</v>
      </c>
      <c r="AH679" s="114"/>
      <c r="AI679" s="114"/>
      <c r="AJ679" s="114"/>
      <c r="AK679" s="114"/>
      <c r="AL679" s="114"/>
      <c r="AM679" s="114"/>
      <c r="AN679" s="114">
        <f t="shared" si="20"/>
        <v>7500000</v>
      </c>
      <c r="AO679" s="114">
        <f t="shared" si="21"/>
        <v>0</v>
      </c>
      <c r="AP679" s="114"/>
      <c r="AQ679" s="114"/>
      <c r="AR679" s="114"/>
      <c r="AS679" s="114"/>
      <c r="AT679" s="191"/>
    </row>
    <row r="680" spans="1:46" s="190" customFormat="1" ht="15" customHeight="1" x14ac:dyDescent="0.2">
      <c r="A680" s="104"/>
      <c r="B680" s="104">
        <f>VLOOKUP(BJB!$F$9:$F$5599,Ctrl!$B$4:$C$399,2,0)</f>
        <v>3</v>
      </c>
      <c r="C680" s="104">
        <f>VLOOKUP(BJB!$G$9:$G$5599,Ctrl!$E$4:$F$399,2,0)</f>
        <v>0</v>
      </c>
      <c r="D680" s="219">
        <v>1</v>
      </c>
      <c r="E680" s="104" t="str">
        <f>VLOOKUP(BJB!$F$9:$F$5599,Ctrl!$B$4:$D$399,3,0)</f>
        <v>I</v>
      </c>
      <c r="F680" s="139" t="s">
        <v>10514</v>
      </c>
      <c r="G680" s="139" t="s">
        <v>7654</v>
      </c>
      <c r="H680" s="125"/>
      <c r="I680" s="220">
        <f>IF(G679=BJB!$G1249,I679+1,1)</f>
        <v>1</v>
      </c>
      <c r="J680" s="912" t="s">
        <v>20879</v>
      </c>
      <c r="K680" s="121" t="s">
        <v>1153</v>
      </c>
      <c r="L680" s="104" t="s">
        <v>6477</v>
      </c>
      <c r="M680" s="104" t="s">
        <v>1137</v>
      </c>
      <c r="N680" s="109">
        <v>38835</v>
      </c>
      <c r="O680" s="114">
        <v>15000000</v>
      </c>
      <c r="P680" s="105" t="s">
        <v>6222</v>
      </c>
      <c r="Q680" s="120" t="s">
        <v>6222</v>
      </c>
      <c r="R680" s="890">
        <v>0</v>
      </c>
      <c r="S680" s="108" t="s">
        <v>6834</v>
      </c>
      <c r="T680" s="109">
        <v>39755</v>
      </c>
      <c r="U680" s="114">
        <v>4819200</v>
      </c>
      <c r="V680" s="109" t="s">
        <v>6222</v>
      </c>
      <c r="W680" s="141">
        <v>0</v>
      </c>
      <c r="X680" s="141">
        <v>0</v>
      </c>
      <c r="Y680" s="141">
        <v>0</v>
      </c>
      <c r="Z680" s="141">
        <v>0</v>
      </c>
      <c r="AA680" s="114">
        <v>4290000</v>
      </c>
      <c r="AB680" s="114"/>
      <c r="AC680" s="114"/>
      <c r="AD680" s="141"/>
      <c r="AE680" s="106">
        <v>0</v>
      </c>
      <c r="AF680" s="106">
        <v>0</v>
      </c>
      <c r="AG680" s="106">
        <v>0</v>
      </c>
      <c r="AH680" s="114"/>
      <c r="AI680" s="114"/>
      <c r="AJ680" s="114"/>
      <c r="AK680" s="114"/>
      <c r="AL680" s="114"/>
      <c r="AM680" s="114"/>
      <c r="AN680" s="114">
        <f t="shared" si="20"/>
        <v>4290000</v>
      </c>
      <c r="AO680" s="114">
        <f t="shared" si="21"/>
        <v>529200</v>
      </c>
      <c r="AP680" s="114"/>
      <c r="AQ680" s="114"/>
      <c r="AR680" s="114"/>
      <c r="AS680" s="114"/>
      <c r="AT680" s="191"/>
    </row>
    <row r="681" spans="1:46" s="190" customFormat="1" ht="15" customHeight="1" x14ac:dyDescent="0.2">
      <c r="A681" s="104"/>
      <c r="B681" s="104">
        <f>VLOOKUP(BJB!$F$9:$F$5599,Ctrl!$B$4:$C$399,2,0)</f>
        <v>3</v>
      </c>
      <c r="C681" s="104">
        <f>VLOOKUP(BJB!$G$9:$G$5599,Ctrl!$E$4:$F$399,2,0)</f>
        <v>0</v>
      </c>
      <c r="D681" s="219">
        <v>1</v>
      </c>
      <c r="E681" s="104" t="str">
        <f>VLOOKUP(BJB!$F$9:$F$5599,Ctrl!$B$4:$D$399,3,0)</f>
        <v>I</v>
      </c>
      <c r="F681" s="139" t="s">
        <v>10514</v>
      </c>
      <c r="G681" s="139" t="s">
        <v>7654</v>
      </c>
      <c r="H681" s="125"/>
      <c r="I681" s="220">
        <f>IF(G680=BJB!$G1298,I680+1,1)</f>
        <v>1</v>
      </c>
      <c r="J681" s="912" t="s">
        <v>20880</v>
      </c>
      <c r="K681" s="121" t="s">
        <v>1247</v>
      </c>
      <c r="L681" s="104" t="s">
        <v>6477</v>
      </c>
      <c r="M681" s="104" t="s">
        <v>1248</v>
      </c>
      <c r="N681" s="120">
        <v>41159</v>
      </c>
      <c r="O681" s="105">
        <v>150000000</v>
      </c>
      <c r="P681" s="105" t="s">
        <v>15241</v>
      </c>
      <c r="Q681" s="120">
        <v>41465</v>
      </c>
      <c r="R681" s="105">
        <v>182410673</v>
      </c>
      <c r="S681" s="146" t="s">
        <v>1249</v>
      </c>
      <c r="T681" s="120">
        <v>41516</v>
      </c>
      <c r="U681" s="114">
        <v>105000000</v>
      </c>
      <c r="V681" s="109">
        <v>41516</v>
      </c>
      <c r="W681" s="141">
        <v>105000000</v>
      </c>
      <c r="X681" s="141">
        <v>0</v>
      </c>
      <c r="Y681" s="141">
        <v>0</v>
      </c>
      <c r="Z681" s="141">
        <v>0</v>
      </c>
      <c r="AA681" s="114">
        <v>2138350</v>
      </c>
      <c r="AB681" s="114"/>
      <c r="AC681" s="114"/>
      <c r="AD681" s="141"/>
      <c r="AE681" s="106">
        <v>0</v>
      </c>
      <c r="AF681" s="106">
        <v>0</v>
      </c>
      <c r="AG681" s="106">
        <v>0</v>
      </c>
      <c r="AH681" s="114"/>
      <c r="AI681" s="114"/>
      <c r="AJ681" s="114"/>
      <c r="AK681" s="114"/>
      <c r="AL681" s="114"/>
      <c r="AM681" s="114"/>
      <c r="AN681" s="114">
        <f t="shared" si="20"/>
        <v>2138350</v>
      </c>
      <c r="AO681" s="114">
        <f t="shared" si="21"/>
        <v>102861650</v>
      </c>
      <c r="AP681" s="114"/>
      <c r="AQ681" s="114"/>
      <c r="AR681" s="114"/>
      <c r="AS681" s="114"/>
      <c r="AT681" s="191"/>
    </row>
    <row r="682" spans="1:46" s="190" customFormat="1" ht="15" customHeight="1" x14ac:dyDescent="0.2">
      <c r="A682" s="104"/>
      <c r="B682" s="104">
        <f>VLOOKUP(BJB!$F$9:$F$5599,Ctrl!$B$4:$C$399,2,0)</f>
        <v>3</v>
      </c>
      <c r="C682" s="104">
        <f>VLOOKUP(BJB!$G$9:$G$5599,Ctrl!$E$4:$F$399,2,0)</f>
        <v>0</v>
      </c>
      <c r="D682" s="219">
        <v>1</v>
      </c>
      <c r="E682" s="104" t="str">
        <f>VLOOKUP(BJB!$F$9:$F$5599,Ctrl!$B$4:$D$399,3,0)</f>
        <v>I</v>
      </c>
      <c r="F682" s="139" t="s">
        <v>10514</v>
      </c>
      <c r="G682" s="139" t="s">
        <v>7654</v>
      </c>
      <c r="H682" s="125"/>
      <c r="I682" s="220">
        <f>IF(G681=BJB!$G1304,I681+1,1)</f>
        <v>1</v>
      </c>
      <c r="J682" s="912" t="s">
        <v>20881</v>
      </c>
      <c r="K682" s="126" t="s">
        <v>5110</v>
      </c>
      <c r="L682" s="104" t="s">
        <v>6476</v>
      </c>
      <c r="M682" s="127" t="s">
        <v>5111</v>
      </c>
      <c r="N682" s="128">
        <v>40963</v>
      </c>
      <c r="O682" s="140">
        <v>67015025</v>
      </c>
      <c r="P682" s="105" t="s">
        <v>6222</v>
      </c>
      <c r="Q682" s="120" t="s">
        <v>6222</v>
      </c>
      <c r="R682" s="890">
        <v>0</v>
      </c>
      <c r="S682" s="234" t="s">
        <v>5100</v>
      </c>
      <c r="T682" s="130">
        <v>41663</v>
      </c>
      <c r="U682" s="114">
        <v>59827680</v>
      </c>
      <c r="V682" s="109" t="s">
        <v>6222</v>
      </c>
      <c r="W682" s="141">
        <v>0</v>
      </c>
      <c r="X682" s="141">
        <v>0</v>
      </c>
      <c r="Y682" s="141">
        <v>0</v>
      </c>
      <c r="Z682" s="141">
        <v>0</v>
      </c>
      <c r="AA682" s="114">
        <v>0</v>
      </c>
      <c r="AB682" s="114"/>
      <c r="AC682" s="114"/>
      <c r="AD682" s="141"/>
      <c r="AE682" s="106">
        <v>0</v>
      </c>
      <c r="AF682" s="106">
        <v>0</v>
      </c>
      <c r="AG682" s="106">
        <v>0</v>
      </c>
      <c r="AH682" s="114"/>
      <c r="AI682" s="114"/>
      <c r="AJ682" s="114"/>
      <c r="AK682" s="114"/>
      <c r="AL682" s="114"/>
      <c r="AM682" s="114"/>
      <c r="AN682" s="114">
        <f t="shared" si="20"/>
        <v>0</v>
      </c>
      <c r="AO682" s="114">
        <f t="shared" si="21"/>
        <v>59827680</v>
      </c>
      <c r="AP682" s="114"/>
      <c r="AQ682" s="114"/>
      <c r="AR682" s="114"/>
      <c r="AS682" s="114"/>
      <c r="AT682" s="191"/>
    </row>
    <row r="683" spans="1:46" s="190" customFormat="1" ht="15" customHeight="1" x14ac:dyDescent="0.2">
      <c r="A683" s="104"/>
      <c r="B683" s="104">
        <f>VLOOKUP(BJB!$F$9:$F$5599,Ctrl!$B$4:$C$399,2,0)</f>
        <v>3</v>
      </c>
      <c r="C683" s="104">
        <f>VLOOKUP(BJB!$G$9:$G$5599,Ctrl!$E$4:$F$399,2,0)</f>
        <v>4</v>
      </c>
      <c r="D683" s="219">
        <v>1</v>
      </c>
      <c r="E683" s="104" t="str">
        <f>VLOOKUP(BJB!$F$9:$F$5599,Ctrl!$B$4:$D$399,3,0)</f>
        <v>I</v>
      </c>
      <c r="F683" s="139" t="s">
        <v>10514</v>
      </c>
      <c r="G683" s="139" t="s">
        <v>6533</v>
      </c>
      <c r="H683" s="125"/>
      <c r="I683" s="220">
        <f>IF(G682=BJB!$G1339,I682+1,1)</f>
        <v>1</v>
      </c>
      <c r="J683" s="912" t="s">
        <v>20882</v>
      </c>
      <c r="K683" s="126" t="s">
        <v>7584</v>
      </c>
      <c r="L683" s="104" t="s">
        <v>6477</v>
      </c>
      <c r="M683" s="127" t="s">
        <v>5234</v>
      </c>
      <c r="N683" s="128">
        <v>40994</v>
      </c>
      <c r="O683" s="140">
        <v>100000000</v>
      </c>
      <c r="P683" s="105" t="s">
        <v>15242</v>
      </c>
      <c r="Q683" s="120">
        <v>41683</v>
      </c>
      <c r="R683" s="105">
        <v>117631479</v>
      </c>
      <c r="S683" s="234" t="s">
        <v>5235</v>
      </c>
      <c r="T683" s="130">
        <v>41724</v>
      </c>
      <c r="U683" s="114">
        <v>70000000</v>
      </c>
      <c r="V683" s="109">
        <v>41724</v>
      </c>
      <c r="W683" s="141">
        <v>70000000</v>
      </c>
      <c r="X683" s="141">
        <v>0</v>
      </c>
      <c r="Y683" s="141">
        <v>0</v>
      </c>
      <c r="Z683" s="141">
        <v>0</v>
      </c>
      <c r="AA683" s="114">
        <v>0</v>
      </c>
      <c r="AB683" s="114"/>
      <c r="AC683" s="114"/>
      <c r="AD683" s="141"/>
      <c r="AE683" s="106">
        <v>0</v>
      </c>
      <c r="AF683" s="106">
        <v>0</v>
      </c>
      <c r="AG683" s="106">
        <v>0</v>
      </c>
      <c r="AH683" s="136"/>
      <c r="AI683" s="136"/>
      <c r="AJ683" s="136"/>
      <c r="AK683" s="114"/>
      <c r="AL683" s="114"/>
      <c r="AM683" s="114"/>
      <c r="AN683" s="114">
        <f t="shared" si="20"/>
        <v>0</v>
      </c>
      <c r="AO683" s="114">
        <f t="shared" si="21"/>
        <v>70000000</v>
      </c>
      <c r="AP683" s="114"/>
      <c r="AQ683" s="114"/>
      <c r="AR683" s="114"/>
      <c r="AS683" s="114"/>
      <c r="AT683" s="191"/>
    </row>
    <row r="684" spans="1:46" s="190" customFormat="1" ht="15" customHeight="1" x14ac:dyDescent="0.2">
      <c r="A684" s="104"/>
      <c r="B684" s="104">
        <f>VLOOKUP(BJB!$F$9:$F$5599,Ctrl!$B$4:$C$399,2,0)</f>
        <v>3</v>
      </c>
      <c r="C684" s="104">
        <f>VLOOKUP(BJB!$G$9:$G$5599,Ctrl!$E$4:$F$399,2,0)</f>
        <v>1</v>
      </c>
      <c r="D684" s="219">
        <v>1</v>
      </c>
      <c r="E684" s="104" t="str">
        <f>VLOOKUP(BJB!$F$9:$F$5599,Ctrl!$B$4:$D$399,3,0)</f>
        <v>I</v>
      </c>
      <c r="F684" s="139" t="s">
        <v>10514</v>
      </c>
      <c r="G684" s="139" t="s">
        <v>10276</v>
      </c>
      <c r="H684" s="125"/>
      <c r="I684" s="220">
        <f>IF(G683=BJB!$G1387,I683+1,1)</f>
        <v>1</v>
      </c>
      <c r="J684" s="912" t="s">
        <v>20883</v>
      </c>
      <c r="K684" s="121" t="s">
        <v>8400</v>
      </c>
      <c r="L684" s="104" t="s">
        <v>6477</v>
      </c>
      <c r="M684" s="104" t="s">
        <v>8410</v>
      </c>
      <c r="N684" s="128">
        <v>40907</v>
      </c>
      <c r="O684" s="105">
        <v>50000000</v>
      </c>
      <c r="P684" s="105" t="s">
        <v>15243</v>
      </c>
      <c r="Q684" s="120">
        <v>42132</v>
      </c>
      <c r="R684" s="105">
        <v>11622633</v>
      </c>
      <c r="S684" s="146" t="s">
        <v>8420</v>
      </c>
      <c r="T684" s="109">
        <v>42241</v>
      </c>
      <c r="U684" s="141">
        <v>6805553</v>
      </c>
      <c r="V684" s="109">
        <v>42241</v>
      </c>
      <c r="W684" s="141">
        <v>6805553</v>
      </c>
      <c r="X684" s="141">
        <v>0</v>
      </c>
      <c r="Y684" s="141">
        <v>0</v>
      </c>
      <c r="Z684" s="141">
        <v>0</v>
      </c>
      <c r="AA684" s="114">
        <v>0</v>
      </c>
      <c r="AB684" s="114"/>
      <c r="AC684" s="132"/>
      <c r="AD684" s="141"/>
      <c r="AE684" s="106">
        <v>0</v>
      </c>
      <c r="AF684" s="106">
        <v>0</v>
      </c>
      <c r="AG684" s="106">
        <v>0</v>
      </c>
      <c r="AH684" s="111"/>
      <c r="AI684" s="111"/>
      <c r="AJ684" s="106"/>
      <c r="AK684" s="106"/>
      <c r="AL684" s="106"/>
      <c r="AM684" s="106"/>
      <c r="AN684" s="114">
        <f t="shared" si="20"/>
        <v>0</v>
      </c>
      <c r="AO684" s="114">
        <f t="shared" si="21"/>
        <v>6805553</v>
      </c>
      <c r="AP684" s="114"/>
      <c r="AQ684" s="114"/>
      <c r="AR684" s="114"/>
      <c r="AS684" s="114"/>
      <c r="AT684" s="191"/>
    </row>
    <row r="685" spans="1:46" s="190" customFormat="1" ht="15" customHeight="1" x14ac:dyDescent="0.2">
      <c r="A685" s="104"/>
      <c r="B685" s="104">
        <f>VLOOKUP(BJB!$F$9:$F$5599,Ctrl!$B$4:$C$399,2,0)</f>
        <v>3</v>
      </c>
      <c r="C685" s="104">
        <f>VLOOKUP(BJB!$G$9:$G$5599,Ctrl!$E$4:$F$399,2,0)</f>
        <v>5</v>
      </c>
      <c r="D685" s="219">
        <v>1</v>
      </c>
      <c r="E685" s="104" t="str">
        <f>VLOOKUP(BJB!$F$9:$F$5599,Ctrl!$B$4:$D$399,3,0)</f>
        <v>I</v>
      </c>
      <c r="F685" s="139" t="s">
        <v>10514</v>
      </c>
      <c r="G685" s="139" t="s">
        <v>1333</v>
      </c>
      <c r="H685" s="125"/>
      <c r="I685" s="220">
        <f>IF(G684=BJB!$G1400,I684+1,1)</f>
        <v>1</v>
      </c>
      <c r="J685" s="912" t="s">
        <v>20884</v>
      </c>
      <c r="K685" s="126" t="s">
        <v>5238</v>
      </c>
      <c r="L685" s="104" t="s">
        <v>6477</v>
      </c>
      <c r="M685" s="127" t="s">
        <v>1256</v>
      </c>
      <c r="N685" s="128">
        <v>40977</v>
      </c>
      <c r="O685" s="140">
        <v>100000000</v>
      </c>
      <c r="P685" s="105" t="s">
        <v>15244</v>
      </c>
      <c r="Q685" s="120">
        <v>41599</v>
      </c>
      <c r="R685" s="105">
        <v>68435555</v>
      </c>
      <c r="S685" s="234" t="s">
        <v>5086</v>
      </c>
      <c r="T685" s="130">
        <v>41729</v>
      </c>
      <c r="U685" s="114">
        <v>46852244</v>
      </c>
      <c r="V685" s="109">
        <v>41699</v>
      </c>
      <c r="W685" s="141">
        <v>46852244</v>
      </c>
      <c r="X685" s="141">
        <v>0</v>
      </c>
      <c r="Y685" s="141">
        <v>0</v>
      </c>
      <c r="Z685" s="141">
        <v>0</v>
      </c>
      <c r="AA685" s="114">
        <v>0</v>
      </c>
      <c r="AB685" s="114"/>
      <c r="AC685" s="114"/>
      <c r="AD685" s="141"/>
      <c r="AE685" s="106">
        <v>0</v>
      </c>
      <c r="AF685" s="106">
        <v>0</v>
      </c>
      <c r="AG685" s="106">
        <v>0</v>
      </c>
      <c r="AH685" s="114"/>
      <c r="AI685" s="114"/>
      <c r="AJ685" s="114"/>
      <c r="AK685" s="114"/>
      <c r="AL685" s="114"/>
      <c r="AM685" s="114"/>
      <c r="AN685" s="114">
        <f t="shared" si="20"/>
        <v>0</v>
      </c>
      <c r="AO685" s="114">
        <f t="shared" si="21"/>
        <v>46852244</v>
      </c>
      <c r="AP685" s="114"/>
      <c r="AQ685" s="114"/>
      <c r="AR685" s="114"/>
      <c r="AS685" s="114"/>
      <c r="AT685" s="191"/>
    </row>
    <row r="686" spans="1:46" s="190" customFormat="1" ht="15" customHeight="1" x14ac:dyDescent="0.2">
      <c r="A686" s="104"/>
      <c r="B686" s="104">
        <f>VLOOKUP(BJB!$F$9:$F$5599,Ctrl!$B$4:$C$399,2,0)</f>
        <v>3</v>
      </c>
      <c r="C686" s="104">
        <f>VLOOKUP(BJB!$G$9:$G$5599,Ctrl!$E$4:$F$399,2,0)</f>
        <v>3</v>
      </c>
      <c r="D686" s="219">
        <v>1</v>
      </c>
      <c r="E686" s="104" t="str">
        <f>VLOOKUP(BJB!$F$9:$F$5599,Ctrl!$B$4:$D$399,3,0)</f>
        <v>I</v>
      </c>
      <c r="F686" s="139" t="s">
        <v>10514</v>
      </c>
      <c r="G686" s="139" t="s">
        <v>1306</v>
      </c>
      <c r="H686" s="125"/>
      <c r="I686" s="220"/>
      <c r="J686" s="912" t="s">
        <v>20885</v>
      </c>
      <c r="K686" s="121" t="s">
        <v>10482</v>
      </c>
      <c r="L686" s="104" t="s">
        <v>6476</v>
      </c>
      <c r="M686" s="104" t="s">
        <v>10485</v>
      </c>
      <c r="N686" s="120">
        <v>41479</v>
      </c>
      <c r="O686" s="105">
        <v>131679167</v>
      </c>
      <c r="P686" s="105" t="s">
        <v>15245</v>
      </c>
      <c r="Q686" s="120">
        <v>42472</v>
      </c>
      <c r="R686" s="105">
        <v>91677657</v>
      </c>
      <c r="S686" s="146" t="s">
        <v>10486</v>
      </c>
      <c r="T686" s="109">
        <v>42517</v>
      </c>
      <c r="U686" s="141">
        <v>86629962</v>
      </c>
      <c r="V686" s="109">
        <v>42517</v>
      </c>
      <c r="W686" s="141">
        <v>86629962</v>
      </c>
      <c r="X686" s="141">
        <v>0</v>
      </c>
      <c r="Y686" s="141">
        <v>0</v>
      </c>
      <c r="Z686" s="141">
        <v>0</v>
      </c>
      <c r="AA686" s="114">
        <v>0</v>
      </c>
      <c r="AB686" s="114"/>
      <c r="AC686" s="132"/>
      <c r="AD686" s="141"/>
      <c r="AE686" s="106">
        <v>0</v>
      </c>
      <c r="AF686" s="106">
        <v>0</v>
      </c>
      <c r="AG686" s="106">
        <v>0</v>
      </c>
      <c r="AH686" s="228"/>
      <c r="AI686" s="228"/>
      <c r="AJ686" s="141"/>
      <c r="AK686" s="141"/>
      <c r="AL686" s="141"/>
      <c r="AM686" s="141"/>
      <c r="AN686" s="114">
        <f t="shared" si="20"/>
        <v>0</v>
      </c>
      <c r="AO686" s="114">
        <f t="shared" si="21"/>
        <v>86629962</v>
      </c>
      <c r="AP686" s="114"/>
      <c r="AQ686" s="114"/>
      <c r="AR686" s="114"/>
      <c r="AS686" s="114"/>
      <c r="AT686" s="191"/>
    </row>
    <row r="687" spans="1:46" s="190" customFormat="1" ht="15" customHeight="1" x14ac:dyDescent="0.2">
      <c r="A687" s="104"/>
      <c r="B687" s="104">
        <f>VLOOKUP(BJB!$F$9:$F$5599,Ctrl!$B$4:$C$399,2,0)</f>
        <v>3</v>
      </c>
      <c r="C687" s="104">
        <f>VLOOKUP(BJB!$G$9:$G$5599,Ctrl!$E$4:$F$399,2,0)</f>
        <v>3</v>
      </c>
      <c r="D687" s="219">
        <v>1</v>
      </c>
      <c r="E687" s="104" t="str">
        <f>VLOOKUP(BJB!$F$9:$F$5599,Ctrl!$B$4:$D$399,3,0)</f>
        <v>I</v>
      </c>
      <c r="F687" s="139" t="s">
        <v>10514</v>
      </c>
      <c r="G687" s="139" t="s">
        <v>1306</v>
      </c>
      <c r="H687" s="125"/>
      <c r="I687" s="220"/>
      <c r="J687" s="912" t="s">
        <v>20886</v>
      </c>
      <c r="K687" s="121" t="s">
        <v>839</v>
      </c>
      <c r="L687" s="104" t="s">
        <v>6476</v>
      </c>
      <c r="M687" s="104" t="s">
        <v>10643</v>
      </c>
      <c r="N687" s="120">
        <v>41509</v>
      </c>
      <c r="O687" s="105">
        <v>171182917</v>
      </c>
      <c r="P687" s="105" t="s">
        <v>15246</v>
      </c>
      <c r="Q687" s="120">
        <v>42319</v>
      </c>
      <c r="R687" s="105">
        <v>150921668</v>
      </c>
      <c r="S687" s="146" t="s">
        <v>10682</v>
      </c>
      <c r="T687" s="109">
        <v>42549</v>
      </c>
      <c r="U687" s="141">
        <v>143815699</v>
      </c>
      <c r="V687" s="109">
        <v>42549</v>
      </c>
      <c r="W687" s="141">
        <v>143815699</v>
      </c>
      <c r="X687" s="141">
        <v>0</v>
      </c>
      <c r="Y687" s="141">
        <v>0</v>
      </c>
      <c r="Z687" s="141">
        <v>0</v>
      </c>
      <c r="AA687" s="114">
        <v>0</v>
      </c>
      <c r="AB687" s="114"/>
      <c r="AC687" s="132"/>
      <c r="AD687" s="141"/>
      <c r="AE687" s="106">
        <v>0</v>
      </c>
      <c r="AF687" s="106">
        <v>0</v>
      </c>
      <c r="AG687" s="106">
        <v>0</v>
      </c>
      <c r="AH687" s="141"/>
      <c r="AI687" s="141"/>
      <c r="AJ687" s="141"/>
      <c r="AK687" s="141"/>
      <c r="AL687" s="141"/>
      <c r="AM687" s="141"/>
      <c r="AN687" s="114">
        <f t="shared" si="20"/>
        <v>0</v>
      </c>
      <c r="AO687" s="114">
        <f t="shared" si="21"/>
        <v>143815699</v>
      </c>
      <c r="AP687" s="114"/>
      <c r="AQ687" s="114"/>
      <c r="AR687" s="114"/>
      <c r="AS687" s="114"/>
      <c r="AT687" s="191"/>
    </row>
    <row r="688" spans="1:46" s="190" customFormat="1" ht="15" customHeight="1" x14ac:dyDescent="0.2">
      <c r="A688" s="104"/>
      <c r="B688" s="104">
        <f>VLOOKUP(BJB!$F$9:$F$5599,Ctrl!$B$4:$C$399,2,0)</f>
        <v>3</v>
      </c>
      <c r="C688" s="104">
        <f>VLOOKUP(BJB!$G$9:$G$5599,Ctrl!$E$4:$F$399,2,0)</f>
        <v>3</v>
      </c>
      <c r="D688" s="219">
        <v>1</v>
      </c>
      <c r="E688" s="104" t="str">
        <f>VLOOKUP(BJB!$F$9:$F$5599,Ctrl!$B$4:$D$399,3,0)</f>
        <v>I</v>
      </c>
      <c r="F688" s="139" t="s">
        <v>10514</v>
      </c>
      <c r="G688" s="139" t="s">
        <v>1306</v>
      </c>
      <c r="H688" s="125"/>
      <c r="I688" s="220"/>
      <c r="J688" s="912" t="s">
        <v>20887</v>
      </c>
      <c r="K688" s="121" t="s">
        <v>10625</v>
      </c>
      <c r="L688" s="104" t="s">
        <v>6476</v>
      </c>
      <c r="M688" s="104" t="s">
        <v>10643</v>
      </c>
      <c r="N688" s="120">
        <v>41509</v>
      </c>
      <c r="O688" s="105">
        <v>191441250</v>
      </c>
      <c r="P688" s="105" t="s">
        <v>15247</v>
      </c>
      <c r="Q688" s="120">
        <v>42352</v>
      </c>
      <c r="R688" s="105">
        <v>170950368</v>
      </c>
      <c r="S688" s="146" t="s">
        <v>10683</v>
      </c>
      <c r="T688" s="109">
        <v>42543</v>
      </c>
      <c r="U688" s="141">
        <v>159186789</v>
      </c>
      <c r="V688" s="109">
        <v>42543</v>
      </c>
      <c r="W688" s="141">
        <v>159186789</v>
      </c>
      <c r="X688" s="141">
        <v>0</v>
      </c>
      <c r="Y688" s="141">
        <v>0</v>
      </c>
      <c r="Z688" s="141">
        <v>0</v>
      </c>
      <c r="AA688" s="114">
        <v>0</v>
      </c>
      <c r="AB688" s="114"/>
      <c r="AC688" s="132"/>
      <c r="AD688" s="141"/>
      <c r="AE688" s="106">
        <v>0</v>
      </c>
      <c r="AF688" s="106">
        <v>0</v>
      </c>
      <c r="AG688" s="106">
        <v>0</v>
      </c>
      <c r="AH688" s="141"/>
      <c r="AI688" s="141"/>
      <c r="AJ688" s="141"/>
      <c r="AK688" s="141"/>
      <c r="AL688" s="141"/>
      <c r="AM688" s="141"/>
      <c r="AN688" s="114">
        <f t="shared" si="20"/>
        <v>0</v>
      </c>
      <c r="AO688" s="114">
        <f t="shared" si="21"/>
        <v>159186789</v>
      </c>
      <c r="AP688" s="114"/>
      <c r="AQ688" s="114"/>
      <c r="AR688" s="114"/>
      <c r="AS688" s="114"/>
      <c r="AT688" s="191"/>
    </row>
    <row r="689" spans="1:46" s="190" customFormat="1" ht="15" customHeight="1" x14ac:dyDescent="0.2">
      <c r="A689" s="104"/>
      <c r="B689" s="104">
        <f>VLOOKUP(BJB!$F$9:$F$5599,Ctrl!$B$4:$C$399,2,0)</f>
        <v>28</v>
      </c>
      <c r="C689" s="104">
        <f>VLOOKUP(BJB!$G$9:$G$5599,Ctrl!$E$4:$F$399,2,0)</f>
        <v>2</v>
      </c>
      <c r="D689" s="219">
        <v>1</v>
      </c>
      <c r="E689" s="104" t="str">
        <f>VLOOKUP(BJB!$F$9:$F$5599,Ctrl!$B$4:$D$399,3,0)</f>
        <v>III</v>
      </c>
      <c r="F689" s="139" t="s">
        <v>10541</v>
      </c>
      <c r="G689" s="139" t="s">
        <v>1908</v>
      </c>
      <c r="H689" s="125"/>
      <c r="I689" s="220" t="e">
        <f>IF(G688=BJB!#REF!,I688+1,1)</f>
        <v>#REF!</v>
      </c>
      <c r="J689" s="912" t="s">
        <v>20888</v>
      </c>
      <c r="K689" s="121" t="s">
        <v>1444</v>
      </c>
      <c r="L689" s="104" t="s">
        <v>6476</v>
      </c>
      <c r="M689" s="104" t="s">
        <v>1443</v>
      </c>
      <c r="N689" s="120">
        <v>40588</v>
      </c>
      <c r="O689" s="114">
        <v>15000000</v>
      </c>
      <c r="P689" s="105" t="s">
        <v>15248</v>
      </c>
      <c r="Q689" s="120">
        <v>41103</v>
      </c>
      <c r="R689" s="105">
        <v>12192722</v>
      </c>
      <c r="S689" s="108" t="s">
        <v>1445</v>
      </c>
      <c r="T689" s="109">
        <v>41120</v>
      </c>
      <c r="U689" s="112">
        <v>12192722</v>
      </c>
      <c r="V689" s="109">
        <v>41120</v>
      </c>
      <c r="W689" s="141">
        <v>12192722</v>
      </c>
      <c r="X689" s="141">
        <v>0</v>
      </c>
      <c r="Y689" s="141">
        <v>0</v>
      </c>
      <c r="Z689" s="141">
        <v>0</v>
      </c>
      <c r="AA689" s="114">
        <v>0</v>
      </c>
      <c r="AB689" s="114"/>
      <c r="AC689" s="112"/>
      <c r="AD689" s="141"/>
      <c r="AE689" s="106">
        <v>0</v>
      </c>
      <c r="AF689" s="106">
        <v>0</v>
      </c>
      <c r="AG689" s="106">
        <v>0</v>
      </c>
      <c r="AH689" s="112"/>
      <c r="AI689" s="112"/>
      <c r="AJ689" s="112"/>
      <c r="AK689" s="112"/>
      <c r="AL689" s="112"/>
      <c r="AM689" s="112"/>
      <c r="AN689" s="114">
        <f t="shared" si="20"/>
        <v>0</v>
      </c>
      <c r="AO689" s="114">
        <f t="shared" si="21"/>
        <v>12192722</v>
      </c>
      <c r="AP689" s="114"/>
      <c r="AQ689" s="114"/>
      <c r="AR689" s="114"/>
      <c r="AS689" s="114"/>
      <c r="AT689" s="191"/>
    </row>
    <row r="690" spans="1:46" s="190" customFormat="1" ht="15" customHeight="1" x14ac:dyDescent="0.2">
      <c r="A690" s="104"/>
      <c r="B690" s="104">
        <f>VLOOKUP(BJB!$F$9:$F$5599,Ctrl!$B$4:$C$399,2,0)</f>
        <v>51</v>
      </c>
      <c r="C690" s="104">
        <f>VLOOKUP(BJB!$G$9:$G$5599,Ctrl!$E$4:$F$399,2,0)</f>
        <v>4</v>
      </c>
      <c r="D690" s="219">
        <v>1</v>
      </c>
      <c r="E690" s="104" t="str">
        <f>VLOOKUP(BJB!$F$9:$F$5599,Ctrl!$B$4:$D$399,3,0)</f>
        <v>II</v>
      </c>
      <c r="F690" s="139" t="s">
        <v>10570</v>
      </c>
      <c r="G690" s="139" t="s">
        <v>7410</v>
      </c>
      <c r="H690" s="125"/>
      <c r="I690" s="220" t="e">
        <f>IF(G689=BJB!#REF!,I689+1,1)</f>
        <v>#REF!</v>
      </c>
      <c r="J690" s="912" t="s">
        <v>20889</v>
      </c>
      <c r="K690" s="121" t="s">
        <v>7306</v>
      </c>
      <c r="L690" s="104" t="s">
        <v>6477</v>
      </c>
      <c r="M690" s="104" t="s">
        <v>5560</v>
      </c>
      <c r="N690" s="120">
        <v>41234</v>
      </c>
      <c r="O690" s="105">
        <v>35000000</v>
      </c>
      <c r="P690" s="105" t="s">
        <v>15249</v>
      </c>
      <c r="Q690" s="120">
        <v>41841</v>
      </c>
      <c r="R690" s="105">
        <v>23586192</v>
      </c>
      <c r="S690" s="146" t="s">
        <v>7315</v>
      </c>
      <c r="T690" s="109">
        <v>42081</v>
      </c>
      <c r="U690" s="141">
        <v>16261585</v>
      </c>
      <c r="V690" s="109">
        <v>42081</v>
      </c>
      <c r="W690" s="141">
        <v>16261585</v>
      </c>
      <c r="X690" s="141">
        <v>0</v>
      </c>
      <c r="Y690" s="141">
        <v>0</v>
      </c>
      <c r="Z690" s="141">
        <v>0</v>
      </c>
      <c r="AA690" s="114">
        <v>0</v>
      </c>
      <c r="AB690" s="114"/>
      <c r="AC690" s="132"/>
      <c r="AD690" s="141"/>
      <c r="AE690" s="106">
        <v>0</v>
      </c>
      <c r="AF690" s="106">
        <v>0</v>
      </c>
      <c r="AG690" s="106">
        <v>0</v>
      </c>
      <c r="AH690" s="141"/>
      <c r="AI690" s="141"/>
      <c r="AJ690" s="141"/>
      <c r="AK690" s="141"/>
      <c r="AL690" s="141"/>
      <c r="AM690" s="141"/>
      <c r="AN690" s="114">
        <f t="shared" si="20"/>
        <v>0</v>
      </c>
      <c r="AO690" s="114">
        <f t="shared" si="21"/>
        <v>16261585</v>
      </c>
      <c r="AP690" s="114"/>
      <c r="AQ690" s="114"/>
      <c r="AR690" s="114"/>
      <c r="AS690" s="114"/>
      <c r="AT690" s="191"/>
    </row>
    <row r="691" spans="1:46" s="190" customFormat="1" ht="15" customHeight="1" x14ac:dyDescent="0.2">
      <c r="A691" s="104"/>
      <c r="B691" s="104">
        <f>VLOOKUP(BJB!$F$9:$F$5599,Ctrl!$B$4:$C$399,2,0)</f>
        <v>51</v>
      </c>
      <c r="C691" s="104">
        <f>VLOOKUP(BJB!$G$9:$G$5599,Ctrl!$E$4:$F$399,2,0)</f>
        <v>1</v>
      </c>
      <c r="D691" s="219">
        <v>1</v>
      </c>
      <c r="E691" s="104" t="str">
        <f>VLOOKUP(BJB!$F$9:$F$5599,Ctrl!$B$4:$D$399,3,0)</f>
        <v>II</v>
      </c>
      <c r="F691" s="139" t="s">
        <v>10570</v>
      </c>
      <c r="G691" s="139" t="s">
        <v>6574</v>
      </c>
      <c r="H691" s="125"/>
      <c r="I691" s="220"/>
      <c r="J691" s="912" t="s">
        <v>20890</v>
      </c>
      <c r="K691" s="121" t="s">
        <v>7832</v>
      </c>
      <c r="L691" s="104" t="s">
        <v>6477</v>
      </c>
      <c r="M691" s="104" t="s">
        <v>6235</v>
      </c>
      <c r="N691" s="120">
        <v>41396</v>
      </c>
      <c r="O691" s="105">
        <v>70000000</v>
      </c>
      <c r="P691" s="105" t="s">
        <v>6222</v>
      </c>
      <c r="Q691" s="120" t="s">
        <v>6222</v>
      </c>
      <c r="R691" s="890">
        <v>0</v>
      </c>
      <c r="S691" s="146" t="s">
        <v>10452</v>
      </c>
      <c r="T691" s="109">
        <v>42517</v>
      </c>
      <c r="U691" s="141">
        <v>29952561</v>
      </c>
      <c r="V691" s="109" t="s">
        <v>6222</v>
      </c>
      <c r="W691" s="141">
        <v>0</v>
      </c>
      <c r="X691" s="141">
        <v>0</v>
      </c>
      <c r="Y691" s="141">
        <v>0</v>
      </c>
      <c r="Z691" s="141">
        <v>0</v>
      </c>
      <c r="AA691" s="114">
        <v>0</v>
      </c>
      <c r="AB691" s="114"/>
      <c r="AC691" s="132"/>
      <c r="AD691" s="141"/>
      <c r="AE691" s="106">
        <v>0</v>
      </c>
      <c r="AF691" s="106">
        <v>0</v>
      </c>
      <c r="AG691" s="106">
        <v>0</v>
      </c>
      <c r="AH691" s="228"/>
      <c r="AI691" s="228"/>
      <c r="AJ691" s="228"/>
      <c r="AK691" s="141"/>
      <c r="AL691" s="141"/>
      <c r="AM691" s="141"/>
      <c r="AN691" s="114">
        <f t="shared" si="20"/>
        <v>0</v>
      </c>
      <c r="AO691" s="114">
        <f t="shared" si="21"/>
        <v>29952561</v>
      </c>
      <c r="AP691" s="114"/>
      <c r="AQ691" s="114"/>
      <c r="AR691" s="114"/>
      <c r="AS691" s="114"/>
      <c r="AT691" s="191"/>
    </row>
    <row r="692" spans="1:46" s="190" customFormat="1" ht="15" customHeight="1" x14ac:dyDescent="0.2">
      <c r="A692" s="104"/>
      <c r="B692" s="104">
        <f>VLOOKUP(BJB!$F$9:$F$5599,Ctrl!$B$4:$C$399,2,0)</f>
        <v>51</v>
      </c>
      <c r="C692" s="104">
        <f>VLOOKUP(BJB!$G$9:$G$5599,Ctrl!$E$4:$F$399,2,0)</f>
        <v>0</v>
      </c>
      <c r="D692" s="219">
        <v>1</v>
      </c>
      <c r="E692" s="104" t="str">
        <f>VLOOKUP(BJB!$F$9:$F$5599,Ctrl!$B$4:$D$399,3,0)</f>
        <v>II</v>
      </c>
      <c r="F692" s="139" t="s">
        <v>10570</v>
      </c>
      <c r="G692" s="139" t="s">
        <v>10262</v>
      </c>
      <c r="H692" s="125"/>
      <c r="I692" s="220"/>
      <c r="J692" s="912" t="s">
        <v>20891</v>
      </c>
      <c r="K692" s="121" t="s">
        <v>348</v>
      </c>
      <c r="L692" s="104" t="s">
        <v>6477</v>
      </c>
      <c r="M692" s="104" t="s">
        <v>10468</v>
      </c>
      <c r="N692" s="120">
        <v>41347</v>
      </c>
      <c r="O692" s="105">
        <v>150000000</v>
      </c>
      <c r="P692" s="105" t="s">
        <v>6222</v>
      </c>
      <c r="Q692" s="120" t="s">
        <v>6222</v>
      </c>
      <c r="R692" s="890">
        <v>0</v>
      </c>
      <c r="S692" s="146" t="s">
        <v>10473</v>
      </c>
      <c r="T692" s="109">
        <v>42517</v>
      </c>
      <c r="U692" s="141">
        <v>57328088</v>
      </c>
      <c r="V692" s="109" t="s">
        <v>6222</v>
      </c>
      <c r="W692" s="141">
        <v>0</v>
      </c>
      <c r="X692" s="141">
        <v>0</v>
      </c>
      <c r="Y692" s="141">
        <v>0</v>
      </c>
      <c r="Z692" s="141">
        <v>0</v>
      </c>
      <c r="AA692" s="114">
        <v>0</v>
      </c>
      <c r="AB692" s="114"/>
      <c r="AC692" s="132"/>
      <c r="AD692" s="141"/>
      <c r="AE692" s="106">
        <v>0</v>
      </c>
      <c r="AF692" s="106">
        <v>0</v>
      </c>
      <c r="AG692" s="106">
        <v>0</v>
      </c>
      <c r="AH692" s="228"/>
      <c r="AI692" s="228"/>
      <c r="AJ692" s="228"/>
      <c r="AK692" s="141"/>
      <c r="AL692" s="141"/>
      <c r="AM692" s="141"/>
      <c r="AN692" s="114">
        <f t="shared" si="20"/>
        <v>0</v>
      </c>
      <c r="AO692" s="114">
        <f t="shared" si="21"/>
        <v>57328088</v>
      </c>
      <c r="AP692" s="114"/>
      <c r="AQ692" s="114"/>
      <c r="AR692" s="114"/>
      <c r="AS692" s="114"/>
      <c r="AT692" s="191"/>
    </row>
    <row r="693" spans="1:46" s="190" customFormat="1" ht="15" customHeight="1" x14ac:dyDescent="0.2">
      <c r="A693" s="104"/>
      <c r="B693" s="104">
        <f>VLOOKUP(BJB!$F$9:$F$5599,Ctrl!$B$4:$C$399,2,0)</f>
        <v>28</v>
      </c>
      <c r="C693" s="104">
        <f>VLOOKUP(BJB!$G$9:$G$5599,Ctrl!$E$4:$F$399,2,0)</f>
        <v>0</v>
      </c>
      <c r="D693" s="219">
        <v>1</v>
      </c>
      <c r="E693" s="104" t="str">
        <f>VLOOKUP(BJB!$F$9:$F$5599,Ctrl!$B$4:$D$399,3,0)</f>
        <v>III</v>
      </c>
      <c r="F693" s="139" t="s">
        <v>10580</v>
      </c>
      <c r="G693" s="139" t="s">
        <v>7655</v>
      </c>
      <c r="H693" s="886" t="s">
        <v>14732</v>
      </c>
      <c r="I693" s="220">
        <f>IF(G692=BJB!$G1648,I692+1,1)</f>
        <v>1</v>
      </c>
      <c r="J693" s="891" t="s">
        <v>18247</v>
      </c>
      <c r="K693" s="121" t="s">
        <v>8076</v>
      </c>
      <c r="L693" s="104" t="s">
        <v>6477</v>
      </c>
      <c r="M693" s="104" t="s">
        <v>7312</v>
      </c>
      <c r="N693" s="120">
        <v>41429</v>
      </c>
      <c r="O693" s="105">
        <v>100000000</v>
      </c>
      <c r="P693" s="105" t="s">
        <v>15250</v>
      </c>
      <c r="Q693" s="120">
        <v>42066</v>
      </c>
      <c r="R693" s="105">
        <v>120306244</v>
      </c>
      <c r="S693" s="146" t="s">
        <v>8228</v>
      </c>
      <c r="T693" s="109">
        <v>42153</v>
      </c>
      <c r="U693" s="141">
        <v>65407140</v>
      </c>
      <c r="V693" s="109">
        <v>42153</v>
      </c>
      <c r="W693" s="141">
        <v>65407140</v>
      </c>
      <c r="X693" s="141">
        <v>0</v>
      </c>
      <c r="Y693" s="141">
        <v>0</v>
      </c>
      <c r="Z693" s="141">
        <v>0</v>
      </c>
      <c r="AA693" s="114">
        <v>6607363</v>
      </c>
      <c r="AB693" s="114">
        <v>406735</v>
      </c>
      <c r="AC693" s="132"/>
      <c r="AD693" s="141">
        <v>821770</v>
      </c>
      <c r="AE693" s="106">
        <v>0</v>
      </c>
      <c r="AF693" s="106">
        <v>402584</v>
      </c>
      <c r="AG693" s="106">
        <v>0</v>
      </c>
      <c r="AH693" s="106"/>
      <c r="AI693" s="222"/>
      <c r="AJ693" s="106"/>
      <c r="AK693" s="106"/>
      <c r="AL693" s="106"/>
      <c r="AM693" s="106"/>
      <c r="AN693" s="114">
        <f t="shared" si="20"/>
        <v>8238452</v>
      </c>
      <c r="AO693" s="114">
        <f t="shared" si="21"/>
        <v>57168688</v>
      </c>
      <c r="AP693" s="114"/>
      <c r="AQ693" s="114"/>
      <c r="AR693" s="114"/>
      <c r="AS693" s="114"/>
      <c r="AT693" s="191"/>
    </row>
    <row r="694" spans="1:46" s="190" customFormat="1" ht="15" customHeight="1" x14ac:dyDescent="0.2">
      <c r="A694" s="104"/>
      <c r="B694" s="104">
        <f>VLOOKUP(BJB!$F$9:$F$5599,Ctrl!$B$4:$C$399,2,0)</f>
        <v>28</v>
      </c>
      <c r="C694" s="104">
        <f>VLOOKUP(BJB!$G$9:$G$5599,Ctrl!$E$4:$F$399,2,0)</f>
        <v>5</v>
      </c>
      <c r="D694" s="219">
        <v>1</v>
      </c>
      <c r="E694" s="104" t="str">
        <f>VLOOKUP(BJB!$F$9:$F$5599,Ctrl!$B$4:$D$399,3,0)</f>
        <v>III</v>
      </c>
      <c r="F694" s="139" t="s">
        <v>10541</v>
      </c>
      <c r="G694" s="139" t="s">
        <v>2058</v>
      </c>
      <c r="H694" s="125"/>
      <c r="I694" s="220">
        <f>IF(G693=BJB!$G1829,I693+1,1)</f>
        <v>1</v>
      </c>
      <c r="J694" s="912" t="s">
        <v>20892</v>
      </c>
      <c r="K694" s="121" t="s">
        <v>6203</v>
      </c>
      <c r="L694" s="104" t="s">
        <v>6477</v>
      </c>
      <c r="M694" s="104" t="s">
        <v>6233</v>
      </c>
      <c r="N694" s="120">
        <v>41437</v>
      </c>
      <c r="O694" s="114">
        <v>15000000</v>
      </c>
      <c r="P694" s="105" t="s">
        <v>15251</v>
      </c>
      <c r="Q694" s="120">
        <v>41948</v>
      </c>
      <c r="R694" s="105">
        <v>13625616</v>
      </c>
      <c r="S694" s="146" t="s">
        <v>6222</v>
      </c>
      <c r="T694" s="109">
        <v>42005</v>
      </c>
      <c r="U694" s="114">
        <v>9158411</v>
      </c>
      <c r="V694" s="109">
        <v>42005</v>
      </c>
      <c r="W694" s="141">
        <v>9158411</v>
      </c>
      <c r="X694" s="141">
        <v>0</v>
      </c>
      <c r="Y694" s="141">
        <v>0</v>
      </c>
      <c r="Z694" s="141">
        <v>0</v>
      </c>
      <c r="AA694" s="114">
        <v>65308</v>
      </c>
      <c r="AB694" s="223"/>
      <c r="AC694" s="114"/>
      <c r="AD694" s="141"/>
      <c r="AE694" s="106">
        <v>0</v>
      </c>
      <c r="AF694" s="106">
        <v>0</v>
      </c>
      <c r="AG694" s="106">
        <v>0</v>
      </c>
      <c r="AH694" s="114"/>
      <c r="AI694" s="114"/>
      <c r="AJ694" s="230"/>
      <c r="AK694" s="114"/>
      <c r="AL694" s="114"/>
      <c r="AM694" s="114"/>
      <c r="AN694" s="114">
        <f t="shared" si="20"/>
        <v>65308</v>
      </c>
      <c r="AO694" s="114">
        <f t="shared" si="21"/>
        <v>9093103</v>
      </c>
      <c r="AP694" s="114"/>
      <c r="AQ694" s="114"/>
      <c r="AR694" s="114"/>
      <c r="AS694" s="114"/>
      <c r="AT694" s="191"/>
    </row>
    <row r="695" spans="1:46" s="190" customFormat="1" ht="15" customHeight="1" x14ac:dyDescent="0.2">
      <c r="A695" s="104"/>
      <c r="B695" s="104">
        <f>VLOOKUP(BJB!$F$9:$F$5599,Ctrl!$B$4:$C$399,2,0)</f>
        <v>28</v>
      </c>
      <c r="C695" s="104">
        <f>VLOOKUP(BJB!$G$9:$G$5599,Ctrl!$E$4:$F$399,2,0)</f>
        <v>0</v>
      </c>
      <c r="D695" s="219">
        <v>1</v>
      </c>
      <c r="E695" s="104" t="str">
        <f>VLOOKUP(BJB!$F$9:$F$5599,Ctrl!$B$4:$D$399,3,0)</f>
        <v>III</v>
      </c>
      <c r="F695" s="139" t="s">
        <v>10580</v>
      </c>
      <c r="G695" s="139" t="s">
        <v>7655</v>
      </c>
      <c r="H695" s="125"/>
      <c r="I695" s="220">
        <f>IF(G694=BJB!$G1651,I694+1,1)</f>
        <v>1</v>
      </c>
      <c r="J695" s="912" t="s">
        <v>20893</v>
      </c>
      <c r="K695" s="121" t="s">
        <v>8079</v>
      </c>
      <c r="L695" s="104" t="s">
        <v>6477</v>
      </c>
      <c r="M695" s="104" t="s">
        <v>1677</v>
      </c>
      <c r="N695" s="120">
        <v>41058</v>
      </c>
      <c r="O695" s="105">
        <v>4000000</v>
      </c>
      <c r="P695" s="105" t="s">
        <v>15252</v>
      </c>
      <c r="Q695" s="120">
        <v>41856</v>
      </c>
      <c r="R695" s="105">
        <v>1038442</v>
      </c>
      <c r="S695" s="146" t="s">
        <v>8229</v>
      </c>
      <c r="T695" s="109">
        <v>42151</v>
      </c>
      <c r="U695" s="141">
        <v>713283</v>
      </c>
      <c r="V695" s="109">
        <v>42151</v>
      </c>
      <c r="W695" s="141">
        <v>713283</v>
      </c>
      <c r="X695" s="141">
        <v>0</v>
      </c>
      <c r="Y695" s="141">
        <v>0</v>
      </c>
      <c r="Z695" s="141">
        <v>0</v>
      </c>
      <c r="AA695" s="114">
        <v>0</v>
      </c>
      <c r="AB695" s="114"/>
      <c r="AC695" s="132"/>
      <c r="AD695" s="141"/>
      <c r="AE695" s="106">
        <v>0</v>
      </c>
      <c r="AF695" s="106">
        <v>0</v>
      </c>
      <c r="AG695" s="106">
        <v>0</v>
      </c>
      <c r="AH695" s="106"/>
      <c r="AI695" s="106"/>
      <c r="AJ695" s="106"/>
      <c r="AK695" s="106"/>
      <c r="AL695" s="106"/>
      <c r="AM695" s="106"/>
      <c r="AN695" s="114">
        <f t="shared" si="20"/>
        <v>0</v>
      </c>
      <c r="AO695" s="114">
        <f t="shared" si="21"/>
        <v>713283</v>
      </c>
      <c r="AP695" s="114"/>
      <c r="AQ695" s="114"/>
      <c r="AR695" s="114"/>
      <c r="AS695" s="114"/>
      <c r="AT695" s="191"/>
    </row>
    <row r="696" spans="1:46" s="190" customFormat="1" ht="15" customHeight="1" x14ac:dyDescent="0.2">
      <c r="A696" s="104"/>
      <c r="B696" s="104">
        <f>VLOOKUP(BJB!$F$9:$F$5599,Ctrl!$B$4:$C$399,2,0)</f>
        <v>28</v>
      </c>
      <c r="C696" s="104">
        <f>VLOOKUP(BJB!$G$9:$G$5599,Ctrl!$E$4:$F$399,2,0)</f>
        <v>4</v>
      </c>
      <c r="D696" s="219">
        <v>1</v>
      </c>
      <c r="E696" s="104" t="str">
        <f>VLOOKUP(BJB!$F$9:$F$5599,Ctrl!$B$4:$D$399,3,0)</f>
        <v>III</v>
      </c>
      <c r="F696" s="139" t="s">
        <v>10541</v>
      </c>
      <c r="G696" s="139" t="s">
        <v>2026</v>
      </c>
      <c r="H696" s="125"/>
      <c r="I696" s="220">
        <f>IF(G695=BJB!$G1954,I695+1,1)</f>
        <v>1</v>
      </c>
      <c r="J696" s="912" t="s">
        <v>20894</v>
      </c>
      <c r="K696" s="121" t="s">
        <v>2029</v>
      </c>
      <c r="L696" s="104" t="s">
        <v>6477</v>
      </c>
      <c r="M696" s="104" t="s">
        <v>2030</v>
      </c>
      <c r="N696" s="120">
        <v>40851</v>
      </c>
      <c r="O696" s="107">
        <v>11000000</v>
      </c>
      <c r="P696" s="105" t="s">
        <v>6222</v>
      </c>
      <c r="Q696" s="120" t="s">
        <v>6222</v>
      </c>
      <c r="R696" s="890">
        <v>0</v>
      </c>
      <c r="S696" s="146" t="s">
        <v>1658</v>
      </c>
      <c r="T696" s="109">
        <v>41200</v>
      </c>
      <c r="U696" s="106">
        <v>7503999.9999999991</v>
      </c>
      <c r="V696" s="109" t="s">
        <v>6222</v>
      </c>
      <c r="W696" s="141">
        <v>0</v>
      </c>
      <c r="X696" s="141">
        <v>0</v>
      </c>
      <c r="Y696" s="141">
        <v>0</v>
      </c>
      <c r="Z696" s="141">
        <v>0</v>
      </c>
      <c r="AA696" s="114">
        <v>0</v>
      </c>
      <c r="AB696" s="114"/>
      <c r="AC696" s="106"/>
      <c r="AD696" s="141"/>
      <c r="AE696" s="106">
        <v>0</v>
      </c>
      <c r="AF696" s="106">
        <v>0</v>
      </c>
      <c r="AG696" s="106">
        <v>0</v>
      </c>
      <c r="AH696" s="106"/>
      <c r="AI696" s="106"/>
      <c r="AJ696" s="106"/>
      <c r="AK696" s="106"/>
      <c r="AL696" s="106"/>
      <c r="AM696" s="106"/>
      <c r="AN696" s="114">
        <f t="shared" si="20"/>
        <v>0</v>
      </c>
      <c r="AO696" s="114">
        <f t="shared" si="21"/>
        <v>7503999.9999999991</v>
      </c>
      <c r="AP696" s="114"/>
      <c r="AQ696" s="114"/>
      <c r="AR696" s="114"/>
      <c r="AS696" s="114"/>
      <c r="AT696" s="191"/>
    </row>
    <row r="697" spans="1:46" s="190" customFormat="1" ht="15" customHeight="1" x14ac:dyDescent="0.2">
      <c r="A697" s="104"/>
      <c r="B697" s="104">
        <f>VLOOKUP(BJB!$F$9:$F$5599,Ctrl!$B$4:$C$399,2,0)</f>
        <v>28</v>
      </c>
      <c r="C697" s="104">
        <f>VLOOKUP(BJB!$G$9:$G$5599,Ctrl!$E$4:$F$399,2,0)</f>
        <v>7</v>
      </c>
      <c r="D697" s="219">
        <v>1</v>
      </c>
      <c r="E697" s="104" t="str">
        <f>VLOOKUP(BJB!$F$9:$F$5599,Ctrl!$B$4:$D$399,3,0)</f>
        <v>III</v>
      </c>
      <c r="F697" s="139" t="s">
        <v>10580</v>
      </c>
      <c r="G697" s="139" t="s">
        <v>8028</v>
      </c>
      <c r="H697" s="125" t="s">
        <v>8502</v>
      </c>
      <c r="I697" s="220">
        <f>IF(G696=BJB!$G2053,I696+1,1)</f>
        <v>1</v>
      </c>
      <c r="J697" s="891" t="s">
        <v>18248</v>
      </c>
      <c r="K697" s="121" t="s">
        <v>8096</v>
      </c>
      <c r="L697" s="104" t="s">
        <v>6477</v>
      </c>
      <c r="M697" s="104" t="s">
        <v>5860</v>
      </c>
      <c r="N697" s="120">
        <v>41351</v>
      </c>
      <c r="O697" s="105">
        <v>25000000</v>
      </c>
      <c r="P697" s="105" t="s">
        <v>15253</v>
      </c>
      <c r="Q697" s="120">
        <v>41995</v>
      </c>
      <c r="R697" s="105">
        <v>22710029</v>
      </c>
      <c r="S697" s="146" t="s">
        <v>8238</v>
      </c>
      <c r="T697" s="109">
        <v>42151</v>
      </c>
      <c r="U697" s="141">
        <v>15230890</v>
      </c>
      <c r="V697" s="109">
        <v>42151</v>
      </c>
      <c r="W697" s="141">
        <v>15230890</v>
      </c>
      <c r="X697" s="141">
        <v>0</v>
      </c>
      <c r="Y697" s="141">
        <v>0</v>
      </c>
      <c r="Z697" s="141">
        <v>0</v>
      </c>
      <c r="AA697" s="114">
        <v>6485413</v>
      </c>
      <c r="AB697" s="114">
        <v>589567</v>
      </c>
      <c r="AC697" s="132"/>
      <c r="AD697" s="141"/>
      <c r="AE697" s="106">
        <v>589567</v>
      </c>
      <c r="AF697" s="106">
        <v>589567</v>
      </c>
      <c r="AG697" s="106">
        <v>0</v>
      </c>
      <c r="AH697" s="106"/>
      <c r="AI697" s="222"/>
      <c r="AJ697" s="106"/>
      <c r="AK697" s="106"/>
      <c r="AL697" s="106"/>
      <c r="AM697" s="106"/>
      <c r="AN697" s="114">
        <f t="shared" si="20"/>
        <v>8254114</v>
      </c>
      <c r="AO697" s="114">
        <f t="shared" si="21"/>
        <v>6976776</v>
      </c>
      <c r="AP697" s="114"/>
      <c r="AQ697" s="114"/>
      <c r="AR697" s="114"/>
      <c r="AS697" s="114"/>
      <c r="AT697" s="191"/>
    </row>
    <row r="698" spans="1:46" s="190" customFormat="1" ht="15" customHeight="1" x14ac:dyDescent="0.2">
      <c r="A698" s="104"/>
      <c r="B698" s="104">
        <f>VLOOKUP(BJB!$F$9:$F$5599,Ctrl!$B$4:$C$399,2,0)</f>
        <v>28</v>
      </c>
      <c r="C698" s="104">
        <f>VLOOKUP(BJB!$G$9:$G$5599,Ctrl!$E$4:$F$399,2,0)</f>
        <v>1</v>
      </c>
      <c r="D698" s="219">
        <v>1</v>
      </c>
      <c r="E698" s="104" t="str">
        <f>VLOOKUP(BJB!$F$9:$F$5599,Ctrl!$B$4:$D$399,3,0)</f>
        <v>III</v>
      </c>
      <c r="F698" s="139" t="s">
        <v>10541</v>
      </c>
      <c r="G698" s="139" t="s">
        <v>1717</v>
      </c>
      <c r="H698" s="125"/>
      <c r="I698" s="220">
        <f>IF(G697=BJB!$G1707,I697+1,1)</f>
        <v>1</v>
      </c>
      <c r="J698" s="912" t="s">
        <v>20895</v>
      </c>
      <c r="K698" s="121" t="s">
        <v>1756</v>
      </c>
      <c r="L698" s="104" t="s">
        <v>6477</v>
      </c>
      <c r="M698" s="104" t="s">
        <v>1744</v>
      </c>
      <c r="N698" s="142">
        <v>39812</v>
      </c>
      <c r="O698" s="114">
        <v>50000000</v>
      </c>
      <c r="P698" s="105" t="s">
        <v>6222</v>
      </c>
      <c r="Q698" s="120" t="s">
        <v>6222</v>
      </c>
      <c r="R698" s="890">
        <v>0</v>
      </c>
      <c r="S698" s="108" t="s">
        <v>6904</v>
      </c>
      <c r="T698" s="109">
        <v>40359</v>
      </c>
      <c r="U698" s="114">
        <v>37500000</v>
      </c>
      <c r="V698" s="109" t="s">
        <v>6222</v>
      </c>
      <c r="W698" s="141">
        <v>0</v>
      </c>
      <c r="X698" s="141">
        <v>0</v>
      </c>
      <c r="Y698" s="141">
        <v>0</v>
      </c>
      <c r="Z698" s="141">
        <v>0</v>
      </c>
      <c r="AA698" s="114">
        <v>0</v>
      </c>
      <c r="AB698" s="114"/>
      <c r="AC698" s="114"/>
      <c r="AD698" s="141"/>
      <c r="AE698" s="106">
        <v>0</v>
      </c>
      <c r="AF698" s="106">
        <v>0</v>
      </c>
      <c r="AG698" s="106">
        <v>0</v>
      </c>
      <c r="AH698" s="114"/>
      <c r="AI698" s="114"/>
      <c r="AJ698" s="114"/>
      <c r="AK698" s="114"/>
      <c r="AL698" s="114"/>
      <c r="AM698" s="114"/>
      <c r="AN698" s="114">
        <f t="shared" si="20"/>
        <v>0</v>
      </c>
      <c r="AO698" s="114">
        <f t="shared" si="21"/>
        <v>37500000</v>
      </c>
      <c r="AP698" s="114"/>
      <c r="AQ698" s="114"/>
      <c r="AR698" s="114"/>
      <c r="AS698" s="114"/>
      <c r="AT698" s="191"/>
    </row>
    <row r="699" spans="1:46" s="190" customFormat="1" ht="15" customHeight="1" x14ac:dyDescent="0.2">
      <c r="A699" s="104"/>
      <c r="B699" s="104">
        <f>VLOOKUP(BJB!$F$9:$F$5599,Ctrl!$B$4:$C$399,2,0)</f>
        <v>28</v>
      </c>
      <c r="C699" s="104">
        <f>VLOOKUP(BJB!$G$9:$G$5599,Ctrl!$E$4:$F$399,2,0)</f>
        <v>0</v>
      </c>
      <c r="D699" s="219">
        <v>1</v>
      </c>
      <c r="E699" s="104" t="str">
        <f>VLOOKUP(BJB!$F$9:$F$5599,Ctrl!$B$4:$D$399,3,0)</f>
        <v>III</v>
      </c>
      <c r="F699" s="139" t="s">
        <v>10541</v>
      </c>
      <c r="G699" s="139" t="s">
        <v>7655</v>
      </c>
      <c r="H699" s="125">
        <v>1110912000652</v>
      </c>
      <c r="I699" s="220">
        <f>IF(G698=BJB!$G1405,I698+1,1)</f>
        <v>1</v>
      </c>
      <c r="J699" s="912" t="s">
        <v>20896</v>
      </c>
      <c r="K699" s="121" t="s">
        <v>6202</v>
      </c>
      <c r="L699" s="104" t="s">
        <v>6477</v>
      </c>
      <c r="M699" s="104" t="s">
        <v>1646</v>
      </c>
      <c r="N699" s="120">
        <v>40963</v>
      </c>
      <c r="O699" s="107">
        <v>58000000</v>
      </c>
      <c r="P699" s="105" t="s">
        <v>15254</v>
      </c>
      <c r="Q699" s="120">
        <v>41963</v>
      </c>
      <c r="R699" s="105">
        <v>14416309</v>
      </c>
      <c r="S699" s="146" t="s">
        <v>6255</v>
      </c>
      <c r="T699" s="109">
        <v>42031</v>
      </c>
      <c r="U699" s="114">
        <v>9719691</v>
      </c>
      <c r="V699" s="109">
        <v>42031</v>
      </c>
      <c r="W699" s="141">
        <v>9719691</v>
      </c>
      <c r="X699" s="141">
        <v>0</v>
      </c>
      <c r="Y699" s="141">
        <v>0</v>
      </c>
      <c r="Z699" s="141">
        <v>0</v>
      </c>
      <c r="AA699" s="114">
        <v>2452999</v>
      </c>
      <c r="AB699" s="223"/>
      <c r="AC699" s="132"/>
      <c r="AD699" s="141"/>
      <c r="AE699" s="106">
        <v>0</v>
      </c>
      <c r="AF699" s="106">
        <v>0</v>
      </c>
      <c r="AG699" s="106">
        <v>0</v>
      </c>
      <c r="AH699" s="114"/>
      <c r="AI699" s="114"/>
      <c r="AJ699" s="114"/>
      <c r="AK699" s="119"/>
      <c r="AL699" s="114"/>
      <c r="AM699" s="114"/>
      <c r="AN699" s="114">
        <f t="shared" si="20"/>
        <v>2452999</v>
      </c>
      <c r="AO699" s="114">
        <f t="shared" si="21"/>
        <v>7266692</v>
      </c>
      <c r="AP699" s="114"/>
      <c r="AQ699" s="114"/>
      <c r="AR699" s="114"/>
      <c r="AS699" s="114"/>
      <c r="AT699" s="191"/>
    </row>
    <row r="700" spans="1:46" s="190" customFormat="1" ht="15" customHeight="1" x14ac:dyDescent="0.2">
      <c r="A700" s="104"/>
      <c r="B700" s="104">
        <f>VLOOKUP(BJB!$F$9:$F$5599,Ctrl!$B$4:$C$399,2,0)</f>
        <v>28</v>
      </c>
      <c r="C700" s="104">
        <f>VLOOKUP(BJB!$G$9:$G$5599,Ctrl!$E$4:$F$399,2,0)</f>
        <v>0</v>
      </c>
      <c r="D700" s="219">
        <v>1</v>
      </c>
      <c r="E700" s="104" t="str">
        <f>VLOOKUP(BJB!$F$9:$F$5599,Ctrl!$B$4:$D$399,3,0)</f>
        <v>III</v>
      </c>
      <c r="F700" s="139" t="s">
        <v>10541</v>
      </c>
      <c r="G700" s="139" t="s">
        <v>7655</v>
      </c>
      <c r="H700" s="125" t="s">
        <v>6638</v>
      </c>
      <c r="I700" s="220">
        <f>IF(G699=BJB!$G1550,I699+1,1)</f>
        <v>1</v>
      </c>
      <c r="J700" s="891" t="s">
        <v>18249</v>
      </c>
      <c r="K700" s="121" t="s">
        <v>1676</v>
      </c>
      <c r="L700" s="104" t="s">
        <v>6477</v>
      </c>
      <c r="M700" s="104" t="s">
        <v>1677</v>
      </c>
      <c r="N700" s="120">
        <v>41058</v>
      </c>
      <c r="O700" s="107">
        <v>75000000</v>
      </c>
      <c r="P700" s="105" t="s">
        <v>15255</v>
      </c>
      <c r="Q700" s="120">
        <v>41340</v>
      </c>
      <c r="R700" s="105">
        <v>64857587</v>
      </c>
      <c r="S700" s="146" t="s">
        <v>1675</v>
      </c>
      <c r="T700" s="109">
        <v>41389</v>
      </c>
      <c r="U700" s="106">
        <v>44475249</v>
      </c>
      <c r="V700" s="109">
        <v>41389</v>
      </c>
      <c r="W700" s="141">
        <v>44475249</v>
      </c>
      <c r="X700" s="141">
        <v>0</v>
      </c>
      <c r="Y700" s="141">
        <v>0</v>
      </c>
      <c r="Z700" s="141">
        <v>0</v>
      </c>
      <c r="AA700" s="114">
        <v>19608071</v>
      </c>
      <c r="AB700" s="114">
        <v>426815</v>
      </c>
      <c r="AC700" s="132"/>
      <c r="AD700" s="141">
        <v>1023843</v>
      </c>
      <c r="AE700" s="106">
        <v>0</v>
      </c>
      <c r="AF700" s="106">
        <v>0</v>
      </c>
      <c r="AG700" s="106">
        <v>0</v>
      </c>
      <c r="AH700" s="222"/>
      <c r="AI700" s="222"/>
      <c r="AJ700" s="230"/>
      <c r="AK700" s="106"/>
      <c r="AL700" s="106"/>
      <c r="AM700" s="106"/>
      <c r="AN700" s="114">
        <f t="shared" si="20"/>
        <v>21058729</v>
      </c>
      <c r="AO700" s="114">
        <f t="shared" si="21"/>
        <v>23416520</v>
      </c>
      <c r="AP700" s="114"/>
      <c r="AQ700" s="114"/>
      <c r="AR700" s="114"/>
      <c r="AS700" s="114"/>
      <c r="AT700" s="191"/>
    </row>
    <row r="701" spans="1:46" s="190" customFormat="1" ht="15" customHeight="1" x14ac:dyDescent="0.2">
      <c r="A701" s="104"/>
      <c r="B701" s="104">
        <f>VLOOKUP(BJB!$F$9:$F$5599,Ctrl!$B$4:$C$399,2,0)</f>
        <v>28</v>
      </c>
      <c r="C701" s="104">
        <f>VLOOKUP(BJB!$G$9:$G$5599,Ctrl!$E$4:$F$399,2,0)</f>
        <v>0</v>
      </c>
      <c r="D701" s="219">
        <v>1</v>
      </c>
      <c r="E701" s="104" t="str">
        <f>VLOOKUP(BJB!$F$9:$F$5599,Ctrl!$B$4:$D$399,3,0)</f>
        <v>III</v>
      </c>
      <c r="F701" s="139" t="s">
        <v>10541</v>
      </c>
      <c r="G701" s="139" t="s">
        <v>7655</v>
      </c>
      <c r="H701" s="125"/>
      <c r="I701" s="220">
        <f>IF(G700=BJB!$G1533,I700+1,1)</f>
        <v>1</v>
      </c>
      <c r="J701" s="912" t="s">
        <v>20897</v>
      </c>
      <c r="K701" s="121" t="s">
        <v>1647</v>
      </c>
      <c r="L701" s="104" t="s">
        <v>6477</v>
      </c>
      <c r="M701" s="104" t="s">
        <v>1648</v>
      </c>
      <c r="N701" s="120">
        <v>40604</v>
      </c>
      <c r="O701" s="107">
        <v>50000000</v>
      </c>
      <c r="P701" s="105" t="s">
        <v>15256</v>
      </c>
      <c r="Q701" s="120">
        <v>41148</v>
      </c>
      <c r="R701" s="105">
        <v>30606172</v>
      </c>
      <c r="S701" s="108" t="s">
        <v>1640</v>
      </c>
      <c r="T701" s="109">
        <v>41165</v>
      </c>
      <c r="U701" s="106">
        <v>21424320</v>
      </c>
      <c r="V701" s="109">
        <v>41165</v>
      </c>
      <c r="W701" s="141">
        <v>21424320</v>
      </c>
      <c r="X701" s="141">
        <v>0</v>
      </c>
      <c r="Y701" s="141">
        <v>0</v>
      </c>
      <c r="Z701" s="141">
        <v>0</v>
      </c>
      <c r="AA701" s="114">
        <v>5126800</v>
      </c>
      <c r="AB701" s="114"/>
      <c r="AC701" s="106"/>
      <c r="AD701" s="141"/>
      <c r="AE701" s="106">
        <v>0</v>
      </c>
      <c r="AF701" s="106">
        <v>0</v>
      </c>
      <c r="AG701" s="106">
        <v>0</v>
      </c>
      <c r="AH701" s="106"/>
      <c r="AI701" s="106"/>
      <c r="AJ701" s="106"/>
      <c r="AK701" s="106"/>
      <c r="AL701" s="106"/>
      <c r="AM701" s="106"/>
      <c r="AN701" s="114">
        <f t="shared" si="20"/>
        <v>5126800</v>
      </c>
      <c r="AO701" s="114">
        <f t="shared" si="21"/>
        <v>16297520</v>
      </c>
      <c r="AP701" s="114"/>
      <c r="AQ701" s="114"/>
      <c r="AR701" s="114"/>
      <c r="AS701" s="114"/>
      <c r="AT701" s="191"/>
    </row>
    <row r="702" spans="1:46" s="190" customFormat="1" ht="15" customHeight="1" x14ac:dyDescent="0.2">
      <c r="A702" s="104"/>
      <c r="B702" s="104">
        <f>VLOOKUP(BJB!$F$9:$F$5599,Ctrl!$B$4:$C$399,2,0)</f>
        <v>28</v>
      </c>
      <c r="C702" s="104">
        <f>VLOOKUP(BJB!$G$9:$G$5599,Ctrl!$E$4:$F$399,2,0)</f>
        <v>5</v>
      </c>
      <c r="D702" s="219">
        <v>1</v>
      </c>
      <c r="E702" s="104" t="str">
        <f>VLOOKUP(BJB!$F$9:$F$5599,Ctrl!$B$4:$D$399,3,0)</f>
        <v>III</v>
      </c>
      <c r="F702" s="139" t="s">
        <v>10541</v>
      </c>
      <c r="G702" s="139" t="s">
        <v>2058</v>
      </c>
      <c r="H702" s="125"/>
      <c r="I702" s="220">
        <f>IF(G701=BJB!$G1842,I701+1,1)</f>
        <v>1</v>
      </c>
      <c r="J702" s="912" t="s">
        <v>20898</v>
      </c>
      <c r="K702" s="121" t="s">
        <v>1153</v>
      </c>
      <c r="L702" s="104" t="s">
        <v>6477</v>
      </c>
      <c r="M702" s="104" t="s">
        <v>7851</v>
      </c>
      <c r="N702" s="120">
        <v>41302</v>
      </c>
      <c r="O702" s="105">
        <v>10000000</v>
      </c>
      <c r="P702" s="105" t="s">
        <v>15257</v>
      </c>
      <c r="Q702" s="120">
        <v>41948</v>
      </c>
      <c r="R702" s="105">
        <v>15837154</v>
      </c>
      <c r="S702" s="146" t="s">
        <v>7911</v>
      </c>
      <c r="T702" s="109">
        <v>42114</v>
      </c>
      <c r="U702" s="141">
        <v>7000000</v>
      </c>
      <c r="V702" s="109">
        <v>42114</v>
      </c>
      <c r="W702" s="141">
        <v>7000000</v>
      </c>
      <c r="X702" s="141">
        <v>0</v>
      </c>
      <c r="Y702" s="141">
        <v>0</v>
      </c>
      <c r="Z702" s="141">
        <v>0</v>
      </c>
      <c r="AA702" s="114">
        <v>0</v>
      </c>
      <c r="AB702" s="114"/>
      <c r="AC702" s="132"/>
      <c r="AD702" s="141"/>
      <c r="AE702" s="106">
        <v>0</v>
      </c>
      <c r="AF702" s="106">
        <v>0</v>
      </c>
      <c r="AG702" s="106">
        <v>0</v>
      </c>
      <c r="AH702" s="141"/>
      <c r="AI702" s="141"/>
      <c r="AJ702" s="141"/>
      <c r="AK702" s="141"/>
      <c r="AL702" s="141"/>
      <c r="AM702" s="141"/>
      <c r="AN702" s="114">
        <f t="shared" si="20"/>
        <v>0</v>
      </c>
      <c r="AO702" s="114">
        <f t="shared" si="21"/>
        <v>7000000</v>
      </c>
      <c r="AP702" s="114"/>
      <c r="AQ702" s="114"/>
      <c r="AR702" s="114"/>
      <c r="AS702" s="114"/>
      <c r="AT702" s="191"/>
    </row>
    <row r="703" spans="1:46" s="191" customFormat="1" ht="15" customHeight="1" x14ac:dyDescent="0.2">
      <c r="A703" s="104"/>
      <c r="B703" s="104">
        <f>VLOOKUP(BJB!$F$9:$F$5599,Ctrl!$B$4:$C$399,2,0)</f>
        <v>28</v>
      </c>
      <c r="C703" s="104">
        <f>VLOOKUP(BJB!$G$9:$G$5599,Ctrl!$E$4:$F$399,2,0)</f>
        <v>2</v>
      </c>
      <c r="D703" s="219">
        <v>1</v>
      </c>
      <c r="E703" s="104" t="str">
        <f>VLOOKUP(BJB!$F$9:$F$5599,Ctrl!$B$4:$D$399,3,0)</f>
        <v>III</v>
      </c>
      <c r="F703" s="139" t="s">
        <v>10541</v>
      </c>
      <c r="G703" s="139" t="s">
        <v>1908</v>
      </c>
      <c r="H703" s="125" t="s">
        <v>6630</v>
      </c>
      <c r="I703" s="220">
        <f>IF(G702=BJB!$G1996,I702+1,1)</f>
        <v>1</v>
      </c>
      <c r="J703" s="912" t="s">
        <v>20899</v>
      </c>
      <c r="K703" s="121" t="s">
        <v>1925</v>
      </c>
      <c r="L703" s="104" t="s">
        <v>6477</v>
      </c>
      <c r="M703" s="104" t="s">
        <v>1926</v>
      </c>
      <c r="N703" s="120">
        <v>41031</v>
      </c>
      <c r="O703" s="107">
        <v>50000000</v>
      </c>
      <c r="P703" s="105" t="s">
        <v>15258</v>
      </c>
      <c r="Q703" s="120">
        <v>41365</v>
      </c>
      <c r="R703" s="105">
        <v>47607913</v>
      </c>
      <c r="S703" s="242" t="s">
        <v>1927</v>
      </c>
      <c r="T703" s="109">
        <v>41394</v>
      </c>
      <c r="U703" s="106">
        <v>32383399</v>
      </c>
      <c r="V703" s="109">
        <v>41394</v>
      </c>
      <c r="W703" s="141">
        <v>32383399</v>
      </c>
      <c r="X703" s="141">
        <v>0</v>
      </c>
      <c r="Y703" s="141">
        <v>0</v>
      </c>
      <c r="Z703" s="141">
        <v>0</v>
      </c>
      <c r="AA703" s="114">
        <v>6306073</v>
      </c>
      <c r="AB703" s="114"/>
      <c r="AC703" s="132"/>
      <c r="AD703" s="141"/>
      <c r="AE703" s="106">
        <v>0</v>
      </c>
      <c r="AF703" s="106">
        <v>0</v>
      </c>
      <c r="AG703" s="106">
        <v>0</v>
      </c>
      <c r="AH703" s="106"/>
      <c r="AI703" s="106"/>
      <c r="AJ703" s="106"/>
      <c r="AK703" s="106"/>
      <c r="AL703" s="106"/>
      <c r="AM703" s="106"/>
      <c r="AN703" s="114">
        <f t="shared" si="20"/>
        <v>6306073</v>
      </c>
      <c r="AO703" s="114">
        <f t="shared" si="21"/>
        <v>26077326</v>
      </c>
      <c r="AP703" s="114"/>
      <c r="AQ703" s="114"/>
      <c r="AR703" s="114"/>
      <c r="AS703" s="114"/>
    </row>
    <row r="704" spans="1:46" s="190" customFormat="1" ht="15" customHeight="1" x14ac:dyDescent="0.2">
      <c r="A704" s="104"/>
      <c r="B704" s="104">
        <f>VLOOKUP(BJB!$F$9:$F$5599,Ctrl!$B$4:$C$399,2,0)</f>
        <v>28</v>
      </c>
      <c r="C704" s="104">
        <f>VLOOKUP(BJB!$G$9:$G$5599,Ctrl!$E$4:$F$399,2,0)</f>
        <v>0</v>
      </c>
      <c r="D704" s="219">
        <v>1</v>
      </c>
      <c r="E704" s="104" t="str">
        <f>VLOOKUP(BJB!$F$9:$F$5599,Ctrl!$B$4:$D$399,3,0)</f>
        <v>III</v>
      </c>
      <c r="F704" s="139" t="s">
        <v>10541</v>
      </c>
      <c r="G704" s="139" t="s">
        <v>7655</v>
      </c>
      <c r="H704" s="125"/>
      <c r="I704" s="220">
        <f>IF(G703=BJB!$G1564,I703+1,1)</f>
        <v>1</v>
      </c>
      <c r="J704" s="912" t="s">
        <v>20900</v>
      </c>
      <c r="K704" s="121" t="s">
        <v>1698</v>
      </c>
      <c r="L704" s="104" t="s">
        <v>6476</v>
      </c>
      <c r="M704" s="104" t="s">
        <v>1699</v>
      </c>
      <c r="N704" s="120">
        <v>39994</v>
      </c>
      <c r="O704" s="105">
        <v>150000000</v>
      </c>
      <c r="P704" s="105" t="s">
        <v>15259</v>
      </c>
      <c r="Q704" s="120">
        <v>41445</v>
      </c>
      <c r="R704" s="105">
        <v>76132850</v>
      </c>
      <c r="S704" s="146" t="s">
        <v>870</v>
      </c>
      <c r="T704" s="109">
        <v>41516</v>
      </c>
      <c r="U704" s="106">
        <v>25375079</v>
      </c>
      <c r="V704" s="109">
        <v>41516</v>
      </c>
      <c r="W704" s="141">
        <v>25375079</v>
      </c>
      <c r="X704" s="141">
        <v>0</v>
      </c>
      <c r="Y704" s="141">
        <v>0</v>
      </c>
      <c r="Z704" s="141">
        <v>0</v>
      </c>
      <c r="AA704" s="114">
        <v>0</v>
      </c>
      <c r="AB704" s="114"/>
      <c r="AC704" s="106"/>
      <c r="AD704" s="141"/>
      <c r="AE704" s="106">
        <v>0</v>
      </c>
      <c r="AF704" s="106">
        <v>0</v>
      </c>
      <c r="AG704" s="106">
        <v>0</v>
      </c>
      <c r="AH704" s="106"/>
      <c r="AI704" s="106"/>
      <c r="AJ704" s="106"/>
      <c r="AK704" s="106"/>
      <c r="AL704" s="106"/>
      <c r="AM704" s="106"/>
      <c r="AN704" s="114">
        <f t="shared" si="20"/>
        <v>0</v>
      </c>
      <c r="AO704" s="114">
        <f t="shared" si="21"/>
        <v>25375079</v>
      </c>
      <c r="AP704" s="114"/>
      <c r="AQ704" s="114"/>
      <c r="AR704" s="114"/>
      <c r="AS704" s="114"/>
      <c r="AT704" s="191"/>
    </row>
    <row r="705" spans="1:46" s="190" customFormat="1" ht="15" customHeight="1" x14ac:dyDescent="0.2">
      <c r="A705" s="104"/>
      <c r="B705" s="104">
        <f>VLOOKUP(BJB!$F$9:$F$5599,Ctrl!$B$4:$C$399,2,0)</f>
        <v>28</v>
      </c>
      <c r="C705" s="104">
        <f>VLOOKUP(BJB!$G$9:$G$5599,Ctrl!$E$4:$F$399,2,0)</f>
        <v>3</v>
      </c>
      <c r="D705" s="219">
        <v>1</v>
      </c>
      <c r="E705" s="104" t="str">
        <f>VLOOKUP(BJB!$F$9:$F$5599,Ctrl!$B$4:$D$399,3,0)</f>
        <v>III</v>
      </c>
      <c r="F705" s="139" t="s">
        <v>10541</v>
      </c>
      <c r="G705" s="139" t="s">
        <v>1957</v>
      </c>
      <c r="H705" s="125" t="s">
        <v>7462</v>
      </c>
      <c r="I705" s="220">
        <f>IF(G704=BJB!$G1883,I704+1,1)</f>
        <v>1</v>
      </c>
      <c r="J705" s="891" t="s">
        <v>18250</v>
      </c>
      <c r="K705" s="121" t="s">
        <v>1997</v>
      </c>
      <c r="L705" s="104" t="s">
        <v>6477</v>
      </c>
      <c r="M705" s="104" t="s">
        <v>1984</v>
      </c>
      <c r="N705" s="120">
        <v>40885</v>
      </c>
      <c r="O705" s="107">
        <v>100000000</v>
      </c>
      <c r="P705" s="105" t="s">
        <v>15260</v>
      </c>
      <c r="Q705" s="120">
        <v>41366</v>
      </c>
      <c r="R705" s="105">
        <v>110894129</v>
      </c>
      <c r="S705" s="146" t="s">
        <v>1992</v>
      </c>
      <c r="T705" s="109">
        <v>41394</v>
      </c>
      <c r="U705" s="106">
        <v>70000000</v>
      </c>
      <c r="V705" s="109">
        <v>41394</v>
      </c>
      <c r="W705" s="141">
        <v>70000000</v>
      </c>
      <c r="X705" s="141">
        <v>0</v>
      </c>
      <c r="Y705" s="141">
        <v>0</v>
      </c>
      <c r="Z705" s="141">
        <v>0</v>
      </c>
      <c r="AA705" s="150">
        <v>21735000</v>
      </c>
      <c r="AB705" s="150"/>
      <c r="AC705" s="132">
        <v>350000</v>
      </c>
      <c r="AD705" s="141"/>
      <c r="AE705" s="106">
        <v>350000</v>
      </c>
      <c r="AF705" s="106">
        <v>0</v>
      </c>
      <c r="AG705" s="106">
        <v>0</v>
      </c>
      <c r="AH705" s="106"/>
      <c r="AI705" s="222"/>
      <c r="AJ705" s="106"/>
      <c r="AK705" s="106"/>
      <c r="AL705" s="106"/>
      <c r="AM705" s="106"/>
      <c r="AN705" s="114">
        <f t="shared" si="20"/>
        <v>22435000</v>
      </c>
      <c r="AO705" s="114">
        <f t="shared" si="21"/>
        <v>47565000</v>
      </c>
      <c r="AP705" s="114"/>
      <c r="AQ705" s="114"/>
      <c r="AR705" s="114"/>
      <c r="AS705" s="114"/>
      <c r="AT705" s="191"/>
    </row>
    <row r="706" spans="1:46" s="190" customFormat="1" ht="15" customHeight="1" x14ac:dyDescent="0.2">
      <c r="A706" s="104"/>
      <c r="B706" s="104">
        <f>VLOOKUP(BJB!$F$9:$F$5599,Ctrl!$B$4:$C$399,2,0)</f>
        <v>28</v>
      </c>
      <c r="C706" s="104">
        <f>VLOOKUP(BJB!$G$9:$G$5599,Ctrl!$E$4:$F$399,2,0)</f>
        <v>7</v>
      </c>
      <c r="D706" s="219">
        <v>1</v>
      </c>
      <c r="E706" s="104" t="str">
        <f>VLOOKUP(BJB!$F$9:$F$5599,Ctrl!$B$4:$D$399,3,0)</f>
        <v>III</v>
      </c>
      <c r="F706" s="139" t="s">
        <v>10541</v>
      </c>
      <c r="G706" s="139" t="s">
        <v>6581</v>
      </c>
      <c r="H706" s="125"/>
      <c r="I706" s="220">
        <f>IF(G705=BJB!$G2044,I705+1,1)</f>
        <v>1</v>
      </c>
      <c r="J706" s="912" t="s">
        <v>20901</v>
      </c>
      <c r="K706" s="121" t="s">
        <v>3721</v>
      </c>
      <c r="L706" s="104" t="s">
        <v>6477</v>
      </c>
      <c r="M706" s="104" t="s">
        <v>5858</v>
      </c>
      <c r="N706" s="120">
        <v>41381</v>
      </c>
      <c r="O706" s="105">
        <v>10000000</v>
      </c>
      <c r="P706" s="105" t="s">
        <v>15261</v>
      </c>
      <c r="Q706" s="120">
        <v>42101</v>
      </c>
      <c r="R706" s="105">
        <v>2712208</v>
      </c>
      <c r="S706" s="146" t="s">
        <v>8373</v>
      </c>
      <c r="T706" s="109">
        <v>42153</v>
      </c>
      <c r="U706" s="141">
        <v>1763638</v>
      </c>
      <c r="V706" s="109">
        <v>42153</v>
      </c>
      <c r="W706" s="141">
        <v>1763638</v>
      </c>
      <c r="X706" s="141">
        <v>0</v>
      </c>
      <c r="Y706" s="141">
        <v>0</v>
      </c>
      <c r="Z706" s="141">
        <v>0</v>
      </c>
      <c r="AA706" s="114">
        <v>1763638</v>
      </c>
      <c r="AB706" s="114"/>
      <c r="AC706" s="132"/>
      <c r="AD706" s="141"/>
      <c r="AE706" s="106">
        <v>0</v>
      </c>
      <c r="AF706" s="106">
        <v>0</v>
      </c>
      <c r="AG706" s="106">
        <v>0</v>
      </c>
      <c r="AH706" s="106"/>
      <c r="AI706" s="106"/>
      <c r="AJ706" s="106"/>
      <c r="AK706" s="106"/>
      <c r="AL706" s="106"/>
      <c r="AM706" s="106"/>
      <c r="AN706" s="114">
        <f t="shared" si="20"/>
        <v>1763638</v>
      </c>
      <c r="AO706" s="114">
        <f t="shared" si="21"/>
        <v>0</v>
      </c>
      <c r="AP706" s="114"/>
      <c r="AQ706" s="114"/>
      <c r="AR706" s="114"/>
      <c r="AS706" s="114"/>
      <c r="AT706" s="191"/>
    </row>
    <row r="707" spans="1:46" s="191" customFormat="1" ht="15" customHeight="1" x14ac:dyDescent="0.2">
      <c r="A707" s="104"/>
      <c r="B707" s="104">
        <f>VLOOKUP(BJB!$F$9:$F$5599,Ctrl!$B$4:$C$399,2,0)</f>
        <v>28</v>
      </c>
      <c r="C707" s="104">
        <f>VLOOKUP(BJB!$G$9:$G$5599,Ctrl!$E$4:$F$399,2,0)</f>
        <v>0</v>
      </c>
      <c r="D707" s="219">
        <v>1</v>
      </c>
      <c r="E707" s="104" t="str">
        <f>VLOOKUP(BJB!$F$9:$F$5599,Ctrl!$B$4:$D$399,3,0)</f>
        <v>III</v>
      </c>
      <c r="F707" s="139" t="s">
        <v>10541</v>
      </c>
      <c r="G707" s="139" t="s">
        <v>7655</v>
      </c>
      <c r="H707" s="125" t="s">
        <v>6311</v>
      </c>
      <c r="I707" s="220">
        <f>IF(G706=BJB!$G1537,I706+1,1)</f>
        <v>1</v>
      </c>
      <c r="J707" s="912" t="s">
        <v>20902</v>
      </c>
      <c r="K707" s="121" t="s">
        <v>1653</v>
      </c>
      <c r="L707" s="104" t="s">
        <v>6477</v>
      </c>
      <c r="M707" s="104" t="s">
        <v>1654</v>
      </c>
      <c r="N707" s="120">
        <v>40634</v>
      </c>
      <c r="O707" s="107">
        <v>15000000</v>
      </c>
      <c r="P707" s="105" t="s">
        <v>15256</v>
      </c>
      <c r="Q707" s="120">
        <v>41148</v>
      </c>
      <c r="R707" s="105">
        <v>14497450</v>
      </c>
      <c r="S707" s="108" t="s">
        <v>1640</v>
      </c>
      <c r="T707" s="109">
        <v>41165</v>
      </c>
      <c r="U707" s="106">
        <v>10148215</v>
      </c>
      <c r="V707" s="109">
        <v>41165</v>
      </c>
      <c r="W707" s="141">
        <v>10148215</v>
      </c>
      <c r="X707" s="141">
        <v>0</v>
      </c>
      <c r="Y707" s="141">
        <v>0</v>
      </c>
      <c r="Z707" s="141">
        <v>0</v>
      </c>
      <c r="AA707" s="114">
        <v>9730674</v>
      </c>
      <c r="AB707" s="114"/>
      <c r="AC707" s="132"/>
      <c r="AD707" s="141"/>
      <c r="AE707" s="106">
        <v>0</v>
      </c>
      <c r="AF707" s="106">
        <v>0</v>
      </c>
      <c r="AG707" s="106">
        <v>0</v>
      </c>
      <c r="AH707" s="106"/>
      <c r="AI707" s="106"/>
      <c r="AJ707" s="106"/>
      <c r="AK707" s="106"/>
      <c r="AL707" s="106"/>
      <c r="AM707" s="106"/>
      <c r="AN707" s="114">
        <f t="shared" si="20"/>
        <v>9730674</v>
      </c>
      <c r="AO707" s="114">
        <f t="shared" si="21"/>
        <v>417541</v>
      </c>
      <c r="AP707" s="114"/>
      <c r="AQ707" s="114"/>
      <c r="AR707" s="114"/>
      <c r="AS707" s="114"/>
    </row>
    <row r="708" spans="1:46" s="190" customFormat="1" ht="15" customHeight="1" x14ac:dyDescent="0.2">
      <c r="A708" s="104"/>
      <c r="B708" s="104">
        <f>VLOOKUP(BJB!$F$9:$F$5599,Ctrl!$B$4:$C$399,2,0)</f>
        <v>28</v>
      </c>
      <c r="C708" s="104">
        <f>VLOOKUP(BJB!$G$9:$G$5599,Ctrl!$E$4:$F$399,2,0)</f>
        <v>0</v>
      </c>
      <c r="D708" s="219">
        <v>1</v>
      </c>
      <c r="E708" s="104" t="str">
        <f>VLOOKUP(BJB!$F$9:$F$5599,Ctrl!$B$4:$D$399,3,0)</f>
        <v>III</v>
      </c>
      <c r="F708" s="139" t="s">
        <v>10541</v>
      </c>
      <c r="G708" s="139" t="s">
        <v>7676</v>
      </c>
      <c r="H708" s="125"/>
      <c r="I708" s="220">
        <f>IF(G707=BJB!$G1673,I707+1,1)</f>
        <v>1</v>
      </c>
      <c r="J708" s="912" t="s">
        <v>20903</v>
      </c>
      <c r="K708" s="121" t="s">
        <v>10883</v>
      </c>
      <c r="L708" s="104" t="s">
        <v>6477</v>
      </c>
      <c r="M708" s="104" t="s">
        <v>6060</v>
      </c>
      <c r="N708" s="120">
        <v>41389</v>
      </c>
      <c r="O708" s="105">
        <v>35000000</v>
      </c>
      <c r="P708" s="105" t="s">
        <v>15262</v>
      </c>
      <c r="Q708" s="120">
        <v>42069</v>
      </c>
      <c r="R708" s="105">
        <v>15460400</v>
      </c>
      <c r="S708" s="146" t="s">
        <v>8418</v>
      </c>
      <c r="T708" s="109">
        <v>42241</v>
      </c>
      <c r="U708" s="141">
        <v>10352754</v>
      </c>
      <c r="V708" s="109">
        <v>42241</v>
      </c>
      <c r="W708" s="141">
        <v>10352754</v>
      </c>
      <c r="X708" s="141">
        <v>0</v>
      </c>
      <c r="Y708" s="141">
        <v>0</v>
      </c>
      <c r="Z708" s="141">
        <v>0</v>
      </c>
      <c r="AA708" s="114">
        <v>0</v>
      </c>
      <c r="AB708" s="114"/>
      <c r="AC708" s="132"/>
      <c r="AD708" s="141"/>
      <c r="AE708" s="106">
        <v>0</v>
      </c>
      <c r="AF708" s="106">
        <v>0</v>
      </c>
      <c r="AG708" s="106">
        <v>0</v>
      </c>
      <c r="AH708" s="106"/>
      <c r="AI708" s="106"/>
      <c r="AJ708" s="106"/>
      <c r="AK708" s="106"/>
      <c r="AL708" s="106"/>
      <c r="AM708" s="106"/>
      <c r="AN708" s="114">
        <f t="shared" si="20"/>
        <v>0</v>
      </c>
      <c r="AO708" s="114">
        <f t="shared" si="21"/>
        <v>10352754</v>
      </c>
      <c r="AP708" s="114"/>
      <c r="AQ708" s="114"/>
      <c r="AR708" s="114"/>
      <c r="AS708" s="114"/>
      <c r="AT708" s="191"/>
    </row>
    <row r="709" spans="1:46" s="190" customFormat="1" ht="15" customHeight="1" x14ac:dyDescent="0.2">
      <c r="A709" s="104"/>
      <c r="B709" s="104">
        <f>VLOOKUP(BJB!$F$9:$F$5599,Ctrl!$B$4:$C$399,2,0)</f>
        <v>28</v>
      </c>
      <c r="C709" s="104">
        <f>VLOOKUP(BJB!$G$9:$G$5599,Ctrl!$E$4:$F$399,2,0)</f>
        <v>1</v>
      </c>
      <c r="D709" s="219">
        <v>1</v>
      </c>
      <c r="E709" s="104" t="str">
        <f>VLOOKUP(BJB!$F$9:$F$5599,Ctrl!$B$4:$D$399,3,0)</f>
        <v>III</v>
      </c>
      <c r="F709" s="139" t="s">
        <v>10541</v>
      </c>
      <c r="G709" s="139" t="s">
        <v>1717</v>
      </c>
      <c r="H709" s="125"/>
      <c r="I709" s="220">
        <f>IF(G708=BJB!$G1689,I708+1,1)</f>
        <v>1</v>
      </c>
      <c r="J709" s="912" t="s">
        <v>20904</v>
      </c>
      <c r="K709" s="121" t="s">
        <v>1727</v>
      </c>
      <c r="L709" s="104" t="s">
        <v>6477</v>
      </c>
      <c r="M709" s="104" t="s">
        <v>1728</v>
      </c>
      <c r="N709" s="142">
        <v>39779</v>
      </c>
      <c r="O709" s="114">
        <v>35000000</v>
      </c>
      <c r="P709" s="105" t="s">
        <v>15263</v>
      </c>
      <c r="Q709" s="120" t="s">
        <v>15264</v>
      </c>
      <c r="R709" s="105">
        <v>29368402</v>
      </c>
      <c r="S709" s="108" t="s">
        <v>6903</v>
      </c>
      <c r="T709" s="109">
        <v>40295</v>
      </c>
      <c r="U709" s="114">
        <v>26250000</v>
      </c>
      <c r="V709" s="109">
        <v>40295</v>
      </c>
      <c r="W709" s="141">
        <v>26250000</v>
      </c>
      <c r="X709" s="141">
        <v>0</v>
      </c>
      <c r="Y709" s="141">
        <v>0</v>
      </c>
      <c r="Z709" s="141">
        <v>0</v>
      </c>
      <c r="AA709" s="114">
        <v>0</v>
      </c>
      <c r="AB709" s="114"/>
      <c r="AC709" s="114"/>
      <c r="AD709" s="141"/>
      <c r="AE709" s="106">
        <v>0</v>
      </c>
      <c r="AF709" s="106">
        <v>0</v>
      </c>
      <c r="AG709" s="106">
        <v>0</v>
      </c>
      <c r="AH709" s="114"/>
      <c r="AI709" s="114"/>
      <c r="AJ709" s="114"/>
      <c r="AK709" s="114"/>
      <c r="AL709" s="114"/>
      <c r="AM709" s="114"/>
      <c r="AN709" s="114">
        <f t="shared" si="20"/>
        <v>0</v>
      </c>
      <c r="AO709" s="114">
        <f t="shared" si="21"/>
        <v>26250000</v>
      </c>
      <c r="AP709" s="114"/>
      <c r="AQ709" s="114"/>
      <c r="AR709" s="114"/>
      <c r="AS709" s="114"/>
      <c r="AT709" s="191"/>
    </row>
    <row r="710" spans="1:46" s="190" customFormat="1" ht="15" customHeight="1" x14ac:dyDescent="0.2">
      <c r="A710" s="104"/>
      <c r="B710" s="104">
        <f>VLOOKUP(BJB!$F$9:$F$5599,Ctrl!$B$4:$C$399,2,0)</f>
        <v>28</v>
      </c>
      <c r="C710" s="104">
        <f>VLOOKUP(BJB!$G$9:$G$5599,Ctrl!$E$4:$F$399,2,0)</f>
        <v>0</v>
      </c>
      <c r="D710" s="219">
        <v>1</v>
      </c>
      <c r="E710" s="104" t="str">
        <f>VLOOKUP(BJB!$F$9:$F$5599,Ctrl!$B$4:$D$399,3,0)</f>
        <v>III</v>
      </c>
      <c r="F710" s="139" t="s">
        <v>10541</v>
      </c>
      <c r="G710" s="139" t="s">
        <v>7655</v>
      </c>
      <c r="H710" s="125"/>
      <c r="I710" s="220">
        <f>IF(G709=BJB!$G1493,I709+1,1)</f>
        <v>1</v>
      </c>
      <c r="J710" s="912" t="s">
        <v>20905</v>
      </c>
      <c r="K710" s="121" t="s">
        <v>1584</v>
      </c>
      <c r="L710" s="104" t="s">
        <v>6477</v>
      </c>
      <c r="M710" s="104" t="s">
        <v>1487</v>
      </c>
      <c r="N710" s="120">
        <v>39701</v>
      </c>
      <c r="O710" s="107">
        <v>35000000</v>
      </c>
      <c r="P710" s="105" t="s">
        <v>6222</v>
      </c>
      <c r="Q710" s="120" t="s">
        <v>6222</v>
      </c>
      <c r="R710" s="890">
        <v>0</v>
      </c>
      <c r="S710" s="108" t="s">
        <v>1579</v>
      </c>
      <c r="T710" s="109">
        <v>40815</v>
      </c>
      <c r="U710" s="106">
        <v>22572175</v>
      </c>
      <c r="V710" s="109" t="s">
        <v>6222</v>
      </c>
      <c r="W710" s="141">
        <v>0</v>
      </c>
      <c r="X710" s="141">
        <v>0</v>
      </c>
      <c r="Y710" s="141">
        <v>0</v>
      </c>
      <c r="Z710" s="141">
        <v>0</v>
      </c>
      <c r="AA710" s="114">
        <v>0</v>
      </c>
      <c r="AB710" s="114"/>
      <c r="AC710" s="106"/>
      <c r="AD710" s="141"/>
      <c r="AE710" s="106">
        <v>0</v>
      </c>
      <c r="AF710" s="106">
        <v>0</v>
      </c>
      <c r="AG710" s="106">
        <v>0</v>
      </c>
      <c r="AH710" s="106"/>
      <c r="AI710" s="106"/>
      <c r="AJ710" s="106"/>
      <c r="AK710" s="106"/>
      <c r="AL710" s="106"/>
      <c r="AM710" s="106"/>
      <c r="AN710" s="114">
        <f t="shared" si="20"/>
        <v>0</v>
      </c>
      <c r="AO710" s="114">
        <f t="shared" si="21"/>
        <v>22572175</v>
      </c>
      <c r="AP710" s="114"/>
      <c r="AQ710" s="114"/>
      <c r="AR710" s="114"/>
      <c r="AS710" s="114"/>
      <c r="AT710" s="191"/>
    </row>
    <row r="711" spans="1:46" s="190" customFormat="1" ht="15" customHeight="1" x14ac:dyDescent="0.2">
      <c r="A711" s="104"/>
      <c r="B711" s="104">
        <f>VLOOKUP(BJB!$F$9:$F$5599,Ctrl!$B$4:$C$399,2,0)</f>
        <v>28</v>
      </c>
      <c r="C711" s="104">
        <f>VLOOKUP(BJB!$G$9:$G$5599,Ctrl!$E$4:$F$399,2,0)</f>
        <v>5</v>
      </c>
      <c r="D711" s="219">
        <v>1</v>
      </c>
      <c r="E711" s="104" t="str">
        <f>VLOOKUP(BJB!$F$9:$F$5599,Ctrl!$B$4:$D$399,3,0)</f>
        <v>III</v>
      </c>
      <c r="F711" s="139" t="s">
        <v>10541</v>
      </c>
      <c r="G711" s="139" t="s">
        <v>2058</v>
      </c>
      <c r="H711" s="125"/>
      <c r="I711" s="220">
        <f>IF(G710=BJB!$G1844,I710+1,1)</f>
        <v>1</v>
      </c>
      <c r="J711" s="912" t="s">
        <v>20906</v>
      </c>
      <c r="K711" s="121" t="s">
        <v>7771</v>
      </c>
      <c r="L711" s="104" t="s">
        <v>6477</v>
      </c>
      <c r="M711" s="104" t="s">
        <v>7848</v>
      </c>
      <c r="N711" s="120">
        <v>41351</v>
      </c>
      <c r="O711" s="105">
        <v>35000000</v>
      </c>
      <c r="P711" s="105" t="s">
        <v>15265</v>
      </c>
      <c r="Q711" s="120">
        <v>41948</v>
      </c>
      <c r="R711" s="105">
        <v>44933596</v>
      </c>
      <c r="S711" s="146" t="s">
        <v>7911</v>
      </c>
      <c r="T711" s="109">
        <v>42114</v>
      </c>
      <c r="U711" s="141">
        <v>24500000</v>
      </c>
      <c r="V711" s="109">
        <v>42114</v>
      </c>
      <c r="W711" s="141">
        <v>24500000</v>
      </c>
      <c r="X711" s="141">
        <v>0</v>
      </c>
      <c r="Y711" s="141">
        <v>0</v>
      </c>
      <c r="Z711" s="141">
        <v>0</v>
      </c>
      <c r="AA711" s="114">
        <v>0</v>
      </c>
      <c r="AB711" s="114"/>
      <c r="AC711" s="132"/>
      <c r="AD711" s="141"/>
      <c r="AE711" s="106">
        <v>0</v>
      </c>
      <c r="AF711" s="106">
        <v>0</v>
      </c>
      <c r="AG711" s="106">
        <v>0</v>
      </c>
      <c r="AH711" s="141"/>
      <c r="AI711" s="141"/>
      <c r="AJ711" s="141"/>
      <c r="AK711" s="141"/>
      <c r="AL711" s="141"/>
      <c r="AM711" s="141"/>
      <c r="AN711" s="114">
        <f t="shared" si="20"/>
        <v>0</v>
      </c>
      <c r="AO711" s="114">
        <f t="shared" si="21"/>
        <v>24500000</v>
      </c>
      <c r="AP711" s="114"/>
      <c r="AQ711" s="114"/>
      <c r="AR711" s="114"/>
      <c r="AS711" s="114"/>
      <c r="AT711" s="191"/>
    </row>
    <row r="712" spans="1:46" s="190" customFormat="1" ht="15" customHeight="1" x14ac:dyDescent="0.2">
      <c r="A712" s="104"/>
      <c r="B712" s="104">
        <f>VLOOKUP(BJB!$F$9:$F$5599,Ctrl!$B$4:$C$399,2,0)</f>
        <v>28</v>
      </c>
      <c r="C712" s="104">
        <f>VLOOKUP(BJB!$G$9:$G$5599,Ctrl!$E$4:$F$399,2,0)</f>
        <v>0</v>
      </c>
      <c r="D712" s="219">
        <v>1</v>
      </c>
      <c r="E712" s="104" t="str">
        <f>VLOOKUP(BJB!$F$9:$F$5599,Ctrl!$B$4:$D$399,3,0)</f>
        <v>III</v>
      </c>
      <c r="F712" s="139" t="s">
        <v>10580</v>
      </c>
      <c r="G712" s="139" t="s">
        <v>7655</v>
      </c>
      <c r="H712" s="231" t="s">
        <v>18596</v>
      </c>
      <c r="I712" s="220">
        <f>IF(G711=BJB!$G1652,I711+1,1)</f>
        <v>1</v>
      </c>
      <c r="J712" s="891" t="s">
        <v>18251</v>
      </c>
      <c r="K712" s="121" t="s">
        <v>8080</v>
      </c>
      <c r="L712" s="104" t="s">
        <v>6477</v>
      </c>
      <c r="M712" s="104" t="s">
        <v>5469</v>
      </c>
      <c r="N712" s="120">
        <v>41509</v>
      </c>
      <c r="O712" s="105">
        <v>150000000</v>
      </c>
      <c r="P712" s="105" t="s">
        <v>15266</v>
      </c>
      <c r="Q712" s="120">
        <v>41856</v>
      </c>
      <c r="R712" s="105">
        <v>127149528</v>
      </c>
      <c r="S712" s="146" t="s">
        <v>8229</v>
      </c>
      <c r="T712" s="109">
        <v>42151</v>
      </c>
      <c r="U712" s="141">
        <v>85481631</v>
      </c>
      <c r="V712" s="109">
        <v>42151</v>
      </c>
      <c r="W712" s="141">
        <v>85481631</v>
      </c>
      <c r="X712" s="141">
        <v>0</v>
      </c>
      <c r="Y712" s="141">
        <v>0</v>
      </c>
      <c r="Z712" s="141">
        <v>0</v>
      </c>
      <c r="AA712" s="114">
        <v>11747422</v>
      </c>
      <c r="AB712" s="114">
        <v>880156</v>
      </c>
      <c r="AC712" s="132"/>
      <c r="AD712" s="141"/>
      <c r="AE712" s="106">
        <v>0</v>
      </c>
      <c r="AF712" s="106">
        <v>0</v>
      </c>
      <c r="AG712" s="106">
        <v>0</v>
      </c>
      <c r="AH712" s="106"/>
      <c r="AI712" s="106"/>
      <c r="AJ712" s="106"/>
      <c r="AK712" s="106"/>
      <c r="AL712" s="106"/>
      <c r="AM712" s="106"/>
      <c r="AN712" s="114">
        <f t="shared" si="20"/>
        <v>12627578</v>
      </c>
      <c r="AO712" s="114">
        <f t="shared" si="21"/>
        <v>72854053</v>
      </c>
      <c r="AP712" s="114"/>
      <c r="AQ712" s="114"/>
      <c r="AR712" s="114"/>
      <c r="AS712" s="114"/>
      <c r="AT712" s="191"/>
    </row>
    <row r="713" spans="1:46" s="190" customFormat="1" ht="15" customHeight="1" x14ac:dyDescent="0.2">
      <c r="A713" s="104"/>
      <c r="B713" s="104">
        <f>VLOOKUP(BJB!$F$9:$F$5599,Ctrl!$B$4:$C$399,2,0)</f>
        <v>28</v>
      </c>
      <c r="C713" s="104">
        <f>VLOOKUP(BJB!$G$9:$G$5599,Ctrl!$E$4:$F$399,2,0)</f>
        <v>3</v>
      </c>
      <c r="D713" s="219">
        <v>1</v>
      </c>
      <c r="E713" s="104" t="str">
        <f>VLOOKUP(BJB!$F$9:$F$5599,Ctrl!$B$4:$D$399,3,0)</f>
        <v>III</v>
      </c>
      <c r="F713" s="139" t="s">
        <v>10541</v>
      </c>
      <c r="G713" s="139" t="s">
        <v>1957</v>
      </c>
      <c r="H713" s="125"/>
      <c r="I713" s="220">
        <f>IF(G712=BJB!$G1882,I712+1,1)</f>
        <v>1</v>
      </c>
      <c r="J713" s="912" t="s">
        <v>20907</v>
      </c>
      <c r="K713" s="121" t="s">
        <v>1996</v>
      </c>
      <c r="L713" s="104" t="s">
        <v>6477</v>
      </c>
      <c r="M713" s="104" t="s">
        <v>1991</v>
      </c>
      <c r="N713" s="120">
        <v>40819</v>
      </c>
      <c r="O713" s="107">
        <v>20000000</v>
      </c>
      <c r="P713" s="105" t="s">
        <v>15267</v>
      </c>
      <c r="Q713" s="120">
        <v>41366</v>
      </c>
      <c r="R713" s="105">
        <v>21873152</v>
      </c>
      <c r="S713" s="146" t="s">
        <v>1992</v>
      </c>
      <c r="T713" s="109">
        <v>41394</v>
      </c>
      <c r="U713" s="106">
        <f>14000000</f>
        <v>14000000</v>
      </c>
      <c r="V713" s="109">
        <v>41394</v>
      </c>
      <c r="W713" s="141">
        <v>14000000</v>
      </c>
      <c r="X713" s="141">
        <v>0</v>
      </c>
      <c r="Y713" s="141">
        <v>0</v>
      </c>
      <c r="Z713" s="141">
        <v>0</v>
      </c>
      <c r="AA713" s="150">
        <v>14000000</v>
      </c>
      <c r="AB713" s="150"/>
      <c r="AC713" s="106"/>
      <c r="AD713" s="141"/>
      <c r="AE713" s="106">
        <v>0</v>
      </c>
      <c r="AF713" s="106">
        <v>0</v>
      </c>
      <c r="AG713" s="106">
        <v>0</v>
      </c>
      <c r="AH713" s="106"/>
      <c r="AI713" s="106"/>
      <c r="AJ713" s="106"/>
      <c r="AK713" s="106"/>
      <c r="AL713" s="106"/>
      <c r="AM713" s="106"/>
      <c r="AN713" s="114">
        <f t="shared" ref="AN713:AN776" si="22">SUM(AA713:AM713)</f>
        <v>14000000</v>
      </c>
      <c r="AO713" s="114">
        <f t="shared" ref="AO713:AO776" si="23">IF((U713-AN713)&lt;0,ABS(0),(U713-AN713))</f>
        <v>0</v>
      </c>
      <c r="AP713" s="114"/>
      <c r="AQ713" s="114"/>
      <c r="AR713" s="114"/>
      <c r="AS713" s="114"/>
      <c r="AT713" s="191"/>
    </row>
    <row r="714" spans="1:46" s="190" customFormat="1" ht="15" customHeight="1" x14ac:dyDescent="0.2">
      <c r="A714" s="104"/>
      <c r="B714" s="104">
        <f>VLOOKUP(BJB!$F$9:$F$5599,Ctrl!$B$4:$C$399,2,0)</f>
        <v>28</v>
      </c>
      <c r="C714" s="104">
        <f>VLOOKUP(BJB!$G$9:$G$5599,Ctrl!$E$4:$F$399,2,0)</f>
        <v>0</v>
      </c>
      <c r="D714" s="219">
        <v>1</v>
      </c>
      <c r="E714" s="104" t="str">
        <f>VLOOKUP(BJB!$F$9:$F$5599,Ctrl!$B$4:$D$399,3,0)</f>
        <v>III</v>
      </c>
      <c r="F714" s="139" t="s">
        <v>10541</v>
      </c>
      <c r="G714" s="139" t="s">
        <v>7655</v>
      </c>
      <c r="H714" s="125"/>
      <c r="I714" s="220"/>
      <c r="J714" s="912" t="s">
        <v>20908</v>
      </c>
      <c r="K714" s="121" t="s">
        <v>10854</v>
      </c>
      <c r="L714" s="104" t="s">
        <v>6477</v>
      </c>
      <c r="M714" s="104" t="s">
        <v>1707</v>
      </c>
      <c r="N714" s="120">
        <v>41113</v>
      </c>
      <c r="O714" s="105">
        <v>70000000</v>
      </c>
      <c r="P714" s="105" t="s">
        <v>6222</v>
      </c>
      <c r="Q714" s="120" t="s">
        <v>6222</v>
      </c>
      <c r="R714" s="890">
        <v>0</v>
      </c>
      <c r="S714" s="146" t="s">
        <v>10189</v>
      </c>
      <c r="T714" s="109">
        <v>42457</v>
      </c>
      <c r="U714" s="141">
        <v>23759257</v>
      </c>
      <c r="V714" s="109" t="s">
        <v>6222</v>
      </c>
      <c r="W714" s="141">
        <v>0</v>
      </c>
      <c r="X714" s="141">
        <v>0</v>
      </c>
      <c r="Y714" s="141">
        <v>0</v>
      </c>
      <c r="Z714" s="141">
        <v>0</v>
      </c>
      <c r="AA714" s="114">
        <v>23759257</v>
      </c>
      <c r="AB714" s="114"/>
      <c r="AC714" s="132"/>
      <c r="AD714" s="141"/>
      <c r="AE714" s="106">
        <v>0</v>
      </c>
      <c r="AF714" s="106">
        <v>0</v>
      </c>
      <c r="AG714" s="106">
        <v>0</v>
      </c>
      <c r="AH714" s="141"/>
      <c r="AI714" s="141"/>
      <c r="AJ714" s="141"/>
      <c r="AK714" s="141"/>
      <c r="AL714" s="141"/>
      <c r="AM714" s="141"/>
      <c r="AN714" s="114">
        <f t="shared" si="22"/>
        <v>23759257</v>
      </c>
      <c r="AO714" s="114">
        <f t="shared" si="23"/>
        <v>0</v>
      </c>
      <c r="AP714" s="114"/>
      <c r="AQ714" s="114"/>
      <c r="AR714" s="114"/>
      <c r="AS714" s="114"/>
      <c r="AT714" s="191"/>
    </row>
    <row r="715" spans="1:46" s="190" customFormat="1" ht="15" customHeight="1" x14ac:dyDescent="0.2">
      <c r="A715" s="104"/>
      <c r="B715" s="104">
        <f>VLOOKUP(BJB!$F$9:$F$5599,Ctrl!$B$4:$C$399,2,0)</f>
        <v>28</v>
      </c>
      <c r="C715" s="104">
        <f>VLOOKUP(BJB!$G$9:$G$5599,Ctrl!$E$4:$F$399,2,0)</f>
        <v>5</v>
      </c>
      <c r="D715" s="219">
        <v>1</v>
      </c>
      <c r="E715" s="104" t="str">
        <f>VLOOKUP(BJB!$F$9:$F$5599,Ctrl!$B$4:$D$399,3,0)</f>
        <v>III</v>
      </c>
      <c r="F715" s="139" t="s">
        <v>10541</v>
      </c>
      <c r="G715" s="139" t="s">
        <v>2058</v>
      </c>
      <c r="H715" s="125"/>
      <c r="I715" s="220"/>
      <c r="J715" s="912" t="s">
        <v>20909</v>
      </c>
      <c r="K715" s="121" t="s">
        <v>10854</v>
      </c>
      <c r="L715" s="104" t="s">
        <v>6477</v>
      </c>
      <c r="M715" s="104" t="s">
        <v>7333</v>
      </c>
      <c r="N715" s="120">
        <v>41472</v>
      </c>
      <c r="O715" s="105">
        <v>15000000</v>
      </c>
      <c r="P715" s="105" t="s">
        <v>6222</v>
      </c>
      <c r="Q715" s="120" t="s">
        <v>6222</v>
      </c>
      <c r="R715" s="890">
        <v>0</v>
      </c>
      <c r="S715" s="146" t="s">
        <v>10189</v>
      </c>
      <c r="T715" s="109">
        <v>42457</v>
      </c>
      <c r="U715" s="141">
        <v>5305864</v>
      </c>
      <c r="V715" s="109" t="s">
        <v>6222</v>
      </c>
      <c r="W715" s="141">
        <v>0</v>
      </c>
      <c r="X715" s="141">
        <v>0</v>
      </c>
      <c r="Y715" s="141">
        <v>0</v>
      </c>
      <c r="Z715" s="141">
        <v>0</v>
      </c>
      <c r="AA715" s="114">
        <v>5305864</v>
      </c>
      <c r="AB715" s="114"/>
      <c r="AC715" s="132"/>
      <c r="AD715" s="141"/>
      <c r="AE715" s="106">
        <v>0</v>
      </c>
      <c r="AF715" s="106">
        <v>0</v>
      </c>
      <c r="AG715" s="106">
        <v>0</v>
      </c>
      <c r="AH715" s="141"/>
      <c r="AI715" s="141"/>
      <c r="AJ715" s="141"/>
      <c r="AK715" s="141"/>
      <c r="AL715" s="141"/>
      <c r="AM715" s="141"/>
      <c r="AN715" s="114">
        <f t="shared" si="22"/>
        <v>5305864</v>
      </c>
      <c r="AO715" s="114">
        <f t="shared" si="23"/>
        <v>0</v>
      </c>
      <c r="AP715" s="114"/>
      <c r="AQ715" s="114"/>
      <c r="AR715" s="114"/>
      <c r="AS715" s="114"/>
      <c r="AT715" s="191"/>
    </row>
    <row r="716" spans="1:46" s="190" customFormat="1" ht="15" customHeight="1" x14ac:dyDescent="0.2">
      <c r="A716" s="104"/>
      <c r="B716" s="104">
        <f>VLOOKUP(BJB!$F$9:$F$5599,Ctrl!$B$4:$C$399,2,0)</f>
        <v>28</v>
      </c>
      <c r="C716" s="104">
        <f>VLOOKUP(BJB!$G$9:$G$5599,Ctrl!$E$4:$F$399,2,0)</f>
        <v>1</v>
      </c>
      <c r="D716" s="219">
        <v>1</v>
      </c>
      <c r="E716" s="104" t="str">
        <f>VLOOKUP(BJB!$F$9:$F$5599,Ctrl!$B$4:$D$399,3,0)</f>
        <v>III</v>
      </c>
      <c r="F716" s="139" t="s">
        <v>10541</v>
      </c>
      <c r="G716" s="139" t="s">
        <v>1717</v>
      </c>
      <c r="H716" s="125"/>
      <c r="I716" s="220">
        <f>IF(G715=BJB!$G1741,I715+1,1)</f>
        <v>1</v>
      </c>
      <c r="J716" s="912" t="s">
        <v>20910</v>
      </c>
      <c r="K716" s="121" t="s">
        <v>1807</v>
      </c>
      <c r="L716" s="104" t="s">
        <v>6477</v>
      </c>
      <c r="M716" s="104" t="s">
        <v>1532</v>
      </c>
      <c r="N716" s="120">
        <v>39765</v>
      </c>
      <c r="O716" s="107">
        <v>30000000</v>
      </c>
      <c r="P716" s="105" t="s">
        <v>6222</v>
      </c>
      <c r="Q716" s="120" t="s">
        <v>6222</v>
      </c>
      <c r="R716" s="890">
        <v>0</v>
      </c>
      <c r="S716" s="108" t="s">
        <v>1794</v>
      </c>
      <c r="T716" s="109">
        <v>40840</v>
      </c>
      <c r="U716" s="106">
        <v>18292782</v>
      </c>
      <c r="V716" s="109" t="s">
        <v>6222</v>
      </c>
      <c r="W716" s="141">
        <v>0</v>
      </c>
      <c r="X716" s="141">
        <v>0</v>
      </c>
      <c r="Y716" s="141">
        <v>0</v>
      </c>
      <c r="Z716" s="141">
        <v>0</v>
      </c>
      <c r="AA716" s="114">
        <v>62183</v>
      </c>
      <c r="AB716" s="114"/>
      <c r="AC716" s="106"/>
      <c r="AD716" s="141"/>
      <c r="AE716" s="106">
        <v>0</v>
      </c>
      <c r="AF716" s="106">
        <v>0</v>
      </c>
      <c r="AG716" s="106">
        <v>0</v>
      </c>
      <c r="AH716" s="106"/>
      <c r="AI716" s="106"/>
      <c r="AJ716" s="106"/>
      <c r="AK716" s="106"/>
      <c r="AL716" s="106"/>
      <c r="AM716" s="106"/>
      <c r="AN716" s="114">
        <f t="shared" si="22"/>
        <v>62183</v>
      </c>
      <c r="AO716" s="114">
        <f t="shared" si="23"/>
        <v>18230599</v>
      </c>
      <c r="AP716" s="114"/>
      <c r="AQ716" s="114"/>
      <c r="AR716" s="114"/>
      <c r="AS716" s="114"/>
      <c r="AT716" s="191"/>
    </row>
    <row r="717" spans="1:46" s="190" customFormat="1" ht="15" customHeight="1" x14ac:dyDescent="0.2">
      <c r="A717" s="104"/>
      <c r="B717" s="104">
        <f>VLOOKUP(BJB!$F$9:$F$5599,Ctrl!$B$4:$C$399,2,0)</f>
        <v>28</v>
      </c>
      <c r="C717" s="104">
        <f>VLOOKUP(BJB!$G$9:$G$5599,Ctrl!$E$4:$F$399,2,0)</f>
        <v>0</v>
      </c>
      <c r="D717" s="219">
        <v>1</v>
      </c>
      <c r="E717" s="104" t="str">
        <f>VLOOKUP(BJB!$F$9:$F$5599,Ctrl!$B$4:$D$399,3,0)</f>
        <v>III</v>
      </c>
      <c r="F717" s="139" t="s">
        <v>10541</v>
      </c>
      <c r="G717" s="139" t="s">
        <v>7655</v>
      </c>
      <c r="H717" s="125"/>
      <c r="I717" s="220">
        <f>IF(G716=BJB!$G1586,I716+1,1)</f>
        <v>1</v>
      </c>
      <c r="J717" s="912" t="s">
        <v>20911</v>
      </c>
      <c r="K717" s="126" t="s">
        <v>5175</v>
      </c>
      <c r="L717" s="104" t="s">
        <v>6476</v>
      </c>
      <c r="M717" s="127" t="s">
        <v>5176</v>
      </c>
      <c r="N717" s="120">
        <v>41197</v>
      </c>
      <c r="O717" s="140">
        <v>141089981</v>
      </c>
      <c r="P717" s="105" t="s">
        <v>6222</v>
      </c>
      <c r="Q717" s="120" t="s">
        <v>6222</v>
      </c>
      <c r="R717" s="890">
        <v>0</v>
      </c>
      <c r="S717" s="234" t="s">
        <v>5047</v>
      </c>
      <c r="T717" s="130">
        <v>41698</v>
      </c>
      <c r="U717" s="141">
        <v>116650139</v>
      </c>
      <c r="V717" s="109" t="s">
        <v>6222</v>
      </c>
      <c r="W717" s="141">
        <v>0</v>
      </c>
      <c r="X717" s="141">
        <v>0</v>
      </c>
      <c r="Y717" s="141">
        <v>0</v>
      </c>
      <c r="Z717" s="141">
        <v>0</v>
      </c>
      <c r="AA717" s="114">
        <v>0</v>
      </c>
      <c r="AB717" s="114"/>
      <c r="AC717" s="141"/>
      <c r="AD717" s="141"/>
      <c r="AE717" s="106">
        <v>0</v>
      </c>
      <c r="AF717" s="106">
        <v>0</v>
      </c>
      <c r="AG717" s="106">
        <v>0</v>
      </c>
      <c r="AH717" s="141"/>
      <c r="AI717" s="141"/>
      <c r="AJ717" s="141"/>
      <c r="AK717" s="141"/>
      <c r="AL717" s="141"/>
      <c r="AM717" s="141"/>
      <c r="AN717" s="114">
        <f t="shared" si="22"/>
        <v>0</v>
      </c>
      <c r="AO717" s="114">
        <f t="shared" si="23"/>
        <v>116650139</v>
      </c>
      <c r="AP717" s="114"/>
      <c r="AQ717" s="114"/>
      <c r="AR717" s="114"/>
      <c r="AS717" s="114"/>
      <c r="AT717" s="191"/>
    </row>
    <row r="718" spans="1:46" s="190" customFormat="1" ht="15" customHeight="1" x14ac:dyDescent="0.2">
      <c r="A718" s="104"/>
      <c r="B718" s="104">
        <f>VLOOKUP(BJB!$F$9:$F$5599,Ctrl!$B$4:$C$399,2,0)</f>
        <v>28</v>
      </c>
      <c r="C718" s="104">
        <f>VLOOKUP(BJB!$G$9:$G$5599,Ctrl!$E$4:$F$399,2,0)</f>
        <v>1</v>
      </c>
      <c r="D718" s="219">
        <v>1</v>
      </c>
      <c r="E718" s="104" t="str">
        <f>VLOOKUP(BJB!$F$9:$F$5599,Ctrl!$B$4:$D$399,3,0)</f>
        <v>III</v>
      </c>
      <c r="F718" s="139" t="s">
        <v>10541</v>
      </c>
      <c r="G718" s="139" t="s">
        <v>1717</v>
      </c>
      <c r="H718" s="125"/>
      <c r="I718" s="220">
        <f>IF(G717=BJB!$G1812,I717+1,1)</f>
        <v>1</v>
      </c>
      <c r="J718" s="912" t="s">
        <v>20912</v>
      </c>
      <c r="K718" s="126" t="s">
        <v>5105</v>
      </c>
      <c r="L718" s="104" t="s">
        <v>6476</v>
      </c>
      <c r="M718" s="104" t="s">
        <v>5107</v>
      </c>
      <c r="N718" s="128">
        <v>39904</v>
      </c>
      <c r="O718" s="140">
        <v>50000000</v>
      </c>
      <c r="P718" s="105" t="s">
        <v>6222</v>
      </c>
      <c r="Q718" s="120" t="s">
        <v>6222</v>
      </c>
      <c r="R718" s="890">
        <v>0</v>
      </c>
      <c r="S718" s="234" t="s">
        <v>5099</v>
      </c>
      <c r="T718" s="120">
        <v>41655</v>
      </c>
      <c r="U718" s="141">
        <v>3756350</v>
      </c>
      <c r="V718" s="109" t="s">
        <v>6222</v>
      </c>
      <c r="W718" s="141">
        <v>0</v>
      </c>
      <c r="X718" s="141">
        <v>0</v>
      </c>
      <c r="Y718" s="141">
        <v>0</v>
      </c>
      <c r="Z718" s="141">
        <v>0</v>
      </c>
      <c r="AA718" s="114">
        <v>0</v>
      </c>
      <c r="AB718" s="114"/>
      <c r="AC718" s="141"/>
      <c r="AD718" s="141"/>
      <c r="AE718" s="106">
        <v>0</v>
      </c>
      <c r="AF718" s="106">
        <v>0</v>
      </c>
      <c r="AG718" s="106">
        <v>0</v>
      </c>
      <c r="AH718" s="141"/>
      <c r="AI718" s="141"/>
      <c r="AJ718" s="141"/>
      <c r="AK718" s="141"/>
      <c r="AL718" s="141"/>
      <c r="AM718" s="141"/>
      <c r="AN718" s="114">
        <f t="shared" si="22"/>
        <v>0</v>
      </c>
      <c r="AO718" s="114">
        <f t="shared" si="23"/>
        <v>3756350</v>
      </c>
      <c r="AP718" s="114"/>
      <c r="AQ718" s="114"/>
      <c r="AR718" s="114"/>
      <c r="AS718" s="114"/>
    </row>
    <row r="719" spans="1:46" s="190" customFormat="1" ht="15" customHeight="1" x14ac:dyDescent="0.2">
      <c r="A719" s="104"/>
      <c r="B719" s="104">
        <f>VLOOKUP(BJB!$F$9:$F$5599,Ctrl!$B$4:$C$399,2,0)</f>
        <v>28</v>
      </c>
      <c r="C719" s="104">
        <f>VLOOKUP(BJB!$G$9:$G$5599,Ctrl!$E$4:$F$399,2,0)</f>
        <v>1</v>
      </c>
      <c r="D719" s="219">
        <v>1</v>
      </c>
      <c r="E719" s="104" t="str">
        <f>VLOOKUP(BJB!$F$9:$F$5599,Ctrl!$B$4:$D$399,3,0)</f>
        <v>III</v>
      </c>
      <c r="F719" s="139" t="s">
        <v>10541</v>
      </c>
      <c r="G719" s="139" t="s">
        <v>1717</v>
      </c>
      <c r="H719" s="125"/>
      <c r="I719" s="220">
        <f>IF(G718=BJB!$G1688,I718+1,1)</f>
        <v>1</v>
      </c>
      <c r="J719" s="912" t="s">
        <v>20913</v>
      </c>
      <c r="K719" s="121" t="s">
        <v>1726</v>
      </c>
      <c r="L719" s="104" t="s">
        <v>6477</v>
      </c>
      <c r="M719" s="104" t="s">
        <v>1725</v>
      </c>
      <c r="N719" s="142">
        <v>39765</v>
      </c>
      <c r="O719" s="114">
        <v>15000000</v>
      </c>
      <c r="P719" s="105" t="s">
        <v>15268</v>
      </c>
      <c r="Q719" s="120" t="s">
        <v>15264</v>
      </c>
      <c r="R719" s="105">
        <v>12748959</v>
      </c>
      <c r="S719" s="108" t="s">
        <v>6903</v>
      </c>
      <c r="T719" s="109">
        <v>40295</v>
      </c>
      <c r="U719" s="114">
        <v>11250000</v>
      </c>
      <c r="V719" s="109">
        <v>40295</v>
      </c>
      <c r="W719" s="141">
        <v>11250000</v>
      </c>
      <c r="X719" s="141">
        <v>0</v>
      </c>
      <c r="Y719" s="141">
        <v>0</v>
      </c>
      <c r="Z719" s="141">
        <v>0</v>
      </c>
      <c r="AA719" s="114">
        <v>3600000</v>
      </c>
      <c r="AB719" s="114"/>
      <c r="AC719" s="114"/>
      <c r="AD719" s="141"/>
      <c r="AE719" s="106">
        <v>0</v>
      </c>
      <c r="AF719" s="106">
        <v>0</v>
      </c>
      <c r="AG719" s="106">
        <v>0</v>
      </c>
      <c r="AH719" s="114"/>
      <c r="AI719" s="114"/>
      <c r="AJ719" s="114"/>
      <c r="AK719" s="114"/>
      <c r="AL719" s="114"/>
      <c r="AM719" s="114"/>
      <c r="AN719" s="114">
        <f t="shared" si="22"/>
        <v>3600000</v>
      </c>
      <c r="AO719" s="114">
        <f t="shared" si="23"/>
        <v>7650000</v>
      </c>
      <c r="AP719" s="114"/>
      <c r="AQ719" s="114"/>
      <c r="AR719" s="114"/>
      <c r="AS719" s="114"/>
    </row>
    <row r="720" spans="1:46" s="190" customFormat="1" ht="15" customHeight="1" x14ac:dyDescent="0.2">
      <c r="A720" s="104"/>
      <c r="B720" s="104">
        <f>VLOOKUP(BJB!$F$9:$F$5599,Ctrl!$B$4:$C$399,2,0)</f>
        <v>28</v>
      </c>
      <c r="C720" s="104">
        <f>VLOOKUP(BJB!$G$9:$G$5599,Ctrl!$E$4:$F$399,2,0)</f>
        <v>2</v>
      </c>
      <c r="D720" s="219">
        <v>1</v>
      </c>
      <c r="E720" s="104" t="str">
        <f>VLOOKUP(BJB!$F$9:$F$5599,Ctrl!$B$4:$D$399,3,0)</f>
        <v>III</v>
      </c>
      <c r="F720" s="139" t="s">
        <v>10541</v>
      </c>
      <c r="G720" s="139" t="s">
        <v>1908</v>
      </c>
      <c r="H720" s="125"/>
      <c r="I720" s="220">
        <f>IF(G719=BJB!$G2014,I719+1,1)</f>
        <v>1</v>
      </c>
      <c r="J720" s="912" t="s">
        <v>20914</v>
      </c>
      <c r="K720" s="126" t="s">
        <v>5350</v>
      </c>
      <c r="L720" s="104" t="s">
        <v>6477</v>
      </c>
      <c r="M720" s="104" t="s">
        <v>5351</v>
      </c>
      <c r="N720" s="120">
        <v>40809</v>
      </c>
      <c r="O720" s="105">
        <v>40000000</v>
      </c>
      <c r="P720" s="105" t="s">
        <v>15269</v>
      </c>
      <c r="Q720" s="120">
        <v>41617</v>
      </c>
      <c r="R720" s="105">
        <v>22967708</v>
      </c>
      <c r="S720" s="234" t="s">
        <v>5326</v>
      </c>
      <c r="T720" s="130">
        <v>41759</v>
      </c>
      <c r="U720" s="112">
        <v>16077396</v>
      </c>
      <c r="V720" s="109">
        <v>41730</v>
      </c>
      <c r="W720" s="141">
        <v>16077396</v>
      </c>
      <c r="X720" s="141">
        <v>0</v>
      </c>
      <c r="Y720" s="141">
        <v>0</v>
      </c>
      <c r="Z720" s="141">
        <v>0</v>
      </c>
      <c r="AA720" s="114">
        <v>0</v>
      </c>
      <c r="AB720" s="114"/>
      <c r="AC720" s="112"/>
      <c r="AD720" s="141"/>
      <c r="AE720" s="106">
        <v>0</v>
      </c>
      <c r="AF720" s="106">
        <v>0</v>
      </c>
      <c r="AG720" s="106">
        <v>0</v>
      </c>
      <c r="AH720" s="112"/>
      <c r="AI720" s="112"/>
      <c r="AJ720" s="112"/>
      <c r="AK720" s="112"/>
      <c r="AL720" s="112"/>
      <c r="AM720" s="112"/>
      <c r="AN720" s="114">
        <f t="shared" si="22"/>
        <v>0</v>
      </c>
      <c r="AO720" s="114">
        <f t="shared" si="23"/>
        <v>16077396</v>
      </c>
      <c r="AP720" s="114"/>
      <c r="AQ720" s="114"/>
      <c r="AR720" s="114"/>
      <c r="AS720" s="114"/>
    </row>
    <row r="721" spans="1:46" s="190" customFormat="1" ht="15" customHeight="1" x14ac:dyDescent="0.2">
      <c r="A721" s="104"/>
      <c r="B721" s="104">
        <f>VLOOKUP(BJB!$F$9:$F$5599,Ctrl!$B$4:$C$399,2,0)</f>
        <v>28</v>
      </c>
      <c r="C721" s="104">
        <f>VLOOKUP(BJB!$G$9:$G$5599,Ctrl!$E$4:$F$399,2,0)</f>
        <v>0</v>
      </c>
      <c r="D721" s="219">
        <v>1</v>
      </c>
      <c r="E721" s="104" t="str">
        <f>VLOOKUP(BJB!$F$9:$F$5599,Ctrl!$B$4:$D$399,3,0)</f>
        <v>III</v>
      </c>
      <c r="F721" s="139" t="s">
        <v>10541</v>
      </c>
      <c r="G721" s="139" t="s">
        <v>7655</v>
      </c>
      <c r="H721" s="125"/>
      <c r="I721" s="220">
        <f>IF(G720=BJB!$G1404,I720+1,1)</f>
        <v>1</v>
      </c>
      <c r="J721" s="912" t="s">
        <v>20915</v>
      </c>
      <c r="K721" s="121" t="s">
        <v>7319</v>
      </c>
      <c r="L721" s="104" t="s">
        <v>6477</v>
      </c>
      <c r="M721" s="104" t="s">
        <v>6117</v>
      </c>
      <c r="N721" s="120">
        <v>41254</v>
      </c>
      <c r="O721" s="105">
        <v>30000000</v>
      </c>
      <c r="P721" s="105" t="s">
        <v>15270</v>
      </c>
      <c r="Q721" s="120">
        <v>41856</v>
      </c>
      <c r="R721" s="105">
        <v>24077269</v>
      </c>
      <c r="S721" s="146" t="s">
        <v>7334</v>
      </c>
      <c r="T721" s="109">
        <v>42081</v>
      </c>
      <c r="U721" s="141">
        <v>16203471</v>
      </c>
      <c r="V721" s="109">
        <v>42081</v>
      </c>
      <c r="W721" s="141">
        <v>16203471</v>
      </c>
      <c r="X721" s="141">
        <v>0</v>
      </c>
      <c r="Y721" s="141">
        <v>0</v>
      </c>
      <c r="Z721" s="141">
        <v>0</v>
      </c>
      <c r="AA721" s="114">
        <v>0</v>
      </c>
      <c r="AB721" s="114"/>
      <c r="AC721" s="132"/>
      <c r="AD721" s="141"/>
      <c r="AE721" s="106">
        <v>0</v>
      </c>
      <c r="AF721" s="106">
        <v>0</v>
      </c>
      <c r="AG721" s="106">
        <v>0</v>
      </c>
      <c r="AH721" s="141"/>
      <c r="AI721" s="141"/>
      <c r="AJ721" s="141"/>
      <c r="AK721" s="141"/>
      <c r="AL721" s="141"/>
      <c r="AM721" s="141"/>
      <c r="AN721" s="114">
        <f t="shared" si="22"/>
        <v>0</v>
      </c>
      <c r="AO721" s="114">
        <f t="shared" si="23"/>
        <v>16203471</v>
      </c>
      <c r="AP721" s="114"/>
      <c r="AQ721" s="114"/>
      <c r="AR721" s="114"/>
      <c r="AS721" s="114"/>
    </row>
    <row r="722" spans="1:46" s="190" customFormat="1" ht="15" customHeight="1" x14ac:dyDescent="0.2">
      <c r="A722" s="104"/>
      <c r="B722" s="104">
        <f>VLOOKUP(BJB!$F$9:$F$5599,Ctrl!$B$4:$C$399,2,0)</f>
        <v>28</v>
      </c>
      <c r="C722" s="104">
        <f>VLOOKUP(BJB!$G$9:$G$5599,Ctrl!$E$4:$F$399,2,0)</f>
        <v>0</v>
      </c>
      <c r="D722" s="219">
        <v>1</v>
      </c>
      <c r="E722" s="104" t="str">
        <f>VLOOKUP(BJB!$F$9:$F$5599,Ctrl!$B$4:$D$399,3,0)</f>
        <v>III</v>
      </c>
      <c r="F722" s="139" t="s">
        <v>10541</v>
      </c>
      <c r="G722" s="139" t="s">
        <v>7655</v>
      </c>
      <c r="H722" s="125">
        <v>1071207000004</v>
      </c>
      <c r="I722" s="220">
        <f>IF(G721=BJB!$G1519,I721+1,1)</f>
        <v>1</v>
      </c>
      <c r="J722" s="912" t="s">
        <v>20916</v>
      </c>
      <c r="K722" s="121" t="s">
        <v>1624</v>
      </c>
      <c r="L722" s="104" t="s">
        <v>6477</v>
      </c>
      <c r="M722" s="104" t="s">
        <v>1625</v>
      </c>
      <c r="N722" s="120">
        <v>40604</v>
      </c>
      <c r="O722" s="107">
        <v>12330000</v>
      </c>
      <c r="P722" s="105" t="s">
        <v>15271</v>
      </c>
      <c r="Q722" s="120">
        <v>40918</v>
      </c>
      <c r="R722" s="105">
        <v>12846767</v>
      </c>
      <c r="S722" s="108" t="s">
        <v>6898</v>
      </c>
      <c r="T722" s="109">
        <v>40955</v>
      </c>
      <c r="U722" s="106">
        <v>8631000</v>
      </c>
      <c r="V722" s="109">
        <v>40955</v>
      </c>
      <c r="W722" s="141">
        <v>8631000</v>
      </c>
      <c r="X722" s="141">
        <v>0</v>
      </c>
      <c r="Y722" s="141">
        <v>0</v>
      </c>
      <c r="Z722" s="141">
        <v>0</v>
      </c>
      <c r="AA722" s="114">
        <v>1617754</v>
      </c>
      <c r="AB722" s="114"/>
      <c r="AC722" s="132"/>
      <c r="AD722" s="141"/>
      <c r="AE722" s="106">
        <v>0</v>
      </c>
      <c r="AF722" s="106">
        <v>0</v>
      </c>
      <c r="AG722" s="106">
        <v>0</v>
      </c>
      <c r="AH722" s="106"/>
      <c r="AI722" s="106"/>
      <c r="AJ722" s="106"/>
      <c r="AK722" s="106"/>
      <c r="AL722" s="106"/>
      <c r="AM722" s="106"/>
      <c r="AN722" s="114">
        <f t="shared" si="22"/>
        <v>1617754</v>
      </c>
      <c r="AO722" s="114">
        <f t="shared" si="23"/>
        <v>7013246</v>
      </c>
      <c r="AP722" s="114"/>
      <c r="AQ722" s="114"/>
      <c r="AR722" s="114"/>
      <c r="AS722" s="114"/>
    </row>
    <row r="723" spans="1:46" s="191" customFormat="1" ht="15" customHeight="1" x14ac:dyDescent="0.2">
      <c r="A723" s="104"/>
      <c r="B723" s="104">
        <f>VLOOKUP(BJB!$F$9:$F$5599,Ctrl!$B$4:$C$399,2,0)</f>
        <v>28</v>
      </c>
      <c r="C723" s="104">
        <f>VLOOKUP(BJB!$G$9:$G$5599,Ctrl!$E$4:$F$399,2,0)</f>
        <v>0</v>
      </c>
      <c r="D723" s="219">
        <v>1</v>
      </c>
      <c r="E723" s="104" t="str">
        <f>VLOOKUP(BJB!$F$9:$F$5599,Ctrl!$B$4:$D$399,3,0)</f>
        <v>III</v>
      </c>
      <c r="F723" s="139" t="s">
        <v>10541</v>
      </c>
      <c r="G723" s="139" t="s">
        <v>7655</v>
      </c>
      <c r="H723" s="125">
        <v>1071207000006</v>
      </c>
      <c r="I723" s="220">
        <f>IF(G722=BJB!$G1520,I722+1,1)</f>
        <v>1</v>
      </c>
      <c r="J723" s="912" t="s">
        <v>20917</v>
      </c>
      <c r="K723" s="121" t="s">
        <v>1624</v>
      </c>
      <c r="L723" s="104" t="s">
        <v>6477</v>
      </c>
      <c r="M723" s="104" t="s">
        <v>1625</v>
      </c>
      <c r="N723" s="120">
        <v>40604</v>
      </c>
      <c r="O723" s="107">
        <v>6920000</v>
      </c>
      <c r="P723" s="105" t="s">
        <v>15271</v>
      </c>
      <c r="Q723" s="120">
        <v>40918</v>
      </c>
      <c r="R723" s="105">
        <v>12846767</v>
      </c>
      <c r="S723" s="108" t="s">
        <v>6898</v>
      </c>
      <c r="T723" s="109">
        <v>40955</v>
      </c>
      <c r="U723" s="106">
        <v>4774000</v>
      </c>
      <c r="V723" s="109">
        <v>40955</v>
      </c>
      <c r="W723" s="141">
        <v>8631000</v>
      </c>
      <c r="X723" s="141">
        <v>0</v>
      </c>
      <c r="Y723" s="141">
        <v>0</v>
      </c>
      <c r="Z723" s="141">
        <v>0</v>
      </c>
      <c r="AA723" s="114">
        <v>362056</v>
      </c>
      <c r="AB723" s="114"/>
      <c r="AC723" s="132"/>
      <c r="AD723" s="141"/>
      <c r="AE723" s="106">
        <v>0</v>
      </c>
      <c r="AF723" s="106">
        <v>0</v>
      </c>
      <c r="AG723" s="106">
        <v>0</v>
      </c>
      <c r="AH723" s="106"/>
      <c r="AI723" s="106"/>
      <c r="AJ723" s="106"/>
      <c r="AK723" s="106"/>
      <c r="AL723" s="106"/>
      <c r="AM723" s="106"/>
      <c r="AN723" s="114">
        <f t="shared" si="22"/>
        <v>362056</v>
      </c>
      <c r="AO723" s="114">
        <f t="shared" si="23"/>
        <v>4411944</v>
      </c>
      <c r="AP723" s="114"/>
      <c r="AQ723" s="114"/>
      <c r="AR723" s="114"/>
      <c r="AS723" s="114"/>
      <c r="AT723" s="190"/>
    </row>
    <row r="724" spans="1:46" s="190" customFormat="1" ht="15" customHeight="1" x14ac:dyDescent="0.2">
      <c r="A724" s="104"/>
      <c r="B724" s="104">
        <f>VLOOKUP(BJB!$F$9:$F$5599,Ctrl!$B$4:$C$399,2,0)</f>
        <v>28</v>
      </c>
      <c r="C724" s="104">
        <f>VLOOKUP(BJB!$G$9:$G$5599,Ctrl!$E$4:$F$399,2,0)</f>
        <v>0</v>
      </c>
      <c r="D724" s="219">
        <v>1</v>
      </c>
      <c r="E724" s="104" t="str">
        <f>VLOOKUP(BJB!$F$9:$F$5599,Ctrl!$B$4:$D$399,3,0)</f>
        <v>III</v>
      </c>
      <c r="F724" s="139" t="s">
        <v>10541</v>
      </c>
      <c r="G724" s="139" t="s">
        <v>7655</v>
      </c>
      <c r="H724" s="125"/>
      <c r="I724" s="220">
        <f>IF(G723=BJB!$G1521,I723+1,1)</f>
        <v>1</v>
      </c>
      <c r="J724" s="912" t="s">
        <v>20918</v>
      </c>
      <c r="K724" s="121" t="s">
        <v>1626</v>
      </c>
      <c r="L724" s="104" t="s">
        <v>6477</v>
      </c>
      <c r="M724" s="104" t="s">
        <v>1625</v>
      </c>
      <c r="N724" s="120">
        <v>40604</v>
      </c>
      <c r="O724" s="107">
        <v>15000000</v>
      </c>
      <c r="P724" s="105" t="s">
        <v>15272</v>
      </c>
      <c r="Q724" s="120">
        <v>40920</v>
      </c>
      <c r="R724" s="105">
        <v>6327198</v>
      </c>
      <c r="S724" s="108" t="s">
        <v>6898</v>
      </c>
      <c r="T724" s="109">
        <v>40955</v>
      </c>
      <c r="U724" s="106">
        <v>4429039</v>
      </c>
      <c r="V724" s="109">
        <v>40955</v>
      </c>
      <c r="W724" s="141">
        <v>4429039</v>
      </c>
      <c r="X724" s="141">
        <v>0</v>
      </c>
      <c r="Y724" s="141">
        <v>0</v>
      </c>
      <c r="Z724" s="141">
        <v>0</v>
      </c>
      <c r="AA724" s="114">
        <v>0</v>
      </c>
      <c r="AB724" s="114"/>
      <c r="AC724" s="106"/>
      <c r="AD724" s="141"/>
      <c r="AE724" s="106">
        <v>0</v>
      </c>
      <c r="AF724" s="106">
        <v>0</v>
      </c>
      <c r="AG724" s="106">
        <v>0</v>
      </c>
      <c r="AH724" s="106"/>
      <c r="AI724" s="106"/>
      <c r="AJ724" s="106"/>
      <c r="AK724" s="106"/>
      <c r="AL724" s="106"/>
      <c r="AM724" s="106"/>
      <c r="AN724" s="114">
        <f t="shared" si="22"/>
        <v>0</v>
      </c>
      <c r="AO724" s="114">
        <f t="shared" si="23"/>
        <v>4429039</v>
      </c>
      <c r="AP724" s="114"/>
      <c r="AQ724" s="114"/>
      <c r="AR724" s="114"/>
      <c r="AS724" s="114"/>
      <c r="AT724" s="191"/>
    </row>
    <row r="725" spans="1:46" s="190" customFormat="1" ht="15" customHeight="1" x14ac:dyDescent="0.2">
      <c r="A725" s="104"/>
      <c r="B725" s="104">
        <f>VLOOKUP(BJB!$F$9:$F$5599,Ctrl!$B$4:$C$399,2,0)</f>
        <v>28</v>
      </c>
      <c r="C725" s="104">
        <f>VLOOKUP(BJB!$G$9:$G$5599,Ctrl!$E$4:$F$399,2,0)</f>
        <v>1</v>
      </c>
      <c r="D725" s="219">
        <v>1</v>
      </c>
      <c r="E725" s="104" t="str">
        <f>VLOOKUP(BJB!$F$9:$F$5599,Ctrl!$B$4:$D$399,3,0)</f>
        <v>III</v>
      </c>
      <c r="F725" s="139" t="s">
        <v>10541</v>
      </c>
      <c r="G725" s="139" t="s">
        <v>1717</v>
      </c>
      <c r="H725" s="125"/>
      <c r="I725" s="220">
        <f>IF(G724=BJB!$G1763,I724+1,1)</f>
        <v>1</v>
      </c>
      <c r="J725" s="912" t="s">
        <v>20919</v>
      </c>
      <c r="K725" s="121" t="s">
        <v>1836</v>
      </c>
      <c r="L725" s="104" t="s">
        <v>6477</v>
      </c>
      <c r="M725" s="104" t="s">
        <v>1830</v>
      </c>
      <c r="N725" s="120">
        <v>40658</v>
      </c>
      <c r="O725" s="107">
        <v>5000000</v>
      </c>
      <c r="P725" s="105" t="s">
        <v>6222</v>
      </c>
      <c r="Q725" s="120" t="s">
        <v>6222</v>
      </c>
      <c r="R725" s="890">
        <v>0</v>
      </c>
      <c r="S725" s="108" t="s">
        <v>6913</v>
      </c>
      <c r="T725" s="109">
        <v>41053</v>
      </c>
      <c r="U725" s="106">
        <v>3251549</v>
      </c>
      <c r="V725" s="109" t="s">
        <v>6222</v>
      </c>
      <c r="W725" s="141">
        <v>0</v>
      </c>
      <c r="X725" s="141">
        <v>0</v>
      </c>
      <c r="Y725" s="141">
        <v>0</v>
      </c>
      <c r="Z725" s="141">
        <v>0</v>
      </c>
      <c r="AA725" s="114">
        <v>603500</v>
      </c>
      <c r="AB725" s="114"/>
      <c r="AC725" s="106"/>
      <c r="AD725" s="141"/>
      <c r="AE725" s="106">
        <v>0</v>
      </c>
      <c r="AF725" s="106">
        <v>0</v>
      </c>
      <c r="AG725" s="106">
        <v>0</v>
      </c>
      <c r="AH725" s="106"/>
      <c r="AI725" s="106"/>
      <c r="AJ725" s="106"/>
      <c r="AK725" s="106"/>
      <c r="AL725" s="106"/>
      <c r="AM725" s="106"/>
      <c r="AN725" s="114">
        <f t="shared" si="22"/>
        <v>603500</v>
      </c>
      <c r="AO725" s="114">
        <f t="shared" si="23"/>
        <v>2648049</v>
      </c>
      <c r="AP725" s="114"/>
      <c r="AQ725" s="114"/>
      <c r="AR725" s="114"/>
      <c r="AS725" s="114"/>
    </row>
    <row r="726" spans="1:46" s="190" customFormat="1" ht="15" customHeight="1" x14ac:dyDescent="0.2">
      <c r="A726" s="104"/>
      <c r="B726" s="104">
        <f>VLOOKUP(BJB!$F$9:$F$5599,Ctrl!$B$4:$C$399,2,0)</f>
        <v>28</v>
      </c>
      <c r="C726" s="104">
        <f>VLOOKUP(BJB!$G$9:$G$5599,Ctrl!$E$4:$F$399,2,0)</f>
        <v>5</v>
      </c>
      <c r="D726" s="219">
        <v>1</v>
      </c>
      <c r="E726" s="104" t="str">
        <f>VLOOKUP(BJB!$F$9:$F$5599,Ctrl!$B$4:$D$399,3,0)</f>
        <v>III</v>
      </c>
      <c r="F726" s="139" t="s">
        <v>10580</v>
      </c>
      <c r="G726" s="139" t="s">
        <v>8026</v>
      </c>
      <c r="H726" s="125"/>
      <c r="I726" s="220">
        <f>IF(G725=BJB!$G1853,I725+1,1)</f>
        <v>1</v>
      </c>
      <c r="J726" s="912" t="s">
        <v>20920</v>
      </c>
      <c r="K726" s="121" t="s">
        <v>8090</v>
      </c>
      <c r="L726" s="104" t="s">
        <v>6477</v>
      </c>
      <c r="M726" s="104" t="s">
        <v>7333</v>
      </c>
      <c r="N726" s="120">
        <v>41472</v>
      </c>
      <c r="O726" s="105">
        <v>35000000</v>
      </c>
      <c r="P726" s="105" t="s">
        <v>15273</v>
      </c>
      <c r="Q726" s="120">
        <v>41948</v>
      </c>
      <c r="R726" s="105">
        <v>38866850</v>
      </c>
      <c r="S726" s="146" t="s">
        <v>8234</v>
      </c>
      <c r="T726" s="109">
        <v>42145</v>
      </c>
      <c r="U726" s="141">
        <v>24500000</v>
      </c>
      <c r="V726" s="109">
        <v>42145</v>
      </c>
      <c r="W726" s="141">
        <v>24500000</v>
      </c>
      <c r="X726" s="141">
        <v>0</v>
      </c>
      <c r="Y726" s="141">
        <v>0</v>
      </c>
      <c r="Z726" s="141">
        <v>0</v>
      </c>
      <c r="AA726" s="114">
        <v>0</v>
      </c>
      <c r="AB726" s="114"/>
      <c r="AC726" s="132"/>
      <c r="AD726" s="141"/>
      <c r="AE726" s="106">
        <v>0</v>
      </c>
      <c r="AF726" s="106">
        <v>0</v>
      </c>
      <c r="AG726" s="106">
        <v>0</v>
      </c>
      <c r="AH726" s="106"/>
      <c r="AI726" s="106"/>
      <c r="AJ726" s="106"/>
      <c r="AK726" s="106"/>
      <c r="AL726" s="106"/>
      <c r="AM726" s="106"/>
      <c r="AN726" s="114">
        <f t="shared" si="22"/>
        <v>0</v>
      </c>
      <c r="AO726" s="114">
        <f t="shared" si="23"/>
        <v>24500000</v>
      </c>
      <c r="AP726" s="114"/>
      <c r="AQ726" s="114"/>
      <c r="AR726" s="114"/>
      <c r="AS726" s="114"/>
    </row>
    <row r="727" spans="1:46" s="190" customFormat="1" ht="15" customHeight="1" x14ac:dyDescent="0.2">
      <c r="A727" s="104"/>
      <c r="B727" s="104">
        <f>VLOOKUP(BJB!$F$9:$F$5599,Ctrl!$B$4:$C$399,2,0)</f>
        <v>28</v>
      </c>
      <c r="C727" s="104">
        <f>VLOOKUP(BJB!$G$9:$G$5599,Ctrl!$E$4:$F$399,2,0)</f>
        <v>1</v>
      </c>
      <c r="D727" s="219">
        <v>1</v>
      </c>
      <c r="E727" s="104" t="str">
        <f>VLOOKUP(BJB!$F$9:$F$5599,Ctrl!$B$4:$D$399,3,0)</f>
        <v>III</v>
      </c>
      <c r="F727" s="139" t="s">
        <v>10541</v>
      </c>
      <c r="G727" s="139" t="s">
        <v>1717</v>
      </c>
      <c r="H727" s="125" t="s">
        <v>6624</v>
      </c>
      <c r="I727" s="220">
        <f>IF(G726=BJB!$G1717,I726+1,1)</f>
        <v>1</v>
      </c>
      <c r="J727" s="891" t="s">
        <v>18252</v>
      </c>
      <c r="K727" s="121" t="s">
        <v>1770</v>
      </c>
      <c r="L727" s="104" t="s">
        <v>6477</v>
      </c>
      <c r="M727" s="104" t="s">
        <v>1771</v>
      </c>
      <c r="N727" s="120">
        <v>39909</v>
      </c>
      <c r="O727" s="107">
        <v>75000000</v>
      </c>
      <c r="P727" s="105" t="s">
        <v>6222</v>
      </c>
      <c r="Q727" s="120" t="s">
        <v>6222</v>
      </c>
      <c r="R727" s="890">
        <v>0</v>
      </c>
      <c r="S727" s="108" t="s">
        <v>6910</v>
      </c>
      <c r="T727" s="109">
        <v>40718</v>
      </c>
      <c r="U727" s="106">
        <v>50509376</v>
      </c>
      <c r="V727" s="109" t="s">
        <v>6222</v>
      </c>
      <c r="W727" s="141">
        <v>0</v>
      </c>
      <c r="X727" s="141">
        <v>0</v>
      </c>
      <c r="Y727" s="141">
        <v>0</v>
      </c>
      <c r="Z727" s="141">
        <v>0</v>
      </c>
      <c r="AA727" s="114">
        <v>5833547</v>
      </c>
      <c r="AB727" s="114"/>
      <c r="AC727" s="132"/>
      <c r="AD727" s="141">
        <v>153933</v>
      </c>
      <c r="AE727" s="106">
        <v>0</v>
      </c>
      <c r="AF727" s="106">
        <v>0</v>
      </c>
      <c r="AG727" s="106">
        <v>0</v>
      </c>
      <c r="AH727" s="106"/>
      <c r="AI727" s="222"/>
      <c r="AJ727" s="230"/>
      <c r="AK727" s="106"/>
      <c r="AL727" s="106"/>
      <c r="AM727" s="106"/>
      <c r="AN727" s="114">
        <f t="shared" si="22"/>
        <v>5987480</v>
      </c>
      <c r="AO727" s="114">
        <f t="shared" si="23"/>
        <v>44521896</v>
      </c>
      <c r="AP727" s="114"/>
      <c r="AQ727" s="114"/>
      <c r="AR727" s="114"/>
      <c r="AS727" s="114"/>
    </row>
    <row r="728" spans="1:46" s="190" customFormat="1" ht="15" customHeight="1" x14ac:dyDescent="0.2">
      <c r="A728" s="104"/>
      <c r="B728" s="104">
        <f>VLOOKUP(BJB!$F$9:$F$5599,Ctrl!$B$4:$C$399,2,0)</f>
        <v>28</v>
      </c>
      <c r="C728" s="104">
        <f>VLOOKUP(BJB!$G$9:$G$5599,Ctrl!$E$4:$F$399,2,0)</f>
        <v>1</v>
      </c>
      <c r="D728" s="219">
        <v>1</v>
      </c>
      <c r="E728" s="104" t="str">
        <f>VLOOKUP(BJB!$F$9:$F$5599,Ctrl!$B$4:$D$399,3,0)</f>
        <v>III</v>
      </c>
      <c r="F728" s="139" t="s">
        <v>10541</v>
      </c>
      <c r="G728" s="139" t="s">
        <v>1717</v>
      </c>
      <c r="H728" s="125" t="s">
        <v>17658</v>
      </c>
      <c r="I728" s="220">
        <f>IF(G727=BJB!$G1803,I727+1,1)</f>
        <v>1</v>
      </c>
      <c r="J728" s="891" t="s">
        <v>18253</v>
      </c>
      <c r="K728" s="126" t="s">
        <v>1661</v>
      </c>
      <c r="L728" s="104" t="s">
        <v>6477</v>
      </c>
      <c r="M728" s="104" t="s">
        <v>1886</v>
      </c>
      <c r="N728" s="120">
        <v>41064</v>
      </c>
      <c r="O728" s="105">
        <v>29000000</v>
      </c>
      <c r="P728" s="105" t="s">
        <v>15274</v>
      </c>
      <c r="Q728" s="120">
        <v>41459</v>
      </c>
      <c r="R728" s="105">
        <v>23961846</v>
      </c>
      <c r="S728" s="146" t="s">
        <v>1892</v>
      </c>
      <c r="T728" s="120">
        <v>41516</v>
      </c>
      <c r="U728" s="141">
        <v>15368886</v>
      </c>
      <c r="V728" s="109">
        <v>41516</v>
      </c>
      <c r="W728" s="141">
        <v>15368886</v>
      </c>
      <c r="X728" s="141">
        <v>0</v>
      </c>
      <c r="Y728" s="141">
        <v>0</v>
      </c>
      <c r="Z728" s="141">
        <v>0</v>
      </c>
      <c r="AA728" s="114">
        <v>2178400</v>
      </c>
      <c r="AB728" s="114"/>
      <c r="AC728" s="132"/>
      <c r="AD728" s="141">
        <v>346500</v>
      </c>
      <c r="AE728" s="106">
        <v>0</v>
      </c>
      <c r="AF728" s="106">
        <v>0</v>
      </c>
      <c r="AG728" s="106">
        <v>0</v>
      </c>
      <c r="AH728" s="222"/>
      <c r="AI728" s="222"/>
      <c r="AJ728" s="230"/>
      <c r="AK728" s="154"/>
      <c r="AL728" s="141"/>
      <c r="AM728" s="141"/>
      <c r="AN728" s="114">
        <f t="shared" si="22"/>
        <v>2524900</v>
      </c>
      <c r="AO728" s="114">
        <f t="shared" si="23"/>
        <v>12843986</v>
      </c>
      <c r="AP728" s="114"/>
      <c r="AQ728" s="114"/>
      <c r="AR728" s="114"/>
      <c r="AS728" s="114"/>
    </row>
    <row r="729" spans="1:46" s="190" customFormat="1" ht="15" customHeight="1" x14ac:dyDescent="0.2">
      <c r="A729" s="104"/>
      <c r="B729" s="104">
        <f>VLOOKUP(BJB!$F$9:$F$5599,Ctrl!$B$4:$C$399,2,0)</f>
        <v>28</v>
      </c>
      <c r="C729" s="104">
        <f>VLOOKUP(BJB!$G$9:$G$5599,Ctrl!$E$4:$F$399,2,0)</f>
        <v>0</v>
      </c>
      <c r="D729" s="219">
        <v>1</v>
      </c>
      <c r="E729" s="104" t="str">
        <f>VLOOKUP(BJB!$F$9:$F$5599,Ctrl!$B$4:$D$399,3,0)</f>
        <v>III</v>
      </c>
      <c r="F729" s="139" t="s">
        <v>10541</v>
      </c>
      <c r="G729" s="139" t="s">
        <v>7655</v>
      </c>
      <c r="H729" s="125"/>
      <c r="I729" s="220">
        <f>IF(G728=BJB!$G1541,I728+1,1)</f>
        <v>1</v>
      </c>
      <c r="J729" s="912" t="s">
        <v>20921</v>
      </c>
      <c r="K729" s="121" t="s">
        <v>1661</v>
      </c>
      <c r="L729" s="104" t="s">
        <v>6477</v>
      </c>
      <c r="M729" s="104" t="s">
        <v>1646</v>
      </c>
      <c r="N729" s="120">
        <v>40963</v>
      </c>
      <c r="O729" s="107">
        <v>25000000</v>
      </c>
      <c r="P729" s="105" t="s">
        <v>15275</v>
      </c>
      <c r="Q729" s="120">
        <v>41246</v>
      </c>
      <c r="R729" s="105">
        <v>21649803</v>
      </c>
      <c r="S729" s="146" t="s">
        <v>1660</v>
      </c>
      <c r="T729" s="109">
        <v>41305</v>
      </c>
      <c r="U729" s="106">
        <v>14938473</v>
      </c>
      <c r="V729" s="109">
        <v>41305</v>
      </c>
      <c r="W729" s="141">
        <v>14938473</v>
      </c>
      <c r="X729" s="141">
        <v>0</v>
      </c>
      <c r="Y729" s="141">
        <v>0</v>
      </c>
      <c r="Z729" s="141">
        <v>0</v>
      </c>
      <c r="AA729" s="114">
        <v>208600</v>
      </c>
      <c r="AB729" s="114"/>
      <c r="AC729" s="106"/>
      <c r="AD729" s="141"/>
      <c r="AE729" s="106">
        <v>0</v>
      </c>
      <c r="AF729" s="106">
        <v>0</v>
      </c>
      <c r="AG729" s="106">
        <v>0</v>
      </c>
      <c r="AH729" s="106"/>
      <c r="AI729" s="106"/>
      <c r="AJ729" s="106"/>
      <c r="AK729" s="106"/>
      <c r="AL729" s="106"/>
      <c r="AM729" s="106"/>
      <c r="AN729" s="114">
        <f t="shared" si="22"/>
        <v>208600</v>
      </c>
      <c r="AO729" s="114">
        <f t="shared" si="23"/>
        <v>14729873</v>
      </c>
      <c r="AP729" s="114"/>
      <c r="AQ729" s="114"/>
      <c r="AR729" s="114"/>
      <c r="AS729" s="114"/>
    </row>
    <row r="730" spans="1:46" s="190" customFormat="1" ht="15" customHeight="1" x14ac:dyDescent="0.2">
      <c r="A730" s="104"/>
      <c r="B730" s="104">
        <f>VLOOKUP(BJB!$F$9:$F$5599,Ctrl!$B$4:$C$399,2,0)</f>
        <v>28</v>
      </c>
      <c r="C730" s="104">
        <f>VLOOKUP(BJB!$G$9:$G$5599,Ctrl!$E$4:$F$399,2,0)</f>
        <v>1</v>
      </c>
      <c r="D730" s="219">
        <v>1</v>
      </c>
      <c r="E730" s="104" t="str">
        <f>VLOOKUP(BJB!$F$9:$F$5599,Ctrl!$B$4:$D$399,3,0)</f>
        <v>III</v>
      </c>
      <c r="F730" s="139" t="s">
        <v>10541</v>
      </c>
      <c r="G730" s="139" t="s">
        <v>1717</v>
      </c>
      <c r="H730" s="125"/>
      <c r="I730" s="220">
        <f>IF(G729=BJB!$G1800,I729+1,1)</f>
        <v>1</v>
      </c>
      <c r="J730" s="912" t="s">
        <v>20922</v>
      </c>
      <c r="K730" s="126" t="s">
        <v>1891</v>
      </c>
      <c r="L730" s="104" t="s">
        <v>6477</v>
      </c>
      <c r="M730" s="104" t="s">
        <v>1854</v>
      </c>
      <c r="N730" s="120">
        <v>40315</v>
      </c>
      <c r="O730" s="105">
        <v>16000000</v>
      </c>
      <c r="P730" s="105" t="s">
        <v>15276</v>
      </c>
      <c r="Q730" s="120" t="s">
        <v>15277</v>
      </c>
      <c r="R730" s="105">
        <v>15687475</v>
      </c>
      <c r="S730" s="146" t="s">
        <v>1892</v>
      </c>
      <c r="T730" s="120">
        <v>41516</v>
      </c>
      <c r="U730" s="141">
        <v>11590238</v>
      </c>
      <c r="V730" s="109">
        <v>41516</v>
      </c>
      <c r="W730" s="141">
        <v>11590238</v>
      </c>
      <c r="X730" s="141">
        <v>0</v>
      </c>
      <c r="Y730" s="141">
        <v>0</v>
      </c>
      <c r="Z730" s="141">
        <v>0</v>
      </c>
      <c r="AA730" s="114">
        <v>11590238</v>
      </c>
      <c r="AB730" s="114"/>
      <c r="AC730" s="141"/>
      <c r="AD730" s="141"/>
      <c r="AE730" s="106">
        <v>0</v>
      </c>
      <c r="AF730" s="106">
        <v>0</v>
      </c>
      <c r="AG730" s="106">
        <v>0</v>
      </c>
      <c r="AH730" s="141"/>
      <c r="AI730" s="141"/>
      <c r="AJ730" s="141"/>
      <c r="AK730" s="141"/>
      <c r="AL730" s="141"/>
      <c r="AM730" s="141"/>
      <c r="AN730" s="114">
        <f t="shared" si="22"/>
        <v>11590238</v>
      </c>
      <c r="AO730" s="114">
        <f t="shared" si="23"/>
        <v>0</v>
      </c>
      <c r="AP730" s="114"/>
      <c r="AQ730" s="114"/>
      <c r="AR730" s="114"/>
      <c r="AS730" s="114"/>
    </row>
    <row r="731" spans="1:46" s="190" customFormat="1" ht="15" customHeight="1" x14ac:dyDescent="0.2">
      <c r="A731" s="104"/>
      <c r="B731" s="104">
        <f>VLOOKUP(BJB!$F$9:$F$5599,Ctrl!$B$4:$C$399,2,0)</f>
        <v>28</v>
      </c>
      <c r="C731" s="104">
        <f>VLOOKUP(BJB!$G$9:$G$5599,Ctrl!$E$4:$F$399,2,0)</f>
        <v>0</v>
      </c>
      <c r="D731" s="219">
        <v>1</v>
      </c>
      <c r="E731" s="104" t="str">
        <f>VLOOKUP(BJB!$F$9:$F$5599,Ctrl!$B$4:$D$399,3,0)</f>
        <v>III</v>
      </c>
      <c r="F731" s="139" t="s">
        <v>10541</v>
      </c>
      <c r="G731" s="139" t="s">
        <v>7655</v>
      </c>
      <c r="H731" s="125"/>
      <c r="I731" s="220">
        <f>IF(G730=BJB!$G1419,I730+1,1)</f>
        <v>1</v>
      </c>
      <c r="J731" s="912" t="s">
        <v>20923</v>
      </c>
      <c r="K731" s="121" t="s">
        <v>1463</v>
      </c>
      <c r="L731" s="104" t="s">
        <v>6477</v>
      </c>
      <c r="M731" s="104" t="s">
        <v>1464</v>
      </c>
      <c r="N731" s="120">
        <v>39553</v>
      </c>
      <c r="O731" s="114">
        <v>25000000</v>
      </c>
      <c r="P731" s="105" t="s">
        <v>6222</v>
      </c>
      <c r="Q731" s="120" t="s">
        <v>6222</v>
      </c>
      <c r="R731" s="890">
        <v>0</v>
      </c>
      <c r="S731" s="108" t="s">
        <v>6877</v>
      </c>
      <c r="T731" s="109">
        <v>39903</v>
      </c>
      <c r="U731" s="114">
        <v>11250000</v>
      </c>
      <c r="V731" s="109" t="s">
        <v>6222</v>
      </c>
      <c r="W731" s="141">
        <v>0</v>
      </c>
      <c r="X731" s="141">
        <v>0</v>
      </c>
      <c r="Y731" s="141">
        <v>0</v>
      </c>
      <c r="Z731" s="141">
        <v>0</v>
      </c>
      <c r="AA731" s="114">
        <v>0</v>
      </c>
      <c r="AB731" s="114"/>
      <c r="AC731" s="114"/>
      <c r="AD731" s="141"/>
      <c r="AE731" s="106">
        <v>0</v>
      </c>
      <c r="AF731" s="106">
        <v>0</v>
      </c>
      <c r="AG731" s="106">
        <v>0</v>
      </c>
      <c r="AH731" s="114"/>
      <c r="AI731" s="114"/>
      <c r="AJ731" s="114"/>
      <c r="AK731" s="114"/>
      <c r="AL731" s="114"/>
      <c r="AM731" s="114"/>
      <c r="AN731" s="114">
        <f t="shared" si="22"/>
        <v>0</v>
      </c>
      <c r="AO731" s="114">
        <f t="shared" si="23"/>
        <v>11250000</v>
      </c>
      <c r="AP731" s="114"/>
      <c r="AQ731" s="114"/>
      <c r="AR731" s="114"/>
      <c r="AS731" s="114"/>
    </row>
    <row r="732" spans="1:46" s="190" customFormat="1" ht="15" customHeight="1" x14ac:dyDescent="0.2">
      <c r="A732" s="104"/>
      <c r="B732" s="104">
        <f>VLOOKUP(BJB!$F$9:$F$5599,Ctrl!$B$4:$C$399,2,0)</f>
        <v>28</v>
      </c>
      <c r="C732" s="104">
        <f>VLOOKUP(BJB!$G$9:$G$5599,Ctrl!$E$4:$F$399,2,0)</f>
        <v>3</v>
      </c>
      <c r="D732" s="219">
        <v>1</v>
      </c>
      <c r="E732" s="104" t="str">
        <f>VLOOKUP(BJB!$F$9:$F$5599,Ctrl!$B$4:$D$399,3,0)</f>
        <v>III</v>
      </c>
      <c r="F732" s="139" t="s">
        <v>10541</v>
      </c>
      <c r="G732" s="139" t="s">
        <v>1957</v>
      </c>
      <c r="H732" s="125">
        <v>1110712000643</v>
      </c>
      <c r="I732" s="220">
        <f>IF(G731=BJB!$G1909,I731+1,1)</f>
        <v>1</v>
      </c>
      <c r="J732" s="912" t="s">
        <v>20924</v>
      </c>
      <c r="K732" s="121" t="s">
        <v>5730</v>
      </c>
      <c r="L732" s="104" t="s">
        <v>6477</v>
      </c>
      <c r="M732" s="104" t="s">
        <v>5731</v>
      </c>
      <c r="N732" s="120">
        <v>40809</v>
      </c>
      <c r="O732" s="105">
        <v>15000000</v>
      </c>
      <c r="P732" s="105" t="s">
        <v>15278</v>
      </c>
      <c r="Q732" s="120">
        <v>41689</v>
      </c>
      <c r="R732" s="105">
        <v>10870346</v>
      </c>
      <c r="S732" s="146" t="s">
        <v>5563</v>
      </c>
      <c r="T732" s="109">
        <v>41820</v>
      </c>
      <c r="U732" s="141">
        <v>7336900</v>
      </c>
      <c r="V732" s="109">
        <v>41791</v>
      </c>
      <c r="W732" s="141">
        <v>7336900</v>
      </c>
      <c r="X732" s="141">
        <v>0</v>
      </c>
      <c r="Y732" s="141">
        <v>0</v>
      </c>
      <c r="Z732" s="141">
        <v>0</v>
      </c>
      <c r="AA732" s="150">
        <v>5600000</v>
      </c>
      <c r="AB732" s="150"/>
      <c r="AC732" s="132"/>
      <c r="AD732" s="141"/>
      <c r="AE732" s="106">
        <v>0</v>
      </c>
      <c r="AF732" s="106">
        <v>0</v>
      </c>
      <c r="AG732" s="106">
        <v>0</v>
      </c>
      <c r="AH732" s="141"/>
      <c r="AI732" s="141"/>
      <c r="AJ732" s="141"/>
      <c r="AK732" s="154"/>
      <c r="AL732" s="141"/>
      <c r="AM732" s="141"/>
      <c r="AN732" s="114">
        <f t="shared" si="22"/>
        <v>5600000</v>
      </c>
      <c r="AO732" s="114">
        <f t="shared" si="23"/>
        <v>1736900</v>
      </c>
      <c r="AP732" s="114"/>
      <c r="AQ732" s="114"/>
      <c r="AR732" s="114"/>
      <c r="AS732" s="114"/>
    </row>
    <row r="733" spans="1:46" s="190" customFormat="1" ht="15" customHeight="1" x14ac:dyDescent="0.2">
      <c r="A733" s="104"/>
      <c r="B733" s="104">
        <f>VLOOKUP(BJB!$F$9:$F$5599,Ctrl!$B$4:$C$399,2,0)</f>
        <v>28</v>
      </c>
      <c r="C733" s="104">
        <f>VLOOKUP(BJB!$G$9:$G$5599,Ctrl!$E$4:$F$399,2,0)</f>
        <v>1</v>
      </c>
      <c r="D733" s="219">
        <v>1</v>
      </c>
      <c r="E733" s="104" t="str">
        <f>VLOOKUP(BJB!$F$9:$F$5599,Ctrl!$B$4:$D$399,3,0)</f>
        <v>III</v>
      </c>
      <c r="F733" s="139" t="s">
        <v>10541</v>
      </c>
      <c r="G733" s="139" t="s">
        <v>1717</v>
      </c>
      <c r="H733" s="125"/>
      <c r="I733" s="220">
        <f>IF(G732=BJB!$G1722,I732+1,1)</f>
        <v>1</v>
      </c>
      <c r="J733" s="912" t="s">
        <v>20925</v>
      </c>
      <c r="K733" s="121" t="s">
        <v>1779</v>
      </c>
      <c r="L733" s="104" t="s">
        <v>6477</v>
      </c>
      <c r="M733" s="104" t="s">
        <v>1780</v>
      </c>
      <c r="N733" s="120">
        <v>40409</v>
      </c>
      <c r="O733" s="107">
        <v>24000000</v>
      </c>
      <c r="P733" s="105" t="s">
        <v>6222</v>
      </c>
      <c r="Q733" s="120" t="s">
        <v>6222</v>
      </c>
      <c r="R733" s="890">
        <v>0</v>
      </c>
      <c r="S733" s="108" t="s">
        <v>1775</v>
      </c>
      <c r="T733" s="109">
        <v>40753</v>
      </c>
      <c r="U733" s="106">
        <v>10934208</v>
      </c>
      <c r="V733" s="109" t="s">
        <v>6222</v>
      </c>
      <c r="W733" s="141">
        <v>0</v>
      </c>
      <c r="X733" s="141">
        <v>0</v>
      </c>
      <c r="Y733" s="141">
        <v>0</v>
      </c>
      <c r="Z733" s="141">
        <v>0</v>
      </c>
      <c r="AA733" s="114">
        <v>10934208</v>
      </c>
      <c r="AB733" s="114"/>
      <c r="AC733" s="106"/>
      <c r="AD733" s="141"/>
      <c r="AE733" s="106">
        <v>0</v>
      </c>
      <c r="AF733" s="106">
        <v>0</v>
      </c>
      <c r="AG733" s="106">
        <v>0</v>
      </c>
      <c r="AH733" s="106"/>
      <c r="AI733" s="106"/>
      <c r="AJ733" s="106"/>
      <c r="AK733" s="106"/>
      <c r="AL733" s="106"/>
      <c r="AM733" s="106"/>
      <c r="AN733" s="114">
        <f t="shared" si="22"/>
        <v>10934208</v>
      </c>
      <c r="AO733" s="114">
        <f t="shared" si="23"/>
        <v>0</v>
      </c>
      <c r="AP733" s="114"/>
      <c r="AQ733" s="114"/>
      <c r="AR733" s="114"/>
      <c r="AS733" s="114"/>
    </row>
    <row r="734" spans="1:46" s="190" customFormat="1" ht="15" customHeight="1" x14ac:dyDescent="0.2">
      <c r="A734" s="104"/>
      <c r="B734" s="104">
        <f>VLOOKUP(BJB!$F$9:$F$5599,Ctrl!$B$4:$C$399,2,0)</f>
        <v>28</v>
      </c>
      <c r="C734" s="104">
        <f>VLOOKUP(BJB!$G$9:$G$5599,Ctrl!$E$4:$F$399,2,0)</f>
        <v>0</v>
      </c>
      <c r="D734" s="219">
        <v>1</v>
      </c>
      <c r="E734" s="104" t="str">
        <f>VLOOKUP(BJB!$F$9:$F$5599,Ctrl!$B$4:$D$399,3,0)</f>
        <v>III</v>
      </c>
      <c r="F734" s="139" t="s">
        <v>10541</v>
      </c>
      <c r="G734" s="139" t="s">
        <v>7655</v>
      </c>
      <c r="H734" s="125"/>
      <c r="I734" s="220">
        <f>IF(G733=BJB!$G1463,I733+1,1)</f>
        <v>1</v>
      </c>
      <c r="J734" s="912" t="s">
        <v>20926</v>
      </c>
      <c r="K734" s="121" t="s">
        <v>1538</v>
      </c>
      <c r="L734" s="104" t="s">
        <v>6477</v>
      </c>
      <c r="M734" s="104" t="s">
        <v>1539</v>
      </c>
      <c r="N734" s="142">
        <v>40198</v>
      </c>
      <c r="O734" s="114">
        <v>20000000</v>
      </c>
      <c r="P734" s="105" t="s">
        <v>15279</v>
      </c>
      <c r="Q734" s="120" t="s">
        <v>15280</v>
      </c>
      <c r="R734" s="105">
        <v>19842258</v>
      </c>
      <c r="S734" s="108" t="s">
        <v>6892</v>
      </c>
      <c r="T734" s="109">
        <v>40541</v>
      </c>
      <c r="U734" s="114">
        <v>14696107</v>
      </c>
      <c r="V734" s="109">
        <v>40541</v>
      </c>
      <c r="W734" s="141">
        <v>14696107</v>
      </c>
      <c r="X734" s="141">
        <v>0</v>
      </c>
      <c r="Y734" s="141">
        <v>0</v>
      </c>
      <c r="Z734" s="141">
        <v>0</v>
      </c>
      <c r="AA734" s="114">
        <v>0</v>
      </c>
      <c r="AB734" s="114"/>
      <c r="AC734" s="114"/>
      <c r="AD734" s="141"/>
      <c r="AE734" s="106">
        <v>0</v>
      </c>
      <c r="AF734" s="106">
        <v>0</v>
      </c>
      <c r="AG734" s="106">
        <v>0</v>
      </c>
      <c r="AH734" s="114"/>
      <c r="AI734" s="114"/>
      <c r="AJ734" s="114"/>
      <c r="AK734" s="114"/>
      <c r="AL734" s="114"/>
      <c r="AM734" s="114"/>
      <c r="AN734" s="114">
        <f t="shared" si="22"/>
        <v>0</v>
      </c>
      <c r="AO734" s="114">
        <f t="shared" si="23"/>
        <v>14696107</v>
      </c>
      <c r="AP734" s="114"/>
      <c r="AQ734" s="114"/>
      <c r="AR734" s="114"/>
      <c r="AS734" s="114"/>
    </row>
    <row r="735" spans="1:46" s="190" customFormat="1" ht="15" customHeight="1" x14ac:dyDescent="0.2">
      <c r="A735" s="104"/>
      <c r="B735" s="104">
        <f>VLOOKUP(BJB!$F$9:$F$5599,Ctrl!$B$4:$C$399,2,0)</f>
        <v>28</v>
      </c>
      <c r="C735" s="104">
        <f>VLOOKUP(BJB!$G$9:$G$5599,Ctrl!$E$4:$F$399,2,0)</f>
        <v>3</v>
      </c>
      <c r="D735" s="219">
        <v>1</v>
      </c>
      <c r="E735" s="104" t="str">
        <f>VLOOKUP(BJB!$F$9:$F$5599,Ctrl!$B$4:$D$399,3,0)</f>
        <v>III</v>
      </c>
      <c r="F735" s="139" t="s">
        <v>10541</v>
      </c>
      <c r="G735" s="139" t="s">
        <v>1957</v>
      </c>
      <c r="H735" s="125"/>
      <c r="I735" s="220">
        <f>IF(G734=BJB!$G1875,I734+1,1)</f>
        <v>1</v>
      </c>
      <c r="J735" s="912" t="s">
        <v>20927</v>
      </c>
      <c r="K735" s="121" t="s">
        <v>1983</v>
      </c>
      <c r="L735" s="104" t="s">
        <v>6477</v>
      </c>
      <c r="M735" s="104" t="s">
        <v>1984</v>
      </c>
      <c r="N735" s="120">
        <v>40885</v>
      </c>
      <c r="O735" s="107">
        <v>25000000</v>
      </c>
      <c r="P735" s="105" t="s">
        <v>15281</v>
      </c>
      <c r="Q735" s="120">
        <v>41214</v>
      </c>
      <c r="R735" s="105">
        <v>25516917</v>
      </c>
      <c r="S735" s="146" t="s">
        <v>1982</v>
      </c>
      <c r="T735" s="109">
        <v>41305</v>
      </c>
      <c r="U735" s="106">
        <v>17500000</v>
      </c>
      <c r="V735" s="109">
        <v>41305</v>
      </c>
      <c r="W735" s="141">
        <v>17500000</v>
      </c>
      <c r="X735" s="141">
        <v>0</v>
      </c>
      <c r="Y735" s="141">
        <v>0</v>
      </c>
      <c r="Z735" s="141">
        <v>0</v>
      </c>
      <c r="AA735" s="114">
        <v>504000</v>
      </c>
      <c r="AB735" s="114"/>
      <c r="AC735" s="106"/>
      <c r="AD735" s="141"/>
      <c r="AE735" s="106">
        <v>0</v>
      </c>
      <c r="AF735" s="106">
        <v>0</v>
      </c>
      <c r="AG735" s="106">
        <v>0</v>
      </c>
      <c r="AH735" s="106"/>
      <c r="AI735" s="106"/>
      <c r="AJ735" s="106"/>
      <c r="AK735" s="106"/>
      <c r="AL735" s="106"/>
      <c r="AM735" s="106"/>
      <c r="AN735" s="114">
        <f t="shared" si="22"/>
        <v>504000</v>
      </c>
      <c r="AO735" s="114">
        <f t="shared" si="23"/>
        <v>16996000</v>
      </c>
      <c r="AP735" s="114"/>
      <c r="AQ735" s="114"/>
      <c r="AR735" s="114"/>
      <c r="AS735" s="114"/>
    </row>
    <row r="736" spans="1:46" s="190" customFormat="1" ht="15" customHeight="1" x14ac:dyDescent="0.2">
      <c r="A736" s="104"/>
      <c r="B736" s="104">
        <f>VLOOKUP(BJB!$F$9:$F$5599,Ctrl!$B$4:$C$399,2,0)</f>
        <v>28</v>
      </c>
      <c r="C736" s="104">
        <f>VLOOKUP(BJB!$G$9:$G$5599,Ctrl!$E$4:$F$399,2,0)</f>
        <v>1</v>
      </c>
      <c r="D736" s="219">
        <v>1</v>
      </c>
      <c r="E736" s="104" t="str">
        <f>VLOOKUP(BJB!$F$9:$F$5599,Ctrl!$B$4:$D$399,3,0)</f>
        <v>III</v>
      </c>
      <c r="F736" s="139" t="s">
        <v>10541</v>
      </c>
      <c r="G736" s="139" t="s">
        <v>1717</v>
      </c>
      <c r="H736" s="125"/>
      <c r="I736" s="220">
        <f>IF(G735=BJB!$G1760,I735+1,1)</f>
        <v>1</v>
      </c>
      <c r="J736" s="912" t="s">
        <v>20928</v>
      </c>
      <c r="K736" s="121" t="s">
        <v>761</v>
      </c>
      <c r="L736" s="104" t="s">
        <v>6477</v>
      </c>
      <c r="M736" s="104" t="s">
        <v>1832</v>
      </c>
      <c r="N736" s="120">
        <v>40269</v>
      </c>
      <c r="O736" s="107">
        <v>15000000</v>
      </c>
      <c r="P736" s="105" t="s">
        <v>6222</v>
      </c>
      <c r="Q736" s="120" t="s">
        <v>6222</v>
      </c>
      <c r="R736" s="890">
        <v>0</v>
      </c>
      <c r="S736" s="108" t="s">
        <v>6913</v>
      </c>
      <c r="T736" s="109">
        <v>41053</v>
      </c>
      <c r="U736" s="106">
        <v>3698383</v>
      </c>
      <c r="V736" s="109" t="s">
        <v>6222</v>
      </c>
      <c r="W736" s="141">
        <v>0</v>
      </c>
      <c r="X736" s="141">
        <v>0</v>
      </c>
      <c r="Y736" s="141">
        <v>0</v>
      </c>
      <c r="Z736" s="141">
        <v>0</v>
      </c>
      <c r="AA736" s="114">
        <v>3698383</v>
      </c>
      <c r="AB736" s="114"/>
      <c r="AC736" s="106"/>
      <c r="AD736" s="141"/>
      <c r="AE736" s="106">
        <v>0</v>
      </c>
      <c r="AF736" s="106">
        <v>0</v>
      </c>
      <c r="AG736" s="106">
        <v>0</v>
      </c>
      <c r="AH736" s="106"/>
      <c r="AI736" s="106"/>
      <c r="AJ736" s="106"/>
      <c r="AK736" s="106"/>
      <c r="AL736" s="106"/>
      <c r="AM736" s="106"/>
      <c r="AN736" s="114">
        <f t="shared" si="22"/>
        <v>3698383</v>
      </c>
      <c r="AO736" s="114">
        <f t="shared" si="23"/>
        <v>0</v>
      </c>
      <c r="AP736" s="114"/>
      <c r="AQ736" s="114"/>
      <c r="AR736" s="114"/>
      <c r="AS736" s="114"/>
    </row>
    <row r="737" spans="1:46" s="190" customFormat="1" ht="15" customHeight="1" x14ac:dyDescent="0.2">
      <c r="A737" s="104"/>
      <c r="B737" s="104">
        <f>VLOOKUP(BJB!$F$9:$F$5599,Ctrl!$B$4:$C$399,2,0)</f>
        <v>28</v>
      </c>
      <c r="C737" s="104">
        <f>VLOOKUP(BJB!$G$9:$G$5599,Ctrl!$E$4:$F$399,2,0)</f>
        <v>6</v>
      </c>
      <c r="D737" s="219">
        <v>1</v>
      </c>
      <c r="E737" s="104" t="str">
        <f>VLOOKUP(BJB!$F$9:$F$5599,Ctrl!$B$4:$D$399,3,0)</f>
        <v>III</v>
      </c>
      <c r="F737" s="139" t="s">
        <v>10580</v>
      </c>
      <c r="G737" s="139" t="s">
        <v>8027</v>
      </c>
      <c r="H737" s="125">
        <v>1130304000186</v>
      </c>
      <c r="I737" s="220"/>
      <c r="J737" s="912" t="s">
        <v>20929</v>
      </c>
      <c r="K737" s="121" t="s">
        <v>1522</v>
      </c>
      <c r="L737" s="104" t="s">
        <v>6477</v>
      </c>
      <c r="M737" s="104" t="s">
        <v>5540</v>
      </c>
      <c r="N737" s="120">
        <v>41479</v>
      </c>
      <c r="O737" s="105">
        <v>40000000</v>
      </c>
      <c r="P737" s="105" t="s">
        <v>15282</v>
      </c>
      <c r="Q737" s="120">
        <v>42230</v>
      </c>
      <c r="R737" s="105">
        <v>20225250</v>
      </c>
      <c r="S737" s="146" t="s">
        <v>9660</v>
      </c>
      <c r="T737" s="109">
        <v>42360</v>
      </c>
      <c r="U737" s="141">
        <v>13648585</v>
      </c>
      <c r="V737" s="109">
        <v>42360</v>
      </c>
      <c r="W737" s="141">
        <v>13648585</v>
      </c>
      <c r="X737" s="141">
        <v>0</v>
      </c>
      <c r="Y737" s="141">
        <v>0</v>
      </c>
      <c r="Z737" s="141">
        <v>0</v>
      </c>
      <c r="AA737" s="114">
        <v>2452650</v>
      </c>
      <c r="AB737" s="114"/>
      <c r="AC737" s="132"/>
      <c r="AD737" s="141"/>
      <c r="AE737" s="106">
        <v>0</v>
      </c>
      <c r="AF737" s="106">
        <v>0</v>
      </c>
      <c r="AG737" s="106">
        <v>0</v>
      </c>
      <c r="AH737" s="141"/>
      <c r="AI737" s="141"/>
      <c r="AJ737" s="141"/>
      <c r="AK737" s="154"/>
      <c r="AL737" s="141"/>
      <c r="AM737" s="141"/>
      <c r="AN737" s="114">
        <f t="shared" si="22"/>
        <v>2452650</v>
      </c>
      <c r="AO737" s="114">
        <f t="shared" si="23"/>
        <v>11195935</v>
      </c>
      <c r="AP737" s="114"/>
      <c r="AQ737" s="114"/>
      <c r="AR737" s="114"/>
      <c r="AS737" s="114"/>
    </row>
    <row r="738" spans="1:46" s="190" customFormat="1" ht="15" customHeight="1" x14ac:dyDescent="0.2">
      <c r="A738" s="104"/>
      <c r="B738" s="104">
        <f>VLOOKUP(BJB!$F$9:$F$5599,Ctrl!$B$4:$C$399,2,0)</f>
        <v>28</v>
      </c>
      <c r="C738" s="104">
        <f>VLOOKUP(BJB!$G$9:$G$5599,Ctrl!$E$4:$F$399,2,0)</f>
        <v>0</v>
      </c>
      <c r="D738" s="219">
        <v>1</v>
      </c>
      <c r="E738" s="104" t="str">
        <f>VLOOKUP(BJB!$F$9:$F$5599,Ctrl!$B$4:$D$399,3,0)</f>
        <v>III</v>
      </c>
      <c r="F738" s="139" t="s">
        <v>10541</v>
      </c>
      <c r="G738" s="139" t="s">
        <v>7655</v>
      </c>
      <c r="H738" s="125"/>
      <c r="I738" s="220">
        <f>IF(G737=BJB!$G1453,I737+1,1)</f>
        <v>1</v>
      </c>
      <c r="J738" s="912" t="s">
        <v>20930</v>
      </c>
      <c r="K738" s="121" t="s">
        <v>1522</v>
      </c>
      <c r="L738" s="104" t="s">
        <v>6477</v>
      </c>
      <c r="M738" s="104" t="s">
        <v>1521</v>
      </c>
      <c r="N738" s="120">
        <v>40093</v>
      </c>
      <c r="O738" s="114">
        <v>10000000</v>
      </c>
      <c r="P738" s="105" t="s">
        <v>15283</v>
      </c>
      <c r="Q738" s="120" t="s">
        <v>15284</v>
      </c>
      <c r="R738" s="105">
        <v>10505893</v>
      </c>
      <c r="S738" s="108" t="s">
        <v>6889</v>
      </c>
      <c r="T738" s="109">
        <v>40480</v>
      </c>
      <c r="U738" s="114">
        <v>7500000</v>
      </c>
      <c r="V738" s="109">
        <v>40480</v>
      </c>
      <c r="W738" s="141">
        <v>7500000</v>
      </c>
      <c r="X738" s="141">
        <v>0</v>
      </c>
      <c r="Y738" s="141">
        <v>0</v>
      </c>
      <c r="Z738" s="141">
        <v>0</v>
      </c>
      <c r="AA738" s="114">
        <v>24600</v>
      </c>
      <c r="AB738" s="114"/>
      <c r="AC738" s="114"/>
      <c r="AD738" s="141"/>
      <c r="AE738" s="106">
        <v>0</v>
      </c>
      <c r="AF738" s="106">
        <v>0</v>
      </c>
      <c r="AG738" s="106">
        <v>0</v>
      </c>
      <c r="AH738" s="114"/>
      <c r="AI738" s="114"/>
      <c r="AJ738" s="114"/>
      <c r="AK738" s="114"/>
      <c r="AL738" s="114"/>
      <c r="AM738" s="114"/>
      <c r="AN738" s="114">
        <f t="shared" si="22"/>
        <v>24600</v>
      </c>
      <c r="AO738" s="114">
        <f t="shared" si="23"/>
        <v>7475400</v>
      </c>
      <c r="AP738" s="114"/>
      <c r="AQ738" s="114"/>
      <c r="AR738" s="114"/>
      <c r="AS738" s="114"/>
    </row>
    <row r="739" spans="1:46" s="190" customFormat="1" ht="15" customHeight="1" x14ac:dyDescent="0.2">
      <c r="A739" s="104"/>
      <c r="B739" s="104">
        <f>VLOOKUP(BJB!$F$9:$F$5599,Ctrl!$B$4:$C$399,2,0)</f>
        <v>28</v>
      </c>
      <c r="C739" s="104">
        <f>VLOOKUP(BJB!$G$9:$G$5599,Ctrl!$E$4:$F$399,2,0)</f>
        <v>0</v>
      </c>
      <c r="D739" s="219">
        <v>1</v>
      </c>
      <c r="E739" s="104" t="str">
        <f>VLOOKUP(BJB!$F$9:$F$5599,Ctrl!$B$4:$D$399,3,0)</f>
        <v>III</v>
      </c>
      <c r="F739" s="139" t="s">
        <v>10541</v>
      </c>
      <c r="G739" s="139" t="s">
        <v>7655</v>
      </c>
      <c r="H739" s="125"/>
      <c r="I739" s="220">
        <f>IF(G738=BJB!$G1435,I738+1,1)</f>
        <v>1</v>
      </c>
      <c r="J739" s="912" t="s">
        <v>20931</v>
      </c>
      <c r="K739" s="121" t="s">
        <v>1491</v>
      </c>
      <c r="L739" s="104" t="s">
        <v>6477</v>
      </c>
      <c r="M739" s="104" t="s">
        <v>1492</v>
      </c>
      <c r="N739" s="120">
        <v>39891</v>
      </c>
      <c r="O739" s="114">
        <v>10000000</v>
      </c>
      <c r="P739" s="105" t="s">
        <v>6222</v>
      </c>
      <c r="Q739" s="120" t="s">
        <v>6222</v>
      </c>
      <c r="R739" s="890">
        <v>0</v>
      </c>
      <c r="S739" s="108" t="s">
        <v>6885</v>
      </c>
      <c r="T739" s="109">
        <v>40359</v>
      </c>
      <c r="U739" s="114">
        <v>6296874</v>
      </c>
      <c r="V739" s="109" t="s">
        <v>6222</v>
      </c>
      <c r="W739" s="141">
        <v>0</v>
      </c>
      <c r="X739" s="141">
        <v>0</v>
      </c>
      <c r="Y739" s="141">
        <v>0</v>
      </c>
      <c r="Z739" s="141">
        <v>0</v>
      </c>
      <c r="AA739" s="114">
        <v>75650</v>
      </c>
      <c r="AB739" s="114"/>
      <c r="AC739" s="114"/>
      <c r="AD739" s="141"/>
      <c r="AE739" s="106">
        <v>0</v>
      </c>
      <c r="AF739" s="106">
        <v>0</v>
      </c>
      <c r="AG739" s="106">
        <v>0</v>
      </c>
      <c r="AH739" s="114"/>
      <c r="AI739" s="114"/>
      <c r="AJ739" s="114"/>
      <c r="AK739" s="114"/>
      <c r="AL739" s="114"/>
      <c r="AM739" s="114"/>
      <c r="AN739" s="114">
        <f t="shared" si="22"/>
        <v>75650</v>
      </c>
      <c r="AO739" s="114">
        <f t="shared" si="23"/>
        <v>6221224</v>
      </c>
      <c r="AP739" s="114"/>
      <c r="AQ739" s="114"/>
      <c r="AR739" s="114"/>
      <c r="AS739" s="114"/>
    </row>
    <row r="740" spans="1:46" s="191" customFormat="1" ht="15" customHeight="1" x14ac:dyDescent="0.2">
      <c r="A740" s="104"/>
      <c r="B740" s="104">
        <f>VLOOKUP(BJB!$F$9:$F$5599,Ctrl!$B$4:$C$399,2,0)</f>
        <v>28</v>
      </c>
      <c r="C740" s="104">
        <f>VLOOKUP(BJB!$G$9:$G$5599,Ctrl!$E$4:$F$399,2,0)</f>
        <v>0</v>
      </c>
      <c r="D740" s="219">
        <v>1</v>
      </c>
      <c r="E740" s="104" t="str">
        <f>VLOOKUP(BJB!$F$9:$F$5599,Ctrl!$B$4:$D$399,3,0)</f>
        <v>III</v>
      </c>
      <c r="F740" s="139" t="s">
        <v>10541</v>
      </c>
      <c r="G740" s="139" t="s">
        <v>7655</v>
      </c>
      <c r="H740" s="125" t="s">
        <v>6316</v>
      </c>
      <c r="I740" s="220">
        <f>IF(G739=BJB!$G1547,I739+1,1)</f>
        <v>1</v>
      </c>
      <c r="J740" s="891" t="s">
        <v>18254</v>
      </c>
      <c r="K740" s="121" t="s">
        <v>1670</v>
      </c>
      <c r="L740" s="104" t="s">
        <v>6477</v>
      </c>
      <c r="M740" s="104" t="s">
        <v>1671</v>
      </c>
      <c r="N740" s="120">
        <v>40158</v>
      </c>
      <c r="O740" s="107">
        <v>60000000</v>
      </c>
      <c r="P740" s="105" t="s">
        <v>15285</v>
      </c>
      <c r="Q740" s="120">
        <v>41285</v>
      </c>
      <c r="R740" s="105">
        <v>30834296</v>
      </c>
      <c r="S740" s="108" t="s">
        <v>1666</v>
      </c>
      <c r="T740" s="109">
        <v>41361</v>
      </c>
      <c r="U740" s="106">
        <v>22471258</v>
      </c>
      <c r="V740" s="109">
        <v>41361</v>
      </c>
      <c r="W740" s="141">
        <v>22471258</v>
      </c>
      <c r="X740" s="141">
        <v>0</v>
      </c>
      <c r="Y740" s="141">
        <v>0</v>
      </c>
      <c r="Z740" s="141">
        <v>0</v>
      </c>
      <c r="AA740" s="114">
        <v>2931290</v>
      </c>
      <c r="AB740" s="114"/>
      <c r="AC740" s="132"/>
      <c r="AD740" s="141">
        <v>467042</v>
      </c>
      <c r="AE740" s="106">
        <v>0</v>
      </c>
      <c r="AF740" s="106">
        <v>467042</v>
      </c>
      <c r="AG740" s="106">
        <v>0</v>
      </c>
      <c r="AH740" s="106"/>
      <c r="AI740" s="222"/>
      <c r="AJ740" s="106"/>
      <c r="AK740" s="106"/>
      <c r="AL740" s="106"/>
      <c r="AM740" s="106"/>
      <c r="AN740" s="114">
        <f t="shared" si="22"/>
        <v>3865374</v>
      </c>
      <c r="AO740" s="114">
        <f t="shared" si="23"/>
        <v>18605884</v>
      </c>
      <c r="AP740" s="114"/>
      <c r="AQ740" s="114"/>
      <c r="AR740" s="114"/>
      <c r="AS740" s="114"/>
      <c r="AT740" s="190"/>
    </row>
    <row r="741" spans="1:46" s="190" customFormat="1" ht="15" customHeight="1" x14ac:dyDescent="0.2">
      <c r="A741" s="104"/>
      <c r="B741" s="104">
        <f>VLOOKUP(BJB!$F$9:$F$5599,Ctrl!$B$4:$C$399,2,0)</f>
        <v>28</v>
      </c>
      <c r="C741" s="104">
        <f>VLOOKUP(BJB!$G$9:$G$5599,Ctrl!$E$4:$F$399,2,0)</f>
        <v>3</v>
      </c>
      <c r="D741" s="219">
        <v>1</v>
      </c>
      <c r="E741" s="104" t="str">
        <f>VLOOKUP(BJB!$F$9:$F$5599,Ctrl!$B$4:$D$399,3,0)</f>
        <v>III</v>
      </c>
      <c r="F741" s="139" t="s">
        <v>10541</v>
      </c>
      <c r="G741" s="139" t="s">
        <v>1957</v>
      </c>
      <c r="H741" s="125" t="s">
        <v>7464</v>
      </c>
      <c r="I741" s="220">
        <f>IF(G740=BJB!$G1916,I740+1,1)</f>
        <v>1</v>
      </c>
      <c r="J741" s="912" t="s">
        <v>20932</v>
      </c>
      <c r="K741" s="121" t="s">
        <v>2783</v>
      </c>
      <c r="L741" s="104" t="s">
        <v>6477</v>
      </c>
      <c r="M741" s="104" t="s">
        <v>5391</v>
      </c>
      <c r="N741" s="120">
        <v>41240</v>
      </c>
      <c r="O741" s="105">
        <v>240000000</v>
      </c>
      <c r="P741" s="105" t="s">
        <v>15286</v>
      </c>
      <c r="Q741" s="120">
        <v>41768</v>
      </c>
      <c r="R741" s="105">
        <v>188410904</v>
      </c>
      <c r="S741" s="146" t="s">
        <v>5563</v>
      </c>
      <c r="T741" s="109">
        <v>41820</v>
      </c>
      <c r="U741" s="141">
        <v>126232059</v>
      </c>
      <c r="V741" s="109">
        <v>41791</v>
      </c>
      <c r="W741" s="141">
        <v>126232059</v>
      </c>
      <c r="X741" s="141">
        <v>0</v>
      </c>
      <c r="Y741" s="141">
        <v>0</v>
      </c>
      <c r="Z741" s="141">
        <v>0</v>
      </c>
      <c r="AA741" s="150">
        <v>96949997</v>
      </c>
      <c r="AB741" s="150"/>
      <c r="AC741" s="132"/>
      <c r="AD741" s="141"/>
      <c r="AE741" s="106">
        <v>0</v>
      </c>
      <c r="AF741" s="106">
        <v>0</v>
      </c>
      <c r="AG741" s="106">
        <v>0</v>
      </c>
      <c r="AH741" s="222"/>
      <c r="AI741" s="222"/>
      <c r="AJ741" s="141"/>
      <c r="AK741" s="116"/>
      <c r="AL741" s="141"/>
      <c r="AM741" s="141"/>
      <c r="AN741" s="114">
        <f t="shared" si="22"/>
        <v>96949997</v>
      </c>
      <c r="AO741" s="114">
        <f t="shared" si="23"/>
        <v>29282062</v>
      </c>
      <c r="AP741" s="114"/>
      <c r="AQ741" s="114"/>
      <c r="AR741" s="114"/>
      <c r="AS741" s="114"/>
      <c r="AT741" s="191"/>
    </row>
    <row r="742" spans="1:46" s="190" customFormat="1" ht="15" customHeight="1" x14ac:dyDescent="0.2">
      <c r="A742" s="104"/>
      <c r="B742" s="104">
        <f>VLOOKUP(BJB!$F$9:$F$5599,Ctrl!$B$4:$C$399,2,0)</f>
        <v>28</v>
      </c>
      <c r="C742" s="104">
        <f>VLOOKUP(BJB!$G$9:$G$5599,Ctrl!$E$4:$F$399,2,0)</f>
        <v>0</v>
      </c>
      <c r="D742" s="219">
        <v>1</v>
      </c>
      <c r="E742" s="104" t="str">
        <f>VLOOKUP(BJB!$F$9:$F$5599,Ctrl!$B$4:$D$399,3,0)</f>
        <v>III</v>
      </c>
      <c r="F742" s="139" t="s">
        <v>10541</v>
      </c>
      <c r="G742" s="139" t="s">
        <v>7655</v>
      </c>
      <c r="H742" s="125"/>
      <c r="I742" s="220">
        <f>IF(G741=BJB!$G1604,I741+1,1)</f>
        <v>1</v>
      </c>
      <c r="J742" s="912" t="s">
        <v>20933</v>
      </c>
      <c r="K742" s="126" t="s">
        <v>2094</v>
      </c>
      <c r="L742" s="104" t="s">
        <v>6477</v>
      </c>
      <c r="M742" s="127" t="s">
        <v>1646</v>
      </c>
      <c r="N742" s="128">
        <v>40963</v>
      </c>
      <c r="O742" s="140">
        <v>15000000</v>
      </c>
      <c r="P742" s="105" t="s">
        <v>15287</v>
      </c>
      <c r="Q742" s="120">
        <v>41616</v>
      </c>
      <c r="R742" s="105">
        <v>6774802</v>
      </c>
      <c r="S742" s="146" t="s">
        <v>5563</v>
      </c>
      <c r="T742" s="109">
        <v>41820</v>
      </c>
      <c r="U742" s="141">
        <v>4732071</v>
      </c>
      <c r="V742" s="109">
        <v>41791</v>
      </c>
      <c r="W742" s="141">
        <v>4732071</v>
      </c>
      <c r="X742" s="141">
        <v>0</v>
      </c>
      <c r="Y742" s="141">
        <v>0</v>
      </c>
      <c r="Z742" s="141">
        <v>0</v>
      </c>
      <c r="AA742" s="114">
        <v>2142812</v>
      </c>
      <c r="AB742" s="114"/>
      <c r="AC742" s="141"/>
      <c r="AD742" s="141"/>
      <c r="AE742" s="106">
        <v>0</v>
      </c>
      <c r="AF742" s="106">
        <v>0</v>
      </c>
      <c r="AG742" s="106">
        <v>0</v>
      </c>
      <c r="AH742" s="141"/>
      <c r="AI742" s="141"/>
      <c r="AJ742" s="141"/>
      <c r="AK742" s="141"/>
      <c r="AL742" s="141"/>
      <c r="AM742" s="141"/>
      <c r="AN742" s="114">
        <f t="shared" si="22"/>
        <v>2142812</v>
      </c>
      <c r="AO742" s="114">
        <f t="shared" si="23"/>
        <v>2589259</v>
      </c>
      <c r="AP742" s="114"/>
      <c r="AQ742" s="114"/>
      <c r="AR742" s="114"/>
      <c r="AS742" s="114"/>
    </row>
    <row r="743" spans="1:46" s="190" customFormat="1" ht="15" customHeight="1" x14ac:dyDescent="0.2">
      <c r="A743" s="104"/>
      <c r="B743" s="104">
        <f>VLOOKUP(BJB!$F$9:$F$5599,Ctrl!$B$4:$C$399,2,0)</f>
        <v>28</v>
      </c>
      <c r="C743" s="104">
        <f>VLOOKUP(BJB!$G$9:$G$5599,Ctrl!$E$4:$F$399,2,0)</f>
        <v>0</v>
      </c>
      <c r="D743" s="219">
        <v>1</v>
      </c>
      <c r="E743" s="104" t="str">
        <f>VLOOKUP(BJB!$F$9:$F$5599,Ctrl!$B$4:$D$399,3,0)</f>
        <v>III</v>
      </c>
      <c r="F743" s="139" t="s">
        <v>10541</v>
      </c>
      <c r="G743" s="139" t="s">
        <v>7655</v>
      </c>
      <c r="H743" s="125"/>
      <c r="I743" s="220">
        <f>IF(G742=BJB!$G1451,I742+1,1)</f>
        <v>1</v>
      </c>
      <c r="J743" s="912" t="s">
        <v>20934</v>
      </c>
      <c r="K743" s="121" t="s">
        <v>1518</v>
      </c>
      <c r="L743" s="104" t="s">
        <v>6477</v>
      </c>
      <c r="M743" s="104" t="s">
        <v>1519</v>
      </c>
      <c r="N743" s="120">
        <v>39406</v>
      </c>
      <c r="O743" s="114">
        <v>40000000</v>
      </c>
      <c r="P743" s="105" t="s">
        <v>6222</v>
      </c>
      <c r="Q743" s="120" t="s">
        <v>6222</v>
      </c>
      <c r="R743" s="890">
        <v>0</v>
      </c>
      <c r="S743" s="108" t="s">
        <v>6888</v>
      </c>
      <c r="T743" s="109">
        <v>40469</v>
      </c>
      <c r="U743" s="114">
        <v>5198173</v>
      </c>
      <c r="V743" s="109" t="s">
        <v>6222</v>
      </c>
      <c r="W743" s="141">
        <v>0</v>
      </c>
      <c r="X743" s="141">
        <v>0</v>
      </c>
      <c r="Y743" s="141">
        <v>0</v>
      </c>
      <c r="Z743" s="141">
        <v>0</v>
      </c>
      <c r="AA743" s="114">
        <v>4397180</v>
      </c>
      <c r="AB743" s="114"/>
      <c r="AC743" s="114"/>
      <c r="AD743" s="141"/>
      <c r="AE743" s="106">
        <v>0</v>
      </c>
      <c r="AF743" s="106">
        <v>0</v>
      </c>
      <c r="AG743" s="106">
        <v>0</v>
      </c>
      <c r="AH743" s="114"/>
      <c r="AI743" s="114"/>
      <c r="AJ743" s="114"/>
      <c r="AK743" s="114"/>
      <c r="AL743" s="114"/>
      <c r="AM743" s="114"/>
      <c r="AN743" s="114">
        <f t="shared" si="22"/>
        <v>4397180</v>
      </c>
      <c r="AO743" s="114">
        <f t="shared" si="23"/>
        <v>800993</v>
      </c>
      <c r="AP743" s="114"/>
      <c r="AQ743" s="114"/>
      <c r="AR743" s="114"/>
      <c r="AS743" s="114"/>
    </row>
    <row r="744" spans="1:46" s="190" customFormat="1" ht="15" customHeight="1" x14ac:dyDescent="0.2">
      <c r="A744" s="104"/>
      <c r="B744" s="104">
        <f>VLOOKUP(BJB!$F$9:$F$5599,Ctrl!$B$4:$C$399,2,0)</f>
        <v>28</v>
      </c>
      <c r="C744" s="104">
        <f>VLOOKUP(BJB!$G$9:$G$5599,Ctrl!$E$4:$F$399,2,0)</f>
        <v>0</v>
      </c>
      <c r="D744" s="219">
        <v>1</v>
      </c>
      <c r="E744" s="104" t="str">
        <f>VLOOKUP(BJB!$F$9:$F$5599,Ctrl!$B$4:$D$399,3,0)</f>
        <v>III</v>
      </c>
      <c r="F744" s="139" t="s">
        <v>10541</v>
      </c>
      <c r="G744" s="139" t="s">
        <v>7655</v>
      </c>
      <c r="H744" s="125"/>
      <c r="I744" s="220">
        <f>IF(G743=BJB!$G1498,I743+1,1)</f>
        <v>1</v>
      </c>
      <c r="J744" s="912" t="s">
        <v>20935</v>
      </c>
      <c r="K744" s="121" t="s">
        <v>1589</v>
      </c>
      <c r="L744" s="104" t="s">
        <v>6476</v>
      </c>
      <c r="M744" s="104" t="s">
        <v>1590</v>
      </c>
      <c r="N744" s="120">
        <v>40280</v>
      </c>
      <c r="O744" s="107">
        <v>253666880</v>
      </c>
      <c r="P744" s="105" t="s">
        <v>6222</v>
      </c>
      <c r="Q744" s="120" t="s">
        <v>6222</v>
      </c>
      <c r="R744" s="890">
        <v>0</v>
      </c>
      <c r="S744" s="108" t="s">
        <v>1591</v>
      </c>
      <c r="T744" s="109">
        <v>40837</v>
      </c>
      <c r="U744" s="106">
        <v>51446783</v>
      </c>
      <c r="V744" s="109" t="s">
        <v>6222</v>
      </c>
      <c r="W744" s="141">
        <v>0</v>
      </c>
      <c r="X744" s="141">
        <v>0</v>
      </c>
      <c r="Y744" s="141">
        <v>0</v>
      </c>
      <c r="Z744" s="141">
        <v>0</v>
      </c>
      <c r="AA744" s="114">
        <v>0</v>
      </c>
      <c r="AB744" s="114"/>
      <c r="AC744" s="106"/>
      <c r="AD744" s="141"/>
      <c r="AE744" s="106">
        <v>0</v>
      </c>
      <c r="AF744" s="106">
        <v>0</v>
      </c>
      <c r="AG744" s="106">
        <v>0</v>
      </c>
      <c r="AH744" s="106"/>
      <c r="AI744" s="106"/>
      <c r="AJ744" s="106"/>
      <c r="AK744" s="106"/>
      <c r="AL744" s="106"/>
      <c r="AM744" s="106"/>
      <c r="AN744" s="114">
        <f t="shared" si="22"/>
        <v>0</v>
      </c>
      <c r="AO744" s="114">
        <f t="shared" si="23"/>
        <v>51446783</v>
      </c>
      <c r="AP744" s="114"/>
      <c r="AQ744" s="114"/>
      <c r="AR744" s="114"/>
      <c r="AS744" s="114"/>
    </row>
    <row r="745" spans="1:46" s="190" customFormat="1" ht="15" customHeight="1" x14ac:dyDescent="0.2">
      <c r="A745" s="104"/>
      <c r="B745" s="104">
        <f>VLOOKUP(BJB!$F$9:$F$5599,Ctrl!$B$4:$C$399,2,0)</f>
        <v>28</v>
      </c>
      <c r="C745" s="104">
        <f>VLOOKUP(BJB!$G$9:$G$5599,Ctrl!$E$4:$F$399,2,0)</f>
        <v>3</v>
      </c>
      <c r="D745" s="219">
        <v>1</v>
      </c>
      <c r="E745" s="104" t="str">
        <f>VLOOKUP(BJB!$F$9:$F$5599,Ctrl!$B$4:$D$399,3,0)</f>
        <v>III</v>
      </c>
      <c r="F745" s="139" t="s">
        <v>10541</v>
      </c>
      <c r="G745" s="139" t="s">
        <v>1957</v>
      </c>
      <c r="H745" s="125"/>
      <c r="I745" s="220">
        <f>IF(G744=BJB!$G1908,I744+1,1)</f>
        <v>1</v>
      </c>
      <c r="J745" s="912" t="s">
        <v>20936</v>
      </c>
      <c r="K745" s="121" t="s">
        <v>5525</v>
      </c>
      <c r="L745" s="104" t="s">
        <v>6477</v>
      </c>
      <c r="M745" s="104" t="s">
        <v>2017</v>
      </c>
      <c r="N745" s="120">
        <v>41211</v>
      </c>
      <c r="O745" s="105">
        <v>100000000</v>
      </c>
      <c r="P745" s="105" t="s">
        <v>15288</v>
      </c>
      <c r="Q745" s="120">
        <v>41619</v>
      </c>
      <c r="R745" s="105">
        <v>117570718</v>
      </c>
      <c r="S745" s="234" t="s">
        <v>5470</v>
      </c>
      <c r="T745" s="109">
        <v>41789</v>
      </c>
      <c r="U745" s="141">
        <v>70000000</v>
      </c>
      <c r="V745" s="109">
        <v>41760</v>
      </c>
      <c r="W745" s="141">
        <v>70000000</v>
      </c>
      <c r="X745" s="141">
        <v>0</v>
      </c>
      <c r="Y745" s="141">
        <v>0</v>
      </c>
      <c r="Z745" s="141">
        <v>0</v>
      </c>
      <c r="AA745" s="150">
        <v>0</v>
      </c>
      <c r="AB745" s="150"/>
      <c r="AC745" s="141"/>
      <c r="AD745" s="141"/>
      <c r="AE745" s="106">
        <v>0</v>
      </c>
      <c r="AF745" s="106">
        <v>0</v>
      </c>
      <c r="AG745" s="106">
        <v>0</v>
      </c>
      <c r="AH745" s="141"/>
      <c r="AI745" s="141"/>
      <c r="AJ745" s="141"/>
      <c r="AK745" s="141"/>
      <c r="AL745" s="141"/>
      <c r="AM745" s="141"/>
      <c r="AN745" s="114">
        <f t="shared" si="22"/>
        <v>0</v>
      </c>
      <c r="AO745" s="114">
        <f t="shared" si="23"/>
        <v>70000000</v>
      </c>
      <c r="AP745" s="114"/>
      <c r="AQ745" s="114"/>
      <c r="AR745" s="114"/>
      <c r="AS745" s="114"/>
    </row>
    <row r="746" spans="1:46" s="191" customFormat="1" ht="15" customHeight="1" x14ac:dyDescent="0.2">
      <c r="A746" s="104"/>
      <c r="B746" s="104">
        <f>VLOOKUP(BJB!$F$9:$F$5599,Ctrl!$B$4:$C$399,2,0)</f>
        <v>28</v>
      </c>
      <c r="C746" s="104">
        <f>VLOOKUP(BJB!$G$9:$G$5599,Ctrl!$E$4:$F$399,2,0)</f>
        <v>3</v>
      </c>
      <c r="D746" s="219">
        <v>1</v>
      </c>
      <c r="E746" s="104" t="str">
        <f>VLOOKUP(BJB!$F$9:$F$5599,Ctrl!$B$4:$D$399,3,0)</f>
        <v>III</v>
      </c>
      <c r="F746" s="139" t="s">
        <v>10541</v>
      </c>
      <c r="G746" s="139" t="s">
        <v>1957</v>
      </c>
      <c r="H746" s="125">
        <v>1110314000526</v>
      </c>
      <c r="I746" s="220">
        <f>IF(G745=BJB!$G1890,I745+1,1)</f>
        <v>1</v>
      </c>
      <c r="J746" s="912" t="s">
        <v>20937</v>
      </c>
      <c r="K746" s="121" t="s">
        <v>2010</v>
      </c>
      <c r="L746" s="104" t="s">
        <v>6477</v>
      </c>
      <c r="M746" s="104" t="s">
        <v>1986</v>
      </c>
      <c r="N746" s="120">
        <v>40660</v>
      </c>
      <c r="O746" s="105">
        <v>15000000</v>
      </c>
      <c r="P746" s="105" t="s">
        <v>15289</v>
      </c>
      <c r="Q746" s="120">
        <v>41424</v>
      </c>
      <c r="R746" s="105">
        <v>13370563</v>
      </c>
      <c r="S746" s="146" t="s">
        <v>2000</v>
      </c>
      <c r="T746" s="109">
        <v>41486</v>
      </c>
      <c r="U746" s="112">
        <v>8594180</v>
      </c>
      <c r="V746" s="109">
        <v>41486</v>
      </c>
      <c r="W746" s="141">
        <v>8594180</v>
      </c>
      <c r="X746" s="141">
        <v>0</v>
      </c>
      <c r="Y746" s="141">
        <v>0</v>
      </c>
      <c r="Z746" s="141">
        <v>0</v>
      </c>
      <c r="AA746" s="150">
        <v>663182</v>
      </c>
      <c r="AB746" s="150"/>
      <c r="AC746" s="132"/>
      <c r="AD746" s="141"/>
      <c r="AE746" s="106">
        <v>0</v>
      </c>
      <c r="AF746" s="106">
        <v>0</v>
      </c>
      <c r="AG746" s="106">
        <v>0</v>
      </c>
      <c r="AH746" s="112"/>
      <c r="AI746" s="112"/>
      <c r="AJ746" s="112"/>
      <c r="AK746" s="119"/>
      <c r="AL746" s="112"/>
      <c r="AM746" s="112"/>
      <c r="AN746" s="114">
        <f t="shared" si="22"/>
        <v>663182</v>
      </c>
      <c r="AO746" s="114">
        <f t="shared" si="23"/>
        <v>7930998</v>
      </c>
      <c r="AP746" s="114"/>
      <c r="AQ746" s="114"/>
      <c r="AR746" s="114"/>
      <c r="AS746" s="114"/>
      <c r="AT746" s="190"/>
    </row>
    <row r="747" spans="1:46" s="190" customFormat="1" ht="15" customHeight="1" x14ac:dyDescent="0.2">
      <c r="A747" s="104"/>
      <c r="B747" s="104">
        <f>VLOOKUP(BJB!$F$9:$F$5599,Ctrl!$B$4:$C$399,2,0)</f>
        <v>28</v>
      </c>
      <c r="C747" s="104">
        <f>VLOOKUP(BJB!$G$9:$G$5599,Ctrl!$E$4:$F$399,2,0)</f>
        <v>4</v>
      </c>
      <c r="D747" s="219">
        <v>1</v>
      </c>
      <c r="E747" s="104" t="str">
        <f>VLOOKUP(BJB!$F$9:$F$5599,Ctrl!$B$4:$D$399,3,0)</f>
        <v>III</v>
      </c>
      <c r="F747" s="139" t="s">
        <v>10541</v>
      </c>
      <c r="G747" s="139" t="s">
        <v>2026</v>
      </c>
      <c r="H747" s="125">
        <v>1110819000774</v>
      </c>
      <c r="I747" s="220">
        <f>IF(G746=BJB!$G1950,I746+1,1)</f>
        <v>1</v>
      </c>
      <c r="J747" s="912" t="s">
        <v>20938</v>
      </c>
      <c r="K747" s="121" t="s">
        <v>6199</v>
      </c>
      <c r="L747" s="104" t="s">
        <v>6477</v>
      </c>
      <c r="M747" s="104" t="s">
        <v>6231</v>
      </c>
      <c r="N747" s="120">
        <v>40857</v>
      </c>
      <c r="O747" s="114">
        <v>30000000</v>
      </c>
      <c r="P747" s="105" t="s">
        <v>15290</v>
      </c>
      <c r="Q747" s="120">
        <v>41645</v>
      </c>
      <c r="R747" s="105">
        <v>28398861</v>
      </c>
      <c r="S747" s="146" t="s">
        <v>6254</v>
      </c>
      <c r="T747" s="109">
        <v>42031</v>
      </c>
      <c r="U747" s="114">
        <v>19193773</v>
      </c>
      <c r="V747" s="109">
        <v>42031</v>
      </c>
      <c r="W747" s="141">
        <v>19193773</v>
      </c>
      <c r="X747" s="141">
        <v>0</v>
      </c>
      <c r="Y747" s="141">
        <v>0</v>
      </c>
      <c r="Z747" s="141">
        <v>0</v>
      </c>
      <c r="AA747" s="223">
        <v>133780</v>
      </c>
      <c r="AB747" s="223"/>
      <c r="AC747" s="132"/>
      <c r="AD747" s="141"/>
      <c r="AE747" s="106">
        <v>0</v>
      </c>
      <c r="AF747" s="106">
        <v>0</v>
      </c>
      <c r="AG747" s="106">
        <v>0</v>
      </c>
      <c r="AH747" s="114"/>
      <c r="AI747" s="114"/>
      <c r="AJ747" s="114"/>
      <c r="AK747" s="119"/>
      <c r="AL747" s="114"/>
      <c r="AM747" s="114"/>
      <c r="AN747" s="114">
        <f t="shared" si="22"/>
        <v>133780</v>
      </c>
      <c r="AO747" s="114">
        <f t="shared" si="23"/>
        <v>19059993</v>
      </c>
      <c r="AP747" s="114"/>
      <c r="AQ747" s="114"/>
      <c r="AR747" s="114"/>
      <c r="AS747" s="114"/>
    </row>
    <row r="748" spans="1:46" s="191" customFormat="1" ht="15" customHeight="1" x14ac:dyDescent="0.2">
      <c r="A748" s="104"/>
      <c r="B748" s="104">
        <f>VLOOKUP(BJB!$F$9:$F$5599,Ctrl!$B$4:$C$399,2,0)</f>
        <v>28</v>
      </c>
      <c r="C748" s="104">
        <f>VLOOKUP(BJB!$G$9:$G$5599,Ctrl!$E$4:$F$399,2,0)</f>
        <v>0</v>
      </c>
      <c r="D748" s="219">
        <v>1</v>
      </c>
      <c r="E748" s="104" t="str">
        <f>VLOOKUP(BJB!$F$9:$F$5599,Ctrl!$B$4:$D$399,3,0)</f>
        <v>III</v>
      </c>
      <c r="F748" s="139" t="s">
        <v>10541</v>
      </c>
      <c r="G748" s="139" t="s">
        <v>7655</v>
      </c>
      <c r="H748" s="125"/>
      <c r="I748" s="220">
        <f>IF(G747=BJB!$G1491,I747+1,1)</f>
        <v>1</v>
      </c>
      <c r="J748" s="912" t="s">
        <v>20939</v>
      </c>
      <c r="K748" s="121" t="s">
        <v>1581</v>
      </c>
      <c r="L748" s="104" t="s">
        <v>6477</v>
      </c>
      <c r="M748" s="104" t="s">
        <v>1578</v>
      </c>
      <c r="N748" s="120">
        <v>40050</v>
      </c>
      <c r="O748" s="107">
        <v>18000000</v>
      </c>
      <c r="P748" s="105" t="s">
        <v>6222</v>
      </c>
      <c r="Q748" s="120" t="s">
        <v>6222</v>
      </c>
      <c r="R748" s="890">
        <v>0</v>
      </c>
      <c r="S748" s="108" t="s">
        <v>1579</v>
      </c>
      <c r="T748" s="109">
        <v>40815</v>
      </c>
      <c r="U748" s="106">
        <v>3806250</v>
      </c>
      <c r="V748" s="109" t="s">
        <v>6222</v>
      </c>
      <c r="W748" s="141">
        <v>0</v>
      </c>
      <c r="X748" s="141">
        <v>0</v>
      </c>
      <c r="Y748" s="141">
        <v>0</v>
      </c>
      <c r="Z748" s="141">
        <v>0</v>
      </c>
      <c r="AA748" s="114">
        <v>3806250</v>
      </c>
      <c r="AB748" s="114"/>
      <c r="AC748" s="106"/>
      <c r="AD748" s="141"/>
      <c r="AE748" s="106">
        <v>0</v>
      </c>
      <c r="AF748" s="106">
        <v>0</v>
      </c>
      <c r="AG748" s="106">
        <v>0</v>
      </c>
      <c r="AH748" s="106"/>
      <c r="AI748" s="106"/>
      <c r="AJ748" s="106"/>
      <c r="AK748" s="106"/>
      <c r="AL748" s="106"/>
      <c r="AM748" s="106"/>
      <c r="AN748" s="114">
        <f t="shared" si="22"/>
        <v>3806250</v>
      </c>
      <c r="AO748" s="114">
        <f t="shared" si="23"/>
        <v>0</v>
      </c>
      <c r="AP748" s="114"/>
      <c r="AQ748" s="114"/>
      <c r="AR748" s="114"/>
      <c r="AS748" s="114"/>
      <c r="AT748" s="190"/>
    </row>
    <row r="749" spans="1:46" s="190" customFormat="1" ht="15" customHeight="1" x14ac:dyDescent="0.2">
      <c r="A749" s="104"/>
      <c r="B749" s="104">
        <f>VLOOKUP(BJB!$F$9:$F$5599,Ctrl!$B$4:$C$399,2,0)</f>
        <v>28</v>
      </c>
      <c r="C749" s="104">
        <f>VLOOKUP(BJB!$G$9:$G$5599,Ctrl!$E$4:$F$399,2,0)</f>
        <v>0</v>
      </c>
      <c r="D749" s="219">
        <v>1</v>
      </c>
      <c r="E749" s="104" t="str">
        <f>VLOOKUP(BJB!$F$9:$F$5599,Ctrl!$B$4:$D$399,3,0)</f>
        <v>III</v>
      </c>
      <c r="F749" s="139" t="s">
        <v>10541</v>
      </c>
      <c r="G749" s="139" t="s">
        <v>7655</v>
      </c>
      <c r="H749" s="125"/>
      <c r="I749" s="220">
        <f>IF(G748=BJB!$G1646,I748+1,1)</f>
        <v>1</v>
      </c>
      <c r="J749" s="912" t="s">
        <v>20940</v>
      </c>
      <c r="K749" s="121" t="s">
        <v>7824</v>
      </c>
      <c r="L749" s="104" t="s">
        <v>6477</v>
      </c>
      <c r="M749" s="104" t="s">
        <v>7312</v>
      </c>
      <c r="N749" s="120">
        <v>41429</v>
      </c>
      <c r="O749" s="105">
        <v>170000000</v>
      </c>
      <c r="P749" s="105" t="s">
        <v>15291</v>
      </c>
      <c r="Q749" s="120">
        <v>42069</v>
      </c>
      <c r="R749" s="105">
        <v>268874761</v>
      </c>
      <c r="S749" s="146" t="s">
        <v>7946</v>
      </c>
      <c r="T749" s="109">
        <v>42114</v>
      </c>
      <c r="U749" s="141">
        <v>119000000</v>
      </c>
      <c r="V749" s="109">
        <v>42114</v>
      </c>
      <c r="W749" s="141">
        <v>119000000</v>
      </c>
      <c r="X749" s="141">
        <v>0</v>
      </c>
      <c r="Y749" s="141">
        <v>0</v>
      </c>
      <c r="Z749" s="141">
        <v>0</v>
      </c>
      <c r="AA749" s="114">
        <v>0</v>
      </c>
      <c r="AB749" s="114"/>
      <c r="AC749" s="132"/>
      <c r="AD749" s="141"/>
      <c r="AE749" s="106">
        <v>0</v>
      </c>
      <c r="AF749" s="106">
        <v>0</v>
      </c>
      <c r="AG749" s="106">
        <v>0</v>
      </c>
      <c r="AH749" s="141"/>
      <c r="AI749" s="141"/>
      <c r="AJ749" s="141"/>
      <c r="AK749" s="141"/>
      <c r="AL749" s="141"/>
      <c r="AM749" s="141"/>
      <c r="AN749" s="114">
        <f t="shared" si="22"/>
        <v>0</v>
      </c>
      <c r="AO749" s="114">
        <f t="shared" si="23"/>
        <v>119000000</v>
      </c>
      <c r="AP749" s="114"/>
      <c r="AQ749" s="114"/>
      <c r="AR749" s="114"/>
      <c r="AS749" s="114"/>
    </row>
    <row r="750" spans="1:46" s="190" customFormat="1" ht="15" customHeight="1" x14ac:dyDescent="0.2">
      <c r="A750" s="104"/>
      <c r="B750" s="104">
        <f>VLOOKUP(BJB!$F$9:$F$5599,Ctrl!$B$4:$C$399,2,0)</f>
        <v>28</v>
      </c>
      <c r="C750" s="104">
        <f>VLOOKUP(BJB!$G$9:$G$5599,Ctrl!$E$4:$F$399,2,0)</f>
        <v>1</v>
      </c>
      <c r="D750" s="219">
        <v>1</v>
      </c>
      <c r="E750" s="104" t="str">
        <f>VLOOKUP(BJB!$F$9:$F$5599,Ctrl!$B$4:$D$399,3,0)</f>
        <v>III</v>
      </c>
      <c r="F750" s="139" t="s">
        <v>10541</v>
      </c>
      <c r="G750" s="139" t="s">
        <v>1717</v>
      </c>
      <c r="H750" s="125"/>
      <c r="I750" s="220">
        <f>IF(G749=BJB!$G1783,I749+1,1)</f>
        <v>1</v>
      </c>
      <c r="J750" s="912" t="s">
        <v>20941</v>
      </c>
      <c r="K750" s="121" t="s">
        <v>1867</v>
      </c>
      <c r="L750" s="104" t="s">
        <v>6477</v>
      </c>
      <c r="M750" s="104" t="s">
        <v>1792</v>
      </c>
      <c r="N750" s="120">
        <v>40809</v>
      </c>
      <c r="O750" s="107">
        <v>25000000</v>
      </c>
      <c r="P750" s="105" t="s">
        <v>15292</v>
      </c>
      <c r="Q750" s="120">
        <v>41212</v>
      </c>
      <c r="R750" s="105">
        <v>22425279</v>
      </c>
      <c r="S750" s="146" t="s">
        <v>1868</v>
      </c>
      <c r="T750" s="109">
        <v>41333</v>
      </c>
      <c r="U750" s="106">
        <v>14867740</v>
      </c>
      <c r="V750" s="109">
        <v>41333</v>
      </c>
      <c r="W750" s="141">
        <v>14867740</v>
      </c>
      <c r="X750" s="141">
        <v>0</v>
      </c>
      <c r="Y750" s="141">
        <v>0</v>
      </c>
      <c r="Z750" s="141">
        <v>0</v>
      </c>
      <c r="AA750" s="114">
        <v>30585</v>
      </c>
      <c r="AB750" s="114"/>
      <c r="AC750" s="106"/>
      <c r="AD750" s="141"/>
      <c r="AE750" s="106">
        <v>0</v>
      </c>
      <c r="AF750" s="106">
        <v>0</v>
      </c>
      <c r="AG750" s="106">
        <v>0</v>
      </c>
      <c r="AH750" s="106"/>
      <c r="AI750" s="106"/>
      <c r="AJ750" s="106"/>
      <c r="AK750" s="106"/>
      <c r="AL750" s="106"/>
      <c r="AM750" s="106"/>
      <c r="AN750" s="114">
        <f t="shared" si="22"/>
        <v>30585</v>
      </c>
      <c r="AO750" s="114">
        <f t="shared" si="23"/>
        <v>14837155</v>
      </c>
      <c r="AP750" s="114"/>
      <c r="AQ750" s="114"/>
      <c r="AR750" s="114"/>
      <c r="AS750" s="114"/>
    </row>
    <row r="751" spans="1:46" s="191" customFormat="1" ht="15" customHeight="1" x14ac:dyDescent="0.2">
      <c r="A751" s="104"/>
      <c r="B751" s="104">
        <f>VLOOKUP(BJB!$F$9:$F$5599,Ctrl!$B$4:$C$399,2,0)</f>
        <v>28</v>
      </c>
      <c r="C751" s="104">
        <f>VLOOKUP(BJB!$G$9:$G$5599,Ctrl!$E$4:$F$399,2,0)</f>
        <v>1</v>
      </c>
      <c r="D751" s="219">
        <v>1</v>
      </c>
      <c r="E751" s="104" t="str">
        <f>VLOOKUP(BJB!$F$9:$F$5599,Ctrl!$B$4:$D$399,3,0)</f>
        <v>III</v>
      </c>
      <c r="F751" s="139" t="s">
        <v>10541</v>
      </c>
      <c r="G751" s="139" t="s">
        <v>1717</v>
      </c>
      <c r="H751" s="125"/>
      <c r="I751" s="220">
        <f>IF(G750=BJB!$G1787,I750+1,1)</f>
        <v>1</v>
      </c>
      <c r="J751" s="912" t="s">
        <v>20942</v>
      </c>
      <c r="K751" s="121" t="s">
        <v>1871</v>
      </c>
      <c r="L751" s="104" t="s">
        <v>6477</v>
      </c>
      <c r="M751" s="104" t="s">
        <v>1792</v>
      </c>
      <c r="N751" s="120">
        <v>40809</v>
      </c>
      <c r="O751" s="107">
        <v>10000000</v>
      </c>
      <c r="P751" s="105" t="s">
        <v>15293</v>
      </c>
      <c r="Q751" s="120">
        <v>41249</v>
      </c>
      <c r="R751" s="105">
        <v>7724789</v>
      </c>
      <c r="S751" s="146" t="s">
        <v>1868</v>
      </c>
      <c r="T751" s="109">
        <v>41333</v>
      </c>
      <c r="U751" s="106">
        <v>5373159</v>
      </c>
      <c r="V751" s="109">
        <v>41333</v>
      </c>
      <c r="W751" s="141">
        <v>5373159</v>
      </c>
      <c r="X751" s="141">
        <v>0</v>
      </c>
      <c r="Y751" s="141">
        <v>0</v>
      </c>
      <c r="Z751" s="141">
        <v>0</v>
      </c>
      <c r="AA751" s="114">
        <v>337500</v>
      </c>
      <c r="AB751" s="114"/>
      <c r="AC751" s="106"/>
      <c r="AD751" s="141"/>
      <c r="AE751" s="106">
        <v>0</v>
      </c>
      <c r="AF751" s="106">
        <v>0</v>
      </c>
      <c r="AG751" s="106">
        <v>0</v>
      </c>
      <c r="AH751" s="106"/>
      <c r="AI751" s="106"/>
      <c r="AJ751" s="106"/>
      <c r="AK751" s="106"/>
      <c r="AL751" s="106"/>
      <c r="AM751" s="106"/>
      <c r="AN751" s="114">
        <f t="shared" si="22"/>
        <v>337500</v>
      </c>
      <c r="AO751" s="114">
        <f t="shared" si="23"/>
        <v>5035659</v>
      </c>
      <c r="AP751" s="114"/>
      <c r="AQ751" s="114"/>
      <c r="AR751" s="114"/>
      <c r="AS751" s="114"/>
      <c r="AT751" s="190"/>
    </row>
    <row r="752" spans="1:46" s="190" customFormat="1" ht="15" customHeight="1" x14ac:dyDescent="0.2">
      <c r="A752" s="104"/>
      <c r="B752" s="104">
        <f>VLOOKUP(BJB!$F$9:$F$5599,Ctrl!$B$4:$C$399,2,0)</f>
        <v>28</v>
      </c>
      <c r="C752" s="104">
        <f>VLOOKUP(BJB!$G$9:$G$5599,Ctrl!$E$4:$F$399,2,0)</f>
        <v>1</v>
      </c>
      <c r="D752" s="219">
        <v>1</v>
      </c>
      <c r="E752" s="104" t="str">
        <f>VLOOKUP(BJB!$F$9:$F$5599,Ctrl!$B$4:$D$399,3,0)</f>
        <v>III</v>
      </c>
      <c r="F752" s="139" t="s">
        <v>10541</v>
      </c>
      <c r="G752" s="139" t="s">
        <v>1717</v>
      </c>
      <c r="H752" s="125"/>
      <c r="I752" s="220">
        <f>IF(G751=BJB!$G1735,I751+1,1)</f>
        <v>1</v>
      </c>
      <c r="J752" s="912" t="s">
        <v>20943</v>
      </c>
      <c r="K752" s="121" t="s">
        <v>1799</v>
      </c>
      <c r="L752" s="104" t="s">
        <v>6477</v>
      </c>
      <c r="M752" s="104" t="s">
        <v>1800</v>
      </c>
      <c r="N752" s="120">
        <v>40500</v>
      </c>
      <c r="O752" s="107">
        <v>33900000</v>
      </c>
      <c r="P752" s="105" t="s">
        <v>6222</v>
      </c>
      <c r="Q752" s="120" t="s">
        <v>6222</v>
      </c>
      <c r="R752" s="890">
        <v>0</v>
      </c>
      <c r="S752" s="108" t="s">
        <v>1794</v>
      </c>
      <c r="T752" s="109">
        <v>40840</v>
      </c>
      <c r="U752" s="106">
        <v>25425000</v>
      </c>
      <c r="V752" s="109" t="s">
        <v>6222</v>
      </c>
      <c r="W752" s="141">
        <v>0</v>
      </c>
      <c r="X752" s="141">
        <v>0</v>
      </c>
      <c r="Y752" s="141">
        <v>0</v>
      </c>
      <c r="Z752" s="141">
        <v>0</v>
      </c>
      <c r="AA752" s="114">
        <v>15000</v>
      </c>
      <c r="AB752" s="114"/>
      <c r="AC752" s="106"/>
      <c r="AD752" s="141"/>
      <c r="AE752" s="106">
        <v>0</v>
      </c>
      <c r="AF752" s="106">
        <v>0</v>
      </c>
      <c r="AG752" s="106">
        <v>0</v>
      </c>
      <c r="AH752" s="106"/>
      <c r="AI752" s="106"/>
      <c r="AJ752" s="106"/>
      <c r="AK752" s="106"/>
      <c r="AL752" s="106"/>
      <c r="AM752" s="106"/>
      <c r="AN752" s="114">
        <f t="shared" si="22"/>
        <v>15000</v>
      </c>
      <c r="AO752" s="114">
        <f t="shared" si="23"/>
        <v>25410000</v>
      </c>
      <c r="AP752" s="114"/>
      <c r="AQ752" s="114"/>
      <c r="AR752" s="114"/>
      <c r="AS752" s="114"/>
    </row>
    <row r="753" spans="1:46" s="190" customFormat="1" ht="15" customHeight="1" x14ac:dyDescent="0.2">
      <c r="A753" s="104"/>
      <c r="B753" s="104">
        <f>VLOOKUP(BJB!$F$9:$F$5599,Ctrl!$B$4:$C$399,2,0)</f>
        <v>28</v>
      </c>
      <c r="C753" s="104">
        <f>VLOOKUP(BJB!$G$9:$G$5599,Ctrl!$E$4:$F$399,2,0)</f>
        <v>0</v>
      </c>
      <c r="D753" s="219">
        <v>1</v>
      </c>
      <c r="E753" s="104" t="str">
        <f>VLOOKUP(BJB!$F$9:$F$5599,Ctrl!$B$4:$D$399,3,0)</f>
        <v>III</v>
      </c>
      <c r="F753" s="139" t="s">
        <v>10541</v>
      </c>
      <c r="G753" s="139" t="s">
        <v>7655</v>
      </c>
      <c r="H753" s="125" t="s">
        <v>6324</v>
      </c>
      <c r="I753" s="220">
        <f>IF(G752=BJB!$G1531,I752+1,1)</f>
        <v>1</v>
      </c>
      <c r="J753" s="891" t="s">
        <v>18255</v>
      </c>
      <c r="K753" s="121" t="s">
        <v>1643</v>
      </c>
      <c r="L753" s="104" t="s">
        <v>6477</v>
      </c>
      <c r="M753" s="104" t="s">
        <v>1644</v>
      </c>
      <c r="N753" s="120">
        <v>40063</v>
      </c>
      <c r="O753" s="107">
        <v>63000000</v>
      </c>
      <c r="P753" s="105" t="s">
        <v>15294</v>
      </c>
      <c r="Q753" s="120">
        <v>41123</v>
      </c>
      <c r="R753" s="105">
        <v>55775316</v>
      </c>
      <c r="S753" s="108" t="s">
        <v>1640</v>
      </c>
      <c r="T753" s="109">
        <v>41165</v>
      </c>
      <c r="U753" s="106">
        <v>41179737</v>
      </c>
      <c r="V753" s="109">
        <v>41165</v>
      </c>
      <c r="W753" s="141">
        <v>41179737</v>
      </c>
      <c r="X753" s="141">
        <v>0</v>
      </c>
      <c r="Y753" s="141">
        <v>0</v>
      </c>
      <c r="Z753" s="141">
        <v>0</v>
      </c>
      <c r="AA753" s="114">
        <v>17926292</v>
      </c>
      <c r="AB753" s="114">
        <v>770047</v>
      </c>
      <c r="AC753" s="132">
        <v>779919</v>
      </c>
      <c r="AD753" s="141">
        <v>779919</v>
      </c>
      <c r="AE753" s="106">
        <v>20617774</v>
      </c>
      <c r="AF753" s="106">
        <v>0</v>
      </c>
      <c r="AG753" s="106">
        <v>0</v>
      </c>
      <c r="AH753" s="222"/>
      <c r="AI753" s="222"/>
      <c r="AJ753" s="106"/>
      <c r="AK753" s="106"/>
      <c r="AL753" s="106"/>
      <c r="AM753" s="106"/>
      <c r="AN753" s="114">
        <f t="shared" si="22"/>
        <v>40873951</v>
      </c>
      <c r="AO753" s="114">
        <f t="shared" si="23"/>
        <v>305786</v>
      </c>
      <c r="AP753" s="114"/>
      <c r="AQ753" s="114"/>
      <c r="AR753" s="114"/>
      <c r="AS753" s="114"/>
    </row>
    <row r="754" spans="1:46" s="190" customFormat="1" ht="15" customHeight="1" x14ac:dyDescent="0.2">
      <c r="A754" s="104"/>
      <c r="B754" s="104">
        <f>VLOOKUP(BJB!$F$9:$F$5599,Ctrl!$B$4:$C$399,2,0)</f>
        <v>28</v>
      </c>
      <c r="C754" s="104">
        <f>VLOOKUP(BJB!$G$9:$G$5599,Ctrl!$E$4:$F$399,2,0)</f>
        <v>0</v>
      </c>
      <c r="D754" s="219">
        <v>1</v>
      </c>
      <c r="E754" s="104" t="str">
        <f>VLOOKUP(BJB!$F$9:$F$5599,Ctrl!$B$4:$D$399,3,0)</f>
        <v>III</v>
      </c>
      <c r="F754" s="139" t="s">
        <v>10541</v>
      </c>
      <c r="G754" s="139" t="s">
        <v>7655</v>
      </c>
      <c r="H754" s="125"/>
      <c r="I754" s="220">
        <f>IF(G753=BJB!$G1494,I753+1,1)</f>
        <v>1</v>
      </c>
      <c r="J754" s="912" t="s">
        <v>20944</v>
      </c>
      <c r="K754" s="121" t="s">
        <v>1585</v>
      </c>
      <c r="L754" s="104" t="s">
        <v>6477</v>
      </c>
      <c r="M754" s="104" t="s">
        <v>1487</v>
      </c>
      <c r="N754" s="120">
        <v>39701</v>
      </c>
      <c r="O754" s="107">
        <v>5000000</v>
      </c>
      <c r="P754" s="105" t="s">
        <v>6222</v>
      </c>
      <c r="Q754" s="120" t="s">
        <v>6222</v>
      </c>
      <c r="R754" s="890">
        <v>0</v>
      </c>
      <c r="S754" s="108" t="s">
        <v>1579</v>
      </c>
      <c r="T754" s="109">
        <v>40815</v>
      </c>
      <c r="U754" s="106">
        <v>1479750</v>
      </c>
      <c r="V754" s="109" t="s">
        <v>6222</v>
      </c>
      <c r="W754" s="141">
        <v>0</v>
      </c>
      <c r="X754" s="141">
        <v>0</v>
      </c>
      <c r="Y754" s="141">
        <v>0</v>
      </c>
      <c r="Z754" s="141">
        <v>0</v>
      </c>
      <c r="AA754" s="114">
        <v>1479750</v>
      </c>
      <c r="AB754" s="114"/>
      <c r="AC754" s="106"/>
      <c r="AD754" s="141"/>
      <c r="AE754" s="106">
        <v>0</v>
      </c>
      <c r="AF754" s="106">
        <v>0</v>
      </c>
      <c r="AG754" s="106">
        <v>0</v>
      </c>
      <c r="AH754" s="106"/>
      <c r="AI754" s="106"/>
      <c r="AJ754" s="106"/>
      <c r="AK754" s="106"/>
      <c r="AL754" s="106"/>
      <c r="AM754" s="106"/>
      <c r="AN754" s="114">
        <f t="shared" si="22"/>
        <v>1479750</v>
      </c>
      <c r="AO754" s="114">
        <f t="shared" si="23"/>
        <v>0</v>
      </c>
      <c r="AP754" s="114"/>
      <c r="AQ754" s="114"/>
      <c r="AR754" s="114"/>
      <c r="AS754" s="114"/>
    </row>
    <row r="755" spans="1:46" s="190" customFormat="1" ht="15" customHeight="1" x14ac:dyDescent="0.2">
      <c r="A755" s="104"/>
      <c r="B755" s="104">
        <f>VLOOKUP(BJB!$F$9:$F$5599,Ctrl!$B$4:$C$399,2,0)</f>
        <v>28</v>
      </c>
      <c r="C755" s="104">
        <f>VLOOKUP(BJB!$G$9:$G$5599,Ctrl!$E$4:$F$399,2,0)</f>
        <v>0</v>
      </c>
      <c r="D755" s="219">
        <v>1</v>
      </c>
      <c r="E755" s="104" t="str">
        <f>VLOOKUP(BJB!$F$9:$F$5599,Ctrl!$B$4:$D$399,3,0)</f>
        <v>III</v>
      </c>
      <c r="F755" s="139" t="s">
        <v>10541</v>
      </c>
      <c r="G755" s="139" t="s">
        <v>7655</v>
      </c>
      <c r="H755" s="125"/>
      <c r="I755" s="220"/>
      <c r="J755" s="912" t="s">
        <v>20945</v>
      </c>
      <c r="K755" s="121" t="s">
        <v>9672</v>
      </c>
      <c r="L755" s="104" t="s">
        <v>6476</v>
      </c>
      <c r="M755" s="104" t="s">
        <v>3063</v>
      </c>
      <c r="N755" s="120">
        <v>39598</v>
      </c>
      <c r="O755" s="105">
        <v>74000000</v>
      </c>
      <c r="P755" s="105" t="s">
        <v>6222</v>
      </c>
      <c r="Q755" s="120" t="s">
        <v>6222</v>
      </c>
      <c r="R755" s="890">
        <v>0</v>
      </c>
      <c r="S755" s="146" t="s">
        <v>10099</v>
      </c>
      <c r="T755" s="109">
        <v>42389</v>
      </c>
      <c r="U755" s="141">
        <v>30587787</v>
      </c>
      <c r="V755" s="109" t="s">
        <v>6222</v>
      </c>
      <c r="W755" s="141">
        <v>0</v>
      </c>
      <c r="X755" s="141">
        <v>0</v>
      </c>
      <c r="Y755" s="141">
        <v>0</v>
      </c>
      <c r="Z755" s="141">
        <v>0</v>
      </c>
      <c r="AA755" s="114">
        <v>0</v>
      </c>
      <c r="AB755" s="114"/>
      <c r="AC755" s="132"/>
      <c r="AD755" s="141"/>
      <c r="AE755" s="106">
        <v>0</v>
      </c>
      <c r="AF755" s="106">
        <v>0</v>
      </c>
      <c r="AG755" s="106">
        <v>0</v>
      </c>
      <c r="AH755" s="141"/>
      <c r="AI755" s="141"/>
      <c r="AJ755" s="141"/>
      <c r="AK755" s="141"/>
      <c r="AL755" s="141"/>
      <c r="AM755" s="141"/>
      <c r="AN755" s="114">
        <f t="shared" si="22"/>
        <v>0</v>
      </c>
      <c r="AO755" s="114">
        <f t="shared" si="23"/>
        <v>30587787</v>
      </c>
      <c r="AP755" s="114"/>
      <c r="AQ755" s="114"/>
      <c r="AR755" s="114"/>
      <c r="AS755" s="114"/>
    </row>
    <row r="756" spans="1:46" s="191" customFormat="1" ht="15" customHeight="1" x14ac:dyDescent="0.2">
      <c r="A756" s="104"/>
      <c r="B756" s="104">
        <f>VLOOKUP(BJB!$F$9:$F$5599,Ctrl!$B$4:$C$399,2,0)</f>
        <v>28</v>
      </c>
      <c r="C756" s="104">
        <f>VLOOKUP(BJB!$G$9:$G$5599,Ctrl!$E$4:$F$399,2,0)</f>
        <v>0</v>
      </c>
      <c r="D756" s="219">
        <v>1</v>
      </c>
      <c r="E756" s="104" t="str">
        <f>VLOOKUP(BJB!$F$9:$F$5599,Ctrl!$B$4:$D$399,3,0)</f>
        <v>III</v>
      </c>
      <c r="F756" s="139" t="s">
        <v>10541</v>
      </c>
      <c r="G756" s="139" t="s">
        <v>7655</v>
      </c>
      <c r="H756" s="125"/>
      <c r="I756" s="220"/>
      <c r="J756" s="912" t="s">
        <v>20946</v>
      </c>
      <c r="K756" s="121" t="s">
        <v>9672</v>
      </c>
      <c r="L756" s="104" t="s">
        <v>6477</v>
      </c>
      <c r="M756" s="104" t="s">
        <v>1705</v>
      </c>
      <c r="N756" s="120">
        <v>41169</v>
      </c>
      <c r="O756" s="105">
        <v>100000000</v>
      </c>
      <c r="P756" s="105" t="s">
        <v>6222</v>
      </c>
      <c r="Q756" s="120" t="s">
        <v>6222</v>
      </c>
      <c r="R756" s="890">
        <v>0</v>
      </c>
      <c r="S756" s="146" t="s">
        <v>10461</v>
      </c>
      <c r="T756" s="109">
        <v>42517</v>
      </c>
      <c r="U756" s="141">
        <v>38620458</v>
      </c>
      <c r="V756" s="109" t="s">
        <v>6222</v>
      </c>
      <c r="W756" s="141">
        <v>0</v>
      </c>
      <c r="X756" s="141">
        <v>0</v>
      </c>
      <c r="Y756" s="141">
        <v>0</v>
      </c>
      <c r="Z756" s="141">
        <v>0</v>
      </c>
      <c r="AA756" s="114">
        <v>0</v>
      </c>
      <c r="AB756" s="114"/>
      <c r="AC756" s="132"/>
      <c r="AD756" s="141"/>
      <c r="AE756" s="106">
        <v>0</v>
      </c>
      <c r="AF756" s="106">
        <v>0</v>
      </c>
      <c r="AG756" s="106">
        <v>0</v>
      </c>
      <c r="AH756" s="141"/>
      <c r="AI756" s="141"/>
      <c r="AJ756" s="141"/>
      <c r="AK756" s="141"/>
      <c r="AL756" s="141"/>
      <c r="AM756" s="141"/>
      <c r="AN756" s="114">
        <f t="shared" si="22"/>
        <v>0</v>
      </c>
      <c r="AO756" s="114">
        <f t="shared" si="23"/>
        <v>38620458</v>
      </c>
      <c r="AP756" s="114"/>
      <c r="AQ756" s="114"/>
      <c r="AR756" s="114"/>
      <c r="AS756" s="114"/>
      <c r="AT756" s="190"/>
    </row>
    <row r="757" spans="1:46" s="190" customFormat="1" ht="15" customHeight="1" x14ac:dyDescent="0.2">
      <c r="A757" s="104"/>
      <c r="B757" s="104">
        <f>VLOOKUP(BJB!$F$9:$F$5599,Ctrl!$B$4:$C$399,2,0)</f>
        <v>28</v>
      </c>
      <c r="C757" s="104">
        <f>VLOOKUP(BJB!$G$9:$G$5599,Ctrl!$E$4:$F$399,2,0)</f>
        <v>0</v>
      </c>
      <c r="D757" s="219">
        <v>1</v>
      </c>
      <c r="E757" s="104" t="str">
        <f>VLOOKUP(BJB!$F$9:$F$5599,Ctrl!$B$4:$D$399,3,0)</f>
        <v>III</v>
      </c>
      <c r="F757" s="139" t="s">
        <v>10541</v>
      </c>
      <c r="G757" s="139" t="s">
        <v>7655</v>
      </c>
      <c r="H757" s="125"/>
      <c r="I757" s="220">
        <f>IF(G756=BJB!$G1528,I756+1,1)</f>
        <v>1</v>
      </c>
      <c r="J757" s="912" t="s">
        <v>20947</v>
      </c>
      <c r="K757" s="121" t="s">
        <v>1636</v>
      </c>
      <c r="L757" s="104" t="s">
        <v>6476</v>
      </c>
      <c r="M757" s="104" t="s">
        <v>1637</v>
      </c>
      <c r="N757" s="120">
        <v>40777</v>
      </c>
      <c r="O757" s="107">
        <v>86309500</v>
      </c>
      <c r="P757" s="105" t="s">
        <v>15295</v>
      </c>
      <c r="Q757" s="120">
        <v>41120</v>
      </c>
      <c r="R757" s="105">
        <v>83600325</v>
      </c>
      <c r="S757" s="108" t="s">
        <v>374</v>
      </c>
      <c r="T757" s="109">
        <v>41152</v>
      </c>
      <c r="U757" s="106">
        <v>20064078</v>
      </c>
      <c r="V757" s="109">
        <v>41152</v>
      </c>
      <c r="W757" s="141">
        <v>20064078</v>
      </c>
      <c r="X757" s="141">
        <v>0</v>
      </c>
      <c r="Y757" s="141">
        <v>0</v>
      </c>
      <c r="Z757" s="141">
        <v>0</v>
      </c>
      <c r="AA757" s="114">
        <v>0</v>
      </c>
      <c r="AB757" s="114"/>
      <c r="AC757" s="106"/>
      <c r="AD757" s="141"/>
      <c r="AE757" s="106">
        <v>0</v>
      </c>
      <c r="AF757" s="106">
        <v>0</v>
      </c>
      <c r="AG757" s="106">
        <v>0</v>
      </c>
      <c r="AH757" s="106"/>
      <c r="AI757" s="106"/>
      <c r="AJ757" s="106"/>
      <c r="AK757" s="106"/>
      <c r="AL757" s="106"/>
      <c r="AM757" s="106"/>
      <c r="AN757" s="114">
        <f t="shared" si="22"/>
        <v>0</v>
      </c>
      <c r="AO757" s="114">
        <f t="shared" si="23"/>
        <v>20064078</v>
      </c>
      <c r="AP757" s="114"/>
      <c r="AQ757" s="114"/>
      <c r="AR757" s="114"/>
      <c r="AS757" s="114"/>
    </row>
    <row r="758" spans="1:46" s="190" customFormat="1" ht="15" customHeight="1" x14ac:dyDescent="0.2">
      <c r="A758" s="104"/>
      <c r="B758" s="104">
        <f>VLOOKUP(BJB!$F$9:$F$5599,Ctrl!$B$4:$C$399,2,0)</f>
        <v>28</v>
      </c>
      <c r="C758" s="104">
        <f>VLOOKUP(BJB!$G$9:$G$5599,Ctrl!$E$4:$F$399,2,0)</f>
        <v>3</v>
      </c>
      <c r="D758" s="219">
        <v>1</v>
      </c>
      <c r="E758" s="104" t="str">
        <f>VLOOKUP(BJB!$F$9:$F$5599,Ctrl!$B$4:$D$399,3,0)</f>
        <v>III</v>
      </c>
      <c r="F758" s="139" t="s">
        <v>10541</v>
      </c>
      <c r="G758" s="139" t="s">
        <v>1957</v>
      </c>
      <c r="H758" s="125">
        <v>1120808000760</v>
      </c>
      <c r="I758" s="220">
        <f>IF(G757=BJB!$G1932,I757+1,1)</f>
        <v>1</v>
      </c>
      <c r="J758" s="912" t="s">
        <v>20948</v>
      </c>
      <c r="K758" s="121" t="s">
        <v>7762</v>
      </c>
      <c r="L758" s="104" t="s">
        <v>6477</v>
      </c>
      <c r="M758" s="104" t="s">
        <v>2017</v>
      </c>
      <c r="N758" s="120">
        <v>41211</v>
      </c>
      <c r="O758" s="105">
        <v>55000000</v>
      </c>
      <c r="P758" s="105" t="s">
        <v>15296</v>
      </c>
      <c r="Q758" s="120">
        <v>41689</v>
      </c>
      <c r="R758" s="105">
        <v>48793842</v>
      </c>
      <c r="S758" s="146" t="s">
        <v>7908</v>
      </c>
      <c r="T758" s="109">
        <v>42114</v>
      </c>
      <c r="U758" s="141">
        <v>32329551</v>
      </c>
      <c r="V758" s="109">
        <v>42114</v>
      </c>
      <c r="W758" s="141">
        <v>32329551</v>
      </c>
      <c r="X758" s="141">
        <v>0</v>
      </c>
      <c r="Y758" s="141">
        <v>0</v>
      </c>
      <c r="Z758" s="141">
        <v>0</v>
      </c>
      <c r="AA758" s="114">
        <v>244167</v>
      </c>
      <c r="AB758" s="114"/>
      <c r="AC758" s="132"/>
      <c r="AD758" s="141"/>
      <c r="AE758" s="106">
        <v>0</v>
      </c>
      <c r="AF758" s="106">
        <v>0</v>
      </c>
      <c r="AG758" s="106">
        <v>0</v>
      </c>
      <c r="AH758" s="141"/>
      <c r="AI758" s="141"/>
      <c r="AJ758" s="141"/>
      <c r="AK758" s="154"/>
      <c r="AL758" s="141"/>
      <c r="AM758" s="141"/>
      <c r="AN758" s="114">
        <f t="shared" si="22"/>
        <v>244167</v>
      </c>
      <c r="AO758" s="114">
        <f t="shared" si="23"/>
        <v>32085384</v>
      </c>
      <c r="AP758" s="114"/>
      <c r="AQ758" s="114"/>
      <c r="AR758" s="114"/>
      <c r="AS758" s="114"/>
    </row>
    <row r="759" spans="1:46" s="191" customFormat="1" ht="15" customHeight="1" x14ac:dyDescent="0.2">
      <c r="A759" s="104"/>
      <c r="B759" s="104">
        <f>VLOOKUP(BJB!$F$9:$F$5599,Ctrl!$B$4:$C$399,2,0)</f>
        <v>28</v>
      </c>
      <c r="C759" s="104">
        <f>VLOOKUP(BJB!$G$9:$G$5599,Ctrl!$E$4:$F$399,2,0)</f>
        <v>0</v>
      </c>
      <c r="D759" s="219">
        <v>1</v>
      </c>
      <c r="E759" s="104" t="str">
        <f>VLOOKUP(BJB!$F$9:$F$5599,Ctrl!$B$4:$D$399,3,0)</f>
        <v>III</v>
      </c>
      <c r="F759" s="139" t="s">
        <v>10541</v>
      </c>
      <c r="G759" s="139" t="s">
        <v>7655</v>
      </c>
      <c r="H759" s="125"/>
      <c r="I759" s="220">
        <f>IF(G758=BJB!$G1486,I758+1,1)</f>
        <v>1</v>
      </c>
      <c r="J759" s="912" t="s">
        <v>20949</v>
      </c>
      <c r="K759" s="121" t="s">
        <v>1573</v>
      </c>
      <c r="L759" s="104" t="s">
        <v>6477</v>
      </c>
      <c r="M759" s="104" t="s">
        <v>1567</v>
      </c>
      <c r="N759" s="120">
        <v>40050</v>
      </c>
      <c r="O759" s="107">
        <v>25000000</v>
      </c>
      <c r="P759" s="105" t="s">
        <v>6222</v>
      </c>
      <c r="Q759" s="120" t="s">
        <v>6222</v>
      </c>
      <c r="R759" s="890">
        <v>0</v>
      </c>
      <c r="S759" s="108" t="s">
        <v>6897</v>
      </c>
      <c r="T759" s="109">
        <v>40753</v>
      </c>
      <c r="U759" s="106">
        <v>13164067</v>
      </c>
      <c r="V759" s="109" t="s">
        <v>6222</v>
      </c>
      <c r="W759" s="141">
        <v>0</v>
      </c>
      <c r="X759" s="141">
        <v>0</v>
      </c>
      <c r="Y759" s="141">
        <v>0</v>
      </c>
      <c r="Z759" s="141">
        <v>0</v>
      </c>
      <c r="AA759" s="114">
        <v>3942067</v>
      </c>
      <c r="AB759" s="114"/>
      <c r="AC759" s="106"/>
      <c r="AD759" s="141"/>
      <c r="AE759" s="106">
        <v>0</v>
      </c>
      <c r="AF759" s="106">
        <v>0</v>
      </c>
      <c r="AG759" s="106">
        <v>0</v>
      </c>
      <c r="AH759" s="106"/>
      <c r="AI759" s="106"/>
      <c r="AJ759" s="106"/>
      <c r="AK759" s="106"/>
      <c r="AL759" s="106"/>
      <c r="AM759" s="106"/>
      <c r="AN759" s="114">
        <f t="shared" si="22"/>
        <v>3942067</v>
      </c>
      <c r="AO759" s="114">
        <f t="shared" si="23"/>
        <v>9222000</v>
      </c>
      <c r="AP759" s="114"/>
      <c r="AQ759" s="114"/>
      <c r="AR759" s="114"/>
      <c r="AS759" s="114"/>
      <c r="AT759" s="190"/>
    </row>
    <row r="760" spans="1:46" s="190" customFormat="1" ht="15" customHeight="1" x14ac:dyDescent="0.2">
      <c r="A760" s="104"/>
      <c r="B760" s="104">
        <f>VLOOKUP(BJB!$F$9:$F$5599,Ctrl!$B$4:$C$399,2,0)</f>
        <v>28</v>
      </c>
      <c r="C760" s="104">
        <f>VLOOKUP(BJB!$G$9:$G$5599,Ctrl!$E$4:$F$399,2,0)</f>
        <v>2</v>
      </c>
      <c r="D760" s="219">
        <v>1</v>
      </c>
      <c r="E760" s="104" t="str">
        <f>VLOOKUP(BJB!$F$9:$F$5599,Ctrl!$B$4:$D$399,3,0)</f>
        <v>III</v>
      </c>
      <c r="F760" s="139" t="s">
        <v>10541</v>
      </c>
      <c r="G760" s="139" t="s">
        <v>1908</v>
      </c>
      <c r="H760" s="125" t="s">
        <v>6633</v>
      </c>
      <c r="I760" s="220">
        <f>IF(G759=BJB!$G2031,I759+1,1)</f>
        <v>1</v>
      </c>
      <c r="J760" s="912" t="s">
        <v>20950</v>
      </c>
      <c r="K760" s="126" t="s">
        <v>6016</v>
      </c>
      <c r="L760" s="104" t="s">
        <v>6477</v>
      </c>
      <c r="M760" s="104" t="s">
        <v>1956</v>
      </c>
      <c r="N760" s="120">
        <v>41211</v>
      </c>
      <c r="O760" s="105">
        <v>10000000</v>
      </c>
      <c r="P760" s="105" t="s">
        <v>6222</v>
      </c>
      <c r="Q760" s="120" t="s">
        <v>6222</v>
      </c>
      <c r="R760" s="890">
        <v>0</v>
      </c>
      <c r="S760" s="146" t="s">
        <v>5984</v>
      </c>
      <c r="T760" s="109">
        <v>41942</v>
      </c>
      <c r="U760" s="112">
        <v>4367243</v>
      </c>
      <c r="V760" s="109" t="s">
        <v>6222</v>
      </c>
      <c r="W760" s="141">
        <v>0</v>
      </c>
      <c r="X760" s="141">
        <v>0</v>
      </c>
      <c r="Y760" s="141">
        <v>0</v>
      </c>
      <c r="Z760" s="141">
        <v>0</v>
      </c>
      <c r="AA760" s="114">
        <v>311128</v>
      </c>
      <c r="AB760" s="114"/>
      <c r="AC760" s="132"/>
      <c r="AD760" s="141"/>
      <c r="AE760" s="106">
        <v>0</v>
      </c>
      <c r="AF760" s="106">
        <v>0</v>
      </c>
      <c r="AG760" s="106">
        <v>0</v>
      </c>
      <c r="AH760" s="112"/>
      <c r="AI760" s="112"/>
      <c r="AJ760" s="112"/>
      <c r="AK760" s="119"/>
      <c r="AL760" s="112"/>
      <c r="AM760" s="112"/>
      <c r="AN760" s="114">
        <f t="shared" si="22"/>
        <v>311128</v>
      </c>
      <c r="AO760" s="114">
        <f t="shared" si="23"/>
        <v>4056115</v>
      </c>
      <c r="AP760" s="114"/>
      <c r="AQ760" s="114"/>
      <c r="AR760" s="114"/>
      <c r="AS760" s="114"/>
    </row>
    <row r="761" spans="1:46" s="190" customFormat="1" ht="15" customHeight="1" x14ac:dyDescent="0.2">
      <c r="A761" s="104"/>
      <c r="B761" s="104">
        <f>VLOOKUP(BJB!$F$9:$F$5599,Ctrl!$B$4:$C$399,2,0)</f>
        <v>28</v>
      </c>
      <c r="C761" s="104">
        <f>VLOOKUP(BJB!$G$9:$G$5599,Ctrl!$E$4:$F$399,2,0)</f>
        <v>3</v>
      </c>
      <c r="D761" s="219">
        <v>1</v>
      </c>
      <c r="E761" s="104" t="str">
        <f>VLOOKUP(BJB!$F$9:$F$5599,Ctrl!$B$4:$D$399,3,0)</f>
        <v>III</v>
      </c>
      <c r="F761" s="139" t="s">
        <v>10541</v>
      </c>
      <c r="G761" s="139" t="s">
        <v>1957</v>
      </c>
      <c r="H761" s="125" t="s">
        <v>8503</v>
      </c>
      <c r="I761" s="220">
        <f>IF(G760=BJB!$G1903,I760+1,1)</f>
        <v>1</v>
      </c>
      <c r="J761" s="912" t="s">
        <v>20951</v>
      </c>
      <c r="K761" s="121" t="s">
        <v>5390</v>
      </c>
      <c r="L761" s="104" t="s">
        <v>6477</v>
      </c>
      <c r="M761" s="104" t="s">
        <v>5391</v>
      </c>
      <c r="N761" s="120">
        <v>41240</v>
      </c>
      <c r="O761" s="105">
        <v>10000000</v>
      </c>
      <c r="P761" s="105" t="s">
        <v>15297</v>
      </c>
      <c r="Q761" s="120">
        <v>41619</v>
      </c>
      <c r="R761" s="105">
        <v>9949772</v>
      </c>
      <c r="S761" s="234" t="s">
        <v>5326</v>
      </c>
      <c r="T761" s="109">
        <v>41759</v>
      </c>
      <c r="U761" s="141">
        <v>6964840</v>
      </c>
      <c r="V761" s="109">
        <v>41730</v>
      </c>
      <c r="W761" s="141">
        <v>6964840</v>
      </c>
      <c r="X761" s="141">
        <v>0</v>
      </c>
      <c r="Y761" s="141">
        <v>0</v>
      </c>
      <c r="Z761" s="141">
        <v>0</v>
      </c>
      <c r="AA761" s="150">
        <v>1132348</v>
      </c>
      <c r="AB761" s="150"/>
      <c r="AC761" s="132"/>
      <c r="AD761" s="141"/>
      <c r="AE761" s="106">
        <v>0</v>
      </c>
      <c r="AF761" s="106">
        <v>0</v>
      </c>
      <c r="AG761" s="106">
        <v>0</v>
      </c>
      <c r="AH761" s="141"/>
      <c r="AI761" s="141"/>
      <c r="AJ761" s="141"/>
      <c r="AK761" s="154"/>
      <c r="AL761" s="141"/>
      <c r="AM761" s="141"/>
      <c r="AN761" s="114">
        <f t="shared" si="22"/>
        <v>1132348</v>
      </c>
      <c r="AO761" s="114">
        <f t="shared" si="23"/>
        <v>5832492</v>
      </c>
      <c r="AP761" s="114"/>
      <c r="AQ761" s="114"/>
      <c r="AR761" s="114"/>
      <c r="AS761" s="114"/>
    </row>
    <row r="762" spans="1:46" s="191" customFormat="1" ht="15" customHeight="1" x14ac:dyDescent="0.2">
      <c r="A762" s="104"/>
      <c r="B762" s="104">
        <f>VLOOKUP(BJB!$F$9:$F$5599,Ctrl!$B$4:$C$399,2,0)</f>
        <v>28</v>
      </c>
      <c r="C762" s="104">
        <f>VLOOKUP(BJB!$G$9:$G$5599,Ctrl!$E$4:$F$399,2,0)</f>
        <v>3</v>
      </c>
      <c r="D762" s="219">
        <v>1</v>
      </c>
      <c r="E762" s="104" t="str">
        <f>VLOOKUP(BJB!$F$9:$F$5599,Ctrl!$B$4:$D$399,3,0)</f>
        <v>III</v>
      </c>
      <c r="F762" s="139" t="s">
        <v>10541</v>
      </c>
      <c r="G762" s="139" t="s">
        <v>1957</v>
      </c>
      <c r="H762" s="125"/>
      <c r="I762" s="220">
        <f>IF(G761=BJB!$G1918,I761+1,1)</f>
        <v>1</v>
      </c>
      <c r="J762" s="912" t="s">
        <v>20952</v>
      </c>
      <c r="K762" s="121" t="s">
        <v>5915</v>
      </c>
      <c r="L762" s="104" t="s">
        <v>6477</v>
      </c>
      <c r="M762" s="104" t="s">
        <v>2020</v>
      </c>
      <c r="N762" s="120">
        <v>41218</v>
      </c>
      <c r="O762" s="105">
        <v>100000000</v>
      </c>
      <c r="P762" s="105" t="s">
        <v>15298</v>
      </c>
      <c r="Q762" s="120">
        <v>41813</v>
      </c>
      <c r="R762" s="105">
        <v>77493157</v>
      </c>
      <c r="S762" s="146" t="s">
        <v>5866</v>
      </c>
      <c r="T762" s="109">
        <v>41878</v>
      </c>
      <c r="U762" s="141">
        <v>52313390</v>
      </c>
      <c r="V762" s="109">
        <v>41852</v>
      </c>
      <c r="W762" s="141">
        <v>52313390</v>
      </c>
      <c r="X762" s="141">
        <v>0</v>
      </c>
      <c r="Y762" s="141">
        <v>0</v>
      </c>
      <c r="Z762" s="141">
        <v>0</v>
      </c>
      <c r="AA762" s="150">
        <v>0</v>
      </c>
      <c r="AB762" s="150"/>
      <c r="AC762" s="141"/>
      <c r="AD762" s="141"/>
      <c r="AE762" s="106">
        <v>0</v>
      </c>
      <c r="AF762" s="106">
        <v>0</v>
      </c>
      <c r="AG762" s="106">
        <v>0</v>
      </c>
      <c r="AH762" s="141"/>
      <c r="AI762" s="141"/>
      <c r="AJ762" s="141"/>
      <c r="AK762" s="141"/>
      <c r="AL762" s="141"/>
      <c r="AM762" s="141"/>
      <c r="AN762" s="114">
        <f t="shared" si="22"/>
        <v>0</v>
      </c>
      <c r="AO762" s="114">
        <f t="shared" si="23"/>
        <v>52313390</v>
      </c>
      <c r="AP762" s="114"/>
      <c r="AQ762" s="114"/>
      <c r="AR762" s="114"/>
      <c r="AS762" s="114"/>
      <c r="AT762" s="190"/>
    </row>
    <row r="763" spans="1:46" s="191" customFormat="1" ht="15" customHeight="1" x14ac:dyDescent="0.2">
      <c r="A763" s="104"/>
      <c r="B763" s="104">
        <f>VLOOKUP(BJB!$F$9:$F$5599,Ctrl!$B$4:$C$399,2,0)</f>
        <v>28</v>
      </c>
      <c r="C763" s="104">
        <f>VLOOKUP(BJB!$G$9:$G$5599,Ctrl!$E$4:$F$399,2,0)</f>
        <v>0</v>
      </c>
      <c r="D763" s="219">
        <v>1</v>
      </c>
      <c r="E763" s="104" t="str">
        <f>VLOOKUP(BJB!$F$9:$F$5599,Ctrl!$B$4:$D$399,3,0)</f>
        <v>III</v>
      </c>
      <c r="F763" s="139" t="s">
        <v>10541</v>
      </c>
      <c r="G763" s="139" t="s">
        <v>7655</v>
      </c>
      <c r="H763" s="125"/>
      <c r="I763" s="220">
        <f>IF(G762=BJB!$G1597,I762+1,1)</f>
        <v>1</v>
      </c>
      <c r="J763" s="912" t="s">
        <v>20953</v>
      </c>
      <c r="K763" s="126" t="s">
        <v>5365</v>
      </c>
      <c r="L763" s="104" t="s">
        <v>6477</v>
      </c>
      <c r="M763" s="127" t="s">
        <v>1646</v>
      </c>
      <c r="N763" s="128">
        <v>40963</v>
      </c>
      <c r="O763" s="140">
        <v>15000000</v>
      </c>
      <c r="P763" s="105" t="s">
        <v>15299</v>
      </c>
      <c r="Q763" s="120">
        <v>41616</v>
      </c>
      <c r="R763" s="105">
        <v>5671501</v>
      </c>
      <c r="S763" s="234" t="s">
        <v>5326</v>
      </c>
      <c r="T763" s="130">
        <v>41759</v>
      </c>
      <c r="U763" s="141">
        <v>3970051</v>
      </c>
      <c r="V763" s="109">
        <v>41730</v>
      </c>
      <c r="W763" s="141">
        <v>3970051</v>
      </c>
      <c r="X763" s="141">
        <v>0</v>
      </c>
      <c r="Y763" s="141">
        <v>0</v>
      </c>
      <c r="Z763" s="141">
        <v>0</v>
      </c>
      <c r="AA763" s="114">
        <v>0</v>
      </c>
      <c r="AB763" s="114"/>
      <c r="AC763" s="141"/>
      <c r="AD763" s="141"/>
      <c r="AE763" s="106">
        <v>0</v>
      </c>
      <c r="AF763" s="106">
        <v>0</v>
      </c>
      <c r="AG763" s="106">
        <v>0</v>
      </c>
      <c r="AH763" s="141"/>
      <c r="AI763" s="141"/>
      <c r="AJ763" s="141"/>
      <c r="AK763" s="141"/>
      <c r="AL763" s="141"/>
      <c r="AM763" s="141"/>
      <c r="AN763" s="114">
        <f t="shared" si="22"/>
        <v>0</v>
      </c>
      <c r="AO763" s="114">
        <f t="shared" si="23"/>
        <v>3970051</v>
      </c>
      <c r="AP763" s="114"/>
      <c r="AQ763" s="114"/>
      <c r="AR763" s="114"/>
      <c r="AS763" s="114"/>
      <c r="AT763" s="190"/>
    </row>
    <row r="764" spans="1:46" s="191" customFormat="1" ht="15" customHeight="1" x14ac:dyDescent="0.2">
      <c r="A764" s="104"/>
      <c r="B764" s="104">
        <f>VLOOKUP(BJB!$F$9:$F$5599,Ctrl!$B$4:$C$399,2,0)</f>
        <v>28</v>
      </c>
      <c r="C764" s="104">
        <f>VLOOKUP(BJB!$G$9:$G$5599,Ctrl!$E$4:$F$399,2,0)</f>
        <v>0</v>
      </c>
      <c r="D764" s="219">
        <v>1</v>
      </c>
      <c r="E764" s="104" t="str">
        <f>VLOOKUP(BJB!$F$9:$F$5599,Ctrl!$B$4:$D$399,3,0)</f>
        <v>III</v>
      </c>
      <c r="F764" s="139" t="s">
        <v>10541</v>
      </c>
      <c r="G764" s="139" t="s">
        <v>7655</v>
      </c>
      <c r="H764" s="125" t="s">
        <v>6318</v>
      </c>
      <c r="I764" s="220">
        <f>IF(G763=BJB!$G1602,I763+1,1)</f>
        <v>1</v>
      </c>
      <c r="J764" s="912" t="s">
        <v>20954</v>
      </c>
      <c r="K764" s="126" t="s">
        <v>6317</v>
      </c>
      <c r="L764" s="104" t="s">
        <v>6477</v>
      </c>
      <c r="M764" s="127" t="s">
        <v>5467</v>
      </c>
      <c r="N764" s="128">
        <v>41347</v>
      </c>
      <c r="O764" s="140">
        <v>35000000</v>
      </c>
      <c r="P764" s="105" t="s">
        <v>6222</v>
      </c>
      <c r="Q764" s="120" t="s">
        <v>6222</v>
      </c>
      <c r="R764" s="890">
        <v>0</v>
      </c>
      <c r="S764" s="234" t="s">
        <v>5470</v>
      </c>
      <c r="T764" s="130">
        <v>41789</v>
      </c>
      <c r="U764" s="141">
        <v>24500000</v>
      </c>
      <c r="V764" s="109" t="s">
        <v>6222</v>
      </c>
      <c r="W764" s="141">
        <v>0</v>
      </c>
      <c r="X764" s="141">
        <v>0</v>
      </c>
      <c r="Y764" s="141">
        <v>0</v>
      </c>
      <c r="Z764" s="141">
        <v>0</v>
      </c>
      <c r="AA764" s="114">
        <v>400000</v>
      </c>
      <c r="AB764" s="114"/>
      <c r="AC764" s="132"/>
      <c r="AD764" s="141"/>
      <c r="AE764" s="106">
        <v>0</v>
      </c>
      <c r="AF764" s="106">
        <v>0</v>
      </c>
      <c r="AG764" s="106">
        <v>0</v>
      </c>
      <c r="AH764" s="141"/>
      <c r="AI764" s="141"/>
      <c r="AJ764" s="141"/>
      <c r="AK764" s="154"/>
      <c r="AL764" s="141"/>
      <c r="AM764" s="141"/>
      <c r="AN764" s="114">
        <f t="shared" si="22"/>
        <v>400000</v>
      </c>
      <c r="AO764" s="114">
        <f t="shared" si="23"/>
        <v>24100000</v>
      </c>
      <c r="AP764" s="114"/>
      <c r="AQ764" s="114"/>
      <c r="AR764" s="114"/>
      <c r="AS764" s="114"/>
      <c r="AT764" s="190"/>
    </row>
    <row r="765" spans="1:46" s="191" customFormat="1" ht="15" customHeight="1" x14ac:dyDescent="0.2">
      <c r="A765" s="104"/>
      <c r="B765" s="104">
        <f>VLOOKUP(BJB!$F$9:$F$5599,Ctrl!$B$4:$C$399,2,0)</f>
        <v>28</v>
      </c>
      <c r="C765" s="104">
        <f>VLOOKUP(BJB!$G$9:$G$5599,Ctrl!$E$4:$F$399,2,0)</f>
        <v>1</v>
      </c>
      <c r="D765" s="219">
        <v>1</v>
      </c>
      <c r="E765" s="104" t="str">
        <f>VLOOKUP(BJB!$F$9:$F$5599,Ctrl!$B$4:$D$399,3,0)</f>
        <v>III</v>
      </c>
      <c r="F765" s="139" t="s">
        <v>10541</v>
      </c>
      <c r="G765" s="139" t="s">
        <v>1717</v>
      </c>
      <c r="H765" s="125"/>
      <c r="I765" s="220">
        <f>IF(G764=BJB!$G1813,I764+1,1)</f>
        <v>1</v>
      </c>
      <c r="J765" s="912" t="s">
        <v>20955</v>
      </c>
      <c r="K765" s="126" t="s">
        <v>4966</v>
      </c>
      <c r="L765" s="104" t="s">
        <v>6476</v>
      </c>
      <c r="M765" s="104" t="s">
        <v>851</v>
      </c>
      <c r="N765" s="128">
        <v>40609</v>
      </c>
      <c r="O765" s="140">
        <v>91386530</v>
      </c>
      <c r="P765" s="105" t="s">
        <v>15300</v>
      </c>
      <c r="Q765" s="120">
        <v>41570</v>
      </c>
      <c r="R765" s="105">
        <v>80428167</v>
      </c>
      <c r="S765" s="234" t="s">
        <v>4963</v>
      </c>
      <c r="T765" s="120">
        <v>41655</v>
      </c>
      <c r="U765" s="141">
        <v>19302760</v>
      </c>
      <c r="V765" s="109">
        <v>41640</v>
      </c>
      <c r="W765" s="141">
        <v>19302760</v>
      </c>
      <c r="X765" s="141">
        <v>0</v>
      </c>
      <c r="Y765" s="141">
        <v>0</v>
      </c>
      <c r="Z765" s="141">
        <v>0</v>
      </c>
      <c r="AA765" s="114">
        <v>0</v>
      </c>
      <c r="AB765" s="114"/>
      <c r="AC765" s="141"/>
      <c r="AD765" s="141"/>
      <c r="AE765" s="106">
        <v>0</v>
      </c>
      <c r="AF765" s="106">
        <v>0</v>
      </c>
      <c r="AG765" s="106">
        <v>0</v>
      </c>
      <c r="AH765" s="141"/>
      <c r="AI765" s="141"/>
      <c r="AJ765" s="141"/>
      <c r="AK765" s="141"/>
      <c r="AL765" s="141"/>
      <c r="AM765" s="141"/>
      <c r="AN765" s="114">
        <f t="shared" si="22"/>
        <v>0</v>
      </c>
      <c r="AO765" s="114">
        <f t="shared" si="23"/>
        <v>19302760</v>
      </c>
      <c r="AP765" s="114"/>
      <c r="AQ765" s="114"/>
      <c r="AR765" s="114"/>
      <c r="AS765" s="114"/>
      <c r="AT765" s="190"/>
    </row>
    <row r="766" spans="1:46" s="190" customFormat="1" ht="15" customHeight="1" x14ac:dyDescent="0.2">
      <c r="A766" s="104"/>
      <c r="B766" s="104">
        <f>VLOOKUP(BJB!$F$9:$F$5599,Ctrl!$B$4:$C$399,2,0)</f>
        <v>28</v>
      </c>
      <c r="C766" s="104">
        <f>VLOOKUP(BJB!$G$9:$G$5599,Ctrl!$E$4:$F$399,2,0)</f>
        <v>0</v>
      </c>
      <c r="D766" s="219">
        <v>1</v>
      </c>
      <c r="E766" s="104" t="str">
        <f>VLOOKUP(BJB!$F$9:$F$5599,Ctrl!$B$4:$D$399,3,0)</f>
        <v>III</v>
      </c>
      <c r="F766" s="139" t="s">
        <v>10541</v>
      </c>
      <c r="G766" s="139" t="s">
        <v>7655</v>
      </c>
      <c r="H766" s="125"/>
      <c r="I766" s="220">
        <f>IF(G765=BJB!$G1516,I765+1,1)</f>
        <v>1</v>
      </c>
      <c r="J766" s="912" t="s">
        <v>20956</v>
      </c>
      <c r="K766" s="121" t="s">
        <v>1619</v>
      </c>
      <c r="L766" s="104" t="s">
        <v>6477</v>
      </c>
      <c r="M766" s="104" t="s">
        <v>1620</v>
      </c>
      <c r="N766" s="120">
        <v>40158</v>
      </c>
      <c r="O766" s="107">
        <v>31000000</v>
      </c>
      <c r="P766" s="105" t="s">
        <v>6222</v>
      </c>
      <c r="Q766" s="120" t="s">
        <v>6222</v>
      </c>
      <c r="R766" s="890">
        <v>0</v>
      </c>
      <c r="S766" s="108" t="s">
        <v>1612</v>
      </c>
      <c r="T766" s="109">
        <v>40907</v>
      </c>
      <c r="U766" s="106">
        <v>5038604</v>
      </c>
      <c r="V766" s="109" t="s">
        <v>6222</v>
      </c>
      <c r="W766" s="141">
        <v>0</v>
      </c>
      <c r="X766" s="141">
        <v>0</v>
      </c>
      <c r="Y766" s="141">
        <v>0</v>
      </c>
      <c r="Z766" s="141">
        <v>0</v>
      </c>
      <c r="AA766" s="114">
        <v>5038604</v>
      </c>
      <c r="AB766" s="114"/>
      <c r="AC766" s="106"/>
      <c r="AD766" s="141"/>
      <c r="AE766" s="106">
        <v>0</v>
      </c>
      <c r="AF766" s="106">
        <v>0</v>
      </c>
      <c r="AG766" s="106">
        <v>0</v>
      </c>
      <c r="AH766" s="106"/>
      <c r="AI766" s="106"/>
      <c r="AJ766" s="106"/>
      <c r="AK766" s="106"/>
      <c r="AL766" s="106"/>
      <c r="AM766" s="106"/>
      <c r="AN766" s="114">
        <f t="shared" si="22"/>
        <v>5038604</v>
      </c>
      <c r="AO766" s="114">
        <f t="shared" si="23"/>
        <v>0</v>
      </c>
      <c r="AP766" s="114"/>
      <c r="AQ766" s="114"/>
      <c r="AR766" s="114"/>
      <c r="AS766" s="114"/>
    </row>
    <row r="767" spans="1:46" s="190" customFormat="1" ht="15" customHeight="1" x14ac:dyDescent="0.2">
      <c r="A767" s="104"/>
      <c r="B767" s="104">
        <f>VLOOKUP(BJB!$F$9:$F$5599,Ctrl!$B$4:$C$399,2,0)</f>
        <v>28</v>
      </c>
      <c r="C767" s="104">
        <f>VLOOKUP(BJB!$G$9:$G$5599,Ctrl!$E$4:$F$399,2,0)</f>
        <v>0</v>
      </c>
      <c r="D767" s="219">
        <v>1</v>
      </c>
      <c r="E767" s="104" t="str">
        <f>VLOOKUP(BJB!$F$9:$F$5599,Ctrl!$B$4:$D$399,3,0)</f>
        <v>III</v>
      </c>
      <c r="F767" s="139" t="s">
        <v>10541</v>
      </c>
      <c r="G767" s="139" t="s">
        <v>7655</v>
      </c>
      <c r="H767" s="125"/>
      <c r="I767" s="220">
        <f>IF(G766=BJB!$G1559,I766+1,1)</f>
        <v>1</v>
      </c>
      <c r="J767" s="912" t="s">
        <v>20957</v>
      </c>
      <c r="K767" s="121" t="s">
        <v>1689</v>
      </c>
      <c r="L767" s="104" t="s">
        <v>6477</v>
      </c>
      <c r="M767" s="104" t="s">
        <v>1690</v>
      </c>
      <c r="N767" s="133">
        <v>40336</v>
      </c>
      <c r="O767" s="134">
        <v>9000000</v>
      </c>
      <c r="P767" s="105" t="s">
        <v>15301</v>
      </c>
      <c r="Q767" s="120">
        <v>41395</v>
      </c>
      <c r="R767" s="105">
        <v>8946250</v>
      </c>
      <c r="S767" s="146" t="s">
        <v>1688</v>
      </c>
      <c r="T767" s="109">
        <v>41453</v>
      </c>
      <c r="U767" s="106">
        <v>6542167</v>
      </c>
      <c r="V767" s="109">
        <v>41453</v>
      </c>
      <c r="W767" s="141">
        <v>6542167</v>
      </c>
      <c r="X767" s="141">
        <v>0</v>
      </c>
      <c r="Y767" s="141">
        <v>0</v>
      </c>
      <c r="Z767" s="141">
        <v>0</v>
      </c>
      <c r="AA767" s="114">
        <v>0</v>
      </c>
      <c r="AB767" s="114"/>
      <c r="AC767" s="106"/>
      <c r="AD767" s="141"/>
      <c r="AE767" s="106">
        <v>0</v>
      </c>
      <c r="AF767" s="106">
        <v>0</v>
      </c>
      <c r="AG767" s="106">
        <v>0</v>
      </c>
      <c r="AH767" s="106"/>
      <c r="AI767" s="106"/>
      <c r="AJ767" s="106"/>
      <c r="AK767" s="106"/>
      <c r="AL767" s="106"/>
      <c r="AM767" s="106"/>
      <c r="AN767" s="114">
        <f t="shared" si="22"/>
        <v>0</v>
      </c>
      <c r="AO767" s="114">
        <f t="shared" si="23"/>
        <v>6542167</v>
      </c>
      <c r="AP767" s="114"/>
      <c r="AQ767" s="114"/>
      <c r="AR767" s="114"/>
      <c r="AS767" s="114"/>
    </row>
    <row r="768" spans="1:46" s="190" customFormat="1" ht="15" customHeight="1" x14ac:dyDescent="0.2">
      <c r="A768" s="104"/>
      <c r="B768" s="104">
        <f>VLOOKUP(BJB!$F$9:$F$5599,Ctrl!$B$4:$C$399,2,0)</f>
        <v>28</v>
      </c>
      <c r="C768" s="104">
        <f>VLOOKUP(BJB!$G$9:$G$5599,Ctrl!$E$4:$F$399,2,0)</f>
        <v>0</v>
      </c>
      <c r="D768" s="219">
        <v>1</v>
      </c>
      <c r="E768" s="104" t="str">
        <f>VLOOKUP(BJB!$F$9:$F$5599,Ctrl!$B$4:$D$399,3,0)</f>
        <v>III</v>
      </c>
      <c r="F768" s="139" t="s">
        <v>10541</v>
      </c>
      <c r="G768" s="139" t="s">
        <v>7655</v>
      </c>
      <c r="H768" s="125"/>
      <c r="I768" s="220">
        <f>IF(G767=BJB!$G1441,I767+1,1)</f>
        <v>1</v>
      </c>
      <c r="J768" s="912" t="s">
        <v>20958</v>
      </c>
      <c r="K768" s="121" t="s">
        <v>1501</v>
      </c>
      <c r="L768" s="104" t="s">
        <v>6477</v>
      </c>
      <c r="M768" s="104" t="s">
        <v>1499</v>
      </c>
      <c r="N768" s="120">
        <v>39792</v>
      </c>
      <c r="O768" s="114">
        <v>50000000</v>
      </c>
      <c r="P768" s="105" t="s">
        <v>6222</v>
      </c>
      <c r="Q768" s="120" t="s">
        <v>6222</v>
      </c>
      <c r="R768" s="890">
        <v>0</v>
      </c>
      <c r="S768" s="108" t="s">
        <v>6885</v>
      </c>
      <c r="T768" s="109">
        <v>40359</v>
      </c>
      <c r="U768" s="114">
        <v>32255438</v>
      </c>
      <c r="V768" s="109" t="s">
        <v>6222</v>
      </c>
      <c r="W768" s="141">
        <v>0</v>
      </c>
      <c r="X768" s="141">
        <v>0</v>
      </c>
      <c r="Y768" s="141">
        <v>0</v>
      </c>
      <c r="Z768" s="141">
        <v>0</v>
      </c>
      <c r="AA768" s="114">
        <v>32082933</v>
      </c>
      <c r="AB768" s="114"/>
      <c r="AC768" s="114"/>
      <c r="AD768" s="141"/>
      <c r="AE768" s="106">
        <v>0</v>
      </c>
      <c r="AF768" s="106">
        <v>0</v>
      </c>
      <c r="AG768" s="106">
        <v>0</v>
      </c>
      <c r="AH768" s="114"/>
      <c r="AI768" s="114"/>
      <c r="AJ768" s="114"/>
      <c r="AK768" s="114"/>
      <c r="AL768" s="114"/>
      <c r="AM768" s="114"/>
      <c r="AN768" s="114">
        <f t="shared" si="22"/>
        <v>32082933</v>
      </c>
      <c r="AO768" s="114">
        <f t="shared" si="23"/>
        <v>172505</v>
      </c>
      <c r="AP768" s="114"/>
      <c r="AQ768" s="114"/>
      <c r="AR768" s="114"/>
      <c r="AS768" s="114"/>
    </row>
    <row r="769" spans="1:45" s="190" customFormat="1" ht="15" customHeight="1" x14ac:dyDescent="0.2">
      <c r="A769" s="104"/>
      <c r="B769" s="104">
        <f>VLOOKUP(BJB!$F$9:$F$5599,Ctrl!$B$4:$C$399,2,0)</f>
        <v>28</v>
      </c>
      <c r="C769" s="104">
        <f>VLOOKUP(BJB!$G$9:$G$5599,Ctrl!$E$4:$F$399,2,0)</f>
        <v>0</v>
      </c>
      <c r="D769" s="219">
        <v>1</v>
      </c>
      <c r="E769" s="104" t="str">
        <f>VLOOKUP(BJB!$F$9:$F$5599,Ctrl!$B$4:$D$399,3,0)</f>
        <v>III</v>
      </c>
      <c r="F769" s="139" t="s">
        <v>10541</v>
      </c>
      <c r="G769" s="139" t="s">
        <v>7655</v>
      </c>
      <c r="H769" s="125" t="s">
        <v>6643</v>
      </c>
      <c r="I769" s="220">
        <f>IF(G768=BJB!$G1536,I768+1,1)</f>
        <v>1</v>
      </c>
      <c r="J769" s="891" t="s">
        <v>18256</v>
      </c>
      <c r="K769" s="121" t="s">
        <v>1652</v>
      </c>
      <c r="L769" s="104" t="s">
        <v>6477</v>
      </c>
      <c r="M769" s="104" t="s">
        <v>1642</v>
      </c>
      <c r="N769" s="120">
        <v>40415</v>
      </c>
      <c r="O769" s="107">
        <v>25000000</v>
      </c>
      <c r="P769" s="105" t="s">
        <v>15256</v>
      </c>
      <c r="Q769" s="120">
        <v>41148</v>
      </c>
      <c r="R769" s="105">
        <v>22197619</v>
      </c>
      <c r="S769" s="108" t="s">
        <v>1640</v>
      </c>
      <c r="T769" s="109">
        <v>41165</v>
      </c>
      <c r="U769" s="106">
        <v>16648214</v>
      </c>
      <c r="V769" s="109">
        <v>41165</v>
      </c>
      <c r="W769" s="141">
        <v>16648214</v>
      </c>
      <c r="X769" s="141">
        <v>0</v>
      </c>
      <c r="Y769" s="141">
        <v>0</v>
      </c>
      <c r="Z769" s="141">
        <v>0</v>
      </c>
      <c r="AA769" s="114">
        <v>6619021</v>
      </c>
      <c r="AB769" s="114"/>
      <c r="AC769" s="132"/>
      <c r="AD769" s="141"/>
      <c r="AE769" s="106">
        <v>376189</v>
      </c>
      <c r="AF769" s="106">
        <v>376189</v>
      </c>
      <c r="AG769" s="106">
        <v>0</v>
      </c>
      <c r="AH769" s="222"/>
      <c r="AI769" s="222"/>
      <c r="AJ769" s="106"/>
      <c r="AK769" s="106"/>
      <c r="AL769" s="106"/>
      <c r="AM769" s="106"/>
      <c r="AN769" s="114">
        <f t="shared" si="22"/>
        <v>7371399</v>
      </c>
      <c r="AO769" s="114">
        <f t="shared" si="23"/>
        <v>9276815</v>
      </c>
      <c r="AP769" s="114"/>
      <c r="AQ769" s="114"/>
      <c r="AR769" s="114"/>
      <c r="AS769" s="114"/>
    </row>
    <row r="770" spans="1:45" s="190" customFormat="1" ht="15" customHeight="1" x14ac:dyDescent="0.2">
      <c r="A770" s="104"/>
      <c r="B770" s="104">
        <f>VLOOKUP(BJB!$F$9:$F$5599,Ctrl!$B$4:$C$399,2,0)</f>
        <v>28</v>
      </c>
      <c r="C770" s="104">
        <f>VLOOKUP(BJB!$G$9:$G$5599,Ctrl!$E$4:$F$399,2,0)</f>
        <v>0</v>
      </c>
      <c r="D770" s="219">
        <v>1</v>
      </c>
      <c r="E770" s="104" t="str">
        <f>VLOOKUP(BJB!$F$9:$F$5599,Ctrl!$B$4:$D$399,3,0)</f>
        <v>III</v>
      </c>
      <c r="F770" s="139" t="s">
        <v>10541</v>
      </c>
      <c r="G770" s="139" t="s">
        <v>7655</v>
      </c>
      <c r="H770" s="125"/>
      <c r="I770" s="220">
        <f>IF(G769=BJB!$G1431,I769+1,1)</f>
        <v>1</v>
      </c>
      <c r="J770" s="912" t="s">
        <v>20959</v>
      </c>
      <c r="K770" s="121" t="s">
        <v>1485</v>
      </c>
      <c r="L770" s="104" t="s">
        <v>6477</v>
      </c>
      <c r="M770" s="104" t="s">
        <v>1478</v>
      </c>
      <c r="N770" s="120">
        <v>39679</v>
      </c>
      <c r="O770" s="114">
        <v>25000000</v>
      </c>
      <c r="P770" s="105" t="s">
        <v>6222</v>
      </c>
      <c r="Q770" s="120" t="s">
        <v>6222</v>
      </c>
      <c r="R770" s="890">
        <v>0</v>
      </c>
      <c r="S770" s="108" t="s">
        <v>6884</v>
      </c>
      <c r="T770" s="109">
        <v>40227</v>
      </c>
      <c r="U770" s="114">
        <v>18194477</v>
      </c>
      <c r="V770" s="109" t="s">
        <v>6222</v>
      </c>
      <c r="W770" s="141">
        <v>0</v>
      </c>
      <c r="X770" s="141">
        <v>0</v>
      </c>
      <c r="Y770" s="141">
        <v>0</v>
      </c>
      <c r="Z770" s="141">
        <v>0</v>
      </c>
      <c r="AA770" s="114">
        <v>3001500</v>
      </c>
      <c r="AB770" s="114"/>
      <c r="AC770" s="114"/>
      <c r="AD770" s="141"/>
      <c r="AE770" s="106">
        <v>0</v>
      </c>
      <c r="AF770" s="106">
        <v>0</v>
      </c>
      <c r="AG770" s="106">
        <v>0</v>
      </c>
      <c r="AH770" s="114"/>
      <c r="AI770" s="114"/>
      <c r="AJ770" s="114"/>
      <c r="AK770" s="114"/>
      <c r="AL770" s="114"/>
      <c r="AM770" s="114"/>
      <c r="AN770" s="114">
        <f t="shared" si="22"/>
        <v>3001500</v>
      </c>
      <c r="AO770" s="114">
        <f t="shared" si="23"/>
        <v>15192977</v>
      </c>
      <c r="AP770" s="114"/>
      <c r="AQ770" s="114"/>
      <c r="AR770" s="114"/>
      <c r="AS770" s="114"/>
    </row>
    <row r="771" spans="1:45" s="190" customFormat="1" ht="15" customHeight="1" x14ac:dyDescent="0.2">
      <c r="A771" s="104"/>
      <c r="B771" s="104">
        <f>VLOOKUP(BJB!$F$9:$F$5599,Ctrl!$B$4:$C$399,2,0)</f>
        <v>28</v>
      </c>
      <c r="C771" s="104">
        <f>VLOOKUP(BJB!$G$9:$G$5599,Ctrl!$E$4:$F$399,2,0)</f>
        <v>0</v>
      </c>
      <c r="D771" s="219">
        <v>1</v>
      </c>
      <c r="E771" s="104" t="str">
        <f>VLOOKUP(BJB!$F$9:$F$5599,Ctrl!$B$4:$D$399,3,0)</f>
        <v>III</v>
      </c>
      <c r="F771" s="139" t="s">
        <v>10541</v>
      </c>
      <c r="G771" s="139" t="s">
        <v>7655</v>
      </c>
      <c r="H771" s="125"/>
      <c r="I771" s="220">
        <f>IF(G770=BJB!$G1566,I770+1,1)</f>
        <v>1</v>
      </c>
      <c r="J771" s="912" t="s">
        <v>20960</v>
      </c>
      <c r="K771" s="121" t="s">
        <v>186</v>
      </c>
      <c r="L771" s="104" t="s">
        <v>6476</v>
      </c>
      <c r="M771" s="104" t="s">
        <v>1686</v>
      </c>
      <c r="N771" s="120">
        <v>41038</v>
      </c>
      <c r="O771" s="105">
        <v>50751800</v>
      </c>
      <c r="P771" s="105" t="s">
        <v>15302</v>
      </c>
      <c r="Q771" s="120">
        <v>41514</v>
      </c>
      <c r="R771" s="105">
        <v>39953491</v>
      </c>
      <c r="S771" s="146" t="s">
        <v>5975</v>
      </c>
      <c r="T771" s="109">
        <v>41578</v>
      </c>
      <c r="U771" s="141">
        <v>39953491</v>
      </c>
      <c r="V771" s="109">
        <v>41575</v>
      </c>
      <c r="W771" s="141">
        <v>39953491</v>
      </c>
      <c r="X771" s="141">
        <v>0</v>
      </c>
      <c r="Y771" s="141">
        <v>0</v>
      </c>
      <c r="Z771" s="141">
        <v>0</v>
      </c>
      <c r="AA771" s="114">
        <v>0</v>
      </c>
      <c r="AB771" s="114"/>
      <c r="AC771" s="141"/>
      <c r="AD771" s="141"/>
      <c r="AE771" s="106">
        <v>0</v>
      </c>
      <c r="AF771" s="106">
        <v>0</v>
      </c>
      <c r="AG771" s="106">
        <v>0</v>
      </c>
      <c r="AH771" s="141"/>
      <c r="AI771" s="141"/>
      <c r="AJ771" s="141"/>
      <c r="AK771" s="141"/>
      <c r="AL771" s="141"/>
      <c r="AM771" s="141"/>
      <c r="AN771" s="114">
        <f t="shared" si="22"/>
        <v>0</v>
      </c>
      <c r="AO771" s="114">
        <f t="shared" si="23"/>
        <v>39953491</v>
      </c>
      <c r="AP771" s="114"/>
      <c r="AQ771" s="114"/>
      <c r="AR771" s="114"/>
      <c r="AS771" s="114"/>
    </row>
    <row r="772" spans="1:45" s="190" customFormat="1" ht="15" customHeight="1" x14ac:dyDescent="0.2">
      <c r="A772" s="104"/>
      <c r="B772" s="104">
        <f>VLOOKUP(BJB!$F$9:$F$5599,Ctrl!$B$4:$C$399,2,0)</f>
        <v>28</v>
      </c>
      <c r="C772" s="104">
        <f>VLOOKUP(BJB!$G$9:$G$5599,Ctrl!$E$4:$F$399,2,0)</f>
        <v>1</v>
      </c>
      <c r="D772" s="219">
        <v>1</v>
      </c>
      <c r="E772" s="104" t="str">
        <f>VLOOKUP(BJB!$F$9:$F$5599,Ctrl!$B$4:$D$399,3,0)</f>
        <v>III</v>
      </c>
      <c r="F772" s="139" t="s">
        <v>10541</v>
      </c>
      <c r="G772" s="139" t="s">
        <v>1717</v>
      </c>
      <c r="H772" s="125" t="s">
        <v>6626</v>
      </c>
      <c r="I772" s="220">
        <f>IF(G771=BJB!$G1750,I771+1,1)</f>
        <v>1</v>
      </c>
      <c r="J772" s="912" t="s">
        <v>20961</v>
      </c>
      <c r="K772" s="121" t="s">
        <v>1820</v>
      </c>
      <c r="L772" s="104" t="s">
        <v>6477</v>
      </c>
      <c r="M772" s="104" t="s">
        <v>1764</v>
      </c>
      <c r="N772" s="120">
        <v>40259</v>
      </c>
      <c r="O772" s="107">
        <v>30000000</v>
      </c>
      <c r="P772" s="105" t="s">
        <v>15303</v>
      </c>
      <c r="Q772" s="120">
        <v>40912</v>
      </c>
      <c r="R772" s="105">
        <v>34149998</v>
      </c>
      <c r="S772" s="108" t="s">
        <v>6912</v>
      </c>
      <c r="T772" s="109">
        <v>40955</v>
      </c>
      <c r="U772" s="106">
        <v>22500000</v>
      </c>
      <c r="V772" s="109">
        <v>40955</v>
      </c>
      <c r="W772" s="141">
        <v>22500000</v>
      </c>
      <c r="X772" s="141">
        <v>0</v>
      </c>
      <c r="Y772" s="141">
        <v>0</v>
      </c>
      <c r="Z772" s="141">
        <v>0</v>
      </c>
      <c r="AA772" s="114">
        <v>112500</v>
      </c>
      <c r="AB772" s="114"/>
      <c r="AC772" s="132"/>
      <c r="AD772" s="141"/>
      <c r="AE772" s="106">
        <v>0</v>
      </c>
      <c r="AF772" s="106">
        <v>0</v>
      </c>
      <c r="AG772" s="106">
        <v>0</v>
      </c>
      <c r="AH772" s="106"/>
      <c r="AI772" s="106"/>
      <c r="AJ772" s="106"/>
      <c r="AK772" s="106"/>
      <c r="AL772" s="106"/>
      <c r="AM772" s="106"/>
      <c r="AN772" s="114">
        <f t="shared" si="22"/>
        <v>112500</v>
      </c>
      <c r="AO772" s="114">
        <f t="shared" si="23"/>
        <v>22387500</v>
      </c>
      <c r="AP772" s="114"/>
      <c r="AQ772" s="114"/>
      <c r="AR772" s="114"/>
      <c r="AS772" s="114"/>
    </row>
    <row r="773" spans="1:45" s="190" customFormat="1" ht="15" customHeight="1" x14ac:dyDescent="0.2">
      <c r="A773" s="104"/>
      <c r="B773" s="104">
        <f>VLOOKUP(BJB!$F$9:$F$5599,Ctrl!$B$4:$C$399,2,0)</f>
        <v>28</v>
      </c>
      <c r="C773" s="104">
        <f>VLOOKUP(BJB!$G$9:$G$5599,Ctrl!$E$4:$F$399,2,0)</f>
        <v>7</v>
      </c>
      <c r="D773" s="219">
        <v>1</v>
      </c>
      <c r="E773" s="104" t="str">
        <f>VLOOKUP(BJB!$F$9:$F$5599,Ctrl!$B$4:$D$399,3,0)</f>
        <v>III</v>
      </c>
      <c r="F773" s="139" t="s">
        <v>10541</v>
      </c>
      <c r="G773" s="139" t="s">
        <v>6581</v>
      </c>
      <c r="H773" s="125"/>
      <c r="I773" s="220">
        <f>IF(G772=BJB!$G2046,I772+1,1)</f>
        <v>1</v>
      </c>
      <c r="J773" s="912" t="s">
        <v>20962</v>
      </c>
      <c r="K773" s="126" t="s">
        <v>7589</v>
      </c>
      <c r="L773" s="104" t="s">
        <v>6477</v>
      </c>
      <c r="M773" s="127" t="s">
        <v>5859</v>
      </c>
      <c r="N773" s="128">
        <v>41429</v>
      </c>
      <c r="O773" s="140">
        <v>40000000</v>
      </c>
      <c r="P773" s="105" t="s">
        <v>15304</v>
      </c>
      <c r="Q773" s="120">
        <v>41775</v>
      </c>
      <c r="R773" s="105">
        <v>46788991</v>
      </c>
      <c r="S773" s="146" t="s">
        <v>5759</v>
      </c>
      <c r="T773" s="109">
        <v>41844</v>
      </c>
      <c r="U773" s="141">
        <v>28000000</v>
      </c>
      <c r="V773" s="109">
        <v>41821</v>
      </c>
      <c r="W773" s="141">
        <v>28000000</v>
      </c>
      <c r="X773" s="141">
        <v>0</v>
      </c>
      <c r="Y773" s="141">
        <v>0</v>
      </c>
      <c r="Z773" s="141">
        <v>0</v>
      </c>
      <c r="AA773" s="114">
        <v>1161562</v>
      </c>
      <c r="AB773" s="114"/>
      <c r="AC773" s="141"/>
      <c r="AD773" s="141"/>
      <c r="AE773" s="106">
        <v>0</v>
      </c>
      <c r="AF773" s="106">
        <v>0</v>
      </c>
      <c r="AG773" s="106">
        <v>0</v>
      </c>
      <c r="AH773" s="141"/>
      <c r="AI773" s="141"/>
      <c r="AJ773" s="141"/>
      <c r="AK773" s="141"/>
      <c r="AL773" s="141"/>
      <c r="AM773" s="141"/>
      <c r="AN773" s="114">
        <f t="shared" si="22"/>
        <v>1161562</v>
      </c>
      <c r="AO773" s="114">
        <f t="shared" si="23"/>
        <v>26838438</v>
      </c>
      <c r="AP773" s="114"/>
      <c r="AQ773" s="114"/>
      <c r="AR773" s="114"/>
      <c r="AS773" s="114"/>
    </row>
    <row r="774" spans="1:45" s="190" customFormat="1" ht="15" customHeight="1" x14ac:dyDescent="0.2">
      <c r="A774" s="104"/>
      <c r="B774" s="104">
        <f>VLOOKUP(BJB!$F$9:$F$5599,Ctrl!$B$4:$C$399,2,0)</f>
        <v>28</v>
      </c>
      <c r="C774" s="104">
        <f>VLOOKUP(BJB!$G$9:$G$5599,Ctrl!$E$4:$F$399,2,0)</f>
        <v>4</v>
      </c>
      <c r="D774" s="219">
        <v>1</v>
      </c>
      <c r="E774" s="104" t="str">
        <f>VLOOKUP(BJB!$F$9:$F$5599,Ctrl!$B$4:$D$399,3,0)</f>
        <v>III</v>
      </c>
      <c r="F774" s="139" t="s">
        <v>10541</v>
      </c>
      <c r="G774" s="139" t="s">
        <v>2026</v>
      </c>
      <c r="H774" s="125"/>
      <c r="I774" s="220">
        <f>IF(G773=BJB!$G1981,I773+1,1)</f>
        <v>1</v>
      </c>
      <c r="J774" s="912" t="s">
        <v>20963</v>
      </c>
      <c r="K774" s="121" t="s">
        <v>5877</v>
      </c>
      <c r="L774" s="104" t="s">
        <v>6477</v>
      </c>
      <c r="M774" s="104" t="s">
        <v>5878</v>
      </c>
      <c r="N774" s="120">
        <v>41271</v>
      </c>
      <c r="O774" s="105">
        <v>30000000</v>
      </c>
      <c r="P774" s="105" t="s">
        <v>15305</v>
      </c>
      <c r="Q774" s="120">
        <v>41645</v>
      </c>
      <c r="R774" s="105">
        <v>28224143</v>
      </c>
      <c r="S774" s="146" t="s">
        <v>5886</v>
      </c>
      <c r="T774" s="109">
        <v>41878</v>
      </c>
      <c r="U774" s="141">
        <v>19528354</v>
      </c>
      <c r="V774" s="109">
        <v>41852</v>
      </c>
      <c r="W774" s="141">
        <v>19528354</v>
      </c>
      <c r="X774" s="141">
        <v>0</v>
      </c>
      <c r="Y774" s="141">
        <v>0</v>
      </c>
      <c r="Z774" s="141">
        <v>0</v>
      </c>
      <c r="AA774" s="114">
        <v>0</v>
      </c>
      <c r="AB774" s="114"/>
      <c r="AC774" s="141"/>
      <c r="AD774" s="141"/>
      <c r="AE774" s="106">
        <v>0</v>
      </c>
      <c r="AF774" s="106">
        <v>0</v>
      </c>
      <c r="AG774" s="106">
        <v>0</v>
      </c>
      <c r="AH774" s="141"/>
      <c r="AI774" s="141"/>
      <c r="AJ774" s="141"/>
      <c r="AK774" s="141"/>
      <c r="AL774" s="141"/>
      <c r="AM774" s="141"/>
      <c r="AN774" s="114">
        <f t="shared" si="22"/>
        <v>0</v>
      </c>
      <c r="AO774" s="114">
        <f t="shared" si="23"/>
        <v>19528354</v>
      </c>
      <c r="AP774" s="114"/>
      <c r="AQ774" s="114"/>
      <c r="AR774" s="114"/>
      <c r="AS774" s="114"/>
    </row>
    <row r="775" spans="1:45" s="190" customFormat="1" ht="15" customHeight="1" x14ac:dyDescent="0.2">
      <c r="A775" s="104"/>
      <c r="B775" s="104">
        <f>VLOOKUP(BJB!$F$9:$F$5599,Ctrl!$B$4:$C$399,2,0)</f>
        <v>28</v>
      </c>
      <c r="C775" s="104">
        <f>VLOOKUP(BJB!$G$9:$G$5599,Ctrl!$E$4:$F$399,2,0)</f>
        <v>0</v>
      </c>
      <c r="D775" s="219">
        <v>1</v>
      </c>
      <c r="E775" s="104" t="str">
        <f>VLOOKUP(BJB!$F$9:$F$5599,Ctrl!$B$4:$D$399,3,0)</f>
        <v>III</v>
      </c>
      <c r="F775" s="139" t="s">
        <v>10541</v>
      </c>
      <c r="G775" s="139" t="s">
        <v>7655</v>
      </c>
      <c r="H775" s="125"/>
      <c r="I775" s="220"/>
      <c r="J775" s="912" t="s">
        <v>20964</v>
      </c>
      <c r="K775" s="121" t="s">
        <v>7833</v>
      </c>
      <c r="L775" s="104" t="s">
        <v>6477</v>
      </c>
      <c r="M775" s="104" t="s">
        <v>6117</v>
      </c>
      <c r="N775" s="120">
        <v>41254</v>
      </c>
      <c r="O775" s="105">
        <v>35000000</v>
      </c>
      <c r="P775" s="105" t="s">
        <v>6222</v>
      </c>
      <c r="Q775" s="120" t="s">
        <v>6222</v>
      </c>
      <c r="R775" s="890">
        <v>0</v>
      </c>
      <c r="S775" s="146" t="s">
        <v>10119</v>
      </c>
      <c r="T775" s="109">
        <v>42396</v>
      </c>
      <c r="U775" s="141">
        <v>12914140</v>
      </c>
      <c r="V775" s="109" t="s">
        <v>6222</v>
      </c>
      <c r="W775" s="141">
        <v>0</v>
      </c>
      <c r="X775" s="141">
        <v>0</v>
      </c>
      <c r="Y775" s="141">
        <v>0</v>
      </c>
      <c r="Z775" s="141">
        <v>0</v>
      </c>
      <c r="AA775" s="114">
        <v>0</v>
      </c>
      <c r="AB775" s="114"/>
      <c r="AC775" s="132"/>
      <c r="AD775" s="141"/>
      <c r="AE775" s="106">
        <v>0</v>
      </c>
      <c r="AF775" s="106">
        <v>0</v>
      </c>
      <c r="AG775" s="106">
        <v>0</v>
      </c>
      <c r="AH775" s="141"/>
      <c r="AI775" s="141"/>
      <c r="AJ775" s="141"/>
      <c r="AK775" s="141"/>
      <c r="AL775" s="141"/>
      <c r="AM775" s="141"/>
      <c r="AN775" s="114">
        <f t="shared" si="22"/>
        <v>0</v>
      </c>
      <c r="AO775" s="114">
        <f t="shared" si="23"/>
        <v>12914140</v>
      </c>
      <c r="AP775" s="114"/>
      <c r="AQ775" s="114"/>
      <c r="AR775" s="114"/>
      <c r="AS775" s="114"/>
    </row>
    <row r="776" spans="1:45" s="190" customFormat="1" ht="15" customHeight="1" x14ac:dyDescent="0.2">
      <c r="A776" s="104"/>
      <c r="B776" s="104">
        <f>VLOOKUP(BJB!$F$9:$F$5599,Ctrl!$B$4:$C$399,2,0)</f>
        <v>28</v>
      </c>
      <c r="C776" s="104">
        <f>VLOOKUP(BJB!$G$9:$G$5599,Ctrl!$E$4:$F$399,2,0)</f>
        <v>6</v>
      </c>
      <c r="D776" s="219">
        <v>1</v>
      </c>
      <c r="E776" s="104" t="str">
        <f>VLOOKUP(BJB!$F$9:$F$5599,Ctrl!$B$4:$D$399,3,0)</f>
        <v>III</v>
      </c>
      <c r="F776" s="139" t="s">
        <v>10541</v>
      </c>
      <c r="G776" s="139" t="s">
        <v>7406</v>
      </c>
      <c r="H776" s="125">
        <v>1130306001486</v>
      </c>
      <c r="I776" s="220"/>
      <c r="J776" s="912" t="s">
        <v>20965</v>
      </c>
      <c r="K776" s="121" t="s">
        <v>7833</v>
      </c>
      <c r="L776" s="104" t="s">
        <v>6477</v>
      </c>
      <c r="M776" s="104" t="s">
        <v>5540</v>
      </c>
      <c r="N776" s="120">
        <v>41479</v>
      </c>
      <c r="O776" s="105">
        <v>40000000</v>
      </c>
      <c r="P776" s="105" t="s">
        <v>6222</v>
      </c>
      <c r="Q776" s="120" t="s">
        <v>6222</v>
      </c>
      <c r="R776" s="890">
        <v>0</v>
      </c>
      <c r="S776" s="146" t="s">
        <v>10189</v>
      </c>
      <c r="T776" s="109">
        <v>42457</v>
      </c>
      <c r="U776" s="141">
        <v>11895050</v>
      </c>
      <c r="V776" s="109" t="s">
        <v>6222</v>
      </c>
      <c r="W776" s="141">
        <v>0</v>
      </c>
      <c r="X776" s="141">
        <v>0</v>
      </c>
      <c r="Y776" s="141">
        <v>0</v>
      </c>
      <c r="Z776" s="141">
        <v>0</v>
      </c>
      <c r="AA776" s="114">
        <v>483634</v>
      </c>
      <c r="AB776" s="114"/>
      <c r="AC776" s="132"/>
      <c r="AD776" s="141"/>
      <c r="AE776" s="106">
        <v>0</v>
      </c>
      <c r="AF776" s="106">
        <v>0</v>
      </c>
      <c r="AG776" s="106">
        <v>0</v>
      </c>
      <c r="AH776" s="141"/>
      <c r="AI776" s="141"/>
      <c r="AJ776" s="141"/>
      <c r="AK776" s="154"/>
      <c r="AL776" s="141"/>
      <c r="AM776" s="141"/>
      <c r="AN776" s="114">
        <f t="shared" si="22"/>
        <v>483634</v>
      </c>
      <c r="AO776" s="114">
        <f t="shared" si="23"/>
        <v>11411416</v>
      </c>
      <c r="AP776" s="114"/>
      <c r="AQ776" s="114"/>
      <c r="AR776" s="114"/>
      <c r="AS776" s="114"/>
    </row>
    <row r="777" spans="1:45" s="190" customFormat="1" ht="15" customHeight="1" x14ac:dyDescent="0.2">
      <c r="A777" s="104"/>
      <c r="B777" s="104">
        <f>VLOOKUP(BJB!$F$9:$F$5599,Ctrl!$B$4:$C$399,2,0)</f>
        <v>28</v>
      </c>
      <c r="C777" s="104">
        <f>VLOOKUP(BJB!$G$9:$G$5599,Ctrl!$E$4:$F$399,2,0)</f>
        <v>3</v>
      </c>
      <c r="D777" s="219">
        <v>1</v>
      </c>
      <c r="E777" s="104" t="str">
        <f>VLOOKUP(BJB!$F$9:$F$5599,Ctrl!$B$4:$D$399,3,0)</f>
        <v>III</v>
      </c>
      <c r="F777" s="139" t="s">
        <v>10541</v>
      </c>
      <c r="G777" s="139" t="s">
        <v>1957</v>
      </c>
      <c r="H777" s="125"/>
      <c r="I777" s="220">
        <f>IF(G776=BJB!$G1904,I776+1,1)</f>
        <v>1</v>
      </c>
      <c r="J777" s="912" t="s">
        <v>20966</v>
      </c>
      <c r="K777" s="121" t="s">
        <v>5392</v>
      </c>
      <c r="L777" s="104" t="s">
        <v>6477</v>
      </c>
      <c r="M777" s="104" t="s">
        <v>5391</v>
      </c>
      <c r="N777" s="120">
        <v>41240</v>
      </c>
      <c r="O777" s="105">
        <v>38000000</v>
      </c>
      <c r="P777" s="105" t="s">
        <v>15306</v>
      </c>
      <c r="Q777" s="120">
        <v>41619</v>
      </c>
      <c r="R777" s="105">
        <v>37789254</v>
      </c>
      <c r="S777" s="234" t="s">
        <v>5326</v>
      </c>
      <c r="T777" s="109">
        <v>41759</v>
      </c>
      <c r="U777" s="141">
        <v>26452478</v>
      </c>
      <c r="V777" s="109">
        <v>41730</v>
      </c>
      <c r="W777" s="141">
        <v>26452478</v>
      </c>
      <c r="X777" s="141">
        <v>0</v>
      </c>
      <c r="Y777" s="141">
        <v>0</v>
      </c>
      <c r="Z777" s="141">
        <v>0</v>
      </c>
      <c r="AA777" s="150">
        <v>0</v>
      </c>
      <c r="AB777" s="150"/>
      <c r="AC777" s="141"/>
      <c r="AD777" s="141"/>
      <c r="AE777" s="106">
        <v>0</v>
      </c>
      <c r="AF777" s="106">
        <v>0</v>
      </c>
      <c r="AG777" s="106">
        <v>0</v>
      </c>
      <c r="AH777" s="141"/>
      <c r="AI777" s="141"/>
      <c r="AJ777" s="141"/>
      <c r="AK777" s="141"/>
      <c r="AL777" s="141"/>
      <c r="AM777" s="141"/>
      <c r="AN777" s="114">
        <f t="shared" ref="AN777:AN840" si="24">SUM(AA777:AM777)</f>
        <v>0</v>
      </c>
      <c r="AO777" s="114">
        <f t="shared" ref="AO777:AO840" si="25">IF((U777-AN777)&lt;0,ABS(0),(U777-AN777))</f>
        <v>26452478</v>
      </c>
      <c r="AP777" s="114"/>
      <c r="AQ777" s="114"/>
      <c r="AR777" s="114"/>
      <c r="AS777" s="114"/>
    </row>
    <row r="778" spans="1:45" s="190" customFormat="1" ht="15" customHeight="1" x14ac:dyDescent="0.2">
      <c r="A778" s="104"/>
      <c r="B778" s="104">
        <f>VLOOKUP(BJB!$F$9:$F$5599,Ctrl!$B$4:$C$399,2,0)</f>
        <v>28</v>
      </c>
      <c r="C778" s="104">
        <f>VLOOKUP(BJB!$G$9:$G$5599,Ctrl!$E$4:$F$399,2,0)</f>
        <v>0</v>
      </c>
      <c r="D778" s="219">
        <v>1</v>
      </c>
      <c r="E778" s="104" t="str">
        <f>VLOOKUP(BJB!$F$9:$F$5599,Ctrl!$B$4:$D$399,3,0)</f>
        <v>III</v>
      </c>
      <c r="F778" s="139" t="s">
        <v>10541</v>
      </c>
      <c r="G778" s="139" t="s">
        <v>7655</v>
      </c>
      <c r="H778" s="125">
        <v>1120605000599</v>
      </c>
      <c r="I778" s="220">
        <f>IF(G777=BJB!$G1623,I777+1,1)</f>
        <v>1</v>
      </c>
      <c r="J778" s="912" t="s">
        <v>20967</v>
      </c>
      <c r="K778" s="126" t="s">
        <v>6112</v>
      </c>
      <c r="L778" s="104" t="s">
        <v>6477</v>
      </c>
      <c r="M778" s="127" t="s">
        <v>1707</v>
      </c>
      <c r="N778" s="128">
        <v>41113</v>
      </c>
      <c r="O778" s="140">
        <v>40000000</v>
      </c>
      <c r="P778" s="105" t="s">
        <v>15307</v>
      </c>
      <c r="Q778" s="120">
        <v>41856</v>
      </c>
      <c r="R778" s="105">
        <v>14451132</v>
      </c>
      <c r="S778" s="146" t="s">
        <v>6086</v>
      </c>
      <c r="T778" s="109">
        <v>42003</v>
      </c>
      <c r="U778" s="141">
        <v>9693300</v>
      </c>
      <c r="V778" s="109">
        <v>41974</v>
      </c>
      <c r="W778" s="141">
        <v>9693300</v>
      </c>
      <c r="X778" s="141">
        <v>0</v>
      </c>
      <c r="Y778" s="141">
        <v>0</v>
      </c>
      <c r="Z778" s="141">
        <v>0</v>
      </c>
      <c r="AA778" s="114">
        <v>4199543</v>
      </c>
      <c r="AB778" s="114"/>
      <c r="AC778" s="132"/>
      <c r="AD778" s="141"/>
      <c r="AE778" s="106">
        <v>0</v>
      </c>
      <c r="AF778" s="106">
        <v>0</v>
      </c>
      <c r="AG778" s="106">
        <v>0</v>
      </c>
      <c r="AH778" s="141"/>
      <c r="AI778" s="141"/>
      <c r="AJ778" s="141"/>
      <c r="AK778" s="154"/>
      <c r="AL778" s="141"/>
      <c r="AM778" s="141"/>
      <c r="AN778" s="114">
        <f t="shared" si="24"/>
        <v>4199543</v>
      </c>
      <c r="AO778" s="114">
        <f t="shared" si="25"/>
        <v>5493757</v>
      </c>
      <c r="AP778" s="114"/>
      <c r="AQ778" s="114"/>
      <c r="AR778" s="114"/>
      <c r="AS778" s="114"/>
    </row>
    <row r="779" spans="1:45" s="190" customFormat="1" ht="15" customHeight="1" x14ac:dyDescent="0.2">
      <c r="A779" s="104"/>
      <c r="B779" s="104">
        <f>VLOOKUP(BJB!$F$9:$F$5599,Ctrl!$B$4:$C$399,2,0)</f>
        <v>28</v>
      </c>
      <c r="C779" s="104">
        <f>VLOOKUP(BJB!$G$9:$G$5599,Ctrl!$E$4:$F$399,2,0)</f>
        <v>3</v>
      </c>
      <c r="D779" s="219">
        <v>1</v>
      </c>
      <c r="E779" s="104" t="str">
        <f>VLOOKUP(BJB!$F$9:$F$5599,Ctrl!$B$4:$D$399,3,0)</f>
        <v>III</v>
      </c>
      <c r="F779" s="139" t="s">
        <v>10541</v>
      </c>
      <c r="G779" s="139" t="s">
        <v>1957</v>
      </c>
      <c r="H779" s="125">
        <v>1101206000253</v>
      </c>
      <c r="I779" s="220">
        <f>IF(G778=BJB!$G1877,I778+1,1)</f>
        <v>1</v>
      </c>
      <c r="J779" s="912" t="s">
        <v>20968</v>
      </c>
      <c r="K779" s="121" t="s">
        <v>1987</v>
      </c>
      <c r="L779" s="104" t="s">
        <v>6477</v>
      </c>
      <c r="M779" s="104" t="s">
        <v>1988</v>
      </c>
      <c r="N779" s="120">
        <v>40584</v>
      </c>
      <c r="O779" s="107">
        <v>25000000</v>
      </c>
      <c r="P779" s="105" t="s">
        <v>15308</v>
      </c>
      <c r="Q779" s="120">
        <v>41214</v>
      </c>
      <c r="R779" s="105">
        <v>19078809</v>
      </c>
      <c r="S779" s="146" t="s">
        <v>1982</v>
      </c>
      <c r="T779" s="109">
        <v>41305</v>
      </c>
      <c r="U779" s="106">
        <v>14817549</v>
      </c>
      <c r="V779" s="109">
        <v>41305</v>
      </c>
      <c r="W779" s="141">
        <v>14817549</v>
      </c>
      <c r="X779" s="141">
        <v>0</v>
      </c>
      <c r="Y779" s="141">
        <v>0</v>
      </c>
      <c r="Z779" s="141">
        <v>0</v>
      </c>
      <c r="AA779" s="114">
        <v>2821000</v>
      </c>
      <c r="AB779" s="114"/>
      <c r="AC779" s="132"/>
      <c r="AD779" s="141"/>
      <c r="AE779" s="106">
        <v>0</v>
      </c>
      <c r="AF779" s="106">
        <v>0</v>
      </c>
      <c r="AG779" s="106">
        <v>0</v>
      </c>
      <c r="AH779" s="106"/>
      <c r="AI779" s="106"/>
      <c r="AJ779" s="106"/>
      <c r="AK779" s="106"/>
      <c r="AL779" s="106"/>
      <c r="AM779" s="106"/>
      <c r="AN779" s="114">
        <f t="shared" si="24"/>
        <v>2821000</v>
      </c>
      <c r="AO779" s="114">
        <f t="shared" si="25"/>
        <v>11996549</v>
      </c>
      <c r="AP779" s="114"/>
      <c r="AQ779" s="114"/>
      <c r="AR779" s="114"/>
      <c r="AS779" s="114"/>
    </row>
    <row r="780" spans="1:45" s="190" customFormat="1" ht="15" customHeight="1" x14ac:dyDescent="0.2">
      <c r="A780" s="104"/>
      <c r="B780" s="104">
        <f>VLOOKUP(BJB!$F$9:$F$5599,Ctrl!$B$4:$C$399,2,0)</f>
        <v>28</v>
      </c>
      <c r="C780" s="104">
        <f>VLOOKUP(BJB!$G$9:$G$5599,Ctrl!$E$4:$F$399,2,0)</f>
        <v>1</v>
      </c>
      <c r="D780" s="219">
        <v>1</v>
      </c>
      <c r="E780" s="104" t="str">
        <f>VLOOKUP(BJB!$F$9:$F$5599,Ctrl!$B$4:$D$399,3,0)</f>
        <v>III</v>
      </c>
      <c r="F780" s="139" t="s">
        <v>10541</v>
      </c>
      <c r="G780" s="139" t="s">
        <v>1717</v>
      </c>
      <c r="H780" s="125"/>
      <c r="I780" s="220">
        <f>IF(G779=BJB!$G1790,I779+1,1)</f>
        <v>1</v>
      </c>
      <c r="J780" s="912" t="s">
        <v>20969</v>
      </c>
      <c r="K780" s="121" t="s">
        <v>1875</v>
      </c>
      <c r="L780" s="104" t="s">
        <v>6477</v>
      </c>
      <c r="M780" s="104" t="s">
        <v>1789</v>
      </c>
      <c r="N780" s="120">
        <v>40263</v>
      </c>
      <c r="O780" s="107">
        <v>50000000</v>
      </c>
      <c r="P780" s="105" t="s">
        <v>15309</v>
      </c>
      <c r="Q780" s="120" t="s">
        <v>15310</v>
      </c>
      <c r="R780" s="105">
        <v>42228963</v>
      </c>
      <c r="S780" s="146" t="s">
        <v>1874</v>
      </c>
      <c r="T780" s="109">
        <v>41389</v>
      </c>
      <c r="U780" s="106">
        <v>31979618</v>
      </c>
      <c r="V780" s="109">
        <v>41389</v>
      </c>
      <c r="W780" s="141">
        <v>31979618</v>
      </c>
      <c r="X780" s="141">
        <v>0</v>
      </c>
      <c r="Y780" s="141">
        <v>0</v>
      </c>
      <c r="Z780" s="141">
        <v>0</v>
      </c>
      <c r="AA780" s="114">
        <v>0</v>
      </c>
      <c r="AB780" s="114"/>
      <c r="AC780" s="106"/>
      <c r="AD780" s="141"/>
      <c r="AE780" s="106">
        <v>0</v>
      </c>
      <c r="AF780" s="106">
        <v>0</v>
      </c>
      <c r="AG780" s="106">
        <v>0</v>
      </c>
      <c r="AH780" s="106"/>
      <c r="AI780" s="106"/>
      <c r="AJ780" s="106"/>
      <c r="AK780" s="106"/>
      <c r="AL780" s="106"/>
      <c r="AM780" s="106"/>
      <c r="AN780" s="114">
        <f t="shared" si="24"/>
        <v>0</v>
      </c>
      <c r="AO780" s="114">
        <f t="shared" si="25"/>
        <v>31979618</v>
      </c>
      <c r="AP780" s="114"/>
      <c r="AQ780" s="114"/>
      <c r="AR780" s="114"/>
      <c r="AS780" s="114"/>
    </row>
    <row r="781" spans="1:45" s="190" customFormat="1" ht="15" customHeight="1" x14ac:dyDescent="0.2">
      <c r="A781" s="104"/>
      <c r="B781" s="104">
        <f>VLOOKUP(BJB!$F$9:$F$5599,Ctrl!$B$4:$C$399,2,0)</f>
        <v>28</v>
      </c>
      <c r="C781" s="104">
        <f>VLOOKUP(BJB!$G$9:$G$5599,Ctrl!$E$4:$F$399,2,0)</f>
        <v>6</v>
      </c>
      <c r="D781" s="219">
        <v>1</v>
      </c>
      <c r="E781" s="104" t="str">
        <f>VLOOKUP(BJB!$F$9:$F$5599,Ctrl!$B$4:$D$399,3,0)</f>
        <v>III</v>
      </c>
      <c r="F781" s="139" t="s">
        <v>10541</v>
      </c>
      <c r="G781" s="139" t="s">
        <v>7406</v>
      </c>
      <c r="H781" s="125" t="s">
        <v>6323</v>
      </c>
      <c r="I781" s="220">
        <f>IF(G780=BJB!$G2058,I780+1,1)</f>
        <v>1</v>
      </c>
      <c r="J781" s="912" t="s">
        <v>20970</v>
      </c>
      <c r="K781" s="126" t="s">
        <v>7588</v>
      </c>
      <c r="L781" s="104" t="s">
        <v>6477</v>
      </c>
      <c r="M781" s="127" t="s">
        <v>5540</v>
      </c>
      <c r="N781" s="128">
        <v>41479</v>
      </c>
      <c r="O781" s="140">
        <v>250000000</v>
      </c>
      <c r="P781" s="105" t="s">
        <v>15311</v>
      </c>
      <c r="Q781" s="120">
        <v>41736</v>
      </c>
      <c r="R781" s="105">
        <v>231081421</v>
      </c>
      <c r="S781" s="234" t="s">
        <v>5937</v>
      </c>
      <c r="T781" s="130">
        <v>41783</v>
      </c>
      <c r="U781" s="141">
        <v>156453386</v>
      </c>
      <c r="V781" s="109">
        <v>41780</v>
      </c>
      <c r="W781" s="141">
        <v>156453386</v>
      </c>
      <c r="X781" s="141">
        <v>0</v>
      </c>
      <c r="Y781" s="141">
        <v>0</v>
      </c>
      <c r="Z781" s="141">
        <v>0</v>
      </c>
      <c r="AA781" s="114">
        <v>8233610</v>
      </c>
      <c r="AB781" s="114"/>
      <c r="AC781" s="132"/>
      <c r="AD781" s="141"/>
      <c r="AE781" s="106">
        <v>0</v>
      </c>
      <c r="AF781" s="106">
        <v>0</v>
      </c>
      <c r="AG781" s="106">
        <v>0</v>
      </c>
      <c r="AH781" s="141"/>
      <c r="AI781" s="141"/>
      <c r="AJ781" s="141"/>
      <c r="AK781" s="154"/>
      <c r="AL781" s="141"/>
      <c r="AM781" s="141"/>
      <c r="AN781" s="114">
        <f t="shared" si="24"/>
        <v>8233610</v>
      </c>
      <c r="AO781" s="114">
        <f t="shared" si="25"/>
        <v>148219776</v>
      </c>
      <c r="AP781" s="114"/>
      <c r="AQ781" s="114"/>
      <c r="AR781" s="114"/>
      <c r="AS781" s="114"/>
    </row>
    <row r="782" spans="1:45" s="190" customFormat="1" ht="15" customHeight="1" x14ac:dyDescent="0.2">
      <c r="A782" s="104"/>
      <c r="B782" s="104">
        <f>VLOOKUP(BJB!$F$9:$F$5599,Ctrl!$B$4:$C$399,2,0)</f>
        <v>28</v>
      </c>
      <c r="C782" s="104">
        <f>VLOOKUP(BJB!$G$9:$G$5599,Ctrl!$E$4:$F$399,2,0)</f>
        <v>5</v>
      </c>
      <c r="D782" s="219">
        <v>1</v>
      </c>
      <c r="E782" s="104" t="str">
        <f>VLOOKUP(BJB!$F$9:$F$5599,Ctrl!$B$4:$D$399,3,0)</f>
        <v>III</v>
      </c>
      <c r="F782" s="139" t="s">
        <v>10541</v>
      </c>
      <c r="G782" s="139" t="s">
        <v>2058</v>
      </c>
      <c r="H782" s="125"/>
      <c r="I782" s="220">
        <f>IF(G781=BJB!$G1837,I781+1,1)</f>
        <v>1</v>
      </c>
      <c r="J782" s="912" t="s">
        <v>20971</v>
      </c>
      <c r="K782" s="121" t="s">
        <v>5844</v>
      </c>
      <c r="L782" s="104" t="s">
        <v>6477</v>
      </c>
      <c r="M782" s="104" t="s">
        <v>5843</v>
      </c>
      <c r="N782" s="120">
        <v>41130</v>
      </c>
      <c r="O782" s="105">
        <v>15000000</v>
      </c>
      <c r="P782" s="105" t="s">
        <v>15312</v>
      </c>
      <c r="Q782" s="120">
        <v>41607</v>
      </c>
      <c r="R782" s="105">
        <v>16554950</v>
      </c>
      <c r="S782" s="146" t="s">
        <v>5759</v>
      </c>
      <c r="T782" s="109">
        <v>41844</v>
      </c>
      <c r="U782" s="141">
        <v>9475117</v>
      </c>
      <c r="V782" s="109">
        <v>41821</v>
      </c>
      <c r="W782" s="141">
        <v>9475117</v>
      </c>
      <c r="X782" s="141">
        <v>0</v>
      </c>
      <c r="Y782" s="141">
        <v>0</v>
      </c>
      <c r="Z782" s="141">
        <v>0</v>
      </c>
      <c r="AA782" s="114">
        <v>0</v>
      </c>
      <c r="AB782" s="114"/>
      <c r="AC782" s="141"/>
      <c r="AD782" s="141"/>
      <c r="AE782" s="106">
        <v>0</v>
      </c>
      <c r="AF782" s="106">
        <v>0</v>
      </c>
      <c r="AG782" s="106">
        <v>0</v>
      </c>
      <c r="AH782" s="141"/>
      <c r="AI782" s="141"/>
      <c r="AJ782" s="141"/>
      <c r="AK782" s="141"/>
      <c r="AL782" s="141"/>
      <c r="AM782" s="141"/>
      <c r="AN782" s="114">
        <f t="shared" si="24"/>
        <v>0</v>
      </c>
      <c r="AO782" s="114">
        <f t="shared" si="25"/>
        <v>9475117</v>
      </c>
      <c r="AP782" s="114"/>
      <c r="AQ782" s="114"/>
      <c r="AR782" s="114"/>
      <c r="AS782" s="114"/>
    </row>
    <row r="783" spans="1:45" s="190" customFormat="1" ht="15" customHeight="1" x14ac:dyDescent="0.2">
      <c r="A783" s="104"/>
      <c r="B783" s="104">
        <f>VLOOKUP(BJB!$F$9:$F$5599,Ctrl!$B$4:$C$399,2,0)</f>
        <v>28</v>
      </c>
      <c r="C783" s="104">
        <f>VLOOKUP(BJB!$G$9:$G$5599,Ctrl!$E$4:$F$399,2,0)</f>
        <v>1</v>
      </c>
      <c r="D783" s="219">
        <v>1</v>
      </c>
      <c r="E783" s="104" t="str">
        <f>VLOOKUP(BJB!$F$9:$F$5599,Ctrl!$B$4:$D$399,3,0)</f>
        <v>III</v>
      </c>
      <c r="F783" s="139" t="s">
        <v>10541</v>
      </c>
      <c r="G783" s="139" t="s">
        <v>1717</v>
      </c>
      <c r="H783" s="125"/>
      <c r="I783" s="220">
        <f>IF(G782=BJB!$G1731,I782+1,1)</f>
        <v>1</v>
      </c>
      <c r="J783" s="912" t="s">
        <v>20972</v>
      </c>
      <c r="K783" s="121" t="s">
        <v>1793</v>
      </c>
      <c r="L783" s="104" t="s">
        <v>6477</v>
      </c>
      <c r="M783" s="104" t="s">
        <v>1732</v>
      </c>
      <c r="N783" s="120">
        <v>39800</v>
      </c>
      <c r="O783" s="107">
        <v>5000000</v>
      </c>
      <c r="P783" s="105" t="s">
        <v>6222</v>
      </c>
      <c r="Q783" s="120" t="s">
        <v>6222</v>
      </c>
      <c r="R783" s="890">
        <v>0</v>
      </c>
      <c r="S783" s="108" t="s">
        <v>1794</v>
      </c>
      <c r="T783" s="109">
        <v>40840</v>
      </c>
      <c r="U783" s="106">
        <v>3461389</v>
      </c>
      <c r="V783" s="109" t="s">
        <v>6222</v>
      </c>
      <c r="W783" s="141">
        <v>0</v>
      </c>
      <c r="X783" s="141">
        <v>0</v>
      </c>
      <c r="Y783" s="141">
        <v>0</v>
      </c>
      <c r="Z783" s="141">
        <v>0</v>
      </c>
      <c r="AA783" s="114">
        <v>83000</v>
      </c>
      <c r="AB783" s="114"/>
      <c r="AC783" s="106"/>
      <c r="AD783" s="141"/>
      <c r="AE783" s="106">
        <v>0</v>
      </c>
      <c r="AF783" s="106">
        <v>0</v>
      </c>
      <c r="AG783" s="106">
        <v>0</v>
      </c>
      <c r="AH783" s="106"/>
      <c r="AI783" s="106"/>
      <c r="AJ783" s="106"/>
      <c r="AK783" s="106"/>
      <c r="AL783" s="106"/>
      <c r="AM783" s="106"/>
      <c r="AN783" s="114">
        <f t="shared" si="24"/>
        <v>83000</v>
      </c>
      <c r="AO783" s="114">
        <f t="shared" si="25"/>
        <v>3378389</v>
      </c>
      <c r="AP783" s="114"/>
      <c r="AQ783" s="114"/>
      <c r="AR783" s="114"/>
      <c r="AS783" s="114"/>
    </row>
    <row r="784" spans="1:45" s="190" customFormat="1" ht="15" customHeight="1" x14ac:dyDescent="0.2">
      <c r="A784" s="104"/>
      <c r="B784" s="104">
        <f>VLOOKUP(BJB!$F$9:$F$5599,Ctrl!$B$4:$C$399,2,0)</f>
        <v>28</v>
      </c>
      <c r="C784" s="104">
        <f>VLOOKUP(BJB!$G$9:$G$5599,Ctrl!$E$4:$F$399,2,0)</f>
        <v>5</v>
      </c>
      <c r="D784" s="219">
        <v>1</v>
      </c>
      <c r="E784" s="104" t="str">
        <f>VLOOKUP(BJB!$F$9:$F$5599,Ctrl!$B$4:$D$399,3,0)</f>
        <v>III</v>
      </c>
      <c r="F784" s="139" t="s">
        <v>10580</v>
      </c>
      <c r="G784" s="139" t="s">
        <v>8026</v>
      </c>
      <c r="H784" s="125"/>
      <c r="I784" s="220">
        <f>IF(G783=BJB!$G1852,I783+1,1)</f>
        <v>1</v>
      </c>
      <c r="J784" s="912" t="s">
        <v>20973</v>
      </c>
      <c r="K784" s="121" t="s">
        <v>8089</v>
      </c>
      <c r="L784" s="104" t="s">
        <v>6477</v>
      </c>
      <c r="M784" s="104" t="s">
        <v>6233</v>
      </c>
      <c r="N784" s="120">
        <v>41437</v>
      </c>
      <c r="O784" s="105">
        <v>50000000</v>
      </c>
      <c r="P784" s="105" t="s">
        <v>15313</v>
      </c>
      <c r="Q784" s="120">
        <v>41948</v>
      </c>
      <c r="R784" s="105">
        <v>66013763</v>
      </c>
      <c r="S784" s="146" t="s">
        <v>8234</v>
      </c>
      <c r="T784" s="109">
        <v>42145</v>
      </c>
      <c r="U784" s="141">
        <v>35000000</v>
      </c>
      <c r="V784" s="109">
        <v>42145</v>
      </c>
      <c r="W784" s="141">
        <v>35000000</v>
      </c>
      <c r="X784" s="141">
        <v>0</v>
      </c>
      <c r="Y784" s="141">
        <v>0</v>
      </c>
      <c r="Z784" s="141">
        <v>0</v>
      </c>
      <c r="AA784" s="114">
        <v>0</v>
      </c>
      <c r="AB784" s="114"/>
      <c r="AC784" s="132"/>
      <c r="AD784" s="141"/>
      <c r="AE784" s="106">
        <v>0</v>
      </c>
      <c r="AF784" s="106">
        <v>0</v>
      </c>
      <c r="AG784" s="106">
        <v>0</v>
      </c>
      <c r="AH784" s="106"/>
      <c r="AI784" s="106"/>
      <c r="AJ784" s="106"/>
      <c r="AK784" s="106"/>
      <c r="AL784" s="106"/>
      <c r="AM784" s="106"/>
      <c r="AN784" s="114">
        <f t="shared" si="24"/>
        <v>0</v>
      </c>
      <c r="AO784" s="114">
        <f t="shared" si="25"/>
        <v>35000000</v>
      </c>
      <c r="AP784" s="114"/>
      <c r="AQ784" s="114"/>
      <c r="AR784" s="114"/>
      <c r="AS784" s="114"/>
    </row>
    <row r="785" spans="1:46" s="190" customFormat="1" ht="15" customHeight="1" x14ac:dyDescent="0.2">
      <c r="A785" s="104"/>
      <c r="B785" s="104">
        <f>VLOOKUP(BJB!$F$9:$F$5599,Ctrl!$B$4:$C$399,2,0)</f>
        <v>28</v>
      </c>
      <c r="C785" s="104">
        <f>VLOOKUP(BJB!$G$9:$G$5599,Ctrl!$E$4:$F$399,2,0)</f>
        <v>1</v>
      </c>
      <c r="D785" s="219">
        <v>1</v>
      </c>
      <c r="E785" s="104" t="str">
        <f>VLOOKUP(BJB!$F$9:$F$5599,Ctrl!$B$4:$D$399,3,0)</f>
        <v>III</v>
      </c>
      <c r="F785" s="139" t="s">
        <v>10541</v>
      </c>
      <c r="G785" s="139" t="s">
        <v>1717</v>
      </c>
      <c r="H785" s="125"/>
      <c r="I785" s="220">
        <f>IF(G784=BJB!$G1761,I784+1,1)</f>
        <v>1</v>
      </c>
      <c r="J785" s="912" t="s">
        <v>20974</v>
      </c>
      <c r="K785" s="121" t="s">
        <v>1833</v>
      </c>
      <c r="L785" s="104" t="s">
        <v>6477</v>
      </c>
      <c r="M785" s="104" t="s">
        <v>1830</v>
      </c>
      <c r="N785" s="120">
        <v>40658</v>
      </c>
      <c r="O785" s="107">
        <v>17000000</v>
      </c>
      <c r="P785" s="105" t="s">
        <v>6222</v>
      </c>
      <c r="Q785" s="120" t="s">
        <v>6222</v>
      </c>
      <c r="R785" s="890">
        <v>0</v>
      </c>
      <c r="S785" s="108" t="s">
        <v>6913</v>
      </c>
      <c r="T785" s="109">
        <v>41053</v>
      </c>
      <c r="U785" s="106">
        <v>10854329</v>
      </c>
      <c r="V785" s="109" t="s">
        <v>6222</v>
      </c>
      <c r="W785" s="141">
        <v>0</v>
      </c>
      <c r="X785" s="141">
        <v>0</v>
      </c>
      <c r="Y785" s="141">
        <v>0</v>
      </c>
      <c r="Z785" s="141">
        <v>0</v>
      </c>
      <c r="AA785" s="114">
        <v>710000</v>
      </c>
      <c r="AB785" s="114"/>
      <c r="AC785" s="106"/>
      <c r="AD785" s="141"/>
      <c r="AE785" s="106">
        <v>0</v>
      </c>
      <c r="AF785" s="106">
        <v>0</v>
      </c>
      <c r="AG785" s="106">
        <v>0</v>
      </c>
      <c r="AH785" s="106"/>
      <c r="AI785" s="106"/>
      <c r="AJ785" s="106"/>
      <c r="AK785" s="106"/>
      <c r="AL785" s="106"/>
      <c r="AM785" s="106"/>
      <c r="AN785" s="114">
        <f t="shared" si="24"/>
        <v>710000</v>
      </c>
      <c r="AO785" s="114">
        <f t="shared" si="25"/>
        <v>10144329</v>
      </c>
      <c r="AP785" s="114"/>
      <c r="AQ785" s="114"/>
      <c r="AR785" s="114"/>
      <c r="AS785" s="114"/>
    </row>
    <row r="786" spans="1:46" s="190" customFormat="1" ht="15" customHeight="1" x14ac:dyDescent="0.2">
      <c r="A786" s="104"/>
      <c r="B786" s="104">
        <f>VLOOKUP(BJB!$F$9:$F$5599,Ctrl!$B$4:$C$399,2,0)</f>
        <v>28</v>
      </c>
      <c r="C786" s="104">
        <f>VLOOKUP(BJB!$G$9:$G$5599,Ctrl!$E$4:$F$399,2,0)</f>
        <v>1</v>
      </c>
      <c r="D786" s="219">
        <v>1</v>
      </c>
      <c r="E786" s="104" t="str">
        <f>VLOOKUP(BJB!$F$9:$F$5599,Ctrl!$B$4:$D$399,3,0)</f>
        <v>III</v>
      </c>
      <c r="F786" s="139" t="s">
        <v>10541</v>
      </c>
      <c r="G786" s="139" t="s">
        <v>1717</v>
      </c>
      <c r="H786" s="125"/>
      <c r="I786" s="220">
        <f>IF(G785=BJB!$G1752,I785+1,1)</f>
        <v>1</v>
      </c>
      <c r="J786" s="912" t="s">
        <v>20975</v>
      </c>
      <c r="K786" s="121" t="s">
        <v>1823</v>
      </c>
      <c r="L786" s="104" t="s">
        <v>6477</v>
      </c>
      <c r="M786" s="104" t="s">
        <v>1766</v>
      </c>
      <c r="N786" s="120">
        <v>40242</v>
      </c>
      <c r="O786" s="107">
        <v>15000000</v>
      </c>
      <c r="P786" s="105" t="s">
        <v>6222</v>
      </c>
      <c r="Q786" s="120" t="s">
        <v>6222</v>
      </c>
      <c r="R786" s="890">
        <v>0</v>
      </c>
      <c r="S786" s="108" t="s">
        <v>6913</v>
      </c>
      <c r="T786" s="109">
        <v>41053</v>
      </c>
      <c r="U786" s="106">
        <v>3383438</v>
      </c>
      <c r="V786" s="109" t="s">
        <v>6222</v>
      </c>
      <c r="W786" s="141">
        <v>0</v>
      </c>
      <c r="X786" s="141">
        <v>0</v>
      </c>
      <c r="Y786" s="141">
        <v>0</v>
      </c>
      <c r="Z786" s="141">
        <v>0</v>
      </c>
      <c r="AA786" s="114">
        <v>3383438</v>
      </c>
      <c r="AB786" s="114"/>
      <c r="AC786" s="106"/>
      <c r="AD786" s="141"/>
      <c r="AE786" s="106">
        <v>0</v>
      </c>
      <c r="AF786" s="106">
        <v>0</v>
      </c>
      <c r="AG786" s="106">
        <v>0</v>
      </c>
      <c r="AH786" s="106"/>
      <c r="AI786" s="106"/>
      <c r="AJ786" s="106"/>
      <c r="AK786" s="106"/>
      <c r="AL786" s="106"/>
      <c r="AM786" s="106"/>
      <c r="AN786" s="114">
        <f t="shared" si="24"/>
        <v>3383438</v>
      </c>
      <c r="AO786" s="114">
        <f t="shared" si="25"/>
        <v>0</v>
      </c>
      <c r="AP786" s="114"/>
      <c r="AQ786" s="114"/>
      <c r="AR786" s="114"/>
      <c r="AS786" s="114"/>
    </row>
    <row r="787" spans="1:46" s="190" customFormat="1" ht="15" customHeight="1" x14ac:dyDescent="0.2">
      <c r="A787" s="104"/>
      <c r="B787" s="104">
        <f>VLOOKUP(BJB!$F$9:$F$5599,Ctrl!$B$4:$C$399,2,0)</f>
        <v>28</v>
      </c>
      <c r="C787" s="104">
        <f>VLOOKUP(BJB!$G$9:$G$5599,Ctrl!$E$4:$F$399,2,0)</f>
        <v>4</v>
      </c>
      <c r="D787" s="219">
        <v>1</v>
      </c>
      <c r="E787" s="104" t="str">
        <f>VLOOKUP(BJB!$F$9:$F$5599,Ctrl!$B$4:$D$399,3,0)</f>
        <v>III</v>
      </c>
      <c r="F787" s="139" t="s">
        <v>10541</v>
      </c>
      <c r="G787" s="139" t="s">
        <v>2026</v>
      </c>
      <c r="H787" s="125"/>
      <c r="I787" s="220">
        <f>IF(G786=BJB!$G1974,I786+1,1)</f>
        <v>1</v>
      </c>
      <c r="J787" s="912" t="s">
        <v>20976</v>
      </c>
      <c r="K787" s="121" t="s">
        <v>4975</v>
      </c>
      <c r="L787" s="104" t="s">
        <v>6477</v>
      </c>
      <c r="M787" s="127" t="s">
        <v>4979</v>
      </c>
      <c r="N787" s="128">
        <v>40773</v>
      </c>
      <c r="O787" s="140">
        <v>20000000</v>
      </c>
      <c r="P787" s="105" t="s">
        <v>15314</v>
      </c>
      <c r="Q787" s="120">
        <v>41582</v>
      </c>
      <c r="R787" s="105">
        <v>16434414</v>
      </c>
      <c r="S787" s="234" t="s">
        <v>4963</v>
      </c>
      <c r="T787" s="130">
        <v>41670</v>
      </c>
      <c r="U787" s="141">
        <v>11413665</v>
      </c>
      <c r="V787" s="109">
        <v>41640</v>
      </c>
      <c r="W787" s="141">
        <v>11413665</v>
      </c>
      <c r="X787" s="141">
        <v>0</v>
      </c>
      <c r="Y787" s="141">
        <v>0</v>
      </c>
      <c r="Z787" s="141">
        <v>0</v>
      </c>
      <c r="AA787" s="114">
        <v>0</v>
      </c>
      <c r="AB787" s="114"/>
      <c r="AC787" s="141"/>
      <c r="AD787" s="141"/>
      <c r="AE787" s="106">
        <v>0</v>
      </c>
      <c r="AF787" s="106">
        <v>0</v>
      </c>
      <c r="AG787" s="106">
        <v>0</v>
      </c>
      <c r="AH787" s="141"/>
      <c r="AI787" s="141"/>
      <c r="AJ787" s="141"/>
      <c r="AK787" s="141"/>
      <c r="AL787" s="141"/>
      <c r="AM787" s="141"/>
      <c r="AN787" s="114">
        <f t="shared" si="24"/>
        <v>0</v>
      </c>
      <c r="AO787" s="114">
        <f t="shared" si="25"/>
        <v>11413665</v>
      </c>
      <c r="AP787" s="114"/>
      <c r="AQ787" s="114"/>
      <c r="AR787" s="114"/>
      <c r="AS787" s="114"/>
      <c r="AT787" s="189"/>
    </row>
    <row r="788" spans="1:46" s="190" customFormat="1" ht="15" customHeight="1" x14ac:dyDescent="0.2">
      <c r="A788" s="104"/>
      <c r="B788" s="104">
        <f>VLOOKUP(BJB!$F$9:$F$5599,Ctrl!$B$4:$C$399,2,0)</f>
        <v>28</v>
      </c>
      <c r="C788" s="104">
        <f>VLOOKUP(BJB!$G$9:$G$5599,Ctrl!$E$4:$F$399,2,0)</f>
        <v>3</v>
      </c>
      <c r="D788" s="219">
        <v>1</v>
      </c>
      <c r="E788" s="104" t="str">
        <f>VLOOKUP(BJB!$F$9:$F$5599,Ctrl!$B$4:$D$399,3,0)</f>
        <v>III</v>
      </c>
      <c r="F788" s="139" t="s">
        <v>10541</v>
      </c>
      <c r="G788" s="139" t="s">
        <v>1957</v>
      </c>
      <c r="H788" s="125"/>
      <c r="I788" s="220">
        <f>IF(G787=BJB!$G1919,I787+1,1)</f>
        <v>1</v>
      </c>
      <c r="J788" s="912" t="s">
        <v>20977</v>
      </c>
      <c r="K788" s="121" t="s">
        <v>5916</v>
      </c>
      <c r="L788" s="104" t="s">
        <v>6477</v>
      </c>
      <c r="M788" s="104" t="s">
        <v>5391</v>
      </c>
      <c r="N788" s="120">
        <v>41270</v>
      </c>
      <c r="O788" s="105">
        <v>180000000</v>
      </c>
      <c r="P788" s="105" t="s">
        <v>15315</v>
      </c>
      <c r="Q788" s="120">
        <v>41813</v>
      </c>
      <c r="R788" s="105">
        <v>235575632</v>
      </c>
      <c r="S788" s="146" t="s">
        <v>5866</v>
      </c>
      <c r="T788" s="109">
        <v>41878</v>
      </c>
      <c r="U788" s="141">
        <v>126000000</v>
      </c>
      <c r="V788" s="109">
        <v>41852</v>
      </c>
      <c r="W788" s="141">
        <v>126000000</v>
      </c>
      <c r="X788" s="141">
        <v>0</v>
      </c>
      <c r="Y788" s="141">
        <v>0</v>
      </c>
      <c r="Z788" s="141">
        <v>0</v>
      </c>
      <c r="AA788" s="150">
        <v>0</v>
      </c>
      <c r="AB788" s="150"/>
      <c r="AC788" s="141"/>
      <c r="AD788" s="141"/>
      <c r="AE788" s="106">
        <v>0</v>
      </c>
      <c r="AF788" s="106">
        <v>0</v>
      </c>
      <c r="AG788" s="106">
        <v>0</v>
      </c>
      <c r="AH788" s="228"/>
      <c r="AI788" s="228"/>
      <c r="AJ788" s="141"/>
      <c r="AK788" s="141"/>
      <c r="AL788" s="141"/>
      <c r="AM788" s="141"/>
      <c r="AN788" s="114">
        <f t="shared" si="24"/>
        <v>0</v>
      </c>
      <c r="AO788" s="114">
        <f t="shared" si="25"/>
        <v>126000000</v>
      </c>
      <c r="AP788" s="114"/>
      <c r="AQ788" s="114"/>
      <c r="AR788" s="114"/>
      <c r="AS788" s="114"/>
      <c r="AT788" s="189"/>
    </row>
    <row r="789" spans="1:46" s="190" customFormat="1" ht="15" customHeight="1" x14ac:dyDescent="0.2">
      <c r="A789" s="104"/>
      <c r="B789" s="104">
        <f>VLOOKUP(BJB!$F$9:$F$5599,Ctrl!$B$4:$C$399,2,0)</f>
        <v>28</v>
      </c>
      <c r="C789" s="104">
        <f>VLOOKUP(BJB!$G$9:$G$5599,Ctrl!$E$4:$F$399,2,0)</f>
        <v>2</v>
      </c>
      <c r="D789" s="219">
        <v>1</v>
      </c>
      <c r="E789" s="104" t="str">
        <f>VLOOKUP(BJB!$F$9:$F$5599,Ctrl!$B$4:$D$399,3,0)</f>
        <v>III</v>
      </c>
      <c r="F789" s="139" t="s">
        <v>10541</v>
      </c>
      <c r="G789" s="139" t="s">
        <v>1908</v>
      </c>
      <c r="H789" s="125"/>
      <c r="I789" s="220">
        <f>IF(G788=BJB!$G2035,I788+1,1)</f>
        <v>1</v>
      </c>
      <c r="J789" s="912" t="s">
        <v>20978</v>
      </c>
      <c r="K789" s="121" t="s">
        <v>7759</v>
      </c>
      <c r="L789" s="104" t="s">
        <v>6477</v>
      </c>
      <c r="M789" s="104" t="s">
        <v>1946</v>
      </c>
      <c r="N789" s="120">
        <v>41218</v>
      </c>
      <c r="O789" s="105">
        <v>150000000</v>
      </c>
      <c r="P789" s="105" t="s">
        <v>15316</v>
      </c>
      <c r="Q789" s="120">
        <v>42065</v>
      </c>
      <c r="R789" s="105">
        <v>141924515</v>
      </c>
      <c r="S789" s="146" t="s">
        <v>7907</v>
      </c>
      <c r="T789" s="109">
        <v>42114</v>
      </c>
      <c r="U789" s="141">
        <v>92619139</v>
      </c>
      <c r="V789" s="109">
        <v>42114</v>
      </c>
      <c r="W789" s="141">
        <v>92619139</v>
      </c>
      <c r="X789" s="141">
        <v>0</v>
      </c>
      <c r="Y789" s="141">
        <v>0</v>
      </c>
      <c r="Z789" s="141">
        <v>0</v>
      </c>
      <c r="AA789" s="114">
        <v>0</v>
      </c>
      <c r="AB789" s="114"/>
      <c r="AC789" s="132"/>
      <c r="AD789" s="141"/>
      <c r="AE789" s="106">
        <v>0</v>
      </c>
      <c r="AF789" s="106">
        <v>0</v>
      </c>
      <c r="AG789" s="106">
        <v>0</v>
      </c>
      <c r="AH789" s="228"/>
      <c r="AI789" s="228"/>
      <c r="AJ789" s="141"/>
      <c r="AK789" s="141"/>
      <c r="AL789" s="141"/>
      <c r="AM789" s="141"/>
      <c r="AN789" s="114">
        <f t="shared" si="24"/>
        <v>0</v>
      </c>
      <c r="AO789" s="114">
        <f t="shared" si="25"/>
        <v>92619139</v>
      </c>
      <c r="AP789" s="114"/>
      <c r="AQ789" s="114"/>
      <c r="AR789" s="114"/>
      <c r="AS789" s="114"/>
      <c r="AT789" s="189"/>
    </row>
    <row r="790" spans="1:46" s="190" customFormat="1" ht="15" customHeight="1" x14ac:dyDescent="0.2">
      <c r="A790" s="104"/>
      <c r="B790" s="104">
        <f>VLOOKUP(BJB!$F$9:$F$5599,Ctrl!$B$4:$C$399,2,0)</f>
        <v>28</v>
      </c>
      <c r="C790" s="104">
        <f>VLOOKUP(BJB!$G$9:$G$5599,Ctrl!$E$4:$F$399,2,0)</f>
        <v>0</v>
      </c>
      <c r="D790" s="219">
        <v>1</v>
      </c>
      <c r="E790" s="104" t="str">
        <f>VLOOKUP(BJB!$F$9:$F$5599,Ctrl!$B$4:$D$399,3,0)</f>
        <v>III</v>
      </c>
      <c r="F790" s="139" t="s">
        <v>10541</v>
      </c>
      <c r="G790" s="139" t="s">
        <v>7655</v>
      </c>
      <c r="H790" s="125"/>
      <c r="I790" s="220">
        <f>IF(G789=BJB!$G1618,I789+1,1)</f>
        <v>1</v>
      </c>
      <c r="J790" s="912" t="s">
        <v>20979</v>
      </c>
      <c r="K790" s="126" t="s">
        <v>6059</v>
      </c>
      <c r="L790" s="104" t="s">
        <v>6477</v>
      </c>
      <c r="M790" s="127" t="s">
        <v>6060</v>
      </c>
      <c r="N790" s="128">
        <v>37736</v>
      </c>
      <c r="O790" s="140">
        <v>30000000</v>
      </c>
      <c r="P790" s="105" t="s">
        <v>15317</v>
      </c>
      <c r="Q790" s="120">
        <v>41856</v>
      </c>
      <c r="R790" s="105">
        <v>26644662</v>
      </c>
      <c r="S790" s="146" t="s">
        <v>6041</v>
      </c>
      <c r="T790" s="109">
        <v>41973</v>
      </c>
      <c r="U790" s="141">
        <v>18022496</v>
      </c>
      <c r="V790" s="109">
        <v>41944</v>
      </c>
      <c r="W790" s="141">
        <v>18022496</v>
      </c>
      <c r="X790" s="141">
        <v>0</v>
      </c>
      <c r="Y790" s="141">
        <v>0</v>
      </c>
      <c r="Z790" s="141">
        <v>0</v>
      </c>
      <c r="AA790" s="114">
        <v>0</v>
      </c>
      <c r="AB790" s="114"/>
      <c r="AC790" s="141"/>
      <c r="AD790" s="141"/>
      <c r="AE790" s="106">
        <v>0</v>
      </c>
      <c r="AF790" s="106">
        <v>0</v>
      </c>
      <c r="AG790" s="106">
        <v>0</v>
      </c>
      <c r="AH790" s="228"/>
      <c r="AI790" s="228"/>
      <c r="AJ790" s="141"/>
      <c r="AK790" s="141"/>
      <c r="AL790" s="141"/>
      <c r="AM790" s="141"/>
      <c r="AN790" s="114">
        <f t="shared" si="24"/>
        <v>0</v>
      </c>
      <c r="AO790" s="114">
        <f t="shared" si="25"/>
        <v>18022496</v>
      </c>
      <c r="AP790" s="114"/>
      <c r="AQ790" s="114"/>
      <c r="AR790" s="114"/>
      <c r="AS790" s="114"/>
    </row>
    <row r="791" spans="1:46" s="190" customFormat="1" ht="15" customHeight="1" x14ac:dyDescent="0.2">
      <c r="A791" s="104"/>
      <c r="B791" s="104">
        <f>VLOOKUP(BJB!$F$9:$F$5599,Ctrl!$B$4:$C$399,2,0)</f>
        <v>28</v>
      </c>
      <c r="C791" s="104">
        <f>VLOOKUP(BJB!$G$9:$G$5599,Ctrl!$E$4:$F$399,2,0)</f>
        <v>2</v>
      </c>
      <c r="D791" s="219">
        <v>1</v>
      </c>
      <c r="E791" s="104" t="str">
        <f>VLOOKUP(BJB!$F$9:$F$5599,Ctrl!$B$4:$D$399,3,0)</f>
        <v>III</v>
      </c>
      <c r="F791" s="139" t="s">
        <v>10580</v>
      </c>
      <c r="G791" s="139" t="s">
        <v>8023</v>
      </c>
      <c r="H791" s="886" t="s">
        <v>18597</v>
      </c>
      <c r="I791" s="220"/>
      <c r="J791" s="891" t="s">
        <v>18257</v>
      </c>
      <c r="K791" s="121" t="s">
        <v>13408</v>
      </c>
      <c r="L791" s="104" t="s">
        <v>6477</v>
      </c>
      <c r="M791" s="104" t="s">
        <v>5786</v>
      </c>
      <c r="N791" s="120">
        <v>41374</v>
      </c>
      <c r="O791" s="105">
        <v>40000000</v>
      </c>
      <c r="P791" s="105" t="s">
        <v>6222</v>
      </c>
      <c r="Q791" s="120" t="s">
        <v>6222</v>
      </c>
      <c r="R791" s="890">
        <v>0</v>
      </c>
      <c r="S791" s="146" t="s">
        <v>9659</v>
      </c>
      <c r="T791" s="109">
        <v>42360</v>
      </c>
      <c r="U791" s="141">
        <v>18558945</v>
      </c>
      <c r="V791" s="109">
        <v>42360</v>
      </c>
      <c r="W791" s="141">
        <v>0</v>
      </c>
      <c r="X791" s="141">
        <v>0</v>
      </c>
      <c r="Y791" s="141">
        <v>0</v>
      </c>
      <c r="Z791" s="141">
        <v>0</v>
      </c>
      <c r="AA791" s="114">
        <v>1004873</v>
      </c>
      <c r="AB791" s="114">
        <v>261355</v>
      </c>
      <c r="AC791" s="132">
        <v>265861</v>
      </c>
      <c r="AD791" s="141"/>
      <c r="AE791" s="106">
        <v>0</v>
      </c>
      <c r="AF791" s="106">
        <v>346971</v>
      </c>
      <c r="AG791" s="106">
        <v>0</v>
      </c>
      <c r="AH791" s="221"/>
      <c r="AI791" s="228"/>
      <c r="AJ791" s="141"/>
      <c r="AK791" s="154"/>
      <c r="AL791" s="141"/>
      <c r="AM791" s="141"/>
      <c r="AN791" s="114">
        <f t="shared" si="24"/>
        <v>1879060</v>
      </c>
      <c r="AO791" s="114">
        <f t="shared" si="25"/>
        <v>16679885</v>
      </c>
      <c r="AP791" s="114"/>
      <c r="AQ791" s="114"/>
      <c r="AR791" s="114"/>
      <c r="AS791" s="114"/>
    </row>
    <row r="792" spans="1:46" s="190" customFormat="1" ht="15" customHeight="1" x14ac:dyDescent="0.2">
      <c r="A792" s="104"/>
      <c r="B792" s="104">
        <f>VLOOKUP(BJB!$F$9:$F$5599,Ctrl!$B$4:$C$399,2,0)</f>
        <v>28</v>
      </c>
      <c r="C792" s="104">
        <f>VLOOKUP(BJB!$G$9:$G$5599,Ctrl!$E$4:$F$399,2,0)</f>
        <v>0</v>
      </c>
      <c r="D792" s="219">
        <v>1</v>
      </c>
      <c r="E792" s="104" t="str">
        <f>VLOOKUP(BJB!$F$9:$F$5599,Ctrl!$B$4:$D$399,3,0)</f>
        <v>III</v>
      </c>
      <c r="F792" s="139" t="s">
        <v>10541</v>
      </c>
      <c r="G792" s="139" t="s">
        <v>7655</v>
      </c>
      <c r="H792" s="125"/>
      <c r="I792" s="220"/>
      <c r="J792" s="912" t="s">
        <v>20980</v>
      </c>
      <c r="K792" s="121" t="s">
        <v>10869</v>
      </c>
      <c r="L792" s="104" t="s">
        <v>6477</v>
      </c>
      <c r="M792" s="104" t="s">
        <v>6060</v>
      </c>
      <c r="N792" s="120">
        <v>41389</v>
      </c>
      <c r="O792" s="105">
        <v>40000000</v>
      </c>
      <c r="P792" s="105" t="s">
        <v>6222</v>
      </c>
      <c r="Q792" s="120" t="s">
        <v>6222</v>
      </c>
      <c r="R792" s="890">
        <v>0</v>
      </c>
      <c r="S792" s="146" t="s">
        <v>10168</v>
      </c>
      <c r="T792" s="109">
        <v>42410</v>
      </c>
      <c r="U792" s="141">
        <v>12289383</v>
      </c>
      <c r="V792" s="109" t="s">
        <v>6222</v>
      </c>
      <c r="W792" s="141">
        <v>0</v>
      </c>
      <c r="X792" s="141">
        <v>0</v>
      </c>
      <c r="Y792" s="141">
        <v>0</v>
      </c>
      <c r="Z792" s="141">
        <v>0</v>
      </c>
      <c r="AA792" s="114">
        <v>0</v>
      </c>
      <c r="AB792" s="114"/>
      <c r="AC792" s="132"/>
      <c r="AD792" s="141"/>
      <c r="AE792" s="106">
        <v>0</v>
      </c>
      <c r="AF792" s="106">
        <v>0</v>
      </c>
      <c r="AG792" s="106">
        <v>0</v>
      </c>
      <c r="AH792" s="228"/>
      <c r="AI792" s="228"/>
      <c r="AJ792" s="141"/>
      <c r="AK792" s="141"/>
      <c r="AL792" s="141"/>
      <c r="AM792" s="141"/>
      <c r="AN792" s="114">
        <f t="shared" si="24"/>
        <v>0</v>
      </c>
      <c r="AO792" s="114">
        <f t="shared" si="25"/>
        <v>12289383</v>
      </c>
      <c r="AP792" s="114"/>
      <c r="AQ792" s="114"/>
      <c r="AR792" s="114"/>
      <c r="AS792" s="114"/>
    </row>
    <row r="793" spans="1:46" s="190" customFormat="1" ht="15" customHeight="1" x14ac:dyDescent="0.2">
      <c r="A793" s="104"/>
      <c r="B793" s="104">
        <f>VLOOKUP(BJB!$F$9:$F$5599,Ctrl!$B$4:$C$399,2,0)</f>
        <v>28</v>
      </c>
      <c r="C793" s="104">
        <f>VLOOKUP(BJB!$G$9:$G$5599,Ctrl!$E$4:$F$399,2,0)</f>
        <v>0</v>
      </c>
      <c r="D793" s="219">
        <v>1</v>
      </c>
      <c r="E793" s="104" t="str">
        <f>VLOOKUP(BJB!$F$9:$F$5599,Ctrl!$B$4:$D$399,3,0)</f>
        <v>III</v>
      </c>
      <c r="F793" s="139" t="s">
        <v>10541</v>
      </c>
      <c r="G793" s="139" t="s">
        <v>7655</v>
      </c>
      <c r="H793" s="125"/>
      <c r="I793" s="220"/>
      <c r="J793" s="912" t="s">
        <v>20981</v>
      </c>
      <c r="K793" s="121" t="s">
        <v>10869</v>
      </c>
      <c r="L793" s="104" t="s">
        <v>6477</v>
      </c>
      <c r="M793" s="104" t="s">
        <v>1701</v>
      </c>
      <c r="N793" s="120">
        <v>41211</v>
      </c>
      <c r="O793" s="105">
        <v>25000000</v>
      </c>
      <c r="P793" s="105" t="s">
        <v>6222</v>
      </c>
      <c r="Q793" s="120" t="s">
        <v>6222</v>
      </c>
      <c r="R793" s="890">
        <v>0</v>
      </c>
      <c r="S793" s="146" t="s">
        <v>10459</v>
      </c>
      <c r="T793" s="109">
        <v>42510</v>
      </c>
      <c r="U793" s="141">
        <v>4860851</v>
      </c>
      <c r="V793" s="109" t="s">
        <v>6222</v>
      </c>
      <c r="W793" s="141">
        <v>0</v>
      </c>
      <c r="X793" s="141">
        <v>0</v>
      </c>
      <c r="Y793" s="141">
        <v>0</v>
      </c>
      <c r="Z793" s="141">
        <v>0</v>
      </c>
      <c r="AA793" s="114">
        <v>0</v>
      </c>
      <c r="AB793" s="114"/>
      <c r="AC793" s="132"/>
      <c r="AD793" s="141"/>
      <c r="AE793" s="106">
        <v>0</v>
      </c>
      <c r="AF793" s="106">
        <v>0</v>
      </c>
      <c r="AG793" s="106">
        <v>0</v>
      </c>
      <c r="AH793" s="228"/>
      <c r="AI793" s="228"/>
      <c r="AJ793" s="141"/>
      <c r="AK793" s="141"/>
      <c r="AL793" s="141"/>
      <c r="AM793" s="141"/>
      <c r="AN793" s="114">
        <f t="shared" si="24"/>
        <v>0</v>
      </c>
      <c r="AO793" s="114">
        <f t="shared" si="25"/>
        <v>4860851</v>
      </c>
      <c r="AP793" s="114"/>
      <c r="AQ793" s="114"/>
      <c r="AR793" s="114"/>
      <c r="AS793" s="114"/>
    </row>
    <row r="794" spans="1:46" s="190" customFormat="1" ht="15" customHeight="1" x14ac:dyDescent="0.2">
      <c r="A794" s="104"/>
      <c r="B794" s="104">
        <f>VLOOKUP(BJB!$F$9:$F$5599,Ctrl!$B$4:$C$399,2,0)</f>
        <v>28</v>
      </c>
      <c r="C794" s="104">
        <f>VLOOKUP(BJB!$G$9:$G$5599,Ctrl!$E$4:$F$399,2,0)</f>
        <v>3</v>
      </c>
      <c r="D794" s="219">
        <v>1</v>
      </c>
      <c r="E794" s="104" t="str">
        <f>VLOOKUP(BJB!$F$9:$F$5599,Ctrl!$B$4:$D$399,3,0)</f>
        <v>III</v>
      </c>
      <c r="F794" s="139" t="s">
        <v>10541</v>
      </c>
      <c r="G794" s="139" t="s">
        <v>1957</v>
      </c>
      <c r="H794" s="125"/>
      <c r="I794" s="220">
        <f>IF(G793=BJB!$G1862,I793+1,1)</f>
        <v>1</v>
      </c>
      <c r="J794" s="912" t="s">
        <v>20982</v>
      </c>
      <c r="K794" s="121" t="s">
        <v>1958</v>
      </c>
      <c r="L794" s="104" t="s">
        <v>6477</v>
      </c>
      <c r="M794" s="104" t="s">
        <v>1959</v>
      </c>
      <c r="N794" s="120">
        <v>40247</v>
      </c>
      <c r="O794" s="107">
        <v>80000000</v>
      </c>
      <c r="P794" s="105" t="s">
        <v>6222</v>
      </c>
      <c r="Q794" s="120" t="s">
        <v>6222</v>
      </c>
      <c r="R794" s="890">
        <v>0</v>
      </c>
      <c r="S794" s="108" t="s">
        <v>6914</v>
      </c>
      <c r="T794" s="109">
        <v>40718</v>
      </c>
      <c r="U794" s="106">
        <v>57956875.5</v>
      </c>
      <c r="V794" s="109" t="s">
        <v>6222</v>
      </c>
      <c r="W794" s="141">
        <v>0</v>
      </c>
      <c r="X794" s="141">
        <v>0</v>
      </c>
      <c r="Y794" s="141">
        <v>0</v>
      </c>
      <c r="Z794" s="141">
        <v>0</v>
      </c>
      <c r="AA794" s="114">
        <v>254100</v>
      </c>
      <c r="AB794" s="114"/>
      <c r="AC794" s="106"/>
      <c r="AD794" s="141"/>
      <c r="AE794" s="106">
        <v>0</v>
      </c>
      <c r="AF794" s="106">
        <v>0</v>
      </c>
      <c r="AG794" s="106">
        <v>0</v>
      </c>
      <c r="AH794" s="111"/>
      <c r="AI794" s="111"/>
      <c r="AJ794" s="106"/>
      <c r="AK794" s="106"/>
      <c r="AL794" s="106"/>
      <c r="AM794" s="106"/>
      <c r="AN794" s="114">
        <f t="shared" si="24"/>
        <v>254100</v>
      </c>
      <c r="AO794" s="114">
        <f t="shared" si="25"/>
        <v>57702775.5</v>
      </c>
      <c r="AP794" s="114"/>
      <c r="AQ794" s="114"/>
      <c r="AR794" s="114"/>
      <c r="AS794" s="114"/>
    </row>
    <row r="795" spans="1:46" s="190" customFormat="1" ht="15" customHeight="1" x14ac:dyDescent="0.2">
      <c r="A795" s="104"/>
      <c r="B795" s="104">
        <f>VLOOKUP(BJB!$F$9:$F$5599,Ctrl!$B$4:$C$399,2,0)</f>
        <v>28</v>
      </c>
      <c r="C795" s="104">
        <f>VLOOKUP(BJB!$G$9:$G$5599,Ctrl!$E$4:$F$399,2,0)</f>
        <v>2</v>
      </c>
      <c r="D795" s="219">
        <v>1</v>
      </c>
      <c r="E795" s="104" t="str">
        <f>VLOOKUP(BJB!$F$9:$F$5599,Ctrl!$B$4:$D$399,3,0)</f>
        <v>III</v>
      </c>
      <c r="F795" s="139" t="s">
        <v>10541</v>
      </c>
      <c r="G795" s="139" t="s">
        <v>1908</v>
      </c>
      <c r="H795" s="125"/>
      <c r="I795" s="220">
        <f>IF(G794=BJB!$G2028,I794+1,1)</f>
        <v>1</v>
      </c>
      <c r="J795" s="912" t="s">
        <v>20983</v>
      </c>
      <c r="K795" s="126" t="s">
        <v>5789</v>
      </c>
      <c r="L795" s="104" t="s">
        <v>6477</v>
      </c>
      <c r="M795" s="104" t="s">
        <v>5518</v>
      </c>
      <c r="N795" s="120">
        <v>41234</v>
      </c>
      <c r="O795" s="105">
        <v>20000000</v>
      </c>
      <c r="P795" s="105" t="s">
        <v>15318</v>
      </c>
      <c r="Q795" s="120">
        <v>41691</v>
      </c>
      <c r="R795" s="105">
        <v>13253350</v>
      </c>
      <c r="S795" s="146" t="s">
        <v>5759</v>
      </c>
      <c r="T795" s="109">
        <v>41844</v>
      </c>
      <c r="U795" s="112">
        <v>9014398</v>
      </c>
      <c r="V795" s="109">
        <v>41821</v>
      </c>
      <c r="W795" s="141">
        <v>9014398</v>
      </c>
      <c r="X795" s="141">
        <v>0</v>
      </c>
      <c r="Y795" s="141">
        <v>0</v>
      </c>
      <c r="Z795" s="141">
        <v>0</v>
      </c>
      <c r="AA795" s="114">
        <v>0</v>
      </c>
      <c r="AB795" s="114"/>
      <c r="AC795" s="112"/>
      <c r="AD795" s="141"/>
      <c r="AE795" s="106">
        <v>0</v>
      </c>
      <c r="AF795" s="106">
        <v>0</v>
      </c>
      <c r="AG795" s="106">
        <v>0</v>
      </c>
      <c r="AH795" s="113"/>
      <c r="AI795" s="113"/>
      <c r="AJ795" s="112"/>
      <c r="AK795" s="112"/>
      <c r="AL795" s="112"/>
      <c r="AM795" s="112"/>
      <c r="AN795" s="114">
        <f t="shared" si="24"/>
        <v>0</v>
      </c>
      <c r="AO795" s="114">
        <f t="shared" si="25"/>
        <v>9014398</v>
      </c>
      <c r="AP795" s="114"/>
      <c r="AQ795" s="114"/>
      <c r="AR795" s="114"/>
      <c r="AS795" s="114"/>
    </row>
    <row r="796" spans="1:46" s="190" customFormat="1" ht="15" customHeight="1" x14ac:dyDescent="0.2">
      <c r="A796" s="104"/>
      <c r="B796" s="104">
        <f>VLOOKUP(BJB!$F$9:$F$5599,Ctrl!$B$4:$C$399,2,0)</f>
        <v>28</v>
      </c>
      <c r="C796" s="104">
        <f>VLOOKUP(BJB!$G$9:$G$5599,Ctrl!$E$4:$F$399,2,0)</f>
        <v>0</v>
      </c>
      <c r="D796" s="219">
        <v>1</v>
      </c>
      <c r="E796" s="104" t="str">
        <f>VLOOKUP(BJB!$F$9:$F$5599,Ctrl!$B$4:$D$399,3,0)</f>
        <v>III</v>
      </c>
      <c r="F796" s="139" t="s">
        <v>10541</v>
      </c>
      <c r="G796" s="139" t="s">
        <v>7655</v>
      </c>
      <c r="H796" s="125">
        <v>1121126000494</v>
      </c>
      <c r="I796" s="220"/>
      <c r="J796" s="912" t="s">
        <v>20984</v>
      </c>
      <c r="K796" s="121" t="s">
        <v>10152</v>
      </c>
      <c r="L796" s="104" t="s">
        <v>6477</v>
      </c>
      <c r="M796" s="104" t="s">
        <v>5466</v>
      </c>
      <c r="N796" s="120">
        <v>41271</v>
      </c>
      <c r="O796" s="105">
        <v>25000000</v>
      </c>
      <c r="P796" s="105" t="s">
        <v>15319</v>
      </c>
      <c r="Q796" s="120">
        <v>42213</v>
      </c>
      <c r="R796" s="105">
        <v>9185570</v>
      </c>
      <c r="S796" s="146" t="s">
        <v>10168</v>
      </c>
      <c r="T796" s="109">
        <v>42410</v>
      </c>
      <c r="U796" s="141">
        <v>5935595</v>
      </c>
      <c r="V796" s="109">
        <v>42410</v>
      </c>
      <c r="W796" s="141">
        <v>0</v>
      </c>
      <c r="X796" s="141">
        <v>0</v>
      </c>
      <c r="Y796" s="141">
        <v>0</v>
      </c>
      <c r="Z796" s="141">
        <v>0</v>
      </c>
      <c r="AA796" s="114">
        <v>437845</v>
      </c>
      <c r="AB796" s="114"/>
      <c r="AC796" s="132"/>
      <c r="AD796" s="141"/>
      <c r="AE796" s="106">
        <v>0</v>
      </c>
      <c r="AF796" s="106">
        <v>0</v>
      </c>
      <c r="AG796" s="106">
        <v>0</v>
      </c>
      <c r="AH796" s="228"/>
      <c r="AI796" s="228"/>
      <c r="AJ796" s="141"/>
      <c r="AK796" s="154"/>
      <c r="AL796" s="141"/>
      <c r="AM796" s="141"/>
      <c r="AN796" s="114">
        <f t="shared" si="24"/>
        <v>437845</v>
      </c>
      <c r="AO796" s="114">
        <f t="shared" si="25"/>
        <v>5497750</v>
      </c>
      <c r="AP796" s="114"/>
      <c r="AQ796" s="114"/>
      <c r="AR796" s="114"/>
      <c r="AS796" s="114"/>
    </row>
    <row r="797" spans="1:46" s="190" customFormat="1" ht="15" customHeight="1" x14ac:dyDescent="0.2">
      <c r="A797" s="104"/>
      <c r="B797" s="104">
        <f>VLOOKUP(BJB!$F$9:$F$5599,Ctrl!$B$4:$C$399,2,0)</f>
        <v>28</v>
      </c>
      <c r="C797" s="104">
        <f>VLOOKUP(BJB!$G$9:$G$5599,Ctrl!$E$4:$F$399,2,0)</f>
        <v>0</v>
      </c>
      <c r="D797" s="219">
        <v>1</v>
      </c>
      <c r="E797" s="104" t="str">
        <f>VLOOKUP(BJB!$F$9:$F$5599,Ctrl!$B$4:$D$399,3,0)</f>
        <v>III</v>
      </c>
      <c r="F797" s="139" t="s">
        <v>10541</v>
      </c>
      <c r="G797" s="139" t="s">
        <v>7655</v>
      </c>
      <c r="H797" s="125"/>
      <c r="I797" s="220">
        <f>IF(G796=BJB!$G1434,I796+1,1)</f>
        <v>1</v>
      </c>
      <c r="J797" s="912" t="s">
        <v>20985</v>
      </c>
      <c r="K797" s="121" t="s">
        <v>1490</v>
      </c>
      <c r="L797" s="104" t="s">
        <v>6477</v>
      </c>
      <c r="M797" s="104" t="s">
        <v>1478</v>
      </c>
      <c r="N797" s="120">
        <v>39679</v>
      </c>
      <c r="O797" s="114">
        <v>15000000</v>
      </c>
      <c r="P797" s="105" t="s">
        <v>15320</v>
      </c>
      <c r="Q797" s="120" t="s">
        <v>15321</v>
      </c>
      <c r="R797" s="105">
        <v>13688917</v>
      </c>
      <c r="S797" s="108" t="s">
        <v>6884</v>
      </c>
      <c r="T797" s="109">
        <v>40227</v>
      </c>
      <c r="U797" s="114">
        <v>10266688</v>
      </c>
      <c r="V797" s="109">
        <v>40227</v>
      </c>
      <c r="W797" s="141">
        <v>10266687.75</v>
      </c>
      <c r="X797" s="141">
        <v>0</v>
      </c>
      <c r="Y797" s="141">
        <v>0</v>
      </c>
      <c r="Z797" s="141">
        <v>0</v>
      </c>
      <c r="AA797" s="114">
        <v>862500</v>
      </c>
      <c r="AB797" s="114"/>
      <c r="AC797" s="114"/>
      <c r="AD797" s="141"/>
      <c r="AE797" s="106">
        <v>0</v>
      </c>
      <c r="AF797" s="106">
        <v>0</v>
      </c>
      <c r="AG797" s="106">
        <v>0</v>
      </c>
      <c r="AH797" s="136"/>
      <c r="AI797" s="136"/>
      <c r="AJ797" s="114"/>
      <c r="AK797" s="114"/>
      <c r="AL797" s="114"/>
      <c r="AM797" s="114"/>
      <c r="AN797" s="114">
        <f t="shared" si="24"/>
        <v>862500</v>
      </c>
      <c r="AO797" s="114">
        <f t="shared" si="25"/>
        <v>9404188</v>
      </c>
      <c r="AP797" s="114"/>
      <c r="AQ797" s="114"/>
      <c r="AR797" s="114"/>
      <c r="AS797" s="114"/>
    </row>
    <row r="798" spans="1:46" s="190" customFormat="1" ht="15" customHeight="1" x14ac:dyDescent="0.2">
      <c r="A798" s="104"/>
      <c r="B798" s="104">
        <f>VLOOKUP(BJB!$F$9:$F$5599,Ctrl!$B$4:$C$399,2,0)</f>
        <v>28</v>
      </c>
      <c r="C798" s="104">
        <f>VLOOKUP(BJB!$G$9:$G$5599,Ctrl!$E$4:$F$399,2,0)</f>
        <v>0</v>
      </c>
      <c r="D798" s="219">
        <v>1</v>
      </c>
      <c r="E798" s="104" t="str">
        <f>VLOOKUP(BJB!$F$9:$F$5599,Ctrl!$B$4:$D$399,3,0)</f>
        <v>III</v>
      </c>
      <c r="F798" s="139" t="s">
        <v>10541</v>
      </c>
      <c r="G798" s="139" t="s">
        <v>7655</v>
      </c>
      <c r="H798" s="125">
        <v>1121127000702</v>
      </c>
      <c r="I798" s="220">
        <f>IF(G797=BJB!$G1669,I797+1,1)</f>
        <v>1</v>
      </c>
      <c r="J798" s="912" t="s">
        <v>20986</v>
      </c>
      <c r="K798" s="121" t="s">
        <v>10884</v>
      </c>
      <c r="L798" s="104" t="s">
        <v>6477</v>
      </c>
      <c r="M798" s="104" t="s">
        <v>5466</v>
      </c>
      <c r="N798" s="120">
        <v>41271</v>
      </c>
      <c r="O798" s="105">
        <v>50000000</v>
      </c>
      <c r="P798" s="105" t="s">
        <v>15322</v>
      </c>
      <c r="Q798" s="120">
        <v>42069</v>
      </c>
      <c r="R798" s="105">
        <v>38839427</v>
      </c>
      <c r="S798" s="146" t="s">
        <v>8358</v>
      </c>
      <c r="T798" s="109">
        <v>42212</v>
      </c>
      <c r="U798" s="141">
        <v>25788719</v>
      </c>
      <c r="V798" s="109">
        <v>42212</v>
      </c>
      <c r="W798" s="141">
        <v>25788719</v>
      </c>
      <c r="X798" s="141">
        <v>0</v>
      </c>
      <c r="Y798" s="141">
        <v>0</v>
      </c>
      <c r="Z798" s="141">
        <v>0</v>
      </c>
      <c r="AA798" s="114">
        <v>25788718</v>
      </c>
      <c r="AB798" s="114"/>
      <c r="AC798" s="132"/>
      <c r="AD798" s="141"/>
      <c r="AE798" s="106">
        <v>0</v>
      </c>
      <c r="AF798" s="106">
        <v>0</v>
      </c>
      <c r="AG798" s="106">
        <v>0</v>
      </c>
      <c r="AH798" s="111"/>
      <c r="AI798" s="222"/>
      <c r="AJ798" s="106"/>
      <c r="AK798" s="106"/>
      <c r="AL798" s="106"/>
      <c r="AM798" s="106"/>
      <c r="AN798" s="114">
        <f t="shared" si="24"/>
        <v>25788718</v>
      </c>
      <c r="AO798" s="114">
        <f t="shared" si="25"/>
        <v>1</v>
      </c>
      <c r="AP798" s="114"/>
      <c r="AQ798" s="114"/>
      <c r="AR798" s="114"/>
      <c r="AS798" s="114"/>
    </row>
    <row r="799" spans="1:46" s="190" customFormat="1" ht="15" customHeight="1" x14ac:dyDescent="0.2">
      <c r="A799" s="104"/>
      <c r="B799" s="104">
        <f>VLOOKUP(BJB!$F$9:$F$5599,Ctrl!$B$4:$C$399,2,0)</f>
        <v>28</v>
      </c>
      <c r="C799" s="104">
        <f>VLOOKUP(BJB!$G$9:$G$5599,Ctrl!$E$4:$F$399,2,0)</f>
        <v>0</v>
      </c>
      <c r="D799" s="219">
        <v>1</v>
      </c>
      <c r="E799" s="104" t="str">
        <f>VLOOKUP(BJB!$F$9:$F$5599,Ctrl!$B$4:$D$399,3,0)</f>
        <v>III</v>
      </c>
      <c r="F799" s="139" t="s">
        <v>10541</v>
      </c>
      <c r="G799" s="139" t="s">
        <v>7655</v>
      </c>
      <c r="H799" s="125"/>
      <c r="I799" s="220">
        <f>IF(G798=BJB!$G1468,I798+1,1)</f>
        <v>1</v>
      </c>
      <c r="J799" s="912" t="s">
        <v>20987</v>
      </c>
      <c r="K799" s="121" t="s">
        <v>831</v>
      </c>
      <c r="L799" s="104" t="s">
        <v>6477</v>
      </c>
      <c r="M799" s="104" t="s">
        <v>1545</v>
      </c>
      <c r="N799" s="120">
        <v>39765</v>
      </c>
      <c r="O799" s="107">
        <v>53000000</v>
      </c>
      <c r="P799" s="105" t="s">
        <v>6222</v>
      </c>
      <c r="Q799" s="120" t="s">
        <v>6222</v>
      </c>
      <c r="R799" s="890">
        <v>0</v>
      </c>
      <c r="S799" s="108" t="s">
        <v>6893</v>
      </c>
      <c r="T799" s="109">
        <v>40620</v>
      </c>
      <c r="U799" s="106">
        <v>39750000</v>
      </c>
      <c r="V799" s="109" t="s">
        <v>6222</v>
      </c>
      <c r="W799" s="141">
        <v>0</v>
      </c>
      <c r="X799" s="141">
        <v>0</v>
      </c>
      <c r="Y799" s="141">
        <v>0</v>
      </c>
      <c r="Z799" s="141">
        <v>0</v>
      </c>
      <c r="AA799" s="114">
        <v>0</v>
      </c>
      <c r="AB799" s="114"/>
      <c r="AC799" s="106"/>
      <c r="AD799" s="141"/>
      <c r="AE799" s="106">
        <v>0</v>
      </c>
      <c r="AF799" s="106">
        <v>0</v>
      </c>
      <c r="AG799" s="106">
        <v>0</v>
      </c>
      <c r="AH799" s="111"/>
      <c r="AI799" s="111"/>
      <c r="AJ799" s="106"/>
      <c r="AK799" s="106"/>
      <c r="AL799" s="106"/>
      <c r="AM799" s="106"/>
      <c r="AN799" s="114">
        <f t="shared" si="24"/>
        <v>0</v>
      </c>
      <c r="AO799" s="114">
        <f t="shared" si="25"/>
        <v>39750000</v>
      </c>
      <c r="AP799" s="114"/>
      <c r="AQ799" s="114"/>
      <c r="AR799" s="114"/>
      <c r="AS799" s="114"/>
    </row>
    <row r="800" spans="1:46" s="190" customFormat="1" ht="15" customHeight="1" x14ac:dyDescent="0.2">
      <c r="A800" s="104"/>
      <c r="B800" s="104">
        <f>VLOOKUP(BJB!$F$9:$F$5599,Ctrl!$B$4:$C$399,2,0)</f>
        <v>28</v>
      </c>
      <c r="C800" s="104">
        <f>VLOOKUP(BJB!$G$9:$G$5599,Ctrl!$E$4:$F$399,2,0)</f>
        <v>0</v>
      </c>
      <c r="D800" s="219">
        <v>1</v>
      </c>
      <c r="E800" s="104" t="str">
        <f>VLOOKUP(BJB!$F$9:$F$5599,Ctrl!$B$4:$D$399,3,0)</f>
        <v>III</v>
      </c>
      <c r="F800" s="139" t="s">
        <v>10541</v>
      </c>
      <c r="G800" s="139" t="s">
        <v>7655</v>
      </c>
      <c r="H800" s="125"/>
      <c r="I800" s="220">
        <f>IF(G799=BJB!$G1643,I799+1,1)</f>
        <v>1</v>
      </c>
      <c r="J800" s="912" t="s">
        <v>20988</v>
      </c>
      <c r="K800" s="121" t="s">
        <v>7755</v>
      </c>
      <c r="L800" s="104" t="s">
        <v>6477</v>
      </c>
      <c r="M800" s="104" t="s">
        <v>6060</v>
      </c>
      <c r="N800" s="120">
        <v>41389</v>
      </c>
      <c r="O800" s="105">
        <v>40000000</v>
      </c>
      <c r="P800" s="105" t="s">
        <v>15323</v>
      </c>
      <c r="Q800" s="120">
        <v>41856</v>
      </c>
      <c r="R800" s="105">
        <v>34644014</v>
      </c>
      <c r="S800" s="146" t="s">
        <v>7905</v>
      </c>
      <c r="T800" s="109">
        <v>42114</v>
      </c>
      <c r="U800" s="141">
        <v>23084338</v>
      </c>
      <c r="V800" s="109">
        <v>42114</v>
      </c>
      <c r="W800" s="141">
        <v>23084338</v>
      </c>
      <c r="X800" s="141">
        <v>0</v>
      </c>
      <c r="Y800" s="141">
        <v>0</v>
      </c>
      <c r="Z800" s="141">
        <v>0</v>
      </c>
      <c r="AA800" s="114">
        <v>0</v>
      </c>
      <c r="AB800" s="114"/>
      <c r="AC800" s="132"/>
      <c r="AD800" s="141"/>
      <c r="AE800" s="106">
        <v>0</v>
      </c>
      <c r="AF800" s="106">
        <v>0</v>
      </c>
      <c r="AG800" s="106">
        <v>0</v>
      </c>
      <c r="AH800" s="228"/>
      <c r="AI800" s="228"/>
      <c r="AJ800" s="141"/>
      <c r="AK800" s="141"/>
      <c r="AL800" s="141"/>
      <c r="AM800" s="141"/>
      <c r="AN800" s="114">
        <f t="shared" si="24"/>
        <v>0</v>
      </c>
      <c r="AO800" s="114">
        <f t="shared" si="25"/>
        <v>23084338</v>
      </c>
      <c r="AP800" s="114"/>
      <c r="AQ800" s="114"/>
      <c r="AR800" s="114"/>
      <c r="AS800" s="114"/>
    </row>
    <row r="801" spans="1:46" s="190" customFormat="1" ht="15" customHeight="1" x14ac:dyDescent="0.2">
      <c r="A801" s="104"/>
      <c r="B801" s="104">
        <f>VLOOKUP(BJB!$F$9:$F$5599,Ctrl!$B$4:$C$399,2,0)</f>
        <v>28</v>
      </c>
      <c r="C801" s="104">
        <f>VLOOKUP(BJB!$G$9:$G$5599,Ctrl!$E$4:$F$399,2,0)</f>
        <v>0</v>
      </c>
      <c r="D801" s="219">
        <v>1</v>
      </c>
      <c r="E801" s="104" t="str">
        <f>VLOOKUP(BJB!$F$9:$F$5599,Ctrl!$B$4:$D$399,3,0)</f>
        <v>III</v>
      </c>
      <c r="F801" s="139" t="s">
        <v>10541</v>
      </c>
      <c r="G801" s="139" t="s">
        <v>7655</v>
      </c>
      <c r="H801" s="125"/>
      <c r="I801" s="220">
        <f>IF(G800=BJB!$G1506,I800+1,1)</f>
        <v>1</v>
      </c>
      <c r="J801" s="912" t="s">
        <v>20989</v>
      </c>
      <c r="K801" s="121" t="s">
        <v>1604</v>
      </c>
      <c r="L801" s="104" t="s">
        <v>6477</v>
      </c>
      <c r="M801" s="104" t="s">
        <v>1506</v>
      </c>
      <c r="N801" s="120">
        <v>40066</v>
      </c>
      <c r="O801" s="107">
        <v>5000000</v>
      </c>
      <c r="P801" s="105" t="s">
        <v>6222</v>
      </c>
      <c r="Q801" s="120" t="s">
        <v>6222</v>
      </c>
      <c r="R801" s="890">
        <v>0</v>
      </c>
      <c r="S801" s="108" t="s">
        <v>1595</v>
      </c>
      <c r="T801" s="109">
        <v>40864</v>
      </c>
      <c r="U801" s="106">
        <v>3750000</v>
      </c>
      <c r="V801" s="109" t="s">
        <v>6222</v>
      </c>
      <c r="W801" s="141">
        <v>0</v>
      </c>
      <c r="X801" s="141">
        <v>0</v>
      </c>
      <c r="Y801" s="141">
        <v>0</v>
      </c>
      <c r="Z801" s="141">
        <v>0</v>
      </c>
      <c r="AA801" s="114">
        <v>1462500</v>
      </c>
      <c r="AB801" s="114"/>
      <c r="AC801" s="106"/>
      <c r="AD801" s="141"/>
      <c r="AE801" s="106">
        <v>0</v>
      </c>
      <c r="AF801" s="106">
        <v>0</v>
      </c>
      <c r="AG801" s="106">
        <v>0</v>
      </c>
      <c r="AH801" s="111"/>
      <c r="AI801" s="111"/>
      <c r="AJ801" s="106"/>
      <c r="AK801" s="106"/>
      <c r="AL801" s="106"/>
      <c r="AM801" s="106"/>
      <c r="AN801" s="114">
        <f t="shared" si="24"/>
        <v>1462500</v>
      </c>
      <c r="AO801" s="114">
        <f t="shared" si="25"/>
        <v>2287500</v>
      </c>
      <c r="AP801" s="114"/>
      <c r="AQ801" s="114"/>
      <c r="AR801" s="114"/>
      <c r="AS801" s="114"/>
    </row>
    <row r="802" spans="1:46" s="190" customFormat="1" ht="15" customHeight="1" x14ac:dyDescent="0.2">
      <c r="A802" s="104"/>
      <c r="B802" s="104">
        <f>VLOOKUP(BJB!$F$9:$F$5599,Ctrl!$B$4:$C$399,2,0)</f>
        <v>28</v>
      </c>
      <c r="C802" s="104">
        <f>VLOOKUP(BJB!$G$9:$G$5599,Ctrl!$E$4:$F$399,2,0)</f>
        <v>4</v>
      </c>
      <c r="D802" s="219">
        <v>1</v>
      </c>
      <c r="E802" s="104" t="str">
        <f>VLOOKUP(BJB!$F$9:$F$5599,Ctrl!$B$4:$D$399,3,0)</f>
        <v>III</v>
      </c>
      <c r="F802" s="139" t="s">
        <v>10580</v>
      </c>
      <c r="G802" s="139" t="s">
        <v>9644</v>
      </c>
      <c r="H802" s="125"/>
      <c r="I802" s="220"/>
      <c r="J802" s="912" t="s">
        <v>20990</v>
      </c>
      <c r="K802" s="121" t="s">
        <v>10464</v>
      </c>
      <c r="L802" s="104" t="s">
        <v>6477</v>
      </c>
      <c r="M802" s="104" t="s">
        <v>9654</v>
      </c>
      <c r="N802" s="120">
        <v>41183</v>
      </c>
      <c r="O802" s="105">
        <v>25000000</v>
      </c>
      <c r="P802" s="105" t="s">
        <v>6222</v>
      </c>
      <c r="Q802" s="120" t="s">
        <v>6222</v>
      </c>
      <c r="R802" s="890">
        <v>0</v>
      </c>
      <c r="S802" s="146" t="s">
        <v>9661</v>
      </c>
      <c r="T802" s="109">
        <v>42367</v>
      </c>
      <c r="U802" s="141">
        <v>15982533</v>
      </c>
      <c r="V802" s="109" t="s">
        <v>6222</v>
      </c>
      <c r="W802" s="141">
        <v>0</v>
      </c>
      <c r="X802" s="141">
        <v>0</v>
      </c>
      <c r="Y802" s="141">
        <v>0</v>
      </c>
      <c r="Z802" s="141">
        <v>0</v>
      </c>
      <c r="AA802" s="114">
        <v>0</v>
      </c>
      <c r="AB802" s="114"/>
      <c r="AC802" s="132"/>
      <c r="AD802" s="141"/>
      <c r="AE802" s="106">
        <v>0</v>
      </c>
      <c r="AF802" s="106">
        <v>0</v>
      </c>
      <c r="AG802" s="106">
        <v>0</v>
      </c>
      <c r="AH802" s="228"/>
      <c r="AI802" s="228"/>
      <c r="AJ802" s="141"/>
      <c r="AK802" s="141"/>
      <c r="AL802" s="141"/>
      <c r="AM802" s="141"/>
      <c r="AN802" s="114">
        <f t="shared" si="24"/>
        <v>0</v>
      </c>
      <c r="AO802" s="114">
        <f t="shared" si="25"/>
        <v>15982533</v>
      </c>
      <c r="AP802" s="114"/>
      <c r="AQ802" s="114"/>
      <c r="AR802" s="114"/>
      <c r="AS802" s="114"/>
    </row>
    <row r="803" spans="1:46" s="190" customFormat="1" ht="15" customHeight="1" x14ac:dyDescent="0.2">
      <c r="A803" s="104"/>
      <c r="B803" s="104">
        <f>VLOOKUP(BJB!$F$9:$F$5599,Ctrl!$B$4:$C$399,2,0)</f>
        <v>28</v>
      </c>
      <c r="C803" s="104">
        <f>VLOOKUP(BJB!$G$9:$G$5599,Ctrl!$E$4:$F$399,2,0)</f>
        <v>0</v>
      </c>
      <c r="D803" s="219">
        <v>1</v>
      </c>
      <c r="E803" s="104" t="str">
        <f>VLOOKUP(BJB!$F$9:$F$5599,Ctrl!$B$4:$D$399,3,0)</f>
        <v>III</v>
      </c>
      <c r="F803" s="139" t="s">
        <v>10541</v>
      </c>
      <c r="G803" s="139" t="s">
        <v>7655</v>
      </c>
      <c r="H803" s="125"/>
      <c r="I803" s="220"/>
      <c r="J803" s="912" t="s">
        <v>20991</v>
      </c>
      <c r="K803" s="121" t="s">
        <v>10464</v>
      </c>
      <c r="L803" s="104" t="s">
        <v>6477</v>
      </c>
      <c r="M803" s="104" t="s">
        <v>6117</v>
      </c>
      <c r="N803" s="120">
        <v>41254</v>
      </c>
      <c r="O803" s="105">
        <v>50000000</v>
      </c>
      <c r="P803" s="105" t="s">
        <v>6222</v>
      </c>
      <c r="Q803" s="120" t="s">
        <v>6222</v>
      </c>
      <c r="R803" s="890">
        <v>0</v>
      </c>
      <c r="S803" s="146" t="s">
        <v>10189</v>
      </c>
      <c r="T803" s="109">
        <v>42457</v>
      </c>
      <c r="U803" s="141">
        <v>16175357</v>
      </c>
      <c r="V803" s="109" t="s">
        <v>6222</v>
      </c>
      <c r="W803" s="141">
        <v>0</v>
      </c>
      <c r="X803" s="141">
        <v>0</v>
      </c>
      <c r="Y803" s="141">
        <v>0</v>
      </c>
      <c r="Z803" s="141">
        <v>0</v>
      </c>
      <c r="AA803" s="114">
        <v>0</v>
      </c>
      <c r="AB803" s="114"/>
      <c r="AC803" s="132"/>
      <c r="AD803" s="141"/>
      <c r="AE803" s="106">
        <v>0</v>
      </c>
      <c r="AF803" s="106">
        <v>0</v>
      </c>
      <c r="AG803" s="106">
        <v>0</v>
      </c>
      <c r="AH803" s="228"/>
      <c r="AI803" s="228"/>
      <c r="AJ803" s="141"/>
      <c r="AK803" s="141"/>
      <c r="AL803" s="141"/>
      <c r="AM803" s="141"/>
      <c r="AN803" s="114">
        <f t="shared" si="24"/>
        <v>0</v>
      </c>
      <c r="AO803" s="114">
        <f t="shared" si="25"/>
        <v>16175357</v>
      </c>
      <c r="AP803" s="114"/>
      <c r="AQ803" s="114"/>
      <c r="AR803" s="114"/>
      <c r="AS803" s="114"/>
    </row>
    <row r="804" spans="1:46" s="190" customFormat="1" ht="15" customHeight="1" x14ac:dyDescent="0.2">
      <c r="A804" s="104"/>
      <c r="B804" s="104">
        <f>VLOOKUP(BJB!$F$9:$F$5599,Ctrl!$B$4:$C$399,2,0)</f>
        <v>28</v>
      </c>
      <c r="C804" s="104">
        <f>VLOOKUP(BJB!$G$9:$G$5599,Ctrl!$E$4:$F$399,2,0)</f>
        <v>3</v>
      </c>
      <c r="D804" s="219">
        <v>1</v>
      </c>
      <c r="E804" s="104" t="str">
        <f>VLOOKUP(BJB!$F$9:$F$5599,Ctrl!$B$4:$D$399,3,0)</f>
        <v>III</v>
      </c>
      <c r="F804" s="139" t="s">
        <v>10541</v>
      </c>
      <c r="G804" s="139" t="s">
        <v>1957</v>
      </c>
      <c r="H804" s="125"/>
      <c r="I804" s="220"/>
      <c r="J804" s="912" t="s">
        <v>20992</v>
      </c>
      <c r="K804" s="121" t="s">
        <v>10464</v>
      </c>
      <c r="L804" s="104" t="s">
        <v>6477</v>
      </c>
      <c r="M804" s="104" t="s">
        <v>5880</v>
      </c>
      <c r="N804" s="120">
        <v>41374</v>
      </c>
      <c r="O804" s="105">
        <v>100000000</v>
      </c>
      <c r="P804" s="105" t="s">
        <v>6222</v>
      </c>
      <c r="Q804" s="120" t="s">
        <v>6222</v>
      </c>
      <c r="R804" s="890">
        <v>0</v>
      </c>
      <c r="S804" s="146" t="s">
        <v>10459</v>
      </c>
      <c r="T804" s="109">
        <v>42510</v>
      </c>
      <c r="U804" s="141">
        <v>47309227</v>
      </c>
      <c r="V804" s="109" t="s">
        <v>6222</v>
      </c>
      <c r="W804" s="141">
        <v>0</v>
      </c>
      <c r="X804" s="141">
        <v>0</v>
      </c>
      <c r="Y804" s="141">
        <v>0</v>
      </c>
      <c r="Z804" s="141">
        <v>0</v>
      </c>
      <c r="AA804" s="114">
        <v>3526688</v>
      </c>
      <c r="AB804" s="114"/>
      <c r="AC804" s="132"/>
      <c r="AD804" s="141"/>
      <c r="AE804" s="106">
        <v>0</v>
      </c>
      <c r="AF804" s="106">
        <v>0</v>
      </c>
      <c r="AG804" s="106">
        <v>0</v>
      </c>
      <c r="AH804" s="221"/>
      <c r="AI804" s="228"/>
      <c r="AJ804" s="141"/>
      <c r="AK804" s="141"/>
      <c r="AL804" s="141"/>
      <c r="AM804" s="141"/>
      <c r="AN804" s="114">
        <f t="shared" si="24"/>
        <v>3526688</v>
      </c>
      <c r="AO804" s="114">
        <f t="shared" si="25"/>
        <v>43782539</v>
      </c>
      <c r="AP804" s="114"/>
      <c r="AQ804" s="114"/>
      <c r="AR804" s="114"/>
      <c r="AS804" s="114"/>
    </row>
    <row r="805" spans="1:46" s="190" customFormat="1" ht="15" customHeight="1" x14ac:dyDescent="0.2">
      <c r="A805" s="104"/>
      <c r="B805" s="104">
        <f>VLOOKUP(BJB!$F$9:$F$5599,Ctrl!$B$4:$C$399,2,0)</f>
        <v>28</v>
      </c>
      <c r="C805" s="104">
        <f>VLOOKUP(BJB!$G$9:$G$5599,Ctrl!$E$4:$F$399,2,0)</f>
        <v>0</v>
      </c>
      <c r="D805" s="219">
        <v>1</v>
      </c>
      <c r="E805" s="104" t="str">
        <f>VLOOKUP(BJB!$F$9:$F$5599,Ctrl!$B$4:$D$399,3,0)</f>
        <v>III</v>
      </c>
      <c r="F805" s="139" t="s">
        <v>10541</v>
      </c>
      <c r="G805" s="139" t="s">
        <v>7655</v>
      </c>
      <c r="H805" s="886" t="s">
        <v>14733</v>
      </c>
      <c r="I805" s="220">
        <f>IF(G804=BJB!$G1558,I804+1,1)</f>
        <v>1</v>
      </c>
      <c r="J805" s="891" t="s">
        <v>18258</v>
      </c>
      <c r="K805" s="121" t="s">
        <v>847</v>
      </c>
      <c r="L805" s="104" t="s">
        <v>6477</v>
      </c>
      <c r="M805" s="104" t="s">
        <v>1674</v>
      </c>
      <c r="N805" s="120">
        <v>40997</v>
      </c>
      <c r="O805" s="107">
        <v>50000000</v>
      </c>
      <c r="P805" s="105" t="s">
        <v>15324</v>
      </c>
      <c r="Q805" s="120">
        <v>41395</v>
      </c>
      <c r="R805" s="105">
        <v>30816334</v>
      </c>
      <c r="S805" s="146" t="s">
        <v>1688</v>
      </c>
      <c r="T805" s="109">
        <v>41453</v>
      </c>
      <c r="U805" s="106">
        <v>21042554</v>
      </c>
      <c r="V805" s="109">
        <v>41453</v>
      </c>
      <c r="W805" s="141">
        <v>21042554</v>
      </c>
      <c r="X805" s="141">
        <v>0</v>
      </c>
      <c r="Y805" s="141">
        <v>0</v>
      </c>
      <c r="Z805" s="141">
        <v>0</v>
      </c>
      <c r="AA805" s="114">
        <v>7313205</v>
      </c>
      <c r="AB805" s="114"/>
      <c r="AC805" s="132"/>
      <c r="AD805" s="141">
        <v>408462</v>
      </c>
      <c r="AE805" s="106">
        <v>0</v>
      </c>
      <c r="AF805" s="106">
        <v>408462</v>
      </c>
      <c r="AG805" s="106">
        <v>0</v>
      </c>
      <c r="AH805" s="221"/>
      <c r="AI805" s="222"/>
      <c r="AJ805" s="106"/>
      <c r="AK805" s="106"/>
      <c r="AL805" s="106"/>
      <c r="AM805" s="106"/>
      <c r="AN805" s="114">
        <f t="shared" si="24"/>
        <v>8130129</v>
      </c>
      <c r="AO805" s="114">
        <f t="shared" si="25"/>
        <v>12912425</v>
      </c>
      <c r="AP805" s="114"/>
      <c r="AQ805" s="114"/>
      <c r="AR805" s="114"/>
      <c r="AS805" s="114"/>
    </row>
    <row r="806" spans="1:46" s="191" customFormat="1" ht="15" customHeight="1" x14ac:dyDescent="0.2">
      <c r="A806" s="104"/>
      <c r="B806" s="104">
        <f>VLOOKUP(BJB!$F$9:$F$5599,Ctrl!$B$4:$C$399,2,0)</f>
        <v>28</v>
      </c>
      <c r="C806" s="104">
        <f>VLOOKUP(BJB!$G$9:$G$5599,Ctrl!$E$4:$F$399,2,0)</f>
        <v>3</v>
      </c>
      <c r="D806" s="219">
        <v>1</v>
      </c>
      <c r="E806" s="104" t="str">
        <f>VLOOKUP(BJB!$F$9:$F$5599,Ctrl!$B$4:$D$399,3,0)</f>
        <v>III</v>
      </c>
      <c r="F806" s="139" t="s">
        <v>10541</v>
      </c>
      <c r="G806" s="139" t="s">
        <v>1957</v>
      </c>
      <c r="H806" s="125" t="s">
        <v>7461</v>
      </c>
      <c r="I806" s="220">
        <f>IF(G805=BJB!$G1880,I805+1,1)</f>
        <v>1</v>
      </c>
      <c r="J806" s="912" t="s">
        <v>20993</v>
      </c>
      <c r="K806" s="121" t="s">
        <v>1993</v>
      </c>
      <c r="L806" s="104" t="s">
        <v>6477</v>
      </c>
      <c r="M806" s="104" t="s">
        <v>1994</v>
      </c>
      <c r="N806" s="120">
        <v>40847</v>
      </c>
      <c r="O806" s="107">
        <v>50000000</v>
      </c>
      <c r="P806" s="105" t="s">
        <v>15325</v>
      </c>
      <c r="Q806" s="120">
        <v>41366</v>
      </c>
      <c r="R806" s="105">
        <v>54281589</v>
      </c>
      <c r="S806" s="146" t="s">
        <v>1992</v>
      </c>
      <c r="T806" s="109">
        <v>41394</v>
      </c>
      <c r="U806" s="106">
        <v>35000000</v>
      </c>
      <c r="V806" s="109">
        <v>41394</v>
      </c>
      <c r="W806" s="141">
        <v>35000000</v>
      </c>
      <c r="X806" s="141">
        <v>0</v>
      </c>
      <c r="Y806" s="141">
        <v>0</v>
      </c>
      <c r="Z806" s="141">
        <v>0</v>
      </c>
      <c r="AA806" s="150">
        <v>1540000</v>
      </c>
      <c r="AB806" s="150"/>
      <c r="AC806" s="132"/>
      <c r="AD806" s="141"/>
      <c r="AE806" s="106">
        <v>0</v>
      </c>
      <c r="AF806" s="106">
        <v>0</v>
      </c>
      <c r="AG806" s="106">
        <v>0</v>
      </c>
      <c r="AH806" s="111"/>
      <c r="AI806" s="111"/>
      <c r="AJ806" s="106"/>
      <c r="AK806" s="106"/>
      <c r="AL806" s="106"/>
      <c r="AM806" s="106"/>
      <c r="AN806" s="114">
        <f t="shared" si="24"/>
        <v>1540000</v>
      </c>
      <c r="AO806" s="114">
        <f t="shared" si="25"/>
        <v>33460000</v>
      </c>
      <c r="AP806" s="114"/>
      <c r="AQ806" s="114"/>
      <c r="AR806" s="114"/>
      <c r="AS806" s="114"/>
      <c r="AT806" s="190"/>
    </row>
    <row r="807" spans="1:46" s="190" customFormat="1" ht="15" customHeight="1" x14ac:dyDescent="0.2">
      <c r="A807" s="104"/>
      <c r="B807" s="104">
        <f>VLOOKUP(BJB!$F$9:$F$5599,Ctrl!$B$4:$C$399,2,0)</f>
        <v>28</v>
      </c>
      <c r="C807" s="104">
        <f>VLOOKUP(BJB!$G$9:$G$5599,Ctrl!$E$4:$F$399,2,0)</f>
        <v>7</v>
      </c>
      <c r="D807" s="219">
        <v>1</v>
      </c>
      <c r="E807" s="104" t="str">
        <f>VLOOKUP(BJB!$F$9:$F$5599,Ctrl!$B$4:$D$399,3,0)</f>
        <v>III</v>
      </c>
      <c r="F807" s="139" t="s">
        <v>10541</v>
      </c>
      <c r="G807" s="139" t="s">
        <v>6581</v>
      </c>
      <c r="H807" s="125"/>
      <c r="I807" s="220">
        <f>IF(G806=BJB!$G2050,I806+1,1)</f>
        <v>1</v>
      </c>
      <c r="J807" s="912" t="s">
        <v>20994</v>
      </c>
      <c r="K807" s="121" t="s">
        <v>7775</v>
      </c>
      <c r="L807" s="104" t="s">
        <v>6477</v>
      </c>
      <c r="M807" s="104" t="s">
        <v>5859</v>
      </c>
      <c r="N807" s="120">
        <v>41429</v>
      </c>
      <c r="O807" s="105">
        <v>200000000</v>
      </c>
      <c r="P807" s="105" t="s">
        <v>15326</v>
      </c>
      <c r="Q807" s="120">
        <v>41830</v>
      </c>
      <c r="R807" s="105">
        <v>203830697</v>
      </c>
      <c r="S807" s="146" t="s">
        <v>7912</v>
      </c>
      <c r="T807" s="109">
        <v>42111</v>
      </c>
      <c r="U807" s="141">
        <v>136700745</v>
      </c>
      <c r="V807" s="109">
        <v>42111</v>
      </c>
      <c r="W807" s="141">
        <v>136700745</v>
      </c>
      <c r="X807" s="141">
        <v>0</v>
      </c>
      <c r="Y807" s="141">
        <v>0</v>
      </c>
      <c r="Z807" s="141">
        <v>0</v>
      </c>
      <c r="AA807" s="114">
        <v>0</v>
      </c>
      <c r="AB807" s="114"/>
      <c r="AC807" s="132"/>
      <c r="AD807" s="141"/>
      <c r="AE807" s="106">
        <v>0</v>
      </c>
      <c r="AF807" s="106">
        <v>0</v>
      </c>
      <c r="AG807" s="106">
        <v>0</v>
      </c>
      <c r="AH807" s="141"/>
      <c r="AI807" s="141"/>
      <c r="AJ807" s="141"/>
      <c r="AK807" s="141"/>
      <c r="AL807" s="141"/>
      <c r="AM807" s="141"/>
      <c r="AN807" s="114">
        <f t="shared" si="24"/>
        <v>0</v>
      </c>
      <c r="AO807" s="114">
        <f t="shared" si="25"/>
        <v>136700745</v>
      </c>
      <c r="AP807" s="114"/>
      <c r="AQ807" s="114"/>
      <c r="AR807" s="114"/>
      <c r="AS807" s="114"/>
    </row>
    <row r="808" spans="1:46" s="190" customFormat="1" ht="15" customHeight="1" x14ac:dyDescent="0.2">
      <c r="A808" s="104"/>
      <c r="B808" s="104">
        <f>VLOOKUP(BJB!$F$9:$F$5599,Ctrl!$B$4:$C$399,2,0)</f>
        <v>28</v>
      </c>
      <c r="C808" s="104">
        <f>VLOOKUP(BJB!$G$9:$G$5599,Ctrl!$E$4:$F$399,2,0)</f>
        <v>1</v>
      </c>
      <c r="D808" s="219">
        <v>1</v>
      </c>
      <c r="E808" s="104" t="str">
        <f>VLOOKUP(BJB!$F$9:$F$5599,Ctrl!$B$4:$D$399,3,0)</f>
        <v>III</v>
      </c>
      <c r="F808" s="139" t="s">
        <v>10541</v>
      </c>
      <c r="G808" s="139" t="s">
        <v>1717</v>
      </c>
      <c r="H808" s="125"/>
      <c r="I808" s="220">
        <f>IF(G807=BJB!$G1746,I807+1,1)</f>
        <v>1</v>
      </c>
      <c r="J808" s="912" t="s">
        <v>20995</v>
      </c>
      <c r="K808" s="121" t="s">
        <v>1814</v>
      </c>
      <c r="L808" s="104" t="s">
        <v>6477</v>
      </c>
      <c r="M808" s="104" t="s">
        <v>1815</v>
      </c>
      <c r="N808" s="120">
        <v>40574</v>
      </c>
      <c r="O808" s="107">
        <v>14000000</v>
      </c>
      <c r="P808" s="105" t="s">
        <v>15327</v>
      </c>
      <c r="Q808" s="120">
        <v>40879</v>
      </c>
      <c r="R808" s="105">
        <v>12301668</v>
      </c>
      <c r="S808" s="108" t="s">
        <v>6911</v>
      </c>
      <c r="T808" s="109">
        <v>40924</v>
      </c>
      <c r="U808" s="106">
        <v>8971877</v>
      </c>
      <c r="V808" s="109">
        <v>40924</v>
      </c>
      <c r="W808" s="141">
        <v>8971877</v>
      </c>
      <c r="X808" s="141">
        <v>0</v>
      </c>
      <c r="Y808" s="141">
        <v>0</v>
      </c>
      <c r="Z808" s="141">
        <v>0</v>
      </c>
      <c r="AA808" s="114">
        <v>0</v>
      </c>
      <c r="AB808" s="114"/>
      <c r="AC808" s="106"/>
      <c r="AD808" s="141"/>
      <c r="AE808" s="106">
        <v>0</v>
      </c>
      <c r="AF808" s="106">
        <v>0</v>
      </c>
      <c r="AG808" s="106">
        <v>0</v>
      </c>
      <c r="AH808" s="106"/>
      <c r="AI808" s="106"/>
      <c r="AJ808" s="106"/>
      <c r="AK808" s="106"/>
      <c r="AL808" s="106"/>
      <c r="AM808" s="106"/>
      <c r="AN808" s="114">
        <f t="shared" si="24"/>
        <v>0</v>
      </c>
      <c r="AO808" s="114">
        <f t="shared" si="25"/>
        <v>8971877</v>
      </c>
      <c r="AP808" s="114"/>
      <c r="AQ808" s="114"/>
      <c r="AR808" s="114"/>
      <c r="AS808" s="114"/>
    </row>
    <row r="809" spans="1:46" s="190" customFormat="1" ht="15" customHeight="1" x14ac:dyDescent="0.2">
      <c r="A809" s="104"/>
      <c r="B809" s="104">
        <f>VLOOKUP(BJB!$F$9:$F$5599,Ctrl!$B$4:$C$399,2,0)</f>
        <v>28</v>
      </c>
      <c r="C809" s="104">
        <f>VLOOKUP(BJB!$G$9:$G$5599,Ctrl!$E$4:$F$399,2,0)</f>
        <v>1</v>
      </c>
      <c r="D809" s="219">
        <v>1</v>
      </c>
      <c r="E809" s="104" t="str">
        <f>VLOOKUP(BJB!$F$9:$F$5599,Ctrl!$B$4:$D$399,3,0)</f>
        <v>III</v>
      </c>
      <c r="F809" s="139" t="s">
        <v>10541</v>
      </c>
      <c r="G809" s="139" t="s">
        <v>1717</v>
      </c>
      <c r="H809" s="125">
        <v>1121226000117</v>
      </c>
      <c r="I809" s="220">
        <f>IF(G808=BJB!$G1820,I808+1,1)</f>
        <v>1</v>
      </c>
      <c r="J809" s="912" t="s">
        <v>20996</v>
      </c>
      <c r="K809" s="126" t="s">
        <v>5902</v>
      </c>
      <c r="L809" s="104" t="s">
        <v>6477</v>
      </c>
      <c r="M809" s="104" t="s">
        <v>5903</v>
      </c>
      <c r="N809" s="128">
        <v>41299</v>
      </c>
      <c r="O809" s="140">
        <v>25000000</v>
      </c>
      <c r="P809" s="105" t="s">
        <v>15328</v>
      </c>
      <c r="Q809" s="120">
        <v>41809</v>
      </c>
      <c r="R809" s="105">
        <v>21832596</v>
      </c>
      <c r="S809" s="146" t="s">
        <v>5866</v>
      </c>
      <c r="T809" s="109">
        <v>41878</v>
      </c>
      <c r="U809" s="141">
        <v>14056209</v>
      </c>
      <c r="V809" s="109">
        <v>41852</v>
      </c>
      <c r="W809" s="141">
        <v>14056209</v>
      </c>
      <c r="X809" s="141">
        <v>0</v>
      </c>
      <c r="Y809" s="141">
        <v>0</v>
      </c>
      <c r="Z809" s="141">
        <v>0</v>
      </c>
      <c r="AA809" s="114">
        <v>506022</v>
      </c>
      <c r="AB809" s="114"/>
      <c r="AC809" s="132"/>
      <c r="AD809" s="141"/>
      <c r="AE809" s="106">
        <v>0</v>
      </c>
      <c r="AF809" s="106">
        <v>0</v>
      </c>
      <c r="AG809" s="106">
        <v>0</v>
      </c>
      <c r="AH809" s="222"/>
      <c r="AI809" s="222"/>
      <c r="AJ809" s="230"/>
      <c r="AK809" s="154"/>
      <c r="AL809" s="141"/>
      <c r="AM809" s="141"/>
      <c r="AN809" s="114">
        <f t="shared" si="24"/>
        <v>506022</v>
      </c>
      <c r="AO809" s="114">
        <f t="shared" si="25"/>
        <v>13550187</v>
      </c>
      <c r="AP809" s="114"/>
      <c r="AQ809" s="114"/>
      <c r="AR809" s="114"/>
      <c r="AS809" s="114"/>
    </row>
    <row r="810" spans="1:46" s="190" customFormat="1" ht="15" customHeight="1" x14ac:dyDescent="0.2">
      <c r="A810" s="104"/>
      <c r="B810" s="104">
        <f>VLOOKUP(BJB!$F$9:$F$5599,Ctrl!$B$4:$C$399,2,0)</f>
        <v>28</v>
      </c>
      <c r="C810" s="104">
        <f>VLOOKUP(BJB!$G$9:$G$5599,Ctrl!$E$4:$F$399,2,0)</f>
        <v>1</v>
      </c>
      <c r="D810" s="219">
        <v>1</v>
      </c>
      <c r="E810" s="104" t="str">
        <f>VLOOKUP(BJB!$F$9:$F$5599,Ctrl!$B$4:$D$399,3,0)</f>
        <v>III</v>
      </c>
      <c r="F810" s="139" t="s">
        <v>10541</v>
      </c>
      <c r="G810" s="139" t="s">
        <v>1717</v>
      </c>
      <c r="H810" s="125" t="s">
        <v>7973</v>
      </c>
      <c r="I810" s="220">
        <f>IF(G809=BJB!$G1824,I809+1,1)</f>
        <v>1</v>
      </c>
      <c r="J810" s="912" t="s">
        <v>20997</v>
      </c>
      <c r="K810" s="126" t="s">
        <v>5909</v>
      </c>
      <c r="L810" s="104" t="s">
        <v>6477</v>
      </c>
      <c r="M810" s="104" t="s">
        <v>1907</v>
      </c>
      <c r="N810" s="128">
        <v>41271</v>
      </c>
      <c r="O810" s="140">
        <v>150000000</v>
      </c>
      <c r="P810" s="105" t="s">
        <v>15329</v>
      </c>
      <c r="Q810" s="120">
        <v>41702</v>
      </c>
      <c r="R810" s="105">
        <v>134496970</v>
      </c>
      <c r="S810" s="146" t="s">
        <v>5866</v>
      </c>
      <c r="T810" s="109">
        <v>41878</v>
      </c>
      <c r="U810" s="141">
        <v>91072503</v>
      </c>
      <c r="V810" s="109">
        <v>41852</v>
      </c>
      <c r="W810" s="141">
        <v>91072503</v>
      </c>
      <c r="X810" s="141">
        <v>0</v>
      </c>
      <c r="Y810" s="141">
        <v>0</v>
      </c>
      <c r="Z810" s="141">
        <v>0</v>
      </c>
      <c r="AA810" s="114">
        <v>2570268</v>
      </c>
      <c r="AB810" s="114"/>
      <c r="AC810" s="132"/>
      <c r="AD810" s="141"/>
      <c r="AE810" s="106">
        <v>0</v>
      </c>
      <c r="AF810" s="106">
        <v>0</v>
      </c>
      <c r="AG810" s="106">
        <v>0</v>
      </c>
      <c r="AH810" s="141"/>
      <c r="AI810" s="141"/>
      <c r="AJ810" s="141"/>
      <c r="AK810" s="154"/>
      <c r="AL810" s="141"/>
      <c r="AM810" s="141"/>
      <c r="AN810" s="114">
        <f t="shared" si="24"/>
        <v>2570268</v>
      </c>
      <c r="AO810" s="114">
        <f t="shared" si="25"/>
        <v>88502235</v>
      </c>
      <c r="AP810" s="114"/>
      <c r="AQ810" s="114"/>
      <c r="AR810" s="114"/>
      <c r="AS810" s="114"/>
    </row>
    <row r="811" spans="1:46" s="190" customFormat="1" ht="15" customHeight="1" x14ac:dyDescent="0.2">
      <c r="A811" s="104"/>
      <c r="B811" s="104">
        <f>VLOOKUP(BJB!$F$9:$F$5599,Ctrl!$B$4:$C$399,2,0)</f>
        <v>28</v>
      </c>
      <c r="C811" s="104">
        <f>VLOOKUP(BJB!$G$9:$G$5599,Ctrl!$E$4:$F$399,2,0)</f>
        <v>0</v>
      </c>
      <c r="D811" s="219">
        <v>1</v>
      </c>
      <c r="E811" s="104" t="str">
        <f>VLOOKUP(BJB!$F$9:$F$5599,Ctrl!$B$4:$D$399,3,0)</f>
        <v>III</v>
      </c>
      <c r="F811" s="139" t="s">
        <v>10541</v>
      </c>
      <c r="G811" s="139" t="s">
        <v>7655</v>
      </c>
      <c r="H811" s="125"/>
      <c r="I811" s="220">
        <f>IF(G810=BJB!$G1432,I810+1,1)</f>
        <v>1</v>
      </c>
      <c r="J811" s="912" t="s">
        <v>20998</v>
      </c>
      <c r="K811" s="121" t="s">
        <v>1486</v>
      </c>
      <c r="L811" s="104" t="s">
        <v>6477</v>
      </c>
      <c r="M811" s="104" t="s">
        <v>1487</v>
      </c>
      <c r="N811" s="120">
        <v>39701</v>
      </c>
      <c r="O811" s="114">
        <v>15000000</v>
      </c>
      <c r="P811" s="105" t="s">
        <v>15320</v>
      </c>
      <c r="Q811" s="120" t="s">
        <v>15321</v>
      </c>
      <c r="R811" s="105">
        <v>8603750</v>
      </c>
      <c r="S811" s="108" t="s">
        <v>6884</v>
      </c>
      <c r="T811" s="109">
        <v>40227</v>
      </c>
      <c r="U811" s="114">
        <v>6452813</v>
      </c>
      <c r="V811" s="109">
        <v>40227</v>
      </c>
      <c r="W811" s="141">
        <v>6452812.5</v>
      </c>
      <c r="X811" s="141">
        <v>0</v>
      </c>
      <c r="Y811" s="141">
        <v>0</v>
      </c>
      <c r="Z811" s="141">
        <v>0</v>
      </c>
      <c r="AA811" s="114">
        <v>521250</v>
      </c>
      <c r="AB811" s="114"/>
      <c r="AC811" s="114"/>
      <c r="AD811" s="141"/>
      <c r="AE811" s="106">
        <v>0</v>
      </c>
      <c r="AF811" s="106">
        <v>0</v>
      </c>
      <c r="AG811" s="106">
        <v>0</v>
      </c>
      <c r="AH811" s="114"/>
      <c r="AI811" s="114"/>
      <c r="AJ811" s="114"/>
      <c r="AK811" s="114"/>
      <c r="AL811" s="114"/>
      <c r="AM811" s="114"/>
      <c r="AN811" s="114">
        <f t="shared" si="24"/>
        <v>521250</v>
      </c>
      <c r="AO811" s="114">
        <f t="shared" si="25"/>
        <v>5931563</v>
      </c>
      <c r="AP811" s="114"/>
      <c r="AQ811" s="114"/>
      <c r="AR811" s="114"/>
      <c r="AS811" s="114"/>
    </row>
    <row r="812" spans="1:46" s="190" customFormat="1" ht="15" customHeight="1" x14ac:dyDescent="0.2">
      <c r="A812" s="104"/>
      <c r="B812" s="104">
        <f>VLOOKUP(BJB!$F$9:$F$5599,Ctrl!$B$4:$C$399,2,0)</f>
        <v>28</v>
      </c>
      <c r="C812" s="104">
        <f>VLOOKUP(BJB!$G$9:$G$5599,Ctrl!$E$4:$F$399,2,0)</f>
        <v>1</v>
      </c>
      <c r="D812" s="219">
        <v>1</v>
      </c>
      <c r="E812" s="104" t="str">
        <f>VLOOKUP(BJB!$F$9:$F$5599,Ctrl!$B$4:$D$399,3,0)</f>
        <v>III</v>
      </c>
      <c r="F812" s="139" t="s">
        <v>10541</v>
      </c>
      <c r="G812" s="139" t="s">
        <v>1717</v>
      </c>
      <c r="H812" s="125"/>
      <c r="I812" s="220">
        <f>IF(G811=BJB!$G1692,I811+1,1)</f>
        <v>1</v>
      </c>
      <c r="J812" s="912" t="s">
        <v>20999</v>
      </c>
      <c r="K812" s="121" t="s">
        <v>1733</v>
      </c>
      <c r="L812" s="104" t="s">
        <v>6477</v>
      </c>
      <c r="M812" s="104" t="s">
        <v>1721</v>
      </c>
      <c r="N812" s="142">
        <v>39651</v>
      </c>
      <c r="O812" s="114">
        <v>50000000</v>
      </c>
      <c r="P812" s="105" t="s">
        <v>15330</v>
      </c>
      <c r="Q812" s="120" t="s">
        <v>15264</v>
      </c>
      <c r="R812" s="105">
        <v>45665972</v>
      </c>
      <c r="S812" s="108" t="s">
        <v>6903</v>
      </c>
      <c r="T812" s="109">
        <v>40295</v>
      </c>
      <c r="U812" s="114">
        <v>37500000</v>
      </c>
      <c r="V812" s="109">
        <v>40295</v>
      </c>
      <c r="W812" s="141">
        <v>37500000</v>
      </c>
      <c r="X812" s="141">
        <v>0</v>
      </c>
      <c r="Y812" s="141">
        <v>0</v>
      </c>
      <c r="Z812" s="141">
        <v>0</v>
      </c>
      <c r="AA812" s="114">
        <v>0</v>
      </c>
      <c r="AB812" s="114"/>
      <c r="AC812" s="114"/>
      <c r="AD812" s="141"/>
      <c r="AE812" s="106">
        <v>0</v>
      </c>
      <c r="AF812" s="106">
        <v>0</v>
      </c>
      <c r="AG812" s="106">
        <v>0</v>
      </c>
      <c r="AH812" s="114"/>
      <c r="AI812" s="114"/>
      <c r="AJ812" s="114"/>
      <c r="AK812" s="114"/>
      <c r="AL812" s="114"/>
      <c r="AM812" s="114"/>
      <c r="AN812" s="114">
        <f t="shared" si="24"/>
        <v>0</v>
      </c>
      <c r="AO812" s="114">
        <f t="shared" si="25"/>
        <v>37500000</v>
      </c>
      <c r="AP812" s="114"/>
      <c r="AQ812" s="114"/>
      <c r="AR812" s="114"/>
      <c r="AS812" s="114"/>
    </row>
    <row r="813" spans="1:46" s="190" customFormat="1" ht="15" customHeight="1" x14ac:dyDescent="0.2">
      <c r="A813" s="104"/>
      <c r="B813" s="104">
        <f>VLOOKUP(BJB!$F$9:$F$5599,Ctrl!$B$4:$C$399,2,0)</f>
        <v>28</v>
      </c>
      <c r="C813" s="104">
        <f>VLOOKUP(BJB!$G$9:$G$5599,Ctrl!$E$4:$F$399,2,0)</f>
        <v>0</v>
      </c>
      <c r="D813" s="219">
        <v>1</v>
      </c>
      <c r="E813" s="104" t="str">
        <f>VLOOKUP(BJB!$F$9:$F$5599,Ctrl!$B$4:$D$399,3,0)</f>
        <v>III</v>
      </c>
      <c r="F813" s="139" t="s">
        <v>10541</v>
      </c>
      <c r="G813" s="139" t="s">
        <v>7655</v>
      </c>
      <c r="H813" s="125"/>
      <c r="I813" s="220">
        <f>IF(G812=BJB!$G1557,I812+1,1)</f>
        <v>1</v>
      </c>
      <c r="J813" s="912" t="s">
        <v>21000</v>
      </c>
      <c r="K813" s="121" t="s">
        <v>1687</v>
      </c>
      <c r="L813" s="104" t="s">
        <v>6476</v>
      </c>
      <c r="M813" s="104" t="s">
        <v>1681</v>
      </c>
      <c r="N813" s="120">
        <v>40952</v>
      </c>
      <c r="O813" s="107">
        <v>50751800</v>
      </c>
      <c r="P813" s="105" t="s">
        <v>15331</v>
      </c>
      <c r="Q813" s="120">
        <v>41358</v>
      </c>
      <c r="R813" s="105">
        <v>38564697</v>
      </c>
      <c r="S813" s="108" t="s">
        <v>1682</v>
      </c>
      <c r="T813" s="109">
        <v>41424</v>
      </c>
      <c r="U813" s="106">
        <v>38564697</v>
      </c>
      <c r="V813" s="109">
        <v>41424</v>
      </c>
      <c r="W813" s="141">
        <v>38564697</v>
      </c>
      <c r="X813" s="141">
        <v>0</v>
      </c>
      <c r="Y813" s="141">
        <v>0</v>
      </c>
      <c r="Z813" s="141">
        <v>0</v>
      </c>
      <c r="AA813" s="114">
        <v>0</v>
      </c>
      <c r="AB813" s="114"/>
      <c r="AC813" s="106"/>
      <c r="AD813" s="141"/>
      <c r="AE813" s="106">
        <v>0</v>
      </c>
      <c r="AF813" s="106">
        <v>0</v>
      </c>
      <c r="AG813" s="106">
        <v>0</v>
      </c>
      <c r="AH813" s="106"/>
      <c r="AI813" s="106"/>
      <c r="AJ813" s="106"/>
      <c r="AK813" s="106"/>
      <c r="AL813" s="106"/>
      <c r="AM813" s="106"/>
      <c r="AN813" s="114">
        <f t="shared" si="24"/>
        <v>0</v>
      </c>
      <c r="AO813" s="114">
        <f t="shared" si="25"/>
        <v>38564697</v>
      </c>
      <c r="AP813" s="114"/>
      <c r="AQ813" s="114"/>
      <c r="AR813" s="114"/>
      <c r="AS813" s="114"/>
    </row>
    <row r="814" spans="1:46" s="190" customFormat="1" ht="15" customHeight="1" x14ac:dyDescent="0.2">
      <c r="A814" s="104"/>
      <c r="B814" s="104">
        <f>VLOOKUP(BJB!$F$9:$F$5599,Ctrl!$B$4:$C$399,2,0)</f>
        <v>28</v>
      </c>
      <c r="C814" s="104">
        <f>VLOOKUP(BJB!$G$9:$G$5599,Ctrl!$E$4:$F$399,2,0)</f>
        <v>3</v>
      </c>
      <c r="D814" s="219">
        <v>1</v>
      </c>
      <c r="E814" s="104" t="str">
        <f>VLOOKUP(BJB!$F$9:$F$5599,Ctrl!$B$4:$D$399,3,0)</f>
        <v>III</v>
      </c>
      <c r="F814" s="139" t="s">
        <v>10541</v>
      </c>
      <c r="G814" s="139" t="s">
        <v>1957</v>
      </c>
      <c r="H814" s="125" t="s">
        <v>6648</v>
      </c>
      <c r="I814" s="220">
        <f>IF(G813=BJB!$G1873,I813+1,1)</f>
        <v>1</v>
      </c>
      <c r="J814" s="912" t="s">
        <v>21001</v>
      </c>
      <c r="K814" s="121" t="s">
        <v>1980</v>
      </c>
      <c r="L814" s="104" t="s">
        <v>6477</v>
      </c>
      <c r="M814" s="104" t="s">
        <v>1981</v>
      </c>
      <c r="N814" s="120">
        <v>40945</v>
      </c>
      <c r="O814" s="107">
        <v>15000000</v>
      </c>
      <c r="P814" s="105" t="s">
        <v>15332</v>
      </c>
      <c r="Q814" s="120">
        <v>41214</v>
      </c>
      <c r="R814" s="105">
        <v>15433000</v>
      </c>
      <c r="S814" s="146" t="s">
        <v>1982</v>
      </c>
      <c r="T814" s="109">
        <v>41305</v>
      </c>
      <c r="U814" s="106">
        <v>10500000</v>
      </c>
      <c r="V814" s="109">
        <v>41305</v>
      </c>
      <c r="W814" s="141">
        <v>10500000</v>
      </c>
      <c r="X814" s="141">
        <v>0</v>
      </c>
      <c r="Y814" s="141">
        <v>0</v>
      </c>
      <c r="Z814" s="141">
        <v>0</v>
      </c>
      <c r="AA814" s="114">
        <v>9625000</v>
      </c>
      <c r="AB814" s="114"/>
      <c r="AC814" s="132"/>
      <c r="AD814" s="141"/>
      <c r="AE814" s="106">
        <v>0</v>
      </c>
      <c r="AF814" s="106">
        <v>0</v>
      </c>
      <c r="AG814" s="106">
        <v>0</v>
      </c>
      <c r="AH814" s="106"/>
      <c r="AI814" s="106"/>
      <c r="AJ814" s="106"/>
      <c r="AK814" s="106"/>
      <c r="AL814" s="106"/>
      <c r="AM814" s="106"/>
      <c r="AN814" s="114">
        <f t="shared" si="24"/>
        <v>9625000</v>
      </c>
      <c r="AO814" s="114">
        <f t="shared" si="25"/>
        <v>875000</v>
      </c>
      <c r="AP814" s="114"/>
      <c r="AQ814" s="114"/>
      <c r="AR814" s="114"/>
      <c r="AS814" s="114"/>
    </row>
    <row r="815" spans="1:46" s="190" customFormat="1" ht="15" customHeight="1" x14ac:dyDescent="0.2">
      <c r="A815" s="104"/>
      <c r="B815" s="104">
        <f>VLOOKUP(BJB!$F$9:$F$5599,Ctrl!$B$4:$C$399,2,0)</f>
        <v>28</v>
      </c>
      <c r="C815" s="104">
        <f>VLOOKUP(BJB!$G$9:$G$5599,Ctrl!$E$4:$F$399,2,0)</f>
        <v>0</v>
      </c>
      <c r="D815" s="219">
        <v>1</v>
      </c>
      <c r="E815" s="104" t="str">
        <f>VLOOKUP(BJB!$F$9:$F$5599,Ctrl!$B$4:$D$399,3,0)</f>
        <v>III</v>
      </c>
      <c r="F815" s="139" t="s">
        <v>10541</v>
      </c>
      <c r="G815" s="139" t="s">
        <v>7655</v>
      </c>
      <c r="H815" s="125"/>
      <c r="I815" s="220">
        <f>IF(G814=BJB!$G1534,I814+1,1)</f>
        <v>1</v>
      </c>
      <c r="J815" s="912" t="s">
        <v>21002</v>
      </c>
      <c r="K815" s="121" t="s">
        <v>1649</v>
      </c>
      <c r="L815" s="104" t="s">
        <v>6477</v>
      </c>
      <c r="M815" s="104" t="s">
        <v>1646</v>
      </c>
      <c r="N815" s="120">
        <v>40963</v>
      </c>
      <c r="O815" s="107">
        <v>40000000</v>
      </c>
      <c r="P815" s="105" t="s">
        <v>15256</v>
      </c>
      <c r="Q815" s="120">
        <v>41148</v>
      </c>
      <c r="R815" s="105">
        <v>33918083</v>
      </c>
      <c r="S815" s="108" t="s">
        <v>1640</v>
      </c>
      <c r="T815" s="109">
        <v>41165</v>
      </c>
      <c r="U815" s="106">
        <v>23742658</v>
      </c>
      <c r="V815" s="109">
        <v>41165</v>
      </c>
      <c r="W815" s="141">
        <v>23742658</v>
      </c>
      <c r="X815" s="141">
        <v>0</v>
      </c>
      <c r="Y815" s="141">
        <v>0</v>
      </c>
      <c r="Z815" s="141">
        <v>0</v>
      </c>
      <c r="AA815" s="114">
        <v>840000</v>
      </c>
      <c r="AB815" s="114"/>
      <c r="AC815" s="106"/>
      <c r="AD815" s="141"/>
      <c r="AE815" s="106">
        <v>0</v>
      </c>
      <c r="AF815" s="106">
        <v>0</v>
      </c>
      <c r="AG815" s="106">
        <v>0</v>
      </c>
      <c r="AH815" s="106"/>
      <c r="AI815" s="106"/>
      <c r="AJ815" s="106"/>
      <c r="AK815" s="106"/>
      <c r="AL815" s="106"/>
      <c r="AM815" s="106"/>
      <c r="AN815" s="114">
        <f t="shared" si="24"/>
        <v>840000</v>
      </c>
      <c r="AO815" s="114">
        <f t="shared" si="25"/>
        <v>22902658</v>
      </c>
      <c r="AP815" s="114"/>
      <c r="AQ815" s="114"/>
      <c r="AR815" s="114"/>
      <c r="AS815" s="114"/>
    </row>
    <row r="816" spans="1:46" s="190" customFormat="1" ht="15" customHeight="1" x14ac:dyDescent="0.2">
      <c r="A816" s="104"/>
      <c r="B816" s="104">
        <f>VLOOKUP(BJB!$F$9:$F$5599,Ctrl!$B$4:$C$399,2,0)</f>
        <v>28</v>
      </c>
      <c r="C816" s="104">
        <f>VLOOKUP(BJB!$G$9:$G$5599,Ctrl!$E$4:$F$399,2,0)</f>
        <v>0</v>
      </c>
      <c r="D816" s="219">
        <v>1</v>
      </c>
      <c r="E816" s="104" t="str">
        <f>VLOOKUP(BJB!$F$9:$F$5599,Ctrl!$B$4:$D$399,3,0)</f>
        <v>III</v>
      </c>
      <c r="F816" s="139" t="s">
        <v>10541</v>
      </c>
      <c r="G816" s="139" t="s">
        <v>7655</v>
      </c>
      <c r="H816" s="125"/>
      <c r="I816" s="220">
        <f>IF(G815=BJB!$G1484,I815+1,1)</f>
        <v>1</v>
      </c>
      <c r="J816" s="912" t="s">
        <v>21003</v>
      </c>
      <c r="K816" s="121" t="s">
        <v>1570</v>
      </c>
      <c r="L816" s="104" t="s">
        <v>6477</v>
      </c>
      <c r="M816" s="104" t="s">
        <v>1564</v>
      </c>
      <c r="N816" s="120">
        <v>40140</v>
      </c>
      <c r="O816" s="107">
        <v>55000000</v>
      </c>
      <c r="P816" s="105" t="s">
        <v>6222</v>
      </c>
      <c r="Q816" s="120" t="s">
        <v>6222</v>
      </c>
      <c r="R816" s="890">
        <v>0</v>
      </c>
      <c r="S816" s="108" t="s">
        <v>6896</v>
      </c>
      <c r="T816" s="109">
        <v>40718</v>
      </c>
      <c r="U816" s="106">
        <v>41250000</v>
      </c>
      <c r="V816" s="109" t="s">
        <v>6222</v>
      </c>
      <c r="W816" s="141">
        <v>0</v>
      </c>
      <c r="X816" s="141">
        <v>0</v>
      </c>
      <c r="Y816" s="141">
        <v>0</v>
      </c>
      <c r="Z816" s="141">
        <v>0</v>
      </c>
      <c r="AA816" s="114">
        <v>866139</v>
      </c>
      <c r="AB816" s="114"/>
      <c r="AC816" s="106"/>
      <c r="AD816" s="141"/>
      <c r="AE816" s="106">
        <v>0</v>
      </c>
      <c r="AF816" s="106">
        <v>0</v>
      </c>
      <c r="AG816" s="106">
        <v>0</v>
      </c>
      <c r="AH816" s="106"/>
      <c r="AI816" s="106"/>
      <c r="AJ816" s="106"/>
      <c r="AK816" s="106"/>
      <c r="AL816" s="106"/>
      <c r="AM816" s="106"/>
      <c r="AN816" s="114">
        <f t="shared" si="24"/>
        <v>866139</v>
      </c>
      <c r="AO816" s="114">
        <f t="shared" si="25"/>
        <v>40383861</v>
      </c>
      <c r="AP816" s="114"/>
      <c r="AQ816" s="114"/>
      <c r="AR816" s="114"/>
      <c r="AS816" s="114"/>
    </row>
    <row r="817" spans="1:46" s="190" customFormat="1" ht="15" customHeight="1" x14ac:dyDescent="0.2">
      <c r="A817" s="104"/>
      <c r="B817" s="104">
        <f>VLOOKUP(BJB!$F$9:$F$5599,Ctrl!$B$4:$C$399,2,0)</f>
        <v>28</v>
      </c>
      <c r="C817" s="104">
        <f>VLOOKUP(BJB!$G$9:$G$5599,Ctrl!$E$4:$F$399,2,0)</f>
        <v>1</v>
      </c>
      <c r="D817" s="219">
        <v>1</v>
      </c>
      <c r="E817" s="104" t="str">
        <f>VLOOKUP(BJB!$F$9:$F$5599,Ctrl!$B$4:$D$399,3,0)</f>
        <v>III</v>
      </c>
      <c r="F817" s="139" t="s">
        <v>10541</v>
      </c>
      <c r="G817" s="139" t="s">
        <v>1717</v>
      </c>
      <c r="H817" s="125"/>
      <c r="I817" s="220">
        <f>IF(G816=BJB!$G1712,I816+1,1)</f>
        <v>1</v>
      </c>
      <c r="J817" s="912" t="s">
        <v>21004</v>
      </c>
      <c r="K817" s="121" t="s">
        <v>1761</v>
      </c>
      <c r="L817" s="104" t="s">
        <v>6477</v>
      </c>
      <c r="M817" s="104" t="s">
        <v>1762</v>
      </c>
      <c r="N817" s="142">
        <v>39812</v>
      </c>
      <c r="O817" s="114">
        <v>5000000</v>
      </c>
      <c r="P817" s="105" t="s">
        <v>15333</v>
      </c>
      <c r="Q817" s="120" t="s">
        <v>15334</v>
      </c>
      <c r="R817" s="105">
        <v>4512500</v>
      </c>
      <c r="S817" s="108" t="s">
        <v>6906</v>
      </c>
      <c r="T817" s="109">
        <v>40540</v>
      </c>
      <c r="U817" s="114">
        <v>3459375</v>
      </c>
      <c r="V817" s="109">
        <v>40540</v>
      </c>
      <c r="W817" s="141">
        <v>3459375</v>
      </c>
      <c r="X817" s="141">
        <v>0</v>
      </c>
      <c r="Y817" s="141">
        <v>0</v>
      </c>
      <c r="Z817" s="141">
        <v>0</v>
      </c>
      <c r="AA817" s="114">
        <v>685300</v>
      </c>
      <c r="AB817" s="114"/>
      <c r="AC817" s="114"/>
      <c r="AD817" s="141"/>
      <c r="AE817" s="106">
        <v>0</v>
      </c>
      <c r="AF817" s="106">
        <v>0</v>
      </c>
      <c r="AG817" s="106">
        <v>0</v>
      </c>
      <c r="AH817" s="114"/>
      <c r="AI817" s="114"/>
      <c r="AJ817" s="114"/>
      <c r="AK817" s="114"/>
      <c r="AL817" s="114"/>
      <c r="AM817" s="114"/>
      <c r="AN817" s="114">
        <f t="shared" si="24"/>
        <v>685300</v>
      </c>
      <c r="AO817" s="114">
        <f t="shared" si="25"/>
        <v>2774075</v>
      </c>
      <c r="AP817" s="114"/>
      <c r="AQ817" s="114"/>
      <c r="AR817" s="114"/>
      <c r="AS817" s="114"/>
      <c r="AT817" s="191"/>
    </row>
    <row r="818" spans="1:46" s="190" customFormat="1" ht="15" customHeight="1" x14ac:dyDescent="0.2">
      <c r="A818" s="104"/>
      <c r="B818" s="104">
        <f>VLOOKUP(BJB!$F$9:$F$5599,Ctrl!$B$4:$C$399,2,0)</f>
        <v>28</v>
      </c>
      <c r="C818" s="104">
        <f>VLOOKUP(BJB!$G$9:$G$5599,Ctrl!$E$4:$F$399,2,0)</f>
        <v>0</v>
      </c>
      <c r="D818" s="219">
        <v>1</v>
      </c>
      <c r="E818" s="104" t="str">
        <f>VLOOKUP(BJB!$F$9:$F$5599,Ctrl!$B$4:$D$399,3,0)</f>
        <v>III</v>
      </c>
      <c r="F818" s="139" t="s">
        <v>10541</v>
      </c>
      <c r="G818" s="139" t="s">
        <v>7655</v>
      </c>
      <c r="H818" s="125"/>
      <c r="I818" s="220">
        <f>IF(G817=BJB!$G1518,I817+1,1)</f>
        <v>1</v>
      </c>
      <c r="J818" s="912" t="s">
        <v>21005</v>
      </c>
      <c r="K818" s="121" t="s">
        <v>1622</v>
      </c>
      <c r="L818" s="104" t="s">
        <v>6476</v>
      </c>
      <c r="M818" s="104" t="s">
        <v>1623</v>
      </c>
      <c r="N818" s="120">
        <v>40658</v>
      </c>
      <c r="O818" s="107">
        <v>35526260</v>
      </c>
      <c r="P818" s="105" t="s">
        <v>15335</v>
      </c>
      <c r="Q818" s="120">
        <v>40918</v>
      </c>
      <c r="R818" s="105">
        <v>31578468</v>
      </c>
      <c r="S818" s="108" t="s">
        <v>793</v>
      </c>
      <c r="T818" s="109">
        <v>40939</v>
      </c>
      <c r="U818" s="106">
        <v>7578832</v>
      </c>
      <c r="V818" s="109">
        <v>40939</v>
      </c>
      <c r="W818" s="141">
        <v>7578832</v>
      </c>
      <c r="X818" s="141">
        <v>0</v>
      </c>
      <c r="Y818" s="141">
        <v>0</v>
      </c>
      <c r="Z818" s="141">
        <v>0</v>
      </c>
      <c r="AA818" s="114">
        <v>0</v>
      </c>
      <c r="AB818" s="114"/>
      <c r="AC818" s="106"/>
      <c r="AD818" s="141"/>
      <c r="AE818" s="106">
        <v>0</v>
      </c>
      <c r="AF818" s="106">
        <v>0</v>
      </c>
      <c r="AG818" s="106">
        <v>0</v>
      </c>
      <c r="AH818" s="106"/>
      <c r="AI818" s="106"/>
      <c r="AJ818" s="106"/>
      <c r="AK818" s="106"/>
      <c r="AL818" s="106"/>
      <c r="AM818" s="106"/>
      <c r="AN818" s="114">
        <f t="shared" si="24"/>
        <v>0</v>
      </c>
      <c r="AO818" s="114">
        <f t="shared" si="25"/>
        <v>7578832</v>
      </c>
      <c r="AP818" s="114"/>
      <c r="AQ818" s="114"/>
      <c r="AR818" s="114"/>
      <c r="AS818" s="114"/>
      <c r="AT818" s="191"/>
    </row>
    <row r="819" spans="1:46" s="191" customFormat="1" ht="15" customHeight="1" x14ac:dyDescent="0.2">
      <c r="A819" s="104"/>
      <c r="B819" s="104">
        <f>VLOOKUP(BJB!$F$9:$F$5599,Ctrl!$B$4:$C$399,2,0)</f>
        <v>28</v>
      </c>
      <c r="C819" s="104">
        <f>VLOOKUP(BJB!$G$9:$G$5599,Ctrl!$E$4:$F$399,2,0)</f>
        <v>0</v>
      </c>
      <c r="D819" s="219">
        <v>1</v>
      </c>
      <c r="E819" s="104" t="str">
        <f>VLOOKUP(BJB!$F$9:$F$5599,Ctrl!$B$4:$D$399,3,0)</f>
        <v>III</v>
      </c>
      <c r="F819" s="139" t="s">
        <v>10541</v>
      </c>
      <c r="G819" s="139" t="s">
        <v>7655</v>
      </c>
      <c r="H819" s="125"/>
      <c r="I819" s="220">
        <f>IF(G818=BJB!$G1497,I818+1,1)</f>
        <v>1</v>
      </c>
      <c r="J819" s="912" t="s">
        <v>21006</v>
      </c>
      <c r="K819" s="121" t="s">
        <v>1588</v>
      </c>
      <c r="L819" s="104" t="s">
        <v>6477</v>
      </c>
      <c r="M819" s="104" t="s">
        <v>1543</v>
      </c>
      <c r="N819" s="120">
        <v>40063</v>
      </c>
      <c r="O819" s="107">
        <v>16000000</v>
      </c>
      <c r="P819" s="105" t="s">
        <v>6222</v>
      </c>
      <c r="Q819" s="120" t="s">
        <v>6222</v>
      </c>
      <c r="R819" s="890">
        <v>0</v>
      </c>
      <c r="S819" s="108" t="s">
        <v>1579</v>
      </c>
      <c r="T819" s="109">
        <v>40815</v>
      </c>
      <c r="U819" s="106">
        <v>9792104</v>
      </c>
      <c r="V819" s="109" t="s">
        <v>6222</v>
      </c>
      <c r="W819" s="141">
        <v>0</v>
      </c>
      <c r="X819" s="141">
        <v>0</v>
      </c>
      <c r="Y819" s="141">
        <v>0</v>
      </c>
      <c r="Z819" s="141">
        <v>0</v>
      </c>
      <c r="AA819" s="114">
        <v>1148184</v>
      </c>
      <c r="AB819" s="114"/>
      <c r="AC819" s="106"/>
      <c r="AD819" s="141"/>
      <c r="AE819" s="106">
        <v>0</v>
      </c>
      <c r="AF819" s="106">
        <v>0</v>
      </c>
      <c r="AG819" s="106">
        <v>0</v>
      </c>
      <c r="AH819" s="106"/>
      <c r="AI819" s="106"/>
      <c r="AJ819" s="106"/>
      <c r="AK819" s="106"/>
      <c r="AL819" s="106"/>
      <c r="AM819" s="106"/>
      <c r="AN819" s="114">
        <f t="shared" si="24"/>
        <v>1148184</v>
      </c>
      <c r="AO819" s="114">
        <f t="shared" si="25"/>
        <v>8643920</v>
      </c>
      <c r="AP819" s="114"/>
      <c r="AQ819" s="114"/>
      <c r="AR819" s="114"/>
      <c r="AS819" s="114"/>
      <c r="AT819" s="190"/>
    </row>
    <row r="820" spans="1:46" s="190" customFormat="1" ht="15" customHeight="1" x14ac:dyDescent="0.2">
      <c r="A820" s="104"/>
      <c r="B820" s="104">
        <f>VLOOKUP(BJB!$F$9:$F$5599,Ctrl!$B$4:$C$399,2,0)</f>
        <v>28</v>
      </c>
      <c r="C820" s="104">
        <f>VLOOKUP(BJB!$G$9:$G$5599,Ctrl!$E$4:$F$399,2,0)</f>
        <v>5</v>
      </c>
      <c r="D820" s="219">
        <v>1</v>
      </c>
      <c r="E820" s="104" t="str">
        <f>VLOOKUP(BJB!$F$9:$F$5599,Ctrl!$B$4:$D$399,3,0)</f>
        <v>III</v>
      </c>
      <c r="F820" s="139" t="s">
        <v>10541</v>
      </c>
      <c r="G820" s="139" t="s">
        <v>2058</v>
      </c>
      <c r="H820" s="125"/>
      <c r="I820" s="220">
        <f>IF(G819=BJB!$G1832,I819+1,1)</f>
        <v>1</v>
      </c>
      <c r="J820" s="912" t="s">
        <v>21007</v>
      </c>
      <c r="K820" s="121" t="s">
        <v>6204</v>
      </c>
      <c r="L820" s="104" t="s">
        <v>6477</v>
      </c>
      <c r="M820" s="104" t="s">
        <v>6234</v>
      </c>
      <c r="N820" s="120">
        <v>41211</v>
      </c>
      <c r="O820" s="107">
        <v>12000000</v>
      </c>
      <c r="P820" s="105" t="s">
        <v>15336</v>
      </c>
      <c r="Q820" s="120">
        <v>41948</v>
      </c>
      <c r="R820" s="105">
        <v>3253134</v>
      </c>
      <c r="S820" s="146" t="s">
        <v>8380</v>
      </c>
      <c r="T820" s="109">
        <v>42033</v>
      </c>
      <c r="U820" s="114">
        <v>2217176</v>
      </c>
      <c r="V820" s="109">
        <v>42005</v>
      </c>
      <c r="W820" s="141">
        <v>2217176</v>
      </c>
      <c r="X820" s="141">
        <v>0</v>
      </c>
      <c r="Y820" s="141">
        <v>0</v>
      </c>
      <c r="Z820" s="141">
        <v>0</v>
      </c>
      <c r="AA820" s="223">
        <v>0</v>
      </c>
      <c r="AB820" s="223"/>
      <c r="AC820" s="114"/>
      <c r="AD820" s="141"/>
      <c r="AE820" s="106">
        <v>0</v>
      </c>
      <c r="AF820" s="106">
        <v>0</v>
      </c>
      <c r="AG820" s="106">
        <v>0</v>
      </c>
      <c r="AH820" s="114"/>
      <c r="AI820" s="114"/>
      <c r="AJ820" s="114"/>
      <c r="AK820" s="114"/>
      <c r="AL820" s="114"/>
      <c r="AM820" s="114"/>
      <c r="AN820" s="114">
        <f t="shared" si="24"/>
        <v>0</v>
      </c>
      <c r="AO820" s="114">
        <f t="shared" si="25"/>
        <v>2217176</v>
      </c>
      <c r="AP820" s="114"/>
      <c r="AQ820" s="114"/>
      <c r="AR820" s="114"/>
      <c r="AS820" s="114"/>
    </row>
    <row r="821" spans="1:46" s="190" customFormat="1" ht="15" customHeight="1" x14ac:dyDescent="0.2">
      <c r="A821" s="104"/>
      <c r="B821" s="104">
        <f>VLOOKUP(BJB!$F$9:$F$5599,Ctrl!$B$4:$C$399,2,0)</f>
        <v>28</v>
      </c>
      <c r="C821" s="104">
        <f>VLOOKUP(BJB!$G$9:$G$5599,Ctrl!$E$4:$F$399,2,0)</f>
        <v>0</v>
      </c>
      <c r="D821" s="219">
        <v>1</v>
      </c>
      <c r="E821" s="104" t="str">
        <f>VLOOKUP(BJB!$F$9:$F$5599,Ctrl!$B$4:$D$399,3,0)</f>
        <v>III</v>
      </c>
      <c r="F821" s="139" t="s">
        <v>10541</v>
      </c>
      <c r="G821" s="139" t="s">
        <v>7655</v>
      </c>
      <c r="H821" s="125" t="s">
        <v>6319</v>
      </c>
      <c r="I821" s="220">
        <f>IF(G820=BJB!$G1595,I820+1,1)</f>
        <v>1</v>
      </c>
      <c r="J821" s="912" t="s">
        <v>21008</v>
      </c>
      <c r="K821" s="126" t="s">
        <v>824</v>
      </c>
      <c r="L821" s="104" t="s">
        <v>6477</v>
      </c>
      <c r="M821" s="127" t="s">
        <v>5363</v>
      </c>
      <c r="N821" s="120">
        <v>41218</v>
      </c>
      <c r="O821" s="140">
        <v>40000000</v>
      </c>
      <c r="P821" s="105" t="s">
        <v>15337</v>
      </c>
      <c r="Q821" s="120">
        <v>41616</v>
      </c>
      <c r="R821" s="105">
        <v>39018823</v>
      </c>
      <c r="S821" s="234" t="s">
        <v>5326</v>
      </c>
      <c r="T821" s="130">
        <v>41759</v>
      </c>
      <c r="U821" s="141">
        <v>27313176</v>
      </c>
      <c r="V821" s="109">
        <v>41730</v>
      </c>
      <c r="W821" s="141">
        <v>27313176</v>
      </c>
      <c r="X821" s="141">
        <v>0</v>
      </c>
      <c r="Y821" s="141">
        <v>0</v>
      </c>
      <c r="Z821" s="141">
        <v>0</v>
      </c>
      <c r="AA821" s="114">
        <v>1220279</v>
      </c>
      <c r="AB821" s="114"/>
      <c r="AC821" s="132"/>
      <c r="AD821" s="141"/>
      <c r="AE821" s="106">
        <v>0</v>
      </c>
      <c r="AF821" s="106">
        <v>0</v>
      </c>
      <c r="AG821" s="106">
        <v>0</v>
      </c>
      <c r="AH821" s="141"/>
      <c r="AI821" s="141"/>
      <c r="AJ821" s="141"/>
      <c r="AK821" s="154"/>
      <c r="AL821" s="141"/>
      <c r="AM821" s="141"/>
      <c r="AN821" s="114">
        <f t="shared" si="24"/>
        <v>1220279</v>
      </c>
      <c r="AO821" s="114">
        <f t="shared" si="25"/>
        <v>26092897</v>
      </c>
      <c r="AP821" s="114"/>
      <c r="AQ821" s="114"/>
      <c r="AR821" s="114"/>
      <c r="AS821" s="114"/>
    </row>
    <row r="822" spans="1:46" s="190" customFormat="1" ht="15" customHeight="1" x14ac:dyDescent="0.2">
      <c r="A822" s="104"/>
      <c r="B822" s="104">
        <f>VLOOKUP(BJB!$F$9:$F$5599,Ctrl!$B$4:$C$399,2,0)</f>
        <v>28</v>
      </c>
      <c r="C822" s="104">
        <f>VLOOKUP(BJB!$G$9:$G$5599,Ctrl!$E$4:$F$399,2,0)</f>
        <v>1</v>
      </c>
      <c r="D822" s="219">
        <v>1</v>
      </c>
      <c r="E822" s="104" t="str">
        <f>VLOOKUP(BJB!$F$9:$F$5599,Ctrl!$B$4:$D$399,3,0)</f>
        <v>III</v>
      </c>
      <c r="F822" s="139" t="s">
        <v>10541</v>
      </c>
      <c r="G822" s="139" t="s">
        <v>1717</v>
      </c>
      <c r="H822" s="125"/>
      <c r="I822" s="220">
        <f>IF(G821=BJB!$G1716,I821+1,1)</f>
        <v>1</v>
      </c>
      <c r="J822" s="912" t="s">
        <v>21009</v>
      </c>
      <c r="K822" s="121" t="s">
        <v>1769</v>
      </c>
      <c r="L822" s="104" t="s">
        <v>6477</v>
      </c>
      <c r="M822" s="104" t="s">
        <v>1534</v>
      </c>
      <c r="N822" s="120">
        <v>39930</v>
      </c>
      <c r="O822" s="107">
        <v>25000000</v>
      </c>
      <c r="P822" s="105" t="s">
        <v>6222</v>
      </c>
      <c r="Q822" s="120" t="s">
        <v>6222</v>
      </c>
      <c r="R822" s="890">
        <v>0</v>
      </c>
      <c r="S822" s="108" t="s">
        <v>6909</v>
      </c>
      <c r="T822" s="109">
        <v>40633</v>
      </c>
      <c r="U822" s="106">
        <v>18750000</v>
      </c>
      <c r="V822" s="109" t="s">
        <v>6222</v>
      </c>
      <c r="W822" s="141">
        <v>0</v>
      </c>
      <c r="X822" s="141">
        <v>0</v>
      </c>
      <c r="Y822" s="141">
        <v>0</v>
      </c>
      <c r="Z822" s="141">
        <v>0</v>
      </c>
      <c r="AA822" s="114">
        <v>1225762</v>
      </c>
      <c r="AB822" s="114"/>
      <c r="AC822" s="106"/>
      <c r="AD822" s="141"/>
      <c r="AE822" s="106">
        <v>0</v>
      </c>
      <c r="AF822" s="106">
        <v>0</v>
      </c>
      <c r="AG822" s="106">
        <v>0</v>
      </c>
      <c r="AH822" s="106"/>
      <c r="AI822" s="106"/>
      <c r="AJ822" s="106"/>
      <c r="AK822" s="106"/>
      <c r="AL822" s="106"/>
      <c r="AM822" s="106"/>
      <c r="AN822" s="114">
        <f t="shared" si="24"/>
        <v>1225762</v>
      </c>
      <c r="AO822" s="114">
        <f t="shared" si="25"/>
        <v>17524238</v>
      </c>
      <c r="AP822" s="114"/>
      <c r="AQ822" s="114"/>
      <c r="AR822" s="114"/>
      <c r="AS822" s="114"/>
    </row>
    <row r="823" spans="1:46" s="190" customFormat="1" ht="15" customHeight="1" x14ac:dyDescent="0.2">
      <c r="A823" s="104"/>
      <c r="B823" s="104">
        <f>VLOOKUP(BJB!$F$9:$F$5599,Ctrl!$B$4:$C$399,2,0)</f>
        <v>28</v>
      </c>
      <c r="C823" s="104">
        <f>VLOOKUP(BJB!$G$9:$G$5599,Ctrl!$E$4:$F$399,2,0)</f>
        <v>0</v>
      </c>
      <c r="D823" s="219">
        <v>1</v>
      </c>
      <c r="E823" s="104" t="str">
        <f>VLOOKUP(BJB!$F$9:$F$5599,Ctrl!$B$4:$D$399,3,0)</f>
        <v>III</v>
      </c>
      <c r="F823" s="139" t="s">
        <v>10541</v>
      </c>
      <c r="G823" s="139" t="s">
        <v>7655</v>
      </c>
      <c r="H823" s="125"/>
      <c r="I823" s="220">
        <f>IF(G822=BJB!$G1581,I822+1,1)</f>
        <v>1</v>
      </c>
      <c r="J823" s="912" t="s">
        <v>21010</v>
      </c>
      <c r="K823" s="126" t="s">
        <v>814</v>
      </c>
      <c r="L823" s="104" t="s">
        <v>6477</v>
      </c>
      <c r="M823" s="127" t="s">
        <v>1716</v>
      </c>
      <c r="N823" s="128">
        <v>41213</v>
      </c>
      <c r="O823" s="140">
        <v>80000000</v>
      </c>
      <c r="P823" s="105" t="s">
        <v>15338</v>
      </c>
      <c r="Q823" s="120">
        <v>41529</v>
      </c>
      <c r="R823" s="105">
        <v>76003482</v>
      </c>
      <c r="S823" s="234" t="s">
        <v>5973</v>
      </c>
      <c r="T823" s="130">
        <v>41605</v>
      </c>
      <c r="U823" s="141">
        <v>53647913</v>
      </c>
      <c r="V823" s="109">
        <v>41605</v>
      </c>
      <c r="W823" s="141">
        <v>53647913</v>
      </c>
      <c r="X823" s="141">
        <v>0</v>
      </c>
      <c r="Y823" s="141">
        <v>0</v>
      </c>
      <c r="Z823" s="141">
        <v>0</v>
      </c>
      <c r="AA823" s="114">
        <v>0</v>
      </c>
      <c r="AB823" s="114"/>
      <c r="AC823" s="141"/>
      <c r="AD823" s="141"/>
      <c r="AE823" s="106">
        <v>0</v>
      </c>
      <c r="AF823" s="106">
        <v>0</v>
      </c>
      <c r="AG823" s="106">
        <v>0</v>
      </c>
      <c r="AH823" s="141"/>
      <c r="AI823" s="141"/>
      <c r="AJ823" s="141"/>
      <c r="AK823" s="141"/>
      <c r="AL823" s="141"/>
      <c r="AM823" s="141"/>
      <c r="AN823" s="114">
        <f t="shared" si="24"/>
        <v>0</v>
      </c>
      <c r="AO823" s="114">
        <f t="shared" si="25"/>
        <v>53647913</v>
      </c>
      <c r="AP823" s="114"/>
      <c r="AQ823" s="114"/>
      <c r="AR823" s="114"/>
      <c r="AS823" s="114"/>
    </row>
    <row r="824" spans="1:46" s="190" customFormat="1" ht="15" customHeight="1" x14ac:dyDescent="0.2">
      <c r="A824" s="104"/>
      <c r="B824" s="104">
        <f>VLOOKUP(BJB!$F$9:$F$5599,Ctrl!$B$4:$C$399,2,0)</f>
        <v>28</v>
      </c>
      <c r="C824" s="104">
        <f>VLOOKUP(BJB!$G$9:$G$5599,Ctrl!$E$4:$F$399,2,0)</f>
        <v>3</v>
      </c>
      <c r="D824" s="219">
        <v>1</v>
      </c>
      <c r="E824" s="104" t="str">
        <f>VLOOKUP(BJB!$F$9:$F$5599,Ctrl!$B$4:$D$399,3,0)</f>
        <v>III</v>
      </c>
      <c r="F824" s="139" t="s">
        <v>10541</v>
      </c>
      <c r="G824" s="139" t="s">
        <v>1957</v>
      </c>
      <c r="H824" s="125" t="s">
        <v>7969</v>
      </c>
      <c r="I824" s="220">
        <f>IF(G823=BJB!$G1898,I823+1,1)</f>
        <v>1</v>
      </c>
      <c r="J824" s="912" t="s">
        <v>21011</v>
      </c>
      <c r="K824" s="126" t="s">
        <v>2023</v>
      </c>
      <c r="L824" s="104" t="s">
        <v>6477</v>
      </c>
      <c r="M824" s="104" t="s">
        <v>2015</v>
      </c>
      <c r="N824" s="128">
        <v>41159</v>
      </c>
      <c r="O824" s="140">
        <v>100000000</v>
      </c>
      <c r="P824" s="105" t="s">
        <v>15339</v>
      </c>
      <c r="Q824" s="120">
        <v>41540</v>
      </c>
      <c r="R824" s="105">
        <v>110877946</v>
      </c>
      <c r="S824" s="234" t="s">
        <v>5979</v>
      </c>
      <c r="T824" s="130">
        <v>41600</v>
      </c>
      <c r="U824" s="141">
        <v>70000000</v>
      </c>
      <c r="V824" s="109">
        <v>41600</v>
      </c>
      <c r="W824" s="141">
        <v>70000000</v>
      </c>
      <c r="X824" s="141">
        <v>0</v>
      </c>
      <c r="Y824" s="141">
        <v>0</v>
      </c>
      <c r="Z824" s="141">
        <v>0</v>
      </c>
      <c r="AA824" s="150">
        <v>70000000</v>
      </c>
      <c r="AB824" s="150"/>
      <c r="AC824" s="132"/>
      <c r="AD824" s="141"/>
      <c r="AE824" s="106">
        <v>0</v>
      </c>
      <c r="AF824" s="106">
        <v>0</v>
      </c>
      <c r="AG824" s="106">
        <v>0</v>
      </c>
      <c r="AH824" s="141"/>
      <c r="AI824" s="141"/>
      <c r="AJ824" s="141"/>
      <c r="AK824" s="154"/>
      <c r="AL824" s="141"/>
      <c r="AM824" s="141"/>
      <c r="AN824" s="114">
        <f t="shared" si="24"/>
        <v>70000000</v>
      </c>
      <c r="AO824" s="114">
        <f t="shared" si="25"/>
        <v>0</v>
      </c>
      <c r="AP824" s="114"/>
      <c r="AQ824" s="114"/>
      <c r="AR824" s="114"/>
      <c r="AS824" s="114"/>
    </row>
    <row r="825" spans="1:46" s="190" customFormat="1" ht="15" customHeight="1" x14ac:dyDescent="0.2">
      <c r="A825" s="104"/>
      <c r="B825" s="104">
        <f>VLOOKUP(BJB!$F$9:$F$5599,Ctrl!$B$4:$C$399,2,0)</f>
        <v>28</v>
      </c>
      <c r="C825" s="104">
        <f>VLOOKUP(BJB!$G$9:$G$5599,Ctrl!$E$4:$F$399,2,0)</f>
        <v>0</v>
      </c>
      <c r="D825" s="219">
        <v>1</v>
      </c>
      <c r="E825" s="104" t="str">
        <f>VLOOKUP(BJB!$F$9:$F$5599,Ctrl!$B$4:$D$399,3,0)</f>
        <v>III</v>
      </c>
      <c r="F825" s="139" t="s">
        <v>10541</v>
      </c>
      <c r="G825" s="139" t="s">
        <v>7655</v>
      </c>
      <c r="H825" s="125"/>
      <c r="I825" s="220">
        <f>IF(G824=BJB!$G1676,I824+1,1)</f>
        <v>1</v>
      </c>
      <c r="J825" s="912" t="s">
        <v>21012</v>
      </c>
      <c r="K825" s="121" t="s">
        <v>8428</v>
      </c>
      <c r="L825" s="104" t="s">
        <v>6476</v>
      </c>
      <c r="M825" s="104" t="s">
        <v>1686</v>
      </c>
      <c r="N825" s="120">
        <v>41038</v>
      </c>
      <c r="O825" s="105">
        <v>52000000</v>
      </c>
      <c r="P825" s="105" t="s">
        <v>15340</v>
      </c>
      <c r="Q825" s="120">
        <v>42213</v>
      </c>
      <c r="R825" s="105">
        <v>20008405</v>
      </c>
      <c r="S825" s="146" t="s">
        <v>8464</v>
      </c>
      <c r="T825" s="109">
        <v>42275</v>
      </c>
      <c r="U825" s="141">
        <v>19993217</v>
      </c>
      <c r="V825" s="109">
        <v>42275</v>
      </c>
      <c r="W825" s="141">
        <v>19993217</v>
      </c>
      <c r="X825" s="141">
        <v>0</v>
      </c>
      <c r="Y825" s="141">
        <v>0</v>
      </c>
      <c r="Z825" s="141">
        <v>0</v>
      </c>
      <c r="AA825" s="114">
        <v>0</v>
      </c>
      <c r="AB825" s="114"/>
      <c r="AC825" s="132"/>
      <c r="AD825" s="141"/>
      <c r="AE825" s="106">
        <v>0</v>
      </c>
      <c r="AF825" s="106">
        <v>0</v>
      </c>
      <c r="AG825" s="106">
        <v>0</v>
      </c>
      <c r="AH825" s="106"/>
      <c r="AI825" s="106"/>
      <c r="AJ825" s="106"/>
      <c r="AK825" s="106"/>
      <c r="AL825" s="106"/>
      <c r="AM825" s="106"/>
      <c r="AN825" s="114">
        <f t="shared" si="24"/>
        <v>0</v>
      </c>
      <c r="AO825" s="114">
        <f t="shared" si="25"/>
        <v>19993217</v>
      </c>
      <c r="AP825" s="114"/>
      <c r="AQ825" s="114"/>
      <c r="AR825" s="114"/>
      <c r="AS825" s="114"/>
    </row>
    <row r="826" spans="1:46" s="191" customFormat="1" ht="15" customHeight="1" x14ac:dyDescent="0.2">
      <c r="A826" s="104"/>
      <c r="B826" s="104">
        <f>VLOOKUP(BJB!$F$9:$F$5599,Ctrl!$B$4:$C$399,2,0)</f>
        <v>28</v>
      </c>
      <c r="C826" s="104">
        <f>VLOOKUP(BJB!$G$9:$G$5599,Ctrl!$E$4:$F$399,2,0)</f>
        <v>0</v>
      </c>
      <c r="D826" s="219">
        <v>1</v>
      </c>
      <c r="E826" s="104" t="str">
        <f>VLOOKUP(BJB!$F$9:$F$5599,Ctrl!$B$4:$D$399,3,0)</f>
        <v>III</v>
      </c>
      <c r="F826" s="139" t="s">
        <v>10541</v>
      </c>
      <c r="G826" s="139" t="s">
        <v>7655</v>
      </c>
      <c r="H826" s="125"/>
      <c r="I826" s="220">
        <f>IF(G825=BJB!$G1573,I825+1,1)</f>
        <v>1</v>
      </c>
      <c r="J826" s="912" t="s">
        <v>21013</v>
      </c>
      <c r="K826" s="126" t="s">
        <v>1709</v>
      </c>
      <c r="L826" s="104" t="s">
        <v>6477</v>
      </c>
      <c r="M826" s="127" t="s">
        <v>1695</v>
      </c>
      <c r="N826" s="128">
        <v>41089</v>
      </c>
      <c r="O826" s="140">
        <v>60000000</v>
      </c>
      <c r="P826" s="105" t="s">
        <v>15341</v>
      </c>
      <c r="Q826" s="120">
        <v>41506</v>
      </c>
      <c r="R826" s="105">
        <v>46742373</v>
      </c>
      <c r="S826" s="234" t="s">
        <v>5973</v>
      </c>
      <c r="T826" s="130">
        <v>41605</v>
      </c>
      <c r="U826" s="141">
        <v>31965240</v>
      </c>
      <c r="V826" s="109">
        <v>41605</v>
      </c>
      <c r="W826" s="141">
        <v>31965240</v>
      </c>
      <c r="X826" s="141">
        <v>0</v>
      </c>
      <c r="Y826" s="141">
        <v>0</v>
      </c>
      <c r="Z826" s="141">
        <v>0</v>
      </c>
      <c r="AA826" s="114">
        <v>665000</v>
      </c>
      <c r="AB826" s="114"/>
      <c r="AC826" s="141"/>
      <c r="AD826" s="141"/>
      <c r="AE826" s="106">
        <v>0</v>
      </c>
      <c r="AF826" s="106">
        <v>0</v>
      </c>
      <c r="AG826" s="106">
        <v>0</v>
      </c>
      <c r="AH826" s="141"/>
      <c r="AI826" s="141"/>
      <c r="AJ826" s="141"/>
      <c r="AK826" s="141"/>
      <c r="AL826" s="141"/>
      <c r="AM826" s="141"/>
      <c r="AN826" s="114">
        <f t="shared" si="24"/>
        <v>665000</v>
      </c>
      <c r="AO826" s="114">
        <f t="shared" si="25"/>
        <v>31300240</v>
      </c>
      <c r="AP826" s="114"/>
      <c r="AQ826" s="114"/>
      <c r="AR826" s="114"/>
      <c r="AS826" s="114"/>
      <c r="AT826" s="190"/>
    </row>
    <row r="827" spans="1:46" s="190" customFormat="1" ht="15" customHeight="1" x14ac:dyDescent="0.2">
      <c r="A827" s="104"/>
      <c r="B827" s="104">
        <f>VLOOKUP(BJB!$F$9:$F$5599,Ctrl!$B$4:$C$399,2,0)</f>
        <v>28</v>
      </c>
      <c r="C827" s="104">
        <f>VLOOKUP(BJB!$G$9:$G$5599,Ctrl!$E$4:$F$399,2,0)</f>
        <v>4</v>
      </c>
      <c r="D827" s="219">
        <v>1</v>
      </c>
      <c r="E827" s="104" t="str">
        <f>VLOOKUP(BJB!$F$9:$F$5599,Ctrl!$B$4:$D$399,3,0)</f>
        <v>III</v>
      </c>
      <c r="F827" s="139" t="s">
        <v>10541</v>
      </c>
      <c r="G827" s="139" t="s">
        <v>2026</v>
      </c>
      <c r="H827" s="886" t="s">
        <v>14734</v>
      </c>
      <c r="I827" s="220">
        <f>IF(G826=BJB!$G1956,I826+1,1)</f>
        <v>1</v>
      </c>
      <c r="J827" s="891" t="s">
        <v>18259</v>
      </c>
      <c r="K827" s="121" t="s">
        <v>2033</v>
      </c>
      <c r="L827" s="104" t="s">
        <v>6477</v>
      </c>
      <c r="M827" s="104" t="s">
        <v>2034</v>
      </c>
      <c r="N827" s="120">
        <v>40996</v>
      </c>
      <c r="O827" s="107">
        <v>200000000</v>
      </c>
      <c r="P827" s="105" t="s">
        <v>15342</v>
      </c>
      <c r="Q827" s="120">
        <v>41330</v>
      </c>
      <c r="R827" s="105">
        <v>224977103</v>
      </c>
      <c r="S827" s="146" t="s">
        <v>1675</v>
      </c>
      <c r="T827" s="109">
        <v>41389</v>
      </c>
      <c r="U827" s="106">
        <v>140000000</v>
      </c>
      <c r="V827" s="109">
        <v>41389</v>
      </c>
      <c r="W827" s="141">
        <v>140000000</v>
      </c>
      <c r="X827" s="141">
        <v>0</v>
      </c>
      <c r="Y827" s="141">
        <v>0</v>
      </c>
      <c r="Z827" s="141">
        <v>0</v>
      </c>
      <c r="AA827" s="114">
        <v>3026120</v>
      </c>
      <c r="AB827" s="114">
        <v>266000</v>
      </c>
      <c r="AC827" s="132"/>
      <c r="AD827" s="141">
        <v>210000</v>
      </c>
      <c r="AE827" s="106">
        <v>207200</v>
      </c>
      <c r="AF827" s="106">
        <v>175000</v>
      </c>
      <c r="AG827" s="106">
        <v>0</v>
      </c>
      <c r="AH827" s="222"/>
      <c r="AI827" s="222"/>
      <c r="AJ827" s="230"/>
      <c r="AK827" s="106"/>
      <c r="AL827" s="106"/>
      <c r="AM827" s="106"/>
      <c r="AN827" s="114">
        <f t="shared" si="24"/>
        <v>3884320</v>
      </c>
      <c r="AO827" s="114">
        <f t="shared" si="25"/>
        <v>136115680</v>
      </c>
      <c r="AP827" s="114"/>
      <c r="AQ827" s="114"/>
      <c r="AR827" s="114"/>
      <c r="AS827" s="114"/>
    </row>
    <row r="828" spans="1:46" s="190" customFormat="1" ht="15" customHeight="1" x14ac:dyDescent="0.2">
      <c r="A828" s="104"/>
      <c r="B828" s="104">
        <f>VLOOKUP(BJB!$F$9:$F$5599,Ctrl!$B$4:$C$399,2,0)</f>
        <v>28</v>
      </c>
      <c r="C828" s="104">
        <f>VLOOKUP(BJB!$G$9:$G$5599,Ctrl!$E$4:$F$399,2,0)</f>
        <v>4</v>
      </c>
      <c r="D828" s="219">
        <v>1</v>
      </c>
      <c r="E828" s="104" t="str">
        <f>VLOOKUP(BJB!$F$9:$F$5599,Ctrl!$B$4:$D$399,3,0)</f>
        <v>III</v>
      </c>
      <c r="F828" s="139" t="s">
        <v>10541</v>
      </c>
      <c r="G828" s="139" t="s">
        <v>2026</v>
      </c>
      <c r="H828" s="125"/>
      <c r="I828" s="220">
        <f>IF(G827=BJB!$G1963,I827+1,1)</f>
        <v>1</v>
      </c>
      <c r="J828" s="912" t="s">
        <v>21014</v>
      </c>
      <c r="K828" s="121" t="s">
        <v>56</v>
      </c>
      <c r="L828" s="104" t="s">
        <v>6477</v>
      </c>
      <c r="M828" s="104" t="s">
        <v>2042</v>
      </c>
      <c r="N828" s="120">
        <v>41113</v>
      </c>
      <c r="O828" s="105">
        <v>60000000</v>
      </c>
      <c r="P828" s="105" t="s">
        <v>15343</v>
      </c>
      <c r="Q828" s="120">
        <v>41424</v>
      </c>
      <c r="R828" s="105">
        <v>57558787</v>
      </c>
      <c r="S828" s="146" t="s">
        <v>2040</v>
      </c>
      <c r="T828" s="109">
        <v>41486</v>
      </c>
      <c r="U828" s="112">
        <v>39449689</v>
      </c>
      <c r="V828" s="109">
        <v>41486</v>
      </c>
      <c r="W828" s="141">
        <v>39449689</v>
      </c>
      <c r="X828" s="141">
        <v>0</v>
      </c>
      <c r="Y828" s="141">
        <v>0</v>
      </c>
      <c r="Z828" s="141">
        <v>0</v>
      </c>
      <c r="AA828" s="114">
        <v>0</v>
      </c>
      <c r="AB828" s="114"/>
      <c r="AC828" s="112"/>
      <c r="AD828" s="141"/>
      <c r="AE828" s="106">
        <v>0</v>
      </c>
      <c r="AF828" s="106">
        <v>0</v>
      </c>
      <c r="AG828" s="106">
        <v>0</v>
      </c>
      <c r="AH828" s="112"/>
      <c r="AI828" s="112"/>
      <c r="AJ828" s="112"/>
      <c r="AK828" s="112"/>
      <c r="AL828" s="112"/>
      <c r="AM828" s="112"/>
      <c r="AN828" s="114">
        <f t="shared" si="24"/>
        <v>0</v>
      </c>
      <c r="AO828" s="114">
        <f t="shared" si="25"/>
        <v>39449689</v>
      </c>
      <c r="AP828" s="114"/>
      <c r="AQ828" s="114"/>
      <c r="AR828" s="114"/>
      <c r="AS828" s="114"/>
    </row>
    <row r="829" spans="1:46" s="190" customFormat="1" ht="15" customHeight="1" x14ac:dyDescent="0.2">
      <c r="A829" s="104"/>
      <c r="B829" s="104">
        <f>VLOOKUP(BJB!$F$9:$F$5599,Ctrl!$B$4:$C$399,2,0)</f>
        <v>28</v>
      </c>
      <c r="C829" s="104">
        <f>VLOOKUP(BJB!$G$9:$G$5599,Ctrl!$E$4:$F$399,2,0)</f>
        <v>1</v>
      </c>
      <c r="D829" s="219">
        <v>1</v>
      </c>
      <c r="E829" s="104" t="str">
        <f>VLOOKUP(BJB!$F$9:$F$5599,Ctrl!$B$4:$D$399,3,0)</f>
        <v>III</v>
      </c>
      <c r="F829" s="139" t="s">
        <v>10541</v>
      </c>
      <c r="G829" s="139" t="s">
        <v>1717</v>
      </c>
      <c r="H829" s="125"/>
      <c r="I829" s="220">
        <f>IF(G828=BJB!$G1798,I828+1,1)</f>
        <v>1</v>
      </c>
      <c r="J829" s="912" t="s">
        <v>21015</v>
      </c>
      <c r="K829" s="121" t="s">
        <v>1888</v>
      </c>
      <c r="L829" s="104" t="s">
        <v>6477</v>
      </c>
      <c r="M829" s="104" t="s">
        <v>1889</v>
      </c>
      <c r="N829" s="120">
        <v>40968</v>
      </c>
      <c r="O829" s="105">
        <v>60000000</v>
      </c>
      <c r="P829" s="105" t="s">
        <v>15344</v>
      </c>
      <c r="Q829" s="120">
        <v>41395</v>
      </c>
      <c r="R829" s="105">
        <v>63093797</v>
      </c>
      <c r="S829" s="146" t="s">
        <v>1887</v>
      </c>
      <c r="T829" s="109">
        <v>41486</v>
      </c>
      <c r="U829" s="112">
        <v>42000000</v>
      </c>
      <c r="V829" s="109">
        <v>41486</v>
      </c>
      <c r="W829" s="141">
        <v>42000000</v>
      </c>
      <c r="X829" s="141">
        <v>0</v>
      </c>
      <c r="Y829" s="141">
        <v>0</v>
      </c>
      <c r="Z829" s="141">
        <v>0</v>
      </c>
      <c r="AA829" s="114">
        <v>0</v>
      </c>
      <c r="AB829" s="114"/>
      <c r="AC829" s="112"/>
      <c r="AD829" s="141"/>
      <c r="AE829" s="106">
        <v>0</v>
      </c>
      <c r="AF829" s="106">
        <v>0</v>
      </c>
      <c r="AG829" s="106">
        <v>0</v>
      </c>
      <c r="AH829" s="112"/>
      <c r="AI829" s="112"/>
      <c r="AJ829" s="112"/>
      <c r="AK829" s="112"/>
      <c r="AL829" s="112"/>
      <c r="AM829" s="112"/>
      <c r="AN829" s="114">
        <f t="shared" si="24"/>
        <v>0</v>
      </c>
      <c r="AO829" s="114">
        <f t="shared" si="25"/>
        <v>42000000</v>
      </c>
      <c r="AP829" s="114"/>
      <c r="AQ829" s="114"/>
      <c r="AR829" s="114"/>
      <c r="AS829" s="114"/>
      <c r="AT829" s="191"/>
    </row>
    <row r="830" spans="1:46" s="190" customFormat="1" ht="15" customHeight="1" x14ac:dyDescent="0.2">
      <c r="A830" s="104"/>
      <c r="B830" s="104">
        <f>VLOOKUP(BJB!$F$9:$F$5599,Ctrl!$B$4:$C$399,2,0)</f>
        <v>28</v>
      </c>
      <c r="C830" s="104">
        <f>VLOOKUP(BJB!$G$9:$G$5599,Ctrl!$E$4:$F$399,2,0)</f>
        <v>4</v>
      </c>
      <c r="D830" s="219">
        <v>1</v>
      </c>
      <c r="E830" s="104" t="str">
        <f>VLOOKUP(BJB!$F$9:$F$5599,Ctrl!$B$4:$D$399,3,0)</f>
        <v>III</v>
      </c>
      <c r="F830" s="139" t="s">
        <v>10541</v>
      </c>
      <c r="G830" s="139" t="s">
        <v>2026</v>
      </c>
      <c r="H830" s="125"/>
      <c r="I830" s="220">
        <f>IF(G829=BJB!$G1959,I829+1,1)</f>
        <v>1</v>
      </c>
      <c r="J830" s="912" t="s">
        <v>21016</v>
      </c>
      <c r="K830" s="121" t="s">
        <v>779</v>
      </c>
      <c r="L830" s="104" t="s">
        <v>6477</v>
      </c>
      <c r="M830" s="104" t="s">
        <v>2037</v>
      </c>
      <c r="N830" s="120">
        <v>41338</v>
      </c>
      <c r="O830" s="107">
        <v>80000000</v>
      </c>
      <c r="P830" s="105" t="s">
        <v>15345</v>
      </c>
      <c r="Q830" s="120">
        <v>41372</v>
      </c>
      <c r="R830" s="105">
        <v>84478112</v>
      </c>
      <c r="S830" s="108" t="s">
        <v>1934</v>
      </c>
      <c r="T830" s="109">
        <v>41417</v>
      </c>
      <c r="U830" s="106">
        <v>52887800</v>
      </c>
      <c r="V830" s="109">
        <v>41417</v>
      </c>
      <c r="W830" s="141">
        <v>52887800</v>
      </c>
      <c r="X830" s="141">
        <v>0</v>
      </c>
      <c r="Y830" s="141">
        <v>0</v>
      </c>
      <c r="Z830" s="141">
        <v>0</v>
      </c>
      <c r="AA830" s="114">
        <v>0</v>
      </c>
      <c r="AB830" s="114"/>
      <c r="AC830" s="106"/>
      <c r="AD830" s="141"/>
      <c r="AE830" s="106">
        <v>0</v>
      </c>
      <c r="AF830" s="106">
        <v>0</v>
      </c>
      <c r="AG830" s="106">
        <v>0</v>
      </c>
      <c r="AH830" s="106"/>
      <c r="AI830" s="106"/>
      <c r="AJ830" s="106"/>
      <c r="AK830" s="106"/>
      <c r="AL830" s="106"/>
      <c r="AM830" s="106"/>
      <c r="AN830" s="114">
        <f t="shared" si="24"/>
        <v>0</v>
      </c>
      <c r="AO830" s="114">
        <f t="shared" si="25"/>
        <v>52887800</v>
      </c>
      <c r="AP830" s="114"/>
      <c r="AQ830" s="114"/>
      <c r="AR830" s="114"/>
      <c r="AS830" s="114"/>
    </row>
    <row r="831" spans="1:46" s="190" customFormat="1" ht="15" customHeight="1" x14ac:dyDescent="0.2">
      <c r="A831" s="104"/>
      <c r="B831" s="104">
        <f>VLOOKUP(BJB!$F$9:$F$5599,Ctrl!$B$4:$C$399,2,0)</f>
        <v>28</v>
      </c>
      <c r="C831" s="104">
        <f>VLOOKUP(BJB!$G$9:$G$5599,Ctrl!$E$4:$F$399,2,0)</f>
        <v>0</v>
      </c>
      <c r="D831" s="219">
        <v>1</v>
      </c>
      <c r="E831" s="104" t="str">
        <f>VLOOKUP(BJB!$F$9:$F$5599,Ctrl!$B$4:$D$399,3,0)</f>
        <v>III</v>
      </c>
      <c r="F831" s="139" t="s">
        <v>10541</v>
      </c>
      <c r="G831" s="139" t="s">
        <v>7655</v>
      </c>
      <c r="H831" s="125"/>
      <c r="I831" s="220">
        <f>IF(G830=BJB!$G1473,I830+1,1)</f>
        <v>1</v>
      </c>
      <c r="J831" s="912" t="s">
        <v>21017</v>
      </c>
      <c r="K831" s="121" t="s">
        <v>795</v>
      </c>
      <c r="L831" s="104" t="s">
        <v>6477</v>
      </c>
      <c r="M831" s="104" t="s">
        <v>1552</v>
      </c>
      <c r="N831" s="120">
        <v>39909</v>
      </c>
      <c r="O831" s="107">
        <v>12000000</v>
      </c>
      <c r="P831" s="105" t="s">
        <v>6222</v>
      </c>
      <c r="Q831" s="120" t="s">
        <v>6222</v>
      </c>
      <c r="R831" s="890">
        <v>0</v>
      </c>
      <c r="S831" s="108" t="s">
        <v>6894</v>
      </c>
      <c r="T831" s="109">
        <v>40661</v>
      </c>
      <c r="U831" s="106">
        <v>5201609</v>
      </c>
      <c r="V831" s="109" t="s">
        <v>6222</v>
      </c>
      <c r="W831" s="141">
        <v>0</v>
      </c>
      <c r="X831" s="141">
        <v>0</v>
      </c>
      <c r="Y831" s="141">
        <v>0</v>
      </c>
      <c r="Z831" s="141">
        <v>0</v>
      </c>
      <c r="AA831" s="114">
        <v>5201609</v>
      </c>
      <c r="AB831" s="114"/>
      <c r="AC831" s="111"/>
      <c r="AD831" s="141"/>
      <c r="AE831" s="106">
        <v>0</v>
      </c>
      <c r="AF831" s="106">
        <v>0</v>
      </c>
      <c r="AG831" s="106">
        <v>0</v>
      </c>
      <c r="AH831" s="106"/>
      <c r="AI831" s="106"/>
      <c r="AJ831" s="106"/>
      <c r="AK831" s="106"/>
      <c r="AL831" s="106"/>
      <c r="AM831" s="106"/>
      <c r="AN831" s="114">
        <f t="shared" si="24"/>
        <v>5201609</v>
      </c>
      <c r="AO831" s="114">
        <f t="shared" si="25"/>
        <v>0</v>
      </c>
      <c r="AP831" s="114"/>
      <c r="AQ831" s="114"/>
      <c r="AR831" s="114"/>
      <c r="AS831" s="114"/>
    </row>
    <row r="832" spans="1:46" s="190" customFormat="1" ht="15" customHeight="1" x14ac:dyDescent="0.2">
      <c r="A832" s="104"/>
      <c r="B832" s="104">
        <f>VLOOKUP(BJB!$F$9:$F$5599,Ctrl!$B$4:$C$399,2,0)</f>
        <v>28</v>
      </c>
      <c r="C832" s="104">
        <f>VLOOKUP(BJB!$G$9:$G$5599,Ctrl!$E$4:$F$399,2,0)</f>
        <v>5</v>
      </c>
      <c r="D832" s="219">
        <v>1</v>
      </c>
      <c r="E832" s="104" t="str">
        <f>VLOOKUP(BJB!$F$9:$F$5599,Ctrl!$B$4:$D$399,3,0)</f>
        <v>III</v>
      </c>
      <c r="F832" s="139" t="s">
        <v>10541</v>
      </c>
      <c r="G832" s="139" t="s">
        <v>2058</v>
      </c>
      <c r="H832" s="125"/>
      <c r="I832" s="220">
        <f>IF(G831=BJB!$G1840,I831+1,1)</f>
        <v>1</v>
      </c>
      <c r="J832" s="912" t="s">
        <v>21018</v>
      </c>
      <c r="K832" s="121" t="s">
        <v>3907</v>
      </c>
      <c r="L832" s="104" t="s">
        <v>6477</v>
      </c>
      <c r="M832" s="104" t="s">
        <v>6232</v>
      </c>
      <c r="N832" s="120">
        <v>41183</v>
      </c>
      <c r="O832" s="105">
        <v>15000000</v>
      </c>
      <c r="P832" s="105" t="s">
        <v>15346</v>
      </c>
      <c r="Q832" s="120">
        <v>41948</v>
      </c>
      <c r="R832" s="105">
        <v>16938502</v>
      </c>
      <c r="S832" s="146" t="s">
        <v>7911</v>
      </c>
      <c r="T832" s="109">
        <v>42114</v>
      </c>
      <c r="U832" s="141">
        <v>10500000</v>
      </c>
      <c r="V832" s="109">
        <v>42114</v>
      </c>
      <c r="W832" s="141">
        <v>10500000</v>
      </c>
      <c r="X832" s="141">
        <v>0</v>
      </c>
      <c r="Y832" s="141">
        <v>0</v>
      </c>
      <c r="Z832" s="141">
        <v>0</v>
      </c>
      <c r="AA832" s="114">
        <v>0</v>
      </c>
      <c r="AB832" s="114"/>
      <c r="AC832" s="132"/>
      <c r="AD832" s="141"/>
      <c r="AE832" s="106">
        <v>0</v>
      </c>
      <c r="AF832" s="106">
        <v>0</v>
      </c>
      <c r="AG832" s="106">
        <v>0</v>
      </c>
      <c r="AH832" s="141"/>
      <c r="AI832" s="141"/>
      <c r="AJ832" s="141"/>
      <c r="AK832" s="141"/>
      <c r="AL832" s="141"/>
      <c r="AM832" s="141"/>
      <c r="AN832" s="114">
        <f t="shared" si="24"/>
        <v>0</v>
      </c>
      <c r="AO832" s="114">
        <f t="shared" si="25"/>
        <v>10500000</v>
      </c>
      <c r="AP832" s="114"/>
      <c r="AQ832" s="114"/>
      <c r="AR832" s="114"/>
      <c r="AS832" s="114"/>
    </row>
    <row r="833" spans="1:46" s="190" customFormat="1" ht="15" customHeight="1" x14ac:dyDescent="0.2">
      <c r="A833" s="104"/>
      <c r="B833" s="104">
        <f>VLOOKUP(BJB!$F$9:$F$5599,Ctrl!$B$4:$C$399,2,0)</f>
        <v>28</v>
      </c>
      <c r="C833" s="104">
        <f>VLOOKUP(BJB!$G$9:$G$5599,Ctrl!$E$4:$F$399,2,0)</f>
        <v>3</v>
      </c>
      <c r="D833" s="219">
        <v>1</v>
      </c>
      <c r="E833" s="104" t="str">
        <f>VLOOKUP(BJB!$F$9:$F$5599,Ctrl!$B$4:$D$399,3,0)</f>
        <v>III</v>
      </c>
      <c r="F833" s="139" t="s">
        <v>10541</v>
      </c>
      <c r="G833" s="139" t="s">
        <v>1957</v>
      </c>
      <c r="H833" s="125"/>
      <c r="I833" s="220">
        <f>IF(G832=BJB!$G1892,I832+1,1)</f>
        <v>1</v>
      </c>
      <c r="J833" s="912" t="s">
        <v>21019</v>
      </c>
      <c r="K833" s="121" t="s">
        <v>2014</v>
      </c>
      <c r="L833" s="104" t="s">
        <v>6477</v>
      </c>
      <c r="M833" s="104" t="s">
        <v>2015</v>
      </c>
      <c r="N833" s="120">
        <v>41159</v>
      </c>
      <c r="O833" s="105">
        <v>75000000</v>
      </c>
      <c r="P833" s="105" t="s">
        <v>15347</v>
      </c>
      <c r="Q833" s="120">
        <v>41540</v>
      </c>
      <c r="R833" s="105">
        <v>74662212</v>
      </c>
      <c r="S833" s="146" t="s">
        <v>2013</v>
      </c>
      <c r="T833" s="109">
        <v>41571</v>
      </c>
      <c r="U833" s="141">
        <v>50471122</v>
      </c>
      <c r="V833" s="109">
        <v>41564</v>
      </c>
      <c r="W833" s="141">
        <v>50471122</v>
      </c>
      <c r="X833" s="141">
        <v>0</v>
      </c>
      <c r="Y833" s="141">
        <v>0</v>
      </c>
      <c r="Z833" s="141">
        <v>0</v>
      </c>
      <c r="AA833" s="150">
        <v>50471122</v>
      </c>
      <c r="AB833" s="150"/>
      <c r="AC833" s="141"/>
      <c r="AD833" s="141"/>
      <c r="AE833" s="106">
        <v>0</v>
      </c>
      <c r="AF833" s="106">
        <v>0</v>
      </c>
      <c r="AG833" s="106">
        <v>0</v>
      </c>
      <c r="AH833" s="141"/>
      <c r="AI833" s="141"/>
      <c r="AJ833" s="141"/>
      <c r="AK833" s="141"/>
      <c r="AL833" s="141"/>
      <c r="AM833" s="141"/>
      <c r="AN833" s="114">
        <f t="shared" si="24"/>
        <v>50471122</v>
      </c>
      <c r="AO833" s="114">
        <f t="shared" si="25"/>
        <v>0</v>
      </c>
      <c r="AP833" s="114"/>
      <c r="AQ833" s="114"/>
      <c r="AR833" s="114"/>
      <c r="AS833" s="114"/>
    </row>
    <row r="834" spans="1:46" s="190" customFormat="1" ht="15" customHeight="1" x14ac:dyDescent="0.2">
      <c r="A834" s="104"/>
      <c r="B834" s="104">
        <f>VLOOKUP(BJB!$F$9:$F$5599,Ctrl!$B$4:$C$399,2,0)</f>
        <v>28</v>
      </c>
      <c r="C834" s="104">
        <f>VLOOKUP(BJB!$G$9:$G$5599,Ctrl!$E$4:$F$399,2,0)</f>
        <v>4</v>
      </c>
      <c r="D834" s="219">
        <v>1</v>
      </c>
      <c r="E834" s="104" t="str">
        <f>VLOOKUP(BJB!$F$9:$F$5599,Ctrl!$B$4:$D$399,3,0)</f>
        <v>III</v>
      </c>
      <c r="F834" s="139" t="s">
        <v>10541</v>
      </c>
      <c r="G834" s="139" t="s">
        <v>2026</v>
      </c>
      <c r="H834" s="231" t="s">
        <v>17691</v>
      </c>
      <c r="I834" s="220">
        <f>IF(G833=BJB!$G1973,I833+1,1)</f>
        <v>1</v>
      </c>
      <c r="J834" s="891" t="s">
        <v>18260</v>
      </c>
      <c r="K834" s="121" t="s">
        <v>4974</v>
      </c>
      <c r="L834" s="104" t="s">
        <v>6477</v>
      </c>
      <c r="M834" s="127" t="s">
        <v>2051</v>
      </c>
      <c r="N834" s="128">
        <v>41213</v>
      </c>
      <c r="O834" s="140">
        <v>150000000</v>
      </c>
      <c r="P834" s="105" t="s">
        <v>15348</v>
      </c>
      <c r="Q834" s="120">
        <v>41582</v>
      </c>
      <c r="R834" s="105">
        <v>153472501</v>
      </c>
      <c r="S834" s="234" t="s">
        <v>4963</v>
      </c>
      <c r="T834" s="130">
        <v>41670</v>
      </c>
      <c r="U834" s="141">
        <v>105000000</v>
      </c>
      <c r="V834" s="109">
        <v>41640</v>
      </c>
      <c r="W834" s="141">
        <v>105000000</v>
      </c>
      <c r="X834" s="141">
        <v>0</v>
      </c>
      <c r="Y834" s="141">
        <v>0</v>
      </c>
      <c r="Z834" s="141">
        <v>0</v>
      </c>
      <c r="AA834" s="114">
        <v>7869200</v>
      </c>
      <c r="AB834" s="114">
        <v>209990</v>
      </c>
      <c r="AC834" s="132">
        <v>229080</v>
      </c>
      <c r="AD834" s="141"/>
      <c r="AE834" s="106">
        <v>370346</v>
      </c>
      <c r="AF834" s="106">
        <v>213808</v>
      </c>
      <c r="AG834" s="106">
        <v>190900</v>
      </c>
      <c r="AH834" s="141"/>
      <c r="AI834" s="141"/>
      <c r="AJ834" s="141"/>
      <c r="AK834" s="141"/>
      <c r="AL834" s="141"/>
      <c r="AM834" s="141"/>
      <c r="AN834" s="114">
        <f t="shared" si="24"/>
        <v>9083324</v>
      </c>
      <c r="AO834" s="114">
        <f t="shared" si="25"/>
        <v>95916676</v>
      </c>
      <c r="AP834" s="114"/>
      <c r="AQ834" s="114"/>
      <c r="AR834" s="114"/>
      <c r="AS834" s="114"/>
    </row>
    <row r="835" spans="1:46" s="190" customFormat="1" ht="15" customHeight="1" x14ac:dyDescent="0.2">
      <c r="A835" s="104"/>
      <c r="B835" s="104">
        <f>VLOOKUP(BJB!$F$9:$F$5599,Ctrl!$B$4:$C$399,2,0)</f>
        <v>28</v>
      </c>
      <c r="C835" s="104">
        <f>VLOOKUP(BJB!$G$9:$G$5599,Ctrl!$E$4:$F$399,2,0)</f>
        <v>1</v>
      </c>
      <c r="D835" s="219">
        <v>1</v>
      </c>
      <c r="E835" s="104" t="str">
        <f>VLOOKUP(BJB!$F$9:$F$5599,Ctrl!$B$4:$D$399,3,0)</f>
        <v>III</v>
      </c>
      <c r="F835" s="139" t="s">
        <v>10541</v>
      </c>
      <c r="G835" s="139" t="s">
        <v>1717</v>
      </c>
      <c r="H835" s="125"/>
      <c r="I835" s="220">
        <f>IF(G834=BJB!$G1697,I834+1,1)</f>
        <v>1</v>
      </c>
      <c r="J835" s="912" t="s">
        <v>21020</v>
      </c>
      <c r="K835" s="121" t="s">
        <v>1739</v>
      </c>
      <c r="L835" s="104" t="s">
        <v>6477</v>
      </c>
      <c r="M835" s="104" t="s">
        <v>1740</v>
      </c>
      <c r="N835" s="142">
        <v>39353</v>
      </c>
      <c r="O835" s="114">
        <v>49000000</v>
      </c>
      <c r="P835" s="105" t="s">
        <v>15349</v>
      </c>
      <c r="Q835" s="120" t="s">
        <v>15350</v>
      </c>
      <c r="R835" s="105">
        <v>42766666.25</v>
      </c>
      <c r="S835" s="108" t="s">
        <v>6904</v>
      </c>
      <c r="T835" s="109">
        <v>40359</v>
      </c>
      <c r="U835" s="114">
        <v>32075000</v>
      </c>
      <c r="V835" s="109">
        <v>40359</v>
      </c>
      <c r="W835" s="141">
        <v>32075000</v>
      </c>
      <c r="X835" s="141">
        <v>0</v>
      </c>
      <c r="Y835" s="141">
        <v>0</v>
      </c>
      <c r="Z835" s="141">
        <v>0</v>
      </c>
      <c r="AA835" s="114">
        <v>13837092</v>
      </c>
      <c r="AB835" s="114"/>
      <c r="AC835" s="114"/>
      <c r="AD835" s="141"/>
      <c r="AE835" s="106">
        <v>0</v>
      </c>
      <c r="AF835" s="106">
        <v>0</v>
      </c>
      <c r="AG835" s="106">
        <v>0</v>
      </c>
      <c r="AH835" s="114"/>
      <c r="AI835" s="114"/>
      <c r="AJ835" s="114"/>
      <c r="AK835" s="114"/>
      <c r="AL835" s="114"/>
      <c r="AM835" s="114"/>
      <c r="AN835" s="114">
        <f t="shared" si="24"/>
        <v>13837092</v>
      </c>
      <c r="AO835" s="114">
        <f t="shared" si="25"/>
        <v>18237908</v>
      </c>
      <c r="AP835" s="114"/>
      <c r="AQ835" s="114"/>
      <c r="AR835" s="114"/>
      <c r="AS835" s="114"/>
      <c r="AT835" s="233"/>
    </row>
    <row r="836" spans="1:46" s="190" customFormat="1" ht="15" customHeight="1" x14ac:dyDescent="0.2">
      <c r="A836" s="104"/>
      <c r="B836" s="104">
        <f>VLOOKUP(BJB!$F$9:$F$5599,Ctrl!$B$4:$C$399,2,0)</f>
        <v>28</v>
      </c>
      <c r="C836" s="104">
        <f>VLOOKUP(BJB!$G$9:$G$5599,Ctrl!$E$4:$F$399,2,0)</f>
        <v>1</v>
      </c>
      <c r="D836" s="219">
        <v>1</v>
      </c>
      <c r="E836" s="104" t="str">
        <f>VLOOKUP(BJB!$F$9:$F$5599,Ctrl!$B$4:$D$399,3,0)</f>
        <v>III</v>
      </c>
      <c r="F836" s="139" t="s">
        <v>10580</v>
      </c>
      <c r="G836" s="139" t="s">
        <v>9645</v>
      </c>
      <c r="H836" s="886" t="s">
        <v>14735</v>
      </c>
      <c r="I836" s="220"/>
      <c r="J836" s="891" t="s">
        <v>18261</v>
      </c>
      <c r="K836" s="121" t="s">
        <v>10885</v>
      </c>
      <c r="L836" s="104" t="s">
        <v>6477</v>
      </c>
      <c r="M836" s="104" t="s">
        <v>1905</v>
      </c>
      <c r="N836" s="120">
        <v>41180</v>
      </c>
      <c r="O836" s="105">
        <v>85000000</v>
      </c>
      <c r="P836" s="105" t="s">
        <v>15351</v>
      </c>
      <c r="Q836" s="120">
        <v>42104</v>
      </c>
      <c r="R836" s="105">
        <v>51370212</v>
      </c>
      <c r="S836" s="146" t="s">
        <v>9663</v>
      </c>
      <c r="T836" s="109">
        <v>42360</v>
      </c>
      <c r="U836" s="141">
        <v>30362520</v>
      </c>
      <c r="V836" s="109">
        <v>42360</v>
      </c>
      <c r="W836" s="141">
        <v>30362520</v>
      </c>
      <c r="X836" s="141">
        <v>0</v>
      </c>
      <c r="Y836" s="141">
        <v>0</v>
      </c>
      <c r="Z836" s="141">
        <v>0</v>
      </c>
      <c r="AA836" s="114">
        <v>1186219</v>
      </c>
      <c r="AB836" s="114">
        <v>148990</v>
      </c>
      <c r="AC836" s="132">
        <v>148990</v>
      </c>
      <c r="AD836" s="141">
        <v>148990</v>
      </c>
      <c r="AE836" s="106">
        <v>152810</v>
      </c>
      <c r="AF836" s="106">
        <v>148990</v>
      </c>
      <c r="AG836" s="106">
        <v>0</v>
      </c>
      <c r="AH836" s="221"/>
      <c r="AI836" s="222"/>
      <c r="AJ836" s="141"/>
      <c r="AK836" s="155"/>
      <c r="AL836" s="141"/>
      <c r="AM836" s="141"/>
      <c r="AN836" s="114">
        <f t="shared" si="24"/>
        <v>1934989</v>
      </c>
      <c r="AO836" s="114">
        <f t="shared" si="25"/>
        <v>28427531</v>
      </c>
      <c r="AP836" s="114"/>
      <c r="AQ836" s="114"/>
      <c r="AR836" s="114"/>
      <c r="AS836" s="114"/>
    </row>
    <row r="837" spans="1:46" s="190" customFormat="1" ht="15" customHeight="1" x14ac:dyDescent="0.2">
      <c r="A837" s="104"/>
      <c r="B837" s="104">
        <f>VLOOKUP(BJB!$F$9:$F$5599,Ctrl!$B$4:$C$399,2,0)</f>
        <v>28</v>
      </c>
      <c r="C837" s="104">
        <f>VLOOKUP(BJB!$G$9:$G$5599,Ctrl!$E$4:$F$399,2,0)</f>
        <v>7</v>
      </c>
      <c r="D837" s="219">
        <v>1</v>
      </c>
      <c r="E837" s="104" t="str">
        <f>VLOOKUP(BJB!$F$9:$F$5599,Ctrl!$B$4:$D$399,3,0)</f>
        <v>III</v>
      </c>
      <c r="F837" s="139" t="s">
        <v>10580</v>
      </c>
      <c r="G837" s="139" t="s">
        <v>8028</v>
      </c>
      <c r="H837" s="125"/>
      <c r="I837" s="220">
        <f>IF(G836=BJB!$G2052,I836+1,1)</f>
        <v>1</v>
      </c>
      <c r="J837" s="912" t="s">
        <v>21021</v>
      </c>
      <c r="K837" s="121" t="s">
        <v>8095</v>
      </c>
      <c r="L837" s="104" t="s">
        <v>6477</v>
      </c>
      <c r="M837" s="104" t="s">
        <v>5859</v>
      </c>
      <c r="N837" s="120">
        <v>41429</v>
      </c>
      <c r="O837" s="105">
        <v>30000000</v>
      </c>
      <c r="P837" s="105" t="s">
        <v>15352</v>
      </c>
      <c r="Q837" s="120">
        <v>41830</v>
      </c>
      <c r="R837" s="105">
        <v>32276852</v>
      </c>
      <c r="S837" s="146" t="s">
        <v>8238</v>
      </c>
      <c r="T837" s="109">
        <v>42151</v>
      </c>
      <c r="U837" s="141">
        <v>21000000</v>
      </c>
      <c r="V837" s="109">
        <v>42151</v>
      </c>
      <c r="W837" s="141">
        <v>21000000</v>
      </c>
      <c r="X837" s="141">
        <v>0</v>
      </c>
      <c r="Y837" s="141">
        <v>0</v>
      </c>
      <c r="Z837" s="141">
        <v>0</v>
      </c>
      <c r="AA837" s="114">
        <v>0</v>
      </c>
      <c r="AB837" s="114"/>
      <c r="AC837" s="132"/>
      <c r="AD837" s="141"/>
      <c r="AE837" s="106">
        <v>0</v>
      </c>
      <c r="AF837" s="106">
        <v>0</v>
      </c>
      <c r="AG837" s="106">
        <v>0</v>
      </c>
      <c r="AH837" s="106"/>
      <c r="AI837" s="106"/>
      <c r="AJ837" s="106"/>
      <c r="AK837" s="106"/>
      <c r="AL837" s="106"/>
      <c r="AM837" s="106"/>
      <c r="AN837" s="114">
        <f t="shared" si="24"/>
        <v>0</v>
      </c>
      <c r="AO837" s="114">
        <f t="shared" si="25"/>
        <v>21000000</v>
      </c>
      <c r="AP837" s="114"/>
      <c r="AQ837" s="114"/>
      <c r="AR837" s="114"/>
      <c r="AS837" s="114"/>
    </row>
    <row r="838" spans="1:46" s="190" customFormat="1" ht="15" customHeight="1" x14ac:dyDescent="0.2">
      <c r="A838" s="104"/>
      <c r="B838" s="104">
        <f>VLOOKUP(BJB!$F$9:$F$5599,Ctrl!$B$4:$C$399,2,0)</f>
        <v>28</v>
      </c>
      <c r="C838" s="104">
        <f>VLOOKUP(BJB!$G$9:$G$5599,Ctrl!$E$4:$F$399,2,0)</f>
        <v>0</v>
      </c>
      <c r="D838" s="219">
        <v>1</v>
      </c>
      <c r="E838" s="104" t="str">
        <f>VLOOKUP(BJB!$F$9:$F$5599,Ctrl!$B$4:$D$399,3,0)</f>
        <v>III</v>
      </c>
      <c r="F838" s="139" t="s">
        <v>10541</v>
      </c>
      <c r="G838" s="139" t="s">
        <v>7655</v>
      </c>
      <c r="H838" s="125"/>
      <c r="I838" s="220">
        <f>IF(G837=BJB!$G1476,I837+1,1)</f>
        <v>1</v>
      </c>
      <c r="J838" s="912" t="s">
        <v>21022</v>
      </c>
      <c r="K838" s="121" t="s">
        <v>1557</v>
      </c>
      <c r="L838" s="104" t="s">
        <v>6477</v>
      </c>
      <c r="M838" s="104" t="s">
        <v>1558</v>
      </c>
      <c r="N838" s="120">
        <v>39792</v>
      </c>
      <c r="O838" s="107">
        <v>4000000</v>
      </c>
      <c r="P838" s="105" t="s">
        <v>6222</v>
      </c>
      <c r="Q838" s="120" t="s">
        <v>6222</v>
      </c>
      <c r="R838" s="890">
        <v>0</v>
      </c>
      <c r="S838" s="108" t="s">
        <v>6896</v>
      </c>
      <c r="T838" s="109">
        <v>40718</v>
      </c>
      <c r="U838" s="106">
        <v>2281738.5</v>
      </c>
      <c r="V838" s="109" t="s">
        <v>6222</v>
      </c>
      <c r="W838" s="141">
        <v>0</v>
      </c>
      <c r="X838" s="141">
        <v>0</v>
      </c>
      <c r="Y838" s="141">
        <v>0</v>
      </c>
      <c r="Z838" s="141">
        <v>0</v>
      </c>
      <c r="AA838" s="114">
        <v>0</v>
      </c>
      <c r="AB838" s="114"/>
      <c r="AC838" s="106"/>
      <c r="AD838" s="141"/>
      <c r="AE838" s="106">
        <v>0</v>
      </c>
      <c r="AF838" s="106">
        <v>0</v>
      </c>
      <c r="AG838" s="106">
        <v>0</v>
      </c>
      <c r="AH838" s="106"/>
      <c r="AI838" s="106"/>
      <c r="AJ838" s="106"/>
      <c r="AK838" s="106"/>
      <c r="AL838" s="106"/>
      <c r="AM838" s="106"/>
      <c r="AN838" s="114">
        <f t="shared" si="24"/>
        <v>0</v>
      </c>
      <c r="AO838" s="114">
        <f t="shared" si="25"/>
        <v>2281738.5</v>
      </c>
      <c r="AP838" s="114"/>
      <c r="AQ838" s="114"/>
      <c r="AR838" s="114"/>
      <c r="AS838" s="114"/>
    </row>
    <row r="839" spans="1:46" s="190" customFormat="1" ht="15" customHeight="1" x14ac:dyDescent="0.2">
      <c r="A839" s="104"/>
      <c r="B839" s="104">
        <f>VLOOKUP(BJB!$F$9:$F$5599,Ctrl!$B$4:$C$399,2,0)</f>
        <v>28</v>
      </c>
      <c r="C839" s="104">
        <f>VLOOKUP(BJB!$G$9:$G$5599,Ctrl!$E$4:$F$399,2,0)</f>
        <v>0</v>
      </c>
      <c r="D839" s="219">
        <v>1</v>
      </c>
      <c r="E839" s="104" t="str">
        <f>VLOOKUP(BJB!$F$9:$F$5599,Ctrl!$B$4:$D$399,3,0)</f>
        <v>III</v>
      </c>
      <c r="F839" s="139" t="s">
        <v>10541</v>
      </c>
      <c r="G839" s="139" t="s">
        <v>7655</v>
      </c>
      <c r="H839" s="125">
        <v>1070613000753</v>
      </c>
      <c r="I839" s="220">
        <f>IF(G838=BJB!$G1448,I838+1,1)</f>
        <v>1</v>
      </c>
      <c r="J839" s="912" t="s">
        <v>21023</v>
      </c>
      <c r="K839" s="121" t="s">
        <v>1512</v>
      </c>
      <c r="L839" s="104" t="s">
        <v>6477</v>
      </c>
      <c r="M839" s="104" t="s">
        <v>1513</v>
      </c>
      <c r="N839" s="120">
        <v>39303</v>
      </c>
      <c r="O839" s="114">
        <v>155000000</v>
      </c>
      <c r="P839" s="105" t="s">
        <v>15353</v>
      </c>
      <c r="Q839" s="120">
        <v>0</v>
      </c>
      <c r="R839" s="105">
        <v>138005418</v>
      </c>
      <c r="S839" s="108" t="s">
        <v>6886</v>
      </c>
      <c r="T839" s="109">
        <v>40403</v>
      </c>
      <c r="U839" s="114">
        <v>116250000</v>
      </c>
      <c r="V839" s="109">
        <v>40403</v>
      </c>
      <c r="W839" s="141">
        <v>116250000</v>
      </c>
      <c r="X839" s="141">
        <v>0</v>
      </c>
      <c r="Y839" s="141">
        <v>0</v>
      </c>
      <c r="Z839" s="141">
        <v>0</v>
      </c>
      <c r="AA839" s="114">
        <v>531147</v>
      </c>
      <c r="AB839" s="114"/>
      <c r="AC839" s="132"/>
      <c r="AD839" s="141"/>
      <c r="AE839" s="106">
        <v>0</v>
      </c>
      <c r="AF839" s="106">
        <v>0</v>
      </c>
      <c r="AG839" s="106">
        <v>0</v>
      </c>
      <c r="AH839" s="114"/>
      <c r="AI839" s="114"/>
      <c r="AJ839" s="114"/>
      <c r="AK839" s="119"/>
      <c r="AL839" s="114"/>
      <c r="AM839" s="114"/>
      <c r="AN839" s="114">
        <f t="shared" si="24"/>
        <v>531147</v>
      </c>
      <c r="AO839" s="114">
        <f t="shared" si="25"/>
        <v>115718853</v>
      </c>
      <c r="AP839" s="114"/>
      <c r="AQ839" s="114"/>
      <c r="AR839" s="114"/>
      <c r="AS839" s="114"/>
    </row>
    <row r="840" spans="1:46" s="190" customFormat="1" ht="15" customHeight="1" x14ac:dyDescent="0.2">
      <c r="A840" s="104"/>
      <c r="B840" s="104">
        <f>VLOOKUP(BJB!$F$9:$F$5599,Ctrl!$B$4:$C$399,2,0)</f>
        <v>28</v>
      </c>
      <c r="C840" s="104">
        <f>VLOOKUP(BJB!$G$9:$G$5599,Ctrl!$E$4:$F$399,2,0)</f>
        <v>2</v>
      </c>
      <c r="D840" s="219">
        <v>1</v>
      </c>
      <c r="E840" s="104" t="str">
        <f>VLOOKUP(BJB!$F$9:$F$5599,Ctrl!$B$4:$D$399,3,0)</f>
        <v>III</v>
      </c>
      <c r="F840" s="139" t="s">
        <v>10580</v>
      </c>
      <c r="G840" s="139" t="s">
        <v>8023</v>
      </c>
      <c r="H840" s="125" t="s">
        <v>8501</v>
      </c>
      <c r="I840" s="220">
        <f>IF(G839=BJB!$G2041,I839+1,1)</f>
        <v>1</v>
      </c>
      <c r="J840" s="891" t="s">
        <v>18262</v>
      </c>
      <c r="K840" s="121" t="s">
        <v>1512</v>
      </c>
      <c r="L840" s="104" t="s">
        <v>6477</v>
      </c>
      <c r="M840" s="104" t="s">
        <v>8198</v>
      </c>
      <c r="N840" s="120">
        <v>41389</v>
      </c>
      <c r="O840" s="105">
        <v>30000000</v>
      </c>
      <c r="P840" s="105" t="s">
        <v>15354</v>
      </c>
      <c r="Q840" s="120">
        <v>41941</v>
      </c>
      <c r="R840" s="105">
        <v>27450934</v>
      </c>
      <c r="S840" s="146" t="s">
        <v>8274</v>
      </c>
      <c r="T840" s="109">
        <v>42152</v>
      </c>
      <c r="U840" s="141">
        <v>16329175</v>
      </c>
      <c r="V840" s="109">
        <v>42152</v>
      </c>
      <c r="W840" s="141">
        <v>16329175</v>
      </c>
      <c r="X840" s="141">
        <v>0</v>
      </c>
      <c r="Y840" s="141">
        <v>0</v>
      </c>
      <c r="Z840" s="141">
        <v>0</v>
      </c>
      <c r="AA840" s="114">
        <v>2048350</v>
      </c>
      <c r="AB840" s="114">
        <v>256032</v>
      </c>
      <c r="AC840" s="132"/>
      <c r="AD840" s="141"/>
      <c r="AE840" s="106">
        <v>0</v>
      </c>
      <c r="AF840" s="106">
        <v>0</v>
      </c>
      <c r="AG840" s="106">
        <v>0</v>
      </c>
      <c r="AH840" s="106"/>
      <c r="AI840" s="222"/>
      <c r="AJ840" s="106"/>
      <c r="AK840" s="106"/>
      <c r="AL840" s="106"/>
      <c r="AM840" s="106"/>
      <c r="AN840" s="114">
        <f t="shared" si="24"/>
        <v>2304382</v>
      </c>
      <c r="AO840" s="114">
        <f t="shared" si="25"/>
        <v>14024793</v>
      </c>
      <c r="AP840" s="114"/>
      <c r="AQ840" s="114"/>
      <c r="AR840" s="114"/>
      <c r="AS840" s="114"/>
    </row>
    <row r="841" spans="1:46" s="190" customFormat="1" ht="15" customHeight="1" x14ac:dyDescent="0.2">
      <c r="A841" s="104"/>
      <c r="B841" s="104">
        <f>VLOOKUP(BJB!$F$9:$F$5599,Ctrl!$B$4:$C$399,2,0)</f>
        <v>28</v>
      </c>
      <c r="C841" s="104">
        <f>VLOOKUP(BJB!$G$9:$G$5599,Ctrl!$E$4:$F$399,2,0)</f>
        <v>0</v>
      </c>
      <c r="D841" s="219">
        <v>1</v>
      </c>
      <c r="E841" s="104" t="str">
        <f>VLOOKUP(BJB!$F$9:$F$5599,Ctrl!$B$4:$D$399,3,0)</f>
        <v>III</v>
      </c>
      <c r="F841" s="139" t="s">
        <v>10541</v>
      </c>
      <c r="G841" s="139" t="s">
        <v>7655</v>
      </c>
      <c r="H841" s="125" t="s">
        <v>6305</v>
      </c>
      <c r="I841" s="220">
        <f>IF(G840=BJB!$G1578,I840+1,1)</f>
        <v>1</v>
      </c>
      <c r="J841" s="891" t="s">
        <v>18263</v>
      </c>
      <c r="K841" s="126" t="s">
        <v>1713</v>
      </c>
      <c r="L841" s="104" t="s">
        <v>6477</v>
      </c>
      <c r="M841" s="127" t="s">
        <v>1707</v>
      </c>
      <c r="N841" s="128">
        <v>41113</v>
      </c>
      <c r="O841" s="140">
        <v>250000000</v>
      </c>
      <c r="P841" s="105" t="s">
        <v>15355</v>
      </c>
      <c r="Q841" s="120">
        <v>41529</v>
      </c>
      <c r="R841" s="105">
        <v>211447367</v>
      </c>
      <c r="S841" s="234" t="s">
        <v>5973</v>
      </c>
      <c r="T841" s="130">
        <v>41605</v>
      </c>
      <c r="U841" s="141">
        <v>154790907</v>
      </c>
      <c r="V841" s="109">
        <v>41605</v>
      </c>
      <c r="W841" s="141">
        <v>154790907</v>
      </c>
      <c r="X841" s="141">
        <v>0</v>
      </c>
      <c r="Y841" s="141">
        <v>0</v>
      </c>
      <c r="Z841" s="141">
        <v>0</v>
      </c>
      <c r="AA841" s="114">
        <v>70386044</v>
      </c>
      <c r="AB841" s="114">
        <f>1005917+335306+502959</f>
        <v>1844182</v>
      </c>
      <c r="AC841" s="132">
        <v>2933924</v>
      </c>
      <c r="AD841" s="141">
        <v>2011834</v>
      </c>
      <c r="AE841" s="106">
        <v>2179487</v>
      </c>
      <c r="AF841" s="106">
        <v>2095660</v>
      </c>
      <c r="AG841" s="106">
        <v>0</v>
      </c>
      <c r="AH841" s="222"/>
      <c r="AI841" s="222"/>
      <c r="AJ841" s="141"/>
      <c r="AK841" s="116"/>
      <c r="AL841" s="141"/>
      <c r="AM841" s="141"/>
      <c r="AN841" s="114">
        <f t="shared" ref="AN841:AN904" si="26">SUM(AA841:AM841)</f>
        <v>81451131</v>
      </c>
      <c r="AO841" s="114">
        <f t="shared" ref="AO841:AO904" si="27">IF((U841-AN841)&lt;0,ABS(0),(U841-AN841))</f>
        <v>73339776</v>
      </c>
      <c r="AP841" s="114"/>
      <c r="AQ841" s="114"/>
      <c r="AR841" s="114"/>
      <c r="AS841" s="114"/>
    </row>
    <row r="842" spans="1:46" s="190" customFormat="1" ht="15" customHeight="1" x14ac:dyDescent="0.2">
      <c r="A842" s="104"/>
      <c r="B842" s="104">
        <f>VLOOKUP(BJB!$F$9:$F$5599,Ctrl!$B$4:$C$399,2,0)</f>
        <v>28</v>
      </c>
      <c r="C842" s="104">
        <f>VLOOKUP(BJB!$G$9:$G$5599,Ctrl!$E$4:$F$399,2,0)</f>
        <v>1</v>
      </c>
      <c r="D842" s="219">
        <v>1</v>
      </c>
      <c r="E842" s="104" t="str">
        <f>VLOOKUP(BJB!$F$9:$F$5599,Ctrl!$B$4:$D$399,3,0)</f>
        <v>III</v>
      </c>
      <c r="F842" s="139" t="s">
        <v>10541</v>
      </c>
      <c r="G842" s="139" t="s">
        <v>1717</v>
      </c>
      <c r="H842" s="125"/>
      <c r="I842" s="220">
        <f>IF(G841=BJB!$G1743,I841+1,1)</f>
        <v>1</v>
      </c>
      <c r="J842" s="912" t="s">
        <v>21024</v>
      </c>
      <c r="K842" s="121" t="s">
        <v>1809</v>
      </c>
      <c r="L842" s="104" t="s">
        <v>6477</v>
      </c>
      <c r="M842" s="104" t="s">
        <v>1760</v>
      </c>
      <c r="N842" s="120">
        <v>40140</v>
      </c>
      <c r="O842" s="107">
        <v>15000000</v>
      </c>
      <c r="P842" s="105" t="s">
        <v>6222</v>
      </c>
      <c r="Q842" s="120" t="s">
        <v>6222</v>
      </c>
      <c r="R842" s="890">
        <v>0</v>
      </c>
      <c r="S842" s="108" t="s">
        <v>1810</v>
      </c>
      <c r="T842" s="109">
        <v>40858</v>
      </c>
      <c r="U842" s="106">
        <v>10158854</v>
      </c>
      <c r="V842" s="109" t="s">
        <v>6222</v>
      </c>
      <c r="W842" s="141">
        <v>0</v>
      </c>
      <c r="X842" s="141">
        <v>0</v>
      </c>
      <c r="Y842" s="141">
        <v>0</v>
      </c>
      <c r="Z842" s="141">
        <v>0</v>
      </c>
      <c r="AA842" s="114">
        <v>0</v>
      </c>
      <c r="AB842" s="114"/>
      <c r="AC842" s="106"/>
      <c r="AD842" s="141"/>
      <c r="AE842" s="106">
        <v>0</v>
      </c>
      <c r="AF842" s="106">
        <v>0</v>
      </c>
      <c r="AG842" s="106">
        <v>0</v>
      </c>
      <c r="AH842" s="106"/>
      <c r="AI842" s="106"/>
      <c r="AJ842" s="106"/>
      <c r="AK842" s="106"/>
      <c r="AL842" s="106"/>
      <c r="AM842" s="106"/>
      <c r="AN842" s="114">
        <f t="shared" si="26"/>
        <v>0</v>
      </c>
      <c r="AO842" s="114">
        <f t="shared" si="27"/>
        <v>10158854</v>
      </c>
      <c r="AP842" s="114"/>
      <c r="AQ842" s="114"/>
      <c r="AR842" s="114"/>
      <c r="AS842" s="114"/>
    </row>
    <row r="843" spans="1:46" s="190" customFormat="1" ht="15" customHeight="1" x14ac:dyDescent="0.2">
      <c r="A843" s="104"/>
      <c r="B843" s="104">
        <f>VLOOKUP(BJB!$F$9:$F$5599,Ctrl!$B$4:$C$399,2,0)</f>
        <v>28</v>
      </c>
      <c r="C843" s="104">
        <f>VLOOKUP(BJB!$G$9:$G$5599,Ctrl!$E$4:$F$399,2,0)</f>
        <v>1</v>
      </c>
      <c r="D843" s="219">
        <v>1</v>
      </c>
      <c r="E843" s="104" t="str">
        <f>VLOOKUP(BJB!$F$9:$F$5599,Ctrl!$B$4:$D$399,3,0)</f>
        <v>III</v>
      </c>
      <c r="F843" s="139" t="s">
        <v>10541</v>
      </c>
      <c r="G843" s="139" t="s">
        <v>1717</v>
      </c>
      <c r="H843" s="125"/>
      <c r="I843" s="220">
        <f>IF(G842=BJB!$G1711,I842+1,1)</f>
        <v>1</v>
      </c>
      <c r="J843" s="912" t="s">
        <v>21025</v>
      </c>
      <c r="K843" s="121" t="s">
        <v>1759</v>
      </c>
      <c r="L843" s="104" t="s">
        <v>6477</v>
      </c>
      <c r="M843" s="104" t="s">
        <v>1760</v>
      </c>
      <c r="N843" s="142">
        <v>40140</v>
      </c>
      <c r="O843" s="114">
        <v>48150000</v>
      </c>
      <c r="P843" s="105" t="s">
        <v>15356</v>
      </c>
      <c r="Q843" s="120" t="s">
        <v>15357</v>
      </c>
      <c r="R843" s="105">
        <v>53775525</v>
      </c>
      <c r="S843" s="108" t="s">
        <v>6905</v>
      </c>
      <c r="T843" s="109">
        <v>40480</v>
      </c>
      <c r="U843" s="114">
        <v>36112500</v>
      </c>
      <c r="V843" s="109">
        <v>40480</v>
      </c>
      <c r="W843" s="141">
        <v>36112500</v>
      </c>
      <c r="X843" s="141">
        <v>0</v>
      </c>
      <c r="Y843" s="141">
        <v>0</v>
      </c>
      <c r="Z843" s="141">
        <v>0</v>
      </c>
      <c r="AA843" s="114">
        <v>36112500</v>
      </c>
      <c r="AB843" s="114"/>
      <c r="AC843" s="114"/>
      <c r="AD843" s="141"/>
      <c r="AE843" s="106">
        <v>0</v>
      </c>
      <c r="AF843" s="106">
        <v>0</v>
      </c>
      <c r="AG843" s="106">
        <v>0</v>
      </c>
      <c r="AH843" s="114"/>
      <c r="AI843" s="114"/>
      <c r="AJ843" s="114"/>
      <c r="AK843" s="114"/>
      <c r="AL843" s="114"/>
      <c r="AM843" s="114"/>
      <c r="AN843" s="114">
        <f t="shared" si="26"/>
        <v>36112500</v>
      </c>
      <c r="AO843" s="114">
        <f t="shared" si="27"/>
        <v>0</v>
      </c>
      <c r="AP843" s="114"/>
      <c r="AQ843" s="114"/>
      <c r="AR843" s="114"/>
      <c r="AS843" s="114"/>
    </row>
    <row r="844" spans="1:46" s="190" customFormat="1" ht="15" customHeight="1" x14ac:dyDescent="0.2">
      <c r="A844" s="104"/>
      <c r="B844" s="104">
        <f>VLOOKUP(BJB!$F$9:$F$5599,Ctrl!$B$4:$C$399,2,0)</f>
        <v>28</v>
      </c>
      <c r="C844" s="104">
        <f>VLOOKUP(BJB!$G$9:$G$5599,Ctrl!$E$4:$F$399,2,0)</f>
        <v>3</v>
      </c>
      <c r="D844" s="219">
        <v>1</v>
      </c>
      <c r="E844" s="104" t="str">
        <f>VLOOKUP(BJB!$F$9:$F$5599,Ctrl!$B$4:$D$399,3,0)</f>
        <v>III</v>
      </c>
      <c r="F844" s="139" t="s">
        <v>10541</v>
      </c>
      <c r="G844" s="139" t="s">
        <v>1957</v>
      </c>
      <c r="H844" s="125"/>
      <c r="I844" s="220">
        <f>IF(G843=BJB!$G1864,I843+1,1)</f>
        <v>1</v>
      </c>
      <c r="J844" s="912" t="s">
        <v>21026</v>
      </c>
      <c r="K844" s="121" t="s">
        <v>1961</v>
      </c>
      <c r="L844" s="104" t="s">
        <v>6477</v>
      </c>
      <c r="M844" s="104" t="s">
        <v>1962</v>
      </c>
      <c r="N844" s="120">
        <v>40147</v>
      </c>
      <c r="O844" s="107">
        <v>25000000</v>
      </c>
      <c r="P844" s="105" t="s">
        <v>6222</v>
      </c>
      <c r="Q844" s="120" t="s">
        <v>6222</v>
      </c>
      <c r="R844" s="890">
        <v>0</v>
      </c>
      <c r="S844" s="108" t="s">
        <v>1965</v>
      </c>
      <c r="T844" s="109">
        <v>40770</v>
      </c>
      <c r="U844" s="106">
        <v>15004649</v>
      </c>
      <c r="V844" s="109" t="s">
        <v>6222</v>
      </c>
      <c r="W844" s="141">
        <v>0</v>
      </c>
      <c r="X844" s="141">
        <v>0</v>
      </c>
      <c r="Y844" s="141">
        <v>0</v>
      </c>
      <c r="Z844" s="141">
        <v>0</v>
      </c>
      <c r="AA844" s="114">
        <v>206250</v>
      </c>
      <c r="AB844" s="114"/>
      <c r="AC844" s="106"/>
      <c r="AD844" s="141"/>
      <c r="AE844" s="106">
        <v>0</v>
      </c>
      <c r="AF844" s="106">
        <v>0</v>
      </c>
      <c r="AG844" s="106">
        <v>0</v>
      </c>
      <c r="AH844" s="106"/>
      <c r="AI844" s="106"/>
      <c r="AJ844" s="106"/>
      <c r="AK844" s="106"/>
      <c r="AL844" s="106"/>
      <c r="AM844" s="106"/>
      <c r="AN844" s="114">
        <f t="shared" si="26"/>
        <v>206250</v>
      </c>
      <c r="AO844" s="114">
        <f t="shared" si="27"/>
        <v>14798399</v>
      </c>
      <c r="AP844" s="114"/>
      <c r="AQ844" s="114"/>
      <c r="AR844" s="114"/>
      <c r="AS844" s="114"/>
      <c r="AT844" s="189"/>
    </row>
    <row r="845" spans="1:46" s="191" customFormat="1" ht="15" customHeight="1" x14ac:dyDescent="0.2">
      <c r="A845" s="104"/>
      <c r="B845" s="104">
        <f>VLOOKUP(BJB!$F$9:$F$5599,Ctrl!$B$4:$C$399,2,0)</f>
        <v>28</v>
      </c>
      <c r="C845" s="104">
        <f>VLOOKUP(BJB!$G$9:$G$5599,Ctrl!$E$4:$F$399,2,0)</f>
        <v>2</v>
      </c>
      <c r="D845" s="219">
        <v>1</v>
      </c>
      <c r="E845" s="104" t="str">
        <f>VLOOKUP(BJB!$F$9:$F$5599,Ctrl!$B$4:$D$399,3,0)</f>
        <v>III</v>
      </c>
      <c r="F845" s="139" t="s">
        <v>10541</v>
      </c>
      <c r="G845" s="139" t="s">
        <v>1908</v>
      </c>
      <c r="H845" s="125" t="s">
        <v>7974</v>
      </c>
      <c r="I845" s="220">
        <f>IF(G844=BJB!$G2017,I844+1,1)</f>
        <v>1</v>
      </c>
      <c r="J845" s="912" t="s">
        <v>21027</v>
      </c>
      <c r="K845" s="126" t="s">
        <v>5355</v>
      </c>
      <c r="L845" s="104" t="s">
        <v>6477</v>
      </c>
      <c r="M845" s="104" t="s">
        <v>5356</v>
      </c>
      <c r="N845" s="120">
        <v>41218</v>
      </c>
      <c r="O845" s="105">
        <v>10000000</v>
      </c>
      <c r="P845" s="105" t="s">
        <v>15358</v>
      </c>
      <c r="Q845" s="120">
        <v>41617</v>
      </c>
      <c r="R845" s="105">
        <v>1145881</v>
      </c>
      <c r="S845" s="234" t="s">
        <v>5326</v>
      </c>
      <c r="T845" s="130">
        <v>41759</v>
      </c>
      <c r="U845" s="112">
        <v>802117</v>
      </c>
      <c r="V845" s="109">
        <v>41730</v>
      </c>
      <c r="W845" s="141">
        <v>802117</v>
      </c>
      <c r="X845" s="141">
        <v>0</v>
      </c>
      <c r="Y845" s="141">
        <v>0</v>
      </c>
      <c r="Z845" s="141">
        <v>0</v>
      </c>
      <c r="AA845" s="114">
        <v>802117</v>
      </c>
      <c r="AB845" s="114"/>
      <c r="AC845" s="132"/>
      <c r="AD845" s="141"/>
      <c r="AE845" s="106">
        <v>0</v>
      </c>
      <c r="AF845" s="106">
        <v>0</v>
      </c>
      <c r="AG845" s="106">
        <v>0</v>
      </c>
      <c r="AH845" s="112"/>
      <c r="AI845" s="112"/>
      <c r="AJ845" s="112"/>
      <c r="AK845" s="119"/>
      <c r="AL845" s="112"/>
      <c r="AM845" s="112"/>
      <c r="AN845" s="114">
        <f t="shared" si="26"/>
        <v>802117</v>
      </c>
      <c r="AO845" s="114">
        <f t="shared" si="27"/>
        <v>0</v>
      </c>
      <c r="AP845" s="114"/>
      <c r="AQ845" s="114"/>
      <c r="AR845" s="114"/>
      <c r="AS845" s="114"/>
      <c r="AT845" s="189"/>
    </row>
    <row r="846" spans="1:46" s="189" customFormat="1" ht="15" customHeight="1" x14ac:dyDescent="0.2">
      <c r="A846" s="104"/>
      <c r="B846" s="104">
        <f>VLOOKUP(BJB!$F$9:$F$5599,Ctrl!$B$4:$C$399,2,0)</f>
        <v>28</v>
      </c>
      <c r="C846" s="104">
        <f>VLOOKUP(BJB!$G$9:$G$5599,Ctrl!$E$4:$F$399,2,0)</f>
        <v>0</v>
      </c>
      <c r="D846" s="219">
        <v>1</v>
      </c>
      <c r="E846" s="104" t="str">
        <f>VLOOKUP(BJB!$F$9:$F$5599,Ctrl!$B$4:$D$399,3,0)</f>
        <v>III</v>
      </c>
      <c r="F846" s="139" t="s">
        <v>10541</v>
      </c>
      <c r="G846" s="139" t="s">
        <v>7655</v>
      </c>
      <c r="H846" s="125"/>
      <c r="I846" s="220">
        <f>IF(G845=BJB!$G1670,I845+1,1)</f>
        <v>1</v>
      </c>
      <c r="J846" s="912" t="s">
        <v>21028</v>
      </c>
      <c r="K846" s="121" t="s">
        <v>2096</v>
      </c>
      <c r="L846" s="104" t="s">
        <v>6477</v>
      </c>
      <c r="M846" s="104" t="s">
        <v>7312</v>
      </c>
      <c r="N846" s="120">
        <v>41429</v>
      </c>
      <c r="O846" s="105">
        <v>50000000</v>
      </c>
      <c r="P846" s="105" t="s">
        <v>15359</v>
      </c>
      <c r="Q846" s="120">
        <v>42069</v>
      </c>
      <c r="R846" s="105">
        <v>34474080</v>
      </c>
      <c r="S846" s="146" t="s">
        <v>8358</v>
      </c>
      <c r="T846" s="109">
        <v>42212</v>
      </c>
      <c r="U846" s="141">
        <v>22900639</v>
      </c>
      <c r="V846" s="109">
        <v>42212</v>
      </c>
      <c r="W846" s="141">
        <v>22900639</v>
      </c>
      <c r="X846" s="141">
        <v>0</v>
      </c>
      <c r="Y846" s="141">
        <v>0</v>
      </c>
      <c r="Z846" s="141">
        <v>0</v>
      </c>
      <c r="AA846" s="114">
        <v>0</v>
      </c>
      <c r="AB846" s="114"/>
      <c r="AC846" s="132"/>
      <c r="AD846" s="141"/>
      <c r="AE846" s="106">
        <v>0</v>
      </c>
      <c r="AF846" s="106">
        <v>0</v>
      </c>
      <c r="AG846" s="106">
        <v>0</v>
      </c>
      <c r="AH846" s="106"/>
      <c r="AI846" s="106"/>
      <c r="AJ846" s="106"/>
      <c r="AK846" s="106"/>
      <c r="AL846" s="106"/>
      <c r="AM846" s="106"/>
      <c r="AN846" s="114">
        <f t="shared" si="26"/>
        <v>0</v>
      </c>
      <c r="AO846" s="114">
        <f t="shared" si="27"/>
        <v>22900639</v>
      </c>
      <c r="AP846" s="114"/>
      <c r="AQ846" s="114"/>
      <c r="AR846" s="114"/>
      <c r="AS846" s="114"/>
      <c r="AT846" s="191"/>
    </row>
    <row r="847" spans="1:46" s="189" customFormat="1" ht="15" customHeight="1" x14ac:dyDescent="0.2">
      <c r="A847" s="104"/>
      <c r="B847" s="104">
        <f>VLOOKUP(BJB!$F$9:$F$5599,Ctrl!$B$4:$C$399,2,0)</f>
        <v>28</v>
      </c>
      <c r="C847" s="104">
        <f>VLOOKUP(BJB!$G$9:$G$5599,Ctrl!$E$4:$F$399,2,0)</f>
        <v>3</v>
      </c>
      <c r="D847" s="219">
        <v>1</v>
      </c>
      <c r="E847" s="104" t="str">
        <f>VLOOKUP(BJB!$F$9:$F$5599,Ctrl!$B$4:$D$399,3,0)</f>
        <v>III</v>
      </c>
      <c r="F847" s="139" t="s">
        <v>10541</v>
      </c>
      <c r="G847" s="139" t="s">
        <v>1957</v>
      </c>
      <c r="H847" s="125"/>
      <c r="I847" s="220">
        <f>IF(G846=BJB!$G1886,I846+1,1)</f>
        <v>1</v>
      </c>
      <c r="J847" s="912" t="s">
        <v>21029</v>
      </c>
      <c r="K847" s="121" t="s">
        <v>2003</v>
      </c>
      <c r="L847" s="104" t="s">
        <v>6477</v>
      </c>
      <c r="M847" s="104" t="s">
        <v>2004</v>
      </c>
      <c r="N847" s="120">
        <v>41169</v>
      </c>
      <c r="O847" s="105">
        <v>120000000</v>
      </c>
      <c r="P847" s="105" t="s">
        <v>15360</v>
      </c>
      <c r="Q847" s="120">
        <v>41424</v>
      </c>
      <c r="R847" s="105">
        <v>127623440</v>
      </c>
      <c r="S847" s="146" t="s">
        <v>2000</v>
      </c>
      <c r="T847" s="109">
        <v>41486</v>
      </c>
      <c r="U847" s="112">
        <v>84000000</v>
      </c>
      <c r="V847" s="109">
        <v>41486</v>
      </c>
      <c r="W847" s="141">
        <v>84000000</v>
      </c>
      <c r="X847" s="141">
        <v>0</v>
      </c>
      <c r="Y847" s="141">
        <v>0</v>
      </c>
      <c r="Z847" s="141">
        <v>0</v>
      </c>
      <c r="AA847" s="150">
        <v>0</v>
      </c>
      <c r="AB847" s="150"/>
      <c r="AC847" s="112"/>
      <c r="AD847" s="141"/>
      <c r="AE847" s="106">
        <v>0</v>
      </c>
      <c r="AF847" s="106">
        <v>0</v>
      </c>
      <c r="AG847" s="106">
        <v>0</v>
      </c>
      <c r="AH847" s="112"/>
      <c r="AI847" s="112"/>
      <c r="AJ847" s="112"/>
      <c r="AK847" s="112"/>
      <c r="AL847" s="112"/>
      <c r="AM847" s="112"/>
      <c r="AN847" s="114">
        <f t="shared" si="26"/>
        <v>0</v>
      </c>
      <c r="AO847" s="114">
        <f t="shared" si="27"/>
        <v>84000000</v>
      </c>
      <c r="AP847" s="114"/>
      <c r="AQ847" s="114"/>
      <c r="AR847" s="114"/>
      <c r="AS847" s="114"/>
      <c r="AT847" s="190"/>
    </row>
    <row r="848" spans="1:46" s="190" customFormat="1" ht="15" customHeight="1" x14ac:dyDescent="0.2">
      <c r="A848" s="104"/>
      <c r="B848" s="104">
        <f>VLOOKUP(BJB!$F$9:$F$5599,Ctrl!$B$4:$C$399,2,0)</f>
        <v>28</v>
      </c>
      <c r="C848" s="104">
        <f>VLOOKUP(BJB!$G$9:$G$5599,Ctrl!$E$4:$F$399,2,0)</f>
        <v>0</v>
      </c>
      <c r="D848" s="219">
        <v>1</v>
      </c>
      <c r="E848" s="104" t="str">
        <f>VLOOKUP(BJB!$F$9:$F$5599,Ctrl!$B$4:$D$399,3,0)</f>
        <v>III</v>
      </c>
      <c r="F848" s="139" t="s">
        <v>10541</v>
      </c>
      <c r="G848" s="139" t="s">
        <v>7655</v>
      </c>
      <c r="H848" s="125" t="s">
        <v>6647</v>
      </c>
      <c r="I848" s="220">
        <f>IF(G847=BJB!$G1563,I847+1,1)</f>
        <v>1</v>
      </c>
      <c r="J848" s="912" t="s">
        <v>21030</v>
      </c>
      <c r="K848" s="121" t="s">
        <v>1696</v>
      </c>
      <c r="L848" s="104" t="s">
        <v>6477</v>
      </c>
      <c r="M848" s="104" t="s">
        <v>1697</v>
      </c>
      <c r="N848" s="120">
        <v>41101</v>
      </c>
      <c r="O848" s="107">
        <v>22000000</v>
      </c>
      <c r="P848" s="105" t="s">
        <v>15361</v>
      </c>
      <c r="Q848" s="120">
        <v>41395</v>
      </c>
      <c r="R848" s="105">
        <v>22072160</v>
      </c>
      <c r="S848" s="146" t="s">
        <v>1688</v>
      </c>
      <c r="T848" s="109">
        <v>41453</v>
      </c>
      <c r="U848" s="106">
        <v>15097674</v>
      </c>
      <c r="V848" s="109">
        <v>41453</v>
      </c>
      <c r="W848" s="141">
        <v>15097674</v>
      </c>
      <c r="X848" s="141">
        <v>0</v>
      </c>
      <c r="Y848" s="141">
        <v>0</v>
      </c>
      <c r="Z848" s="141">
        <v>0</v>
      </c>
      <c r="AA848" s="114">
        <v>15097674</v>
      </c>
      <c r="AB848" s="114"/>
      <c r="AC848" s="132"/>
      <c r="AD848" s="141"/>
      <c r="AE848" s="106">
        <v>0</v>
      </c>
      <c r="AF848" s="106">
        <v>0</v>
      </c>
      <c r="AG848" s="106">
        <v>0</v>
      </c>
      <c r="AH848" s="106"/>
      <c r="AI848" s="106"/>
      <c r="AJ848" s="106"/>
      <c r="AK848" s="106"/>
      <c r="AL848" s="106"/>
      <c r="AM848" s="106"/>
      <c r="AN848" s="114">
        <f t="shared" si="26"/>
        <v>15097674</v>
      </c>
      <c r="AO848" s="114">
        <f t="shared" si="27"/>
        <v>0</v>
      </c>
      <c r="AP848" s="114"/>
      <c r="AQ848" s="114"/>
      <c r="AR848" s="114"/>
      <c r="AS848" s="114"/>
      <c r="AT848" s="191"/>
    </row>
    <row r="849" spans="1:46" s="190" customFormat="1" ht="15" customHeight="1" x14ac:dyDescent="0.2">
      <c r="A849" s="104"/>
      <c r="B849" s="104">
        <f>VLOOKUP(BJB!$F$9:$F$5599,Ctrl!$B$4:$C$399,2,0)</f>
        <v>28</v>
      </c>
      <c r="C849" s="104">
        <f>VLOOKUP(BJB!$G$9:$G$5599,Ctrl!$E$4:$F$399,2,0)</f>
        <v>2</v>
      </c>
      <c r="D849" s="219">
        <v>1</v>
      </c>
      <c r="E849" s="104" t="str">
        <f>VLOOKUP(BJB!$F$9:$F$5599,Ctrl!$B$4:$D$399,3,0)</f>
        <v>III</v>
      </c>
      <c r="F849" s="139" t="s">
        <v>10541</v>
      </c>
      <c r="G849" s="139" t="s">
        <v>1908</v>
      </c>
      <c r="H849" s="125" t="s">
        <v>13215</v>
      </c>
      <c r="I849" s="220">
        <f>IF(G848=BJB!$G2015,I848+1,1)</f>
        <v>1</v>
      </c>
      <c r="J849" s="912" t="s">
        <v>21031</v>
      </c>
      <c r="K849" s="126" t="s">
        <v>5352</v>
      </c>
      <c r="L849" s="104" t="s">
        <v>6477</v>
      </c>
      <c r="M849" s="104" t="s">
        <v>5353</v>
      </c>
      <c r="N849" s="120">
        <v>41352</v>
      </c>
      <c r="O849" s="105">
        <v>60000000</v>
      </c>
      <c r="P849" s="105" t="s">
        <v>15362</v>
      </c>
      <c r="Q849" s="120">
        <v>41621</v>
      </c>
      <c r="R849" s="105">
        <v>63295858</v>
      </c>
      <c r="S849" s="234" t="s">
        <v>5326</v>
      </c>
      <c r="T849" s="130">
        <v>41759</v>
      </c>
      <c r="U849" s="112">
        <v>42000000</v>
      </c>
      <c r="V849" s="109">
        <v>41730</v>
      </c>
      <c r="W849" s="141">
        <v>42000000</v>
      </c>
      <c r="X849" s="141">
        <v>0</v>
      </c>
      <c r="Y849" s="141">
        <v>0</v>
      </c>
      <c r="Z849" s="141">
        <v>0</v>
      </c>
      <c r="AA849" s="114">
        <v>42000000</v>
      </c>
      <c r="AB849" s="114"/>
      <c r="AC849" s="132"/>
      <c r="AD849" s="141"/>
      <c r="AE849" s="106">
        <v>0</v>
      </c>
      <c r="AF849" s="106">
        <v>0</v>
      </c>
      <c r="AG849" s="106">
        <v>0</v>
      </c>
      <c r="AH849" s="112"/>
      <c r="AI849" s="112"/>
      <c r="AJ849" s="112"/>
      <c r="AK849" s="112"/>
      <c r="AL849" s="112"/>
      <c r="AM849" s="112"/>
      <c r="AN849" s="114">
        <f t="shared" si="26"/>
        <v>42000000</v>
      </c>
      <c r="AO849" s="114">
        <f t="shared" si="27"/>
        <v>0</v>
      </c>
      <c r="AP849" s="114"/>
      <c r="AQ849" s="114"/>
      <c r="AR849" s="114"/>
      <c r="AS849" s="114"/>
      <c r="AT849" s="191"/>
    </row>
    <row r="850" spans="1:46" s="190" customFormat="1" ht="15" customHeight="1" x14ac:dyDescent="0.2">
      <c r="A850" s="104"/>
      <c r="B850" s="104">
        <f>VLOOKUP(BJB!$F$9:$F$5599,Ctrl!$B$4:$C$399,2,0)</f>
        <v>28</v>
      </c>
      <c r="C850" s="104">
        <f>VLOOKUP(BJB!$G$9:$G$5599,Ctrl!$E$4:$F$399,2,0)</f>
        <v>0</v>
      </c>
      <c r="D850" s="219">
        <v>1</v>
      </c>
      <c r="E850" s="104" t="str">
        <f>VLOOKUP(BJB!$F$9:$F$5599,Ctrl!$B$4:$D$399,3,0)</f>
        <v>III</v>
      </c>
      <c r="F850" s="139" t="s">
        <v>10541</v>
      </c>
      <c r="G850" s="139" t="s">
        <v>7655</v>
      </c>
      <c r="H850" s="125"/>
      <c r="I850" s="220">
        <f>IF(G849=BJB!$G1556,I849+1,1)</f>
        <v>1</v>
      </c>
      <c r="J850" s="912" t="s">
        <v>21032</v>
      </c>
      <c r="K850" s="121" t="s">
        <v>1685</v>
      </c>
      <c r="L850" s="104" t="s">
        <v>6476</v>
      </c>
      <c r="M850" s="104" t="s">
        <v>1686</v>
      </c>
      <c r="N850" s="120">
        <v>41038</v>
      </c>
      <c r="O850" s="107">
        <v>50751800</v>
      </c>
      <c r="P850" s="105" t="s">
        <v>15363</v>
      </c>
      <c r="Q850" s="120">
        <v>41358</v>
      </c>
      <c r="R850" s="105">
        <v>42609760</v>
      </c>
      <c r="S850" s="108" t="s">
        <v>1682</v>
      </c>
      <c r="T850" s="109">
        <v>41424</v>
      </c>
      <c r="U850" s="106">
        <v>42609760</v>
      </c>
      <c r="V850" s="109">
        <v>41424</v>
      </c>
      <c r="W850" s="141">
        <v>42609760</v>
      </c>
      <c r="X850" s="141">
        <v>0</v>
      </c>
      <c r="Y850" s="141">
        <v>0</v>
      </c>
      <c r="Z850" s="141">
        <v>0</v>
      </c>
      <c r="AA850" s="114">
        <v>0</v>
      </c>
      <c r="AB850" s="114"/>
      <c r="AC850" s="106"/>
      <c r="AD850" s="141"/>
      <c r="AE850" s="106">
        <v>0</v>
      </c>
      <c r="AF850" s="106">
        <v>0</v>
      </c>
      <c r="AG850" s="106">
        <v>0</v>
      </c>
      <c r="AH850" s="106"/>
      <c r="AI850" s="106"/>
      <c r="AJ850" s="106"/>
      <c r="AK850" s="106"/>
      <c r="AL850" s="106"/>
      <c r="AM850" s="106"/>
      <c r="AN850" s="114">
        <f t="shared" si="26"/>
        <v>0</v>
      </c>
      <c r="AO850" s="114">
        <f t="shared" si="27"/>
        <v>42609760</v>
      </c>
      <c r="AP850" s="114"/>
      <c r="AQ850" s="114"/>
      <c r="AR850" s="114"/>
      <c r="AS850" s="114"/>
    </row>
    <row r="851" spans="1:46" s="190" customFormat="1" ht="15" customHeight="1" x14ac:dyDescent="0.2">
      <c r="A851" s="104"/>
      <c r="B851" s="104">
        <f>VLOOKUP(BJB!$F$9:$F$5599,Ctrl!$B$4:$C$399,2,0)</f>
        <v>28</v>
      </c>
      <c r="C851" s="104">
        <f>VLOOKUP(BJB!$G$9:$G$5599,Ctrl!$E$4:$F$399,2,0)</f>
        <v>0</v>
      </c>
      <c r="D851" s="219">
        <v>1</v>
      </c>
      <c r="E851" s="104" t="str">
        <f>VLOOKUP(BJB!$F$9:$F$5599,Ctrl!$B$4:$D$399,3,0)</f>
        <v>III</v>
      </c>
      <c r="F851" s="139" t="s">
        <v>10541</v>
      </c>
      <c r="G851" s="139" t="s">
        <v>7655</v>
      </c>
      <c r="H851" s="125">
        <v>1120224000202</v>
      </c>
      <c r="I851" s="220">
        <f>IF(G850=BJB!$G1636,I850+1,1)</f>
        <v>1</v>
      </c>
      <c r="J851" s="912" t="s">
        <v>21033</v>
      </c>
      <c r="K851" s="121" t="s">
        <v>3517</v>
      </c>
      <c r="L851" s="104" t="s">
        <v>6477</v>
      </c>
      <c r="M851" s="104" t="s">
        <v>1677</v>
      </c>
      <c r="N851" s="120">
        <v>41058</v>
      </c>
      <c r="O851" s="105">
        <v>50000000</v>
      </c>
      <c r="P851" s="105" t="s">
        <v>15364</v>
      </c>
      <c r="Q851" s="120">
        <v>41856</v>
      </c>
      <c r="R851" s="105">
        <v>20783230</v>
      </c>
      <c r="S851" s="146" t="s">
        <v>7905</v>
      </c>
      <c r="T851" s="109">
        <v>42114</v>
      </c>
      <c r="U851" s="141">
        <v>13624720</v>
      </c>
      <c r="V851" s="109">
        <v>42114</v>
      </c>
      <c r="W851" s="141">
        <v>13624720</v>
      </c>
      <c r="X851" s="141">
        <v>0</v>
      </c>
      <c r="Y851" s="141">
        <v>0</v>
      </c>
      <c r="Z851" s="141">
        <v>0</v>
      </c>
      <c r="AA851" s="114">
        <v>84771</v>
      </c>
      <c r="AB851" s="114"/>
      <c r="AC851" s="132"/>
      <c r="AD851" s="141"/>
      <c r="AE851" s="106">
        <v>0</v>
      </c>
      <c r="AF851" s="106">
        <v>0</v>
      </c>
      <c r="AG851" s="106">
        <v>0</v>
      </c>
      <c r="AH851" s="141"/>
      <c r="AI851" s="141"/>
      <c r="AJ851" s="141"/>
      <c r="AK851" s="154"/>
      <c r="AL851" s="141"/>
      <c r="AM851" s="141"/>
      <c r="AN851" s="114">
        <f t="shared" si="26"/>
        <v>84771</v>
      </c>
      <c r="AO851" s="114">
        <f t="shared" si="27"/>
        <v>13539949</v>
      </c>
      <c r="AP851" s="114"/>
      <c r="AQ851" s="114"/>
      <c r="AR851" s="114"/>
      <c r="AS851" s="114"/>
    </row>
    <row r="852" spans="1:46" s="190" customFormat="1" ht="15" customHeight="1" x14ac:dyDescent="0.2">
      <c r="A852" s="104"/>
      <c r="B852" s="104">
        <f>VLOOKUP(BJB!$F$9:$F$5599,Ctrl!$B$4:$C$399,2,0)</f>
        <v>28</v>
      </c>
      <c r="C852" s="104">
        <f>VLOOKUP(BJB!$G$9:$G$5599,Ctrl!$E$4:$F$399,2,0)</f>
        <v>5</v>
      </c>
      <c r="D852" s="219">
        <v>1</v>
      </c>
      <c r="E852" s="104" t="str">
        <f>VLOOKUP(BJB!$F$9:$F$5599,Ctrl!$B$4:$D$399,3,0)</f>
        <v>III</v>
      </c>
      <c r="F852" s="139" t="s">
        <v>10541</v>
      </c>
      <c r="G852" s="139" t="s">
        <v>2058</v>
      </c>
      <c r="H852" s="125"/>
      <c r="I852" s="220">
        <f>IF(G851=BJB!$G1851,I851+1,1)</f>
        <v>1</v>
      </c>
      <c r="J852" s="912" t="s">
        <v>21034</v>
      </c>
      <c r="K852" s="121" t="s">
        <v>7783</v>
      </c>
      <c r="L852" s="104" t="s">
        <v>6477</v>
      </c>
      <c r="M852" s="104" t="s">
        <v>7856</v>
      </c>
      <c r="N852" s="120">
        <v>41348</v>
      </c>
      <c r="O852" s="105">
        <v>20000000</v>
      </c>
      <c r="P852" s="105" t="s">
        <v>15365</v>
      </c>
      <c r="Q852" s="120">
        <v>42044</v>
      </c>
      <c r="R852" s="105">
        <v>18648590.609999999</v>
      </c>
      <c r="S852" s="146" t="s">
        <v>7917</v>
      </c>
      <c r="T852" s="109">
        <v>42114</v>
      </c>
      <c r="U852" s="141">
        <v>12233466</v>
      </c>
      <c r="V852" s="109">
        <v>42114</v>
      </c>
      <c r="W852" s="141">
        <v>12233466</v>
      </c>
      <c r="X852" s="141">
        <v>0</v>
      </c>
      <c r="Y852" s="141">
        <v>0</v>
      </c>
      <c r="Z852" s="141">
        <v>0</v>
      </c>
      <c r="AA852" s="114">
        <v>0</v>
      </c>
      <c r="AB852" s="114"/>
      <c r="AC852" s="132"/>
      <c r="AD852" s="141"/>
      <c r="AE852" s="106">
        <v>0</v>
      </c>
      <c r="AF852" s="106">
        <v>0</v>
      </c>
      <c r="AG852" s="106">
        <v>0</v>
      </c>
      <c r="AH852" s="141"/>
      <c r="AI852" s="141"/>
      <c r="AJ852" s="141"/>
      <c r="AK852" s="141"/>
      <c r="AL852" s="141"/>
      <c r="AM852" s="141"/>
      <c r="AN852" s="114">
        <f t="shared" si="26"/>
        <v>0</v>
      </c>
      <c r="AO852" s="114">
        <f t="shared" si="27"/>
        <v>12233466</v>
      </c>
      <c r="AP852" s="114"/>
      <c r="AQ852" s="114"/>
      <c r="AR852" s="114"/>
      <c r="AS852" s="114"/>
    </row>
    <row r="853" spans="1:46" s="190" customFormat="1" ht="15" customHeight="1" x14ac:dyDescent="0.2">
      <c r="A853" s="104"/>
      <c r="B853" s="104">
        <f>VLOOKUP(BJB!$F$9:$F$5599,Ctrl!$B$4:$C$399,2,0)</f>
        <v>28</v>
      </c>
      <c r="C853" s="104">
        <f>VLOOKUP(BJB!$G$9:$G$5599,Ctrl!$E$4:$F$399,2,0)</f>
        <v>0</v>
      </c>
      <c r="D853" s="219">
        <v>1</v>
      </c>
      <c r="E853" s="104" t="str">
        <f>VLOOKUP(BJB!$F$9:$F$5599,Ctrl!$B$4:$D$399,3,0)</f>
        <v>III</v>
      </c>
      <c r="F853" s="139" t="s">
        <v>10541</v>
      </c>
      <c r="G853" s="139" t="s">
        <v>7655</v>
      </c>
      <c r="H853" s="125"/>
      <c r="I853" s="220">
        <f>IF(G852=BJB!$G1524,I852+1,1)</f>
        <v>1</v>
      </c>
      <c r="J853" s="912" t="s">
        <v>21035</v>
      </c>
      <c r="K853" s="121" t="s">
        <v>1630</v>
      </c>
      <c r="L853" s="104" t="s">
        <v>6477</v>
      </c>
      <c r="M853" s="104" t="s">
        <v>1631</v>
      </c>
      <c r="N853" s="120">
        <v>40329</v>
      </c>
      <c r="O853" s="107">
        <v>25000000</v>
      </c>
      <c r="P853" s="105" t="s">
        <v>6222</v>
      </c>
      <c r="Q853" s="120" t="s">
        <v>6222</v>
      </c>
      <c r="R853" s="890">
        <v>0</v>
      </c>
      <c r="S853" s="108" t="s">
        <v>6899</v>
      </c>
      <c r="T853" s="109">
        <v>41054</v>
      </c>
      <c r="U853" s="106">
        <v>14607206</v>
      </c>
      <c r="V853" s="109" t="s">
        <v>6222</v>
      </c>
      <c r="W853" s="141">
        <v>0</v>
      </c>
      <c r="X853" s="141">
        <v>0</v>
      </c>
      <c r="Y853" s="141">
        <v>0</v>
      </c>
      <c r="Z853" s="141">
        <v>0</v>
      </c>
      <c r="AA853" s="114">
        <v>71000</v>
      </c>
      <c r="AB853" s="114"/>
      <c r="AC853" s="106"/>
      <c r="AD853" s="141"/>
      <c r="AE853" s="106">
        <v>0</v>
      </c>
      <c r="AF853" s="106">
        <v>0</v>
      </c>
      <c r="AG853" s="106">
        <v>0</v>
      </c>
      <c r="AH853" s="106"/>
      <c r="AI853" s="106"/>
      <c r="AJ853" s="106"/>
      <c r="AK853" s="106"/>
      <c r="AL853" s="106"/>
      <c r="AM853" s="106"/>
      <c r="AN853" s="114">
        <f t="shared" si="26"/>
        <v>71000</v>
      </c>
      <c r="AO853" s="114">
        <f t="shared" si="27"/>
        <v>14536206</v>
      </c>
      <c r="AP853" s="114"/>
      <c r="AQ853" s="114"/>
      <c r="AR853" s="114"/>
      <c r="AS853" s="114"/>
    </row>
    <row r="854" spans="1:46" s="190" customFormat="1" ht="15" customHeight="1" x14ac:dyDescent="0.2">
      <c r="A854" s="104"/>
      <c r="B854" s="104">
        <f>VLOOKUP(BJB!$F$9:$F$5599,Ctrl!$B$4:$C$399,2,0)</f>
        <v>28</v>
      </c>
      <c r="C854" s="104">
        <f>VLOOKUP(BJB!$G$9:$G$5599,Ctrl!$E$4:$F$399,2,0)</f>
        <v>3</v>
      </c>
      <c r="D854" s="219">
        <v>1</v>
      </c>
      <c r="E854" s="104" t="str">
        <f>VLOOKUP(BJB!$F$9:$F$5599,Ctrl!$B$4:$D$399,3,0)</f>
        <v>III</v>
      </c>
      <c r="F854" s="139" t="s">
        <v>10541</v>
      </c>
      <c r="G854" s="139" t="s">
        <v>1957</v>
      </c>
      <c r="H854" s="125" t="s">
        <v>7455</v>
      </c>
      <c r="I854" s="220">
        <f>IF(G853=BJB!$G1895,I853+1,1)</f>
        <v>1</v>
      </c>
      <c r="J854" s="891" t="s">
        <v>18264</v>
      </c>
      <c r="K854" s="121" t="s">
        <v>2019</v>
      </c>
      <c r="L854" s="104" t="s">
        <v>6477</v>
      </c>
      <c r="M854" s="104" t="s">
        <v>2020</v>
      </c>
      <c r="N854" s="120">
        <v>41218</v>
      </c>
      <c r="O854" s="105">
        <v>75000000</v>
      </c>
      <c r="P854" s="105" t="s">
        <v>15366</v>
      </c>
      <c r="Q854" s="120">
        <v>41540</v>
      </c>
      <c r="R854" s="105">
        <v>81350890</v>
      </c>
      <c r="S854" s="146" t="s">
        <v>2013</v>
      </c>
      <c r="T854" s="109">
        <v>41571</v>
      </c>
      <c r="U854" s="141">
        <v>52500000</v>
      </c>
      <c r="V854" s="109">
        <v>41564</v>
      </c>
      <c r="W854" s="141">
        <v>52500000</v>
      </c>
      <c r="X854" s="141">
        <v>0</v>
      </c>
      <c r="Y854" s="141">
        <v>0</v>
      </c>
      <c r="Z854" s="141">
        <v>0</v>
      </c>
      <c r="AA854" s="150">
        <v>24500000</v>
      </c>
      <c r="AB854" s="150">
        <v>350000</v>
      </c>
      <c r="AC854" s="132"/>
      <c r="AD854" s="141">
        <v>350000</v>
      </c>
      <c r="AE854" s="106">
        <v>350000</v>
      </c>
      <c r="AF854" s="106">
        <v>0</v>
      </c>
      <c r="AG854" s="106">
        <v>0</v>
      </c>
      <c r="AH854" s="141"/>
      <c r="AI854" s="222"/>
      <c r="AJ854" s="141"/>
      <c r="AK854" s="116"/>
      <c r="AL854" s="141"/>
      <c r="AM854" s="141"/>
      <c r="AN854" s="114">
        <f t="shared" si="26"/>
        <v>25550000</v>
      </c>
      <c r="AO854" s="114">
        <f t="shared" si="27"/>
        <v>26950000</v>
      </c>
      <c r="AP854" s="114"/>
      <c r="AQ854" s="114"/>
      <c r="AR854" s="114"/>
      <c r="AS854" s="114"/>
    </row>
    <row r="855" spans="1:46" s="190" customFormat="1" ht="15" customHeight="1" x14ac:dyDescent="0.2">
      <c r="A855" s="104"/>
      <c r="B855" s="104">
        <f>VLOOKUP(BJB!$F$9:$F$5599,Ctrl!$B$4:$C$399,2,0)</f>
        <v>28</v>
      </c>
      <c r="C855" s="104">
        <f>VLOOKUP(BJB!$G$9:$G$5599,Ctrl!$E$4:$F$399,2,0)</f>
        <v>2</v>
      </c>
      <c r="D855" s="219">
        <v>1</v>
      </c>
      <c r="E855" s="104" t="str">
        <f>VLOOKUP(BJB!$F$9:$F$5599,Ctrl!$B$4:$D$399,3,0)</f>
        <v>III</v>
      </c>
      <c r="F855" s="139" t="s">
        <v>10541</v>
      </c>
      <c r="G855" s="139" t="s">
        <v>1908</v>
      </c>
      <c r="H855" s="125"/>
      <c r="I855" s="220">
        <f>IF(G854=BJB!$G1988,I854+1,1)</f>
        <v>1</v>
      </c>
      <c r="J855" s="912" t="s">
        <v>21036</v>
      </c>
      <c r="K855" s="121" t="s">
        <v>1909</v>
      </c>
      <c r="L855" s="104" t="s">
        <v>7835</v>
      </c>
      <c r="M855" s="104" t="s">
        <v>1910</v>
      </c>
      <c r="N855" s="120">
        <v>40694</v>
      </c>
      <c r="O855" s="107">
        <v>104834997</v>
      </c>
      <c r="P855" s="105" t="s">
        <v>15367</v>
      </c>
      <c r="Q855" s="120">
        <v>40973</v>
      </c>
      <c r="R855" s="105">
        <v>101282714</v>
      </c>
      <c r="S855" s="108" t="s">
        <v>6915</v>
      </c>
      <c r="T855" s="109">
        <v>41053</v>
      </c>
      <c r="U855" s="118">
        <v>75962036</v>
      </c>
      <c r="V855" s="109">
        <v>41053</v>
      </c>
      <c r="W855" s="141">
        <v>75962036</v>
      </c>
      <c r="X855" s="141">
        <v>0</v>
      </c>
      <c r="Y855" s="141">
        <v>0</v>
      </c>
      <c r="Z855" s="141">
        <v>0</v>
      </c>
      <c r="AA855" s="114">
        <v>0</v>
      </c>
      <c r="AB855" s="114"/>
      <c r="AC855" s="118"/>
      <c r="AD855" s="141"/>
      <c r="AE855" s="106">
        <v>0</v>
      </c>
      <c r="AF855" s="106">
        <v>0</v>
      </c>
      <c r="AG855" s="106">
        <v>0</v>
      </c>
      <c r="AH855" s="118"/>
      <c r="AI855" s="118"/>
      <c r="AJ855" s="118"/>
      <c r="AK855" s="118"/>
      <c r="AL855" s="118"/>
      <c r="AM855" s="118"/>
      <c r="AN855" s="114">
        <f t="shared" si="26"/>
        <v>0</v>
      </c>
      <c r="AO855" s="114">
        <f t="shared" si="27"/>
        <v>75962036</v>
      </c>
      <c r="AP855" s="114"/>
      <c r="AQ855" s="114"/>
      <c r="AR855" s="114"/>
      <c r="AS855" s="114"/>
    </row>
    <row r="856" spans="1:46" s="190" customFormat="1" ht="15" customHeight="1" x14ac:dyDescent="0.2">
      <c r="A856" s="104"/>
      <c r="B856" s="104">
        <f>VLOOKUP(BJB!$F$9:$F$5599,Ctrl!$B$4:$C$399,2,0)</f>
        <v>28</v>
      </c>
      <c r="C856" s="104">
        <f>VLOOKUP(BJB!$G$9:$G$5599,Ctrl!$E$4:$F$399,2,0)</f>
        <v>0</v>
      </c>
      <c r="D856" s="219">
        <v>1</v>
      </c>
      <c r="E856" s="104" t="str">
        <f>VLOOKUP(BJB!$F$9:$F$5599,Ctrl!$B$4:$D$399,3,0)</f>
        <v>III</v>
      </c>
      <c r="F856" s="139" t="s">
        <v>10580</v>
      </c>
      <c r="G856" s="139" t="s">
        <v>7655</v>
      </c>
      <c r="H856" s="125"/>
      <c r="I856" s="220">
        <f>IF(G855=BJB!$G1649,I855+1,1)</f>
        <v>1</v>
      </c>
      <c r="J856" s="912" t="s">
        <v>21037</v>
      </c>
      <c r="K856" s="121" t="s">
        <v>8077</v>
      </c>
      <c r="L856" s="104" t="s">
        <v>6477</v>
      </c>
      <c r="M856" s="104" t="s">
        <v>5466</v>
      </c>
      <c r="N856" s="120">
        <v>41271</v>
      </c>
      <c r="O856" s="105">
        <v>120000000</v>
      </c>
      <c r="P856" s="105" t="s">
        <v>15368</v>
      </c>
      <c r="Q856" s="120">
        <v>42069</v>
      </c>
      <c r="R856" s="105">
        <v>77445643</v>
      </c>
      <c r="S856" s="146" t="s">
        <v>8228</v>
      </c>
      <c r="T856" s="109">
        <v>42153</v>
      </c>
      <c r="U856" s="141">
        <v>52093860</v>
      </c>
      <c r="V856" s="109">
        <v>42153</v>
      </c>
      <c r="W856" s="141">
        <v>52093860</v>
      </c>
      <c r="X856" s="141">
        <v>0</v>
      </c>
      <c r="Y856" s="141">
        <v>0</v>
      </c>
      <c r="Z856" s="141">
        <v>0</v>
      </c>
      <c r="AA856" s="114">
        <v>0</v>
      </c>
      <c r="AB856" s="114"/>
      <c r="AC856" s="132"/>
      <c r="AD856" s="141"/>
      <c r="AE856" s="106">
        <v>0</v>
      </c>
      <c r="AF856" s="106">
        <v>0</v>
      </c>
      <c r="AG856" s="106">
        <v>0</v>
      </c>
      <c r="AH856" s="106"/>
      <c r="AI856" s="106"/>
      <c r="AJ856" s="106"/>
      <c r="AK856" s="106"/>
      <c r="AL856" s="106"/>
      <c r="AM856" s="106"/>
      <c r="AN856" s="114">
        <f t="shared" si="26"/>
        <v>0</v>
      </c>
      <c r="AO856" s="114">
        <f t="shared" si="27"/>
        <v>52093860</v>
      </c>
      <c r="AP856" s="114"/>
      <c r="AQ856" s="114"/>
      <c r="AR856" s="114"/>
      <c r="AS856" s="114"/>
    </row>
    <row r="857" spans="1:46" s="190" customFormat="1" ht="15" customHeight="1" x14ac:dyDescent="0.2">
      <c r="A857" s="104"/>
      <c r="B857" s="104">
        <f>VLOOKUP(BJB!$F$9:$F$5599,Ctrl!$B$4:$C$399,2,0)</f>
        <v>28</v>
      </c>
      <c r="C857" s="104">
        <f>VLOOKUP(BJB!$G$9:$G$5599,Ctrl!$E$4:$F$399,2,0)</f>
        <v>0</v>
      </c>
      <c r="D857" s="219">
        <v>1</v>
      </c>
      <c r="E857" s="104" t="str">
        <f>VLOOKUP(BJB!$F$9:$F$5599,Ctrl!$B$4:$D$399,3,0)</f>
        <v>III</v>
      </c>
      <c r="F857" s="139" t="s">
        <v>10541</v>
      </c>
      <c r="G857" s="139" t="s">
        <v>7655</v>
      </c>
      <c r="H857" s="125"/>
      <c r="I857" s="220">
        <f>IF(G856=BJB!$G1567,I856+1,1)</f>
        <v>1</v>
      </c>
      <c r="J857" s="912" t="s">
        <v>21038</v>
      </c>
      <c r="K857" s="121" t="s">
        <v>1702</v>
      </c>
      <c r="L857" s="104" t="s">
        <v>6476</v>
      </c>
      <c r="M857" s="104" t="s">
        <v>1681</v>
      </c>
      <c r="N857" s="120">
        <v>40952</v>
      </c>
      <c r="O857" s="105">
        <v>53796900</v>
      </c>
      <c r="P857" s="105" t="s">
        <v>15369</v>
      </c>
      <c r="Q857" s="120">
        <v>41514</v>
      </c>
      <c r="R857" s="105">
        <v>37799179</v>
      </c>
      <c r="S857" s="146" t="s">
        <v>5975</v>
      </c>
      <c r="T857" s="109">
        <v>41578</v>
      </c>
      <c r="U857" s="141">
        <v>37799179</v>
      </c>
      <c r="V857" s="109">
        <v>41575</v>
      </c>
      <c r="W857" s="141">
        <v>37799179</v>
      </c>
      <c r="X857" s="141">
        <v>0</v>
      </c>
      <c r="Y857" s="141">
        <v>0</v>
      </c>
      <c r="Z857" s="141">
        <v>0</v>
      </c>
      <c r="AA857" s="114">
        <v>0</v>
      </c>
      <c r="AB857" s="114"/>
      <c r="AC857" s="141"/>
      <c r="AD857" s="141"/>
      <c r="AE857" s="106">
        <v>0</v>
      </c>
      <c r="AF857" s="106">
        <v>0</v>
      </c>
      <c r="AG857" s="106">
        <v>0</v>
      </c>
      <c r="AH857" s="141"/>
      <c r="AI857" s="141"/>
      <c r="AJ857" s="141"/>
      <c r="AK857" s="141"/>
      <c r="AL857" s="141"/>
      <c r="AM857" s="141"/>
      <c r="AN857" s="114">
        <f t="shared" si="26"/>
        <v>0</v>
      </c>
      <c r="AO857" s="114">
        <f t="shared" si="27"/>
        <v>37799179</v>
      </c>
      <c r="AP857" s="114"/>
      <c r="AQ857" s="114"/>
      <c r="AR857" s="114"/>
      <c r="AS857" s="114"/>
    </row>
    <row r="858" spans="1:46" s="190" customFormat="1" ht="15" customHeight="1" x14ac:dyDescent="0.2">
      <c r="A858" s="104"/>
      <c r="B858" s="104">
        <f>VLOOKUP(BJB!$F$9:$F$5599,Ctrl!$B$4:$C$399,2,0)</f>
        <v>28</v>
      </c>
      <c r="C858" s="104">
        <f>VLOOKUP(BJB!$G$9:$G$5599,Ctrl!$E$4:$F$399,2,0)</f>
        <v>4</v>
      </c>
      <c r="D858" s="219">
        <v>1</v>
      </c>
      <c r="E858" s="104" t="str">
        <f>VLOOKUP(BJB!$F$9:$F$5599,Ctrl!$B$4:$D$399,3,0)</f>
        <v>III</v>
      </c>
      <c r="F858" s="139" t="s">
        <v>10541</v>
      </c>
      <c r="G858" s="139" t="s">
        <v>2026</v>
      </c>
      <c r="H858" s="125"/>
      <c r="I858" s="220">
        <f>IF(G857=BJB!$G1957,I857+1,1)</f>
        <v>1</v>
      </c>
      <c r="J858" s="912" t="s">
        <v>21039</v>
      </c>
      <c r="K858" s="121" t="s">
        <v>2035</v>
      </c>
      <c r="L858" s="104" t="s">
        <v>6477</v>
      </c>
      <c r="M858" s="104" t="s">
        <v>2036</v>
      </c>
      <c r="N858" s="120">
        <v>40718</v>
      </c>
      <c r="O858" s="107">
        <v>30000000</v>
      </c>
      <c r="P858" s="105" t="s">
        <v>15370</v>
      </c>
      <c r="Q858" s="120">
        <v>41352</v>
      </c>
      <c r="R858" s="105">
        <v>25416468</v>
      </c>
      <c r="S858" s="146" t="s">
        <v>1675</v>
      </c>
      <c r="T858" s="109">
        <v>41389</v>
      </c>
      <c r="U858" s="106">
        <v>17466483</v>
      </c>
      <c r="V858" s="109">
        <v>41389</v>
      </c>
      <c r="W858" s="141">
        <v>17466483</v>
      </c>
      <c r="X858" s="141">
        <v>0</v>
      </c>
      <c r="Y858" s="141">
        <v>0</v>
      </c>
      <c r="Z858" s="141">
        <v>0</v>
      </c>
      <c r="AA858" s="114">
        <v>0</v>
      </c>
      <c r="AB858" s="114"/>
      <c r="AC858" s="106"/>
      <c r="AD858" s="141"/>
      <c r="AE858" s="106">
        <v>0</v>
      </c>
      <c r="AF858" s="106">
        <v>0</v>
      </c>
      <c r="AG858" s="106">
        <v>0</v>
      </c>
      <c r="AH858" s="106"/>
      <c r="AI858" s="106"/>
      <c r="AJ858" s="106"/>
      <c r="AK858" s="106"/>
      <c r="AL858" s="106"/>
      <c r="AM858" s="106"/>
      <c r="AN858" s="114">
        <f t="shared" si="26"/>
        <v>0</v>
      </c>
      <c r="AO858" s="114">
        <f t="shared" si="27"/>
        <v>17466483</v>
      </c>
      <c r="AP858" s="114"/>
      <c r="AQ858" s="114"/>
      <c r="AR858" s="114"/>
      <c r="AS858" s="114"/>
    </row>
    <row r="859" spans="1:46" s="190" customFormat="1" ht="15" customHeight="1" x14ac:dyDescent="0.2">
      <c r="A859" s="104"/>
      <c r="B859" s="104">
        <f>VLOOKUP(BJB!$F$9:$F$5599,Ctrl!$B$4:$C$399,2,0)</f>
        <v>28</v>
      </c>
      <c r="C859" s="104">
        <f>VLOOKUP(BJB!$G$9:$G$5599,Ctrl!$E$4:$F$399,2,0)</f>
        <v>0</v>
      </c>
      <c r="D859" s="219">
        <v>1</v>
      </c>
      <c r="E859" s="104" t="str">
        <f>VLOOKUP(BJB!$F$9:$F$5599,Ctrl!$B$4:$D$399,3,0)</f>
        <v>III</v>
      </c>
      <c r="F859" s="139" t="s">
        <v>10541</v>
      </c>
      <c r="G859" s="139" t="s">
        <v>7655</v>
      </c>
      <c r="H859" s="125"/>
      <c r="I859" s="220">
        <f>IF(G858=BJB!$G1641,I858+1,1)</f>
        <v>1</v>
      </c>
      <c r="J859" s="912" t="s">
        <v>21040</v>
      </c>
      <c r="K859" s="121" t="s">
        <v>7753</v>
      </c>
      <c r="L859" s="104" t="s">
        <v>6477</v>
      </c>
      <c r="M859" s="104" t="s">
        <v>5467</v>
      </c>
      <c r="N859" s="120">
        <v>41347</v>
      </c>
      <c r="O859" s="105">
        <v>9000000</v>
      </c>
      <c r="P859" s="105" t="s">
        <v>15371</v>
      </c>
      <c r="Q859" s="120">
        <v>41856</v>
      </c>
      <c r="R859" s="105">
        <v>11277591</v>
      </c>
      <c r="S859" s="146" t="s">
        <v>7905</v>
      </c>
      <c r="T859" s="109">
        <v>42114</v>
      </c>
      <c r="U859" s="141">
        <v>6300000</v>
      </c>
      <c r="V859" s="109">
        <v>42114</v>
      </c>
      <c r="W859" s="141">
        <v>6300000</v>
      </c>
      <c r="X859" s="141">
        <v>0</v>
      </c>
      <c r="Y859" s="141">
        <v>0</v>
      </c>
      <c r="Z859" s="141">
        <v>0</v>
      </c>
      <c r="AA859" s="114">
        <v>0</v>
      </c>
      <c r="AB859" s="114"/>
      <c r="AC859" s="132"/>
      <c r="AD859" s="141"/>
      <c r="AE859" s="106">
        <v>0</v>
      </c>
      <c r="AF859" s="106">
        <v>0</v>
      </c>
      <c r="AG859" s="106">
        <v>0</v>
      </c>
      <c r="AH859" s="141"/>
      <c r="AI859" s="141"/>
      <c r="AJ859" s="141"/>
      <c r="AK859" s="141"/>
      <c r="AL859" s="141"/>
      <c r="AM859" s="141"/>
      <c r="AN859" s="114">
        <f t="shared" si="26"/>
        <v>0</v>
      </c>
      <c r="AO859" s="114">
        <f t="shared" si="27"/>
        <v>6300000</v>
      </c>
      <c r="AP859" s="114"/>
      <c r="AQ859" s="114"/>
      <c r="AR859" s="114"/>
      <c r="AS859" s="114"/>
      <c r="AT859" s="189"/>
    </row>
    <row r="860" spans="1:46" s="190" customFormat="1" ht="15" customHeight="1" x14ac:dyDescent="0.2">
      <c r="A860" s="104"/>
      <c r="B860" s="104">
        <f>VLOOKUP(BJB!$F$9:$F$5599,Ctrl!$B$4:$C$399,2,0)</f>
        <v>28</v>
      </c>
      <c r="C860" s="104">
        <f>VLOOKUP(BJB!$G$9:$G$5599,Ctrl!$E$4:$F$399,2,0)</f>
        <v>0</v>
      </c>
      <c r="D860" s="219">
        <v>1</v>
      </c>
      <c r="E860" s="104" t="str">
        <f>VLOOKUP(BJB!$F$9:$F$5599,Ctrl!$B$4:$D$399,3,0)</f>
        <v>III</v>
      </c>
      <c r="F860" s="139" t="s">
        <v>10541</v>
      </c>
      <c r="G860" s="139" t="s">
        <v>7655</v>
      </c>
      <c r="H860" s="125"/>
      <c r="I860" s="220">
        <f>IF(G859=BJB!$G1515,I859+1,1)</f>
        <v>1</v>
      </c>
      <c r="J860" s="912" t="s">
        <v>21041</v>
      </c>
      <c r="K860" s="121" t="s">
        <v>1617</v>
      </c>
      <c r="L860" s="104" t="s">
        <v>6477</v>
      </c>
      <c r="M860" s="104" t="s">
        <v>1618</v>
      </c>
      <c r="N860" s="120">
        <v>40336</v>
      </c>
      <c r="O860" s="107">
        <v>60000000</v>
      </c>
      <c r="P860" s="105" t="s">
        <v>6222</v>
      </c>
      <c r="Q860" s="120" t="s">
        <v>6222</v>
      </c>
      <c r="R860" s="890">
        <v>0</v>
      </c>
      <c r="S860" s="108" t="s">
        <v>1612</v>
      </c>
      <c r="T860" s="109">
        <v>40907</v>
      </c>
      <c r="U860" s="106">
        <v>45000000</v>
      </c>
      <c r="V860" s="109" t="s">
        <v>6222</v>
      </c>
      <c r="W860" s="141">
        <v>0</v>
      </c>
      <c r="X860" s="141">
        <v>0</v>
      </c>
      <c r="Y860" s="141">
        <v>0</v>
      </c>
      <c r="Z860" s="141">
        <v>0</v>
      </c>
      <c r="AA860" s="114">
        <v>750000</v>
      </c>
      <c r="AB860" s="114"/>
      <c r="AC860" s="106"/>
      <c r="AD860" s="141"/>
      <c r="AE860" s="106">
        <v>0</v>
      </c>
      <c r="AF860" s="106">
        <v>0</v>
      </c>
      <c r="AG860" s="106">
        <v>0</v>
      </c>
      <c r="AH860" s="106"/>
      <c r="AI860" s="106"/>
      <c r="AJ860" s="106"/>
      <c r="AK860" s="106"/>
      <c r="AL860" s="106"/>
      <c r="AM860" s="106"/>
      <c r="AN860" s="114">
        <f t="shared" si="26"/>
        <v>750000</v>
      </c>
      <c r="AO860" s="114">
        <f t="shared" si="27"/>
        <v>44250000</v>
      </c>
      <c r="AP860" s="114"/>
      <c r="AQ860" s="114"/>
      <c r="AR860" s="114"/>
      <c r="AS860" s="114"/>
      <c r="AT860" s="189"/>
    </row>
    <row r="861" spans="1:46" s="190" customFormat="1" ht="15" customHeight="1" x14ac:dyDescent="0.2">
      <c r="A861" s="104"/>
      <c r="B861" s="104">
        <f>VLOOKUP(BJB!$F$9:$F$5599,Ctrl!$B$4:$C$399,2,0)</f>
        <v>28</v>
      </c>
      <c r="C861" s="104">
        <f>VLOOKUP(BJB!$G$9:$G$5599,Ctrl!$E$4:$F$399,2,0)</f>
        <v>0</v>
      </c>
      <c r="D861" s="219">
        <v>1</v>
      </c>
      <c r="E861" s="104" t="str">
        <f>VLOOKUP(BJB!$F$9:$F$5599,Ctrl!$B$4:$D$399,3,0)</f>
        <v>III</v>
      </c>
      <c r="F861" s="139" t="s">
        <v>10541</v>
      </c>
      <c r="G861" s="139" t="s">
        <v>7655</v>
      </c>
      <c r="H861" s="125">
        <v>1130213001524</v>
      </c>
      <c r="I861" s="220"/>
      <c r="J861" s="912" t="s">
        <v>21042</v>
      </c>
      <c r="K861" s="121" t="s">
        <v>10094</v>
      </c>
      <c r="L861" s="104" t="s">
        <v>6477</v>
      </c>
      <c r="M861" s="104" t="s">
        <v>6060</v>
      </c>
      <c r="N861" s="120">
        <v>41389</v>
      </c>
      <c r="O861" s="105">
        <v>110000000</v>
      </c>
      <c r="P861" s="105" t="s">
        <v>15372</v>
      </c>
      <c r="Q861" s="120">
        <v>42307</v>
      </c>
      <c r="R861" s="105">
        <v>50230556</v>
      </c>
      <c r="S861" s="146" t="s">
        <v>10119</v>
      </c>
      <c r="T861" s="109">
        <v>42396</v>
      </c>
      <c r="U861" s="141">
        <v>30151524</v>
      </c>
      <c r="V861" s="109">
        <v>42396</v>
      </c>
      <c r="W861" s="141">
        <v>30151524</v>
      </c>
      <c r="X861" s="141">
        <v>0</v>
      </c>
      <c r="Y861" s="141">
        <v>0</v>
      </c>
      <c r="Z861" s="141">
        <v>0</v>
      </c>
      <c r="AA861" s="114">
        <v>2652174</v>
      </c>
      <c r="AB861" s="114"/>
      <c r="AC861" s="132"/>
      <c r="AD861" s="141"/>
      <c r="AE861" s="106">
        <v>0</v>
      </c>
      <c r="AF861" s="106">
        <v>0</v>
      </c>
      <c r="AG861" s="106">
        <v>0</v>
      </c>
      <c r="AH861" s="141"/>
      <c r="AI861" s="141"/>
      <c r="AJ861" s="141"/>
      <c r="AK861" s="154"/>
      <c r="AL861" s="141"/>
      <c r="AM861" s="141"/>
      <c r="AN861" s="114">
        <f t="shared" si="26"/>
        <v>2652174</v>
      </c>
      <c r="AO861" s="114">
        <f t="shared" si="27"/>
        <v>27499350</v>
      </c>
      <c r="AP861" s="114"/>
      <c r="AQ861" s="114"/>
      <c r="AR861" s="114"/>
      <c r="AS861" s="114"/>
      <c r="AT861" s="189"/>
    </row>
    <row r="862" spans="1:46" s="190" customFormat="1" ht="15" customHeight="1" x14ac:dyDescent="0.2">
      <c r="A862" s="104"/>
      <c r="B862" s="104">
        <f>VLOOKUP(BJB!$F$9:$F$5599,Ctrl!$B$4:$C$399,2,0)</f>
        <v>28</v>
      </c>
      <c r="C862" s="104">
        <f>VLOOKUP(BJB!$G$9:$G$5599,Ctrl!$E$4:$F$399,2,0)</f>
        <v>0</v>
      </c>
      <c r="D862" s="219">
        <v>1</v>
      </c>
      <c r="E862" s="104" t="str">
        <f>VLOOKUP(BJB!$F$9:$F$5599,Ctrl!$B$4:$D$399,3,0)</f>
        <v>III</v>
      </c>
      <c r="F862" s="139" t="s">
        <v>10541</v>
      </c>
      <c r="G862" s="139" t="s">
        <v>7655</v>
      </c>
      <c r="H862" s="125" t="s">
        <v>6651</v>
      </c>
      <c r="I862" s="220">
        <f>IF(G861=BJB!$G1628,I861+1,1)</f>
        <v>1</v>
      </c>
      <c r="J862" s="891" t="s">
        <v>18265</v>
      </c>
      <c r="K862" s="126" t="s">
        <v>6652</v>
      </c>
      <c r="L862" s="104" t="s">
        <v>6477</v>
      </c>
      <c r="M862" s="127" t="s">
        <v>1707</v>
      </c>
      <c r="N862" s="128">
        <v>41113</v>
      </c>
      <c r="O862" s="140">
        <v>100000000</v>
      </c>
      <c r="P862" s="105" t="s">
        <v>6222</v>
      </c>
      <c r="Q862" s="120" t="s">
        <v>6222</v>
      </c>
      <c r="R862" s="890">
        <v>0</v>
      </c>
      <c r="S862" s="146" t="s">
        <v>6086</v>
      </c>
      <c r="T862" s="109">
        <v>42003</v>
      </c>
      <c r="U862" s="141">
        <v>58431497</v>
      </c>
      <c r="V862" s="109" t="s">
        <v>6222</v>
      </c>
      <c r="W862" s="141">
        <v>0</v>
      </c>
      <c r="X862" s="141">
        <v>0</v>
      </c>
      <c r="Y862" s="141">
        <v>0</v>
      </c>
      <c r="Z862" s="141">
        <v>0</v>
      </c>
      <c r="AA862" s="114">
        <v>28867709</v>
      </c>
      <c r="AB862" s="114">
        <v>926840</v>
      </c>
      <c r="AC862" s="132">
        <v>926840</v>
      </c>
      <c r="AD862" s="141">
        <v>926840</v>
      </c>
      <c r="AE862" s="106">
        <v>926840</v>
      </c>
      <c r="AF862" s="106">
        <v>926840</v>
      </c>
      <c r="AG862" s="106">
        <v>0</v>
      </c>
      <c r="AH862" s="222"/>
      <c r="AI862" s="222"/>
      <c r="AJ862" s="141"/>
      <c r="AK862" s="116"/>
      <c r="AL862" s="141"/>
      <c r="AM862" s="141"/>
      <c r="AN862" s="114">
        <f t="shared" si="26"/>
        <v>33501909</v>
      </c>
      <c r="AO862" s="114">
        <f t="shared" si="27"/>
        <v>24929588</v>
      </c>
      <c r="AP862" s="114"/>
      <c r="AQ862" s="114"/>
      <c r="AR862" s="114"/>
      <c r="AS862" s="114"/>
      <c r="AT862" s="189"/>
    </row>
    <row r="863" spans="1:46" s="190" customFormat="1" ht="15" customHeight="1" x14ac:dyDescent="0.2">
      <c r="A863" s="104"/>
      <c r="B863" s="104">
        <f>VLOOKUP(BJB!$F$9:$F$5599,Ctrl!$B$4:$C$399,2,0)</f>
        <v>28</v>
      </c>
      <c r="C863" s="104">
        <f>VLOOKUP(BJB!$G$9:$G$5599,Ctrl!$E$4:$F$399,2,0)</f>
        <v>1</v>
      </c>
      <c r="D863" s="219">
        <v>1</v>
      </c>
      <c r="E863" s="104" t="str">
        <f>VLOOKUP(BJB!$F$9:$F$5599,Ctrl!$B$4:$D$399,3,0)</f>
        <v>III</v>
      </c>
      <c r="F863" s="139" t="s">
        <v>10541</v>
      </c>
      <c r="G863" s="139" t="s">
        <v>1717</v>
      </c>
      <c r="H863" s="125"/>
      <c r="I863" s="220">
        <f>IF(G862=BJB!$G1682,I862+1,1)</f>
        <v>1</v>
      </c>
      <c r="J863" s="912" t="s">
        <v>21043</v>
      </c>
      <c r="K863" s="121" t="s">
        <v>6447</v>
      </c>
      <c r="L863" s="104" t="s">
        <v>6477</v>
      </c>
      <c r="M863" s="104" t="s">
        <v>5903</v>
      </c>
      <c r="N863" s="120">
        <v>41299</v>
      </c>
      <c r="O863" s="107">
        <v>25000000</v>
      </c>
      <c r="P863" s="105" t="s">
        <v>15373</v>
      </c>
      <c r="Q863" s="120">
        <v>41793</v>
      </c>
      <c r="R863" s="105">
        <v>18888302</v>
      </c>
      <c r="S863" s="146" t="s">
        <v>6501</v>
      </c>
      <c r="T863" s="109">
        <v>42051</v>
      </c>
      <c r="U863" s="118">
        <v>12755155</v>
      </c>
      <c r="V863" s="109">
        <v>42051</v>
      </c>
      <c r="W863" s="141">
        <v>12755155</v>
      </c>
      <c r="X863" s="141">
        <v>0</v>
      </c>
      <c r="Y863" s="141">
        <v>0</v>
      </c>
      <c r="Z863" s="141">
        <v>0</v>
      </c>
      <c r="AA863" s="223">
        <v>0</v>
      </c>
      <c r="AB863" s="223"/>
      <c r="AC863" s="114"/>
      <c r="AD863" s="141"/>
      <c r="AE863" s="106">
        <v>0</v>
      </c>
      <c r="AF863" s="106">
        <v>0</v>
      </c>
      <c r="AG863" s="106">
        <v>0</v>
      </c>
      <c r="AH863" s="114"/>
      <c r="AI863" s="114"/>
      <c r="AJ863" s="114"/>
      <c r="AK863" s="114"/>
      <c r="AL863" s="114"/>
      <c r="AM863" s="114"/>
      <c r="AN863" s="114">
        <f t="shared" si="26"/>
        <v>0</v>
      </c>
      <c r="AO863" s="114">
        <f t="shared" si="27"/>
        <v>12755155</v>
      </c>
      <c r="AP863" s="114"/>
      <c r="AQ863" s="114"/>
      <c r="AR863" s="114"/>
      <c r="AS863" s="114"/>
    </row>
    <row r="864" spans="1:46" s="190" customFormat="1" ht="15" customHeight="1" x14ac:dyDescent="0.2">
      <c r="A864" s="104"/>
      <c r="B864" s="104">
        <f>VLOOKUP(BJB!$F$9:$F$5599,Ctrl!$B$4:$C$399,2,0)</f>
        <v>28</v>
      </c>
      <c r="C864" s="104">
        <f>VLOOKUP(BJB!$G$9:$G$5599,Ctrl!$E$4:$F$399,2,0)</f>
        <v>0</v>
      </c>
      <c r="D864" s="219">
        <v>1</v>
      </c>
      <c r="E864" s="104" t="str">
        <f>VLOOKUP(BJB!$F$9:$F$5599,Ctrl!$B$4:$D$399,3,0)</f>
        <v>III</v>
      </c>
      <c r="F864" s="139" t="s">
        <v>10541</v>
      </c>
      <c r="G864" s="139" t="s">
        <v>7655</v>
      </c>
      <c r="H864" s="125" t="s">
        <v>13201</v>
      </c>
      <c r="I864" s="220">
        <f>IF(G863=BJB!$G1680,I863+1,1)</f>
        <v>1</v>
      </c>
      <c r="J864" s="891" t="s">
        <v>18266</v>
      </c>
      <c r="K864" s="121" t="s">
        <v>10886</v>
      </c>
      <c r="L864" s="104" t="s">
        <v>6477</v>
      </c>
      <c r="M864" s="104" t="s">
        <v>6060</v>
      </c>
      <c r="N864" s="120">
        <v>41389</v>
      </c>
      <c r="O864" s="105">
        <v>120000000</v>
      </c>
      <c r="P864" s="105" t="s">
        <v>15374</v>
      </c>
      <c r="Q864" s="120">
        <v>42069</v>
      </c>
      <c r="R864" s="105">
        <v>116806757</v>
      </c>
      <c r="S864" s="146" t="s">
        <v>8574</v>
      </c>
      <c r="T864" s="109">
        <v>42306</v>
      </c>
      <c r="U864" s="141">
        <v>64819414</v>
      </c>
      <c r="V864" s="109">
        <v>42306</v>
      </c>
      <c r="W864" s="141">
        <v>64819414</v>
      </c>
      <c r="X864" s="141">
        <v>0</v>
      </c>
      <c r="Y864" s="141">
        <v>0</v>
      </c>
      <c r="Z864" s="141">
        <v>0</v>
      </c>
      <c r="AA864" s="114">
        <v>1171773</v>
      </c>
      <c r="AB864" s="114">
        <v>390591</v>
      </c>
      <c r="AC864" s="132">
        <v>390591</v>
      </c>
      <c r="AD864" s="141">
        <v>390591</v>
      </c>
      <c r="AE864" s="106">
        <v>390591</v>
      </c>
      <c r="AF864" s="106">
        <v>390591</v>
      </c>
      <c r="AG864" s="106">
        <v>0</v>
      </c>
      <c r="AH864" s="106"/>
      <c r="AI864" s="106"/>
      <c r="AJ864" s="106"/>
      <c r="AK864" s="106"/>
      <c r="AL864" s="106"/>
      <c r="AM864" s="106"/>
      <c r="AN864" s="114">
        <f t="shared" si="26"/>
        <v>3124728</v>
      </c>
      <c r="AO864" s="114">
        <f t="shared" si="27"/>
        <v>61694686</v>
      </c>
      <c r="AP864" s="114"/>
      <c r="AQ864" s="114"/>
      <c r="AR864" s="114"/>
      <c r="AS864" s="114"/>
    </row>
    <row r="865" spans="1:45" s="190" customFormat="1" ht="15" customHeight="1" x14ac:dyDescent="0.2">
      <c r="A865" s="104"/>
      <c r="B865" s="104">
        <f>VLOOKUP(BJB!$F$9:$F$5599,Ctrl!$B$4:$C$399,2,0)</f>
        <v>28</v>
      </c>
      <c r="C865" s="104">
        <f>VLOOKUP(BJB!$G$9:$G$5599,Ctrl!$E$4:$F$399,2,0)</f>
        <v>1</v>
      </c>
      <c r="D865" s="219">
        <v>1</v>
      </c>
      <c r="E865" s="104" t="str">
        <f>VLOOKUP(BJB!$F$9:$F$5599,Ctrl!$B$4:$D$399,3,0)</f>
        <v>III</v>
      </c>
      <c r="F865" s="139" t="s">
        <v>10541</v>
      </c>
      <c r="G865" s="139" t="s">
        <v>1717</v>
      </c>
      <c r="H865" s="125"/>
      <c r="I865" s="220">
        <f>IF(G864=BJB!$G1774,I864+1,1)</f>
        <v>1</v>
      </c>
      <c r="J865" s="912" t="s">
        <v>21044</v>
      </c>
      <c r="K865" s="121" t="s">
        <v>1851</v>
      </c>
      <c r="L865" s="104" t="s">
        <v>6477</v>
      </c>
      <c r="M865" s="104" t="s">
        <v>1852</v>
      </c>
      <c r="N865" s="120">
        <v>40269</v>
      </c>
      <c r="O865" s="107">
        <v>75000000</v>
      </c>
      <c r="P865" s="105" t="s">
        <v>6222</v>
      </c>
      <c r="Q865" s="120" t="s">
        <v>6222</v>
      </c>
      <c r="R865" s="890">
        <v>0</v>
      </c>
      <c r="S865" s="146" t="s">
        <v>1658</v>
      </c>
      <c r="T865" s="109">
        <v>41200</v>
      </c>
      <c r="U865" s="106">
        <v>56250000</v>
      </c>
      <c r="V865" s="109" t="s">
        <v>6222</v>
      </c>
      <c r="W865" s="141">
        <v>0</v>
      </c>
      <c r="X865" s="141">
        <v>0</v>
      </c>
      <c r="Y865" s="141">
        <v>0</v>
      </c>
      <c r="Z865" s="141">
        <v>0</v>
      </c>
      <c r="AA865" s="114">
        <v>0</v>
      </c>
      <c r="AB865" s="114"/>
      <c r="AC865" s="106"/>
      <c r="AD865" s="141"/>
      <c r="AE865" s="106">
        <v>0</v>
      </c>
      <c r="AF865" s="106">
        <v>0</v>
      </c>
      <c r="AG865" s="106">
        <v>0</v>
      </c>
      <c r="AH865" s="106"/>
      <c r="AI865" s="106"/>
      <c r="AJ865" s="106"/>
      <c r="AK865" s="106"/>
      <c r="AL865" s="106"/>
      <c r="AM865" s="106"/>
      <c r="AN865" s="114">
        <f t="shared" si="26"/>
        <v>0</v>
      </c>
      <c r="AO865" s="114">
        <f t="shared" si="27"/>
        <v>56250000</v>
      </c>
      <c r="AP865" s="114"/>
      <c r="AQ865" s="114"/>
      <c r="AR865" s="114"/>
      <c r="AS865" s="114"/>
    </row>
    <row r="866" spans="1:45" s="190" customFormat="1" ht="15" customHeight="1" x14ac:dyDescent="0.2">
      <c r="A866" s="104"/>
      <c r="B866" s="104">
        <f>VLOOKUP(BJB!$F$9:$F$5599,Ctrl!$B$4:$C$399,2,0)</f>
        <v>28</v>
      </c>
      <c r="C866" s="104">
        <f>VLOOKUP(BJB!$G$9:$G$5599,Ctrl!$E$4:$F$399,2,0)</f>
        <v>1</v>
      </c>
      <c r="D866" s="219">
        <v>1</v>
      </c>
      <c r="E866" s="104" t="str">
        <f>VLOOKUP(BJB!$F$9:$F$5599,Ctrl!$B$4:$D$399,3,0)</f>
        <v>III</v>
      </c>
      <c r="F866" s="139" t="s">
        <v>10541</v>
      </c>
      <c r="G866" s="139" t="s">
        <v>1717</v>
      </c>
      <c r="H866" s="886" t="s">
        <v>14736</v>
      </c>
      <c r="I866" s="220">
        <f>IF(G865=BJB!$G1702,I865+1,1)</f>
        <v>1</v>
      </c>
      <c r="J866" s="891" t="s">
        <v>18267</v>
      </c>
      <c r="K866" s="121" t="s">
        <v>1749</v>
      </c>
      <c r="L866" s="104" t="s">
        <v>6477</v>
      </c>
      <c r="M866" s="104" t="s">
        <v>1750</v>
      </c>
      <c r="N866" s="142">
        <v>39765</v>
      </c>
      <c r="O866" s="114">
        <v>30000000</v>
      </c>
      <c r="P866" s="105" t="s">
        <v>6222</v>
      </c>
      <c r="Q866" s="120" t="s">
        <v>6222</v>
      </c>
      <c r="R866" s="890">
        <v>0</v>
      </c>
      <c r="S866" s="108" t="s">
        <v>6904</v>
      </c>
      <c r="T866" s="109">
        <v>40359</v>
      </c>
      <c r="U866" s="114">
        <v>22500000</v>
      </c>
      <c r="V866" s="109" t="s">
        <v>6222</v>
      </c>
      <c r="W866" s="141">
        <v>0</v>
      </c>
      <c r="X866" s="141">
        <v>0</v>
      </c>
      <c r="Y866" s="141">
        <v>0</v>
      </c>
      <c r="Z866" s="141">
        <v>0</v>
      </c>
      <c r="AA866" s="114">
        <v>11252142</v>
      </c>
      <c r="AB866" s="114"/>
      <c r="AC866" s="132"/>
      <c r="AD866" s="141">
        <v>400000</v>
      </c>
      <c r="AE866" s="106">
        <v>400000</v>
      </c>
      <c r="AF866" s="106">
        <v>0</v>
      </c>
      <c r="AG866" s="106">
        <v>240000</v>
      </c>
      <c r="AH866" s="114"/>
      <c r="AI866" s="114"/>
      <c r="AJ866" s="114"/>
      <c r="AK866" s="119"/>
      <c r="AL866" s="114"/>
      <c r="AM866" s="114"/>
      <c r="AN866" s="114">
        <f t="shared" si="26"/>
        <v>12292142</v>
      </c>
      <c r="AO866" s="114">
        <f t="shared" si="27"/>
        <v>10207858</v>
      </c>
      <c r="AP866" s="114"/>
      <c r="AQ866" s="114"/>
      <c r="AR866" s="114"/>
      <c r="AS866" s="114"/>
    </row>
    <row r="867" spans="1:45" s="190" customFormat="1" ht="15" customHeight="1" x14ac:dyDescent="0.2">
      <c r="A867" s="104"/>
      <c r="B867" s="104">
        <f>VLOOKUP(BJB!$F$9:$F$5599,Ctrl!$B$4:$C$399,2,0)</f>
        <v>28</v>
      </c>
      <c r="C867" s="104">
        <f>VLOOKUP(BJB!$G$9:$G$5599,Ctrl!$E$4:$F$399,2,0)</f>
        <v>0</v>
      </c>
      <c r="D867" s="219">
        <v>1</v>
      </c>
      <c r="E867" s="104" t="str">
        <f>VLOOKUP(BJB!$F$9:$F$5599,Ctrl!$B$4:$D$399,3,0)</f>
        <v>III</v>
      </c>
      <c r="F867" s="139" t="s">
        <v>10541</v>
      </c>
      <c r="G867" s="139" t="s">
        <v>7655</v>
      </c>
      <c r="H867" s="125" t="s">
        <v>6303</v>
      </c>
      <c r="I867" s="220">
        <f>IF(G866=BJB!$G1576,I866+1,1)</f>
        <v>1</v>
      </c>
      <c r="J867" s="912" t="s">
        <v>21045</v>
      </c>
      <c r="K867" s="126" t="s">
        <v>1712</v>
      </c>
      <c r="L867" s="104" t="s">
        <v>6477</v>
      </c>
      <c r="M867" s="127" t="s">
        <v>1701</v>
      </c>
      <c r="N867" s="120">
        <v>41211</v>
      </c>
      <c r="O867" s="140">
        <v>75000000</v>
      </c>
      <c r="P867" s="105" t="s">
        <v>15375</v>
      </c>
      <c r="Q867" s="120">
        <v>41529</v>
      </c>
      <c r="R867" s="105">
        <v>77079329</v>
      </c>
      <c r="S867" s="234" t="s">
        <v>5973</v>
      </c>
      <c r="T867" s="130">
        <v>41605</v>
      </c>
      <c r="U867" s="141">
        <v>51891091</v>
      </c>
      <c r="V867" s="109">
        <v>41605</v>
      </c>
      <c r="W867" s="141">
        <v>51891091</v>
      </c>
      <c r="X867" s="141">
        <v>0</v>
      </c>
      <c r="Y867" s="141">
        <v>0</v>
      </c>
      <c r="Z867" s="141">
        <v>0</v>
      </c>
      <c r="AA867" s="114">
        <v>861518</v>
      </c>
      <c r="AB867" s="114"/>
      <c r="AC867" s="132"/>
      <c r="AD867" s="141"/>
      <c r="AE867" s="106">
        <v>0</v>
      </c>
      <c r="AF867" s="106">
        <v>0</v>
      </c>
      <c r="AG867" s="106">
        <v>0</v>
      </c>
      <c r="AH867" s="141"/>
      <c r="AI867" s="141"/>
      <c r="AJ867" s="141"/>
      <c r="AK867" s="154"/>
      <c r="AL867" s="141"/>
      <c r="AM867" s="141"/>
      <c r="AN867" s="114">
        <f t="shared" si="26"/>
        <v>861518</v>
      </c>
      <c r="AO867" s="114">
        <f t="shared" si="27"/>
        <v>51029573</v>
      </c>
      <c r="AP867" s="114"/>
      <c r="AQ867" s="114"/>
      <c r="AR867" s="114"/>
      <c r="AS867" s="114"/>
    </row>
    <row r="868" spans="1:45" s="190" customFormat="1" ht="15" customHeight="1" x14ac:dyDescent="0.2">
      <c r="A868" s="104"/>
      <c r="B868" s="104">
        <f>VLOOKUP(BJB!$F$9:$F$5599,Ctrl!$B$4:$C$399,2,0)</f>
        <v>28</v>
      </c>
      <c r="C868" s="104">
        <f>VLOOKUP(BJB!$G$9:$G$5599,Ctrl!$E$4:$F$399,2,0)</f>
        <v>0</v>
      </c>
      <c r="D868" s="219">
        <v>1</v>
      </c>
      <c r="E868" s="104" t="str">
        <f>VLOOKUP(BJB!$F$9:$F$5599,Ctrl!$B$4:$D$399,3,0)</f>
        <v>III</v>
      </c>
      <c r="F868" s="139" t="s">
        <v>10541</v>
      </c>
      <c r="G868" s="139" t="s">
        <v>7655</v>
      </c>
      <c r="H868" s="125"/>
      <c r="I868" s="220">
        <f>IF(G867=BJB!$G1420,I867+1,1)</f>
        <v>1</v>
      </c>
      <c r="J868" s="912" t="s">
        <v>21046</v>
      </c>
      <c r="K868" s="121" t="s">
        <v>1465</v>
      </c>
      <c r="L868" s="104" t="s">
        <v>6477</v>
      </c>
      <c r="M868" s="104" t="s">
        <v>1466</v>
      </c>
      <c r="N868" s="120">
        <v>39792</v>
      </c>
      <c r="O868" s="114">
        <v>25000000</v>
      </c>
      <c r="P868" s="105" t="s">
        <v>6222</v>
      </c>
      <c r="Q868" s="120" t="s">
        <v>6222</v>
      </c>
      <c r="R868" s="890">
        <v>0</v>
      </c>
      <c r="S868" s="108" t="s">
        <v>6878</v>
      </c>
      <c r="T868" s="109">
        <v>39903</v>
      </c>
      <c r="U868" s="114">
        <v>18750000</v>
      </c>
      <c r="V868" s="109" t="s">
        <v>6222</v>
      </c>
      <c r="W868" s="141">
        <v>0</v>
      </c>
      <c r="X868" s="141">
        <v>0</v>
      </c>
      <c r="Y868" s="141">
        <v>0</v>
      </c>
      <c r="Z868" s="141">
        <v>0</v>
      </c>
      <c r="AA868" s="114">
        <v>10627500</v>
      </c>
      <c r="AB868" s="114"/>
      <c r="AC868" s="114"/>
      <c r="AD868" s="141"/>
      <c r="AE868" s="106">
        <v>0</v>
      </c>
      <c r="AF868" s="106">
        <v>0</v>
      </c>
      <c r="AG868" s="106">
        <v>0</v>
      </c>
      <c r="AH868" s="114"/>
      <c r="AI868" s="114"/>
      <c r="AJ868" s="114"/>
      <c r="AK868" s="114"/>
      <c r="AL868" s="114"/>
      <c r="AM868" s="114"/>
      <c r="AN868" s="114">
        <f t="shared" si="26"/>
        <v>10627500</v>
      </c>
      <c r="AO868" s="114">
        <f t="shared" si="27"/>
        <v>8122500</v>
      </c>
      <c r="AP868" s="114"/>
      <c r="AQ868" s="114"/>
      <c r="AR868" s="114"/>
      <c r="AS868" s="114"/>
    </row>
    <row r="869" spans="1:45" s="190" customFormat="1" ht="15" customHeight="1" x14ac:dyDescent="0.2">
      <c r="A869" s="104"/>
      <c r="B869" s="104">
        <f>VLOOKUP(BJB!$F$9:$F$5599,Ctrl!$B$4:$C$399,2,0)</f>
        <v>28</v>
      </c>
      <c r="C869" s="104">
        <f>VLOOKUP(BJB!$G$9:$G$5599,Ctrl!$E$4:$F$399,2,0)</f>
        <v>0</v>
      </c>
      <c r="D869" s="219">
        <v>1</v>
      </c>
      <c r="E869" s="104" t="str">
        <f>VLOOKUP(BJB!$F$9:$F$5599,Ctrl!$B$4:$D$399,3,0)</f>
        <v>III</v>
      </c>
      <c r="F869" s="139" t="s">
        <v>10541</v>
      </c>
      <c r="G869" s="139" t="s">
        <v>7655</v>
      </c>
      <c r="H869" s="125"/>
      <c r="I869" s="220">
        <f>IF(G868=BJB!$G1411,I868+1,1)</f>
        <v>1</v>
      </c>
      <c r="J869" s="912" t="s">
        <v>21047</v>
      </c>
      <c r="K869" s="121" t="s">
        <v>1448</v>
      </c>
      <c r="L869" s="104" t="s">
        <v>8018</v>
      </c>
      <c r="M869" s="104" t="s">
        <v>1449</v>
      </c>
      <c r="N869" s="120">
        <v>39412</v>
      </c>
      <c r="O869" s="114">
        <v>136000000</v>
      </c>
      <c r="P869" s="105" t="s">
        <v>6222</v>
      </c>
      <c r="Q869" s="120" t="s">
        <v>6222</v>
      </c>
      <c r="R869" s="890">
        <v>0</v>
      </c>
      <c r="S869" s="108" t="s">
        <v>6869</v>
      </c>
      <c r="T869" s="109">
        <v>39060</v>
      </c>
      <c r="U869" s="114">
        <v>101999834</v>
      </c>
      <c r="V869" s="109" t="s">
        <v>6222</v>
      </c>
      <c r="W869" s="141">
        <v>0</v>
      </c>
      <c r="X869" s="141">
        <v>0</v>
      </c>
      <c r="Y869" s="141">
        <v>0</v>
      </c>
      <c r="Z869" s="141">
        <v>0</v>
      </c>
      <c r="AA869" s="114">
        <v>367500</v>
      </c>
      <c r="AB869" s="136"/>
      <c r="AC869" s="136"/>
      <c r="AD869" s="141"/>
      <c r="AE869" s="106">
        <v>0</v>
      </c>
      <c r="AF869" s="106">
        <v>0</v>
      </c>
      <c r="AG869" s="106">
        <v>0</v>
      </c>
      <c r="AH869" s="114"/>
      <c r="AI869" s="114"/>
      <c r="AJ869" s="114"/>
      <c r="AK869" s="114"/>
      <c r="AL869" s="114"/>
      <c r="AM869" s="114"/>
      <c r="AN869" s="114">
        <f t="shared" si="26"/>
        <v>367500</v>
      </c>
      <c r="AO869" s="114">
        <f t="shared" si="27"/>
        <v>101632334</v>
      </c>
      <c r="AP869" s="114"/>
      <c r="AQ869" s="114"/>
      <c r="AR869" s="114"/>
      <c r="AS869" s="114"/>
    </row>
    <row r="870" spans="1:45" s="190" customFormat="1" ht="15" customHeight="1" x14ac:dyDescent="0.2">
      <c r="A870" s="104"/>
      <c r="B870" s="104">
        <f>VLOOKUP(BJB!$F$9:$F$5599,Ctrl!$B$4:$C$399,2,0)</f>
        <v>28</v>
      </c>
      <c r="C870" s="104">
        <f>VLOOKUP(BJB!$G$9:$G$5599,Ctrl!$E$4:$F$399,2,0)</f>
        <v>0</v>
      </c>
      <c r="D870" s="219">
        <v>1</v>
      </c>
      <c r="E870" s="104" t="str">
        <f>VLOOKUP(BJB!$F$9:$F$5599,Ctrl!$B$4:$D$399,3,0)</f>
        <v>III</v>
      </c>
      <c r="F870" s="139" t="s">
        <v>10541</v>
      </c>
      <c r="G870" s="139" t="s">
        <v>7655</v>
      </c>
      <c r="H870" s="125"/>
      <c r="I870" s="220">
        <f>IF(G869=BJB!$G1422,I869+1,1)</f>
        <v>1</v>
      </c>
      <c r="J870" s="912" t="s">
        <v>21048</v>
      </c>
      <c r="K870" s="121" t="s">
        <v>1469</v>
      </c>
      <c r="L870" s="104" t="s">
        <v>8018</v>
      </c>
      <c r="M870" s="104" t="s">
        <v>1468</v>
      </c>
      <c r="N870" s="120">
        <v>39741</v>
      </c>
      <c r="O870" s="114">
        <v>68000000</v>
      </c>
      <c r="P870" s="105" t="s">
        <v>6222</v>
      </c>
      <c r="Q870" s="120" t="s">
        <v>6222</v>
      </c>
      <c r="R870" s="890">
        <v>0</v>
      </c>
      <c r="S870" s="108" t="s">
        <v>6880</v>
      </c>
      <c r="T870" s="109">
        <v>39903</v>
      </c>
      <c r="U870" s="114">
        <v>44262828</v>
      </c>
      <c r="V870" s="109" t="s">
        <v>6222</v>
      </c>
      <c r="W870" s="141">
        <v>0</v>
      </c>
      <c r="X870" s="141">
        <v>0</v>
      </c>
      <c r="Y870" s="141">
        <v>0</v>
      </c>
      <c r="Z870" s="141">
        <v>0</v>
      </c>
      <c r="AA870" s="114">
        <v>1105728</v>
      </c>
      <c r="AB870" s="114"/>
      <c r="AC870" s="114"/>
      <c r="AD870" s="141"/>
      <c r="AE870" s="106">
        <v>0</v>
      </c>
      <c r="AF870" s="106">
        <v>0</v>
      </c>
      <c r="AG870" s="106">
        <v>0</v>
      </c>
      <c r="AH870" s="114"/>
      <c r="AI870" s="114"/>
      <c r="AJ870" s="114"/>
      <c r="AK870" s="114"/>
      <c r="AL870" s="114"/>
      <c r="AM870" s="114"/>
      <c r="AN870" s="114">
        <f t="shared" si="26"/>
        <v>1105728</v>
      </c>
      <c r="AO870" s="114">
        <f t="shared" si="27"/>
        <v>43157100</v>
      </c>
      <c r="AP870" s="114"/>
      <c r="AQ870" s="114"/>
      <c r="AR870" s="114"/>
      <c r="AS870" s="114"/>
    </row>
    <row r="871" spans="1:45" s="190" customFormat="1" ht="15" customHeight="1" x14ac:dyDescent="0.2">
      <c r="A871" s="104"/>
      <c r="B871" s="104">
        <f>VLOOKUP(BJB!$F$9:$F$5599,Ctrl!$B$4:$C$399,2,0)</f>
        <v>28</v>
      </c>
      <c r="C871" s="104">
        <f>VLOOKUP(BJB!$G$9:$G$5599,Ctrl!$E$4:$F$399,2,0)</f>
        <v>0</v>
      </c>
      <c r="D871" s="219">
        <v>1</v>
      </c>
      <c r="E871" s="104" t="str">
        <f>VLOOKUP(BJB!$F$9:$F$5599,Ctrl!$B$4:$D$399,3,0)</f>
        <v>III</v>
      </c>
      <c r="F871" s="139" t="s">
        <v>10541</v>
      </c>
      <c r="G871" s="139" t="s">
        <v>7655</v>
      </c>
      <c r="H871" s="125"/>
      <c r="I871" s="220">
        <f>IF(G870=BJB!$G1418,I870+1,1)</f>
        <v>1</v>
      </c>
      <c r="J871" s="912" t="s">
        <v>21049</v>
      </c>
      <c r="K871" s="121" t="s">
        <v>1461</v>
      </c>
      <c r="L871" s="104" t="s">
        <v>8018</v>
      </c>
      <c r="M871" s="104" t="s">
        <v>1462</v>
      </c>
      <c r="N871" s="120">
        <v>39657</v>
      </c>
      <c r="O871" s="114">
        <v>196000000</v>
      </c>
      <c r="P871" s="105" t="s">
        <v>6222</v>
      </c>
      <c r="Q871" s="120" t="s">
        <v>6222</v>
      </c>
      <c r="R871" s="890">
        <v>0</v>
      </c>
      <c r="S871" s="108" t="s">
        <v>6876</v>
      </c>
      <c r="T871" s="109">
        <v>39751</v>
      </c>
      <c r="U871" s="114">
        <v>117864730</v>
      </c>
      <c r="V871" s="109" t="s">
        <v>6222</v>
      </c>
      <c r="W871" s="141">
        <v>0</v>
      </c>
      <c r="X871" s="141">
        <v>0</v>
      </c>
      <c r="Y871" s="141">
        <v>0</v>
      </c>
      <c r="Z871" s="141">
        <v>0</v>
      </c>
      <c r="AA871" s="114">
        <v>7620750</v>
      </c>
      <c r="AB871" s="114"/>
      <c r="AC871" s="114"/>
      <c r="AD871" s="141"/>
      <c r="AE871" s="106">
        <v>0</v>
      </c>
      <c r="AF871" s="106">
        <v>0</v>
      </c>
      <c r="AG871" s="106">
        <v>0</v>
      </c>
      <c r="AH871" s="114"/>
      <c r="AI871" s="114"/>
      <c r="AJ871" s="114"/>
      <c r="AK871" s="114"/>
      <c r="AL871" s="114"/>
      <c r="AM871" s="114"/>
      <c r="AN871" s="114">
        <f t="shared" si="26"/>
        <v>7620750</v>
      </c>
      <c r="AO871" s="114">
        <f t="shared" si="27"/>
        <v>110243980</v>
      </c>
      <c r="AP871" s="114"/>
      <c r="AQ871" s="114"/>
      <c r="AR871" s="114"/>
      <c r="AS871" s="114"/>
    </row>
    <row r="872" spans="1:45" s="190" customFormat="1" ht="15" customHeight="1" x14ac:dyDescent="0.2">
      <c r="A872" s="104"/>
      <c r="B872" s="104">
        <f>VLOOKUP(BJB!$F$9:$F$5599,Ctrl!$B$4:$C$399,2,0)</f>
        <v>28</v>
      </c>
      <c r="C872" s="104">
        <f>VLOOKUP(BJB!$G$9:$G$5599,Ctrl!$E$4:$F$399,2,0)</f>
        <v>0</v>
      </c>
      <c r="D872" s="219">
        <v>1</v>
      </c>
      <c r="E872" s="104" t="str">
        <f>VLOOKUP(BJB!$F$9:$F$5599,Ctrl!$B$4:$D$399,3,0)</f>
        <v>III</v>
      </c>
      <c r="F872" s="139" t="s">
        <v>10541</v>
      </c>
      <c r="G872" s="139" t="s">
        <v>7655</v>
      </c>
      <c r="H872" s="125"/>
      <c r="I872" s="220">
        <f>IF(G871=BJB!$G1417,I871+1,1)</f>
        <v>1</v>
      </c>
      <c r="J872" s="912" t="s">
        <v>21050</v>
      </c>
      <c r="K872" s="121" t="s">
        <v>1459</v>
      </c>
      <c r="L872" s="104" t="s">
        <v>8018</v>
      </c>
      <c r="M872" s="104" t="s">
        <v>1460</v>
      </c>
      <c r="N872" s="120">
        <v>39412</v>
      </c>
      <c r="O872" s="114">
        <v>175000000</v>
      </c>
      <c r="P872" s="105" t="s">
        <v>6222</v>
      </c>
      <c r="Q872" s="120" t="s">
        <v>6222</v>
      </c>
      <c r="R872" s="890">
        <v>0</v>
      </c>
      <c r="S872" s="108" t="s">
        <v>6875</v>
      </c>
      <c r="T872" s="109">
        <v>39505</v>
      </c>
      <c r="U872" s="114">
        <v>129669131</v>
      </c>
      <c r="V872" s="109" t="s">
        <v>6222</v>
      </c>
      <c r="W872" s="141">
        <v>0</v>
      </c>
      <c r="X872" s="141">
        <v>0</v>
      </c>
      <c r="Y872" s="141">
        <v>0</v>
      </c>
      <c r="Z872" s="141">
        <v>0</v>
      </c>
      <c r="AA872" s="114">
        <v>5041862</v>
      </c>
      <c r="AB872" s="114"/>
      <c r="AC872" s="114"/>
      <c r="AD872" s="141"/>
      <c r="AE872" s="106">
        <v>0</v>
      </c>
      <c r="AF872" s="106">
        <v>0</v>
      </c>
      <c r="AG872" s="106">
        <v>0</v>
      </c>
      <c r="AH872" s="114"/>
      <c r="AI872" s="114"/>
      <c r="AJ872" s="114"/>
      <c r="AK872" s="114"/>
      <c r="AL872" s="114"/>
      <c r="AM872" s="114"/>
      <c r="AN872" s="114">
        <f t="shared" si="26"/>
        <v>5041862</v>
      </c>
      <c r="AO872" s="114">
        <f t="shared" si="27"/>
        <v>124627269</v>
      </c>
      <c r="AP872" s="114"/>
      <c r="AQ872" s="114"/>
      <c r="AR872" s="114"/>
      <c r="AS872" s="114"/>
    </row>
    <row r="873" spans="1:45" s="190" customFormat="1" ht="15" customHeight="1" x14ac:dyDescent="0.2">
      <c r="A873" s="104"/>
      <c r="B873" s="104">
        <f>VLOOKUP(BJB!$F$9:$F$5599,Ctrl!$B$4:$C$399,2,0)</f>
        <v>28</v>
      </c>
      <c r="C873" s="104">
        <f>VLOOKUP(BJB!$G$9:$G$5599,Ctrl!$E$4:$F$399,2,0)</f>
        <v>0</v>
      </c>
      <c r="D873" s="219">
        <v>1</v>
      </c>
      <c r="E873" s="104" t="str">
        <f>VLOOKUP(BJB!$F$9:$F$5599,Ctrl!$B$4:$D$399,3,0)</f>
        <v>III</v>
      </c>
      <c r="F873" s="139" t="s">
        <v>10541</v>
      </c>
      <c r="G873" s="139" t="s">
        <v>7655</v>
      </c>
      <c r="H873" s="125"/>
      <c r="I873" s="220">
        <f>IF(G872=BJB!$G1421,I872+1,1)</f>
        <v>1</v>
      </c>
      <c r="J873" s="912" t="s">
        <v>21051</v>
      </c>
      <c r="K873" s="121" t="s">
        <v>1467</v>
      </c>
      <c r="L873" s="104" t="s">
        <v>8018</v>
      </c>
      <c r="M873" s="104" t="s">
        <v>1468</v>
      </c>
      <c r="N873" s="120">
        <v>39741</v>
      </c>
      <c r="O873" s="114">
        <v>85000000</v>
      </c>
      <c r="P873" s="105" t="s">
        <v>6222</v>
      </c>
      <c r="Q873" s="120" t="s">
        <v>6222</v>
      </c>
      <c r="R873" s="890">
        <v>0</v>
      </c>
      <c r="S873" s="108" t="s">
        <v>6879</v>
      </c>
      <c r="T873" s="109">
        <v>39903</v>
      </c>
      <c r="U873" s="114">
        <v>33981632</v>
      </c>
      <c r="V873" s="109" t="s">
        <v>6222</v>
      </c>
      <c r="W873" s="141">
        <v>0</v>
      </c>
      <c r="X873" s="141">
        <v>0</v>
      </c>
      <c r="Y873" s="141">
        <v>0</v>
      </c>
      <c r="Z873" s="141">
        <v>0</v>
      </c>
      <c r="AA873" s="114">
        <v>33981632</v>
      </c>
      <c r="AB873" s="114"/>
      <c r="AC873" s="114"/>
      <c r="AD873" s="141"/>
      <c r="AE873" s="106">
        <v>0</v>
      </c>
      <c r="AF873" s="106">
        <v>0</v>
      </c>
      <c r="AG873" s="106">
        <v>0</v>
      </c>
      <c r="AH873" s="114"/>
      <c r="AI873" s="114"/>
      <c r="AJ873" s="114"/>
      <c r="AK873" s="114"/>
      <c r="AL873" s="114"/>
      <c r="AM873" s="114"/>
      <c r="AN873" s="114">
        <f t="shared" si="26"/>
        <v>33981632</v>
      </c>
      <c r="AO873" s="114">
        <f t="shared" si="27"/>
        <v>0</v>
      </c>
      <c r="AP873" s="114"/>
      <c r="AQ873" s="114"/>
      <c r="AR873" s="114"/>
      <c r="AS873" s="114"/>
    </row>
    <row r="874" spans="1:45" s="190" customFormat="1" ht="15" customHeight="1" x14ac:dyDescent="0.2">
      <c r="A874" s="104"/>
      <c r="B874" s="104">
        <f>VLOOKUP(BJB!$F$9:$F$5599,Ctrl!$B$4:$C$399,2,0)</f>
        <v>28</v>
      </c>
      <c r="C874" s="104">
        <f>VLOOKUP(BJB!$G$9:$G$5599,Ctrl!$E$4:$F$399,2,0)</f>
        <v>0</v>
      </c>
      <c r="D874" s="219">
        <v>1</v>
      </c>
      <c r="E874" s="104" t="str">
        <f>VLOOKUP(BJB!$F$9:$F$5599,Ctrl!$B$4:$D$399,3,0)</f>
        <v>III</v>
      </c>
      <c r="F874" s="139" t="s">
        <v>10541</v>
      </c>
      <c r="G874" s="139" t="s">
        <v>7655</v>
      </c>
      <c r="H874" s="125"/>
      <c r="I874" s="220">
        <f>IF(G873=BJB!$G1412,I873+1,1)</f>
        <v>1</v>
      </c>
      <c r="J874" s="912" t="s">
        <v>21052</v>
      </c>
      <c r="K874" s="121" t="s">
        <v>1450</v>
      </c>
      <c r="L874" s="104" t="s">
        <v>8018</v>
      </c>
      <c r="M874" s="104" t="s">
        <v>1451</v>
      </c>
      <c r="N874" s="120">
        <v>39020</v>
      </c>
      <c r="O874" s="114">
        <v>114000000</v>
      </c>
      <c r="P874" s="105" t="s">
        <v>6222</v>
      </c>
      <c r="Q874" s="120" t="s">
        <v>6222</v>
      </c>
      <c r="R874" s="890">
        <v>0</v>
      </c>
      <c r="S874" s="108" t="s">
        <v>6870</v>
      </c>
      <c r="T874" s="109">
        <v>39167</v>
      </c>
      <c r="U874" s="114">
        <v>59820098</v>
      </c>
      <c r="V874" s="109" t="s">
        <v>6222</v>
      </c>
      <c r="W874" s="141">
        <v>0</v>
      </c>
      <c r="X874" s="141">
        <v>0</v>
      </c>
      <c r="Y874" s="141">
        <v>0</v>
      </c>
      <c r="Z874" s="141">
        <v>0</v>
      </c>
      <c r="AA874" s="114">
        <v>59820098</v>
      </c>
      <c r="AB874" s="114"/>
      <c r="AC874" s="114"/>
      <c r="AD874" s="141"/>
      <c r="AE874" s="106">
        <v>0</v>
      </c>
      <c r="AF874" s="106">
        <v>0</v>
      </c>
      <c r="AG874" s="106">
        <v>0</v>
      </c>
      <c r="AH874" s="114"/>
      <c r="AI874" s="114"/>
      <c r="AJ874" s="114"/>
      <c r="AK874" s="114"/>
      <c r="AL874" s="114"/>
      <c r="AM874" s="114"/>
      <c r="AN874" s="114">
        <f t="shared" si="26"/>
        <v>59820098</v>
      </c>
      <c r="AO874" s="114">
        <f t="shared" si="27"/>
        <v>0</v>
      </c>
      <c r="AP874" s="114"/>
      <c r="AQ874" s="114"/>
      <c r="AR874" s="114"/>
      <c r="AS874" s="114"/>
    </row>
    <row r="875" spans="1:45" s="190" customFormat="1" ht="15" customHeight="1" x14ac:dyDescent="0.2">
      <c r="A875" s="104"/>
      <c r="B875" s="104">
        <f>VLOOKUP(BJB!$F$9:$F$5599,Ctrl!$B$4:$C$399,2,0)</f>
        <v>28</v>
      </c>
      <c r="C875" s="104">
        <f>VLOOKUP(BJB!$G$9:$G$5599,Ctrl!$E$4:$F$399,2,0)</f>
        <v>0</v>
      </c>
      <c r="D875" s="219">
        <v>1</v>
      </c>
      <c r="E875" s="104" t="str">
        <f>VLOOKUP(BJB!$F$9:$F$5599,Ctrl!$B$4:$D$399,3,0)</f>
        <v>III</v>
      </c>
      <c r="F875" s="139" t="s">
        <v>10541</v>
      </c>
      <c r="G875" s="139" t="s">
        <v>7655</v>
      </c>
      <c r="H875" s="125"/>
      <c r="I875" s="220">
        <f>IF(G874=BJB!$G1406,I874+1,1)</f>
        <v>1</v>
      </c>
      <c r="J875" s="912" t="s">
        <v>21053</v>
      </c>
      <c r="K875" s="121" t="s">
        <v>7324</v>
      </c>
      <c r="L875" s="104" t="s">
        <v>5223</v>
      </c>
      <c r="M875" s="104" t="s">
        <v>7331</v>
      </c>
      <c r="N875" s="120">
        <v>41837</v>
      </c>
      <c r="O875" s="105">
        <v>113181350</v>
      </c>
      <c r="P875" s="105" t="s">
        <v>15376</v>
      </c>
      <c r="Q875" s="120">
        <v>42003</v>
      </c>
      <c r="R875" s="105">
        <v>113181350</v>
      </c>
      <c r="S875" s="146" t="s">
        <v>7338</v>
      </c>
      <c r="T875" s="109">
        <v>42093</v>
      </c>
      <c r="U875" s="141">
        <v>101863215</v>
      </c>
      <c r="V875" s="109">
        <v>42093</v>
      </c>
      <c r="W875" s="141">
        <v>101863215</v>
      </c>
      <c r="X875" s="141">
        <v>71304250.5</v>
      </c>
      <c r="Y875" s="141">
        <v>0</v>
      </c>
      <c r="Z875" s="141">
        <v>30558964.5</v>
      </c>
      <c r="AA875" s="114">
        <v>0</v>
      </c>
      <c r="AB875" s="114"/>
      <c r="AC875" s="132"/>
      <c r="AD875" s="141"/>
      <c r="AE875" s="106">
        <v>0</v>
      </c>
      <c r="AF875" s="106">
        <v>0</v>
      </c>
      <c r="AG875" s="106">
        <v>0</v>
      </c>
      <c r="AH875" s="141"/>
      <c r="AI875" s="141"/>
      <c r="AJ875" s="141"/>
      <c r="AK875" s="141"/>
      <c r="AL875" s="141"/>
      <c r="AM875" s="141"/>
      <c r="AN875" s="114">
        <f t="shared" si="26"/>
        <v>0</v>
      </c>
      <c r="AO875" s="114">
        <f t="shared" si="27"/>
        <v>101863215</v>
      </c>
      <c r="AP875" s="114"/>
      <c r="AQ875" s="114"/>
      <c r="AR875" s="114"/>
      <c r="AS875" s="114"/>
    </row>
    <row r="876" spans="1:45" s="190" customFormat="1" ht="15" customHeight="1" x14ac:dyDescent="0.2">
      <c r="A876" s="104"/>
      <c r="B876" s="104">
        <f>VLOOKUP(BJB!$F$9:$F$5599,Ctrl!$B$4:$C$399,2,0)</f>
        <v>28</v>
      </c>
      <c r="C876" s="104">
        <f>VLOOKUP(BJB!$G$9:$G$5599,Ctrl!$E$4:$F$399,2,0)</f>
        <v>0</v>
      </c>
      <c r="D876" s="219">
        <v>1</v>
      </c>
      <c r="E876" s="104" t="str">
        <f>VLOOKUP(BJB!$F$9:$F$5599,Ctrl!$B$4:$D$399,3,0)</f>
        <v>III</v>
      </c>
      <c r="F876" s="139" t="s">
        <v>10541</v>
      </c>
      <c r="G876" s="139" t="s">
        <v>7655</v>
      </c>
      <c r="H876" s="125"/>
      <c r="I876" s="220">
        <f>IF(G875=BJB!$G1424,I875+1,1)</f>
        <v>1</v>
      </c>
      <c r="J876" s="912" t="s">
        <v>21054</v>
      </c>
      <c r="K876" s="121" t="s">
        <v>1472</v>
      </c>
      <c r="L876" s="104" t="s">
        <v>8018</v>
      </c>
      <c r="M876" s="104" t="s">
        <v>1473</v>
      </c>
      <c r="N876" s="120">
        <v>39745</v>
      </c>
      <c r="O876" s="114">
        <v>388000000</v>
      </c>
      <c r="P876" s="105" t="s">
        <v>6222</v>
      </c>
      <c r="Q876" s="120" t="s">
        <v>6222</v>
      </c>
      <c r="R876" s="890">
        <v>0</v>
      </c>
      <c r="S876" s="108" t="s">
        <v>6882</v>
      </c>
      <c r="T876" s="109">
        <v>40086</v>
      </c>
      <c r="U876" s="114">
        <v>96429226</v>
      </c>
      <c r="V876" s="109" t="s">
        <v>6222</v>
      </c>
      <c r="W876" s="141">
        <v>0</v>
      </c>
      <c r="X876" s="141">
        <v>0</v>
      </c>
      <c r="Y876" s="141">
        <v>0</v>
      </c>
      <c r="Z876" s="141">
        <v>0</v>
      </c>
      <c r="AA876" s="114">
        <v>0</v>
      </c>
      <c r="AB876" s="114"/>
      <c r="AC876" s="114"/>
      <c r="AD876" s="141"/>
      <c r="AE876" s="106">
        <v>0</v>
      </c>
      <c r="AF876" s="106">
        <v>0</v>
      </c>
      <c r="AG876" s="106">
        <v>0</v>
      </c>
      <c r="AH876" s="114"/>
      <c r="AI876" s="114"/>
      <c r="AJ876" s="114"/>
      <c r="AK876" s="114"/>
      <c r="AL876" s="114"/>
      <c r="AM876" s="114"/>
      <c r="AN876" s="114">
        <f t="shared" si="26"/>
        <v>0</v>
      </c>
      <c r="AO876" s="114">
        <f t="shared" si="27"/>
        <v>96429226</v>
      </c>
      <c r="AP876" s="114"/>
      <c r="AQ876" s="114"/>
      <c r="AR876" s="114"/>
      <c r="AS876" s="114"/>
    </row>
    <row r="877" spans="1:45" s="190" customFormat="1" ht="15" customHeight="1" x14ac:dyDescent="0.2">
      <c r="A877" s="104"/>
      <c r="B877" s="104">
        <f>VLOOKUP(BJB!$F$9:$F$5599,Ctrl!$B$4:$C$399,2,0)</f>
        <v>28</v>
      </c>
      <c r="C877" s="104">
        <f>VLOOKUP(BJB!$G$9:$G$5599,Ctrl!$E$4:$F$399,2,0)</f>
        <v>0</v>
      </c>
      <c r="D877" s="219">
        <v>1</v>
      </c>
      <c r="E877" s="104" t="str">
        <f>VLOOKUP(BJB!$F$9:$F$5599,Ctrl!$B$4:$D$399,3,0)</f>
        <v>III</v>
      </c>
      <c r="F877" s="139" t="s">
        <v>10541</v>
      </c>
      <c r="G877" s="139" t="s">
        <v>7655</v>
      </c>
      <c r="H877" s="125"/>
      <c r="I877" s="220">
        <f>IF(G876=BJB!$G1488,I876+1,1)</f>
        <v>1</v>
      </c>
      <c r="J877" s="912" t="s">
        <v>21055</v>
      </c>
      <c r="K877" s="121" t="s">
        <v>1576</v>
      </c>
      <c r="L877" s="104" t="s">
        <v>6477</v>
      </c>
      <c r="M877" s="104" t="s">
        <v>1567</v>
      </c>
      <c r="N877" s="120">
        <v>40050</v>
      </c>
      <c r="O877" s="107">
        <v>21000000</v>
      </c>
      <c r="P877" s="105" t="s">
        <v>6222</v>
      </c>
      <c r="Q877" s="120" t="s">
        <v>6222</v>
      </c>
      <c r="R877" s="890">
        <v>0</v>
      </c>
      <c r="S877" s="108" t="s">
        <v>6897</v>
      </c>
      <c r="T877" s="109">
        <v>40753</v>
      </c>
      <c r="U877" s="106">
        <v>8336273</v>
      </c>
      <c r="V877" s="109" t="s">
        <v>6222</v>
      </c>
      <c r="W877" s="141">
        <v>0</v>
      </c>
      <c r="X877" s="141">
        <v>0</v>
      </c>
      <c r="Y877" s="141">
        <v>0</v>
      </c>
      <c r="Z877" s="141">
        <v>0</v>
      </c>
      <c r="AA877" s="114">
        <v>7267880</v>
      </c>
      <c r="AB877" s="114"/>
      <c r="AC877" s="106"/>
      <c r="AD877" s="141"/>
      <c r="AE877" s="106">
        <v>0</v>
      </c>
      <c r="AF877" s="106">
        <v>0</v>
      </c>
      <c r="AG877" s="106">
        <v>0</v>
      </c>
      <c r="AH877" s="106"/>
      <c r="AI877" s="106"/>
      <c r="AJ877" s="106"/>
      <c r="AK877" s="106"/>
      <c r="AL877" s="106"/>
      <c r="AM877" s="106"/>
      <c r="AN877" s="114">
        <f t="shared" si="26"/>
        <v>7267880</v>
      </c>
      <c r="AO877" s="114">
        <f t="shared" si="27"/>
        <v>1068393</v>
      </c>
      <c r="AP877" s="114"/>
      <c r="AQ877" s="114"/>
      <c r="AR877" s="114"/>
      <c r="AS877" s="114"/>
    </row>
    <row r="878" spans="1:45" s="190" customFormat="1" ht="15" customHeight="1" x14ac:dyDescent="0.2">
      <c r="A878" s="104"/>
      <c r="B878" s="104">
        <f>VLOOKUP(BJB!$F$9:$F$5599,Ctrl!$B$4:$C$399,2,0)</f>
        <v>28</v>
      </c>
      <c r="C878" s="104">
        <f>VLOOKUP(BJB!$G$9:$G$5599,Ctrl!$E$4:$F$399,2,0)</f>
        <v>0</v>
      </c>
      <c r="D878" s="219">
        <v>1</v>
      </c>
      <c r="E878" s="104" t="str">
        <f>VLOOKUP(BJB!$F$9:$F$5599,Ctrl!$B$4:$D$399,3,0)</f>
        <v>III</v>
      </c>
      <c r="F878" s="139" t="s">
        <v>10541</v>
      </c>
      <c r="G878" s="139" t="s">
        <v>7655</v>
      </c>
      <c r="H878" s="125"/>
      <c r="I878" s="220">
        <f>IF(G877=BJB!$G1526,I877+1,1)</f>
        <v>1</v>
      </c>
      <c r="J878" s="912" t="s">
        <v>21056</v>
      </c>
      <c r="K878" s="121" t="s">
        <v>1633</v>
      </c>
      <c r="L878" s="104" t="s">
        <v>6477</v>
      </c>
      <c r="M878" s="104" t="s">
        <v>1634</v>
      </c>
      <c r="N878" s="120">
        <v>39995</v>
      </c>
      <c r="O878" s="107">
        <v>100000000</v>
      </c>
      <c r="P878" s="105" t="s">
        <v>6222</v>
      </c>
      <c r="Q878" s="120" t="s">
        <v>6222</v>
      </c>
      <c r="R878" s="890">
        <v>0</v>
      </c>
      <c r="S878" s="108" t="s">
        <v>6900</v>
      </c>
      <c r="T878" s="109">
        <v>41088</v>
      </c>
      <c r="U878" s="106">
        <v>62054018</v>
      </c>
      <c r="V878" s="109" t="s">
        <v>6222</v>
      </c>
      <c r="W878" s="141">
        <v>0</v>
      </c>
      <c r="X878" s="141">
        <v>0</v>
      </c>
      <c r="Y878" s="141">
        <v>0</v>
      </c>
      <c r="Z878" s="141">
        <v>0</v>
      </c>
      <c r="AA878" s="114">
        <v>197500</v>
      </c>
      <c r="AB878" s="114"/>
      <c r="AC878" s="106"/>
      <c r="AD878" s="141"/>
      <c r="AE878" s="106">
        <v>0</v>
      </c>
      <c r="AF878" s="106">
        <v>0</v>
      </c>
      <c r="AG878" s="106">
        <v>0</v>
      </c>
      <c r="AH878" s="106"/>
      <c r="AI878" s="106"/>
      <c r="AJ878" s="106"/>
      <c r="AK878" s="106"/>
      <c r="AL878" s="106"/>
      <c r="AM878" s="106"/>
      <c r="AN878" s="114">
        <f t="shared" si="26"/>
        <v>197500</v>
      </c>
      <c r="AO878" s="114">
        <f t="shared" si="27"/>
        <v>61856518</v>
      </c>
      <c r="AP878" s="114"/>
      <c r="AQ878" s="114"/>
      <c r="AR878" s="114"/>
      <c r="AS878" s="114"/>
    </row>
    <row r="879" spans="1:45" s="190" customFormat="1" ht="15" customHeight="1" x14ac:dyDescent="0.2">
      <c r="A879" s="104"/>
      <c r="B879" s="104">
        <f>VLOOKUP(BJB!$F$9:$F$5599,Ctrl!$B$4:$C$399,2,0)</f>
        <v>28</v>
      </c>
      <c r="C879" s="104">
        <f>VLOOKUP(BJB!$G$9:$G$5599,Ctrl!$E$4:$F$399,2,0)</f>
        <v>0</v>
      </c>
      <c r="D879" s="219">
        <v>1</v>
      </c>
      <c r="E879" s="104" t="str">
        <f>VLOOKUP(BJB!$F$9:$F$5599,Ctrl!$B$4:$D$399,3,0)</f>
        <v>III</v>
      </c>
      <c r="F879" s="139" t="s">
        <v>10541</v>
      </c>
      <c r="G879" s="139" t="s">
        <v>7655</v>
      </c>
      <c r="H879" s="125"/>
      <c r="I879" s="220">
        <f>IF(G878=BJB!$G1475,I878+1,1)</f>
        <v>1</v>
      </c>
      <c r="J879" s="912" t="s">
        <v>21057</v>
      </c>
      <c r="K879" s="121" t="s">
        <v>1555</v>
      </c>
      <c r="L879" s="104" t="s">
        <v>6477</v>
      </c>
      <c r="M879" s="104" t="s">
        <v>1556</v>
      </c>
      <c r="N879" s="120">
        <v>40124</v>
      </c>
      <c r="O879" s="107">
        <v>15000000</v>
      </c>
      <c r="P879" s="105" t="s">
        <v>6222</v>
      </c>
      <c r="Q879" s="120" t="s">
        <v>6222</v>
      </c>
      <c r="R879" s="890">
        <v>0</v>
      </c>
      <c r="S879" s="108" t="s">
        <v>6896</v>
      </c>
      <c r="T879" s="109">
        <v>40718</v>
      </c>
      <c r="U879" s="106">
        <v>9108793.5</v>
      </c>
      <c r="V879" s="109" t="s">
        <v>6222</v>
      </c>
      <c r="W879" s="141">
        <v>0</v>
      </c>
      <c r="X879" s="141">
        <v>0</v>
      </c>
      <c r="Y879" s="141">
        <v>0</v>
      </c>
      <c r="Z879" s="141">
        <v>0</v>
      </c>
      <c r="AA879" s="114">
        <v>9108794</v>
      </c>
      <c r="AB879" s="114"/>
      <c r="AC879" s="106"/>
      <c r="AD879" s="141"/>
      <c r="AE879" s="106">
        <v>0</v>
      </c>
      <c r="AF879" s="106">
        <v>0</v>
      </c>
      <c r="AG879" s="106">
        <v>0</v>
      </c>
      <c r="AH879" s="106"/>
      <c r="AI879" s="106"/>
      <c r="AJ879" s="106"/>
      <c r="AK879" s="106"/>
      <c r="AL879" s="106"/>
      <c r="AM879" s="106"/>
      <c r="AN879" s="114">
        <f t="shared" si="26"/>
        <v>9108794</v>
      </c>
      <c r="AO879" s="114">
        <f t="shared" si="27"/>
        <v>0</v>
      </c>
      <c r="AP879" s="114"/>
      <c r="AQ879" s="114"/>
      <c r="AR879" s="114"/>
      <c r="AS879" s="114"/>
    </row>
    <row r="880" spans="1:45" s="190" customFormat="1" ht="15" customHeight="1" x14ac:dyDescent="0.2">
      <c r="A880" s="104"/>
      <c r="B880" s="104">
        <f>VLOOKUP(BJB!$F$9:$F$5599,Ctrl!$B$4:$C$399,2,0)</f>
        <v>28</v>
      </c>
      <c r="C880" s="104">
        <f>VLOOKUP(BJB!$G$9:$G$5599,Ctrl!$E$4:$F$399,2,0)</f>
        <v>1</v>
      </c>
      <c r="D880" s="219">
        <v>1</v>
      </c>
      <c r="E880" s="104" t="str">
        <f>VLOOKUP(BJB!$F$9:$F$5599,Ctrl!$B$4:$D$399,3,0)</f>
        <v>III</v>
      </c>
      <c r="F880" s="139" t="s">
        <v>10541</v>
      </c>
      <c r="G880" s="139" t="s">
        <v>1717</v>
      </c>
      <c r="H880" s="125"/>
      <c r="I880" s="220">
        <f>IF(G879=BJB!$G1701,I879+1,1)</f>
        <v>1</v>
      </c>
      <c r="J880" s="912" t="s">
        <v>21058</v>
      </c>
      <c r="K880" s="121" t="s">
        <v>1747</v>
      </c>
      <c r="L880" s="104" t="s">
        <v>6477</v>
      </c>
      <c r="M880" s="104" t="s">
        <v>1748</v>
      </c>
      <c r="N880" s="142">
        <v>39770</v>
      </c>
      <c r="O880" s="114">
        <v>2000000</v>
      </c>
      <c r="P880" s="105" t="s">
        <v>6222</v>
      </c>
      <c r="Q880" s="120" t="s">
        <v>6222</v>
      </c>
      <c r="R880" s="890">
        <v>0</v>
      </c>
      <c r="S880" s="108" t="s">
        <v>6904</v>
      </c>
      <c r="T880" s="109">
        <v>40359</v>
      </c>
      <c r="U880" s="114">
        <v>1500000</v>
      </c>
      <c r="V880" s="109" t="s">
        <v>6222</v>
      </c>
      <c r="W880" s="141">
        <v>0</v>
      </c>
      <c r="X880" s="141">
        <v>0</v>
      </c>
      <c r="Y880" s="141">
        <v>0</v>
      </c>
      <c r="Z880" s="141">
        <v>0</v>
      </c>
      <c r="AA880" s="114">
        <v>0</v>
      </c>
      <c r="AB880" s="114"/>
      <c r="AC880" s="114"/>
      <c r="AD880" s="141"/>
      <c r="AE880" s="106">
        <v>0</v>
      </c>
      <c r="AF880" s="106">
        <v>0</v>
      </c>
      <c r="AG880" s="106">
        <v>0</v>
      </c>
      <c r="AH880" s="114"/>
      <c r="AI880" s="114"/>
      <c r="AJ880" s="114"/>
      <c r="AK880" s="114"/>
      <c r="AL880" s="114"/>
      <c r="AM880" s="114"/>
      <c r="AN880" s="114">
        <f t="shared" si="26"/>
        <v>0</v>
      </c>
      <c r="AO880" s="114">
        <f t="shared" si="27"/>
        <v>1500000</v>
      </c>
      <c r="AP880" s="114"/>
      <c r="AQ880" s="114"/>
      <c r="AR880" s="114"/>
      <c r="AS880" s="114"/>
    </row>
    <row r="881" spans="1:46" s="190" customFormat="1" ht="15" customHeight="1" x14ac:dyDescent="0.2">
      <c r="A881" s="104"/>
      <c r="B881" s="104">
        <f>VLOOKUP(BJB!$F$9:$F$5599,Ctrl!$B$4:$C$399,2,0)</f>
        <v>28</v>
      </c>
      <c r="C881" s="104">
        <f>VLOOKUP(BJB!$G$9:$G$5599,Ctrl!$E$4:$F$399,2,0)</f>
        <v>0</v>
      </c>
      <c r="D881" s="219">
        <v>1</v>
      </c>
      <c r="E881" s="104" t="str">
        <f>VLOOKUP(BJB!$F$9:$F$5599,Ctrl!$B$4:$D$399,3,0)</f>
        <v>III</v>
      </c>
      <c r="F881" s="139" t="s">
        <v>10541</v>
      </c>
      <c r="G881" s="139" t="s">
        <v>7655</v>
      </c>
      <c r="H881" s="125"/>
      <c r="I881" s="220">
        <f>IF(G880=BJB!$G1638,I880+1,1)</f>
        <v>1</v>
      </c>
      <c r="J881" s="912" t="s">
        <v>21059</v>
      </c>
      <c r="K881" s="121" t="s">
        <v>319</v>
      </c>
      <c r="L881" s="104" t="s">
        <v>6477</v>
      </c>
      <c r="M881" s="104" t="s">
        <v>5466</v>
      </c>
      <c r="N881" s="120">
        <v>41271</v>
      </c>
      <c r="O881" s="105">
        <v>15000000</v>
      </c>
      <c r="P881" s="105" t="s">
        <v>15377</v>
      </c>
      <c r="Q881" s="120">
        <v>41856</v>
      </c>
      <c r="R881" s="105">
        <v>12355234</v>
      </c>
      <c r="S881" s="146" t="s">
        <v>7905</v>
      </c>
      <c r="T881" s="109">
        <v>42114</v>
      </c>
      <c r="U881" s="141">
        <v>8212181</v>
      </c>
      <c r="V881" s="109">
        <v>42114</v>
      </c>
      <c r="W881" s="141">
        <v>8212181</v>
      </c>
      <c r="X881" s="141">
        <v>0</v>
      </c>
      <c r="Y881" s="141">
        <v>0</v>
      </c>
      <c r="Z881" s="141">
        <v>0</v>
      </c>
      <c r="AA881" s="114">
        <v>0</v>
      </c>
      <c r="AB881" s="114"/>
      <c r="AC881" s="132"/>
      <c r="AD881" s="141"/>
      <c r="AE881" s="106">
        <v>0</v>
      </c>
      <c r="AF881" s="106">
        <v>0</v>
      </c>
      <c r="AG881" s="106">
        <v>0</v>
      </c>
      <c r="AH881" s="141"/>
      <c r="AI881" s="141"/>
      <c r="AJ881" s="141"/>
      <c r="AK881" s="141"/>
      <c r="AL881" s="141"/>
      <c r="AM881" s="141"/>
      <c r="AN881" s="114">
        <f t="shared" si="26"/>
        <v>0</v>
      </c>
      <c r="AO881" s="114">
        <f t="shared" si="27"/>
        <v>8212181</v>
      </c>
      <c r="AP881" s="114"/>
      <c r="AQ881" s="114"/>
      <c r="AR881" s="114"/>
      <c r="AS881" s="114"/>
    </row>
    <row r="882" spans="1:46" s="190" customFormat="1" ht="15" customHeight="1" x14ac:dyDescent="0.2">
      <c r="A882" s="104"/>
      <c r="B882" s="104">
        <f>VLOOKUP(BJB!$F$9:$F$5599,Ctrl!$B$4:$C$399,2,0)</f>
        <v>28</v>
      </c>
      <c r="C882" s="104">
        <f>VLOOKUP(BJB!$G$9:$G$5599,Ctrl!$E$4:$F$399,2,0)</f>
        <v>1</v>
      </c>
      <c r="D882" s="219">
        <v>1</v>
      </c>
      <c r="E882" s="104" t="str">
        <f>VLOOKUP(BJB!$F$9:$F$5599,Ctrl!$B$4:$D$399,3,0)</f>
        <v>III</v>
      </c>
      <c r="F882" s="139" t="s">
        <v>10541</v>
      </c>
      <c r="G882" s="139" t="s">
        <v>1717</v>
      </c>
      <c r="H882" s="125"/>
      <c r="I882" s="220">
        <f>IF(G881=BJB!$G1784,I881+1,1)</f>
        <v>1</v>
      </c>
      <c r="J882" s="912" t="s">
        <v>21060</v>
      </c>
      <c r="K882" s="121" t="s">
        <v>319</v>
      </c>
      <c r="L882" s="104" t="s">
        <v>6477</v>
      </c>
      <c r="M882" s="104" t="s">
        <v>1869</v>
      </c>
      <c r="N882" s="120">
        <v>40945</v>
      </c>
      <c r="O882" s="107">
        <v>2000000</v>
      </c>
      <c r="P882" s="105" t="s">
        <v>15378</v>
      </c>
      <c r="Q882" s="120">
        <v>41212</v>
      </c>
      <c r="R882" s="105">
        <v>2215385</v>
      </c>
      <c r="S882" s="146" t="s">
        <v>1868</v>
      </c>
      <c r="T882" s="109">
        <v>41333</v>
      </c>
      <c r="U882" s="106">
        <v>1400000</v>
      </c>
      <c r="V882" s="109">
        <v>41333</v>
      </c>
      <c r="W882" s="141">
        <v>1400000</v>
      </c>
      <c r="X882" s="141">
        <v>0</v>
      </c>
      <c r="Y882" s="141">
        <v>0</v>
      </c>
      <c r="Z882" s="141">
        <v>0</v>
      </c>
      <c r="AA882" s="114">
        <v>40600</v>
      </c>
      <c r="AB882" s="114"/>
      <c r="AC882" s="106"/>
      <c r="AD882" s="141"/>
      <c r="AE882" s="106">
        <v>0</v>
      </c>
      <c r="AF882" s="106">
        <v>0</v>
      </c>
      <c r="AG882" s="106">
        <v>0</v>
      </c>
      <c r="AH882" s="106"/>
      <c r="AI882" s="106"/>
      <c r="AJ882" s="106"/>
      <c r="AK882" s="106"/>
      <c r="AL882" s="106"/>
      <c r="AM882" s="106"/>
      <c r="AN882" s="114">
        <f t="shared" si="26"/>
        <v>40600</v>
      </c>
      <c r="AO882" s="114">
        <f t="shared" si="27"/>
        <v>1359400</v>
      </c>
      <c r="AP882" s="114"/>
      <c r="AQ882" s="114"/>
      <c r="AR882" s="114"/>
      <c r="AS882" s="114"/>
    </row>
    <row r="883" spans="1:46" s="190" customFormat="1" ht="15" customHeight="1" x14ac:dyDescent="0.2">
      <c r="A883" s="104"/>
      <c r="B883" s="104">
        <f>VLOOKUP(BJB!$F$9:$F$5599,Ctrl!$B$4:$C$399,2,0)</f>
        <v>28</v>
      </c>
      <c r="C883" s="104">
        <f>VLOOKUP(BJB!$G$9:$G$5599,Ctrl!$E$4:$F$399,2,0)</f>
        <v>3</v>
      </c>
      <c r="D883" s="219">
        <v>1</v>
      </c>
      <c r="E883" s="104" t="str">
        <f>VLOOKUP(BJB!$F$9:$F$5599,Ctrl!$B$4:$D$399,3,0)</f>
        <v>III</v>
      </c>
      <c r="F883" s="139" t="s">
        <v>10541</v>
      </c>
      <c r="G883" s="139" t="s">
        <v>1957</v>
      </c>
      <c r="H883" s="125"/>
      <c r="I883" s="220">
        <f>IF(G882=BJB!$G1894,I882+1,1)</f>
        <v>1</v>
      </c>
      <c r="J883" s="912" t="s">
        <v>21061</v>
      </c>
      <c r="K883" s="121" t="s">
        <v>2018</v>
      </c>
      <c r="L883" s="104" t="s">
        <v>6477</v>
      </c>
      <c r="M883" s="104" t="s">
        <v>2012</v>
      </c>
      <c r="N883" s="120">
        <v>41159</v>
      </c>
      <c r="O883" s="105">
        <v>50000000</v>
      </c>
      <c r="P883" s="105" t="s">
        <v>15379</v>
      </c>
      <c r="Q883" s="120">
        <v>41540</v>
      </c>
      <c r="R883" s="105">
        <v>45103331</v>
      </c>
      <c r="S883" s="146" t="s">
        <v>2013</v>
      </c>
      <c r="T883" s="109">
        <v>41571</v>
      </c>
      <c r="U883" s="141">
        <v>30734253</v>
      </c>
      <c r="V883" s="109">
        <v>41564</v>
      </c>
      <c r="W883" s="141">
        <v>30734253</v>
      </c>
      <c r="X883" s="141">
        <v>0</v>
      </c>
      <c r="Y883" s="141">
        <v>0</v>
      </c>
      <c r="Z883" s="141">
        <v>0</v>
      </c>
      <c r="AA883" s="150">
        <v>0</v>
      </c>
      <c r="AB883" s="150"/>
      <c r="AC883" s="141"/>
      <c r="AD883" s="141"/>
      <c r="AE883" s="106">
        <v>0</v>
      </c>
      <c r="AF883" s="106">
        <v>0</v>
      </c>
      <c r="AG883" s="106">
        <v>0</v>
      </c>
      <c r="AH883" s="141"/>
      <c r="AI883" s="141"/>
      <c r="AJ883" s="141"/>
      <c r="AK883" s="141"/>
      <c r="AL883" s="141"/>
      <c r="AM883" s="141"/>
      <c r="AN883" s="114">
        <f t="shared" si="26"/>
        <v>0</v>
      </c>
      <c r="AO883" s="114">
        <f t="shared" si="27"/>
        <v>30734253</v>
      </c>
      <c r="AP883" s="114"/>
      <c r="AQ883" s="114"/>
      <c r="AR883" s="114"/>
      <c r="AS883" s="114"/>
      <c r="AT883" s="191"/>
    </row>
    <row r="884" spans="1:46" s="190" customFormat="1" ht="15" customHeight="1" x14ac:dyDescent="0.2">
      <c r="A884" s="104"/>
      <c r="B884" s="104">
        <f>VLOOKUP(BJB!$F$9:$F$5599,Ctrl!$B$4:$C$399,2,0)</f>
        <v>28</v>
      </c>
      <c r="C884" s="104">
        <f>VLOOKUP(BJB!$G$9:$G$5599,Ctrl!$E$4:$F$399,2,0)</f>
        <v>2</v>
      </c>
      <c r="D884" s="219">
        <v>1</v>
      </c>
      <c r="E884" s="104" t="str">
        <f>VLOOKUP(BJB!$F$9:$F$5599,Ctrl!$B$4:$D$399,3,0)</f>
        <v>III</v>
      </c>
      <c r="F884" s="139" t="s">
        <v>10541</v>
      </c>
      <c r="G884" s="139" t="s">
        <v>1908</v>
      </c>
      <c r="H884" s="125"/>
      <c r="I884" s="220">
        <f>IF(G883=BJB!$G2023,I883+1,1)</f>
        <v>1</v>
      </c>
      <c r="J884" s="912" t="s">
        <v>21062</v>
      </c>
      <c r="K884" s="126" t="s">
        <v>5784</v>
      </c>
      <c r="L884" s="104" t="s">
        <v>6477</v>
      </c>
      <c r="M884" s="104" t="s">
        <v>5785</v>
      </c>
      <c r="N884" s="120">
        <v>41389</v>
      </c>
      <c r="O884" s="105">
        <v>10000000</v>
      </c>
      <c r="P884" s="105" t="s">
        <v>15380</v>
      </c>
      <c r="Q884" s="120">
        <v>41674</v>
      </c>
      <c r="R884" s="105">
        <v>11597446</v>
      </c>
      <c r="S884" s="146" t="s">
        <v>5759</v>
      </c>
      <c r="T884" s="109">
        <v>41844</v>
      </c>
      <c r="U884" s="112">
        <v>7000000</v>
      </c>
      <c r="V884" s="109">
        <v>41821</v>
      </c>
      <c r="W884" s="141">
        <v>7000000</v>
      </c>
      <c r="X884" s="141">
        <v>0</v>
      </c>
      <c r="Y884" s="141">
        <v>0</v>
      </c>
      <c r="Z884" s="141">
        <v>0</v>
      </c>
      <c r="AA884" s="114">
        <v>0</v>
      </c>
      <c r="AB884" s="114"/>
      <c r="AC884" s="112"/>
      <c r="AD884" s="141"/>
      <c r="AE884" s="106">
        <v>0</v>
      </c>
      <c r="AF884" s="106">
        <v>0</v>
      </c>
      <c r="AG884" s="106">
        <v>0</v>
      </c>
      <c r="AH884" s="112"/>
      <c r="AI884" s="112"/>
      <c r="AJ884" s="112"/>
      <c r="AK884" s="112"/>
      <c r="AL884" s="112"/>
      <c r="AM884" s="112"/>
      <c r="AN884" s="114">
        <f t="shared" si="26"/>
        <v>0</v>
      </c>
      <c r="AO884" s="114">
        <f t="shared" si="27"/>
        <v>7000000</v>
      </c>
      <c r="AP884" s="114"/>
      <c r="AQ884" s="114"/>
      <c r="AR884" s="114"/>
      <c r="AS884" s="114"/>
    </row>
    <row r="885" spans="1:46" s="190" customFormat="1" ht="15" customHeight="1" x14ac:dyDescent="0.2">
      <c r="A885" s="104"/>
      <c r="B885" s="104">
        <f>VLOOKUP(BJB!$F$9:$F$5599,Ctrl!$B$4:$C$399,2,0)</f>
        <v>28</v>
      </c>
      <c r="C885" s="104">
        <f>VLOOKUP(BJB!$G$9:$G$5599,Ctrl!$E$4:$F$399,2,0)</f>
        <v>0</v>
      </c>
      <c r="D885" s="219">
        <v>1</v>
      </c>
      <c r="E885" s="104" t="str">
        <f>VLOOKUP(BJB!$F$9:$F$5599,Ctrl!$B$4:$D$399,3,0)</f>
        <v>III</v>
      </c>
      <c r="F885" s="139" t="s">
        <v>10541</v>
      </c>
      <c r="G885" s="139" t="s">
        <v>7655</v>
      </c>
      <c r="H885" s="125"/>
      <c r="I885" s="220">
        <f>IF(G884=BJB!$G1538,I884+1,1)</f>
        <v>1</v>
      </c>
      <c r="J885" s="912" t="s">
        <v>21063</v>
      </c>
      <c r="K885" s="121" t="s">
        <v>1655</v>
      </c>
      <c r="L885" s="104" t="s">
        <v>6476</v>
      </c>
      <c r="M885" s="104" t="s">
        <v>1656</v>
      </c>
      <c r="N885" s="120">
        <v>39171</v>
      </c>
      <c r="O885" s="107">
        <v>13119167</v>
      </c>
      <c r="P885" s="105" t="s">
        <v>15381</v>
      </c>
      <c r="Q885" s="120">
        <v>41038</v>
      </c>
      <c r="R885" s="105">
        <v>4669154</v>
      </c>
      <c r="S885" s="108" t="s">
        <v>568</v>
      </c>
      <c r="T885" s="109">
        <v>41180</v>
      </c>
      <c r="U885" s="106">
        <v>4669154</v>
      </c>
      <c r="V885" s="109">
        <v>41180</v>
      </c>
      <c r="W885" s="141">
        <v>4669154</v>
      </c>
      <c r="X885" s="141">
        <v>0</v>
      </c>
      <c r="Y885" s="141">
        <v>0</v>
      </c>
      <c r="Z885" s="141">
        <v>0</v>
      </c>
      <c r="AA885" s="114">
        <v>0</v>
      </c>
      <c r="AB885" s="114"/>
      <c r="AC885" s="106"/>
      <c r="AD885" s="141"/>
      <c r="AE885" s="106">
        <v>0</v>
      </c>
      <c r="AF885" s="106">
        <v>0</v>
      </c>
      <c r="AG885" s="106">
        <v>0</v>
      </c>
      <c r="AH885" s="106"/>
      <c r="AI885" s="106"/>
      <c r="AJ885" s="106"/>
      <c r="AK885" s="106"/>
      <c r="AL885" s="106"/>
      <c r="AM885" s="106"/>
      <c r="AN885" s="114">
        <f t="shared" si="26"/>
        <v>0</v>
      </c>
      <c r="AO885" s="114">
        <f t="shared" si="27"/>
        <v>4669154</v>
      </c>
      <c r="AP885" s="114"/>
      <c r="AQ885" s="114"/>
      <c r="AR885" s="114"/>
      <c r="AS885" s="114"/>
    </row>
    <row r="886" spans="1:46" s="190" customFormat="1" ht="15" customHeight="1" x14ac:dyDescent="0.2">
      <c r="A886" s="104"/>
      <c r="B886" s="104">
        <f>VLOOKUP(BJB!$F$9:$F$5599,Ctrl!$B$4:$C$399,2,0)</f>
        <v>28</v>
      </c>
      <c r="C886" s="104">
        <f>VLOOKUP(BJB!$G$9:$G$5599,Ctrl!$E$4:$F$399,2,0)</f>
        <v>0</v>
      </c>
      <c r="D886" s="219">
        <v>1</v>
      </c>
      <c r="E886" s="104" t="str">
        <f>VLOOKUP(BJB!$F$9:$F$5599,Ctrl!$B$4:$D$399,3,0)</f>
        <v>III</v>
      </c>
      <c r="F886" s="139" t="s">
        <v>10541</v>
      </c>
      <c r="G886" s="139" t="s">
        <v>7655</v>
      </c>
      <c r="H886" s="886" t="s">
        <v>14737</v>
      </c>
      <c r="I886" s="220">
        <f>IF(G885=BJB!$G1429,I885+1,1)</f>
        <v>1</v>
      </c>
      <c r="J886" s="891" t="s">
        <v>18268</v>
      </c>
      <c r="K886" s="121" t="s">
        <v>1481</v>
      </c>
      <c r="L886" s="104" t="s">
        <v>6477</v>
      </c>
      <c r="M886" s="104" t="s">
        <v>1482</v>
      </c>
      <c r="N886" s="120">
        <v>39734</v>
      </c>
      <c r="O886" s="114">
        <v>15000000</v>
      </c>
      <c r="P886" s="105" t="s">
        <v>15320</v>
      </c>
      <c r="Q886" s="120" t="s">
        <v>15321</v>
      </c>
      <c r="R886" s="105">
        <v>15361388</v>
      </c>
      <c r="S886" s="108" t="s">
        <v>6884</v>
      </c>
      <c r="T886" s="109">
        <v>40227</v>
      </c>
      <c r="U886" s="114">
        <v>11250000</v>
      </c>
      <c r="V886" s="109">
        <v>40227</v>
      </c>
      <c r="W886" s="141">
        <v>11250000</v>
      </c>
      <c r="X886" s="141">
        <v>0</v>
      </c>
      <c r="Y886" s="141">
        <v>0</v>
      </c>
      <c r="Z886" s="141">
        <v>0</v>
      </c>
      <c r="AA886" s="114">
        <v>7409700</v>
      </c>
      <c r="AB886" s="114">
        <v>443496</v>
      </c>
      <c r="AC886" s="132">
        <v>402734</v>
      </c>
      <c r="AD886" s="141">
        <v>443496</v>
      </c>
      <c r="AE886" s="106">
        <v>2696576</v>
      </c>
      <c r="AF886" s="106">
        <v>0</v>
      </c>
      <c r="AG886" s="106">
        <v>0</v>
      </c>
      <c r="AH886" s="222"/>
      <c r="AI886" s="222"/>
      <c r="AJ886" s="114"/>
      <c r="AK886" s="135"/>
      <c r="AL886" s="114"/>
      <c r="AM886" s="114"/>
      <c r="AN886" s="114">
        <f t="shared" si="26"/>
        <v>11396002</v>
      </c>
      <c r="AO886" s="114">
        <f t="shared" si="27"/>
        <v>0</v>
      </c>
      <c r="AP886" s="114"/>
      <c r="AQ886" s="114"/>
      <c r="AR886" s="114"/>
      <c r="AS886" s="114"/>
      <c r="AT886" s="189"/>
    </row>
    <row r="887" spans="1:46" s="190" customFormat="1" ht="15" customHeight="1" x14ac:dyDescent="0.2">
      <c r="A887" s="104"/>
      <c r="B887" s="104">
        <f>VLOOKUP(BJB!$F$9:$F$5599,Ctrl!$B$4:$C$399,2,0)</f>
        <v>28</v>
      </c>
      <c r="C887" s="104">
        <f>VLOOKUP(BJB!$G$9:$G$5599,Ctrl!$E$4:$F$399,2,0)</f>
        <v>0</v>
      </c>
      <c r="D887" s="219">
        <v>1</v>
      </c>
      <c r="E887" s="104" t="str">
        <f>VLOOKUP(BJB!$F$9:$F$5599,Ctrl!$B$4:$D$399,3,0)</f>
        <v>III</v>
      </c>
      <c r="F887" s="139" t="s">
        <v>10541</v>
      </c>
      <c r="G887" s="139" t="s">
        <v>7655</v>
      </c>
      <c r="H887" s="125" t="s">
        <v>6646</v>
      </c>
      <c r="I887" s="220">
        <f>IF(G886=BJB!$G1545,I886+1,1)</f>
        <v>1</v>
      </c>
      <c r="J887" s="891" t="s">
        <v>18269</v>
      </c>
      <c r="K887" s="121" t="s">
        <v>1667</v>
      </c>
      <c r="L887" s="104" t="s">
        <v>6477</v>
      </c>
      <c r="M887" s="104" t="s">
        <v>1668</v>
      </c>
      <c r="N887" s="120">
        <v>40234</v>
      </c>
      <c r="O887" s="107">
        <v>40000000</v>
      </c>
      <c r="P887" s="105" t="s">
        <v>15382</v>
      </c>
      <c r="Q887" s="120">
        <v>41285</v>
      </c>
      <c r="R887" s="105">
        <v>32344543</v>
      </c>
      <c r="S887" s="108" t="s">
        <v>1666</v>
      </c>
      <c r="T887" s="109">
        <v>41361</v>
      </c>
      <c r="U887" s="106">
        <v>24064550</v>
      </c>
      <c r="V887" s="109">
        <v>41361</v>
      </c>
      <c r="W887" s="141">
        <v>24064550</v>
      </c>
      <c r="X887" s="141">
        <v>0</v>
      </c>
      <c r="Y887" s="141">
        <v>0</v>
      </c>
      <c r="Z887" s="141">
        <v>0</v>
      </c>
      <c r="AA887" s="114">
        <v>5314020</v>
      </c>
      <c r="AB887" s="114">
        <v>380335</v>
      </c>
      <c r="AC887" s="132"/>
      <c r="AD887" s="141">
        <v>380335</v>
      </c>
      <c r="AE887" s="106">
        <v>0</v>
      </c>
      <c r="AF887" s="106">
        <v>380335</v>
      </c>
      <c r="AG887" s="106">
        <v>0</v>
      </c>
      <c r="AH887" s="106"/>
      <c r="AI887" s="106"/>
      <c r="AJ887" s="106"/>
      <c r="AK887" s="106"/>
      <c r="AL887" s="106"/>
      <c r="AM887" s="106"/>
      <c r="AN887" s="114">
        <f t="shared" si="26"/>
        <v>6455025</v>
      </c>
      <c r="AO887" s="114">
        <f t="shared" si="27"/>
        <v>17609525</v>
      </c>
      <c r="AP887" s="114"/>
      <c r="AQ887" s="114"/>
      <c r="AR887" s="114"/>
      <c r="AS887" s="114"/>
      <c r="AT887" s="189"/>
    </row>
    <row r="888" spans="1:46" s="190" customFormat="1" ht="15" customHeight="1" x14ac:dyDescent="0.2">
      <c r="A888" s="104"/>
      <c r="B888" s="104">
        <f>VLOOKUP(BJB!$F$9:$F$5599,Ctrl!$B$4:$C$399,2,0)</f>
        <v>28</v>
      </c>
      <c r="C888" s="104">
        <f>VLOOKUP(BJB!$G$9:$G$5599,Ctrl!$E$4:$F$399,2,0)</f>
        <v>3</v>
      </c>
      <c r="D888" s="219">
        <v>1</v>
      </c>
      <c r="E888" s="104" t="str">
        <f>VLOOKUP(BJB!$F$9:$F$5599,Ctrl!$B$4:$D$399,3,0)</f>
        <v>III</v>
      </c>
      <c r="F888" s="139" t="s">
        <v>10580</v>
      </c>
      <c r="G888" s="139" t="s">
        <v>8024</v>
      </c>
      <c r="H888" s="125" t="s">
        <v>8505</v>
      </c>
      <c r="I888" s="220">
        <f>IF(G887=BJB!$G1937,I887+1,1)</f>
        <v>1</v>
      </c>
      <c r="J888" s="891" t="s">
        <v>18270</v>
      </c>
      <c r="K888" s="121" t="s">
        <v>8087</v>
      </c>
      <c r="L888" s="104" t="s">
        <v>6477</v>
      </c>
      <c r="M888" s="104" t="s">
        <v>5737</v>
      </c>
      <c r="N888" s="120">
        <v>41270</v>
      </c>
      <c r="O888" s="105">
        <v>50000000</v>
      </c>
      <c r="P888" s="105" t="s">
        <v>15383</v>
      </c>
      <c r="Q888" s="120">
        <v>41697</v>
      </c>
      <c r="R888" s="105">
        <v>48419060</v>
      </c>
      <c r="S888" s="146" t="s">
        <v>8232</v>
      </c>
      <c r="T888" s="109">
        <v>42144</v>
      </c>
      <c r="U888" s="141">
        <v>32189674</v>
      </c>
      <c r="V888" s="109">
        <v>42144</v>
      </c>
      <c r="W888" s="141">
        <v>32189674</v>
      </c>
      <c r="X888" s="141">
        <v>0</v>
      </c>
      <c r="Y888" s="141">
        <v>0</v>
      </c>
      <c r="Z888" s="141">
        <v>0</v>
      </c>
      <c r="AA888" s="114">
        <v>3688351</v>
      </c>
      <c r="AB888" s="114">
        <v>514654</v>
      </c>
      <c r="AC888" s="132"/>
      <c r="AD888" s="141">
        <v>257327</v>
      </c>
      <c r="AE888" s="106">
        <v>0</v>
      </c>
      <c r="AF888" s="106">
        <v>514654</v>
      </c>
      <c r="AG888" s="106">
        <v>0</v>
      </c>
      <c r="AH888" s="106"/>
      <c r="AI888" s="222"/>
      <c r="AJ888" s="106"/>
      <c r="AK888" s="106"/>
      <c r="AL888" s="106"/>
      <c r="AM888" s="106"/>
      <c r="AN888" s="114">
        <f t="shared" si="26"/>
        <v>4974986</v>
      </c>
      <c r="AO888" s="114">
        <f t="shared" si="27"/>
        <v>27214688</v>
      </c>
      <c r="AP888" s="114"/>
      <c r="AQ888" s="114"/>
      <c r="AR888" s="114"/>
      <c r="AS888" s="114"/>
      <c r="AT888" s="189"/>
    </row>
    <row r="889" spans="1:46" s="190" customFormat="1" ht="15" customHeight="1" x14ac:dyDescent="0.2">
      <c r="A889" s="104"/>
      <c r="B889" s="104">
        <f>VLOOKUP(BJB!$F$9:$F$5599,Ctrl!$B$4:$C$399,2,0)</f>
        <v>28</v>
      </c>
      <c r="C889" s="104">
        <f>VLOOKUP(BJB!$G$9:$G$5599,Ctrl!$E$4:$F$399,2,0)</f>
        <v>3</v>
      </c>
      <c r="D889" s="219">
        <v>1</v>
      </c>
      <c r="E889" s="104" t="str">
        <f>VLOOKUP(BJB!$F$9:$F$5599,Ctrl!$B$4:$D$399,3,0)</f>
        <v>III</v>
      </c>
      <c r="F889" s="139" t="s">
        <v>10541</v>
      </c>
      <c r="G889" s="139" t="s">
        <v>1957</v>
      </c>
      <c r="H889" s="125"/>
      <c r="I889" s="220">
        <f>IF(G888=BJB!$G1900,I888+1,1)</f>
        <v>1</v>
      </c>
      <c r="J889" s="912" t="s">
        <v>21064</v>
      </c>
      <c r="K889" s="121" t="s">
        <v>2025</v>
      </c>
      <c r="L889" s="104" t="s">
        <v>6477</v>
      </c>
      <c r="M889" s="104" t="s">
        <v>2006</v>
      </c>
      <c r="N889" s="120">
        <v>40968</v>
      </c>
      <c r="O889" s="105">
        <v>75000000</v>
      </c>
      <c r="P889" s="105" t="s">
        <v>15384</v>
      </c>
      <c r="Q889" s="120">
        <v>41540</v>
      </c>
      <c r="R889" s="105">
        <v>77559969</v>
      </c>
      <c r="S889" s="234" t="s">
        <v>5979</v>
      </c>
      <c r="T889" s="109">
        <v>41600</v>
      </c>
      <c r="U889" s="141">
        <v>51863262</v>
      </c>
      <c r="V889" s="109">
        <v>41600</v>
      </c>
      <c r="W889" s="141">
        <v>51863262</v>
      </c>
      <c r="X889" s="141">
        <v>0</v>
      </c>
      <c r="Y889" s="141">
        <v>0</v>
      </c>
      <c r="Z889" s="141">
        <v>0</v>
      </c>
      <c r="AA889" s="150">
        <v>0</v>
      </c>
      <c r="AB889" s="150"/>
      <c r="AC889" s="141"/>
      <c r="AD889" s="141"/>
      <c r="AE889" s="106">
        <v>0</v>
      </c>
      <c r="AF889" s="106">
        <v>0</v>
      </c>
      <c r="AG889" s="106">
        <v>0</v>
      </c>
      <c r="AH889" s="141"/>
      <c r="AI889" s="141"/>
      <c r="AJ889" s="141"/>
      <c r="AK889" s="141"/>
      <c r="AL889" s="141"/>
      <c r="AM889" s="141"/>
      <c r="AN889" s="114">
        <f t="shared" si="26"/>
        <v>0</v>
      </c>
      <c r="AO889" s="114">
        <f t="shared" si="27"/>
        <v>51863262</v>
      </c>
      <c r="AP889" s="114"/>
      <c r="AQ889" s="114"/>
      <c r="AR889" s="114"/>
      <c r="AS889" s="114"/>
      <c r="AT889" s="189"/>
    </row>
    <row r="890" spans="1:46" s="190" customFormat="1" ht="15" customHeight="1" x14ac:dyDescent="0.2">
      <c r="A890" s="104"/>
      <c r="B890" s="104">
        <f>VLOOKUP(BJB!$F$9:$F$5599,Ctrl!$B$4:$C$399,2,0)</f>
        <v>28</v>
      </c>
      <c r="C890" s="104">
        <f>VLOOKUP(BJB!$G$9:$G$5599,Ctrl!$E$4:$F$399,2,0)</f>
        <v>0</v>
      </c>
      <c r="D890" s="219">
        <v>1</v>
      </c>
      <c r="E890" s="104" t="str">
        <f>VLOOKUP(BJB!$F$9:$F$5599,Ctrl!$B$4:$D$399,3,0)</f>
        <v>III</v>
      </c>
      <c r="F890" s="139" t="s">
        <v>10541</v>
      </c>
      <c r="G890" s="139" t="s">
        <v>7655</v>
      </c>
      <c r="H890" s="125" t="s">
        <v>7451</v>
      </c>
      <c r="I890" s="220">
        <f>IF(G889=BJB!$G1626,I889+1,1)</f>
        <v>1</v>
      </c>
      <c r="J890" s="891" t="s">
        <v>18271</v>
      </c>
      <c r="K890" s="126" t="s">
        <v>6113</v>
      </c>
      <c r="L890" s="104" t="s">
        <v>6477</v>
      </c>
      <c r="M890" s="127" t="s">
        <v>1693</v>
      </c>
      <c r="N890" s="128">
        <v>41089</v>
      </c>
      <c r="O890" s="140">
        <v>175000000</v>
      </c>
      <c r="P890" s="105" t="s">
        <v>15385</v>
      </c>
      <c r="Q890" s="120">
        <v>41856</v>
      </c>
      <c r="R890" s="105">
        <v>114843104</v>
      </c>
      <c r="S890" s="146" t="s">
        <v>6086</v>
      </c>
      <c r="T890" s="109">
        <v>42003</v>
      </c>
      <c r="U890" s="141">
        <v>76616824</v>
      </c>
      <c r="V890" s="109">
        <v>41974</v>
      </c>
      <c r="W890" s="141">
        <v>76616824</v>
      </c>
      <c r="X890" s="141">
        <v>0</v>
      </c>
      <c r="Y890" s="141">
        <v>0</v>
      </c>
      <c r="Z890" s="141">
        <v>0</v>
      </c>
      <c r="AA890" s="114">
        <v>44425121</v>
      </c>
      <c r="AB890" s="114"/>
      <c r="AC890" s="132"/>
      <c r="AD890" s="141">
        <v>1931478</v>
      </c>
      <c r="AE890" s="106">
        <v>0</v>
      </c>
      <c r="AF890" s="106">
        <v>0</v>
      </c>
      <c r="AG890" s="106">
        <v>1931478</v>
      </c>
      <c r="AH890" s="222"/>
      <c r="AI890" s="222"/>
      <c r="AJ890" s="230"/>
      <c r="AK890" s="116"/>
      <c r="AL890" s="141"/>
      <c r="AM890" s="141"/>
      <c r="AN890" s="114">
        <f t="shared" si="26"/>
        <v>48288077</v>
      </c>
      <c r="AO890" s="114">
        <f t="shared" si="27"/>
        <v>28328747</v>
      </c>
      <c r="AP890" s="114"/>
      <c r="AQ890" s="114"/>
      <c r="AR890" s="114"/>
      <c r="AS890" s="114"/>
      <c r="AT890" s="189"/>
    </row>
    <row r="891" spans="1:46" s="190" customFormat="1" ht="15" customHeight="1" x14ac:dyDescent="0.2">
      <c r="A891" s="104"/>
      <c r="B891" s="104">
        <f>VLOOKUP(BJB!$F$9:$F$5599,Ctrl!$B$4:$C$399,2,0)</f>
        <v>28</v>
      </c>
      <c r="C891" s="104">
        <f>VLOOKUP(BJB!$G$9:$G$5599,Ctrl!$E$4:$F$399,2,0)</f>
        <v>1</v>
      </c>
      <c r="D891" s="219">
        <v>1</v>
      </c>
      <c r="E891" s="104" t="str">
        <f>VLOOKUP(BJB!$F$9:$F$5599,Ctrl!$B$4:$D$399,3,0)</f>
        <v>III</v>
      </c>
      <c r="F891" s="139" t="s">
        <v>10541</v>
      </c>
      <c r="G891" s="139" t="s">
        <v>1717</v>
      </c>
      <c r="H891" s="125" t="s">
        <v>6313</v>
      </c>
      <c r="I891" s="220">
        <f>IF(G890=BJB!$G1795,I890+1,1)</f>
        <v>1</v>
      </c>
      <c r="J891" s="891" t="s">
        <v>20230</v>
      </c>
      <c r="K891" s="121" t="s">
        <v>1883</v>
      </c>
      <c r="L891" s="104" t="s">
        <v>6477</v>
      </c>
      <c r="M891" s="104" t="s">
        <v>1881</v>
      </c>
      <c r="N891" s="120">
        <v>40303</v>
      </c>
      <c r="O891" s="107">
        <v>25000000</v>
      </c>
      <c r="P891" s="105" t="s">
        <v>15386</v>
      </c>
      <c r="Q891" s="120">
        <v>41365</v>
      </c>
      <c r="R891" s="105">
        <v>15762523</v>
      </c>
      <c r="S891" s="146" t="s">
        <v>1882</v>
      </c>
      <c r="T891" s="109">
        <v>41453</v>
      </c>
      <c r="U891" s="114">
        <v>11388014</v>
      </c>
      <c r="V891" s="109">
        <v>41453</v>
      </c>
      <c r="W891" s="141">
        <v>11388014</v>
      </c>
      <c r="X891" s="141">
        <v>0</v>
      </c>
      <c r="Y891" s="141">
        <v>0</v>
      </c>
      <c r="Z891" s="141">
        <v>0</v>
      </c>
      <c r="AA891" s="114">
        <v>5335803</v>
      </c>
      <c r="AB891" s="136"/>
      <c r="AC891" s="132"/>
      <c r="AD891" s="141"/>
      <c r="AE891" s="106">
        <v>0</v>
      </c>
      <c r="AF891" s="106">
        <v>0</v>
      </c>
      <c r="AG891" s="106">
        <v>438001</v>
      </c>
      <c r="AH891" s="114"/>
      <c r="AI891" s="114"/>
      <c r="AJ891" s="114"/>
      <c r="AK891" s="119"/>
      <c r="AL891" s="114"/>
      <c r="AM891" s="114"/>
      <c r="AN891" s="114">
        <f t="shared" si="26"/>
        <v>5773804</v>
      </c>
      <c r="AO891" s="114">
        <f t="shared" si="27"/>
        <v>5614210</v>
      </c>
      <c r="AP891" s="114"/>
      <c r="AQ891" s="114"/>
      <c r="AR891" s="114"/>
      <c r="AS891" s="114"/>
      <c r="AT891" s="189"/>
    </row>
    <row r="892" spans="1:46" s="190" customFormat="1" ht="15" customHeight="1" x14ac:dyDescent="0.2">
      <c r="A892" s="104"/>
      <c r="B892" s="104">
        <f>VLOOKUP(BJB!$F$9:$F$5599,Ctrl!$B$4:$C$399,2,0)</f>
        <v>28</v>
      </c>
      <c r="C892" s="104">
        <f>VLOOKUP(BJB!$G$9:$G$5599,Ctrl!$E$4:$F$399,2,0)</f>
        <v>0</v>
      </c>
      <c r="D892" s="219">
        <v>1</v>
      </c>
      <c r="E892" s="104" t="str">
        <f>VLOOKUP(BJB!$F$9:$F$5599,Ctrl!$B$4:$D$399,3,0)</f>
        <v>III</v>
      </c>
      <c r="F892" s="139" t="s">
        <v>10541</v>
      </c>
      <c r="G892" s="139" t="s">
        <v>7655</v>
      </c>
      <c r="H892" s="125"/>
      <c r="I892" s="220">
        <f>IF(G891=BJB!$G1459,I891+1,1)</f>
        <v>1</v>
      </c>
      <c r="J892" s="912" t="s">
        <v>21065</v>
      </c>
      <c r="K892" s="121" t="s">
        <v>1531</v>
      </c>
      <c r="L892" s="104" t="s">
        <v>6477</v>
      </c>
      <c r="M892" s="104" t="s">
        <v>1532</v>
      </c>
      <c r="N892" s="120">
        <v>39765</v>
      </c>
      <c r="O892" s="114">
        <v>30000000</v>
      </c>
      <c r="P892" s="105" t="s">
        <v>15387</v>
      </c>
      <c r="Q892" s="120" t="s">
        <v>15388</v>
      </c>
      <c r="R892" s="105">
        <v>28961725</v>
      </c>
      <c r="S892" s="108" t="s">
        <v>6891</v>
      </c>
      <c r="T892" s="109">
        <v>40508</v>
      </c>
      <c r="U892" s="114">
        <v>21721294</v>
      </c>
      <c r="V892" s="109">
        <v>40508</v>
      </c>
      <c r="W892" s="141">
        <v>21721294</v>
      </c>
      <c r="X892" s="141">
        <v>0</v>
      </c>
      <c r="Y892" s="141">
        <v>0</v>
      </c>
      <c r="Z892" s="141">
        <v>0</v>
      </c>
      <c r="AA892" s="114">
        <v>0</v>
      </c>
      <c r="AB892" s="114"/>
      <c r="AC892" s="114"/>
      <c r="AD892" s="141"/>
      <c r="AE892" s="106">
        <v>0</v>
      </c>
      <c r="AF892" s="106">
        <v>0</v>
      </c>
      <c r="AG892" s="106">
        <v>0</v>
      </c>
      <c r="AH892" s="114"/>
      <c r="AI892" s="114"/>
      <c r="AJ892" s="114"/>
      <c r="AK892" s="114"/>
      <c r="AL892" s="114"/>
      <c r="AM892" s="114"/>
      <c r="AN892" s="114">
        <f t="shared" si="26"/>
        <v>0</v>
      </c>
      <c r="AO892" s="114">
        <f t="shared" si="27"/>
        <v>21721294</v>
      </c>
      <c r="AP892" s="114"/>
      <c r="AQ892" s="114"/>
      <c r="AR892" s="114"/>
      <c r="AS892" s="114"/>
      <c r="AT892" s="243"/>
    </row>
    <row r="893" spans="1:46" s="190" customFormat="1" ht="15" customHeight="1" x14ac:dyDescent="0.2">
      <c r="A893" s="104"/>
      <c r="B893" s="104">
        <f>VLOOKUP(BJB!$F$9:$F$5599,Ctrl!$B$4:$C$399,2,0)</f>
        <v>28</v>
      </c>
      <c r="C893" s="104">
        <f>VLOOKUP(BJB!$G$9:$G$5599,Ctrl!$E$4:$F$399,2,0)</f>
        <v>1</v>
      </c>
      <c r="D893" s="219">
        <v>1</v>
      </c>
      <c r="E893" s="104" t="str">
        <f>VLOOKUP(BJB!$F$9:$F$5599,Ctrl!$B$4:$D$399,3,0)</f>
        <v>III</v>
      </c>
      <c r="F893" s="139" t="s">
        <v>10541</v>
      </c>
      <c r="G893" s="139" t="s">
        <v>1717</v>
      </c>
      <c r="H893" s="125" t="s">
        <v>6627</v>
      </c>
      <c r="I893" s="220">
        <f>IF(G892=BJB!$G1775,I892+1,1)</f>
        <v>1</v>
      </c>
      <c r="J893" s="891" t="s">
        <v>18272</v>
      </c>
      <c r="K893" s="121" t="s">
        <v>1853</v>
      </c>
      <c r="L893" s="104" t="s">
        <v>6477</v>
      </c>
      <c r="M893" s="104" t="s">
        <v>1854</v>
      </c>
      <c r="N893" s="120">
        <v>40315</v>
      </c>
      <c r="O893" s="107">
        <v>19000000</v>
      </c>
      <c r="P893" s="105" t="s">
        <v>6222</v>
      </c>
      <c r="Q893" s="120" t="s">
        <v>6222</v>
      </c>
      <c r="R893" s="890">
        <v>0</v>
      </c>
      <c r="S893" s="146" t="s">
        <v>1658</v>
      </c>
      <c r="T893" s="109">
        <v>41200</v>
      </c>
      <c r="U893" s="106">
        <v>6546089</v>
      </c>
      <c r="V893" s="109" t="s">
        <v>6222</v>
      </c>
      <c r="W893" s="141">
        <v>0</v>
      </c>
      <c r="X893" s="141">
        <v>0</v>
      </c>
      <c r="Y893" s="141">
        <v>0</v>
      </c>
      <c r="Z893" s="141">
        <v>0</v>
      </c>
      <c r="AA893" s="114">
        <v>152972</v>
      </c>
      <c r="AB893" s="136"/>
      <c r="AC893" s="132">
        <v>248062</v>
      </c>
      <c r="AD893" s="141">
        <v>243928</v>
      </c>
      <c r="AE893" s="106">
        <v>0</v>
      </c>
      <c r="AF893" s="106">
        <v>165375</v>
      </c>
      <c r="AG893" s="106">
        <v>326615</v>
      </c>
      <c r="AH893" s="106"/>
      <c r="AI893" s="106"/>
      <c r="AJ893" s="106"/>
      <c r="AK893" s="106"/>
      <c r="AL893" s="106"/>
      <c r="AM893" s="106"/>
      <c r="AN893" s="114">
        <f t="shared" si="26"/>
        <v>1136952</v>
      </c>
      <c r="AO893" s="114">
        <f t="shared" si="27"/>
        <v>5409137</v>
      </c>
      <c r="AP893" s="114"/>
      <c r="AQ893" s="114"/>
      <c r="AR893" s="114"/>
      <c r="AS893" s="114"/>
      <c r="AT893" s="243"/>
    </row>
    <row r="894" spans="1:46" s="190" customFormat="1" ht="15" customHeight="1" x14ac:dyDescent="0.2">
      <c r="A894" s="104"/>
      <c r="B894" s="104">
        <f>VLOOKUP(BJB!$F$9:$F$5599,Ctrl!$B$4:$C$399,2,0)</f>
        <v>28</v>
      </c>
      <c r="C894" s="104">
        <f>VLOOKUP(BJB!$G$9:$G$5599,Ctrl!$E$4:$F$399,2,0)</f>
        <v>0</v>
      </c>
      <c r="D894" s="219">
        <v>1</v>
      </c>
      <c r="E894" s="104" t="str">
        <f>VLOOKUP(BJB!$F$9:$F$5599,Ctrl!$B$4:$D$399,3,0)</f>
        <v>III</v>
      </c>
      <c r="F894" s="139" t="s">
        <v>10580</v>
      </c>
      <c r="G894" s="139" t="s">
        <v>7655</v>
      </c>
      <c r="H894" s="125"/>
      <c r="I894" s="220">
        <f>IF(G893=BJB!$G1655,I893+1,1)</f>
        <v>1</v>
      </c>
      <c r="J894" s="912" t="s">
        <v>21066</v>
      </c>
      <c r="K894" s="121" t="s">
        <v>10887</v>
      </c>
      <c r="L894" s="104" t="s">
        <v>6477</v>
      </c>
      <c r="M894" s="104" t="s">
        <v>5466</v>
      </c>
      <c r="N894" s="120">
        <v>41271</v>
      </c>
      <c r="O894" s="105">
        <v>20000000</v>
      </c>
      <c r="P894" s="105" t="s">
        <v>15389</v>
      </c>
      <c r="Q894" s="120">
        <v>42069</v>
      </c>
      <c r="R894" s="105">
        <v>7614080</v>
      </c>
      <c r="S894" s="146" t="s">
        <v>8330</v>
      </c>
      <c r="T894" s="109">
        <v>42184</v>
      </c>
      <c r="U894" s="141">
        <v>4968946</v>
      </c>
      <c r="V894" s="109">
        <v>42184</v>
      </c>
      <c r="W894" s="141">
        <v>4968946</v>
      </c>
      <c r="X894" s="141">
        <v>0</v>
      </c>
      <c r="Y894" s="141">
        <v>0</v>
      </c>
      <c r="Z894" s="141">
        <v>0</v>
      </c>
      <c r="AA894" s="114">
        <v>0</v>
      </c>
      <c r="AB894" s="114"/>
      <c r="AC894" s="132"/>
      <c r="AD894" s="141"/>
      <c r="AE894" s="106">
        <v>0</v>
      </c>
      <c r="AF894" s="106">
        <v>0</v>
      </c>
      <c r="AG894" s="106">
        <v>0</v>
      </c>
      <c r="AH894" s="106"/>
      <c r="AI894" s="106"/>
      <c r="AJ894" s="106"/>
      <c r="AK894" s="106"/>
      <c r="AL894" s="106"/>
      <c r="AM894" s="106"/>
      <c r="AN894" s="114">
        <f t="shared" si="26"/>
        <v>0</v>
      </c>
      <c r="AO894" s="114">
        <f t="shared" si="27"/>
        <v>4968946</v>
      </c>
      <c r="AP894" s="114"/>
      <c r="AQ894" s="114"/>
      <c r="AR894" s="114"/>
      <c r="AS894" s="114"/>
      <c r="AT894" s="243"/>
    </row>
    <row r="895" spans="1:46" s="190" customFormat="1" ht="15" customHeight="1" x14ac:dyDescent="0.2">
      <c r="A895" s="104"/>
      <c r="B895" s="104">
        <f>VLOOKUP(BJB!$F$9:$F$5599,Ctrl!$B$4:$C$399,2,0)</f>
        <v>28</v>
      </c>
      <c r="C895" s="104">
        <f>VLOOKUP(BJB!$G$9:$G$5599,Ctrl!$E$4:$F$399,2,0)</f>
        <v>0</v>
      </c>
      <c r="D895" s="219">
        <v>1</v>
      </c>
      <c r="E895" s="104" t="str">
        <f>VLOOKUP(BJB!$F$9:$F$5599,Ctrl!$B$4:$D$399,3,0)</f>
        <v>III</v>
      </c>
      <c r="F895" s="139" t="s">
        <v>10580</v>
      </c>
      <c r="G895" s="139" t="s">
        <v>9711</v>
      </c>
      <c r="H895" s="125">
        <v>1130221001070</v>
      </c>
      <c r="I895" s="220"/>
      <c r="J895" s="912" t="s">
        <v>21067</v>
      </c>
      <c r="K895" s="121" t="s">
        <v>10888</v>
      </c>
      <c r="L895" s="104" t="s">
        <v>6477</v>
      </c>
      <c r="M895" s="104" t="s">
        <v>6060</v>
      </c>
      <c r="N895" s="120">
        <v>41389</v>
      </c>
      <c r="O895" s="105">
        <v>112000000</v>
      </c>
      <c r="P895" s="105" t="s">
        <v>15390</v>
      </c>
      <c r="Q895" s="120">
        <v>42179</v>
      </c>
      <c r="R895" s="105">
        <v>82694989</v>
      </c>
      <c r="S895" s="146" t="s">
        <v>9658</v>
      </c>
      <c r="T895" s="109">
        <v>42361</v>
      </c>
      <c r="U895" s="141">
        <v>56482900</v>
      </c>
      <c r="V895" s="109">
        <v>42361</v>
      </c>
      <c r="W895" s="141">
        <v>56482900</v>
      </c>
      <c r="X895" s="141">
        <v>0</v>
      </c>
      <c r="Y895" s="141">
        <v>0</v>
      </c>
      <c r="Z895" s="141">
        <v>0</v>
      </c>
      <c r="AA895" s="114">
        <v>56482900</v>
      </c>
      <c r="AB895" s="114"/>
      <c r="AC895" s="132"/>
      <c r="AD895" s="141"/>
      <c r="AE895" s="106">
        <v>0</v>
      </c>
      <c r="AF895" s="106">
        <v>0</v>
      </c>
      <c r="AG895" s="106">
        <v>0</v>
      </c>
      <c r="AH895" s="141"/>
      <c r="AI895" s="141"/>
      <c r="AJ895" s="141"/>
      <c r="AK895" s="154"/>
      <c r="AL895" s="141"/>
      <c r="AM895" s="141"/>
      <c r="AN895" s="114">
        <f t="shared" si="26"/>
        <v>56482900</v>
      </c>
      <c r="AO895" s="114">
        <f t="shared" si="27"/>
        <v>0</v>
      </c>
      <c r="AP895" s="114"/>
      <c r="AQ895" s="114"/>
      <c r="AR895" s="114"/>
      <c r="AS895" s="114"/>
      <c r="AT895" s="243"/>
    </row>
    <row r="896" spans="1:46" s="190" customFormat="1" ht="15" customHeight="1" x14ac:dyDescent="0.2">
      <c r="A896" s="104"/>
      <c r="B896" s="104">
        <f>VLOOKUP(BJB!$F$9:$F$5599,Ctrl!$B$4:$C$399,2,0)</f>
        <v>28</v>
      </c>
      <c r="C896" s="104">
        <f>VLOOKUP(BJB!$G$9:$G$5599,Ctrl!$E$4:$F$399,2,0)</f>
        <v>0</v>
      </c>
      <c r="D896" s="219">
        <v>1</v>
      </c>
      <c r="E896" s="104" t="str">
        <f>VLOOKUP(BJB!$F$9:$F$5599,Ctrl!$B$4:$D$399,3,0)</f>
        <v>III</v>
      </c>
      <c r="F896" s="139" t="s">
        <v>10541</v>
      </c>
      <c r="G896" s="139" t="s">
        <v>7655</v>
      </c>
      <c r="H896" s="125"/>
      <c r="I896" s="220">
        <f>IF(G895=BJB!$G1622,I895+1,1)</f>
        <v>1</v>
      </c>
      <c r="J896" s="912" t="s">
        <v>21068</v>
      </c>
      <c r="K896" s="126" t="s">
        <v>6087</v>
      </c>
      <c r="L896" s="104" t="s">
        <v>6476</v>
      </c>
      <c r="M896" s="127" t="s">
        <v>6088</v>
      </c>
      <c r="N896" s="128">
        <v>40809</v>
      </c>
      <c r="O896" s="140">
        <v>132002760</v>
      </c>
      <c r="P896" s="105" t="s">
        <v>15391</v>
      </c>
      <c r="Q896" s="120">
        <v>41911</v>
      </c>
      <c r="R896" s="105">
        <v>112924012</v>
      </c>
      <c r="S896" s="146" t="s">
        <v>6821</v>
      </c>
      <c r="T896" s="109">
        <v>41992</v>
      </c>
      <c r="U896" s="141">
        <v>27101762.879999999</v>
      </c>
      <c r="V896" s="109">
        <v>41992</v>
      </c>
      <c r="W896" s="141">
        <v>27101762.879999999</v>
      </c>
      <c r="X896" s="141">
        <v>0</v>
      </c>
      <c r="Y896" s="141">
        <v>0</v>
      </c>
      <c r="Z896" s="141">
        <v>0</v>
      </c>
      <c r="AA896" s="114">
        <v>0</v>
      </c>
      <c r="AB896" s="114"/>
      <c r="AC896" s="141"/>
      <c r="AD896" s="141"/>
      <c r="AE896" s="106">
        <v>0</v>
      </c>
      <c r="AF896" s="106">
        <v>0</v>
      </c>
      <c r="AG896" s="106">
        <v>0</v>
      </c>
      <c r="AH896" s="141"/>
      <c r="AI896" s="141"/>
      <c r="AJ896" s="141"/>
      <c r="AK896" s="141"/>
      <c r="AL896" s="141"/>
      <c r="AM896" s="141"/>
      <c r="AN896" s="114">
        <f t="shared" si="26"/>
        <v>0</v>
      </c>
      <c r="AO896" s="114">
        <f t="shared" si="27"/>
        <v>27101762.879999999</v>
      </c>
      <c r="AP896" s="114"/>
      <c r="AQ896" s="114"/>
      <c r="AR896" s="114"/>
      <c r="AS896" s="114"/>
      <c r="AT896" s="243"/>
    </row>
    <row r="897" spans="1:46" s="190" customFormat="1" ht="15" customHeight="1" x14ac:dyDescent="0.2">
      <c r="A897" s="104"/>
      <c r="B897" s="104">
        <f>VLOOKUP(BJB!$F$9:$F$5599,Ctrl!$B$4:$C$399,2,0)</f>
        <v>28</v>
      </c>
      <c r="C897" s="104">
        <f>VLOOKUP(BJB!$G$9:$G$5599,Ctrl!$E$4:$F$399,2,0)</f>
        <v>1</v>
      </c>
      <c r="D897" s="219">
        <v>1</v>
      </c>
      <c r="E897" s="104" t="str">
        <f>VLOOKUP(BJB!$F$9:$F$5599,Ctrl!$B$4:$D$399,3,0)</f>
        <v>III</v>
      </c>
      <c r="F897" s="139" t="s">
        <v>10541</v>
      </c>
      <c r="G897" s="139" t="s">
        <v>1717</v>
      </c>
      <c r="H897" s="125"/>
      <c r="I897" s="220">
        <f>IF(G896=BJB!$G1777,I896+1,1)</f>
        <v>1</v>
      </c>
      <c r="J897" s="912" t="s">
        <v>21069</v>
      </c>
      <c r="K897" s="121" t="s">
        <v>1857</v>
      </c>
      <c r="L897" s="104" t="s">
        <v>6477</v>
      </c>
      <c r="M897" s="104" t="s">
        <v>1858</v>
      </c>
      <c r="N897" s="120">
        <v>40809</v>
      </c>
      <c r="O897" s="107">
        <v>8700000</v>
      </c>
      <c r="P897" s="105" t="s">
        <v>6222</v>
      </c>
      <c r="Q897" s="120" t="s">
        <v>6222</v>
      </c>
      <c r="R897" s="890">
        <v>0</v>
      </c>
      <c r="S897" s="146" t="s">
        <v>1658</v>
      </c>
      <c r="T897" s="109">
        <v>41200</v>
      </c>
      <c r="U897" s="106">
        <v>6090000</v>
      </c>
      <c r="V897" s="109" t="s">
        <v>6222</v>
      </c>
      <c r="W897" s="141">
        <v>0</v>
      </c>
      <c r="X897" s="141">
        <v>0</v>
      </c>
      <c r="Y897" s="141">
        <v>0</v>
      </c>
      <c r="Z897" s="141">
        <v>0</v>
      </c>
      <c r="AA897" s="114">
        <v>0</v>
      </c>
      <c r="AB897" s="114"/>
      <c r="AC897" s="106"/>
      <c r="AD897" s="141"/>
      <c r="AE897" s="106">
        <v>0</v>
      </c>
      <c r="AF897" s="106">
        <v>0</v>
      </c>
      <c r="AG897" s="106">
        <v>0</v>
      </c>
      <c r="AH897" s="106"/>
      <c r="AI897" s="106"/>
      <c r="AJ897" s="106"/>
      <c r="AK897" s="106"/>
      <c r="AL897" s="106"/>
      <c r="AM897" s="106"/>
      <c r="AN897" s="114">
        <f t="shared" si="26"/>
        <v>0</v>
      </c>
      <c r="AO897" s="114">
        <f t="shared" si="27"/>
        <v>6090000</v>
      </c>
      <c r="AP897" s="114"/>
      <c r="AQ897" s="114"/>
      <c r="AR897" s="114"/>
      <c r="AS897" s="114"/>
      <c r="AT897" s="243"/>
    </row>
    <row r="898" spans="1:46" s="190" customFormat="1" ht="15" customHeight="1" x14ac:dyDescent="0.2">
      <c r="A898" s="104"/>
      <c r="B898" s="104">
        <f>VLOOKUP(BJB!$F$9:$F$5599,Ctrl!$B$4:$C$399,2,0)</f>
        <v>28</v>
      </c>
      <c r="C898" s="104">
        <f>VLOOKUP(BJB!$G$9:$G$5599,Ctrl!$E$4:$F$399,2,0)</f>
        <v>4</v>
      </c>
      <c r="D898" s="219">
        <v>1</v>
      </c>
      <c r="E898" s="104" t="str">
        <f>VLOOKUP(BJB!$F$9:$F$5599,Ctrl!$B$4:$D$399,3,0)</f>
        <v>III</v>
      </c>
      <c r="F898" s="139" t="s">
        <v>10541</v>
      </c>
      <c r="G898" s="139" t="s">
        <v>2026</v>
      </c>
      <c r="H898" s="125"/>
      <c r="I898" s="220">
        <f>IF(G897=BJB!$G1971,I897+1,1)</f>
        <v>1</v>
      </c>
      <c r="J898" s="912" t="s">
        <v>21070</v>
      </c>
      <c r="K898" s="121" t="s">
        <v>2055</v>
      </c>
      <c r="L898" s="104" t="s">
        <v>6477</v>
      </c>
      <c r="M898" s="127" t="s">
        <v>2056</v>
      </c>
      <c r="N898" s="128">
        <v>40700</v>
      </c>
      <c r="O898" s="140">
        <v>25000000</v>
      </c>
      <c r="P898" s="105" t="s">
        <v>15392</v>
      </c>
      <c r="Q898" s="120">
        <v>41554</v>
      </c>
      <c r="R898" s="105">
        <v>14627269</v>
      </c>
      <c r="S898" s="234" t="s">
        <v>5980</v>
      </c>
      <c r="T898" s="130">
        <v>41600</v>
      </c>
      <c r="U898" s="141">
        <v>9146594</v>
      </c>
      <c r="V898" s="109">
        <v>41600</v>
      </c>
      <c r="W898" s="141">
        <v>9146594</v>
      </c>
      <c r="X898" s="141">
        <v>0</v>
      </c>
      <c r="Y898" s="141">
        <v>0</v>
      </c>
      <c r="Z898" s="141">
        <v>0</v>
      </c>
      <c r="AA898" s="114">
        <v>0</v>
      </c>
      <c r="AB898" s="114"/>
      <c r="AC898" s="141"/>
      <c r="AD898" s="141"/>
      <c r="AE898" s="106">
        <v>0</v>
      </c>
      <c r="AF898" s="106">
        <v>0</v>
      </c>
      <c r="AG898" s="106">
        <v>0</v>
      </c>
      <c r="AH898" s="141"/>
      <c r="AI898" s="141"/>
      <c r="AJ898" s="141"/>
      <c r="AK898" s="141"/>
      <c r="AL898" s="141"/>
      <c r="AM898" s="141"/>
      <c r="AN898" s="114">
        <f t="shared" si="26"/>
        <v>0</v>
      </c>
      <c r="AO898" s="114">
        <f t="shared" si="27"/>
        <v>9146594</v>
      </c>
      <c r="AP898" s="114"/>
      <c r="AQ898" s="114"/>
      <c r="AR898" s="114"/>
      <c r="AS898" s="114"/>
    </row>
    <row r="899" spans="1:46" s="190" customFormat="1" ht="15" customHeight="1" x14ac:dyDescent="0.2">
      <c r="A899" s="104"/>
      <c r="B899" s="104">
        <f>VLOOKUP(BJB!$F$9:$F$5599,Ctrl!$B$4:$C$399,2,0)</f>
        <v>28</v>
      </c>
      <c r="C899" s="104">
        <f>VLOOKUP(BJB!$G$9:$G$5599,Ctrl!$E$4:$F$399,2,0)</f>
        <v>0</v>
      </c>
      <c r="D899" s="219">
        <v>1</v>
      </c>
      <c r="E899" s="104" t="str">
        <f>VLOOKUP(BJB!$F$9:$F$5599,Ctrl!$B$4:$D$399,3,0)</f>
        <v>III</v>
      </c>
      <c r="F899" s="139" t="s">
        <v>10541</v>
      </c>
      <c r="G899" s="139" t="s">
        <v>7655</v>
      </c>
      <c r="H899" s="125"/>
      <c r="I899" s="220">
        <f>IF(G898=BJB!$G1607,I898+1,1)</f>
        <v>1</v>
      </c>
      <c r="J899" s="912" t="s">
        <v>21071</v>
      </c>
      <c r="K899" s="126" t="s">
        <v>5709</v>
      </c>
      <c r="L899" s="104" t="s">
        <v>6477</v>
      </c>
      <c r="M899" s="127" t="s">
        <v>5469</v>
      </c>
      <c r="N899" s="128">
        <v>41509</v>
      </c>
      <c r="O899" s="140">
        <v>150000000</v>
      </c>
      <c r="P899" s="105" t="s">
        <v>15393</v>
      </c>
      <c r="Q899" s="120">
        <v>41632</v>
      </c>
      <c r="R899" s="105">
        <v>169391443</v>
      </c>
      <c r="S899" s="146" t="s">
        <v>5563</v>
      </c>
      <c r="T899" s="109">
        <v>41820</v>
      </c>
      <c r="U899" s="141">
        <v>105000000</v>
      </c>
      <c r="V899" s="109">
        <v>41791</v>
      </c>
      <c r="W899" s="141">
        <v>105000000</v>
      </c>
      <c r="X899" s="141">
        <v>0</v>
      </c>
      <c r="Y899" s="141">
        <v>0</v>
      </c>
      <c r="Z899" s="141">
        <v>0</v>
      </c>
      <c r="AA899" s="114">
        <v>0</v>
      </c>
      <c r="AB899" s="114"/>
      <c r="AC899" s="141"/>
      <c r="AD899" s="141"/>
      <c r="AE899" s="106">
        <v>0</v>
      </c>
      <c r="AF899" s="106">
        <v>0</v>
      </c>
      <c r="AG899" s="106">
        <v>0</v>
      </c>
      <c r="AH899" s="141"/>
      <c r="AI899" s="141"/>
      <c r="AJ899" s="141"/>
      <c r="AK899" s="141"/>
      <c r="AL899" s="141"/>
      <c r="AM899" s="141"/>
      <c r="AN899" s="114">
        <f t="shared" si="26"/>
        <v>0</v>
      </c>
      <c r="AO899" s="114">
        <f t="shared" si="27"/>
        <v>105000000</v>
      </c>
      <c r="AP899" s="114"/>
      <c r="AQ899" s="114"/>
      <c r="AR899" s="114"/>
      <c r="AS899" s="114"/>
    </row>
    <row r="900" spans="1:46" s="190" customFormat="1" ht="15" customHeight="1" x14ac:dyDescent="0.2">
      <c r="A900" s="104"/>
      <c r="B900" s="104">
        <f>VLOOKUP(BJB!$F$9:$F$5599,Ctrl!$B$4:$C$399,2,0)</f>
        <v>28</v>
      </c>
      <c r="C900" s="104">
        <f>VLOOKUP(BJB!$G$9:$G$5599,Ctrl!$E$4:$F$399,2,0)</f>
        <v>1</v>
      </c>
      <c r="D900" s="219">
        <v>1</v>
      </c>
      <c r="E900" s="104" t="str">
        <f>VLOOKUP(BJB!$F$9:$F$5599,Ctrl!$B$4:$D$399,3,0)</f>
        <v>III</v>
      </c>
      <c r="F900" s="139" t="s">
        <v>10541</v>
      </c>
      <c r="G900" s="139" t="s">
        <v>1717</v>
      </c>
      <c r="H900" s="125"/>
      <c r="I900" s="220">
        <f>IF(G899=BJB!$G1816,I899+1,1)</f>
        <v>1</v>
      </c>
      <c r="J900" s="912" t="s">
        <v>21072</v>
      </c>
      <c r="K900" s="126" t="s">
        <v>5166</v>
      </c>
      <c r="L900" s="104" t="s">
        <v>6476</v>
      </c>
      <c r="M900" s="104" t="s">
        <v>5169</v>
      </c>
      <c r="N900" s="128">
        <v>41449</v>
      </c>
      <c r="O900" s="140">
        <v>30400000</v>
      </c>
      <c r="P900" s="105" t="s">
        <v>6222</v>
      </c>
      <c r="Q900" s="120" t="s">
        <v>6222</v>
      </c>
      <c r="R900" s="890">
        <v>0</v>
      </c>
      <c r="S900" s="234" t="s">
        <v>5047</v>
      </c>
      <c r="T900" s="120">
        <v>41698</v>
      </c>
      <c r="U900" s="141">
        <v>21319502</v>
      </c>
      <c r="V900" s="109" t="s">
        <v>6222</v>
      </c>
      <c r="W900" s="141">
        <v>0</v>
      </c>
      <c r="X900" s="141">
        <v>0</v>
      </c>
      <c r="Y900" s="141">
        <v>0</v>
      </c>
      <c r="Z900" s="141">
        <v>0</v>
      </c>
      <c r="AA900" s="114">
        <v>0</v>
      </c>
      <c r="AB900" s="114"/>
      <c r="AC900" s="141"/>
      <c r="AD900" s="141"/>
      <c r="AE900" s="106">
        <v>0</v>
      </c>
      <c r="AF900" s="106">
        <v>0</v>
      </c>
      <c r="AG900" s="106">
        <v>0</v>
      </c>
      <c r="AH900" s="141"/>
      <c r="AI900" s="141"/>
      <c r="AJ900" s="141"/>
      <c r="AK900" s="141"/>
      <c r="AL900" s="141"/>
      <c r="AM900" s="141"/>
      <c r="AN900" s="114">
        <f t="shared" si="26"/>
        <v>0</v>
      </c>
      <c r="AO900" s="114">
        <f t="shared" si="27"/>
        <v>21319502</v>
      </c>
      <c r="AP900" s="114"/>
      <c r="AQ900" s="114"/>
      <c r="AR900" s="114"/>
      <c r="AS900" s="114"/>
    </row>
    <row r="901" spans="1:46" s="190" customFormat="1" ht="15" customHeight="1" x14ac:dyDescent="0.2">
      <c r="A901" s="104"/>
      <c r="B901" s="104">
        <f>VLOOKUP(BJB!$F$9:$F$5599,Ctrl!$B$4:$C$399,2,0)</f>
        <v>28</v>
      </c>
      <c r="C901" s="104">
        <f>VLOOKUP(BJB!$G$9:$G$5599,Ctrl!$E$4:$F$399,2,0)</f>
        <v>1</v>
      </c>
      <c r="D901" s="219">
        <v>1</v>
      </c>
      <c r="E901" s="104" t="str">
        <f>VLOOKUP(BJB!$F$9:$F$5599,Ctrl!$B$4:$D$399,3,0)</f>
        <v>III</v>
      </c>
      <c r="F901" s="139" t="s">
        <v>10541</v>
      </c>
      <c r="G901" s="139" t="s">
        <v>1717</v>
      </c>
      <c r="H901" s="125"/>
      <c r="I901" s="220">
        <f>IF(G900=BJB!$G1814,I900+1,1)</f>
        <v>1</v>
      </c>
      <c r="J901" s="912" t="s">
        <v>21073</v>
      </c>
      <c r="K901" s="126" t="s">
        <v>5165</v>
      </c>
      <c r="L901" s="104" t="s">
        <v>6476</v>
      </c>
      <c r="M901" s="104" t="s">
        <v>5167</v>
      </c>
      <c r="N901" s="128">
        <v>41106</v>
      </c>
      <c r="O901" s="140">
        <v>198972340</v>
      </c>
      <c r="P901" s="105" t="s">
        <v>6222</v>
      </c>
      <c r="Q901" s="120" t="s">
        <v>6222</v>
      </c>
      <c r="R901" s="890">
        <v>0</v>
      </c>
      <c r="S901" s="234" t="s">
        <v>5047</v>
      </c>
      <c r="T901" s="120">
        <v>41698</v>
      </c>
      <c r="U901" s="141">
        <v>188503068</v>
      </c>
      <c r="V901" s="109" t="s">
        <v>6222</v>
      </c>
      <c r="W901" s="141">
        <v>0</v>
      </c>
      <c r="X901" s="141">
        <v>0</v>
      </c>
      <c r="Y901" s="141">
        <v>0</v>
      </c>
      <c r="Z901" s="141">
        <v>0</v>
      </c>
      <c r="AA901" s="114">
        <v>0</v>
      </c>
      <c r="AB901" s="114"/>
      <c r="AC901" s="141"/>
      <c r="AD901" s="141"/>
      <c r="AE901" s="106">
        <v>0</v>
      </c>
      <c r="AF901" s="106">
        <v>0</v>
      </c>
      <c r="AG901" s="106">
        <v>0</v>
      </c>
      <c r="AH901" s="141"/>
      <c r="AI901" s="141"/>
      <c r="AJ901" s="141"/>
      <c r="AK901" s="141"/>
      <c r="AL901" s="141"/>
      <c r="AM901" s="141"/>
      <c r="AN901" s="114">
        <f t="shared" si="26"/>
        <v>0</v>
      </c>
      <c r="AO901" s="114">
        <f t="shared" si="27"/>
        <v>188503068</v>
      </c>
      <c r="AP901" s="114"/>
      <c r="AQ901" s="114"/>
      <c r="AR901" s="114"/>
      <c r="AS901" s="114"/>
    </row>
    <row r="902" spans="1:46" s="190" customFormat="1" ht="15" customHeight="1" x14ac:dyDescent="0.2">
      <c r="A902" s="104"/>
      <c r="B902" s="104">
        <f>VLOOKUP(BJB!$F$9:$F$5599,Ctrl!$B$4:$C$399,2,0)</f>
        <v>28</v>
      </c>
      <c r="C902" s="104">
        <f>VLOOKUP(BJB!$G$9:$G$5599,Ctrl!$E$4:$F$399,2,0)</f>
        <v>2</v>
      </c>
      <c r="D902" s="219">
        <v>1</v>
      </c>
      <c r="E902" s="104" t="str">
        <f>VLOOKUP(BJB!$F$9:$F$5599,Ctrl!$B$4:$D$399,3,0)</f>
        <v>III</v>
      </c>
      <c r="F902" s="139" t="s">
        <v>10541</v>
      </c>
      <c r="G902" s="139" t="s">
        <v>1908</v>
      </c>
      <c r="H902" s="125"/>
      <c r="I902" s="220">
        <f>IF(G901=BJB!$G2020,I901+1,1)</f>
        <v>1</v>
      </c>
      <c r="J902" s="912" t="s">
        <v>21074</v>
      </c>
      <c r="K902" s="126" t="s">
        <v>5587</v>
      </c>
      <c r="L902" s="104" t="s">
        <v>6477</v>
      </c>
      <c r="M902" s="104" t="s">
        <v>5588</v>
      </c>
      <c r="N902" s="120">
        <v>41278</v>
      </c>
      <c r="O902" s="105">
        <v>15000000</v>
      </c>
      <c r="P902" s="105" t="s">
        <v>15394</v>
      </c>
      <c r="Q902" s="120">
        <v>41654</v>
      </c>
      <c r="R902" s="105">
        <v>12617858</v>
      </c>
      <c r="S902" s="146" t="s">
        <v>5563</v>
      </c>
      <c r="T902" s="109">
        <v>41820</v>
      </c>
      <c r="U902" s="112">
        <v>8476937.6999999993</v>
      </c>
      <c r="V902" s="109">
        <v>41791</v>
      </c>
      <c r="W902" s="141">
        <v>8476937.6999999993</v>
      </c>
      <c r="X902" s="141">
        <v>0</v>
      </c>
      <c r="Y902" s="141">
        <v>0</v>
      </c>
      <c r="Z902" s="141">
        <v>0</v>
      </c>
      <c r="AA902" s="114">
        <v>0</v>
      </c>
      <c r="AB902" s="114"/>
      <c r="AC902" s="112"/>
      <c r="AD902" s="141"/>
      <c r="AE902" s="106">
        <v>0</v>
      </c>
      <c r="AF902" s="106">
        <v>0</v>
      </c>
      <c r="AG902" s="106">
        <v>0</v>
      </c>
      <c r="AH902" s="112"/>
      <c r="AI902" s="112"/>
      <c r="AJ902" s="112"/>
      <c r="AK902" s="112"/>
      <c r="AL902" s="112"/>
      <c r="AM902" s="112"/>
      <c r="AN902" s="114">
        <f t="shared" si="26"/>
        <v>0</v>
      </c>
      <c r="AO902" s="114">
        <f t="shared" si="27"/>
        <v>8476937.6999999993</v>
      </c>
      <c r="AP902" s="114"/>
      <c r="AQ902" s="114"/>
      <c r="AR902" s="114"/>
      <c r="AS902" s="114"/>
    </row>
    <row r="903" spans="1:46" s="190" customFormat="1" ht="15" customHeight="1" x14ac:dyDescent="0.2">
      <c r="A903" s="104"/>
      <c r="B903" s="104">
        <f>VLOOKUP(BJB!$F$9:$F$5599,Ctrl!$B$4:$C$399,2,0)</f>
        <v>28</v>
      </c>
      <c r="C903" s="104">
        <f>VLOOKUP(BJB!$G$9:$G$5599,Ctrl!$E$4:$F$399,2,0)</f>
        <v>3</v>
      </c>
      <c r="D903" s="219">
        <v>1</v>
      </c>
      <c r="E903" s="104" t="str">
        <f>VLOOKUP(BJB!$F$9:$F$5599,Ctrl!$B$4:$D$399,3,0)</f>
        <v>III</v>
      </c>
      <c r="F903" s="139" t="s">
        <v>10541</v>
      </c>
      <c r="G903" s="139" t="s">
        <v>1957</v>
      </c>
      <c r="H903" s="125"/>
      <c r="I903" s="220">
        <f>IF(G902=BJB!$G1907,I902+1,1)</f>
        <v>1</v>
      </c>
      <c r="J903" s="912" t="s">
        <v>21075</v>
      </c>
      <c r="K903" s="121" t="s">
        <v>5524</v>
      </c>
      <c r="L903" s="104" t="s">
        <v>6477</v>
      </c>
      <c r="M903" s="104" t="s">
        <v>5391</v>
      </c>
      <c r="N903" s="120">
        <v>41240</v>
      </c>
      <c r="O903" s="105">
        <v>100000000</v>
      </c>
      <c r="P903" s="105" t="s">
        <v>15395</v>
      </c>
      <c r="Q903" s="120">
        <v>41611</v>
      </c>
      <c r="R903" s="105">
        <v>113037139</v>
      </c>
      <c r="S903" s="234" t="s">
        <v>5470</v>
      </c>
      <c r="T903" s="109">
        <v>41789</v>
      </c>
      <c r="U903" s="141">
        <v>70000000</v>
      </c>
      <c r="V903" s="109">
        <v>41760</v>
      </c>
      <c r="W903" s="141">
        <v>70000000</v>
      </c>
      <c r="X903" s="141">
        <v>0</v>
      </c>
      <c r="Y903" s="141">
        <v>0</v>
      </c>
      <c r="Z903" s="141">
        <v>0</v>
      </c>
      <c r="AA903" s="150">
        <v>0</v>
      </c>
      <c r="AB903" s="150"/>
      <c r="AC903" s="141"/>
      <c r="AD903" s="141"/>
      <c r="AE903" s="106">
        <v>0</v>
      </c>
      <c r="AF903" s="106">
        <v>0</v>
      </c>
      <c r="AG903" s="106">
        <v>0</v>
      </c>
      <c r="AH903" s="141"/>
      <c r="AI903" s="141"/>
      <c r="AJ903" s="141"/>
      <c r="AK903" s="141"/>
      <c r="AL903" s="141"/>
      <c r="AM903" s="141"/>
      <c r="AN903" s="114">
        <f t="shared" si="26"/>
        <v>0</v>
      </c>
      <c r="AO903" s="114">
        <f t="shared" si="27"/>
        <v>70000000</v>
      </c>
      <c r="AP903" s="114"/>
      <c r="AQ903" s="114"/>
      <c r="AR903" s="114"/>
      <c r="AS903" s="114"/>
    </row>
    <row r="904" spans="1:46" s="190" customFormat="1" ht="15" customHeight="1" x14ac:dyDescent="0.2">
      <c r="A904" s="104"/>
      <c r="B904" s="104">
        <f>VLOOKUP(BJB!$F$9:$F$5599,Ctrl!$B$4:$C$399,2,0)</f>
        <v>28</v>
      </c>
      <c r="C904" s="104">
        <f>VLOOKUP(BJB!$G$9:$G$5599,Ctrl!$E$4:$F$399,2,0)</f>
        <v>3</v>
      </c>
      <c r="D904" s="219">
        <v>1</v>
      </c>
      <c r="E904" s="104" t="str">
        <f>VLOOKUP(BJB!$F$9:$F$5599,Ctrl!$B$4:$D$399,3,0)</f>
        <v>III</v>
      </c>
      <c r="F904" s="139" t="s">
        <v>10541</v>
      </c>
      <c r="G904" s="139" t="s">
        <v>1957</v>
      </c>
      <c r="H904" s="125"/>
      <c r="I904" s="220">
        <f>IF(G903=BJB!$G1939,I903+1,1)</f>
        <v>1</v>
      </c>
      <c r="J904" s="912" t="s">
        <v>21076</v>
      </c>
      <c r="K904" s="121" t="s">
        <v>8118</v>
      </c>
      <c r="L904" s="104" t="s">
        <v>6477</v>
      </c>
      <c r="M904" s="104" t="s">
        <v>5880</v>
      </c>
      <c r="N904" s="120">
        <v>41374</v>
      </c>
      <c r="O904" s="105">
        <v>80000000</v>
      </c>
      <c r="P904" s="105" t="s">
        <v>15396</v>
      </c>
      <c r="Q904" s="120">
        <v>41795</v>
      </c>
      <c r="R904" s="105">
        <v>98872349</v>
      </c>
      <c r="S904" s="146" t="s">
        <v>8260</v>
      </c>
      <c r="T904" s="109">
        <v>42153</v>
      </c>
      <c r="U904" s="141">
        <v>56000000</v>
      </c>
      <c r="V904" s="109">
        <v>42153</v>
      </c>
      <c r="W904" s="141">
        <v>56000000</v>
      </c>
      <c r="X904" s="141">
        <v>0</v>
      </c>
      <c r="Y904" s="141">
        <v>0</v>
      </c>
      <c r="Z904" s="141">
        <v>0</v>
      </c>
      <c r="AA904" s="114">
        <v>0</v>
      </c>
      <c r="AB904" s="114"/>
      <c r="AC904" s="132"/>
      <c r="AD904" s="141"/>
      <c r="AE904" s="106">
        <v>0</v>
      </c>
      <c r="AF904" s="106">
        <v>0</v>
      </c>
      <c r="AG904" s="106">
        <v>0</v>
      </c>
      <c r="AH904" s="106"/>
      <c r="AI904" s="106"/>
      <c r="AJ904" s="106"/>
      <c r="AK904" s="106"/>
      <c r="AL904" s="106"/>
      <c r="AM904" s="106"/>
      <c r="AN904" s="114">
        <f t="shared" si="26"/>
        <v>0</v>
      </c>
      <c r="AO904" s="114">
        <f t="shared" si="27"/>
        <v>56000000</v>
      </c>
      <c r="AP904" s="114"/>
      <c r="AQ904" s="114"/>
      <c r="AR904" s="114"/>
      <c r="AS904" s="114"/>
      <c r="AT904" s="191"/>
    </row>
    <row r="905" spans="1:46" s="190" customFormat="1" ht="15" customHeight="1" x14ac:dyDescent="0.2">
      <c r="A905" s="104"/>
      <c r="B905" s="104">
        <f>VLOOKUP(BJB!$F$9:$F$5599,Ctrl!$B$4:$C$399,2,0)</f>
        <v>28</v>
      </c>
      <c r="C905" s="104">
        <f>VLOOKUP(BJB!$G$9:$G$5599,Ctrl!$E$4:$F$399,2,0)</f>
        <v>6</v>
      </c>
      <c r="D905" s="219">
        <v>1</v>
      </c>
      <c r="E905" s="104" t="str">
        <f>VLOOKUP(BJB!$F$9:$F$5599,Ctrl!$B$4:$D$399,3,0)</f>
        <v>III</v>
      </c>
      <c r="F905" s="139" t="s">
        <v>10541</v>
      </c>
      <c r="G905" s="139" t="s">
        <v>7406</v>
      </c>
      <c r="H905" s="125"/>
      <c r="I905" s="220">
        <f>IF(G904=BJB!$G2057,I904+1,1)</f>
        <v>1</v>
      </c>
      <c r="J905" s="912" t="s">
        <v>21077</v>
      </c>
      <c r="K905" s="126" t="s">
        <v>7585</v>
      </c>
      <c r="L905" s="104" t="s">
        <v>6477</v>
      </c>
      <c r="M905" s="127" t="s">
        <v>5540</v>
      </c>
      <c r="N905" s="128">
        <v>41479</v>
      </c>
      <c r="O905" s="140">
        <v>30000000</v>
      </c>
      <c r="P905" s="105" t="s">
        <v>15397</v>
      </c>
      <c r="Q905" s="120">
        <v>41711</v>
      </c>
      <c r="R905" s="105">
        <v>32803700</v>
      </c>
      <c r="S905" s="234" t="s">
        <v>5937</v>
      </c>
      <c r="T905" s="130">
        <v>41783</v>
      </c>
      <c r="U905" s="141">
        <v>21000000</v>
      </c>
      <c r="V905" s="109">
        <v>41780</v>
      </c>
      <c r="W905" s="141">
        <v>21000000</v>
      </c>
      <c r="X905" s="141">
        <v>0</v>
      </c>
      <c r="Y905" s="141">
        <v>0</v>
      </c>
      <c r="Z905" s="141">
        <v>0</v>
      </c>
      <c r="AA905" s="114">
        <v>0</v>
      </c>
      <c r="AB905" s="114"/>
      <c r="AC905" s="141"/>
      <c r="AD905" s="141"/>
      <c r="AE905" s="106">
        <v>0</v>
      </c>
      <c r="AF905" s="106">
        <v>0</v>
      </c>
      <c r="AG905" s="106">
        <v>0</v>
      </c>
      <c r="AH905" s="141"/>
      <c r="AI905" s="141"/>
      <c r="AJ905" s="141"/>
      <c r="AK905" s="141"/>
      <c r="AL905" s="141"/>
      <c r="AM905" s="141"/>
      <c r="AN905" s="114">
        <f t="shared" ref="AN905:AN968" si="28">SUM(AA905:AM905)</f>
        <v>0</v>
      </c>
      <c r="AO905" s="114">
        <f t="shared" ref="AO905:AO968" si="29">IF((U905-AN905)&lt;0,ABS(0),(U905-AN905))</f>
        <v>21000000</v>
      </c>
      <c r="AP905" s="114"/>
      <c r="AQ905" s="114"/>
      <c r="AR905" s="114"/>
      <c r="AS905" s="114"/>
    </row>
    <row r="906" spans="1:46" s="189" customFormat="1" ht="15" customHeight="1" x14ac:dyDescent="0.2">
      <c r="A906" s="104"/>
      <c r="B906" s="104">
        <f>VLOOKUP(BJB!$F$9:$F$5599,Ctrl!$B$4:$C$399,2,0)</f>
        <v>28</v>
      </c>
      <c r="C906" s="104">
        <f>VLOOKUP(BJB!$G$9:$G$5599,Ctrl!$E$4:$F$399,2,0)</f>
        <v>0</v>
      </c>
      <c r="D906" s="219">
        <v>1</v>
      </c>
      <c r="E906" s="104" t="str">
        <f>VLOOKUP(BJB!$F$9:$F$5599,Ctrl!$B$4:$D$399,3,0)</f>
        <v>III</v>
      </c>
      <c r="F906" s="139" t="s">
        <v>10541</v>
      </c>
      <c r="G906" s="139" t="s">
        <v>7655</v>
      </c>
      <c r="H906" s="125"/>
      <c r="I906" s="220">
        <f>IF(G905=BJB!$G1426,I905+1,1)</f>
        <v>1</v>
      </c>
      <c r="J906" s="912" t="s">
        <v>21078</v>
      </c>
      <c r="K906" s="121" t="s">
        <v>1476</v>
      </c>
      <c r="L906" s="104" t="s">
        <v>6477</v>
      </c>
      <c r="M906" s="104" t="s">
        <v>1477</v>
      </c>
      <c r="N906" s="120">
        <v>39821</v>
      </c>
      <c r="O906" s="114">
        <v>35000000</v>
      </c>
      <c r="P906" s="105" t="s">
        <v>6222</v>
      </c>
      <c r="Q906" s="120" t="s">
        <v>6222</v>
      </c>
      <c r="R906" s="890">
        <v>0</v>
      </c>
      <c r="S906" s="108" t="s">
        <v>6884</v>
      </c>
      <c r="T906" s="109">
        <v>40227</v>
      </c>
      <c r="U906" s="114">
        <v>26250000</v>
      </c>
      <c r="V906" s="109" t="s">
        <v>6222</v>
      </c>
      <c r="W906" s="141">
        <v>0</v>
      </c>
      <c r="X906" s="141">
        <v>0</v>
      </c>
      <c r="Y906" s="141">
        <v>0</v>
      </c>
      <c r="Z906" s="141">
        <v>0</v>
      </c>
      <c r="AA906" s="114">
        <v>2100000</v>
      </c>
      <c r="AB906" s="114"/>
      <c r="AC906" s="114"/>
      <c r="AD906" s="141"/>
      <c r="AE906" s="106">
        <v>0</v>
      </c>
      <c r="AF906" s="106">
        <v>0</v>
      </c>
      <c r="AG906" s="106">
        <v>0</v>
      </c>
      <c r="AH906" s="114"/>
      <c r="AI906" s="114"/>
      <c r="AJ906" s="114"/>
      <c r="AK906" s="114"/>
      <c r="AL906" s="114"/>
      <c r="AM906" s="114"/>
      <c r="AN906" s="114">
        <f t="shared" si="28"/>
        <v>2100000</v>
      </c>
      <c r="AO906" s="114">
        <f t="shared" si="29"/>
        <v>24150000</v>
      </c>
      <c r="AP906" s="114"/>
      <c r="AQ906" s="114"/>
      <c r="AR906" s="114"/>
      <c r="AS906" s="114"/>
      <c r="AT906" s="190"/>
    </row>
    <row r="907" spans="1:46" s="189" customFormat="1" ht="15" customHeight="1" x14ac:dyDescent="0.2">
      <c r="A907" s="104"/>
      <c r="B907" s="104">
        <f>VLOOKUP(BJB!$F$9:$F$5599,Ctrl!$B$4:$C$399,2,0)</f>
        <v>28</v>
      </c>
      <c r="C907" s="104">
        <f>VLOOKUP(BJB!$G$9:$G$5599,Ctrl!$E$4:$F$399,2,0)</f>
        <v>1</v>
      </c>
      <c r="D907" s="219">
        <v>1</v>
      </c>
      <c r="E907" s="104" t="str">
        <f>VLOOKUP(BJB!$F$9:$F$5599,Ctrl!$B$4:$D$399,3,0)</f>
        <v>III</v>
      </c>
      <c r="F907" s="139" t="s">
        <v>10541</v>
      </c>
      <c r="G907" s="139" t="s">
        <v>1717</v>
      </c>
      <c r="H907" s="125"/>
      <c r="I907" s="220">
        <f>IF(G906=BJB!$G1780,I906+1,1)</f>
        <v>1</v>
      </c>
      <c r="J907" s="912" t="s">
        <v>21079</v>
      </c>
      <c r="K907" s="121" t="s">
        <v>1863</v>
      </c>
      <c r="L907" s="104" t="s">
        <v>6477</v>
      </c>
      <c r="M907" s="104" t="s">
        <v>1860</v>
      </c>
      <c r="N907" s="120">
        <v>40864</v>
      </c>
      <c r="O907" s="105">
        <v>15600000</v>
      </c>
      <c r="P907" s="105" t="s">
        <v>15398</v>
      </c>
      <c r="Q907" s="120">
        <v>41178</v>
      </c>
      <c r="R907" s="105">
        <v>17357008</v>
      </c>
      <c r="S907" s="146" t="s">
        <v>1861</v>
      </c>
      <c r="T907" s="109">
        <v>41243</v>
      </c>
      <c r="U907" s="106">
        <v>10920000</v>
      </c>
      <c r="V907" s="109">
        <v>41243</v>
      </c>
      <c r="W907" s="141">
        <v>10920000</v>
      </c>
      <c r="X907" s="141">
        <v>0</v>
      </c>
      <c r="Y907" s="141">
        <v>0</v>
      </c>
      <c r="Z907" s="141">
        <v>0</v>
      </c>
      <c r="AA907" s="114">
        <v>0</v>
      </c>
      <c r="AB907" s="114"/>
      <c r="AC907" s="106"/>
      <c r="AD907" s="141"/>
      <c r="AE907" s="106">
        <v>0</v>
      </c>
      <c r="AF907" s="106">
        <v>0</v>
      </c>
      <c r="AG907" s="106">
        <v>0</v>
      </c>
      <c r="AH907" s="106"/>
      <c r="AI907" s="106"/>
      <c r="AJ907" s="106"/>
      <c r="AK907" s="106"/>
      <c r="AL907" s="106"/>
      <c r="AM907" s="106"/>
      <c r="AN907" s="114">
        <f t="shared" si="28"/>
        <v>0</v>
      </c>
      <c r="AO907" s="114">
        <f t="shared" si="29"/>
        <v>10920000</v>
      </c>
      <c r="AP907" s="114"/>
      <c r="AQ907" s="114"/>
      <c r="AR907" s="114"/>
      <c r="AS907" s="114"/>
      <c r="AT907" s="190"/>
    </row>
    <row r="908" spans="1:46" s="190" customFormat="1" ht="15" customHeight="1" x14ac:dyDescent="0.2">
      <c r="A908" s="104"/>
      <c r="B908" s="104">
        <f>VLOOKUP(BJB!$F$9:$F$5599,Ctrl!$B$4:$C$399,2,0)</f>
        <v>28</v>
      </c>
      <c r="C908" s="104">
        <f>VLOOKUP(BJB!$G$9:$G$5599,Ctrl!$E$4:$F$399,2,0)</f>
        <v>0</v>
      </c>
      <c r="D908" s="219">
        <v>1</v>
      </c>
      <c r="E908" s="104" t="str">
        <f>VLOOKUP(BJB!$F$9:$F$5599,Ctrl!$B$4:$D$399,3,0)</f>
        <v>III</v>
      </c>
      <c r="F908" s="139" t="s">
        <v>10541</v>
      </c>
      <c r="G908" s="139" t="s">
        <v>7655</v>
      </c>
      <c r="H908" s="125" t="s">
        <v>6304</v>
      </c>
      <c r="I908" s="220">
        <f>IF(G907=BJB!$G1532,I907+1,1)</f>
        <v>1</v>
      </c>
      <c r="J908" s="912" t="s">
        <v>21080</v>
      </c>
      <c r="K908" s="121" t="s">
        <v>1645</v>
      </c>
      <c r="L908" s="104" t="s">
        <v>6477</v>
      </c>
      <c r="M908" s="104" t="s">
        <v>1646</v>
      </c>
      <c r="N908" s="120">
        <v>40963</v>
      </c>
      <c r="O908" s="107">
        <v>15000000</v>
      </c>
      <c r="P908" s="105" t="s">
        <v>15399</v>
      </c>
      <c r="Q908" s="120">
        <v>41122</v>
      </c>
      <c r="R908" s="105">
        <v>15171133</v>
      </c>
      <c r="S908" s="108" t="s">
        <v>1640</v>
      </c>
      <c r="T908" s="109">
        <v>41165</v>
      </c>
      <c r="U908" s="106">
        <v>8303076</v>
      </c>
      <c r="V908" s="109">
        <v>41165</v>
      </c>
      <c r="W908" s="141">
        <v>8303076</v>
      </c>
      <c r="X908" s="141">
        <v>0</v>
      </c>
      <c r="Y908" s="141">
        <v>0</v>
      </c>
      <c r="Z908" s="141">
        <v>0</v>
      </c>
      <c r="AA908" s="114">
        <v>3070854</v>
      </c>
      <c r="AB908" s="114"/>
      <c r="AC908" s="132"/>
      <c r="AD908" s="141"/>
      <c r="AE908" s="106">
        <v>0</v>
      </c>
      <c r="AF908" s="106">
        <v>0</v>
      </c>
      <c r="AG908" s="106">
        <v>0</v>
      </c>
      <c r="AH908" s="106"/>
      <c r="AI908" s="106"/>
      <c r="AJ908" s="106"/>
      <c r="AK908" s="106"/>
      <c r="AL908" s="106"/>
      <c r="AM908" s="106"/>
      <c r="AN908" s="114">
        <f t="shared" si="28"/>
        <v>3070854</v>
      </c>
      <c r="AO908" s="114">
        <f t="shared" si="29"/>
        <v>5232222</v>
      </c>
      <c r="AP908" s="114"/>
      <c r="AQ908" s="114"/>
      <c r="AR908" s="114"/>
      <c r="AS908" s="114"/>
    </row>
    <row r="909" spans="1:46" s="190" customFormat="1" ht="15" customHeight="1" x14ac:dyDescent="0.2">
      <c r="A909" s="104"/>
      <c r="B909" s="104">
        <f>VLOOKUP(BJB!$F$9:$F$5599,Ctrl!$B$4:$C$399,2,0)</f>
        <v>28</v>
      </c>
      <c r="C909" s="104">
        <f>VLOOKUP(BJB!$G$9:$G$5599,Ctrl!$E$4:$F$399,2,0)</f>
        <v>4</v>
      </c>
      <c r="D909" s="219">
        <v>1</v>
      </c>
      <c r="E909" s="104" t="str">
        <f>VLOOKUP(BJB!$F$9:$F$5599,Ctrl!$B$4:$D$399,3,0)</f>
        <v>III</v>
      </c>
      <c r="F909" s="139" t="s">
        <v>10541</v>
      </c>
      <c r="G909" s="139" t="s">
        <v>2026</v>
      </c>
      <c r="H909" s="125"/>
      <c r="I909" s="220">
        <f>IF(G908=BJB!$G1972,I908+1,1)</f>
        <v>1</v>
      </c>
      <c r="J909" s="912" t="s">
        <v>21081</v>
      </c>
      <c r="K909" s="121" t="s">
        <v>868</v>
      </c>
      <c r="L909" s="104" t="s">
        <v>6477</v>
      </c>
      <c r="M909" s="127" t="s">
        <v>2057</v>
      </c>
      <c r="N909" s="128">
        <v>40956</v>
      </c>
      <c r="O909" s="140">
        <v>45000000</v>
      </c>
      <c r="P909" s="105" t="s">
        <v>15400</v>
      </c>
      <c r="Q909" s="120">
        <v>41554</v>
      </c>
      <c r="R909" s="105">
        <v>47078993</v>
      </c>
      <c r="S909" s="234" t="s">
        <v>5980</v>
      </c>
      <c r="T909" s="130">
        <v>41600</v>
      </c>
      <c r="U909" s="141">
        <v>31499999.999999996</v>
      </c>
      <c r="V909" s="109">
        <v>41600</v>
      </c>
      <c r="W909" s="141">
        <v>31499999.999999996</v>
      </c>
      <c r="X909" s="141">
        <v>0</v>
      </c>
      <c r="Y909" s="141">
        <v>0</v>
      </c>
      <c r="Z909" s="141">
        <v>0</v>
      </c>
      <c r="AA909" s="114">
        <v>481000</v>
      </c>
      <c r="AB909" s="114"/>
      <c r="AC909" s="141"/>
      <c r="AD909" s="141"/>
      <c r="AE909" s="106">
        <v>0</v>
      </c>
      <c r="AF909" s="106">
        <v>0</v>
      </c>
      <c r="AG909" s="106">
        <v>0</v>
      </c>
      <c r="AH909" s="141"/>
      <c r="AI909" s="141"/>
      <c r="AJ909" s="141"/>
      <c r="AK909" s="141"/>
      <c r="AL909" s="141"/>
      <c r="AM909" s="141"/>
      <c r="AN909" s="114">
        <f t="shared" si="28"/>
        <v>481000</v>
      </c>
      <c r="AO909" s="114">
        <f t="shared" si="29"/>
        <v>31018999.999999996</v>
      </c>
      <c r="AP909" s="114"/>
      <c r="AQ909" s="114"/>
      <c r="AR909" s="114"/>
      <c r="AS909" s="114"/>
    </row>
    <row r="910" spans="1:46" s="190" customFormat="1" ht="15" customHeight="1" x14ac:dyDescent="0.2">
      <c r="A910" s="104"/>
      <c r="B910" s="104">
        <f>VLOOKUP(BJB!$F$9:$F$5599,Ctrl!$B$4:$C$399,2,0)</f>
        <v>28</v>
      </c>
      <c r="C910" s="104">
        <f>VLOOKUP(BJB!$G$9:$G$5599,Ctrl!$E$4:$F$399,2,0)</f>
        <v>3</v>
      </c>
      <c r="D910" s="219">
        <v>1</v>
      </c>
      <c r="E910" s="104" t="str">
        <f>VLOOKUP(BJB!$F$9:$F$5599,Ctrl!$B$4:$D$399,3,0)</f>
        <v>III</v>
      </c>
      <c r="F910" s="139" t="s">
        <v>10541</v>
      </c>
      <c r="G910" s="139" t="s">
        <v>1957</v>
      </c>
      <c r="H910" s="125" t="s">
        <v>7466</v>
      </c>
      <c r="I910" s="220">
        <f>IF(G909=BJB!$G1920,I909+1,1)</f>
        <v>1</v>
      </c>
      <c r="J910" s="912" t="s">
        <v>21082</v>
      </c>
      <c r="K910" s="121" t="s">
        <v>1089</v>
      </c>
      <c r="L910" s="104" t="s">
        <v>6477</v>
      </c>
      <c r="M910" s="104" t="s">
        <v>5917</v>
      </c>
      <c r="N910" s="120">
        <v>41374</v>
      </c>
      <c r="O910" s="105">
        <v>85000000</v>
      </c>
      <c r="P910" s="105" t="s">
        <v>15401</v>
      </c>
      <c r="Q910" s="120">
        <v>41813</v>
      </c>
      <c r="R910" s="105">
        <v>86832016</v>
      </c>
      <c r="S910" s="146" t="s">
        <v>5866</v>
      </c>
      <c r="T910" s="109">
        <v>41878</v>
      </c>
      <c r="U910" s="141">
        <v>59494596</v>
      </c>
      <c r="V910" s="109">
        <v>41852</v>
      </c>
      <c r="W910" s="141">
        <v>59494596</v>
      </c>
      <c r="X910" s="141">
        <v>0</v>
      </c>
      <c r="Y910" s="141">
        <v>0</v>
      </c>
      <c r="Z910" s="141">
        <v>0</v>
      </c>
      <c r="AA910" s="150">
        <v>939182</v>
      </c>
      <c r="AB910" s="150"/>
      <c r="AC910" s="132"/>
      <c r="AD910" s="141"/>
      <c r="AE910" s="106">
        <v>0</v>
      </c>
      <c r="AF910" s="106">
        <v>0</v>
      </c>
      <c r="AG910" s="106">
        <v>0</v>
      </c>
      <c r="AH910" s="141"/>
      <c r="AI910" s="141"/>
      <c r="AJ910" s="141"/>
      <c r="AK910" s="154"/>
      <c r="AL910" s="141"/>
      <c r="AM910" s="141"/>
      <c r="AN910" s="114">
        <f t="shared" si="28"/>
        <v>939182</v>
      </c>
      <c r="AO910" s="114">
        <f t="shared" si="29"/>
        <v>58555414</v>
      </c>
      <c r="AP910" s="114"/>
      <c r="AQ910" s="114"/>
      <c r="AR910" s="114"/>
      <c r="AS910" s="114"/>
    </row>
    <row r="911" spans="1:46" s="190" customFormat="1" ht="15" customHeight="1" x14ac:dyDescent="0.2">
      <c r="A911" s="104"/>
      <c r="B911" s="104">
        <f>VLOOKUP(BJB!$F$9:$F$5599,Ctrl!$B$4:$C$399,2,0)</f>
        <v>28</v>
      </c>
      <c r="C911" s="104">
        <f>VLOOKUP(BJB!$G$9:$G$5599,Ctrl!$E$4:$F$399,2,0)</f>
        <v>5</v>
      </c>
      <c r="D911" s="219">
        <v>1</v>
      </c>
      <c r="E911" s="104" t="str">
        <f>VLOOKUP(BJB!$F$9:$F$5599,Ctrl!$B$4:$D$399,3,0)</f>
        <v>III</v>
      </c>
      <c r="F911" s="139" t="s">
        <v>10541</v>
      </c>
      <c r="G911" s="139" t="s">
        <v>2058</v>
      </c>
      <c r="H911" s="125"/>
      <c r="I911" s="220">
        <f>IF(G910=BJB!$G1835,I910+1,1)</f>
        <v>1</v>
      </c>
      <c r="J911" s="912" t="s">
        <v>21083</v>
      </c>
      <c r="K911" s="121" t="s">
        <v>2063</v>
      </c>
      <c r="L911" s="104" t="s">
        <v>6477</v>
      </c>
      <c r="M911" s="104" t="s">
        <v>2064</v>
      </c>
      <c r="N911" s="120">
        <v>41052</v>
      </c>
      <c r="O911" s="105">
        <v>8000000</v>
      </c>
      <c r="P911" s="105" t="s">
        <v>15402</v>
      </c>
      <c r="Q911" s="120">
        <v>41502</v>
      </c>
      <c r="R911" s="105">
        <v>7360000</v>
      </c>
      <c r="S911" s="146" t="s">
        <v>196</v>
      </c>
      <c r="T911" s="109">
        <v>41578</v>
      </c>
      <c r="U911" s="141">
        <v>4511113</v>
      </c>
      <c r="V911" s="109">
        <v>41571</v>
      </c>
      <c r="W911" s="141">
        <v>4511113</v>
      </c>
      <c r="X911" s="141">
        <v>0</v>
      </c>
      <c r="Y911" s="141">
        <v>0</v>
      </c>
      <c r="Z911" s="141">
        <v>0</v>
      </c>
      <c r="AA911" s="114">
        <v>0</v>
      </c>
      <c r="AB911" s="114"/>
      <c r="AC911" s="141"/>
      <c r="AD911" s="141"/>
      <c r="AE911" s="106">
        <v>0</v>
      </c>
      <c r="AF911" s="106">
        <v>0</v>
      </c>
      <c r="AG911" s="106">
        <v>0</v>
      </c>
      <c r="AH911" s="141"/>
      <c r="AI911" s="141"/>
      <c r="AJ911" s="141"/>
      <c r="AK911" s="141"/>
      <c r="AL911" s="141"/>
      <c r="AM911" s="141"/>
      <c r="AN911" s="114">
        <f t="shared" si="28"/>
        <v>0</v>
      </c>
      <c r="AO911" s="114">
        <f t="shared" si="29"/>
        <v>4511113</v>
      </c>
      <c r="AP911" s="114"/>
      <c r="AQ911" s="114"/>
      <c r="AR911" s="114"/>
      <c r="AS911" s="114"/>
    </row>
    <row r="912" spans="1:46" s="190" customFormat="1" ht="15" customHeight="1" x14ac:dyDescent="0.2">
      <c r="A912" s="104"/>
      <c r="B912" s="104">
        <f>VLOOKUP(BJB!$F$9:$F$5599,Ctrl!$B$4:$C$399,2,0)</f>
        <v>28</v>
      </c>
      <c r="C912" s="104">
        <f>VLOOKUP(BJB!$G$9:$G$5599,Ctrl!$E$4:$F$399,2,0)</f>
        <v>5</v>
      </c>
      <c r="D912" s="219">
        <v>1</v>
      </c>
      <c r="E912" s="104" t="str">
        <f>VLOOKUP(BJB!$F$9:$F$5599,Ctrl!$B$4:$D$399,3,0)</f>
        <v>III</v>
      </c>
      <c r="F912" s="139" t="s">
        <v>10541</v>
      </c>
      <c r="G912" s="139" t="s">
        <v>2058</v>
      </c>
      <c r="H912" s="125" t="s">
        <v>10363</v>
      </c>
      <c r="I912" s="220">
        <f>IF(G911=BJB!$G1845,I911+1,1)</f>
        <v>1</v>
      </c>
      <c r="J912" s="912" t="s">
        <v>21084</v>
      </c>
      <c r="K912" s="121" t="s">
        <v>7772</v>
      </c>
      <c r="L912" s="104" t="s">
        <v>6477</v>
      </c>
      <c r="M912" s="104" t="s">
        <v>6233</v>
      </c>
      <c r="N912" s="120">
        <v>41437</v>
      </c>
      <c r="O912" s="105">
        <v>15000000</v>
      </c>
      <c r="P912" s="105" t="s">
        <v>15403</v>
      </c>
      <c r="Q912" s="120">
        <v>41948</v>
      </c>
      <c r="R912" s="105">
        <v>14723151</v>
      </c>
      <c r="S912" s="146" t="s">
        <v>7911</v>
      </c>
      <c r="T912" s="109">
        <v>42114</v>
      </c>
      <c r="U912" s="141">
        <v>8125998</v>
      </c>
      <c r="V912" s="109">
        <v>42114</v>
      </c>
      <c r="W912" s="141">
        <v>8125998</v>
      </c>
      <c r="X912" s="141">
        <v>0</v>
      </c>
      <c r="Y912" s="141">
        <v>0</v>
      </c>
      <c r="Z912" s="141">
        <v>0</v>
      </c>
      <c r="AA912" s="114">
        <v>142087</v>
      </c>
      <c r="AB912" s="114"/>
      <c r="AC912" s="132"/>
      <c r="AD912" s="141"/>
      <c r="AE912" s="106">
        <v>0</v>
      </c>
      <c r="AF912" s="106">
        <v>0</v>
      </c>
      <c r="AG912" s="106">
        <v>0</v>
      </c>
      <c r="AH912" s="141"/>
      <c r="AI912" s="141"/>
      <c r="AJ912" s="141"/>
      <c r="AK912" s="154"/>
      <c r="AL912" s="141"/>
      <c r="AM912" s="141"/>
      <c r="AN912" s="114">
        <f t="shared" si="28"/>
        <v>142087</v>
      </c>
      <c r="AO912" s="114">
        <f t="shared" si="29"/>
        <v>7983911</v>
      </c>
      <c r="AP912" s="114"/>
      <c r="AQ912" s="114"/>
      <c r="AR912" s="114"/>
      <c r="AS912" s="114"/>
    </row>
    <row r="913" spans="1:46" s="190" customFormat="1" ht="15" customHeight="1" x14ac:dyDescent="0.2">
      <c r="A913" s="104"/>
      <c r="B913" s="104">
        <f>VLOOKUP(BJB!$F$9:$F$5599,Ctrl!$B$4:$C$399,2,0)</f>
        <v>28</v>
      </c>
      <c r="C913" s="104">
        <f>VLOOKUP(BJB!$G$9:$G$5599,Ctrl!$E$4:$F$399,2,0)</f>
        <v>0</v>
      </c>
      <c r="D913" s="219">
        <v>1</v>
      </c>
      <c r="E913" s="104" t="str">
        <f>VLOOKUP(BJB!$F$9:$F$5599,Ctrl!$B$4:$D$399,3,0)</f>
        <v>III</v>
      </c>
      <c r="F913" s="139" t="s">
        <v>10541</v>
      </c>
      <c r="G913" s="139" t="s">
        <v>7655</v>
      </c>
      <c r="H913" s="125">
        <v>1121024000206</v>
      </c>
      <c r="I913" s="220">
        <f>IF(G912=BJB!$G1624,I912+1,1)</f>
        <v>1</v>
      </c>
      <c r="J913" s="912" t="s">
        <v>21085</v>
      </c>
      <c r="K913" s="126" t="s">
        <v>125</v>
      </c>
      <c r="L913" s="104" t="s">
        <v>6477</v>
      </c>
      <c r="M913" s="127" t="s">
        <v>6117</v>
      </c>
      <c r="N913" s="128">
        <v>41254</v>
      </c>
      <c r="O913" s="140">
        <v>15000000</v>
      </c>
      <c r="P913" s="105" t="s">
        <v>15404</v>
      </c>
      <c r="Q913" s="120">
        <v>41856</v>
      </c>
      <c r="R913" s="105">
        <v>14103891</v>
      </c>
      <c r="S913" s="146" t="s">
        <v>6086</v>
      </c>
      <c r="T913" s="109">
        <v>42003</v>
      </c>
      <c r="U913" s="141">
        <v>9387651</v>
      </c>
      <c r="V913" s="109">
        <v>41974</v>
      </c>
      <c r="W913" s="141">
        <v>9387651</v>
      </c>
      <c r="X913" s="141">
        <v>0</v>
      </c>
      <c r="Y913" s="141">
        <v>0</v>
      </c>
      <c r="Z913" s="141">
        <v>0</v>
      </c>
      <c r="AA913" s="114">
        <v>9387651</v>
      </c>
      <c r="AB913" s="114"/>
      <c r="AC913" s="132"/>
      <c r="AD913" s="141"/>
      <c r="AE913" s="106">
        <v>0</v>
      </c>
      <c r="AF913" s="106">
        <v>0</v>
      </c>
      <c r="AG913" s="106">
        <v>0</v>
      </c>
      <c r="AH913" s="141"/>
      <c r="AI913" s="141"/>
      <c r="AJ913" s="141"/>
      <c r="AK913" s="154"/>
      <c r="AL913" s="141"/>
      <c r="AM913" s="141"/>
      <c r="AN913" s="114">
        <f t="shared" si="28"/>
        <v>9387651</v>
      </c>
      <c r="AO913" s="114">
        <f t="shared" si="29"/>
        <v>0</v>
      </c>
      <c r="AP913" s="114"/>
      <c r="AQ913" s="114"/>
      <c r="AR913" s="114"/>
      <c r="AS913" s="114"/>
    </row>
    <row r="914" spans="1:46" s="190" customFormat="1" ht="15" customHeight="1" x14ac:dyDescent="0.2">
      <c r="A914" s="104"/>
      <c r="B914" s="104">
        <f>VLOOKUP(BJB!$F$9:$F$5599,Ctrl!$B$4:$C$399,2,0)</f>
        <v>28</v>
      </c>
      <c r="C914" s="104">
        <f>VLOOKUP(BJB!$G$9:$G$5599,Ctrl!$E$4:$F$399,2,0)</f>
        <v>0</v>
      </c>
      <c r="D914" s="219">
        <v>1</v>
      </c>
      <c r="E914" s="104" t="str">
        <f>VLOOKUP(BJB!$F$9:$F$5599,Ctrl!$B$4:$D$399,3,0)</f>
        <v>III</v>
      </c>
      <c r="F914" s="139" t="s">
        <v>10541</v>
      </c>
      <c r="G914" s="139" t="s">
        <v>7655</v>
      </c>
      <c r="H914" s="125">
        <v>1101222000632</v>
      </c>
      <c r="I914" s="220">
        <f>IF(G913=BJB!$G1552,I913+1,1)</f>
        <v>1</v>
      </c>
      <c r="J914" s="912" t="s">
        <v>21086</v>
      </c>
      <c r="K914" s="121" t="s">
        <v>1679</v>
      </c>
      <c r="L914" s="104" t="s">
        <v>6477</v>
      </c>
      <c r="M914" s="104" t="s">
        <v>1651</v>
      </c>
      <c r="N914" s="120">
        <v>40550</v>
      </c>
      <c r="O914" s="107">
        <v>50000000</v>
      </c>
      <c r="P914" s="105" t="s">
        <v>15405</v>
      </c>
      <c r="Q914" s="120">
        <v>41340</v>
      </c>
      <c r="R914" s="105">
        <v>35748948</v>
      </c>
      <c r="S914" s="146" t="s">
        <v>1675</v>
      </c>
      <c r="T914" s="109">
        <v>41389</v>
      </c>
      <c r="U914" s="106">
        <v>26948744</v>
      </c>
      <c r="V914" s="109">
        <v>41389</v>
      </c>
      <c r="W914" s="141">
        <v>26948744</v>
      </c>
      <c r="X914" s="141">
        <v>0</v>
      </c>
      <c r="Y914" s="141">
        <v>0</v>
      </c>
      <c r="Z914" s="141">
        <v>0</v>
      </c>
      <c r="AA914" s="114">
        <v>26948744</v>
      </c>
      <c r="AB914" s="114"/>
      <c r="AC914" s="132"/>
      <c r="AD914" s="141"/>
      <c r="AE914" s="106">
        <v>0</v>
      </c>
      <c r="AF914" s="106">
        <v>0</v>
      </c>
      <c r="AG914" s="106">
        <v>0</v>
      </c>
      <c r="AH914" s="111"/>
      <c r="AI914" s="111"/>
      <c r="AJ914" s="106"/>
      <c r="AK914" s="106"/>
      <c r="AL914" s="106"/>
      <c r="AM914" s="106"/>
      <c r="AN914" s="114">
        <f t="shared" si="28"/>
        <v>26948744</v>
      </c>
      <c r="AO914" s="114">
        <f t="shared" si="29"/>
        <v>0</v>
      </c>
      <c r="AP914" s="114"/>
      <c r="AQ914" s="114"/>
      <c r="AR914" s="114"/>
      <c r="AS914" s="114"/>
    </row>
    <row r="915" spans="1:46" s="190" customFormat="1" ht="15" customHeight="1" x14ac:dyDescent="0.2">
      <c r="A915" s="104"/>
      <c r="B915" s="104">
        <f>VLOOKUP(BJB!$F$9:$F$5599,Ctrl!$B$4:$C$399,2,0)</f>
        <v>28</v>
      </c>
      <c r="C915" s="104">
        <f>VLOOKUP(BJB!$G$9:$G$5599,Ctrl!$E$4:$F$399,2,0)</f>
        <v>3</v>
      </c>
      <c r="D915" s="219">
        <v>1</v>
      </c>
      <c r="E915" s="104" t="str">
        <f>VLOOKUP(BJB!$F$9:$F$5599,Ctrl!$B$4:$D$399,3,0)</f>
        <v>III</v>
      </c>
      <c r="F915" s="139" t="s">
        <v>10541</v>
      </c>
      <c r="G915" s="139" t="s">
        <v>1957</v>
      </c>
      <c r="H915" s="125"/>
      <c r="I915" s="220">
        <f>IF(G914=BJB!$G1942,I914+1,1)</f>
        <v>1</v>
      </c>
      <c r="J915" s="912" t="s">
        <v>21087</v>
      </c>
      <c r="K915" s="121" t="s">
        <v>8121</v>
      </c>
      <c r="L915" s="104" t="s">
        <v>6477</v>
      </c>
      <c r="M915" s="104" t="s">
        <v>5737</v>
      </c>
      <c r="N915" s="120">
        <v>41270</v>
      </c>
      <c r="O915" s="105">
        <v>220000000</v>
      </c>
      <c r="P915" s="105" t="s">
        <v>15406</v>
      </c>
      <c r="Q915" s="120">
        <v>41768</v>
      </c>
      <c r="R915" s="105">
        <v>317566319</v>
      </c>
      <c r="S915" s="146" t="s">
        <v>8260</v>
      </c>
      <c r="T915" s="109">
        <v>42153</v>
      </c>
      <c r="U915" s="141">
        <v>154000000</v>
      </c>
      <c r="V915" s="109">
        <v>42153</v>
      </c>
      <c r="W915" s="141">
        <v>154000000</v>
      </c>
      <c r="X915" s="141">
        <v>0</v>
      </c>
      <c r="Y915" s="141">
        <v>0</v>
      </c>
      <c r="Z915" s="141">
        <v>0</v>
      </c>
      <c r="AA915" s="114">
        <v>0</v>
      </c>
      <c r="AB915" s="114"/>
      <c r="AC915" s="132"/>
      <c r="AD915" s="141"/>
      <c r="AE915" s="106">
        <v>0</v>
      </c>
      <c r="AF915" s="106">
        <v>0</v>
      </c>
      <c r="AG915" s="106">
        <v>0</v>
      </c>
      <c r="AH915" s="106"/>
      <c r="AI915" s="106"/>
      <c r="AJ915" s="106"/>
      <c r="AK915" s="106"/>
      <c r="AL915" s="106"/>
      <c r="AM915" s="106"/>
      <c r="AN915" s="114">
        <f t="shared" si="28"/>
        <v>0</v>
      </c>
      <c r="AO915" s="114">
        <f t="shared" si="29"/>
        <v>154000000</v>
      </c>
      <c r="AP915" s="114"/>
      <c r="AQ915" s="114"/>
      <c r="AR915" s="114"/>
      <c r="AS915" s="114"/>
    </row>
    <row r="916" spans="1:46" s="190" customFormat="1" ht="15" customHeight="1" x14ac:dyDescent="0.2">
      <c r="A916" s="104"/>
      <c r="B916" s="104">
        <f>VLOOKUP(BJB!$F$9:$F$5599,Ctrl!$B$4:$C$399,2,0)</f>
        <v>28</v>
      </c>
      <c r="C916" s="104">
        <f>VLOOKUP(BJB!$G$9:$G$5599,Ctrl!$E$4:$F$399,2,0)</f>
        <v>0</v>
      </c>
      <c r="D916" s="219">
        <v>1</v>
      </c>
      <c r="E916" s="104" t="str">
        <f>VLOOKUP(BJB!$F$9:$F$5599,Ctrl!$B$4:$D$399,3,0)</f>
        <v>III</v>
      </c>
      <c r="F916" s="139" t="s">
        <v>10541</v>
      </c>
      <c r="G916" s="139" t="s">
        <v>7655</v>
      </c>
      <c r="H916" s="125"/>
      <c r="I916" s="220">
        <f>IF(G915=BJB!$G1444,I915+1,1)</f>
        <v>1</v>
      </c>
      <c r="J916" s="912" t="s">
        <v>21088</v>
      </c>
      <c r="K916" s="121" t="s">
        <v>1505</v>
      </c>
      <c r="L916" s="104" t="s">
        <v>6477</v>
      </c>
      <c r="M916" s="104" t="s">
        <v>1506</v>
      </c>
      <c r="N916" s="120">
        <v>40093</v>
      </c>
      <c r="O916" s="114">
        <v>12500000</v>
      </c>
      <c r="P916" s="105" t="s">
        <v>6222</v>
      </c>
      <c r="Q916" s="120" t="s">
        <v>6222</v>
      </c>
      <c r="R916" s="890">
        <v>0</v>
      </c>
      <c r="S916" s="108" t="s">
        <v>6885</v>
      </c>
      <c r="T916" s="109">
        <v>40359</v>
      </c>
      <c r="U916" s="114">
        <v>8438217</v>
      </c>
      <c r="V916" s="109" t="s">
        <v>6222</v>
      </c>
      <c r="W916" s="141">
        <v>0</v>
      </c>
      <c r="X916" s="141">
        <v>0</v>
      </c>
      <c r="Y916" s="141">
        <v>0</v>
      </c>
      <c r="Z916" s="141">
        <v>0</v>
      </c>
      <c r="AA916" s="114">
        <v>0</v>
      </c>
      <c r="AB916" s="114"/>
      <c r="AC916" s="114"/>
      <c r="AD916" s="141"/>
      <c r="AE916" s="106">
        <v>0</v>
      </c>
      <c r="AF916" s="106">
        <v>0</v>
      </c>
      <c r="AG916" s="106">
        <v>0</v>
      </c>
      <c r="AH916" s="114"/>
      <c r="AI916" s="114"/>
      <c r="AJ916" s="114"/>
      <c r="AK916" s="114"/>
      <c r="AL916" s="114"/>
      <c r="AM916" s="114"/>
      <c r="AN916" s="114">
        <f t="shared" si="28"/>
        <v>0</v>
      </c>
      <c r="AO916" s="114">
        <f t="shared" si="29"/>
        <v>8438217</v>
      </c>
      <c r="AP916" s="114"/>
      <c r="AQ916" s="114"/>
      <c r="AR916" s="114"/>
      <c r="AS916" s="114"/>
    </row>
    <row r="917" spans="1:46" s="190" customFormat="1" ht="15" customHeight="1" x14ac:dyDescent="0.2">
      <c r="A917" s="104"/>
      <c r="B917" s="104">
        <f>VLOOKUP(BJB!$F$9:$F$5599,Ctrl!$B$4:$C$399,2,0)</f>
        <v>28</v>
      </c>
      <c r="C917" s="104">
        <f>VLOOKUP(BJB!$G$9:$G$5599,Ctrl!$E$4:$F$399,2,0)</f>
        <v>0</v>
      </c>
      <c r="D917" s="219">
        <v>1</v>
      </c>
      <c r="E917" s="104" t="str">
        <f>VLOOKUP(BJB!$F$9:$F$5599,Ctrl!$B$4:$D$399,3,0)</f>
        <v>III</v>
      </c>
      <c r="F917" s="139" t="s">
        <v>10541</v>
      </c>
      <c r="G917" s="139" t="s">
        <v>7655</v>
      </c>
      <c r="H917" s="125"/>
      <c r="I917" s="220">
        <f>IF(G916=BJB!$G1605,I916+1,1)</f>
        <v>1</v>
      </c>
      <c r="J917" s="912" t="s">
        <v>21089</v>
      </c>
      <c r="K917" s="126" t="s">
        <v>5707</v>
      </c>
      <c r="L917" s="104" t="s">
        <v>6477</v>
      </c>
      <c r="M917" s="127" t="s">
        <v>5469</v>
      </c>
      <c r="N917" s="128">
        <v>41509</v>
      </c>
      <c r="O917" s="140">
        <v>100000000</v>
      </c>
      <c r="P917" s="105" t="s">
        <v>15407</v>
      </c>
      <c r="Q917" s="120">
        <v>41638</v>
      </c>
      <c r="R917" s="105">
        <v>113130784</v>
      </c>
      <c r="S917" s="146" t="s">
        <v>5563</v>
      </c>
      <c r="T917" s="109">
        <v>41820</v>
      </c>
      <c r="U917" s="141">
        <v>70000000</v>
      </c>
      <c r="V917" s="109">
        <v>41791</v>
      </c>
      <c r="W917" s="141">
        <v>70000000</v>
      </c>
      <c r="X917" s="141">
        <v>0</v>
      </c>
      <c r="Y917" s="141">
        <v>0</v>
      </c>
      <c r="Z917" s="141">
        <v>0</v>
      </c>
      <c r="AA917" s="114">
        <v>0</v>
      </c>
      <c r="AB917" s="114"/>
      <c r="AC917" s="141"/>
      <c r="AD917" s="141"/>
      <c r="AE917" s="106">
        <v>0</v>
      </c>
      <c r="AF917" s="106">
        <v>0</v>
      </c>
      <c r="AG917" s="106">
        <v>0</v>
      </c>
      <c r="AH917" s="141"/>
      <c r="AI917" s="141"/>
      <c r="AJ917" s="141"/>
      <c r="AK917" s="141"/>
      <c r="AL917" s="141"/>
      <c r="AM917" s="141"/>
      <c r="AN917" s="114">
        <f t="shared" si="28"/>
        <v>0</v>
      </c>
      <c r="AO917" s="114">
        <f t="shared" si="29"/>
        <v>70000000</v>
      </c>
      <c r="AP917" s="114"/>
      <c r="AQ917" s="114"/>
      <c r="AR917" s="114"/>
      <c r="AS917" s="114"/>
    </row>
    <row r="918" spans="1:46" s="190" customFormat="1" ht="15" customHeight="1" x14ac:dyDescent="0.2">
      <c r="A918" s="104"/>
      <c r="B918" s="104">
        <f>VLOOKUP(BJB!$F$9:$F$5599,Ctrl!$B$4:$C$399,2,0)</f>
        <v>28</v>
      </c>
      <c r="C918" s="104">
        <f>VLOOKUP(BJB!$G$9:$G$5599,Ctrl!$E$4:$F$399,2,0)</f>
        <v>0</v>
      </c>
      <c r="D918" s="219">
        <v>1</v>
      </c>
      <c r="E918" s="104" t="str">
        <f>VLOOKUP(BJB!$F$9:$F$5599,Ctrl!$B$4:$D$399,3,0)</f>
        <v>III</v>
      </c>
      <c r="F918" s="139" t="s">
        <v>10541</v>
      </c>
      <c r="G918" s="139" t="s">
        <v>7655</v>
      </c>
      <c r="H918" s="125"/>
      <c r="I918" s="220">
        <f>IF(G917=BJB!$G1678,I917+1,1)</f>
        <v>1</v>
      </c>
      <c r="J918" s="912" t="s">
        <v>21090</v>
      </c>
      <c r="K918" s="121" t="s">
        <v>8435</v>
      </c>
      <c r="L918" s="104" t="s">
        <v>6477</v>
      </c>
      <c r="M918" s="104" t="s">
        <v>5466</v>
      </c>
      <c r="N918" s="120">
        <v>41271</v>
      </c>
      <c r="O918" s="105">
        <v>250000000</v>
      </c>
      <c r="P918" s="105" t="s">
        <v>15408</v>
      </c>
      <c r="Q918" s="120">
        <v>42069</v>
      </c>
      <c r="R918" s="105">
        <v>210559266</v>
      </c>
      <c r="S918" s="146" t="s">
        <v>8472</v>
      </c>
      <c r="T918" s="109">
        <v>42275</v>
      </c>
      <c r="U918" s="141">
        <v>140167357</v>
      </c>
      <c r="V918" s="109">
        <v>42275</v>
      </c>
      <c r="W918" s="141">
        <v>140167357</v>
      </c>
      <c r="X918" s="141">
        <v>0</v>
      </c>
      <c r="Y918" s="141">
        <v>0</v>
      </c>
      <c r="Z918" s="141">
        <v>0</v>
      </c>
      <c r="AA918" s="114">
        <v>0</v>
      </c>
      <c r="AB918" s="114"/>
      <c r="AC918" s="132"/>
      <c r="AD918" s="141"/>
      <c r="AE918" s="106">
        <v>0</v>
      </c>
      <c r="AF918" s="106">
        <v>0</v>
      </c>
      <c r="AG918" s="106">
        <v>0</v>
      </c>
      <c r="AH918" s="106"/>
      <c r="AI918" s="106"/>
      <c r="AJ918" s="106"/>
      <c r="AK918" s="106"/>
      <c r="AL918" s="106"/>
      <c r="AM918" s="106"/>
      <c r="AN918" s="114">
        <f t="shared" si="28"/>
        <v>0</v>
      </c>
      <c r="AO918" s="114">
        <f t="shared" si="29"/>
        <v>140167357</v>
      </c>
      <c r="AP918" s="114"/>
      <c r="AQ918" s="114"/>
      <c r="AR918" s="114"/>
      <c r="AS918" s="114"/>
    </row>
    <row r="919" spans="1:46" s="189" customFormat="1" ht="15" customHeight="1" x14ac:dyDescent="0.2">
      <c r="A919" s="104"/>
      <c r="B919" s="104">
        <f>VLOOKUP(BJB!$F$9:$F$5599,Ctrl!$B$4:$C$399,2,0)</f>
        <v>28</v>
      </c>
      <c r="C919" s="104">
        <f>VLOOKUP(BJB!$G$9:$G$5599,Ctrl!$E$4:$F$399,2,0)</f>
        <v>3</v>
      </c>
      <c r="D919" s="219">
        <v>1</v>
      </c>
      <c r="E919" s="104" t="str">
        <f>VLOOKUP(BJB!$F$9:$F$5599,Ctrl!$B$4:$D$399,3,0)</f>
        <v>III</v>
      </c>
      <c r="F919" s="139" t="s">
        <v>10541</v>
      </c>
      <c r="G919" s="139" t="s">
        <v>1957</v>
      </c>
      <c r="H919" s="125"/>
      <c r="I919" s="220">
        <f>IF(G918=BJB!$G1933,I918+1,1)</f>
        <v>1</v>
      </c>
      <c r="J919" s="912" t="s">
        <v>21091</v>
      </c>
      <c r="K919" s="121" t="s">
        <v>7763</v>
      </c>
      <c r="L919" s="104" t="s">
        <v>6477</v>
      </c>
      <c r="M919" s="104" t="s">
        <v>5389</v>
      </c>
      <c r="N919" s="120">
        <v>41107</v>
      </c>
      <c r="O919" s="105">
        <v>200000000</v>
      </c>
      <c r="P919" s="105" t="s">
        <v>15409</v>
      </c>
      <c r="Q919" s="120">
        <v>41611</v>
      </c>
      <c r="R919" s="105">
        <v>177679340</v>
      </c>
      <c r="S919" s="146" t="s">
        <v>7908</v>
      </c>
      <c r="T919" s="109">
        <v>42114</v>
      </c>
      <c r="U919" s="141">
        <v>116863230</v>
      </c>
      <c r="V919" s="109">
        <v>42114</v>
      </c>
      <c r="W919" s="141">
        <v>116863230</v>
      </c>
      <c r="X919" s="141">
        <v>0</v>
      </c>
      <c r="Y919" s="141">
        <v>0</v>
      </c>
      <c r="Z919" s="141">
        <v>0</v>
      </c>
      <c r="AA919" s="114">
        <v>116863230</v>
      </c>
      <c r="AB919" s="114"/>
      <c r="AC919" s="132"/>
      <c r="AD919" s="141"/>
      <c r="AE919" s="106">
        <v>0</v>
      </c>
      <c r="AF919" s="106">
        <v>0</v>
      </c>
      <c r="AG919" s="106">
        <v>0</v>
      </c>
      <c r="AH919" s="141"/>
      <c r="AI919" s="141"/>
      <c r="AJ919" s="141"/>
      <c r="AK919" s="141"/>
      <c r="AL919" s="141"/>
      <c r="AM919" s="141"/>
      <c r="AN919" s="114">
        <f t="shared" si="28"/>
        <v>116863230</v>
      </c>
      <c r="AO919" s="114">
        <f t="shared" si="29"/>
        <v>0</v>
      </c>
      <c r="AP919" s="114"/>
      <c r="AQ919" s="114"/>
      <c r="AR919" s="114"/>
      <c r="AS919" s="114"/>
      <c r="AT919" s="190"/>
    </row>
    <row r="920" spans="1:46" s="190" customFormat="1" ht="15" customHeight="1" x14ac:dyDescent="0.2">
      <c r="A920" s="104"/>
      <c r="B920" s="104">
        <f>VLOOKUP(BJB!$F$9:$F$5599,Ctrl!$B$4:$C$399,2,0)</f>
        <v>28</v>
      </c>
      <c r="C920" s="104">
        <f>VLOOKUP(BJB!$G$9:$G$5599,Ctrl!$E$4:$F$399,2,0)</f>
        <v>2</v>
      </c>
      <c r="D920" s="219">
        <v>1</v>
      </c>
      <c r="E920" s="104" t="str">
        <f>VLOOKUP(BJB!$F$9:$F$5599,Ctrl!$B$4:$D$399,3,0)</f>
        <v>III</v>
      </c>
      <c r="F920" s="139" t="s">
        <v>10541</v>
      </c>
      <c r="G920" s="139" t="s">
        <v>1908</v>
      </c>
      <c r="H920" s="125" t="s">
        <v>6312</v>
      </c>
      <c r="I920" s="220">
        <f>IF(G919=BJB!$G2021,I919+1,1)</f>
        <v>1</v>
      </c>
      <c r="J920" s="891" t="s">
        <v>18273</v>
      </c>
      <c r="K920" s="126" t="s">
        <v>5589</v>
      </c>
      <c r="L920" s="104" t="s">
        <v>6477</v>
      </c>
      <c r="M920" s="104" t="s">
        <v>5590</v>
      </c>
      <c r="N920" s="120">
        <v>41234</v>
      </c>
      <c r="O920" s="105">
        <v>30000000</v>
      </c>
      <c r="P920" s="105" t="s">
        <v>15410</v>
      </c>
      <c r="Q920" s="120">
        <v>41645</v>
      </c>
      <c r="R920" s="105">
        <v>25155797</v>
      </c>
      <c r="S920" s="146" t="s">
        <v>5563</v>
      </c>
      <c r="T920" s="109">
        <v>41820</v>
      </c>
      <c r="U920" s="112">
        <v>17061383.5</v>
      </c>
      <c r="V920" s="109">
        <v>41791</v>
      </c>
      <c r="W920" s="141">
        <v>17061383.5</v>
      </c>
      <c r="X920" s="141">
        <v>0</v>
      </c>
      <c r="Y920" s="141">
        <v>0</v>
      </c>
      <c r="Z920" s="141">
        <v>0</v>
      </c>
      <c r="AA920" s="114">
        <v>10058243</v>
      </c>
      <c r="AB920" s="114">
        <v>456004</v>
      </c>
      <c r="AC920" s="132"/>
      <c r="AD920" s="141">
        <v>456004</v>
      </c>
      <c r="AE920" s="106">
        <v>456004</v>
      </c>
      <c r="AF920" s="106">
        <v>0</v>
      </c>
      <c r="AG920" s="106">
        <v>460657</v>
      </c>
      <c r="AH920" s="112"/>
      <c r="AI920" s="112"/>
      <c r="AJ920" s="112"/>
      <c r="AK920" s="137"/>
      <c r="AL920" s="112"/>
      <c r="AM920" s="112"/>
      <c r="AN920" s="114">
        <f t="shared" si="28"/>
        <v>11886912</v>
      </c>
      <c r="AO920" s="114">
        <f t="shared" si="29"/>
        <v>5174471.5</v>
      </c>
      <c r="AP920" s="114"/>
      <c r="AQ920" s="114"/>
      <c r="AR920" s="114"/>
      <c r="AS920" s="114"/>
    </row>
    <row r="921" spans="1:46" s="190" customFormat="1" ht="15" customHeight="1" x14ac:dyDescent="0.2">
      <c r="A921" s="104"/>
      <c r="B921" s="104">
        <f>VLOOKUP(BJB!$F$9:$F$5599,Ctrl!$B$4:$C$399,2,0)</f>
        <v>28</v>
      </c>
      <c r="C921" s="104">
        <f>VLOOKUP(BJB!$G$9:$G$5599,Ctrl!$E$4:$F$399,2,0)</f>
        <v>2</v>
      </c>
      <c r="D921" s="219">
        <v>1</v>
      </c>
      <c r="E921" s="104" t="str">
        <f>VLOOKUP(BJB!$F$9:$F$5599,Ctrl!$B$4:$D$399,3,0)</f>
        <v>III</v>
      </c>
      <c r="F921" s="139" t="s">
        <v>10580</v>
      </c>
      <c r="G921" s="139" t="s">
        <v>8023</v>
      </c>
      <c r="H921" s="125"/>
      <c r="I921" s="220">
        <f>IF(G920=BJB!$G2040,I920+1,1)</f>
        <v>1</v>
      </c>
      <c r="J921" s="912" t="s">
        <v>21092</v>
      </c>
      <c r="K921" s="121" t="s">
        <v>8084</v>
      </c>
      <c r="L921" s="104" t="s">
        <v>6477</v>
      </c>
      <c r="M921" s="104" t="s">
        <v>5518</v>
      </c>
      <c r="N921" s="120">
        <v>41234</v>
      </c>
      <c r="O921" s="105">
        <v>40000000</v>
      </c>
      <c r="P921" s="105" t="s">
        <v>15411</v>
      </c>
      <c r="Q921" s="120">
        <v>41885</v>
      </c>
      <c r="R921" s="105">
        <v>30169783</v>
      </c>
      <c r="S921" s="146" t="s">
        <v>8231</v>
      </c>
      <c r="T921" s="109">
        <v>42151</v>
      </c>
      <c r="U921" s="141">
        <v>19357783</v>
      </c>
      <c r="V921" s="109">
        <v>42151</v>
      </c>
      <c r="W921" s="141">
        <v>19357783</v>
      </c>
      <c r="X921" s="141">
        <v>0</v>
      </c>
      <c r="Y921" s="141">
        <v>0</v>
      </c>
      <c r="Z921" s="141">
        <v>0</v>
      </c>
      <c r="AA921" s="114">
        <v>781285</v>
      </c>
      <c r="AB921" s="114"/>
      <c r="AC921" s="132"/>
      <c r="AD921" s="141"/>
      <c r="AE921" s="106">
        <v>0</v>
      </c>
      <c r="AF921" s="106">
        <v>0</v>
      </c>
      <c r="AG921" s="106">
        <v>0</v>
      </c>
      <c r="AH921" s="106"/>
      <c r="AI921" s="106"/>
      <c r="AJ921" s="106"/>
      <c r="AK921" s="106"/>
      <c r="AL921" s="106"/>
      <c r="AM921" s="106"/>
      <c r="AN921" s="114">
        <f t="shared" si="28"/>
        <v>781285</v>
      </c>
      <c r="AO921" s="114">
        <f t="shared" si="29"/>
        <v>18576498</v>
      </c>
      <c r="AP921" s="114"/>
      <c r="AQ921" s="114"/>
      <c r="AR921" s="114"/>
      <c r="AS921" s="114"/>
    </row>
    <row r="922" spans="1:46" s="190" customFormat="1" ht="15" customHeight="1" x14ac:dyDescent="0.2">
      <c r="A922" s="104"/>
      <c r="B922" s="104">
        <f>VLOOKUP(BJB!$F$9:$F$5599,Ctrl!$B$4:$C$399,2,0)</f>
        <v>28</v>
      </c>
      <c r="C922" s="104">
        <f>VLOOKUP(BJB!$G$9:$G$5599,Ctrl!$E$4:$F$399,2,0)</f>
        <v>3</v>
      </c>
      <c r="D922" s="219">
        <v>1</v>
      </c>
      <c r="E922" s="104" t="str">
        <f>VLOOKUP(BJB!$F$9:$F$5599,Ctrl!$B$4:$D$399,3,0)</f>
        <v>III</v>
      </c>
      <c r="F922" s="139" t="s">
        <v>10541</v>
      </c>
      <c r="G922" s="139" t="s">
        <v>1957</v>
      </c>
      <c r="H922" s="125" t="s">
        <v>7459</v>
      </c>
      <c r="I922" s="220">
        <f>IF(G921=BJB!$G1866,I921+1,1)</f>
        <v>1</v>
      </c>
      <c r="J922" s="891" t="s">
        <v>20231</v>
      </c>
      <c r="K922" s="121" t="s">
        <v>1966</v>
      </c>
      <c r="L922" s="104" t="s">
        <v>6477</v>
      </c>
      <c r="M922" s="104" t="s">
        <v>1967</v>
      </c>
      <c r="N922" s="120">
        <v>40527</v>
      </c>
      <c r="O922" s="107">
        <v>25000000</v>
      </c>
      <c r="P922" s="105" t="s">
        <v>6222</v>
      </c>
      <c r="Q922" s="120" t="s">
        <v>6222</v>
      </c>
      <c r="R922" s="890">
        <v>0</v>
      </c>
      <c r="S922" s="108" t="s">
        <v>1968</v>
      </c>
      <c r="T922" s="109">
        <v>40891</v>
      </c>
      <c r="U922" s="106">
        <v>18750000</v>
      </c>
      <c r="V922" s="109" t="s">
        <v>6222</v>
      </c>
      <c r="W922" s="141">
        <v>0</v>
      </c>
      <c r="X922" s="141">
        <v>0</v>
      </c>
      <c r="Y922" s="141">
        <v>0</v>
      </c>
      <c r="Z922" s="141">
        <v>0</v>
      </c>
      <c r="AA922" s="114">
        <v>5810000</v>
      </c>
      <c r="AB922" s="114"/>
      <c r="AC922" s="132"/>
      <c r="AD922" s="141"/>
      <c r="AE922" s="106">
        <v>0</v>
      </c>
      <c r="AF922" s="106">
        <v>8463000</v>
      </c>
      <c r="AG922" s="106">
        <v>0</v>
      </c>
      <c r="AH922" s="106"/>
      <c r="AI922" s="106"/>
      <c r="AJ922" s="106"/>
      <c r="AK922" s="106"/>
      <c r="AL922" s="106"/>
      <c r="AM922" s="106"/>
      <c r="AN922" s="114">
        <f t="shared" si="28"/>
        <v>14273000</v>
      </c>
      <c r="AO922" s="114">
        <f t="shared" si="29"/>
        <v>4477000</v>
      </c>
      <c r="AP922" s="114"/>
      <c r="AQ922" s="114"/>
      <c r="AR922" s="114"/>
      <c r="AS922" s="114"/>
    </row>
    <row r="923" spans="1:46" s="190" customFormat="1" ht="15" customHeight="1" x14ac:dyDescent="0.2">
      <c r="A923" s="104"/>
      <c r="B923" s="104">
        <f>VLOOKUP(BJB!$F$9:$F$5599,Ctrl!$B$4:$C$399,2,0)</f>
        <v>28</v>
      </c>
      <c r="C923" s="104">
        <f>VLOOKUP(BJB!$G$9:$G$5599,Ctrl!$E$4:$F$399,2,0)</f>
        <v>1</v>
      </c>
      <c r="D923" s="219">
        <v>1</v>
      </c>
      <c r="E923" s="104" t="str">
        <f>VLOOKUP(BJB!$F$9:$F$5599,Ctrl!$B$4:$D$399,3,0)</f>
        <v>III</v>
      </c>
      <c r="F923" s="139" t="s">
        <v>10541</v>
      </c>
      <c r="G923" s="139" t="s">
        <v>1717</v>
      </c>
      <c r="H923" s="231" t="s">
        <v>18598</v>
      </c>
      <c r="I923" s="220">
        <f>IF(G922=BJB!$G1683,I922+1,1)</f>
        <v>1</v>
      </c>
      <c r="J923" s="891" t="s">
        <v>18274</v>
      </c>
      <c r="K923" s="121" t="s">
        <v>6448</v>
      </c>
      <c r="L923" s="104" t="s">
        <v>6477</v>
      </c>
      <c r="M923" s="104" t="s">
        <v>5903</v>
      </c>
      <c r="N923" s="120">
        <v>41299</v>
      </c>
      <c r="O923" s="107">
        <v>130000000</v>
      </c>
      <c r="P923" s="105" t="s">
        <v>15412</v>
      </c>
      <c r="Q923" s="120">
        <v>41709</v>
      </c>
      <c r="R923" s="105">
        <v>157260829</v>
      </c>
      <c r="S923" s="146" t="s">
        <v>6501</v>
      </c>
      <c r="T923" s="109">
        <v>42051</v>
      </c>
      <c r="U923" s="118">
        <v>91000000</v>
      </c>
      <c r="V923" s="109">
        <v>42051</v>
      </c>
      <c r="W923" s="141">
        <v>91000000</v>
      </c>
      <c r="X923" s="141">
        <v>0</v>
      </c>
      <c r="Y923" s="141">
        <v>0</v>
      </c>
      <c r="Z923" s="141">
        <v>0</v>
      </c>
      <c r="AA923" s="114">
        <v>60416533</v>
      </c>
      <c r="AB923" s="114">
        <v>29893245</v>
      </c>
      <c r="AC923" s="132"/>
      <c r="AD923" s="141"/>
      <c r="AE923" s="106">
        <v>0</v>
      </c>
      <c r="AF923" s="106">
        <v>0</v>
      </c>
      <c r="AG923" s="106">
        <v>0</v>
      </c>
      <c r="AH923" s="222"/>
      <c r="AI923" s="114"/>
      <c r="AJ923" s="114"/>
      <c r="AK923" s="119"/>
      <c r="AL923" s="114"/>
      <c r="AM923" s="114"/>
      <c r="AN923" s="114">
        <f t="shared" si="28"/>
        <v>90309778</v>
      </c>
      <c r="AO923" s="114">
        <f t="shared" si="29"/>
        <v>690222</v>
      </c>
      <c r="AP923" s="114"/>
      <c r="AQ923" s="114"/>
      <c r="AR923" s="114"/>
      <c r="AS923" s="114"/>
    </row>
    <row r="924" spans="1:46" s="190" customFormat="1" ht="15" customHeight="1" x14ac:dyDescent="0.2">
      <c r="A924" s="104"/>
      <c r="B924" s="104">
        <f>VLOOKUP(BJB!$F$9:$F$5599,Ctrl!$B$4:$C$399,2,0)</f>
        <v>28</v>
      </c>
      <c r="C924" s="104">
        <f>VLOOKUP(BJB!$G$9:$G$5599,Ctrl!$E$4:$F$399,2,0)</f>
        <v>0</v>
      </c>
      <c r="D924" s="219">
        <v>1</v>
      </c>
      <c r="E924" s="104" t="str">
        <f>VLOOKUP(BJB!$F$9:$F$5599,Ctrl!$B$4:$D$399,3,0)</f>
        <v>III</v>
      </c>
      <c r="F924" s="139" t="s">
        <v>10541</v>
      </c>
      <c r="G924" s="139" t="s">
        <v>7655</v>
      </c>
      <c r="H924" s="125"/>
      <c r="I924" s="220">
        <f>IF(G923=BJB!$G1679,I923+1,1)</f>
        <v>1</v>
      </c>
      <c r="J924" s="912" t="s">
        <v>21093</v>
      </c>
      <c r="K924" s="121" t="s">
        <v>10889</v>
      </c>
      <c r="L924" s="104" t="s">
        <v>6477</v>
      </c>
      <c r="M924" s="104" t="s">
        <v>5469</v>
      </c>
      <c r="N924" s="120">
        <v>41509</v>
      </c>
      <c r="O924" s="105">
        <v>200000000</v>
      </c>
      <c r="P924" s="105" t="s">
        <v>15413</v>
      </c>
      <c r="Q924" s="120">
        <v>42075</v>
      </c>
      <c r="R924" s="105">
        <v>157115861</v>
      </c>
      <c r="S924" s="146" t="s">
        <v>8574</v>
      </c>
      <c r="T924" s="109">
        <v>42306</v>
      </c>
      <c r="U924" s="141">
        <v>99512279</v>
      </c>
      <c r="V924" s="109">
        <v>42306</v>
      </c>
      <c r="W924" s="141">
        <v>99512279</v>
      </c>
      <c r="X924" s="141">
        <v>0</v>
      </c>
      <c r="Y924" s="141">
        <v>0</v>
      </c>
      <c r="Z924" s="141">
        <v>0</v>
      </c>
      <c r="AA924" s="114">
        <v>0</v>
      </c>
      <c r="AB924" s="136"/>
      <c r="AC924" s="232"/>
      <c r="AD924" s="141"/>
      <c r="AE924" s="106">
        <v>0</v>
      </c>
      <c r="AF924" s="106">
        <v>0</v>
      </c>
      <c r="AG924" s="106">
        <v>0</v>
      </c>
      <c r="AH924" s="111"/>
      <c r="AI924" s="106"/>
      <c r="AJ924" s="106"/>
      <c r="AK924" s="106"/>
      <c r="AL924" s="106"/>
      <c r="AM924" s="106"/>
      <c r="AN924" s="114">
        <f t="shared" si="28"/>
        <v>0</v>
      </c>
      <c r="AO924" s="114">
        <f t="shared" si="29"/>
        <v>99512279</v>
      </c>
      <c r="AP924" s="114"/>
      <c r="AQ924" s="114"/>
      <c r="AR924" s="114"/>
      <c r="AS924" s="114"/>
    </row>
    <row r="925" spans="1:46" s="191" customFormat="1" ht="15" customHeight="1" x14ac:dyDescent="0.2">
      <c r="A925" s="104"/>
      <c r="B925" s="104">
        <f>VLOOKUP(BJB!$F$9:$F$5599,Ctrl!$B$4:$C$399,2,0)</f>
        <v>28</v>
      </c>
      <c r="C925" s="104">
        <f>VLOOKUP(BJB!$G$9:$G$5599,Ctrl!$E$4:$F$399,2,0)</f>
        <v>1</v>
      </c>
      <c r="D925" s="219">
        <v>1</v>
      </c>
      <c r="E925" s="104" t="str">
        <f>VLOOKUP(BJB!$F$9:$F$5599,Ctrl!$B$4:$D$399,3,0)</f>
        <v>III</v>
      </c>
      <c r="F925" s="139" t="s">
        <v>10541</v>
      </c>
      <c r="G925" s="139" t="s">
        <v>1717</v>
      </c>
      <c r="H925" s="125"/>
      <c r="I925" s="220">
        <f>IF(G924=BJB!$G1728,I924+1,1)</f>
        <v>1</v>
      </c>
      <c r="J925" s="912" t="s">
        <v>21094</v>
      </c>
      <c r="K925" s="121" t="s">
        <v>1788</v>
      </c>
      <c r="L925" s="104" t="s">
        <v>6477</v>
      </c>
      <c r="M925" s="104" t="s">
        <v>1789</v>
      </c>
      <c r="N925" s="120">
        <v>40263</v>
      </c>
      <c r="O925" s="107">
        <v>10000000</v>
      </c>
      <c r="P925" s="105" t="s">
        <v>6222</v>
      </c>
      <c r="Q925" s="120" t="s">
        <v>6222</v>
      </c>
      <c r="R925" s="890">
        <v>0</v>
      </c>
      <c r="S925" s="108" t="s">
        <v>1790</v>
      </c>
      <c r="T925" s="109">
        <v>40777</v>
      </c>
      <c r="U925" s="106">
        <v>7500000</v>
      </c>
      <c r="V925" s="109" t="s">
        <v>6222</v>
      </c>
      <c r="W925" s="141">
        <v>0</v>
      </c>
      <c r="X925" s="141">
        <v>0</v>
      </c>
      <c r="Y925" s="141">
        <v>0</v>
      </c>
      <c r="Z925" s="141">
        <v>0</v>
      </c>
      <c r="AA925" s="114">
        <v>0</v>
      </c>
      <c r="AB925" s="114"/>
      <c r="AC925" s="106"/>
      <c r="AD925" s="141"/>
      <c r="AE925" s="106">
        <v>0</v>
      </c>
      <c r="AF925" s="106">
        <v>0</v>
      </c>
      <c r="AG925" s="106">
        <v>0</v>
      </c>
      <c r="AH925" s="106"/>
      <c r="AI925" s="106"/>
      <c r="AJ925" s="106"/>
      <c r="AK925" s="106"/>
      <c r="AL925" s="106"/>
      <c r="AM925" s="106"/>
      <c r="AN925" s="114">
        <f t="shared" si="28"/>
        <v>0</v>
      </c>
      <c r="AO925" s="114">
        <f t="shared" si="29"/>
        <v>7500000</v>
      </c>
      <c r="AP925" s="114"/>
      <c r="AQ925" s="114"/>
      <c r="AR925" s="114"/>
      <c r="AS925" s="114"/>
      <c r="AT925" s="190"/>
    </row>
    <row r="926" spans="1:46" s="233" customFormat="1" ht="15" customHeight="1" x14ac:dyDescent="0.2">
      <c r="A926" s="104"/>
      <c r="B926" s="104">
        <f>VLOOKUP(BJB!$F$9:$F$5599,Ctrl!$B$4:$C$399,2,0)</f>
        <v>28</v>
      </c>
      <c r="C926" s="104">
        <f>VLOOKUP(BJB!$G$9:$G$5599,Ctrl!$E$4:$F$399,2,0)</f>
        <v>1</v>
      </c>
      <c r="D926" s="219">
        <v>1</v>
      </c>
      <c r="E926" s="104" t="str">
        <f>VLOOKUP(BJB!$F$9:$F$5599,Ctrl!$B$4:$D$399,3,0)</f>
        <v>III</v>
      </c>
      <c r="F926" s="139" t="s">
        <v>10541</v>
      </c>
      <c r="G926" s="139" t="s">
        <v>1717</v>
      </c>
      <c r="H926" s="125"/>
      <c r="I926" s="220">
        <f>IF(G925=BJB!$G1807,I925+1,1)</f>
        <v>1</v>
      </c>
      <c r="J926" s="912" t="s">
        <v>21095</v>
      </c>
      <c r="K926" s="126" t="s">
        <v>1902</v>
      </c>
      <c r="L926" s="104" t="s">
        <v>6477</v>
      </c>
      <c r="M926" s="104" t="s">
        <v>1903</v>
      </c>
      <c r="N926" s="120">
        <v>41218</v>
      </c>
      <c r="O926" s="140">
        <v>40000000</v>
      </c>
      <c r="P926" s="105" t="s">
        <v>15414</v>
      </c>
      <c r="Q926" s="120">
        <v>41528</v>
      </c>
      <c r="R926" s="105">
        <v>46508846</v>
      </c>
      <c r="S926" s="234" t="s">
        <v>5977</v>
      </c>
      <c r="T926" s="120">
        <v>41599</v>
      </c>
      <c r="U926" s="141">
        <v>28000000</v>
      </c>
      <c r="V926" s="109">
        <v>41599</v>
      </c>
      <c r="W926" s="141">
        <v>28000000</v>
      </c>
      <c r="X926" s="141">
        <v>0</v>
      </c>
      <c r="Y926" s="141">
        <v>0</v>
      </c>
      <c r="Z926" s="141">
        <v>0</v>
      </c>
      <c r="AA926" s="114">
        <v>28000000</v>
      </c>
      <c r="AB926" s="114"/>
      <c r="AC926" s="141"/>
      <c r="AD926" s="141"/>
      <c r="AE926" s="106">
        <v>0</v>
      </c>
      <c r="AF926" s="106">
        <v>0</v>
      </c>
      <c r="AG926" s="106">
        <v>0</v>
      </c>
      <c r="AH926" s="141"/>
      <c r="AI926" s="141"/>
      <c r="AJ926" s="141"/>
      <c r="AK926" s="141"/>
      <c r="AL926" s="141"/>
      <c r="AM926" s="141"/>
      <c r="AN926" s="114">
        <f t="shared" si="28"/>
        <v>28000000</v>
      </c>
      <c r="AO926" s="114">
        <f t="shared" si="29"/>
        <v>0</v>
      </c>
      <c r="AP926" s="114"/>
      <c r="AQ926" s="114"/>
      <c r="AR926" s="114"/>
      <c r="AS926" s="114"/>
      <c r="AT926" s="190"/>
    </row>
    <row r="927" spans="1:46" s="190" customFormat="1" ht="15" customHeight="1" x14ac:dyDescent="0.2">
      <c r="A927" s="104"/>
      <c r="B927" s="104">
        <f>VLOOKUP(BJB!$F$9:$F$5599,Ctrl!$B$4:$C$399,2,0)</f>
        <v>28</v>
      </c>
      <c r="C927" s="104">
        <f>VLOOKUP(BJB!$G$9:$G$5599,Ctrl!$E$4:$F$399,2,0)</f>
        <v>0</v>
      </c>
      <c r="D927" s="219">
        <v>1</v>
      </c>
      <c r="E927" s="104" t="str">
        <f>VLOOKUP(BJB!$F$9:$F$5599,Ctrl!$B$4:$D$399,3,0)</f>
        <v>III</v>
      </c>
      <c r="F927" s="139" t="s">
        <v>10541</v>
      </c>
      <c r="G927" s="139" t="s">
        <v>7655</v>
      </c>
      <c r="H927" s="125"/>
      <c r="I927" s="220">
        <f>IF(G926=BJB!$G1407,I926+1,1)</f>
        <v>1</v>
      </c>
      <c r="J927" s="912" t="s">
        <v>21096</v>
      </c>
      <c r="K927" s="121" t="s">
        <v>7318</v>
      </c>
      <c r="L927" s="104" t="s">
        <v>6477</v>
      </c>
      <c r="M927" s="104" t="s">
        <v>7312</v>
      </c>
      <c r="N927" s="120">
        <v>41429</v>
      </c>
      <c r="O927" s="105">
        <v>25000000</v>
      </c>
      <c r="P927" s="105" t="s">
        <v>15415</v>
      </c>
      <c r="Q927" s="120">
        <v>41856</v>
      </c>
      <c r="R927" s="105">
        <v>18612461</v>
      </c>
      <c r="S927" s="146" t="s">
        <v>7334</v>
      </c>
      <c r="T927" s="109">
        <v>42081</v>
      </c>
      <c r="U927" s="141">
        <v>12600270</v>
      </c>
      <c r="V927" s="109">
        <v>42081</v>
      </c>
      <c r="W927" s="141">
        <v>12600270</v>
      </c>
      <c r="X927" s="141">
        <v>0</v>
      </c>
      <c r="Y927" s="141">
        <v>0</v>
      </c>
      <c r="Z927" s="141">
        <v>0</v>
      </c>
      <c r="AA927" s="114">
        <v>0</v>
      </c>
      <c r="AB927" s="114"/>
      <c r="AC927" s="132"/>
      <c r="AD927" s="141"/>
      <c r="AE927" s="106">
        <v>0</v>
      </c>
      <c r="AF927" s="106">
        <v>0</v>
      </c>
      <c r="AG927" s="106">
        <v>0</v>
      </c>
      <c r="AH927" s="141"/>
      <c r="AI927" s="141"/>
      <c r="AJ927" s="141"/>
      <c r="AK927" s="141"/>
      <c r="AL927" s="141"/>
      <c r="AM927" s="141"/>
      <c r="AN927" s="114">
        <f t="shared" si="28"/>
        <v>0</v>
      </c>
      <c r="AO927" s="114">
        <f t="shared" si="29"/>
        <v>12600270</v>
      </c>
      <c r="AP927" s="114"/>
      <c r="AQ927" s="114"/>
      <c r="AR927" s="114"/>
      <c r="AS927" s="114"/>
    </row>
    <row r="928" spans="1:46" s="190" customFormat="1" ht="15" customHeight="1" x14ac:dyDescent="0.2">
      <c r="A928" s="104"/>
      <c r="B928" s="104">
        <f>VLOOKUP(BJB!$F$9:$F$5599,Ctrl!$B$4:$C$399,2,0)</f>
        <v>28</v>
      </c>
      <c r="C928" s="104">
        <f>VLOOKUP(BJB!$G$9:$G$5599,Ctrl!$E$4:$F$399,2,0)</f>
        <v>0</v>
      </c>
      <c r="D928" s="219">
        <v>1</v>
      </c>
      <c r="E928" s="104" t="str">
        <f>VLOOKUP(BJB!$F$9:$F$5599,Ctrl!$B$4:$D$399,3,0)</f>
        <v>III</v>
      </c>
      <c r="F928" s="139" t="s">
        <v>10541</v>
      </c>
      <c r="G928" s="139" t="s">
        <v>7655</v>
      </c>
      <c r="H928" s="125"/>
      <c r="I928" s="220">
        <f>IF(G927=BJB!$G1437,I927+1,1)</f>
        <v>1</v>
      </c>
      <c r="J928" s="912" t="s">
        <v>21097</v>
      </c>
      <c r="K928" s="121" t="s">
        <v>1495</v>
      </c>
      <c r="L928" s="104" t="s">
        <v>6477</v>
      </c>
      <c r="M928" s="104" t="s">
        <v>1496</v>
      </c>
      <c r="N928" s="120">
        <v>39765</v>
      </c>
      <c r="O928" s="114">
        <v>40000000</v>
      </c>
      <c r="P928" s="105" t="s">
        <v>6222</v>
      </c>
      <c r="Q928" s="120" t="s">
        <v>6222</v>
      </c>
      <c r="R928" s="890">
        <v>0</v>
      </c>
      <c r="S928" s="108" t="s">
        <v>6885</v>
      </c>
      <c r="T928" s="109">
        <v>40359</v>
      </c>
      <c r="U928" s="114">
        <v>25680453</v>
      </c>
      <c r="V928" s="109" t="s">
        <v>6222</v>
      </c>
      <c r="W928" s="141">
        <v>0</v>
      </c>
      <c r="X928" s="141">
        <v>0</v>
      </c>
      <c r="Y928" s="141">
        <v>0</v>
      </c>
      <c r="Z928" s="141">
        <v>0</v>
      </c>
      <c r="AA928" s="114">
        <v>1140000</v>
      </c>
      <c r="AB928" s="114"/>
      <c r="AC928" s="114"/>
      <c r="AD928" s="141"/>
      <c r="AE928" s="106">
        <v>0</v>
      </c>
      <c r="AF928" s="106">
        <v>0</v>
      </c>
      <c r="AG928" s="106">
        <v>0</v>
      </c>
      <c r="AH928" s="114"/>
      <c r="AI928" s="114"/>
      <c r="AJ928" s="114"/>
      <c r="AK928" s="114"/>
      <c r="AL928" s="114"/>
      <c r="AM928" s="114"/>
      <c r="AN928" s="114">
        <f t="shared" si="28"/>
        <v>1140000</v>
      </c>
      <c r="AO928" s="114">
        <f t="shared" si="29"/>
        <v>24540453</v>
      </c>
      <c r="AP928" s="114"/>
      <c r="AQ928" s="114"/>
      <c r="AR928" s="114"/>
      <c r="AS928" s="114"/>
    </row>
    <row r="929" spans="1:46" s="190" customFormat="1" ht="15" customHeight="1" x14ac:dyDescent="0.2">
      <c r="A929" s="104"/>
      <c r="B929" s="104">
        <f>VLOOKUP(BJB!$F$9:$F$5599,Ctrl!$B$4:$C$399,2,0)</f>
        <v>28</v>
      </c>
      <c r="C929" s="104">
        <f>VLOOKUP(BJB!$G$9:$G$5599,Ctrl!$E$4:$F$399,2,0)</f>
        <v>0</v>
      </c>
      <c r="D929" s="219">
        <v>1</v>
      </c>
      <c r="E929" s="104" t="str">
        <f>VLOOKUP(BJB!$F$9:$F$5599,Ctrl!$B$4:$D$399,3,0)</f>
        <v>III</v>
      </c>
      <c r="F929" s="139" t="s">
        <v>10580</v>
      </c>
      <c r="G929" s="139" t="s">
        <v>7655</v>
      </c>
      <c r="H929" s="125">
        <v>1120619001000</v>
      </c>
      <c r="I929" s="220">
        <f>IF(G928=BJB!$G1657,I928+1,1)</f>
        <v>1</v>
      </c>
      <c r="J929" s="912" t="s">
        <v>21098</v>
      </c>
      <c r="K929" s="121" t="s">
        <v>10890</v>
      </c>
      <c r="L929" s="104" t="s">
        <v>6477</v>
      </c>
      <c r="M929" s="104" t="s">
        <v>1707</v>
      </c>
      <c r="N929" s="120">
        <v>41113</v>
      </c>
      <c r="O929" s="105">
        <v>10000000</v>
      </c>
      <c r="P929" s="105" t="s">
        <v>15416</v>
      </c>
      <c r="Q929" s="120">
        <v>42069</v>
      </c>
      <c r="R929" s="105">
        <v>6213169</v>
      </c>
      <c r="S929" s="146" t="s">
        <v>8330</v>
      </c>
      <c r="T929" s="109">
        <v>42184</v>
      </c>
      <c r="U929" s="141">
        <v>4078943</v>
      </c>
      <c r="V929" s="109">
        <v>42184</v>
      </c>
      <c r="W929" s="141">
        <v>4078943</v>
      </c>
      <c r="X929" s="141">
        <v>0</v>
      </c>
      <c r="Y929" s="141">
        <v>0</v>
      </c>
      <c r="Z929" s="141">
        <v>0</v>
      </c>
      <c r="AA929" s="114">
        <v>1112283</v>
      </c>
      <c r="AB929" s="114"/>
      <c r="AC929" s="132"/>
      <c r="AD929" s="141"/>
      <c r="AE929" s="106">
        <v>0</v>
      </c>
      <c r="AF929" s="106">
        <v>0</v>
      </c>
      <c r="AG929" s="106">
        <v>0</v>
      </c>
      <c r="AH929" s="222"/>
      <c r="AI929" s="106"/>
      <c r="AJ929" s="106"/>
      <c r="AK929" s="106"/>
      <c r="AL929" s="106"/>
      <c r="AM929" s="106"/>
      <c r="AN929" s="114">
        <f t="shared" si="28"/>
        <v>1112283</v>
      </c>
      <c r="AO929" s="114">
        <f t="shared" si="29"/>
        <v>2966660</v>
      </c>
      <c r="AP929" s="114"/>
      <c r="AQ929" s="114"/>
      <c r="AR929" s="114"/>
      <c r="AS929" s="114"/>
      <c r="AT929" s="191"/>
    </row>
    <row r="930" spans="1:46" s="190" customFormat="1" ht="15" customHeight="1" x14ac:dyDescent="0.2">
      <c r="A930" s="104"/>
      <c r="B930" s="104">
        <f>VLOOKUP(BJB!$F$9:$F$5599,Ctrl!$B$4:$C$399,2,0)</f>
        <v>28</v>
      </c>
      <c r="C930" s="104">
        <f>VLOOKUP(BJB!$G$9:$G$5599,Ctrl!$E$4:$F$399,2,0)</f>
        <v>1</v>
      </c>
      <c r="D930" s="219">
        <v>1</v>
      </c>
      <c r="E930" s="104" t="str">
        <f>VLOOKUP(BJB!$F$9:$F$5599,Ctrl!$B$4:$D$399,3,0)</f>
        <v>III</v>
      </c>
      <c r="F930" s="139" t="s">
        <v>10541</v>
      </c>
      <c r="G930" s="139" t="s">
        <v>1717</v>
      </c>
      <c r="H930" s="125" t="s">
        <v>6320</v>
      </c>
      <c r="I930" s="220">
        <f>IF(G929=BJB!$G1808,I929+1,1)</f>
        <v>1</v>
      </c>
      <c r="J930" s="912" t="s">
        <v>21099</v>
      </c>
      <c r="K930" s="126" t="s">
        <v>1904</v>
      </c>
      <c r="L930" s="104" t="s">
        <v>6477</v>
      </c>
      <c r="M930" s="104" t="s">
        <v>1905</v>
      </c>
      <c r="N930" s="128">
        <v>41180</v>
      </c>
      <c r="O930" s="140">
        <v>30000000</v>
      </c>
      <c r="P930" s="105" t="s">
        <v>15417</v>
      </c>
      <c r="Q930" s="120">
        <v>41528</v>
      </c>
      <c r="R930" s="105">
        <v>28912103</v>
      </c>
      <c r="S930" s="234" t="s">
        <v>5977</v>
      </c>
      <c r="T930" s="120">
        <v>41599</v>
      </c>
      <c r="U930" s="141">
        <v>19264749</v>
      </c>
      <c r="V930" s="109">
        <v>41599</v>
      </c>
      <c r="W930" s="141">
        <v>19264749</v>
      </c>
      <c r="X930" s="141">
        <v>0</v>
      </c>
      <c r="Y930" s="141">
        <v>0</v>
      </c>
      <c r="Z930" s="141">
        <v>0</v>
      </c>
      <c r="AA930" s="114">
        <v>229710</v>
      </c>
      <c r="AB930" s="114"/>
      <c r="AC930" s="132"/>
      <c r="AD930" s="141"/>
      <c r="AE930" s="106">
        <v>0</v>
      </c>
      <c r="AF930" s="106">
        <v>0</v>
      </c>
      <c r="AG930" s="106">
        <v>0</v>
      </c>
      <c r="AH930" s="141"/>
      <c r="AI930" s="141"/>
      <c r="AJ930" s="141"/>
      <c r="AK930" s="154"/>
      <c r="AL930" s="141"/>
      <c r="AM930" s="141"/>
      <c r="AN930" s="114">
        <f t="shared" si="28"/>
        <v>229710</v>
      </c>
      <c r="AO930" s="114">
        <f t="shared" si="29"/>
        <v>19035039</v>
      </c>
      <c r="AP930" s="114"/>
      <c r="AQ930" s="114"/>
      <c r="AR930" s="114"/>
      <c r="AS930" s="114"/>
    </row>
    <row r="931" spans="1:46" s="190" customFormat="1" ht="15" customHeight="1" x14ac:dyDescent="0.2">
      <c r="A931" s="104"/>
      <c r="B931" s="104">
        <f>VLOOKUP(BJB!$F$9:$F$5599,Ctrl!$B$4:$C$399,2,0)</f>
        <v>28</v>
      </c>
      <c r="C931" s="104">
        <f>VLOOKUP(BJB!$G$9:$G$5599,Ctrl!$E$4:$F$399,2,0)</f>
        <v>1</v>
      </c>
      <c r="D931" s="219">
        <v>1</v>
      </c>
      <c r="E931" s="104" t="str">
        <f>VLOOKUP(BJB!$F$9:$F$5599,Ctrl!$B$4:$D$399,3,0)</f>
        <v>III</v>
      </c>
      <c r="F931" s="139" t="s">
        <v>10541</v>
      </c>
      <c r="G931" s="139" t="s">
        <v>1717</v>
      </c>
      <c r="H931" s="125"/>
      <c r="I931" s="220">
        <f>IF(G930=BJB!$G1720,I930+1,1)</f>
        <v>1</v>
      </c>
      <c r="J931" s="912" t="s">
        <v>21100</v>
      </c>
      <c r="K931" s="121" t="s">
        <v>1776</v>
      </c>
      <c r="L931" s="104" t="s">
        <v>6477</v>
      </c>
      <c r="M931" s="104" t="s">
        <v>1777</v>
      </c>
      <c r="N931" s="120">
        <v>40023</v>
      </c>
      <c r="O931" s="107">
        <v>24000000</v>
      </c>
      <c r="P931" s="105" t="s">
        <v>6222</v>
      </c>
      <c r="Q931" s="120" t="s">
        <v>6222</v>
      </c>
      <c r="R931" s="890">
        <v>0</v>
      </c>
      <c r="S931" s="108" t="s">
        <v>1775</v>
      </c>
      <c r="T931" s="109">
        <v>40753</v>
      </c>
      <c r="U931" s="106">
        <v>13564583</v>
      </c>
      <c r="V931" s="109" t="s">
        <v>6222</v>
      </c>
      <c r="W931" s="141">
        <v>0</v>
      </c>
      <c r="X931" s="141">
        <v>0</v>
      </c>
      <c r="Y931" s="141">
        <v>0</v>
      </c>
      <c r="Z931" s="141">
        <v>0</v>
      </c>
      <c r="AA931" s="114">
        <v>0</v>
      </c>
      <c r="AB931" s="114"/>
      <c r="AC931" s="106"/>
      <c r="AD931" s="141"/>
      <c r="AE931" s="106">
        <v>0</v>
      </c>
      <c r="AF931" s="106">
        <v>0</v>
      </c>
      <c r="AG931" s="106">
        <v>0</v>
      </c>
      <c r="AH931" s="106"/>
      <c r="AI931" s="106"/>
      <c r="AJ931" s="106"/>
      <c r="AK931" s="106"/>
      <c r="AL931" s="106"/>
      <c r="AM931" s="106"/>
      <c r="AN931" s="114">
        <f t="shared" si="28"/>
        <v>0</v>
      </c>
      <c r="AO931" s="114">
        <f t="shared" si="29"/>
        <v>13564583</v>
      </c>
      <c r="AP931" s="114"/>
      <c r="AQ931" s="114"/>
      <c r="AR931" s="114"/>
      <c r="AS931" s="114"/>
    </row>
    <row r="932" spans="1:46" s="190" customFormat="1" ht="15" customHeight="1" x14ac:dyDescent="0.2">
      <c r="A932" s="104"/>
      <c r="B932" s="104">
        <f>VLOOKUP(BJB!$F$9:$F$5599,Ctrl!$B$4:$C$399,2,0)</f>
        <v>28</v>
      </c>
      <c r="C932" s="104">
        <f>VLOOKUP(BJB!$G$9:$G$5599,Ctrl!$E$4:$F$399,2,0)</f>
        <v>2</v>
      </c>
      <c r="D932" s="219">
        <v>1</v>
      </c>
      <c r="E932" s="104" t="str">
        <f>VLOOKUP(BJB!$F$9:$F$5599,Ctrl!$B$4:$D$399,3,0)</f>
        <v>III</v>
      </c>
      <c r="F932" s="139" t="s">
        <v>10541</v>
      </c>
      <c r="G932" s="139" t="s">
        <v>1908</v>
      </c>
      <c r="H932" s="125"/>
      <c r="I932" s="220">
        <f>IF(G931=BJB!$G2033,I931+1,1)</f>
        <v>1</v>
      </c>
      <c r="J932" s="912" t="s">
        <v>21101</v>
      </c>
      <c r="K932" s="126" t="s">
        <v>6110</v>
      </c>
      <c r="L932" s="104" t="s">
        <v>6477</v>
      </c>
      <c r="M932" s="104" t="s">
        <v>5785</v>
      </c>
      <c r="N932" s="120">
        <v>41389</v>
      </c>
      <c r="O932" s="105">
        <v>60000000</v>
      </c>
      <c r="P932" s="105" t="s">
        <v>15418</v>
      </c>
      <c r="Q932" s="120">
        <v>41758</v>
      </c>
      <c r="R932" s="105">
        <v>57580936</v>
      </c>
      <c r="S932" s="146" t="s">
        <v>6086</v>
      </c>
      <c r="T932" s="109">
        <v>42003</v>
      </c>
      <c r="U932" s="112">
        <v>38887290</v>
      </c>
      <c r="V932" s="109">
        <v>41974</v>
      </c>
      <c r="W932" s="141">
        <v>38887290</v>
      </c>
      <c r="X932" s="141">
        <v>0</v>
      </c>
      <c r="Y932" s="141">
        <v>0</v>
      </c>
      <c r="Z932" s="141">
        <v>0</v>
      </c>
      <c r="AA932" s="114">
        <v>0</v>
      </c>
      <c r="AB932" s="114"/>
      <c r="AC932" s="112"/>
      <c r="AD932" s="141"/>
      <c r="AE932" s="106">
        <v>0</v>
      </c>
      <c r="AF932" s="106">
        <v>0</v>
      </c>
      <c r="AG932" s="106">
        <v>0</v>
      </c>
      <c r="AH932" s="112"/>
      <c r="AI932" s="112"/>
      <c r="AJ932" s="112"/>
      <c r="AK932" s="112"/>
      <c r="AL932" s="112"/>
      <c r="AM932" s="112"/>
      <c r="AN932" s="114">
        <f t="shared" si="28"/>
        <v>0</v>
      </c>
      <c r="AO932" s="114">
        <f t="shared" si="29"/>
        <v>38887290</v>
      </c>
      <c r="AP932" s="114"/>
      <c r="AQ932" s="114"/>
      <c r="AR932" s="114"/>
      <c r="AS932" s="114"/>
    </row>
    <row r="933" spans="1:46" s="190" customFormat="1" ht="15" customHeight="1" x14ac:dyDescent="0.2">
      <c r="A933" s="104"/>
      <c r="B933" s="104">
        <f>VLOOKUP(BJB!$F$9:$F$5599,Ctrl!$B$4:$C$399,2,0)</f>
        <v>28</v>
      </c>
      <c r="C933" s="104">
        <f>VLOOKUP(BJB!$G$9:$G$5599,Ctrl!$E$4:$F$399,2,0)</f>
        <v>0</v>
      </c>
      <c r="D933" s="219">
        <v>1</v>
      </c>
      <c r="E933" s="104" t="str">
        <f>VLOOKUP(BJB!$F$9:$F$5599,Ctrl!$B$4:$D$399,3,0)</f>
        <v>III</v>
      </c>
      <c r="F933" s="139" t="s">
        <v>10541</v>
      </c>
      <c r="G933" s="139" t="s">
        <v>7655</v>
      </c>
      <c r="H933" s="125"/>
      <c r="I933" s="220">
        <f>IF(G932=BJB!$G1499,I932+1,1)</f>
        <v>1</v>
      </c>
      <c r="J933" s="912" t="s">
        <v>21102</v>
      </c>
      <c r="K933" s="121" t="s">
        <v>1592</v>
      </c>
      <c r="L933" s="104" t="s">
        <v>6476</v>
      </c>
      <c r="M933" s="104" t="s">
        <v>1590</v>
      </c>
      <c r="N933" s="120">
        <v>40280</v>
      </c>
      <c r="O933" s="107">
        <v>304400250</v>
      </c>
      <c r="P933" s="105" t="s">
        <v>6222</v>
      </c>
      <c r="Q933" s="120" t="s">
        <v>6222</v>
      </c>
      <c r="R933" s="890">
        <v>0</v>
      </c>
      <c r="S933" s="108" t="s">
        <v>1591</v>
      </c>
      <c r="T933" s="109">
        <v>40837</v>
      </c>
      <c r="U933" s="106">
        <v>61736138</v>
      </c>
      <c r="V933" s="109" t="s">
        <v>6222</v>
      </c>
      <c r="W933" s="141">
        <v>0</v>
      </c>
      <c r="X933" s="141">
        <v>0</v>
      </c>
      <c r="Y933" s="141">
        <v>0</v>
      </c>
      <c r="Z933" s="141">
        <v>0</v>
      </c>
      <c r="AA933" s="114">
        <v>0</v>
      </c>
      <c r="AB933" s="114"/>
      <c r="AC933" s="106"/>
      <c r="AD933" s="141"/>
      <c r="AE933" s="106">
        <v>0</v>
      </c>
      <c r="AF933" s="106">
        <v>0</v>
      </c>
      <c r="AG933" s="106">
        <v>0</v>
      </c>
      <c r="AH933" s="106"/>
      <c r="AI933" s="106"/>
      <c r="AJ933" s="106"/>
      <c r="AK933" s="106"/>
      <c r="AL933" s="106"/>
      <c r="AM933" s="106"/>
      <c r="AN933" s="114">
        <f t="shared" si="28"/>
        <v>0</v>
      </c>
      <c r="AO933" s="114">
        <f t="shared" si="29"/>
        <v>61736138</v>
      </c>
      <c r="AP933" s="114"/>
      <c r="AQ933" s="114"/>
      <c r="AR933" s="114"/>
      <c r="AS933" s="114"/>
    </row>
    <row r="934" spans="1:46" s="190" customFormat="1" ht="15" customHeight="1" x14ac:dyDescent="0.2">
      <c r="A934" s="104"/>
      <c r="B934" s="104">
        <f>VLOOKUP(BJB!$F$9:$F$5599,Ctrl!$B$4:$C$399,2,0)</f>
        <v>28</v>
      </c>
      <c r="C934" s="104">
        <f>VLOOKUP(BJB!$G$9:$G$5599,Ctrl!$E$4:$F$399,2,0)</f>
        <v>0</v>
      </c>
      <c r="D934" s="219">
        <v>1</v>
      </c>
      <c r="E934" s="104" t="str">
        <f>VLOOKUP(BJB!$F$9:$F$5599,Ctrl!$B$4:$D$399,3,0)</f>
        <v>III</v>
      </c>
      <c r="F934" s="139" t="s">
        <v>10541</v>
      </c>
      <c r="G934" s="139" t="s">
        <v>7655</v>
      </c>
      <c r="H934" s="125"/>
      <c r="I934" s="220">
        <f>IF(G933=BJB!$G1481,I933+1,1)</f>
        <v>1</v>
      </c>
      <c r="J934" s="912" t="s">
        <v>21103</v>
      </c>
      <c r="K934" s="121" t="s">
        <v>1566</v>
      </c>
      <c r="L934" s="104" t="s">
        <v>6477</v>
      </c>
      <c r="M934" s="104" t="s">
        <v>1567</v>
      </c>
      <c r="N934" s="120">
        <v>40050</v>
      </c>
      <c r="O934" s="107">
        <v>50000000</v>
      </c>
      <c r="P934" s="105" t="s">
        <v>6222</v>
      </c>
      <c r="Q934" s="120" t="s">
        <v>6222</v>
      </c>
      <c r="R934" s="890">
        <v>0</v>
      </c>
      <c r="S934" s="108" t="s">
        <v>6896</v>
      </c>
      <c r="T934" s="109">
        <v>40718</v>
      </c>
      <c r="U934" s="106">
        <v>37500000</v>
      </c>
      <c r="V934" s="109" t="s">
        <v>6222</v>
      </c>
      <c r="W934" s="141">
        <v>0</v>
      </c>
      <c r="X934" s="141">
        <v>0</v>
      </c>
      <c r="Y934" s="141">
        <v>0</v>
      </c>
      <c r="Z934" s="141">
        <v>0</v>
      </c>
      <c r="AA934" s="114">
        <v>37500000</v>
      </c>
      <c r="AB934" s="114"/>
      <c r="AC934" s="106"/>
      <c r="AD934" s="141"/>
      <c r="AE934" s="106">
        <v>0</v>
      </c>
      <c r="AF934" s="106">
        <v>0</v>
      </c>
      <c r="AG934" s="106">
        <v>0</v>
      </c>
      <c r="AH934" s="106"/>
      <c r="AI934" s="106"/>
      <c r="AJ934" s="106"/>
      <c r="AK934" s="106"/>
      <c r="AL934" s="106"/>
      <c r="AM934" s="106"/>
      <c r="AN934" s="114">
        <f t="shared" si="28"/>
        <v>37500000</v>
      </c>
      <c r="AO934" s="114">
        <f t="shared" si="29"/>
        <v>0</v>
      </c>
      <c r="AP934" s="114"/>
      <c r="AQ934" s="114"/>
      <c r="AR934" s="114"/>
      <c r="AS934" s="114"/>
    </row>
    <row r="935" spans="1:46" s="190" customFormat="1" ht="15" customHeight="1" x14ac:dyDescent="0.2">
      <c r="A935" s="104"/>
      <c r="B935" s="104">
        <f>VLOOKUP(BJB!$F$9:$F$5599,Ctrl!$B$4:$C$399,2,0)</f>
        <v>28</v>
      </c>
      <c r="C935" s="104">
        <f>VLOOKUP(BJB!$G$9:$G$5599,Ctrl!$E$4:$F$399,2,0)</f>
        <v>3</v>
      </c>
      <c r="D935" s="219">
        <v>1</v>
      </c>
      <c r="E935" s="104" t="str">
        <f>VLOOKUP(BJB!$F$9:$F$5599,Ctrl!$B$4:$D$399,3,0)</f>
        <v>III</v>
      </c>
      <c r="F935" s="139" t="s">
        <v>10541</v>
      </c>
      <c r="G935" s="139" t="s">
        <v>1957</v>
      </c>
      <c r="H935" s="125" t="s">
        <v>7467</v>
      </c>
      <c r="I935" s="220">
        <f>IF(G934=BJB!$G1921,I934+1,1)</f>
        <v>1</v>
      </c>
      <c r="J935" s="912" t="s">
        <v>21104</v>
      </c>
      <c r="K935" s="121" t="s">
        <v>5918</v>
      </c>
      <c r="L935" s="104" t="s">
        <v>6477</v>
      </c>
      <c r="M935" s="104" t="s">
        <v>5737</v>
      </c>
      <c r="N935" s="120">
        <v>41270</v>
      </c>
      <c r="O935" s="105">
        <v>75000000</v>
      </c>
      <c r="P935" s="105" t="s">
        <v>15419</v>
      </c>
      <c r="Q935" s="120">
        <v>41813</v>
      </c>
      <c r="R935" s="105">
        <v>62568464</v>
      </c>
      <c r="S935" s="146" t="s">
        <v>5866</v>
      </c>
      <c r="T935" s="109">
        <v>41878</v>
      </c>
      <c r="U935" s="141">
        <v>42309590</v>
      </c>
      <c r="V935" s="109">
        <v>41852</v>
      </c>
      <c r="W935" s="141">
        <v>42309590</v>
      </c>
      <c r="X935" s="141">
        <v>0</v>
      </c>
      <c r="Y935" s="141">
        <v>0</v>
      </c>
      <c r="Z935" s="141">
        <v>0</v>
      </c>
      <c r="AA935" s="150">
        <v>3249376</v>
      </c>
      <c r="AB935" s="150"/>
      <c r="AC935" s="132"/>
      <c r="AD935" s="141"/>
      <c r="AE935" s="106">
        <v>0</v>
      </c>
      <c r="AF935" s="106">
        <v>0</v>
      </c>
      <c r="AG935" s="106">
        <v>0</v>
      </c>
      <c r="AH935" s="141"/>
      <c r="AI935" s="141"/>
      <c r="AJ935" s="141"/>
      <c r="AK935" s="154"/>
      <c r="AL935" s="141"/>
      <c r="AM935" s="141"/>
      <c r="AN935" s="114">
        <f t="shared" si="28"/>
        <v>3249376</v>
      </c>
      <c r="AO935" s="114">
        <f t="shared" si="29"/>
        <v>39060214</v>
      </c>
      <c r="AP935" s="114"/>
      <c r="AQ935" s="114"/>
      <c r="AR935" s="114"/>
      <c r="AS935" s="114"/>
    </row>
    <row r="936" spans="1:46" s="190" customFormat="1" ht="15" customHeight="1" x14ac:dyDescent="0.2">
      <c r="A936" s="104"/>
      <c r="B936" s="104">
        <f>VLOOKUP(BJB!$F$9:$F$5599,Ctrl!$B$4:$C$399,2,0)</f>
        <v>28</v>
      </c>
      <c r="C936" s="104">
        <f>VLOOKUP(BJB!$G$9:$G$5599,Ctrl!$E$4:$F$399,2,0)</f>
        <v>1</v>
      </c>
      <c r="D936" s="219">
        <v>1</v>
      </c>
      <c r="E936" s="104" t="str">
        <f>VLOOKUP(BJB!$F$9:$F$5599,Ctrl!$B$4:$D$399,3,0)</f>
        <v>III</v>
      </c>
      <c r="F936" s="139" t="s">
        <v>10541</v>
      </c>
      <c r="G936" s="139" t="s">
        <v>1717</v>
      </c>
      <c r="H936" s="125"/>
      <c r="I936" s="220">
        <f>IF(G935=BJB!$G1793,I935+1,1)</f>
        <v>1</v>
      </c>
      <c r="J936" s="912" t="s">
        <v>21105</v>
      </c>
      <c r="K936" s="121" t="s">
        <v>1878</v>
      </c>
      <c r="L936" s="104" t="s">
        <v>6477</v>
      </c>
      <c r="M936" s="104" t="s">
        <v>1879</v>
      </c>
      <c r="N936" s="120">
        <v>40242</v>
      </c>
      <c r="O936" s="107">
        <v>25000000</v>
      </c>
      <c r="P936" s="105" t="s">
        <v>15420</v>
      </c>
      <c r="Q936" s="120">
        <v>41305</v>
      </c>
      <c r="R936" s="105">
        <v>23550222</v>
      </c>
      <c r="S936" s="146" t="s">
        <v>1874</v>
      </c>
      <c r="T936" s="109">
        <v>41389</v>
      </c>
      <c r="U936" s="106">
        <v>16875734</v>
      </c>
      <c r="V936" s="109">
        <v>41389</v>
      </c>
      <c r="W936" s="141">
        <v>16875734</v>
      </c>
      <c r="X936" s="141">
        <v>0</v>
      </c>
      <c r="Y936" s="141">
        <v>0</v>
      </c>
      <c r="Z936" s="141">
        <v>0</v>
      </c>
      <c r="AA936" s="114">
        <v>0</v>
      </c>
      <c r="AB936" s="114"/>
      <c r="AC936" s="106"/>
      <c r="AD936" s="141"/>
      <c r="AE936" s="106">
        <v>0</v>
      </c>
      <c r="AF936" s="106">
        <v>0</v>
      </c>
      <c r="AG936" s="106">
        <v>0</v>
      </c>
      <c r="AH936" s="106"/>
      <c r="AI936" s="106"/>
      <c r="AJ936" s="106"/>
      <c r="AK936" s="106"/>
      <c r="AL936" s="106"/>
      <c r="AM936" s="106"/>
      <c r="AN936" s="114">
        <f t="shared" si="28"/>
        <v>0</v>
      </c>
      <c r="AO936" s="114">
        <f t="shared" si="29"/>
        <v>16875734</v>
      </c>
      <c r="AP936" s="114"/>
      <c r="AQ936" s="114"/>
      <c r="AR936" s="114"/>
      <c r="AS936" s="114"/>
    </row>
    <row r="937" spans="1:46" s="190" customFormat="1" ht="15" customHeight="1" x14ac:dyDescent="0.2">
      <c r="A937" s="104"/>
      <c r="B937" s="104">
        <f>VLOOKUP(BJB!$F$9:$F$5599,Ctrl!$B$4:$C$399,2,0)</f>
        <v>28</v>
      </c>
      <c r="C937" s="104">
        <f>VLOOKUP(BJB!$G$9:$G$5599,Ctrl!$E$4:$F$399,2,0)</f>
        <v>0</v>
      </c>
      <c r="D937" s="219">
        <v>1</v>
      </c>
      <c r="E937" s="104" t="str">
        <f>VLOOKUP(BJB!$F$9:$F$5599,Ctrl!$B$4:$D$399,3,0)</f>
        <v>III</v>
      </c>
      <c r="F937" s="139" t="s">
        <v>10541</v>
      </c>
      <c r="G937" s="139" t="s">
        <v>7655</v>
      </c>
      <c r="H937" s="125"/>
      <c r="I937" s="220">
        <f>IF(G936=BJB!$G1500,I936+1,1)</f>
        <v>1</v>
      </c>
      <c r="J937" s="912" t="s">
        <v>21106</v>
      </c>
      <c r="K937" s="121" t="s">
        <v>1593</v>
      </c>
      <c r="L937" s="104" t="s">
        <v>6477</v>
      </c>
      <c r="M937" s="104" t="s">
        <v>1594</v>
      </c>
      <c r="N937" s="120">
        <v>40511</v>
      </c>
      <c r="O937" s="107">
        <v>30000000</v>
      </c>
      <c r="P937" s="105" t="s">
        <v>6222</v>
      </c>
      <c r="Q937" s="120" t="s">
        <v>6222</v>
      </c>
      <c r="R937" s="890">
        <v>0</v>
      </c>
      <c r="S937" s="108" t="s">
        <v>1595</v>
      </c>
      <c r="T937" s="109">
        <v>40864</v>
      </c>
      <c r="U937" s="106">
        <v>22500000</v>
      </c>
      <c r="V937" s="109" t="s">
        <v>6222</v>
      </c>
      <c r="W937" s="141">
        <v>0</v>
      </c>
      <c r="X937" s="141">
        <v>0</v>
      </c>
      <c r="Y937" s="141">
        <v>0</v>
      </c>
      <c r="Z937" s="141">
        <v>0</v>
      </c>
      <c r="AA937" s="114">
        <v>0</v>
      </c>
      <c r="AB937" s="114"/>
      <c r="AC937" s="106"/>
      <c r="AD937" s="141"/>
      <c r="AE937" s="106">
        <v>0</v>
      </c>
      <c r="AF937" s="106">
        <v>0</v>
      </c>
      <c r="AG937" s="106">
        <v>0</v>
      </c>
      <c r="AH937" s="106"/>
      <c r="AI937" s="106"/>
      <c r="AJ937" s="106"/>
      <c r="AK937" s="106"/>
      <c r="AL937" s="106"/>
      <c r="AM937" s="106"/>
      <c r="AN937" s="114">
        <f t="shared" si="28"/>
        <v>0</v>
      </c>
      <c r="AO937" s="114">
        <f t="shared" si="29"/>
        <v>22500000</v>
      </c>
      <c r="AP937" s="114"/>
      <c r="AQ937" s="114"/>
      <c r="AR937" s="114"/>
      <c r="AS937" s="114"/>
    </row>
    <row r="938" spans="1:46" s="190" customFormat="1" ht="15" customHeight="1" x14ac:dyDescent="0.2">
      <c r="A938" s="104"/>
      <c r="B938" s="104">
        <f>VLOOKUP(BJB!$F$9:$F$5599,Ctrl!$B$4:$C$399,2,0)</f>
        <v>28</v>
      </c>
      <c r="C938" s="104">
        <f>VLOOKUP(BJB!$G$9:$G$5599,Ctrl!$E$4:$F$399,2,0)</f>
        <v>5</v>
      </c>
      <c r="D938" s="219">
        <v>1</v>
      </c>
      <c r="E938" s="104" t="str">
        <f>VLOOKUP(BJB!$F$9:$F$5599,Ctrl!$B$4:$D$399,3,0)</f>
        <v>III</v>
      </c>
      <c r="F938" s="139" t="s">
        <v>10541</v>
      </c>
      <c r="G938" s="139" t="s">
        <v>2058</v>
      </c>
      <c r="H938" s="125"/>
      <c r="I938" s="220">
        <f>IF(G937=BJB!$G1833,I937+1,1)</f>
        <v>1</v>
      </c>
      <c r="J938" s="912" t="s">
        <v>21107</v>
      </c>
      <c r="K938" s="121" t="s">
        <v>2059</v>
      </c>
      <c r="L938" s="104" t="s">
        <v>6477</v>
      </c>
      <c r="M938" s="104" t="s">
        <v>2060</v>
      </c>
      <c r="N938" s="120">
        <v>40696</v>
      </c>
      <c r="O938" s="114">
        <v>25000000</v>
      </c>
      <c r="P938" s="105" t="s">
        <v>6222</v>
      </c>
      <c r="Q938" s="120" t="s">
        <v>6222</v>
      </c>
      <c r="R938" s="890">
        <v>0</v>
      </c>
      <c r="S938" s="108" t="s">
        <v>5983</v>
      </c>
      <c r="T938" s="120">
        <v>41053</v>
      </c>
      <c r="U938" s="106">
        <v>17500000</v>
      </c>
      <c r="V938" s="109" t="s">
        <v>6222</v>
      </c>
      <c r="W938" s="141">
        <v>0</v>
      </c>
      <c r="X938" s="141">
        <v>0</v>
      </c>
      <c r="Y938" s="141">
        <v>0</v>
      </c>
      <c r="Z938" s="141">
        <v>0</v>
      </c>
      <c r="AA938" s="114">
        <v>0</v>
      </c>
      <c r="AB938" s="114"/>
      <c r="AC938" s="106"/>
      <c r="AD938" s="141"/>
      <c r="AE938" s="106">
        <v>0</v>
      </c>
      <c r="AF938" s="106">
        <v>0</v>
      </c>
      <c r="AG938" s="106">
        <v>0</v>
      </c>
      <c r="AH938" s="106"/>
      <c r="AI938" s="106"/>
      <c r="AJ938" s="106"/>
      <c r="AK938" s="106"/>
      <c r="AL938" s="106"/>
      <c r="AM938" s="106"/>
      <c r="AN938" s="114">
        <f t="shared" si="28"/>
        <v>0</v>
      </c>
      <c r="AO938" s="114">
        <f t="shared" si="29"/>
        <v>17500000</v>
      </c>
      <c r="AP938" s="114"/>
      <c r="AQ938" s="114"/>
      <c r="AR938" s="114"/>
      <c r="AS938" s="114"/>
    </row>
    <row r="939" spans="1:46" s="190" customFormat="1" ht="15" customHeight="1" x14ac:dyDescent="0.2">
      <c r="A939" s="104"/>
      <c r="B939" s="104">
        <f>VLOOKUP(BJB!$F$9:$F$5599,Ctrl!$B$4:$C$399,2,0)</f>
        <v>28</v>
      </c>
      <c r="C939" s="104">
        <f>VLOOKUP(BJB!$G$9:$G$5599,Ctrl!$E$4:$F$399,2,0)</f>
        <v>0</v>
      </c>
      <c r="D939" s="219">
        <v>1</v>
      </c>
      <c r="E939" s="104" t="str">
        <f>VLOOKUP(BJB!$F$9:$F$5599,Ctrl!$B$4:$D$399,3,0)</f>
        <v>III</v>
      </c>
      <c r="F939" s="139" t="s">
        <v>10541</v>
      </c>
      <c r="G939" s="139" t="s">
        <v>7655</v>
      </c>
      <c r="H939" s="125"/>
      <c r="I939" s="220">
        <f>IF(G938=BJB!$G1616,I938+1,1)</f>
        <v>1</v>
      </c>
      <c r="J939" s="912" t="s">
        <v>21108</v>
      </c>
      <c r="K939" s="126" t="s">
        <v>6019</v>
      </c>
      <c r="L939" s="104" t="s">
        <v>6477</v>
      </c>
      <c r="M939" s="127" t="s">
        <v>1707</v>
      </c>
      <c r="N939" s="128">
        <v>41113</v>
      </c>
      <c r="O939" s="140">
        <v>40000000</v>
      </c>
      <c r="P939" s="105" t="s">
        <v>15421</v>
      </c>
      <c r="Q939" s="120">
        <v>41856</v>
      </c>
      <c r="R939" s="105">
        <v>33728907</v>
      </c>
      <c r="S939" s="146" t="s">
        <v>5984</v>
      </c>
      <c r="T939" s="109">
        <v>41942</v>
      </c>
      <c r="U939" s="141">
        <v>22428633</v>
      </c>
      <c r="V939" s="109">
        <v>41913</v>
      </c>
      <c r="W939" s="141">
        <v>22428633</v>
      </c>
      <c r="X939" s="141">
        <v>0</v>
      </c>
      <c r="Y939" s="141">
        <v>0</v>
      </c>
      <c r="Z939" s="141">
        <v>0</v>
      </c>
      <c r="AA939" s="114">
        <v>0</v>
      </c>
      <c r="AB939" s="114"/>
      <c r="AC939" s="141"/>
      <c r="AD939" s="141"/>
      <c r="AE939" s="106">
        <v>0</v>
      </c>
      <c r="AF939" s="106">
        <v>0</v>
      </c>
      <c r="AG939" s="106">
        <v>0</v>
      </c>
      <c r="AH939" s="141"/>
      <c r="AI939" s="141"/>
      <c r="AJ939" s="141"/>
      <c r="AK939" s="141"/>
      <c r="AL939" s="141"/>
      <c r="AM939" s="141"/>
      <c r="AN939" s="114">
        <f t="shared" si="28"/>
        <v>0</v>
      </c>
      <c r="AO939" s="114">
        <f t="shared" si="29"/>
        <v>22428633</v>
      </c>
      <c r="AP939" s="114"/>
      <c r="AQ939" s="114"/>
      <c r="AR939" s="114"/>
      <c r="AS939" s="114"/>
    </row>
    <row r="940" spans="1:46" s="190" customFormat="1" ht="15" customHeight="1" x14ac:dyDescent="0.2">
      <c r="A940" s="104"/>
      <c r="B940" s="104">
        <f>VLOOKUP(BJB!$F$9:$F$5599,Ctrl!$B$4:$C$399,2,0)</f>
        <v>28</v>
      </c>
      <c r="C940" s="104">
        <f>VLOOKUP(BJB!$G$9:$G$5599,Ctrl!$E$4:$F$399,2,0)</f>
        <v>5</v>
      </c>
      <c r="D940" s="219">
        <v>1</v>
      </c>
      <c r="E940" s="104" t="str">
        <f>VLOOKUP(BJB!$F$9:$F$5599,Ctrl!$B$4:$D$399,3,0)</f>
        <v>III</v>
      </c>
      <c r="F940" s="139" t="s">
        <v>10541</v>
      </c>
      <c r="G940" s="139" t="s">
        <v>2058</v>
      </c>
      <c r="H940" s="125"/>
      <c r="I940" s="220">
        <f>IF(G939=BJB!$G1830,I939+1,1)</f>
        <v>1</v>
      </c>
      <c r="J940" s="912" t="s">
        <v>21109</v>
      </c>
      <c r="K940" s="121" t="s">
        <v>7328</v>
      </c>
      <c r="L940" s="104" t="s">
        <v>6477</v>
      </c>
      <c r="M940" s="104" t="s">
        <v>7333</v>
      </c>
      <c r="N940" s="120">
        <v>41472</v>
      </c>
      <c r="O940" s="105">
        <v>15000000</v>
      </c>
      <c r="P940" s="105" t="s">
        <v>15422</v>
      </c>
      <c r="Q940" s="120">
        <v>41948</v>
      </c>
      <c r="R940" s="105">
        <v>15443350</v>
      </c>
      <c r="S940" s="146" t="s">
        <v>7339</v>
      </c>
      <c r="T940" s="109">
        <v>42081</v>
      </c>
      <c r="U940" s="141">
        <v>9356873</v>
      </c>
      <c r="V940" s="109">
        <v>42081</v>
      </c>
      <c r="W940" s="141">
        <v>9356873</v>
      </c>
      <c r="X940" s="141">
        <v>0</v>
      </c>
      <c r="Y940" s="141">
        <v>0</v>
      </c>
      <c r="Z940" s="141">
        <v>0</v>
      </c>
      <c r="AA940" s="114">
        <v>0</v>
      </c>
      <c r="AB940" s="114"/>
      <c r="AC940" s="132"/>
      <c r="AD940" s="141"/>
      <c r="AE940" s="106">
        <v>0</v>
      </c>
      <c r="AF940" s="106">
        <v>0</v>
      </c>
      <c r="AG940" s="106">
        <v>0</v>
      </c>
      <c r="AH940" s="141"/>
      <c r="AI940" s="141"/>
      <c r="AJ940" s="141"/>
      <c r="AK940" s="141"/>
      <c r="AL940" s="141"/>
      <c r="AM940" s="141"/>
      <c r="AN940" s="114">
        <f t="shared" si="28"/>
        <v>0</v>
      </c>
      <c r="AO940" s="114">
        <f t="shared" si="29"/>
        <v>9356873</v>
      </c>
      <c r="AP940" s="114"/>
      <c r="AQ940" s="114"/>
      <c r="AR940" s="114"/>
      <c r="AS940" s="114"/>
    </row>
    <row r="941" spans="1:46" s="190" customFormat="1" ht="15" customHeight="1" x14ac:dyDescent="0.2">
      <c r="A941" s="104"/>
      <c r="B941" s="104">
        <f>VLOOKUP(BJB!$F$9:$F$5599,Ctrl!$B$4:$C$399,2,0)</f>
        <v>28</v>
      </c>
      <c r="C941" s="104">
        <f>VLOOKUP(BJB!$G$9:$G$5599,Ctrl!$E$4:$F$399,2,0)</f>
        <v>1</v>
      </c>
      <c r="D941" s="219">
        <v>1</v>
      </c>
      <c r="E941" s="104" t="str">
        <f>VLOOKUP(BJB!$F$9:$F$5599,Ctrl!$B$4:$D$399,3,0)</f>
        <v>III</v>
      </c>
      <c r="F941" s="139" t="s">
        <v>10541</v>
      </c>
      <c r="G941" s="139" t="s">
        <v>1717</v>
      </c>
      <c r="H941" s="125"/>
      <c r="I941" s="220">
        <f>IF(G940=BJB!$G1749,I940+1,1)</f>
        <v>1</v>
      </c>
      <c r="J941" s="912" t="s">
        <v>21110</v>
      </c>
      <c r="K941" s="121" t="s">
        <v>1819</v>
      </c>
      <c r="L941" s="104" t="s">
        <v>6477</v>
      </c>
      <c r="M941" s="104" t="s">
        <v>1815</v>
      </c>
      <c r="N941" s="120">
        <v>40574</v>
      </c>
      <c r="O941" s="107">
        <v>15000000</v>
      </c>
      <c r="P941" s="105" t="s">
        <v>15423</v>
      </c>
      <c r="Q941" s="120">
        <v>40912</v>
      </c>
      <c r="R941" s="105">
        <v>13331833</v>
      </c>
      <c r="S941" s="108" t="s">
        <v>6912</v>
      </c>
      <c r="T941" s="109">
        <v>40955</v>
      </c>
      <c r="U941" s="106">
        <v>9560688</v>
      </c>
      <c r="V941" s="109">
        <v>40955</v>
      </c>
      <c r="W941" s="141">
        <v>9560688</v>
      </c>
      <c r="X941" s="141">
        <v>0</v>
      </c>
      <c r="Y941" s="141">
        <v>0</v>
      </c>
      <c r="Z941" s="141">
        <v>0</v>
      </c>
      <c r="AA941" s="114">
        <v>0</v>
      </c>
      <c r="AB941" s="114"/>
      <c r="AC941" s="106"/>
      <c r="AD941" s="141"/>
      <c r="AE941" s="106">
        <v>0</v>
      </c>
      <c r="AF941" s="106">
        <v>0</v>
      </c>
      <c r="AG941" s="106">
        <v>0</v>
      </c>
      <c r="AH941" s="106"/>
      <c r="AI941" s="106"/>
      <c r="AJ941" s="106"/>
      <c r="AK941" s="106"/>
      <c r="AL941" s="106"/>
      <c r="AM941" s="106"/>
      <c r="AN941" s="114">
        <f t="shared" si="28"/>
        <v>0</v>
      </c>
      <c r="AO941" s="114">
        <f t="shared" si="29"/>
        <v>9560688</v>
      </c>
      <c r="AP941" s="114"/>
      <c r="AQ941" s="114"/>
      <c r="AR941" s="114"/>
      <c r="AS941" s="114"/>
    </row>
    <row r="942" spans="1:46" s="190" customFormat="1" ht="15" customHeight="1" x14ac:dyDescent="0.2">
      <c r="A942" s="104"/>
      <c r="B942" s="104">
        <f>VLOOKUP(BJB!$F$9:$F$5599,Ctrl!$B$4:$C$399,2,0)</f>
        <v>28</v>
      </c>
      <c r="C942" s="104">
        <f>VLOOKUP(BJB!$G$9:$G$5599,Ctrl!$E$4:$F$399,2,0)</f>
        <v>1</v>
      </c>
      <c r="D942" s="219">
        <v>1</v>
      </c>
      <c r="E942" s="104" t="str">
        <f>VLOOKUP(BJB!$F$9:$F$5599,Ctrl!$B$4:$D$399,3,0)</f>
        <v>III</v>
      </c>
      <c r="F942" s="139" t="s">
        <v>10541</v>
      </c>
      <c r="G942" s="139" t="s">
        <v>1717</v>
      </c>
      <c r="H942" s="125">
        <v>1130128000114</v>
      </c>
      <c r="I942" s="220">
        <f>IF(G941=BJB!$G1828,I941+1,1)</f>
        <v>1</v>
      </c>
      <c r="J942" s="912" t="s">
        <v>21111</v>
      </c>
      <c r="K942" s="121" t="s">
        <v>8133</v>
      </c>
      <c r="L942" s="104" t="s">
        <v>6477</v>
      </c>
      <c r="M942" s="104" t="s">
        <v>8186</v>
      </c>
      <c r="N942" s="120">
        <v>41375</v>
      </c>
      <c r="O942" s="105">
        <v>50000000</v>
      </c>
      <c r="P942" s="105" t="s">
        <v>15424</v>
      </c>
      <c r="Q942" s="120">
        <v>41793</v>
      </c>
      <c r="R942" s="105">
        <v>36662360</v>
      </c>
      <c r="S942" s="146" t="s">
        <v>8265</v>
      </c>
      <c r="T942" s="109">
        <v>42152</v>
      </c>
      <c r="U942" s="141">
        <v>24753247.399999999</v>
      </c>
      <c r="V942" s="109">
        <v>42152</v>
      </c>
      <c r="W942" s="141">
        <v>24753247.399999999</v>
      </c>
      <c r="X942" s="141">
        <v>0</v>
      </c>
      <c r="Y942" s="141">
        <v>0</v>
      </c>
      <c r="Z942" s="141">
        <v>0</v>
      </c>
      <c r="AA942" s="114">
        <v>285201</v>
      </c>
      <c r="AB942" s="114"/>
      <c r="AC942" s="132"/>
      <c r="AD942" s="141"/>
      <c r="AE942" s="106">
        <v>0</v>
      </c>
      <c r="AF942" s="106">
        <v>0</v>
      </c>
      <c r="AG942" s="106">
        <v>0</v>
      </c>
      <c r="AH942" s="106"/>
      <c r="AI942" s="106"/>
      <c r="AJ942" s="106"/>
      <c r="AK942" s="106"/>
      <c r="AL942" s="106"/>
      <c r="AM942" s="106"/>
      <c r="AN942" s="114">
        <f t="shared" si="28"/>
        <v>285201</v>
      </c>
      <c r="AO942" s="114">
        <f t="shared" si="29"/>
        <v>24468046.399999999</v>
      </c>
      <c r="AP942" s="114"/>
      <c r="AQ942" s="114"/>
      <c r="AR942" s="114"/>
      <c r="AS942" s="114"/>
    </row>
    <row r="943" spans="1:46" s="190" customFormat="1" ht="15" customHeight="1" x14ac:dyDescent="0.2">
      <c r="A943" s="104"/>
      <c r="B943" s="104">
        <f>VLOOKUP(BJB!$F$9:$F$5599,Ctrl!$B$4:$C$399,2,0)</f>
        <v>28</v>
      </c>
      <c r="C943" s="104">
        <f>VLOOKUP(BJB!$G$9:$G$5599,Ctrl!$E$4:$F$399,2,0)</f>
        <v>1</v>
      </c>
      <c r="D943" s="219">
        <v>1</v>
      </c>
      <c r="E943" s="104" t="str">
        <f>VLOOKUP(BJB!$F$9:$F$5599,Ctrl!$B$4:$D$399,3,0)</f>
        <v>III</v>
      </c>
      <c r="F943" s="139" t="s">
        <v>10541</v>
      </c>
      <c r="G943" s="139" t="s">
        <v>1717</v>
      </c>
      <c r="H943" s="125"/>
      <c r="I943" s="220">
        <f>IF(G942=BJB!$G1736,I942+1,1)</f>
        <v>1</v>
      </c>
      <c r="J943" s="912" t="s">
        <v>21112</v>
      </c>
      <c r="K943" s="121" t="s">
        <v>1801</v>
      </c>
      <c r="L943" s="104" t="s">
        <v>6477</v>
      </c>
      <c r="M943" s="104" t="s">
        <v>1802</v>
      </c>
      <c r="N943" s="120">
        <v>40130</v>
      </c>
      <c r="O943" s="107">
        <v>10000000</v>
      </c>
      <c r="P943" s="105" t="s">
        <v>6222</v>
      </c>
      <c r="Q943" s="120" t="s">
        <v>6222</v>
      </c>
      <c r="R943" s="890">
        <v>0</v>
      </c>
      <c r="S943" s="108" t="s">
        <v>1794</v>
      </c>
      <c r="T943" s="109">
        <v>40840</v>
      </c>
      <c r="U943" s="106">
        <v>7500000</v>
      </c>
      <c r="V943" s="109" t="s">
        <v>6222</v>
      </c>
      <c r="W943" s="141">
        <v>0</v>
      </c>
      <c r="X943" s="141">
        <v>0</v>
      </c>
      <c r="Y943" s="141">
        <v>0</v>
      </c>
      <c r="Z943" s="141">
        <v>0</v>
      </c>
      <c r="AA943" s="114">
        <v>0</v>
      </c>
      <c r="AB943" s="114"/>
      <c r="AC943" s="106"/>
      <c r="AD943" s="141"/>
      <c r="AE943" s="106">
        <v>0</v>
      </c>
      <c r="AF943" s="106">
        <v>0</v>
      </c>
      <c r="AG943" s="106">
        <v>0</v>
      </c>
      <c r="AH943" s="106"/>
      <c r="AI943" s="106"/>
      <c r="AJ943" s="106"/>
      <c r="AK943" s="106"/>
      <c r="AL943" s="106"/>
      <c r="AM943" s="106"/>
      <c r="AN943" s="114">
        <f t="shared" si="28"/>
        <v>0</v>
      </c>
      <c r="AO943" s="114">
        <f t="shared" si="29"/>
        <v>7500000</v>
      </c>
      <c r="AP943" s="114"/>
      <c r="AQ943" s="114"/>
      <c r="AR943" s="114"/>
      <c r="AS943" s="114"/>
    </row>
    <row r="944" spans="1:46" s="190" customFormat="1" ht="15" customHeight="1" x14ac:dyDescent="0.2">
      <c r="A944" s="104"/>
      <c r="B944" s="104">
        <f>VLOOKUP(BJB!$F$9:$F$5599,Ctrl!$B$4:$C$399,2,0)</f>
        <v>28</v>
      </c>
      <c r="C944" s="104">
        <f>VLOOKUP(BJB!$G$9:$G$5599,Ctrl!$E$4:$F$399,2,0)</f>
        <v>1</v>
      </c>
      <c r="D944" s="219">
        <v>1</v>
      </c>
      <c r="E944" s="104" t="str">
        <f>VLOOKUP(BJB!$F$9:$F$5599,Ctrl!$B$4:$D$399,3,0)</f>
        <v>III</v>
      </c>
      <c r="F944" s="139" t="s">
        <v>10541</v>
      </c>
      <c r="G944" s="139" t="s">
        <v>1717</v>
      </c>
      <c r="H944" s="125" t="s">
        <v>7970</v>
      </c>
      <c r="I944" s="220">
        <f>IF(G943=BJB!$G1779,I943+1,1)</f>
        <v>1</v>
      </c>
      <c r="J944" s="912" t="s">
        <v>21113</v>
      </c>
      <c r="K944" s="121" t="s">
        <v>1862</v>
      </c>
      <c r="L944" s="104" t="s">
        <v>6477</v>
      </c>
      <c r="M944" s="104" t="s">
        <v>1860</v>
      </c>
      <c r="N944" s="120">
        <v>40864</v>
      </c>
      <c r="O944" s="105">
        <v>19800000</v>
      </c>
      <c r="P944" s="105" t="s">
        <v>15425</v>
      </c>
      <c r="Q944" s="120">
        <v>41191</v>
      </c>
      <c r="R944" s="105">
        <v>21648000</v>
      </c>
      <c r="S944" s="146" t="s">
        <v>1861</v>
      </c>
      <c r="T944" s="109">
        <v>41243</v>
      </c>
      <c r="U944" s="106">
        <v>13860000</v>
      </c>
      <c r="V944" s="109">
        <v>41243</v>
      </c>
      <c r="W944" s="141">
        <v>13860000</v>
      </c>
      <c r="X944" s="141">
        <v>0</v>
      </c>
      <c r="Y944" s="141">
        <v>0</v>
      </c>
      <c r="Z944" s="141">
        <v>0</v>
      </c>
      <c r="AA944" s="114">
        <v>7860000</v>
      </c>
      <c r="AB944" s="114"/>
      <c r="AC944" s="132"/>
      <c r="AD944" s="141"/>
      <c r="AE944" s="106">
        <v>0</v>
      </c>
      <c r="AF944" s="106">
        <v>0</v>
      </c>
      <c r="AG944" s="106">
        <v>0</v>
      </c>
      <c r="AH944" s="106"/>
      <c r="AI944" s="106"/>
      <c r="AJ944" s="106"/>
      <c r="AK944" s="106"/>
      <c r="AL944" s="106"/>
      <c r="AM944" s="106"/>
      <c r="AN944" s="114">
        <f t="shared" si="28"/>
        <v>7860000</v>
      </c>
      <c r="AO944" s="114">
        <f t="shared" si="29"/>
        <v>6000000</v>
      </c>
      <c r="AP944" s="114"/>
      <c r="AQ944" s="114"/>
      <c r="AR944" s="114"/>
      <c r="AS944" s="114"/>
    </row>
    <row r="945" spans="1:46" s="191" customFormat="1" ht="15" customHeight="1" x14ac:dyDescent="0.2">
      <c r="A945" s="104"/>
      <c r="B945" s="104">
        <f>VLOOKUP(BJB!$F$9:$F$5599,Ctrl!$B$4:$C$399,2,0)</f>
        <v>28</v>
      </c>
      <c r="C945" s="104">
        <f>VLOOKUP(BJB!$G$9:$G$5599,Ctrl!$E$4:$F$399,2,0)</f>
        <v>0</v>
      </c>
      <c r="D945" s="219">
        <v>1</v>
      </c>
      <c r="E945" s="104" t="str">
        <f>VLOOKUP(BJB!$F$9:$F$5599,Ctrl!$B$4:$D$399,3,0)</f>
        <v>III</v>
      </c>
      <c r="F945" s="139" t="s">
        <v>10541</v>
      </c>
      <c r="G945" s="139" t="s">
        <v>7655</v>
      </c>
      <c r="H945" s="125"/>
      <c r="I945" s="220">
        <f>IF(G944=BJB!$G1603,I944+1,1)</f>
        <v>1</v>
      </c>
      <c r="J945" s="912" t="s">
        <v>21114</v>
      </c>
      <c r="K945" s="126" t="s">
        <v>5468</v>
      </c>
      <c r="L945" s="104" t="s">
        <v>6477</v>
      </c>
      <c r="M945" s="127" t="s">
        <v>5469</v>
      </c>
      <c r="N945" s="128">
        <v>41509</v>
      </c>
      <c r="O945" s="140">
        <v>35000000</v>
      </c>
      <c r="P945" s="105" t="s">
        <v>15426</v>
      </c>
      <c r="Q945" s="120">
        <v>41680</v>
      </c>
      <c r="R945" s="105">
        <v>33780030</v>
      </c>
      <c r="S945" s="234" t="s">
        <v>5470</v>
      </c>
      <c r="T945" s="130">
        <v>41789</v>
      </c>
      <c r="U945" s="141">
        <v>22779651</v>
      </c>
      <c r="V945" s="109">
        <v>41760</v>
      </c>
      <c r="W945" s="141">
        <v>22779651</v>
      </c>
      <c r="X945" s="141">
        <v>0</v>
      </c>
      <c r="Y945" s="141">
        <v>0</v>
      </c>
      <c r="Z945" s="141">
        <v>0</v>
      </c>
      <c r="AA945" s="114">
        <v>0</v>
      </c>
      <c r="AB945" s="114"/>
      <c r="AC945" s="141"/>
      <c r="AD945" s="141"/>
      <c r="AE945" s="106">
        <v>0</v>
      </c>
      <c r="AF945" s="106">
        <v>0</v>
      </c>
      <c r="AG945" s="106">
        <v>0</v>
      </c>
      <c r="AH945" s="141"/>
      <c r="AI945" s="141"/>
      <c r="AJ945" s="141"/>
      <c r="AK945" s="141"/>
      <c r="AL945" s="141"/>
      <c r="AM945" s="141"/>
      <c r="AN945" s="114">
        <f t="shared" si="28"/>
        <v>0</v>
      </c>
      <c r="AO945" s="114">
        <f t="shared" si="29"/>
        <v>22779651</v>
      </c>
      <c r="AP945" s="114"/>
      <c r="AQ945" s="114"/>
      <c r="AR945" s="114"/>
      <c r="AS945" s="114"/>
      <c r="AT945" s="190"/>
    </row>
    <row r="946" spans="1:46" s="190" customFormat="1" ht="15" customHeight="1" x14ac:dyDescent="0.2">
      <c r="A946" s="104"/>
      <c r="B946" s="104">
        <f>VLOOKUP(BJB!$F$9:$F$5599,Ctrl!$B$4:$C$399,2,0)</f>
        <v>28</v>
      </c>
      <c r="C946" s="104">
        <f>VLOOKUP(BJB!$G$9:$G$5599,Ctrl!$E$4:$F$399,2,0)</f>
        <v>1</v>
      </c>
      <c r="D946" s="219">
        <v>1</v>
      </c>
      <c r="E946" s="104" t="str">
        <f>VLOOKUP(BJB!$F$9:$F$5599,Ctrl!$B$4:$D$399,3,0)</f>
        <v>III</v>
      </c>
      <c r="F946" s="139" t="s">
        <v>10541</v>
      </c>
      <c r="G946" s="139" t="s">
        <v>1717</v>
      </c>
      <c r="H946" s="125" t="s">
        <v>6315</v>
      </c>
      <c r="I946" s="220">
        <f>IF(G945=BJB!$G1769,I945+1,1)</f>
        <v>1</v>
      </c>
      <c r="J946" s="912" t="s">
        <v>21115</v>
      </c>
      <c r="K946" s="121" t="s">
        <v>1844</v>
      </c>
      <c r="L946" s="104" t="s">
        <v>6477</v>
      </c>
      <c r="M946" s="104" t="s">
        <v>1843</v>
      </c>
      <c r="N946" s="120">
        <v>40744</v>
      </c>
      <c r="O946" s="107">
        <v>7000000</v>
      </c>
      <c r="P946" s="105" t="s">
        <v>15427</v>
      </c>
      <c r="Q946" s="120">
        <v>41037</v>
      </c>
      <c r="R946" s="105">
        <v>5472567</v>
      </c>
      <c r="S946" s="108" t="s">
        <v>1841</v>
      </c>
      <c r="T946" s="109">
        <v>41120</v>
      </c>
      <c r="U946" s="106">
        <v>3704651</v>
      </c>
      <c r="V946" s="109">
        <v>41120</v>
      </c>
      <c r="W946" s="141">
        <v>3704651</v>
      </c>
      <c r="X946" s="141">
        <v>0</v>
      </c>
      <c r="Y946" s="141">
        <v>0</v>
      </c>
      <c r="Z946" s="141">
        <v>0</v>
      </c>
      <c r="AA946" s="114">
        <v>392592</v>
      </c>
      <c r="AB946" s="114"/>
      <c r="AC946" s="132"/>
      <c r="AD946" s="141"/>
      <c r="AE946" s="106">
        <v>0</v>
      </c>
      <c r="AF946" s="106">
        <v>0</v>
      </c>
      <c r="AG946" s="106">
        <v>0</v>
      </c>
      <c r="AH946" s="106"/>
      <c r="AI946" s="106"/>
      <c r="AJ946" s="106"/>
      <c r="AK946" s="106"/>
      <c r="AL946" s="106"/>
      <c r="AM946" s="106"/>
      <c r="AN946" s="114">
        <f t="shared" si="28"/>
        <v>392592</v>
      </c>
      <c r="AO946" s="114">
        <f t="shared" si="29"/>
        <v>3312059</v>
      </c>
      <c r="AP946" s="114"/>
      <c r="AQ946" s="114"/>
      <c r="AR946" s="114"/>
      <c r="AS946" s="114"/>
    </row>
    <row r="947" spans="1:46" s="190" customFormat="1" ht="15" customHeight="1" x14ac:dyDescent="0.2">
      <c r="A947" s="104"/>
      <c r="B947" s="104">
        <f>VLOOKUP(BJB!$F$9:$F$5599,Ctrl!$B$4:$C$399,2,0)</f>
        <v>28</v>
      </c>
      <c r="C947" s="104">
        <f>VLOOKUP(BJB!$G$9:$G$5599,Ctrl!$E$4:$F$399,2,0)</f>
        <v>4</v>
      </c>
      <c r="D947" s="219">
        <v>1</v>
      </c>
      <c r="E947" s="104" t="str">
        <f>VLOOKUP(BJB!$F$9:$F$5599,Ctrl!$B$4:$D$399,3,0)</f>
        <v>III</v>
      </c>
      <c r="F947" s="139" t="s">
        <v>10541</v>
      </c>
      <c r="G947" s="139" t="s">
        <v>2026</v>
      </c>
      <c r="H947" s="231" t="s">
        <v>18599</v>
      </c>
      <c r="I947" s="220">
        <f>IF(G946=BJB!$G1975,I946+1,1)</f>
        <v>1</v>
      </c>
      <c r="J947" s="891" t="s">
        <v>18275</v>
      </c>
      <c r="K947" s="121" t="s">
        <v>4976</v>
      </c>
      <c r="L947" s="104" t="s">
        <v>6477</v>
      </c>
      <c r="M947" s="127" t="s">
        <v>2051</v>
      </c>
      <c r="N947" s="128">
        <v>41213</v>
      </c>
      <c r="O947" s="140">
        <v>70000000</v>
      </c>
      <c r="P947" s="105" t="s">
        <v>15428</v>
      </c>
      <c r="Q947" s="120">
        <v>41582</v>
      </c>
      <c r="R947" s="105">
        <v>80241723</v>
      </c>
      <c r="S947" s="234" t="s">
        <v>4963</v>
      </c>
      <c r="T947" s="130">
        <v>41670</v>
      </c>
      <c r="U947" s="141">
        <v>49000000</v>
      </c>
      <c r="V947" s="109">
        <v>41640</v>
      </c>
      <c r="W947" s="141">
        <v>49000000</v>
      </c>
      <c r="X947" s="141">
        <v>0</v>
      </c>
      <c r="Y947" s="141">
        <v>0</v>
      </c>
      <c r="Z947" s="141">
        <v>0</v>
      </c>
      <c r="AA947" s="114">
        <v>0</v>
      </c>
      <c r="AB947" s="114">
        <v>21582177</v>
      </c>
      <c r="AC947" s="132"/>
      <c r="AD947" s="141"/>
      <c r="AE947" s="106">
        <v>0</v>
      </c>
      <c r="AF947" s="106">
        <v>0</v>
      </c>
      <c r="AG947" s="106">
        <v>0</v>
      </c>
      <c r="AH947" s="141"/>
      <c r="AI947" s="141"/>
      <c r="AJ947" s="141"/>
      <c r="AK947" s="141"/>
      <c r="AL947" s="141"/>
      <c r="AM947" s="141"/>
      <c r="AN947" s="114">
        <f t="shared" si="28"/>
        <v>21582177</v>
      </c>
      <c r="AO947" s="114">
        <f t="shared" si="29"/>
        <v>27417823</v>
      </c>
      <c r="AP947" s="114"/>
      <c r="AQ947" s="114"/>
      <c r="AR947" s="114"/>
      <c r="AS947" s="114"/>
    </row>
    <row r="948" spans="1:46" s="190" customFormat="1" ht="15" customHeight="1" x14ac:dyDescent="0.2">
      <c r="A948" s="104"/>
      <c r="B948" s="104">
        <f>VLOOKUP(BJB!$F$9:$F$5599,Ctrl!$B$4:$C$399,2,0)</f>
        <v>28</v>
      </c>
      <c r="C948" s="104">
        <f>VLOOKUP(BJB!$G$9:$G$5599,Ctrl!$E$4:$F$399,2,0)</f>
        <v>0</v>
      </c>
      <c r="D948" s="219">
        <v>1</v>
      </c>
      <c r="E948" s="104" t="str">
        <f>VLOOKUP(BJB!$F$9:$F$5599,Ctrl!$B$4:$D$399,3,0)</f>
        <v>III</v>
      </c>
      <c r="F948" s="139" t="s">
        <v>10541</v>
      </c>
      <c r="G948" s="139" t="s">
        <v>7655</v>
      </c>
      <c r="H948" s="125"/>
      <c r="I948" s="220">
        <f>IF(G947=BJB!$G1467,I947+1,1)</f>
        <v>1</v>
      </c>
      <c r="J948" s="912" t="s">
        <v>21116</v>
      </c>
      <c r="K948" s="121" t="s">
        <v>876</v>
      </c>
      <c r="L948" s="104" t="s">
        <v>6477</v>
      </c>
      <c r="M948" s="104" t="s">
        <v>1496</v>
      </c>
      <c r="N948" s="120">
        <v>39765</v>
      </c>
      <c r="O948" s="107">
        <v>5000000</v>
      </c>
      <c r="P948" s="105" t="s">
        <v>6222</v>
      </c>
      <c r="Q948" s="120" t="s">
        <v>6222</v>
      </c>
      <c r="R948" s="890">
        <v>0</v>
      </c>
      <c r="S948" s="108" t="s">
        <v>6893</v>
      </c>
      <c r="T948" s="109">
        <v>40620</v>
      </c>
      <c r="U948" s="106">
        <v>1869778</v>
      </c>
      <c r="V948" s="109" t="s">
        <v>6222</v>
      </c>
      <c r="W948" s="141">
        <v>0</v>
      </c>
      <c r="X948" s="141">
        <v>0</v>
      </c>
      <c r="Y948" s="141">
        <v>0</v>
      </c>
      <c r="Z948" s="141">
        <v>0</v>
      </c>
      <c r="AA948" s="114">
        <v>0</v>
      </c>
      <c r="AB948" s="114"/>
      <c r="AC948" s="106"/>
      <c r="AD948" s="141"/>
      <c r="AE948" s="106">
        <v>0</v>
      </c>
      <c r="AF948" s="106">
        <v>0</v>
      </c>
      <c r="AG948" s="106">
        <v>0</v>
      </c>
      <c r="AH948" s="106"/>
      <c r="AI948" s="106"/>
      <c r="AJ948" s="106"/>
      <c r="AK948" s="106"/>
      <c r="AL948" s="106"/>
      <c r="AM948" s="106"/>
      <c r="AN948" s="114">
        <f t="shared" si="28"/>
        <v>0</v>
      </c>
      <c r="AO948" s="114">
        <f t="shared" si="29"/>
        <v>1869778</v>
      </c>
      <c r="AP948" s="114"/>
      <c r="AQ948" s="114"/>
      <c r="AR948" s="114"/>
      <c r="AS948" s="114"/>
    </row>
    <row r="949" spans="1:46" s="190" customFormat="1" ht="15" customHeight="1" x14ac:dyDescent="0.2">
      <c r="A949" s="104"/>
      <c r="B949" s="104">
        <f>VLOOKUP(BJB!$F$9:$F$5599,Ctrl!$B$4:$C$399,2,0)</f>
        <v>28</v>
      </c>
      <c r="C949" s="104">
        <f>VLOOKUP(BJB!$G$9:$G$5599,Ctrl!$E$4:$F$399,2,0)</f>
        <v>1</v>
      </c>
      <c r="D949" s="219">
        <v>1</v>
      </c>
      <c r="E949" s="104" t="str">
        <f>VLOOKUP(BJB!$F$9:$F$5599,Ctrl!$B$4:$D$399,3,0)</f>
        <v>III</v>
      </c>
      <c r="F949" s="139" t="s">
        <v>10541</v>
      </c>
      <c r="G949" s="139" t="s">
        <v>1717</v>
      </c>
      <c r="H949" s="125"/>
      <c r="I949" s="220">
        <f>IF(G948=BJB!$G1734,I948+1,1)</f>
        <v>1</v>
      </c>
      <c r="J949" s="912" t="s">
        <v>21117</v>
      </c>
      <c r="K949" s="121" t="s">
        <v>1798</v>
      </c>
      <c r="L949" s="104" t="s">
        <v>6477</v>
      </c>
      <c r="M949" s="104" t="s">
        <v>1725</v>
      </c>
      <c r="N949" s="120">
        <v>39765</v>
      </c>
      <c r="O949" s="107">
        <v>25000000</v>
      </c>
      <c r="P949" s="105" t="s">
        <v>6222</v>
      </c>
      <c r="Q949" s="120" t="s">
        <v>6222</v>
      </c>
      <c r="R949" s="890">
        <v>0</v>
      </c>
      <c r="S949" s="108" t="s">
        <v>1794</v>
      </c>
      <c r="T949" s="109">
        <v>40840</v>
      </c>
      <c r="U949" s="106">
        <v>14689775</v>
      </c>
      <c r="V949" s="109" t="s">
        <v>6222</v>
      </c>
      <c r="W949" s="141">
        <v>0</v>
      </c>
      <c r="X949" s="141">
        <v>0</v>
      </c>
      <c r="Y949" s="141">
        <v>0</v>
      </c>
      <c r="Z949" s="141">
        <v>0</v>
      </c>
      <c r="AA949" s="114">
        <v>0</v>
      </c>
      <c r="AB949" s="114"/>
      <c r="AC949" s="106"/>
      <c r="AD949" s="141"/>
      <c r="AE949" s="106">
        <v>0</v>
      </c>
      <c r="AF949" s="106">
        <v>0</v>
      </c>
      <c r="AG949" s="106">
        <v>0</v>
      </c>
      <c r="AH949" s="106"/>
      <c r="AI949" s="106"/>
      <c r="AJ949" s="106"/>
      <c r="AK949" s="106"/>
      <c r="AL949" s="106"/>
      <c r="AM949" s="106"/>
      <c r="AN949" s="114">
        <f t="shared" si="28"/>
        <v>0</v>
      </c>
      <c r="AO949" s="114">
        <f t="shared" si="29"/>
        <v>14689775</v>
      </c>
      <c r="AP949" s="114"/>
      <c r="AQ949" s="114"/>
      <c r="AR949" s="114"/>
      <c r="AS949" s="114"/>
    </row>
    <row r="950" spans="1:46" s="190" customFormat="1" ht="15" customHeight="1" x14ac:dyDescent="0.2">
      <c r="A950" s="104"/>
      <c r="B950" s="104">
        <f>VLOOKUP(BJB!$F$9:$F$5599,Ctrl!$B$4:$C$399,2,0)</f>
        <v>28</v>
      </c>
      <c r="C950" s="104">
        <f>VLOOKUP(BJB!$G$9:$G$5599,Ctrl!$E$4:$F$399,2,0)</f>
        <v>4</v>
      </c>
      <c r="D950" s="219">
        <v>1</v>
      </c>
      <c r="E950" s="104" t="str">
        <f>VLOOKUP(BJB!$F$9:$F$5599,Ctrl!$B$4:$D$399,3,0)</f>
        <v>III</v>
      </c>
      <c r="F950" s="139" t="s">
        <v>10541</v>
      </c>
      <c r="G950" s="139" t="s">
        <v>2026</v>
      </c>
      <c r="H950" s="125"/>
      <c r="I950" s="220">
        <f>IF(G949=BJB!$G1966,I949+1,1)</f>
        <v>1</v>
      </c>
      <c r="J950" s="912" t="s">
        <v>21118</v>
      </c>
      <c r="K950" s="121" t="s">
        <v>2047</v>
      </c>
      <c r="L950" s="104" t="s">
        <v>6477</v>
      </c>
      <c r="M950" s="104" t="s">
        <v>2048</v>
      </c>
      <c r="N950" s="120">
        <v>41022</v>
      </c>
      <c r="O950" s="105">
        <v>12000000</v>
      </c>
      <c r="P950" s="105" t="s">
        <v>15429</v>
      </c>
      <c r="Q950" s="120">
        <v>41554</v>
      </c>
      <c r="R950" s="105">
        <v>12743505</v>
      </c>
      <c r="S950" s="146" t="s">
        <v>5981</v>
      </c>
      <c r="T950" s="109">
        <v>41578</v>
      </c>
      <c r="U950" s="141">
        <v>8400000</v>
      </c>
      <c r="V950" s="109">
        <v>41571</v>
      </c>
      <c r="W950" s="141">
        <v>8400000</v>
      </c>
      <c r="X950" s="141">
        <v>0</v>
      </c>
      <c r="Y950" s="141">
        <v>0</v>
      </c>
      <c r="Z950" s="141">
        <v>0</v>
      </c>
      <c r="AA950" s="114">
        <v>0</v>
      </c>
      <c r="AB950" s="114"/>
      <c r="AC950" s="141"/>
      <c r="AD950" s="141"/>
      <c r="AE950" s="106">
        <v>0</v>
      </c>
      <c r="AF950" s="106">
        <v>0</v>
      </c>
      <c r="AG950" s="106">
        <v>0</v>
      </c>
      <c r="AH950" s="141"/>
      <c r="AI950" s="141"/>
      <c r="AJ950" s="141"/>
      <c r="AK950" s="141"/>
      <c r="AL950" s="141"/>
      <c r="AM950" s="141"/>
      <c r="AN950" s="114">
        <f t="shared" si="28"/>
        <v>0</v>
      </c>
      <c r="AO950" s="114">
        <f t="shared" si="29"/>
        <v>8400000</v>
      </c>
      <c r="AP950" s="114"/>
      <c r="AQ950" s="114"/>
      <c r="AR950" s="114"/>
      <c r="AS950" s="114"/>
    </row>
    <row r="951" spans="1:46" s="190" customFormat="1" ht="15" customHeight="1" x14ac:dyDescent="0.2">
      <c r="A951" s="104"/>
      <c r="B951" s="104">
        <f>VLOOKUP(BJB!$F$9:$F$5599,Ctrl!$B$4:$C$399,2,0)</f>
        <v>28</v>
      </c>
      <c r="C951" s="104">
        <f>VLOOKUP(BJB!$G$9:$G$5599,Ctrl!$E$4:$F$399,2,0)</f>
        <v>0</v>
      </c>
      <c r="D951" s="219">
        <v>1</v>
      </c>
      <c r="E951" s="104" t="str">
        <f>VLOOKUP(BJB!$F$9:$F$5599,Ctrl!$B$4:$D$399,3,0)</f>
        <v>III</v>
      </c>
      <c r="F951" s="139" t="s">
        <v>10541</v>
      </c>
      <c r="G951" s="139" t="s">
        <v>7655</v>
      </c>
      <c r="H951" s="125"/>
      <c r="I951" s="220">
        <f>IF(G950=BJB!$G1440,I950+1,1)</f>
        <v>1</v>
      </c>
      <c r="J951" s="912" t="s">
        <v>21119</v>
      </c>
      <c r="K951" s="121" t="s">
        <v>1500</v>
      </c>
      <c r="L951" s="104" t="s">
        <v>6477</v>
      </c>
      <c r="M951" s="104" t="s">
        <v>1499</v>
      </c>
      <c r="N951" s="120">
        <v>39792</v>
      </c>
      <c r="O951" s="114">
        <v>10000000</v>
      </c>
      <c r="P951" s="105" t="s">
        <v>6222</v>
      </c>
      <c r="Q951" s="120" t="s">
        <v>6222</v>
      </c>
      <c r="R951" s="890">
        <v>0</v>
      </c>
      <c r="S951" s="108" t="s">
        <v>6885</v>
      </c>
      <c r="T951" s="109">
        <v>40359</v>
      </c>
      <c r="U951" s="114">
        <v>6473644</v>
      </c>
      <c r="V951" s="109" t="s">
        <v>6222</v>
      </c>
      <c r="W951" s="141">
        <v>0</v>
      </c>
      <c r="X951" s="141">
        <v>0</v>
      </c>
      <c r="Y951" s="141">
        <v>0</v>
      </c>
      <c r="Z951" s="141">
        <v>0</v>
      </c>
      <c r="AA951" s="114">
        <v>120000</v>
      </c>
      <c r="AB951" s="114"/>
      <c r="AC951" s="114"/>
      <c r="AD951" s="141"/>
      <c r="AE951" s="106">
        <v>0</v>
      </c>
      <c r="AF951" s="106">
        <v>0</v>
      </c>
      <c r="AG951" s="106">
        <v>0</v>
      </c>
      <c r="AH951" s="114"/>
      <c r="AI951" s="114"/>
      <c r="AJ951" s="114"/>
      <c r="AK951" s="114"/>
      <c r="AL951" s="114"/>
      <c r="AM951" s="114"/>
      <c r="AN951" s="114">
        <f t="shared" si="28"/>
        <v>120000</v>
      </c>
      <c r="AO951" s="114">
        <f t="shared" si="29"/>
        <v>6353644</v>
      </c>
      <c r="AP951" s="114"/>
      <c r="AQ951" s="114"/>
      <c r="AR951" s="114"/>
      <c r="AS951" s="114"/>
    </row>
    <row r="952" spans="1:46" s="190" customFormat="1" ht="15" customHeight="1" x14ac:dyDescent="0.2">
      <c r="A952" s="104"/>
      <c r="B952" s="104">
        <f>VLOOKUP(BJB!$F$9:$F$5599,Ctrl!$B$4:$C$399,2,0)</f>
        <v>28</v>
      </c>
      <c r="C952" s="104">
        <f>VLOOKUP(BJB!$G$9:$G$5599,Ctrl!$E$4:$F$399,2,0)</f>
        <v>3</v>
      </c>
      <c r="D952" s="219">
        <v>1</v>
      </c>
      <c r="E952" s="104" t="str">
        <f>VLOOKUP(BJB!$F$9:$F$5599,Ctrl!$B$4:$D$399,3,0)</f>
        <v>III</v>
      </c>
      <c r="F952" s="139" t="s">
        <v>10541</v>
      </c>
      <c r="G952" s="139" t="s">
        <v>1957</v>
      </c>
      <c r="H952" s="125" t="s">
        <v>7967</v>
      </c>
      <c r="I952" s="220">
        <f>IF(G951=BJB!$G1878,I951+1,1)</f>
        <v>1</v>
      </c>
      <c r="J952" s="912" t="s">
        <v>21120</v>
      </c>
      <c r="K952" s="121" t="s">
        <v>10891</v>
      </c>
      <c r="L952" s="104" t="s">
        <v>6477</v>
      </c>
      <c r="M952" s="104" t="s">
        <v>1989</v>
      </c>
      <c r="N952" s="120">
        <v>40315</v>
      </c>
      <c r="O952" s="107">
        <v>80000000</v>
      </c>
      <c r="P952" s="105" t="s">
        <v>15430</v>
      </c>
      <c r="Q952" s="120">
        <v>41214</v>
      </c>
      <c r="R952" s="105">
        <v>68690222</v>
      </c>
      <c r="S952" s="146" t="s">
        <v>1982</v>
      </c>
      <c r="T952" s="109">
        <v>41305</v>
      </c>
      <c r="U952" s="106">
        <v>50559134</v>
      </c>
      <c r="V952" s="109">
        <v>41305</v>
      </c>
      <c r="W952" s="141">
        <v>50559134</v>
      </c>
      <c r="X952" s="141">
        <v>0</v>
      </c>
      <c r="Y952" s="141">
        <v>0</v>
      </c>
      <c r="Z952" s="141">
        <v>0</v>
      </c>
      <c r="AA952" s="150">
        <v>29750000</v>
      </c>
      <c r="AB952" s="150"/>
      <c r="AC952" s="132"/>
      <c r="AD952" s="141"/>
      <c r="AE952" s="106">
        <v>0</v>
      </c>
      <c r="AF952" s="106">
        <v>0</v>
      </c>
      <c r="AG952" s="106">
        <v>0</v>
      </c>
      <c r="AH952" s="106"/>
      <c r="AI952" s="106"/>
      <c r="AJ952" s="106"/>
      <c r="AK952" s="106"/>
      <c r="AL952" s="106"/>
      <c r="AM952" s="106"/>
      <c r="AN952" s="114">
        <f t="shared" si="28"/>
        <v>29750000</v>
      </c>
      <c r="AO952" s="114">
        <f t="shared" si="29"/>
        <v>20809134</v>
      </c>
      <c r="AP952" s="114"/>
      <c r="AQ952" s="114"/>
      <c r="AR952" s="114"/>
      <c r="AS952" s="114"/>
    </row>
    <row r="953" spans="1:46" s="191" customFormat="1" ht="15" customHeight="1" x14ac:dyDescent="0.2">
      <c r="A953" s="104"/>
      <c r="B953" s="104">
        <f>VLOOKUP(BJB!$F$9:$F$5599,Ctrl!$B$4:$C$399,2,0)</f>
        <v>28</v>
      </c>
      <c r="C953" s="104">
        <f>VLOOKUP(BJB!$G$9:$G$5599,Ctrl!$E$4:$F$399,2,0)</f>
        <v>0</v>
      </c>
      <c r="D953" s="219">
        <v>1</v>
      </c>
      <c r="E953" s="104" t="str">
        <f>VLOOKUP(BJB!$F$9:$F$5599,Ctrl!$B$4:$D$399,3,0)</f>
        <v>III</v>
      </c>
      <c r="F953" s="139" t="s">
        <v>10541</v>
      </c>
      <c r="G953" s="139" t="s">
        <v>7655</v>
      </c>
      <c r="H953" s="125"/>
      <c r="I953" s="220">
        <f>IF(G952=BJB!$G1632,I952+1,1)</f>
        <v>1</v>
      </c>
      <c r="J953" s="912" t="s">
        <v>21121</v>
      </c>
      <c r="K953" s="121" t="s">
        <v>7710</v>
      </c>
      <c r="L953" s="104" t="s">
        <v>6476</v>
      </c>
      <c r="M953" s="104" t="s">
        <v>1686</v>
      </c>
      <c r="N953" s="120">
        <v>41038</v>
      </c>
      <c r="O953" s="105">
        <v>70037480</v>
      </c>
      <c r="P953" s="105" t="s">
        <v>15431</v>
      </c>
      <c r="Q953" s="120">
        <v>42065</v>
      </c>
      <c r="R953" s="105">
        <v>34416101</v>
      </c>
      <c r="S953" s="146" t="s">
        <v>7884</v>
      </c>
      <c r="T953" s="109">
        <v>42114</v>
      </c>
      <c r="U953" s="141">
        <v>34416101</v>
      </c>
      <c r="V953" s="109">
        <v>42114</v>
      </c>
      <c r="W953" s="141">
        <v>34416101</v>
      </c>
      <c r="X953" s="141">
        <v>0</v>
      </c>
      <c r="Y953" s="141">
        <v>0</v>
      </c>
      <c r="Z953" s="141">
        <v>0</v>
      </c>
      <c r="AA953" s="114">
        <v>0</v>
      </c>
      <c r="AB953" s="114"/>
      <c r="AC953" s="132"/>
      <c r="AD953" s="141"/>
      <c r="AE953" s="106">
        <v>0</v>
      </c>
      <c r="AF953" s="106">
        <v>0</v>
      </c>
      <c r="AG953" s="106">
        <v>0</v>
      </c>
      <c r="AH953" s="141"/>
      <c r="AI953" s="141"/>
      <c r="AJ953" s="141"/>
      <c r="AK953" s="141"/>
      <c r="AL953" s="141"/>
      <c r="AM953" s="141"/>
      <c r="AN953" s="114">
        <f t="shared" si="28"/>
        <v>0</v>
      </c>
      <c r="AO953" s="114">
        <f t="shared" si="29"/>
        <v>34416101</v>
      </c>
      <c r="AP953" s="114"/>
      <c r="AQ953" s="114"/>
      <c r="AR953" s="114"/>
      <c r="AS953" s="114"/>
      <c r="AT953" s="190"/>
    </row>
    <row r="954" spans="1:46" s="190" customFormat="1" ht="15" customHeight="1" x14ac:dyDescent="0.2">
      <c r="A954" s="104"/>
      <c r="B954" s="104">
        <f>VLOOKUP(BJB!$F$9:$F$5599,Ctrl!$B$4:$C$399,2,0)</f>
        <v>28</v>
      </c>
      <c r="C954" s="104">
        <f>VLOOKUP(BJB!$G$9:$G$5599,Ctrl!$E$4:$F$399,2,0)</f>
        <v>0</v>
      </c>
      <c r="D954" s="219">
        <v>1</v>
      </c>
      <c r="E954" s="104" t="str">
        <f>VLOOKUP(BJB!$F$9:$F$5599,Ctrl!$B$4:$D$399,3,0)</f>
        <v>III</v>
      </c>
      <c r="F954" s="139" t="s">
        <v>10541</v>
      </c>
      <c r="G954" s="139" t="s">
        <v>7655</v>
      </c>
      <c r="H954" s="125"/>
      <c r="I954" s="220">
        <f>IF(G953=BJB!$G1611,I953+1,1)</f>
        <v>1</v>
      </c>
      <c r="J954" s="912" t="s">
        <v>21122</v>
      </c>
      <c r="K954" s="126" t="s">
        <v>5772</v>
      </c>
      <c r="L954" s="104" t="s">
        <v>6477</v>
      </c>
      <c r="M954" s="127" t="s">
        <v>1705</v>
      </c>
      <c r="N954" s="128">
        <v>41169</v>
      </c>
      <c r="O954" s="140">
        <v>15000000</v>
      </c>
      <c r="P954" s="105" t="s">
        <v>15432</v>
      </c>
      <c r="Q954" s="120">
        <v>41680</v>
      </c>
      <c r="R954" s="105">
        <v>12390345</v>
      </c>
      <c r="S954" s="146" t="s">
        <v>5759</v>
      </c>
      <c r="T954" s="109">
        <v>41844</v>
      </c>
      <c r="U954" s="141">
        <v>8333926</v>
      </c>
      <c r="V954" s="109">
        <v>41821</v>
      </c>
      <c r="W954" s="141">
        <v>8333926</v>
      </c>
      <c r="X954" s="141">
        <v>0</v>
      </c>
      <c r="Y954" s="141">
        <v>0</v>
      </c>
      <c r="Z954" s="141">
        <v>0</v>
      </c>
      <c r="AA954" s="114">
        <v>0</v>
      </c>
      <c r="AB954" s="114"/>
      <c r="AC954" s="141"/>
      <c r="AD954" s="141"/>
      <c r="AE954" s="106">
        <v>0</v>
      </c>
      <c r="AF954" s="106">
        <v>0</v>
      </c>
      <c r="AG954" s="106">
        <v>0</v>
      </c>
      <c r="AH954" s="141"/>
      <c r="AI954" s="141"/>
      <c r="AJ954" s="141"/>
      <c r="AK954" s="141"/>
      <c r="AL954" s="141"/>
      <c r="AM954" s="141"/>
      <c r="AN954" s="114">
        <f t="shared" si="28"/>
        <v>0</v>
      </c>
      <c r="AO954" s="114">
        <f t="shared" si="29"/>
        <v>8333926</v>
      </c>
      <c r="AP954" s="114"/>
      <c r="AQ954" s="114"/>
      <c r="AR954" s="114"/>
      <c r="AS954" s="114"/>
    </row>
    <row r="955" spans="1:46" s="191" customFormat="1" ht="15" customHeight="1" x14ac:dyDescent="0.2">
      <c r="A955" s="104"/>
      <c r="B955" s="104">
        <f>VLOOKUP(BJB!$F$9:$F$5599,Ctrl!$B$4:$C$399,2,0)</f>
        <v>28</v>
      </c>
      <c r="C955" s="104">
        <f>VLOOKUP(BJB!$G$9:$G$5599,Ctrl!$E$4:$F$399,2,0)</f>
        <v>0</v>
      </c>
      <c r="D955" s="219">
        <v>1</v>
      </c>
      <c r="E955" s="104" t="str">
        <f>VLOOKUP(BJB!$F$9:$F$5599,Ctrl!$B$4:$D$399,3,0)</f>
        <v>III</v>
      </c>
      <c r="F955" s="139" t="s">
        <v>10541</v>
      </c>
      <c r="G955" s="139" t="s">
        <v>7655</v>
      </c>
      <c r="H955" s="125"/>
      <c r="I955" s="220">
        <f>IF(G954=BJB!$G1478,I954+1,1)</f>
        <v>1</v>
      </c>
      <c r="J955" s="912" t="s">
        <v>21123</v>
      </c>
      <c r="K955" s="121" t="s">
        <v>1561</v>
      </c>
      <c r="L955" s="104" t="s">
        <v>6477</v>
      </c>
      <c r="M955" s="104" t="s">
        <v>1562</v>
      </c>
      <c r="N955" s="120">
        <v>40050</v>
      </c>
      <c r="O955" s="107">
        <v>30000000</v>
      </c>
      <c r="P955" s="105" t="s">
        <v>6222</v>
      </c>
      <c r="Q955" s="120" t="s">
        <v>6222</v>
      </c>
      <c r="R955" s="890">
        <v>0</v>
      </c>
      <c r="S955" s="108" t="s">
        <v>6896</v>
      </c>
      <c r="T955" s="109">
        <v>40718</v>
      </c>
      <c r="U955" s="106">
        <v>22500000</v>
      </c>
      <c r="V955" s="109" t="s">
        <v>6222</v>
      </c>
      <c r="W955" s="141">
        <v>0</v>
      </c>
      <c r="X955" s="141">
        <v>0</v>
      </c>
      <c r="Y955" s="141">
        <v>0</v>
      </c>
      <c r="Z955" s="141">
        <v>0</v>
      </c>
      <c r="AA955" s="114">
        <v>0</v>
      </c>
      <c r="AB955" s="114"/>
      <c r="AC955" s="106"/>
      <c r="AD955" s="141"/>
      <c r="AE955" s="106">
        <v>0</v>
      </c>
      <c r="AF955" s="106">
        <v>0</v>
      </c>
      <c r="AG955" s="106">
        <v>0</v>
      </c>
      <c r="AH955" s="106"/>
      <c r="AI955" s="106"/>
      <c r="AJ955" s="106"/>
      <c r="AK955" s="106"/>
      <c r="AL955" s="106"/>
      <c r="AM955" s="106"/>
      <c r="AN955" s="114">
        <f t="shared" si="28"/>
        <v>0</v>
      </c>
      <c r="AO955" s="114">
        <f t="shared" si="29"/>
        <v>22500000</v>
      </c>
      <c r="AP955" s="114"/>
      <c r="AQ955" s="114"/>
      <c r="AR955" s="114"/>
      <c r="AS955" s="114"/>
    </row>
    <row r="956" spans="1:46" s="190" customFormat="1" ht="15" customHeight="1" x14ac:dyDescent="0.2">
      <c r="A956" s="104"/>
      <c r="B956" s="104">
        <f>VLOOKUP(BJB!$F$9:$F$5599,Ctrl!$B$4:$C$399,2,0)</f>
        <v>28</v>
      </c>
      <c r="C956" s="104">
        <f>VLOOKUP(BJB!$G$9:$G$5599,Ctrl!$E$4:$F$399,2,0)</f>
        <v>0</v>
      </c>
      <c r="D956" s="219">
        <v>1</v>
      </c>
      <c r="E956" s="104" t="str">
        <f>VLOOKUP(BJB!$F$9:$F$5599,Ctrl!$B$4:$D$399,3,0)</f>
        <v>III</v>
      </c>
      <c r="F956" s="139" t="s">
        <v>10580</v>
      </c>
      <c r="G956" s="139" t="s">
        <v>7655</v>
      </c>
      <c r="H956" s="231" t="s">
        <v>18600</v>
      </c>
      <c r="I956" s="220">
        <f>IF(G955=BJB!$G1653,I955+1,1)</f>
        <v>1</v>
      </c>
      <c r="J956" s="891" t="s">
        <v>18276</v>
      </c>
      <c r="K956" s="121" t="s">
        <v>8081</v>
      </c>
      <c r="L956" s="104" t="s">
        <v>6477</v>
      </c>
      <c r="M956" s="104" t="s">
        <v>1695</v>
      </c>
      <c r="N956" s="120">
        <v>41089</v>
      </c>
      <c r="O956" s="105">
        <v>50000000</v>
      </c>
      <c r="P956" s="105" t="s">
        <v>15433</v>
      </c>
      <c r="Q956" s="120">
        <v>41856</v>
      </c>
      <c r="R956" s="105">
        <v>35709913</v>
      </c>
      <c r="S956" s="146" t="s">
        <v>8229</v>
      </c>
      <c r="T956" s="109">
        <v>42151</v>
      </c>
      <c r="U956" s="141">
        <v>23645329</v>
      </c>
      <c r="V956" s="109">
        <v>42151</v>
      </c>
      <c r="W956" s="141">
        <v>23645329</v>
      </c>
      <c r="X956" s="141">
        <v>0</v>
      </c>
      <c r="Y956" s="141">
        <v>0</v>
      </c>
      <c r="Z956" s="141">
        <v>0</v>
      </c>
      <c r="AA956" s="114">
        <v>17024638</v>
      </c>
      <c r="AB956" s="114">
        <v>6620691</v>
      </c>
      <c r="AC956" s="132"/>
      <c r="AD956" s="141"/>
      <c r="AE956" s="106">
        <v>0</v>
      </c>
      <c r="AF956" s="106">
        <v>0</v>
      </c>
      <c r="AG956" s="106">
        <v>0</v>
      </c>
      <c r="AH956" s="222"/>
      <c r="AI956" s="106"/>
      <c r="AJ956" s="230"/>
      <c r="AK956" s="106"/>
      <c r="AL956" s="106"/>
      <c r="AM956" s="106"/>
      <c r="AN956" s="114">
        <f t="shared" si="28"/>
        <v>23645329</v>
      </c>
      <c r="AO956" s="114">
        <f t="shared" si="29"/>
        <v>0</v>
      </c>
      <c r="AP956" s="114"/>
      <c r="AQ956" s="114"/>
      <c r="AR956" s="114"/>
      <c r="AS956" s="114"/>
    </row>
    <row r="957" spans="1:46" s="190" customFormat="1" ht="15" customHeight="1" x14ac:dyDescent="0.2">
      <c r="A957" s="104"/>
      <c r="B957" s="104">
        <f>VLOOKUP(BJB!$F$9:$F$5599,Ctrl!$B$4:$C$399,2,0)</f>
        <v>28</v>
      </c>
      <c r="C957" s="104">
        <f>VLOOKUP(BJB!$G$9:$G$5599,Ctrl!$E$4:$F$399,2,0)</f>
        <v>2</v>
      </c>
      <c r="D957" s="219">
        <v>1</v>
      </c>
      <c r="E957" s="104" t="str">
        <f>VLOOKUP(BJB!$F$9:$F$5599,Ctrl!$B$4:$D$399,3,0)</f>
        <v>III</v>
      </c>
      <c r="F957" s="139" t="s">
        <v>10541</v>
      </c>
      <c r="G957" s="139" t="s">
        <v>1908</v>
      </c>
      <c r="H957" s="125"/>
      <c r="I957" s="220">
        <f>IF(G956=BJB!$G2018,I956+1,1)</f>
        <v>1</v>
      </c>
      <c r="J957" s="912" t="s">
        <v>21124</v>
      </c>
      <c r="K957" s="126" t="s">
        <v>3938</v>
      </c>
      <c r="L957" s="104" t="s">
        <v>6477</v>
      </c>
      <c r="M957" s="104" t="s">
        <v>5353</v>
      </c>
      <c r="N957" s="120">
        <v>41352</v>
      </c>
      <c r="O957" s="105">
        <v>30000000</v>
      </c>
      <c r="P957" s="105" t="s">
        <v>15434</v>
      </c>
      <c r="Q957" s="120">
        <v>41621</v>
      </c>
      <c r="R957" s="105">
        <v>10215383</v>
      </c>
      <c r="S957" s="234" t="s">
        <v>5326</v>
      </c>
      <c r="T957" s="130">
        <v>41759</v>
      </c>
      <c r="U957" s="112">
        <v>7150768</v>
      </c>
      <c r="V957" s="109">
        <v>41730</v>
      </c>
      <c r="W957" s="141">
        <v>7150768</v>
      </c>
      <c r="X957" s="141">
        <v>0</v>
      </c>
      <c r="Y957" s="141">
        <v>0</v>
      </c>
      <c r="Z957" s="141">
        <v>0</v>
      </c>
      <c r="AA957" s="114">
        <v>7150768</v>
      </c>
      <c r="AB957" s="114"/>
      <c r="AC957" s="112"/>
      <c r="AD957" s="141"/>
      <c r="AE957" s="106">
        <v>0</v>
      </c>
      <c r="AF957" s="106">
        <v>0</v>
      </c>
      <c r="AG957" s="106">
        <v>0</v>
      </c>
      <c r="AH957" s="112"/>
      <c r="AI957" s="112"/>
      <c r="AJ957" s="112"/>
      <c r="AK957" s="112"/>
      <c r="AL957" s="112"/>
      <c r="AM957" s="112"/>
      <c r="AN957" s="114">
        <f t="shared" si="28"/>
        <v>7150768</v>
      </c>
      <c r="AO957" s="114">
        <f t="shared" si="29"/>
        <v>0</v>
      </c>
      <c r="AP957" s="114"/>
      <c r="AQ957" s="114"/>
      <c r="AR957" s="114"/>
      <c r="AS957" s="114"/>
    </row>
    <row r="958" spans="1:46" s="191" customFormat="1" ht="15" customHeight="1" x14ac:dyDescent="0.2">
      <c r="A958" s="104"/>
      <c r="B958" s="104">
        <f>VLOOKUP(BJB!$F$9:$F$5599,Ctrl!$B$4:$C$399,2,0)</f>
        <v>28</v>
      </c>
      <c r="C958" s="104">
        <f>VLOOKUP(BJB!$G$9:$G$5599,Ctrl!$E$4:$F$399,2,0)</f>
        <v>1</v>
      </c>
      <c r="D958" s="219">
        <v>1</v>
      </c>
      <c r="E958" s="104" t="str">
        <f>VLOOKUP(BJB!$F$9:$F$5599,Ctrl!$B$4:$D$399,3,0)</f>
        <v>III</v>
      </c>
      <c r="F958" s="139" t="s">
        <v>10541</v>
      </c>
      <c r="G958" s="139" t="s">
        <v>1717</v>
      </c>
      <c r="H958" s="125"/>
      <c r="I958" s="220">
        <f>IF(G957=BJB!$G1776,I957+1,1)</f>
        <v>1</v>
      </c>
      <c r="J958" s="912" t="s">
        <v>21125</v>
      </c>
      <c r="K958" s="121" t="s">
        <v>1855</v>
      </c>
      <c r="L958" s="104" t="s">
        <v>6477</v>
      </c>
      <c r="M958" s="104" t="s">
        <v>1856</v>
      </c>
      <c r="N958" s="120">
        <v>40658</v>
      </c>
      <c r="O958" s="107">
        <v>25000000</v>
      </c>
      <c r="P958" s="105" t="s">
        <v>6222</v>
      </c>
      <c r="Q958" s="120" t="s">
        <v>6222</v>
      </c>
      <c r="R958" s="890">
        <v>0</v>
      </c>
      <c r="S958" s="146" t="s">
        <v>1658</v>
      </c>
      <c r="T958" s="109">
        <v>41200</v>
      </c>
      <c r="U958" s="106">
        <v>11251207</v>
      </c>
      <c r="V958" s="109" t="s">
        <v>6222</v>
      </c>
      <c r="W958" s="141">
        <v>0</v>
      </c>
      <c r="X958" s="141">
        <v>0</v>
      </c>
      <c r="Y958" s="141">
        <v>0</v>
      </c>
      <c r="Z958" s="141">
        <v>0</v>
      </c>
      <c r="AA958" s="114">
        <v>181958</v>
      </c>
      <c r="AB958" s="114"/>
      <c r="AC958" s="106"/>
      <c r="AD958" s="141"/>
      <c r="AE958" s="106">
        <v>0</v>
      </c>
      <c r="AF958" s="106">
        <v>0</v>
      </c>
      <c r="AG958" s="106">
        <v>0</v>
      </c>
      <c r="AH958" s="106"/>
      <c r="AI958" s="106"/>
      <c r="AJ958" s="106"/>
      <c r="AK958" s="106"/>
      <c r="AL958" s="106"/>
      <c r="AM958" s="106"/>
      <c r="AN958" s="114">
        <f t="shared" si="28"/>
        <v>181958</v>
      </c>
      <c r="AO958" s="114">
        <f t="shared" si="29"/>
        <v>11069249</v>
      </c>
      <c r="AP958" s="114"/>
      <c r="AQ958" s="114"/>
      <c r="AR958" s="114"/>
      <c r="AS958" s="114"/>
      <c r="AT958" s="190"/>
    </row>
    <row r="959" spans="1:46" s="191" customFormat="1" ht="15" customHeight="1" x14ac:dyDescent="0.2">
      <c r="A959" s="104"/>
      <c r="B959" s="104">
        <f>VLOOKUP(BJB!$F$9:$F$5599,Ctrl!$B$4:$C$399,2,0)</f>
        <v>28</v>
      </c>
      <c r="C959" s="104">
        <f>VLOOKUP(BJB!$G$9:$G$5599,Ctrl!$E$4:$F$399,2,0)</f>
        <v>1</v>
      </c>
      <c r="D959" s="219">
        <v>1</v>
      </c>
      <c r="E959" s="104" t="str">
        <f>VLOOKUP(BJB!$F$9:$F$5599,Ctrl!$B$4:$D$399,3,0)</f>
        <v>III</v>
      </c>
      <c r="F959" s="139" t="s">
        <v>10541</v>
      </c>
      <c r="G959" s="139" t="s">
        <v>1717</v>
      </c>
      <c r="H959" s="125"/>
      <c r="I959" s="220">
        <f>IF(G958=BJB!$G1710,I958+1,1)</f>
        <v>1</v>
      </c>
      <c r="J959" s="912" t="s">
        <v>21126</v>
      </c>
      <c r="K959" s="121" t="s">
        <v>1758</v>
      </c>
      <c r="L959" s="104" t="s">
        <v>6477</v>
      </c>
      <c r="M959" s="104" t="s">
        <v>1730</v>
      </c>
      <c r="N959" s="142">
        <v>39765</v>
      </c>
      <c r="O959" s="114">
        <v>40000000</v>
      </c>
      <c r="P959" s="105" t="s">
        <v>6222</v>
      </c>
      <c r="Q959" s="120" t="s">
        <v>6222</v>
      </c>
      <c r="R959" s="890">
        <v>0</v>
      </c>
      <c r="S959" s="108" t="s">
        <v>6905</v>
      </c>
      <c r="T959" s="109">
        <v>40480</v>
      </c>
      <c r="U959" s="114">
        <v>30000000</v>
      </c>
      <c r="V959" s="109" t="s">
        <v>6222</v>
      </c>
      <c r="W959" s="141">
        <v>0</v>
      </c>
      <c r="X959" s="141">
        <v>0</v>
      </c>
      <c r="Y959" s="141">
        <v>0</v>
      </c>
      <c r="Z959" s="141">
        <v>0</v>
      </c>
      <c r="AA959" s="114">
        <v>410000</v>
      </c>
      <c r="AB959" s="114"/>
      <c r="AC959" s="114"/>
      <c r="AD959" s="141"/>
      <c r="AE959" s="106">
        <v>0</v>
      </c>
      <c r="AF959" s="106">
        <v>0</v>
      </c>
      <c r="AG959" s="106">
        <v>0</v>
      </c>
      <c r="AH959" s="114"/>
      <c r="AI959" s="114"/>
      <c r="AJ959" s="114"/>
      <c r="AK959" s="114"/>
      <c r="AL959" s="114"/>
      <c r="AM959" s="114"/>
      <c r="AN959" s="114">
        <f t="shared" si="28"/>
        <v>410000</v>
      </c>
      <c r="AO959" s="114">
        <f t="shared" si="29"/>
        <v>29590000</v>
      </c>
      <c r="AP959" s="114"/>
      <c r="AQ959" s="114"/>
      <c r="AR959" s="114"/>
      <c r="AS959" s="114"/>
      <c r="AT959" s="190"/>
    </row>
    <row r="960" spans="1:46" s="190" customFormat="1" ht="15" customHeight="1" x14ac:dyDescent="0.2">
      <c r="A960" s="104"/>
      <c r="B960" s="104">
        <f>VLOOKUP(BJB!$F$9:$F$5599,Ctrl!$B$4:$C$399,2,0)</f>
        <v>28</v>
      </c>
      <c r="C960" s="104">
        <f>VLOOKUP(BJB!$G$9:$G$5599,Ctrl!$E$4:$F$399,2,0)</f>
        <v>3</v>
      </c>
      <c r="D960" s="219">
        <v>1</v>
      </c>
      <c r="E960" s="104" t="str">
        <f>VLOOKUP(BJB!$F$9:$F$5599,Ctrl!$B$4:$D$399,3,0)</f>
        <v>III</v>
      </c>
      <c r="F960" s="139" t="s">
        <v>10541</v>
      </c>
      <c r="G960" s="139" t="s">
        <v>8024</v>
      </c>
      <c r="H960" s="231" t="s">
        <v>18601</v>
      </c>
      <c r="I960" s="220">
        <f>IF(G959=BJB!$G1946,I959+1,1)</f>
        <v>1</v>
      </c>
      <c r="J960" s="891" t="s">
        <v>18277</v>
      </c>
      <c r="K960" s="121" t="s">
        <v>1758</v>
      </c>
      <c r="L960" s="104" t="s">
        <v>6477</v>
      </c>
      <c r="M960" s="104" t="s">
        <v>5737</v>
      </c>
      <c r="N960" s="120">
        <v>41270</v>
      </c>
      <c r="O960" s="105">
        <v>40000000</v>
      </c>
      <c r="P960" s="105" t="s">
        <v>15435</v>
      </c>
      <c r="Q960" s="120">
        <v>41801</v>
      </c>
      <c r="R960" s="105">
        <v>48208145</v>
      </c>
      <c r="S960" s="146" t="s">
        <v>8572</v>
      </c>
      <c r="T960" s="109">
        <v>42304</v>
      </c>
      <c r="U960" s="141">
        <v>28000000</v>
      </c>
      <c r="V960" s="109">
        <v>42304</v>
      </c>
      <c r="W960" s="141">
        <v>28000000</v>
      </c>
      <c r="X960" s="141">
        <v>0</v>
      </c>
      <c r="Y960" s="141">
        <v>0</v>
      </c>
      <c r="Z960" s="141">
        <v>0</v>
      </c>
      <c r="AA960" s="114">
        <v>14876129</v>
      </c>
      <c r="AB960" s="136">
        <v>1625806</v>
      </c>
      <c r="AC960" s="132"/>
      <c r="AD960" s="141"/>
      <c r="AE960" s="106">
        <v>0</v>
      </c>
      <c r="AF960" s="106">
        <v>0</v>
      </c>
      <c r="AG960" s="106">
        <v>0</v>
      </c>
      <c r="AH960" s="106"/>
      <c r="AI960" s="222"/>
      <c r="AJ960" s="106"/>
      <c r="AK960" s="106"/>
      <c r="AL960" s="106"/>
      <c r="AM960" s="106"/>
      <c r="AN960" s="114">
        <f t="shared" si="28"/>
        <v>16501935</v>
      </c>
      <c r="AO960" s="114">
        <f t="shared" si="29"/>
        <v>11498065</v>
      </c>
      <c r="AP960" s="114"/>
      <c r="AQ960" s="114"/>
      <c r="AR960" s="114"/>
      <c r="AS960" s="114"/>
    </row>
    <row r="961" spans="1:46" s="190" customFormat="1" ht="15" customHeight="1" x14ac:dyDescent="0.2">
      <c r="A961" s="104"/>
      <c r="B961" s="104">
        <f>VLOOKUP(BJB!$F$9:$F$5599,Ctrl!$B$4:$C$399,2,0)</f>
        <v>28</v>
      </c>
      <c r="C961" s="104">
        <f>VLOOKUP(BJB!$G$9:$G$5599,Ctrl!$E$4:$F$399,2,0)</f>
        <v>3</v>
      </c>
      <c r="D961" s="219">
        <v>1</v>
      </c>
      <c r="E961" s="104" t="str">
        <f>VLOOKUP(BJB!$F$9:$F$5599,Ctrl!$B$4:$D$399,3,0)</f>
        <v>III</v>
      </c>
      <c r="F961" s="139" t="s">
        <v>10541</v>
      </c>
      <c r="G961" s="139" t="s">
        <v>1957</v>
      </c>
      <c r="H961" s="125"/>
      <c r="I961" s="220">
        <f>IF(G960=BJB!$G1927,I960+1,1)</f>
        <v>1</v>
      </c>
      <c r="J961" s="912" t="s">
        <v>21127</v>
      </c>
      <c r="K961" s="121" t="s">
        <v>6043</v>
      </c>
      <c r="L961" s="104" t="s">
        <v>6477</v>
      </c>
      <c r="M961" s="104" t="s">
        <v>6044</v>
      </c>
      <c r="N961" s="120">
        <v>40809</v>
      </c>
      <c r="O961" s="105">
        <v>20000000</v>
      </c>
      <c r="P961" s="105" t="s">
        <v>15436</v>
      </c>
      <c r="Q961" s="120">
        <v>41726</v>
      </c>
      <c r="R961" s="105">
        <v>10531399</v>
      </c>
      <c r="S961" s="146" t="s">
        <v>6041</v>
      </c>
      <c r="T961" s="109">
        <v>41973</v>
      </c>
      <c r="U961" s="141">
        <v>7132383</v>
      </c>
      <c r="V961" s="109">
        <v>41944</v>
      </c>
      <c r="W961" s="141">
        <v>7132383</v>
      </c>
      <c r="X961" s="141">
        <v>0</v>
      </c>
      <c r="Y961" s="141">
        <v>0</v>
      </c>
      <c r="Z961" s="141">
        <v>0</v>
      </c>
      <c r="AA961" s="150">
        <v>0</v>
      </c>
      <c r="AB961" s="150"/>
      <c r="AC961" s="141"/>
      <c r="AD961" s="141"/>
      <c r="AE961" s="106">
        <v>0</v>
      </c>
      <c r="AF961" s="106">
        <v>0</v>
      </c>
      <c r="AG961" s="106">
        <v>0</v>
      </c>
      <c r="AH961" s="141"/>
      <c r="AI961" s="141"/>
      <c r="AJ961" s="141"/>
      <c r="AK961" s="141"/>
      <c r="AL961" s="141"/>
      <c r="AM961" s="141"/>
      <c r="AN961" s="114">
        <f t="shared" si="28"/>
        <v>0</v>
      </c>
      <c r="AO961" s="114">
        <f t="shared" si="29"/>
        <v>7132383</v>
      </c>
      <c r="AP961" s="114"/>
      <c r="AQ961" s="114"/>
      <c r="AR961" s="114"/>
      <c r="AS961" s="114"/>
    </row>
    <row r="962" spans="1:46" s="190" customFormat="1" ht="15" customHeight="1" x14ac:dyDescent="0.2">
      <c r="A962" s="104"/>
      <c r="B962" s="104">
        <f>VLOOKUP(BJB!$F$9:$F$5599,Ctrl!$B$4:$C$399,2,0)</f>
        <v>28</v>
      </c>
      <c r="C962" s="104">
        <f>VLOOKUP(BJB!$G$9:$G$5599,Ctrl!$E$4:$F$399,2,0)</f>
        <v>2</v>
      </c>
      <c r="D962" s="219">
        <v>1</v>
      </c>
      <c r="E962" s="104" t="str">
        <f>VLOOKUP(BJB!$F$9:$F$5599,Ctrl!$B$4:$D$399,3,0)</f>
        <v>III</v>
      </c>
      <c r="F962" s="139" t="s">
        <v>10541</v>
      </c>
      <c r="G962" s="139" t="s">
        <v>1908</v>
      </c>
      <c r="H962" s="125"/>
      <c r="I962" s="220">
        <f>IF(G961=BJB!$G1993,I961+1,1)</f>
        <v>1</v>
      </c>
      <c r="J962" s="912" t="s">
        <v>21128</v>
      </c>
      <c r="K962" s="121" t="s">
        <v>1919</v>
      </c>
      <c r="L962" s="104" t="s">
        <v>6477</v>
      </c>
      <c r="M962" s="104" t="s">
        <v>1918</v>
      </c>
      <c r="N962" s="120">
        <v>40795</v>
      </c>
      <c r="O962" s="107">
        <v>60000000</v>
      </c>
      <c r="P962" s="105" t="s">
        <v>15437</v>
      </c>
      <c r="Q962" s="120">
        <v>41254</v>
      </c>
      <c r="R962" s="105">
        <v>48169260</v>
      </c>
      <c r="S962" s="146" t="s">
        <v>1920</v>
      </c>
      <c r="T962" s="109">
        <v>41333</v>
      </c>
      <c r="U962" s="106">
        <v>28563018</v>
      </c>
      <c r="V962" s="109">
        <v>41333</v>
      </c>
      <c r="W962" s="141">
        <v>28563018</v>
      </c>
      <c r="X962" s="141">
        <v>0</v>
      </c>
      <c r="Y962" s="141">
        <v>0</v>
      </c>
      <c r="Z962" s="141">
        <v>0</v>
      </c>
      <c r="AA962" s="114">
        <v>28563018</v>
      </c>
      <c r="AB962" s="114"/>
      <c r="AC962" s="106"/>
      <c r="AD962" s="141"/>
      <c r="AE962" s="106">
        <v>0</v>
      </c>
      <c r="AF962" s="106">
        <v>0</v>
      </c>
      <c r="AG962" s="106">
        <v>0</v>
      </c>
      <c r="AH962" s="106"/>
      <c r="AI962" s="106"/>
      <c r="AJ962" s="106"/>
      <c r="AK962" s="106"/>
      <c r="AL962" s="106"/>
      <c r="AM962" s="106"/>
      <c r="AN962" s="114">
        <f t="shared" si="28"/>
        <v>28563018</v>
      </c>
      <c r="AO962" s="114">
        <f t="shared" si="29"/>
        <v>0</v>
      </c>
      <c r="AP962" s="114"/>
      <c r="AQ962" s="114"/>
      <c r="AR962" s="114"/>
      <c r="AS962" s="114"/>
    </row>
    <row r="963" spans="1:46" s="190" customFormat="1" ht="15" customHeight="1" x14ac:dyDescent="0.2">
      <c r="A963" s="104"/>
      <c r="B963" s="104">
        <f>VLOOKUP(BJB!$F$9:$F$5599,Ctrl!$B$4:$C$399,2,0)</f>
        <v>28</v>
      </c>
      <c r="C963" s="104">
        <f>VLOOKUP(BJB!$G$9:$G$5599,Ctrl!$E$4:$F$399,2,0)</f>
        <v>5</v>
      </c>
      <c r="D963" s="219">
        <v>1</v>
      </c>
      <c r="E963" s="104" t="str">
        <f>VLOOKUP(BJB!$F$9:$F$5599,Ctrl!$B$4:$D$399,3,0)</f>
        <v>III</v>
      </c>
      <c r="F963" s="139" t="s">
        <v>10541</v>
      </c>
      <c r="G963" s="139" t="s">
        <v>2058</v>
      </c>
      <c r="H963" s="125" t="s">
        <v>8506</v>
      </c>
      <c r="I963" s="220">
        <f>IF(G962=BJB!$G1831,I962+1,1)</f>
        <v>1</v>
      </c>
      <c r="J963" s="912" t="s">
        <v>21129</v>
      </c>
      <c r="K963" s="121" t="s">
        <v>7325</v>
      </c>
      <c r="L963" s="104" t="s">
        <v>6477</v>
      </c>
      <c r="M963" s="104" t="s">
        <v>2064</v>
      </c>
      <c r="N963" s="120">
        <v>41052</v>
      </c>
      <c r="O963" s="105">
        <v>15000000</v>
      </c>
      <c r="P963" s="105" t="s">
        <v>15438</v>
      </c>
      <c r="Q963" s="120">
        <v>41948</v>
      </c>
      <c r="R963" s="105">
        <v>7083765.5700000003</v>
      </c>
      <c r="S963" s="146" t="s">
        <v>7339</v>
      </c>
      <c r="T963" s="109">
        <v>42081</v>
      </c>
      <c r="U963" s="141">
        <v>4796578</v>
      </c>
      <c r="V963" s="109">
        <v>42081</v>
      </c>
      <c r="W963" s="141">
        <v>4796578</v>
      </c>
      <c r="X963" s="141">
        <v>0</v>
      </c>
      <c r="Y963" s="141">
        <v>0</v>
      </c>
      <c r="Z963" s="141">
        <v>0</v>
      </c>
      <c r="AA963" s="114">
        <v>4565777</v>
      </c>
      <c r="AB963" s="114"/>
      <c r="AC963" s="132"/>
      <c r="AD963" s="141"/>
      <c r="AE963" s="106">
        <v>0</v>
      </c>
      <c r="AF963" s="106">
        <v>0</v>
      </c>
      <c r="AG963" s="106">
        <v>0</v>
      </c>
      <c r="AH963" s="141"/>
      <c r="AI963" s="141"/>
      <c r="AJ963" s="141"/>
      <c r="AK963" s="154"/>
      <c r="AL963" s="141"/>
      <c r="AM963" s="141"/>
      <c r="AN963" s="114">
        <f t="shared" si="28"/>
        <v>4565777</v>
      </c>
      <c r="AO963" s="114">
        <f t="shared" si="29"/>
        <v>230801</v>
      </c>
      <c r="AP963" s="114"/>
      <c r="AQ963" s="114"/>
      <c r="AR963" s="114"/>
      <c r="AS963" s="114"/>
      <c r="AT963" s="191"/>
    </row>
    <row r="964" spans="1:46" s="190" customFormat="1" ht="15" customHeight="1" x14ac:dyDescent="0.2">
      <c r="A964" s="104"/>
      <c r="B964" s="104">
        <f>VLOOKUP(BJB!$F$9:$F$5599,Ctrl!$B$4:$C$399,2,0)</f>
        <v>28</v>
      </c>
      <c r="C964" s="104">
        <f>VLOOKUP(BJB!$G$9:$G$5599,Ctrl!$E$4:$F$399,2,0)</f>
        <v>0</v>
      </c>
      <c r="D964" s="219">
        <v>1</v>
      </c>
      <c r="E964" s="104" t="str">
        <f>VLOOKUP(BJB!$F$9:$F$5599,Ctrl!$B$4:$D$399,3,0)</f>
        <v>III</v>
      </c>
      <c r="F964" s="139" t="s">
        <v>10541</v>
      </c>
      <c r="G964" s="139" t="s">
        <v>7655</v>
      </c>
      <c r="H964" s="125"/>
      <c r="I964" s="220">
        <f>IF(G963=BJB!$G1458,I963+1,1)</f>
        <v>1</v>
      </c>
      <c r="J964" s="912" t="s">
        <v>21130</v>
      </c>
      <c r="K964" s="121" t="s">
        <v>1530</v>
      </c>
      <c r="L964" s="104" t="s">
        <v>6477</v>
      </c>
      <c r="M964" s="104" t="s">
        <v>1529</v>
      </c>
      <c r="N964" s="120">
        <v>40140</v>
      </c>
      <c r="O964" s="114">
        <v>29370000</v>
      </c>
      <c r="P964" s="105" t="s">
        <v>15439</v>
      </c>
      <c r="Q964" s="120" t="s">
        <v>15440</v>
      </c>
      <c r="R964" s="105">
        <v>31870530</v>
      </c>
      <c r="S964" s="108" t="s">
        <v>6890</v>
      </c>
      <c r="T964" s="109">
        <v>40508</v>
      </c>
      <c r="U964" s="114">
        <v>22027500</v>
      </c>
      <c r="V964" s="109">
        <v>40508</v>
      </c>
      <c r="W964" s="141">
        <v>22027500</v>
      </c>
      <c r="X964" s="141">
        <v>0</v>
      </c>
      <c r="Y964" s="141">
        <v>0</v>
      </c>
      <c r="Z964" s="141">
        <v>0</v>
      </c>
      <c r="AA964" s="114">
        <v>168750</v>
      </c>
      <c r="AB964" s="114"/>
      <c r="AC964" s="114"/>
      <c r="AD964" s="141"/>
      <c r="AE964" s="106">
        <v>0</v>
      </c>
      <c r="AF964" s="106">
        <v>0</v>
      </c>
      <c r="AG964" s="106">
        <v>0</v>
      </c>
      <c r="AH964" s="114"/>
      <c r="AI964" s="114"/>
      <c r="AJ964" s="114"/>
      <c r="AK964" s="114"/>
      <c r="AL964" s="114"/>
      <c r="AM964" s="114"/>
      <c r="AN964" s="114">
        <f t="shared" si="28"/>
        <v>168750</v>
      </c>
      <c r="AO964" s="114">
        <f t="shared" si="29"/>
        <v>21858750</v>
      </c>
      <c r="AP964" s="114"/>
      <c r="AQ964" s="114"/>
      <c r="AR964" s="114"/>
      <c r="AS964" s="114"/>
    </row>
    <row r="965" spans="1:46" s="190" customFormat="1" ht="15" customHeight="1" x14ac:dyDescent="0.2">
      <c r="A965" s="104"/>
      <c r="B965" s="104">
        <f>VLOOKUP(BJB!$F$9:$F$5599,Ctrl!$B$4:$C$399,2,0)</f>
        <v>28</v>
      </c>
      <c r="C965" s="104">
        <f>VLOOKUP(BJB!$G$9:$G$5599,Ctrl!$E$4:$F$399,2,0)</f>
        <v>1</v>
      </c>
      <c r="D965" s="219">
        <v>1</v>
      </c>
      <c r="E965" s="104" t="str">
        <f>VLOOKUP(BJB!$F$9:$F$5599,Ctrl!$B$4:$D$399,3,0)</f>
        <v>III</v>
      </c>
      <c r="F965" s="139" t="s">
        <v>10541</v>
      </c>
      <c r="G965" s="139" t="s">
        <v>1717</v>
      </c>
      <c r="H965" s="125"/>
      <c r="I965" s="220">
        <f>IF(G964=BJB!$G1764,I964+1,1)</f>
        <v>1</v>
      </c>
      <c r="J965" s="912" t="s">
        <v>21131</v>
      </c>
      <c r="K965" s="121" t="s">
        <v>281</v>
      </c>
      <c r="L965" s="104" t="s">
        <v>6477</v>
      </c>
      <c r="M965" s="104" t="s">
        <v>1827</v>
      </c>
      <c r="N965" s="120">
        <v>40623</v>
      </c>
      <c r="O965" s="107">
        <v>4000000</v>
      </c>
      <c r="P965" s="105" t="s">
        <v>6222</v>
      </c>
      <c r="Q965" s="120" t="s">
        <v>6222</v>
      </c>
      <c r="R965" s="890">
        <v>0</v>
      </c>
      <c r="S965" s="108" t="s">
        <v>6913</v>
      </c>
      <c r="T965" s="109">
        <v>41053</v>
      </c>
      <c r="U965" s="106">
        <v>505260</v>
      </c>
      <c r="V965" s="109" t="s">
        <v>6222</v>
      </c>
      <c r="W965" s="141">
        <v>0</v>
      </c>
      <c r="X965" s="141">
        <v>0</v>
      </c>
      <c r="Y965" s="141">
        <v>0</v>
      </c>
      <c r="Z965" s="141">
        <v>0</v>
      </c>
      <c r="AA965" s="114">
        <v>505260</v>
      </c>
      <c r="AB965" s="114"/>
      <c r="AC965" s="106"/>
      <c r="AD965" s="141"/>
      <c r="AE965" s="106">
        <v>0</v>
      </c>
      <c r="AF965" s="106">
        <v>0</v>
      </c>
      <c r="AG965" s="106">
        <v>0</v>
      </c>
      <c r="AH965" s="106"/>
      <c r="AI965" s="106"/>
      <c r="AJ965" s="106"/>
      <c r="AK965" s="106"/>
      <c r="AL965" s="106"/>
      <c r="AM965" s="106"/>
      <c r="AN965" s="114">
        <f t="shared" si="28"/>
        <v>505260</v>
      </c>
      <c r="AO965" s="114">
        <f t="shared" si="29"/>
        <v>0</v>
      </c>
      <c r="AP965" s="114"/>
      <c r="AQ965" s="114"/>
      <c r="AR965" s="114"/>
      <c r="AS965" s="114"/>
    </row>
    <row r="966" spans="1:46" s="190" customFormat="1" ht="15" customHeight="1" x14ac:dyDescent="0.2">
      <c r="A966" s="104"/>
      <c r="B966" s="104">
        <f>VLOOKUP(BJB!$F$9:$F$5599,Ctrl!$B$4:$C$399,2,0)</f>
        <v>28</v>
      </c>
      <c r="C966" s="104">
        <f>VLOOKUP(BJB!$G$9:$G$5599,Ctrl!$E$4:$F$399,2,0)</f>
        <v>0</v>
      </c>
      <c r="D966" s="219">
        <v>1</v>
      </c>
      <c r="E966" s="104" t="str">
        <f>VLOOKUP(BJB!$F$9:$F$5599,Ctrl!$B$4:$D$399,3,0)</f>
        <v>III</v>
      </c>
      <c r="F966" s="139" t="s">
        <v>10541</v>
      </c>
      <c r="G966" s="139" t="s">
        <v>7655</v>
      </c>
      <c r="H966" s="125"/>
      <c r="I966" s="220">
        <f>IF(G965=BJB!$G1590,I965+1,1)</f>
        <v>1</v>
      </c>
      <c r="J966" s="912" t="s">
        <v>21132</v>
      </c>
      <c r="K966" s="126" t="s">
        <v>5305</v>
      </c>
      <c r="L966" s="104" t="s">
        <v>6476</v>
      </c>
      <c r="M966" s="127" t="s">
        <v>5101</v>
      </c>
      <c r="N966" s="128">
        <v>40609</v>
      </c>
      <c r="O966" s="140">
        <v>18256260</v>
      </c>
      <c r="P966" s="105" t="s">
        <v>6222</v>
      </c>
      <c r="Q966" s="120" t="s">
        <v>6222</v>
      </c>
      <c r="R966" s="890">
        <v>0</v>
      </c>
      <c r="S966" s="234" t="s">
        <v>5086</v>
      </c>
      <c r="T966" s="130">
        <v>41729</v>
      </c>
      <c r="U966" s="141">
        <v>154199</v>
      </c>
      <c r="V966" s="109" t="s">
        <v>6222</v>
      </c>
      <c r="W966" s="141">
        <v>0</v>
      </c>
      <c r="X966" s="141">
        <v>0</v>
      </c>
      <c r="Y966" s="141">
        <v>0</v>
      </c>
      <c r="Z966" s="141">
        <v>0</v>
      </c>
      <c r="AA966" s="114">
        <v>0</v>
      </c>
      <c r="AB966" s="114"/>
      <c r="AC966" s="141"/>
      <c r="AD966" s="141"/>
      <c r="AE966" s="106">
        <v>0</v>
      </c>
      <c r="AF966" s="106">
        <v>0</v>
      </c>
      <c r="AG966" s="106">
        <v>0</v>
      </c>
      <c r="AH966" s="141"/>
      <c r="AI966" s="141"/>
      <c r="AJ966" s="141"/>
      <c r="AK966" s="141"/>
      <c r="AL966" s="141"/>
      <c r="AM966" s="141"/>
      <c r="AN966" s="114">
        <f t="shared" si="28"/>
        <v>0</v>
      </c>
      <c r="AO966" s="114">
        <f t="shared" si="29"/>
        <v>154199</v>
      </c>
      <c r="AP966" s="114"/>
      <c r="AQ966" s="114"/>
      <c r="AR966" s="114"/>
      <c r="AS966" s="114"/>
    </row>
    <row r="967" spans="1:46" s="190" customFormat="1" ht="15" customHeight="1" x14ac:dyDescent="0.2">
      <c r="A967" s="104"/>
      <c r="B967" s="104">
        <f>VLOOKUP(BJB!$F$9:$F$5599,Ctrl!$B$4:$C$399,2,0)</f>
        <v>28</v>
      </c>
      <c r="C967" s="104">
        <f>VLOOKUP(BJB!$G$9:$G$5599,Ctrl!$E$4:$F$399,2,0)</f>
        <v>3</v>
      </c>
      <c r="D967" s="219">
        <v>1</v>
      </c>
      <c r="E967" s="104" t="str">
        <f>VLOOKUP(BJB!$F$9:$F$5599,Ctrl!$B$4:$D$399,3,0)</f>
        <v>III</v>
      </c>
      <c r="F967" s="139" t="s">
        <v>10541</v>
      </c>
      <c r="G967" s="139" t="s">
        <v>1957</v>
      </c>
      <c r="H967" s="125"/>
      <c r="I967" s="220">
        <f>IF(G966=BJB!$G1863,I966+1,1)</f>
        <v>1</v>
      </c>
      <c r="J967" s="912" t="s">
        <v>21133</v>
      </c>
      <c r="K967" s="121" t="s">
        <v>1960</v>
      </c>
      <c r="L967" s="104" t="s">
        <v>6477</v>
      </c>
      <c r="M967" s="104" t="s">
        <v>1959</v>
      </c>
      <c r="N967" s="120">
        <v>40247</v>
      </c>
      <c r="O967" s="107">
        <v>25000000</v>
      </c>
      <c r="P967" s="105" t="s">
        <v>6222</v>
      </c>
      <c r="Q967" s="120" t="s">
        <v>6222</v>
      </c>
      <c r="R967" s="890">
        <v>0</v>
      </c>
      <c r="S967" s="108" t="s">
        <v>6914</v>
      </c>
      <c r="T967" s="109">
        <v>40718</v>
      </c>
      <c r="U967" s="106">
        <v>15838596.5</v>
      </c>
      <c r="V967" s="109" t="s">
        <v>6222</v>
      </c>
      <c r="W967" s="141">
        <v>0</v>
      </c>
      <c r="X967" s="141">
        <v>0</v>
      </c>
      <c r="Y967" s="141">
        <v>0</v>
      </c>
      <c r="Z967" s="141">
        <v>0</v>
      </c>
      <c r="AA967" s="114">
        <v>112500</v>
      </c>
      <c r="AB967" s="114"/>
      <c r="AC967" s="106"/>
      <c r="AD967" s="141"/>
      <c r="AE967" s="106">
        <v>0</v>
      </c>
      <c r="AF967" s="106">
        <v>0</v>
      </c>
      <c r="AG967" s="106">
        <v>0</v>
      </c>
      <c r="AH967" s="106"/>
      <c r="AI967" s="106"/>
      <c r="AJ967" s="106"/>
      <c r="AK967" s="106"/>
      <c r="AL967" s="106"/>
      <c r="AM967" s="106"/>
      <c r="AN967" s="114">
        <f t="shared" si="28"/>
        <v>112500</v>
      </c>
      <c r="AO967" s="114">
        <f t="shared" si="29"/>
        <v>15726096.5</v>
      </c>
      <c r="AP967" s="114"/>
      <c r="AQ967" s="114"/>
      <c r="AR967" s="114"/>
      <c r="AS967" s="114"/>
    </row>
    <row r="968" spans="1:46" s="190" customFormat="1" ht="15" customHeight="1" x14ac:dyDescent="0.2">
      <c r="A968" s="104"/>
      <c r="B968" s="104">
        <f>VLOOKUP(BJB!$F$9:$F$5599,Ctrl!$B$4:$C$399,2,0)</f>
        <v>28</v>
      </c>
      <c r="C968" s="104">
        <f>VLOOKUP(BJB!$G$9:$G$5599,Ctrl!$E$4:$F$399,2,0)</f>
        <v>2</v>
      </c>
      <c r="D968" s="219">
        <v>1</v>
      </c>
      <c r="E968" s="104" t="str">
        <f>VLOOKUP(BJB!$F$9:$F$5599,Ctrl!$B$4:$D$399,3,0)</f>
        <v>III</v>
      </c>
      <c r="F968" s="139" t="s">
        <v>10541</v>
      </c>
      <c r="G968" s="139" t="s">
        <v>1908</v>
      </c>
      <c r="H968" s="886" t="s">
        <v>14738</v>
      </c>
      <c r="I968" s="220">
        <f>IF(G967=BJB!$G1989,I967+1,1)</f>
        <v>1</v>
      </c>
      <c r="J968" s="891" t="s">
        <v>18278</v>
      </c>
      <c r="K968" s="121" t="s">
        <v>1911</v>
      </c>
      <c r="L968" s="104" t="s">
        <v>6477</v>
      </c>
      <c r="M968" s="104" t="s">
        <v>1912</v>
      </c>
      <c r="N968" s="120">
        <v>40653</v>
      </c>
      <c r="O968" s="107">
        <v>100000000</v>
      </c>
      <c r="P968" s="105" t="s">
        <v>6222</v>
      </c>
      <c r="Q968" s="120" t="s">
        <v>6222</v>
      </c>
      <c r="R968" s="890">
        <v>0</v>
      </c>
      <c r="S968" s="146" t="s">
        <v>1658</v>
      </c>
      <c r="T968" s="109">
        <v>41200</v>
      </c>
      <c r="U968" s="118">
        <v>64591421</v>
      </c>
      <c r="V968" s="109" t="s">
        <v>6222</v>
      </c>
      <c r="W968" s="141">
        <v>0</v>
      </c>
      <c r="X968" s="141">
        <v>0</v>
      </c>
      <c r="Y968" s="141">
        <v>0</v>
      </c>
      <c r="Z968" s="141">
        <v>0</v>
      </c>
      <c r="AA968" s="114">
        <v>13017274</v>
      </c>
      <c r="AB968" s="114"/>
      <c r="AC968" s="132">
        <v>748293</v>
      </c>
      <c r="AD968" s="141">
        <v>748293</v>
      </c>
      <c r="AE968" s="106">
        <v>748293</v>
      </c>
      <c r="AF968" s="106">
        <v>748293</v>
      </c>
      <c r="AG968" s="106">
        <v>0</v>
      </c>
      <c r="AH968" s="222"/>
      <c r="AI968" s="118"/>
      <c r="AJ968" s="118"/>
      <c r="AK968" s="106"/>
      <c r="AL968" s="118"/>
      <c r="AM968" s="118"/>
      <c r="AN968" s="114">
        <f t="shared" si="28"/>
        <v>16010446</v>
      </c>
      <c r="AO968" s="114">
        <f t="shared" si="29"/>
        <v>48580975</v>
      </c>
      <c r="AP968" s="114"/>
      <c r="AQ968" s="114"/>
      <c r="AR968" s="114"/>
      <c r="AS968" s="114"/>
    </row>
    <row r="969" spans="1:46" s="190" customFormat="1" ht="15" customHeight="1" x14ac:dyDescent="0.2">
      <c r="A969" s="104"/>
      <c r="B969" s="104">
        <f>VLOOKUP(BJB!$F$9:$F$5599,Ctrl!$B$4:$C$399,2,0)</f>
        <v>28</v>
      </c>
      <c r="C969" s="104">
        <f>VLOOKUP(BJB!$G$9:$G$5599,Ctrl!$E$4:$F$399,2,0)</f>
        <v>3</v>
      </c>
      <c r="D969" s="219">
        <v>1</v>
      </c>
      <c r="E969" s="104" t="str">
        <f>VLOOKUP(BJB!$F$9:$F$5599,Ctrl!$B$4:$D$399,3,0)</f>
        <v>III</v>
      </c>
      <c r="F969" s="139" t="s">
        <v>10541</v>
      </c>
      <c r="G969" s="139" t="s">
        <v>1957</v>
      </c>
      <c r="H969" s="125"/>
      <c r="I969" s="220">
        <f>IF(G968=BJB!$G1876,I968+1,1)</f>
        <v>1</v>
      </c>
      <c r="J969" s="912" t="s">
        <v>21134</v>
      </c>
      <c r="K969" s="121" t="s">
        <v>1985</v>
      </c>
      <c r="L969" s="104" t="s">
        <v>6477</v>
      </c>
      <c r="M969" s="104" t="s">
        <v>1986</v>
      </c>
      <c r="N969" s="120">
        <v>40660</v>
      </c>
      <c r="O969" s="107">
        <v>15000000</v>
      </c>
      <c r="P969" s="105" t="s">
        <v>15441</v>
      </c>
      <c r="Q969" s="120">
        <v>41214</v>
      </c>
      <c r="R969" s="105">
        <v>10989175</v>
      </c>
      <c r="S969" s="146" t="s">
        <v>1982</v>
      </c>
      <c r="T969" s="109">
        <v>41305</v>
      </c>
      <c r="U969" s="106">
        <v>7971662</v>
      </c>
      <c r="V969" s="109">
        <v>41305</v>
      </c>
      <c r="W969" s="141">
        <v>7971662</v>
      </c>
      <c r="X969" s="141">
        <v>0</v>
      </c>
      <c r="Y969" s="141">
        <v>0</v>
      </c>
      <c r="Z969" s="141">
        <v>0</v>
      </c>
      <c r="AA969" s="114">
        <v>7971662</v>
      </c>
      <c r="AB969" s="114"/>
      <c r="AC969" s="106"/>
      <c r="AD969" s="141"/>
      <c r="AE969" s="106">
        <v>0</v>
      </c>
      <c r="AF969" s="106">
        <v>0</v>
      </c>
      <c r="AG969" s="106">
        <v>0</v>
      </c>
      <c r="AH969" s="106"/>
      <c r="AI969" s="106"/>
      <c r="AJ969" s="106"/>
      <c r="AK969" s="106"/>
      <c r="AL969" s="106"/>
      <c r="AM969" s="106"/>
      <c r="AN969" s="114">
        <f t="shared" ref="AN969:AN1032" si="30">SUM(AA969:AM969)</f>
        <v>7971662</v>
      </c>
      <c r="AO969" s="114">
        <f t="shared" ref="AO969:AO1032" si="31">IF((U969-AN969)&lt;0,ABS(0),(U969-AN969))</f>
        <v>0</v>
      </c>
      <c r="AP969" s="114"/>
      <c r="AQ969" s="114"/>
      <c r="AR969" s="114"/>
      <c r="AS969" s="114"/>
    </row>
    <row r="970" spans="1:46" s="190" customFormat="1" ht="15" customHeight="1" x14ac:dyDescent="0.2">
      <c r="A970" s="104"/>
      <c r="B970" s="104">
        <f>VLOOKUP(BJB!$F$9:$F$5599,Ctrl!$B$4:$C$399,2,0)</f>
        <v>28</v>
      </c>
      <c r="C970" s="104">
        <f>VLOOKUP(BJB!$G$9:$G$5599,Ctrl!$E$4:$F$399,2,0)</f>
        <v>0</v>
      </c>
      <c r="D970" s="219">
        <v>1</v>
      </c>
      <c r="E970" s="104" t="str">
        <f>VLOOKUP(BJB!$F$9:$F$5599,Ctrl!$B$4:$D$399,3,0)</f>
        <v>III</v>
      </c>
      <c r="F970" s="139" t="s">
        <v>10541</v>
      </c>
      <c r="G970" s="139" t="s">
        <v>7655</v>
      </c>
      <c r="H970" s="125" t="s">
        <v>7976</v>
      </c>
      <c r="I970" s="220">
        <f>IF(G969=BJB!$G1594,I969+1,1)</f>
        <v>1</v>
      </c>
      <c r="J970" s="891" t="s">
        <v>20232</v>
      </c>
      <c r="K970" s="126" t="s">
        <v>5362</v>
      </c>
      <c r="L970" s="104" t="s">
        <v>6477</v>
      </c>
      <c r="M970" s="127" t="s">
        <v>1677</v>
      </c>
      <c r="N970" s="120">
        <v>41058</v>
      </c>
      <c r="O970" s="140">
        <v>120000000</v>
      </c>
      <c r="P970" s="105" t="s">
        <v>15442</v>
      </c>
      <c r="Q970" s="120">
        <v>41616</v>
      </c>
      <c r="R970" s="105">
        <v>59493561</v>
      </c>
      <c r="S970" s="234" t="s">
        <v>5326</v>
      </c>
      <c r="T970" s="130">
        <v>41759</v>
      </c>
      <c r="U970" s="141">
        <v>41645493</v>
      </c>
      <c r="V970" s="109">
        <v>41730</v>
      </c>
      <c r="W970" s="141">
        <v>41645493</v>
      </c>
      <c r="X970" s="141">
        <v>0</v>
      </c>
      <c r="Y970" s="141">
        <v>0</v>
      </c>
      <c r="Z970" s="141">
        <v>0</v>
      </c>
      <c r="AA970" s="114">
        <v>14610123</v>
      </c>
      <c r="AB970" s="114"/>
      <c r="AC970" s="132"/>
      <c r="AD970" s="141"/>
      <c r="AE970" s="106">
        <v>0</v>
      </c>
      <c r="AF970" s="106">
        <v>27035370</v>
      </c>
      <c r="AG970" s="106">
        <v>0</v>
      </c>
      <c r="AH970" s="141"/>
      <c r="AI970" s="141"/>
      <c r="AJ970" s="141"/>
      <c r="AK970" s="154"/>
      <c r="AL970" s="141"/>
      <c r="AM970" s="141"/>
      <c r="AN970" s="114">
        <f t="shared" si="30"/>
        <v>41645493</v>
      </c>
      <c r="AO970" s="114">
        <f t="shared" si="31"/>
        <v>0</v>
      </c>
      <c r="AP970" s="114"/>
      <c r="AQ970" s="114"/>
      <c r="AR970" s="114"/>
      <c r="AS970" s="114"/>
    </row>
    <row r="971" spans="1:46" s="190" customFormat="1" ht="15" customHeight="1" x14ac:dyDescent="0.2">
      <c r="A971" s="104"/>
      <c r="B971" s="104">
        <f>VLOOKUP(BJB!$F$9:$F$5599,Ctrl!$B$4:$C$399,2,0)</f>
        <v>28</v>
      </c>
      <c r="C971" s="104">
        <f>VLOOKUP(BJB!$G$9:$G$5599,Ctrl!$E$4:$F$399,2,0)</f>
        <v>2</v>
      </c>
      <c r="D971" s="219">
        <v>1</v>
      </c>
      <c r="E971" s="104" t="str">
        <f>VLOOKUP(BJB!$F$9:$F$5599,Ctrl!$B$4:$D$399,3,0)</f>
        <v>III</v>
      </c>
      <c r="F971" s="139" t="s">
        <v>10541</v>
      </c>
      <c r="G971" s="139" t="s">
        <v>1908</v>
      </c>
      <c r="H971" s="125"/>
      <c r="I971" s="220">
        <f>IF(G970=BJB!$G2010,I970+1,1)</f>
        <v>1</v>
      </c>
      <c r="J971" s="912" t="s">
        <v>21135</v>
      </c>
      <c r="K971" s="126" t="s">
        <v>1954</v>
      </c>
      <c r="L971" s="104" t="s">
        <v>6477</v>
      </c>
      <c r="M971" s="104" t="s">
        <v>1946</v>
      </c>
      <c r="N971" s="120">
        <v>41218</v>
      </c>
      <c r="O971" s="140">
        <v>100000000</v>
      </c>
      <c r="P971" s="105" t="s">
        <v>15443</v>
      </c>
      <c r="Q971" s="120">
        <v>41570</v>
      </c>
      <c r="R971" s="105">
        <v>80141690</v>
      </c>
      <c r="S971" s="234" t="s">
        <v>5978</v>
      </c>
      <c r="T971" s="130">
        <v>41600</v>
      </c>
      <c r="U971" s="112">
        <v>53306460</v>
      </c>
      <c r="V971" s="109">
        <v>41600</v>
      </c>
      <c r="W971" s="141">
        <v>53306460</v>
      </c>
      <c r="X971" s="141">
        <v>0</v>
      </c>
      <c r="Y971" s="141">
        <v>0</v>
      </c>
      <c r="Z971" s="141">
        <v>0</v>
      </c>
      <c r="AA971" s="114">
        <v>54746460</v>
      </c>
      <c r="AB971" s="114"/>
      <c r="AC971" s="112"/>
      <c r="AD971" s="141"/>
      <c r="AE971" s="106">
        <v>0</v>
      </c>
      <c r="AF971" s="106">
        <v>0</v>
      </c>
      <c r="AG971" s="106">
        <v>0</v>
      </c>
      <c r="AH971" s="112"/>
      <c r="AI971" s="112"/>
      <c r="AJ971" s="112"/>
      <c r="AK971" s="112"/>
      <c r="AL971" s="112"/>
      <c r="AM971" s="112"/>
      <c r="AN971" s="114">
        <f t="shared" si="30"/>
        <v>54746460</v>
      </c>
      <c r="AO971" s="114">
        <f t="shared" si="31"/>
        <v>0</v>
      </c>
      <c r="AP971" s="114"/>
      <c r="AQ971" s="114"/>
      <c r="AR971" s="114"/>
      <c r="AS971" s="114"/>
    </row>
    <row r="972" spans="1:46" s="190" customFormat="1" ht="15" customHeight="1" x14ac:dyDescent="0.2">
      <c r="A972" s="104"/>
      <c r="B972" s="104">
        <f>VLOOKUP(BJB!$F$9:$F$5599,Ctrl!$B$4:$C$399,2,0)</f>
        <v>28</v>
      </c>
      <c r="C972" s="104">
        <f>VLOOKUP(BJB!$G$9:$G$5599,Ctrl!$E$4:$F$399,2,0)</f>
        <v>0</v>
      </c>
      <c r="D972" s="219">
        <v>1</v>
      </c>
      <c r="E972" s="104" t="str">
        <f>VLOOKUP(BJB!$F$9:$F$5599,Ctrl!$B$4:$D$399,3,0)</f>
        <v>III</v>
      </c>
      <c r="F972" s="139" t="s">
        <v>10541</v>
      </c>
      <c r="G972" s="139" t="s">
        <v>7655</v>
      </c>
      <c r="H972" s="125" t="s">
        <v>17655</v>
      </c>
      <c r="I972" s="220">
        <f>IF(G971=BJB!$G1470,I971+1,1)</f>
        <v>1</v>
      </c>
      <c r="J972" s="891" t="s">
        <v>18279</v>
      </c>
      <c r="K972" s="121" t="s">
        <v>1547</v>
      </c>
      <c r="L972" s="104" t="s">
        <v>6477</v>
      </c>
      <c r="M972" s="104" t="s">
        <v>1548</v>
      </c>
      <c r="N972" s="120">
        <v>40140</v>
      </c>
      <c r="O972" s="107">
        <v>15000000</v>
      </c>
      <c r="P972" s="105" t="s">
        <v>6222</v>
      </c>
      <c r="Q972" s="120" t="s">
        <v>6222</v>
      </c>
      <c r="R972" s="890">
        <v>0</v>
      </c>
      <c r="S972" s="108" t="s">
        <v>6893</v>
      </c>
      <c r="T972" s="109">
        <v>40620</v>
      </c>
      <c r="U972" s="106">
        <v>11250000</v>
      </c>
      <c r="V972" s="109" t="s">
        <v>6222</v>
      </c>
      <c r="W972" s="141">
        <v>0</v>
      </c>
      <c r="X972" s="141">
        <v>0</v>
      </c>
      <c r="Y972" s="141">
        <v>0</v>
      </c>
      <c r="Z972" s="141">
        <v>0</v>
      </c>
      <c r="AA972" s="114">
        <v>0</v>
      </c>
      <c r="AB972" s="114"/>
      <c r="AC972" s="106"/>
      <c r="AD972" s="141">
        <v>110000</v>
      </c>
      <c r="AE972" s="106">
        <v>0</v>
      </c>
      <c r="AF972" s="106">
        <v>0</v>
      </c>
      <c r="AG972" s="106">
        <v>0</v>
      </c>
      <c r="AH972" s="106"/>
      <c r="AI972" s="106"/>
      <c r="AJ972" s="106"/>
      <c r="AK972" s="106"/>
      <c r="AL972" s="106"/>
      <c r="AM972" s="106"/>
      <c r="AN972" s="114">
        <f t="shared" si="30"/>
        <v>110000</v>
      </c>
      <c r="AO972" s="114">
        <f t="shared" si="31"/>
        <v>11140000</v>
      </c>
      <c r="AP972" s="114"/>
      <c r="AQ972" s="114"/>
      <c r="AR972" s="114"/>
      <c r="AS972" s="114"/>
    </row>
    <row r="973" spans="1:46" s="190" customFormat="1" ht="15" customHeight="1" x14ac:dyDescent="0.2">
      <c r="A973" s="104"/>
      <c r="B973" s="104">
        <f>VLOOKUP(BJB!$F$9:$F$5599,Ctrl!$B$4:$C$399,2,0)</f>
        <v>28</v>
      </c>
      <c r="C973" s="104">
        <f>VLOOKUP(BJB!$G$9:$G$5599,Ctrl!$E$4:$F$399,2,0)</f>
        <v>1</v>
      </c>
      <c r="D973" s="219">
        <v>1</v>
      </c>
      <c r="E973" s="104" t="str">
        <f>VLOOKUP(BJB!$F$9:$F$5599,Ctrl!$B$4:$D$399,3,0)</f>
        <v>III</v>
      </c>
      <c r="F973" s="139" t="s">
        <v>10541</v>
      </c>
      <c r="G973" s="139" t="s">
        <v>1717</v>
      </c>
      <c r="H973" s="125"/>
      <c r="I973" s="220">
        <f>IF(G972=BJB!$G1700,I972+1,1)</f>
        <v>1</v>
      </c>
      <c r="J973" s="912" t="s">
        <v>21136</v>
      </c>
      <c r="K973" s="121" t="s">
        <v>1745</v>
      </c>
      <c r="L973" s="104" t="s">
        <v>6477</v>
      </c>
      <c r="M973" s="104" t="s">
        <v>1746</v>
      </c>
      <c r="N973" s="142">
        <v>39909</v>
      </c>
      <c r="O973" s="114">
        <v>6000000</v>
      </c>
      <c r="P973" s="105" t="s">
        <v>6222</v>
      </c>
      <c r="Q973" s="120" t="s">
        <v>6222</v>
      </c>
      <c r="R973" s="890">
        <v>0</v>
      </c>
      <c r="S973" s="108" t="s">
        <v>6904</v>
      </c>
      <c r="T973" s="109">
        <v>40359</v>
      </c>
      <c r="U973" s="114">
        <v>4500000</v>
      </c>
      <c r="V973" s="109" t="s">
        <v>6222</v>
      </c>
      <c r="W973" s="141">
        <v>0</v>
      </c>
      <c r="X973" s="141">
        <v>0</v>
      </c>
      <c r="Y973" s="141">
        <v>0</v>
      </c>
      <c r="Z973" s="141">
        <v>0</v>
      </c>
      <c r="AA973" s="114">
        <v>0</v>
      </c>
      <c r="AB973" s="114"/>
      <c r="AC973" s="114"/>
      <c r="AD973" s="141"/>
      <c r="AE973" s="106">
        <v>0</v>
      </c>
      <c r="AF973" s="106">
        <v>0</v>
      </c>
      <c r="AG973" s="106">
        <v>0</v>
      </c>
      <c r="AH973" s="114"/>
      <c r="AI973" s="114"/>
      <c r="AJ973" s="114"/>
      <c r="AK973" s="114"/>
      <c r="AL973" s="114"/>
      <c r="AM973" s="114"/>
      <c r="AN973" s="114">
        <f t="shared" si="30"/>
        <v>0</v>
      </c>
      <c r="AO973" s="114">
        <f t="shared" si="31"/>
        <v>4500000</v>
      </c>
      <c r="AP973" s="114"/>
      <c r="AQ973" s="114"/>
      <c r="AR973" s="114"/>
      <c r="AS973" s="114"/>
    </row>
    <row r="974" spans="1:46" s="190" customFormat="1" ht="15" customHeight="1" x14ac:dyDescent="0.2">
      <c r="A974" s="104"/>
      <c r="B974" s="104">
        <f>VLOOKUP(BJB!$F$9:$F$5599,Ctrl!$B$4:$C$399,2,0)</f>
        <v>28</v>
      </c>
      <c r="C974" s="104">
        <f>VLOOKUP(BJB!$G$9:$G$5599,Ctrl!$E$4:$F$399,2,0)</f>
        <v>0</v>
      </c>
      <c r="D974" s="219">
        <v>1</v>
      </c>
      <c r="E974" s="104" t="str">
        <f>VLOOKUP(BJB!$F$9:$F$5599,Ctrl!$B$4:$D$399,3,0)</f>
        <v>III</v>
      </c>
      <c r="F974" s="139" t="s">
        <v>10541</v>
      </c>
      <c r="G974" s="139" t="s">
        <v>7655</v>
      </c>
      <c r="H974" s="125"/>
      <c r="I974" s="220">
        <f>IF(G973=BJB!$G1479,I973+1,1)</f>
        <v>1</v>
      </c>
      <c r="J974" s="912" t="s">
        <v>21137</v>
      </c>
      <c r="K974" s="121" t="s">
        <v>1563</v>
      </c>
      <c r="L974" s="104" t="s">
        <v>6477</v>
      </c>
      <c r="M974" s="104" t="s">
        <v>1564</v>
      </c>
      <c r="N974" s="120">
        <v>40140</v>
      </c>
      <c r="O974" s="107">
        <v>25000000</v>
      </c>
      <c r="P974" s="105" t="s">
        <v>6222</v>
      </c>
      <c r="Q974" s="120" t="s">
        <v>6222</v>
      </c>
      <c r="R974" s="890">
        <v>0</v>
      </c>
      <c r="S974" s="108" t="s">
        <v>6896</v>
      </c>
      <c r="T974" s="109">
        <v>40718</v>
      </c>
      <c r="U974" s="106">
        <v>18750000</v>
      </c>
      <c r="V974" s="109" t="s">
        <v>6222</v>
      </c>
      <c r="W974" s="141">
        <v>0</v>
      </c>
      <c r="X974" s="141">
        <v>0</v>
      </c>
      <c r="Y974" s="141">
        <v>0</v>
      </c>
      <c r="Z974" s="141">
        <v>0</v>
      </c>
      <c r="AA974" s="114">
        <v>295650</v>
      </c>
      <c r="AB974" s="114"/>
      <c r="AC974" s="106"/>
      <c r="AD974" s="141"/>
      <c r="AE974" s="106">
        <v>0</v>
      </c>
      <c r="AF974" s="106">
        <v>0</v>
      </c>
      <c r="AG974" s="106">
        <v>0</v>
      </c>
      <c r="AH974" s="106"/>
      <c r="AI974" s="106"/>
      <c r="AJ974" s="106"/>
      <c r="AK974" s="106"/>
      <c r="AL974" s="106"/>
      <c r="AM974" s="106"/>
      <c r="AN974" s="114">
        <f t="shared" si="30"/>
        <v>295650</v>
      </c>
      <c r="AO974" s="114">
        <f t="shared" si="31"/>
        <v>18454350</v>
      </c>
      <c r="AP974" s="114"/>
      <c r="AQ974" s="114"/>
      <c r="AR974" s="114"/>
      <c r="AS974" s="114"/>
    </row>
    <row r="975" spans="1:46" s="190" customFormat="1" ht="15" customHeight="1" x14ac:dyDescent="0.2">
      <c r="A975" s="104"/>
      <c r="B975" s="104">
        <f>VLOOKUP(BJB!$F$9:$F$5599,Ctrl!$B$4:$C$399,2,0)</f>
        <v>28</v>
      </c>
      <c r="C975" s="104">
        <f>VLOOKUP(BJB!$G$9:$G$5599,Ctrl!$E$4:$F$399,2,0)</f>
        <v>0</v>
      </c>
      <c r="D975" s="219">
        <v>1</v>
      </c>
      <c r="E975" s="104" t="str">
        <f>VLOOKUP(BJB!$F$9:$F$5599,Ctrl!$B$4:$D$399,3,0)</f>
        <v>III</v>
      </c>
      <c r="F975" s="139" t="s">
        <v>10541</v>
      </c>
      <c r="G975" s="139" t="s">
        <v>7655</v>
      </c>
      <c r="H975" s="125"/>
      <c r="I975" s="220">
        <f>IF(G974=BJB!$G1445,I974+1,1)</f>
        <v>1</v>
      </c>
      <c r="J975" s="912" t="s">
        <v>21138</v>
      </c>
      <c r="K975" s="121" t="s">
        <v>1507</v>
      </c>
      <c r="L975" s="104" t="s">
        <v>6477</v>
      </c>
      <c r="M975" s="104" t="s">
        <v>1508</v>
      </c>
      <c r="N975" s="120">
        <v>39909</v>
      </c>
      <c r="O975" s="114">
        <v>13000000</v>
      </c>
      <c r="P975" s="105" t="s">
        <v>6222</v>
      </c>
      <c r="Q975" s="120" t="s">
        <v>6222</v>
      </c>
      <c r="R975" s="890">
        <v>0</v>
      </c>
      <c r="S975" s="108" t="s">
        <v>6885</v>
      </c>
      <c r="T975" s="109">
        <v>40359</v>
      </c>
      <c r="U975" s="114">
        <v>9750000</v>
      </c>
      <c r="V975" s="109" t="s">
        <v>6222</v>
      </c>
      <c r="W975" s="141">
        <v>0</v>
      </c>
      <c r="X975" s="141">
        <v>0</v>
      </c>
      <c r="Y975" s="141">
        <v>0</v>
      </c>
      <c r="Z975" s="141">
        <v>0</v>
      </c>
      <c r="AA975" s="114">
        <v>0</v>
      </c>
      <c r="AB975" s="114"/>
      <c r="AC975" s="114"/>
      <c r="AD975" s="141"/>
      <c r="AE975" s="106">
        <v>0</v>
      </c>
      <c r="AF975" s="106">
        <v>0</v>
      </c>
      <c r="AG975" s="106">
        <v>0</v>
      </c>
      <c r="AH975" s="114"/>
      <c r="AI975" s="114"/>
      <c r="AJ975" s="114"/>
      <c r="AK975" s="114"/>
      <c r="AL975" s="114"/>
      <c r="AM975" s="114"/>
      <c r="AN975" s="114">
        <f t="shared" si="30"/>
        <v>0</v>
      </c>
      <c r="AO975" s="114">
        <f t="shared" si="31"/>
        <v>9750000</v>
      </c>
      <c r="AP975" s="114"/>
      <c r="AQ975" s="114"/>
      <c r="AR975" s="114"/>
      <c r="AS975" s="114"/>
    </row>
    <row r="976" spans="1:46" s="190" customFormat="1" ht="15" customHeight="1" x14ac:dyDescent="0.2">
      <c r="A976" s="104"/>
      <c r="B976" s="104">
        <f>VLOOKUP(BJB!$F$9:$F$5599,Ctrl!$B$4:$C$399,2,0)</f>
        <v>28</v>
      </c>
      <c r="C976" s="104">
        <f>VLOOKUP(BJB!$G$9:$G$5599,Ctrl!$E$4:$F$399,2,0)</f>
        <v>0</v>
      </c>
      <c r="D976" s="219">
        <v>1</v>
      </c>
      <c r="E976" s="104" t="str">
        <f>VLOOKUP(BJB!$F$9:$F$5599,Ctrl!$B$4:$D$399,3,0)</f>
        <v>III</v>
      </c>
      <c r="F976" s="139" t="s">
        <v>10541</v>
      </c>
      <c r="G976" s="139" t="s">
        <v>7655</v>
      </c>
      <c r="H976" s="125"/>
      <c r="I976" s="220">
        <f>IF(G975=BJB!$G1443,I975+1,1)</f>
        <v>1</v>
      </c>
      <c r="J976" s="912" t="s">
        <v>21139</v>
      </c>
      <c r="K976" s="121" t="s">
        <v>1503</v>
      </c>
      <c r="L976" s="104" t="s">
        <v>6477</v>
      </c>
      <c r="M976" s="104" t="s">
        <v>1504</v>
      </c>
      <c r="N976" s="120">
        <v>39679</v>
      </c>
      <c r="O976" s="114">
        <v>45000000</v>
      </c>
      <c r="P976" s="105" t="s">
        <v>6222</v>
      </c>
      <c r="Q976" s="120" t="s">
        <v>6222</v>
      </c>
      <c r="R976" s="890">
        <v>0</v>
      </c>
      <c r="S976" s="108" t="s">
        <v>6885</v>
      </c>
      <c r="T976" s="109">
        <v>40359</v>
      </c>
      <c r="U976" s="114">
        <v>33750000</v>
      </c>
      <c r="V976" s="109" t="s">
        <v>6222</v>
      </c>
      <c r="W976" s="141">
        <v>0</v>
      </c>
      <c r="X976" s="141">
        <v>0</v>
      </c>
      <c r="Y976" s="141">
        <v>0</v>
      </c>
      <c r="Z976" s="141">
        <v>0</v>
      </c>
      <c r="AA976" s="114">
        <v>33750000</v>
      </c>
      <c r="AB976" s="114"/>
      <c r="AC976" s="114"/>
      <c r="AD976" s="141"/>
      <c r="AE976" s="106">
        <v>0</v>
      </c>
      <c r="AF976" s="106">
        <v>0</v>
      </c>
      <c r="AG976" s="106">
        <v>0</v>
      </c>
      <c r="AH976" s="114"/>
      <c r="AI976" s="114"/>
      <c r="AJ976" s="114"/>
      <c r="AK976" s="114"/>
      <c r="AL976" s="114"/>
      <c r="AM976" s="114"/>
      <c r="AN976" s="114">
        <f t="shared" si="30"/>
        <v>33750000</v>
      </c>
      <c r="AO976" s="114">
        <f t="shared" si="31"/>
        <v>0</v>
      </c>
      <c r="AP976" s="114"/>
      <c r="AQ976" s="114"/>
      <c r="AR976" s="114"/>
      <c r="AS976" s="114"/>
    </row>
    <row r="977" spans="1:46" s="190" customFormat="1" ht="15" customHeight="1" x14ac:dyDescent="0.2">
      <c r="A977" s="104"/>
      <c r="B977" s="104">
        <f>VLOOKUP(BJB!$F$9:$F$5599,Ctrl!$B$4:$C$399,2,0)</f>
        <v>28</v>
      </c>
      <c r="C977" s="104">
        <f>VLOOKUP(BJB!$G$9:$G$5599,Ctrl!$E$4:$F$399,2,0)</f>
        <v>0</v>
      </c>
      <c r="D977" s="219">
        <v>1</v>
      </c>
      <c r="E977" s="104" t="str">
        <f>VLOOKUP(BJB!$F$9:$F$5599,Ctrl!$B$4:$D$399,3,0)</f>
        <v>III</v>
      </c>
      <c r="F977" s="139" t="s">
        <v>10541</v>
      </c>
      <c r="G977" s="139" t="s">
        <v>7655</v>
      </c>
      <c r="H977" s="125"/>
      <c r="I977" s="220">
        <f>IF(G976=BJB!$G1542,I976+1,1)</f>
        <v>1</v>
      </c>
      <c r="J977" s="912" t="s">
        <v>21140</v>
      </c>
      <c r="K977" s="121" t="s">
        <v>1662</v>
      </c>
      <c r="L977" s="104" t="s">
        <v>6477</v>
      </c>
      <c r="M977" s="104" t="s">
        <v>1646</v>
      </c>
      <c r="N977" s="120">
        <v>40963</v>
      </c>
      <c r="O977" s="107">
        <v>10000000</v>
      </c>
      <c r="P977" s="105" t="s">
        <v>15444</v>
      </c>
      <c r="Q977" s="120">
        <v>41246</v>
      </c>
      <c r="R977" s="105">
        <v>8324142</v>
      </c>
      <c r="S977" s="146" t="s">
        <v>1660</v>
      </c>
      <c r="T977" s="109">
        <v>41305</v>
      </c>
      <c r="U977" s="106">
        <v>5677389</v>
      </c>
      <c r="V977" s="109">
        <v>41305</v>
      </c>
      <c r="W977" s="141">
        <v>5677389</v>
      </c>
      <c r="X977" s="141">
        <v>0</v>
      </c>
      <c r="Y977" s="141">
        <v>0</v>
      </c>
      <c r="Z977" s="141">
        <v>0</v>
      </c>
      <c r="AA977" s="114">
        <v>0</v>
      </c>
      <c r="AB977" s="114"/>
      <c r="AC977" s="106"/>
      <c r="AD977" s="141"/>
      <c r="AE977" s="106">
        <v>0</v>
      </c>
      <c r="AF977" s="106">
        <v>0</v>
      </c>
      <c r="AG977" s="106">
        <v>0</v>
      </c>
      <c r="AH977" s="106"/>
      <c r="AI977" s="106"/>
      <c r="AJ977" s="106"/>
      <c r="AK977" s="106"/>
      <c r="AL977" s="106"/>
      <c r="AM977" s="106"/>
      <c r="AN977" s="114">
        <f t="shared" si="30"/>
        <v>0</v>
      </c>
      <c r="AO977" s="114">
        <f t="shared" si="31"/>
        <v>5677389</v>
      </c>
      <c r="AP977" s="114"/>
      <c r="AQ977" s="114"/>
      <c r="AR977" s="114"/>
      <c r="AS977" s="114"/>
    </row>
    <row r="978" spans="1:46" s="190" customFormat="1" ht="15" customHeight="1" x14ac:dyDescent="0.2">
      <c r="A978" s="104"/>
      <c r="B978" s="104">
        <f>VLOOKUP(BJB!$F$9:$F$5599,Ctrl!$B$4:$C$399,2,0)</f>
        <v>28</v>
      </c>
      <c r="C978" s="104">
        <f>VLOOKUP(BJB!$G$9:$G$5599,Ctrl!$E$4:$F$399,2,0)</f>
        <v>2</v>
      </c>
      <c r="D978" s="219">
        <v>1</v>
      </c>
      <c r="E978" s="104" t="str">
        <f>VLOOKUP(BJB!$F$9:$F$5599,Ctrl!$B$4:$D$399,3,0)</f>
        <v>III</v>
      </c>
      <c r="F978" s="139" t="s">
        <v>10541</v>
      </c>
      <c r="G978" s="139" t="s">
        <v>1908</v>
      </c>
      <c r="H978" s="125"/>
      <c r="I978" s="220">
        <f>IF(G977=BJB!$G2032,I977+1,1)</f>
        <v>1</v>
      </c>
      <c r="J978" s="912" t="s">
        <v>21141</v>
      </c>
      <c r="K978" s="126" t="s">
        <v>6017</v>
      </c>
      <c r="L978" s="104" t="s">
        <v>6477</v>
      </c>
      <c r="M978" s="104" t="s">
        <v>5788</v>
      </c>
      <c r="N978" s="120">
        <v>41352</v>
      </c>
      <c r="O978" s="105">
        <v>10000000</v>
      </c>
      <c r="P978" s="105" t="s">
        <v>6222</v>
      </c>
      <c r="Q978" s="120" t="s">
        <v>6222</v>
      </c>
      <c r="R978" s="890">
        <v>0</v>
      </c>
      <c r="S978" s="146" t="s">
        <v>5984</v>
      </c>
      <c r="T978" s="109">
        <v>41942</v>
      </c>
      <c r="U978" s="112">
        <v>5990193</v>
      </c>
      <c r="V978" s="109" t="s">
        <v>6222</v>
      </c>
      <c r="W978" s="141">
        <v>0</v>
      </c>
      <c r="X978" s="141">
        <v>0</v>
      </c>
      <c r="Y978" s="141">
        <v>0</v>
      </c>
      <c r="Z978" s="141">
        <v>0</v>
      </c>
      <c r="AA978" s="114">
        <v>0</v>
      </c>
      <c r="AB978" s="114"/>
      <c r="AC978" s="112"/>
      <c r="AD978" s="141"/>
      <c r="AE978" s="106">
        <v>0</v>
      </c>
      <c r="AF978" s="106">
        <v>0</v>
      </c>
      <c r="AG978" s="106">
        <v>0</v>
      </c>
      <c r="AH978" s="112"/>
      <c r="AI978" s="112"/>
      <c r="AJ978" s="112"/>
      <c r="AK978" s="112"/>
      <c r="AL978" s="112"/>
      <c r="AM978" s="112"/>
      <c r="AN978" s="114">
        <f t="shared" si="30"/>
        <v>0</v>
      </c>
      <c r="AO978" s="114">
        <f t="shared" si="31"/>
        <v>5990193</v>
      </c>
      <c r="AP978" s="114"/>
      <c r="AQ978" s="114"/>
      <c r="AR978" s="114"/>
      <c r="AS978" s="114"/>
    </row>
    <row r="979" spans="1:46" s="190" customFormat="1" ht="15" customHeight="1" x14ac:dyDescent="0.2">
      <c r="A979" s="104"/>
      <c r="B979" s="104">
        <f>VLOOKUP(BJB!$F$9:$F$5599,Ctrl!$B$4:$C$399,2,0)</f>
        <v>28</v>
      </c>
      <c r="C979" s="104">
        <f>VLOOKUP(BJB!$G$9:$G$5599,Ctrl!$E$4:$F$399,2,0)</f>
        <v>0</v>
      </c>
      <c r="D979" s="219">
        <v>1</v>
      </c>
      <c r="E979" s="104" t="str">
        <f>VLOOKUP(BJB!$F$9:$F$5599,Ctrl!$B$4:$D$399,3,0)</f>
        <v>III</v>
      </c>
      <c r="F979" s="139" t="s">
        <v>10541</v>
      </c>
      <c r="G979" s="139" t="s">
        <v>7655</v>
      </c>
      <c r="H979" s="125"/>
      <c r="I979" s="220">
        <f>IF(G978=BJB!$G1436,I978+1,1)</f>
        <v>1</v>
      </c>
      <c r="J979" s="912" t="s">
        <v>21142</v>
      </c>
      <c r="K979" s="121" t="s">
        <v>1493</v>
      </c>
      <c r="L979" s="104" t="s">
        <v>6477</v>
      </c>
      <c r="M979" s="104" t="s">
        <v>1494</v>
      </c>
      <c r="N979" s="120">
        <v>39822</v>
      </c>
      <c r="O979" s="114">
        <v>43000000</v>
      </c>
      <c r="P979" s="105" t="s">
        <v>6222</v>
      </c>
      <c r="Q979" s="120" t="s">
        <v>6222</v>
      </c>
      <c r="R979" s="890">
        <v>0</v>
      </c>
      <c r="S979" s="108" t="s">
        <v>6885</v>
      </c>
      <c r="T979" s="109">
        <v>40359</v>
      </c>
      <c r="U979" s="114">
        <v>29859310</v>
      </c>
      <c r="V979" s="109" t="s">
        <v>6222</v>
      </c>
      <c r="W979" s="141">
        <v>0</v>
      </c>
      <c r="X979" s="141">
        <v>0</v>
      </c>
      <c r="Y979" s="141">
        <v>0</v>
      </c>
      <c r="Z979" s="141">
        <v>0</v>
      </c>
      <c r="AA979" s="114">
        <v>29651690</v>
      </c>
      <c r="AB979" s="114"/>
      <c r="AC979" s="114"/>
      <c r="AD979" s="141"/>
      <c r="AE979" s="106">
        <v>0</v>
      </c>
      <c r="AF979" s="106">
        <v>0</v>
      </c>
      <c r="AG979" s="106">
        <v>0</v>
      </c>
      <c r="AH979" s="114"/>
      <c r="AI979" s="114"/>
      <c r="AJ979" s="114"/>
      <c r="AK979" s="114"/>
      <c r="AL979" s="114"/>
      <c r="AM979" s="114"/>
      <c r="AN979" s="114">
        <f t="shared" si="30"/>
        <v>29651690</v>
      </c>
      <c r="AO979" s="114">
        <f t="shared" si="31"/>
        <v>207620</v>
      </c>
      <c r="AP979" s="114"/>
      <c r="AQ979" s="114"/>
      <c r="AR979" s="114"/>
      <c r="AS979" s="114"/>
    </row>
    <row r="980" spans="1:46" s="190" customFormat="1" ht="15" customHeight="1" x14ac:dyDescent="0.2">
      <c r="A980" s="104"/>
      <c r="B980" s="104">
        <f>VLOOKUP(BJB!$F$9:$F$5599,Ctrl!$B$4:$C$399,2,0)</f>
        <v>28</v>
      </c>
      <c r="C980" s="104">
        <f>VLOOKUP(BJB!$G$9:$G$5599,Ctrl!$E$4:$F$399,2,0)</f>
        <v>0</v>
      </c>
      <c r="D980" s="219">
        <v>1</v>
      </c>
      <c r="E980" s="104" t="str">
        <f>VLOOKUP(BJB!$F$9:$F$5599,Ctrl!$B$4:$D$399,3,0)</f>
        <v>III</v>
      </c>
      <c r="F980" s="139" t="s">
        <v>10541</v>
      </c>
      <c r="G980" s="139" t="s">
        <v>7655</v>
      </c>
      <c r="H980" s="125"/>
      <c r="I980" s="220">
        <f>IF(G979=BJB!$G1530,I979+1,1)</f>
        <v>1</v>
      </c>
      <c r="J980" s="912" t="s">
        <v>21143</v>
      </c>
      <c r="K980" s="121" t="s">
        <v>1641</v>
      </c>
      <c r="L980" s="104" t="s">
        <v>6477</v>
      </c>
      <c r="M980" s="104" t="s">
        <v>1642</v>
      </c>
      <c r="N980" s="120">
        <v>40415</v>
      </c>
      <c r="O980" s="107">
        <v>100000000</v>
      </c>
      <c r="P980" s="105" t="s">
        <v>15445</v>
      </c>
      <c r="Q980" s="120">
        <v>41122</v>
      </c>
      <c r="R980" s="105">
        <v>86921975</v>
      </c>
      <c r="S980" s="108" t="s">
        <v>1640</v>
      </c>
      <c r="T980" s="109">
        <v>41165</v>
      </c>
      <c r="U980" s="106">
        <v>65191481</v>
      </c>
      <c r="V980" s="109">
        <v>41165</v>
      </c>
      <c r="W980" s="141">
        <v>65191481</v>
      </c>
      <c r="X980" s="141">
        <v>0</v>
      </c>
      <c r="Y980" s="141">
        <v>0</v>
      </c>
      <c r="Z980" s="141">
        <v>0</v>
      </c>
      <c r="AA980" s="114">
        <v>65191481</v>
      </c>
      <c r="AB980" s="114"/>
      <c r="AC980" s="106"/>
      <c r="AD980" s="141"/>
      <c r="AE980" s="106">
        <v>0</v>
      </c>
      <c r="AF980" s="106">
        <v>0</v>
      </c>
      <c r="AG980" s="106">
        <v>0</v>
      </c>
      <c r="AH980" s="106"/>
      <c r="AI980" s="106"/>
      <c r="AJ980" s="106"/>
      <c r="AK980" s="106"/>
      <c r="AL980" s="106"/>
      <c r="AM980" s="106"/>
      <c r="AN980" s="114">
        <f t="shared" si="30"/>
        <v>65191481</v>
      </c>
      <c r="AO980" s="114">
        <f t="shared" si="31"/>
        <v>0</v>
      </c>
      <c r="AP980" s="114"/>
      <c r="AQ980" s="114"/>
      <c r="AR980" s="114"/>
      <c r="AS980" s="114"/>
    </row>
    <row r="981" spans="1:46" s="190" customFormat="1" ht="15" customHeight="1" x14ac:dyDescent="0.2">
      <c r="A981" s="104"/>
      <c r="B981" s="104">
        <f>VLOOKUP(BJB!$F$9:$F$5599,Ctrl!$B$4:$C$399,2,0)</f>
        <v>28</v>
      </c>
      <c r="C981" s="104">
        <f>VLOOKUP(BJB!$G$9:$G$5599,Ctrl!$E$4:$F$399,2,0)</f>
        <v>0</v>
      </c>
      <c r="D981" s="219">
        <v>1</v>
      </c>
      <c r="E981" s="104" t="str">
        <f>VLOOKUP(BJB!$F$9:$F$5599,Ctrl!$B$4:$D$399,3,0)</f>
        <v>III</v>
      </c>
      <c r="F981" s="139" t="s">
        <v>10541</v>
      </c>
      <c r="G981" s="139" t="s">
        <v>7655</v>
      </c>
      <c r="H981" s="125"/>
      <c r="I981" s="220">
        <f>IF(G980=BJB!$G1551,I980+1,1)</f>
        <v>1</v>
      </c>
      <c r="J981" s="912" t="s">
        <v>21144</v>
      </c>
      <c r="K981" s="121" t="s">
        <v>1678</v>
      </c>
      <c r="L981" s="104" t="s">
        <v>6477</v>
      </c>
      <c r="M981" s="104" t="s">
        <v>1677</v>
      </c>
      <c r="N981" s="120">
        <v>41058</v>
      </c>
      <c r="O981" s="107">
        <v>10000000</v>
      </c>
      <c r="P981" s="105" t="s">
        <v>15446</v>
      </c>
      <c r="Q981" s="120">
        <v>41340</v>
      </c>
      <c r="R981" s="105">
        <v>11617544</v>
      </c>
      <c r="S981" s="146" t="s">
        <v>1675</v>
      </c>
      <c r="T981" s="109">
        <v>41389</v>
      </c>
      <c r="U981" s="106">
        <v>7000000</v>
      </c>
      <c r="V981" s="109">
        <v>41389</v>
      </c>
      <c r="W981" s="141">
        <v>7000000</v>
      </c>
      <c r="X981" s="141">
        <v>0</v>
      </c>
      <c r="Y981" s="141">
        <v>0</v>
      </c>
      <c r="Z981" s="141">
        <v>0</v>
      </c>
      <c r="AA981" s="114">
        <v>0</v>
      </c>
      <c r="AB981" s="114"/>
      <c r="AC981" s="106"/>
      <c r="AD981" s="141"/>
      <c r="AE981" s="106">
        <v>0</v>
      </c>
      <c r="AF981" s="106">
        <v>0</v>
      </c>
      <c r="AG981" s="106">
        <v>0</v>
      </c>
      <c r="AH981" s="106"/>
      <c r="AI981" s="106"/>
      <c r="AJ981" s="106"/>
      <c r="AK981" s="106"/>
      <c r="AL981" s="106"/>
      <c r="AM981" s="106"/>
      <c r="AN981" s="114">
        <f t="shared" si="30"/>
        <v>0</v>
      </c>
      <c r="AO981" s="114">
        <f t="shared" si="31"/>
        <v>7000000</v>
      </c>
      <c r="AP981" s="114"/>
      <c r="AQ981" s="114"/>
      <c r="AR981" s="114"/>
      <c r="AS981" s="114"/>
    </row>
    <row r="982" spans="1:46" s="190" customFormat="1" ht="15" customHeight="1" x14ac:dyDescent="0.2">
      <c r="A982" s="104"/>
      <c r="B982" s="104">
        <f>VLOOKUP(BJB!$F$9:$F$5599,Ctrl!$B$4:$C$399,2,0)</f>
        <v>28</v>
      </c>
      <c r="C982" s="104">
        <f>VLOOKUP(BJB!$G$9:$G$5599,Ctrl!$E$4:$F$399,2,0)</f>
        <v>3</v>
      </c>
      <c r="D982" s="219">
        <v>1</v>
      </c>
      <c r="E982" s="104" t="str">
        <f>VLOOKUP(BJB!$F$9:$F$5599,Ctrl!$B$4:$D$399,3,0)</f>
        <v>III</v>
      </c>
      <c r="F982" s="139" t="s">
        <v>10580</v>
      </c>
      <c r="G982" s="139" t="s">
        <v>8024</v>
      </c>
      <c r="H982" s="125">
        <v>1130123000913</v>
      </c>
      <c r="I982" s="220">
        <f>IF(G981=BJB!$G1934,I981+1,1)</f>
        <v>1</v>
      </c>
      <c r="J982" s="912" t="s">
        <v>21145</v>
      </c>
      <c r="K982" s="121" t="s">
        <v>8085</v>
      </c>
      <c r="L982" s="104" t="s">
        <v>6477</v>
      </c>
      <c r="M982" s="104" t="s">
        <v>8164</v>
      </c>
      <c r="N982" s="120">
        <v>41347</v>
      </c>
      <c r="O982" s="105">
        <v>42000000</v>
      </c>
      <c r="P982" s="105" t="s">
        <v>15447</v>
      </c>
      <c r="Q982" s="120">
        <v>41697</v>
      </c>
      <c r="R982" s="105">
        <v>42522094</v>
      </c>
      <c r="S982" s="146" t="s">
        <v>8232</v>
      </c>
      <c r="T982" s="109">
        <v>42144</v>
      </c>
      <c r="U982" s="141">
        <v>28246679</v>
      </c>
      <c r="V982" s="109">
        <v>42144</v>
      </c>
      <c r="W982" s="141">
        <v>28246679</v>
      </c>
      <c r="X982" s="141">
        <v>0</v>
      </c>
      <c r="Y982" s="141">
        <v>0</v>
      </c>
      <c r="Z982" s="141">
        <v>0</v>
      </c>
      <c r="AA982" s="114">
        <v>186242</v>
      </c>
      <c r="AB982" s="114"/>
      <c r="AC982" s="132"/>
      <c r="AD982" s="141"/>
      <c r="AE982" s="106">
        <v>0</v>
      </c>
      <c r="AF982" s="106">
        <v>0</v>
      </c>
      <c r="AG982" s="106">
        <v>0</v>
      </c>
      <c r="AH982" s="106"/>
      <c r="AI982" s="106"/>
      <c r="AJ982" s="106"/>
      <c r="AK982" s="106"/>
      <c r="AL982" s="106"/>
      <c r="AM982" s="106"/>
      <c r="AN982" s="114">
        <f t="shared" si="30"/>
        <v>186242</v>
      </c>
      <c r="AO982" s="114">
        <f t="shared" si="31"/>
        <v>28060437</v>
      </c>
      <c r="AP982" s="114"/>
      <c r="AQ982" s="114"/>
      <c r="AR982" s="114"/>
      <c r="AS982" s="114"/>
    </row>
    <row r="983" spans="1:46" s="190" customFormat="1" ht="15" customHeight="1" x14ac:dyDescent="0.2">
      <c r="A983" s="104"/>
      <c r="B983" s="104">
        <f>VLOOKUP(BJB!$F$9:$F$5599,Ctrl!$B$4:$C$399,2,0)</f>
        <v>28</v>
      </c>
      <c r="C983" s="104">
        <f>VLOOKUP(BJB!$G$9:$G$5599,Ctrl!$E$4:$F$399,2,0)</f>
        <v>0</v>
      </c>
      <c r="D983" s="219">
        <v>1</v>
      </c>
      <c r="E983" s="104" t="str">
        <f>VLOOKUP(BJB!$F$9:$F$5599,Ctrl!$B$4:$D$399,3,0)</f>
        <v>III</v>
      </c>
      <c r="F983" s="139" t="s">
        <v>10541</v>
      </c>
      <c r="G983" s="139" t="s">
        <v>7655</v>
      </c>
      <c r="H983" s="125" t="s">
        <v>6644</v>
      </c>
      <c r="I983" s="220">
        <f>IF(G982=BJB!$G1617,I982+1,1)</f>
        <v>1</v>
      </c>
      <c r="J983" s="912" t="s">
        <v>21146</v>
      </c>
      <c r="K983" s="126" t="s">
        <v>6058</v>
      </c>
      <c r="L983" s="104" t="s">
        <v>6477</v>
      </c>
      <c r="M983" s="127" t="s">
        <v>1701</v>
      </c>
      <c r="N983" s="120">
        <v>41211</v>
      </c>
      <c r="O983" s="140">
        <v>20000000</v>
      </c>
      <c r="P983" s="105" t="s">
        <v>15448</v>
      </c>
      <c r="Q983" s="120">
        <v>41856</v>
      </c>
      <c r="R983" s="105">
        <v>17980171</v>
      </c>
      <c r="S983" s="146" t="s">
        <v>6041</v>
      </c>
      <c r="T983" s="109">
        <v>41973</v>
      </c>
      <c r="U983" s="141">
        <v>11925451</v>
      </c>
      <c r="V983" s="109">
        <v>41944</v>
      </c>
      <c r="W983" s="141">
        <v>11925451</v>
      </c>
      <c r="X983" s="141">
        <v>0</v>
      </c>
      <c r="Y983" s="141">
        <v>0</v>
      </c>
      <c r="Z983" s="141">
        <v>0</v>
      </c>
      <c r="AA983" s="114">
        <v>1303468</v>
      </c>
      <c r="AB983" s="114"/>
      <c r="AC983" s="132"/>
      <c r="AD983" s="141"/>
      <c r="AE983" s="106">
        <v>0</v>
      </c>
      <c r="AF983" s="106">
        <v>0</v>
      </c>
      <c r="AG983" s="106">
        <v>0</v>
      </c>
      <c r="AH983" s="141"/>
      <c r="AI983" s="141"/>
      <c r="AJ983" s="141"/>
      <c r="AK983" s="154"/>
      <c r="AL983" s="141"/>
      <c r="AM983" s="141"/>
      <c r="AN983" s="114">
        <f t="shared" si="30"/>
        <v>1303468</v>
      </c>
      <c r="AO983" s="114">
        <f t="shared" si="31"/>
        <v>10621983</v>
      </c>
      <c r="AP983" s="114"/>
      <c r="AQ983" s="114"/>
      <c r="AR983" s="114"/>
      <c r="AS983" s="114"/>
    </row>
    <row r="984" spans="1:46" s="190" customFormat="1" ht="15" customHeight="1" x14ac:dyDescent="0.2">
      <c r="A984" s="104"/>
      <c r="B984" s="104">
        <f>VLOOKUP(BJB!$F$9:$F$5599,Ctrl!$B$4:$C$399,2,0)</f>
        <v>28</v>
      </c>
      <c r="C984" s="104">
        <f>VLOOKUP(BJB!$G$9:$G$5599,Ctrl!$E$4:$F$399,2,0)</f>
        <v>2</v>
      </c>
      <c r="D984" s="219">
        <v>1</v>
      </c>
      <c r="E984" s="104" t="str">
        <f>VLOOKUP(BJB!$F$9:$F$5599,Ctrl!$B$4:$D$399,3,0)</f>
        <v>III</v>
      </c>
      <c r="F984" s="139" t="s">
        <v>10541</v>
      </c>
      <c r="G984" s="139" t="s">
        <v>1908</v>
      </c>
      <c r="H984" s="125"/>
      <c r="I984" s="220">
        <f>IF(G983=BJB!$G2009,I983+1,1)</f>
        <v>1</v>
      </c>
      <c r="J984" s="912" t="s">
        <v>21147</v>
      </c>
      <c r="K984" s="121" t="s">
        <v>1953</v>
      </c>
      <c r="L984" s="104" t="s">
        <v>6477</v>
      </c>
      <c r="M984" s="104" t="s">
        <v>1944</v>
      </c>
      <c r="N984" s="120">
        <v>41130</v>
      </c>
      <c r="O984" s="105">
        <v>250000000</v>
      </c>
      <c r="P984" s="105" t="s">
        <v>15449</v>
      </c>
      <c r="Q984" s="120">
        <v>41528</v>
      </c>
      <c r="R984" s="105">
        <v>194709893</v>
      </c>
      <c r="S984" s="146" t="s">
        <v>1949</v>
      </c>
      <c r="T984" s="109">
        <v>41578</v>
      </c>
      <c r="U984" s="112">
        <v>131608514</v>
      </c>
      <c r="V984" s="109">
        <v>41571</v>
      </c>
      <c r="W984" s="141">
        <v>131608514</v>
      </c>
      <c r="X984" s="141">
        <v>0</v>
      </c>
      <c r="Y984" s="141">
        <v>0</v>
      </c>
      <c r="Z984" s="141">
        <v>0</v>
      </c>
      <c r="AA984" s="114">
        <v>4997039</v>
      </c>
      <c r="AB984" s="114"/>
      <c r="AC984" s="112"/>
      <c r="AD984" s="141"/>
      <c r="AE984" s="106">
        <v>0</v>
      </c>
      <c r="AF984" s="106">
        <v>0</v>
      </c>
      <c r="AG984" s="106">
        <v>0</v>
      </c>
      <c r="AH984" s="112"/>
      <c r="AI984" s="112"/>
      <c r="AJ984" s="112"/>
      <c r="AK984" s="112"/>
      <c r="AL984" s="112"/>
      <c r="AM984" s="112"/>
      <c r="AN984" s="114">
        <f t="shared" si="30"/>
        <v>4997039</v>
      </c>
      <c r="AO984" s="114">
        <f t="shared" si="31"/>
        <v>126611475</v>
      </c>
      <c r="AP984" s="114"/>
      <c r="AQ984" s="114"/>
      <c r="AR984" s="114"/>
      <c r="AS984" s="114"/>
    </row>
    <row r="985" spans="1:46" s="190" customFormat="1" ht="15" customHeight="1" x14ac:dyDescent="0.2">
      <c r="A985" s="104"/>
      <c r="B985" s="104">
        <f>VLOOKUP(BJB!$F$9:$F$5599,Ctrl!$B$4:$C$399,2,0)</f>
        <v>28</v>
      </c>
      <c r="C985" s="104">
        <f>VLOOKUP(BJB!$G$9:$G$5599,Ctrl!$E$4:$F$399,2,0)</f>
        <v>4</v>
      </c>
      <c r="D985" s="219">
        <v>1</v>
      </c>
      <c r="E985" s="104" t="str">
        <f>VLOOKUP(BJB!$F$9:$F$5599,Ctrl!$B$4:$D$399,3,0)</f>
        <v>III</v>
      </c>
      <c r="F985" s="139" t="s">
        <v>10580</v>
      </c>
      <c r="G985" s="139" t="s">
        <v>9644</v>
      </c>
      <c r="H985" s="125"/>
      <c r="I985" s="220"/>
      <c r="J985" s="912" t="s">
        <v>21148</v>
      </c>
      <c r="K985" s="121" t="s">
        <v>10870</v>
      </c>
      <c r="L985" s="104" t="s">
        <v>6477</v>
      </c>
      <c r="M985" s="104" t="s">
        <v>9655</v>
      </c>
      <c r="N985" s="120">
        <v>41333</v>
      </c>
      <c r="O985" s="105">
        <v>50000000</v>
      </c>
      <c r="P985" s="105" t="s">
        <v>6222</v>
      </c>
      <c r="Q985" s="120" t="s">
        <v>6222</v>
      </c>
      <c r="R985" s="890">
        <v>0</v>
      </c>
      <c r="S985" s="146" t="s">
        <v>9661</v>
      </c>
      <c r="T985" s="109">
        <v>42367</v>
      </c>
      <c r="U985" s="141">
        <v>35000000</v>
      </c>
      <c r="V985" s="109" t="s">
        <v>6222</v>
      </c>
      <c r="W985" s="141">
        <v>0</v>
      </c>
      <c r="X985" s="141">
        <v>0</v>
      </c>
      <c r="Y985" s="141">
        <v>0</v>
      </c>
      <c r="Z985" s="141">
        <v>0</v>
      </c>
      <c r="AA985" s="114">
        <v>0</v>
      </c>
      <c r="AB985" s="114"/>
      <c r="AC985" s="132"/>
      <c r="AD985" s="141"/>
      <c r="AE985" s="106">
        <v>0</v>
      </c>
      <c r="AF985" s="106">
        <v>0</v>
      </c>
      <c r="AG985" s="106">
        <v>0</v>
      </c>
      <c r="AH985" s="141"/>
      <c r="AI985" s="141"/>
      <c r="AJ985" s="141"/>
      <c r="AK985" s="141"/>
      <c r="AL985" s="141"/>
      <c r="AM985" s="141"/>
      <c r="AN985" s="114">
        <f t="shared" si="30"/>
        <v>0</v>
      </c>
      <c r="AO985" s="114">
        <f t="shared" si="31"/>
        <v>35000000</v>
      </c>
      <c r="AP985" s="114"/>
      <c r="AQ985" s="114"/>
      <c r="AR985" s="114"/>
      <c r="AS985" s="114"/>
    </row>
    <row r="986" spans="1:46" s="190" customFormat="1" ht="15" customHeight="1" x14ac:dyDescent="0.2">
      <c r="A986" s="104"/>
      <c r="B986" s="104">
        <f>VLOOKUP(BJB!$F$9:$F$5599,Ctrl!$B$4:$C$399,2,0)</f>
        <v>28</v>
      </c>
      <c r="C986" s="104">
        <f>VLOOKUP(BJB!$G$9:$G$5599,Ctrl!$E$4:$F$399,2,0)</f>
        <v>0</v>
      </c>
      <c r="D986" s="219">
        <v>1</v>
      </c>
      <c r="E986" s="104" t="str">
        <f>VLOOKUP(BJB!$F$9:$F$5599,Ctrl!$B$4:$D$399,3,0)</f>
        <v>III</v>
      </c>
      <c r="F986" s="139" t="s">
        <v>10541</v>
      </c>
      <c r="G986" s="139" t="s">
        <v>7655</v>
      </c>
      <c r="H986" s="125"/>
      <c r="I986" s="220"/>
      <c r="J986" s="912" t="s">
        <v>21149</v>
      </c>
      <c r="K986" s="108" t="s">
        <v>10090</v>
      </c>
      <c r="L986" s="104" t="s">
        <v>6476</v>
      </c>
      <c r="M986" s="104" t="s">
        <v>1681</v>
      </c>
      <c r="N986" s="120">
        <v>40952</v>
      </c>
      <c r="O986" s="105">
        <v>38571370</v>
      </c>
      <c r="P986" s="105"/>
      <c r="Q986" s="120"/>
      <c r="R986" s="105"/>
      <c r="S986" s="146" t="s">
        <v>10095</v>
      </c>
      <c r="T986" s="109">
        <v>42389</v>
      </c>
      <c r="U986" s="141">
        <v>6467735</v>
      </c>
      <c r="V986" s="109"/>
      <c r="W986" s="141"/>
      <c r="X986" s="141"/>
      <c r="Y986" s="141"/>
      <c r="Z986" s="141"/>
      <c r="AA986" s="114">
        <v>0</v>
      </c>
      <c r="AB986" s="114"/>
      <c r="AC986" s="132"/>
      <c r="AD986" s="141"/>
      <c r="AE986" s="106">
        <v>0</v>
      </c>
      <c r="AF986" s="106">
        <v>0</v>
      </c>
      <c r="AG986" s="106">
        <v>0</v>
      </c>
      <c r="AH986" s="141"/>
      <c r="AI986" s="141"/>
      <c r="AJ986" s="141"/>
      <c r="AK986" s="141"/>
      <c r="AL986" s="141"/>
      <c r="AM986" s="141"/>
      <c r="AN986" s="114">
        <f t="shared" si="30"/>
        <v>0</v>
      </c>
      <c r="AO986" s="114">
        <f t="shared" si="31"/>
        <v>6467735</v>
      </c>
      <c r="AP986" s="114"/>
      <c r="AQ986" s="114"/>
      <c r="AR986" s="114"/>
      <c r="AS986" s="114"/>
    </row>
    <row r="987" spans="1:46" s="190" customFormat="1" ht="15" customHeight="1" x14ac:dyDescent="0.2">
      <c r="A987" s="104"/>
      <c r="B987" s="104">
        <f>VLOOKUP(BJB!$F$9:$F$5599,Ctrl!$B$4:$C$399,2,0)</f>
        <v>28</v>
      </c>
      <c r="C987" s="104">
        <f>VLOOKUP(BJB!$G$9:$G$5599,Ctrl!$E$4:$F$399,2,0)</f>
        <v>0</v>
      </c>
      <c r="D987" s="219">
        <v>1</v>
      </c>
      <c r="E987" s="104" t="str">
        <f>VLOOKUP(BJB!$F$9:$F$5599,Ctrl!$B$4:$D$399,3,0)</f>
        <v>III</v>
      </c>
      <c r="F987" s="139" t="s">
        <v>10541</v>
      </c>
      <c r="G987" s="139" t="s">
        <v>7655</v>
      </c>
      <c r="H987" s="125"/>
      <c r="I987" s="220"/>
      <c r="J987" s="912" t="s">
        <v>21150</v>
      </c>
      <c r="K987" s="121" t="s">
        <v>10870</v>
      </c>
      <c r="L987" s="104" t="s">
        <v>6477</v>
      </c>
      <c r="M987" s="104" t="s">
        <v>5363</v>
      </c>
      <c r="N987" s="120">
        <v>41218</v>
      </c>
      <c r="O987" s="105">
        <v>100000000</v>
      </c>
      <c r="P987" s="105" t="s">
        <v>6222</v>
      </c>
      <c r="Q987" s="120" t="s">
        <v>6222</v>
      </c>
      <c r="R987" s="890">
        <v>0</v>
      </c>
      <c r="S987" s="146" t="s">
        <v>10189</v>
      </c>
      <c r="T987" s="109">
        <v>42457</v>
      </c>
      <c r="U987" s="141">
        <v>13916260</v>
      </c>
      <c r="V987" s="109" t="s">
        <v>6222</v>
      </c>
      <c r="W987" s="141">
        <v>0</v>
      </c>
      <c r="X987" s="141">
        <v>0</v>
      </c>
      <c r="Y987" s="141">
        <v>0</v>
      </c>
      <c r="Z987" s="141">
        <v>0</v>
      </c>
      <c r="AA987" s="114">
        <v>0</v>
      </c>
      <c r="AB987" s="114"/>
      <c r="AC987" s="132"/>
      <c r="AD987" s="141"/>
      <c r="AE987" s="106">
        <v>0</v>
      </c>
      <c r="AF987" s="106">
        <v>0</v>
      </c>
      <c r="AG987" s="106">
        <v>0</v>
      </c>
      <c r="AH987" s="141"/>
      <c r="AI987" s="141"/>
      <c r="AJ987" s="141"/>
      <c r="AK987" s="141"/>
      <c r="AL987" s="141"/>
      <c r="AM987" s="141"/>
      <c r="AN987" s="114">
        <f t="shared" si="30"/>
        <v>0</v>
      </c>
      <c r="AO987" s="114">
        <f t="shared" si="31"/>
        <v>13916260</v>
      </c>
      <c r="AP987" s="114"/>
      <c r="AQ987" s="114"/>
      <c r="AR987" s="114"/>
      <c r="AS987" s="114"/>
    </row>
    <row r="988" spans="1:46" s="190" customFormat="1" ht="15" customHeight="1" x14ac:dyDescent="0.2">
      <c r="A988" s="104"/>
      <c r="B988" s="104">
        <f>VLOOKUP(BJB!$F$9:$F$5599,Ctrl!$B$4:$C$399,2,0)</f>
        <v>28</v>
      </c>
      <c r="C988" s="104">
        <f>VLOOKUP(BJB!$G$9:$G$5599,Ctrl!$E$4:$F$399,2,0)</f>
        <v>1</v>
      </c>
      <c r="D988" s="219">
        <v>1</v>
      </c>
      <c r="E988" s="104" t="str">
        <f>VLOOKUP(BJB!$F$9:$F$5599,Ctrl!$B$4:$D$399,3,0)</f>
        <v>III</v>
      </c>
      <c r="F988" s="139" t="s">
        <v>10541</v>
      </c>
      <c r="G988" s="139" t="s">
        <v>1717</v>
      </c>
      <c r="H988" s="125"/>
      <c r="I988" s="220"/>
      <c r="J988" s="912" t="s">
        <v>21151</v>
      </c>
      <c r="K988" s="121" t="s">
        <v>10870</v>
      </c>
      <c r="L988" s="104" t="s">
        <v>6477</v>
      </c>
      <c r="M988" s="104" t="s">
        <v>10456</v>
      </c>
      <c r="N988" s="120">
        <v>41381</v>
      </c>
      <c r="O988" s="105">
        <v>150000000</v>
      </c>
      <c r="P988" s="105" t="s">
        <v>6222</v>
      </c>
      <c r="Q988" s="120" t="s">
        <v>6222</v>
      </c>
      <c r="R988" s="890">
        <v>0</v>
      </c>
      <c r="S988" s="146" t="s">
        <v>10459</v>
      </c>
      <c r="T988" s="109">
        <v>42510</v>
      </c>
      <c r="U988" s="141">
        <v>62435227</v>
      </c>
      <c r="V988" s="109" t="s">
        <v>6222</v>
      </c>
      <c r="W988" s="141">
        <v>0</v>
      </c>
      <c r="X988" s="141">
        <v>0</v>
      </c>
      <c r="Y988" s="141">
        <v>0</v>
      </c>
      <c r="Z988" s="141">
        <v>0</v>
      </c>
      <c r="AA988" s="114">
        <v>0</v>
      </c>
      <c r="AB988" s="114"/>
      <c r="AC988" s="132"/>
      <c r="AD988" s="141"/>
      <c r="AE988" s="106">
        <v>0</v>
      </c>
      <c r="AF988" s="106">
        <v>0</v>
      </c>
      <c r="AG988" s="106">
        <v>0</v>
      </c>
      <c r="AH988" s="141"/>
      <c r="AI988" s="141"/>
      <c r="AJ988" s="141"/>
      <c r="AK988" s="141"/>
      <c r="AL988" s="141"/>
      <c r="AM988" s="141"/>
      <c r="AN988" s="114">
        <f t="shared" si="30"/>
        <v>0</v>
      </c>
      <c r="AO988" s="114">
        <f t="shared" si="31"/>
        <v>62435227</v>
      </c>
      <c r="AP988" s="114"/>
      <c r="AQ988" s="114"/>
      <c r="AR988" s="114"/>
      <c r="AS988" s="114"/>
      <c r="AT988" s="191"/>
    </row>
    <row r="989" spans="1:46" s="190" customFormat="1" ht="15" customHeight="1" x14ac:dyDescent="0.2">
      <c r="A989" s="104"/>
      <c r="B989" s="104">
        <f>VLOOKUP(BJB!$F$9:$F$5599,Ctrl!$B$4:$C$399,2,0)</f>
        <v>28</v>
      </c>
      <c r="C989" s="104">
        <f>VLOOKUP(BJB!$G$9:$G$5599,Ctrl!$E$4:$F$399,2,0)</f>
        <v>3</v>
      </c>
      <c r="D989" s="219">
        <v>1</v>
      </c>
      <c r="E989" s="104" t="str">
        <f>VLOOKUP(BJB!$F$9:$F$5599,Ctrl!$B$4:$D$399,3,0)</f>
        <v>III</v>
      </c>
      <c r="F989" s="139" t="s">
        <v>10541</v>
      </c>
      <c r="G989" s="139" t="s">
        <v>1957</v>
      </c>
      <c r="H989" s="125"/>
      <c r="I989" s="220">
        <f>IF(G988=BJB!$G1913,I988+1,1)</f>
        <v>1</v>
      </c>
      <c r="J989" s="912" t="s">
        <v>21152</v>
      </c>
      <c r="K989" s="121" t="s">
        <v>5736</v>
      </c>
      <c r="L989" s="104" t="s">
        <v>6477</v>
      </c>
      <c r="M989" s="104" t="s">
        <v>5737</v>
      </c>
      <c r="N989" s="120">
        <v>41270</v>
      </c>
      <c r="O989" s="105">
        <v>110000000</v>
      </c>
      <c r="P989" s="105" t="s">
        <v>15450</v>
      </c>
      <c r="Q989" s="120">
        <v>41619</v>
      </c>
      <c r="R989" s="105">
        <v>128923549</v>
      </c>
      <c r="S989" s="146" t="s">
        <v>5563</v>
      </c>
      <c r="T989" s="109">
        <v>41820</v>
      </c>
      <c r="U989" s="141">
        <v>77000000</v>
      </c>
      <c r="V989" s="109">
        <v>41791</v>
      </c>
      <c r="W989" s="141">
        <v>77000000</v>
      </c>
      <c r="X989" s="141">
        <v>0</v>
      </c>
      <c r="Y989" s="141">
        <v>0</v>
      </c>
      <c r="Z989" s="141">
        <v>0</v>
      </c>
      <c r="AA989" s="150">
        <v>0</v>
      </c>
      <c r="AB989" s="244"/>
      <c r="AC989" s="228"/>
      <c r="AD989" s="141"/>
      <c r="AE989" s="106">
        <v>0</v>
      </c>
      <c r="AF989" s="106">
        <v>0</v>
      </c>
      <c r="AG989" s="106">
        <v>0</v>
      </c>
      <c r="AH989" s="228"/>
      <c r="AI989" s="141"/>
      <c r="AJ989" s="141"/>
      <c r="AK989" s="141"/>
      <c r="AL989" s="141"/>
      <c r="AM989" s="141"/>
      <c r="AN989" s="114">
        <f t="shared" si="30"/>
        <v>0</v>
      </c>
      <c r="AO989" s="114">
        <f t="shared" si="31"/>
        <v>77000000</v>
      </c>
      <c r="AP989" s="114"/>
      <c r="AQ989" s="114"/>
      <c r="AR989" s="114"/>
      <c r="AS989" s="114"/>
    </row>
    <row r="990" spans="1:46" s="190" customFormat="1" ht="15" customHeight="1" x14ac:dyDescent="0.2">
      <c r="A990" s="104"/>
      <c r="B990" s="104">
        <f>VLOOKUP(BJB!$F$9:$F$5599,Ctrl!$B$4:$C$399,2,0)</f>
        <v>28</v>
      </c>
      <c r="C990" s="104">
        <f>VLOOKUP(BJB!$G$9:$G$5599,Ctrl!$E$4:$F$399,2,0)</f>
        <v>0</v>
      </c>
      <c r="D990" s="219">
        <v>1</v>
      </c>
      <c r="E990" s="104" t="str">
        <f>VLOOKUP(BJB!$F$9:$F$5599,Ctrl!$B$4:$D$399,3,0)</f>
        <v>III</v>
      </c>
      <c r="F990" s="139" t="s">
        <v>10541</v>
      </c>
      <c r="G990" s="139" t="s">
        <v>7655</v>
      </c>
      <c r="H990" s="125"/>
      <c r="I990" s="220">
        <f>IF(G989=BJB!$G1408,I989+1,1)</f>
        <v>1</v>
      </c>
      <c r="J990" s="912" t="s">
        <v>21153</v>
      </c>
      <c r="K990" s="121" t="s">
        <v>7309</v>
      </c>
      <c r="L990" s="104" t="s">
        <v>6477</v>
      </c>
      <c r="M990" s="104" t="s">
        <v>7312</v>
      </c>
      <c r="N990" s="120">
        <v>41429</v>
      </c>
      <c r="O990" s="105">
        <v>50000000</v>
      </c>
      <c r="P990" s="105" t="s">
        <v>15451</v>
      </c>
      <c r="Q990" s="120">
        <v>41856</v>
      </c>
      <c r="R990" s="105">
        <v>50319033</v>
      </c>
      <c r="S990" s="146" t="s">
        <v>7316</v>
      </c>
      <c r="T990" s="109">
        <v>42093</v>
      </c>
      <c r="U990" s="141">
        <v>33884066</v>
      </c>
      <c r="V990" s="109">
        <v>42093</v>
      </c>
      <c r="W990" s="141">
        <v>33884066</v>
      </c>
      <c r="X990" s="141">
        <v>0</v>
      </c>
      <c r="Y990" s="141">
        <v>0</v>
      </c>
      <c r="Z990" s="141">
        <v>0</v>
      </c>
      <c r="AA990" s="114">
        <v>0</v>
      </c>
      <c r="AB990" s="114"/>
      <c r="AC990" s="132"/>
      <c r="AD990" s="141"/>
      <c r="AE990" s="106">
        <v>0</v>
      </c>
      <c r="AF990" s="106">
        <v>0</v>
      </c>
      <c r="AG990" s="106">
        <v>0</v>
      </c>
      <c r="AH990" s="141"/>
      <c r="AI990" s="141"/>
      <c r="AJ990" s="141"/>
      <c r="AK990" s="141"/>
      <c r="AL990" s="141"/>
      <c r="AM990" s="141"/>
      <c r="AN990" s="114">
        <f t="shared" si="30"/>
        <v>0</v>
      </c>
      <c r="AO990" s="114">
        <f t="shared" si="31"/>
        <v>33884066</v>
      </c>
      <c r="AP990" s="114"/>
      <c r="AQ990" s="114"/>
      <c r="AR990" s="114"/>
      <c r="AS990" s="114"/>
    </row>
    <row r="991" spans="1:46" s="190" customFormat="1" ht="15" customHeight="1" x14ac:dyDescent="0.2">
      <c r="A991" s="104"/>
      <c r="B991" s="104">
        <f>VLOOKUP(BJB!$F$9:$F$5599,Ctrl!$B$4:$C$399,2,0)</f>
        <v>28</v>
      </c>
      <c r="C991" s="104">
        <f>VLOOKUP(BJB!$G$9:$G$5599,Ctrl!$E$4:$F$399,2,0)</f>
        <v>1</v>
      </c>
      <c r="D991" s="219">
        <v>1</v>
      </c>
      <c r="E991" s="104" t="str">
        <f>VLOOKUP(BJB!$F$9:$F$5599,Ctrl!$B$4:$D$399,3,0)</f>
        <v>III</v>
      </c>
      <c r="F991" s="139" t="s">
        <v>10541</v>
      </c>
      <c r="G991" s="139" t="s">
        <v>1717</v>
      </c>
      <c r="H991" s="125"/>
      <c r="I991" s="220">
        <f>IF(G990=BJB!$G1799,I990+1,1)</f>
        <v>1</v>
      </c>
      <c r="J991" s="912" t="s">
        <v>21154</v>
      </c>
      <c r="K991" s="121" t="s">
        <v>1890</v>
      </c>
      <c r="L991" s="104" t="s">
        <v>6477</v>
      </c>
      <c r="M991" s="104" t="s">
        <v>1889</v>
      </c>
      <c r="N991" s="120">
        <v>40968</v>
      </c>
      <c r="O991" s="105">
        <v>20000000</v>
      </c>
      <c r="P991" s="105" t="s">
        <v>15452</v>
      </c>
      <c r="Q991" s="120">
        <v>41395</v>
      </c>
      <c r="R991" s="105">
        <v>14611973</v>
      </c>
      <c r="S991" s="146" t="s">
        <v>1887</v>
      </c>
      <c r="T991" s="109">
        <v>41486</v>
      </c>
      <c r="U991" s="112">
        <v>10146206</v>
      </c>
      <c r="V991" s="109">
        <v>41486</v>
      </c>
      <c r="W991" s="141">
        <v>10146206</v>
      </c>
      <c r="X991" s="141">
        <v>0</v>
      </c>
      <c r="Y991" s="141">
        <v>0</v>
      </c>
      <c r="Z991" s="141">
        <v>0</v>
      </c>
      <c r="AA991" s="114">
        <v>0</v>
      </c>
      <c r="AB991" s="114"/>
      <c r="AC991" s="112"/>
      <c r="AD991" s="141"/>
      <c r="AE991" s="106">
        <v>0</v>
      </c>
      <c r="AF991" s="106">
        <v>0</v>
      </c>
      <c r="AG991" s="106">
        <v>0</v>
      </c>
      <c r="AH991" s="112"/>
      <c r="AI991" s="112"/>
      <c r="AJ991" s="112"/>
      <c r="AK991" s="112"/>
      <c r="AL991" s="112"/>
      <c r="AM991" s="112"/>
      <c r="AN991" s="114">
        <f t="shared" si="30"/>
        <v>0</v>
      </c>
      <c r="AO991" s="114">
        <f t="shared" si="31"/>
        <v>10146206</v>
      </c>
      <c r="AP991" s="114"/>
      <c r="AQ991" s="114"/>
      <c r="AR991" s="114"/>
      <c r="AS991" s="114"/>
    </row>
    <row r="992" spans="1:46" s="190" customFormat="1" ht="15" customHeight="1" x14ac:dyDescent="0.2">
      <c r="A992" s="104"/>
      <c r="B992" s="104">
        <f>VLOOKUP(BJB!$F$9:$F$5599,Ctrl!$B$4:$C$399,2,0)</f>
        <v>28</v>
      </c>
      <c r="C992" s="104">
        <f>VLOOKUP(BJB!$G$9:$G$5599,Ctrl!$E$4:$F$399,2,0)</f>
        <v>3</v>
      </c>
      <c r="D992" s="219">
        <v>1</v>
      </c>
      <c r="E992" s="104" t="str">
        <f>VLOOKUP(BJB!$F$9:$F$5599,Ctrl!$B$4:$D$399,3,0)</f>
        <v>III</v>
      </c>
      <c r="F992" s="139" t="s">
        <v>10541</v>
      </c>
      <c r="G992" s="139" t="s">
        <v>1957</v>
      </c>
      <c r="H992" s="125"/>
      <c r="I992" s="220">
        <f>IF(G991=BJB!$G1897,I991+1,1)</f>
        <v>1</v>
      </c>
      <c r="J992" s="912" t="s">
        <v>21155</v>
      </c>
      <c r="K992" s="121" t="s">
        <v>2022</v>
      </c>
      <c r="L992" s="104" t="s">
        <v>6477</v>
      </c>
      <c r="M992" s="104" t="s">
        <v>2017</v>
      </c>
      <c r="N992" s="120">
        <v>41211</v>
      </c>
      <c r="O992" s="105">
        <v>65000000</v>
      </c>
      <c r="P992" s="105" t="s">
        <v>15453</v>
      </c>
      <c r="Q992" s="120">
        <v>41540</v>
      </c>
      <c r="R992" s="105">
        <v>84480629</v>
      </c>
      <c r="S992" s="146" t="s">
        <v>2013</v>
      </c>
      <c r="T992" s="109">
        <v>41571</v>
      </c>
      <c r="U992" s="141">
        <v>45500000</v>
      </c>
      <c r="V992" s="109">
        <v>41564</v>
      </c>
      <c r="W992" s="141">
        <v>45500000</v>
      </c>
      <c r="X992" s="141">
        <v>0</v>
      </c>
      <c r="Y992" s="141">
        <v>0</v>
      </c>
      <c r="Z992" s="141">
        <v>0</v>
      </c>
      <c r="AA992" s="150">
        <v>679000</v>
      </c>
      <c r="AB992" s="150"/>
      <c r="AC992" s="141"/>
      <c r="AD992" s="141"/>
      <c r="AE992" s="106">
        <v>0</v>
      </c>
      <c r="AF992" s="106">
        <v>0</v>
      </c>
      <c r="AG992" s="106">
        <v>0</v>
      </c>
      <c r="AH992" s="141"/>
      <c r="AI992" s="141"/>
      <c r="AJ992" s="141"/>
      <c r="AK992" s="141"/>
      <c r="AL992" s="141"/>
      <c r="AM992" s="141"/>
      <c r="AN992" s="114">
        <f t="shared" si="30"/>
        <v>679000</v>
      </c>
      <c r="AO992" s="114">
        <f t="shared" si="31"/>
        <v>44821000</v>
      </c>
      <c r="AP992" s="114"/>
      <c r="AQ992" s="114"/>
      <c r="AR992" s="114"/>
      <c r="AS992" s="114"/>
    </row>
    <row r="993" spans="1:46" s="190" customFormat="1" ht="15" customHeight="1" x14ac:dyDescent="0.2">
      <c r="A993" s="104"/>
      <c r="B993" s="104">
        <f>VLOOKUP(BJB!$F$9:$F$5599,Ctrl!$B$4:$C$399,2,0)</f>
        <v>28</v>
      </c>
      <c r="C993" s="104">
        <f>VLOOKUP(BJB!$G$9:$G$5599,Ctrl!$E$4:$F$399,2,0)</f>
        <v>0</v>
      </c>
      <c r="D993" s="219">
        <v>1</v>
      </c>
      <c r="E993" s="104" t="str">
        <f>VLOOKUP(BJB!$F$9:$F$5599,Ctrl!$B$4:$D$399,3,0)</f>
        <v>III</v>
      </c>
      <c r="F993" s="139" t="s">
        <v>10541</v>
      </c>
      <c r="G993" s="139" t="s">
        <v>7655</v>
      </c>
      <c r="H993" s="125"/>
      <c r="I993" s="220">
        <f>IF(G992=BJB!$G1535,I992+1,1)</f>
        <v>1</v>
      </c>
      <c r="J993" s="912" t="s">
        <v>21156</v>
      </c>
      <c r="K993" s="121" t="s">
        <v>1650</v>
      </c>
      <c r="L993" s="104" t="s">
        <v>6477</v>
      </c>
      <c r="M993" s="104" t="s">
        <v>1651</v>
      </c>
      <c r="N993" s="120">
        <v>40550</v>
      </c>
      <c r="O993" s="107">
        <v>35000000</v>
      </c>
      <c r="P993" s="105" t="s">
        <v>15256</v>
      </c>
      <c r="Q993" s="120">
        <v>41148</v>
      </c>
      <c r="R993" s="105">
        <v>29968367</v>
      </c>
      <c r="S993" s="108" t="s">
        <v>1640</v>
      </c>
      <c r="T993" s="109">
        <v>41165</v>
      </c>
      <c r="U993" s="106">
        <v>20977857</v>
      </c>
      <c r="V993" s="109">
        <v>41165</v>
      </c>
      <c r="W993" s="141">
        <v>20977857</v>
      </c>
      <c r="X993" s="141">
        <v>0</v>
      </c>
      <c r="Y993" s="141">
        <v>0</v>
      </c>
      <c r="Z993" s="141">
        <v>0</v>
      </c>
      <c r="AA993" s="114">
        <v>20977857</v>
      </c>
      <c r="AB993" s="114"/>
      <c r="AC993" s="106"/>
      <c r="AD993" s="141"/>
      <c r="AE993" s="106">
        <v>0</v>
      </c>
      <c r="AF993" s="106">
        <v>0</v>
      </c>
      <c r="AG993" s="106">
        <v>0</v>
      </c>
      <c r="AH993" s="106"/>
      <c r="AI993" s="106"/>
      <c r="AJ993" s="106"/>
      <c r="AK993" s="106"/>
      <c r="AL993" s="106"/>
      <c r="AM993" s="106"/>
      <c r="AN993" s="114">
        <f t="shared" si="30"/>
        <v>20977857</v>
      </c>
      <c r="AO993" s="114">
        <f t="shared" si="31"/>
        <v>0</v>
      </c>
      <c r="AP993" s="114"/>
      <c r="AQ993" s="114"/>
      <c r="AR993" s="114"/>
      <c r="AS993" s="114"/>
    </row>
    <row r="994" spans="1:46" s="190" customFormat="1" ht="15" customHeight="1" x14ac:dyDescent="0.2">
      <c r="A994" s="104"/>
      <c r="B994" s="104">
        <f>VLOOKUP(BJB!$F$9:$F$5599,Ctrl!$B$4:$C$399,2,0)</f>
        <v>28</v>
      </c>
      <c r="C994" s="104">
        <f>VLOOKUP(BJB!$G$9:$G$5599,Ctrl!$E$4:$F$399,2,0)</f>
        <v>0</v>
      </c>
      <c r="D994" s="219">
        <v>1</v>
      </c>
      <c r="E994" s="104" t="str">
        <f>VLOOKUP(BJB!$F$9:$F$5599,Ctrl!$B$4:$D$399,3,0)</f>
        <v>III</v>
      </c>
      <c r="F994" s="139" t="s">
        <v>10541</v>
      </c>
      <c r="G994" s="139" t="s">
        <v>7655</v>
      </c>
      <c r="H994" s="125"/>
      <c r="I994" s="220">
        <f>IF(G993=BJB!$G1575,I993+1,1)</f>
        <v>1</v>
      </c>
      <c r="J994" s="912" t="s">
        <v>21157</v>
      </c>
      <c r="K994" s="126" t="s">
        <v>1711</v>
      </c>
      <c r="L994" s="104" t="s">
        <v>6477</v>
      </c>
      <c r="M994" s="127" t="s">
        <v>1701</v>
      </c>
      <c r="N994" s="120">
        <v>41211</v>
      </c>
      <c r="O994" s="140">
        <v>60000000</v>
      </c>
      <c r="P994" s="105" t="s">
        <v>15454</v>
      </c>
      <c r="Q994" s="120">
        <v>41529</v>
      </c>
      <c r="R994" s="105">
        <v>74178725</v>
      </c>
      <c r="S994" s="234" t="s">
        <v>5973</v>
      </c>
      <c r="T994" s="130">
        <v>41605</v>
      </c>
      <c r="U994" s="141">
        <v>42000000</v>
      </c>
      <c r="V994" s="109">
        <v>41605</v>
      </c>
      <c r="W994" s="141">
        <v>42000000</v>
      </c>
      <c r="X994" s="141">
        <v>0</v>
      </c>
      <c r="Y994" s="141">
        <v>0</v>
      </c>
      <c r="Z994" s="141">
        <v>0</v>
      </c>
      <c r="AA994" s="114">
        <v>33672583</v>
      </c>
      <c r="AB994" s="114"/>
      <c r="AC994" s="141"/>
      <c r="AD994" s="141"/>
      <c r="AE994" s="106">
        <v>0</v>
      </c>
      <c r="AF994" s="106">
        <v>0</v>
      </c>
      <c r="AG994" s="106">
        <v>0</v>
      </c>
      <c r="AH994" s="141"/>
      <c r="AI994" s="141"/>
      <c r="AJ994" s="141"/>
      <c r="AK994" s="141"/>
      <c r="AL994" s="141"/>
      <c r="AM994" s="141"/>
      <c r="AN994" s="114">
        <f t="shared" si="30"/>
        <v>33672583</v>
      </c>
      <c r="AO994" s="114">
        <f t="shared" si="31"/>
        <v>8327417</v>
      </c>
      <c r="AP994" s="114"/>
      <c r="AQ994" s="114"/>
      <c r="AR994" s="114"/>
      <c r="AS994" s="114"/>
    </row>
    <row r="995" spans="1:46" s="190" customFormat="1" ht="15" customHeight="1" x14ac:dyDescent="0.2">
      <c r="A995" s="104"/>
      <c r="B995" s="104">
        <f>VLOOKUP(BJB!$F$9:$F$5599,Ctrl!$B$4:$C$399,2,0)</f>
        <v>28</v>
      </c>
      <c r="C995" s="104">
        <f>VLOOKUP(BJB!$G$9:$G$5599,Ctrl!$E$4:$F$399,2,0)</f>
        <v>3</v>
      </c>
      <c r="D995" s="219">
        <v>1</v>
      </c>
      <c r="E995" s="104" t="str">
        <f>VLOOKUP(BJB!$F$9:$F$5599,Ctrl!$B$4:$D$399,3,0)</f>
        <v>III</v>
      </c>
      <c r="F995" s="139" t="s">
        <v>10541</v>
      </c>
      <c r="G995" s="139" t="s">
        <v>8024</v>
      </c>
      <c r="H995" s="125"/>
      <c r="I995" s="220">
        <f>IF(G994=BJB!$G1948,I994+1,1)</f>
        <v>1</v>
      </c>
      <c r="J995" s="912" t="s">
        <v>21158</v>
      </c>
      <c r="K995" s="121" t="s">
        <v>10892</v>
      </c>
      <c r="L995" s="104" t="s">
        <v>6477</v>
      </c>
      <c r="M995" s="104" t="s">
        <v>8563</v>
      </c>
      <c r="N995" s="120">
        <v>40945</v>
      </c>
      <c r="O995" s="105">
        <v>25000000</v>
      </c>
      <c r="P995" s="105" t="s">
        <v>15455</v>
      </c>
      <c r="Q995" s="120">
        <v>42039</v>
      </c>
      <c r="R995" s="105">
        <v>26097003</v>
      </c>
      <c r="S995" s="146" t="s">
        <v>8572</v>
      </c>
      <c r="T995" s="109">
        <v>42304</v>
      </c>
      <c r="U995" s="141">
        <v>17317021</v>
      </c>
      <c r="V995" s="109">
        <v>42304</v>
      </c>
      <c r="W995" s="141">
        <v>17317021</v>
      </c>
      <c r="X995" s="141">
        <v>0</v>
      </c>
      <c r="Y995" s="141">
        <v>0</v>
      </c>
      <c r="Z995" s="141">
        <v>0</v>
      </c>
      <c r="AA995" s="114">
        <v>17317021</v>
      </c>
      <c r="AB995" s="114"/>
      <c r="AC995" s="132"/>
      <c r="AD995" s="141"/>
      <c r="AE995" s="106">
        <v>0</v>
      </c>
      <c r="AF995" s="106">
        <v>0</v>
      </c>
      <c r="AG995" s="106">
        <v>0</v>
      </c>
      <c r="AH995" s="106"/>
      <c r="AI995" s="106"/>
      <c r="AJ995" s="106"/>
      <c r="AK995" s="106"/>
      <c r="AL995" s="106"/>
      <c r="AM995" s="106"/>
      <c r="AN995" s="114">
        <f t="shared" si="30"/>
        <v>17317021</v>
      </c>
      <c r="AO995" s="114">
        <f t="shared" si="31"/>
        <v>0</v>
      </c>
      <c r="AP995" s="114"/>
      <c r="AQ995" s="114"/>
      <c r="AR995" s="114"/>
      <c r="AS995" s="114"/>
    </row>
    <row r="996" spans="1:46" s="191" customFormat="1" ht="15" customHeight="1" x14ac:dyDescent="0.2">
      <c r="A996" s="104"/>
      <c r="B996" s="104">
        <f>VLOOKUP(BJB!$F$9:$F$5599,Ctrl!$B$4:$C$399,2,0)</f>
        <v>28</v>
      </c>
      <c r="C996" s="104">
        <f>VLOOKUP(BJB!$G$9:$G$5599,Ctrl!$E$4:$F$399,2,0)</f>
        <v>1</v>
      </c>
      <c r="D996" s="219">
        <v>1</v>
      </c>
      <c r="E996" s="104" t="str">
        <f>VLOOKUP(BJB!$F$9:$F$5599,Ctrl!$B$4:$D$399,3,0)</f>
        <v>III</v>
      </c>
      <c r="F996" s="139" t="s">
        <v>10541</v>
      </c>
      <c r="G996" s="139" t="s">
        <v>1717</v>
      </c>
      <c r="H996" s="125"/>
      <c r="I996" s="220">
        <f>IF(G995=BJB!$G1706,I995+1,1)</f>
        <v>1</v>
      </c>
      <c r="J996" s="912" t="s">
        <v>21159</v>
      </c>
      <c r="K996" s="121" t="s">
        <v>1755</v>
      </c>
      <c r="L996" s="104" t="s">
        <v>6477</v>
      </c>
      <c r="M996" s="104" t="s">
        <v>1721</v>
      </c>
      <c r="N996" s="142">
        <v>39679</v>
      </c>
      <c r="O996" s="114">
        <v>15000000</v>
      </c>
      <c r="P996" s="105" t="s">
        <v>15456</v>
      </c>
      <c r="Q996" s="120" t="s">
        <v>15457</v>
      </c>
      <c r="R996" s="105">
        <v>13959812.5</v>
      </c>
      <c r="S996" s="108" t="s">
        <v>6904</v>
      </c>
      <c r="T996" s="109">
        <v>40359</v>
      </c>
      <c r="U996" s="114">
        <v>10469859</v>
      </c>
      <c r="V996" s="109">
        <v>40359</v>
      </c>
      <c r="W996" s="141">
        <v>10469859</v>
      </c>
      <c r="X996" s="141">
        <v>0</v>
      </c>
      <c r="Y996" s="141">
        <v>0</v>
      </c>
      <c r="Z996" s="141">
        <v>0</v>
      </c>
      <c r="AA996" s="114">
        <v>0</v>
      </c>
      <c r="AB996" s="114"/>
      <c r="AC996" s="114"/>
      <c r="AD996" s="141"/>
      <c r="AE996" s="106">
        <v>0</v>
      </c>
      <c r="AF996" s="106">
        <v>0</v>
      </c>
      <c r="AG996" s="106">
        <v>0</v>
      </c>
      <c r="AH996" s="114"/>
      <c r="AI996" s="114"/>
      <c r="AJ996" s="114"/>
      <c r="AK996" s="114"/>
      <c r="AL996" s="114"/>
      <c r="AM996" s="114"/>
      <c r="AN996" s="114">
        <f t="shared" si="30"/>
        <v>0</v>
      </c>
      <c r="AO996" s="114">
        <f t="shared" si="31"/>
        <v>10469859</v>
      </c>
      <c r="AP996" s="114"/>
      <c r="AQ996" s="114"/>
      <c r="AR996" s="114"/>
      <c r="AS996" s="114"/>
      <c r="AT996" s="190"/>
    </row>
    <row r="997" spans="1:46" s="190" customFormat="1" ht="15" customHeight="1" x14ac:dyDescent="0.2">
      <c r="A997" s="104"/>
      <c r="B997" s="104">
        <f>VLOOKUP(BJB!$F$9:$F$5599,Ctrl!$B$4:$C$399,2,0)</f>
        <v>28</v>
      </c>
      <c r="C997" s="104">
        <f>VLOOKUP(BJB!$G$9:$G$5599,Ctrl!$E$4:$F$399,2,0)</f>
        <v>1</v>
      </c>
      <c r="D997" s="219">
        <v>1</v>
      </c>
      <c r="E997" s="104" t="str">
        <f>VLOOKUP(BJB!$F$9:$F$5599,Ctrl!$B$4:$D$399,3,0)</f>
        <v>III</v>
      </c>
      <c r="F997" s="139" t="s">
        <v>10541</v>
      </c>
      <c r="G997" s="139" t="s">
        <v>1717</v>
      </c>
      <c r="H997" s="125"/>
      <c r="I997" s="220">
        <f>IF(G996=BJB!$G1719,I996+1,1)</f>
        <v>1</v>
      </c>
      <c r="J997" s="912" t="s">
        <v>21160</v>
      </c>
      <c r="K997" s="121" t="s">
        <v>1774</v>
      </c>
      <c r="L997" s="104" t="s">
        <v>6477</v>
      </c>
      <c r="M997" s="104" t="s">
        <v>1532</v>
      </c>
      <c r="N997" s="120">
        <v>39765</v>
      </c>
      <c r="O997" s="107">
        <v>40000000</v>
      </c>
      <c r="P997" s="105" t="s">
        <v>6222</v>
      </c>
      <c r="Q997" s="120" t="s">
        <v>6222</v>
      </c>
      <c r="R997" s="890">
        <v>0</v>
      </c>
      <c r="S997" s="108" t="s">
        <v>1775</v>
      </c>
      <c r="T997" s="109">
        <v>40753</v>
      </c>
      <c r="U997" s="106">
        <v>30000000</v>
      </c>
      <c r="V997" s="109" t="s">
        <v>6222</v>
      </c>
      <c r="W997" s="141">
        <v>0</v>
      </c>
      <c r="X997" s="141">
        <v>0</v>
      </c>
      <c r="Y997" s="141">
        <v>0</v>
      </c>
      <c r="Z997" s="141">
        <v>0</v>
      </c>
      <c r="AA997" s="114">
        <v>30000000</v>
      </c>
      <c r="AB997" s="114"/>
      <c r="AC997" s="106"/>
      <c r="AD997" s="141"/>
      <c r="AE997" s="106">
        <v>0</v>
      </c>
      <c r="AF997" s="106">
        <v>0</v>
      </c>
      <c r="AG997" s="106">
        <v>0</v>
      </c>
      <c r="AH997" s="106"/>
      <c r="AI997" s="106"/>
      <c r="AJ997" s="106"/>
      <c r="AK997" s="106"/>
      <c r="AL997" s="106"/>
      <c r="AM997" s="106"/>
      <c r="AN997" s="114">
        <f t="shared" si="30"/>
        <v>30000000</v>
      </c>
      <c r="AO997" s="114">
        <f t="shared" si="31"/>
        <v>0</v>
      </c>
      <c r="AP997" s="114"/>
      <c r="AQ997" s="114"/>
      <c r="AR997" s="114"/>
      <c r="AS997" s="114"/>
    </row>
    <row r="998" spans="1:46" s="190" customFormat="1" ht="15" customHeight="1" x14ac:dyDescent="0.2">
      <c r="A998" s="104"/>
      <c r="B998" s="104">
        <f>VLOOKUP(BJB!$F$9:$F$5599,Ctrl!$B$4:$C$399,2,0)</f>
        <v>28</v>
      </c>
      <c r="C998" s="104">
        <f>VLOOKUP(BJB!$G$9:$G$5599,Ctrl!$E$4:$F$399,2,0)</f>
        <v>0</v>
      </c>
      <c r="D998" s="219">
        <v>1</v>
      </c>
      <c r="E998" s="104" t="str">
        <f>VLOOKUP(BJB!$F$9:$F$5599,Ctrl!$B$4:$D$399,3,0)</f>
        <v>III</v>
      </c>
      <c r="F998" s="139" t="s">
        <v>10541</v>
      </c>
      <c r="G998" s="139" t="s">
        <v>7655</v>
      </c>
      <c r="H998" s="125"/>
      <c r="I998" s="220">
        <f>IF(G997=BJB!$G1615,I997+1,1)</f>
        <v>1</v>
      </c>
      <c r="J998" s="912" t="s">
        <v>21161</v>
      </c>
      <c r="K998" s="126" t="s">
        <v>6018</v>
      </c>
      <c r="L998" s="104" t="s">
        <v>6477</v>
      </c>
      <c r="M998" s="127" t="s">
        <v>5467</v>
      </c>
      <c r="N998" s="128">
        <v>41347</v>
      </c>
      <c r="O998" s="140">
        <v>155000000</v>
      </c>
      <c r="P998" s="105" t="s">
        <v>15458</v>
      </c>
      <c r="Q998" s="120">
        <v>41856</v>
      </c>
      <c r="R998" s="105">
        <v>170256663</v>
      </c>
      <c r="S998" s="146" t="s">
        <v>5984</v>
      </c>
      <c r="T998" s="109">
        <v>41942</v>
      </c>
      <c r="U998" s="141">
        <v>108500000</v>
      </c>
      <c r="V998" s="109">
        <v>41913</v>
      </c>
      <c r="W998" s="141">
        <v>108500000</v>
      </c>
      <c r="X998" s="141">
        <v>0</v>
      </c>
      <c r="Y998" s="141">
        <v>0</v>
      </c>
      <c r="Z998" s="141">
        <v>0</v>
      </c>
      <c r="AA998" s="114">
        <v>41030283</v>
      </c>
      <c r="AB998" s="114"/>
      <c r="AC998" s="141"/>
      <c r="AD998" s="141"/>
      <c r="AE998" s="106">
        <v>0</v>
      </c>
      <c r="AF998" s="106">
        <v>0</v>
      </c>
      <c r="AG998" s="106">
        <v>0</v>
      </c>
      <c r="AH998" s="141"/>
      <c r="AI998" s="141"/>
      <c r="AJ998" s="141"/>
      <c r="AK998" s="141"/>
      <c r="AL998" s="141"/>
      <c r="AM998" s="141"/>
      <c r="AN998" s="114">
        <f t="shared" si="30"/>
        <v>41030283</v>
      </c>
      <c r="AO998" s="114">
        <f t="shared" si="31"/>
        <v>67469717</v>
      </c>
      <c r="AP998" s="114"/>
      <c r="AQ998" s="114"/>
      <c r="AR998" s="114"/>
      <c r="AS998" s="114"/>
    </row>
    <row r="999" spans="1:46" s="191" customFormat="1" ht="15" customHeight="1" x14ac:dyDescent="0.2">
      <c r="A999" s="104"/>
      <c r="B999" s="104">
        <f>VLOOKUP(BJB!$F$9:$F$5599,Ctrl!$B$4:$C$399,2,0)</f>
        <v>28</v>
      </c>
      <c r="C999" s="104">
        <f>VLOOKUP(BJB!$G$9:$G$5599,Ctrl!$E$4:$F$399,2,0)</f>
        <v>0</v>
      </c>
      <c r="D999" s="219">
        <v>1</v>
      </c>
      <c r="E999" s="104" t="str">
        <f>VLOOKUP(BJB!$F$9:$F$5599,Ctrl!$B$4:$D$399,3,0)</f>
        <v>III</v>
      </c>
      <c r="F999" s="139" t="s">
        <v>10541</v>
      </c>
      <c r="G999" s="139" t="s">
        <v>7655</v>
      </c>
      <c r="H999" s="125"/>
      <c r="I999" s="220">
        <f>IF(G998=BJB!$G1634,I998+1,1)</f>
        <v>1</v>
      </c>
      <c r="J999" s="912" t="s">
        <v>21162</v>
      </c>
      <c r="K999" s="121" t="s">
        <v>7749</v>
      </c>
      <c r="L999" s="104" t="s">
        <v>6477</v>
      </c>
      <c r="M999" s="104" t="s">
        <v>5469</v>
      </c>
      <c r="N999" s="120">
        <v>41509</v>
      </c>
      <c r="O999" s="105">
        <v>150000000</v>
      </c>
      <c r="P999" s="105" t="s">
        <v>15459</v>
      </c>
      <c r="Q999" s="120">
        <v>42053</v>
      </c>
      <c r="R999" s="105">
        <v>169602450</v>
      </c>
      <c r="S999" s="146" t="s">
        <v>7904</v>
      </c>
      <c r="T999" s="109">
        <v>42114</v>
      </c>
      <c r="U999" s="141">
        <v>105000000</v>
      </c>
      <c r="V999" s="109">
        <v>42114</v>
      </c>
      <c r="W999" s="141">
        <v>105000000</v>
      </c>
      <c r="X999" s="141">
        <v>0</v>
      </c>
      <c r="Y999" s="141">
        <v>0</v>
      </c>
      <c r="Z999" s="141">
        <v>0</v>
      </c>
      <c r="AA999" s="114">
        <v>0</v>
      </c>
      <c r="AB999" s="114"/>
      <c r="AC999" s="132"/>
      <c r="AD999" s="141"/>
      <c r="AE999" s="106">
        <v>0</v>
      </c>
      <c r="AF999" s="106">
        <v>0</v>
      </c>
      <c r="AG999" s="106">
        <v>0</v>
      </c>
      <c r="AH999" s="141"/>
      <c r="AI999" s="141"/>
      <c r="AJ999" s="141"/>
      <c r="AK999" s="141"/>
      <c r="AL999" s="141"/>
      <c r="AM999" s="141"/>
      <c r="AN999" s="114">
        <f t="shared" si="30"/>
        <v>0</v>
      </c>
      <c r="AO999" s="114">
        <f t="shared" si="31"/>
        <v>105000000</v>
      </c>
      <c r="AP999" s="114"/>
      <c r="AQ999" s="114"/>
      <c r="AR999" s="114"/>
      <c r="AS999" s="114"/>
      <c r="AT999" s="190"/>
    </row>
    <row r="1000" spans="1:46" s="191" customFormat="1" ht="15" customHeight="1" x14ac:dyDescent="0.2">
      <c r="A1000" s="104"/>
      <c r="B1000" s="104">
        <f>VLOOKUP(BJB!$F$9:$F$5599,Ctrl!$B$4:$C$399,2,0)</f>
        <v>28</v>
      </c>
      <c r="C1000" s="104">
        <f>VLOOKUP(BJB!$G$9:$G$5599,Ctrl!$E$4:$F$399,2,0)</f>
        <v>0</v>
      </c>
      <c r="D1000" s="219">
        <v>1</v>
      </c>
      <c r="E1000" s="104" t="str">
        <f>VLOOKUP(BJB!$F$9:$F$5599,Ctrl!$B$4:$D$399,3,0)</f>
        <v>III</v>
      </c>
      <c r="F1000" s="139" t="s">
        <v>10541</v>
      </c>
      <c r="G1000" s="139" t="s">
        <v>7676</v>
      </c>
      <c r="H1000" s="125"/>
      <c r="I1000" s="220">
        <f>IF(G999=BJB!$G1671,I999+1,1)</f>
        <v>1</v>
      </c>
      <c r="J1000" s="912" t="s">
        <v>21163</v>
      </c>
      <c r="K1000" s="121" t="s">
        <v>10893</v>
      </c>
      <c r="L1000" s="104" t="s">
        <v>6477</v>
      </c>
      <c r="M1000" s="104" t="s">
        <v>6117</v>
      </c>
      <c r="N1000" s="120">
        <v>41254</v>
      </c>
      <c r="O1000" s="105">
        <v>100000000</v>
      </c>
      <c r="P1000" s="105" t="s">
        <v>15460</v>
      </c>
      <c r="Q1000" s="120">
        <v>42069</v>
      </c>
      <c r="R1000" s="105">
        <v>74188604</v>
      </c>
      <c r="S1000" s="146" t="s">
        <v>8418</v>
      </c>
      <c r="T1000" s="109">
        <v>42241</v>
      </c>
      <c r="U1000" s="141">
        <v>49463079</v>
      </c>
      <c r="V1000" s="109">
        <v>42241</v>
      </c>
      <c r="W1000" s="141">
        <v>49463079</v>
      </c>
      <c r="X1000" s="141">
        <v>0</v>
      </c>
      <c r="Y1000" s="141">
        <v>0</v>
      </c>
      <c r="Z1000" s="141">
        <v>0</v>
      </c>
      <c r="AA1000" s="114">
        <v>49463079</v>
      </c>
      <c r="AB1000" s="114"/>
      <c r="AC1000" s="132"/>
      <c r="AD1000" s="141"/>
      <c r="AE1000" s="106">
        <v>0</v>
      </c>
      <c r="AF1000" s="106">
        <v>0</v>
      </c>
      <c r="AG1000" s="106">
        <v>0</v>
      </c>
      <c r="AH1000" s="106"/>
      <c r="AI1000" s="106"/>
      <c r="AJ1000" s="106"/>
      <c r="AK1000" s="106"/>
      <c r="AL1000" s="106"/>
      <c r="AM1000" s="106"/>
      <c r="AN1000" s="114">
        <f t="shared" si="30"/>
        <v>49463079</v>
      </c>
      <c r="AO1000" s="114">
        <f t="shared" si="31"/>
        <v>0</v>
      </c>
      <c r="AP1000" s="114"/>
      <c r="AQ1000" s="114"/>
      <c r="AR1000" s="114"/>
      <c r="AS1000" s="114"/>
      <c r="AT1000" s="190"/>
    </row>
    <row r="1001" spans="1:46" s="191" customFormat="1" ht="15" customHeight="1" x14ac:dyDescent="0.2">
      <c r="A1001" s="104"/>
      <c r="B1001" s="104">
        <f>VLOOKUP(BJB!$F$9:$F$5599,Ctrl!$B$4:$C$399,2,0)</f>
        <v>28</v>
      </c>
      <c r="C1001" s="104">
        <f>VLOOKUP(BJB!$G$9:$G$5599,Ctrl!$E$4:$F$399,2,0)</f>
        <v>0</v>
      </c>
      <c r="D1001" s="219">
        <v>1</v>
      </c>
      <c r="E1001" s="104" t="str">
        <f>VLOOKUP(BJB!$F$9:$F$5599,Ctrl!$B$4:$D$399,3,0)</f>
        <v>III</v>
      </c>
      <c r="F1001" s="139" t="s">
        <v>10541</v>
      </c>
      <c r="G1001" s="139" t="s">
        <v>7655</v>
      </c>
      <c r="H1001" s="125"/>
      <c r="I1001" s="220">
        <f>IF(G1000=BJB!$G1585,I1000+1,1)</f>
        <v>1</v>
      </c>
      <c r="J1001" s="912" t="s">
        <v>21164</v>
      </c>
      <c r="K1001" s="126" t="s">
        <v>5117</v>
      </c>
      <c r="L1001" s="104" t="s">
        <v>6476</v>
      </c>
      <c r="M1001" s="127" t="s">
        <v>900</v>
      </c>
      <c r="N1001" s="128">
        <v>40217</v>
      </c>
      <c r="O1001" s="140">
        <v>213080180</v>
      </c>
      <c r="P1001" s="105" t="s">
        <v>15461</v>
      </c>
      <c r="Q1001" s="120">
        <v>41572</v>
      </c>
      <c r="R1001" s="105">
        <v>88060190</v>
      </c>
      <c r="S1001" s="234" t="s">
        <v>4963</v>
      </c>
      <c r="T1001" s="130">
        <v>41655</v>
      </c>
      <c r="U1001" s="141">
        <v>21134446</v>
      </c>
      <c r="V1001" s="109">
        <v>41640</v>
      </c>
      <c r="W1001" s="141">
        <v>21134446</v>
      </c>
      <c r="X1001" s="141">
        <v>0</v>
      </c>
      <c r="Y1001" s="141">
        <v>0</v>
      </c>
      <c r="Z1001" s="141">
        <v>0</v>
      </c>
      <c r="AA1001" s="114">
        <v>0</v>
      </c>
      <c r="AB1001" s="114"/>
      <c r="AC1001" s="141"/>
      <c r="AD1001" s="141"/>
      <c r="AE1001" s="106">
        <v>0</v>
      </c>
      <c r="AF1001" s="106">
        <v>0</v>
      </c>
      <c r="AG1001" s="106">
        <v>0</v>
      </c>
      <c r="AH1001" s="141"/>
      <c r="AI1001" s="141"/>
      <c r="AJ1001" s="141"/>
      <c r="AK1001" s="141"/>
      <c r="AL1001" s="141"/>
      <c r="AM1001" s="141"/>
      <c r="AN1001" s="114">
        <f t="shared" si="30"/>
        <v>0</v>
      </c>
      <c r="AO1001" s="114">
        <f t="shared" si="31"/>
        <v>21134446</v>
      </c>
      <c r="AP1001" s="114"/>
      <c r="AQ1001" s="114"/>
      <c r="AR1001" s="114"/>
      <c r="AS1001" s="114"/>
      <c r="AT1001" s="190"/>
    </row>
    <row r="1002" spans="1:46" s="191" customFormat="1" ht="15" customHeight="1" x14ac:dyDescent="0.2">
      <c r="A1002" s="104"/>
      <c r="B1002" s="104">
        <f>VLOOKUP(BJB!$F$9:$F$5599,Ctrl!$B$4:$C$399,2,0)</f>
        <v>28</v>
      </c>
      <c r="C1002" s="104">
        <f>VLOOKUP(BJB!$G$9:$G$5599,Ctrl!$E$4:$F$399,2,0)</f>
        <v>0</v>
      </c>
      <c r="D1002" s="219">
        <v>1</v>
      </c>
      <c r="E1002" s="104" t="str">
        <f>VLOOKUP(BJB!$F$9:$F$5599,Ctrl!$B$4:$D$399,3,0)</f>
        <v>III</v>
      </c>
      <c r="F1002" s="139" t="s">
        <v>10541</v>
      </c>
      <c r="G1002" s="139" t="s">
        <v>7655</v>
      </c>
      <c r="H1002" s="125"/>
      <c r="I1002" s="220"/>
      <c r="J1002" s="912"/>
      <c r="K1002" s="108" t="s">
        <v>11151</v>
      </c>
      <c r="L1002" s="104" t="s">
        <v>6477</v>
      </c>
      <c r="M1002" s="104" t="s">
        <v>1707</v>
      </c>
      <c r="N1002" s="120">
        <v>41113</v>
      </c>
      <c r="O1002" s="105">
        <v>50000000</v>
      </c>
      <c r="P1002" s="105"/>
      <c r="Q1002" s="120"/>
      <c r="R1002" s="105"/>
      <c r="S1002" s="146" t="s">
        <v>10119</v>
      </c>
      <c r="T1002" s="109">
        <v>42396</v>
      </c>
      <c r="U1002" s="141">
        <v>12614813</v>
      </c>
      <c r="V1002" s="109"/>
      <c r="W1002" s="141"/>
      <c r="X1002" s="141"/>
      <c r="Y1002" s="141"/>
      <c r="Z1002" s="141"/>
      <c r="AA1002" s="114">
        <v>0</v>
      </c>
      <c r="AB1002" s="114"/>
      <c r="AC1002" s="132"/>
      <c r="AD1002" s="141"/>
      <c r="AE1002" s="106">
        <v>0</v>
      </c>
      <c r="AF1002" s="106">
        <v>0</v>
      </c>
      <c r="AG1002" s="106">
        <v>0</v>
      </c>
      <c r="AH1002" s="141"/>
      <c r="AI1002" s="141"/>
      <c r="AJ1002" s="141"/>
      <c r="AK1002" s="141"/>
      <c r="AL1002" s="141"/>
      <c r="AM1002" s="141"/>
      <c r="AN1002" s="114">
        <f t="shared" si="30"/>
        <v>0</v>
      </c>
      <c r="AO1002" s="114">
        <f t="shared" si="31"/>
        <v>12614813</v>
      </c>
      <c r="AP1002" s="114"/>
      <c r="AQ1002" s="114"/>
      <c r="AR1002" s="114"/>
      <c r="AS1002" s="114"/>
      <c r="AT1002" s="190"/>
    </row>
    <row r="1003" spans="1:46" s="191" customFormat="1" ht="15" customHeight="1" x14ac:dyDescent="0.2">
      <c r="A1003" s="104"/>
      <c r="B1003" s="104">
        <f>VLOOKUP(BJB!$F$9:$F$5599,Ctrl!$B$4:$C$399,2,0)</f>
        <v>28</v>
      </c>
      <c r="C1003" s="104">
        <f>VLOOKUP(BJB!$G$9:$G$5599,Ctrl!$E$4:$F$399,2,0)</f>
        <v>5</v>
      </c>
      <c r="D1003" s="219">
        <v>1</v>
      </c>
      <c r="E1003" s="104" t="str">
        <f>VLOOKUP(BJB!$F$9:$F$5599,Ctrl!$B$4:$D$399,3,0)</f>
        <v>III</v>
      </c>
      <c r="F1003" s="139" t="s">
        <v>10541</v>
      </c>
      <c r="G1003" s="139" t="s">
        <v>2058</v>
      </c>
      <c r="H1003" s="125"/>
      <c r="I1003" s="220"/>
      <c r="J1003" s="912" t="s">
        <v>21165</v>
      </c>
      <c r="K1003" s="121" t="s">
        <v>7831</v>
      </c>
      <c r="L1003" s="104" t="s">
        <v>6477</v>
      </c>
      <c r="M1003" s="104" t="s">
        <v>7333</v>
      </c>
      <c r="N1003" s="120">
        <v>41472</v>
      </c>
      <c r="O1003" s="105">
        <v>20000000</v>
      </c>
      <c r="P1003" s="105" t="s">
        <v>6222</v>
      </c>
      <c r="Q1003" s="120" t="s">
        <v>6222</v>
      </c>
      <c r="R1003" s="890">
        <v>0</v>
      </c>
      <c r="S1003" s="146" t="s">
        <v>10189</v>
      </c>
      <c r="T1003" s="109">
        <v>42457</v>
      </c>
      <c r="U1003" s="141">
        <v>8242401</v>
      </c>
      <c r="V1003" s="109" t="s">
        <v>6222</v>
      </c>
      <c r="W1003" s="141">
        <v>0</v>
      </c>
      <c r="X1003" s="141">
        <v>0</v>
      </c>
      <c r="Y1003" s="141">
        <v>0</v>
      </c>
      <c r="Z1003" s="141">
        <v>0</v>
      </c>
      <c r="AA1003" s="114">
        <v>0</v>
      </c>
      <c r="AB1003" s="114"/>
      <c r="AC1003" s="132"/>
      <c r="AD1003" s="141"/>
      <c r="AE1003" s="106">
        <v>0</v>
      </c>
      <c r="AF1003" s="106">
        <v>0</v>
      </c>
      <c r="AG1003" s="106">
        <v>0</v>
      </c>
      <c r="AH1003" s="141"/>
      <c r="AI1003" s="141"/>
      <c r="AJ1003" s="141"/>
      <c r="AK1003" s="141"/>
      <c r="AL1003" s="141"/>
      <c r="AM1003" s="141"/>
      <c r="AN1003" s="114">
        <f t="shared" si="30"/>
        <v>0</v>
      </c>
      <c r="AO1003" s="114">
        <f t="shared" si="31"/>
        <v>8242401</v>
      </c>
      <c r="AP1003" s="114"/>
      <c r="AQ1003" s="114"/>
      <c r="AR1003" s="114"/>
      <c r="AS1003" s="114"/>
      <c r="AT1003" s="190"/>
    </row>
    <row r="1004" spans="1:46" s="191" customFormat="1" ht="15" customHeight="1" x14ac:dyDescent="0.2">
      <c r="A1004" s="104"/>
      <c r="B1004" s="104">
        <f>VLOOKUP(BJB!$F$9:$F$5599,Ctrl!$B$4:$C$399,2,0)</f>
        <v>28</v>
      </c>
      <c r="C1004" s="104">
        <f>VLOOKUP(BJB!$G$9:$G$5599,Ctrl!$E$4:$F$399,2,0)</f>
        <v>0</v>
      </c>
      <c r="D1004" s="219">
        <v>1</v>
      </c>
      <c r="E1004" s="104" t="str">
        <f>VLOOKUP(BJB!$F$9:$F$5599,Ctrl!$B$4:$D$399,3,0)</f>
        <v>III</v>
      </c>
      <c r="F1004" s="139" t="s">
        <v>10541</v>
      </c>
      <c r="G1004" s="139" t="s">
        <v>7655</v>
      </c>
      <c r="H1004" s="125"/>
      <c r="I1004" s="220">
        <f>IF(G1003=BJB!$G1474,I1003+1,1)</f>
        <v>1</v>
      </c>
      <c r="J1004" s="912" t="s">
        <v>21166</v>
      </c>
      <c r="K1004" s="121" t="s">
        <v>1553</v>
      </c>
      <c r="L1004" s="104" t="s">
        <v>6476</v>
      </c>
      <c r="M1004" s="104" t="s">
        <v>1554</v>
      </c>
      <c r="N1004" s="120">
        <v>40017</v>
      </c>
      <c r="O1004" s="107">
        <v>450000000</v>
      </c>
      <c r="P1004" s="105" t="s">
        <v>6222</v>
      </c>
      <c r="Q1004" s="120" t="s">
        <v>6222</v>
      </c>
      <c r="R1004" s="890">
        <v>0</v>
      </c>
      <c r="S1004" s="108" t="s">
        <v>6895</v>
      </c>
      <c r="T1004" s="109">
        <v>40688</v>
      </c>
      <c r="U1004" s="106">
        <v>283639949</v>
      </c>
      <c r="V1004" s="109" t="s">
        <v>6222</v>
      </c>
      <c r="W1004" s="141">
        <v>0</v>
      </c>
      <c r="X1004" s="141">
        <v>0</v>
      </c>
      <c r="Y1004" s="141">
        <v>0</v>
      </c>
      <c r="Z1004" s="141">
        <v>0</v>
      </c>
      <c r="AA1004" s="114">
        <v>281389949</v>
      </c>
      <c r="AB1004" s="114"/>
      <c r="AC1004" s="106"/>
      <c r="AD1004" s="141"/>
      <c r="AE1004" s="106">
        <v>0</v>
      </c>
      <c r="AF1004" s="106">
        <v>0</v>
      </c>
      <c r="AG1004" s="106">
        <v>0</v>
      </c>
      <c r="AH1004" s="106"/>
      <c r="AI1004" s="106"/>
      <c r="AJ1004" s="106"/>
      <c r="AK1004" s="106"/>
      <c r="AL1004" s="106"/>
      <c r="AM1004" s="106"/>
      <c r="AN1004" s="114">
        <f t="shared" si="30"/>
        <v>281389949</v>
      </c>
      <c r="AO1004" s="114">
        <f t="shared" si="31"/>
        <v>2250000</v>
      </c>
      <c r="AP1004" s="114"/>
      <c r="AQ1004" s="114"/>
      <c r="AR1004" s="114"/>
      <c r="AS1004" s="114"/>
      <c r="AT1004" s="190"/>
    </row>
    <row r="1005" spans="1:46" s="191" customFormat="1" ht="15" customHeight="1" x14ac:dyDescent="0.2">
      <c r="A1005" s="104"/>
      <c r="B1005" s="104">
        <f>VLOOKUP(BJB!$F$9:$F$5599,Ctrl!$B$4:$C$399,2,0)</f>
        <v>28</v>
      </c>
      <c r="C1005" s="104">
        <f>VLOOKUP(BJB!$G$9:$G$5599,Ctrl!$E$4:$F$399,2,0)</f>
        <v>1</v>
      </c>
      <c r="D1005" s="219">
        <v>1</v>
      </c>
      <c r="E1005" s="104" t="str">
        <f>VLOOKUP(BJB!$F$9:$F$5599,Ctrl!$B$4:$D$399,3,0)</f>
        <v>III</v>
      </c>
      <c r="F1005" s="139" t="s">
        <v>10541</v>
      </c>
      <c r="G1005" s="139" t="s">
        <v>1717</v>
      </c>
      <c r="H1005" s="125"/>
      <c r="I1005" s="220">
        <f>IF(G1004=BJB!$G1805,I1004+1,1)</f>
        <v>1</v>
      </c>
      <c r="J1005" s="912" t="s">
        <v>21167</v>
      </c>
      <c r="K1005" s="126" t="s">
        <v>1898</v>
      </c>
      <c r="L1005" s="104" t="s">
        <v>6477</v>
      </c>
      <c r="M1005" s="104" t="s">
        <v>1899</v>
      </c>
      <c r="N1005" s="120">
        <v>41255</v>
      </c>
      <c r="O1005" s="107">
        <v>40000000</v>
      </c>
      <c r="P1005" s="105" t="s">
        <v>15462</v>
      </c>
      <c r="Q1005" s="120">
        <v>41453</v>
      </c>
      <c r="R1005" s="105">
        <v>20626924</v>
      </c>
      <c r="S1005" s="146" t="s">
        <v>5976</v>
      </c>
      <c r="T1005" s="120">
        <v>41547</v>
      </c>
      <c r="U1005" s="141">
        <v>14000000</v>
      </c>
      <c r="V1005" s="109">
        <v>41543</v>
      </c>
      <c r="W1005" s="141">
        <v>14000000</v>
      </c>
      <c r="X1005" s="141">
        <v>0</v>
      </c>
      <c r="Y1005" s="141">
        <v>0</v>
      </c>
      <c r="Z1005" s="141">
        <v>0</v>
      </c>
      <c r="AA1005" s="114">
        <v>186200</v>
      </c>
      <c r="AB1005" s="114"/>
      <c r="AC1005" s="141"/>
      <c r="AD1005" s="141"/>
      <c r="AE1005" s="106">
        <v>0</v>
      </c>
      <c r="AF1005" s="106">
        <v>0</v>
      </c>
      <c r="AG1005" s="106">
        <v>0</v>
      </c>
      <c r="AH1005" s="141"/>
      <c r="AI1005" s="141"/>
      <c r="AJ1005" s="230"/>
      <c r="AK1005" s="141"/>
      <c r="AL1005" s="141"/>
      <c r="AM1005" s="141"/>
      <c r="AN1005" s="114">
        <f t="shared" si="30"/>
        <v>186200</v>
      </c>
      <c r="AO1005" s="114">
        <f t="shared" si="31"/>
        <v>13813800</v>
      </c>
      <c r="AP1005" s="114"/>
      <c r="AQ1005" s="114"/>
      <c r="AR1005" s="114"/>
      <c r="AS1005" s="114"/>
      <c r="AT1005" s="190"/>
    </row>
    <row r="1006" spans="1:46" s="191" customFormat="1" ht="15" customHeight="1" x14ac:dyDescent="0.2">
      <c r="A1006" s="104"/>
      <c r="B1006" s="104">
        <f>VLOOKUP(BJB!$F$9:$F$5599,Ctrl!$B$4:$C$399,2,0)</f>
        <v>28</v>
      </c>
      <c r="C1006" s="104">
        <f>VLOOKUP(BJB!$G$9:$G$5599,Ctrl!$E$4:$F$399,2,0)</f>
        <v>1</v>
      </c>
      <c r="D1006" s="219">
        <v>1</v>
      </c>
      <c r="E1006" s="104" t="str">
        <f>VLOOKUP(BJB!$F$9:$F$5599,Ctrl!$B$4:$D$399,3,0)</f>
        <v>III</v>
      </c>
      <c r="F1006" s="139" t="s">
        <v>10541</v>
      </c>
      <c r="G1006" s="139" t="s">
        <v>1717</v>
      </c>
      <c r="H1006" s="125"/>
      <c r="I1006" s="220">
        <f>IF(G1005=BJB!$G1771,I1005+1,1)</f>
        <v>1</v>
      </c>
      <c r="J1006" s="912" t="s">
        <v>21168</v>
      </c>
      <c r="K1006" s="121" t="s">
        <v>1847</v>
      </c>
      <c r="L1006" s="104" t="s">
        <v>6477</v>
      </c>
      <c r="M1006" s="104" t="s">
        <v>1843</v>
      </c>
      <c r="N1006" s="120">
        <v>40744</v>
      </c>
      <c r="O1006" s="107">
        <v>17800000</v>
      </c>
      <c r="P1006" s="105" t="s">
        <v>15463</v>
      </c>
      <c r="Q1006" s="120">
        <v>41093</v>
      </c>
      <c r="R1006" s="105">
        <v>19767138</v>
      </c>
      <c r="S1006" s="108" t="s">
        <v>1846</v>
      </c>
      <c r="T1006" s="109">
        <v>41137</v>
      </c>
      <c r="U1006" s="106">
        <v>12460000</v>
      </c>
      <c r="V1006" s="109">
        <v>41137</v>
      </c>
      <c r="W1006" s="141">
        <v>12460000</v>
      </c>
      <c r="X1006" s="141">
        <v>0</v>
      </c>
      <c r="Y1006" s="141">
        <v>0</v>
      </c>
      <c r="Z1006" s="141">
        <v>0</v>
      </c>
      <c r="AA1006" s="114">
        <v>0</v>
      </c>
      <c r="AB1006" s="114"/>
      <c r="AC1006" s="106"/>
      <c r="AD1006" s="141"/>
      <c r="AE1006" s="106">
        <v>0</v>
      </c>
      <c r="AF1006" s="106">
        <v>0</v>
      </c>
      <c r="AG1006" s="106">
        <v>0</v>
      </c>
      <c r="AH1006" s="106"/>
      <c r="AI1006" s="106"/>
      <c r="AJ1006" s="106"/>
      <c r="AK1006" s="106"/>
      <c r="AL1006" s="106"/>
      <c r="AM1006" s="106"/>
      <c r="AN1006" s="114">
        <f t="shared" si="30"/>
        <v>0</v>
      </c>
      <c r="AO1006" s="114">
        <f t="shared" si="31"/>
        <v>12460000</v>
      </c>
      <c r="AP1006" s="114"/>
      <c r="AQ1006" s="114"/>
      <c r="AR1006" s="114"/>
      <c r="AS1006" s="114"/>
      <c r="AT1006" s="190"/>
    </row>
    <row r="1007" spans="1:46" s="191" customFormat="1" ht="15" customHeight="1" x14ac:dyDescent="0.2">
      <c r="A1007" s="104"/>
      <c r="B1007" s="104">
        <f>VLOOKUP(BJB!$F$9:$F$5599,Ctrl!$B$4:$C$399,2,0)</f>
        <v>28</v>
      </c>
      <c r="C1007" s="104">
        <f>VLOOKUP(BJB!$G$9:$G$5599,Ctrl!$E$4:$F$399,2,0)</f>
        <v>0</v>
      </c>
      <c r="D1007" s="219">
        <v>1</v>
      </c>
      <c r="E1007" s="104" t="str">
        <f>VLOOKUP(BJB!$F$9:$F$5599,Ctrl!$B$4:$D$399,3,0)</f>
        <v>III</v>
      </c>
      <c r="F1007" s="139" t="s">
        <v>10541</v>
      </c>
      <c r="G1007" s="139" t="s">
        <v>7655</v>
      </c>
      <c r="H1007" s="125"/>
      <c r="I1007" s="220">
        <f>IF(G1006=BJB!$G1489,I1006+1,1)</f>
        <v>1</v>
      </c>
      <c r="J1007" s="912" t="s">
        <v>21169</v>
      </c>
      <c r="K1007" s="121" t="s">
        <v>1577</v>
      </c>
      <c r="L1007" s="104" t="s">
        <v>6477</v>
      </c>
      <c r="M1007" s="104" t="s">
        <v>1578</v>
      </c>
      <c r="N1007" s="120">
        <v>40050</v>
      </c>
      <c r="O1007" s="107">
        <v>70000000</v>
      </c>
      <c r="P1007" s="105" t="s">
        <v>6222</v>
      </c>
      <c r="Q1007" s="120" t="s">
        <v>6222</v>
      </c>
      <c r="R1007" s="890">
        <v>0</v>
      </c>
      <c r="S1007" s="108" t="s">
        <v>1579</v>
      </c>
      <c r="T1007" s="109">
        <v>40815</v>
      </c>
      <c r="U1007" s="106">
        <v>48285359</v>
      </c>
      <c r="V1007" s="109" t="s">
        <v>6222</v>
      </c>
      <c r="W1007" s="141">
        <v>0</v>
      </c>
      <c r="X1007" s="141">
        <v>0</v>
      </c>
      <c r="Y1007" s="141">
        <v>0</v>
      </c>
      <c r="Z1007" s="141">
        <v>0</v>
      </c>
      <c r="AA1007" s="114">
        <v>1848000</v>
      </c>
      <c r="AB1007" s="114"/>
      <c r="AC1007" s="106"/>
      <c r="AD1007" s="141"/>
      <c r="AE1007" s="106">
        <v>0</v>
      </c>
      <c r="AF1007" s="106">
        <v>0</v>
      </c>
      <c r="AG1007" s="106">
        <v>0</v>
      </c>
      <c r="AH1007" s="106"/>
      <c r="AI1007" s="106"/>
      <c r="AJ1007" s="106"/>
      <c r="AK1007" s="106"/>
      <c r="AL1007" s="106"/>
      <c r="AM1007" s="106"/>
      <c r="AN1007" s="114">
        <f t="shared" si="30"/>
        <v>1848000</v>
      </c>
      <c r="AO1007" s="114">
        <f t="shared" si="31"/>
        <v>46437359</v>
      </c>
      <c r="AP1007" s="114"/>
      <c r="AQ1007" s="114"/>
      <c r="AR1007" s="114"/>
      <c r="AS1007" s="114"/>
      <c r="AT1007" s="190"/>
    </row>
    <row r="1008" spans="1:46" s="191" customFormat="1" ht="15" customHeight="1" x14ac:dyDescent="0.2">
      <c r="A1008" s="104"/>
      <c r="B1008" s="104">
        <f>VLOOKUP(BJB!$F$9:$F$5599,Ctrl!$B$4:$C$399,2,0)</f>
        <v>28</v>
      </c>
      <c r="C1008" s="104">
        <f>VLOOKUP(BJB!$G$9:$G$5599,Ctrl!$E$4:$F$399,2,0)</f>
        <v>0</v>
      </c>
      <c r="D1008" s="219">
        <v>1</v>
      </c>
      <c r="E1008" s="104" t="str">
        <f>VLOOKUP(BJB!$F$9:$F$5599,Ctrl!$B$4:$D$399,3,0)</f>
        <v>III</v>
      </c>
      <c r="F1008" s="139" t="s">
        <v>10541</v>
      </c>
      <c r="G1008" s="139" t="s">
        <v>7655</v>
      </c>
      <c r="H1008" s="125"/>
      <c r="I1008" s="220">
        <f>IF(G1007=BJB!$G1480,I1007+1,1)</f>
        <v>1</v>
      </c>
      <c r="J1008" s="912" t="s">
        <v>21170</v>
      </c>
      <c r="K1008" s="121" t="s">
        <v>1565</v>
      </c>
      <c r="L1008" s="104" t="s">
        <v>6477</v>
      </c>
      <c r="M1008" s="104" t="s">
        <v>1562</v>
      </c>
      <c r="N1008" s="120">
        <v>40050</v>
      </c>
      <c r="O1008" s="107">
        <v>46000000</v>
      </c>
      <c r="P1008" s="105" t="s">
        <v>6222</v>
      </c>
      <c r="Q1008" s="120" t="s">
        <v>6222</v>
      </c>
      <c r="R1008" s="890">
        <v>0</v>
      </c>
      <c r="S1008" s="108" t="s">
        <v>6896</v>
      </c>
      <c r="T1008" s="109">
        <v>40718</v>
      </c>
      <c r="U1008" s="106">
        <v>34500000</v>
      </c>
      <c r="V1008" s="109" t="s">
        <v>6222</v>
      </c>
      <c r="W1008" s="141">
        <v>0</v>
      </c>
      <c r="X1008" s="141">
        <v>0</v>
      </c>
      <c r="Y1008" s="141">
        <v>0</v>
      </c>
      <c r="Z1008" s="141">
        <v>0</v>
      </c>
      <c r="AA1008" s="114">
        <v>4930660</v>
      </c>
      <c r="AB1008" s="114"/>
      <c r="AC1008" s="106"/>
      <c r="AD1008" s="141"/>
      <c r="AE1008" s="106">
        <v>0</v>
      </c>
      <c r="AF1008" s="106">
        <v>0</v>
      </c>
      <c r="AG1008" s="106">
        <v>0</v>
      </c>
      <c r="AH1008" s="106"/>
      <c r="AI1008" s="106"/>
      <c r="AJ1008" s="106"/>
      <c r="AK1008" s="106"/>
      <c r="AL1008" s="106"/>
      <c r="AM1008" s="106"/>
      <c r="AN1008" s="114">
        <f t="shared" si="30"/>
        <v>4930660</v>
      </c>
      <c r="AO1008" s="114">
        <f t="shared" si="31"/>
        <v>29569340</v>
      </c>
      <c r="AP1008" s="114"/>
      <c r="AQ1008" s="114"/>
      <c r="AR1008" s="114"/>
      <c r="AS1008" s="114"/>
      <c r="AT1008" s="190"/>
    </row>
    <row r="1009" spans="1:46" s="191" customFormat="1" ht="15" customHeight="1" x14ac:dyDescent="0.2">
      <c r="A1009" s="104"/>
      <c r="B1009" s="104">
        <f>VLOOKUP(BJB!$F$9:$F$5599,Ctrl!$B$4:$C$399,2,0)</f>
        <v>28</v>
      </c>
      <c r="C1009" s="104">
        <f>VLOOKUP(BJB!$G$9:$G$5599,Ctrl!$E$4:$F$399,2,0)</f>
        <v>0</v>
      </c>
      <c r="D1009" s="219">
        <v>1</v>
      </c>
      <c r="E1009" s="104" t="str">
        <f>VLOOKUP(BJB!$F$9:$F$5599,Ctrl!$B$4:$D$399,3,0)</f>
        <v>III</v>
      </c>
      <c r="F1009" s="139" t="s">
        <v>10541</v>
      </c>
      <c r="G1009" s="139" t="s">
        <v>7655</v>
      </c>
      <c r="H1009" s="125"/>
      <c r="I1009" s="220">
        <f>IF(G1008=BJB!$G1514,I1008+1,1)</f>
        <v>1</v>
      </c>
      <c r="J1009" s="912" t="s">
        <v>21171</v>
      </c>
      <c r="K1009" s="121" t="s">
        <v>1616</v>
      </c>
      <c r="L1009" s="104" t="s">
        <v>6477</v>
      </c>
      <c r="M1009" s="104" t="s">
        <v>1506</v>
      </c>
      <c r="N1009" s="120">
        <v>40093</v>
      </c>
      <c r="O1009" s="107">
        <v>60000000</v>
      </c>
      <c r="P1009" s="105" t="s">
        <v>6222</v>
      </c>
      <c r="Q1009" s="120" t="s">
        <v>6222</v>
      </c>
      <c r="R1009" s="890">
        <v>0</v>
      </c>
      <c r="S1009" s="108" t="s">
        <v>1612</v>
      </c>
      <c r="T1009" s="109">
        <v>40907</v>
      </c>
      <c r="U1009" s="106">
        <v>37863698</v>
      </c>
      <c r="V1009" s="109" t="s">
        <v>6222</v>
      </c>
      <c r="W1009" s="141">
        <v>0</v>
      </c>
      <c r="X1009" s="141">
        <v>0</v>
      </c>
      <c r="Y1009" s="141">
        <v>0</v>
      </c>
      <c r="Z1009" s="141">
        <v>0</v>
      </c>
      <c r="AA1009" s="114">
        <v>0</v>
      </c>
      <c r="AB1009" s="114"/>
      <c r="AC1009" s="106"/>
      <c r="AD1009" s="141"/>
      <c r="AE1009" s="106">
        <v>0</v>
      </c>
      <c r="AF1009" s="106">
        <v>0</v>
      </c>
      <c r="AG1009" s="106">
        <v>0</v>
      </c>
      <c r="AH1009" s="106"/>
      <c r="AI1009" s="106"/>
      <c r="AJ1009" s="106"/>
      <c r="AK1009" s="106"/>
      <c r="AL1009" s="106"/>
      <c r="AM1009" s="106"/>
      <c r="AN1009" s="114">
        <f t="shared" si="30"/>
        <v>0</v>
      </c>
      <c r="AO1009" s="114">
        <f t="shared" si="31"/>
        <v>37863698</v>
      </c>
      <c r="AP1009" s="114"/>
      <c r="AQ1009" s="114"/>
      <c r="AR1009" s="114"/>
      <c r="AS1009" s="114"/>
      <c r="AT1009" s="190"/>
    </row>
    <row r="1010" spans="1:46" s="191" customFormat="1" ht="15" customHeight="1" x14ac:dyDescent="0.2">
      <c r="A1010" s="104"/>
      <c r="B1010" s="104">
        <f>VLOOKUP(BJB!$F$9:$F$5599,Ctrl!$B$4:$C$399,2,0)</f>
        <v>28</v>
      </c>
      <c r="C1010" s="104">
        <f>VLOOKUP(BJB!$G$9:$G$5599,Ctrl!$E$4:$F$399,2,0)</f>
        <v>4</v>
      </c>
      <c r="D1010" s="219">
        <v>1</v>
      </c>
      <c r="E1010" s="104" t="str">
        <f>VLOOKUP(BJB!$F$9:$F$5599,Ctrl!$B$4:$D$399,3,0)</f>
        <v>III</v>
      </c>
      <c r="F1010" s="139" t="s">
        <v>10541</v>
      </c>
      <c r="G1010" s="139" t="s">
        <v>2026</v>
      </c>
      <c r="H1010" s="125"/>
      <c r="I1010" s="220">
        <f>IF(G1009=BJB!$G1958,I1009+1,1)</f>
        <v>1</v>
      </c>
      <c r="J1010" s="912" t="s">
        <v>21172</v>
      </c>
      <c r="K1010" s="121" t="s">
        <v>309</v>
      </c>
      <c r="L1010" s="104" t="s">
        <v>6477</v>
      </c>
      <c r="M1010" s="104" t="s">
        <v>2036</v>
      </c>
      <c r="N1010" s="120">
        <v>40718</v>
      </c>
      <c r="O1010" s="107">
        <v>50000000</v>
      </c>
      <c r="P1010" s="105" t="s">
        <v>15464</v>
      </c>
      <c r="Q1010" s="120">
        <v>41352</v>
      </c>
      <c r="R1010" s="105">
        <v>46374261</v>
      </c>
      <c r="S1010" s="146" t="s">
        <v>1675</v>
      </c>
      <c r="T1010" s="109">
        <v>41389</v>
      </c>
      <c r="U1010" s="106">
        <v>30138500</v>
      </c>
      <c r="V1010" s="109">
        <v>41389</v>
      </c>
      <c r="W1010" s="141">
        <v>30138500</v>
      </c>
      <c r="X1010" s="141">
        <v>0</v>
      </c>
      <c r="Y1010" s="141">
        <v>0</v>
      </c>
      <c r="Z1010" s="141">
        <v>0</v>
      </c>
      <c r="AA1010" s="114">
        <v>1225000</v>
      </c>
      <c r="AB1010" s="114"/>
      <c r="AC1010" s="106"/>
      <c r="AD1010" s="141"/>
      <c r="AE1010" s="106">
        <v>0</v>
      </c>
      <c r="AF1010" s="106">
        <v>0</v>
      </c>
      <c r="AG1010" s="106">
        <v>0</v>
      </c>
      <c r="AH1010" s="106"/>
      <c r="AI1010" s="106"/>
      <c r="AJ1010" s="106"/>
      <c r="AK1010" s="106"/>
      <c r="AL1010" s="106"/>
      <c r="AM1010" s="106"/>
      <c r="AN1010" s="114">
        <f t="shared" si="30"/>
        <v>1225000</v>
      </c>
      <c r="AO1010" s="114">
        <f t="shared" si="31"/>
        <v>28913500</v>
      </c>
      <c r="AP1010" s="114"/>
      <c r="AQ1010" s="114"/>
      <c r="AR1010" s="114"/>
      <c r="AS1010" s="114"/>
      <c r="AT1010" s="190"/>
    </row>
    <row r="1011" spans="1:46" s="191" customFormat="1" ht="15" customHeight="1" x14ac:dyDescent="0.2">
      <c r="A1011" s="104"/>
      <c r="B1011" s="104">
        <f>VLOOKUP(BJB!$F$9:$F$5599,Ctrl!$B$4:$C$399,2,0)</f>
        <v>28</v>
      </c>
      <c r="C1011" s="104">
        <f>VLOOKUP(BJB!$G$9:$G$5599,Ctrl!$E$4:$F$399,2,0)</f>
        <v>1</v>
      </c>
      <c r="D1011" s="219">
        <v>1</v>
      </c>
      <c r="E1011" s="104" t="str">
        <f>VLOOKUP(BJB!$F$9:$F$5599,Ctrl!$B$4:$D$399,3,0)</f>
        <v>III</v>
      </c>
      <c r="F1011" s="139" t="s">
        <v>10541</v>
      </c>
      <c r="G1011" s="139" t="s">
        <v>1717</v>
      </c>
      <c r="H1011" s="125"/>
      <c r="I1011" s="220">
        <f>IF(G1010=BJB!$G1817,I1010+1,1)</f>
        <v>1</v>
      </c>
      <c r="J1011" s="912" t="s">
        <v>21173</v>
      </c>
      <c r="K1011" s="126" t="s">
        <v>5482</v>
      </c>
      <c r="L1011" s="104" t="s">
        <v>6477</v>
      </c>
      <c r="M1011" s="104" t="s">
        <v>5483</v>
      </c>
      <c r="N1011" s="128">
        <v>41271</v>
      </c>
      <c r="O1011" s="140">
        <v>30000000</v>
      </c>
      <c r="P1011" s="105" t="s">
        <v>15465</v>
      </c>
      <c r="Q1011" s="120">
        <v>41703</v>
      </c>
      <c r="R1011" s="105">
        <v>31730714</v>
      </c>
      <c r="S1011" s="234" t="s">
        <v>5470</v>
      </c>
      <c r="T1011" s="120">
        <v>41789</v>
      </c>
      <c r="U1011" s="141">
        <v>21000000</v>
      </c>
      <c r="V1011" s="109">
        <v>41760</v>
      </c>
      <c r="W1011" s="141">
        <v>21000000</v>
      </c>
      <c r="X1011" s="141">
        <v>0</v>
      </c>
      <c r="Y1011" s="141">
        <v>0</v>
      </c>
      <c r="Z1011" s="141">
        <v>0</v>
      </c>
      <c r="AA1011" s="114">
        <v>0</v>
      </c>
      <c r="AB1011" s="114"/>
      <c r="AC1011" s="141"/>
      <c r="AD1011" s="141"/>
      <c r="AE1011" s="106">
        <v>0</v>
      </c>
      <c r="AF1011" s="106">
        <v>0</v>
      </c>
      <c r="AG1011" s="106">
        <v>0</v>
      </c>
      <c r="AH1011" s="228"/>
      <c r="AI1011" s="228"/>
      <c r="AJ1011" s="228"/>
      <c r="AK1011" s="228"/>
      <c r="AL1011" s="228"/>
      <c r="AM1011" s="141"/>
      <c r="AN1011" s="114">
        <f t="shared" si="30"/>
        <v>0</v>
      </c>
      <c r="AO1011" s="114">
        <f t="shared" si="31"/>
        <v>21000000</v>
      </c>
      <c r="AP1011" s="114"/>
      <c r="AQ1011" s="114"/>
      <c r="AR1011" s="114"/>
      <c r="AS1011" s="114"/>
      <c r="AT1011" s="190"/>
    </row>
    <row r="1012" spans="1:46" s="191" customFormat="1" ht="15" customHeight="1" x14ac:dyDescent="0.2">
      <c r="A1012" s="104"/>
      <c r="B1012" s="104">
        <f>VLOOKUP(BJB!$F$9:$F$5599,Ctrl!$B$4:$C$399,2,0)</f>
        <v>28</v>
      </c>
      <c r="C1012" s="104">
        <f>VLOOKUP(BJB!$G$9:$G$5599,Ctrl!$E$4:$F$399,2,0)</f>
        <v>4</v>
      </c>
      <c r="D1012" s="219">
        <v>1</v>
      </c>
      <c r="E1012" s="104" t="str">
        <f>VLOOKUP(BJB!$F$9:$F$5599,Ctrl!$B$4:$D$399,3,0)</f>
        <v>III</v>
      </c>
      <c r="F1012" s="139" t="s">
        <v>10541</v>
      </c>
      <c r="G1012" s="139" t="s">
        <v>2026</v>
      </c>
      <c r="H1012" s="125"/>
      <c r="I1012" s="220">
        <f>IF(G1011=BJB!$G1970,I1011+1,1)</f>
        <v>1</v>
      </c>
      <c r="J1012" s="912" t="s">
        <v>21174</v>
      </c>
      <c r="K1012" s="121" t="s">
        <v>2054</v>
      </c>
      <c r="L1012" s="104" t="s">
        <v>6477</v>
      </c>
      <c r="M1012" s="127" t="s">
        <v>2042</v>
      </c>
      <c r="N1012" s="128">
        <v>41113</v>
      </c>
      <c r="O1012" s="140">
        <v>100000000</v>
      </c>
      <c r="P1012" s="105" t="s">
        <v>15466</v>
      </c>
      <c r="Q1012" s="120">
        <v>41554</v>
      </c>
      <c r="R1012" s="105">
        <v>111045721</v>
      </c>
      <c r="S1012" s="234" t="s">
        <v>5980</v>
      </c>
      <c r="T1012" s="130">
        <v>41600</v>
      </c>
      <c r="U1012" s="141">
        <v>70000000</v>
      </c>
      <c r="V1012" s="109">
        <v>41600</v>
      </c>
      <c r="W1012" s="141">
        <v>70000000</v>
      </c>
      <c r="X1012" s="141">
        <v>0</v>
      </c>
      <c r="Y1012" s="141">
        <v>0</v>
      </c>
      <c r="Z1012" s="141">
        <v>0</v>
      </c>
      <c r="AA1012" s="114">
        <v>444000</v>
      </c>
      <c r="AB1012" s="114"/>
      <c r="AC1012" s="141"/>
      <c r="AD1012" s="141"/>
      <c r="AE1012" s="106">
        <v>0</v>
      </c>
      <c r="AF1012" s="106">
        <v>0</v>
      </c>
      <c r="AG1012" s="106">
        <v>0</v>
      </c>
      <c r="AH1012" s="141"/>
      <c r="AI1012" s="141"/>
      <c r="AJ1012" s="141"/>
      <c r="AK1012" s="141"/>
      <c r="AL1012" s="141"/>
      <c r="AM1012" s="141"/>
      <c r="AN1012" s="114">
        <f t="shared" si="30"/>
        <v>444000</v>
      </c>
      <c r="AO1012" s="114">
        <f t="shared" si="31"/>
        <v>69556000</v>
      </c>
      <c r="AP1012" s="114"/>
      <c r="AQ1012" s="114"/>
      <c r="AR1012" s="114"/>
      <c r="AS1012" s="114"/>
      <c r="AT1012" s="190"/>
    </row>
    <row r="1013" spans="1:46" s="191" customFormat="1" ht="15" customHeight="1" x14ac:dyDescent="0.2">
      <c r="A1013" s="104"/>
      <c r="B1013" s="104">
        <f>VLOOKUP(BJB!$F$9:$F$5599,Ctrl!$B$4:$C$399,2,0)</f>
        <v>28</v>
      </c>
      <c r="C1013" s="104">
        <f>VLOOKUP(BJB!$G$9:$G$5599,Ctrl!$E$4:$F$399,2,0)</f>
        <v>2</v>
      </c>
      <c r="D1013" s="219">
        <v>1</v>
      </c>
      <c r="E1013" s="104" t="str">
        <f>VLOOKUP(BJB!$F$9:$F$5599,Ctrl!$B$4:$D$399,3,0)</f>
        <v>III</v>
      </c>
      <c r="F1013" s="139" t="s">
        <v>10541</v>
      </c>
      <c r="G1013" s="139" t="s">
        <v>1908</v>
      </c>
      <c r="H1013" s="125"/>
      <c r="I1013" s="220">
        <f>IF(G1012=BJB!$G1994,I1012+1,1)</f>
        <v>1</v>
      </c>
      <c r="J1013" s="912" t="s">
        <v>21175</v>
      </c>
      <c r="K1013" s="121" t="s">
        <v>1921</v>
      </c>
      <c r="L1013" s="104" t="s">
        <v>6477</v>
      </c>
      <c r="M1013" s="104" t="s">
        <v>1922</v>
      </c>
      <c r="N1013" s="120">
        <v>40809</v>
      </c>
      <c r="O1013" s="107">
        <v>72000000</v>
      </c>
      <c r="P1013" s="105" t="s">
        <v>15467</v>
      </c>
      <c r="Q1013" s="120">
        <v>41277</v>
      </c>
      <c r="R1013" s="105">
        <v>79794120</v>
      </c>
      <c r="S1013" s="108" t="s">
        <v>1920</v>
      </c>
      <c r="T1013" s="109">
        <v>41333</v>
      </c>
      <c r="U1013" s="106">
        <v>50400000</v>
      </c>
      <c r="V1013" s="109">
        <v>41333</v>
      </c>
      <c r="W1013" s="141">
        <v>50400000</v>
      </c>
      <c r="X1013" s="141">
        <v>0</v>
      </c>
      <c r="Y1013" s="141">
        <v>0</v>
      </c>
      <c r="Z1013" s="141">
        <v>0</v>
      </c>
      <c r="AA1013" s="114">
        <v>50400000</v>
      </c>
      <c r="AB1013" s="114"/>
      <c r="AC1013" s="106"/>
      <c r="AD1013" s="141"/>
      <c r="AE1013" s="106">
        <v>0</v>
      </c>
      <c r="AF1013" s="106">
        <v>0</v>
      </c>
      <c r="AG1013" s="106">
        <v>0</v>
      </c>
      <c r="AH1013" s="106"/>
      <c r="AI1013" s="106"/>
      <c r="AJ1013" s="106"/>
      <c r="AK1013" s="106"/>
      <c r="AL1013" s="106"/>
      <c r="AM1013" s="106"/>
      <c r="AN1013" s="114">
        <f t="shared" si="30"/>
        <v>50400000</v>
      </c>
      <c r="AO1013" s="114">
        <f t="shared" si="31"/>
        <v>0</v>
      </c>
      <c r="AP1013" s="114"/>
      <c r="AQ1013" s="114"/>
      <c r="AR1013" s="114"/>
      <c r="AS1013" s="114"/>
      <c r="AT1013" s="190"/>
    </row>
    <row r="1014" spans="1:46" s="191" customFormat="1" ht="15" customHeight="1" x14ac:dyDescent="0.2">
      <c r="A1014" s="104"/>
      <c r="B1014" s="104">
        <f>VLOOKUP(BJB!$F$9:$F$5599,Ctrl!$B$4:$C$399,2,0)</f>
        <v>28</v>
      </c>
      <c r="C1014" s="104">
        <f>VLOOKUP(BJB!$G$9:$G$5599,Ctrl!$E$4:$F$399,2,0)</f>
        <v>1</v>
      </c>
      <c r="D1014" s="219">
        <v>1</v>
      </c>
      <c r="E1014" s="104" t="str">
        <f>VLOOKUP(BJB!$F$9:$F$5599,Ctrl!$B$4:$D$399,3,0)</f>
        <v>III</v>
      </c>
      <c r="F1014" s="139" t="s">
        <v>10541</v>
      </c>
      <c r="G1014" s="139" t="s">
        <v>1717</v>
      </c>
      <c r="H1014" s="125"/>
      <c r="I1014" s="220">
        <f>IF(G1013=BJB!$G1691,I1013+1,1)</f>
        <v>1</v>
      </c>
      <c r="J1014" s="912" t="s">
        <v>21176</v>
      </c>
      <c r="K1014" s="121" t="s">
        <v>1731</v>
      </c>
      <c r="L1014" s="104" t="s">
        <v>6477</v>
      </c>
      <c r="M1014" s="104" t="s">
        <v>1732</v>
      </c>
      <c r="N1014" s="142">
        <v>39795</v>
      </c>
      <c r="O1014" s="114">
        <v>10000000</v>
      </c>
      <c r="P1014" s="105" t="s">
        <v>15468</v>
      </c>
      <c r="Q1014" s="120" t="s">
        <v>15264</v>
      </c>
      <c r="R1014" s="105">
        <v>8181352</v>
      </c>
      <c r="S1014" s="108" t="s">
        <v>6903</v>
      </c>
      <c r="T1014" s="109">
        <v>40295</v>
      </c>
      <c r="U1014" s="114">
        <v>7500000</v>
      </c>
      <c r="V1014" s="109">
        <v>40295</v>
      </c>
      <c r="W1014" s="141">
        <v>7500000</v>
      </c>
      <c r="X1014" s="141">
        <v>0</v>
      </c>
      <c r="Y1014" s="141">
        <v>0</v>
      </c>
      <c r="Z1014" s="141">
        <v>0</v>
      </c>
      <c r="AA1014" s="114">
        <v>7500000</v>
      </c>
      <c r="AB1014" s="114"/>
      <c r="AC1014" s="114"/>
      <c r="AD1014" s="141"/>
      <c r="AE1014" s="106">
        <v>0</v>
      </c>
      <c r="AF1014" s="106">
        <v>0</v>
      </c>
      <c r="AG1014" s="106">
        <v>0</v>
      </c>
      <c r="AH1014" s="114"/>
      <c r="AI1014" s="114"/>
      <c r="AJ1014" s="114"/>
      <c r="AK1014" s="114"/>
      <c r="AL1014" s="114"/>
      <c r="AM1014" s="114"/>
      <c r="AN1014" s="114">
        <f t="shared" si="30"/>
        <v>7500000</v>
      </c>
      <c r="AO1014" s="114">
        <f t="shared" si="31"/>
        <v>0</v>
      </c>
      <c r="AP1014" s="114"/>
      <c r="AQ1014" s="114"/>
      <c r="AR1014" s="114"/>
      <c r="AS1014" s="114"/>
      <c r="AT1014" s="190"/>
    </row>
    <row r="1015" spans="1:46" s="191" customFormat="1" ht="15" customHeight="1" x14ac:dyDescent="0.2">
      <c r="A1015" s="104"/>
      <c r="B1015" s="104">
        <f>VLOOKUP(BJB!$F$9:$F$5599,Ctrl!$B$4:$C$399,2,0)</f>
        <v>28</v>
      </c>
      <c r="C1015" s="104">
        <f>VLOOKUP(BJB!$G$9:$G$5599,Ctrl!$E$4:$F$399,2,0)</f>
        <v>0</v>
      </c>
      <c r="D1015" s="219">
        <v>1</v>
      </c>
      <c r="E1015" s="104" t="str">
        <f>VLOOKUP(BJB!$F$9:$F$5599,Ctrl!$B$4:$D$399,3,0)</f>
        <v>III</v>
      </c>
      <c r="F1015" s="139" t="s">
        <v>10541</v>
      </c>
      <c r="G1015" s="139" t="s">
        <v>7655</v>
      </c>
      <c r="H1015" s="125"/>
      <c r="I1015" s="220">
        <f>IF(G1014=BJB!$G1598,I1014+1,1)</f>
        <v>1</v>
      </c>
      <c r="J1015" s="912" t="s">
        <v>21177</v>
      </c>
      <c r="K1015" s="126" t="s">
        <v>5462</v>
      </c>
      <c r="L1015" s="104" t="s">
        <v>6476</v>
      </c>
      <c r="M1015" s="127" t="s">
        <v>1681</v>
      </c>
      <c r="N1015" s="128">
        <v>40952</v>
      </c>
      <c r="O1015" s="140">
        <v>43646550</v>
      </c>
      <c r="P1015" s="105" t="s">
        <v>15469</v>
      </c>
      <c r="Q1015" s="120">
        <v>41632</v>
      </c>
      <c r="R1015" s="105">
        <v>27327070</v>
      </c>
      <c r="S1015" s="234" t="s">
        <v>5470</v>
      </c>
      <c r="T1015" s="130">
        <v>41789</v>
      </c>
      <c r="U1015" s="141">
        <v>27327070</v>
      </c>
      <c r="V1015" s="109">
        <v>41760</v>
      </c>
      <c r="W1015" s="141">
        <v>27327070</v>
      </c>
      <c r="X1015" s="141">
        <v>0</v>
      </c>
      <c r="Y1015" s="141">
        <v>0</v>
      </c>
      <c r="Z1015" s="141">
        <v>0</v>
      </c>
      <c r="AA1015" s="114">
        <v>0</v>
      </c>
      <c r="AB1015" s="114"/>
      <c r="AC1015" s="141"/>
      <c r="AD1015" s="141"/>
      <c r="AE1015" s="106">
        <v>0</v>
      </c>
      <c r="AF1015" s="106">
        <v>0</v>
      </c>
      <c r="AG1015" s="106">
        <v>0</v>
      </c>
      <c r="AH1015" s="141"/>
      <c r="AI1015" s="141"/>
      <c r="AJ1015" s="141"/>
      <c r="AK1015" s="141"/>
      <c r="AL1015" s="141"/>
      <c r="AM1015" s="141"/>
      <c r="AN1015" s="114">
        <f t="shared" si="30"/>
        <v>0</v>
      </c>
      <c r="AO1015" s="114">
        <f t="shared" si="31"/>
        <v>27327070</v>
      </c>
      <c r="AP1015" s="114"/>
      <c r="AQ1015" s="114"/>
      <c r="AR1015" s="114"/>
      <c r="AS1015" s="114"/>
      <c r="AT1015" s="190"/>
    </row>
    <row r="1016" spans="1:46" s="191" customFormat="1" ht="15" customHeight="1" x14ac:dyDescent="0.2">
      <c r="A1016" s="104"/>
      <c r="B1016" s="104">
        <f>VLOOKUP(BJB!$F$9:$F$5599,Ctrl!$B$4:$C$399,2,0)</f>
        <v>28</v>
      </c>
      <c r="C1016" s="104">
        <f>VLOOKUP(BJB!$G$9:$G$5599,Ctrl!$E$4:$F$399,2,0)</f>
        <v>0</v>
      </c>
      <c r="D1016" s="219">
        <v>1</v>
      </c>
      <c r="E1016" s="104" t="str">
        <f>VLOOKUP(BJB!$F$9:$F$5599,Ctrl!$B$4:$D$399,3,0)</f>
        <v>III</v>
      </c>
      <c r="F1016" s="139" t="s">
        <v>10541</v>
      </c>
      <c r="G1016" s="139" t="s">
        <v>7655</v>
      </c>
      <c r="H1016" s="125"/>
      <c r="I1016" s="220">
        <f>IF(G1015=BJB!$G1510,I1015+1,1)</f>
        <v>1</v>
      </c>
      <c r="J1016" s="912" t="s">
        <v>21178</v>
      </c>
      <c r="K1016" s="121" t="s">
        <v>1610</v>
      </c>
      <c r="L1016" s="104" t="s">
        <v>6477</v>
      </c>
      <c r="M1016" s="104" t="s">
        <v>1548</v>
      </c>
      <c r="N1016" s="120">
        <v>40140</v>
      </c>
      <c r="O1016" s="107">
        <v>10000000</v>
      </c>
      <c r="P1016" s="105" t="s">
        <v>6222</v>
      </c>
      <c r="Q1016" s="120" t="s">
        <v>6222</v>
      </c>
      <c r="R1016" s="890">
        <v>0</v>
      </c>
      <c r="S1016" s="108" t="s">
        <v>1595</v>
      </c>
      <c r="T1016" s="109">
        <v>40864</v>
      </c>
      <c r="U1016" s="106">
        <v>5977500</v>
      </c>
      <c r="V1016" s="109" t="s">
        <v>6222</v>
      </c>
      <c r="W1016" s="141">
        <v>0</v>
      </c>
      <c r="X1016" s="141">
        <v>0</v>
      </c>
      <c r="Y1016" s="141">
        <v>0</v>
      </c>
      <c r="Z1016" s="141">
        <v>0</v>
      </c>
      <c r="AA1016" s="114">
        <v>5977500</v>
      </c>
      <c r="AB1016" s="114"/>
      <c r="AC1016" s="106"/>
      <c r="AD1016" s="141"/>
      <c r="AE1016" s="106">
        <v>0</v>
      </c>
      <c r="AF1016" s="106">
        <v>0</v>
      </c>
      <c r="AG1016" s="106">
        <v>0</v>
      </c>
      <c r="AH1016" s="106"/>
      <c r="AI1016" s="106"/>
      <c r="AJ1016" s="106"/>
      <c r="AK1016" s="106"/>
      <c r="AL1016" s="106"/>
      <c r="AM1016" s="106"/>
      <c r="AN1016" s="114">
        <f t="shared" si="30"/>
        <v>5977500</v>
      </c>
      <c r="AO1016" s="114">
        <f t="shared" si="31"/>
        <v>0</v>
      </c>
      <c r="AP1016" s="114"/>
      <c r="AQ1016" s="114"/>
      <c r="AR1016" s="114"/>
      <c r="AS1016" s="114"/>
      <c r="AT1016" s="190"/>
    </row>
    <row r="1017" spans="1:46" s="191" customFormat="1" ht="15" customHeight="1" x14ac:dyDescent="0.2">
      <c r="A1017" s="104"/>
      <c r="B1017" s="104">
        <f>VLOOKUP(BJB!$F$9:$F$5599,Ctrl!$B$4:$C$399,2,0)</f>
        <v>28</v>
      </c>
      <c r="C1017" s="104">
        <f>VLOOKUP(BJB!$G$9:$G$5599,Ctrl!$E$4:$F$399,2,0)</f>
        <v>0</v>
      </c>
      <c r="D1017" s="219">
        <v>1</v>
      </c>
      <c r="E1017" s="104" t="str">
        <f>VLOOKUP(BJB!$F$9:$F$5599,Ctrl!$B$4:$D$399,3,0)</f>
        <v>III</v>
      </c>
      <c r="F1017" s="139" t="s">
        <v>10541</v>
      </c>
      <c r="G1017" s="139" t="s">
        <v>7655</v>
      </c>
      <c r="H1017" s="125">
        <v>1130211001126</v>
      </c>
      <c r="I1017" s="220">
        <f>IF(G1016=BJB!$G1629,I1016+1,1)</f>
        <v>1</v>
      </c>
      <c r="J1017" s="912" t="s">
        <v>21179</v>
      </c>
      <c r="K1017" s="126" t="s">
        <v>4527</v>
      </c>
      <c r="L1017" s="104" t="s">
        <v>6477</v>
      </c>
      <c r="M1017" s="127" t="s">
        <v>5616</v>
      </c>
      <c r="N1017" s="128">
        <v>41348</v>
      </c>
      <c r="O1017" s="140">
        <v>40000000</v>
      </c>
      <c r="P1017" s="105" t="s">
        <v>15470</v>
      </c>
      <c r="Q1017" s="120">
        <v>41796</v>
      </c>
      <c r="R1017" s="105">
        <v>32282030</v>
      </c>
      <c r="S1017" s="146" t="s">
        <v>6086</v>
      </c>
      <c r="T1017" s="109">
        <v>42003</v>
      </c>
      <c r="U1017" s="141">
        <v>22114604</v>
      </c>
      <c r="V1017" s="109">
        <v>41974</v>
      </c>
      <c r="W1017" s="141">
        <v>22114604</v>
      </c>
      <c r="X1017" s="141">
        <v>0</v>
      </c>
      <c r="Y1017" s="141">
        <v>0</v>
      </c>
      <c r="Z1017" s="141">
        <v>0</v>
      </c>
      <c r="AA1017" s="114">
        <v>779146</v>
      </c>
      <c r="AB1017" s="114"/>
      <c r="AC1017" s="132"/>
      <c r="AD1017" s="141"/>
      <c r="AE1017" s="106">
        <v>0</v>
      </c>
      <c r="AF1017" s="106">
        <v>0</v>
      </c>
      <c r="AG1017" s="106">
        <v>0</v>
      </c>
      <c r="AH1017" s="141"/>
      <c r="AI1017" s="141"/>
      <c r="AJ1017" s="141"/>
      <c r="AK1017" s="154"/>
      <c r="AL1017" s="141"/>
      <c r="AM1017" s="141"/>
      <c r="AN1017" s="114">
        <f t="shared" si="30"/>
        <v>779146</v>
      </c>
      <c r="AO1017" s="114">
        <f t="shared" si="31"/>
        <v>21335458</v>
      </c>
      <c r="AP1017" s="114"/>
      <c r="AQ1017" s="114"/>
      <c r="AR1017" s="114"/>
      <c r="AS1017" s="114"/>
      <c r="AT1017" s="190"/>
    </row>
    <row r="1018" spans="1:46" s="191" customFormat="1" ht="15" customHeight="1" x14ac:dyDescent="0.2">
      <c r="A1018" s="104"/>
      <c r="B1018" s="104">
        <f>VLOOKUP(BJB!$F$9:$F$5599,Ctrl!$B$4:$C$399,2,0)</f>
        <v>28</v>
      </c>
      <c r="C1018" s="104">
        <f>VLOOKUP(BJB!$G$9:$G$5599,Ctrl!$E$4:$F$399,2,0)</f>
        <v>2</v>
      </c>
      <c r="D1018" s="219">
        <v>1</v>
      </c>
      <c r="E1018" s="104" t="str">
        <f>VLOOKUP(BJB!$F$9:$F$5599,Ctrl!$B$4:$D$399,3,0)</f>
        <v>III</v>
      </c>
      <c r="F1018" s="139" t="s">
        <v>10541</v>
      </c>
      <c r="G1018" s="139" t="s">
        <v>1908</v>
      </c>
      <c r="H1018" s="125"/>
      <c r="I1018" s="220">
        <f>IF(G1017=BJB!$G2022,I1017+1,1)</f>
        <v>1</v>
      </c>
      <c r="J1018" s="912" t="s">
        <v>21180</v>
      </c>
      <c r="K1018" s="126" t="s">
        <v>5591</v>
      </c>
      <c r="L1018" s="104" t="s">
        <v>6477</v>
      </c>
      <c r="M1018" s="104" t="s">
        <v>1926</v>
      </c>
      <c r="N1018" s="120">
        <v>41031</v>
      </c>
      <c r="O1018" s="105">
        <v>50000000</v>
      </c>
      <c r="P1018" s="105" t="s">
        <v>15471</v>
      </c>
      <c r="Q1018" s="120">
        <v>41642</v>
      </c>
      <c r="R1018" s="105">
        <v>32592913</v>
      </c>
      <c r="S1018" s="146" t="s">
        <v>5563</v>
      </c>
      <c r="T1018" s="109">
        <v>41820</v>
      </c>
      <c r="U1018" s="112">
        <v>22003898</v>
      </c>
      <c r="V1018" s="109">
        <v>41791</v>
      </c>
      <c r="W1018" s="141">
        <v>22003898</v>
      </c>
      <c r="X1018" s="141">
        <v>0</v>
      </c>
      <c r="Y1018" s="141">
        <v>0</v>
      </c>
      <c r="Z1018" s="141">
        <v>0</v>
      </c>
      <c r="AA1018" s="114">
        <v>0</v>
      </c>
      <c r="AB1018" s="114"/>
      <c r="AC1018" s="112"/>
      <c r="AD1018" s="141"/>
      <c r="AE1018" s="106">
        <v>0</v>
      </c>
      <c r="AF1018" s="106">
        <v>0</v>
      </c>
      <c r="AG1018" s="106">
        <v>0</v>
      </c>
      <c r="AH1018" s="112"/>
      <c r="AI1018" s="112"/>
      <c r="AJ1018" s="112"/>
      <c r="AK1018" s="112"/>
      <c r="AL1018" s="112"/>
      <c r="AM1018" s="112"/>
      <c r="AN1018" s="114">
        <f t="shared" si="30"/>
        <v>0</v>
      </c>
      <c r="AO1018" s="114">
        <f t="shared" si="31"/>
        <v>22003898</v>
      </c>
      <c r="AP1018" s="114"/>
      <c r="AQ1018" s="114"/>
      <c r="AR1018" s="114"/>
      <c r="AS1018" s="114"/>
      <c r="AT1018" s="190"/>
    </row>
    <row r="1019" spans="1:46" s="191" customFormat="1" ht="15" customHeight="1" x14ac:dyDescent="0.2">
      <c r="A1019" s="104"/>
      <c r="B1019" s="104">
        <f>VLOOKUP(BJB!$F$9:$F$5599,Ctrl!$B$4:$C$399,2,0)</f>
        <v>28</v>
      </c>
      <c r="C1019" s="104">
        <f>VLOOKUP(BJB!$G$9:$G$5599,Ctrl!$E$4:$F$399,2,0)</f>
        <v>3</v>
      </c>
      <c r="D1019" s="219">
        <v>1</v>
      </c>
      <c r="E1019" s="104" t="str">
        <f>VLOOKUP(BJB!$F$9:$F$5599,Ctrl!$B$4:$D$399,3,0)</f>
        <v>III</v>
      </c>
      <c r="F1019" s="139" t="s">
        <v>10541</v>
      </c>
      <c r="G1019" s="139" t="s">
        <v>1957</v>
      </c>
      <c r="H1019" s="125"/>
      <c r="I1019" s="220">
        <f>IF(G1018=BJB!$G1924,I1018+1,1)</f>
        <v>1</v>
      </c>
      <c r="J1019" s="912" t="s">
        <v>21181</v>
      </c>
      <c r="K1019" s="121" t="s">
        <v>886</v>
      </c>
      <c r="L1019" s="104" t="s">
        <v>6477</v>
      </c>
      <c r="M1019" s="104" t="s">
        <v>2020</v>
      </c>
      <c r="N1019" s="120">
        <v>41218</v>
      </c>
      <c r="O1019" s="105">
        <v>12000000</v>
      </c>
      <c r="P1019" s="105" t="s">
        <v>15472</v>
      </c>
      <c r="Q1019" s="120">
        <v>41689</v>
      </c>
      <c r="R1019" s="105">
        <v>12569445</v>
      </c>
      <c r="S1019" s="146" t="s">
        <v>6041</v>
      </c>
      <c r="T1019" s="109">
        <v>41973</v>
      </c>
      <c r="U1019" s="141">
        <v>8298889</v>
      </c>
      <c r="V1019" s="109">
        <v>41944</v>
      </c>
      <c r="W1019" s="141">
        <v>8298889</v>
      </c>
      <c r="X1019" s="141">
        <v>0</v>
      </c>
      <c r="Y1019" s="141">
        <v>0</v>
      </c>
      <c r="Z1019" s="141">
        <v>0</v>
      </c>
      <c r="AA1019" s="150">
        <v>0</v>
      </c>
      <c r="AB1019" s="150"/>
      <c r="AC1019" s="141"/>
      <c r="AD1019" s="141"/>
      <c r="AE1019" s="106">
        <v>0</v>
      </c>
      <c r="AF1019" s="106">
        <v>0</v>
      </c>
      <c r="AG1019" s="106">
        <v>0</v>
      </c>
      <c r="AH1019" s="141"/>
      <c r="AI1019" s="141"/>
      <c r="AJ1019" s="141"/>
      <c r="AK1019" s="141"/>
      <c r="AL1019" s="141"/>
      <c r="AM1019" s="141"/>
      <c r="AN1019" s="114">
        <f t="shared" si="30"/>
        <v>0</v>
      </c>
      <c r="AO1019" s="114">
        <f t="shared" si="31"/>
        <v>8298889</v>
      </c>
      <c r="AP1019" s="114"/>
      <c r="AQ1019" s="114"/>
      <c r="AR1019" s="114"/>
      <c r="AS1019" s="114"/>
      <c r="AT1019" s="190"/>
    </row>
    <row r="1020" spans="1:46" s="191" customFormat="1" ht="15" customHeight="1" x14ac:dyDescent="0.2">
      <c r="A1020" s="104"/>
      <c r="B1020" s="104">
        <f>VLOOKUP(BJB!$F$9:$F$5599,Ctrl!$B$4:$C$399,2,0)</f>
        <v>28</v>
      </c>
      <c r="C1020" s="104">
        <f>VLOOKUP(BJB!$G$9:$G$5599,Ctrl!$E$4:$F$399,2,0)</f>
        <v>7</v>
      </c>
      <c r="D1020" s="219">
        <v>1</v>
      </c>
      <c r="E1020" s="104" t="str">
        <f>VLOOKUP(BJB!$F$9:$F$5599,Ctrl!$B$4:$D$399,3,0)</f>
        <v>III</v>
      </c>
      <c r="F1020" s="139" t="s">
        <v>10541</v>
      </c>
      <c r="G1020" s="139" t="s">
        <v>6581</v>
      </c>
      <c r="H1020" s="125"/>
      <c r="I1020" s="220">
        <f>IF(G1019=BJB!$G2048,I1019+1,1)</f>
        <v>1</v>
      </c>
      <c r="J1020" s="912" t="s">
        <v>21182</v>
      </c>
      <c r="K1020" s="126" t="s">
        <v>886</v>
      </c>
      <c r="L1020" s="104" t="s">
        <v>6477</v>
      </c>
      <c r="M1020" s="127" t="s">
        <v>5858</v>
      </c>
      <c r="N1020" s="128">
        <v>41381</v>
      </c>
      <c r="O1020" s="140">
        <v>75000000</v>
      </c>
      <c r="P1020" s="105" t="s">
        <v>15304</v>
      </c>
      <c r="Q1020" s="120">
        <v>41776</v>
      </c>
      <c r="R1020" s="105">
        <v>87513534</v>
      </c>
      <c r="S1020" s="146" t="s">
        <v>5759</v>
      </c>
      <c r="T1020" s="109">
        <v>41844</v>
      </c>
      <c r="U1020" s="141">
        <v>47238241</v>
      </c>
      <c r="V1020" s="109">
        <v>41821</v>
      </c>
      <c r="W1020" s="141">
        <v>47238241</v>
      </c>
      <c r="X1020" s="141">
        <v>0</v>
      </c>
      <c r="Y1020" s="141">
        <v>0</v>
      </c>
      <c r="Z1020" s="141">
        <v>0</v>
      </c>
      <c r="AA1020" s="114">
        <v>0</v>
      </c>
      <c r="AB1020" s="114"/>
      <c r="AC1020" s="141"/>
      <c r="AD1020" s="141"/>
      <c r="AE1020" s="106">
        <v>0</v>
      </c>
      <c r="AF1020" s="106">
        <v>0</v>
      </c>
      <c r="AG1020" s="106">
        <v>0</v>
      </c>
      <c r="AH1020" s="141"/>
      <c r="AI1020" s="141"/>
      <c r="AJ1020" s="141"/>
      <c r="AK1020" s="141"/>
      <c r="AL1020" s="141"/>
      <c r="AM1020" s="141"/>
      <c r="AN1020" s="114">
        <f t="shared" si="30"/>
        <v>0</v>
      </c>
      <c r="AO1020" s="114">
        <f t="shared" si="31"/>
        <v>47238241</v>
      </c>
      <c r="AP1020" s="114"/>
      <c r="AQ1020" s="114"/>
      <c r="AR1020" s="114"/>
      <c r="AS1020" s="114"/>
      <c r="AT1020" s="190"/>
    </row>
    <row r="1021" spans="1:46" s="191" customFormat="1" ht="15" customHeight="1" x14ac:dyDescent="0.2">
      <c r="A1021" s="104"/>
      <c r="B1021" s="104">
        <f>VLOOKUP(BJB!$F$9:$F$5599,Ctrl!$B$4:$C$399,2,0)</f>
        <v>28</v>
      </c>
      <c r="C1021" s="104">
        <f>VLOOKUP(BJB!$G$9:$G$5599,Ctrl!$E$4:$F$399,2,0)</f>
        <v>1</v>
      </c>
      <c r="D1021" s="219">
        <v>1</v>
      </c>
      <c r="E1021" s="104" t="str">
        <f>VLOOKUP(BJB!$F$9:$F$5599,Ctrl!$B$4:$D$399,3,0)</f>
        <v>III</v>
      </c>
      <c r="F1021" s="139" t="s">
        <v>10541</v>
      </c>
      <c r="G1021" s="139" t="s">
        <v>1717</v>
      </c>
      <c r="H1021" s="125"/>
      <c r="I1021" s="220">
        <f>IF(G1020=BJB!$G1825,I1020+1,1)</f>
        <v>1</v>
      </c>
      <c r="J1021" s="912" t="s">
        <v>21183</v>
      </c>
      <c r="K1021" s="121" t="s">
        <v>7779</v>
      </c>
      <c r="L1021" s="104" t="s">
        <v>6477</v>
      </c>
      <c r="M1021" s="104" t="s">
        <v>7852</v>
      </c>
      <c r="N1021" s="120">
        <v>41120</v>
      </c>
      <c r="O1021" s="105">
        <v>85000000</v>
      </c>
      <c r="P1021" s="105" t="s">
        <v>15473</v>
      </c>
      <c r="Q1021" s="120">
        <v>41982</v>
      </c>
      <c r="R1021" s="105">
        <v>43925286</v>
      </c>
      <c r="S1021" s="146" t="s">
        <v>7916</v>
      </c>
      <c r="T1021" s="109">
        <v>42114</v>
      </c>
      <c r="U1021" s="141">
        <v>29649674</v>
      </c>
      <c r="V1021" s="109">
        <v>42114</v>
      </c>
      <c r="W1021" s="141">
        <v>29649674</v>
      </c>
      <c r="X1021" s="141">
        <v>0</v>
      </c>
      <c r="Y1021" s="141">
        <v>0</v>
      </c>
      <c r="Z1021" s="141">
        <v>0</v>
      </c>
      <c r="AA1021" s="114">
        <v>0</v>
      </c>
      <c r="AB1021" s="114"/>
      <c r="AC1021" s="132"/>
      <c r="AD1021" s="141"/>
      <c r="AE1021" s="106">
        <v>0</v>
      </c>
      <c r="AF1021" s="106">
        <v>0</v>
      </c>
      <c r="AG1021" s="106">
        <v>0</v>
      </c>
      <c r="AH1021" s="141"/>
      <c r="AI1021" s="141"/>
      <c r="AJ1021" s="141"/>
      <c r="AK1021" s="141"/>
      <c r="AL1021" s="141"/>
      <c r="AM1021" s="141"/>
      <c r="AN1021" s="114">
        <f t="shared" si="30"/>
        <v>0</v>
      </c>
      <c r="AO1021" s="114">
        <f t="shared" si="31"/>
        <v>29649674</v>
      </c>
      <c r="AP1021" s="114"/>
      <c r="AQ1021" s="114"/>
      <c r="AR1021" s="114"/>
      <c r="AS1021" s="114"/>
      <c r="AT1021" s="190"/>
    </row>
    <row r="1022" spans="1:46" s="191" customFormat="1" ht="15" customHeight="1" x14ac:dyDescent="0.2">
      <c r="A1022" s="104"/>
      <c r="B1022" s="104">
        <f>VLOOKUP(BJB!$F$9:$F$5599,Ctrl!$B$4:$C$399,2,0)</f>
        <v>28</v>
      </c>
      <c r="C1022" s="104">
        <f>VLOOKUP(BJB!$G$9:$G$5599,Ctrl!$E$4:$F$399,2,0)</f>
        <v>1</v>
      </c>
      <c r="D1022" s="219">
        <v>1</v>
      </c>
      <c r="E1022" s="104" t="str">
        <f>VLOOKUP(BJB!$F$9:$F$5599,Ctrl!$B$4:$D$399,3,0)</f>
        <v>III</v>
      </c>
      <c r="F1022" s="139" t="s">
        <v>10541</v>
      </c>
      <c r="G1022" s="139" t="s">
        <v>1717</v>
      </c>
      <c r="H1022" s="125">
        <v>1110222000416</v>
      </c>
      <c r="I1022" s="220">
        <f>IF(G1021=BJB!$G1823,I1021+1,1)</f>
        <v>1</v>
      </c>
      <c r="J1022" s="912" t="s">
        <v>21184</v>
      </c>
      <c r="K1022" s="126" t="s">
        <v>5907</v>
      </c>
      <c r="L1022" s="104" t="s">
        <v>6477</v>
      </c>
      <c r="M1022" s="104" t="s">
        <v>5908</v>
      </c>
      <c r="N1022" s="128">
        <v>40623</v>
      </c>
      <c r="O1022" s="140">
        <v>18000000</v>
      </c>
      <c r="P1022" s="105" t="s">
        <v>15474</v>
      </c>
      <c r="Q1022" s="120">
        <v>41702</v>
      </c>
      <c r="R1022" s="105">
        <v>3448028</v>
      </c>
      <c r="S1022" s="146" t="s">
        <v>5866</v>
      </c>
      <c r="T1022" s="109">
        <v>41878</v>
      </c>
      <c r="U1022" s="141">
        <v>2388549</v>
      </c>
      <c r="V1022" s="109">
        <v>41852</v>
      </c>
      <c r="W1022" s="141">
        <v>2388549</v>
      </c>
      <c r="X1022" s="141">
        <v>0</v>
      </c>
      <c r="Y1022" s="141">
        <v>0</v>
      </c>
      <c r="Z1022" s="141">
        <v>0</v>
      </c>
      <c r="AA1022" s="114">
        <v>2388549</v>
      </c>
      <c r="AB1022" s="114"/>
      <c r="AC1022" s="132"/>
      <c r="AD1022" s="141"/>
      <c r="AE1022" s="106">
        <v>0</v>
      </c>
      <c r="AF1022" s="106">
        <v>0</v>
      </c>
      <c r="AG1022" s="106">
        <v>0</v>
      </c>
      <c r="AH1022" s="141"/>
      <c r="AI1022" s="141"/>
      <c r="AJ1022" s="141"/>
      <c r="AK1022" s="154"/>
      <c r="AL1022" s="141"/>
      <c r="AM1022" s="141"/>
      <c r="AN1022" s="114">
        <f t="shared" si="30"/>
        <v>2388549</v>
      </c>
      <c r="AO1022" s="114">
        <f t="shared" si="31"/>
        <v>0</v>
      </c>
      <c r="AP1022" s="114"/>
      <c r="AQ1022" s="114"/>
      <c r="AR1022" s="114"/>
      <c r="AS1022" s="114"/>
      <c r="AT1022" s="190"/>
    </row>
    <row r="1023" spans="1:46" s="191" customFormat="1" ht="15" customHeight="1" x14ac:dyDescent="0.2">
      <c r="A1023" s="104"/>
      <c r="B1023" s="104">
        <f>VLOOKUP(BJB!$F$9:$F$5599,Ctrl!$B$4:$C$399,2,0)</f>
        <v>28</v>
      </c>
      <c r="C1023" s="104">
        <f>VLOOKUP(BJB!$G$9:$G$5599,Ctrl!$E$4:$F$399,2,0)</f>
        <v>1</v>
      </c>
      <c r="D1023" s="219">
        <v>1</v>
      </c>
      <c r="E1023" s="104" t="str">
        <f>VLOOKUP(BJB!$F$9:$F$5599,Ctrl!$B$4:$D$399,3,0)</f>
        <v>III</v>
      </c>
      <c r="F1023" s="139" t="s">
        <v>10541</v>
      </c>
      <c r="G1023" s="139" t="s">
        <v>1717</v>
      </c>
      <c r="H1023" s="125"/>
      <c r="I1023" s="220">
        <f>IF(G1022=BJB!$G1806,I1022+1,1)</f>
        <v>1</v>
      </c>
      <c r="J1023" s="912" t="s">
        <v>21185</v>
      </c>
      <c r="K1023" s="126" t="s">
        <v>1900</v>
      </c>
      <c r="L1023" s="104" t="s">
        <v>6477</v>
      </c>
      <c r="M1023" s="104" t="s">
        <v>1901</v>
      </c>
      <c r="N1023" s="120">
        <v>41256</v>
      </c>
      <c r="O1023" s="107">
        <v>46558000</v>
      </c>
      <c r="P1023" s="105" t="s">
        <v>15475</v>
      </c>
      <c r="Q1023" s="120" t="s">
        <v>15476</v>
      </c>
      <c r="R1023" s="105">
        <v>52699725</v>
      </c>
      <c r="S1023" s="146" t="s">
        <v>5976</v>
      </c>
      <c r="T1023" s="120">
        <v>41547</v>
      </c>
      <c r="U1023" s="141">
        <v>32590600</v>
      </c>
      <c r="V1023" s="109">
        <v>41543</v>
      </c>
      <c r="W1023" s="141">
        <v>32590600</v>
      </c>
      <c r="X1023" s="141">
        <v>0</v>
      </c>
      <c r="Y1023" s="141">
        <v>0</v>
      </c>
      <c r="Z1023" s="141">
        <v>0</v>
      </c>
      <c r="AA1023" s="114">
        <v>0</v>
      </c>
      <c r="AB1023" s="114"/>
      <c r="AC1023" s="141"/>
      <c r="AD1023" s="141"/>
      <c r="AE1023" s="106">
        <v>0</v>
      </c>
      <c r="AF1023" s="106">
        <v>0</v>
      </c>
      <c r="AG1023" s="106">
        <v>0</v>
      </c>
      <c r="AH1023" s="141"/>
      <c r="AI1023" s="141"/>
      <c r="AJ1023" s="141"/>
      <c r="AK1023" s="141"/>
      <c r="AL1023" s="141"/>
      <c r="AM1023" s="141"/>
      <c r="AN1023" s="114">
        <f t="shared" si="30"/>
        <v>0</v>
      </c>
      <c r="AO1023" s="114">
        <f t="shared" si="31"/>
        <v>32590600</v>
      </c>
      <c r="AP1023" s="114"/>
      <c r="AQ1023" s="114"/>
      <c r="AR1023" s="114"/>
      <c r="AS1023" s="114"/>
      <c r="AT1023" s="190"/>
    </row>
    <row r="1024" spans="1:46" s="190" customFormat="1" ht="15" customHeight="1" x14ac:dyDescent="0.2">
      <c r="A1024" s="104"/>
      <c r="B1024" s="104">
        <f>VLOOKUP(BJB!$F$9:$F$5599,Ctrl!$B$4:$C$399,2,0)</f>
        <v>28</v>
      </c>
      <c r="C1024" s="104">
        <f>VLOOKUP(BJB!$G$9:$G$5599,Ctrl!$E$4:$F$399,2,0)</f>
        <v>0</v>
      </c>
      <c r="D1024" s="219">
        <v>1</v>
      </c>
      <c r="E1024" s="104" t="str">
        <f>VLOOKUP(BJB!$F$9:$F$5599,Ctrl!$B$4:$D$399,3,0)</f>
        <v>III</v>
      </c>
      <c r="F1024" s="139" t="s">
        <v>10580</v>
      </c>
      <c r="G1024" s="139" t="s">
        <v>7655</v>
      </c>
      <c r="H1024" s="125">
        <v>1120615001220</v>
      </c>
      <c r="I1024" s="220">
        <f>IF(G1023=BJB!$G1659,I1023+1,1)</f>
        <v>1</v>
      </c>
      <c r="J1024" s="912" t="s">
        <v>21186</v>
      </c>
      <c r="K1024" s="121" t="s">
        <v>10894</v>
      </c>
      <c r="L1024" s="104" t="s">
        <v>6477</v>
      </c>
      <c r="M1024" s="104" t="s">
        <v>1707</v>
      </c>
      <c r="N1024" s="120">
        <v>41113</v>
      </c>
      <c r="O1024" s="105">
        <v>60000000</v>
      </c>
      <c r="P1024" s="105" t="s">
        <v>15477</v>
      </c>
      <c r="Q1024" s="120">
        <v>42069</v>
      </c>
      <c r="R1024" s="105">
        <v>38126337</v>
      </c>
      <c r="S1024" s="146" t="s">
        <v>8330</v>
      </c>
      <c r="T1024" s="109">
        <v>42184</v>
      </c>
      <c r="U1024" s="141">
        <v>25382470</v>
      </c>
      <c r="V1024" s="109">
        <v>42184</v>
      </c>
      <c r="W1024" s="141">
        <v>25382470</v>
      </c>
      <c r="X1024" s="141">
        <v>0</v>
      </c>
      <c r="Y1024" s="141">
        <v>0</v>
      </c>
      <c r="Z1024" s="141">
        <v>0</v>
      </c>
      <c r="AA1024" s="114">
        <v>887438</v>
      </c>
      <c r="AB1024" s="114"/>
      <c r="AC1024" s="132"/>
      <c r="AD1024" s="141"/>
      <c r="AE1024" s="106">
        <v>0</v>
      </c>
      <c r="AF1024" s="106">
        <v>0</v>
      </c>
      <c r="AG1024" s="106">
        <v>0</v>
      </c>
      <c r="AH1024" s="106"/>
      <c r="AI1024" s="106"/>
      <c r="AJ1024" s="106"/>
      <c r="AK1024" s="106"/>
      <c r="AL1024" s="106"/>
      <c r="AM1024" s="106"/>
      <c r="AN1024" s="114">
        <f t="shared" si="30"/>
        <v>887438</v>
      </c>
      <c r="AO1024" s="114">
        <f t="shared" si="31"/>
        <v>24495032</v>
      </c>
      <c r="AP1024" s="114"/>
      <c r="AQ1024" s="114"/>
      <c r="AR1024" s="114"/>
      <c r="AS1024" s="114"/>
    </row>
    <row r="1025" spans="1:46" s="190" customFormat="1" ht="15" customHeight="1" x14ac:dyDescent="0.2">
      <c r="A1025" s="104"/>
      <c r="B1025" s="104">
        <f>VLOOKUP(BJB!$F$9:$F$5599,Ctrl!$B$4:$C$399,2,0)</f>
        <v>28</v>
      </c>
      <c r="C1025" s="104">
        <f>VLOOKUP(BJB!$G$9:$G$5599,Ctrl!$E$4:$F$399,2,0)</f>
        <v>3</v>
      </c>
      <c r="D1025" s="219">
        <v>1</v>
      </c>
      <c r="E1025" s="104" t="str">
        <f>VLOOKUP(BJB!$F$9:$F$5599,Ctrl!$B$4:$D$399,3,0)</f>
        <v>III</v>
      </c>
      <c r="F1025" s="139" t="s">
        <v>10541</v>
      </c>
      <c r="G1025" s="139" t="s">
        <v>1957</v>
      </c>
      <c r="H1025" s="125"/>
      <c r="I1025" s="220">
        <f>IF(G1024=BJB!$G1912,I1024+1,1)</f>
        <v>1</v>
      </c>
      <c r="J1025" s="912" t="s">
        <v>21187</v>
      </c>
      <c r="K1025" s="121" t="s">
        <v>5735</v>
      </c>
      <c r="L1025" s="104" t="s">
        <v>6477</v>
      </c>
      <c r="M1025" s="104" t="s">
        <v>2020</v>
      </c>
      <c r="N1025" s="120">
        <v>41218</v>
      </c>
      <c r="O1025" s="105">
        <v>170000000</v>
      </c>
      <c r="P1025" s="105" t="s">
        <v>15478</v>
      </c>
      <c r="Q1025" s="120">
        <v>41611</v>
      </c>
      <c r="R1025" s="105">
        <v>172551185</v>
      </c>
      <c r="S1025" s="146" t="s">
        <v>5563</v>
      </c>
      <c r="T1025" s="109">
        <v>41820</v>
      </c>
      <c r="U1025" s="141">
        <v>113804564</v>
      </c>
      <c r="V1025" s="109">
        <v>41791</v>
      </c>
      <c r="W1025" s="141">
        <v>113804564</v>
      </c>
      <c r="X1025" s="141">
        <v>0</v>
      </c>
      <c r="Y1025" s="141">
        <v>0</v>
      </c>
      <c r="Z1025" s="141">
        <v>0</v>
      </c>
      <c r="AA1025" s="150">
        <v>0</v>
      </c>
      <c r="AB1025" s="150"/>
      <c r="AC1025" s="141"/>
      <c r="AD1025" s="141"/>
      <c r="AE1025" s="106">
        <v>0</v>
      </c>
      <c r="AF1025" s="106">
        <v>0</v>
      </c>
      <c r="AG1025" s="106">
        <v>0</v>
      </c>
      <c r="AH1025" s="141"/>
      <c r="AI1025" s="141"/>
      <c r="AJ1025" s="141"/>
      <c r="AK1025" s="141"/>
      <c r="AL1025" s="141"/>
      <c r="AM1025" s="141"/>
      <c r="AN1025" s="114">
        <f t="shared" si="30"/>
        <v>0</v>
      </c>
      <c r="AO1025" s="114">
        <f t="shared" si="31"/>
        <v>113804564</v>
      </c>
      <c r="AP1025" s="114"/>
      <c r="AQ1025" s="114"/>
      <c r="AR1025" s="114"/>
      <c r="AS1025" s="114"/>
    </row>
    <row r="1026" spans="1:46" s="190" customFormat="1" ht="15" customHeight="1" x14ac:dyDescent="0.2">
      <c r="A1026" s="104"/>
      <c r="B1026" s="104">
        <f>VLOOKUP(BJB!$F$9:$F$5599,Ctrl!$B$4:$C$399,2,0)</f>
        <v>28</v>
      </c>
      <c r="C1026" s="104">
        <f>VLOOKUP(BJB!$G$9:$G$5599,Ctrl!$E$4:$F$399,2,0)</f>
        <v>1</v>
      </c>
      <c r="D1026" s="219">
        <v>1</v>
      </c>
      <c r="E1026" s="104" t="str">
        <f>VLOOKUP(BJB!$F$9:$F$5599,Ctrl!$B$4:$D$399,3,0)</f>
        <v>III</v>
      </c>
      <c r="F1026" s="139" t="s">
        <v>10541</v>
      </c>
      <c r="G1026" s="139" t="s">
        <v>1717</v>
      </c>
      <c r="H1026" s="125" t="s">
        <v>12668</v>
      </c>
      <c r="I1026" s="220"/>
      <c r="J1026" s="891" t="s">
        <v>18280</v>
      </c>
      <c r="K1026" s="121" t="s">
        <v>5662</v>
      </c>
      <c r="L1026" s="104" t="s">
        <v>6477</v>
      </c>
      <c r="M1026" s="104" t="s">
        <v>10470</v>
      </c>
      <c r="N1026" s="120">
        <v>41375</v>
      </c>
      <c r="O1026" s="105">
        <v>85000000</v>
      </c>
      <c r="P1026" s="105" t="s">
        <v>15479</v>
      </c>
      <c r="Q1026" s="120">
        <v>42345</v>
      </c>
      <c r="R1026" s="105">
        <v>126628524</v>
      </c>
      <c r="S1026" s="146" t="s">
        <v>10477</v>
      </c>
      <c r="T1026" s="109">
        <v>42520</v>
      </c>
      <c r="U1026" s="141">
        <v>52531229</v>
      </c>
      <c r="V1026" s="109">
        <v>42520</v>
      </c>
      <c r="W1026" s="141">
        <v>52531229</v>
      </c>
      <c r="X1026" s="141">
        <v>0</v>
      </c>
      <c r="Y1026" s="141">
        <v>0</v>
      </c>
      <c r="Z1026" s="141">
        <v>0</v>
      </c>
      <c r="AA1026" s="114">
        <v>5746994</v>
      </c>
      <c r="AB1026" s="114">
        <v>821763</v>
      </c>
      <c r="AC1026" s="132">
        <v>816827</v>
      </c>
      <c r="AD1026" s="141">
        <v>817650</v>
      </c>
      <c r="AE1026" s="106">
        <v>822586</v>
      </c>
      <c r="AF1026" s="106">
        <v>0</v>
      </c>
      <c r="AG1026" s="106">
        <v>812715</v>
      </c>
      <c r="AH1026" s="141"/>
      <c r="AI1026" s="222"/>
      <c r="AJ1026" s="141"/>
      <c r="AK1026" s="141"/>
      <c r="AL1026" s="141"/>
      <c r="AM1026" s="141"/>
      <c r="AN1026" s="114">
        <f t="shared" si="30"/>
        <v>9838535</v>
      </c>
      <c r="AO1026" s="114">
        <f t="shared" si="31"/>
        <v>42692694</v>
      </c>
      <c r="AP1026" s="114"/>
      <c r="AQ1026" s="114"/>
      <c r="AR1026" s="114"/>
      <c r="AS1026" s="114"/>
    </row>
    <row r="1027" spans="1:46" s="190" customFormat="1" ht="15" customHeight="1" x14ac:dyDescent="0.2">
      <c r="A1027" s="104"/>
      <c r="B1027" s="104">
        <f>VLOOKUP(BJB!$F$9:$F$5599,Ctrl!$B$4:$C$399,2,0)</f>
        <v>28</v>
      </c>
      <c r="C1027" s="104">
        <f>VLOOKUP(BJB!$G$9:$G$5599,Ctrl!$E$4:$F$399,2,0)</f>
        <v>4</v>
      </c>
      <c r="D1027" s="219">
        <v>1</v>
      </c>
      <c r="E1027" s="104" t="str">
        <f>VLOOKUP(BJB!$F$9:$F$5599,Ctrl!$B$4:$D$399,3,0)</f>
        <v>III</v>
      </c>
      <c r="F1027" s="139" t="s">
        <v>10541</v>
      </c>
      <c r="G1027" s="139" t="s">
        <v>2026</v>
      </c>
      <c r="H1027" s="125"/>
      <c r="I1027" s="220">
        <f>IF(G1026=BJB!$G1951,I1026+1,1)</f>
        <v>1</v>
      </c>
      <c r="J1027" s="912" t="s">
        <v>21188</v>
      </c>
      <c r="K1027" s="121" t="s">
        <v>768</v>
      </c>
      <c r="L1027" s="104" t="s">
        <v>6477</v>
      </c>
      <c r="M1027" s="104" t="s">
        <v>7329</v>
      </c>
      <c r="N1027" s="120">
        <v>40893</v>
      </c>
      <c r="O1027" s="105">
        <v>25000000</v>
      </c>
      <c r="P1027" s="105" t="s">
        <v>15480</v>
      </c>
      <c r="Q1027" s="120">
        <v>41645</v>
      </c>
      <c r="R1027" s="105">
        <v>27178930</v>
      </c>
      <c r="S1027" s="146" t="s">
        <v>7336</v>
      </c>
      <c r="T1027" s="109">
        <v>42072</v>
      </c>
      <c r="U1027" s="141">
        <v>17500000</v>
      </c>
      <c r="V1027" s="109">
        <v>42072</v>
      </c>
      <c r="W1027" s="141">
        <v>17500000</v>
      </c>
      <c r="X1027" s="141">
        <v>0</v>
      </c>
      <c r="Y1027" s="141">
        <v>0</v>
      </c>
      <c r="Z1027" s="141">
        <v>0</v>
      </c>
      <c r="AA1027" s="114">
        <v>0</v>
      </c>
      <c r="AB1027" s="114"/>
      <c r="AC1027" s="132"/>
      <c r="AD1027" s="141"/>
      <c r="AE1027" s="106">
        <v>0</v>
      </c>
      <c r="AF1027" s="106">
        <v>0</v>
      </c>
      <c r="AG1027" s="106">
        <v>0</v>
      </c>
      <c r="AH1027" s="141"/>
      <c r="AI1027" s="141"/>
      <c r="AJ1027" s="141"/>
      <c r="AK1027" s="141"/>
      <c r="AL1027" s="141"/>
      <c r="AM1027" s="141"/>
      <c r="AN1027" s="114">
        <f t="shared" si="30"/>
        <v>0</v>
      </c>
      <c r="AO1027" s="114">
        <f t="shared" si="31"/>
        <v>17500000</v>
      </c>
      <c r="AP1027" s="114"/>
      <c r="AQ1027" s="114"/>
      <c r="AR1027" s="114"/>
      <c r="AS1027" s="114"/>
    </row>
    <row r="1028" spans="1:46" s="191" customFormat="1" ht="15" customHeight="1" x14ac:dyDescent="0.2">
      <c r="A1028" s="104"/>
      <c r="B1028" s="104">
        <f>VLOOKUP(BJB!$F$9:$F$5599,Ctrl!$B$4:$C$399,2,0)</f>
        <v>28</v>
      </c>
      <c r="C1028" s="104">
        <f>VLOOKUP(BJB!$G$9:$G$5599,Ctrl!$E$4:$F$399,2,0)</f>
        <v>0</v>
      </c>
      <c r="D1028" s="219">
        <v>1</v>
      </c>
      <c r="E1028" s="104" t="str">
        <f>VLOOKUP(BJB!$F$9:$F$5599,Ctrl!$B$4:$D$399,3,0)</f>
        <v>III</v>
      </c>
      <c r="F1028" s="139" t="s">
        <v>10541</v>
      </c>
      <c r="G1028" s="139" t="s">
        <v>7655</v>
      </c>
      <c r="H1028" s="125"/>
      <c r="I1028" s="220">
        <f>IF(G1027=BJB!$G1471,I1027+1,1)</f>
        <v>1</v>
      </c>
      <c r="J1028" s="912" t="s">
        <v>21189</v>
      </c>
      <c r="K1028" s="121" t="s">
        <v>1549</v>
      </c>
      <c r="L1028" s="104" t="s">
        <v>6477</v>
      </c>
      <c r="M1028" s="104" t="s">
        <v>1550</v>
      </c>
      <c r="N1028" s="120">
        <v>40283</v>
      </c>
      <c r="O1028" s="107">
        <v>5000000</v>
      </c>
      <c r="P1028" s="105" t="s">
        <v>6222</v>
      </c>
      <c r="Q1028" s="120" t="s">
        <v>6222</v>
      </c>
      <c r="R1028" s="890">
        <v>0</v>
      </c>
      <c r="S1028" s="108" t="s">
        <v>6893</v>
      </c>
      <c r="T1028" s="109">
        <v>40620</v>
      </c>
      <c r="U1028" s="106">
        <v>3563281</v>
      </c>
      <c r="V1028" s="109" t="s">
        <v>6222</v>
      </c>
      <c r="W1028" s="141">
        <v>0</v>
      </c>
      <c r="X1028" s="141">
        <v>0</v>
      </c>
      <c r="Y1028" s="141">
        <v>0</v>
      </c>
      <c r="Z1028" s="141">
        <v>0</v>
      </c>
      <c r="AA1028" s="114">
        <v>3563281</v>
      </c>
      <c r="AB1028" s="114"/>
      <c r="AC1028" s="106"/>
      <c r="AD1028" s="141"/>
      <c r="AE1028" s="106">
        <v>0</v>
      </c>
      <c r="AF1028" s="106">
        <v>0</v>
      </c>
      <c r="AG1028" s="106">
        <v>0</v>
      </c>
      <c r="AH1028" s="106"/>
      <c r="AI1028" s="106"/>
      <c r="AJ1028" s="106"/>
      <c r="AK1028" s="106"/>
      <c r="AL1028" s="106"/>
      <c r="AM1028" s="106"/>
      <c r="AN1028" s="114">
        <f t="shared" si="30"/>
        <v>3563281</v>
      </c>
      <c r="AO1028" s="114">
        <f t="shared" si="31"/>
        <v>0</v>
      </c>
      <c r="AP1028" s="114"/>
      <c r="AQ1028" s="114"/>
      <c r="AR1028" s="114"/>
      <c r="AS1028" s="114"/>
      <c r="AT1028" s="190"/>
    </row>
    <row r="1029" spans="1:46" s="190" customFormat="1" ht="15" customHeight="1" x14ac:dyDescent="0.2">
      <c r="A1029" s="104"/>
      <c r="B1029" s="104">
        <f>VLOOKUP(BJB!$F$9:$F$5599,Ctrl!$B$4:$C$399,2,0)</f>
        <v>28</v>
      </c>
      <c r="C1029" s="104">
        <f>VLOOKUP(BJB!$G$9:$G$5599,Ctrl!$E$4:$F$399,2,0)</f>
        <v>0</v>
      </c>
      <c r="D1029" s="219">
        <v>1</v>
      </c>
      <c r="E1029" s="104" t="str">
        <f>VLOOKUP(BJB!$F$9:$F$5599,Ctrl!$B$4:$D$399,3,0)</f>
        <v>III</v>
      </c>
      <c r="F1029" s="139" t="s">
        <v>10541</v>
      </c>
      <c r="G1029" s="139" t="s">
        <v>7655</v>
      </c>
      <c r="H1029" s="125"/>
      <c r="I1029" s="220">
        <f>IF(G1028=BJB!$G1456,I1028+1,1)</f>
        <v>1</v>
      </c>
      <c r="J1029" s="912" t="s">
        <v>21190</v>
      </c>
      <c r="K1029" s="121" t="s">
        <v>1527</v>
      </c>
      <c r="L1029" s="104" t="s">
        <v>6477</v>
      </c>
      <c r="M1029" s="104" t="s">
        <v>1482</v>
      </c>
      <c r="N1029" s="120">
        <v>39734</v>
      </c>
      <c r="O1029" s="114">
        <v>35000000</v>
      </c>
      <c r="P1029" s="105" t="s">
        <v>15481</v>
      </c>
      <c r="Q1029" s="120" t="s">
        <v>15284</v>
      </c>
      <c r="R1029" s="105">
        <v>25506510</v>
      </c>
      <c r="S1029" s="108" t="s">
        <v>6889</v>
      </c>
      <c r="T1029" s="109">
        <v>40480</v>
      </c>
      <c r="U1029" s="114">
        <v>19129883</v>
      </c>
      <c r="V1029" s="109">
        <v>40480</v>
      </c>
      <c r="W1029" s="141">
        <v>19129883</v>
      </c>
      <c r="X1029" s="141">
        <v>0</v>
      </c>
      <c r="Y1029" s="141">
        <v>0</v>
      </c>
      <c r="Z1029" s="141">
        <v>0</v>
      </c>
      <c r="AA1029" s="112">
        <v>19129883</v>
      </c>
      <c r="AB1029" s="112"/>
      <c r="AC1029" s="114"/>
      <c r="AD1029" s="141"/>
      <c r="AE1029" s="106">
        <v>0</v>
      </c>
      <c r="AF1029" s="106">
        <v>0</v>
      </c>
      <c r="AG1029" s="106">
        <v>0</v>
      </c>
      <c r="AH1029" s="114"/>
      <c r="AI1029" s="114"/>
      <c r="AJ1029" s="114"/>
      <c r="AK1029" s="114"/>
      <c r="AL1029" s="114"/>
      <c r="AM1029" s="114"/>
      <c r="AN1029" s="114">
        <f t="shared" si="30"/>
        <v>19129883</v>
      </c>
      <c r="AO1029" s="114">
        <f t="shared" si="31"/>
        <v>0</v>
      </c>
      <c r="AP1029" s="114"/>
      <c r="AQ1029" s="114"/>
      <c r="AR1029" s="114"/>
      <c r="AS1029" s="114"/>
    </row>
    <row r="1030" spans="1:46" s="191" customFormat="1" ht="15" customHeight="1" x14ac:dyDescent="0.2">
      <c r="A1030" s="104"/>
      <c r="B1030" s="104">
        <f>VLOOKUP(BJB!$F$9:$F$5599,Ctrl!$B$4:$C$399,2,0)</f>
        <v>28</v>
      </c>
      <c r="C1030" s="104">
        <f>VLOOKUP(BJB!$G$9:$G$5599,Ctrl!$E$4:$F$399,2,0)</f>
        <v>2</v>
      </c>
      <c r="D1030" s="219">
        <v>1</v>
      </c>
      <c r="E1030" s="104" t="str">
        <f>VLOOKUP(BJB!$F$9:$F$5599,Ctrl!$B$4:$D$399,3,0)</f>
        <v>III</v>
      </c>
      <c r="F1030" s="139" t="s">
        <v>10541</v>
      </c>
      <c r="G1030" s="139" t="s">
        <v>1908</v>
      </c>
      <c r="H1030" s="125"/>
      <c r="I1030" s="220">
        <f>IF(G1029=BJB!$G1995,I1029+1,1)</f>
        <v>1</v>
      </c>
      <c r="J1030" s="912" t="s">
        <v>21191</v>
      </c>
      <c r="K1030" s="121" t="s">
        <v>1923</v>
      </c>
      <c r="L1030" s="104" t="s">
        <v>6477</v>
      </c>
      <c r="M1030" s="104" t="s">
        <v>1924</v>
      </c>
      <c r="N1030" s="120">
        <v>40997</v>
      </c>
      <c r="O1030" s="107">
        <v>35000000</v>
      </c>
      <c r="P1030" s="105" t="s">
        <v>15482</v>
      </c>
      <c r="Q1030" s="120">
        <v>41318</v>
      </c>
      <c r="R1030" s="105">
        <v>30497982</v>
      </c>
      <c r="S1030" s="242" t="s">
        <v>1675</v>
      </c>
      <c r="T1030" s="109">
        <v>41389</v>
      </c>
      <c r="U1030" s="106">
        <v>21049160</v>
      </c>
      <c r="V1030" s="109">
        <v>41389</v>
      </c>
      <c r="W1030" s="141">
        <v>21049160</v>
      </c>
      <c r="X1030" s="141">
        <v>0</v>
      </c>
      <c r="Y1030" s="141">
        <v>0</v>
      </c>
      <c r="Z1030" s="141">
        <v>0</v>
      </c>
      <c r="AA1030" s="223">
        <v>0</v>
      </c>
      <c r="AB1030" s="223"/>
      <c r="AC1030" s="106"/>
      <c r="AD1030" s="141"/>
      <c r="AE1030" s="106">
        <v>0</v>
      </c>
      <c r="AF1030" s="106">
        <v>0</v>
      </c>
      <c r="AG1030" s="106">
        <v>0</v>
      </c>
      <c r="AH1030" s="106"/>
      <c r="AI1030" s="106"/>
      <c r="AJ1030" s="106"/>
      <c r="AK1030" s="106"/>
      <c r="AL1030" s="106"/>
      <c r="AM1030" s="106"/>
      <c r="AN1030" s="114">
        <f t="shared" si="30"/>
        <v>0</v>
      </c>
      <c r="AO1030" s="114">
        <f t="shared" si="31"/>
        <v>21049160</v>
      </c>
      <c r="AP1030" s="114"/>
      <c r="AQ1030" s="114"/>
      <c r="AR1030" s="114"/>
      <c r="AS1030" s="114"/>
      <c r="AT1030" s="190"/>
    </row>
    <row r="1031" spans="1:46" s="191" customFormat="1" ht="15" customHeight="1" x14ac:dyDescent="0.2">
      <c r="A1031" s="104"/>
      <c r="B1031" s="104">
        <f>VLOOKUP(BJB!$F$9:$F$5599,Ctrl!$B$4:$C$399,2,0)</f>
        <v>28</v>
      </c>
      <c r="C1031" s="104">
        <f>VLOOKUP(BJB!$G$9:$G$5599,Ctrl!$E$4:$F$399,2,0)</f>
        <v>3</v>
      </c>
      <c r="D1031" s="219">
        <v>1</v>
      </c>
      <c r="E1031" s="104" t="str">
        <f>VLOOKUP(BJB!$F$9:$F$5599,Ctrl!$B$4:$D$399,3,0)</f>
        <v>III</v>
      </c>
      <c r="F1031" s="139" t="s">
        <v>10541</v>
      </c>
      <c r="G1031" s="139" t="s">
        <v>1957</v>
      </c>
      <c r="H1031" s="125"/>
      <c r="I1031" s="220">
        <f>IF(G1030=BJB!$G1865,I1030+1,1)</f>
        <v>1</v>
      </c>
      <c r="J1031" s="912" t="s">
        <v>21192</v>
      </c>
      <c r="K1031" s="121" t="s">
        <v>1963</v>
      </c>
      <c r="L1031" s="104" t="s">
        <v>6477</v>
      </c>
      <c r="M1031" s="104" t="s">
        <v>1964</v>
      </c>
      <c r="N1031" s="120">
        <v>40368</v>
      </c>
      <c r="O1031" s="107">
        <v>75000000</v>
      </c>
      <c r="P1031" s="105" t="s">
        <v>6222</v>
      </c>
      <c r="Q1031" s="120" t="s">
        <v>6222</v>
      </c>
      <c r="R1031" s="890">
        <v>0</v>
      </c>
      <c r="S1031" s="108" t="s">
        <v>1965</v>
      </c>
      <c r="T1031" s="109">
        <v>40770</v>
      </c>
      <c r="U1031" s="106">
        <v>56250000</v>
      </c>
      <c r="V1031" s="109" t="s">
        <v>6222</v>
      </c>
      <c r="W1031" s="141">
        <v>0</v>
      </c>
      <c r="X1031" s="141">
        <v>0</v>
      </c>
      <c r="Y1031" s="141">
        <v>0</v>
      </c>
      <c r="Z1031" s="141">
        <v>0</v>
      </c>
      <c r="AA1031" s="114">
        <v>2795928</v>
      </c>
      <c r="AB1031" s="114"/>
      <c r="AC1031" s="106"/>
      <c r="AD1031" s="141"/>
      <c r="AE1031" s="106">
        <v>0</v>
      </c>
      <c r="AF1031" s="106">
        <v>0</v>
      </c>
      <c r="AG1031" s="106">
        <v>0</v>
      </c>
      <c r="AH1031" s="106"/>
      <c r="AI1031" s="106"/>
      <c r="AJ1031" s="106"/>
      <c r="AK1031" s="106"/>
      <c r="AL1031" s="106"/>
      <c r="AM1031" s="106"/>
      <c r="AN1031" s="114">
        <f t="shared" si="30"/>
        <v>2795928</v>
      </c>
      <c r="AO1031" s="114">
        <f t="shared" si="31"/>
        <v>53454072</v>
      </c>
      <c r="AP1031" s="114"/>
      <c r="AQ1031" s="114"/>
      <c r="AR1031" s="114"/>
      <c r="AS1031" s="114"/>
      <c r="AT1031" s="190"/>
    </row>
    <row r="1032" spans="1:46" s="191" customFormat="1" ht="15" customHeight="1" x14ac:dyDescent="0.2">
      <c r="A1032" s="104"/>
      <c r="B1032" s="104">
        <f>VLOOKUP(BJB!$F$9:$F$5599,Ctrl!$B$4:$C$399,2,0)</f>
        <v>28</v>
      </c>
      <c r="C1032" s="104">
        <f>VLOOKUP(BJB!$G$9:$G$5599,Ctrl!$E$4:$F$399,2,0)</f>
        <v>0</v>
      </c>
      <c r="D1032" s="219">
        <v>1</v>
      </c>
      <c r="E1032" s="104" t="str">
        <f>VLOOKUP(BJB!$F$9:$F$5599,Ctrl!$B$4:$D$399,3,0)</f>
        <v>III</v>
      </c>
      <c r="F1032" s="139" t="s">
        <v>10541</v>
      </c>
      <c r="G1032" s="139" t="s">
        <v>7655</v>
      </c>
      <c r="H1032" s="125"/>
      <c r="I1032" s="220">
        <f>IF(G1031=BJB!$G1523,I1031+1,1)</f>
        <v>1</v>
      </c>
      <c r="J1032" s="912" t="s">
        <v>21193</v>
      </c>
      <c r="K1032" s="121" t="s">
        <v>1628</v>
      </c>
      <c r="L1032" s="104" t="s">
        <v>6477</v>
      </c>
      <c r="M1032" s="104" t="s">
        <v>1629</v>
      </c>
      <c r="N1032" s="120">
        <v>40550</v>
      </c>
      <c r="O1032" s="107">
        <v>40000000</v>
      </c>
      <c r="P1032" s="105" t="s">
        <v>6222</v>
      </c>
      <c r="Q1032" s="120" t="s">
        <v>6222</v>
      </c>
      <c r="R1032" s="890">
        <v>0</v>
      </c>
      <c r="S1032" s="108" t="s">
        <v>6899</v>
      </c>
      <c r="T1032" s="109">
        <v>41054</v>
      </c>
      <c r="U1032" s="106">
        <v>23958434</v>
      </c>
      <c r="V1032" s="109" t="s">
        <v>6222</v>
      </c>
      <c r="W1032" s="141">
        <v>0</v>
      </c>
      <c r="X1032" s="141">
        <v>0</v>
      </c>
      <c r="Y1032" s="141">
        <v>0</v>
      </c>
      <c r="Z1032" s="141">
        <v>0</v>
      </c>
      <c r="AA1032" s="114">
        <v>3563100</v>
      </c>
      <c r="AB1032" s="114"/>
      <c r="AC1032" s="106"/>
      <c r="AD1032" s="141"/>
      <c r="AE1032" s="106">
        <v>0</v>
      </c>
      <c r="AF1032" s="106">
        <v>0</v>
      </c>
      <c r="AG1032" s="106">
        <v>0</v>
      </c>
      <c r="AH1032" s="106"/>
      <c r="AI1032" s="106"/>
      <c r="AJ1032" s="106"/>
      <c r="AK1032" s="106"/>
      <c r="AL1032" s="106"/>
      <c r="AM1032" s="106"/>
      <c r="AN1032" s="114">
        <f t="shared" si="30"/>
        <v>3563100</v>
      </c>
      <c r="AO1032" s="114">
        <f t="shared" si="31"/>
        <v>20395334</v>
      </c>
      <c r="AP1032" s="114"/>
      <c r="AQ1032" s="114"/>
      <c r="AR1032" s="114"/>
      <c r="AS1032" s="114"/>
      <c r="AT1032" s="190"/>
    </row>
    <row r="1033" spans="1:46" s="191" customFormat="1" ht="15" customHeight="1" x14ac:dyDescent="0.2">
      <c r="A1033" s="104"/>
      <c r="B1033" s="104">
        <f>VLOOKUP(BJB!$F$9:$F$5599,Ctrl!$B$4:$C$399,2,0)</f>
        <v>28</v>
      </c>
      <c r="C1033" s="104">
        <f>VLOOKUP(BJB!$G$9:$G$5599,Ctrl!$E$4:$F$399,2,0)</f>
        <v>4</v>
      </c>
      <c r="D1033" s="219">
        <v>1</v>
      </c>
      <c r="E1033" s="104" t="str">
        <f>VLOOKUP(BJB!$F$9:$F$5599,Ctrl!$B$4:$D$399,3,0)</f>
        <v>III</v>
      </c>
      <c r="F1033" s="139" t="s">
        <v>10541</v>
      </c>
      <c r="G1033" s="139" t="s">
        <v>2026</v>
      </c>
      <c r="H1033" s="125"/>
      <c r="I1033" s="220">
        <f>IF(G1032=BJB!$G1952,I1032+1,1)</f>
        <v>1</v>
      </c>
      <c r="J1033" s="912" t="s">
        <v>21194</v>
      </c>
      <c r="K1033" s="121" t="s">
        <v>7321</v>
      </c>
      <c r="L1033" s="104" t="s">
        <v>6477</v>
      </c>
      <c r="M1033" s="104" t="s">
        <v>7330</v>
      </c>
      <c r="N1033" s="120">
        <v>41299</v>
      </c>
      <c r="O1033" s="105">
        <v>80000000</v>
      </c>
      <c r="P1033" s="105" t="s">
        <v>15483</v>
      </c>
      <c r="Q1033" s="120">
        <v>41645</v>
      </c>
      <c r="R1033" s="105">
        <v>99160110</v>
      </c>
      <c r="S1033" s="146" t="s">
        <v>7336</v>
      </c>
      <c r="T1033" s="109">
        <v>42072</v>
      </c>
      <c r="U1033" s="141">
        <v>56000000</v>
      </c>
      <c r="V1033" s="109">
        <v>42072</v>
      </c>
      <c r="W1033" s="141">
        <v>56000000</v>
      </c>
      <c r="X1033" s="141">
        <v>0</v>
      </c>
      <c r="Y1033" s="141">
        <v>0</v>
      </c>
      <c r="Z1033" s="141">
        <v>0</v>
      </c>
      <c r="AA1033" s="114">
        <v>56000000</v>
      </c>
      <c r="AB1033" s="114"/>
      <c r="AC1033" s="132"/>
      <c r="AD1033" s="141"/>
      <c r="AE1033" s="106">
        <v>0</v>
      </c>
      <c r="AF1033" s="106">
        <v>0</v>
      </c>
      <c r="AG1033" s="106">
        <v>0</v>
      </c>
      <c r="AH1033" s="141"/>
      <c r="AI1033" s="141"/>
      <c r="AJ1033" s="141"/>
      <c r="AK1033" s="141"/>
      <c r="AL1033" s="141"/>
      <c r="AM1033" s="141"/>
      <c r="AN1033" s="114">
        <f t="shared" ref="AN1033:AN1096" si="32">SUM(AA1033:AM1033)</f>
        <v>56000000</v>
      </c>
      <c r="AO1033" s="114">
        <f t="shared" ref="AO1033:AO1096" si="33">IF((U1033-AN1033)&lt;0,ABS(0),(U1033-AN1033))</f>
        <v>0</v>
      </c>
      <c r="AP1033" s="114"/>
      <c r="AQ1033" s="114"/>
      <c r="AR1033" s="114"/>
      <c r="AS1033" s="114"/>
      <c r="AT1033" s="190"/>
    </row>
    <row r="1034" spans="1:46" s="191" customFormat="1" ht="15" customHeight="1" x14ac:dyDescent="0.2">
      <c r="A1034" s="104"/>
      <c r="B1034" s="104">
        <f>VLOOKUP(BJB!$F$9:$F$5599,Ctrl!$B$4:$C$399,2,0)</f>
        <v>28</v>
      </c>
      <c r="C1034" s="104">
        <f>VLOOKUP(BJB!$G$9:$G$5599,Ctrl!$E$4:$F$399,2,0)</f>
        <v>2</v>
      </c>
      <c r="D1034" s="219">
        <v>1</v>
      </c>
      <c r="E1034" s="104" t="str">
        <f>VLOOKUP(BJB!$F$9:$F$5599,Ctrl!$B$4:$D$399,3,0)</f>
        <v>III</v>
      </c>
      <c r="F1034" s="139" t="s">
        <v>10541</v>
      </c>
      <c r="G1034" s="139" t="s">
        <v>1908</v>
      </c>
      <c r="H1034" s="125"/>
      <c r="I1034" s="220">
        <f>IF(G1033=BJB!$G2036,I1033+1,1)</f>
        <v>1</v>
      </c>
      <c r="J1034" s="912" t="s">
        <v>21195</v>
      </c>
      <c r="K1034" s="121" t="s">
        <v>2663</v>
      </c>
      <c r="L1034" s="104" t="s">
        <v>6477</v>
      </c>
      <c r="M1034" s="104" t="s">
        <v>5786</v>
      </c>
      <c r="N1034" s="120">
        <v>41374</v>
      </c>
      <c r="O1034" s="105">
        <v>25000000</v>
      </c>
      <c r="P1034" s="105" t="s">
        <v>15484</v>
      </c>
      <c r="Q1034" s="120">
        <v>41949</v>
      </c>
      <c r="R1034" s="105">
        <v>23941942</v>
      </c>
      <c r="S1034" s="146" t="s">
        <v>7907</v>
      </c>
      <c r="T1034" s="109">
        <v>42114</v>
      </c>
      <c r="U1034" s="141">
        <v>15684811</v>
      </c>
      <c r="V1034" s="109">
        <v>42114</v>
      </c>
      <c r="W1034" s="141">
        <v>15684811</v>
      </c>
      <c r="X1034" s="141">
        <v>0</v>
      </c>
      <c r="Y1034" s="141">
        <v>0</v>
      </c>
      <c r="Z1034" s="141">
        <v>0</v>
      </c>
      <c r="AA1034" s="114">
        <v>0</v>
      </c>
      <c r="AB1034" s="114"/>
      <c r="AC1034" s="132"/>
      <c r="AD1034" s="141"/>
      <c r="AE1034" s="106">
        <v>0</v>
      </c>
      <c r="AF1034" s="106">
        <v>0</v>
      </c>
      <c r="AG1034" s="106">
        <v>0</v>
      </c>
      <c r="AH1034" s="141"/>
      <c r="AI1034" s="141"/>
      <c r="AJ1034" s="141"/>
      <c r="AK1034" s="141"/>
      <c r="AL1034" s="141"/>
      <c r="AM1034" s="141"/>
      <c r="AN1034" s="114">
        <f t="shared" si="32"/>
        <v>0</v>
      </c>
      <c r="AO1034" s="114">
        <f t="shared" si="33"/>
        <v>15684811</v>
      </c>
      <c r="AP1034" s="114"/>
      <c r="AQ1034" s="114"/>
      <c r="AR1034" s="114"/>
      <c r="AS1034" s="114"/>
    </row>
    <row r="1035" spans="1:46" s="191" customFormat="1" ht="15" customHeight="1" x14ac:dyDescent="0.2">
      <c r="A1035" s="104"/>
      <c r="B1035" s="104">
        <f>VLOOKUP(BJB!$F$9:$F$5599,Ctrl!$B$4:$C$399,2,0)</f>
        <v>28</v>
      </c>
      <c r="C1035" s="104">
        <f>VLOOKUP(BJB!$G$9:$G$5599,Ctrl!$E$4:$F$399,2,0)</f>
        <v>0</v>
      </c>
      <c r="D1035" s="219">
        <v>1</v>
      </c>
      <c r="E1035" s="104" t="str">
        <f>VLOOKUP(BJB!$F$9:$F$5599,Ctrl!$B$4:$D$399,3,0)</f>
        <v>III</v>
      </c>
      <c r="F1035" s="139" t="s">
        <v>10541</v>
      </c>
      <c r="G1035" s="139" t="s">
        <v>7655</v>
      </c>
      <c r="H1035" s="125"/>
      <c r="I1035" s="220">
        <f>IF(G1034=BJB!$G1539,I1034+1,1)</f>
        <v>1</v>
      </c>
      <c r="J1035" s="912" t="s">
        <v>21196</v>
      </c>
      <c r="K1035" s="121" t="s">
        <v>1657</v>
      </c>
      <c r="L1035" s="104" t="s">
        <v>6477</v>
      </c>
      <c r="M1035" s="104" t="s">
        <v>1639</v>
      </c>
      <c r="N1035" s="120">
        <v>40368</v>
      </c>
      <c r="O1035" s="107">
        <v>40000000</v>
      </c>
      <c r="P1035" s="105" t="s">
        <v>6222</v>
      </c>
      <c r="Q1035" s="120" t="s">
        <v>6222</v>
      </c>
      <c r="R1035" s="890">
        <v>0</v>
      </c>
      <c r="S1035" s="146" t="s">
        <v>1658</v>
      </c>
      <c r="T1035" s="109">
        <v>41200</v>
      </c>
      <c r="U1035" s="106">
        <v>11482000</v>
      </c>
      <c r="V1035" s="109" t="s">
        <v>6222</v>
      </c>
      <c r="W1035" s="141">
        <v>0</v>
      </c>
      <c r="X1035" s="141">
        <v>0</v>
      </c>
      <c r="Y1035" s="141">
        <v>0</v>
      </c>
      <c r="Z1035" s="141">
        <v>0</v>
      </c>
      <c r="AA1035" s="114">
        <v>11482000</v>
      </c>
      <c r="AB1035" s="114"/>
      <c r="AC1035" s="106"/>
      <c r="AD1035" s="141"/>
      <c r="AE1035" s="106">
        <v>0</v>
      </c>
      <c r="AF1035" s="106">
        <v>0</v>
      </c>
      <c r="AG1035" s="106">
        <v>0</v>
      </c>
      <c r="AH1035" s="106"/>
      <c r="AI1035" s="106"/>
      <c r="AJ1035" s="106"/>
      <c r="AK1035" s="106"/>
      <c r="AL1035" s="106"/>
      <c r="AM1035" s="106"/>
      <c r="AN1035" s="114">
        <f t="shared" si="32"/>
        <v>11482000</v>
      </c>
      <c r="AO1035" s="114">
        <f t="shared" si="33"/>
        <v>0</v>
      </c>
      <c r="AP1035" s="114"/>
      <c r="AQ1035" s="114"/>
      <c r="AR1035" s="114"/>
      <c r="AS1035" s="114"/>
      <c r="AT1035" s="190"/>
    </row>
    <row r="1036" spans="1:46" s="191" customFormat="1" ht="15" customHeight="1" x14ac:dyDescent="0.2">
      <c r="A1036" s="104"/>
      <c r="B1036" s="104">
        <f>VLOOKUP(BJB!$F$9:$F$5599,Ctrl!$B$4:$C$399,2,0)</f>
        <v>28</v>
      </c>
      <c r="C1036" s="104">
        <f>VLOOKUP(BJB!$G$9:$G$5599,Ctrl!$E$4:$F$399,2,0)</f>
        <v>0</v>
      </c>
      <c r="D1036" s="219">
        <v>1</v>
      </c>
      <c r="E1036" s="104" t="str">
        <f>VLOOKUP(BJB!$F$9:$F$5599,Ctrl!$B$4:$D$399,3,0)</f>
        <v>III</v>
      </c>
      <c r="F1036" s="139" t="s">
        <v>10541</v>
      </c>
      <c r="G1036" s="139" t="s">
        <v>7655</v>
      </c>
      <c r="H1036" s="125"/>
      <c r="I1036" s="220">
        <f>IF(G1035=BJB!$G1555,I1035+1,1)</f>
        <v>1</v>
      </c>
      <c r="J1036" s="912" t="s">
        <v>21197</v>
      </c>
      <c r="K1036" s="121" t="s">
        <v>1684</v>
      </c>
      <c r="L1036" s="104" t="s">
        <v>6476</v>
      </c>
      <c r="M1036" s="104" t="s">
        <v>1681</v>
      </c>
      <c r="N1036" s="120">
        <v>40952</v>
      </c>
      <c r="O1036" s="107">
        <v>43646550</v>
      </c>
      <c r="P1036" s="105" t="s">
        <v>15331</v>
      </c>
      <c r="Q1036" s="120">
        <v>41358</v>
      </c>
      <c r="R1036" s="105">
        <v>33165639</v>
      </c>
      <c r="S1036" s="108" t="s">
        <v>1682</v>
      </c>
      <c r="T1036" s="109">
        <v>41424</v>
      </c>
      <c r="U1036" s="106">
        <v>33165639</v>
      </c>
      <c r="V1036" s="109">
        <v>41424</v>
      </c>
      <c r="W1036" s="141">
        <v>33165639</v>
      </c>
      <c r="X1036" s="141">
        <v>0</v>
      </c>
      <c r="Y1036" s="141">
        <v>0</v>
      </c>
      <c r="Z1036" s="141">
        <v>0</v>
      </c>
      <c r="AA1036" s="114">
        <v>0</v>
      </c>
      <c r="AB1036" s="114"/>
      <c r="AC1036" s="106"/>
      <c r="AD1036" s="141"/>
      <c r="AE1036" s="106">
        <v>0</v>
      </c>
      <c r="AF1036" s="106">
        <v>0</v>
      </c>
      <c r="AG1036" s="106">
        <v>0</v>
      </c>
      <c r="AH1036" s="106"/>
      <c r="AI1036" s="106"/>
      <c r="AJ1036" s="106"/>
      <c r="AK1036" s="106"/>
      <c r="AL1036" s="106"/>
      <c r="AM1036" s="106"/>
      <c r="AN1036" s="114">
        <f t="shared" si="32"/>
        <v>0</v>
      </c>
      <c r="AO1036" s="114">
        <f t="shared" si="33"/>
        <v>33165639</v>
      </c>
      <c r="AP1036" s="114"/>
      <c r="AQ1036" s="114"/>
      <c r="AR1036" s="114"/>
      <c r="AS1036" s="114"/>
      <c r="AT1036" s="190"/>
    </row>
    <row r="1037" spans="1:46" s="191" customFormat="1" ht="15" customHeight="1" x14ac:dyDescent="0.2">
      <c r="A1037" s="104"/>
      <c r="B1037" s="104">
        <f>VLOOKUP(BJB!$F$9:$F$5599,Ctrl!$B$4:$C$399,2,0)</f>
        <v>28</v>
      </c>
      <c r="C1037" s="104">
        <f>VLOOKUP(BJB!$G$9:$G$5599,Ctrl!$E$4:$F$399,2,0)</f>
        <v>0</v>
      </c>
      <c r="D1037" s="219">
        <v>1</v>
      </c>
      <c r="E1037" s="104" t="str">
        <f>VLOOKUP(BJB!$F$9:$F$5599,Ctrl!$B$4:$D$399,3,0)</f>
        <v>III</v>
      </c>
      <c r="F1037" s="139" t="s">
        <v>10541</v>
      </c>
      <c r="G1037" s="139" t="s">
        <v>7655</v>
      </c>
      <c r="H1037" s="125" t="s">
        <v>6628</v>
      </c>
      <c r="I1037" s="220">
        <f>IF(G1036=BJB!$G1409,I1036+1,1)</f>
        <v>1</v>
      </c>
      <c r="J1037" s="891" t="s">
        <v>20233</v>
      </c>
      <c r="K1037" s="121" t="s">
        <v>6198</v>
      </c>
      <c r="L1037" s="104" t="s">
        <v>6477</v>
      </c>
      <c r="M1037" s="104" t="s">
        <v>5466</v>
      </c>
      <c r="N1037" s="120">
        <v>41271</v>
      </c>
      <c r="O1037" s="107">
        <v>50000000</v>
      </c>
      <c r="P1037" s="105" t="s">
        <v>15485</v>
      </c>
      <c r="Q1037" s="120">
        <v>41856</v>
      </c>
      <c r="R1037" s="105">
        <v>40952080</v>
      </c>
      <c r="S1037" s="146" t="s">
        <v>6255</v>
      </c>
      <c r="T1037" s="109">
        <v>42031</v>
      </c>
      <c r="U1037" s="114">
        <v>27584276</v>
      </c>
      <c r="V1037" s="109">
        <v>42031</v>
      </c>
      <c r="W1037" s="141">
        <v>27584276</v>
      </c>
      <c r="X1037" s="141">
        <v>0</v>
      </c>
      <c r="Y1037" s="141">
        <v>0</v>
      </c>
      <c r="Z1037" s="141">
        <v>0</v>
      </c>
      <c r="AA1037" s="114">
        <v>6968118</v>
      </c>
      <c r="AB1037" s="136"/>
      <c r="AC1037" s="132"/>
      <c r="AD1037" s="141"/>
      <c r="AE1037" s="106">
        <v>0</v>
      </c>
      <c r="AF1037" s="106">
        <v>0</v>
      </c>
      <c r="AG1037" s="106">
        <v>419236</v>
      </c>
      <c r="AH1037" s="114"/>
      <c r="AI1037" s="114"/>
      <c r="AJ1037" s="114"/>
      <c r="AK1037" s="119"/>
      <c r="AL1037" s="114"/>
      <c r="AM1037" s="114"/>
      <c r="AN1037" s="114">
        <f t="shared" si="32"/>
        <v>7387354</v>
      </c>
      <c r="AO1037" s="114">
        <f t="shared" si="33"/>
        <v>20196922</v>
      </c>
      <c r="AP1037" s="114"/>
      <c r="AQ1037" s="114"/>
      <c r="AR1037" s="114"/>
      <c r="AS1037" s="114"/>
      <c r="AT1037" s="190"/>
    </row>
    <row r="1038" spans="1:46" s="191" customFormat="1" ht="15" customHeight="1" x14ac:dyDescent="0.2">
      <c r="A1038" s="104"/>
      <c r="B1038" s="104">
        <f>VLOOKUP(BJB!$F$9:$F$5599,Ctrl!$B$4:$C$399,2,0)</f>
        <v>28</v>
      </c>
      <c r="C1038" s="104">
        <f>VLOOKUP(BJB!$G$9:$G$5599,Ctrl!$E$4:$F$399,2,0)</f>
        <v>0</v>
      </c>
      <c r="D1038" s="219">
        <v>1</v>
      </c>
      <c r="E1038" s="104" t="str">
        <f>VLOOKUP(BJB!$F$9:$F$5599,Ctrl!$B$4:$D$399,3,0)</f>
        <v>III</v>
      </c>
      <c r="F1038" s="139" t="s">
        <v>10541</v>
      </c>
      <c r="G1038" s="139" t="s">
        <v>7655</v>
      </c>
      <c r="H1038" s="125">
        <v>1120924000562</v>
      </c>
      <c r="I1038" s="220">
        <f>IF(G1037=BJB!$G1647,I1037+1,1)</f>
        <v>1</v>
      </c>
      <c r="J1038" s="912" t="s">
        <v>21198</v>
      </c>
      <c r="K1038" s="121" t="s">
        <v>7825</v>
      </c>
      <c r="L1038" s="104" t="s">
        <v>6477</v>
      </c>
      <c r="M1038" s="104" t="s">
        <v>5363</v>
      </c>
      <c r="N1038" s="120">
        <v>41218</v>
      </c>
      <c r="O1038" s="105">
        <v>25000000</v>
      </c>
      <c r="P1038" s="105" t="s">
        <v>6222</v>
      </c>
      <c r="Q1038" s="120" t="s">
        <v>6222</v>
      </c>
      <c r="R1038" s="890">
        <v>0</v>
      </c>
      <c r="S1038" s="146" t="s">
        <v>7946</v>
      </c>
      <c r="T1038" s="109">
        <v>42114</v>
      </c>
      <c r="U1038" s="141">
        <v>7465247</v>
      </c>
      <c r="V1038" s="109" t="s">
        <v>6222</v>
      </c>
      <c r="W1038" s="141">
        <v>0</v>
      </c>
      <c r="X1038" s="141">
        <v>0</v>
      </c>
      <c r="Y1038" s="141">
        <v>0</v>
      </c>
      <c r="Z1038" s="141">
        <v>0</v>
      </c>
      <c r="AA1038" s="114">
        <v>1490532</v>
      </c>
      <c r="AB1038" s="114"/>
      <c r="AC1038" s="132"/>
      <c r="AD1038" s="141"/>
      <c r="AE1038" s="106">
        <v>0</v>
      </c>
      <c r="AF1038" s="106">
        <v>0</v>
      </c>
      <c r="AG1038" s="106">
        <v>0</v>
      </c>
      <c r="AH1038" s="141"/>
      <c r="AI1038" s="141"/>
      <c r="AJ1038" s="141"/>
      <c r="AK1038" s="154"/>
      <c r="AL1038" s="141"/>
      <c r="AM1038" s="141"/>
      <c r="AN1038" s="114">
        <f t="shared" si="32"/>
        <v>1490532</v>
      </c>
      <c r="AO1038" s="114">
        <f t="shared" si="33"/>
        <v>5974715</v>
      </c>
      <c r="AP1038" s="114"/>
      <c r="AQ1038" s="114"/>
      <c r="AR1038" s="114"/>
      <c r="AS1038" s="114"/>
      <c r="AT1038" s="190"/>
    </row>
    <row r="1039" spans="1:46" s="191" customFormat="1" ht="15" customHeight="1" x14ac:dyDescent="0.2">
      <c r="A1039" s="104"/>
      <c r="B1039" s="104">
        <f>VLOOKUP(BJB!$F$9:$F$5599,Ctrl!$B$4:$C$399,2,0)</f>
        <v>28</v>
      </c>
      <c r="C1039" s="104">
        <f>VLOOKUP(BJB!$G$9:$G$5599,Ctrl!$E$4:$F$399,2,0)</f>
        <v>2</v>
      </c>
      <c r="D1039" s="219">
        <v>1</v>
      </c>
      <c r="E1039" s="104" t="str">
        <f>VLOOKUP(BJB!$F$9:$F$5599,Ctrl!$B$4:$D$399,3,0)</f>
        <v>III</v>
      </c>
      <c r="F1039" s="139" t="s">
        <v>10541</v>
      </c>
      <c r="G1039" s="139" t="s">
        <v>1908</v>
      </c>
      <c r="H1039" s="125" t="s">
        <v>7975</v>
      </c>
      <c r="I1039" s="220">
        <f>IF(G1038=BJB!$G1987,I1038+1,1)</f>
        <v>1</v>
      </c>
      <c r="J1039" s="912" t="s">
        <v>21199</v>
      </c>
      <c r="K1039" s="121" t="s">
        <v>6451</v>
      </c>
      <c r="L1039" s="104" t="s">
        <v>6477</v>
      </c>
      <c r="M1039" s="104" t="s">
        <v>1952</v>
      </c>
      <c r="N1039" s="120">
        <v>41164</v>
      </c>
      <c r="O1039" s="107">
        <v>200000000</v>
      </c>
      <c r="P1039" s="105" t="s">
        <v>15486</v>
      </c>
      <c r="Q1039" s="120">
        <v>41464</v>
      </c>
      <c r="R1039" s="105">
        <v>197868299</v>
      </c>
      <c r="S1039" s="146" t="s">
        <v>6505</v>
      </c>
      <c r="T1039" s="109">
        <v>42051</v>
      </c>
      <c r="U1039" s="118">
        <v>133423352</v>
      </c>
      <c r="V1039" s="109">
        <v>42051</v>
      </c>
      <c r="W1039" s="141">
        <v>133423352</v>
      </c>
      <c r="X1039" s="141">
        <v>0</v>
      </c>
      <c r="Y1039" s="141">
        <v>0</v>
      </c>
      <c r="Z1039" s="141">
        <v>0</v>
      </c>
      <c r="AA1039" s="223">
        <v>1739637</v>
      </c>
      <c r="AB1039" s="223"/>
      <c r="AC1039" s="132"/>
      <c r="AD1039" s="141"/>
      <c r="AE1039" s="106">
        <v>0</v>
      </c>
      <c r="AF1039" s="106">
        <v>0</v>
      </c>
      <c r="AG1039" s="106">
        <v>0</v>
      </c>
      <c r="AH1039" s="222"/>
      <c r="AI1039" s="222"/>
      <c r="AJ1039" s="114"/>
      <c r="AK1039" s="119"/>
      <c r="AL1039" s="114"/>
      <c r="AM1039" s="114"/>
      <c r="AN1039" s="114">
        <f t="shared" si="32"/>
        <v>1739637</v>
      </c>
      <c r="AO1039" s="114">
        <f t="shared" si="33"/>
        <v>131683715</v>
      </c>
      <c r="AP1039" s="114"/>
      <c r="AQ1039" s="114"/>
      <c r="AR1039" s="114"/>
      <c r="AS1039" s="114"/>
      <c r="AT1039" s="190"/>
    </row>
    <row r="1040" spans="1:46" s="191" customFormat="1" ht="15" customHeight="1" x14ac:dyDescent="0.2">
      <c r="A1040" s="104"/>
      <c r="B1040" s="104">
        <f>VLOOKUP(BJB!$F$9:$F$5599,Ctrl!$B$4:$C$399,2,0)</f>
        <v>28</v>
      </c>
      <c r="C1040" s="104">
        <f>VLOOKUP(BJB!$G$9:$G$5599,Ctrl!$E$4:$F$399,2,0)</f>
        <v>2</v>
      </c>
      <c r="D1040" s="219">
        <v>1</v>
      </c>
      <c r="E1040" s="104" t="str">
        <f>VLOOKUP(BJB!$F$9:$F$5599,Ctrl!$B$4:$D$399,3,0)</f>
        <v>III</v>
      </c>
      <c r="F1040" s="139" t="s">
        <v>10580</v>
      </c>
      <c r="G1040" s="139" t="s">
        <v>8023</v>
      </c>
      <c r="H1040" s="125"/>
      <c r="I1040" s="220">
        <f>IF(G1039=BJB!$G2039,I1039+1,1)</f>
        <v>1</v>
      </c>
      <c r="J1040" s="912" t="s">
        <v>21200</v>
      </c>
      <c r="K1040" s="121" t="s">
        <v>7650</v>
      </c>
      <c r="L1040" s="104" t="s">
        <v>6477</v>
      </c>
      <c r="M1040" s="104" t="s">
        <v>5588</v>
      </c>
      <c r="N1040" s="120">
        <v>41278</v>
      </c>
      <c r="O1040" s="105">
        <v>150000000</v>
      </c>
      <c r="P1040" s="105" t="s">
        <v>15487</v>
      </c>
      <c r="Q1040" s="120">
        <v>41901</v>
      </c>
      <c r="R1040" s="105">
        <v>108927991</v>
      </c>
      <c r="S1040" s="146" t="s">
        <v>8231</v>
      </c>
      <c r="T1040" s="109">
        <v>42151</v>
      </c>
      <c r="U1040" s="141">
        <v>73401990</v>
      </c>
      <c r="V1040" s="109">
        <v>42151</v>
      </c>
      <c r="W1040" s="141">
        <v>73401990</v>
      </c>
      <c r="X1040" s="141">
        <v>0</v>
      </c>
      <c r="Y1040" s="141">
        <v>0</v>
      </c>
      <c r="Z1040" s="141">
        <v>0</v>
      </c>
      <c r="AA1040" s="114">
        <v>0</v>
      </c>
      <c r="AB1040" s="136"/>
      <c r="AC1040" s="232"/>
      <c r="AD1040" s="141"/>
      <c r="AE1040" s="106">
        <v>0</v>
      </c>
      <c r="AF1040" s="106">
        <v>0</v>
      </c>
      <c r="AG1040" s="106">
        <v>0</v>
      </c>
      <c r="AH1040" s="111"/>
      <c r="AI1040" s="106"/>
      <c r="AJ1040" s="106"/>
      <c r="AK1040" s="106"/>
      <c r="AL1040" s="106"/>
      <c r="AM1040" s="106"/>
      <c r="AN1040" s="114">
        <f t="shared" si="32"/>
        <v>0</v>
      </c>
      <c r="AO1040" s="114">
        <f t="shared" si="33"/>
        <v>73401990</v>
      </c>
      <c r="AP1040" s="114"/>
      <c r="AQ1040" s="114"/>
      <c r="AR1040" s="114"/>
      <c r="AS1040" s="114"/>
      <c r="AT1040" s="190"/>
    </row>
    <row r="1041" spans="1:46" s="191" customFormat="1" ht="15" customHeight="1" x14ac:dyDescent="0.2">
      <c r="A1041" s="104"/>
      <c r="B1041" s="104">
        <f>VLOOKUP(BJB!$F$9:$F$5599,Ctrl!$B$4:$C$399,2,0)</f>
        <v>28</v>
      </c>
      <c r="C1041" s="104">
        <f>VLOOKUP(BJB!$G$9:$G$5599,Ctrl!$E$4:$F$399,2,0)</f>
        <v>1</v>
      </c>
      <c r="D1041" s="219">
        <v>1</v>
      </c>
      <c r="E1041" s="104" t="str">
        <f>VLOOKUP(BJB!$F$9:$F$5599,Ctrl!$B$4:$D$399,3,0)</f>
        <v>III</v>
      </c>
      <c r="F1041" s="139" t="s">
        <v>10541</v>
      </c>
      <c r="G1041" s="139" t="s">
        <v>1717</v>
      </c>
      <c r="H1041" s="125"/>
      <c r="I1041" s="220">
        <f>IF(G1040=BJB!$G1792,I1040+1,1)</f>
        <v>1</v>
      </c>
      <c r="J1041" s="912" t="s">
        <v>21201</v>
      </c>
      <c r="K1041" s="121" t="s">
        <v>1877</v>
      </c>
      <c r="L1041" s="104" t="s">
        <v>6477</v>
      </c>
      <c r="M1041" s="104" t="s">
        <v>1869</v>
      </c>
      <c r="N1041" s="120">
        <v>40945</v>
      </c>
      <c r="O1041" s="107">
        <v>100000000</v>
      </c>
      <c r="P1041" s="105" t="s">
        <v>15488</v>
      </c>
      <c r="Q1041" s="120">
        <v>41305</v>
      </c>
      <c r="R1041" s="105">
        <v>90518682</v>
      </c>
      <c r="S1041" s="146" t="s">
        <v>1874</v>
      </c>
      <c r="T1041" s="109">
        <v>41389</v>
      </c>
      <c r="U1041" s="106">
        <v>61594907</v>
      </c>
      <c r="V1041" s="109">
        <v>41389</v>
      </c>
      <c r="W1041" s="141">
        <v>61594907</v>
      </c>
      <c r="X1041" s="141">
        <v>0</v>
      </c>
      <c r="Y1041" s="141">
        <v>0</v>
      </c>
      <c r="Z1041" s="141">
        <v>0</v>
      </c>
      <c r="AA1041" s="114">
        <v>2142000</v>
      </c>
      <c r="AB1041" s="114"/>
      <c r="AC1041" s="106"/>
      <c r="AD1041" s="141"/>
      <c r="AE1041" s="106">
        <v>0</v>
      </c>
      <c r="AF1041" s="106">
        <v>0</v>
      </c>
      <c r="AG1041" s="106">
        <v>0</v>
      </c>
      <c r="AH1041" s="106"/>
      <c r="AI1041" s="106"/>
      <c r="AJ1041" s="106"/>
      <c r="AK1041" s="106"/>
      <c r="AL1041" s="106"/>
      <c r="AM1041" s="106"/>
      <c r="AN1041" s="114">
        <f t="shared" si="32"/>
        <v>2142000</v>
      </c>
      <c r="AO1041" s="114">
        <f t="shared" si="33"/>
        <v>59452907</v>
      </c>
      <c r="AP1041" s="114"/>
      <c r="AQ1041" s="114"/>
      <c r="AR1041" s="114"/>
      <c r="AS1041" s="114"/>
      <c r="AT1041" s="190"/>
    </row>
    <row r="1042" spans="1:46" s="191" customFormat="1" ht="15" customHeight="1" x14ac:dyDescent="0.2">
      <c r="A1042" s="104"/>
      <c r="B1042" s="104">
        <f>VLOOKUP(BJB!$F$9:$F$5599,Ctrl!$B$4:$C$399,2,0)</f>
        <v>28</v>
      </c>
      <c r="C1042" s="104">
        <f>VLOOKUP(BJB!$G$9:$G$5599,Ctrl!$E$4:$F$399,2,0)</f>
        <v>1</v>
      </c>
      <c r="D1042" s="219">
        <v>1</v>
      </c>
      <c r="E1042" s="104" t="str">
        <f>VLOOKUP(BJB!$F$9:$F$5599,Ctrl!$B$4:$D$399,3,0)</f>
        <v>III</v>
      </c>
      <c r="F1042" s="139" t="s">
        <v>10541</v>
      </c>
      <c r="G1042" s="139" t="s">
        <v>1717</v>
      </c>
      <c r="H1042" s="125"/>
      <c r="I1042" s="220">
        <f>IF(G1041=BJB!$G1751,I1041+1,1)</f>
        <v>1</v>
      </c>
      <c r="J1042" s="912" t="s">
        <v>21202</v>
      </c>
      <c r="K1042" s="121" t="s">
        <v>1821</v>
      </c>
      <c r="L1042" s="104" t="s">
        <v>6477</v>
      </c>
      <c r="M1042" s="104" t="s">
        <v>1822</v>
      </c>
      <c r="N1042" s="120">
        <v>40368</v>
      </c>
      <c r="O1042" s="107">
        <v>10000000</v>
      </c>
      <c r="P1042" s="105" t="s">
        <v>6222</v>
      </c>
      <c r="Q1042" s="120" t="s">
        <v>6222</v>
      </c>
      <c r="R1042" s="890">
        <v>0</v>
      </c>
      <c r="S1042" s="108" t="s">
        <v>6913</v>
      </c>
      <c r="T1042" s="109">
        <v>41053</v>
      </c>
      <c r="U1042" s="106">
        <v>3155378</v>
      </c>
      <c r="V1042" s="109" t="s">
        <v>6222</v>
      </c>
      <c r="W1042" s="141">
        <v>0</v>
      </c>
      <c r="X1042" s="141">
        <v>0</v>
      </c>
      <c r="Y1042" s="141">
        <v>0</v>
      </c>
      <c r="Z1042" s="141">
        <v>0</v>
      </c>
      <c r="AA1042" s="114">
        <v>0</v>
      </c>
      <c r="AB1042" s="114"/>
      <c r="AC1042" s="106"/>
      <c r="AD1042" s="141"/>
      <c r="AE1042" s="106">
        <v>0</v>
      </c>
      <c r="AF1042" s="106">
        <v>0</v>
      </c>
      <c r="AG1042" s="106">
        <v>0</v>
      </c>
      <c r="AH1042" s="106"/>
      <c r="AI1042" s="106"/>
      <c r="AJ1042" s="106"/>
      <c r="AK1042" s="106"/>
      <c r="AL1042" s="106"/>
      <c r="AM1042" s="106"/>
      <c r="AN1042" s="114">
        <f t="shared" si="32"/>
        <v>0</v>
      </c>
      <c r="AO1042" s="114">
        <f t="shared" si="33"/>
        <v>3155378</v>
      </c>
      <c r="AP1042" s="114"/>
      <c r="AQ1042" s="114"/>
      <c r="AR1042" s="114"/>
      <c r="AS1042" s="114"/>
      <c r="AT1042" s="190"/>
    </row>
    <row r="1043" spans="1:46" s="191" customFormat="1" ht="15" customHeight="1" x14ac:dyDescent="0.2">
      <c r="A1043" s="104"/>
      <c r="B1043" s="104">
        <f>VLOOKUP(BJB!$F$9:$F$5599,Ctrl!$B$4:$C$399,2,0)</f>
        <v>28</v>
      </c>
      <c r="C1043" s="104">
        <f>VLOOKUP(BJB!$G$9:$G$5599,Ctrl!$E$4:$F$399,2,0)</f>
        <v>4</v>
      </c>
      <c r="D1043" s="219">
        <v>1</v>
      </c>
      <c r="E1043" s="104" t="str">
        <f>VLOOKUP(BJB!$F$9:$F$5599,Ctrl!$B$4:$D$399,3,0)</f>
        <v>III</v>
      </c>
      <c r="F1043" s="139" t="s">
        <v>10541</v>
      </c>
      <c r="G1043" s="139" t="s">
        <v>2026</v>
      </c>
      <c r="H1043" s="125"/>
      <c r="I1043" s="220">
        <f>IF(G1042=BJB!$G1962,I1042+1,1)</f>
        <v>1</v>
      </c>
      <c r="J1043" s="912" t="s">
        <v>21203</v>
      </c>
      <c r="K1043" s="121" t="s">
        <v>2043</v>
      </c>
      <c r="L1043" s="104" t="s">
        <v>6477</v>
      </c>
      <c r="M1043" s="104" t="s">
        <v>2044</v>
      </c>
      <c r="N1043" s="120">
        <v>41052</v>
      </c>
      <c r="O1043" s="105">
        <v>35000000</v>
      </c>
      <c r="P1043" s="105" t="s">
        <v>15489</v>
      </c>
      <c r="Q1043" s="120">
        <v>41424</v>
      </c>
      <c r="R1043" s="105">
        <v>34024565</v>
      </c>
      <c r="S1043" s="146" t="s">
        <v>2040</v>
      </c>
      <c r="T1043" s="109">
        <v>41486</v>
      </c>
      <c r="U1043" s="112">
        <v>23433472</v>
      </c>
      <c r="V1043" s="109">
        <v>41486</v>
      </c>
      <c r="W1043" s="141">
        <v>23433472</v>
      </c>
      <c r="X1043" s="141">
        <v>0</v>
      </c>
      <c r="Y1043" s="141">
        <v>0</v>
      </c>
      <c r="Z1043" s="141">
        <v>0</v>
      </c>
      <c r="AA1043" s="114">
        <v>0</v>
      </c>
      <c r="AB1043" s="114"/>
      <c r="AC1043" s="112"/>
      <c r="AD1043" s="141"/>
      <c r="AE1043" s="106">
        <v>0</v>
      </c>
      <c r="AF1043" s="106">
        <v>0</v>
      </c>
      <c r="AG1043" s="106">
        <v>0</v>
      </c>
      <c r="AH1043" s="112"/>
      <c r="AI1043" s="112"/>
      <c r="AJ1043" s="112"/>
      <c r="AK1043" s="112"/>
      <c r="AL1043" s="112"/>
      <c r="AM1043" s="112"/>
      <c r="AN1043" s="114">
        <f t="shared" si="32"/>
        <v>0</v>
      </c>
      <c r="AO1043" s="114">
        <f t="shared" si="33"/>
        <v>23433472</v>
      </c>
      <c r="AP1043" s="114"/>
      <c r="AQ1043" s="114"/>
      <c r="AR1043" s="114"/>
      <c r="AS1043" s="114"/>
      <c r="AT1043" s="190"/>
    </row>
    <row r="1044" spans="1:46" s="191" customFormat="1" ht="15" customHeight="1" x14ac:dyDescent="0.2">
      <c r="A1044" s="104"/>
      <c r="B1044" s="104">
        <f>VLOOKUP(BJB!$F$9:$F$5599,Ctrl!$B$4:$C$399,2,0)</f>
        <v>28</v>
      </c>
      <c r="C1044" s="104">
        <f>VLOOKUP(BJB!$G$9:$G$5599,Ctrl!$E$4:$F$399,2,0)</f>
        <v>3</v>
      </c>
      <c r="D1044" s="219">
        <v>1</v>
      </c>
      <c r="E1044" s="104" t="str">
        <f>VLOOKUP(BJB!$F$9:$F$5599,Ctrl!$B$4:$D$399,3,0)</f>
        <v>III</v>
      </c>
      <c r="F1044" s="139" t="s">
        <v>10541</v>
      </c>
      <c r="G1044" s="139" t="s">
        <v>1957</v>
      </c>
      <c r="H1044" s="125"/>
      <c r="I1044" s="220">
        <f>IF(G1043=BJB!$G1922,I1043+1,1)</f>
        <v>1</v>
      </c>
      <c r="J1044" s="912" t="s">
        <v>21204</v>
      </c>
      <c r="K1044" s="121" t="s">
        <v>5919</v>
      </c>
      <c r="L1044" s="104" t="s">
        <v>6477</v>
      </c>
      <c r="M1044" s="104" t="s">
        <v>2012</v>
      </c>
      <c r="N1044" s="120">
        <v>41159</v>
      </c>
      <c r="O1044" s="105">
        <v>100000000</v>
      </c>
      <c r="P1044" s="105" t="s">
        <v>15490</v>
      </c>
      <c r="Q1044" s="120">
        <v>41813</v>
      </c>
      <c r="R1044" s="105">
        <v>97358160</v>
      </c>
      <c r="S1044" s="146" t="s">
        <v>5866</v>
      </c>
      <c r="T1044" s="109">
        <v>41878</v>
      </c>
      <c r="U1044" s="141">
        <v>65276793</v>
      </c>
      <c r="V1044" s="109">
        <v>41852</v>
      </c>
      <c r="W1044" s="141">
        <v>65276793</v>
      </c>
      <c r="X1044" s="141">
        <v>0</v>
      </c>
      <c r="Y1044" s="141">
        <v>0</v>
      </c>
      <c r="Z1044" s="141">
        <v>0</v>
      </c>
      <c r="AA1044" s="150">
        <v>0</v>
      </c>
      <c r="AB1044" s="150"/>
      <c r="AC1044" s="141"/>
      <c r="AD1044" s="141"/>
      <c r="AE1044" s="106">
        <v>0</v>
      </c>
      <c r="AF1044" s="106">
        <v>0</v>
      </c>
      <c r="AG1044" s="106">
        <v>0</v>
      </c>
      <c r="AH1044" s="141"/>
      <c r="AI1044" s="141"/>
      <c r="AJ1044" s="141"/>
      <c r="AK1044" s="141"/>
      <c r="AL1044" s="141"/>
      <c r="AM1044" s="141"/>
      <c r="AN1044" s="114">
        <f t="shared" si="32"/>
        <v>0</v>
      </c>
      <c r="AO1044" s="114">
        <f t="shared" si="33"/>
        <v>65276793</v>
      </c>
      <c r="AP1044" s="114"/>
      <c r="AQ1044" s="114"/>
      <c r="AR1044" s="114"/>
      <c r="AS1044" s="114"/>
      <c r="AT1044" s="190"/>
    </row>
    <row r="1045" spans="1:46" s="191" customFormat="1" ht="15" customHeight="1" x14ac:dyDescent="0.2">
      <c r="A1045" s="104"/>
      <c r="B1045" s="104">
        <f>VLOOKUP(BJB!$F$9:$F$5599,Ctrl!$B$4:$C$399,2,0)</f>
        <v>28</v>
      </c>
      <c r="C1045" s="104">
        <f>VLOOKUP(BJB!$G$9:$G$5599,Ctrl!$E$4:$F$399,2,0)</f>
        <v>5</v>
      </c>
      <c r="D1045" s="219">
        <v>1</v>
      </c>
      <c r="E1045" s="104" t="str">
        <f>VLOOKUP(BJB!$F$9:$F$5599,Ctrl!$B$4:$D$399,3,0)</f>
        <v>III</v>
      </c>
      <c r="F1045" s="139" t="s">
        <v>10580</v>
      </c>
      <c r="G1045" s="139" t="s">
        <v>8026</v>
      </c>
      <c r="H1045" s="125"/>
      <c r="I1045" s="220">
        <f>IF(G1044=BJB!$G1855,I1044+1,1)</f>
        <v>1</v>
      </c>
      <c r="J1045" s="912" t="s">
        <v>21205</v>
      </c>
      <c r="K1045" s="121" t="s">
        <v>8092</v>
      </c>
      <c r="L1045" s="104" t="s">
        <v>6477</v>
      </c>
      <c r="M1045" s="104" t="s">
        <v>7333</v>
      </c>
      <c r="N1045" s="120">
        <v>41472</v>
      </c>
      <c r="O1045" s="105">
        <v>15000000</v>
      </c>
      <c r="P1045" s="105" t="s">
        <v>15491</v>
      </c>
      <c r="Q1045" s="120">
        <v>41948</v>
      </c>
      <c r="R1045" s="105">
        <v>12956169</v>
      </c>
      <c r="S1045" s="146" t="s">
        <v>8234</v>
      </c>
      <c r="T1045" s="109">
        <v>42145</v>
      </c>
      <c r="U1045" s="141">
        <v>8698436</v>
      </c>
      <c r="V1045" s="109">
        <v>42145</v>
      </c>
      <c r="W1045" s="141">
        <v>8698436</v>
      </c>
      <c r="X1045" s="141">
        <v>0</v>
      </c>
      <c r="Y1045" s="141">
        <v>0</v>
      </c>
      <c r="Z1045" s="141">
        <v>0</v>
      </c>
      <c r="AA1045" s="114">
        <v>0</v>
      </c>
      <c r="AB1045" s="114"/>
      <c r="AC1045" s="132"/>
      <c r="AD1045" s="141"/>
      <c r="AE1045" s="106">
        <v>0</v>
      </c>
      <c r="AF1045" s="106">
        <v>0</v>
      </c>
      <c r="AG1045" s="106">
        <v>0</v>
      </c>
      <c r="AH1045" s="106"/>
      <c r="AI1045" s="106"/>
      <c r="AJ1045" s="106"/>
      <c r="AK1045" s="106"/>
      <c r="AL1045" s="106"/>
      <c r="AM1045" s="106"/>
      <c r="AN1045" s="114">
        <f t="shared" si="32"/>
        <v>0</v>
      </c>
      <c r="AO1045" s="114">
        <f t="shared" si="33"/>
        <v>8698436</v>
      </c>
      <c r="AP1045" s="114"/>
      <c r="AQ1045" s="114"/>
      <c r="AR1045" s="114"/>
      <c r="AS1045" s="114"/>
      <c r="AT1045" s="190"/>
    </row>
    <row r="1046" spans="1:46" s="191" customFormat="1" ht="15" customHeight="1" x14ac:dyDescent="0.2">
      <c r="A1046" s="104"/>
      <c r="B1046" s="104">
        <f>VLOOKUP(BJB!$F$9:$F$5599,Ctrl!$B$4:$C$399,2,0)</f>
        <v>28</v>
      </c>
      <c r="C1046" s="104">
        <f>VLOOKUP(BJB!$G$9:$G$5599,Ctrl!$E$4:$F$399,2,0)</f>
        <v>2</v>
      </c>
      <c r="D1046" s="219">
        <v>1</v>
      </c>
      <c r="E1046" s="104" t="str">
        <f>VLOOKUP(BJB!$F$9:$F$5599,Ctrl!$B$4:$D$399,3,0)</f>
        <v>III</v>
      </c>
      <c r="F1046" s="139" t="s">
        <v>10580</v>
      </c>
      <c r="G1046" s="139" t="s">
        <v>8023</v>
      </c>
      <c r="H1046" s="125" t="s">
        <v>8498</v>
      </c>
      <c r="I1046" s="220">
        <f>IF(G1045=BJB!$G1986,I1045+1,1)</f>
        <v>1</v>
      </c>
      <c r="J1046" s="891" t="s">
        <v>18281</v>
      </c>
      <c r="K1046" s="121" t="s">
        <v>1615</v>
      </c>
      <c r="L1046" s="104" t="s">
        <v>6477</v>
      </c>
      <c r="M1046" s="104" t="s">
        <v>8200</v>
      </c>
      <c r="N1046" s="120">
        <v>41411</v>
      </c>
      <c r="O1046" s="105">
        <v>20000000</v>
      </c>
      <c r="P1046" s="105" t="s">
        <v>15492</v>
      </c>
      <c r="Q1046" s="120">
        <v>41943</v>
      </c>
      <c r="R1046" s="105">
        <v>15603684</v>
      </c>
      <c r="S1046" s="146" t="s">
        <v>8228</v>
      </c>
      <c r="T1046" s="109">
        <v>42153</v>
      </c>
      <c r="U1046" s="141">
        <v>10164500</v>
      </c>
      <c r="V1046" s="109">
        <v>42153</v>
      </c>
      <c r="W1046" s="141">
        <v>10164500</v>
      </c>
      <c r="X1046" s="141">
        <v>0</v>
      </c>
      <c r="Y1046" s="141">
        <v>0</v>
      </c>
      <c r="Z1046" s="141">
        <v>0</v>
      </c>
      <c r="AA1046" s="114">
        <v>1350838</v>
      </c>
      <c r="AB1046" s="114">
        <f>221384+112568</f>
        <v>333952</v>
      </c>
      <c r="AC1046" s="132">
        <v>105064</v>
      </c>
      <c r="AD1046" s="141"/>
      <c r="AE1046" s="106">
        <v>0</v>
      </c>
      <c r="AF1046" s="106">
        <v>0</v>
      </c>
      <c r="AG1046" s="106">
        <v>0</v>
      </c>
      <c r="AH1046" s="222"/>
      <c r="AI1046" s="222"/>
      <c r="AJ1046" s="106"/>
      <c r="AK1046" s="106"/>
      <c r="AL1046" s="106"/>
      <c r="AM1046" s="106"/>
      <c r="AN1046" s="114">
        <f t="shared" si="32"/>
        <v>1789854</v>
      </c>
      <c r="AO1046" s="114">
        <f t="shared" si="33"/>
        <v>8374646</v>
      </c>
      <c r="AP1046" s="114"/>
      <c r="AQ1046" s="114"/>
      <c r="AR1046" s="114"/>
      <c r="AS1046" s="114"/>
      <c r="AT1046" s="190"/>
    </row>
    <row r="1047" spans="1:46" s="190" customFormat="1" ht="15" customHeight="1" x14ac:dyDescent="0.2">
      <c r="A1047" s="104"/>
      <c r="B1047" s="104">
        <f>VLOOKUP(BJB!$F$9:$F$5599,Ctrl!$B$4:$C$399,2,0)</f>
        <v>28</v>
      </c>
      <c r="C1047" s="104">
        <f>VLOOKUP(BJB!$G$9:$G$5599,Ctrl!$E$4:$F$399,2,0)</f>
        <v>0</v>
      </c>
      <c r="D1047" s="219">
        <v>1</v>
      </c>
      <c r="E1047" s="104" t="str">
        <f>VLOOKUP(BJB!$F$9:$F$5599,Ctrl!$B$4:$D$399,3,0)</f>
        <v>III</v>
      </c>
      <c r="F1047" s="139" t="s">
        <v>10541</v>
      </c>
      <c r="G1047" s="139" t="s">
        <v>7655</v>
      </c>
      <c r="H1047" s="125" t="s">
        <v>6310</v>
      </c>
      <c r="I1047" s="220">
        <f>IF(G1046=BJB!$G1513,I1046+1,1)</f>
        <v>1</v>
      </c>
      <c r="J1047" s="891" t="s">
        <v>18282</v>
      </c>
      <c r="K1047" s="121" t="s">
        <v>1615</v>
      </c>
      <c r="L1047" s="104" t="s">
        <v>6477</v>
      </c>
      <c r="M1047" s="104" t="s">
        <v>1594</v>
      </c>
      <c r="N1047" s="120">
        <v>40511</v>
      </c>
      <c r="O1047" s="107">
        <v>35000000</v>
      </c>
      <c r="P1047" s="105" t="s">
        <v>6222</v>
      </c>
      <c r="Q1047" s="120" t="s">
        <v>6222</v>
      </c>
      <c r="R1047" s="890">
        <v>0</v>
      </c>
      <c r="S1047" s="108" t="s">
        <v>1612</v>
      </c>
      <c r="T1047" s="109">
        <v>40907</v>
      </c>
      <c r="U1047" s="106">
        <v>26172873</v>
      </c>
      <c r="V1047" s="109" t="s">
        <v>6222</v>
      </c>
      <c r="W1047" s="141">
        <v>0</v>
      </c>
      <c r="X1047" s="141">
        <v>0</v>
      </c>
      <c r="Y1047" s="141">
        <v>0</v>
      </c>
      <c r="Z1047" s="141">
        <v>0</v>
      </c>
      <c r="AA1047" s="114">
        <v>5116921</v>
      </c>
      <c r="AB1047" s="114">
        <v>20615445</v>
      </c>
      <c r="AC1047" s="132"/>
      <c r="AD1047" s="141"/>
      <c r="AE1047" s="106">
        <v>0</v>
      </c>
      <c r="AF1047" s="106">
        <v>0</v>
      </c>
      <c r="AG1047" s="106">
        <v>0</v>
      </c>
      <c r="AH1047" s="106"/>
      <c r="AI1047" s="106"/>
      <c r="AJ1047" s="106"/>
      <c r="AK1047" s="106"/>
      <c r="AL1047" s="106"/>
      <c r="AM1047" s="106"/>
      <c r="AN1047" s="114">
        <f t="shared" si="32"/>
        <v>25732366</v>
      </c>
      <c r="AO1047" s="114">
        <f t="shared" si="33"/>
        <v>440507</v>
      </c>
      <c r="AP1047" s="114"/>
      <c r="AQ1047" s="114"/>
      <c r="AR1047" s="114"/>
      <c r="AS1047" s="114"/>
    </row>
    <row r="1048" spans="1:46" s="190" customFormat="1" ht="15" customHeight="1" x14ac:dyDescent="0.2">
      <c r="A1048" s="104"/>
      <c r="B1048" s="104">
        <f>VLOOKUP(BJB!$F$9:$F$5599,Ctrl!$B$4:$C$399,2,0)</f>
        <v>28</v>
      </c>
      <c r="C1048" s="104">
        <f>VLOOKUP(BJB!$G$9:$G$5599,Ctrl!$E$4:$F$399,2,0)</f>
        <v>2</v>
      </c>
      <c r="D1048" s="219">
        <v>1</v>
      </c>
      <c r="E1048" s="104" t="str">
        <f>VLOOKUP(BJB!$F$9:$F$5599,Ctrl!$B$4:$D$399,3,0)</f>
        <v>III</v>
      </c>
      <c r="F1048" s="139" t="s">
        <v>10541</v>
      </c>
      <c r="G1048" s="139" t="s">
        <v>1908</v>
      </c>
      <c r="H1048" s="125" t="s">
        <v>6635</v>
      </c>
      <c r="I1048" s="220">
        <f>IF(G1047=BJB!$G2006,I1047+1,1)</f>
        <v>1</v>
      </c>
      <c r="J1048" s="912" t="s">
        <v>21206</v>
      </c>
      <c r="K1048" s="121" t="s">
        <v>1615</v>
      </c>
      <c r="L1048" s="104" t="s">
        <v>6477</v>
      </c>
      <c r="M1048" s="104" t="s">
        <v>1948</v>
      </c>
      <c r="N1048" s="120">
        <v>41183</v>
      </c>
      <c r="O1048" s="105">
        <v>40000000</v>
      </c>
      <c r="P1048" s="105" t="s">
        <v>15493</v>
      </c>
      <c r="Q1048" s="120">
        <v>41502</v>
      </c>
      <c r="R1048" s="105">
        <v>42782648</v>
      </c>
      <c r="S1048" s="146" t="s">
        <v>1949</v>
      </c>
      <c r="T1048" s="109">
        <v>41571</v>
      </c>
      <c r="U1048" s="112">
        <v>28000000</v>
      </c>
      <c r="V1048" s="109">
        <v>41551</v>
      </c>
      <c r="W1048" s="141">
        <v>28000000</v>
      </c>
      <c r="X1048" s="141">
        <v>0</v>
      </c>
      <c r="Y1048" s="141">
        <v>0</v>
      </c>
      <c r="Z1048" s="141">
        <v>0</v>
      </c>
      <c r="AA1048" s="114">
        <v>1251362</v>
      </c>
      <c r="AB1048" s="114"/>
      <c r="AC1048" s="132"/>
      <c r="AD1048" s="141"/>
      <c r="AE1048" s="106">
        <v>0</v>
      </c>
      <c r="AF1048" s="106">
        <v>0</v>
      </c>
      <c r="AG1048" s="106">
        <v>0</v>
      </c>
      <c r="AH1048" s="112"/>
      <c r="AI1048" s="112"/>
      <c r="AJ1048" s="112"/>
      <c r="AK1048" s="119"/>
      <c r="AL1048" s="112"/>
      <c r="AM1048" s="112"/>
      <c r="AN1048" s="114">
        <f t="shared" si="32"/>
        <v>1251362</v>
      </c>
      <c r="AO1048" s="114">
        <f t="shared" si="33"/>
        <v>26748638</v>
      </c>
      <c r="AP1048" s="114"/>
      <c r="AQ1048" s="114"/>
      <c r="AR1048" s="114"/>
      <c r="AS1048" s="114"/>
    </row>
    <row r="1049" spans="1:46" s="190" customFormat="1" ht="15" customHeight="1" x14ac:dyDescent="0.2">
      <c r="A1049" s="104"/>
      <c r="B1049" s="104">
        <f>VLOOKUP(BJB!$F$9:$F$5599,Ctrl!$B$4:$C$399,2,0)</f>
        <v>28</v>
      </c>
      <c r="C1049" s="104">
        <f>VLOOKUP(BJB!$G$9:$G$5599,Ctrl!$E$4:$F$399,2,0)</f>
        <v>1</v>
      </c>
      <c r="D1049" s="219">
        <v>1</v>
      </c>
      <c r="E1049" s="104" t="str">
        <f>VLOOKUP(BJB!$F$9:$F$5599,Ctrl!$B$4:$D$399,3,0)</f>
        <v>III</v>
      </c>
      <c r="F1049" s="139" t="s">
        <v>10541</v>
      </c>
      <c r="G1049" s="139" t="s">
        <v>1717</v>
      </c>
      <c r="H1049" s="231" t="s">
        <v>17692</v>
      </c>
      <c r="I1049" s="220">
        <f>IF(G1048=BJB!$G1755,I1048+1,1)</f>
        <v>1</v>
      </c>
      <c r="J1049" s="891" t="s">
        <v>18283</v>
      </c>
      <c r="K1049" s="121" t="s">
        <v>1546</v>
      </c>
      <c r="L1049" s="104" t="s">
        <v>6477</v>
      </c>
      <c r="M1049" s="104" t="s">
        <v>1827</v>
      </c>
      <c r="N1049" s="120">
        <v>40623</v>
      </c>
      <c r="O1049" s="107">
        <v>21800000</v>
      </c>
      <c r="P1049" s="105" t="s">
        <v>6222</v>
      </c>
      <c r="Q1049" s="120" t="s">
        <v>6222</v>
      </c>
      <c r="R1049" s="890">
        <v>0</v>
      </c>
      <c r="S1049" s="108" t="s">
        <v>6913</v>
      </c>
      <c r="T1049" s="109">
        <v>41053</v>
      </c>
      <c r="U1049" s="106">
        <v>15182018</v>
      </c>
      <c r="V1049" s="109" t="s">
        <v>6222</v>
      </c>
      <c r="W1049" s="141">
        <v>0</v>
      </c>
      <c r="X1049" s="141">
        <v>0</v>
      </c>
      <c r="Y1049" s="141">
        <v>0</v>
      </c>
      <c r="Z1049" s="141">
        <v>0</v>
      </c>
      <c r="AA1049" s="114">
        <v>1617307</v>
      </c>
      <c r="AB1049" s="114">
        <v>107385</v>
      </c>
      <c r="AC1049" s="132"/>
      <c r="AD1049" s="141"/>
      <c r="AE1049" s="106">
        <v>148117</v>
      </c>
      <c r="AF1049" s="106">
        <v>0</v>
      </c>
      <c r="AG1049" s="106">
        <v>0</v>
      </c>
      <c r="AH1049" s="106"/>
      <c r="AI1049" s="106"/>
      <c r="AJ1049" s="106"/>
      <c r="AK1049" s="106"/>
      <c r="AL1049" s="106"/>
      <c r="AM1049" s="106"/>
      <c r="AN1049" s="114">
        <f t="shared" si="32"/>
        <v>1872809</v>
      </c>
      <c r="AO1049" s="114">
        <f t="shared" si="33"/>
        <v>13309209</v>
      </c>
      <c r="AP1049" s="114"/>
      <c r="AQ1049" s="114"/>
      <c r="AR1049" s="114"/>
      <c r="AS1049" s="114"/>
    </row>
    <row r="1050" spans="1:46" s="190" customFormat="1" ht="15" customHeight="1" x14ac:dyDescent="0.2">
      <c r="A1050" s="104"/>
      <c r="B1050" s="104">
        <f>VLOOKUP(BJB!$F$9:$F$5599,Ctrl!$B$4:$C$399,2,0)</f>
        <v>28</v>
      </c>
      <c r="C1050" s="104">
        <f>VLOOKUP(BJB!$G$9:$G$5599,Ctrl!$E$4:$F$399,2,0)</f>
        <v>0</v>
      </c>
      <c r="D1050" s="219">
        <v>1</v>
      </c>
      <c r="E1050" s="104" t="str">
        <f>VLOOKUP(BJB!$F$9:$F$5599,Ctrl!$B$4:$D$399,3,0)</f>
        <v>III</v>
      </c>
      <c r="F1050" s="139" t="s">
        <v>10541</v>
      </c>
      <c r="G1050" s="139" t="s">
        <v>7655</v>
      </c>
      <c r="H1050" s="125"/>
      <c r="I1050" s="220">
        <f>IF(G1049=BJB!$G1469,I1049+1,1)</f>
        <v>1</v>
      </c>
      <c r="J1050" s="912" t="s">
        <v>21207</v>
      </c>
      <c r="K1050" s="121" t="s">
        <v>1546</v>
      </c>
      <c r="L1050" s="104" t="s">
        <v>6477</v>
      </c>
      <c r="M1050" s="104" t="s">
        <v>1480</v>
      </c>
      <c r="N1050" s="120">
        <v>39765</v>
      </c>
      <c r="O1050" s="107">
        <v>15000000</v>
      </c>
      <c r="P1050" s="105"/>
      <c r="Q1050" s="120"/>
      <c r="R1050" s="105"/>
      <c r="S1050" s="108" t="s">
        <v>6893</v>
      </c>
      <c r="T1050" s="109">
        <v>40620</v>
      </c>
      <c r="U1050" s="106">
        <v>6687495</v>
      </c>
      <c r="V1050" s="109"/>
      <c r="W1050" s="141"/>
      <c r="X1050" s="141"/>
      <c r="Y1050" s="141"/>
      <c r="Z1050" s="141"/>
      <c r="AA1050" s="114">
        <v>3339287</v>
      </c>
      <c r="AB1050" s="114"/>
      <c r="AC1050" s="106"/>
      <c r="AD1050" s="141"/>
      <c r="AE1050" s="106">
        <v>0</v>
      </c>
      <c r="AF1050" s="106">
        <v>0</v>
      </c>
      <c r="AG1050" s="106">
        <v>0</v>
      </c>
      <c r="AH1050" s="106"/>
      <c r="AI1050" s="106"/>
      <c r="AJ1050" s="106"/>
      <c r="AK1050" s="106"/>
      <c r="AL1050" s="106"/>
      <c r="AM1050" s="106"/>
      <c r="AN1050" s="114">
        <f t="shared" si="32"/>
        <v>3339287</v>
      </c>
      <c r="AO1050" s="114">
        <f t="shared" si="33"/>
        <v>3348208</v>
      </c>
      <c r="AP1050" s="114"/>
      <c r="AQ1050" s="114"/>
      <c r="AR1050" s="114"/>
      <c r="AS1050" s="114"/>
    </row>
    <row r="1051" spans="1:46" s="190" customFormat="1" ht="15" customHeight="1" x14ac:dyDescent="0.2">
      <c r="A1051" s="104"/>
      <c r="B1051" s="104">
        <f>VLOOKUP(BJB!$F$9:$F$5599,Ctrl!$B$4:$C$399,2,0)</f>
        <v>28</v>
      </c>
      <c r="C1051" s="104">
        <f>VLOOKUP(BJB!$G$9:$G$5599,Ctrl!$E$4:$F$399,2,0)</f>
        <v>1</v>
      </c>
      <c r="D1051" s="219">
        <v>1</v>
      </c>
      <c r="E1051" s="104" t="str">
        <f>VLOOKUP(BJB!$F$9:$F$5599,Ctrl!$B$4:$D$399,3,0)</f>
        <v>III</v>
      </c>
      <c r="F1051" s="139" t="s">
        <v>10541</v>
      </c>
      <c r="G1051" s="139" t="s">
        <v>1717</v>
      </c>
      <c r="H1051" s="125"/>
      <c r="I1051" s="220">
        <f>IF(G1050=BJB!$G1789,I1050+1,1)</f>
        <v>1</v>
      </c>
      <c r="J1051" s="912" t="s">
        <v>21208</v>
      </c>
      <c r="K1051" s="121" t="s">
        <v>1873</v>
      </c>
      <c r="L1051" s="104" t="s">
        <v>6477</v>
      </c>
      <c r="M1051" s="104" t="s">
        <v>1789</v>
      </c>
      <c r="N1051" s="120">
        <v>40263</v>
      </c>
      <c r="O1051" s="107">
        <v>15000000</v>
      </c>
      <c r="P1051" s="105" t="s">
        <v>15494</v>
      </c>
      <c r="Q1051" s="120" t="s">
        <v>15310</v>
      </c>
      <c r="R1051" s="105">
        <v>14728910</v>
      </c>
      <c r="S1051" s="146" t="s">
        <v>1874</v>
      </c>
      <c r="T1051" s="109">
        <v>41389</v>
      </c>
      <c r="U1051" s="106">
        <v>10668590</v>
      </c>
      <c r="V1051" s="109">
        <v>41389</v>
      </c>
      <c r="W1051" s="141">
        <v>10668590</v>
      </c>
      <c r="X1051" s="141">
        <v>0</v>
      </c>
      <c r="Y1051" s="141">
        <v>0</v>
      </c>
      <c r="Z1051" s="141">
        <v>0</v>
      </c>
      <c r="AA1051" s="114">
        <v>10668590</v>
      </c>
      <c r="AB1051" s="114"/>
      <c r="AC1051" s="106"/>
      <c r="AD1051" s="141"/>
      <c r="AE1051" s="106">
        <v>0</v>
      </c>
      <c r="AF1051" s="106">
        <v>0</v>
      </c>
      <c r="AG1051" s="106">
        <v>0</v>
      </c>
      <c r="AH1051" s="106"/>
      <c r="AI1051" s="106"/>
      <c r="AJ1051" s="106"/>
      <c r="AK1051" s="106"/>
      <c r="AL1051" s="106"/>
      <c r="AM1051" s="106"/>
      <c r="AN1051" s="114">
        <f t="shared" si="32"/>
        <v>10668590</v>
      </c>
      <c r="AO1051" s="114">
        <f t="shared" si="33"/>
        <v>0</v>
      </c>
      <c r="AP1051" s="114"/>
      <c r="AQ1051" s="114"/>
      <c r="AR1051" s="114"/>
      <c r="AS1051" s="114"/>
    </row>
    <row r="1052" spans="1:46" s="191" customFormat="1" ht="15" customHeight="1" x14ac:dyDescent="0.2">
      <c r="A1052" s="104"/>
      <c r="B1052" s="104">
        <f>VLOOKUP(BJB!$F$9:$F$5599,Ctrl!$B$4:$C$399,2,0)</f>
        <v>28</v>
      </c>
      <c r="C1052" s="104">
        <f>VLOOKUP(BJB!$G$9:$G$5599,Ctrl!$E$4:$F$399,2,0)</f>
        <v>1</v>
      </c>
      <c r="D1052" s="219">
        <v>1</v>
      </c>
      <c r="E1052" s="104" t="str">
        <f>VLOOKUP(BJB!$F$9:$F$5599,Ctrl!$B$4:$D$399,3,0)</f>
        <v>III</v>
      </c>
      <c r="F1052" s="139" t="s">
        <v>10541</v>
      </c>
      <c r="G1052" s="139" t="s">
        <v>1717</v>
      </c>
      <c r="H1052" s="125"/>
      <c r="I1052" s="220">
        <f>IF(G1051=BJB!$G1756,I1051+1,1)</f>
        <v>1</v>
      </c>
      <c r="J1052" s="912" t="s">
        <v>21209</v>
      </c>
      <c r="K1052" s="121" t="s">
        <v>1828</v>
      </c>
      <c r="L1052" s="104" t="s">
        <v>6477</v>
      </c>
      <c r="M1052" s="104" t="s">
        <v>1827</v>
      </c>
      <c r="N1052" s="120">
        <v>40623</v>
      </c>
      <c r="O1052" s="107">
        <v>19000000</v>
      </c>
      <c r="P1052" s="105" t="s">
        <v>6222</v>
      </c>
      <c r="Q1052" s="120" t="s">
        <v>6222</v>
      </c>
      <c r="R1052" s="890">
        <v>0</v>
      </c>
      <c r="S1052" s="108" t="s">
        <v>6913</v>
      </c>
      <c r="T1052" s="109">
        <v>41053</v>
      </c>
      <c r="U1052" s="106">
        <v>9824500</v>
      </c>
      <c r="V1052" s="109" t="s">
        <v>6222</v>
      </c>
      <c r="W1052" s="141">
        <v>0</v>
      </c>
      <c r="X1052" s="141">
        <v>0</v>
      </c>
      <c r="Y1052" s="141">
        <v>0</v>
      </c>
      <c r="Z1052" s="141">
        <v>0</v>
      </c>
      <c r="AA1052" s="114">
        <v>9824500</v>
      </c>
      <c r="AB1052" s="114"/>
      <c r="AC1052" s="106"/>
      <c r="AD1052" s="141"/>
      <c r="AE1052" s="106">
        <v>0</v>
      </c>
      <c r="AF1052" s="106">
        <v>0</v>
      </c>
      <c r="AG1052" s="106">
        <v>0</v>
      </c>
      <c r="AH1052" s="106"/>
      <c r="AI1052" s="106"/>
      <c r="AJ1052" s="106"/>
      <c r="AK1052" s="106"/>
      <c r="AL1052" s="106"/>
      <c r="AM1052" s="106"/>
      <c r="AN1052" s="114">
        <f t="shared" si="32"/>
        <v>9824500</v>
      </c>
      <c r="AO1052" s="114">
        <f t="shared" si="33"/>
        <v>0</v>
      </c>
      <c r="AP1052" s="114"/>
      <c r="AQ1052" s="114"/>
      <c r="AR1052" s="114"/>
      <c r="AS1052" s="114"/>
      <c r="AT1052" s="190"/>
    </row>
    <row r="1053" spans="1:46" s="190" customFormat="1" ht="15" customHeight="1" x14ac:dyDescent="0.2">
      <c r="A1053" s="104"/>
      <c r="B1053" s="104">
        <f>VLOOKUP(BJB!$F$9:$F$5599,Ctrl!$B$4:$C$399,2,0)</f>
        <v>28</v>
      </c>
      <c r="C1053" s="104">
        <f>VLOOKUP(BJB!$G$9:$G$5599,Ctrl!$E$4:$F$399,2,0)</f>
        <v>1</v>
      </c>
      <c r="D1053" s="219">
        <v>1</v>
      </c>
      <c r="E1053" s="104" t="str">
        <f>VLOOKUP(BJB!$F$9:$F$5599,Ctrl!$B$4:$D$399,3,0)</f>
        <v>III</v>
      </c>
      <c r="F1053" s="139" t="s">
        <v>10541</v>
      </c>
      <c r="G1053" s="139" t="s">
        <v>1717</v>
      </c>
      <c r="H1053" s="125"/>
      <c r="I1053" s="220">
        <f>IF(G1052=BJB!$G1770,I1052+1,1)</f>
        <v>1</v>
      </c>
      <c r="J1053" s="912" t="s">
        <v>21210</v>
      </c>
      <c r="K1053" s="121" t="s">
        <v>1845</v>
      </c>
      <c r="L1053" s="104" t="s">
        <v>6477</v>
      </c>
      <c r="M1053" s="104" t="s">
        <v>1843</v>
      </c>
      <c r="N1053" s="120">
        <v>40744</v>
      </c>
      <c r="O1053" s="107">
        <v>23500000</v>
      </c>
      <c r="P1053" s="105" t="s">
        <v>15427</v>
      </c>
      <c r="Q1053" s="120">
        <v>41093</v>
      </c>
      <c r="R1053" s="105">
        <v>26429412</v>
      </c>
      <c r="S1053" s="108" t="s">
        <v>1846</v>
      </c>
      <c r="T1053" s="109">
        <v>41137</v>
      </c>
      <c r="U1053" s="106">
        <v>16449999.999999998</v>
      </c>
      <c r="V1053" s="109">
        <v>41137</v>
      </c>
      <c r="W1053" s="141">
        <v>16449999.999999998</v>
      </c>
      <c r="X1053" s="141">
        <v>0</v>
      </c>
      <c r="Y1053" s="141">
        <v>0</v>
      </c>
      <c r="Z1053" s="141">
        <v>0</v>
      </c>
      <c r="AA1053" s="114">
        <v>81885</v>
      </c>
      <c r="AB1053" s="114"/>
      <c r="AC1053" s="106"/>
      <c r="AD1053" s="141"/>
      <c r="AE1053" s="106">
        <v>0</v>
      </c>
      <c r="AF1053" s="106">
        <v>0</v>
      </c>
      <c r="AG1053" s="106">
        <v>0</v>
      </c>
      <c r="AH1053" s="106"/>
      <c r="AI1053" s="106"/>
      <c r="AJ1053" s="106"/>
      <c r="AK1053" s="106"/>
      <c r="AL1053" s="106"/>
      <c r="AM1053" s="106"/>
      <c r="AN1053" s="114">
        <f t="shared" si="32"/>
        <v>81885</v>
      </c>
      <c r="AO1053" s="114">
        <f t="shared" si="33"/>
        <v>16368114.999999998</v>
      </c>
      <c r="AP1053" s="114"/>
      <c r="AQ1053" s="114"/>
      <c r="AR1053" s="114"/>
      <c r="AS1053" s="114"/>
    </row>
    <row r="1054" spans="1:46" s="190" customFormat="1" ht="15" customHeight="1" x14ac:dyDescent="0.2">
      <c r="A1054" s="104"/>
      <c r="B1054" s="104">
        <f>VLOOKUP(BJB!$F$9:$F$5599,Ctrl!$B$4:$C$399,2,0)</f>
        <v>28</v>
      </c>
      <c r="C1054" s="104">
        <f>VLOOKUP(BJB!$G$9:$G$5599,Ctrl!$E$4:$F$399,2,0)</f>
        <v>4</v>
      </c>
      <c r="D1054" s="219">
        <v>1</v>
      </c>
      <c r="E1054" s="104" t="str">
        <f>VLOOKUP(BJB!$F$9:$F$5599,Ctrl!$B$4:$D$399,3,0)</f>
        <v>III</v>
      </c>
      <c r="F1054" s="139" t="s">
        <v>10541</v>
      </c>
      <c r="G1054" s="139" t="s">
        <v>2026</v>
      </c>
      <c r="H1054" s="125">
        <v>1111026000133</v>
      </c>
      <c r="I1054" s="220">
        <f>IF(G1053=BJB!$G1955,I1053+1,1)</f>
        <v>1</v>
      </c>
      <c r="J1054" s="912" t="s">
        <v>21211</v>
      </c>
      <c r="K1054" s="121" t="s">
        <v>2031</v>
      </c>
      <c r="L1054" s="104" t="s">
        <v>6477</v>
      </c>
      <c r="M1054" s="104" t="s">
        <v>2032</v>
      </c>
      <c r="N1054" s="120">
        <v>40858</v>
      </c>
      <c r="O1054" s="105">
        <v>73000000</v>
      </c>
      <c r="P1054" s="105" t="s">
        <v>15495</v>
      </c>
      <c r="Q1054" s="120">
        <v>41211</v>
      </c>
      <c r="R1054" s="105">
        <v>80198707</v>
      </c>
      <c r="S1054" s="146" t="s">
        <v>1861</v>
      </c>
      <c r="T1054" s="109">
        <v>41243</v>
      </c>
      <c r="U1054" s="106">
        <v>51100000</v>
      </c>
      <c r="V1054" s="109">
        <v>41243</v>
      </c>
      <c r="W1054" s="141">
        <v>51100000</v>
      </c>
      <c r="X1054" s="141">
        <v>0</v>
      </c>
      <c r="Y1054" s="141">
        <v>0</v>
      </c>
      <c r="Z1054" s="141">
        <v>0</v>
      </c>
      <c r="AA1054" s="114">
        <v>74906</v>
      </c>
      <c r="AB1054" s="114"/>
      <c r="AC1054" s="132"/>
      <c r="AD1054" s="141"/>
      <c r="AE1054" s="106">
        <v>0</v>
      </c>
      <c r="AF1054" s="106">
        <v>0</v>
      </c>
      <c r="AG1054" s="106">
        <v>0</v>
      </c>
      <c r="AH1054" s="106"/>
      <c r="AI1054" s="106"/>
      <c r="AJ1054" s="106"/>
      <c r="AK1054" s="106"/>
      <c r="AL1054" s="106"/>
      <c r="AM1054" s="106"/>
      <c r="AN1054" s="114">
        <f t="shared" si="32"/>
        <v>74906</v>
      </c>
      <c r="AO1054" s="114">
        <f t="shared" si="33"/>
        <v>51025094</v>
      </c>
      <c r="AP1054" s="114"/>
      <c r="AQ1054" s="114"/>
      <c r="AR1054" s="114"/>
      <c r="AS1054" s="114"/>
    </row>
    <row r="1055" spans="1:46" s="190" customFormat="1" ht="15" customHeight="1" x14ac:dyDescent="0.2">
      <c r="A1055" s="104"/>
      <c r="B1055" s="104">
        <f>VLOOKUP(BJB!$F$9:$F$5599,Ctrl!$B$4:$C$399,2,0)</f>
        <v>28</v>
      </c>
      <c r="C1055" s="104">
        <f>VLOOKUP(BJB!$G$9:$G$5599,Ctrl!$E$4:$F$399,2,0)</f>
        <v>0</v>
      </c>
      <c r="D1055" s="219">
        <v>1</v>
      </c>
      <c r="E1055" s="104" t="str">
        <f>VLOOKUP(BJB!$F$9:$F$5599,Ctrl!$B$4:$D$399,3,0)</f>
        <v>III</v>
      </c>
      <c r="F1055" s="139" t="s">
        <v>10541</v>
      </c>
      <c r="G1055" s="139" t="s">
        <v>7655</v>
      </c>
      <c r="H1055" s="125"/>
      <c r="I1055" s="220">
        <f>IF(G1054=BJB!$G1661,I1054+1,1)</f>
        <v>1</v>
      </c>
      <c r="J1055" s="912" t="s">
        <v>21212</v>
      </c>
      <c r="K1055" s="121" t="s">
        <v>7317</v>
      </c>
      <c r="L1055" s="104" t="s">
        <v>6477</v>
      </c>
      <c r="M1055" s="104" t="s">
        <v>6060</v>
      </c>
      <c r="N1055" s="120">
        <v>41389</v>
      </c>
      <c r="O1055" s="105">
        <v>60000000</v>
      </c>
      <c r="P1055" s="105" t="s">
        <v>15496</v>
      </c>
      <c r="Q1055" s="120">
        <v>41856</v>
      </c>
      <c r="R1055" s="105">
        <v>69830086</v>
      </c>
      <c r="S1055" s="146" t="s">
        <v>7334</v>
      </c>
      <c r="T1055" s="109">
        <v>42081</v>
      </c>
      <c r="U1055" s="141">
        <v>42000000</v>
      </c>
      <c r="V1055" s="109">
        <v>42081</v>
      </c>
      <c r="W1055" s="141">
        <v>42000000</v>
      </c>
      <c r="X1055" s="141">
        <v>0</v>
      </c>
      <c r="Y1055" s="141">
        <v>0</v>
      </c>
      <c r="Z1055" s="141">
        <v>0</v>
      </c>
      <c r="AA1055" s="114">
        <v>0</v>
      </c>
      <c r="AB1055" s="114"/>
      <c r="AC1055" s="132"/>
      <c r="AD1055" s="141"/>
      <c r="AE1055" s="106">
        <v>0</v>
      </c>
      <c r="AF1055" s="106">
        <v>0</v>
      </c>
      <c r="AG1055" s="106">
        <v>0</v>
      </c>
      <c r="AH1055" s="141"/>
      <c r="AI1055" s="141"/>
      <c r="AJ1055" s="141"/>
      <c r="AK1055" s="141"/>
      <c r="AL1055" s="141"/>
      <c r="AM1055" s="141"/>
      <c r="AN1055" s="114">
        <f t="shared" si="32"/>
        <v>0</v>
      </c>
      <c r="AO1055" s="114">
        <f t="shared" si="33"/>
        <v>42000000</v>
      </c>
      <c r="AP1055" s="114"/>
      <c r="AQ1055" s="114"/>
      <c r="AR1055" s="114"/>
      <c r="AS1055" s="114"/>
    </row>
    <row r="1056" spans="1:46" s="190" customFormat="1" ht="15" customHeight="1" x14ac:dyDescent="0.2">
      <c r="A1056" s="104"/>
      <c r="B1056" s="104">
        <f>VLOOKUP(BJB!$F$9:$F$5599,Ctrl!$B$4:$C$399,2,0)</f>
        <v>28</v>
      </c>
      <c r="C1056" s="104">
        <f>VLOOKUP(BJB!$G$9:$G$5599,Ctrl!$E$4:$F$399,2,0)</f>
        <v>1</v>
      </c>
      <c r="D1056" s="219">
        <v>1</v>
      </c>
      <c r="E1056" s="104" t="str">
        <f>VLOOKUP(BJB!$F$9:$F$5599,Ctrl!$B$4:$D$399,3,0)</f>
        <v>III</v>
      </c>
      <c r="F1056" s="139" t="s">
        <v>10541</v>
      </c>
      <c r="G1056" s="139" t="s">
        <v>1717</v>
      </c>
      <c r="H1056" s="231" t="s">
        <v>17693</v>
      </c>
      <c r="I1056" s="220">
        <f>IF(G1055=BJB!$G1696,I1055+1,1)</f>
        <v>1</v>
      </c>
      <c r="J1056" s="891" t="s">
        <v>18284</v>
      </c>
      <c r="K1056" s="121" t="s">
        <v>1737</v>
      </c>
      <c r="L1056" s="104" t="s">
        <v>6477</v>
      </c>
      <c r="M1056" s="104" t="s">
        <v>1738</v>
      </c>
      <c r="N1056" s="142">
        <v>40023</v>
      </c>
      <c r="O1056" s="114">
        <v>61000000</v>
      </c>
      <c r="P1056" s="105" t="s">
        <v>6222</v>
      </c>
      <c r="Q1056" s="120" t="s">
        <v>6222</v>
      </c>
      <c r="R1056" s="890">
        <v>0</v>
      </c>
      <c r="S1056" s="108" t="s">
        <v>6904</v>
      </c>
      <c r="T1056" s="109">
        <v>40359</v>
      </c>
      <c r="U1056" s="114">
        <v>45750000</v>
      </c>
      <c r="V1056" s="109" t="s">
        <v>6222</v>
      </c>
      <c r="W1056" s="141">
        <v>0</v>
      </c>
      <c r="X1056" s="141">
        <v>0</v>
      </c>
      <c r="Y1056" s="141">
        <v>0</v>
      </c>
      <c r="Z1056" s="141">
        <v>0</v>
      </c>
      <c r="AA1056" s="114">
        <v>13750873</v>
      </c>
      <c r="AB1056" s="114">
        <v>221250</v>
      </c>
      <c r="AC1056" s="132"/>
      <c r="AD1056" s="141"/>
      <c r="AE1056" s="106">
        <v>225000</v>
      </c>
      <c r="AF1056" s="106">
        <v>0</v>
      </c>
      <c r="AG1056" s="106">
        <v>108750</v>
      </c>
      <c r="AH1056" s="114"/>
      <c r="AI1056" s="222"/>
      <c r="AJ1056" s="230"/>
      <c r="AK1056" s="119"/>
      <c r="AL1056" s="114"/>
      <c r="AM1056" s="114"/>
      <c r="AN1056" s="114">
        <f t="shared" si="32"/>
        <v>14305873</v>
      </c>
      <c r="AO1056" s="114">
        <f t="shared" si="33"/>
        <v>31444127</v>
      </c>
      <c r="AP1056" s="114"/>
      <c r="AQ1056" s="114"/>
      <c r="AR1056" s="114"/>
      <c r="AS1056" s="114"/>
    </row>
    <row r="1057" spans="1:46" s="190" customFormat="1" ht="15" customHeight="1" x14ac:dyDescent="0.2">
      <c r="A1057" s="104"/>
      <c r="B1057" s="104">
        <f>VLOOKUP(BJB!$F$9:$F$5599,Ctrl!$B$4:$C$399,2,0)</f>
        <v>28</v>
      </c>
      <c r="C1057" s="104">
        <f>VLOOKUP(BJB!$G$9:$G$5599,Ctrl!$E$4:$F$399,2,0)</f>
        <v>3</v>
      </c>
      <c r="D1057" s="219">
        <v>1</v>
      </c>
      <c r="E1057" s="104" t="str">
        <f>VLOOKUP(BJB!$F$9:$F$5599,Ctrl!$B$4:$D$399,3,0)</f>
        <v>III</v>
      </c>
      <c r="F1057" s="139" t="s">
        <v>10541</v>
      </c>
      <c r="G1057" s="139" t="s">
        <v>1957</v>
      </c>
      <c r="H1057" s="125"/>
      <c r="I1057" s="220">
        <f>IF(G1056=BJB!$G1872,I1056+1,1)</f>
        <v>1</v>
      </c>
      <c r="J1057" s="912" t="s">
        <v>21213</v>
      </c>
      <c r="K1057" s="121" t="s">
        <v>1978</v>
      </c>
      <c r="L1057" s="104" t="s">
        <v>6477</v>
      </c>
      <c r="M1057" s="104" t="s">
        <v>1979</v>
      </c>
      <c r="N1057" s="120">
        <v>40437</v>
      </c>
      <c r="O1057" s="105">
        <v>15000000</v>
      </c>
      <c r="P1057" s="105" t="s">
        <v>15497</v>
      </c>
      <c r="Q1057" s="120">
        <v>41206</v>
      </c>
      <c r="R1057" s="105">
        <v>15147914</v>
      </c>
      <c r="S1057" s="146" t="s">
        <v>1861</v>
      </c>
      <c r="T1057" s="109">
        <v>41243</v>
      </c>
      <c r="U1057" s="106">
        <v>11013749</v>
      </c>
      <c r="V1057" s="109">
        <v>41243</v>
      </c>
      <c r="W1057" s="141">
        <v>11013749</v>
      </c>
      <c r="X1057" s="141">
        <v>0</v>
      </c>
      <c r="Y1057" s="141">
        <v>0</v>
      </c>
      <c r="Z1057" s="141">
        <v>0</v>
      </c>
      <c r="AA1057" s="114">
        <v>805000</v>
      </c>
      <c r="AB1057" s="114"/>
      <c r="AC1057" s="106"/>
      <c r="AD1057" s="141"/>
      <c r="AE1057" s="106">
        <v>0</v>
      </c>
      <c r="AF1057" s="106">
        <v>0</v>
      </c>
      <c r="AG1057" s="106">
        <v>0</v>
      </c>
      <c r="AH1057" s="106"/>
      <c r="AI1057" s="106"/>
      <c r="AJ1057" s="106"/>
      <c r="AK1057" s="106"/>
      <c r="AL1057" s="106"/>
      <c r="AM1057" s="106"/>
      <c r="AN1057" s="114">
        <f t="shared" si="32"/>
        <v>805000</v>
      </c>
      <c r="AO1057" s="114">
        <f t="shared" si="33"/>
        <v>10208749</v>
      </c>
      <c r="AP1057" s="114"/>
      <c r="AQ1057" s="114"/>
      <c r="AR1057" s="114"/>
      <c r="AS1057" s="114"/>
    </row>
    <row r="1058" spans="1:46" s="190" customFormat="1" ht="15" customHeight="1" x14ac:dyDescent="0.2">
      <c r="A1058" s="104"/>
      <c r="B1058" s="104">
        <f>VLOOKUP(BJB!$F$9:$F$5599,Ctrl!$B$4:$C$399,2,0)</f>
        <v>28</v>
      </c>
      <c r="C1058" s="104">
        <f>VLOOKUP(BJB!$G$9:$G$5599,Ctrl!$E$4:$F$399,2,0)</f>
        <v>3</v>
      </c>
      <c r="D1058" s="219">
        <v>1</v>
      </c>
      <c r="E1058" s="104" t="str">
        <f>VLOOKUP(BJB!$F$9:$F$5599,Ctrl!$B$4:$D$399,3,0)</f>
        <v>III</v>
      </c>
      <c r="F1058" s="139" t="s">
        <v>10541</v>
      </c>
      <c r="G1058" s="139" t="s">
        <v>1957</v>
      </c>
      <c r="H1058" s="125"/>
      <c r="I1058" s="220">
        <f>IF(G1057=BJB!$G1905,I1057+1,1)</f>
        <v>1</v>
      </c>
      <c r="J1058" s="912" t="s">
        <v>21214</v>
      </c>
      <c r="K1058" s="121" t="s">
        <v>5393</v>
      </c>
      <c r="L1058" s="104" t="s">
        <v>6477</v>
      </c>
      <c r="M1058" s="104" t="s">
        <v>5394</v>
      </c>
      <c r="N1058" s="120">
        <v>41240</v>
      </c>
      <c r="O1058" s="105">
        <v>40000000</v>
      </c>
      <c r="P1058" s="105" t="s">
        <v>15498</v>
      </c>
      <c r="Q1058" s="120">
        <v>41619</v>
      </c>
      <c r="R1058" s="105">
        <v>38432518</v>
      </c>
      <c r="S1058" s="234" t="s">
        <v>5326</v>
      </c>
      <c r="T1058" s="109">
        <v>41759</v>
      </c>
      <c r="U1058" s="141">
        <v>26902763</v>
      </c>
      <c r="V1058" s="109">
        <v>41730</v>
      </c>
      <c r="W1058" s="141">
        <v>26902763</v>
      </c>
      <c r="X1058" s="141">
        <v>0</v>
      </c>
      <c r="Y1058" s="141">
        <v>0</v>
      </c>
      <c r="Z1058" s="141">
        <v>0</v>
      </c>
      <c r="AA1058" s="150">
        <v>0</v>
      </c>
      <c r="AB1058" s="150"/>
      <c r="AC1058" s="141"/>
      <c r="AD1058" s="141"/>
      <c r="AE1058" s="106">
        <v>0</v>
      </c>
      <c r="AF1058" s="106">
        <v>0</v>
      </c>
      <c r="AG1058" s="106">
        <v>0</v>
      </c>
      <c r="AH1058" s="141"/>
      <c r="AI1058" s="141"/>
      <c r="AJ1058" s="141"/>
      <c r="AK1058" s="141"/>
      <c r="AL1058" s="141"/>
      <c r="AM1058" s="141"/>
      <c r="AN1058" s="114">
        <f t="shared" si="32"/>
        <v>0</v>
      </c>
      <c r="AO1058" s="114">
        <f t="shared" si="33"/>
        <v>26902763</v>
      </c>
      <c r="AP1058" s="114"/>
      <c r="AQ1058" s="114"/>
      <c r="AR1058" s="114"/>
      <c r="AS1058" s="114"/>
    </row>
    <row r="1059" spans="1:46" s="190" customFormat="1" ht="15" customHeight="1" x14ac:dyDescent="0.2">
      <c r="A1059" s="104"/>
      <c r="B1059" s="104">
        <f>VLOOKUP(BJB!$F$9:$F$5599,Ctrl!$B$4:$C$399,2,0)</f>
        <v>28</v>
      </c>
      <c r="C1059" s="104">
        <f>VLOOKUP(BJB!$G$9:$G$5599,Ctrl!$E$4:$F$399,2,0)</f>
        <v>1</v>
      </c>
      <c r="D1059" s="219">
        <v>1</v>
      </c>
      <c r="E1059" s="104" t="str">
        <f>VLOOKUP(BJB!$F$9:$F$5599,Ctrl!$B$4:$D$399,3,0)</f>
        <v>III</v>
      </c>
      <c r="F1059" s="139" t="s">
        <v>10541</v>
      </c>
      <c r="G1059" s="139" t="s">
        <v>1717</v>
      </c>
      <c r="H1059" s="125"/>
      <c r="I1059" s="220">
        <f>IF(G1058=BJB!$G1802,I1058+1,1)</f>
        <v>1</v>
      </c>
      <c r="J1059" s="912" t="s">
        <v>21215</v>
      </c>
      <c r="K1059" s="126" t="s">
        <v>1895</v>
      </c>
      <c r="L1059" s="104" t="s">
        <v>6477</v>
      </c>
      <c r="M1059" s="104" t="s">
        <v>1896</v>
      </c>
      <c r="N1059" s="120">
        <v>41120</v>
      </c>
      <c r="O1059" s="105">
        <v>20000000</v>
      </c>
      <c r="P1059" s="105" t="s">
        <v>15499</v>
      </c>
      <c r="Q1059" s="120">
        <v>41449</v>
      </c>
      <c r="R1059" s="105">
        <v>6113839</v>
      </c>
      <c r="S1059" s="146" t="s">
        <v>1892</v>
      </c>
      <c r="T1059" s="120">
        <v>41516</v>
      </c>
      <c r="U1059" s="141">
        <v>4241952</v>
      </c>
      <c r="V1059" s="109">
        <v>41516</v>
      </c>
      <c r="W1059" s="141">
        <v>4241952</v>
      </c>
      <c r="X1059" s="141">
        <v>0</v>
      </c>
      <c r="Y1059" s="141">
        <v>0</v>
      </c>
      <c r="Z1059" s="141">
        <v>0</v>
      </c>
      <c r="AA1059" s="114">
        <v>4241952</v>
      </c>
      <c r="AB1059" s="114"/>
      <c r="AC1059" s="141"/>
      <c r="AD1059" s="141"/>
      <c r="AE1059" s="106">
        <v>0</v>
      </c>
      <c r="AF1059" s="106">
        <v>0</v>
      </c>
      <c r="AG1059" s="106">
        <v>0</v>
      </c>
      <c r="AH1059" s="141"/>
      <c r="AI1059" s="141"/>
      <c r="AJ1059" s="141"/>
      <c r="AK1059" s="141"/>
      <c r="AL1059" s="141"/>
      <c r="AM1059" s="141"/>
      <c r="AN1059" s="114">
        <f t="shared" si="32"/>
        <v>4241952</v>
      </c>
      <c r="AO1059" s="114">
        <f t="shared" si="33"/>
        <v>0</v>
      </c>
      <c r="AP1059" s="114"/>
      <c r="AQ1059" s="114"/>
      <c r="AR1059" s="114"/>
      <c r="AS1059" s="114"/>
    </row>
    <row r="1060" spans="1:46" s="190" customFormat="1" ht="15" customHeight="1" x14ac:dyDescent="0.2">
      <c r="A1060" s="104"/>
      <c r="B1060" s="104">
        <f>VLOOKUP(BJB!$F$9:$F$5599,Ctrl!$B$4:$C$399,2,0)</f>
        <v>28</v>
      </c>
      <c r="C1060" s="104">
        <f>VLOOKUP(BJB!$G$9:$G$5599,Ctrl!$E$4:$F$399,2,0)</f>
        <v>0</v>
      </c>
      <c r="D1060" s="219">
        <v>1</v>
      </c>
      <c r="E1060" s="104" t="str">
        <f>VLOOKUP(BJB!$F$9:$F$5599,Ctrl!$B$4:$D$399,3,0)</f>
        <v>III</v>
      </c>
      <c r="F1060" s="139" t="s">
        <v>10541</v>
      </c>
      <c r="G1060" s="139" t="s">
        <v>7655</v>
      </c>
      <c r="H1060" s="125">
        <v>1120917000710</v>
      </c>
      <c r="I1060" s="220">
        <f>IF(G1059=BJB!$G1662,I1059+1,1)</f>
        <v>1</v>
      </c>
      <c r="J1060" s="912" t="s">
        <v>21216</v>
      </c>
      <c r="K1060" s="121" t="s">
        <v>6197</v>
      </c>
      <c r="L1060" s="104" t="s">
        <v>6477</v>
      </c>
      <c r="M1060" s="104" t="s">
        <v>6230</v>
      </c>
      <c r="N1060" s="120">
        <v>41218</v>
      </c>
      <c r="O1060" s="114">
        <v>80000000</v>
      </c>
      <c r="P1060" s="105" t="s">
        <v>15500</v>
      </c>
      <c r="Q1060" s="120">
        <v>41963</v>
      </c>
      <c r="R1060" s="105">
        <v>48273455</v>
      </c>
      <c r="S1060" s="146" t="s">
        <v>6255</v>
      </c>
      <c r="T1060" s="109">
        <v>42031</v>
      </c>
      <c r="U1060" s="114">
        <v>32411905</v>
      </c>
      <c r="V1060" s="109">
        <v>42031</v>
      </c>
      <c r="W1060" s="141">
        <v>32411905</v>
      </c>
      <c r="X1060" s="141">
        <v>0</v>
      </c>
      <c r="Y1060" s="141">
        <v>0</v>
      </c>
      <c r="Z1060" s="141">
        <v>0</v>
      </c>
      <c r="AA1060" s="223">
        <v>32411905</v>
      </c>
      <c r="AB1060" s="223"/>
      <c r="AC1060" s="132"/>
      <c r="AD1060" s="141"/>
      <c r="AE1060" s="106">
        <v>0</v>
      </c>
      <c r="AF1060" s="106">
        <v>0</v>
      </c>
      <c r="AG1060" s="106">
        <v>0</v>
      </c>
      <c r="AH1060" s="114"/>
      <c r="AI1060" s="114"/>
      <c r="AJ1060" s="114"/>
      <c r="AK1060" s="119"/>
      <c r="AL1060" s="114"/>
      <c r="AM1060" s="114"/>
      <c r="AN1060" s="114">
        <f t="shared" si="32"/>
        <v>32411905</v>
      </c>
      <c r="AO1060" s="114">
        <f t="shared" si="33"/>
        <v>0</v>
      </c>
      <c r="AP1060" s="114"/>
      <c r="AQ1060" s="114"/>
      <c r="AR1060" s="114"/>
      <c r="AS1060" s="114"/>
    </row>
    <row r="1061" spans="1:46" s="190" customFormat="1" ht="15" customHeight="1" x14ac:dyDescent="0.2">
      <c r="A1061" s="104"/>
      <c r="B1061" s="104">
        <f>VLOOKUP(BJB!$F$9:$F$5599,Ctrl!$B$4:$C$399,2,0)</f>
        <v>28</v>
      </c>
      <c r="C1061" s="104">
        <f>VLOOKUP(BJB!$G$9:$G$5599,Ctrl!$E$4:$F$399,2,0)</f>
        <v>0</v>
      </c>
      <c r="D1061" s="219">
        <v>1</v>
      </c>
      <c r="E1061" s="104" t="str">
        <f>VLOOKUP(BJB!$F$9:$F$5599,Ctrl!$B$4:$D$399,3,0)</f>
        <v>III</v>
      </c>
      <c r="F1061" s="139" t="s">
        <v>10541</v>
      </c>
      <c r="G1061" s="139" t="s">
        <v>7655</v>
      </c>
      <c r="H1061" s="886" t="s">
        <v>14739</v>
      </c>
      <c r="I1061" s="220">
        <f>IF(G1060=BJB!$G1677,I1060+1,1)</f>
        <v>1</v>
      </c>
      <c r="J1061" s="891" t="s">
        <v>18285</v>
      </c>
      <c r="K1061" s="121" t="s">
        <v>3055</v>
      </c>
      <c r="L1061" s="104" t="s">
        <v>6477</v>
      </c>
      <c r="M1061" s="104" t="s">
        <v>5469</v>
      </c>
      <c r="N1061" s="120">
        <v>41509</v>
      </c>
      <c r="O1061" s="105">
        <v>150000000</v>
      </c>
      <c r="P1061" s="105" t="s">
        <v>15501</v>
      </c>
      <c r="Q1061" s="120">
        <v>42069</v>
      </c>
      <c r="R1061" s="105">
        <v>111534997</v>
      </c>
      <c r="S1061" s="146" t="s">
        <v>8472</v>
      </c>
      <c r="T1061" s="109">
        <v>42275</v>
      </c>
      <c r="U1061" s="141">
        <v>73560898</v>
      </c>
      <c r="V1061" s="109">
        <v>42275</v>
      </c>
      <c r="W1061" s="141">
        <v>73560898</v>
      </c>
      <c r="X1061" s="141">
        <v>0</v>
      </c>
      <c r="Y1061" s="141">
        <v>0</v>
      </c>
      <c r="Z1061" s="141">
        <v>0</v>
      </c>
      <c r="AA1061" s="114">
        <v>13943000</v>
      </c>
      <c r="AB1061" s="114">
        <v>1000000</v>
      </c>
      <c r="AC1061" s="132">
        <v>1000000</v>
      </c>
      <c r="AD1061" s="141">
        <v>995000</v>
      </c>
      <c r="AE1061" s="106">
        <v>995000</v>
      </c>
      <c r="AF1061" s="106">
        <v>995000</v>
      </c>
      <c r="AG1061" s="106">
        <v>1000000</v>
      </c>
      <c r="AH1061" s="222"/>
      <c r="AI1061" s="222"/>
      <c r="AJ1061" s="106"/>
      <c r="AK1061" s="106"/>
      <c r="AL1061" s="106"/>
      <c r="AM1061" s="106"/>
      <c r="AN1061" s="114">
        <f t="shared" si="32"/>
        <v>19928000</v>
      </c>
      <c r="AO1061" s="114">
        <f t="shared" si="33"/>
        <v>53632898</v>
      </c>
      <c r="AP1061" s="114"/>
      <c r="AQ1061" s="114"/>
      <c r="AR1061" s="114"/>
      <c r="AS1061" s="114"/>
    </row>
    <row r="1062" spans="1:46" s="190" customFormat="1" ht="15" customHeight="1" x14ac:dyDescent="0.2">
      <c r="A1062" s="104"/>
      <c r="B1062" s="104">
        <f>VLOOKUP(BJB!$F$9:$F$5599,Ctrl!$B$4:$C$399,2,0)</f>
        <v>28</v>
      </c>
      <c r="C1062" s="104">
        <f>VLOOKUP(BJB!$G$9:$G$5599,Ctrl!$E$4:$F$399,2,0)</f>
        <v>1</v>
      </c>
      <c r="D1062" s="219">
        <v>1</v>
      </c>
      <c r="E1062" s="104" t="str">
        <f>VLOOKUP(BJB!$F$9:$F$5599,Ctrl!$B$4:$D$399,3,0)</f>
        <v>III</v>
      </c>
      <c r="F1062" s="139" t="s">
        <v>10541</v>
      </c>
      <c r="G1062" s="139" t="s">
        <v>1717</v>
      </c>
      <c r="H1062" s="125"/>
      <c r="I1062" s="220">
        <f>IF(G1061=BJB!$G1715,I1061+1,1)</f>
        <v>1</v>
      </c>
      <c r="J1062" s="912" t="s">
        <v>21217</v>
      </c>
      <c r="K1062" s="121" t="s">
        <v>1767</v>
      </c>
      <c r="L1062" s="104" t="s">
        <v>6477</v>
      </c>
      <c r="M1062" s="104" t="s">
        <v>1768</v>
      </c>
      <c r="N1062" s="120">
        <v>39909</v>
      </c>
      <c r="O1062" s="107">
        <v>6000000</v>
      </c>
      <c r="P1062" s="105" t="s">
        <v>6222</v>
      </c>
      <c r="Q1062" s="120" t="s">
        <v>6222</v>
      </c>
      <c r="R1062" s="890">
        <v>0</v>
      </c>
      <c r="S1062" s="108" t="s">
        <v>6909</v>
      </c>
      <c r="T1062" s="109">
        <v>40633</v>
      </c>
      <c r="U1062" s="106">
        <v>4500000</v>
      </c>
      <c r="V1062" s="109" t="s">
        <v>6222</v>
      </c>
      <c r="W1062" s="141">
        <v>0</v>
      </c>
      <c r="X1062" s="141">
        <v>0</v>
      </c>
      <c r="Y1062" s="141">
        <v>0</v>
      </c>
      <c r="Z1062" s="141">
        <v>0</v>
      </c>
      <c r="AA1062" s="114">
        <v>0</v>
      </c>
      <c r="AB1062" s="114"/>
      <c r="AC1062" s="106"/>
      <c r="AD1062" s="141"/>
      <c r="AE1062" s="106">
        <v>0</v>
      </c>
      <c r="AF1062" s="106">
        <v>0</v>
      </c>
      <c r="AG1062" s="106">
        <v>0</v>
      </c>
      <c r="AH1062" s="106"/>
      <c r="AI1062" s="106"/>
      <c r="AJ1062" s="106"/>
      <c r="AK1062" s="106"/>
      <c r="AL1062" s="106"/>
      <c r="AM1062" s="106"/>
      <c r="AN1062" s="114">
        <f t="shared" si="32"/>
        <v>0</v>
      </c>
      <c r="AO1062" s="114">
        <f t="shared" si="33"/>
        <v>4500000</v>
      </c>
      <c r="AP1062" s="114"/>
      <c r="AQ1062" s="114"/>
      <c r="AR1062" s="114"/>
      <c r="AS1062" s="114"/>
    </row>
    <row r="1063" spans="1:46" s="190" customFormat="1" ht="15" customHeight="1" x14ac:dyDescent="0.2">
      <c r="A1063" s="104"/>
      <c r="B1063" s="104">
        <f>VLOOKUP(BJB!$F$9:$F$5599,Ctrl!$B$4:$C$399,2,0)</f>
        <v>28</v>
      </c>
      <c r="C1063" s="104">
        <f>VLOOKUP(BJB!$G$9:$G$5599,Ctrl!$E$4:$F$399,2,0)</f>
        <v>0</v>
      </c>
      <c r="D1063" s="219">
        <v>1</v>
      </c>
      <c r="E1063" s="104" t="str">
        <f>VLOOKUP(BJB!$F$9:$F$5599,Ctrl!$B$4:$D$399,3,0)</f>
        <v>III</v>
      </c>
      <c r="F1063" s="139" t="s">
        <v>10541</v>
      </c>
      <c r="G1063" s="139" t="s">
        <v>7655</v>
      </c>
      <c r="H1063" s="125"/>
      <c r="I1063" s="220">
        <f>IF(G1062=BJB!$G1496,I1062+1,1)</f>
        <v>1</v>
      </c>
      <c r="J1063" s="912" t="s">
        <v>21218</v>
      </c>
      <c r="K1063" s="121" t="s">
        <v>1587</v>
      </c>
      <c r="L1063" s="104" t="s">
        <v>6477</v>
      </c>
      <c r="M1063" s="104" t="s">
        <v>1487</v>
      </c>
      <c r="N1063" s="120">
        <v>39701</v>
      </c>
      <c r="O1063" s="107">
        <v>30000000</v>
      </c>
      <c r="P1063" s="105" t="s">
        <v>6222</v>
      </c>
      <c r="Q1063" s="120" t="s">
        <v>6222</v>
      </c>
      <c r="R1063" s="890">
        <v>0</v>
      </c>
      <c r="S1063" s="108" t="s">
        <v>1579</v>
      </c>
      <c r="T1063" s="109">
        <v>40815</v>
      </c>
      <c r="U1063" s="106">
        <v>15177278</v>
      </c>
      <c r="V1063" s="109" t="s">
        <v>6222</v>
      </c>
      <c r="W1063" s="141">
        <v>0</v>
      </c>
      <c r="X1063" s="141">
        <v>0</v>
      </c>
      <c r="Y1063" s="141">
        <v>0</v>
      </c>
      <c r="Z1063" s="141">
        <v>0</v>
      </c>
      <c r="AA1063" s="114">
        <v>12125035</v>
      </c>
      <c r="AB1063" s="114"/>
      <c r="AC1063" s="106"/>
      <c r="AD1063" s="141"/>
      <c r="AE1063" s="106">
        <v>0</v>
      </c>
      <c r="AF1063" s="106">
        <v>0</v>
      </c>
      <c r="AG1063" s="106">
        <v>0</v>
      </c>
      <c r="AH1063" s="106"/>
      <c r="AI1063" s="106"/>
      <c r="AJ1063" s="106"/>
      <c r="AK1063" s="106"/>
      <c r="AL1063" s="106"/>
      <c r="AM1063" s="106"/>
      <c r="AN1063" s="114">
        <f t="shared" si="32"/>
        <v>12125035</v>
      </c>
      <c r="AO1063" s="114">
        <f t="shared" si="33"/>
        <v>3052243</v>
      </c>
      <c r="AP1063" s="114"/>
      <c r="AQ1063" s="114"/>
      <c r="AR1063" s="114"/>
      <c r="AS1063" s="114"/>
    </row>
    <row r="1064" spans="1:46" s="190" customFormat="1" ht="15" customHeight="1" x14ac:dyDescent="0.2">
      <c r="A1064" s="104"/>
      <c r="B1064" s="104">
        <f>VLOOKUP(BJB!$F$9:$F$5599,Ctrl!$B$4:$C$399,2,0)</f>
        <v>28</v>
      </c>
      <c r="C1064" s="104">
        <f>VLOOKUP(BJB!$G$9:$G$5599,Ctrl!$E$4:$F$399,2,0)</f>
        <v>6</v>
      </c>
      <c r="D1064" s="219">
        <v>1</v>
      </c>
      <c r="E1064" s="104" t="str">
        <f>VLOOKUP(BJB!$F$9:$F$5599,Ctrl!$B$4:$D$399,3,0)</f>
        <v>III</v>
      </c>
      <c r="F1064" s="139" t="s">
        <v>10541</v>
      </c>
      <c r="G1064" s="139" t="s">
        <v>7406</v>
      </c>
      <c r="H1064" s="125"/>
      <c r="I1064" s="220">
        <f>IF(G1063=BJB!$G2056,I1063+1,1)</f>
        <v>1</v>
      </c>
      <c r="J1064" s="912" t="s">
        <v>21219</v>
      </c>
      <c r="K1064" s="126" t="s">
        <v>747</v>
      </c>
      <c r="L1064" s="104" t="s">
        <v>6477</v>
      </c>
      <c r="M1064" s="127" t="s">
        <v>5540</v>
      </c>
      <c r="N1064" s="128">
        <v>41479</v>
      </c>
      <c r="O1064" s="140">
        <v>30000000</v>
      </c>
      <c r="P1064" s="105" t="s">
        <v>15502</v>
      </c>
      <c r="Q1064" s="120">
        <v>41711</v>
      </c>
      <c r="R1064" s="105">
        <v>29212523</v>
      </c>
      <c r="S1064" s="234" t="s">
        <v>5937</v>
      </c>
      <c r="T1064" s="130">
        <v>41783</v>
      </c>
      <c r="U1064" s="141">
        <v>19831223</v>
      </c>
      <c r="V1064" s="109">
        <v>41780</v>
      </c>
      <c r="W1064" s="141">
        <v>19831223</v>
      </c>
      <c r="X1064" s="141">
        <v>0</v>
      </c>
      <c r="Y1064" s="141">
        <v>0</v>
      </c>
      <c r="Z1064" s="141">
        <v>0</v>
      </c>
      <c r="AA1064" s="114">
        <v>19831223</v>
      </c>
      <c r="AB1064" s="114"/>
      <c r="AC1064" s="141"/>
      <c r="AD1064" s="141"/>
      <c r="AE1064" s="106">
        <v>0</v>
      </c>
      <c r="AF1064" s="106">
        <v>0</v>
      </c>
      <c r="AG1064" s="106">
        <v>0</v>
      </c>
      <c r="AH1064" s="141"/>
      <c r="AI1064" s="141"/>
      <c r="AJ1064" s="141"/>
      <c r="AK1064" s="141"/>
      <c r="AL1064" s="141"/>
      <c r="AM1064" s="141"/>
      <c r="AN1064" s="114">
        <f t="shared" si="32"/>
        <v>19831223</v>
      </c>
      <c r="AO1064" s="114">
        <f t="shared" si="33"/>
        <v>0</v>
      </c>
      <c r="AP1064" s="114"/>
      <c r="AQ1064" s="114"/>
      <c r="AR1064" s="114"/>
      <c r="AS1064" s="114"/>
    </row>
    <row r="1065" spans="1:46" s="190" customFormat="1" ht="15" customHeight="1" x14ac:dyDescent="0.2">
      <c r="A1065" s="104"/>
      <c r="B1065" s="104">
        <f>VLOOKUP(BJB!$F$9:$F$5599,Ctrl!$B$4:$C$399,2,0)</f>
        <v>28</v>
      </c>
      <c r="C1065" s="104">
        <f>VLOOKUP(BJB!$G$9:$G$5599,Ctrl!$E$4:$F$399,2,0)</f>
        <v>3</v>
      </c>
      <c r="D1065" s="219">
        <v>1</v>
      </c>
      <c r="E1065" s="104" t="str">
        <f>VLOOKUP(BJB!$F$9:$F$5599,Ctrl!$B$4:$D$399,3,0)</f>
        <v>III</v>
      </c>
      <c r="F1065" s="139" t="s">
        <v>10541</v>
      </c>
      <c r="G1065" s="139" t="s">
        <v>1957</v>
      </c>
      <c r="H1065" s="125"/>
      <c r="I1065" s="220">
        <f>IF(G1064=BJB!$G1899,I1064+1,1)</f>
        <v>1</v>
      </c>
      <c r="J1065" s="912" t="s">
        <v>21220</v>
      </c>
      <c r="K1065" s="121" t="s">
        <v>2024</v>
      </c>
      <c r="L1065" s="104" t="s">
        <v>6477</v>
      </c>
      <c r="M1065" s="104" t="s">
        <v>2017</v>
      </c>
      <c r="N1065" s="120">
        <v>41211</v>
      </c>
      <c r="O1065" s="105">
        <v>35000000</v>
      </c>
      <c r="P1065" s="105" t="s">
        <v>15503</v>
      </c>
      <c r="Q1065" s="120">
        <v>41540</v>
      </c>
      <c r="R1065" s="105">
        <v>40370578</v>
      </c>
      <c r="S1065" s="234" t="s">
        <v>5979</v>
      </c>
      <c r="T1065" s="109">
        <v>41600</v>
      </c>
      <c r="U1065" s="141">
        <v>24500000</v>
      </c>
      <c r="V1065" s="109">
        <v>41600</v>
      </c>
      <c r="W1065" s="141">
        <v>24500000</v>
      </c>
      <c r="X1065" s="141">
        <v>0</v>
      </c>
      <c r="Y1065" s="141">
        <v>0</v>
      </c>
      <c r="Z1065" s="141">
        <v>0</v>
      </c>
      <c r="AA1065" s="150">
        <v>0</v>
      </c>
      <c r="AB1065" s="150"/>
      <c r="AC1065" s="141"/>
      <c r="AD1065" s="141"/>
      <c r="AE1065" s="106">
        <v>0</v>
      </c>
      <c r="AF1065" s="106">
        <v>0</v>
      </c>
      <c r="AG1065" s="106">
        <v>0</v>
      </c>
      <c r="AH1065" s="141"/>
      <c r="AI1065" s="141"/>
      <c r="AJ1065" s="141"/>
      <c r="AK1065" s="141"/>
      <c r="AL1065" s="141"/>
      <c r="AM1065" s="141"/>
      <c r="AN1065" s="114">
        <f t="shared" si="32"/>
        <v>0</v>
      </c>
      <c r="AO1065" s="114">
        <f t="shared" si="33"/>
        <v>24500000</v>
      </c>
      <c r="AP1065" s="114"/>
      <c r="AQ1065" s="114"/>
      <c r="AR1065" s="114"/>
      <c r="AS1065" s="114"/>
    </row>
    <row r="1066" spans="1:46" s="190" customFormat="1" ht="15" customHeight="1" x14ac:dyDescent="0.2">
      <c r="A1066" s="104"/>
      <c r="B1066" s="104">
        <f>VLOOKUP(BJB!$F$9:$F$5599,Ctrl!$B$4:$C$399,2,0)</f>
        <v>28</v>
      </c>
      <c r="C1066" s="104">
        <f>VLOOKUP(BJB!$G$9:$G$5599,Ctrl!$E$4:$F$399,2,0)</f>
        <v>5</v>
      </c>
      <c r="D1066" s="219">
        <v>1</v>
      </c>
      <c r="E1066" s="104" t="str">
        <f>VLOOKUP(BJB!$F$9:$F$5599,Ctrl!$B$4:$D$399,3,0)</f>
        <v>III</v>
      </c>
      <c r="F1066" s="139" t="s">
        <v>10541</v>
      </c>
      <c r="G1066" s="139" t="s">
        <v>2058</v>
      </c>
      <c r="H1066" s="125"/>
      <c r="I1066" s="220">
        <f>IF(G1065=BJB!$G1901,I1065+1,1)</f>
        <v>1</v>
      </c>
      <c r="J1066" s="912" t="s">
        <v>21221</v>
      </c>
      <c r="K1066" s="121" t="s">
        <v>4905</v>
      </c>
      <c r="L1066" s="104" t="s">
        <v>6477</v>
      </c>
      <c r="M1066" s="104" t="s">
        <v>2012</v>
      </c>
      <c r="N1066" s="120">
        <v>41159</v>
      </c>
      <c r="O1066" s="105">
        <v>250000000</v>
      </c>
      <c r="P1066" s="105" t="s">
        <v>15504</v>
      </c>
      <c r="Q1066" s="120">
        <v>41540</v>
      </c>
      <c r="R1066" s="105">
        <v>237603994</v>
      </c>
      <c r="S1066" s="234" t="s">
        <v>4906</v>
      </c>
      <c r="T1066" s="109">
        <v>41632</v>
      </c>
      <c r="U1066" s="141">
        <v>160506987</v>
      </c>
      <c r="V1066" s="109">
        <v>41632</v>
      </c>
      <c r="W1066" s="141">
        <v>160506987</v>
      </c>
      <c r="X1066" s="141">
        <v>0</v>
      </c>
      <c r="Y1066" s="141">
        <v>0</v>
      </c>
      <c r="Z1066" s="141">
        <v>0</v>
      </c>
      <c r="AA1066" s="150">
        <v>0</v>
      </c>
      <c r="AB1066" s="150"/>
      <c r="AC1066" s="141"/>
      <c r="AD1066" s="141"/>
      <c r="AE1066" s="106">
        <v>0</v>
      </c>
      <c r="AF1066" s="106">
        <v>0</v>
      </c>
      <c r="AG1066" s="106">
        <v>0</v>
      </c>
      <c r="AH1066" s="141"/>
      <c r="AI1066" s="141"/>
      <c r="AJ1066" s="141"/>
      <c r="AK1066" s="141"/>
      <c r="AL1066" s="141"/>
      <c r="AM1066" s="141"/>
      <c r="AN1066" s="114">
        <f t="shared" si="32"/>
        <v>0</v>
      </c>
      <c r="AO1066" s="114">
        <f t="shared" si="33"/>
        <v>160506987</v>
      </c>
      <c r="AP1066" s="114"/>
      <c r="AQ1066" s="114"/>
      <c r="AR1066" s="114"/>
      <c r="AS1066" s="114"/>
    </row>
    <row r="1067" spans="1:46" s="190" customFormat="1" ht="15" customHeight="1" x14ac:dyDescent="0.2">
      <c r="A1067" s="104"/>
      <c r="B1067" s="104">
        <f>VLOOKUP(BJB!$F$9:$F$5599,Ctrl!$B$4:$C$399,2,0)</f>
        <v>28</v>
      </c>
      <c r="C1067" s="104">
        <f>VLOOKUP(BJB!$G$9:$G$5599,Ctrl!$E$4:$F$399,2,0)</f>
        <v>0</v>
      </c>
      <c r="D1067" s="219">
        <v>1</v>
      </c>
      <c r="E1067" s="104" t="str">
        <f>VLOOKUP(BJB!$F$9:$F$5599,Ctrl!$B$4:$D$399,3,0)</f>
        <v>III</v>
      </c>
      <c r="F1067" s="139" t="s">
        <v>10541</v>
      </c>
      <c r="G1067" s="139" t="s">
        <v>7655</v>
      </c>
      <c r="H1067" s="125"/>
      <c r="I1067" s="220">
        <f>IF(G1066=BJB!$G1660,I1066+1,1)</f>
        <v>1</v>
      </c>
      <c r="J1067" s="912" t="s">
        <v>21222</v>
      </c>
      <c r="K1067" s="121" t="s">
        <v>457</v>
      </c>
      <c r="L1067" s="104" t="s">
        <v>6477</v>
      </c>
      <c r="M1067" s="104" t="s">
        <v>1701</v>
      </c>
      <c r="N1067" s="120">
        <v>41211</v>
      </c>
      <c r="O1067" s="107">
        <v>35000000</v>
      </c>
      <c r="P1067" s="105" t="s">
        <v>15505</v>
      </c>
      <c r="Q1067" s="120">
        <v>42011</v>
      </c>
      <c r="R1067" s="105">
        <v>16020428</v>
      </c>
      <c r="S1067" s="146" t="s">
        <v>6504</v>
      </c>
      <c r="T1067" s="109">
        <v>42060</v>
      </c>
      <c r="U1067" s="118">
        <v>10854727</v>
      </c>
      <c r="V1067" s="109">
        <v>42060</v>
      </c>
      <c r="W1067" s="141">
        <v>10854727</v>
      </c>
      <c r="X1067" s="141">
        <v>0</v>
      </c>
      <c r="Y1067" s="141">
        <v>0</v>
      </c>
      <c r="Z1067" s="141">
        <v>0</v>
      </c>
      <c r="AA1067" s="223">
        <v>0</v>
      </c>
      <c r="AB1067" s="223"/>
      <c r="AC1067" s="114"/>
      <c r="AD1067" s="141"/>
      <c r="AE1067" s="106">
        <v>0</v>
      </c>
      <c r="AF1067" s="106">
        <v>0</v>
      </c>
      <c r="AG1067" s="106">
        <v>0</v>
      </c>
      <c r="AH1067" s="114"/>
      <c r="AI1067" s="114"/>
      <c r="AJ1067" s="114"/>
      <c r="AK1067" s="114"/>
      <c r="AL1067" s="114"/>
      <c r="AM1067" s="114"/>
      <c r="AN1067" s="114">
        <f t="shared" si="32"/>
        <v>0</v>
      </c>
      <c r="AO1067" s="114">
        <f t="shared" si="33"/>
        <v>10854727</v>
      </c>
      <c r="AP1067" s="114"/>
      <c r="AQ1067" s="114"/>
      <c r="AR1067" s="114"/>
      <c r="AS1067" s="114"/>
    </row>
    <row r="1068" spans="1:46" s="190" customFormat="1" ht="15" customHeight="1" x14ac:dyDescent="0.2">
      <c r="A1068" s="104"/>
      <c r="B1068" s="104">
        <f>VLOOKUP(BJB!$F$9:$F$5599,Ctrl!$B$4:$C$399,2,0)</f>
        <v>28</v>
      </c>
      <c r="C1068" s="104">
        <f>VLOOKUP(BJB!$G$9:$G$5599,Ctrl!$E$4:$F$399,2,0)</f>
        <v>0</v>
      </c>
      <c r="D1068" s="219">
        <v>1</v>
      </c>
      <c r="E1068" s="104" t="str">
        <f>VLOOKUP(BJB!$F$9:$F$5599,Ctrl!$B$4:$D$399,3,0)</f>
        <v>III</v>
      </c>
      <c r="F1068" s="139" t="s">
        <v>10541</v>
      </c>
      <c r="G1068" s="139" t="s">
        <v>7655</v>
      </c>
      <c r="H1068" s="125"/>
      <c r="I1068" s="220">
        <f>IF(G1067=BJB!$G1554,I1067+1,1)</f>
        <v>1</v>
      </c>
      <c r="J1068" s="912" t="s">
        <v>21223</v>
      </c>
      <c r="K1068" s="121" t="s">
        <v>1683</v>
      </c>
      <c r="L1068" s="104" t="s">
        <v>6476</v>
      </c>
      <c r="M1068" s="104" t="s">
        <v>1681</v>
      </c>
      <c r="N1068" s="120">
        <v>40952</v>
      </c>
      <c r="O1068" s="107">
        <v>36541300</v>
      </c>
      <c r="P1068" s="105" t="s">
        <v>15331</v>
      </c>
      <c r="Q1068" s="120">
        <v>41358</v>
      </c>
      <c r="R1068" s="105">
        <v>27766582</v>
      </c>
      <c r="S1068" s="108" t="s">
        <v>1682</v>
      </c>
      <c r="T1068" s="109">
        <v>41424</v>
      </c>
      <c r="U1068" s="106">
        <v>27766582</v>
      </c>
      <c r="V1068" s="109">
        <v>41424</v>
      </c>
      <c r="W1068" s="141">
        <v>27766582</v>
      </c>
      <c r="X1068" s="141">
        <v>0</v>
      </c>
      <c r="Y1068" s="141">
        <v>0</v>
      </c>
      <c r="Z1068" s="141">
        <v>0</v>
      </c>
      <c r="AA1068" s="114">
        <v>0</v>
      </c>
      <c r="AB1068" s="114"/>
      <c r="AC1068" s="106"/>
      <c r="AD1068" s="141"/>
      <c r="AE1068" s="106">
        <v>0</v>
      </c>
      <c r="AF1068" s="106">
        <v>0</v>
      </c>
      <c r="AG1068" s="106">
        <v>0</v>
      </c>
      <c r="AH1068" s="106"/>
      <c r="AI1068" s="106"/>
      <c r="AJ1068" s="106"/>
      <c r="AK1068" s="106"/>
      <c r="AL1068" s="106"/>
      <c r="AM1068" s="106"/>
      <c r="AN1068" s="114">
        <f t="shared" si="32"/>
        <v>0</v>
      </c>
      <c r="AO1068" s="114">
        <f t="shared" si="33"/>
        <v>27766582</v>
      </c>
      <c r="AP1068" s="114"/>
      <c r="AQ1068" s="114"/>
      <c r="AR1068" s="114"/>
      <c r="AS1068" s="114"/>
      <c r="AT1068" s="189"/>
    </row>
    <row r="1069" spans="1:46" s="190" customFormat="1" ht="15" customHeight="1" x14ac:dyDescent="0.2">
      <c r="A1069" s="104"/>
      <c r="B1069" s="104">
        <f>VLOOKUP(BJB!$F$9:$F$5599,Ctrl!$B$4:$C$399,2,0)</f>
        <v>28</v>
      </c>
      <c r="C1069" s="104">
        <f>VLOOKUP(BJB!$G$9:$G$5599,Ctrl!$E$4:$F$399,2,0)</f>
        <v>0</v>
      </c>
      <c r="D1069" s="219">
        <v>1</v>
      </c>
      <c r="E1069" s="104" t="str">
        <f>VLOOKUP(BJB!$F$9:$F$5599,Ctrl!$B$4:$D$399,3,0)</f>
        <v>III</v>
      </c>
      <c r="F1069" s="139" t="s">
        <v>10541</v>
      </c>
      <c r="G1069" s="139" t="s">
        <v>7655</v>
      </c>
      <c r="H1069" s="125"/>
      <c r="I1069" s="220">
        <f>IF(G1068=BJB!$G1596,I1068+1,1)</f>
        <v>1</v>
      </c>
      <c r="J1069" s="912" t="s">
        <v>21224</v>
      </c>
      <c r="K1069" s="126" t="s">
        <v>5364</v>
      </c>
      <c r="L1069" s="104" t="s">
        <v>6477</v>
      </c>
      <c r="M1069" s="127" t="s">
        <v>1674</v>
      </c>
      <c r="N1069" s="128">
        <v>40997</v>
      </c>
      <c r="O1069" s="140">
        <v>10000000</v>
      </c>
      <c r="P1069" s="105" t="s">
        <v>15506</v>
      </c>
      <c r="Q1069" s="120">
        <v>41616</v>
      </c>
      <c r="R1069" s="105">
        <v>6559685</v>
      </c>
      <c r="S1069" s="234" t="s">
        <v>5326</v>
      </c>
      <c r="T1069" s="130">
        <v>41759</v>
      </c>
      <c r="U1069" s="141">
        <v>4591780</v>
      </c>
      <c r="V1069" s="109">
        <v>41730</v>
      </c>
      <c r="W1069" s="141">
        <v>4591780</v>
      </c>
      <c r="X1069" s="141">
        <v>0</v>
      </c>
      <c r="Y1069" s="141">
        <v>0</v>
      </c>
      <c r="Z1069" s="141">
        <v>0</v>
      </c>
      <c r="AA1069" s="114">
        <v>1782802</v>
      </c>
      <c r="AB1069" s="114"/>
      <c r="AC1069" s="141"/>
      <c r="AD1069" s="141"/>
      <c r="AE1069" s="106">
        <v>0</v>
      </c>
      <c r="AF1069" s="106">
        <v>0</v>
      </c>
      <c r="AG1069" s="106">
        <v>0</v>
      </c>
      <c r="AH1069" s="141"/>
      <c r="AI1069" s="141"/>
      <c r="AJ1069" s="141"/>
      <c r="AK1069" s="141"/>
      <c r="AL1069" s="141"/>
      <c r="AM1069" s="141"/>
      <c r="AN1069" s="114">
        <f t="shared" si="32"/>
        <v>1782802</v>
      </c>
      <c r="AO1069" s="114">
        <f t="shared" si="33"/>
        <v>2808978</v>
      </c>
      <c r="AP1069" s="114"/>
      <c r="AQ1069" s="114"/>
      <c r="AR1069" s="114"/>
      <c r="AS1069" s="114"/>
    </row>
    <row r="1070" spans="1:46" s="190" customFormat="1" ht="15" customHeight="1" x14ac:dyDescent="0.2">
      <c r="A1070" s="104"/>
      <c r="B1070" s="104">
        <f>VLOOKUP(BJB!$F$9:$F$5599,Ctrl!$B$4:$C$399,2,0)</f>
        <v>28</v>
      </c>
      <c r="C1070" s="104">
        <f>VLOOKUP(BJB!$G$9:$G$5599,Ctrl!$E$4:$F$399,2,0)</f>
        <v>0</v>
      </c>
      <c r="D1070" s="219">
        <v>1</v>
      </c>
      <c r="E1070" s="104" t="str">
        <f>VLOOKUP(BJB!$F$9:$F$5599,Ctrl!$B$4:$D$399,3,0)</f>
        <v>III</v>
      </c>
      <c r="F1070" s="139" t="s">
        <v>10580</v>
      </c>
      <c r="G1070" s="139" t="s">
        <v>9711</v>
      </c>
      <c r="H1070" s="125"/>
      <c r="I1070" s="220"/>
      <c r="J1070" s="912" t="s">
        <v>21225</v>
      </c>
      <c r="K1070" s="121" t="s">
        <v>5364</v>
      </c>
      <c r="L1070" s="104" t="s">
        <v>6477</v>
      </c>
      <c r="M1070" s="104" t="s">
        <v>1701</v>
      </c>
      <c r="N1070" s="120">
        <v>41211</v>
      </c>
      <c r="O1070" s="105">
        <v>60000000</v>
      </c>
      <c r="P1070" s="105" t="s">
        <v>6222</v>
      </c>
      <c r="Q1070" s="120" t="s">
        <v>6222</v>
      </c>
      <c r="R1070" s="890">
        <v>0</v>
      </c>
      <c r="S1070" s="146" t="s">
        <v>9658</v>
      </c>
      <c r="T1070" s="109">
        <v>42361</v>
      </c>
      <c r="U1070" s="141">
        <v>13974293</v>
      </c>
      <c r="V1070" s="109" t="s">
        <v>6222</v>
      </c>
      <c r="W1070" s="141">
        <v>0</v>
      </c>
      <c r="X1070" s="141">
        <v>0</v>
      </c>
      <c r="Y1070" s="141">
        <v>0</v>
      </c>
      <c r="Z1070" s="141">
        <v>0</v>
      </c>
      <c r="AA1070" s="114">
        <v>0</v>
      </c>
      <c r="AB1070" s="114"/>
      <c r="AC1070" s="132"/>
      <c r="AD1070" s="141"/>
      <c r="AE1070" s="106">
        <v>0</v>
      </c>
      <c r="AF1070" s="106">
        <v>0</v>
      </c>
      <c r="AG1070" s="106">
        <v>0</v>
      </c>
      <c r="AH1070" s="141"/>
      <c r="AI1070" s="141"/>
      <c r="AJ1070" s="141"/>
      <c r="AK1070" s="141"/>
      <c r="AL1070" s="141"/>
      <c r="AM1070" s="141"/>
      <c r="AN1070" s="114">
        <f t="shared" si="32"/>
        <v>0</v>
      </c>
      <c r="AO1070" s="114">
        <f t="shared" si="33"/>
        <v>13974293</v>
      </c>
      <c r="AP1070" s="114"/>
      <c r="AQ1070" s="114"/>
      <c r="AR1070" s="114"/>
      <c r="AS1070" s="114"/>
    </row>
    <row r="1071" spans="1:46" s="190" customFormat="1" ht="15" customHeight="1" x14ac:dyDescent="0.2">
      <c r="A1071" s="104"/>
      <c r="B1071" s="104">
        <f>VLOOKUP(BJB!$F$9:$F$5599,Ctrl!$B$4:$C$399,2,0)</f>
        <v>28</v>
      </c>
      <c r="C1071" s="104">
        <f>VLOOKUP(BJB!$G$9:$G$5599,Ctrl!$E$4:$F$399,2,0)</f>
        <v>0</v>
      </c>
      <c r="D1071" s="219">
        <v>1</v>
      </c>
      <c r="E1071" s="104" t="str">
        <f>VLOOKUP(BJB!$F$9:$F$5599,Ctrl!$B$4:$D$399,3,0)</f>
        <v>III</v>
      </c>
      <c r="F1071" s="139" t="s">
        <v>10541</v>
      </c>
      <c r="G1071" s="139" t="s">
        <v>7655</v>
      </c>
      <c r="H1071" s="125"/>
      <c r="I1071" s="220"/>
      <c r="J1071" s="912" t="s">
        <v>21226</v>
      </c>
      <c r="K1071" s="121" t="s">
        <v>5364</v>
      </c>
      <c r="L1071" s="104" t="s">
        <v>6477</v>
      </c>
      <c r="M1071" s="104" t="s">
        <v>5363</v>
      </c>
      <c r="N1071" s="120">
        <v>41218</v>
      </c>
      <c r="O1071" s="105">
        <v>25000000</v>
      </c>
      <c r="P1071" s="105" t="s">
        <v>6222</v>
      </c>
      <c r="Q1071" s="120" t="s">
        <v>6222</v>
      </c>
      <c r="R1071" s="890">
        <v>0</v>
      </c>
      <c r="S1071" s="146" t="s">
        <v>10168</v>
      </c>
      <c r="T1071" s="109">
        <v>42410</v>
      </c>
      <c r="U1071" s="141">
        <v>5365779</v>
      </c>
      <c r="V1071" s="109" t="s">
        <v>6222</v>
      </c>
      <c r="W1071" s="141">
        <v>0</v>
      </c>
      <c r="X1071" s="141">
        <v>0</v>
      </c>
      <c r="Y1071" s="141">
        <v>0</v>
      </c>
      <c r="Z1071" s="141">
        <v>0</v>
      </c>
      <c r="AA1071" s="114">
        <v>0</v>
      </c>
      <c r="AB1071" s="114"/>
      <c r="AC1071" s="132"/>
      <c r="AD1071" s="141"/>
      <c r="AE1071" s="106">
        <v>0</v>
      </c>
      <c r="AF1071" s="106">
        <v>0</v>
      </c>
      <c r="AG1071" s="106">
        <v>0</v>
      </c>
      <c r="AH1071" s="141"/>
      <c r="AI1071" s="141"/>
      <c r="AJ1071" s="141"/>
      <c r="AK1071" s="141"/>
      <c r="AL1071" s="141"/>
      <c r="AM1071" s="141"/>
      <c r="AN1071" s="114">
        <f t="shared" si="32"/>
        <v>0</v>
      </c>
      <c r="AO1071" s="114">
        <f t="shared" si="33"/>
        <v>5365779</v>
      </c>
      <c r="AP1071" s="114"/>
      <c r="AQ1071" s="114"/>
      <c r="AR1071" s="114"/>
      <c r="AS1071" s="114"/>
      <c r="AT1071" s="191"/>
    </row>
    <row r="1072" spans="1:46" s="189" customFormat="1" ht="15" customHeight="1" x14ac:dyDescent="0.2">
      <c r="A1072" s="104"/>
      <c r="B1072" s="104">
        <f>VLOOKUP(BJB!$F$9:$F$5599,Ctrl!$B$4:$C$399,2,0)</f>
        <v>28</v>
      </c>
      <c r="C1072" s="104">
        <f>VLOOKUP(BJB!$G$9:$G$5599,Ctrl!$E$4:$F$399,2,0)</f>
        <v>3</v>
      </c>
      <c r="D1072" s="219">
        <v>1</v>
      </c>
      <c r="E1072" s="104" t="str">
        <f>VLOOKUP(BJB!$F$9:$F$5599,Ctrl!$B$4:$D$399,3,0)</f>
        <v>III</v>
      </c>
      <c r="F1072" s="139" t="s">
        <v>10541</v>
      </c>
      <c r="G1072" s="139" t="s">
        <v>1957</v>
      </c>
      <c r="H1072" s="125"/>
      <c r="I1072" s="220"/>
      <c r="J1072" s="912" t="s">
        <v>21227</v>
      </c>
      <c r="K1072" s="121" t="s">
        <v>5364</v>
      </c>
      <c r="L1072" s="104" t="s">
        <v>6477</v>
      </c>
      <c r="M1072" s="104" t="s">
        <v>10453</v>
      </c>
      <c r="N1072" s="120">
        <v>41430</v>
      </c>
      <c r="O1072" s="105">
        <v>12000000</v>
      </c>
      <c r="P1072" s="105" t="s">
        <v>6222</v>
      </c>
      <c r="Q1072" s="120" t="s">
        <v>6222</v>
      </c>
      <c r="R1072" s="890">
        <v>0</v>
      </c>
      <c r="S1072" s="146" t="s">
        <v>10454</v>
      </c>
      <c r="T1072" s="109">
        <v>42520</v>
      </c>
      <c r="U1072" s="141">
        <v>2475400</v>
      </c>
      <c r="V1072" s="109" t="s">
        <v>6222</v>
      </c>
      <c r="W1072" s="141">
        <v>0</v>
      </c>
      <c r="X1072" s="141">
        <v>0</v>
      </c>
      <c r="Y1072" s="141">
        <v>0</v>
      </c>
      <c r="Z1072" s="141">
        <v>0</v>
      </c>
      <c r="AA1072" s="114">
        <v>0</v>
      </c>
      <c r="AB1072" s="114"/>
      <c r="AC1072" s="132"/>
      <c r="AD1072" s="141"/>
      <c r="AE1072" s="106">
        <v>0</v>
      </c>
      <c r="AF1072" s="106">
        <v>0</v>
      </c>
      <c r="AG1072" s="106">
        <v>0</v>
      </c>
      <c r="AH1072" s="141"/>
      <c r="AI1072" s="141"/>
      <c r="AJ1072" s="141"/>
      <c r="AK1072" s="141"/>
      <c r="AL1072" s="141"/>
      <c r="AM1072" s="141"/>
      <c r="AN1072" s="114">
        <f t="shared" si="32"/>
        <v>0</v>
      </c>
      <c r="AO1072" s="114">
        <f t="shared" si="33"/>
        <v>2475400</v>
      </c>
      <c r="AP1072" s="114"/>
      <c r="AQ1072" s="114"/>
      <c r="AR1072" s="114"/>
      <c r="AS1072" s="114"/>
      <c r="AT1072" s="191"/>
    </row>
    <row r="1073" spans="1:46" s="189" customFormat="1" ht="15" customHeight="1" x14ac:dyDescent="0.2">
      <c r="A1073" s="104"/>
      <c r="B1073" s="104">
        <f>VLOOKUP(BJB!$F$9:$F$5599,Ctrl!$B$4:$C$399,2,0)</f>
        <v>28</v>
      </c>
      <c r="C1073" s="104">
        <f>VLOOKUP(BJB!$G$9:$G$5599,Ctrl!$E$4:$F$399,2,0)</f>
        <v>1</v>
      </c>
      <c r="D1073" s="219">
        <v>1</v>
      </c>
      <c r="E1073" s="104" t="str">
        <f>VLOOKUP(BJB!$F$9:$F$5599,Ctrl!$B$4:$D$399,3,0)</f>
        <v>III</v>
      </c>
      <c r="F1073" s="139" t="s">
        <v>10541</v>
      </c>
      <c r="G1073" s="139" t="s">
        <v>1717</v>
      </c>
      <c r="H1073" s="125"/>
      <c r="I1073" s="220">
        <f>IF(G1072=BJB!$G1818,I1072+1,1)</f>
        <v>1</v>
      </c>
      <c r="J1073" s="912" t="s">
        <v>21228</v>
      </c>
      <c r="K1073" s="126" t="s">
        <v>5819</v>
      </c>
      <c r="L1073" s="104" t="s">
        <v>6477</v>
      </c>
      <c r="M1073" s="104" t="s">
        <v>5820</v>
      </c>
      <c r="N1073" s="128">
        <v>41113</v>
      </c>
      <c r="O1073" s="140">
        <v>100000000</v>
      </c>
      <c r="P1073" s="105" t="s">
        <v>15507</v>
      </c>
      <c r="Q1073" s="120">
        <v>41528</v>
      </c>
      <c r="R1073" s="105">
        <v>88262698</v>
      </c>
      <c r="S1073" s="146" t="s">
        <v>5759</v>
      </c>
      <c r="T1073" s="109">
        <v>41844</v>
      </c>
      <c r="U1073" s="141">
        <v>59575789</v>
      </c>
      <c r="V1073" s="109">
        <v>41821</v>
      </c>
      <c r="W1073" s="141">
        <v>59575789</v>
      </c>
      <c r="X1073" s="141">
        <v>0</v>
      </c>
      <c r="Y1073" s="141">
        <v>0</v>
      </c>
      <c r="Z1073" s="141">
        <v>0</v>
      </c>
      <c r="AA1073" s="114">
        <v>0</v>
      </c>
      <c r="AB1073" s="114"/>
      <c r="AC1073" s="141"/>
      <c r="AD1073" s="141"/>
      <c r="AE1073" s="106">
        <v>0</v>
      </c>
      <c r="AF1073" s="106">
        <v>0</v>
      </c>
      <c r="AG1073" s="106">
        <v>0</v>
      </c>
      <c r="AH1073" s="141"/>
      <c r="AI1073" s="141"/>
      <c r="AJ1073" s="141"/>
      <c r="AK1073" s="141"/>
      <c r="AL1073" s="141"/>
      <c r="AM1073" s="141"/>
      <c r="AN1073" s="114">
        <f t="shared" si="32"/>
        <v>0</v>
      </c>
      <c r="AO1073" s="114">
        <f t="shared" si="33"/>
        <v>59575789</v>
      </c>
      <c r="AP1073" s="114"/>
      <c r="AQ1073" s="114"/>
      <c r="AR1073" s="114"/>
      <c r="AS1073" s="114"/>
      <c r="AT1073" s="191"/>
    </row>
    <row r="1074" spans="1:46" s="189" customFormat="1" ht="15" customHeight="1" x14ac:dyDescent="0.2">
      <c r="A1074" s="104"/>
      <c r="B1074" s="104">
        <f>VLOOKUP(BJB!$F$9:$F$5599,Ctrl!$B$4:$C$399,2,0)</f>
        <v>28</v>
      </c>
      <c r="C1074" s="104">
        <f>VLOOKUP(BJB!$G$9:$G$5599,Ctrl!$E$4:$F$399,2,0)</f>
        <v>4</v>
      </c>
      <c r="D1074" s="219">
        <v>1</v>
      </c>
      <c r="E1074" s="104" t="str">
        <f>VLOOKUP(BJB!$F$9:$F$5599,Ctrl!$B$4:$D$399,3,0)</f>
        <v>III</v>
      </c>
      <c r="F1074" s="139" t="s">
        <v>10541</v>
      </c>
      <c r="G1074" s="139" t="s">
        <v>2026</v>
      </c>
      <c r="H1074" s="125">
        <v>1121025000772</v>
      </c>
      <c r="I1074" s="220">
        <f>IF(G1073=BJB!$G1969,I1073+1,1)</f>
        <v>1</v>
      </c>
      <c r="J1074" s="912" t="s">
        <v>21229</v>
      </c>
      <c r="K1074" s="121" t="s">
        <v>2052</v>
      </c>
      <c r="L1074" s="104" t="s">
        <v>6477</v>
      </c>
      <c r="M1074" s="127" t="s">
        <v>2053</v>
      </c>
      <c r="N1074" s="128">
        <v>41235</v>
      </c>
      <c r="O1074" s="140">
        <v>200000000</v>
      </c>
      <c r="P1074" s="105" t="s">
        <v>15508</v>
      </c>
      <c r="Q1074" s="120">
        <v>41554</v>
      </c>
      <c r="R1074" s="105">
        <v>234826979</v>
      </c>
      <c r="S1074" s="234" t="s">
        <v>5980</v>
      </c>
      <c r="T1074" s="130">
        <v>41598</v>
      </c>
      <c r="U1074" s="141">
        <v>140000000</v>
      </c>
      <c r="V1074" s="109">
        <v>41598</v>
      </c>
      <c r="W1074" s="141">
        <v>140000000</v>
      </c>
      <c r="X1074" s="141">
        <v>0</v>
      </c>
      <c r="Y1074" s="141">
        <v>0</v>
      </c>
      <c r="Z1074" s="141">
        <v>0</v>
      </c>
      <c r="AA1074" s="114">
        <v>139280000</v>
      </c>
      <c r="AB1074" s="114"/>
      <c r="AC1074" s="132"/>
      <c r="AD1074" s="141"/>
      <c r="AE1074" s="106">
        <v>0</v>
      </c>
      <c r="AF1074" s="106">
        <v>0</v>
      </c>
      <c r="AG1074" s="106">
        <v>0</v>
      </c>
      <c r="AH1074" s="141"/>
      <c r="AI1074" s="141"/>
      <c r="AJ1074" s="141"/>
      <c r="AK1074" s="154"/>
      <c r="AL1074" s="141"/>
      <c r="AM1074" s="141"/>
      <c r="AN1074" s="114">
        <f t="shared" si="32"/>
        <v>139280000</v>
      </c>
      <c r="AO1074" s="114">
        <f t="shared" si="33"/>
        <v>720000</v>
      </c>
      <c r="AP1074" s="114"/>
      <c r="AQ1074" s="114"/>
      <c r="AR1074" s="114"/>
      <c r="AS1074" s="114"/>
      <c r="AT1074" s="191"/>
    </row>
    <row r="1075" spans="1:46" s="189" customFormat="1" ht="15" customHeight="1" x14ac:dyDescent="0.2">
      <c r="A1075" s="104"/>
      <c r="B1075" s="104">
        <f>VLOOKUP(BJB!$F$9:$F$5599,Ctrl!$B$4:$C$399,2,0)</f>
        <v>28</v>
      </c>
      <c r="C1075" s="104">
        <f>VLOOKUP(BJB!$G$9:$G$5599,Ctrl!$E$4:$F$399,2,0)</f>
        <v>0</v>
      </c>
      <c r="D1075" s="219">
        <v>1</v>
      </c>
      <c r="E1075" s="104" t="str">
        <f>VLOOKUP(BJB!$F$9:$F$5599,Ctrl!$B$4:$D$399,3,0)</f>
        <v>III</v>
      </c>
      <c r="F1075" s="139" t="s">
        <v>10541</v>
      </c>
      <c r="G1075" s="139" t="s">
        <v>7655</v>
      </c>
      <c r="H1075" s="125" t="s">
        <v>6650</v>
      </c>
      <c r="I1075" s="220">
        <f>IF(G1074=BJB!$G1613,I1074+1,1)</f>
        <v>1</v>
      </c>
      <c r="J1075" s="912" t="s">
        <v>21230</v>
      </c>
      <c r="K1075" s="126" t="s">
        <v>5773</v>
      </c>
      <c r="L1075" s="104" t="s">
        <v>6477</v>
      </c>
      <c r="M1075" s="127" t="s">
        <v>1693</v>
      </c>
      <c r="N1075" s="128">
        <v>41089</v>
      </c>
      <c r="O1075" s="140">
        <v>60000000</v>
      </c>
      <c r="P1075" s="105" t="s">
        <v>15509</v>
      </c>
      <c r="Q1075" s="120">
        <v>41680</v>
      </c>
      <c r="R1075" s="105">
        <v>40502940</v>
      </c>
      <c r="S1075" s="146" t="s">
        <v>5759</v>
      </c>
      <c r="T1075" s="109">
        <v>41844</v>
      </c>
      <c r="U1075" s="141">
        <v>26983202</v>
      </c>
      <c r="V1075" s="109">
        <v>41821</v>
      </c>
      <c r="W1075" s="141">
        <v>26983202</v>
      </c>
      <c r="X1075" s="141">
        <v>0</v>
      </c>
      <c r="Y1075" s="141">
        <v>0</v>
      </c>
      <c r="Z1075" s="141">
        <v>0</v>
      </c>
      <c r="AA1075" s="114">
        <v>885856</v>
      </c>
      <c r="AB1075" s="114"/>
      <c r="AC1075" s="132"/>
      <c r="AD1075" s="141"/>
      <c r="AE1075" s="106">
        <v>0</v>
      </c>
      <c r="AF1075" s="106">
        <v>0</v>
      </c>
      <c r="AG1075" s="106">
        <v>0</v>
      </c>
      <c r="AH1075" s="141"/>
      <c r="AI1075" s="141"/>
      <c r="AJ1075" s="141"/>
      <c r="AK1075" s="154"/>
      <c r="AL1075" s="141"/>
      <c r="AM1075" s="141"/>
      <c r="AN1075" s="114">
        <f t="shared" si="32"/>
        <v>885856</v>
      </c>
      <c r="AO1075" s="114">
        <f t="shared" si="33"/>
        <v>26097346</v>
      </c>
      <c r="AP1075" s="114"/>
      <c r="AQ1075" s="114"/>
      <c r="AR1075" s="114"/>
      <c r="AS1075" s="114"/>
      <c r="AT1075" s="190"/>
    </row>
    <row r="1076" spans="1:46" s="189" customFormat="1" ht="15" customHeight="1" x14ac:dyDescent="0.2">
      <c r="A1076" s="104"/>
      <c r="B1076" s="104">
        <f>VLOOKUP(BJB!$F$9:$F$5599,Ctrl!$B$4:$C$399,2,0)</f>
        <v>28</v>
      </c>
      <c r="C1076" s="104">
        <f>VLOOKUP(BJB!$G$9:$G$5599,Ctrl!$E$4:$F$399,2,0)</f>
        <v>0</v>
      </c>
      <c r="D1076" s="219">
        <v>1</v>
      </c>
      <c r="E1076" s="104" t="str">
        <f>VLOOKUP(BJB!$F$9:$F$5599,Ctrl!$B$4:$D$399,3,0)</f>
        <v>III</v>
      </c>
      <c r="F1076" s="139" t="s">
        <v>10541</v>
      </c>
      <c r="G1076" s="139" t="s">
        <v>7655</v>
      </c>
      <c r="H1076" s="125"/>
      <c r="I1076" s="220">
        <f>IF(G1075=BJB!$G1570,I1075+1,1)</f>
        <v>1</v>
      </c>
      <c r="J1076" s="912" t="s">
        <v>21231</v>
      </c>
      <c r="K1076" s="126" t="s">
        <v>1704</v>
      </c>
      <c r="L1076" s="104" t="s">
        <v>6477</v>
      </c>
      <c r="M1076" s="127" t="s">
        <v>1705</v>
      </c>
      <c r="N1076" s="128">
        <v>41169</v>
      </c>
      <c r="O1076" s="140">
        <v>60000000</v>
      </c>
      <c r="P1076" s="105" t="s">
        <v>15510</v>
      </c>
      <c r="Q1076" s="120">
        <v>41506</v>
      </c>
      <c r="R1076" s="105">
        <v>57663584</v>
      </c>
      <c r="S1076" s="234" t="s">
        <v>5973</v>
      </c>
      <c r="T1076" s="130">
        <v>41605</v>
      </c>
      <c r="U1076" s="141">
        <v>38969066</v>
      </c>
      <c r="V1076" s="109">
        <v>41605</v>
      </c>
      <c r="W1076" s="141">
        <v>38969066</v>
      </c>
      <c r="X1076" s="141">
        <v>0</v>
      </c>
      <c r="Y1076" s="141">
        <v>0</v>
      </c>
      <c r="Z1076" s="141">
        <v>0</v>
      </c>
      <c r="AA1076" s="114">
        <v>0</v>
      </c>
      <c r="AB1076" s="114"/>
      <c r="AC1076" s="141"/>
      <c r="AD1076" s="141"/>
      <c r="AE1076" s="106">
        <v>0</v>
      </c>
      <c r="AF1076" s="106">
        <v>0</v>
      </c>
      <c r="AG1076" s="106">
        <v>0</v>
      </c>
      <c r="AH1076" s="141"/>
      <c r="AI1076" s="141"/>
      <c r="AJ1076" s="141"/>
      <c r="AK1076" s="141"/>
      <c r="AL1076" s="141"/>
      <c r="AM1076" s="141"/>
      <c r="AN1076" s="114">
        <f t="shared" si="32"/>
        <v>0</v>
      </c>
      <c r="AO1076" s="114">
        <f t="shared" si="33"/>
        <v>38969066</v>
      </c>
      <c r="AP1076" s="114"/>
      <c r="AQ1076" s="114"/>
      <c r="AR1076" s="114"/>
      <c r="AS1076" s="114"/>
      <c r="AT1076" s="190"/>
    </row>
    <row r="1077" spans="1:46" s="189" customFormat="1" ht="15" customHeight="1" x14ac:dyDescent="0.2">
      <c r="A1077" s="104"/>
      <c r="B1077" s="104">
        <f>VLOOKUP(BJB!$F$9:$F$5599,Ctrl!$B$4:$C$399,2,0)</f>
        <v>28</v>
      </c>
      <c r="C1077" s="104">
        <f>VLOOKUP(BJB!$G$9:$G$5599,Ctrl!$E$4:$F$399,2,0)</f>
        <v>6</v>
      </c>
      <c r="D1077" s="219">
        <v>1</v>
      </c>
      <c r="E1077" s="104" t="str">
        <f>VLOOKUP(BJB!$F$9:$F$5599,Ctrl!$B$4:$D$399,3,0)</f>
        <v>III</v>
      </c>
      <c r="F1077" s="139" t="s">
        <v>10541</v>
      </c>
      <c r="G1077" s="139" t="s">
        <v>7406</v>
      </c>
      <c r="H1077" s="125"/>
      <c r="I1077" s="220">
        <f>IF(G1076=BJB!$G1797,I1076+1,1)</f>
        <v>1</v>
      </c>
      <c r="J1077" s="912" t="s">
        <v>21232</v>
      </c>
      <c r="K1077" s="121" t="s">
        <v>1885</v>
      </c>
      <c r="L1077" s="104" t="s">
        <v>6477</v>
      </c>
      <c r="M1077" s="104" t="s">
        <v>1886</v>
      </c>
      <c r="N1077" s="120">
        <v>41064</v>
      </c>
      <c r="O1077" s="105">
        <v>20000000</v>
      </c>
      <c r="P1077" s="105" t="s">
        <v>15511</v>
      </c>
      <c r="Q1077" s="120">
        <v>41365</v>
      </c>
      <c r="R1077" s="105">
        <v>9259787</v>
      </c>
      <c r="S1077" s="146" t="s">
        <v>1887</v>
      </c>
      <c r="T1077" s="109">
        <v>41486</v>
      </c>
      <c r="U1077" s="112">
        <v>6335893</v>
      </c>
      <c r="V1077" s="109">
        <v>41486</v>
      </c>
      <c r="W1077" s="141">
        <v>6335893</v>
      </c>
      <c r="X1077" s="141">
        <v>0</v>
      </c>
      <c r="Y1077" s="141">
        <v>0</v>
      </c>
      <c r="Z1077" s="141">
        <v>0</v>
      </c>
      <c r="AA1077" s="114">
        <v>0</v>
      </c>
      <c r="AB1077" s="114"/>
      <c r="AC1077" s="112"/>
      <c r="AD1077" s="141"/>
      <c r="AE1077" s="106">
        <v>0</v>
      </c>
      <c r="AF1077" s="106">
        <v>0</v>
      </c>
      <c r="AG1077" s="106">
        <v>0</v>
      </c>
      <c r="AH1077" s="112"/>
      <c r="AI1077" s="112"/>
      <c r="AJ1077" s="112"/>
      <c r="AK1077" s="112"/>
      <c r="AL1077" s="112"/>
      <c r="AM1077" s="112"/>
      <c r="AN1077" s="114">
        <f t="shared" si="32"/>
        <v>0</v>
      </c>
      <c r="AO1077" s="114">
        <f t="shared" si="33"/>
        <v>6335893</v>
      </c>
      <c r="AP1077" s="114"/>
      <c r="AQ1077" s="114"/>
      <c r="AR1077" s="114"/>
      <c r="AS1077" s="114"/>
      <c r="AT1077" s="190"/>
    </row>
    <row r="1078" spans="1:46" s="189" customFormat="1" ht="15" customHeight="1" x14ac:dyDescent="0.2">
      <c r="A1078" s="104"/>
      <c r="B1078" s="104">
        <f>VLOOKUP(BJB!$F$9:$F$5599,Ctrl!$B$4:$C$399,2,0)</f>
        <v>28</v>
      </c>
      <c r="C1078" s="104">
        <f>VLOOKUP(BJB!$G$9:$G$5599,Ctrl!$E$4:$F$399,2,0)</f>
        <v>2</v>
      </c>
      <c r="D1078" s="219">
        <v>1</v>
      </c>
      <c r="E1078" s="104" t="str">
        <f>VLOOKUP(BJB!$F$9:$F$5599,Ctrl!$B$4:$D$399,3,0)</f>
        <v>III</v>
      </c>
      <c r="F1078" s="139" t="s">
        <v>10541</v>
      </c>
      <c r="G1078" s="139" t="s">
        <v>1908</v>
      </c>
      <c r="H1078" s="125"/>
      <c r="I1078" s="220">
        <f>IF(G1077=BJB!$G2016,I1077+1,1)</f>
        <v>1</v>
      </c>
      <c r="J1078" s="912" t="s">
        <v>21233</v>
      </c>
      <c r="K1078" s="126" t="s">
        <v>5354</v>
      </c>
      <c r="L1078" s="104" t="s">
        <v>6477</v>
      </c>
      <c r="M1078" s="104" t="s">
        <v>5353</v>
      </c>
      <c r="N1078" s="120">
        <v>41352</v>
      </c>
      <c r="O1078" s="105">
        <v>50000000</v>
      </c>
      <c r="P1078" s="105" t="s">
        <v>15512</v>
      </c>
      <c r="Q1078" s="120">
        <v>41618</v>
      </c>
      <c r="R1078" s="105">
        <v>47991005</v>
      </c>
      <c r="S1078" s="234" t="s">
        <v>5326</v>
      </c>
      <c r="T1078" s="130">
        <v>41759</v>
      </c>
      <c r="U1078" s="112">
        <v>33593704</v>
      </c>
      <c r="V1078" s="109">
        <v>41730</v>
      </c>
      <c r="W1078" s="141">
        <v>33593704</v>
      </c>
      <c r="X1078" s="141">
        <v>0</v>
      </c>
      <c r="Y1078" s="141">
        <v>0</v>
      </c>
      <c r="Z1078" s="141">
        <v>0</v>
      </c>
      <c r="AA1078" s="114">
        <v>0</v>
      </c>
      <c r="AB1078" s="114"/>
      <c r="AC1078" s="112"/>
      <c r="AD1078" s="141"/>
      <c r="AE1078" s="106">
        <v>0</v>
      </c>
      <c r="AF1078" s="106">
        <v>0</v>
      </c>
      <c r="AG1078" s="106">
        <v>0</v>
      </c>
      <c r="AH1078" s="112"/>
      <c r="AI1078" s="112"/>
      <c r="AJ1078" s="112"/>
      <c r="AK1078" s="112"/>
      <c r="AL1078" s="112"/>
      <c r="AM1078" s="112"/>
      <c r="AN1078" s="114">
        <f t="shared" si="32"/>
        <v>0</v>
      </c>
      <c r="AO1078" s="114">
        <f t="shared" si="33"/>
        <v>33593704</v>
      </c>
      <c r="AP1078" s="114"/>
      <c r="AQ1078" s="114"/>
      <c r="AR1078" s="114"/>
      <c r="AS1078" s="114"/>
      <c r="AT1078" s="190"/>
    </row>
    <row r="1079" spans="1:46" s="189" customFormat="1" ht="15" customHeight="1" x14ac:dyDescent="0.2">
      <c r="A1079" s="104"/>
      <c r="B1079" s="104">
        <f>VLOOKUP(BJB!$F$9:$F$5599,Ctrl!$B$4:$C$399,2,0)</f>
        <v>28</v>
      </c>
      <c r="C1079" s="104">
        <f>VLOOKUP(BJB!$G$9:$G$5599,Ctrl!$E$4:$F$399,2,0)</f>
        <v>3</v>
      </c>
      <c r="D1079" s="219">
        <v>1</v>
      </c>
      <c r="E1079" s="104" t="str">
        <f>VLOOKUP(BJB!$F$9:$F$5599,Ctrl!$B$4:$D$399,3,0)</f>
        <v>III</v>
      </c>
      <c r="F1079" s="139" t="s">
        <v>10541</v>
      </c>
      <c r="G1079" s="139" t="s">
        <v>1957</v>
      </c>
      <c r="H1079" s="125">
        <v>1120619000936</v>
      </c>
      <c r="I1079" s="220">
        <f>IF(G1078=BJB!$G1929,I1078+1,1)</f>
        <v>1</v>
      </c>
      <c r="J1079" s="912" t="s">
        <v>21234</v>
      </c>
      <c r="K1079" s="121" t="s">
        <v>4835</v>
      </c>
      <c r="L1079" s="104" t="s">
        <v>6477</v>
      </c>
      <c r="M1079" s="104" t="s">
        <v>2012</v>
      </c>
      <c r="N1079" s="120">
        <v>41159</v>
      </c>
      <c r="O1079" s="105">
        <v>45000000</v>
      </c>
      <c r="P1079" s="105" t="s">
        <v>15513</v>
      </c>
      <c r="Q1079" s="120">
        <v>41689</v>
      </c>
      <c r="R1079" s="105">
        <v>42213771</v>
      </c>
      <c r="S1079" s="146" t="s">
        <v>7888</v>
      </c>
      <c r="T1079" s="109">
        <v>42114</v>
      </c>
      <c r="U1079" s="141">
        <v>27734712</v>
      </c>
      <c r="V1079" s="109">
        <v>42114</v>
      </c>
      <c r="W1079" s="141">
        <v>27734712</v>
      </c>
      <c r="X1079" s="141">
        <v>0</v>
      </c>
      <c r="Y1079" s="141">
        <v>0</v>
      </c>
      <c r="Z1079" s="141">
        <v>0</v>
      </c>
      <c r="AA1079" s="114">
        <v>177502</v>
      </c>
      <c r="AB1079" s="114"/>
      <c r="AC1079" s="132"/>
      <c r="AD1079" s="141"/>
      <c r="AE1079" s="106">
        <v>0</v>
      </c>
      <c r="AF1079" s="106">
        <v>0</v>
      </c>
      <c r="AG1079" s="106">
        <v>0</v>
      </c>
      <c r="AH1079" s="141"/>
      <c r="AI1079" s="141"/>
      <c r="AJ1079" s="141"/>
      <c r="AK1079" s="154"/>
      <c r="AL1079" s="141"/>
      <c r="AM1079" s="141"/>
      <c r="AN1079" s="114">
        <f t="shared" si="32"/>
        <v>177502</v>
      </c>
      <c r="AO1079" s="114">
        <f t="shared" si="33"/>
        <v>27557210</v>
      </c>
      <c r="AP1079" s="114"/>
      <c r="AQ1079" s="114"/>
      <c r="AR1079" s="114"/>
      <c r="AS1079" s="114"/>
      <c r="AT1079" s="190"/>
    </row>
    <row r="1080" spans="1:46" s="189" customFormat="1" ht="15" customHeight="1" x14ac:dyDescent="0.2">
      <c r="A1080" s="104"/>
      <c r="B1080" s="104">
        <f>VLOOKUP(BJB!$F$9:$F$5599,Ctrl!$B$4:$C$399,2,0)</f>
        <v>28</v>
      </c>
      <c r="C1080" s="104">
        <f>VLOOKUP(BJB!$G$9:$G$5599,Ctrl!$E$4:$F$399,2,0)</f>
        <v>4</v>
      </c>
      <c r="D1080" s="219">
        <v>1</v>
      </c>
      <c r="E1080" s="104" t="str">
        <f>VLOOKUP(BJB!$F$9:$F$5599,Ctrl!$B$4:$D$399,3,0)</f>
        <v>III</v>
      </c>
      <c r="F1080" s="139" t="s">
        <v>10541</v>
      </c>
      <c r="G1080" s="139" t="s">
        <v>2026</v>
      </c>
      <c r="H1080" s="125"/>
      <c r="I1080" s="220">
        <f>IF(G1079=BJB!$G1979,I1079+1,1)</f>
        <v>1</v>
      </c>
      <c r="J1080" s="912" t="s">
        <v>21235</v>
      </c>
      <c r="K1080" s="121" t="s">
        <v>803</v>
      </c>
      <c r="L1080" s="104" t="s">
        <v>6477</v>
      </c>
      <c r="M1080" s="104" t="s">
        <v>2053</v>
      </c>
      <c r="N1080" s="120">
        <v>41235</v>
      </c>
      <c r="O1080" s="105">
        <v>45000000</v>
      </c>
      <c r="P1080" s="105" t="s">
        <v>15514</v>
      </c>
      <c r="Q1080" s="120">
        <v>41645</v>
      </c>
      <c r="R1080" s="105">
        <v>49001355</v>
      </c>
      <c r="S1080" s="146" t="s">
        <v>5886</v>
      </c>
      <c r="T1080" s="109">
        <v>41878</v>
      </c>
      <c r="U1080" s="141">
        <v>31500000</v>
      </c>
      <c r="V1080" s="109">
        <v>41852</v>
      </c>
      <c r="W1080" s="141">
        <v>31500000</v>
      </c>
      <c r="X1080" s="141">
        <v>0</v>
      </c>
      <c r="Y1080" s="141">
        <v>0</v>
      </c>
      <c r="Z1080" s="141">
        <v>0</v>
      </c>
      <c r="AA1080" s="114">
        <v>0</v>
      </c>
      <c r="AB1080" s="114"/>
      <c r="AC1080" s="141"/>
      <c r="AD1080" s="141"/>
      <c r="AE1080" s="106">
        <v>0</v>
      </c>
      <c r="AF1080" s="106">
        <v>0</v>
      </c>
      <c r="AG1080" s="106">
        <v>0</v>
      </c>
      <c r="AH1080" s="141"/>
      <c r="AI1080" s="141"/>
      <c r="AJ1080" s="141"/>
      <c r="AK1080" s="141"/>
      <c r="AL1080" s="141"/>
      <c r="AM1080" s="141"/>
      <c r="AN1080" s="114">
        <f t="shared" si="32"/>
        <v>0</v>
      </c>
      <c r="AO1080" s="114">
        <f t="shared" si="33"/>
        <v>31500000</v>
      </c>
      <c r="AP1080" s="114"/>
      <c r="AQ1080" s="114"/>
      <c r="AR1080" s="114"/>
      <c r="AS1080" s="114"/>
      <c r="AT1080" s="190"/>
    </row>
    <row r="1081" spans="1:46" s="189" customFormat="1" ht="15" customHeight="1" x14ac:dyDescent="0.2">
      <c r="A1081" s="104"/>
      <c r="B1081" s="104">
        <f>VLOOKUP(BJB!$F$9:$F$5599,Ctrl!$B$4:$C$399,2,0)</f>
        <v>28</v>
      </c>
      <c r="C1081" s="104">
        <f>VLOOKUP(BJB!$G$9:$G$5599,Ctrl!$E$4:$F$399,2,0)</f>
        <v>0</v>
      </c>
      <c r="D1081" s="219">
        <v>1</v>
      </c>
      <c r="E1081" s="104" t="str">
        <f>VLOOKUP(BJB!$F$9:$F$5599,Ctrl!$B$4:$D$399,3,0)</f>
        <v>III</v>
      </c>
      <c r="F1081" s="139" t="s">
        <v>10541</v>
      </c>
      <c r="G1081" s="139" t="s">
        <v>7655</v>
      </c>
      <c r="H1081" s="125">
        <v>1121218001143</v>
      </c>
      <c r="I1081" s="220">
        <f>IF(G1080=BJB!$G1663,I1080+1,1)</f>
        <v>1</v>
      </c>
      <c r="J1081" s="912" t="s">
        <v>21236</v>
      </c>
      <c r="K1081" s="121" t="s">
        <v>855</v>
      </c>
      <c r="L1081" s="104" t="s">
        <v>6477</v>
      </c>
      <c r="M1081" s="104" t="s">
        <v>5469</v>
      </c>
      <c r="N1081" s="120">
        <v>41509</v>
      </c>
      <c r="O1081" s="105">
        <v>120000000</v>
      </c>
      <c r="P1081" s="105" t="s">
        <v>15515</v>
      </c>
      <c r="Q1081" s="120">
        <v>41856</v>
      </c>
      <c r="R1081" s="105">
        <v>115026985</v>
      </c>
      <c r="S1081" s="146" t="s">
        <v>7334</v>
      </c>
      <c r="T1081" s="109">
        <v>42081</v>
      </c>
      <c r="U1081" s="141">
        <v>76968445</v>
      </c>
      <c r="V1081" s="109">
        <v>42081</v>
      </c>
      <c r="W1081" s="141">
        <v>76968445</v>
      </c>
      <c r="X1081" s="141">
        <v>0</v>
      </c>
      <c r="Y1081" s="141">
        <v>0</v>
      </c>
      <c r="Z1081" s="141">
        <v>0</v>
      </c>
      <c r="AA1081" s="114">
        <v>76647743</v>
      </c>
      <c r="AB1081" s="114"/>
      <c r="AC1081" s="132"/>
      <c r="AD1081" s="141"/>
      <c r="AE1081" s="106">
        <v>0</v>
      </c>
      <c r="AF1081" s="106">
        <v>0</v>
      </c>
      <c r="AG1081" s="106">
        <v>0</v>
      </c>
      <c r="AH1081" s="141"/>
      <c r="AI1081" s="141"/>
      <c r="AJ1081" s="141"/>
      <c r="AK1081" s="154"/>
      <c r="AL1081" s="141"/>
      <c r="AM1081" s="141"/>
      <c r="AN1081" s="114">
        <f t="shared" si="32"/>
        <v>76647743</v>
      </c>
      <c r="AO1081" s="114">
        <f t="shared" si="33"/>
        <v>320702</v>
      </c>
      <c r="AP1081" s="114"/>
      <c r="AQ1081" s="114"/>
      <c r="AR1081" s="114"/>
      <c r="AS1081" s="114"/>
      <c r="AT1081" s="190"/>
    </row>
    <row r="1082" spans="1:46" s="189" customFormat="1" ht="15" customHeight="1" x14ac:dyDescent="0.2">
      <c r="A1082" s="104"/>
      <c r="B1082" s="104">
        <f>VLOOKUP(BJB!$F$9:$F$5599,Ctrl!$B$4:$C$399,2,0)</f>
        <v>28</v>
      </c>
      <c r="C1082" s="104">
        <f>VLOOKUP(BJB!$G$9:$G$5599,Ctrl!$E$4:$F$399,2,0)</f>
        <v>3</v>
      </c>
      <c r="D1082" s="219">
        <v>1</v>
      </c>
      <c r="E1082" s="104" t="str">
        <f>VLOOKUP(BJB!$F$9:$F$5599,Ctrl!$B$4:$D$399,3,0)</f>
        <v>III</v>
      </c>
      <c r="F1082" s="139" t="s">
        <v>10541</v>
      </c>
      <c r="G1082" s="139" t="s">
        <v>1957</v>
      </c>
      <c r="H1082" s="125" t="s">
        <v>6637</v>
      </c>
      <c r="I1082" s="220">
        <f>IF(G1081=BJB!$G1911,I1081+1,1)</f>
        <v>1</v>
      </c>
      <c r="J1082" s="912" t="s">
        <v>21237</v>
      </c>
      <c r="K1082" s="121" t="s">
        <v>5733</v>
      </c>
      <c r="L1082" s="104" t="s">
        <v>6477</v>
      </c>
      <c r="M1082" s="104" t="s">
        <v>5734</v>
      </c>
      <c r="N1082" s="120">
        <v>41159</v>
      </c>
      <c r="O1082" s="105">
        <v>18000000</v>
      </c>
      <c r="P1082" s="105" t="s">
        <v>15516</v>
      </c>
      <c r="Q1082" s="120">
        <v>41689</v>
      </c>
      <c r="R1082" s="105">
        <v>12788301</v>
      </c>
      <c r="S1082" s="146" t="s">
        <v>5563</v>
      </c>
      <c r="T1082" s="109">
        <v>41820</v>
      </c>
      <c r="U1082" s="141">
        <v>8610449</v>
      </c>
      <c r="V1082" s="109">
        <v>41791</v>
      </c>
      <c r="W1082" s="141">
        <v>8610449</v>
      </c>
      <c r="X1082" s="141">
        <v>0</v>
      </c>
      <c r="Y1082" s="141">
        <v>0</v>
      </c>
      <c r="Z1082" s="141">
        <v>0</v>
      </c>
      <c r="AA1082" s="150">
        <v>220898</v>
      </c>
      <c r="AB1082" s="150"/>
      <c r="AC1082" s="132"/>
      <c r="AD1082" s="141"/>
      <c r="AE1082" s="106">
        <v>0</v>
      </c>
      <c r="AF1082" s="106">
        <v>0</v>
      </c>
      <c r="AG1082" s="106">
        <v>0</v>
      </c>
      <c r="AH1082" s="141"/>
      <c r="AI1082" s="141"/>
      <c r="AJ1082" s="141"/>
      <c r="AK1082" s="154"/>
      <c r="AL1082" s="141"/>
      <c r="AM1082" s="141"/>
      <c r="AN1082" s="114">
        <f t="shared" si="32"/>
        <v>220898</v>
      </c>
      <c r="AO1082" s="114">
        <f t="shared" si="33"/>
        <v>8389551</v>
      </c>
      <c r="AP1082" s="114"/>
      <c r="AQ1082" s="114"/>
      <c r="AR1082" s="114"/>
      <c r="AS1082" s="114"/>
      <c r="AT1082" s="190"/>
    </row>
    <row r="1083" spans="1:46" s="189" customFormat="1" ht="15" customHeight="1" x14ac:dyDescent="0.2">
      <c r="A1083" s="104"/>
      <c r="B1083" s="104">
        <f>VLOOKUP(BJB!$F$9:$F$5599,Ctrl!$B$4:$C$399,2,0)</f>
        <v>28</v>
      </c>
      <c r="C1083" s="104">
        <f>VLOOKUP(BJB!$G$9:$G$5599,Ctrl!$E$4:$F$399,2,0)</f>
        <v>3</v>
      </c>
      <c r="D1083" s="219">
        <v>1</v>
      </c>
      <c r="E1083" s="104" t="str">
        <f>VLOOKUP(BJB!$F$9:$F$5599,Ctrl!$B$4:$D$399,3,0)</f>
        <v>III</v>
      </c>
      <c r="F1083" s="139" t="s">
        <v>10541</v>
      </c>
      <c r="G1083" s="139" t="s">
        <v>1957</v>
      </c>
      <c r="H1083" s="125" t="s">
        <v>7457</v>
      </c>
      <c r="I1083" s="220">
        <f>IF(G1082=BJB!$G1885,I1082+1,1)</f>
        <v>1</v>
      </c>
      <c r="J1083" s="912" t="s">
        <v>21238</v>
      </c>
      <c r="K1083" s="121" t="s">
        <v>2001</v>
      </c>
      <c r="L1083" s="104" t="s">
        <v>6477</v>
      </c>
      <c r="M1083" s="104" t="s">
        <v>2002</v>
      </c>
      <c r="N1083" s="120">
        <v>40282</v>
      </c>
      <c r="O1083" s="105">
        <v>20000000</v>
      </c>
      <c r="P1083" s="105" t="s">
        <v>15517</v>
      </c>
      <c r="Q1083" s="120">
        <v>41424</v>
      </c>
      <c r="R1083" s="105">
        <v>10811106</v>
      </c>
      <c r="S1083" s="146" t="s">
        <v>2000</v>
      </c>
      <c r="T1083" s="109">
        <v>41486</v>
      </c>
      <c r="U1083" s="112">
        <v>7680750</v>
      </c>
      <c r="V1083" s="109">
        <v>41486</v>
      </c>
      <c r="W1083" s="141">
        <v>7680750</v>
      </c>
      <c r="X1083" s="141">
        <v>0</v>
      </c>
      <c r="Y1083" s="141">
        <v>0</v>
      </c>
      <c r="Z1083" s="141">
        <v>0</v>
      </c>
      <c r="AA1083" s="150">
        <v>1785000</v>
      </c>
      <c r="AB1083" s="150"/>
      <c r="AC1083" s="132"/>
      <c r="AD1083" s="141"/>
      <c r="AE1083" s="106">
        <v>0</v>
      </c>
      <c r="AF1083" s="106">
        <v>0</v>
      </c>
      <c r="AG1083" s="106">
        <v>0</v>
      </c>
      <c r="AH1083" s="112"/>
      <c r="AI1083" s="112"/>
      <c r="AJ1083" s="112"/>
      <c r="AK1083" s="119"/>
      <c r="AL1083" s="112"/>
      <c r="AM1083" s="112"/>
      <c r="AN1083" s="114">
        <f t="shared" si="32"/>
        <v>1785000</v>
      </c>
      <c r="AO1083" s="114">
        <f t="shared" si="33"/>
        <v>5895750</v>
      </c>
      <c r="AP1083" s="114"/>
      <c r="AQ1083" s="114"/>
      <c r="AR1083" s="114"/>
      <c r="AS1083" s="114"/>
      <c r="AT1083" s="190"/>
    </row>
    <row r="1084" spans="1:46" s="189" customFormat="1" ht="15" customHeight="1" x14ac:dyDescent="0.2">
      <c r="A1084" s="104"/>
      <c r="B1084" s="104">
        <f>VLOOKUP(BJB!$F$9:$F$5599,Ctrl!$B$4:$C$399,2,0)</f>
        <v>28</v>
      </c>
      <c r="C1084" s="104">
        <f>VLOOKUP(BJB!$G$9:$G$5599,Ctrl!$E$4:$F$399,2,0)</f>
        <v>4</v>
      </c>
      <c r="D1084" s="219">
        <v>1</v>
      </c>
      <c r="E1084" s="104" t="str">
        <f>VLOOKUP(BJB!$F$9:$F$5599,Ctrl!$B$4:$D$399,3,0)</f>
        <v>III</v>
      </c>
      <c r="F1084" s="139" t="s">
        <v>10541</v>
      </c>
      <c r="G1084" s="139" t="s">
        <v>2026</v>
      </c>
      <c r="H1084" s="684">
        <v>1121025000906</v>
      </c>
      <c r="I1084" s="220">
        <f>IF(G1083=BJB!$G1978,I1083+1,1)</f>
        <v>1</v>
      </c>
      <c r="J1084" s="912" t="s">
        <v>21239</v>
      </c>
      <c r="K1084" s="121" t="s">
        <v>5875</v>
      </c>
      <c r="L1084" s="104" t="s">
        <v>6477</v>
      </c>
      <c r="M1084" s="104" t="s">
        <v>2053</v>
      </c>
      <c r="N1084" s="120">
        <v>41235</v>
      </c>
      <c r="O1084" s="105">
        <v>100000000</v>
      </c>
      <c r="P1084" s="105" t="s">
        <v>15518</v>
      </c>
      <c r="Q1084" s="120">
        <v>41645</v>
      </c>
      <c r="R1084" s="105">
        <v>96169167</v>
      </c>
      <c r="S1084" s="146" t="s">
        <v>5886</v>
      </c>
      <c r="T1084" s="109">
        <v>41878</v>
      </c>
      <c r="U1084" s="141">
        <v>65076503</v>
      </c>
      <c r="V1084" s="109">
        <v>41852</v>
      </c>
      <c r="W1084" s="141">
        <v>65076503</v>
      </c>
      <c r="X1084" s="141">
        <v>0</v>
      </c>
      <c r="Y1084" s="141">
        <v>0</v>
      </c>
      <c r="Z1084" s="141">
        <v>0</v>
      </c>
      <c r="AA1084" s="114">
        <v>372911</v>
      </c>
      <c r="AB1084" s="114"/>
      <c r="AC1084" s="132"/>
      <c r="AD1084" s="141"/>
      <c r="AE1084" s="106">
        <v>0</v>
      </c>
      <c r="AF1084" s="106">
        <v>0</v>
      </c>
      <c r="AG1084" s="106">
        <v>0</v>
      </c>
      <c r="AH1084" s="222"/>
      <c r="AI1084" s="141"/>
      <c r="AJ1084" s="141"/>
      <c r="AK1084" s="154"/>
      <c r="AL1084" s="141"/>
      <c r="AM1084" s="141"/>
      <c r="AN1084" s="114">
        <f t="shared" si="32"/>
        <v>372911</v>
      </c>
      <c r="AO1084" s="114">
        <f t="shared" si="33"/>
        <v>64703592</v>
      </c>
      <c r="AP1084" s="114"/>
      <c r="AQ1084" s="114"/>
      <c r="AR1084" s="114"/>
      <c r="AS1084" s="114"/>
      <c r="AT1084" s="190"/>
    </row>
    <row r="1085" spans="1:46" s="189" customFormat="1" ht="15" customHeight="1" x14ac:dyDescent="0.2">
      <c r="A1085" s="104"/>
      <c r="B1085" s="104">
        <f>VLOOKUP(BJB!$F$9:$F$5599,Ctrl!$B$4:$C$399,2,0)</f>
        <v>28</v>
      </c>
      <c r="C1085" s="104">
        <f>VLOOKUP(BJB!$G$9:$G$5599,Ctrl!$E$4:$F$399,2,0)</f>
        <v>0</v>
      </c>
      <c r="D1085" s="219">
        <v>1</v>
      </c>
      <c r="E1085" s="104" t="str">
        <f>VLOOKUP(BJB!$F$9:$F$5599,Ctrl!$B$4:$D$399,3,0)</f>
        <v>III</v>
      </c>
      <c r="F1085" s="139" t="s">
        <v>10541</v>
      </c>
      <c r="G1085" s="139" t="s">
        <v>7655</v>
      </c>
      <c r="H1085" s="125" t="s">
        <v>7470</v>
      </c>
      <c r="I1085" s="220">
        <f>IF(G1084=BJB!$G1625,I1084+1,1)</f>
        <v>1</v>
      </c>
      <c r="J1085" s="912" t="s">
        <v>21240</v>
      </c>
      <c r="K1085" s="126" t="s">
        <v>5424</v>
      </c>
      <c r="L1085" s="104" t="s">
        <v>6477</v>
      </c>
      <c r="M1085" s="127" t="s">
        <v>1674</v>
      </c>
      <c r="N1085" s="128">
        <v>40997</v>
      </c>
      <c r="O1085" s="140">
        <v>10000000</v>
      </c>
      <c r="P1085" s="105" t="s">
        <v>15519</v>
      </c>
      <c r="Q1085" s="120">
        <v>41856</v>
      </c>
      <c r="R1085" s="105">
        <v>6825289</v>
      </c>
      <c r="S1085" s="146" t="s">
        <v>6086</v>
      </c>
      <c r="T1085" s="109">
        <v>42003</v>
      </c>
      <c r="U1085" s="141">
        <v>4512828</v>
      </c>
      <c r="V1085" s="109">
        <v>41974</v>
      </c>
      <c r="W1085" s="141">
        <v>4512828</v>
      </c>
      <c r="X1085" s="141">
        <v>0</v>
      </c>
      <c r="Y1085" s="141">
        <v>0</v>
      </c>
      <c r="Z1085" s="141">
        <v>0</v>
      </c>
      <c r="AA1085" s="114">
        <v>4013139</v>
      </c>
      <c r="AB1085" s="114"/>
      <c r="AC1085" s="132"/>
      <c r="AD1085" s="141"/>
      <c r="AE1085" s="106">
        <v>0</v>
      </c>
      <c r="AF1085" s="106">
        <v>0</v>
      </c>
      <c r="AG1085" s="106">
        <v>0</v>
      </c>
      <c r="AH1085" s="141"/>
      <c r="AI1085" s="141"/>
      <c r="AJ1085" s="141"/>
      <c r="AK1085" s="154"/>
      <c r="AL1085" s="141"/>
      <c r="AM1085" s="141"/>
      <c r="AN1085" s="114">
        <f t="shared" si="32"/>
        <v>4013139</v>
      </c>
      <c r="AO1085" s="114">
        <f t="shared" si="33"/>
        <v>499689</v>
      </c>
      <c r="AP1085" s="114"/>
      <c r="AQ1085" s="114"/>
      <c r="AR1085" s="114"/>
      <c r="AS1085" s="114"/>
    </row>
    <row r="1086" spans="1:46" s="189" customFormat="1" ht="15" customHeight="1" x14ac:dyDescent="0.2">
      <c r="A1086" s="104"/>
      <c r="B1086" s="104">
        <f>VLOOKUP(BJB!$F$9:$F$5599,Ctrl!$B$4:$C$399,2,0)</f>
        <v>28</v>
      </c>
      <c r="C1086" s="104">
        <f>VLOOKUP(BJB!$G$9:$G$5599,Ctrl!$E$4:$F$399,2,0)</f>
        <v>0</v>
      </c>
      <c r="D1086" s="219">
        <v>1</v>
      </c>
      <c r="E1086" s="104" t="str">
        <f>VLOOKUP(BJB!$F$9:$F$5599,Ctrl!$B$4:$D$399,3,0)</f>
        <v>III</v>
      </c>
      <c r="F1086" s="139" t="s">
        <v>10541</v>
      </c>
      <c r="G1086" s="139" t="s">
        <v>7655</v>
      </c>
      <c r="H1086" s="125"/>
      <c r="I1086" s="220">
        <f>IF(G1085=BJB!$G1527,I1085+1,1)</f>
        <v>1</v>
      </c>
      <c r="J1086" s="912" t="s">
        <v>21241</v>
      </c>
      <c r="K1086" s="121" t="s">
        <v>1635</v>
      </c>
      <c r="L1086" s="104" t="s">
        <v>6477</v>
      </c>
      <c r="M1086" s="104" t="s">
        <v>1634</v>
      </c>
      <c r="N1086" s="120">
        <v>39995</v>
      </c>
      <c r="O1086" s="107">
        <v>100000000</v>
      </c>
      <c r="P1086" s="105" t="s">
        <v>6222</v>
      </c>
      <c r="Q1086" s="120" t="s">
        <v>6222</v>
      </c>
      <c r="R1086" s="890">
        <v>0</v>
      </c>
      <c r="S1086" s="108" t="s">
        <v>6900</v>
      </c>
      <c r="T1086" s="109">
        <v>41088</v>
      </c>
      <c r="U1086" s="106">
        <v>63322913</v>
      </c>
      <c r="V1086" s="109" t="s">
        <v>6222</v>
      </c>
      <c r="W1086" s="141">
        <v>0</v>
      </c>
      <c r="X1086" s="141">
        <v>0</v>
      </c>
      <c r="Y1086" s="141">
        <v>0</v>
      </c>
      <c r="Z1086" s="141">
        <v>0</v>
      </c>
      <c r="AA1086" s="114">
        <v>0</v>
      </c>
      <c r="AB1086" s="114"/>
      <c r="AC1086" s="106"/>
      <c r="AD1086" s="141"/>
      <c r="AE1086" s="106">
        <v>0</v>
      </c>
      <c r="AF1086" s="106">
        <v>0</v>
      </c>
      <c r="AG1086" s="106">
        <v>0</v>
      </c>
      <c r="AH1086" s="106"/>
      <c r="AI1086" s="106"/>
      <c r="AJ1086" s="106"/>
      <c r="AK1086" s="106"/>
      <c r="AL1086" s="106"/>
      <c r="AM1086" s="106"/>
      <c r="AN1086" s="114">
        <f t="shared" si="32"/>
        <v>0</v>
      </c>
      <c r="AO1086" s="114">
        <f t="shared" si="33"/>
        <v>63322913</v>
      </c>
      <c r="AP1086" s="114"/>
      <c r="AQ1086" s="114"/>
      <c r="AR1086" s="114"/>
      <c r="AS1086" s="114"/>
    </row>
    <row r="1087" spans="1:46" s="189" customFormat="1" ht="15" customHeight="1" x14ac:dyDescent="0.2">
      <c r="A1087" s="104"/>
      <c r="B1087" s="104">
        <f>VLOOKUP(BJB!$F$9:$F$5599,Ctrl!$B$4:$C$399,2,0)</f>
        <v>28</v>
      </c>
      <c r="C1087" s="104">
        <f>VLOOKUP(BJB!$G$9:$G$5599,Ctrl!$E$4:$F$399,2,0)</f>
        <v>6</v>
      </c>
      <c r="D1087" s="219">
        <v>1</v>
      </c>
      <c r="E1087" s="104" t="str">
        <f>VLOOKUP(BJB!$F$9:$F$5599,Ctrl!$B$4:$D$399,3,0)</f>
        <v>III</v>
      </c>
      <c r="F1087" s="139" t="s">
        <v>10541</v>
      </c>
      <c r="G1087" s="139" t="s">
        <v>7406</v>
      </c>
      <c r="H1087" s="125"/>
      <c r="I1087" s="220">
        <f>IF(G1086=BJB!$G2059,I1086+1,1)</f>
        <v>1</v>
      </c>
      <c r="J1087" s="912" t="s">
        <v>21242</v>
      </c>
      <c r="K1087" s="126" t="s">
        <v>7587</v>
      </c>
      <c r="L1087" s="104" t="s">
        <v>6477</v>
      </c>
      <c r="M1087" s="127" t="s">
        <v>5540</v>
      </c>
      <c r="N1087" s="128">
        <v>41479</v>
      </c>
      <c r="O1087" s="140">
        <v>130000000</v>
      </c>
      <c r="P1087" s="105" t="s">
        <v>15520</v>
      </c>
      <c r="Q1087" s="120">
        <v>41765</v>
      </c>
      <c r="R1087" s="105">
        <v>116207984</v>
      </c>
      <c r="S1087" s="146" t="s">
        <v>5563</v>
      </c>
      <c r="T1087" s="109">
        <v>41820</v>
      </c>
      <c r="U1087" s="141">
        <v>79206749</v>
      </c>
      <c r="V1087" s="109">
        <v>41791</v>
      </c>
      <c r="W1087" s="141">
        <v>79206749</v>
      </c>
      <c r="X1087" s="141">
        <v>0</v>
      </c>
      <c r="Y1087" s="141">
        <v>0</v>
      </c>
      <c r="Z1087" s="141">
        <v>0</v>
      </c>
      <c r="AA1087" s="114">
        <v>0</v>
      </c>
      <c r="AB1087" s="114"/>
      <c r="AC1087" s="141"/>
      <c r="AD1087" s="141"/>
      <c r="AE1087" s="106">
        <v>0</v>
      </c>
      <c r="AF1087" s="106">
        <v>0</v>
      </c>
      <c r="AG1087" s="106">
        <v>0</v>
      </c>
      <c r="AH1087" s="141"/>
      <c r="AI1087" s="141"/>
      <c r="AJ1087" s="141"/>
      <c r="AK1087" s="141"/>
      <c r="AL1087" s="141"/>
      <c r="AM1087" s="141"/>
      <c r="AN1087" s="114">
        <f t="shared" si="32"/>
        <v>0</v>
      </c>
      <c r="AO1087" s="114">
        <f t="shared" si="33"/>
        <v>79206749</v>
      </c>
      <c r="AP1087" s="114"/>
      <c r="AQ1087" s="114"/>
      <c r="AR1087" s="114"/>
      <c r="AS1087" s="114"/>
    </row>
    <row r="1088" spans="1:46" s="189" customFormat="1" ht="15" customHeight="1" x14ac:dyDescent="0.2">
      <c r="A1088" s="104"/>
      <c r="B1088" s="104">
        <f>VLOOKUP(BJB!$F$9:$F$5599,Ctrl!$B$4:$C$399,2,0)</f>
        <v>28</v>
      </c>
      <c r="C1088" s="104">
        <f>VLOOKUP(BJB!$G$9:$G$5599,Ctrl!$E$4:$F$399,2,0)</f>
        <v>1</v>
      </c>
      <c r="D1088" s="219">
        <v>1</v>
      </c>
      <c r="E1088" s="104" t="str">
        <f>VLOOKUP(BJB!$F$9:$F$5599,Ctrl!$B$4:$D$399,3,0)</f>
        <v>III</v>
      </c>
      <c r="F1088" s="139" t="s">
        <v>10541</v>
      </c>
      <c r="G1088" s="139" t="s">
        <v>1717</v>
      </c>
      <c r="H1088" s="125"/>
      <c r="I1088" s="220">
        <f>IF(G1087=BJB!$G1726,I1087+1,1)</f>
        <v>1</v>
      </c>
      <c r="J1088" s="912" t="s">
        <v>21243</v>
      </c>
      <c r="K1088" s="121" t="s">
        <v>897</v>
      </c>
      <c r="L1088" s="104" t="s">
        <v>6477</v>
      </c>
      <c r="M1088" s="104" t="s">
        <v>1785</v>
      </c>
      <c r="N1088" s="120">
        <v>40263</v>
      </c>
      <c r="O1088" s="107">
        <v>75000000</v>
      </c>
      <c r="P1088" s="105" t="s">
        <v>6222</v>
      </c>
      <c r="Q1088" s="120" t="s">
        <v>6222</v>
      </c>
      <c r="R1088" s="890">
        <v>0</v>
      </c>
      <c r="S1088" s="108" t="s">
        <v>1775</v>
      </c>
      <c r="T1088" s="109">
        <v>40753</v>
      </c>
      <c r="U1088" s="106">
        <v>56250000</v>
      </c>
      <c r="V1088" s="109" t="s">
        <v>6222</v>
      </c>
      <c r="W1088" s="141">
        <v>0</v>
      </c>
      <c r="X1088" s="141">
        <v>0</v>
      </c>
      <c r="Y1088" s="141">
        <v>0</v>
      </c>
      <c r="Z1088" s="141">
        <v>0</v>
      </c>
      <c r="AA1088" s="114">
        <v>607500</v>
      </c>
      <c r="AB1088" s="114"/>
      <c r="AC1088" s="106"/>
      <c r="AD1088" s="141"/>
      <c r="AE1088" s="106">
        <v>0</v>
      </c>
      <c r="AF1088" s="106">
        <v>0</v>
      </c>
      <c r="AG1088" s="106">
        <v>0</v>
      </c>
      <c r="AH1088" s="106"/>
      <c r="AI1088" s="106"/>
      <c r="AJ1088" s="106"/>
      <c r="AK1088" s="106"/>
      <c r="AL1088" s="106"/>
      <c r="AM1088" s="106"/>
      <c r="AN1088" s="114">
        <f t="shared" si="32"/>
        <v>607500</v>
      </c>
      <c r="AO1088" s="114">
        <f t="shared" si="33"/>
        <v>55642500</v>
      </c>
      <c r="AP1088" s="114"/>
      <c r="AQ1088" s="114"/>
      <c r="AR1088" s="114"/>
      <c r="AS1088" s="114"/>
    </row>
    <row r="1089" spans="1:45" s="189" customFormat="1" ht="15" customHeight="1" x14ac:dyDescent="0.2">
      <c r="A1089" s="104"/>
      <c r="B1089" s="104">
        <f>VLOOKUP(BJB!$F$9:$F$5599,Ctrl!$B$4:$C$399,2,0)</f>
        <v>28</v>
      </c>
      <c r="C1089" s="104">
        <f>VLOOKUP(BJB!$G$9:$G$5599,Ctrl!$E$4:$F$399,2,0)</f>
        <v>0</v>
      </c>
      <c r="D1089" s="219">
        <v>1</v>
      </c>
      <c r="E1089" s="104" t="str">
        <f>VLOOKUP(BJB!$F$9:$F$5599,Ctrl!$B$4:$D$399,3,0)</f>
        <v>III</v>
      </c>
      <c r="F1089" s="139" t="s">
        <v>10541</v>
      </c>
      <c r="G1089" s="139" t="s">
        <v>7655</v>
      </c>
      <c r="H1089" s="125"/>
      <c r="I1089" s="220">
        <f>IF(G1088=BJB!$G1608,I1088+1,1)</f>
        <v>1</v>
      </c>
      <c r="J1089" s="912" t="s">
        <v>21244</v>
      </c>
      <c r="K1089" s="126" t="s">
        <v>5710</v>
      </c>
      <c r="L1089" s="104" t="s">
        <v>6477</v>
      </c>
      <c r="M1089" s="127" t="s">
        <v>5711</v>
      </c>
      <c r="N1089" s="128">
        <v>40368</v>
      </c>
      <c r="O1089" s="140">
        <v>75000000</v>
      </c>
      <c r="P1089" s="105" t="s">
        <v>15521</v>
      </c>
      <c r="Q1089" s="120">
        <v>41616</v>
      </c>
      <c r="R1089" s="105">
        <v>62952863</v>
      </c>
      <c r="S1089" s="146" t="s">
        <v>5563</v>
      </c>
      <c r="T1089" s="109">
        <v>41820</v>
      </c>
      <c r="U1089" s="141">
        <v>43909048</v>
      </c>
      <c r="V1089" s="109">
        <v>41791</v>
      </c>
      <c r="W1089" s="141">
        <v>43909048</v>
      </c>
      <c r="X1089" s="141">
        <v>0</v>
      </c>
      <c r="Y1089" s="141">
        <v>0</v>
      </c>
      <c r="Z1089" s="141">
        <v>0</v>
      </c>
      <c r="AA1089" s="114">
        <v>0</v>
      </c>
      <c r="AB1089" s="114"/>
      <c r="AC1089" s="141"/>
      <c r="AD1089" s="141"/>
      <c r="AE1089" s="106">
        <v>0</v>
      </c>
      <c r="AF1089" s="106">
        <v>0</v>
      </c>
      <c r="AG1089" s="106">
        <v>0</v>
      </c>
      <c r="AH1089" s="141"/>
      <c r="AI1089" s="141"/>
      <c r="AJ1089" s="141"/>
      <c r="AK1089" s="141"/>
      <c r="AL1089" s="141"/>
      <c r="AM1089" s="141"/>
      <c r="AN1089" s="114">
        <f t="shared" si="32"/>
        <v>0</v>
      </c>
      <c r="AO1089" s="114">
        <f t="shared" si="33"/>
        <v>43909048</v>
      </c>
      <c r="AP1089" s="114"/>
      <c r="AQ1089" s="114"/>
      <c r="AR1089" s="114"/>
      <c r="AS1089" s="114"/>
    </row>
    <row r="1090" spans="1:45" s="189" customFormat="1" ht="15" customHeight="1" x14ac:dyDescent="0.2">
      <c r="A1090" s="104"/>
      <c r="B1090" s="104">
        <f>VLOOKUP(BJB!$F$9:$F$5599,Ctrl!$B$4:$C$399,2,0)</f>
        <v>28</v>
      </c>
      <c r="C1090" s="104">
        <f>VLOOKUP(BJB!$G$9:$G$5599,Ctrl!$E$4:$F$399,2,0)</f>
        <v>1</v>
      </c>
      <c r="D1090" s="219">
        <v>1</v>
      </c>
      <c r="E1090" s="104" t="str">
        <f>VLOOKUP(BJB!$F$9:$F$5599,Ctrl!$B$4:$D$399,3,0)</f>
        <v>III</v>
      </c>
      <c r="F1090" s="139" t="s">
        <v>10541</v>
      </c>
      <c r="G1090" s="139" t="s">
        <v>1717</v>
      </c>
      <c r="H1090" s="125"/>
      <c r="I1090" s="220">
        <f>IF(G1089=BJB!$G1724,I1089+1,1)</f>
        <v>1</v>
      </c>
      <c r="J1090" s="912" t="s">
        <v>21245</v>
      </c>
      <c r="K1090" s="121" t="s">
        <v>1279</v>
      </c>
      <c r="L1090" s="104" t="s">
        <v>6477</v>
      </c>
      <c r="M1090" s="104" t="s">
        <v>1783</v>
      </c>
      <c r="N1090" s="120">
        <v>40028</v>
      </c>
      <c r="O1090" s="107">
        <v>20000000</v>
      </c>
      <c r="P1090" s="105" t="s">
        <v>6222</v>
      </c>
      <c r="Q1090" s="120" t="s">
        <v>6222</v>
      </c>
      <c r="R1090" s="890">
        <v>0</v>
      </c>
      <c r="S1090" s="108" t="s">
        <v>1775</v>
      </c>
      <c r="T1090" s="109">
        <v>40753</v>
      </c>
      <c r="U1090" s="106">
        <v>15000000</v>
      </c>
      <c r="V1090" s="109" t="s">
        <v>6222</v>
      </c>
      <c r="W1090" s="141">
        <v>0</v>
      </c>
      <c r="X1090" s="141">
        <v>0</v>
      </c>
      <c r="Y1090" s="141">
        <v>0</v>
      </c>
      <c r="Z1090" s="141">
        <v>0</v>
      </c>
      <c r="AA1090" s="114">
        <v>18001</v>
      </c>
      <c r="AB1090" s="114"/>
      <c r="AC1090" s="106"/>
      <c r="AD1090" s="141"/>
      <c r="AE1090" s="106">
        <v>0</v>
      </c>
      <c r="AF1090" s="106">
        <v>0</v>
      </c>
      <c r="AG1090" s="106">
        <v>0</v>
      </c>
      <c r="AH1090" s="106"/>
      <c r="AI1090" s="106"/>
      <c r="AJ1090" s="106"/>
      <c r="AK1090" s="106"/>
      <c r="AL1090" s="106"/>
      <c r="AM1090" s="106"/>
      <c r="AN1090" s="114">
        <f t="shared" si="32"/>
        <v>18001</v>
      </c>
      <c r="AO1090" s="114">
        <f t="shared" si="33"/>
        <v>14981999</v>
      </c>
      <c r="AP1090" s="114"/>
      <c r="AQ1090" s="114"/>
      <c r="AR1090" s="114"/>
      <c r="AS1090" s="114"/>
    </row>
    <row r="1091" spans="1:45" s="189" customFormat="1" ht="15" customHeight="1" x14ac:dyDescent="0.2">
      <c r="A1091" s="104"/>
      <c r="B1091" s="104">
        <f>VLOOKUP(BJB!$F$9:$F$5599,Ctrl!$B$4:$C$399,2,0)</f>
        <v>28</v>
      </c>
      <c r="C1091" s="104">
        <f>VLOOKUP(BJB!$G$9:$G$5599,Ctrl!$E$4:$F$399,2,0)</f>
        <v>4</v>
      </c>
      <c r="D1091" s="219">
        <v>1</v>
      </c>
      <c r="E1091" s="104" t="str">
        <f>VLOOKUP(BJB!$F$9:$F$5599,Ctrl!$B$4:$D$399,3,0)</f>
        <v>III</v>
      </c>
      <c r="F1091" s="139" t="s">
        <v>10541</v>
      </c>
      <c r="G1091" s="139" t="s">
        <v>2026</v>
      </c>
      <c r="H1091" s="125">
        <v>1100826000136</v>
      </c>
      <c r="I1091" s="220">
        <f>IF(G1090=BJB!$G1977,I1090+1,1)</f>
        <v>1</v>
      </c>
      <c r="J1091" s="912" t="s">
        <v>21246</v>
      </c>
      <c r="K1091" s="121" t="s">
        <v>4978</v>
      </c>
      <c r="L1091" s="104" t="s">
        <v>6477</v>
      </c>
      <c r="M1091" s="104" t="s">
        <v>4980</v>
      </c>
      <c r="N1091" s="120">
        <v>40444</v>
      </c>
      <c r="O1091" s="105">
        <v>15000000</v>
      </c>
      <c r="P1091" s="105" t="s">
        <v>15522</v>
      </c>
      <c r="Q1091" s="120">
        <v>41582</v>
      </c>
      <c r="R1091" s="105">
        <v>14350658</v>
      </c>
      <c r="S1091" s="234" t="s">
        <v>4963</v>
      </c>
      <c r="T1091" s="130">
        <v>41670</v>
      </c>
      <c r="U1091" s="141">
        <v>9595478</v>
      </c>
      <c r="V1091" s="109">
        <v>41640</v>
      </c>
      <c r="W1091" s="141">
        <v>9595478</v>
      </c>
      <c r="X1091" s="141">
        <v>0</v>
      </c>
      <c r="Y1091" s="141">
        <v>0</v>
      </c>
      <c r="Z1091" s="141">
        <v>0</v>
      </c>
      <c r="AA1091" s="114">
        <v>1197119</v>
      </c>
      <c r="AB1091" s="114"/>
      <c r="AC1091" s="132"/>
      <c r="AD1091" s="141"/>
      <c r="AE1091" s="106">
        <v>0</v>
      </c>
      <c r="AF1091" s="106">
        <v>0</v>
      </c>
      <c r="AG1091" s="106">
        <v>0</v>
      </c>
      <c r="AH1091" s="141"/>
      <c r="AI1091" s="141"/>
      <c r="AJ1091" s="141"/>
      <c r="AK1091" s="154"/>
      <c r="AL1091" s="141"/>
      <c r="AM1091" s="141"/>
      <c r="AN1091" s="114">
        <f t="shared" si="32"/>
        <v>1197119</v>
      </c>
      <c r="AO1091" s="114">
        <f t="shared" si="33"/>
        <v>8398359</v>
      </c>
      <c r="AP1091" s="114"/>
      <c r="AQ1091" s="114"/>
      <c r="AR1091" s="114"/>
      <c r="AS1091" s="114"/>
    </row>
    <row r="1092" spans="1:45" s="189" customFormat="1" ht="15" customHeight="1" x14ac:dyDescent="0.2">
      <c r="A1092" s="104"/>
      <c r="B1092" s="104">
        <f>VLOOKUP(BJB!$F$9:$F$5599,Ctrl!$B$4:$C$399,2,0)</f>
        <v>28</v>
      </c>
      <c r="C1092" s="104">
        <f>VLOOKUP(BJB!$G$9:$G$5599,Ctrl!$E$4:$F$399,2,0)</f>
        <v>5</v>
      </c>
      <c r="D1092" s="219">
        <v>1</v>
      </c>
      <c r="E1092" s="104" t="str">
        <f>VLOOKUP(BJB!$F$9:$F$5599,Ctrl!$B$4:$D$399,3,0)</f>
        <v>III</v>
      </c>
      <c r="F1092" s="139" t="s">
        <v>10541</v>
      </c>
      <c r="G1092" s="139" t="s">
        <v>2058</v>
      </c>
      <c r="H1092" s="231" t="s">
        <v>17694</v>
      </c>
      <c r="I1092" s="220">
        <f>IF(G1091=BJB!$G1841,I1091+1,1)</f>
        <v>1</v>
      </c>
      <c r="J1092" s="891" t="s">
        <v>18286</v>
      </c>
      <c r="K1092" s="121" t="s">
        <v>7770</v>
      </c>
      <c r="L1092" s="104" t="s">
        <v>6477</v>
      </c>
      <c r="M1092" s="104" t="s">
        <v>7850</v>
      </c>
      <c r="N1092" s="120">
        <v>40963</v>
      </c>
      <c r="O1092" s="105">
        <v>50000000</v>
      </c>
      <c r="P1092" s="105" t="s">
        <v>15523</v>
      </c>
      <c r="Q1092" s="120">
        <v>41948</v>
      </c>
      <c r="R1092" s="105">
        <v>45638258</v>
      </c>
      <c r="S1092" s="146" t="s">
        <v>7911</v>
      </c>
      <c r="T1092" s="109">
        <v>42114</v>
      </c>
      <c r="U1092" s="141">
        <v>29962068</v>
      </c>
      <c r="V1092" s="109">
        <v>42114</v>
      </c>
      <c r="W1092" s="141">
        <v>29962068</v>
      </c>
      <c r="X1092" s="141">
        <v>0</v>
      </c>
      <c r="Y1092" s="141">
        <v>0</v>
      </c>
      <c r="Z1092" s="141">
        <v>0</v>
      </c>
      <c r="AA1092" s="114">
        <v>948083</v>
      </c>
      <c r="AB1092" s="114"/>
      <c r="AC1092" s="132">
        <v>211708</v>
      </c>
      <c r="AD1092" s="141"/>
      <c r="AE1092" s="106">
        <v>460235</v>
      </c>
      <c r="AF1092" s="106">
        <v>0</v>
      </c>
      <c r="AG1092" s="106">
        <v>0</v>
      </c>
      <c r="AH1092" s="141"/>
      <c r="AI1092" s="222"/>
      <c r="AJ1092" s="141"/>
      <c r="AK1092" s="154"/>
      <c r="AL1092" s="141"/>
      <c r="AM1092" s="141"/>
      <c r="AN1092" s="114">
        <f t="shared" si="32"/>
        <v>1620026</v>
      </c>
      <c r="AO1092" s="114">
        <f t="shared" si="33"/>
        <v>28342042</v>
      </c>
      <c r="AP1092" s="114"/>
      <c r="AQ1092" s="114"/>
      <c r="AR1092" s="114"/>
      <c r="AS1092" s="114"/>
    </row>
    <row r="1093" spans="1:45" s="189" customFormat="1" ht="15" customHeight="1" x14ac:dyDescent="0.2">
      <c r="A1093" s="104"/>
      <c r="B1093" s="104">
        <f>VLOOKUP(BJB!$F$9:$F$5599,Ctrl!$B$4:$C$399,2,0)</f>
        <v>28</v>
      </c>
      <c r="C1093" s="104">
        <f>VLOOKUP(BJB!$G$9:$G$5599,Ctrl!$E$4:$F$399,2,0)</f>
        <v>1</v>
      </c>
      <c r="D1093" s="219">
        <v>1</v>
      </c>
      <c r="E1093" s="104" t="str">
        <f>VLOOKUP(BJB!$F$9:$F$5599,Ctrl!$B$4:$D$399,3,0)</f>
        <v>III</v>
      </c>
      <c r="F1093" s="139" t="s">
        <v>10541</v>
      </c>
      <c r="G1093" s="139" t="s">
        <v>1717</v>
      </c>
      <c r="H1093" s="125"/>
      <c r="I1093" s="220">
        <f>IF(G1092=BJB!$G1754,I1092+1,1)</f>
        <v>1</v>
      </c>
      <c r="J1093" s="912" t="s">
        <v>21247</v>
      </c>
      <c r="K1093" s="121" t="s">
        <v>1826</v>
      </c>
      <c r="L1093" s="104" t="s">
        <v>6477</v>
      </c>
      <c r="M1093" s="104" t="s">
        <v>1825</v>
      </c>
      <c r="N1093" s="120">
        <v>40592</v>
      </c>
      <c r="O1093" s="107">
        <v>2500000</v>
      </c>
      <c r="P1093" s="105" t="s">
        <v>6222</v>
      </c>
      <c r="Q1093" s="120" t="s">
        <v>6222</v>
      </c>
      <c r="R1093" s="890">
        <v>0</v>
      </c>
      <c r="S1093" s="108" t="s">
        <v>6913</v>
      </c>
      <c r="T1093" s="109">
        <v>41053</v>
      </c>
      <c r="U1093" s="106">
        <v>1750000</v>
      </c>
      <c r="V1093" s="109" t="s">
        <v>6222</v>
      </c>
      <c r="W1093" s="141">
        <v>0</v>
      </c>
      <c r="X1093" s="141">
        <v>0</v>
      </c>
      <c r="Y1093" s="141">
        <v>0</v>
      </c>
      <c r="Z1093" s="141">
        <v>0</v>
      </c>
      <c r="AA1093" s="114">
        <v>0</v>
      </c>
      <c r="AB1093" s="114"/>
      <c r="AC1093" s="106"/>
      <c r="AD1093" s="141"/>
      <c r="AE1093" s="106">
        <v>0</v>
      </c>
      <c r="AF1093" s="106">
        <v>0</v>
      </c>
      <c r="AG1093" s="106">
        <v>0</v>
      </c>
      <c r="AH1093" s="106"/>
      <c r="AI1093" s="106"/>
      <c r="AJ1093" s="106"/>
      <c r="AK1093" s="106"/>
      <c r="AL1093" s="106"/>
      <c r="AM1093" s="106"/>
      <c r="AN1093" s="114">
        <f t="shared" si="32"/>
        <v>0</v>
      </c>
      <c r="AO1093" s="114">
        <f t="shared" si="33"/>
        <v>1750000</v>
      </c>
      <c r="AP1093" s="114"/>
      <c r="AQ1093" s="114"/>
      <c r="AR1093" s="114"/>
      <c r="AS1093" s="114"/>
    </row>
    <row r="1094" spans="1:45" s="189" customFormat="1" ht="15" customHeight="1" x14ac:dyDescent="0.2">
      <c r="A1094" s="104"/>
      <c r="B1094" s="104">
        <f>VLOOKUP(BJB!$F$9:$F$5599,Ctrl!$B$4:$C$399,2,0)</f>
        <v>28</v>
      </c>
      <c r="C1094" s="104">
        <f>VLOOKUP(BJB!$G$9:$G$5599,Ctrl!$E$4:$F$399,2,0)</f>
        <v>0</v>
      </c>
      <c r="D1094" s="219">
        <v>1</v>
      </c>
      <c r="E1094" s="104" t="str">
        <f>VLOOKUP(BJB!$F$9:$F$5599,Ctrl!$B$4:$D$399,3,0)</f>
        <v>III</v>
      </c>
      <c r="F1094" s="139" t="s">
        <v>10580</v>
      </c>
      <c r="G1094" s="139" t="s">
        <v>7655</v>
      </c>
      <c r="H1094" s="125"/>
      <c r="I1094" s="220">
        <f>IF(G1093=BJB!$G1650,I1093+1,1)</f>
        <v>1</v>
      </c>
      <c r="J1094" s="912" t="s">
        <v>21248</v>
      </c>
      <c r="K1094" s="121" t="s">
        <v>8078</v>
      </c>
      <c r="L1094" s="104" t="s">
        <v>6477</v>
      </c>
      <c r="M1094" s="104" t="s">
        <v>5467</v>
      </c>
      <c r="N1094" s="120">
        <v>41347</v>
      </c>
      <c r="O1094" s="105">
        <v>100000000</v>
      </c>
      <c r="P1094" s="105" t="s">
        <v>15524</v>
      </c>
      <c r="Q1094" s="120">
        <v>41856</v>
      </c>
      <c r="R1094" s="105">
        <v>103421936</v>
      </c>
      <c r="S1094" s="146" t="s">
        <v>8229</v>
      </c>
      <c r="T1094" s="109">
        <v>42151</v>
      </c>
      <c r="U1094" s="141">
        <v>68700433</v>
      </c>
      <c r="V1094" s="109">
        <v>42151</v>
      </c>
      <c r="W1094" s="141">
        <v>68700433</v>
      </c>
      <c r="X1094" s="141">
        <v>0</v>
      </c>
      <c r="Y1094" s="141">
        <v>0</v>
      </c>
      <c r="Z1094" s="141">
        <v>0</v>
      </c>
      <c r="AA1094" s="114">
        <v>23449328</v>
      </c>
      <c r="AB1094" s="114"/>
      <c r="AC1094" s="132"/>
      <c r="AD1094" s="141"/>
      <c r="AE1094" s="106">
        <v>0</v>
      </c>
      <c r="AF1094" s="106">
        <v>0</v>
      </c>
      <c r="AG1094" s="106">
        <v>0</v>
      </c>
      <c r="AH1094" s="106"/>
      <c r="AI1094" s="222"/>
      <c r="AJ1094" s="106"/>
      <c r="AK1094" s="106"/>
      <c r="AL1094" s="106"/>
      <c r="AM1094" s="106"/>
      <c r="AN1094" s="114">
        <f t="shared" si="32"/>
        <v>23449328</v>
      </c>
      <c r="AO1094" s="114">
        <f t="shared" si="33"/>
        <v>45251105</v>
      </c>
      <c r="AP1094" s="114"/>
      <c r="AQ1094" s="114"/>
      <c r="AR1094" s="114"/>
      <c r="AS1094" s="114"/>
    </row>
    <row r="1095" spans="1:45" s="189" customFormat="1" ht="15" customHeight="1" x14ac:dyDescent="0.2">
      <c r="A1095" s="104"/>
      <c r="B1095" s="104">
        <f>VLOOKUP(BJB!$F$9:$F$5599,Ctrl!$B$4:$C$399,2,0)</f>
        <v>28</v>
      </c>
      <c r="C1095" s="104">
        <f>VLOOKUP(BJB!$G$9:$G$5599,Ctrl!$E$4:$F$399,2,0)</f>
        <v>3</v>
      </c>
      <c r="D1095" s="219">
        <v>1</v>
      </c>
      <c r="E1095" s="104" t="str">
        <f>VLOOKUP(BJB!$F$9:$F$5599,Ctrl!$B$4:$D$399,3,0)</f>
        <v>III</v>
      </c>
      <c r="F1095" s="139" t="s">
        <v>10580</v>
      </c>
      <c r="G1095" s="139" t="s">
        <v>8024</v>
      </c>
      <c r="H1095" s="125" t="s">
        <v>19320</v>
      </c>
      <c r="I1095" s="220"/>
      <c r="J1095" s="891" t="s">
        <v>20234</v>
      </c>
      <c r="K1095" s="121" t="s">
        <v>19319</v>
      </c>
      <c r="L1095" s="104" t="s">
        <v>6477</v>
      </c>
      <c r="M1095" s="104" t="s">
        <v>5737</v>
      </c>
      <c r="N1095" s="120">
        <v>41270</v>
      </c>
      <c r="O1095" s="105">
        <v>50000000</v>
      </c>
      <c r="P1095" s="105" t="s">
        <v>19321</v>
      </c>
      <c r="Q1095" s="120">
        <v>2015</v>
      </c>
      <c r="R1095" s="895">
        <v>28358995</v>
      </c>
      <c r="S1095" s="146" t="s">
        <v>9662</v>
      </c>
      <c r="T1095" s="109">
        <v>42360</v>
      </c>
      <c r="U1095" s="141">
        <v>18452993</v>
      </c>
      <c r="V1095" s="109" t="s">
        <v>6222</v>
      </c>
      <c r="W1095" s="141">
        <v>0</v>
      </c>
      <c r="X1095" s="141">
        <v>0</v>
      </c>
      <c r="Y1095" s="141">
        <v>0</v>
      </c>
      <c r="Z1095" s="141">
        <v>0</v>
      </c>
      <c r="AA1095" s="114">
        <v>0</v>
      </c>
      <c r="AB1095" s="114"/>
      <c r="AC1095" s="132"/>
      <c r="AD1095" s="141"/>
      <c r="AE1095" s="106">
        <v>0</v>
      </c>
      <c r="AF1095" s="106">
        <v>4000000</v>
      </c>
      <c r="AG1095" s="106">
        <v>0</v>
      </c>
      <c r="AH1095" s="141"/>
      <c r="AI1095" s="141"/>
      <c r="AJ1095" s="141"/>
      <c r="AK1095" s="141"/>
      <c r="AL1095" s="141"/>
      <c r="AM1095" s="141"/>
      <c r="AN1095" s="114">
        <f t="shared" si="32"/>
        <v>4000000</v>
      </c>
      <c r="AO1095" s="114">
        <f t="shared" si="33"/>
        <v>14452993</v>
      </c>
      <c r="AP1095" s="114"/>
      <c r="AQ1095" s="114"/>
      <c r="AR1095" s="114"/>
      <c r="AS1095" s="114"/>
    </row>
    <row r="1096" spans="1:45" s="189" customFormat="1" ht="15" customHeight="1" x14ac:dyDescent="0.2">
      <c r="A1096" s="104"/>
      <c r="B1096" s="104">
        <f>VLOOKUP(BJB!$F$9:$F$5599,Ctrl!$B$4:$C$399,2,0)</f>
        <v>28</v>
      </c>
      <c r="C1096" s="104">
        <f>VLOOKUP(BJB!$G$9:$G$5599,Ctrl!$E$4:$F$399,2,0)</f>
        <v>3</v>
      </c>
      <c r="D1096" s="219">
        <v>1</v>
      </c>
      <c r="E1096" s="104" t="str">
        <f>VLOOKUP(BJB!$F$9:$F$5599,Ctrl!$B$4:$D$399,3,0)</f>
        <v>III</v>
      </c>
      <c r="F1096" s="139" t="s">
        <v>10541</v>
      </c>
      <c r="G1096" s="139" t="s">
        <v>1957</v>
      </c>
      <c r="H1096" s="125"/>
      <c r="I1096" s="220"/>
      <c r="J1096" s="912" t="s">
        <v>21249</v>
      </c>
      <c r="K1096" s="121" t="s">
        <v>10871</v>
      </c>
      <c r="L1096" s="104" t="s">
        <v>6477</v>
      </c>
      <c r="M1096" s="104" t="s">
        <v>10446</v>
      </c>
      <c r="N1096" s="120">
        <v>41430</v>
      </c>
      <c r="O1096" s="105">
        <v>150000000</v>
      </c>
      <c r="P1096" s="105" t="s">
        <v>6222</v>
      </c>
      <c r="Q1096" s="120" t="s">
        <v>6222</v>
      </c>
      <c r="R1096" s="890">
        <v>0</v>
      </c>
      <c r="S1096" s="146" t="s">
        <v>10450</v>
      </c>
      <c r="T1096" s="109">
        <v>42520</v>
      </c>
      <c r="U1096" s="141">
        <v>86473857</v>
      </c>
      <c r="V1096" s="109" t="s">
        <v>6222</v>
      </c>
      <c r="W1096" s="141">
        <v>0</v>
      </c>
      <c r="X1096" s="141">
        <v>0</v>
      </c>
      <c r="Y1096" s="141">
        <v>0</v>
      </c>
      <c r="Z1096" s="141">
        <v>0</v>
      </c>
      <c r="AA1096" s="114">
        <v>0</v>
      </c>
      <c r="AB1096" s="114"/>
      <c r="AC1096" s="132"/>
      <c r="AD1096" s="141"/>
      <c r="AE1096" s="106">
        <v>0</v>
      </c>
      <c r="AF1096" s="106">
        <v>0</v>
      </c>
      <c r="AG1096" s="106">
        <v>0</v>
      </c>
      <c r="AH1096" s="228"/>
      <c r="AI1096" s="228"/>
      <c r="AJ1096" s="228"/>
      <c r="AK1096" s="141"/>
      <c r="AL1096" s="141"/>
      <c r="AM1096" s="141"/>
      <c r="AN1096" s="114">
        <f t="shared" si="32"/>
        <v>0</v>
      </c>
      <c r="AO1096" s="114">
        <f t="shared" si="33"/>
        <v>86473857</v>
      </c>
      <c r="AP1096" s="114"/>
      <c r="AQ1096" s="114"/>
      <c r="AR1096" s="114"/>
      <c r="AS1096" s="114"/>
    </row>
    <row r="1097" spans="1:45" s="189" customFormat="1" ht="15" customHeight="1" x14ac:dyDescent="0.2">
      <c r="A1097" s="104"/>
      <c r="B1097" s="104">
        <f>VLOOKUP(BJB!$F$9:$F$5599,Ctrl!$B$4:$C$399,2,0)</f>
        <v>28</v>
      </c>
      <c r="C1097" s="104">
        <f>VLOOKUP(BJB!$G$9:$G$5599,Ctrl!$E$4:$F$399,2,0)</f>
        <v>2</v>
      </c>
      <c r="D1097" s="219">
        <v>1</v>
      </c>
      <c r="E1097" s="104" t="str">
        <f>VLOOKUP(BJB!$F$9:$F$5599,Ctrl!$B$4:$D$399,3,0)</f>
        <v>III</v>
      </c>
      <c r="F1097" s="139" t="s">
        <v>10541</v>
      </c>
      <c r="G1097" s="139" t="s">
        <v>1908</v>
      </c>
      <c r="H1097" s="125"/>
      <c r="I1097" s="220"/>
      <c r="J1097" s="912" t="s">
        <v>21250</v>
      </c>
      <c r="K1097" s="121" t="s">
        <v>10871</v>
      </c>
      <c r="L1097" s="104" t="s">
        <v>6477</v>
      </c>
      <c r="M1097" s="104" t="s">
        <v>5786</v>
      </c>
      <c r="N1097" s="120">
        <v>41374</v>
      </c>
      <c r="O1097" s="105">
        <v>30000000</v>
      </c>
      <c r="P1097" s="105" t="s">
        <v>6222</v>
      </c>
      <c r="Q1097" s="120" t="s">
        <v>6222</v>
      </c>
      <c r="R1097" s="890">
        <v>0</v>
      </c>
      <c r="S1097" s="146" t="s">
        <v>10459</v>
      </c>
      <c r="T1097" s="109">
        <v>42510</v>
      </c>
      <c r="U1097" s="141">
        <v>13443035</v>
      </c>
      <c r="V1097" s="109" t="s">
        <v>6222</v>
      </c>
      <c r="W1097" s="141">
        <v>0</v>
      </c>
      <c r="X1097" s="141">
        <v>0</v>
      </c>
      <c r="Y1097" s="141">
        <v>0</v>
      </c>
      <c r="Z1097" s="141">
        <v>0</v>
      </c>
      <c r="AA1097" s="114">
        <v>68443</v>
      </c>
      <c r="AB1097" s="114"/>
      <c r="AC1097" s="132"/>
      <c r="AD1097" s="141"/>
      <c r="AE1097" s="106">
        <v>0</v>
      </c>
      <c r="AF1097" s="106">
        <v>0</v>
      </c>
      <c r="AG1097" s="106">
        <v>0</v>
      </c>
      <c r="AH1097" s="221"/>
      <c r="AI1097" s="141"/>
      <c r="AJ1097" s="141"/>
      <c r="AK1097" s="141"/>
      <c r="AL1097" s="141"/>
      <c r="AM1097" s="141"/>
      <c r="AN1097" s="114">
        <f t="shared" ref="AN1097:AN1160" si="34">SUM(AA1097:AM1097)</f>
        <v>68443</v>
      </c>
      <c r="AO1097" s="114">
        <f t="shared" ref="AO1097:AO1160" si="35">IF((U1097-AN1097)&lt;0,ABS(0),(U1097-AN1097))</f>
        <v>13374592</v>
      </c>
      <c r="AP1097" s="114"/>
      <c r="AQ1097" s="114"/>
      <c r="AR1097" s="114"/>
      <c r="AS1097" s="114"/>
    </row>
    <row r="1098" spans="1:45" s="189" customFormat="1" ht="15" customHeight="1" x14ac:dyDescent="0.2">
      <c r="A1098" s="104"/>
      <c r="B1098" s="104">
        <f>VLOOKUP(BJB!$F$9:$F$5599,Ctrl!$B$4:$C$399,2,0)</f>
        <v>28</v>
      </c>
      <c r="C1098" s="104">
        <f>VLOOKUP(BJB!$G$9:$G$5599,Ctrl!$E$4:$F$399,2,0)</f>
        <v>6</v>
      </c>
      <c r="D1098" s="219">
        <v>1</v>
      </c>
      <c r="E1098" s="104" t="str">
        <f>VLOOKUP(BJB!$F$9:$F$5599,Ctrl!$B$4:$D$399,3,0)</f>
        <v>III</v>
      </c>
      <c r="F1098" s="139" t="s">
        <v>10541</v>
      </c>
      <c r="G1098" s="139" t="s">
        <v>7406</v>
      </c>
      <c r="H1098" s="125">
        <v>1130213000753</v>
      </c>
      <c r="I1098" s="220">
        <f>IF(G1097=BJB!$G2065,I1097+1,1)</f>
        <v>1</v>
      </c>
      <c r="J1098" s="912" t="s">
        <v>21251</v>
      </c>
      <c r="K1098" s="121" t="s">
        <v>7323</v>
      </c>
      <c r="L1098" s="104" t="s">
        <v>6477</v>
      </c>
      <c r="M1098" s="104" t="s">
        <v>5616</v>
      </c>
      <c r="N1098" s="120">
        <v>41348</v>
      </c>
      <c r="O1098" s="105">
        <v>50000000</v>
      </c>
      <c r="P1098" s="105" t="s">
        <v>15525</v>
      </c>
      <c r="Q1098" s="120">
        <v>41891</v>
      </c>
      <c r="R1098" s="105">
        <v>35648334</v>
      </c>
      <c r="S1098" s="146" t="s">
        <v>7337</v>
      </c>
      <c r="T1098" s="109">
        <v>42081</v>
      </c>
      <c r="U1098" s="141">
        <v>24425567</v>
      </c>
      <c r="V1098" s="109">
        <v>42081</v>
      </c>
      <c r="W1098" s="141">
        <v>24425567</v>
      </c>
      <c r="X1098" s="141">
        <v>0</v>
      </c>
      <c r="Y1098" s="141">
        <v>0</v>
      </c>
      <c r="Z1098" s="141">
        <v>0</v>
      </c>
      <c r="AA1098" s="114">
        <v>1720543</v>
      </c>
      <c r="AB1098" s="114"/>
      <c r="AC1098" s="132"/>
      <c r="AD1098" s="141"/>
      <c r="AE1098" s="106">
        <v>0</v>
      </c>
      <c r="AF1098" s="106">
        <v>0</v>
      </c>
      <c r="AG1098" s="106">
        <v>0</v>
      </c>
      <c r="AH1098" s="141"/>
      <c r="AI1098" s="141"/>
      <c r="AJ1098" s="141"/>
      <c r="AK1098" s="154"/>
      <c r="AL1098" s="141"/>
      <c r="AM1098" s="141"/>
      <c r="AN1098" s="114">
        <f t="shared" si="34"/>
        <v>1720543</v>
      </c>
      <c r="AO1098" s="114">
        <f t="shared" si="35"/>
        <v>22705024</v>
      </c>
      <c r="AP1098" s="114"/>
      <c r="AQ1098" s="114"/>
      <c r="AR1098" s="114"/>
      <c r="AS1098" s="114"/>
    </row>
    <row r="1099" spans="1:45" s="189" customFormat="1" ht="15" customHeight="1" x14ac:dyDescent="0.2">
      <c r="A1099" s="104"/>
      <c r="B1099" s="104">
        <f>VLOOKUP(BJB!$F$9:$F$5599,Ctrl!$B$4:$C$399,2,0)</f>
        <v>28</v>
      </c>
      <c r="C1099" s="104">
        <f>VLOOKUP(BJB!$G$9:$G$5599,Ctrl!$E$4:$F$399,2,0)</f>
        <v>0</v>
      </c>
      <c r="D1099" s="219">
        <v>1</v>
      </c>
      <c r="E1099" s="104" t="str">
        <f>VLOOKUP(BJB!$F$9:$F$5599,Ctrl!$B$4:$D$399,3,0)</f>
        <v>III</v>
      </c>
      <c r="F1099" s="139" t="s">
        <v>10541</v>
      </c>
      <c r="G1099" s="139" t="s">
        <v>7655</v>
      </c>
      <c r="H1099" s="125"/>
      <c r="I1099" s="220">
        <f>IF(G1098=BJB!$G1438,I1098+1,1)</f>
        <v>1</v>
      </c>
      <c r="J1099" s="912" t="s">
        <v>21252</v>
      </c>
      <c r="K1099" s="121" t="s">
        <v>1497</v>
      </c>
      <c r="L1099" s="104" t="s">
        <v>6477</v>
      </c>
      <c r="M1099" s="104" t="s">
        <v>1487</v>
      </c>
      <c r="N1099" s="120">
        <v>39701</v>
      </c>
      <c r="O1099" s="114">
        <v>5000000</v>
      </c>
      <c r="P1099" s="105" t="s">
        <v>15526</v>
      </c>
      <c r="Q1099" s="120" t="s">
        <v>15527</v>
      </c>
      <c r="R1099" s="105">
        <v>1872089</v>
      </c>
      <c r="S1099" s="108" t="s">
        <v>6885</v>
      </c>
      <c r="T1099" s="109">
        <v>40359</v>
      </c>
      <c r="U1099" s="114">
        <v>1404067</v>
      </c>
      <c r="V1099" s="109">
        <v>40359</v>
      </c>
      <c r="W1099" s="141">
        <v>1404066.7</v>
      </c>
      <c r="X1099" s="141">
        <v>0</v>
      </c>
      <c r="Y1099" s="141">
        <v>0</v>
      </c>
      <c r="Z1099" s="141">
        <v>0</v>
      </c>
      <c r="AA1099" s="114">
        <v>0</v>
      </c>
      <c r="AB1099" s="114"/>
      <c r="AC1099" s="114"/>
      <c r="AD1099" s="141"/>
      <c r="AE1099" s="106">
        <v>0</v>
      </c>
      <c r="AF1099" s="106">
        <v>0</v>
      </c>
      <c r="AG1099" s="106">
        <v>0</v>
      </c>
      <c r="AH1099" s="114"/>
      <c r="AI1099" s="114"/>
      <c r="AJ1099" s="114"/>
      <c r="AK1099" s="114"/>
      <c r="AL1099" s="114"/>
      <c r="AM1099" s="114"/>
      <c r="AN1099" s="114">
        <f t="shared" si="34"/>
        <v>0</v>
      </c>
      <c r="AO1099" s="114">
        <f t="shared" si="35"/>
        <v>1404067</v>
      </c>
      <c r="AP1099" s="114"/>
      <c r="AQ1099" s="114"/>
      <c r="AR1099" s="114"/>
      <c r="AS1099" s="114"/>
    </row>
    <row r="1100" spans="1:45" s="189" customFormat="1" ht="15" customHeight="1" x14ac:dyDescent="0.2">
      <c r="A1100" s="104"/>
      <c r="B1100" s="104">
        <f>VLOOKUP(BJB!$F$9:$F$5599,Ctrl!$B$4:$C$399,2,0)</f>
        <v>28</v>
      </c>
      <c r="C1100" s="104">
        <f>VLOOKUP(BJB!$G$9:$G$5599,Ctrl!$E$4:$F$399,2,0)</f>
        <v>7</v>
      </c>
      <c r="D1100" s="219">
        <v>1</v>
      </c>
      <c r="E1100" s="104" t="str">
        <f>VLOOKUP(BJB!$F$9:$F$5599,Ctrl!$B$4:$D$399,3,0)</f>
        <v>III</v>
      </c>
      <c r="F1100" s="139" t="s">
        <v>10541</v>
      </c>
      <c r="G1100" s="139" t="s">
        <v>6581</v>
      </c>
      <c r="H1100" s="125"/>
      <c r="I1100" s="220">
        <f>IF(G1099=BJB!$G2049,I1099+1,1)</f>
        <v>1</v>
      </c>
      <c r="J1100" s="912" t="s">
        <v>21253</v>
      </c>
      <c r="K1100" s="126" t="s">
        <v>7592</v>
      </c>
      <c r="L1100" s="104" t="s">
        <v>6477</v>
      </c>
      <c r="M1100" s="127" t="s">
        <v>5859</v>
      </c>
      <c r="N1100" s="128">
        <v>41429</v>
      </c>
      <c r="O1100" s="140">
        <v>20000000</v>
      </c>
      <c r="P1100" s="105" t="s">
        <v>15528</v>
      </c>
      <c r="Q1100" s="120">
        <v>41843</v>
      </c>
      <c r="R1100" s="105">
        <v>22801421</v>
      </c>
      <c r="S1100" s="146" t="s">
        <v>5984</v>
      </c>
      <c r="T1100" s="109">
        <v>41942</v>
      </c>
      <c r="U1100" s="141">
        <v>14000000</v>
      </c>
      <c r="V1100" s="109">
        <v>41913</v>
      </c>
      <c r="W1100" s="141">
        <v>14000000</v>
      </c>
      <c r="X1100" s="141">
        <v>0</v>
      </c>
      <c r="Y1100" s="141">
        <v>0</v>
      </c>
      <c r="Z1100" s="141">
        <v>0</v>
      </c>
      <c r="AA1100" s="114">
        <v>843938</v>
      </c>
      <c r="AB1100" s="114"/>
      <c r="AC1100" s="141"/>
      <c r="AD1100" s="141"/>
      <c r="AE1100" s="106">
        <v>0</v>
      </c>
      <c r="AF1100" s="106">
        <v>0</v>
      </c>
      <c r="AG1100" s="106">
        <v>0</v>
      </c>
      <c r="AH1100" s="141"/>
      <c r="AI1100" s="141"/>
      <c r="AJ1100" s="141"/>
      <c r="AK1100" s="141"/>
      <c r="AL1100" s="141"/>
      <c r="AM1100" s="141"/>
      <c r="AN1100" s="114">
        <f t="shared" si="34"/>
        <v>843938</v>
      </c>
      <c r="AO1100" s="114">
        <f t="shared" si="35"/>
        <v>13156062</v>
      </c>
      <c r="AP1100" s="114"/>
      <c r="AQ1100" s="114"/>
      <c r="AR1100" s="114"/>
      <c r="AS1100" s="114"/>
    </row>
    <row r="1101" spans="1:45" s="189" customFormat="1" ht="15" customHeight="1" x14ac:dyDescent="0.2">
      <c r="A1101" s="104"/>
      <c r="B1101" s="104">
        <f>VLOOKUP(BJB!$F$9:$F$5599,Ctrl!$B$4:$C$399,2,0)</f>
        <v>28</v>
      </c>
      <c r="C1101" s="104">
        <f>VLOOKUP(BJB!$G$9:$G$5599,Ctrl!$E$4:$F$399,2,0)</f>
        <v>2</v>
      </c>
      <c r="D1101" s="219">
        <v>1</v>
      </c>
      <c r="E1101" s="104" t="str">
        <f>VLOOKUP(BJB!$F$9:$F$5599,Ctrl!$B$4:$D$399,3,0)</f>
        <v>III</v>
      </c>
      <c r="F1101" s="139" t="s">
        <v>10541</v>
      </c>
      <c r="G1101" s="139" t="s">
        <v>1908</v>
      </c>
      <c r="H1101" s="887"/>
      <c r="I1101" s="220">
        <f>IF(G1100=BJB!$G2011,I1100+1,1)</f>
        <v>1</v>
      </c>
      <c r="J1101" s="912" t="s">
        <v>21254</v>
      </c>
      <c r="K1101" s="126" t="s">
        <v>1955</v>
      </c>
      <c r="L1101" s="104" t="s">
        <v>6477</v>
      </c>
      <c r="M1101" s="104" t="s">
        <v>1956</v>
      </c>
      <c r="N1101" s="120">
        <v>41211</v>
      </c>
      <c r="O1101" s="105">
        <v>30000000</v>
      </c>
      <c r="P1101" s="105" t="s">
        <v>15529</v>
      </c>
      <c r="Q1101" s="120">
        <v>41570</v>
      </c>
      <c r="R1101" s="105">
        <v>31377887</v>
      </c>
      <c r="S1101" s="234" t="s">
        <v>5978</v>
      </c>
      <c r="T1101" s="130">
        <v>41600</v>
      </c>
      <c r="U1101" s="112">
        <v>20665031</v>
      </c>
      <c r="V1101" s="109">
        <v>41600</v>
      </c>
      <c r="W1101" s="141">
        <v>20665031</v>
      </c>
      <c r="X1101" s="141">
        <v>0</v>
      </c>
      <c r="Y1101" s="141">
        <v>0</v>
      </c>
      <c r="Z1101" s="141">
        <v>0</v>
      </c>
      <c r="AA1101" s="114">
        <v>1369464</v>
      </c>
      <c r="AB1101" s="114"/>
      <c r="AC1101" s="132"/>
      <c r="AD1101" s="141"/>
      <c r="AE1101" s="106">
        <v>0</v>
      </c>
      <c r="AF1101" s="106">
        <v>0</v>
      </c>
      <c r="AG1101" s="106">
        <v>0</v>
      </c>
      <c r="AH1101" s="222"/>
      <c r="AI1101" s="112"/>
      <c r="AJ1101" s="112"/>
      <c r="AK1101" s="119"/>
      <c r="AL1101" s="112"/>
      <c r="AM1101" s="112"/>
      <c r="AN1101" s="114">
        <f t="shared" si="34"/>
        <v>1369464</v>
      </c>
      <c r="AO1101" s="114">
        <f t="shared" si="35"/>
        <v>19295567</v>
      </c>
      <c r="AP1101" s="114"/>
      <c r="AQ1101" s="114"/>
      <c r="AR1101" s="114"/>
      <c r="AS1101" s="114"/>
    </row>
    <row r="1102" spans="1:45" s="189" customFormat="1" ht="15" customHeight="1" x14ac:dyDescent="0.2">
      <c r="A1102" s="104"/>
      <c r="B1102" s="104">
        <f>VLOOKUP(BJB!$F$9:$F$5599,Ctrl!$B$4:$C$399,2,0)</f>
        <v>28</v>
      </c>
      <c r="C1102" s="104">
        <f>VLOOKUP(BJB!$G$9:$G$5599,Ctrl!$E$4:$F$399,2,0)</f>
        <v>1</v>
      </c>
      <c r="D1102" s="219">
        <v>1</v>
      </c>
      <c r="E1102" s="104" t="str">
        <f>VLOOKUP(BJB!$F$9:$F$5599,Ctrl!$B$4:$D$399,3,0)</f>
        <v>III</v>
      </c>
      <c r="F1102" s="139" t="s">
        <v>10541</v>
      </c>
      <c r="G1102" s="139" t="s">
        <v>1717</v>
      </c>
      <c r="H1102" s="125"/>
      <c r="I1102" s="220">
        <f>IF(G1101=BJB!$G1773,I1101+1,1)</f>
        <v>1</v>
      </c>
      <c r="J1102" s="912" t="s">
        <v>21255</v>
      </c>
      <c r="K1102" s="121" t="s">
        <v>1849</v>
      </c>
      <c r="L1102" s="104" t="s">
        <v>6477</v>
      </c>
      <c r="M1102" s="104" t="s">
        <v>1850</v>
      </c>
      <c r="N1102" s="120">
        <v>40945</v>
      </c>
      <c r="O1102" s="107">
        <v>9300000</v>
      </c>
      <c r="P1102" s="105" t="s">
        <v>6222</v>
      </c>
      <c r="Q1102" s="120" t="s">
        <v>6222</v>
      </c>
      <c r="R1102" s="890">
        <v>0</v>
      </c>
      <c r="S1102" s="146" t="s">
        <v>1658</v>
      </c>
      <c r="T1102" s="109">
        <v>41200</v>
      </c>
      <c r="U1102" s="106">
        <v>6510000</v>
      </c>
      <c r="V1102" s="109" t="s">
        <v>6222</v>
      </c>
      <c r="W1102" s="141">
        <v>0</v>
      </c>
      <c r="X1102" s="141">
        <v>0</v>
      </c>
      <c r="Y1102" s="141">
        <v>0</v>
      </c>
      <c r="Z1102" s="141">
        <v>0</v>
      </c>
      <c r="AA1102" s="114">
        <v>0</v>
      </c>
      <c r="AB1102" s="114"/>
      <c r="AC1102" s="106"/>
      <c r="AD1102" s="141"/>
      <c r="AE1102" s="106">
        <v>0</v>
      </c>
      <c r="AF1102" s="106">
        <v>0</v>
      </c>
      <c r="AG1102" s="106">
        <v>0</v>
      </c>
      <c r="AH1102" s="106"/>
      <c r="AI1102" s="106"/>
      <c r="AJ1102" s="106"/>
      <c r="AK1102" s="106"/>
      <c r="AL1102" s="106"/>
      <c r="AM1102" s="106"/>
      <c r="AN1102" s="114">
        <f t="shared" si="34"/>
        <v>0</v>
      </c>
      <c r="AO1102" s="114">
        <f t="shared" si="35"/>
        <v>6510000</v>
      </c>
      <c r="AP1102" s="114"/>
      <c r="AQ1102" s="114"/>
      <c r="AR1102" s="114"/>
      <c r="AS1102" s="114"/>
    </row>
    <row r="1103" spans="1:45" s="189" customFormat="1" ht="15" customHeight="1" x14ac:dyDescent="0.2">
      <c r="A1103" s="104"/>
      <c r="B1103" s="104">
        <f>VLOOKUP(BJB!$F$9:$F$5599,Ctrl!$B$4:$C$399,2,0)</f>
        <v>28</v>
      </c>
      <c r="C1103" s="104">
        <f>VLOOKUP(BJB!$G$9:$G$5599,Ctrl!$E$4:$F$399,2,0)</f>
        <v>0</v>
      </c>
      <c r="D1103" s="219">
        <v>1</v>
      </c>
      <c r="E1103" s="104" t="str">
        <f>VLOOKUP(BJB!$F$9:$F$5599,Ctrl!$B$4:$D$399,3,0)</f>
        <v>III</v>
      </c>
      <c r="F1103" s="139" t="s">
        <v>10541</v>
      </c>
      <c r="G1103" s="139" t="s">
        <v>7655</v>
      </c>
      <c r="H1103" s="125"/>
      <c r="I1103" s="220">
        <f>IF(G1102=BJB!$G1492,I1102+1,1)</f>
        <v>1</v>
      </c>
      <c r="J1103" s="912" t="s">
        <v>21256</v>
      </c>
      <c r="K1103" s="121" t="s">
        <v>1582</v>
      </c>
      <c r="L1103" s="104" t="s">
        <v>6477</v>
      </c>
      <c r="M1103" s="104" t="s">
        <v>1583</v>
      </c>
      <c r="N1103" s="120">
        <v>40415</v>
      </c>
      <c r="O1103" s="107">
        <v>15000000</v>
      </c>
      <c r="P1103" s="105" t="s">
        <v>6222</v>
      </c>
      <c r="Q1103" s="120" t="s">
        <v>6222</v>
      </c>
      <c r="R1103" s="890">
        <v>0</v>
      </c>
      <c r="S1103" s="108" t="s">
        <v>1579</v>
      </c>
      <c r="T1103" s="109">
        <v>40815</v>
      </c>
      <c r="U1103" s="106">
        <v>6668625</v>
      </c>
      <c r="V1103" s="109" t="s">
        <v>6222</v>
      </c>
      <c r="W1103" s="141">
        <v>0</v>
      </c>
      <c r="X1103" s="141">
        <v>0</v>
      </c>
      <c r="Y1103" s="141">
        <v>0</v>
      </c>
      <c r="Z1103" s="141">
        <v>0</v>
      </c>
      <c r="AA1103" s="114">
        <v>3896625</v>
      </c>
      <c r="AB1103" s="114"/>
      <c r="AC1103" s="106"/>
      <c r="AD1103" s="141"/>
      <c r="AE1103" s="106">
        <v>0</v>
      </c>
      <c r="AF1103" s="106">
        <v>0</v>
      </c>
      <c r="AG1103" s="106">
        <v>0</v>
      </c>
      <c r="AH1103" s="106"/>
      <c r="AI1103" s="106"/>
      <c r="AJ1103" s="106"/>
      <c r="AK1103" s="106"/>
      <c r="AL1103" s="106"/>
      <c r="AM1103" s="106"/>
      <c r="AN1103" s="114">
        <f t="shared" si="34"/>
        <v>3896625</v>
      </c>
      <c r="AO1103" s="114">
        <f t="shared" si="35"/>
        <v>2772000</v>
      </c>
      <c r="AP1103" s="114"/>
      <c r="AQ1103" s="114"/>
      <c r="AR1103" s="114"/>
      <c r="AS1103" s="114"/>
    </row>
    <row r="1104" spans="1:45" s="189" customFormat="1" ht="15" customHeight="1" x14ac:dyDescent="0.2">
      <c r="A1104" s="104"/>
      <c r="B1104" s="104">
        <f>VLOOKUP(BJB!$F$9:$F$5599,Ctrl!$B$4:$C$399,2,0)</f>
        <v>28</v>
      </c>
      <c r="C1104" s="104">
        <f>VLOOKUP(BJB!$G$9:$G$5599,Ctrl!$E$4:$F$399,2,0)</f>
        <v>1</v>
      </c>
      <c r="D1104" s="219">
        <v>1</v>
      </c>
      <c r="E1104" s="104" t="str">
        <f>VLOOKUP(BJB!$F$9:$F$5599,Ctrl!$B$4:$D$399,3,0)</f>
        <v>III</v>
      </c>
      <c r="F1104" s="139" t="s">
        <v>10541</v>
      </c>
      <c r="G1104" s="139" t="s">
        <v>1717</v>
      </c>
      <c r="H1104" s="231" t="s">
        <v>20198</v>
      </c>
      <c r="I1104" s="220">
        <f>IF(G1103=BJB!$G1822,I1103+1,1)</f>
        <v>1</v>
      </c>
      <c r="J1104" s="891" t="s">
        <v>20235</v>
      </c>
      <c r="K1104" s="126" t="s">
        <v>5906</v>
      </c>
      <c r="L1104" s="104" t="s">
        <v>6477</v>
      </c>
      <c r="M1104" s="104" t="s">
        <v>1907</v>
      </c>
      <c r="N1104" s="128">
        <v>41271</v>
      </c>
      <c r="O1104" s="140">
        <v>14000000</v>
      </c>
      <c r="P1104" s="105" t="s">
        <v>15530</v>
      </c>
      <c r="Q1104" s="120">
        <v>41645</v>
      </c>
      <c r="R1104" s="105">
        <v>7614437</v>
      </c>
      <c r="S1104" s="146" t="s">
        <v>5866</v>
      </c>
      <c r="T1104" s="109">
        <v>41878</v>
      </c>
      <c r="U1104" s="141">
        <v>5138419</v>
      </c>
      <c r="V1104" s="109">
        <v>41852</v>
      </c>
      <c r="W1104" s="141">
        <v>5138419</v>
      </c>
      <c r="X1104" s="141">
        <v>0</v>
      </c>
      <c r="Y1104" s="141">
        <v>0</v>
      </c>
      <c r="Z1104" s="141">
        <v>0</v>
      </c>
      <c r="AA1104" s="114">
        <v>407100</v>
      </c>
      <c r="AB1104" s="114"/>
      <c r="AC1104" s="132"/>
      <c r="AD1104" s="141"/>
      <c r="AE1104" s="106">
        <v>0</v>
      </c>
      <c r="AF1104" s="106">
        <v>0</v>
      </c>
      <c r="AG1104" s="106">
        <v>488520</v>
      </c>
      <c r="AH1104" s="141"/>
      <c r="AI1104" s="141"/>
      <c r="AJ1104" s="141"/>
      <c r="AK1104" s="154"/>
      <c r="AL1104" s="141"/>
      <c r="AM1104" s="141"/>
      <c r="AN1104" s="114">
        <f t="shared" si="34"/>
        <v>895620</v>
      </c>
      <c r="AO1104" s="114">
        <f t="shared" si="35"/>
        <v>4242799</v>
      </c>
      <c r="AP1104" s="114"/>
      <c r="AQ1104" s="114"/>
      <c r="AR1104" s="114"/>
      <c r="AS1104" s="114"/>
    </row>
    <row r="1105" spans="1:45" s="189" customFormat="1" ht="15" customHeight="1" x14ac:dyDescent="0.2">
      <c r="A1105" s="104"/>
      <c r="B1105" s="104">
        <f>VLOOKUP(BJB!$F$9:$F$5599,Ctrl!$B$4:$C$399,2,0)</f>
        <v>28</v>
      </c>
      <c r="C1105" s="104">
        <f>VLOOKUP(BJB!$G$9:$G$5599,Ctrl!$E$4:$F$399,2,0)</f>
        <v>0</v>
      </c>
      <c r="D1105" s="219">
        <v>1</v>
      </c>
      <c r="E1105" s="104" t="str">
        <f>VLOOKUP(BJB!$F$9:$F$5599,Ctrl!$B$4:$D$399,3,0)</f>
        <v>III</v>
      </c>
      <c r="F1105" s="139" t="s">
        <v>10541</v>
      </c>
      <c r="G1105" s="139" t="s">
        <v>7655</v>
      </c>
      <c r="H1105" s="125"/>
      <c r="I1105" s="220">
        <f>IF(G1104=BJB!$G1572,I1104+1,1)</f>
        <v>1</v>
      </c>
      <c r="J1105" s="912" t="s">
        <v>21257</v>
      </c>
      <c r="K1105" s="126" t="s">
        <v>1708</v>
      </c>
      <c r="L1105" s="104" t="s">
        <v>6477</v>
      </c>
      <c r="M1105" s="127" t="s">
        <v>1646</v>
      </c>
      <c r="N1105" s="128">
        <v>40963</v>
      </c>
      <c r="O1105" s="140">
        <v>25000000</v>
      </c>
      <c r="P1105" s="105" t="s">
        <v>15510</v>
      </c>
      <c r="Q1105" s="120">
        <v>41506</v>
      </c>
      <c r="R1105" s="105">
        <v>20992732</v>
      </c>
      <c r="S1105" s="234" t="s">
        <v>5973</v>
      </c>
      <c r="T1105" s="130">
        <v>41605</v>
      </c>
      <c r="U1105" s="141">
        <v>12546616</v>
      </c>
      <c r="V1105" s="109">
        <v>41605</v>
      </c>
      <c r="W1105" s="141">
        <v>12546616</v>
      </c>
      <c r="X1105" s="141">
        <v>0</v>
      </c>
      <c r="Y1105" s="141">
        <v>0</v>
      </c>
      <c r="Z1105" s="141">
        <v>0</v>
      </c>
      <c r="AA1105" s="114">
        <v>0</v>
      </c>
      <c r="AB1105" s="114"/>
      <c r="AC1105" s="141"/>
      <c r="AD1105" s="141"/>
      <c r="AE1105" s="106">
        <v>0</v>
      </c>
      <c r="AF1105" s="106">
        <v>0</v>
      </c>
      <c r="AG1105" s="106">
        <v>0</v>
      </c>
      <c r="AH1105" s="141"/>
      <c r="AI1105" s="141"/>
      <c r="AJ1105" s="141"/>
      <c r="AK1105" s="141"/>
      <c r="AL1105" s="141"/>
      <c r="AM1105" s="141"/>
      <c r="AN1105" s="114">
        <f t="shared" si="34"/>
        <v>0</v>
      </c>
      <c r="AO1105" s="114">
        <f t="shared" si="35"/>
        <v>12546616</v>
      </c>
      <c r="AP1105" s="114"/>
      <c r="AQ1105" s="114"/>
      <c r="AR1105" s="114"/>
      <c r="AS1105" s="114"/>
    </row>
    <row r="1106" spans="1:45" s="189" customFormat="1" ht="15" customHeight="1" x14ac:dyDescent="0.2">
      <c r="A1106" s="104"/>
      <c r="B1106" s="104">
        <f>VLOOKUP(BJB!$F$9:$F$5599,Ctrl!$B$4:$C$399,2,0)</f>
        <v>28</v>
      </c>
      <c r="C1106" s="104">
        <f>VLOOKUP(BJB!$G$9:$G$5599,Ctrl!$E$4:$F$399,2,0)</f>
        <v>1</v>
      </c>
      <c r="D1106" s="219">
        <v>1</v>
      </c>
      <c r="E1106" s="104" t="str">
        <f>VLOOKUP(BJB!$F$9:$F$5599,Ctrl!$B$4:$D$399,3,0)</f>
        <v>III</v>
      </c>
      <c r="F1106" s="139" t="s">
        <v>10541</v>
      </c>
      <c r="G1106" s="139" t="s">
        <v>1717</v>
      </c>
      <c r="H1106" s="125"/>
      <c r="I1106" s="220">
        <f>IF(G1105=BJB!$G1742,I1105+1,1)</f>
        <v>1</v>
      </c>
      <c r="J1106" s="912" t="s">
        <v>21258</v>
      </c>
      <c r="K1106" s="121" t="s">
        <v>1808</v>
      </c>
      <c r="L1106" s="104" t="s">
        <v>6477</v>
      </c>
      <c r="M1106" s="104" t="s">
        <v>1532</v>
      </c>
      <c r="N1106" s="120">
        <v>39765</v>
      </c>
      <c r="O1106" s="107">
        <v>15000000</v>
      </c>
      <c r="P1106" s="105" t="s">
        <v>6222</v>
      </c>
      <c r="Q1106" s="120" t="s">
        <v>6222</v>
      </c>
      <c r="R1106" s="890">
        <v>0</v>
      </c>
      <c r="S1106" s="108" t="s">
        <v>1794</v>
      </c>
      <c r="T1106" s="109">
        <v>40840</v>
      </c>
      <c r="U1106" s="106">
        <v>11250000</v>
      </c>
      <c r="V1106" s="109" t="s">
        <v>6222</v>
      </c>
      <c r="W1106" s="141">
        <v>0</v>
      </c>
      <c r="X1106" s="141">
        <v>0</v>
      </c>
      <c r="Y1106" s="141">
        <v>0</v>
      </c>
      <c r="Z1106" s="141">
        <v>0</v>
      </c>
      <c r="AA1106" s="114">
        <v>0</v>
      </c>
      <c r="AB1106" s="114"/>
      <c r="AC1106" s="106"/>
      <c r="AD1106" s="141"/>
      <c r="AE1106" s="106">
        <v>0</v>
      </c>
      <c r="AF1106" s="106">
        <v>0</v>
      </c>
      <c r="AG1106" s="106">
        <v>0</v>
      </c>
      <c r="AH1106" s="106"/>
      <c r="AI1106" s="106"/>
      <c r="AJ1106" s="106"/>
      <c r="AK1106" s="106"/>
      <c r="AL1106" s="106"/>
      <c r="AM1106" s="106"/>
      <c r="AN1106" s="114">
        <f t="shared" si="34"/>
        <v>0</v>
      </c>
      <c r="AO1106" s="114">
        <f t="shared" si="35"/>
        <v>11250000</v>
      </c>
      <c r="AP1106" s="114"/>
      <c r="AQ1106" s="114"/>
      <c r="AR1106" s="114"/>
      <c r="AS1106" s="114"/>
    </row>
    <row r="1107" spans="1:45" s="189" customFormat="1" ht="15" customHeight="1" x14ac:dyDescent="0.2">
      <c r="A1107" s="104"/>
      <c r="B1107" s="104">
        <f>VLOOKUP(BJB!$F$9:$F$5599,Ctrl!$B$4:$C$399,2,0)</f>
        <v>28</v>
      </c>
      <c r="C1107" s="104">
        <f>VLOOKUP(BJB!$G$9:$G$5599,Ctrl!$E$4:$F$399,2,0)</f>
        <v>1</v>
      </c>
      <c r="D1107" s="219">
        <v>1</v>
      </c>
      <c r="E1107" s="104" t="str">
        <f>VLOOKUP(BJB!$F$9:$F$5599,Ctrl!$B$4:$D$399,3,0)</f>
        <v>III</v>
      </c>
      <c r="F1107" s="139" t="s">
        <v>10541</v>
      </c>
      <c r="G1107" s="139" t="s">
        <v>1717</v>
      </c>
      <c r="H1107" s="125"/>
      <c r="I1107" s="220">
        <f>IF(G1106=BJB!$G1782,I1106+1,1)</f>
        <v>1</v>
      </c>
      <c r="J1107" s="912" t="s">
        <v>21259</v>
      </c>
      <c r="K1107" s="121" t="s">
        <v>791</v>
      </c>
      <c r="L1107" s="104" t="s">
        <v>6477</v>
      </c>
      <c r="M1107" s="104" t="s">
        <v>1865</v>
      </c>
      <c r="N1107" s="120">
        <v>39080</v>
      </c>
      <c r="O1107" s="105">
        <v>75000000</v>
      </c>
      <c r="P1107" s="105" t="s">
        <v>15531</v>
      </c>
      <c r="Q1107" s="120">
        <v>41093</v>
      </c>
      <c r="R1107" s="105">
        <v>30548640</v>
      </c>
      <c r="S1107" s="146" t="s">
        <v>1866</v>
      </c>
      <c r="T1107" s="109">
        <v>41269</v>
      </c>
      <c r="U1107" s="106">
        <v>30548640</v>
      </c>
      <c r="V1107" s="109">
        <v>41269</v>
      </c>
      <c r="W1107" s="141">
        <v>30548640</v>
      </c>
      <c r="X1107" s="141">
        <v>0</v>
      </c>
      <c r="Y1107" s="141">
        <v>0</v>
      </c>
      <c r="Z1107" s="141">
        <v>0</v>
      </c>
      <c r="AA1107" s="114">
        <v>0</v>
      </c>
      <c r="AB1107" s="114"/>
      <c r="AC1107" s="106"/>
      <c r="AD1107" s="141"/>
      <c r="AE1107" s="106">
        <v>0</v>
      </c>
      <c r="AF1107" s="106">
        <v>0</v>
      </c>
      <c r="AG1107" s="106">
        <v>0</v>
      </c>
      <c r="AH1107" s="106"/>
      <c r="AI1107" s="106"/>
      <c r="AJ1107" s="106"/>
      <c r="AK1107" s="106"/>
      <c r="AL1107" s="106"/>
      <c r="AM1107" s="106"/>
      <c r="AN1107" s="114">
        <f t="shared" si="34"/>
        <v>0</v>
      </c>
      <c r="AO1107" s="114">
        <f t="shared" si="35"/>
        <v>30548640</v>
      </c>
      <c r="AP1107" s="114"/>
      <c r="AQ1107" s="114"/>
      <c r="AR1107" s="114"/>
      <c r="AS1107" s="114"/>
    </row>
    <row r="1108" spans="1:45" s="189" customFormat="1" ht="15" customHeight="1" x14ac:dyDescent="0.2">
      <c r="A1108" s="104"/>
      <c r="B1108" s="104">
        <f>VLOOKUP(BJB!$F$9:$F$5599,Ctrl!$B$4:$C$399,2,0)</f>
        <v>28</v>
      </c>
      <c r="C1108" s="104">
        <f>VLOOKUP(BJB!$G$9:$G$5599,Ctrl!$E$4:$F$399,2,0)</f>
        <v>0</v>
      </c>
      <c r="D1108" s="219">
        <v>1</v>
      </c>
      <c r="E1108" s="104" t="str">
        <f>VLOOKUP(BJB!$F$9:$F$5599,Ctrl!$B$4:$D$399,3,0)</f>
        <v>III</v>
      </c>
      <c r="F1108" s="139" t="s">
        <v>10541</v>
      </c>
      <c r="G1108" s="139" t="s">
        <v>7655</v>
      </c>
      <c r="H1108" s="125"/>
      <c r="I1108" s="220">
        <f>IF(G1107=BJB!$G1472,I1107+1,1)</f>
        <v>1</v>
      </c>
      <c r="J1108" s="912" t="s">
        <v>21260</v>
      </c>
      <c r="K1108" s="121" t="s">
        <v>1551</v>
      </c>
      <c r="L1108" s="104" t="s">
        <v>6477</v>
      </c>
      <c r="M1108" s="104" t="s">
        <v>1552</v>
      </c>
      <c r="N1108" s="120">
        <v>39909</v>
      </c>
      <c r="O1108" s="107">
        <v>21000000</v>
      </c>
      <c r="P1108" s="105" t="s">
        <v>6222</v>
      </c>
      <c r="Q1108" s="120" t="s">
        <v>6222</v>
      </c>
      <c r="R1108" s="890">
        <v>0</v>
      </c>
      <c r="S1108" s="108" t="s">
        <v>6894</v>
      </c>
      <c r="T1108" s="109">
        <v>40661</v>
      </c>
      <c r="U1108" s="106">
        <v>6000000</v>
      </c>
      <c r="V1108" s="109" t="s">
        <v>6222</v>
      </c>
      <c r="W1108" s="141">
        <v>0</v>
      </c>
      <c r="X1108" s="141">
        <v>0</v>
      </c>
      <c r="Y1108" s="141">
        <v>0</v>
      </c>
      <c r="Z1108" s="141">
        <v>0</v>
      </c>
      <c r="AA1108" s="114">
        <v>6000000</v>
      </c>
      <c r="AB1108" s="114"/>
      <c r="AC1108" s="106"/>
      <c r="AD1108" s="141"/>
      <c r="AE1108" s="106">
        <v>0</v>
      </c>
      <c r="AF1108" s="106">
        <v>0</v>
      </c>
      <c r="AG1108" s="106">
        <v>0</v>
      </c>
      <c r="AH1108" s="106"/>
      <c r="AI1108" s="106"/>
      <c r="AJ1108" s="106"/>
      <c r="AK1108" s="106"/>
      <c r="AL1108" s="106"/>
      <c r="AM1108" s="106"/>
      <c r="AN1108" s="114">
        <f t="shared" si="34"/>
        <v>6000000</v>
      </c>
      <c r="AO1108" s="114">
        <f t="shared" si="35"/>
        <v>0</v>
      </c>
      <c r="AP1108" s="114"/>
      <c r="AQ1108" s="114"/>
      <c r="AR1108" s="114"/>
      <c r="AS1108" s="114"/>
    </row>
    <row r="1109" spans="1:45" s="189" customFormat="1" ht="15" customHeight="1" x14ac:dyDescent="0.2">
      <c r="A1109" s="104"/>
      <c r="B1109" s="104">
        <f>VLOOKUP(BJB!$F$9:$F$5599,Ctrl!$B$4:$C$399,2,0)</f>
        <v>28</v>
      </c>
      <c r="C1109" s="104">
        <f>VLOOKUP(BJB!$G$9:$G$5599,Ctrl!$E$4:$F$399,2,0)</f>
        <v>6</v>
      </c>
      <c r="D1109" s="219">
        <v>1</v>
      </c>
      <c r="E1109" s="104" t="str">
        <f>VLOOKUP(BJB!$F$9:$F$5599,Ctrl!$B$4:$D$399,3,0)</f>
        <v>III</v>
      </c>
      <c r="F1109" s="139" t="s">
        <v>10541</v>
      </c>
      <c r="G1109" s="139" t="s">
        <v>7406</v>
      </c>
      <c r="H1109" s="125">
        <v>1130220000011</v>
      </c>
      <c r="I1109" s="220">
        <f>IF(G1108=BJB!$G2066,I1108+1,1)</f>
        <v>1</v>
      </c>
      <c r="J1109" s="912" t="s">
        <v>21261</v>
      </c>
      <c r="K1109" s="121" t="s">
        <v>7322</v>
      </c>
      <c r="L1109" s="104" t="s">
        <v>6477</v>
      </c>
      <c r="M1109" s="104" t="s">
        <v>5616</v>
      </c>
      <c r="N1109" s="120">
        <v>41348</v>
      </c>
      <c r="O1109" s="105">
        <v>25000000</v>
      </c>
      <c r="P1109" s="105" t="s">
        <v>15532</v>
      </c>
      <c r="Q1109" s="120">
        <v>41863</v>
      </c>
      <c r="R1109" s="105">
        <v>19009351</v>
      </c>
      <c r="S1109" s="146" t="s">
        <v>7337</v>
      </c>
      <c r="T1109" s="109">
        <v>42081</v>
      </c>
      <c r="U1109" s="141">
        <v>12982450</v>
      </c>
      <c r="V1109" s="109">
        <v>42081</v>
      </c>
      <c r="W1109" s="141">
        <v>12982450</v>
      </c>
      <c r="X1109" s="141">
        <v>0</v>
      </c>
      <c r="Y1109" s="141">
        <v>0</v>
      </c>
      <c r="Z1109" s="141">
        <v>0</v>
      </c>
      <c r="AA1109" s="114">
        <v>633024</v>
      </c>
      <c r="AB1109" s="114"/>
      <c r="AC1109" s="132"/>
      <c r="AD1109" s="141"/>
      <c r="AE1109" s="106">
        <v>0</v>
      </c>
      <c r="AF1109" s="106">
        <v>0</v>
      </c>
      <c r="AG1109" s="106">
        <v>0</v>
      </c>
      <c r="AH1109" s="141"/>
      <c r="AI1109" s="141"/>
      <c r="AJ1109" s="230"/>
      <c r="AK1109" s="116"/>
      <c r="AL1109" s="141"/>
      <c r="AM1109" s="141"/>
      <c r="AN1109" s="114">
        <f t="shared" si="34"/>
        <v>633024</v>
      </c>
      <c r="AO1109" s="114">
        <f t="shared" si="35"/>
        <v>12349426</v>
      </c>
      <c r="AP1109" s="114"/>
      <c r="AQ1109" s="114"/>
      <c r="AR1109" s="114"/>
      <c r="AS1109" s="114"/>
    </row>
    <row r="1110" spans="1:45" s="189" customFormat="1" ht="15" customHeight="1" x14ac:dyDescent="0.2">
      <c r="A1110" s="104"/>
      <c r="B1110" s="104">
        <f>VLOOKUP(BJB!$F$9:$F$5599,Ctrl!$B$4:$C$399,2,0)</f>
        <v>28</v>
      </c>
      <c r="C1110" s="104">
        <f>VLOOKUP(BJB!$G$9:$G$5599,Ctrl!$E$4:$F$399,2,0)</f>
        <v>0</v>
      </c>
      <c r="D1110" s="219">
        <v>1</v>
      </c>
      <c r="E1110" s="104" t="str">
        <f>VLOOKUP(BJB!$F$9:$F$5599,Ctrl!$B$4:$D$399,3,0)</f>
        <v>III</v>
      </c>
      <c r="F1110" s="139" t="s">
        <v>10541</v>
      </c>
      <c r="G1110" s="139" t="s">
        <v>7655</v>
      </c>
      <c r="H1110" s="125" t="s">
        <v>6306</v>
      </c>
      <c r="I1110" s="220">
        <f>IF(G1109=BJB!$G1540,I1109+1,1)</f>
        <v>1</v>
      </c>
      <c r="J1110" s="891" t="s">
        <v>18287</v>
      </c>
      <c r="K1110" s="121" t="s">
        <v>1659</v>
      </c>
      <c r="L1110" s="104" t="s">
        <v>6477</v>
      </c>
      <c r="M1110" s="104" t="s">
        <v>1646</v>
      </c>
      <c r="N1110" s="120">
        <v>40963</v>
      </c>
      <c r="O1110" s="107">
        <v>50000000</v>
      </c>
      <c r="P1110" s="105" t="s">
        <v>15533</v>
      </c>
      <c r="Q1110" s="120">
        <v>41246</v>
      </c>
      <c r="R1110" s="105">
        <v>49741792</v>
      </c>
      <c r="S1110" s="146" t="s">
        <v>1660</v>
      </c>
      <c r="T1110" s="109">
        <v>41305</v>
      </c>
      <c r="U1110" s="106">
        <v>34240387</v>
      </c>
      <c r="V1110" s="109">
        <v>41305</v>
      </c>
      <c r="W1110" s="141">
        <v>34240387</v>
      </c>
      <c r="X1110" s="141">
        <v>0</v>
      </c>
      <c r="Y1110" s="141">
        <v>0</v>
      </c>
      <c r="Z1110" s="141">
        <v>0</v>
      </c>
      <c r="AA1110" s="114">
        <v>13106562</v>
      </c>
      <c r="AB1110" s="114">
        <f>369240+373780</f>
        <v>743020</v>
      </c>
      <c r="AC1110" s="132">
        <v>378320</v>
      </c>
      <c r="AD1110" s="141"/>
      <c r="AE1110" s="106">
        <v>373023</v>
      </c>
      <c r="AF1110" s="106">
        <v>0</v>
      </c>
      <c r="AG1110" s="106">
        <v>0</v>
      </c>
      <c r="AH1110" s="106"/>
      <c r="AI1110" s="106"/>
      <c r="AJ1110" s="106"/>
      <c r="AK1110" s="106"/>
      <c r="AL1110" s="106"/>
      <c r="AM1110" s="106"/>
      <c r="AN1110" s="114">
        <f t="shared" si="34"/>
        <v>14600925</v>
      </c>
      <c r="AO1110" s="114">
        <f t="shared" si="35"/>
        <v>19639462</v>
      </c>
      <c r="AP1110" s="114"/>
      <c r="AQ1110" s="114"/>
      <c r="AR1110" s="114"/>
      <c r="AS1110" s="114"/>
    </row>
    <row r="1111" spans="1:45" s="189" customFormat="1" ht="15" customHeight="1" x14ac:dyDescent="0.2">
      <c r="A1111" s="104"/>
      <c r="B1111" s="104">
        <f>VLOOKUP(BJB!$F$9:$F$5599,Ctrl!$B$4:$C$399,2,0)</f>
        <v>28</v>
      </c>
      <c r="C1111" s="104">
        <f>VLOOKUP(BJB!$G$9:$G$5599,Ctrl!$E$4:$F$399,2,0)</f>
        <v>1</v>
      </c>
      <c r="D1111" s="219">
        <v>1</v>
      </c>
      <c r="E1111" s="104" t="str">
        <f>VLOOKUP(BJB!$F$9:$F$5599,Ctrl!$B$4:$D$399,3,0)</f>
        <v>III</v>
      </c>
      <c r="F1111" s="139" t="s">
        <v>10541</v>
      </c>
      <c r="G1111" s="139" t="s">
        <v>1717</v>
      </c>
      <c r="H1111" s="125" t="s">
        <v>8500</v>
      </c>
      <c r="I1111" s="220">
        <f>IF(G1110=BJB!$G1821,I1110+1,1)</f>
        <v>1</v>
      </c>
      <c r="J1111" s="912" t="s">
        <v>21262</v>
      </c>
      <c r="K1111" s="126" t="s">
        <v>5904</v>
      </c>
      <c r="L1111" s="104" t="s">
        <v>6477</v>
      </c>
      <c r="M1111" s="104" t="s">
        <v>5905</v>
      </c>
      <c r="N1111" s="128">
        <v>41022</v>
      </c>
      <c r="O1111" s="140">
        <v>25000000</v>
      </c>
      <c r="P1111" s="105" t="s">
        <v>15328</v>
      </c>
      <c r="Q1111" s="120">
        <v>41809</v>
      </c>
      <c r="R1111" s="105">
        <v>15053760</v>
      </c>
      <c r="S1111" s="146" t="s">
        <v>5866</v>
      </c>
      <c r="T1111" s="109">
        <v>41878</v>
      </c>
      <c r="U1111" s="141">
        <v>8750006</v>
      </c>
      <c r="V1111" s="109">
        <v>41852</v>
      </c>
      <c r="W1111" s="141">
        <v>8750006</v>
      </c>
      <c r="X1111" s="141">
        <v>0</v>
      </c>
      <c r="Y1111" s="141">
        <v>0</v>
      </c>
      <c r="Z1111" s="141">
        <v>0</v>
      </c>
      <c r="AA1111" s="114">
        <v>1400000</v>
      </c>
      <c r="AB1111" s="114"/>
      <c r="AC1111" s="132"/>
      <c r="AD1111" s="141"/>
      <c r="AE1111" s="106">
        <v>0</v>
      </c>
      <c r="AF1111" s="106">
        <v>0</v>
      </c>
      <c r="AG1111" s="106">
        <v>0</v>
      </c>
      <c r="AH1111" s="141"/>
      <c r="AI1111" s="141"/>
      <c r="AJ1111" s="141"/>
      <c r="AK1111" s="154"/>
      <c r="AL1111" s="141"/>
      <c r="AM1111" s="141"/>
      <c r="AN1111" s="114">
        <f t="shared" si="34"/>
        <v>1400000</v>
      </c>
      <c r="AO1111" s="114">
        <f t="shared" si="35"/>
        <v>7350006</v>
      </c>
      <c r="AP1111" s="114"/>
      <c r="AQ1111" s="114"/>
      <c r="AR1111" s="114"/>
      <c r="AS1111" s="114"/>
    </row>
    <row r="1112" spans="1:45" s="189" customFormat="1" ht="15" customHeight="1" x14ac:dyDescent="0.2">
      <c r="A1112" s="104"/>
      <c r="B1112" s="104">
        <f>VLOOKUP(BJB!$F$9:$F$5599,Ctrl!$B$4:$C$399,2,0)</f>
        <v>28</v>
      </c>
      <c r="C1112" s="104">
        <f>VLOOKUP(BJB!$G$9:$G$5599,Ctrl!$E$4:$F$399,2,0)</f>
        <v>2</v>
      </c>
      <c r="D1112" s="219">
        <v>1</v>
      </c>
      <c r="E1112" s="104" t="str">
        <f>VLOOKUP(BJB!$F$9:$F$5599,Ctrl!$B$4:$D$399,3,0)</f>
        <v>III</v>
      </c>
      <c r="F1112" s="139" t="s">
        <v>10541</v>
      </c>
      <c r="G1112" s="139" t="s">
        <v>1908</v>
      </c>
      <c r="H1112" s="125">
        <v>1120509000321</v>
      </c>
      <c r="I1112" s="220">
        <f>IF(G1111=BJB!$G2008,I1111+1,1)</f>
        <v>1</v>
      </c>
      <c r="J1112" s="891" t="s">
        <v>18288</v>
      </c>
      <c r="K1112" s="121" t="s">
        <v>1951</v>
      </c>
      <c r="L1112" s="104" t="s">
        <v>6477</v>
      </c>
      <c r="M1112" s="104" t="s">
        <v>1952</v>
      </c>
      <c r="N1112" s="120">
        <v>41164</v>
      </c>
      <c r="O1112" s="105">
        <v>230000000</v>
      </c>
      <c r="P1112" s="105" t="s">
        <v>15534</v>
      </c>
      <c r="Q1112" s="120">
        <v>41528</v>
      </c>
      <c r="R1112" s="105">
        <v>175555551</v>
      </c>
      <c r="S1112" s="146" t="s">
        <v>1949</v>
      </c>
      <c r="T1112" s="109">
        <v>41578</v>
      </c>
      <c r="U1112" s="112">
        <v>120274841</v>
      </c>
      <c r="V1112" s="109">
        <v>41571</v>
      </c>
      <c r="W1112" s="141">
        <v>120274841</v>
      </c>
      <c r="X1112" s="141">
        <v>0</v>
      </c>
      <c r="Y1112" s="141">
        <v>0</v>
      </c>
      <c r="Z1112" s="141">
        <v>0</v>
      </c>
      <c r="AA1112" s="114">
        <v>72845876</v>
      </c>
      <c r="AB1112" s="114"/>
      <c r="AC1112" s="132">
        <v>43585515</v>
      </c>
      <c r="AD1112" s="141"/>
      <c r="AE1112" s="106">
        <v>0</v>
      </c>
      <c r="AF1112" s="106">
        <v>0</v>
      </c>
      <c r="AG1112" s="106">
        <v>0</v>
      </c>
      <c r="AH1112" s="112"/>
      <c r="AI1112" s="112"/>
      <c r="AJ1112" s="112"/>
      <c r="AK1112" s="119"/>
      <c r="AL1112" s="112"/>
      <c r="AM1112" s="112"/>
      <c r="AN1112" s="114">
        <f t="shared" si="34"/>
        <v>116431391</v>
      </c>
      <c r="AO1112" s="114">
        <f t="shared" si="35"/>
        <v>3843450</v>
      </c>
      <c r="AP1112" s="114"/>
      <c r="AQ1112" s="114"/>
      <c r="AR1112" s="114"/>
      <c r="AS1112" s="114"/>
    </row>
    <row r="1113" spans="1:45" s="189" customFormat="1" ht="15" customHeight="1" x14ac:dyDescent="0.2">
      <c r="A1113" s="104"/>
      <c r="B1113" s="104">
        <f>VLOOKUP(BJB!$F$9:$F$5599,Ctrl!$B$4:$C$399,2,0)</f>
        <v>28</v>
      </c>
      <c r="C1113" s="104">
        <f>VLOOKUP(BJB!$G$9:$G$5599,Ctrl!$E$4:$F$399,2,0)</f>
        <v>0</v>
      </c>
      <c r="D1113" s="219">
        <v>1</v>
      </c>
      <c r="E1113" s="104" t="str">
        <f>VLOOKUP(BJB!$F$9:$F$5599,Ctrl!$B$4:$D$399,3,0)</f>
        <v>III</v>
      </c>
      <c r="F1113" s="139" t="s">
        <v>10541</v>
      </c>
      <c r="G1113" s="139" t="s">
        <v>7655</v>
      </c>
      <c r="H1113" s="125"/>
      <c r="I1113" s="220">
        <f>IF(G1112=BJB!$G1612,I1112+1,1)</f>
        <v>1</v>
      </c>
      <c r="J1113" s="912" t="s">
        <v>21263</v>
      </c>
      <c r="K1113" s="126" t="s">
        <v>839</v>
      </c>
      <c r="L1113" s="104" t="s">
        <v>6477</v>
      </c>
      <c r="M1113" s="127" t="s">
        <v>1705</v>
      </c>
      <c r="N1113" s="128">
        <v>41169</v>
      </c>
      <c r="O1113" s="140">
        <v>10000000</v>
      </c>
      <c r="P1113" s="105" t="s">
        <v>15535</v>
      </c>
      <c r="Q1113" s="120">
        <v>41680</v>
      </c>
      <c r="R1113" s="105">
        <v>5880108</v>
      </c>
      <c r="S1113" s="146" t="s">
        <v>5759</v>
      </c>
      <c r="T1113" s="109">
        <v>41844</v>
      </c>
      <c r="U1113" s="141">
        <v>3988193</v>
      </c>
      <c r="V1113" s="109">
        <v>41821</v>
      </c>
      <c r="W1113" s="141">
        <v>3988193</v>
      </c>
      <c r="X1113" s="141">
        <v>0</v>
      </c>
      <c r="Y1113" s="141">
        <v>0</v>
      </c>
      <c r="Z1113" s="141">
        <v>0</v>
      </c>
      <c r="AA1113" s="114">
        <v>0</v>
      </c>
      <c r="AB1113" s="114"/>
      <c r="AC1113" s="141"/>
      <c r="AD1113" s="141"/>
      <c r="AE1113" s="106">
        <v>0</v>
      </c>
      <c r="AF1113" s="106">
        <v>0</v>
      </c>
      <c r="AG1113" s="106">
        <v>0</v>
      </c>
      <c r="AH1113" s="141"/>
      <c r="AI1113" s="141"/>
      <c r="AJ1113" s="141"/>
      <c r="AK1113" s="141"/>
      <c r="AL1113" s="141"/>
      <c r="AM1113" s="141"/>
      <c r="AN1113" s="114">
        <f t="shared" si="34"/>
        <v>0</v>
      </c>
      <c r="AO1113" s="114">
        <f t="shared" si="35"/>
        <v>3988193</v>
      </c>
      <c r="AP1113" s="114"/>
      <c r="AQ1113" s="114"/>
      <c r="AR1113" s="114"/>
      <c r="AS1113" s="114"/>
    </row>
    <row r="1114" spans="1:45" s="189" customFormat="1" ht="15" customHeight="1" x14ac:dyDescent="0.2">
      <c r="A1114" s="104"/>
      <c r="B1114" s="104">
        <f>VLOOKUP(BJB!$F$9:$F$5599,Ctrl!$B$4:$C$399,2,0)</f>
        <v>28</v>
      </c>
      <c r="C1114" s="104">
        <f>VLOOKUP(BJB!$G$9:$G$5599,Ctrl!$E$4:$F$399,2,0)</f>
        <v>0</v>
      </c>
      <c r="D1114" s="219">
        <v>1</v>
      </c>
      <c r="E1114" s="104" t="str">
        <f>VLOOKUP(BJB!$F$9:$F$5599,Ctrl!$B$4:$D$399,3,0)</f>
        <v>III</v>
      </c>
      <c r="F1114" s="139" t="s">
        <v>10541</v>
      </c>
      <c r="G1114" s="139" t="s">
        <v>7655</v>
      </c>
      <c r="H1114" s="125"/>
      <c r="I1114" s="220">
        <f>IF(G1113=BJB!$G1509,I1113+1,1)</f>
        <v>1</v>
      </c>
      <c r="J1114" s="912" t="s">
        <v>21264</v>
      </c>
      <c r="K1114" s="121" t="s">
        <v>1608</v>
      </c>
      <c r="L1114" s="104" t="s">
        <v>6477</v>
      </c>
      <c r="M1114" s="104" t="s">
        <v>1609</v>
      </c>
      <c r="N1114" s="120">
        <v>40336</v>
      </c>
      <c r="O1114" s="107">
        <v>50000000</v>
      </c>
      <c r="P1114" s="105" t="s">
        <v>6222</v>
      </c>
      <c r="Q1114" s="120" t="s">
        <v>6222</v>
      </c>
      <c r="R1114" s="890">
        <v>0</v>
      </c>
      <c r="S1114" s="108" t="s">
        <v>1595</v>
      </c>
      <c r="T1114" s="109">
        <v>40864</v>
      </c>
      <c r="U1114" s="106">
        <v>31125722</v>
      </c>
      <c r="V1114" s="109" t="s">
        <v>6222</v>
      </c>
      <c r="W1114" s="141">
        <v>0</v>
      </c>
      <c r="X1114" s="141">
        <v>0</v>
      </c>
      <c r="Y1114" s="141">
        <v>0</v>
      </c>
      <c r="Z1114" s="141">
        <v>0</v>
      </c>
      <c r="AA1114" s="114">
        <v>0</v>
      </c>
      <c r="AB1114" s="114"/>
      <c r="AC1114" s="106"/>
      <c r="AD1114" s="141"/>
      <c r="AE1114" s="106">
        <v>0</v>
      </c>
      <c r="AF1114" s="106">
        <v>0</v>
      </c>
      <c r="AG1114" s="106">
        <v>0</v>
      </c>
      <c r="AH1114" s="106"/>
      <c r="AI1114" s="106"/>
      <c r="AJ1114" s="106"/>
      <c r="AK1114" s="106"/>
      <c r="AL1114" s="106"/>
      <c r="AM1114" s="106"/>
      <c r="AN1114" s="114">
        <f t="shared" si="34"/>
        <v>0</v>
      </c>
      <c r="AO1114" s="114">
        <f t="shared" si="35"/>
        <v>31125722</v>
      </c>
      <c r="AP1114" s="114"/>
      <c r="AQ1114" s="114"/>
      <c r="AR1114" s="114"/>
      <c r="AS1114" s="114"/>
    </row>
    <row r="1115" spans="1:45" s="189" customFormat="1" ht="15" customHeight="1" x14ac:dyDescent="0.2">
      <c r="A1115" s="104"/>
      <c r="B1115" s="104">
        <f>VLOOKUP(BJB!$F$9:$F$5599,Ctrl!$B$4:$C$399,2,0)</f>
        <v>28</v>
      </c>
      <c r="C1115" s="104">
        <f>VLOOKUP(BJB!$G$9:$G$5599,Ctrl!$E$4:$F$399,2,0)</f>
        <v>0</v>
      </c>
      <c r="D1115" s="219">
        <v>1</v>
      </c>
      <c r="E1115" s="104" t="str">
        <f>VLOOKUP(BJB!$F$9:$F$5599,Ctrl!$B$4:$D$399,3,0)</f>
        <v>III</v>
      </c>
      <c r="F1115" s="139" t="s">
        <v>10541</v>
      </c>
      <c r="G1115" s="139" t="s">
        <v>7655</v>
      </c>
      <c r="H1115" s="125"/>
      <c r="I1115" s="220">
        <f>IF(G1114=BJB!$G1410,I1114+1,1)</f>
        <v>1</v>
      </c>
      <c r="J1115" s="912" t="s">
        <v>21265</v>
      </c>
      <c r="K1115" s="121" t="s">
        <v>1447</v>
      </c>
      <c r="L1115" s="104" t="s">
        <v>6477</v>
      </c>
      <c r="M1115" s="245">
        <v>20011000671012</v>
      </c>
      <c r="N1115" s="120">
        <v>37166</v>
      </c>
      <c r="O1115" s="114">
        <v>445000000</v>
      </c>
      <c r="P1115" s="105" t="s">
        <v>6222</v>
      </c>
      <c r="Q1115" s="120" t="s">
        <v>6222</v>
      </c>
      <c r="R1115" s="890">
        <v>0</v>
      </c>
      <c r="S1115" s="108" t="s">
        <v>6868</v>
      </c>
      <c r="T1115" s="109">
        <v>38012</v>
      </c>
      <c r="U1115" s="114">
        <v>333750000</v>
      </c>
      <c r="V1115" s="109" t="s">
        <v>6222</v>
      </c>
      <c r="W1115" s="141">
        <v>0</v>
      </c>
      <c r="X1115" s="141">
        <v>0</v>
      </c>
      <c r="Y1115" s="141">
        <v>0</v>
      </c>
      <c r="Z1115" s="141">
        <v>0</v>
      </c>
      <c r="AA1115" s="114">
        <v>0</v>
      </c>
      <c r="AB1115" s="114"/>
      <c r="AC1115" s="114"/>
      <c r="AD1115" s="141"/>
      <c r="AE1115" s="106">
        <v>0</v>
      </c>
      <c r="AF1115" s="106">
        <v>0</v>
      </c>
      <c r="AG1115" s="106">
        <v>0</v>
      </c>
      <c r="AH1115" s="114"/>
      <c r="AI1115" s="114"/>
      <c r="AJ1115" s="114"/>
      <c r="AK1115" s="114"/>
      <c r="AL1115" s="114"/>
      <c r="AM1115" s="114"/>
      <c r="AN1115" s="114">
        <f t="shared" si="34"/>
        <v>0</v>
      </c>
      <c r="AO1115" s="114">
        <f t="shared" si="35"/>
        <v>333750000</v>
      </c>
      <c r="AP1115" s="114"/>
      <c r="AQ1115" s="114"/>
      <c r="AR1115" s="114"/>
      <c r="AS1115" s="114"/>
    </row>
    <row r="1116" spans="1:45" s="189" customFormat="1" ht="15" customHeight="1" x14ac:dyDescent="0.2">
      <c r="A1116" s="104"/>
      <c r="B1116" s="104">
        <f>VLOOKUP(BJB!$F$9:$F$5599,Ctrl!$B$4:$C$399,2,0)</f>
        <v>28</v>
      </c>
      <c r="C1116" s="104">
        <f>VLOOKUP(BJB!$G$9:$G$5599,Ctrl!$E$4:$F$399,2,0)</f>
        <v>0</v>
      </c>
      <c r="D1116" s="219">
        <v>1</v>
      </c>
      <c r="E1116" s="104" t="str">
        <f>VLOOKUP(BJB!$F$9:$F$5599,Ctrl!$B$4:$D$399,3,0)</f>
        <v>III</v>
      </c>
      <c r="F1116" s="139" t="s">
        <v>10541</v>
      </c>
      <c r="G1116" s="139" t="s">
        <v>7655</v>
      </c>
      <c r="H1116" s="125"/>
      <c r="I1116" s="220">
        <f>IF(G1115=BJB!$G1508,I1115+1,1)</f>
        <v>1</v>
      </c>
      <c r="J1116" s="912" t="s">
        <v>21266</v>
      </c>
      <c r="K1116" s="121" t="s">
        <v>1606</v>
      </c>
      <c r="L1116" s="104" t="s">
        <v>6477</v>
      </c>
      <c r="M1116" s="104" t="s">
        <v>1607</v>
      </c>
      <c r="N1116" s="120">
        <v>40336</v>
      </c>
      <c r="O1116" s="107">
        <v>50000000</v>
      </c>
      <c r="P1116" s="105" t="s">
        <v>6222</v>
      </c>
      <c r="Q1116" s="120" t="s">
        <v>6222</v>
      </c>
      <c r="R1116" s="890">
        <v>0</v>
      </c>
      <c r="S1116" s="108" t="s">
        <v>1595</v>
      </c>
      <c r="T1116" s="109">
        <v>40864</v>
      </c>
      <c r="U1116" s="106">
        <v>30346461</v>
      </c>
      <c r="V1116" s="109" t="s">
        <v>6222</v>
      </c>
      <c r="W1116" s="141">
        <v>0</v>
      </c>
      <c r="X1116" s="141">
        <v>0</v>
      </c>
      <c r="Y1116" s="141">
        <v>0</v>
      </c>
      <c r="Z1116" s="141">
        <v>0</v>
      </c>
      <c r="AA1116" s="114">
        <v>0</v>
      </c>
      <c r="AB1116" s="114"/>
      <c r="AC1116" s="106"/>
      <c r="AD1116" s="141"/>
      <c r="AE1116" s="106">
        <v>0</v>
      </c>
      <c r="AF1116" s="106">
        <v>0</v>
      </c>
      <c r="AG1116" s="106">
        <v>0</v>
      </c>
      <c r="AH1116" s="106"/>
      <c r="AI1116" s="106"/>
      <c r="AJ1116" s="106"/>
      <c r="AK1116" s="106"/>
      <c r="AL1116" s="106"/>
      <c r="AM1116" s="106"/>
      <c r="AN1116" s="114">
        <f t="shared" si="34"/>
        <v>0</v>
      </c>
      <c r="AO1116" s="114">
        <f t="shared" si="35"/>
        <v>30346461</v>
      </c>
      <c r="AP1116" s="114"/>
      <c r="AQ1116" s="114"/>
      <c r="AR1116" s="114"/>
      <c r="AS1116" s="114"/>
    </row>
    <row r="1117" spans="1:45" s="189" customFormat="1" ht="15" customHeight="1" x14ac:dyDescent="0.2">
      <c r="A1117" s="104"/>
      <c r="B1117" s="104">
        <f>VLOOKUP(BJB!$F$9:$F$5599,Ctrl!$B$4:$C$399,2,0)</f>
        <v>28</v>
      </c>
      <c r="C1117" s="104">
        <f>VLOOKUP(BJB!$G$9:$G$5599,Ctrl!$E$4:$F$399,2,0)</f>
        <v>0</v>
      </c>
      <c r="D1117" s="219">
        <v>1</v>
      </c>
      <c r="E1117" s="104" t="str">
        <f>VLOOKUP(BJB!$F$9:$F$5599,Ctrl!$B$4:$D$399,3,0)</f>
        <v>III</v>
      </c>
      <c r="F1117" s="139" t="s">
        <v>10541</v>
      </c>
      <c r="G1117" s="139" t="s">
        <v>7655</v>
      </c>
      <c r="H1117" s="125" t="s">
        <v>7971</v>
      </c>
      <c r="I1117" s="220">
        <f>IF(G1116=BJB!$G1639,I1116+1,1)</f>
        <v>1</v>
      </c>
      <c r="J1117" s="912" t="s">
        <v>21267</v>
      </c>
      <c r="K1117" s="121" t="s">
        <v>3722</v>
      </c>
      <c r="L1117" s="104" t="s">
        <v>6477</v>
      </c>
      <c r="M1117" s="104" t="s">
        <v>1695</v>
      </c>
      <c r="N1117" s="120">
        <v>41089</v>
      </c>
      <c r="O1117" s="105">
        <v>50000000</v>
      </c>
      <c r="P1117" s="105" t="s">
        <v>15536</v>
      </c>
      <c r="Q1117" s="120">
        <v>41963</v>
      </c>
      <c r="R1117" s="105">
        <v>19982259</v>
      </c>
      <c r="S1117" s="146" t="s">
        <v>7905</v>
      </c>
      <c r="T1117" s="109">
        <v>42114</v>
      </c>
      <c r="U1117" s="141">
        <v>13477928</v>
      </c>
      <c r="V1117" s="109">
        <v>42114</v>
      </c>
      <c r="W1117" s="141">
        <v>13477928</v>
      </c>
      <c r="X1117" s="141">
        <v>0</v>
      </c>
      <c r="Y1117" s="141">
        <v>0</v>
      </c>
      <c r="Z1117" s="141">
        <v>0</v>
      </c>
      <c r="AA1117" s="114">
        <v>9600000</v>
      </c>
      <c r="AB1117" s="114"/>
      <c r="AC1117" s="132"/>
      <c r="AD1117" s="141"/>
      <c r="AE1117" s="106">
        <v>0</v>
      </c>
      <c r="AF1117" s="106">
        <v>0</v>
      </c>
      <c r="AG1117" s="106">
        <v>0</v>
      </c>
      <c r="AH1117" s="141"/>
      <c r="AI1117" s="141"/>
      <c r="AJ1117" s="141"/>
      <c r="AK1117" s="154"/>
      <c r="AL1117" s="141"/>
      <c r="AM1117" s="141"/>
      <c r="AN1117" s="114">
        <f t="shared" si="34"/>
        <v>9600000</v>
      </c>
      <c r="AO1117" s="114">
        <f t="shared" si="35"/>
        <v>3877928</v>
      </c>
      <c r="AP1117" s="114"/>
      <c r="AQ1117" s="114"/>
      <c r="AR1117" s="114"/>
      <c r="AS1117" s="114"/>
    </row>
    <row r="1118" spans="1:45" s="189" customFormat="1" ht="15" customHeight="1" x14ac:dyDescent="0.2">
      <c r="A1118" s="104"/>
      <c r="B1118" s="104">
        <f>VLOOKUP(BJB!$F$9:$F$5599,Ctrl!$B$4:$C$399,2,0)</f>
        <v>28</v>
      </c>
      <c r="C1118" s="104">
        <f>VLOOKUP(BJB!$G$9:$G$5599,Ctrl!$E$4:$F$399,2,0)</f>
        <v>0</v>
      </c>
      <c r="D1118" s="219">
        <v>1</v>
      </c>
      <c r="E1118" s="104" t="str">
        <f>VLOOKUP(BJB!$F$9:$F$5599,Ctrl!$B$4:$D$399,3,0)</f>
        <v>III</v>
      </c>
      <c r="F1118" s="139" t="s">
        <v>10541</v>
      </c>
      <c r="G1118" s="139" t="s">
        <v>7655</v>
      </c>
      <c r="H1118" s="125"/>
      <c r="I1118" s="220">
        <f>IF(G1117=BJB!$G1609,I1117+1,1)</f>
        <v>1</v>
      </c>
      <c r="J1118" s="912" t="s">
        <v>21268</v>
      </c>
      <c r="K1118" s="126" t="s">
        <v>5712</v>
      </c>
      <c r="L1118" s="104" t="s">
        <v>6477</v>
      </c>
      <c r="M1118" s="127" t="s">
        <v>1705</v>
      </c>
      <c r="N1118" s="128">
        <v>41169</v>
      </c>
      <c r="O1118" s="140">
        <v>150000000</v>
      </c>
      <c r="P1118" s="105" t="s">
        <v>15537</v>
      </c>
      <c r="Q1118" s="120">
        <v>41680</v>
      </c>
      <c r="R1118" s="105">
        <v>196353533</v>
      </c>
      <c r="S1118" s="146" t="s">
        <v>5563</v>
      </c>
      <c r="T1118" s="109">
        <v>41820</v>
      </c>
      <c r="U1118" s="141">
        <v>105000000</v>
      </c>
      <c r="V1118" s="109">
        <v>41791</v>
      </c>
      <c r="W1118" s="141">
        <v>105000000</v>
      </c>
      <c r="X1118" s="141">
        <v>0</v>
      </c>
      <c r="Y1118" s="141">
        <v>0</v>
      </c>
      <c r="Z1118" s="141">
        <v>0</v>
      </c>
      <c r="AA1118" s="114">
        <v>0</v>
      </c>
      <c r="AB1118" s="114"/>
      <c r="AC1118" s="141"/>
      <c r="AD1118" s="141"/>
      <c r="AE1118" s="106">
        <v>0</v>
      </c>
      <c r="AF1118" s="106">
        <v>0</v>
      </c>
      <c r="AG1118" s="106">
        <v>0</v>
      </c>
      <c r="AH1118" s="141"/>
      <c r="AI1118" s="141"/>
      <c r="AJ1118" s="141"/>
      <c r="AK1118" s="141"/>
      <c r="AL1118" s="141"/>
      <c r="AM1118" s="141"/>
      <c r="AN1118" s="114">
        <f t="shared" si="34"/>
        <v>0</v>
      </c>
      <c r="AO1118" s="114">
        <f t="shared" si="35"/>
        <v>105000000</v>
      </c>
      <c r="AP1118" s="114"/>
      <c r="AQ1118" s="114"/>
      <c r="AR1118" s="114"/>
      <c r="AS1118" s="114"/>
    </row>
    <row r="1119" spans="1:45" s="189" customFormat="1" ht="15" customHeight="1" x14ac:dyDescent="0.2">
      <c r="A1119" s="104"/>
      <c r="B1119" s="104">
        <f>VLOOKUP(BJB!$F$9:$F$5599,Ctrl!$B$4:$C$399,2,0)</f>
        <v>28</v>
      </c>
      <c r="C1119" s="104">
        <f>VLOOKUP(BJB!$G$9:$G$5599,Ctrl!$E$4:$F$399,2,0)</f>
        <v>0</v>
      </c>
      <c r="D1119" s="219">
        <v>1</v>
      </c>
      <c r="E1119" s="104" t="str">
        <f>VLOOKUP(BJB!$F$9:$F$5599,Ctrl!$B$4:$D$399,3,0)</f>
        <v>III</v>
      </c>
      <c r="F1119" s="139" t="s">
        <v>10541</v>
      </c>
      <c r="G1119" s="139" t="s">
        <v>7655</v>
      </c>
      <c r="H1119" s="125"/>
      <c r="I1119" s="220">
        <f>IF(G1118=BJB!$G1452,I1118+1,1)</f>
        <v>1</v>
      </c>
      <c r="J1119" s="912" t="s">
        <v>21269</v>
      </c>
      <c r="K1119" s="121" t="s">
        <v>1520</v>
      </c>
      <c r="L1119" s="104" t="s">
        <v>6477</v>
      </c>
      <c r="M1119" s="104" t="s">
        <v>1521</v>
      </c>
      <c r="N1119" s="120">
        <v>40093</v>
      </c>
      <c r="O1119" s="114">
        <v>21420000</v>
      </c>
      <c r="P1119" s="105" t="s">
        <v>15538</v>
      </c>
      <c r="Q1119" s="120" t="s">
        <v>15539</v>
      </c>
      <c r="R1119" s="105">
        <v>21762720</v>
      </c>
      <c r="S1119" s="108" t="s">
        <v>6888</v>
      </c>
      <c r="T1119" s="109">
        <v>40469</v>
      </c>
      <c r="U1119" s="114">
        <v>16065000</v>
      </c>
      <c r="V1119" s="109">
        <v>40469</v>
      </c>
      <c r="W1119" s="141">
        <v>16065000</v>
      </c>
      <c r="X1119" s="141">
        <v>0</v>
      </c>
      <c r="Y1119" s="141">
        <v>0</v>
      </c>
      <c r="Z1119" s="141">
        <v>0</v>
      </c>
      <c r="AA1119" s="114">
        <v>0</v>
      </c>
      <c r="AB1119" s="114"/>
      <c r="AC1119" s="114"/>
      <c r="AD1119" s="141"/>
      <c r="AE1119" s="106">
        <v>0</v>
      </c>
      <c r="AF1119" s="106">
        <v>0</v>
      </c>
      <c r="AG1119" s="106">
        <v>0</v>
      </c>
      <c r="AH1119" s="114"/>
      <c r="AI1119" s="114"/>
      <c r="AJ1119" s="114"/>
      <c r="AK1119" s="114"/>
      <c r="AL1119" s="114"/>
      <c r="AM1119" s="114"/>
      <c r="AN1119" s="114">
        <f t="shared" si="34"/>
        <v>0</v>
      </c>
      <c r="AO1119" s="114">
        <f t="shared" si="35"/>
        <v>16065000</v>
      </c>
      <c r="AP1119" s="114"/>
      <c r="AQ1119" s="114"/>
      <c r="AR1119" s="114"/>
      <c r="AS1119" s="114"/>
    </row>
    <row r="1120" spans="1:45" s="189" customFormat="1" ht="15" customHeight="1" x14ac:dyDescent="0.2">
      <c r="A1120" s="104"/>
      <c r="B1120" s="104">
        <f>VLOOKUP(BJB!$F$9:$F$5599,Ctrl!$B$4:$C$399,2,0)</f>
        <v>28</v>
      </c>
      <c r="C1120" s="104">
        <f>VLOOKUP(BJB!$G$9:$G$5599,Ctrl!$E$4:$F$399,2,0)</f>
        <v>1</v>
      </c>
      <c r="D1120" s="219">
        <v>1</v>
      </c>
      <c r="E1120" s="104" t="str">
        <f>VLOOKUP(BJB!$F$9:$F$5599,Ctrl!$B$4:$D$399,3,0)</f>
        <v>III</v>
      </c>
      <c r="F1120" s="139" t="s">
        <v>10541</v>
      </c>
      <c r="G1120" s="139" t="s">
        <v>1717</v>
      </c>
      <c r="H1120" s="125"/>
      <c r="I1120" s="220">
        <f>IF(G1119=BJB!$G1699,I1119+1,1)</f>
        <v>1</v>
      </c>
      <c r="J1120" s="912" t="s">
        <v>21270</v>
      </c>
      <c r="K1120" s="121" t="s">
        <v>1743</v>
      </c>
      <c r="L1120" s="104" t="s">
        <v>6477</v>
      </c>
      <c r="M1120" s="104" t="s">
        <v>1744</v>
      </c>
      <c r="N1120" s="142">
        <v>39812</v>
      </c>
      <c r="O1120" s="114">
        <v>5000000</v>
      </c>
      <c r="P1120" s="105" t="s">
        <v>6222</v>
      </c>
      <c r="Q1120" s="120" t="s">
        <v>6222</v>
      </c>
      <c r="R1120" s="890">
        <v>0</v>
      </c>
      <c r="S1120" s="108" t="s">
        <v>6904</v>
      </c>
      <c r="T1120" s="109">
        <v>40359</v>
      </c>
      <c r="U1120" s="114">
        <v>3591784</v>
      </c>
      <c r="V1120" s="109" t="s">
        <v>6222</v>
      </c>
      <c r="W1120" s="141">
        <v>0</v>
      </c>
      <c r="X1120" s="141">
        <v>0</v>
      </c>
      <c r="Y1120" s="141">
        <v>0</v>
      </c>
      <c r="Z1120" s="141">
        <v>0</v>
      </c>
      <c r="AA1120" s="114">
        <v>0</v>
      </c>
      <c r="AB1120" s="114"/>
      <c r="AC1120" s="114"/>
      <c r="AD1120" s="141"/>
      <c r="AE1120" s="106">
        <v>0</v>
      </c>
      <c r="AF1120" s="106">
        <v>0</v>
      </c>
      <c r="AG1120" s="106">
        <v>0</v>
      </c>
      <c r="AH1120" s="114"/>
      <c r="AI1120" s="114"/>
      <c r="AJ1120" s="114"/>
      <c r="AK1120" s="114"/>
      <c r="AL1120" s="114"/>
      <c r="AM1120" s="114"/>
      <c r="AN1120" s="114">
        <f t="shared" si="34"/>
        <v>0</v>
      </c>
      <c r="AO1120" s="114">
        <f t="shared" si="35"/>
        <v>3591784</v>
      </c>
      <c r="AP1120" s="114"/>
      <c r="AQ1120" s="114"/>
      <c r="AR1120" s="114"/>
      <c r="AS1120" s="114"/>
    </row>
    <row r="1121" spans="1:46" s="189" customFormat="1" ht="15" customHeight="1" x14ac:dyDescent="0.2">
      <c r="A1121" s="104"/>
      <c r="B1121" s="104">
        <f>VLOOKUP(BJB!$F$9:$F$5599,Ctrl!$B$4:$C$399,2,0)</f>
        <v>28</v>
      </c>
      <c r="C1121" s="104">
        <f>VLOOKUP(BJB!$G$9:$G$5599,Ctrl!$E$4:$F$399,2,0)</f>
        <v>0</v>
      </c>
      <c r="D1121" s="219">
        <v>1</v>
      </c>
      <c r="E1121" s="104" t="str">
        <f>VLOOKUP(BJB!$F$9:$F$5599,Ctrl!$B$4:$D$399,3,0)</f>
        <v>III</v>
      </c>
      <c r="F1121" s="139" t="s">
        <v>10541</v>
      </c>
      <c r="G1121" s="139" t="s">
        <v>7655</v>
      </c>
      <c r="H1121" s="125">
        <v>1121023000328</v>
      </c>
      <c r="I1121" s="220">
        <f>IF(G1120=BJB!$G1548,I1120+1,1)</f>
        <v>1</v>
      </c>
      <c r="J1121" s="912" t="s">
        <v>21271</v>
      </c>
      <c r="K1121" s="121" t="s">
        <v>1672</v>
      </c>
      <c r="L1121" s="104" t="s">
        <v>6477</v>
      </c>
      <c r="M1121" s="104" t="s">
        <v>1668</v>
      </c>
      <c r="N1121" s="120">
        <v>40234</v>
      </c>
      <c r="O1121" s="107">
        <v>15000000</v>
      </c>
      <c r="P1121" s="105" t="s">
        <v>15540</v>
      </c>
      <c r="Q1121" s="120">
        <v>41290</v>
      </c>
      <c r="R1121" s="105">
        <v>10550409</v>
      </c>
      <c r="S1121" s="108" t="s">
        <v>1666</v>
      </c>
      <c r="T1121" s="109">
        <v>41361</v>
      </c>
      <c r="U1121" s="106">
        <v>7764000</v>
      </c>
      <c r="V1121" s="109">
        <v>41361</v>
      </c>
      <c r="W1121" s="141">
        <v>7764000</v>
      </c>
      <c r="X1121" s="141">
        <v>0</v>
      </c>
      <c r="Y1121" s="141">
        <v>0</v>
      </c>
      <c r="Z1121" s="141">
        <v>0</v>
      </c>
      <c r="AA1121" s="114">
        <v>250474</v>
      </c>
      <c r="AB1121" s="114"/>
      <c r="AC1121" s="132"/>
      <c r="AD1121" s="141"/>
      <c r="AE1121" s="106">
        <v>0</v>
      </c>
      <c r="AF1121" s="106">
        <v>0</v>
      </c>
      <c r="AG1121" s="106">
        <v>0</v>
      </c>
      <c r="AH1121" s="106"/>
      <c r="AI1121" s="106"/>
      <c r="AJ1121" s="106"/>
      <c r="AK1121" s="106"/>
      <c r="AL1121" s="106"/>
      <c r="AM1121" s="106"/>
      <c r="AN1121" s="114">
        <f t="shared" si="34"/>
        <v>250474</v>
      </c>
      <c r="AO1121" s="114">
        <f t="shared" si="35"/>
        <v>7513526</v>
      </c>
      <c r="AP1121" s="114"/>
      <c r="AQ1121" s="114"/>
      <c r="AR1121" s="114"/>
      <c r="AS1121" s="114"/>
    </row>
    <row r="1122" spans="1:46" s="189" customFormat="1" ht="15" customHeight="1" x14ac:dyDescent="0.2">
      <c r="A1122" s="104"/>
      <c r="B1122" s="104">
        <f>VLOOKUP(BJB!$F$9:$F$5599,Ctrl!$B$4:$C$399,2,0)</f>
        <v>28</v>
      </c>
      <c r="C1122" s="104">
        <f>VLOOKUP(BJB!$G$9:$G$5599,Ctrl!$E$4:$F$399,2,0)</f>
        <v>7</v>
      </c>
      <c r="D1122" s="219">
        <v>1</v>
      </c>
      <c r="E1122" s="104" t="str">
        <f>VLOOKUP(BJB!$F$9:$F$5599,Ctrl!$B$4:$D$399,3,0)</f>
        <v>III</v>
      </c>
      <c r="F1122" s="139" t="s">
        <v>10541</v>
      </c>
      <c r="G1122" s="139" t="s">
        <v>6581</v>
      </c>
      <c r="H1122" s="125"/>
      <c r="I1122" s="220">
        <f>IF(G1121=BJB!$G2045,I1121+1,1)</f>
        <v>1</v>
      </c>
      <c r="J1122" s="912" t="s">
        <v>21272</v>
      </c>
      <c r="K1122" s="126" t="s">
        <v>2649</v>
      </c>
      <c r="L1122" s="104" t="s">
        <v>6477</v>
      </c>
      <c r="M1122" s="127" t="s">
        <v>5858</v>
      </c>
      <c r="N1122" s="128">
        <v>41381</v>
      </c>
      <c r="O1122" s="140">
        <v>20000000</v>
      </c>
      <c r="P1122" s="105" t="s">
        <v>15541</v>
      </c>
      <c r="Q1122" s="120">
        <v>41775</v>
      </c>
      <c r="R1122" s="105">
        <v>16602669</v>
      </c>
      <c r="S1122" s="146" t="s">
        <v>5759</v>
      </c>
      <c r="T1122" s="109">
        <v>41844</v>
      </c>
      <c r="U1122" s="141">
        <v>13847464</v>
      </c>
      <c r="V1122" s="109">
        <v>41821</v>
      </c>
      <c r="W1122" s="141">
        <v>13847464</v>
      </c>
      <c r="X1122" s="141">
        <v>0</v>
      </c>
      <c r="Y1122" s="141">
        <v>0</v>
      </c>
      <c r="Z1122" s="141">
        <v>0</v>
      </c>
      <c r="AA1122" s="114">
        <v>0</v>
      </c>
      <c r="AB1122" s="114"/>
      <c r="AC1122" s="141"/>
      <c r="AD1122" s="141"/>
      <c r="AE1122" s="106">
        <v>0</v>
      </c>
      <c r="AF1122" s="106">
        <v>0</v>
      </c>
      <c r="AG1122" s="106">
        <v>0</v>
      </c>
      <c r="AH1122" s="141"/>
      <c r="AI1122" s="141"/>
      <c r="AJ1122" s="141"/>
      <c r="AK1122" s="141"/>
      <c r="AL1122" s="141"/>
      <c r="AM1122" s="141"/>
      <c r="AN1122" s="114">
        <f t="shared" si="34"/>
        <v>0</v>
      </c>
      <c r="AO1122" s="114">
        <f t="shared" si="35"/>
        <v>13847464</v>
      </c>
      <c r="AP1122" s="114"/>
      <c r="AQ1122" s="114"/>
      <c r="AR1122" s="114"/>
      <c r="AS1122" s="114"/>
    </row>
    <row r="1123" spans="1:46" s="189" customFormat="1" ht="15" customHeight="1" x14ac:dyDescent="0.2">
      <c r="A1123" s="104"/>
      <c r="B1123" s="104">
        <f>VLOOKUP(BJB!$F$9:$F$5599,Ctrl!$B$4:$C$399,2,0)</f>
        <v>28</v>
      </c>
      <c r="C1123" s="104">
        <f>VLOOKUP(BJB!$G$9:$G$5599,Ctrl!$E$4:$F$399,2,0)</f>
        <v>4</v>
      </c>
      <c r="D1123" s="219">
        <v>1</v>
      </c>
      <c r="E1123" s="104" t="str">
        <f>VLOOKUP(BJB!$F$9:$F$5599,Ctrl!$B$4:$D$399,3,0)</f>
        <v>III</v>
      </c>
      <c r="F1123" s="139" t="s">
        <v>10541</v>
      </c>
      <c r="G1123" s="139" t="s">
        <v>2026</v>
      </c>
      <c r="H1123" s="125"/>
      <c r="I1123" s="220">
        <f>IF(G1122=BJB!$G1960,I1122+1,1)</f>
        <v>1</v>
      </c>
      <c r="J1123" s="912" t="s">
        <v>21273</v>
      </c>
      <c r="K1123" s="121" t="s">
        <v>2038</v>
      </c>
      <c r="L1123" s="104" t="s">
        <v>6477</v>
      </c>
      <c r="M1123" s="104" t="s">
        <v>2039</v>
      </c>
      <c r="N1123" s="120">
        <v>41113</v>
      </c>
      <c r="O1123" s="105">
        <v>14000000</v>
      </c>
      <c r="P1123" s="105" t="s">
        <v>15542</v>
      </c>
      <c r="Q1123" s="120">
        <v>41457</v>
      </c>
      <c r="R1123" s="105">
        <v>14331170</v>
      </c>
      <c r="S1123" s="146" t="s">
        <v>2040</v>
      </c>
      <c r="T1123" s="109">
        <v>41486</v>
      </c>
      <c r="U1123" s="112">
        <v>9775596</v>
      </c>
      <c r="V1123" s="109">
        <v>41486</v>
      </c>
      <c r="W1123" s="141">
        <v>9775596</v>
      </c>
      <c r="X1123" s="141">
        <v>0</v>
      </c>
      <c r="Y1123" s="141">
        <v>0</v>
      </c>
      <c r="Z1123" s="141">
        <v>0</v>
      </c>
      <c r="AA1123" s="114">
        <v>9775596</v>
      </c>
      <c r="AB1123" s="114"/>
      <c r="AC1123" s="112"/>
      <c r="AD1123" s="141"/>
      <c r="AE1123" s="106">
        <v>0</v>
      </c>
      <c r="AF1123" s="106">
        <v>0</v>
      </c>
      <c r="AG1123" s="106">
        <v>0</v>
      </c>
      <c r="AH1123" s="112"/>
      <c r="AI1123" s="112"/>
      <c r="AJ1123" s="112"/>
      <c r="AK1123" s="112"/>
      <c r="AL1123" s="112"/>
      <c r="AM1123" s="112"/>
      <c r="AN1123" s="114">
        <f t="shared" si="34"/>
        <v>9775596</v>
      </c>
      <c r="AO1123" s="114">
        <f t="shared" si="35"/>
        <v>0</v>
      </c>
      <c r="AP1123" s="114"/>
      <c r="AQ1123" s="114"/>
      <c r="AR1123" s="114"/>
      <c r="AS1123" s="114"/>
    </row>
    <row r="1124" spans="1:46" s="189" customFormat="1" ht="15" customHeight="1" x14ac:dyDescent="0.2">
      <c r="A1124" s="104"/>
      <c r="B1124" s="104">
        <f>VLOOKUP(BJB!$F$9:$F$5599,Ctrl!$B$4:$C$399,2,0)</f>
        <v>28</v>
      </c>
      <c r="C1124" s="104">
        <f>VLOOKUP(BJB!$G$9:$G$5599,Ctrl!$E$4:$F$399,2,0)</f>
        <v>5</v>
      </c>
      <c r="D1124" s="219">
        <v>1</v>
      </c>
      <c r="E1124" s="104" t="str">
        <f>VLOOKUP(BJB!$F$9:$F$5599,Ctrl!$B$4:$D$399,3,0)</f>
        <v>III</v>
      </c>
      <c r="F1124" s="139" t="s">
        <v>10541</v>
      </c>
      <c r="G1124" s="139" t="s">
        <v>2058</v>
      </c>
      <c r="H1124" s="125"/>
      <c r="I1124" s="220">
        <f>IF(G1123=BJB!$G1430,I1123+1,1)</f>
        <v>1</v>
      </c>
      <c r="J1124" s="912" t="s">
        <v>21274</v>
      </c>
      <c r="K1124" s="121" t="s">
        <v>1483</v>
      </c>
      <c r="L1124" s="104" t="s">
        <v>6477</v>
      </c>
      <c r="M1124" s="104" t="s">
        <v>1484</v>
      </c>
      <c r="N1124" s="120">
        <v>39679</v>
      </c>
      <c r="O1124" s="114">
        <v>50000000</v>
      </c>
      <c r="P1124" s="105" t="s">
        <v>15320</v>
      </c>
      <c r="Q1124" s="120" t="s">
        <v>15321</v>
      </c>
      <c r="R1124" s="105">
        <v>42738189</v>
      </c>
      <c r="S1124" s="108" t="s">
        <v>6884</v>
      </c>
      <c r="T1124" s="109">
        <v>40227</v>
      </c>
      <c r="U1124" s="114">
        <v>32053642</v>
      </c>
      <c r="V1124" s="109">
        <v>40227</v>
      </c>
      <c r="W1124" s="141">
        <v>32053641.75</v>
      </c>
      <c r="X1124" s="141">
        <v>0</v>
      </c>
      <c r="Y1124" s="141">
        <v>0</v>
      </c>
      <c r="Z1124" s="141">
        <v>0</v>
      </c>
      <c r="AA1124" s="114">
        <v>32052642</v>
      </c>
      <c r="AB1124" s="114"/>
      <c r="AC1124" s="114"/>
      <c r="AD1124" s="141"/>
      <c r="AE1124" s="106">
        <v>0</v>
      </c>
      <c r="AF1124" s="106">
        <v>0</v>
      </c>
      <c r="AG1124" s="106">
        <v>0</v>
      </c>
      <c r="AH1124" s="114"/>
      <c r="AI1124" s="114"/>
      <c r="AJ1124" s="114"/>
      <c r="AK1124" s="114"/>
      <c r="AL1124" s="114"/>
      <c r="AM1124" s="114"/>
      <c r="AN1124" s="114">
        <f t="shared" si="34"/>
        <v>32052642</v>
      </c>
      <c r="AO1124" s="114">
        <f t="shared" si="35"/>
        <v>1000</v>
      </c>
      <c r="AP1124" s="114"/>
      <c r="AQ1124" s="114"/>
      <c r="AR1124" s="114"/>
      <c r="AS1124" s="114"/>
    </row>
    <row r="1125" spans="1:46" s="189" customFormat="1" ht="15" customHeight="1" x14ac:dyDescent="0.2">
      <c r="A1125" s="104"/>
      <c r="B1125" s="104">
        <f>VLOOKUP(BJB!$F$9:$F$5599,Ctrl!$B$4:$C$399,2,0)</f>
        <v>28</v>
      </c>
      <c r="C1125" s="104">
        <f>VLOOKUP(BJB!$G$9:$G$5599,Ctrl!$E$4:$F$399,2,0)</f>
        <v>0</v>
      </c>
      <c r="D1125" s="219">
        <v>1</v>
      </c>
      <c r="E1125" s="104" t="str">
        <f>VLOOKUP(BJB!$F$9:$F$5599,Ctrl!$B$4:$D$399,3,0)</f>
        <v>III</v>
      </c>
      <c r="F1125" s="139" t="s">
        <v>10541</v>
      </c>
      <c r="G1125" s="139" t="s">
        <v>7655</v>
      </c>
      <c r="H1125" s="125"/>
      <c r="I1125" s="220">
        <f>IF(G1124=BJB!$G1681,I1124+1,1)</f>
        <v>1</v>
      </c>
      <c r="J1125" s="912" t="s">
        <v>21275</v>
      </c>
      <c r="K1125" s="121" t="s">
        <v>4232</v>
      </c>
      <c r="L1125" s="104" t="s">
        <v>6477</v>
      </c>
      <c r="M1125" s="104" t="s">
        <v>1677</v>
      </c>
      <c r="N1125" s="120">
        <v>41058</v>
      </c>
      <c r="O1125" s="105">
        <v>100000000</v>
      </c>
      <c r="P1125" s="105" t="s">
        <v>15543</v>
      </c>
      <c r="Q1125" s="120">
        <v>42129</v>
      </c>
      <c r="R1125" s="105">
        <v>23321389</v>
      </c>
      <c r="S1125" s="146" t="s">
        <v>8574</v>
      </c>
      <c r="T1125" s="109">
        <v>42306</v>
      </c>
      <c r="U1125" s="141">
        <v>13744535</v>
      </c>
      <c r="V1125" s="109">
        <v>42306</v>
      </c>
      <c r="W1125" s="141">
        <v>13744535</v>
      </c>
      <c r="X1125" s="141">
        <v>0</v>
      </c>
      <c r="Y1125" s="141">
        <v>0</v>
      </c>
      <c r="Z1125" s="141">
        <v>0</v>
      </c>
      <c r="AA1125" s="114">
        <v>0</v>
      </c>
      <c r="AB1125" s="114"/>
      <c r="AC1125" s="132"/>
      <c r="AD1125" s="141"/>
      <c r="AE1125" s="106">
        <v>0</v>
      </c>
      <c r="AF1125" s="106">
        <v>0</v>
      </c>
      <c r="AG1125" s="106">
        <v>0</v>
      </c>
      <c r="AH1125" s="106"/>
      <c r="AI1125" s="106"/>
      <c r="AJ1125" s="106"/>
      <c r="AK1125" s="106"/>
      <c r="AL1125" s="106"/>
      <c r="AM1125" s="106"/>
      <c r="AN1125" s="114">
        <f t="shared" si="34"/>
        <v>0</v>
      </c>
      <c r="AO1125" s="114">
        <f t="shared" si="35"/>
        <v>13744535</v>
      </c>
      <c r="AP1125" s="114"/>
      <c r="AQ1125" s="114"/>
      <c r="AR1125" s="114"/>
      <c r="AS1125" s="114"/>
    </row>
    <row r="1126" spans="1:46" s="189" customFormat="1" ht="15" customHeight="1" x14ac:dyDescent="0.2">
      <c r="A1126" s="104"/>
      <c r="B1126" s="104">
        <f>VLOOKUP(BJB!$F$9:$F$5599,Ctrl!$B$4:$C$399,2,0)</f>
        <v>28</v>
      </c>
      <c r="C1126" s="104">
        <f>VLOOKUP(BJB!$G$9:$G$5599,Ctrl!$E$4:$F$399,2,0)</f>
        <v>6</v>
      </c>
      <c r="D1126" s="219">
        <v>1</v>
      </c>
      <c r="E1126" s="104" t="str">
        <f>VLOOKUP(BJB!$F$9:$F$5599,Ctrl!$B$4:$D$399,3,0)</f>
        <v>III</v>
      </c>
      <c r="F1126" s="139" t="s">
        <v>10541</v>
      </c>
      <c r="G1126" s="139" t="s">
        <v>7406</v>
      </c>
      <c r="H1126" s="125" t="s">
        <v>6321</v>
      </c>
      <c r="I1126" s="220">
        <f>IF(G1125=BJB!$G2062,I1125+1,1)</f>
        <v>1</v>
      </c>
      <c r="J1126" s="912" t="s">
        <v>21276</v>
      </c>
      <c r="K1126" s="126" t="s">
        <v>7591</v>
      </c>
      <c r="L1126" s="104" t="s">
        <v>6477</v>
      </c>
      <c r="M1126" s="127" t="s">
        <v>5616</v>
      </c>
      <c r="N1126" s="128">
        <v>41348</v>
      </c>
      <c r="O1126" s="140">
        <v>50000000</v>
      </c>
      <c r="P1126" s="105" t="s">
        <v>15544</v>
      </c>
      <c r="Q1126" s="120">
        <v>41823</v>
      </c>
      <c r="R1126" s="105">
        <v>39460217</v>
      </c>
      <c r="S1126" s="146" t="s">
        <v>5866</v>
      </c>
      <c r="T1126" s="109">
        <v>41878</v>
      </c>
      <c r="U1126" s="141">
        <v>26949110</v>
      </c>
      <c r="V1126" s="109">
        <v>41852</v>
      </c>
      <c r="W1126" s="141">
        <v>26949110</v>
      </c>
      <c r="X1126" s="141">
        <v>0</v>
      </c>
      <c r="Y1126" s="141">
        <v>0</v>
      </c>
      <c r="Z1126" s="141">
        <v>0</v>
      </c>
      <c r="AA1126" s="114">
        <v>985690</v>
      </c>
      <c r="AB1126" s="114"/>
      <c r="AC1126" s="132"/>
      <c r="AD1126" s="141"/>
      <c r="AE1126" s="106">
        <v>0</v>
      </c>
      <c r="AF1126" s="106">
        <v>0</v>
      </c>
      <c r="AG1126" s="106">
        <v>0</v>
      </c>
      <c r="AH1126" s="141"/>
      <c r="AI1126" s="141"/>
      <c r="AJ1126" s="141"/>
      <c r="AK1126" s="154"/>
      <c r="AL1126" s="141"/>
      <c r="AM1126" s="141"/>
      <c r="AN1126" s="114">
        <f t="shared" si="34"/>
        <v>985690</v>
      </c>
      <c r="AO1126" s="114">
        <f t="shared" si="35"/>
        <v>25963420</v>
      </c>
      <c r="AP1126" s="114"/>
      <c r="AQ1126" s="114"/>
      <c r="AR1126" s="114"/>
      <c r="AS1126" s="114"/>
    </row>
    <row r="1127" spans="1:46" s="189" customFormat="1" ht="15" customHeight="1" x14ac:dyDescent="0.2">
      <c r="A1127" s="104"/>
      <c r="B1127" s="104">
        <f>VLOOKUP(BJB!$F$9:$F$5599,Ctrl!$B$4:$C$399,2,0)</f>
        <v>28</v>
      </c>
      <c r="C1127" s="104">
        <f>VLOOKUP(BJB!$G$9:$G$5599,Ctrl!$E$4:$F$399,2,0)</f>
        <v>2</v>
      </c>
      <c r="D1127" s="219">
        <v>1</v>
      </c>
      <c r="E1127" s="104" t="str">
        <f>VLOOKUP(BJB!$F$9:$F$5599,Ctrl!$B$4:$D$399,3,0)</f>
        <v>III</v>
      </c>
      <c r="F1127" s="139" t="s">
        <v>10541</v>
      </c>
      <c r="G1127" s="139" t="s">
        <v>1908</v>
      </c>
      <c r="H1127" s="125"/>
      <c r="I1127" s="220">
        <f>IF(G1126=BJB!$G2019,I1126+1,1)</f>
        <v>1</v>
      </c>
      <c r="J1127" s="912" t="s">
        <v>21277</v>
      </c>
      <c r="K1127" s="126" t="s">
        <v>5517</v>
      </c>
      <c r="L1127" s="104" t="s">
        <v>6477</v>
      </c>
      <c r="M1127" s="104" t="s">
        <v>5518</v>
      </c>
      <c r="N1127" s="120">
        <v>41234</v>
      </c>
      <c r="O1127" s="105">
        <v>120000000</v>
      </c>
      <c r="P1127" s="105" t="s">
        <v>15545</v>
      </c>
      <c r="Q1127" s="120">
        <v>41617</v>
      </c>
      <c r="R1127" s="105">
        <v>159303228</v>
      </c>
      <c r="S1127" s="234" t="s">
        <v>5470</v>
      </c>
      <c r="T1127" s="130">
        <v>41789</v>
      </c>
      <c r="U1127" s="112">
        <v>84000000</v>
      </c>
      <c r="V1127" s="109">
        <v>41760</v>
      </c>
      <c r="W1127" s="141">
        <v>84000000</v>
      </c>
      <c r="X1127" s="141">
        <v>0</v>
      </c>
      <c r="Y1127" s="141">
        <v>0</v>
      </c>
      <c r="Z1127" s="141">
        <v>0</v>
      </c>
      <c r="AA1127" s="114">
        <v>0</v>
      </c>
      <c r="AB1127" s="114"/>
      <c r="AC1127" s="112"/>
      <c r="AD1127" s="141"/>
      <c r="AE1127" s="106">
        <v>0</v>
      </c>
      <c r="AF1127" s="106">
        <v>0</v>
      </c>
      <c r="AG1127" s="106">
        <v>0</v>
      </c>
      <c r="AH1127" s="112"/>
      <c r="AI1127" s="112"/>
      <c r="AJ1127" s="112"/>
      <c r="AK1127" s="112"/>
      <c r="AL1127" s="112"/>
      <c r="AM1127" s="112"/>
      <c r="AN1127" s="114">
        <f t="shared" si="34"/>
        <v>0</v>
      </c>
      <c r="AO1127" s="114">
        <f t="shared" si="35"/>
        <v>84000000</v>
      </c>
      <c r="AP1127" s="114"/>
      <c r="AQ1127" s="114"/>
      <c r="AR1127" s="114"/>
      <c r="AS1127" s="114"/>
      <c r="AT1127" s="190"/>
    </row>
    <row r="1128" spans="1:46" s="189" customFormat="1" ht="15" customHeight="1" x14ac:dyDescent="0.2">
      <c r="A1128" s="104"/>
      <c r="B1128" s="104">
        <f>VLOOKUP(BJB!$F$9:$F$5599,Ctrl!$B$4:$C$399,2,0)</f>
        <v>28</v>
      </c>
      <c r="C1128" s="104">
        <f>VLOOKUP(BJB!$G$9:$G$5599,Ctrl!$E$4:$F$399,2,0)</f>
        <v>0</v>
      </c>
      <c r="D1128" s="219">
        <v>1</v>
      </c>
      <c r="E1128" s="104" t="str">
        <f>VLOOKUP(BJB!$F$9:$F$5599,Ctrl!$B$4:$D$399,3,0)</f>
        <v>III</v>
      </c>
      <c r="F1128" s="139" t="s">
        <v>10541</v>
      </c>
      <c r="G1128" s="139" t="s">
        <v>7655</v>
      </c>
      <c r="H1128" s="125"/>
      <c r="I1128" s="220">
        <f>IF(G1127=BJB!$G1565,I1127+1,1)</f>
        <v>1</v>
      </c>
      <c r="J1128" s="912" t="s">
        <v>21278</v>
      </c>
      <c r="K1128" s="121" t="s">
        <v>1700</v>
      </c>
      <c r="L1128" s="104" t="s">
        <v>6477</v>
      </c>
      <c r="M1128" s="104" t="s">
        <v>1701</v>
      </c>
      <c r="N1128" s="120">
        <v>41211</v>
      </c>
      <c r="O1128" s="105">
        <v>10000000</v>
      </c>
      <c r="P1128" s="105" t="s">
        <v>15546</v>
      </c>
      <c r="Q1128" s="120">
        <v>41529</v>
      </c>
      <c r="R1128" s="105">
        <v>6694810</v>
      </c>
      <c r="S1128" s="146" t="s">
        <v>5974</v>
      </c>
      <c r="T1128" s="109">
        <v>41578</v>
      </c>
      <c r="U1128" s="106">
        <v>4171283</v>
      </c>
      <c r="V1128" s="109">
        <v>41551</v>
      </c>
      <c r="W1128" s="141">
        <v>4171283</v>
      </c>
      <c r="X1128" s="141">
        <v>0</v>
      </c>
      <c r="Y1128" s="141">
        <v>0</v>
      </c>
      <c r="Z1128" s="141">
        <v>0</v>
      </c>
      <c r="AA1128" s="114">
        <v>0</v>
      </c>
      <c r="AB1128" s="114"/>
      <c r="AC1128" s="106"/>
      <c r="AD1128" s="141"/>
      <c r="AE1128" s="106">
        <v>0</v>
      </c>
      <c r="AF1128" s="106">
        <v>0</v>
      </c>
      <c r="AG1128" s="106">
        <v>0</v>
      </c>
      <c r="AH1128" s="106"/>
      <c r="AI1128" s="106"/>
      <c r="AJ1128" s="106"/>
      <c r="AK1128" s="106"/>
      <c r="AL1128" s="106"/>
      <c r="AM1128" s="106"/>
      <c r="AN1128" s="114">
        <f t="shared" si="34"/>
        <v>0</v>
      </c>
      <c r="AO1128" s="114">
        <f t="shared" si="35"/>
        <v>4171283</v>
      </c>
      <c r="AP1128" s="114"/>
      <c r="AQ1128" s="114"/>
      <c r="AR1128" s="114"/>
      <c r="AS1128" s="114"/>
      <c r="AT1128" s="190"/>
    </row>
    <row r="1129" spans="1:46" s="189" customFormat="1" ht="15" customHeight="1" x14ac:dyDescent="0.2">
      <c r="A1129" s="104"/>
      <c r="B1129" s="104">
        <f>VLOOKUP(BJB!$F$9:$F$5599,Ctrl!$B$4:$C$399,2,0)</f>
        <v>28</v>
      </c>
      <c r="C1129" s="104">
        <f>VLOOKUP(BJB!$G$9:$G$5599,Ctrl!$E$4:$F$399,2,0)</f>
        <v>0</v>
      </c>
      <c r="D1129" s="219">
        <v>1</v>
      </c>
      <c r="E1129" s="104" t="str">
        <f>VLOOKUP(BJB!$F$9:$F$5599,Ctrl!$B$4:$D$399,3,0)</f>
        <v>III</v>
      </c>
      <c r="F1129" s="139" t="s">
        <v>10541</v>
      </c>
      <c r="G1129" s="139" t="s">
        <v>7655</v>
      </c>
      <c r="H1129" s="125" t="s">
        <v>7454</v>
      </c>
      <c r="I1129" s="220">
        <f>IF(G1128=BJB!$G1439,I1128+1,1)</f>
        <v>1</v>
      </c>
      <c r="J1129" s="912" t="s">
        <v>21279</v>
      </c>
      <c r="K1129" s="121" t="s">
        <v>1498</v>
      </c>
      <c r="L1129" s="104" t="s">
        <v>6477</v>
      </c>
      <c r="M1129" s="104" t="s">
        <v>1499</v>
      </c>
      <c r="N1129" s="120">
        <v>39792</v>
      </c>
      <c r="O1129" s="114">
        <v>35000000</v>
      </c>
      <c r="P1129" s="105" t="s">
        <v>6222</v>
      </c>
      <c r="Q1129" s="120" t="s">
        <v>6222</v>
      </c>
      <c r="R1129" s="890">
        <v>0</v>
      </c>
      <c r="S1129" s="108" t="s">
        <v>6885</v>
      </c>
      <c r="T1129" s="109">
        <v>40359</v>
      </c>
      <c r="U1129" s="114">
        <v>24037946</v>
      </c>
      <c r="V1129" s="109" t="s">
        <v>6222</v>
      </c>
      <c r="W1129" s="141">
        <v>0</v>
      </c>
      <c r="X1129" s="141">
        <v>0</v>
      </c>
      <c r="Y1129" s="141">
        <v>0</v>
      </c>
      <c r="Z1129" s="141">
        <v>0</v>
      </c>
      <c r="AA1129" s="114">
        <v>24037946</v>
      </c>
      <c r="AB1129" s="114"/>
      <c r="AC1129" s="132"/>
      <c r="AD1129" s="141"/>
      <c r="AE1129" s="106">
        <v>0</v>
      </c>
      <c r="AF1129" s="106">
        <v>0</v>
      </c>
      <c r="AG1129" s="106">
        <v>0</v>
      </c>
      <c r="AH1129" s="114"/>
      <c r="AI1129" s="114"/>
      <c r="AJ1129" s="114"/>
      <c r="AK1129" s="119"/>
      <c r="AL1129" s="114"/>
      <c r="AM1129" s="114"/>
      <c r="AN1129" s="114">
        <f t="shared" si="34"/>
        <v>24037946</v>
      </c>
      <c r="AO1129" s="114">
        <f t="shared" si="35"/>
        <v>0</v>
      </c>
      <c r="AP1129" s="114"/>
      <c r="AQ1129" s="114"/>
      <c r="AR1129" s="114"/>
      <c r="AS1129" s="114"/>
      <c r="AT1129" s="190"/>
    </row>
    <row r="1130" spans="1:46" s="189" customFormat="1" ht="15" customHeight="1" x14ac:dyDescent="0.2">
      <c r="A1130" s="104"/>
      <c r="B1130" s="104">
        <f>VLOOKUP(BJB!$F$9:$F$5599,Ctrl!$B$4:$C$399,2,0)</f>
        <v>28</v>
      </c>
      <c r="C1130" s="104">
        <f>VLOOKUP(BJB!$G$9:$G$5599,Ctrl!$E$4:$F$399,2,0)</f>
        <v>1</v>
      </c>
      <c r="D1130" s="219">
        <v>1</v>
      </c>
      <c r="E1130" s="104" t="str">
        <f>VLOOKUP(BJB!$F$9:$F$5599,Ctrl!$B$4:$D$399,3,0)</f>
        <v>III</v>
      </c>
      <c r="F1130" s="139" t="s">
        <v>10541</v>
      </c>
      <c r="G1130" s="139" t="s">
        <v>1717</v>
      </c>
      <c r="H1130" s="125"/>
      <c r="I1130" s="220">
        <f>IF(G1129=BJB!$G1826,I1129+1,1)</f>
        <v>1</v>
      </c>
      <c r="J1130" s="912" t="s">
        <v>21280</v>
      </c>
      <c r="K1130" s="121" t="s">
        <v>1498</v>
      </c>
      <c r="L1130" s="104" t="s">
        <v>6477</v>
      </c>
      <c r="M1130" s="104" t="s">
        <v>8184</v>
      </c>
      <c r="N1130" s="120">
        <v>41299</v>
      </c>
      <c r="O1130" s="105">
        <v>80000000</v>
      </c>
      <c r="P1130" s="105" t="s">
        <v>15547</v>
      </c>
      <c r="Q1130" s="120">
        <v>41801</v>
      </c>
      <c r="R1130" s="105">
        <v>75848899</v>
      </c>
      <c r="S1130" s="146" t="s">
        <v>8265</v>
      </c>
      <c r="T1130" s="109">
        <v>42152</v>
      </c>
      <c r="U1130" s="141">
        <v>51002361.899999999</v>
      </c>
      <c r="V1130" s="109">
        <v>42152</v>
      </c>
      <c r="W1130" s="141">
        <v>51002361.899999999</v>
      </c>
      <c r="X1130" s="141">
        <v>0</v>
      </c>
      <c r="Y1130" s="141">
        <v>0</v>
      </c>
      <c r="Z1130" s="141">
        <v>0</v>
      </c>
      <c r="AA1130" s="114">
        <v>0</v>
      </c>
      <c r="AB1130" s="114"/>
      <c r="AC1130" s="132"/>
      <c r="AD1130" s="141"/>
      <c r="AE1130" s="106">
        <v>0</v>
      </c>
      <c r="AF1130" s="106">
        <v>0</v>
      </c>
      <c r="AG1130" s="106">
        <v>0</v>
      </c>
      <c r="AH1130" s="106"/>
      <c r="AI1130" s="106"/>
      <c r="AJ1130" s="106"/>
      <c r="AK1130" s="106"/>
      <c r="AL1130" s="106"/>
      <c r="AM1130" s="106"/>
      <c r="AN1130" s="114">
        <f t="shared" si="34"/>
        <v>0</v>
      </c>
      <c r="AO1130" s="114">
        <f t="shared" si="35"/>
        <v>51002361.899999999</v>
      </c>
      <c r="AP1130" s="114"/>
      <c r="AQ1130" s="114"/>
      <c r="AR1130" s="114"/>
      <c r="AS1130" s="114"/>
      <c r="AT1130" s="190"/>
    </row>
    <row r="1131" spans="1:46" s="189" customFormat="1" ht="15" customHeight="1" x14ac:dyDescent="0.2">
      <c r="A1131" s="104"/>
      <c r="B1131" s="104">
        <f>VLOOKUP(BJB!$F$9:$F$5599,Ctrl!$B$4:$C$399,2,0)</f>
        <v>28</v>
      </c>
      <c r="C1131" s="104">
        <f>VLOOKUP(BJB!$G$9:$G$5599,Ctrl!$E$4:$F$399,2,0)</f>
        <v>4</v>
      </c>
      <c r="D1131" s="219">
        <v>1</v>
      </c>
      <c r="E1131" s="104" t="str">
        <f>VLOOKUP(BJB!$F$9:$F$5599,Ctrl!$B$4:$D$399,3,0)</f>
        <v>III</v>
      </c>
      <c r="F1131" s="139" t="s">
        <v>10541</v>
      </c>
      <c r="G1131" s="139" t="s">
        <v>2026</v>
      </c>
      <c r="H1131" s="125">
        <v>1121023000748</v>
      </c>
      <c r="I1131" s="220">
        <f>IF(G1130=BJB!$G1983,I1130+1,1)</f>
        <v>1</v>
      </c>
      <c r="J1131" s="912" t="s">
        <v>21281</v>
      </c>
      <c r="K1131" s="121" t="s">
        <v>8040</v>
      </c>
      <c r="L1131" s="104" t="s">
        <v>6477</v>
      </c>
      <c r="M1131" s="104" t="s">
        <v>2053</v>
      </c>
      <c r="N1131" s="120">
        <v>41235</v>
      </c>
      <c r="O1131" s="105">
        <v>175000000</v>
      </c>
      <c r="P1131" s="105" t="s">
        <v>15548</v>
      </c>
      <c r="Q1131" s="120">
        <v>41645</v>
      </c>
      <c r="R1131" s="105">
        <v>169631176</v>
      </c>
      <c r="S1131" s="146" t="s">
        <v>8208</v>
      </c>
      <c r="T1131" s="109">
        <v>42152</v>
      </c>
      <c r="U1131" s="141">
        <v>114681931</v>
      </c>
      <c r="V1131" s="109">
        <v>42152</v>
      </c>
      <c r="W1131" s="141">
        <v>114681931</v>
      </c>
      <c r="X1131" s="141">
        <v>0</v>
      </c>
      <c r="Y1131" s="141">
        <v>0</v>
      </c>
      <c r="Z1131" s="141">
        <v>0</v>
      </c>
      <c r="AA1131" s="114">
        <v>114681931</v>
      </c>
      <c r="AB1131" s="114"/>
      <c r="AC1131" s="132"/>
      <c r="AD1131" s="141"/>
      <c r="AE1131" s="106">
        <v>0</v>
      </c>
      <c r="AF1131" s="106">
        <v>0</v>
      </c>
      <c r="AG1131" s="106">
        <v>0</v>
      </c>
      <c r="AH1131" s="106"/>
      <c r="AI1131" s="106"/>
      <c r="AJ1131" s="106"/>
      <c r="AK1131" s="106"/>
      <c r="AL1131" s="106"/>
      <c r="AM1131" s="106"/>
      <c r="AN1131" s="114">
        <f t="shared" si="34"/>
        <v>114681931</v>
      </c>
      <c r="AO1131" s="114">
        <f t="shared" si="35"/>
        <v>0</v>
      </c>
      <c r="AP1131" s="114"/>
      <c r="AQ1131" s="114"/>
      <c r="AR1131" s="114"/>
      <c r="AS1131" s="114"/>
      <c r="AT1131" s="190"/>
    </row>
    <row r="1132" spans="1:46" s="189" customFormat="1" ht="15" customHeight="1" x14ac:dyDescent="0.2">
      <c r="A1132" s="104"/>
      <c r="B1132" s="104">
        <f>VLOOKUP(BJB!$F$9:$F$5599,Ctrl!$B$4:$C$399,2,0)</f>
        <v>28</v>
      </c>
      <c r="C1132" s="104">
        <f>VLOOKUP(BJB!$G$9:$G$5599,Ctrl!$E$4:$F$399,2,0)</f>
        <v>2</v>
      </c>
      <c r="D1132" s="219">
        <v>1</v>
      </c>
      <c r="E1132" s="104" t="str">
        <f>VLOOKUP(BJB!$F$9:$F$5599,Ctrl!$B$4:$D$399,3,0)</f>
        <v>III</v>
      </c>
      <c r="F1132" s="139" t="s">
        <v>10541</v>
      </c>
      <c r="G1132" s="139" t="s">
        <v>1908</v>
      </c>
      <c r="H1132" s="125"/>
      <c r="I1132" s="220">
        <f>IF(G1131=BJB!$G2005,I1131+1,1)</f>
        <v>1</v>
      </c>
      <c r="J1132" s="912" t="s">
        <v>21282</v>
      </c>
      <c r="K1132" s="121" t="s">
        <v>1945</v>
      </c>
      <c r="L1132" s="104" t="s">
        <v>6477</v>
      </c>
      <c r="M1132" s="104" t="s">
        <v>1946</v>
      </c>
      <c r="N1132" s="120">
        <v>41218</v>
      </c>
      <c r="O1132" s="105">
        <v>20000000</v>
      </c>
      <c r="P1132" s="105" t="s">
        <v>15549</v>
      </c>
      <c r="Q1132" s="120">
        <v>41464</v>
      </c>
      <c r="R1132" s="105">
        <v>15420426</v>
      </c>
      <c r="S1132" s="146" t="s">
        <v>1947</v>
      </c>
      <c r="T1132" s="109">
        <v>41516</v>
      </c>
      <c r="U1132" s="141">
        <v>10520659</v>
      </c>
      <c r="V1132" s="109">
        <v>41516</v>
      </c>
      <c r="W1132" s="141">
        <v>10520659</v>
      </c>
      <c r="X1132" s="141">
        <v>0</v>
      </c>
      <c r="Y1132" s="141">
        <v>0</v>
      </c>
      <c r="Z1132" s="141">
        <v>0</v>
      </c>
      <c r="AA1132" s="114">
        <v>7240608</v>
      </c>
      <c r="AB1132" s="114"/>
      <c r="AC1132" s="141"/>
      <c r="AD1132" s="141"/>
      <c r="AE1132" s="106">
        <v>0</v>
      </c>
      <c r="AF1132" s="106">
        <v>0</v>
      </c>
      <c r="AG1132" s="106">
        <v>0</v>
      </c>
      <c r="AH1132" s="141"/>
      <c r="AI1132" s="141"/>
      <c r="AJ1132" s="141"/>
      <c r="AK1132" s="141"/>
      <c r="AL1132" s="141"/>
      <c r="AM1132" s="141"/>
      <c r="AN1132" s="114">
        <f t="shared" si="34"/>
        <v>7240608</v>
      </c>
      <c r="AO1132" s="114">
        <f t="shared" si="35"/>
        <v>3280051</v>
      </c>
      <c r="AP1132" s="114"/>
      <c r="AQ1132" s="114"/>
      <c r="AR1132" s="114"/>
      <c r="AS1132" s="114"/>
      <c r="AT1132" s="190"/>
    </row>
    <row r="1133" spans="1:46" s="189" customFormat="1" ht="15" customHeight="1" x14ac:dyDescent="0.2">
      <c r="A1133" s="104"/>
      <c r="B1133" s="104">
        <f>VLOOKUP(BJB!$F$9:$F$5599,Ctrl!$B$4:$C$399,2,0)</f>
        <v>28</v>
      </c>
      <c r="C1133" s="104">
        <f>VLOOKUP(BJB!$G$9:$G$5599,Ctrl!$E$4:$F$399,2,0)</f>
        <v>3</v>
      </c>
      <c r="D1133" s="219">
        <v>1</v>
      </c>
      <c r="E1133" s="104" t="str">
        <f>VLOOKUP(BJB!$F$9:$F$5599,Ctrl!$B$4:$D$399,3,0)</f>
        <v>III</v>
      </c>
      <c r="F1133" s="139" t="s">
        <v>10541</v>
      </c>
      <c r="G1133" s="139" t="s">
        <v>1957</v>
      </c>
      <c r="H1133" s="125">
        <v>1121018000597</v>
      </c>
      <c r="I1133" s="220">
        <f>IF(G1132=BJB!$G1944,I1132+1,1)</f>
        <v>1</v>
      </c>
      <c r="J1133" s="912" t="s">
        <v>21283</v>
      </c>
      <c r="K1133" s="121" t="s">
        <v>6195</v>
      </c>
      <c r="L1133" s="104" t="s">
        <v>6477</v>
      </c>
      <c r="M1133" s="104" t="s">
        <v>5391</v>
      </c>
      <c r="N1133" s="120">
        <v>41240</v>
      </c>
      <c r="O1133" s="114">
        <v>110000000</v>
      </c>
      <c r="P1133" s="105" t="s">
        <v>15550</v>
      </c>
      <c r="Q1133" s="120">
        <v>41611</v>
      </c>
      <c r="R1133" s="105">
        <v>118077906</v>
      </c>
      <c r="S1133" s="146" t="s">
        <v>6253</v>
      </c>
      <c r="T1133" s="109">
        <v>42030</v>
      </c>
      <c r="U1133" s="114">
        <v>77000000</v>
      </c>
      <c r="V1133" s="109">
        <v>42030</v>
      </c>
      <c r="W1133" s="141">
        <v>77000000</v>
      </c>
      <c r="X1133" s="141">
        <v>0</v>
      </c>
      <c r="Y1133" s="141">
        <v>0</v>
      </c>
      <c r="Z1133" s="141">
        <v>0</v>
      </c>
      <c r="AA1133" s="223">
        <v>576951</v>
      </c>
      <c r="AB1133" s="223"/>
      <c r="AC1133" s="132"/>
      <c r="AD1133" s="141"/>
      <c r="AE1133" s="106">
        <v>0</v>
      </c>
      <c r="AF1133" s="106">
        <v>0</v>
      </c>
      <c r="AG1133" s="106">
        <v>0</v>
      </c>
      <c r="AH1133" s="136"/>
      <c r="AI1133" s="136"/>
      <c r="AJ1133" s="136"/>
      <c r="AK1133" s="119"/>
      <c r="AL1133" s="114"/>
      <c r="AM1133" s="114"/>
      <c r="AN1133" s="114">
        <f t="shared" si="34"/>
        <v>576951</v>
      </c>
      <c r="AO1133" s="114">
        <f t="shared" si="35"/>
        <v>76423049</v>
      </c>
      <c r="AP1133" s="114"/>
      <c r="AQ1133" s="114"/>
      <c r="AR1133" s="114"/>
      <c r="AS1133" s="114"/>
      <c r="AT1133" s="190"/>
    </row>
    <row r="1134" spans="1:46" s="189" customFormat="1" ht="15" customHeight="1" x14ac:dyDescent="0.2">
      <c r="A1134" s="104"/>
      <c r="B1134" s="104">
        <f>VLOOKUP(BJB!$F$9:$F$5599,Ctrl!$B$4:$C$399,2,0)</f>
        <v>28</v>
      </c>
      <c r="C1134" s="104">
        <f>VLOOKUP(BJB!$G$9:$G$5599,Ctrl!$E$4:$F$399,2,0)</f>
        <v>0</v>
      </c>
      <c r="D1134" s="219">
        <v>1</v>
      </c>
      <c r="E1134" s="104" t="str">
        <f>VLOOKUP(BJB!$F$9:$F$5599,Ctrl!$B$4:$D$399,3,0)</f>
        <v>III</v>
      </c>
      <c r="F1134" s="139" t="s">
        <v>10541</v>
      </c>
      <c r="G1134" s="139" t="s">
        <v>7655</v>
      </c>
      <c r="H1134" s="125"/>
      <c r="I1134" s="220">
        <f>IF(G1133=BJB!$G1640,I1133+1,1)</f>
        <v>1</v>
      </c>
      <c r="J1134" s="912" t="s">
        <v>21284</v>
      </c>
      <c r="K1134" s="121" t="s">
        <v>7752</v>
      </c>
      <c r="L1134" s="104" t="s">
        <v>6477</v>
      </c>
      <c r="M1134" s="104" t="s">
        <v>6117</v>
      </c>
      <c r="N1134" s="120">
        <v>41254</v>
      </c>
      <c r="O1134" s="105">
        <v>10000000</v>
      </c>
      <c r="P1134" s="105" t="s">
        <v>15551</v>
      </c>
      <c r="Q1134" s="120">
        <v>41856</v>
      </c>
      <c r="R1134" s="105">
        <v>5438873</v>
      </c>
      <c r="S1134" s="146" t="s">
        <v>7905</v>
      </c>
      <c r="T1134" s="109">
        <v>42114</v>
      </c>
      <c r="U1134" s="141">
        <v>3659410</v>
      </c>
      <c r="V1134" s="109">
        <v>42114</v>
      </c>
      <c r="W1134" s="141">
        <v>3659410</v>
      </c>
      <c r="X1134" s="141">
        <v>0</v>
      </c>
      <c r="Y1134" s="141">
        <v>0</v>
      </c>
      <c r="Z1134" s="141">
        <v>0</v>
      </c>
      <c r="AA1134" s="114">
        <v>0</v>
      </c>
      <c r="AB1134" s="114"/>
      <c r="AC1134" s="132"/>
      <c r="AD1134" s="141"/>
      <c r="AE1134" s="106">
        <v>0</v>
      </c>
      <c r="AF1134" s="106">
        <v>0</v>
      </c>
      <c r="AG1134" s="106">
        <v>0</v>
      </c>
      <c r="AH1134" s="141"/>
      <c r="AI1134" s="141"/>
      <c r="AJ1134" s="141"/>
      <c r="AK1134" s="141"/>
      <c r="AL1134" s="141"/>
      <c r="AM1134" s="141"/>
      <c r="AN1134" s="114">
        <f t="shared" si="34"/>
        <v>0</v>
      </c>
      <c r="AO1134" s="114">
        <f t="shared" si="35"/>
        <v>3659410</v>
      </c>
      <c r="AP1134" s="114"/>
      <c r="AQ1134" s="114"/>
      <c r="AR1134" s="114"/>
      <c r="AS1134" s="114"/>
      <c r="AT1134" s="190"/>
    </row>
    <row r="1135" spans="1:46" s="189" customFormat="1" ht="15" customHeight="1" x14ac:dyDescent="0.2">
      <c r="A1135" s="104"/>
      <c r="B1135" s="104">
        <f>VLOOKUP(BJB!$F$9:$F$5599,Ctrl!$B$4:$C$399,2,0)</f>
        <v>28</v>
      </c>
      <c r="C1135" s="104">
        <f>VLOOKUP(BJB!$G$9:$G$5599,Ctrl!$E$4:$F$399,2,0)</f>
        <v>5</v>
      </c>
      <c r="D1135" s="219">
        <v>1</v>
      </c>
      <c r="E1135" s="104" t="str">
        <f>VLOOKUP(BJB!$F$9:$F$5599,Ctrl!$B$4:$D$399,3,0)</f>
        <v>III</v>
      </c>
      <c r="F1135" s="139" t="s">
        <v>10580</v>
      </c>
      <c r="G1135" s="139" t="s">
        <v>8026</v>
      </c>
      <c r="H1135" s="125" t="s">
        <v>10364</v>
      </c>
      <c r="I1135" s="220">
        <f>IF(G1134=BJB!$G1856,I1134+1,1)</f>
        <v>1</v>
      </c>
      <c r="J1135" s="912" t="s">
        <v>21285</v>
      </c>
      <c r="K1135" s="121" t="s">
        <v>1381</v>
      </c>
      <c r="L1135" s="104" t="s">
        <v>6477</v>
      </c>
      <c r="M1135" s="104" t="s">
        <v>7332</v>
      </c>
      <c r="N1135" s="120">
        <v>41054</v>
      </c>
      <c r="O1135" s="105">
        <v>35000000</v>
      </c>
      <c r="P1135" s="105" t="s">
        <v>15552</v>
      </c>
      <c r="Q1135" s="120">
        <v>41948</v>
      </c>
      <c r="R1135" s="105">
        <v>21411193</v>
      </c>
      <c r="S1135" s="146" t="s">
        <v>8234</v>
      </c>
      <c r="T1135" s="109">
        <v>42145</v>
      </c>
      <c r="U1135" s="141">
        <v>12084132</v>
      </c>
      <c r="V1135" s="109">
        <v>42145</v>
      </c>
      <c r="W1135" s="141">
        <v>12084132</v>
      </c>
      <c r="X1135" s="141">
        <v>0</v>
      </c>
      <c r="Y1135" s="141">
        <v>0</v>
      </c>
      <c r="Z1135" s="141">
        <v>0</v>
      </c>
      <c r="AA1135" s="114">
        <v>376629</v>
      </c>
      <c r="AB1135" s="114"/>
      <c r="AC1135" s="132"/>
      <c r="AD1135" s="141"/>
      <c r="AE1135" s="106">
        <v>0</v>
      </c>
      <c r="AF1135" s="106">
        <v>0</v>
      </c>
      <c r="AG1135" s="106">
        <v>0</v>
      </c>
      <c r="AH1135" s="106"/>
      <c r="AI1135" s="106"/>
      <c r="AJ1135" s="106"/>
      <c r="AK1135" s="106"/>
      <c r="AL1135" s="106"/>
      <c r="AM1135" s="106"/>
      <c r="AN1135" s="114">
        <f t="shared" si="34"/>
        <v>376629</v>
      </c>
      <c r="AO1135" s="114">
        <f t="shared" si="35"/>
        <v>11707503</v>
      </c>
      <c r="AP1135" s="114"/>
      <c r="AQ1135" s="114"/>
      <c r="AR1135" s="114"/>
      <c r="AS1135" s="114"/>
      <c r="AT1135" s="190"/>
    </row>
    <row r="1136" spans="1:46" s="189" customFormat="1" ht="15" customHeight="1" x14ac:dyDescent="0.2">
      <c r="A1136" s="104"/>
      <c r="B1136" s="104">
        <f>VLOOKUP(BJB!$F$9:$F$5599,Ctrl!$B$4:$C$399,2,0)</f>
        <v>28</v>
      </c>
      <c r="C1136" s="104">
        <f>VLOOKUP(BJB!$G$9:$G$5599,Ctrl!$E$4:$F$399,2,0)</f>
        <v>0</v>
      </c>
      <c r="D1136" s="219">
        <v>1</v>
      </c>
      <c r="E1136" s="104" t="str">
        <f>VLOOKUP(BJB!$F$9:$F$5599,Ctrl!$B$4:$D$399,3,0)</f>
        <v>III</v>
      </c>
      <c r="F1136" s="139" t="s">
        <v>10541</v>
      </c>
      <c r="G1136" s="139" t="s">
        <v>7655</v>
      </c>
      <c r="H1136" s="125" t="s">
        <v>6640</v>
      </c>
      <c r="I1136" s="220">
        <f>IF(G1135=BJB!$G1579,I1135+1,1)</f>
        <v>1</v>
      </c>
      <c r="J1136" s="891" t="s">
        <v>18289</v>
      </c>
      <c r="K1136" s="126" t="s">
        <v>6639</v>
      </c>
      <c r="L1136" s="104" t="s">
        <v>6477</v>
      </c>
      <c r="M1136" s="127" t="s">
        <v>1714</v>
      </c>
      <c r="N1136" s="128">
        <v>41213</v>
      </c>
      <c r="O1136" s="140">
        <v>100000000</v>
      </c>
      <c r="P1136" s="105" t="s">
        <v>6222</v>
      </c>
      <c r="Q1136" s="120" t="s">
        <v>6222</v>
      </c>
      <c r="R1136" s="890">
        <v>0</v>
      </c>
      <c r="S1136" s="234" t="s">
        <v>5973</v>
      </c>
      <c r="T1136" s="130">
        <v>41605</v>
      </c>
      <c r="U1136" s="141">
        <v>70000000</v>
      </c>
      <c r="V1136" s="109" t="s">
        <v>6222</v>
      </c>
      <c r="W1136" s="141">
        <v>0</v>
      </c>
      <c r="X1136" s="141">
        <v>0</v>
      </c>
      <c r="Y1136" s="141">
        <v>0</v>
      </c>
      <c r="Z1136" s="141">
        <v>0</v>
      </c>
      <c r="AA1136" s="114">
        <v>10174163</v>
      </c>
      <c r="AB1136" s="114">
        <v>537228</v>
      </c>
      <c r="AC1136" s="132">
        <v>537228</v>
      </c>
      <c r="AD1136" s="141">
        <v>537228</v>
      </c>
      <c r="AE1136" s="106">
        <v>460481</v>
      </c>
      <c r="AF1136" s="106">
        <v>537228</v>
      </c>
      <c r="AG1136" s="106">
        <v>537228</v>
      </c>
      <c r="AH1136" s="222"/>
      <c r="AI1136" s="222"/>
      <c r="AJ1136" s="141"/>
      <c r="AK1136" s="116"/>
      <c r="AL1136" s="141"/>
      <c r="AM1136" s="141"/>
      <c r="AN1136" s="114">
        <f t="shared" si="34"/>
        <v>13320784</v>
      </c>
      <c r="AO1136" s="114">
        <f t="shared" si="35"/>
        <v>56679216</v>
      </c>
      <c r="AP1136" s="114"/>
      <c r="AQ1136" s="114"/>
      <c r="AR1136" s="114"/>
      <c r="AS1136" s="114"/>
      <c r="AT1136" s="190"/>
    </row>
    <row r="1137" spans="1:46" s="189" customFormat="1" ht="15" customHeight="1" x14ac:dyDescent="0.2">
      <c r="A1137" s="104"/>
      <c r="B1137" s="104">
        <f>VLOOKUP(BJB!$F$9:$F$5599,Ctrl!$B$4:$C$399,2,0)</f>
        <v>28</v>
      </c>
      <c r="C1137" s="104">
        <f>VLOOKUP(BJB!$G$9:$G$5599,Ctrl!$E$4:$F$399,2,0)</f>
        <v>0</v>
      </c>
      <c r="D1137" s="219">
        <v>1</v>
      </c>
      <c r="E1137" s="104" t="str">
        <f>VLOOKUP(BJB!$F$9:$F$5599,Ctrl!$B$4:$D$399,3,0)</f>
        <v>III</v>
      </c>
      <c r="F1137" s="139" t="s">
        <v>10541</v>
      </c>
      <c r="G1137" s="139" t="s">
        <v>7655</v>
      </c>
      <c r="H1137" s="125"/>
      <c r="I1137" s="220">
        <f>IF(G1136=BJB!$G1588,I1136+1,1)</f>
        <v>1</v>
      </c>
      <c r="J1137" s="912" t="s">
        <v>21286</v>
      </c>
      <c r="K1137" s="126" t="s">
        <v>5302</v>
      </c>
      <c r="L1137" s="104" t="s">
        <v>6476</v>
      </c>
      <c r="M1137" s="127" t="s">
        <v>5303</v>
      </c>
      <c r="N1137" s="128">
        <v>40907</v>
      </c>
      <c r="O1137" s="140">
        <v>60902150</v>
      </c>
      <c r="P1137" s="105" t="s">
        <v>6222</v>
      </c>
      <c r="Q1137" s="120" t="s">
        <v>6222</v>
      </c>
      <c r="R1137" s="890">
        <v>0</v>
      </c>
      <c r="S1137" s="234" t="s">
        <v>5086</v>
      </c>
      <c r="T1137" s="130">
        <v>41729</v>
      </c>
      <c r="U1137" s="141">
        <v>10651899</v>
      </c>
      <c r="V1137" s="109" t="s">
        <v>6222</v>
      </c>
      <c r="W1137" s="141">
        <v>0</v>
      </c>
      <c r="X1137" s="141">
        <v>0</v>
      </c>
      <c r="Y1137" s="141">
        <v>0</v>
      </c>
      <c r="Z1137" s="141">
        <v>0</v>
      </c>
      <c r="AA1137" s="114">
        <v>0</v>
      </c>
      <c r="AB1137" s="114"/>
      <c r="AC1137" s="141"/>
      <c r="AD1137" s="141"/>
      <c r="AE1137" s="106">
        <v>0</v>
      </c>
      <c r="AF1137" s="106">
        <v>0</v>
      </c>
      <c r="AG1137" s="106">
        <v>0</v>
      </c>
      <c r="AH1137" s="141"/>
      <c r="AI1137" s="141"/>
      <c r="AJ1137" s="141"/>
      <c r="AK1137" s="141"/>
      <c r="AL1137" s="141"/>
      <c r="AM1137" s="141"/>
      <c r="AN1137" s="114">
        <f t="shared" si="34"/>
        <v>0</v>
      </c>
      <c r="AO1137" s="114">
        <f t="shared" si="35"/>
        <v>10651899</v>
      </c>
      <c r="AP1137" s="114"/>
      <c r="AQ1137" s="114"/>
      <c r="AR1137" s="114"/>
      <c r="AS1137" s="114"/>
      <c r="AT1137" s="190"/>
    </row>
    <row r="1138" spans="1:46" s="189" customFormat="1" ht="15" customHeight="1" x14ac:dyDescent="0.2">
      <c r="A1138" s="104"/>
      <c r="B1138" s="104">
        <f>VLOOKUP(BJB!$F$9:$F$5599,Ctrl!$B$4:$C$399,2,0)</f>
        <v>28</v>
      </c>
      <c r="C1138" s="104">
        <f>VLOOKUP(BJB!$G$9:$G$5599,Ctrl!$E$4:$F$399,2,0)</f>
        <v>3</v>
      </c>
      <c r="D1138" s="219">
        <v>1</v>
      </c>
      <c r="E1138" s="104" t="str">
        <f>VLOOKUP(BJB!$F$9:$F$5599,Ctrl!$B$4:$D$399,3,0)</f>
        <v>III</v>
      </c>
      <c r="F1138" s="139" t="s">
        <v>10541</v>
      </c>
      <c r="G1138" s="139" t="s">
        <v>1957</v>
      </c>
      <c r="H1138" s="684">
        <v>1120815000980</v>
      </c>
      <c r="I1138" s="220">
        <f>IF(G1137=BJB!$G1893,I1137+1,1)</f>
        <v>1</v>
      </c>
      <c r="J1138" s="912" t="s">
        <v>21287</v>
      </c>
      <c r="K1138" s="121" t="s">
        <v>2016</v>
      </c>
      <c r="L1138" s="104" t="s">
        <v>6477</v>
      </c>
      <c r="M1138" s="104" t="s">
        <v>2017</v>
      </c>
      <c r="N1138" s="120">
        <v>41211</v>
      </c>
      <c r="O1138" s="105">
        <v>100000000</v>
      </c>
      <c r="P1138" s="105" t="s">
        <v>15553</v>
      </c>
      <c r="Q1138" s="120">
        <v>41540</v>
      </c>
      <c r="R1138" s="105">
        <v>105485699</v>
      </c>
      <c r="S1138" s="146" t="s">
        <v>2013</v>
      </c>
      <c r="T1138" s="109">
        <v>41571</v>
      </c>
      <c r="U1138" s="141">
        <v>70000000</v>
      </c>
      <c r="V1138" s="109">
        <v>41564</v>
      </c>
      <c r="W1138" s="141">
        <v>70000000</v>
      </c>
      <c r="X1138" s="141">
        <v>0</v>
      </c>
      <c r="Y1138" s="141">
        <v>0</v>
      </c>
      <c r="Z1138" s="141">
        <v>0</v>
      </c>
      <c r="AA1138" s="150">
        <v>3186047</v>
      </c>
      <c r="AB1138" s="150"/>
      <c r="AC1138" s="132"/>
      <c r="AD1138" s="141"/>
      <c r="AE1138" s="106">
        <v>0</v>
      </c>
      <c r="AF1138" s="106">
        <v>0</v>
      </c>
      <c r="AG1138" s="106">
        <v>0</v>
      </c>
      <c r="AH1138" s="141"/>
      <c r="AI1138" s="222"/>
      <c r="AJ1138" s="141"/>
      <c r="AK1138" s="154"/>
      <c r="AL1138" s="141"/>
      <c r="AM1138" s="141"/>
      <c r="AN1138" s="114">
        <f t="shared" si="34"/>
        <v>3186047</v>
      </c>
      <c r="AO1138" s="114">
        <f t="shared" si="35"/>
        <v>66813953</v>
      </c>
      <c r="AP1138" s="114"/>
      <c r="AQ1138" s="114"/>
      <c r="AR1138" s="114"/>
      <c r="AS1138" s="114"/>
      <c r="AT1138" s="190"/>
    </row>
    <row r="1139" spans="1:46" s="189" customFormat="1" ht="15" customHeight="1" x14ac:dyDescent="0.2">
      <c r="A1139" s="104"/>
      <c r="B1139" s="104">
        <f>VLOOKUP(BJB!$F$9:$F$5599,Ctrl!$B$4:$C$399,2,0)</f>
        <v>28</v>
      </c>
      <c r="C1139" s="104">
        <f>VLOOKUP(BJB!$G$9:$G$5599,Ctrl!$E$4:$F$399,2,0)</f>
        <v>0</v>
      </c>
      <c r="D1139" s="219">
        <v>1</v>
      </c>
      <c r="E1139" s="104" t="str">
        <f>VLOOKUP(BJB!$F$9:$F$5599,Ctrl!$B$4:$D$399,3,0)</f>
        <v>III</v>
      </c>
      <c r="F1139" s="139" t="s">
        <v>10541</v>
      </c>
      <c r="G1139" s="139" t="s">
        <v>7655</v>
      </c>
      <c r="H1139" s="125"/>
      <c r="I1139" s="220">
        <f>IF(G1138=BJB!$G1428,I1138+1,1)</f>
        <v>2</v>
      </c>
      <c r="J1139" s="912" t="s">
        <v>21288</v>
      </c>
      <c r="K1139" s="121" t="s">
        <v>1479</v>
      </c>
      <c r="L1139" s="104" t="s">
        <v>6477</v>
      </c>
      <c r="M1139" s="104" t="s">
        <v>1480</v>
      </c>
      <c r="N1139" s="120">
        <v>39765</v>
      </c>
      <c r="O1139" s="114">
        <v>10000000</v>
      </c>
      <c r="P1139" s="105" t="s">
        <v>15320</v>
      </c>
      <c r="Q1139" s="120" t="s">
        <v>15321</v>
      </c>
      <c r="R1139" s="105">
        <v>10278218</v>
      </c>
      <c r="S1139" s="108" t="s">
        <v>6884</v>
      </c>
      <c r="T1139" s="109">
        <v>40227</v>
      </c>
      <c r="U1139" s="114">
        <v>7500000</v>
      </c>
      <c r="V1139" s="109">
        <v>40227</v>
      </c>
      <c r="W1139" s="141">
        <v>7500000</v>
      </c>
      <c r="X1139" s="141">
        <v>0</v>
      </c>
      <c r="Y1139" s="141">
        <v>0</v>
      </c>
      <c r="Z1139" s="141">
        <v>0</v>
      </c>
      <c r="AA1139" s="114">
        <v>7500000</v>
      </c>
      <c r="AB1139" s="114"/>
      <c r="AC1139" s="114"/>
      <c r="AD1139" s="141"/>
      <c r="AE1139" s="106">
        <v>0</v>
      </c>
      <c r="AF1139" s="106">
        <v>0</v>
      </c>
      <c r="AG1139" s="106">
        <v>0</v>
      </c>
      <c r="AH1139" s="114"/>
      <c r="AI1139" s="114"/>
      <c r="AJ1139" s="114"/>
      <c r="AK1139" s="114"/>
      <c r="AL1139" s="114"/>
      <c r="AM1139" s="114"/>
      <c r="AN1139" s="114">
        <f t="shared" si="34"/>
        <v>7500000</v>
      </c>
      <c r="AO1139" s="114">
        <f t="shared" si="35"/>
        <v>0</v>
      </c>
      <c r="AP1139" s="114"/>
      <c r="AQ1139" s="114"/>
      <c r="AR1139" s="114"/>
      <c r="AS1139" s="114"/>
      <c r="AT1139" s="190"/>
    </row>
    <row r="1140" spans="1:46" s="189" customFormat="1" ht="15" customHeight="1" x14ac:dyDescent="0.2">
      <c r="A1140" s="104"/>
      <c r="B1140" s="104">
        <f>VLOOKUP(BJB!$F$9:$F$5599,Ctrl!$B$4:$C$399,2,0)</f>
        <v>28</v>
      </c>
      <c r="C1140" s="104">
        <f>VLOOKUP(BJB!$G$9:$G$5599,Ctrl!$E$4:$F$399,2,0)</f>
        <v>0</v>
      </c>
      <c r="D1140" s="219">
        <v>1</v>
      </c>
      <c r="E1140" s="104" t="str">
        <f>VLOOKUP(BJB!$F$9:$F$5599,Ctrl!$B$4:$D$399,3,0)</f>
        <v>III</v>
      </c>
      <c r="F1140" s="139" t="s">
        <v>10541</v>
      </c>
      <c r="G1140" s="139" t="s">
        <v>7655</v>
      </c>
      <c r="H1140" s="125"/>
      <c r="I1140" s="220">
        <f>IF(G1139=BJB!$G1635,I1139+1,1)</f>
        <v>1</v>
      </c>
      <c r="J1140" s="912" t="s">
        <v>21289</v>
      </c>
      <c r="K1140" s="121" t="s">
        <v>7750</v>
      </c>
      <c r="L1140" s="104" t="s">
        <v>6477</v>
      </c>
      <c r="M1140" s="104" t="s">
        <v>6117</v>
      </c>
      <c r="N1140" s="120">
        <v>41254</v>
      </c>
      <c r="O1140" s="105">
        <v>10000000</v>
      </c>
      <c r="P1140" s="105" t="s">
        <v>15554</v>
      </c>
      <c r="Q1140" s="120">
        <v>41856</v>
      </c>
      <c r="R1140" s="105">
        <v>9002342</v>
      </c>
      <c r="S1140" s="146" t="s">
        <v>7905</v>
      </c>
      <c r="T1140" s="109">
        <v>42114</v>
      </c>
      <c r="U1140" s="141">
        <v>6005756</v>
      </c>
      <c r="V1140" s="109">
        <v>42114</v>
      </c>
      <c r="W1140" s="141">
        <v>6005756</v>
      </c>
      <c r="X1140" s="141">
        <v>0</v>
      </c>
      <c r="Y1140" s="141">
        <v>0</v>
      </c>
      <c r="Z1140" s="141">
        <v>0</v>
      </c>
      <c r="AA1140" s="114">
        <v>0</v>
      </c>
      <c r="AB1140" s="114"/>
      <c r="AC1140" s="132"/>
      <c r="AD1140" s="141"/>
      <c r="AE1140" s="106">
        <v>0</v>
      </c>
      <c r="AF1140" s="106">
        <v>0</v>
      </c>
      <c r="AG1140" s="106">
        <v>0</v>
      </c>
      <c r="AH1140" s="141"/>
      <c r="AI1140" s="141"/>
      <c r="AJ1140" s="141"/>
      <c r="AK1140" s="141"/>
      <c r="AL1140" s="141"/>
      <c r="AM1140" s="141"/>
      <c r="AN1140" s="114">
        <f t="shared" si="34"/>
        <v>0</v>
      </c>
      <c r="AO1140" s="114">
        <f t="shared" si="35"/>
        <v>6005756</v>
      </c>
      <c r="AP1140" s="114"/>
      <c r="AQ1140" s="114"/>
      <c r="AR1140" s="114"/>
      <c r="AS1140" s="114"/>
      <c r="AT1140" s="190"/>
    </row>
    <row r="1141" spans="1:46" s="189" customFormat="1" ht="15" customHeight="1" x14ac:dyDescent="0.2">
      <c r="A1141" s="104"/>
      <c r="B1141" s="104">
        <f>VLOOKUP(BJB!$F$9:$F$5599,Ctrl!$B$4:$C$399,2,0)</f>
        <v>28</v>
      </c>
      <c r="C1141" s="104">
        <f>VLOOKUP(BJB!$G$9:$G$5599,Ctrl!$E$4:$F$399,2,0)</f>
        <v>0</v>
      </c>
      <c r="D1141" s="219">
        <v>1</v>
      </c>
      <c r="E1141" s="104" t="str">
        <f>VLOOKUP(BJB!$F$9:$F$5599,Ctrl!$B$4:$D$399,3,0)</f>
        <v>III</v>
      </c>
      <c r="F1141" s="139" t="s">
        <v>10541</v>
      </c>
      <c r="G1141" s="139" t="s">
        <v>7655</v>
      </c>
      <c r="H1141" s="125"/>
      <c r="I1141" s="220">
        <f>IF(G1140=BJB!$G1433,I1140+1,1)</f>
        <v>1</v>
      </c>
      <c r="J1141" s="912" t="s">
        <v>21290</v>
      </c>
      <c r="K1141" s="121" t="s">
        <v>1488</v>
      </c>
      <c r="L1141" s="104" t="s">
        <v>6477</v>
      </c>
      <c r="M1141" s="104" t="s">
        <v>1489</v>
      </c>
      <c r="N1141" s="120">
        <v>39821</v>
      </c>
      <c r="O1141" s="114">
        <v>20000000</v>
      </c>
      <c r="P1141" s="105" t="s">
        <v>15320</v>
      </c>
      <c r="Q1141" s="120" t="s">
        <v>15321</v>
      </c>
      <c r="R1141" s="105">
        <v>22749440</v>
      </c>
      <c r="S1141" s="108" t="s">
        <v>6884</v>
      </c>
      <c r="T1141" s="109">
        <v>40227</v>
      </c>
      <c r="U1141" s="114">
        <v>15000000</v>
      </c>
      <c r="V1141" s="109">
        <v>40227</v>
      </c>
      <c r="W1141" s="141">
        <v>15000000</v>
      </c>
      <c r="X1141" s="141">
        <v>0</v>
      </c>
      <c r="Y1141" s="141">
        <v>0</v>
      </c>
      <c r="Z1141" s="141">
        <v>0</v>
      </c>
      <c r="AA1141" s="114">
        <v>0</v>
      </c>
      <c r="AB1141" s="114"/>
      <c r="AC1141" s="114"/>
      <c r="AD1141" s="141"/>
      <c r="AE1141" s="106">
        <v>0</v>
      </c>
      <c r="AF1141" s="106">
        <v>0</v>
      </c>
      <c r="AG1141" s="106">
        <v>0</v>
      </c>
      <c r="AH1141" s="114"/>
      <c r="AI1141" s="114"/>
      <c r="AJ1141" s="114"/>
      <c r="AK1141" s="114"/>
      <c r="AL1141" s="114"/>
      <c r="AM1141" s="114"/>
      <c r="AN1141" s="114">
        <f t="shared" si="34"/>
        <v>0</v>
      </c>
      <c r="AO1141" s="114">
        <f t="shared" si="35"/>
        <v>15000000</v>
      </c>
      <c r="AP1141" s="114"/>
      <c r="AQ1141" s="114"/>
      <c r="AR1141" s="114"/>
      <c r="AS1141" s="114"/>
      <c r="AT1141" s="190"/>
    </row>
    <row r="1142" spans="1:46" s="189" customFormat="1" ht="15" customHeight="1" x14ac:dyDescent="0.2">
      <c r="A1142" s="104"/>
      <c r="B1142" s="104">
        <f>VLOOKUP(BJB!$F$9:$F$5599,Ctrl!$B$4:$C$399,2,0)</f>
        <v>28</v>
      </c>
      <c r="C1142" s="104">
        <f>VLOOKUP(BJB!$G$9:$G$5599,Ctrl!$E$4:$F$399,2,0)</f>
        <v>1</v>
      </c>
      <c r="D1142" s="219">
        <v>1</v>
      </c>
      <c r="E1142" s="104" t="str">
        <f>VLOOKUP(BJB!$F$9:$F$5599,Ctrl!$B$4:$D$399,3,0)</f>
        <v>III</v>
      </c>
      <c r="F1142" s="139" t="s">
        <v>10541</v>
      </c>
      <c r="G1142" s="139" t="s">
        <v>1717</v>
      </c>
      <c r="H1142" s="125"/>
      <c r="I1142" s="220">
        <f>IF(G1141=BJB!$G1747,I1141+1,1)</f>
        <v>1</v>
      </c>
      <c r="J1142" s="912" t="s">
        <v>21291</v>
      </c>
      <c r="K1142" s="121" t="s">
        <v>1816</v>
      </c>
      <c r="L1142" s="104" t="s">
        <v>6477</v>
      </c>
      <c r="M1142" s="104" t="s">
        <v>1817</v>
      </c>
      <c r="N1142" s="120">
        <v>40527</v>
      </c>
      <c r="O1142" s="107">
        <v>2500000</v>
      </c>
      <c r="P1142" s="105" t="s">
        <v>15555</v>
      </c>
      <c r="Q1142" s="120">
        <v>40879</v>
      </c>
      <c r="R1142" s="105">
        <v>2602777</v>
      </c>
      <c r="S1142" s="108" t="s">
        <v>6911</v>
      </c>
      <c r="T1142" s="109">
        <v>40924</v>
      </c>
      <c r="U1142" s="106">
        <v>1875000</v>
      </c>
      <c r="V1142" s="109">
        <v>40924</v>
      </c>
      <c r="W1142" s="141">
        <v>1875000</v>
      </c>
      <c r="X1142" s="141">
        <v>0</v>
      </c>
      <c r="Y1142" s="141">
        <v>0</v>
      </c>
      <c r="Z1142" s="141">
        <v>0</v>
      </c>
      <c r="AA1142" s="114">
        <v>0</v>
      </c>
      <c r="AB1142" s="114"/>
      <c r="AC1142" s="106"/>
      <c r="AD1142" s="141"/>
      <c r="AE1142" s="106">
        <v>0</v>
      </c>
      <c r="AF1142" s="106">
        <v>0</v>
      </c>
      <c r="AG1142" s="106">
        <v>0</v>
      </c>
      <c r="AH1142" s="106"/>
      <c r="AI1142" s="106"/>
      <c r="AJ1142" s="106"/>
      <c r="AK1142" s="106"/>
      <c r="AL1142" s="106"/>
      <c r="AM1142" s="106"/>
      <c r="AN1142" s="114">
        <f t="shared" si="34"/>
        <v>0</v>
      </c>
      <c r="AO1142" s="114">
        <f t="shared" si="35"/>
        <v>1875000</v>
      </c>
      <c r="AP1142" s="114"/>
      <c r="AQ1142" s="114"/>
      <c r="AR1142" s="114"/>
      <c r="AS1142" s="114"/>
      <c r="AT1142" s="190"/>
    </row>
    <row r="1143" spans="1:46" s="189" customFormat="1" ht="15" customHeight="1" x14ac:dyDescent="0.2">
      <c r="A1143" s="104"/>
      <c r="B1143" s="104">
        <f>VLOOKUP(BJB!$F$9:$F$5599,Ctrl!$B$4:$C$399,2,0)</f>
        <v>28</v>
      </c>
      <c r="C1143" s="104">
        <f>VLOOKUP(BJB!$G$9:$G$5599,Ctrl!$E$4:$F$399,2,0)</f>
        <v>0</v>
      </c>
      <c r="D1143" s="219">
        <v>1</v>
      </c>
      <c r="E1143" s="104" t="str">
        <f>VLOOKUP(BJB!$F$9:$F$5599,Ctrl!$B$4:$D$399,3,0)</f>
        <v>III</v>
      </c>
      <c r="F1143" s="139" t="s">
        <v>10541</v>
      </c>
      <c r="G1143" s="139" t="s">
        <v>7655</v>
      </c>
      <c r="H1143" s="125"/>
      <c r="I1143" s="220">
        <f>IF(G1142=BJB!$G1460,I1142+1,1)</f>
        <v>1</v>
      </c>
      <c r="J1143" s="912" t="s">
        <v>21292</v>
      </c>
      <c r="K1143" s="121" t="s">
        <v>1533</v>
      </c>
      <c r="L1143" s="104" t="s">
        <v>6477</v>
      </c>
      <c r="M1143" s="104" t="s">
        <v>1534</v>
      </c>
      <c r="N1143" s="120">
        <v>39930</v>
      </c>
      <c r="O1143" s="114">
        <v>75000000</v>
      </c>
      <c r="P1143" s="105" t="s">
        <v>15387</v>
      </c>
      <c r="Q1143" s="120" t="s">
        <v>15388</v>
      </c>
      <c r="R1143" s="105">
        <v>82854165</v>
      </c>
      <c r="S1143" s="108" t="s">
        <v>6891</v>
      </c>
      <c r="T1143" s="109">
        <v>40508</v>
      </c>
      <c r="U1143" s="114">
        <v>56250000</v>
      </c>
      <c r="V1143" s="109">
        <v>40508</v>
      </c>
      <c r="W1143" s="141">
        <v>56250000</v>
      </c>
      <c r="X1143" s="141">
        <v>0</v>
      </c>
      <c r="Y1143" s="141">
        <v>0</v>
      </c>
      <c r="Z1143" s="141">
        <v>0</v>
      </c>
      <c r="AA1143" s="114">
        <v>52875000</v>
      </c>
      <c r="AB1143" s="114"/>
      <c r="AC1143" s="114"/>
      <c r="AD1143" s="141"/>
      <c r="AE1143" s="106">
        <v>0</v>
      </c>
      <c r="AF1143" s="106">
        <v>0</v>
      </c>
      <c r="AG1143" s="106">
        <v>0</v>
      </c>
      <c r="AH1143" s="114"/>
      <c r="AI1143" s="114"/>
      <c r="AJ1143" s="114"/>
      <c r="AK1143" s="114"/>
      <c r="AL1143" s="114"/>
      <c r="AM1143" s="114"/>
      <c r="AN1143" s="114">
        <f t="shared" si="34"/>
        <v>52875000</v>
      </c>
      <c r="AO1143" s="114">
        <f t="shared" si="35"/>
        <v>3375000</v>
      </c>
      <c r="AP1143" s="114"/>
      <c r="AQ1143" s="114"/>
      <c r="AR1143" s="114"/>
      <c r="AS1143" s="114"/>
      <c r="AT1143" s="190"/>
    </row>
    <row r="1144" spans="1:46" s="189" customFormat="1" ht="15" customHeight="1" x14ac:dyDescent="0.2">
      <c r="A1144" s="104"/>
      <c r="B1144" s="104">
        <f>VLOOKUP(BJB!$F$9:$F$5599,Ctrl!$B$4:$C$399,2,0)</f>
        <v>28</v>
      </c>
      <c r="C1144" s="104">
        <f>VLOOKUP(BJB!$G$9:$G$5599,Ctrl!$E$4:$F$399,2,0)</f>
        <v>0</v>
      </c>
      <c r="D1144" s="219">
        <v>1</v>
      </c>
      <c r="E1144" s="104" t="str">
        <f>VLOOKUP(BJB!$F$9:$F$5599,Ctrl!$B$4:$D$399,3,0)</f>
        <v>III</v>
      </c>
      <c r="F1144" s="139" t="s">
        <v>10541</v>
      </c>
      <c r="G1144" s="139" t="s">
        <v>7655</v>
      </c>
      <c r="H1144" s="125"/>
      <c r="I1144" s="220">
        <f>IF(G1143=BJB!$G1427,I1143+1,1)</f>
        <v>1</v>
      </c>
      <c r="J1144" s="912" t="s">
        <v>21293</v>
      </c>
      <c r="K1144" s="121" t="s">
        <v>844</v>
      </c>
      <c r="L1144" s="104" t="s">
        <v>6477</v>
      </c>
      <c r="M1144" s="104" t="s">
        <v>1478</v>
      </c>
      <c r="N1144" s="120">
        <v>39679</v>
      </c>
      <c r="O1144" s="114">
        <v>50000000</v>
      </c>
      <c r="P1144" s="105" t="s">
        <v>15320</v>
      </c>
      <c r="Q1144" s="120" t="s">
        <v>15321</v>
      </c>
      <c r="R1144" s="105">
        <v>52179886</v>
      </c>
      <c r="S1144" s="108" t="s">
        <v>6884</v>
      </c>
      <c r="T1144" s="109">
        <v>40227</v>
      </c>
      <c r="U1144" s="114">
        <v>37500000</v>
      </c>
      <c r="V1144" s="109">
        <v>40227</v>
      </c>
      <c r="W1144" s="141">
        <v>37500000</v>
      </c>
      <c r="X1144" s="141">
        <v>0</v>
      </c>
      <c r="Y1144" s="141">
        <v>0</v>
      </c>
      <c r="Z1144" s="141">
        <v>0</v>
      </c>
      <c r="AA1144" s="114">
        <v>750000</v>
      </c>
      <c r="AB1144" s="114"/>
      <c r="AC1144" s="114"/>
      <c r="AD1144" s="141"/>
      <c r="AE1144" s="106">
        <v>0</v>
      </c>
      <c r="AF1144" s="106">
        <v>0</v>
      </c>
      <c r="AG1144" s="106">
        <v>0</v>
      </c>
      <c r="AH1144" s="136"/>
      <c r="AI1144" s="136"/>
      <c r="AJ1144" s="136"/>
      <c r="AK1144" s="114"/>
      <c r="AL1144" s="114"/>
      <c r="AM1144" s="114"/>
      <c r="AN1144" s="114">
        <f t="shared" si="34"/>
        <v>750000</v>
      </c>
      <c r="AO1144" s="114">
        <f t="shared" si="35"/>
        <v>36750000</v>
      </c>
      <c r="AP1144" s="114"/>
      <c r="AQ1144" s="114"/>
      <c r="AR1144" s="114"/>
      <c r="AS1144" s="114"/>
      <c r="AT1144" s="190"/>
    </row>
    <row r="1145" spans="1:46" s="189" customFormat="1" ht="15" customHeight="1" x14ac:dyDescent="0.2">
      <c r="A1145" s="104"/>
      <c r="B1145" s="104">
        <f>VLOOKUP(BJB!$F$9:$F$5599,Ctrl!$B$4:$C$399,2,0)</f>
        <v>28</v>
      </c>
      <c r="C1145" s="104">
        <f>VLOOKUP(BJB!$G$9:$G$5599,Ctrl!$E$4:$F$399,2,0)</f>
        <v>0</v>
      </c>
      <c r="D1145" s="219">
        <v>1</v>
      </c>
      <c r="E1145" s="104" t="str">
        <f>VLOOKUP(BJB!$F$9:$F$5599,Ctrl!$B$4:$D$399,3,0)</f>
        <v>III</v>
      </c>
      <c r="F1145" s="139" t="s">
        <v>10541</v>
      </c>
      <c r="G1145" s="139" t="s">
        <v>7655</v>
      </c>
      <c r="H1145" s="125"/>
      <c r="I1145" s="220">
        <f>IF(G1144=BJB!$G1664,I1144+1,1)</f>
        <v>1</v>
      </c>
      <c r="J1145" s="912" t="s">
        <v>21294</v>
      </c>
      <c r="K1145" s="121" t="s">
        <v>844</v>
      </c>
      <c r="L1145" s="104" t="s">
        <v>6477</v>
      </c>
      <c r="M1145" s="104" t="s">
        <v>5466</v>
      </c>
      <c r="N1145" s="120">
        <v>41271</v>
      </c>
      <c r="O1145" s="107">
        <v>20000000</v>
      </c>
      <c r="P1145" s="105" t="s">
        <v>15556</v>
      </c>
      <c r="Q1145" s="120">
        <v>42011</v>
      </c>
      <c r="R1145" s="105">
        <v>11197203</v>
      </c>
      <c r="S1145" s="146" t="s">
        <v>6504</v>
      </c>
      <c r="T1145" s="109">
        <v>42060</v>
      </c>
      <c r="U1145" s="118">
        <v>7624151</v>
      </c>
      <c r="V1145" s="109">
        <v>42060</v>
      </c>
      <c r="W1145" s="141">
        <v>7624151</v>
      </c>
      <c r="X1145" s="141">
        <v>0</v>
      </c>
      <c r="Y1145" s="141">
        <v>0</v>
      </c>
      <c r="Z1145" s="141">
        <v>0</v>
      </c>
      <c r="AA1145" s="223">
        <v>0</v>
      </c>
      <c r="AB1145" s="223"/>
      <c r="AC1145" s="114"/>
      <c r="AD1145" s="141"/>
      <c r="AE1145" s="106">
        <v>0</v>
      </c>
      <c r="AF1145" s="106">
        <v>0</v>
      </c>
      <c r="AG1145" s="106">
        <v>0</v>
      </c>
      <c r="AH1145" s="114"/>
      <c r="AI1145" s="114"/>
      <c r="AJ1145" s="114"/>
      <c r="AK1145" s="114"/>
      <c r="AL1145" s="114"/>
      <c r="AM1145" s="114"/>
      <c r="AN1145" s="114">
        <f t="shared" si="34"/>
        <v>0</v>
      </c>
      <c r="AO1145" s="114">
        <f t="shared" si="35"/>
        <v>7624151</v>
      </c>
      <c r="AP1145" s="114"/>
      <c r="AQ1145" s="114"/>
      <c r="AR1145" s="114"/>
      <c r="AS1145" s="114"/>
      <c r="AT1145" s="190"/>
    </row>
    <row r="1146" spans="1:46" s="189" customFormat="1" ht="15" customHeight="1" x14ac:dyDescent="0.2">
      <c r="A1146" s="104"/>
      <c r="B1146" s="104">
        <f>VLOOKUP(BJB!$F$9:$F$5599,Ctrl!$B$4:$C$399,2,0)</f>
        <v>28</v>
      </c>
      <c r="C1146" s="104">
        <f>VLOOKUP(BJB!$G$9:$G$5599,Ctrl!$E$4:$F$399,2,0)</f>
        <v>2</v>
      </c>
      <c r="D1146" s="219">
        <v>1</v>
      </c>
      <c r="E1146" s="104" t="str">
        <f>VLOOKUP(BJB!$F$9:$F$5599,Ctrl!$B$4:$D$399,3,0)</f>
        <v>III</v>
      </c>
      <c r="F1146" s="139" t="s">
        <v>10541</v>
      </c>
      <c r="G1146" s="139" t="s">
        <v>1908</v>
      </c>
      <c r="H1146" s="125"/>
      <c r="I1146" s="220">
        <f>IF(G1145=BJB!$G2037,I1145+1,1)</f>
        <v>1</v>
      </c>
      <c r="J1146" s="912" t="s">
        <v>21295</v>
      </c>
      <c r="K1146" s="121" t="s">
        <v>7760</v>
      </c>
      <c r="L1146" s="104" t="s">
        <v>6477</v>
      </c>
      <c r="M1146" s="104" t="s">
        <v>5786</v>
      </c>
      <c r="N1146" s="120">
        <v>41374</v>
      </c>
      <c r="O1146" s="105">
        <v>50000000</v>
      </c>
      <c r="P1146" s="105" t="s">
        <v>15557</v>
      </c>
      <c r="Q1146" s="120">
        <v>41949</v>
      </c>
      <c r="R1146" s="105">
        <v>53654017</v>
      </c>
      <c r="S1146" s="146" t="s">
        <v>7907</v>
      </c>
      <c r="T1146" s="109">
        <v>42114</v>
      </c>
      <c r="U1146" s="141">
        <v>34873368</v>
      </c>
      <c r="V1146" s="109">
        <v>42114</v>
      </c>
      <c r="W1146" s="141">
        <v>34873368</v>
      </c>
      <c r="X1146" s="141">
        <v>0</v>
      </c>
      <c r="Y1146" s="141">
        <v>0</v>
      </c>
      <c r="Z1146" s="141">
        <v>0</v>
      </c>
      <c r="AA1146" s="114">
        <v>0</v>
      </c>
      <c r="AB1146" s="114"/>
      <c r="AC1146" s="132"/>
      <c r="AD1146" s="141"/>
      <c r="AE1146" s="106">
        <v>0</v>
      </c>
      <c r="AF1146" s="106">
        <v>0</v>
      </c>
      <c r="AG1146" s="106">
        <v>0</v>
      </c>
      <c r="AH1146" s="141"/>
      <c r="AI1146" s="141"/>
      <c r="AJ1146" s="141"/>
      <c r="AK1146" s="141"/>
      <c r="AL1146" s="141"/>
      <c r="AM1146" s="141"/>
      <c r="AN1146" s="114">
        <f t="shared" si="34"/>
        <v>0</v>
      </c>
      <c r="AO1146" s="114">
        <f t="shared" si="35"/>
        <v>34873368</v>
      </c>
      <c r="AP1146" s="114"/>
      <c r="AQ1146" s="114"/>
      <c r="AR1146" s="114"/>
      <c r="AS1146" s="114"/>
      <c r="AT1146" s="190"/>
    </row>
    <row r="1147" spans="1:46" s="189" customFormat="1" ht="15" customHeight="1" x14ac:dyDescent="0.2">
      <c r="A1147" s="104"/>
      <c r="B1147" s="104">
        <f>VLOOKUP(BJB!$F$9:$F$5599,Ctrl!$B$4:$C$399,2,0)</f>
        <v>28</v>
      </c>
      <c r="C1147" s="104">
        <f>VLOOKUP(BJB!$G$9:$G$5599,Ctrl!$E$4:$F$399,2,0)</f>
        <v>1</v>
      </c>
      <c r="D1147" s="219">
        <v>1</v>
      </c>
      <c r="E1147" s="104" t="str">
        <f>VLOOKUP(BJB!$F$9:$F$5599,Ctrl!$B$4:$D$399,3,0)</f>
        <v>III</v>
      </c>
      <c r="F1147" s="139" t="s">
        <v>10541</v>
      </c>
      <c r="G1147" s="139" t="s">
        <v>1717</v>
      </c>
      <c r="H1147" s="125"/>
      <c r="I1147" s="220">
        <f>IF(G1146=BJB!$G1804,I1146+1,1)</f>
        <v>1</v>
      </c>
      <c r="J1147" s="912" t="s">
        <v>21296</v>
      </c>
      <c r="K1147" s="121" t="s">
        <v>766</v>
      </c>
      <c r="L1147" s="104" t="s">
        <v>6477</v>
      </c>
      <c r="M1147" s="104" t="s">
        <v>1897</v>
      </c>
      <c r="N1147" s="120">
        <v>41180</v>
      </c>
      <c r="O1147" s="107">
        <v>15000000</v>
      </c>
      <c r="P1147" s="105" t="s">
        <v>15558</v>
      </c>
      <c r="Q1147" s="120" t="s">
        <v>15476</v>
      </c>
      <c r="R1147" s="105">
        <v>17860463</v>
      </c>
      <c r="S1147" s="146" t="s">
        <v>5976</v>
      </c>
      <c r="T1147" s="120">
        <v>41547</v>
      </c>
      <c r="U1147" s="141">
        <v>10500000</v>
      </c>
      <c r="V1147" s="109">
        <v>41543</v>
      </c>
      <c r="W1147" s="141">
        <v>10500000</v>
      </c>
      <c r="X1147" s="141">
        <v>0</v>
      </c>
      <c r="Y1147" s="141">
        <v>0</v>
      </c>
      <c r="Z1147" s="141">
        <v>0</v>
      </c>
      <c r="AA1147" s="114">
        <v>1996500</v>
      </c>
      <c r="AB1147" s="114"/>
      <c r="AC1147" s="141"/>
      <c r="AD1147" s="141"/>
      <c r="AE1147" s="106">
        <v>0</v>
      </c>
      <c r="AF1147" s="106">
        <v>0</v>
      </c>
      <c r="AG1147" s="106">
        <v>0</v>
      </c>
      <c r="AH1147" s="141"/>
      <c r="AI1147" s="141"/>
      <c r="AJ1147" s="141"/>
      <c r="AK1147" s="141"/>
      <c r="AL1147" s="141"/>
      <c r="AM1147" s="141"/>
      <c r="AN1147" s="114">
        <f t="shared" si="34"/>
        <v>1996500</v>
      </c>
      <c r="AO1147" s="114">
        <f t="shared" si="35"/>
        <v>8503500</v>
      </c>
      <c r="AP1147" s="114"/>
      <c r="AQ1147" s="114"/>
      <c r="AR1147" s="114"/>
      <c r="AS1147" s="114"/>
      <c r="AT1147" s="190"/>
    </row>
    <row r="1148" spans="1:46" s="189" customFormat="1" ht="15" customHeight="1" x14ac:dyDescent="0.2">
      <c r="A1148" s="104"/>
      <c r="B1148" s="104">
        <f>VLOOKUP(BJB!$F$9:$F$5599,Ctrl!$B$4:$C$399,2,0)</f>
        <v>28</v>
      </c>
      <c r="C1148" s="104">
        <f>VLOOKUP(BJB!$G$9:$G$5599,Ctrl!$E$4:$F$399,2,0)</f>
        <v>3</v>
      </c>
      <c r="D1148" s="219">
        <v>1</v>
      </c>
      <c r="E1148" s="104" t="str">
        <f>VLOOKUP(BJB!$F$9:$F$5599,Ctrl!$B$4:$D$399,3,0)</f>
        <v>III</v>
      </c>
      <c r="F1148" s="139" t="s">
        <v>10541</v>
      </c>
      <c r="G1148" s="139" t="s">
        <v>1957</v>
      </c>
      <c r="H1148" s="125" t="s">
        <v>7465</v>
      </c>
      <c r="I1148" s="220">
        <f>IF(G1147=BJB!$G1914,I1147+1,1)</f>
        <v>1</v>
      </c>
      <c r="J1148" s="912" t="s">
        <v>21297</v>
      </c>
      <c r="K1148" s="121" t="s">
        <v>5738</v>
      </c>
      <c r="L1148" s="104" t="s">
        <v>6477</v>
      </c>
      <c r="M1148" s="104" t="s">
        <v>5739</v>
      </c>
      <c r="N1148" s="120">
        <v>41305</v>
      </c>
      <c r="O1148" s="105">
        <v>140000000</v>
      </c>
      <c r="P1148" s="105" t="s">
        <v>6222</v>
      </c>
      <c r="Q1148" s="120" t="s">
        <v>6222</v>
      </c>
      <c r="R1148" s="890">
        <v>0</v>
      </c>
      <c r="S1148" s="146" t="s">
        <v>5563</v>
      </c>
      <c r="T1148" s="109">
        <v>41820</v>
      </c>
      <c r="U1148" s="141">
        <v>87680449</v>
      </c>
      <c r="V1148" s="109" t="s">
        <v>6222</v>
      </c>
      <c r="W1148" s="141">
        <v>0</v>
      </c>
      <c r="X1148" s="141">
        <v>0</v>
      </c>
      <c r="Y1148" s="141">
        <v>0</v>
      </c>
      <c r="Z1148" s="141">
        <v>0</v>
      </c>
      <c r="AA1148" s="150">
        <v>3115000</v>
      </c>
      <c r="AB1148" s="150"/>
      <c r="AC1148" s="132"/>
      <c r="AD1148" s="141"/>
      <c r="AE1148" s="106">
        <v>0</v>
      </c>
      <c r="AF1148" s="106">
        <v>0</v>
      </c>
      <c r="AG1148" s="106">
        <v>0</v>
      </c>
      <c r="AH1148" s="141"/>
      <c r="AI1148" s="141"/>
      <c r="AJ1148" s="141"/>
      <c r="AK1148" s="154"/>
      <c r="AL1148" s="141"/>
      <c r="AM1148" s="141"/>
      <c r="AN1148" s="114">
        <f t="shared" si="34"/>
        <v>3115000</v>
      </c>
      <c r="AO1148" s="114">
        <f t="shared" si="35"/>
        <v>84565449</v>
      </c>
      <c r="AP1148" s="114"/>
      <c r="AQ1148" s="114"/>
      <c r="AR1148" s="114"/>
      <c r="AS1148" s="114"/>
      <c r="AT1148" s="190"/>
    </row>
    <row r="1149" spans="1:46" s="189" customFormat="1" ht="15" customHeight="1" x14ac:dyDescent="0.2">
      <c r="A1149" s="104"/>
      <c r="B1149" s="104">
        <f>VLOOKUP(BJB!$F$9:$F$5599,Ctrl!$B$4:$C$399,2,0)</f>
        <v>28</v>
      </c>
      <c r="C1149" s="104">
        <f>VLOOKUP(BJB!$G$9:$G$5599,Ctrl!$E$4:$F$399,2,0)</f>
        <v>3</v>
      </c>
      <c r="D1149" s="219">
        <v>1</v>
      </c>
      <c r="E1149" s="104" t="str">
        <f>VLOOKUP(BJB!$F$9:$F$5599,Ctrl!$B$4:$D$399,3,0)</f>
        <v>III</v>
      </c>
      <c r="F1149" s="139" t="s">
        <v>10541</v>
      </c>
      <c r="G1149" s="139" t="s">
        <v>1957</v>
      </c>
      <c r="H1149" s="125" t="s">
        <v>7458</v>
      </c>
      <c r="I1149" s="220">
        <f>IF(G1148=BJB!$G1867,I1148+1,1)</f>
        <v>1</v>
      </c>
      <c r="J1149" s="912" t="s">
        <v>21298</v>
      </c>
      <c r="K1149" s="121" t="s">
        <v>1969</v>
      </c>
      <c r="L1149" s="104" t="s">
        <v>6477</v>
      </c>
      <c r="M1149" s="104" t="s">
        <v>1970</v>
      </c>
      <c r="N1149" s="120">
        <v>40336</v>
      </c>
      <c r="O1149" s="107">
        <v>40000000</v>
      </c>
      <c r="P1149" s="105" t="s">
        <v>6222</v>
      </c>
      <c r="Q1149" s="120" t="s">
        <v>6222</v>
      </c>
      <c r="R1149" s="890">
        <v>0</v>
      </c>
      <c r="S1149" s="108" t="s">
        <v>1968</v>
      </c>
      <c r="T1149" s="109">
        <v>40891</v>
      </c>
      <c r="U1149" s="106">
        <v>29993470</v>
      </c>
      <c r="V1149" s="109" t="s">
        <v>6222</v>
      </c>
      <c r="W1149" s="141">
        <v>0</v>
      </c>
      <c r="X1149" s="141">
        <v>0</v>
      </c>
      <c r="Y1149" s="141">
        <v>0</v>
      </c>
      <c r="Z1149" s="141">
        <v>0</v>
      </c>
      <c r="AA1149" s="114">
        <v>25565800</v>
      </c>
      <c r="AB1149" s="114"/>
      <c r="AC1149" s="132"/>
      <c r="AD1149" s="141"/>
      <c r="AE1149" s="106">
        <v>0</v>
      </c>
      <c r="AF1149" s="106">
        <v>0</v>
      </c>
      <c r="AG1149" s="106">
        <v>0</v>
      </c>
      <c r="AH1149" s="106"/>
      <c r="AI1149" s="106"/>
      <c r="AJ1149" s="106"/>
      <c r="AK1149" s="106"/>
      <c r="AL1149" s="106"/>
      <c r="AM1149" s="106"/>
      <c r="AN1149" s="114">
        <f t="shared" si="34"/>
        <v>25565800</v>
      </c>
      <c r="AO1149" s="114">
        <f t="shared" si="35"/>
        <v>4427670</v>
      </c>
      <c r="AP1149" s="114"/>
      <c r="AQ1149" s="114"/>
      <c r="AR1149" s="114"/>
      <c r="AS1149" s="114"/>
      <c r="AT1149" s="190"/>
    </row>
    <row r="1150" spans="1:46" s="189" customFormat="1" ht="15" customHeight="1" x14ac:dyDescent="0.2">
      <c r="A1150" s="104"/>
      <c r="B1150" s="104">
        <f>VLOOKUP(BJB!$F$9:$F$5599,Ctrl!$B$4:$C$399,2,0)</f>
        <v>28</v>
      </c>
      <c r="C1150" s="104">
        <f>VLOOKUP(BJB!$G$9:$G$5599,Ctrl!$E$4:$F$399,2,0)</f>
        <v>0</v>
      </c>
      <c r="D1150" s="219">
        <v>1</v>
      </c>
      <c r="E1150" s="104" t="str">
        <f>VLOOKUP(BJB!$F$9:$F$5599,Ctrl!$B$4:$D$399,3,0)</f>
        <v>III</v>
      </c>
      <c r="F1150" s="139" t="s">
        <v>10541</v>
      </c>
      <c r="G1150" s="139" t="s">
        <v>7655</v>
      </c>
      <c r="H1150" s="125"/>
      <c r="I1150" s="220">
        <f>IF(G1149=BJB!$G1571,I1149+1,1)</f>
        <v>1</v>
      </c>
      <c r="J1150" s="912" t="s">
        <v>21299</v>
      </c>
      <c r="K1150" s="126" t="s">
        <v>1706</v>
      </c>
      <c r="L1150" s="104" t="s">
        <v>6477</v>
      </c>
      <c r="M1150" s="127" t="s">
        <v>1707</v>
      </c>
      <c r="N1150" s="128">
        <v>41113</v>
      </c>
      <c r="O1150" s="140">
        <v>50000000</v>
      </c>
      <c r="P1150" s="105" t="s">
        <v>15559</v>
      </c>
      <c r="Q1150" s="120">
        <v>41506</v>
      </c>
      <c r="R1150" s="105">
        <v>36794127</v>
      </c>
      <c r="S1150" s="234" t="s">
        <v>5973</v>
      </c>
      <c r="T1150" s="130">
        <v>41605</v>
      </c>
      <c r="U1150" s="141">
        <v>25062083</v>
      </c>
      <c r="V1150" s="109">
        <v>41605</v>
      </c>
      <c r="W1150" s="141">
        <v>25062083</v>
      </c>
      <c r="X1150" s="141">
        <v>0</v>
      </c>
      <c r="Y1150" s="141">
        <v>0</v>
      </c>
      <c r="Z1150" s="141">
        <v>0</v>
      </c>
      <c r="AA1150" s="114">
        <v>2100000</v>
      </c>
      <c r="AB1150" s="114"/>
      <c r="AC1150" s="141"/>
      <c r="AD1150" s="141"/>
      <c r="AE1150" s="106">
        <v>0</v>
      </c>
      <c r="AF1150" s="106">
        <v>0</v>
      </c>
      <c r="AG1150" s="106">
        <v>0</v>
      </c>
      <c r="AH1150" s="141"/>
      <c r="AI1150" s="141"/>
      <c r="AJ1150" s="141"/>
      <c r="AK1150" s="141"/>
      <c r="AL1150" s="141"/>
      <c r="AM1150" s="141"/>
      <c r="AN1150" s="114">
        <f t="shared" si="34"/>
        <v>2100000</v>
      </c>
      <c r="AO1150" s="114">
        <f t="shared" si="35"/>
        <v>22962083</v>
      </c>
      <c r="AP1150" s="114"/>
      <c r="AQ1150" s="114"/>
      <c r="AR1150" s="114"/>
      <c r="AS1150" s="114"/>
      <c r="AT1150" s="190"/>
    </row>
    <row r="1151" spans="1:46" s="189" customFormat="1" ht="15" customHeight="1" x14ac:dyDescent="0.2">
      <c r="A1151" s="104"/>
      <c r="B1151" s="104">
        <f>VLOOKUP(BJB!$F$9:$F$5599,Ctrl!$B$4:$C$399,2,0)</f>
        <v>28</v>
      </c>
      <c r="C1151" s="104">
        <f>VLOOKUP(BJB!$G$9:$G$5599,Ctrl!$E$4:$F$399,2,0)</f>
        <v>2</v>
      </c>
      <c r="D1151" s="219">
        <v>1</v>
      </c>
      <c r="E1151" s="104" t="str">
        <f>VLOOKUP(BJB!$F$9:$F$5599,Ctrl!$B$4:$D$399,3,0)</f>
        <v>III</v>
      </c>
      <c r="F1151" s="139" t="s">
        <v>10541</v>
      </c>
      <c r="G1151" s="139" t="s">
        <v>1908</v>
      </c>
      <c r="H1151" s="125"/>
      <c r="I1151" s="220">
        <f>IF(G1150=BJB!$G2042,I1150+1,1)</f>
        <v>1</v>
      </c>
      <c r="J1151" s="912" t="s">
        <v>21300</v>
      </c>
      <c r="K1151" s="121" t="s">
        <v>8141</v>
      </c>
      <c r="L1151" s="104" t="s">
        <v>6477</v>
      </c>
      <c r="M1151" s="104" t="s">
        <v>5788</v>
      </c>
      <c r="N1151" s="120">
        <v>41352</v>
      </c>
      <c r="O1151" s="105">
        <v>30000000</v>
      </c>
      <c r="P1151" s="105" t="s">
        <v>15560</v>
      </c>
      <c r="Q1151" s="120">
        <v>42093</v>
      </c>
      <c r="R1151" s="105">
        <v>16276310</v>
      </c>
      <c r="S1151" s="146" t="s">
        <v>8386</v>
      </c>
      <c r="T1151" s="109">
        <v>42153</v>
      </c>
      <c r="U1151" s="141">
        <v>11066684</v>
      </c>
      <c r="V1151" s="109">
        <v>42153</v>
      </c>
      <c r="W1151" s="141">
        <v>11066684</v>
      </c>
      <c r="X1151" s="141">
        <v>0</v>
      </c>
      <c r="Y1151" s="141">
        <v>0</v>
      </c>
      <c r="Z1151" s="141">
        <v>0</v>
      </c>
      <c r="AA1151" s="114">
        <v>0</v>
      </c>
      <c r="AB1151" s="114"/>
      <c r="AC1151" s="132"/>
      <c r="AD1151" s="141"/>
      <c r="AE1151" s="106">
        <v>0</v>
      </c>
      <c r="AF1151" s="106">
        <v>0</v>
      </c>
      <c r="AG1151" s="106">
        <v>0</v>
      </c>
      <c r="AH1151" s="106"/>
      <c r="AI1151" s="106"/>
      <c r="AJ1151" s="106"/>
      <c r="AK1151" s="106"/>
      <c r="AL1151" s="106"/>
      <c r="AM1151" s="106"/>
      <c r="AN1151" s="114">
        <f t="shared" si="34"/>
        <v>0</v>
      </c>
      <c r="AO1151" s="114">
        <f t="shared" si="35"/>
        <v>11066684</v>
      </c>
      <c r="AP1151" s="114"/>
      <c r="AQ1151" s="114"/>
      <c r="AR1151" s="114"/>
      <c r="AS1151" s="114"/>
      <c r="AT1151" s="190"/>
    </row>
    <row r="1152" spans="1:46" s="189" customFormat="1" ht="15" customHeight="1" x14ac:dyDescent="0.2">
      <c r="A1152" s="104"/>
      <c r="B1152" s="104">
        <f>VLOOKUP(BJB!$F$9:$F$5599,Ctrl!$B$4:$C$399,2,0)</f>
        <v>28</v>
      </c>
      <c r="C1152" s="104">
        <f>VLOOKUP(BJB!$G$9:$G$5599,Ctrl!$E$4:$F$399,2,0)</f>
        <v>0</v>
      </c>
      <c r="D1152" s="219">
        <v>1</v>
      </c>
      <c r="E1152" s="104" t="str">
        <f>VLOOKUP(BJB!$F$9:$F$5599,Ctrl!$B$4:$D$399,3,0)</f>
        <v>III</v>
      </c>
      <c r="F1152" s="139" t="s">
        <v>10541</v>
      </c>
      <c r="G1152" s="139" t="s">
        <v>7655</v>
      </c>
      <c r="H1152" s="125"/>
      <c r="I1152" s="220">
        <f>IF(G1151=BJB!$G1580,I1151+1,1)</f>
        <v>1</v>
      </c>
      <c r="J1152" s="912" t="s">
        <v>21301</v>
      </c>
      <c r="K1152" s="126" t="s">
        <v>1715</v>
      </c>
      <c r="L1152" s="104" t="s">
        <v>6477</v>
      </c>
      <c r="M1152" s="127" t="s">
        <v>1701</v>
      </c>
      <c r="N1152" s="120">
        <v>41211</v>
      </c>
      <c r="O1152" s="140">
        <v>10000000</v>
      </c>
      <c r="P1152" s="105" t="s">
        <v>15561</v>
      </c>
      <c r="Q1152" s="120">
        <v>41529</v>
      </c>
      <c r="R1152" s="105">
        <v>8991269</v>
      </c>
      <c r="S1152" s="234" t="s">
        <v>5973</v>
      </c>
      <c r="T1152" s="130">
        <v>41605</v>
      </c>
      <c r="U1152" s="141">
        <v>6373810</v>
      </c>
      <c r="V1152" s="109">
        <v>41605</v>
      </c>
      <c r="W1152" s="141">
        <v>6373810</v>
      </c>
      <c r="X1152" s="141">
        <v>0</v>
      </c>
      <c r="Y1152" s="141">
        <v>0</v>
      </c>
      <c r="Z1152" s="141">
        <v>0</v>
      </c>
      <c r="AA1152" s="114">
        <v>0</v>
      </c>
      <c r="AB1152" s="114"/>
      <c r="AC1152" s="141"/>
      <c r="AD1152" s="141"/>
      <c r="AE1152" s="106">
        <v>0</v>
      </c>
      <c r="AF1152" s="106">
        <v>0</v>
      </c>
      <c r="AG1152" s="106">
        <v>0</v>
      </c>
      <c r="AH1152" s="141"/>
      <c r="AI1152" s="141"/>
      <c r="AJ1152" s="141"/>
      <c r="AK1152" s="141"/>
      <c r="AL1152" s="141"/>
      <c r="AM1152" s="141"/>
      <c r="AN1152" s="114">
        <f t="shared" si="34"/>
        <v>0</v>
      </c>
      <c r="AO1152" s="114">
        <f t="shared" si="35"/>
        <v>6373810</v>
      </c>
      <c r="AP1152" s="114"/>
      <c r="AQ1152" s="114"/>
      <c r="AR1152" s="114"/>
      <c r="AS1152" s="114"/>
      <c r="AT1152" s="190"/>
    </row>
    <row r="1153" spans="1:46" s="189" customFormat="1" ht="15" customHeight="1" x14ac:dyDescent="0.2">
      <c r="A1153" s="104"/>
      <c r="B1153" s="104">
        <f>VLOOKUP(BJB!$F$9:$F$5599,Ctrl!$B$4:$C$399,2,0)</f>
        <v>28</v>
      </c>
      <c r="C1153" s="104">
        <f>VLOOKUP(BJB!$G$9:$G$5599,Ctrl!$E$4:$F$399,2,0)</f>
        <v>0</v>
      </c>
      <c r="D1153" s="219">
        <v>1</v>
      </c>
      <c r="E1153" s="104" t="str">
        <f>VLOOKUP(BJB!$F$9:$F$5599,Ctrl!$B$4:$D$399,3,0)</f>
        <v>III</v>
      </c>
      <c r="F1153" s="139" t="s">
        <v>10541</v>
      </c>
      <c r="G1153" s="139" t="s">
        <v>7655</v>
      </c>
      <c r="H1153" s="125"/>
      <c r="I1153" s="220">
        <f>IF(G1152=BJB!$G1490,I1152+1,1)</f>
        <v>1</v>
      </c>
      <c r="J1153" s="912" t="s">
        <v>21302</v>
      </c>
      <c r="K1153" s="121" t="s">
        <v>1580</v>
      </c>
      <c r="L1153" s="104" t="s">
        <v>6477</v>
      </c>
      <c r="M1153" s="104" t="s">
        <v>1578</v>
      </c>
      <c r="N1153" s="120">
        <v>40050</v>
      </c>
      <c r="O1153" s="107">
        <v>15000000</v>
      </c>
      <c r="P1153" s="105" t="s">
        <v>6222</v>
      </c>
      <c r="Q1153" s="120" t="s">
        <v>6222</v>
      </c>
      <c r="R1153" s="890">
        <v>0</v>
      </c>
      <c r="S1153" s="108" t="s">
        <v>1579</v>
      </c>
      <c r="T1153" s="109">
        <v>40815</v>
      </c>
      <c r="U1153" s="106">
        <v>8345625</v>
      </c>
      <c r="V1153" s="109" t="s">
        <v>6222</v>
      </c>
      <c r="W1153" s="141">
        <v>0</v>
      </c>
      <c r="X1153" s="141">
        <v>0</v>
      </c>
      <c r="Y1153" s="141">
        <v>0</v>
      </c>
      <c r="Z1153" s="141">
        <v>0</v>
      </c>
      <c r="AA1153" s="114">
        <v>2204000</v>
      </c>
      <c r="AB1153" s="114"/>
      <c r="AC1153" s="106"/>
      <c r="AD1153" s="141"/>
      <c r="AE1153" s="106">
        <v>0</v>
      </c>
      <c r="AF1153" s="106">
        <v>0</v>
      </c>
      <c r="AG1153" s="106">
        <v>0</v>
      </c>
      <c r="AH1153" s="106"/>
      <c r="AI1153" s="106"/>
      <c r="AJ1153" s="106"/>
      <c r="AK1153" s="106"/>
      <c r="AL1153" s="106"/>
      <c r="AM1153" s="106"/>
      <c r="AN1153" s="114">
        <f t="shared" si="34"/>
        <v>2204000</v>
      </c>
      <c r="AO1153" s="114">
        <f t="shared" si="35"/>
        <v>6141625</v>
      </c>
      <c r="AP1153" s="114"/>
      <c r="AQ1153" s="114"/>
      <c r="AR1153" s="114"/>
      <c r="AS1153" s="114"/>
      <c r="AT1153" s="190"/>
    </row>
    <row r="1154" spans="1:46" s="189" customFormat="1" ht="15" customHeight="1" x14ac:dyDescent="0.2">
      <c r="A1154" s="104"/>
      <c r="B1154" s="104">
        <f>VLOOKUP(BJB!$F$9:$F$5599,Ctrl!$B$4:$C$399,2,0)</f>
        <v>28</v>
      </c>
      <c r="C1154" s="104">
        <f>VLOOKUP(BJB!$G$9:$G$5599,Ctrl!$E$4:$F$399,2,0)</f>
        <v>3</v>
      </c>
      <c r="D1154" s="219">
        <v>1</v>
      </c>
      <c r="E1154" s="104" t="str">
        <f>VLOOKUP(BJB!$F$9:$F$5599,Ctrl!$B$4:$D$399,3,0)</f>
        <v>III</v>
      </c>
      <c r="F1154" s="139" t="s">
        <v>10541</v>
      </c>
      <c r="G1154" s="139" t="s">
        <v>1957</v>
      </c>
      <c r="H1154" s="125"/>
      <c r="I1154" s="220">
        <f>IF(G1153=BJB!$G1870,I1153+1,1)</f>
        <v>1</v>
      </c>
      <c r="J1154" s="912" t="s">
        <v>21303</v>
      </c>
      <c r="K1154" s="121" t="s">
        <v>1975</v>
      </c>
      <c r="L1154" s="104" t="s">
        <v>6477</v>
      </c>
      <c r="M1154" s="104" t="s">
        <v>1976</v>
      </c>
      <c r="N1154" s="120">
        <v>40718</v>
      </c>
      <c r="O1154" s="105">
        <v>18000000</v>
      </c>
      <c r="P1154" s="105" t="s">
        <v>15497</v>
      </c>
      <c r="Q1154" s="120">
        <v>41206</v>
      </c>
      <c r="R1154" s="105">
        <v>17549181</v>
      </c>
      <c r="S1154" s="146" t="s">
        <v>1861</v>
      </c>
      <c r="T1154" s="109">
        <v>41243</v>
      </c>
      <c r="U1154" s="106">
        <v>12077838</v>
      </c>
      <c r="V1154" s="109">
        <v>41243</v>
      </c>
      <c r="W1154" s="141">
        <v>12077838</v>
      </c>
      <c r="X1154" s="141">
        <v>0</v>
      </c>
      <c r="Y1154" s="141">
        <v>0</v>
      </c>
      <c r="Z1154" s="141">
        <v>0</v>
      </c>
      <c r="AA1154" s="114">
        <v>1505000</v>
      </c>
      <c r="AB1154" s="114"/>
      <c r="AC1154" s="106"/>
      <c r="AD1154" s="141"/>
      <c r="AE1154" s="106">
        <v>0</v>
      </c>
      <c r="AF1154" s="106">
        <v>0</v>
      </c>
      <c r="AG1154" s="106">
        <v>0</v>
      </c>
      <c r="AH1154" s="106"/>
      <c r="AI1154" s="106"/>
      <c r="AJ1154" s="106"/>
      <c r="AK1154" s="106"/>
      <c r="AL1154" s="106"/>
      <c r="AM1154" s="106"/>
      <c r="AN1154" s="114">
        <f t="shared" si="34"/>
        <v>1505000</v>
      </c>
      <c r="AO1154" s="114">
        <f t="shared" si="35"/>
        <v>10572838</v>
      </c>
      <c r="AP1154" s="114"/>
      <c r="AQ1154" s="114"/>
      <c r="AR1154" s="114"/>
      <c r="AS1154" s="114"/>
      <c r="AT1154" s="190"/>
    </row>
    <row r="1155" spans="1:46" s="189" customFormat="1" ht="15" customHeight="1" x14ac:dyDescent="0.2">
      <c r="A1155" s="104"/>
      <c r="B1155" s="104">
        <f>VLOOKUP(BJB!$F$9:$F$5599,Ctrl!$B$4:$C$399,2,0)</f>
        <v>28</v>
      </c>
      <c r="C1155" s="104">
        <f>VLOOKUP(BJB!$G$9:$G$5599,Ctrl!$E$4:$F$399,2,0)</f>
        <v>3</v>
      </c>
      <c r="D1155" s="219">
        <v>1</v>
      </c>
      <c r="E1155" s="104" t="str">
        <f>VLOOKUP(BJB!$F$9:$F$5599,Ctrl!$B$4:$D$399,3,0)</f>
        <v>III</v>
      </c>
      <c r="F1155" s="139" t="s">
        <v>10541</v>
      </c>
      <c r="G1155" s="139" t="s">
        <v>1957</v>
      </c>
      <c r="H1155" s="125"/>
      <c r="I1155" s="220">
        <f>IF(G1154=BJB!$G1906,I1154+1,1)</f>
        <v>1</v>
      </c>
      <c r="J1155" s="912" t="s">
        <v>21304</v>
      </c>
      <c r="K1155" s="121" t="s">
        <v>5395</v>
      </c>
      <c r="L1155" s="104" t="s">
        <v>6477</v>
      </c>
      <c r="M1155" s="104" t="s">
        <v>5391</v>
      </c>
      <c r="N1155" s="120">
        <v>41240</v>
      </c>
      <c r="O1155" s="105">
        <v>35000000</v>
      </c>
      <c r="P1155" s="105" t="s">
        <v>15562</v>
      </c>
      <c r="Q1155" s="120">
        <v>41619</v>
      </c>
      <c r="R1155" s="105">
        <v>40346424</v>
      </c>
      <c r="S1155" s="234" t="s">
        <v>5326</v>
      </c>
      <c r="T1155" s="109">
        <v>41759</v>
      </c>
      <c r="U1155" s="141">
        <v>24500000</v>
      </c>
      <c r="V1155" s="109">
        <v>41730</v>
      </c>
      <c r="W1155" s="141">
        <v>24500000</v>
      </c>
      <c r="X1155" s="141">
        <v>0</v>
      </c>
      <c r="Y1155" s="141">
        <v>0</v>
      </c>
      <c r="Z1155" s="141">
        <v>0</v>
      </c>
      <c r="AA1155" s="150">
        <v>0</v>
      </c>
      <c r="AB1155" s="150"/>
      <c r="AC1155" s="141"/>
      <c r="AD1155" s="141"/>
      <c r="AE1155" s="106">
        <v>0</v>
      </c>
      <c r="AF1155" s="106">
        <v>0</v>
      </c>
      <c r="AG1155" s="106">
        <v>0</v>
      </c>
      <c r="AH1155" s="141"/>
      <c r="AI1155" s="141"/>
      <c r="AJ1155" s="141"/>
      <c r="AK1155" s="141"/>
      <c r="AL1155" s="141"/>
      <c r="AM1155" s="141"/>
      <c r="AN1155" s="114">
        <f t="shared" si="34"/>
        <v>0</v>
      </c>
      <c r="AO1155" s="114">
        <f t="shared" si="35"/>
        <v>24500000</v>
      </c>
      <c r="AP1155" s="114"/>
      <c r="AQ1155" s="114"/>
      <c r="AR1155" s="114"/>
      <c r="AS1155" s="114"/>
      <c r="AT1155" s="190"/>
    </row>
    <row r="1156" spans="1:46" s="189" customFormat="1" ht="15" customHeight="1" x14ac:dyDescent="0.2">
      <c r="A1156" s="104"/>
      <c r="B1156" s="104">
        <f>VLOOKUP(BJB!$F$9:$F$5599,Ctrl!$B$4:$C$399,2,0)</f>
        <v>28</v>
      </c>
      <c r="C1156" s="104">
        <f>VLOOKUP(BJB!$G$9:$G$5599,Ctrl!$E$4:$F$399,2,0)</f>
        <v>0</v>
      </c>
      <c r="D1156" s="219">
        <v>1</v>
      </c>
      <c r="E1156" s="104" t="str">
        <f>VLOOKUP(BJB!$F$9:$F$5599,Ctrl!$B$4:$D$399,3,0)</f>
        <v>III</v>
      </c>
      <c r="F1156" s="139" t="s">
        <v>10541</v>
      </c>
      <c r="G1156" s="139" t="s">
        <v>7655</v>
      </c>
      <c r="H1156" s="125"/>
      <c r="I1156" s="220">
        <f>IF(G1155=BJB!$G1621,I1155+1,1)</f>
        <v>1</v>
      </c>
      <c r="J1156" s="912" t="s">
        <v>21305</v>
      </c>
      <c r="K1156" s="126" t="s">
        <v>4531</v>
      </c>
      <c r="L1156" s="104" t="s">
        <v>6476</v>
      </c>
      <c r="M1156" s="127" t="s">
        <v>5101</v>
      </c>
      <c r="N1156" s="128">
        <v>40609</v>
      </c>
      <c r="O1156" s="140">
        <v>98490330</v>
      </c>
      <c r="P1156" s="105" t="s">
        <v>15563</v>
      </c>
      <c r="Q1156" s="120">
        <v>41946</v>
      </c>
      <c r="R1156" s="105">
        <v>62431173</v>
      </c>
      <c r="S1156" s="146" t="s">
        <v>6901</v>
      </c>
      <c r="T1156" s="109">
        <v>41992</v>
      </c>
      <c r="U1156" s="141">
        <v>14983482</v>
      </c>
      <c r="V1156" s="109">
        <v>41992</v>
      </c>
      <c r="W1156" s="141">
        <v>14983482</v>
      </c>
      <c r="X1156" s="141">
        <v>0</v>
      </c>
      <c r="Y1156" s="141">
        <v>0</v>
      </c>
      <c r="Z1156" s="141">
        <v>0</v>
      </c>
      <c r="AA1156" s="114">
        <v>0</v>
      </c>
      <c r="AB1156" s="114"/>
      <c r="AC1156" s="141"/>
      <c r="AD1156" s="141"/>
      <c r="AE1156" s="106">
        <v>0</v>
      </c>
      <c r="AF1156" s="106">
        <v>0</v>
      </c>
      <c r="AG1156" s="106">
        <v>0</v>
      </c>
      <c r="AH1156" s="141"/>
      <c r="AI1156" s="141"/>
      <c r="AJ1156" s="141"/>
      <c r="AK1156" s="141"/>
      <c r="AL1156" s="141"/>
      <c r="AM1156" s="141"/>
      <c r="AN1156" s="114">
        <f t="shared" si="34"/>
        <v>0</v>
      </c>
      <c r="AO1156" s="114">
        <f t="shared" si="35"/>
        <v>14983482</v>
      </c>
      <c r="AP1156" s="114"/>
      <c r="AQ1156" s="114"/>
      <c r="AR1156" s="114"/>
      <c r="AS1156" s="114"/>
      <c r="AT1156" s="190"/>
    </row>
    <row r="1157" spans="1:46" s="189" customFormat="1" ht="15" customHeight="1" x14ac:dyDescent="0.2">
      <c r="A1157" s="104"/>
      <c r="B1157" s="104">
        <f>VLOOKUP(BJB!$F$9:$F$5599,Ctrl!$B$4:$C$399,2,0)</f>
        <v>28</v>
      </c>
      <c r="C1157" s="104">
        <f>VLOOKUP(BJB!$G$9:$G$5599,Ctrl!$E$4:$F$399,2,0)</f>
        <v>0</v>
      </c>
      <c r="D1157" s="219">
        <v>1</v>
      </c>
      <c r="E1157" s="104" t="str">
        <f>VLOOKUP(BJB!$F$9:$F$5599,Ctrl!$B$4:$D$399,3,0)</f>
        <v>III</v>
      </c>
      <c r="F1157" s="139" t="s">
        <v>10541</v>
      </c>
      <c r="G1157" s="139" t="s">
        <v>7655</v>
      </c>
      <c r="H1157" s="125" t="s">
        <v>6641</v>
      </c>
      <c r="I1157" s="220">
        <f>IF(G1156=BJB!$G1627,I1156+1,1)</f>
        <v>1</v>
      </c>
      <c r="J1157" s="912" t="s">
        <v>21306</v>
      </c>
      <c r="K1157" s="126" t="s">
        <v>6114</v>
      </c>
      <c r="L1157" s="104" t="s">
        <v>6477</v>
      </c>
      <c r="M1157" s="127" t="s">
        <v>1707</v>
      </c>
      <c r="N1157" s="128">
        <v>41113</v>
      </c>
      <c r="O1157" s="140">
        <v>200000000</v>
      </c>
      <c r="P1157" s="105" t="s">
        <v>15564</v>
      </c>
      <c r="Q1157" s="120">
        <v>41963</v>
      </c>
      <c r="R1157" s="105">
        <v>101625384</v>
      </c>
      <c r="S1157" s="146" t="s">
        <v>6086</v>
      </c>
      <c r="T1157" s="109">
        <v>42003</v>
      </c>
      <c r="U1157" s="141">
        <v>68245136</v>
      </c>
      <c r="V1157" s="109">
        <v>41974</v>
      </c>
      <c r="W1157" s="141">
        <v>68245136</v>
      </c>
      <c r="X1157" s="141">
        <v>0</v>
      </c>
      <c r="Y1157" s="141">
        <v>0</v>
      </c>
      <c r="Z1157" s="141">
        <v>0</v>
      </c>
      <c r="AA1157" s="114">
        <v>68245137</v>
      </c>
      <c r="AB1157" s="114"/>
      <c r="AC1157" s="132"/>
      <c r="AD1157" s="141"/>
      <c r="AE1157" s="106">
        <v>0</v>
      </c>
      <c r="AF1157" s="106">
        <v>0</v>
      </c>
      <c r="AG1157" s="106">
        <v>0</v>
      </c>
      <c r="AH1157" s="222"/>
      <c r="AI1157" s="222"/>
      <c r="AJ1157" s="141"/>
      <c r="AK1157" s="116"/>
      <c r="AL1157" s="141"/>
      <c r="AM1157" s="141"/>
      <c r="AN1157" s="114">
        <f t="shared" si="34"/>
        <v>68245137</v>
      </c>
      <c r="AO1157" s="114">
        <f t="shared" si="35"/>
        <v>0</v>
      </c>
      <c r="AP1157" s="114"/>
      <c r="AQ1157" s="114"/>
      <c r="AR1157" s="114"/>
      <c r="AS1157" s="114"/>
      <c r="AT1157" s="190"/>
    </row>
    <row r="1158" spans="1:46" s="189" customFormat="1" ht="15" customHeight="1" x14ac:dyDescent="0.2">
      <c r="A1158" s="104"/>
      <c r="B1158" s="104">
        <f>VLOOKUP(BJB!$F$9:$F$5599,Ctrl!$B$4:$C$399,2,0)</f>
        <v>28</v>
      </c>
      <c r="C1158" s="104">
        <f>VLOOKUP(BJB!$G$9:$G$5599,Ctrl!$E$4:$F$399,2,0)</f>
        <v>0</v>
      </c>
      <c r="D1158" s="219">
        <v>1</v>
      </c>
      <c r="E1158" s="104" t="str">
        <f>VLOOKUP(BJB!$F$9:$F$5599,Ctrl!$B$4:$D$399,3,0)</f>
        <v>III</v>
      </c>
      <c r="F1158" s="139" t="s">
        <v>10580</v>
      </c>
      <c r="G1158" s="139" t="s">
        <v>7655</v>
      </c>
      <c r="H1158" s="125"/>
      <c r="I1158" s="220">
        <f>IF(G1157=BJB!$G1654,I1157+1,1)</f>
        <v>1</v>
      </c>
      <c r="J1158" s="912" t="s">
        <v>21307</v>
      </c>
      <c r="K1158" s="121" t="s">
        <v>8082</v>
      </c>
      <c r="L1158" s="104" t="s">
        <v>6477</v>
      </c>
      <c r="M1158" s="104" t="s">
        <v>5469</v>
      </c>
      <c r="N1158" s="120">
        <v>41509</v>
      </c>
      <c r="O1158" s="105">
        <v>30000000</v>
      </c>
      <c r="P1158" s="105" t="s">
        <v>15565</v>
      </c>
      <c r="Q1158" s="120">
        <v>41856</v>
      </c>
      <c r="R1158" s="105">
        <v>27827601</v>
      </c>
      <c r="S1158" s="146" t="s">
        <v>8229</v>
      </c>
      <c r="T1158" s="109">
        <v>42151</v>
      </c>
      <c r="U1158" s="141">
        <v>18486910</v>
      </c>
      <c r="V1158" s="109">
        <v>42151</v>
      </c>
      <c r="W1158" s="141">
        <v>18486910</v>
      </c>
      <c r="X1158" s="141">
        <v>0</v>
      </c>
      <c r="Y1158" s="141">
        <v>0</v>
      </c>
      <c r="Z1158" s="141">
        <v>0</v>
      </c>
      <c r="AA1158" s="114">
        <v>0</v>
      </c>
      <c r="AB1158" s="114"/>
      <c r="AC1158" s="132"/>
      <c r="AD1158" s="141"/>
      <c r="AE1158" s="106">
        <v>0</v>
      </c>
      <c r="AF1158" s="106">
        <v>0</v>
      </c>
      <c r="AG1158" s="106">
        <v>0</v>
      </c>
      <c r="AH1158" s="106"/>
      <c r="AI1158" s="106"/>
      <c r="AJ1158" s="106"/>
      <c r="AK1158" s="106"/>
      <c r="AL1158" s="106"/>
      <c r="AM1158" s="106"/>
      <c r="AN1158" s="114">
        <f t="shared" si="34"/>
        <v>0</v>
      </c>
      <c r="AO1158" s="114">
        <f t="shared" si="35"/>
        <v>18486910</v>
      </c>
      <c r="AP1158" s="114"/>
      <c r="AQ1158" s="114"/>
      <c r="AR1158" s="114"/>
      <c r="AS1158" s="114"/>
      <c r="AT1158" s="190"/>
    </row>
    <row r="1159" spans="1:46" s="189" customFormat="1" ht="15" customHeight="1" x14ac:dyDescent="0.2">
      <c r="A1159" s="104"/>
      <c r="B1159" s="104">
        <f>VLOOKUP(BJB!$F$9:$F$5599,Ctrl!$B$4:$C$399,2,0)</f>
        <v>28</v>
      </c>
      <c r="C1159" s="104">
        <f>VLOOKUP(BJB!$G$9:$G$5599,Ctrl!$E$4:$F$399,2,0)</f>
        <v>3</v>
      </c>
      <c r="D1159" s="219">
        <v>1</v>
      </c>
      <c r="E1159" s="104" t="str">
        <f>VLOOKUP(BJB!$F$9:$F$5599,Ctrl!$B$4:$D$399,3,0)</f>
        <v>III</v>
      </c>
      <c r="F1159" s="139" t="s">
        <v>10541</v>
      </c>
      <c r="G1159" s="139" t="s">
        <v>1957</v>
      </c>
      <c r="H1159" s="125" t="s">
        <v>20209</v>
      </c>
      <c r="I1159" s="220">
        <f>IF(G1158=BJB!$G1930,I1158+1,1)</f>
        <v>1</v>
      </c>
      <c r="J1159" s="891" t="s">
        <v>20236</v>
      </c>
      <c r="K1159" s="121" t="s">
        <v>7716</v>
      </c>
      <c r="L1159" s="104" t="s">
        <v>6477</v>
      </c>
      <c r="M1159" s="104" t="s">
        <v>5734</v>
      </c>
      <c r="N1159" s="120">
        <v>41159</v>
      </c>
      <c r="O1159" s="105">
        <v>180000000</v>
      </c>
      <c r="P1159" s="105" t="s">
        <v>15566</v>
      </c>
      <c r="Q1159" s="120">
        <v>41611</v>
      </c>
      <c r="R1159" s="105">
        <v>190101094</v>
      </c>
      <c r="S1159" s="146" t="s">
        <v>7888</v>
      </c>
      <c r="T1159" s="109">
        <v>42114</v>
      </c>
      <c r="U1159" s="141">
        <v>124260413</v>
      </c>
      <c r="V1159" s="109">
        <v>42114</v>
      </c>
      <c r="W1159" s="141">
        <v>124260413</v>
      </c>
      <c r="X1159" s="141">
        <v>0</v>
      </c>
      <c r="Y1159" s="141">
        <v>0</v>
      </c>
      <c r="Z1159" s="141">
        <v>0</v>
      </c>
      <c r="AA1159" s="114">
        <v>0</v>
      </c>
      <c r="AB1159" s="114"/>
      <c r="AC1159" s="132"/>
      <c r="AD1159" s="141"/>
      <c r="AE1159" s="106">
        <v>0</v>
      </c>
      <c r="AF1159" s="106">
        <v>0</v>
      </c>
      <c r="AG1159" s="106">
        <v>124260413</v>
      </c>
      <c r="AH1159" s="141"/>
      <c r="AI1159" s="141"/>
      <c r="AJ1159" s="141"/>
      <c r="AK1159" s="141"/>
      <c r="AL1159" s="141"/>
      <c r="AM1159" s="141"/>
      <c r="AN1159" s="114">
        <f t="shared" si="34"/>
        <v>124260413</v>
      </c>
      <c r="AO1159" s="114">
        <f t="shared" si="35"/>
        <v>0</v>
      </c>
      <c r="AP1159" s="114"/>
      <c r="AQ1159" s="114"/>
      <c r="AR1159" s="114"/>
      <c r="AS1159" s="114"/>
      <c r="AT1159" s="190"/>
    </row>
    <row r="1160" spans="1:46" s="189" customFormat="1" ht="15" customHeight="1" x14ac:dyDescent="0.2">
      <c r="A1160" s="104"/>
      <c r="B1160" s="104">
        <f>VLOOKUP(BJB!$F$9:$F$5599,Ctrl!$B$4:$C$399,2,0)</f>
        <v>28</v>
      </c>
      <c r="C1160" s="104">
        <f>VLOOKUP(BJB!$G$9:$G$5599,Ctrl!$E$4:$F$399,2,0)</f>
        <v>0</v>
      </c>
      <c r="D1160" s="219">
        <v>1</v>
      </c>
      <c r="E1160" s="104" t="str">
        <f>VLOOKUP(BJB!$F$9:$F$5599,Ctrl!$B$4:$D$399,3,0)</f>
        <v>III</v>
      </c>
      <c r="F1160" s="139" t="s">
        <v>10541</v>
      </c>
      <c r="G1160" s="139" t="s">
        <v>7655</v>
      </c>
      <c r="H1160" s="125" t="s">
        <v>6307</v>
      </c>
      <c r="I1160" s="220">
        <f>IF(G1159=BJB!$G1560,I1159+1,1)</f>
        <v>1</v>
      </c>
      <c r="J1160" s="912" t="s">
        <v>21308</v>
      </c>
      <c r="K1160" s="121" t="s">
        <v>1691</v>
      </c>
      <c r="L1160" s="104" t="s">
        <v>6477</v>
      </c>
      <c r="M1160" s="104" t="s">
        <v>1690</v>
      </c>
      <c r="N1160" s="133">
        <v>40336</v>
      </c>
      <c r="O1160" s="134">
        <v>40000000</v>
      </c>
      <c r="P1160" s="105" t="s">
        <v>15567</v>
      </c>
      <c r="Q1160" s="120">
        <v>41395</v>
      </c>
      <c r="R1160" s="105">
        <v>37356539</v>
      </c>
      <c r="S1160" s="146" t="s">
        <v>1688</v>
      </c>
      <c r="T1160" s="109">
        <v>41453</v>
      </c>
      <c r="U1160" s="106">
        <v>27357161</v>
      </c>
      <c r="V1160" s="109">
        <v>41453</v>
      </c>
      <c r="W1160" s="141">
        <v>27357161</v>
      </c>
      <c r="X1160" s="141">
        <v>0</v>
      </c>
      <c r="Y1160" s="141">
        <v>0</v>
      </c>
      <c r="Z1160" s="141">
        <v>0</v>
      </c>
      <c r="AA1160" s="114">
        <v>25024617</v>
      </c>
      <c r="AB1160" s="114"/>
      <c r="AC1160" s="132"/>
      <c r="AD1160" s="141"/>
      <c r="AE1160" s="106">
        <v>0</v>
      </c>
      <c r="AF1160" s="106">
        <v>0</v>
      </c>
      <c r="AG1160" s="106">
        <v>0</v>
      </c>
      <c r="AH1160" s="106"/>
      <c r="AI1160" s="106"/>
      <c r="AJ1160" s="106"/>
      <c r="AK1160" s="106"/>
      <c r="AL1160" s="106"/>
      <c r="AM1160" s="106"/>
      <c r="AN1160" s="114">
        <f t="shared" si="34"/>
        <v>25024617</v>
      </c>
      <c r="AO1160" s="114">
        <f t="shared" si="35"/>
        <v>2332544</v>
      </c>
      <c r="AP1160" s="114"/>
      <c r="AQ1160" s="114"/>
      <c r="AR1160" s="114"/>
      <c r="AS1160" s="114"/>
      <c r="AT1160" s="190"/>
    </row>
    <row r="1161" spans="1:46" s="189" customFormat="1" ht="15" customHeight="1" x14ac:dyDescent="0.2">
      <c r="A1161" s="104"/>
      <c r="B1161" s="104">
        <f>VLOOKUP(BJB!$F$9:$F$5599,Ctrl!$B$4:$C$399,2,0)</f>
        <v>28</v>
      </c>
      <c r="C1161" s="104">
        <f>VLOOKUP(BJB!$G$9:$G$5599,Ctrl!$E$4:$F$399,2,0)</f>
        <v>0</v>
      </c>
      <c r="D1161" s="219">
        <v>1</v>
      </c>
      <c r="E1161" s="104" t="str">
        <f>VLOOKUP(BJB!$F$9:$F$5599,Ctrl!$B$4:$D$399,3,0)</f>
        <v>III</v>
      </c>
      <c r="F1161" s="139" t="s">
        <v>10541</v>
      </c>
      <c r="G1161" s="139" t="s">
        <v>7655</v>
      </c>
      <c r="H1161" s="125" t="s">
        <v>8499</v>
      </c>
      <c r="I1161" s="220">
        <f>IF(G1160=BJB!$G1546,I1160+1,1)</f>
        <v>1</v>
      </c>
      <c r="J1161" s="912" t="s">
        <v>21309</v>
      </c>
      <c r="K1161" s="121" t="s">
        <v>1669</v>
      </c>
      <c r="L1161" s="104" t="s">
        <v>6477</v>
      </c>
      <c r="M1161" s="104" t="s">
        <v>1539</v>
      </c>
      <c r="N1161" s="120">
        <v>40198</v>
      </c>
      <c r="O1161" s="107">
        <v>97000000</v>
      </c>
      <c r="P1161" s="105" t="s">
        <v>15568</v>
      </c>
      <c r="Q1161" s="120">
        <v>41285</v>
      </c>
      <c r="R1161" s="105">
        <v>96442941</v>
      </c>
      <c r="S1161" s="108" t="s">
        <v>1666</v>
      </c>
      <c r="T1161" s="109">
        <v>41361</v>
      </c>
      <c r="U1161" s="106">
        <v>70779000</v>
      </c>
      <c r="V1161" s="109">
        <v>41361</v>
      </c>
      <c r="W1161" s="141">
        <v>70779000</v>
      </c>
      <c r="X1161" s="141">
        <v>0</v>
      </c>
      <c r="Y1161" s="141">
        <v>0</v>
      </c>
      <c r="Z1161" s="141">
        <v>0</v>
      </c>
      <c r="AA1161" s="114">
        <v>46988252</v>
      </c>
      <c r="AB1161" s="114"/>
      <c r="AC1161" s="132"/>
      <c r="AD1161" s="141"/>
      <c r="AE1161" s="106">
        <v>0</v>
      </c>
      <c r="AF1161" s="106">
        <v>0</v>
      </c>
      <c r="AG1161" s="106">
        <v>0</v>
      </c>
      <c r="AH1161" s="106"/>
      <c r="AI1161" s="222"/>
      <c r="AJ1161" s="230"/>
      <c r="AK1161" s="106"/>
      <c r="AL1161" s="106"/>
      <c r="AM1161" s="106"/>
      <c r="AN1161" s="114">
        <f t="shared" ref="AN1161:AN1224" si="36">SUM(AA1161:AM1161)</f>
        <v>46988252</v>
      </c>
      <c r="AO1161" s="114">
        <f t="shared" ref="AO1161:AO1224" si="37">IF((U1161-AN1161)&lt;0,ABS(0),(U1161-AN1161))</f>
        <v>23790748</v>
      </c>
      <c r="AP1161" s="114"/>
      <c r="AQ1161" s="114"/>
      <c r="AR1161" s="114"/>
      <c r="AS1161" s="114"/>
      <c r="AT1161" s="190"/>
    </row>
    <row r="1162" spans="1:46" s="189" customFormat="1" ht="15" customHeight="1" x14ac:dyDescent="0.2">
      <c r="A1162" s="104"/>
      <c r="B1162" s="104">
        <f>VLOOKUP(BJB!$F$9:$F$5599,Ctrl!$B$4:$C$399,2,0)</f>
        <v>28</v>
      </c>
      <c r="C1162" s="104">
        <f>VLOOKUP(BJB!$G$9:$G$5599,Ctrl!$E$4:$F$399,2,0)</f>
        <v>3</v>
      </c>
      <c r="D1162" s="219">
        <v>1</v>
      </c>
      <c r="E1162" s="104" t="str">
        <f>VLOOKUP(BJB!$F$9:$F$5599,Ctrl!$B$4:$D$399,3,0)</f>
        <v>III</v>
      </c>
      <c r="F1162" s="139" t="s">
        <v>10541</v>
      </c>
      <c r="G1162" s="139" t="s">
        <v>8024</v>
      </c>
      <c r="H1162" s="125"/>
      <c r="I1162" s="220">
        <f>IF(G1161=BJB!$G1947,I1161+1,1)</f>
        <v>1</v>
      </c>
      <c r="J1162" s="912" t="s">
        <v>21310</v>
      </c>
      <c r="K1162" s="121" t="s">
        <v>10895</v>
      </c>
      <c r="L1162" s="104" t="s">
        <v>6477</v>
      </c>
      <c r="M1162" s="104" t="s">
        <v>2012</v>
      </c>
      <c r="N1162" s="120">
        <v>41159</v>
      </c>
      <c r="O1162" s="105">
        <v>50000000</v>
      </c>
      <c r="P1162" s="105" t="s">
        <v>15569</v>
      </c>
      <c r="Q1162" s="120">
        <v>41963</v>
      </c>
      <c r="R1162" s="105">
        <v>34768407</v>
      </c>
      <c r="S1162" s="146" t="s">
        <v>8572</v>
      </c>
      <c r="T1162" s="109">
        <v>42304</v>
      </c>
      <c r="U1162" s="141">
        <v>23143364</v>
      </c>
      <c r="V1162" s="109">
        <v>42304</v>
      </c>
      <c r="W1162" s="141">
        <v>23143364</v>
      </c>
      <c r="X1162" s="141">
        <v>0</v>
      </c>
      <c r="Y1162" s="141">
        <v>0</v>
      </c>
      <c r="Z1162" s="141">
        <v>0</v>
      </c>
      <c r="AA1162" s="114">
        <v>23143364</v>
      </c>
      <c r="AB1162" s="114"/>
      <c r="AC1162" s="132"/>
      <c r="AD1162" s="141"/>
      <c r="AE1162" s="106">
        <v>0</v>
      </c>
      <c r="AF1162" s="106">
        <v>0</v>
      </c>
      <c r="AG1162" s="106">
        <v>0</v>
      </c>
      <c r="AH1162" s="106"/>
      <c r="AI1162" s="106"/>
      <c r="AJ1162" s="106"/>
      <c r="AK1162" s="106"/>
      <c r="AL1162" s="106"/>
      <c r="AM1162" s="106"/>
      <c r="AN1162" s="114">
        <f t="shared" si="36"/>
        <v>23143364</v>
      </c>
      <c r="AO1162" s="114">
        <f t="shared" si="37"/>
        <v>0</v>
      </c>
      <c r="AP1162" s="114"/>
      <c r="AQ1162" s="114"/>
      <c r="AR1162" s="114"/>
      <c r="AS1162" s="114"/>
      <c r="AT1162" s="190"/>
    </row>
    <row r="1163" spans="1:46" s="189" customFormat="1" ht="15" customHeight="1" x14ac:dyDescent="0.2">
      <c r="A1163" s="104"/>
      <c r="B1163" s="104">
        <f>VLOOKUP(BJB!$F$9:$F$5599,Ctrl!$B$4:$C$399,2,0)</f>
        <v>28</v>
      </c>
      <c r="C1163" s="104">
        <f>VLOOKUP(BJB!$G$9:$G$5599,Ctrl!$E$4:$F$399,2,0)</f>
        <v>5</v>
      </c>
      <c r="D1163" s="219">
        <v>1</v>
      </c>
      <c r="E1163" s="104" t="str">
        <f>VLOOKUP(BJB!$F$9:$F$5599,Ctrl!$B$4:$D$399,3,0)</f>
        <v>III</v>
      </c>
      <c r="F1163" s="139" t="s">
        <v>10541</v>
      </c>
      <c r="G1163" s="139" t="s">
        <v>2058</v>
      </c>
      <c r="H1163" s="125" t="s">
        <v>7471</v>
      </c>
      <c r="I1163" s="220">
        <f>IF(G1162=BJB!$G1857,I1162+1,1)</f>
        <v>1</v>
      </c>
      <c r="J1163" s="912" t="s">
        <v>21311</v>
      </c>
      <c r="K1163" s="121" t="s">
        <v>7326</v>
      </c>
      <c r="L1163" s="104" t="s">
        <v>6477</v>
      </c>
      <c r="M1163" s="104" t="s">
        <v>7332</v>
      </c>
      <c r="N1163" s="120">
        <v>41054</v>
      </c>
      <c r="O1163" s="105">
        <v>50000000</v>
      </c>
      <c r="P1163" s="105" t="s">
        <v>15570</v>
      </c>
      <c r="Q1163" s="120">
        <v>41917</v>
      </c>
      <c r="R1163" s="105">
        <v>24317435</v>
      </c>
      <c r="S1163" s="146" t="s">
        <v>7339</v>
      </c>
      <c r="T1163" s="109">
        <v>42081</v>
      </c>
      <c r="U1163" s="141">
        <v>8336727</v>
      </c>
      <c r="V1163" s="109">
        <v>42081</v>
      </c>
      <c r="W1163" s="141">
        <v>8336727</v>
      </c>
      <c r="X1163" s="141">
        <v>0</v>
      </c>
      <c r="Y1163" s="141">
        <v>0</v>
      </c>
      <c r="Z1163" s="141">
        <v>0</v>
      </c>
      <c r="AA1163" s="114">
        <v>5050278</v>
      </c>
      <c r="AB1163" s="114"/>
      <c r="AC1163" s="132"/>
      <c r="AD1163" s="141"/>
      <c r="AE1163" s="106">
        <v>0</v>
      </c>
      <c r="AF1163" s="106">
        <v>0</v>
      </c>
      <c r="AG1163" s="106">
        <v>0</v>
      </c>
      <c r="AH1163" s="141"/>
      <c r="AI1163" s="141"/>
      <c r="AJ1163" s="141"/>
      <c r="AK1163" s="154"/>
      <c r="AL1163" s="141"/>
      <c r="AM1163" s="141"/>
      <c r="AN1163" s="114">
        <f t="shared" si="36"/>
        <v>5050278</v>
      </c>
      <c r="AO1163" s="114">
        <f t="shared" si="37"/>
        <v>3286449</v>
      </c>
      <c r="AP1163" s="114"/>
      <c r="AQ1163" s="114"/>
      <c r="AR1163" s="114"/>
      <c r="AS1163" s="114"/>
      <c r="AT1163" s="190"/>
    </row>
    <row r="1164" spans="1:46" s="189" customFormat="1" ht="15" customHeight="1" x14ac:dyDescent="0.2">
      <c r="A1164" s="104"/>
      <c r="B1164" s="104">
        <f>VLOOKUP(BJB!$F$9:$F$5599,Ctrl!$B$4:$C$399,2,0)</f>
        <v>28</v>
      </c>
      <c r="C1164" s="104">
        <f>VLOOKUP(BJB!$G$9:$G$5599,Ctrl!$E$4:$F$399,2,0)</f>
        <v>1</v>
      </c>
      <c r="D1164" s="219">
        <v>1</v>
      </c>
      <c r="E1164" s="104" t="str">
        <f>VLOOKUP(BJB!$F$9:$F$5599,Ctrl!$B$4:$D$399,3,0)</f>
        <v>III</v>
      </c>
      <c r="F1164" s="139" t="s">
        <v>10541</v>
      </c>
      <c r="G1164" s="139" t="s">
        <v>1717</v>
      </c>
      <c r="H1164" s="125"/>
      <c r="I1164" s="220">
        <f>IF(G1163=BJB!$G1765,I1163+1,1)</f>
        <v>1</v>
      </c>
      <c r="J1164" s="912" t="s">
        <v>21312</v>
      </c>
      <c r="K1164" s="121" t="s">
        <v>1837</v>
      </c>
      <c r="L1164" s="104" t="s">
        <v>6477</v>
      </c>
      <c r="M1164" s="104" t="s">
        <v>1838</v>
      </c>
      <c r="N1164" s="120">
        <v>40604</v>
      </c>
      <c r="O1164" s="107">
        <v>13000000</v>
      </c>
      <c r="P1164" s="105" t="s">
        <v>6222</v>
      </c>
      <c r="Q1164" s="120" t="s">
        <v>6222</v>
      </c>
      <c r="R1164" s="890">
        <v>0</v>
      </c>
      <c r="S1164" s="108" t="s">
        <v>6913</v>
      </c>
      <c r="T1164" s="109">
        <v>41054</v>
      </c>
      <c r="U1164" s="106">
        <v>7281315</v>
      </c>
      <c r="V1164" s="109" t="s">
        <v>6222</v>
      </c>
      <c r="W1164" s="141">
        <v>0</v>
      </c>
      <c r="X1164" s="141">
        <v>0</v>
      </c>
      <c r="Y1164" s="141">
        <v>0</v>
      </c>
      <c r="Z1164" s="141">
        <v>0</v>
      </c>
      <c r="AA1164" s="114">
        <v>1898530</v>
      </c>
      <c r="AB1164" s="114"/>
      <c r="AC1164" s="106"/>
      <c r="AD1164" s="141"/>
      <c r="AE1164" s="106">
        <v>0</v>
      </c>
      <c r="AF1164" s="106">
        <v>0</v>
      </c>
      <c r="AG1164" s="106">
        <v>0</v>
      </c>
      <c r="AH1164" s="106"/>
      <c r="AI1164" s="106"/>
      <c r="AJ1164" s="106"/>
      <c r="AK1164" s="106"/>
      <c r="AL1164" s="106"/>
      <c r="AM1164" s="106"/>
      <c r="AN1164" s="114">
        <f t="shared" si="36"/>
        <v>1898530</v>
      </c>
      <c r="AO1164" s="114">
        <f t="shared" si="37"/>
        <v>5382785</v>
      </c>
      <c r="AP1164" s="114"/>
      <c r="AQ1164" s="114"/>
      <c r="AR1164" s="114"/>
      <c r="AS1164" s="114"/>
      <c r="AT1164" s="190"/>
    </row>
    <row r="1165" spans="1:46" s="189" customFormat="1" ht="15" customHeight="1" x14ac:dyDescent="0.2">
      <c r="A1165" s="104"/>
      <c r="B1165" s="104">
        <f>VLOOKUP(BJB!$F$9:$F$5599,Ctrl!$B$4:$C$399,2,0)</f>
        <v>28</v>
      </c>
      <c r="C1165" s="104">
        <f>VLOOKUP(BJB!$G$9:$G$5599,Ctrl!$E$4:$F$399,2,0)</f>
        <v>1</v>
      </c>
      <c r="D1165" s="219">
        <v>1</v>
      </c>
      <c r="E1165" s="104" t="str">
        <f>VLOOKUP(BJB!$F$9:$F$5599,Ctrl!$B$4:$D$399,3,0)</f>
        <v>III</v>
      </c>
      <c r="F1165" s="139" t="s">
        <v>10541</v>
      </c>
      <c r="G1165" s="139" t="s">
        <v>1717</v>
      </c>
      <c r="H1165" s="125"/>
      <c r="I1165" s="220">
        <f>IF(G1164=BJB!$G1762,I1164+1,1)</f>
        <v>1</v>
      </c>
      <c r="J1165" s="912" t="s">
        <v>21313</v>
      </c>
      <c r="K1165" s="121" t="s">
        <v>1834</v>
      </c>
      <c r="L1165" s="104" t="s">
        <v>6477</v>
      </c>
      <c r="M1165" s="104" t="s">
        <v>1835</v>
      </c>
      <c r="N1165" s="120">
        <v>40700</v>
      </c>
      <c r="O1165" s="107">
        <v>15000000</v>
      </c>
      <c r="P1165" s="105" t="s">
        <v>6222</v>
      </c>
      <c r="Q1165" s="120" t="s">
        <v>6222</v>
      </c>
      <c r="R1165" s="890">
        <v>0</v>
      </c>
      <c r="S1165" s="108" t="s">
        <v>6913</v>
      </c>
      <c r="T1165" s="109">
        <v>41053</v>
      </c>
      <c r="U1165" s="106">
        <v>10500000</v>
      </c>
      <c r="V1165" s="109" t="s">
        <v>6222</v>
      </c>
      <c r="W1165" s="141">
        <v>0</v>
      </c>
      <c r="X1165" s="141">
        <v>0</v>
      </c>
      <c r="Y1165" s="141">
        <v>0</v>
      </c>
      <c r="Z1165" s="141">
        <v>0</v>
      </c>
      <c r="AA1165" s="114">
        <v>770000</v>
      </c>
      <c r="AB1165" s="114"/>
      <c r="AC1165" s="106"/>
      <c r="AD1165" s="141"/>
      <c r="AE1165" s="106">
        <v>0</v>
      </c>
      <c r="AF1165" s="106">
        <v>0</v>
      </c>
      <c r="AG1165" s="106">
        <v>0</v>
      </c>
      <c r="AH1165" s="106"/>
      <c r="AI1165" s="106"/>
      <c r="AJ1165" s="106"/>
      <c r="AK1165" s="106"/>
      <c r="AL1165" s="106"/>
      <c r="AM1165" s="106"/>
      <c r="AN1165" s="114">
        <f t="shared" si="36"/>
        <v>770000</v>
      </c>
      <c r="AO1165" s="114">
        <f t="shared" si="37"/>
        <v>9730000</v>
      </c>
      <c r="AP1165" s="114"/>
      <c r="AQ1165" s="114"/>
      <c r="AR1165" s="114"/>
      <c r="AS1165" s="114"/>
      <c r="AT1165" s="190"/>
    </row>
    <row r="1166" spans="1:46" s="189" customFormat="1" ht="15" customHeight="1" x14ac:dyDescent="0.2">
      <c r="A1166" s="104"/>
      <c r="B1166" s="104">
        <f>VLOOKUP(BJB!$F$9:$F$5599,Ctrl!$B$4:$C$399,2,0)</f>
        <v>28</v>
      </c>
      <c r="C1166" s="104">
        <f>VLOOKUP(BJB!$G$9:$G$5599,Ctrl!$E$4:$F$399,2,0)</f>
        <v>0</v>
      </c>
      <c r="D1166" s="219">
        <v>1</v>
      </c>
      <c r="E1166" s="104" t="str">
        <f>VLOOKUP(BJB!$F$9:$F$5599,Ctrl!$B$4:$D$399,3,0)</f>
        <v>III</v>
      </c>
      <c r="F1166" s="139" t="s">
        <v>10541</v>
      </c>
      <c r="G1166" s="139" t="s">
        <v>7676</v>
      </c>
      <c r="H1166" s="125"/>
      <c r="I1166" s="220">
        <f>IF(G1165=BJB!$G1672,I1165+1,1)</f>
        <v>1</v>
      </c>
      <c r="J1166" s="912" t="s">
        <v>21314</v>
      </c>
      <c r="K1166" s="121" t="s">
        <v>10896</v>
      </c>
      <c r="L1166" s="104" t="s">
        <v>6477</v>
      </c>
      <c r="M1166" s="104" t="s">
        <v>5469</v>
      </c>
      <c r="N1166" s="120">
        <v>41509</v>
      </c>
      <c r="O1166" s="105">
        <v>22000000</v>
      </c>
      <c r="P1166" s="105" t="s">
        <v>15571</v>
      </c>
      <c r="Q1166" s="120">
        <v>42075</v>
      </c>
      <c r="R1166" s="105">
        <v>27758426</v>
      </c>
      <c r="S1166" s="146" t="s">
        <v>8418</v>
      </c>
      <c r="T1166" s="109">
        <v>42241</v>
      </c>
      <c r="U1166" s="141">
        <v>15400000</v>
      </c>
      <c r="V1166" s="109">
        <v>42241</v>
      </c>
      <c r="W1166" s="141">
        <v>15400000</v>
      </c>
      <c r="X1166" s="141">
        <v>0</v>
      </c>
      <c r="Y1166" s="141">
        <v>0</v>
      </c>
      <c r="Z1166" s="141">
        <v>0</v>
      </c>
      <c r="AA1166" s="114">
        <v>0</v>
      </c>
      <c r="AB1166" s="114"/>
      <c r="AC1166" s="132"/>
      <c r="AD1166" s="141"/>
      <c r="AE1166" s="106">
        <v>0</v>
      </c>
      <c r="AF1166" s="106">
        <v>0</v>
      </c>
      <c r="AG1166" s="106">
        <v>0</v>
      </c>
      <c r="AH1166" s="106"/>
      <c r="AI1166" s="106"/>
      <c r="AJ1166" s="106"/>
      <c r="AK1166" s="106"/>
      <c r="AL1166" s="106"/>
      <c r="AM1166" s="106"/>
      <c r="AN1166" s="114">
        <f t="shared" si="36"/>
        <v>0</v>
      </c>
      <c r="AO1166" s="114">
        <f t="shared" si="37"/>
        <v>15400000</v>
      </c>
      <c r="AP1166" s="114"/>
      <c r="AQ1166" s="114"/>
      <c r="AR1166" s="114"/>
      <c r="AS1166" s="114"/>
      <c r="AT1166" s="190"/>
    </row>
    <row r="1167" spans="1:46" s="189" customFormat="1" ht="15" customHeight="1" x14ac:dyDescent="0.2">
      <c r="A1167" s="104"/>
      <c r="B1167" s="104">
        <f>VLOOKUP(BJB!$F$9:$F$5599,Ctrl!$B$4:$C$399,2,0)</f>
        <v>28</v>
      </c>
      <c r="C1167" s="104">
        <f>VLOOKUP(BJB!$G$9:$G$5599,Ctrl!$E$4:$F$399,2,0)</f>
        <v>6</v>
      </c>
      <c r="D1167" s="219">
        <v>1</v>
      </c>
      <c r="E1167" s="104" t="str">
        <f>VLOOKUP(BJB!$F$9:$F$5599,Ctrl!$B$4:$D$399,3,0)</f>
        <v>III</v>
      </c>
      <c r="F1167" s="139" t="s">
        <v>10541</v>
      </c>
      <c r="G1167" s="139" t="s">
        <v>7406</v>
      </c>
      <c r="H1167" s="125" t="s">
        <v>13556</v>
      </c>
      <c r="I1167" s="220"/>
      <c r="J1167" s="891" t="s">
        <v>18290</v>
      </c>
      <c r="K1167" s="121" t="s">
        <v>3067</v>
      </c>
      <c r="L1167" s="104" t="s">
        <v>6477</v>
      </c>
      <c r="M1167" s="104" t="s">
        <v>5540</v>
      </c>
      <c r="N1167" s="120">
        <v>41479</v>
      </c>
      <c r="O1167" s="105">
        <v>30000000</v>
      </c>
      <c r="P1167" s="105" t="s">
        <v>15572</v>
      </c>
      <c r="Q1167" s="120">
        <v>42300</v>
      </c>
      <c r="R1167" s="105">
        <v>12347023</v>
      </c>
      <c r="S1167" s="146" t="s">
        <v>10189</v>
      </c>
      <c r="T1167" s="109">
        <v>42457</v>
      </c>
      <c r="U1167" s="141">
        <v>8131476</v>
      </c>
      <c r="V1167" s="109">
        <v>42457</v>
      </c>
      <c r="W1167" s="141">
        <v>8131476</v>
      </c>
      <c r="X1167" s="141">
        <v>0</v>
      </c>
      <c r="Y1167" s="141">
        <v>0</v>
      </c>
      <c r="Z1167" s="141">
        <v>0</v>
      </c>
      <c r="AA1167" s="114">
        <v>233205</v>
      </c>
      <c r="AB1167" s="114"/>
      <c r="AC1167" s="132">
        <v>1000000</v>
      </c>
      <c r="AD1167" s="141"/>
      <c r="AE1167" s="106">
        <v>0</v>
      </c>
      <c r="AF1167" s="106">
        <v>0</v>
      </c>
      <c r="AG1167" s="106">
        <v>0</v>
      </c>
      <c r="AH1167" s="141"/>
      <c r="AI1167" s="141"/>
      <c r="AJ1167" s="141"/>
      <c r="AK1167" s="141"/>
      <c r="AL1167" s="141"/>
      <c r="AM1167" s="141"/>
      <c r="AN1167" s="114">
        <f t="shared" si="36"/>
        <v>1233205</v>
      </c>
      <c r="AO1167" s="114">
        <f t="shared" si="37"/>
        <v>6898271</v>
      </c>
      <c r="AP1167" s="114"/>
      <c r="AQ1167" s="114"/>
      <c r="AR1167" s="114"/>
      <c r="AS1167" s="114"/>
      <c r="AT1167" s="190"/>
    </row>
    <row r="1168" spans="1:46" s="189" customFormat="1" ht="15" customHeight="1" x14ac:dyDescent="0.2">
      <c r="A1168" s="104"/>
      <c r="B1168" s="104">
        <f>VLOOKUP(BJB!$F$9:$F$5599,Ctrl!$B$4:$C$399,2,0)</f>
        <v>28</v>
      </c>
      <c r="C1168" s="104">
        <f>VLOOKUP(BJB!$G$9:$G$5599,Ctrl!$E$4:$F$399,2,0)</f>
        <v>0</v>
      </c>
      <c r="D1168" s="219">
        <v>1</v>
      </c>
      <c r="E1168" s="104" t="str">
        <f>VLOOKUP(BJB!$F$9:$F$5599,Ctrl!$B$4:$D$399,3,0)</f>
        <v>III</v>
      </c>
      <c r="F1168" s="139" t="s">
        <v>10541</v>
      </c>
      <c r="G1168" s="139" t="s">
        <v>7655</v>
      </c>
      <c r="H1168" s="125" t="s">
        <v>7968</v>
      </c>
      <c r="I1168" s="220">
        <f>IF(G1167=BJB!$G1620,I1167+1,1)</f>
        <v>1</v>
      </c>
      <c r="J1168" s="912" t="s">
        <v>21315</v>
      </c>
      <c r="K1168" s="126" t="s">
        <v>6062</v>
      </c>
      <c r="L1168" s="104" t="s">
        <v>6477</v>
      </c>
      <c r="M1168" s="127" t="s">
        <v>1716</v>
      </c>
      <c r="N1168" s="128">
        <v>41213</v>
      </c>
      <c r="O1168" s="140">
        <v>50000000</v>
      </c>
      <c r="P1168" s="105" t="s">
        <v>15573</v>
      </c>
      <c r="Q1168" s="120">
        <v>41856</v>
      </c>
      <c r="R1168" s="105">
        <v>45172275</v>
      </c>
      <c r="S1168" s="146" t="s">
        <v>6041</v>
      </c>
      <c r="T1168" s="109">
        <v>41973</v>
      </c>
      <c r="U1168" s="141">
        <v>30017611</v>
      </c>
      <c r="V1168" s="109">
        <v>41944</v>
      </c>
      <c r="W1168" s="141">
        <v>30017611</v>
      </c>
      <c r="X1168" s="141">
        <v>0</v>
      </c>
      <c r="Y1168" s="141">
        <v>0</v>
      </c>
      <c r="Z1168" s="141">
        <v>0</v>
      </c>
      <c r="AA1168" s="114">
        <v>2214950</v>
      </c>
      <c r="AB1168" s="114"/>
      <c r="AC1168" s="132"/>
      <c r="AD1168" s="141"/>
      <c r="AE1168" s="106">
        <v>0</v>
      </c>
      <c r="AF1168" s="106">
        <v>0</v>
      </c>
      <c r="AG1168" s="106">
        <v>0</v>
      </c>
      <c r="AH1168" s="141"/>
      <c r="AI1168" s="141"/>
      <c r="AJ1168" s="141"/>
      <c r="AK1168" s="154"/>
      <c r="AL1168" s="141"/>
      <c r="AM1168" s="141"/>
      <c r="AN1168" s="114">
        <f t="shared" si="36"/>
        <v>2214950</v>
      </c>
      <c r="AO1168" s="114">
        <f t="shared" si="37"/>
        <v>27802661</v>
      </c>
      <c r="AP1168" s="114"/>
      <c r="AQ1168" s="114"/>
      <c r="AR1168" s="114"/>
      <c r="AS1168" s="114"/>
      <c r="AT1168" s="190"/>
    </row>
    <row r="1169" spans="1:46" s="189" customFormat="1" ht="15" customHeight="1" x14ac:dyDescent="0.2">
      <c r="A1169" s="104"/>
      <c r="B1169" s="104">
        <f>VLOOKUP(BJB!$F$9:$F$5599,Ctrl!$B$4:$C$399,2,0)</f>
        <v>28</v>
      </c>
      <c r="C1169" s="104">
        <f>VLOOKUP(BJB!$G$9:$G$5599,Ctrl!$E$4:$F$399,2,0)</f>
        <v>0</v>
      </c>
      <c r="D1169" s="219">
        <v>1</v>
      </c>
      <c r="E1169" s="104" t="str">
        <f>VLOOKUP(BJB!$F$9:$F$5599,Ctrl!$B$4:$D$399,3,0)</f>
        <v>III</v>
      </c>
      <c r="F1169" s="139" t="s">
        <v>10541</v>
      </c>
      <c r="G1169" s="139" t="s">
        <v>7655</v>
      </c>
      <c r="H1169" s="125"/>
      <c r="I1169" s="220">
        <f>IF(G1168=BJB!$G1584,I1168+1,1)</f>
        <v>1</v>
      </c>
      <c r="J1169" s="912" t="s">
        <v>21316</v>
      </c>
      <c r="K1169" s="126" t="s">
        <v>792</v>
      </c>
      <c r="L1169" s="104" t="s">
        <v>6476</v>
      </c>
      <c r="M1169" s="127" t="s">
        <v>5119</v>
      </c>
      <c r="N1169" s="128">
        <v>39842</v>
      </c>
      <c r="O1169" s="140">
        <v>49000000</v>
      </c>
      <c r="P1169" s="105" t="s">
        <v>6222</v>
      </c>
      <c r="Q1169" s="120" t="s">
        <v>6222</v>
      </c>
      <c r="R1169" s="890">
        <v>0</v>
      </c>
      <c r="S1169" s="234" t="s">
        <v>5099</v>
      </c>
      <c r="T1169" s="130">
        <v>41655</v>
      </c>
      <c r="U1169" s="141">
        <v>2472437</v>
      </c>
      <c r="V1169" s="109" t="s">
        <v>6222</v>
      </c>
      <c r="W1169" s="141">
        <v>0</v>
      </c>
      <c r="X1169" s="141">
        <v>0</v>
      </c>
      <c r="Y1169" s="141">
        <v>0</v>
      </c>
      <c r="Z1169" s="141">
        <v>0</v>
      </c>
      <c r="AA1169" s="114">
        <v>0</v>
      </c>
      <c r="AB1169" s="114"/>
      <c r="AC1169" s="141"/>
      <c r="AD1169" s="141"/>
      <c r="AE1169" s="106">
        <v>0</v>
      </c>
      <c r="AF1169" s="106">
        <v>0</v>
      </c>
      <c r="AG1169" s="106">
        <v>0</v>
      </c>
      <c r="AH1169" s="141"/>
      <c r="AI1169" s="141"/>
      <c r="AJ1169" s="141"/>
      <c r="AK1169" s="141"/>
      <c r="AL1169" s="141"/>
      <c r="AM1169" s="141"/>
      <c r="AN1169" s="114">
        <f t="shared" si="36"/>
        <v>0</v>
      </c>
      <c r="AO1169" s="114">
        <f t="shared" si="37"/>
        <v>2472437</v>
      </c>
      <c r="AP1169" s="114"/>
      <c r="AQ1169" s="114"/>
      <c r="AR1169" s="114"/>
      <c r="AS1169" s="114"/>
      <c r="AT1169" s="190"/>
    </row>
    <row r="1170" spans="1:46" s="189" customFormat="1" ht="15" customHeight="1" x14ac:dyDescent="0.2">
      <c r="A1170" s="104"/>
      <c r="B1170" s="104">
        <f>VLOOKUP(BJB!$F$9:$F$5599,Ctrl!$B$4:$C$399,2,0)</f>
        <v>28</v>
      </c>
      <c r="C1170" s="104">
        <f>VLOOKUP(BJB!$G$9:$G$5599,Ctrl!$E$4:$F$399,2,0)</f>
        <v>3</v>
      </c>
      <c r="D1170" s="219">
        <v>1</v>
      </c>
      <c r="E1170" s="104" t="str">
        <f>VLOOKUP(BJB!$F$9:$F$5599,Ctrl!$B$4:$D$399,3,0)</f>
        <v>III</v>
      </c>
      <c r="F1170" s="139" t="s">
        <v>10541</v>
      </c>
      <c r="G1170" s="139" t="s">
        <v>1957</v>
      </c>
      <c r="H1170" s="125" t="s">
        <v>7469</v>
      </c>
      <c r="I1170" s="220">
        <f>IF(G1169=BJB!$G1926,I1169+1,1)</f>
        <v>1</v>
      </c>
      <c r="J1170" s="912" t="s">
        <v>21317</v>
      </c>
      <c r="K1170" s="121" t="s">
        <v>227</v>
      </c>
      <c r="L1170" s="104" t="s">
        <v>6477</v>
      </c>
      <c r="M1170" s="104" t="s">
        <v>5880</v>
      </c>
      <c r="N1170" s="120">
        <v>41374</v>
      </c>
      <c r="O1170" s="105">
        <v>50000000</v>
      </c>
      <c r="P1170" s="105" t="s">
        <v>15574</v>
      </c>
      <c r="Q1170" s="120">
        <v>41689</v>
      </c>
      <c r="R1170" s="105">
        <v>36960665</v>
      </c>
      <c r="S1170" s="146" t="s">
        <v>6041</v>
      </c>
      <c r="T1170" s="109">
        <v>41973</v>
      </c>
      <c r="U1170" s="141">
        <v>24874520</v>
      </c>
      <c r="V1170" s="109">
        <v>41944</v>
      </c>
      <c r="W1170" s="141">
        <v>24874520</v>
      </c>
      <c r="X1170" s="141">
        <v>0</v>
      </c>
      <c r="Y1170" s="141">
        <v>0</v>
      </c>
      <c r="Z1170" s="141">
        <v>0</v>
      </c>
      <c r="AA1170" s="150">
        <v>858171</v>
      </c>
      <c r="AB1170" s="150"/>
      <c r="AC1170" s="132"/>
      <c r="AD1170" s="141"/>
      <c r="AE1170" s="106">
        <v>0</v>
      </c>
      <c r="AF1170" s="106">
        <v>0</v>
      </c>
      <c r="AG1170" s="106">
        <v>0</v>
      </c>
      <c r="AH1170" s="141"/>
      <c r="AI1170" s="141"/>
      <c r="AJ1170" s="141"/>
      <c r="AK1170" s="154"/>
      <c r="AL1170" s="141"/>
      <c r="AM1170" s="141"/>
      <c r="AN1170" s="114">
        <f t="shared" si="36"/>
        <v>858171</v>
      </c>
      <c r="AO1170" s="114">
        <f t="shared" si="37"/>
        <v>24016349</v>
      </c>
      <c r="AP1170" s="114"/>
      <c r="AQ1170" s="114"/>
      <c r="AR1170" s="114"/>
      <c r="AS1170" s="114"/>
      <c r="AT1170" s="190"/>
    </row>
    <row r="1171" spans="1:46" s="189" customFormat="1" ht="15" customHeight="1" x14ac:dyDescent="0.2">
      <c r="A1171" s="104"/>
      <c r="B1171" s="104">
        <f>VLOOKUP(BJB!$F$9:$F$5599,Ctrl!$B$4:$C$399,2,0)</f>
        <v>28</v>
      </c>
      <c r="C1171" s="104">
        <f>VLOOKUP(BJB!$G$9:$G$5599,Ctrl!$E$4:$F$399,2,0)</f>
        <v>3</v>
      </c>
      <c r="D1171" s="219">
        <v>1</v>
      </c>
      <c r="E1171" s="104" t="str">
        <f>VLOOKUP(BJB!$F$9:$F$5599,Ctrl!$B$4:$D$399,3,0)</f>
        <v>III</v>
      </c>
      <c r="F1171" s="139" t="s">
        <v>10580</v>
      </c>
      <c r="G1171" s="139" t="s">
        <v>8024</v>
      </c>
      <c r="H1171" s="125"/>
      <c r="I1171" s="220">
        <f>IF(G1170=BJB!$G1935,I1170+1,1)</f>
        <v>1</v>
      </c>
      <c r="J1171" s="912" t="s">
        <v>21318</v>
      </c>
      <c r="K1171" s="121" t="s">
        <v>8086</v>
      </c>
      <c r="L1171" s="104" t="s">
        <v>6477</v>
      </c>
      <c r="M1171" s="104" t="s">
        <v>5739</v>
      </c>
      <c r="N1171" s="120">
        <v>41305</v>
      </c>
      <c r="O1171" s="105">
        <v>65000000</v>
      </c>
      <c r="P1171" s="105" t="s">
        <v>15575</v>
      </c>
      <c r="Q1171" s="120">
        <v>41697</v>
      </c>
      <c r="R1171" s="105">
        <v>69635863</v>
      </c>
      <c r="S1171" s="146" t="s">
        <v>8232</v>
      </c>
      <c r="T1171" s="109">
        <v>42144</v>
      </c>
      <c r="U1171" s="141">
        <v>45500000</v>
      </c>
      <c r="V1171" s="109">
        <v>42144</v>
      </c>
      <c r="W1171" s="141">
        <v>45500000</v>
      </c>
      <c r="X1171" s="141">
        <v>0</v>
      </c>
      <c r="Y1171" s="141">
        <v>0</v>
      </c>
      <c r="Z1171" s="141">
        <v>0</v>
      </c>
      <c r="AA1171" s="114">
        <v>0</v>
      </c>
      <c r="AB1171" s="114"/>
      <c r="AC1171" s="132"/>
      <c r="AD1171" s="141"/>
      <c r="AE1171" s="106">
        <v>0</v>
      </c>
      <c r="AF1171" s="106">
        <v>0</v>
      </c>
      <c r="AG1171" s="106">
        <v>0</v>
      </c>
      <c r="AH1171" s="106"/>
      <c r="AI1171" s="106"/>
      <c r="AJ1171" s="106"/>
      <c r="AK1171" s="106"/>
      <c r="AL1171" s="106"/>
      <c r="AM1171" s="106"/>
      <c r="AN1171" s="114">
        <f t="shared" si="36"/>
        <v>0</v>
      </c>
      <c r="AO1171" s="114">
        <f t="shared" si="37"/>
        <v>45500000</v>
      </c>
      <c r="AP1171" s="114"/>
      <c r="AQ1171" s="114"/>
      <c r="AR1171" s="114"/>
      <c r="AS1171" s="114"/>
      <c r="AT1171" s="190"/>
    </row>
    <row r="1172" spans="1:46" s="189" customFormat="1" ht="15" customHeight="1" x14ac:dyDescent="0.2">
      <c r="A1172" s="104"/>
      <c r="B1172" s="104">
        <f>VLOOKUP(BJB!$F$9:$F$5599,Ctrl!$B$4:$C$399,2,0)</f>
        <v>28</v>
      </c>
      <c r="C1172" s="104">
        <f>VLOOKUP(BJB!$G$9:$G$5599,Ctrl!$E$4:$F$399,2,0)</f>
        <v>1</v>
      </c>
      <c r="D1172" s="219">
        <v>1</v>
      </c>
      <c r="E1172" s="104" t="str">
        <f>VLOOKUP(BJB!$F$9:$F$5599,Ctrl!$B$4:$D$399,3,0)</f>
        <v>III</v>
      </c>
      <c r="F1172" s="139" t="s">
        <v>10541</v>
      </c>
      <c r="G1172" s="139" t="s">
        <v>1717</v>
      </c>
      <c r="H1172" s="125"/>
      <c r="I1172" s="220">
        <f>IF(G1171=BJB!$G1703,I1171+1,1)</f>
        <v>1</v>
      </c>
      <c r="J1172" s="912" t="s">
        <v>21319</v>
      </c>
      <c r="K1172" s="121" t="s">
        <v>1751</v>
      </c>
      <c r="L1172" s="104" t="s">
        <v>6477</v>
      </c>
      <c r="M1172" s="104" t="s">
        <v>1742</v>
      </c>
      <c r="N1172" s="142">
        <v>39765</v>
      </c>
      <c r="O1172" s="114">
        <v>45000000</v>
      </c>
      <c r="P1172" s="105" t="s">
        <v>6222</v>
      </c>
      <c r="Q1172" s="120" t="s">
        <v>6222</v>
      </c>
      <c r="R1172" s="890">
        <v>0</v>
      </c>
      <c r="S1172" s="108" t="s">
        <v>6904</v>
      </c>
      <c r="T1172" s="109">
        <v>40359</v>
      </c>
      <c r="U1172" s="114">
        <v>33750000</v>
      </c>
      <c r="V1172" s="109" t="s">
        <v>6222</v>
      </c>
      <c r="W1172" s="141">
        <v>0</v>
      </c>
      <c r="X1172" s="141">
        <v>0</v>
      </c>
      <c r="Y1172" s="141">
        <v>0</v>
      </c>
      <c r="Z1172" s="141">
        <v>0</v>
      </c>
      <c r="AA1172" s="114">
        <v>7990746</v>
      </c>
      <c r="AB1172" s="114"/>
      <c r="AC1172" s="114"/>
      <c r="AD1172" s="141"/>
      <c r="AE1172" s="106">
        <v>0</v>
      </c>
      <c r="AF1172" s="106">
        <v>0</v>
      </c>
      <c r="AG1172" s="106">
        <v>0</v>
      </c>
      <c r="AH1172" s="114"/>
      <c r="AI1172" s="114"/>
      <c r="AJ1172" s="114"/>
      <c r="AK1172" s="114"/>
      <c r="AL1172" s="114"/>
      <c r="AM1172" s="114"/>
      <c r="AN1172" s="114">
        <f t="shared" si="36"/>
        <v>7990746</v>
      </c>
      <c r="AO1172" s="114">
        <f t="shared" si="37"/>
        <v>25759254</v>
      </c>
      <c r="AP1172" s="114"/>
      <c r="AQ1172" s="114"/>
      <c r="AR1172" s="114"/>
      <c r="AS1172" s="114"/>
      <c r="AT1172" s="190"/>
    </row>
    <row r="1173" spans="1:46" s="189" customFormat="1" ht="15" customHeight="1" x14ac:dyDescent="0.2">
      <c r="A1173" s="104"/>
      <c r="B1173" s="104">
        <f>VLOOKUP(BJB!$F$9:$F$5599,Ctrl!$B$4:$C$399,2,0)</f>
        <v>28</v>
      </c>
      <c r="C1173" s="104">
        <f>VLOOKUP(BJB!$G$9:$G$5599,Ctrl!$E$4:$F$399,2,0)</f>
        <v>7</v>
      </c>
      <c r="D1173" s="219">
        <v>1</v>
      </c>
      <c r="E1173" s="104" t="str">
        <f>VLOOKUP(BJB!$F$9:$F$5599,Ctrl!$B$4:$D$399,3,0)</f>
        <v>III</v>
      </c>
      <c r="F1173" s="139" t="s">
        <v>10541</v>
      </c>
      <c r="G1173" s="139" t="s">
        <v>6581</v>
      </c>
      <c r="H1173" s="125">
        <v>1130327000237</v>
      </c>
      <c r="I1173" s="220">
        <f>IF(G1172=BJB!$G2054,I1172+1,1)</f>
        <v>1</v>
      </c>
      <c r="J1173" s="912" t="s">
        <v>21320</v>
      </c>
      <c r="K1173" s="121" t="s">
        <v>3070</v>
      </c>
      <c r="L1173" s="104" t="s">
        <v>6477</v>
      </c>
      <c r="M1173" s="104" t="s">
        <v>5859</v>
      </c>
      <c r="N1173" s="120">
        <v>41429</v>
      </c>
      <c r="O1173" s="105">
        <v>20000000</v>
      </c>
      <c r="P1173" s="105" t="s">
        <v>15576</v>
      </c>
      <c r="Q1173" s="120">
        <v>42065</v>
      </c>
      <c r="R1173" s="105">
        <v>17083902</v>
      </c>
      <c r="S1173" s="146" t="s">
        <v>8373</v>
      </c>
      <c r="T1173" s="109">
        <v>42153</v>
      </c>
      <c r="U1173" s="141">
        <v>11332511</v>
      </c>
      <c r="V1173" s="109">
        <v>42153</v>
      </c>
      <c r="W1173" s="141">
        <v>11332511</v>
      </c>
      <c r="X1173" s="141">
        <v>0</v>
      </c>
      <c r="Y1173" s="141">
        <v>0</v>
      </c>
      <c r="Z1173" s="141">
        <v>0</v>
      </c>
      <c r="AA1173" s="114">
        <v>2635471</v>
      </c>
      <c r="AB1173" s="114"/>
      <c r="AC1173" s="132"/>
      <c r="AD1173" s="141"/>
      <c r="AE1173" s="106">
        <v>0</v>
      </c>
      <c r="AF1173" s="106">
        <v>0</v>
      </c>
      <c r="AG1173" s="106">
        <v>0</v>
      </c>
      <c r="AH1173" s="106"/>
      <c r="AI1173" s="106"/>
      <c r="AJ1173" s="106"/>
      <c r="AK1173" s="106"/>
      <c r="AL1173" s="106"/>
      <c r="AM1173" s="106"/>
      <c r="AN1173" s="114">
        <f t="shared" si="36"/>
        <v>2635471</v>
      </c>
      <c r="AO1173" s="114">
        <f t="shared" si="37"/>
        <v>8697040</v>
      </c>
      <c r="AP1173" s="114"/>
      <c r="AQ1173" s="114"/>
      <c r="AR1173" s="114"/>
      <c r="AS1173" s="114"/>
      <c r="AT1173" s="190"/>
    </row>
    <row r="1174" spans="1:46" s="189" customFormat="1" ht="15" customHeight="1" x14ac:dyDescent="0.2">
      <c r="A1174" s="104"/>
      <c r="B1174" s="104">
        <f>VLOOKUP(BJB!$F$9:$F$5599,Ctrl!$B$4:$C$399,2,0)</f>
        <v>28</v>
      </c>
      <c r="C1174" s="104">
        <f>VLOOKUP(BJB!$G$9:$G$5599,Ctrl!$E$4:$F$399,2,0)</f>
        <v>1</v>
      </c>
      <c r="D1174" s="219">
        <v>1</v>
      </c>
      <c r="E1174" s="104" t="str">
        <f>VLOOKUP(BJB!$F$9:$F$5599,Ctrl!$B$4:$D$399,3,0)</f>
        <v>III</v>
      </c>
      <c r="F1174" s="139" t="s">
        <v>10541</v>
      </c>
      <c r="G1174" s="139" t="s">
        <v>1717</v>
      </c>
      <c r="H1174" s="125"/>
      <c r="I1174" s="220">
        <f>IF(G1173=BJB!$G1687,I1173+1,1)</f>
        <v>1</v>
      </c>
      <c r="J1174" s="912" t="s">
        <v>21321</v>
      </c>
      <c r="K1174" s="121" t="s">
        <v>1724</v>
      </c>
      <c r="L1174" s="104" t="s">
        <v>6477</v>
      </c>
      <c r="M1174" s="104" t="s">
        <v>1725</v>
      </c>
      <c r="N1174" s="142">
        <v>39765</v>
      </c>
      <c r="O1174" s="114">
        <v>18000000</v>
      </c>
      <c r="P1174" s="105" t="s">
        <v>6222</v>
      </c>
      <c r="Q1174" s="120" t="s">
        <v>6222</v>
      </c>
      <c r="R1174" s="890">
        <v>0</v>
      </c>
      <c r="S1174" s="108" t="s">
        <v>6902</v>
      </c>
      <c r="T1174" s="109">
        <v>40170</v>
      </c>
      <c r="U1174" s="114">
        <v>13500000</v>
      </c>
      <c r="V1174" s="109" t="s">
        <v>6222</v>
      </c>
      <c r="W1174" s="141">
        <v>0</v>
      </c>
      <c r="X1174" s="141">
        <v>0</v>
      </c>
      <c r="Y1174" s="141">
        <v>0</v>
      </c>
      <c r="Z1174" s="141">
        <v>0</v>
      </c>
      <c r="AA1174" s="114">
        <v>442500</v>
      </c>
      <c r="AB1174" s="114"/>
      <c r="AC1174" s="114"/>
      <c r="AD1174" s="141"/>
      <c r="AE1174" s="106">
        <v>0</v>
      </c>
      <c r="AF1174" s="106">
        <v>0</v>
      </c>
      <c r="AG1174" s="106">
        <v>0</v>
      </c>
      <c r="AH1174" s="114"/>
      <c r="AI1174" s="114"/>
      <c r="AJ1174" s="114"/>
      <c r="AK1174" s="114"/>
      <c r="AL1174" s="114"/>
      <c r="AM1174" s="114"/>
      <c r="AN1174" s="114">
        <f t="shared" si="36"/>
        <v>442500</v>
      </c>
      <c r="AO1174" s="114">
        <f t="shared" si="37"/>
        <v>13057500</v>
      </c>
      <c r="AP1174" s="114"/>
      <c r="AQ1174" s="114"/>
      <c r="AR1174" s="114"/>
      <c r="AS1174" s="114"/>
      <c r="AT1174" s="190"/>
    </row>
    <row r="1175" spans="1:46" s="189" customFormat="1" ht="15" customHeight="1" x14ac:dyDescent="0.2">
      <c r="A1175" s="104"/>
      <c r="B1175" s="104">
        <f>VLOOKUP(BJB!$F$9:$F$5599,Ctrl!$B$4:$C$399,2,0)</f>
        <v>28</v>
      </c>
      <c r="C1175" s="104">
        <f>VLOOKUP(BJB!$G$9:$G$5599,Ctrl!$E$4:$F$399,2,0)</f>
        <v>3</v>
      </c>
      <c r="D1175" s="219">
        <v>1</v>
      </c>
      <c r="E1175" s="104" t="str">
        <f>VLOOKUP(BJB!$F$9:$F$5599,Ctrl!$B$4:$D$399,3,0)</f>
        <v>III</v>
      </c>
      <c r="F1175" s="139" t="s">
        <v>10541</v>
      </c>
      <c r="G1175" s="139" t="s">
        <v>8024</v>
      </c>
      <c r="H1175" s="125"/>
      <c r="I1175" s="220">
        <f>IF(G1174=BJB!$G1949,I1174+1,1)</f>
        <v>1</v>
      </c>
      <c r="J1175" s="912" t="s">
        <v>21322</v>
      </c>
      <c r="K1175" s="121" t="s">
        <v>763</v>
      </c>
      <c r="L1175" s="104" t="s">
        <v>6477</v>
      </c>
      <c r="M1175" s="104" t="s">
        <v>5739</v>
      </c>
      <c r="N1175" s="120">
        <v>41305</v>
      </c>
      <c r="O1175" s="105">
        <v>20000000</v>
      </c>
      <c r="P1175" s="105" t="s">
        <v>15577</v>
      </c>
      <c r="Q1175" s="120">
        <v>42052</v>
      </c>
      <c r="R1175" s="105">
        <v>16602890</v>
      </c>
      <c r="S1175" s="146" t="s">
        <v>8572</v>
      </c>
      <c r="T1175" s="109">
        <v>42304</v>
      </c>
      <c r="U1175" s="141">
        <v>10888564</v>
      </c>
      <c r="V1175" s="109">
        <v>42304</v>
      </c>
      <c r="W1175" s="141">
        <v>10888564</v>
      </c>
      <c r="X1175" s="141">
        <v>0</v>
      </c>
      <c r="Y1175" s="141">
        <v>0</v>
      </c>
      <c r="Z1175" s="141">
        <v>0</v>
      </c>
      <c r="AA1175" s="114">
        <v>0</v>
      </c>
      <c r="AB1175" s="114"/>
      <c r="AC1175" s="132"/>
      <c r="AD1175" s="141"/>
      <c r="AE1175" s="106">
        <v>0</v>
      </c>
      <c r="AF1175" s="106">
        <v>0</v>
      </c>
      <c r="AG1175" s="106">
        <v>0</v>
      </c>
      <c r="AH1175" s="106"/>
      <c r="AI1175" s="106"/>
      <c r="AJ1175" s="106"/>
      <c r="AK1175" s="106"/>
      <c r="AL1175" s="106"/>
      <c r="AM1175" s="106"/>
      <c r="AN1175" s="114">
        <f t="shared" si="36"/>
        <v>0</v>
      </c>
      <c r="AO1175" s="114">
        <f t="shared" si="37"/>
        <v>10888564</v>
      </c>
      <c r="AP1175" s="114"/>
      <c r="AQ1175" s="114"/>
      <c r="AR1175" s="114"/>
      <c r="AS1175" s="114"/>
      <c r="AT1175" s="190"/>
    </row>
    <row r="1176" spans="1:46" s="189" customFormat="1" ht="15" customHeight="1" x14ac:dyDescent="0.2">
      <c r="A1176" s="104"/>
      <c r="B1176" s="104">
        <f>VLOOKUP(BJB!$F$9:$F$5599,Ctrl!$B$4:$C$399,2,0)</f>
        <v>28</v>
      </c>
      <c r="C1176" s="104">
        <f>VLOOKUP(BJB!$G$9:$G$5599,Ctrl!$E$4:$F$399,2,0)</f>
        <v>1</v>
      </c>
      <c r="D1176" s="219">
        <v>1</v>
      </c>
      <c r="E1176" s="104" t="str">
        <f>VLOOKUP(BJB!$F$9:$F$5599,Ctrl!$B$4:$D$399,3,0)</f>
        <v>III</v>
      </c>
      <c r="F1176" s="139" t="s">
        <v>10541</v>
      </c>
      <c r="G1176" s="139" t="s">
        <v>1717</v>
      </c>
      <c r="H1176" s="125" t="s">
        <v>6625</v>
      </c>
      <c r="I1176" s="220">
        <f>IF(G1175=BJB!$G1495,I1175+1,1)</f>
        <v>1</v>
      </c>
      <c r="J1176" s="912" t="s">
        <v>21323</v>
      </c>
      <c r="K1176" s="121" t="s">
        <v>1586</v>
      </c>
      <c r="L1176" s="104" t="s">
        <v>6477</v>
      </c>
      <c r="M1176" s="104" t="s">
        <v>1487</v>
      </c>
      <c r="N1176" s="120">
        <v>39701</v>
      </c>
      <c r="O1176" s="107">
        <v>30000000</v>
      </c>
      <c r="P1176" s="105" t="s">
        <v>6222</v>
      </c>
      <c r="Q1176" s="120" t="s">
        <v>6222</v>
      </c>
      <c r="R1176" s="890">
        <v>0</v>
      </c>
      <c r="S1176" s="108" t="s">
        <v>1579</v>
      </c>
      <c r="T1176" s="109">
        <v>40815</v>
      </c>
      <c r="U1176" s="106">
        <v>18568775</v>
      </c>
      <c r="V1176" s="109" t="s">
        <v>6222</v>
      </c>
      <c r="W1176" s="141">
        <v>0</v>
      </c>
      <c r="X1176" s="141">
        <v>0</v>
      </c>
      <c r="Y1176" s="141">
        <v>0</v>
      </c>
      <c r="Z1176" s="141">
        <v>0</v>
      </c>
      <c r="AA1176" s="114">
        <v>18182739</v>
      </c>
      <c r="AB1176" s="114"/>
      <c r="AC1176" s="132"/>
      <c r="AD1176" s="141"/>
      <c r="AE1176" s="106">
        <v>0</v>
      </c>
      <c r="AF1176" s="106">
        <v>0</v>
      </c>
      <c r="AG1176" s="106">
        <v>0</v>
      </c>
      <c r="AH1176" s="111"/>
      <c r="AI1176" s="106"/>
      <c r="AJ1176" s="106"/>
      <c r="AK1176" s="106"/>
      <c r="AL1176" s="106"/>
      <c r="AM1176" s="106"/>
      <c r="AN1176" s="114">
        <f t="shared" si="36"/>
        <v>18182739</v>
      </c>
      <c r="AO1176" s="114">
        <f t="shared" si="37"/>
        <v>386036</v>
      </c>
      <c r="AP1176" s="114"/>
      <c r="AQ1176" s="114"/>
      <c r="AR1176" s="114"/>
      <c r="AS1176" s="114"/>
      <c r="AT1176" s="190"/>
    </row>
    <row r="1177" spans="1:46" s="189" customFormat="1" ht="15" customHeight="1" x14ac:dyDescent="0.2">
      <c r="A1177" s="104"/>
      <c r="B1177" s="104">
        <f>VLOOKUP(BJB!$F$9:$F$5599,Ctrl!$B$4:$C$399,2,0)</f>
        <v>28</v>
      </c>
      <c r="C1177" s="104">
        <f>VLOOKUP(BJB!$G$9:$G$5599,Ctrl!$E$4:$F$399,2,0)</f>
        <v>0</v>
      </c>
      <c r="D1177" s="219">
        <v>1</v>
      </c>
      <c r="E1177" s="104" t="str">
        <f>VLOOKUP(BJB!$F$9:$F$5599,Ctrl!$B$4:$D$399,3,0)</f>
        <v>III</v>
      </c>
      <c r="F1177" s="139" t="s">
        <v>10541</v>
      </c>
      <c r="G1177" s="139" t="s">
        <v>7655</v>
      </c>
      <c r="H1177" s="125"/>
      <c r="I1177" s="220">
        <f>IF(G1176=BJB!$G1529,I1176+1,1)</f>
        <v>1</v>
      </c>
      <c r="J1177" s="912" t="s">
        <v>21324</v>
      </c>
      <c r="K1177" s="121" t="s">
        <v>1638</v>
      </c>
      <c r="L1177" s="104" t="s">
        <v>6477</v>
      </c>
      <c r="M1177" s="104" t="s">
        <v>1639</v>
      </c>
      <c r="N1177" s="120">
        <v>40368</v>
      </c>
      <c r="O1177" s="107">
        <v>10000000</v>
      </c>
      <c r="P1177" s="105" t="s">
        <v>15578</v>
      </c>
      <c r="Q1177" s="120">
        <v>41135</v>
      </c>
      <c r="R1177" s="105">
        <v>6550345</v>
      </c>
      <c r="S1177" s="108" t="s">
        <v>1640</v>
      </c>
      <c r="T1177" s="109">
        <v>41165</v>
      </c>
      <c r="U1177" s="106">
        <v>4779946</v>
      </c>
      <c r="V1177" s="109">
        <v>41165</v>
      </c>
      <c r="W1177" s="141">
        <v>4779946</v>
      </c>
      <c r="X1177" s="141">
        <v>0</v>
      </c>
      <c r="Y1177" s="141">
        <v>0</v>
      </c>
      <c r="Z1177" s="141">
        <v>0</v>
      </c>
      <c r="AA1177" s="114">
        <v>0</v>
      </c>
      <c r="AB1177" s="114"/>
      <c r="AC1177" s="106"/>
      <c r="AD1177" s="141"/>
      <c r="AE1177" s="106">
        <v>0</v>
      </c>
      <c r="AF1177" s="106">
        <v>0</v>
      </c>
      <c r="AG1177" s="106">
        <v>0</v>
      </c>
      <c r="AH1177" s="106"/>
      <c r="AI1177" s="106"/>
      <c r="AJ1177" s="106"/>
      <c r="AK1177" s="106"/>
      <c r="AL1177" s="106"/>
      <c r="AM1177" s="106"/>
      <c r="AN1177" s="114">
        <f t="shared" si="36"/>
        <v>0</v>
      </c>
      <c r="AO1177" s="114">
        <f t="shared" si="37"/>
        <v>4779946</v>
      </c>
      <c r="AP1177" s="114"/>
      <c r="AQ1177" s="114"/>
      <c r="AR1177" s="114"/>
      <c r="AS1177" s="114"/>
      <c r="AT1177" s="190"/>
    </row>
    <row r="1178" spans="1:46" s="189" customFormat="1" ht="15" customHeight="1" x14ac:dyDescent="0.2">
      <c r="A1178" s="104"/>
      <c r="B1178" s="104">
        <f>VLOOKUP(BJB!$F$9:$F$5599,Ctrl!$B$4:$C$399,2,0)</f>
        <v>28</v>
      </c>
      <c r="C1178" s="104">
        <f>VLOOKUP(BJB!$G$9:$G$5599,Ctrl!$E$4:$F$399,2,0)</f>
        <v>1</v>
      </c>
      <c r="D1178" s="219">
        <v>1</v>
      </c>
      <c r="E1178" s="104" t="str">
        <f>VLOOKUP(BJB!$F$9:$F$5599,Ctrl!$B$4:$D$399,3,0)</f>
        <v>III</v>
      </c>
      <c r="F1178" s="139" t="s">
        <v>10541</v>
      </c>
      <c r="G1178" s="139" t="s">
        <v>1717</v>
      </c>
      <c r="H1178" s="125"/>
      <c r="I1178" s="220">
        <f>IF(G1177=BJB!$G1785,I1177+1,1)</f>
        <v>1</v>
      </c>
      <c r="J1178" s="912" t="s">
        <v>21325</v>
      </c>
      <c r="K1178" s="121" t="s">
        <v>1223</v>
      </c>
      <c r="L1178" s="104" t="s">
        <v>6477</v>
      </c>
      <c r="M1178" s="104" t="s">
        <v>1869</v>
      </c>
      <c r="N1178" s="120">
        <v>40945</v>
      </c>
      <c r="O1178" s="107">
        <v>12700000</v>
      </c>
      <c r="P1178" s="105" t="s">
        <v>15579</v>
      </c>
      <c r="Q1178" s="120">
        <v>41243</v>
      </c>
      <c r="R1178" s="105">
        <v>13239221</v>
      </c>
      <c r="S1178" s="146" t="s">
        <v>1868</v>
      </c>
      <c r="T1178" s="109">
        <v>41333</v>
      </c>
      <c r="U1178" s="106">
        <v>8889198</v>
      </c>
      <c r="V1178" s="109">
        <v>41333</v>
      </c>
      <c r="W1178" s="141">
        <v>8889198</v>
      </c>
      <c r="X1178" s="141">
        <v>0</v>
      </c>
      <c r="Y1178" s="141">
        <v>0</v>
      </c>
      <c r="Z1178" s="141">
        <v>0</v>
      </c>
      <c r="AA1178" s="114">
        <v>0</v>
      </c>
      <c r="AB1178" s="114"/>
      <c r="AC1178" s="106"/>
      <c r="AD1178" s="141"/>
      <c r="AE1178" s="106">
        <v>0</v>
      </c>
      <c r="AF1178" s="106">
        <v>0</v>
      </c>
      <c r="AG1178" s="106">
        <v>0</v>
      </c>
      <c r="AH1178" s="106"/>
      <c r="AI1178" s="106"/>
      <c r="AJ1178" s="106"/>
      <c r="AK1178" s="106"/>
      <c r="AL1178" s="106"/>
      <c r="AM1178" s="106"/>
      <c r="AN1178" s="114">
        <f t="shared" si="36"/>
        <v>0</v>
      </c>
      <c r="AO1178" s="114">
        <f t="shared" si="37"/>
        <v>8889198</v>
      </c>
      <c r="AP1178" s="114"/>
      <c r="AQ1178" s="114"/>
      <c r="AR1178" s="114"/>
      <c r="AS1178" s="114"/>
      <c r="AT1178" s="190"/>
    </row>
    <row r="1179" spans="1:46" s="189" customFormat="1" ht="15" customHeight="1" x14ac:dyDescent="0.2">
      <c r="A1179" s="104"/>
      <c r="B1179" s="104">
        <f>VLOOKUP(BJB!$F$9:$F$5599,Ctrl!$B$4:$C$399,2,0)</f>
        <v>28</v>
      </c>
      <c r="C1179" s="104">
        <f>VLOOKUP(BJB!$G$9:$G$5599,Ctrl!$E$4:$F$399,2,0)</f>
        <v>6</v>
      </c>
      <c r="D1179" s="219">
        <v>1</v>
      </c>
      <c r="E1179" s="104" t="str">
        <f>VLOOKUP(BJB!$F$9:$F$5599,Ctrl!$B$4:$D$399,3,0)</f>
        <v>III</v>
      </c>
      <c r="F1179" s="139" t="s">
        <v>10541</v>
      </c>
      <c r="G1179" s="139" t="s">
        <v>7406</v>
      </c>
      <c r="H1179" s="125"/>
      <c r="I1179" s="220">
        <f>IF(G1178=BJB!$G2060,I1178+1,1)</f>
        <v>1</v>
      </c>
      <c r="J1179" s="912" t="s">
        <v>21326</v>
      </c>
      <c r="K1179" s="126" t="s">
        <v>1223</v>
      </c>
      <c r="L1179" s="104" t="s">
        <v>6477</v>
      </c>
      <c r="M1179" s="127" t="s">
        <v>5616</v>
      </c>
      <c r="N1179" s="128">
        <v>41348</v>
      </c>
      <c r="O1179" s="140">
        <v>20000000</v>
      </c>
      <c r="P1179" s="105" t="s">
        <v>15580</v>
      </c>
      <c r="Q1179" s="120">
        <v>41765</v>
      </c>
      <c r="R1179" s="105">
        <v>16310124</v>
      </c>
      <c r="S1179" s="146" t="s">
        <v>5563</v>
      </c>
      <c r="T1179" s="109">
        <v>41820</v>
      </c>
      <c r="U1179" s="141">
        <v>11169411</v>
      </c>
      <c r="V1179" s="109">
        <v>41791</v>
      </c>
      <c r="W1179" s="141">
        <v>11169411</v>
      </c>
      <c r="X1179" s="141">
        <v>0</v>
      </c>
      <c r="Y1179" s="141">
        <v>0</v>
      </c>
      <c r="Z1179" s="141">
        <v>0</v>
      </c>
      <c r="AA1179" s="114">
        <v>332500</v>
      </c>
      <c r="AB1179" s="114"/>
      <c r="AC1179" s="141"/>
      <c r="AD1179" s="141"/>
      <c r="AE1179" s="106">
        <v>0</v>
      </c>
      <c r="AF1179" s="106">
        <v>0</v>
      </c>
      <c r="AG1179" s="106">
        <v>0</v>
      </c>
      <c r="AH1179" s="141"/>
      <c r="AI1179" s="141"/>
      <c r="AJ1179" s="141"/>
      <c r="AK1179" s="141"/>
      <c r="AL1179" s="141"/>
      <c r="AM1179" s="141"/>
      <c r="AN1179" s="114">
        <f t="shared" si="36"/>
        <v>332500</v>
      </c>
      <c r="AO1179" s="114">
        <f t="shared" si="37"/>
        <v>10836911</v>
      </c>
      <c r="AP1179" s="114"/>
      <c r="AQ1179" s="114"/>
      <c r="AR1179" s="114"/>
      <c r="AS1179" s="114"/>
      <c r="AT1179" s="190"/>
    </row>
    <row r="1180" spans="1:46" s="189" customFormat="1" ht="15" customHeight="1" x14ac:dyDescent="0.2">
      <c r="A1180" s="104"/>
      <c r="B1180" s="104">
        <f>VLOOKUP(BJB!$F$9:$F$5599,Ctrl!$B$4:$C$399,2,0)</f>
        <v>28</v>
      </c>
      <c r="C1180" s="104">
        <f>VLOOKUP(BJB!$G$9:$G$5599,Ctrl!$E$4:$F$399,2,0)</f>
        <v>2</v>
      </c>
      <c r="D1180" s="219">
        <v>1</v>
      </c>
      <c r="E1180" s="104" t="str">
        <f>VLOOKUP(BJB!$F$9:$F$5599,Ctrl!$B$4:$D$399,3,0)</f>
        <v>III</v>
      </c>
      <c r="F1180" s="139" t="s">
        <v>10541</v>
      </c>
      <c r="G1180" s="139" t="s">
        <v>1908</v>
      </c>
      <c r="H1180" s="125" t="s">
        <v>6308</v>
      </c>
      <c r="I1180" s="220">
        <f>IF(G1179=BJB!$G1487,I1179+1,1)</f>
        <v>1</v>
      </c>
      <c r="J1180" s="912" t="s">
        <v>21327</v>
      </c>
      <c r="K1180" s="121" t="s">
        <v>1574</v>
      </c>
      <c r="L1180" s="104" t="s">
        <v>6477</v>
      </c>
      <c r="M1180" s="104" t="s">
        <v>1575</v>
      </c>
      <c r="N1180" s="120">
        <v>39822</v>
      </c>
      <c r="O1180" s="107">
        <v>37000000</v>
      </c>
      <c r="P1180" s="105" t="s">
        <v>6222</v>
      </c>
      <c r="Q1180" s="120" t="s">
        <v>6222</v>
      </c>
      <c r="R1180" s="890">
        <v>0</v>
      </c>
      <c r="S1180" s="108" t="s">
        <v>6897</v>
      </c>
      <c r="T1180" s="109">
        <v>40753</v>
      </c>
      <c r="U1180" s="106">
        <v>27750000</v>
      </c>
      <c r="V1180" s="109" t="s">
        <v>6222</v>
      </c>
      <c r="W1180" s="141">
        <v>0</v>
      </c>
      <c r="X1180" s="141">
        <v>0</v>
      </c>
      <c r="Y1180" s="141">
        <v>0</v>
      </c>
      <c r="Z1180" s="141">
        <v>0</v>
      </c>
      <c r="AA1180" s="114">
        <v>26607330</v>
      </c>
      <c r="AB1180" s="114"/>
      <c r="AC1180" s="132"/>
      <c r="AD1180" s="141"/>
      <c r="AE1180" s="106">
        <v>0</v>
      </c>
      <c r="AF1180" s="106">
        <v>0</v>
      </c>
      <c r="AG1180" s="106">
        <v>0</v>
      </c>
      <c r="AH1180" s="106"/>
      <c r="AI1180" s="222"/>
      <c r="AJ1180" s="106"/>
      <c r="AK1180" s="106"/>
      <c r="AL1180" s="106"/>
      <c r="AM1180" s="106"/>
      <c r="AN1180" s="114">
        <f t="shared" si="36"/>
        <v>26607330</v>
      </c>
      <c r="AO1180" s="114">
        <f t="shared" si="37"/>
        <v>1142670</v>
      </c>
      <c r="AP1180" s="114"/>
      <c r="AQ1180" s="114"/>
      <c r="AR1180" s="114"/>
      <c r="AS1180" s="114"/>
      <c r="AT1180" s="190"/>
    </row>
    <row r="1181" spans="1:46" s="189" customFormat="1" ht="15" customHeight="1" x14ac:dyDescent="0.2">
      <c r="A1181" s="104"/>
      <c r="B1181" s="104">
        <f>VLOOKUP(BJB!$F$9:$F$5599,Ctrl!$B$4:$C$399,2,0)</f>
        <v>28</v>
      </c>
      <c r="C1181" s="104">
        <f>VLOOKUP(BJB!$G$9:$G$5599,Ctrl!$E$4:$F$399,2,0)</f>
        <v>3</v>
      </c>
      <c r="D1181" s="219">
        <v>1</v>
      </c>
      <c r="E1181" s="104" t="str">
        <f>VLOOKUP(BJB!$F$9:$F$5599,Ctrl!$B$4:$D$399,3,0)</f>
        <v>III</v>
      </c>
      <c r="F1181" s="139" t="s">
        <v>10541</v>
      </c>
      <c r="G1181" s="139" t="s">
        <v>1957</v>
      </c>
      <c r="H1181" s="125" t="s">
        <v>7463</v>
      </c>
      <c r="I1181" s="220">
        <f>IF(G1180=BJB!$G1910,I1180+1,1)</f>
        <v>1</v>
      </c>
      <c r="J1181" s="891" t="s">
        <v>18291</v>
      </c>
      <c r="K1181" s="121" t="s">
        <v>5732</v>
      </c>
      <c r="L1181" s="104" t="s">
        <v>6477</v>
      </c>
      <c r="M1181" s="104" t="s">
        <v>2015</v>
      </c>
      <c r="N1181" s="120">
        <v>41159</v>
      </c>
      <c r="O1181" s="105">
        <v>40000000</v>
      </c>
      <c r="P1181" s="105" t="s">
        <v>15581</v>
      </c>
      <c r="Q1181" s="120">
        <v>41689</v>
      </c>
      <c r="R1181" s="105">
        <v>34666475</v>
      </c>
      <c r="S1181" s="146" t="s">
        <v>5563</v>
      </c>
      <c r="T1181" s="109">
        <v>41820</v>
      </c>
      <c r="U1181" s="141">
        <v>23055746</v>
      </c>
      <c r="V1181" s="109">
        <v>41791</v>
      </c>
      <c r="W1181" s="141">
        <v>23055746</v>
      </c>
      <c r="X1181" s="141">
        <v>0</v>
      </c>
      <c r="Y1181" s="141">
        <v>0</v>
      </c>
      <c r="Z1181" s="141">
        <v>0</v>
      </c>
      <c r="AA1181" s="150">
        <v>4305000</v>
      </c>
      <c r="AB1181" s="150"/>
      <c r="AC1181" s="132"/>
      <c r="AD1181" s="141">
        <v>420000</v>
      </c>
      <c r="AE1181" s="106">
        <v>0</v>
      </c>
      <c r="AF1181" s="106">
        <v>0</v>
      </c>
      <c r="AG1181" s="106">
        <v>175000</v>
      </c>
      <c r="AH1181" s="228"/>
      <c r="AI1181" s="222"/>
      <c r="AJ1181" s="230"/>
      <c r="AK1181" s="154"/>
      <c r="AL1181" s="141"/>
      <c r="AM1181" s="141"/>
      <c r="AN1181" s="114">
        <f t="shared" si="36"/>
        <v>4900000</v>
      </c>
      <c r="AO1181" s="114">
        <f t="shared" si="37"/>
        <v>18155746</v>
      </c>
      <c r="AP1181" s="114"/>
      <c r="AQ1181" s="114"/>
      <c r="AR1181" s="114"/>
      <c r="AS1181" s="114"/>
      <c r="AT1181" s="190"/>
    </row>
    <row r="1182" spans="1:46" s="189" customFormat="1" ht="15" customHeight="1" x14ac:dyDescent="0.2">
      <c r="A1182" s="104"/>
      <c r="B1182" s="104">
        <f>VLOOKUP(BJB!$F$9:$F$5599,Ctrl!$B$4:$C$399,2,0)</f>
        <v>28</v>
      </c>
      <c r="C1182" s="104">
        <f>VLOOKUP(BJB!$G$9:$G$5599,Ctrl!$E$4:$F$399,2,0)</f>
        <v>0</v>
      </c>
      <c r="D1182" s="219">
        <v>1</v>
      </c>
      <c r="E1182" s="104" t="str">
        <f>VLOOKUP(BJB!$F$9:$F$5599,Ctrl!$B$4:$D$399,3,0)</f>
        <v>III</v>
      </c>
      <c r="F1182" s="139" t="s">
        <v>10541</v>
      </c>
      <c r="G1182" s="139" t="s">
        <v>7655</v>
      </c>
      <c r="H1182" s="125"/>
      <c r="I1182" s="220">
        <f>IF(G1181=BJB!$G1454,I1181+1,1)</f>
        <v>1</v>
      </c>
      <c r="J1182" s="912" t="s">
        <v>21328</v>
      </c>
      <c r="K1182" s="121" t="s">
        <v>1523</v>
      </c>
      <c r="L1182" s="104" t="s">
        <v>6477</v>
      </c>
      <c r="M1182" s="104" t="s">
        <v>1524</v>
      </c>
      <c r="N1182" s="120">
        <v>39995</v>
      </c>
      <c r="O1182" s="114">
        <v>13000000</v>
      </c>
      <c r="P1182" s="105" t="s">
        <v>15582</v>
      </c>
      <c r="Q1182" s="120" t="s">
        <v>15284</v>
      </c>
      <c r="R1182" s="105">
        <v>14167540</v>
      </c>
      <c r="S1182" s="108" t="s">
        <v>6889</v>
      </c>
      <c r="T1182" s="109">
        <v>40480</v>
      </c>
      <c r="U1182" s="114">
        <v>9750000</v>
      </c>
      <c r="V1182" s="109">
        <v>40480</v>
      </c>
      <c r="W1182" s="141">
        <v>9750000</v>
      </c>
      <c r="X1182" s="141">
        <v>0</v>
      </c>
      <c r="Y1182" s="141">
        <v>0</v>
      </c>
      <c r="Z1182" s="141">
        <v>0</v>
      </c>
      <c r="AA1182" s="114">
        <v>0</v>
      </c>
      <c r="AB1182" s="114"/>
      <c r="AC1182" s="114"/>
      <c r="AD1182" s="141"/>
      <c r="AE1182" s="106">
        <v>0</v>
      </c>
      <c r="AF1182" s="106">
        <v>0</v>
      </c>
      <c r="AG1182" s="106">
        <v>0</v>
      </c>
      <c r="AH1182" s="114"/>
      <c r="AI1182" s="114"/>
      <c r="AJ1182" s="114"/>
      <c r="AK1182" s="114"/>
      <c r="AL1182" s="114"/>
      <c r="AM1182" s="114"/>
      <c r="AN1182" s="114">
        <f t="shared" si="36"/>
        <v>0</v>
      </c>
      <c r="AO1182" s="114">
        <f t="shared" si="37"/>
        <v>9750000</v>
      </c>
      <c r="AP1182" s="114"/>
      <c r="AQ1182" s="114"/>
      <c r="AR1182" s="114"/>
      <c r="AS1182" s="114"/>
      <c r="AT1182" s="190"/>
    </row>
    <row r="1183" spans="1:46" s="189" customFormat="1" ht="15" customHeight="1" x14ac:dyDescent="0.2">
      <c r="A1183" s="104"/>
      <c r="B1183" s="104">
        <f>VLOOKUP(BJB!$F$9:$F$5599,Ctrl!$B$4:$C$399,2,0)</f>
        <v>28</v>
      </c>
      <c r="C1183" s="104">
        <f>VLOOKUP(BJB!$G$9:$G$5599,Ctrl!$E$4:$F$399,2,0)</f>
        <v>4</v>
      </c>
      <c r="D1183" s="219">
        <v>1</v>
      </c>
      <c r="E1183" s="104" t="str">
        <f>VLOOKUP(BJB!$F$9:$F$5599,Ctrl!$B$4:$D$399,3,0)</f>
        <v>III</v>
      </c>
      <c r="F1183" s="139" t="s">
        <v>10541</v>
      </c>
      <c r="G1183" s="139" t="s">
        <v>2026</v>
      </c>
      <c r="H1183" s="231" t="s">
        <v>17695</v>
      </c>
      <c r="I1183" s="220">
        <f>IF(G1182=BJB!$G1976,I1182+1,1)</f>
        <v>1</v>
      </c>
      <c r="J1183" s="891" t="s">
        <v>18292</v>
      </c>
      <c r="K1183" s="121" t="s">
        <v>4977</v>
      </c>
      <c r="L1183" s="104" t="s">
        <v>6477</v>
      </c>
      <c r="M1183" s="127" t="s">
        <v>4979</v>
      </c>
      <c r="N1183" s="128">
        <v>40773</v>
      </c>
      <c r="O1183" s="140">
        <v>17000000</v>
      </c>
      <c r="P1183" s="105" t="s">
        <v>15583</v>
      </c>
      <c r="Q1183" s="120">
        <v>41582</v>
      </c>
      <c r="R1183" s="105">
        <v>15670074</v>
      </c>
      <c r="S1183" s="234" t="s">
        <v>4963</v>
      </c>
      <c r="T1183" s="130">
        <v>41670</v>
      </c>
      <c r="U1183" s="141">
        <v>10704951</v>
      </c>
      <c r="V1183" s="109">
        <v>41640</v>
      </c>
      <c r="W1183" s="141">
        <v>10704951</v>
      </c>
      <c r="X1183" s="141">
        <v>0</v>
      </c>
      <c r="Y1183" s="141">
        <v>0</v>
      </c>
      <c r="Z1183" s="141">
        <v>0</v>
      </c>
      <c r="AA1183" s="114">
        <v>5803888</v>
      </c>
      <c r="AB1183" s="114">
        <v>388705</v>
      </c>
      <c r="AC1183" s="132">
        <v>617452</v>
      </c>
      <c r="AD1183" s="141"/>
      <c r="AE1183" s="106">
        <v>768277</v>
      </c>
      <c r="AF1183" s="106">
        <v>0</v>
      </c>
      <c r="AG1183" s="106">
        <v>0</v>
      </c>
      <c r="AH1183" s="141"/>
      <c r="AI1183" s="222"/>
      <c r="AJ1183" s="141"/>
      <c r="AK1183" s="116"/>
      <c r="AL1183" s="141"/>
      <c r="AM1183" s="141"/>
      <c r="AN1183" s="114">
        <f t="shared" si="36"/>
        <v>7578322</v>
      </c>
      <c r="AO1183" s="114">
        <f t="shared" si="37"/>
        <v>3126629</v>
      </c>
      <c r="AP1183" s="114"/>
      <c r="AQ1183" s="114"/>
      <c r="AR1183" s="114"/>
      <c r="AS1183" s="114"/>
      <c r="AT1183" s="190"/>
    </row>
    <row r="1184" spans="1:46" s="189" customFormat="1" ht="15" customHeight="1" x14ac:dyDescent="0.2">
      <c r="A1184" s="104"/>
      <c r="B1184" s="104">
        <f>VLOOKUP(BJB!$F$9:$F$5599,Ctrl!$B$4:$C$399,2,0)</f>
        <v>28</v>
      </c>
      <c r="C1184" s="104">
        <f>VLOOKUP(BJB!$G$9:$G$5599,Ctrl!$E$4:$F$399,2,0)</f>
        <v>0</v>
      </c>
      <c r="D1184" s="219">
        <v>1</v>
      </c>
      <c r="E1184" s="104" t="str">
        <f>VLOOKUP(BJB!$F$9:$F$5599,Ctrl!$B$4:$D$399,3,0)</f>
        <v>III</v>
      </c>
      <c r="F1184" s="139" t="s">
        <v>10541</v>
      </c>
      <c r="G1184" s="139" t="s">
        <v>7655</v>
      </c>
      <c r="H1184" s="125"/>
      <c r="I1184" s="220">
        <f>IF(G1183=BJB!$G1517,I1183+1,1)</f>
        <v>1</v>
      </c>
      <c r="J1184" s="912" t="s">
        <v>21329</v>
      </c>
      <c r="K1184" s="121" t="s">
        <v>1621</v>
      </c>
      <c r="L1184" s="104" t="s">
        <v>6477</v>
      </c>
      <c r="M1184" s="104" t="s">
        <v>1620</v>
      </c>
      <c r="N1184" s="120">
        <v>40158</v>
      </c>
      <c r="O1184" s="107">
        <v>12000000</v>
      </c>
      <c r="P1184" s="105" t="s">
        <v>6222</v>
      </c>
      <c r="Q1184" s="120" t="s">
        <v>6222</v>
      </c>
      <c r="R1184" s="890">
        <v>0</v>
      </c>
      <c r="S1184" s="108" t="s">
        <v>1612</v>
      </c>
      <c r="T1184" s="109">
        <v>40907</v>
      </c>
      <c r="U1184" s="106">
        <v>5269415</v>
      </c>
      <c r="V1184" s="109" t="s">
        <v>6222</v>
      </c>
      <c r="W1184" s="141">
        <v>0</v>
      </c>
      <c r="X1184" s="141">
        <v>0</v>
      </c>
      <c r="Y1184" s="141">
        <v>0</v>
      </c>
      <c r="Z1184" s="141">
        <v>0</v>
      </c>
      <c r="AA1184" s="114">
        <v>1454640</v>
      </c>
      <c r="AB1184" s="114"/>
      <c r="AC1184" s="106"/>
      <c r="AD1184" s="141"/>
      <c r="AE1184" s="106">
        <v>0</v>
      </c>
      <c r="AF1184" s="106">
        <v>0</v>
      </c>
      <c r="AG1184" s="106">
        <v>0</v>
      </c>
      <c r="AH1184" s="106"/>
      <c r="AI1184" s="106"/>
      <c r="AJ1184" s="106"/>
      <c r="AK1184" s="106"/>
      <c r="AL1184" s="106"/>
      <c r="AM1184" s="106"/>
      <c r="AN1184" s="114">
        <f t="shared" si="36"/>
        <v>1454640</v>
      </c>
      <c r="AO1184" s="114">
        <f t="shared" si="37"/>
        <v>3814775</v>
      </c>
      <c r="AP1184" s="114"/>
      <c r="AQ1184" s="114"/>
      <c r="AR1184" s="114"/>
      <c r="AS1184" s="114"/>
      <c r="AT1184" s="190"/>
    </row>
    <row r="1185" spans="1:46" s="189" customFormat="1" ht="15" customHeight="1" x14ac:dyDescent="0.2">
      <c r="A1185" s="104"/>
      <c r="B1185" s="104">
        <f>VLOOKUP(BJB!$F$9:$F$5599,Ctrl!$B$4:$C$399,2,0)</f>
        <v>28</v>
      </c>
      <c r="C1185" s="104">
        <f>VLOOKUP(BJB!$G$9:$G$5599,Ctrl!$E$4:$F$399,2,0)</f>
        <v>1</v>
      </c>
      <c r="D1185" s="219">
        <v>1</v>
      </c>
      <c r="E1185" s="104" t="str">
        <f>VLOOKUP(BJB!$F$9:$F$5599,Ctrl!$B$4:$D$399,3,0)</f>
        <v>III</v>
      </c>
      <c r="F1185" s="139" t="s">
        <v>10541</v>
      </c>
      <c r="G1185" s="139" t="s">
        <v>1717</v>
      </c>
      <c r="H1185" s="125"/>
      <c r="I1185" s="220">
        <f>IF(G1184=BJB!$G1733,I1184+1,1)</f>
        <v>1</v>
      </c>
      <c r="J1185" s="912" t="s">
        <v>21330</v>
      </c>
      <c r="K1185" s="121" t="s">
        <v>1797</v>
      </c>
      <c r="L1185" s="104" t="s">
        <v>6477</v>
      </c>
      <c r="M1185" s="104" t="s">
        <v>1777</v>
      </c>
      <c r="N1185" s="120">
        <v>40023</v>
      </c>
      <c r="O1185" s="107">
        <v>75000000</v>
      </c>
      <c r="P1185" s="105" t="s">
        <v>6222</v>
      </c>
      <c r="Q1185" s="120" t="s">
        <v>6222</v>
      </c>
      <c r="R1185" s="890">
        <v>0</v>
      </c>
      <c r="S1185" s="108" t="s">
        <v>1794</v>
      </c>
      <c r="T1185" s="109">
        <v>40840</v>
      </c>
      <c r="U1185" s="106">
        <v>56250000</v>
      </c>
      <c r="V1185" s="109" t="s">
        <v>6222</v>
      </c>
      <c r="W1185" s="141">
        <v>0</v>
      </c>
      <c r="X1185" s="141">
        <v>0</v>
      </c>
      <c r="Y1185" s="141">
        <v>0</v>
      </c>
      <c r="Z1185" s="141">
        <v>0</v>
      </c>
      <c r="AA1185" s="114">
        <v>1500000</v>
      </c>
      <c r="AB1185" s="114"/>
      <c r="AC1185" s="106"/>
      <c r="AD1185" s="141"/>
      <c r="AE1185" s="106">
        <v>0</v>
      </c>
      <c r="AF1185" s="106">
        <v>0</v>
      </c>
      <c r="AG1185" s="106">
        <v>0</v>
      </c>
      <c r="AH1185" s="106"/>
      <c r="AI1185" s="106"/>
      <c r="AJ1185" s="106"/>
      <c r="AK1185" s="106"/>
      <c r="AL1185" s="106"/>
      <c r="AM1185" s="106"/>
      <c r="AN1185" s="114">
        <f t="shared" si="36"/>
        <v>1500000</v>
      </c>
      <c r="AO1185" s="114">
        <f t="shared" si="37"/>
        <v>54750000</v>
      </c>
      <c r="AP1185" s="114"/>
      <c r="AQ1185" s="114"/>
      <c r="AR1185" s="114"/>
      <c r="AS1185" s="114"/>
      <c r="AT1185" s="190"/>
    </row>
    <row r="1186" spans="1:46" s="189" customFormat="1" ht="15" customHeight="1" x14ac:dyDescent="0.2">
      <c r="A1186" s="104"/>
      <c r="B1186" s="104">
        <f>VLOOKUP(BJB!$F$9:$F$5599,Ctrl!$B$4:$C$399,2,0)</f>
        <v>28</v>
      </c>
      <c r="C1186" s="104">
        <f>VLOOKUP(BJB!$G$9:$G$5599,Ctrl!$E$4:$F$399,2,0)</f>
        <v>3</v>
      </c>
      <c r="D1186" s="219">
        <v>1</v>
      </c>
      <c r="E1186" s="104" t="str">
        <f>VLOOKUP(BJB!$F$9:$F$5599,Ctrl!$B$4:$D$399,3,0)</f>
        <v>III</v>
      </c>
      <c r="F1186" s="139" t="s">
        <v>10541</v>
      </c>
      <c r="G1186" s="139" t="s">
        <v>1957</v>
      </c>
      <c r="H1186" s="125">
        <v>1130211001416</v>
      </c>
      <c r="I1186" s="220">
        <f>IF(G1185=BJB!$G1917,I1185+1,1)</f>
        <v>1</v>
      </c>
      <c r="J1186" s="912" t="s">
        <v>21331</v>
      </c>
      <c r="K1186" s="121" t="s">
        <v>5879</v>
      </c>
      <c r="L1186" s="104" t="s">
        <v>6477</v>
      </c>
      <c r="M1186" s="104" t="s">
        <v>5880</v>
      </c>
      <c r="N1186" s="120">
        <v>41374</v>
      </c>
      <c r="O1186" s="105">
        <v>150000000</v>
      </c>
      <c r="P1186" s="105" t="s">
        <v>15584</v>
      </c>
      <c r="Q1186" s="120">
        <v>41768</v>
      </c>
      <c r="R1186" s="105">
        <v>182835163</v>
      </c>
      <c r="S1186" s="146" t="s">
        <v>5866</v>
      </c>
      <c r="T1186" s="109">
        <v>41880</v>
      </c>
      <c r="U1186" s="141">
        <v>105000000</v>
      </c>
      <c r="V1186" s="109">
        <v>41852</v>
      </c>
      <c r="W1186" s="141">
        <v>105000000</v>
      </c>
      <c r="X1186" s="141">
        <v>0</v>
      </c>
      <c r="Y1186" s="141">
        <v>0</v>
      </c>
      <c r="Z1186" s="141">
        <v>0</v>
      </c>
      <c r="AA1186" s="150">
        <v>424009</v>
      </c>
      <c r="AB1186" s="150"/>
      <c r="AC1186" s="132"/>
      <c r="AD1186" s="141"/>
      <c r="AE1186" s="106">
        <v>0</v>
      </c>
      <c r="AF1186" s="106">
        <v>0</v>
      </c>
      <c r="AG1186" s="106">
        <v>0</v>
      </c>
      <c r="AH1186" s="141"/>
      <c r="AI1186" s="141"/>
      <c r="AJ1186" s="141"/>
      <c r="AK1186" s="154"/>
      <c r="AL1186" s="141"/>
      <c r="AM1186" s="141"/>
      <c r="AN1186" s="114">
        <f t="shared" si="36"/>
        <v>424009</v>
      </c>
      <c r="AO1186" s="114">
        <f t="shared" si="37"/>
        <v>104575991</v>
      </c>
      <c r="AP1186" s="114"/>
      <c r="AQ1186" s="114"/>
      <c r="AR1186" s="114"/>
      <c r="AS1186" s="114"/>
      <c r="AT1186" s="190"/>
    </row>
    <row r="1187" spans="1:46" s="189" customFormat="1" ht="15" customHeight="1" x14ac:dyDescent="0.2">
      <c r="A1187" s="104"/>
      <c r="B1187" s="104">
        <f>VLOOKUP(BJB!$F$9:$F$5599,Ctrl!$B$4:$C$399,2,0)</f>
        <v>28</v>
      </c>
      <c r="C1187" s="104">
        <f>VLOOKUP(BJB!$G$9:$G$5599,Ctrl!$E$4:$F$399,2,0)</f>
        <v>5</v>
      </c>
      <c r="D1187" s="219">
        <v>1</v>
      </c>
      <c r="E1187" s="104" t="str">
        <f>VLOOKUP(BJB!$F$9:$F$5599,Ctrl!$B$4:$D$399,3,0)</f>
        <v>III</v>
      </c>
      <c r="F1187" s="139" t="s">
        <v>10541</v>
      </c>
      <c r="G1187" s="139" t="s">
        <v>2058</v>
      </c>
      <c r="H1187" s="125"/>
      <c r="I1187" s="220">
        <f>IF(G1186=BJB!$G1859,I1186+1,1)</f>
        <v>1</v>
      </c>
      <c r="J1187" s="912"/>
      <c r="K1187" s="121" t="s">
        <v>6200</v>
      </c>
      <c r="L1187" s="104" t="s">
        <v>6477</v>
      </c>
      <c r="M1187" s="104" t="s">
        <v>6232</v>
      </c>
      <c r="N1187" s="120">
        <v>41183</v>
      </c>
      <c r="O1187" s="107">
        <v>25000000</v>
      </c>
      <c r="P1187" s="105"/>
      <c r="Q1187" s="120"/>
      <c r="R1187" s="105"/>
      <c r="S1187" s="146" t="s">
        <v>8388</v>
      </c>
      <c r="T1187" s="109">
        <v>42033</v>
      </c>
      <c r="U1187" s="114">
        <v>14474049</v>
      </c>
      <c r="V1187" s="109"/>
      <c r="W1187" s="141"/>
      <c r="X1187" s="141"/>
      <c r="Y1187" s="141"/>
      <c r="Z1187" s="141"/>
      <c r="AA1187" s="223">
        <v>0</v>
      </c>
      <c r="AB1187" s="223"/>
      <c r="AC1187" s="114"/>
      <c r="AD1187" s="141"/>
      <c r="AE1187" s="106">
        <v>0</v>
      </c>
      <c r="AF1187" s="106">
        <v>0</v>
      </c>
      <c r="AG1187" s="106">
        <v>0</v>
      </c>
      <c r="AH1187" s="114"/>
      <c r="AI1187" s="114"/>
      <c r="AJ1187" s="114"/>
      <c r="AK1187" s="114"/>
      <c r="AL1187" s="114"/>
      <c r="AM1187" s="114"/>
      <c r="AN1187" s="114">
        <f t="shared" si="36"/>
        <v>0</v>
      </c>
      <c r="AO1187" s="114">
        <f t="shared" si="37"/>
        <v>14474049</v>
      </c>
      <c r="AP1187" s="114"/>
      <c r="AQ1187" s="114"/>
      <c r="AR1187" s="114"/>
      <c r="AS1187" s="114"/>
      <c r="AT1187" s="190"/>
    </row>
    <row r="1188" spans="1:46" s="191" customFormat="1" ht="15" customHeight="1" x14ac:dyDescent="0.2">
      <c r="A1188" s="104"/>
      <c r="B1188" s="104">
        <f>VLOOKUP(BJB!$F$9:$F$5599,Ctrl!$B$4:$C$399,2,0)</f>
        <v>28</v>
      </c>
      <c r="C1188" s="104">
        <f>VLOOKUP(BJB!$G$9:$G$5599,Ctrl!$E$4:$F$399,2,0)</f>
        <v>5</v>
      </c>
      <c r="D1188" s="219">
        <v>1</v>
      </c>
      <c r="E1188" s="104" t="str">
        <f>VLOOKUP(BJB!$F$9:$F$5599,Ctrl!$B$4:$D$399,3,0)</f>
        <v>III</v>
      </c>
      <c r="F1188" s="139" t="s">
        <v>10541</v>
      </c>
      <c r="G1188" s="139" t="s">
        <v>8026</v>
      </c>
      <c r="H1188" s="125"/>
      <c r="I1188" s="220">
        <f>IF(G1187=BJB!$G1860,I1187+1,1)</f>
        <v>1</v>
      </c>
      <c r="J1188" s="912"/>
      <c r="K1188" s="121" t="s">
        <v>6200</v>
      </c>
      <c r="L1188" s="104" t="s">
        <v>6477</v>
      </c>
      <c r="M1188" s="104" t="s">
        <v>6232</v>
      </c>
      <c r="N1188" s="120">
        <v>41183</v>
      </c>
      <c r="O1188" s="107">
        <v>25000000</v>
      </c>
      <c r="P1188" s="105"/>
      <c r="Q1188" s="120"/>
      <c r="R1188" s="105"/>
      <c r="S1188" s="146" t="s">
        <v>6222</v>
      </c>
      <c r="T1188" s="109">
        <v>42005</v>
      </c>
      <c r="U1188" s="114">
        <v>14474049</v>
      </c>
      <c r="V1188" s="109"/>
      <c r="W1188" s="141"/>
      <c r="X1188" s="141"/>
      <c r="Y1188" s="141"/>
      <c r="Z1188" s="141"/>
      <c r="AA1188" s="114">
        <v>0</v>
      </c>
      <c r="AB1188" s="114"/>
      <c r="AC1188" s="114"/>
      <c r="AD1188" s="141"/>
      <c r="AE1188" s="106">
        <v>0</v>
      </c>
      <c r="AF1188" s="106">
        <v>0</v>
      </c>
      <c r="AG1188" s="106">
        <v>0</v>
      </c>
      <c r="AH1188" s="106"/>
      <c r="AI1188" s="106"/>
      <c r="AJ1188" s="106"/>
      <c r="AK1188" s="106"/>
      <c r="AL1188" s="106"/>
      <c r="AM1188" s="106"/>
      <c r="AN1188" s="114">
        <f t="shared" si="36"/>
        <v>0</v>
      </c>
      <c r="AO1188" s="114">
        <f t="shared" si="37"/>
        <v>14474049</v>
      </c>
      <c r="AP1188" s="114"/>
      <c r="AQ1188" s="114"/>
      <c r="AR1188" s="114"/>
      <c r="AS1188" s="114"/>
      <c r="AT1188" s="190"/>
    </row>
    <row r="1189" spans="1:46" s="191" customFormat="1" ht="15" customHeight="1" x14ac:dyDescent="0.2">
      <c r="A1189" s="104"/>
      <c r="B1189" s="104">
        <f>VLOOKUP(BJB!$F$9:$F$5599,Ctrl!$B$4:$C$399,2,0)</f>
        <v>28</v>
      </c>
      <c r="C1189" s="104">
        <f>VLOOKUP(BJB!$G$9:$G$5599,Ctrl!$E$4:$F$399,2,0)</f>
        <v>3</v>
      </c>
      <c r="D1189" s="219">
        <v>1</v>
      </c>
      <c r="E1189" s="104" t="str">
        <f>VLOOKUP(BJB!$F$9:$F$5599,Ctrl!$B$4:$D$399,3,0)</f>
        <v>III</v>
      </c>
      <c r="F1189" s="139" t="s">
        <v>10541</v>
      </c>
      <c r="G1189" s="139" t="s">
        <v>1957</v>
      </c>
      <c r="H1189" s="125"/>
      <c r="I1189" s="220">
        <f>IF(G1188=BJB!$G1931,I1188+1,1)</f>
        <v>1</v>
      </c>
      <c r="J1189" s="912" t="s">
        <v>21332</v>
      </c>
      <c r="K1189" s="121" t="s">
        <v>2960</v>
      </c>
      <c r="L1189" s="104" t="s">
        <v>6477</v>
      </c>
      <c r="M1189" s="104" t="s">
        <v>5389</v>
      </c>
      <c r="N1189" s="120">
        <v>41107</v>
      </c>
      <c r="O1189" s="105">
        <v>30000000</v>
      </c>
      <c r="P1189" s="105" t="s">
        <v>15585</v>
      </c>
      <c r="Q1189" s="120">
        <v>41689</v>
      </c>
      <c r="R1189" s="105">
        <v>23926426</v>
      </c>
      <c r="S1189" s="146" t="s">
        <v>7908</v>
      </c>
      <c r="T1189" s="109">
        <v>42114</v>
      </c>
      <c r="U1189" s="141">
        <v>15742399</v>
      </c>
      <c r="V1189" s="109">
        <v>42114</v>
      </c>
      <c r="W1189" s="141">
        <v>15742399</v>
      </c>
      <c r="X1189" s="141">
        <v>0</v>
      </c>
      <c r="Y1189" s="141">
        <v>0</v>
      </c>
      <c r="Z1189" s="141">
        <v>0</v>
      </c>
      <c r="AA1189" s="114">
        <v>0</v>
      </c>
      <c r="AB1189" s="114"/>
      <c r="AC1189" s="132"/>
      <c r="AD1189" s="141"/>
      <c r="AE1189" s="106">
        <v>0</v>
      </c>
      <c r="AF1189" s="106">
        <v>0</v>
      </c>
      <c r="AG1189" s="106">
        <v>0</v>
      </c>
      <c r="AH1189" s="141"/>
      <c r="AI1189" s="141"/>
      <c r="AJ1189" s="141"/>
      <c r="AK1189" s="141"/>
      <c r="AL1189" s="141"/>
      <c r="AM1189" s="141"/>
      <c r="AN1189" s="114">
        <f t="shared" si="36"/>
        <v>0</v>
      </c>
      <c r="AO1189" s="114">
        <f t="shared" si="37"/>
        <v>15742399</v>
      </c>
      <c r="AP1189" s="114"/>
      <c r="AQ1189" s="114"/>
      <c r="AR1189" s="114"/>
      <c r="AS1189" s="114"/>
      <c r="AT1189" s="190"/>
    </row>
    <row r="1190" spans="1:46" s="191" customFormat="1" ht="15" customHeight="1" x14ac:dyDescent="0.2">
      <c r="A1190" s="104"/>
      <c r="B1190" s="104">
        <f>VLOOKUP(BJB!$F$9:$F$5599,Ctrl!$B$4:$C$399,2,0)</f>
        <v>28</v>
      </c>
      <c r="C1190" s="104">
        <f>VLOOKUP(BJB!$G$9:$G$5599,Ctrl!$E$4:$F$399,2,0)</f>
        <v>4</v>
      </c>
      <c r="D1190" s="219">
        <v>1</v>
      </c>
      <c r="E1190" s="104" t="str">
        <f>VLOOKUP(BJB!$F$9:$F$5599,Ctrl!$B$4:$D$399,3,0)</f>
        <v>III</v>
      </c>
      <c r="F1190" s="139" t="s">
        <v>10541</v>
      </c>
      <c r="G1190" s="139" t="s">
        <v>2026</v>
      </c>
      <c r="H1190" s="125"/>
      <c r="I1190" s="220">
        <f>IF(G1189=BJB!$G1961,I1189+1,1)</f>
        <v>1</v>
      </c>
      <c r="J1190" s="912" t="s">
        <v>21333</v>
      </c>
      <c r="K1190" s="121" t="s">
        <v>2041</v>
      </c>
      <c r="L1190" s="104" t="s">
        <v>6477</v>
      </c>
      <c r="M1190" s="104" t="s">
        <v>2042</v>
      </c>
      <c r="N1190" s="120">
        <v>41083</v>
      </c>
      <c r="O1190" s="105">
        <v>25000000</v>
      </c>
      <c r="P1190" s="105" t="s">
        <v>15586</v>
      </c>
      <c r="Q1190" s="120">
        <v>41424</v>
      </c>
      <c r="R1190" s="105">
        <v>26748213</v>
      </c>
      <c r="S1190" s="146" t="s">
        <v>2040</v>
      </c>
      <c r="T1190" s="109">
        <v>41486</v>
      </c>
      <c r="U1190" s="112">
        <v>17500000</v>
      </c>
      <c r="V1190" s="109">
        <v>41486</v>
      </c>
      <c r="W1190" s="141">
        <v>17500000</v>
      </c>
      <c r="X1190" s="141">
        <v>0</v>
      </c>
      <c r="Y1190" s="141">
        <v>0</v>
      </c>
      <c r="Z1190" s="141">
        <v>0</v>
      </c>
      <c r="AA1190" s="114">
        <v>0</v>
      </c>
      <c r="AB1190" s="114"/>
      <c r="AC1190" s="112"/>
      <c r="AD1190" s="141"/>
      <c r="AE1190" s="106">
        <v>0</v>
      </c>
      <c r="AF1190" s="106">
        <v>0</v>
      </c>
      <c r="AG1190" s="106">
        <v>0</v>
      </c>
      <c r="AH1190" s="112"/>
      <c r="AI1190" s="112"/>
      <c r="AJ1190" s="112"/>
      <c r="AK1190" s="112"/>
      <c r="AL1190" s="112"/>
      <c r="AM1190" s="112"/>
      <c r="AN1190" s="114">
        <f t="shared" si="36"/>
        <v>0</v>
      </c>
      <c r="AO1190" s="114">
        <f t="shared" si="37"/>
        <v>17500000</v>
      </c>
      <c r="AP1190" s="114"/>
      <c r="AQ1190" s="114"/>
      <c r="AR1190" s="114"/>
      <c r="AS1190" s="114"/>
      <c r="AT1190" s="190"/>
    </row>
    <row r="1191" spans="1:46" s="191" customFormat="1" ht="15" customHeight="1" x14ac:dyDescent="0.2">
      <c r="A1191" s="104"/>
      <c r="B1191" s="104">
        <f>VLOOKUP(BJB!$F$9:$F$5599,Ctrl!$B$4:$C$399,2,0)</f>
        <v>28</v>
      </c>
      <c r="C1191" s="104">
        <f>VLOOKUP(BJB!$G$9:$G$5599,Ctrl!$E$4:$F$399,2,0)</f>
        <v>0</v>
      </c>
      <c r="D1191" s="219">
        <v>1</v>
      </c>
      <c r="E1191" s="104" t="str">
        <f>VLOOKUP(BJB!$F$9:$F$5599,Ctrl!$B$4:$D$399,3,0)</f>
        <v>III</v>
      </c>
      <c r="F1191" s="139" t="s">
        <v>10541</v>
      </c>
      <c r="G1191" s="139" t="s">
        <v>7655</v>
      </c>
      <c r="H1191" s="125"/>
      <c r="I1191" s="220">
        <f>IF(G1190=BJB!$G1577,I1190+1,1)</f>
        <v>1</v>
      </c>
      <c r="J1191" s="912" t="s">
        <v>21334</v>
      </c>
      <c r="K1191" s="126" t="s">
        <v>275</v>
      </c>
      <c r="L1191" s="104" t="s">
        <v>6477</v>
      </c>
      <c r="M1191" s="127" t="s">
        <v>1701</v>
      </c>
      <c r="N1191" s="120">
        <v>41211</v>
      </c>
      <c r="O1191" s="140">
        <v>125000000</v>
      </c>
      <c r="P1191" s="105" t="s">
        <v>15587</v>
      </c>
      <c r="Q1191" s="120">
        <v>41529</v>
      </c>
      <c r="R1191" s="105">
        <v>148502555</v>
      </c>
      <c r="S1191" s="234" t="s">
        <v>5973</v>
      </c>
      <c r="T1191" s="130">
        <v>41605</v>
      </c>
      <c r="U1191" s="141">
        <v>87500000</v>
      </c>
      <c r="V1191" s="109">
        <v>41605</v>
      </c>
      <c r="W1191" s="141">
        <v>87500000</v>
      </c>
      <c r="X1191" s="141">
        <v>0</v>
      </c>
      <c r="Y1191" s="141">
        <v>0</v>
      </c>
      <c r="Z1191" s="141">
        <v>0</v>
      </c>
      <c r="AA1191" s="114">
        <v>0</v>
      </c>
      <c r="AB1191" s="114"/>
      <c r="AC1191" s="141"/>
      <c r="AD1191" s="141"/>
      <c r="AE1191" s="106">
        <v>0</v>
      </c>
      <c r="AF1191" s="106">
        <v>0</v>
      </c>
      <c r="AG1191" s="106">
        <v>0</v>
      </c>
      <c r="AH1191" s="141"/>
      <c r="AI1191" s="141"/>
      <c r="AJ1191" s="141"/>
      <c r="AK1191" s="141"/>
      <c r="AL1191" s="141"/>
      <c r="AM1191" s="141"/>
      <c r="AN1191" s="114">
        <f t="shared" si="36"/>
        <v>0</v>
      </c>
      <c r="AO1191" s="114">
        <f t="shared" si="37"/>
        <v>87500000</v>
      </c>
      <c r="AP1191" s="114"/>
      <c r="AQ1191" s="114"/>
      <c r="AR1191" s="114"/>
      <c r="AS1191" s="114"/>
      <c r="AT1191" s="190"/>
    </row>
    <row r="1192" spans="1:46" s="190" customFormat="1" ht="15" customHeight="1" x14ac:dyDescent="0.2">
      <c r="A1192" s="104"/>
      <c r="B1192" s="104">
        <f>VLOOKUP(BJB!$F$9:$F$5599,Ctrl!$B$4:$C$399,2,0)</f>
        <v>28</v>
      </c>
      <c r="C1192" s="104">
        <f>VLOOKUP(BJB!$G$9:$G$5599,Ctrl!$E$4:$F$399,2,0)</f>
        <v>0</v>
      </c>
      <c r="D1192" s="219">
        <v>1</v>
      </c>
      <c r="E1192" s="104" t="str">
        <f>VLOOKUP(BJB!$F$9:$F$5599,Ctrl!$B$4:$D$399,3,0)</f>
        <v>III</v>
      </c>
      <c r="F1192" s="139" t="s">
        <v>10541</v>
      </c>
      <c r="G1192" s="139" t="s">
        <v>7655</v>
      </c>
      <c r="H1192" s="125"/>
      <c r="I1192" s="220">
        <f>IF(G1191=BJB!$G1665,I1191+1,1)</f>
        <v>1</v>
      </c>
      <c r="J1192" s="912" t="s">
        <v>21335</v>
      </c>
      <c r="K1192" s="121" t="s">
        <v>275</v>
      </c>
      <c r="L1192" s="104" t="s">
        <v>6477</v>
      </c>
      <c r="M1192" s="104" t="s">
        <v>6060</v>
      </c>
      <c r="N1192" s="120">
        <v>41389</v>
      </c>
      <c r="O1192" s="107">
        <v>17000000</v>
      </c>
      <c r="P1192" s="105" t="s">
        <v>15588</v>
      </c>
      <c r="Q1192" s="120">
        <v>42011</v>
      </c>
      <c r="R1192" s="105">
        <v>12847028</v>
      </c>
      <c r="S1192" s="146" t="s">
        <v>6504</v>
      </c>
      <c r="T1192" s="109">
        <v>42060</v>
      </c>
      <c r="U1192" s="118">
        <v>8576578</v>
      </c>
      <c r="V1192" s="109">
        <v>42060</v>
      </c>
      <c r="W1192" s="141">
        <v>8576578</v>
      </c>
      <c r="X1192" s="141">
        <v>0</v>
      </c>
      <c r="Y1192" s="141">
        <v>0</v>
      </c>
      <c r="Z1192" s="141">
        <v>0</v>
      </c>
      <c r="AA1192" s="223">
        <v>0</v>
      </c>
      <c r="AB1192" s="223"/>
      <c r="AC1192" s="114"/>
      <c r="AD1192" s="141"/>
      <c r="AE1192" s="106">
        <v>0</v>
      </c>
      <c r="AF1192" s="106">
        <v>0</v>
      </c>
      <c r="AG1192" s="106">
        <v>0</v>
      </c>
      <c r="AH1192" s="114"/>
      <c r="AI1192" s="114"/>
      <c r="AJ1192" s="114"/>
      <c r="AK1192" s="114"/>
      <c r="AL1192" s="114"/>
      <c r="AM1192" s="114"/>
      <c r="AN1192" s="114">
        <f t="shared" si="36"/>
        <v>0</v>
      </c>
      <c r="AO1192" s="114">
        <f t="shared" si="37"/>
        <v>8576578</v>
      </c>
      <c r="AP1192" s="114"/>
      <c r="AQ1192" s="114"/>
      <c r="AR1192" s="114"/>
      <c r="AS1192" s="114"/>
    </row>
    <row r="1193" spans="1:46" s="191" customFormat="1" ht="15" customHeight="1" x14ac:dyDescent="0.2">
      <c r="A1193" s="104"/>
      <c r="B1193" s="104">
        <f>VLOOKUP(BJB!$F$9:$F$5599,Ctrl!$B$4:$C$399,2,0)</f>
        <v>28</v>
      </c>
      <c r="C1193" s="104">
        <f>VLOOKUP(BJB!$G$9:$G$5599,Ctrl!$E$4:$F$399,2,0)</f>
        <v>5</v>
      </c>
      <c r="D1193" s="219">
        <v>1</v>
      </c>
      <c r="E1193" s="104" t="str">
        <f>VLOOKUP(BJB!$F$9:$F$5599,Ctrl!$B$4:$D$399,3,0)</f>
        <v>III</v>
      </c>
      <c r="F1193" s="139" t="s">
        <v>10541</v>
      </c>
      <c r="G1193" s="139" t="s">
        <v>2058</v>
      </c>
      <c r="H1193" s="125"/>
      <c r="I1193" s="220">
        <f>IF(G1192=BJB!$G1836,I1192+1,1)</f>
        <v>1</v>
      </c>
      <c r="J1193" s="912" t="s">
        <v>21336</v>
      </c>
      <c r="K1193" s="121" t="s">
        <v>5842</v>
      </c>
      <c r="L1193" s="104" t="s">
        <v>6477</v>
      </c>
      <c r="M1193" s="104" t="s">
        <v>5843</v>
      </c>
      <c r="N1193" s="120">
        <v>41130</v>
      </c>
      <c r="O1193" s="105">
        <v>40000000</v>
      </c>
      <c r="P1193" s="105" t="s">
        <v>15589</v>
      </c>
      <c r="Q1193" s="120">
        <v>41598</v>
      </c>
      <c r="R1193" s="105">
        <v>34906855</v>
      </c>
      <c r="S1193" s="146" t="s">
        <v>5759</v>
      </c>
      <c r="T1193" s="109">
        <v>41844</v>
      </c>
      <c r="U1193" s="141">
        <v>23551840</v>
      </c>
      <c r="V1193" s="109">
        <v>41821</v>
      </c>
      <c r="W1193" s="141">
        <v>23551840</v>
      </c>
      <c r="X1193" s="141">
        <v>0</v>
      </c>
      <c r="Y1193" s="141">
        <v>0</v>
      </c>
      <c r="Z1193" s="141">
        <v>0</v>
      </c>
      <c r="AA1193" s="114">
        <v>0</v>
      </c>
      <c r="AB1193" s="114"/>
      <c r="AC1193" s="141"/>
      <c r="AD1193" s="141"/>
      <c r="AE1193" s="106">
        <v>0</v>
      </c>
      <c r="AF1193" s="106">
        <v>0</v>
      </c>
      <c r="AG1193" s="106">
        <v>0</v>
      </c>
      <c r="AH1193" s="141"/>
      <c r="AI1193" s="141"/>
      <c r="AJ1193" s="141"/>
      <c r="AK1193" s="141"/>
      <c r="AL1193" s="141"/>
      <c r="AM1193" s="141"/>
      <c r="AN1193" s="114">
        <f t="shared" si="36"/>
        <v>0</v>
      </c>
      <c r="AO1193" s="114">
        <f t="shared" si="37"/>
        <v>23551840</v>
      </c>
      <c r="AP1193" s="114"/>
      <c r="AQ1193" s="114"/>
      <c r="AR1193" s="114"/>
      <c r="AS1193" s="114"/>
      <c r="AT1193" s="190"/>
    </row>
    <row r="1194" spans="1:46" s="190" customFormat="1" ht="15" customHeight="1" x14ac:dyDescent="0.2">
      <c r="A1194" s="104"/>
      <c r="B1194" s="104">
        <f>VLOOKUP(BJB!$F$9:$F$5599,Ctrl!$B$4:$C$399,2,0)</f>
        <v>28</v>
      </c>
      <c r="C1194" s="104">
        <f>VLOOKUP(BJB!$G$9:$G$5599,Ctrl!$E$4:$F$399,2,0)</f>
        <v>4</v>
      </c>
      <c r="D1194" s="219">
        <v>1</v>
      </c>
      <c r="E1194" s="104" t="str">
        <f>VLOOKUP(BJB!$F$9:$F$5599,Ctrl!$B$4:$D$399,3,0)</f>
        <v>III</v>
      </c>
      <c r="F1194" s="139" t="s">
        <v>10541</v>
      </c>
      <c r="G1194" s="139" t="s">
        <v>2026</v>
      </c>
      <c r="H1194" s="125"/>
      <c r="I1194" s="220">
        <f>IF(G1193=BJB!$G1968,I1193+1,1)</f>
        <v>1</v>
      </c>
      <c r="J1194" s="912" t="s">
        <v>21337</v>
      </c>
      <c r="K1194" s="121" t="s">
        <v>2050</v>
      </c>
      <c r="L1194" s="104" t="s">
        <v>6477</v>
      </c>
      <c r="M1194" s="127" t="s">
        <v>2051</v>
      </c>
      <c r="N1194" s="128">
        <v>41213</v>
      </c>
      <c r="O1194" s="140">
        <v>250000000</v>
      </c>
      <c r="P1194" s="105" t="s">
        <v>15590</v>
      </c>
      <c r="Q1194" s="120">
        <v>41554</v>
      </c>
      <c r="R1194" s="105">
        <v>283504597</v>
      </c>
      <c r="S1194" s="234" t="s">
        <v>5980</v>
      </c>
      <c r="T1194" s="130">
        <v>41598</v>
      </c>
      <c r="U1194" s="141">
        <v>175000000</v>
      </c>
      <c r="V1194" s="109">
        <v>41598</v>
      </c>
      <c r="W1194" s="141">
        <v>175000000</v>
      </c>
      <c r="X1194" s="141">
        <v>0</v>
      </c>
      <c r="Y1194" s="141">
        <v>0</v>
      </c>
      <c r="Z1194" s="141">
        <v>0</v>
      </c>
      <c r="AA1194" s="114">
        <v>6112000</v>
      </c>
      <c r="AB1194" s="114"/>
      <c r="AC1194" s="141"/>
      <c r="AD1194" s="141"/>
      <c r="AE1194" s="106">
        <v>0</v>
      </c>
      <c r="AF1194" s="106">
        <v>0</v>
      </c>
      <c r="AG1194" s="106">
        <v>0</v>
      </c>
      <c r="AH1194" s="141"/>
      <c r="AI1194" s="141"/>
      <c r="AJ1194" s="141"/>
      <c r="AK1194" s="141"/>
      <c r="AL1194" s="141"/>
      <c r="AM1194" s="141"/>
      <c r="AN1194" s="114">
        <f t="shared" si="36"/>
        <v>6112000</v>
      </c>
      <c r="AO1194" s="114">
        <f t="shared" si="37"/>
        <v>168888000</v>
      </c>
      <c r="AP1194" s="114"/>
      <c r="AQ1194" s="114"/>
      <c r="AR1194" s="114"/>
      <c r="AS1194" s="114"/>
    </row>
    <row r="1195" spans="1:46" s="191" customFormat="1" ht="15" customHeight="1" x14ac:dyDescent="0.2">
      <c r="A1195" s="104"/>
      <c r="B1195" s="104">
        <f>VLOOKUP(BJB!$F$9:$F$5599,Ctrl!$B$4:$C$399,2,0)</f>
        <v>28</v>
      </c>
      <c r="C1195" s="104">
        <f>VLOOKUP(BJB!$G$9:$G$5599,Ctrl!$E$4:$F$399,2,0)</f>
        <v>3</v>
      </c>
      <c r="D1195" s="219">
        <v>1</v>
      </c>
      <c r="E1195" s="104" t="str">
        <f>VLOOKUP(BJB!$F$9:$F$5599,Ctrl!$B$4:$D$399,3,0)</f>
        <v>III</v>
      </c>
      <c r="F1195" s="139" t="s">
        <v>10541</v>
      </c>
      <c r="G1195" s="139" t="s">
        <v>1957</v>
      </c>
      <c r="H1195" s="125">
        <v>1120905000830</v>
      </c>
      <c r="I1195" s="220">
        <f>IF(G1194=BJB!$G1896,I1194+1,1)</f>
        <v>1</v>
      </c>
      <c r="J1195" s="912" t="s">
        <v>21338</v>
      </c>
      <c r="K1195" s="121" t="s">
        <v>2021</v>
      </c>
      <c r="L1195" s="104" t="s">
        <v>6477</v>
      </c>
      <c r="M1195" s="104" t="s">
        <v>2020</v>
      </c>
      <c r="N1195" s="120">
        <v>41218</v>
      </c>
      <c r="O1195" s="105">
        <v>70000000</v>
      </c>
      <c r="P1195" s="105" t="s">
        <v>15591</v>
      </c>
      <c r="Q1195" s="120">
        <v>41540</v>
      </c>
      <c r="R1195" s="105">
        <v>78644317</v>
      </c>
      <c r="S1195" s="146" t="s">
        <v>2013</v>
      </c>
      <c r="T1195" s="109">
        <v>41571</v>
      </c>
      <c r="U1195" s="141">
        <v>49000000</v>
      </c>
      <c r="V1195" s="109">
        <v>41564</v>
      </c>
      <c r="W1195" s="141">
        <v>49000000</v>
      </c>
      <c r="X1195" s="141">
        <v>0</v>
      </c>
      <c r="Y1195" s="141">
        <v>0</v>
      </c>
      <c r="Z1195" s="141">
        <v>0</v>
      </c>
      <c r="AA1195" s="150">
        <v>224427</v>
      </c>
      <c r="AB1195" s="150"/>
      <c r="AC1195" s="132"/>
      <c r="AD1195" s="141"/>
      <c r="AE1195" s="106">
        <v>0</v>
      </c>
      <c r="AF1195" s="106">
        <v>0</v>
      </c>
      <c r="AG1195" s="106">
        <v>0</v>
      </c>
      <c r="AH1195" s="141"/>
      <c r="AI1195" s="141"/>
      <c r="AJ1195" s="141"/>
      <c r="AK1195" s="154"/>
      <c r="AL1195" s="141"/>
      <c r="AM1195" s="141"/>
      <c r="AN1195" s="114">
        <f t="shared" si="36"/>
        <v>224427</v>
      </c>
      <c r="AO1195" s="114">
        <f t="shared" si="37"/>
        <v>48775573</v>
      </c>
      <c r="AP1195" s="114"/>
      <c r="AQ1195" s="114"/>
      <c r="AR1195" s="114"/>
      <c r="AS1195" s="114"/>
      <c r="AT1195" s="190"/>
    </row>
    <row r="1196" spans="1:46" s="190" customFormat="1" ht="15" customHeight="1" x14ac:dyDescent="0.2">
      <c r="A1196" s="104"/>
      <c r="B1196" s="104">
        <f>VLOOKUP(BJB!$F$9:$F$5599,Ctrl!$B$4:$C$399,2,0)</f>
        <v>28</v>
      </c>
      <c r="C1196" s="104">
        <f>VLOOKUP(BJB!$G$9:$G$5599,Ctrl!$E$4:$F$399,2,0)</f>
        <v>3</v>
      </c>
      <c r="D1196" s="219">
        <v>1</v>
      </c>
      <c r="E1196" s="104" t="str">
        <f>VLOOKUP(BJB!$F$9:$F$5599,Ctrl!$B$4:$D$399,3,0)</f>
        <v>III</v>
      </c>
      <c r="F1196" s="139" t="s">
        <v>10541</v>
      </c>
      <c r="G1196" s="139" t="s">
        <v>1957</v>
      </c>
      <c r="H1196" s="125"/>
      <c r="I1196" s="220">
        <f>IF(G1195=BJB!$G1943,I1195+1,1)</f>
        <v>1</v>
      </c>
      <c r="J1196" s="912" t="s">
        <v>21339</v>
      </c>
      <c r="K1196" s="121" t="s">
        <v>8122</v>
      </c>
      <c r="L1196" s="104" t="s">
        <v>6477</v>
      </c>
      <c r="M1196" s="104" t="s">
        <v>2004</v>
      </c>
      <c r="N1196" s="120">
        <v>41169</v>
      </c>
      <c r="O1196" s="105">
        <v>110000000</v>
      </c>
      <c r="P1196" s="105" t="s">
        <v>6222</v>
      </c>
      <c r="Q1196" s="120" t="s">
        <v>6222</v>
      </c>
      <c r="R1196" s="890">
        <v>0</v>
      </c>
      <c r="S1196" s="146" t="s">
        <v>8260</v>
      </c>
      <c r="T1196" s="109">
        <v>42153</v>
      </c>
      <c r="U1196" s="141">
        <v>77000000</v>
      </c>
      <c r="V1196" s="109" t="s">
        <v>6222</v>
      </c>
      <c r="W1196" s="141">
        <v>0</v>
      </c>
      <c r="X1196" s="141">
        <v>0</v>
      </c>
      <c r="Y1196" s="141">
        <v>0</v>
      </c>
      <c r="Z1196" s="141">
        <v>0</v>
      </c>
      <c r="AA1196" s="114">
        <v>0</v>
      </c>
      <c r="AB1196" s="114"/>
      <c r="AC1196" s="132"/>
      <c r="AD1196" s="141"/>
      <c r="AE1196" s="106">
        <v>0</v>
      </c>
      <c r="AF1196" s="106">
        <v>0</v>
      </c>
      <c r="AG1196" s="106">
        <v>0</v>
      </c>
      <c r="AH1196" s="106"/>
      <c r="AI1196" s="106"/>
      <c r="AJ1196" s="106"/>
      <c r="AK1196" s="106"/>
      <c r="AL1196" s="106"/>
      <c r="AM1196" s="106"/>
      <c r="AN1196" s="114">
        <f t="shared" si="36"/>
        <v>0</v>
      </c>
      <c r="AO1196" s="114">
        <f t="shared" si="37"/>
        <v>77000000</v>
      </c>
      <c r="AP1196" s="114"/>
      <c r="AQ1196" s="114"/>
      <c r="AR1196" s="114"/>
      <c r="AS1196" s="114"/>
    </row>
    <row r="1197" spans="1:46" s="190" customFormat="1" ht="15" customHeight="1" x14ac:dyDescent="0.2">
      <c r="A1197" s="104"/>
      <c r="B1197" s="104">
        <f>VLOOKUP(BJB!$F$9:$F$5599,Ctrl!$B$4:$C$399,2,0)</f>
        <v>28</v>
      </c>
      <c r="C1197" s="104">
        <f>VLOOKUP(BJB!$G$9:$G$5599,Ctrl!$E$4:$F$399,2,0)</f>
        <v>0</v>
      </c>
      <c r="D1197" s="219">
        <v>1</v>
      </c>
      <c r="E1197" s="104" t="str">
        <f>VLOOKUP(BJB!$F$9:$F$5599,Ctrl!$B$4:$D$399,3,0)</f>
        <v>III</v>
      </c>
      <c r="F1197" s="139" t="s">
        <v>10541</v>
      </c>
      <c r="G1197" s="139" t="s">
        <v>7655</v>
      </c>
      <c r="H1197" s="886" t="s">
        <v>14740</v>
      </c>
      <c r="I1197" s="220">
        <f>IF(G1196=BJB!$G1485,I1196+1,1)</f>
        <v>1</v>
      </c>
      <c r="J1197" s="891" t="s">
        <v>18293</v>
      </c>
      <c r="K1197" s="121" t="s">
        <v>1571</v>
      </c>
      <c r="L1197" s="104" t="s">
        <v>6477</v>
      </c>
      <c r="M1197" s="104" t="s">
        <v>1572</v>
      </c>
      <c r="N1197" s="120">
        <v>39765</v>
      </c>
      <c r="O1197" s="107">
        <v>50000000</v>
      </c>
      <c r="P1197" s="105" t="s">
        <v>6222</v>
      </c>
      <c r="Q1197" s="120" t="s">
        <v>6222</v>
      </c>
      <c r="R1197" s="890">
        <v>0</v>
      </c>
      <c r="S1197" s="108" t="s">
        <v>6896</v>
      </c>
      <c r="T1197" s="109">
        <v>40718</v>
      </c>
      <c r="U1197" s="106">
        <v>32475002</v>
      </c>
      <c r="V1197" s="109" t="s">
        <v>6222</v>
      </c>
      <c r="W1197" s="141">
        <v>0</v>
      </c>
      <c r="X1197" s="141">
        <v>0</v>
      </c>
      <c r="Y1197" s="141">
        <v>0</v>
      </c>
      <c r="Z1197" s="141">
        <v>0</v>
      </c>
      <c r="AA1197" s="114">
        <v>11124668</v>
      </c>
      <c r="AB1197" s="114">
        <v>866139</v>
      </c>
      <c r="AC1197" s="132">
        <v>866139</v>
      </c>
      <c r="AD1197" s="141">
        <v>866139</v>
      </c>
      <c r="AE1197" s="106">
        <v>866139</v>
      </c>
      <c r="AF1197" s="106">
        <v>866139</v>
      </c>
      <c r="AG1197" s="106">
        <v>0</v>
      </c>
      <c r="AH1197" s="222"/>
      <c r="AI1197" s="222"/>
      <c r="AJ1197" s="106"/>
      <c r="AK1197" s="106"/>
      <c r="AL1197" s="106"/>
      <c r="AM1197" s="106"/>
      <c r="AN1197" s="114">
        <f t="shared" si="36"/>
        <v>15455363</v>
      </c>
      <c r="AO1197" s="114">
        <f t="shared" si="37"/>
        <v>17019639</v>
      </c>
      <c r="AP1197" s="114"/>
      <c r="AQ1197" s="114"/>
      <c r="AR1197" s="114"/>
      <c r="AS1197" s="114"/>
    </row>
    <row r="1198" spans="1:46" s="191" customFormat="1" ht="15" customHeight="1" x14ac:dyDescent="0.2">
      <c r="A1198" s="104"/>
      <c r="B1198" s="104">
        <f>VLOOKUP(BJB!$F$9:$F$5599,Ctrl!$B$4:$C$399,2,0)</f>
        <v>28</v>
      </c>
      <c r="C1198" s="104">
        <f>VLOOKUP(BJB!$G$9:$G$5599,Ctrl!$E$4:$F$399,2,0)</f>
        <v>0</v>
      </c>
      <c r="D1198" s="219">
        <v>1</v>
      </c>
      <c r="E1198" s="104" t="str">
        <f>VLOOKUP(BJB!$F$9:$F$5599,Ctrl!$B$4:$D$399,3,0)</f>
        <v>III</v>
      </c>
      <c r="F1198" s="139" t="s">
        <v>10541</v>
      </c>
      <c r="G1198" s="139" t="s">
        <v>7655</v>
      </c>
      <c r="H1198" s="125"/>
      <c r="I1198" s="220">
        <f>IF(G1197=BJB!$G1502,I1197+1,1)</f>
        <v>1</v>
      </c>
      <c r="J1198" s="912" t="s">
        <v>21340</v>
      </c>
      <c r="K1198" s="121" t="s">
        <v>1598</v>
      </c>
      <c r="L1198" s="104" t="s">
        <v>6477</v>
      </c>
      <c r="M1198" s="104" t="s">
        <v>1597</v>
      </c>
      <c r="N1198" s="120">
        <v>39953</v>
      </c>
      <c r="O1198" s="107">
        <v>8000000</v>
      </c>
      <c r="P1198" s="105" t="s">
        <v>6222</v>
      </c>
      <c r="Q1198" s="120" t="s">
        <v>6222</v>
      </c>
      <c r="R1198" s="890">
        <v>0</v>
      </c>
      <c r="S1198" s="108" t="s">
        <v>1595</v>
      </c>
      <c r="T1198" s="109">
        <v>40864</v>
      </c>
      <c r="U1198" s="106">
        <v>3651530</v>
      </c>
      <c r="V1198" s="109" t="s">
        <v>6222</v>
      </c>
      <c r="W1198" s="141">
        <v>0</v>
      </c>
      <c r="X1198" s="141">
        <v>0</v>
      </c>
      <c r="Y1198" s="141">
        <v>0</v>
      </c>
      <c r="Z1198" s="141">
        <v>0</v>
      </c>
      <c r="AA1198" s="114">
        <v>3651530</v>
      </c>
      <c r="AB1198" s="114"/>
      <c r="AC1198" s="106"/>
      <c r="AD1198" s="141"/>
      <c r="AE1198" s="106">
        <v>0</v>
      </c>
      <c r="AF1198" s="106">
        <v>0</v>
      </c>
      <c r="AG1198" s="106">
        <v>0</v>
      </c>
      <c r="AH1198" s="106"/>
      <c r="AI1198" s="106"/>
      <c r="AJ1198" s="106"/>
      <c r="AK1198" s="106"/>
      <c r="AL1198" s="106"/>
      <c r="AM1198" s="106"/>
      <c r="AN1198" s="114">
        <f t="shared" si="36"/>
        <v>3651530</v>
      </c>
      <c r="AO1198" s="114">
        <f t="shared" si="37"/>
        <v>0</v>
      </c>
      <c r="AP1198" s="114"/>
      <c r="AQ1198" s="114"/>
      <c r="AR1198" s="114"/>
      <c r="AS1198" s="114"/>
      <c r="AT1198" s="190"/>
    </row>
    <row r="1199" spans="1:46" s="190" customFormat="1" ht="15" customHeight="1" x14ac:dyDescent="0.2">
      <c r="A1199" s="104"/>
      <c r="B1199" s="104">
        <f>VLOOKUP(BJB!$F$9:$F$5599,Ctrl!$B$4:$C$399,2,0)</f>
        <v>28</v>
      </c>
      <c r="C1199" s="104">
        <f>VLOOKUP(BJB!$G$9:$G$5599,Ctrl!$E$4:$F$399,2,0)</f>
        <v>1</v>
      </c>
      <c r="D1199" s="219">
        <v>1</v>
      </c>
      <c r="E1199" s="104" t="str">
        <f>VLOOKUP(BJB!$F$9:$F$5599,Ctrl!$B$4:$D$399,3,0)</f>
        <v>III</v>
      </c>
      <c r="F1199" s="139" t="s">
        <v>10541</v>
      </c>
      <c r="G1199" s="139" t="s">
        <v>1717</v>
      </c>
      <c r="H1199" s="125"/>
      <c r="I1199" s="220">
        <f>IF(G1198=BJB!$G1738,I1198+1,1)</f>
        <v>1</v>
      </c>
      <c r="J1199" s="912" t="s">
        <v>21341</v>
      </c>
      <c r="K1199" s="121" t="s">
        <v>1804</v>
      </c>
      <c r="L1199" s="104" t="s">
        <v>6477</v>
      </c>
      <c r="M1199" s="104" t="s">
        <v>1532</v>
      </c>
      <c r="N1199" s="120">
        <v>39765</v>
      </c>
      <c r="O1199" s="107">
        <v>35000000</v>
      </c>
      <c r="P1199" s="105" t="s">
        <v>6222</v>
      </c>
      <c r="Q1199" s="120" t="s">
        <v>6222</v>
      </c>
      <c r="R1199" s="890">
        <v>0</v>
      </c>
      <c r="S1199" s="108" t="s">
        <v>1794</v>
      </c>
      <c r="T1199" s="109">
        <v>40840</v>
      </c>
      <c r="U1199" s="106">
        <v>26250000</v>
      </c>
      <c r="V1199" s="109" t="s">
        <v>6222</v>
      </c>
      <c r="W1199" s="141">
        <v>0</v>
      </c>
      <c r="X1199" s="141">
        <v>0</v>
      </c>
      <c r="Y1199" s="141">
        <v>0</v>
      </c>
      <c r="Z1199" s="141">
        <v>0</v>
      </c>
      <c r="AA1199" s="114">
        <v>616000</v>
      </c>
      <c r="AB1199" s="114"/>
      <c r="AC1199" s="106"/>
      <c r="AD1199" s="141"/>
      <c r="AE1199" s="106">
        <v>0</v>
      </c>
      <c r="AF1199" s="106">
        <v>0</v>
      </c>
      <c r="AG1199" s="106">
        <v>0</v>
      </c>
      <c r="AH1199" s="106"/>
      <c r="AI1199" s="106"/>
      <c r="AJ1199" s="106"/>
      <c r="AK1199" s="106"/>
      <c r="AL1199" s="106"/>
      <c r="AM1199" s="106"/>
      <c r="AN1199" s="114">
        <f t="shared" si="36"/>
        <v>616000</v>
      </c>
      <c r="AO1199" s="114">
        <f t="shared" si="37"/>
        <v>25634000</v>
      </c>
      <c r="AP1199" s="114"/>
      <c r="AQ1199" s="114"/>
      <c r="AR1199" s="114"/>
      <c r="AS1199" s="114"/>
    </row>
    <row r="1200" spans="1:46" s="190" customFormat="1" ht="15" customHeight="1" x14ac:dyDescent="0.2">
      <c r="A1200" s="104"/>
      <c r="B1200" s="104">
        <f>VLOOKUP(BJB!$F$9:$F$5599,Ctrl!$B$4:$C$399,2,0)</f>
        <v>28</v>
      </c>
      <c r="C1200" s="104">
        <f>VLOOKUP(BJB!$G$9:$G$5599,Ctrl!$E$4:$F$399,2,0)</f>
        <v>1</v>
      </c>
      <c r="D1200" s="219">
        <v>1</v>
      </c>
      <c r="E1200" s="104" t="str">
        <f>VLOOKUP(BJB!$F$9:$F$5599,Ctrl!$B$4:$D$399,3,0)</f>
        <v>III</v>
      </c>
      <c r="F1200" s="139" t="s">
        <v>10541</v>
      </c>
      <c r="G1200" s="139" t="s">
        <v>1717</v>
      </c>
      <c r="H1200" s="125"/>
      <c r="I1200" s="220">
        <f>IF(G1199=BJB!$G1811,I1199+1,1)</f>
        <v>1</v>
      </c>
      <c r="J1200" s="912" t="s">
        <v>21342</v>
      </c>
      <c r="K1200" s="126" t="s">
        <v>5104</v>
      </c>
      <c r="L1200" s="104" t="s">
        <v>6476</v>
      </c>
      <c r="M1200" s="104" t="s">
        <v>5106</v>
      </c>
      <c r="N1200" s="128">
        <v>39930</v>
      </c>
      <c r="O1200" s="140">
        <v>77000000</v>
      </c>
      <c r="P1200" s="105" t="s">
        <v>6222</v>
      </c>
      <c r="Q1200" s="120" t="s">
        <v>6222</v>
      </c>
      <c r="R1200" s="890">
        <v>0</v>
      </c>
      <c r="S1200" s="234" t="s">
        <v>5099</v>
      </c>
      <c r="T1200" s="120">
        <v>41655</v>
      </c>
      <c r="U1200" s="141">
        <v>28158611</v>
      </c>
      <c r="V1200" s="109" t="s">
        <v>6222</v>
      </c>
      <c r="W1200" s="141">
        <v>0</v>
      </c>
      <c r="X1200" s="141">
        <v>0</v>
      </c>
      <c r="Y1200" s="141">
        <v>0</v>
      </c>
      <c r="Z1200" s="141">
        <v>0</v>
      </c>
      <c r="AA1200" s="114">
        <v>0</v>
      </c>
      <c r="AB1200" s="114"/>
      <c r="AC1200" s="141"/>
      <c r="AD1200" s="141"/>
      <c r="AE1200" s="106">
        <v>0</v>
      </c>
      <c r="AF1200" s="106">
        <v>0</v>
      </c>
      <c r="AG1200" s="106">
        <v>0</v>
      </c>
      <c r="AH1200" s="141"/>
      <c r="AI1200" s="141"/>
      <c r="AJ1200" s="141"/>
      <c r="AK1200" s="141"/>
      <c r="AL1200" s="141"/>
      <c r="AM1200" s="141"/>
      <c r="AN1200" s="114">
        <f t="shared" si="36"/>
        <v>0</v>
      </c>
      <c r="AO1200" s="114">
        <f t="shared" si="37"/>
        <v>28158611</v>
      </c>
      <c r="AP1200" s="114"/>
      <c r="AQ1200" s="114"/>
      <c r="AR1200" s="114"/>
      <c r="AS1200" s="114"/>
    </row>
    <row r="1201" spans="1:46" s="191" customFormat="1" ht="15" customHeight="1" x14ac:dyDescent="0.2">
      <c r="A1201" s="104"/>
      <c r="B1201" s="104">
        <f>VLOOKUP(BJB!$F$9:$F$5599,Ctrl!$B$4:$C$399,2,0)</f>
        <v>28</v>
      </c>
      <c r="C1201" s="104">
        <f>VLOOKUP(BJB!$G$9:$G$5599,Ctrl!$E$4:$F$399,2,0)</f>
        <v>3</v>
      </c>
      <c r="D1201" s="219">
        <v>1</v>
      </c>
      <c r="E1201" s="104" t="str">
        <f>VLOOKUP(BJB!$F$9:$F$5599,Ctrl!$B$4:$D$399,3,0)</f>
        <v>III</v>
      </c>
      <c r="F1201" s="139" t="s">
        <v>10541</v>
      </c>
      <c r="G1201" s="139" t="s">
        <v>1957</v>
      </c>
      <c r="H1201" s="125"/>
      <c r="I1201" s="220">
        <f>IF(G1200=BJB!$G1902,I1200+1,1)</f>
        <v>1</v>
      </c>
      <c r="J1201" s="912" t="s">
        <v>21343</v>
      </c>
      <c r="K1201" s="121" t="s">
        <v>5388</v>
      </c>
      <c r="L1201" s="104" t="s">
        <v>6477</v>
      </c>
      <c r="M1201" s="104" t="s">
        <v>5389</v>
      </c>
      <c r="N1201" s="120">
        <v>41107</v>
      </c>
      <c r="O1201" s="105">
        <v>20000000</v>
      </c>
      <c r="P1201" s="105" t="s">
        <v>15592</v>
      </c>
      <c r="Q1201" s="120">
        <v>41611</v>
      </c>
      <c r="R1201" s="105">
        <v>13646118</v>
      </c>
      <c r="S1201" s="234" t="s">
        <v>5326</v>
      </c>
      <c r="T1201" s="109">
        <v>41759</v>
      </c>
      <c r="U1201" s="141">
        <v>9552283</v>
      </c>
      <c r="V1201" s="109">
        <v>41730</v>
      </c>
      <c r="W1201" s="141">
        <v>9552283</v>
      </c>
      <c r="X1201" s="141">
        <v>0</v>
      </c>
      <c r="Y1201" s="141">
        <v>0</v>
      </c>
      <c r="Z1201" s="141">
        <v>0</v>
      </c>
      <c r="AA1201" s="150">
        <v>0</v>
      </c>
      <c r="AB1201" s="150"/>
      <c r="AC1201" s="141"/>
      <c r="AD1201" s="141"/>
      <c r="AE1201" s="106">
        <v>0</v>
      </c>
      <c r="AF1201" s="106">
        <v>0</v>
      </c>
      <c r="AG1201" s="106">
        <v>0</v>
      </c>
      <c r="AH1201" s="141"/>
      <c r="AI1201" s="141"/>
      <c r="AJ1201" s="141"/>
      <c r="AK1201" s="141"/>
      <c r="AL1201" s="141"/>
      <c r="AM1201" s="141"/>
      <c r="AN1201" s="114">
        <f t="shared" si="36"/>
        <v>0</v>
      </c>
      <c r="AO1201" s="114">
        <f t="shared" si="37"/>
        <v>9552283</v>
      </c>
      <c r="AP1201" s="114"/>
      <c r="AQ1201" s="114"/>
      <c r="AR1201" s="114"/>
      <c r="AS1201" s="114"/>
      <c r="AT1201" s="190"/>
    </row>
    <row r="1202" spans="1:46" s="190" customFormat="1" ht="15" customHeight="1" x14ac:dyDescent="0.2">
      <c r="A1202" s="104"/>
      <c r="B1202" s="104">
        <f>VLOOKUP(BJB!$F$9:$F$5599,Ctrl!$B$4:$C$399,2,0)</f>
        <v>28</v>
      </c>
      <c r="C1202" s="104">
        <f>VLOOKUP(BJB!$G$9:$G$5599,Ctrl!$E$4:$F$399,2,0)</f>
        <v>3</v>
      </c>
      <c r="D1202" s="219">
        <v>1</v>
      </c>
      <c r="E1202" s="104" t="str">
        <f>VLOOKUP(BJB!$F$9:$F$5599,Ctrl!$B$4:$D$399,3,0)</f>
        <v>III</v>
      </c>
      <c r="F1202" s="139" t="s">
        <v>10541</v>
      </c>
      <c r="G1202" s="139" t="s">
        <v>1957</v>
      </c>
      <c r="H1202" s="886" t="s">
        <v>14741</v>
      </c>
      <c r="I1202" s="220">
        <f>IF(G1201=BJB!$G1928,I1201+1,1)</f>
        <v>1</v>
      </c>
      <c r="J1202" s="891" t="s">
        <v>18294</v>
      </c>
      <c r="K1202" s="121" t="s">
        <v>6045</v>
      </c>
      <c r="L1202" s="104" t="s">
        <v>6477</v>
      </c>
      <c r="M1202" s="104" t="s">
        <v>5739</v>
      </c>
      <c r="N1202" s="120">
        <v>41305</v>
      </c>
      <c r="O1202" s="105">
        <v>25000000</v>
      </c>
      <c r="P1202" s="105" t="s">
        <v>15593</v>
      </c>
      <c r="Q1202" s="120">
        <v>41726</v>
      </c>
      <c r="R1202" s="105">
        <v>25077111</v>
      </c>
      <c r="S1202" s="146" t="s">
        <v>6041</v>
      </c>
      <c r="T1202" s="109">
        <v>41973</v>
      </c>
      <c r="U1202" s="141">
        <v>16580680</v>
      </c>
      <c r="V1202" s="109">
        <v>41944</v>
      </c>
      <c r="W1202" s="141">
        <v>16580680</v>
      </c>
      <c r="X1202" s="141">
        <v>0</v>
      </c>
      <c r="Y1202" s="141">
        <v>0</v>
      </c>
      <c r="Z1202" s="141">
        <v>0</v>
      </c>
      <c r="AA1202" s="150">
        <v>1811296</v>
      </c>
      <c r="AB1202" s="150"/>
      <c r="AC1202" s="132"/>
      <c r="AD1202" s="141">
        <v>823316</v>
      </c>
      <c r="AE1202" s="106">
        <v>0</v>
      </c>
      <c r="AF1202" s="106">
        <v>658653</v>
      </c>
      <c r="AG1202" s="106">
        <v>0</v>
      </c>
      <c r="AH1202" s="141"/>
      <c r="AI1202" s="141"/>
      <c r="AJ1202" s="141"/>
      <c r="AK1202" s="116"/>
      <c r="AL1202" s="141"/>
      <c r="AM1202" s="141"/>
      <c r="AN1202" s="114">
        <f t="shared" si="36"/>
        <v>3293265</v>
      </c>
      <c r="AO1202" s="114">
        <f t="shared" si="37"/>
        <v>13287415</v>
      </c>
      <c r="AP1202" s="114"/>
      <c r="AQ1202" s="114"/>
      <c r="AR1202" s="114"/>
      <c r="AS1202" s="114"/>
    </row>
    <row r="1203" spans="1:46" s="190" customFormat="1" ht="15" customHeight="1" x14ac:dyDescent="0.2">
      <c r="A1203" s="104"/>
      <c r="B1203" s="104">
        <f>VLOOKUP(BJB!$F$9:$F$5599,Ctrl!$B$4:$C$399,2,0)</f>
        <v>28</v>
      </c>
      <c r="C1203" s="104">
        <f>VLOOKUP(BJB!$G$9:$G$5599,Ctrl!$E$4:$F$399,2,0)</f>
        <v>6</v>
      </c>
      <c r="D1203" s="219">
        <v>1</v>
      </c>
      <c r="E1203" s="104" t="str">
        <f>VLOOKUP(BJB!$F$9:$F$5599,Ctrl!$B$4:$D$399,3,0)</f>
        <v>III</v>
      </c>
      <c r="F1203" s="139" t="s">
        <v>10580</v>
      </c>
      <c r="G1203" s="139" t="s">
        <v>8027</v>
      </c>
      <c r="H1203" s="125">
        <v>1130315001201</v>
      </c>
      <c r="I1203" s="220">
        <f>IF(G1202=BJB!$G2063,I1202+1,1)</f>
        <v>1</v>
      </c>
      <c r="J1203" s="912" t="s">
        <v>21344</v>
      </c>
      <c r="K1203" s="121" t="s">
        <v>8093</v>
      </c>
      <c r="L1203" s="104" t="s">
        <v>6477</v>
      </c>
      <c r="M1203" s="104" t="s">
        <v>5540</v>
      </c>
      <c r="N1203" s="120">
        <v>41479</v>
      </c>
      <c r="O1203" s="105">
        <v>115000000</v>
      </c>
      <c r="P1203" s="105" t="s">
        <v>15594</v>
      </c>
      <c r="Q1203" s="120">
        <v>41981</v>
      </c>
      <c r="R1203" s="105">
        <v>85692317</v>
      </c>
      <c r="S1203" s="146" t="s">
        <v>8236</v>
      </c>
      <c r="T1203" s="109">
        <v>42144</v>
      </c>
      <c r="U1203" s="141">
        <v>58143482</v>
      </c>
      <c r="V1203" s="109">
        <v>42144</v>
      </c>
      <c r="W1203" s="141">
        <v>58143482</v>
      </c>
      <c r="X1203" s="141">
        <v>0</v>
      </c>
      <c r="Y1203" s="141">
        <v>0</v>
      </c>
      <c r="Z1203" s="141">
        <v>0</v>
      </c>
      <c r="AA1203" s="114">
        <v>1602250</v>
      </c>
      <c r="AB1203" s="114"/>
      <c r="AC1203" s="132"/>
      <c r="AD1203" s="141"/>
      <c r="AE1203" s="106">
        <v>0</v>
      </c>
      <c r="AF1203" s="106">
        <v>0</v>
      </c>
      <c r="AG1203" s="106">
        <v>0</v>
      </c>
      <c r="AH1203" s="106"/>
      <c r="AI1203" s="106"/>
      <c r="AJ1203" s="106"/>
      <c r="AK1203" s="106"/>
      <c r="AL1203" s="106"/>
      <c r="AM1203" s="106"/>
      <c r="AN1203" s="114">
        <f t="shared" si="36"/>
        <v>1602250</v>
      </c>
      <c r="AO1203" s="114">
        <f t="shared" si="37"/>
        <v>56541232</v>
      </c>
      <c r="AP1203" s="114"/>
      <c r="AQ1203" s="114"/>
      <c r="AR1203" s="114"/>
      <c r="AS1203" s="114"/>
    </row>
    <row r="1204" spans="1:46" s="190" customFormat="1" ht="15" customHeight="1" x14ac:dyDescent="0.2">
      <c r="A1204" s="104"/>
      <c r="B1204" s="104">
        <f>VLOOKUP(BJB!$F$9:$F$5599,Ctrl!$B$4:$C$399,2,0)</f>
        <v>28</v>
      </c>
      <c r="C1204" s="104">
        <f>VLOOKUP(BJB!$G$9:$G$5599,Ctrl!$E$4:$F$399,2,0)</f>
        <v>0</v>
      </c>
      <c r="D1204" s="219">
        <v>1</v>
      </c>
      <c r="E1204" s="104" t="str">
        <f>VLOOKUP(BJB!$F$9:$F$5599,Ctrl!$B$4:$D$399,3,0)</f>
        <v>III</v>
      </c>
      <c r="F1204" s="139" t="s">
        <v>10541</v>
      </c>
      <c r="G1204" s="139" t="s">
        <v>7655</v>
      </c>
      <c r="H1204" s="125"/>
      <c r="I1204" s="220">
        <f>IF(G1203=BJB!$G1477,I1203+1,1)</f>
        <v>1</v>
      </c>
      <c r="J1204" s="912" t="s">
        <v>21345</v>
      </c>
      <c r="K1204" s="121" t="s">
        <v>1559</v>
      </c>
      <c r="L1204" s="104" t="s">
        <v>6477</v>
      </c>
      <c r="M1204" s="104" t="s">
        <v>1560</v>
      </c>
      <c r="N1204" s="120">
        <v>39953</v>
      </c>
      <c r="O1204" s="107">
        <v>4000000</v>
      </c>
      <c r="P1204" s="105" t="s">
        <v>6222</v>
      </c>
      <c r="Q1204" s="120" t="s">
        <v>6222</v>
      </c>
      <c r="R1204" s="890">
        <v>0</v>
      </c>
      <c r="S1204" s="108" t="s">
        <v>6896</v>
      </c>
      <c r="T1204" s="109">
        <v>40718</v>
      </c>
      <c r="U1204" s="106">
        <v>2319969</v>
      </c>
      <c r="V1204" s="109" t="s">
        <v>6222</v>
      </c>
      <c r="W1204" s="141">
        <v>0</v>
      </c>
      <c r="X1204" s="141">
        <v>0</v>
      </c>
      <c r="Y1204" s="141">
        <v>0</v>
      </c>
      <c r="Z1204" s="141">
        <v>0</v>
      </c>
      <c r="AA1204" s="114">
        <v>2319969</v>
      </c>
      <c r="AB1204" s="114"/>
      <c r="AC1204" s="106"/>
      <c r="AD1204" s="141"/>
      <c r="AE1204" s="106">
        <v>0</v>
      </c>
      <c r="AF1204" s="106">
        <v>0</v>
      </c>
      <c r="AG1204" s="106">
        <v>0</v>
      </c>
      <c r="AH1204" s="106"/>
      <c r="AI1204" s="106"/>
      <c r="AJ1204" s="106"/>
      <c r="AK1204" s="106"/>
      <c r="AL1204" s="106"/>
      <c r="AM1204" s="106"/>
      <c r="AN1204" s="114">
        <f t="shared" si="36"/>
        <v>2319969</v>
      </c>
      <c r="AO1204" s="114">
        <f t="shared" si="37"/>
        <v>0</v>
      </c>
      <c r="AP1204" s="114"/>
      <c r="AQ1204" s="114"/>
      <c r="AR1204" s="114"/>
      <c r="AS1204" s="114"/>
    </row>
    <row r="1205" spans="1:46" s="190" customFormat="1" ht="15" customHeight="1" x14ac:dyDescent="0.2">
      <c r="A1205" s="104"/>
      <c r="B1205" s="104">
        <f>VLOOKUP(BJB!$F$9:$F$5599,Ctrl!$B$4:$C$399,2,0)</f>
        <v>28</v>
      </c>
      <c r="C1205" s="104">
        <f>VLOOKUP(BJB!$G$9:$G$5599,Ctrl!$E$4:$F$399,2,0)</f>
        <v>3</v>
      </c>
      <c r="D1205" s="219">
        <v>1</v>
      </c>
      <c r="E1205" s="104" t="str">
        <f>VLOOKUP(BJB!$F$9:$F$5599,Ctrl!$B$4:$D$399,3,0)</f>
        <v>III</v>
      </c>
      <c r="F1205" s="139" t="s">
        <v>10541</v>
      </c>
      <c r="G1205" s="139" t="s">
        <v>1957</v>
      </c>
      <c r="H1205" s="125">
        <v>1121228000086</v>
      </c>
      <c r="I1205" s="220">
        <f>IF(G1204=BJB!$G1940,I1204+1,1)</f>
        <v>1</v>
      </c>
      <c r="J1205" s="912" t="s">
        <v>21346</v>
      </c>
      <c r="K1205" s="121" t="s">
        <v>8119</v>
      </c>
      <c r="L1205" s="104" t="s">
        <v>6477</v>
      </c>
      <c r="M1205" s="104" t="s">
        <v>5739</v>
      </c>
      <c r="N1205" s="120">
        <v>41305</v>
      </c>
      <c r="O1205" s="105">
        <v>150000000</v>
      </c>
      <c r="P1205" s="105" t="s">
        <v>15595</v>
      </c>
      <c r="Q1205" s="120">
        <v>41813</v>
      </c>
      <c r="R1205" s="105">
        <v>138572962</v>
      </c>
      <c r="S1205" s="146" t="s">
        <v>8260</v>
      </c>
      <c r="T1205" s="109">
        <v>42153</v>
      </c>
      <c r="U1205" s="141">
        <v>93304192</v>
      </c>
      <c r="V1205" s="109">
        <v>42153</v>
      </c>
      <c r="W1205" s="141">
        <v>93304192</v>
      </c>
      <c r="X1205" s="141">
        <v>0</v>
      </c>
      <c r="Y1205" s="141">
        <v>0</v>
      </c>
      <c r="Z1205" s="141">
        <v>0</v>
      </c>
      <c r="AA1205" s="114">
        <v>248811</v>
      </c>
      <c r="AB1205" s="114"/>
      <c r="AC1205" s="132"/>
      <c r="AD1205" s="141"/>
      <c r="AE1205" s="106">
        <v>0</v>
      </c>
      <c r="AF1205" s="106">
        <v>0</v>
      </c>
      <c r="AG1205" s="106">
        <v>0</v>
      </c>
      <c r="AH1205" s="106"/>
      <c r="AI1205" s="106"/>
      <c r="AJ1205" s="106"/>
      <c r="AK1205" s="106"/>
      <c r="AL1205" s="106"/>
      <c r="AM1205" s="106"/>
      <c r="AN1205" s="114">
        <f t="shared" si="36"/>
        <v>248811</v>
      </c>
      <c r="AO1205" s="114">
        <f t="shared" si="37"/>
        <v>93055381</v>
      </c>
      <c r="AP1205" s="114"/>
      <c r="AQ1205" s="114"/>
      <c r="AR1205" s="114"/>
      <c r="AS1205" s="114"/>
    </row>
    <row r="1206" spans="1:46" s="191" customFormat="1" ht="15" customHeight="1" x14ac:dyDescent="0.2">
      <c r="A1206" s="104"/>
      <c r="B1206" s="104">
        <f>VLOOKUP(BJB!$F$9:$F$5599,Ctrl!$B$4:$C$399,2,0)</f>
        <v>28</v>
      </c>
      <c r="C1206" s="104">
        <f>VLOOKUP(BJB!$G$9:$G$5599,Ctrl!$E$4:$F$399,2,0)</f>
        <v>0</v>
      </c>
      <c r="D1206" s="219">
        <v>1</v>
      </c>
      <c r="E1206" s="104" t="str">
        <f>VLOOKUP(BJB!$F$9:$F$5599,Ctrl!$B$4:$D$399,3,0)</f>
        <v>III</v>
      </c>
      <c r="F1206" s="139" t="s">
        <v>10541</v>
      </c>
      <c r="G1206" s="139" t="s">
        <v>7655</v>
      </c>
      <c r="H1206" s="125"/>
      <c r="I1206" s="220">
        <f>IF(G1205=BJB!$G1522,I1205+1,1)</f>
        <v>1</v>
      </c>
      <c r="J1206" s="912" t="s">
        <v>21347</v>
      </c>
      <c r="K1206" s="121" t="s">
        <v>1627</v>
      </c>
      <c r="L1206" s="104" t="s">
        <v>6476</v>
      </c>
      <c r="M1206" s="104" t="s">
        <v>1623</v>
      </c>
      <c r="N1206" s="120">
        <v>40658</v>
      </c>
      <c r="O1206" s="107">
        <v>56851240</v>
      </c>
      <c r="P1206" s="105" t="s">
        <v>15596</v>
      </c>
      <c r="Q1206" s="120">
        <v>40932</v>
      </c>
      <c r="R1206" s="105">
        <v>54044294</v>
      </c>
      <c r="S1206" s="108" t="s">
        <v>4516</v>
      </c>
      <c r="T1206" s="109">
        <v>40955</v>
      </c>
      <c r="U1206" s="106">
        <v>12970631</v>
      </c>
      <c r="V1206" s="109">
        <v>40955</v>
      </c>
      <c r="W1206" s="141">
        <v>12970631</v>
      </c>
      <c r="X1206" s="141">
        <v>0</v>
      </c>
      <c r="Y1206" s="141">
        <v>0</v>
      </c>
      <c r="Z1206" s="141">
        <v>0</v>
      </c>
      <c r="AA1206" s="114">
        <v>0</v>
      </c>
      <c r="AB1206" s="114"/>
      <c r="AC1206" s="106"/>
      <c r="AD1206" s="141"/>
      <c r="AE1206" s="106">
        <v>0</v>
      </c>
      <c r="AF1206" s="106">
        <v>0</v>
      </c>
      <c r="AG1206" s="106">
        <v>0</v>
      </c>
      <c r="AH1206" s="106"/>
      <c r="AI1206" s="106"/>
      <c r="AJ1206" s="106"/>
      <c r="AK1206" s="106"/>
      <c r="AL1206" s="106"/>
      <c r="AM1206" s="106"/>
      <c r="AN1206" s="114">
        <f t="shared" si="36"/>
        <v>0</v>
      </c>
      <c r="AO1206" s="114">
        <f t="shared" si="37"/>
        <v>12970631</v>
      </c>
      <c r="AP1206" s="114"/>
      <c r="AQ1206" s="114"/>
      <c r="AR1206" s="114"/>
      <c r="AS1206" s="114"/>
      <c r="AT1206" s="190"/>
    </row>
    <row r="1207" spans="1:46" s="190" customFormat="1" ht="15" customHeight="1" x14ac:dyDescent="0.2">
      <c r="A1207" s="104"/>
      <c r="B1207" s="104">
        <f>VLOOKUP(BJB!$F$9:$F$5599,Ctrl!$B$4:$C$399,2,0)</f>
        <v>28</v>
      </c>
      <c r="C1207" s="104">
        <f>VLOOKUP(BJB!$G$9:$G$5599,Ctrl!$E$4:$F$399,2,0)</f>
        <v>0</v>
      </c>
      <c r="D1207" s="219">
        <v>1</v>
      </c>
      <c r="E1207" s="104" t="str">
        <f>VLOOKUP(BJB!$F$9:$F$5599,Ctrl!$B$4:$D$399,3,0)</f>
        <v>III</v>
      </c>
      <c r="F1207" s="139" t="s">
        <v>10580</v>
      </c>
      <c r="G1207" s="139" t="s">
        <v>7655</v>
      </c>
      <c r="H1207" s="125" t="s">
        <v>8507</v>
      </c>
      <c r="I1207" s="220">
        <f>IF(G1206=BJB!$G1658,I1206+1,1)</f>
        <v>1</v>
      </c>
      <c r="J1207" s="912" t="s">
        <v>21348</v>
      </c>
      <c r="K1207" s="121" t="s">
        <v>10897</v>
      </c>
      <c r="L1207" s="104" t="s">
        <v>6477</v>
      </c>
      <c r="M1207" s="104" t="s">
        <v>6117</v>
      </c>
      <c r="N1207" s="120">
        <v>41254</v>
      </c>
      <c r="O1207" s="105">
        <v>30000000</v>
      </c>
      <c r="P1207" s="105" t="s">
        <v>15597</v>
      </c>
      <c r="Q1207" s="120">
        <v>42069</v>
      </c>
      <c r="R1207" s="105">
        <v>13138650</v>
      </c>
      <c r="S1207" s="146" t="s">
        <v>8330</v>
      </c>
      <c r="T1207" s="109">
        <v>42184</v>
      </c>
      <c r="U1207" s="141">
        <v>8614651</v>
      </c>
      <c r="V1207" s="109">
        <v>42184</v>
      </c>
      <c r="W1207" s="141">
        <v>8614651</v>
      </c>
      <c r="X1207" s="141">
        <v>0</v>
      </c>
      <c r="Y1207" s="141">
        <v>0</v>
      </c>
      <c r="Z1207" s="141">
        <v>0</v>
      </c>
      <c r="AA1207" s="114">
        <v>602000</v>
      </c>
      <c r="AB1207" s="114"/>
      <c r="AC1207" s="132"/>
      <c r="AD1207" s="141"/>
      <c r="AE1207" s="106">
        <v>0</v>
      </c>
      <c r="AF1207" s="106">
        <v>0</v>
      </c>
      <c r="AG1207" s="106">
        <v>0</v>
      </c>
      <c r="AH1207" s="106"/>
      <c r="AI1207" s="106"/>
      <c r="AJ1207" s="106"/>
      <c r="AK1207" s="106"/>
      <c r="AL1207" s="106"/>
      <c r="AM1207" s="106"/>
      <c r="AN1207" s="114">
        <f t="shared" si="36"/>
        <v>602000</v>
      </c>
      <c r="AO1207" s="114">
        <f t="shared" si="37"/>
        <v>8012651</v>
      </c>
      <c r="AP1207" s="114"/>
      <c r="AQ1207" s="114"/>
      <c r="AR1207" s="114"/>
      <c r="AS1207" s="114"/>
    </row>
    <row r="1208" spans="1:46" s="190" customFormat="1" ht="15" customHeight="1" x14ac:dyDescent="0.2">
      <c r="A1208" s="104"/>
      <c r="B1208" s="104">
        <f>VLOOKUP(BJB!$F$9:$F$5599,Ctrl!$B$4:$C$399,2,0)</f>
        <v>28</v>
      </c>
      <c r="C1208" s="104">
        <f>VLOOKUP(BJB!$G$9:$G$5599,Ctrl!$E$4:$F$399,2,0)</f>
        <v>5</v>
      </c>
      <c r="D1208" s="219">
        <v>1</v>
      </c>
      <c r="E1208" s="104" t="str">
        <f>VLOOKUP(BJB!$F$9:$F$5599,Ctrl!$B$4:$D$399,3,0)</f>
        <v>III</v>
      </c>
      <c r="F1208" s="139" t="s">
        <v>10541</v>
      </c>
      <c r="G1208" s="139" t="s">
        <v>2058</v>
      </c>
      <c r="H1208" s="125"/>
      <c r="I1208" s="220">
        <f>IF(G1207=BJB!$G1838,I1207+1,1)</f>
        <v>1</v>
      </c>
      <c r="J1208" s="912" t="s">
        <v>21349</v>
      </c>
      <c r="K1208" s="121" t="s">
        <v>7768</v>
      </c>
      <c r="L1208" s="104" t="s">
        <v>6477</v>
      </c>
      <c r="M1208" s="104" t="s">
        <v>7848</v>
      </c>
      <c r="N1208" s="120">
        <v>41351</v>
      </c>
      <c r="O1208" s="105">
        <v>40000000</v>
      </c>
      <c r="P1208" s="105" t="s">
        <v>15598</v>
      </c>
      <c r="Q1208" s="120">
        <v>41948</v>
      </c>
      <c r="R1208" s="105">
        <v>34900191</v>
      </c>
      <c r="S1208" s="146" t="s">
        <v>7911</v>
      </c>
      <c r="T1208" s="109">
        <v>42114</v>
      </c>
      <c r="U1208" s="141">
        <v>21461615</v>
      </c>
      <c r="V1208" s="109">
        <v>42114</v>
      </c>
      <c r="W1208" s="141">
        <v>21461615</v>
      </c>
      <c r="X1208" s="141">
        <v>0</v>
      </c>
      <c r="Y1208" s="141">
        <v>0</v>
      </c>
      <c r="Z1208" s="141">
        <v>0</v>
      </c>
      <c r="AA1208" s="114">
        <v>0</v>
      </c>
      <c r="AB1208" s="114"/>
      <c r="AC1208" s="132"/>
      <c r="AD1208" s="141"/>
      <c r="AE1208" s="106">
        <v>0</v>
      </c>
      <c r="AF1208" s="106">
        <v>0</v>
      </c>
      <c r="AG1208" s="106">
        <v>0</v>
      </c>
      <c r="AH1208" s="141"/>
      <c r="AI1208" s="141"/>
      <c r="AJ1208" s="141"/>
      <c r="AK1208" s="141"/>
      <c r="AL1208" s="141"/>
      <c r="AM1208" s="141"/>
      <c r="AN1208" s="114">
        <f t="shared" si="36"/>
        <v>0</v>
      </c>
      <c r="AO1208" s="114">
        <f t="shared" si="37"/>
        <v>21461615</v>
      </c>
      <c r="AP1208" s="114"/>
      <c r="AQ1208" s="114"/>
      <c r="AR1208" s="114"/>
      <c r="AS1208" s="114"/>
    </row>
    <row r="1209" spans="1:46" s="190" customFormat="1" ht="15" customHeight="1" x14ac:dyDescent="0.2">
      <c r="A1209" s="104"/>
      <c r="B1209" s="104">
        <f>VLOOKUP(BJB!$F$9:$F$5599,Ctrl!$B$4:$C$399,2,0)</f>
        <v>28</v>
      </c>
      <c r="C1209" s="104">
        <f>VLOOKUP(BJB!$G$9:$G$5599,Ctrl!$E$4:$F$399,2,0)</f>
        <v>3</v>
      </c>
      <c r="D1209" s="219">
        <v>1</v>
      </c>
      <c r="E1209" s="104" t="str">
        <f>VLOOKUP(BJB!$F$9:$F$5599,Ctrl!$B$4:$D$399,3,0)</f>
        <v>III</v>
      </c>
      <c r="F1209" s="139" t="s">
        <v>10541</v>
      </c>
      <c r="G1209" s="139" t="s">
        <v>1957</v>
      </c>
      <c r="H1209" s="125">
        <v>1120117000595</v>
      </c>
      <c r="I1209" s="220">
        <f>IF(G1208=BJB!$G1887,I1208+1,1)</f>
        <v>1</v>
      </c>
      <c r="J1209" s="912" t="s">
        <v>21350</v>
      </c>
      <c r="K1209" s="121" t="s">
        <v>2005</v>
      </c>
      <c r="L1209" s="104" t="s">
        <v>6477</v>
      </c>
      <c r="M1209" s="104" t="s">
        <v>2006</v>
      </c>
      <c r="N1209" s="120">
        <v>40968</v>
      </c>
      <c r="O1209" s="105">
        <v>45000000</v>
      </c>
      <c r="P1209" s="105" t="s">
        <v>15599</v>
      </c>
      <c r="Q1209" s="120">
        <v>41424</v>
      </c>
      <c r="R1209" s="105">
        <v>48474163</v>
      </c>
      <c r="S1209" s="146" t="s">
        <v>2000</v>
      </c>
      <c r="T1209" s="109">
        <v>41486</v>
      </c>
      <c r="U1209" s="112">
        <v>31500000</v>
      </c>
      <c r="V1209" s="109">
        <v>41486</v>
      </c>
      <c r="W1209" s="141">
        <v>31500000</v>
      </c>
      <c r="X1209" s="141">
        <v>0</v>
      </c>
      <c r="Y1209" s="141">
        <v>0</v>
      </c>
      <c r="Z1209" s="141">
        <v>0</v>
      </c>
      <c r="AA1209" s="150">
        <v>2222500</v>
      </c>
      <c r="AB1209" s="150"/>
      <c r="AC1209" s="132"/>
      <c r="AD1209" s="141"/>
      <c r="AE1209" s="106">
        <v>0</v>
      </c>
      <c r="AF1209" s="106">
        <v>0</v>
      </c>
      <c r="AG1209" s="106">
        <v>0</v>
      </c>
      <c r="AH1209" s="112"/>
      <c r="AI1209" s="112"/>
      <c r="AJ1209" s="112"/>
      <c r="AK1209" s="119"/>
      <c r="AL1209" s="112"/>
      <c r="AM1209" s="112"/>
      <c r="AN1209" s="114">
        <f t="shared" si="36"/>
        <v>2222500</v>
      </c>
      <c r="AO1209" s="114">
        <f t="shared" si="37"/>
        <v>29277500</v>
      </c>
      <c r="AP1209" s="114"/>
      <c r="AQ1209" s="114"/>
      <c r="AR1209" s="114"/>
      <c r="AS1209" s="114"/>
    </row>
    <row r="1210" spans="1:46" s="190" customFormat="1" ht="15" customHeight="1" x14ac:dyDescent="0.2">
      <c r="A1210" s="104"/>
      <c r="B1210" s="104">
        <f>VLOOKUP(BJB!$F$9:$F$5599,Ctrl!$B$4:$C$399,2,0)</f>
        <v>28</v>
      </c>
      <c r="C1210" s="104">
        <f>VLOOKUP(BJB!$G$9:$G$5599,Ctrl!$E$4:$F$399,2,0)</f>
        <v>1</v>
      </c>
      <c r="D1210" s="219">
        <v>1</v>
      </c>
      <c r="E1210" s="104" t="str">
        <f>VLOOKUP(BJB!$F$9:$F$5599,Ctrl!$B$4:$D$399,3,0)</f>
        <v>III</v>
      </c>
      <c r="F1210" s="139" t="s">
        <v>10541</v>
      </c>
      <c r="G1210" s="139" t="s">
        <v>1717</v>
      </c>
      <c r="H1210" s="125"/>
      <c r="I1210" s="220">
        <f>IF(G1209=BJB!$G1801,I1209+1,1)</f>
        <v>1</v>
      </c>
      <c r="J1210" s="912" t="s">
        <v>21351</v>
      </c>
      <c r="K1210" s="126" t="s">
        <v>1893</v>
      </c>
      <c r="L1210" s="104" t="s">
        <v>6477</v>
      </c>
      <c r="M1210" s="104" t="s">
        <v>1894</v>
      </c>
      <c r="N1210" s="120">
        <v>41253</v>
      </c>
      <c r="O1210" s="105">
        <v>14000000</v>
      </c>
      <c r="P1210" s="105" t="s">
        <v>15600</v>
      </c>
      <c r="Q1210" s="120">
        <v>41428</v>
      </c>
      <c r="R1210" s="105">
        <v>16386120</v>
      </c>
      <c r="S1210" s="146" t="s">
        <v>1892</v>
      </c>
      <c r="T1210" s="120">
        <v>41516</v>
      </c>
      <c r="U1210" s="141">
        <v>9800000</v>
      </c>
      <c r="V1210" s="109">
        <v>41516</v>
      </c>
      <c r="W1210" s="141">
        <v>9800000</v>
      </c>
      <c r="X1210" s="141">
        <v>0</v>
      </c>
      <c r="Y1210" s="141">
        <v>0</v>
      </c>
      <c r="Z1210" s="141">
        <v>0</v>
      </c>
      <c r="AA1210" s="114">
        <v>36400</v>
      </c>
      <c r="AB1210" s="114"/>
      <c r="AC1210" s="141"/>
      <c r="AD1210" s="141"/>
      <c r="AE1210" s="106">
        <v>0</v>
      </c>
      <c r="AF1210" s="106">
        <v>0</v>
      </c>
      <c r="AG1210" s="106">
        <v>0</v>
      </c>
      <c r="AH1210" s="141"/>
      <c r="AI1210" s="141"/>
      <c r="AJ1210" s="141"/>
      <c r="AK1210" s="141"/>
      <c r="AL1210" s="141"/>
      <c r="AM1210" s="141"/>
      <c r="AN1210" s="114">
        <f t="shared" si="36"/>
        <v>36400</v>
      </c>
      <c r="AO1210" s="114">
        <f t="shared" si="37"/>
        <v>9763600</v>
      </c>
      <c r="AP1210" s="114"/>
      <c r="AQ1210" s="114"/>
      <c r="AR1210" s="114"/>
      <c r="AS1210" s="114"/>
    </row>
    <row r="1211" spans="1:46" s="190" customFormat="1" ht="15" customHeight="1" x14ac:dyDescent="0.2">
      <c r="A1211" s="104"/>
      <c r="B1211" s="104">
        <f>VLOOKUP(BJB!$F$9:$F$5599,Ctrl!$B$4:$C$399,2,0)</f>
        <v>28</v>
      </c>
      <c r="C1211" s="104">
        <f>VLOOKUP(BJB!$G$9:$G$5599,Ctrl!$E$4:$F$399,2,0)</f>
        <v>0</v>
      </c>
      <c r="D1211" s="219">
        <v>1</v>
      </c>
      <c r="E1211" s="104" t="str">
        <f>VLOOKUP(BJB!$F$9:$F$5599,Ctrl!$B$4:$D$399,3,0)</f>
        <v>III</v>
      </c>
      <c r="F1211" s="139" t="s">
        <v>10541</v>
      </c>
      <c r="G1211" s="139" t="s">
        <v>7655</v>
      </c>
      <c r="H1211" s="125"/>
      <c r="I1211" s="220">
        <f>IF(G1210=BJB!$G1416,I1210+1,1)</f>
        <v>1</v>
      </c>
      <c r="J1211" s="912" t="s">
        <v>21352</v>
      </c>
      <c r="K1211" s="121" t="s">
        <v>1457</v>
      </c>
      <c r="L1211" s="104" t="s">
        <v>6477</v>
      </c>
      <c r="M1211" s="104" t="s">
        <v>1458</v>
      </c>
      <c r="N1211" s="120">
        <v>39001</v>
      </c>
      <c r="O1211" s="114">
        <v>44050000</v>
      </c>
      <c r="P1211" s="105" t="s">
        <v>6222</v>
      </c>
      <c r="Q1211" s="120" t="s">
        <v>6222</v>
      </c>
      <c r="R1211" s="890">
        <v>0</v>
      </c>
      <c r="S1211" s="108" t="s">
        <v>6874</v>
      </c>
      <c r="T1211" s="109">
        <v>39352</v>
      </c>
      <c r="U1211" s="114">
        <v>33037500</v>
      </c>
      <c r="V1211" s="109" t="s">
        <v>6222</v>
      </c>
      <c r="W1211" s="141">
        <v>0</v>
      </c>
      <c r="X1211" s="141">
        <v>0</v>
      </c>
      <c r="Y1211" s="141">
        <v>0</v>
      </c>
      <c r="Z1211" s="141">
        <v>0</v>
      </c>
      <c r="AA1211" s="114">
        <v>33037500</v>
      </c>
      <c r="AB1211" s="114"/>
      <c r="AC1211" s="114"/>
      <c r="AD1211" s="141"/>
      <c r="AE1211" s="106">
        <v>0</v>
      </c>
      <c r="AF1211" s="106">
        <v>0</v>
      </c>
      <c r="AG1211" s="106">
        <v>0</v>
      </c>
      <c r="AH1211" s="114"/>
      <c r="AI1211" s="114"/>
      <c r="AJ1211" s="114"/>
      <c r="AK1211" s="114"/>
      <c r="AL1211" s="114"/>
      <c r="AM1211" s="114"/>
      <c r="AN1211" s="114">
        <f t="shared" si="36"/>
        <v>33037500</v>
      </c>
      <c r="AO1211" s="114">
        <f t="shared" si="37"/>
        <v>0</v>
      </c>
      <c r="AP1211" s="114"/>
      <c r="AQ1211" s="114"/>
      <c r="AR1211" s="114"/>
      <c r="AS1211" s="114"/>
    </row>
    <row r="1212" spans="1:46" s="190" customFormat="1" ht="15" customHeight="1" x14ac:dyDescent="0.2">
      <c r="A1212" s="104"/>
      <c r="B1212" s="104">
        <f>VLOOKUP(BJB!$F$9:$F$5599,Ctrl!$B$4:$C$399,2,0)</f>
        <v>28</v>
      </c>
      <c r="C1212" s="104">
        <f>VLOOKUP(BJB!$G$9:$G$5599,Ctrl!$E$4:$F$399,2,0)</f>
        <v>0</v>
      </c>
      <c r="D1212" s="219">
        <v>1</v>
      </c>
      <c r="E1212" s="104" t="str">
        <f>VLOOKUP(BJB!$F$9:$F$5599,Ctrl!$B$4:$D$399,3,0)</f>
        <v>III</v>
      </c>
      <c r="F1212" s="139" t="s">
        <v>10541</v>
      </c>
      <c r="G1212" s="139" t="s">
        <v>7655</v>
      </c>
      <c r="H1212" s="125"/>
      <c r="I1212" s="220">
        <f>IF(G1211=BJB!$G1415,I1211+1,1)</f>
        <v>1</v>
      </c>
      <c r="J1212" s="912" t="s">
        <v>21353</v>
      </c>
      <c r="K1212" s="121" t="s">
        <v>1456</v>
      </c>
      <c r="L1212" s="104" t="s">
        <v>8018</v>
      </c>
      <c r="M1212" s="104" t="s">
        <v>1455</v>
      </c>
      <c r="N1212" s="120">
        <v>38902</v>
      </c>
      <c r="O1212" s="114">
        <v>25000000</v>
      </c>
      <c r="P1212" s="105" t="s">
        <v>6222</v>
      </c>
      <c r="Q1212" s="120" t="s">
        <v>6222</v>
      </c>
      <c r="R1212" s="890">
        <v>0</v>
      </c>
      <c r="S1212" s="108" t="s">
        <v>6873</v>
      </c>
      <c r="T1212" s="109">
        <v>39255</v>
      </c>
      <c r="U1212" s="114">
        <v>15180423</v>
      </c>
      <c r="V1212" s="109" t="s">
        <v>6222</v>
      </c>
      <c r="W1212" s="141">
        <v>0</v>
      </c>
      <c r="X1212" s="141">
        <v>0</v>
      </c>
      <c r="Y1212" s="141">
        <v>0</v>
      </c>
      <c r="Z1212" s="141">
        <v>0</v>
      </c>
      <c r="AA1212" s="114">
        <v>3975000</v>
      </c>
      <c r="AB1212" s="114"/>
      <c r="AC1212" s="114"/>
      <c r="AD1212" s="141"/>
      <c r="AE1212" s="106">
        <v>0</v>
      </c>
      <c r="AF1212" s="106">
        <v>0</v>
      </c>
      <c r="AG1212" s="106">
        <v>0</v>
      </c>
      <c r="AH1212" s="114"/>
      <c r="AI1212" s="114"/>
      <c r="AJ1212" s="114"/>
      <c r="AK1212" s="114"/>
      <c r="AL1212" s="114"/>
      <c r="AM1212" s="114"/>
      <c r="AN1212" s="114">
        <f t="shared" si="36"/>
        <v>3975000</v>
      </c>
      <c r="AO1212" s="114">
        <f t="shared" si="37"/>
        <v>11205423</v>
      </c>
      <c r="AP1212" s="114"/>
      <c r="AQ1212" s="114"/>
      <c r="AR1212" s="114"/>
      <c r="AS1212" s="114"/>
    </row>
    <row r="1213" spans="1:46" s="190" customFormat="1" ht="15" customHeight="1" x14ac:dyDescent="0.2">
      <c r="A1213" s="104"/>
      <c r="B1213" s="104">
        <f>VLOOKUP(BJB!$F$9:$F$5599,Ctrl!$B$4:$C$399,2,0)</f>
        <v>28</v>
      </c>
      <c r="C1213" s="104">
        <f>VLOOKUP(BJB!$G$9:$G$5599,Ctrl!$E$4:$F$399,2,0)</f>
        <v>0</v>
      </c>
      <c r="D1213" s="219">
        <v>1</v>
      </c>
      <c r="E1213" s="104" t="str">
        <f>VLOOKUP(BJB!$F$9:$F$5599,Ctrl!$B$4:$D$399,3,0)</f>
        <v>III</v>
      </c>
      <c r="F1213" s="139" t="s">
        <v>10541</v>
      </c>
      <c r="G1213" s="139" t="s">
        <v>7655</v>
      </c>
      <c r="H1213" s="125"/>
      <c r="I1213" s="220">
        <f>IF(G1212=BJB!$G1414,I1212+1,1)</f>
        <v>1</v>
      </c>
      <c r="J1213" s="912" t="s">
        <v>21354</v>
      </c>
      <c r="K1213" s="121" t="s">
        <v>1454</v>
      </c>
      <c r="L1213" s="104" t="s">
        <v>6477</v>
      </c>
      <c r="M1213" s="104" t="s">
        <v>1455</v>
      </c>
      <c r="N1213" s="120">
        <v>38902</v>
      </c>
      <c r="O1213" s="114">
        <v>25000000</v>
      </c>
      <c r="P1213" s="105" t="s">
        <v>6222</v>
      </c>
      <c r="Q1213" s="120" t="s">
        <v>6222</v>
      </c>
      <c r="R1213" s="890">
        <v>0</v>
      </c>
      <c r="S1213" s="108" t="s">
        <v>6872</v>
      </c>
      <c r="T1213" s="109">
        <v>39386</v>
      </c>
      <c r="U1213" s="114">
        <v>30000000</v>
      </c>
      <c r="V1213" s="109" t="s">
        <v>6222</v>
      </c>
      <c r="W1213" s="141">
        <v>0</v>
      </c>
      <c r="X1213" s="141">
        <v>0</v>
      </c>
      <c r="Y1213" s="141">
        <v>0</v>
      </c>
      <c r="Z1213" s="141">
        <v>0</v>
      </c>
      <c r="AA1213" s="114">
        <v>5025000</v>
      </c>
      <c r="AB1213" s="114"/>
      <c r="AC1213" s="114"/>
      <c r="AD1213" s="141"/>
      <c r="AE1213" s="106">
        <v>0</v>
      </c>
      <c r="AF1213" s="106">
        <v>0</v>
      </c>
      <c r="AG1213" s="106">
        <v>0</v>
      </c>
      <c r="AH1213" s="114"/>
      <c r="AI1213" s="114"/>
      <c r="AJ1213" s="114"/>
      <c r="AK1213" s="114"/>
      <c r="AL1213" s="114"/>
      <c r="AM1213" s="114"/>
      <c r="AN1213" s="114">
        <f t="shared" si="36"/>
        <v>5025000</v>
      </c>
      <c r="AO1213" s="114">
        <f t="shared" si="37"/>
        <v>24975000</v>
      </c>
      <c r="AP1213" s="114"/>
      <c r="AQ1213" s="114"/>
      <c r="AR1213" s="114"/>
      <c r="AS1213" s="114"/>
    </row>
    <row r="1214" spans="1:46" s="190" customFormat="1" ht="15" customHeight="1" x14ac:dyDescent="0.2">
      <c r="A1214" s="104"/>
      <c r="B1214" s="104">
        <f>VLOOKUP(BJB!$F$9:$F$5599,Ctrl!$B$4:$C$399,2,0)</f>
        <v>28</v>
      </c>
      <c r="C1214" s="104">
        <f>VLOOKUP(BJB!$G$9:$G$5599,Ctrl!$E$4:$F$399,2,0)</f>
        <v>0</v>
      </c>
      <c r="D1214" s="219">
        <v>1</v>
      </c>
      <c r="E1214" s="104" t="str">
        <f>VLOOKUP(BJB!$F$9:$F$5599,Ctrl!$B$4:$D$399,3,0)</f>
        <v>III</v>
      </c>
      <c r="F1214" s="139" t="s">
        <v>10541</v>
      </c>
      <c r="G1214" s="139" t="s">
        <v>7655</v>
      </c>
      <c r="H1214" s="125"/>
      <c r="I1214" s="220">
        <f>IF(G1213=BJB!$G1450,I1213+1,1)</f>
        <v>1</v>
      </c>
      <c r="J1214" s="912" t="s">
        <v>21355</v>
      </c>
      <c r="K1214" s="121" t="s">
        <v>1516</v>
      </c>
      <c r="L1214" s="104" t="s">
        <v>6477</v>
      </c>
      <c r="M1214" s="104" t="s">
        <v>1517</v>
      </c>
      <c r="N1214" s="120">
        <v>40109</v>
      </c>
      <c r="O1214" s="114">
        <v>24000000</v>
      </c>
      <c r="P1214" s="105" t="s">
        <v>15601</v>
      </c>
      <c r="Q1214" s="120">
        <v>0</v>
      </c>
      <c r="R1214" s="105">
        <v>9560799.75</v>
      </c>
      <c r="S1214" s="108" t="s">
        <v>6887</v>
      </c>
      <c r="T1214" s="109">
        <v>40403</v>
      </c>
      <c r="U1214" s="114">
        <v>9435000</v>
      </c>
      <c r="V1214" s="109">
        <v>40403</v>
      </c>
      <c r="W1214" s="141">
        <v>9435000</v>
      </c>
      <c r="X1214" s="141">
        <v>0</v>
      </c>
      <c r="Y1214" s="141">
        <v>0</v>
      </c>
      <c r="Z1214" s="141">
        <v>0</v>
      </c>
      <c r="AA1214" s="114">
        <v>6435000</v>
      </c>
      <c r="AB1214" s="114"/>
      <c r="AC1214" s="114"/>
      <c r="AD1214" s="141"/>
      <c r="AE1214" s="106">
        <v>0</v>
      </c>
      <c r="AF1214" s="106">
        <v>0</v>
      </c>
      <c r="AG1214" s="106">
        <v>0</v>
      </c>
      <c r="AH1214" s="114"/>
      <c r="AI1214" s="114"/>
      <c r="AJ1214" s="114"/>
      <c r="AK1214" s="114"/>
      <c r="AL1214" s="114"/>
      <c r="AM1214" s="114"/>
      <c r="AN1214" s="114">
        <f t="shared" si="36"/>
        <v>6435000</v>
      </c>
      <c r="AO1214" s="114">
        <f t="shared" si="37"/>
        <v>3000000</v>
      </c>
      <c r="AP1214" s="114"/>
      <c r="AQ1214" s="114"/>
      <c r="AR1214" s="114"/>
      <c r="AS1214" s="114"/>
    </row>
    <row r="1215" spans="1:46" s="191" customFormat="1" ht="15" customHeight="1" x14ac:dyDescent="0.2">
      <c r="A1215" s="104"/>
      <c r="B1215" s="104">
        <f>VLOOKUP(BJB!$F$9:$F$5599,Ctrl!$B$4:$C$399,2,0)</f>
        <v>28</v>
      </c>
      <c r="C1215" s="104">
        <f>VLOOKUP(BJB!$G$9:$G$5599,Ctrl!$E$4:$F$399,2,0)</f>
        <v>0</v>
      </c>
      <c r="D1215" s="219">
        <v>1</v>
      </c>
      <c r="E1215" s="104" t="str">
        <f>VLOOKUP(BJB!$F$9:$F$5599,Ctrl!$B$4:$D$399,3,0)</f>
        <v>III</v>
      </c>
      <c r="F1215" s="139" t="s">
        <v>10541</v>
      </c>
      <c r="G1215" s="139" t="s">
        <v>7655</v>
      </c>
      <c r="H1215" s="125"/>
      <c r="I1215" s="220">
        <f>IF(G1214=BJB!$G1600,I1214+1,1)</f>
        <v>1</v>
      </c>
      <c r="J1215" s="912" t="s">
        <v>21356</v>
      </c>
      <c r="K1215" s="126" t="s">
        <v>5464</v>
      </c>
      <c r="L1215" s="104" t="s">
        <v>6477</v>
      </c>
      <c r="M1215" s="127" t="s">
        <v>1693</v>
      </c>
      <c r="N1215" s="128">
        <v>41089</v>
      </c>
      <c r="O1215" s="140">
        <v>13000000</v>
      </c>
      <c r="P1215" s="105" t="s">
        <v>15602</v>
      </c>
      <c r="Q1215" s="120">
        <v>41680</v>
      </c>
      <c r="R1215" s="105">
        <v>6859856.0899999999</v>
      </c>
      <c r="S1215" s="234" t="s">
        <v>5470</v>
      </c>
      <c r="T1215" s="130">
        <v>41789</v>
      </c>
      <c r="U1215" s="141">
        <v>4669619</v>
      </c>
      <c r="V1215" s="109">
        <v>41760</v>
      </c>
      <c r="W1215" s="141">
        <v>4669619</v>
      </c>
      <c r="X1215" s="141">
        <v>0</v>
      </c>
      <c r="Y1215" s="141">
        <v>0</v>
      </c>
      <c r="Z1215" s="141">
        <v>0</v>
      </c>
      <c r="AA1215" s="114">
        <v>4669619</v>
      </c>
      <c r="AB1215" s="114"/>
      <c r="AC1215" s="141"/>
      <c r="AD1215" s="141"/>
      <c r="AE1215" s="106">
        <v>0</v>
      </c>
      <c r="AF1215" s="106">
        <v>0</v>
      </c>
      <c r="AG1215" s="106">
        <v>0</v>
      </c>
      <c r="AH1215" s="141"/>
      <c r="AI1215" s="141"/>
      <c r="AJ1215" s="141"/>
      <c r="AK1215" s="141"/>
      <c r="AL1215" s="141"/>
      <c r="AM1215" s="141"/>
      <c r="AN1215" s="114">
        <f t="shared" si="36"/>
        <v>4669619</v>
      </c>
      <c r="AO1215" s="114">
        <f t="shared" si="37"/>
        <v>0</v>
      </c>
      <c r="AP1215" s="114"/>
      <c r="AQ1215" s="114"/>
      <c r="AR1215" s="114"/>
      <c r="AS1215" s="114"/>
      <c r="AT1215" s="190"/>
    </row>
    <row r="1216" spans="1:46" s="191" customFormat="1" ht="15" customHeight="1" x14ac:dyDescent="0.2">
      <c r="A1216" s="104"/>
      <c r="B1216" s="104">
        <f>VLOOKUP(BJB!$F$9:$F$5599,Ctrl!$B$4:$C$399,2,0)</f>
        <v>28</v>
      </c>
      <c r="C1216" s="104">
        <f>VLOOKUP(BJB!$G$9:$G$5599,Ctrl!$E$4:$F$399,2,0)</f>
        <v>5</v>
      </c>
      <c r="D1216" s="219">
        <v>1</v>
      </c>
      <c r="E1216" s="104" t="str">
        <f>VLOOKUP(BJB!$F$9:$F$5599,Ctrl!$B$4:$D$399,3,0)</f>
        <v>III</v>
      </c>
      <c r="F1216" s="139" t="s">
        <v>10541</v>
      </c>
      <c r="G1216" s="139" t="s">
        <v>2058</v>
      </c>
      <c r="H1216" s="125" t="s">
        <v>19315</v>
      </c>
      <c r="I1216" s="220">
        <f>IF(G1215=BJB!$G1858,I1215+1,1)</f>
        <v>1</v>
      </c>
      <c r="J1216" s="891" t="s">
        <v>20237</v>
      </c>
      <c r="K1216" s="121" t="s">
        <v>7327</v>
      </c>
      <c r="L1216" s="104" t="s">
        <v>6477</v>
      </c>
      <c r="M1216" s="104" t="s">
        <v>6234</v>
      </c>
      <c r="N1216" s="120">
        <v>41211</v>
      </c>
      <c r="O1216" s="105">
        <v>40000000</v>
      </c>
      <c r="P1216" s="105" t="s">
        <v>15603</v>
      </c>
      <c r="Q1216" s="120">
        <v>41948</v>
      </c>
      <c r="R1216" s="105">
        <v>32248919</v>
      </c>
      <c r="S1216" s="146" t="s">
        <v>7339</v>
      </c>
      <c r="T1216" s="109">
        <v>42081</v>
      </c>
      <c r="U1216" s="141">
        <v>20472438</v>
      </c>
      <c r="V1216" s="109">
        <v>42081</v>
      </c>
      <c r="W1216" s="141">
        <v>20472438</v>
      </c>
      <c r="X1216" s="141">
        <v>0</v>
      </c>
      <c r="Y1216" s="141">
        <v>0</v>
      </c>
      <c r="Z1216" s="141">
        <v>0</v>
      </c>
      <c r="AA1216" s="114">
        <v>0</v>
      </c>
      <c r="AB1216" s="114"/>
      <c r="AC1216" s="132"/>
      <c r="AD1216" s="141"/>
      <c r="AE1216" s="106">
        <v>0</v>
      </c>
      <c r="AF1216" s="106">
        <v>18667776</v>
      </c>
      <c r="AG1216" s="106">
        <v>0</v>
      </c>
      <c r="AH1216" s="141"/>
      <c r="AI1216" s="141"/>
      <c r="AJ1216" s="141"/>
      <c r="AK1216" s="141"/>
      <c r="AL1216" s="141"/>
      <c r="AM1216" s="141"/>
      <c r="AN1216" s="114">
        <f t="shared" si="36"/>
        <v>18667776</v>
      </c>
      <c r="AO1216" s="114">
        <f t="shared" si="37"/>
        <v>1804662</v>
      </c>
      <c r="AP1216" s="114"/>
      <c r="AQ1216" s="114"/>
      <c r="AR1216" s="114"/>
      <c r="AS1216" s="114"/>
      <c r="AT1216" s="190"/>
    </row>
    <row r="1217" spans="1:46" s="190" customFormat="1" ht="15" customHeight="1" x14ac:dyDescent="0.2">
      <c r="A1217" s="104"/>
      <c r="B1217" s="104">
        <f>VLOOKUP(BJB!$F$9:$F$5599,Ctrl!$B$4:$C$399,2,0)</f>
        <v>28</v>
      </c>
      <c r="C1217" s="104">
        <f>VLOOKUP(BJB!$G$9:$G$5599,Ctrl!$E$4:$F$399,2,0)</f>
        <v>5</v>
      </c>
      <c r="D1217" s="219">
        <v>1</v>
      </c>
      <c r="E1217" s="104" t="str">
        <f>VLOOKUP(BJB!$F$9:$F$5599,Ctrl!$B$4:$D$399,3,0)</f>
        <v>III</v>
      </c>
      <c r="F1217" s="139" t="s">
        <v>10541</v>
      </c>
      <c r="G1217" s="139" t="s">
        <v>2058</v>
      </c>
      <c r="H1217" s="125" t="s">
        <v>7977</v>
      </c>
      <c r="I1217" s="220">
        <f>IF(G1216=BJB!$G1834,I1216+1,1)</f>
        <v>1</v>
      </c>
      <c r="J1217" s="912" t="s">
        <v>21357</v>
      </c>
      <c r="K1217" s="121" t="s">
        <v>2061</v>
      </c>
      <c r="L1217" s="104" t="s">
        <v>6477</v>
      </c>
      <c r="M1217" s="104" t="s">
        <v>2062</v>
      </c>
      <c r="N1217" s="120">
        <v>40732</v>
      </c>
      <c r="O1217" s="107">
        <v>25000000</v>
      </c>
      <c r="P1217" s="105" t="s">
        <v>6222</v>
      </c>
      <c r="Q1217" s="120" t="s">
        <v>6222</v>
      </c>
      <c r="R1217" s="890">
        <v>0</v>
      </c>
      <c r="S1217" s="146" t="s">
        <v>1658</v>
      </c>
      <c r="T1217" s="109">
        <v>41200</v>
      </c>
      <c r="U1217" s="106">
        <v>12186999</v>
      </c>
      <c r="V1217" s="109" t="s">
        <v>6222</v>
      </c>
      <c r="W1217" s="141">
        <v>0</v>
      </c>
      <c r="X1217" s="141">
        <v>0</v>
      </c>
      <c r="Y1217" s="141">
        <v>0</v>
      </c>
      <c r="Z1217" s="141">
        <v>0</v>
      </c>
      <c r="AA1217" s="114">
        <v>77997</v>
      </c>
      <c r="AB1217" s="114"/>
      <c r="AC1217" s="132"/>
      <c r="AD1217" s="141"/>
      <c r="AE1217" s="106">
        <v>0</v>
      </c>
      <c r="AF1217" s="106">
        <v>0</v>
      </c>
      <c r="AG1217" s="106">
        <v>0</v>
      </c>
      <c r="AH1217" s="106"/>
      <c r="AI1217" s="106"/>
      <c r="AJ1217" s="106"/>
      <c r="AK1217" s="106"/>
      <c r="AL1217" s="106"/>
      <c r="AM1217" s="106"/>
      <c r="AN1217" s="114">
        <f t="shared" si="36"/>
        <v>77997</v>
      </c>
      <c r="AO1217" s="114">
        <f t="shared" si="37"/>
        <v>12109002</v>
      </c>
      <c r="AP1217" s="114"/>
      <c r="AQ1217" s="114"/>
      <c r="AR1217" s="114"/>
      <c r="AS1217" s="114"/>
    </row>
    <row r="1218" spans="1:46" s="190" customFormat="1" ht="15" customHeight="1" x14ac:dyDescent="0.2">
      <c r="A1218" s="104"/>
      <c r="B1218" s="104">
        <f>VLOOKUP(BJB!$F$9:$F$5599,Ctrl!$B$4:$C$399,2,0)</f>
        <v>28</v>
      </c>
      <c r="C1218" s="104">
        <f>VLOOKUP(BJB!$G$9:$G$5599,Ctrl!$E$4:$F$399,2,0)</f>
        <v>3</v>
      </c>
      <c r="D1218" s="219">
        <v>1</v>
      </c>
      <c r="E1218" s="104" t="str">
        <f>VLOOKUP(BJB!$F$9:$F$5599,Ctrl!$B$4:$D$399,3,0)</f>
        <v>III</v>
      </c>
      <c r="F1218" s="139" t="s">
        <v>10541</v>
      </c>
      <c r="G1218" s="139" t="s">
        <v>1957</v>
      </c>
      <c r="H1218" s="125"/>
      <c r="I1218" s="220">
        <f>IF(G1217=BJB!$G1869,I1217+1,1)</f>
        <v>1</v>
      </c>
      <c r="J1218" s="912" t="s">
        <v>21358</v>
      </c>
      <c r="K1218" s="121" t="s">
        <v>1973</v>
      </c>
      <c r="L1218" s="104" t="s">
        <v>6477</v>
      </c>
      <c r="M1218" s="104" t="s">
        <v>1974</v>
      </c>
      <c r="N1218" s="120">
        <v>40752</v>
      </c>
      <c r="O1218" s="105">
        <v>20000000</v>
      </c>
      <c r="P1218" s="105" t="s">
        <v>15497</v>
      </c>
      <c r="Q1218" s="120">
        <v>41206</v>
      </c>
      <c r="R1218" s="105">
        <v>22292182</v>
      </c>
      <c r="S1218" s="146" t="s">
        <v>1861</v>
      </c>
      <c r="T1218" s="109">
        <v>41243</v>
      </c>
      <c r="U1218" s="106">
        <v>14000000</v>
      </c>
      <c r="V1218" s="109">
        <v>41243</v>
      </c>
      <c r="W1218" s="141">
        <v>14000000</v>
      </c>
      <c r="X1218" s="141">
        <v>0</v>
      </c>
      <c r="Y1218" s="141">
        <v>0</v>
      </c>
      <c r="Z1218" s="141">
        <v>0</v>
      </c>
      <c r="AA1218" s="114">
        <v>0</v>
      </c>
      <c r="AB1218" s="114"/>
      <c r="AC1218" s="106"/>
      <c r="AD1218" s="141"/>
      <c r="AE1218" s="106">
        <v>0</v>
      </c>
      <c r="AF1218" s="106">
        <v>0</v>
      </c>
      <c r="AG1218" s="106">
        <v>0</v>
      </c>
      <c r="AH1218" s="106"/>
      <c r="AI1218" s="106"/>
      <c r="AJ1218" s="106"/>
      <c r="AK1218" s="106"/>
      <c r="AL1218" s="106"/>
      <c r="AM1218" s="106"/>
      <c r="AN1218" s="114">
        <f t="shared" si="36"/>
        <v>0</v>
      </c>
      <c r="AO1218" s="114">
        <f t="shared" si="37"/>
        <v>14000000</v>
      </c>
      <c r="AP1218" s="114"/>
      <c r="AQ1218" s="114"/>
      <c r="AR1218" s="114"/>
      <c r="AS1218" s="114"/>
    </row>
    <row r="1219" spans="1:46" s="190" customFormat="1" ht="15" customHeight="1" x14ac:dyDescent="0.2">
      <c r="A1219" s="104"/>
      <c r="B1219" s="104">
        <f>VLOOKUP(BJB!$F$9:$F$5599,Ctrl!$B$4:$C$399,2,0)</f>
        <v>28</v>
      </c>
      <c r="C1219" s="104">
        <f>VLOOKUP(BJB!$G$9:$G$5599,Ctrl!$E$4:$F$399,2,0)</f>
        <v>0</v>
      </c>
      <c r="D1219" s="219">
        <v>1</v>
      </c>
      <c r="E1219" s="104" t="str">
        <f>VLOOKUP(BJB!$F$9:$F$5599,Ctrl!$B$4:$D$399,3,0)</f>
        <v>III</v>
      </c>
      <c r="F1219" s="139" t="s">
        <v>10541</v>
      </c>
      <c r="G1219" s="139" t="s">
        <v>7655</v>
      </c>
      <c r="H1219" s="125"/>
      <c r="I1219" s="220">
        <f>IF(G1218=BJB!$G1413,I1218+1,1)</f>
        <v>1</v>
      </c>
      <c r="J1219" s="912" t="s">
        <v>21359</v>
      </c>
      <c r="K1219" s="121" t="s">
        <v>1452</v>
      </c>
      <c r="L1219" s="104" t="s">
        <v>6477</v>
      </c>
      <c r="M1219" s="104" t="s">
        <v>1453</v>
      </c>
      <c r="N1219" s="120">
        <v>38456</v>
      </c>
      <c r="O1219" s="114">
        <v>40000000</v>
      </c>
      <c r="P1219" s="105" t="s">
        <v>6222</v>
      </c>
      <c r="Q1219" s="120" t="s">
        <v>6222</v>
      </c>
      <c r="R1219" s="890">
        <v>0</v>
      </c>
      <c r="S1219" s="108" t="s">
        <v>6871</v>
      </c>
      <c r="T1219" s="109">
        <v>39167</v>
      </c>
      <c r="U1219" s="114">
        <v>30000000</v>
      </c>
      <c r="V1219" s="109" t="s">
        <v>6222</v>
      </c>
      <c r="W1219" s="141">
        <v>0</v>
      </c>
      <c r="X1219" s="141">
        <v>0</v>
      </c>
      <c r="Y1219" s="141">
        <v>0</v>
      </c>
      <c r="Z1219" s="141">
        <v>0</v>
      </c>
      <c r="AA1219" s="114">
        <v>28425000</v>
      </c>
      <c r="AB1219" s="114"/>
      <c r="AC1219" s="114"/>
      <c r="AD1219" s="141"/>
      <c r="AE1219" s="106">
        <v>0</v>
      </c>
      <c r="AF1219" s="106">
        <v>0</v>
      </c>
      <c r="AG1219" s="106">
        <v>0</v>
      </c>
      <c r="AH1219" s="114"/>
      <c r="AI1219" s="114"/>
      <c r="AJ1219" s="114"/>
      <c r="AK1219" s="114"/>
      <c r="AL1219" s="114"/>
      <c r="AM1219" s="114"/>
      <c r="AN1219" s="114">
        <f t="shared" si="36"/>
        <v>28425000</v>
      </c>
      <c r="AO1219" s="114">
        <f t="shared" si="37"/>
        <v>1575000</v>
      </c>
      <c r="AP1219" s="114"/>
      <c r="AQ1219" s="114"/>
      <c r="AR1219" s="114"/>
      <c r="AS1219" s="114"/>
    </row>
    <row r="1220" spans="1:46" s="190" customFormat="1" ht="15" customHeight="1" x14ac:dyDescent="0.2">
      <c r="A1220" s="104"/>
      <c r="B1220" s="104">
        <f>VLOOKUP(BJB!$F$9:$F$5599,Ctrl!$B$4:$C$399,2,0)</f>
        <v>28</v>
      </c>
      <c r="C1220" s="104">
        <f>VLOOKUP(BJB!$G$9:$G$5599,Ctrl!$E$4:$F$399,2,0)</f>
        <v>0</v>
      </c>
      <c r="D1220" s="219">
        <v>1</v>
      </c>
      <c r="E1220" s="104" t="str">
        <f>VLOOKUP(BJB!$F$9:$F$5599,Ctrl!$B$4:$D$399,3,0)</f>
        <v>III</v>
      </c>
      <c r="F1220" s="139" t="s">
        <v>10541</v>
      </c>
      <c r="G1220" s="139" t="s">
        <v>7655</v>
      </c>
      <c r="H1220" s="125"/>
      <c r="I1220" s="220">
        <f>IF(G1219=BJB!$G1423,I1219+1,1)</f>
        <v>1</v>
      </c>
      <c r="J1220" s="912" t="s">
        <v>21360</v>
      </c>
      <c r="K1220" s="121" t="s">
        <v>1470</v>
      </c>
      <c r="L1220" s="104" t="s">
        <v>8018</v>
      </c>
      <c r="M1220" s="104" t="s">
        <v>1471</v>
      </c>
      <c r="N1220" s="120">
        <v>39646</v>
      </c>
      <c r="O1220" s="114">
        <v>253000000</v>
      </c>
      <c r="P1220" s="105" t="s">
        <v>6222</v>
      </c>
      <c r="Q1220" s="120" t="s">
        <v>6222</v>
      </c>
      <c r="R1220" s="890">
        <v>0</v>
      </c>
      <c r="S1220" s="108" t="s">
        <v>6881</v>
      </c>
      <c r="T1220" s="109">
        <v>39990</v>
      </c>
      <c r="U1220" s="114">
        <v>141684376</v>
      </c>
      <c r="V1220" s="109" t="s">
        <v>6222</v>
      </c>
      <c r="W1220" s="141">
        <v>0</v>
      </c>
      <c r="X1220" s="141">
        <v>0</v>
      </c>
      <c r="Y1220" s="141">
        <v>0</v>
      </c>
      <c r="Z1220" s="141">
        <v>0</v>
      </c>
      <c r="AA1220" s="114">
        <v>435000</v>
      </c>
      <c r="AB1220" s="114"/>
      <c r="AC1220" s="114"/>
      <c r="AD1220" s="141"/>
      <c r="AE1220" s="106">
        <v>0</v>
      </c>
      <c r="AF1220" s="106">
        <v>0</v>
      </c>
      <c r="AG1220" s="106">
        <v>0</v>
      </c>
      <c r="AH1220" s="114"/>
      <c r="AI1220" s="114"/>
      <c r="AJ1220" s="114"/>
      <c r="AK1220" s="114"/>
      <c r="AL1220" s="114"/>
      <c r="AM1220" s="114"/>
      <c r="AN1220" s="114">
        <f t="shared" si="36"/>
        <v>435000</v>
      </c>
      <c r="AO1220" s="114">
        <f t="shared" si="37"/>
        <v>141249376</v>
      </c>
      <c r="AP1220" s="114"/>
      <c r="AQ1220" s="114"/>
      <c r="AR1220" s="114"/>
      <c r="AS1220" s="114"/>
    </row>
    <row r="1221" spans="1:46" s="190" customFormat="1" ht="15" customHeight="1" x14ac:dyDescent="0.2">
      <c r="A1221" s="104"/>
      <c r="B1221" s="104">
        <f>VLOOKUP(BJB!$F$9:$F$5599,Ctrl!$B$4:$C$399,2,0)</f>
        <v>28</v>
      </c>
      <c r="C1221" s="104">
        <f>VLOOKUP(BJB!$G$9:$G$5599,Ctrl!$E$4:$F$399,2,0)</f>
        <v>2</v>
      </c>
      <c r="D1221" s="219">
        <v>1</v>
      </c>
      <c r="E1221" s="104" t="str">
        <f>VLOOKUP(BJB!$F$9:$F$5599,Ctrl!$B$4:$D$399,3,0)</f>
        <v>III</v>
      </c>
      <c r="F1221" s="139" t="s">
        <v>10541</v>
      </c>
      <c r="G1221" s="139" t="s">
        <v>1908</v>
      </c>
      <c r="H1221" s="125" t="s">
        <v>6629</v>
      </c>
      <c r="I1221" s="220">
        <f>IF(G1220=BJB!$G1998,I1220+1,1)</f>
        <v>1</v>
      </c>
      <c r="J1221" s="912" t="s">
        <v>21361</v>
      </c>
      <c r="K1221" s="121" t="s">
        <v>1929</v>
      </c>
      <c r="L1221" s="104" t="s">
        <v>6477</v>
      </c>
      <c r="M1221" s="104" t="s">
        <v>1926</v>
      </c>
      <c r="N1221" s="120">
        <v>41031</v>
      </c>
      <c r="O1221" s="107">
        <v>70000000</v>
      </c>
      <c r="P1221" s="105" t="s">
        <v>15604</v>
      </c>
      <c r="Q1221" s="120">
        <v>41344</v>
      </c>
      <c r="R1221" s="105">
        <v>65310876</v>
      </c>
      <c r="S1221" s="242" t="s">
        <v>1927</v>
      </c>
      <c r="T1221" s="109">
        <v>41394</v>
      </c>
      <c r="U1221" s="106">
        <v>44315300</v>
      </c>
      <c r="V1221" s="109">
        <v>41394</v>
      </c>
      <c r="W1221" s="141">
        <v>44315300</v>
      </c>
      <c r="X1221" s="141">
        <v>0</v>
      </c>
      <c r="Y1221" s="141">
        <v>0</v>
      </c>
      <c r="Z1221" s="141">
        <v>0</v>
      </c>
      <c r="AA1221" s="114">
        <v>40536294</v>
      </c>
      <c r="AB1221" s="114"/>
      <c r="AC1221" s="132"/>
      <c r="AD1221" s="141"/>
      <c r="AE1221" s="106">
        <v>0</v>
      </c>
      <c r="AF1221" s="106">
        <v>0</v>
      </c>
      <c r="AG1221" s="106">
        <v>0</v>
      </c>
      <c r="AH1221" s="106"/>
      <c r="AI1221" s="106"/>
      <c r="AJ1221" s="106"/>
      <c r="AK1221" s="106"/>
      <c r="AL1221" s="106"/>
      <c r="AM1221" s="106"/>
      <c r="AN1221" s="114">
        <f t="shared" si="36"/>
        <v>40536294</v>
      </c>
      <c r="AO1221" s="114">
        <f t="shared" si="37"/>
        <v>3779006</v>
      </c>
      <c r="AP1221" s="114"/>
      <c r="AQ1221" s="114"/>
      <c r="AR1221" s="114"/>
      <c r="AS1221" s="114"/>
      <c r="AT1221" s="189"/>
    </row>
    <row r="1222" spans="1:46" s="191" customFormat="1" ht="15" customHeight="1" x14ac:dyDescent="0.2">
      <c r="A1222" s="104"/>
      <c r="B1222" s="104">
        <f>VLOOKUP(BJB!$F$9:$F$5599,Ctrl!$B$4:$C$399,2,0)</f>
        <v>28</v>
      </c>
      <c r="C1222" s="104">
        <f>VLOOKUP(BJB!$G$9:$G$5599,Ctrl!$E$4:$F$399,2,0)</f>
        <v>0</v>
      </c>
      <c r="D1222" s="219">
        <v>1</v>
      </c>
      <c r="E1222" s="104" t="str">
        <f>VLOOKUP(BJB!$F$9:$F$5599,Ctrl!$B$4:$D$399,3,0)</f>
        <v>III</v>
      </c>
      <c r="F1222" s="139" t="s">
        <v>10541</v>
      </c>
      <c r="G1222" s="139" t="s">
        <v>7655</v>
      </c>
      <c r="H1222" s="125"/>
      <c r="I1222" s="220">
        <f>IF(G1221=BJB!$G1461,I1221+1,1)</f>
        <v>1</v>
      </c>
      <c r="J1222" s="912" t="s">
        <v>21362</v>
      </c>
      <c r="K1222" s="121" t="s">
        <v>1535</v>
      </c>
      <c r="L1222" s="104" t="s">
        <v>6477</v>
      </c>
      <c r="M1222" s="104" t="s">
        <v>1521</v>
      </c>
      <c r="N1222" s="120">
        <v>40140</v>
      </c>
      <c r="O1222" s="114">
        <v>10000000</v>
      </c>
      <c r="P1222" s="105" t="s">
        <v>15605</v>
      </c>
      <c r="Q1222" s="120" t="s">
        <v>15606</v>
      </c>
      <c r="R1222" s="105">
        <v>9757319</v>
      </c>
      <c r="S1222" s="108" t="s">
        <v>6892</v>
      </c>
      <c r="T1222" s="109">
        <v>40541</v>
      </c>
      <c r="U1222" s="114">
        <v>7226436</v>
      </c>
      <c r="V1222" s="109">
        <v>40540</v>
      </c>
      <c r="W1222" s="141">
        <v>7226436</v>
      </c>
      <c r="X1222" s="141">
        <v>0</v>
      </c>
      <c r="Y1222" s="141">
        <v>0</v>
      </c>
      <c r="Z1222" s="141">
        <v>0</v>
      </c>
      <c r="AA1222" s="114">
        <v>0</v>
      </c>
      <c r="AB1222" s="114"/>
      <c r="AC1222" s="114"/>
      <c r="AD1222" s="141"/>
      <c r="AE1222" s="106">
        <v>0</v>
      </c>
      <c r="AF1222" s="106">
        <v>0</v>
      </c>
      <c r="AG1222" s="106">
        <v>0</v>
      </c>
      <c r="AH1222" s="114"/>
      <c r="AI1222" s="114"/>
      <c r="AJ1222" s="114"/>
      <c r="AK1222" s="114"/>
      <c r="AL1222" s="114"/>
      <c r="AM1222" s="114"/>
      <c r="AN1222" s="114">
        <f t="shared" si="36"/>
        <v>0</v>
      </c>
      <c r="AO1222" s="114">
        <f t="shared" si="37"/>
        <v>7226436</v>
      </c>
      <c r="AP1222" s="114"/>
      <c r="AQ1222" s="114"/>
      <c r="AR1222" s="114"/>
      <c r="AS1222" s="114"/>
    </row>
    <row r="1223" spans="1:46" s="191" customFormat="1" ht="15" customHeight="1" x14ac:dyDescent="0.2">
      <c r="A1223" s="104"/>
      <c r="B1223" s="104">
        <f>VLOOKUP(BJB!$F$9:$F$5599,Ctrl!$B$4:$C$399,2,0)</f>
        <v>28</v>
      </c>
      <c r="C1223" s="104">
        <f>VLOOKUP(BJB!$G$9:$G$5599,Ctrl!$E$4:$F$399,2,0)</f>
        <v>6</v>
      </c>
      <c r="D1223" s="219">
        <v>1</v>
      </c>
      <c r="E1223" s="104" t="str">
        <f>VLOOKUP(BJB!$F$9:$F$5599,Ctrl!$B$4:$D$399,3,0)</f>
        <v>III</v>
      </c>
      <c r="F1223" s="139" t="s">
        <v>10580</v>
      </c>
      <c r="G1223" s="139" t="s">
        <v>8027</v>
      </c>
      <c r="H1223" s="886" t="s">
        <v>14742</v>
      </c>
      <c r="I1223" s="220">
        <f>IF(G1222=BJB!$G2064,I1222+1,1)</f>
        <v>1</v>
      </c>
      <c r="J1223" s="891" t="s">
        <v>18295</v>
      </c>
      <c r="K1223" s="121" t="s">
        <v>8094</v>
      </c>
      <c r="L1223" s="104" t="s">
        <v>6477</v>
      </c>
      <c r="M1223" s="104" t="s">
        <v>5540</v>
      </c>
      <c r="N1223" s="120">
        <v>41479</v>
      </c>
      <c r="O1223" s="105">
        <v>250000000</v>
      </c>
      <c r="P1223" s="105" t="s">
        <v>15607</v>
      </c>
      <c r="Q1223" s="120">
        <v>41981</v>
      </c>
      <c r="R1223" s="105">
        <v>259664071</v>
      </c>
      <c r="S1223" s="146" t="s">
        <v>8237</v>
      </c>
      <c r="T1223" s="109">
        <v>42152</v>
      </c>
      <c r="U1223" s="141">
        <v>156658411</v>
      </c>
      <c r="V1223" s="109">
        <v>42152</v>
      </c>
      <c r="W1223" s="141">
        <v>156658411</v>
      </c>
      <c r="X1223" s="141">
        <v>0</v>
      </c>
      <c r="Y1223" s="141">
        <v>0</v>
      </c>
      <c r="Z1223" s="141">
        <v>0</v>
      </c>
      <c r="AA1223" s="114">
        <v>34090287</v>
      </c>
      <c r="AB1223" s="114">
        <v>787894</v>
      </c>
      <c r="AC1223" s="132">
        <v>2001893</v>
      </c>
      <c r="AD1223" s="141">
        <v>1599907</v>
      </c>
      <c r="AE1223" s="106">
        <v>0</v>
      </c>
      <c r="AF1223" s="106">
        <v>2395840</v>
      </c>
      <c r="AG1223" s="106">
        <v>1603926</v>
      </c>
      <c r="AH1223" s="222"/>
      <c r="AI1223" s="222"/>
      <c r="AJ1223" s="230"/>
      <c r="AK1223" s="106"/>
      <c r="AL1223" s="106"/>
      <c r="AM1223" s="106"/>
      <c r="AN1223" s="114">
        <f t="shared" si="36"/>
        <v>42479747</v>
      </c>
      <c r="AO1223" s="114">
        <f t="shared" si="37"/>
        <v>114178664</v>
      </c>
      <c r="AP1223" s="114"/>
      <c r="AQ1223" s="114"/>
      <c r="AR1223" s="114"/>
      <c r="AS1223" s="114"/>
    </row>
    <row r="1224" spans="1:46" s="191" customFormat="1" ht="15" customHeight="1" x14ac:dyDescent="0.2">
      <c r="A1224" s="104"/>
      <c r="B1224" s="104">
        <f>VLOOKUP(BJB!$F$9:$F$5599,Ctrl!$B$4:$C$399,2,0)</f>
        <v>28</v>
      </c>
      <c r="C1224" s="104">
        <f>VLOOKUP(BJB!$G$9:$G$5599,Ctrl!$E$4:$F$399,2,0)</f>
        <v>0</v>
      </c>
      <c r="D1224" s="219">
        <v>1</v>
      </c>
      <c r="E1224" s="104" t="str">
        <f>VLOOKUP(BJB!$F$9:$F$5599,Ctrl!$B$4:$D$399,3,0)</f>
        <v>III</v>
      </c>
      <c r="F1224" s="139" t="s">
        <v>10541</v>
      </c>
      <c r="G1224" s="139" t="s">
        <v>7655</v>
      </c>
      <c r="H1224" s="125"/>
      <c r="I1224" s="220">
        <f>IF(G1223=BJB!$G1482,I1223+1,1)</f>
        <v>1</v>
      </c>
      <c r="J1224" s="912" t="s">
        <v>21363</v>
      </c>
      <c r="K1224" s="121" t="s">
        <v>1198</v>
      </c>
      <c r="L1224" s="104" t="s">
        <v>6477</v>
      </c>
      <c r="M1224" s="104" t="s">
        <v>1556</v>
      </c>
      <c r="N1224" s="120">
        <v>39995</v>
      </c>
      <c r="O1224" s="107">
        <v>65000000</v>
      </c>
      <c r="P1224" s="105" t="s">
        <v>6222</v>
      </c>
      <c r="Q1224" s="120" t="s">
        <v>6222</v>
      </c>
      <c r="R1224" s="890">
        <v>0</v>
      </c>
      <c r="S1224" s="108" t="s">
        <v>6896</v>
      </c>
      <c r="T1224" s="109">
        <v>40718</v>
      </c>
      <c r="U1224" s="106">
        <v>48750000</v>
      </c>
      <c r="V1224" s="109" t="s">
        <v>6222</v>
      </c>
      <c r="W1224" s="141">
        <v>0</v>
      </c>
      <c r="X1224" s="141">
        <v>0</v>
      </c>
      <c r="Y1224" s="141">
        <v>0</v>
      </c>
      <c r="Z1224" s="141">
        <v>0</v>
      </c>
      <c r="AA1224" s="114">
        <v>0</v>
      </c>
      <c r="AB1224" s="114"/>
      <c r="AC1224" s="106"/>
      <c r="AD1224" s="141"/>
      <c r="AE1224" s="106">
        <v>0</v>
      </c>
      <c r="AF1224" s="106">
        <v>0</v>
      </c>
      <c r="AG1224" s="106">
        <v>0</v>
      </c>
      <c r="AH1224" s="106"/>
      <c r="AI1224" s="106"/>
      <c r="AJ1224" s="106"/>
      <c r="AK1224" s="106"/>
      <c r="AL1224" s="106"/>
      <c r="AM1224" s="106"/>
      <c r="AN1224" s="114">
        <f t="shared" si="36"/>
        <v>0</v>
      </c>
      <c r="AO1224" s="114">
        <f t="shared" si="37"/>
        <v>48750000</v>
      </c>
      <c r="AP1224" s="114"/>
      <c r="AQ1224" s="114"/>
      <c r="AR1224" s="114"/>
      <c r="AS1224" s="114"/>
      <c r="AT1224" s="190"/>
    </row>
    <row r="1225" spans="1:46" s="191" customFormat="1" ht="15" customHeight="1" x14ac:dyDescent="0.2">
      <c r="A1225" s="104"/>
      <c r="B1225" s="104">
        <f>VLOOKUP(BJB!$F$9:$F$5599,Ctrl!$B$4:$C$399,2,0)</f>
        <v>28</v>
      </c>
      <c r="C1225" s="104">
        <f>VLOOKUP(BJB!$G$9:$G$5599,Ctrl!$E$4:$F$399,2,0)</f>
        <v>1</v>
      </c>
      <c r="D1225" s="219">
        <v>1</v>
      </c>
      <c r="E1225" s="104" t="str">
        <f>VLOOKUP(BJB!$F$9:$F$5599,Ctrl!$B$4:$D$399,3,0)</f>
        <v>III</v>
      </c>
      <c r="F1225" s="139" t="s">
        <v>10541</v>
      </c>
      <c r="G1225" s="139" t="s">
        <v>1717</v>
      </c>
      <c r="H1225" s="125"/>
      <c r="I1225" s="220">
        <f>IF(G1224=BJB!$G1705,I1224+1,1)</f>
        <v>1</v>
      </c>
      <c r="J1225" s="912" t="s">
        <v>21364</v>
      </c>
      <c r="K1225" s="121" t="s">
        <v>1754</v>
      </c>
      <c r="L1225" s="104" t="s">
        <v>6477</v>
      </c>
      <c r="M1225" s="104" t="s">
        <v>1721</v>
      </c>
      <c r="N1225" s="142">
        <v>39679</v>
      </c>
      <c r="O1225" s="114">
        <v>15000000</v>
      </c>
      <c r="P1225" s="105" t="s">
        <v>15608</v>
      </c>
      <c r="Q1225" s="120" t="s">
        <v>15457</v>
      </c>
      <c r="R1225" s="105">
        <v>15867015</v>
      </c>
      <c r="S1225" s="108" t="s">
        <v>6904</v>
      </c>
      <c r="T1225" s="109">
        <v>40359</v>
      </c>
      <c r="U1225" s="114">
        <v>11250000</v>
      </c>
      <c r="V1225" s="109">
        <v>40359</v>
      </c>
      <c r="W1225" s="141">
        <v>11250000</v>
      </c>
      <c r="X1225" s="141">
        <v>0</v>
      </c>
      <c r="Y1225" s="141">
        <v>0</v>
      </c>
      <c r="Z1225" s="141">
        <v>0</v>
      </c>
      <c r="AA1225" s="114">
        <v>7700000</v>
      </c>
      <c r="AB1225" s="114"/>
      <c r="AC1225" s="114"/>
      <c r="AD1225" s="141"/>
      <c r="AE1225" s="106">
        <v>0</v>
      </c>
      <c r="AF1225" s="106">
        <v>0</v>
      </c>
      <c r="AG1225" s="106">
        <v>0</v>
      </c>
      <c r="AH1225" s="114"/>
      <c r="AI1225" s="114"/>
      <c r="AJ1225" s="114"/>
      <c r="AK1225" s="114"/>
      <c r="AL1225" s="114"/>
      <c r="AM1225" s="114"/>
      <c r="AN1225" s="114">
        <f t="shared" ref="AN1225:AN1288" si="38">SUM(AA1225:AM1225)</f>
        <v>7700000</v>
      </c>
      <c r="AO1225" s="114">
        <f t="shared" ref="AO1225:AO1288" si="39">IF((U1225-AN1225)&lt;0,ABS(0),(U1225-AN1225))</f>
        <v>3550000</v>
      </c>
      <c r="AP1225" s="114"/>
      <c r="AQ1225" s="114"/>
      <c r="AR1225" s="114"/>
      <c r="AS1225" s="114"/>
      <c r="AT1225" s="190"/>
    </row>
    <row r="1226" spans="1:46" s="191" customFormat="1" ht="15" customHeight="1" x14ac:dyDescent="0.2">
      <c r="A1226" s="104"/>
      <c r="B1226" s="104">
        <f>VLOOKUP(BJB!$F$9:$F$5599,Ctrl!$B$4:$C$399,2,0)</f>
        <v>28</v>
      </c>
      <c r="C1226" s="104">
        <f>VLOOKUP(BJB!$G$9:$G$5599,Ctrl!$E$4:$F$399,2,0)</f>
        <v>4</v>
      </c>
      <c r="D1226" s="219">
        <v>1</v>
      </c>
      <c r="E1226" s="104" t="str">
        <f>VLOOKUP(BJB!$F$9:$F$5599,Ctrl!$B$4:$D$399,3,0)</f>
        <v>III</v>
      </c>
      <c r="F1226" s="139" t="s">
        <v>10541</v>
      </c>
      <c r="G1226" s="139" t="s">
        <v>2026</v>
      </c>
      <c r="H1226" s="125"/>
      <c r="I1226" s="220">
        <f>IF(G1225=BJB!$G1980,I1225+1,1)</f>
        <v>1</v>
      </c>
      <c r="J1226" s="912" t="s">
        <v>21365</v>
      </c>
      <c r="K1226" s="121" t="s">
        <v>5876</v>
      </c>
      <c r="L1226" s="104" t="s">
        <v>6477</v>
      </c>
      <c r="M1226" s="104" t="s">
        <v>2053</v>
      </c>
      <c r="N1226" s="120">
        <v>41235</v>
      </c>
      <c r="O1226" s="105">
        <v>25000000</v>
      </c>
      <c r="P1226" s="105" t="s">
        <v>15609</v>
      </c>
      <c r="Q1226" s="120">
        <v>41645</v>
      </c>
      <c r="R1226" s="105">
        <v>27365931</v>
      </c>
      <c r="S1226" s="146" t="s">
        <v>5886</v>
      </c>
      <c r="T1226" s="109">
        <v>41878</v>
      </c>
      <c r="U1226" s="141">
        <v>17500000</v>
      </c>
      <c r="V1226" s="109">
        <v>41852</v>
      </c>
      <c r="W1226" s="141">
        <v>17500000</v>
      </c>
      <c r="X1226" s="141">
        <v>0</v>
      </c>
      <c r="Y1226" s="141">
        <v>0</v>
      </c>
      <c r="Z1226" s="141">
        <v>0</v>
      </c>
      <c r="AA1226" s="114">
        <v>0</v>
      </c>
      <c r="AB1226" s="114"/>
      <c r="AC1226" s="141"/>
      <c r="AD1226" s="141"/>
      <c r="AE1226" s="106">
        <v>0</v>
      </c>
      <c r="AF1226" s="106">
        <v>0</v>
      </c>
      <c r="AG1226" s="106">
        <v>0</v>
      </c>
      <c r="AH1226" s="141"/>
      <c r="AI1226" s="141"/>
      <c r="AJ1226" s="141"/>
      <c r="AK1226" s="141"/>
      <c r="AL1226" s="141"/>
      <c r="AM1226" s="141"/>
      <c r="AN1226" s="114">
        <f t="shared" si="38"/>
        <v>0</v>
      </c>
      <c r="AO1226" s="114">
        <f t="shared" si="39"/>
        <v>17500000</v>
      </c>
      <c r="AP1226" s="114"/>
      <c r="AQ1226" s="114"/>
      <c r="AR1226" s="114"/>
      <c r="AS1226" s="114"/>
      <c r="AT1226" s="190"/>
    </row>
    <row r="1227" spans="1:46" s="191" customFormat="1" ht="15" customHeight="1" x14ac:dyDescent="0.2">
      <c r="A1227" s="104"/>
      <c r="B1227" s="104">
        <f>VLOOKUP(BJB!$F$9:$F$5599,Ctrl!$B$4:$C$399,2,0)</f>
        <v>28</v>
      </c>
      <c r="C1227" s="104">
        <f>VLOOKUP(BJB!$G$9:$G$5599,Ctrl!$E$4:$F$399,2,0)</f>
        <v>3</v>
      </c>
      <c r="D1227" s="219">
        <v>1</v>
      </c>
      <c r="E1227" s="104" t="str">
        <f>VLOOKUP(BJB!$F$9:$F$5599,Ctrl!$B$4:$D$399,3,0)</f>
        <v>III</v>
      </c>
      <c r="F1227" s="139" t="s">
        <v>10541</v>
      </c>
      <c r="G1227" s="139" t="s">
        <v>1957</v>
      </c>
      <c r="H1227" s="125"/>
      <c r="I1227" s="220">
        <f>IF(G1226=BJB!$G1915,I1226+1,1)</f>
        <v>1</v>
      </c>
      <c r="J1227" s="912" t="s">
        <v>21366</v>
      </c>
      <c r="K1227" s="121" t="s">
        <v>5740</v>
      </c>
      <c r="L1227" s="104" t="s">
        <v>6477</v>
      </c>
      <c r="M1227" s="104" t="s">
        <v>2012</v>
      </c>
      <c r="N1227" s="120">
        <v>41159</v>
      </c>
      <c r="O1227" s="105">
        <v>160000000</v>
      </c>
      <c r="P1227" s="105" t="s">
        <v>15610</v>
      </c>
      <c r="Q1227" s="120">
        <v>41768</v>
      </c>
      <c r="R1227" s="105">
        <v>219346244</v>
      </c>
      <c r="S1227" s="146" t="s">
        <v>5563</v>
      </c>
      <c r="T1227" s="109">
        <v>41820</v>
      </c>
      <c r="U1227" s="141">
        <v>112000000</v>
      </c>
      <c r="V1227" s="109">
        <v>41791</v>
      </c>
      <c r="W1227" s="141">
        <v>112000000</v>
      </c>
      <c r="X1227" s="141">
        <v>0</v>
      </c>
      <c r="Y1227" s="141">
        <v>0</v>
      </c>
      <c r="Z1227" s="141">
        <v>0</v>
      </c>
      <c r="AA1227" s="150">
        <v>0</v>
      </c>
      <c r="AB1227" s="150"/>
      <c r="AC1227" s="141"/>
      <c r="AD1227" s="141"/>
      <c r="AE1227" s="106">
        <v>0</v>
      </c>
      <c r="AF1227" s="106">
        <v>0</v>
      </c>
      <c r="AG1227" s="106">
        <v>0</v>
      </c>
      <c r="AH1227" s="141"/>
      <c r="AI1227" s="141"/>
      <c r="AJ1227" s="141"/>
      <c r="AK1227" s="141"/>
      <c r="AL1227" s="141"/>
      <c r="AM1227" s="141"/>
      <c r="AN1227" s="114">
        <f t="shared" si="38"/>
        <v>0</v>
      </c>
      <c r="AO1227" s="114">
        <f t="shared" si="39"/>
        <v>112000000</v>
      </c>
      <c r="AP1227" s="114"/>
      <c r="AQ1227" s="114"/>
      <c r="AR1227" s="114"/>
      <c r="AS1227" s="114"/>
      <c r="AT1227" s="190"/>
    </row>
    <row r="1228" spans="1:46" s="191" customFormat="1" ht="15" customHeight="1" x14ac:dyDescent="0.2">
      <c r="A1228" s="104"/>
      <c r="B1228" s="104">
        <f>VLOOKUP(BJB!$F$9:$F$5599,Ctrl!$B$4:$C$399,2,0)</f>
        <v>28</v>
      </c>
      <c r="C1228" s="104">
        <f>VLOOKUP(BJB!$G$9:$G$5599,Ctrl!$E$4:$F$399,2,0)</f>
        <v>3</v>
      </c>
      <c r="D1228" s="219">
        <v>1</v>
      </c>
      <c r="E1228" s="104" t="str">
        <f>VLOOKUP(BJB!$F$9:$F$5599,Ctrl!$B$4:$D$399,3,0)</f>
        <v>III</v>
      </c>
      <c r="F1228" s="139" t="s">
        <v>10541</v>
      </c>
      <c r="G1228" s="139" t="s">
        <v>1957</v>
      </c>
      <c r="H1228" s="125"/>
      <c r="I1228" s="220">
        <f>IF(G1227=BJB!$G1525,I1227+1,1)</f>
        <v>1</v>
      </c>
      <c r="J1228" s="912" t="s">
        <v>21367</v>
      </c>
      <c r="K1228" s="121" t="s">
        <v>1632</v>
      </c>
      <c r="L1228" s="104" t="s">
        <v>6477</v>
      </c>
      <c r="M1228" s="104" t="s">
        <v>1564</v>
      </c>
      <c r="N1228" s="120">
        <v>40140</v>
      </c>
      <c r="O1228" s="107">
        <v>55000000</v>
      </c>
      <c r="P1228" s="105" t="s">
        <v>6222</v>
      </c>
      <c r="Q1228" s="120" t="s">
        <v>6222</v>
      </c>
      <c r="R1228" s="890">
        <v>0</v>
      </c>
      <c r="S1228" s="108" t="s">
        <v>6899</v>
      </c>
      <c r="T1228" s="109">
        <v>41054</v>
      </c>
      <c r="U1228" s="106">
        <v>35915119</v>
      </c>
      <c r="V1228" s="109" t="s">
        <v>6222</v>
      </c>
      <c r="W1228" s="141">
        <v>0</v>
      </c>
      <c r="X1228" s="141">
        <v>0</v>
      </c>
      <c r="Y1228" s="141">
        <v>0</v>
      </c>
      <c r="Z1228" s="141">
        <v>0</v>
      </c>
      <c r="AA1228" s="114">
        <v>115500</v>
      </c>
      <c r="AB1228" s="114"/>
      <c r="AC1228" s="106"/>
      <c r="AD1228" s="141"/>
      <c r="AE1228" s="106">
        <v>0</v>
      </c>
      <c r="AF1228" s="106">
        <v>0</v>
      </c>
      <c r="AG1228" s="106">
        <v>0</v>
      </c>
      <c r="AH1228" s="106"/>
      <c r="AI1228" s="106"/>
      <c r="AJ1228" s="106"/>
      <c r="AK1228" s="106"/>
      <c r="AL1228" s="106"/>
      <c r="AM1228" s="106"/>
      <c r="AN1228" s="114">
        <f t="shared" si="38"/>
        <v>115500</v>
      </c>
      <c r="AO1228" s="114">
        <f t="shared" si="39"/>
        <v>35799619</v>
      </c>
      <c r="AP1228" s="114"/>
      <c r="AQ1228" s="114"/>
      <c r="AR1228" s="114"/>
      <c r="AS1228" s="114"/>
      <c r="AT1228" s="190"/>
    </row>
    <row r="1229" spans="1:46" s="191" customFormat="1" ht="15" customHeight="1" x14ac:dyDescent="0.2">
      <c r="A1229" s="104"/>
      <c r="B1229" s="104">
        <f>VLOOKUP(BJB!$F$9:$F$5599,Ctrl!$B$4:$C$399,2,0)</f>
        <v>28</v>
      </c>
      <c r="C1229" s="104">
        <f>VLOOKUP(BJB!$G$9:$G$5599,Ctrl!$E$4:$F$399,2,0)</f>
        <v>4</v>
      </c>
      <c r="D1229" s="219">
        <v>1</v>
      </c>
      <c r="E1229" s="104" t="str">
        <f>VLOOKUP(BJB!$F$9:$F$5599,Ctrl!$B$4:$D$399,3,0)</f>
        <v>III</v>
      </c>
      <c r="F1229" s="139" t="s">
        <v>10541</v>
      </c>
      <c r="G1229" s="139" t="s">
        <v>2026</v>
      </c>
      <c r="H1229" s="125"/>
      <c r="I1229" s="220">
        <f>IF(G1228=BJB!$G1953,I1228+1,1)</f>
        <v>1</v>
      </c>
      <c r="J1229" s="912" t="s">
        <v>21368</v>
      </c>
      <c r="K1229" s="121" t="s">
        <v>2027</v>
      </c>
      <c r="L1229" s="104" t="s">
        <v>6476</v>
      </c>
      <c r="M1229" s="245" t="s">
        <v>2028</v>
      </c>
      <c r="N1229" s="142">
        <v>40280</v>
      </c>
      <c r="O1229" s="114">
        <v>250000000</v>
      </c>
      <c r="P1229" s="105" t="s">
        <v>6222</v>
      </c>
      <c r="Q1229" s="120" t="s">
        <v>6222</v>
      </c>
      <c r="R1229" s="890">
        <v>0</v>
      </c>
      <c r="S1229" s="108" t="s">
        <v>809</v>
      </c>
      <c r="T1229" s="109">
        <v>40781</v>
      </c>
      <c r="U1229" s="106">
        <v>50410718</v>
      </c>
      <c r="V1229" s="109" t="s">
        <v>6222</v>
      </c>
      <c r="W1229" s="141">
        <v>0</v>
      </c>
      <c r="X1229" s="141">
        <v>0</v>
      </c>
      <c r="Y1229" s="141">
        <v>0</v>
      </c>
      <c r="Z1229" s="141">
        <v>0</v>
      </c>
      <c r="AA1229" s="114">
        <v>0</v>
      </c>
      <c r="AB1229" s="114"/>
      <c r="AC1229" s="106"/>
      <c r="AD1229" s="141"/>
      <c r="AE1229" s="106">
        <v>0</v>
      </c>
      <c r="AF1229" s="106">
        <v>0</v>
      </c>
      <c r="AG1229" s="106">
        <v>0</v>
      </c>
      <c r="AH1229" s="106"/>
      <c r="AI1229" s="106"/>
      <c r="AJ1229" s="106"/>
      <c r="AK1229" s="106"/>
      <c r="AL1229" s="106"/>
      <c r="AM1229" s="106"/>
      <c r="AN1229" s="114">
        <f t="shared" si="38"/>
        <v>0</v>
      </c>
      <c r="AO1229" s="114">
        <f t="shared" si="39"/>
        <v>50410718</v>
      </c>
      <c r="AP1229" s="114"/>
      <c r="AQ1229" s="114"/>
      <c r="AR1229" s="114"/>
      <c r="AS1229" s="114"/>
      <c r="AT1229" s="190"/>
    </row>
    <row r="1230" spans="1:46" s="191" customFormat="1" ht="15" customHeight="1" x14ac:dyDescent="0.2">
      <c r="A1230" s="104"/>
      <c r="B1230" s="104">
        <f>VLOOKUP(BJB!$F$9:$F$5599,Ctrl!$B$4:$C$399,2,0)</f>
        <v>28</v>
      </c>
      <c r="C1230" s="104">
        <f>VLOOKUP(BJB!$G$9:$G$5599,Ctrl!$E$4:$F$399,2,0)</f>
        <v>0</v>
      </c>
      <c r="D1230" s="219">
        <v>1</v>
      </c>
      <c r="E1230" s="104" t="str">
        <f>VLOOKUP(BJB!$F$9:$F$5599,Ctrl!$B$4:$D$399,3,0)</f>
        <v>III</v>
      </c>
      <c r="F1230" s="139" t="s">
        <v>10541</v>
      </c>
      <c r="G1230" s="139" t="s">
        <v>7655</v>
      </c>
      <c r="H1230" s="125">
        <v>1120613001405</v>
      </c>
      <c r="I1230" s="220">
        <f>IF(G1229=BJB!$G1592,I1229+1,1)</f>
        <v>1</v>
      </c>
      <c r="J1230" s="912" t="s">
        <v>21369</v>
      </c>
      <c r="K1230" s="126" t="s">
        <v>5359</v>
      </c>
      <c r="L1230" s="104" t="s">
        <v>6477</v>
      </c>
      <c r="M1230" s="127" t="s">
        <v>5360</v>
      </c>
      <c r="N1230" s="128">
        <v>41113</v>
      </c>
      <c r="O1230" s="140">
        <v>30000000</v>
      </c>
      <c r="P1230" s="105" t="s">
        <v>15611</v>
      </c>
      <c r="Q1230" s="120">
        <v>41616</v>
      </c>
      <c r="R1230" s="105">
        <v>20527049</v>
      </c>
      <c r="S1230" s="234" t="s">
        <v>5326</v>
      </c>
      <c r="T1230" s="130">
        <v>41759</v>
      </c>
      <c r="U1230" s="141">
        <v>14368934</v>
      </c>
      <c r="V1230" s="109">
        <v>41730</v>
      </c>
      <c r="W1230" s="141">
        <v>14368934</v>
      </c>
      <c r="X1230" s="141">
        <v>0</v>
      </c>
      <c r="Y1230" s="141">
        <v>0</v>
      </c>
      <c r="Z1230" s="141">
        <v>0</v>
      </c>
      <c r="AA1230" s="114">
        <v>8910674</v>
      </c>
      <c r="AB1230" s="114"/>
      <c r="AC1230" s="132"/>
      <c r="AD1230" s="141"/>
      <c r="AE1230" s="106">
        <v>0</v>
      </c>
      <c r="AF1230" s="106">
        <v>0</v>
      </c>
      <c r="AG1230" s="106">
        <v>0</v>
      </c>
      <c r="AH1230" s="141"/>
      <c r="AI1230" s="141"/>
      <c r="AJ1230" s="141"/>
      <c r="AK1230" s="154"/>
      <c r="AL1230" s="141"/>
      <c r="AM1230" s="141"/>
      <c r="AN1230" s="114">
        <f t="shared" si="38"/>
        <v>8910674</v>
      </c>
      <c r="AO1230" s="114">
        <f t="shared" si="39"/>
        <v>5458260</v>
      </c>
      <c r="AP1230" s="114"/>
      <c r="AQ1230" s="114"/>
      <c r="AR1230" s="114"/>
      <c r="AS1230" s="114"/>
      <c r="AT1230" s="190"/>
    </row>
    <row r="1231" spans="1:46" s="191" customFormat="1" ht="15" customHeight="1" x14ac:dyDescent="0.2">
      <c r="A1231" s="104"/>
      <c r="B1231" s="104">
        <f>VLOOKUP(BJB!$F$9:$F$5599,Ctrl!$B$4:$C$399,2,0)</f>
        <v>28</v>
      </c>
      <c r="C1231" s="104">
        <f>VLOOKUP(BJB!$G$9:$G$5599,Ctrl!$E$4:$F$399,2,0)</f>
        <v>0</v>
      </c>
      <c r="D1231" s="219">
        <v>1</v>
      </c>
      <c r="E1231" s="104" t="str">
        <f>VLOOKUP(BJB!$F$9:$F$5599,Ctrl!$B$4:$D$399,3,0)</f>
        <v>III</v>
      </c>
      <c r="F1231" s="139" t="s">
        <v>10580</v>
      </c>
      <c r="G1231" s="139" t="s">
        <v>7655</v>
      </c>
      <c r="H1231" s="125">
        <v>1130204000831</v>
      </c>
      <c r="I1231" s="220">
        <f>IF(G1230=BJB!$G1656,I1230+1,1)</f>
        <v>1</v>
      </c>
      <c r="J1231" s="912" t="s">
        <v>21370</v>
      </c>
      <c r="K1231" s="121" t="s">
        <v>10898</v>
      </c>
      <c r="L1231" s="104" t="s">
        <v>6477</v>
      </c>
      <c r="M1231" s="104" t="s">
        <v>6060</v>
      </c>
      <c r="N1231" s="120">
        <v>41389</v>
      </c>
      <c r="O1231" s="105">
        <v>80000000</v>
      </c>
      <c r="P1231" s="105" t="s">
        <v>15612</v>
      </c>
      <c r="Q1231" s="120">
        <v>42069</v>
      </c>
      <c r="R1231" s="105">
        <v>50143828</v>
      </c>
      <c r="S1231" s="146" t="s">
        <v>8330</v>
      </c>
      <c r="T1231" s="109">
        <v>42184</v>
      </c>
      <c r="U1231" s="141">
        <v>33821607</v>
      </c>
      <c r="V1231" s="109">
        <v>42184</v>
      </c>
      <c r="W1231" s="141">
        <v>33821607</v>
      </c>
      <c r="X1231" s="141">
        <v>0</v>
      </c>
      <c r="Y1231" s="141">
        <v>0</v>
      </c>
      <c r="Z1231" s="141">
        <v>0</v>
      </c>
      <c r="AA1231" s="114">
        <v>33821607</v>
      </c>
      <c r="AB1231" s="114"/>
      <c r="AC1231" s="132"/>
      <c r="AD1231" s="141"/>
      <c r="AE1231" s="106">
        <v>0</v>
      </c>
      <c r="AF1231" s="106">
        <v>0</v>
      </c>
      <c r="AG1231" s="106">
        <v>0</v>
      </c>
      <c r="AH1231" s="106"/>
      <c r="AI1231" s="106"/>
      <c r="AJ1231" s="106"/>
      <c r="AK1231" s="106"/>
      <c r="AL1231" s="106"/>
      <c r="AM1231" s="106"/>
      <c r="AN1231" s="114">
        <f t="shared" si="38"/>
        <v>33821607</v>
      </c>
      <c r="AO1231" s="114">
        <f t="shared" si="39"/>
        <v>0</v>
      </c>
      <c r="AP1231" s="114"/>
      <c r="AQ1231" s="114"/>
      <c r="AR1231" s="114"/>
      <c r="AS1231" s="114"/>
      <c r="AT1231" s="190"/>
    </row>
    <row r="1232" spans="1:46" s="191" customFormat="1" ht="15" customHeight="1" x14ac:dyDescent="0.2">
      <c r="A1232" s="104"/>
      <c r="B1232" s="104">
        <f>VLOOKUP(BJB!$F$9:$F$5599,Ctrl!$B$4:$C$399,2,0)</f>
        <v>28</v>
      </c>
      <c r="C1232" s="104">
        <f>VLOOKUP(BJB!$G$9:$G$5599,Ctrl!$E$4:$F$399,2,0)</f>
        <v>3</v>
      </c>
      <c r="D1232" s="219">
        <v>1</v>
      </c>
      <c r="E1232" s="104" t="str">
        <f>VLOOKUP(BJB!$F$9:$F$5599,Ctrl!$B$4:$D$399,3,0)</f>
        <v>III</v>
      </c>
      <c r="F1232" s="139" t="s">
        <v>10580</v>
      </c>
      <c r="G1232" s="139" t="s">
        <v>8024</v>
      </c>
      <c r="H1232" s="886" t="s">
        <v>18602</v>
      </c>
      <c r="I1232" s="220"/>
      <c r="J1232" s="891" t="s">
        <v>18296</v>
      </c>
      <c r="K1232" s="121" t="s">
        <v>13409</v>
      </c>
      <c r="L1232" s="104" t="s">
        <v>6477</v>
      </c>
      <c r="M1232" s="104" t="s">
        <v>5880</v>
      </c>
      <c r="N1232" s="120">
        <v>41374</v>
      </c>
      <c r="O1232" s="105">
        <v>50000000</v>
      </c>
      <c r="P1232" s="105" t="s">
        <v>6222</v>
      </c>
      <c r="Q1232" s="120" t="s">
        <v>6222</v>
      </c>
      <c r="R1232" s="890">
        <v>0</v>
      </c>
      <c r="S1232" s="146" t="s">
        <v>9662</v>
      </c>
      <c r="T1232" s="109">
        <v>42360</v>
      </c>
      <c r="U1232" s="141">
        <v>15591449</v>
      </c>
      <c r="V1232" s="109">
        <v>41374</v>
      </c>
      <c r="W1232" s="141">
        <v>0</v>
      </c>
      <c r="X1232" s="141">
        <v>0</v>
      </c>
      <c r="Y1232" s="141">
        <v>0</v>
      </c>
      <c r="Z1232" s="141">
        <v>0</v>
      </c>
      <c r="AA1232" s="114">
        <v>6000000</v>
      </c>
      <c r="AB1232" s="114">
        <v>1000000</v>
      </c>
      <c r="AC1232" s="132"/>
      <c r="AD1232" s="141"/>
      <c r="AE1232" s="106">
        <v>0</v>
      </c>
      <c r="AF1232" s="106">
        <v>6900004</v>
      </c>
      <c r="AG1232" s="106">
        <v>0</v>
      </c>
      <c r="AH1232" s="141"/>
      <c r="AI1232" s="222"/>
      <c r="AJ1232" s="141"/>
      <c r="AK1232" s="106"/>
      <c r="AL1232" s="141"/>
      <c r="AM1232" s="141"/>
      <c r="AN1232" s="114">
        <f t="shared" si="38"/>
        <v>13900004</v>
      </c>
      <c r="AO1232" s="114">
        <f t="shared" si="39"/>
        <v>1691445</v>
      </c>
      <c r="AP1232" s="114"/>
      <c r="AQ1232" s="114"/>
      <c r="AR1232" s="114"/>
      <c r="AS1232" s="114"/>
      <c r="AT1232" s="190"/>
    </row>
    <row r="1233" spans="1:46" s="191" customFormat="1" ht="15" customHeight="1" x14ac:dyDescent="0.2">
      <c r="A1233" s="104"/>
      <c r="B1233" s="104">
        <f>VLOOKUP(BJB!$F$9:$F$5599,Ctrl!$B$4:$C$399,2,0)</f>
        <v>28</v>
      </c>
      <c r="C1233" s="104">
        <f>VLOOKUP(BJB!$G$9:$G$5599,Ctrl!$E$4:$F$399,2,0)</f>
        <v>3</v>
      </c>
      <c r="D1233" s="219">
        <v>1</v>
      </c>
      <c r="E1233" s="104" t="str">
        <f>VLOOKUP(BJB!$F$9:$F$5599,Ctrl!$B$4:$D$399,3,0)</f>
        <v>III</v>
      </c>
      <c r="F1233" s="139" t="s">
        <v>10541</v>
      </c>
      <c r="G1233" s="139" t="s">
        <v>1957</v>
      </c>
      <c r="H1233" s="125"/>
      <c r="I1233" s="220"/>
      <c r="J1233" s="912" t="s">
        <v>21371</v>
      </c>
      <c r="K1233" s="121" t="s">
        <v>7810</v>
      </c>
      <c r="L1233" s="104" t="s">
        <v>6477</v>
      </c>
      <c r="M1233" s="104" t="s">
        <v>10446</v>
      </c>
      <c r="N1233" s="120">
        <v>41430</v>
      </c>
      <c r="O1233" s="105">
        <v>100000000</v>
      </c>
      <c r="P1233" s="105" t="s">
        <v>6222</v>
      </c>
      <c r="Q1233" s="120" t="s">
        <v>6222</v>
      </c>
      <c r="R1233" s="890">
        <v>0</v>
      </c>
      <c r="S1233" s="146" t="s">
        <v>10450</v>
      </c>
      <c r="T1233" s="109">
        <v>42520</v>
      </c>
      <c r="U1233" s="141">
        <v>70000000</v>
      </c>
      <c r="V1233" s="109" t="s">
        <v>6222</v>
      </c>
      <c r="W1233" s="141">
        <v>0</v>
      </c>
      <c r="X1233" s="141">
        <v>0</v>
      </c>
      <c r="Y1233" s="141">
        <v>0</v>
      </c>
      <c r="Z1233" s="141">
        <v>0</v>
      </c>
      <c r="AA1233" s="114">
        <v>0</v>
      </c>
      <c r="AB1233" s="114"/>
      <c r="AC1233" s="132"/>
      <c r="AD1233" s="141"/>
      <c r="AE1233" s="106">
        <v>0</v>
      </c>
      <c r="AF1233" s="106">
        <v>0</v>
      </c>
      <c r="AG1233" s="106">
        <v>0</v>
      </c>
      <c r="AH1233" s="141"/>
      <c r="AI1233" s="141"/>
      <c r="AJ1233" s="141"/>
      <c r="AK1233" s="141"/>
      <c r="AL1233" s="141"/>
      <c r="AM1233" s="141"/>
      <c r="AN1233" s="114">
        <f t="shared" si="38"/>
        <v>0</v>
      </c>
      <c r="AO1233" s="114">
        <f t="shared" si="39"/>
        <v>70000000</v>
      </c>
      <c r="AP1233" s="114"/>
      <c r="AQ1233" s="114"/>
      <c r="AR1233" s="114"/>
      <c r="AS1233" s="114"/>
      <c r="AT1233" s="190"/>
    </row>
    <row r="1234" spans="1:46" s="191" customFormat="1" ht="15" customHeight="1" x14ac:dyDescent="0.2">
      <c r="A1234" s="104"/>
      <c r="B1234" s="104">
        <f>VLOOKUP(BJB!$F$9:$F$5599,Ctrl!$B$4:$C$399,2,0)</f>
        <v>28</v>
      </c>
      <c r="C1234" s="104">
        <f>VLOOKUP(BJB!$G$9:$G$5599,Ctrl!$E$4:$F$399,2,0)</f>
        <v>2</v>
      </c>
      <c r="D1234" s="219">
        <v>1</v>
      </c>
      <c r="E1234" s="104" t="str">
        <f>VLOOKUP(BJB!$F$9:$F$5599,Ctrl!$B$4:$D$399,3,0)</f>
        <v>III</v>
      </c>
      <c r="F1234" s="139" t="s">
        <v>10541</v>
      </c>
      <c r="G1234" s="139" t="s">
        <v>1908</v>
      </c>
      <c r="H1234" s="125"/>
      <c r="I1234" s="220"/>
      <c r="J1234" s="912" t="s">
        <v>21372</v>
      </c>
      <c r="K1234" s="121" t="s">
        <v>7810</v>
      </c>
      <c r="L1234" s="104" t="s">
        <v>6477</v>
      </c>
      <c r="M1234" s="104" t="s">
        <v>5786</v>
      </c>
      <c r="N1234" s="120">
        <v>41374</v>
      </c>
      <c r="O1234" s="105">
        <v>50000000</v>
      </c>
      <c r="P1234" s="105" t="s">
        <v>6222</v>
      </c>
      <c r="Q1234" s="120" t="s">
        <v>6222</v>
      </c>
      <c r="R1234" s="890">
        <v>0</v>
      </c>
      <c r="S1234" s="146" t="s">
        <v>10459</v>
      </c>
      <c r="T1234" s="109">
        <v>42510</v>
      </c>
      <c r="U1234" s="141">
        <v>26290678</v>
      </c>
      <c r="V1234" s="109" t="s">
        <v>6222</v>
      </c>
      <c r="W1234" s="141">
        <v>0</v>
      </c>
      <c r="X1234" s="141">
        <v>0</v>
      </c>
      <c r="Y1234" s="141">
        <v>0</v>
      </c>
      <c r="Z1234" s="141">
        <v>0</v>
      </c>
      <c r="AA1234" s="114">
        <v>0</v>
      </c>
      <c r="AB1234" s="114"/>
      <c r="AC1234" s="132"/>
      <c r="AD1234" s="141"/>
      <c r="AE1234" s="106">
        <v>0</v>
      </c>
      <c r="AF1234" s="106">
        <v>0</v>
      </c>
      <c r="AG1234" s="106">
        <v>0</v>
      </c>
      <c r="AH1234" s="141"/>
      <c r="AI1234" s="141"/>
      <c r="AJ1234" s="141"/>
      <c r="AK1234" s="141"/>
      <c r="AL1234" s="141"/>
      <c r="AM1234" s="141"/>
      <c r="AN1234" s="114">
        <f t="shared" si="38"/>
        <v>0</v>
      </c>
      <c r="AO1234" s="114">
        <f t="shared" si="39"/>
        <v>26290678</v>
      </c>
      <c r="AP1234" s="114"/>
      <c r="AQ1234" s="114"/>
      <c r="AR1234" s="114"/>
      <c r="AS1234" s="114"/>
    </row>
    <row r="1235" spans="1:46" s="191" customFormat="1" ht="15" customHeight="1" x14ac:dyDescent="0.2">
      <c r="A1235" s="104"/>
      <c r="B1235" s="104">
        <f>VLOOKUP(BJB!$F$9:$F$5599,Ctrl!$B$4:$C$399,2,0)</f>
        <v>28</v>
      </c>
      <c r="C1235" s="104">
        <f>VLOOKUP(BJB!$G$9:$G$5599,Ctrl!$E$4:$F$399,2,0)</f>
        <v>0</v>
      </c>
      <c r="D1235" s="219">
        <v>1</v>
      </c>
      <c r="E1235" s="104" t="str">
        <f>VLOOKUP(BJB!$F$9:$F$5599,Ctrl!$B$4:$D$399,3,0)</f>
        <v>III</v>
      </c>
      <c r="F1235" s="139" t="s">
        <v>10541</v>
      </c>
      <c r="G1235" s="139" t="s">
        <v>7655</v>
      </c>
      <c r="H1235" s="125"/>
      <c r="I1235" s="220">
        <f>IF(G1234=BJB!$G1447,I1234+1,1)</f>
        <v>1</v>
      </c>
      <c r="J1235" s="912" t="s">
        <v>21373</v>
      </c>
      <c r="K1235" s="121" t="s">
        <v>1511</v>
      </c>
      <c r="L1235" s="104" t="s">
        <v>6477</v>
      </c>
      <c r="M1235" s="104" t="s">
        <v>1478</v>
      </c>
      <c r="N1235" s="120">
        <v>39679</v>
      </c>
      <c r="O1235" s="114">
        <v>50000000</v>
      </c>
      <c r="P1235" s="105" t="s">
        <v>6222</v>
      </c>
      <c r="Q1235" s="120" t="s">
        <v>6222</v>
      </c>
      <c r="R1235" s="890">
        <v>0</v>
      </c>
      <c r="S1235" s="108" t="s">
        <v>6885</v>
      </c>
      <c r="T1235" s="109">
        <v>40359</v>
      </c>
      <c r="U1235" s="114">
        <v>37500000</v>
      </c>
      <c r="V1235" s="109" t="s">
        <v>6222</v>
      </c>
      <c r="W1235" s="141">
        <v>0</v>
      </c>
      <c r="X1235" s="141">
        <v>0</v>
      </c>
      <c r="Y1235" s="141">
        <v>0</v>
      </c>
      <c r="Z1235" s="141">
        <v>0</v>
      </c>
      <c r="AA1235" s="114">
        <v>35066250</v>
      </c>
      <c r="AB1235" s="114"/>
      <c r="AC1235" s="114"/>
      <c r="AD1235" s="141"/>
      <c r="AE1235" s="106">
        <v>0</v>
      </c>
      <c r="AF1235" s="106">
        <v>0</v>
      </c>
      <c r="AG1235" s="106">
        <v>0</v>
      </c>
      <c r="AH1235" s="114"/>
      <c r="AI1235" s="114"/>
      <c r="AJ1235" s="114"/>
      <c r="AK1235" s="114"/>
      <c r="AL1235" s="114"/>
      <c r="AM1235" s="114"/>
      <c r="AN1235" s="114">
        <f t="shared" si="38"/>
        <v>35066250</v>
      </c>
      <c r="AO1235" s="114">
        <f t="shared" si="39"/>
        <v>2433750</v>
      </c>
      <c r="AP1235" s="114"/>
      <c r="AQ1235" s="114"/>
      <c r="AR1235" s="114"/>
      <c r="AS1235" s="114"/>
      <c r="AT1235" s="190"/>
    </row>
    <row r="1236" spans="1:46" s="191" customFormat="1" ht="15" customHeight="1" x14ac:dyDescent="0.2">
      <c r="A1236" s="104"/>
      <c r="B1236" s="104">
        <f>VLOOKUP(BJB!$F$9:$F$5599,Ctrl!$B$4:$C$399,2,0)</f>
        <v>28</v>
      </c>
      <c r="C1236" s="104">
        <f>VLOOKUP(BJB!$G$9:$G$5599,Ctrl!$E$4:$F$399,2,0)</f>
        <v>0</v>
      </c>
      <c r="D1236" s="219">
        <v>1</v>
      </c>
      <c r="E1236" s="104" t="str">
        <f>VLOOKUP(BJB!$F$9:$F$5599,Ctrl!$B$4:$D$399,3,0)</f>
        <v>III</v>
      </c>
      <c r="F1236" s="139" t="s">
        <v>10541</v>
      </c>
      <c r="G1236" s="139" t="s">
        <v>7655</v>
      </c>
      <c r="H1236" s="125">
        <v>1130327000120</v>
      </c>
      <c r="I1236" s="220">
        <f>IF(G1235=BJB!$G1633,I1235+1,1)</f>
        <v>1</v>
      </c>
      <c r="J1236" s="891" t="s">
        <v>18297</v>
      </c>
      <c r="K1236" s="121" t="s">
        <v>7748</v>
      </c>
      <c r="L1236" s="104" t="s">
        <v>6477</v>
      </c>
      <c r="M1236" s="104" t="s">
        <v>7312</v>
      </c>
      <c r="N1236" s="120">
        <v>41429</v>
      </c>
      <c r="O1236" s="105">
        <v>70000000</v>
      </c>
      <c r="P1236" s="105" t="s">
        <v>15613</v>
      </c>
      <c r="Q1236" s="120">
        <v>42053</v>
      </c>
      <c r="R1236" s="105">
        <v>54309270</v>
      </c>
      <c r="S1236" s="146" t="s">
        <v>7904</v>
      </c>
      <c r="T1236" s="109">
        <v>42114</v>
      </c>
      <c r="U1236" s="141">
        <v>35868788</v>
      </c>
      <c r="V1236" s="109">
        <v>42114</v>
      </c>
      <c r="W1236" s="141">
        <v>35868788</v>
      </c>
      <c r="X1236" s="141">
        <v>0</v>
      </c>
      <c r="Y1236" s="141">
        <v>0</v>
      </c>
      <c r="Z1236" s="141">
        <v>0</v>
      </c>
      <c r="AA1236" s="114">
        <v>2445000</v>
      </c>
      <c r="AB1236" s="114"/>
      <c r="AC1236" s="132"/>
      <c r="AD1236" s="141">
        <v>8646556</v>
      </c>
      <c r="AE1236" s="106">
        <v>0</v>
      </c>
      <c r="AF1236" s="106">
        <v>0</v>
      </c>
      <c r="AG1236" s="106">
        <v>0</v>
      </c>
      <c r="AH1236" s="141"/>
      <c r="AI1236" s="141"/>
      <c r="AJ1236" s="141"/>
      <c r="AK1236" s="154"/>
      <c r="AL1236" s="141"/>
      <c r="AM1236" s="141"/>
      <c r="AN1236" s="114">
        <f t="shared" si="38"/>
        <v>11091556</v>
      </c>
      <c r="AO1236" s="114">
        <f t="shared" si="39"/>
        <v>24777232</v>
      </c>
      <c r="AP1236" s="114"/>
      <c r="AQ1236" s="114"/>
      <c r="AR1236" s="114"/>
      <c r="AS1236" s="114"/>
      <c r="AT1236" s="190"/>
    </row>
    <row r="1237" spans="1:46" s="191" customFormat="1" ht="15" customHeight="1" x14ac:dyDescent="0.2">
      <c r="A1237" s="104"/>
      <c r="B1237" s="104">
        <f>VLOOKUP(BJB!$F$9:$F$5599,Ctrl!$B$4:$C$399,2,0)</f>
        <v>28</v>
      </c>
      <c r="C1237" s="104">
        <f>VLOOKUP(BJB!$G$9:$G$5599,Ctrl!$E$4:$F$399,2,0)</f>
        <v>0</v>
      </c>
      <c r="D1237" s="219">
        <v>1</v>
      </c>
      <c r="E1237" s="104" t="str">
        <f>VLOOKUP(BJB!$F$9:$F$5599,Ctrl!$B$4:$D$399,3,0)</f>
        <v>III</v>
      </c>
      <c r="F1237" s="139" t="s">
        <v>10541</v>
      </c>
      <c r="G1237" s="139" t="s">
        <v>7655</v>
      </c>
      <c r="H1237" s="125"/>
      <c r="I1237" s="220">
        <f>IF(G1236=BJB!$G1425,I1236+1,1)</f>
        <v>1</v>
      </c>
      <c r="J1237" s="912" t="s">
        <v>21374</v>
      </c>
      <c r="K1237" s="121" t="s">
        <v>1474</v>
      </c>
      <c r="L1237" s="104" t="s">
        <v>7835</v>
      </c>
      <c r="M1237" s="104" t="s">
        <v>1475</v>
      </c>
      <c r="N1237" s="120">
        <v>39821</v>
      </c>
      <c r="O1237" s="114">
        <v>150000000</v>
      </c>
      <c r="P1237" s="105" t="s">
        <v>6222</v>
      </c>
      <c r="Q1237" s="120" t="s">
        <v>6222</v>
      </c>
      <c r="R1237" s="890">
        <v>0</v>
      </c>
      <c r="S1237" s="108" t="s">
        <v>6883</v>
      </c>
      <c r="T1237" s="109">
        <v>40177</v>
      </c>
      <c r="U1237" s="114">
        <v>52500000</v>
      </c>
      <c r="V1237" s="109" t="s">
        <v>6222</v>
      </c>
      <c r="W1237" s="141">
        <v>0</v>
      </c>
      <c r="X1237" s="141">
        <v>0</v>
      </c>
      <c r="Y1237" s="141">
        <v>0</v>
      </c>
      <c r="Z1237" s="141">
        <v>0</v>
      </c>
      <c r="AA1237" s="114">
        <v>50000000</v>
      </c>
      <c r="AB1237" s="114"/>
      <c r="AC1237" s="114"/>
      <c r="AD1237" s="141"/>
      <c r="AE1237" s="106">
        <v>0</v>
      </c>
      <c r="AF1237" s="106">
        <v>0</v>
      </c>
      <c r="AG1237" s="106">
        <v>0</v>
      </c>
      <c r="AH1237" s="114"/>
      <c r="AI1237" s="114"/>
      <c r="AJ1237" s="114"/>
      <c r="AK1237" s="114"/>
      <c r="AL1237" s="114"/>
      <c r="AM1237" s="114"/>
      <c r="AN1237" s="114">
        <f t="shared" si="38"/>
        <v>50000000</v>
      </c>
      <c r="AO1237" s="114">
        <f t="shared" si="39"/>
        <v>2500000</v>
      </c>
      <c r="AP1237" s="114"/>
      <c r="AQ1237" s="114"/>
      <c r="AR1237" s="114"/>
      <c r="AS1237" s="114"/>
      <c r="AT1237" s="190"/>
    </row>
    <row r="1238" spans="1:46" s="191" customFormat="1" ht="15" customHeight="1" x14ac:dyDescent="0.2">
      <c r="A1238" s="104"/>
      <c r="B1238" s="104">
        <f>VLOOKUP(BJB!$F$9:$F$5599,Ctrl!$B$4:$C$399,2,0)</f>
        <v>28</v>
      </c>
      <c r="C1238" s="104">
        <f>VLOOKUP(BJB!$G$9:$G$5599,Ctrl!$E$4:$F$399,2,0)</f>
        <v>0</v>
      </c>
      <c r="D1238" s="219">
        <v>1</v>
      </c>
      <c r="E1238" s="104" t="str">
        <f>VLOOKUP(BJB!$F$9:$F$5599,Ctrl!$B$4:$D$399,3,0)</f>
        <v>III</v>
      </c>
      <c r="F1238" s="139" t="s">
        <v>10541</v>
      </c>
      <c r="G1238" s="139" t="s">
        <v>7655</v>
      </c>
      <c r="H1238" s="125"/>
      <c r="I1238" s="220">
        <f>IF(G1237=BJB!$G1568,I1237+1,1)</f>
        <v>1</v>
      </c>
      <c r="J1238" s="912" t="s">
        <v>21375</v>
      </c>
      <c r="K1238" s="121" t="s">
        <v>757</v>
      </c>
      <c r="L1238" s="104" t="s">
        <v>6476</v>
      </c>
      <c r="M1238" s="104" t="s">
        <v>1681</v>
      </c>
      <c r="N1238" s="120">
        <v>40952</v>
      </c>
      <c r="O1238" s="105">
        <v>46691650</v>
      </c>
      <c r="P1238" s="105" t="s">
        <v>15614</v>
      </c>
      <c r="Q1238" s="120">
        <v>41505</v>
      </c>
      <c r="R1238" s="105">
        <v>31409457</v>
      </c>
      <c r="S1238" s="146" t="s">
        <v>5975</v>
      </c>
      <c r="T1238" s="109">
        <v>41578</v>
      </c>
      <c r="U1238" s="141">
        <v>31409457</v>
      </c>
      <c r="V1238" s="109">
        <v>41575</v>
      </c>
      <c r="W1238" s="141">
        <v>31409457</v>
      </c>
      <c r="X1238" s="141">
        <v>0</v>
      </c>
      <c r="Y1238" s="141">
        <v>0</v>
      </c>
      <c r="Z1238" s="141">
        <v>0</v>
      </c>
      <c r="AA1238" s="114">
        <v>0</v>
      </c>
      <c r="AB1238" s="114"/>
      <c r="AC1238" s="141"/>
      <c r="AD1238" s="141"/>
      <c r="AE1238" s="106">
        <v>0</v>
      </c>
      <c r="AF1238" s="106">
        <v>0</v>
      </c>
      <c r="AG1238" s="106">
        <v>0</v>
      </c>
      <c r="AH1238" s="141"/>
      <c r="AI1238" s="141"/>
      <c r="AJ1238" s="141"/>
      <c r="AK1238" s="141"/>
      <c r="AL1238" s="141"/>
      <c r="AM1238" s="141"/>
      <c r="AN1238" s="114">
        <f t="shared" si="38"/>
        <v>0</v>
      </c>
      <c r="AO1238" s="114">
        <f t="shared" si="39"/>
        <v>31409457</v>
      </c>
      <c r="AP1238" s="114"/>
      <c r="AQ1238" s="114"/>
      <c r="AR1238" s="114"/>
      <c r="AS1238" s="114"/>
      <c r="AT1238" s="190"/>
    </row>
    <row r="1239" spans="1:46" s="191" customFormat="1" ht="15" customHeight="1" x14ac:dyDescent="0.2">
      <c r="A1239" s="104"/>
      <c r="B1239" s="104">
        <f>VLOOKUP(BJB!$F$9:$F$5599,Ctrl!$B$4:$C$399,2,0)</f>
        <v>28</v>
      </c>
      <c r="C1239" s="104">
        <f>VLOOKUP(BJB!$G$9:$G$5599,Ctrl!$E$4:$F$399,2,0)</f>
        <v>5</v>
      </c>
      <c r="D1239" s="219">
        <v>1</v>
      </c>
      <c r="E1239" s="104" t="str">
        <f>VLOOKUP(BJB!$F$9:$F$5599,Ctrl!$B$4:$D$399,3,0)</f>
        <v>III</v>
      </c>
      <c r="F1239" s="139" t="s">
        <v>10541</v>
      </c>
      <c r="G1239" s="139" t="s">
        <v>2058</v>
      </c>
      <c r="H1239" s="125" t="s">
        <v>8508</v>
      </c>
      <c r="I1239" s="220">
        <f>IF(G1238=BJB!$G1848,I1238+1,1)</f>
        <v>1</v>
      </c>
      <c r="J1239" s="912" t="s">
        <v>21376</v>
      </c>
      <c r="K1239" s="121" t="s">
        <v>7780</v>
      </c>
      <c r="L1239" s="104" t="s">
        <v>6477</v>
      </c>
      <c r="M1239" s="104" t="s">
        <v>7853</v>
      </c>
      <c r="N1239" s="120">
        <v>41211</v>
      </c>
      <c r="O1239" s="105">
        <v>34000000</v>
      </c>
      <c r="P1239" s="105" t="s">
        <v>15615</v>
      </c>
      <c r="Q1239" s="120">
        <v>42044</v>
      </c>
      <c r="R1239" s="105">
        <v>29066077.800000001</v>
      </c>
      <c r="S1239" s="146" t="s">
        <v>7917</v>
      </c>
      <c r="T1239" s="109">
        <v>42114</v>
      </c>
      <c r="U1239" s="141">
        <v>19144703.199999999</v>
      </c>
      <c r="V1239" s="109">
        <v>42114</v>
      </c>
      <c r="W1239" s="141">
        <v>19144703.199999999</v>
      </c>
      <c r="X1239" s="141">
        <v>0</v>
      </c>
      <c r="Y1239" s="141">
        <v>0</v>
      </c>
      <c r="Z1239" s="141">
        <v>0</v>
      </c>
      <c r="AA1239" s="114">
        <v>3148743</v>
      </c>
      <c r="AB1239" s="114"/>
      <c r="AC1239" s="132"/>
      <c r="AD1239" s="141"/>
      <c r="AE1239" s="106">
        <v>0</v>
      </c>
      <c r="AF1239" s="106">
        <v>0</v>
      </c>
      <c r="AG1239" s="106">
        <v>0</v>
      </c>
      <c r="AH1239" s="141"/>
      <c r="AI1239" s="141"/>
      <c r="AJ1239" s="141"/>
      <c r="AK1239" s="154"/>
      <c r="AL1239" s="141"/>
      <c r="AM1239" s="141"/>
      <c r="AN1239" s="114">
        <f t="shared" si="38"/>
        <v>3148743</v>
      </c>
      <c r="AO1239" s="114">
        <f t="shared" si="39"/>
        <v>15995960.199999999</v>
      </c>
      <c r="AP1239" s="114"/>
      <c r="AQ1239" s="114"/>
      <c r="AR1239" s="114"/>
      <c r="AS1239" s="114"/>
      <c r="AT1239" s="190"/>
    </row>
    <row r="1240" spans="1:46" s="191" customFormat="1" ht="15" customHeight="1" x14ac:dyDescent="0.2">
      <c r="A1240" s="104"/>
      <c r="B1240" s="104">
        <f>VLOOKUP(BJB!$F$9:$F$5599,Ctrl!$B$4:$C$399,2,0)</f>
        <v>28</v>
      </c>
      <c r="C1240" s="104">
        <f>VLOOKUP(BJB!$G$9:$G$5599,Ctrl!$E$4:$F$399,2,0)</f>
        <v>1</v>
      </c>
      <c r="D1240" s="219">
        <v>1</v>
      </c>
      <c r="E1240" s="104" t="str">
        <f>VLOOKUP(BJB!$F$9:$F$5599,Ctrl!$B$4:$D$399,3,0)</f>
        <v>III</v>
      </c>
      <c r="F1240" s="139" t="s">
        <v>10541</v>
      </c>
      <c r="G1240" s="139" t="s">
        <v>1717</v>
      </c>
      <c r="H1240" s="125"/>
      <c r="I1240" s="220">
        <f>IF(G1239=BJB!$G1772,I1239+1,1)</f>
        <v>1</v>
      </c>
      <c r="J1240" s="912" t="s">
        <v>21377</v>
      </c>
      <c r="K1240" s="121" t="s">
        <v>1848</v>
      </c>
      <c r="L1240" s="104" t="s">
        <v>6477</v>
      </c>
      <c r="M1240" s="104" t="s">
        <v>1843</v>
      </c>
      <c r="N1240" s="120">
        <v>40744</v>
      </c>
      <c r="O1240" s="107">
        <v>15900000</v>
      </c>
      <c r="P1240" s="105" t="s">
        <v>15616</v>
      </c>
      <c r="Q1240" s="120">
        <v>41093</v>
      </c>
      <c r="R1240" s="105">
        <v>21852657</v>
      </c>
      <c r="S1240" s="108" t="s">
        <v>1846</v>
      </c>
      <c r="T1240" s="109">
        <v>41137</v>
      </c>
      <c r="U1240" s="106">
        <v>11130000</v>
      </c>
      <c r="V1240" s="109">
        <v>41137</v>
      </c>
      <c r="W1240" s="141">
        <v>11130000</v>
      </c>
      <c r="X1240" s="141">
        <v>0</v>
      </c>
      <c r="Y1240" s="141">
        <v>0</v>
      </c>
      <c r="Z1240" s="141">
        <v>0</v>
      </c>
      <c r="AA1240" s="114">
        <v>0</v>
      </c>
      <c r="AB1240" s="114"/>
      <c r="AC1240" s="106"/>
      <c r="AD1240" s="141"/>
      <c r="AE1240" s="106">
        <v>0</v>
      </c>
      <c r="AF1240" s="106">
        <v>0</v>
      </c>
      <c r="AG1240" s="106">
        <v>0</v>
      </c>
      <c r="AH1240" s="106"/>
      <c r="AI1240" s="106"/>
      <c r="AJ1240" s="106"/>
      <c r="AK1240" s="106"/>
      <c r="AL1240" s="106"/>
      <c r="AM1240" s="106"/>
      <c r="AN1240" s="114">
        <f t="shared" si="38"/>
        <v>0</v>
      </c>
      <c r="AO1240" s="114">
        <f t="shared" si="39"/>
        <v>11130000</v>
      </c>
      <c r="AP1240" s="114"/>
      <c r="AQ1240" s="114"/>
      <c r="AR1240" s="114"/>
      <c r="AS1240" s="114"/>
      <c r="AT1240" s="190"/>
    </row>
    <row r="1241" spans="1:46" s="191" customFormat="1" ht="15" customHeight="1" x14ac:dyDescent="0.2">
      <c r="A1241" s="104"/>
      <c r="B1241" s="104">
        <f>VLOOKUP(BJB!$F$9:$F$5599,Ctrl!$B$4:$C$399,2,0)</f>
        <v>28</v>
      </c>
      <c r="C1241" s="104">
        <f>VLOOKUP(BJB!$G$9:$G$5599,Ctrl!$E$4:$F$399,2,0)</f>
        <v>0</v>
      </c>
      <c r="D1241" s="219">
        <v>1</v>
      </c>
      <c r="E1241" s="104" t="str">
        <f>VLOOKUP(BJB!$F$9:$F$5599,Ctrl!$B$4:$D$399,3,0)</f>
        <v>III</v>
      </c>
      <c r="F1241" s="139" t="s">
        <v>10541</v>
      </c>
      <c r="G1241" s="139" t="s">
        <v>7655</v>
      </c>
      <c r="H1241" s="125"/>
      <c r="I1241" s="220">
        <f>IF(G1240=BJB!$G1569,I1240+1,1)</f>
        <v>1</v>
      </c>
      <c r="J1241" s="912" t="s">
        <v>21378</v>
      </c>
      <c r="K1241" s="121" t="s">
        <v>1703</v>
      </c>
      <c r="L1241" s="104" t="s">
        <v>6476</v>
      </c>
      <c r="M1241" s="104" t="s">
        <v>1681</v>
      </c>
      <c r="N1241" s="120">
        <v>40952</v>
      </c>
      <c r="O1241" s="105">
        <v>31466120</v>
      </c>
      <c r="P1241" s="105" t="s">
        <v>15617</v>
      </c>
      <c r="Q1241" s="120">
        <v>41514</v>
      </c>
      <c r="R1241" s="105">
        <v>21641611</v>
      </c>
      <c r="S1241" s="146" t="s">
        <v>5975</v>
      </c>
      <c r="T1241" s="109">
        <v>41578</v>
      </c>
      <c r="U1241" s="141">
        <v>21641611</v>
      </c>
      <c r="V1241" s="109">
        <v>41575</v>
      </c>
      <c r="W1241" s="141">
        <v>21641611</v>
      </c>
      <c r="X1241" s="141">
        <v>0</v>
      </c>
      <c r="Y1241" s="141">
        <v>0</v>
      </c>
      <c r="Z1241" s="141">
        <v>0</v>
      </c>
      <c r="AA1241" s="114">
        <v>0</v>
      </c>
      <c r="AB1241" s="114"/>
      <c r="AC1241" s="141"/>
      <c r="AD1241" s="141"/>
      <c r="AE1241" s="106">
        <v>0</v>
      </c>
      <c r="AF1241" s="106">
        <v>0</v>
      </c>
      <c r="AG1241" s="106">
        <v>0</v>
      </c>
      <c r="AH1241" s="141"/>
      <c r="AI1241" s="141"/>
      <c r="AJ1241" s="141"/>
      <c r="AK1241" s="141"/>
      <c r="AL1241" s="141"/>
      <c r="AM1241" s="141"/>
      <c r="AN1241" s="114">
        <f t="shared" si="38"/>
        <v>0</v>
      </c>
      <c r="AO1241" s="114">
        <f t="shared" si="39"/>
        <v>21641611</v>
      </c>
      <c r="AP1241" s="114"/>
      <c r="AQ1241" s="114"/>
      <c r="AR1241" s="114"/>
      <c r="AS1241" s="114"/>
      <c r="AT1241" s="190"/>
    </row>
    <row r="1242" spans="1:46" s="191" customFormat="1" ht="15" customHeight="1" x14ac:dyDescent="0.2">
      <c r="A1242" s="104"/>
      <c r="B1242" s="104">
        <f>VLOOKUP(BJB!$F$9:$F$5599,Ctrl!$B$4:$C$399,2,0)</f>
        <v>28</v>
      </c>
      <c r="C1242" s="104">
        <f>VLOOKUP(BJB!$G$9:$G$5599,Ctrl!$E$4:$F$399,2,0)</f>
        <v>2</v>
      </c>
      <c r="D1242" s="219">
        <v>1</v>
      </c>
      <c r="E1242" s="104" t="str">
        <f>VLOOKUP(BJB!$F$9:$F$5599,Ctrl!$B$4:$D$399,3,0)</f>
        <v>III</v>
      </c>
      <c r="F1242" s="139" t="s">
        <v>10541</v>
      </c>
      <c r="G1242" s="139" t="s">
        <v>1908</v>
      </c>
      <c r="H1242" s="125"/>
      <c r="I1242" s="220">
        <f>IF(G1241=BJB!$G1992,I1241+1,1)</f>
        <v>1</v>
      </c>
      <c r="J1242" s="912" t="s">
        <v>21379</v>
      </c>
      <c r="K1242" s="121" t="s">
        <v>1917</v>
      </c>
      <c r="L1242" s="104" t="s">
        <v>6477</v>
      </c>
      <c r="M1242" s="104" t="s">
        <v>1918</v>
      </c>
      <c r="N1242" s="120">
        <v>40795</v>
      </c>
      <c r="O1242" s="105">
        <v>6000000</v>
      </c>
      <c r="P1242" s="105" t="s">
        <v>15618</v>
      </c>
      <c r="Q1242" s="120">
        <v>41193</v>
      </c>
      <c r="R1242" s="105">
        <v>3263372</v>
      </c>
      <c r="S1242" s="146" t="s">
        <v>1861</v>
      </c>
      <c r="T1242" s="109">
        <v>41243</v>
      </c>
      <c r="U1242" s="106">
        <v>2270668</v>
      </c>
      <c r="V1242" s="109">
        <v>41243</v>
      </c>
      <c r="W1242" s="141">
        <v>2270668</v>
      </c>
      <c r="X1242" s="141">
        <v>0</v>
      </c>
      <c r="Y1242" s="141">
        <v>0</v>
      </c>
      <c r="Z1242" s="141">
        <v>0</v>
      </c>
      <c r="AA1242" s="114">
        <v>2015668</v>
      </c>
      <c r="AB1242" s="114"/>
      <c r="AC1242" s="106"/>
      <c r="AD1242" s="141"/>
      <c r="AE1242" s="106">
        <v>0</v>
      </c>
      <c r="AF1242" s="106">
        <v>0</v>
      </c>
      <c r="AG1242" s="106">
        <v>0</v>
      </c>
      <c r="AH1242" s="106"/>
      <c r="AI1242" s="106"/>
      <c r="AJ1242" s="106"/>
      <c r="AK1242" s="106"/>
      <c r="AL1242" s="106"/>
      <c r="AM1242" s="106"/>
      <c r="AN1242" s="114">
        <f t="shared" si="38"/>
        <v>2015668</v>
      </c>
      <c r="AO1242" s="114">
        <f t="shared" si="39"/>
        <v>255000</v>
      </c>
      <c r="AP1242" s="114"/>
      <c r="AQ1242" s="114"/>
      <c r="AR1242" s="114"/>
      <c r="AS1242" s="114"/>
      <c r="AT1242" s="190"/>
    </row>
    <row r="1243" spans="1:46" s="191" customFormat="1" ht="15" customHeight="1" x14ac:dyDescent="0.2">
      <c r="A1243" s="104"/>
      <c r="B1243" s="104">
        <f>VLOOKUP(BJB!$F$9:$F$5599,Ctrl!$B$4:$C$399,2,0)</f>
        <v>28</v>
      </c>
      <c r="C1243" s="104">
        <f>VLOOKUP(BJB!$G$9:$G$5599,Ctrl!$E$4:$F$399,2,0)</f>
        <v>0</v>
      </c>
      <c r="D1243" s="219">
        <v>1</v>
      </c>
      <c r="E1243" s="104" t="str">
        <f>VLOOKUP(BJB!$F$9:$F$5599,Ctrl!$B$4:$D$399,3,0)</f>
        <v>III</v>
      </c>
      <c r="F1243" s="139" t="s">
        <v>10541</v>
      </c>
      <c r="G1243" s="139" t="s">
        <v>7655</v>
      </c>
      <c r="H1243" s="125"/>
      <c r="I1243" s="220">
        <f>IF(G1242=BJB!$G1614,I1242+1,1)</f>
        <v>1</v>
      </c>
      <c r="J1243" s="912" t="s">
        <v>21380</v>
      </c>
      <c r="K1243" s="126" t="s">
        <v>5774</v>
      </c>
      <c r="L1243" s="104" t="s">
        <v>6477</v>
      </c>
      <c r="M1243" s="127" t="s">
        <v>1677</v>
      </c>
      <c r="N1243" s="120">
        <v>41058</v>
      </c>
      <c r="O1243" s="140">
        <v>100000000</v>
      </c>
      <c r="P1243" s="105" t="s">
        <v>15619</v>
      </c>
      <c r="Q1243" s="120">
        <v>41680</v>
      </c>
      <c r="R1243" s="105">
        <v>115735447</v>
      </c>
      <c r="S1243" s="146" t="s">
        <v>5759</v>
      </c>
      <c r="T1243" s="109">
        <v>41844</v>
      </c>
      <c r="U1243" s="141">
        <v>70000000</v>
      </c>
      <c r="V1243" s="109">
        <v>41821</v>
      </c>
      <c r="W1243" s="141">
        <v>70000000</v>
      </c>
      <c r="X1243" s="141">
        <v>0</v>
      </c>
      <c r="Y1243" s="141">
        <v>0</v>
      </c>
      <c r="Z1243" s="141">
        <v>0</v>
      </c>
      <c r="AA1243" s="114">
        <v>66433792</v>
      </c>
      <c r="AB1243" s="114"/>
      <c r="AC1243" s="141"/>
      <c r="AD1243" s="141"/>
      <c r="AE1243" s="106">
        <v>0</v>
      </c>
      <c r="AF1243" s="106">
        <v>0</v>
      </c>
      <c r="AG1243" s="106">
        <v>0</v>
      </c>
      <c r="AH1243" s="141"/>
      <c r="AI1243" s="141"/>
      <c r="AJ1243" s="141"/>
      <c r="AK1243" s="141"/>
      <c r="AL1243" s="141"/>
      <c r="AM1243" s="141"/>
      <c r="AN1243" s="114">
        <f t="shared" si="38"/>
        <v>66433792</v>
      </c>
      <c r="AO1243" s="114">
        <f t="shared" si="39"/>
        <v>3566208</v>
      </c>
      <c r="AP1243" s="114"/>
      <c r="AQ1243" s="114"/>
      <c r="AR1243" s="114"/>
      <c r="AS1243" s="114"/>
      <c r="AT1243" s="190"/>
    </row>
    <row r="1244" spans="1:46" s="191" customFormat="1" ht="15" customHeight="1" x14ac:dyDescent="0.2">
      <c r="A1244" s="104"/>
      <c r="B1244" s="104">
        <f>VLOOKUP(BJB!$F$9:$F$5599,Ctrl!$B$4:$C$399,2,0)</f>
        <v>28</v>
      </c>
      <c r="C1244" s="104">
        <f>VLOOKUP(BJB!$G$9:$G$5599,Ctrl!$E$4:$F$399,2,0)</f>
        <v>1</v>
      </c>
      <c r="D1244" s="219">
        <v>1</v>
      </c>
      <c r="E1244" s="104" t="str">
        <f>VLOOKUP(BJB!$F$9:$F$5599,Ctrl!$B$4:$D$399,3,0)</f>
        <v>III</v>
      </c>
      <c r="F1244" s="139" t="s">
        <v>10541</v>
      </c>
      <c r="G1244" s="139" t="s">
        <v>1717</v>
      </c>
      <c r="H1244" s="125"/>
      <c r="I1244" s="220">
        <f>IF(G1243=BJB!$G1794,I1243+1,1)</f>
        <v>1</v>
      </c>
      <c r="J1244" s="912" t="s">
        <v>21381</v>
      </c>
      <c r="K1244" s="121" t="s">
        <v>1880</v>
      </c>
      <c r="L1244" s="104" t="s">
        <v>6477</v>
      </c>
      <c r="M1244" s="104" t="s">
        <v>1881</v>
      </c>
      <c r="N1244" s="120">
        <v>40303</v>
      </c>
      <c r="O1244" s="107">
        <v>50000000</v>
      </c>
      <c r="P1244" s="105" t="s">
        <v>15620</v>
      </c>
      <c r="Q1244" s="120">
        <v>41365</v>
      </c>
      <c r="R1244" s="105">
        <v>33340597</v>
      </c>
      <c r="S1244" s="146" t="s">
        <v>1882</v>
      </c>
      <c r="T1244" s="109">
        <v>41453</v>
      </c>
      <c r="U1244" s="114">
        <v>24774496</v>
      </c>
      <c r="V1244" s="109">
        <v>41453</v>
      </c>
      <c r="W1244" s="141">
        <v>24774496</v>
      </c>
      <c r="X1244" s="141">
        <v>0</v>
      </c>
      <c r="Y1244" s="141">
        <v>0</v>
      </c>
      <c r="Z1244" s="141">
        <v>0</v>
      </c>
      <c r="AA1244" s="114">
        <v>14616000</v>
      </c>
      <c r="AB1244" s="114"/>
      <c r="AC1244" s="114"/>
      <c r="AD1244" s="141"/>
      <c r="AE1244" s="106">
        <v>0</v>
      </c>
      <c r="AF1244" s="106">
        <v>0</v>
      </c>
      <c r="AG1244" s="106">
        <v>0</v>
      </c>
      <c r="AH1244" s="114"/>
      <c r="AI1244" s="114"/>
      <c r="AJ1244" s="114"/>
      <c r="AK1244" s="114"/>
      <c r="AL1244" s="114"/>
      <c r="AM1244" s="114"/>
      <c r="AN1244" s="114">
        <f t="shared" si="38"/>
        <v>14616000</v>
      </c>
      <c r="AO1244" s="114">
        <f t="shared" si="39"/>
        <v>10158496</v>
      </c>
      <c r="AP1244" s="114"/>
      <c r="AQ1244" s="114"/>
      <c r="AR1244" s="114"/>
      <c r="AS1244" s="114"/>
      <c r="AT1244" s="190"/>
    </row>
    <row r="1245" spans="1:46" s="191" customFormat="1" ht="15" customHeight="1" x14ac:dyDescent="0.2">
      <c r="A1245" s="104"/>
      <c r="B1245" s="104">
        <f>VLOOKUP(BJB!$F$9:$F$5599,Ctrl!$B$4:$C$399,2,0)</f>
        <v>28</v>
      </c>
      <c r="C1245" s="104">
        <f>VLOOKUP(BJB!$G$9:$G$5599,Ctrl!$E$4:$F$399,2,0)</f>
        <v>1</v>
      </c>
      <c r="D1245" s="219">
        <v>1</v>
      </c>
      <c r="E1245" s="104" t="str">
        <f>VLOOKUP(BJB!$F$9:$F$5599,Ctrl!$B$4:$D$399,3,0)</f>
        <v>III</v>
      </c>
      <c r="F1245" s="139" t="s">
        <v>10541</v>
      </c>
      <c r="G1245" s="139" t="s">
        <v>1717</v>
      </c>
      <c r="H1245" s="125"/>
      <c r="I1245" s="220">
        <f>IF(G1244=BJB!$G1718,I1244+1,1)</f>
        <v>1</v>
      </c>
      <c r="J1245" s="912" t="s">
        <v>21382</v>
      </c>
      <c r="K1245" s="121" t="s">
        <v>1772</v>
      </c>
      <c r="L1245" s="104" t="s">
        <v>6477</v>
      </c>
      <c r="M1245" s="104" t="s">
        <v>1773</v>
      </c>
      <c r="N1245" s="120">
        <v>40140</v>
      </c>
      <c r="O1245" s="107">
        <v>10000000</v>
      </c>
      <c r="P1245" s="105" t="s">
        <v>6222</v>
      </c>
      <c r="Q1245" s="120" t="s">
        <v>6222</v>
      </c>
      <c r="R1245" s="890">
        <v>0</v>
      </c>
      <c r="S1245" s="108" t="s">
        <v>6910</v>
      </c>
      <c r="T1245" s="109">
        <v>40718</v>
      </c>
      <c r="U1245" s="106">
        <v>7500000</v>
      </c>
      <c r="V1245" s="109" t="s">
        <v>6222</v>
      </c>
      <c r="W1245" s="141">
        <v>0</v>
      </c>
      <c r="X1245" s="141">
        <v>0</v>
      </c>
      <c r="Y1245" s="141">
        <v>0</v>
      </c>
      <c r="Z1245" s="141">
        <v>0</v>
      </c>
      <c r="AA1245" s="114">
        <v>0</v>
      </c>
      <c r="AB1245" s="136"/>
      <c r="AC1245" s="111"/>
      <c r="AD1245" s="141"/>
      <c r="AE1245" s="106">
        <v>0</v>
      </c>
      <c r="AF1245" s="106">
        <v>0</v>
      </c>
      <c r="AG1245" s="106">
        <v>0</v>
      </c>
      <c r="AH1245" s="111"/>
      <c r="AI1245" s="106"/>
      <c r="AJ1245" s="106"/>
      <c r="AK1245" s="106"/>
      <c r="AL1245" s="106"/>
      <c r="AM1245" s="106"/>
      <c r="AN1245" s="114">
        <f t="shared" si="38"/>
        <v>0</v>
      </c>
      <c r="AO1245" s="114">
        <f t="shared" si="39"/>
        <v>7500000</v>
      </c>
      <c r="AP1245" s="114"/>
      <c r="AQ1245" s="114"/>
      <c r="AR1245" s="114"/>
      <c r="AS1245" s="114"/>
      <c r="AT1245" s="190"/>
    </row>
    <row r="1246" spans="1:46" s="191" customFormat="1" ht="15" customHeight="1" x14ac:dyDescent="0.2">
      <c r="A1246" s="104"/>
      <c r="B1246" s="104">
        <f>VLOOKUP(BJB!$F$9:$F$5599,Ctrl!$B$4:$C$399,2,0)</f>
        <v>28</v>
      </c>
      <c r="C1246" s="104">
        <f>VLOOKUP(BJB!$G$9:$G$5599,Ctrl!$E$4:$F$399,2,0)</f>
        <v>0</v>
      </c>
      <c r="D1246" s="219">
        <v>1</v>
      </c>
      <c r="E1246" s="104" t="str">
        <f>VLOOKUP(BJB!$F$9:$F$5599,Ctrl!$B$4:$D$399,3,0)</f>
        <v>III</v>
      </c>
      <c r="F1246" s="139" t="s">
        <v>10541</v>
      </c>
      <c r="G1246" s="139" t="s">
        <v>7655</v>
      </c>
      <c r="H1246" s="125"/>
      <c r="I1246" s="220">
        <f>IF(G1245=BJB!$G1511,I1245+1,1)</f>
        <v>1</v>
      </c>
      <c r="J1246" s="912" t="s">
        <v>21383</v>
      </c>
      <c r="K1246" s="121" t="s">
        <v>1611</v>
      </c>
      <c r="L1246" s="104" t="s">
        <v>6477</v>
      </c>
      <c r="M1246" s="104" t="s">
        <v>1597</v>
      </c>
      <c r="N1246" s="120">
        <v>40683</v>
      </c>
      <c r="O1246" s="107">
        <v>50000000</v>
      </c>
      <c r="P1246" s="105" t="s">
        <v>6222</v>
      </c>
      <c r="Q1246" s="120" t="s">
        <v>6222</v>
      </c>
      <c r="R1246" s="890">
        <v>0</v>
      </c>
      <c r="S1246" s="108" t="s">
        <v>1612</v>
      </c>
      <c r="T1246" s="109">
        <v>40907</v>
      </c>
      <c r="U1246" s="106">
        <v>35540738</v>
      </c>
      <c r="V1246" s="109" t="s">
        <v>6222</v>
      </c>
      <c r="W1246" s="141">
        <v>0</v>
      </c>
      <c r="X1246" s="141">
        <v>0</v>
      </c>
      <c r="Y1246" s="141">
        <v>0</v>
      </c>
      <c r="Z1246" s="141">
        <v>0</v>
      </c>
      <c r="AA1246" s="114">
        <v>310000</v>
      </c>
      <c r="AB1246" s="114"/>
      <c r="AC1246" s="106"/>
      <c r="AD1246" s="141"/>
      <c r="AE1246" s="106">
        <v>0</v>
      </c>
      <c r="AF1246" s="106">
        <v>0</v>
      </c>
      <c r="AG1246" s="106">
        <v>0</v>
      </c>
      <c r="AH1246" s="106"/>
      <c r="AI1246" s="106"/>
      <c r="AJ1246" s="106"/>
      <c r="AK1246" s="106"/>
      <c r="AL1246" s="106"/>
      <c r="AM1246" s="106"/>
      <c r="AN1246" s="114">
        <f t="shared" si="38"/>
        <v>310000</v>
      </c>
      <c r="AO1246" s="114">
        <f t="shared" si="39"/>
        <v>35230738</v>
      </c>
      <c r="AP1246" s="114"/>
      <c r="AQ1246" s="114"/>
      <c r="AR1246" s="114"/>
      <c r="AS1246" s="114"/>
      <c r="AT1246" s="190"/>
    </row>
    <row r="1247" spans="1:46" s="191" customFormat="1" ht="15" customHeight="1" x14ac:dyDescent="0.2">
      <c r="A1247" s="104"/>
      <c r="B1247" s="104">
        <f>VLOOKUP(BJB!$F$9:$F$5599,Ctrl!$B$4:$C$399,2,0)</f>
        <v>28</v>
      </c>
      <c r="C1247" s="104">
        <f>VLOOKUP(BJB!$G$9:$G$5599,Ctrl!$E$4:$F$399,2,0)</f>
        <v>1</v>
      </c>
      <c r="D1247" s="219">
        <v>1</v>
      </c>
      <c r="E1247" s="104" t="str">
        <f>VLOOKUP(BJB!$F$9:$F$5599,Ctrl!$B$4:$D$399,3,0)</f>
        <v>III</v>
      </c>
      <c r="F1247" s="139" t="s">
        <v>10541</v>
      </c>
      <c r="G1247" s="139" t="s">
        <v>1717</v>
      </c>
      <c r="H1247" s="125"/>
      <c r="I1247" s="220">
        <f>IF(G1246=BJB!$G1704,I1246+1,1)</f>
        <v>1</v>
      </c>
      <c r="J1247" s="912" t="s">
        <v>21384</v>
      </c>
      <c r="K1247" s="121" t="s">
        <v>1752</v>
      </c>
      <c r="L1247" s="104" t="s">
        <v>6477</v>
      </c>
      <c r="M1247" s="104" t="s">
        <v>1753</v>
      </c>
      <c r="N1247" s="142">
        <v>39581</v>
      </c>
      <c r="O1247" s="114">
        <v>40000000</v>
      </c>
      <c r="P1247" s="105" t="s">
        <v>6222</v>
      </c>
      <c r="Q1247" s="120" t="s">
        <v>6222</v>
      </c>
      <c r="R1247" s="890">
        <v>0</v>
      </c>
      <c r="S1247" s="108" t="s">
        <v>6904</v>
      </c>
      <c r="T1247" s="109">
        <v>40359</v>
      </c>
      <c r="U1247" s="114">
        <v>30000000</v>
      </c>
      <c r="V1247" s="109" t="s">
        <v>6222</v>
      </c>
      <c r="W1247" s="141">
        <v>0</v>
      </c>
      <c r="X1247" s="141">
        <v>0</v>
      </c>
      <c r="Y1247" s="141">
        <v>0</v>
      </c>
      <c r="Z1247" s="141">
        <v>0</v>
      </c>
      <c r="AA1247" s="114">
        <v>0</v>
      </c>
      <c r="AB1247" s="114"/>
      <c r="AC1247" s="114"/>
      <c r="AD1247" s="141"/>
      <c r="AE1247" s="106">
        <v>0</v>
      </c>
      <c r="AF1247" s="106">
        <v>0</v>
      </c>
      <c r="AG1247" s="106">
        <v>0</v>
      </c>
      <c r="AH1247" s="114"/>
      <c r="AI1247" s="114"/>
      <c r="AJ1247" s="114"/>
      <c r="AK1247" s="114"/>
      <c r="AL1247" s="114"/>
      <c r="AM1247" s="114"/>
      <c r="AN1247" s="114">
        <f t="shared" si="38"/>
        <v>0</v>
      </c>
      <c r="AO1247" s="114">
        <f t="shared" si="39"/>
        <v>30000000</v>
      </c>
      <c r="AP1247" s="114"/>
      <c r="AQ1247" s="114"/>
      <c r="AR1247" s="114"/>
      <c r="AS1247" s="114"/>
      <c r="AT1247" s="190"/>
    </row>
    <row r="1248" spans="1:46" s="191" customFormat="1" ht="15" customHeight="1" x14ac:dyDescent="0.2">
      <c r="A1248" s="104"/>
      <c r="B1248" s="104">
        <f>VLOOKUP(BJB!$F$9:$F$5599,Ctrl!$B$4:$C$399,2,0)</f>
        <v>28</v>
      </c>
      <c r="C1248" s="104">
        <f>VLOOKUP(BJB!$G$9:$G$5599,Ctrl!$E$4:$F$399,2,0)</f>
        <v>3</v>
      </c>
      <c r="D1248" s="219">
        <v>1</v>
      </c>
      <c r="E1248" s="104" t="str">
        <f>VLOOKUP(BJB!$F$9:$F$5599,Ctrl!$B$4:$D$399,3,0)</f>
        <v>III</v>
      </c>
      <c r="F1248" s="139" t="s">
        <v>10580</v>
      </c>
      <c r="G1248" s="139" t="s">
        <v>8024</v>
      </c>
      <c r="H1248" s="125">
        <v>1130122000621</v>
      </c>
      <c r="I1248" s="220">
        <f>IF(G1247=BJB!$G1938,I1247+1,1)</f>
        <v>1</v>
      </c>
      <c r="J1248" s="912" t="s">
        <v>21385</v>
      </c>
      <c r="K1248" s="121" t="s">
        <v>878</v>
      </c>
      <c r="L1248" s="104" t="s">
        <v>6477</v>
      </c>
      <c r="M1248" s="104" t="s">
        <v>8164</v>
      </c>
      <c r="N1248" s="120">
        <v>41347</v>
      </c>
      <c r="O1248" s="105">
        <v>55000000</v>
      </c>
      <c r="P1248" s="105" t="s">
        <v>15621</v>
      </c>
      <c r="Q1248" s="120">
        <v>41697</v>
      </c>
      <c r="R1248" s="105">
        <v>63080645</v>
      </c>
      <c r="S1248" s="146" t="s">
        <v>8232</v>
      </c>
      <c r="T1248" s="109">
        <v>42144</v>
      </c>
      <c r="U1248" s="141">
        <v>38500000</v>
      </c>
      <c r="V1248" s="109">
        <v>42144</v>
      </c>
      <c r="W1248" s="141">
        <v>38500000</v>
      </c>
      <c r="X1248" s="141">
        <v>0</v>
      </c>
      <c r="Y1248" s="141">
        <v>0</v>
      </c>
      <c r="Z1248" s="141">
        <v>0</v>
      </c>
      <c r="AA1248" s="114">
        <v>447097</v>
      </c>
      <c r="AB1248" s="114"/>
      <c r="AC1248" s="132"/>
      <c r="AD1248" s="141"/>
      <c r="AE1248" s="106">
        <v>0</v>
      </c>
      <c r="AF1248" s="106">
        <v>0</v>
      </c>
      <c r="AG1248" s="106">
        <v>0</v>
      </c>
      <c r="AH1248" s="106"/>
      <c r="AI1248" s="106"/>
      <c r="AJ1248" s="106"/>
      <c r="AK1248" s="106"/>
      <c r="AL1248" s="106"/>
      <c r="AM1248" s="106"/>
      <c r="AN1248" s="114">
        <f t="shared" si="38"/>
        <v>447097</v>
      </c>
      <c r="AO1248" s="114">
        <f t="shared" si="39"/>
        <v>38052903</v>
      </c>
      <c r="AP1248" s="114"/>
      <c r="AQ1248" s="114"/>
      <c r="AR1248" s="114"/>
      <c r="AS1248" s="114"/>
      <c r="AT1248" s="190"/>
    </row>
    <row r="1249" spans="1:46" s="191" customFormat="1" ht="15" customHeight="1" x14ac:dyDescent="0.2">
      <c r="A1249" s="104"/>
      <c r="B1249" s="104">
        <f>VLOOKUP(BJB!$F$9:$F$5599,Ctrl!$B$4:$C$399,2,0)</f>
        <v>28</v>
      </c>
      <c r="C1249" s="104">
        <f>VLOOKUP(BJB!$G$9:$G$5599,Ctrl!$E$4:$F$399,2,0)</f>
        <v>0</v>
      </c>
      <c r="D1249" s="219">
        <v>1</v>
      </c>
      <c r="E1249" s="104" t="str">
        <f>VLOOKUP(BJB!$F$9:$F$5599,Ctrl!$B$4:$D$399,3,0)</f>
        <v>III</v>
      </c>
      <c r="F1249" s="139" t="s">
        <v>10580</v>
      </c>
      <c r="G1249" s="139" t="s">
        <v>9711</v>
      </c>
      <c r="H1249" s="125"/>
      <c r="I1249" s="220"/>
      <c r="J1249" s="912" t="s">
        <v>21386</v>
      </c>
      <c r="K1249" s="121" t="s">
        <v>10093</v>
      </c>
      <c r="L1249" s="104" t="s">
        <v>6477</v>
      </c>
      <c r="M1249" s="104" t="s">
        <v>6117</v>
      </c>
      <c r="N1249" s="120">
        <v>41254</v>
      </c>
      <c r="O1249" s="105">
        <v>50000000</v>
      </c>
      <c r="P1249" s="105" t="s">
        <v>6222</v>
      </c>
      <c r="Q1249" s="120" t="s">
        <v>6222</v>
      </c>
      <c r="R1249" s="890">
        <v>0</v>
      </c>
      <c r="S1249" s="146" t="s">
        <v>9658</v>
      </c>
      <c r="T1249" s="109">
        <v>42361</v>
      </c>
      <c r="U1249" s="141">
        <v>11638532</v>
      </c>
      <c r="V1249" s="109" t="s">
        <v>6222</v>
      </c>
      <c r="W1249" s="141">
        <v>0</v>
      </c>
      <c r="X1249" s="141">
        <v>0</v>
      </c>
      <c r="Y1249" s="141">
        <v>0</v>
      </c>
      <c r="Z1249" s="141">
        <v>0</v>
      </c>
      <c r="AA1249" s="114">
        <v>0</v>
      </c>
      <c r="AB1249" s="114"/>
      <c r="AC1249" s="132"/>
      <c r="AD1249" s="141"/>
      <c r="AE1249" s="106">
        <v>0</v>
      </c>
      <c r="AF1249" s="106">
        <v>0</v>
      </c>
      <c r="AG1249" s="106">
        <v>0</v>
      </c>
      <c r="AH1249" s="141"/>
      <c r="AI1249" s="141"/>
      <c r="AJ1249" s="141"/>
      <c r="AK1249" s="141"/>
      <c r="AL1249" s="141"/>
      <c r="AM1249" s="141"/>
      <c r="AN1249" s="114">
        <f t="shared" si="38"/>
        <v>0</v>
      </c>
      <c r="AO1249" s="114">
        <f t="shared" si="39"/>
        <v>11638532</v>
      </c>
      <c r="AP1249" s="114"/>
      <c r="AQ1249" s="114"/>
      <c r="AR1249" s="114"/>
      <c r="AS1249" s="114"/>
      <c r="AT1249" s="190"/>
    </row>
    <row r="1250" spans="1:46" s="191" customFormat="1" ht="15" customHeight="1" x14ac:dyDescent="0.2">
      <c r="A1250" s="104"/>
      <c r="B1250" s="104">
        <f>VLOOKUP(BJB!$F$9:$F$5599,Ctrl!$B$4:$C$399,2,0)</f>
        <v>28</v>
      </c>
      <c r="C1250" s="104">
        <f>VLOOKUP(BJB!$G$9:$G$5599,Ctrl!$E$4:$F$399,2,0)</f>
        <v>3</v>
      </c>
      <c r="D1250" s="219">
        <v>1</v>
      </c>
      <c r="E1250" s="104" t="str">
        <f>VLOOKUP(BJB!$F$9:$F$5599,Ctrl!$B$4:$D$399,3,0)</f>
        <v>III</v>
      </c>
      <c r="F1250" s="139" t="s">
        <v>10541</v>
      </c>
      <c r="G1250" s="139" t="s">
        <v>1957</v>
      </c>
      <c r="H1250" s="125"/>
      <c r="I1250" s="220"/>
      <c r="J1250" s="912" t="s">
        <v>21387</v>
      </c>
      <c r="K1250" s="121" t="s">
        <v>10093</v>
      </c>
      <c r="L1250" s="104" t="s">
        <v>6477</v>
      </c>
      <c r="M1250" s="104" t="s">
        <v>10453</v>
      </c>
      <c r="N1250" s="120">
        <v>41430</v>
      </c>
      <c r="O1250" s="105">
        <v>100000000</v>
      </c>
      <c r="P1250" s="105" t="s">
        <v>6222</v>
      </c>
      <c r="Q1250" s="120" t="s">
        <v>6222</v>
      </c>
      <c r="R1250" s="890">
        <v>0</v>
      </c>
      <c r="S1250" s="146" t="s">
        <v>10454</v>
      </c>
      <c r="T1250" s="109">
        <v>42520</v>
      </c>
      <c r="U1250" s="141">
        <v>54946301</v>
      </c>
      <c r="V1250" s="109" t="s">
        <v>6222</v>
      </c>
      <c r="W1250" s="141">
        <v>0</v>
      </c>
      <c r="X1250" s="141">
        <v>0</v>
      </c>
      <c r="Y1250" s="141">
        <v>0</v>
      </c>
      <c r="Z1250" s="141">
        <v>0</v>
      </c>
      <c r="AA1250" s="114">
        <v>0</v>
      </c>
      <c r="AB1250" s="114"/>
      <c r="AC1250" s="132"/>
      <c r="AD1250" s="141"/>
      <c r="AE1250" s="106">
        <v>0</v>
      </c>
      <c r="AF1250" s="106">
        <v>0</v>
      </c>
      <c r="AG1250" s="106">
        <v>0</v>
      </c>
      <c r="AH1250" s="141"/>
      <c r="AI1250" s="141"/>
      <c r="AJ1250" s="141"/>
      <c r="AK1250" s="141"/>
      <c r="AL1250" s="141"/>
      <c r="AM1250" s="141"/>
      <c r="AN1250" s="114">
        <f t="shared" si="38"/>
        <v>0</v>
      </c>
      <c r="AO1250" s="114">
        <f t="shared" si="39"/>
        <v>54946301</v>
      </c>
      <c r="AP1250" s="114"/>
      <c r="AQ1250" s="114"/>
      <c r="AR1250" s="114"/>
      <c r="AS1250" s="114"/>
      <c r="AT1250" s="190"/>
    </row>
    <row r="1251" spans="1:46" s="191" customFormat="1" ht="15" customHeight="1" x14ac:dyDescent="0.2">
      <c r="A1251" s="104"/>
      <c r="B1251" s="104">
        <f>VLOOKUP(BJB!$F$9:$F$5599,Ctrl!$B$4:$C$399,2,0)</f>
        <v>28</v>
      </c>
      <c r="C1251" s="104">
        <f>VLOOKUP(BJB!$G$9:$G$5599,Ctrl!$E$4:$F$399,2,0)</f>
        <v>1</v>
      </c>
      <c r="D1251" s="219">
        <v>1</v>
      </c>
      <c r="E1251" s="104" t="str">
        <f>VLOOKUP(BJB!$F$9:$F$5599,Ctrl!$B$4:$D$399,3,0)</f>
        <v>III</v>
      </c>
      <c r="F1251" s="139" t="s">
        <v>10541</v>
      </c>
      <c r="G1251" s="139" t="s">
        <v>1717</v>
      </c>
      <c r="H1251" s="125"/>
      <c r="I1251" s="220">
        <f>IF(G1250=BJB!$G1758,I1250+1,1)</f>
        <v>1</v>
      </c>
      <c r="J1251" s="912" t="s">
        <v>21388</v>
      </c>
      <c r="K1251" s="121" t="s">
        <v>1831</v>
      </c>
      <c r="L1251" s="104" t="s">
        <v>6477</v>
      </c>
      <c r="M1251" s="104" t="s">
        <v>1832</v>
      </c>
      <c r="N1251" s="120">
        <v>40269</v>
      </c>
      <c r="O1251" s="107">
        <v>10000000</v>
      </c>
      <c r="P1251" s="105" t="s">
        <v>6222</v>
      </c>
      <c r="Q1251" s="120" t="s">
        <v>6222</v>
      </c>
      <c r="R1251" s="890">
        <v>0</v>
      </c>
      <c r="S1251" s="108" t="s">
        <v>6913</v>
      </c>
      <c r="T1251" s="109">
        <v>41053</v>
      </c>
      <c r="U1251" s="106">
        <v>7500000</v>
      </c>
      <c r="V1251" s="109" t="s">
        <v>6222</v>
      </c>
      <c r="W1251" s="141">
        <v>0</v>
      </c>
      <c r="X1251" s="141">
        <v>0</v>
      </c>
      <c r="Y1251" s="141">
        <v>0</v>
      </c>
      <c r="Z1251" s="141">
        <v>0</v>
      </c>
      <c r="AA1251" s="114">
        <v>0</v>
      </c>
      <c r="AB1251" s="114"/>
      <c r="AC1251" s="106"/>
      <c r="AD1251" s="141"/>
      <c r="AE1251" s="106">
        <v>0</v>
      </c>
      <c r="AF1251" s="106">
        <v>0</v>
      </c>
      <c r="AG1251" s="106">
        <v>0</v>
      </c>
      <c r="AH1251" s="106"/>
      <c r="AI1251" s="106"/>
      <c r="AJ1251" s="106"/>
      <c r="AK1251" s="106"/>
      <c r="AL1251" s="106"/>
      <c r="AM1251" s="106"/>
      <c r="AN1251" s="114">
        <f t="shared" si="38"/>
        <v>0</v>
      </c>
      <c r="AO1251" s="114">
        <f t="shared" si="39"/>
        <v>7500000</v>
      </c>
      <c r="AP1251" s="114"/>
      <c r="AQ1251" s="114"/>
      <c r="AR1251" s="114"/>
      <c r="AS1251" s="114"/>
      <c r="AT1251" s="190"/>
    </row>
    <row r="1252" spans="1:46" s="191" customFormat="1" ht="15" customHeight="1" x14ac:dyDescent="0.2">
      <c r="A1252" s="104"/>
      <c r="B1252" s="104">
        <f>VLOOKUP(BJB!$F$9:$F$5599,Ctrl!$B$4:$C$399,2,0)</f>
        <v>28</v>
      </c>
      <c r="C1252" s="104">
        <f>VLOOKUP(BJB!$G$9:$G$5599,Ctrl!$E$4:$F$399,2,0)</f>
        <v>5</v>
      </c>
      <c r="D1252" s="219">
        <v>1</v>
      </c>
      <c r="E1252" s="104" t="str">
        <f>VLOOKUP(BJB!$F$9:$F$5599,Ctrl!$B$4:$D$399,3,0)</f>
        <v>III</v>
      </c>
      <c r="F1252" s="139" t="s">
        <v>10541</v>
      </c>
      <c r="G1252" s="139" t="s">
        <v>2058</v>
      </c>
      <c r="H1252" s="125">
        <v>1130208000937</v>
      </c>
      <c r="I1252" s="220">
        <f>IF(G1251=BJB!$G1843,I1251+1,1)</f>
        <v>1</v>
      </c>
      <c r="J1252" s="912" t="s">
        <v>21389</v>
      </c>
      <c r="K1252" s="121" t="s">
        <v>1831</v>
      </c>
      <c r="L1252" s="104" t="s">
        <v>6477</v>
      </c>
      <c r="M1252" s="104" t="s">
        <v>6233</v>
      </c>
      <c r="N1252" s="120">
        <v>41437</v>
      </c>
      <c r="O1252" s="105">
        <v>15000000</v>
      </c>
      <c r="P1252" s="105" t="s">
        <v>15622</v>
      </c>
      <c r="Q1252" s="120">
        <v>41948</v>
      </c>
      <c r="R1252" s="105">
        <v>15803912</v>
      </c>
      <c r="S1252" s="146" t="s">
        <v>7911</v>
      </c>
      <c r="T1252" s="109">
        <v>42114</v>
      </c>
      <c r="U1252" s="141">
        <v>10486536</v>
      </c>
      <c r="V1252" s="109">
        <v>42114</v>
      </c>
      <c r="W1252" s="141">
        <v>10486536</v>
      </c>
      <c r="X1252" s="141">
        <v>0</v>
      </c>
      <c r="Y1252" s="141">
        <v>0</v>
      </c>
      <c r="Z1252" s="141">
        <v>0</v>
      </c>
      <c r="AA1252" s="114">
        <v>4339257</v>
      </c>
      <c r="AB1252" s="114"/>
      <c r="AC1252" s="132"/>
      <c r="AD1252" s="141"/>
      <c r="AE1252" s="106">
        <v>0</v>
      </c>
      <c r="AF1252" s="106">
        <v>0</v>
      </c>
      <c r="AG1252" s="106">
        <v>0</v>
      </c>
      <c r="AH1252" s="141"/>
      <c r="AI1252" s="141"/>
      <c r="AJ1252" s="141"/>
      <c r="AK1252" s="154"/>
      <c r="AL1252" s="141"/>
      <c r="AM1252" s="141"/>
      <c r="AN1252" s="114">
        <f t="shared" si="38"/>
        <v>4339257</v>
      </c>
      <c r="AO1252" s="114">
        <f t="shared" si="39"/>
        <v>6147279</v>
      </c>
      <c r="AP1252" s="114"/>
      <c r="AQ1252" s="114"/>
      <c r="AR1252" s="114"/>
      <c r="AS1252" s="114"/>
    </row>
    <row r="1253" spans="1:46" s="191" customFormat="1" ht="15" customHeight="1" x14ac:dyDescent="0.2">
      <c r="A1253" s="104"/>
      <c r="B1253" s="104">
        <f>VLOOKUP(BJB!$F$9:$F$5599,Ctrl!$B$4:$C$399,2,0)</f>
        <v>28</v>
      </c>
      <c r="C1253" s="104">
        <f>VLOOKUP(BJB!$G$9:$G$5599,Ctrl!$E$4:$F$399,2,0)</f>
        <v>1</v>
      </c>
      <c r="D1253" s="219">
        <v>1</v>
      </c>
      <c r="E1253" s="104" t="str">
        <f>VLOOKUP(BJB!$F$9:$F$5599,Ctrl!$B$4:$D$399,3,0)</f>
        <v>III</v>
      </c>
      <c r="F1253" s="139" t="s">
        <v>10541</v>
      </c>
      <c r="G1253" s="139" t="s">
        <v>1717</v>
      </c>
      <c r="H1253" s="125"/>
      <c r="I1253" s="220">
        <f>IF(G1252=BJB!$G1757,I1252+1,1)</f>
        <v>1</v>
      </c>
      <c r="J1253" s="912" t="s">
        <v>21390</v>
      </c>
      <c r="K1253" s="121" t="s">
        <v>1829</v>
      </c>
      <c r="L1253" s="104" t="s">
        <v>6477</v>
      </c>
      <c r="M1253" s="104" t="s">
        <v>1830</v>
      </c>
      <c r="N1253" s="120">
        <v>40658</v>
      </c>
      <c r="O1253" s="107">
        <v>1500000</v>
      </c>
      <c r="P1253" s="105" t="s">
        <v>6222</v>
      </c>
      <c r="Q1253" s="120" t="s">
        <v>6222</v>
      </c>
      <c r="R1253" s="890">
        <v>0</v>
      </c>
      <c r="S1253" s="108" t="s">
        <v>6913</v>
      </c>
      <c r="T1253" s="109">
        <v>41053</v>
      </c>
      <c r="U1253" s="106">
        <v>1050000</v>
      </c>
      <c r="V1253" s="109" t="s">
        <v>6222</v>
      </c>
      <c r="W1253" s="141">
        <v>0</v>
      </c>
      <c r="X1253" s="141">
        <v>0</v>
      </c>
      <c r="Y1253" s="141">
        <v>0</v>
      </c>
      <c r="Z1253" s="141">
        <v>0</v>
      </c>
      <c r="AA1253" s="114">
        <v>645000</v>
      </c>
      <c r="AB1253" s="114"/>
      <c r="AC1253" s="106"/>
      <c r="AD1253" s="141"/>
      <c r="AE1253" s="106">
        <v>0</v>
      </c>
      <c r="AF1253" s="106">
        <v>0</v>
      </c>
      <c r="AG1253" s="106">
        <v>0</v>
      </c>
      <c r="AH1253" s="106"/>
      <c r="AI1253" s="106"/>
      <c r="AJ1253" s="106"/>
      <c r="AK1253" s="106"/>
      <c r="AL1253" s="106"/>
      <c r="AM1253" s="106"/>
      <c r="AN1253" s="114">
        <f t="shared" si="38"/>
        <v>645000</v>
      </c>
      <c r="AO1253" s="114">
        <f t="shared" si="39"/>
        <v>405000</v>
      </c>
      <c r="AP1253" s="114"/>
      <c r="AQ1253" s="114"/>
      <c r="AR1253" s="114"/>
      <c r="AS1253" s="114"/>
    </row>
    <row r="1254" spans="1:46" s="191" customFormat="1" ht="15" customHeight="1" x14ac:dyDescent="0.2">
      <c r="A1254" s="104"/>
      <c r="B1254" s="104">
        <f>VLOOKUP(BJB!$F$9:$F$5599,Ctrl!$B$4:$C$399,2,0)</f>
        <v>28</v>
      </c>
      <c r="C1254" s="104">
        <f>VLOOKUP(BJB!$G$9:$G$5599,Ctrl!$E$4:$F$399,2,0)</f>
        <v>0</v>
      </c>
      <c r="D1254" s="219">
        <v>1</v>
      </c>
      <c r="E1254" s="104" t="str">
        <f>VLOOKUP(BJB!$F$9:$F$5599,Ctrl!$B$4:$D$399,3,0)</f>
        <v>III</v>
      </c>
      <c r="F1254" s="139" t="s">
        <v>10541</v>
      </c>
      <c r="G1254" s="139" t="s">
        <v>7655</v>
      </c>
      <c r="H1254" s="125"/>
      <c r="I1254" s="220">
        <f>IF(G1253=BJB!$G1637,I1253+1,1)</f>
        <v>1</v>
      </c>
      <c r="J1254" s="912" t="s">
        <v>21391</v>
      </c>
      <c r="K1254" s="121" t="s">
        <v>7751</v>
      </c>
      <c r="L1254" s="104" t="s">
        <v>6477</v>
      </c>
      <c r="M1254" s="104" t="s">
        <v>1701</v>
      </c>
      <c r="N1254" s="120">
        <v>41211</v>
      </c>
      <c r="O1254" s="105">
        <v>50000000</v>
      </c>
      <c r="P1254" s="105" t="s">
        <v>15623</v>
      </c>
      <c r="Q1254" s="120">
        <v>41856</v>
      </c>
      <c r="R1254" s="105">
        <v>39615005</v>
      </c>
      <c r="S1254" s="146" t="s">
        <v>7905</v>
      </c>
      <c r="T1254" s="109">
        <v>42114</v>
      </c>
      <c r="U1254" s="141">
        <v>26442736</v>
      </c>
      <c r="V1254" s="109">
        <v>42114</v>
      </c>
      <c r="W1254" s="141">
        <v>26442736</v>
      </c>
      <c r="X1254" s="141">
        <v>0</v>
      </c>
      <c r="Y1254" s="141">
        <v>0</v>
      </c>
      <c r="Z1254" s="141">
        <v>0</v>
      </c>
      <c r="AA1254" s="114">
        <v>0</v>
      </c>
      <c r="AB1254" s="114"/>
      <c r="AC1254" s="132"/>
      <c r="AD1254" s="141"/>
      <c r="AE1254" s="106">
        <v>0</v>
      </c>
      <c r="AF1254" s="106">
        <v>0</v>
      </c>
      <c r="AG1254" s="106">
        <v>0</v>
      </c>
      <c r="AH1254" s="141"/>
      <c r="AI1254" s="141"/>
      <c r="AJ1254" s="141"/>
      <c r="AK1254" s="141"/>
      <c r="AL1254" s="141"/>
      <c r="AM1254" s="141"/>
      <c r="AN1254" s="114">
        <f t="shared" si="38"/>
        <v>0</v>
      </c>
      <c r="AO1254" s="114">
        <f t="shared" si="39"/>
        <v>26442736</v>
      </c>
      <c r="AP1254" s="114"/>
      <c r="AQ1254" s="114"/>
      <c r="AR1254" s="114"/>
      <c r="AS1254" s="114"/>
    </row>
    <row r="1255" spans="1:46" s="191" customFormat="1" ht="15" customHeight="1" x14ac:dyDescent="0.2">
      <c r="A1255" s="104"/>
      <c r="B1255" s="104">
        <f>VLOOKUP(BJB!$F$9:$F$5599,Ctrl!$B$4:$C$399,2,0)</f>
        <v>28</v>
      </c>
      <c r="C1255" s="104">
        <f>VLOOKUP(BJB!$G$9:$G$5599,Ctrl!$E$4:$F$399,2,0)</f>
        <v>1</v>
      </c>
      <c r="D1255" s="219">
        <v>1</v>
      </c>
      <c r="E1255" s="104" t="str">
        <f>VLOOKUP(BJB!$F$9:$F$5599,Ctrl!$B$4:$D$399,3,0)</f>
        <v>III</v>
      </c>
      <c r="F1255" s="139" t="s">
        <v>10541</v>
      </c>
      <c r="G1255" s="139" t="s">
        <v>1717</v>
      </c>
      <c r="H1255" s="125"/>
      <c r="I1255" s="220">
        <f>IF(G1254=BJB!$G1730,I1254+1,1)</f>
        <v>1</v>
      </c>
      <c r="J1255" s="912" t="s">
        <v>21392</v>
      </c>
      <c r="K1255" s="121" t="s">
        <v>1791</v>
      </c>
      <c r="L1255" s="104" t="s">
        <v>6477</v>
      </c>
      <c r="M1255" s="104" t="s">
        <v>1792</v>
      </c>
      <c r="N1255" s="120">
        <v>40809</v>
      </c>
      <c r="O1255" s="107">
        <v>16200000</v>
      </c>
      <c r="P1255" s="105" t="s">
        <v>6222</v>
      </c>
      <c r="Q1255" s="120" t="s">
        <v>6222</v>
      </c>
      <c r="R1255" s="890">
        <v>0</v>
      </c>
      <c r="S1255" s="108" t="s">
        <v>1640</v>
      </c>
      <c r="T1255" s="109">
        <v>41165</v>
      </c>
      <c r="U1255" s="106">
        <v>11340000</v>
      </c>
      <c r="V1255" s="109" t="s">
        <v>6222</v>
      </c>
      <c r="W1255" s="141">
        <v>0</v>
      </c>
      <c r="X1255" s="141">
        <v>0</v>
      </c>
      <c r="Y1255" s="141">
        <v>0</v>
      </c>
      <c r="Z1255" s="141">
        <v>0</v>
      </c>
      <c r="AA1255" s="114">
        <v>1392982</v>
      </c>
      <c r="AB1255" s="114"/>
      <c r="AC1255" s="106"/>
      <c r="AD1255" s="141"/>
      <c r="AE1255" s="106">
        <v>0</v>
      </c>
      <c r="AF1255" s="106">
        <v>0</v>
      </c>
      <c r="AG1255" s="106">
        <v>0</v>
      </c>
      <c r="AH1255" s="106"/>
      <c r="AI1255" s="106"/>
      <c r="AJ1255" s="106"/>
      <c r="AK1255" s="106"/>
      <c r="AL1255" s="106"/>
      <c r="AM1255" s="106"/>
      <c r="AN1255" s="114">
        <f t="shared" si="38"/>
        <v>1392982</v>
      </c>
      <c r="AO1255" s="114">
        <f t="shared" si="39"/>
        <v>9947018</v>
      </c>
      <c r="AP1255" s="114"/>
      <c r="AQ1255" s="114"/>
      <c r="AR1255" s="114"/>
      <c r="AS1255" s="114"/>
    </row>
    <row r="1256" spans="1:46" s="191" customFormat="1" ht="15" customHeight="1" x14ac:dyDescent="0.2">
      <c r="A1256" s="104"/>
      <c r="B1256" s="104">
        <f>VLOOKUP(BJB!$F$9:$F$5599,Ctrl!$B$4:$C$399,2,0)</f>
        <v>28</v>
      </c>
      <c r="C1256" s="104">
        <f>VLOOKUP(BJB!$G$9:$G$5599,Ctrl!$E$4:$F$399,2,0)</f>
        <v>0</v>
      </c>
      <c r="D1256" s="219">
        <v>1</v>
      </c>
      <c r="E1256" s="104" t="str">
        <f>VLOOKUP(BJB!$F$9:$F$5599,Ctrl!$B$4:$D$399,3,0)</f>
        <v>III</v>
      </c>
      <c r="F1256" s="139" t="s">
        <v>10541</v>
      </c>
      <c r="G1256" s="139" t="s">
        <v>7655</v>
      </c>
      <c r="H1256" s="125"/>
      <c r="I1256" s="220">
        <f>IF(G1255=BJB!$G1464,I1255+1,1)</f>
        <v>1</v>
      </c>
      <c r="J1256" s="912" t="s">
        <v>21393</v>
      </c>
      <c r="K1256" s="121" t="s">
        <v>1540</v>
      </c>
      <c r="L1256" s="104" t="s">
        <v>6477</v>
      </c>
      <c r="M1256" s="104" t="s">
        <v>1541</v>
      </c>
      <c r="N1256" s="120">
        <v>39553</v>
      </c>
      <c r="O1256" s="107">
        <v>15000000</v>
      </c>
      <c r="P1256" s="105" t="s">
        <v>6222</v>
      </c>
      <c r="Q1256" s="120" t="s">
        <v>6222</v>
      </c>
      <c r="R1256" s="890">
        <v>0</v>
      </c>
      <c r="S1256" s="108" t="s">
        <v>6893</v>
      </c>
      <c r="T1256" s="109">
        <v>40620</v>
      </c>
      <c r="U1256" s="106">
        <v>6000000</v>
      </c>
      <c r="V1256" s="109" t="s">
        <v>6222</v>
      </c>
      <c r="W1256" s="141">
        <v>0</v>
      </c>
      <c r="X1256" s="141">
        <v>0</v>
      </c>
      <c r="Y1256" s="141">
        <v>0</v>
      </c>
      <c r="Z1256" s="141">
        <v>0</v>
      </c>
      <c r="AA1256" s="114">
        <v>6000000</v>
      </c>
      <c r="AB1256" s="114"/>
      <c r="AC1256" s="106"/>
      <c r="AD1256" s="141"/>
      <c r="AE1256" s="106">
        <v>0</v>
      </c>
      <c r="AF1256" s="106">
        <v>0</v>
      </c>
      <c r="AG1256" s="106">
        <v>0</v>
      </c>
      <c r="AH1256" s="106"/>
      <c r="AI1256" s="106"/>
      <c r="AJ1256" s="106"/>
      <c r="AK1256" s="106"/>
      <c r="AL1256" s="106"/>
      <c r="AM1256" s="106"/>
      <c r="AN1256" s="114">
        <f t="shared" si="38"/>
        <v>6000000</v>
      </c>
      <c r="AO1256" s="114">
        <f t="shared" si="39"/>
        <v>0</v>
      </c>
      <c r="AP1256" s="114"/>
      <c r="AQ1256" s="114"/>
      <c r="AR1256" s="114"/>
      <c r="AS1256" s="114"/>
    </row>
    <row r="1257" spans="1:46" s="191" customFormat="1" ht="15" customHeight="1" x14ac:dyDescent="0.2">
      <c r="A1257" s="104"/>
      <c r="B1257" s="104">
        <f>VLOOKUP(BJB!$F$9:$F$5599,Ctrl!$B$4:$C$399,2,0)</f>
        <v>28</v>
      </c>
      <c r="C1257" s="104">
        <f>VLOOKUP(BJB!$G$9:$G$5599,Ctrl!$E$4:$F$399,2,0)</f>
        <v>2</v>
      </c>
      <c r="D1257" s="219">
        <v>1</v>
      </c>
      <c r="E1257" s="104" t="str">
        <f>VLOOKUP(BJB!$F$9:$F$5599,Ctrl!$B$4:$D$399,3,0)</f>
        <v>III</v>
      </c>
      <c r="F1257" s="139" t="s">
        <v>10541</v>
      </c>
      <c r="G1257" s="139" t="s">
        <v>1908</v>
      </c>
      <c r="H1257" s="125" t="s">
        <v>6636</v>
      </c>
      <c r="I1257" s="220">
        <f>IF(G1256=BJB!$G2003,I1256+1,1)</f>
        <v>1</v>
      </c>
      <c r="J1257" s="912" t="s">
        <v>21394</v>
      </c>
      <c r="K1257" s="121" t="s">
        <v>1940</v>
      </c>
      <c r="L1257" s="104" t="s">
        <v>6477</v>
      </c>
      <c r="M1257" s="104" t="s">
        <v>1941</v>
      </c>
      <c r="N1257" s="120">
        <v>41164</v>
      </c>
      <c r="O1257" s="105">
        <v>50000000</v>
      </c>
      <c r="P1257" s="105" t="s">
        <v>15624</v>
      </c>
      <c r="Q1257" s="120">
        <v>41429</v>
      </c>
      <c r="R1257" s="105">
        <v>41653667</v>
      </c>
      <c r="S1257" s="146" t="s">
        <v>1942</v>
      </c>
      <c r="T1257" s="109">
        <v>41486</v>
      </c>
      <c r="U1257" s="112">
        <v>27793685</v>
      </c>
      <c r="V1257" s="109">
        <v>41486</v>
      </c>
      <c r="W1257" s="141">
        <v>27793685</v>
      </c>
      <c r="X1257" s="141">
        <v>0</v>
      </c>
      <c r="Y1257" s="141">
        <v>0</v>
      </c>
      <c r="Z1257" s="141">
        <v>0</v>
      </c>
      <c r="AA1257" s="114">
        <v>27793685</v>
      </c>
      <c r="AB1257" s="114"/>
      <c r="AC1257" s="132"/>
      <c r="AD1257" s="141"/>
      <c r="AE1257" s="106">
        <v>0</v>
      </c>
      <c r="AF1257" s="106">
        <v>0</v>
      </c>
      <c r="AG1257" s="106">
        <v>0</v>
      </c>
      <c r="AH1257" s="112"/>
      <c r="AI1257" s="112"/>
      <c r="AJ1257" s="112"/>
      <c r="AK1257" s="119"/>
      <c r="AL1257" s="112"/>
      <c r="AM1257" s="112"/>
      <c r="AN1257" s="114">
        <f t="shared" si="38"/>
        <v>27793685</v>
      </c>
      <c r="AO1257" s="114">
        <f t="shared" si="39"/>
        <v>0</v>
      </c>
      <c r="AP1257" s="114"/>
      <c r="AQ1257" s="114"/>
      <c r="AR1257" s="114"/>
      <c r="AS1257" s="114"/>
    </row>
    <row r="1258" spans="1:46" s="191" customFormat="1" ht="15" customHeight="1" x14ac:dyDescent="0.2">
      <c r="A1258" s="104"/>
      <c r="B1258" s="104">
        <f>VLOOKUP(BJB!$F$9:$F$5599,Ctrl!$B$4:$C$399,2,0)</f>
        <v>28</v>
      </c>
      <c r="C1258" s="104">
        <f>VLOOKUP(BJB!$G$9:$G$5599,Ctrl!$E$4:$F$399,2,0)</f>
        <v>0</v>
      </c>
      <c r="D1258" s="219">
        <v>1</v>
      </c>
      <c r="E1258" s="104" t="str">
        <f>VLOOKUP(BJB!$F$9:$F$5599,Ctrl!$B$4:$D$399,3,0)</f>
        <v>III</v>
      </c>
      <c r="F1258" s="139" t="s">
        <v>10580</v>
      </c>
      <c r="G1258" s="139" t="s">
        <v>9711</v>
      </c>
      <c r="H1258" s="125"/>
      <c r="I1258" s="220"/>
      <c r="J1258" s="912" t="s">
        <v>21395</v>
      </c>
      <c r="K1258" s="121" t="s">
        <v>7798</v>
      </c>
      <c r="L1258" s="104" t="s">
        <v>6477</v>
      </c>
      <c r="M1258" s="104" t="s">
        <v>1701</v>
      </c>
      <c r="N1258" s="120">
        <v>41211</v>
      </c>
      <c r="O1258" s="105">
        <v>150000000</v>
      </c>
      <c r="P1258" s="105" t="s">
        <v>6222</v>
      </c>
      <c r="Q1258" s="120" t="s">
        <v>6222</v>
      </c>
      <c r="R1258" s="890">
        <v>0</v>
      </c>
      <c r="S1258" s="146" t="s">
        <v>9658</v>
      </c>
      <c r="T1258" s="109">
        <v>42361</v>
      </c>
      <c r="U1258" s="141">
        <v>26189945</v>
      </c>
      <c r="V1258" s="109" t="s">
        <v>6222</v>
      </c>
      <c r="W1258" s="141">
        <v>0</v>
      </c>
      <c r="X1258" s="141">
        <v>0</v>
      </c>
      <c r="Y1258" s="141">
        <v>0</v>
      </c>
      <c r="Z1258" s="141">
        <v>0</v>
      </c>
      <c r="AA1258" s="114">
        <v>0</v>
      </c>
      <c r="AB1258" s="114"/>
      <c r="AC1258" s="132"/>
      <c r="AD1258" s="141"/>
      <c r="AE1258" s="106">
        <v>0</v>
      </c>
      <c r="AF1258" s="106">
        <v>0</v>
      </c>
      <c r="AG1258" s="106">
        <v>0</v>
      </c>
      <c r="AH1258" s="141"/>
      <c r="AI1258" s="141"/>
      <c r="AJ1258" s="141"/>
      <c r="AK1258" s="141"/>
      <c r="AL1258" s="141"/>
      <c r="AM1258" s="141"/>
      <c r="AN1258" s="114">
        <f t="shared" si="38"/>
        <v>0</v>
      </c>
      <c r="AO1258" s="114">
        <f t="shared" si="39"/>
        <v>26189945</v>
      </c>
      <c r="AP1258" s="114"/>
      <c r="AQ1258" s="114"/>
      <c r="AR1258" s="114"/>
      <c r="AS1258" s="114"/>
    </row>
    <row r="1259" spans="1:46" s="191" customFormat="1" ht="15" customHeight="1" x14ac:dyDescent="0.2">
      <c r="A1259" s="104"/>
      <c r="B1259" s="104">
        <f>VLOOKUP(BJB!$F$9:$F$5599,Ctrl!$B$4:$C$399,2,0)</f>
        <v>28</v>
      </c>
      <c r="C1259" s="104">
        <f>VLOOKUP(BJB!$G$9:$G$5599,Ctrl!$E$4:$F$399,2,0)</f>
        <v>0</v>
      </c>
      <c r="D1259" s="219">
        <v>1</v>
      </c>
      <c r="E1259" s="104" t="str">
        <f>VLOOKUP(BJB!$F$9:$F$5599,Ctrl!$B$4:$D$399,3,0)</f>
        <v>III</v>
      </c>
      <c r="F1259" s="139" t="s">
        <v>10541</v>
      </c>
      <c r="G1259" s="139" t="s">
        <v>7655</v>
      </c>
      <c r="H1259" s="125"/>
      <c r="I1259" s="220"/>
      <c r="J1259" s="912" t="s">
        <v>21396</v>
      </c>
      <c r="K1259" s="121" t="s">
        <v>7798</v>
      </c>
      <c r="L1259" s="104" t="s">
        <v>6477</v>
      </c>
      <c r="M1259" s="104" t="s">
        <v>7312</v>
      </c>
      <c r="N1259" s="120">
        <v>41429</v>
      </c>
      <c r="O1259" s="105">
        <v>40000000</v>
      </c>
      <c r="P1259" s="105" t="s">
        <v>6222</v>
      </c>
      <c r="Q1259" s="120" t="s">
        <v>6222</v>
      </c>
      <c r="R1259" s="890">
        <v>0</v>
      </c>
      <c r="S1259" s="146" t="s">
        <v>10459</v>
      </c>
      <c r="T1259" s="109">
        <v>42510</v>
      </c>
      <c r="U1259" s="141">
        <v>18443778</v>
      </c>
      <c r="V1259" s="109" t="s">
        <v>6222</v>
      </c>
      <c r="W1259" s="141">
        <v>0</v>
      </c>
      <c r="X1259" s="141">
        <v>0</v>
      </c>
      <c r="Y1259" s="141">
        <v>0</v>
      </c>
      <c r="Z1259" s="141">
        <v>0</v>
      </c>
      <c r="AA1259" s="114">
        <v>0</v>
      </c>
      <c r="AB1259" s="114"/>
      <c r="AC1259" s="132"/>
      <c r="AD1259" s="141"/>
      <c r="AE1259" s="106">
        <v>0</v>
      </c>
      <c r="AF1259" s="106">
        <v>0</v>
      </c>
      <c r="AG1259" s="106">
        <v>0</v>
      </c>
      <c r="AH1259" s="141"/>
      <c r="AI1259" s="141"/>
      <c r="AJ1259" s="141"/>
      <c r="AK1259" s="141"/>
      <c r="AL1259" s="141"/>
      <c r="AM1259" s="141"/>
      <c r="AN1259" s="114">
        <f t="shared" si="38"/>
        <v>0</v>
      </c>
      <c r="AO1259" s="114">
        <f t="shared" si="39"/>
        <v>18443778</v>
      </c>
      <c r="AP1259" s="114"/>
      <c r="AQ1259" s="114"/>
      <c r="AR1259" s="114"/>
      <c r="AS1259" s="114"/>
    </row>
    <row r="1260" spans="1:46" s="191" customFormat="1" ht="15" customHeight="1" x14ac:dyDescent="0.2">
      <c r="A1260" s="104"/>
      <c r="B1260" s="104">
        <f>VLOOKUP(BJB!$F$9:$F$5599,Ctrl!$B$4:$C$399,2,0)</f>
        <v>28</v>
      </c>
      <c r="C1260" s="104">
        <f>VLOOKUP(BJB!$G$9:$G$5599,Ctrl!$E$4:$F$399,2,0)</f>
        <v>3</v>
      </c>
      <c r="D1260" s="219">
        <v>1</v>
      </c>
      <c r="E1260" s="104" t="str">
        <f>VLOOKUP(BJB!$F$9:$F$5599,Ctrl!$B$4:$D$399,3,0)</f>
        <v>III</v>
      </c>
      <c r="F1260" s="139" t="s">
        <v>10541</v>
      </c>
      <c r="G1260" s="139" t="s">
        <v>1957</v>
      </c>
      <c r="H1260" s="125">
        <v>1110311000742</v>
      </c>
      <c r="I1260" s="220">
        <f>IF(G1259=BJB!$G1881,I1259+1,1)</f>
        <v>1</v>
      </c>
      <c r="J1260" s="912" t="s">
        <v>21397</v>
      </c>
      <c r="K1260" s="121" t="s">
        <v>1995</v>
      </c>
      <c r="L1260" s="104" t="s">
        <v>6477</v>
      </c>
      <c r="M1260" s="104" t="s">
        <v>1986</v>
      </c>
      <c r="N1260" s="120">
        <v>40660</v>
      </c>
      <c r="O1260" s="107">
        <v>30000000</v>
      </c>
      <c r="P1260" s="105" t="s">
        <v>15625</v>
      </c>
      <c r="Q1260" s="120">
        <v>41366</v>
      </c>
      <c r="R1260" s="105">
        <v>32412503</v>
      </c>
      <c r="S1260" s="146" t="s">
        <v>1992</v>
      </c>
      <c r="T1260" s="109">
        <v>41394</v>
      </c>
      <c r="U1260" s="106">
        <v>21000000</v>
      </c>
      <c r="V1260" s="109">
        <v>41394</v>
      </c>
      <c r="W1260" s="141">
        <v>21000000</v>
      </c>
      <c r="X1260" s="141">
        <v>0</v>
      </c>
      <c r="Y1260" s="141">
        <v>0</v>
      </c>
      <c r="Z1260" s="141">
        <v>0</v>
      </c>
      <c r="AA1260" s="150">
        <v>1907500</v>
      </c>
      <c r="AB1260" s="150"/>
      <c r="AC1260" s="132"/>
      <c r="AD1260" s="141"/>
      <c r="AE1260" s="106">
        <v>0</v>
      </c>
      <c r="AF1260" s="106">
        <v>0</v>
      </c>
      <c r="AG1260" s="106">
        <v>0</v>
      </c>
      <c r="AH1260" s="106"/>
      <c r="AI1260" s="106"/>
      <c r="AJ1260" s="106"/>
      <c r="AK1260" s="106"/>
      <c r="AL1260" s="106"/>
      <c r="AM1260" s="106"/>
      <c r="AN1260" s="114">
        <f t="shared" si="38"/>
        <v>1907500</v>
      </c>
      <c r="AO1260" s="114">
        <f t="shared" si="39"/>
        <v>19092500</v>
      </c>
      <c r="AP1260" s="114"/>
      <c r="AQ1260" s="114"/>
      <c r="AR1260" s="114"/>
      <c r="AS1260" s="114"/>
    </row>
    <row r="1261" spans="1:46" s="191" customFormat="1" ht="15" customHeight="1" x14ac:dyDescent="0.2">
      <c r="A1261" s="104"/>
      <c r="B1261" s="104">
        <f>VLOOKUP(BJB!$F$9:$F$5599,Ctrl!$B$4:$C$399,2,0)</f>
        <v>28</v>
      </c>
      <c r="C1261" s="104">
        <f>VLOOKUP(BJB!$G$9:$G$5599,Ctrl!$E$4:$F$399,2,0)</f>
        <v>2</v>
      </c>
      <c r="D1261" s="219">
        <v>1</v>
      </c>
      <c r="E1261" s="104" t="str">
        <f>VLOOKUP(BJB!$F$9:$F$5599,Ctrl!$B$4:$D$399,3,0)</f>
        <v>III</v>
      </c>
      <c r="F1261" s="139" t="s">
        <v>10541</v>
      </c>
      <c r="G1261" s="139" t="s">
        <v>1908</v>
      </c>
      <c r="H1261" s="125">
        <v>1121114000692</v>
      </c>
      <c r="I1261" s="220">
        <f>IF(G1260=BJB!$G1941,I1260+1,1)</f>
        <v>1</v>
      </c>
      <c r="J1261" s="912" t="s">
        <v>21398</v>
      </c>
      <c r="K1261" s="121" t="s">
        <v>8120</v>
      </c>
      <c r="L1261" s="104" t="s">
        <v>6477</v>
      </c>
      <c r="M1261" s="104" t="s">
        <v>5737</v>
      </c>
      <c r="N1261" s="120">
        <v>41270</v>
      </c>
      <c r="O1261" s="105">
        <v>44000000</v>
      </c>
      <c r="P1261" s="105" t="s">
        <v>15626</v>
      </c>
      <c r="Q1261" s="120">
        <v>41726</v>
      </c>
      <c r="R1261" s="105">
        <v>52621636</v>
      </c>
      <c r="S1261" s="146" t="s">
        <v>8260</v>
      </c>
      <c r="T1261" s="109">
        <v>42153</v>
      </c>
      <c r="U1261" s="141">
        <v>30800000</v>
      </c>
      <c r="V1261" s="109">
        <v>42153</v>
      </c>
      <c r="W1261" s="141">
        <v>30800000</v>
      </c>
      <c r="X1261" s="141">
        <v>0</v>
      </c>
      <c r="Y1261" s="141">
        <v>0</v>
      </c>
      <c r="Z1261" s="141">
        <v>0</v>
      </c>
      <c r="AA1261" s="114">
        <v>157500</v>
      </c>
      <c r="AB1261" s="114"/>
      <c r="AC1261" s="132"/>
      <c r="AD1261" s="141"/>
      <c r="AE1261" s="106">
        <v>0</v>
      </c>
      <c r="AF1261" s="106">
        <v>0</v>
      </c>
      <c r="AG1261" s="106">
        <v>0</v>
      </c>
      <c r="AH1261" s="106"/>
      <c r="AI1261" s="106"/>
      <c r="AJ1261" s="106"/>
      <c r="AK1261" s="106"/>
      <c r="AL1261" s="106"/>
      <c r="AM1261" s="106"/>
      <c r="AN1261" s="114">
        <f t="shared" si="38"/>
        <v>157500</v>
      </c>
      <c r="AO1261" s="114">
        <f t="shared" si="39"/>
        <v>30642500</v>
      </c>
      <c r="AP1261" s="114"/>
      <c r="AQ1261" s="114"/>
      <c r="AR1261" s="114"/>
      <c r="AS1261" s="114"/>
    </row>
    <row r="1262" spans="1:46" s="191" customFormat="1" ht="15" customHeight="1" x14ac:dyDescent="0.2">
      <c r="A1262" s="104"/>
      <c r="B1262" s="104">
        <f>VLOOKUP(BJB!$F$9:$F$5599,Ctrl!$B$4:$C$399,2,0)</f>
        <v>28</v>
      </c>
      <c r="C1262" s="104">
        <f>VLOOKUP(BJB!$G$9:$G$5599,Ctrl!$E$4:$F$399,2,0)</f>
        <v>1</v>
      </c>
      <c r="D1262" s="219">
        <v>1</v>
      </c>
      <c r="E1262" s="104" t="str">
        <f>VLOOKUP(BJB!$F$9:$F$5599,Ctrl!$B$4:$D$399,3,0)</f>
        <v>III</v>
      </c>
      <c r="F1262" s="139" t="s">
        <v>10541</v>
      </c>
      <c r="G1262" s="139" t="s">
        <v>1717</v>
      </c>
      <c r="H1262" s="125" t="s">
        <v>13555</v>
      </c>
      <c r="I1262" s="220">
        <f>IF(G1261=BJB!$G1781,I1261+1,1)</f>
        <v>1</v>
      </c>
      <c r="J1262" s="891" t="s">
        <v>18298</v>
      </c>
      <c r="K1262" s="121" t="s">
        <v>1864</v>
      </c>
      <c r="L1262" s="104" t="s">
        <v>6477</v>
      </c>
      <c r="M1262" s="104" t="s">
        <v>1860</v>
      </c>
      <c r="N1262" s="120">
        <v>40864</v>
      </c>
      <c r="O1262" s="105">
        <v>6200000</v>
      </c>
      <c r="P1262" s="105" t="s">
        <v>15627</v>
      </c>
      <c r="Q1262" s="120">
        <v>41178</v>
      </c>
      <c r="R1262" s="105">
        <v>7549701</v>
      </c>
      <c r="S1262" s="146" t="s">
        <v>1861</v>
      </c>
      <c r="T1262" s="109">
        <v>41243</v>
      </c>
      <c r="U1262" s="106">
        <v>4340000</v>
      </c>
      <c r="V1262" s="109">
        <v>41243</v>
      </c>
      <c r="W1262" s="141">
        <v>4340000</v>
      </c>
      <c r="X1262" s="141">
        <v>0</v>
      </c>
      <c r="Y1262" s="141">
        <v>0</v>
      </c>
      <c r="Z1262" s="141">
        <v>0</v>
      </c>
      <c r="AA1262" s="114">
        <v>0</v>
      </c>
      <c r="AB1262" s="114"/>
      <c r="AC1262" s="106">
        <v>140000</v>
      </c>
      <c r="AD1262" s="141">
        <v>140000</v>
      </c>
      <c r="AE1262" s="106">
        <v>105000</v>
      </c>
      <c r="AF1262" s="106">
        <v>0</v>
      </c>
      <c r="AG1262" s="106">
        <v>70000</v>
      </c>
      <c r="AH1262" s="106"/>
      <c r="AI1262" s="106"/>
      <c r="AJ1262" s="106"/>
      <c r="AK1262" s="106"/>
      <c r="AL1262" s="106"/>
      <c r="AM1262" s="106"/>
      <c r="AN1262" s="114">
        <f t="shared" si="38"/>
        <v>455000</v>
      </c>
      <c r="AO1262" s="114">
        <f t="shared" si="39"/>
        <v>3885000</v>
      </c>
      <c r="AP1262" s="114"/>
      <c r="AQ1262" s="114"/>
      <c r="AR1262" s="114"/>
      <c r="AS1262" s="114"/>
    </row>
    <row r="1263" spans="1:46" s="191" customFormat="1" ht="15" customHeight="1" x14ac:dyDescent="0.2">
      <c r="A1263" s="104"/>
      <c r="B1263" s="104">
        <f>VLOOKUP(BJB!$F$9:$F$5599,Ctrl!$B$4:$C$399,2,0)</f>
        <v>28</v>
      </c>
      <c r="C1263" s="104">
        <f>VLOOKUP(BJB!$G$9:$G$5599,Ctrl!$E$4:$F$399,2,0)</f>
        <v>3</v>
      </c>
      <c r="D1263" s="219">
        <v>1</v>
      </c>
      <c r="E1263" s="104" t="str">
        <f>VLOOKUP(BJB!$F$9:$F$5599,Ctrl!$B$4:$D$399,3,0)</f>
        <v>III</v>
      </c>
      <c r="F1263" s="139" t="s">
        <v>10541</v>
      </c>
      <c r="G1263" s="139" t="s">
        <v>1957</v>
      </c>
      <c r="H1263" s="125"/>
      <c r="I1263" s="220">
        <f>IF(G1262=BJB!$G1874,I1262+1,1)</f>
        <v>1</v>
      </c>
      <c r="J1263" s="912" t="s">
        <v>21399</v>
      </c>
      <c r="K1263" s="121" t="s">
        <v>816</v>
      </c>
      <c r="L1263" s="104" t="s">
        <v>6477</v>
      </c>
      <c r="M1263" s="104" t="s">
        <v>1976</v>
      </c>
      <c r="N1263" s="120">
        <v>40718</v>
      </c>
      <c r="O1263" s="107">
        <v>25000000</v>
      </c>
      <c r="P1263" s="105" t="s">
        <v>15628</v>
      </c>
      <c r="Q1263" s="120">
        <v>41214</v>
      </c>
      <c r="R1263" s="105">
        <v>23617038</v>
      </c>
      <c r="S1263" s="146" t="s">
        <v>1982</v>
      </c>
      <c r="T1263" s="109">
        <v>41305</v>
      </c>
      <c r="U1263" s="106">
        <v>16866875</v>
      </c>
      <c r="V1263" s="109">
        <v>41305</v>
      </c>
      <c r="W1263" s="141">
        <v>16866875</v>
      </c>
      <c r="X1263" s="141">
        <v>0</v>
      </c>
      <c r="Y1263" s="141">
        <v>0</v>
      </c>
      <c r="Z1263" s="141">
        <v>0</v>
      </c>
      <c r="AA1263" s="114">
        <v>238000</v>
      </c>
      <c r="AB1263" s="114"/>
      <c r="AC1263" s="106"/>
      <c r="AD1263" s="141"/>
      <c r="AE1263" s="106">
        <v>0</v>
      </c>
      <c r="AF1263" s="106">
        <v>0</v>
      </c>
      <c r="AG1263" s="106">
        <v>0</v>
      </c>
      <c r="AH1263" s="106"/>
      <c r="AI1263" s="106"/>
      <c r="AJ1263" s="106"/>
      <c r="AK1263" s="106"/>
      <c r="AL1263" s="106"/>
      <c r="AM1263" s="106"/>
      <c r="AN1263" s="114">
        <f t="shared" si="38"/>
        <v>238000</v>
      </c>
      <c r="AO1263" s="114">
        <f t="shared" si="39"/>
        <v>16628875</v>
      </c>
      <c r="AP1263" s="114"/>
      <c r="AQ1263" s="114"/>
      <c r="AR1263" s="114"/>
      <c r="AS1263" s="114"/>
    </row>
    <row r="1264" spans="1:46" s="191" customFormat="1" ht="15" customHeight="1" x14ac:dyDescent="0.2">
      <c r="A1264" s="104"/>
      <c r="B1264" s="104">
        <f>VLOOKUP(BJB!$F$9:$F$5599,Ctrl!$B$4:$C$399,2,0)</f>
        <v>28</v>
      </c>
      <c r="C1264" s="104">
        <f>VLOOKUP(BJB!$G$9:$G$5599,Ctrl!$E$4:$F$399,2,0)</f>
        <v>1</v>
      </c>
      <c r="D1264" s="219">
        <v>1</v>
      </c>
      <c r="E1264" s="104" t="str">
        <f>VLOOKUP(BJB!$F$9:$F$5599,Ctrl!$B$4:$D$399,3,0)</f>
        <v>III</v>
      </c>
      <c r="F1264" s="139" t="s">
        <v>10541</v>
      </c>
      <c r="G1264" s="139" t="s">
        <v>1717</v>
      </c>
      <c r="H1264" s="125"/>
      <c r="I1264" s="220">
        <f>IF(G1263=BJB!$G1708,I1263+1,1)</f>
        <v>1</v>
      </c>
      <c r="J1264" s="912" t="s">
        <v>21400</v>
      </c>
      <c r="K1264" s="121" t="s">
        <v>1363</v>
      </c>
      <c r="L1264" s="104" t="s">
        <v>6477</v>
      </c>
      <c r="M1264" s="104" t="s">
        <v>1750</v>
      </c>
      <c r="N1264" s="142">
        <v>39765</v>
      </c>
      <c r="O1264" s="114">
        <v>15000000</v>
      </c>
      <c r="P1264" s="105" t="s">
        <v>6222</v>
      </c>
      <c r="Q1264" s="120" t="s">
        <v>6222</v>
      </c>
      <c r="R1264" s="890">
        <v>0</v>
      </c>
      <c r="S1264" s="108" t="s">
        <v>6904</v>
      </c>
      <c r="T1264" s="109">
        <v>40359</v>
      </c>
      <c r="U1264" s="114">
        <v>11250000</v>
      </c>
      <c r="V1264" s="109" t="s">
        <v>6222</v>
      </c>
      <c r="W1264" s="141">
        <v>0</v>
      </c>
      <c r="X1264" s="141">
        <v>0</v>
      </c>
      <c r="Y1264" s="141">
        <v>0</v>
      </c>
      <c r="Z1264" s="141">
        <v>0</v>
      </c>
      <c r="AA1264" s="114">
        <v>10912500</v>
      </c>
      <c r="AB1264" s="114"/>
      <c r="AC1264" s="114"/>
      <c r="AD1264" s="141"/>
      <c r="AE1264" s="106">
        <v>0</v>
      </c>
      <c r="AF1264" s="106">
        <v>0</v>
      </c>
      <c r="AG1264" s="106">
        <v>0</v>
      </c>
      <c r="AH1264" s="114"/>
      <c r="AI1264" s="114"/>
      <c r="AJ1264" s="114"/>
      <c r="AK1264" s="114"/>
      <c r="AL1264" s="114"/>
      <c r="AM1264" s="114"/>
      <c r="AN1264" s="114">
        <f t="shared" si="38"/>
        <v>10912500</v>
      </c>
      <c r="AO1264" s="114">
        <f t="shared" si="39"/>
        <v>337500</v>
      </c>
      <c r="AP1264" s="114"/>
      <c r="AQ1264" s="114"/>
      <c r="AR1264" s="114"/>
      <c r="AS1264" s="114"/>
    </row>
    <row r="1265" spans="1:46" s="191" customFormat="1" ht="15" customHeight="1" x14ac:dyDescent="0.2">
      <c r="A1265" s="104"/>
      <c r="B1265" s="104">
        <f>VLOOKUP(BJB!$F$9:$F$5599,Ctrl!$B$4:$C$399,2,0)</f>
        <v>28</v>
      </c>
      <c r="C1265" s="104">
        <f>VLOOKUP(BJB!$G$9:$G$5599,Ctrl!$E$4:$F$399,2,0)</f>
        <v>0</v>
      </c>
      <c r="D1265" s="219">
        <v>1</v>
      </c>
      <c r="E1265" s="104" t="str">
        <f>VLOOKUP(BJB!$F$9:$F$5599,Ctrl!$B$4:$D$399,3,0)</f>
        <v>III</v>
      </c>
      <c r="F1265" s="139" t="s">
        <v>10541</v>
      </c>
      <c r="G1265" s="139" t="s">
        <v>7655</v>
      </c>
      <c r="H1265" s="231" t="s">
        <v>17696</v>
      </c>
      <c r="I1265" s="220">
        <f>IF(G1264=BJB!$G1606,I1264+1,1)</f>
        <v>1</v>
      </c>
      <c r="J1265" s="891" t="s">
        <v>18299</v>
      </c>
      <c r="K1265" s="126" t="s">
        <v>5708</v>
      </c>
      <c r="L1265" s="104" t="s">
        <v>6477</v>
      </c>
      <c r="M1265" s="127" t="s">
        <v>1716</v>
      </c>
      <c r="N1265" s="128">
        <v>41213</v>
      </c>
      <c r="O1265" s="140">
        <v>60000000</v>
      </c>
      <c r="P1265" s="105" t="s">
        <v>15629</v>
      </c>
      <c r="Q1265" s="120">
        <v>41616</v>
      </c>
      <c r="R1265" s="105">
        <v>51480692</v>
      </c>
      <c r="S1265" s="146" t="s">
        <v>5563</v>
      </c>
      <c r="T1265" s="109">
        <v>41820</v>
      </c>
      <c r="U1265" s="141">
        <v>34844078</v>
      </c>
      <c r="V1265" s="109">
        <v>41791</v>
      </c>
      <c r="W1265" s="141">
        <v>34844078</v>
      </c>
      <c r="X1265" s="141">
        <v>0</v>
      </c>
      <c r="Y1265" s="141">
        <v>0</v>
      </c>
      <c r="Z1265" s="141">
        <v>0</v>
      </c>
      <c r="AA1265" s="114">
        <v>682470</v>
      </c>
      <c r="AB1265" s="114"/>
      <c r="AC1265" s="132">
        <v>80291</v>
      </c>
      <c r="AD1265" s="141"/>
      <c r="AE1265" s="106">
        <v>80291</v>
      </c>
      <c r="AF1265" s="106">
        <v>0</v>
      </c>
      <c r="AG1265" s="106">
        <v>80291</v>
      </c>
      <c r="AH1265" s="141"/>
      <c r="AI1265" s="222"/>
      <c r="AJ1265" s="141"/>
      <c r="AK1265" s="116"/>
      <c r="AL1265" s="141"/>
      <c r="AM1265" s="141"/>
      <c r="AN1265" s="114">
        <f t="shared" si="38"/>
        <v>923343</v>
      </c>
      <c r="AO1265" s="114">
        <f t="shared" si="39"/>
        <v>33920735</v>
      </c>
      <c r="AP1265" s="114"/>
      <c r="AQ1265" s="114"/>
      <c r="AR1265" s="114"/>
      <c r="AS1265" s="114"/>
    </row>
    <row r="1266" spans="1:46" s="191" customFormat="1" ht="15" customHeight="1" x14ac:dyDescent="0.2">
      <c r="A1266" s="104"/>
      <c r="B1266" s="104">
        <f>VLOOKUP(BJB!$F$9:$F$5599,Ctrl!$B$4:$C$399,2,0)</f>
        <v>28</v>
      </c>
      <c r="C1266" s="104">
        <f>VLOOKUP(BJB!$G$9:$G$5599,Ctrl!$E$4:$F$399,2,0)</f>
        <v>1</v>
      </c>
      <c r="D1266" s="219">
        <v>1</v>
      </c>
      <c r="E1266" s="104" t="str">
        <f>VLOOKUP(BJB!$F$9:$F$5599,Ctrl!$B$4:$D$399,3,0)</f>
        <v>III</v>
      </c>
      <c r="F1266" s="139" t="s">
        <v>10541</v>
      </c>
      <c r="G1266" s="139" t="s">
        <v>1717</v>
      </c>
      <c r="H1266" s="125"/>
      <c r="I1266" s="220">
        <f>IF(G1265=BJB!$G1788,I1265+1,1)</f>
        <v>1</v>
      </c>
      <c r="J1266" s="912" t="s">
        <v>21401</v>
      </c>
      <c r="K1266" s="121" t="s">
        <v>1872</v>
      </c>
      <c r="L1266" s="104" t="s">
        <v>6477</v>
      </c>
      <c r="M1266" s="104" t="s">
        <v>1792</v>
      </c>
      <c r="N1266" s="120">
        <v>40809</v>
      </c>
      <c r="O1266" s="107">
        <v>50000000</v>
      </c>
      <c r="P1266" s="105" t="s">
        <v>15630</v>
      </c>
      <c r="Q1266" s="120">
        <v>41249</v>
      </c>
      <c r="R1266" s="105">
        <v>43896513</v>
      </c>
      <c r="S1266" s="146" t="s">
        <v>1868</v>
      </c>
      <c r="T1266" s="109">
        <v>41333</v>
      </c>
      <c r="U1266" s="106">
        <v>29625936</v>
      </c>
      <c r="V1266" s="109">
        <v>41333</v>
      </c>
      <c r="W1266" s="141">
        <v>29625936</v>
      </c>
      <c r="X1266" s="141">
        <v>0</v>
      </c>
      <c r="Y1266" s="141">
        <v>0</v>
      </c>
      <c r="Z1266" s="141">
        <v>0</v>
      </c>
      <c r="AA1266" s="114">
        <v>151776</v>
      </c>
      <c r="AB1266" s="114"/>
      <c r="AC1266" s="106"/>
      <c r="AD1266" s="141"/>
      <c r="AE1266" s="106">
        <v>0</v>
      </c>
      <c r="AF1266" s="106">
        <v>0</v>
      </c>
      <c r="AG1266" s="106">
        <v>0</v>
      </c>
      <c r="AH1266" s="106"/>
      <c r="AI1266" s="106"/>
      <c r="AJ1266" s="106"/>
      <c r="AK1266" s="106"/>
      <c r="AL1266" s="106"/>
      <c r="AM1266" s="106"/>
      <c r="AN1266" s="114">
        <f t="shared" si="38"/>
        <v>151776</v>
      </c>
      <c r="AO1266" s="114">
        <f t="shared" si="39"/>
        <v>29474160</v>
      </c>
      <c r="AP1266" s="114"/>
      <c r="AQ1266" s="114"/>
      <c r="AR1266" s="114"/>
      <c r="AS1266" s="114"/>
    </row>
    <row r="1267" spans="1:46" s="191" customFormat="1" ht="15" customHeight="1" x14ac:dyDescent="0.2">
      <c r="A1267" s="104"/>
      <c r="B1267" s="104">
        <f>VLOOKUP(BJB!$F$9:$F$5599,Ctrl!$B$4:$C$399,2,0)</f>
        <v>28</v>
      </c>
      <c r="C1267" s="104">
        <f>VLOOKUP(BJB!$G$9:$G$5599,Ctrl!$E$4:$F$399,2,0)</f>
        <v>1</v>
      </c>
      <c r="D1267" s="219">
        <v>1</v>
      </c>
      <c r="E1267" s="104" t="str">
        <f>VLOOKUP(BJB!$F$9:$F$5599,Ctrl!$B$4:$D$399,3,0)</f>
        <v>III</v>
      </c>
      <c r="F1267" s="139" t="s">
        <v>10541</v>
      </c>
      <c r="G1267" s="139" t="s">
        <v>1717</v>
      </c>
      <c r="H1267" s="125"/>
      <c r="I1267" s="220">
        <f>IF(G1266=BJB!$G1713,I1266+1,1)</f>
        <v>1</v>
      </c>
      <c r="J1267" s="912" t="s">
        <v>21402</v>
      </c>
      <c r="K1267" s="121" t="s">
        <v>1763</v>
      </c>
      <c r="L1267" s="104" t="s">
        <v>6477</v>
      </c>
      <c r="M1267" s="104" t="s">
        <v>1764</v>
      </c>
      <c r="N1267" s="120">
        <v>40259</v>
      </c>
      <c r="O1267" s="106">
        <v>55000000</v>
      </c>
      <c r="P1267" s="105" t="s">
        <v>6222</v>
      </c>
      <c r="Q1267" s="120" t="s">
        <v>6222</v>
      </c>
      <c r="R1267" s="890">
        <v>0</v>
      </c>
      <c r="S1267" s="108" t="s">
        <v>6907</v>
      </c>
      <c r="T1267" s="109">
        <v>40591</v>
      </c>
      <c r="U1267" s="143">
        <v>41250000</v>
      </c>
      <c r="V1267" s="109" t="s">
        <v>6222</v>
      </c>
      <c r="W1267" s="141">
        <v>0</v>
      </c>
      <c r="X1267" s="141">
        <v>0</v>
      </c>
      <c r="Y1267" s="141">
        <v>0</v>
      </c>
      <c r="Z1267" s="141">
        <v>0</v>
      </c>
      <c r="AA1267" s="114">
        <v>0</v>
      </c>
      <c r="AB1267" s="114"/>
      <c r="AC1267" s="143"/>
      <c r="AD1267" s="141"/>
      <c r="AE1267" s="106">
        <v>0</v>
      </c>
      <c r="AF1267" s="106">
        <v>0</v>
      </c>
      <c r="AG1267" s="106">
        <v>0</v>
      </c>
      <c r="AH1267" s="143"/>
      <c r="AI1267" s="143"/>
      <c r="AJ1267" s="143"/>
      <c r="AK1267" s="143"/>
      <c r="AL1267" s="143"/>
      <c r="AM1267" s="143"/>
      <c r="AN1267" s="114">
        <f t="shared" si="38"/>
        <v>0</v>
      </c>
      <c r="AO1267" s="114">
        <f t="shared" si="39"/>
        <v>41250000</v>
      </c>
      <c r="AP1267" s="114"/>
      <c r="AQ1267" s="114"/>
      <c r="AR1267" s="114"/>
      <c r="AS1267" s="114"/>
    </row>
    <row r="1268" spans="1:46" s="191" customFormat="1" ht="15" customHeight="1" x14ac:dyDescent="0.2">
      <c r="A1268" s="104"/>
      <c r="B1268" s="104">
        <f>VLOOKUP(BJB!$F$9:$F$5599,Ctrl!$B$4:$C$399,2,0)</f>
        <v>28</v>
      </c>
      <c r="C1268" s="104">
        <f>VLOOKUP(BJB!$G$9:$G$5599,Ctrl!$E$4:$F$399,2,0)</f>
        <v>2</v>
      </c>
      <c r="D1268" s="219">
        <v>1</v>
      </c>
      <c r="E1268" s="104" t="str">
        <f>VLOOKUP(BJB!$F$9:$F$5599,Ctrl!$B$4:$D$399,3,0)</f>
        <v>III</v>
      </c>
      <c r="F1268" s="139" t="s">
        <v>10541</v>
      </c>
      <c r="G1268" s="139" t="s">
        <v>1908</v>
      </c>
      <c r="H1268" s="125" t="s">
        <v>6309</v>
      </c>
      <c r="I1268" s="220">
        <f>IF(G1267=BJB!$G2000,I1267+1,1)</f>
        <v>1</v>
      </c>
      <c r="J1268" s="912" t="s">
        <v>21403</v>
      </c>
      <c r="K1268" s="121" t="s">
        <v>1932</v>
      </c>
      <c r="L1268" s="104" t="s">
        <v>6477</v>
      </c>
      <c r="M1268" s="104" t="s">
        <v>1933</v>
      </c>
      <c r="N1268" s="120">
        <v>41078</v>
      </c>
      <c r="O1268" s="107">
        <v>15000000</v>
      </c>
      <c r="P1268" s="105" t="s">
        <v>15631</v>
      </c>
      <c r="Q1268" s="120">
        <v>41370</v>
      </c>
      <c r="R1268" s="105">
        <v>12809791</v>
      </c>
      <c r="S1268" s="108" t="s">
        <v>1934</v>
      </c>
      <c r="T1268" s="109">
        <v>41417</v>
      </c>
      <c r="U1268" s="106">
        <v>8749999</v>
      </c>
      <c r="V1268" s="109">
        <v>41417</v>
      </c>
      <c r="W1268" s="141">
        <v>8749999</v>
      </c>
      <c r="X1268" s="141">
        <v>0</v>
      </c>
      <c r="Y1268" s="141">
        <v>0</v>
      </c>
      <c r="Z1268" s="141">
        <v>0</v>
      </c>
      <c r="AA1268" s="114">
        <v>9049998</v>
      </c>
      <c r="AB1268" s="114"/>
      <c r="AC1268" s="132"/>
      <c r="AD1268" s="141"/>
      <c r="AE1268" s="106">
        <v>0</v>
      </c>
      <c r="AF1268" s="106">
        <v>0</v>
      </c>
      <c r="AG1268" s="106">
        <v>0</v>
      </c>
      <c r="AH1268" s="106"/>
      <c r="AI1268" s="106"/>
      <c r="AJ1268" s="106"/>
      <c r="AK1268" s="106"/>
      <c r="AL1268" s="106"/>
      <c r="AM1268" s="106"/>
      <c r="AN1268" s="114">
        <f t="shared" si="38"/>
        <v>9049998</v>
      </c>
      <c r="AO1268" s="114">
        <f t="shared" si="39"/>
        <v>0</v>
      </c>
      <c r="AP1268" s="114"/>
      <c r="AQ1268" s="114"/>
      <c r="AR1268" s="114"/>
      <c r="AS1268" s="114"/>
    </row>
    <row r="1269" spans="1:46" s="191" customFormat="1" ht="15" customHeight="1" x14ac:dyDescent="0.2">
      <c r="A1269" s="104"/>
      <c r="B1269" s="104">
        <f>VLOOKUP(BJB!$F$9:$F$5599,Ctrl!$B$4:$C$399,2,0)</f>
        <v>28</v>
      </c>
      <c r="C1269" s="104">
        <f>VLOOKUP(BJB!$G$9:$G$5599,Ctrl!$E$4:$F$399,2,0)</f>
        <v>5</v>
      </c>
      <c r="D1269" s="219">
        <v>1</v>
      </c>
      <c r="E1269" s="104" t="str">
        <f>VLOOKUP(BJB!$F$9:$F$5599,Ctrl!$B$4:$D$399,3,0)</f>
        <v>III</v>
      </c>
      <c r="F1269" s="139" t="s">
        <v>10580</v>
      </c>
      <c r="G1269" s="139" t="s">
        <v>8026</v>
      </c>
      <c r="H1269" s="125"/>
      <c r="I1269" s="220">
        <f>IF(G1268=BJB!$G1854,I1268+1,1)</f>
        <v>1</v>
      </c>
      <c r="J1269" s="912" t="s">
        <v>21404</v>
      </c>
      <c r="K1269" s="121" t="s">
        <v>8091</v>
      </c>
      <c r="L1269" s="104" t="s">
        <v>6477</v>
      </c>
      <c r="M1269" s="104" t="s">
        <v>7851</v>
      </c>
      <c r="N1269" s="120">
        <v>41302</v>
      </c>
      <c r="O1269" s="105">
        <v>50000000</v>
      </c>
      <c r="P1269" s="105" t="s">
        <v>15632</v>
      </c>
      <c r="Q1269" s="120">
        <v>41948</v>
      </c>
      <c r="R1269" s="105">
        <v>38890724</v>
      </c>
      <c r="S1269" s="146" t="s">
        <v>8234</v>
      </c>
      <c r="T1269" s="109">
        <v>42145</v>
      </c>
      <c r="U1269" s="141">
        <v>23593877</v>
      </c>
      <c r="V1269" s="109">
        <v>42145</v>
      </c>
      <c r="W1269" s="141">
        <v>23593877</v>
      </c>
      <c r="X1269" s="141">
        <v>0</v>
      </c>
      <c r="Y1269" s="141">
        <v>0</v>
      </c>
      <c r="Z1269" s="141">
        <v>0</v>
      </c>
      <c r="AA1269" s="114">
        <v>0</v>
      </c>
      <c r="AB1269" s="114"/>
      <c r="AC1269" s="132"/>
      <c r="AD1269" s="141"/>
      <c r="AE1269" s="106">
        <v>0</v>
      </c>
      <c r="AF1269" s="106">
        <v>0</v>
      </c>
      <c r="AG1269" s="106">
        <v>0</v>
      </c>
      <c r="AH1269" s="106"/>
      <c r="AI1269" s="106"/>
      <c r="AJ1269" s="106"/>
      <c r="AK1269" s="106"/>
      <c r="AL1269" s="106"/>
      <c r="AM1269" s="106"/>
      <c r="AN1269" s="114">
        <f t="shared" si="38"/>
        <v>0</v>
      </c>
      <c r="AO1269" s="114">
        <f t="shared" si="39"/>
        <v>23593877</v>
      </c>
      <c r="AP1269" s="114"/>
      <c r="AQ1269" s="114"/>
      <c r="AR1269" s="114"/>
      <c r="AS1269" s="114"/>
    </row>
    <row r="1270" spans="1:46" s="191" customFormat="1" ht="15" customHeight="1" x14ac:dyDescent="0.2">
      <c r="A1270" s="104"/>
      <c r="B1270" s="104">
        <f>VLOOKUP(BJB!$F$9:$F$5599,Ctrl!$B$4:$C$399,2,0)</f>
        <v>28</v>
      </c>
      <c r="C1270" s="104">
        <f>VLOOKUP(BJB!$G$9:$G$5599,Ctrl!$E$4:$F$399,2,0)</f>
        <v>0</v>
      </c>
      <c r="D1270" s="219">
        <v>1</v>
      </c>
      <c r="E1270" s="104" t="str">
        <f>VLOOKUP(BJB!$F$9:$F$5599,Ctrl!$B$4:$D$399,3,0)</f>
        <v>III</v>
      </c>
      <c r="F1270" s="139" t="s">
        <v>10541</v>
      </c>
      <c r="G1270" s="139" t="s">
        <v>7655</v>
      </c>
      <c r="H1270" s="125"/>
      <c r="I1270" s="220">
        <f>IF(G1269=BJB!$G1561,I1269+1,1)</f>
        <v>1</v>
      </c>
      <c r="J1270" s="912" t="s">
        <v>21405</v>
      </c>
      <c r="K1270" s="121" t="s">
        <v>1692</v>
      </c>
      <c r="L1270" s="104" t="s">
        <v>6477</v>
      </c>
      <c r="M1270" s="104" t="s">
        <v>1693</v>
      </c>
      <c r="N1270" s="120">
        <v>41089</v>
      </c>
      <c r="O1270" s="107">
        <v>110000000</v>
      </c>
      <c r="P1270" s="105" t="s">
        <v>15633</v>
      </c>
      <c r="Q1270" s="120">
        <v>41395</v>
      </c>
      <c r="R1270" s="105">
        <v>133868984</v>
      </c>
      <c r="S1270" s="146" t="s">
        <v>1688</v>
      </c>
      <c r="T1270" s="109">
        <v>41453</v>
      </c>
      <c r="U1270" s="106">
        <v>77000000</v>
      </c>
      <c r="V1270" s="109">
        <v>41453</v>
      </c>
      <c r="W1270" s="141">
        <v>77000000</v>
      </c>
      <c r="X1270" s="141">
        <v>0</v>
      </c>
      <c r="Y1270" s="141">
        <v>0</v>
      </c>
      <c r="Z1270" s="141">
        <v>0</v>
      </c>
      <c r="AA1270" s="114">
        <v>77000000</v>
      </c>
      <c r="AB1270" s="114"/>
      <c r="AC1270" s="106"/>
      <c r="AD1270" s="141"/>
      <c r="AE1270" s="106">
        <v>0</v>
      </c>
      <c r="AF1270" s="106">
        <v>0</v>
      </c>
      <c r="AG1270" s="106">
        <v>0</v>
      </c>
      <c r="AH1270" s="106"/>
      <c r="AI1270" s="106"/>
      <c r="AJ1270" s="106"/>
      <c r="AK1270" s="106"/>
      <c r="AL1270" s="106"/>
      <c r="AM1270" s="106"/>
      <c r="AN1270" s="114">
        <f t="shared" si="38"/>
        <v>77000000</v>
      </c>
      <c r="AO1270" s="114">
        <f t="shared" si="39"/>
        <v>0</v>
      </c>
      <c r="AP1270" s="114"/>
      <c r="AQ1270" s="114"/>
      <c r="AR1270" s="114"/>
      <c r="AS1270" s="114"/>
    </row>
    <row r="1271" spans="1:46" s="191" customFormat="1" ht="15" customHeight="1" x14ac:dyDescent="0.2">
      <c r="A1271" s="104"/>
      <c r="B1271" s="104">
        <f>VLOOKUP(BJB!$F$9:$F$5599,Ctrl!$B$4:$C$399,2,0)</f>
        <v>28</v>
      </c>
      <c r="C1271" s="104">
        <f>VLOOKUP(BJB!$G$9:$G$5599,Ctrl!$E$4:$F$399,2,0)</f>
        <v>1</v>
      </c>
      <c r="D1271" s="219">
        <v>1</v>
      </c>
      <c r="E1271" s="104" t="str">
        <f>VLOOKUP(BJB!$F$9:$F$5599,Ctrl!$B$4:$D$399,3,0)</f>
        <v>III</v>
      </c>
      <c r="F1271" s="139" t="s">
        <v>10541</v>
      </c>
      <c r="G1271" s="139" t="s">
        <v>1717</v>
      </c>
      <c r="H1271" s="125"/>
      <c r="I1271" s="220">
        <f>IF(G1270=BJB!$G1744,I1270+1,1)</f>
        <v>1</v>
      </c>
      <c r="J1271" s="912" t="s">
        <v>21406</v>
      </c>
      <c r="K1271" s="121" t="s">
        <v>1811</v>
      </c>
      <c r="L1271" s="104" t="s">
        <v>6477</v>
      </c>
      <c r="M1271" s="104" t="s">
        <v>1732</v>
      </c>
      <c r="N1271" s="120">
        <v>39800</v>
      </c>
      <c r="O1271" s="107">
        <v>10000000</v>
      </c>
      <c r="P1271" s="105" t="s">
        <v>6222</v>
      </c>
      <c r="Q1271" s="120" t="s">
        <v>6222</v>
      </c>
      <c r="R1271" s="890">
        <v>0</v>
      </c>
      <c r="S1271" s="108" t="s">
        <v>1810</v>
      </c>
      <c r="T1271" s="109">
        <v>40858</v>
      </c>
      <c r="U1271" s="106">
        <v>6462489</v>
      </c>
      <c r="V1271" s="109" t="s">
        <v>6222</v>
      </c>
      <c r="W1271" s="141">
        <v>0</v>
      </c>
      <c r="X1271" s="141">
        <v>0</v>
      </c>
      <c r="Y1271" s="141">
        <v>0</v>
      </c>
      <c r="Z1271" s="141">
        <v>0</v>
      </c>
      <c r="AA1271" s="114">
        <v>975000</v>
      </c>
      <c r="AB1271" s="114"/>
      <c r="AC1271" s="106"/>
      <c r="AD1271" s="141"/>
      <c r="AE1271" s="106">
        <v>0</v>
      </c>
      <c r="AF1271" s="106">
        <v>0</v>
      </c>
      <c r="AG1271" s="106">
        <v>0</v>
      </c>
      <c r="AH1271" s="106"/>
      <c r="AI1271" s="106"/>
      <c r="AJ1271" s="106"/>
      <c r="AK1271" s="106"/>
      <c r="AL1271" s="106"/>
      <c r="AM1271" s="106"/>
      <c r="AN1271" s="114">
        <f t="shared" si="38"/>
        <v>975000</v>
      </c>
      <c r="AO1271" s="114">
        <f t="shared" si="39"/>
        <v>5487489</v>
      </c>
      <c r="AP1271" s="114"/>
      <c r="AQ1271" s="114"/>
      <c r="AR1271" s="114"/>
      <c r="AS1271" s="114"/>
    </row>
    <row r="1272" spans="1:46" s="191" customFormat="1" ht="15" customHeight="1" x14ac:dyDescent="0.2">
      <c r="A1272" s="104"/>
      <c r="B1272" s="104">
        <f>VLOOKUP(BJB!$F$9:$F$5599,Ctrl!$B$4:$C$399,2,0)</f>
        <v>28</v>
      </c>
      <c r="C1272" s="104">
        <f>VLOOKUP(BJB!$G$9:$G$5599,Ctrl!$E$4:$F$399,2,0)</f>
        <v>0</v>
      </c>
      <c r="D1272" s="219">
        <v>1</v>
      </c>
      <c r="E1272" s="104" t="str">
        <f>VLOOKUP(BJB!$F$9:$F$5599,Ctrl!$B$4:$D$399,3,0)</f>
        <v>III</v>
      </c>
      <c r="F1272" s="139" t="s">
        <v>10541</v>
      </c>
      <c r="G1272" s="139" t="s">
        <v>7655</v>
      </c>
      <c r="H1272" s="125" t="s">
        <v>6649</v>
      </c>
      <c r="I1272" s="220">
        <f>IF(G1271=BJB!$G1630,I1271+1,1)</f>
        <v>1</v>
      </c>
      <c r="J1272" s="891" t="s">
        <v>18300</v>
      </c>
      <c r="K1272" s="126" t="s">
        <v>6115</v>
      </c>
      <c r="L1272" s="104" t="s">
        <v>6477</v>
      </c>
      <c r="M1272" s="127" t="s">
        <v>5540</v>
      </c>
      <c r="N1272" s="128">
        <v>41479</v>
      </c>
      <c r="O1272" s="140">
        <v>50000000</v>
      </c>
      <c r="P1272" s="105" t="s">
        <v>15634</v>
      </c>
      <c r="Q1272" s="120">
        <v>41796</v>
      </c>
      <c r="R1272" s="105">
        <v>41551834</v>
      </c>
      <c r="S1272" s="146" t="s">
        <v>6086</v>
      </c>
      <c r="T1272" s="109">
        <v>42003</v>
      </c>
      <c r="U1272" s="141">
        <v>28455405</v>
      </c>
      <c r="V1272" s="109">
        <v>41974</v>
      </c>
      <c r="W1272" s="141">
        <v>28455405</v>
      </c>
      <c r="X1272" s="141">
        <v>0</v>
      </c>
      <c r="Y1272" s="141">
        <v>0</v>
      </c>
      <c r="Z1272" s="141">
        <v>0</v>
      </c>
      <c r="AA1272" s="114">
        <v>4062713</v>
      </c>
      <c r="AB1272" s="114">
        <v>246474</v>
      </c>
      <c r="AC1272" s="132">
        <v>246474</v>
      </c>
      <c r="AD1272" s="141">
        <v>225934</v>
      </c>
      <c r="AE1272" s="106">
        <v>238258</v>
      </c>
      <c r="AF1272" s="106">
        <v>242366</v>
      </c>
      <c r="AG1272" s="106">
        <v>242366</v>
      </c>
      <c r="AH1272" s="222"/>
      <c r="AI1272" s="222"/>
      <c r="AJ1272" s="141"/>
      <c r="AK1272" s="116"/>
      <c r="AL1272" s="141"/>
      <c r="AM1272" s="141"/>
      <c r="AN1272" s="114">
        <f t="shared" si="38"/>
        <v>5504585</v>
      </c>
      <c r="AO1272" s="114">
        <f t="shared" si="39"/>
        <v>22950820</v>
      </c>
      <c r="AP1272" s="114"/>
      <c r="AQ1272" s="114"/>
      <c r="AR1272" s="114"/>
      <c r="AS1272" s="114"/>
    </row>
    <row r="1273" spans="1:46" s="191" customFormat="1" ht="15" customHeight="1" x14ac:dyDescent="0.2">
      <c r="A1273" s="104"/>
      <c r="B1273" s="104">
        <f>VLOOKUP(BJB!$F$9:$F$5599,Ctrl!$B$4:$C$399,2,0)</f>
        <v>28</v>
      </c>
      <c r="C1273" s="104">
        <f>VLOOKUP(BJB!$G$9:$G$5599,Ctrl!$E$4:$F$399,2,0)</f>
        <v>0</v>
      </c>
      <c r="D1273" s="219">
        <v>1</v>
      </c>
      <c r="E1273" s="104" t="str">
        <f>VLOOKUP(BJB!$F$9:$F$5599,Ctrl!$B$4:$D$399,3,0)</f>
        <v>III</v>
      </c>
      <c r="F1273" s="139" t="s">
        <v>10541</v>
      </c>
      <c r="G1273" s="139" t="s">
        <v>7655</v>
      </c>
      <c r="H1273" s="125">
        <v>1120615001061</v>
      </c>
      <c r="I1273" s="220">
        <f>IF(G1272=BJB!$G1642,I1272+1,1)</f>
        <v>1</v>
      </c>
      <c r="J1273" s="891" t="s">
        <v>18301</v>
      </c>
      <c r="K1273" s="121" t="s">
        <v>7754</v>
      </c>
      <c r="L1273" s="104" t="s">
        <v>6477</v>
      </c>
      <c r="M1273" s="104" t="s">
        <v>1707</v>
      </c>
      <c r="N1273" s="120">
        <v>41113</v>
      </c>
      <c r="O1273" s="105">
        <v>25000000</v>
      </c>
      <c r="P1273" s="105" t="s">
        <v>15635</v>
      </c>
      <c r="Q1273" s="120">
        <v>41856</v>
      </c>
      <c r="R1273" s="105">
        <v>17111690</v>
      </c>
      <c r="S1273" s="146" t="s">
        <v>7905</v>
      </c>
      <c r="T1273" s="109">
        <v>42114</v>
      </c>
      <c r="U1273" s="141">
        <v>11446770</v>
      </c>
      <c r="V1273" s="109">
        <v>42114</v>
      </c>
      <c r="W1273" s="141">
        <v>11446770</v>
      </c>
      <c r="X1273" s="141">
        <v>0</v>
      </c>
      <c r="Y1273" s="141">
        <v>0</v>
      </c>
      <c r="Z1273" s="141">
        <v>0</v>
      </c>
      <c r="AA1273" s="114">
        <v>0</v>
      </c>
      <c r="AB1273" s="114"/>
      <c r="AC1273" s="132"/>
      <c r="AD1273" s="141">
        <v>9960522</v>
      </c>
      <c r="AE1273" s="106">
        <v>0</v>
      </c>
      <c r="AF1273" s="106">
        <v>0</v>
      </c>
      <c r="AG1273" s="106">
        <v>0</v>
      </c>
      <c r="AH1273" s="141"/>
      <c r="AI1273" s="141"/>
      <c r="AJ1273" s="141"/>
      <c r="AK1273" s="141"/>
      <c r="AL1273" s="141"/>
      <c r="AM1273" s="141"/>
      <c r="AN1273" s="114">
        <f t="shared" si="38"/>
        <v>9960522</v>
      </c>
      <c r="AO1273" s="114">
        <f t="shared" si="39"/>
        <v>1486248</v>
      </c>
      <c r="AP1273" s="114"/>
      <c r="AQ1273" s="114"/>
      <c r="AR1273" s="114"/>
      <c r="AS1273" s="114"/>
      <c r="AT1273" s="190"/>
    </row>
    <row r="1274" spans="1:46" s="191" customFormat="1" ht="15" customHeight="1" x14ac:dyDescent="0.2">
      <c r="A1274" s="104"/>
      <c r="B1274" s="104">
        <f>VLOOKUP(BJB!$F$9:$F$5599,Ctrl!$B$4:$C$399,2,0)</f>
        <v>28</v>
      </c>
      <c r="C1274" s="104">
        <f>VLOOKUP(BJB!$G$9:$G$5599,Ctrl!$E$4:$F$399,2,0)</f>
        <v>0</v>
      </c>
      <c r="D1274" s="219">
        <v>1</v>
      </c>
      <c r="E1274" s="104" t="str">
        <f>VLOOKUP(BJB!$F$9:$F$5599,Ctrl!$B$4:$D$399,3,0)</f>
        <v>III</v>
      </c>
      <c r="F1274" s="139" t="s">
        <v>10541</v>
      </c>
      <c r="G1274" s="139" t="s">
        <v>7655</v>
      </c>
      <c r="H1274" s="894" t="s">
        <v>18603</v>
      </c>
      <c r="I1274" s="220">
        <f>IF(G1273=BJB!$G1449,I1273+1,1)</f>
        <v>1</v>
      </c>
      <c r="J1274" s="891" t="s">
        <v>18302</v>
      </c>
      <c r="K1274" s="121" t="s">
        <v>1514</v>
      </c>
      <c r="L1274" s="104" t="s">
        <v>6477</v>
      </c>
      <c r="M1274" s="104" t="s">
        <v>1515</v>
      </c>
      <c r="N1274" s="120">
        <v>40050</v>
      </c>
      <c r="O1274" s="114">
        <v>10000000</v>
      </c>
      <c r="P1274" s="105" t="s">
        <v>15636</v>
      </c>
      <c r="Q1274" s="120">
        <v>0</v>
      </c>
      <c r="R1274" s="105">
        <v>5674229.25</v>
      </c>
      <c r="S1274" s="108" t="s">
        <v>6887</v>
      </c>
      <c r="T1274" s="109">
        <v>40403</v>
      </c>
      <c r="U1274" s="114">
        <v>5601230</v>
      </c>
      <c r="V1274" s="109">
        <v>40403</v>
      </c>
      <c r="W1274" s="141">
        <v>5601230</v>
      </c>
      <c r="X1274" s="141">
        <v>0</v>
      </c>
      <c r="Y1274" s="141">
        <v>0</v>
      </c>
      <c r="Z1274" s="141">
        <v>0</v>
      </c>
      <c r="AA1274" s="114">
        <v>1365572</v>
      </c>
      <c r="AB1274" s="114">
        <v>153327</v>
      </c>
      <c r="AC1274" s="132"/>
      <c r="AD1274" s="141"/>
      <c r="AE1274" s="106">
        <v>0</v>
      </c>
      <c r="AF1274" s="106">
        <v>0</v>
      </c>
      <c r="AG1274" s="106">
        <v>0</v>
      </c>
      <c r="AH1274" s="114"/>
      <c r="AI1274" s="222"/>
      <c r="AJ1274" s="114"/>
      <c r="AK1274" s="135"/>
      <c r="AL1274" s="114"/>
      <c r="AM1274" s="114"/>
      <c r="AN1274" s="114">
        <f t="shared" si="38"/>
        <v>1518899</v>
      </c>
      <c r="AO1274" s="114">
        <f t="shared" si="39"/>
        <v>4082331</v>
      </c>
      <c r="AP1274" s="114"/>
      <c r="AQ1274" s="114"/>
      <c r="AR1274" s="114"/>
      <c r="AS1274" s="114"/>
      <c r="AT1274" s="190"/>
    </row>
    <row r="1275" spans="1:46" s="191" customFormat="1" ht="15" customHeight="1" x14ac:dyDescent="0.2">
      <c r="A1275" s="104"/>
      <c r="B1275" s="104">
        <f>VLOOKUP(BJB!$F$9:$F$5599,Ctrl!$B$4:$C$399,2,0)</f>
        <v>28</v>
      </c>
      <c r="C1275" s="104">
        <f>VLOOKUP(BJB!$G$9:$G$5599,Ctrl!$E$4:$F$399,2,0)</f>
        <v>2</v>
      </c>
      <c r="D1275" s="219">
        <v>1</v>
      </c>
      <c r="E1275" s="104" t="str">
        <f>VLOOKUP(BJB!$F$9:$F$5599,Ctrl!$B$4:$D$399,3,0)</f>
        <v>III</v>
      </c>
      <c r="F1275" s="139" t="s">
        <v>10541</v>
      </c>
      <c r="G1275" s="139" t="s">
        <v>1908</v>
      </c>
      <c r="H1275" s="125"/>
      <c r="I1275" s="220">
        <f>IF(G1274=BJB!$G2024,I1274+1,1)</f>
        <v>1</v>
      </c>
      <c r="J1275" s="912" t="s">
        <v>21407</v>
      </c>
      <c r="K1275" s="126" t="s">
        <v>826</v>
      </c>
      <c r="L1275" s="104" t="s">
        <v>6477</v>
      </c>
      <c r="M1275" s="104" t="s">
        <v>5785</v>
      </c>
      <c r="N1275" s="120">
        <v>41389</v>
      </c>
      <c r="O1275" s="105">
        <v>75000000</v>
      </c>
      <c r="P1275" s="105" t="s">
        <v>15637</v>
      </c>
      <c r="Q1275" s="120">
        <v>41674</v>
      </c>
      <c r="R1275" s="105">
        <v>81897925</v>
      </c>
      <c r="S1275" s="146" t="s">
        <v>5759</v>
      </c>
      <c r="T1275" s="109">
        <v>41844</v>
      </c>
      <c r="U1275" s="112">
        <v>52500000</v>
      </c>
      <c r="V1275" s="109">
        <v>41821</v>
      </c>
      <c r="W1275" s="141">
        <v>52500000</v>
      </c>
      <c r="X1275" s="141">
        <v>0</v>
      </c>
      <c r="Y1275" s="141">
        <v>0</v>
      </c>
      <c r="Z1275" s="141">
        <v>0</v>
      </c>
      <c r="AA1275" s="114">
        <v>0</v>
      </c>
      <c r="AB1275" s="114"/>
      <c r="AC1275" s="112"/>
      <c r="AD1275" s="141"/>
      <c r="AE1275" s="106">
        <v>0</v>
      </c>
      <c r="AF1275" s="106">
        <v>0</v>
      </c>
      <c r="AG1275" s="106">
        <v>0</v>
      </c>
      <c r="AH1275" s="112"/>
      <c r="AI1275" s="112"/>
      <c r="AJ1275" s="112"/>
      <c r="AK1275" s="112"/>
      <c r="AL1275" s="112"/>
      <c r="AM1275" s="112"/>
      <c r="AN1275" s="114">
        <f t="shared" si="38"/>
        <v>0</v>
      </c>
      <c r="AO1275" s="114">
        <f t="shared" si="39"/>
        <v>52500000</v>
      </c>
      <c r="AP1275" s="114"/>
      <c r="AQ1275" s="114"/>
      <c r="AR1275" s="114"/>
      <c r="AS1275" s="114"/>
      <c r="AT1275" s="190"/>
    </row>
    <row r="1276" spans="1:46" s="191" customFormat="1" ht="15" customHeight="1" x14ac:dyDescent="0.2">
      <c r="A1276" s="104"/>
      <c r="B1276" s="104">
        <f>VLOOKUP(BJB!$F$9:$F$5599,Ctrl!$B$4:$C$399,2,0)</f>
        <v>28</v>
      </c>
      <c r="C1276" s="104">
        <f>VLOOKUP(BJB!$G$9:$G$5599,Ctrl!$E$4:$F$399,2,0)</f>
        <v>0</v>
      </c>
      <c r="D1276" s="219">
        <v>1</v>
      </c>
      <c r="E1276" s="104" t="str">
        <f>VLOOKUP(BJB!$F$9:$F$5599,Ctrl!$B$4:$D$399,3,0)</f>
        <v>III</v>
      </c>
      <c r="F1276" s="139" t="s">
        <v>10541</v>
      </c>
      <c r="G1276" s="139" t="s">
        <v>7655</v>
      </c>
      <c r="H1276" s="125"/>
      <c r="I1276" s="220">
        <f>IF(G1275=BJB!$G1553,I1275+1,1)</f>
        <v>1</v>
      </c>
      <c r="J1276" s="912" t="s">
        <v>21408</v>
      </c>
      <c r="K1276" s="121" t="s">
        <v>1680</v>
      </c>
      <c r="L1276" s="104" t="s">
        <v>6476</v>
      </c>
      <c r="M1276" s="104" t="s">
        <v>1681</v>
      </c>
      <c r="N1276" s="120">
        <v>40952</v>
      </c>
      <c r="O1276" s="107">
        <v>34511220</v>
      </c>
      <c r="P1276" s="105" t="s">
        <v>15638</v>
      </c>
      <c r="Q1276" s="120">
        <v>41358</v>
      </c>
      <c r="R1276" s="105">
        <v>33165639</v>
      </c>
      <c r="S1276" s="108" t="s">
        <v>1682</v>
      </c>
      <c r="T1276" s="109">
        <v>41424</v>
      </c>
      <c r="U1276" s="106">
        <v>33165639</v>
      </c>
      <c r="V1276" s="109">
        <v>41424</v>
      </c>
      <c r="W1276" s="141">
        <v>33165639</v>
      </c>
      <c r="X1276" s="141">
        <v>0</v>
      </c>
      <c r="Y1276" s="141">
        <v>0</v>
      </c>
      <c r="Z1276" s="141">
        <v>0</v>
      </c>
      <c r="AA1276" s="114">
        <v>0</v>
      </c>
      <c r="AB1276" s="114"/>
      <c r="AC1276" s="106"/>
      <c r="AD1276" s="141"/>
      <c r="AE1276" s="106">
        <v>0</v>
      </c>
      <c r="AF1276" s="106">
        <v>0</v>
      </c>
      <c r="AG1276" s="106">
        <v>0</v>
      </c>
      <c r="AH1276" s="106"/>
      <c r="AI1276" s="106"/>
      <c r="AJ1276" s="106"/>
      <c r="AK1276" s="106"/>
      <c r="AL1276" s="106"/>
      <c r="AM1276" s="106"/>
      <c r="AN1276" s="114">
        <f t="shared" si="38"/>
        <v>0</v>
      </c>
      <c r="AO1276" s="114">
        <f t="shared" si="39"/>
        <v>33165639</v>
      </c>
      <c r="AP1276" s="114"/>
      <c r="AQ1276" s="114"/>
      <c r="AR1276" s="114"/>
      <c r="AS1276" s="114"/>
      <c r="AT1276" s="190"/>
    </row>
    <row r="1277" spans="1:46" s="191" customFormat="1" ht="15" customHeight="1" x14ac:dyDescent="0.2">
      <c r="A1277" s="104"/>
      <c r="B1277" s="104">
        <f>VLOOKUP(BJB!$F$9:$F$5599,Ctrl!$B$4:$C$399,2,0)</f>
        <v>28</v>
      </c>
      <c r="C1277" s="104">
        <f>VLOOKUP(BJB!$G$9:$G$5599,Ctrl!$E$4:$F$399,2,0)</f>
        <v>1</v>
      </c>
      <c r="D1277" s="219">
        <v>1</v>
      </c>
      <c r="E1277" s="104" t="str">
        <f>VLOOKUP(BJB!$F$9:$F$5599,Ctrl!$B$4:$D$399,3,0)</f>
        <v>III</v>
      </c>
      <c r="F1277" s="139" t="s">
        <v>10541</v>
      </c>
      <c r="G1277" s="139" t="s">
        <v>1717</v>
      </c>
      <c r="H1277" s="125"/>
      <c r="I1277" s="220">
        <f>IF(G1276=BJB!$G1796,I1276+1,1)</f>
        <v>1</v>
      </c>
      <c r="J1277" s="912" t="s">
        <v>21409</v>
      </c>
      <c r="K1277" s="121" t="s">
        <v>1884</v>
      </c>
      <c r="L1277" s="104" t="s">
        <v>6477</v>
      </c>
      <c r="M1277" s="104" t="s">
        <v>1881</v>
      </c>
      <c r="N1277" s="120">
        <v>40303</v>
      </c>
      <c r="O1277" s="107">
        <v>75000000</v>
      </c>
      <c r="P1277" s="105" t="s">
        <v>15639</v>
      </c>
      <c r="Q1277" s="120">
        <v>41365</v>
      </c>
      <c r="R1277" s="105">
        <v>59403516</v>
      </c>
      <c r="S1277" s="146" t="s">
        <v>1882</v>
      </c>
      <c r="T1277" s="109">
        <v>41453</v>
      </c>
      <c r="U1277" s="114">
        <v>43762500</v>
      </c>
      <c r="V1277" s="109">
        <v>41453</v>
      </c>
      <c r="W1277" s="141">
        <v>43762500</v>
      </c>
      <c r="X1277" s="141">
        <v>0</v>
      </c>
      <c r="Y1277" s="141">
        <v>0</v>
      </c>
      <c r="Z1277" s="141">
        <v>0</v>
      </c>
      <c r="AA1277" s="114">
        <v>85500</v>
      </c>
      <c r="AB1277" s="114"/>
      <c r="AC1277" s="114"/>
      <c r="AD1277" s="141"/>
      <c r="AE1277" s="106">
        <v>0</v>
      </c>
      <c r="AF1277" s="106">
        <v>0</v>
      </c>
      <c r="AG1277" s="106">
        <v>0</v>
      </c>
      <c r="AH1277" s="114"/>
      <c r="AI1277" s="114"/>
      <c r="AJ1277" s="114"/>
      <c r="AK1277" s="114"/>
      <c r="AL1277" s="114"/>
      <c r="AM1277" s="114"/>
      <c r="AN1277" s="114">
        <f t="shared" si="38"/>
        <v>85500</v>
      </c>
      <c r="AO1277" s="114">
        <f t="shared" si="39"/>
        <v>43677000</v>
      </c>
      <c r="AP1277" s="114"/>
      <c r="AQ1277" s="114"/>
      <c r="AR1277" s="114"/>
      <c r="AS1277" s="114"/>
      <c r="AT1277" s="190"/>
    </row>
    <row r="1278" spans="1:46" s="191" customFormat="1" ht="15" customHeight="1" x14ac:dyDescent="0.2">
      <c r="A1278" s="104"/>
      <c r="B1278" s="104">
        <f>VLOOKUP(BJB!$F$9:$F$5599,Ctrl!$B$4:$C$399,2,0)</f>
        <v>28</v>
      </c>
      <c r="C1278" s="104">
        <f>VLOOKUP(BJB!$G$9:$G$5599,Ctrl!$E$4:$F$399,2,0)</f>
        <v>1</v>
      </c>
      <c r="D1278" s="219">
        <v>1</v>
      </c>
      <c r="E1278" s="104" t="str">
        <f>VLOOKUP(BJB!$F$9:$F$5599,Ctrl!$B$4:$D$399,3,0)</f>
        <v>III</v>
      </c>
      <c r="F1278" s="139" t="s">
        <v>10541</v>
      </c>
      <c r="G1278" s="139" t="s">
        <v>1717</v>
      </c>
      <c r="H1278" s="125"/>
      <c r="I1278" s="220">
        <f>IF(G1277=BJB!$G1759,I1277+1,1)</f>
        <v>1</v>
      </c>
      <c r="J1278" s="912" t="s">
        <v>21410</v>
      </c>
      <c r="K1278" s="121" t="s">
        <v>777</v>
      </c>
      <c r="L1278" s="104" t="s">
        <v>6477</v>
      </c>
      <c r="M1278" s="104" t="s">
        <v>1827</v>
      </c>
      <c r="N1278" s="120">
        <v>40623</v>
      </c>
      <c r="O1278" s="107">
        <v>6100000</v>
      </c>
      <c r="P1278" s="105" t="s">
        <v>6222</v>
      </c>
      <c r="Q1278" s="120" t="s">
        <v>6222</v>
      </c>
      <c r="R1278" s="890">
        <v>0</v>
      </c>
      <c r="S1278" s="108" t="s">
        <v>6913</v>
      </c>
      <c r="T1278" s="109">
        <v>41053</v>
      </c>
      <c r="U1278" s="106">
        <v>1713530</v>
      </c>
      <c r="V1278" s="109" t="s">
        <v>6222</v>
      </c>
      <c r="W1278" s="141">
        <v>0</v>
      </c>
      <c r="X1278" s="141">
        <v>0</v>
      </c>
      <c r="Y1278" s="141">
        <v>0</v>
      </c>
      <c r="Z1278" s="141">
        <v>0</v>
      </c>
      <c r="AA1278" s="114">
        <v>0</v>
      </c>
      <c r="AB1278" s="114"/>
      <c r="AC1278" s="106"/>
      <c r="AD1278" s="141"/>
      <c r="AE1278" s="106">
        <v>0</v>
      </c>
      <c r="AF1278" s="106">
        <v>0</v>
      </c>
      <c r="AG1278" s="106">
        <v>0</v>
      </c>
      <c r="AH1278" s="106"/>
      <c r="AI1278" s="106"/>
      <c r="AJ1278" s="106"/>
      <c r="AK1278" s="106"/>
      <c r="AL1278" s="106"/>
      <c r="AM1278" s="106"/>
      <c r="AN1278" s="114">
        <f t="shared" si="38"/>
        <v>0</v>
      </c>
      <c r="AO1278" s="114">
        <f t="shared" si="39"/>
        <v>1713530</v>
      </c>
      <c r="AP1278" s="114"/>
      <c r="AQ1278" s="114"/>
      <c r="AR1278" s="114"/>
      <c r="AS1278" s="114"/>
      <c r="AT1278" s="190"/>
    </row>
    <row r="1279" spans="1:46" s="191" customFormat="1" ht="15" customHeight="1" x14ac:dyDescent="0.2">
      <c r="A1279" s="104"/>
      <c r="B1279" s="104">
        <f>VLOOKUP(BJB!$F$9:$F$5599,Ctrl!$B$4:$C$399,2,0)</f>
        <v>28</v>
      </c>
      <c r="C1279" s="104">
        <f>VLOOKUP(BJB!$G$9:$G$5599,Ctrl!$E$4:$F$399,2,0)</f>
        <v>1</v>
      </c>
      <c r="D1279" s="219">
        <v>1</v>
      </c>
      <c r="E1279" s="104" t="str">
        <f>VLOOKUP(BJB!$F$9:$F$5599,Ctrl!$B$4:$D$399,3,0)</f>
        <v>III</v>
      </c>
      <c r="F1279" s="139" t="s">
        <v>10541</v>
      </c>
      <c r="G1279" s="139" t="s">
        <v>1717</v>
      </c>
      <c r="H1279" s="125"/>
      <c r="I1279" s="220">
        <f>IF(G1278=BJB!$G1695,I1278+1,1)</f>
        <v>1</v>
      </c>
      <c r="J1279" s="912" t="s">
        <v>21411</v>
      </c>
      <c r="K1279" s="121" t="s">
        <v>1736</v>
      </c>
      <c r="L1279" s="104" t="s">
        <v>6477</v>
      </c>
      <c r="M1279" s="104" t="s">
        <v>1496</v>
      </c>
      <c r="N1279" s="142">
        <v>39765</v>
      </c>
      <c r="O1279" s="114">
        <v>15000000</v>
      </c>
      <c r="P1279" s="105" t="s">
        <v>6222</v>
      </c>
      <c r="Q1279" s="120" t="s">
        <v>6222</v>
      </c>
      <c r="R1279" s="890">
        <v>0</v>
      </c>
      <c r="S1279" s="108" t="s">
        <v>6904</v>
      </c>
      <c r="T1279" s="109">
        <v>40359</v>
      </c>
      <c r="U1279" s="114">
        <v>11250000</v>
      </c>
      <c r="V1279" s="109" t="s">
        <v>6222</v>
      </c>
      <c r="W1279" s="141">
        <v>0</v>
      </c>
      <c r="X1279" s="141">
        <v>0</v>
      </c>
      <c r="Y1279" s="141">
        <v>0</v>
      </c>
      <c r="Z1279" s="141">
        <v>0</v>
      </c>
      <c r="AA1279" s="114">
        <v>746782</v>
      </c>
      <c r="AB1279" s="114"/>
      <c r="AC1279" s="114"/>
      <c r="AD1279" s="141"/>
      <c r="AE1279" s="106">
        <v>0</v>
      </c>
      <c r="AF1279" s="106">
        <v>0</v>
      </c>
      <c r="AG1279" s="106">
        <v>0</v>
      </c>
      <c r="AH1279" s="114"/>
      <c r="AI1279" s="114"/>
      <c r="AJ1279" s="114"/>
      <c r="AK1279" s="114"/>
      <c r="AL1279" s="114"/>
      <c r="AM1279" s="114"/>
      <c r="AN1279" s="114">
        <f t="shared" si="38"/>
        <v>746782</v>
      </c>
      <c r="AO1279" s="114">
        <f t="shared" si="39"/>
        <v>10503218</v>
      </c>
      <c r="AP1279" s="114"/>
      <c r="AQ1279" s="114"/>
      <c r="AR1279" s="114"/>
      <c r="AS1279" s="114"/>
      <c r="AT1279" s="190"/>
    </row>
    <row r="1280" spans="1:46" s="190" customFormat="1" ht="15" customHeight="1" x14ac:dyDescent="0.2">
      <c r="A1280" s="104"/>
      <c r="B1280" s="104">
        <f>VLOOKUP(BJB!$F$9:$F$5599,Ctrl!$B$4:$C$399,2,0)</f>
        <v>28</v>
      </c>
      <c r="C1280" s="104">
        <f>VLOOKUP(BJB!$G$9:$G$5599,Ctrl!$E$4:$F$399,2,0)</f>
        <v>1</v>
      </c>
      <c r="D1280" s="219">
        <v>1</v>
      </c>
      <c r="E1280" s="104" t="str">
        <f>VLOOKUP(BJB!$F$9:$F$5599,Ctrl!$B$4:$D$399,3,0)</f>
        <v>III</v>
      </c>
      <c r="F1280" s="139" t="s">
        <v>10541</v>
      </c>
      <c r="G1280" s="139" t="s">
        <v>1717</v>
      </c>
      <c r="H1280" s="125"/>
      <c r="I1280" s="220">
        <f>IF(G1279=BJB!$G1768,I1279+1,1)</f>
        <v>1</v>
      </c>
      <c r="J1280" s="912" t="s">
        <v>21412</v>
      </c>
      <c r="K1280" s="121" t="s">
        <v>881</v>
      </c>
      <c r="L1280" s="104" t="s">
        <v>6477</v>
      </c>
      <c r="M1280" s="104" t="s">
        <v>1843</v>
      </c>
      <c r="N1280" s="120">
        <v>40744</v>
      </c>
      <c r="O1280" s="107">
        <v>13725000</v>
      </c>
      <c r="P1280" s="105" t="s">
        <v>15640</v>
      </c>
      <c r="Q1280" s="120">
        <v>41057</v>
      </c>
      <c r="R1280" s="105">
        <v>16448500</v>
      </c>
      <c r="S1280" s="108" t="s">
        <v>1841</v>
      </c>
      <c r="T1280" s="109">
        <v>41120</v>
      </c>
      <c r="U1280" s="106">
        <v>9607500</v>
      </c>
      <c r="V1280" s="109">
        <v>41120</v>
      </c>
      <c r="W1280" s="141">
        <v>9607500</v>
      </c>
      <c r="X1280" s="141">
        <v>0</v>
      </c>
      <c r="Y1280" s="141">
        <v>0</v>
      </c>
      <c r="Z1280" s="141">
        <v>0</v>
      </c>
      <c r="AA1280" s="114">
        <v>0</v>
      </c>
      <c r="AB1280" s="114"/>
      <c r="AC1280" s="106"/>
      <c r="AD1280" s="141"/>
      <c r="AE1280" s="106">
        <v>0</v>
      </c>
      <c r="AF1280" s="106">
        <v>0</v>
      </c>
      <c r="AG1280" s="106">
        <v>0</v>
      </c>
      <c r="AH1280" s="106"/>
      <c r="AI1280" s="106"/>
      <c r="AJ1280" s="106"/>
      <c r="AK1280" s="106"/>
      <c r="AL1280" s="106"/>
      <c r="AM1280" s="106"/>
      <c r="AN1280" s="114">
        <f t="shared" si="38"/>
        <v>0</v>
      </c>
      <c r="AO1280" s="114">
        <f t="shared" si="39"/>
        <v>9607500</v>
      </c>
      <c r="AP1280" s="114"/>
      <c r="AQ1280" s="114"/>
      <c r="AR1280" s="114"/>
      <c r="AS1280" s="114"/>
    </row>
    <row r="1281" spans="1:46" s="190" customFormat="1" ht="15" customHeight="1" x14ac:dyDescent="0.2">
      <c r="A1281" s="104"/>
      <c r="B1281" s="104">
        <f>VLOOKUP(BJB!$F$9:$F$5599,Ctrl!$B$4:$C$399,2,0)</f>
        <v>28</v>
      </c>
      <c r="C1281" s="104">
        <f>VLOOKUP(BJB!$G$9:$G$5599,Ctrl!$E$4:$F$399,2,0)</f>
        <v>4</v>
      </c>
      <c r="D1281" s="219">
        <v>1</v>
      </c>
      <c r="E1281" s="104" t="str">
        <f>VLOOKUP(BJB!$F$9:$F$5599,Ctrl!$B$4:$D$399,3,0)</f>
        <v>III</v>
      </c>
      <c r="F1281" s="139" t="s">
        <v>10541</v>
      </c>
      <c r="G1281" s="139" t="s">
        <v>2026</v>
      </c>
      <c r="H1281" s="125"/>
      <c r="I1281" s="220">
        <f>IF(G1280=BJB!$G1964,I1280+1,1)</f>
        <v>1</v>
      </c>
      <c r="J1281" s="912" t="s">
        <v>21413</v>
      </c>
      <c r="K1281" s="121" t="s">
        <v>2045</v>
      </c>
      <c r="L1281" s="104" t="s">
        <v>6477</v>
      </c>
      <c r="M1281" s="104" t="s">
        <v>2039</v>
      </c>
      <c r="N1281" s="120">
        <v>41113</v>
      </c>
      <c r="O1281" s="107">
        <v>200000000</v>
      </c>
      <c r="P1281" s="105" t="s">
        <v>15641</v>
      </c>
      <c r="Q1281" s="120" t="s">
        <v>15642</v>
      </c>
      <c r="R1281" s="105">
        <v>232346972</v>
      </c>
      <c r="S1281" s="146" t="s">
        <v>5982</v>
      </c>
      <c r="T1281" s="109">
        <v>41547</v>
      </c>
      <c r="U1281" s="116">
        <v>140000000</v>
      </c>
      <c r="V1281" s="109">
        <v>41543</v>
      </c>
      <c r="W1281" s="141">
        <v>140000000</v>
      </c>
      <c r="X1281" s="141">
        <v>0</v>
      </c>
      <c r="Y1281" s="141">
        <v>0</v>
      </c>
      <c r="Z1281" s="141">
        <v>0</v>
      </c>
      <c r="AA1281" s="114">
        <v>280000</v>
      </c>
      <c r="AB1281" s="114"/>
      <c r="AC1281" s="116"/>
      <c r="AD1281" s="141"/>
      <c r="AE1281" s="106">
        <v>0</v>
      </c>
      <c r="AF1281" s="106">
        <v>0</v>
      </c>
      <c r="AG1281" s="106">
        <v>0</v>
      </c>
      <c r="AH1281" s="116"/>
      <c r="AI1281" s="116"/>
      <c r="AJ1281" s="116"/>
      <c r="AK1281" s="116"/>
      <c r="AL1281" s="116"/>
      <c r="AM1281" s="116"/>
      <c r="AN1281" s="114">
        <f t="shared" si="38"/>
        <v>280000</v>
      </c>
      <c r="AO1281" s="114">
        <f t="shared" si="39"/>
        <v>139720000</v>
      </c>
      <c r="AP1281" s="114"/>
      <c r="AQ1281" s="114"/>
      <c r="AR1281" s="114"/>
      <c r="AS1281" s="114"/>
      <c r="AT1281" s="191"/>
    </row>
    <row r="1282" spans="1:46" s="190" customFormat="1" ht="15" customHeight="1" x14ac:dyDescent="0.2">
      <c r="A1282" s="104"/>
      <c r="B1282" s="104">
        <f>VLOOKUP(BJB!$F$9:$F$5599,Ctrl!$B$4:$C$399,2,0)</f>
        <v>28</v>
      </c>
      <c r="C1282" s="104">
        <f>VLOOKUP(BJB!$G$9:$G$5599,Ctrl!$E$4:$F$399,2,0)</f>
        <v>0</v>
      </c>
      <c r="D1282" s="219">
        <v>1</v>
      </c>
      <c r="E1282" s="104" t="str">
        <f>VLOOKUP(BJB!$F$9:$F$5599,Ctrl!$B$4:$D$399,3,0)</f>
        <v>III</v>
      </c>
      <c r="F1282" s="139" t="s">
        <v>10541</v>
      </c>
      <c r="G1282" s="139" t="s">
        <v>7655</v>
      </c>
      <c r="H1282" s="125"/>
      <c r="I1282" s="220">
        <f>IF(G1281=BJB!$G1507,I1281+1,1)</f>
        <v>1</v>
      </c>
      <c r="J1282" s="912" t="s">
        <v>21414</v>
      </c>
      <c r="K1282" s="121" t="s">
        <v>1605</v>
      </c>
      <c r="L1282" s="104" t="s">
        <v>6477</v>
      </c>
      <c r="M1282" s="104" t="s">
        <v>1496</v>
      </c>
      <c r="N1282" s="120">
        <v>39765</v>
      </c>
      <c r="O1282" s="107">
        <v>6000000</v>
      </c>
      <c r="P1282" s="105" t="s">
        <v>6222</v>
      </c>
      <c r="Q1282" s="120" t="s">
        <v>6222</v>
      </c>
      <c r="R1282" s="890">
        <v>0</v>
      </c>
      <c r="S1282" s="108" t="s">
        <v>1595</v>
      </c>
      <c r="T1282" s="109">
        <v>40864</v>
      </c>
      <c r="U1282" s="106">
        <v>1380968</v>
      </c>
      <c r="V1282" s="109" t="s">
        <v>6222</v>
      </c>
      <c r="W1282" s="141">
        <v>0</v>
      </c>
      <c r="X1282" s="141">
        <v>0</v>
      </c>
      <c r="Y1282" s="141">
        <v>0</v>
      </c>
      <c r="Z1282" s="141">
        <v>0</v>
      </c>
      <c r="AA1282" s="114">
        <v>0</v>
      </c>
      <c r="AB1282" s="114"/>
      <c r="AC1282" s="106"/>
      <c r="AD1282" s="141"/>
      <c r="AE1282" s="106">
        <v>0</v>
      </c>
      <c r="AF1282" s="106">
        <v>0</v>
      </c>
      <c r="AG1282" s="106">
        <v>0</v>
      </c>
      <c r="AH1282" s="106"/>
      <c r="AI1282" s="106"/>
      <c r="AJ1282" s="106"/>
      <c r="AK1282" s="106"/>
      <c r="AL1282" s="106"/>
      <c r="AM1282" s="106"/>
      <c r="AN1282" s="114">
        <f t="shared" si="38"/>
        <v>0</v>
      </c>
      <c r="AO1282" s="114">
        <f t="shared" si="39"/>
        <v>1380968</v>
      </c>
      <c r="AP1282" s="114"/>
      <c r="AQ1282" s="114"/>
      <c r="AR1282" s="114"/>
      <c r="AS1282" s="114"/>
    </row>
    <row r="1283" spans="1:46" s="190" customFormat="1" ht="15" customHeight="1" x14ac:dyDescent="0.2">
      <c r="A1283" s="104"/>
      <c r="B1283" s="104">
        <f>VLOOKUP(BJB!$F$9:$F$5599,Ctrl!$B$4:$C$399,2,0)</f>
        <v>28</v>
      </c>
      <c r="C1283" s="104">
        <f>VLOOKUP(BJB!$G$9:$G$5599,Ctrl!$E$4:$F$399,2,0)</f>
        <v>1</v>
      </c>
      <c r="D1283" s="219">
        <v>1</v>
      </c>
      <c r="E1283" s="104" t="str">
        <f>VLOOKUP(BJB!$F$9:$F$5599,Ctrl!$B$4:$D$399,3,0)</f>
        <v>III</v>
      </c>
      <c r="F1283" s="139" t="s">
        <v>10541</v>
      </c>
      <c r="G1283" s="139" t="s">
        <v>1717</v>
      </c>
      <c r="H1283" s="125"/>
      <c r="I1283" s="220">
        <f>IF(G1282=BJB!$G1737,I1282+1,1)</f>
        <v>1</v>
      </c>
      <c r="J1283" s="912" t="s">
        <v>21415</v>
      </c>
      <c r="K1283" s="121" t="s">
        <v>1803</v>
      </c>
      <c r="L1283" s="104" t="s">
        <v>6477</v>
      </c>
      <c r="M1283" s="104" t="s">
        <v>1532</v>
      </c>
      <c r="N1283" s="120">
        <v>39765</v>
      </c>
      <c r="O1283" s="107">
        <v>30000000</v>
      </c>
      <c r="P1283" s="105" t="s">
        <v>6222</v>
      </c>
      <c r="Q1283" s="120" t="s">
        <v>6222</v>
      </c>
      <c r="R1283" s="890">
        <v>0</v>
      </c>
      <c r="S1283" s="108" t="s">
        <v>1794</v>
      </c>
      <c r="T1283" s="109">
        <v>40840</v>
      </c>
      <c r="U1283" s="106">
        <v>19807362</v>
      </c>
      <c r="V1283" s="109" t="s">
        <v>6222</v>
      </c>
      <c r="W1283" s="141">
        <v>0</v>
      </c>
      <c r="X1283" s="141">
        <v>0</v>
      </c>
      <c r="Y1283" s="141">
        <v>0</v>
      </c>
      <c r="Z1283" s="141">
        <v>0</v>
      </c>
      <c r="AA1283" s="114">
        <v>0</v>
      </c>
      <c r="AB1283" s="114"/>
      <c r="AC1283" s="106"/>
      <c r="AD1283" s="141"/>
      <c r="AE1283" s="106">
        <v>0</v>
      </c>
      <c r="AF1283" s="106">
        <v>0</v>
      </c>
      <c r="AG1283" s="106">
        <v>0</v>
      </c>
      <c r="AH1283" s="106"/>
      <c r="AI1283" s="106"/>
      <c r="AJ1283" s="106"/>
      <c r="AK1283" s="106"/>
      <c r="AL1283" s="106"/>
      <c r="AM1283" s="106"/>
      <c r="AN1283" s="114">
        <f t="shared" si="38"/>
        <v>0</v>
      </c>
      <c r="AO1283" s="114">
        <f t="shared" si="39"/>
        <v>19807362</v>
      </c>
      <c r="AP1283" s="114"/>
      <c r="AQ1283" s="114"/>
      <c r="AR1283" s="114"/>
      <c r="AS1283" s="114"/>
    </row>
    <row r="1284" spans="1:46" s="190" customFormat="1" ht="15" customHeight="1" x14ac:dyDescent="0.2">
      <c r="A1284" s="104"/>
      <c r="B1284" s="104">
        <f>VLOOKUP(BJB!$F$9:$F$5599,Ctrl!$B$4:$C$399,2,0)</f>
        <v>28</v>
      </c>
      <c r="C1284" s="104">
        <f>VLOOKUP(BJB!$G$9:$G$5599,Ctrl!$E$4:$F$399,2,0)</f>
        <v>2</v>
      </c>
      <c r="D1284" s="219">
        <v>1</v>
      </c>
      <c r="E1284" s="104" t="str">
        <f>VLOOKUP(BJB!$F$9:$F$5599,Ctrl!$B$4:$D$399,3,0)</f>
        <v>III</v>
      </c>
      <c r="F1284" s="139" t="s">
        <v>10541</v>
      </c>
      <c r="G1284" s="139" t="s">
        <v>1908</v>
      </c>
      <c r="H1284" s="125"/>
      <c r="I1284" s="220">
        <f>IF(G1283=BJB!$G1990,I1283+1,1)</f>
        <v>1</v>
      </c>
      <c r="J1284" s="912" t="s">
        <v>21416</v>
      </c>
      <c r="K1284" s="121" t="s">
        <v>1913</v>
      </c>
      <c r="L1284" s="104" t="s">
        <v>6476</v>
      </c>
      <c r="M1284" s="104" t="s">
        <v>1914</v>
      </c>
      <c r="N1284" s="120">
        <v>40598</v>
      </c>
      <c r="O1284" s="107">
        <v>95445650</v>
      </c>
      <c r="P1284" s="105" t="s">
        <v>15643</v>
      </c>
      <c r="Q1284" s="120">
        <v>41122</v>
      </c>
      <c r="R1284" s="105">
        <v>86378997</v>
      </c>
      <c r="S1284" s="146" t="s">
        <v>853</v>
      </c>
      <c r="T1284" s="109">
        <v>41200</v>
      </c>
      <c r="U1284" s="106">
        <v>20730959</v>
      </c>
      <c r="V1284" s="109">
        <v>41200</v>
      </c>
      <c r="W1284" s="141">
        <v>20730959</v>
      </c>
      <c r="X1284" s="141">
        <v>0</v>
      </c>
      <c r="Y1284" s="141">
        <v>0</v>
      </c>
      <c r="Z1284" s="141">
        <v>0</v>
      </c>
      <c r="AA1284" s="223">
        <v>0</v>
      </c>
      <c r="AB1284" s="223"/>
      <c r="AC1284" s="106"/>
      <c r="AD1284" s="141"/>
      <c r="AE1284" s="106">
        <v>0</v>
      </c>
      <c r="AF1284" s="106">
        <v>0</v>
      </c>
      <c r="AG1284" s="106">
        <v>0</v>
      </c>
      <c r="AH1284" s="106"/>
      <c r="AI1284" s="106"/>
      <c r="AJ1284" s="106"/>
      <c r="AK1284" s="106"/>
      <c r="AL1284" s="106"/>
      <c r="AM1284" s="106"/>
      <c r="AN1284" s="114">
        <f t="shared" si="38"/>
        <v>0</v>
      </c>
      <c r="AO1284" s="114">
        <f t="shared" si="39"/>
        <v>20730959</v>
      </c>
      <c r="AP1284" s="114"/>
      <c r="AQ1284" s="114"/>
      <c r="AR1284" s="114"/>
      <c r="AS1284" s="114"/>
      <c r="AT1284" s="189"/>
    </row>
    <row r="1285" spans="1:46" s="190" customFormat="1" ht="15" customHeight="1" x14ac:dyDescent="0.2">
      <c r="A1285" s="104"/>
      <c r="B1285" s="104">
        <f>VLOOKUP(BJB!$F$9:$F$5599,Ctrl!$B$4:$C$399,2,0)</f>
        <v>28</v>
      </c>
      <c r="C1285" s="104">
        <f>VLOOKUP(BJB!$G$9:$G$5599,Ctrl!$E$4:$F$399,2,0)</f>
        <v>2</v>
      </c>
      <c r="D1285" s="219">
        <v>1</v>
      </c>
      <c r="E1285" s="104" t="str">
        <f>VLOOKUP(BJB!$F$9:$F$5599,Ctrl!$B$4:$D$399,3,0)</f>
        <v>III</v>
      </c>
      <c r="F1285" s="139" t="s">
        <v>10580</v>
      </c>
      <c r="G1285" s="139" t="s">
        <v>8023</v>
      </c>
      <c r="H1285" s="125"/>
      <c r="I1285" s="220">
        <f>IF(G1284=BJB!$G2043,I1284+1,1)</f>
        <v>1</v>
      </c>
      <c r="J1285" s="912" t="s">
        <v>21417</v>
      </c>
      <c r="K1285" s="121" t="s">
        <v>2646</v>
      </c>
      <c r="L1285" s="104" t="s">
        <v>6477</v>
      </c>
      <c r="M1285" s="104" t="s">
        <v>8199</v>
      </c>
      <c r="N1285" s="120">
        <v>41374</v>
      </c>
      <c r="O1285" s="105">
        <v>75000000</v>
      </c>
      <c r="P1285" s="105" t="s">
        <v>15644</v>
      </c>
      <c r="Q1285" s="120">
        <v>41960</v>
      </c>
      <c r="R1285" s="105">
        <v>78986003</v>
      </c>
      <c r="S1285" s="146" t="s">
        <v>8389</v>
      </c>
      <c r="T1285" s="109">
        <v>42153</v>
      </c>
      <c r="U1285" s="141">
        <v>44294519</v>
      </c>
      <c r="V1285" s="109">
        <v>42153</v>
      </c>
      <c r="W1285" s="141">
        <v>44294519</v>
      </c>
      <c r="X1285" s="141">
        <v>0</v>
      </c>
      <c r="Y1285" s="141">
        <v>0</v>
      </c>
      <c r="Z1285" s="141">
        <v>0</v>
      </c>
      <c r="AA1285" s="114">
        <v>0</v>
      </c>
      <c r="AB1285" s="114"/>
      <c r="AC1285" s="132"/>
      <c r="AD1285" s="141"/>
      <c r="AE1285" s="106">
        <v>0</v>
      </c>
      <c r="AF1285" s="106">
        <v>0</v>
      </c>
      <c r="AG1285" s="106">
        <v>0</v>
      </c>
      <c r="AH1285" s="106"/>
      <c r="AI1285" s="106"/>
      <c r="AJ1285" s="106"/>
      <c r="AK1285" s="106"/>
      <c r="AL1285" s="106"/>
      <c r="AM1285" s="106"/>
      <c r="AN1285" s="114">
        <f t="shared" si="38"/>
        <v>0</v>
      </c>
      <c r="AO1285" s="114">
        <f t="shared" si="39"/>
        <v>44294519</v>
      </c>
      <c r="AP1285" s="114"/>
      <c r="AQ1285" s="114"/>
      <c r="AR1285" s="114"/>
      <c r="AS1285" s="114"/>
    </row>
    <row r="1286" spans="1:46" s="191" customFormat="1" ht="15" customHeight="1" x14ac:dyDescent="0.2">
      <c r="A1286" s="104"/>
      <c r="B1286" s="104">
        <f>VLOOKUP(BJB!$F$9:$F$5599,Ctrl!$B$4:$C$399,2,0)</f>
        <v>28</v>
      </c>
      <c r="C1286" s="104">
        <f>VLOOKUP(BJB!$G$9:$G$5599,Ctrl!$E$4:$F$399,2,0)</f>
        <v>3</v>
      </c>
      <c r="D1286" s="219">
        <v>1</v>
      </c>
      <c r="E1286" s="104" t="str">
        <f>VLOOKUP(BJB!$F$9:$F$5599,Ctrl!$B$4:$D$399,3,0)</f>
        <v>III</v>
      </c>
      <c r="F1286" s="139" t="s">
        <v>10541</v>
      </c>
      <c r="G1286" s="139" t="s">
        <v>1957</v>
      </c>
      <c r="H1286" s="125"/>
      <c r="I1286" s="220">
        <f>IF(G1285=BJB!$G1884,I1285+1,1)</f>
        <v>1</v>
      </c>
      <c r="J1286" s="912" t="s">
        <v>21418</v>
      </c>
      <c r="K1286" s="121" t="s">
        <v>1998</v>
      </c>
      <c r="L1286" s="104" t="s">
        <v>6477</v>
      </c>
      <c r="M1286" s="104" t="s">
        <v>1999</v>
      </c>
      <c r="N1286" s="120">
        <v>40281</v>
      </c>
      <c r="O1286" s="105">
        <v>45000000</v>
      </c>
      <c r="P1286" s="105" t="s">
        <v>15645</v>
      </c>
      <c r="Q1286" s="120">
        <v>41424</v>
      </c>
      <c r="R1286" s="105">
        <v>28372500</v>
      </c>
      <c r="S1286" s="146" t="s">
        <v>2000</v>
      </c>
      <c r="T1286" s="109">
        <v>41486</v>
      </c>
      <c r="U1286" s="112">
        <v>19125000</v>
      </c>
      <c r="V1286" s="109">
        <v>41486</v>
      </c>
      <c r="W1286" s="141">
        <v>19125000</v>
      </c>
      <c r="X1286" s="141">
        <v>0</v>
      </c>
      <c r="Y1286" s="141">
        <v>0</v>
      </c>
      <c r="Z1286" s="141">
        <v>0</v>
      </c>
      <c r="AA1286" s="150">
        <v>1876000</v>
      </c>
      <c r="AB1286" s="150"/>
      <c r="AC1286" s="112"/>
      <c r="AD1286" s="141"/>
      <c r="AE1286" s="106">
        <v>0</v>
      </c>
      <c r="AF1286" s="106">
        <v>0</v>
      </c>
      <c r="AG1286" s="106">
        <v>0</v>
      </c>
      <c r="AH1286" s="112"/>
      <c r="AI1286" s="112"/>
      <c r="AJ1286" s="112"/>
      <c r="AK1286" s="112"/>
      <c r="AL1286" s="112"/>
      <c r="AM1286" s="112"/>
      <c r="AN1286" s="114">
        <f t="shared" si="38"/>
        <v>1876000</v>
      </c>
      <c r="AO1286" s="114">
        <f t="shared" si="39"/>
        <v>17249000</v>
      </c>
      <c r="AP1286" s="114"/>
      <c r="AQ1286" s="114"/>
      <c r="AR1286" s="114"/>
      <c r="AS1286" s="114"/>
      <c r="AT1286" s="190"/>
    </row>
    <row r="1287" spans="1:46" s="190" customFormat="1" ht="15" customHeight="1" x14ac:dyDescent="0.2">
      <c r="A1287" s="104"/>
      <c r="B1287" s="104">
        <f>VLOOKUP(BJB!$F$9:$F$5599,Ctrl!$B$4:$C$399,2,0)</f>
        <v>28</v>
      </c>
      <c r="C1287" s="104">
        <f>VLOOKUP(BJB!$G$9:$G$5599,Ctrl!$E$4:$F$399,2,0)</f>
        <v>1</v>
      </c>
      <c r="D1287" s="219">
        <v>1</v>
      </c>
      <c r="E1287" s="104" t="str">
        <f>VLOOKUP(BJB!$F$9:$F$5599,Ctrl!$B$4:$D$399,3,0)</f>
        <v>III</v>
      </c>
      <c r="F1287" s="139" t="s">
        <v>10541</v>
      </c>
      <c r="G1287" s="139" t="s">
        <v>1717</v>
      </c>
      <c r="H1287" s="125"/>
      <c r="I1287" s="220">
        <f>IF(G1286=BJB!$G1729,I1286+1,1)</f>
        <v>1</v>
      </c>
      <c r="J1287" s="912" t="s">
        <v>21419</v>
      </c>
      <c r="K1287" s="121" t="s">
        <v>348</v>
      </c>
      <c r="L1287" s="104" t="s">
        <v>6477</v>
      </c>
      <c r="M1287" s="104" t="s">
        <v>1725</v>
      </c>
      <c r="N1287" s="120">
        <v>39765</v>
      </c>
      <c r="O1287" s="107">
        <v>15000000</v>
      </c>
      <c r="P1287" s="105" t="s">
        <v>6222</v>
      </c>
      <c r="Q1287" s="120" t="s">
        <v>6222</v>
      </c>
      <c r="R1287" s="890">
        <v>0</v>
      </c>
      <c r="S1287" s="108" t="s">
        <v>1790</v>
      </c>
      <c r="T1287" s="109">
        <v>40777</v>
      </c>
      <c r="U1287" s="106">
        <v>7745125</v>
      </c>
      <c r="V1287" s="109" t="s">
        <v>6222</v>
      </c>
      <c r="W1287" s="141">
        <v>0</v>
      </c>
      <c r="X1287" s="141">
        <v>0</v>
      </c>
      <c r="Y1287" s="141">
        <v>0</v>
      </c>
      <c r="Z1287" s="141">
        <v>0</v>
      </c>
      <c r="AA1287" s="114">
        <v>0</v>
      </c>
      <c r="AB1287" s="114"/>
      <c r="AC1287" s="106"/>
      <c r="AD1287" s="141"/>
      <c r="AE1287" s="106">
        <v>0</v>
      </c>
      <c r="AF1287" s="106">
        <v>0</v>
      </c>
      <c r="AG1287" s="106">
        <v>0</v>
      </c>
      <c r="AH1287" s="106"/>
      <c r="AI1287" s="106"/>
      <c r="AJ1287" s="106"/>
      <c r="AK1287" s="106"/>
      <c r="AL1287" s="106"/>
      <c r="AM1287" s="106"/>
      <c r="AN1287" s="114">
        <f t="shared" si="38"/>
        <v>0</v>
      </c>
      <c r="AO1287" s="114">
        <f t="shared" si="39"/>
        <v>7745125</v>
      </c>
      <c r="AP1287" s="114"/>
      <c r="AQ1287" s="114"/>
      <c r="AR1287" s="114"/>
      <c r="AS1287" s="114"/>
    </row>
    <row r="1288" spans="1:46" s="190" customFormat="1" ht="15" customHeight="1" x14ac:dyDescent="0.2">
      <c r="A1288" s="104"/>
      <c r="B1288" s="104">
        <f>VLOOKUP(BJB!$F$9:$F$5599,Ctrl!$B$4:$C$399,2,0)</f>
        <v>28</v>
      </c>
      <c r="C1288" s="104">
        <f>VLOOKUP(BJB!$G$9:$G$5599,Ctrl!$E$4:$F$399,2,0)</f>
        <v>0</v>
      </c>
      <c r="D1288" s="219">
        <v>1</v>
      </c>
      <c r="E1288" s="104" t="str">
        <f>VLOOKUP(BJB!$F$9:$F$5599,Ctrl!$B$4:$D$399,3,0)</f>
        <v>III</v>
      </c>
      <c r="F1288" s="139" t="s">
        <v>10580</v>
      </c>
      <c r="G1288" s="139" t="s">
        <v>9711</v>
      </c>
      <c r="H1288" s="125"/>
      <c r="I1288" s="220"/>
      <c r="J1288" s="912" t="s">
        <v>21420</v>
      </c>
      <c r="K1288" s="121" t="s">
        <v>348</v>
      </c>
      <c r="L1288" s="104" t="s">
        <v>6477</v>
      </c>
      <c r="M1288" s="104" t="s">
        <v>1705</v>
      </c>
      <c r="N1288" s="120">
        <v>41169</v>
      </c>
      <c r="O1288" s="105">
        <v>35000000</v>
      </c>
      <c r="P1288" s="105" t="s">
        <v>6222</v>
      </c>
      <c r="Q1288" s="120" t="s">
        <v>6222</v>
      </c>
      <c r="R1288" s="890">
        <v>0</v>
      </c>
      <c r="S1288" s="146" t="s">
        <v>9658</v>
      </c>
      <c r="T1288" s="109">
        <v>42361</v>
      </c>
      <c r="U1288" s="141">
        <v>3452127</v>
      </c>
      <c r="V1288" s="109" t="s">
        <v>6222</v>
      </c>
      <c r="W1288" s="141">
        <v>0</v>
      </c>
      <c r="X1288" s="141">
        <v>0</v>
      </c>
      <c r="Y1288" s="141">
        <v>0</v>
      </c>
      <c r="Z1288" s="141">
        <v>0</v>
      </c>
      <c r="AA1288" s="114">
        <v>0</v>
      </c>
      <c r="AB1288" s="114"/>
      <c r="AC1288" s="132"/>
      <c r="AD1288" s="141"/>
      <c r="AE1288" s="106">
        <v>0</v>
      </c>
      <c r="AF1288" s="106">
        <v>0</v>
      </c>
      <c r="AG1288" s="106">
        <v>0</v>
      </c>
      <c r="AH1288" s="141"/>
      <c r="AI1288" s="141"/>
      <c r="AJ1288" s="141"/>
      <c r="AK1288" s="141"/>
      <c r="AL1288" s="141"/>
      <c r="AM1288" s="141"/>
      <c r="AN1288" s="114">
        <f t="shared" si="38"/>
        <v>0</v>
      </c>
      <c r="AO1288" s="114">
        <f t="shared" si="39"/>
        <v>3452127</v>
      </c>
      <c r="AP1288" s="114"/>
      <c r="AQ1288" s="114"/>
      <c r="AR1288" s="114"/>
      <c r="AS1288" s="114"/>
    </row>
    <row r="1289" spans="1:46" s="190" customFormat="1" ht="15" customHeight="1" x14ac:dyDescent="0.2">
      <c r="A1289" s="104"/>
      <c r="B1289" s="104">
        <f>VLOOKUP(BJB!$F$9:$F$5599,Ctrl!$B$4:$C$399,2,0)</f>
        <v>28</v>
      </c>
      <c r="C1289" s="104">
        <f>VLOOKUP(BJB!$G$9:$G$5599,Ctrl!$E$4:$F$399,2,0)</f>
        <v>0</v>
      </c>
      <c r="D1289" s="219">
        <v>1</v>
      </c>
      <c r="E1289" s="104" t="str">
        <f>VLOOKUP(BJB!$F$9:$F$5599,Ctrl!$B$4:$D$399,3,0)</f>
        <v>III</v>
      </c>
      <c r="F1289" s="139" t="s">
        <v>10541</v>
      </c>
      <c r="G1289" s="139" t="s">
        <v>7655</v>
      </c>
      <c r="H1289" s="125"/>
      <c r="I1289" s="220"/>
      <c r="J1289" s="912" t="s">
        <v>21421</v>
      </c>
      <c r="K1289" s="121" t="s">
        <v>348</v>
      </c>
      <c r="L1289" s="104" t="s">
        <v>6477</v>
      </c>
      <c r="M1289" s="104" t="s">
        <v>6060</v>
      </c>
      <c r="N1289" s="120">
        <v>41389</v>
      </c>
      <c r="O1289" s="105">
        <v>10000000</v>
      </c>
      <c r="P1289" s="105" t="s">
        <v>6222</v>
      </c>
      <c r="Q1289" s="120" t="s">
        <v>6222</v>
      </c>
      <c r="R1289" s="890">
        <v>0</v>
      </c>
      <c r="S1289" s="146" t="s">
        <v>10168</v>
      </c>
      <c r="T1289" s="109">
        <v>42410</v>
      </c>
      <c r="U1289" s="141">
        <v>4124992</v>
      </c>
      <c r="V1289" s="109" t="s">
        <v>6222</v>
      </c>
      <c r="W1289" s="141">
        <v>0</v>
      </c>
      <c r="X1289" s="141">
        <v>0</v>
      </c>
      <c r="Y1289" s="141">
        <v>0</v>
      </c>
      <c r="Z1289" s="141">
        <v>0</v>
      </c>
      <c r="AA1289" s="114">
        <v>0</v>
      </c>
      <c r="AB1289" s="114"/>
      <c r="AC1289" s="132"/>
      <c r="AD1289" s="141"/>
      <c r="AE1289" s="106">
        <v>0</v>
      </c>
      <c r="AF1289" s="106">
        <v>0</v>
      </c>
      <c r="AG1289" s="106">
        <v>0</v>
      </c>
      <c r="AH1289" s="141"/>
      <c r="AI1289" s="141"/>
      <c r="AJ1289" s="141"/>
      <c r="AK1289" s="141"/>
      <c r="AL1289" s="141"/>
      <c r="AM1289" s="141"/>
      <c r="AN1289" s="114">
        <f t="shared" ref="AN1289:AN1352" si="40">SUM(AA1289:AM1289)</f>
        <v>0</v>
      </c>
      <c r="AO1289" s="114">
        <f t="shared" ref="AO1289:AO1352" si="41">IF((U1289-AN1289)&lt;0,ABS(0),(U1289-AN1289))</f>
        <v>4124992</v>
      </c>
      <c r="AP1289" s="114"/>
      <c r="AQ1289" s="114"/>
      <c r="AR1289" s="114"/>
      <c r="AS1289" s="114"/>
    </row>
    <row r="1290" spans="1:46" s="190" customFormat="1" ht="15" customHeight="1" x14ac:dyDescent="0.2">
      <c r="A1290" s="104"/>
      <c r="B1290" s="104">
        <f>VLOOKUP(BJB!$F$9:$F$5599,Ctrl!$B$4:$C$399,2,0)</f>
        <v>28</v>
      </c>
      <c r="C1290" s="104">
        <f>VLOOKUP(BJB!$G$9:$G$5599,Ctrl!$E$4:$F$399,2,0)</f>
        <v>0</v>
      </c>
      <c r="D1290" s="219">
        <v>1</v>
      </c>
      <c r="E1290" s="104" t="str">
        <f>VLOOKUP(BJB!$F$9:$F$5599,Ctrl!$B$4:$D$399,3,0)</f>
        <v>III</v>
      </c>
      <c r="F1290" s="139" t="s">
        <v>10541</v>
      </c>
      <c r="G1290" s="139" t="s">
        <v>7655</v>
      </c>
      <c r="H1290" s="125"/>
      <c r="I1290" s="220"/>
      <c r="J1290" s="912" t="s">
        <v>21422</v>
      </c>
      <c r="K1290" s="121" t="s">
        <v>348</v>
      </c>
      <c r="L1290" s="104" t="s">
        <v>6477</v>
      </c>
      <c r="M1290" s="104" t="s">
        <v>5469</v>
      </c>
      <c r="N1290" s="120">
        <v>41509</v>
      </c>
      <c r="O1290" s="105">
        <v>15000000</v>
      </c>
      <c r="P1290" s="105" t="s">
        <v>6222</v>
      </c>
      <c r="Q1290" s="120" t="s">
        <v>6222</v>
      </c>
      <c r="R1290" s="890">
        <v>0</v>
      </c>
      <c r="S1290" s="146" t="s">
        <v>10459</v>
      </c>
      <c r="T1290" s="109">
        <v>42510</v>
      </c>
      <c r="U1290" s="141">
        <v>3485832</v>
      </c>
      <c r="V1290" s="109" t="s">
        <v>6222</v>
      </c>
      <c r="W1290" s="141">
        <v>0</v>
      </c>
      <c r="X1290" s="141">
        <v>0</v>
      </c>
      <c r="Y1290" s="141">
        <v>0</v>
      </c>
      <c r="Z1290" s="141">
        <v>0</v>
      </c>
      <c r="AA1290" s="114">
        <v>0</v>
      </c>
      <c r="AB1290" s="114"/>
      <c r="AC1290" s="132"/>
      <c r="AD1290" s="141"/>
      <c r="AE1290" s="106">
        <v>0</v>
      </c>
      <c r="AF1290" s="106">
        <v>0</v>
      </c>
      <c r="AG1290" s="106">
        <v>0</v>
      </c>
      <c r="AH1290" s="141"/>
      <c r="AI1290" s="141"/>
      <c r="AJ1290" s="141"/>
      <c r="AK1290" s="141"/>
      <c r="AL1290" s="141"/>
      <c r="AM1290" s="141"/>
      <c r="AN1290" s="114">
        <f t="shared" si="40"/>
        <v>0</v>
      </c>
      <c r="AO1290" s="114">
        <f t="shared" si="41"/>
        <v>3485832</v>
      </c>
      <c r="AP1290" s="114"/>
      <c r="AQ1290" s="114"/>
      <c r="AR1290" s="114"/>
      <c r="AS1290" s="114"/>
      <c r="AT1290" s="191"/>
    </row>
    <row r="1291" spans="1:46" s="190" customFormat="1" ht="15" customHeight="1" x14ac:dyDescent="0.2">
      <c r="A1291" s="104"/>
      <c r="B1291" s="104">
        <f>VLOOKUP(BJB!$F$9:$F$5599,Ctrl!$B$4:$C$399,2,0)</f>
        <v>28</v>
      </c>
      <c r="C1291" s="104">
        <f>VLOOKUP(BJB!$G$9:$G$5599,Ctrl!$E$4:$F$399,2,0)</f>
        <v>1</v>
      </c>
      <c r="D1291" s="219">
        <v>1</v>
      </c>
      <c r="E1291" s="104" t="str">
        <f>VLOOKUP(BJB!$F$9:$F$5599,Ctrl!$B$4:$D$399,3,0)</f>
        <v>III</v>
      </c>
      <c r="F1291" s="139" t="s">
        <v>10541</v>
      </c>
      <c r="G1291" s="139" t="s">
        <v>1717</v>
      </c>
      <c r="H1291" s="125"/>
      <c r="I1291" s="220">
        <f>IF(G1290=BJB!$G1714,I1290+1,1)</f>
        <v>1</v>
      </c>
      <c r="J1291" s="912" t="s">
        <v>21423</v>
      </c>
      <c r="K1291" s="121" t="s">
        <v>1765</v>
      </c>
      <c r="L1291" s="104" t="s">
        <v>6477</v>
      </c>
      <c r="M1291" s="104" t="s">
        <v>1766</v>
      </c>
      <c r="N1291" s="120">
        <v>40242</v>
      </c>
      <c r="O1291" s="107">
        <v>24156000</v>
      </c>
      <c r="P1291" s="105" t="s">
        <v>6222</v>
      </c>
      <c r="Q1291" s="120" t="s">
        <v>6222</v>
      </c>
      <c r="R1291" s="890">
        <v>0</v>
      </c>
      <c r="S1291" s="108" t="s">
        <v>6908</v>
      </c>
      <c r="T1291" s="109">
        <v>40613</v>
      </c>
      <c r="U1291" s="106">
        <v>18117000</v>
      </c>
      <c r="V1291" s="109" t="s">
        <v>6222</v>
      </c>
      <c r="W1291" s="141">
        <v>0</v>
      </c>
      <c r="X1291" s="141">
        <v>0</v>
      </c>
      <c r="Y1291" s="141">
        <v>0</v>
      </c>
      <c r="Z1291" s="141">
        <v>0</v>
      </c>
      <c r="AA1291" s="114">
        <v>18117000</v>
      </c>
      <c r="AB1291" s="114"/>
      <c r="AC1291" s="106"/>
      <c r="AD1291" s="141"/>
      <c r="AE1291" s="106">
        <v>0</v>
      </c>
      <c r="AF1291" s="106">
        <v>0</v>
      </c>
      <c r="AG1291" s="106">
        <v>0</v>
      </c>
      <c r="AH1291" s="106"/>
      <c r="AI1291" s="106"/>
      <c r="AJ1291" s="106"/>
      <c r="AK1291" s="106"/>
      <c r="AL1291" s="106"/>
      <c r="AM1291" s="106"/>
      <c r="AN1291" s="114">
        <f t="shared" si="40"/>
        <v>18117000</v>
      </c>
      <c r="AO1291" s="114">
        <f t="shared" si="41"/>
        <v>0</v>
      </c>
      <c r="AP1291" s="114"/>
      <c r="AQ1291" s="114"/>
      <c r="AR1291" s="114"/>
      <c r="AS1291" s="114"/>
      <c r="AT1291" s="191"/>
    </row>
    <row r="1292" spans="1:46" s="190" customFormat="1" ht="15" customHeight="1" x14ac:dyDescent="0.2">
      <c r="A1292" s="104"/>
      <c r="B1292" s="104">
        <f>VLOOKUP(BJB!$F$9:$F$5599,Ctrl!$B$4:$C$399,2,0)</f>
        <v>28</v>
      </c>
      <c r="C1292" s="104">
        <f>VLOOKUP(BJB!$G$9:$G$5599,Ctrl!$E$4:$F$399,2,0)</f>
        <v>2</v>
      </c>
      <c r="D1292" s="219">
        <v>1</v>
      </c>
      <c r="E1292" s="104" t="str">
        <f>VLOOKUP(BJB!$F$9:$F$5599,Ctrl!$B$4:$D$399,3,0)</f>
        <v>III</v>
      </c>
      <c r="F1292" s="139" t="s">
        <v>10541</v>
      </c>
      <c r="G1292" s="139" t="s">
        <v>1908</v>
      </c>
      <c r="H1292" s="125" t="s">
        <v>6631</v>
      </c>
      <c r="I1292" s="220">
        <f>IF(G1291=BJB!$G2001,I1291+1,1)</f>
        <v>1</v>
      </c>
      <c r="J1292" s="912" t="s">
        <v>21424</v>
      </c>
      <c r="K1292" s="121" t="s">
        <v>1935</v>
      </c>
      <c r="L1292" s="104" t="s">
        <v>6477</v>
      </c>
      <c r="M1292" s="104" t="s">
        <v>1936</v>
      </c>
      <c r="N1292" s="120">
        <v>40893</v>
      </c>
      <c r="O1292" s="107">
        <v>65000000</v>
      </c>
      <c r="P1292" s="105" t="s">
        <v>15624</v>
      </c>
      <c r="Q1292" s="120">
        <v>41368</v>
      </c>
      <c r="R1292" s="105">
        <v>62613277</v>
      </c>
      <c r="S1292" s="108" t="s">
        <v>1934</v>
      </c>
      <c r="T1292" s="109">
        <v>41417</v>
      </c>
      <c r="U1292" s="106">
        <v>42420910</v>
      </c>
      <c r="V1292" s="109">
        <v>41417</v>
      </c>
      <c r="W1292" s="141">
        <v>42420910</v>
      </c>
      <c r="X1292" s="141">
        <v>0</v>
      </c>
      <c r="Y1292" s="141">
        <v>0</v>
      </c>
      <c r="Z1292" s="141">
        <v>0</v>
      </c>
      <c r="AA1292" s="114">
        <v>20205621</v>
      </c>
      <c r="AB1292" s="114"/>
      <c r="AC1292" s="132"/>
      <c r="AD1292" s="141"/>
      <c r="AE1292" s="106">
        <v>0</v>
      </c>
      <c r="AF1292" s="106">
        <v>0</v>
      </c>
      <c r="AG1292" s="106">
        <v>0</v>
      </c>
      <c r="AH1292" s="106"/>
      <c r="AI1292" s="106"/>
      <c r="AJ1292" s="106"/>
      <c r="AK1292" s="106"/>
      <c r="AL1292" s="106"/>
      <c r="AM1292" s="106"/>
      <c r="AN1292" s="114">
        <f t="shared" si="40"/>
        <v>20205621</v>
      </c>
      <c r="AO1292" s="114">
        <f t="shared" si="41"/>
        <v>22215289</v>
      </c>
      <c r="AP1292" s="114"/>
      <c r="AQ1292" s="114"/>
      <c r="AR1292" s="114"/>
      <c r="AS1292" s="114"/>
      <c r="AT1292" s="191"/>
    </row>
    <row r="1293" spans="1:46" s="190" customFormat="1" ht="15" customHeight="1" x14ac:dyDescent="0.2">
      <c r="A1293" s="104"/>
      <c r="B1293" s="104">
        <f>VLOOKUP(BJB!$F$9:$F$5599,Ctrl!$B$4:$C$399,2,0)</f>
        <v>28</v>
      </c>
      <c r="C1293" s="104">
        <f>VLOOKUP(BJB!$G$9:$G$5599,Ctrl!$E$4:$F$399,2,0)</f>
        <v>1</v>
      </c>
      <c r="D1293" s="219">
        <v>1</v>
      </c>
      <c r="E1293" s="104" t="str">
        <f>VLOOKUP(BJB!$F$9:$F$5599,Ctrl!$B$4:$D$399,3,0)</f>
        <v>III</v>
      </c>
      <c r="F1293" s="139" t="s">
        <v>10541</v>
      </c>
      <c r="G1293" s="139" t="s">
        <v>1717</v>
      </c>
      <c r="H1293" s="125"/>
      <c r="I1293" s="220">
        <f>IF(G1292=BJB!$G1684,I1292+1,1)</f>
        <v>1</v>
      </c>
      <c r="J1293" s="912" t="s">
        <v>21425</v>
      </c>
      <c r="K1293" s="121" t="s">
        <v>1718</v>
      </c>
      <c r="L1293" s="104" t="s">
        <v>6477</v>
      </c>
      <c r="M1293" s="104" t="s">
        <v>1719</v>
      </c>
      <c r="N1293" s="142">
        <v>39597</v>
      </c>
      <c r="O1293" s="114">
        <v>50000000</v>
      </c>
      <c r="P1293" s="105" t="s">
        <v>6222</v>
      </c>
      <c r="Q1293" s="120" t="s">
        <v>6222</v>
      </c>
      <c r="R1293" s="890">
        <v>0</v>
      </c>
      <c r="S1293" s="108" t="s">
        <v>6902</v>
      </c>
      <c r="T1293" s="109">
        <v>40170</v>
      </c>
      <c r="U1293" s="114">
        <v>35352542</v>
      </c>
      <c r="V1293" s="109" t="s">
        <v>6222</v>
      </c>
      <c r="W1293" s="141">
        <v>0</v>
      </c>
      <c r="X1293" s="141">
        <v>0</v>
      </c>
      <c r="Y1293" s="141">
        <v>0</v>
      </c>
      <c r="Z1293" s="141">
        <v>0</v>
      </c>
      <c r="AA1293" s="114">
        <v>216000</v>
      </c>
      <c r="AB1293" s="114"/>
      <c r="AC1293" s="114"/>
      <c r="AD1293" s="141"/>
      <c r="AE1293" s="106">
        <v>0</v>
      </c>
      <c r="AF1293" s="106">
        <v>0</v>
      </c>
      <c r="AG1293" s="106">
        <v>0</v>
      </c>
      <c r="AH1293" s="114"/>
      <c r="AI1293" s="114"/>
      <c r="AJ1293" s="114"/>
      <c r="AK1293" s="114"/>
      <c r="AL1293" s="114"/>
      <c r="AM1293" s="114"/>
      <c r="AN1293" s="114">
        <f t="shared" si="40"/>
        <v>216000</v>
      </c>
      <c r="AO1293" s="114">
        <f t="shared" si="41"/>
        <v>35136542</v>
      </c>
      <c r="AP1293" s="114"/>
      <c r="AQ1293" s="114"/>
      <c r="AR1293" s="114"/>
      <c r="AS1293" s="114"/>
      <c r="AT1293" s="191"/>
    </row>
    <row r="1294" spans="1:46" s="190" customFormat="1" ht="15" customHeight="1" x14ac:dyDescent="0.2">
      <c r="A1294" s="104"/>
      <c r="B1294" s="104">
        <f>VLOOKUP(BJB!$F$9:$F$5599,Ctrl!$B$4:$C$399,2,0)</f>
        <v>28</v>
      </c>
      <c r="C1294" s="104">
        <f>VLOOKUP(BJB!$G$9:$G$5599,Ctrl!$E$4:$F$399,2,0)</f>
        <v>1</v>
      </c>
      <c r="D1294" s="219">
        <v>1</v>
      </c>
      <c r="E1294" s="104" t="str">
        <f>VLOOKUP(BJB!$F$9:$F$5599,Ctrl!$B$4:$D$399,3,0)</f>
        <v>III</v>
      </c>
      <c r="F1294" s="139" t="s">
        <v>10541</v>
      </c>
      <c r="G1294" s="139" t="s">
        <v>1717</v>
      </c>
      <c r="H1294" s="125"/>
      <c r="I1294" s="220">
        <f>IF(G1293=BJB!$G1815,I1293+1,1)</f>
        <v>1</v>
      </c>
      <c r="J1294" s="912" t="s">
        <v>21426</v>
      </c>
      <c r="K1294" s="126" t="s">
        <v>4526</v>
      </c>
      <c r="L1294" s="104" t="s">
        <v>6476</v>
      </c>
      <c r="M1294" s="104" t="s">
        <v>5168</v>
      </c>
      <c r="N1294" s="128">
        <v>39995</v>
      </c>
      <c r="O1294" s="140">
        <v>50000000</v>
      </c>
      <c r="P1294" s="105" t="s">
        <v>6222</v>
      </c>
      <c r="Q1294" s="120" t="s">
        <v>6222</v>
      </c>
      <c r="R1294" s="890">
        <v>0</v>
      </c>
      <c r="S1294" s="234" t="s">
        <v>5047</v>
      </c>
      <c r="T1294" s="120">
        <v>41698</v>
      </c>
      <c r="U1294" s="141">
        <v>4971548</v>
      </c>
      <c r="V1294" s="109" t="s">
        <v>6222</v>
      </c>
      <c r="W1294" s="141">
        <v>0</v>
      </c>
      <c r="X1294" s="141">
        <v>0</v>
      </c>
      <c r="Y1294" s="141">
        <v>0</v>
      </c>
      <c r="Z1294" s="141">
        <v>0</v>
      </c>
      <c r="AA1294" s="114">
        <v>0</v>
      </c>
      <c r="AB1294" s="114"/>
      <c r="AC1294" s="141"/>
      <c r="AD1294" s="141"/>
      <c r="AE1294" s="106">
        <v>0</v>
      </c>
      <c r="AF1294" s="106">
        <v>0</v>
      </c>
      <c r="AG1294" s="106">
        <v>0</v>
      </c>
      <c r="AH1294" s="141"/>
      <c r="AI1294" s="141"/>
      <c r="AJ1294" s="141"/>
      <c r="AK1294" s="141"/>
      <c r="AL1294" s="141"/>
      <c r="AM1294" s="141"/>
      <c r="AN1294" s="114">
        <f t="shared" si="40"/>
        <v>0</v>
      </c>
      <c r="AO1294" s="114">
        <f t="shared" si="41"/>
        <v>4971548</v>
      </c>
      <c r="AP1294" s="114" t="s">
        <v>11132</v>
      </c>
      <c r="AQ1294" s="114" t="s">
        <v>11133</v>
      </c>
      <c r="AR1294" s="114" t="s">
        <v>10696</v>
      </c>
      <c r="AS1294" s="114">
        <v>104624286</v>
      </c>
      <c r="AT1294" s="191"/>
    </row>
    <row r="1295" spans="1:46" s="190" customFormat="1" ht="15" customHeight="1" x14ac:dyDescent="0.2">
      <c r="A1295" s="104"/>
      <c r="B1295" s="104">
        <f>VLOOKUP(BJB!$F$9:$F$5599,Ctrl!$B$4:$C$399,2,0)</f>
        <v>28</v>
      </c>
      <c r="C1295" s="104">
        <f>VLOOKUP(BJB!$G$9:$G$5599,Ctrl!$E$4:$F$399,2,0)</f>
        <v>1</v>
      </c>
      <c r="D1295" s="219">
        <v>1</v>
      </c>
      <c r="E1295" s="104" t="str">
        <f>VLOOKUP(BJB!$F$9:$F$5599,Ctrl!$B$4:$D$399,3,0)</f>
        <v>III</v>
      </c>
      <c r="F1295" s="139" t="s">
        <v>10541</v>
      </c>
      <c r="G1295" s="139" t="s">
        <v>1717</v>
      </c>
      <c r="H1295" s="125"/>
      <c r="I1295" s="220">
        <f>IF(G1294=BJB!$G1725,I1294+1,1)</f>
        <v>1</v>
      </c>
      <c r="J1295" s="912" t="s">
        <v>21427</v>
      </c>
      <c r="K1295" s="121" t="s">
        <v>1784</v>
      </c>
      <c r="L1295" s="104" t="s">
        <v>6477</v>
      </c>
      <c r="M1295" s="104" t="s">
        <v>1730</v>
      </c>
      <c r="N1295" s="120">
        <v>39765</v>
      </c>
      <c r="O1295" s="107">
        <v>45000000</v>
      </c>
      <c r="P1295" s="105" t="s">
        <v>6222</v>
      </c>
      <c r="Q1295" s="120" t="s">
        <v>6222</v>
      </c>
      <c r="R1295" s="890">
        <v>0</v>
      </c>
      <c r="S1295" s="108" t="s">
        <v>1775</v>
      </c>
      <c r="T1295" s="109">
        <v>40753</v>
      </c>
      <c r="U1295" s="106">
        <v>27444000</v>
      </c>
      <c r="V1295" s="109" t="s">
        <v>6222</v>
      </c>
      <c r="W1295" s="141">
        <v>0</v>
      </c>
      <c r="X1295" s="141">
        <v>0</v>
      </c>
      <c r="Y1295" s="141">
        <v>0</v>
      </c>
      <c r="Z1295" s="141">
        <v>0</v>
      </c>
      <c r="AA1295" s="114">
        <v>0</v>
      </c>
      <c r="AB1295" s="114"/>
      <c r="AC1295" s="106"/>
      <c r="AD1295" s="141"/>
      <c r="AE1295" s="106">
        <v>0</v>
      </c>
      <c r="AF1295" s="106">
        <v>0</v>
      </c>
      <c r="AG1295" s="106">
        <v>0</v>
      </c>
      <c r="AH1295" s="106"/>
      <c r="AI1295" s="106"/>
      <c r="AJ1295" s="106"/>
      <c r="AK1295" s="106"/>
      <c r="AL1295" s="106"/>
      <c r="AM1295" s="106"/>
      <c r="AN1295" s="114">
        <f t="shared" si="40"/>
        <v>0</v>
      </c>
      <c r="AO1295" s="114">
        <f t="shared" si="41"/>
        <v>27444000</v>
      </c>
      <c r="AP1295" s="114"/>
      <c r="AQ1295" s="114"/>
      <c r="AR1295" s="114"/>
      <c r="AS1295" s="114"/>
      <c r="AT1295" s="191"/>
    </row>
    <row r="1296" spans="1:46" s="190" customFormat="1" ht="15" customHeight="1" x14ac:dyDescent="0.2">
      <c r="A1296" s="104"/>
      <c r="B1296" s="104">
        <f>VLOOKUP(BJB!$F$9:$F$5599,Ctrl!$B$4:$C$399,2,0)</f>
        <v>28</v>
      </c>
      <c r="C1296" s="104">
        <f>VLOOKUP(BJB!$G$9:$G$5599,Ctrl!$E$4:$F$399,2,0)</f>
        <v>5</v>
      </c>
      <c r="D1296" s="219">
        <v>1</v>
      </c>
      <c r="E1296" s="104" t="str">
        <f>VLOOKUP(BJB!$F$9:$F$5599,Ctrl!$B$4:$D$399,3,0)</f>
        <v>III</v>
      </c>
      <c r="F1296" s="139" t="s">
        <v>10541</v>
      </c>
      <c r="G1296" s="139" t="s">
        <v>2058</v>
      </c>
      <c r="H1296" s="125"/>
      <c r="I1296" s="220">
        <f>IF(G1295=BJB!$G1846,I1295+1,1)</f>
        <v>1</v>
      </c>
      <c r="J1296" s="912" t="s">
        <v>21428</v>
      </c>
      <c r="K1296" s="121" t="s">
        <v>480</v>
      </c>
      <c r="L1296" s="104" t="s">
        <v>6477</v>
      </c>
      <c r="M1296" s="104" t="s">
        <v>7332</v>
      </c>
      <c r="N1296" s="120">
        <v>41054</v>
      </c>
      <c r="O1296" s="105">
        <v>18000000</v>
      </c>
      <c r="P1296" s="105" t="s">
        <v>15646</v>
      </c>
      <c r="Q1296" s="120">
        <v>41948</v>
      </c>
      <c r="R1296" s="105">
        <v>13510892</v>
      </c>
      <c r="S1296" s="146" t="s">
        <v>7911</v>
      </c>
      <c r="T1296" s="109">
        <v>42114</v>
      </c>
      <c r="U1296" s="141">
        <v>8852596</v>
      </c>
      <c r="V1296" s="109">
        <v>42114</v>
      </c>
      <c r="W1296" s="141">
        <v>8852596</v>
      </c>
      <c r="X1296" s="141">
        <v>0</v>
      </c>
      <c r="Y1296" s="141">
        <v>0</v>
      </c>
      <c r="Z1296" s="141">
        <v>0</v>
      </c>
      <c r="AA1296" s="114">
        <v>0</v>
      </c>
      <c r="AB1296" s="114"/>
      <c r="AC1296" s="132"/>
      <c r="AD1296" s="141"/>
      <c r="AE1296" s="106">
        <v>0</v>
      </c>
      <c r="AF1296" s="106">
        <v>0</v>
      </c>
      <c r="AG1296" s="106">
        <v>0</v>
      </c>
      <c r="AH1296" s="141"/>
      <c r="AI1296" s="141"/>
      <c r="AJ1296" s="141"/>
      <c r="AK1296" s="141"/>
      <c r="AL1296" s="141"/>
      <c r="AM1296" s="141"/>
      <c r="AN1296" s="114">
        <f t="shared" si="40"/>
        <v>0</v>
      </c>
      <c r="AO1296" s="114">
        <f t="shared" si="41"/>
        <v>8852596</v>
      </c>
      <c r="AP1296" s="114"/>
      <c r="AQ1296" s="114"/>
      <c r="AR1296" s="114"/>
      <c r="AS1296" s="114"/>
      <c r="AT1296" s="191"/>
    </row>
    <row r="1297" spans="1:46" s="190" customFormat="1" ht="15" customHeight="1" x14ac:dyDescent="0.2">
      <c r="A1297" s="104"/>
      <c r="B1297" s="104">
        <f>VLOOKUP(BJB!$F$9:$F$5599,Ctrl!$B$4:$C$399,2,0)</f>
        <v>28</v>
      </c>
      <c r="C1297" s="104">
        <f>VLOOKUP(BJB!$G$9:$G$5599,Ctrl!$E$4:$F$399,2,0)</f>
        <v>7</v>
      </c>
      <c r="D1297" s="219">
        <v>1</v>
      </c>
      <c r="E1297" s="104" t="str">
        <f>VLOOKUP(BJB!$F$9:$F$5599,Ctrl!$B$4:$D$399,3,0)</f>
        <v>III</v>
      </c>
      <c r="F1297" s="139" t="s">
        <v>10541</v>
      </c>
      <c r="G1297" s="139" t="s">
        <v>6581</v>
      </c>
      <c r="H1297" s="125"/>
      <c r="I1297" s="220">
        <f>IF(G1296=BJB!$G2051,I1296+1,1)</f>
        <v>1</v>
      </c>
      <c r="J1297" s="912" t="s">
        <v>21429</v>
      </c>
      <c r="K1297" s="121" t="s">
        <v>7776</v>
      </c>
      <c r="L1297" s="104" t="s">
        <v>6477</v>
      </c>
      <c r="M1297" s="104" t="s">
        <v>5858</v>
      </c>
      <c r="N1297" s="120">
        <v>41381</v>
      </c>
      <c r="O1297" s="105">
        <v>15000000</v>
      </c>
      <c r="P1297" s="105" t="s">
        <v>15352</v>
      </c>
      <c r="Q1297" s="120">
        <v>41942</v>
      </c>
      <c r="R1297" s="105">
        <v>10995846</v>
      </c>
      <c r="S1297" s="146" t="s">
        <v>7912</v>
      </c>
      <c r="T1297" s="109">
        <v>42111</v>
      </c>
      <c r="U1297" s="141">
        <v>7485923</v>
      </c>
      <c r="V1297" s="109">
        <v>42111</v>
      </c>
      <c r="W1297" s="141">
        <v>7485923</v>
      </c>
      <c r="X1297" s="141">
        <v>0</v>
      </c>
      <c r="Y1297" s="141">
        <v>0</v>
      </c>
      <c r="Z1297" s="141">
        <v>0</v>
      </c>
      <c r="AA1297" s="114">
        <v>0</v>
      </c>
      <c r="AB1297" s="114"/>
      <c r="AC1297" s="132"/>
      <c r="AD1297" s="141"/>
      <c r="AE1297" s="106">
        <v>0</v>
      </c>
      <c r="AF1297" s="106">
        <v>0</v>
      </c>
      <c r="AG1297" s="106">
        <v>0</v>
      </c>
      <c r="AH1297" s="141"/>
      <c r="AI1297" s="141"/>
      <c r="AJ1297" s="141"/>
      <c r="AK1297" s="141"/>
      <c r="AL1297" s="141"/>
      <c r="AM1297" s="141"/>
      <c r="AN1297" s="114">
        <f t="shared" si="40"/>
        <v>0</v>
      </c>
      <c r="AO1297" s="114">
        <f t="shared" si="41"/>
        <v>7485923</v>
      </c>
      <c r="AP1297" s="114"/>
      <c r="AQ1297" s="114"/>
      <c r="AR1297" s="114"/>
      <c r="AS1297" s="114"/>
      <c r="AT1297" s="191"/>
    </row>
    <row r="1298" spans="1:46" s="190" customFormat="1" ht="15" customHeight="1" x14ac:dyDescent="0.2">
      <c r="A1298" s="104"/>
      <c r="B1298" s="104">
        <f>VLOOKUP(BJB!$F$9:$F$5599,Ctrl!$B$4:$C$399,2,0)</f>
        <v>28</v>
      </c>
      <c r="C1298" s="104">
        <f>VLOOKUP(BJB!$G$9:$G$5599,Ctrl!$E$4:$F$399,2,0)</f>
        <v>2</v>
      </c>
      <c r="D1298" s="219">
        <v>1</v>
      </c>
      <c r="E1298" s="104" t="str">
        <f>VLOOKUP(BJB!$F$9:$F$5599,Ctrl!$B$4:$D$399,3,0)</f>
        <v>III</v>
      </c>
      <c r="F1298" s="139" t="s">
        <v>10541</v>
      </c>
      <c r="G1298" s="139" t="s">
        <v>1908</v>
      </c>
      <c r="H1298" s="125"/>
      <c r="I1298" s="220">
        <f>IF(G1297=BJB!$G2007,I1297+1,1)</f>
        <v>1</v>
      </c>
      <c r="J1298" s="912" t="s">
        <v>21430</v>
      </c>
      <c r="K1298" s="121" t="s">
        <v>1950</v>
      </c>
      <c r="L1298" s="104" t="s">
        <v>6477</v>
      </c>
      <c r="M1298" s="104" t="s">
        <v>1948</v>
      </c>
      <c r="N1298" s="120">
        <v>41183</v>
      </c>
      <c r="O1298" s="105">
        <v>80000000</v>
      </c>
      <c r="P1298" s="105" t="s">
        <v>15647</v>
      </c>
      <c r="Q1298" s="120">
        <v>41494</v>
      </c>
      <c r="R1298" s="105">
        <v>68498763</v>
      </c>
      <c r="S1298" s="146" t="s">
        <v>1949</v>
      </c>
      <c r="T1298" s="109">
        <v>41571</v>
      </c>
      <c r="U1298" s="112">
        <v>47070419</v>
      </c>
      <c r="V1298" s="109">
        <v>41551</v>
      </c>
      <c r="W1298" s="141">
        <v>47070419</v>
      </c>
      <c r="X1298" s="141">
        <v>0</v>
      </c>
      <c r="Y1298" s="141">
        <v>0</v>
      </c>
      <c r="Z1298" s="141">
        <v>0</v>
      </c>
      <c r="AA1298" s="114">
        <v>3094615</v>
      </c>
      <c r="AB1298" s="114"/>
      <c r="AC1298" s="112"/>
      <c r="AD1298" s="141"/>
      <c r="AE1298" s="106">
        <v>0</v>
      </c>
      <c r="AF1298" s="106">
        <v>0</v>
      </c>
      <c r="AG1298" s="106">
        <v>0</v>
      </c>
      <c r="AH1298" s="112"/>
      <c r="AI1298" s="112"/>
      <c r="AJ1298" s="112"/>
      <c r="AK1298" s="112"/>
      <c r="AL1298" s="112"/>
      <c r="AM1298" s="112"/>
      <c r="AN1298" s="114">
        <f t="shared" si="40"/>
        <v>3094615</v>
      </c>
      <c r="AO1298" s="114">
        <f t="shared" si="41"/>
        <v>43975804</v>
      </c>
      <c r="AP1298" s="114"/>
      <c r="AQ1298" s="114"/>
      <c r="AR1298" s="114"/>
      <c r="AS1298" s="114"/>
      <c r="AT1298" s="191"/>
    </row>
    <row r="1299" spans="1:46" s="190" customFormat="1" ht="15" customHeight="1" x14ac:dyDescent="0.2">
      <c r="A1299" s="104"/>
      <c r="B1299" s="104">
        <f>VLOOKUP(BJB!$F$9:$F$5599,Ctrl!$B$4:$C$399,2,0)</f>
        <v>28</v>
      </c>
      <c r="C1299" s="104">
        <f>VLOOKUP(BJB!$G$9:$G$5599,Ctrl!$E$4:$F$399,2,0)</f>
        <v>3</v>
      </c>
      <c r="D1299" s="219">
        <v>1</v>
      </c>
      <c r="E1299" s="104" t="str">
        <f>VLOOKUP(BJB!$F$9:$F$5599,Ctrl!$B$4:$D$399,3,0)</f>
        <v>III</v>
      </c>
      <c r="F1299" s="139" t="s">
        <v>10580</v>
      </c>
      <c r="G1299" s="139" t="s">
        <v>8024</v>
      </c>
      <c r="H1299" s="125" t="s">
        <v>8504</v>
      </c>
      <c r="I1299" s="220">
        <f>IF(G1298=BJB!$G1936,I1298+1,1)</f>
        <v>1</v>
      </c>
      <c r="J1299" s="891" t="s">
        <v>18303</v>
      </c>
      <c r="K1299" s="121" t="s">
        <v>3057</v>
      </c>
      <c r="L1299" s="104" t="s">
        <v>6477</v>
      </c>
      <c r="M1299" s="104" t="s">
        <v>5391</v>
      </c>
      <c r="N1299" s="120">
        <v>41240</v>
      </c>
      <c r="O1299" s="105">
        <v>50000000</v>
      </c>
      <c r="P1299" s="105" t="s">
        <v>15648</v>
      </c>
      <c r="Q1299" s="120">
        <v>41697</v>
      </c>
      <c r="R1299" s="105">
        <v>46334426</v>
      </c>
      <c r="S1299" s="146" t="s">
        <v>8232</v>
      </c>
      <c r="T1299" s="109">
        <v>42144</v>
      </c>
      <c r="U1299" s="141">
        <v>31197279</v>
      </c>
      <c r="V1299" s="109">
        <v>42144</v>
      </c>
      <c r="W1299" s="141">
        <v>31197279</v>
      </c>
      <c r="X1299" s="141">
        <v>0</v>
      </c>
      <c r="Y1299" s="141">
        <v>0</v>
      </c>
      <c r="Z1299" s="141">
        <v>0</v>
      </c>
      <c r="AA1299" s="114">
        <v>4017091</v>
      </c>
      <c r="AB1299" s="114"/>
      <c r="AC1299" s="132"/>
      <c r="AD1299" s="141">
        <v>386424</v>
      </c>
      <c r="AE1299" s="106">
        <v>0</v>
      </c>
      <c r="AF1299" s="106">
        <v>154570</v>
      </c>
      <c r="AG1299" s="106">
        <v>0</v>
      </c>
      <c r="AH1299" s="106"/>
      <c r="AI1299" s="222"/>
      <c r="AJ1299" s="230"/>
      <c r="AK1299" s="106"/>
      <c r="AL1299" s="106"/>
      <c r="AM1299" s="106"/>
      <c r="AN1299" s="114">
        <f t="shared" si="40"/>
        <v>4558085</v>
      </c>
      <c r="AO1299" s="114">
        <f t="shared" si="41"/>
        <v>26639194</v>
      </c>
      <c r="AP1299" s="114"/>
      <c r="AQ1299" s="114"/>
      <c r="AR1299" s="114"/>
      <c r="AS1299" s="114"/>
      <c r="AT1299" s="191"/>
    </row>
    <row r="1300" spans="1:46" s="190" customFormat="1" ht="15" customHeight="1" x14ac:dyDescent="0.2">
      <c r="A1300" s="104"/>
      <c r="B1300" s="104">
        <f>VLOOKUP(BJB!$F$9:$F$5599,Ctrl!$B$4:$C$399,2,0)</f>
        <v>28</v>
      </c>
      <c r="C1300" s="104">
        <f>VLOOKUP(BJB!$G$9:$G$5599,Ctrl!$E$4:$F$399,2,0)</f>
        <v>3</v>
      </c>
      <c r="D1300" s="219">
        <v>1</v>
      </c>
      <c r="E1300" s="104" t="str">
        <f>VLOOKUP(BJB!$F$9:$F$5599,Ctrl!$B$4:$D$399,3,0)</f>
        <v>III</v>
      </c>
      <c r="F1300" s="139" t="s">
        <v>10541</v>
      </c>
      <c r="G1300" s="139" t="s">
        <v>1957</v>
      </c>
      <c r="H1300" s="125"/>
      <c r="I1300" s="220">
        <f>IF(G1299=BJB!$G1465,I1299+1,1)</f>
        <v>1</v>
      </c>
      <c r="J1300" s="912" t="s">
        <v>21431</v>
      </c>
      <c r="K1300" s="121" t="s">
        <v>1542</v>
      </c>
      <c r="L1300" s="104" t="s">
        <v>6477</v>
      </c>
      <c r="M1300" s="104" t="s">
        <v>1543</v>
      </c>
      <c r="N1300" s="120">
        <v>40124</v>
      </c>
      <c r="O1300" s="107">
        <v>7500000</v>
      </c>
      <c r="P1300" s="105" t="s">
        <v>6222</v>
      </c>
      <c r="Q1300" s="120" t="s">
        <v>6222</v>
      </c>
      <c r="R1300" s="890">
        <v>0</v>
      </c>
      <c r="S1300" s="108" t="s">
        <v>6893</v>
      </c>
      <c r="T1300" s="109">
        <v>40620</v>
      </c>
      <c r="U1300" s="106">
        <v>5625000</v>
      </c>
      <c r="V1300" s="109" t="s">
        <v>6222</v>
      </c>
      <c r="W1300" s="141">
        <v>0</v>
      </c>
      <c r="X1300" s="141">
        <v>0</v>
      </c>
      <c r="Y1300" s="141">
        <v>0</v>
      </c>
      <c r="Z1300" s="141">
        <v>0</v>
      </c>
      <c r="AA1300" s="114">
        <v>0</v>
      </c>
      <c r="AB1300" s="114"/>
      <c r="AC1300" s="106"/>
      <c r="AD1300" s="141"/>
      <c r="AE1300" s="106">
        <v>0</v>
      </c>
      <c r="AF1300" s="106">
        <v>0</v>
      </c>
      <c r="AG1300" s="106">
        <v>0</v>
      </c>
      <c r="AH1300" s="106"/>
      <c r="AI1300" s="106"/>
      <c r="AJ1300" s="106"/>
      <c r="AK1300" s="106"/>
      <c r="AL1300" s="106"/>
      <c r="AM1300" s="106"/>
      <c r="AN1300" s="114">
        <f t="shared" si="40"/>
        <v>0</v>
      </c>
      <c r="AO1300" s="114">
        <f t="shared" si="41"/>
        <v>5625000</v>
      </c>
      <c r="AP1300" s="114"/>
      <c r="AQ1300" s="114"/>
      <c r="AR1300" s="114"/>
      <c r="AS1300" s="114"/>
      <c r="AT1300" s="191"/>
    </row>
    <row r="1301" spans="1:46" s="190" customFormat="1" ht="15" customHeight="1" x14ac:dyDescent="0.2">
      <c r="A1301" s="104"/>
      <c r="B1301" s="104">
        <f>VLOOKUP(BJB!$F$9:$F$5599,Ctrl!$B$4:$C$399,2,0)</f>
        <v>28</v>
      </c>
      <c r="C1301" s="104">
        <f>VLOOKUP(BJB!$G$9:$G$5599,Ctrl!$E$4:$F$399,2,0)</f>
        <v>3</v>
      </c>
      <c r="D1301" s="219">
        <v>1</v>
      </c>
      <c r="E1301" s="104" t="str">
        <f>VLOOKUP(BJB!$F$9:$F$5599,Ctrl!$B$4:$D$399,3,0)</f>
        <v>III</v>
      </c>
      <c r="F1301" s="139" t="s">
        <v>10541</v>
      </c>
      <c r="G1301" s="139" t="s">
        <v>1957</v>
      </c>
      <c r="H1301" s="125"/>
      <c r="I1301" s="220"/>
      <c r="J1301" s="912" t="s">
        <v>21432</v>
      </c>
      <c r="K1301" s="121" t="s">
        <v>2327</v>
      </c>
      <c r="L1301" s="104" t="s">
        <v>6477</v>
      </c>
      <c r="M1301" s="104" t="s">
        <v>5880</v>
      </c>
      <c r="N1301" s="120">
        <v>41374</v>
      </c>
      <c r="O1301" s="105">
        <v>50000000</v>
      </c>
      <c r="P1301" s="105" t="s">
        <v>6222</v>
      </c>
      <c r="Q1301" s="120" t="s">
        <v>6222</v>
      </c>
      <c r="R1301" s="890">
        <v>0</v>
      </c>
      <c r="S1301" s="146" t="s">
        <v>10450</v>
      </c>
      <c r="T1301" s="109">
        <v>42520</v>
      </c>
      <c r="U1301" s="141">
        <v>10059596</v>
      </c>
      <c r="V1301" s="109" t="s">
        <v>6222</v>
      </c>
      <c r="W1301" s="141">
        <v>0</v>
      </c>
      <c r="X1301" s="141">
        <v>0</v>
      </c>
      <c r="Y1301" s="141">
        <v>0</v>
      </c>
      <c r="Z1301" s="141">
        <v>0</v>
      </c>
      <c r="AA1301" s="114">
        <v>0</v>
      </c>
      <c r="AB1301" s="114"/>
      <c r="AC1301" s="132"/>
      <c r="AD1301" s="141"/>
      <c r="AE1301" s="106">
        <v>0</v>
      </c>
      <c r="AF1301" s="106">
        <v>0</v>
      </c>
      <c r="AG1301" s="106">
        <v>0</v>
      </c>
      <c r="AH1301" s="141"/>
      <c r="AI1301" s="141"/>
      <c r="AJ1301" s="141"/>
      <c r="AK1301" s="141"/>
      <c r="AL1301" s="141"/>
      <c r="AM1301" s="141"/>
      <c r="AN1301" s="114">
        <f t="shared" si="40"/>
        <v>0</v>
      </c>
      <c r="AO1301" s="114">
        <f t="shared" si="41"/>
        <v>10059596</v>
      </c>
      <c r="AP1301" s="114"/>
      <c r="AQ1301" s="114"/>
      <c r="AR1301" s="114"/>
      <c r="AS1301" s="114"/>
      <c r="AT1301" s="191"/>
    </row>
    <row r="1302" spans="1:46" s="190" customFormat="1" ht="15" customHeight="1" x14ac:dyDescent="0.2">
      <c r="A1302" s="104"/>
      <c r="B1302" s="104">
        <f>VLOOKUP(BJB!$F$9:$F$5599,Ctrl!$B$4:$C$399,2,0)</f>
        <v>28</v>
      </c>
      <c r="C1302" s="104">
        <f>VLOOKUP(BJB!$G$9:$G$5599,Ctrl!$E$4:$F$399,2,0)</f>
        <v>5</v>
      </c>
      <c r="D1302" s="219">
        <v>1</v>
      </c>
      <c r="E1302" s="104" t="str">
        <f>VLOOKUP(BJB!$F$9:$F$5599,Ctrl!$B$4:$D$399,3,0)</f>
        <v>III</v>
      </c>
      <c r="F1302" s="139" t="s">
        <v>10541</v>
      </c>
      <c r="G1302" s="139" t="s">
        <v>2058</v>
      </c>
      <c r="H1302" s="125"/>
      <c r="I1302" s="220"/>
      <c r="J1302" s="912" t="s">
        <v>21433</v>
      </c>
      <c r="K1302" s="121" t="s">
        <v>2327</v>
      </c>
      <c r="L1302" s="104" t="s">
        <v>6477</v>
      </c>
      <c r="M1302" s="104" t="s">
        <v>7851</v>
      </c>
      <c r="N1302" s="120">
        <v>41302</v>
      </c>
      <c r="O1302" s="105">
        <v>27000000</v>
      </c>
      <c r="P1302" s="105" t="s">
        <v>6222</v>
      </c>
      <c r="Q1302" s="120" t="s">
        <v>6222</v>
      </c>
      <c r="R1302" s="890">
        <v>0</v>
      </c>
      <c r="S1302" s="146" t="s">
        <v>10459</v>
      </c>
      <c r="T1302" s="109">
        <v>42510</v>
      </c>
      <c r="U1302" s="141">
        <v>4043124</v>
      </c>
      <c r="V1302" s="109" t="s">
        <v>6222</v>
      </c>
      <c r="W1302" s="141">
        <v>0</v>
      </c>
      <c r="X1302" s="141">
        <v>0</v>
      </c>
      <c r="Y1302" s="141">
        <v>0</v>
      </c>
      <c r="Z1302" s="141">
        <v>0</v>
      </c>
      <c r="AA1302" s="114">
        <v>0</v>
      </c>
      <c r="AB1302" s="114"/>
      <c r="AC1302" s="132"/>
      <c r="AD1302" s="141"/>
      <c r="AE1302" s="106">
        <v>0</v>
      </c>
      <c r="AF1302" s="106">
        <v>0</v>
      </c>
      <c r="AG1302" s="106">
        <v>0</v>
      </c>
      <c r="AH1302" s="141"/>
      <c r="AI1302" s="141"/>
      <c r="AJ1302" s="141"/>
      <c r="AK1302" s="141"/>
      <c r="AL1302" s="141"/>
      <c r="AM1302" s="141"/>
      <c r="AN1302" s="114">
        <f t="shared" si="40"/>
        <v>0</v>
      </c>
      <c r="AO1302" s="114">
        <f t="shared" si="41"/>
        <v>4043124</v>
      </c>
      <c r="AP1302" s="114"/>
      <c r="AQ1302" s="114"/>
      <c r="AR1302" s="114"/>
      <c r="AS1302" s="114"/>
      <c r="AT1302" s="191"/>
    </row>
    <row r="1303" spans="1:46" s="191" customFormat="1" ht="15" customHeight="1" x14ac:dyDescent="0.2">
      <c r="A1303" s="104"/>
      <c r="B1303" s="104">
        <f>VLOOKUP(BJB!$F$9:$F$5599,Ctrl!$B$4:$C$399,2,0)</f>
        <v>28</v>
      </c>
      <c r="C1303" s="104">
        <f>VLOOKUP(BJB!$G$9:$G$5599,Ctrl!$E$4:$F$399,2,0)</f>
        <v>1</v>
      </c>
      <c r="D1303" s="219">
        <v>1</v>
      </c>
      <c r="E1303" s="104" t="str">
        <f>VLOOKUP(BJB!$F$9:$F$5599,Ctrl!$B$4:$D$399,3,0)</f>
        <v>III</v>
      </c>
      <c r="F1303" s="139" t="s">
        <v>10541</v>
      </c>
      <c r="G1303" s="139" t="s">
        <v>1717</v>
      </c>
      <c r="H1303" s="125" t="s">
        <v>7456</v>
      </c>
      <c r="I1303" s="220">
        <f>IF(G1302=BJB!$G1786,I1302+1,1)</f>
        <v>1</v>
      </c>
      <c r="J1303" s="891" t="s">
        <v>18304</v>
      </c>
      <c r="K1303" s="121" t="s">
        <v>1870</v>
      </c>
      <c r="L1303" s="104" t="s">
        <v>6477</v>
      </c>
      <c r="M1303" s="104" t="s">
        <v>1843</v>
      </c>
      <c r="N1303" s="120">
        <v>40744</v>
      </c>
      <c r="O1303" s="107">
        <v>50000000</v>
      </c>
      <c r="P1303" s="105" t="s">
        <v>15649</v>
      </c>
      <c r="Q1303" s="120">
        <v>41249</v>
      </c>
      <c r="R1303" s="105">
        <v>33511683</v>
      </c>
      <c r="S1303" s="146" t="s">
        <v>1868</v>
      </c>
      <c r="T1303" s="109">
        <v>41333</v>
      </c>
      <c r="U1303" s="106">
        <v>22690860</v>
      </c>
      <c r="V1303" s="109">
        <v>41333</v>
      </c>
      <c r="W1303" s="141">
        <v>22690860</v>
      </c>
      <c r="X1303" s="141">
        <v>0</v>
      </c>
      <c r="Y1303" s="141">
        <v>0</v>
      </c>
      <c r="Z1303" s="141">
        <v>0</v>
      </c>
      <c r="AA1303" s="114">
        <v>12702199</v>
      </c>
      <c r="AB1303" s="114"/>
      <c r="AC1303" s="132">
        <v>402796</v>
      </c>
      <c r="AD1303" s="141"/>
      <c r="AE1303" s="106">
        <v>0</v>
      </c>
      <c r="AF1303" s="106">
        <v>240872</v>
      </c>
      <c r="AG1303" s="106">
        <v>241678</v>
      </c>
      <c r="AH1303" s="106"/>
      <c r="AI1303" s="222"/>
      <c r="AJ1303" s="106"/>
      <c r="AK1303" s="106"/>
      <c r="AL1303" s="106"/>
      <c r="AM1303" s="106"/>
      <c r="AN1303" s="114">
        <f t="shared" si="40"/>
        <v>13587545</v>
      </c>
      <c r="AO1303" s="114">
        <f t="shared" si="41"/>
        <v>9103315</v>
      </c>
      <c r="AP1303" s="114"/>
      <c r="AQ1303" s="114"/>
      <c r="AR1303" s="114"/>
      <c r="AS1303" s="114"/>
    </row>
    <row r="1304" spans="1:46" s="190" customFormat="1" ht="15" customHeight="1" x14ac:dyDescent="0.2">
      <c r="A1304" s="104"/>
      <c r="B1304" s="104">
        <f>VLOOKUP(BJB!$F$9:$F$5599,Ctrl!$B$4:$C$399,2,0)</f>
        <v>28</v>
      </c>
      <c r="C1304" s="104">
        <f>VLOOKUP(BJB!$G$9:$G$5599,Ctrl!$E$4:$F$399,2,0)</f>
        <v>1</v>
      </c>
      <c r="D1304" s="219">
        <v>1</v>
      </c>
      <c r="E1304" s="104" t="str">
        <f>VLOOKUP(BJB!$F$9:$F$5599,Ctrl!$B$4:$D$399,3,0)</f>
        <v>III</v>
      </c>
      <c r="F1304" s="139" t="s">
        <v>10541</v>
      </c>
      <c r="G1304" s="139" t="s">
        <v>1717</v>
      </c>
      <c r="H1304" s="125"/>
      <c r="I1304" s="220">
        <f>IF(G1303=BJB!$G1827,I1303+1,1)</f>
        <v>1</v>
      </c>
      <c r="J1304" s="912" t="s">
        <v>21434</v>
      </c>
      <c r="K1304" s="121" t="s">
        <v>8132</v>
      </c>
      <c r="L1304" s="104" t="s">
        <v>6477</v>
      </c>
      <c r="M1304" s="104" t="s">
        <v>8185</v>
      </c>
      <c r="N1304" s="120">
        <v>41381</v>
      </c>
      <c r="O1304" s="105">
        <v>50000000</v>
      </c>
      <c r="P1304" s="105" t="s">
        <v>15373</v>
      </c>
      <c r="Q1304" s="120">
        <v>41793</v>
      </c>
      <c r="R1304" s="105">
        <v>48559147</v>
      </c>
      <c r="S1304" s="146" t="s">
        <v>8265</v>
      </c>
      <c r="T1304" s="109">
        <v>42152</v>
      </c>
      <c r="U1304" s="141">
        <v>32775622.599999998</v>
      </c>
      <c r="V1304" s="109">
        <v>42152</v>
      </c>
      <c r="W1304" s="141">
        <v>32775622.599999998</v>
      </c>
      <c r="X1304" s="141">
        <v>0</v>
      </c>
      <c r="Y1304" s="141">
        <v>0</v>
      </c>
      <c r="Z1304" s="141">
        <v>0</v>
      </c>
      <c r="AA1304" s="114">
        <v>389781</v>
      </c>
      <c r="AB1304" s="114"/>
      <c r="AC1304" s="132"/>
      <c r="AD1304" s="141"/>
      <c r="AE1304" s="106">
        <v>0</v>
      </c>
      <c r="AF1304" s="106">
        <v>0</v>
      </c>
      <c r="AG1304" s="106">
        <v>0</v>
      </c>
      <c r="AH1304" s="106"/>
      <c r="AI1304" s="222"/>
      <c r="AJ1304" s="106"/>
      <c r="AK1304" s="106"/>
      <c r="AL1304" s="106"/>
      <c r="AM1304" s="106"/>
      <c r="AN1304" s="114">
        <f t="shared" si="40"/>
        <v>389781</v>
      </c>
      <c r="AO1304" s="114">
        <f t="shared" si="41"/>
        <v>32385841.599999998</v>
      </c>
      <c r="AP1304" s="114"/>
      <c r="AQ1304" s="114"/>
      <c r="AR1304" s="114"/>
      <c r="AS1304" s="114"/>
      <c r="AT1304" s="191"/>
    </row>
    <row r="1305" spans="1:46" s="190" customFormat="1" ht="15" customHeight="1" x14ac:dyDescent="0.2">
      <c r="A1305" s="104"/>
      <c r="B1305" s="104">
        <f>VLOOKUP(BJB!$F$9:$F$5599,Ctrl!$B$4:$C$399,2,0)</f>
        <v>28</v>
      </c>
      <c r="C1305" s="104">
        <f>VLOOKUP(BJB!$G$9:$G$5599,Ctrl!$E$4:$F$399,2,0)</f>
        <v>0</v>
      </c>
      <c r="D1305" s="219">
        <v>1</v>
      </c>
      <c r="E1305" s="104" t="str">
        <f>VLOOKUP(BJB!$F$9:$F$5599,Ctrl!$B$4:$D$399,3,0)</f>
        <v>III</v>
      </c>
      <c r="F1305" s="139" t="s">
        <v>10541</v>
      </c>
      <c r="G1305" s="139" t="s">
        <v>7655</v>
      </c>
      <c r="H1305" s="125"/>
      <c r="I1305" s="220">
        <f>IF(G1304=BJB!$G1505,I1304+1,1)</f>
        <v>1</v>
      </c>
      <c r="J1305" s="912" t="s">
        <v>21435</v>
      </c>
      <c r="K1305" s="121" t="s">
        <v>1602</v>
      </c>
      <c r="L1305" s="104" t="s">
        <v>6477</v>
      </c>
      <c r="M1305" s="104" t="s">
        <v>1603</v>
      </c>
      <c r="N1305" s="120">
        <v>39734</v>
      </c>
      <c r="O1305" s="107">
        <v>46000000</v>
      </c>
      <c r="P1305" s="105" t="s">
        <v>6222</v>
      </c>
      <c r="Q1305" s="120" t="s">
        <v>6222</v>
      </c>
      <c r="R1305" s="890">
        <v>0</v>
      </c>
      <c r="S1305" s="108" t="s">
        <v>1595</v>
      </c>
      <c r="T1305" s="109">
        <v>40864</v>
      </c>
      <c r="U1305" s="106">
        <v>34500000</v>
      </c>
      <c r="V1305" s="109" t="s">
        <v>6222</v>
      </c>
      <c r="W1305" s="141">
        <v>0</v>
      </c>
      <c r="X1305" s="141">
        <v>0</v>
      </c>
      <c r="Y1305" s="141">
        <v>0</v>
      </c>
      <c r="Z1305" s="141">
        <v>0</v>
      </c>
      <c r="AA1305" s="114">
        <v>1001000</v>
      </c>
      <c r="AB1305" s="114"/>
      <c r="AC1305" s="106"/>
      <c r="AD1305" s="141"/>
      <c r="AE1305" s="106">
        <v>0</v>
      </c>
      <c r="AF1305" s="106">
        <v>0</v>
      </c>
      <c r="AG1305" s="106">
        <v>0</v>
      </c>
      <c r="AH1305" s="106"/>
      <c r="AI1305" s="106"/>
      <c r="AJ1305" s="106"/>
      <c r="AK1305" s="106"/>
      <c r="AL1305" s="106"/>
      <c r="AM1305" s="106"/>
      <c r="AN1305" s="114">
        <f t="shared" si="40"/>
        <v>1001000</v>
      </c>
      <c r="AO1305" s="114">
        <f t="shared" si="41"/>
        <v>33499000</v>
      </c>
      <c r="AP1305" s="114"/>
      <c r="AQ1305" s="114"/>
      <c r="AR1305" s="114"/>
      <c r="AS1305" s="114"/>
      <c r="AT1305" s="191"/>
    </row>
    <row r="1306" spans="1:46" s="190" customFormat="1" ht="15" customHeight="1" x14ac:dyDescent="0.2">
      <c r="A1306" s="104"/>
      <c r="B1306" s="104">
        <f>VLOOKUP(BJB!$F$9:$F$5599,Ctrl!$B$4:$C$399,2,0)</f>
        <v>28</v>
      </c>
      <c r="C1306" s="104">
        <f>VLOOKUP(BJB!$G$9:$G$5599,Ctrl!$E$4:$F$399,2,0)</f>
        <v>3</v>
      </c>
      <c r="D1306" s="219">
        <v>1</v>
      </c>
      <c r="E1306" s="104" t="str">
        <f>VLOOKUP(BJB!$F$9:$F$5599,Ctrl!$B$4:$D$399,3,0)</f>
        <v>III</v>
      </c>
      <c r="F1306" s="139" t="s">
        <v>10541</v>
      </c>
      <c r="G1306" s="139" t="s">
        <v>1957</v>
      </c>
      <c r="H1306" s="125"/>
      <c r="I1306" s="220">
        <f>IF(G1305=BJB!$G1925,I1305+1,1)</f>
        <v>1</v>
      </c>
      <c r="J1306" s="912" t="s">
        <v>21436</v>
      </c>
      <c r="K1306" s="121" t="s">
        <v>6042</v>
      </c>
      <c r="L1306" s="104" t="s">
        <v>6477</v>
      </c>
      <c r="M1306" s="104" t="s">
        <v>5734</v>
      </c>
      <c r="N1306" s="120">
        <v>41159</v>
      </c>
      <c r="O1306" s="105">
        <v>34000000</v>
      </c>
      <c r="P1306" s="105" t="s">
        <v>15650</v>
      </c>
      <c r="Q1306" s="120">
        <v>41619</v>
      </c>
      <c r="R1306" s="105">
        <v>41110556</v>
      </c>
      <c r="S1306" s="146" t="s">
        <v>6041</v>
      </c>
      <c r="T1306" s="109">
        <v>41973</v>
      </c>
      <c r="U1306" s="141">
        <v>23800000</v>
      </c>
      <c r="V1306" s="109">
        <v>41944</v>
      </c>
      <c r="W1306" s="141">
        <v>23800000</v>
      </c>
      <c r="X1306" s="141">
        <v>0</v>
      </c>
      <c r="Y1306" s="141">
        <v>0</v>
      </c>
      <c r="Z1306" s="141">
        <v>0</v>
      </c>
      <c r="AA1306" s="150">
        <v>0</v>
      </c>
      <c r="AB1306" s="150"/>
      <c r="AC1306" s="141"/>
      <c r="AD1306" s="141"/>
      <c r="AE1306" s="106">
        <v>0</v>
      </c>
      <c r="AF1306" s="106">
        <v>0</v>
      </c>
      <c r="AG1306" s="106">
        <v>0</v>
      </c>
      <c r="AH1306" s="141"/>
      <c r="AI1306" s="141"/>
      <c r="AJ1306" s="141"/>
      <c r="AK1306" s="141"/>
      <c r="AL1306" s="141"/>
      <c r="AM1306" s="141"/>
      <c r="AN1306" s="114">
        <f t="shared" si="40"/>
        <v>0</v>
      </c>
      <c r="AO1306" s="114">
        <f t="shared" si="41"/>
        <v>23800000</v>
      </c>
      <c r="AP1306" s="114"/>
      <c r="AQ1306" s="114"/>
      <c r="AR1306" s="114"/>
      <c r="AS1306" s="114"/>
    </row>
    <row r="1307" spans="1:46" s="190" customFormat="1" ht="15" customHeight="1" x14ac:dyDescent="0.2">
      <c r="A1307" s="104"/>
      <c r="B1307" s="104">
        <f>VLOOKUP(BJB!$F$9:$F$5599,Ctrl!$B$4:$C$399,2,0)</f>
        <v>28</v>
      </c>
      <c r="C1307" s="104">
        <f>VLOOKUP(BJB!$G$9:$G$5599,Ctrl!$E$4:$F$399,2,0)</f>
        <v>0</v>
      </c>
      <c r="D1307" s="219">
        <v>1</v>
      </c>
      <c r="E1307" s="104" t="str">
        <f>VLOOKUP(BJB!$F$9:$F$5599,Ctrl!$B$4:$D$399,3,0)</f>
        <v>III</v>
      </c>
      <c r="F1307" s="139" t="s">
        <v>10541</v>
      </c>
      <c r="G1307" s="139" t="s">
        <v>7655</v>
      </c>
      <c r="H1307" s="125"/>
      <c r="I1307" s="220">
        <f>IF(G1306=BJB!$G1446,I1306+1,1)</f>
        <v>1</v>
      </c>
      <c r="J1307" s="912" t="s">
        <v>21437</v>
      </c>
      <c r="K1307" s="121" t="s">
        <v>1509</v>
      </c>
      <c r="L1307" s="104" t="s">
        <v>6477</v>
      </c>
      <c r="M1307" s="104" t="s">
        <v>1510</v>
      </c>
      <c r="N1307" s="120">
        <v>39891</v>
      </c>
      <c r="O1307" s="114">
        <v>46000000</v>
      </c>
      <c r="P1307" s="105" t="s">
        <v>6222</v>
      </c>
      <c r="Q1307" s="120" t="s">
        <v>6222</v>
      </c>
      <c r="R1307" s="890">
        <v>0</v>
      </c>
      <c r="S1307" s="108" t="s">
        <v>6885</v>
      </c>
      <c r="T1307" s="109">
        <v>40359</v>
      </c>
      <c r="U1307" s="114">
        <v>33063686</v>
      </c>
      <c r="V1307" s="109" t="s">
        <v>6222</v>
      </c>
      <c r="W1307" s="141">
        <v>0</v>
      </c>
      <c r="X1307" s="141">
        <v>0</v>
      </c>
      <c r="Y1307" s="141">
        <v>0</v>
      </c>
      <c r="Z1307" s="141">
        <v>0</v>
      </c>
      <c r="AA1307" s="114">
        <v>32199416</v>
      </c>
      <c r="AB1307" s="114"/>
      <c r="AC1307" s="114"/>
      <c r="AD1307" s="141"/>
      <c r="AE1307" s="106">
        <v>0</v>
      </c>
      <c r="AF1307" s="106">
        <v>0</v>
      </c>
      <c r="AG1307" s="106">
        <v>0</v>
      </c>
      <c r="AH1307" s="114"/>
      <c r="AI1307" s="114"/>
      <c r="AJ1307" s="114"/>
      <c r="AK1307" s="114"/>
      <c r="AL1307" s="114"/>
      <c r="AM1307" s="114"/>
      <c r="AN1307" s="114">
        <f t="shared" si="40"/>
        <v>32199416</v>
      </c>
      <c r="AO1307" s="114">
        <f t="shared" si="41"/>
        <v>864270</v>
      </c>
      <c r="AP1307" s="114"/>
      <c r="AQ1307" s="114"/>
      <c r="AR1307" s="114"/>
      <c r="AS1307" s="114"/>
    </row>
    <row r="1308" spans="1:46" s="190" customFormat="1" ht="15" customHeight="1" x14ac:dyDescent="0.2">
      <c r="A1308" s="104"/>
      <c r="B1308" s="104">
        <f>VLOOKUP(BJB!$F$9:$F$5599,Ctrl!$B$4:$C$399,2,0)</f>
        <v>28</v>
      </c>
      <c r="C1308" s="104">
        <f>VLOOKUP(BJB!$G$9:$G$5599,Ctrl!$E$4:$F$399,2,0)</f>
        <v>1</v>
      </c>
      <c r="D1308" s="219">
        <v>1</v>
      </c>
      <c r="E1308" s="104" t="str">
        <f>VLOOKUP(BJB!$F$9:$F$5599,Ctrl!$B$4:$D$399,3,0)</f>
        <v>III</v>
      </c>
      <c r="F1308" s="139" t="s">
        <v>10541</v>
      </c>
      <c r="G1308" s="139" t="s">
        <v>1717</v>
      </c>
      <c r="H1308" s="125"/>
      <c r="I1308" s="220">
        <f>IF(G1307=BJB!$G1693,I1307+1,1)</f>
        <v>1</v>
      </c>
      <c r="J1308" s="912" t="s">
        <v>21438</v>
      </c>
      <c r="K1308" s="121" t="s">
        <v>1734</v>
      </c>
      <c r="L1308" s="104" t="s">
        <v>6477</v>
      </c>
      <c r="M1308" s="104" t="s">
        <v>1719</v>
      </c>
      <c r="N1308" s="142">
        <v>39598</v>
      </c>
      <c r="O1308" s="114">
        <v>50000000</v>
      </c>
      <c r="P1308" s="105" t="s">
        <v>15651</v>
      </c>
      <c r="Q1308" s="120" t="s">
        <v>15264</v>
      </c>
      <c r="R1308" s="105">
        <v>45665972</v>
      </c>
      <c r="S1308" s="108" t="s">
        <v>6903</v>
      </c>
      <c r="T1308" s="109">
        <v>40295</v>
      </c>
      <c r="U1308" s="114">
        <v>37500000</v>
      </c>
      <c r="V1308" s="109">
        <v>40295</v>
      </c>
      <c r="W1308" s="141">
        <v>37500000</v>
      </c>
      <c r="X1308" s="141">
        <v>0</v>
      </c>
      <c r="Y1308" s="141">
        <v>0</v>
      </c>
      <c r="Z1308" s="141">
        <v>0</v>
      </c>
      <c r="AA1308" s="114">
        <v>0</v>
      </c>
      <c r="AB1308" s="114"/>
      <c r="AC1308" s="114"/>
      <c r="AD1308" s="141"/>
      <c r="AE1308" s="106">
        <v>0</v>
      </c>
      <c r="AF1308" s="106">
        <v>0</v>
      </c>
      <c r="AG1308" s="106">
        <v>0</v>
      </c>
      <c r="AH1308" s="114"/>
      <c r="AI1308" s="114"/>
      <c r="AJ1308" s="114"/>
      <c r="AK1308" s="114"/>
      <c r="AL1308" s="114"/>
      <c r="AM1308" s="114"/>
      <c r="AN1308" s="114">
        <f t="shared" si="40"/>
        <v>0</v>
      </c>
      <c r="AO1308" s="114">
        <f t="shared" si="41"/>
        <v>37500000</v>
      </c>
      <c r="AP1308" s="114"/>
      <c r="AQ1308" s="114"/>
      <c r="AR1308" s="114"/>
      <c r="AS1308" s="114"/>
    </row>
    <row r="1309" spans="1:46" s="190" customFormat="1" ht="15" customHeight="1" x14ac:dyDescent="0.2">
      <c r="A1309" s="104"/>
      <c r="B1309" s="104">
        <f>VLOOKUP(BJB!$F$9:$F$5599,Ctrl!$B$4:$C$399,2,0)</f>
        <v>28</v>
      </c>
      <c r="C1309" s="104">
        <f>VLOOKUP(BJB!$G$9:$G$5599,Ctrl!$E$4:$F$399,2,0)</f>
        <v>4</v>
      </c>
      <c r="D1309" s="219">
        <v>1</v>
      </c>
      <c r="E1309" s="104" t="str">
        <f>VLOOKUP(BJB!$F$9:$F$5599,Ctrl!$B$4:$D$399,3,0)</f>
        <v>III</v>
      </c>
      <c r="F1309" s="139" t="s">
        <v>10541</v>
      </c>
      <c r="G1309" s="139" t="s">
        <v>2026</v>
      </c>
      <c r="H1309" s="125">
        <v>1121213000582</v>
      </c>
      <c r="I1309" s="220">
        <f>IF(G1308=BJB!$G1982,I1308+1,1)</f>
        <v>1</v>
      </c>
      <c r="J1309" s="912" t="s">
        <v>21439</v>
      </c>
      <c r="K1309" s="121" t="s">
        <v>7821</v>
      </c>
      <c r="L1309" s="104" t="s">
        <v>6477</v>
      </c>
      <c r="M1309" s="104" t="s">
        <v>7330</v>
      </c>
      <c r="N1309" s="120">
        <v>41299</v>
      </c>
      <c r="O1309" s="105">
        <v>75000000</v>
      </c>
      <c r="P1309" s="105" t="s">
        <v>15652</v>
      </c>
      <c r="Q1309" s="120">
        <v>41645</v>
      </c>
      <c r="R1309" s="105">
        <v>82713979</v>
      </c>
      <c r="S1309" s="146" t="s">
        <v>7944</v>
      </c>
      <c r="T1309" s="109">
        <v>42114</v>
      </c>
      <c r="U1309" s="141">
        <v>52500000</v>
      </c>
      <c r="V1309" s="109">
        <v>42114</v>
      </c>
      <c r="W1309" s="141">
        <v>52500000</v>
      </c>
      <c r="X1309" s="141">
        <v>0</v>
      </c>
      <c r="Y1309" s="141">
        <v>0</v>
      </c>
      <c r="Z1309" s="141">
        <v>0</v>
      </c>
      <c r="AA1309" s="114">
        <v>9449995</v>
      </c>
      <c r="AB1309" s="114"/>
      <c r="AC1309" s="132"/>
      <c r="AD1309" s="141"/>
      <c r="AE1309" s="106">
        <v>0</v>
      </c>
      <c r="AF1309" s="106">
        <v>0</v>
      </c>
      <c r="AG1309" s="106">
        <v>0</v>
      </c>
      <c r="AH1309" s="141"/>
      <c r="AI1309" s="141"/>
      <c r="AJ1309" s="141"/>
      <c r="AK1309" s="154"/>
      <c r="AL1309" s="141"/>
      <c r="AM1309" s="141"/>
      <c r="AN1309" s="114">
        <f t="shared" si="40"/>
        <v>9449995</v>
      </c>
      <c r="AO1309" s="114">
        <f t="shared" si="41"/>
        <v>43050005</v>
      </c>
      <c r="AP1309" s="114"/>
      <c r="AQ1309" s="114"/>
      <c r="AR1309" s="114"/>
      <c r="AS1309" s="114"/>
    </row>
    <row r="1310" spans="1:46" s="190" customFormat="1" ht="15" customHeight="1" x14ac:dyDescent="0.2">
      <c r="A1310" s="104"/>
      <c r="B1310" s="104">
        <f>VLOOKUP(BJB!$F$9:$F$5599,Ctrl!$B$4:$C$399,2,0)</f>
        <v>28</v>
      </c>
      <c r="C1310" s="104">
        <f>VLOOKUP(BJB!$G$9:$G$5599,Ctrl!$E$4:$F$399,2,0)</f>
        <v>0</v>
      </c>
      <c r="D1310" s="219">
        <v>1</v>
      </c>
      <c r="E1310" s="104" t="str">
        <f>VLOOKUP(BJB!$F$9:$F$5599,Ctrl!$B$4:$D$399,3,0)</f>
        <v>III</v>
      </c>
      <c r="F1310" s="139" t="s">
        <v>10541</v>
      </c>
      <c r="G1310" s="139" t="s">
        <v>7655</v>
      </c>
      <c r="H1310" s="125"/>
      <c r="I1310" s="220">
        <f>IF(G1309=BJB!$G1589,I1309+1,1)</f>
        <v>1</v>
      </c>
      <c r="J1310" s="912" t="s">
        <v>21440</v>
      </c>
      <c r="K1310" s="126" t="s">
        <v>5304</v>
      </c>
      <c r="L1310" s="104" t="s">
        <v>6476</v>
      </c>
      <c r="M1310" s="127" t="s">
        <v>884</v>
      </c>
      <c r="N1310" s="128">
        <v>40252</v>
      </c>
      <c r="O1310" s="140">
        <v>89403240</v>
      </c>
      <c r="P1310" s="105" t="s">
        <v>6222</v>
      </c>
      <c r="Q1310" s="120" t="s">
        <v>6222</v>
      </c>
      <c r="R1310" s="890">
        <v>0</v>
      </c>
      <c r="S1310" s="234" t="s">
        <v>5086</v>
      </c>
      <c r="T1310" s="130">
        <v>41729</v>
      </c>
      <c r="U1310" s="141">
        <v>14818462</v>
      </c>
      <c r="V1310" s="109" t="s">
        <v>6222</v>
      </c>
      <c r="W1310" s="141">
        <v>0</v>
      </c>
      <c r="X1310" s="141">
        <v>0</v>
      </c>
      <c r="Y1310" s="141">
        <v>0</v>
      </c>
      <c r="Z1310" s="141">
        <v>0</v>
      </c>
      <c r="AA1310" s="114">
        <v>0</v>
      </c>
      <c r="AB1310" s="114"/>
      <c r="AC1310" s="141"/>
      <c r="AD1310" s="141"/>
      <c r="AE1310" s="106">
        <v>0</v>
      </c>
      <c r="AF1310" s="106">
        <v>0</v>
      </c>
      <c r="AG1310" s="106">
        <v>0</v>
      </c>
      <c r="AH1310" s="141"/>
      <c r="AI1310" s="141"/>
      <c r="AJ1310" s="141"/>
      <c r="AK1310" s="141"/>
      <c r="AL1310" s="141"/>
      <c r="AM1310" s="141"/>
      <c r="AN1310" s="114">
        <f t="shared" si="40"/>
        <v>0</v>
      </c>
      <c r="AO1310" s="114">
        <f t="shared" si="41"/>
        <v>14818462</v>
      </c>
      <c r="AP1310" s="114"/>
      <c r="AQ1310" s="114"/>
      <c r="AR1310" s="114"/>
      <c r="AS1310" s="114"/>
    </row>
    <row r="1311" spans="1:46" s="190" customFormat="1" ht="15" customHeight="1" x14ac:dyDescent="0.2">
      <c r="A1311" s="104"/>
      <c r="B1311" s="104">
        <f>VLOOKUP(BJB!$F$9:$F$5599,Ctrl!$B$4:$C$399,2,0)</f>
        <v>28</v>
      </c>
      <c r="C1311" s="104">
        <f>VLOOKUP(BJB!$G$9:$G$5599,Ctrl!$E$4:$F$399,2,0)</f>
        <v>2</v>
      </c>
      <c r="D1311" s="219">
        <v>1</v>
      </c>
      <c r="E1311" s="104" t="str">
        <f>VLOOKUP(BJB!$F$9:$F$5599,Ctrl!$B$4:$D$399,3,0)</f>
        <v>III</v>
      </c>
      <c r="F1311" s="139" t="s">
        <v>10541</v>
      </c>
      <c r="G1311" s="139" t="s">
        <v>1908</v>
      </c>
      <c r="H1311" s="125" t="s">
        <v>6632</v>
      </c>
      <c r="I1311" s="220">
        <f>IF(G1310=BJB!$G2029,I1310+1,1)</f>
        <v>1</v>
      </c>
      <c r="J1311" s="912" t="s">
        <v>21441</v>
      </c>
      <c r="K1311" s="126" t="s">
        <v>5790</v>
      </c>
      <c r="L1311" s="104" t="s">
        <v>6477</v>
      </c>
      <c r="M1311" s="104" t="s">
        <v>5788</v>
      </c>
      <c r="N1311" s="120">
        <v>41352</v>
      </c>
      <c r="O1311" s="105">
        <v>50000000</v>
      </c>
      <c r="P1311" s="105" t="s">
        <v>15653</v>
      </c>
      <c r="Q1311" s="120">
        <v>41691</v>
      </c>
      <c r="R1311" s="105">
        <v>41926650</v>
      </c>
      <c r="S1311" s="146" t="s">
        <v>5759</v>
      </c>
      <c r="T1311" s="109">
        <v>41844</v>
      </c>
      <c r="U1311" s="112">
        <v>28499445</v>
      </c>
      <c r="V1311" s="109">
        <v>41821</v>
      </c>
      <c r="W1311" s="141">
        <v>28499445</v>
      </c>
      <c r="X1311" s="141">
        <v>0</v>
      </c>
      <c r="Y1311" s="141">
        <v>0</v>
      </c>
      <c r="Z1311" s="141">
        <v>0</v>
      </c>
      <c r="AA1311" s="114">
        <v>4769206</v>
      </c>
      <c r="AB1311" s="114"/>
      <c r="AC1311" s="132"/>
      <c r="AD1311" s="141"/>
      <c r="AE1311" s="106">
        <v>0</v>
      </c>
      <c r="AF1311" s="106">
        <v>0</v>
      </c>
      <c r="AG1311" s="106">
        <v>0</v>
      </c>
      <c r="AH1311" s="112"/>
      <c r="AI1311" s="112"/>
      <c r="AJ1311" s="112"/>
      <c r="AK1311" s="119"/>
      <c r="AL1311" s="112"/>
      <c r="AM1311" s="112"/>
      <c r="AN1311" s="114">
        <f t="shared" si="40"/>
        <v>4769206</v>
      </c>
      <c r="AO1311" s="114">
        <f t="shared" si="41"/>
        <v>23730239</v>
      </c>
      <c r="AP1311" s="114"/>
      <c r="AQ1311" s="114"/>
      <c r="AR1311" s="114"/>
      <c r="AS1311" s="114"/>
    </row>
    <row r="1312" spans="1:46" s="190" customFormat="1" ht="15" customHeight="1" x14ac:dyDescent="0.2">
      <c r="A1312" s="104"/>
      <c r="B1312" s="104">
        <f>VLOOKUP(BJB!$F$9:$F$5599,Ctrl!$B$4:$C$399,2,0)</f>
        <v>28</v>
      </c>
      <c r="C1312" s="104">
        <f>VLOOKUP(BJB!$G$9:$G$5599,Ctrl!$E$4:$F$399,2,0)</f>
        <v>0</v>
      </c>
      <c r="D1312" s="219">
        <v>1</v>
      </c>
      <c r="E1312" s="104" t="str">
        <f>VLOOKUP(BJB!$F$9:$F$5599,Ctrl!$B$4:$D$399,3,0)</f>
        <v>III</v>
      </c>
      <c r="F1312" s="139" t="s">
        <v>10541</v>
      </c>
      <c r="G1312" s="139" t="s">
        <v>7655</v>
      </c>
      <c r="H1312" s="125"/>
      <c r="I1312" s="220"/>
      <c r="J1312" s="912" t="s">
        <v>21442</v>
      </c>
      <c r="K1312" s="121" t="s">
        <v>9669</v>
      </c>
      <c r="L1312" s="104" t="s">
        <v>6477</v>
      </c>
      <c r="M1312" s="104" t="s">
        <v>1677</v>
      </c>
      <c r="N1312" s="120">
        <v>41058</v>
      </c>
      <c r="O1312" s="105">
        <v>30000000</v>
      </c>
      <c r="P1312" s="105" t="s">
        <v>6222</v>
      </c>
      <c r="Q1312" s="120" t="s">
        <v>6222</v>
      </c>
      <c r="R1312" s="890">
        <v>0</v>
      </c>
      <c r="S1312" s="146" t="s">
        <v>10461</v>
      </c>
      <c r="T1312" s="109">
        <v>42517</v>
      </c>
      <c r="U1312" s="141">
        <v>2762827</v>
      </c>
      <c r="V1312" s="109" t="s">
        <v>6222</v>
      </c>
      <c r="W1312" s="141">
        <v>0</v>
      </c>
      <c r="X1312" s="141">
        <v>0</v>
      </c>
      <c r="Y1312" s="141">
        <v>0</v>
      </c>
      <c r="Z1312" s="141">
        <v>0</v>
      </c>
      <c r="AA1312" s="114">
        <v>0</v>
      </c>
      <c r="AB1312" s="114"/>
      <c r="AC1312" s="132"/>
      <c r="AD1312" s="141"/>
      <c r="AE1312" s="106">
        <v>0</v>
      </c>
      <c r="AF1312" s="106">
        <v>0</v>
      </c>
      <c r="AG1312" s="106">
        <v>0</v>
      </c>
      <c r="AH1312" s="141"/>
      <c r="AI1312" s="141"/>
      <c r="AJ1312" s="141"/>
      <c r="AK1312" s="141"/>
      <c r="AL1312" s="141"/>
      <c r="AM1312" s="141"/>
      <c r="AN1312" s="114">
        <f t="shared" si="40"/>
        <v>0</v>
      </c>
      <c r="AO1312" s="114">
        <f t="shared" si="41"/>
        <v>2762827</v>
      </c>
      <c r="AP1312" s="114"/>
      <c r="AQ1312" s="114"/>
      <c r="AR1312" s="114"/>
      <c r="AS1312" s="114"/>
    </row>
    <row r="1313" spans="1:46" s="190" customFormat="1" ht="15" customHeight="1" x14ac:dyDescent="0.2">
      <c r="A1313" s="104"/>
      <c r="B1313" s="104">
        <f>VLOOKUP(BJB!$F$9:$F$5599,Ctrl!$B$4:$C$399,2,0)</f>
        <v>28</v>
      </c>
      <c r="C1313" s="104">
        <f>VLOOKUP(BJB!$G$9:$G$5599,Ctrl!$E$4:$F$399,2,0)</f>
        <v>0</v>
      </c>
      <c r="D1313" s="219">
        <v>1</v>
      </c>
      <c r="E1313" s="104" t="str">
        <f>VLOOKUP(BJB!$F$9:$F$5599,Ctrl!$B$4:$D$399,3,0)</f>
        <v>III</v>
      </c>
      <c r="F1313" s="139" t="s">
        <v>10541</v>
      </c>
      <c r="G1313" s="139" t="s">
        <v>7655</v>
      </c>
      <c r="H1313" s="886" t="s">
        <v>14743</v>
      </c>
      <c r="I1313" s="220">
        <f>IF(G1312=BJB!$G1462,I1312+1,1)</f>
        <v>1</v>
      </c>
      <c r="J1313" s="891" t="s">
        <v>18305</v>
      </c>
      <c r="K1313" s="121" t="s">
        <v>1536</v>
      </c>
      <c r="L1313" s="104" t="s">
        <v>6477</v>
      </c>
      <c r="M1313" s="104" t="s">
        <v>1537</v>
      </c>
      <c r="N1313" s="120">
        <v>39863</v>
      </c>
      <c r="O1313" s="114">
        <v>146000000</v>
      </c>
      <c r="P1313" s="105" t="s">
        <v>6222</v>
      </c>
      <c r="Q1313" s="120" t="s">
        <v>6222</v>
      </c>
      <c r="R1313" s="890">
        <v>0</v>
      </c>
      <c r="S1313" s="108" t="s">
        <v>6892</v>
      </c>
      <c r="T1313" s="109">
        <v>40541</v>
      </c>
      <c r="U1313" s="114">
        <v>109500000</v>
      </c>
      <c r="V1313" s="109" t="s">
        <v>6222</v>
      </c>
      <c r="W1313" s="141">
        <v>0</v>
      </c>
      <c r="X1313" s="141">
        <v>0</v>
      </c>
      <c r="Y1313" s="141">
        <v>0</v>
      </c>
      <c r="Z1313" s="141">
        <v>0</v>
      </c>
      <c r="AA1313" s="114">
        <v>64476563</v>
      </c>
      <c r="AB1313" s="114"/>
      <c r="AC1313" s="132">
        <v>1527832</v>
      </c>
      <c r="AD1313" s="141">
        <v>1746094</v>
      </c>
      <c r="AE1313" s="106">
        <v>1746094</v>
      </c>
      <c r="AF1313" s="106">
        <v>1178613</v>
      </c>
      <c r="AG1313" s="106">
        <v>0</v>
      </c>
      <c r="AH1313" s="114"/>
      <c r="AI1313" s="114"/>
      <c r="AJ1313" s="114"/>
      <c r="AK1313" s="135"/>
      <c r="AL1313" s="114"/>
      <c r="AM1313" s="114"/>
      <c r="AN1313" s="114">
        <f t="shared" si="40"/>
        <v>70675196</v>
      </c>
      <c r="AO1313" s="114">
        <f t="shared" si="41"/>
        <v>38824804</v>
      </c>
      <c r="AP1313" s="114"/>
      <c r="AQ1313" s="114"/>
      <c r="AR1313" s="114"/>
      <c r="AS1313" s="114"/>
    </row>
    <row r="1314" spans="1:46" s="190" customFormat="1" ht="15" customHeight="1" x14ac:dyDescent="0.2">
      <c r="A1314" s="104"/>
      <c r="B1314" s="104">
        <f>VLOOKUP(BJB!$F$9:$F$5599,Ctrl!$B$4:$C$399,2,0)</f>
        <v>28</v>
      </c>
      <c r="C1314" s="104">
        <f>VLOOKUP(BJB!$G$9:$G$5599,Ctrl!$E$4:$F$399,2,0)</f>
        <v>2</v>
      </c>
      <c r="D1314" s="219">
        <v>1</v>
      </c>
      <c r="E1314" s="104" t="str">
        <f>VLOOKUP(BJB!$F$9:$F$5599,Ctrl!$B$4:$D$399,3,0)</f>
        <v>III</v>
      </c>
      <c r="F1314" s="139" t="s">
        <v>10541</v>
      </c>
      <c r="G1314" s="139" t="s">
        <v>1908</v>
      </c>
      <c r="H1314" s="125" t="s">
        <v>6302</v>
      </c>
      <c r="I1314" s="220">
        <f>IF(G1313=BJB!$G2002,I1313+1,1)</f>
        <v>1</v>
      </c>
      <c r="J1314" s="912" t="s">
        <v>21443</v>
      </c>
      <c r="K1314" s="121" t="s">
        <v>1937</v>
      </c>
      <c r="L1314" s="104" t="s">
        <v>6477</v>
      </c>
      <c r="M1314" s="104" t="s">
        <v>1938</v>
      </c>
      <c r="N1314" s="120">
        <v>40553</v>
      </c>
      <c r="O1314" s="107">
        <v>50000000</v>
      </c>
      <c r="P1314" s="105" t="s">
        <v>15654</v>
      </c>
      <c r="Q1314" s="120">
        <v>41397</v>
      </c>
      <c r="R1314" s="105">
        <v>29268581</v>
      </c>
      <c r="S1314" s="146" t="s">
        <v>1939</v>
      </c>
      <c r="T1314" s="109">
        <v>41453</v>
      </c>
      <c r="U1314" s="106">
        <v>21547520</v>
      </c>
      <c r="V1314" s="109">
        <v>41453</v>
      </c>
      <c r="W1314" s="141">
        <v>21547520</v>
      </c>
      <c r="X1314" s="141">
        <v>0</v>
      </c>
      <c r="Y1314" s="141">
        <v>0</v>
      </c>
      <c r="Z1314" s="141">
        <v>0</v>
      </c>
      <c r="AA1314" s="114">
        <v>15021877</v>
      </c>
      <c r="AB1314" s="114"/>
      <c r="AC1314" s="132"/>
      <c r="AD1314" s="141"/>
      <c r="AE1314" s="106">
        <v>0</v>
      </c>
      <c r="AF1314" s="106">
        <v>0</v>
      </c>
      <c r="AG1314" s="106">
        <v>0</v>
      </c>
      <c r="AH1314" s="106"/>
      <c r="AI1314" s="106"/>
      <c r="AJ1314" s="106"/>
      <c r="AK1314" s="106"/>
      <c r="AL1314" s="106"/>
      <c r="AM1314" s="106"/>
      <c r="AN1314" s="114">
        <f t="shared" si="40"/>
        <v>15021877</v>
      </c>
      <c r="AO1314" s="114">
        <f t="shared" si="41"/>
        <v>6525643</v>
      </c>
      <c r="AP1314" s="114"/>
      <c r="AQ1314" s="114"/>
      <c r="AR1314" s="114"/>
      <c r="AS1314" s="114"/>
    </row>
    <row r="1315" spans="1:46" s="190" customFormat="1" ht="15" customHeight="1" x14ac:dyDescent="0.2">
      <c r="A1315" s="104"/>
      <c r="B1315" s="104">
        <f>VLOOKUP(BJB!$F$9:$F$5599,Ctrl!$B$4:$C$399,2,0)</f>
        <v>28</v>
      </c>
      <c r="C1315" s="104">
        <f>VLOOKUP(BJB!$G$9:$G$5599,Ctrl!$E$4:$F$399,2,0)</f>
        <v>0</v>
      </c>
      <c r="D1315" s="219">
        <v>1</v>
      </c>
      <c r="E1315" s="104" t="str">
        <f>VLOOKUP(BJB!$F$9:$F$5599,Ctrl!$B$4:$D$399,3,0)</f>
        <v>III</v>
      </c>
      <c r="F1315" s="139" t="s">
        <v>10541</v>
      </c>
      <c r="G1315" s="139" t="s">
        <v>7655</v>
      </c>
      <c r="H1315" s="125"/>
      <c r="I1315" s="220">
        <f>IF(G1314=BJB!$G1587,I1314+1,1)</f>
        <v>1</v>
      </c>
      <c r="J1315" s="912" t="s">
        <v>21444</v>
      </c>
      <c r="K1315" s="126" t="s">
        <v>5301</v>
      </c>
      <c r="L1315" s="104" t="s">
        <v>6476</v>
      </c>
      <c r="M1315" s="127" t="s">
        <v>1408</v>
      </c>
      <c r="N1315" s="128">
        <v>40147</v>
      </c>
      <c r="O1315" s="140">
        <v>25260420</v>
      </c>
      <c r="P1315" s="105" t="s">
        <v>6222</v>
      </c>
      <c r="Q1315" s="120" t="s">
        <v>6222</v>
      </c>
      <c r="R1315" s="890">
        <v>0</v>
      </c>
      <c r="S1315" s="234" t="s">
        <v>5086</v>
      </c>
      <c r="T1315" s="130">
        <v>41729</v>
      </c>
      <c r="U1315" s="141">
        <v>1427261</v>
      </c>
      <c r="V1315" s="109" t="s">
        <v>6222</v>
      </c>
      <c r="W1315" s="141">
        <v>0</v>
      </c>
      <c r="X1315" s="141">
        <v>0</v>
      </c>
      <c r="Y1315" s="141">
        <v>0</v>
      </c>
      <c r="Z1315" s="141">
        <v>0</v>
      </c>
      <c r="AA1315" s="114">
        <v>0</v>
      </c>
      <c r="AB1315" s="114"/>
      <c r="AC1315" s="141"/>
      <c r="AD1315" s="141"/>
      <c r="AE1315" s="106">
        <v>0</v>
      </c>
      <c r="AF1315" s="106">
        <v>0</v>
      </c>
      <c r="AG1315" s="106">
        <v>0</v>
      </c>
      <c r="AH1315" s="141"/>
      <c r="AI1315" s="141"/>
      <c r="AJ1315" s="141"/>
      <c r="AK1315" s="141"/>
      <c r="AL1315" s="141"/>
      <c r="AM1315" s="141"/>
      <c r="AN1315" s="114">
        <f t="shared" si="40"/>
        <v>0</v>
      </c>
      <c r="AO1315" s="114">
        <f t="shared" si="41"/>
        <v>1427261</v>
      </c>
      <c r="AP1315" s="114"/>
      <c r="AQ1315" s="114"/>
      <c r="AR1315" s="114"/>
      <c r="AS1315" s="114"/>
    </row>
    <row r="1316" spans="1:46" s="190" customFormat="1" ht="15" customHeight="1" x14ac:dyDescent="0.2">
      <c r="A1316" s="104"/>
      <c r="B1316" s="104">
        <f>VLOOKUP(BJB!$F$9:$F$5599,Ctrl!$B$4:$C$399,2,0)</f>
        <v>28</v>
      </c>
      <c r="C1316" s="104">
        <f>VLOOKUP(BJB!$G$9:$G$5599,Ctrl!$E$4:$F$399,2,0)</f>
        <v>1</v>
      </c>
      <c r="D1316" s="219">
        <v>1</v>
      </c>
      <c r="E1316" s="104" t="str">
        <f>VLOOKUP(BJB!$F$9:$F$5599,Ctrl!$B$4:$D$399,3,0)</f>
        <v>III</v>
      </c>
      <c r="F1316" s="139" t="s">
        <v>10541</v>
      </c>
      <c r="G1316" s="139" t="s">
        <v>1717</v>
      </c>
      <c r="H1316" s="125"/>
      <c r="I1316" s="220">
        <f>IF(G1315=BJB!$G1810,I1315+1,1)</f>
        <v>1</v>
      </c>
      <c r="J1316" s="912" t="s">
        <v>21445</v>
      </c>
      <c r="K1316" s="126" t="s">
        <v>4925</v>
      </c>
      <c r="L1316" s="104" t="s">
        <v>6477</v>
      </c>
      <c r="M1316" s="104" t="s">
        <v>1907</v>
      </c>
      <c r="N1316" s="128">
        <v>41271</v>
      </c>
      <c r="O1316" s="140">
        <v>150000000</v>
      </c>
      <c r="P1316" s="105" t="s">
        <v>15655</v>
      </c>
      <c r="Q1316" s="120">
        <v>41528</v>
      </c>
      <c r="R1316" s="105">
        <v>174691148</v>
      </c>
      <c r="S1316" s="234" t="s">
        <v>4926</v>
      </c>
      <c r="T1316" s="120">
        <v>41632</v>
      </c>
      <c r="U1316" s="141">
        <v>105000000</v>
      </c>
      <c r="V1316" s="109">
        <v>41632</v>
      </c>
      <c r="W1316" s="141">
        <v>105000000</v>
      </c>
      <c r="X1316" s="141">
        <v>0</v>
      </c>
      <c r="Y1316" s="141">
        <v>0</v>
      </c>
      <c r="Z1316" s="141">
        <v>0</v>
      </c>
      <c r="AA1316" s="114">
        <v>82271</v>
      </c>
      <c r="AB1316" s="114"/>
      <c r="AC1316" s="141"/>
      <c r="AD1316" s="141"/>
      <c r="AE1316" s="106">
        <v>0</v>
      </c>
      <c r="AF1316" s="106">
        <v>0</v>
      </c>
      <c r="AG1316" s="106">
        <v>0</v>
      </c>
      <c r="AH1316" s="141"/>
      <c r="AI1316" s="141"/>
      <c r="AJ1316" s="141"/>
      <c r="AK1316" s="141"/>
      <c r="AL1316" s="141"/>
      <c r="AM1316" s="141"/>
      <c r="AN1316" s="114">
        <f t="shared" si="40"/>
        <v>82271</v>
      </c>
      <c r="AO1316" s="114">
        <f t="shared" si="41"/>
        <v>104917729</v>
      </c>
      <c r="AP1316" s="114"/>
      <c r="AQ1316" s="114"/>
      <c r="AR1316" s="114"/>
      <c r="AS1316" s="114"/>
    </row>
    <row r="1317" spans="1:46" s="190" customFormat="1" ht="15" customHeight="1" x14ac:dyDescent="0.2">
      <c r="A1317" s="104"/>
      <c r="B1317" s="104">
        <f>VLOOKUP(BJB!$F$9:$F$5599,Ctrl!$B$4:$C$399,2,0)</f>
        <v>28</v>
      </c>
      <c r="C1317" s="104">
        <f>VLOOKUP(BJB!$G$9:$G$5599,Ctrl!$E$4:$F$399,2,0)</f>
        <v>1</v>
      </c>
      <c r="D1317" s="219">
        <v>1</v>
      </c>
      <c r="E1317" s="104" t="str">
        <f>VLOOKUP(BJB!$F$9:$F$5599,Ctrl!$B$4:$D$399,3,0)</f>
        <v>III</v>
      </c>
      <c r="F1317" s="139" t="s">
        <v>10541</v>
      </c>
      <c r="G1317" s="139" t="s">
        <v>1717</v>
      </c>
      <c r="H1317" s="125"/>
      <c r="I1317" s="220">
        <f>IF(G1316=BJB!$G1791,I1316+1,1)</f>
        <v>1</v>
      </c>
      <c r="J1317" s="912" t="s">
        <v>21446</v>
      </c>
      <c r="K1317" s="121" t="s">
        <v>1876</v>
      </c>
      <c r="L1317" s="104" t="s">
        <v>6477</v>
      </c>
      <c r="M1317" s="104" t="s">
        <v>1789</v>
      </c>
      <c r="N1317" s="120">
        <v>40263</v>
      </c>
      <c r="O1317" s="107">
        <v>50000000</v>
      </c>
      <c r="P1317" s="105" t="s">
        <v>15656</v>
      </c>
      <c r="Q1317" s="120" t="s">
        <v>15310</v>
      </c>
      <c r="R1317" s="105">
        <v>52250000</v>
      </c>
      <c r="S1317" s="146" t="s">
        <v>1874</v>
      </c>
      <c r="T1317" s="109">
        <v>41389</v>
      </c>
      <c r="U1317" s="106">
        <v>37500000</v>
      </c>
      <c r="V1317" s="109">
        <v>41389</v>
      </c>
      <c r="W1317" s="141">
        <v>37500000</v>
      </c>
      <c r="X1317" s="141">
        <v>0</v>
      </c>
      <c r="Y1317" s="141">
        <v>0</v>
      </c>
      <c r="Z1317" s="141">
        <v>0</v>
      </c>
      <c r="AA1317" s="114">
        <v>2176500</v>
      </c>
      <c r="AB1317" s="136"/>
      <c r="AC1317" s="111"/>
      <c r="AD1317" s="141"/>
      <c r="AE1317" s="106">
        <v>0</v>
      </c>
      <c r="AF1317" s="106">
        <v>0</v>
      </c>
      <c r="AG1317" s="106">
        <v>0</v>
      </c>
      <c r="AH1317" s="111"/>
      <c r="AI1317" s="111"/>
      <c r="AJ1317" s="106"/>
      <c r="AK1317" s="106"/>
      <c r="AL1317" s="106"/>
      <c r="AM1317" s="106"/>
      <c r="AN1317" s="114">
        <f t="shared" si="40"/>
        <v>2176500</v>
      </c>
      <c r="AO1317" s="114">
        <f t="shared" si="41"/>
        <v>35323500</v>
      </c>
      <c r="AP1317" s="114"/>
      <c r="AQ1317" s="114"/>
      <c r="AR1317" s="114"/>
      <c r="AS1317" s="114"/>
    </row>
    <row r="1318" spans="1:46" s="190" customFormat="1" ht="15" customHeight="1" x14ac:dyDescent="0.2">
      <c r="A1318" s="104"/>
      <c r="B1318" s="104">
        <f>VLOOKUP(BJB!$F$9:$F$5599,Ctrl!$B$4:$C$399,2,0)</f>
        <v>28</v>
      </c>
      <c r="C1318" s="104">
        <f>VLOOKUP(BJB!$G$9:$G$5599,Ctrl!$E$4:$F$399,2,0)</f>
        <v>1</v>
      </c>
      <c r="D1318" s="219">
        <v>1</v>
      </c>
      <c r="E1318" s="104" t="str">
        <f>VLOOKUP(BJB!$F$9:$F$5599,Ctrl!$B$4:$D$399,3,0)</f>
        <v>III</v>
      </c>
      <c r="F1318" s="139" t="s">
        <v>10541</v>
      </c>
      <c r="G1318" s="139" t="s">
        <v>1717</v>
      </c>
      <c r="H1318" s="125"/>
      <c r="I1318" s="220">
        <f>IF(G1317=BJB!$G1767,I1317+1,1)</f>
        <v>1</v>
      </c>
      <c r="J1318" s="912" t="s">
        <v>21447</v>
      </c>
      <c r="K1318" s="121" t="s">
        <v>1842</v>
      </c>
      <c r="L1318" s="104" t="s">
        <v>6477</v>
      </c>
      <c r="M1318" s="104" t="s">
        <v>1792</v>
      </c>
      <c r="N1318" s="120">
        <v>40809</v>
      </c>
      <c r="O1318" s="107">
        <v>50000000</v>
      </c>
      <c r="P1318" s="105" t="s">
        <v>15657</v>
      </c>
      <c r="Q1318" s="120">
        <v>41037</v>
      </c>
      <c r="R1318" s="105">
        <v>55250000</v>
      </c>
      <c r="S1318" s="108" t="s">
        <v>1841</v>
      </c>
      <c r="T1318" s="109">
        <v>41120</v>
      </c>
      <c r="U1318" s="106">
        <v>35000000</v>
      </c>
      <c r="V1318" s="109">
        <v>41120</v>
      </c>
      <c r="W1318" s="141">
        <v>35000000</v>
      </c>
      <c r="X1318" s="141">
        <v>0</v>
      </c>
      <c r="Y1318" s="141">
        <v>0</v>
      </c>
      <c r="Z1318" s="141">
        <v>0</v>
      </c>
      <c r="AA1318" s="114">
        <v>0</v>
      </c>
      <c r="AB1318" s="114"/>
      <c r="AC1318" s="106"/>
      <c r="AD1318" s="141"/>
      <c r="AE1318" s="106">
        <v>0</v>
      </c>
      <c r="AF1318" s="106">
        <v>0</v>
      </c>
      <c r="AG1318" s="106">
        <v>0</v>
      </c>
      <c r="AH1318" s="106"/>
      <c r="AI1318" s="106"/>
      <c r="AJ1318" s="106"/>
      <c r="AK1318" s="106"/>
      <c r="AL1318" s="106"/>
      <c r="AM1318" s="106"/>
      <c r="AN1318" s="114">
        <f t="shared" si="40"/>
        <v>0</v>
      </c>
      <c r="AO1318" s="114">
        <f t="shared" si="41"/>
        <v>35000000</v>
      </c>
      <c r="AP1318" s="114"/>
      <c r="AQ1318" s="114"/>
      <c r="AR1318" s="114"/>
      <c r="AS1318" s="114"/>
    </row>
    <row r="1319" spans="1:46" s="190" customFormat="1" ht="15" customHeight="1" x14ac:dyDescent="0.2">
      <c r="A1319" s="104"/>
      <c r="B1319" s="104">
        <f>VLOOKUP(BJB!$F$9:$F$5599,Ctrl!$B$4:$C$399,2,0)</f>
        <v>28</v>
      </c>
      <c r="C1319" s="104">
        <f>VLOOKUP(BJB!$G$9:$G$5599,Ctrl!$E$4:$F$399,2,0)</f>
        <v>2</v>
      </c>
      <c r="D1319" s="219">
        <v>1</v>
      </c>
      <c r="E1319" s="104" t="str">
        <f>VLOOKUP(BJB!$F$9:$F$5599,Ctrl!$B$4:$D$399,3,0)</f>
        <v>III</v>
      </c>
      <c r="F1319" s="139" t="s">
        <v>10541</v>
      </c>
      <c r="G1319" s="139" t="s">
        <v>1908</v>
      </c>
      <c r="H1319" s="125" t="s">
        <v>6634</v>
      </c>
      <c r="I1319" s="220">
        <f>IF(G1318=BJB!$G2027,I1318+1,1)</f>
        <v>1</v>
      </c>
      <c r="J1319" s="912" t="s">
        <v>21448</v>
      </c>
      <c r="K1319" s="126" t="s">
        <v>1842</v>
      </c>
      <c r="L1319" s="104" t="s">
        <v>6477</v>
      </c>
      <c r="M1319" s="104" t="s">
        <v>5788</v>
      </c>
      <c r="N1319" s="120">
        <v>41352</v>
      </c>
      <c r="O1319" s="105">
        <v>35000000</v>
      </c>
      <c r="P1319" s="105" t="s">
        <v>15658</v>
      </c>
      <c r="Q1319" s="120">
        <v>41691</v>
      </c>
      <c r="R1319" s="105">
        <v>31494060</v>
      </c>
      <c r="S1319" s="146" t="s">
        <v>5759</v>
      </c>
      <c r="T1319" s="109">
        <v>41844</v>
      </c>
      <c r="U1319" s="112">
        <v>21318002</v>
      </c>
      <c r="V1319" s="109">
        <v>41821</v>
      </c>
      <c r="W1319" s="141">
        <v>21318002</v>
      </c>
      <c r="X1319" s="141">
        <v>0</v>
      </c>
      <c r="Y1319" s="141">
        <v>0</v>
      </c>
      <c r="Z1319" s="141">
        <v>0</v>
      </c>
      <c r="AA1319" s="114">
        <v>527164</v>
      </c>
      <c r="AB1319" s="114"/>
      <c r="AC1319" s="132"/>
      <c r="AD1319" s="141"/>
      <c r="AE1319" s="106">
        <v>0</v>
      </c>
      <c r="AF1319" s="106">
        <v>0</v>
      </c>
      <c r="AG1319" s="106">
        <v>0</v>
      </c>
      <c r="AH1319" s="112"/>
      <c r="AI1319" s="112"/>
      <c r="AJ1319" s="112"/>
      <c r="AK1319" s="119"/>
      <c r="AL1319" s="112"/>
      <c r="AM1319" s="112"/>
      <c r="AN1319" s="114">
        <f t="shared" si="40"/>
        <v>527164</v>
      </c>
      <c r="AO1319" s="114">
        <f t="shared" si="41"/>
        <v>20790838</v>
      </c>
      <c r="AP1319" s="114"/>
      <c r="AQ1319" s="114"/>
      <c r="AR1319" s="114"/>
      <c r="AS1319" s="114"/>
    </row>
    <row r="1320" spans="1:46" s="190" customFormat="1" ht="15" customHeight="1" x14ac:dyDescent="0.2">
      <c r="A1320" s="104"/>
      <c r="B1320" s="104">
        <f>VLOOKUP(BJB!$F$9:$F$5599,Ctrl!$B$4:$C$399,2,0)</f>
        <v>28</v>
      </c>
      <c r="C1320" s="104">
        <f>VLOOKUP(BJB!$G$9:$G$5599,Ctrl!$E$4:$F$399,2,0)</f>
        <v>0</v>
      </c>
      <c r="D1320" s="219">
        <v>1</v>
      </c>
      <c r="E1320" s="104" t="str">
        <f>VLOOKUP(BJB!$F$9:$F$5599,Ctrl!$B$4:$D$399,3,0)</f>
        <v>III</v>
      </c>
      <c r="F1320" s="139" t="s">
        <v>10580</v>
      </c>
      <c r="G1320" s="139" t="s">
        <v>9711</v>
      </c>
      <c r="H1320" s="125">
        <v>1130221001032</v>
      </c>
      <c r="I1320" s="220"/>
      <c r="J1320" s="912" t="s">
        <v>21449</v>
      </c>
      <c r="K1320" s="121" t="s">
        <v>8127</v>
      </c>
      <c r="L1320" s="104" t="s">
        <v>6477</v>
      </c>
      <c r="M1320" s="104" t="s">
        <v>6060</v>
      </c>
      <c r="N1320" s="120">
        <v>41389</v>
      </c>
      <c r="O1320" s="105">
        <v>108000000</v>
      </c>
      <c r="P1320" s="105" t="s">
        <v>6222</v>
      </c>
      <c r="Q1320" s="120" t="s">
        <v>6222</v>
      </c>
      <c r="R1320" s="890">
        <v>0</v>
      </c>
      <c r="S1320" s="146" t="s">
        <v>9658</v>
      </c>
      <c r="T1320" s="109">
        <v>42361</v>
      </c>
      <c r="U1320" s="141">
        <v>25642527</v>
      </c>
      <c r="V1320" s="109" t="s">
        <v>6222</v>
      </c>
      <c r="W1320" s="141">
        <v>0</v>
      </c>
      <c r="X1320" s="141">
        <v>0</v>
      </c>
      <c r="Y1320" s="141">
        <v>0</v>
      </c>
      <c r="Z1320" s="141">
        <v>0</v>
      </c>
      <c r="AA1320" s="114">
        <v>25642527</v>
      </c>
      <c r="AB1320" s="114"/>
      <c r="AC1320" s="132"/>
      <c r="AD1320" s="141"/>
      <c r="AE1320" s="106">
        <v>0</v>
      </c>
      <c r="AF1320" s="106">
        <v>0</v>
      </c>
      <c r="AG1320" s="106">
        <v>0</v>
      </c>
      <c r="AH1320" s="141"/>
      <c r="AI1320" s="141"/>
      <c r="AJ1320" s="141"/>
      <c r="AK1320" s="154"/>
      <c r="AL1320" s="141"/>
      <c r="AM1320" s="141"/>
      <c r="AN1320" s="114">
        <f t="shared" si="40"/>
        <v>25642527</v>
      </c>
      <c r="AO1320" s="114">
        <f t="shared" si="41"/>
        <v>0</v>
      </c>
      <c r="AP1320" s="114"/>
      <c r="AQ1320" s="114"/>
      <c r="AR1320" s="114"/>
      <c r="AS1320" s="114"/>
    </row>
    <row r="1321" spans="1:46" s="190" customFormat="1" ht="15" customHeight="1" x14ac:dyDescent="0.2">
      <c r="A1321" s="104"/>
      <c r="B1321" s="104">
        <f>VLOOKUP(BJB!$F$9:$F$5599,Ctrl!$B$4:$C$399,2,0)</f>
        <v>28</v>
      </c>
      <c r="C1321" s="104">
        <f>VLOOKUP(BJB!$G$9:$G$5599,Ctrl!$E$4:$F$399,2,0)</f>
        <v>0</v>
      </c>
      <c r="D1321" s="219">
        <v>1</v>
      </c>
      <c r="E1321" s="104" t="str">
        <f>VLOOKUP(BJB!$F$9:$F$5599,Ctrl!$B$4:$D$399,3,0)</f>
        <v>III</v>
      </c>
      <c r="F1321" s="139" t="s">
        <v>10541</v>
      </c>
      <c r="G1321" s="139" t="s">
        <v>7655</v>
      </c>
      <c r="H1321" s="125"/>
      <c r="I1321" s="220"/>
      <c r="J1321" s="912" t="s">
        <v>21450</v>
      </c>
      <c r="K1321" s="121" t="s">
        <v>8127</v>
      </c>
      <c r="L1321" s="104" t="s">
        <v>6477</v>
      </c>
      <c r="M1321" s="104" t="s">
        <v>5469</v>
      </c>
      <c r="N1321" s="120">
        <v>41509</v>
      </c>
      <c r="O1321" s="105">
        <v>15000000</v>
      </c>
      <c r="P1321" s="105" t="s">
        <v>6222</v>
      </c>
      <c r="Q1321" s="120" t="s">
        <v>6222</v>
      </c>
      <c r="R1321" s="890">
        <v>0</v>
      </c>
      <c r="S1321" s="146" t="s">
        <v>10459</v>
      </c>
      <c r="T1321" s="109">
        <v>42510</v>
      </c>
      <c r="U1321" s="141">
        <v>4488765</v>
      </c>
      <c r="V1321" s="109" t="s">
        <v>6222</v>
      </c>
      <c r="W1321" s="141">
        <v>0</v>
      </c>
      <c r="X1321" s="141">
        <v>0</v>
      </c>
      <c r="Y1321" s="141">
        <v>0</v>
      </c>
      <c r="Z1321" s="141">
        <v>0</v>
      </c>
      <c r="AA1321" s="114">
        <v>0</v>
      </c>
      <c r="AB1321" s="114"/>
      <c r="AC1321" s="132"/>
      <c r="AD1321" s="141"/>
      <c r="AE1321" s="106">
        <v>0</v>
      </c>
      <c r="AF1321" s="106">
        <v>0</v>
      </c>
      <c r="AG1321" s="106">
        <v>0</v>
      </c>
      <c r="AH1321" s="141"/>
      <c r="AI1321" s="141"/>
      <c r="AJ1321" s="141"/>
      <c r="AK1321" s="141"/>
      <c r="AL1321" s="141"/>
      <c r="AM1321" s="141"/>
      <c r="AN1321" s="114">
        <f t="shared" si="40"/>
        <v>0</v>
      </c>
      <c r="AO1321" s="114">
        <f t="shared" si="41"/>
        <v>4488765</v>
      </c>
      <c r="AP1321" s="114"/>
      <c r="AQ1321" s="114"/>
      <c r="AR1321" s="114"/>
      <c r="AS1321" s="114"/>
    </row>
    <row r="1322" spans="1:46" s="190" customFormat="1" ht="15" customHeight="1" x14ac:dyDescent="0.2">
      <c r="A1322" s="104"/>
      <c r="B1322" s="104">
        <f>VLOOKUP(BJB!$F$9:$F$5599,Ctrl!$B$4:$C$399,2,0)</f>
        <v>28</v>
      </c>
      <c r="C1322" s="104">
        <f>VLOOKUP(BJB!$G$9:$G$5599,Ctrl!$E$4:$F$399,2,0)</f>
        <v>3</v>
      </c>
      <c r="D1322" s="219">
        <v>1</v>
      </c>
      <c r="E1322" s="104" t="str">
        <f>VLOOKUP(BJB!$F$9:$F$5599,Ctrl!$B$4:$D$399,3,0)</f>
        <v>III</v>
      </c>
      <c r="F1322" s="139" t="s">
        <v>10541</v>
      </c>
      <c r="G1322" s="139" t="s">
        <v>1957</v>
      </c>
      <c r="H1322" s="125"/>
      <c r="I1322" s="220">
        <f>IF(G1321=BJB!$G1985,I1321+1,1)</f>
        <v>1</v>
      </c>
      <c r="J1322" s="912" t="s">
        <v>21451</v>
      </c>
      <c r="K1322" s="121" t="s">
        <v>6196</v>
      </c>
      <c r="L1322" s="104" t="s">
        <v>6477</v>
      </c>
      <c r="M1322" s="104" t="s">
        <v>6229</v>
      </c>
      <c r="N1322" s="120">
        <v>41170</v>
      </c>
      <c r="O1322" s="107">
        <v>100000000</v>
      </c>
      <c r="P1322" s="105" t="s">
        <v>15659</v>
      </c>
      <c r="Q1322" s="120">
        <v>41645</v>
      </c>
      <c r="R1322" s="105">
        <v>110800227</v>
      </c>
      <c r="S1322" s="146" t="s">
        <v>6254</v>
      </c>
      <c r="T1322" s="109">
        <v>42031</v>
      </c>
      <c r="U1322" s="114">
        <v>70000000</v>
      </c>
      <c r="V1322" s="109">
        <v>42031</v>
      </c>
      <c r="W1322" s="141">
        <v>70000000</v>
      </c>
      <c r="X1322" s="141">
        <v>0</v>
      </c>
      <c r="Y1322" s="141">
        <v>0</v>
      </c>
      <c r="Z1322" s="141">
        <v>0</v>
      </c>
      <c r="AA1322" s="223">
        <v>0</v>
      </c>
      <c r="AB1322" s="223"/>
      <c r="AC1322" s="114"/>
      <c r="AD1322" s="141"/>
      <c r="AE1322" s="106">
        <v>0</v>
      </c>
      <c r="AF1322" s="106">
        <v>0</v>
      </c>
      <c r="AG1322" s="106">
        <v>0</v>
      </c>
      <c r="AH1322" s="114"/>
      <c r="AI1322" s="114"/>
      <c r="AJ1322" s="114"/>
      <c r="AK1322" s="114"/>
      <c r="AL1322" s="114"/>
      <c r="AM1322" s="114"/>
      <c r="AN1322" s="114">
        <f t="shared" si="40"/>
        <v>0</v>
      </c>
      <c r="AO1322" s="114">
        <f t="shared" si="41"/>
        <v>70000000</v>
      </c>
      <c r="AP1322" s="114"/>
      <c r="AQ1322" s="114"/>
      <c r="AR1322" s="114"/>
      <c r="AS1322" s="114"/>
    </row>
    <row r="1323" spans="1:46" s="190" customFormat="1" ht="15" customHeight="1" x14ac:dyDescent="0.2">
      <c r="A1323" s="104"/>
      <c r="B1323" s="104">
        <f>VLOOKUP(BJB!$F$9:$F$5599,Ctrl!$B$4:$C$399,2,0)</f>
        <v>28</v>
      </c>
      <c r="C1323" s="104">
        <f>VLOOKUP(BJB!$G$9:$G$5599,Ctrl!$E$4:$F$399,2,0)</f>
        <v>0</v>
      </c>
      <c r="D1323" s="219">
        <v>1</v>
      </c>
      <c r="E1323" s="104" t="str">
        <f>VLOOKUP(BJB!$F$9:$F$5599,Ctrl!$B$4:$D$399,3,0)</f>
        <v>III</v>
      </c>
      <c r="F1323" s="139" t="s">
        <v>10541</v>
      </c>
      <c r="G1323" s="139" t="s">
        <v>7655</v>
      </c>
      <c r="H1323" s="125"/>
      <c r="I1323" s="220">
        <f>IF(G1322=BJB!$G1512,I1322+1,1)</f>
        <v>1</v>
      </c>
      <c r="J1323" s="912" t="s">
        <v>21452</v>
      </c>
      <c r="K1323" s="121" t="s">
        <v>1613</v>
      </c>
      <c r="L1323" s="104" t="s">
        <v>6477</v>
      </c>
      <c r="M1323" s="104" t="s">
        <v>1614</v>
      </c>
      <c r="N1323" s="120">
        <v>40511</v>
      </c>
      <c r="O1323" s="107">
        <v>36000000</v>
      </c>
      <c r="P1323" s="105" t="s">
        <v>6222</v>
      </c>
      <c r="Q1323" s="120" t="s">
        <v>6222</v>
      </c>
      <c r="R1323" s="890">
        <v>0</v>
      </c>
      <c r="S1323" s="108" t="s">
        <v>1612</v>
      </c>
      <c r="T1323" s="109">
        <v>40907</v>
      </c>
      <c r="U1323" s="106">
        <v>22471538</v>
      </c>
      <c r="V1323" s="109" t="s">
        <v>6222</v>
      </c>
      <c r="W1323" s="141">
        <v>0</v>
      </c>
      <c r="X1323" s="141">
        <v>0</v>
      </c>
      <c r="Y1323" s="141">
        <v>0</v>
      </c>
      <c r="Z1323" s="141">
        <v>0</v>
      </c>
      <c r="AA1323" s="114">
        <v>234000</v>
      </c>
      <c r="AB1323" s="114"/>
      <c r="AC1323" s="106"/>
      <c r="AD1323" s="141"/>
      <c r="AE1323" s="106">
        <v>0</v>
      </c>
      <c r="AF1323" s="106">
        <v>0</v>
      </c>
      <c r="AG1323" s="106">
        <v>0</v>
      </c>
      <c r="AH1323" s="106"/>
      <c r="AI1323" s="106"/>
      <c r="AJ1323" s="106"/>
      <c r="AK1323" s="106"/>
      <c r="AL1323" s="106"/>
      <c r="AM1323" s="106"/>
      <c r="AN1323" s="114">
        <f t="shared" si="40"/>
        <v>234000</v>
      </c>
      <c r="AO1323" s="114">
        <f t="shared" si="41"/>
        <v>22237538</v>
      </c>
      <c r="AP1323" s="114"/>
      <c r="AQ1323" s="114"/>
      <c r="AR1323" s="114"/>
      <c r="AS1323" s="114"/>
      <c r="AT1323" s="191"/>
    </row>
    <row r="1324" spans="1:46" s="190" customFormat="1" ht="15" customHeight="1" x14ac:dyDescent="0.2">
      <c r="A1324" s="104"/>
      <c r="B1324" s="104">
        <f>VLOOKUP(BJB!$F$9:$F$5599,Ctrl!$B$4:$C$399,2,0)</f>
        <v>28</v>
      </c>
      <c r="C1324" s="104">
        <f>VLOOKUP(BJB!$G$9:$G$5599,Ctrl!$E$4:$F$399,2,0)</f>
        <v>5</v>
      </c>
      <c r="D1324" s="219">
        <v>1</v>
      </c>
      <c r="E1324" s="104" t="str">
        <f>VLOOKUP(BJB!$F$9:$F$5599,Ctrl!$B$4:$D$399,3,0)</f>
        <v>III</v>
      </c>
      <c r="F1324" s="139" t="s">
        <v>10541</v>
      </c>
      <c r="G1324" s="139" t="s">
        <v>2058</v>
      </c>
      <c r="H1324" s="125"/>
      <c r="I1324" s="220">
        <f>IF(G1323=BJB!$G1839,I1323+1,1)</f>
        <v>1</v>
      </c>
      <c r="J1324" s="912" t="s">
        <v>21453</v>
      </c>
      <c r="K1324" s="121" t="s">
        <v>7769</v>
      </c>
      <c r="L1324" s="104" t="s">
        <v>6477</v>
      </c>
      <c r="M1324" s="104" t="s">
        <v>7849</v>
      </c>
      <c r="N1324" s="120">
        <v>41211</v>
      </c>
      <c r="O1324" s="105">
        <v>35000000</v>
      </c>
      <c r="P1324" s="105" t="s">
        <v>15660</v>
      </c>
      <c r="Q1324" s="120">
        <v>41948</v>
      </c>
      <c r="R1324" s="105">
        <v>36963612</v>
      </c>
      <c r="S1324" s="146" t="s">
        <v>7911</v>
      </c>
      <c r="T1324" s="109">
        <v>42114</v>
      </c>
      <c r="U1324" s="141">
        <v>19392237</v>
      </c>
      <c r="V1324" s="109">
        <v>42114</v>
      </c>
      <c r="W1324" s="141">
        <v>19392237</v>
      </c>
      <c r="X1324" s="141">
        <v>0</v>
      </c>
      <c r="Y1324" s="141">
        <v>0</v>
      </c>
      <c r="Z1324" s="141">
        <v>0</v>
      </c>
      <c r="AA1324" s="114">
        <v>0</v>
      </c>
      <c r="AB1324" s="114"/>
      <c r="AC1324" s="132"/>
      <c r="AD1324" s="141"/>
      <c r="AE1324" s="106">
        <v>0</v>
      </c>
      <c r="AF1324" s="106">
        <v>0</v>
      </c>
      <c r="AG1324" s="106">
        <v>0</v>
      </c>
      <c r="AH1324" s="141"/>
      <c r="AI1324" s="141"/>
      <c r="AJ1324" s="141"/>
      <c r="AK1324" s="141"/>
      <c r="AL1324" s="141"/>
      <c r="AM1324" s="141"/>
      <c r="AN1324" s="114">
        <f t="shared" si="40"/>
        <v>0</v>
      </c>
      <c r="AO1324" s="114">
        <f t="shared" si="41"/>
        <v>19392237</v>
      </c>
      <c r="AP1324" s="114"/>
      <c r="AQ1324" s="114"/>
      <c r="AR1324" s="114"/>
      <c r="AS1324" s="114"/>
    </row>
    <row r="1325" spans="1:46" s="190" customFormat="1" ht="15" customHeight="1" x14ac:dyDescent="0.2">
      <c r="A1325" s="104"/>
      <c r="B1325" s="104">
        <f>VLOOKUP(BJB!$F$9:$F$5599,Ctrl!$B$4:$C$399,2,0)</f>
        <v>28</v>
      </c>
      <c r="C1325" s="104">
        <f>VLOOKUP(BJB!$G$9:$G$5599,Ctrl!$E$4:$F$399,2,0)</f>
        <v>3</v>
      </c>
      <c r="D1325" s="219">
        <v>1</v>
      </c>
      <c r="E1325" s="104" t="str">
        <f>VLOOKUP(BJB!$F$9:$F$5599,Ctrl!$B$4:$D$399,3,0)</f>
        <v>III</v>
      </c>
      <c r="F1325" s="139" t="s">
        <v>10541</v>
      </c>
      <c r="G1325" s="139" t="s">
        <v>1957</v>
      </c>
      <c r="H1325" s="125"/>
      <c r="I1325" s="220">
        <f>IF(G1324=BJB!$G1868,I1324+1,1)</f>
        <v>1</v>
      </c>
      <c r="J1325" s="912" t="s">
        <v>21454</v>
      </c>
      <c r="K1325" s="121" t="s">
        <v>1971</v>
      </c>
      <c r="L1325" s="104" t="s">
        <v>6477</v>
      </c>
      <c r="M1325" s="104" t="s">
        <v>1972</v>
      </c>
      <c r="N1325" s="120">
        <v>40147</v>
      </c>
      <c r="O1325" s="107">
        <v>12000000</v>
      </c>
      <c r="P1325" s="105" t="s">
        <v>6222</v>
      </c>
      <c r="Q1325" s="120" t="s">
        <v>6222</v>
      </c>
      <c r="R1325" s="890">
        <v>0</v>
      </c>
      <c r="S1325" s="108" t="s">
        <v>1968</v>
      </c>
      <c r="T1325" s="109">
        <v>40891</v>
      </c>
      <c r="U1325" s="106">
        <v>7456875</v>
      </c>
      <c r="V1325" s="109" t="s">
        <v>6222</v>
      </c>
      <c r="W1325" s="141">
        <v>0</v>
      </c>
      <c r="X1325" s="141">
        <v>0</v>
      </c>
      <c r="Y1325" s="141">
        <v>0</v>
      </c>
      <c r="Z1325" s="141">
        <v>0</v>
      </c>
      <c r="AA1325" s="114">
        <v>0</v>
      </c>
      <c r="AB1325" s="114"/>
      <c r="AC1325" s="106"/>
      <c r="AD1325" s="141"/>
      <c r="AE1325" s="106">
        <v>0</v>
      </c>
      <c r="AF1325" s="106">
        <v>0</v>
      </c>
      <c r="AG1325" s="106">
        <v>0</v>
      </c>
      <c r="AH1325" s="106"/>
      <c r="AI1325" s="106"/>
      <c r="AJ1325" s="106"/>
      <c r="AK1325" s="106"/>
      <c r="AL1325" s="106"/>
      <c r="AM1325" s="106"/>
      <c r="AN1325" s="114">
        <f t="shared" si="40"/>
        <v>0</v>
      </c>
      <c r="AO1325" s="114">
        <f t="shared" si="41"/>
        <v>7456875</v>
      </c>
      <c r="AP1325" s="114"/>
      <c r="AQ1325" s="114"/>
      <c r="AR1325" s="114"/>
      <c r="AS1325" s="114"/>
    </row>
    <row r="1326" spans="1:46" s="190" customFormat="1" ht="15" customHeight="1" x14ac:dyDescent="0.2">
      <c r="A1326" s="104"/>
      <c r="B1326" s="104">
        <f>VLOOKUP(BJB!$F$9:$F$5599,Ctrl!$B$4:$C$399,2,0)</f>
        <v>28</v>
      </c>
      <c r="C1326" s="104">
        <f>VLOOKUP(BJB!$G$9:$G$5599,Ctrl!$E$4:$F$399,2,0)</f>
        <v>1</v>
      </c>
      <c r="D1326" s="219">
        <v>1</v>
      </c>
      <c r="E1326" s="104" t="str">
        <f>VLOOKUP(BJB!$F$9:$F$5599,Ctrl!$B$4:$D$399,3,0)</f>
        <v>III</v>
      </c>
      <c r="F1326" s="139" t="s">
        <v>10541</v>
      </c>
      <c r="G1326" s="139" t="s">
        <v>1717</v>
      </c>
      <c r="H1326" s="125"/>
      <c r="I1326" s="220">
        <f>IF(G1325=BJB!$G1809,I1325+1,1)</f>
        <v>1</v>
      </c>
      <c r="J1326" s="912" t="s">
        <v>21455</v>
      </c>
      <c r="K1326" s="126" t="s">
        <v>1906</v>
      </c>
      <c r="L1326" s="104" t="s">
        <v>6477</v>
      </c>
      <c r="M1326" s="104" t="s">
        <v>1907</v>
      </c>
      <c r="N1326" s="128">
        <v>41271</v>
      </c>
      <c r="O1326" s="140">
        <v>28000000</v>
      </c>
      <c r="P1326" s="105" t="s">
        <v>15661</v>
      </c>
      <c r="Q1326" s="120">
        <v>41528</v>
      </c>
      <c r="R1326" s="105">
        <v>26869575</v>
      </c>
      <c r="S1326" s="234" t="s">
        <v>5977</v>
      </c>
      <c r="T1326" s="120">
        <v>41599</v>
      </c>
      <c r="U1326" s="141">
        <v>18280962</v>
      </c>
      <c r="V1326" s="109">
        <v>41599</v>
      </c>
      <c r="W1326" s="141">
        <v>18280962</v>
      </c>
      <c r="X1326" s="141">
        <v>0</v>
      </c>
      <c r="Y1326" s="141">
        <v>0</v>
      </c>
      <c r="Z1326" s="141">
        <v>0</v>
      </c>
      <c r="AA1326" s="114">
        <v>0</v>
      </c>
      <c r="AB1326" s="114"/>
      <c r="AC1326" s="141"/>
      <c r="AD1326" s="141"/>
      <c r="AE1326" s="106">
        <v>0</v>
      </c>
      <c r="AF1326" s="106">
        <v>0</v>
      </c>
      <c r="AG1326" s="106">
        <v>0</v>
      </c>
      <c r="AH1326" s="141"/>
      <c r="AI1326" s="141"/>
      <c r="AJ1326" s="141"/>
      <c r="AK1326" s="141"/>
      <c r="AL1326" s="141"/>
      <c r="AM1326" s="141"/>
      <c r="AN1326" s="114">
        <f t="shared" si="40"/>
        <v>0</v>
      </c>
      <c r="AO1326" s="114">
        <f t="shared" si="41"/>
        <v>18280962</v>
      </c>
      <c r="AP1326" s="114"/>
      <c r="AQ1326" s="114"/>
      <c r="AR1326" s="114"/>
      <c r="AS1326" s="114"/>
    </row>
    <row r="1327" spans="1:46" s="190" customFormat="1" ht="15" customHeight="1" x14ac:dyDescent="0.2">
      <c r="A1327" s="104"/>
      <c r="B1327" s="104">
        <f>VLOOKUP(BJB!$F$9:$F$5599,Ctrl!$B$4:$C$399,2,0)</f>
        <v>28</v>
      </c>
      <c r="C1327" s="104">
        <f>VLOOKUP(BJB!$G$9:$G$5599,Ctrl!$E$4:$F$399,2,0)</f>
        <v>1</v>
      </c>
      <c r="D1327" s="219">
        <v>1</v>
      </c>
      <c r="E1327" s="104" t="str">
        <f>VLOOKUP(BJB!$F$9:$F$5599,Ctrl!$B$4:$D$399,3,0)</f>
        <v>III</v>
      </c>
      <c r="F1327" s="139" t="s">
        <v>10541</v>
      </c>
      <c r="G1327" s="139" t="s">
        <v>1717</v>
      </c>
      <c r="H1327" s="125"/>
      <c r="I1327" s="220">
        <f>IF(G1326=BJB!$G1819,I1326+1,1)</f>
        <v>1</v>
      </c>
      <c r="J1327" s="912" t="s">
        <v>21456</v>
      </c>
      <c r="K1327" s="126" t="s">
        <v>5821</v>
      </c>
      <c r="L1327" s="104" t="s">
        <v>6477</v>
      </c>
      <c r="M1327" s="104" t="s">
        <v>1896</v>
      </c>
      <c r="N1327" s="128">
        <v>41120</v>
      </c>
      <c r="O1327" s="140">
        <v>50000000</v>
      </c>
      <c r="P1327" s="105" t="s">
        <v>15662</v>
      </c>
      <c r="Q1327" s="120">
        <v>41702</v>
      </c>
      <c r="R1327" s="105">
        <v>24712933</v>
      </c>
      <c r="S1327" s="146" t="s">
        <v>5759</v>
      </c>
      <c r="T1327" s="109">
        <v>41844</v>
      </c>
      <c r="U1327" s="141">
        <v>16728176</v>
      </c>
      <c r="V1327" s="109">
        <v>41821</v>
      </c>
      <c r="W1327" s="141">
        <v>16728176</v>
      </c>
      <c r="X1327" s="141">
        <v>0</v>
      </c>
      <c r="Y1327" s="141">
        <v>0</v>
      </c>
      <c r="Z1327" s="141">
        <v>0</v>
      </c>
      <c r="AA1327" s="114">
        <v>243420</v>
      </c>
      <c r="AB1327" s="114"/>
      <c r="AC1327" s="141"/>
      <c r="AD1327" s="141"/>
      <c r="AE1327" s="106">
        <v>0</v>
      </c>
      <c r="AF1327" s="106">
        <v>0</v>
      </c>
      <c r="AG1327" s="106">
        <v>0</v>
      </c>
      <c r="AH1327" s="141"/>
      <c r="AI1327" s="141"/>
      <c r="AJ1327" s="141"/>
      <c r="AK1327" s="141"/>
      <c r="AL1327" s="141"/>
      <c r="AM1327" s="141"/>
      <c r="AN1327" s="114">
        <f t="shared" si="40"/>
        <v>243420</v>
      </c>
      <c r="AO1327" s="114">
        <f t="shared" si="41"/>
        <v>16484756</v>
      </c>
      <c r="AP1327" s="114"/>
      <c r="AQ1327" s="114"/>
      <c r="AR1327" s="114"/>
      <c r="AS1327" s="114"/>
    </row>
    <row r="1328" spans="1:46" s="190" customFormat="1" ht="15" customHeight="1" x14ac:dyDescent="0.2">
      <c r="A1328" s="104"/>
      <c r="B1328" s="104">
        <f>VLOOKUP(BJB!$F$9:$F$5599,Ctrl!$B$4:$C$399,2,0)</f>
        <v>28</v>
      </c>
      <c r="C1328" s="104">
        <f>VLOOKUP(BJB!$G$9:$G$5599,Ctrl!$E$4:$F$399,2,0)</f>
        <v>1</v>
      </c>
      <c r="D1328" s="219">
        <v>1</v>
      </c>
      <c r="E1328" s="104" t="str">
        <f>VLOOKUP(BJB!$F$9:$F$5599,Ctrl!$B$4:$D$399,3,0)</f>
        <v>III</v>
      </c>
      <c r="F1328" s="139" t="s">
        <v>10541</v>
      </c>
      <c r="G1328" s="139" t="s">
        <v>1717</v>
      </c>
      <c r="H1328" s="125"/>
      <c r="I1328" s="220">
        <f>IF(G1327=BJB!$G1740,I1327+1,1)</f>
        <v>1</v>
      </c>
      <c r="J1328" s="912" t="s">
        <v>21457</v>
      </c>
      <c r="K1328" s="121" t="s">
        <v>1806</v>
      </c>
      <c r="L1328" s="104" t="s">
        <v>6477</v>
      </c>
      <c r="M1328" s="104" t="s">
        <v>1532</v>
      </c>
      <c r="N1328" s="120">
        <v>39765</v>
      </c>
      <c r="O1328" s="107">
        <v>15000000</v>
      </c>
      <c r="P1328" s="105" t="s">
        <v>6222</v>
      </c>
      <c r="Q1328" s="120" t="s">
        <v>6222</v>
      </c>
      <c r="R1328" s="890">
        <v>0</v>
      </c>
      <c r="S1328" s="108" t="s">
        <v>1794</v>
      </c>
      <c r="T1328" s="109">
        <v>40840</v>
      </c>
      <c r="U1328" s="106">
        <v>11062917</v>
      </c>
      <c r="V1328" s="109" t="s">
        <v>6222</v>
      </c>
      <c r="W1328" s="141">
        <v>0</v>
      </c>
      <c r="X1328" s="141">
        <v>0</v>
      </c>
      <c r="Y1328" s="141">
        <v>0</v>
      </c>
      <c r="Z1328" s="141">
        <v>0</v>
      </c>
      <c r="AA1328" s="114">
        <v>474000</v>
      </c>
      <c r="AB1328" s="114"/>
      <c r="AC1328" s="106"/>
      <c r="AD1328" s="141"/>
      <c r="AE1328" s="106">
        <v>0</v>
      </c>
      <c r="AF1328" s="106">
        <v>0</v>
      </c>
      <c r="AG1328" s="106">
        <v>0</v>
      </c>
      <c r="AH1328" s="111"/>
      <c r="AI1328" s="111"/>
      <c r="AJ1328" s="111"/>
      <c r="AK1328" s="106"/>
      <c r="AL1328" s="106"/>
      <c r="AM1328" s="106"/>
      <c r="AN1328" s="114">
        <f t="shared" si="40"/>
        <v>474000</v>
      </c>
      <c r="AO1328" s="114">
        <f t="shared" si="41"/>
        <v>10588917</v>
      </c>
      <c r="AP1328" s="114"/>
      <c r="AQ1328" s="114"/>
      <c r="AR1328" s="114"/>
      <c r="AS1328" s="114"/>
    </row>
    <row r="1329" spans="1:46" s="190" customFormat="1" ht="15" customHeight="1" x14ac:dyDescent="0.2">
      <c r="A1329" s="104"/>
      <c r="B1329" s="104">
        <f>VLOOKUP(BJB!$F$9:$F$5599,Ctrl!$B$4:$C$399,2,0)</f>
        <v>28</v>
      </c>
      <c r="C1329" s="104">
        <f>VLOOKUP(BJB!$G$9:$G$5599,Ctrl!$E$4:$F$399,2,0)</f>
        <v>7</v>
      </c>
      <c r="D1329" s="219">
        <v>1</v>
      </c>
      <c r="E1329" s="104" t="str">
        <f>VLOOKUP(BJB!$F$9:$F$5599,Ctrl!$B$4:$D$399,3,0)</f>
        <v>III</v>
      </c>
      <c r="F1329" s="139" t="s">
        <v>10541</v>
      </c>
      <c r="G1329" s="139" t="s">
        <v>6581</v>
      </c>
      <c r="H1329" s="125"/>
      <c r="I1329" s="220">
        <f>IF(G1328=BJB!$G2055,I1328+1,1)</f>
        <v>1</v>
      </c>
      <c r="J1329" s="912" t="s">
        <v>21458</v>
      </c>
      <c r="K1329" s="121" t="s">
        <v>6454</v>
      </c>
      <c r="L1329" s="104" t="s">
        <v>6477</v>
      </c>
      <c r="M1329" s="104" t="s">
        <v>5859</v>
      </c>
      <c r="N1329" s="120">
        <v>41429</v>
      </c>
      <c r="O1329" s="107">
        <v>150000000</v>
      </c>
      <c r="P1329" s="105" t="s">
        <v>15352</v>
      </c>
      <c r="Q1329" s="120">
        <v>41830</v>
      </c>
      <c r="R1329" s="105">
        <v>140366339</v>
      </c>
      <c r="S1329" s="146" t="s">
        <v>6508</v>
      </c>
      <c r="T1329" s="109">
        <v>42051</v>
      </c>
      <c r="U1329" s="118">
        <v>94775150</v>
      </c>
      <c r="V1329" s="109">
        <v>42051</v>
      </c>
      <c r="W1329" s="141">
        <v>94775150</v>
      </c>
      <c r="X1329" s="141">
        <v>0</v>
      </c>
      <c r="Y1329" s="141">
        <v>0</v>
      </c>
      <c r="Z1329" s="141">
        <v>0</v>
      </c>
      <c r="AA1329" s="223">
        <v>0</v>
      </c>
      <c r="AB1329" s="223"/>
      <c r="AC1329" s="114"/>
      <c r="AD1329" s="141"/>
      <c r="AE1329" s="106">
        <v>0</v>
      </c>
      <c r="AF1329" s="106">
        <v>0</v>
      </c>
      <c r="AG1329" s="106">
        <v>0</v>
      </c>
      <c r="AH1329" s="114"/>
      <c r="AI1329" s="114"/>
      <c r="AJ1329" s="114"/>
      <c r="AK1329" s="114"/>
      <c r="AL1329" s="114"/>
      <c r="AM1329" s="114"/>
      <c r="AN1329" s="114">
        <f t="shared" si="40"/>
        <v>0</v>
      </c>
      <c r="AO1329" s="114">
        <f t="shared" si="41"/>
        <v>94775150</v>
      </c>
      <c r="AP1329" s="114"/>
      <c r="AQ1329" s="114"/>
      <c r="AR1329" s="114"/>
      <c r="AS1329" s="114"/>
    </row>
    <row r="1330" spans="1:46" s="190" customFormat="1" ht="15" customHeight="1" x14ac:dyDescent="0.2">
      <c r="A1330" s="104"/>
      <c r="B1330" s="104">
        <f>VLOOKUP(BJB!$F$9:$F$5599,Ctrl!$B$4:$C$399,2,0)</f>
        <v>28</v>
      </c>
      <c r="C1330" s="104">
        <f>VLOOKUP(BJB!$G$9:$G$5599,Ctrl!$E$4:$F$399,2,0)</f>
        <v>2</v>
      </c>
      <c r="D1330" s="219">
        <v>1</v>
      </c>
      <c r="E1330" s="104" t="str">
        <f>VLOOKUP(BJB!$F$9:$F$5599,Ctrl!$B$4:$D$399,3,0)</f>
        <v>III</v>
      </c>
      <c r="F1330" s="139" t="s">
        <v>10541</v>
      </c>
      <c r="G1330" s="139" t="s">
        <v>1908</v>
      </c>
      <c r="H1330" s="125"/>
      <c r="I1330" s="220">
        <f>IF(G1329=BJB!$G1999,I1329+1,1)</f>
        <v>1</v>
      </c>
      <c r="J1330" s="912" t="s">
        <v>21459</v>
      </c>
      <c r="K1330" s="121" t="s">
        <v>1930</v>
      </c>
      <c r="L1330" s="104" t="s">
        <v>6477</v>
      </c>
      <c r="M1330" s="104" t="s">
        <v>1931</v>
      </c>
      <c r="N1330" s="120">
        <v>40494</v>
      </c>
      <c r="O1330" s="107">
        <v>20000000</v>
      </c>
      <c r="P1330" s="105" t="s">
        <v>15663</v>
      </c>
      <c r="Q1330" s="120">
        <v>41344</v>
      </c>
      <c r="R1330" s="105">
        <v>7071405</v>
      </c>
      <c r="S1330" s="242" t="s">
        <v>1927</v>
      </c>
      <c r="T1330" s="109">
        <v>41394</v>
      </c>
      <c r="U1330" s="106">
        <v>5303554</v>
      </c>
      <c r="V1330" s="109">
        <v>41394</v>
      </c>
      <c r="W1330" s="141">
        <v>5303554</v>
      </c>
      <c r="X1330" s="141">
        <v>0</v>
      </c>
      <c r="Y1330" s="141">
        <v>0</v>
      </c>
      <c r="Z1330" s="141">
        <v>0</v>
      </c>
      <c r="AA1330" s="114">
        <v>5303554</v>
      </c>
      <c r="AB1330" s="114"/>
      <c r="AC1330" s="106"/>
      <c r="AD1330" s="141"/>
      <c r="AE1330" s="106">
        <v>0</v>
      </c>
      <c r="AF1330" s="106">
        <v>0</v>
      </c>
      <c r="AG1330" s="106">
        <v>0</v>
      </c>
      <c r="AH1330" s="111"/>
      <c r="AI1330" s="111"/>
      <c r="AJ1330" s="106"/>
      <c r="AK1330" s="106"/>
      <c r="AL1330" s="106"/>
      <c r="AM1330" s="106"/>
      <c r="AN1330" s="114">
        <f t="shared" si="40"/>
        <v>5303554</v>
      </c>
      <c r="AO1330" s="114">
        <f t="shared" si="41"/>
        <v>0</v>
      </c>
      <c r="AP1330" s="114"/>
      <c r="AQ1330" s="114"/>
      <c r="AR1330" s="114"/>
      <c r="AS1330" s="114"/>
    </row>
    <row r="1331" spans="1:46" s="190" customFormat="1" ht="15" customHeight="1" x14ac:dyDescent="0.2">
      <c r="A1331" s="104"/>
      <c r="B1331" s="104">
        <f>VLOOKUP(BJB!$F$9:$F$5599,Ctrl!$B$4:$C$399,2,0)</f>
        <v>28</v>
      </c>
      <c r="C1331" s="104">
        <f>VLOOKUP(BJB!$G$9:$G$5599,Ctrl!$E$4:$F$399,2,0)</f>
        <v>1</v>
      </c>
      <c r="D1331" s="219">
        <v>1</v>
      </c>
      <c r="E1331" s="104" t="str">
        <f>VLOOKUP(BJB!$F$9:$F$5599,Ctrl!$B$4:$D$399,3,0)</f>
        <v>III</v>
      </c>
      <c r="F1331" s="139" t="s">
        <v>10541</v>
      </c>
      <c r="G1331" s="139" t="s">
        <v>1717</v>
      </c>
      <c r="H1331" s="125"/>
      <c r="I1331" s="220">
        <f>IF(G1330=BJB!$G1685,I1330+1,1)</f>
        <v>1</v>
      </c>
      <c r="J1331" s="912" t="s">
        <v>21460</v>
      </c>
      <c r="K1331" s="121" t="s">
        <v>1720</v>
      </c>
      <c r="L1331" s="104" t="s">
        <v>6477</v>
      </c>
      <c r="M1331" s="104" t="s">
        <v>1721</v>
      </c>
      <c r="N1331" s="142">
        <v>39679</v>
      </c>
      <c r="O1331" s="114">
        <v>15000000</v>
      </c>
      <c r="P1331" s="105" t="s">
        <v>6222</v>
      </c>
      <c r="Q1331" s="120" t="s">
        <v>6222</v>
      </c>
      <c r="R1331" s="890">
        <v>0</v>
      </c>
      <c r="S1331" s="108" t="s">
        <v>6902</v>
      </c>
      <c r="T1331" s="109">
        <v>40170</v>
      </c>
      <c r="U1331" s="114">
        <v>11512500</v>
      </c>
      <c r="V1331" s="109" t="s">
        <v>6222</v>
      </c>
      <c r="W1331" s="141">
        <v>0</v>
      </c>
      <c r="X1331" s="141">
        <v>0</v>
      </c>
      <c r="Y1331" s="141">
        <v>0</v>
      </c>
      <c r="Z1331" s="141">
        <v>0</v>
      </c>
      <c r="AA1331" s="114">
        <v>187500</v>
      </c>
      <c r="AB1331" s="114"/>
      <c r="AC1331" s="114"/>
      <c r="AD1331" s="141"/>
      <c r="AE1331" s="106">
        <v>0</v>
      </c>
      <c r="AF1331" s="106">
        <v>0</v>
      </c>
      <c r="AG1331" s="106">
        <v>0</v>
      </c>
      <c r="AH1331" s="114"/>
      <c r="AI1331" s="114"/>
      <c r="AJ1331" s="114"/>
      <c r="AK1331" s="114"/>
      <c r="AL1331" s="114"/>
      <c r="AM1331" s="114"/>
      <c r="AN1331" s="114">
        <f t="shared" si="40"/>
        <v>187500</v>
      </c>
      <c r="AO1331" s="114">
        <f t="shared" si="41"/>
        <v>11325000</v>
      </c>
      <c r="AP1331" s="114"/>
      <c r="AQ1331" s="114"/>
      <c r="AR1331" s="114"/>
      <c r="AS1331" s="114"/>
    </row>
    <row r="1332" spans="1:46" s="190" customFormat="1" ht="15" customHeight="1" x14ac:dyDescent="0.2">
      <c r="A1332" s="104"/>
      <c r="B1332" s="104">
        <f>VLOOKUP(BJB!$F$9:$F$5599,Ctrl!$B$4:$C$399,2,0)</f>
        <v>28</v>
      </c>
      <c r="C1332" s="104">
        <f>VLOOKUP(BJB!$G$9:$G$5599,Ctrl!$E$4:$F$399,2,0)</f>
        <v>2</v>
      </c>
      <c r="D1332" s="219">
        <v>1</v>
      </c>
      <c r="E1332" s="104" t="str">
        <f>VLOOKUP(BJB!$F$9:$F$5599,Ctrl!$B$4:$D$399,3,0)</f>
        <v>III</v>
      </c>
      <c r="F1332" s="139" t="s">
        <v>10541</v>
      </c>
      <c r="G1332" s="139" t="s">
        <v>1908</v>
      </c>
      <c r="H1332" s="684">
        <v>1110609001361</v>
      </c>
      <c r="I1332" s="220">
        <f>IF(G1331=BJB!$G2013,I1331+1,1)</f>
        <v>1</v>
      </c>
      <c r="J1332" s="912" t="s">
        <v>21461</v>
      </c>
      <c r="K1332" s="126" t="s">
        <v>5348</v>
      </c>
      <c r="L1332" s="104" t="s">
        <v>6477</v>
      </c>
      <c r="M1332" s="104" t="s">
        <v>5349</v>
      </c>
      <c r="N1332" s="120">
        <v>40795</v>
      </c>
      <c r="O1332" s="105">
        <v>45000000</v>
      </c>
      <c r="P1332" s="105" t="s">
        <v>15664</v>
      </c>
      <c r="Q1332" s="120">
        <v>41589</v>
      </c>
      <c r="R1332" s="105">
        <v>22584018</v>
      </c>
      <c r="S1332" s="234" t="s">
        <v>5326</v>
      </c>
      <c r="T1332" s="130">
        <v>41759</v>
      </c>
      <c r="U1332" s="112">
        <v>15808813</v>
      </c>
      <c r="V1332" s="109">
        <v>41730</v>
      </c>
      <c r="W1332" s="141">
        <v>15808813</v>
      </c>
      <c r="X1332" s="141">
        <v>0</v>
      </c>
      <c r="Y1332" s="141">
        <v>0</v>
      </c>
      <c r="Z1332" s="141">
        <v>0</v>
      </c>
      <c r="AA1332" s="114">
        <v>15288548</v>
      </c>
      <c r="AB1332" s="114"/>
      <c r="AC1332" s="132"/>
      <c r="AD1332" s="141"/>
      <c r="AE1332" s="106">
        <v>0</v>
      </c>
      <c r="AF1332" s="106">
        <v>0</v>
      </c>
      <c r="AG1332" s="106">
        <v>0</v>
      </c>
      <c r="AH1332" s="112"/>
      <c r="AI1332" s="112"/>
      <c r="AJ1332" s="112"/>
      <c r="AK1332" s="119"/>
      <c r="AL1332" s="112"/>
      <c r="AM1332" s="112"/>
      <c r="AN1332" s="114">
        <f t="shared" si="40"/>
        <v>15288548</v>
      </c>
      <c r="AO1332" s="114">
        <f t="shared" si="41"/>
        <v>520265</v>
      </c>
      <c r="AP1332" s="114"/>
      <c r="AQ1332" s="114"/>
      <c r="AR1332" s="114"/>
      <c r="AS1332" s="114"/>
    </row>
    <row r="1333" spans="1:46" s="190" customFormat="1" ht="15" customHeight="1" x14ac:dyDescent="0.2">
      <c r="A1333" s="104"/>
      <c r="B1333" s="104">
        <f>VLOOKUP(BJB!$F$9:$F$5599,Ctrl!$B$4:$C$399,2,0)</f>
        <v>28</v>
      </c>
      <c r="C1333" s="104">
        <f>VLOOKUP(BJB!$G$9:$G$5599,Ctrl!$E$4:$F$399,2,0)</f>
        <v>2</v>
      </c>
      <c r="D1333" s="219">
        <v>1</v>
      </c>
      <c r="E1333" s="104" t="str">
        <f>VLOOKUP(BJB!$F$9:$F$5599,Ctrl!$B$4:$D$399,3,0)</f>
        <v>III</v>
      </c>
      <c r="F1333" s="139" t="s">
        <v>10541</v>
      </c>
      <c r="G1333" s="139" t="s">
        <v>1908</v>
      </c>
      <c r="H1333" s="125">
        <v>1130115000746</v>
      </c>
      <c r="I1333" s="220">
        <f>IF(G1332=BJB!$G2026,I1332+1,1)</f>
        <v>1</v>
      </c>
      <c r="J1333" s="912" t="s">
        <v>21462</v>
      </c>
      <c r="K1333" s="126" t="s">
        <v>5787</v>
      </c>
      <c r="L1333" s="104" t="s">
        <v>6477</v>
      </c>
      <c r="M1333" s="104" t="s">
        <v>5785</v>
      </c>
      <c r="N1333" s="120">
        <v>41389</v>
      </c>
      <c r="O1333" s="105">
        <v>100000000</v>
      </c>
      <c r="P1333" s="105" t="s">
        <v>15665</v>
      </c>
      <c r="Q1333" s="120">
        <v>41687</v>
      </c>
      <c r="R1333" s="105">
        <v>100429396</v>
      </c>
      <c r="S1333" s="146" t="s">
        <v>5759</v>
      </c>
      <c r="T1333" s="109">
        <v>41844</v>
      </c>
      <c r="U1333" s="112">
        <v>67818841</v>
      </c>
      <c r="V1333" s="109">
        <v>41821</v>
      </c>
      <c r="W1333" s="141">
        <v>67818841</v>
      </c>
      <c r="X1333" s="141">
        <v>0</v>
      </c>
      <c r="Y1333" s="141">
        <v>0</v>
      </c>
      <c r="Z1333" s="141">
        <v>0</v>
      </c>
      <c r="AA1333" s="114">
        <v>228522</v>
      </c>
      <c r="AB1333" s="114"/>
      <c r="AC1333" s="132"/>
      <c r="AD1333" s="141"/>
      <c r="AE1333" s="106">
        <v>0</v>
      </c>
      <c r="AF1333" s="106">
        <v>0</v>
      </c>
      <c r="AG1333" s="106">
        <v>0</v>
      </c>
      <c r="AH1333" s="112"/>
      <c r="AI1333" s="112"/>
      <c r="AJ1333" s="112"/>
      <c r="AK1333" s="119"/>
      <c r="AL1333" s="112"/>
      <c r="AM1333" s="112"/>
      <c r="AN1333" s="114">
        <f t="shared" si="40"/>
        <v>228522</v>
      </c>
      <c r="AO1333" s="114">
        <f t="shared" si="41"/>
        <v>67590319</v>
      </c>
      <c r="AP1333" s="114"/>
      <c r="AQ1333" s="114"/>
      <c r="AR1333" s="114"/>
      <c r="AS1333" s="114"/>
    </row>
    <row r="1334" spans="1:46" s="190" customFormat="1" ht="15" customHeight="1" x14ac:dyDescent="0.2">
      <c r="A1334" s="104"/>
      <c r="B1334" s="104">
        <f>VLOOKUP(BJB!$F$9:$F$5599,Ctrl!$B$4:$C$399,2,0)</f>
        <v>28</v>
      </c>
      <c r="C1334" s="104">
        <f>VLOOKUP(BJB!$G$9:$G$5599,Ctrl!$E$4:$F$399,2,0)</f>
        <v>1</v>
      </c>
      <c r="D1334" s="219">
        <v>1</v>
      </c>
      <c r="E1334" s="104" t="str">
        <f>VLOOKUP(BJB!$F$9:$F$5599,Ctrl!$B$4:$D$399,3,0)</f>
        <v>III</v>
      </c>
      <c r="F1334" s="139" t="s">
        <v>10541</v>
      </c>
      <c r="G1334" s="139" t="s">
        <v>1717</v>
      </c>
      <c r="H1334" s="125">
        <v>1100430000008</v>
      </c>
      <c r="I1334" s="220">
        <f>IF(G1333=BJB!$G1766,I1333+1,1)</f>
        <v>1</v>
      </c>
      <c r="J1334" s="912" t="s">
        <v>21463</v>
      </c>
      <c r="K1334" s="121" t="s">
        <v>1839</v>
      </c>
      <c r="L1334" s="104" t="s">
        <v>6477</v>
      </c>
      <c r="M1334" s="104" t="s">
        <v>1840</v>
      </c>
      <c r="N1334" s="120">
        <v>40732</v>
      </c>
      <c r="O1334" s="107">
        <v>8700000</v>
      </c>
      <c r="P1334" s="105" t="s">
        <v>15666</v>
      </c>
      <c r="Q1334" s="120">
        <v>41037</v>
      </c>
      <c r="R1334" s="105">
        <v>9663697</v>
      </c>
      <c r="S1334" s="108" t="s">
        <v>1841</v>
      </c>
      <c r="T1334" s="109">
        <v>41120</v>
      </c>
      <c r="U1334" s="106">
        <v>6090000</v>
      </c>
      <c r="V1334" s="109">
        <v>41120</v>
      </c>
      <c r="W1334" s="141">
        <v>6090000</v>
      </c>
      <c r="X1334" s="141">
        <v>0</v>
      </c>
      <c r="Y1334" s="141">
        <v>0</v>
      </c>
      <c r="Z1334" s="141">
        <v>0</v>
      </c>
      <c r="AA1334" s="114">
        <v>560000</v>
      </c>
      <c r="AB1334" s="114"/>
      <c r="AC1334" s="132"/>
      <c r="AD1334" s="141"/>
      <c r="AE1334" s="106">
        <v>0</v>
      </c>
      <c r="AF1334" s="106">
        <v>0</v>
      </c>
      <c r="AG1334" s="106">
        <v>0</v>
      </c>
      <c r="AH1334" s="106"/>
      <c r="AI1334" s="106"/>
      <c r="AJ1334" s="106"/>
      <c r="AK1334" s="106"/>
      <c r="AL1334" s="106"/>
      <c r="AM1334" s="106"/>
      <c r="AN1334" s="114">
        <f t="shared" si="40"/>
        <v>560000</v>
      </c>
      <c r="AO1334" s="114">
        <f t="shared" si="41"/>
        <v>5530000</v>
      </c>
      <c r="AP1334" s="114"/>
      <c r="AQ1334" s="114"/>
      <c r="AR1334" s="114"/>
      <c r="AS1334" s="114"/>
    </row>
    <row r="1335" spans="1:46" s="190" customFormat="1" ht="15" customHeight="1" x14ac:dyDescent="0.2">
      <c r="A1335" s="104"/>
      <c r="B1335" s="104">
        <f>VLOOKUP(BJB!$F$9:$F$5599,Ctrl!$B$4:$C$399,2,0)</f>
        <v>28</v>
      </c>
      <c r="C1335" s="104">
        <f>VLOOKUP(BJB!$G$9:$G$5599,Ctrl!$E$4:$F$399,2,0)</f>
        <v>3</v>
      </c>
      <c r="D1335" s="219">
        <v>1</v>
      </c>
      <c r="E1335" s="104" t="str">
        <f>VLOOKUP(BJB!$F$9:$F$5599,Ctrl!$B$4:$D$399,3,0)</f>
        <v>III</v>
      </c>
      <c r="F1335" s="139" t="s">
        <v>10541</v>
      </c>
      <c r="G1335" s="139" t="s">
        <v>1957</v>
      </c>
      <c r="H1335" s="125"/>
      <c r="I1335" s="220"/>
      <c r="J1335" s="912" t="s">
        <v>21464</v>
      </c>
      <c r="K1335" s="121" t="s">
        <v>9670</v>
      </c>
      <c r="L1335" s="104" t="s">
        <v>6477</v>
      </c>
      <c r="M1335" s="104" t="s">
        <v>5469</v>
      </c>
      <c r="N1335" s="120">
        <v>41509</v>
      </c>
      <c r="O1335" s="105">
        <v>130000000</v>
      </c>
      <c r="P1335" s="105" t="s">
        <v>6222</v>
      </c>
      <c r="Q1335" s="120" t="s">
        <v>6222</v>
      </c>
      <c r="R1335" s="890">
        <v>0</v>
      </c>
      <c r="S1335" s="146" t="s">
        <v>10461</v>
      </c>
      <c r="T1335" s="109">
        <v>42517</v>
      </c>
      <c r="U1335" s="141">
        <v>74585026</v>
      </c>
      <c r="V1335" s="109" t="s">
        <v>6222</v>
      </c>
      <c r="W1335" s="141">
        <v>0</v>
      </c>
      <c r="X1335" s="141">
        <v>0</v>
      </c>
      <c r="Y1335" s="141">
        <v>0</v>
      </c>
      <c r="Z1335" s="141">
        <v>0</v>
      </c>
      <c r="AA1335" s="114">
        <v>0</v>
      </c>
      <c r="AB1335" s="114"/>
      <c r="AC1335" s="132"/>
      <c r="AD1335" s="141"/>
      <c r="AE1335" s="106">
        <v>0</v>
      </c>
      <c r="AF1335" s="106">
        <v>0</v>
      </c>
      <c r="AG1335" s="106">
        <v>0</v>
      </c>
      <c r="AH1335" s="141"/>
      <c r="AI1335" s="141"/>
      <c r="AJ1335" s="141"/>
      <c r="AK1335" s="141"/>
      <c r="AL1335" s="141"/>
      <c r="AM1335" s="141"/>
      <c r="AN1335" s="114">
        <f t="shared" si="40"/>
        <v>0</v>
      </c>
      <c r="AO1335" s="114">
        <f t="shared" si="41"/>
        <v>74585026</v>
      </c>
      <c r="AP1335" s="114"/>
      <c r="AQ1335" s="114"/>
      <c r="AR1335" s="114"/>
      <c r="AS1335" s="114"/>
      <c r="AT1335" s="191"/>
    </row>
    <row r="1336" spans="1:46" s="190" customFormat="1" ht="15" customHeight="1" x14ac:dyDescent="0.2">
      <c r="A1336" s="104"/>
      <c r="B1336" s="104">
        <f>VLOOKUP(BJB!$F$9:$F$5599,Ctrl!$B$4:$C$399,2,0)</f>
        <v>28</v>
      </c>
      <c r="C1336" s="104">
        <f>VLOOKUP(BJB!$G$9:$G$5599,Ctrl!$E$4:$F$399,2,0)</f>
        <v>1</v>
      </c>
      <c r="D1336" s="219">
        <v>1</v>
      </c>
      <c r="E1336" s="104" t="str">
        <f>VLOOKUP(BJB!$F$9:$F$5599,Ctrl!$B$4:$D$399,3,0)</f>
        <v>III</v>
      </c>
      <c r="F1336" s="139" t="s">
        <v>10541</v>
      </c>
      <c r="G1336" s="139" t="s">
        <v>1717</v>
      </c>
      <c r="H1336" s="125"/>
      <c r="I1336" s="220">
        <f>IF(G1335=BJB!$G1686,I1335+1,1)</f>
        <v>1</v>
      </c>
      <c r="J1336" s="912" t="s">
        <v>21465</v>
      </c>
      <c r="K1336" s="121" t="s">
        <v>1722</v>
      </c>
      <c r="L1336" s="104" t="s">
        <v>6477</v>
      </c>
      <c r="M1336" s="104" t="s">
        <v>1723</v>
      </c>
      <c r="N1336" s="142">
        <v>39412</v>
      </c>
      <c r="O1336" s="114">
        <v>35000000</v>
      </c>
      <c r="P1336" s="105" t="s">
        <v>6222</v>
      </c>
      <c r="Q1336" s="120" t="s">
        <v>6222</v>
      </c>
      <c r="R1336" s="890">
        <v>0</v>
      </c>
      <c r="S1336" s="108" t="s">
        <v>6902</v>
      </c>
      <c r="T1336" s="109">
        <v>40170</v>
      </c>
      <c r="U1336" s="114">
        <v>26250000</v>
      </c>
      <c r="V1336" s="109" t="s">
        <v>6222</v>
      </c>
      <c r="W1336" s="141">
        <v>0</v>
      </c>
      <c r="X1336" s="141">
        <v>0</v>
      </c>
      <c r="Y1336" s="141">
        <v>0</v>
      </c>
      <c r="Z1336" s="141">
        <v>0</v>
      </c>
      <c r="AA1336" s="114">
        <v>3157500</v>
      </c>
      <c r="AB1336" s="114"/>
      <c r="AC1336" s="114"/>
      <c r="AD1336" s="141"/>
      <c r="AE1336" s="106">
        <v>0</v>
      </c>
      <c r="AF1336" s="106">
        <v>0</v>
      </c>
      <c r="AG1336" s="106">
        <v>0</v>
      </c>
      <c r="AH1336" s="114"/>
      <c r="AI1336" s="114"/>
      <c r="AJ1336" s="114"/>
      <c r="AK1336" s="114"/>
      <c r="AL1336" s="114"/>
      <c r="AM1336" s="114"/>
      <c r="AN1336" s="114">
        <f t="shared" si="40"/>
        <v>3157500</v>
      </c>
      <c r="AO1336" s="114">
        <f t="shared" si="41"/>
        <v>23092500</v>
      </c>
      <c r="AP1336" s="114"/>
      <c r="AQ1336" s="114"/>
      <c r="AR1336" s="114"/>
      <c r="AS1336" s="114"/>
      <c r="AT1336" s="191"/>
    </row>
    <row r="1337" spans="1:46" s="190" customFormat="1" ht="15" customHeight="1" x14ac:dyDescent="0.2">
      <c r="A1337" s="104"/>
      <c r="B1337" s="104">
        <f>VLOOKUP(BJB!$F$9:$F$5599,Ctrl!$B$4:$C$399,2,0)</f>
        <v>28</v>
      </c>
      <c r="C1337" s="104">
        <f>VLOOKUP(BJB!$G$9:$G$5599,Ctrl!$E$4:$F$399,2,0)</f>
        <v>0</v>
      </c>
      <c r="D1337" s="219">
        <v>1</v>
      </c>
      <c r="E1337" s="104" t="str">
        <f>VLOOKUP(BJB!$F$9:$F$5599,Ctrl!$B$4:$D$399,3,0)</f>
        <v>III</v>
      </c>
      <c r="F1337" s="139" t="s">
        <v>10541</v>
      </c>
      <c r="G1337" s="139" t="s">
        <v>7655</v>
      </c>
      <c r="H1337" s="125"/>
      <c r="I1337" s="220">
        <f>IF(G1336=BJB!$G1666,I1336+1,1)</f>
        <v>1</v>
      </c>
      <c r="J1337" s="912" t="s">
        <v>21466</v>
      </c>
      <c r="K1337" s="121" t="s">
        <v>7307</v>
      </c>
      <c r="L1337" s="104" t="s">
        <v>6477</v>
      </c>
      <c r="M1337" s="104" t="s">
        <v>1705</v>
      </c>
      <c r="N1337" s="120">
        <v>41169</v>
      </c>
      <c r="O1337" s="105">
        <v>30000000</v>
      </c>
      <c r="P1337" s="105" t="s">
        <v>15667</v>
      </c>
      <c r="Q1337" s="120">
        <v>41856</v>
      </c>
      <c r="R1337" s="105">
        <v>22186628</v>
      </c>
      <c r="S1337" s="146" t="s">
        <v>7316</v>
      </c>
      <c r="T1337" s="109">
        <v>42093</v>
      </c>
      <c r="U1337" s="141">
        <v>14840889</v>
      </c>
      <c r="V1337" s="109">
        <v>42093</v>
      </c>
      <c r="W1337" s="141">
        <v>14840889</v>
      </c>
      <c r="X1337" s="141">
        <v>0</v>
      </c>
      <c r="Y1337" s="141">
        <v>0</v>
      </c>
      <c r="Z1337" s="141">
        <v>0</v>
      </c>
      <c r="AA1337" s="114">
        <v>0</v>
      </c>
      <c r="AB1337" s="114"/>
      <c r="AC1337" s="132"/>
      <c r="AD1337" s="141"/>
      <c r="AE1337" s="106">
        <v>0</v>
      </c>
      <c r="AF1337" s="106">
        <v>0</v>
      </c>
      <c r="AG1337" s="106">
        <v>0</v>
      </c>
      <c r="AH1337" s="141"/>
      <c r="AI1337" s="141"/>
      <c r="AJ1337" s="141"/>
      <c r="AK1337" s="141"/>
      <c r="AL1337" s="141"/>
      <c r="AM1337" s="141"/>
      <c r="AN1337" s="114">
        <f t="shared" si="40"/>
        <v>0</v>
      </c>
      <c r="AO1337" s="114">
        <f t="shared" si="41"/>
        <v>14840889</v>
      </c>
      <c r="AP1337" s="114"/>
      <c r="AQ1337" s="114"/>
      <c r="AR1337" s="114"/>
      <c r="AS1337" s="114"/>
    </row>
    <row r="1338" spans="1:46" s="190" customFormat="1" ht="15" customHeight="1" x14ac:dyDescent="0.2">
      <c r="A1338" s="104"/>
      <c r="B1338" s="104">
        <f>VLOOKUP(BJB!$F$9:$F$5599,Ctrl!$B$4:$C$399,2,0)</f>
        <v>28</v>
      </c>
      <c r="C1338" s="104">
        <f>VLOOKUP(BJB!$G$9:$G$5599,Ctrl!$E$4:$F$399,2,0)</f>
        <v>4</v>
      </c>
      <c r="D1338" s="219">
        <v>1</v>
      </c>
      <c r="E1338" s="104" t="str">
        <f>VLOOKUP(BJB!$F$9:$F$5599,Ctrl!$B$4:$D$399,3,0)</f>
        <v>III</v>
      </c>
      <c r="F1338" s="139" t="s">
        <v>10541</v>
      </c>
      <c r="G1338" s="139" t="s">
        <v>2026</v>
      </c>
      <c r="H1338" s="125" t="s">
        <v>13212</v>
      </c>
      <c r="I1338" s="220">
        <f>IF(G1337=BJB!$G1984,I1337+1,1)</f>
        <v>1</v>
      </c>
      <c r="J1338" s="891" t="s">
        <v>18306</v>
      </c>
      <c r="K1338" s="121" t="s">
        <v>8041</v>
      </c>
      <c r="L1338" s="104" t="s">
        <v>6477</v>
      </c>
      <c r="M1338" s="104" t="s">
        <v>5878</v>
      </c>
      <c r="N1338" s="120">
        <v>41271</v>
      </c>
      <c r="O1338" s="105">
        <v>175000000</v>
      </c>
      <c r="P1338" s="105" t="s">
        <v>15668</v>
      </c>
      <c r="Q1338" s="120">
        <v>41645</v>
      </c>
      <c r="R1338" s="105">
        <v>217993727</v>
      </c>
      <c r="S1338" s="146" t="s">
        <v>8208</v>
      </c>
      <c r="T1338" s="109">
        <v>42152</v>
      </c>
      <c r="U1338" s="141">
        <v>122500000</v>
      </c>
      <c r="V1338" s="109">
        <v>42152</v>
      </c>
      <c r="W1338" s="141">
        <v>122500000</v>
      </c>
      <c r="X1338" s="141">
        <v>0</v>
      </c>
      <c r="Y1338" s="141">
        <v>0</v>
      </c>
      <c r="Z1338" s="141">
        <v>0</v>
      </c>
      <c r="AA1338" s="114">
        <v>69982500</v>
      </c>
      <c r="AB1338" s="114"/>
      <c r="AC1338" s="132"/>
      <c r="AD1338" s="141"/>
      <c r="AE1338" s="106">
        <v>52517500</v>
      </c>
      <c r="AF1338" s="106">
        <v>0</v>
      </c>
      <c r="AG1338" s="106">
        <v>0</v>
      </c>
      <c r="AH1338" s="106"/>
      <c r="AI1338" s="106"/>
      <c r="AJ1338" s="106"/>
      <c r="AK1338" s="106"/>
      <c r="AL1338" s="106"/>
      <c r="AM1338" s="106"/>
      <c r="AN1338" s="114">
        <f t="shared" si="40"/>
        <v>122500000</v>
      </c>
      <c r="AO1338" s="114">
        <f t="shared" si="41"/>
        <v>0</v>
      </c>
      <c r="AP1338" s="114"/>
      <c r="AQ1338" s="114"/>
      <c r="AR1338" s="114"/>
      <c r="AS1338" s="114"/>
    </row>
    <row r="1339" spans="1:46" s="190" customFormat="1" ht="15" customHeight="1" x14ac:dyDescent="0.2">
      <c r="A1339" s="104"/>
      <c r="B1339" s="104">
        <f>VLOOKUP(BJB!$F$9:$F$5599,Ctrl!$B$4:$C$399,2,0)</f>
        <v>28</v>
      </c>
      <c r="C1339" s="104">
        <f>VLOOKUP(BJB!$G$9:$G$5599,Ctrl!$E$4:$F$399,2,0)</f>
        <v>5</v>
      </c>
      <c r="D1339" s="219">
        <v>1</v>
      </c>
      <c r="E1339" s="104" t="str">
        <f>VLOOKUP(BJB!$F$9:$F$5599,Ctrl!$B$4:$D$399,3,0)</f>
        <v>III</v>
      </c>
      <c r="F1339" s="139" t="s">
        <v>10541</v>
      </c>
      <c r="G1339" s="139" t="s">
        <v>2058</v>
      </c>
      <c r="H1339" s="125"/>
      <c r="I1339" s="220">
        <f>IF(G1338=BJB!$G1847,I1338+1,1)</f>
        <v>1</v>
      </c>
      <c r="J1339" s="912" t="s">
        <v>21467</v>
      </c>
      <c r="K1339" s="121" t="s">
        <v>7773</v>
      </c>
      <c r="L1339" s="104" t="s">
        <v>6477</v>
      </c>
      <c r="M1339" s="104" t="s">
        <v>7849</v>
      </c>
      <c r="N1339" s="120">
        <v>41211</v>
      </c>
      <c r="O1339" s="105">
        <v>11000000</v>
      </c>
      <c r="P1339" s="105" t="s">
        <v>15669</v>
      </c>
      <c r="Q1339" s="120">
        <v>41948</v>
      </c>
      <c r="R1339" s="105">
        <v>13043151</v>
      </c>
      <c r="S1339" s="146" t="s">
        <v>7911</v>
      </c>
      <c r="T1339" s="109">
        <v>42114</v>
      </c>
      <c r="U1339" s="141">
        <v>7700000</v>
      </c>
      <c r="V1339" s="109">
        <v>42114</v>
      </c>
      <c r="W1339" s="141">
        <v>7700000</v>
      </c>
      <c r="X1339" s="141">
        <v>0</v>
      </c>
      <c r="Y1339" s="141">
        <v>0</v>
      </c>
      <c r="Z1339" s="141">
        <v>0</v>
      </c>
      <c r="AA1339" s="114">
        <v>0</v>
      </c>
      <c r="AB1339" s="114"/>
      <c r="AC1339" s="132"/>
      <c r="AD1339" s="141"/>
      <c r="AE1339" s="106">
        <v>0</v>
      </c>
      <c r="AF1339" s="106">
        <v>0</v>
      </c>
      <c r="AG1339" s="106">
        <v>0</v>
      </c>
      <c r="AH1339" s="141"/>
      <c r="AI1339" s="141"/>
      <c r="AJ1339" s="141"/>
      <c r="AK1339" s="141"/>
      <c r="AL1339" s="141"/>
      <c r="AM1339" s="141"/>
      <c r="AN1339" s="114">
        <f t="shared" si="40"/>
        <v>0</v>
      </c>
      <c r="AO1339" s="114">
        <f t="shared" si="41"/>
        <v>7700000</v>
      </c>
      <c r="AP1339" s="114"/>
      <c r="AQ1339" s="114"/>
      <c r="AR1339" s="114"/>
      <c r="AS1339" s="114"/>
    </row>
    <row r="1340" spans="1:46" s="190" customFormat="1" ht="15" customHeight="1" x14ac:dyDescent="0.2">
      <c r="A1340" s="104"/>
      <c r="B1340" s="104">
        <f>VLOOKUP(BJB!$F$9:$F$5599,Ctrl!$B$4:$C$399,2,0)</f>
        <v>28</v>
      </c>
      <c r="C1340" s="104">
        <f>VLOOKUP(BJB!$G$9:$G$5599,Ctrl!$E$4:$F$399,2,0)</f>
        <v>7</v>
      </c>
      <c r="D1340" s="219">
        <v>1</v>
      </c>
      <c r="E1340" s="104" t="str">
        <f>VLOOKUP(BJB!$F$9:$F$5599,Ctrl!$B$4:$D$399,3,0)</f>
        <v>III</v>
      </c>
      <c r="F1340" s="139" t="s">
        <v>10541</v>
      </c>
      <c r="G1340" s="139" t="s">
        <v>6581</v>
      </c>
      <c r="H1340" s="125" t="s">
        <v>7972</v>
      </c>
      <c r="I1340" s="220">
        <f>IF(G1339=BJB!$G2047,I1339+1,1)</f>
        <v>1</v>
      </c>
      <c r="J1340" s="912" t="s">
        <v>21468</v>
      </c>
      <c r="K1340" s="126" t="s">
        <v>7590</v>
      </c>
      <c r="L1340" s="104" t="s">
        <v>6477</v>
      </c>
      <c r="M1340" s="127" t="s">
        <v>5860</v>
      </c>
      <c r="N1340" s="128">
        <v>41351</v>
      </c>
      <c r="O1340" s="140">
        <v>25000000</v>
      </c>
      <c r="P1340" s="105" t="s">
        <v>15670</v>
      </c>
      <c r="Q1340" s="120">
        <v>41775</v>
      </c>
      <c r="R1340" s="105">
        <v>23431837</v>
      </c>
      <c r="S1340" s="146" t="s">
        <v>5759</v>
      </c>
      <c r="T1340" s="109">
        <v>41844</v>
      </c>
      <c r="U1340" s="141">
        <v>15025554</v>
      </c>
      <c r="V1340" s="109">
        <v>41821</v>
      </c>
      <c r="W1340" s="141">
        <v>15025554</v>
      </c>
      <c r="X1340" s="141">
        <v>0</v>
      </c>
      <c r="Y1340" s="141">
        <v>0</v>
      </c>
      <c r="Z1340" s="141">
        <v>0</v>
      </c>
      <c r="AA1340" s="114">
        <v>496256</v>
      </c>
      <c r="AB1340" s="114"/>
      <c r="AC1340" s="132"/>
      <c r="AD1340" s="141"/>
      <c r="AE1340" s="106">
        <v>0</v>
      </c>
      <c r="AF1340" s="106">
        <v>0</v>
      </c>
      <c r="AG1340" s="106">
        <v>0</v>
      </c>
      <c r="AH1340" s="141"/>
      <c r="AI1340" s="141"/>
      <c r="AJ1340" s="141"/>
      <c r="AK1340" s="154"/>
      <c r="AL1340" s="141"/>
      <c r="AM1340" s="141"/>
      <c r="AN1340" s="114">
        <f t="shared" si="40"/>
        <v>496256</v>
      </c>
      <c r="AO1340" s="114">
        <f t="shared" si="41"/>
        <v>14529298</v>
      </c>
      <c r="AP1340" s="114"/>
      <c r="AQ1340" s="114"/>
      <c r="AR1340" s="114"/>
      <c r="AS1340" s="114"/>
    </row>
    <row r="1341" spans="1:46" s="190" customFormat="1" ht="15" customHeight="1" x14ac:dyDescent="0.2">
      <c r="A1341" s="104"/>
      <c r="B1341" s="104">
        <f>VLOOKUP(BJB!$F$9:$F$5599,Ctrl!$B$4:$C$399,2,0)</f>
        <v>28</v>
      </c>
      <c r="C1341" s="104">
        <f>VLOOKUP(BJB!$G$9:$G$5599,Ctrl!$E$4:$F$399,2,0)</f>
        <v>0</v>
      </c>
      <c r="D1341" s="219">
        <v>1</v>
      </c>
      <c r="E1341" s="104" t="str">
        <f>VLOOKUP(BJB!$F$9:$F$5599,Ctrl!$B$4:$D$399,3,0)</f>
        <v>III</v>
      </c>
      <c r="F1341" s="139" t="s">
        <v>10541</v>
      </c>
      <c r="G1341" s="139" t="s">
        <v>7655</v>
      </c>
      <c r="H1341" s="125"/>
      <c r="I1341" s="220">
        <f>IF(G1340=BJB!$G1504,I1340+1,1)</f>
        <v>1</v>
      </c>
      <c r="J1341" s="912" t="s">
        <v>21469</v>
      </c>
      <c r="K1341" s="121" t="s">
        <v>1601</v>
      </c>
      <c r="L1341" s="104" t="s">
        <v>6477</v>
      </c>
      <c r="M1341" s="104" t="s">
        <v>1597</v>
      </c>
      <c r="N1341" s="120">
        <v>39953</v>
      </c>
      <c r="O1341" s="107">
        <v>16000000</v>
      </c>
      <c r="P1341" s="105" t="s">
        <v>6222</v>
      </c>
      <c r="Q1341" s="120" t="s">
        <v>6222</v>
      </c>
      <c r="R1341" s="890">
        <v>0</v>
      </c>
      <c r="S1341" s="108" t="s">
        <v>1595</v>
      </c>
      <c r="T1341" s="109">
        <v>40864</v>
      </c>
      <c r="U1341" s="106">
        <v>6486120</v>
      </c>
      <c r="V1341" s="109" t="s">
        <v>6222</v>
      </c>
      <c r="W1341" s="141">
        <v>0</v>
      </c>
      <c r="X1341" s="141">
        <v>0</v>
      </c>
      <c r="Y1341" s="141">
        <v>0</v>
      </c>
      <c r="Z1341" s="141">
        <v>0</v>
      </c>
      <c r="AA1341" s="114">
        <v>0</v>
      </c>
      <c r="AB1341" s="114"/>
      <c r="AC1341" s="106"/>
      <c r="AD1341" s="141"/>
      <c r="AE1341" s="106">
        <v>0</v>
      </c>
      <c r="AF1341" s="106">
        <v>0</v>
      </c>
      <c r="AG1341" s="106">
        <v>0</v>
      </c>
      <c r="AH1341" s="106"/>
      <c r="AI1341" s="106"/>
      <c r="AJ1341" s="106"/>
      <c r="AK1341" s="106"/>
      <c r="AL1341" s="106"/>
      <c r="AM1341" s="106"/>
      <c r="AN1341" s="114">
        <f t="shared" si="40"/>
        <v>0</v>
      </c>
      <c r="AO1341" s="114">
        <f t="shared" si="41"/>
        <v>6486120</v>
      </c>
      <c r="AP1341" s="114"/>
      <c r="AQ1341" s="114"/>
      <c r="AR1341" s="114"/>
      <c r="AS1341" s="114"/>
    </row>
    <row r="1342" spans="1:46" s="190" customFormat="1" ht="15" customHeight="1" x14ac:dyDescent="0.2">
      <c r="A1342" s="104"/>
      <c r="B1342" s="104">
        <f>VLOOKUP(BJB!$F$9:$F$5599,Ctrl!$B$4:$C$399,2,0)</f>
        <v>28</v>
      </c>
      <c r="C1342" s="104">
        <f>VLOOKUP(BJB!$G$9:$G$5599,Ctrl!$E$4:$F$399,2,0)</f>
        <v>1</v>
      </c>
      <c r="D1342" s="219">
        <v>1</v>
      </c>
      <c r="E1342" s="104" t="str">
        <f>VLOOKUP(BJB!$F$9:$F$5599,Ctrl!$B$4:$D$399,3,0)</f>
        <v>III</v>
      </c>
      <c r="F1342" s="139" t="s">
        <v>10541</v>
      </c>
      <c r="G1342" s="139" t="s">
        <v>1717</v>
      </c>
      <c r="H1342" s="125"/>
      <c r="I1342" s="220">
        <f>IF(G1341=BJB!$G1721,I1341+1,1)</f>
        <v>1</v>
      </c>
      <c r="J1342" s="912" t="s">
        <v>21470</v>
      </c>
      <c r="K1342" s="121" t="s">
        <v>1778</v>
      </c>
      <c r="L1342" s="104" t="s">
        <v>6477</v>
      </c>
      <c r="M1342" s="104" t="s">
        <v>1725</v>
      </c>
      <c r="N1342" s="120">
        <v>39765</v>
      </c>
      <c r="O1342" s="107">
        <v>10000000</v>
      </c>
      <c r="P1342" s="105" t="s">
        <v>6222</v>
      </c>
      <c r="Q1342" s="120" t="s">
        <v>6222</v>
      </c>
      <c r="R1342" s="890">
        <v>0</v>
      </c>
      <c r="S1342" s="108" t="s">
        <v>1775</v>
      </c>
      <c r="T1342" s="109">
        <v>40753</v>
      </c>
      <c r="U1342" s="106">
        <v>6947325</v>
      </c>
      <c r="V1342" s="109" t="s">
        <v>6222</v>
      </c>
      <c r="W1342" s="141">
        <v>0</v>
      </c>
      <c r="X1342" s="141">
        <v>0</v>
      </c>
      <c r="Y1342" s="141">
        <v>0</v>
      </c>
      <c r="Z1342" s="141">
        <v>0</v>
      </c>
      <c r="AA1342" s="114">
        <v>0</v>
      </c>
      <c r="AB1342" s="114"/>
      <c r="AC1342" s="106"/>
      <c r="AD1342" s="141"/>
      <c r="AE1342" s="106">
        <v>0</v>
      </c>
      <c r="AF1342" s="106">
        <v>0</v>
      </c>
      <c r="AG1342" s="106">
        <v>0</v>
      </c>
      <c r="AH1342" s="106"/>
      <c r="AI1342" s="106"/>
      <c r="AJ1342" s="106"/>
      <c r="AK1342" s="106"/>
      <c r="AL1342" s="106"/>
      <c r="AM1342" s="106"/>
      <c r="AN1342" s="114">
        <f t="shared" si="40"/>
        <v>0</v>
      </c>
      <c r="AO1342" s="114">
        <f t="shared" si="41"/>
        <v>6947325</v>
      </c>
      <c r="AP1342" s="114"/>
      <c r="AQ1342" s="114"/>
      <c r="AR1342" s="114"/>
      <c r="AS1342" s="114"/>
    </row>
    <row r="1343" spans="1:46" s="190" customFormat="1" ht="15" customHeight="1" x14ac:dyDescent="0.2">
      <c r="A1343" s="104"/>
      <c r="B1343" s="104">
        <f>VLOOKUP(BJB!$F$9:$F$5599,Ctrl!$B$4:$C$399,2,0)</f>
        <v>28</v>
      </c>
      <c r="C1343" s="104">
        <f>VLOOKUP(BJB!$G$9:$G$5599,Ctrl!$E$4:$F$399,2,0)</f>
        <v>0</v>
      </c>
      <c r="D1343" s="219">
        <v>1</v>
      </c>
      <c r="E1343" s="104" t="str">
        <f>VLOOKUP(BJB!$F$9:$F$5599,Ctrl!$B$4:$D$399,3,0)</f>
        <v>III</v>
      </c>
      <c r="F1343" s="139" t="s">
        <v>10541</v>
      </c>
      <c r="G1343" s="139" t="s">
        <v>7655</v>
      </c>
      <c r="H1343" s="125" t="s">
        <v>6645</v>
      </c>
      <c r="I1343" s="220">
        <f>IF(G1342=BJB!$G1667,I1342+1,1)</f>
        <v>1</v>
      </c>
      <c r="J1343" s="891" t="s">
        <v>18307</v>
      </c>
      <c r="K1343" s="121" t="s">
        <v>6201</v>
      </c>
      <c r="L1343" s="104" t="s">
        <v>6477</v>
      </c>
      <c r="M1343" s="104" t="s">
        <v>5363</v>
      </c>
      <c r="N1343" s="120">
        <v>41218</v>
      </c>
      <c r="O1343" s="114">
        <v>28000000</v>
      </c>
      <c r="P1343" s="105" t="s">
        <v>15671</v>
      </c>
      <c r="Q1343" s="120">
        <v>41856</v>
      </c>
      <c r="R1343" s="105">
        <v>20999556</v>
      </c>
      <c r="S1343" s="146" t="s">
        <v>6255</v>
      </c>
      <c r="T1343" s="109">
        <v>42031</v>
      </c>
      <c r="U1343" s="114">
        <v>14146595</v>
      </c>
      <c r="V1343" s="109">
        <v>42031</v>
      </c>
      <c r="W1343" s="141">
        <v>14146595</v>
      </c>
      <c r="X1343" s="141">
        <v>0</v>
      </c>
      <c r="Y1343" s="141">
        <v>0</v>
      </c>
      <c r="Z1343" s="141">
        <v>0</v>
      </c>
      <c r="AA1343" s="114">
        <v>3285435</v>
      </c>
      <c r="AB1343" s="114">
        <v>216147</v>
      </c>
      <c r="AC1343" s="132">
        <v>216147</v>
      </c>
      <c r="AD1343" s="141"/>
      <c r="AE1343" s="106">
        <v>216147</v>
      </c>
      <c r="AF1343" s="106">
        <v>216147</v>
      </c>
      <c r="AG1343" s="106">
        <v>216147</v>
      </c>
      <c r="AH1343" s="114"/>
      <c r="AI1343" s="114"/>
      <c r="AJ1343" s="114"/>
      <c r="AK1343" s="119"/>
      <c r="AL1343" s="114"/>
      <c r="AM1343" s="114"/>
      <c r="AN1343" s="114">
        <f t="shared" si="40"/>
        <v>4366170</v>
      </c>
      <c r="AO1343" s="114">
        <f t="shared" si="41"/>
        <v>9780425</v>
      </c>
      <c r="AP1343" s="114"/>
      <c r="AQ1343" s="114"/>
      <c r="AR1343" s="114"/>
      <c r="AS1343" s="114"/>
    </row>
    <row r="1344" spans="1:46" s="190" customFormat="1" ht="15" customHeight="1" x14ac:dyDescent="0.2">
      <c r="A1344" s="104"/>
      <c r="B1344" s="104">
        <f>VLOOKUP(BJB!$F$9:$F$5599,Ctrl!$B$4:$C$399,2,0)</f>
        <v>28</v>
      </c>
      <c r="C1344" s="104">
        <f>VLOOKUP(BJB!$G$9:$G$5599,Ctrl!$E$4:$F$399,2,0)</f>
        <v>0</v>
      </c>
      <c r="D1344" s="219">
        <v>1</v>
      </c>
      <c r="E1344" s="104" t="str">
        <f>VLOOKUP(BJB!$F$9:$F$5599,Ctrl!$B$4:$D$399,3,0)</f>
        <v>III</v>
      </c>
      <c r="F1344" s="139" t="s">
        <v>10541</v>
      </c>
      <c r="G1344" s="139" t="s">
        <v>7655</v>
      </c>
      <c r="H1344" s="125"/>
      <c r="I1344" s="220">
        <f>IF(G1343=BJB!$G1562,I1343+1,1)</f>
        <v>1</v>
      </c>
      <c r="J1344" s="912" t="s">
        <v>21471</v>
      </c>
      <c r="K1344" s="121" t="s">
        <v>1694</v>
      </c>
      <c r="L1344" s="104" t="s">
        <v>6477</v>
      </c>
      <c r="M1344" s="104" t="s">
        <v>1695</v>
      </c>
      <c r="N1344" s="120">
        <v>41089</v>
      </c>
      <c r="O1344" s="107">
        <v>70000000</v>
      </c>
      <c r="P1344" s="105" t="s">
        <v>15672</v>
      </c>
      <c r="Q1344" s="120">
        <v>41395</v>
      </c>
      <c r="R1344" s="105">
        <v>66652502</v>
      </c>
      <c r="S1344" s="146" t="s">
        <v>1688</v>
      </c>
      <c r="T1344" s="109">
        <v>41453</v>
      </c>
      <c r="U1344" s="106">
        <v>44326672</v>
      </c>
      <c r="V1344" s="109">
        <v>41453</v>
      </c>
      <c r="W1344" s="141">
        <v>44326672</v>
      </c>
      <c r="X1344" s="141">
        <v>0</v>
      </c>
      <c r="Y1344" s="141">
        <v>0</v>
      </c>
      <c r="Z1344" s="141">
        <v>0</v>
      </c>
      <c r="AA1344" s="114">
        <v>0</v>
      </c>
      <c r="AB1344" s="114"/>
      <c r="AC1344" s="106"/>
      <c r="AD1344" s="141"/>
      <c r="AE1344" s="106">
        <v>0</v>
      </c>
      <c r="AF1344" s="106">
        <v>0</v>
      </c>
      <c r="AG1344" s="106">
        <v>0</v>
      </c>
      <c r="AH1344" s="106"/>
      <c r="AI1344" s="106"/>
      <c r="AJ1344" s="106"/>
      <c r="AK1344" s="106"/>
      <c r="AL1344" s="106"/>
      <c r="AM1344" s="106"/>
      <c r="AN1344" s="114">
        <f t="shared" si="40"/>
        <v>0</v>
      </c>
      <c r="AO1344" s="114">
        <f t="shared" si="41"/>
        <v>44326672</v>
      </c>
      <c r="AP1344" s="114"/>
      <c r="AQ1344" s="114"/>
      <c r="AR1344" s="114"/>
      <c r="AS1344" s="114"/>
    </row>
    <row r="1345" spans="1:46" s="190" customFormat="1" ht="15" customHeight="1" x14ac:dyDescent="0.2">
      <c r="A1345" s="104"/>
      <c r="B1345" s="104">
        <f>VLOOKUP(BJB!$F$9:$F$5599,Ctrl!$B$4:$C$399,2,0)</f>
        <v>28</v>
      </c>
      <c r="C1345" s="104">
        <f>VLOOKUP(BJB!$G$9:$G$5599,Ctrl!$E$4:$F$399,2,0)</f>
        <v>3</v>
      </c>
      <c r="D1345" s="219">
        <v>1</v>
      </c>
      <c r="E1345" s="104" t="str">
        <f>VLOOKUP(BJB!$F$9:$F$5599,Ctrl!$B$4:$D$399,3,0)</f>
        <v>III</v>
      </c>
      <c r="F1345" s="139" t="s">
        <v>10541</v>
      </c>
      <c r="G1345" s="139" t="s">
        <v>1957</v>
      </c>
      <c r="H1345" s="125" t="s">
        <v>7460</v>
      </c>
      <c r="I1345" s="220">
        <f>IF(G1344=BJB!$G1879,I1344+1,1)</f>
        <v>1</v>
      </c>
      <c r="J1345" s="912" t="s">
        <v>21472</v>
      </c>
      <c r="K1345" s="121" t="s">
        <v>1990</v>
      </c>
      <c r="L1345" s="104" t="s">
        <v>6477</v>
      </c>
      <c r="M1345" s="104" t="s">
        <v>1991</v>
      </c>
      <c r="N1345" s="120">
        <v>40819</v>
      </c>
      <c r="O1345" s="107">
        <v>50000000</v>
      </c>
      <c r="P1345" s="105" t="s">
        <v>15673</v>
      </c>
      <c r="Q1345" s="120">
        <v>41366</v>
      </c>
      <c r="R1345" s="105">
        <v>39183333</v>
      </c>
      <c r="S1345" s="146" t="s">
        <v>1992</v>
      </c>
      <c r="T1345" s="109">
        <v>41394</v>
      </c>
      <c r="U1345" s="106">
        <v>25153333</v>
      </c>
      <c r="V1345" s="109">
        <v>41394</v>
      </c>
      <c r="W1345" s="141">
        <v>25153333</v>
      </c>
      <c r="X1345" s="141">
        <v>0</v>
      </c>
      <c r="Y1345" s="141">
        <v>0</v>
      </c>
      <c r="Z1345" s="141">
        <v>0</v>
      </c>
      <c r="AA1345" s="150">
        <v>2793000</v>
      </c>
      <c r="AB1345" s="150"/>
      <c r="AC1345" s="132"/>
      <c r="AD1345" s="141"/>
      <c r="AE1345" s="106">
        <v>0</v>
      </c>
      <c r="AF1345" s="106">
        <v>0</v>
      </c>
      <c r="AG1345" s="106">
        <v>0</v>
      </c>
      <c r="AH1345" s="106"/>
      <c r="AI1345" s="106"/>
      <c r="AJ1345" s="106"/>
      <c r="AK1345" s="106"/>
      <c r="AL1345" s="106"/>
      <c r="AM1345" s="106"/>
      <c r="AN1345" s="114">
        <f t="shared" si="40"/>
        <v>2793000</v>
      </c>
      <c r="AO1345" s="114">
        <f t="shared" si="41"/>
        <v>22360333</v>
      </c>
      <c r="AP1345" s="114"/>
      <c r="AQ1345" s="114"/>
      <c r="AR1345" s="114"/>
      <c r="AS1345" s="114"/>
    </row>
    <row r="1346" spans="1:46" s="190" customFormat="1" ht="15" customHeight="1" x14ac:dyDescent="0.2">
      <c r="A1346" s="104"/>
      <c r="B1346" s="104">
        <f>VLOOKUP(BJB!$F$9:$F$5599,Ctrl!$B$4:$C$399,2,0)</f>
        <v>28</v>
      </c>
      <c r="C1346" s="104">
        <f>VLOOKUP(BJB!$G$9:$G$5599,Ctrl!$E$4:$F$399,2,0)</f>
        <v>1</v>
      </c>
      <c r="D1346" s="219">
        <v>1</v>
      </c>
      <c r="E1346" s="104" t="str">
        <f>VLOOKUP(BJB!$F$9:$F$5599,Ctrl!$B$4:$D$399,3,0)</f>
        <v>III</v>
      </c>
      <c r="F1346" s="139" t="s">
        <v>10541</v>
      </c>
      <c r="G1346" s="139" t="s">
        <v>1717</v>
      </c>
      <c r="H1346" s="125"/>
      <c r="I1346" s="220">
        <f>IF(G1345=BJB!$G1745,I1345+1,1)</f>
        <v>1</v>
      </c>
      <c r="J1346" s="912" t="s">
        <v>21473</v>
      </c>
      <c r="K1346" s="121" t="s">
        <v>1812</v>
      </c>
      <c r="L1346" s="104" t="s">
        <v>6477</v>
      </c>
      <c r="M1346" s="104" t="s">
        <v>1813</v>
      </c>
      <c r="N1346" s="120">
        <v>40263</v>
      </c>
      <c r="O1346" s="107">
        <v>49000000</v>
      </c>
      <c r="P1346" s="105" t="s">
        <v>15674</v>
      </c>
      <c r="Q1346" s="120">
        <v>40879</v>
      </c>
      <c r="R1346" s="105">
        <v>47419578</v>
      </c>
      <c r="S1346" s="108" t="s">
        <v>6911</v>
      </c>
      <c r="T1346" s="109">
        <v>40924</v>
      </c>
      <c r="U1346" s="106">
        <v>34481362</v>
      </c>
      <c r="V1346" s="109">
        <v>40924</v>
      </c>
      <c r="W1346" s="141">
        <v>34481362</v>
      </c>
      <c r="X1346" s="141">
        <v>0</v>
      </c>
      <c r="Y1346" s="141">
        <v>0</v>
      </c>
      <c r="Z1346" s="141">
        <v>0</v>
      </c>
      <c r="AA1346" s="114">
        <v>0</v>
      </c>
      <c r="AB1346" s="114"/>
      <c r="AC1346" s="106"/>
      <c r="AD1346" s="141"/>
      <c r="AE1346" s="106">
        <v>0</v>
      </c>
      <c r="AF1346" s="106">
        <v>0</v>
      </c>
      <c r="AG1346" s="106">
        <v>0</v>
      </c>
      <c r="AH1346" s="106"/>
      <c r="AI1346" s="106"/>
      <c r="AJ1346" s="106"/>
      <c r="AK1346" s="106"/>
      <c r="AL1346" s="106"/>
      <c r="AM1346" s="106"/>
      <c r="AN1346" s="114">
        <f t="shared" si="40"/>
        <v>0</v>
      </c>
      <c r="AO1346" s="114">
        <f t="shared" si="41"/>
        <v>34481362</v>
      </c>
      <c r="AP1346" s="114"/>
      <c r="AQ1346" s="114"/>
      <c r="AR1346" s="114"/>
      <c r="AS1346" s="114"/>
    </row>
    <row r="1347" spans="1:46" s="190" customFormat="1" ht="15" customHeight="1" x14ac:dyDescent="0.2">
      <c r="A1347" s="104"/>
      <c r="B1347" s="104">
        <f>VLOOKUP(BJB!$F$9:$F$5599,Ctrl!$B$4:$C$399,2,0)</f>
        <v>28</v>
      </c>
      <c r="C1347" s="104">
        <f>VLOOKUP(BJB!$G$9:$G$5599,Ctrl!$E$4:$F$399,2,0)</f>
        <v>5</v>
      </c>
      <c r="D1347" s="219">
        <v>1</v>
      </c>
      <c r="E1347" s="104" t="str">
        <f>VLOOKUP(BJB!$F$9:$F$5599,Ctrl!$B$4:$D$399,3,0)</f>
        <v>III</v>
      </c>
      <c r="F1347" s="139" t="s">
        <v>10541</v>
      </c>
      <c r="G1347" s="139" t="s">
        <v>2058</v>
      </c>
      <c r="H1347" s="125"/>
      <c r="I1347" s="220">
        <f>IF(G1346=BJB!$G1850,I1346+1,1)</f>
        <v>1</v>
      </c>
      <c r="J1347" s="912" t="s">
        <v>21474</v>
      </c>
      <c r="K1347" s="121" t="s">
        <v>7782</v>
      </c>
      <c r="L1347" s="104" t="s">
        <v>6477</v>
      </c>
      <c r="M1347" s="104" t="s">
        <v>7855</v>
      </c>
      <c r="N1347" s="120">
        <v>41437</v>
      </c>
      <c r="O1347" s="105">
        <v>22000000</v>
      </c>
      <c r="P1347" s="105" t="s">
        <v>15675</v>
      </c>
      <c r="Q1347" s="120">
        <v>42044</v>
      </c>
      <c r="R1347" s="105">
        <v>17231891.68</v>
      </c>
      <c r="S1347" s="146" t="s">
        <v>7917</v>
      </c>
      <c r="T1347" s="109">
        <v>42114</v>
      </c>
      <c r="U1347" s="141">
        <v>11649505</v>
      </c>
      <c r="V1347" s="109">
        <v>42114</v>
      </c>
      <c r="W1347" s="141">
        <v>11649505</v>
      </c>
      <c r="X1347" s="141">
        <v>0</v>
      </c>
      <c r="Y1347" s="141">
        <v>0</v>
      </c>
      <c r="Z1347" s="141">
        <v>0</v>
      </c>
      <c r="AA1347" s="114">
        <v>0</v>
      </c>
      <c r="AB1347" s="114"/>
      <c r="AC1347" s="132"/>
      <c r="AD1347" s="141"/>
      <c r="AE1347" s="106">
        <v>0</v>
      </c>
      <c r="AF1347" s="106">
        <v>0</v>
      </c>
      <c r="AG1347" s="106">
        <v>0</v>
      </c>
      <c r="AH1347" s="141"/>
      <c r="AI1347" s="141"/>
      <c r="AJ1347" s="141"/>
      <c r="AK1347" s="141"/>
      <c r="AL1347" s="141"/>
      <c r="AM1347" s="141"/>
      <c r="AN1347" s="114">
        <f t="shared" si="40"/>
        <v>0</v>
      </c>
      <c r="AO1347" s="114">
        <f t="shared" si="41"/>
        <v>11649505</v>
      </c>
      <c r="AP1347" s="114"/>
      <c r="AQ1347" s="114"/>
      <c r="AR1347" s="114"/>
      <c r="AS1347" s="114"/>
    </row>
    <row r="1348" spans="1:46" s="190" customFormat="1" ht="15" customHeight="1" x14ac:dyDescent="0.2">
      <c r="A1348" s="104"/>
      <c r="B1348" s="104">
        <f>VLOOKUP(BJB!$F$9:$F$5599,Ctrl!$B$4:$C$399,2,0)</f>
        <v>28</v>
      </c>
      <c r="C1348" s="104">
        <f>VLOOKUP(BJB!$G$9:$G$5599,Ctrl!$E$4:$F$399,2,0)</f>
        <v>6</v>
      </c>
      <c r="D1348" s="219">
        <v>1</v>
      </c>
      <c r="E1348" s="104" t="str">
        <f>VLOOKUP(BJB!$F$9:$F$5599,Ctrl!$B$4:$D$399,3,0)</f>
        <v>III</v>
      </c>
      <c r="F1348" s="139" t="s">
        <v>10541</v>
      </c>
      <c r="G1348" s="139" t="s">
        <v>7406</v>
      </c>
      <c r="H1348" s="125" t="s">
        <v>7452</v>
      </c>
      <c r="I1348" s="220">
        <f>IF(G1347=BJB!$G2061,I1347+1,1)</f>
        <v>1</v>
      </c>
      <c r="J1348" s="891" t="s">
        <v>18308</v>
      </c>
      <c r="K1348" s="126" t="s">
        <v>7586</v>
      </c>
      <c r="L1348" s="104" t="s">
        <v>6477</v>
      </c>
      <c r="M1348" s="127" t="s">
        <v>5616</v>
      </c>
      <c r="N1348" s="128">
        <v>41348</v>
      </c>
      <c r="O1348" s="140">
        <v>75000000</v>
      </c>
      <c r="P1348" s="105" t="s">
        <v>6222</v>
      </c>
      <c r="Q1348" s="120" t="s">
        <v>6222</v>
      </c>
      <c r="R1348" s="890">
        <v>0</v>
      </c>
      <c r="S1348" s="146" t="s">
        <v>5759</v>
      </c>
      <c r="T1348" s="109">
        <v>41844</v>
      </c>
      <c r="U1348" s="141">
        <v>41359882</v>
      </c>
      <c r="V1348" s="109" t="s">
        <v>6222</v>
      </c>
      <c r="W1348" s="141">
        <v>0</v>
      </c>
      <c r="X1348" s="141">
        <v>0</v>
      </c>
      <c r="Y1348" s="141">
        <v>0</v>
      </c>
      <c r="Z1348" s="141">
        <v>0</v>
      </c>
      <c r="AA1348" s="114">
        <v>4006179</v>
      </c>
      <c r="AB1348" s="114">
        <v>137596</v>
      </c>
      <c r="AC1348" s="132">
        <v>153322</v>
      </c>
      <c r="AD1348" s="141">
        <v>153322</v>
      </c>
      <c r="AE1348" s="106">
        <v>153322</v>
      </c>
      <c r="AF1348" s="106">
        <v>153322</v>
      </c>
      <c r="AG1348" s="106">
        <v>157253</v>
      </c>
      <c r="AH1348" s="141"/>
      <c r="AI1348" s="222"/>
      <c r="AJ1348" s="141"/>
      <c r="AK1348" s="116"/>
      <c r="AL1348" s="141"/>
      <c r="AM1348" s="141"/>
      <c r="AN1348" s="114">
        <f t="shared" si="40"/>
        <v>4914316</v>
      </c>
      <c r="AO1348" s="114">
        <f t="shared" si="41"/>
        <v>36445566</v>
      </c>
      <c r="AP1348" s="114"/>
      <c r="AQ1348" s="114"/>
      <c r="AR1348" s="114"/>
      <c r="AS1348" s="114"/>
      <c r="AT1348" s="191"/>
    </row>
    <row r="1349" spans="1:46" s="190" customFormat="1" ht="15" customHeight="1" x14ac:dyDescent="0.2">
      <c r="A1349" s="104"/>
      <c r="B1349" s="104">
        <f>VLOOKUP(BJB!$F$9:$F$5599,Ctrl!$B$4:$C$399,2,0)</f>
        <v>28</v>
      </c>
      <c r="C1349" s="104">
        <f>VLOOKUP(BJB!$G$9:$G$5599,Ctrl!$E$4:$F$399,2,0)</f>
        <v>3</v>
      </c>
      <c r="D1349" s="219">
        <v>1</v>
      </c>
      <c r="E1349" s="104" t="str">
        <f>VLOOKUP(BJB!$F$9:$F$5599,Ctrl!$B$4:$D$399,3,0)</f>
        <v>III</v>
      </c>
      <c r="F1349" s="139" t="s">
        <v>10541</v>
      </c>
      <c r="G1349" s="139" t="s">
        <v>1957</v>
      </c>
      <c r="H1349" s="125">
        <v>1100916000284</v>
      </c>
      <c r="I1349" s="220">
        <f>IF(G1348=BJB!$G1889,I1348+1,1)</f>
        <v>1</v>
      </c>
      <c r="J1349" s="912" t="s">
        <v>21475</v>
      </c>
      <c r="K1349" s="121" t="s">
        <v>2008</v>
      </c>
      <c r="L1349" s="104" t="s">
        <v>6477</v>
      </c>
      <c r="M1349" s="104" t="s">
        <v>2009</v>
      </c>
      <c r="N1349" s="120">
        <v>40469</v>
      </c>
      <c r="O1349" s="105">
        <v>35000000</v>
      </c>
      <c r="P1349" s="105" t="s">
        <v>15676</v>
      </c>
      <c r="Q1349" s="120">
        <v>41424</v>
      </c>
      <c r="R1349" s="105">
        <v>16682409</v>
      </c>
      <c r="S1349" s="146" t="s">
        <v>2000</v>
      </c>
      <c r="T1349" s="109">
        <v>41486</v>
      </c>
      <c r="U1349" s="112">
        <v>12432647</v>
      </c>
      <c r="V1349" s="109">
        <v>41486</v>
      </c>
      <c r="W1349" s="141">
        <v>12432647</v>
      </c>
      <c r="X1349" s="141">
        <v>0</v>
      </c>
      <c r="Y1349" s="141">
        <v>0</v>
      </c>
      <c r="Z1349" s="141">
        <v>0</v>
      </c>
      <c r="AA1349" s="150">
        <v>1092000</v>
      </c>
      <c r="AB1349" s="150"/>
      <c r="AC1349" s="132"/>
      <c r="AD1349" s="141"/>
      <c r="AE1349" s="106">
        <v>0</v>
      </c>
      <c r="AF1349" s="106">
        <v>0</v>
      </c>
      <c r="AG1349" s="106">
        <v>0</v>
      </c>
      <c r="AH1349" s="112"/>
      <c r="AI1349" s="112"/>
      <c r="AJ1349" s="112"/>
      <c r="AK1349" s="119"/>
      <c r="AL1349" s="112"/>
      <c r="AM1349" s="112"/>
      <c r="AN1349" s="114">
        <f t="shared" si="40"/>
        <v>1092000</v>
      </c>
      <c r="AO1349" s="114">
        <f t="shared" si="41"/>
        <v>11340647</v>
      </c>
      <c r="AP1349" s="114"/>
      <c r="AQ1349" s="114"/>
      <c r="AR1349" s="114"/>
      <c r="AS1349" s="114"/>
    </row>
    <row r="1350" spans="1:46" s="189" customFormat="1" ht="15" customHeight="1" x14ac:dyDescent="0.2">
      <c r="A1350" s="104"/>
      <c r="B1350" s="104">
        <f>VLOOKUP(BJB!$F$9:$F$5599,Ctrl!$B$4:$C$399,2,0)</f>
        <v>28</v>
      </c>
      <c r="C1350" s="104">
        <f>VLOOKUP(BJB!$G$9:$G$5599,Ctrl!$E$4:$F$399,2,0)</f>
        <v>2</v>
      </c>
      <c r="D1350" s="219">
        <v>1</v>
      </c>
      <c r="E1350" s="104" t="str">
        <f>VLOOKUP(BJB!$F$9:$F$5599,Ctrl!$B$4:$D$399,3,0)</f>
        <v>III</v>
      </c>
      <c r="F1350" s="139" t="s">
        <v>10541</v>
      </c>
      <c r="G1350" s="139" t="s">
        <v>1908</v>
      </c>
      <c r="H1350" s="125">
        <v>1101015000872</v>
      </c>
      <c r="I1350" s="220">
        <f>IF(G1349=BJB!$G2025,I1349+1,1)</f>
        <v>1</v>
      </c>
      <c r="J1350" s="912" t="s">
        <v>21476</v>
      </c>
      <c r="K1350" s="126" t="s">
        <v>2628</v>
      </c>
      <c r="L1350" s="104" t="s">
        <v>6477</v>
      </c>
      <c r="M1350" s="104" t="s">
        <v>5786</v>
      </c>
      <c r="N1350" s="120">
        <v>41374</v>
      </c>
      <c r="O1350" s="105">
        <v>30000000</v>
      </c>
      <c r="P1350" s="105" t="s">
        <v>15677</v>
      </c>
      <c r="Q1350" s="120">
        <v>41687</v>
      </c>
      <c r="R1350" s="105">
        <v>34373777</v>
      </c>
      <c r="S1350" s="146" t="s">
        <v>5759</v>
      </c>
      <c r="T1350" s="109">
        <v>41844</v>
      </c>
      <c r="U1350" s="112">
        <v>21000000</v>
      </c>
      <c r="V1350" s="109">
        <v>41821</v>
      </c>
      <c r="W1350" s="141">
        <v>21000000</v>
      </c>
      <c r="X1350" s="141">
        <v>0</v>
      </c>
      <c r="Y1350" s="141">
        <v>0</v>
      </c>
      <c r="Z1350" s="141">
        <v>0</v>
      </c>
      <c r="AA1350" s="114">
        <v>1977263</v>
      </c>
      <c r="AB1350" s="114"/>
      <c r="AC1350" s="132"/>
      <c r="AD1350" s="141"/>
      <c r="AE1350" s="106">
        <v>0</v>
      </c>
      <c r="AF1350" s="106">
        <v>0</v>
      </c>
      <c r="AG1350" s="106">
        <v>0</v>
      </c>
      <c r="AH1350" s="112"/>
      <c r="AI1350" s="112"/>
      <c r="AJ1350" s="112"/>
      <c r="AK1350" s="119"/>
      <c r="AL1350" s="112"/>
      <c r="AM1350" s="112"/>
      <c r="AN1350" s="114">
        <f t="shared" si="40"/>
        <v>1977263</v>
      </c>
      <c r="AO1350" s="114">
        <f t="shared" si="41"/>
        <v>19022737</v>
      </c>
      <c r="AP1350" s="114"/>
      <c r="AQ1350" s="114"/>
      <c r="AR1350" s="114"/>
      <c r="AS1350" s="114"/>
      <c r="AT1350" s="190"/>
    </row>
    <row r="1351" spans="1:46" s="189" customFormat="1" ht="15" customHeight="1" x14ac:dyDescent="0.2">
      <c r="A1351" s="104"/>
      <c r="B1351" s="104">
        <f>VLOOKUP(BJB!$F$9:$F$5599,Ctrl!$B$4:$C$399,2,0)</f>
        <v>28</v>
      </c>
      <c r="C1351" s="104">
        <f>VLOOKUP(BJB!$G$9:$G$5599,Ctrl!$E$4:$F$399,2,0)</f>
        <v>0</v>
      </c>
      <c r="D1351" s="219">
        <v>1</v>
      </c>
      <c r="E1351" s="104" t="str">
        <f>VLOOKUP(BJB!$F$9:$F$5599,Ctrl!$B$4:$D$399,3,0)</f>
        <v>III</v>
      </c>
      <c r="F1351" s="139" t="s">
        <v>10541</v>
      </c>
      <c r="G1351" s="139" t="s">
        <v>7676</v>
      </c>
      <c r="H1351" s="125">
        <v>1121121000242</v>
      </c>
      <c r="I1351" s="220">
        <f>IF(G1350=BJB!$G1674,I1350+1,1)</f>
        <v>1</v>
      </c>
      <c r="J1351" s="912" t="s">
        <v>21477</v>
      </c>
      <c r="K1351" s="121" t="s">
        <v>10899</v>
      </c>
      <c r="L1351" s="104" t="s">
        <v>6477</v>
      </c>
      <c r="M1351" s="104" t="s">
        <v>8407</v>
      </c>
      <c r="N1351" s="120">
        <v>41271</v>
      </c>
      <c r="O1351" s="105">
        <v>20000000</v>
      </c>
      <c r="P1351" s="105" t="s">
        <v>15678</v>
      </c>
      <c r="Q1351" s="120">
        <v>42069</v>
      </c>
      <c r="R1351" s="105">
        <v>8565726</v>
      </c>
      <c r="S1351" s="146" t="s">
        <v>8418</v>
      </c>
      <c r="T1351" s="109">
        <v>42241</v>
      </c>
      <c r="U1351" s="141">
        <v>5427829</v>
      </c>
      <c r="V1351" s="109">
        <v>42241</v>
      </c>
      <c r="W1351" s="141">
        <v>5427829</v>
      </c>
      <c r="X1351" s="141">
        <v>0</v>
      </c>
      <c r="Y1351" s="141">
        <v>0</v>
      </c>
      <c r="Z1351" s="141">
        <v>0</v>
      </c>
      <c r="AA1351" s="114">
        <v>141789</v>
      </c>
      <c r="AB1351" s="114"/>
      <c r="AC1351" s="132"/>
      <c r="AD1351" s="141"/>
      <c r="AE1351" s="106">
        <v>0</v>
      </c>
      <c r="AF1351" s="106">
        <v>0</v>
      </c>
      <c r="AG1351" s="106">
        <v>0</v>
      </c>
      <c r="AH1351" s="106"/>
      <c r="AI1351" s="106"/>
      <c r="AJ1351" s="106"/>
      <c r="AK1351" s="106"/>
      <c r="AL1351" s="106"/>
      <c r="AM1351" s="106"/>
      <c r="AN1351" s="114">
        <f t="shared" si="40"/>
        <v>141789</v>
      </c>
      <c r="AO1351" s="114">
        <f t="shared" si="41"/>
        <v>5286040</v>
      </c>
      <c r="AP1351" s="114"/>
      <c r="AQ1351" s="114"/>
      <c r="AR1351" s="114"/>
      <c r="AS1351" s="114"/>
      <c r="AT1351" s="190"/>
    </row>
    <row r="1352" spans="1:46" s="189" customFormat="1" ht="15" customHeight="1" x14ac:dyDescent="0.2">
      <c r="A1352" s="104"/>
      <c r="B1352" s="104">
        <f>VLOOKUP(BJB!$F$9:$F$5599,Ctrl!$B$4:$C$399,2,0)</f>
        <v>28</v>
      </c>
      <c r="C1352" s="104">
        <f>VLOOKUP(BJB!$G$9:$G$5599,Ctrl!$E$4:$F$399,2,0)</f>
        <v>0</v>
      </c>
      <c r="D1352" s="219">
        <v>1</v>
      </c>
      <c r="E1352" s="104" t="str">
        <f>VLOOKUP(BJB!$F$9:$F$5599,Ctrl!$B$4:$D$399,3,0)</f>
        <v>III</v>
      </c>
      <c r="F1352" s="139" t="s">
        <v>10541</v>
      </c>
      <c r="G1352" s="139" t="s">
        <v>7655</v>
      </c>
      <c r="H1352" s="125"/>
      <c r="I1352" s="220">
        <f>IF(G1351=BJB!$G1466,I1351+1,1)</f>
        <v>1</v>
      </c>
      <c r="J1352" s="912" t="s">
        <v>21478</v>
      </c>
      <c r="K1352" s="121" t="s">
        <v>1544</v>
      </c>
      <c r="L1352" s="104" t="s">
        <v>6477</v>
      </c>
      <c r="M1352" s="104" t="s">
        <v>1478</v>
      </c>
      <c r="N1352" s="120">
        <v>39679</v>
      </c>
      <c r="O1352" s="107">
        <v>15000000</v>
      </c>
      <c r="P1352" s="105" t="s">
        <v>6222</v>
      </c>
      <c r="Q1352" s="120" t="s">
        <v>6222</v>
      </c>
      <c r="R1352" s="890">
        <v>0</v>
      </c>
      <c r="S1352" s="108" t="s">
        <v>6893</v>
      </c>
      <c r="T1352" s="109">
        <v>40620</v>
      </c>
      <c r="U1352" s="106">
        <v>4779682</v>
      </c>
      <c r="V1352" s="109" t="s">
        <v>6222</v>
      </c>
      <c r="W1352" s="141">
        <v>0</v>
      </c>
      <c r="X1352" s="141">
        <v>0</v>
      </c>
      <c r="Y1352" s="141">
        <v>0</v>
      </c>
      <c r="Z1352" s="141">
        <v>0</v>
      </c>
      <c r="AA1352" s="114">
        <v>176000</v>
      </c>
      <c r="AB1352" s="114"/>
      <c r="AC1352" s="106"/>
      <c r="AD1352" s="141"/>
      <c r="AE1352" s="106">
        <v>0</v>
      </c>
      <c r="AF1352" s="106">
        <v>0</v>
      </c>
      <c r="AG1352" s="106">
        <v>0</v>
      </c>
      <c r="AH1352" s="106"/>
      <c r="AI1352" s="106"/>
      <c r="AJ1352" s="106"/>
      <c r="AK1352" s="106"/>
      <c r="AL1352" s="106"/>
      <c r="AM1352" s="106"/>
      <c r="AN1352" s="114">
        <f t="shared" si="40"/>
        <v>176000</v>
      </c>
      <c r="AO1352" s="114">
        <f t="shared" si="41"/>
        <v>4603682</v>
      </c>
      <c r="AP1352" s="114"/>
      <c r="AQ1352" s="114"/>
      <c r="AR1352" s="114"/>
      <c r="AS1352" s="114"/>
      <c r="AT1352" s="190"/>
    </row>
    <row r="1353" spans="1:46" s="190" customFormat="1" ht="15" customHeight="1" x14ac:dyDescent="0.2">
      <c r="A1353" s="104"/>
      <c r="B1353" s="104">
        <f>VLOOKUP(BJB!$F$9:$F$5599,Ctrl!$B$4:$C$399,2,0)</f>
        <v>28</v>
      </c>
      <c r="C1353" s="104">
        <f>VLOOKUP(BJB!$G$9:$G$5599,Ctrl!$E$4:$F$399,2,0)</f>
        <v>3</v>
      </c>
      <c r="D1353" s="219">
        <v>1</v>
      </c>
      <c r="E1353" s="104" t="str">
        <f>VLOOKUP(BJB!$F$9:$F$5599,Ctrl!$B$4:$D$399,3,0)</f>
        <v>III</v>
      </c>
      <c r="F1353" s="139" t="s">
        <v>10541</v>
      </c>
      <c r="G1353" s="139" t="s">
        <v>1957</v>
      </c>
      <c r="H1353" s="886" t="s">
        <v>14744</v>
      </c>
      <c r="I1353" s="220">
        <f>IF(G1352=BJB!$G1888,I1352+1,1)</f>
        <v>1</v>
      </c>
      <c r="J1353" s="891" t="s">
        <v>18309</v>
      </c>
      <c r="K1353" s="121" t="s">
        <v>2007</v>
      </c>
      <c r="L1353" s="104" t="s">
        <v>6477</v>
      </c>
      <c r="M1353" s="104" t="s">
        <v>2004</v>
      </c>
      <c r="N1353" s="120">
        <v>41169</v>
      </c>
      <c r="O1353" s="105">
        <v>170000000</v>
      </c>
      <c r="P1353" s="105" t="s">
        <v>15679</v>
      </c>
      <c r="Q1353" s="120">
        <v>41424</v>
      </c>
      <c r="R1353" s="105">
        <v>208980672</v>
      </c>
      <c r="S1353" s="146" t="s">
        <v>2000</v>
      </c>
      <c r="T1353" s="109">
        <v>41486</v>
      </c>
      <c r="U1353" s="112">
        <v>119000000</v>
      </c>
      <c r="V1353" s="109">
        <v>41486</v>
      </c>
      <c r="W1353" s="141">
        <v>119000000</v>
      </c>
      <c r="X1353" s="141">
        <v>0</v>
      </c>
      <c r="Y1353" s="141">
        <v>0</v>
      </c>
      <c r="Z1353" s="141">
        <v>0</v>
      </c>
      <c r="AA1353" s="150">
        <v>15006639</v>
      </c>
      <c r="AB1353" s="150">
        <v>1504425</v>
      </c>
      <c r="AC1353" s="132">
        <v>1504425</v>
      </c>
      <c r="AD1353" s="141">
        <v>3008850</v>
      </c>
      <c r="AE1353" s="106">
        <v>1504425</v>
      </c>
      <c r="AF1353" s="106">
        <v>1504425</v>
      </c>
      <c r="AG1353" s="106">
        <v>0</v>
      </c>
      <c r="AH1353" s="222"/>
      <c r="AI1353" s="222"/>
      <c r="AJ1353" s="112"/>
      <c r="AK1353" s="137"/>
      <c r="AL1353" s="112"/>
      <c r="AM1353" s="112"/>
      <c r="AN1353" s="114">
        <f t="shared" ref="AN1353:AN1416" si="42">SUM(AA1353:AM1353)</f>
        <v>24033189</v>
      </c>
      <c r="AO1353" s="114">
        <f t="shared" ref="AO1353:AO1416" si="43">IF((U1353-AN1353)&lt;0,ABS(0),(U1353-AN1353))</f>
        <v>94966811</v>
      </c>
      <c r="AP1353" s="114"/>
      <c r="AQ1353" s="114"/>
      <c r="AR1353" s="114"/>
      <c r="AS1353" s="114"/>
    </row>
    <row r="1354" spans="1:46" s="190" customFormat="1" ht="15" customHeight="1" x14ac:dyDescent="0.2">
      <c r="A1354" s="104"/>
      <c r="B1354" s="104">
        <f>VLOOKUP(BJB!$F$9:$F$5599,Ctrl!$B$4:$C$399,2,0)</f>
        <v>28</v>
      </c>
      <c r="C1354" s="104">
        <f>VLOOKUP(BJB!$G$9:$G$5599,Ctrl!$E$4:$F$399,2,0)</f>
        <v>0</v>
      </c>
      <c r="D1354" s="219">
        <v>1</v>
      </c>
      <c r="E1354" s="104" t="str">
        <f>VLOOKUP(BJB!$F$9:$F$5599,Ctrl!$B$4:$D$399,3,0)</f>
        <v>III</v>
      </c>
      <c r="F1354" s="139" t="s">
        <v>10541</v>
      </c>
      <c r="G1354" s="139" t="s">
        <v>7655</v>
      </c>
      <c r="H1354" s="125"/>
      <c r="I1354" s="220">
        <f>IF(G1353=BJB!$G1619,I1353+1,1)</f>
        <v>1</v>
      </c>
      <c r="J1354" s="912" t="s">
        <v>21479</v>
      </c>
      <c r="K1354" s="126" t="s">
        <v>6061</v>
      </c>
      <c r="L1354" s="104" t="s">
        <v>6477</v>
      </c>
      <c r="M1354" s="127" t="s">
        <v>1707</v>
      </c>
      <c r="N1354" s="128">
        <v>41113</v>
      </c>
      <c r="O1354" s="140">
        <v>35000000</v>
      </c>
      <c r="P1354" s="105" t="s">
        <v>15680</v>
      </c>
      <c r="Q1354" s="120">
        <v>41856</v>
      </c>
      <c r="R1354" s="105">
        <v>25273586</v>
      </c>
      <c r="S1354" s="146" t="s">
        <v>6041</v>
      </c>
      <c r="T1354" s="109">
        <v>41973</v>
      </c>
      <c r="U1354" s="141">
        <v>16924888</v>
      </c>
      <c r="V1354" s="109">
        <v>41944</v>
      </c>
      <c r="W1354" s="141">
        <v>16924888</v>
      </c>
      <c r="X1354" s="141">
        <v>0</v>
      </c>
      <c r="Y1354" s="141">
        <v>0</v>
      </c>
      <c r="Z1354" s="141">
        <v>0</v>
      </c>
      <c r="AA1354" s="114">
        <v>0</v>
      </c>
      <c r="AB1354" s="114"/>
      <c r="AC1354" s="141"/>
      <c r="AD1354" s="141"/>
      <c r="AE1354" s="106">
        <v>0</v>
      </c>
      <c r="AF1354" s="106">
        <v>0</v>
      </c>
      <c r="AG1354" s="106">
        <v>0</v>
      </c>
      <c r="AH1354" s="141"/>
      <c r="AI1354" s="141"/>
      <c r="AJ1354" s="141"/>
      <c r="AK1354" s="141"/>
      <c r="AL1354" s="141"/>
      <c r="AM1354" s="141"/>
      <c r="AN1354" s="114">
        <f t="shared" si="42"/>
        <v>0</v>
      </c>
      <c r="AO1354" s="114">
        <f t="shared" si="43"/>
        <v>16924888</v>
      </c>
      <c r="AP1354" s="114"/>
      <c r="AQ1354" s="114"/>
      <c r="AR1354" s="114"/>
      <c r="AS1354" s="114"/>
    </row>
    <row r="1355" spans="1:46" s="190" customFormat="1" ht="15" customHeight="1" x14ac:dyDescent="0.2">
      <c r="A1355" s="104"/>
      <c r="B1355" s="104">
        <f>VLOOKUP(BJB!$F$9:$F$5599,Ctrl!$B$4:$C$399,2,0)</f>
        <v>28</v>
      </c>
      <c r="C1355" s="104">
        <f>VLOOKUP(BJB!$G$9:$G$5599,Ctrl!$E$4:$F$399,2,0)</f>
        <v>2</v>
      </c>
      <c r="D1355" s="219">
        <v>1</v>
      </c>
      <c r="E1355" s="104" t="str">
        <f>VLOOKUP(BJB!$F$9:$F$5599,Ctrl!$B$4:$D$399,3,0)</f>
        <v>III</v>
      </c>
      <c r="F1355" s="139" t="s">
        <v>10541</v>
      </c>
      <c r="G1355" s="139" t="s">
        <v>1908</v>
      </c>
      <c r="H1355" s="231" t="s">
        <v>20197</v>
      </c>
      <c r="I1355" s="220">
        <f>IF(G1354=BJB!$G2034,I1354+1,1)</f>
        <v>1</v>
      </c>
      <c r="J1355" s="891" t="s">
        <v>20238</v>
      </c>
      <c r="K1355" s="126" t="s">
        <v>6111</v>
      </c>
      <c r="L1355" s="104" t="s">
        <v>6477</v>
      </c>
      <c r="M1355" s="104" t="s">
        <v>5588</v>
      </c>
      <c r="N1355" s="120">
        <v>41278</v>
      </c>
      <c r="O1355" s="105">
        <v>100000000</v>
      </c>
      <c r="P1355" s="105" t="s">
        <v>15681</v>
      </c>
      <c r="Q1355" s="120">
        <v>41758</v>
      </c>
      <c r="R1355" s="105">
        <v>91972924</v>
      </c>
      <c r="S1355" s="146" t="s">
        <v>6086</v>
      </c>
      <c r="T1355" s="109">
        <v>42003</v>
      </c>
      <c r="U1355" s="112">
        <v>61677127</v>
      </c>
      <c r="V1355" s="109">
        <v>41974</v>
      </c>
      <c r="W1355" s="141">
        <v>61677127</v>
      </c>
      <c r="X1355" s="141">
        <v>0</v>
      </c>
      <c r="Y1355" s="141">
        <v>0</v>
      </c>
      <c r="Z1355" s="141">
        <v>0</v>
      </c>
      <c r="AA1355" s="114">
        <v>20000000</v>
      </c>
      <c r="AB1355" s="114"/>
      <c r="AC1355" s="132"/>
      <c r="AD1355" s="141"/>
      <c r="AE1355" s="106">
        <v>0</v>
      </c>
      <c r="AF1355" s="106">
        <v>0</v>
      </c>
      <c r="AG1355" s="106">
        <v>5000000</v>
      </c>
      <c r="AH1355" s="112"/>
      <c r="AI1355" s="112"/>
      <c r="AJ1355" s="112"/>
      <c r="AK1355" s="119"/>
      <c r="AL1355" s="112"/>
      <c r="AM1355" s="112"/>
      <c r="AN1355" s="114">
        <f t="shared" si="42"/>
        <v>25000000</v>
      </c>
      <c r="AO1355" s="114">
        <f t="shared" si="43"/>
        <v>36677127</v>
      </c>
      <c r="AP1355" s="114"/>
      <c r="AQ1355" s="114"/>
      <c r="AR1355" s="114"/>
      <c r="AS1355" s="114"/>
    </row>
    <row r="1356" spans="1:46" s="190" customFormat="1" ht="15" customHeight="1" x14ac:dyDescent="0.2">
      <c r="A1356" s="104"/>
      <c r="B1356" s="104">
        <f>VLOOKUP(BJB!$F$9:$F$5599,Ctrl!$B$4:$C$399,2,0)</f>
        <v>28</v>
      </c>
      <c r="C1356" s="104">
        <f>VLOOKUP(BJB!$G$9:$G$5599,Ctrl!$E$4:$F$399,2,0)</f>
        <v>0</v>
      </c>
      <c r="D1356" s="219">
        <v>1</v>
      </c>
      <c r="E1356" s="104" t="str">
        <f>VLOOKUP(BJB!$F$9:$F$5599,Ctrl!$B$4:$D$399,3,0)</f>
        <v>III</v>
      </c>
      <c r="F1356" s="139" t="s">
        <v>10541</v>
      </c>
      <c r="G1356" s="139" t="s">
        <v>7655</v>
      </c>
      <c r="H1356" s="125"/>
      <c r="I1356" s="220">
        <f>IF(G1355=BJB!$G1644,I1355+1,1)</f>
        <v>1</v>
      </c>
      <c r="J1356" s="912" t="s">
        <v>21480</v>
      </c>
      <c r="K1356" s="121" t="s">
        <v>7756</v>
      </c>
      <c r="L1356" s="104" t="s">
        <v>6477</v>
      </c>
      <c r="M1356" s="104" t="s">
        <v>1707</v>
      </c>
      <c r="N1356" s="120">
        <v>41113</v>
      </c>
      <c r="O1356" s="105">
        <v>30000000</v>
      </c>
      <c r="P1356" s="105" t="s">
        <v>15682</v>
      </c>
      <c r="Q1356" s="120">
        <v>41856</v>
      </c>
      <c r="R1356" s="105">
        <v>16869328</v>
      </c>
      <c r="S1356" s="146" t="s">
        <v>7905</v>
      </c>
      <c r="T1356" s="109">
        <v>42114</v>
      </c>
      <c r="U1356" s="141">
        <v>11434921</v>
      </c>
      <c r="V1356" s="109">
        <v>42114</v>
      </c>
      <c r="W1356" s="141">
        <v>11434921</v>
      </c>
      <c r="X1356" s="141">
        <v>0</v>
      </c>
      <c r="Y1356" s="141">
        <v>0</v>
      </c>
      <c r="Z1356" s="141">
        <v>0</v>
      </c>
      <c r="AA1356" s="114">
        <v>0</v>
      </c>
      <c r="AB1356" s="114"/>
      <c r="AC1356" s="132"/>
      <c r="AD1356" s="141"/>
      <c r="AE1356" s="106">
        <v>0</v>
      </c>
      <c r="AF1356" s="106">
        <v>0</v>
      </c>
      <c r="AG1356" s="106">
        <v>0</v>
      </c>
      <c r="AH1356" s="141"/>
      <c r="AI1356" s="141"/>
      <c r="AJ1356" s="141"/>
      <c r="AK1356" s="141"/>
      <c r="AL1356" s="141"/>
      <c r="AM1356" s="141"/>
      <c r="AN1356" s="114">
        <f t="shared" si="42"/>
        <v>0</v>
      </c>
      <c r="AO1356" s="114">
        <f t="shared" si="43"/>
        <v>11434921</v>
      </c>
      <c r="AP1356" s="114"/>
      <c r="AQ1356" s="114"/>
      <c r="AR1356" s="114"/>
      <c r="AS1356" s="114"/>
    </row>
    <row r="1357" spans="1:46" s="190" customFormat="1" ht="15" customHeight="1" x14ac:dyDescent="0.2">
      <c r="A1357" s="104"/>
      <c r="B1357" s="104">
        <f>VLOOKUP(BJB!$F$9:$F$5599,Ctrl!$B$4:$C$399,2,0)</f>
        <v>28</v>
      </c>
      <c r="C1357" s="104">
        <f>VLOOKUP(BJB!$G$9:$G$5599,Ctrl!$E$4:$F$399,2,0)</f>
        <v>2</v>
      </c>
      <c r="D1357" s="219">
        <v>1</v>
      </c>
      <c r="E1357" s="104" t="str">
        <f>VLOOKUP(BJB!$F$9:$F$5599,Ctrl!$B$4:$D$399,3,0)</f>
        <v>III</v>
      </c>
      <c r="F1357" s="139" t="s">
        <v>10541</v>
      </c>
      <c r="G1357" s="139" t="s">
        <v>1908</v>
      </c>
      <c r="H1357" s="125">
        <v>1130121000767</v>
      </c>
      <c r="I1357" s="220">
        <f>IF(G1356=BJB!$G2038,I1356+1,1)</f>
        <v>1</v>
      </c>
      <c r="J1357" s="912" t="s">
        <v>21481</v>
      </c>
      <c r="K1357" s="121" t="s">
        <v>7761</v>
      </c>
      <c r="L1357" s="104" t="s">
        <v>6477</v>
      </c>
      <c r="M1357" s="104" t="s">
        <v>5785</v>
      </c>
      <c r="N1357" s="120">
        <v>41389</v>
      </c>
      <c r="O1357" s="105">
        <v>100000000</v>
      </c>
      <c r="P1357" s="105" t="s">
        <v>15683</v>
      </c>
      <c r="Q1357" s="120">
        <v>41887</v>
      </c>
      <c r="R1357" s="105">
        <v>60340306</v>
      </c>
      <c r="S1357" s="146" t="s">
        <v>7907</v>
      </c>
      <c r="T1357" s="109">
        <v>42114</v>
      </c>
      <c r="U1357" s="141">
        <v>40506201</v>
      </c>
      <c r="V1357" s="109">
        <v>42114</v>
      </c>
      <c r="W1357" s="141">
        <v>40506201</v>
      </c>
      <c r="X1357" s="141">
        <v>0</v>
      </c>
      <c r="Y1357" s="141">
        <v>0</v>
      </c>
      <c r="Z1357" s="141">
        <v>0</v>
      </c>
      <c r="AA1357" s="114">
        <v>4527187</v>
      </c>
      <c r="AB1357" s="114"/>
      <c r="AC1357" s="132"/>
      <c r="AD1357" s="141"/>
      <c r="AE1357" s="106">
        <v>0</v>
      </c>
      <c r="AF1357" s="106">
        <v>0</v>
      </c>
      <c r="AG1357" s="106">
        <v>0</v>
      </c>
      <c r="AH1357" s="141"/>
      <c r="AI1357" s="222"/>
      <c r="AJ1357" s="141"/>
      <c r="AK1357" s="154"/>
      <c r="AL1357" s="141"/>
      <c r="AM1357" s="141"/>
      <c r="AN1357" s="114">
        <f t="shared" si="42"/>
        <v>4527187</v>
      </c>
      <c r="AO1357" s="114">
        <f t="shared" si="43"/>
        <v>35979014</v>
      </c>
      <c r="AP1357" s="114"/>
      <c r="AQ1357" s="114"/>
      <c r="AR1357" s="114"/>
      <c r="AS1357" s="114"/>
    </row>
    <row r="1358" spans="1:46" s="190" customFormat="1" ht="15" customHeight="1" x14ac:dyDescent="0.2">
      <c r="A1358" s="104"/>
      <c r="B1358" s="104">
        <f>VLOOKUP(BJB!$F$9:$F$5599,Ctrl!$B$4:$C$399,2,0)</f>
        <v>28</v>
      </c>
      <c r="C1358" s="104">
        <f>VLOOKUP(BJB!$G$9:$G$5599,Ctrl!$E$4:$F$399,2,0)</f>
        <v>3</v>
      </c>
      <c r="D1358" s="219">
        <v>1</v>
      </c>
      <c r="E1358" s="104" t="str">
        <f>VLOOKUP(BJB!$F$9:$F$5599,Ctrl!$B$4:$D$399,3,0)</f>
        <v>III</v>
      </c>
      <c r="F1358" s="139" t="s">
        <v>10541</v>
      </c>
      <c r="G1358" s="139" t="s">
        <v>1957</v>
      </c>
      <c r="H1358" s="125" t="s">
        <v>13210</v>
      </c>
      <c r="I1358" s="220">
        <f>IF(G1357=BJB!$G1945,I1357+1,1)</f>
        <v>1</v>
      </c>
      <c r="J1358" s="912" t="s">
        <v>21482</v>
      </c>
      <c r="K1358" s="121" t="s">
        <v>7320</v>
      </c>
      <c r="L1358" s="104" t="s">
        <v>6477</v>
      </c>
      <c r="M1358" s="104" t="s">
        <v>2012</v>
      </c>
      <c r="N1358" s="120">
        <v>41159</v>
      </c>
      <c r="O1358" s="105">
        <v>200000000</v>
      </c>
      <c r="P1358" s="105" t="s">
        <v>15684</v>
      </c>
      <c r="Q1358" s="120">
        <v>41611</v>
      </c>
      <c r="R1358" s="105">
        <v>143520831</v>
      </c>
      <c r="S1358" s="146" t="s">
        <v>7335</v>
      </c>
      <c r="T1358" s="109">
        <v>42072</v>
      </c>
      <c r="U1358" s="141">
        <v>95844466</v>
      </c>
      <c r="V1358" s="109">
        <v>42072</v>
      </c>
      <c r="W1358" s="141">
        <v>95844466</v>
      </c>
      <c r="X1358" s="141">
        <v>0</v>
      </c>
      <c r="Y1358" s="141">
        <v>0</v>
      </c>
      <c r="Z1358" s="141">
        <v>0</v>
      </c>
      <c r="AA1358" s="114">
        <v>95844466</v>
      </c>
      <c r="AB1358" s="114"/>
      <c r="AC1358" s="132"/>
      <c r="AD1358" s="141"/>
      <c r="AE1358" s="106">
        <v>0</v>
      </c>
      <c r="AF1358" s="106">
        <v>0</v>
      </c>
      <c r="AG1358" s="106">
        <v>0</v>
      </c>
      <c r="AH1358" s="141"/>
      <c r="AI1358" s="141"/>
      <c r="AJ1358" s="141"/>
      <c r="AK1358" s="141"/>
      <c r="AL1358" s="141"/>
      <c r="AM1358" s="141"/>
      <c r="AN1358" s="114">
        <f t="shared" si="42"/>
        <v>95844466</v>
      </c>
      <c r="AO1358" s="114">
        <f t="shared" si="43"/>
        <v>0</v>
      </c>
      <c r="AP1358" s="114"/>
      <c r="AQ1358" s="114"/>
      <c r="AR1358" s="114"/>
      <c r="AS1358" s="114"/>
    </row>
    <row r="1359" spans="1:46" s="190" customFormat="1" ht="15" customHeight="1" x14ac:dyDescent="0.2">
      <c r="A1359" s="104"/>
      <c r="B1359" s="104">
        <f>VLOOKUP(BJB!$F$9:$F$5599,Ctrl!$B$4:$C$399,2,0)</f>
        <v>28</v>
      </c>
      <c r="C1359" s="104">
        <f>VLOOKUP(BJB!$G$9:$G$5599,Ctrl!$E$4:$F$399,2,0)</f>
        <v>0</v>
      </c>
      <c r="D1359" s="219">
        <v>1</v>
      </c>
      <c r="E1359" s="104" t="str">
        <f>VLOOKUP(BJB!$F$9:$F$5599,Ctrl!$B$4:$D$399,3,0)</f>
        <v>III</v>
      </c>
      <c r="F1359" s="139" t="s">
        <v>10541</v>
      </c>
      <c r="G1359" s="139" t="s">
        <v>7655</v>
      </c>
      <c r="H1359" s="125"/>
      <c r="I1359" s="220">
        <f>IF(G1358=BJB!$G1442,I1358+1,1)</f>
        <v>1</v>
      </c>
      <c r="J1359" s="912" t="s">
        <v>21483</v>
      </c>
      <c r="K1359" s="121" t="s">
        <v>1502</v>
      </c>
      <c r="L1359" s="104" t="s">
        <v>6477</v>
      </c>
      <c r="M1359" s="104" t="s">
        <v>1478</v>
      </c>
      <c r="N1359" s="120">
        <v>39679</v>
      </c>
      <c r="O1359" s="114">
        <v>50000000</v>
      </c>
      <c r="P1359" s="105" t="s">
        <v>15685</v>
      </c>
      <c r="Q1359" s="120" t="s">
        <v>15527</v>
      </c>
      <c r="R1359" s="105">
        <v>30768400</v>
      </c>
      <c r="S1359" s="108" t="s">
        <v>6885</v>
      </c>
      <c r="T1359" s="109">
        <v>40359</v>
      </c>
      <c r="U1359" s="114">
        <v>23076300</v>
      </c>
      <c r="V1359" s="109">
        <v>40359</v>
      </c>
      <c r="W1359" s="141">
        <v>23076300</v>
      </c>
      <c r="X1359" s="141">
        <v>0</v>
      </c>
      <c r="Y1359" s="141">
        <v>0</v>
      </c>
      <c r="Z1359" s="141">
        <v>0</v>
      </c>
      <c r="AA1359" s="114">
        <v>19972300</v>
      </c>
      <c r="AB1359" s="114"/>
      <c r="AC1359" s="114"/>
      <c r="AD1359" s="141"/>
      <c r="AE1359" s="106">
        <v>0</v>
      </c>
      <c r="AF1359" s="106">
        <v>0</v>
      </c>
      <c r="AG1359" s="106">
        <v>0</v>
      </c>
      <c r="AH1359" s="114"/>
      <c r="AI1359" s="114"/>
      <c r="AJ1359" s="114"/>
      <c r="AK1359" s="114"/>
      <c r="AL1359" s="114"/>
      <c r="AM1359" s="114"/>
      <c r="AN1359" s="114">
        <f t="shared" si="42"/>
        <v>19972300</v>
      </c>
      <c r="AO1359" s="114">
        <f t="shared" si="43"/>
        <v>3104000</v>
      </c>
      <c r="AP1359" s="114"/>
      <c r="AQ1359" s="114"/>
      <c r="AR1359" s="114"/>
      <c r="AS1359" s="114"/>
    </row>
    <row r="1360" spans="1:46" s="190" customFormat="1" ht="15" customHeight="1" x14ac:dyDescent="0.2">
      <c r="A1360" s="104"/>
      <c r="B1360" s="104">
        <f>VLOOKUP(BJB!$F$9:$F$5599,Ctrl!$B$4:$C$399,2,0)</f>
        <v>28</v>
      </c>
      <c r="C1360" s="104">
        <f>VLOOKUP(BJB!$G$9:$G$5599,Ctrl!$E$4:$F$399,2,0)</f>
        <v>0</v>
      </c>
      <c r="D1360" s="219">
        <v>1</v>
      </c>
      <c r="E1360" s="104" t="str">
        <f>VLOOKUP(BJB!$F$9:$F$5599,Ctrl!$B$4:$D$399,3,0)</f>
        <v>III</v>
      </c>
      <c r="F1360" s="139" t="s">
        <v>10541</v>
      </c>
      <c r="G1360" s="139" t="s">
        <v>7655</v>
      </c>
      <c r="H1360" s="125"/>
      <c r="I1360" s="220">
        <f>IF(G1359=BJB!$G1599,I1359+1,1)</f>
        <v>1</v>
      </c>
      <c r="J1360" s="912" t="s">
        <v>21484</v>
      </c>
      <c r="K1360" s="126" t="s">
        <v>5463</v>
      </c>
      <c r="L1360" s="104" t="s">
        <v>6477</v>
      </c>
      <c r="M1360" s="127" t="s">
        <v>1646</v>
      </c>
      <c r="N1360" s="128">
        <v>40963</v>
      </c>
      <c r="O1360" s="140">
        <v>25000000</v>
      </c>
      <c r="P1360" s="105" t="s">
        <v>15686</v>
      </c>
      <c r="Q1360" s="120">
        <v>41680</v>
      </c>
      <c r="R1360" s="105">
        <v>15176855.880000001</v>
      </c>
      <c r="S1360" s="234" t="s">
        <v>5470</v>
      </c>
      <c r="T1360" s="130">
        <v>41789</v>
      </c>
      <c r="U1360" s="141">
        <v>10338485</v>
      </c>
      <c r="V1360" s="109">
        <v>41760</v>
      </c>
      <c r="W1360" s="141">
        <v>10338485</v>
      </c>
      <c r="X1360" s="141">
        <v>0</v>
      </c>
      <c r="Y1360" s="141">
        <v>0</v>
      </c>
      <c r="Z1360" s="141">
        <v>0</v>
      </c>
      <c r="AA1360" s="114">
        <v>0</v>
      </c>
      <c r="AB1360" s="114"/>
      <c r="AC1360" s="141"/>
      <c r="AD1360" s="141"/>
      <c r="AE1360" s="106">
        <v>0</v>
      </c>
      <c r="AF1360" s="106">
        <v>0</v>
      </c>
      <c r="AG1360" s="106">
        <v>0</v>
      </c>
      <c r="AH1360" s="141"/>
      <c r="AI1360" s="141"/>
      <c r="AJ1360" s="141"/>
      <c r="AK1360" s="141"/>
      <c r="AL1360" s="141"/>
      <c r="AM1360" s="141"/>
      <c r="AN1360" s="114">
        <f t="shared" si="42"/>
        <v>0</v>
      </c>
      <c r="AO1360" s="114">
        <f t="shared" si="43"/>
        <v>10338485</v>
      </c>
      <c r="AP1360" s="114"/>
      <c r="AQ1360" s="114"/>
      <c r="AR1360" s="114"/>
      <c r="AS1360" s="114"/>
    </row>
    <row r="1361" spans="1:45" s="190" customFormat="1" ht="15" customHeight="1" x14ac:dyDescent="0.2">
      <c r="A1361" s="104"/>
      <c r="B1361" s="104">
        <f>VLOOKUP(BJB!$F$9:$F$5599,Ctrl!$B$4:$C$399,2,0)</f>
        <v>28</v>
      </c>
      <c r="C1361" s="104">
        <f>VLOOKUP(BJB!$G$9:$G$5599,Ctrl!$E$4:$F$399,2,0)</f>
        <v>4</v>
      </c>
      <c r="D1361" s="219">
        <v>1</v>
      </c>
      <c r="E1361" s="104" t="str">
        <f>VLOOKUP(BJB!$F$9:$F$5599,Ctrl!$B$4:$D$399,3,0)</f>
        <v>III</v>
      </c>
      <c r="F1361" s="139" t="s">
        <v>10541</v>
      </c>
      <c r="G1361" s="139" t="s">
        <v>2026</v>
      </c>
      <c r="H1361" s="125"/>
      <c r="I1361" s="220"/>
      <c r="J1361" s="912" t="s">
        <v>21485</v>
      </c>
      <c r="K1361" s="121" t="s">
        <v>8402</v>
      </c>
      <c r="L1361" s="104" t="s">
        <v>6477</v>
      </c>
      <c r="M1361" s="104" t="s">
        <v>7330</v>
      </c>
      <c r="N1361" s="120">
        <v>41299</v>
      </c>
      <c r="O1361" s="105">
        <v>30000000</v>
      </c>
      <c r="P1361" s="105" t="s">
        <v>6222</v>
      </c>
      <c r="Q1361" s="120" t="s">
        <v>6222</v>
      </c>
      <c r="R1361" s="890">
        <v>0</v>
      </c>
      <c r="S1361" s="146" t="s">
        <v>10459</v>
      </c>
      <c r="T1361" s="109">
        <v>42510</v>
      </c>
      <c r="U1361" s="141">
        <v>21000000</v>
      </c>
      <c r="V1361" s="109" t="s">
        <v>6222</v>
      </c>
      <c r="W1361" s="141">
        <v>0</v>
      </c>
      <c r="X1361" s="141">
        <v>0</v>
      </c>
      <c r="Y1361" s="141">
        <v>0</v>
      </c>
      <c r="Z1361" s="141">
        <v>0</v>
      </c>
      <c r="AA1361" s="114">
        <v>0</v>
      </c>
      <c r="AB1361" s="114"/>
      <c r="AC1361" s="132"/>
      <c r="AD1361" s="141"/>
      <c r="AE1361" s="106">
        <v>0</v>
      </c>
      <c r="AF1361" s="106">
        <v>0</v>
      </c>
      <c r="AG1361" s="106">
        <v>0</v>
      </c>
      <c r="AH1361" s="141"/>
      <c r="AI1361" s="141"/>
      <c r="AJ1361" s="141"/>
      <c r="AK1361" s="141"/>
      <c r="AL1361" s="141"/>
      <c r="AM1361" s="141"/>
      <c r="AN1361" s="114">
        <f t="shared" si="42"/>
        <v>0</v>
      </c>
      <c r="AO1361" s="114">
        <f t="shared" si="43"/>
        <v>21000000</v>
      </c>
      <c r="AP1361" s="114"/>
      <c r="AQ1361" s="114"/>
      <c r="AR1361" s="114"/>
      <c r="AS1361" s="114"/>
    </row>
    <row r="1362" spans="1:45" s="190" customFormat="1" ht="15" customHeight="1" x14ac:dyDescent="0.2">
      <c r="A1362" s="104"/>
      <c r="B1362" s="104">
        <f>VLOOKUP(BJB!$F$9:$F$5599,Ctrl!$B$4:$C$399,2,0)</f>
        <v>28</v>
      </c>
      <c r="C1362" s="104">
        <f>VLOOKUP(BJB!$G$9:$G$5599,Ctrl!$E$4:$F$399,2,0)</f>
        <v>1</v>
      </c>
      <c r="D1362" s="219">
        <v>1</v>
      </c>
      <c r="E1362" s="104" t="str">
        <f>VLOOKUP(BJB!$F$9:$F$5599,Ctrl!$B$4:$D$399,3,0)</f>
        <v>III</v>
      </c>
      <c r="F1362" s="139" t="s">
        <v>10541</v>
      </c>
      <c r="G1362" s="139" t="s">
        <v>1717</v>
      </c>
      <c r="H1362" s="125"/>
      <c r="I1362" s="220">
        <f>IF(G1361=BJB!$G1690,I1361+1,1)</f>
        <v>1</v>
      </c>
      <c r="J1362" s="912" t="s">
        <v>21486</v>
      </c>
      <c r="K1362" s="121" t="s">
        <v>1729</v>
      </c>
      <c r="L1362" s="104" t="s">
        <v>6477</v>
      </c>
      <c r="M1362" s="104" t="s">
        <v>1730</v>
      </c>
      <c r="N1362" s="142">
        <v>39765</v>
      </c>
      <c r="O1362" s="114">
        <v>35000000</v>
      </c>
      <c r="P1362" s="105" t="s">
        <v>15687</v>
      </c>
      <c r="Q1362" s="120" t="s">
        <v>15264</v>
      </c>
      <c r="R1362" s="105">
        <v>27272042</v>
      </c>
      <c r="S1362" s="108" t="s">
        <v>6903</v>
      </c>
      <c r="T1362" s="109">
        <v>40295</v>
      </c>
      <c r="U1362" s="114">
        <v>26250000</v>
      </c>
      <c r="V1362" s="109">
        <v>40295</v>
      </c>
      <c r="W1362" s="141">
        <v>26250000</v>
      </c>
      <c r="X1362" s="141">
        <v>0</v>
      </c>
      <c r="Y1362" s="141">
        <v>0</v>
      </c>
      <c r="Z1362" s="141">
        <v>0</v>
      </c>
      <c r="AA1362" s="114">
        <v>0</v>
      </c>
      <c r="AB1362" s="114"/>
      <c r="AC1362" s="114"/>
      <c r="AD1362" s="141"/>
      <c r="AE1362" s="106">
        <v>0</v>
      </c>
      <c r="AF1362" s="106">
        <v>0</v>
      </c>
      <c r="AG1362" s="106">
        <v>0</v>
      </c>
      <c r="AH1362" s="114"/>
      <c r="AI1362" s="114"/>
      <c r="AJ1362" s="114"/>
      <c r="AK1362" s="114"/>
      <c r="AL1362" s="114"/>
      <c r="AM1362" s="114"/>
      <c r="AN1362" s="114">
        <f t="shared" si="42"/>
        <v>0</v>
      </c>
      <c r="AO1362" s="114">
        <f t="shared" si="43"/>
        <v>26250000</v>
      </c>
      <c r="AP1362" s="114"/>
      <c r="AQ1362" s="114"/>
      <c r="AR1362" s="114"/>
      <c r="AS1362" s="114"/>
    </row>
    <row r="1363" spans="1:45" s="190" customFormat="1" ht="15" customHeight="1" x14ac:dyDescent="0.2">
      <c r="A1363" s="104"/>
      <c r="B1363" s="104">
        <f>VLOOKUP(BJB!$F$9:$F$5599,Ctrl!$B$4:$C$399,2,0)</f>
        <v>28</v>
      </c>
      <c r="C1363" s="104">
        <f>VLOOKUP(BJB!$G$9:$G$5599,Ctrl!$E$4:$F$399,2,0)</f>
        <v>0</v>
      </c>
      <c r="D1363" s="219">
        <v>1</v>
      </c>
      <c r="E1363" s="104" t="str">
        <f>VLOOKUP(BJB!$F$9:$F$5599,Ctrl!$B$4:$D$399,3,0)</f>
        <v>III</v>
      </c>
      <c r="F1363" s="139" t="s">
        <v>10541</v>
      </c>
      <c r="G1363" s="139" t="s">
        <v>7655</v>
      </c>
      <c r="H1363" s="125"/>
      <c r="I1363" s="220">
        <f>IF(G1362=BJB!$G1455,I1362+1,1)</f>
        <v>1</v>
      </c>
      <c r="J1363" s="912" t="s">
        <v>21487</v>
      </c>
      <c r="K1363" s="121" t="s">
        <v>1525</v>
      </c>
      <c r="L1363" s="104" t="s">
        <v>6477</v>
      </c>
      <c r="M1363" s="104" t="s">
        <v>1526</v>
      </c>
      <c r="N1363" s="120">
        <v>39909</v>
      </c>
      <c r="O1363" s="114">
        <v>22000000</v>
      </c>
      <c r="P1363" s="105" t="s">
        <v>15688</v>
      </c>
      <c r="Q1363" s="120" t="s">
        <v>15284</v>
      </c>
      <c r="R1363" s="105">
        <v>13990333</v>
      </c>
      <c r="S1363" s="108" t="s">
        <v>6889</v>
      </c>
      <c r="T1363" s="109">
        <v>40480</v>
      </c>
      <c r="U1363" s="114">
        <v>10492750</v>
      </c>
      <c r="V1363" s="109">
        <v>40480</v>
      </c>
      <c r="W1363" s="141">
        <v>10492750</v>
      </c>
      <c r="X1363" s="141">
        <v>0</v>
      </c>
      <c r="Y1363" s="141">
        <v>0</v>
      </c>
      <c r="Z1363" s="141">
        <v>0</v>
      </c>
      <c r="AA1363" s="114">
        <v>10492750</v>
      </c>
      <c r="AB1363" s="114"/>
      <c r="AC1363" s="114"/>
      <c r="AD1363" s="141"/>
      <c r="AE1363" s="106">
        <v>0</v>
      </c>
      <c r="AF1363" s="106">
        <v>0</v>
      </c>
      <c r="AG1363" s="106">
        <v>0</v>
      </c>
      <c r="AH1363" s="114"/>
      <c r="AI1363" s="114"/>
      <c r="AJ1363" s="114"/>
      <c r="AK1363" s="114"/>
      <c r="AL1363" s="114"/>
      <c r="AM1363" s="114"/>
      <c r="AN1363" s="114">
        <f t="shared" si="42"/>
        <v>10492750</v>
      </c>
      <c r="AO1363" s="114">
        <f t="shared" si="43"/>
        <v>0</v>
      </c>
      <c r="AP1363" s="114"/>
      <c r="AQ1363" s="114"/>
      <c r="AR1363" s="114"/>
      <c r="AS1363" s="114"/>
    </row>
    <row r="1364" spans="1:45" s="190" customFormat="1" ht="15" customHeight="1" x14ac:dyDescent="0.2">
      <c r="A1364" s="104"/>
      <c r="B1364" s="104">
        <f>VLOOKUP(BJB!$F$9:$F$5599,Ctrl!$B$4:$C$399,2,0)</f>
        <v>28</v>
      </c>
      <c r="C1364" s="104">
        <f>VLOOKUP(BJB!$G$9:$G$5599,Ctrl!$E$4:$F$399,2,0)</f>
        <v>0</v>
      </c>
      <c r="D1364" s="219">
        <v>1</v>
      </c>
      <c r="E1364" s="104" t="str">
        <f>VLOOKUP(BJB!$F$9:$F$5599,Ctrl!$B$4:$D$399,3,0)</f>
        <v>III</v>
      </c>
      <c r="F1364" s="139" t="s">
        <v>10541</v>
      </c>
      <c r="G1364" s="139" t="s">
        <v>7655</v>
      </c>
      <c r="H1364" s="125" t="s">
        <v>6322</v>
      </c>
      <c r="I1364" s="220">
        <f>IF(G1363=BJB!$G1543,I1363+1,1)</f>
        <v>1</v>
      </c>
      <c r="J1364" s="912" t="s">
        <v>21488</v>
      </c>
      <c r="K1364" s="121" t="s">
        <v>1663</v>
      </c>
      <c r="L1364" s="104" t="s">
        <v>6477</v>
      </c>
      <c r="M1364" s="104" t="s">
        <v>1646</v>
      </c>
      <c r="N1364" s="120">
        <v>40963</v>
      </c>
      <c r="O1364" s="107">
        <v>88000000</v>
      </c>
      <c r="P1364" s="105" t="s">
        <v>15689</v>
      </c>
      <c r="Q1364" s="120">
        <v>41246</v>
      </c>
      <c r="R1364" s="105">
        <v>85502602</v>
      </c>
      <c r="S1364" s="146" t="s">
        <v>1660</v>
      </c>
      <c r="T1364" s="109">
        <v>41305</v>
      </c>
      <c r="U1364" s="106">
        <v>58052747</v>
      </c>
      <c r="V1364" s="109">
        <v>41305</v>
      </c>
      <c r="W1364" s="141">
        <v>58052747</v>
      </c>
      <c r="X1364" s="141">
        <v>0</v>
      </c>
      <c r="Y1364" s="141">
        <v>0</v>
      </c>
      <c r="Z1364" s="141">
        <v>0</v>
      </c>
      <c r="AA1364" s="114">
        <v>4520540</v>
      </c>
      <c r="AB1364" s="114"/>
      <c r="AC1364" s="132"/>
      <c r="AD1364" s="141"/>
      <c r="AE1364" s="106">
        <v>0</v>
      </c>
      <c r="AF1364" s="106">
        <v>0</v>
      </c>
      <c r="AG1364" s="106">
        <v>0</v>
      </c>
      <c r="AH1364" s="106"/>
      <c r="AI1364" s="106"/>
      <c r="AJ1364" s="106"/>
      <c r="AK1364" s="106"/>
      <c r="AL1364" s="106"/>
      <c r="AM1364" s="106"/>
      <c r="AN1364" s="114">
        <f t="shared" si="42"/>
        <v>4520540</v>
      </c>
      <c r="AO1364" s="114">
        <f t="shared" si="43"/>
        <v>53532207</v>
      </c>
      <c r="AP1364" s="114"/>
      <c r="AQ1364" s="114"/>
      <c r="AR1364" s="114"/>
      <c r="AS1364" s="114"/>
    </row>
    <row r="1365" spans="1:45" s="190" customFormat="1" ht="15" customHeight="1" x14ac:dyDescent="0.2">
      <c r="A1365" s="104"/>
      <c r="B1365" s="104">
        <f>VLOOKUP(BJB!$F$9:$F$5599,Ctrl!$B$4:$C$399,2,0)</f>
        <v>28</v>
      </c>
      <c r="C1365" s="104">
        <f>VLOOKUP(BJB!$G$9:$G$5599,Ctrl!$E$4:$F$399,2,0)</f>
        <v>2</v>
      </c>
      <c r="D1365" s="219">
        <v>1</v>
      </c>
      <c r="E1365" s="104" t="str">
        <f>VLOOKUP(BJB!$F$9:$F$5599,Ctrl!$B$4:$D$399,3,0)</f>
        <v>III</v>
      </c>
      <c r="F1365" s="139" t="s">
        <v>10541</v>
      </c>
      <c r="G1365" s="139" t="s">
        <v>1908</v>
      </c>
      <c r="H1365" s="125"/>
      <c r="I1365" s="220">
        <f>IF(G1364=BJB!$G2012,I1364+1,1)</f>
        <v>1</v>
      </c>
      <c r="J1365" s="912" t="s">
        <v>21489</v>
      </c>
      <c r="K1365" s="126" t="s">
        <v>5121</v>
      </c>
      <c r="L1365" s="104" t="s">
        <v>6476</v>
      </c>
      <c r="M1365" s="104" t="s">
        <v>5122</v>
      </c>
      <c r="N1365" s="120">
        <v>40546</v>
      </c>
      <c r="O1365" s="105">
        <v>101540590</v>
      </c>
      <c r="P1365" s="105" t="s">
        <v>6222</v>
      </c>
      <c r="Q1365" s="120" t="s">
        <v>6222</v>
      </c>
      <c r="R1365" s="890">
        <v>0</v>
      </c>
      <c r="S1365" s="234" t="s">
        <v>5094</v>
      </c>
      <c r="T1365" s="130">
        <v>41652</v>
      </c>
      <c r="U1365" s="112">
        <v>21213003</v>
      </c>
      <c r="V1365" s="109" t="s">
        <v>6222</v>
      </c>
      <c r="W1365" s="141">
        <v>0</v>
      </c>
      <c r="X1365" s="141">
        <v>0</v>
      </c>
      <c r="Y1365" s="141">
        <v>0</v>
      </c>
      <c r="Z1365" s="141">
        <v>0</v>
      </c>
      <c r="AA1365" s="114">
        <v>0</v>
      </c>
      <c r="AB1365" s="114"/>
      <c r="AC1365" s="112"/>
      <c r="AD1365" s="141"/>
      <c r="AE1365" s="106">
        <v>0</v>
      </c>
      <c r="AF1365" s="106">
        <v>0</v>
      </c>
      <c r="AG1365" s="106">
        <v>0</v>
      </c>
      <c r="AH1365" s="112"/>
      <c r="AI1365" s="112"/>
      <c r="AJ1365" s="112"/>
      <c r="AK1365" s="112"/>
      <c r="AL1365" s="112"/>
      <c r="AM1365" s="112"/>
      <c r="AN1365" s="114">
        <f t="shared" si="42"/>
        <v>0</v>
      </c>
      <c r="AO1365" s="114">
        <f t="shared" si="43"/>
        <v>21213003</v>
      </c>
      <c r="AP1365" s="114"/>
      <c r="AQ1365" s="114"/>
      <c r="AR1365" s="114"/>
      <c r="AS1365" s="114"/>
    </row>
    <row r="1366" spans="1:45" s="190" customFormat="1" ht="15" customHeight="1" x14ac:dyDescent="0.2">
      <c r="A1366" s="104"/>
      <c r="B1366" s="104">
        <f>VLOOKUP(BJB!$F$9:$F$5599,Ctrl!$B$4:$C$399,2,0)</f>
        <v>28</v>
      </c>
      <c r="C1366" s="104">
        <f>VLOOKUP(BJB!$G$9:$G$5599,Ctrl!$E$4:$F$399,2,0)</f>
        <v>2</v>
      </c>
      <c r="D1366" s="219">
        <v>1</v>
      </c>
      <c r="E1366" s="104" t="str">
        <f>VLOOKUP(BJB!$F$9:$F$5599,Ctrl!$B$4:$D$399,3,0)</f>
        <v>III</v>
      </c>
      <c r="F1366" s="139" t="s">
        <v>10541</v>
      </c>
      <c r="G1366" s="139" t="s">
        <v>1908</v>
      </c>
      <c r="H1366" s="125"/>
      <c r="I1366" s="220">
        <f>IF(G1365=BJB!$G1991,I1365+1,1)</f>
        <v>1</v>
      </c>
      <c r="J1366" s="912" t="s">
        <v>21490</v>
      </c>
      <c r="K1366" s="121" t="s">
        <v>1915</v>
      </c>
      <c r="L1366" s="104" t="s">
        <v>6477</v>
      </c>
      <c r="M1366" s="104" t="s">
        <v>1916</v>
      </c>
      <c r="N1366" s="120">
        <v>40885</v>
      </c>
      <c r="O1366" s="105">
        <v>80000000</v>
      </c>
      <c r="P1366" s="105" t="s">
        <v>15618</v>
      </c>
      <c r="Q1366" s="120">
        <v>41241</v>
      </c>
      <c r="R1366" s="105">
        <v>92663978</v>
      </c>
      <c r="S1366" s="146" t="s">
        <v>1861</v>
      </c>
      <c r="T1366" s="109">
        <v>41243</v>
      </c>
      <c r="U1366" s="106">
        <v>56000000</v>
      </c>
      <c r="V1366" s="109">
        <v>41243</v>
      </c>
      <c r="W1366" s="141">
        <v>56000000</v>
      </c>
      <c r="X1366" s="141">
        <v>0</v>
      </c>
      <c r="Y1366" s="141">
        <v>0</v>
      </c>
      <c r="Z1366" s="141">
        <v>0</v>
      </c>
      <c r="AA1366" s="114">
        <v>286525</v>
      </c>
      <c r="AB1366" s="114"/>
      <c r="AC1366" s="106"/>
      <c r="AD1366" s="141"/>
      <c r="AE1366" s="106">
        <v>0</v>
      </c>
      <c r="AF1366" s="106">
        <v>0</v>
      </c>
      <c r="AG1366" s="106">
        <v>0</v>
      </c>
      <c r="AH1366" s="111"/>
      <c r="AI1366" s="111"/>
      <c r="AJ1366" s="111"/>
      <c r="AK1366" s="106"/>
      <c r="AL1366" s="106"/>
      <c r="AM1366" s="106"/>
      <c r="AN1366" s="114">
        <f t="shared" si="42"/>
        <v>286525</v>
      </c>
      <c r="AO1366" s="114">
        <f t="shared" si="43"/>
        <v>55713475</v>
      </c>
      <c r="AP1366" s="114"/>
      <c r="AQ1366" s="114"/>
      <c r="AR1366" s="114"/>
      <c r="AS1366" s="114"/>
    </row>
    <row r="1367" spans="1:45" s="190" customFormat="1" ht="15" customHeight="1" x14ac:dyDescent="0.2">
      <c r="A1367" s="104"/>
      <c r="B1367" s="104">
        <f>VLOOKUP(BJB!$F$9:$F$5599,Ctrl!$B$4:$C$399,2,0)</f>
        <v>28</v>
      </c>
      <c r="C1367" s="104">
        <f>VLOOKUP(BJB!$G$9:$G$5599,Ctrl!$E$4:$F$399,2,0)</f>
        <v>5</v>
      </c>
      <c r="D1367" s="219">
        <v>1</v>
      </c>
      <c r="E1367" s="104" t="str">
        <f>VLOOKUP(BJB!$F$9:$F$5599,Ctrl!$B$4:$D$399,3,0)</f>
        <v>III</v>
      </c>
      <c r="F1367" s="139" t="s">
        <v>10541</v>
      </c>
      <c r="G1367" s="139" t="s">
        <v>2058</v>
      </c>
      <c r="H1367" s="125"/>
      <c r="I1367" s="220">
        <f>IF(G1366=BJB!$G1849,I1366+1,1)</f>
        <v>1</v>
      </c>
      <c r="J1367" s="912" t="s">
        <v>21491</v>
      </c>
      <c r="K1367" s="121" t="s">
        <v>7781</v>
      </c>
      <c r="L1367" s="104" t="s">
        <v>6477</v>
      </c>
      <c r="M1367" s="104" t="s">
        <v>7854</v>
      </c>
      <c r="N1367" s="120">
        <v>41351</v>
      </c>
      <c r="O1367" s="105">
        <v>22000000</v>
      </c>
      <c r="P1367" s="105" t="s">
        <v>15690</v>
      </c>
      <c r="Q1367" s="120">
        <v>42044</v>
      </c>
      <c r="R1367" s="105">
        <v>16317006.92</v>
      </c>
      <c r="S1367" s="146" t="s">
        <v>7917</v>
      </c>
      <c r="T1367" s="109">
        <v>42114</v>
      </c>
      <c r="U1367" s="141">
        <v>10816011.5</v>
      </c>
      <c r="V1367" s="109">
        <v>42114</v>
      </c>
      <c r="W1367" s="141">
        <v>10816011.5</v>
      </c>
      <c r="X1367" s="141">
        <v>0</v>
      </c>
      <c r="Y1367" s="141">
        <v>0</v>
      </c>
      <c r="Z1367" s="141">
        <v>0</v>
      </c>
      <c r="AA1367" s="114">
        <v>0</v>
      </c>
      <c r="AB1367" s="114"/>
      <c r="AC1367" s="132"/>
      <c r="AD1367" s="141"/>
      <c r="AE1367" s="106">
        <v>0</v>
      </c>
      <c r="AF1367" s="106">
        <v>0</v>
      </c>
      <c r="AG1367" s="106">
        <v>0</v>
      </c>
      <c r="AH1367" s="141"/>
      <c r="AI1367" s="141"/>
      <c r="AJ1367" s="141"/>
      <c r="AK1367" s="141"/>
      <c r="AL1367" s="141"/>
      <c r="AM1367" s="141"/>
      <c r="AN1367" s="114">
        <f t="shared" si="42"/>
        <v>0</v>
      </c>
      <c r="AO1367" s="114">
        <f t="shared" si="43"/>
        <v>10816011.5</v>
      </c>
      <c r="AP1367" s="114"/>
      <c r="AQ1367" s="114"/>
      <c r="AR1367" s="114"/>
      <c r="AS1367" s="114"/>
    </row>
    <row r="1368" spans="1:45" s="190" customFormat="1" ht="15" customHeight="1" x14ac:dyDescent="0.2">
      <c r="A1368" s="104"/>
      <c r="B1368" s="104">
        <f>VLOOKUP(BJB!$F$9:$F$5599,Ctrl!$B$4:$C$399,2,0)</f>
        <v>28</v>
      </c>
      <c r="C1368" s="104">
        <f>VLOOKUP(BJB!$G$9:$G$5599,Ctrl!$E$4:$F$399,2,0)</f>
        <v>3</v>
      </c>
      <c r="D1368" s="219">
        <v>1</v>
      </c>
      <c r="E1368" s="104" t="str">
        <f>VLOOKUP(BJB!$F$9:$F$5599,Ctrl!$B$4:$D$399,3,0)</f>
        <v>III</v>
      </c>
      <c r="F1368" s="139" t="s">
        <v>10541</v>
      </c>
      <c r="G1368" s="139" t="s">
        <v>1957</v>
      </c>
      <c r="H1368" s="125" t="s">
        <v>7468</v>
      </c>
      <c r="I1368" s="220">
        <f>IF(G1367=BJB!$G1923,I1367+1,1)</f>
        <v>1</v>
      </c>
      <c r="J1368" s="912" t="s">
        <v>21492</v>
      </c>
      <c r="K1368" s="121" t="s">
        <v>2099</v>
      </c>
      <c r="L1368" s="104" t="s">
        <v>6477</v>
      </c>
      <c r="M1368" s="104" t="s">
        <v>5880</v>
      </c>
      <c r="N1368" s="120">
        <v>41374</v>
      </c>
      <c r="O1368" s="105">
        <v>120000000</v>
      </c>
      <c r="P1368" s="105" t="s">
        <v>15691</v>
      </c>
      <c r="Q1368" s="120">
        <v>41813</v>
      </c>
      <c r="R1368" s="105">
        <v>101522452</v>
      </c>
      <c r="S1368" s="146" t="s">
        <v>5866</v>
      </c>
      <c r="T1368" s="109">
        <v>41878</v>
      </c>
      <c r="U1368" s="141">
        <v>69881907</v>
      </c>
      <c r="V1368" s="109">
        <v>41852</v>
      </c>
      <c r="W1368" s="141">
        <v>69881907</v>
      </c>
      <c r="X1368" s="141">
        <v>0</v>
      </c>
      <c r="Y1368" s="141">
        <v>0</v>
      </c>
      <c r="Z1368" s="141">
        <v>0</v>
      </c>
      <c r="AA1368" s="150">
        <v>16846530</v>
      </c>
      <c r="AB1368" s="150"/>
      <c r="AC1368" s="132"/>
      <c r="AD1368" s="141"/>
      <c r="AE1368" s="106">
        <v>0</v>
      </c>
      <c r="AF1368" s="106">
        <v>0</v>
      </c>
      <c r="AG1368" s="106">
        <v>0</v>
      </c>
      <c r="AH1368" s="141"/>
      <c r="AI1368" s="141"/>
      <c r="AJ1368" s="141"/>
      <c r="AK1368" s="154"/>
      <c r="AL1368" s="141"/>
      <c r="AM1368" s="141"/>
      <c r="AN1368" s="114">
        <f t="shared" si="42"/>
        <v>16846530</v>
      </c>
      <c r="AO1368" s="114">
        <f t="shared" si="43"/>
        <v>53035377</v>
      </c>
      <c r="AP1368" s="114"/>
      <c r="AQ1368" s="114"/>
      <c r="AR1368" s="114"/>
      <c r="AS1368" s="114"/>
    </row>
    <row r="1369" spans="1:45" s="190" customFormat="1" ht="15" customHeight="1" x14ac:dyDescent="0.2">
      <c r="A1369" s="104"/>
      <c r="B1369" s="104">
        <f>VLOOKUP(BJB!$F$9:$F$5599,Ctrl!$B$4:$C$399,2,0)</f>
        <v>28</v>
      </c>
      <c r="C1369" s="104">
        <f>VLOOKUP(BJB!$G$9:$G$5599,Ctrl!$E$4:$F$399,2,0)</f>
        <v>0</v>
      </c>
      <c r="D1369" s="219">
        <v>1</v>
      </c>
      <c r="E1369" s="104" t="str">
        <f>VLOOKUP(BJB!$F$9:$F$5599,Ctrl!$B$4:$D$399,3,0)</f>
        <v>III</v>
      </c>
      <c r="F1369" s="139" t="s">
        <v>10541</v>
      </c>
      <c r="G1369" s="139" t="s">
        <v>7655</v>
      </c>
      <c r="H1369" s="125">
        <v>1121127000340</v>
      </c>
      <c r="I1369" s="220">
        <f>IF(G1368=BJB!$G1601,I1368+1,1)</f>
        <v>1</v>
      </c>
      <c r="J1369" s="912" t="s">
        <v>21493</v>
      </c>
      <c r="K1369" s="126" t="s">
        <v>5465</v>
      </c>
      <c r="L1369" s="104" t="s">
        <v>6477</v>
      </c>
      <c r="M1369" s="127" t="s">
        <v>5466</v>
      </c>
      <c r="N1369" s="128">
        <v>41271</v>
      </c>
      <c r="O1369" s="140">
        <v>25000000</v>
      </c>
      <c r="P1369" s="105" t="s">
        <v>15692</v>
      </c>
      <c r="Q1369" s="120">
        <v>41680</v>
      </c>
      <c r="R1369" s="105">
        <v>25591512.379999999</v>
      </c>
      <c r="S1369" s="234" t="s">
        <v>5470</v>
      </c>
      <c r="T1369" s="130">
        <v>41789</v>
      </c>
      <c r="U1369" s="141">
        <v>17240136</v>
      </c>
      <c r="V1369" s="109">
        <v>41760</v>
      </c>
      <c r="W1369" s="141">
        <v>17240136</v>
      </c>
      <c r="X1369" s="141">
        <v>0</v>
      </c>
      <c r="Y1369" s="141">
        <v>0</v>
      </c>
      <c r="Z1369" s="141">
        <v>0</v>
      </c>
      <c r="AA1369" s="114">
        <v>17240136</v>
      </c>
      <c r="AB1369" s="114"/>
      <c r="AC1369" s="132"/>
      <c r="AD1369" s="141"/>
      <c r="AE1369" s="106">
        <v>0</v>
      </c>
      <c r="AF1369" s="106">
        <v>0</v>
      </c>
      <c r="AG1369" s="106">
        <v>0</v>
      </c>
      <c r="AH1369" s="141"/>
      <c r="AI1369" s="141"/>
      <c r="AJ1369" s="141"/>
      <c r="AK1369" s="154"/>
      <c r="AL1369" s="141"/>
      <c r="AM1369" s="141"/>
      <c r="AN1369" s="114">
        <f t="shared" si="42"/>
        <v>17240136</v>
      </c>
      <c r="AO1369" s="114">
        <f t="shared" si="43"/>
        <v>0</v>
      </c>
      <c r="AP1369" s="114"/>
      <c r="AQ1369" s="114"/>
      <c r="AR1369" s="114"/>
      <c r="AS1369" s="114"/>
    </row>
    <row r="1370" spans="1:45" s="190" customFormat="1" ht="15" customHeight="1" x14ac:dyDescent="0.2">
      <c r="A1370" s="104"/>
      <c r="B1370" s="104">
        <f>VLOOKUP(BJB!$F$9:$F$5599,Ctrl!$B$4:$C$399,2,0)</f>
        <v>28</v>
      </c>
      <c r="C1370" s="104">
        <f>VLOOKUP(BJB!$G$9:$G$5599,Ctrl!$E$4:$F$399,2,0)</f>
        <v>0</v>
      </c>
      <c r="D1370" s="219">
        <v>1</v>
      </c>
      <c r="E1370" s="104" t="str">
        <f>VLOOKUP(BJB!$F$9:$F$5599,Ctrl!$B$4:$D$399,3,0)</f>
        <v>III</v>
      </c>
      <c r="F1370" s="139" t="s">
        <v>10541</v>
      </c>
      <c r="G1370" s="139" t="s">
        <v>7655</v>
      </c>
      <c r="H1370" s="125"/>
      <c r="I1370" s="220">
        <f>IF(G1369=BJB!$G1501,I1369+1,1)</f>
        <v>1</v>
      </c>
      <c r="J1370" s="912" t="s">
        <v>21494</v>
      </c>
      <c r="K1370" s="121" t="s">
        <v>1596</v>
      </c>
      <c r="L1370" s="104" t="s">
        <v>6477</v>
      </c>
      <c r="M1370" s="104" t="s">
        <v>1597</v>
      </c>
      <c r="N1370" s="120">
        <v>39953</v>
      </c>
      <c r="O1370" s="107">
        <v>16000000</v>
      </c>
      <c r="P1370" s="105" t="s">
        <v>6222</v>
      </c>
      <c r="Q1370" s="120" t="s">
        <v>6222</v>
      </c>
      <c r="R1370" s="890">
        <v>0</v>
      </c>
      <c r="S1370" s="108" t="s">
        <v>1595</v>
      </c>
      <c r="T1370" s="109">
        <v>40864</v>
      </c>
      <c r="U1370" s="106">
        <v>7256516</v>
      </c>
      <c r="V1370" s="109" t="s">
        <v>6222</v>
      </c>
      <c r="W1370" s="141">
        <v>0</v>
      </c>
      <c r="X1370" s="141">
        <v>0</v>
      </c>
      <c r="Y1370" s="141">
        <v>0</v>
      </c>
      <c r="Z1370" s="141">
        <v>0</v>
      </c>
      <c r="AA1370" s="114">
        <v>0</v>
      </c>
      <c r="AB1370" s="114"/>
      <c r="AC1370" s="106"/>
      <c r="AD1370" s="141"/>
      <c r="AE1370" s="106">
        <v>0</v>
      </c>
      <c r="AF1370" s="106">
        <v>0</v>
      </c>
      <c r="AG1370" s="106">
        <v>0</v>
      </c>
      <c r="AH1370" s="106"/>
      <c r="AI1370" s="106"/>
      <c r="AJ1370" s="106"/>
      <c r="AK1370" s="106"/>
      <c r="AL1370" s="106"/>
      <c r="AM1370" s="106"/>
      <c r="AN1370" s="114">
        <f t="shared" si="42"/>
        <v>0</v>
      </c>
      <c r="AO1370" s="114">
        <f t="shared" si="43"/>
        <v>7256516</v>
      </c>
      <c r="AP1370" s="114"/>
      <c r="AQ1370" s="114"/>
      <c r="AR1370" s="114"/>
      <c r="AS1370" s="114"/>
    </row>
    <row r="1371" spans="1:45" s="190" customFormat="1" ht="15" customHeight="1" x14ac:dyDescent="0.2">
      <c r="A1371" s="104"/>
      <c r="B1371" s="104">
        <f>VLOOKUP(BJB!$F$9:$F$5599,Ctrl!$B$4:$C$399,2,0)</f>
        <v>28</v>
      </c>
      <c r="C1371" s="104">
        <f>VLOOKUP(BJB!$G$9:$G$5599,Ctrl!$E$4:$F$399,2,0)</f>
        <v>0</v>
      </c>
      <c r="D1371" s="219">
        <v>1</v>
      </c>
      <c r="E1371" s="104" t="str">
        <f>VLOOKUP(BJB!$F$9:$F$5599,Ctrl!$B$4:$D$399,3,0)</f>
        <v>III</v>
      </c>
      <c r="F1371" s="139" t="s">
        <v>10541</v>
      </c>
      <c r="G1371" s="139" t="s">
        <v>7655</v>
      </c>
      <c r="H1371" s="125"/>
      <c r="I1371" s="220">
        <f>IF(G1370=BJB!$G1544,I1370+1,1)</f>
        <v>1</v>
      </c>
      <c r="J1371" s="912" t="s">
        <v>21495</v>
      </c>
      <c r="K1371" s="121" t="s">
        <v>1664</v>
      </c>
      <c r="L1371" s="104" t="s">
        <v>6477</v>
      </c>
      <c r="M1371" s="104" t="s">
        <v>1665</v>
      </c>
      <c r="N1371" s="120">
        <v>40158</v>
      </c>
      <c r="O1371" s="107">
        <v>8500000</v>
      </c>
      <c r="P1371" s="105" t="s">
        <v>15693</v>
      </c>
      <c r="Q1371" s="120">
        <v>41285</v>
      </c>
      <c r="R1371" s="105">
        <v>7090821</v>
      </c>
      <c r="S1371" s="108" t="s">
        <v>1666</v>
      </c>
      <c r="T1371" s="109">
        <v>41361</v>
      </c>
      <c r="U1371" s="106">
        <v>5187000</v>
      </c>
      <c r="V1371" s="109">
        <v>41361</v>
      </c>
      <c r="W1371" s="141">
        <v>5187000</v>
      </c>
      <c r="X1371" s="141">
        <v>0</v>
      </c>
      <c r="Y1371" s="141">
        <v>0</v>
      </c>
      <c r="Z1371" s="141">
        <v>0</v>
      </c>
      <c r="AA1371" s="114">
        <v>0</v>
      </c>
      <c r="AB1371" s="114"/>
      <c r="AC1371" s="106"/>
      <c r="AD1371" s="141"/>
      <c r="AE1371" s="106">
        <v>0</v>
      </c>
      <c r="AF1371" s="106">
        <v>0</v>
      </c>
      <c r="AG1371" s="106">
        <v>0</v>
      </c>
      <c r="AH1371" s="106"/>
      <c r="AI1371" s="106"/>
      <c r="AJ1371" s="106"/>
      <c r="AK1371" s="106"/>
      <c r="AL1371" s="106"/>
      <c r="AM1371" s="106"/>
      <c r="AN1371" s="114">
        <f t="shared" si="42"/>
        <v>0</v>
      </c>
      <c r="AO1371" s="114">
        <f t="shared" si="43"/>
        <v>5187000</v>
      </c>
      <c r="AP1371" s="114"/>
      <c r="AQ1371" s="114"/>
      <c r="AR1371" s="114"/>
      <c r="AS1371" s="114"/>
    </row>
    <row r="1372" spans="1:45" s="190" customFormat="1" ht="15" customHeight="1" x14ac:dyDescent="0.2">
      <c r="A1372" s="104"/>
      <c r="B1372" s="104">
        <f>VLOOKUP(BJB!$F$9:$F$5599,Ctrl!$B$4:$C$399,2,0)</f>
        <v>28</v>
      </c>
      <c r="C1372" s="104">
        <f>VLOOKUP(BJB!$G$9:$G$5599,Ctrl!$E$4:$F$399,2,0)</f>
        <v>1</v>
      </c>
      <c r="D1372" s="219">
        <v>1</v>
      </c>
      <c r="E1372" s="104" t="str">
        <f>VLOOKUP(BJB!$F$9:$F$5599,Ctrl!$B$4:$D$399,3,0)</f>
        <v>III</v>
      </c>
      <c r="F1372" s="139" t="s">
        <v>10541</v>
      </c>
      <c r="G1372" s="139" t="s">
        <v>1717</v>
      </c>
      <c r="H1372" s="125"/>
      <c r="I1372" s="220">
        <f>IF(G1371=BJB!$G1723,I1371+1,1)</f>
        <v>1</v>
      </c>
      <c r="J1372" s="912" t="s">
        <v>21496</v>
      </c>
      <c r="K1372" s="121" t="s">
        <v>1781</v>
      </c>
      <c r="L1372" s="104" t="s">
        <v>6477</v>
      </c>
      <c r="M1372" s="104" t="s">
        <v>1782</v>
      </c>
      <c r="N1372" s="120">
        <v>40574</v>
      </c>
      <c r="O1372" s="107">
        <v>18000000</v>
      </c>
      <c r="P1372" s="105" t="s">
        <v>6222</v>
      </c>
      <c r="Q1372" s="120" t="s">
        <v>6222</v>
      </c>
      <c r="R1372" s="890">
        <v>0</v>
      </c>
      <c r="S1372" s="108" t="s">
        <v>1775</v>
      </c>
      <c r="T1372" s="109">
        <v>40753</v>
      </c>
      <c r="U1372" s="106">
        <v>13500000</v>
      </c>
      <c r="V1372" s="109" t="s">
        <v>6222</v>
      </c>
      <c r="W1372" s="141">
        <v>0</v>
      </c>
      <c r="X1372" s="141">
        <v>0</v>
      </c>
      <c r="Y1372" s="141">
        <v>0</v>
      </c>
      <c r="Z1372" s="141">
        <v>0</v>
      </c>
      <c r="AA1372" s="114">
        <v>13500000</v>
      </c>
      <c r="AB1372" s="114"/>
      <c r="AC1372" s="106"/>
      <c r="AD1372" s="141"/>
      <c r="AE1372" s="106">
        <v>0</v>
      </c>
      <c r="AF1372" s="106">
        <v>0</v>
      </c>
      <c r="AG1372" s="106">
        <v>0</v>
      </c>
      <c r="AH1372" s="106"/>
      <c r="AI1372" s="106"/>
      <c r="AJ1372" s="106"/>
      <c r="AK1372" s="106"/>
      <c r="AL1372" s="106"/>
      <c r="AM1372" s="106"/>
      <c r="AN1372" s="114">
        <f t="shared" si="42"/>
        <v>13500000</v>
      </c>
      <c r="AO1372" s="114">
        <f t="shared" si="43"/>
        <v>0</v>
      </c>
      <c r="AP1372" s="114"/>
      <c r="AQ1372" s="114"/>
      <c r="AR1372" s="114"/>
      <c r="AS1372" s="114"/>
    </row>
    <row r="1373" spans="1:45" s="190" customFormat="1" ht="15" customHeight="1" x14ac:dyDescent="0.2">
      <c r="A1373" s="104"/>
      <c r="B1373" s="104">
        <f>VLOOKUP(BJB!$F$9:$F$5599,Ctrl!$B$4:$C$399,2,0)</f>
        <v>28</v>
      </c>
      <c r="C1373" s="104">
        <f>VLOOKUP(BJB!$G$9:$G$5599,Ctrl!$E$4:$F$399,2,0)</f>
        <v>1</v>
      </c>
      <c r="D1373" s="219">
        <v>1</v>
      </c>
      <c r="E1373" s="104" t="str">
        <f>VLOOKUP(BJB!$F$9:$F$5599,Ctrl!$B$4:$D$399,3,0)</f>
        <v>III</v>
      </c>
      <c r="F1373" s="139" t="s">
        <v>10541</v>
      </c>
      <c r="G1373" s="139" t="s">
        <v>1717</v>
      </c>
      <c r="H1373" s="125"/>
      <c r="I1373" s="220">
        <f>IF(G1372=BJB!$G1739,I1372+1,1)</f>
        <v>1</v>
      </c>
      <c r="J1373" s="912" t="s">
        <v>21497</v>
      </c>
      <c r="K1373" s="121" t="s">
        <v>1805</v>
      </c>
      <c r="L1373" s="104" t="s">
        <v>6477</v>
      </c>
      <c r="M1373" s="104" t="s">
        <v>1796</v>
      </c>
      <c r="N1373" s="120">
        <v>40140</v>
      </c>
      <c r="O1373" s="107">
        <v>20000000</v>
      </c>
      <c r="P1373" s="105" t="s">
        <v>6222</v>
      </c>
      <c r="Q1373" s="120" t="s">
        <v>6222</v>
      </c>
      <c r="R1373" s="890">
        <v>0</v>
      </c>
      <c r="S1373" s="108" t="s">
        <v>1794</v>
      </c>
      <c r="T1373" s="109">
        <v>40840</v>
      </c>
      <c r="U1373" s="106">
        <v>14486099</v>
      </c>
      <c r="V1373" s="109" t="s">
        <v>6222</v>
      </c>
      <c r="W1373" s="141">
        <v>0</v>
      </c>
      <c r="X1373" s="141">
        <v>0</v>
      </c>
      <c r="Y1373" s="141">
        <v>0</v>
      </c>
      <c r="Z1373" s="141">
        <v>0</v>
      </c>
      <c r="AA1373" s="114">
        <v>0</v>
      </c>
      <c r="AB1373" s="114"/>
      <c r="AC1373" s="106"/>
      <c r="AD1373" s="141"/>
      <c r="AE1373" s="106">
        <v>0</v>
      </c>
      <c r="AF1373" s="106">
        <v>0</v>
      </c>
      <c r="AG1373" s="106">
        <v>0</v>
      </c>
      <c r="AH1373" s="106"/>
      <c r="AI1373" s="106"/>
      <c r="AJ1373" s="106"/>
      <c r="AK1373" s="106"/>
      <c r="AL1373" s="106"/>
      <c r="AM1373" s="106"/>
      <c r="AN1373" s="114">
        <f t="shared" si="42"/>
        <v>0</v>
      </c>
      <c r="AO1373" s="114">
        <f t="shared" si="43"/>
        <v>14486099</v>
      </c>
      <c r="AP1373" s="114"/>
      <c r="AQ1373" s="114"/>
      <c r="AR1373" s="114"/>
      <c r="AS1373" s="114"/>
    </row>
    <row r="1374" spans="1:45" s="190" customFormat="1" ht="15" customHeight="1" x14ac:dyDescent="0.2">
      <c r="A1374" s="104"/>
      <c r="B1374" s="104">
        <f>VLOOKUP(BJB!$F$9:$F$5599,Ctrl!$B$4:$C$399,2,0)</f>
        <v>28</v>
      </c>
      <c r="C1374" s="104">
        <f>VLOOKUP(BJB!$G$9:$G$5599,Ctrl!$E$4:$F$399,2,0)</f>
        <v>2</v>
      </c>
      <c r="D1374" s="219">
        <v>1</v>
      </c>
      <c r="E1374" s="104" t="str">
        <f>VLOOKUP(BJB!$F$9:$F$5599,Ctrl!$B$4:$D$399,3,0)</f>
        <v>III</v>
      </c>
      <c r="F1374" s="139" t="s">
        <v>10541</v>
      </c>
      <c r="G1374" s="139" t="s">
        <v>1908</v>
      </c>
      <c r="H1374" s="125"/>
      <c r="I1374" s="220">
        <f>IF(G1373=BJB!$G2004,I1373+1,1)</f>
        <v>1</v>
      </c>
      <c r="J1374" s="912" t="s">
        <v>21498</v>
      </c>
      <c r="K1374" s="121" t="s">
        <v>1943</v>
      </c>
      <c r="L1374" s="104" t="s">
        <v>6477</v>
      </c>
      <c r="M1374" s="104" t="s">
        <v>1944</v>
      </c>
      <c r="N1374" s="120">
        <v>41130</v>
      </c>
      <c r="O1374" s="105">
        <v>100000000</v>
      </c>
      <c r="P1374" s="105" t="s">
        <v>15694</v>
      </c>
      <c r="Q1374" s="120">
        <v>41442</v>
      </c>
      <c r="R1374" s="105">
        <v>84921813</v>
      </c>
      <c r="S1374" s="146" t="s">
        <v>1942</v>
      </c>
      <c r="T1374" s="109">
        <v>41486</v>
      </c>
      <c r="U1374" s="112">
        <v>57597549</v>
      </c>
      <c r="V1374" s="109">
        <v>41486</v>
      </c>
      <c r="W1374" s="141">
        <v>57597549</v>
      </c>
      <c r="X1374" s="141">
        <v>0</v>
      </c>
      <c r="Y1374" s="141">
        <v>0</v>
      </c>
      <c r="Z1374" s="141">
        <v>0</v>
      </c>
      <c r="AA1374" s="223">
        <v>0</v>
      </c>
      <c r="AB1374" s="223"/>
      <c r="AC1374" s="112"/>
      <c r="AD1374" s="141"/>
      <c r="AE1374" s="106">
        <v>0</v>
      </c>
      <c r="AF1374" s="106">
        <v>0</v>
      </c>
      <c r="AG1374" s="106">
        <v>0</v>
      </c>
      <c r="AH1374" s="112"/>
      <c r="AI1374" s="112"/>
      <c r="AJ1374" s="112"/>
      <c r="AK1374" s="112"/>
      <c r="AL1374" s="112"/>
      <c r="AM1374" s="112"/>
      <c r="AN1374" s="114">
        <f t="shared" si="42"/>
        <v>0</v>
      </c>
      <c r="AO1374" s="114">
        <f t="shared" si="43"/>
        <v>57597549</v>
      </c>
      <c r="AP1374" s="114"/>
      <c r="AQ1374" s="114"/>
      <c r="AR1374" s="114"/>
      <c r="AS1374" s="114"/>
    </row>
    <row r="1375" spans="1:45" s="190" customFormat="1" ht="15" customHeight="1" x14ac:dyDescent="0.2">
      <c r="A1375" s="104"/>
      <c r="B1375" s="104">
        <f>VLOOKUP(BJB!$F$9:$F$5599,Ctrl!$B$4:$C$399,2,0)</f>
        <v>28</v>
      </c>
      <c r="C1375" s="104">
        <f>VLOOKUP(BJB!$G$9:$G$5599,Ctrl!$E$4:$F$399,2,0)</f>
        <v>0</v>
      </c>
      <c r="D1375" s="219">
        <v>1</v>
      </c>
      <c r="E1375" s="104" t="str">
        <f>VLOOKUP(BJB!$F$9:$F$5599,Ctrl!$B$4:$D$399,3,0)</f>
        <v>III</v>
      </c>
      <c r="F1375" s="139" t="s">
        <v>10541</v>
      </c>
      <c r="G1375" s="139" t="s">
        <v>7676</v>
      </c>
      <c r="H1375" s="125"/>
      <c r="I1375" s="220">
        <f>IF(G1374=BJB!$G1675,I1374+1,1)</f>
        <v>1</v>
      </c>
      <c r="J1375" s="912" t="s">
        <v>21499</v>
      </c>
      <c r="K1375" s="121" t="s">
        <v>10900</v>
      </c>
      <c r="L1375" s="104" t="s">
        <v>6477</v>
      </c>
      <c r="M1375" s="104" t="s">
        <v>5469</v>
      </c>
      <c r="N1375" s="120">
        <v>41509</v>
      </c>
      <c r="O1375" s="105">
        <v>50000000</v>
      </c>
      <c r="P1375" s="105" t="s">
        <v>15695</v>
      </c>
      <c r="Q1375" s="120">
        <v>42069</v>
      </c>
      <c r="R1375" s="105">
        <v>30833157</v>
      </c>
      <c r="S1375" s="146" t="s">
        <v>8418</v>
      </c>
      <c r="T1375" s="109">
        <v>42241</v>
      </c>
      <c r="U1375" s="141">
        <v>19837963</v>
      </c>
      <c r="V1375" s="109">
        <v>42241</v>
      </c>
      <c r="W1375" s="141">
        <v>19837963</v>
      </c>
      <c r="X1375" s="141">
        <v>0</v>
      </c>
      <c r="Y1375" s="141">
        <v>0</v>
      </c>
      <c r="Z1375" s="141">
        <v>0</v>
      </c>
      <c r="AA1375" s="114">
        <v>0</v>
      </c>
      <c r="AB1375" s="114"/>
      <c r="AC1375" s="132"/>
      <c r="AD1375" s="141"/>
      <c r="AE1375" s="106">
        <v>0</v>
      </c>
      <c r="AF1375" s="106">
        <v>0</v>
      </c>
      <c r="AG1375" s="106">
        <v>0</v>
      </c>
      <c r="AH1375" s="106"/>
      <c r="AI1375" s="106"/>
      <c r="AJ1375" s="106"/>
      <c r="AK1375" s="106"/>
      <c r="AL1375" s="106"/>
      <c r="AM1375" s="106"/>
      <c r="AN1375" s="114">
        <f t="shared" si="42"/>
        <v>0</v>
      </c>
      <c r="AO1375" s="114">
        <f t="shared" si="43"/>
        <v>19837963</v>
      </c>
      <c r="AP1375" s="114"/>
      <c r="AQ1375" s="114"/>
      <c r="AR1375" s="114"/>
      <c r="AS1375" s="114"/>
    </row>
    <row r="1376" spans="1:45" s="190" customFormat="1" ht="15" customHeight="1" x14ac:dyDescent="0.2">
      <c r="A1376" s="104"/>
      <c r="B1376" s="104">
        <f>VLOOKUP(BJB!$F$9:$F$5599,Ctrl!$B$4:$C$399,2,0)</f>
        <v>28</v>
      </c>
      <c r="C1376" s="104">
        <f>VLOOKUP(BJB!$G$9:$G$5599,Ctrl!$E$4:$F$399,2,0)</f>
        <v>0</v>
      </c>
      <c r="D1376" s="219">
        <v>1</v>
      </c>
      <c r="E1376" s="104" t="str">
        <f>VLOOKUP(BJB!$F$9:$F$5599,Ctrl!$B$4:$D$399,3,0)</f>
        <v>III</v>
      </c>
      <c r="F1376" s="139" t="s">
        <v>10541</v>
      </c>
      <c r="G1376" s="139" t="s">
        <v>7655</v>
      </c>
      <c r="H1376" s="125" t="s">
        <v>19316</v>
      </c>
      <c r="I1376" s="220">
        <f>IF(G1375=BJB!$G1591,I1375+1,1)</f>
        <v>1</v>
      </c>
      <c r="J1376" s="891" t="s">
        <v>20239</v>
      </c>
      <c r="K1376" s="126" t="s">
        <v>5357</v>
      </c>
      <c r="L1376" s="104" t="s">
        <v>6477</v>
      </c>
      <c r="M1376" s="127" t="s">
        <v>5358</v>
      </c>
      <c r="N1376" s="128">
        <v>40963</v>
      </c>
      <c r="O1376" s="140">
        <v>55000000</v>
      </c>
      <c r="P1376" s="105" t="s">
        <v>15696</v>
      </c>
      <c r="Q1376" s="120">
        <v>41616</v>
      </c>
      <c r="R1376" s="105">
        <v>45131499</v>
      </c>
      <c r="S1376" s="234" t="s">
        <v>5326</v>
      </c>
      <c r="T1376" s="130">
        <v>41759</v>
      </c>
      <c r="U1376" s="141">
        <v>31592049</v>
      </c>
      <c r="V1376" s="109">
        <v>41730</v>
      </c>
      <c r="W1376" s="141">
        <v>31592049</v>
      </c>
      <c r="X1376" s="141">
        <v>0</v>
      </c>
      <c r="Y1376" s="141">
        <v>0</v>
      </c>
      <c r="Z1376" s="141">
        <v>0</v>
      </c>
      <c r="AA1376" s="114">
        <v>0</v>
      </c>
      <c r="AB1376" s="114"/>
      <c r="AC1376" s="141"/>
      <c r="AD1376" s="141"/>
      <c r="AE1376" s="106">
        <v>0</v>
      </c>
      <c r="AF1376" s="106">
        <v>16775833</v>
      </c>
      <c r="AG1376" s="106">
        <v>0</v>
      </c>
      <c r="AH1376" s="141"/>
      <c r="AI1376" s="141"/>
      <c r="AJ1376" s="141"/>
      <c r="AK1376" s="141"/>
      <c r="AL1376" s="141"/>
      <c r="AM1376" s="141"/>
      <c r="AN1376" s="114">
        <f t="shared" si="42"/>
        <v>16775833</v>
      </c>
      <c r="AO1376" s="114">
        <f t="shared" si="43"/>
        <v>14816216</v>
      </c>
      <c r="AP1376" s="114"/>
      <c r="AQ1376" s="114"/>
      <c r="AR1376" s="114"/>
      <c r="AS1376" s="114"/>
    </row>
    <row r="1377" spans="1:46" s="190" customFormat="1" ht="15" customHeight="1" x14ac:dyDescent="0.2">
      <c r="A1377" s="104"/>
      <c r="B1377" s="104">
        <f>VLOOKUP(BJB!$F$9:$F$5599,Ctrl!$B$4:$C$399,2,0)</f>
        <v>28</v>
      </c>
      <c r="C1377" s="104">
        <f>VLOOKUP(BJB!$G$9:$G$5599,Ctrl!$E$4:$F$399,2,0)</f>
        <v>1</v>
      </c>
      <c r="D1377" s="219">
        <v>1</v>
      </c>
      <c r="E1377" s="104" t="str">
        <f>VLOOKUP(BJB!$F$9:$F$5599,Ctrl!$B$4:$D$399,3,0)</f>
        <v>III</v>
      </c>
      <c r="F1377" s="139" t="s">
        <v>10541</v>
      </c>
      <c r="G1377" s="139" t="s">
        <v>1717</v>
      </c>
      <c r="H1377" s="125"/>
      <c r="I1377" s="220">
        <f>IF(G1376=BJB!$G1727,I1376+1,1)</f>
        <v>1</v>
      </c>
      <c r="J1377" s="912" t="s">
        <v>21500</v>
      </c>
      <c r="K1377" s="121" t="s">
        <v>1786</v>
      </c>
      <c r="L1377" s="104" t="s">
        <v>6477</v>
      </c>
      <c r="M1377" s="104" t="s">
        <v>1787</v>
      </c>
      <c r="N1377" s="120">
        <v>40368</v>
      </c>
      <c r="O1377" s="107">
        <v>11300000</v>
      </c>
      <c r="P1377" s="105" t="s">
        <v>6222</v>
      </c>
      <c r="Q1377" s="120" t="s">
        <v>6222</v>
      </c>
      <c r="R1377" s="890">
        <v>0</v>
      </c>
      <c r="S1377" s="108" t="s">
        <v>1775</v>
      </c>
      <c r="T1377" s="109">
        <v>40753</v>
      </c>
      <c r="U1377" s="106">
        <v>8475000</v>
      </c>
      <c r="V1377" s="109" t="s">
        <v>6222</v>
      </c>
      <c r="W1377" s="141">
        <v>0</v>
      </c>
      <c r="X1377" s="141">
        <v>0</v>
      </c>
      <c r="Y1377" s="141">
        <v>0</v>
      </c>
      <c r="Z1377" s="141">
        <v>0</v>
      </c>
      <c r="AA1377" s="114">
        <v>1046775</v>
      </c>
      <c r="AB1377" s="114"/>
      <c r="AC1377" s="106"/>
      <c r="AD1377" s="141"/>
      <c r="AE1377" s="106">
        <v>0</v>
      </c>
      <c r="AF1377" s="106">
        <v>0</v>
      </c>
      <c r="AG1377" s="106">
        <v>0</v>
      </c>
      <c r="AH1377" s="106"/>
      <c r="AI1377" s="106"/>
      <c r="AJ1377" s="106"/>
      <c r="AK1377" s="106"/>
      <c r="AL1377" s="106"/>
      <c r="AM1377" s="106"/>
      <c r="AN1377" s="114">
        <f t="shared" si="42"/>
        <v>1046775</v>
      </c>
      <c r="AO1377" s="114">
        <f t="shared" si="43"/>
        <v>7428225</v>
      </c>
      <c r="AP1377" s="114"/>
      <c r="AQ1377" s="114"/>
      <c r="AR1377" s="114"/>
      <c r="AS1377" s="114"/>
    </row>
    <row r="1378" spans="1:46" s="190" customFormat="1" ht="15" customHeight="1" x14ac:dyDescent="0.2">
      <c r="A1378" s="104"/>
      <c r="B1378" s="104">
        <f>VLOOKUP(BJB!$F$9:$F$5599,Ctrl!$B$4:$C$399,2,0)</f>
        <v>28</v>
      </c>
      <c r="C1378" s="104">
        <f>VLOOKUP(BJB!$G$9:$G$5599,Ctrl!$E$4:$F$399,2,0)</f>
        <v>4</v>
      </c>
      <c r="D1378" s="219">
        <v>1</v>
      </c>
      <c r="E1378" s="104" t="str">
        <f>VLOOKUP(BJB!$F$9:$F$5599,Ctrl!$B$4:$D$399,3,0)</f>
        <v>III</v>
      </c>
      <c r="F1378" s="139" t="s">
        <v>10541</v>
      </c>
      <c r="G1378" s="139" t="s">
        <v>2026</v>
      </c>
      <c r="H1378" s="125" t="s">
        <v>13213</v>
      </c>
      <c r="I1378" s="220">
        <f>IF(G1377=BJB!$G1965,I1377+1,1)</f>
        <v>1</v>
      </c>
      <c r="J1378" s="891" t="s">
        <v>18310</v>
      </c>
      <c r="K1378" s="121" t="s">
        <v>2046</v>
      </c>
      <c r="L1378" s="104" t="s">
        <v>6477</v>
      </c>
      <c r="M1378" s="104" t="s">
        <v>2044</v>
      </c>
      <c r="N1378" s="120">
        <v>41052</v>
      </c>
      <c r="O1378" s="105">
        <v>75000000</v>
      </c>
      <c r="P1378" s="105" t="s">
        <v>15508</v>
      </c>
      <c r="Q1378" s="120">
        <v>41554</v>
      </c>
      <c r="R1378" s="105">
        <v>79901150</v>
      </c>
      <c r="S1378" s="146" t="s">
        <v>5981</v>
      </c>
      <c r="T1378" s="109">
        <v>41578</v>
      </c>
      <c r="U1378" s="141">
        <v>52500000</v>
      </c>
      <c r="V1378" s="109">
        <v>41571</v>
      </c>
      <c r="W1378" s="141">
        <v>52500000</v>
      </c>
      <c r="X1378" s="141">
        <v>0</v>
      </c>
      <c r="Y1378" s="141">
        <v>0</v>
      </c>
      <c r="Z1378" s="141">
        <v>0</v>
      </c>
      <c r="AA1378" s="114">
        <v>4195762</v>
      </c>
      <c r="AB1378" s="114">
        <v>3511327</v>
      </c>
      <c r="AC1378" s="132"/>
      <c r="AD1378" s="141"/>
      <c r="AE1378" s="106">
        <v>3511327</v>
      </c>
      <c r="AF1378" s="106">
        <v>0</v>
      </c>
      <c r="AG1378" s="106">
        <v>0</v>
      </c>
      <c r="AH1378" s="141"/>
      <c r="AI1378" s="141"/>
      <c r="AJ1378" s="141"/>
      <c r="AK1378" s="141"/>
      <c r="AL1378" s="141"/>
      <c r="AM1378" s="141"/>
      <c r="AN1378" s="114">
        <f t="shared" si="42"/>
        <v>11218416</v>
      </c>
      <c r="AO1378" s="114">
        <f t="shared" si="43"/>
        <v>41281584</v>
      </c>
      <c r="AP1378" s="114"/>
      <c r="AQ1378" s="114"/>
      <c r="AR1378" s="114"/>
      <c r="AS1378" s="114"/>
    </row>
    <row r="1379" spans="1:46" s="190" customFormat="1" ht="15" customHeight="1" x14ac:dyDescent="0.2">
      <c r="A1379" s="104"/>
      <c r="B1379" s="104">
        <f>VLOOKUP(BJB!$F$9:$F$5599,Ctrl!$B$4:$C$399,2,0)</f>
        <v>28</v>
      </c>
      <c r="C1379" s="104">
        <f>VLOOKUP(BJB!$G$9:$G$5599,Ctrl!$E$4:$F$399,2,0)</f>
        <v>1</v>
      </c>
      <c r="D1379" s="219">
        <v>1</v>
      </c>
      <c r="E1379" s="104" t="str">
        <f>VLOOKUP(BJB!$F$9:$F$5599,Ctrl!$B$4:$D$399,3,0)</f>
        <v>III</v>
      </c>
      <c r="F1379" s="139" t="s">
        <v>10541</v>
      </c>
      <c r="G1379" s="139" t="s">
        <v>1717</v>
      </c>
      <c r="H1379" s="125"/>
      <c r="I1379" s="220">
        <f>IF(G1378=BJB!$G1748,I1378+1,1)</f>
        <v>1</v>
      </c>
      <c r="J1379" s="912" t="s">
        <v>21501</v>
      </c>
      <c r="K1379" s="121" t="s">
        <v>1818</v>
      </c>
      <c r="L1379" s="104" t="s">
        <v>6477</v>
      </c>
      <c r="M1379" s="104" t="s">
        <v>1815</v>
      </c>
      <c r="N1379" s="120">
        <v>40574</v>
      </c>
      <c r="O1379" s="107">
        <v>18000000</v>
      </c>
      <c r="P1379" s="105" t="s">
        <v>15697</v>
      </c>
      <c r="Q1379" s="120">
        <v>40879</v>
      </c>
      <c r="R1379" s="105">
        <v>19830000</v>
      </c>
      <c r="S1379" s="108" t="s">
        <v>6911</v>
      </c>
      <c r="T1379" s="109">
        <v>40924</v>
      </c>
      <c r="U1379" s="106">
        <v>13500000</v>
      </c>
      <c r="V1379" s="109">
        <v>40924</v>
      </c>
      <c r="W1379" s="141">
        <v>13500000</v>
      </c>
      <c r="X1379" s="141">
        <v>0</v>
      </c>
      <c r="Y1379" s="141">
        <v>0</v>
      </c>
      <c r="Z1379" s="141">
        <v>0</v>
      </c>
      <c r="AA1379" s="114">
        <v>2062500</v>
      </c>
      <c r="AB1379" s="114"/>
      <c r="AC1379" s="106"/>
      <c r="AD1379" s="141"/>
      <c r="AE1379" s="106">
        <v>0</v>
      </c>
      <c r="AF1379" s="106">
        <v>0</v>
      </c>
      <c r="AG1379" s="106">
        <v>0</v>
      </c>
      <c r="AH1379" s="106"/>
      <c r="AI1379" s="106"/>
      <c r="AJ1379" s="106"/>
      <c r="AK1379" s="106"/>
      <c r="AL1379" s="106"/>
      <c r="AM1379" s="106"/>
      <c r="AN1379" s="114">
        <f t="shared" si="42"/>
        <v>2062500</v>
      </c>
      <c r="AO1379" s="114">
        <f t="shared" si="43"/>
        <v>11437500</v>
      </c>
      <c r="AP1379" s="114"/>
      <c r="AQ1379" s="114"/>
      <c r="AR1379" s="114"/>
      <c r="AS1379" s="114"/>
      <c r="AT1379" s="191"/>
    </row>
    <row r="1380" spans="1:46" s="190" customFormat="1" ht="15" customHeight="1" x14ac:dyDescent="0.2">
      <c r="A1380" s="104"/>
      <c r="B1380" s="104">
        <f>VLOOKUP(BJB!$F$9:$F$5599,Ctrl!$B$4:$C$399,2,0)</f>
        <v>28</v>
      </c>
      <c r="C1380" s="104">
        <f>VLOOKUP(BJB!$G$9:$G$5599,Ctrl!$E$4:$F$399,2,0)</f>
        <v>2</v>
      </c>
      <c r="D1380" s="219">
        <v>1</v>
      </c>
      <c r="E1380" s="104" t="str">
        <f>VLOOKUP(BJB!$F$9:$F$5599,Ctrl!$B$4:$D$399,3,0)</f>
        <v>III</v>
      </c>
      <c r="F1380" s="139" t="s">
        <v>10541</v>
      </c>
      <c r="G1380" s="139" t="s">
        <v>1908</v>
      </c>
      <c r="H1380" s="125" t="s">
        <v>6642</v>
      </c>
      <c r="I1380" s="220">
        <f>IF(G1379=BJB!$G1610,I1379+1,1)</f>
        <v>1</v>
      </c>
      <c r="J1380" s="891" t="s">
        <v>18311</v>
      </c>
      <c r="K1380" s="126" t="s">
        <v>5771</v>
      </c>
      <c r="L1380" s="104" t="s">
        <v>6477</v>
      </c>
      <c r="M1380" s="127" t="s">
        <v>1693</v>
      </c>
      <c r="N1380" s="128">
        <v>41089</v>
      </c>
      <c r="O1380" s="140">
        <v>120000000</v>
      </c>
      <c r="P1380" s="105" t="s">
        <v>15698</v>
      </c>
      <c r="Q1380" s="120">
        <v>41680</v>
      </c>
      <c r="R1380" s="105">
        <v>82903798</v>
      </c>
      <c r="S1380" s="146" t="s">
        <v>5759</v>
      </c>
      <c r="T1380" s="109">
        <v>41844</v>
      </c>
      <c r="U1380" s="141">
        <v>56204717</v>
      </c>
      <c r="V1380" s="109">
        <v>41821</v>
      </c>
      <c r="W1380" s="141">
        <v>56204717</v>
      </c>
      <c r="X1380" s="141">
        <v>0</v>
      </c>
      <c r="Y1380" s="141">
        <v>0</v>
      </c>
      <c r="Z1380" s="141">
        <v>0</v>
      </c>
      <c r="AA1380" s="114">
        <v>4673877</v>
      </c>
      <c r="AB1380" s="114"/>
      <c r="AC1380" s="132">
        <v>399585</v>
      </c>
      <c r="AD1380" s="141"/>
      <c r="AE1380" s="106">
        <v>319347</v>
      </c>
      <c r="AF1380" s="106">
        <v>0</v>
      </c>
      <c r="AG1380" s="106">
        <v>0</v>
      </c>
      <c r="AH1380" s="141"/>
      <c r="AI1380" s="222"/>
      <c r="AJ1380" s="141"/>
      <c r="AK1380" s="154"/>
      <c r="AL1380" s="141"/>
      <c r="AM1380" s="141"/>
      <c r="AN1380" s="114">
        <f t="shared" si="42"/>
        <v>5392809</v>
      </c>
      <c r="AO1380" s="114">
        <f t="shared" si="43"/>
        <v>50811908</v>
      </c>
      <c r="AP1380" s="114"/>
      <c r="AQ1380" s="114"/>
      <c r="AR1380" s="114"/>
      <c r="AS1380" s="114"/>
      <c r="AT1380" s="191"/>
    </row>
    <row r="1381" spans="1:46" s="190" customFormat="1" ht="15" customHeight="1" x14ac:dyDescent="0.2">
      <c r="A1381" s="104"/>
      <c r="B1381" s="104">
        <f>VLOOKUP(BJB!$F$9:$F$5599,Ctrl!$B$4:$C$399,2,0)</f>
        <v>28</v>
      </c>
      <c r="C1381" s="104">
        <f>VLOOKUP(BJB!$G$9:$G$5599,Ctrl!$E$4:$F$399,2,0)</f>
        <v>0</v>
      </c>
      <c r="D1381" s="219">
        <v>1</v>
      </c>
      <c r="E1381" s="104" t="str">
        <f>VLOOKUP(BJB!$F$9:$F$5599,Ctrl!$B$4:$D$399,3,0)</f>
        <v>III</v>
      </c>
      <c r="F1381" s="139" t="s">
        <v>10541</v>
      </c>
      <c r="G1381" s="139" t="s">
        <v>7655</v>
      </c>
      <c r="H1381" s="125"/>
      <c r="I1381" s="220">
        <f>IF(G1380=BJB!$G1483,I1380+1,1)</f>
        <v>1</v>
      </c>
      <c r="J1381" s="912" t="s">
        <v>21502</v>
      </c>
      <c r="K1381" s="121" t="s">
        <v>1568</v>
      </c>
      <c r="L1381" s="104" t="s">
        <v>6477</v>
      </c>
      <c r="M1381" s="104" t="s">
        <v>1569</v>
      </c>
      <c r="N1381" s="120">
        <v>40268</v>
      </c>
      <c r="O1381" s="107">
        <v>30000000</v>
      </c>
      <c r="P1381" s="105" t="s">
        <v>6222</v>
      </c>
      <c r="Q1381" s="120" t="s">
        <v>6222</v>
      </c>
      <c r="R1381" s="890">
        <v>0</v>
      </c>
      <c r="S1381" s="108" t="s">
        <v>6896</v>
      </c>
      <c r="T1381" s="109">
        <v>40718</v>
      </c>
      <c r="U1381" s="106">
        <v>22500000</v>
      </c>
      <c r="V1381" s="109" t="s">
        <v>6222</v>
      </c>
      <c r="W1381" s="141">
        <v>0</v>
      </c>
      <c r="X1381" s="141">
        <v>0</v>
      </c>
      <c r="Y1381" s="141">
        <v>0</v>
      </c>
      <c r="Z1381" s="141">
        <v>0</v>
      </c>
      <c r="AA1381" s="114">
        <v>0</v>
      </c>
      <c r="AB1381" s="114"/>
      <c r="AC1381" s="106"/>
      <c r="AD1381" s="141"/>
      <c r="AE1381" s="106">
        <v>0</v>
      </c>
      <c r="AF1381" s="106">
        <v>0</v>
      </c>
      <c r="AG1381" s="106">
        <v>0</v>
      </c>
      <c r="AH1381" s="106"/>
      <c r="AI1381" s="106"/>
      <c r="AJ1381" s="106"/>
      <c r="AK1381" s="106"/>
      <c r="AL1381" s="106"/>
      <c r="AM1381" s="106"/>
      <c r="AN1381" s="114">
        <f t="shared" si="42"/>
        <v>0</v>
      </c>
      <c r="AO1381" s="114">
        <f t="shared" si="43"/>
        <v>22500000</v>
      </c>
      <c r="AP1381" s="114"/>
      <c r="AQ1381" s="114"/>
      <c r="AR1381" s="114"/>
      <c r="AS1381" s="114"/>
      <c r="AT1381" s="233"/>
    </row>
    <row r="1382" spans="1:46" s="190" customFormat="1" ht="15" customHeight="1" x14ac:dyDescent="0.2">
      <c r="A1382" s="104"/>
      <c r="B1382" s="104">
        <f>VLOOKUP(BJB!$F$9:$F$5599,Ctrl!$B$4:$C$399,2,0)</f>
        <v>28</v>
      </c>
      <c r="C1382" s="104">
        <f>VLOOKUP(BJB!$G$9:$G$5599,Ctrl!$E$4:$F$399,2,0)</f>
        <v>1</v>
      </c>
      <c r="D1382" s="219">
        <v>1</v>
      </c>
      <c r="E1382" s="104" t="str">
        <f>VLOOKUP(BJB!$F$9:$F$5599,Ctrl!$B$4:$D$399,3,0)</f>
        <v>III</v>
      </c>
      <c r="F1382" s="139" t="s">
        <v>10541</v>
      </c>
      <c r="G1382" s="139" t="s">
        <v>1717</v>
      </c>
      <c r="H1382" s="125" t="s">
        <v>6314</v>
      </c>
      <c r="I1382" s="220">
        <f>IF(G1381=BJB!$G1732,I1381+1,1)</f>
        <v>1</v>
      </c>
      <c r="J1382" s="912" t="s">
        <v>21503</v>
      </c>
      <c r="K1382" s="121" t="s">
        <v>1795</v>
      </c>
      <c r="L1382" s="104" t="s">
        <v>6477</v>
      </c>
      <c r="M1382" s="104" t="s">
        <v>1796</v>
      </c>
      <c r="N1382" s="120">
        <v>40140</v>
      </c>
      <c r="O1382" s="107">
        <v>17000000</v>
      </c>
      <c r="P1382" s="105" t="s">
        <v>6222</v>
      </c>
      <c r="Q1382" s="120" t="s">
        <v>6222</v>
      </c>
      <c r="R1382" s="890">
        <v>0</v>
      </c>
      <c r="S1382" s="108" t="s">
        <v>1794</v>
      </c>
      <c r="T1382" s="109">
        <v>40840</v>
      </c>
      <c r="U1382" s="106">
        <v>12750000</v>
      </c>
      <c r="V1382" s="109" t="s">
        <v>6222</v>
      </c>
      <c r="W1382" s="141">
        <v>0</v>
      </c>
      <c r="X1382" s="141">
        <v>0</v>
      </c>
      <c r="Y1382" s="141">
        <v>0</v>
      </c>
      <c r="Z1382" s="141">
        <v>0</v>
      </c>
      <c r="AA1382" s="114">
        <v>9750000</v>
      </c>
      <c r="AB1382" s="114"/>
      <c r="AC1382" s="132"/>
      <c r="AD1382" s="141"/>
      <c r="AE1382" s="106">
        <v>0</v>
      </c>
      <c r="AF1382" s="106">
        <v>0</v>
      </c>
      <c r="AG1382" s="106">
        <v>0</v>
      </c>
      <c r="AH1382" s="106"/>
      <c r="AI1382" s="106"/>
      <c r="AJ1382" s="106"/>
      <c r="AK1382" s="106"/>
      <c r="AL1382" s="106"/>
      <c r="AM1382" s="106"/>
      <c r="AN1382" s="114">
        <f t="shared" si="42"/>
        <v>9750000</v>
      </c>
      <c r="AO1382" s="114">
        <f t="shared" si="43"/>
        <v>3000000</v>
      </c>
      <c r="AP1382" s="114"/>
      <c r="AQ1382" s="114"/>
      <c r="AR1382" s="114"/>
      <c r="AS1382" s="114"/>
    </row>
    <row r="1383" spans="1:46" s="190" customFormat="1" ht="15" customHeight="1" x14ac:dyDescent="0.2">
      <c r="A1383" s="104"/>
      <c r="B1383" s="104">
        <f>VLOOKUP(BJB!$F$9:$F$5599,Ctrl!$B$4:$C$399,2,0)</f>
        <v>28</v>
      </c>
      <c r="C1383" s="104">
        <f>VLOOKUP(BJB!$G$9:$G$5599,Ctrl!$E$4:$F$399,2,0)</f>
        <v>0</v>
      </c>
      <c r="D1383" s="219">
        <v>1</v>
      </c>
      <c r="E1383" s="104" t="str">
        <f>VLOOKUP(BJB!$F$9:$F$5599,Ctrl!$B$4:$D$399,3,0)</f>
        <v>III</v>
      </c>
      <c r="F1383" s="139" t="s">
        <v>10541</v>
      </c>
      <c r="G1383" s="139" t="s">
        <v>7655</v>
      </c>
      <c r="H1383" s="231" t="s">
        <v>18604</v>
      </c>
      <c r="I1383" s="220">
        <f>IF(G1382=BJB!$G1503,I1382+1,1)</f>
        <v>1</v>
      </c>
      <c r="J1383" s="891" t="s">
        <v>18312</v>
      </c>
      <c r="K1383" s="121" t="s">
        <v>1599</v>
      </c>
      <c r="L1383" s="104" t="s">
        <v>6477</v>
      </c>
      <c r="M1383" s="104" t="s">
        <v>1600</v>
      </c>
      <c r="N1383" s="120">
        <v>40336</v>
      </c>
      <c r="O1383" s="107">
        <v>62000000</v>
      </c>
      <c r="P1383" s="105" t="s">
        <v>6222</v>
      </c>
      <c r="Q1383" s="120" t="s">
        <v>6222</v>
      </c>
      <c r="R1383" s="890">
        <v>0</v>
      </c>
      <c r="S1383" s="108" t="s">
        <v>1595</v>
      </c>
      <c r="T1383" s="109">
        <v>40864</v>
      </c>
      <c r="U1383" s="106">
        <v>46500000</v>
      </c>
      <c r="V1383" s="109" t="s">
        <v>6222</v>
      </c>
      <c r="W1383" s="141">
        <v>0</v>
      </c>
      <c r="X1383" s="141">
        <v>0</v>
      </c>
      <c r="Y1383" s="141">
        <v>0</v>
      </c>
      <c r="Z1383" s="141">
        <v>0</v>
      </c>
      <c r="AA1383" s="114">
        <v>3891750</v>
      </c>
      <c r="AB1383" s="114">
        <v>75000</v>
      </c>
      <c r="AC1383" s="132"/>
      <c r="AD1383" s="141"/>
      <c r="AE1383" s="106">
        <v>0</v>
      </c>
      <c r="AF1383" s="106">
        <v>0</v>
      </c>
      <c r="AG1383" s="106">
        <v>0</v>
      </c>
      <c r="AH1383" s="106"/>
      <c r="AI1383" s="106"/>
      <c r="AJ1383" s="106"/>
      <c r="AK1383" s="106"/>
      <c r="AL1383" s="106"/>
      <c r="AM1383" s="106"/>
      <c r="AN1383" s="114">
        <f t="shared" si="42"/>
        <v>3966750</v>
      </c>
      <c r="AO1383" s="114">
        <f t="shared" si="43"/>
        <v>42533250</v>
      </c>
      <c r="AP1383" s="114"/>
      <c r="AQ1383" s="114"/>
      <c r="AR1383" s="114"/>
      <c r="AS1383" s="114"/>
      <c r="AT1383" s="191"/>
    </row>
    <row r="1384" spans="1:46" s="190" customFormat="1" ht="15" customHeight="1" x14ac:dyDescent="0.2">
      <c r="A1384" s="104"/>
      <c r="B1384" s="104">
        <f>VLOOKUP(BJB!$F$9:$F$5599,Ctrl!$B$4:$C$399,2,0)</f>
        <v>28</v>
      </c>
      <c r="C1384" s="104">
        <f>VLOOKUP(BJB!$G$9:$G$5599,Ctrl!$E$4:$F$399,2,0)</f>
        <v>2</v>
      </c>
      <c r="D1384" s="219">
        <v>1</v>
      </c>
      <c r="E1384" s="104" t="str">
        <f>VLOOKUP(BJB!$F$9:$F$5599,Ctrl!$B$4:$D$399,3,0)</f>
        <v>III</v>
      </c>
      <c r="F1384" s="139" t="s">
        <v>10541</v>
      </c>
      <c r="G1384" s="139" t="s">
        <v>1908</v>
      </c>
      <c r="H1384" s="125"/>
      <c r="I1384" s="220">
        <f>IF(G1383=BJB!$G1997,I1383+1,1)</f>
        <v>1</v>
      </c>
      <c r="J1384" s="912" t="s">
        <v>21504</v>
      </c>
      <c r="K1384" s="121" t="s">
        <v>1928</v>
      </c>
      <c r="L1384" s="104" t="s">
        <v>6477</v>
      </c>
      <c r="M1384" s="104" t="s">
        <v>1926</v>
      </c>
      <c r="N1384" s="120">
        <v>41031</v>
      </c>
      <c r="O1384" s="107">
        <v>25000000</v>
      </c>
      <c r="P1384" s="105" t="s">
        <v>15699</v>
      </c>
      <c r="Q1384" s="120">
        <v>41344</v>
      </c>
      <c r="R1384" s="105">
        <v>47671396</v>
      </c>
      <c r="S1384" s="242" t="s">
        <v>1927</v>
      </c>
      <c r="T1384" s="109">
        <v>41394</v>
      </c>
      <c r="U1384" s="106">
        <v>17101840</v>
      </c>
      <c r="V1384" s="109">
        <v>41394</v>
      </c>
      <c r="W1384" s="141">
        <v>17101840</v>
      </c>
      <c r="X1384" s="141">
        <v>0</v>
      </c>
      <c r="Y1384" s="141">
        <v>0</v>
      </c>
      <c r="Z1384" s="141">
        <v>0</v>
      </c>
      <c r="AA1384" s="114">
        <v>10343602</v>
      </c>
      <c r="AB1384" s="114"/>
      <c r="AC1384" s="106"/>
      <c r="AD1384" s="141"/>
      <c r="AE1384" s="106">
        <v>0</v>
      </c>
      <c r="AF1384" s="106">
        <v>0</v>
      </c>
      <c r="AG1384" s="106">
        <v>0</v>
      </c>
      <c r="AH1384" s="106"/>
      <c r="AI1384" s="106"/>
      <c r="AJ1384" s="106"/>
      <c r="AK1384" s="106"/>
      <c r="AL1384" s="106"/>
      <c r="AM1384" s="106"/>
      <c r="AN1384" s="114">
        <f t="shared" si="42"/>
        <v>10343602</v>
      </c>
      <c r="AO1384" s="114">
        <f t="shared" si="43"/>
        <v>6758238</v>
      </c>
      <c r="AP1384" s="114"/>
      <c r="AQ1384" s="114"/>
      <c r="AR1384" s="114"/>
      <c r="AS1384" s="114"/>
      <c r="AT1384" s="191"/>
    </row>
    <row r="1385" spans="1:46" s="190" customFormat="1" ht="15" customHeight="1" x14ac:dyDescent="0.2">
      <c r="A1385" s="104"/>
      <c r="B1385" s="104">
        <f>VLOOKUP(BJB!$F$9:$F$5599,Ctrl!$B$4:$C$399,2,0)</f>
        <v>28</v>
      </c>
      <c r="C1385" s="104">
        <f>VLOOKUP(BJB!$G$9:$G$5599,Ctrl!$E$4:$F$399,2,0)</f>
        <v>5</v>
      </c>
      <c r="D1385" s="219">
        <v>1</v>
      </c>
      <c r="E1385" s="104" t="str">
        <f>VLOOKUP(BJB!$F$9:$F$5599,Ctrl!$B$4:$D$399,3,0)</f>
        <v>III</v>
      </c>
      <c r="F1385" s="139" t="s">
        <v>10541</v>
      </c>
      <c r="G1385" s="139" t="s">
        <v>2058</v>
      </c>
      <c r="H1385" s="125"/>
      <c r="I1385" s="220">
        <f>IF(G1384=BJB!$G1778,I1384+1,1)</f>
        <v>1</v>
      </c>
      <c r="J1385" s="912" t="s">
        <v>21505</v>
      </c>
      <c r="K1385" s="121" t="s">
        <v>1859</v>
      </c>
      <c r="L1385" s="104" t="s">
        <v>6477</v>
      </c>
      <c r="M1385" s="104" t="s">
        <v>1860</v>
      </c>
      <c r="N1385" s="120">
        <v>40864</v>
      </c>
      <c r="O1385" s="105">
        <v>6000000</v>
      </c>
      <c r="P1385" s="105" t="s">
        <v>15700</v>
      </c>
      <c r="Q1385" s="120">
        <v>41191</v>
      </c>
      <c r="R1385" s="105">
        <v>6172927</v>
      </c>
      <c r="S1385" s="146" t="s">
        <v>1861</v>
      </c>
      <c r="T1385" s="109">
        <v>41243</v>
      </c>
      <c r="U1385" s="106">
        <v>4069565</v>
      </c>
      <c r="V1385" s="109">
        <v>41243</v>
      </c>
      <c r="W1385" s="141">
        <v>4069565</v>
      </c>
      <c r="X1385" s="141">
        <v>0</v>
      </c>
      <c r="Y1385" s="141">
        <v>0</v>
      </c>
      <c r="Z1385" s="141">
        <v>0</v>
      </c>
      <c r="AA1385" s="114">
        <v>17441</v>
      </c>
      <c r="AB1385" s="114"/>
      <c r="AC1385" s="106"/>
      <c r="AD1385" s="141"/>
      <c r="AE1385" s="106">
        <v>0</v>
      </c>
      <c r="AF1385" s="106">
        <v>0</v>
      </c>
      <c r="AG1385" s="106">
        <v>0</v>
      </c>
      <c r="AH1385" s="106"/>
      <c r="AI1385" s="106"/>
      <c r="AJ1385" s="106"/>
      <c r="AK1385" s="106"/>
      <c r="AL1385" s="106"/>
      <c r="AM1385" s="106"/>
      <c r="AN1385" s="114">
        <f t="shared" si="42"/>
        <v>17441</v>
      </c>
      <c r="AO1385" s="114">
        <f t="shared" si="43"/>
        <v>4052124</v>
      </c>
      <c r="AP1385" s="114"/>
      <c r="AQ1385" s="114"/>
      <c r="AR1385" s="114"/>
      <c r="AS1385" s="114"/>
      <c r="AT1385" s="191"/>
    </row>
    <row r="1386" spans="1:46" s="190" customFormat="1" ht="15" customHeight="1" x14ac:dyDescent="0.2">
      <c r="A1386" s="104"/>
      <c r="B1386" s="104">
        <f>VLOOKUP(BJB!$F$9:$F$5599,Ctrl!$B$4:$C$399,2,0)</f>
        <v>28</v>
      </c>
      <c r="C1386" s="104">
        <f>VLOOKUP(BJB!$G$9:$G$5599,Ctrl!$E$4:$F$399,2,0)</f>
        <v>2</v>
      </c>
      <c r="D1386" s="219">
        <v>1</v>
      </c>
      <c r="E1386" s="104" t="str">
        <f>VLOOKUP(BJB!$F$9:$F$5599,Ctrl!$B$4:$D$399,3,0)</f>
        <v>III</v>
      </c>
      <c r="F1386" s="139" t="s">
        <v>10541</v>
      </c>
      <c r="G1386" s="139" t="s">
        <v>1908</v>
      </c>
      <c r="H1386" s="125"/>
      <c r="I1386" s="220">
        <f>IF(G1385=BJB!$G1582,I1385+1,1)</f>
        <v>1</v>
      </c>
      <c r="J1386" s="912" t="s">
        <v>21506</v>
      </c>
      <c r="K1386" s="126" t="s">
        <v>5116</v>
      </c>
      <c r="L1386" s="104" t="s">
        <v>6476</v>
      </c>
      <c r="M1386" s="127" t="s">
        <v>5120</v>
      </c>
      <c r="N1386" s="128">
        <v>41038</v>
      </c>
      <c r="O1386" s="140">
        <v>149258540</v>
      </c>
      <c r="P1386" s="105" t="s">
        <v>6222</v>
      </c>
      <c r="Q1386" s="120" t="s">
        <v>6222</v>
      </c>
      <c r="R1386" s="890">
        <v>0</v>
      </c>
      <c r="S1386" s="234" t="s">
        <v>5094</v>
      </c>
      <c r="T1386" s="130">
        <v>41652</v>
      </c>
      <c r="U1386" s="141">
        <v>43085800</v>
      </c>
      <c r="V1386" s="109" t="s">
        <v>6222</v>
      </c>
      <c r="W1386" s="141">
        <v>0</v>
      </c>
      <c r="X1386" s="141">
        <v>0</v>
      </c>
      <c r="Y1386" s="141">
        <v>0</v>
      </c>
      <c r="Z1386" s="141">
        <v>0</v>
      </c>
      <c r="AA1386" s="114">
        <v>0</v>
      </c>
      <c r="AB1386" s="114"/>
      <c r="AC1386" s="141"/>
      <c r="AD1386" s="141"/>
      <c r="AE1386" s="106">
        <v>0</v>
      </c>
      <c r="AF1386" s="106">
        <v>0</v>
      </c>
      <c r="AG1386" s="106">
        <v>0</v>
      </c>
      <c r="AH1386" s="141"/>
      <c r="AI1386" s="141"/>
      <c r="AJ1386" s="141"/>
      <c r="AK1386" s="141"/>
      <c r="AL1386" s="141"/>
      <c r="AM1386" s="141"/>
      <c r="AN1386" s="114">
        <f t="shared" si="42"/>
        <v>0</v>
      </c>
      <c r="AO1386" s="114">
        <f t="shared" si="43"/>
        <v>43085800</v>
      </c>
      <c r="AP1386" s="114"/>
      <c r="AQ1386" s="114"/>
      <c r="AR1386" s="114"/>
      <c r="AS1386" s="114"/>
      <c r="AT1386" s="191"/>
    </row>
    <row r="1387" spans="1:46" s="190" customFormat="1" ht="15" customHeight="1" x14ac:dyDescent="0.2">
      <c r="A1387" s="104"/>
      <c r="B1387" s="104">
        <f>VLOOKUP(BJB!$F$9:$F$5599,Ctrl!$B$4:$C$399,2,0)</f>
        <v>28</v>
      </c>
      <c r="C1387" s="104">
        <f>VLOOKUP(BJB!$G$9:$G$5599,Ctrl!$E$4:$F$399,2,0)</f>
        <v>0</v>
      </c>
      <c r="D1387" s="219">
        <v>1</v>
      </c>
      <c r="E1387" s="104" t="str">
        <f>VLOOKUP(BJB!$F$9:$F$5599,Ctrl!$B$4:$D$399,3,0)</f>
        <v>III</v>
      </c>
      <c r="F1387" s="139" t="s">
        <v>10541</v>
      </c>
      <c r="G1387" s="139" t="s">
        <v>7655</v>
      </c>
      <c r="H1387" s="125"/>
      <c r="I1387" s="220">
        <f>IF(G1386=BJB!$G1457,I1386+1,1)</f>
        <v>1</v>
      </c>
      <c r="J1387" s="912" t="s">
        <v>21507</v>
      </c>
      <c r="K1387" s="121" t="s">
        <v>1528</v>
      </c>
      <c r="L1387" s="104" t="s">
        <v>6477</v>
      </c>
      <c r="M1387" s="104" t="s">
        <v>1529</v>
      </c>
      <c r="N1387" s="120">
        <v>40140</v>
      </c>
      <c r="O1387" s="114">
        <v>3400000</v>
      </c>
      <c r="P1387" s="105" t="s">
        <v>15701</v>
      </c>
      <c r="Q1387" s="120" t="s">
        <v>15702</v>
      </c>
      <c r="R1387" s="105">
        <v>3767386</v>
      </c>
      <c r="S1387" s="108" t="s">
        <v>6890</v>
      </c>
      <c r="T1387" s="109">
        <v>40508</v>
      </c>
      <c r="U1387" s="114">
        <v>2550000</v>
      </c>
      <c r="V1387" s="109">
        <v>40508</v>
      </c>
      <c r="W1387" s="141">
        <v>2550000</v>
      </c>
      <c r="X1387" s="141">
        <v>0</v>
      </c>
      <c r="Y1387" s="141">
        <v>0</v>
      </c>
      <c r="Z1387" s="141">
        <v>0</v>
      </c>
      <c r="AA1387" s="114">
        <v>821250</v>
      </c>
      <c r="AB1387" s="114"/>
      <c r="AC1387" s="114"/>
      <c r="AD1387" s="141"/>
      <c r="AE1387" s="106">
        <v>0</v>
      </c>
      <c r="AF1387" s="106">
        <v>0</v>
      </c>
      <c r="AG1387" s="106">
        <v>0</v>
      </c>
      <c r="AH1387" s="114"/>
      <c r="AI1387" s="114"/>
      <c r="AJ1387" s="114"/>
      <c r="AK1387" s="114"/>
      <c r="AL1387" s="114"/>
      <c r="AM1387" s="114"/>
      <c r="AN1387" s="114">
        <f t="shared" si="42"/>
        <v>821250</v>
      </c>
      <c r="AO1387" s="114">
        <f t="shared" si="43"/>
        <v>1728750</v>
      </c>
      <c r="AP1387" s="114"/>
      <c r="AQ1387" s="114"/>
      <c r="AR1387" s="114"/>
      <c r="AS1387" s="114"/>
      <c r="AT1387" s="191"/>
    </row>
    <row r="1388" spans="1:46" s="190" customFormat="1" ht="15" customHeight="1" x14ac:dyDescent="0.2">
      <c r="A1388" s="104"/>
      <c r="B1388" s="104">
        <f>VLOOKUP(BJB!$F$9:$F$5599,Ctrl!$B$4:$C$399,2,0)</f>
        <v>28</v>
      </c>
      <c r="C1388" s="104">
        <f>VLOOKUP(BJB!$G$9:$G$5599,Ctrl!$E$4:$F$399,2,0)</f>
        <v>3</v>
      </c>
      <c r="D1388" s="219">
        <v>1</v>
      </c>
      <c r="E1388" s="104" t="str">
        <f>VLOOKUP(BJB!$F$9:$F$5599,Ctrl!$B$4:$D$399,3,0)</f>
        <v>III</v>
      </c>
      <c r="F1388" s="139" t="s">
        <v>10541</v>
      </c>
      <c r="G1388" s="139" t="s">
        <v>1957</v>
      </c>
      <c r="H1388" s="125"/>
      <c r="I1388" s="220">
        <f>IF(G1387=BJB!$G1871,I1387+1,1)</f>
        <v>1</v>
      </c>
      <c r="J1388" s="912" t="s">
        <v>21508</v>
      </c>
      <c r="K1388" s="121" t="s">
        <v>1977</v>
      </c>
      <c r="L1388" s="104" t="s">
        <v>6477</v>
      </c>
      <c r="M1388" s="104" t="s">
        <v>1976</v>
      </c>
      <c r="N1388" s="120">
        <v>40718</v>
      </c>
      <c r="O1388" s="105">
        <v>60000000</v>
      </c>
      <c r="P1388" s="105" t="s">
        <v>15497</v>
      </c>
      <c r="Q1388" s="120">
        <v>41206</v>
      </c>
      <c r="R1388" s="105">
        <v>64463769</v>
      </c>
      <c r="S1388" s="146" t="s">
        <v>1861</v>
      </c>
      <c r="T1388" s="109">
        <v>41243</v>
      </c>
      <c r="U1388" s="106">
        <v>42000000</v>
      </c>
      <c r="V1388" s="109">
        <v>41243</v>
      </c>
      <c r="W1388" s="141">
        <v>42000000</v>
      </c>
      <c r="X1388" s="141">
        <v>0</v>
      </c>
      <c r="Y1388" s="141">
        <v>0</v>
      </c>
      <c r="Z1388" s="141">
        <v>0</v>
      </c>
      <c r="AA1388" s="114">
        <v>609000</v>
      </c>
      <c r="AB1388" s="114"/>
      <c r="AC1388" s="106"/>
      <c r="AD1388" s="141"/>
      <c r="AE1388" s="106">
        <v>0</v>
      </c>
      <c r="AF1388" s="106">
        <v>0</v>
      </c>
      <c r="AG1388" s="106">
        <v>0</v>
      </c>
      <c r="AH1388" s="106"/>
      <c r="AI1388" s="106"/>
      <c r="AJ1388" s="106"/>
      <c r="AK1388" s="106"/>
      <c r="AL1388" s="106"/>
      <c r="AM1388" s="106"/>
      <c r="AN1388" s="114">
        <f t="shared" si="42"/>
        <v>609000</v>
      </c>
      <c r="AO1388" s="114">
        <f t="shared" si="43"/>
        <v>41391000</v>
      </c>
      <c r="AP1388" s="114"/>
      <c r="AQ1388" s="114"/>
      <c r="AR1388" s="114"/>
      <c r="AS1388" s="114"/>
    </row>
    <row r="1389" spans="1:46" s="190" customFormat="1" ht="15" customHeight="1" x14ac:dyDescent="0.2">
      <c r="A1389" s="104"/>
      <c r="B1389" s="104">
        <f>VLOOKUP(BJB!$F$9:$F$5599,Ctrl!$B$4:$C$399,2,0)</f>
        <v>28</v>
      </c>
      <c r="C1389" s="104">
        <f>VLOOKUP(BJB!$G$9:$G$5599,Ctrl!$E$4:$F$399,2,0)</f>
        <v>0</v>
      </c>
      <c r="D1389" s="219">
        <v>1</v>
      </c>
      <c r="E1389" s="104" t="str">
        <f>VLOOKUP(BJB!$F$9:$F$5599,Ctrl!$B$4:$D$399,3,0)</f>
        <v>III</v>
      </c>
      <c r="F1389" s="139" t="s">
        <v>10541</v>
      </c>
      <c r="G1389" s="139" t="s">
        <v>7655</v>
      </c>
      <c r="H1389" s="125" t="s">
        <v>7453</v>
      </c>
      <c r="I1389" s="220">
        <f>IF(G1388=BJB!$G1574,I1388+1,1)</f>
        <v>1</v>
      </c>
      <c r="J1389" s="891" t="s">
        <v>18313</v>
      </c>
      <c r="K1389" s="126" t="s">
        <v>1710</v>
      </c>
      <c r="L1389" s="104" t="s">
        <v>6477</v>
      </c>
      <c r="M1389" s="127" t="s">
        <v>1677</v>
      </c>
      <c r="N1389" s="120">
        <v>41058</v>
      </c>
      <c r="O1389" s="140">
        <v>35000000</v>
      </c>
      <c r="P1389" s="105" t="s">
        <v>15703</v>
      </c>
      <c r="Q1389" s="120">
        <v>41529</v>
      </c>
      <c r="R1389" s="105">
        <v>24657102</v>
      </c>
      <c r="S1389" s="234" t="s">
        <v>5973</v>
      </c>
      <c r="T1389" s="130">
        <v>41605</v>
      </c>
      <c r="U1389" s="141">
        <v>17171839</v>
      </c>
      <c r="V1389" s="109">
        <v>41605</v>
      </c>
      <c r="W1389" s="141">
        <v>17171839</v>
      </c>
      <c r="X1389" s="141">
        <v>0</v>
      </c>
      <c r="Y1389" s="141">
        <v>0</v>
      </c>
      <c r="Z1389" s="141">
        <v>0</v>
      </c>
      <c r="AA1389" s="114">
        <v>7320871</v>
      </c>
      <c r="AB1389" s="114"/>
      <c r="AC1389" s="132"/>
      <c r="AD1389" s="141"/>
      <c r="AE1389" s="106">
        <v>405159</v>
      </c>
      <c r="AF1389" s="106">
        <v>559119</v>
      </c>
      <c r="AG1389" s="106">
        <v>401107</v>
      </c>
      <c r="AH1389" s="222"/>
      <c r="AI1389" s="222"/>
      <c r="AJ1389" s="230"/>
      <c r="AK1389" s="116"/>
      <c r="AL1389" s="141"/>
      <c r="AM1389" s="141"/>
      <c r="AN1389" s="114">
        <f t="shared" si="42"/>
        <v>8686256</v>
      </c>
      <c r="AO1389" s="114">
        <f t="shared" si="43"/>
        <v>8485583</v>
      </c>
      <c r="AP1389" s="114"/>
      <c r="AQ1389" s="114"/>
      <c r="AR1389" s="114"/>
      <c r="AS1389" s="114"/>
    </row>
    <row r="1390" spans="1:46" s="190" customFormat="1" ht="15" customHeight="1" x14ac:dyDescent="0.2">
      <c r="A1390" s="104"/>
      <c r="B1390" s="104">
        <f>VLOOKUP(BJB!$F$9:$F$5599,Ctrl!$B$4:$C$399,2,0)</f>
        <v>28</v>
      </c>
      <c r="C1390" s="104">
        <f>VLOOKUP(BJB!$G$9:$G$5599,Ctrl!$E$4:$F$399,2,0)</f>
        <v>2</v>
      </c>
      <c r="D1390" s="219">
        <v>1</v>
      </c>
      <c r="E1390" s="104" t="str">
        <f>VLOOKUP(BJB!$F$9:$F$5599,Ctrl!$B$4:$D$399,3,0)</f>
        <v>III</v>
      </c>
      <c r="F1390" s="139" t="s">
        <v>10541</v>
      </c>
      <c r="G1390" s="139" t="s">
        <v>1908</v>
      </c>
      <c r="H1390" s="125"/>
      <c r="I1390" s="220">
        <f>IF(G1389=BJB!$G2030,I1389+1,1)</f>
        <v>1</v>
      </c>
      <c r="J1390" s="912" t="s">
        <v>21509</v>
      </c>
      <c r="K1390" s="126" t="s">
        <v>5791</v>
      </c>
      <c r="L1390" s="104" t="s">
        <v>6477</v>
      </c>
      <c r="M1390" s="104" t="s">
        <v>1938</v>
      </c>
      <c r="N1390" s="120">
        <v>40553</v>
      </c>
      <c r="O1390" s="105">
        <v>13000000</v>
      </c>
      <c r="P1390" s="105" t="s">
        <v>15704</v>
      </c>
      <c r="Q1390" s="120">
        <v>41715</v>
      </c>
      <c r="R1390" s="105">
        <v>3951099</v>
      </c>
      <c r="S1390" s="146" t="s">
        <v>5759</v>
      </c>
      <c r="T1390" s="109">
        <v>41844</v>
      </c>
      <c r="U1390" s="112">
        <v>2542991</v>
      </c>
      <c r="V1390" s="109">
        <v>41821</v>
      </c>
      <c r="W1390" s="141">
        <v>2542991</v>
      </c>
      <c r="X1390" s="141">
        <v>0</v>
      </c>
      <c r="Y1390" s="141">
        <v>0</v>
      </c>
      <c r="Z1390" s="141">
        <v>0</v>
      </c>
      <c r="AA1390" s="114">
        <v>0</v>
      </c>
      <c r="AB1390" s="114"/>
      <c r="AC1390" s="112"/>
      <c r="AD1390" s="141"/>
      <c r="AE1390" s="106">
        <v>0</v>
      </c>
      <c r="AF1390" s="106">
        <v>0</v>
      </c>
      <c r="AG1390" s="106">
        <v>0</v>
      </c>
      <c r="AH1390" s="112"/>
      <c r="AI1390" s="112"/>
      <c r="AJ1390" s="112"/>
      <c r="AK1390" s="112"/>
      <c r="AL1390" s="112"/>
      <c r="AM1390" s="112"/>
      <c r="AN1390" s="114">
        <f t="shared" si="42"/>
        <v>0</v>
      </c>
      <c r="AO1390" s="114">
        <f t="shared" si="43"/>
        <v>2542991</v>
      </c>
      <c r="AP1390" s="114"/>
      <c r="AQ1390" s="114"/>
      <c r="AR1390" s="114"/>
      <c r="AS1390" s="114"/>
    </row>
    <row r="1391" spans="1:46" s="190" customFormat="1" ht="15" customHeight="1" x14ac:dyDescent="0.2">
      <c r="A1391" s="104"/>
      <c r="B1391" s="104">
        <f>VLOOKUP(BJB!$F$9:$F$5599,Ctrl!$B$4:$C$399,2,0)</f>
        <v>28</v>
      </c>
      <c r="C1391" s="104">
        <f>VLOOKUP(BJB!$G$9:$G$5599,Ctrl!$E$4:$F$399,2,0)</f>
        <v>1</v>
      </c>
      <c r="D1391" s="219">
        <v>1</v>
      </c>
      <c r="E1391" s="104" t="str">
        <f>VLOOKUP(BJB!$F$9:$F$5599,Ctrl!$B$4:$D$399,3,0)</f>
        <v>III</v>
      </c>
      <c r="F1391" s="139" t="s">
        <v>10541</v>
      </c>
      <c r="G1391" s="139" t="s">
        <v>1717</v>
      </c>
      <c r="H1391" s="125"/>
      <c r="I1391" s="220">
        <f>IF(G1390=BJB!$G1709,I1390+1,1)</f>
        <v>1</v>
      </c>
      <c r="J1391" s="912" t="s">
        <v>21510</v>
      </c>
      <c r="K1391" s="121" t="s">
        <v>1757</v>
      </c>
      <c r="L1391" s="104" t="s">
        <v>6477</v>
      </c>
      <c r="M1391" s="104" t="s">
        <v>1478</v>
      </c>
      <c r="N1391" s="120">
        <v>39679</v>
      </c>
      <c r="O1391" s="114">
        <v>50000000</v>
      </c>
      <c r="P1391" s="105" t="s">
        <v>6222</v>
      </c>
      <c r="Q1391" s="120" t="s">
        <v>6222</v>
      </c>
      <c r="R1391" s="890">
        <v>0</v>
      </c>
      <c r="S1391" s="108" t="s">
        <v>6885</v>
      </c>
      <c r="T1391" s="109">
        <v>40359</v>
      </c>
      <c r="U1391" s="114">
        <v>37500000</v>
      </c>
      <c r="V1391" s="109" t="s">
        <v>6222</v>
      </c>
      <c r="W1391" s="141">
        <v>0</v>
      </c>
      <c r="X1391" s="141">
        <v>0</v>
      </c>
      <c r="Y1391" s="141">
        <v>0</v>
      </c>
      <c r="Z1391" s="141">
        <v>0</v>
      </c>
      <c r="AA1391" s="114">
        <v>1950000</v>
      </c>
      <c r="AB1391" s="114"/>
      <c r="AC1391" s="114"/>
      <c r="AD1391" s="141"/>
      <c r="AE1391" s="106">
        <v>0</v>
      </c>
      <c r="AF1391" s="106">
        <v>0</v>
      </c>
      <c r="AG1391" s="106">
        <v>0</v>
      </c>
      <c r="AH1391" s="114"/>
      <c r="AI1391" s="114"/>
      <c r="AJ1391" s="114"/>
      <c r="AK1391" s="114"/>
      <c r="AL1391" s="114"/>
      <c r="AM1391" s="114"/>
      <c r="AN1391" s="114">
        <f t="shared" si="42"/>
        <v>1950000</v>
      </c>
      <c r="AO1391" s="114">
        <f t="shared" si="43"/>
        <v>35550000</v>
      </c>
      <c r="AP1391" s="114"/>
      <c r="AQ1391" s="114"/>
      <c r="AR1391" s="114"/>
      <c r="AS1391" s="114"/>
    </row>
    <row r="1392" spans="1:46" s="190" customFormat="1" ht="15" customHeight="1" x14ac:dyDescent="0.2">
      <c r="A1392" s="104"/>
      <c r="B1392" s="104">
        <f>VLOOKUP(BJB!$F$9:$F$5599,Ctrl!$B$4:$C$399,2,0)</f>
        <v>28</v>
      </c>
      <c r="C1392" s="104">
        <f>VLOOKUP(BJB!$G$9:$G$5599,Ctrl!$E$4:$F$399,2,0)</f>
        <v>0</v>
      </c>
      <c r="D1392" s="219">
        <v>1</v>
      </c>
      <c r="E1392" s="104" t="str">
        <f>VLOOKUP(BJB!$F$9:$F$5599,Ctrl!$B$4:$D$399,3,0)</f>
        <v>III</v>
      </c>
      <c r="F1392" s="139" t="s">
        <v>10541</v>
      </c>
      <c r="G1392" s="139" t="s">
        <v>7655</v>
      </c>
      <c r="H1392" s="125"/>
      <c r="I1392" s="220">
        <f>IF(G1391=BJB!$G1668,I1391+1,1)</f>
        <v>1</v>
      </c>
      <c r="J1392" s="912" t="s">
        <v>21511</v>
      </c>
      <c r="K1392" s="121" t="s">
        <v>7308</v>
      </c>
      <c r="L1392" s="104" t="s">
        <v>6477</v>
      </c>
      <c r="M1392" s="104" t="s">
        <v>1707</v>
      </c>
      <c r="N1392" s="120">
        <v>41113</v>
      </c>
      <c r="O1392" s="105">
        <v>40000000</v>
      </c>
      <c r="P1392" s="105" t="s">
        <v>15705</v>
      </c>
      <c r="Q1392" s="120">
        <v>41856</v>
      </c>
      <c r="R1392" s="105">
        <v>30119764</v>
      </c>
      <c r="S1392" s="146" t="s">
        <v>7316</v>
      </c>
      <c r="T1392" s="109">
        <v>42093</v>
      </c>
      <c r="U1392" s="141">
        <v>20102624</v>
      </c>
      <c r="V1392" s="109">
        <v>42093</v>
      </c>
      <c r="W1392" s="141">
        <v>20102624</v>
      </c>
      <c r="X1392" s="141">
        <v>0</v>
      </c>
      <c r="Y1392" s="141">
        <v>0</v>
      </c>
      <c r="Z1392" s="141">
        <v>0</v>
      </c>
      <c r="AA1392" s="114">
        <v>0</v>
      </c>
      <c r="AB1392" s="114"/>
      <c r="AC1392" s="132"/>
      <c r="AD1392" s="141"/>
      <c r="AE1392" s="106">
        <v>0</v>
      </c>
      <c r="AF1392" s="106">
        <v>0</v>
      </c>
      <c r="AG1392" s="106">
        <v>0</v>
      </c>
      <c r="AH1392" s="141"/>
      <c r="AI1392" s="141"/>
      <c r="AJ1392" s="141"/>
      <c r="AK1392" s="141"/>
      <c r="AL1392" s="141"/>
      <c r="AM1392" s="141"/>
      <c r="AN1392" s="114">
        <f t="shared" si="42"/>
        <v>0</v>
      </c>
      <c r="AO1392" s="114">
        <f t="shared" si="43"/>
        <v>20102624</v>
      </c>
      <c r="AP1392" s="114"/>
      <c r="AQ1392" s="114"/>
      <c r="AR1392" s="114"/>
      <c r="AS1392" s="114"/>
    </row>
    <row r="1393" spans="1:46" s="190" customFormat="1" ht="15" customHeight="1" x14ac:dyDescent="0.2">
      <c r="A1393" s="104"/>
      <c r="B1393" s="104">
        <f>VLOOKUP(BJB!$F$9:$F$5599,Ctrl!$B$4:$C$399,2,0)</f>
        <v>28</v>
      </c>
      <c r="C1393" s="104">
        <f>VLOOKUP(BJB!$G$9:$G$5599,Ctrl!$E$4:$F$399,2,0)</f>
        <v>1</v>
      </c>
      <c r="D1393" s="219">
        <v>1</v>
      </c>
      <c r="E1393" s="104" t="str">
        <f>VLOOKUP(BJB!$F$9:$F$5599,Ctrl!$B$4:$D$399,3,0)</f>
        <v>III</v>
      </c>
      <c r="F1393" s="139" t="s">
        <v>10541</v>
      </c>
      <c r="G1393" s="139" t="s">
        <v>1717</v>
      </c>
      <c r="H1393" s="125"/>
      <c r="I1393" s="220">
        <f>IF(G1392=BJB!$G1753,I1392+1,1)</f>
        <v>1</v>
      </c>
      <c r="J1393" s="912" t="s">
        <v>21512</v>
      </c>
      <c r="K1393" s="121" t="s">
        <v>1824</v>
      </c>
      <c r="L1393" s="104" t="s">
        <v>6477</v>
      </c>
      <c r="M1393" s="104" t="s">
        <v>1825</v>
      </c>
      <c r="N1393" s="120">
        <v>40592</v>
      </c>
      <c r="O1393" s="107">
        <v>8000000</v>
      </c>
      <c r="P1393" s="105" t="s">
        <v>6222</v>
      </c>
      <c r="Q1393" s="120" t="s">
        <v>6222</v>
      </c>
      <c r="R1393" s="890">
        <v>0</v>
      </c>
      <c r="S1393" s="108" t="s">
        <v>6913</v>
      </c>
      <c r="T1393" s="109">
        <v>41053</v>
      </c>
      <c r="U1393" s="106">
        <v>5600000</v>
      </c>
      <c r="V1393" s="109" t="s">
        <v>6222</v>
      </c>
      <c r="W1393" s="141">
        <v>0</v>
      </c>
      <c r="X1393" s="141">
        <v>0</v>
      </c>
      <c r="Y1393" s="141">
        <v>0</v>
      </c>
      <c r="Z1393" s="141">
        <v>0</v>
      </c>
      <c r="AA1393" s="114">
        <v>0</v>
      </c>
      <c r="AB1393" s="114"/>
      <c r="AC1393" s="106"/>
      <c r="AD1393" s="141"/>
      <c r="AE1393" s="106">
        <v>0</v>
      </c>
      <c r="AF1393" s="106">
        <v>0</v>
      </c>
      <c r="AG1393" s="106">
        <v>0</v>
      </c>
      <c r="AH1393" s="106"/>
      <c r="AI1393" s="106"/>
      <c r="AJ1393" s="106"/>
      <c r="AK1393" s="106"/>
      <c r="AL1393" s="106"/>
      <c r="AM1393" s="106"/>
      <c r="AN1393" s="114">
        <f t="shared" si="42"/>
        <v>0</v>
      </c>
      <c r="AO1393" s="114">
        <f t="shared" si="43"/>
        <v>5600000</v>
      </c>
      <c r="AP1393" s="114"/>
      <c r="AQ1393" s="114"/>
      <c r="AR1393" s="114"/>
      <c r="AS1393" s="114"/>
      <c r="AT1393" s="191"/>
    </row>
    <row r="1394" spans="1:46" s="190" customFormat="1" ht="15" customHeight="1" x14ac:dyDescent="0.2">
      <c r="A1394" s="104"/>
      <c r="B1394" s="104">
        <f>VLOOKUP(BJB!$F$9:$F$5599,Ctrl!$B$4:$C$399,2,0)</f>
        <v>28</v>
      </c>
      <c r="C1394" s="104">
        <f>VLOOKUP(BJB!$G$9:$G$5599,Ctrl!$E$4:$F$399,2,0)</f>
        <v>5</v>
      </c>
      <c r="D1394" s="219">
        <v>1</v>
      </c>
      <c r="E1394" s="104" t="str">
        <f>VLOOKUP(BJB!$F$9:$F$5599,Ctrl!$B$4:$D$399,3,0)</f>
        <v>III</v>
      </c>
      <c r="F1394" s="139" t="s">
        <v>10541</v>
      </c>
      <c r="G1394" s="139" t="s">
        <v>2058</v>
      </c>
      <c r="H1394" s="125" t="s">
        <v>7472</v>
      </c>
      <c r="I1394" s="220">
        <f>IF(G1393=BJB!$G1861,I1393+1,1)</f>
        <v>1</v>
      </c>
      <c r="J1394" s="912" t="s">
        <v>21513</v>
      </c>
      <c r="K1394" s="121" t="s">
        <v>1012</v>
      </c>
      <c r="L1394" s="104" t="s">
        <v>6477</v>
      </c>
      <c r="M1394" s="104" t="s">
        <v>6232</v>
      </c>
      <c r="N1394" s="120">
        <v>41183</v>
      </c>
      <c r="O1394" s="105">
        <v>9000000</v>
      </c>
      <c r="P1394" s="105" t="s">
        <v>15706</v>
      </c>
      <c r="Q1394" s="120">
        <v>41948</v>
      </c>
      <c r="R1394" s="105">
        <v>5455767.0199999996</v>
      </c>
      <c r="S1394" s="146" t="s">
        <v>7339</v>
      </c>
      <c r="T1394" s="109">
        <v>42081</v>
      </c>
      <c r="U1394" s="141">
        <v>3673111</v>
      </c>
      <c r="V1394" s="109">
        <v>42081</v>
      </c>
      <c r="W1394" s="141">
        <v>3673111</v>
      </c>
      <c r="X1394" s="141">
        <v>0</v>
      </c>
      <c r="Y1394" s="141">
        <v>0</v>
      </c>
      <c r="Z1394" s="141">
        <v>0</v>
      </c>
      <c r="AA1394" s="114">
        <v>2432160</v>
      </c>
      <c r="AB1394" s="114"/>
      <c r="AC1394" s="132"/>
      <c r="AD1394" s="141"/>
      <c r="AE1394" s="106">
        <v>0</v>
      </c>
      <c r="AF1394" s="106">
        <v>0</v>
      </c>
      <c r="AG1394" s="106">
        <v>0</v>
      </c>
      <c r="AH1394" s="141"/>
      <c r="AI1394" s="141"/>
      <c r="AJ1394" s="141"/>
      <c r="AK1394" s="154"/>
      <c r="AL1394" s="141"/>
      <c r="AM1394" s="141"/>
      <c r="AN1394" s="114">
        <f t="shared" si="42"/>
        <v>2432160</v>
      </c>
      <c r="AO1394" s="114">
        <f t="shared" si="43"/>
        <v>1240951</v>
      </c>
      <c r="AP1394" s="114"/>
      <c r="AQ1394" s="114"/>
      <c r="AR1394" s="114"/>
      <c r="AS1394" s="114"/>
    </row>
    <row r="1395" spans="1:46" s="190" customFormat="1" ht="15" customHeight="1" x14ac:dyDescent="0.2">
      <c r="A1395" s="104"/>
      <c r="B1395" s="104">
        <f>VLOOKUP(BJB!$F$9:$F$5599,Ctrl!$B$4:$C$399,2,0)</f>
        <v>28</v>
      </c>
      <c r="C1395" s="104">
        <f>VLOOKUP(BJB!$G$9:$G$5599,Ctrl!$E$4:$F$399,2,0)</f>
        <v>4</v>
      </c>
      <c r="D1395" s="219">
        <v>1</v>
      </c>
      <c r="E1395" s="104" t="str">
        <f>VLOOKUP(BJB!$F$9:$F$5599,Ctrl!$B$4:$D$399,3,0)</f>
        <v>III</v>
      </c>
      <c r="F1395" s="139" t="s">
        <v>10541</v>
      </c>
      <c r="G1395" s="139" t="s">
        <v>2026</v>
      </c>
      <c r="H1395" s="125"/>
      <c r="I1395" s="220">
        <f>IF(G1394=BJB!$G1967,I1394+1,1)</f>
        <v>1</v>
      </c>
      <c r="J1395" s="912" t="s">
        <v>21514</v>
      </c>
      <c r="K1395" s="121" t="s">
        <v>2049</v>
      </c>
      <c r="L1395" s="104" t="s">
        <v>6477</v>
      </c>
      <c r="M1395" s="104" t="s">
        <v>2036</v>
      </c>
      <c r="N1395" s="120">
        <v>40718</v>
      </c>
      <c r="O1395" s="105">
        <v>30000000</v>
      </c>
      <c r="P1395" s="105" t="s">
        <v>15508</v>
      </c>
      <c r="Q1395" s="120">
        <v>41554</v>
      </c>
      <c r="R1395" s="105">
        <v>23237790</v>
      </c>
      <c r="S1395" s="146" t="s">
        <v>5981</v>
      </c>
      <c r="T1395" s="109">
        <v>41578</v>
      </c>
      <c r="U1395" s="141">
        <v>14750165</v>
      </c>
      <c r="V1395" s="109">
        <v>41571</v>
      </c>
      <c r="W1395" s="141">
        <v>14750165</v>
      </c>
      <c r="X1395" s="141">
        <v>0</v>
      </c>
      <c r="Y1395" s="141">
        <v>0</v>
      </c>
      <c r="Z1395" s="141">
        <v>0</v>
      </c>
      <c r="AA1395" s="114">
        <v>0</v>
      </c>
      <c r="AB1395" s="114"/>
      <c r="AC1395" s="141"/>
      <c r="AD1395" s="141"/>
      <c r="AE1395" s="106">
        <v>0</v>
      </c>
      <c r="AF1395" s="106">
        <v>0</v>
      </c>
      <c r="AG1395" s="106">
        <v>0</v>
      </c>
      <c r="AH1395" s="141"/>
      <c r="AI1395" s="141"/>
      <c r="AJ1395" s="141"/>
      <c r="AK1395" s="141"/>
      <c r="AL1395" s="141"/>
      <c r="AM1395" s="141"/>
      <c r="AN1395" s="114">
        <f t="shared" si="42"/>
        <v>0</v>
      </c>
      <c r="AO1395" s="114">
        <f t="shared" si="43"/>
        <v>14750165</v>
      </c>
      <c r="AP1395" s="114"/>
      <c r="AQ1395" s="114"/>
      <c r="AR1395" s="114"/>
      <c r="AS1395" s="114"/>
    </row>
    <row r="1396" spans="1:46" s="190" customFormat="1" ht="15" customHeight="1" x14ac:dyDescent="0.2">
      <c r="A1396" s="104"/>
      <c r="B1396" s="104">
        <f>VLOOKUP(BJB!$F$9:$F$5599,Ctrl!$B$4:$C$399,2,0)</f>
        <v>28</v>
      </c>
      <c r="C1396" s="104">
        <f>VLOOKUP(BJB!$G$9:$G$5599,Ctrl!$E$4:$F$399,2,0)</f>
        <v>0</v>
      </c>
      <c r="D1396" s="219">
        <v>1</v>
      </c>
      <c r="E1396" s="104" t="str">
        <f>VLOOKUP(BJB!$F$9:$F$5599,Ctrl!$B$4:$D$399,3,0)</f>
        <v>III</v>
      </c>
      <c r="F1396" s="139" t="s">
        <v>10541</v>
      </c>
      <c r="G1396" s="139" t="s">
        <v>7655</v>
      </c>
      <c r="H1396" s="125"/>
      <c r="I1396" s="220">
        <f>IF(G1395=BJB!$G1583,I1395+1,1)</f>
        <v>1</v>
      </c>
      <c r="J1396" s="912" t="s">
        <v>21515</v>
      </c>
      <c r="K1396" s="126" t="s">
        <v>5115</v>
      </c>
      <c r="L1396" s="104" t="s">
        <v>6476</v>
      </c>
      <c r="M1396" s="127" t="s">
        <v>5118</v>
      </c>
      <c r="N1396" s="128">
        <v>39689</v>
      </c>
      <c r="O1396" s="140">
        <v>88000000</v>
      </c>
      <c r="P1396" s="105" t="s">
        <v>6222</v>
      </c>
      <c r="Q1396" s="120" t="s">
        <v>6222</v>
      </c>
      <c r="R1396" s="890">
        <v>0</v>
      </c>
      <c r="S1396" s="234" t="s">
        <v>5099</v>
      </c>
      <c r="T1396" s="130">
        <v>41655</v>
      </c>
      <c r="U1396" s="141">
        <v>46555915</v>
      </c>
      <c r="V1396" s="109" t="s">
        <v>6222</v>
      </c>
      <c r="W1396" s="141">
        <v>0</v>
      </c>
      <c r="X1396" s="141">
        <v>0</v>
      </c>
      <c r="Y1396" s="141">
        <v>0</v>
      </c>
      <c r="Z1396" s="141">
        <v>0</v>
      </c>
      <c r="AA1396" s="114">
        <v>0</v>
      </c>
      <c r="AB1396" s="114"/>
      <c r="AC1396" s="141"/>
      <c r="AD1396" s="141"/>
      <c r="AE1396" s="106">
        <v>0</v>
      </c>
      <c r="AF1396" s="106">
        <v>0</v>
      </c>
      <c r="AG1396" s="106">
        <v>0</v>
      </c>
      <c r="AH1396" s="141"/>
      <c r="AI1396" s="141"/>
      <c r="AJ1396" s="141"/>
      <c r="AK1396" s="141"/>
      <c r="AL1396" s="141"/>
      <c r="AM1396" s="141"/>
      <c r="AN1396" s="114">
        <f t="shared" si="42"/>
        <v>0</v>
      </c>
      <c r="AO1396" s="114">
        <f t="shared" si="43"/>
        <v>46555915</v>
      </c>
      <c r="AP1396" s="114"/>
      <c r="AQ1396" s="114"/>
      <c r="AR1396" s="114"/>
      <c r="AS1396" s="114"/>
    </row>
    <row r="1397" spans="1:46" s="190" customFormat="1" ht="15" customHeight="1" x14ac:dyDescent="0.2">
      <c r="A1397" s="104"/>
      <c r="B1397" s="104">
        <f>VLOOKUP(BJB!$F$9:$F$5599,Ctrl!$B$4:$C$399,2,0)</f>
        <v>28</v>
      </c>
      <c r="C1397" s="104">
        <f>VLOOKUP(BJB!$G$9:$G$5599,Ctrl!$E$4:$F$399,2,0)</f>
        <v>0</v>
      </c>
      <c r="D1397" s="219">
        <v>1</v>
      </c>
      <c r="E1397" s="104" t="str">
        <f>VLOOKUP(BJB!$F$9:$F$5599,Ctrl!$B$4:$D$399,3,0)</f>
        <v>III</v>
      </c>
      <c r="F1397" s="139" t="s">
        <v>10541</v>
      </c>
      <c r="G1397" s="139" t="s">
        <v>7655</v>
      </c>
      <c r="H1397" s="125"/>
      <c r="I1397" s="220">
        <f>IF(G1396=BJB!$G1549,I1396+1,1)</f>
        <v>1</v>
      </c>
      <c r="J1397" s="912" t="s">
        <v>21516</v>
      </c>
      <c r="K1397" s="121" t="s">
        <v>1673</v>
      </c>
      <c r="L1397" s="104" t="s">
        <v>6477</v>
      </c>
      <c r="M1397" s="104" t="s">
        <v>1674</v>
      </c>
      <c r="N1397" s="120">
        <v>40997</v>
      </c>
      <c r="O1397" s="107">
        <v>14000000</v>
      </c>
      <c r="P1397" s="105" t="s">
        <v>15707</v>
      </c>
      <c r="Q1397" s="120">
        <v>41340</v>
      </c>
      <c r="R1397" s="105">
        <v>13000642</v>
      </c>
      <c r="S1397" s="146" t="s">
        <v>1675</v>
      </c>
      <c r="T1397" s="109">
        <v>41389</v>
      </c>
      <c r="U1397" s="106">
        <v>8077077</v>
      </c>
      <c r="V1397" s="109">
        <v>41389</v>
      </c>
      <c r="W1397" s="141">
        <v>8077077</v>
      </c>
      <c r="X1397" s="141">
        <v>0</v>
      </c>
      <c r="Y1397" s="141">
        <v>0</v>
      </c>
      <c r="Z1397" s="141">
        <v>0</v>
      </c>
      <c r="AA1397" s="114">
        <v>280000</v>
      </c>
      <c r="AB1397" s="114"/>
      <c r="AC1397" s="106"/>
      <c r="AD1397" s="141"/>
      <c r="AE1397" s="106">
        <v>0</v>
      </c>
      <c r="AF1397" s="106">
        <v>0</v>
      </c>
      <c r="AG1397" s="106">
        <v>0</v>
      </c>
      <c r="AH1397" s="106"/>
      <c r="AI1397" s="106"/>
      <c r="AJ1397" s="106"/>
      <c r="AK1397" s="106"/>
      <c r="AL1397" s="106"/>
      <c r="AM1397" s="106"/>
      <c r="AN1397" s="114">
        <f t="shared" si="42"/>
        <v>280000</v>
      </c>
      <c r="AO1397" s="114">
        <f t="shared" si="43"/>
        <v>7797077</v>
      </c>
      <c r="AP1397" s="114"/>
      <c r="AQ1397" s="114"/>
      <c r="AR1397" s="114"/>
      <c r="AS1397" s="114"/>
    </row>
    <row r="1398" spans="1:46" s="190" customFormat="1" ht="15" customHeight="1" x14ac:dyDescent="0.2">
      <c r="A1398" s="104"/>
      <c r="B1398" s="104">
        <f>VLOOKUP(BJB!$F$9:$F$5599,Ctrl!$B$4:$C$399,2,0)</f>
        <v>28</v>
      </c>
      <c r="C1398" s="104">
        <f>VLOOKUP(BJB!$G$9:$G$5599,Ctrl!$E$4:$F$399,2,0)</f>
        <v>1</v>
      </c>
      <c r="D1398" s="219">
        <v>1</v>
      </c>
      <c r="E1398" s="104" t="str">
        <f>VLOOKUP(BJB!$F$9:$F$5599,Ctrl!$B$4:$D$399,3,0)</f>
        <v>III</v>
      </c>
      <c r="F1398" s="139" t="s">
        <v>10541</v>
      </c>
      <c r="G1398" s="139" t="s">
        <v>1717</v>
      </c>
      <c r="H1398" s="125"/>
      <c r="I1398" s="220">
        <f>IF(G1397=BJB!$G1694,I1397+1,1)</f>
        <v>1</v>
      </c>
      <c r="J1398" s="912" t="s">
        <v>21517</v>
      </c>
      <c r="K1398" s="121" t="s">
        <v>1735</v>
      </c>
      <c r="L1398" s="104" t="s">
        <v>6477</v>
      </c>
      <c r="M1398" s="104" t="s">
        <v>1728</v>
      </c>
      <c r="N1398" s="142">
        <v>39779</v>
      </c>
      <c r="O1398" s="114">
        <v>35000000</v>
      </c>
      <c r="P1398" s="105" t="s">
        <v>15708</v>
      </c>
      <c r="Q1398" s="120" t="s">
        <v>15264</v>
      </c>
      <c r="R1398" s="105">
        <v>28954723</v>
      </c>
      <c r="S1398" s="108" t="s">
        <v>6903</v>
      </c>
      <c r="T1398" s="109">
        <v>40295</v>
      </c>
      <c r="U1398" s="114">
        <v>28954723</v>
      </c>
      <c r="V1398" s="109">
        <v>40295</v>
      </c>
      <c r="W1398" s="141">
        <v>26250000</v>
      </c>
      <c r="X1398" s="141">
        <v>0</v>
      </c>
      <c r="Y1398" s="141">
        <v>0</v>
      </c>
      <c r="Z1398" s="141">
        <v>0</v>
      </c>
      <c r="AA1398" s="114">
        <v>45000</v>
      </c>
      <c r="AB1398" s="114"/>
      <c r="AC1398" s="114"/>
      <c r="AD1398" s="141"/>
      <c r="AE1398" s="106">
        <v>0</v>
      </c>
      <c r="AF1398" s="106">
        <v>0</v>
      </c>
      <c r="AG1398" s="106">
        <v>0</v>
      </c>
      <c r="AH1398" s="114"/>
      <c r="AI1398" s="114"/>
      <c r="AJ1398" s="114"/>
      <c r="AK1398" s="114"/>
      <c r="AL1398" s="114"/>
      <c r="AM1398" s="114"/>
      <c r="AN1398" s="114">
        <f t="shared" si="42"/>
        <v>45000</v>
      </c>
      <c r="AO1398" s="114">
        <f t="shared" si="43"/>
        <v>28909723</v>
      </c>
      <c r="AP1398" s="114"/>
      <c r="AQ1398" s="114"/>
      <c r="AR1398" s="114"/>
      <c r="AS1398" s="114"/>
    </row>
    <row r="1399" spans="1:46" s="190" customFormat="1" ht="15" customHeight="1" x14ac:dyDescent="0.2">
      <c r="A1399" s="104"/>
      <c r="B1399" s="104">
        <f>VLOOKUP(BJB!$F$9:$F$5599,Ctrl!$B$4:$C$399,2,0)</f>
        <v>28</v>
      </c>
      <c r="C1399" s="104">
        <f>VLOOKUP(BJB!$G$9:$G$5599,Ctrl!$E$4:$F$399,2,0)</f>
        <v>0</v>
      </c>
      <c r="D1399" s="219">
        <v>1</v>
      </c>
      <c r="E1399" s="104" t="str">
        <f>VLOOKUP(BJB!$F$9:$F$5599,Ctrl!$B$4:$D$399,3,0)</f>
        <v>III</v>
      </c>
      <c r="F1399" s="139" t="s">
        <v>10541</v>
      </c>
      <c r="G1399" s="139" t="s">
        <v>7655</v>
      </c>
      <c r="H1399" s="125">
        <v>1120803000535</v>
      </c>
      <c r="I1399" s="220">
        <f>IF(G1398=BJB!$G1645,I1398+1,1)</f>
        <v>1</v>
      </c>
      <c r="J1399" s="891" t="s">
        <v>18314</v>
      </c>
      <c r="K1399" s="121" t="s">
        <v>828</v>
      </c>
      <c r="L1399" s="104" t="s">
        <v>6477</v>
      </c>
      <c r="M1399" s="104" t="s">
        <v>1716</v>
      </c>
      <c r="N1399" s="128">
        <v>41213</v>
      </c>
      <c r="O1399" s="105">
        <v>120000000</v>
      </c>
      <c r="P1399" s="105" t="s">
        <v>15709</v>
      </c>
      <c r="Q1399" s="120">
        <v>42069</v>
      </c>
      <c r="R1399" s="105">
        <v>77353099</v>
      </c>
      <c r="S1399" s="146" t="s">
        <v>7946</v>
      </c>
      <c r="T1399" s="109">
        <v>42114</v>
      </c>
      <c r="U1399" s="141">
        <v>51182056</v>
      </c>
      <c r="V1399" s="109">
        <v>42114</v>
      </c>
      <c r="W1399" s="141">
        <v>51182056</v>
      </c>
      <c r="X1399" s="141">
        <v>0</v>
      </c>
      <c r="Y1399" s="141">
        <v>0</v>
      </c>
      <c r="Z1399" s="141">
        <v>0</v>
      </c>
      <c r="AA1399" s="114">
        <v>39346012</v>
      </c>
      <c r="AB1399" s="114"/>
      <c r="AC1399" s="132"/>
      <c r="AD1399" s="141">
        <v>7837989</v>
      </c>
      <c r="AE1399" s="106">
        <v>0</v>
      </c>
      <c r="AF1399" s="106">
        <v>0</v>
      </c>
      <c r="AG1399" s="106">
        <v>0</v>
      </c>
      <c r="AH1399" s="222"/>
      <c r="AI1399" s="222"/>
      <c r="AJ1399" s="141"/>
      <c r="AK1399" s="116"/>
      <c r="AL1399" s="141"/>
      <c r="AM1399" s="141"/>
      <c r="AN1399" s="114">
        <f t="shared" si="42"/>
        <v>47184001</v>
      </c>
      <c r="AO1399" s="114">
        <f t="shared" si="43"/>
        <v>3998055</v>
      </c>
      <c r="AP1399" s="114"/>
      <c r="AQ1399" s="114"/>
      <c r="AR1399" s="114"/>
      <c r="AS1399" s="114"/>
    </row>
    <row r="1400" spans="1:46" s="190" customFormat="1" ht="15" customHeight="1" x14ac:dyDescent="0.2">
      <c r="A1400" s="104"/>
      <c r="B1400" s="104">
        <f>VLOOKUP(BJB!$F$9:$F$5599,Ctrl!$B$4:$C$399,2,0)</f>
        <v>28</v>
      </c>
      <c r="C1400" s="104">
        <f>VLOOKUP(BJB!$G$9:$G$5599,Ctrl!$E$4:$F$399,2,0)</f>
        <v>0</v>
      </c>
      <c r="D1400" s="219">
        <v>1</v>
      </c>
      <c r="E1400" s="104" t="str">
        <f>VLOOKUP(BJB!$F$9:$F$5599,Ctrl!$B$4:$D$399,3,0)</f>
        <v>III</v>
      </c>
      <c r="F1400" s="139" t="s">
        <v>10541</v>
      </c>
      <c r="G1400" s="139" t="s">
        <v>7655</v>
      </c>
      <c r="H1400" s="125">
        <v>1120604000348</v>
      </c>
      <c r="I1400" s="220">
        <f>IF(G1399=BJB!$G1593,I1399+1,1)</f>
        <v>1</v>
      </c>
      <c r="J1400" s="912" t="s">
        <v>21518</v>
      </c>
      <c r="K1400" s="126" t="s">
        <v>5361</v>
      </c>
      <c r="L1400" s="104" t="s">
        <v>6477</v>
      </c>
      <c r="M1400" s="127" t="s">
        <v>5360</v>
      </c>
      <c r="N1400" s="128">
        <v>41113</v>
      </c>
      <c r="O1400" s="140">
        <v>40000000</v>
      </c>
      <c r="P1400" s="105" t="s">
        <v>15710</v>
      </c>
      <c r="Q1400" s="120">
        <v>41616</v>
      </c>
      <c r="R1400" s="105">
        <v>34474547</v>
      </c>
      <c r="S1400" s="234" t="s">
        <v>5326</v>
      </c>
      <c r="T1400" s="130">
        <v>41759</v>
      </c>
      <c r="U1400" s="141">
        <v>24132183</v>
      </c>
      <c r="V1400" s="109">
        <v>41730</v>
      </c>
      <c r="W1400" s="141">
        <v>24132183</v>
      </c>
      <c r="X1400" s="141">
        <v>0</v>
      </c>
      <c r="Y1400" s="141">
        <v>0</v>
      </c>
      <c r="Z1400" s="141">
        <v>0</v>
      </c>
      <c r="AA1400" s="114">
        <v>24132183</v>
      </c>
      <c r="AB1400" s="114"/>
      <c r="AC1400" s="132"/>
      <c r="AD1400" s="141"/>
      <c r="AE1400" s="106">
        <v>0</v>
      </c>
      <c r="AF1400" s="106">
        <v>0</v>
      </c>
      <c r="AG1400" s="106">
        <v>0</v>
      </c>
      <c r="AH1400" s="141"/>
      <c r="AI1400" s="141"/>
      <c r="AJ1400" s="141"/>
      <c r="AK1400" s="154"/>
      <c r="AL1400" s="141"/>
      <c r="AM1400" s="141"/>
      <c r="AN1400" s="114">
        <f t="shared" si="42"/>
        <v>24132183</v>
      </c>
      <c r="AO1400" s="114">
        <f t="shared" si="43"/>
        <v>0</v>
      </c>
      <c r="AP1400" s="114"/>
      <c r="AQ1400" s="114"/>
      <c r="AR1400" s="114"/>
      <c r="AS1400" s="114"/>
    </row>
    <row r="1401" spans="1:46" s="191" customFormat="1" ht="15" customHeight="1" x14ac:dyDescent="0.2">
      <c r="A1401" s="104"/>
      <c r="B1401" s="104">
        <f>VLOOKUP(BJB!$F$9:$F$5599,Ctrl!$B$4:$C$399,2,0)</f>
        <v>28</v>
      </c>
      <c r="C1401" s="104">
        <f>VLOOKUP(BJB!$G$9:$G$5599,Ctrl!$E$4:$F$399,2,0)</f>
        <v>1</v>
      </c>
      <c r="D1401" s="219">
        <v>1</v>
      </c>
      <c r="E1401" s="104" t="str">
        <f>VLOOKUP(BJB!$F$9:$F$5599,Ctrl!$B$4:$D$399,3,0)</f>
        <v>III</v>
      </c>
      <c r="F1401" s="139" t="s">
        <v>10541</v>
      </c>
      <c r="G1401" s="139" t="s">
        <v>1717</v>
      </c>
      <c r="H1401" s="125"/>
      <c r="I1401" s="220">
        <f>IF(G1400=BJB!$G1698,I1400+1,1)</f>
        <v>1</v>
      </c>
      <c r="J1401" s="912" t="s">
        <v>21519</v>
      </c>
      <c r="K1401" s="121" t="s">
        <v>1741</v>
      </c>
      <c r="L1401" s="104" t="s">
        <v>6477</v>
      </c>
      <c r="M1401" s="104" t="s">
        <v>1742</v>
      </c>
      <c r="N1401" s="142">
        <v>39765</v>
      </c>
      <c r="O1401" s="114">
        <v>15000000</v>
      </c>
      <c r="P1401" s="105" t="s">
        <v>6222</v>
      </c>
      <c r="Q1401" s="120" t="s">
        <v>6222</v>
      </c>
      <c r="R1401" s="890">
        <v>0</v>
      </c>
      <c r="S1401" s="108" t="s">
        <v>6904</v>
      </c>
      <c r="T1401" s="109">
        <v>40359</v>
      </c>
      <c r="U1401" s="114">
        <v>11250000</v>
      </c>
      <c r="V1401" s="109" t="s">
        <v>6222</v>
      </c>
      <c r="W1401" s="141">
        <v>0</v>
      </c>
      <c r="X1401" s="141">
        <v>0</v>
      </c>
      <c r="Y1401" s="141">
        <v>0</v>
      </c>
      <c r="Z1401" s="141">
        <v>0</v>
      </c>
      <c r="AA1401" s="114">
        <v>11250000</v>
      </c>
      <c r="AB1401" s="114"/>
      <c r="AC1401" s="114"/>
      <c r="AD1401" s="141"/>
      <c r="AE1401" s="106">
        <v>0</v>
      </c>
      <c r="AF1401" s="106">
        <v>0</v>
      </c>
      <c r="AG1401" s="106">
        <v>0</v>
      </c>
      <c r="AH1401" s="114"/>
      <c r="AI1401" s="114"/>
      <c r="AJ1401" s="114"/>
      <c r="AK1401" s="114"/>
      <c r="AL1401" s="114"/>
      <c r="AM1401" s="114"/>
      <c r="AN1401" s="114">
        <f t="shared" si="42"/>
        <v>11250000</v>
      </c>
      <c r="AO1401" s="114">
        <f t="shared" si="43"/>
        <v>0</v>
      </c>
      <c r="AP1401" s="114"/>
      <c r="AQ1401" s="114"/>
      <c r="AR1401" s="114"/>
      <c r="AS1401" s="114"/>
    </row>
    <row r="1402" spans="1:46" s="190" customFormat="1" ht="15" customHeight="1" x14ac:dyDescent="0.2">
      <c r="A1402" s="104"/>
      <c r="B1402" s="104">
        <f>VLOOKUP(BJB!$F$9:$F$5599,Ctrl!$B$4:$C$399,2,0)</f>
        <v>28</v>
      </c>
      <c r="C1402" s="104">
        <f>VLOOKUP(BJB!$G$9:$G$5599,Ctrl!$E$4:$F$399,2,0)</f>
        <v>3</v>
      </c>
      <c r="D1402" s="219">
        <v>1</v>
      </c>
      <c r="E1402" s="104" t="str">
        <f>VLOOKUP(BJB!$F$9:$F$5599,Ctrl!$B$4:$D$399,3,0)</f>
        <v>III</v>
      </c>
      <c r="F1402" s="139" t="s">
        <v>10541</v>
      </c>
      <c r="G1402" s="139" t="s">
        <v>1957</v>
      </c>
      <c r="H1402" s="125">
        <v>1120605001580</v>
      </c>
      <c r="I1402" s="220">
        <f>IF(G1401=BJB!$G1891,I1401+1,1)</f>
        <v>1</v>
      </c>
      <c r="J1402" s="912" t="s">
        <v>21520</v>
      </c>
      <c r="K1402" s="121" t="s">
        <v>2011</v>
      </c>
      <c r="L1402" s="104" t="s">
        <v>6477</v>
      </c>
      <c r="M1402" s="104" t="s">
        <v>2012</v>
      </c>
      <c r="N1402" s="120">
        <v>41159</v>
      </c>
      <c r="O1402" s="105">
        <v>55000000</v>
      </c>
      <c r="P1402" s="105" t="s">
        <v>15711</v>
      </c>
      <c r="Q1402" s="120">
        <v>41540</v>
      </c>
      <c r="R1402" s="105">
        <v>55277749</v>
      </c>
      <c r="S1402" s="146" t="s">
        <v>2013</v>
      </c>
      <c r="T1402" s="109">
        <v>41571</v>
      </c>
      <c r="U1402" s="141">
        <v>37654539</v>
      </c>
      <c r="V1402" s="109">
        <v>41564</v>
      </c>
      <c r="W1402" s="141">
        <v>37654539</v>
      </c>
      <c r="X1402" s="141">
        <v>0</v>
      </c>
      <c r="Y1402" s="141">
        <v>0</v>
      </c>
      <c r="Z1402" s="141">
        <v>0</v>
      </c>
      <c r="AA1402" s="150">
        <v>31587499</v>
      </c>
      <c r="AB1402" s="150"/>
      <c r="AC1402" s="132"/>
      <c r="AD1402" s="141"/>
      <c r="AE1402" s="106">
        <v>0</v>
      </c>
      <c r="AF1402" s="106">
        <v>0</v>
      </c>
      <c r="AG1402" s="106">
        <v>0</v>
      </c>
      <c r="AH1402" s="141"/>
      <c r="AI1402" s="141"/>
      <c r="AJ1402" s="141"/>
      <c r="AK1402" s="154"/>
      <c r="AL1402" s="141"/>
      <c r="AM1402" s="141"/>
      <c r="AN1402" s="114">
        <f t="shared" si="42"/>
        <v>31587499</v>
      </c>
      <c r="AO1402" s="114">
        <f t="shared" si="43"/>
        <v>6067040</v>
      </c>
      <c r="AP1402" s="114"/>
      <c r="AQ1402" s="114"/>
      <c r="AR1402" s="114"/>
      <c r="AS1402" s="114"/>
      <c r="AT1402" s="191"/>
    </row>
    <row r="1403" spans="1:46" s="190" customFormat="1" ht="15" customHeight="1" x14ac:dyDescent="0.2">
      <c r="A1403" s="104"/>
      <c r="B1403" s="104">
        <f>VLOOKUP(BJB!$F$9:$F$5599,Ctrl!$B$4:$C$399,2,0)</f>
        <v>28</v>
      </c>
      <c r="C1403" s="104">
        <f>VLOOKUP(BJB!$G$9:$G$5599,Ctrl!$E$4:$F$399,2,0)</f>
        <v>0</v>
      </c>
      <c r="D1403" s="219">
        <v>1</v>
      </c>
      <c r="E1403" s="104" t="str">
        <f>VLOOKUP(BJB!$F$9:$F$5599,Ctrl!$B$4:$D$399,3,0)</f>
        <v>III</v>
      </c>
      <c r="F1403" s="139" t="s">
        <v>10541</v>
      </c>
      <c r="G1403" s="139" t="s">
        <v>7655</v>
      </c>
      <c r="H1403" s="886" t="s">
        <v>14745</v>
      </c>
      <c r="I1403" s="220">
        <f>IF(G1402=BJB!$G1631,I1402+1,1)</f>
        <v>1</v>
      </c>
      <c r="J1403" s="891" t="s">
        <v>18315</v>
      </c>
      <c r="K1403" s="126" t="s">
        <v>6116</v>
      </c>
      <c r="L1403" s="104" t="s">
        <v>6477</v>
      </c>
      <c r="M1403" s="127" t="s">
        <v>5859</v>
      </c>
      <c r="N1403" s="128">
        <v>41429</v>
      </c>
      <c r="O1403" s="140">
        <v>80000000</v>
      </c>
      <c r="P1403" s="105" t="s">
        <v>15352</v>
      </c>
      <c r="Q1403" s="120">
        <v>41843</v>
      </c>
      <c r="R1403" s="105">
        <v>80907431</v>
      </c>
      <c r="S1403" s="146" t="s">
        <v>6086</v>
      </c>
      <c r="T1403" s="109">
        <v>42003</v>
      </c>
      <c r="U1403" s="141">
        <v>53411313</v>
      </c>
      <c r="V1403" s="109">
        <v>41974</v>
      </c>
      <c r="W1403" s="141">
        <v>53411313</v>
      </c>
      <c r="X1403" s="141">
        <v>0</v>
      </c>
      <c r="Y1403" s="141">
        <v>0</v>
      </c>
      <c r="Z1403" s="141">
        <v>0</v>
      </c>
      <c r="AA1403" s="114">
        <v>1500557</v>
      </c>
      <c r="AB1403" s="114"/>
      <c r="AC1403" s="132"/>
      <c r="AD1403" s="141">
        <v>244277</v>
      </c>
      <c r="AE1403" s="106">
        <v>0</v>
      </c>
      <c r="AF1403" s="106">
        <v>0</v>
      </c>
      <c r="AG1403" s="106">
        <v>0</v>
      </c>
      <c r="AH1403" s="222"/>
      <c r="AI1403" s="141"/>
      <c r="AJ1403" s="141"/>
      <c r="AK1403" s="154"/>
      <c r="AL1403" s="141"/>
      <c r="AM1403" s="141"/>
      <c r="AN1403" s="114">
        <f t="shared" si="42"/>
        <v>1744834</v>
      </c>
      <c r="AO1403" s="114">
        <f t="shared" si="43"/>
        <v>51666479</v>
      </c>
      <c r="AP1403" s="114"/>
      <c r="AQ1403" s="114"/>
      <c r="AR1403" s="114"/>
      <c r="AS1403" s="114"/>
    </row>
    <row r="1404" spans="1:46" s="190" customFormat="1" ht="15" customHeight="1" x14ac:dyDescent="0.2">
      <c r="A1404" s="104"/>
      <c r="B1404" s="104">
        <f>VLOOKUP(BJB!$F$9:$F$5599,Ctrl!$B$4:$C$399,2,0)</f>
        <v>28</v>
      </c>
      <c r="C1404" s="104">
        <f>VLOOKUP(BJB!$G$9:$G$5599,Ctrl!$E$4:$F$399,2,0)</f>
        <v>7</v>
      </c>
      <c r="D1404" s="219">
        <v>1</v>
      </c>
      <c r="E1404" s="104" t="str">
        <f>VLOOKUP(BJB!$F$9:$F$5599,Ctrl!$B$4:$D$399,3,0)</f>
        <v>III</v>
      </c>
      <c r="F1404" s="139" t="s">
        <v>10541</v>
      </c>
      <c r="G1404" s="139" t="s">
        <v>6581</v>
      </c>
      <c r="H1404" s="125"/>
      <c r="I1404" s="220"/>
      <c r="J1404" s="912" t="s">
        <v>21521</v>
      </c>
      <c r="K1404" s="121" t="s">
        <v>8130</v>
      </c>
      <c r="L1404" s="104" t="s">
        <v>6477</v>
      </c>
      <c r="M1404" s="104" t="s">
        <v>5859</v>
      </c>
      <c r="N1404" s="120">
        <v>41429</v>
      </c>
      <c r="O1404" s="105">
        <v>200000000</v>
      </c>
      <c r="P1404" s="105" t="s">
        <v>15712</v>
      </c>
      <c r="Q1404" s="120">
        <v>42466</v>
      </c>
      <c r="R1404" s="105">
        <v>45216982</v>
      </c>
      <c r="S1404" s="146" t="s">
        <v>10645</v>
      </c>
      <c r="T1404" s="109">
        <v>42535</v>
      </c>
      <c r="U1404" s="141">
        <v>27919849</v>
      </c>
      <c r="V1404" s="109">
        <v>42535</v>
      </c>
      <c r="W1404" s="141">
        <v>27919849</v>
      </c>
      <c r="X1404" s="141">
        <v>0</v>
      </c>
      <c r="Y1404" s="141">
        <v>0</v>
      </c>
      <c r="Z1404" s="141">
        <v>0</v>
      </c>
      <c r="AA1404" s="114">
        <v>795000</v>
      </c>
      <c r="AB1404" s="114"/>
      <c r="AC1404" s="132"/>
      <c r="AD1404" s="141"/>
      <c r="AE1404" s="106">
        <v>0</v>
      </c>
      <c r="AF1404" s="106">
        <v>0</v>
      </c>
      <c r="AG1404" s="106">
        <v>0</v>
      </c>
      <c r="AH1404" s="221"/>
      <c r="AI1404" s="228"/>
      <c r="AJ1404" s="228"/>
      <c r="AK1404" s="141"/>
      <c r="AL1404" s="141"/>
      <c r="AM1404" s="141"/>
      <c r="AN1404" s="114">
        <f t="shared" si="42"/>
        <v>795000</v>
      </c>
      <c r="AO1404" s="114">
        <f t="shared" si="43"/>
        <v>27124849</v>
      </c>
      <c r="AP1404" s="114"/>
      <c r="AQ1404" s="114"/>
      <c r="AR1404" s="114"/>
      <c r="AS1404" s="114"/>
    </row>
    <row r="1405" spans="1:46" s="190" customFormat="1" ht="15" customHeight="1" x14ac:dyDescent="0.2">
      <c r="A1405" s="104"/>
      <c r="B1405" s="104">
        <f>VLOOKUP(BJB!$F$9:$F$5599,Ctrl!$B$4:$C$399,2,0)</f>
        <v>28</v>
      </c>
      <c r="C1405" s="104">
        <f>VLOOKUP(BJB!$G$9:$G$5599,Ctrl!$E$4:$F$399,2,0)</f>
        <v>3</v>
      </c>
      <c r="D1405" s="219">
        <v>1</v>
      </c>
      <c r="E1405" s="104" t="str">
        <f>VLOOKUP(BJB!$F$9:$F$5599,Ctrl!$B$4:$D$399,3,0)</f>
        <v>III</v>
      </c>
      <c r="F1405" s="139" t="s">
        <v>10541</v>
      </c>
      <c r="G1405" s="139" t="s">
        <v>1957</v>
      </c>
      <c r="H1405" s="125"/>
      <c r="I1405" s="220"/>
      <c r="J1405" s="912" t="s">
        <v>21522</v>
      </c>
      <c r="K1405" s="121" t="s">
        <v>3628</v>
      </c>
      <c r="L1405" s="104" t="s">
        <v>6477</v>
      </c>
      <c r="M1405" s="104" t="s">
        <v>2017</v>
      </c>
      <c r="N1405" s="120">
        <v>41211</v>
      </c>
      <c r="O1405" s="105">
        <v>250000000</v>
      </c>
      <c r="P1405" s="105" t="s">
        <v>15713</v>
      </c>
      <c r="Q1405" s="120">
        <v>42272</v>
      </c>
      <c r="R1405" s="105">
        <v>418925429</v>
      </c>
      <c r="S1405" s="146" t="s">
        <v>10648</v>
      </c>
      <c r="T1405" s="109">
        <v>42543</v>
      </c>
      <c r="U1405" s="141">
        <v>173615735</v>
      </c>
      <c r="V1405" s="109">
        <v>42543</v>
      </c>
      <c r="W1405" s="141">
        <v>173615735</v>
      </c>
      <c r="X1405" s="141">
        <v>0</v>
      </c>
      <c r="Y1405" s="141">
        <v>0</v>
      </c>
      <c r="Z1405" s="141">
        <v>0</v>
      </c>
      <c r="AA1405" s="114">
        <v>0</v>
      </c>
      <c r="AB1405" s="114"/>
      <c r="AC1405" s="132"/>
      <c r="AD1405" s="141"/>
      <c r="AE1405" s="106">
        <v>0</v>
      </c>
      <c r="AF1405" s="106">
        <v>0</v>
      </c>
      <c r="AG1405" s="106">
        <v>0</v>
      </c>
      <c r="AH1405" s="228"/>
      <c r="AI1405" s="228"/>
      <c r="AJ1405" s="228"/>
      <c r="AK1405" s="141"/>
      <c r="AL1405" s="141"/>
      <c r="AM1405" s="141"/>
      <c r="AN1405" s="114">
        <f t="shared" si="42"/>
        <v>0</v>
      </c>
      <c r="AO1405" s="114">
        <f t="shared" si="43"/>
        <v>173615735</v>
      </c>
      <c r="AP1405" s="114"/>
      <c r="AQ1405" s="114"/>
      <c r="AR1405" s="114"/>
      <c r="AS1405" s="114"/>
    </row>
    <row r="1406" spans="1:46" s="190" customFormat="1" ht="15" customHeight="1" x14ac:dyDescent="0.2">
      <c r="A1406" s="104"/>
      <c r="B1406" s="104">
        <f>VLOOKUP(BJB!$F$9:$F$5599,Ctrl!$B$4:$C$399,2,0)</f>
        <v>28</v>
      </c>
      <c r="C1406" s="104">
        <f>VLOOKUP(BJB!$G$9:$G$5599,Ctrl!$E$4:$F$399,2,0)</f>
        <v>4</v>
      </c>
      <c r="D1406" s="219">
        <v>1</v>
      </c>
      <c r="E1406" s="104" t="str">
        <f>VLOOKUP(BJB!$F$9:$F$5599,Ctrl!$B$4:$D$399,3,0)</f>
        <v>III</v>
      </c>
      <c r="F1406" s="139" t="s">
        <v>10541</v>
      </c>
      <c r="G1406" s="139" t="s">
        <v>2026</v>
      </c>
      <c r="H1406" s="125"/>
      <c r="I1406" s="220"/>
      <c r="J1406" s="912" t="s">
        <v>21523</v>
      </c>
      <c r="K1406" s="121" t="s">
        <v>10588</v>
      </c>
      <c r="L1406" s="104" t="s">
        <v>6477</v>
      </c>
      <c r="M1406" s="104" t="s">
        <v>2053</v>
      </c>
      <c r="N1406" s="120">
        <v>41235</v>
      </c>
      <c r="O1406" s="105">
        <v>160000000</v>
      </c>
      <c r="P1406" s="105" t="s">
        <v>15714</v>
      </c>
      <c r="Q1406" s="120">
        <v>42320</v>
      </c>
      <c r="R1406" s="105">
        <v>128396320</v>
      </c>
      <c r="S1406" s="146" t="s">
        <v>10649</v>
      </c>
      <c r="T1406" s="109">
        <v>42543</v>
      </c>
      <c r="U1406" s="141">
        <v>60795751</v>
      </c>
      <c r="V1406" s="109">
        <v>42543</v>
      </c>
      <c r="W1406" s="141">
        <v>60795751</v>
      </c>
      <c r="X1406" s="141">
        <v>0</v>
      </c>
      <c r="Y1406" s="141">
        <v>0</v>
      </c>
      <c r="Z1406" s="141">
        <v>0</v>
      </c>
      <c r="AA1406" s="114">
        <v>0</v>
      </c>
      <c r="AB1406" s="114"/>
      <c r="AC1406" s="132"/>
      <c r="AD1406" s="141"/>
      <c r="AE1406" s="106">
        <v>0</v>
      </c>
      <c r="AF1406" s="106">
        <v>0</v>
      </c>
      <c r="AG1406" s="106">
        <v>0</v>
      </c>
      <c r="AH1406" s="228"/>
      <c r="AI1406" s="228"/>
      <c r="AJ1406" s="228"/>
      <c r="AK1406" s="141"/>
      <c r="AL1406" s="141"/>
      <c r="AM1406" s="141"/>
      <c r="AN1406" s="114">
        <f t="shared" si="42"/>
        <v>0</v>
      </c>
      <c r="AO1406" s="114">
        <f t="shared" si="43"/>
        <v>60795751</v>
      </c>
      <c r="AP1406" s="114"/>
      <c r="AQ1406" s="114"/>
      <c r="AR1406" s="114"/>
      <c r="AS1406" s="114"/>
      <c r="AT1406" s="191"/>
    </row>
    <row r="1407" spans="1:46" s="233" customFormat="1" ht="15" customHeight="1" x14ac:dyDescent="0.2">
      <c r="A1407" s="104"/>
      <c r="B1407" s="104">
        <f>VLOOKUP(BJB!$F$9:$F$5599,Ctrl!$B$4:$C$399,2,0)</f>
        <v>28</v>
      </c>
      <c r="C1407" s="104">
        <f>VLOOKUP(BJB!$G$9:$G$5599,Ctrl!$E$4:$F$399,2,0)</f>
        <v>3</v>
      </c>
      <c r="D1407" s="219">
        <v>1</v>
      </c>
      <c r="E1407" s="104" t="str">
        <f>VLOOKUP(BJB!$F$9:$F$5599,Ctrl!$B$4:$D$399,3,0)</f>
        <v>III</v>
      </c>
      <c r="F1407" s="139" t="s">
        <v>10541</v>
      </c>
      <c r="G1407" s="139" t="s">
        <v>1957</v>
      </c>
      <c r="H1407" s="125"/>
      <c r="I1407" s="220"/>
      <c r="J1407" s="912" t="s">
        <v>21524</v>
      </c>
      <c r="K1407" s="121" t="s">
        <v>10589</v>
      </c>
      <c r="L1407" s="104" t="s">
        <v>6477</v>
      </c>
      <c r="M1407" s="104" t="s">
        <v>2004</v>
      </c>
      <c r="N1407" s="120">
        <v>41169</v>
      </c>
      <c r="O1407" s="105">
        <v>170000000</v>
      </c>
      <c r="P1407" s="105" t="s">
        <v>15715</v>
      </c>
      <c r="Q1407" s="120">
        <v>42538</v>
      </c>
      <c r="R1407" s="105">
        <v>218476125</v>
      </c>
      <c r="S1407" s="146" t="s">
        <v>10650</v>
      </c>
      <c r="T1407" s="109">
        <v>42543</v>
      </c>
      <c r="U1407" s="141">
        <v>92886611</v>
      </c>
      <c r="V1407" s="109">
        <v>42543</v>
      </c>
      <c r="W1407" s="141">
        <v>92886611</v>
      </c>
      <c r="X1407" s="141">
        <v>0</v>
      </c>
      <c r="Y1407" s="141">
        <v>0</v>
      </c>
      <c r="Z1407" s="141">
        <v>0</v>
      </c>
      <c r="AA1407" s="114">
        <v>0</v>
      </c>
      <c r="AB1407" s="114"/>
      <c r="AC1407" s="132"/>
      <c r="AD1407" s="141"/>
      <c r="AE1407" s="106">
        <v>0</v>
      </c>
      <c r="AF1407" s="106">
        <v>0</v>
      </c>
      <c r="AG1407" s="106">
        <v>0</v>
      </c>
      <c r="AH1407" s="228"/>
      <c r="AI1407" s="228"/>
      <c r="AJ1407" s="228"/>
      <c r="AK1407" s="141"/>
      <c r="AL1407" s="141"/>
      <c r="AM1407" s="141"/>
      <c r="AN1407" s="114">
        <f t="shared" si="42"/>
        <v>0</v>
      </c>
      <c r="AO1407" s="114">
        <f t="shared" si="43"/>
        <v>92886611</v>
      </c>
      <c r="AP1407" s="114"/>
      <c r="AQ1407" s="114"/>
      <c r="AR1407" s="114"/>
      <c r="AS1407" s="114"/>
      <c r="AT1407" s="190"/>
    </row>
    <row r="1408" spans="1:46" s="190" customFormat="1" ht="15" customHeight="1" x14ac:dyDescent="0.2">
      <c r="A1408" s="104"/>
      <c r="B1408" s="104">
        <f>VLOOKUP(BJB!$F$9:$F$5599,Ctrl!$B$4:$C$399,2,0)</f>
        <v>28</v>
      </c>
      <c r="C1408" s="104">
        <f>VLOOKUP(BJB!$G$9:$G$5599,Ctrl!$E$4:$F$399,2,0)</f>
        <v>5</v>
      </c>
      <c r="D1408" s="219">
        <v>1</v>
      </c>
      <c r="E1408" s="104" t="str">
        <f>VLOOKUP(BJB!$F$9:$F$5599,Ctrl!$B$4:$D$399,3,0)</f>
        <v>III</v>
      </c>
      <c r="F1408" s="139" t="s">
        <v>10541</v>
      </c>
      <c r="G1408" s="139" t="s">
        <v>2058</v>
      </c>
      <c r="H1408" s="125"/>
      <c r="I1408" s="220"/>
      <c r="J1408" s="912" t="s">
        <v>21525</v>
      </c>
      <c r="K1408" s="121" t="s">
        <v>3192</v>
      </c>
      <c r="L1408" s="104" t="s">
        <v>6477</v>
      </c>
      <c r="M1408" s="104" t="s">
        <v>7849</v>
      </c>
      <c r="N1408" s="120">
        <v>41211</v>
      </c>
      <c r="O1408" s="105">
        <v>8000000</v>
      </c>
      <c r="P1408" s="105" t="s">
        <v>15716</v>
      </c>
      <c r="Q1408" s="120">
        <v>42391</v>
      </c>
      <c r="R1408" s="105">
        <v>3566357</v>
      </c>
      <c r="S1408" s="146" t="s">
        <v>10651</v>
      </c>
      <c r="T1408" s="109">
        <v>42544</v>
      </c>
      <c r="U1408" s="141">
        <v>1608391</v>
      </c>
      <c r="V1408" s="109">
        <v>42544</v>
      </c>
      <c r="W1408" s="141">
        <v>1608391</v>
      </c>
      <c r="X1408" s="141">
        <v>0</v>
      </c>
      <c r="Y1408" s="141">
        <v>0</v>
      </c>
      <c r="Z1408" s="141">
        <v>0</v>
      </c>
      <c r="AA1408" s="114">
        <v>0</v>
      </c>
      <c r="AB1408" s="114"/>
      <c r="AC1408" s="132"/>
      <c r="AD1408" s="141"/>
      <c r="AE1408" s="106">
        <v>0</v>
      </c>
      <c r="AF1408" s="106">
        <v>0</v>
      </c>
      <c r="AG1408" s="106">
        <v>0</v>
      </c>
      <c r="AH1408" s="228"/>
      <c r="AI1408" s="228"/>
      <c r="AJ1408" s="228"/>
      <c r="AK1408" s="141"/>
      <c r="AL1408" s="141"/>
      <c r="AM1408" s="141"/>
      <c r="AN1408" s="114">
        <f t="shared" si="42"/>
        <v>0</v>
      </c>
      <c r="AO1408" s="114">
        <f t="shared" si="43"/>
        <v>1608391</v>
      </c>
      <c r="AP1408" s="114"/>
      <c r="AQ1408" s="114"/>
      <c r="AR1408" s="114"/>
      <c r="AS1408" s="114"/>
      <c r="AT1408" s="191"/>
    </row>
    <row r="1409" spans="1:46" s="190" customFormat="1" ht="15" customHeight="1" x14ac:dyDescent="0.2">
      <c r="A1409" s="104"/>
      <c r="B1409" s="104">
        <f>VLOOKUP(BJB!$F$9:$F$5599,Ctrl!$B$4:$C$399,2,0)</f>
        <v>28</v>
      </c>
      <c r="C1409" s="104">
        <f>VLOOKUP(BJB!$G$9:$G$5599,Ctrl!$E$4:$F$399,2,0)</f>
        <v>5</v>
      </c>
      <c r="D1409" s="219">
        <v>1</v>
      </c>
      <c r="E1409" s="104" t="str">
        <f>VLOOKUP(BJB!$F$9:$F$5599,Ctrl!$B$4:$D$399,3,0)</f>
        <v>III</v>
      </c>
      <c r="F1409" s="139" t="s">
        <v>10541</v>
      </c>
      <c r="G1409" s="139" t="s">
        <v>2058</v>
      </c>
      <c r="H1409" s="125"/>
      <c r="I1409" s="220"/>
      <c r="J1409" s="912" t="s">
        <v>21526</v>
      </c>
      <c r="K1409" s="121" t="s">
        <v>10590</v>
      </c>
      <c r="L1409" s="104" t="s">
        <v>6477</v>
      </c>
      <c r="M1409" s="104" t="s">
        <v>10626</v>
      </c>
      <c r="N1409" s="120">
        <v>41130</v>
      </c>
      <c r="O1409" s="105">
        <v>50000000</v>
      </c>
      <c r="P1409" s="105" t="s">
        <v>15717</v>
      </c>
      <c r="Q1409" s="120">
        <v>42391</v>
      </c>
      <c r="R1409" s="105">
        <v>27501379</v>
      </c>
      <c r="S1409" s="146" t="s">
        <v>10651</v>
      </c>
      <c r="T1409" s="109">
        <v>42544</v>
      </c>
      <c r="U1409" s="141">
        <v>15552792</v>
      </c>
      <c r="V1409" s="109">
        <v>42544</v>
      </c>
      <c r="W1409" s="141">
        <v>15552792</v>
      </c>
      <c r="X1409" s="141">
        <v>0</v>
      </c>
      <c r="Y1409" s="141">
        <v>0</v>
      </c>
      <c r="Z1409" s="141">
        <v>0</v>
      </c>
      <c r="AA1409" s="114">
        <v>0</v>
      </c>
      <c r="AB1409" s="114"/>
      <c r="AC1409" s="132"/>
      <c r="AD1409" s="141"/>
      <c r="AE1409" s="106">
        <v>0</v>
      </c>
      <c r="AF1409" s="106">
        <v>0</v>
      </c>
      <c r="AG1409" s="106">
        <v>0</v>
      </c>
      <c r="AH1409" s="228"/>
      <c r="AI1409" s="228"/>
      <c r="AJ1409" s="228"/>
      <c r="AK1409" s="141"/>
      <c r="AL1409" s="141"/>
      <c r="AM1409" s="141"/>
      <c r="AN1409" s="114">
        <f t="shared" si="42"/>
        <v>0</v>
      </c>
      <c r="AO1409" s="114">
        <f t="shared" si="43"/>
        <v>15552792</v>
      </c>
      <c r="AP1409" s="114"/>
      <c r="AQ1409" s="114"/>
      <c r="AR1409" s="114"/>
      <c r="AS1409" s="114"/>
    </row>
    <row r="1410" spans="1:46" s="190" customFormat="1" ht="15" customHeight="1" x14ac:dyDescent="0.2">
      <c r="A1410" s="104"/>
      <c r="B1410" s="104">
        <f>VLOOKUP(BJB!$F$9:$F$5599,Ctrl!$B$4:$C$399,2,0)</f>
        <v>28</v>
      </c>
      <c r="C1410" s="104">
        <f>VLOOKUP(BJB!$G$9:$G$5599,Ctrl!$E$4:$F$399,2,0)</f>
        <v>4</v>
      </c>
      <c r="D1410" s="219">
        <v>1</v>
      </c>
      <c r="E1410" s="104" t="str">
        <f>VLOOKUP(BJB!$F$9:$F$5599,Ctrl!$B$4:$D$399,3,0)</f>
        <v>III</v>
      </c>
      <c r="F1410" s="139" t="s">
        <v>10541</v>
      </c>
      <c r="G1410" s="139" t="s">
        <v>2026</v>
      </c>
      <c r="H1410" s="683">
        <v>1130226000524</v>
      </c>
      <c r="I1410" s="220"/>
      <c r="J1410" s="912" t="s">
        <v>21527</v>
      </c>
      <c r="K1410" s="121" t="s">
        <v>4016</v>
      </c>
      <c r="L1410" s="104" t="s">
        <v>6477</v>
      </c>
      <c r="M1410" s="104" t="s">
        <v>10627</v>
      </c>
      <c r="N1410" s="120">
        <v>41411</v>
      </c>
      <c r="O1410" s="105">
        <v>175000000</v>
      </c>
      <c r="P1410" s="105" t="s">
        <v>15718</v>
      </c>
      <c r="Q1410" s="120">
        <v>42529</v>
      </c>
      <c r="R1410" s="105">
        <v>141659242</v>
      </c>
      <c r="S1410" s="146" t="s">
        <v>10652</v>
      </c>
      <c r="T1410" s="109">
        <v>42548</v>
      </c>
      <c r="U1410" s="141">
        <v>66654918</v>
      </c>
      <c r="V1410" s="109">
        <v>42548</v>
      </c>
      <c r="W1410" s="141">
        <v>66654918</v>
      </c>
      <c r="X1410" s="141">
        <v>0</v>
      </c>
      <c r="Y1410" s="141">
        <v>0</v>
      </c>
      <c r="Z1410" s="141">
        <v>0</v>
      </c>
      <c r="AA1410" s="114">
        <v>62269365</v>
      </c>
      <c r="AB1410" s="114"/>
      <c r="AC1410" s="132"/>
      <c r="AD1410" s="141"/>
      <c r="AE1410" s="106">
        <v>0</v>
      </c>
      <c r="AF1410" s="106">
        <v>0</v>
      </c>
      <c r="AG1410" s="106">
        <v>0</v>
      </c>
      <c r="AH1410" s="228"/>
      <c r="AI1410" s="222"/>
      <c r="AJ1410" s="230"/>
      <c r="AK1410" s="155"/>
      <c r="AL1410" s="141"/>
      <c r="AM1410" s="141"/>
      <c r="AN1410" s="114">
        <f t="shared" si="42"/>
        <v>62269365</v>
      </c>
      <c r="AO1410" s="114">
        <f t="shared" si="43"/>
        <v>4385553</v>
      </c>
      <c r="AP1410" s="114"/>
      <c r="AQ1410" s="114"/>
      <c r="AR1410" s="114"/>
      <c r="AS1410" s="114"/>
    </row>
    <row r="1411" spans="1:46" s="190" customFormat="1" ht="15" customHeight="1" x14ac:dyDescent="0.2">
      <c r="A1411" s="104"/>
      <c r="B1411" s="104">
        <f>VLOOKUP(BJB!$F$9:$F$5599,Ctrl!$B$4:$C$399,2,0)</f>
        <v>28</v>
      </c>
      <c r="C1411" s="104">
        <f>VLOOKUP(BJB!$G$9:$G$5599,Ctrl!$E$4:$F$399,2,0)</f>
        <v>4</v>
      </c>
      <c r="D1411" s="219">
        <v>1</v>
      </c>
      <c r="E1411" s="104" t="str">
        <f>VLOOKUP(BJB!$F$9:$F$5599,Ctrl!$B$4:$D$399,3,0)</f>
        <v>III</v>
      </c>
      <c r="F1411" s="139" t="s">
        <v>10541</v>
      </c>
      <c r="G1411" s="139" t="s">
        <v>2026</v>
      </c>
      <c r="H1411" s="125"/>
      <c r="I1411" s="220"/>
      <c r="J1411" s="912" t="s">
        <v>21528</v>
      </c>
      <c r="K1411" s="121" t="s">
        <v>10591</v>
      </c>
      <c r="L1411" s="104" t="s">
        <v>6477</v>
      </c>
      <c r="M1411" s="104" t="s">
        <v>5878</v>
      </c>
      <c r="N1411" s="120">
        <v>41271</v>
      </c>
      <c r="O1411" s="105">
        <v>100000000</v>
      </c>
      <c r="P1411" s="105" t="s">
        <v>15719</v>
      </c>
      <c r="Q1411" s="120">
        <v>42492</v>
      </c>
      <c r="R1411" s="105">
        <v>22465851</v>
      </c>
      <c r="S1411" s="146" t="s">
        <v>10652</v>
      </c>
      <c r="T1411" s="109">
        <v>42548</v>
      </c>
      <c r="U1411" s="141">
        <v>12742519</v>
      </c>
      <c r="V1411" s="109">
        <v>42548</v>
      </c>
      <c r="W1411" s="141">
        <v>12742519</v>
      </c>
      <c r="X1411" s="141">
        <v>0</v>
      </c>
      <c r="Y1411" s="141">
        <v>0</v>
      </c>
      <c r="Z1411" s="141">
        <v>0</v>
      </c>
      <c r="AA1411" s="114">
        <v>0</v>
      </c>
      <c r="AB1411" s="114"/>
      <c r="AC1411" s="132"/>
      <c r="AD1411" s="141"/>
      <c r="AE1411" s="106">
        <v>0</v>
      </c>
      <c r="AF1411" s="106">
        <v>0</v>
      </c>
      <c r="AG1411" s="106">
        <v>0</v>
      </c>
      <c r="AH1411" s="228"/>
      <c r="AI1411" s="228"/>
      <c r="AJ1411" s="228"/>
      <c r="AK1411" s="141"/>
      <c r="AL1411" s="141"/>
      <c r="AM1411" s="141"/>
      <c r="AN1411" s="114">
        <f t="shared" si="42"/>
        <v>0</v>
      </c>
      <c r="AO1411" s="114">
        <f t="shared" si="43"/>
        <v>12742519</v>
      </c>
      <c r="AP1411" s="114"/>
      <c r="AQ1411" s="114"/>
      <c r="AR1411" s="114"/>
      <c r="AS1411" s="114"/>
    </row>
    <row r="1412" spans="1:46" s="190" customFormat="1" ht="15" customHeight="1" x14ac:dyDescent="0.2">
      <c r="A1412" s="104"/>
      <c r="B1412" s="104">
        <f>VLOOKUP(BJB!$F$9:$F$5599,Ctrl!$B$4:$C$399,2,0)</f>
        <v>28</v>
      </c>
      <c r="C1412" s="104">
        <f>VLOOKUP(BJB!$G$9:$G$5599,Ctrl!$E$4:$F$399,2,0)</f>
        <v>4</v>
      </c>
      <c r="D1412" s="219">
        <v>1</v>
      </c>
      <c r="E1412" s="104" t="str">
        <f>VLOOKUP(BJB!$F$9:$F$5599,Ctrl!$B$4:$D$399,3,0)</f>
        <v>III</v>
      </c>
      <c r="F1412" s="139" t="s">
        <v>10541</v>
      </c>
      <c r="G1412" s="139" t="s">
        <v>2026</v>
      </c>
      <c r="H1412" s="125"/>
      <c r="I1412" s="220"/>
      <c r="J1412" s="912" t="s">
        <v>21529</v>
      </c>
      <c r="K1412" s="121" t="s">
        <v>2713</v>
      </c>
      <c r="L1412" s="104" t="s">
        <v>6477</v>
      </c>
      <c r="M1412" s="104" t="s">
        <v>10628</v>
      </c>
      <c r="N1412" s="120">
        <v>41299</v>
      </c>
      <c r="O1412" s="105">
        <v>25000000</v>
      </c>
      <c r="P1412" s="105" t="s">
        <v>15720</v>
      </c>
      <c r="Q1412" s="120">
        <v>42174</v>
      </c>
      <c r="R1412" s="105">
        <v>6907048</v>
      </c>
      <c r="S1412" s="146" t="s">
        <v>10653</v>
      </c>
      <c r="T1412" s="109">
        <v>42548</v>
      </c>
      <c r="U1412" s="141">
        <v>9150454</v>
      </c>
      <c r="V1412" s="109">
        <v>42548</v>
      </c>
      <c r="W1412" s="141">
        <v>9150454</v>
      </c>
      <c r="X1412" s="141">
        <v>0</v>
      </c>
      <c r="Y1412" s="141">
        <v>0</v>
      </c>
      <c r="Z1412" s="141">
        <v>0</v>
      </c>
      <c r="AA1412" s="114">
        <v>9150454</v>
      </c>
      <c r="AB1412" s="114"/>
      <c r="AC1412" s="132"/>
      <c r="AD1412" s="141"/>
      <c r="AE1412" s="106">
        <v>0</v>
      </c>
      <c r="AF1412" s="106">
        <v>0</v>
      </c>
      <c r="AG1412" s="106">
        <v>0</v>
      </c>
      <c r="AH1412" s="221"/>
      <c r="AI1412" s="228"/>
      <c r="AJ1412" s="228"/>
      <c r="AK1412" s="141"/>
      <c r="AL1412" s="141"/>
      <c r="AM1412" s="141"/>
      <c r="AN1412" s="114">
        <f t="shared" si="42"/>
        <v>9150454</v>
      </c>
      <c r="AO1412" s="114">
        <f t="shared" si="43"/>
        <v>0</v>
      </c>
      <c r="AP1412" s="114"/>
      <c r="AQ1412" s="114"/>
      <c r="AR1412" s="114"/>
      <c r="AS1412" s="114"/>
    </row>
    <row r="1413" spans="1:46" s="190" customFormat="1" ht="15" customHeight="1" x14ac:dyDescent="0.2">
      <c r="A1413" s="104"/>
      <c r="B1413" s="104">
        <f>VLOOKUP(BJB!$F$9:$F$5599,Ctrl!$B$4:$C$399,2,0)</f>
        <v>28</v>
      </c>
      <c r="C1413" s="104">
        <f>VLOOKUP(BJB!$G$9:$G$5599,Ctrl!$E$4:$F$399,2,0)</f>
        <v>4</v>
      </c>
      <c r="D1413" s="219">
        <v>1</v>
      </c>
      <c r="E1413" s="104" t="str">
        <f>VLOOKUP(BJB!$F$9:$F$5599,Ctrl!$B$4:$D$399,3,0)</f>
        <v>III</v>
      </c>
      <c r="F1413" s="139" t="s">
        <v>10541</v>
      </c>
      <c r="G1413" s="139" t="s">
        <v>2026</v>
      </c>
      <c r="H1413" s="894" t="s">
        <v>18605</v>
      </c>
      <c r="I1413" s="220"/>
      <c r="J1413" s="891" t="s">
        <v>18316</v>
      </c>
      <c r="K1413" s="121" t="s">
        <v>10592</v>
      </c>
      <c r="L1413" s="104" t="s">
        <v>6477</v>
      </c>
      <c r="M1413" s="104" t="s">
        <v>10627</v>
      </c>
      <c r="N1413" s="120">
        <v>41411</v>
      </c>
      <c r="O1413" s="105">
        <v>35000000</v>
      </c>
      <c r="P1413" s="105" t="s">
        <v>15721</v>
      </c>
      <c r="Q1413" s="120">
        <v>42384</v>
      </c>
      <c r="R1413" s="105">
        <v>19190321</v>
      </c>
      <c r="S1413" s="146" t="s">
        <v>10653</v>
      </c>
      <c r="T1413" s="109">
        <v>42548</v>
      </c>
      <c r="U1413" s="141">
        <v>9031217</v>
      </c>
      <c r="V1413" s="109">
        <v>42548</v>
      </c>
      <c r="W1413" s="141">
        <v>9031217</v>
      </c>
      <c r="X1413" s="141">
        <v>0</v>
      </c>
      <c r="Y1413" s="141">
        <v>0</v>
      </c>
      <c r="Z1413" s="141">
        <v>0</v>
      </c>
      <c r="AA1413" s="114">
        <v>8018271</v>
      </c>
      <c r="AB1413" s="114">
        <v>12877</v>
      </c>
      <c r="AC1413" s="132"/>
      <c r="AD1413" s="141"/>
      <c r="AE1413" s="106">
        <v>0</v>
      </c>
      <c r="AF1413" s="106">
        <v>0</v>
      </c>
      <c r="AG1413" s="106">
        <v>0</v>
      </c>
      <c r="AH1413" s="221"/>
      <c r="AI1413" s="222"/>
      <c r="AJ1413" s="228"/>
      <c r="AK1413" s="155"/>
      <c r="AL1413" s="141"/>
      <c r="AM1413" s="141"/>
      <c r="AN1413" s="114">
        <f t="shared" si="42"/>
        <v>8031148</v>
      </c>
      <c r="AO1413" s="114">
        <f t="shared" si="43"/>
        <v>1000069</v>
      </c>
      <c r="AP1413" s="114"/>
      <c r="AQ1413" s="114"/>
      <c r="AR1413" s="114"/>
      <c r="AS1413" s="114"/>
    </row>
    <row r="1414" spans="1:46" s="190" customFormat="1" ht="15" customHeight="1" x14ac:dyDescent="0.2">
      <c r="A1414" s="104"/>
      <c r="B1414" s="104">
        <f>VLOOKUP(BJB!$F$9:$F$5599,Ctrl!$B$4:$C$399,2,0)</f>
        <v>28</v>
      </c>
      <c r="C1414" s="104">
        <f>VLOOKUP(BJB!$G$9:$G$5599,Ctrl!$E$4:$F$399,2,0)</f>
        <v>4</v>
      </c>
      <c r="D1414" s="219">
        <v>1</v>
      </c>
      <c r="E1414" s="104" t="str">
        <f>VLOOKUP(BJB!$F$9:$F$5599,Ctrl!$B$4:$D$399,3,0)</f>
        <v>III</v>
      </c>
      <c r="F1414" s="139" t="s">
        <v>10541</v>
      </c>
      <c r="G1414" s="139" t="s">
        <v>2026</v>
      </c>
      <c r="H1414" s="125"/>
      <c r="I1414" s="220"/>
      <c r="J1414" s="912" t="s">
        <v>21530</v>
      </c>
      <c r="K1414" s="121" t="s">
        <v>10593</v>
      </c>
      <c r="L1414" s="104" t="s">
        <v>6477</v>
      </c>
      <c r="M1414" s="104" t="s">
        <v>9655</v>
      </c>
      <c r="N1414" s="120">
        <v>41411</v>
      </c>
      <c r="O1414" s="105">
        <v>185000000</v>
      </c>
      <c r="P1414" s="105" t="s">
        <v>15722</v>
      </c>
      <c r="Q1414" s="120">
        <v>42334</v>
      </c>
      <c r="R1414" s="105">
        <v>255815878</v>
      </c>
      <c r="S1414" s="146" t="s">
        <v>10653</v>
      </c>
      <c r="T1414" s="109">
        <v>42548</v>
      </c>
      <c r="U1414" s="141">
        <v>128715033</v>
      </c>
      <c r="V1414" s="109">
        <v>42548</v>
      </c>
      <c r="W1414" s="141">
        <v>128715033</v>
      </c>
      <c r="X1414" s="141">
        <v>0</v>
      </c>
      <c r="Y1414" s="141">
        <v>0</v>
      </c>
      <c r="Z1414" s="141">
        <v>0</v>
      </c>
      <c r="AA1414" s="114">
        <v>0</v>
      </c>
      <c r="AB1414" s="114"/>
      <c r="AC1414" s="132"/>
      <c r="AD1414" s="141"/>
      <c r="AE1414" s="106">
        <v>0</v>
      </c>
      <c r="AF1414" s="106">
        <v>0</v>
      </c>
      <c r="AG1414" s="106">
        <v>0</v>
      </c>
      <c r="AH1414" s="228"/>
      <c r="AI1414" s="228"/>
      <c r="AJ1414" s="228"/>
      <c r="AK1414" s="141"/>
      <c r="AL1414" s="141"/>
      <c r="AM1414" s="141"/>
      <c r="AN1414" s="114">
        <f t="shared" si="42"/>
        <v>0</v>
      </c>
      <c r="AO1414" s="114">
        <f t="shared" si="43"/>
        <v>128715033</v>
      </c>
      <c r="AP1414" s="114"/>
      <c r="AQ1414" s="114"/>
      <c r="AR1414" s="114"/>
      <c r="AS1414" s="114"/>
    </row>
    <row r="1415" spans="1:46" s="190" customFormat="1" ht="15" customHeight="1" x14ac:dyDescent="0.2">
      <c r="A1415" s="104"/>
      <c r="B1415" s="104">
        <f>VLOOKUP(BJB!$F$9:$F$5599,Ctrl!$B$4:$C$399,2,0)</f>
        <v>28</v>
      </c>
      <c r="C1415" s="104">
        <f>VLOOKUP(BJB!$G$9:$G$5599,Ctrl!$E$4:$F$399,2,0)</f>
        <v>4</v>
      </c>
      <c r="D1415" s="219">
        <v>1</v>
      </c>
      <c r="E1415" s="104" t="str">
        <f>VLOOKUP(BJB!$F$9:$F$5599,Ctrl!$B$4:$D$399,3,0)</f>
        <v>III</v>
      </c>
      <c r="F1415" s="139" t="s">
        <v>10541</v>
      </c>
      <c r="G1415" s="139" t="s">
        <v>2026</v>
      </c>
      <c r="H1415" s="125"/>
      <c r="I1415" s="220"/>
      <c r="J1415" s="912" t="s">
        <v>21531</v>
      </c>
      <c r="K1415" s="121" t="s">
        <v>5124</v>
      </c>
      <c r="L1415" s="104" t="s">
        <v>6477</v>
      </c>
      <c r="M1415" s="104" t="s">
        <v>10629</v>
      </c>
      <c r="N1415" s="120">
        <v>41333</v>
      </c>
      <c r="O1415" s="105">
        <v>35000000</v>
      </c>
      <c r="P1415" s="105" t="s">
        <v>15723</v>
      </c>
      <c r="Q1415" s="120">
        <v>42384</v>
      </c>
      <c r="R1415" s="105">
        <v>27573515</v>
      </c>
      <c r="S1415" s="146" t="s">
        <v>10653</v>
      </c>
      <c r="T1415" s="109">
        <v>42548</v>
      </c>
      <c r="U1415" s="141">
        <v>14669386</v>
      </c>
      <c r="V1415" s="109">
        <v>42548</v>
      </c>
      <c r="W1415" s="141">
        <v>14669386</v>
      </c>
      <c r="X1415" s="141">
        <v>0</v>
      </c>
      <c r="Y1415" s="141">
        <v>0</v>
      </c>
      <c r="Z1415" s="141">
        <v>0</v>
      </c>
      <c r="AA1415" s="114">
        <v>0</v>
      </c>
      <c r="AB1415" s="114"/>
      <c r="AC1415" s="132"/>
      <c r="AD1415" s="141"/>
      <c r="AE1415" s="106">
        <v>0</v>
      </c>
      <c r="AF1415" s="106">
        <v>0</v>
      </c>
      <c r="AG1415" s="106">
        <v>0</v>
      </c>
      <c r="AH1415" s="228"/>
      <c r="AI1415" s="228"/>
      <c r="AJ1415" s="228"/>
      <c r="AK1415" s="141"/>
      <c r="AL1415" s="141"/>
      <c r="AM1415" s="141"/>
      <c r="AN1415" s="114">
        <f t="shared" si="42"/>
        <v>0</v>
      </c>
      <c r="AO1415" s="114">
        <f t="shared" si="43"/>
        <v>14669386</v>
      </c>
      <c r="AP1415" s="114"/>
      <c r="AQ1415" s="114"/>
      <c r="AR1415" s="114"/>
      <c r="AS1415" s="114"/>
    </row>
    <row r="1416" spans="1:46" s="190" customFormat="1" ht="15" customHeight="1" x14ac:dyDescent="0.2">
      <c r="A1416" s="104"/>
      <c r="B1416" s="104">
        <f>VLOOKUP(BJB!$F$9:$F$5599,Ctrl!$B$4:$C$399,2,0)</f>
        <v>28</v>
      </c>
      <c r="C1416" s="104">
        <f>VLOOKUP(BJB!$G$9:$G$5599,Ctrl!$E$4:$F$399,2,0)</f>
        <v>4</v>
      </c>
      <c r="D1416" s="219">
        <v>1</v>
      </c>
      <c r="E1416" s="104" t="str">
        <f>VLOOKUP(BJB!$F$9:$F$5599,Ctrl!$B$4:$D$399,3,0)</f>
        <v>III</v>
      </c>
      <c r="F1416" s="139" t="s">
        <v>10541</v>
      </c>
      <c r="G1416" s="139" t="s">
        <v>2026</v>
      </c>
      <c r="H1416" s="125"/>
      <c r="I1416" s="220"/>
      <c r="J1416" s="912" t="s">
        <v>21532</v>
      </c>
      <c r="K1416" s="121" t="s">
        <v>3192</v>
      </c>
      <c r="L1416" s="104" t="s">
        <v>6477</v>
      </c>
      <c r="M1416" s="104" t="s">
        <v>7330</v>
      </c>
      <c r="N1416" s="120">
        <v>41299</v>
      </c>
      <c r="O1416" s="105">
        <v>150000000</v>
      </c>
      <c r="P1416" s="105" t="s">
        <v>15724</v>
      </c>
      <c r="Q1416" s="120">
        <v>42334</v>
      </c>
      <c r="R1416" s="105">
        <v>208013534</v>
      </c>
      <c r="S1416" s="146" t="s">
        <v>10653</v>
      </c>
      <c r="T1416" s="109">
        <v>42548</v>
      </c>
      <c r="U1416" s="141">
        <v>95998410</v>
      </c>
      <c r="V1416" s="109">
        <v>42548</v>
      </c>
      <c r="W1416" s="141">
        <v>95998410</v>
      </c>
      <c r="X1416" s="141">
        <v>0</v>
      </c>
      <c r="Y1416" s="141">
        <v>0</v>
      </c>
      <c r="Z1416" s="141">
        <v>0</v>
      </c>
      <c r="AA1416" s="114">
        <v>0</v>
      </c>
      <c r="AB1416" s="114"/>
      <c r="AC1416" s="132"/>
      <c r="AD1416" s="141"/>
      <c r="AE1416" s="106">
        <v>0</v>
      </c>
      <c r="AF1416" s="106">
        <v>0</v>
      </c>
      <c r="AG1416" s="106">
        <v>0</v>
      </c>
      <c r="AH1416" s="228"/>
      <c r="AI1416" s="228"/>
      <c r="AJ1416" s="228"/>
      <c r="AK1416" s="141"/>
      <c r="AL1416" s="141"/>
      <c r="AM1416" s="141"/>
      <c r="AN1416" s="114">
        <f t="shared" si="42"/>
        <v>0</v>
      </c>
      <c r="AO1416" s="114">
        <f t="shared" si="43"/>
        <v>95998410</v>
      </c>
      <c r="AP1416" s="114"/>
      <c r="AQ1416" s="114"/>
      <c r="AR1416" s="114"/>
      <c r="AS1416" s="114"/>
    </row>
    <row r="1417" spans="1:46" s="190" customFormat="1" ht="15" customHeight="1" x14ac:dyDescent="0.2">
      <c r="A1417" s="104"/>
      <c r="B1417" s="104">
        <f>VLOOKUP(BJB!$F$9:$F$5599,Ctrl!$B$4:$C$399,2,0)</f>
        <v>28</v>
      </c>
      <c r="C1417" s="104">
        <f>VLOOKUP(BJB!$G$9:$G$5599,Ctrl!$E$4:$F$399,2,0)</f>
        <v>4</v>
      </c>
      <c r="D1417" s="219">
        <v>1</v>
      </c>
      <c r="E1417" s="104" t="str">
        <f>VLOOKUP(BJB!$F$9:$F$5599,Ctrl!$B$4:$D$399,3,0)</f>
        <v>III</v>
      </c>
      <c r="F1417" s="139" t="s">
        <v>10541</v>
      </c>
      <c r="G1417" s="139" t="s">
        <v>2026</v>
      </c>
      <c r="H1417" s="125"/>
      <c r="I1417" s="220"/>
      <c r="J1417" s="912" t="s">
        <v>21533</v>
      </c>
      <c r="K1417" s="121" t="s">
        <v>10594</v>
      </c>
      <c r="L1417" s="104" t="s">
        <v>6477</v>
      </c>
      <c r="M1417" s="104" t="s">
        <v>2039</v>
      </c>
      <c r="N1417" s="120">
        <v>41113</v>
      </c>
      <c r="O1417" s="105">
        <v>200000000</v>
      </c>
      <c r="P1417" s="105" t="s">
        <v>15725</v>
      </c>
      <c r="Q1417" s="120">
        <v>42319</v>
      </c>
      <c r="R1417" s="105">
        <v>245038436</v>
      </c>
      <c r="S1417" s="146" t="s">
        <v>10653</v>
      </c>
      <c r="T1417" s="109">
        <v>42548</v>
      </c>
      <c r="U1417" s="141">
        <v>119898484</v>
      </c>
      <c r="V1417" s="109">
        <v>42548</v>
      </c>
      <c r="W1417" s="141">
        <v>119898484</v>
      </c>
      <c r="X1417" s="141">
        <v>0</v>
      </c>
      <c r="Y1417" s="141">
        <v>0</v>
      </c>
      <c r="Z1417" s="141">
        <v>0</v>
      </c>
      <c r="AA1417" s="114">
        <v>0</v>
      </c>
      <c r="AB1417" s="114"/>
      <c r="AC1417" s="132"/>
      <c r="AD1417" s="141"/>
      <c r="AE1417" s="106">
        <v>0</v>
      </c>
      <c r="AF1417" s="106">
        <v>0</v>
      </c>
      <c r="AG1417" s="106">
        <v>0</v>
      </c>
      <c r="AH1417" s="228"/>
      <c r="AI1417" s="228"/>
      <c r="AJ1417" s="228"/>
      <c r="AK1417" s="141"/>
      <c r="AL1417" s="141"/>
      <c r="AM1417" s="141"/>
      <c r="AN1417" s="114">
        <f t="shared" ref="AN1417:AN1480" si="44">SUM(AA1417:AM1417)</f>
        <v>0</v>
      </c>
      <c r="AO1417" s="114">
        <f t="shared" ref="AO1417:AO1480" si="45">IF((U1417-AN1417)&lt;0,ABS(0),(U1417-AN1417))</f>
        <v>119898484</v>
      </c>
      <c r="AP1417" s="114"/>
      <c r="AQ1417" s="114"/>
      <c r="AR1417" s="114"/>
      <c r="AS1417" s="114"/>
    </row>
    <row r="1418" spans="1:46" s="190" customFormat="1" ht="15" customHeight="1" x14ac:dyDescent="0.2">
      <c r="A1418" s="104"/>
      <c r="B1418" s="104">
        <f>VLOOKUP(BJB!$F$9:$F$5599,Ctrl!$B$4:$C$399,2,0)</f>
        <v>28</v>
      </c>
      <c r="C1418" s="104">
        <f>VLOOKUP(BJB!$G$9:$G$5599,Ctrl!$E$4:$F$399,2,0)</f>
        <v>4</v>
      </c>
      <c r="D1418" s="219">
        <v>1</v>
      </c>
      <c r="E1418" s="104" t="str">
        <f>VLOOKUP(BJB!$F$9:$F$5599,Ctrl!$B$4:$D$399,3,0)</f>
        <v>III</v>
      </c>
      <c r="F1418" s="139" t="s">
        <v>10541</v>
      </c>
      <c r="G1418" s="139" t="s">
        <v>2026</v>
      </c>
      <c r="H1418" s="125"/>
      <c r="I1418" s="220"/>
      <c r="J1418" s="912" t="s">
        <v>21534</v>
      </c>
      <c r="K1418" s="121" t="s">
        <v>1596</v>
      </c>
      <c r="L1418" s="104" t="s">
        <v>6477</v>
      </c>
      <c r="M1418" s="104" t="s">
        <v>10630</v>
      </c>
      <c r="N1418" s="120">
        <v>41429</v>
      </c>
      <c r="O1418" s="105">
        <v>25000000</v>
      </c>
      <c r="P1418" s="105" t="s">
        <v>15726</v>
      </c>
      <c r="Q1418" s="120">
        <v>42384</v>
      </c>
      <c r="R1418" s="105">
        <v>23207165</v>
      </c>
      <c r="S1418" s="146" t="s">
        <v>10653</v>
      </c>
      <c r="T1418" s="109">
        <v>42548</v>
      </c>
      <c r="U1418" s="141">
        <v>11299696</v>
      </c>
      <c r="V1418" s="109">
        <v>42548</v>
      </c>
      <c r="W1418" s="141">
        <v>11299696</v>
      </c>
      <c r="X1418" s="141">
        <v>0</v>
      </c>
      <c r="Y1418" s="141">
        <v>0</v>
      </c>
      <c r="Z1418" s="141">
        <v>0</v>
      </c>
      <c r="AA1418" s="114">
        <v>0</v>
      </c>
      <c r="AB1418" s="114"/>
      <c r="AC1418" s="132"/>
      <c r="AD1418" s="141"/>
      <c r="AE1418" s="106">
        <v>0</v>
      </c>
      <c r="AF1418" s="106">
        <v>0</v>
      </c>
      <c r="AG1418" s="106">
        <v>0</v>
      </c>
      <c r="AH1418" s="228"/>
      <c r="AI1418" s="228"/>
      <c r="AJ1418" s="228"/>
      <c r="AK1418" s="141"/>
      <c r="AL1418" s="141"/>
      <c r="AM1418" s="141"/>
      <c r="AN1418" s="114">
        <f t="shared" si="44"/>
        <v>0</v>
      </c>
      <c r="AO1418" s="114">
        <f t="shared" si="45"/>
        <v>11299696</v>
      </c>
      <c r="AP1418" s="114"/>
      <c r="AQ1418" s="114"/>
      <c r="AR1418" s="114"/>
      <c r="AS1418" s="114"/>
    </row>
    <row r="1419" spans="1:46" s="191" customFormat="1" ht="15" customHeight="1" x14ac:dyDescent="0.2">
      <c r="A1419" s="104"/>
      <c r="B1419" s="104">
        <f>VLOOKUP(BJB!$F$9:$F$5599,Ctrl!$B$4:$C$399,2,0)</f>
        <v>28</v>
      </c>
      <c r="C1419" s="104">
        <f>VLOOKUP(BJB!$G$9:$G$5599,Ctrl!$E$4:$F$399,2,0)</f>
        <v>4</v>
      </c>
      <c r="D1419" s="219">
        <v>1</v>
      </c>
      <c r="E1419" s="104" t="str">
        <f>VLOOKUP(BJB!$F$9:$F$5599,Ctrl!$B$4:$D$399,3,0)</f>
        <v>III</v>
      </c>
      <c r="F1419" s="139" t="s">
        <v>10541</v>
      </c>
      <c r="G1419" s="139" t="s">
        <v>2026</v>
      </c>
      <c r="H1419" s="125" t="s">
        <v>13407</v>
      </c>
      <c r="I1419" s="220"/>
      <c r="J1419" s="891" t="s">
        <v>18317</v>
      </c>
      <c r="K1419" s="121" t="s">
        <v>10595</v>
      </c>
      <c r="L1419" s="104" t="s">
        <v>6477</v>
      </c>
      <c r="M1419" s="104" t="s">
        <v>10627</v>
      </c>
      <c r="N1419" s="120">
        <v>41411</v>
      </c>
      <c r="O1419" s="105">
        <v>29000000</v>
      </c>
      <c r="P1419" s="105" t="s">
        <v>15727</v>
      </c>
      <c r="Q1419" s="120">
        <v>42384</v>
      </c>
      <c r="R1419" s="105">
        <v>38223502</v>
      </c>
      <c r="S1419" s="146" t="s">
        <v>10653</v>
      </c>
      <c r="T1419" s="109">
        <v>42548</v>
      </c>
      <c r="U1419" s="141">
        <v>17917428</v>
      </c>
      <c r="V1419" s="109">
        <v>42548</v>
      </c>
      <c r="W1419" s="141">
        <v>17917428</v>
      </c>
      <c r="X1419" s="141">
        <v>0</v>
      </c>
      <c r="Y1419" s="141">
        <v>0</v>
      </c>
      <c r="Z1419" s="141">
        <v>0</v>
      </c>
      <c r="AA1419" s="114">
        <v>387325</v>
      </c>
      <c r="AB1419" s="114">
        <v>310667</v>
      </c>
      <c r="AC1419" s="132"/>
      <c r="AD1419" s="141"/>
      <c r="AE1419" s="106">
        <v>153316</v>
      </c>
      <c r="AF1419" s="106">
        <v>0</v>
      </c>
      <c r="AG1419" s="106">
        <v>0</v>
      </c>
      <c r="AH1419" s="221"/>
      <c r="AI1419" s="228"/>
      <c r="AJ1419" s="228"/>
      <c r="AK1419" s="141"/>
      <c r="AL1419" s="141"/>
      <c r="AM1419" s="141"/>
      <c r="AN1419" s="114">
        <f t="shared" si="44"/>
        <v>851308</v>
      </c>
      <c r="AO1419" s="114">
        <f t="shared" si="45"/>
        <v>17066120</v>
      </c>
      <c r="AP1419" s="114"/>
      <c r="AQ1419" s="114"/>
      <c r="AR1419" s="114"/>
      <c r="AS1419" s="114"/>
      <c r="AT1419" s="190"/>
    </row>
    <row r="1420" spans="1:46" s="191" customFormat="1" ht="15" customHeight="1" x14ac:dyDescent="0.2">
      <c r="A1420" s="104"/>
      <c r="B1420" s="104">
        <f>VLOOKUP(BJB!$F$9:$F$5599,Ctrl!$B$4:$C$399,2,0)</f>
        <v>28</v>
      </c>
      <c r="C1420" s="104">
        <f>VLOOKUP(BJB!$G$9:$G$5599,Ctrl!$E$4:$F$399,2,0)</f>
        <v>6</v>
      </c>
      <c r="D1420" s="219">
        <v>1</v>
      </c>
      <c r="E1420" s="104" t="str">
        <f>VLOOKUP(BJB!$F$9:$F$5599,Ctrl!$B$4:$D$399,3,0)</f>
        <v>III</v>
      </c>
      <c r="F1420" s="139" t="s">
        <v>10541</v>
      </c>
      <c r="G1420" s="139" t="s">
        <v>7406</v>
      </c>
      <c r="H1420" s="885" t="s">
        <v>14746</v>
      </c>
      <c r="I1420" s="220"/>
      <c r="J1420" s="891" t="s">
        <v>18318</v>
      </c>
      <c r="K1420" s="121" t="s">
        <v>10596</v>
      </c>
      <c r="L1420" s="104" t="s">
        <v>6477</v>
      </c>
      <c r="M1420" s="104" t="s">
        <v>5616</v>
      </c>
      <c r="N1420" s="120">
        <v>41348</v>
      </c>
      <c r="O1420" s="105">
        <v>130000000</v>
      </c>
      <c r="P1420" s="105" t="s">
        <v>15728</v>
      </c>
      <c r="Q1420" s="120">
        <v>42300</v>
      </c>
      <c r="R1420" s="105">
        <v>97194460</v>
      </c>
      <c r="S1420" s="146" t="s">
        <v>10654</v>
      </c>
      <c r="T1420" s="109">
        <v>42549</v>
      </c>
      <c r="U1420" s="141">
        <v>57920665</v>
      </c>
      <c r="V1420" s="109">
        <v>42549</v>
      </c>
      <c r="W1420" s="141">
        <v>57920665</v>
      </c>
      <c r="X1420" s="141">
        <v>0</v>
      </c>
      <c r="Y1420" s="141">
        <v>0</v>
      </c>
      <c r="Z1420" s="141">
        <v>0</v>
      </c>
      <c r="AA1420" s="114">
        <v>3981796</v>
      </c>
      <c r="AB1420" s="114"/>
      <c r="AC1420" s="132">
        <v>968006</v>
      </c>
      <c r="AD1420" s="141">
        <v>997944</v>
      </c>
      <c r="AE1420" s="106">
        <v>994835</v>
      </c>
      <c r="AF1420" s="106">
        <v>0</v>
      </c>
      <c r="AG1420" s="106">
        <v>0</v>
      </c>
      <c r="AH1420" s="221"/>
      <c r="AI1420" s="222"/>
      <c r="AJ1420" s="228"/>
      <c r="AK1420" s="154"/>
      <c r="AL1420" s="141"/>
      <c r="AM1420" s="141"/>
      <c r="AN1420" s="114">
        <f t="shared" si="44"/>
        <v>6942581</v>
      </c>
      <c r="AO1420" s="114">
        <f t="shared" si="45"/>
        <v>50978084</v>
      </c>
      <c r="AP1420" s="114"/>
      <c r="AQ1420" s="114"/>
      <c r="AR1420" s="114"/>
      <c r="AS1420" s="114"/>
      <c r="AT1420" s="190"/>
    </row>
    <row r="1421" spans="1:46" s="190" customFormat="1" ht="15" customHeight="1" x14ac:dyDescent="0.2">
      <c r="A1421" s="104"/>
      <c r="B1421" s="104">
        <f>VLOOKUP(BJB!$F$9:$F$5599,Ctrl!$B$4:$C$399,2,0)</f>
        <v>28</v>
      </c>
      <c r="C1421" s="104">
        <f>VLOOKUP(BJB!$G$9:$G$5599,Ctrl!$E$4:$F$399,2,0)</f>
        <v>2</v>
      </c>
      <c r="D1421" s="219">
        <v>1</v>
      </c>
      <c r="E1421" s="104" t="str">
        <f>VLOOKUP(BJB!$F$9:$F$5599,Ctrl!$B$4:$D$399,3,0)</f>
        <v>III</v>
      </c>
      <c r="F1421" s="139" t="s">
        <v>10541</v>
      </c>
      <c r="G1421" s="139" t="s">
        <v>1908</v>
      </c>
      <c r="H1421" s="125" t="s">
        <v>17657</v>
      </c>
      <c r="I1421" s="220"/>
      <c r="J1421" s="891" t="s">
        <v>18319</v>
      </c>
      <c r="K1421" s="121" t="s">
        <v>10597</v>
      </c>
      <c r="L1421" s="104" t="s">
        <v>6477</v>
      </c>
      <c r="M1421" s="104" t="s">
        <v>5786</v>
      </c>
      <c r="N1421" s="120">
        <v>41374</v>
      </c>
      <c r="O1421" s="105">
        <v>100000000</v>
      </c>
      <c r="P1421" s="105" t="s">
        <v>15729</v>
      </c>
      <c r="Q1421" s="120">
        <v>42087</v>
      </c>
      <c r="R1421" s="105">
        <v>90716369</v>
      </c>
      <c r="S1421" s="146" t="s">
        <v>10655</v>
      </c>
      <c r="T1421" s="109">
        <v>42549</v>
      </c>
      <c r="U1421" s="141">
        <v>50505975</v>
      </c>
      <c r="V1421" s="109">
        <v>42549</v>
      </c>
      <c r="W1421" s="141">
        <v>50505975</v>
      </c>
      <c r="X1421" s="141">
        <v>0</v>
      </c>
      <c r="Y1421" s="141">
        <v>0</v>
      </c>
      <c r="Z1421" s="141">
        <v>0</v>
      </c>
      <c r="AA1421" s="114">
        <v>450546</v>
      </c>
      <c r="AB1421" s="114"/>
      <c r="AC1421" s="132"/>
      <c r="AD1421" s="141">
        <v>919455</v>
      </c>
      <c r="AE1421" s="106">
        <v>0</v>
      </c>
      <c r="AF1421" s="106">
        <v>0</v>
      </c>
      <c r="AG1421" s="106">
        <v>0</v>
      </c>
      <c r="AH1421" s="221"/>
      <c r="AI1421" s="228"/>
      <c r="AJ1421" s="228"/>
      <c r="AK1421" s="141"/>
      <c r="AL1421" s="141"/>
      <c r="AM1421" s="141"/>
      <c r="AN1421" s="114">
        <f t="shared" si="44"/>
        <v>1370001</v>
      </c>
      <c r="AO1421" s="114">
        <f t="shared" si="45"/>
        <v>49135974</v>
      </c>
      <c r="AP1421" s="114"/>
      <c r="AQ1421" s="114"/>
      <c r="AR1421" s="114"/>
      <c r="AS1421" s="114"/>
    </row>
    <row r="1422" spans="1:46" s="190" customFormat="1" ht="15" customHeight="1" x14ac:dyDescent="0.2">
      <c r="A1422" s="104"/>
      <c r="B1422" s="104">
        <f>VLOOKUP(BJB!$F$9:$F$5599,Ctrl!$B$4:$C$399,2,0)</f>
        <v>28</v>
      </c>
      <c r="C1422" s="104">
        <f>VLOOKUP(BJB!$G$9:$G$5599,Ctrl!$E$4:$F$399,2,0)</f>
        <v>2</v>
      </c>
      <c r="D1422" s="219">
        <v>1</v>
      </c>
      <c r="E1422" s="104" t="str">
        <f>VLOOKUP(BJB!$F$9:$F$5599,Ctrl!$B$4:$D$399,3,0)</f>
        <v>III</v>
      </c>
      <c r="F1422" s="139" t="s">
        <v>10541</v>
      </c>
      <c r="G1422" s="139" t="s">
        <v>1908</v>
      </c>
      <c r="H1422" s="125"/>
      <c r="I1422" s="220"/>
      <c r="J1422" s="912" t="s">
        <v>21535</v>
      </c>
      <c r="K1422" s="121" t="s">
        <v>2705</v>
      </c>
      <c r="L1422" s="104" t="s">
        <v>6477</v>
      </c>
      <c r="M1422" s="104" t="s">
        <v>5518</v>
      </c>
      <c r="N1422" s="120">
        <v>41242</v>
      </c>
      <c r="O1422" s="105">
        <v>15000000</v>
      </c>
      <c r="P1422" s="105" t="s">
        <v>15730</v>
      </c>
      <c r="Q1422" s="120">
        <v>42086</v>
      </c>
      <c r="R1422" s="105">
        <v>11028289</v>
      </c>
      <c r="S1422" s="146" t="s">
        <v>10655</v>
      </c>
      <c r="T1422" s="109">
        <v>42549</v>
      </c>
      <c r="U1422" s="141">
        <v>6552622</v>
      </c>
      <c r="V1422" s="109">
        <v>42549</v>
      </c>
      <c r="W1422" s="141">
        <v>6552622</v>
      </c>
      <c r="X1422" s="141">
        <v>0</v>
      </c>
      <c r="Y1422" s="141">
        <v>0</v>
      </c>
      <c r="Z1422" s="141">
        <v>0</v>
      </c>
      <c r="AA1422" s="114">
        <v>0</v>
      </c>
      <c r="AB1422" s="114"/>
      <c r="AC1422" s="132"/>
      <c r="AD1422" s="141"/>
      <c r="AE1422" s="106">
        <v>0</v>
      </c>
      <c r="AF1422" s="106">
        <v>0</v>
      </c>
      <c r="AG1422" s="106">
        <v>0</v>
      </c>
      <c r="AH1422" s="228"/>
      <c r="AI1422" s="228"/>
      <c r="AJ1422" s="228"/>
      <c r="AK1422" s="141"/>
      <c r="AL1422" s="141"/>
      <c r="AM1422" s="141"/>
      <c r="AN1422" s="114">
        <f t="shared" si="44"/>
        <v>0</v>
      </c>
      <c r="AO1422" s="114">
        <f t="shared" si="45"/>
        <v>6552622</v>
      </c>
      <c r="AP1422" s="114"/>
      <c r="AQ1422" s="114"/>
      <c r="AR1422" s="114"/>
      <c r="AS1422" s="114"/>
    </row>
    <row r="1423" spans="1:46" s="190" customFormat="1" ht="15" customHeight="1" x14ac:dyDescent="0.2">
      <c r="A1423" s="104"/>
      <c r="B1423" s="104">
        <f>VLOOKUP(BJB!$F$9:$F$5599,Ctrl!$B$4:$C$399,2,0)</f>
        <v>28</v>
      </c>
      <c r="C1423" s="104">
        <f>VLOOKUP(BJB!$G$9:$G$5599,Ctrl!$E$4:$F$399,2,0)</f>
        <v>4</v>
      </c>
      <c r="D1423" s="219">
        <v>1</v>
      </c>
      <c r="E1423" s="104" t="str">
        <f>VLOOKUP(BJB!$F$9:$F$5599,Ctrl!$B$4:$D$399,3,0)</f>
        <v>III</v>
      </c>
      <c r="F1423" s="139" t="s">
        <v>10541</v>
      </c>
      <c r="G1423" s="139" t="s">
        <v>2026</v>
      </c>
      <c r="H1423" s="125"/>
      <c r="I1423" s="220"/>
      <c r="J1423" s="912" t="s">
        <v>21536</v>
      </c>
      <c r="K1423" s="121" t="s">
        <v>10598</v>
      </c>
      <c r="L1423" s="104" t="s">
        <v>6477</v>
      </c>
      <c r="M1423" s="104" t="s">
        <v>10631</v>
      </c>
      <c r="N1423" s="120">
        <v>40718</v>
      </c>
      <c r="O1423" s="105">
        <v>50000000</v>
      </c>
      <c r="P1423" s="105" t="s">
        <v>15731</v>
      </c>
      <c r="Q1423" s="120">
        <v>42334</v>
      </c>
      <c r="R1423" s="105">
        <v>47696760</v>
      </c>
      <c r="S1423" s="146" t="s">
        <v>10656</v>
      </c>
      <c r="T1423" s="109">
        <v>42549</v>
      </c>
      <c r="U1423" s="141">
        <v>22688044</v>
      </c>
      <c r="V1423" s="109">
        <v>42549</v>
      </c>
      <c r="W1423" s="141">
        <v>22688044</v>
      </c>
      <c r="X1423" s="141">
        <v>0</v>
      </c>
      <c r="Y1423" s="141">
        <v>0</v>
      </c>
      <c r="Z1423" s="141">
        <v>0</v>
      </c>
      <c r="AA1423" s="114">
        <v>0</v>
      </c>
      <c r="AB1423" s="114"/>
      <c r="AC1423" s="132"/>
      <c r="AD1423" s="141"/>
      <c r="AE1423" s="106">
        <v>0</v>
      </c>
      <c r="AF1423" s="106">
        <v>0</v>
      </c>
      <c r="AG1423" s="106">
        <v>0</v>
      </c>
      <c r="AH1423" s="228"/>
      <c r="AI1423" s="228"/>
      <c r="AJ1423" s="228"/>
      <c r="AK1423" s="141"/>
      <c r="AL1423" s="141"/>
      <c r="AM1423" s="141"/>
      <c r="AN1423" s="114">
        <f t="shared" si="44"/>
        <v>0</v>
      </c>
      <c r="AO1423" s="114">
        <f t="shared" si="45"/>
        <v>22688044</v>
      </c>
      <c r="AP1423" s="114"/>
      <c r="AQ1423" s="114"/>
      <c r="AR1423" s="114"/>
      <c r="AS1423" s="114"/>
    </row>
    <row r="1424" spans="1:46" s="190" customFormat="1" ht="15" customHeight="1" x14ac:dyDescent="0.2">
      <c r="A1424" s="104"/>
      <c r="B1424" s="104">
        <f>VLOOKUP(BJB!$F$9:$F$5599,Ctrl!$B$4:$C$399,2,0)</f>
        <v>28</v>
      </c>
      <c r="C1424" s="104">
        <f>VLOOKUP(BJB!$G$9:$G$5599,Ctrl!$E$4:$F$399,2,0)</f>
        <v>7</v>
      </c>
      <c r="D1424" s="219">
        <v>1</v>
      </c>
      <c r="E1424" s="104" t="str">
        <f>VLOOKUP(BJB!$F$9:$F$5599,Ctrl!$B$4:$D$399,3,0)</f>
        <v>III</v>
      </c>
      <c r="F1424" s="139" t="s">
        <v>10541</v>
      </c>
      <c r="G1424" s="139" t="s">
        <v>6581</v>
      </c>
      <c r="H1424" s="885" t="s">
        <v>14747</v>
      </c>
      <c r="I1424" s="220"/>
      <c r="J1424" s="891" t="s">
        <v>18320</v>
      </c>
      <c r="K1424" s="121" t="s">
        <v>10599</v>
      </c>
      <c r="L1424" s="104" t="s">
        <v>6477</v>
      </c>
      <c r="M1424" s="104" t="s">
        <v>5859</v>
      </c>
      <c r="N1424" s="120">
        <v>41429</v>
      </c>
      <c r="O1424" s="105">
        <v>30000000</v>
      </c>
      <c r="P1424" s="105" t="s">
        <v>15732</v>
      </c>
      <c r="Q1424" s="120">
        <v>42297</v>
      </c>
      <c r="R1424" s="105">
        <v>11853836</v>
      </c>
      <c r="S1424" s="146" t="s">
        <v>10645</v>
      </c>
      <c r="T1424" s="109">
        <v>42535</v>
      </c>
      <c r="U1424" s="141">
        <v>7609224</v>
      </c>
      <c r="V1424" s="109">
        <v>42535</v>
      </c>
      <c r="W1424" s="141">
        <v>7609224</v>
      </c>
      <c r="X1424" s="141">
        <v>0</v>
      </c>
      <c r="Y1424" s="141">
        <v>0</v>
      </c>
      <c r="Z1424" s="141">
        <v>0</v>
      </c>
      <c r="AA1424" s="114">
        <v>1975000</v>
      </c>
      <c r="AB1424" s="114">
        <v>495000</v>
      </c>
      <c r="AC1424" s="132">
        <v>495000</v>
      </c>
      <c r="AD1424" s="141">
        <v>495000</v>
      </c>
      <c r="AE1424" s="106">
        <v>1081308</v>
      </c>
      <c r="AF1424" s="106">
        <v>0</v>
      </c>
      <c r="AG1424" s="106">
        <v>0</v>
      </c>
      <c r="AH1424" s="221"/>
      <c r="AI1424" s="222"/>
      <c r="AJ1424" s="228"/>
      <c r="AK1424" s="154"/>
      <c r="AL1424" s="141"/>
      <c r="AM1424" s="141"/>
      <c r="AN1424" s="114">
        <f t="shared" si="44"/>
        <v>4541308</v>
      </c>
      <c r="AO1424" s="114">
        <f t="shared" si="45"/>
        <v>3067916</v>
      </c>
      <c r="AP1424" s="114"/>
      <c r="AQ1424" s="114"/>
      <c r="AR1424" s="114"/>
      <c r="AS1424" s="114"/>
    </row>
    <row r="1425" spans="1:46" s="190" customFormat="1" ht="15" customHeight="1" x14ac:dyDescent="0.2">
      <c r="A1425" s="104"/>
      <c r="B1425" s="104">
        <f>VLOOKUP(BJB!$F$9:$F$5599,Ctrl!$B$4:$C$399,2,0)</f>
        <v>28</v>
      </c>
      <c r="C1425" s="104">
        <f>VLOOKUP(BJB!$G$9:$G$5599,Ctrl!$E$4:$F$399,2,0)</f>
        <v>5</v>
      </c>
      <c r="D1425" s="219">
        <v>1</v>
      </c>
      <c r="E1425" s="104" t="str">
        <f>VLOOKUP(BJB!$F$9:$F$5599,Ctrl!$B$4:$D$399,3,0)</f>
        <v>III</v>
      </c>
      <c r="F1425" s="139" t="s">
        <v>10541</v>
      </c>
      <c r="G1425" s="139" t="s">
        <v>2058</v>
      </c>
      <c r="H1425" s="125"/>
      <c r="I1425" s="220"/>
      <c r="J1425" s="912" t="s">
        <v>21537</v>
      </c>
      <c r="K1425" s="121" t="s">
        <v>10602</v>
      </c>
      <c r="L1425" s="104" t="s">
        <v>6477</v>
      </c>
      <c r="M1425" s="104" t="s">
        <v>6233</v>
      </c>
      <c r="N1425" s="120">
        <v>41437</v>
      </c>
      <c r="O1425" s="105">
        <v>15000000</v>
      </c>
      <c r="P1425" s="105" t="s">
        <v>15733</v>
      </c>
      <c r="Q1425" s="120">
        <v>42391</v>
      </c>
      <c r="R1425" s="105">
        <v>3898931</v>
      </c>
      <c r="S1425" s="146" t="s">
        <v>10659</v>
      </c>
      <c r="T1425" s="109">
        <v>42548</v>
      </c>
      <c r="U1425" s="141">
        <v>2540860</v>
      </c>
      <c r="V1425" s="109">
        <v>42548</v>
      </c>
      <c r="W1425" s="141">
        <v>2540860</v>
      </c>
      <c r="X1425" s="141">
        <v>0</v>
      </c>
      <c r="Y1425" s="141">
        <v>0</v>
      </c>
      <c r="Z1425" s="141">
        <v>0</v>
      </c>
      <c r="AA1425" s="114">
        <v>138437</v>
      </c>
      <c r="AB1425" s="114"/>
      <c r="AC1425" s="132"/>
      <c r="AD1425" s="141"/>
      <c r="AE1425" s="106">
        <v>0</v>
      </c>
      <c r="AF1425" s="106">
        <v>0</v>
      </c>
      <c r="AG1425" s="106">
        <v>0</v>
      </c>
      <c r="AH1425" s="228"/>
      <c r="AI1425" s="228"/>
      <c r="AJ1425" s="228"/>
      <c r="AK1425" s="141"/>
      <c r="AL1425" s="141"/>
      <c r="AM1425" s="141"/>
      <c r="AN1425" s="114">
        <f t="shared" si="44"/>
        <v>138437</v>
      </c>
      <c r="AO1425" s="114">
        <f t="shared" si="45"/>
        <v>2402423</v>
      </c>
      <c r="AP1425" s="114"/>
      <c r="AQ1425" s="114"/>
      <c r="AR1425" s="114"/>
      <c r="AS1425" s="114"/>
    </row>
    <row r="1426" spans="1:46" s="190" customFormat="1" ht="15" customHeight="1" x14ac:dyDescent="0.2">
      <c r="A1426" s="104"/>
      <c r="B1426" s="104">
        <f>VLOOKUP(BJB!$F$9:$F$5599,Ctrl!$B$4:$C$399,2,0)</f>
        <v>28</v>
      </c>
      <c r="C1426" s="104">
        <f>VLOOKUP(BJB!$G$9:$G$5599,Ctrl!$E$4:$F$399,2,0)</f>
        <v>5</v>
      </c>
      <c r="D1426" s="219">
        <v>1</v>
      </c>
      <c r="E1426" s="104" t="str">
        <f>VLOOKUP(BJB!$F$9:$F$5599,Ctrl!$B$4:$D$399,3,0)</f>
        <v>III</v>
      </c>
      <c r="F1426" s="139" t="s">
        <v>10541</v>
      </c>
      <c r="G1426" s="139" t="s">
        <v>2058</v>
      </c>
      <c r="H1426" s="125"/>
      <c r="I1426" s="220"/>
      <c r="J1426" s="912" t="s">
        <v>21538</v>
      </c>
      <c r="K1426" s="121" t="s">
        <v>10603</v>
      </c>
      <c r="L1426" s="104" t="s">
        <v>6477</v>
      </c>
      <c r="M1426" s="104" t="s">
        <v>6233</v>
      </c>
      <c r="N1426" s="120">
        <v>41449</v>
      </c>
      <c r="O1426" s="105">
        <v>20000000</v>
      </c>
      <c r="P1426" s="105" t="s">
        <v>15734</v>
      </c>
      <c r="Q1426" s="120">
        <v>42391</v>
      </c>
      <c r="R1426" s="105">
        <v>5224426</v>
      </c>
      <c r="S1426" s="146" t="s">
        <v>10659</v>
      </c>
      <c r="T1426" s="109">
        <v>42548</v>
      </c>
      <c r="U1426" s="141">
        <v>3388463</v>
      </c>
      <c r="V1426" s="109">
        <v>42548</v>
      </c>
      <c r="W1426" s="141">
        <v>3388463</v>
      </c>
      <c r="X1426" s="141">
        <v>0</v>
      </c>
      <c r="Y1426" s="141">
        <v>0</v>
      </c>
      <c r="Z1426" s="141">
        <v>0</v>
      </c>
      <c r="AA1426" s="114">
        <v>3370655</v>
      </c>
      <c r="AB1426" s="114"/>
      <c r="AC1426" s="132"/>
      <c r="AD1426" s="141"/>
      <c r="AE1426" s="106">
        <v>0</v>
      </c>
      <c r="AF1426" s="106">
        <v>0</v>
      </c>
      <c r="AG1426" s="106">
        <v>0</v>
      </c>
      <c r="AH1426" s="221"/>
      <c r="AI1426" s="228"/>
      <c r="AJ1426" s="228"/>
      <c r="AK1426" s="141"/>
      <c r="AL1426" s="141"/>
      <c r="AM1426" s="141"/>
      <c r="AN1426" s="114">
        <f t="shared" si="44"/>
        <v>3370655</v>
      </c>
      <c r="AO1426" s="114">
        <f t="shared" si="45"/>
        <v>17808</v>
      </c>
      <c r="AP1426" s="114"/>
      <c r="AQ1426" s="114"/>
      <c r="AR1426" s="114"/>
      <c r="AS1426" s="114"/>
    </row>
    <row r="1427" spans="1:46" s="190" customFormat="1" ht="15" customHeight="1" x14ac:dyDescent="0.2">
      <c r="A1427" s="104"/>
      <c r="B1427" s="104">
        <f>VLOOKUP(BJB!$F$9:$F$5599,Ctrl!$B$4:$C$399,2,0)</f>
        <v>28</v>
      </c>
      <c r="C1427" s="104">
        <f>VLOOKUP(BJB!$G$9:$G$5599,Ctrl!$E$4:$F$399,2,0)</f>
        <v>5</v>
      </c>
      <c r="D1427" s="219">
        <v>1</v>
      </c>
      <c r="E1427" s="104" t="str">
        <f>VLOOKUP(BJB!$F$9:$F$5599,Ctrl!$B$4:$D$399,3,0)</f>
        <v>III</v>
      </c>
      <c r="F1427" s="139" t="s">
        <v>10541</v>
      </c>
      <c r="G1427" s="139" t="s">
        <v>2058</v>
      </c>
      <c r="H1427" s="125"/>
      <c r="I1427" s="220"/>
      <c r="J1427" s="912" t="s">
        <v>21539</v>
      </c>
      <c r="K1427" s="121" t="s">
        <v>10604</v>
      </c>
      <c r="L1427" s="104" t="s">
        <v>6477</v>
      </c>
      <c r="M1427" s="104" t="s">
        <v>7333</v>
      </c>
      <c r="N1427" s="120">
        <v>41474</v>
      </c>
      <c r="O1427" s="105">
        <v>5000000</v>
      </c>
      <c r="P1427" s="105" t="s">
        <v>15735</v>
      </c>
      <c r="Q1427" s="120">
        <v>42391</v>
      </c>
      <c r="R1427" s="105">
        <v>5635895</v>
      </c>
      <c r="S1427" s="146" t="s">
        <v>10659</v>
      </c>
      <c r="T1427" s="109">
        <v>42548</v>
      </c>
      <c r="U1427" s="141">
        <v>2538498</v>
      </c>
      <c r="V1427" s="109">
        <v>42548</v>
      </c>
      <c r="W1427" s="141">
        <v>2538498</v>
      </c>
      <c r="X1427" s="141">
        <v>0</v>
      </c>
      <c r="Y1427" s="141">
        <v>0</v>
      </c>
      <c r="Z1427" s="141">
        <v>0</v>
      </c>
      <c r="AA1427" s="114">
        <v>0</v>
      </c>
      <c r="AB1427" s="114"/>
      <c r="AC1427" s="132"/>
      <c r="AD1427" s="141"/>
      <c r="AE1427" s="106">
        <v>0</v>
      </c>
      <c r="AF1427" s="106">
        <v>0</v>
      </c>
      <c r="AG1427" s="106">
        <v>0</v>
      </c>
      <c r="AH1427" s="228"/>
      <c r="AI1427" s="228"/>
      <c r="AJ1427" s="228"/>
      <c r="AK1427" s="141"/>
      <c r="AL1427" s="141"/>
      <c r="AM1427" s="141"/>
      <c r="AN1427" s="114">
        <f t="shared" si="44"/>
        <v>0</v>
      </c>
      <c r="AO1427" s="114">
        <f t="shared" si="45"/>
        <v>2538498</v>
      </c>
      <c r="AP1427" s="114"/>
      <c r="AQ1427" s="114"/>
      <c r="AR1427" s="114"/>
      <c r="AS1427" s="114"/>
    </row>
    <row r="1428" spans="1:46" s="190" customFormat="1" ht="15" customHeight="1" x14ac:dyDescent="0.2">
      <c r="A1428" s="104"/>
      <c r="B1428" s="104">
        <f>VLOOKUP(BJB!$F$9:$F$5599,Ctrl!$B$4:$C$399,2,0)</f>
        <v>28</v>
      </c>
      <c r="C1428" s="104">
        <f>VLOOKUP(BJB!$G$9:$G$5599,Ctrl!$E$4:$F$399,2,0)</f>
        <v>3</v>
      </c>
      <c r="D1428" s="219">
        <v>1</v>
      </c>
      <c r="E1428" s="104" t="str">
        <f>VLOOKUP(BJB!$F$9:$F$5599,Ctrl!$B$4:$D$399,3,0)</f>
        <v>III</v>
      </c>
      <c r="F1428" s="139" t="s">
        <v>10541</v>
      </c>
      <c r="G1428" s="139" t="s">
        <v>1957</v>
      </c>
      <c r="H1428" s="125"/>
      <c r="I1428" s="220"/>
      <c r="J1428" s="912" t="s">
        <v>21540</v>
      </c>
      <c r="K1428" s="121" t="s">
        <v>867</v>
      </c>
      <c r="L1428" s="104" t="s">
        <v>6477</v>
      </c>
      <c r="M1428" s="104" t="s">
        <v>5737</v>
      </c>
      <c r="N1428" s="120">
        <v>41270</v>
      </c>
      <c r="O1428" s="105">
        <v>150000000</v>
      </c>
      <c r="P1428" s="105" t="s">
        <v>15736</v>
      </c>
      <c r="Q1428" s="120">
        <v>42137</v>
      </c>
      <c r="R1428" s="105">
        <v>69606860</v>
      </c>
      <c r="S1428" s="146" t="s">
        <v>10674</v>
      </c>
      <c r="T1428" s="109">
        <v>42551</v>
      </c>
      <c r="U1428" s="141">
        <v>46147755</v>
      </c>
      <c r="V1428" s="109">
        <v>42551</v>
      </c>
      <c r="W1428" s="141">
        <v>46147755</v>
      </c>
      <c r="X1428" s="141">
        <v>0</v>
      </c>
      <c r="Y1428" s="141">
        <v>0</v>
      </c>
      <c r="Z1428" s="141">
        <v>0</v>
      </c>
      <c r="AA1428" s="114">
        <v>0</v>
      </c>
      <c r="AB1428" s="114"/>
      <c r="AC1428" s="132"/>
      <c r="AD1428" s="141"/>
      <c r="AE1428" s="106">
        <v>0</v>
      </c>
      <c r="AF1428" s="106">
        <v>0</v>
      </c>
      <c r="AG1428" s="106">
        <v>0</v>
      </c>
      <c r="AH1428" s="141"/>
      <c r="AI1428" s="141"/>
      <c r="AJ1428" s="141"/>
      <c r="AK1428" s="141"/>
      <c r="AL1428" s="141"/>
      <c r="AM1428" s="141"/>
      <c r="AN1428" s="114">
        <f t="shared" si="44"/>
        <v>0</v>
      </c>
      <c r="AO1428" s="114">
        <f t="shared" si="45"/>
        <v>46147755</v>
      </c>
      <c r="AP1428" s="114"/>
      <c r="AQ1428" s="114"/>
      <c r="AR1428" s="114"/>
      <c r="AS1428" s="114"/>
    </row>
    <row r="1429" spans="1:46" s="190" customFormat="1" ht="15" customHeight="1" x14ac:dyDescent="0.2">
      <c r="A1429" s="104"/>
      <c r="B1429" s="104">
        <f>VLOOKUP(BJB!$F$9:$F$5599,Ctrl!$B$4:$C$399,2,0)</f>
        <v>28</v>
      </c>
      <c r="C1429" s="104">
        <f>VLOOKUP(BJB!$G$9:$G$5599,Ctrl!$E$4:$F$399,2,0)</f>
        <v>3</v>
      </c>
      <c r="D1429" s="219">
        <v>1</v>
      </c>
      <c r="E1429" s="104" t="str">
        <f>VLOOKUP(BJB!$F$9:$F$5599,Ctrl!$B$4:$D$399,3,0)</f>
        <v>III</v>
      </c>
      <c r="F1429" s="139" t="s">
        <v>10541</v>
      </c>
      <c r="G1429" s="139" t="s">
        <v>1957</v>
      </c>
      <c r="H1429" s="125"/>
      <c r="I1429" s="220"/>
      <c r="J1429" s="912" t="s">
        <v>21541</v>
      </c>
      <c r="K1429" s="121" t="s">
        <v>10619</v>
      </c>
      <c r="L1429" s="104" t="s">
        <v>6477</v>
      </c>
      <c r="M1429" s="104" t="s">
        <v>10446</v>
      </c>
      <c r="N1429" s="120">
        <v>41430</v>
      </c>
      <c r="O1429" s="105">
        <v>80000000</v>
      </c>
      <c r="P1429" s="105" t="s">
        <v>15737</v>
      </c>
      <c r="Q1429" s="120">
        <v>42142</v>
      </c>
      <c r="R1429" s="105">
        <v>116194253</v>
      </c>
      <c r="S1429" s="146" t="s">
        <v>10674</v>
      </c>
      <c r="T1429" s="109">
        <v>42551</v>
      </c>
      <c r="U1429" s="141">
        <v>56000000</v>
      </c>
      <c r="V1429" s="109">
        <v>42551</v>
      </c>
      <c r="W1429" s="141">
        <v>56000000</v>
      </c>
      <c r="X1429" s="141">
        <v>0</v>
      </c>
      <c r="Y1429" s="141">
        <v>0</v>
      </c>
      <c r="Z1429" s="141">
        <v>0</v>
      </c>
      <c r="AA1429" s="114">
        <v>0</v>
      </c>
      <c r="AB1429" s="114"/>
      <c r="AC1429" s="132"/>
      <c r="AD1429" s="141"/>
      <c r="AE1429" s="106">
        <v>0</v>
      </c>
      <c r="AF1429" s="106">
        <v>0</v>
      </c>
      <c r="AG1429" s="106">
        <v>0</v>
      </c>
      <c r="AH1429" s="141"/>
      <c r="AI1429" s="141"/>
      <c r="AJ1429" s="141"/>
      <c r="AK1429" s="141"/>
      <c r="AL1429" s="141"/>
      <c r="AM1429" s="141"/>
      <c r="AN1429" s="114">
        <f t="shared" si="44"/>
        <v>0</v>
      </c>
      <c r="AO1429" s="114">
        <f t="shared" si="45"/>
        <v>56000000</v>
      </c>
      <c r="AP1429" s="114"/>
      <c r="AQ1429" s="114"/>
      <c r="AR1429" s="114"/>
      <c r="AS1429" s="114"/>
    </row>
    <row r="1430" spans="1:46" s="189" customFormat="1" ht="15" customHeight="1" x14ac:dyDescent="0.2">
      <c r="A1430" s="104"/>
      <c r="B1430" s="104">
        <f>VLOOKUP(BJB!$F$9:$F$5599,Ctrl!$B$4:$C$399,2,0)</f>
        <v>28</v>
      </c>
      <c r="C1430" s="104">
        <f>VLOOKUP(BJB!$G$9:$G$5599,Ctrl!$E$4:$F$399,2,0)</f>
        <v>3</v>
      </c>
      <c r="D1430" s="219">
        <v>1</v>
      </c>
      <c r="E1430" s="104" t="str">
        <f>VLOOKUP(BJB!$F$9:$F$5599,Ctrl!$B$4:$D$399,3,0)</f>
        <v>III</v>
      </c>
      <c r="F1430" s="139" t="s">
        <v>10541</v>
      </c>
      <c r="G1430" s="139" t="s">
        <v>1957</v>
      </c>
      <c r="H1430" s="125"/>
      <c r="I1430" s="220"/>
      <c r="J1430" s="912" t="s">
        <v>21542</v>
      </c>
      <c r="K1430" s="121" t="s">
        <v>4541</v>
      </c>
      <c r="L1430" s="104" t="s">
        <v>6477</v>
      </c>
      <c r="M1430" s="104" t="s">
        <v>5739</v>
      </c>
      <c r="N1430" s="120">
        <v>41305</v>
      </c>
      <c r="O1430" s="105">
        <v>180000000</v>
      </c>
      <c r="P1430" s="105" t="s">
        <v>15738</v>
      </c>
      <c r="Q1430" s="120">
        <v>42143</v>
      </c>
      <c r="R1430" s="105">
        <v>110637411</v>
      </c>
      <c r="S1430" s="146" t="s">
        <v>10674</v>
      </c>
      <c r="T1430" s="109">
        <v>42551</v>
      </c>
      <c r="U1430" s="141">
        <v>47922755</v>
      </c>
      <c r="V1430" s="109">
        <v>42551</v>
      </c>
      <c r="W1430" s="141">
        <v>47922755</v>
      </c>
      <c r="X1430" s="141">
        <v>0</v>
      </c>
      <c r="Y1430" s="141">
        <v>0</v>
      </c>
      <c r="Z1430" s="141">
        <v>0</v>
      </c>
      <c r="AA1430" s="114">
        <v>0</v>
      </c>
      <c r="AB1430" s="114"/>
      <c r="AC1430" s="132"/>
      <c r="AD1430" s="141"/>
      <c r="AE1430" s="106">
        <v>0</v>
      </c>
      <c r="AF1430" s="106">
        <v>0</v>
      </c>
      <c r="AG1430" s="106">
        <v>0</v>
      </c>
      <c r="AH1430" s="228"/>
      <c r="AI1430" s="228"/>
      <c r="AJ1430" s="228"/>
      <c r="AK1430" s="141"/>
      <c r="AL1430" s="141"/>
      <c r="AM1430" s="141"/>
      <c r="AN1430" s="114">
        <f t="shared" si="44"/>
        <v>0</v>
      </c>
      <c r="AO1430" s="114">
        <f t="shared" si="45"/>
        <v>47922755</v>
      </c>
      <c r="AP1430" s="114"/>
      <c r="AQ1430" s="114"/>
      <c r="AR1430" s="114"/>
      <c r="AS1430" s="114"/>
      <c r="AT1430" s="190"/>
    </row>
    <row r="1431" spans="1:46" s="189" customFormat="1" ht="15" customHeight="1" x14ac:dyDescent="0.2">
      <c r="A1431" s="104"/>
      <c r="B1431" s="104">
        <f>VLOOKUP(BJB!$F$9:$F$5599,Ctrl!$B$4:$C$399,2,0)</f>
        <v>28</v>
      </c>
      <c r="C1431" s="104">
        <f>VLOOKUP(BJB!$G$9:$G$5599,Ctrl!$E$4:$F$399,2,0)</f>
        <v>2</v>
      </c>
      <c r="D1431" s="219">
        <v>1</v>
      </c>
      <c r="E1431" s="104" t="str">
        <f>VLOOKUP(BJB!$F$9:$F$5599,Ctrl!$B$4:$D$399,3,0)</f>
        <v>III</v>
      </c>
      <c r="F1431" s="139" t="s">
        <v>10541</v>
      </c>
      <c r="G1431" s="139" t="s">
        <v>1908</v>
      </c>
      <c r="H1431" s="125"/>
      <c r="I1431" s="220"/>
      <c r="J1431" s="912" t="s">
        <v>21543</v>
      </c>
      <c r="K1431" s="121" t="s">
        <v>10589</v>
      </c>
      <c r="L1431" s="104" t="s">
        <v>6477</v>
      </c>
      <c r="M1431" s="104" t="s">
        <v>5786</v>
      </c>
      <c r="N1431" s="120">
        <v>41374</v>
      </c>
      <c r="O1431" s="105">
        <v>40000000</v>
      </c>
      <c r="P1431" s="105" t="s">
        <v>15739</v>
      </c>
      <c r="Q1431" s="120">
        <v>42307</v>
      </c>
      <c r="R1431" s="105">
        <v>27841696</v>
      </c>
      <c r="S1431" s="146" t="s">
        <v>10675</v>
      </c>
      <c r="T1431" s="109">
        <v>42551</v>
      </c>
      <c r="U1431" s="141">
        <v>16841675</v>
      </c>
      <c r="V1431" s="109">
        <v>42551</v>
      </c>
      <c r="W1431" s="141">
        <v>16841675</v>
      </c>
      <c r="X1431" s="141">
        <v>0</v>
      </c>
      <c r="Y1431" s="141">
        <v>0</v>
      </c>
      <c r="Z1431" s="141">
        <v>0</v>
      </c>
      <c r="AA1431" s="114">
        <v>0</v>
      </c>
      <c r="AB1431" s="114"/>
      <c r="AC1431" s="132"/>
      <c r="AD1431" s="141"/>
      <c r="AE1431" s="106">
        <v>0</v>
      </c>
      <c r="AF1431" s="106">
        <v>0</v>
      </c>
      <c r="AG1431" s="106">
        <v>0</v>
      </c>
      <c r="AH1431" s="228"/>
      <c r="AI1431" s="228"/>
      <c r="AJ1431" s="228"/>
      <c r="AK1431" s="141"/>
      <c r="AL1431" s="141"/>
      <c r="AM1431" s="141"/>
      <c r="AN1431" s="114">
        <f t="shared" si="44"/>
        <v>0</v>
      </c>
      <c r="AO1431" s="114">
        <f t="shared" si="45"/>
        <v>16841675</v>
      </c>
      <c r="AP1431" s="114"/>
      <c r="AQ1431" s="114"/>
      <c r="AR1431" s="114"/>
      <c r="AS1431" s="114"/>
      <c r="AT1431" s="190"/>
    </row>
    <row r="1432" spans="1:46" s="189" customFormat="1" ht="15" customHeight="1" x14ac:dyDescent="0.2">
      <c r="A1432" s="104"/>
      <c r="B1432" s="104">
        <f>VLOOKUP(BJB!$F$9:$F$5599,Ctrl!$B$4:$C$399,2,0)</f>
        <v>4</v>
      </c>
      <c r="C1432" s="104">
        <f>VLOOKUP(BJB!$G$9:$G$5599,Ctrl!$E$4:$F$399,2,0)</f>
        <v>2</v>
      </c>
      <c r="D1432" s="219">
        <v>1</v>
      </c>
      <c r="E1432" s="104" t="str">
        <f>VLOOKUP(BJB!$F$9:$F$5599,Ctrl!$B$4:$D$399,3,0)</f>
        <v>I</v>
      </c>
      <c r="F1432" s="139" t="s">
        <v>10397</v>
      </c>
      <c r="G1432" s="139" t="s">
        <v>10279</v>
      </c>
      <c r="H1432" s="125">
        <v>1100318000757</v>
      </c>
      <c r="I1432" s="220" t="e">
        <f>IF(G1431=BJB!#REF!,I1431+1,1)</f>
        <v>#REF!</v>
      </c>
      <c r="J1432" s="912" t="s">
        <v>21544</v>
      </c>
      <c r="K1432" s="121" t="s">
        <v>4507</v>
      </c>
      <c r="L1432" s="104" t="s">
        <v>6477</v>
      </c>
      <c r="M1432" s="104" t="s">
        <v>4436</v>
      </c>
      <c r="N1432" s="120">
        <v>40298</v>
      </c>
      <c r="O1432" s="105">
        <v>50000000</v>
      </c>
      <c r="P1432" s="105" t="s">
        <v>15740</v>
      </c>
      <c r="Q1432" s="120">
        <v>41417</v>
      </c>
      <c r="R1432" s="105">
        <v>46000000</v>
      </c>
      <c r="S1432" s="146" t="s">
        <v>196</v>
      </c>
      <c r="T1432" s="109">
        <v>41578</v>
      </c>
      <c r="U1432" s="112">
        <v>34500000</v>
      </c>
      <c r="V1432" s="109">
        <v>41576</v>
      </c>
      <c r="W1432" s="141">
        <v>34500000</v>
      </c>
      <c r="X1432" s="141">
        <v>0</v>
      </c>
      <c r="Y1432" s="141">
        <v>0</v>
      </c>
      <c r="Z1432" s="141">
        <v>0</v>
      </c>
      <c r="AA1432" s="114">
        <v>31966173</v>
      </c>
      <c r="AB1432" s="114"/>
      <c r="AC1432" s="132"/>
      <c r="AD1432" s="141"/>
      <c r="AE1432" s="106">
        <v>0</v>
      </c>
      <c r="AF1432" s="106">
        <v>0</v>
      </c>
      <c r="AG1432" s="106">
        <v>0</v>
      </c>
      <c r="AH1432" s="222"/>
      <c r="AI1432" s="112"/>
      <c r="AJ1432" s="112"/>
      <c r="AK1432" s="112"/>
      <c r="AL1432" s="112"/>
      <c r="AM1432" s="112"/>
      <c r="AN1432" s="114">
        <f t="shared" si="44"/>
        <v>31966173</v>
      </c>
      <c r="AO1432" s="114">
        <f t="shared" si="45"/>
        <v>2533827</v>
      </c>
      <c r="AP1432" s="114"/>
      <c r="AQ1432" s="114"/>
      <c r="AR1432" s="114"/>
      <c r="AS1432" s="114"/>
      <c r="AT1432" s="190"/>
    </row>
    <row r="1433" spans="1:46" s="189" customFormat="1" ht="15" customHeight="1" x14ac:dyDescent="0.2">
      <c r="A1433" s="104"/>
      <c r="B1433" s="104">
        <f>VLOOKUP(BJB!$F$9:$F$5599,Ctrl!$B$4:$C$399,2,0)</f>
        <v>4</v>
      </c>
      <c r="C1433" s="104">
        <f>VLOOKUP(BJB!$G$9:$G$5599,Ctrl!$E$4:$F$399,2,0)</f>
        <v>1</v>
      </c>
      <c r="D1433" s="219">
        <v>1</v>
      </c>
      <c r="E1433" s="104" t="str">
        <f>VLOOKUP(BJB!$F$9:$F$5599,Ctrl!$B$4:$D$399,3,0)</f>
        <v>I</v>
      </c>
      <c r="F1433" s="139" t="s">
        <v>10397</v>
      </c>
      <c r="G1433" s="139" t="s">
        <v>4243</v>
      </c>
      <c r="H1433" s="886" t="s">
        <v>14814</v>
      </c>
      <c r="I1433" s="220">
        <f>IF(G1432=BJB!$G4648,I1432+1,1)</f>
        <v>1</v>
      </c>
      <c r="J1433" s="891" t="s">
        <v>18321</v>
      </c>
      <c r="K1433" s="121" t="s">
        <v>7818</v>
      </c>
      <c r="L1433" s="104" t="s">
        <v>6477</v>
      </c>
      <c r="M1433" s="104" t="s">
        <v>6121</v>
      </c>
      <c r="N1433" s="120">
        <v>41400</v>
      </c>
      <c r="O1433" s="105">
        <v>100000000</v>
      </c>
      <c r="P1433" s="105" t="s">
        <v>15741</v>
      </c>
      <c r="Q1433" s="120">
        <v>41922</v>
      </c>
      <c r="R1433" s="105">
        <v>108194222</v>
      </c>
      <c r="S1433" s="146" t="s">
        <v>7942</v>
      </c>
      <c r="T1433" s="109">
        <v>42114</v>
      </c>
      <c r="U1433" s="141">
        <v>70000000</v>
      </c>
      <c r="V1433" s="109">
        <v>42114</v>
      </c>
      <c r="W1433" s="141">
        <v>70000000</v>
      </c>
      <c r="X1433" s="141">
        <v>0</v>
      </c>
      <c r="Y1433" s="141">
        <v>0</v>
      </c>
      <c r="Z1433" s="141">
        <v>0</v>
      </c>
      <c r="AA1433" s="114">
        <v>24277837</v>
      </c>
      <c r="AB1433" s="114"/>
      <c r="AC1433" s="132"/>
      <c r="AD1433" s="141">
        <v>1627907</v>
      </c>
      <c r="AE1433" s="106">
        <v>813953</v>
      </c>
      <c r="AF1433" s="106">
        <v>3252057</v>
      </c>
      <c r="AG1433" s="106">
        <v>1627907</v>
      </c>
      <c r="AH1433" s="141"/>
      <c r="AI1433" s="222"/>
      <c r="AJ1433" s="141"/>
      <c r="AK1433" s="141"/>
      <c r="AL1433" s="141"/>
      <c r="AM1433" s="141"/>
      <c r="AN1433" s="114">
        <f t="shared" si="44"/>
        <v>31599661</v>
      </c>
      <c r="AO1433" s="114">
        <f t="shared" si="45"/>
        <v>38400339</v>
      </c>
      <c r="AP1433" s="114"/>
      <c r="AQ1433" s="114"/>
      <c r="AR1433" s="114"/>
      <c r="AS1433" s="114"/>
      <c r="AT1433" s="190"/>
    </row>
    <row r="1434" spans="1:46" s="190" customFormat="1" ht="15" customHeight="1" x14ac:dyDescent="0.2">
      <c r="A1434" s="104"/>
      <c r="B1434" s="104">
        <f>VLOOKUP(BJB!$F$9:$F$5599,Ctrl!$B$4:$C$399,2,0)</f>
        <v>4</v>
      </c>
      <c r="C1434" s="104">
        <f>VLOOKUP(BJB!$G$9:$G$5599,Ctrl!$E$4:$F$399,2,0)</f>
        <v>2</v>
      </c>
      <c r="D1434" s="219">
        <v>1</v>
      </c>
      <c r="E1434" s="104" t="str">
        <f>VLOOKUP(BJB!$F$9:$F$5599,Ctrl!$B$4:$D$399,3,0)</f>
        <v>I</v>
      </c>
      <c r="F1434" s="139" t="s">
        <v>10397</v>
      </c>
      <c r="G1434" s="139" t="s">
        <v>10279</v>
      </c>
      <c r="H1434" s="125" t="s">
        <v>6654</v>
      </c>
      <c r="I1434" s="220" t="e">
        <f>IF(G1433=BJB!#REF!,I1433+1,1)</f>
        <v>#REF!</v>
      </c>
      <c r="J1434" s="891" t="s">
        <v>18322</v>
      </c>
      <c r="K1434" s="121" t="s">
        <v>4500</v>
      </c>
      <c r="L1434" s="104" t="s">
        <v>6477</v>
      </c>
      <c r="M1434" s="104" t="s">
        <v>4501</v>
      </c>
      <c r="N1434" s="120">
        <v>41031</v>
      </c>
      <c r="O1434" s="107">
        <v>150000000</v>
      </c>
      <c r="P1434" s="105" t="s">
        <v>15742</v>
      </c>
      <c r="Q1434" s="120">
        <v>41366</v>
      </c>
      <c r="R1434" s="105">
        <v>141116999</v>
      </c>
      <c r="S1434" s="146" t="s">
        <v>4498</v>
      </c>
      <c r="T1434" s="109">
        <v>41453</v>
      </c>
      <c r="U1434" s="106">
        <v>98781899</v>
      </c>
      <c r="V1434" s="109">
        <v>41453</v>
      </c>
      <c r="W1434" s="141">
        <v>98781899</v>
      </c>
      <c r="X1434" s="141">
        <v>0</v>
      </c>
      <c r="Y1434" s="141">
        <v>0</v>
      </c>
      <c r="Z1434" s="141">
        <v>0</v>
      </c>
      <c r="AA1434" s="114">
        <v>34093975</v>
      </c>
      <c r="AB1434" s="114"/>
      <c r="AC1434" s="132">
        <v>446819</v>
      </c>
      <c r="AD1434" s="141"/>
      <c r="AE1434" s="106">
        <v>446819</v>
      </c>
      <c r="AF1434" s="106">
        <v>0</v>
      </c>
      <c r="AG1434" s="106">
        <v>0</v>
      </c>
      <c r="AH1434" s="106"/>
      <c r="AI1434" s="222"/>
      <c r="AJ1434" s="230"/>
      <c r="AK1434" s="106"/>
      <c r="AL1434" s="106"/>
      <c r="AM1434" s="106"/>
      <c r="AN1434" s="114">
        <f t="shared" si="44"/>
        <v>34987613</v>
      </c>
      <c r="AO1434" s="114">
        <f t="shared" si="45"/>
        <v>63794286</v>
      </c>
      <c r="AP1434" s="114"/>
      <c r="AQ1434" s="114"/>
      <c r="AR1434" s="114"/>
      <c r="AS1434" s="114"/>
    </row>
    <row r="1435" spans="1:46" s="190" customFormat="1" ht="15" customHeight="1" x14ac:dyDescent="0.2">
      <c r="A1435" s="104"/>
      <c r="B1435" s="104">
        <f>VLOOKUP(BJB!$F$9:$F$5599,Ctrl!$B$4:$C$399,2,0)</f>
        <v>4</v>
      </c>
      <c r="C1435" s="104">
        <f>VLOOKUP(BJB!$G$9:$G$5599,Ctrl!$E$4:$F$399,2,0)</f>
        <v>1</v>
      </c>
      <c r="D1435" s="219">
        <v>1</v>
      </c>
      <c r="E1435" s="104" t="str">
        <f>VLOOKUP(BJB!$F$9:$F$5599,Ctrl!$B$4:$D$399,3,0)</f>
        <v>I</v>
      </c>
      <c r="F1435" s="139" t="s">
        <v>10397</v>
      </c>
      <c r="G1435" s="139" t="s">
        <v>4243</v>
      </c>
      <c r="H1435" s="125" t="s">
        <v>7696</v>
      </c>
      <c r="I1435" s="220">
        <f>IF(G1434=BJB!$G4634,I1434+1,1)</f>
        <v>1</v>
      </c>
      <c r="J1435" s="891" t="s">
        <v>18323</v>
      </c>
      <c r="K1435" s="121" t="s">
        <v>4307</v>
      </c>
      <c r="L1435" s="227" t="s">
        <v>6477</v>
      </c>
      <c r="M1435" s="104" t="s">
        <v>4308</v>
      </c>
      <c r="N1435" s="120">
        <v>40623</v>
      </c>
      <c r="O1435" s="107">
        <v>18000000</v>
      </c>
      <c r="P1435" s="105" t="s">
        <v>6222</v>
      </c>
      <c r="Q1435" s="120" t="s">
        <v>6222</v>
      </c>
      <c r="R1435" s="890">
        <v>0</v>
      </c>
      <c r="S1435" s="146" t="s">
        <v>6861</v>
      </c>
      <c r="T1435" s="109">
        <v>40900</v>
      </c>
      <c r="U1435" s="118">
        <v>11625000</v>
      </c>
      <c r="V1435" s="109" t="s">
        <v>6222</v>
      </c>
      <c r="W1435" s="141">
        <v>0</v>
      </c>
      <c r="X1435" s="141">
        <v>0</v>
      </c>
      <c r="Y1435" s="141">
        <v>0</v>
      </c>
      <c r="Z1435" s="141">
        <v>0</v>
      </c>
      <c r="AA1435" s="112">
        <v>8666048</v>
      </c>
      <c r="AB1435" s="112"/>
      <c r="AC1435" s="132">
        <v>173584</v>
      </c>
      <c r="AD1435" s="141">
        <v>173584</v>
      </c>
      <c r="AE1435" s="106">
        <v>173584</v>
      </c>
      <c r="AF1435" s="106">
        <v>173584</v>
      </c>
      <c r="AG1435" s="106">
        <v>173584</v>
      </c>
      <c r="AH1435" s="222"/>
      <c r="AI1435" s="222"/>
      <c r="AJ1435" s="230"/>
      <c r="AK1435" s="118"/>
      <c r="AL1435" s="118"/>
      <c r="AM1435" s="118"/>
      <c r="AN1435" s="114">
        <f t="shared" si="44"/>
        <v>9533968</v>
      </c>
      <c r="AO1435" s="114">
        <f t="shared" si="45"/>
        <v>2091032</v>
      </c>
      <c r="AP1435" s="114"/>
      <c r="AQ1435" s="114"/>
      <c r="AR1435" s="114"/>
      <c r="AS1435" s="114"/>
    </row>
    <row r="1436" spans="1:46" s="190" customFormat="1" ht="15" customHeight="1" x14ac:dyDescent="0.2">
      <c r="A1436" s="104"/>
      <c r="B1436" s="104">
        <f>VLOOKUP(BJB!$F$9:$F$5599,Ctrl!$B$4:$C$399,2,0)</f>
        <v>4</v>
      </c>
      <c r="C1436" s="104">
        <f>VLOOKUP(BJB!$G$9:$G$5599,Ctrl!$E$4:$F$399,2,0)</f>
        <v>1</v>
      </c>
      <c r="D1436" s="219">
        <v>1</v>
      </c>
      <c r="E1436" s="104" t="str">
        <f>VLOOKUP(BJB!$F$9:$F$5599,Ctrl!$B$4:$D$399,3,0)</f>
        <v>I</v>
      </c>
      <c r="F1436" s="139" t="s">
        <v>10397</v>
      </c>
      <c r="G1436" s="139" t="s">
        <v>4243</v>
      </c>
      <c r="H1436" s="125" t="s">
        <v>6758</v>
      </c>
      <c r="I1436" s="220">
        <f>IF(G1435=BJB!$G4642,I1435+1,1)</f>
        <v>1</v>
      </c>
      <c r="J1436" s="891" t="s">
        <v>18324</v>
      </c>
      <c r="K1436" s="126" t="s">
        <v>5582</v>
      </c>
      <c r="L1436" s="104" t="s">
        <v>6477</v>
      </c>
      <c r="M1436" s="127" t="s">
        <v>5583</v>
      </c>
      <c r="N1436" s="120">
        <v>40739</v>
      </c>
      <c r="O1436" s="140">
        <v>25000000</v>
      </c>
      <c r="P1436" s="105" t="s">
        <v>15743</v>
      </c>
      <c r="Q1436" s="120">
        <v>41591</v>
      </c>
      <c r="R1436" s="105">
        <v>23114775</v>
      </c>
      <c r="S1436" s="146" t="s">
        <v>5563</v>
      </c>
      <c r="T1436" s="109">
        <v>41820</v>
      </c>
      <c r="U1436" s="141">
        <v>16180342.499999998</v>
      </c>
      <c r="V1436" s="109">
        <v>41791</v>
      </c>
      <c r="W1436" s="141">
        <v>16180342.499999998</v>
      </c>
      <c r="X1436" s="141">
        <v>0</v>
      </c>
      <c r="Y1436" s="141">
        <v>0</v>
      </c>
      <c r="Z1436" s="141">
        <v>0</v>
      </c>
      <c r="AA1436" s="112">
        <v>6791873</v>
      </c>
      <c r="AB1436" s="112"/>
      <c r="AC1436" s="132">
        <v>384735</v>
      </c>
      <c r="AD1436" s="141"/>
      <c r="AE1436" s="106">
        <v>0</v>
      </c>
      <c r="AF1436" s="106">
        <v>0</v>
      </c>
      <c r="AG1436" s="106">
        <v>0</v>
      </c>
      <c r="AH1436" s="141"/>
      <c r="AI1436" s="222"/>
      <c r="AJ1436" s="141"/>
      <c r="AK1436" s="141"/>
      <c r="AL1436" s="141"/>
      <c r="AM1436" s="141"/>
      <c r="AN1436" s="114">
        <f t="shared" si="44"/>
        <v>7176608</v>
      </c>
      <c r="AO1436" s="114">
        <f t="shared" si="45"/>
        <v>9003734.4999999981</v>
      </c>
      <c r="AP1436" s="114"/>
      <c r="AQ1436" s="114"/>
      <c r="AR1436" s="114"/>
      <c r="AS1436" s="114"/>
    </row>
    <row r="1437" spans="1:46" s="190" customFormat="1" ht="15" customHeight="1" x14ac:dyDescent="0.2">
      <c r="A1437" s="104"/>
      <c r="B1437" s="104">
        <f>VLOOKUP(BJB!$F$9:$F$5599,Ctrl!$B$4:$C$399,2,0)</f>
        <v>4</v>
      </c>
      <c r="C1437" s="104">
        <f>VLOOKUP(BJB!$G$9:$G$5599,Ctrl!$E$4:$F$399,2,0)</f>
        <v>1</v>
      </c>
      <c r="D1437" s="219">
        <v>1</v>
      </c>
      <c r="E1437" s="104" t="str">
        <f>VLOOKUP(BJB!$F$9:$F$5599,Ctrl!$B$4:$D$399,3,0)</f>
        <v>I</v>
      </c>
      <c r="F1437" s="139" t="s">
        <v>10397</v>
      </c>
      <c r="G1437" s="139" t="s">
        <v>4243</v>
      </c>
      <c r="H1437" s="125" t="s">
        <v>7694</v>
      </c>
      <c r="I1437" s="220">
        <f>IF(G1436=BJB!$G4636,I1436+1,1)</f>
        <v>1</v>
      </c>
      <c r="J1437" s="891" t="s">
        <v>18325</v>
      </c>
      <c r="K1437" s="121" t="s">
        <v>4337</v>
      </c>
      <c r="L1437" s="104" t="s">
        <v>6477</v>
      </c>
      <c r="M1437" s="104" t="s">
        <v>4280</v>
      </c>
      <c r="N1437" s="120">
        <v>39972</v>
      </c>
      <c r="O1437" s="107">
        <v>80000000</v>
      </c>
      <c r="P1437" s="105" t="s">
        <v>6222</v>
      </c>
      <c r="Q1437" s="120" t="s">
        <v>6222</v>
      </c>
      <c r="R1437" s="890">
        <v>0</v>
      </c>
      <c r="S1437" s="108" t="s">
        <v>6865</v>
      </c>
      <c r="T1437" s="109">
        <v>41044</v>
      </c>
      <c r="U1437" s="118">
        <v>42410944</v>
      </c>
      <c r="V1437" s="109" t="s">
        <v>6222</v>
      </c>
      <c r="W1437" s="141">
        <v>0</v>
      </c>
      <c r="X1437" s="141">
        <v>0</v>
      </c>
      <c r="Y1437" s="141">
        <v>0</v>
      </c>
      <c r="Z1437" s="141">
        <v>0</v>
      </c>
      <c r="AA1437" s="112">
        <v>1977731</v>
      </c>
      <c r="AB1437" s="112"/>
      <c r="AC1437" s="132"/>
      <c r="AD1437" s="141">
        <v>380333</v>
      </c>
      <c r="AE1437" s="106">
        <v>0</v>
      </c>
      <c r="AF1437" s="106">
        <v>0</v>
      </c>
      <c r="AG1437" s="106">
        <v>0</v>
      </c>
      <c r="AH1437" s="118"/>
      <c r="AI1437" s="118"/>
      <c r="AJ1437" s="118"/>
      <c r="AK1437" s="118"/>
      <c r="AL1437" s="118"/>
      <c r="AM1437" s="118"/>
      <c r="AN1437" s="114">
        <f t="shared" si="44"/>
        <v>2358064</v>
      </c>
      <c r="AO1437" s="114">
        <f t="shared" si="45"/>
        <v>40052880</v>
      </c>
      <c r="AP1437" s="114"/>
      <c r="AQ1437" s="114"/>
      <c r="AR1437" s="114"/>
      <c r="AS1437" s="114"/>
    </row>
    <row r="1438" spans="1:46" s="190" customFormat="1" ht="15" customHeight="1" x14ac:dyDescent="0.2">
      <c r="A1438" s="104"/>
      <c r="B1438" s="104">
        <f>VLOOKUP(BJB!$F$9:$F$5599,Ctrl!$B$4:$C$399,2,0)</f>
        <v>4</v>
      </c>
      <c r="C1438" s="104">
        <f>VLOOKUP(BJB!$G$9:$G$5599,Ctrl!$E$4:$F$399,2,0)</f>
        <v>2</v>
      </c>
      <c r="D1438" s="219">
        <v>1</v>
      </c>
      <c r="E1438" s="104" t="str">
        <f>VLOOKUP(BJB!$F$9:$F$5599,Ctrl!$B$4:$D$399,3,0)</f>
        <v>I</v>
      </c>
      <c r="F1438" s="139" t="s">
        <v>10397</v>
      </c>
      <c r="G1438" s="139" t="s">
        <v>10279</v>
      </c>
      <c r="H1438" s="125">
        <v>1101125000118</v>
      </c>
      <c r="I1438" s="220" t="e">
        <f>IF(G1437=BJB!#REF!,I1437+1,1)</f>
        <v>#REF!</v>
      </c>
      <c r="J1438" s="912" t="s">
        <v>21545</v>
      </c>
      <c r="K1438" s="121" t="s">
        <v>3727</v>
      </c>
      <c r="L1438" s="104" t="s">
        <v>6477</v>
      </c>
      <c r="M1438" s="104" t="s">
        <v>4434</v>
      </c>
      <c r="N1438" s="120">
        <v>40574</v>
      </c>
      <c r="O1438" s="107">
        <v>25000000</v>
      </c>
      <c r="P1438" s="105" t="s">
        <v>15744</v>
      </c>
      <c r="Q1438" s="120">
        <v>41157</v>
      </c>
      <c r="R1438" s="105">
        <v>28978895</v>
      </c>
      <c r="S1438" s="146" t="s">
        <v>4469</v>
      </c>
      <c r="T1438" s="109">
        <v>41200</v>
      </c>
      <c r="U1438" s="144">
        <v>18750000</v>
      </c>
      <c r="V1438" s="109">
        <v>41200</v>
      </c>
      <c r="W1438" s="141">
        <v>18750000</v>
      </c>
      <c r="X1438" s="141">
        <v>0</v>
      </c>
      <c r="Y1438" s="141">
        <v>0</v>
      </c>
      <c r="Z1438" s="141">
        <v>0</v>
      </c>
      <c r="AA1438" s="114">
        <v>1113512</v>
      </c>
      <c r="AB1438" s="114"/>
      <c r="AC1438" s="132"/>
      <c r="AD1438" s="141"/>
      <c r="AE1438" s="106">
        <v>0</v>
      </c>
      <c r="AF1438" s="106">
        <v>0</v>
      </c>
      <c r="AG1438" s="106">
        <v>0</v>
      </c>
      <c r="AH1438" s="144"/>
      <c r="AI1438" s="144"/>
      <c r="AJ1438" s="144"/>
      <c r="AK1438" s="144"/>
      <c r="AL1438" s="144"/>
      <c r="AM1438" s="144"/>
      <c r="AN1438" s="114">
        <f t="shared" si="44"/>
        <v>1113512</v>
      </c>
      <c r="AO1438" s="114">
        <f t="shared" si="45"/>
        <v>17636488</v>
      </c>
      <c r="AP1438" s="114"/>
      <c r="AQ1438" s="114"/>
      <c r="AR1438" s="114"/>
      <c r="AS1438" s="114"/>
    </row>
    <row r="1439" spans="1:46" s="190" customFormat="1" ht="15" customHeight="1" x14ac:dyDescent="0.2">
      <c r="A1439" s="104"/>
      <c r="B1439" s="104">
        <f>VLOOKUP(BJB!$F$9:$F$5599,Ctrl!$B$4:$C$399,2,0)</f>
        <v>4</v>
      </c>
      <c r="C1439" s="104">
        <f>VLOOKUP(BJB!$G$9:$G$5599,Ctrl!$E$4:$F$399,2,0)</f>
        <v>1</v>
      </c>
      <c r="D1439" s="219">
        <v>1</v>
      </c>
      <c r="E1439" s="104" t="str">
        <f>VLOOKUP(BJB!$F$9:$F$5599,Ctrl!$B$4:$D$399,3,0)</f>
        <v>I</v>
      </c>
      <c r="F1439" s="139" t="s">
        <v>10397</v>
      </c>
      <c r="G1439" s="139" t="s">
        <v>4243</v>
      </c>
      <c r="H1439" s="125" t="s">
        <v>8509</v>
      </c>
      <c r="I1439" s="220">
        <f>IF(G1438=BJB!$G4535,I1438+1,1)</f>
        <v>1</v>
      </c>
      <c r="J1439" s="891" t="s">
        <v>18326</v>
      </c>
      <c r="K1439" s="121" t="s">
        <v>819</v>
      </c>
      <c r="L1439" s="104" t="s">
        <v>6477</v>
      </c>
      <c r="M1439" s="104" t="s">
        <v>4280</v>
      </c>
      <c r="N1439" s="120">
        <v>39972</v>
      </c>
      <c r="O1439" s="107">
        <v>15000000</v>
      </c>
      <c r="P1439" s="105" t="s">
        <v>6222</v>
      </c>
      <c r="Q1439" s="120" t="s">
        <v>6222</v>
      </c>
      <c r="R1439" s="890">
        <v>0</v>
      </c>
      <c r="S1439" s="108" t="s">
        <v>6858</v>
      </c>
      <c r="T1439" s="109">
        <v>40676</v>
      </c>
      <c r="U1439" s="118">
        <v>6252308</v>
      </c>
      <c r="V1439" s="109" t="s">
        <v>6222</v>
      </c>
      <c r="W1439" s="141">
        <v>0</v>
      </c>
      <c r="X1439" s="141">
        <v>0</v>
      </c>
      <c r="Y1439" s="141">
        <v>0</v>
      </c>
      <c r="Z1439" s="141">
        <v>0</v>
      </c>
      <c r="AA1439" s="112">
        <v>1362480</v>
      </c>
      <c r="AB1439" s="112"/>
      <c r="AC1439" s="132">
        <v>658321</v>
      </c>
      <c r="AD1439" s="141">
        <v>65832</v>
      </c>
      <c r="AE1439" s="106">
        <v>65832</v>
      </c>
      <c r="AF1439" s="106">
        <v>0</v>
      </c>
      <c r="AG1439" s="106">
        <v>0</v>
      </c>
      <c r="AH1439" s="118"/>
      <c r="AI1439" s="118"/>
      <c r="AJ1439" s="118"/>
      <c r="AK1439" s="118"/>
      <c r="AL1439" s="118"/>
      <c r="AM1439" s="118"/>
      <c r="AN1439" s="114">
        <f t="shared" si="44"/>
        <v>2152465</v>
      </c>
      <c r="AO1439" s="114">
        <f t="shared" si="45"/>
        <v>4099843</v>
      </c>
      <c r="AP1439" s="114"/>
      <c r="AQ1439" s="114"/>
      <c r="AR1439" s="114"/>
      <c r="AS1439" s="114"/>
    </row>
    <row r="1440" spans="1:46" s="190" customFormat="1" ht="15" customHeight="1" x14ac:dyDescent="0.2">
      <c r="A1440" s="104"/>
      <c r="B1440" s="104">
        <f>VLOOKUP(BJB!$F$9:$F$5599,Ctrl!$B$4:$C$399,2,0)</f>
        <v>4</v>
      </c>
      <c r="C1440" s="104">
        <f>VLOOKUP(BJB!$G$9:$G$5599,Ctrl!$E$4:$F$399,2,0)</f>
        <v>1</v>
      </c>
      <c r="D1440" s="219">
        <v>1</v>
      </c>
      <c r="E1440" s="104" t="str">
        <f>VLOOKUP(BJB!$F$9:$F$5599,Ctrl!$B$4:$D$399,3,0)</f>
        <v>I</v>
      </c>
      <c r="F1440" s="139" t="s">
        <v>10397</v>
      </c>
      <c r="G1440" s="139" t="s">
        <v>4243</v>
      </c>
      <c r="H1440" s="125" t="s">
        <v>6759</v>
      </c>
      <c r="I1440" s="220">
        <f>IF(G1439=BJB!$G4638,I1439+1,1)</f>
        <v>1</v>
      </c>
      <c r="J1440" s="891" t="s">
        <v>18327</v>
      </c>
      <c r="K1440" s="121" t="s">
        <v>3169</v>
      </c>
      <c r="L1440" s="104" t="s">
        <v>6477</v>
      </c>
      <c r="M1440" s="104" t="s">
        <v>4362</v>
      </c>
      <c r="N1440" s="120">
        <v>40795</v>
      </c>
      <c r="O1440" s="107">
        <v>50000000</v>
      </c>
      <c r="P1440" s="105" t="s">
        <v>15745</v>
      </c>
      <c r="Q1440" s="120">
        <v>41233</v>
      </c>
      <c r="R1440" s="105">
        <v>51581942</v>
      </c>
      <c r="S1440" s="146" t="s">
        <v>4064</v>
      </c>
      <c r="T1440" s="109">
        <v>41305</v>
      </c>
      <c r="U1440" s="118">
        <v>35000000</v>
      </c>
      <c r="V1440" s="109">
        <v>41305</v>
      </c>
      <c r="W1440" s="141">
        <v>35000000</v>
      </c>
      <c r="X1440" s="141">
        <v>0</v>
      </c>
      <c r="Y1440" s="141">
        <v>0</v>
      </c>
      <c r="Z1440" s="141">
        <v>0</v>
      </c>
      <c r="AA1440" s="112">
        <v>2371918</v>
      </c>
      <c r="AB1440" s="112"/>
      <c r="AC1440" s="132">
        <v>370694</v>
      </c>
      <c r="AD1440" s="141">
        <v>74139</v>
      </c>
      <c r="AE1440" s="106">
        <v>74139</v>
      </c>
      <c r="AF1440" s="106">
        <v>0</v>
      </c>
      <c r="AG1440" s="106">
        <v>0</v>
      </c>
      <c r="AH1440" s="222"/>
      <c r="AI1440" s="118"/>
      <c r="AJ1440" s="230"/>
      <c r="AK1440" s="118"/>
      <c r="AL1440" s="118"/>
      <c r="AM1440" s="118"/>
      <c r="AN1440" s="114">
        <f t="shared" si="44"/>
        <v>2890890</v>
      </c>
      <c r="AO1440" s="114">
        <f t="shared" si="45"/>
        <v>32109110</v>
      </c>
      <c r="AP1440" s="114"/>
      <c r="AQ1440" s="114"/>
      <c r="AR1440" s="114"/>
      <c r="AS1440" s="114"/>
    </row>
    <row r="1441" spans="1:46" s="190" customFormat="1" ht="15" customHeight="1" x14ac:dyDescent="0.2">
      <c r="A1441" s="104"/>
      <c r="B1441" s="104">
        <f>VLOOKUP(BJB!$F$9:$F$5599,Ctrl!$B$4:$C$399,2,0)</f>
        <v>4</v>
      </c>
      <c r="C1441" s="104">
        <f>VLOOKUP(BJB!$G$9:$G$5599,Ctrl!$E$4:$F$399,2,0)</f>
        <v>1</v>
      </c>
      <c r="D1441" s="219">
        <v>1</v>
      </c>
      <c r="E1441" s="104" t="str">
        <f>VLOOKUP(BJB!$F$9:$F$5599,Ctrl!$B$4:$D$399,3,0)</f>
        <v>I</v>
      </c>
      <c r="F1441" s="139" t="s">
        <v>10397</v>
      </c>
      <c r="G1441" s="139" t="s">
        <v>4243</v>
      </c>
      <c r="H1441" s="125"/>
      <c r="I1441" s="220">
        <f>IF(G1440=BJB!$G4513,I1440+1,1)</f>
        <v>1</v>
      </c>
      <c r="J1441" s="912" t="s">
        <v>21546</v>
      </c>
      <c r="K1441" s="121" t="s">
        <v>7342</v>
      </c>
      <c r="L1441" s="104" t="s">
        <v>6477</v>
      </c>
      <c r="M1441" s="104" t="s">
        <v>6121</v>
      </c>
      <c r="N1441" s="120">
        <v>41400</v>
      </c>
      <c r="O1441" s="105">
        <v>100000000</v>
      </c>
      <c r="P1441" s="105" t="s">
        <v>15746</v>
      </c>
      <c r="Q1441" s="120">
        <v>41949</v>
      </c>
      <c r="R1441" s="105">
        <v>127092845</v>
      </c>
      <c r="S1441" s="146" t="s">
        <v>7345</v>
      </c>
      <c r="T1441" s="109">
        <v>42094</v>
      </c>
      <c r="U1441" s="141">
        <v>70000000</v>
      </c>
      <c r="V1441" s="109">
        <v>42094</v>
      </c>
      <c r="W1441" s="141">
        <v>70000000</v>
      </c>
      <c r="X1441" s="141">
        <v>0</v>
      </c>
      <c r="Y1441" s="141">
        <v>0</v>
      </c>
      <c r="Z1441" s="141">
        <v>0</v>
      </c>
      <c r="AA1441" s="114">
        <v>0</v>
      </c>
      <c r="AB1441" s="114"/>
      <c r="AC1441" s="132"/>
      <c r="AD1441" s="141"/>
      <c r="AE1441" s="106">
        <v>0</v>
      </c>
      <c r="AF1441" s="106">
        <v>0</v>
      </c>
      <c r="AG1441" s="106">
        <v>0</v>
      </c>
      <c r="AH1441" s="141"/>
      <c r="AI1441" s="141"/>
      <c r="AJ1441" s="141"/>
      <c r="AK1441" s="141"/>
      <c r="AL1441" s="141"/>
      <c r="AM1441" s="141"/>
      <c r="AN1441" s="114">
        <f t="shared" si="44"/>
        <v>0</v>
      </c>
      <c r="AO1441" s="114">
        <f t="shared" si="45"/>
        <v>70000000</v>
      </c>
      <c r="AP1441" s="114"/>
      <c r="AQ1441" s="114"/>
      <c r="AR1441" s="114"/>
      <c r="AS1441" s="114"/>
    </row>
    <row r="1442" spans="1:46" s="190" customFormat="1" ht="15" customHeight="1" x14ac:dyDescent="0.2">
      <c r="A1442" s="104"/>
      <c r="B1442" s="104">
        <f>VLOOKUP(BJB!$F$9:$F$5599,Ctrl!$B$4:$C$399,2,0)</f>
        <v>4</v>
      </c>
      <c r="C1442" s="104">
        <f>VLOOKUP(BJB!$G$9:$G$5599,Ctrl!$E$4:$F$399,2,0)</f>
        <v>1</v>
      </c>
      <c r="D1442" s="219">
        <v>1</v>
      </c>
      <c r="E1442" s="104" t="str">
        <f>VLOOKUP(BJB!$F$9:$F$5599,Ctrl!$B$4:$D$399,3,0)</f>
        <v>I</v>
      </c>
      <c r="F1442" s="139" t="s">
        <v>10397</v>
      </c>
      <c r="G1442" s="139" t="s">
        <v>4243</v>
      </c>
      <c r="H1442" s="125">
        <v>1120607001469</v>
      </c>
      <c r="I1442" s="220">
        <f>IF(G1441=BJB!$G4514,I1441+1,1)</f>
        <v>1</v>
      </c>
      <c r="J1442" s="891" t="s">
        <v>18328</v>
      </c>
      <c r="K1442" s="121" t="s">
        <v>778</v>
      </c>
      <c r="L1442" s="104" t="s">
        <v>6477</v>
      </c>
      <c r="M1442" s="104" t="s">
        <v>4398</v>
      </c>
      <c r="N1442" s="120">
        <v>41102</v>
      </c>
      <c r="O1442" s="105">
        <v>210000000</v>
      </c>
      <c r="P1442" s="105" t="s">
        <v>15747</v>
      </c>
      <c r="Q1442" s="120">
        <v>41922</v>
      </c>
      <c r="R1442" s="105">
        <v>187375720</v>
      </c>
      <c r="S1442" s="146" t="s">
        <v>8377</v>
      </c>
      <c r="T1442" s="109">
        <v>42153</v>
      </c>
      <c r="U1442" s="141">
        <v>128576204</v>
      </c>
      <c r="V1442" s="109">
        <v>42153</v>
      </c>
      <c r="W1442" s="141">
        <v>128576204</v>
      </c>
      <c r="X1442" s="141">
        <v>0</v>
      </c>
      <c r="Y1442" s="141">
        <v>0</v>
      </c>
      <c r="Z1442" s="141">
        <v>0</v>
      </c>
      <c r="AA1442" s="114">
        <v>3638606</v>
      </c>
      <c r="AB1442" s="114"/>
      <c r="AC1442" s="132">
        <v>404290</v>
      </c>
      <c r="AD1442" s="141"/>
      <c r="AE1442" s="106">
        <v>0</v>
      </c>
      <c r="AF1442" s="106">
        <v>0</v>
      </c>
      <c r="AG1442" s="106">
        <v>0</v>
      </c>
      <c r="AH1442" s="106"/>
      <c r="AI1442" s="106"/>
      <c r="AJ1442" s="230"/>
      <c r="AK1442" s="106"/>
      <c r="AL1442" s="106"/>
      <c r="AM1442" s="106"/>
      <c r="AN1442" s="114">
        <f t="shared" si="44"/>
        <v>4042896</v>
      </c>
      <c r="AO1442" s="114">
        <f t="shared" si="45"/>
        <v>124533308</v>
      </c>
      <c r="AP1442" s="114"/>
      <c r="AQ1442" s="114"/>
      <c r="AR1442" s="114"/>
      <c r="AS1442" s="114"/>
    </row>
    <row r="1443" spans="1:46" s="190" customFormat="1" ht="15" customHeight="1" x14ac:dyDescent="0.2">
      <c r="A1443" s="104"/>
      <c r="B1443" s="104">
        <f>VLOOKUP(BJB!$F$9:$F$5599,Ctrl!$B$4:$C$399,2,0)</f>
        <v>4</v>
      </c>
      <c r="C1443" s="104">
        <f>VLOOKUP(BJB!$G$9:$G$5599,Ctrl!$E$4:$F$399,2,0)</f>
        <v>1</v>
      </c>
      <c r="D1443" s="219">
        <v>1</v>
      </c>
      <c r="E1443" s="104" t="str">
        <f>VLOOKUP(BJB!$F$9:$F$5599,Ctrl!$B$4:$D$399,3,0)</f>
        <v>I</v>
      </c>
      <c r="F1443" s="139" t="s">
        <v>10397</v>
      </c>
      <c r="G1443" s="139" t="s">
        <v>4243</v>
      </c>
      <c r="H1443" s="125"/>
      <c r="I1443" s="220">
        <f>IF(G1442=BJB!$G4515,I1442+1,1)</f>
        <v>1</v>
      </c>
      <c r="J1443" s="912" t="s">
        <v>21547</v>
      </c>
      <c r="K1443" s="121" t="s">
        <v>4244</v>
      </c>
      <c r="L1443" s="104" t="s">
        <v>6477</v>
      </c>
      <c r="M1443" s="104" t="s">
        <v>4245</v>
      </c>
      <c r="N1443" s="109">
        <v>39972</v>
      </c>
      <c r="O1443" s="112">
        <v>7000000</v>
      </c>
      <c r="P1443" s="105" t="s">
        <v>15748</v>
      </c>
      <c r="Q1443" s="120" t="s">
        <v>15041</v>
      </c>
      <c r="R1443" s="105">
        <v>4788746.25</v>
      </c>
      <c r="S1443" s="108" t="s">
        <v>6854</v>
      </c>
      <c r="T1443" s="109">
        <v>40451</v>
      </c>
      <c r="U1443" s="112">
        <v>4788746</v>
      </c>
      <c r="V1443" s="109">
        <v>40451</v>
      </c>
      <c r="W1443" s="141">
        <v>4788746</v>
      </c>
      <c r="X1443" s="141">
        <v>0</v>
      </c>
      <c r="Y1443" s="141">
        <v>0</v>
      </c>
      <c r="Z1443" s="141">
        <v>0</v>
      </c>
      <c r="AA1443" s="150">
        <v>0</v>
      </c>
      <c r="AB1443" s="150"/>
      <c r="AC1443" s="112"/>
      <c r="AD1443" s="141"/>
      <c r="AE1443" s="106">
        <v>0</v>
      </c>
      <c r="AF1443" s="106">
        <v>0</v>
      </c>
      <c r="AG1443" s="106">
        <v>0</v>
      </c>
      <c r="AH1443" s="112"/>
      <c r="AI1443" s="112"/>
      <c r="AJ1443" s="112"/>
      <c r="AK1443" s="112"/>
      <c r="AL1443" s="112"/>
      <c r="AM1443" s="112"/>
      <c r="AN1443" s="114">
        <f t="shared" si="44"/>
        <v>0</v>
      </c>
      <c r="AO1443" s="114">
        <f t="shared" si="45"/>
        <v>4788746</v>
      </c>
      <c r="AP1443" s="114"/>
      <c r="AQ1443" s="114"/>
      <c r="AR1443" s="114"/>
      <c r="AS1443" s="114"/>
    </row>
    <row r="1444" spans="1:46" s="190" customFormat="1" ht="15" customHeight="1" x14ac:dyDescent="0.2">
      <c r="A1444" s="104"/>
      <c r="B1444" s="104">
        <f>VLOOKUP(BJB!$F$9:$F$5599,Ctrl!$B$4:$C$399,2,0)</f>
        <v>4</v>
      </c>
      <c r="C1444" s="104">
        <f>VLOOKUP(BJB!$G$9:$G$5599,Ctrl!$E$4:$F$399,2,0)</f>
        <v>1</v>
      </c>
      <c r="D1444" s="219">
        <v>1</v>
      </c>
      <c r="E1444" s="104" t="str">
        <f>VLOOKUP(BJB!$F$9:$F$5599,Ctrl!$B$4:$D$399,3,0)</f>
        <v>I</v>
      </c>
      <c r="F1444" s="139" t="s">
        <v>10397</v>
      </c>
      <c r="G1444" s="139" t="s">
        <v>4243</v>
      </c>
      <c r="H1444" s="125"/>
      <c r="I1444" s="220">
        <f>IF(G1443=BJB!$G4516,I1443+1,1)</f>
        <v>1</v>
      </c>
      <c r="J1444" s="912" t="s">
        <v>21548</v>
      </c>
      <c r="K1444" s="121" t="s">
        <v>4246</v>
      </c>
      <c r="L1444" s="104" t="s">
        <v>6477</v>
      </c>
      <c r="M1444" s="104" t="s">
        <v>4247</v>
      </c>
      <c r="N1444" s="109">
        <v>40022</v>
      </c>
      <c r="O1444" s="112">
        <v>100000000</v>
      </c>
      <c r="P1444" s="105" t="s">
        <v>15749</v>
      </c>
      <c r="Q1444" s="120" t="s">
        <v>15041</v>
      </c>
      <c r="R1444" s="105">
        <v>83156210.25</v>
      </c>
      <c r="S1444" s="108" t="s">
        <v>6854</v>
      </c>
      <c r="T1444" s="109">
        <v>40451</v>
      </c>
      <c r="U1444" s="112">
        <v>75000000</v>
      </c>
      <c r="V1444" s="109">
        <v>40451</v>
      </c>
      <c r="W1444" s="141">
        <v>75000000</v>
      </c>
      <c r="X1444" s="141">
        <v>0</v>
      </c>
      <c r="Y1444" s="141">
        <v>0</v>
      </c>
      <c r="Z1444" s="141">
        <v>0</v>
      </c>
      <c r="AA1444" s="150">
        <v>75000000</v>
      </c>
      <c r="AB1444" s="150"/>
      <c r="AC1444" s="112"/>
      <c r="AD1444" s="141"/>
      <c r="AE1444" s="106">
        <v>0</v>
      </c>
      <c r="AF1444" s="106">
        <v>0</v>
      </c>
      <c r="AG1444" s="106">
        <v>0</v>
      </c>
      <c r="AH1444" s="112"/>
      <c r="AI1444" s="112"/>
      <c r="AJ1444" s="112"/>
      <c r="AK1444" s="112"/>
      <c r="AL1444" s="112"/>
      <c r="AM1444" s="112"/>
      <c r="AN1444" s="114">
        <f t="shared" si="44"/>
        <v>75000000</v>
      </c>
      <c r="AO1444" s="114">
        <f t="shared" si="45"/>
        <v>0</v>
      </c>
      <c r="AP1444" s="114"/>
      <c r="AQ1444" s="114"/>
      <c r="AR1444" s="114"/>
      <c r="AS1444" s="114"/>
    </row>
    <row r="1445" spans="1:46" s="190" customFormat="1" ht="15" customHeight="1" x14ac:dyDescent="0.2">
      <c r="A1445" s="104"/>
      <c r="B1445" s="104">
        <f>VLOOKUP(BJB!$F$9:$F$5599,Ctrl!$B$4:$C$399,2,0)</f>
        <v>4</v>
      </c>
      <c r="C1445" s="104">
        <f>VLOOKUP(BJB!$G$9:$G$5599,Ctrl!$E$4:$F$399,2,0)</f>
        <v>1</v>
      </c>
      <c r="D1445" s="219">
        <v>1</v>
      </c>
      <c r="E1445" s="104" t="str">
        <f>VLOOKUP(BJB!$F$9:$F$5599,Ctrl!$B$4:$D$399,3,0)</f>
        <v>I</v>
      </c>
      <c r="F1445" s="139" t="s">
        <v>10397</v>
      </c>
      <c r="G1445" s="139" t="s">
        <v>4243</v>
      </c>
      <c r="H1445" s="125"/>
      <c r="I1445" s="220">
        <f>IF(G1444=BJB!$G4517,I1444+1,1)</f>
        <v>1</v>
      </c>
      <c r="J1445" s="912" t="s">
        <v>21549</v>
      </c>
      <c r="K1445" s="121" t="s">
        <v>4248</v>
      </c>
      <c r="L1445" s="104" t="s">
        <v>6477</v>
      </c>
      <c r="M1445" s="104" t="s">
        <v>4247</v>
      </c>
      <c r="N1445" s="120">
        <v>40387</v>
      </c>
      <c r="O1445" s="112">
        <v>40000000</v>
      </c>
      <c r="P1445" s="105" t="s">
        <v>15750</v>
      </c>
      <c r="Q1445" s="120" t="s">
        <v>15041</v>
      </c>
      <c r="R1445" s="105">
        <v>31689809.25</v>
      </c>
      <c r="S1445" s="108" t="s">
        <v>6854</v>
      </c>
      <c r="T1445" s="109">
        <v>40451</v>
      </c>
      <c r="U1445" s="112">
        <v>30000000</v>
      </c>
      <c r="V1445" s="109">
        <v>40451</v>
      </c>
      <c r="W1445" s="141">
        <v>30000000</v>
      </c>
      <c r="X1445" s="141">
        <v>0</v>
      </c>
      <c r="Y1445" s="141">
        <v>0</v>
      </c>
      <c r="Z1445" s="141">
        <v>0</v>
      </c>
      <c r="AA1445" s="112">
        <v>252234</v>
      </c>
      <c r="AB1445" s="112"/>
      <c r="AC1445" s="112"/>
      <c r="AD1445" s="141"/>
      <c r="AE1445" s="106">
        <v>0</v>
      </c>
      <c r="AF1445" s="106">
        <v>0</v>
      </c>
      <c r="AG1445" s="106">
        <v>0</v>
      </c>
      <c r="AH1445" s="112"/>
      <c r="AI1445" s="112"/>
      <c r="AJ1445" s="112"/>
      <c r="AK1445" s="112"/>
      <c r="AL1445" s="112"/>
      <c r="AM1445" s="112"/>
      <c r="AN1445" s="114">
        <f t="shared" si="44"/>
        <v>252234</v>
      </c>
      <c r="AO1445" s="114">
        <f t="shared" si="45"/>
        <v>29747766</v>
      </c>
      <c r="AP1445" s="114"/>
      <c r="AQ1445" s="114"/>
      <c r="AR1445" s="114"/>
      <c r="AS1445" s="114"/>
    </row>
    <row r="1446" spans="1:46" s="189" customFormat="1" ht="15" customHeight="1" x14ac:dyDescent="0.2">
      <c r="A1446" s="104"/>
      <c r="B1446" s="104">
        <f>VLOOKUP(BJB!$F$9:$F$5599,Ctrl!$B$4:$C$399,2,0)</f>
        <v>4</v>
      </c>
      <c r="C1446" s="104">
        <f>VLOOKUP(BJB!$G$9:$G$5599,Ctrl!$E$4:$F$399,2,0)</f>
        <v>1</v>
      </c>
      <c r="D1446" s="219">
        <v>1</v>
      </c>
      <c r="E1446" s="104" t="str">
        <f>VLOOKUP(BJB!$F$9:$F$5599,Ctrl!$B$4:$D$399,3,0)</f>
        <v>I</v>
      </c>
      <c r="F1446" s="139" t="s">
        <v>10397</v>
      </c>
      <c r="G1446" s="139" t="s">
        <v>4243</v>
      </c>
      <c r="H1446" s="125"/>
      <c r="I1446" s="220">
        <f>IF(G1445=BJB!$G4518,I1445+1,1)</f>
        <v>1</v>
      </c>
      <c r="J1446" s="912" t="s">
        <v>21550</v>
      </c>
      <c r="K1446" s="121" t="s">
        <v>4249</v>
      </c>
      <c r="L1446" s="104" t="s">
        <v>6477</v>
      </c>
      <c r="M1446" s="104" t="s">
        <v>4250</v>
      </c>
      <c r="N1446" s="109">
        <v>40051</v>
      </c>
      <c r="O1446" s="112">
        <v>50000000</v>
      </c>
      <c r="P1446" s="105" t="s">
        <v>15751</v>
      </c>
      <c r="Q1446" s="120" t="s">
        <v>15752</v>
      </c>
      <c r="R1446" s="105">
        <v>28125000</v>
      </c>
      <c r="S1446" s="108" t="s">
        <v>6855</v>
      </c>
      <c r="T1446" s="109">
        <v>40451</v>
      </c>
      <c r="U1446" s="112">
        <v>37500000</v>
      </c>
      <c r="V1446" s="109">
        <v>40451</v>
      </c>
      <c r="W1446" s="141">
        <v>37500000</v>
      </c>
      <c r="X1446" s="141">
        <v>0</v>
      </c>
      <c r="Y1446" s="141">
        <v>0</v>
      </c>
      <c r="Z1446" s="141">
        <v>0</v>
      </c>
      <c r="AA1446" s="150">
        <v>0</v>
      </c>
      <c r="AB1446" s="150"/>
      <c r="AC1446" s="112"/>
      <c r="AD1446" s="141"/>
      <c r="AE1446" s="106">
        <v>0</v>
      </c>
      <c r="AF1446" s="106">
        <v>0</v>
      </c>
      <c r="AG1446" s="106">
        <v>0</v>
      </c>
      <c r="AH1446" s="112"/>
      <c r="AI1446" s="112"/>
      <c r="AJ1446" s="112"/>
      <c r="AK1446" s="112"/>
      <c r="AL1446" s="112"/>
      <c r="AM1446" s="112"/>
      <c r="AN1446" s="114">
        <f t="shared" si="44"/>
        <v>0</v>
      </c>
      <c r="AO1446" s="114">
        <f t="shared" si="45"/>
        <v>37500000</v>
      </c>
      <c r="AP1446" s="114"/>
      <c r="AQ1446" s="114"/>
      <c r="AR1446" s="114"/>
      <c r="AS1446" s="114"/>
      <c r="AT1446" s="190"/>
    </row>
    <row r="1447" spans="1:46" s="189" customFormat="1" ht="15" customHeight="1" x14ac:dyDescent="0.2">
      <c r="A1447" s="104"/>
      <c r="B1447" s="104">
        <f>VLOOKUP(BJB!$F$9:$F$5599,Ctrl!$B$4:$C$399,2,0)</f>
        <v>4</v>
      </c>
      <c r="C1447" s="104">
        <f>VLOOKUP(BJB!$G$9:$G$5599,Ctrl!$E$4:$F$399,2,0)</f>
        <v>1</v>
      </c>
      <c r="D1447" s="219">
        <v>1</v>
      </c>
      <c r="E1447" s="104" t="str">
        <f>VLOOKUP(BJB!$F$9:$F$5599,Ctrl!$B$4:$D$399,3,0)</f>
        <v>I</v>
      </c>
      <c r="F1447" s="139" t="s">
        <v>10397</v>
      </c>
      <c r="G1447" s="139" t="s">
        <v>4243</v>
      </c>
      <c r="H1447" s="125"/>
      <c r="I1447" s="220">
        <f>IF(G1446=BJB!$G4519,I1446+1,1)</f>
        <v>1</v>
      </c>
      <c r="J1447" s="912" t="s">
        <v>21551</v>
      </c>
      <c r="K1447" s="121" t="s">
        <v>4251</v>
      </c>
      <c r="L1447" s="104" t="s">
        <v>6477</v>
      </c>
      <c r="M1447" s="104" t="s">
        <v>4252</v>
      </c>
      <c r="N1447" s="120">
        <v>39920</v>
      </c>
      <c r="O1447" s="112">
        <v>15000000</v>
      </c>
      <c r="P1447" s="105" t="s">
        <v>15753</v>
      </c>
      <c r="Q1447" s="120" t="s">
        <v>15752</v>
      </c>
      <c r="R1447" s="105">
        <v>8437500</v>
      </c>
      <c r="S1447" s="108" t="s">
        <v>6855</v>
      </c>
      <c r="T1447" s="120">
        <v>40451</v>
      </c>
      <c r="U1447" s="112">
        <v>11250000</v>
      </c>
      <c r="V1447" s="109">
        <v>40451</v>
      </c>
      <c r="W1447" s="141">
        <v>11250000</v>
      </c>
      <c r="X1447" s="141">
        <v>0</v>
      </c>
      <c r="Y1447" s="141">
        <v>0</v>
      </c>
      <c r="Z1447" s="141">
        <v>0</v>
      </c>
      <c r="AA1447" s="112">
        <v>0</v>
      </c>
      <c r="AB1447" s="112"/>
      <c r="AC1447" s="112"/>
      <c r="AD1447" s="141"/>
      <c r="AE1447" s="106">
        <v>0</v>
      </c>
      <c r="AF1447" s="106">
        <v>0</v>
      </c>
      <c r="AG1447" s="106">
        <v>0</v>
      </c>
      <c r="AH1447" s="112"/>
      <c r="AI1447" s="112"/>
      <c r="AJ1447" s="112"/>
      <c r="AK1447" s="112"/>
      <c r="AL1447" s="112"/>
      <c r="AM1447" s="112"/>
      <c r="AN1447" s="114">
        <f t="shared" si="44"/>
        <v>0</v>
      </c>
      <c r="AO1447" s="114">
        <f t="shared" si="45"/>
        <v>11250000</v>
      </c>
      <c r="AP1447" s="114"/>
      <c r="AQ1447" s="114"/>
      <c r="AR1447" s="114"/>
      <c r="AS1447" s="114"/>
      <c r="AT1447" s="190"/>
    </row>
    <row r="1448" spans="1:46" s="189" customFormat="1" ht="15" customHeight="1" x14ac:dyDescent="0.2">
      <c r="A1448" s="104"/>
      <c r="B1448" s="104">
        <f>VLOOKUP(BJB!$F$9:$F$5599,Ctrl!$B$4:$C$399,2,0)</f>
        <v>4</v>
      </c>
      <c r="C1448" s="104">
        <f>VLOOKUP(BJB!$G$9:$G$5599,Ctrl!$E$4:$F$399,2,0)</f>
        <v>1</v>
      </c>
      <c r="D1448" s="219">
        <v>1</v>
      </c>
      <c r="E1448" s="104" t="str">
        <f>VLOOKUP(BJB!$F$9:$F$5599,Ctrl!$B$4:$D$399,3,0)</f>
        <v>I</v>
      </c>
      <c r="F1448" s="139" t="s">
        <v>10397</v>
      </c>
      <c r="G1448" s="139" t="s">
        <v>4243</v>
      </c>
      <c r="H1448" s="125"/>
      <c r="I1448" s="220">
        <f>IF(G1447=BJB!$G4520,I1447+1,1)</f>
        <v>1</v>
      </c>
      <c r="J1448" s="912" t="s">
        <v>21552</v>
      </c>
      <c r="K1448" s="121" t="s">
        <v>4253</v>
      </c>
      <c r="L1448" s="104" t="s">
        <v>6477</v>
      </c>
      <c r="M1448" s="104" t="s">
        <v>4254</v>
      </c>
      <c r="N1448" s="120">
        <v>39906</v>
      </c>
      <c r="O1448" s="112">
        <v>30000000</v>
      </c>
      <c r="P1448" s="105" t="s">
        <v>15754</v>
      </c>
      <c r="Q1448" s="120" t="s">
        <v>15752</v>
      </c>
      <c r="R1448" s="105">
        <v>16875000</v>
      </c>
      <c r="S1448" s="108" t="s">
        <v>6855</v>
      </c>
      <c r="T1448" s="120">
        <v>40451</v>
      </c>
      <c r="U1448" s="112">
        <v>21391774.5</v>
      </c>
      <c r="V1448" s="109">
        <v>40451</v>
      </c>
      <c r="W1448" s="141">
        <v>21391774.5</v>
      </c>
      <c r="X1448" s="141">
        <v>0</v>
      </c>
      <c r="Y1448" s="141">
        <v>0</v>
      </c>
      <c r="Z1448" s="141">
        <v>0</v>
      </c>
      <c r="AA1448" s="112">
        <v>0</v>
      </c>
      <c r="AB1448" s="112"/>
      <c r="AC1448" s="112"/>
      <c r="AD1448" s="141"/>
      <c r="AE1448" s="106">
        <v>0</v>
      </c>
      <c r="AF1448" s="106">
        <v>0</v>
      </c>
      <c r="AG1448" s="106">
        <v>0</v>
      </c>
      <c r="AH1448" s="112"/>
      <c r="AI1448" s="112"/>
      <c r="AJ1448" s="112"/>
      <c r="AK1448" s="112"/>
      <c r="AL1448" s="112"/>
      <c r="AM1448" s="112"/>
      <c r="AN1448" s="114">
        <f t="shared" si="44"/>
        <v>0</v>
      </c>
      <c r="AO1448" s="114">
        <f t="shared" si="45"/>
        <v>21391774.5</v>
      </c>
      <c r="AP1448" s="114"/>
      <c r="AQ1448" s="114"/>
      <c r="AR1448" s="114"/>
      <c r="AS1448" s="114"/>
      <c r="AT1448" s="190"/>
    </row>
    <row r="1449" spans="1:46" s="189" customFormat="1" ht="15" customHeight="1" x14ac:dyDescent="0.2">
      <c r="A1449" s="104"/>
      <c r="B1449" s="104">
        <f>VLOOKUP(BJB!$F$9:$F$5599,Ctrl!$B$4:$C$399,2,0)</f>
        <v>4</v>
      </c>
      <c r="C1449" s="104">
        <f>VLOOKUP(BJB!$G$9:$G$5599,Ctrl!$E$4:$F$399,2,0)</f>
        <v>1</v>
      </c>
      <c r="D1449" s="219">
        <v>1</v>
      </c>
      <c r="E1449" s="104" t="str">
        <f>VLOOKUP(BJB!$F$9:$F$5599,Ctrl!$B$4:$D$399,3,0)</f>
        <v>I</v>
      </c>
      <c r="F1449" s="139" t="s">
        <v>10397</v>
      </c>
      <c r="G1449" s="139" t="s">
        <v>4243</v>
      </c>
      <c r="H1449" s="125"/>
      <c r="I1449" s="220">
        <f>IF(G1448=BJB!$G4521,I1448+1,1)</f>
        <v>1</v>
      </c>
      <c r="J1449" s="912" t="s">
        <v>21553</v>
      </c>
      <c r="K1449" s="121" t="s">
        <v>4255</v>
      </c>
      <c r="L1449" s="104" t="s">
        <v>6477</v>
      </c>
      <c r="M1449" s="104" t="s">
        <v>4256</v>
      </c>
      <c r="N1449" s="120">
        <v>39961</v>
      </c>
      <c r="O1449" s="112">
        <v>15000000</v>
      </c>
      <c r="P1449" s="105" t="s">
        <v>15755</v>
      </c>
      <c r="Q1449" s="120" t="s">
        <v>15752</v>
      </c>
      <c r="R1449" s="105">
        <v>8437500</v>
      </c>
      <c r="S1449" s="108" t="s">
        <v>6855</v>
      </c>
      <c r="T1449" s="120">
        <v>40451</v>
      </c>
      <c r="U1449" s="112">
        <v>10771248.75</v>
      </c>
      <c r="V1449" s="109">
        <v>40451</v>
      </c>
      <c r="W1449" s="141">
        <v>10771248.75</v>
      </c>
      <c r="X1449" s="141">
        <v>0</v>
      </c>
      <c r="Y1449" s="141">
        <v>0</v>
      </c>
      <c r="Z1449" s="141">
        <v>0</v>
      </c>
      <c r="AA1449" s="112">
        <v>0</v>
      </c>
      <c r="AB1449" s="112"/>
      <c r="AC1449" s="112"/>
      <c r="AD1449" s="141"/>
      <c r="AE1449" s="106">
        <v>0</v>
      </c>
      <c r="AF1449" s="106">
        <v>0</v>
      </c>
      <c r="AG1449" s="106">
        <v>0</v>
      </c>
      <c r="AH1449" s="112"/>
      <c r="AI1449" s="112"/>
      <c r="AJ1449" s="112"/>
      <c r="AK1449" s="112"/>
      <c r="AL1449" s="112"/>
      <c r="AM1449" s="112"/>
      <c r="AN1449" s="114">
        <f t="shared" si="44"/>
        <v>0</v>
      </c>
      <c r="AO1449" s="114">
        <f t="shared" si="45"/>
        <v>10771248.75</v>
      </c>
      <c r="AP1449" s="114"/>
      <c r="AQ1449" s="114"/>
      <c r="AR1449" s="114"/>
      <c r="AS1449" s="114"/>
      <c r="AT1449" s="190"/>
    </row>
    <row r="1450" spans="1:46" s="189" customFormat="1" ht="15" customHeight="1" x14ac:dyDescent="0.2">
      <c r="A1450" s="104"/>
      <c r="B1450" s="104">
        <f>VLOOKUP(BJB!$F$9:$F$5599,Ctrl!$B$4:$C$399,2,0)</f>
        <v>4</v>
      </c>
      <c r="C1450" s="104">
        <f>VLOOKUP(BJB!$G$9:$G$5599,Ctrl!$E$4:$F$399,2,0)</f>
        <v>1</v>
      </c>
      <c r="D1450" s="219">
        <v>1</v>
      </c>
      <c r="E1450" s="104" t="str">
        <f>VLOOKUP(BJB!$F$9:$F$5599,Ctrl!$B$4:$D$399,3,0)</f>
        <v>I</v>
      </c>
      <c r="F1450" s="139" t="s">
        <v>10397</v>
      </c>
      <c r="G1450" s="139" t="s">
        <v>4243</v>
      </c>
      <c r="H1450" s="125"/>
      <c r="I1450" s="220">
        <f>IF(G1449=BJB!$G4522,I1449+1,1)</f>
        <v>1</v>
      </c>
      <c r="J1450" s="912" t="s">
        <v>21554</v>
      </c>
      <c r="K1450" s="121" t="s">
        <v>4257</v>
      </c>
      <c r="L1450" s="104" t="s">
        <v>6477</v>
      </c>
      <c r="M1450" s="104" t="s">
        <v>4258</v>
      </c>
      <c r="N1450" s="120">
        <v>40035</v>
      </c>
      <c r="O1450" s="112">
        <v>100000000</v>
      </c>
      <c r="P1450" s="105" t="s">
        <v>15756</v>
      </c>
      <c r="Q1450" s="120" t="s">
        <v>15752</v>
      </c>
      <c r="R1450" s="105">
        <v>74326389</v>
      </c>
      <c r="S1450" s="108" t="s">
        <v>6855</v>
      </c>
      <c r="T1450" s="120">
        <v>40451</v>
      </c>
      <c r="U1450" s="112">
        <v>71561111.25</v>
      </c>
      <c r="V1450" s="109">
        <v>40451</v>
      </c>
      <c r="W1450" s="141">
        <v>71561111.25</v>
      </c>
      <c r="X1450" s="141">
        <v>0</v>
      </c>
      <c r="Y1450" s="141">
        <v>0</v>
      </c>
      <c r="Z1450" s="141">
        <v>0</v>
      </c>
      <c r="AA1450" s="112">
        <v>0</v>
      </c>
      <c r="AB1450" s="112"/>
      <c r="AC1450" s="112"/>
      <c r="AD1450" s="141"/>
      <c r="AE1450" s="106">
        <v>0</v>
      </c>
      <c r="AF1450" s="106">
        <v>0</v>
      </c>
      <c r="AG1450" s="106">
        <v>0</v>
      </c>
      <c r="AH1450" s="112"/>
      <c r="AI1450" s="112"/>
      <c r="AJ1450" s="112"/>
      <c r="AK1450" s="112"/>
      <c r="AL1450" s="112"/>
      <c r="AM1450" s="112"/>
      <c r="AN1450" s="114">
        <f t="shared" si="44"/>
        <v>0</v>
      </c>
      <c r="AO1450" s="114">
        <f t="shared" si="45"/>
        <v>71561111.25</v>
      </c>
      <c r="AP1450" s="114"/>
      <c r="AQ1450" s="114"/>
      <c r="AR1450" s="114"/>
      <c r="AS1450" s="114"/>
      <c r="AT1450" s="190"/>
    </row>
    <row r="1451" spans="1:46" s="189" customFormat="1" ht="15" customHeight="1" x14ac:dyDescent="0.2">
      <c r="A1451" s="104"/>
      <c r="B1451" s="104">
        <f>VLOOKUP(BJB!$F$9:$F$5599,Ctrl!$B$4:$C$399,2,0)</f>
        <v>4</v>
      </c>
      <c r="C1451" s="104">
        <f>VLOOKUP(BJB!$G$9:$G$5599,Ctrl!$E$4:$F$399,2,0)</f>
        <v>1</v>
      </c>
      <c r="D1451" s="219">
        <v>1</v>
      </c>
      <c r="E1451" s="104" t="str">
        <f>VLOOKUP(BJB!$F$9:$F$5599,Ctrl!$B$4:$D$399,3,0)</f>
        <v>I</v>
      </c>
      <c r="F1451" s="139" t="s">
        <v>10397</v>
      </c>
      <c r="G1451" s="139" t="s">
        <v>4243</v>
      </c>
      <c r="H1451" s="125"/>
      <c r="I1451" s="220">
        <f>IF(G1450=BJB!$G4523,I1450+1,1)</f>
        <v>1</v>
      </c>
      <c r="J1451" s="912" t="s">
        <v>21555</v>
      </c>
      <c r="K1451" s="121" t="s">
        <v>4259</v>
      </c>
      <c r="L1451" s="104" t="s">
        <v>6477</v>
      </c>
      <c r="M1451" s="104" t="s">
        <v>4260</v>
      </c>
      <c r="N1451" s="120">
        <v>40025</v>
      </c>
      <c r="O1451" s="107">
        <v>10000000</v>
      </c>
      <c r="P1451" s="105" t="s">
        <v>6222</v>
      </c>
      <c r="Q1451" s="120" t="s">
        <v>6222</v>
      </c>
      <c r="R1451" s="890">
        <v>0</v>
      </c>
      <c r="S1451" s="108" t="s">
        <v>6856</v>
      </c>
      <c r="T1451" s="109">
        <v>40602</v>
      </c>
      <c r="U1451" s="118">
        <v>5209198</v>
      </c>
      <c r="V1451" s="109" t="s">
        <v>6222</v>
      </c>
      <c r="W1451" s="141">
        <v>0</v>
      </c>
      <c r="X1451" s="141">
        <v>0</v>
      </c>
      <c r="Y1451" s="141">
        <v>0</v>
      </c>
      <c r="Z1451" s="141">
        <v>0</v>
      </c>
      <c r="AA1451" s="112">
        <v>1157500</v>
      </c>
      <c r="AB1451" s="112"/>
      <c r="AC1451" s="118"/>
      <c r="AD1451" s="141"/>
      <c r="AE1451" s="106">
        <v>0</v>
      </c>
      <c r="AF1451" s="106">
        <v>0</v>
      </c>
      <c r="AG1451" s="106">
        <v>0</v>
      </c>
      <c r="AH1451" s="118"/>
      <c r="AI1451" s="118"/>
      <c r="AJ1451" s="118"/>
      <c r="AK1451" s="118"/>
      <c r="AL1451" s="118"/>
      <c r="AM1451" s="118"/>
      <c r="AN1451" s="114">
        <f t="shared" si="44"/>
        <v>1157500</v>
      </c>
      <c r="AO1451" s="114">
        <f t="shared" si="45"/>
        <v>4051698</v>
      </c>
      <c r="AP1451" s="114"/>
      <c r="AQ1451" s="114"/>
      <c r="AR1451" s="114"/>
      <c r="AS1451" s="114"/>
      <c r="AT1451" s="190"/>
    </row>
    <row r="1452" spans="1:46" s="246" customFormat="1" ht="15" customHeight="1" x14ac:dyDescent="0.2">
      <c r="A1452" s="104"/>
      <c r="B1452" s="104">
        <f>VLOOKUP(BJB!$F$9:$F$5599,Ctrl!$B$4:$C$399,2,0)</f>
        <v>4</v>
      </c>
      <c r="C1452" s="104">
        <f>VLOOKUP(BJB!$G$9:$G$5599,Ctrl!$E$4:$F$399,2,0)</f>
        <v>1</v>
      </c>
      <c r="D1452" s="219">
        <v>1</v>
      </c>
      <c r="E1452" s="104" t="str">
        <f>VLOOKUP(BJB!$F$9:$F$5599,Ctrl!$B$4:$D$399,3,0)</f>
        <v>I</v>
      </c>
      <c r="F1452" s="139" t="s">
        <v>10397</v>
      </c>
      <c r="G1452" s="139" t="s">
        <v>4243</v>
      </c>
      <c r="H1452" s="125"/>
      <c r="I1452" s="220">
        <f>IF(G1451=BJB!$G4524,I1451+1,1)</f>
        <v>1</v>
      </c>
      <c r="J1452" s="912" t="s">
        <v>21556</v>
      </c>
      <c r="K1452" s="121" t="s">
        <v>4261</v>
      </c>
      <c r="L1452" s="104" t="s">
        <v>6477</v>
      </c>
      <c r="M1452" s="104" t="s">
        <v>4262</v>
      </c>
      <c r="N1452" s="120">
        <v>40025</v>
      </c>
      <c r="O1452" s="107">
        <v>23000000</v>
      </c>
      <c r="P1452" s="105" t="s">
        <v>6222</v>
      </c>
      <c r="Q1452" s="120" t="s">
        <v>6222</v>
      </c>
      <c r="R1452" s="890">
        <v>0</v>
      </c>
      <c r="S1452" s="108" t="s">
        <v>6856</v>
      </c>
      <c r="T1452" s="109">
        <v>40602</v>
      </c>
      <c r="U1452" s="118">
        <v>17250000</v>
      </c>
      <c r="V1452" s="109" t="s">
        <v>6222</v>
      </c>
      <c r="W1452" s="141">
        <v>0</v>
      </c>
      <c r="X1452" s="141">
        <v>0</v>
      </c>
      <c r="Y1452" s="141">
        <v>0</v>
      </c>
      <c r="Z1452" s="141">
        <v>0</v>
      </c>
      <c r="AA1452" s="112">
        <v>0</v>
      </c>
      <c r="AB1452" s="112"/>
      <c r="AC1452" s="118"/>
      <c r="AD1452" s="141"/>
      <c r="AE1452" s="106">
        <v>0</v>
      </c>
      <c r="AF1452" s="106">
        <v>0</v>
      </c>
      <c r="AG1452" s="106">
        <v>0</v>
      </c>
      <c r="AH1452" s="118"/>
      <c r="AI1452" s="118"/>
      <c r="AJ1452" s="118"/>
      <c r="AK1452" s="118"/>
      <c r="AL1452" s="118"/>
      <c r="AM1452" s="118"/>
      <c r="AN1452" s="114">
        <f t="shared" si="44"/>
        <v>0</v>
      </c>
      <c r="AO1452" s="114">
        <f t="shared" si="45"/>
        <v>17250000</v>
      </c>
      <c r="AP1452" s="114"/>
      <c r="AQ1452" s="114"/>
      <c r="AR1452" s="114"/>
      <c r="AS1452" s="114"/>
      <c r="AT1452" s="236"/>
    </row>
    <row r="1453" spans="1:46" s="248" customFormat="1" ht="15" customHeight="1" x14ac:dyDescent="0.2">
      <c r="A1453" s="104"/>
      <c r="B1453" s="104">
        <f>VLOOKUP(BJB!$F$9:$F$5599,Ctrl!$B$4:$C$399,2,0)</f>
        <v>4</v>
      </c>
      <c r="C1453" s="104">
        <f>VLOOKUP(BJB!$G$9:$G$5599,Ctrl!$E$4:$F$399,2,0)</f>
        <v>1</v>
      </c>
      <c r="D1453" s="219">
        <v>1</v>
      </c>
      <c r="E1453" s="104" t="str">
        <f>VLOOKUP(BJB!$F$9:$F$5599,Ctrl!$B$4:$D$399,3,0)</f>
        <v>I</v>
      </c>
      <c r="F1453" s="139" t="s">
        <v>10397</v>
      </c>
      <c r="G1453" s="139" t="s">
        <v>4243</v>
      </c>
      <c r="H1453" s="125"/>
      <c r="I1453" s="220">
        <f>IF(G1452=BJB!$G4525,I1452+1,1)</f>
        <v>1</v>
      </c>
      <c r="J1453" s="912" t="s">
        <v>21557</v>
      </c>
      <c r="K1453" s="121" t="s">
        <v>4263</v>
      </c>
      <c r="L1453" s="104" t="s">
        <v>6477</v>
      </c>
      <c r="M1453" s="104" t="s">
        <v>4264</v>
      </c>
      <c r="N1453" s="120">
        <v>40022</v>
      </c>
      <c r="O1453" s="107">
        <v>10000000</v>
      </c>
      <c r="P1453" s="105" t="s">
        <v>6222</v>
      </c>
      <c r="Q1453" s="120" t="s">
        <v>6222</v>
      </c>
      <c r="R1453" s="890">
        <v>0</v>
      </c>
      <c r="S1453" s="108" t="s">
        <v>6856</v>
      </c>
      <c r="T1453" s="109">
        <v>40602</v>
      </c>
      <c r="U1453" s="118">
        <v>3816016</v>
      </c>
      <c r="V1453" s="109" t="s">
        <v>6222</v>
      </c>
      <c r="W1453" s="141">
        <v>0</v>
      </c>
      <c r="X1453" s="141">
        <v>0</v>
      </c>
      <c r="Y1453" s="141">
        <v>0</v>
      </c>
      <c r="Z1453" s="141">
        <v>0</v>
      </c>
      <c r="AA1453" s="112">
        <v>3253749</v>
      </c>
      <c r="AB1453" s="112"/>
      <c r="AC1453" s="118"/>
      <c r="AD1453" s="141"/>
      <c r="AE1453" s="106">
        <v>0</v>
      </c>
      <c r="AF1453" s="106">
        <v>0</v>
      </c>
      <c r="AG1453" s="106">
        <v>0</v>
      </c>
      <c r="AH1453" s="118"/>
      <c r="AI1453" s="118"/>
      <c r="AJ1453" s="118"/>
      <c r="AK1453" s="118"/>
      <c r="AL1453" s="118"/>
      <c r="AM1453" s="118"/>
      <c r="AN1453" s="114">
        <f t="shared" si="44"/>
        <v>3253749</v>
      </c>
      <c r="AO1453" s="114">
        <f t="shared" si="45"/>
        <v>562267</v>
      </c>
      <c r="AP1453" s="114"/>
      <c r="AQ1453" s="114"/>
      <c r="AR1453" s="114"/>
      <c r="AS1453" s="114"/>
      <c r="AT1453" s="247"/>
    </row>
    <row r="1454" spans="1:46" s="248" customFormat="1" ht="15" customHeight="1" x14ac:dyDescent="0.2">
      <c r="A1454" s="104"/>
      <c r="B1454" s="104">
        <f>VLOOKUP(BJB!$F$9:$F$5599,Ctrl!$B$4:$C$399,2,0)</f>
        <v>4</v>
      </c>
      <c r="C1454" s="104">
        <f>VLOOKUP(BJB!$G$9:$G$5599,Ctrl!$E$4:$F$399,2,0)</f>
        <v>1</v>
      </c>
      <c r="D1454" s="219">
        <v>1</v>
      </c>
      <c r="E1454" s="104" t="str">
        <f>VLOOKUP(BJB!$F$9:$F$5599,Ctrl!$B$4:$D$399,3,0)</f>
        <v>I</v>
      </c>
      <c r="F1454" s="139" t="s">
        <v>10397</v>
      </c>
      <c r="G1454" s="139" t="s">
        <v>4243</v>
      </c>
      <c r="H1454" s="125"/>
      <c r="I1454" s="220">
        <f>IF(G1453=BJB!$G4526,I1453+1,1)</f>
        <v>1</v>
      </c>
      <c r="J1454" s="912" t="s">
        <v>21558</v>
      </c>
      <c r="K1454" s="121" t="s">
        <v>4265</v>
      </c>
      <c r="L1454" s="104" t="s">
        <v>6477</v>
      </c>
      <c r="M1454" s="104" t="s">
        <v>4266</v>
      </c>
      <c r="N1454" s="120">
        <v>40056</v>
      </c>
      <c r="O1454" s="107">
        <v>15000000</v>
      </c>
      <c r="P1454" s="105" t="s">
        <v>6222</v>
      </c>
      <c r="Q1454" s="120" t="s">
        <v>6222</v>
      </c>
      <c r="R1454" s="890">
        <v>0</v>
      </c>
      <c r="S1454" s="108" t="s">
        <v>6856</v>
      </c>
      <c r="T1454" s="109">
        <v>40602</v>
      </c>
      <c r="U1454" s="118">
        <v>6592016</v>
      </c>
      <c r="V1454" s="109" t="s">
        <v>6222</v>
      </c>
      <c r="W1454" s="141">
        <v>0</v>
      </c>
      <c r="X1454" s="141">
        <v>0</v>
      </c>
      <c r="Y1454" s="141">
        <v>0</v>
      </c>
      <c r="Z1454" s="141">
        <v>0</v>
      </c>
      <c r="AA1454" s="112">
        <v>6427015</v>
      </c>
      <c r="AB1454" s="112"/>
      <c r="AC1454" s="118"/>
      <c r="AD1454" s="141"/>
      <c r="AE1454" s="106">
        <v>0</v>
      </c>
      <c r="AF1454" s="106">
        <v>0</v>
      </c>
      <c r="AG1454" s="106">
        <v>0</v>
      </c>
      <c r="AH1454" s="118"/>
      <c r="AI1454" s="118"/>
      <c r="AJ1454" s="118"/>
      <c r="AK1454" s="118"/>
      <c r="AL1454" s="118"/>
      <c r="AM1454" s="118"/>
      <c r="AN1454" s="114">
        <f t="shared" si="44"/>
        <v>6427015</v>
      </c>
      <c r="AO1454" s="114">
        <f t="shared" si="45"/>
        <v>165001</v>
      </c>
      <c r="AP1454" s="114"/>
      <c r="AQ1454" s="114"/>
      <c r="AR1454" s="114"/>
      <c r="AS1454" s="114"/>
      <c r="AT1454" s="247"/>
    </row>
    <row r="1455" spans="1:46" s="249" customFormat="1" ht="15" customHeight="1" x14ac:dyDescent="0.2">
      <c r="A1455" s="104"/>
      <c r="B1455" s="104">
        <f>VLOOKUP(BJB!$F$9:$F$5599,Ctrl!$B$4:$C$399,2,0)</f>
        <v>4</v>
      </c>
      <c r="C1455" s="104">
        <f>VLOOKUP(BJB!$G$9:$G$5599,Ctrl!$E$4:$F$399,2,0)</f>
        <v>1</v>
      </c>
      <c r="D1455" s="219">
        <v>1</v>
      </c>
      <c r="E1455" s="104" t="str">
        <f>VLOOKUP(BJB!$F$9:$F$5599,Ctrl!$B$4:$D$399,3,0)</f>
        <v>I</v>
      </c>
      <c r="F1455" s="139" t="s">
        <v>10397</v>
      </c>
      <c r="G1455" s="139" t="s">
        <v>4243</v>
      </c>
      <c r="H1455" s="125"/>
      <c r="I1455" s="220">
        <f>IF(G1454=BJB!$G4527,I1454+1,1)</f>
        <v>1</v>
      </c>
      <c r="J1455" s="912" t="s">
        <v>21559</v>
      </c>
      <c r="K1455" s="121" t="s">
        <v>4267</v>
      </c>
      <c r="L1455" s="104" t="s">
        <v>6477</v>
      </c>
      <c r="M1455" s="104" t="s">
        <v>4268</v>
      </c>
      <c r="N1455" s="120">
        <v>40022</v>
      </c>
      <c r="O1455" s="107">
        <v>25000000</v>
      </c>
      <c r="P1455" s="105" t="s">
        <v>6222</v>
      </c>
      <c r="Q1455" s="120" t="s">
        <v>6222</v>
      </c>
      <c r="R1455" s="890">
        <v>0</v>
      </c>
      <c r="S1455" s="108" t="s">
        <v>6856</v>
      </c>
      <c r="T1455" s="109">
        <v>40602</v>
      </c>
      <c r="U1455" s="118">
        <v>13202658</v>
      </c>
      <c r="V1455" s="109" t="s">
        <v>6222</v>
      </c>
      <c r="W1455" s="141">
        <v>0</v>
      </c>
      <c r="X1455" s="141">
        <v>0</v>
      </c>
      <c r="Y1455" s="141">
        <v>0</v>
      </c>
      <c r="Z1455" s="141">
        <v>0</v>
      </c>
      <c r="AA1455" s="112">
        <v>0</v>
      </c>
      <c r="AB1455" s="112"/>
      <c r="AC1455" s="118"/>
      <c r="AD1455" s="141"/>
      <c r="AE1455" s="106">
        <v>0</v>
      </c>
      <c r="AF1455" s="106">
        <v>0</v>
      </c>
      <c r="AG1455" s="106">
        <v>0</v>
      </c>
      <c r="AH1455" s="118"/>
      <c r="AI1455" s="118"/>
      <c r="AJ1455" s="118"/>
      <c r="AK1455" s="118"/>
      <c r="AL1455" s="118"/>
      <c r="AM1455" s="118"/>
      <c r="AN1455" s="114">
        <f t="shared" si="44"/>
        <v>0</v>
      </c>
      <c r="AO1455" s="114">
        <f t="shared" si="45"/>
        <v>13202658</v>
      </c>
      <c r="AP1455" s="114"/>
      <c r="AQ1455" s="114"/>
      <c r="AR1455" s="114"/>
      <c r="AS1455" s="114"/>
      <c r="AT1455" s="238"/>
    </row>
    <row r="1456" spans="1:46" s="243" customFormat="1" ht="15" customHeight="1" x14ac:dyDescent="0.2">
      <c r="A1456" s="104"/>
      <c r="B1456" s="104">
        <f>VLOOKUP(BJB!$F$9:$F$5599,Ctrl!$B$4:$C$399,2,0)</f>
        <v>4</v>
      </c>
      <c r="C1456" s="104">
        <f>VLOOKUP(BJB!$G$9:$G$5599,Ctrl!$E$4:$F$399,2,0)</f>
        <v>1</v>
      </c>
      <c r="D1456" s="219">
        <v>1</v>
      </c>
      <c r="E1456" s="104" t="str">
        <f>VLOOKUP(BJB!$F$9:$F$5599,Ctrl!$B$4:$D$399,3,0)</f>
        <v>I</v>
      </c>
      <c r="F1456" s="139" t="s">
        <v>10397</v>
      </c>
      <c r="G1456" s="139" t="s">
        <v>4243</v>
      </c>
      <c r="H1456" s="125"/>
      <c r="I1456" s="220">
        <f>IF(G1455=BJB!$G4528,I1455+1,1)</f>
        <v>1</v>
      </c>
      <c r="J1456" s="912" t="s">
        <v>21560</v>
      </c>
      <c r="K1456" s="121" t="s">
        <v>2702</v>
      </c>
      <c r="L1456" s="104" t="s">
        <v>6477</v>
      </c>
      <c r="M1456" s="104" t="s">
        <v>4269</v>
      </c>
      <c r="N1456" s="120">
        <v>40178</v>
      </c>
      <c r="O1456" s="107">
        <v>5000000</v>
      </c>
      <c r="P1456" s="105" t="s">
        <v>6222</v>
      </c>
      <c r="Q1456" s="120" t="s">
        <v>6222</v>
      </c>
      <c r="R1456" s="890">
        <v>0</v>
      </c>
      <c r="S1456" s="108" t="s">
        <v>6856</v>
      </c>
      <c r="T1456" s="109">
        <v>40602</v>
      </c>
      <c r="U1456" s="118">
        <v>3056642</v>
      </c>
      <c r="V1456" s="109" t="s">
        <v>6222</v>
      </c>
      <c r="W1456" s="141">
        <v>0</v>
      </c>
      <c r="X1456" s="141">
        <v>0</v>
      </c>
      <c r="Y1456" s="141">
        <v>0</v>
      </c>
      <c r="Z1456" s="141">
        <v>0</v>
      </c>
      <c r="AA1456" s="112">
        <v>3056642</v>
      </c>
      <c r="AB1456" s="112"/>
      <c r="AC1456" s="118"/>
      <c r="AD1456" s="141"/>
      <c r="AE1456" s="106">
        <v>0</v>
      </c>
      <c r="AF1456" s="106">
        <v>0</v>
      </c>
      <c r="AG1456" s="106">
        <v>0</v>
      </c>
      <c r="AH1456" s="118"/>
      <c r="AI1456" s="118"/>
      <c r="AJ1456" s="118"/>
      <c r="AK1456" s="118"/>
      <c r="AL1456" s="118"/>
      <c r="AM1456" s="118"/>
      <c r="AN1456" s="114">
        <f t="shared" si="44"/>
        <v>3056642</v>
      </c>
      <c r="AO1456" s="114">
        <f t="shared" si="45"/>
        <v>0</v>
      </c>
      <c r="AP1456" s="114"/>
      <c r="AQ1456" s="114"/>
      <c r="AR1456" s="114"/>
      <c r="AS1456" s="114"/>
      <c r="AT1456" s="190"/>
    </row>
    <row r="1457" spans="1:46" s="243" customFormat="1" ht="15" customHeight="1" x14ac:dyDescent="0.2">
      <c r="A1457" s="104"/>
      <c r="B1457" s="104">
        <f>VLOOKUP(BJB!$F$9:$F$5599,Ctrl!$B$4:$C$399,2,0)</f>
        <v>4</v>
      </c>
      <c r="C1457" s="104">
        <f>VLOOKUP(BJB!$G$9:$G$5599,Ctrl!$E$4:$F$399,2,0)</f>
        <v>1</v>
      </c>
      <c r="D1457" s="219">
        <v>1</v>
      </c>
      <c r="E1457" s="104" t="str">
        <f>VLOOKUP(BJB!$F$9:$F$5599,Ctrl!$B$4:$D$399,3,0)</f>
        <v>I</v>
      </c>
      <c r="F1457" s="139" t="s">
        <v>10397</v>
      </c>
      <c r="G1457" s="139" t="s">
        <v>4243</v>
      </c>
      <c r="H1457" s="125"/>
      <c r="I1457" s="220">
        <f>IF(G1456=BJB!$G4529,I1456+1,1)</f>
        <v>1</v>
      </c>
      <c r="J1457" s="912" t="s">
        <v>21561</v>
      </c>
      <c r="K1457" s="121" t="s">
        <v>4270</v>
      </c>
      <c r="L1457" s="104" t="s">
        <v>6477</v>
      </c>
      <c r="M1457" s="104" t="s">
        <v>4271</v>
      </c>
      <c r="N1457" s="120">
        <v>39812</v>
      </c>
      <c r="O1457" s="107">
        <v>60000000</v>
      </c>
      <c r="P1457" s="105" t="s">
        <v>6222</v>
      </c>
      <c r="Q1457" s="120" t="s">
        <v>6222</v>
      </c>
      <c r="R1457" s="890">
        <v>0</v>
      </c>
      <c r="S1457" s="108" t="s">
        <v>6857</v>
      </c>
      <c r="T1457" s="109">
        <v>40633</v>
      </c>
      <c r="U1457" s="118">
        <v>43467160</v>
      </c>
      <c r="V1457" s="109" t="s">
        <v>6222</v>
      </c>
      <c r="W1457" s="141">
        <v>0</v>
      </c>
      <c r="X1457" s="141">
        <v>0</v>
      </c>
      <c r="Y1457" s="141">
        <v>0</v>
      </c>
      <c r="Z1457" s="141">
        <v>0</v>
      </c>
      <c r="AA1457" s="112">
        <v>0</v>
      </c>
      <c r="AB1457" s="112"/>
      <c r="AC1457" s="118"/>
      <c r="AD1457" s="141"/>
      <c r="AE1457" s="106">
        <v>0</v>
      </c>
      <c r="AF1457" s="106">
        <v>0</v>
      </c>
      <c r="AG1457" s="106">
        <v>0</v>
      </c>
      <c r="AH1457" s="118"/>
      <c r="AI1457" s="118"/>
      <c r="AJ1457" s="118"/>
      <c r="AK1457" s="118"/>
      <c r="AL1457" s="118"/>
      <c r="AM1457" s="118"/>
      <c r="AN1457" s="114">
        <f t="shared" si="44"/>
        <v>0</v>
      </c>
      <c r="AO1457" s="114">
        <f t="shared" si="45"/>
        <v>43467160</v>
      </c>
      <c r="AP1457" s="114"/>
      <c r="AQ1457" s="114"/>
      <c r="AR1457" s="114"/>
      <c r="AS1457" s="114"/>
      <c r="AT1457" s="190"/>
    </row>
    <row r="1458" spans="1:46" s="190" customFormat="1" ht="15" customHeight="1" x14ac:dyDescent="0.2">
      <c r="A1458" s="104"/>
      <c r="B1458" s="104">
        <f>VLOOKUP(BJB!$F$9:$F$5599,Ctrl!$B$4:$C$399,2,0)</f>
        <v>4</v>
      </c>
      <c r="C1458" s="104">
        <f>VLOOKUP(BJB!$G$9:$G$5599,Ctrl!$E$4:$F$399,2,0)</f>
        <v>1</v>
      </c>
      <c r="D1458" s="219">
        <v>1</v>
      </c>
      <c r="E1458" s="104" t="str">
        <f>VLOOKUP(BJB!$F$9:$F$5599,Ctrl!$B$4:$D$399,3,0)</f>
        <v>I</v>
      </c>
      <c r="F1458" s="139" t="s">
        <v>10397</v>
      </c>
      <c r="G1458" s="139" t="s">
        <v>4243</v>
      </c>
      <c r="H1458" s="125"/>
      <c r="I1458" s="220">
        <f>IF(G1457=BJB!$G4530,I1457+1,1)</f>
        <v>1</v>
      </c>
      <c r="J1458" s="912" t="s">
        <v>21562</v>
      </c>
      <c r="K1458" s="121" t="s">
        <v>4272</v>
      </c>
      <c r="L1458" s="104" t="s">
        <v>6477</v>
      </c>
      <c r="M1458" s="104" t="s">
        <v>4273</v>
      </c>
      <c r="N1458" s="120">
        <v>39812</v>
      </c>
      <c r="O1458" s="107">
        <v>15000000</v>
      </c>
      <c r="P1458" s="105" t="s">
        <v>6222</v>
      </c>
      <c r="Q1458" s="120" t="s">
        <v>6222</v>
      </c>
      <c r="R1458" s="890">
        <v>0</v>
      </c>
      <c r="S1458" s="108" t="s">
        <v>6857</v>
      </c>
      <c r="T1458" s="109">
        <v>40633</v>
      </c>
      <c r="U1458" s="118">
        <v>5446713</v>
      </c>
      <c r="V1458" s="109" t="s">
        <v>6222</v>
      </c>
      <c r="W1458" s="141">
        <v>0</v>
      </c>
      <c r="X1458" s="141">
        <v>0</v>
      </c>
      <c r="Y1458" s="141">
        <v>0</v>
      </c>
      <c r="Z1458" s="141">
        <v>0</v>
      </c>
      <c r="AA1458" s="112">
        <v>5446713</v>
      </c>
      <c r="AB1458" s="112"/>
      <c r="AC1458" s="118"/>
      <c r="AD1458" s="141"/>
      <c r="AE1458" s="106">
        <v>0</v>
      </c>
      <c r="AF1458" s="106">
        <v>0</v>
      </c>
      <c r="AG1458" s="106">
        <v>0</v>
      </c>
      <c r="AH1458" s="118"/>
      <c r="AI1458" s="118"/>
      <c r="AJ1458" s="118"/>
      <c r="AK1458" s="118"/>
      <c r="AL1458" s="118"/>
      <c r="AM1458" s="118"/>
      <c r="AN1458" s="114">
        <f t="shared" si="44"/>
        <v>5446713</v>
      </c>
      <c r="AO1458" s="114">
        <f t="shared" si="45"/>
        <v>0</v>
      </c>
      <c r="AP1458" s="114"/>
      <c r="AQ1458" s="114"/>
      <c r="AR1458" s="114"/>
      <c r="AS1458" s="114"/>
    </row>
    <row r="1459" spans="1:46" s="190" customFormat="1" ht="15" customHeight="1" x14ac:dyDescent="0.2">
      <c r="A1459" s="104"/>
      <c r="B1459" s="104">
        <f>VLOOKUP(BJB!$F$9:$F$5599,Ctrl!$B$4:$C$399,2,0)</f>
        <v>4</v>
      </c>
      <c r="C1459" s="104">
        <f>VLOOKUP(BJB!$G$9:$G$5599,Ctrl!$E$4:$F$399,2,0)</f>
        <v>1</v>
      </c>
      <c r="D1459" s="219">
        <v>1</v>
      </c>
      <c r="E1459" s="104" t="str">
        <f>VLOOKUP(BJB!$F$9:$F$5599,Ctrl!$B$4:$D$399,3,0)</f>
        <v>I</v>
      </c>
      <c r="F1459" s="139" t="s">
        <v>10397</v>
      </c>
      <c r="G1459" s="139" t="s">
        <v>4243</v>
      </c>
      <c r="H1459" s="125"/>
      <c r="I1459" s="220">
        <f>IF(G1458=BJB!$G4531,I1458+1,1)</f>
        <v>1</v>
      </c>
      <c r="J1459" s="912" t="s">
        <v>21563</v>
      </c>
      <c r="K1459" s="121" t="s">
        <v>4274</v>
      </c>
      <c r="L1459" s="104" t="s">
        <v>6477</v>
      </c>
      <c r="M1459" s="104" t="s">
        <v>4275</v>
      </c>
      <c r="N1459" s="120">
        <v>40056</v>
      </c>
      <c r="O1459" s="107">
        <v>25000000</v>
      </c>
      <c r="P1459" s="105" t="s">
        <v>6222</v>
      </c>
      <c r="Q1459" s="120" t="s">
        <v>6222</v>
      </c>
      <c r="R1459" s="890">
        <v>0</v>
      </c>
      <c r="S1459" s="108" t="s">
        <v>6857</v>
      </c>
      <c r="T1459" s="109">
        <v>40633</v>
      </c>
      <c r="U1459" s="118">
        <v>11904930</v>
      </c>
      <c r="V1459" s="109" t="s">
        <v>6222</v>
      </c>
      <c r="W1459" s="141">
        <v>0</v>
      </c>
      <c r="X1459" s="141">
        <v>0</v>
      </c>
      <c r="Y1459" s="141">
        <v>0</v>
      </c>
      <c r="Z1459" s="141">
        <v>0</v>
      </c>
      <c r="AA1459" s="112">
        <v>5797500</v>
      </c>
      <c r="AB1459" s="112"/>
      <c r="AC1459" s="118"/>
      <c r="AD1459" s="141"/>
      <c r="AE1459" s="106">
        <v>0</v>
      </c>
      <c r="AF1459" s="106">
        <v>0</v>
      </c>
      <c r="AG1459" s="106">
        <v>0</v>
      </c>
      <c r="AH1459" s="118"/>
      <c r="AI1459" s="118"/>
      <c r="AJ1459" s="118"/>
      <c r="AK1459" s="118"/>
      <c r="AL1459" s="118"/>
      <c r="AM1459" s="118"/>
      <c r="AN1459" s="114">
        <f t="shared" si="44"/>
        <v>5797500</v>
      </c>
      <c r="AO1459" s="114">
        <f t="shared" si="45"/>
        <v>6107430</v>
      </c>
      <c r="AP1459" s="114"/>
      <c r="AQ1459" s="114"/>
      <c r="AR1459" s="114"/>
      <c r="AS1459" s="114"/>
    </row>
    <row r="1460" spans="1:46" s="190" customFormat="1" ht="15" customHeight="1" x14ac:dyDescent="0.2">
      <c r="A1460" s="104"/>
      <c r="B1460" s="104">
        <f>VLOOKUP(BJB!$F$9:$F$5599,Ctrl!$B$4:$C$399,2,0)</f>
        <v>4</v>
      </c>
      <c r="C1460" s="104">
        <f>VLOOKUP(BJB!$G$9:$G$5599,Ctrl!$E$4:$F$399,2,0)</f>
        <v>1</v>
      </c>
      <c r="D1460" s="219">
        <v>1</v>
      </c>
      <c r="E1460" s="104" t="str">
        <f>VLOOKUP(BJB!$F$9:$F$5599,Ctrl!$B$4:$D$399,3,0)</f>
        <v>I</v>
      </c>
      <c r="F1460" s="139" t="s">
        <v>10397</v>
      </c>
      <c r="G1460" s="139" t="s">
        <v>4243</v>
      </c>
      <c r="H1460" s="125"/>
      <c r="I1460" s="220">
        <f>IF(G1459=BJB!$G4532,I1459+1,1)</f>
        <v>1</v>
      </c>
      <c r="J1460" s="912" t="s">
        <v>21564</v>
      </c>
      <c r="K1460" s="121" t="s">
        <v>3064</v>
      </c>
      <c r="L1460" s="104" t="s">
        <v>6477</v>
      </c>
      <c r="M1460" s="104" t="s">
        <v>4276</v>
      </c>
      <c r="N1460" s="120">
        <v>40228</v>
      </c>
      <c r="O1460" s="107">
        <v>20000000</v>
      </c>
      <c r="P1460" s="105" t="s">
        <v>6222</v>
      </c>
      <c r="Q1460" s="120" t="s">
        <v>6222</v>
      </c>
      <c r="R1460" s="890">
        <v>0</v>
      </c>
      <c r="S1460" s="108" t="s">
        <v>6857</v>
      </c>
      <c r="T1460" s="109">
        <v>40633</v>
      </c>
      <c r="U1460" s="118">
        <v>15000000</v>
      </c>
      <c r="V1460" s="109" t="s">
        <v>6222</v>
      </c>
      <c r="W1460" s="141">
        <v>0</v>
      </c>
      <c r="X1460" s="141">
        <v>0</v>
      </c>
      <c r="Y1460" s="141">
        <v>0</v>
      </c>
      <c r="Z1460" s="141">
        <v>0</v>
      </c>
      <c r="AA1460" s="112">
        <v>0</v>
      </c>
      <c r="AB1460" s="112"/>
      <c r="AC1460" s="118"/>
      <c r="AD1460" s="141"/>
      <c r="AE1460" s="106">
        <v>0</v>
      </c>
      <c r="AF1460" s="106">
        <v>0</v>
      </c>
      <c r="AG1460" s="106">
        <v>0</v>
      </c>
      <c r="AH1460" s="118"/>
      <c r="AI1460" s="118"/>
      <c r="AJ1460" s="118"/>
      <c r="AK1460" s="118"/>
      <c r="AL1460" s="118"/>
      <c r="AM1460" s="118"/>
      <c r="AN1460" s="114">
        <f t="shared" si="44"/>
        <v>0</v>
      </c>
      <c r="AO1460" s="114">
        <f t="shared" si="45"/>
        <v>15000000</v>
      </c>
      <c r="AP1460" s="114"/>
      <c r="AQ1460" s="114"/>
      <c r="AR1460" s="114"/>
      <c r="AS1460" s="114"/>
    </row>
    <row r="1461" spans="1:46" s="190" customFormat="1" ht="15" customHeight="1" x14ac:dyDescent="0.2">
      <c r="A1461" s="104"/>
      <c r="B1461" s="104">
        <f>VLOOKUP(BJB!$F$9:$F$5599,Ctrl!$B$4:$C$399,2,0)</f>
        <v>4</v>
      </c>
      <c r="C1461" s="104">
        <f>VLOOKUP(BJB!$G$9:$G$5599,Ctrl!$E$4:$F$399,2,0)</f>
        <v>1</v>
      </c>
      <c r="D1461" s="219">
        <v>1</v>
      </c>
      <c r="E1461" s="104" t="str">
        <f>VLOOKUP(BJB!$F$9:$F$5599,Ctrl!$B$4:$D$399,3,0)</f>
        <v>I</v>
      </c>
      <c r="F1461" s="139" t="s">
        <v>10397</v>
      </c>
      <c r="G1461" s="139" t="s">
        <v>4243</v>
      </c>
      <c r="H1461" s="125"/>
      <c r="I1461" s="220">
        <f>IF(G1460=BJB!$G4533,I1460+1,1)</f>
        <v>1</v>
      </c>
      <c r="J1461" s="912" t="s">
        <v>21565</v>
      </c>
      <c r="K1461" s="121" t="s">
        <v>4277</v>
      </c>
      <c r="L1461" s="104" t="s">
        <v>6477</v>
      </c>
      <c r="M1461" s="104" t="s">
        <v>4260</v>
      </c>
      <c r="N1461" s="120">
        <v>40025</v>
      </c>
      <c r="O1461" s="107">
        <v>10000000</v>
      </c>
      <c r="P1461" s="105" t="s">
        <v>6222</v>
      </c>
      <c r="Q1461" s="120" t="s">
        <v>6222</v>
      </c>
      <c r="R1461" s="890">
        <v>0</v>
      </c>
      <c r="S1461" s="108" t="s">
        <v>6857</v>
      </c>
      <c r="T1461" s="109">
        <v>40633</v>
      </c>
      <c r="U1461" s="118">
        <v>2818744</v>
      </c>
      <c r="V1461" s="109" t="s">
        <v>6222</v>
      </c>
      <c r="W1461" s="141">
        <v>0</v>
      </c>
      <c r="X1461" s="141">
        <v>0</v>
      </c>
      <c r="Y1461" s="141">
        <v>0</v>
      </c>
      <c r="Z1461" s="141">
        <v>0</v>
      </c>
      <c r="AA1461" s="112">
        <v>517500</v>
      </c>
      <c r="AB1461" s="112"/>
      <c r="AC1461" s="118"/>
      <c r="AD1461" s="141"/>
      <c r="AE1461" s="106">
        <v>0</v>
      </c>
      <c r="AF1461" s="106">
        <v>0</v>
      </c>
      <c r="AG1461" s="106">
        <v>0</v>
      </c>
      <c r="AH1461" s="118"/>
      <c r="AI1461" s="118"/>
      <c r="AJ1461" s="118"/>
      <c r="AK1461" s="118"/>
      <c r="AL1461" s="118"/>
      <c r="AM1461" s="118"/>
      <c r="AN1461" s="114">
        <f t="shared" si="44"/>
        <v>517500</v>
      </c>
      <c r="AO1461" s="114">
        <f t="shared" si="45"/>
        <v>2301244</v>
      </c>
      <c r="AP1461" s="114"/>
      <c r="AQ1461" s="114"/>
      <c r="AR1461" s="114"/>
      <c r="AS1461" s="114"/>
    </row>
    <row r="1462" spans="1:46" s="190" customFormat="1" ht="15" customHeight="1" x14ac:dyDescent="0.2">
      <c r="A1462" s="104"/>
      <c r="B1462" s="104">
        <f>VLOOKUP(BJB!$F$9:$F$5599,Ctrl!$B$4:$C$399,2,0)</f>
        <v>4</v>
      </c>
      <c r="C1462" s="104">
        <f>VLOOKUP(BJB!$G$9:$G$5599,Ctrl!$E$4:$F$399,2,0)</f>
        <v>1</v>
      </c>
      <c r="D1462" s="219">
        <v>1</v>
      </c>
      <c r="E1462" s="104" t="str">
        <f>VLOOKUP(BJB!$F$9:$F$5599,Ctrl!$B$4:$D$399,3,0)</f>
        <v>I</v>
      </c>
      <c r="F1462" s="139" t="s">
        <v>10397</v>
      </c>
      <c r="G1462" s="139" t="s">
        <v>4243</v>
      </c>
      <c r="H1462" s="125"/>
      <c r="I1462" s="220">
        <f>IF(G1461=BJB!$G4534,I1461+1,1)</f>
        <v>1</v>
      </c>
      <c r="J1462" s="912" t="s">
        <v>21566</v>
      </c>
      <c r="K1462" s="121" t="s">
        <v>4278</v>
      </c>
      <c r="L1462" s="104" t="s">
        <v>6477</v>
      </c>
      <c r="M1462" s="104" t="s">
        <v>4279</v>
      </c>
      <c r="N1462" s="120">
        <v>40178</v>
      </c>
      <c r="O1462" s="107">
        <v>20000000</v>
      </c>
      <c r="P1462" s="105" t="s">
        <v>6222</v>
      </c>
      <c r="Q1462" s="120" t="s">
        <v>6222</v>
      </c>
      <c r="R1462" s="890">
        <v>0</v>
      </c>
      <c r="S1462" s="108" t="s">
        <v>6857</v>
      </c>
      <c r="T1462" s="109">
        <v>40633</v>
      </c>
      <c r="U1462" s="118">
        <v>11778123</v>
      </c>
      <c r="V1462" s="109" t="s">
        <v>6222</v>
      </c>
      <c r="W1462" s="141">
        <v>0</v>
      </c>
      <c r="X1462" s="141">
        <v>0</v>
      </c>
      <c r="Y1462" s="141">
        <v>0</v>
      </c>
      <c r="Z1462" s="141">
        <v>0</v>
      </c>
      <c r="AA1462" s="112">
        <v>1222500</v>
      </c>
      <c r="AB1462" s="112"/>
      <c r="AC1462" s="118"/>
      <c r="AD1462" s="141"/>
      <c r="AE1462" s="106">
        <v>0</v>
      </c>
      <c r="AF1462" s="106">
        <v>0</v>
      </c>
      <c r="AG1462" s="106">
        <v>0</v>
      </c>
      <c r="AH1462" s="118"/>
      <c r="AI1462" s="118"/>
      <c r="AJ1462" s="118"/>
      <c r="AK1462" s="118"/>
      <c r="AL1462" s="118"/>
      <c r="AM1462" s="118"/>
      <c r="AN1462" s="114">
        <f t="shared" si="44"/>
        <v>1222500</v>
      </c>
      <c r="AO1462" s="114">
        <f t="shared" si="45"/>
        <v>10555623</v>
      </c>
      <c r="AP1462" s="114"/>
      <c r="AQ1462" s="114"/>
      <c r="AR1462" s="114"/>
      <c r="AS1462" s="114"/>
    </row>
    <row r="1463" spans="1:46" s="190" customFormat="1" ht="15" customHeight="1" x14ac:dyDescent="0.2">
      <c r="A1463" s="104"/>
      <c r="B1463" s="104">
        <f>VLOOKUP(BJB!$F$9:$F$5599,Ctrl!$B$4:$C$399,2,0)</f>
        <v>4</v>
      </c>
      <c r="C1463" s="104">
        <f>VLOOKUP(BJB!$G$9:$G$5599,Ctrl!$E$4:$F$399,2,0)</f>
        <v>1</v>
      </c>
      <c r="D1463" s="219">
        <v>1</v>
      </c>
      <c r="E1463" s="104" t="str">
        <f>VLOOKUP(BJB!$F$9:$F$5599,Ctrl!$B$4:$D$399,3,0)</f>
        <v>I</v>
      </c>
      <c r="F1463" s="139" t="s">
        <v>10397</v>
      </c>
      <c r="G1463" s="139" t="s">
        <v>4243</v>
      </c>
      <c r="H1463" s="125"/>
      <c r="I1463" s="220">
        <f>IF(G1462=BJB!$G4536,I1462+1,1)</f>
        <v>1</v>
      </c>
      <c r="J1463" s="912" t="s">
        <v>21567</v>
      </c>
      <c r="K1463" s="121" t="s">
        <v>4281</v>
      </c>
      <c r="L1463" s="104" t="s">
        <v>6477</v>
      </c>
      <c r="M1463" s="104" t="s">
        <v>4282</v>
      </c>
      <c r="N1463" s="120">
        <v>40249</v>
      </c>
      <c r="O1463" s="107">
        <v>14000000</v>
      </c>
      <c r="P1463" s="105" t="s">
        <v>6222</v>
      </c>
      <c r="Q1463" s="120" t="s">
        <v>6222</v>
      </c>
      <c r="R1463" s="890">
        <v>0</v>
      </c>
      <c r="S1463" s="108" t="s">
        <v>6858</v>
      </c>
      <c r="T1463" s="109">
        <v>40676</v>
      </c>
      <c r="U1463" s="118">
        <v>10500000</v>
      </c>
      <c r="V1463" s="109" t="s">
        <v>6222</v>
      </c>
      <c r="W1463" s="141">
        <v>0</v>
      </c>
      <c r="X1463" s="141">
        <v>0</v>
      </c>
      <c r="Y1463" s="141">
        <v>0</v>
      </c>
      <c r="Z1463" s="141">
        <v>0</v>
      </c>
      <c r="AA1463" s="112">
        <v>0</v>
      </c>
      <c r="AB1463" s="112"/>
      <c r="AC1463" s="118"/>
      <c r="AD1463" s="141"/>
      <c r="AE1463" s="106">
        <v>0</v>
      </c>
      <c r="AF1463" s="106">
        <v>0</v>
      </c>
      <c r="AG1463" s="106">
        <v>0</v>
      </c>
      <c r="AH1463" s="118"/>
      <c r="AI1463" s="118"/>
      <c r="AJ1463" s="118"/>
      <c r="AK1463" s="118"/>
      <c r="AL1463" s="118"/>
      <c r="AM1463" s="118"/>
      <c r="AN1463" s="114">
        <f t="shared" si="44"/>
        <v>0</v>
      </c>
      <c r="AO1463" s="114">
        <f t="shared" si="45"/>
        <v>10500000</v>
      </c>
      <c r="AP1463" s="114"/>
      <c r="AQ1463" s="114"/>
      <c r="AR1463" s="114"/>
      <c r="AS1463" s="114"/>
    </row>
    <row r="1464" spans="1:46" s="191" customFormat="1" ht="15" customHeight="1" x14ac:dyDescent="0.2">
      <c r="A1464" s="104"/>
      <c r="B1464" s="104">
        <f>VLOOKUP(BJB!$F$9:$F$5599,Ctrl!$B$4:$C$399,2,0)</f>
        <v>4</v>
      </c>
      <c r="C1464" s="104">
        <f>VLOOKUP(BJB!$G$9:$G$5599,Ctrl!$E$4:$F$399,2,0)</f>
        <v>1</v>
      </c>
      <c r="D1464" s="219">
        <v>1</v>
      </c>
      <c r="E1464" s="104" t="str">
        <f>VLOOKUP(BJB!$F$9:$F$5599,Ctrl!$B$4:$D$399,3,0)</f>
        <v>I</v>
      </c>
      <c r="F1464" s="139" t="s">
        <v>10397</v>
      </c>
      <c r="G1464" s="139" t="s">
        <v>4243</v>
      </c>
      <c r="H1464" s="125"/>
      <c r="I1464" s="220">
        <f>IF(G1463=BJB!$G4537,I1463+1,1)</f>
        <v>1</v>
      </c>
      <c r="J1464" s="912" t="s">
        <v>21568</v>
      </c>
      <c r="K1464" s="121" t="s">
        <v>3994</v>
      </c>
      <c r="L1464" s="104" t="s">
        <v>6477</v>
      </c>
      <c r="M1464" s="104" t="s">
        <v>4283</v>
      </c>
      <c r="N1464" s="120">
        <v>39972</v>
      </c>
      <c r="O1464" s="107">
        <v>15000000</v>
      </c>
      <c r="P1464" s="105" t="s">
        <v>6222</v>
      </c>
      <c r="Q1464" s="120" t="s">
        <v>6222</v>
      </c>
      <c r="R1464" s="890">
        <v>0</v>
      </c>
      <c r="S1464" s="108" t="s">
        <v>6858</v>
      </c>
      <c r="T1464" s="109">
        <v>40676</v>
      </c>
      <c r="U1464" s="118">
        <v>7838709</v>
      </c>
      <c r="V1464" s="109" t="s">
        <v>6222</v>
      </c>
      <c r="W1464" s="141">
        <v>0</v>
      </c>
      <c r="X1464" s="141">
        <v>0</v>
      </c>
      <c r="Y1464" s="141">
        <v>0</v>
      </c>
      <c r="Z1464" s="141">
        <v>0</v>
      </c>
      <c r="AA1464" s="112">
        <v>2183672</v>
      </c>
      <c r="AB1464" s="112"/>
      <c r="AC1464" s="118"/>
      <c r="AD1464" s="141"/>
      <c r="AE1464" s="106">
        <v>0</v>
      </c>
      <c r="AF1464" s="106">
        <v>0</v>
      </c>
      <c r="AG1464" s="106">
        <v>0</v>
      </c>
      <c r="AH1464" s="118"/>
      <c r="AI1464" s="118"/>
      <c r="AJ1464" s="118"/>
      <c r="AK1464" s="118"/>
      <c r="AL1464" s="118"/>
      <c r="AM1464" s="118"/>
      <c r="AN1464" s="114">
        <f t="shared" si="44"/>
        <v>2183672</v>
      </c>
      <c r="AO1464" s="114">
        <f t="shared" si="45"/>
        <v>5655037</v>
      </c>
      <c r="AP1464" s="114"/>
      <c r="AQ1464" s="114"/>
      <c r="AR1464" s="114"/>
      <c r="AS1464" s="114"/>
      <c r="AT1464" s="190"/>
    </row>
    <row r="1465" spans="1:46" s="190" customFormat="1" ht="15" customHeight="1" x14ac:dyDescent="0.2">
      <c r="A1465" s="104"/>
      <c r="B1465" s="104">
        <f>VLOOKUP(BJB!$F$9:$F$5599,Ctrl!$B$4:$C$399,2,0)</f>
        <v>4</v>
      </c>
      <c r="C1465" s="104">
        <f>VLOOKUP(BJB!$G$9:$G$5599,Ctrl!$E$4:$F$399,2,0)</f>
        <v>1</v>
      </c>
      <c r="D1465" s="219">
        <v>1</v>
      </c>
      <c r="E1465" s="104" t="str">
        <f>VLOOKUP(BJB!$F$9:$F$5599,Ctrl!$B$4:$D$399,3,0)</f>
        <v>I</v>
      </c>
      <c r="F1465" s="139" t="s">
        <v>10397</v>
      </c>
      <c r="G1465" s="139" t="s">
        <v>4243</v>
      </c>
      <c r="H1465" s="125">
        <v>1100326000119</v>
      </c>
      <c r="I1465" s="220">
        <f>IF(G1464=BJB!$G4538,I1464+1,1)</f>
        <v>1</v>
      </c>
      <c r="J1465" s="912" t="s">
        <v>21569</v>
      </c>
      <c r="K1465" s="121" t="s">
        <v>4284</v>
      </c>
      <c r="L1465" s="104" t="s">
        <v>6477</v>
      </c>
      <c r="M1465" s="104" t="s">
        <v>4285</v>
      </c>
      <c r="N1465" s="120">
        <v>40291</v>
      </c>
      <c r="O1465" s="107">
        <v>9000000</v>
      </c>
      <c r="P1465" s="105" t="s">
        <v>6222</v>
      </c>
      <c r="Q1465" s="120" t="s">
        <v>6222</v>
      </c>
      <c r="R1465" s="890">
        <v>0</v>
      </c>
      <c r="S1465" s="108" t="s">
        <v>6858</v>
      </c>
      <c r="T1465" s="109">
        <v>40676</v>
      </c>
      <c r="U1465" s="118">
        <v>5187558</v>
      </c>
      <c r="V1465" s="109" t="s">
        <v>6222</v>
      </c>
      <c r="W1465" s="141">
        <v>0</v>
      </c>
      <c r="X1465" s="141">
        <v>0</v>
      </c>
      <c r="Y1465" s="141">
        <v>0</v>
      </c>
      <c r="Z1465" s="141">
        <v>0</v>
      </c>
      <c r="AA1465" s="112">
        <v>713618</v>
      </c>
      <c r="AB1465" s="112"/>
      <c r="AC1465" s="132"/>
      <c r="AD1465" s="141"/>
      <c r="AE1465" s="106">
        <v>0</v>
      </c>
      <c r="AF1465" s="106">
        <v>0</v>
      </c>
      <c r="AG1465" s="106">
        <v>0</v>
      </c>
      <c r="AH1465" s="118"/>
      <c r="AI1465" s="118"/>
      <c r="AJ1465" s="118"/>
      <c r="AK1465" s="118"/>
      <c r="AL1465" s="118"/>
      <c r="AM1465" s="118"/>
      <c r="AN1465" s="114">
        <f t="shared" si="44"/>
        <v>713618</v>
      </c>
      <c r="AO1465" s="114">
        <f t="shared" si="45"/>
        <v>4473940</v>
      </c>
      <c r="AP1465" s="114"/>
      <c r="AQ1465" s="114"/>
      <c r="AR1465" s="114"/>
      <c r="AS1465" s="114"/>
    </row>
    <row r="1466" spans="1:46" s="190" customFormat="1" ht="15" customHeight="1" x14ac:dyDescent="0.2">
      <c r="A1466" s="104"/>
      <c r="B1466" s="104">
        <f>VLOOKUP(BJB!$F$9:$F$5599,Ctrl!$B$4:$C$399,2,0)</f>
        <v>4</v>
      </c>
      <c r="C1466" s="104">
        <f>VLOOKUP(BJB!$G$9:$G$5599,Ctrl!$E$4:$F$399,2,0)</f>
        <v>1</v>
      </c>
      <c r="D1466" s="219">
        <v>1</v>
      </c>
      <c r="E1466" s="104" t="str">
        <f>VLOOKUP(BJB!$F$9:$F$5599,Ctrl!$B$4:$D$399,3,0)</f>
        <v>I</v>
      </c>
      <c r="F1466" s="139" t="s">
        <v>10397</v>
      </c>
      <c r="G1466" s="139" t="s">
        <v>4243</v>
      </c>
      <c r="H1466" s="125"/>
      <c r="I1466" s="220">
        <f>IF(G1465=BJB!$G4539,I1465+1,1)</f>
        <v>1</v>
      </c>
      <c r="J1466" s="912" t="s">
        <v>21570</v>
      </c>
      <c r="K1466" s="121" t="s">
        <v>4286</v>
      </c>
      <c r="L1466" s="104" t="s">
        <v>6477</v>
      </c>
      <c r="M1466" s="104" t="s">
        <v>4287</v>
      </c>
      <c r="N1466" s="120">
        <v>40319</v>
      </c>
      <c r="O1466" s="107">
        <v>25000000</v>
      </c>
      <c r="P1466" s="105" t="s">
        <v>6222</v>
      </c>
      <c r="Q1466" s="120" t="s">
        <v>6222</v>
      </c>
      <c r="R1466" s="890">
        <v>0</v>
      </c>
      <c r="S1466" s="108" t="s">
        <v>6858</v>
      </c>
      <c r="T1466" s="109">
        <v>40676</v>
      </c>
      <c r="U1466" s="118">
        <v>16937717</v>
      </c>
      <c r="V1466" s="109" t="s">
        <v>6222</v>
      </c>
      <c r="W1466" s="141">
        <v>0</v>
      </c>
      <c r="X1466" s="141">
        <v>0</v>
      </c>
      <c r="Y1466" s="141">
        <v>0</v>
      </c>
      <c r="Z1466" s="141">
        <v>0</v>
      </c>
      <c r="AA1466" s="112">
        <v>16937717</v>
      </c>
      <c r="AB1466" s="112"/>
      <c r="AC1466" s="118"/>
      <c r="AD1466" s="141"/>
      <c r="AE1466" s="106">
        <v>0</v>
      </c>
      <c r="AF1466" s="106">
        <v>0</v>
      </c>
      <c r="AG1466" s="106">
        <v>0</v>
      </c>
      <c r="AH1466" s="118"/>
      <c r="AI1466" s="118"/>
      <c r="AJ1466" s="118"/>
      <c r="AK1466" s="118"/>
      <c r="AL1466" s="118"/>
      <c r="AM1466" s="118"/>
      <c r="AN1466" s="114">
        <f t="shared" si="44"/>
        <v>16937717</v>
      </c>
      <c r="AO1466" s="114">
        <f t="shared" si="45"/>
        <v>0</v>
      </c>
      <c r="AP1466" s="114"/>
      <c r="AQ1466" s="114"/>
      <c r="AR1466" s="114"/>
      <c r="AS1466" s="114"/>
    </row>
    <row r="1467" spans="1:46" s="190" customFormat="1" ht="15" customHeight="1" x14ac:dyDescent="0.2">
      <c r="A1467" s="104"/>
      <c r="B1467" s="104">
        <f>VLOOKUP(BJB!$F$9:$F$5599,Ctrl!$B$4:$C$399,2,0)</f>
        <v>4</v>
      </c>
      <c r="C1467" s="104">
        <f>VLOOKUP(BJB!$G$9:$G$5599,Ctrl!$E$4:$F$399,2,0)</f>
        <v>1</v>
      </c>
      <c r="D1467" s="219">
        <v>1</v>
      </c>
      <c r="E1467" s="104" t="str">
        <f>VLOOKUP(BJB!$F$9:$F$5599,Ctrl!$B$4:$D$399,3,0)</f>
        <v>I</v>
      </c>
      <c r="F1467" s="139" t="s">
        <v>10397</v>
      </c>
      <c r="G1467" s="139" t="s">
        <v>4243</v>
      </c>
      <c r="H1467" s="125"/>
      <c r="I1467" s="220">
        <f>IF(G1466=BJB!$G4540,I1466+1,1)</f>
        <v>1</v>
      </c>
      <c r="J1467" s="912" t="s">
        <v>21571</v>
      </c>
      <c r="K1467" s="121" t="s">
        <v>4288</v>
      </c>
      <c r="L1467" s="104" t="s">
        <v>6477</v>
      </c>
      <c r="M1467" s="104" t="s">
        <v>4289</v>
      </c>
      <c r="N1467" s="120">
        <v>40085</v>
      </c>
      <c r="O1467" s="107">
        <v>10000000</v>
      </c>
      <c r="P1467" s="105" t="s">
        <v>6222</v>
      </c>
      <c r="Q1467" s="120" t="s">
        <v>6222</v>
      </c>
      <c r="R1467" s="890">
        <v>0</v>
      </c>
      <c r="S1467" s="108" t="s">
        <v>6858</v>
      </c>
      <c r="T1467" s="109">
        <v>40676</v>
      </c>
      <c r="U1467" s="118">
        <v>6228636</v>
      </c>
      <c r="V1467" s="109" t="s">
        <v>6222</v>
      </c>
      <c r="W1467" s="141">
        <v>0</v>
      </c>
      <c r="X1467" s="141">
        <v>0</v>
      </c>
      <c r="Y1467" s="141">
        <v>0</v>
      </c>
      <c r="Z1467" s="141">
        <v>0</v>
      </c>
      <c r="AA1467" s="112">
        <v>3211998</v>
      </c>
      <c r="AB1467" s="112"/>
      <c r="AC1467" s="118"/>
      <c r="AD1467" s="141"/>
      <c r="AE1467" s="106">
        <v>0</v>
      </c>
      <c r="AF1467" s="106">
        <v>0</v>
      </c>
      <c r="AG1467" s="106">
        <v>0</v>
      </c>
      <c r="AH1467" s="118"/>
      <c r="AI1467" s="118"/>
      <c r="AJ1467" s="118"/>
      <c r="AK1467" s="118"/>
      <c r="AL1467" s="118"/>
      <c r="AM1467" s="118"/>
      <c r="AN1467" s="114">
        <f t="shared" si="44"/>
        <v>3211998</v>
      </c>
      <c r="AO1467" s="114">
        <f t="shared" si="45"/>
        <v>3016638</v>
      </c>
      <c r="AP1467" s="114"/>
      <c r="AQ1467" s="114"/>
      <c r="AR1467" s="114"/>
      <c r="AS1467" s="114"/>
    </row>
    <row r="1468" spans="1:46" s="190" customFormat="1" ht="15" customHeight="1" x14ac:dyDescent="0.2">
      <c r="A1468" s="104"/>
      <c r="B1468" s="104">
        <f>VLOOKUP(BJB!$F$9:$F$5599,Ctrl!$B$4:$C$399,2,0)</f>
        <v>4</v>
      </c>
      <c r="C1468" s="104">
        <f>VLOOKUP(BJB!$G$9:$G$5599,Ctrl!$E$4:$F$399,2,0)</f>
        <v>1</v>
      </c>
      <c r="D1468" s="219">
        <v>1</v>
      </c>
      <c r="E1468" s="104" t="str">
        <f>VLOOKUP(BJB!$F$9:$F$5599,Ctrl!$B$4:$D$399,3,0)</f>
        <v>I</v>
      </c>
      <c r="F1468" s="139" t="s">
        <v>10397</v>
      </c>
      <c r="G1468" s="139" t="s">
        <v>4243</v>
      </c>
      <c r="H1468" s="125"/>
      <c r="I1468" s="220">
        <f>IF(G1467=BJB!$G4541,I1467+1,1)</f>
        <v>1</v>
      </c>
      <c r="J1468" s="912" t="s">
        <v>21572</v>
      </c>
      <c r="K1468" s="121" t="s">
        <v>4290</v>
      </c>
      <c r="L1468" s="104" t="s">
        <v>6477</v>
      </c>
      <c r="M1468" s="104" t="s">
        <v>4291</v>
      </c>
      <c r="N1468" s="120">
        <v>40178</v>
      </c>
      <c r="O1468" s="107">
        <v>12000000</v>
      </c>
      <c r="P1468" s="105" t="s">
        <v>6222</v>
      </c>
      <c r="Q1468" s="120" t="s">
        <v>6222</v>
      </c>
      <c r="R1468" s="890">
        <v>0</v>
      </c>
      <c r="S1468" s="108" t="s">
        <v>6858</v>
      </c>
      <c r="T1468" s="109">
        <v>40676</v>
      </c>
      <c r="U1468" s="118">
        <v>6610003</v>
      </c>
      <c r="V1468" s="109" t="s">
        <v>6222</v>
      </c>
      <c r="W1468" s="141">
        <v>0</v>
      </c>
      <c r="X1468" s="141">
        <v>0</v>
      </c>
      <c r="Y1468" s="141">
        <v>0</v>
      </c>
      <c r="Z1468" s="141">
        <v>0</v>
      </c>
      <c r="AA1468" s="112">
        <v>3750003</v>
      </c>
      <c r="AB1468" s="112"/>
      <c r="AC1468" s="118"/>
      <c r="AD1468" s="141"/>
      <c r="AE1468" s="106">
        <v>0</v>
      </c>
      <c r="AF1468" s="106">
        <v>0</v>
      </c>
      <c r="AG1468" s="106">
        <v>0</v>
      </c>
      <c r="AH1468" s="118"/>
      <c r="AI1468" s="118"/>
      <c r="AJ1468" s="118"/>
      <c r="AK1468" s="118"/>
      <c r="AL1468" s="118"/>
      <c r="AM1468" s="118"/>
      <c r="AN1468" s="114">
        <f t="shared" si="44"/>
        <v>3750003</v>
      </c>
      <c r="AO1468" s="114">
        <f t="shared" si="45"/>
        <v>2860000</v>
      </c>
      <c r="AP1468" s="114"/>
      <c r="AQ1468" s="114"/>
      <c r="AR1468" s="114"/>
      <c r="AS1468" s="114"/>
    </row>
    <row r="1469" spans="1:46" s="190" customFormat="1" ht="15" customHeight="1" x14ac:dyDescent="0.2">
      <c r="A1469" s="104"/>
      <c r="B1469" s="104">
        <f>VLOOKUP(BJB!$F$9:$F$5599,Ctrl!$B$4:$C$399,2,0)</f>
        <v>4</v>
      </c>
      <c r="C1469" s="104">
        <f>VLOOKUP(BJB!$G$9:$G$5599,Ctrl!$E$4:$F$399,2,0)</f>
        <v>1</v>
      </c>
      <c r="D1469" s="219">
        <v>1</v>
      </c>
      <c r="E1469" s="104" t="str">
        <f>VLOOKUP(BJB!$F$9:$F$5599,Ctrl!$B$4:$D$399,3,0)</f>
        <v>I</v>
      </c>
      <c r="F1469" s="139" t="s">
        <v>10397</v>
      </c>
      <c r="G1469" s="139" t="s">
        <v>4243</v>
      </c>
      <c r="H1469" s="125"/>
      <c r="I1469" s="220">
        <f>IF(G1468=BJB!$G4542,I1468+1,1)</f>
        <v>1</v>
      </c>
      <c r="J1469" s="912" t="s">
        <v>21573</v>
      </c>
      <c r="K1469" s="121" t="s">
        <v>4292</v>
      </c>
      <c r="L1469" s="104" t="s">
        <v>6477</v>
      </c>
      <c r="M1469" s="104" t="s">
        <v>4285</v>
      </c>
      <c r="N1469" s="120">
        <v>40291</v>
      </c>
      <c r="O1469" s="107">
        <v>13000000</v>
      </c>
      <c r="P1469" s="105" t="s">
        <v>6222</v>
      </c>
      <c r="Q1469" s="120" t="s">
        <v>6222</v>
      </c>
      <c r="R1469" s="890">
        <v>0</v>
      </c>
      <c r="S1469" s="108" t="s">
        <v>6858</v>
      </c>
      <c r="T1469" s="109">
        <v>40676</v>
      </c>
      <c r="U1469" s="118">
        <v>9750000</v>
      </c>
      <c r="V1469" s="109" t="s">
        <v>6222</v>
      </c>
      <c r="W1469" s="141">
        <v>0</v>
      </c>
      <c r="X1469" s="141">
        <v>0</v>
      </c>
      <c r="Y1469" s="141">
        <v>0</v>
      </c>
      <c r="Z1469" s="141">
        <v>0</v>
      </c>
      <c r="AA1469" s="112">
        <v>0</v>
      </c>
      <c r="AB1469" s="112"/>
      <c r="AC1469" s="118"/>
      <c r="AD1469" s="141"/>
      <c r="AE1469" s="106">
        <v>0</v>
      </c>
      <c r="AF1469" s="106">
        <v>0</v>
      </c>
      <c r="AG1469" s="106">
        <v>0</v>
      </c>
      <c r="AH1469" s="118"/>
      <c r="AI1469" s="118"/>
      <c r="AJ1469" s="118"/>
      <c r="AK1469" s="118"/>
      <c r="AL1469" s="118"/>
      <c r="AM1469" s="118"/>
      <c r="AN1469" s="114">
        <f t="shared" si="44"/>
        <v>0</v>
      </c>
      <c r="AO1469" s="114">
        <f t="shared" si="45"/>
        <v>9750000</v>
      </c>
      <c r="AP1469" s="114"/>
      <c r="AQ1469" s="114"/>
      <c r="AR1469" s="114"/>
      <c r="AS1469" s="114"/>
    </row>
    <row r="1470" spans="1:46" s="190" customFormat="1" ht="15" customHeight="1" x14ac:dyDescent="0.2">
      <c r="A1470" s="104"/>
      <c r="B1470" s="104">
        <f>VLOOKUP(BJB!$F$9:$F$5599,Ctrl!$B$4:$C$399,2,0)</f>
        <v>4</v>
      </c>
      <c r="C1470" s="104">
        <f>VLOOKUP(BJB!$G$9:$G$5599,Ctrl!$E$4:$F$399,2,0)</f>
        <v>1</v>
      </c>
      <c r="D1470" s="219">
        <v>1</v>
      </c>
      <c r="E1470" s="104" t="str">
        <f>VLOOKUP(BJB!$F$9:$F$5599,Ctrl!$B$4:$D$399,3,0)</f>
        <v>I</v>
      </c>
      <c r="F1470" s="139" t="s">
        <v>10397</v>
      </c>
      <c r="G1470" s="139" t="s">
        <v>4243</v>
      </c>
      <c r="H1470" s="886" t="s">
        <v>10252</v>
      </c>
      <c r="I1470" s="220">
        <f>IF(G1469=BJB!$G4543,I1469+1,1)</f>
        <v>1</v>
      </c>
      <c r="J1470" s="891" t="s">
        <v>18329</v>
      </c>
      <c r="K1470" s="121" t="s">
        <v>4293</v>
      </c>
      <c r="L1470" s="104" t="s">
        <v>7835</v>
      </c>
      <c r="M1470" s="104" t="s">
        <v>4294</v>
      </c>
      <c r="N1470" s="120">
        <v>40158</v>
      </c>
      <c r="O1470" s="107">
        <v>500000000</v>
      </c>
      <c r="P1470" s="105" t="s">
        <v>6222</v>
      </c>
      <c r="Q1470" s="120" t="s">
        <v>6222</v>
      </c>
      <c r="R1470" s="890">
        <v>0</v>
      </c>
      <c r="S1470" s="108" t="s">
        <v>6859</v>
      </c>
      <c r="T1470" s="109">
        <v>40753</v>
      </c>
      <c r="U1470" s="118">
        <v>375000000</v>
      </c>
      <c r="V1470" s="109" t="s">
        <v>6222</v>
      </c>
      <c r="W1470" s="141">
        <v>0</v>
      </c>
      <c r="X1470" s="141">
        <v>0</v>
      </c>
      <c r="Y1470" s="141">
        <v>0</v>
      </c>
      <c r="Z1470" s="141">
        <v>0</v>
      </c>
      <c r="AA1470" s="112">
        <v>118036402</v>
      </c>
      <c r="AB1470" s="112"/>
      <c r="AC1470" s="132"/>
      <c r="AD1470" s="141">
        <v>3405043</v>
      </c>
      <c r="AE1470" s="106">
        <v>0</v>
      </c>
      <c r="AF1470" s="106">
        <v>0</v>
      </c>
      <c r="AG1470" s="106">
        <v>140064648</v>
      </c>
      <c r="AH1470" s="118"/>
      <c r="AI1470" s="222"/>
      <c r="AJ1470" s="118"/>
      <c r="AK1470" s="118"/>
      <c r="AL1470" s="118"/>
      <c r="AM1470" s="118"/>
      <c r="AN1470" s="114">
        <f t="shared" si="44"/>
        <v>261506093</v>
      </c>
      <c r="AO1470" s="114">
        <f t="shared" si="45"/>
        <v>113493907</v>
      </c>
      <c r="AP1470" s="114"/>
      <c r="AQ1470" s="114"/>
      <c r="AR1470" s="114"/>
      <c r="AS1470" s="114"/>
    </row>
    <row r="1471" spans="1:46" s="190" customFormat="1" ht="15" customHeight="1" x14ac:dyDescent="0.2">
      <c r="A1471" s="104"/>
      <c r="B1471" s="104">
        <f>VLOOKUP(BJB!$F$9:$F$5599,Ctrl!$B$4:$C$399,2,0)</f>
        <v>4</v>
      </c>
      <c r="C1471" s="104">
        <f>VLOOKUP(BJB!$G$9:$G$5599,Ctrl!$E$4:$F$399,2,0)</f>
        <v>1</v>
      </c>
      <c r="D1471" s="219">
        <v>1</v>
      </c>
      <c r="E1471" s="104" t="str">
        <f>VLOOKUP(BJB!$F$9:$F$5599,Ctrl!$B$4:$D$399,3,0)</f>
        <v>I</v>
      </c>
      <c r="F1471" s="139" t="s">
        <v>10397</v>
      </c>
      <c r="G1471" s="139" t="s">
        <v>4243</v>
      </c>
      <c r="H1471" s="125"/>
      <c r="I1471" s="220">
        <f>IF(G1470=BJB!$G4544,I1470+1,1)</f>
        <v>1</v>
      </c>
      <c r="J1471" s="912" t="s">
        <v>21574</v>
      </c>
      <c r="K1471" s="121" t="s">
        <v>1880</v>
      </c>
      <c r="L1471" s="104" t="s">
        <v>6477</v>
      </c>
      <c r="M1471" s="104" t="s">
        <v>4295</v>
      </c>
      <c r="N1471" s="120">
        <v>40353</v>
      </c>
      <c r="O1471" s="107">
        <v>5000000</v>
      </c>
      <c r="P1471" s="105" t="s">
        <v>6222</v>
      </c>
      <c r="Q1471" s="120" t="s">
        <v>6222</v>
      </c>
      <c r="R1471" s="890">
        <v>0</v>
      </c>
      <c r="S1471" s="108" t="s">
        <v>6860</v>
      </c>
      <c r="T1471" s="109">
        <v>40807</v>
      </c>
      <c r="U1471" s="118">
        <v>3291182</v>
      </c>
      <c r="V1471" s="109" t="s">
        <v>6222</v>
      </c>
      <c r="W1471" s="141">
        <v>0</v>
      </c>
      <c r="X1471" s="141">
        <v>0</v>
      </c>
      <c r="Y1471" s="141">
        <v>0</v>
      </c>
      <c r="Z1471" s="141">
        <v>0</v>
      </c>
      <c r="AA1471" s="112">
        <v>3291182</v>
      </c>
      <c r="AB1471" s="112"/>
      <c r="AC1471" s="118"/>
      <c r="AD1471" s="141"/>
      <c r="AE1471" s="106">
        <v>0</v>
      </c>
      <c r="AF1471" s="106">
        <v>0</v>
      </c>
      <c r="AG1471" s="106">
        <v>0</v>
      </c>
      <c r="AH1471" s="118"/>
      <c r="AI1471" s="118"/>
      <c r="AJ1471" s="118"/>
      <c r="AK1471" s="118"/>
      <c r="AL1471" s="118"/>
      <c r="AM1471" s="118"/>
      <c r="AN1471" s="114">
        <f t="shared" si="44"/>
        <v>3291182</v>
      </c>
      <c r="AO1471" s="114">
        <f t="shared" si="45"/>
        <v>0</v>
      </c>
      <c r="AP1471" s="114"/>
      <c r="AQ1471" s="114"/>
      <c r="AR1471" s="114"/>
      <c r="AS1471" s="114"/>
    </row>
    <row r="1472" spans="1:46" s="190" customFormat="1" ht="15" customHeight="1" x14ac:dyDescent="0.2">
      <c r="A1472" s="104"/>
      <c r="B1472" s="104">
        <f>VLOOKUP(BJB!$F$9:$F$5599,Ctrl!$B$4:$C$399,2,0)</f>
        <v>4</v>
      </c>
      <c r="C1472" s="104">
        <f>VLOOKUP(BJB!$G$9:$G$5599,Ctrl!$E$4:$F$399,2,0)</f>
        <v>1</v>
      </c>
      <c r="D1472" s="219">
        <v>1</v>
      </c>
      <c r="E1472" s="104" t="str">
        <f>VLOOKUP(BJB!$F$9:$F$5599,Ctrl!$B$4:$D$399,3,0)</f>
        <v>I</v>
      </c>
      <c r="F1472" s="139" t="s">
        <v>10397</v>
      </c>
      <c r="G1472" s="139" t="s">
        <v>4243</v>
      </c>
      <c r="H1472" s="125"/>
      <c r="I1472" s="220">
        <f>IF(G1471=BJB!$G4545,I1471+1,1)</f>
        <v>1</v>
      </c>
      <c r="J1472" s="912" t="s">
        <v>21575</v>
      </c>
      <c r="K1472" s="121" t="s">
        <v>4296</v>
      </c>
      <c r="L1472" s="104" t="s">
        <v>6477</v>
      </c>
      <c r="M1472" s="104" t="s">
        <v>4297</v>
      </c>
      <c r="N1472" s="120">
        <v>40228</v>
      </c>
      <c r="O1472" s="107">
        <v>15000000</v>
      </c>
      <c r="P1472" s="105" t="s">
        <v>6222</v>
      </c>
      <c r="Q1472" s="120" t="s">
        <v>6222</v>
      </c>
      <c r="R1472" s="890">
        <v>0</v>
      </c>
      <c r="S1472" s="108" t="s">
        <v>6860</v>
      </c>
      <c r="T1472" s="109">
        <v>40807</v>
      </c>
      <c r="U1472" s="118">
        <v>11250000</v>
      </c>
      <c r="V1472" s="109" t="s">
        <v>6222</v>
      </c>
      <c r="W1472" s="141">
        <v>0</v>
      </c>
      <c r="X1472" s="141">
        <v>0</v>
      </c>
      <c r="Y1472" s="141">
        <v>0</v>
      </c>
      <c r="Z1472" s="141">
        <v>0</v>
      </c>
      <c r="AA1472" s="112">
        <v>75000</v>
      </c>
      <c r="AB1472" s="112"/>
      <c r="AC1472" s="118"/>
      <c r="AD1472" s="141"/>
      <c r="AE1472" s="106">
        <v>0</v>
      </c>
      <c r="AF1472" s="106">
        <v>0</v>
      </c>
      <c r="AG1472" s="106">
        <v>0</v>
      </c>
      <c r="AH1472" s="118"/>
      <c r="AI1472" s="118"/>
      <c r="AJ1472" s="118"/>
      <c r="AK1472" s="118"/>
      <c r="AL1472" s="118"/>
      <c r="AM1472" s="118"/>
      <c r="AN1472" s="114">
        <f t="shared" si="44"/>
        <v>75000</v>
      </c>
      <c r="AO1472" s="114">
        <f t="shared" si="45"/>
        <v>11175000</v>
      </c>
      <c r="AP1472" s="114"/>
      <c r="AQ1472" s="114"/>
      <c r="AR1472" s="114"/>
      <c r="AS1472" s="114"/>
    </row>
    <row r="1473" spans="1:45" s="190" customFormat="1" ht="15" customHeight="1" x14ac:dyDescent="0.2">
      <c r="A1473" s="104"/>
      <c r="B1473" s="104">
        <f>VLOOKUP(BJB!$F$9:$F$5599,Ctrl!$B$4:$C$399,2,0)</f>
        <v>4</v>
      </c>
      <c r="C1473" s="104">
        <f>VLOOKUP(BJB!$G$9:$G$5599,Ctrl!$E$4:$F$399,2,0)</f>
        <v>1</v>
      </c>
      <c r="D1473" s="219">
        <v>1</v>
      </c>
      <c r="E1473" s="104" t="str">
        <f>VLOOKUP(BJB!$F$9:$F$5599,Ctrl!$B$4:$D$399,3,0)</f>
        <v>I</v>
      </c>
      <c r="F1473" s="139" t="s">
        <v>10397</v>
      </c>
      <c r="G1473" s="139" t="s">
        <v>4243</v>
      </c>
      <c r="H1473" s="125"/>
      <c r="I1473" s="220">
        <f>IF(G1472=BJB!$G4546,I1472+1,1)</f>
        <v>1</v>
      </c>
      <c r="J1473" s="912" t="s">
        <v>21576</v>
      </c>
      <c r="K1473" s="121" t="s">
        <v>4298</v>
      </c>
      <c r="L1473" s="104" t="s">
        <v>6477</v>
      </c>
      <c r="M1473" s="104" t="s">
        <v>4299</v>
      </c>
      <c r="N1473" s="120">
        <v>40441</v>
      </c>
      <c r="O1473" s="107">
        <v>17000000</v>
      </c>
      <c r="P1473" s="105" t="s">
        <v>6222</v>
      </c>
      <c r="Q1473" s="120" t="s">
        <v>6222</v>
      </c>
      <c r="R1473" s="890">
        <v>0</v>
      </c>
      <c r="S1473" s="108" t="s">
        <v>6860</v>
      </c>
      <c r="T1473" s="109">
        <v>40807</v>
      </c>
      <c r="U1473" s="118">
        <v>10255697</v>
      </c>
      <c r="V1473" s="109" t="s">
        <v>6222</v>
      </c>
      <c r="W1473" s="141">
        <v>0</v>
      </c>
      <c r="X1473" s="141">
        <v>0</v>
      </c>
      <c r="Y1473" s="141">
        <v>0</v>
      </c>
      <c r="Z1473" s="141">
        <v>0</v>
      </c>
      <c r="AA1473" s="112">
        <v>0</v>
      </c>
      <c r="AB1473" s="112"/>
      <c r="AC1473" s="118"/>
      <c r="AD1473" s="141"/>
      <c r="AE1473" s="106">
        <v>0</v>
      </c>
      <c r="AF1473" s="106">
        <v>0</v>
      </c>
      <c r="AG1473" s="106">
        <v>0</v>
      </c>
      <c r="AH1473" s="118"/>
      <c r="AI1473" s="118"/>
      <c r="AJ1473" s="118"/>
      <c r="AK1473" s="118"/>
      <c r="AL1473" s="118"/>
      <c r="AM1473" s="118"/>
      <c r="AN1473" s="114">
        <f t="shared" si="44"/>
        <v>0</v>
      </c>
      <c r="AO1473" s="114">
        <f t="shared" si="45"/>
        <v>10255697</v>
      </c>
      <c r="AP1473" s="114"/>
      <c r="AQ1473" s="114"/>
      <c r="AR1473" s="114"/>
      <c r="AS1473" s="114"/>
    </row>
    <row r="1474" spans="1:45" s="190" customFormat="1" ht="15" customHeight="1" x14ac:dyDescent="0.2">
      <c r="A1474" s="104"/>
      <c r="B1474" s="104">
        <f>VLOOKUP(BJB!$F$9:$F$5599,Ctrl!$B$4:$C$399,2,0)</f>
        <v>4</v>
      </c>
      <c r="C1474" s="104">
        <f>VLOOKUP(BJB!$G$9:$G$5599,Ctrl!$E$4:$F$399,2,0)</f>
        <v>1</v>
      </c>
      <c r="D1474" s="219">
        <v>1</v>
      </c>
      <c r="E1474" s="104" t="str">
        <f>VLOOKUP(BJB!$F$9:$F$5599,Ctrl!$B$4:$D$399,3,0)</f>
        <v>I</v>
      </c>
      <c r="F1474" s="139" t="s">
        <v>10397</v>
      </c>
      <c r="G1474" s="139" t="s">
        <v>4243</v>
      </c>
      <c r="H1474" s="125" t="s">
        <v>6757</v>
      </c>
      <c r="I1474" s="220">
        <f>IF(G1473=BJB!$G4547,I1473+1,1)</f>
        <v>1</v>
      </c>
      <c r="J1474" s="891" t="s">
        <v>18330</v>
      </c>
      <c r="K1474" s="121" t="s">
        <v>4300</v>
      </c>
      <c r="L1474" s="104" t="s">
        <v>6477</v>
      </c>
      <c r="M1474" s="104" t="s">
        <v>4301</v>
      </c>
      <c r="N1474" s="120">
        <v>39822</v>
      </c>
      <c r="O1474" s="107">
        <v>50000000</v>
      </c>
      <c r="P1474" s="105" t="s">
        <v>6222</v>
      </c>
      <c r="Q1474" s="120" t="s">
        <v>6222</v>
      </c>
      <c r="R1474" s="890">
        <v>0</v>
      </c>
      <c r="S1474" s="108" t="s">
        <v>6860</v>
      </c>
      <c r="T1474" s="109">
        <v>40807</v>
      </c>
      <c r="U1474" s="118">
        <v>37462869</v>
      </c>
      <c r="V1474" s="109" t="s">
        <v>6222</v>
      </c>
      <c r="W1474" s="141">
        <v>0</v>
      </c>
      <c r="X1474" s="141">
        <v>0</v>
      </c>
      <c r="Y1474" s="141">
        <v>0</v>
      </c>
      <c r="Z1474" s="141">
        <v>0</v>
      </c>
      <c r="AA1474" s="112">
        <v>9834557</v>
      </c>
      <c r="AB1474" s="112"/>
      <c r="AC1474" s="132">
        <v>402004</v>
      </c>
      <c r="AD1474" s="141">
        <v>402004</v>
      </c>
      <c r="AE1474" s="106">
        <v>0</v>
      </c>
      <c r="AF1474" s="106">
        <v>0</v>
      </c>
      <c r="AG1474" s="106">
        <v>0</v>
      </c>
      <c r="AH1474" s="118"/>
      <c r="AI1474" s="118"/>
      <c r="AJ1474" s="118"/>
      <c r="AK1474" s="118"/>
      <c r="AL1474" s="118"/>
      <c r="AM1474" s="118"/>
      <c r="AN1474" s="114">
        <f t="shared" si="44"/>
        <v>10638565</v>
      </c>
      <c r="AO1474" s="114">
        <f t="shared" si="45"/>
        <v>26824304</v>
      </c>
      <c r="AP1474" s="114"/>
      <c r="AQ1474" s="114"/>
      <c r="AR1474" s="114"/>
      <c r="AS1474" s="114"/>
    </row>
    <row r="1475" spans="1:45" s="190" customFormat="1" ht="15" customHeight="1" x14ac:dyDescent="0.2">
      <c r="A1475" s="104"/>
      <c r="B1475" s="104">
        <f>VLOOKUP(BJB!$F$9:$F$5599,Ctrl!$B$4:$C$399,2,0)</f>
        <v>4</v>
      </c>
      <c r="C1475" s="104">
        <f>VLOOKUP(BJB!$G$9:$G$5599,Ctrl!$E$4:$F$399,2,0)</f>
        <v>1</v>
      </c>
      <c r="D1475" s="219">
        <v>1</v>
      </c>
      <c r="E1475" s="104" t="str">
        <f>VLOOKUP(BJB!$F$9:$F$5599,Ctrl!$B$4:$D$399,3,0)</f>
        <v>I</v>
      </c>
      <c r="F1475" s="139" t="s">
        <v>10397</v>
      </c>
      <c r="G1475" s="139" t="s">
        <v>4243</v>
      </c>
      <c r="H1475" s="125"/>
      <c r="I1475" s="220">
        <f>IF(G1474=BJB!$G4548,I1474+1,1)</f>
        <v>1</v>
      </c>
      <c r="J1475" s="912" t="s">
        <v>21577</v>
      </c>
      <c r="K1475" s="121" t="s">
        <v>861</v>
      </c>
      <c r="L1475" s="104" t="s">
        <v>6477</v>
      </c>
      <c r="M1475" s="104" t="s">
        <v>4302</v>
      </c>
      <c r="N1475" s="120">
        <v>40178</v>
      </c>
      <c r="O1475" s="107">
        <v>12000000</v>
      </c>
      <c r="P1475" s="105" t="s">
        <v>6222</v>
      </c>
      <c r="Q1475" s="120" t="s">
        <v>6222</v>
      </c>
      <c r="R1475" s="890">
        <v>0</v>
      </c>
      <c r="S1475" s="108" t="s">
        <v>6860</v>
      </c>
      <c r="T1475" s="109">
        <v>40807</v>
      </c>
      <c r="U1475" s="118">
        <v>9000000</v>
      </c>
      <c r="V1475" s="109" t="s">
        <v>6222</v>
      </c>
      <c r="W1475" s="141">
        <v>0</v>
      </c>
      <c r="X1475" s="141">
        <v>0</v>
      </c>
      <c r="Y1475" s="141">
        <v>0</v>
      </c>
      <c r="Z1475" s="141">
        <v>0</v>
      </c>
      <c r="AA1475" s="112">
        <v>0</v>
      </c>
      <c r="AB1475" s="112"/>
      <c r="AC1475" s="118"/>
      <c r="AD1475" s="141"/>
      <c r="AE1475" s="106">
        <v>0</v>
      </c>
      <c r="AF1475" s="106">
        <v>0</v>
      </c>
      <c r="AG1475" s="106">
        <v>0</v>
      </c>
      <c r="AH1475" s="118"/>
      <c r="AI1475" s="118"/>
      <c r="AJ1475" s="118"/>
      <c r="AK1475" s="118"/>
      <c r="AL1475" s="118"/>
      <c r="AM1475" s="118"/>
      <c r="AN1475" s="114">
        <f t="shared" si="44"/>
        <v>0</v>
      </c>
      <c r="AO1475" s="114">
        <f t="shared" si="45"/>
        <v>9000000</v>
      </c>
      <c r="AP1475" s="114"/>
      <c r="AQ1475" s="114"/>
      <c r="AR1475" s="114"/>
      <c r="AS1475" s="114"/>
    </row>
    <row r="1476" spans="1:45" s="190" customFormat="1" ht="15" customHeight="1" x14ac:dyDescent="0.2">
      <c r="A1476" s="104"/>
      <c r="B1476" s="104">
        <f>VLOOKUP(BJB!$F$9:$F$5599,Ctrl!$B$4:$C$399,2,0)</f>
        <v>4</v>
      </c>
      <c r="C1476" s="104">
        <f>VLOOKUP(BJB!$G$9:$G$5599,Ctrl!$E$4:$F$399,2,0)</f>
        <v>1</v>
      </c>
      <c r="D1476" s="219">
        <v>1</v>
      </c>
      <c r="E1476" s="104" t="str">
        <f>VLOOKUP(BJB!$F$9:$F$5599,Ctrl!$B$4:$D$399,3,0)</f>
        <v>I</v>
      </c>
      <c r="F1476" s="139" t="s">
        <v>10397</v>
      </c>
      <c r="G1476" s="139" t="s">
        <v>4243</v>
      </c>
      <c r="H1476" s="125"/>
      <c r="I1476" s="220">
        <f>IF(G1475=BJB!$G4549,I1475+1,1)</f>
        <v>1</v>
      </c>
      <c r="J1476" s="912" t="s">
        <v>21578</v>
      </c>
      <c r="K1476" s="121" t="s">
        <v>4303</v>
      </c>
      <c r="L1476" s="104" t="s">
        <v>6477</v>
      </c>
      <c r="M1476" s="104" t="s">
        <v>4304</v>
      </c>
      <c r="N1476" s="120">
        <v>39877</v>
      </c>
      <c r="O1476" s="107">
        <v>15000000</v>
      </c>
      <c r="P1476" s="105" t="s">
        <v>6222</v>
      </c>
      <c r="Q1476" s="120" t="s">
        <v>6222</v>
      </c>
      <c r="R1476" s="890">
        <v>0</v>
      </c>
      <c r="S1476" s="108" t="s">
        <v>6860</v>
      </c>
      <c r="T1476" s="109">
        <v>40807</v>
      </c>
      <c r="U1476" s="118">
        <v>4049994</v>
      </c>
      <c r="V1476" s="109" t="s">
        <v>6222</v>
      </c>
      <c r="W1476" s="141">
        <v>0</v>
      </c>
      <c r="X1476" s="141">
        <v>0</v>
      </c>
      <c r="Y1476" s="141">
        <v>0</v>
      </c>
      <c r="Z1476" s="141">
        <v>0</v>
      </c>
      <c r="AA1476" s="112">
        <v>0</v>
      </c>
      <c r="AB1476" s="112"/>
      <c r="AC1476" s="118"/>
      <c r="AD1476" s="141"/>
      <c r="AE1476" s="106">
        <v>0</v>
      </c>
      <c r="AF1476" s="106">
        <v>0</v>
      </c>
      <c r="AG1476" s="106">
        <v>0</v>
      </c>
      <c r="AH1476" s="118"/>
      <c r="AI1476" s="118"/>
      <c r="AJ1476" s="118"/>
      <c r="AK1476" s="118"/>
      <c r="AL1476" s="118"/>
      <c r="AM1476" s="118"/>
      <c r="AN1476" s="114">
        <f t="shared" si="44"/>
        <v>0</v>
      </c>
      <c r="AO1476" s="114">
        <f t="shared" si="45"/>
        <v>4049994</v>
      </c>
      <c r="AP1476" s="114"/>
      <c r="AQ1476" s="114"/>
      <c r="AR1476" s="114"/>
      <c r="AS1476" s="114"/>
    </row>
    <row r="1477" spans="1:45" s="190" customFormat="1" ht="15" customHeight="1" x14ac:dyDescent="0.2">
      <c r="A1477" s="104"/>
      <c r="B1477" s="104">
        <f>VLOOKUP(BJB!$F$9:$F$5599,Ctrl!$B$4:$C$399,2,0)</f>
        <v>4</v>
      </c>
      <c r="C1477" s="104">
        <f>VLOOKUP(BJB!$G$9:$G$5599,Ctrl!$E$4:$F$399,2,0)</f>
        <v>1</v>
      </c>
      <c r="D1477" s="219">
        <v>1</v>
      </c>
      <c r="E1477" s="104" t="str">
        <f>VLOOKUP(BJB!$F$9:$F$5599,Ctrl!$B$4:$D$399,3,0)</f>
        <v>I</v>
      </c>
      <c r="F1477" s="139" t="s">
        <v>10397</v>
      </c>
      <c r="G1477" s="139" t="s">
        <v>4243</v>
      </c>
      <c r="H1477" s="125"/>
      <c r="I1477" s="220">
        <f>IF(G1476=BJB!$G4550,I1476+1,1)</f>
        <v>1</v>
      </c>
      <c r="J1477" s="912" t="s">
        <v>21579</v>
      </c>
      <c r="K1477" s="121" t="s">
        <v>4305</v>
      </c>
      <c r="L1477" s="227" t="s">
        <v>6477</v>
      </c>
      <c r="M1477" s="104" t="s">
        <v>4306</v>
      </c>
      <c r="N1477" s="120">
        <v>40487</v>
      </c>
      <c r="O1477" s="107">
        <v>10000000</v>
      </c>
      <c r="P1477" s="105" t="s">
        <v>6222</v>
      </c>
      <c r="Q1477" s="120" t="s">
        <v>6222</v>
      </c>
      <c r="R1477" s="890">
        <v>0</v>
      </c>
      <c r="S1477" s="146" t="s">
        <v>6861</v>
      </c>
      <c r="T1477" s="109">
        <v>40900</v>
      </c>
      <c r="U1477" s="118">
        <v>4999998</v>
      </c>
      <c r="V1477" s="109" t="s">
        <v>6222</v>
      </c>
      <c r="W1477" s="141">
        <v>0</v>
      </c>
      <c r="X1477" s="141">
        <v>0</v>
      </c>
      <c r="Y1477" s="141">
        <v>0</v>
      </c>
      <c r="Z1477" s="141">
        <v>0</v>
      </c>
      <c r="AA1477" s="112">
        <v>4987498</v>
      </c>
      <c r="AB1477" s="112"/>
      <c r="AC1477" s="118"/>
      <c r="AD1477" s="141"/>
      <c r="AE1477" s="106">
        <v>0</v>
      </c>
      <c r="AF1477" s="106">
        <v>0</v>
      </c>
      <c r="AG1477" s="106">
        <v>0</v>
      </c>
      <c r="AH1477" s="118"/>
      <c r="AI1477" s="118"/>
      <c r="AJ1477" s="118"/>
      <c r="AK1477" s="118"/>
      <c r="AL1477" s="118"/>
      <c r="AM1477" s="118"/>
      <c r="AN1477" s="114">
        <f t="shared" si="44"/>
        <v>4987498</v>
      </c>
      <c r="AO1477" s="114">
        <f t="shared" si="45"/>
        <v>12500</v>
      </c>
      <c r="AP1477" s="114"/>
      <c r="AQ1477" s="114"/>
      <c r="AR1477" s="114"/>
      <c r="AS1477" s="114"/>
    </row>
    <row r="1478" spans="1:45" s="190" customFormat="1" ht="15" customHeight="1" x14ac:dyDescent="0.2">
      <c r="A1478" s="104"/>
      <c r="B1478" s="104">
        <f>VLOOKUP(BJB!$F$9:$F$5599,Ctrl!$B$4:$C$399,2,0)</f>
        <v>4</v>
      </c>
      <c r="C1478" s="104">
        <f>VLOOKUP(BJB!$G$9:$G$5599,Ctrl!$E$4:$F$399,2,0)</f>
        <v>1</v>
      </c>
      <c r="D1478" s="219">
        <v>1</v>
      </c>
      <c r="E1478" s="104" t="str">
        <f>VLOOKUP(BJB!$F$9:$F$5599,Ctrl!$B$4:$D$399,3,0)</f>
        <v>I</v>
      </c>
      <c r="F1478" s="139" t="s">
        <v>10397</v>
      </c>
      <c r="G1478" s="139" t="s">
        <v>4243</v>
      </c>
      <c r="H1478" s="125"/>
      <c r="I1478" s="220">
        <f>IF(G1477=BJB!$G4551,I1477+1,1)</f>
        <v>1</v>
      </c>
      <c r="J1478" s="912" t="s">
        <v>21580</v>
      </c>
      <c r="K1478" s="121" t="s">
        <v>4310</v>
      </c>
      <c r="L1478" s="227" t="s">
        <v>6477</v>
      </c>
      <c r="M1478" s="104" t="s">
        <v>4311</v>
      </c>
      <c r="N1478" s="120">
        <v>40443</v>
      </c>
      <c r="O1478" s="107">
        <v>10000000</v>
      </c>
      <c r="P1478" s="105" t="s">
        <v>6222</v>
      </c>
      <c r="Q1478" s="120" t="s">
        <v>6222</v>
      </c>
      <c r="R1478" s="890">
        <v>0</v>
      </c>
      <c r="S1478" s="146" t="s">
        <v>6861</v>
      </c>
      <c r="T1478" s="109">
        <v>40900</v>
      </c>
      <c r="U1478" s="118">
        <v>4924998</v>
      </c>
      <c r="V1478" s="109" t="s">
        <v>6222</v>
      </c>
      <c r="W1478" s="141">
        <v>0</v>
      </c>
      <c r="X1478" s="141">
        <v>0</v>
      </c>
      <c r="Y1478" s="141">
        <v>0</v>
      </c>
      <c r="Z1478" s="141">
        <v>0</v>
      </c>
      <c r="AA1478" s="112">
        <v>326250</v>
      </c>
      <c r="AB1478" s="112"/>
      <c r="AC1478" s="118"/>
      <c r="AD1478" s="141"/>
      <c r="AE1478" s="106">
        <v>0</v>
      </c>
      <c r="AF1478" s="106">
        <v>0</v>
      </c>
      <c r="AG1478" s="106">
        <v>0</v>
      </c>
      <c r="AH1478" s="118"/>
      <c r="AI1478" s="118"/>
      <c r="AJ1478" s="118"/>
      <c r="AK1478" s="118"/>
      <c r="AL1478" s="118"/>
      <c r="AM1478" s="118"/>
      <c r="AN1478" s="114">
        <f t="shared" si="44"/>
        <v>326250</v>
      </c>
      <c r="AO1478" s="114">
        <f t="shared" si="45"/>
        <v>4598748</v>
      </c>
      <c r="AP1478" s="114"/>
      <c r="AQ1478" s="114"/>
      <c r="AR1478" s="114"/>
      <c r="AS1478" s="114"/>
    </row>
    <row r="1479" spans="1:45" s="190" customFormat="1" ht="15" customHeight="1" x14ac:dyDescent="0.2">
      <c r="A1479" s="104"/>
      <c r="B1479" s="104">
        <f>VLOOKUP(BJB!$F$9:$F$5599,Ctrl!$B$4:$C$399,2,0)</f>
        <v>4</v>
      </c>
      <c r="C1479" s="104">
        <f>VLOOKUP(BJB!$G$9:$G$5599,Ctrl!$E$4:$F$399,2,0)</f>
        <v>1</v>
      </c>
      <c r="D1479" s="219">
        <v>1</v>
      </c>
      <c r="E1479" s="104" t="str">
        <f>VLOOKUP(BJB!$F$9:$F$5599,Ctrl!$B$4:$D$399,3,0)</f>
        <v>I</v>
      </c>
      <c r="F1479" s="139" t="s">
        <v>10397</v>
      </c>
      <c r="G1479" s="139" t="s">
        <v>4243</v>
      </c>
      <c r="H1479" s="125"/>
      <c r="I1479" s="220">
        <f>IF(G1478=BJB!$G4552,I1478+1,1)</f>
        <v>1</v>
      </c>
      <c r="J1479" s="912" t="s">
        <v>21581</v>
      </c>
      <c r="K1479" s="121" t="s">
        <v>4312</v>
      </c>
      <c r="L1479" s="227" t="s">
        <v>6477</v>
      </c>
      <c r="M1479" s="104" t="s">
        <v>4313</v>
      </c>
      <c r="N1479" s="120">
        <v>40441</v>
      </c>
      <c r="O1479" s="107">
        <v>20000000</v>
      </c>
      <c r="P1479" s="105" t="s">
        <v>6222</v>
      </c>
      <c r="Q1479" s="120" t="s">
        <v>6222</v>
      </c>
      <c r="R1479" s="890">
        <v>0</v>
      </c>
      <c r="S1479" s="146" t="s">
        <v>6861</v>
      </c>
      <c r="T1479" s="109">
        <v>40900</v>
      </c>
      <c r="U1479" s="118">
        <v>15000000</v>
      </c>
      <c r="V1479" s="109" t="s">
        <v>6222</v>
      </c>
      <c r="W1479" s="141">
        <v>0</v>
      </c>
      <c r="X1479" s="141">
        <v>0</v>
      </c>
      <c r="Y1479" s="141">
        <v>0</v>
      </c>
      <c r="Z1479" s="141">
        <v>0</v>
      </c>
      <c r="AA1479" s="112">
        <v>0</v>
      </c>
      <c r="AB1479" s="112"/>
      <c r="AC1479" s="118"/>
      <c r="AD1479" s="141"/>
      <c r="AE1479" s="106">
        <v>0</v>
      </c>
      <c r="AF1479" s="106">
        <v>0</v>
      </c>
      <c r="AG1479" s="106">
        <v>0</v>
      </c>
      <c r="AH1479" s="118"/>
      <c r="AI1479" s="118"/>
      <c r="AJ1479" s="118"/>
      <c r="AK1479" s="118"/>
      <c r="AL1479" s="118"/>
      <c r="AM1479" s="118"/>
      <c r="AN1479" s="114">
        <f t="shared" si="44"/>
        <v>0</v>
      </c>
      <c r="AO1479" s="114">
        <f t="shared" si="45"/>
        <v>15000000</v>
      </c>
      <c r="AP1479" s="114"/>
      <c r="AQ1479" s="114"/>
      <c r="AR1479" s="114"/>
      <c r="AS1479" s="114"/>
    </row>
    <row r="1480" spans="1:45" s="190" customFormat="1" ht="15" customHeight="1" x14ac:dyDescent="0.2">
      <c r="A1480" s="104"/>
      <c r="B1480" s="104">
        <f>VLOOKUP(BJB!$F$9:$F$5599,Ctrl!$B$4:$C$399,2,0)</f>
        <v>4</v>
      </c>
      <c r="C1480" s="104">
        <f>VLOOKUP(BJB!$G$9:$G$5599,Ctrl!$E$4:$F$399,2,0)</f>
        <v>1</v>
      </c>
      <c r="D1480" s="219">
        <v>1</v>
      </c>
      <c r="E1480" s="104" t="str">
        <f>VLOOKUP(BJB!$F$9:$F$5599,Ctrl!$B$4:$D$399,3,0)</f>
        <v>I</v>
      </c>
      <c r="F1480" s="139" t="s">
        <v>10397</v>
      </c>
      <c r="G1480" s="139" t="s">
        <v>4243</v>
      </c>
      <c r="H1480" s="684">
        <v>1101020000791</v>
      </c>
      <c r="I1480" s="220">
        <f>IF(G1479=BJB!$G4553,I1479+1,1)</f>
        <v>1</v>
      </c>
      <c r="J1480" s="912" t="s">
        <v>21582</v>
      </c>
      <c r="K1480" s="121" t="s">
        <v>4314</v>
      </c>
      <c r="L1480" s="227" t="s">
        <v>6477</v>
      </c>
      <c r="M1480" s="104" t="s">
        <v>4309</v>
      </c>
      <c r="N1480" s="120">
        <v>40511</v>
      </c>
      <c r="O1480" s="107">
        <v>15000000</v>
      </c>
      <c r="P1480" s="105" t="s">
        <v>6222</v>
      </c>
      <c r="Q1480" s="120" t="s">
        <v>6222</v>
      </c>
      <c r="R1480" s="890">
        <v>0</v>
      </c>
      <c r="S1480" s="146" t="s">
        <v>6861</v>
      </c>
      <c r="T1480" s="109">
        <v>40900</v>
      </c>
      <c r="U1480" s="118">
        <v>9849999</v>
      </c>
      <c r="V1480" s="109" t="s">
        <v>6222</v>
      </c>
      <c r="W1480" s="141">
        <v>0</v>
      </c>
      <c r="X1480" s="141">
        <v>0</v>
      </c>
      <c r="Y1480" s="141">
        <v>0</v>
      </c>
      <c r="Z1480" s="141">
        <v>0</v>
      </c>
      <c r="AA1480" s="112">
        <v>1216357</v>
      </c>
      <c r="AB1480" s="112"/>
      <c r="AC1480" s="132"/>
      <c r="AD1480" s="141"/>
      <c r="AE1480" s="106">
        <v>0</v>
      </c>
      <c r="AF1480" s="106">
        <v>0</v>
      </c>
      <c r="AG1480" s="106">
        <v>0</v>
      </c>
      <c r="AH1480" s="118"/>
      <c r="AI1480" s="118"/>
      <c r="AJ1480" s="118"/>
      <c r="AK1480" s="118"/>
      <c r="AL1480" s="118"/>
      <c r="AM1480" s="118"/>
      <c r="AN1480" s="114">
        <f t="shared" si="44"/>
        <v>1216357</v>
      </c>
      <c r="AO1480" s="114">
        <f t="shared" si="45"/>
        <v>8633642</v>
      </c>
      <c r="AP1480" s="114"/>
      <c r="AQ1480" s="114"/>
      <c r="AR1480" s="114"/>
      <c r="AS1480" s="114"/>
    </row>
    <row r="1481" spans="1:45" s="190" customFormat="1" ht="15" customHeight="1" x14ac:dyDescent="0.2">
      <c r="A1481" s="104"/>
      <c r="B1481" s="104">
        <f>VLOOKUP(BJB!$F$9:$F$5599,Ctrl!$B$4:$C$399,2,0)</f>
        <v>4</v>
      </c>
      <c r="C1481" s="104">
        <f>VLOOKUP(BJB!$G$9:$G$5599,Ctrl!$E$4:$F$399,2,0)</f>
        <v>1</v>
      </c>
      <c r="D1481" s="219">
        <v>1</v>
      </c>
      <c r="E1481" s="104" t="str">
        <f>VLOOKUP(BJB!$F$9:$F$5599,Ctrl!$B$4:$D$399,3,0)</f>
        <v>I</v>
      </c>
      <c r="F1481" s="139" t="s">
        <v>10397</v>
      </c>
      <c r="G1481" s="139" t="s">
        <v>4243</v>
      </c>
      <c r="H1481" s="125"/>
      <c r="I1481" s="220">
        <f>IF(G1480=BJB!$G4554,I1480+1,1)</f>
        <v>1</v>
      </c>
      <c r="J1481" s="912" t="s">
        <v>21583</v>
      </c>
      <c r="K1481" s="121" t="s">
        <v>2702</v>
      </c>
      <c r="L1481" s="227" t="s">
        <v>6477</v>
      </c>
      <c r="M1481" s="104" t="s">
        <v>4311</v>
      </c>
      <c r="N1481" s="120">
        <v>40443</v>
      </c>
      <c r="O1481" s="107">
        <v>20000000</v>
      </c>
      <c r="P1481" s="105" t="s">
        <v>6222</v>
      </c>
      <c r="Q1481" s="120" t="s">
        <v>6222</v>
      </c>
      <c r="R1481" s="890">
        <v>0</v>
      </c>
      <c r="S1481" s="146" t="s">
        <v>6861</v>
      </c>
      <c r="T1481" s="109">
        <v>40900</v>
      </c>
      <c r="U1481" s="118">
        <v>9740252</v>
      </c>
      <c r="V1481" s="109" t="s">
        <v>6222</v>
      </c>
      <c r="W1481" s="141">
        <v>0</v>
      </c>
      <c r="X1481" s="141">
        <v>0</v>
      </c>
      <c r="Y1481" s="141">
        <v>0</v>
      </c>
      <c r="Z1481" s="141">
        <v>0</v>
      </c>
      <c r="AA1481" s="112">
        <v>2773842</v>
      </c>
      <c r="AB1481" s="112"/>
      <c r="AC1481" s="118"/>
      <c r="AD1481" s="141"/>
      <c r="AE1481" s="106">
        <v>0</v>
      </c>
      <c r="AF1481" s="106">
        <v>0</v>
      </c>
      <c r="AG1481" s="106">
        <v>0</v>
      </c>
      <c r="AH1481" s="118"/>
      <c r="AI1481" s="118"/>
      <c r="AJ1481" s="118"/>
      <c r="AK1481" s="118"/>
      <c r="AL1481" s="118"/>
      <c r="AM1481" s="118"/>
      <c r="AN1481" s="114">
        <f t="shared" ref="AN1481:AN1544" si="46">SUM(AA1481:AM1481)</f>
        <v>2773842</v>
      </c>
      <c r="AO1481" s="114">
        <f t="shared" ref="AO1481:AO1544" si="47">IF((U1481-AN1481)&lt;0,ABS(0),(U1481-AN1481))</f>
        <v>6966410</v>
      </c>
      <c r="AP1481" s="114"/>
      <c r="AQ1481" s="114"/>
      <c r="AR1481" s="114"/>
      <c r="AS1481" s="114"/>
    </row>
    <row r="1482" spans="1:45" s="190" customFormat="1" ht="15" customHeight="1" x14ac:dyDescent="0.2">
      <c r="A1482" s="104"/>
      <c r="B1482" s="104">
        <f>VLOOKUP(BJB!$F$9:$F$5599,Ctrl!$B$4:$C$399,2,0)</f>
        <v>4</v>
      </c>
      <c r="C1482" s="104">
        <f>VLOOKUP(BJB!$G$9:$G$5599,Ctrl!$E$4:$F$399,2,0)</f>
        <v>1</v>
      </c>
      <c r="D1482" s="219">
        <v>1</v>
      </c>
      <c r="E1482" s="104" t="str">
        <f>VLOOKUP(BJB!$F$9:$F$5599,Ctrl!$B$4:$D$399,3,0)</f>
        <v>I</v>
      </c>
      <c r="F1482" s="139" t="s">
        <v>10397</v>
      </c>
      <c r="G1482" s="139" t="s">
        <v>4243</v>
      </c>
      <c r="H1482" s="125"/>
      <c r="I1482" s="220">
        <f>IF(G1481=BJB!$G4555,I1481+1,1)</f>
        <v>1</v>
      </c>
      <c r="J1482" s="912" t="s">
        <v>21584</v>
      </c>
      <c r="K1482" s="121" t="s">
        <v>4315</v>
      </c>
      <c r="L1482" s="104" t="s">
        <v>6476</v>
      </c>
      <c r="M1482" s="104" t="s">
        <v>4316</v>
      </c>
      <c r="N1482" s="120">
        <v>39933</v>
      </c>
      <c r="O1482" s="106">
        <v>70700000</v>
      </c>
      <c r="P1482" s="105" t="s">
        <v>15757</v>
      </c>
      <c r="Q1482" s="120">
        <v>40899</v>
      </c>
      <c r="R1482" s="105">
        <v>57974452</v>
      </c>
      <c r="S1482" s="108" t="s">
        <v>6862</v>
      </c>
      <c r="T1482" s="109">
        <v>40939</v>
      </c>
      <c r="U1482" s="118">
        <v>57974452</v>
      </c>
      <c r="V1482" s="109">
        <v>40939</v>
      </c>
      <c r="W1482" s="141">
        <v>57974452</v>
      </c>
      <c r="X1482" s="141">
        <v>0</v>
      </c>
      <c r="Y1482" s="141">
        <v>0</v>
      </c>
      <c r="Z1482" s="141">
        <v>0</v>
      </c>
      <c r="AA1482" s="112">
        <v>0</v>
      </c>
      <c r="AB1482" s="112"/>
      <c r="AC1482" s="118"/>
      <c r="AD1482" s="141"/>
      <c r="AE1482" s="106">
        <v>0</v>
      </c>
      <c r="AF1482" s="106">
        <v>0</v>
      </c>
      <c r="AG1482" s="106">
        <v>0</v>
      </c>
      <c r="AH1482" s="118"/>
      <c r="AI1482" s="118"/>
      <c r="AJ1482" s="118"/>
      <c r="AK1482" s="118"/>
      <c r="AL1482" s="118"/>
      <c r="AM1482" s="118"/>
      <c r="AN1482" s="114">
        <f t="shared" si="46"/>
        <v>0</v>
      </c>
      <c r="AO1482" s="114">
        <f t="shared" si="47"/>
        <v>57974452</v>
      </c>
      <c r="AP1482" s="114"/>
      <c r="AQ1482" s="114"/>
      <c r="AR1482" s="114"/>
      <c r="AS1482" s="114"/>
    </row>
    <row r="1483" spans="1:45" s="190" customFormat="1" ht="15" customHeight="1" x14ac:dyDescent="0.2">
      <c r="A1483" s="104"/>
      <c r="B1483" s="104">
        <f>VLOOKUP(BJB!$F$9:$F$5599,Ctrl!$B$4:$C$399,2,0)</f>
        <v>4</v>
      </c>
      <c r="C1483" s="104">
        <f>VLOOKUP(BJB!$G$9:$G$5599,Ctrl!$E$4:$F$399,2,0)</f>
        <v>1</v>
      </c>
      <c r="D1483" s="219">
        <v>1</v>
      </c>
      <c r="E1483" s="104" t="str">
        <f>VLOOKUP(BJB!$F$9:$F$5599,Ctrl!$B$4:$D$399,3,0)</f>
        <v>I</v>
      </c>
      <c r="F1483" s="139" t="s">
        <v>10397</v>
      </c>
      <c r="G1483" s="139" t="s">
        <v>4243</v>
      </c>
      <c r="H1483" s="125"/>
      <c r="I1483" s="220">
        <f>IF(G1482=BJB!$G4556,I1482+1,1)</f>
        <v>1</v>
      </c>
      <c r="J1483" s="912" t="s">
        <v>21585</v>
      </c>
      <c r="K1483" s="121" t="s">
        <v>810</v>
      </c>
      <c r="L1483" s="104" t="s">
        <v>6477</v>
      </c>
      <c r="M1483" s="104" t="s">
        <v>4302</v>
      </c>
      <c r="N1483" s="120">
        <v>40178</v>
      </c>
      <c r="O1483" s="107">
        <v>15000000</v>
      </c>
      <c r="P1483" s="105" t="s">
        <v>15758</v>
      </c>
      <c r="Q1483" s="120">
        <v>40928</v>
      </c>
      <c r="R1483" s="105">
        <v>15000000</v>
      </c>
      <c r="S1483" s="108" t="s">
        <v>6863</v>
      </c>
      <c r="T1483" s="109">
        <v>40955</v>
      </c>
      <c r="U1483" s="118">
        <v>11250000</v>
      </c>
      <c r="V1483" s="109">
        <v>40955</v>
      </c>
      <c r="W1483" s="141">
        <v>11250000</v>
      </c>
      <c r="X1483" s="141">
        <v>0</v>
      </c>
      <c r="Y1483" s="141">
        <v>0</v>
      </c>
      <c r="Z1483" s="141">
        <v>0</v>
      </c>
      <c r="AA1483" s="112">
        <v>67500</v>
      </c>
      <c r="AB1483" s="112"/>
      <c r="AC1483" s="118"/>
      <c r="AD1483" s="141"/>
      <c r="AE1483" s="106">
        <v>0</v>
      </c>
      <c r="AF1483" s="106">
        <v>0</v>
      </c>
      <c r="AG1483" s="106">
        <v>0</v>
      </c>
      <c r="AH1483" s="118"/>
      <c r="AI1483" s="118"/>
      <c r="AJ1483" s="118"/>
      <c r="AK1483" s="118"/>
      <c r="AL1483" s="118"/>
      <c r="AM1483" s="118"/>
      <c r="AN1483" s="114">
        <f t="shared" si="46"/>
        <v>67500</v>
      </c>
      <c r="AO1483" s="114">
        <f t="shared" si="47"/>
        <v>11182500</v>
      </c>
      <c r="AP1483" s="114"/>
      <c r="AQ1483" s="114"/>
      <c r="AR1483" s="114"/>
      <c r="AS1483" s="114"/>
    </row>
    <row r="1484" spans="1:45" s="190" customFormat="1" ht="15" customHeight="1" x14ac:dyDescent="0.2">
      <c r="A1484" s="104"/>
      <c r="B1484" s="104">
        <f>VLOOKUP(BJB!$F$9:$F$5599,Ctrl!$B$4:$C$399,2,0)</f>
        <v>4</v>
      </c>
      <c r="C1484" s="104">
        <f>VLOOKUP(BJB!$G$9:$G$5599,Ctrl!$E$4:$F$399,2,0)</f>
        <v>1</v>
      </c>
      <c r="D1484" s="219">
        <v>1</v>
      </c>
      <c r="E1484" s="104" t="str">
        <f>VLOOKUP(BJB!$F$9:$F$5599,Ctrl!$B$4:$D$399,3,0)</f>
        <v>I</v>
      </c>
      <c r="F1484" s="139" t="s">
        <v>10397</v>
      </c>
      <c r="G1484" s="139" t="s">
        <v>4243</v>
      </c>
      <c r="H1484" s="125"/>
      <c r="I1484" s="220">
        <f>IF(G1483=BJB!$G4557,I1483+1,1)</f>
        <v>1</v>
      </c>
      <c r="J1484" s="912" t="s">
        <v>21586</v>
      </c>
      <c r="K1484" s="121" t="s">
        <v>801</v>
      </c>
      <c r="L1484" s="104" t="s">
        <v>6477</v>
      </c>
      <c r="M1484" s="104" t="s">
        <v>4308</v>
      </c>
      <c r="N1484" s="120">
        <v>40623</v>
      </c>
      <c r="O1484" s="107">
        <v>10000000</v>
      </c>
      <c r="P1484" s="105" t="s">
        <v>15759</v>
      </c>
      <c r="Q1484" s="120">
        <v>40928</v>
      </c>
      <c r="R1484" s="105">
        <v>6666664</v>
      </c>
      <c r="S1484" s="108" t="s">
        <v>6863</v>
      </c>
      <c r="T1484" s="109">
        <v>40955</v>
      </c>
      <c r="U1484" s="118">
        <v>4999998</v>
      </c>
      <c r="V1484" s="109">
        <v>40955</v>
      </c>
      <c r="W1484" s="141">
        <v>4999998</v>
      </c>
      <c r="X1484" s="141">
        <v>0</v>
      </c>
      <c r="Y1484" s="141">
        <v>0</v>
      </c>
      <c r="Z1484" s="141">
        <v>0</v>
      </c>
      <c r="AA1484" s="112">
        <v>462118</v>
      </c>
      <c r="AB1484" s="112"/>
      <c r="AC1484" s="118"/>
      <c r="AD1484" s="141"/>
      <c r="AE1484" s="106">
        <v>0</v>
      </c>
      <c r="AF1484" s="106">
        <v>0</v>
      </c>
      <c r="AG1484" s="106">
        <v>0</v>
      </c>
      <c r="AH1484" s="118"/>
      <c r="AI1484" s="118"/>
      <c r="AJ1484" s="118"/>
      <c r="AK1484" s="118"/>
      <c r="AL1484" s="118"/>
      <c r="AM1484" s="118"/>
      <c r="AN1484" s="114">
        <f t="shared" si="46"/>
        <v>462118</v>
      </c>
      <c r="AO1484" s="114">
        <f t="shared" si="47"/>
        <v>4537880</v>
      </c>
      <c r="AP1484" s="114"/>
      <c r="AQ1484" s="114"/>
      <c r="AR1484" s="114"/>
      <c r="AS1484" s="114"/>
    </row>
    <row r="1485" spans="1:45" s="190" customFormat="1" ht="15" customHeight="1" x14ac:dyDescent="0.2">
      <c r="A1485" s="104"/>
      <c r="B1485" s="104">
        <f>VLOOKUP(BJB!$F$9:$F$5599,Ctrl!$B$4:$C$399,2,0)</f>
        <v>4</v>
      </c>
      <c r="C1485" s="104">
        <f>VLOOKUP(BJB!$G$9:$G$5599,Ctrl!$E$4:$F$399,2,0)</f>
        <v>1</v>
      </c>
      <c r="D1485" s="219">
        <v>1</v>
      </c>
      <c r="E1485" s="104" t="str">
        <f>VLOOKUP(BJB!$F$9:$F$5599,Ctrl!$B$4:$D$399,3,0)</f>
        <v>I</v>
      </c>
      <c r="F1485" s="139" t="s">
        <v>10397</v>
      </c>
      <c r="G1485" s="139" t="s">
        <v>4243</v>
      </c>
      <c r="H1485" s="125"/>
      <c r="I1485" s="220">
        <f>IF(G1484=BJB!$G4558,I1484+1,1)</f>
        <v>1</v>
      </c>
      <c r="J1485" s="912" t="s">
        <v>21587</v>
      </c>
      <c r="K1485" s="121" t="s">
        <v>4317</v>
      </c>
      <c r="L1485" s="104" t="s">
        <v>6477</v>
      </c>
      <c r="M1485" s="104" t="s">
        <v>4318</v>
      </c>
      <c r="N1485" s="120">
        <v>40106</v>
      </c>
      <c r="O1485" s="107">
        <v>10000000</v>
      </c>
      <c r="P1485" s="105" t="s">
        <v>15760</v>
      </c>
      <c r="Q1485" s="120">
        <v>40928</v>
      </c>
      <c r="R1485" s="105">
        <v>3611106</v>
      </c>
      <c r="S1485" s="108" t="s">
        <v>6863</v>
      </c>
      <c r="T1485" s="109">
        <v>40955</v>
      </c>
      <c r="U1485" s="118">
        <v>2708330</v>
      </c>
      <c r="V1485" s="109">
        <v>40955</v>
      </c>
      <c r="W1485" s="141">
        <v>2708330</v>
      </c>
      <c r="X1485" s="141">
        <v>0</v>
      </c>
      <c r="Y1485" s="141">
        <v>0</v>
      </c>
      <c r="Z1485" s="141">
        <v>0</v>
      </c>
      <c r="AA1485" s="112">
        <v>1117629</v>
      </c>
      <c r="AB1485" s="112"/>
      <c r="AC1485" s="118"/>
      <c r="AD1485" s="141"/>
      <c r="AE1485" s="106">
        <v>0</v>
      </c>
      <c r="AF1485" s="106">
        <v>0</v>
      </c>
      <c r="AG1485" s="106">
        <v>0</v>
      </c>
      <c r="AH1485" s="118"/>
      <c r="AI1485" s="118"/>
      <c r="AJ1485" s="118"/>
      <c r="AK1485" s="118"/>
      <c r="AL1485" s="118"/>
      <c r="AM1485" s="118"/>
      <c r="AN1485" s="114">
        <f t="shared" si="46"/>
        <v>1117629</v>
      </c>
      <c r="AO1485" s="114">
        <f t="shared" si="47"/>
        <v>1590701</v>
      </c>
      <c r="AP1485" s="114"/>
      <c r="AQ1485" s="114"/>
      <c r="AR1485" s="114"/>
      <c r="AS1485" s="114"/>
    </row>
    <row r="1486" spans="1:45" s="190" customFormat="1" ht="15" customHeight="1" x14ac:dyDescent="0.2">
      <c r="A1486" s="104"/>
      <c r="B1486" s="104">
        <f>VLOOKUP(BJB!$F$9:$F$5599,Ctrl!$B$4:$C$399,2,0)</f>
        <v>4</v>
      </c>
      <c r="C1486" s="104">
        <f>VLOOKUP(BJB!$G$9:$G$5599,Ctrl!$E$4:$F$399,2,0)</f>
        <v>1</v>
      </c>
      <c r="D1486" s="219">
        <v>1</v>
      </c>
      <c r="E1486" s="104" t="str">
        <f>VLOOKUP(BJB!$F$9:$F$5599,Ctrl!$B$4:$D$399,3,0)</f>
        <v>I</v>
      </c>
      <c r="F1486" s="139" t="s">
        <v>10397</v>
      </c>
      <c r="G1486" s="139" t="s">
        <v>4243</v>
      </c>
      <c r="H1486" s="125">
        <v>1081209000583</v>
      </c>
      <c r="I1486" s="220">
        <f>IF(G1485=BJB!$G4559,I1485+1,1)</f>
        <v>1</v>
      </c>
      <c r="J1486" s="912" t="s">
        <v>21588</v>
      </c>
      <c r="K1486" s="121" t="s">
        <v>4319</v>
      </c>
      <c r="L1486" s="104" t="s">
        <v>6477</v>
      </c>
      <c r="M1486" s="104" t="s">
        <v>4320</v>
      </c>
      <c r="N1486" s="120">
        <v>39877</v>
      </c>
      <c r="O1486" s="107">
        <v>65000000</v>
      </c>
      <c r="P1486" s="105" t="s">
        <v>15761</v>
      </c>
      <c r="Q1486" s="120">
        <v>40915</v>
      </c>
      <c r="R1486" s="105">
        <v>65866667</v>
      </c>
      <c r="S1486" s="108" t="s">
        <v>6864</v>
      </c>
      <c r="T1486" s="109">
        <v>40989</v>
      </c>
      <c r="U1486" s="118">
        <v>48750000</v>
      </c>
      <c r="V1486" s="109">
        <v>40989</v>
      </c>
      <c r="W1486" s="141">
        <v>48750000</v>
      </c>
      <c r="X1486" s="141">
        <v>0</v>
      </c>
      <c r="Y1486" s="141">
        <v>0</v>
      </c>
      <c r="Z1486" s="141">
        <v>0</v>
      </c>
      <c r="AA1486" s="112">
        <v>44025000</v>
      </c>
      <c r="AB1486" s="112"/>
      <c r="AC1486" s="132"/>
      <c r="AD1486" s="141"/>
      <c r="AE1486" s="106">
        <v>0</v>
      </c>
      <c r="AF1486" s="106">
        <v>0</v>
      </c>
      <c r="AG1486" s="106">
        <v>0</v>
      </c>
      <c r="AH1486" s="118"/>
      <c r="AI1486" s="118"/>
      <c r="AJ1486" s="118"/>
      <c r="AK1486" s="118"/>
      <c r="AL1486" s="118"/>
      <c r="AM1486" s="118"/>
      <c r="AN1486" s="114">
        <f t="shared" si="46"/>
        <v>44025000</v>
      </c>
      <c r="AO1486" s="114">
        <f t="shared" si="47"/>
        <v>4725000</v>
      </c>
      <c r="AP1486" s="114"/>
      <c r="AQ1486" s="114"/>
      <c r="AR1486" s="114"/>
      <c r="AS1486" s="114"/>
    </row>
    <row r="1487" spans="1:45" s="190" customFormat="1" ht="15" customHeight="1" x14ac:dyDescent="0.2">
      <c r="A1487" s="104"/>
      <c r="B1487" s="104">
        <f>VLOOKUP(BJB!$F$9:$F$5599,Ctrl!$B$4:$C$399,2,0)</f>
        <v>4</v>
      </c>
      <c r="C1487" s="104">
        <f>VLOOKUP(BJB!$G$9:$G$5599,Ctrl!$E$4:$F$399,2,0)</f>
        <v>1</v>
      </c>
      <c r="D1487" s="219">
        <v>1</v>
      </c>
      <c r="E1487" s="104" t="str">
        <f>VLOOKUP(BJB!$F$9:$F$5599,Ctrl!$B$4:$D$399,3,0)</f>
        <v>I</v>
      </c>
      <c r="F1487" s="139" t="s">
        <v>10397</v>
      </c>
      <c r="G1487" s="139" t="s">
        <v>4243</v>
      </c>
      <c r="H1487" s="125"/>
      <c r="I1487" s="220">
        <f>IF(G1486=BJB!$G4560,I1486+1,1)</f>
        <v>1</v>
      </c>
      <c r="J1487" s="912" t="s">
        <v>21589</v>
      </c>
      <c r="K1487" s="121" t="s">
        <v>4321</v>
      </c>
      <c r="L1487" s="104" t="s">
        <v>6477</v>
      </c>
      <c r="M1487" s="104" t="s">
        <v>4322</v>
      </c>
      <c r="N1487" s="120">
        <v>40653</v>
      </c>
      <c r="O1487" s="107">
        <v>10000000</v>
      </c>
      <c r="P1487" s="105" t="s">
        <v>15762</v>
      </c>
      <c r="Q1487" s="120">
        <v>40959</v>
      </c>
      <c r="R1487" s="105">
        <v>7499998</v>
      </c>
      <c r="S1487" s="108" t="s">
        <v>4323</v>
      </c>
      <c r="T1487" s="109">
        <v>41019</v>
      </c>
      <c r="U1487" s="118">
        <v>5249999</v>
      </c>
      <c r="V1487" s="109">
        <v>41019</v>
      </c>
      <c r="W1487" s="141">
        <v>5249999</v>
      </c>
      <c r="X1487" s="141">
        <v>0</v>
      </c>
      <c r="Y1487" s="141">
        <v>0</v>
      </c>
      <c r="Z1487" s="141">
        <v>0</v>
      </c>
      <c r="AA1487" s="112">
        <v>1219346</v>
      </c>
      <c r="AB1487" s="112"/>
      <c r="AC1487" s="118"/>
      <c r="AD1487" s="141"/>
      <c r="AE1487" s="106">
        <v>0</v>
      </c>
      <c r="AF1487" s="106">
        <v>0</v>
      </c>
      <c r="AG1487" s="106">
        <v>0</v>
      </c>
      <c r="AH1487" s="118"/>
      <c r="AI1487" s="118"/>
      <c r="AJ1487" s="118"/>
      <c r="AK1487" s="118"/>
      <c r="AL1487" s="118"/>
      <c r="AM1487" s="118"/>
      <c r="AN1487" s="114">
        <f t="shared" si="46"/>
        <v>1219346</v>
      </c>
      <c r="AO1487" s="114">
        <f t="shared" si="47"/>
        <v>4030653</v>
      </c>
      <c r="AP1487" s="114"/>
      <c r="AQ1487" s="114"/>
      <c r="AR1487" s="114"/>
      <c r="AS1487" s="114"/>
    </row>
    <row r="1488" spans="1:45" s="190" customFormat="1" ht="15" customHeight="1" x14ac:dyDescent="0.2">
      <c r="A1488" s="104"/>
      <c r="B1488" s="104">
        <f>VLOOKUP(BJB!$F$9:$F$5599,Ctrl!$B$4:$C$399,2,0)</f>
        <v>4</v>
      </c>
      <c r="C1488" s="104">
        <f>VLOOKUP(BJB!$G$9:$G$5599,Ctrl!$E$4:$F$399,2,0)</f>
        <v>1</v>
      </c>
      <c r="D1488" s="219">
        <v>1</v>
      </c>
      <c r="E1488" s="104" t="str">
        <f>VLOOKUP(BJB!$F$9:$F$5599,Ctrl!$B$4:$D$399,3,0)</f>
        <v>I</v>
      </c>
      <c r="F1488" s="139" t="s">
        <v>10397</v>
      </c>
      <c r="G1488" s="139" t="s">
        <v>4243</v>
      </c>
      <c r="H1488" s="125"/>
      <c r="I1488" s="220">
        <f>IF(G1487=BJB!$G4561,I1487+1,1)</f>
        <v>1</v>
      </c>
      <c r="J1488" s="912" t="s">
        <v>21590</v>
      </c>
      <c r="K1488" s="121" t="s">
        <v>4324</v>
      </c>
      <c r="L1488" s="104" t="s">
        <v>6477</v>
      </c>
      <c r="M1488" s="104" t="s">
        <v>4322</v>
      </c>
      <c r="N1488" s="120">
        <v>40653</v>
      </c>
      <c r="O1488" s="107">
        <v>100000000</v>
      </c>
      <c r="P1488" s="105" t="s">
        <v>6222</v>
      </c>
      <c r="Q1488" s="120" t="s">
        <v>6222</v>
      </c>
      <c r="R1488" s="890">
        <v>0</v>
      </c>
      <c r="S1488" s="108" t="s">
        <v>4323</v>
      </c>
      <c r="T1488" s="109">
        <v>41019</v>
      </c>
      <c r="U1488" s="118">
        <v>70000000</v>
      </c>
      <c r="V1488" s="109" t="s">
        <v>6222</v>
      </c>
      <c r="W1488" s="141">
        <v>0</v>
      </c>
      <c r="X1488" s="141">
        <v>0</v>
      </c>
      <c r="Y1488" s="141">
        <v>0</v>
      </c>
      <c r="Z1488" s="141">
        <v>0</v>
      </c>
      <c r="AA1488" s="112">
        <v>70000000</v>
      </c>
      <c r="AB1488" s="112"/>
      <c r="AC1488" s="118"/>
      <c r="AD1488" s="141"/>
      <c r="AE1488" s="106">
        <v>0</v>
      </c>
      <c r="AF1488" s="106">
        <v>0</v>
      </c>
      <c r="AG1488" s="106">
        <v>0</v>
      </c>
      <c r="AH1488" s="118"/>
      <c r="AI1488" s="118"/>
      <c r="AJ1488" s="118"/>
      <c r="AK1488" s="118"/>
      <c r="AL1488" s="118"/>
      <c r="AM1488" s="118"/>
      <c r="AN1488" s="114">
        <f t="shared" si="46"/>
        <v>70000000</v>
      </c>
      <c r="AO1488" s="114">
        <f t="shared" si="47"/>
        <v>0</v>
      </c>
      <c r="AP1488" s="114"/>
      <c r="AQ1488" s="114"/>
      <c r="AR1488" s="114"/>
      <c r="AS1488" s="114"/>
    </row>
    <row r="1489" spans="1:46" s="191" customFormat="1" ht="15" customHeight="1" x14ac:dyDescent="0.2">
      <c r="A1489" s="104"/>
      <c r="B1489" s="104">
        <f>VLOOKUP(BJB!$F$9:$F$5599,Ctrl!$B$4:$C$399,2,0)</f>
        <v>4</v>
      </c>
      <c r="C1489" s="104">
        <f>VLOOKUP(BJB!$G$9:$G$5599,Ctrl!$E$4:$F$399,2,0)</f>
        <v>1</v>
      </c>
      <c r="D1489" s="219">
        <v>1</v>
      </c>
      <c r="E1489" s="104" t="str">
        <f>VLOOKUP(BJB!$F$9:$F$5599,Ctrl!$B$4:$D$399,3,0)</f>
        <v>I</v>
      </c>
      <c r="F1489" s="139" t="s">
        <v>10397</v>
      </c>
      <c r="G1489" s="139" t="s">
        <v>4243</v>
      </c>
      <c r="H1489" s="125"/>
      <c r="I1489" s="220">
        <f>IF(G1488=BJB!$G4562,I1488+1,1)</f>
        <v>1</v>
      </c>
      <c r="J1489" s="912" t="s">
        <v>21591</v>
      </c>
      <c r="K1489" s="121" t="s">
        <v>4325</v>
      </c>
      <c r="L1489" s="104" t="s">
        <v>6477</v>
      </c>
      <c r="M1489" s="104" t="s">
        <v>4326</v>
      </c>
      <c r="N1489" s="120">
        <v>40178</v>
      </c>
      <c r="O1489" s="107">
        <v>25000000</v>
      </c>
      <c r="P1489" s="105" t="s">
        <v>15763</v>
      </c>
      <c r="Q1489" s="120">
        <v>40959</v>
      </c>
      <c r="R1489" s="105">
        <v>2083326</v>
      </c>
      <c r="S1489" s="108" t="s">
        <v>4323</v>
      </c>
      <c r="T1489" s="109">
        <v>41019</v>
      </c>
      <c r="U1489" s="118">
        <v>1562495</v>
      </c>
      <c r="V1489" s="109">
        <v>41019</v>
      </c>
      <c r="W1489" s="141">
        <v>1562495</v>
      </c>
      <c r="X1489" s="141">
        <v>0</v>
      </c>
      <c r="Y1489" s="141">
        <v>0</v>
      </c>
      <c r="Z1489" s="141">
        <v>0</v>
      </c>
      <c r="AA1489" s="112">
        <v>1562495</v>
      </c>
      <c r="AB1489" s="112"/>
      <c r="AC1489" s="118"/>
      <c r="AD1489" s="141"/>
      <c r="AE1489" s="106">
        <v>0</v>
      </c>
      <c r="AF1489" s="106">
        <v>0</v>
      </c>
      <c r="AG1489" s="106">
        <v>0</v>
      </c>
      <c r="AH1489" s="118"/>
      <c r="AI1489" s="118"/>
      <c r="AJ1489" s="118"/>
      <c r="AK1489" s="118"/>
      <c r="AL1489" s="118"/>
      <c r="AM1489" s="118"/>
      <c r="AN1489" s="114">
        <f t="shared" si="46"/>
        <v>1562495</v>
      </c>
      <c r="AO1489" s="114">
        <f t="shared" si="47"/>
        <v>0</v>
      </c>
      <c r="AP1489" s="114"/>
      <c r="AQ1489" s="114"/>
      <c r="AR1489" s="114"/>
      <c r="AS1489" s="114"/>
      <c r="AT1489" s="190"/>
    </row>
    <row r="1490" spans="1:46" s="190" customFormat="1" ht="15" customHeight="1" x14ac:dyDescent="0.2">
      <c r="A1490" s="104"/>
      <c r="B1490" s="104">
        <f>VLOOKUP(BJB!$F$9:$F$5599,Ctrl!$B$4:$C$399,2,0)</f>
        <v>4</v>
      </c>
      <c r="C1490" s="104">
        <f>VLOOKUP(BJB!$G$9:$G$5599,Ctrl!$E$4:$F$399,2,0)</f>
        <v>1</v>
      </c>
      <c r="D1490" s="219">
        <v>1</v>
      </c>
      <c r="E1490" s="104" t="str">
        <f>VLOOKUP(BJB!$F$9:$F$5599,Ctrl!$B$4:$D$399,3,0)</f>
        <v>I</v>
      </c>
      <c r="F1490" s="139" t="s">
        <v>10397</v>
      </c>
      <c r="G1490" s="139" t="s">
        <v>4243</v>
      </c>
      <c r="H1490" s="125"/>
      <c r="I1490" s="220">
        <f>IF(G1489=BJB!$G4563,I1489+1,1)</f>
        <v>1</v>
      </c>
      <c r="J1490" s="912" t="s">
        <v>21592</v>
      </c>
      <c r="K1490" s="121" t="s">
        <v>4327</v>
      </c>
      <c r="L1490" s="104" t="s">
        <v>6477</v>
      </c>
      <c r="M1490" s="104" t="s">
        <v>4328</v>
      </c>
      <c r="N1490" s="120">
        <v>40574</v>
      </c>
      <c r="O1490" s="107">
        <v>10000000</v>
      </c>
      <c r="P1490" s="105" t="s">
        <v>15764</v>
      </c>
      <c r="Q1490" s="120">
        <v>40959</v>
      </c>
      <c r="R1490" s="105">
        <v>6119997</v>
      </c>
      <c r="S1490" s="108" t="s">
        <v>4323</v>
      </c>
      <c r="T1490" s="109">
        <v>41019</v>
      </c>
      <c r="U1490" s="118">
        <v>4589998</v>
      </c>
      <c r="V1490" s="109">
        <v>41019</v>
      </c>
      <c r="W1490" s="141">
        <v>4589998</v>
      </c>
      <c r="X1490" s="141">
        <v>0</v>
      </c>
      <c r="Y1490" s="141">
        <v>0</v>
      </c>
      <c r="Z1490" s="141">
        <v>0</v>
      </c>
      <c r="AA1490" s="112">
        <v>2840003</v>
      </c>
      <c r="AB1490" s="112"/>
      <c r="AC1490" s="118"/>
      <c r="AD1490" s="141"/>
      <c r="AE1490" s="106">
        <v>0</v>
      </c>
      <c r="AF1490" s="106">
        <v>0</v>
      </c>
      <c r="AG1490" s="106">
        <v>0</v>
      </c>
      <c r="AH1490" s="118"/>
      <c r="AI1490" s="118"/>
      <c r="AJ1490" s="118"/>
      <c r="AK1490" s="118"/>
      <c r="AL1490" s="118"/>
      <c r="AM1490" s="118"/>
      <c r="AN1490" s="114">
        <f t="shared" si="46"/>
        <v>2840003</v>
      </c>
      <c r="AO1490" s="114">
        <f t="shared" si="47"/>
        <v>1749995</v>
      </c>
      <c r="AP1490" s="114"/>
      <c r="AQ1490" s="114"/>
      <c r="AR1490" s="114"/>
      <c r="AS1490" s="114"/>
    </row>
    <row r="1491" spans="1:46" s="190" customFormat="1" ht="15" customHeight="1" x14ac:dyDescent="0.2">
      <c r="A1491" s="104"/>
      <c r="B1491" s="104">
        <f>VLOOKUP(BJB!$F$9:$F$5599,Ctrl!$B$4:$C$399,2,0)</f>
        <v>4</v>
      </c>
      <c r="C1491" s="104">
        <f>VLOOKUP(BJB!$G$9:$G$5599,Ctrl!$E$4:$F$399,2,0)</f>
        <v>1</v>
      </c>
      <c r="D1491" s="219">
        <v>1</v>
      </c>
      <c r="E1491" s="104" t="str">
        <f>VLOOKUP(BJB!$F$9:$F$5599,Ctrl!$B$4:$D$399,3,0)</f>
        <v>I</v>
      </c>
      <c r="F1491" s="139" t="s">
        <v>10397</v>
      </c>
      <c r="G1491" s="139" t="s">
        <v>4243</v>
      </c>
      <c r="H1491" s="125"/>
      <c r="I1491" s="220">
        <f>IF(G1490=BJB!$G4564,I1490+1,1)</f>
        <v>1</v>
      </c>
      <c r="J1491" s="912" t="s">
        <v>21593</v>
      </c>
      <c r="K1491" s="121" t="s">
        <v>4329</v>
      </c>
      <c r="L1491" s="104" t="s">
        <v>6477</v>
      </c>
      <c r="M1491" s="104" t="s">
        <v>4291</v>
      </c>
      <c r="N1491" s="120">
        <v>40178</v>
      </c>
      <c r="O1491" s="107">
        <v>100000000</v>
      </c>
      <c r="P1491" s="105" t="s">
        <v>6222</v>
      </c>
      <c r="Q1491" s="120" t="s">
        <v>6222</v>
      </c>
      <c r="R1491" s="890">
        <v>0</v>
      </c>
      <c r="S1491" s="108" t="s">
        <v>6865</v>
      </c>
      <c r="T1491" s="109">
        <v>41044</v>
      </c>
      <c r="U1491" s="118">
        <v>72909944</v>
      </c>
      <c r="V1491" s="109" t="s">
        <v>6222</v>
      </c>
      <c r="W1491" s="141">
        <v>0</v>
      </c>
      <c r="X1491" s="141">
        <v>0</v>
      </c>
      <c r="Y1491" s="141">
        <v>0</v>
      </c>
      <c r="Z1491" s="141">
        <v>0</v>
      </c>
      <c r="AA1491" s="112">
        <v>37500</v>
      </c>
      <c r="AB1491" s="112"/>
      <c r="AC1491" s="118"/>
      <c r="AD1491" s="141"/>
      <c r="AE1491" s="106">
        <v>0</v>
      </c>
      <c r="AF1491" s="106">
        <v>0</v>
      </c>
      <c r="AG1491" s="106">
        <v>0</v>
      </c>
      <c r="AH1491" s="118"/>
      <c r="AI1491" s="118"/>
      <c r="AJ1491" s="118"/>
      <c r="AK1491" s="118"/>
      <c r="AL1491" s="118"/>
      <c r="AM1491" s="118"/>
      <c r="AN1491" s="114">
        <f t="shared" si="46"/>
        <v>37500</v>
      </c>
      <c r="AO1491" s="114">
        <f t="shared" si="47"/>
        <v>72872444</v>
      </c>
      <c r="AP1491" s="114"/>
      <c r="AQ1491" s="114"/>
      <c r="AR1491" s="114"/>
      <c r="AS1491" s="114"/>
    </row>
    <row r="1492" spans="1:46" s="190" customFormat="1" ht="15" customHeight="1" x14ac:dyDescent="0.2">
      <c r="A1492" s="104"/>
      <c r="B1492" s="104">
        <f>VLOOKUP(BJB!$F$9:$F$5599,Ctrl!$B$4:$C$399,2,0)</f>
        <v>4</v>
      </c>
      <c r="C1492" s="104">
        <f>VLOOKUP(BJB!$G$9:$G$5599,Ctrl!$E$4:$F$399,2,0)</f>
        <v>1</v>
      </c>
      <c r="D1492" s="219">
        <v>1</v>
      </c>
      <c r="E1492" s="104" t="str">
        <f>VLOOKUP(BJB!$F$9:$F$5599,Ctrl!$B$4:$D$399,3,0)</f>
        <v>I</v>
      </c>
      <c r="F1492" s="139" t="s">
        <v>10397</v>
      </c>
      <c r="G1492" s="139" t="s">
        <v>4243</v>
      </c>
      <c r="H1492" s="125"/>
      <c r="I1492" s="220">
        <f>IF(G1491=BJB!$G4565,I1491+1,1)</f>
        <v>1</v>
      </c>
      <c r="J1492" s="912" t="s">
        <v>21594</v>
      </c>
      <c r="K1492" s="121" t="s">
        <v>4330</v>
      </c>
      <c r="L1492" s="104" t="s">
        <v>6477</v>
      </c>
      <c r="M1492" s="104" t="s">
        <v>4331</v>
      </c>
      <c r="N1492" s="120">
        <v>40381</v>
      </c>
      <c r="O1492" s="107">
        <v>100000000</v>
      </c>
      <c r="P1492" s="105" t="s">
        <v>6222</v>
      </c>
      <c r="Q1492" s="120" t="s">
        <v>6222</v>
      </c>
      <c r="R1492" s="890">
        <v>0</v>
      </c>
      <c r="S1492" s="108" t="s">
        <v>6865</v>
      </c>
      <c r="T1492" s="109">
        <v>41044</v>
      </c>
      <c r="U1492" s="118">
        <v>75000000</v>
      </c>
      <c r="V1492" s="109" t="s">
        <v>6222</v>
      </c>
      <c r="W1492" s="141">
        <v>0</v>
      </c>
      <c r="X1492" s="141">
        <v>0</v>
      </c>
      <c r="Y1492" s="141">
        <v>0</v>
      </c>
      <c r="Z1492" s="141">
        <v>0</v>
      </c>
      <c r="AA1492" s="112">
        <v>0</v>
      </c>
      <c r="AB1492" s="112"/>
      <c r="AC1492" s="118"/>
      <c r="AD1492" s="141"/>
      <c r="AE1492" s="106">
        <v>0</v>
      </c>
      <c r="AF1492" s="106">
        <v>0</v>
      </c>
      <c r="AG1492" s="106">
        <v>0</v>
      </c>
      <c r="AH1492" s="118"/>
      <c r="AI1492" s="118"/>
      <c r="AJ1492" s="118"/>
      <c r="AK1492" s="118"/>
      <c r="AL1492" s="118"/>
      <c r="AM1492" s="118"/>
      <c r="AN1492" s="114">
        <f t="shared" si="46"/>
        <v>0</v>
      </c>
      <c r="AO1492" s="114">
        <f t="shared" si="47"/>
        <v>75000000</v>
      </c>
      <c r="AP1492" s="114"/>
      <c r="AQ1492" s="114"/>
      <c r="AR1492" s="114"/>
      <c r="AS1492" s="114"/>
    </row>
    <row r="1493" spans="1:46" s="190" customFormat="1" ht="15" customHeight="1" x14ac:dyDescent="0.2">
      <c r="A1493" s="104"/>
      <c r="B1493" s="104">
        <f>VLOOKUP(BJB!$F$9:$F$5599,Ctrl!$B$4:$C$399,2,0)</f>
        <v>4</v>
      </c>
      <c r="C1493" s="104">
        <f>VLOOKUP(BJB!$G$9:$G$5599,Ctrl!$E$4:$F$399,2,0)</f>
        <v>1</v>
      </c>
      <c r="D1493" s="219">
        <v>1</v>
      </c>
      <c r="E1493" s="104" t="str">
        <f>VLOOKUP(BJB!$F$9:$F$5599,Ctrl!$B$4:$D$399,3,0)</f>
        <v>I</v>
      </c>
      <c r="F1493" s="139" t="s">
        <v>10397</v>
      </c>
      <c r="G1493" s="139" t="s">
        <v>4243</v>
      </c>
      <c r="H1493" s="125"/>
      <c r="I1493" s="220">
        <f>IF(G1492=BJB!$G4566,I1492+1,1)</f>
        <v>1</v>
      </c>
      <c r="J1493" s="912" t="s">
        <v>21595</v>
      </c>
      <c r="K1493" s="121" t="s">
        <v>4332</v>
      </c>
      <c r="L1493" s="104" t="s">
        <v>6477</v>
      </c>
      <c r="M1493" s="104" t="s">
        <v>4333</v>
      </c>
      <c r="N1493" s="120">
        <v>40653</v>
      </c>
      <c r="O1493" s="107">
        <v>25000000</v>
      </c>
      <c r="P1493" s="105" t="s">
        <v>6222</v>
      </c>
      <c r="Q1493" s="120" t="s">
        <v>6222</v>
      </c>
      <c r="R1493" s="890">
        <v>0</v>
      </c>
      <c r="S1493" s="108" t="s">
        <v>6865</v>
      </c>
      <c r="T1493" s="109">
        <v>41044</v>
      </c>
      <c r="U1493" s="118">
        <v>17500000</v>
      </c>
      <c r="V1493" s="109" t="s">
        <v>6222</v>
      </c>
      <c r="W1493" s="141">
        <v>0</v>
      </c>
      <c r="X1493" s="141">
        <v>0</v>
      </c>
      <c r="Y1493" s="141">
        <v>0</v>
      </c>
      <c r="Z1493" s="141">
        <v>0</v>
      </c>
      <c r="AA1493" s="112">
        <v>0</v>
      </c>
      <c r="AB1493" s="112"/>
      <c r="AC1493" s="118"/>
      <c r="AD1493" s="141"/>
      <c r="AE1493" s="106">
        <v>0</v>
      </c>
      <c r="AF1493" s="106">
        <v>0</v>
      </c>
      <c r="AG1493" s="106">
        <v>0</v>
      </c>
      <c r="AH1493" s="118"/>
      <c r="AI1493" s="118"/>
      <c r="AJ1493" s="118"/>
      <c r="AK1493" s="118"/>
      <c r="AL1493" s="118"/>
      <c r="AM1493" s="118"/>
      <c r="AN1493" s="114">
        <f t="shared" si="46"/>
        <v>0</v>
      </c>
      <c r="AO1493" s="114">
        <f t="shared" si="47"/>
        <v>17500000</v>
      </c>
      <c r="AP1493" s="114"/>
      <c r="AQ1493" s="114"/>
      <c r="AR1493" s="114"/>
      <c r="AS1493" s="114"/>
    </row>
    <row r="1494" spans="1:46" s="190" customFormat="1" ht="15" customHeight="1" x14ac:dyDescent="0.2">
      <c r="A1494" s="104"/>
      <c r="B1494" s="104">
        <f>VLOOKUP(BJB!$F$9:$F$5599,Ctrl!$B$4:$C$399,2,0)</f>
        <v>4</v>
      </c>
      <c r="C1494" s="104">
        <f>VLOOKUP(BJB!$G$9:$G$5599,Ctrl!$E$4:$F$399,2,0)</f>
        <v>1</v>
      </c>
      <c r="D1494" s="219">
        <v>1</v>
      </c>
      <c r="E1494" s="104" t="str">
        <f>VLOOKUP(BJB!$F$9:$F$5599,Ctrl!$B$4:$D$399,3,0)</f>
        <v>I</v>
      </c>
      <c r="F1494" s="139" t="s">
        <v>10397</v>
      </c>
      <c r="G1494" s="139" t="s">
        <v>4243</v>
      </c>
      <c r="H1494" s="125"/>
      <c r="I1494" s="220">
        <f>IF(G1493=BJB!$G4567,I1493+1,1)</f>
        <v>1</v>
      </c>
      <c r="J1494" s="912" t="s">
        <v>21596</v>
      </c>
      <c r="K1494" s="121" t="s">
        <v>1795</v>
      </c>
      <c r="L1494" s="104" t="s">
        <v>6477</v>
      </c>
      <c r="M1494" s="104" t="s">
        <v>4334</v>
      </c>
      <c r="N1494" s="120">
        <v>40443</v>
      </c>
      <c r="O1494" s="107">
        <v>7000000</v>
      </c>
      <c r="P1494" s="105" t="s">
        <v>6222</v>
      </c>
      <c r="Q1494" s="120" t="s">
        <v>6222</v>
      </c>
      <c r="R1494" s="890">
        <v>0</v>
      </c>
      <c r="S1494" s="108" t="s">
        <v>6865</v>
      </c>
      <c r="T1494" s="109">
        <v>41044</v>
      </c>
      <c r="U1494" s="118">
        <v>2406247</v>
      </c>
      <c r="V1494" s="109" t="s">
        <v>6222</v>
      </c>
      <c r="W1494" s="141">
        <v>0</v>
      </c>
      <c r="X1494" s="141">
        <v>0</v>
      </c>
      <c r="Y1494" s="141">
        <v>0</v>
      </c>
      <c r="Z1494" s="141">
        <v>0</v>
      </c>
      <c r="AA1494" s="112">
        <v>0</v>
      </c>
      <c r="AB1494" s="112"/>
      <c r="AC1494" s="118"/>
      <c r="AD1494" s="141"/>
      <c r="AE1494" s="106">
        <v>0</v>
      </c>
      <c r="AF1494" s="106">
        <v>0</v>
      </c>
      <c r="AG1494" s="106">
        <v>0</v>
      </c>
      <c r="AH1494" s="118"/>
      <c r="AI1494" s="118"/>
      <c r="AJ1494" s="118"/>
      <c r="AK1494" s="118"/>
      <c r="AL1494" s="118"/>
      <c r="AM1494" s="118"/>
      <c r="AN1494" s="114">
        <f t="shared" si="46"/>
        <v>0</v>
      </c>
      <c r="AO1494" s="114">
        <f t="shared" si="47"/>
        <v>2406247</v>
      </c>
      <c r="AP1494" s="114"/>
      <c r="AQ1494" s="114"/>
      <c r="AR1494" s="114"/>
      <c r="AS1494" s="114"/>
    </row>
    <row r="1495" spans="1:46" s="190" customFormat="1" ht="15" customHeight="1" x14ac:dyDescent="0.2">
      <c r="A1495" s="104"/>
      <c r="B1495" s="104">
        <f>VLOOKUP(BJB!$F$9:$F$5599,Ctrl!$B$4:$C$399,2,0)</f>
        <v>4</v>
      </c>
      <c r="C1495" s="104">
        <f>VLOOKUP(BJB!$G$9:$G$5599,Ctrl!$E$4:$F$399,2,0)</f>
        <v>1</v>
      </c>
      <c r="D1495" s="219">
        <v>1</v>
      </c>
      <c r="E1495" s="104" t="str">
        <f>VLOOKUP(BJB!$F$9:$F$5599,Ctrl!$B$4:$D$399,3,0)</f>
        <v>I</v>
      </c>
      <c r="F1495" s="139" t="s">
        <v>10397</v>
      </c>
      <c r="G1495" s="139" t="s">
        <v>4243</v>
      </c>
      <c r="H1495" s="125">
        <v>1110408000738</v>
      </c>
      <c r="I1495" s="220">
        <f>IF(G1494=BJB!$G4568,I1494+1,1)</f>
        <v>1</v>
      </c>
      <c r="J1495" s="912" t="s">
        <v>21597</v>
      </c>
      <c r="K1495" s="121" t="s">
        <v>4335</v>
      </c>
      <c r="L1495" s="104" t="s">
        <v>6477</v>
      </c>
      <c r="M1495" s="104" t="s">
        <v>4336</v>
      </c>
      <c r="N1495" s="120">
        <v>40718</v>
      </c>
      <c r="O1495" s="107">
        <v>20000000</v>
      </c>
      <c r="P1495" s="105" t="s">
        <v>6222</v>
      </c>
      <c r="Q1495" s="120" t="s">
        <v>6222</v>
      </c>
      <c r="R1495" s="890">
        <v>0</v>
      </c>
      <c r="S1495" s="108" t="s">
        <v>6865</v>
      </c>
      <c r="T1495" s="109">
        <v>41044</v>
      </c>
      <c r="U1495" s="118">
        <v>14000000</v>
      </c>
      <c r="V1495" s="109" t="s">
        <v>6222</v>
      </c>
      <c r="W1495" s="141">
        <v>0</v>
      </c>
      <c r="X1495" s="141">
        <v>0</v>
      </c>
      <c r="Y1495" s="141">
        <v>0</v>
      </c>
      <c r="Z1495" s="141">
        <v>0</v>
      </c>
      <c r="AA1495" s="112">
        <v>2857248</v>
      </c>
      <c r="AB1495" s="112"/>
      <c r="AC1495" s="132"/>
      <c r="AD1495" s="141"/>
      <c r="AE1495" s="106">
        <v>0</v>
      </c>
      <c r="AF1495" s="106">
        <v>0</v>
      </c>
      <c r="AG1495" s="106">
        <v>0</v>
      </c>
      <c r="AH1495" s="118"/>
      <c r="AI1495" s="118"/>
      <c r="AJ1495" s="118"/>
      <c r="AK1495" s="118"/>
      <c r="AL1495" s="118"/>
      <c r="AM1495" s="118"/>
      <c r="AN1495" s="114">
        <f t="shared" si="46"/>
        <v>2857248</v>
      </c>
      <c r="AO1495" s="114">
        <f t="shared" si="47"/>
        <v>11142752</v>
      </c>
      <c r="AP1495" s="114"/>
      <c r="AQ1495" s="114"/>
      <c r="AR1495" s="114"/>
      <c r="AS1495" s="114"/>
    </row>
    <row r="1496" spans="1:46" s="190" customFormat="1" ht="15" customHeight="1" x14ac:dyDescent="0.2">
      <c r="A1496" s="104"/>
      <c r="B1496" s="104">
        <f>VLOOKUP(BJB!$F$9:$F$5599,Ctrl!$B$4:$C$399,2,0)</f>
        <v>4</v>
      </c>
      <c r="C1496" s="104">
        <f>VLOOKUP(BJB!$G$9:$G$5599,Ctrl!$E$4:$F$399,2,0)</f>
        <v>1</v>
      </c>
      <c r="D1496" s="219">
        <v>1</v>
      </c>
      <c r="E1496" s="104" t="str">
        <f>VLOOKUP(BJB!$F$9:$F$5599,Ctrl!$B$4:$D$399,3,0)</f>
        <v>I</v>
      </c>
      <c r="F1496" s="139" t="s">
        <v>10397</v>
      </c>
      <c r="G1496" s="139" t="s">
        <v>4243</v>
      </c>
      <c r="H1496" s="125"/>
      <c r="I1496" s="220">
        <f>IF(G1495=BJB!$G4569,I1495+1,1)</f>
        <v>1</v>
      </c>
      <c r="J1496" s="912" t="s">
        <v>21598</v>
      </c>
      <c r="K1496" s="121" t="s">
        <v>4338</v>
      </c>
      <c r="L1496" s="104" t="s">
        <v>6477</v>
      </c>
      <c r="M1496" s="104" t="s">
        <v>4311</v>
      </c>
      <c r="N1496" s="120">
        <v>40443</v>
      </c>
      <c r="O1496" s="107">
        <v>25000000</v>
      </c>
      <c r="P1496" s="105" t="s">
        <v>15765</v>
      </c>
      <c r="Q1496" s="120">
        <v>41065</v>
      </c>
      <c r="R1496" s="105">
        <v>16388894</v>
      </c>
      <c r="S1496" s="108" t="s">
        <v>4339</v>
      </c>
      <c r="T1496" s="109">
        <v>41137</v>
      </c>
      <c r="U1496" s="118">
        <v>10729172</v>
      </c>
      <c r="V1496" s="109">
        <v>41137</v>
      </c>
      <c r="W1496" s="141">
        <v>10729172</v>
      </c>
      <c r="X1496" s="141">
        <v>0</v>
      </c>
      <c r="Y1496" s="141">
        <v>0</v>
      </c>
      <c r="Z1496" s="141">
        <v>0</v>
      </c>
      <c r="AA1496" s="112">
        <v>10729172</v>
      </c>
      <c r="AB1496" s="112"/>
      <c r="AC1496" s="118"/>
      <c r="AD1496" s="141"/>
      <c r="AE1496" s="106">
        <v>0</v>
      </c>
      <c r="AF1496" s="106">
        <v>0</v>
      </c>
      <c r="AG1496" s="106">
        <v>0</v>
      </c>
      <c r="AH1496" s="118"/>
      <c r="AI1496" s="118"/>
      <c r="AJ1496" s="118"/>
      <c r="AK1496" s="118"/>
      <c r="AL1496" s="118"/>
      <c r="AM1496" s="118"/>
      <c r="AN1496" s="114">
        <f t="shared" si="46"/>
        <v>10729172</v>
      </c>
      <c r="AO1496" s="114">
        <f t="shared" si="47"/>
        <v>0</v>
      </c>
      <c r="AP1496" s="114"/>
      <c r="AQ1496" s="114"/>
      <c r="AR1496" s="114"/>
      <c r="AS1496" s="114"/>
    </row>
    <row r="1497" spans="1:46" s="190" customFormat="1" ht="15" customHeight="1" x14ac:dyDescent="0.2">
      <c r="A1497" s="104"/>
      <c r="B1497" s="104">
        <f>VLOOKUP(BJB!$F$9:$F$5599,Ctrl!$B$4:$C$399,2,0)</f>
        <v>4</v>
      </c>
      <c r="C1497" s="104">
        <f>VLOOKUP(BJB!$G$9:$G$5599,Ctrl!$E$4:$F$399,2,0)</f>
        <v>1</v>
      </c>
      <c r="D1497" s="219">
        <v>1</v>
      </c>
      <c r="E1497" s="104" t="str">
        <f>VLOOKUP(BJB!$F$9:$F$5599,Ctrl!$B$4:$D$399,3,0)</f>
        <v>I</v>
      </c>
      <c r="F1497" s="139" t="s">
        <v>10397</v>
      </c>
      <c r="G1497" s="139" t="s">
        <v>4243</v>
      </c>
      <c r="H1497" s="125"/>
      <c r="I1497" s="220">
        <f>IF(G1496=BJB!$G4570,I1496+1,1)</f>
        <v>1</v>
      </c>
      <c r="J1497" s="912" t="s">
        <v>21599</v>
      </c>
      <c r="K1497" s="121" t="s">
        <v>4340</v>
      </c>
      <c r="L1497" s="104" t="s">
        <v>6477</v>
      </c>
      <c r="M1497" s="104" t="s">
        <v>4341</v>
      </c>
      <c r="N1497" s="120">
        <v>40653</v>
      </c>
      <c r="O1497" s="107">
        <v>5000000</v>
      </c>
      <c r="P1497" s="105" t="s">
        <v>15766</v>
      </c>
      <c r="Q1497" s="120">
        <v>41065</v>
      </c>
      <c r="R1497" s="105">
        <v>2708337</v>
      </c>
      <c r="S1497" s="108" t="s">
        <v>4339</v>
      </c>
      <c r="T1497" s="109">
        <v>41137</v>
      </c>
      <c r="U1497" s="118">
        <v>1604170</v>
      </c>
      <c r="V1497" s="109">
        <v>41137</v>
      </c>
      <c r="W1497" s="141">
        <v>1604170</v>
      </c>
      <c r="X1497" s="141">
        <v>0</v>
      </c>
      <c r="Y1497" s="141">
        <v>0</v>
      </c>
      <c r="Z1497" s="141">
        <v>0</v>
      </c>
      <c r="AA1497" s="112">
        <v>1425000</v>
      </c>
      <c r="AB1497" s="112"/>
      <c r="AC1497" s="118"/>
      <c r="AD1497" s="141"/>
      <c r="AE1497" s="106">
        <v>0</v>
      </c>
      <c r="AF1497" s="106">
        <v>0</v>
      </c>
      <c r="AG1497" s="106">
        <v>0</v>
      </c>
      <c r="AH1497" s="118"/>
      <c r="AI1497" s="118"/>
      <c r="AJ1497" s="118"/>
      <c r="AK1497" s="118"/>
      <c r="AL1497" s="118"/>
      <c r="AM1497" s="118"/>
      <c r="AN1497" s="114">
        <f t="shared" si="46"/>
        <v>1425000</v>
      </c>
      <c r="AO1497" s="114">
        <f t="shared" si="47"/>
        <v>179170</v>
      </c>
      <c r="AP1497" s="114"/>
      <c r="AQ1497" s="114"/>
      <c r="AR1497" s="114"/>
      <c r="AS1497" s="114"/>
    </row>
    <row r="1498" spans="1:46" s="190" customFormat="1" ht="15" customHeight="1" x14ac:dyDescent="0.2">
      <c r="A1498" s="104"/>
      <c r="B1498" s="104">
        <f>VLOOKUP(BJB!$F$9:$F$5599,Ctrl!$B$4:$C$399,2,0)</f>
        <v>4</v>
      </c>
      <c r="C1498" s="104">
        <f>VLOOKUP(BJB!$G$9:$G$5599,Ctrl!$E$4:$F$399,2,0)</f>
        <v>1</v>
      </c>
      <c r="D1498" s="219">
        <v>1</v>
      </c>
      <c r="E1498" s="104" t="str">
        <f>VLOOKUP(BJB!$F$9:$F$5599,Ctrl!$B$4:$D$399,3,0)</f>
        <v>I</v>
      </c>
      <c r="F1498" s="139" t="s">
        <v>10397</v>
      </c>
      <c r="G1498" s="139" t="s">
        <v>4243</v>
      </c>
      <c r="H1498" s="125"/>
      <c r="I1498" s="220">
        <f>IF(G1497=BJB!$G4571,I1497+1,1)</f>
        <v>1</v>
      </c>
      <c r="J1498" s="912" t="s">
        <v>21600</v>
      </c>
      <c r="K1498" s="121" t="s">
        <v>4342</v>
      </c>
      <c r="L1498" s="104" t="s">
        <v>6477</v>
      </c>
      <c r="M1498" s="104" t="s">
        <v>4247</v>
      </c>
      <c r="N1498" s="120">
        <v>40022</v>
      </c>
      <c r="O1498" s="107">
        <v>30000000</v>
      </c>
      <c r="P1498" s="105" t="s">
        <v>15767</v>
      </c>
      <c r="Q1498" s="120">
        <v>41080</v>
      </c>
      <c r="R1498" s="105">
        <v>22500000</v>
      </c>
      <c r="S1498" s="108" t="s">
        <v>4339</v>
      </c>
      <c r="T1498" s="109">
        <v>41137</v>
      </c>
      <c r="U1498" s="118">
        <v>16875000</v>
      </c>
      <c r="V1498" s="109">
        <v>41137</v>
      </c>
      <c r="W1498" s="141">
        <v>16875000</v>
      </c>
      <c r="X1498" s="141">
        <v>0</v>
      </c>
      <c r="Y1498" s="141">
        <v>0</v>
      </c>
      <c r="Z1498" s="141">
        <v>0</v>
      </c>
      <c r="AA1498" s="112">
        <v>7935000</v>
      </c>
      <c r="AB1498" s="112"/>
      <c r="AC1498" s="118"/>
      <c r="AD1498" s="141"/>
      <c r="AE1498" s="106">
        <v>0</v>
      </c>
      <c r="AF1498" s="106">
        <v>0</v>
      </c>
      <c r="AG1498" s="106">
        <v>0</v>
      </c>
      <c r="AH1498" s="118"/>
      <c r="AI1498" s="118"/>
      <c r="AJ1498" s="118"/>
      <c r="AK1498" s="118"/>
      <c r="AL1498" s="118"/>
      <c r="AM1498" s="118"/>
      <c r="AN1498" s="114">
        <f t="shared" si="46"/>
        <v>7935000</v>
      </c>
      <c r="AO1498" s="114">
        <f t="shared" si="47"/>
        <v>8940000</v>
      </c>
      <c r="AP1498" s="114"/>
      <c r="AQ1498" s="114"/>
      <c r="AR1498" s="114"/>
      <c r="AS1498" s="114"/>
      <c r="AT1498" s="191"/>
    </row>
    <row r="1499" spans="1:46" s="190" customFormat="1" ht="15" customHeight="1" x14ac:dyDescent="0.2">
      <c r="A1499" s="104"/>
      <c r="B1499" s="104">
        <f>VLOOKUP(BJB!$F$9:$F$5599,Ctrl!$B$4:$C$399,2,0)</f>
        <v>4</v>
      </c>
      <c r="C1499" s="104">
        <f>VLOOKUP(BJB!$G$9:$G$5599,Ctrl!$E$4:$F$399,2,0)</f>
        <v>1</v>
      </c>
      <c r="D1499" s="219">
        <v>1</v>
      </c>
      <c r="E1499" s="104" t="str">
        <f>VLOOKUP(BJB!$F$9:$F$5599,Ctrl!$B$4:$D$399,3,0)</f>
        <v>I</v>
      </c>
      <c r="F1499" s="139" t="s">
        <v>10397</v>
      </c>
      <c r="G1499" s="139" t="s">
        <v>4243</v>
      </c>
      <c r="H1499" s="125"/>
      <c r="I1499" s="220">
        <f>IF(G1498=BJB!$G4572,I1498+1,1)</f>
        <v>1</v>
      </c>
      <c r="J1499" s="912" t="s">
        <v>21601</v>
      </c>
      <c r="K1499" s="121" t="s">
        <v>4345</v>
      </c>
      <c r="L1499" s="104" t="s">
        <v>6477</v>
      </c>
      <c r="M1499" s="104" t="s">
        <v>4341</v>
      </c>
      <c r="N1499" s="120">
        <v>40653</v>
      </c>
      <c r="O1499" s="107">
        <v>15000000</v>
      </c>
      <c r="P1499" s="105" t="s">
        <v>15768</v>
      </c>
      <c r="Q1499" s="120">
        <v>41081</v>
      </c>
      <c r="R1499" s="105">
        <v>14456000</v>
      </c>
      <c r="S1499" s="108" t="s">
        <v>4339</v>
      </c>
      <c r="T1499" s="109">
        <v>41137</v>
      </c>
      <c r="U1499" s="118">
        <v>10119200</v>
      </c>
      <c r="V1499" s="109">
        <v>41137</v>
      </c>
      <c r="W1499" s="141">
        <v>10119200</v>
      </c>
      <c r="X1499" s="141">
        <v>0</v>
      </c>
      <c r="Y1499" s="141">
        <v>0</v>
      </c>
      <c r="Z1499" s="141">
        <v>0</v>
      </c>
      <c r="AA1499" s="112">
        <v>2265000</v>
      </c>
      <c r="AB1499" s="112"/>
      <c r="AC1499" s="118"/>
      <c r="AD1499" s="141"/>
      <c r="AE1499" s="106">
        <v>0</v>
      </c>
      <c r="AF1499" s="106">
        <v>0</v>
      </c>
      <c r="AG1499" s="106">
        <v>0</v>
      </c>
      <c r="AH1499" s="118"/>
      <c r="AI1499" s="118"/>
      <c r="AJ1499" s="118"/>
      <c r="AK1499" s="118"/>
      <c r="AL1499" s="118"/>
      <c r="AM1499" s="118"/>
      <c r="AN1499" s="114">
        <f t="shared" si="46"/>
        <v>2265000</v>
      </c>
      <c r="AO1499" s="114">
        <f t="shared" si="47"/>
        <v>7854200</v>
      </c>
      <c r="AP1499" s="114"/>
      <c r="AQ1499" s="114"/>
      <c r="AR1499" s="114"/>
      <c r="AS1499" s="114"/>
    </row>
    <row r="1500" spans="1:46" s="190" customFormat="1" ht="15" customHeight="1" x14ac:dyDescent="0.2">
      <c r="A1500" s="104"/>
      <c r="B1500" s="104">
        <f>VLOOKUP(BJB!$F$9:$F$5599,Ctrl!$B$4:$C$399,2,0)</f>
        <v>4</v>
      </c>
      <c r="C1500" s="104">
        <f>VLOOKUP(BJB!$G$9:$G$5599,Ctrl!$E$4:$F$399,2,0)</f>
        <v>1</v>
      </c>
      <c r="D1500" s="219">
        <v>1</v>
      </c>
      <c r="E1500" s="104" t="str">
        <f>VLOOKUP(BJB!$F$9:$F$5599,Ctrl!$B$4:$D$399,3,0)</f>
        <v>I</v>
      </c>
      <c r="F1500" s="139" t="s">
        <v>10397</v>
      </c>
      <c r="G1500" s="139" t="s">
        <v>4243</v>
      </c>
      <c r="H1500" s="125"/>
      <c r="I1500" s="220">
        <f>IF(G1499=BJB!$G4573,I1499+1,1)</f>
        <v>1</v>
      </c>
      <c r="J1500" s="912" t="s">
        <v>21602</v>
      </c>
      <c r="K1500" s="121" t="s">
        <v>4346</v>
      </c>
      <c r="L1500" s="104" t="s">
        <v>6477</v>
      </c>
      <c r="M1500" s="104" t="s">
        <v>4299</v>
      </c>
      <c r="N1500" s="120">
        <v>40441</v>
      </c>
      <c r="O1500" s="105">
        <v>15000000</v>
      </c>
      <c r="P1500" s="105" t="s">
        <v>15769</v>
      </c>
      <c r="Q1500" s="120">
        <v>41157</v>
      </c>
      <c r="R1500" s="105">
        <v>15000000</v>
      </c>
      <c r="S1500" s="146" t="s">
        <v>4347</v>
      </c>
      <c r="T1500" s="109">
        <v>41243</v>
      </c>
      <c r="U1500" s="118">
        <v>11250000</v>
      </c>
      <c r="V1500" s="109">
        <v>41243</v>
      </c>
      <c r="W1500" s="141">
        <v>11250000</v>
      </c>
      <c r="X1500" s="141">
        <v>0</v>
      </c>
      <c r="Y1500" s="141">
        <v>0</v>
      </c>
      <c r="Z1500" s="141">
        <v>0</v>
      </c>
      <c r="AA1500" s="112">
        <v>0</v>
      </c>
      <c r="AB1500" s="112"/>
      <c r="AC1500" s="118"/>
      <c r="AD1500" s="141"/>
      <c r="AE1500" s="106">
        <v>0</v>
      </c>
      <c r="AF1500" s="106">
        <v>0</v>
      </c>
      <c r="AG1500" s="106">
        <v>0</v>
      </c>
      <c r="AH1500" s="118"/>
      <c r="AI1500" s="118"/>
      <c r="AJ1500" s="118"/>
      <c r="AK1500" s="118"/>
      <c r="AL1500" s="118"/>
      <c r="AM1500" s="118"/>
      <c r="AN1500" s="114">
        <f t="shared" si="46"/>
        <v>0</v>
      </c>
      <c r="AO1500" s="114">
        <f t="shared" si="47"/>
        <v>11250000</v>
      </c>
      <c r="AP1500" s="114"/>
      <c r="AQ1500" s="114"/>
      <c r="AR1500" s="114"/>
      <c r="AS1500" s="114"/>
    </row>
    <row r="1501" spans="1:46" s="190" customFormat="1" ht="15" customHeight="1" x14ac:dyDescent="0.2">
      <c r="A1501" s="104"/>
      <c r="B1501" s="104">
        <f>VLOOKUP(BJB!$F$9:$F$5599,Ctrl!$B$4:$C$399,2,0)</f>
        <v>4</v>
      </c>
      <c r="C1501" s="104">
        <f>VLOOKUP(BJB!$G$9:$G$5599,Ctrl!$E$4:$F$399,2,0)</f>
        <v>1</v>
      </c>
      <c r="D1501" s="219">
        <v>1</v>
      </c>
      <c r="E1501" s="104" t="str">
        <f>VLOOKUP(BJB!$F$9:$F$5599,Ctrl!$B$4:$D$399,3,0)</f>
        <v>I</v>
      </c>
      <c r="F1501" s="139" t="s">
        <v>10397</v>
      </c>
      <c r="G1501" s="139" t="s">
        <v>4243</v>
      </c>
      <c r="H1501" s="125"/>
      <c r="I1501" s="220">
        <f>IF(G1500=BJB!$G4574,I1500+1,1)</f>
        <v>1</v>
      </c>
      <c r="J1501" s="912" t="s">
        <v>21603</v>
      </c>
      <c r="K1501" s="121" t="s">
        <v>4348</v>
      </c>
      <c r="L1501" s="104" t="s">
        <v>6477</v>
      </c>
      <c r="M1501" s="104" t="s">
        <v>4349</v>
      </c>
      <c r="N1501" s="120">
        <v>40175</v>
      </c>
      <c r="O1501" s="105">
        <v>15000000</v>
      </c>
      <c r="P1501" s="105" t="s">
        <v>15769</v>
      </c>
      <c r="Q1501" s="120">
        <v>41157</v>
      </c>
      <c r="R1501" s="105">
        <v>15000000</v>
      </c>
      <c r="S1501" s="146" t="s">
        <v>4347</v>
      </c>
      <c r="T1501" s="109">
        <v>41243</v>
      </c>
      <c r="U1501" s="118">
        <v>11250000</v>
      </c>
      <c r="V1501" s="109">
        <v>41243</v>
      </c>
      <c r="W1501" s="141">
        <v>11250000</v>
      </c>
      <c r="X1501" s="141">
        <v>0</v>
      </c>
      <c r="Y1501" s="141">
        <v>0</v>
      </c>
      <c r="Z1501" s="141">
        <v>0</v>
      </c>
      <c r="AA1501" s="112">
        <v>1132550</v>
      </c>
      <c r="AB1501" s="112"/>
      <c r="AC1501" s="118"/>
      <c r="AD1501" s="141"/>
      <c r="AE1501" s="106">
        <v>0</v>
      </c>
      <c r="AF1501" s="106">
        <v>0</v>
      </c>
      <c r="AG1501" s="106">
        <v>0</v>
      </c>
      <c r="AH1501" s="118"/>
      <c r="AI1501" s="118"/>
      <c r="AJ1501" s="118"/>
      <c r="AK1501" s="118"/>
      <c r="AL1501" s="118"/>
      <c r="AM1501" s="118"/>
      <c r="AN1501" s="114">
        <f t="shared" si="46"/>
        <v>1132550</v>
      </c>
      <c r="AO1501" s="114">
        <f t="shared" si="47"/>
        <v>10117450</v>
      </c>
      <c r="AP1501" s="114"/>
      <c r="AQ1501" s="114"/>
      <c r="AR1501" s="114"/>
      <c r="AS1501" s="114"/>
    </row>
    <row r="1502" spans="1:46" s="190" customFormat="1" ht="15" customHeight="1" x14ac:dyDescent="0.2">
      <c r="A1502" s="104"/>
      <c r="B1502" s="104">
        <f>VLOOKUP(BJB!$F$9:$F$5599,Ctrl!$B$4:$C$399,2,0)</f>
        <v>4</v>
      </c>
      <c r="C1502" s="104">
        <f>VLOOKUP(BJB!$G$9:$G$5599,Ctrl!$E$4:$F$399,2,0)</f>
        <v>1</v>
      </c>
      <c r="D1502" s="219">
        <v>1</v>
      </c>
      <c r="E1502" s="104" t="str">
        <f>VLOOKUP(BJB!$F$9:$F$5599,Ctrl!$B$4:$D$399,3,0)</f>
        <v>I</v>
      </c>
      <c r="F1502" s="139" t="s">
        <v>10397</v>
      </c>
      <c r="G1502" s="139" t="s">
        <v>4243</v>
      </c>
      <c r="H1502" s="125"/>
      <c r="I1502" s="220">
        <f>IF(G1501=BJB!$G4575,I1501+1,1)</f>
        <v>1</v>
      </c>
      <c r="J1502" s="912" t="s">
        <v>21604</v>
      </c>
      <c r="K1502" s="121" t="s">
        <v>4350</v>
      </c>
      <c r="L1502" s="104" t="s">
        <v>6477</v>
      </c>
      <c r="M1502" s="104" t="s">
        <v>4351</v>
      </c>
      <c r="N1502" s="120">
        <v>40823</v>
      </c>
      <c r="O1502" s="105">
        <v>8000000</v>
      </c>
      <c r="P1502" s="105" t="s">
        <v>15769</v>
      </c>
      <c r="Q1502" s="120">
        <v>41157</v>
      </c>
      <c r="R1502" s="105">
        <v>6333335</v>
      </c>
      <c r="S1502" s="146" t="s">
        <v>4347</v>
      </c>
      <c r="T1502" s="109">
        <v>41243</v>
      </c>
      <c r="U1502" s="118">
        <v>4694369</v>
      </c>
      <c r="V1502" s="109">
        <v>41243</v>
      </c>
      <c r="W1502" s="141">
        <v>4694369</v>
      </c>
      <c r="X1502" s="141">
        <v>0</v>
      </c>
      <c r="Y1502" s="141">
        <v>0</v>
      </c>
      <c r="Z1502" s="141">
        <v>0</v>
      </c>
      <c r="AA1502" s="112">
        <v>525000</v>
      </c>
      <c r="AB1502" s="112"/>
      <c r="AC1502" s="118"/>
      <c r="AD1502" s="141"/>
      <c r="AE1502" s="106">
        <v>0</v>
      </c>
      <c r="AF1502" s="106">
        <v>0</v>
      </c>
      <c r="AG1502" s="106">
        <v>0</v>
      </c>
      <c r="AH1502" s="118"/>
      <c r="AI1502" s="118"/>
      <c r="AJ1502" s="118"/>
      <c r="AK1502" s="118"/>
      <c r="AL1502" s="118"/>
      <c r="AM1502" s="118"/>
      <c r="AN1502" s="114">
        <f t="shared" si="46"/>
        <v>525000</v>
      </c>
      <c r="AO1502" s="114">
        <f t="shared" si="47"/>
        <v>4169369</v>
      </c>
      <c r="AP1502" s="114"/>
      <c r="AQ1502" s="114"/>
      <c r="AR1502" s="114"/>
      <c r="AS1502" s="114"/>
    </row>
    <row r="1503" spans="1:46" s="190" customFormat="1" ht="15" customHeight="1" x14ac:dyDescent="0.2">
      <c r="A1503" s="104"/>
      <c r="B1503" s="104">
        <f>VLOOKUP(BJB!$F$9:$F$5599,Ctrl!$B$4:$C$399,2,0)</f>
        <v>4</v>
      </c>
      <c r="C1503" s="104">
        <f>VLOOKUP(BJB!$G$9:$G$5599,Ctrl!$E$4:$F$399,2,0)</f>
        <v>1</v>
      </c>
      <c r="D1503" s="219">
        <v>1</v>
      </c>
      <c r="E1503" s="104" t="str">
        <f>VLOOKUP(BJB!$F$9:$F$5599,Ctrl!$B$4:$D$399,3,0)</f>
        <v>I</v>
      </c>
      <c r="F1503" s="139" t="s">
        <v>10397</v>
      </c>
      <c r="G1503" s="139" t="s">
        <v>4243</v>
      </c>
      <c r="H1503" s="125"/>
      <c r="I1503" s="220">
        <f>IF(G1502=BJB!$G4576,I1502+1,1)</f>
        <v>1</v>
      </c>
      <c r="J1503" s="912" t="s">
        <v>21605</v>
      </c>
      <c r="K1503" s="121" t="s">
        <v>4352</v>
      </c>
      <c r="L1503" s="104" t="s">
        <v>6477</v>
      </c>
      <c r="M1503" s="104" t="s">
        <v>4322</v>
      </c>
      <c r="N1503" s="120">
        <v>40653</v>
      </c>
      <c r="O1503" s="105">
        <v>15000000</v>
      </c>
      <c r="P1503" s="105" t="s">
        <v>15769</v>
      </c>
      <c r="Q1503" s="120">
        <v>41157</v>
      </c>
      <c r="R1503" s="105">
        <v>15000000</v>
      </c>
      <c r="S1503" s="146" t="s">
        <v>4347</v>
      </c>
      <c r="T1503" s="109">
        <v>41243</v>
      </c>
      <c r="U1503" s="118">
        <v>10500000</v>
      </c>
      <c r="V1503" s="109">
        <v>41243</v>
      </c>
      <c r="W1503" s="141">
        <v>10500000</v>
      </c>
      <c r="X1503" s="141">
        <v>0</v>
      </c>
      <c r="Y1503" s="141">
        <v>0</v>
      </c>
      <c r="Z1503" s="141">
        <v>0</v>
      </c>
      <c r="AA1503" s="112">
        <v>258750</v>
      </c>
      <c r="AB1503" s="112"/>
      <c r="AC1503" s="118"/>
      <c r="AD1503" s="141"/>
      <c r="AE1503" s="106">
        <v>0</v>
      </c>
      <c r="AF1503" s="106">
        <v>0</v>
      </c>
      <c r="AG1503" s="106">
        <v>0</v>
      </c>
      <c r="AH1503" s="118"/>
      <c r="AI1503" s="118"/>
      <c r="AJ1503" s="118"/>
      <c r="AK1503" s="118"/>
      <c r="AL1503" s="118"/>
      <c r="AM1503" s="118"/>
      <c r="AN1503" s="114">
        <f t="shared" si="46"/>
        <v>258750</v>
      </c>
      <c r="AO1503" s="114">
        <f t="shared" si="47"/>
        <v>10241250</v>
      </c>
      <c r="AP1503" s="114"/>
      <c r="AQ1503" s="114"/>
      <c r="AR1503" s="114"/>
      <c r="AS1503" s="114"/>
    </row>
    <row r="1504" spans="1:46" s="190" customFormat="1" ht="15" customHeight="1" x14ac:dyDescent="0.2">
      <c r="A1504" s="104"/>
      <c r="B1504" s="104">
        <f>VLOOKUP(BJB!$F$9:$F$5599,Ctrl!$B$4:$C$399,2,0)</f>
        <v>4</v>
      </c>
      <c r="C1504" s="104">
        <f>VLOOKUP(BJB!$G$9:$G$5599,Ctrl!$E$4:$F$399,2,0)</f>
        <v>1</v>
      </c>
      <c r="D1504" s="219">
        <v>1</v>
      </c>
      <c r="E1504" s="104" t="str">
        <f>VLOOKUP(BJB!$F$9:$F$5599,Ctrl!$B$4:$D$399,3,0)</f>
        <v>I</v>
      </c>
      <c r="F1504" s="139" t="s">
        <v>10397</v>
      </c>
      <c r="G1504" s="139" t="s">
        <v>4243</v>
      </c>
      <c r="H1504" s="125">
        <v>1100727000118</v>
      </c>
      <c r="I1504" s="220">
        <f>IF(G1503=BJB!$G4577,I1503+1,1)</f>
        <v>1</v>
      </c>
      <c r="J1504" s="912" t="s">
        <v>21606</v>
      </c>
      <c r="K1504" s="121" t="s">
        <v>4353</v>
      </c>
      <c r="L1504" s="104" t="s">
        <v>6477</v>
      </c>
      <c r="M1504" s="104" t="s">
        <v>4299</v>
      </c>
      <c r="N1504" s="120">
        <v>40441</v>
      </c>
      <c r="O1504" s="105">
        <v>25000000</v>
      </c>
      <c r="P1504" s="105" t="s">
        <v>15769</v>
      </c>
      <c r="Q1504" s="120">
        <v>41157</v>
      </c>
      <c r="R1504" s="105">
        <v>25000000</v>
      </c>
      <c r="S1504" s="146" t="s">
        <v>4347</v>
      </c>
      <c r="T1504" s="109">
        <v>41243</v>
      </c>
      <c r="U1504" s="118">
        <v>18750000</v>
      </c>
      <c r="V1504" s="109">
        <v>41243</v>
      </c>
      <c r="W1504" s="141">
        <v>18750000</v>
      </c>
      <c r="X1504" s="141">
        <v>0</v>
      </c>
      <c r="Y1504" s="141">
        <v>0</v>
      </c>
      <c r="Z1504" s="141">
        <v>0</v>
      </c>
      <c r="AA1504" s="112">
        <v>18750000</v>
      </c>
      <c r="AB1504" s="112"/>
      <c r="AC1504" s="132"/>
      <c r="AD1504" s="141"/>
      <c r="AE1504" s="106">
        <v>0</v>
      </c>
      <c r="AF1504" s="106">
        <v>0</v>
      </c>
      <c r="AG1504" s="106">
        <v>0</v>
      </c>
      <c r="AH1504" s="118"/>
      <c r="AI1504" s="118"/>
      <c r="AJ1504" s="118"/>
      <c r="AK1504" s="118"/>
      <c r="AL1504" s="118"/>
      <c r="AM1504" s="118"/>
      <c r="AN1504" s="114">
        <f t="shared" si="46"/>
        <v>18750000</v>
      </c>
      <c r="AO1504" s="114">
        <f t="shared" si="47"/>
        <v>0</v>
      </c>
      <c r="AP1504" s="114"/>
      <c r="AQ1504" s="114"/>
      <c r="AR1504" s="114"/>
      <c r="AS1504" s="114"/>
    </row>
    <row r="1505" spans="1:46" s="190" customFormat="1" ht="15" customHeight="1" x14ac:dyDescent="0.2">
      <c r="A1505" s="104"/>
      <c r="B1505" s="104">
        <f>VLOOKUP(BJB!$F$9:$F$5599,Ctrl!$B$4:$C$399,2,0)</f>
        <v>4</v>
      </c>
      <c r="C1505" s="104">
        <f>VLOOKUP(BJB!$G$9:$G$5599,Ctrl!$E$4:$F$399,2,0)</f>
        <v>1</v>
      </c>
      <c r="D1505" s="219">
        <v>1</v>
      </c>
      <c r="E1505" s="104" t="str">
        <f>VLOOKUP(BJB!$F$9:$F$5599,Ctrl!$B$4:$D$399,3,0)</f>
        <v>I</v>
      </c>
      <c r="F1505" s="139" t="s">
        <v>10397</v>
      </c>
      <c r="G1505" s="139" t="s">
        <v>4243</v>
      </c>
      <c r="H1505" s="125"/>
      <c r="I1505" s="220">
        <f>IF(G1504=BJB!$G4578,I1504+1,1)</f>
        <v>1</v>
      </c>
      <c r="J1505" s="912" t="s">
        <v>21607</v>
      </c>
      <c r="K1505" s="121" t="s">
        <v>4354</v>
      </c>
      <c r="L1505" s="104" t="s">
        <v>6477</v>
      </c>
      <c r="M1505" s="104" t="s">
        <v>4349</v>
      </c>
      <c r="N1505" s="120">
        <v>40175</v>
      </c>
      <c r="O1505" s="105">
        <v>10000000</v>
      </c>
      <c r="P1505" s="105" t="s">
        <v>15770</v>
      </c>
      <c r="Q1505" s="120">
        <v>41186</v>
      </c>
      <c r="R1505" s="105">
        <v>10000000</v>
      </c>
      <c r="S1505" s="146" t="s">
        <v>4347</v>
      </c>
      <c r="T1505" s="109">
        <v>41243</v>
      </c>
      <c r="U1505" s="118">
        <v>7500000</v>
      </c>
      <c r="V1505" s="109">
        <v>41243</v>
      </c>
      <c r="W1505" s="141">
        <v>7500000</v>
      </c>
      <c r="X1505" s="141">
        <v>0</v>
      </c>
      <c r="Y1505" s="141">
        <v>0</v>
      </c>
      <c r="Z1505" s="141">
        <v>0</v>
      </c>
      <c r="AA1505" s="112">
        <v>7500000</v>
      </c>
      <c r="AB1505" s="112"/>
      <c r="AC1505" s="118"/>
      <c r="AD1505" s="141"/>
      <c r="AE1505" s="106">
        <v>0</v>
      </c>
      <c r="AF1505" s="106">
        <v>0</v>
      </c>
      <c r="AG1505" s="106">
        <v>0</v>
      </c>
      <c r="AH1505" s="118"/>
      <c r="AI1505" s="118"/>
      <c r="AJ1505" s="118"/>
      <c r="AK1505" s="118"/>
      <c r="AL1505" s="118"/>
      <c r="AM1505" s="118"/>
      <c r="AN1505" s="114">
        <f t="shared" si="46"/>
        <v>7500000</v>
      </c>
      <c r="AO1505" s="114">
        <f t="shared" si="47"/>
        <v>0</v>
      </c>
      <c r="AP1505" s="114"/>
      <c r="AQ1505" s="114"/>
      <c r="AR1505" s="114"/>
      <c r="AS1505" s="114"/>
    </row>
    <row r="1506" spans="1:46" s="190" customFormat="1" ht="15" customHeight="1" x14ac:dyDescent="0.2">
      <c r="A1506" s="104"/>
      <c r="B1506" s="104">
        <f>VLOOKUP(BJB!$F$9:$F$5599,Ctrl!$B$4:$C$399,2,0)</f>
        <v>4</v>
      </c>
      <c r="C1506" s="104">
        <f>VLOOKUP(BJB!$G$9:$G$5599,Ctrl!$E$4:$F$399,2,0)</f>
        <v>1</v>
      </c>
      <c r="D1506" s="219">
        <v>1</v>
      </c>
      <c r="E1506" s="104" t="str">
        <f>VLOOKUP(BJB!$F$9:$F$5599,Ctrl!$B$4:$D$399,3,0)</f>
        <v>I</v>
      </c>
      <c r="F1506" s="139" t="s">
        <v>10397</v>
      </c>
      <c r="G1506" s="139" t="s">
        <v>4243</v>
      </c>
      <c r="H1506" s="125"/>
      <c r="I1506" s="220">
        <f>IF(G1505=BJB!$G4579,I1505+1,1)</f>
        <v>1</v>
      </c>
      <c r="J1506" s="912" t="s">
        <v>21608</v>
      </c>
      <c r="K1506" s="121" t="s">
        <v>812</v>
      </c>
      <c r="L1506" s="104" t="s">
        <v>6477</v>
      </c>
      <c r="M1506" s="104" t="s">
        <v>4302</v>
      </c>
      <c r="N1506" s="120">
        <v>40178</v>
      </c>
      <c r="O1506" s="105">
        <v>30000000</v>
      </c>
      <c r="P1506" s="105" t="s">
        <v>15770</v>
      </c>
      <c r="Q1506" s="120">
        <v>41186</v>
      </c>
      <c r="R1506" s="105">
        <v>28500000</v>
      </c>
      <c r="S1506" s="146" t="s">
        <v>4347</v>
      </c>
      <c r="T1506" s="109">
        <v>41243</v>
      </c>
      <c r="U1506" s="118">
        <v>22249001</v>
      </c>
      <c r="V1506" s="109">
        <v>41243</v>
      </c>
      <c r="W1506" s="141">
        <v>22249001</v>
      </c>
      <c r="X1506" s="141">
        <v>0</v>
      </c>
      <c r="Y1506" s="141">
        <v>0</v>
      </c>
      <c r="Z1506" s="141">
        <v>0</v>
      </c>
      <c r="AA1506" s="112">
        <v>22249001</v>
      </c>
      <c r="AB1506" s="112"/>
      <c r="AC1506" s="118"/>
      <c r="AD1506" s="141"/>
      <c r="AE1506" s="106">
        <v>0</v>
      </c>
      <c r="AF1506" s="106">
        <v>0</v>
      </c>
      <c r="AG1506" s="106">
        <v>0</v>
      </c>
      <c r="AH1506" s="118"/>
      <c r="AI1506" s="118"/>
      <c r="AJ1506" s="118"/>
      <c r="AK1506" s="118"/>
      <c r="AL1506" s="118"/>
      <c r="AM1506" s="118"/>
      <c r="AN1506" s="114">
        <f t="shared" si="46"/>
        <v>22249001</v>
      </c>
      <c r="AO1506" s="114">
        <f t="shared" si="47"/>
        <v>0</v>
      </c>
      <c r="AP1506" s="114"/>
      <c r="AQ1506" s="114"/>
      <c r="AR1506" s="114"/>
      <c r="AS1506" s="114"/>
    </row>
    <row r="1507" spans="1:46" s="190" customFormat="1" ht="15" customHeight="1" x14ac:dyDescent="0.2">
      <c r="A1507" s="104"/>
      <c r="B1507" s="104">
        <f>VLOOKUP(BJB!$F$9:$F$5599,Ctrl!$B$4:$C$399,2,0)</f>
        <v>4</v>
      </c>
      <c r="C1507" s="104">
        <f>VLOOKUP(BJB!$G$9:$G$5599,Ctrl!$E$4:$F$399,2,0)</f>
        <v>1</v>
      </c>
      <c r="D1507" s="219">
        <v>1</v>
      </c>
      <c r="E1507" s="104" t="str">
        <f>VLOOKUP(BJB!$F$9:$F$5599,Ctrl!$B$4:$D$399,3,0)</f>
        <v>I</v>
      </c>
      <c r="F1507" s="139" t="s">
        <v>10397</v>
      </c>
      <c r="G1507" s="139" t="s">
        <v>4243</v>
      </c>
      <c r="H1507" s="125"/>
      <c r="I1507" s="220">
        <f>IF(G1506=BJB!$G4580,I1506+1,1)</f>
        <v>1</v>
      </c>
      <c r="J1507" s="912" t="s">
        <v>21609</v>
      </c>
      <c r="K1507" s="121" t="s">
        <v>4355</v>
      </c>
      <c r="L1507" s="104" t="s">
        <v>6477</v>
      </c>
      <c r="M1507" s="104" t="s">
        <v>4356</v>
      </c>
      <c r="N1507" s="120">
        <v>40668</v>
      </c>
      <c r="O1507" s="105">
        <v>100000000</v>
      </c>
      <c r="P1507" s="105" t="s">
        <v>15770</v>
      </c>
      <c r="Q1507" s="120">
        <v>41186</v>
      </c>
      <c r="R1507" s="105">
        <v>98870250</v>
      </c>
      <c r="S1507" s="146" t="s">
        <v>4347</v>
      </c>
      <c r="T1507" s="109">
        <v>41243</v>
      </c>
      <c r="U1507" s="118">
        <v>70000000</v>
      </c>
      <c r="V1507" s="109">
        <v>41243</v>
      </c>
      <c r="W1507" s="141">
        <v>70000000</v>
      </c>
      <c r="X1507" s="141">
        <v>0</v>
      </c>
      <c r="Y1507" s="141">
        <v>0</v>
      </c>
      <c r="Z1507" s="141">
        <v>0</v>
      </c>
      <c r="AA1507" s="112">
        <v>70914675</v>
      </c>
      <c r="AB1507" s="112"/>
      <c r="AC1507" s="118"/>
      <c r="AD1507" s="141"/>
      <c r="AE1507" s="106">
        <v>0</v>
      </c>
      <c r="AF1507" s="106">
        <v>0</v>
      </c>
      <c r="AG1507" s="106">
        <v>0</v>
      </c>
      <c r="AH1507" s="118"/>
      <c r="AI1507" s="118"/>
      <c r="AJ1507" s="118"/>
      <c r="AK1507" s="118"/>
      <c r="AL1507" s="118"/>
      <c r="AM1507" s="118"/>
      <c r="AN1507" s="114">
        <f t="shared" si="46"/>
        <v>70914675</v>
      </c>
      <c r="AO1507" s="114">
        <f t="shared" si="47"/>
        <v>0</v>
      </c>
      <c r="AP1507" s="114"/>
      <c r="AQ1507" s="114"/>
      <c r="AR1507" s="114"/>
      <c r="AS1507" s="114"/>
    </row>
    <row r="1508" spans="1:46" s="190" customFormat="1" ht="15" customHeight="1" x14ac:dyDescent="0.2">
      <c r="A1508" s="104"/>
      <c r="B1508" s="104">
        <f>VLOOKUP(BJB!$F$9:$F$5599,Ctrl!$B$4:$C$399,2,0)</f>
        <v>4</v>
      </c>
      <c r="C1508" s="104">
        <f>VLOOKUP(BJB!$G$9:$G$5599,Ctrl!$E$4:$F$399,2,0)</f>
        <v>1</v>
      </c>
      <c r="D1508" s="219">
        <v>1</v>
      </c>
      <c r="E1508" s="104" t="str">
        <f>VLOOKUP(BJB!$F$9:$F$5599,Ctrl!$B$4:$D$399,3,0)</f>
        <v>I</v>
      </c>
      <c r="F1508" s="139" t="s">
        <v>10397</v>
      </c>
      <c r="G1508" s="139" t="s">
        <v>4243</v>
      </c>
      <c r="H1508" s="125"/>
      <c r="I1508" s="220">
        <f>IF(G1507=BJB!$G4581,I1507+1,1)</f>
        <v>1</v>
      </c>
      <c r="J1508" s="912" t="s">
        <v>21610</v>
      </c>
      <c r="K1508" s="121" t="s">
        <v>4357</v>
      </c>
      <c r="L1508" s="104" t="s">
        <v>6477</v>
      </c>
      <c r="M1508" s="104" t="s">
        <v>4358</v>
      </c>
      <c r="N1508" s="128">
        <v>40907</v>
      </c>
      <c r="O1508" s="105">
        <v>25000000</v>
      </c>
      <c r="P1508" s="105" t="s">
        <v>15771</v>
      </c>
      <c r="Q1508" s="120">
        <v>41218</v>
      </c>
      <c r="R1508" s="105">
        <v>21527780</v>
      </c>
      <c r="S1508" s="146" t="s">
        <v>4347</v>
      </c>
      <c r="T1508" s="109">
        <v>41243</v>
      </c>
      <c r="U1508" s="118">
        <v>16472114</v>
      </c>
      <c r="V1508" s="109">
        <v>41243</v>
      </c>
      <c r="W1508" s="141">
        <v>16472114</v>
      </c>
      <c r="X1508" s="141">
        <v>0</v>
      </c>
      <c r="Y1508" s="141">
        <v>0</v>
      </c>
      <c r="Z1508" s="141">
        <v>0</v>
      </c>
      <c r="AA1508" s="112">
        <v>187500</v>
      </c>
      <c r="AB1508" s="112"/>
      <c r="AC1508" s="118"/>
      <c r="AD1508" s="141"/>
      <c r="AE1508" s="106">
        <v>0</v>
      </c>
      <c r="AF1508" s="106">
        <v>0</v>
      </c>
      <c r="AG1508" s="106">
        <v>0</v>
      </c>
      <c r="AH1508" s="118"/>
      <c r="AI1508" s="118"/>
      <c r="AJ1508" s="118"/>
      <c r="AK1508" s="118"/>
      <c r="AL1508" s="118"/>
      <c r="AM1508" s="118"/>
      <c r="AN1508" s="114">
        <f t="shared" si="46"/>
        <v>187500</v>
      </c>
      <c r="AO1508" s="114">
        <f t="shared" si="47"/>
        <v>16284614</v>
      </c>
      <c r="AP1508" s="114"/>
      <c r="AQ1508" s="114"/>
      <c r="AR1508" s="114"/>
      <c r="AS1508" s="114"/>
    </row>
    <row r="1509" spans="1:46" s="190" customFormat="1" ht="15" customHeight="1" x14ac:dyDescent="0.2">
      <c r="A1509" s="104"/>
      <c r="B1509" s="104">
        <f>VLOOKUP(BJB!$F$9:$F$5599,Ctrl!$B$4:$C$399,2,0)</f>
        <v>4</v>
      </c>
      <c r="C1509" s="104">
        <f>VLOOKUP(BJB!$G$9:$G$5599,Ctrl!$E$4:$F$399,2,0)</f>
        <v>1</v>
      </c>
      <c r="D1509" s="219">
        <v>1</v>
      </c>
      <c r="E1509" s="104" t="str">
        <f>VLOOKUP(BJB!$F$9:$F$5599,Ctrl!$B$4:$D$399,3,0)</f>
        <v>I</v>
      </c>
      <c r="F1509" s="139" t="s">
        <v>10397</v>
      </c>
      <c r="G1509" s="139" t="s">
        <v>4243</v>
      </c>
      <c r="H1509" s="125"/>
      <c r="I1509" s="220">
        <f>IF(G1508=BJB!$G4582,I1508+1,1)</f>
        <v>1</v>
      </c>
      <c r="J1509" s="912" t="s">
        <v>21611</v>
      </c>
      <c r="K1509" s="121" t="s">
        <v>4359</v>
      </c>
      <c r="L1509" s="104" t="s">
        <v>6477</v>
      </c>
      <c r="M1509" s="104" t="s">
        <v>4360</v>
      </c>
      <c r="N1509" s="120">
        <v>40865</v>
      </c>
      <c r="O1509" s="105">
        <v>15000000</v>
      </c>
      <c r="P1509" s="105" t="s">
        <v>15772</v>
      </c>
      <c r="Q1509" s="120">
        <v>41211</v>
      </c>
      <c r="R1509" s="105">
        <v>11250000</v>
      </c>
      <c r="S1509" s="146" t="s">
        <v>4347</v>
      </c>
      <c r="T1509" s="109">
        <v>41243</v>
      </c>
      <c r="U1509" s="118">
        <v>8844220</v>
      </c>
      <c r="V1509" s="109">
        <v>41243</v>
      </c>
      <c r="W1509" s="141">
        <v>8844220</v>
      </c>
      <c r="X1509" s="141">
        <v>0</v>
      </c>
      <c r="Y1509" s="141">
        <v>0</v>
      </c>
      <c r="Z1509" s="141">
        <v>0</v>
      </c>
      <c r="AA1509" s="112">
        <v>150000</v>
      </c>
      <c r="AB1509" s="112"/>
      <c r="AC1509" s="118"/>
      <c r="AD1509" s="141"/>
      <c r="AE1509" s="106">
        <v>0</v>
      </c>
      <c r="AF1509" s="106">
        <v>0</v>
      </c>
      <c r="AG1509" s="106">
        <v>0</v>
      </c>
      <c r="AH1509" s="118"/>
      <c r="AI1509" s="118"/>
      <c r="AJ1509" s="118"/>
      <c r="AK1509" s="118"/>
      <c r="AL1509" s="118"/>
      <c r="AM1509" s="118"/>
      <c r="AN1509" s="114">
        <f t="shared" si="46"/>
        <v>150000</v>
      </c>
      <c r="AO1509" s="114">
        <f t="shared" si="47"/>
        <v>8694220</v>
      </c>
      <c r="AP1509" s="114"/>
      <c r="AQ1509" s="114"/>
      <c r="AR1509" s="114"/>
      <c r="AS1509" s="114"/>
    </row>
    <row r="1510" spans="1:46" s="190" customFormat="1" ht="15" customHeight="1" x14ac:dyDescent="0.2">
      <c r="A1510" s="104"/>
      <c r="B1510" s="104">
        <f>VLOOKUP(BJB!$F$9:$F$5599,Ctrl!$B$4:$C$399,2,0)</f>
        <v>4</v>
      </c>
      <c r="C1510" s="104">
        <f>VLOOKUP(BJB!$G$9:$G$5599,Ctrl!$E$4:$F$399,2,0)</f>
        <v>1</v>
      </c>
      <c r="D1510" s="219">
        <v>1</v>
      </c>
      <c r="E1510" s="104" t="str">
        <f>VLOOKUP(BJB!$F$9:$F$5599,Ctrl!$B$4:$D$399,3,0)</f>
        <v>I</v>
      </c>
      <c r="F1510" s="139" t="s">
        <v>10397</v>
      </c>
      <c r="G1510" s="139" t="s">
        <v>4243</v>
      </c>
      <c r="H1510" s="125">
        <v>1111111000359</v>
      </c>
      <c r="I1510" s="220">
        <f>IF(G1509=BJB!$G4583,I1509+1,1)</f>
        <v>1</v>
      </c>
      <c r="J1510" s="912" t="s">
        <v>21612</v>
      </c>
      <c r="K1510" s="121" t="s">
        <v>4361</v>
      </c>
      <c r="L1510" s="104" t="s">
        <v>6477</v>
      </c>
      <c r="M1510" s="104" t="s">
        <v>4358</v>
      </c>
      <c r="N1510" s="128">
        <v>40907</v>
      </c>
      <c r="O1510" s="107">
        <v>25000000</v>
      </c>
      <c r="P1510" s="105" t="s">
        <v>15773</v>
      </c>
      <c r="Q1510" s="120">
        <v>41232</v>
      </c>
      <c r="R1510" s="105">
        <v>20138892</v>
      </c>
      <c r="S1510" s="146" t="s">
        <v>4064</v>
      </c>
      <c r="T1510" s="109">
        <v>41305</v>
      </c>
      <c r="U1510" s="118">
        <v>15822877</v>
      </c>
      <c r="V1510" s="109">
        <v>41305</v>
      </c>
      <c r="W1510" s="141">
        <v>15822877</v>
      </c>
      <c r="X1510" s="141">
        <v>0</v>
      </c>
      <c r="Y1510" s="141">
        <v>0</v>
      </c>
      <c r="Z1510" s="141">
        <v>0</v>
      </c>
      <c r="AA1510" s="112">
        <v>1698072</v>
      </c>
      <c r="AB1510" s="112"/>
      <c r="AC1510" s="132"/>
      <c r="AD1510" s="141"/>
      <c r="AE1510" s="106">
        <v>0</v>
      </c>
      <c r="AF1510" s="106">
        <v>0</v>
      </c>
      <c r="AG1510" s="106">
        <v>0</v>
      </c>
      <c r="AH1510" s="118"/>
      <c r="AI1510" s="118"/>
      <c r="AJ1510" s="118"/>
      <c r="AK1510" s="118"/>
      <c r="AL1510" s="118"/>
      <c r="AM1510" s="118"/>
      <c r="AN1510" s="114">
        <f t="shared" si="46"/>
        <v>1698072</v>
      </c>
      <c r="AO1510" s="114">
        <f t="shared" si="47"/>
        <v>14124805</v>
      </c>
      <c r="AP1510" s="114"/>
      <c r="AQ1510" s="114"/>
      <c r="AR1510" s="114"/>
      <c r="AS1510" s="114"/>
      <c r="AT1510" s="191"/>
    </row>
    <row r="1511" spans="1:46" s="190" customFormat="1" ht="15" customHeight="1" x14ac:dyDescent="0.2">
      <c r="A1511" s="104"/>
      <c r="B1511" s="104">
        <f>VLOOKUP(BJB!$F$9:$F$5599,Ctrl!$B$4:$C$399,2,0)</f>
        <v>4</v>
      </c>
      <c r="C1511" s="104">
        <f>VLOOKUP(BJB!$G$9:$G$5599,Ctrl!$E$4:$F$399,2,0)</f>
        <v>1</v>
      </c>
      <c r="D1511" s="219">
        <v>1</v>
      </c>
      <c r="E1511" s="104" t="str">
        <f>VLOOKUP(BJB!$F$9:$F$5599,Ctrl!$B$4:$D$399,3,0)</f>
        <v>I</v>
      </c>
      <c r="F1511" s="139" t="s">
        <v>10397</v>
      </c>
      <c r="G1511" s="139" t="s">
        <v>4243</v>
      </c>
      <c r="H1511" s="125">
        <v>1111117000509</v>
      </c>
      <c r="I1511" s="220">
        <f>IF(G1510=BJB!$G4584,I1510+1,1)</f>
        <v>1</v>
      </c>
      <c r="J1511" s="912" t="s">
        <v>21613</v>
      </c>
      <c r="K1511" s="121" t="s">
        <v>4363</v>
      </c>
      <c r="L1511" s="104" t="s">
        <v>6477</v>
      </c>
      <c r="M1511" s="104" t="s">
        <v>4358</v>
      </c>
      <c r="N1511" s="128">
        <v>40907</v>
      </c>
      <c r="O1511" s="107">
        <v>10000000</v>
      </c>
      <c r="P1511" s="105" t="s">
        <v>15774</v>
      </c>
      <c r="Q1511" s="120">
        <v>41233</v>
      </c>
      <c r="R1511" s="105">
        <v>8930532</v>
      </c>
      <c r="S1511" s="146" t="s">
        <v>4064</v>
      </c>
      <c r="T1511" s="109">
        <v>41305</v>
      </c>
      <c r="U1511" s="118">
        <v>6361319</v>
      </c>
      <c r="V1511" s="109">
        <v>41305</v>
      </c>
      <c r="W1511" s="141">
        <v>6361319</v>
      </c>
      <c r="X1511" s="141">
        <v>0</v>
      </c>
      <c r="Y1511" s="141">
        <v>0</v>
      </c>
      <c r="Z1511" s="141">
        <v>0</v>
      </c>
      <c r="AA1511" s="112">
        <v>6361319</v>
      </c>
      <c r="AB1511" s="112"/>
      <c r="AC1511" s="132"/>
      <c r="AD1511" s="141"/>
      <c r="AE1511" s="106">
        <v>0</v>
      </c>
      <c r="AF1511" s="106">
        <v>0</v>
      </c>
      <c r="AG1511" s="106">
        <v>0</v>
      </c>
      <c r="AH1511" s="118"/>
      <c r="AI1511" s="118"/>
      <c r="AJ1511" s="118"/>
      <c r="AK1511" s="118"/>
      <c r="AL1511" s="118"/>
      <c r="AM1511" s="118"/>
      <c r="AN1511" s="114">
        <f t="shared" si="46"/>
        <v>6361319</v>
      </c>
      <c r="AO1511" s="114">
        <f t="shared" si="47"/>
        <v>0</v>
      </c>
      <c r="AP1511" s="114"/>
      <c r="AQ1511" s="114"/>
      <c r="AR1511" s="114"/>
      <c r="AS1511" s="114"/>
    </row>
    <row r="1512" spans="1:46" s="190" customFormat="1" ht="15" customHeight="1" x14ac:dyDescent="0.2">
      <c r="A1512" s="104"/>
      <c r="B1512" s="104">
        <f>VLOOKUP(BJB!$F$9:$F$5599,Ctrl!$B$4:$C$399,2,0)</f>
        <v>4</v>
      </c>
      <c r="C1512" s="104">
        <f>VLOOKUP(BJB!$G$9:$G$5599,Ctrl!$E$4:$F$399,2,0)</f>
        <v>1</v>
      </c>
      <c r="D1512" s="219">
        <v>1</v>
      </c>
      <c r="E1512" s="104" t="str">
        <f>VLOOKUP(BJB!$F$9:$F$5599,Ctrl!$B$4:$D$399,3,0)</f>
        <v>I</v>
      </c>
      <c r="F1512" s="139" t="s">
        <v>10397</v>
      </c>
      <c r="G1512" s="139" t="s">
        <v>4243</v>
      </c>
      <c r="H1512" s="125"/>
      <c r="I1512" s="220">
        <f>IF(G1511=BJB!$G4585,I1511+1,1)</f>
        <v>1</v>
      </c>
      <c r="J1512" s="912" t="s">
        <v>21614</v>
      </c>
      <c r="K1512" s="121" t="s">
        <v>4364</v>
      </c>
      <c r="L1512" s="104" t="s">
        <v>6477</v>
      </c>
      <c r="M1512" s="104" t="s">
        <v>4297</v>
      </c>
      <c r="N1512" s="120">
        <v>40228</v>
      </c>
      <c r="O1512" s="107">
        <v>15000000</v>
      </c>
      <c r="P1512" s="105" t="s">
        <v>15775</v>
      </c>
      <c r="Q1512" s="120">
        <v>41247</v>
      </c>
      <c r="R1512" s="105">
        <v>15000000</v>
      </c>
      <c r="S1512" s="146" t="s">
        <v>4064</v>
      </c>
      <c r="T1512" s="109">
        <v>41305</v>
      </c>
      <c r="U1512" s="118">
        <v>11250000</v>
      </c>
      <c r="V1512" s="109">
        <v>41305</v>
      </c>
      <c r="W1512" s="141">
        <v>11250000</v>
      </c>
      <c r="X1512" s="141">
        <v>0</v>
      </c>
      <c r="Y1512" s="141">
        <v>0</v>
      </c>
      <c r="Z1512" s="141">
        <v>0</v>
      </c>
      <c r="AA1512" s="112">
        <v>150000</v>
      </c>
      <c r="AB1512" s="112"/>
      <c r="AC1512" s="118"/>
      <c r="AD1512" s="141"/>
      <c r="AE1512" s="106">
        <v>0</v>
      </c>
      <c r="AF1512" s="106">
        <v>0</v>
      </c>
      <c r="AG1512" s="106">
        <v>0</v>
      </c>
      <c r="AH1512" s="118"/>
      <c r="AI1512" s="118"/>
      <c r="AJ1512" s="118"/>
      <c r="AK1512" s="118"/>
      <c r="AL1512" s="118"/>
      <c r="AM1512" s="118"/>
      <c r="AN1512" s="114">
        <f t="shared" si="46"/>
        <v>150000</v>
      </c>
      <c r="AO1512" s="114">
        <f t="shared" si="47"/>
        <v>11100000</v>
      </c>
      <c r="AP1512" s="114"/>
      <c r="AQ1512" s="114"/>
      <c r="AR1512" s="114"/>
      <c r="AS1512" s="114"/>
    </row>
    <row r="1513" spans="1:46" s="190" customFormat="1" ht="15" customHeight="1" x14ac:dyDescent="0.2">
      <c r="A1513" s="104"/>
      <c r="B1513" s="104">
        <f>VLOOKUP(BJB!$F$9:$F$5599,Ctrl!$B$4:$C$399,2,0)</f>
        <v>4</v>
      </c>
      <c r="C1513" s="104">
        <f>VLOOKUP(BJB!$G$9:$G$5599,Ctrl!$E$4:$F$399,2,0)</f>
        <v>1</v>
      </c>
      <c r="D1513" s="219">
        <v>1</v>
      </c>
      <c r="E1513" s="104" t="str">
        <f>VLOOKUP(BJB!$F$9:$F$5599,Ctrl!$B$4:$D$399,3,0)</f>
        <v>I</v>
      </c>
      <c r="F1513" s="139" t="s">
        <v>10397</v>
      </c>
      <c r="G1513" s="139" t="s">
        <v>4243</v>
      </c>
      <c r="H1513" s="125"/>
      <c r="I1513" s="220">
        <f>IF(G1512=BJB!$G4586,I1512+1,1)</f>
        <v>1</v>
      </c>
      <c r="J1513" s="912" t="s">
        <v>21615</v>
      </c>
      <c r="K1513" s="121" t="s">
        <v>4365</v>
      </c>
      <c r="L1513" s="104" t="s">
        <v>6477</v>
      </c>
      <c r="M1513" s="104" t="s">
        <v>4341</v>
      </c>
      <c r="N1513" s="120">
        <v>40653</v>
      </c>
      <c r="O1513" s="107">
        <v>8000000</v>
      </c>
      <c r="P1513" s="105" t="s">
        <v>15776</v>
      </c>
      <c r="Q1513" s="120">
        <v>41247</v>
      </c>
      <c r="R1513" s="105">
        <v>8000000</v>
      </c>
      <c r="S1513" s="146" t="s">
        <v>4366</v>
      </c>
      <c r="T1513" s="109">
        <v>41354</v>
      </c>
      <c r="U1513" s="118">
        <v>5600000</v>
      </c>
      <c r="V1513" s="109">
        <v>41354</v>
      </c>
      <c r="W1513" s="141">
        <v>5600000</v>
      </c>
      <c r="X1513" s="141">
        <v>0</v>
      </c>
      <c r="Y1513" s="141">
        <v>0</v>
      </c>
      <c r="Z1513" s="141">
        <v>0</v>
      </c>
      <c r="AA1513" s="112">
        <v>5600000</v>
      </c>
      <c r="AB1513" s="112"/>
      <c r="AC1513" s="118"/>
      <c r="AD1513" s="141"/>
      <c r="AE1513" s="106">
        <v>0</v>
      </c>
      <c r="AF1513" s="106">
        <v>0</v>
      </c>
      <c r="AG1513" s="106">
        <v>0</v>
      </c>
      <c r="AH1513" s="118"/>
      <c r="AI1513" s="118"/>
      <c r="AJ1513" s="118"/>
      <c r="AK1513" s="118"/>
      <c r="AL1513" s="118"/>
      <c r="AM1513" s="118"/>
      <c r="AN1513" s="114">
        <f t="shared" si="46"/>
        <v>5600000</v>
      </c>
      <c r="AO1513" s="114">
        <f t="shared" si="47"/>
        <v>0</v>
      </c>
      <c r="AP1513" s="114"/>
      <c r="AQ1513" s="114"/>
      <c r="AR1513" s="114"/>
      <c r="AS1513" s="114"/>
    </row>
    <row r="1514" spans="1:46" s="190" customFormat="1" ht="15" customHeight="1" x14ac:dyDescent="0.2">
      <c r="A1514" s="104"/>
      <c r="B1514" s="104">
        <f>VLOOKUP(BJB!$F$9:$F$5599,Ctrl!$B$4:$C$399,2,0)</f>
        <v>4</v>
      </c>
      <c r="C1514" s="104">
        <f>VLOOKUP(BJB!$G$9:$G$5599,Ctrl!$E$4:$F$399,2,0)</f>
        <v>1</v>
      </c>
      <c r="D1514" s="219">
        <v>1</v>
      </c>
      <c r="E1514" s="104" t="str">
        <f>VLOOKUP(BJB!$F$9:$F$5599,Ctrl!$B$4:$D$399,3,0)</f>
        <v>I</v>
      </c>
      <c r="F1514" s="139" t="s">
        <v>10397</v>
      </c>
      <c r="G1514" s="139" t="s">
        <v>4243</v>
      </c>
      <c r="H1514" s="125"/>
      <c r="I1514" s="220">
        <f>IF(G1513=BJB!$G4587,I1513+1,1)</f>
        <v>1</v>
      </c>
      <c r="J1514" s="912" t="s">
        <v>21616</v>
      </c>
      <c r="K1514" s="121" t="s">
        <v>4367</v>
      </c>
      <c r="L1514" s="104" t="s">
        <v>6477</v>
      </c>
      <c r="M1514" s="104" t="s">
        <v>4302</v>
      </c>
      <c r="N1514" s="120">
        <v>40178</v>
      </c>
      <c r="O1514" s="107">
        <v>75000000</v>
      </c>
      <c r="P1514" s="105" t="s">
        <v>15777</v>
      </c>
      <c r="Q1514" s="120">
        <v>41247</v>
      </c>
      <c r="R1514" s="105">
        <v>50064051</v>
      </c>
      <c r="S1514" s="146" t="s">
        <v>4366</v>
      </c>
      <c r="T1514" s="109">
        <v>41354</v>
      </c>
      <c r="U1514" s="118">
        <v>38065367</v>
      </c>
      <c r="V1514" s="109">
        <v>41354</v>
      </c>
      <c r="W1514" s="141">
        <v>38065367</v>
      </c>
      <c r="X1514" s="141">
        <v>0</v>
      </c>
      <c r="Y1514" s="141">
        <v>0</v>
      </c>
      <c r="Z1514" s="141">
        <v>0</v>
      </c>
      <c r="AA1514" s="112">
        <v>375000</v>
      </c>
      <c r="AB1514" s="112"/>
      <c r="AC1514" s="118"/>
      <c r="AD1514" s="141"/>
      <c r="AE1514" s="106">
        <v>0</v>
      </c>
      <c r="AF1514" s="106">
        <v>0</v>
      </c>
      <c r="AG1514" s="106">
        <v>0</v>
      </c>
      <c r="AH1514" s="118"/>
      <c r="AI1514" s="118"/>
      <c r="AJ1514" s="118"/>
      <c r="AK1514" s="118"/>
      <c r="AL1514" s="118"/>
      <c r="AM1514" s="118"/>
      <c r="AN1514" s="114">
        <f t="shared" si="46"/>
        <v>375000</v>
      </c>
      <c r="AO1514" s="114">
        <f t="shared" si="47"/>
        <v>37690367</v>
      </c>
      <c r="AP1514" s="114"/>
      <c r="AQ1514" s="114"/>
      <c r="AR1514" s="114"/>
      <c r="AS1514" s="114"/>
    </row>
    <row r="1515" spans="1:46" s="191" customFormat="1" ht="15" customHeight="1" x14ac:dyDescent="0.2">
      <c r="A1515" s="104"/>
      <c r="B1515" s="104">
        <f>VLOOKUP(BJB!$F$9:$F$5599,Ctrl!$B$4:$C$399,2,0)</f>
        <v>4</v>
      </c>
      <c r="C1515" s="104">
        <f>VLOOKUP(BJB!$G$9:$G$5599,Ctrl!$E$4:$F$399,2,0)</f>
        <v>1</v>
      </c>
      <c r="D1515" s="219">
        <v>1</v>
      </c>
      <c r="E1515" s="104" t="str">
        <f>VLOOKUP(BJB!$F$9:$F$5599,Ctrl!$B$4:$D$399,3,0)</f>
        <v>I</v>
      </c>
      <c r="F1515" s="139" t="s">
        <v>10397</v>
      </c>
      <c r="G1515" s="139" t="s">
        <v>4243</v>
      </c>
      <c r="H1515" s="125">
        <v>1110919000667</v>
      </c>
      <c r="I1515" s="220">
        <f>IF(G1514=BJB!$G4588,I1514+1,1)</f>
        <v>1</v>
      </c>
      <c r="J1515" s="912" t="s">
        <v>21617</v>
      </c>
      <c r="K1515" s="121" t="s">
        <v>4368</v>
      </c>
      <c r="L1515" s="104" t="s">
        <v>6477</v>
      </c>
      <c r="M1515" s="104" t="s">
        <v>4369</v>
      </c>
      <c r="N1515" s="120">
        <v>40851</v>
      </c>
      <c r="O1515" s="107">
        <v>10000000</v>
      </c>
      <c r="P1515" s="105" t="s">
        <v>15778</v>
      </c>
      <c r="Q1515" s="120">
        <v>41247</v>
      </c>
      <c r="R1515" s="105">
        <v>5833330</v>
      </c>
      <c r="S1515" s="146" t="s">
        <v>4366</v>
      </c>
      <c r="T1515" s="109">
        <v>41354</v>
      </c>
      <c r="U1515" s="118">
        <v>4366006</v>
      </c>
      <c r="V1515" s="109">
        <v>41354</v>
      </c>
      <c r="W1515" s="141">
        <v>4366006</v>
      </c>
      <c r="X1515" s="141">
        <v>0</v>
      </c>
      <c r="Y1515" s="141">
        <v>0</v>
      </c>
      <c r="Z1515" s="141">
        <v>0</v>
      </c>
      <c r="AA1515" s="112">
        <v>1251156</v>
      </c>
      <c r="AB1515" s="112"/>
      <c r="AC1515" s="132"/>
      <c r="AD1515" s="141"/>
      <c r="AE1515" s="106">
        <v>0</v>
      </c>
      <c r="AF1515" s="106">
        <v>0</v>
      </c>
      <c r="AG1515" s="106">
        <v>0</v>
      </c>
      <c r="AH1515" s="118"/>
      <c r="AI1515" s="118"/>
      <c r="AJ1515" s="118"/>
      <c r="AK1515" s="118"/>
      <c r="AL1515" s="118"/>
      <c r="AM1515" s="118"/>
      <c r="AN1515" s="114">
        <f t="shared" si="46"/>
        <v>1251156</v>
      </c>
      <c r="AO1515" s="114">
        <f t="shared" si="47"/>
        <v>3114850</v>
      </c>
      <c r="AP1515" s="114"/>
      <c r="AQ1515" s="114"/>
      <c r="AR1515" s="114"/>
      <c r="AS1515" s="114"/>
      <c r="AT1515" s="190"/>
    </row>
    <row r="1516" spans="1:46" s="190" customFormat="1" ht="15" customHeight="1" x14ac:dyDescent="0.2">
      <c r="A1516" s="104"/>
      <c r="B1516" s="104">
        <f>VLOOKUP(BJB!$F$9:$F$5599,Ctrl!$B$4:$C$399,2,0)</f>
        <v>4</v>
      </c>
      <c r="C1516" s="104">
        <f>VLOOKUP(BJB!$G$9:$G$5599,Ctrl!$E$4:$F$399,2,0)</f>
        <v>1</v>
      </c>
      <c r="D1516" s="219">
        <v>1</v>
      </c>
      <c r="E1516" s="104" t="str">
        <f>VLOOKUP(BJB!$F$9:$F$5599,Ctrl!$B$4:$D$399,3,0)</f>
        <v>I</v>
      </c>
      <c r="F1516" s="139" t="s">
        <v>10397</v>
      </c>
      <c r="G1516" s="139" t="s">
        <v>4243</v>
      </c>
      <c r="H1516" s="125"/>
      <c r="I1516" s="220">
        <f>IF(G1515=BJB!$G4589,I1515+1,1)</f>
        <v>1</v>
      </c>
      <c r="J1516" s="912" t="s">
        <v>21618</v>
      </c>
      <c r="K1516" s="121" t="s">
        <v>4370</v>
      </c>
      <c r="L1516" s="104" t="s">
        <v>6477</v>
      </c>
      <c r="M1516" s="104" t="s">
        <v>4356</v>
      </c>
      <c r="N1516" s="120">
        <v>40668</v>
      </c>
      <c r="O1516" s="107">
        <v>13000000</v>
      </c>
      <c r="P1516" s="105" t="s">
        <v>15779</v>
      </c>
      <c r="Q1516" s="120">
        <v>41247</v>
      </c>
      <c r="R1516" s="105">
        <v>13000000</v>
      </c>
      <c r="S1516" s="146" t="s">
        <v>4366</v>
      </c>
      <c r="T1516" s="109">
        <v>41354</v>
      </c>
      <c r="U1516" s="118">
        <v>9100000</v>
      </c>
      <c r="V1516" s="109">
        <v>41354</v>
      </c>
      <c r="W1516" s="141">
        <v>9100000</v>
      </c>
      <c r="X1516" s="141">
        <v>0</v>
      </c>
      <c r="Y1516" s="141">
        <v>0</v>
      </c>
      <c r="Z1516" s="141">
        <v>0</v>
      </c>
      <c r="AA1516" s="112">
        <v>147375</v>
      </c>
      <c r="AB1516" s="112"/>
      <c r="AC1516" s="118"/>
      <c r="AD1516" s="141"/>
      <c r="AE1516" s="106">
        <v>0</v>
      </c>
      <c r="AF1516" s="106">
        <v>0</v>
      </c>
      <c r="AG1516" s="106">
        <v>0</v>
      </c>
      <c r="AH1516" s="118"/>
      <c r="AI1516" s="118"/>
      <c r="AJ1516" s="118"/>
      <c r="AK1516" s="118"/>
      <c r="AL1516" s="118"/>
      <c r="AM1516" s="118"/>
      <c r="AN1516" s="114">
        <f t="shared" si="46"/>
        <v>147375</v>
      </c>
      <c r="AO1516" s="114">
        <f t="shared" si="47"/>
        <v>8952625</v>
      </c>
      <c r="AP1516" s="114"/>
      <c r="AQ1516" s="114"/>
      <c r="AR1516" s="114"/>
      <c r="AS1516" s="114"/>
    </row>
    <row r="1517" spans="1:46" s="190" customFormat="1" ht="15" customHeight="1" x14ac:dyDescent="0.2">
      <c r="A1517" s="104"/>
      <c r="B1517" s="104">
        <f>VLOOKUP(BJB!$F$9:$F$5599,Ctrl!$B$4:$C$399,2,0)</f>
        <v>4</v>
      </c>
      <c r="C1517" s="104">
        <f>VLOOKUP(BJB!$G$9:$G$5599,Ctrl!$E$4:$F$399,2,0)</f>
        <v>1</v>
      </c>
      <c r="D1517" s="219">
        <v>1</v>
      </c>
      <c r="E1517" s="104" t="str">
        <f>VLOOKUP(BJB!$F$9:$F$5599,Ctrl!$B$4:$D$399,3,0)</f>
        <v>I</v>
      </c>
      <c r="F1517" s="139" t="s">
        <v>10397</v>
      </c>
      <c r="G1517" s="139" t="s">
        <v>4243</v>
      </c>
      <c r="H1517" s="125">
        <v>1110812000512</v>
      </c>
      <c r="I1517" s="220">
        <f>IF(G1516=BJB!$G4590,I1516+1,1)</f>
        <v>1</v>
      </c>
      <c r="J1517" s="912" t="s">
        <v>21619</v>
      </c>
      <c r="K1517" s="121" t="s">
        <v>4371</v>
      </c>
      <c r="L1517" s="104" t="s">
        <v>6477</v>
      </c>
      <c r="M1517" s="104" t="s">
        <v>4322</v>
      </c>
      <c r="N1517" s="120">
        <v>40653</v>
      </c>
      <c r="O1517" s="107">
        <v>50000000</v>
      </c>
      <c r="P1517" s="105" t="s">
        <v>15780</v>
      </c>
      <c r="Q1517" s="120">
        <v>41247</v>
      </c>
      <c r="R1517" s="105">
        <v>41868953</v>
      </c>
      <c r="S1517" s="146" t="s">
        <v>4366</v>
      </c>
      <c r="T1517" s="109">
        <v>41354</v>
      </c>
      <c r="U1517" s="118">
        <v>32036288</v>
      </c>
      <c r="V1517" s="109">
        <v>41354</v>
      </c>
      <c r="W1517" s="141">
        <v>32036288</v>
      </c>
      <c r="X1517" s="141">
        <v>0</v>
      </c>
      <c r="Y1517" s="141">
        <v>0</v>
      </c>
      <c r="Z1517" s="141">
        <v>0</v>
      </c>
      <c r="AA1517" s="112">
        <v>3728152</v>
      </c>
      <c r="AB1517" s="112"/>
      <c r="AC1517" s="132"/>
      <c r="AD1517" s="141"/>
      <c r="AE1517" s="106">
        <v>0</v>
      </c>
      <c r="AF1517" s="106">
        <v>0</v>
      </c>
      <c r="AG1517" s="106">
        <v>0</v>
      </c>
      <c r="AH1517" s="118"/>
      <c r="AI1517" s="222"/>
      <c r="AJ1517" s="118"/>
      <c r="AK1517" s="118"/>
      <c r="AL1517" s="118"/>
      <c r="AM1517" s="118"/>
      <c r="AN1517" s="114">
        <f t="shared" si="46"/>
        <v>3728152</v>
      </c>
      <c r="AO1517" s="114">
        <f t="shared" si="47"/>
        <v>28308136</v>
      </c>
      <c r="AP1517" s="114"/>
      <c r="AQ1517" s="114"/>
      <c r="AR1517" s="114"/>
      <c r="AS1517" s="114"/>
    </row>
    <row r="1518" spans="1:46" s="190" customFormat="1" ht="15" customHeight="1" x14ac:dyDescent="0.2">
      <c r="A1518" s="104"/>
      <c r="B1518" s="104">
        <f>VLOOKUP(BJB!$F$9:$F$5599,Ctrl!$B$4:$C$399,2,0)</f>
        <v>4</v>
      </c>
      <c r="C1518" s="104">
        <f>VLOOKUP(BJB!$G$9:$G$5599,Ctrl!$E$4:$F$399,2,0)</f>
        <v>1</v>
      </c>
      <c r="D1518" s="219">
        <v>1</v>
      </c>
      <c r="E1518" s="104" t="str">
        <f>VLOOKUP(BJB!$F$9:$F$5599,Ctrl!$B$4:$D$399,3,0)</f>
        <v>I</v>
      </c>
      <c r="F1518" s="139" t="s">
        <v>10397</v>
      </c>
      <c r="G1518" s="139" t="s">
        <v>4243</v>
      </c>
      <c r="H1518" s="125"/>
      <c r="I1518" s="220">
        <f>IF(G1517=BJB!$G4591,I1517+1,1)</f>
        <v>1</v>
      </c>
      <c r="J1518" s="912" t="s">
        <v>21620</v>
      </c>
      <c r="K1518" s="121" t="s">
        <v>3058</v>
      </c>
      <c r="L1518" s="104" t="s">
        <v>6477</v>
      </c>
      <c r="M1518" s="104" t="s">
        <v>4372</v>
      </c>
      <c r="N1518" s="120">
        <v>40291</v>
      </c>
      <c r="O1518" s="107">
        <v>14000000</v>
      </c>
      <c r="P1518" s="105" t="s">
        <v>15781</v>
      </c>
      <c r="Q1518" s="120">
        <v>41248</v>
      </c>
      <c r="R1518" s="105">
        <v>14000000</v>
      </c>
      <c r="S1518" s="146" t="s">
        <v>4366</v>
      </c>
      <c r="T1518" s="109">
        <v>41354</v>
      </c>
      <c r="U1518" s="118">
        <v>10500000</v>
      </c>
      <c r="V1518" s="109">
        <v>41354</v>
      </c>
      <c r="W1518" s="141">
        <v>10500000</v>
      </c>
      <c r="X1518" s="141">
        <v>0</v>
      </c>
      <c r="Y1518" s="141">
        <v>0</v>
      </c>
      <c r="Z1518" s="141">
        <v>0</v>
      </c>
      <c r="AA1518" s="112">
        <v>0</v>
      </c>
      <c r="AB1518" s="112"/>
      <c r="AC1518" s="118"/>
      <c r="AD1518" s="141"/>
      <c r="AE1518" s="106">
        <v>0</v>
      </c>
      <c r="AF1518" s="106">
        <v>0</v>
      </c>
      <c r="AG1518" s="106">
        <v>0</v>
      </c>
      <c r="AH1518" s="118"/>
      <c r="AI1518" s="118"/>
      <c r="AJ1518" s="118"/>
      <c r="AK1518" s="118"/>
      <c r="AL1518" s="118"/>
      <c r="AM1518" s="118"/>
      <c r="AN1518" s="114">
        <f t="shared" si="46"/>
        <v>0</v>
      </c>
      <c r="AO1518" s="114">
        <f t="shared" si="47"/>
        <v>10500000</v>
      </c>
      <c r="AP1518" s="114"/>
      <c r="AQ1518" s="114"/>
      <c r="AR1518" s="114"/>
      <c r="AS1518" s="114"/>
    </row>
    <row r="1519" spans="1:46" s="190" customFormat="1" ht="15" customHeight="1" x14ac:dyDescent="0.2">
      <c r="A1519" s="104"/>
      <c r="B1519" s="104">
        <f>VLOOKUP(BJB!$F$9:$F$5599,Ctrl!$B$4:$C$399,2,0)</f>
        <v>4</v>
      </c>
      <c r="C1519" s="104">
        <f>VLOOKUP(BJB!$G$9:$G$5599,Ctrl!$E$4:$F$399,2,0)</f>
        <v>1</v>
      </c>
      <c r="D1519" s="219">
        <v>1</v>
      </c>
      <c r="E1519" s="104" t="str">
        <f>VLOOKUP(BJB!$F$9:$F$5599,Ctrl!$B$4:$D$399,3,0)</f>
        <v>I</v>
      </c>
      <c r="F1519" s="139" t="s">
        <v>10397</v>
      </c>
      <c r="G1519" s="139" t="s">
        <v>4243</v>
      </c>
      <c r="H1519" s="125"/>
      <c r="I1519" s="220">
        <f>IF(G1518=BJB!$G4592,I1518+1,1)</f>
        <v>1</v>
      </c>
      <c r="J1519" s="912" t="s">
        <v>21621</v>
      </c>
      <c r="K1519" s="121" t="s">
        <v>4373</v>
      </c>
      <c r="L1519" s="104" t="s">
        <v>6477</v>
      </c>
      <c r="M1519" s="104" t="s">
        <v>4374</v>
      </c>
      <c r="N1519" s="120">
        <v>40913</v>
      </c>
      <c r="O1519" s="107">
        <v>12000000</v>
      </c>
      <c r="P1519" s="105" t="s">
        <v>15782</v>
      </c>
      <c r="Q1519" s="120">
        <v>41337</v>
      </c>
      <c r="R1519" s="105">
        <v>9666669</v>
      </c>
      <c r="S1519" s="108" t="s">
        <v>4074</v>
      </c>
      <c r="T1519" s="109">
        <v>41361</v>
      </c>
      <c r="U1519" s="118">
        <v>7733417</v>
      </c>
      <c r="V1519" s="109">
        <v>41361</v>
      </c>
      <c r="W1519" s="141">
        <v>7733417</v>
      </c>
      <c r="X1519" s="141">
        <v>0</v>
      </c>
      <c r="Y1519" s="141">
        <v>0</v>
      </c>
      <c r="Z1519" s="141">
        <v>0</v>
      </c>
      <c r="AA1519" s="112">
        <v>0</v>
      </c>
      <c r="AB1519" s="112"/>
      <c r="AC1519" s="118"/>
      <c r="AD1519" s="141"/>
      <c r="AE1519" s="106">
        <v>0</v>
      </c>
      <c r="AF1519" s="106">
        <v>0</v>
      </c>
      <c r="AG1519" s="106">
        <v>0</v>
      </c>
      <c r="AH1519" s="118"/>
      <c r="AI1519" s="118"/>
      <c r="AJ1519" s="118"/>
      <c r="AK1519" s="118"/>
      <c r="AL1519" s="118"/>
      <c r="AM1519" s="118"/>
      <c r="AN1519" s="114">
        <f t="shared" si="46"/>
        <v>0</v>
      </c>
      <c r="AO1519" s="114">
        <f t="shared" si="47"/>
        <v>7733417</v>
      </c>
      <c r="AP1519" s="114"/>
      <c r="AQ1519" s="114"/>
      <c r="AR1519" s="114"/>
      <c r="AS1519" s="114"/>
    </row>
    <row r="1520" spans="1:46" s="190" customFormat="1" ht="15" customHeight="1" x14ac:dyDescent="0.2">
      <c r="A1520" s="104"/>
      <c r="B1520" s="104">
        <f>VLOOKUP(BJB!$F$9:$F$5599,Ctrl!$B$4:$C$399,2,0)</f>
        <v>4</v>
      </c>
      <c r="C1520" s="104">
        <f>VLOOKUP(BJB!$G$9:$G$5599,Ctrl!$E$4:$F$399,2,0)</f>
        <v>1</v>
      </c>
      <c r="D1520" s="219">
        <v>1</v>
      </c>
      <c r="E1520" s="104" t="str">
        <f>VLOOKUP(BJB!$F$9:$F$5599,Ctrl!$B$4:$D$399,3,0)</f>
        <v>I</v>
      </c>
      <c r="F1520" s="139" t="s">
        <v>10397</v>
      </c>
      <c r="G1520" s="139" t="s">
        <v>4243</v>
      </c>
      <c r="H1520" s="125"/>
      <c r="I1520" s="220">
        <f>IF(G1519=BJB!$G4593,I1519+1,1)</f>
        <v>1</v>
      </c>
      <c r="J1520" s="912" t="s">
        <v>21622</v>
      </c>
      <c r="K1520" s="121" t="s">
        <v>4375</v>
      </c>
      <c r="L1520" s="104" t="s">
        <v>6477</v>
      </c>
      <c r="M1520" s="104" t="s">
        <v>4341</v>
      </c>
      <c r="N1520" s="120">
        <v>40653</v>
      </c>
      <c r="O1520" s="107">
        <v>10000000</v>
      </c>
      <c r="P1520" s="105" t="s">
        <v>15783</v>
      </c>
      <c r="Q1520" s="120">
        <v>41334</v>
      </c>
      <c r="R1520" s="105">
        <v>5161000</v>
      </c>
      <c r="S1520" s="108" t="s">
        <v>4376</v>
      </c>
      <c r="T1520" s="109">
        <v>41417</v>
      </c>
      <c r="U1520" s="118">
        <v>3612700</v>
      </c>
      <c r="V1520" s="109">
        <v>41417</v>
      </c>
      <c r="W1520" s="141">
        <v>3612700</v>
      </c>
      <c r="X1520" s="141">
        <v>0</v>
      </c>
      <c r="Y1520" s="141">
        <v>0</v>
      </c>
      <c r="Z1520" s="141">
        <v>0</v>
      </c>
      <c r="AA1520" s="112">
        <v>3612700</v>
      </c>
      <c r="AB1520" s="112"/>
      <c r="AC1520" s="118"/>
      <c r="AD1520" s="141"/>
      <c r="AE1520" s="106">
        <v>0</v>
      </c>
      <c r="AF1520" s="106">
        <v>0</v>
      </c>
      <c r="AG1520" s="106">
        <v>0</v>
      </c>
      <c r="AH1520" s="118"/>
      <c r="AI1520" s="118"/>
      <c r="AJ1520" s="118"/>
      <c r="AK1520" s="118"/>
      <c r="AL1520" s="118"/>
      <c r="AM1520" s="118"/>
      <c r="AN1520" s="114">
        <f t="shared" si="46"/>
        <v>3612700</v>
      </c>
      <c r="AO1520" s="114">
        <f t="shared" si="47"/>
        <v>0</v>
      </c>
      <c r="AP1520" s="114"/>
      <c r="AQ1520" s="114"/>
      <c r="AR1520" s="114"/>
      <c r="AS1520" s="114"/>
    </row>
    <row r="1521" spans="1:46" s="190" customFormat="1" ht="15" customHeight="1" x14ac:dyDescent="0.2">
      <c r="A1521" s="104"/>
      <c r="B1521" s="104">
        <f>VLOOKUP(BJB!$F$9:$F$5599,Ctrl!$B$4:$C$399,2,0)</f>
        <v>4</v>
      </c>
      <c r="C1521" s="104">
        <f>VLOOKUP(BJB!$G$9:$G$5599,Ctrl!$E$4:$F$399,2,0)</f>
        <v>1</v>
      </c>
      <c r="D1521" s="219">
        <v>1</v>
      </c>
      <c r="E1521" s="104" t="str">
        <f>VLOOKUP(BJB!$F$9:$F$5599,Ctrl!$B$4:$D$399,3,0)</f>
        <v>I</v>
      </c>
      <c r="F1521" s="139" t="s">
        <v>10397</v>
      </c>
      <c r="G1521" s="139" t="s">
        <v>4243</v>
      </c>
      <c r="H1521" s="125"/>
      <c r="I1521" s="220">
        <f>IF(G1520=BJB!$G4594,I1520+1,1)</f>
        <v>1</v>
      </c>
      <c r="J1521" s="912" t="s">
        <v>21623</v>
      </c>
      <c r="K1521" s="121" t="s">
        <v>887</v>
      </c>
      <c r="L1521" s="104" t="s">
        <v>6477</v>
      </c>
      <c r="M1521" s="104" t="s">
        <v>4377</v>
      </c>
      <c r="N1521" s="120">
        <v>40249</v>
      </c>
      <c r="O1521" s="107">
        <v>80000000</v>
      </c>
      <c r="P1521" s="105" t="s">
        <v>15783</v>
      </c>
      <c r="Q1521" s="120">
        <v>41334</v>
      </c>
      <c r="R1521" s="105">
        <v>77604050</v>
      </c>
      <c r="S1521" s="108" t="s">
        <v>4376</v>
      </c>
      <c r="T1521" s="109">
        <v>41417</v>
      </c>
      <c r="U1521" s="118">
        <v>58973445</v>
      </c>
      <c r="V1521" s="109">
        <v>41417</v>
      </c>
      <c r="W1521" s="141">
        <v>58973445</v>
      </c>
      <c r="X1521" s="141">
        <v>0</v>
      </c>
      <c r="Y1521" s="141">
        <v>0</v>
      </c>
      <c r="Z1521" s="141">
        <v>0</v>
      </c>
      <c r="AA1521" s="112">
        <v>375000</v>
      </c>
      <c r="AB1521" s="112"/>
      <c r="AC1521" s="118"/>
      <c r="AD1521" s="141"/>
      <c r="AE1521" s="106">
        <v>0</v>
      </c>
      <c r="AF1521" s="106">
        <v>0</v>
      </c>
      <c r="AG1521" s="106">
        <v>0</v>
      </c>
      <c r="AH1521" s="118"/>
      <c r="AI1521" s="118"/>
      <c r="AJ1521" s="118"/>
      <c r="AK1521" s="118"/>
      <c r="AL1521" s="118"/>
      <c r="AM1521" s="118"/>
      <c r="AN1521" s="114">
        <f t="shared" si="46"/>
        <v>375000</v>
      </c>
      <c r="AO1521" s="114">
        <f t="shared" si="47"/>
        <v>58598445</v>
      </c>
      <c r="AP1521" s="114"/>
      <c r="AQ1521" s="114"/>
      <c r="AR1521" s="114"/>
      <c r="AS1521" s="114"/>
    </row>
    <row r="1522" spans="1:46" s="190" customFormat="1" ht="15" customHeight="1" x14ac:dyDescent="0.2">
      <c r="A1522" s="104"/>
      <c r="B1522" s="104">
        <f>VLOOKUP(BJB!$F$9:$F$5599,Ctrl!$B$4:$C$399,2,0)</f>
        <v>4</v>
      </c>
      <c r="C1522" s="104">
        <f>VLOOKUP(BJB!$G$9:$G$5599,Ctrl!$E$4:$F$399,2,0)</f>
        <v>1</v>
      </c>
      <c r="D1522" s="219">
        <v>1</v>
      </c>
      <c r="E1522" s="104" t="str">
        <f>VLOOKUP(BJB!$F$9:$F$5599,Ctrl!$B$4:$D$399,3,0)</f>
        <v>I</v>
      </c>
      <c r="F1522" s="139" t="s">
        <v>10397</v>
      </c>
      <c r="G1522" s="139" t="s">
        <v>4243</v>
      </c>
      <c r="H1522" s="125"/>
      <c r="I1522" s="220">
        <f>IF(G1521=BJB!$G4595,I1521+1,1)</f>
        <v>1</v>
      </c>
      <c r="J1522" s="912" t="s">
        <v>21624</v>
      </c>
      <c r="K1522" s="121" t="s">
        <v>4379</v>
      </c>
      <c r="L1522" s="104" t="s">
        <v>6477</v>
      </c>
      <c r="M1522" s="104" t="s">
        <v>4380</v>
      </c>
      <c r="N1522" s="120">
        <v>40228</v>
      </c>
      <c r="O1522" s="107">
        <v>15000000</v>
      </c>
      <c r="P1522" s="105" t="s">
        <v>15783</v>
      </c>
      <c r="Q1522" s="120">
        <v>41334</v>
      </c>
      <c r="R1522" s="105">
        <v>15606667</v>
      </c>
      <c r="S1522" s="108" t="s">
        <v>4376</v>
      </c>
      <c r="T1522" s="109">
        <v>41417</v>
      </c>
      <c r="U1522" s="118">
        <v>11250000</v>
      </c>
      <c r="V1522" s="109">
        <v>41417</v>
      </c>
      <c r="W1522" s="141">
        <v>11250000</v>
      </c>
      <c r="X1522" s="141">
        <v>0</v>
      </c>
      <c r="Y1522" s="141">
        <v>0</v>
      </c>
      <c r="Z1522" s="141">
        <v>0</v>
      </c>
      <c r="AA1522" s="112">
        <v>225000</v>
      </c>
      <c r="AB1522" s="112"/>
      <c r="AC1522" s="118"/>
      <c r="AD1522" s="141"/>
      <c r="AE1522" s="106">
        <v>0</v>
      </c>
      <c r="AF1522" s="106">
        <v>0</v>
      </c>
      <c r="AG1522" s="106">
        <v>0</v>
      </c>
      <c r="AH1522" s="118"/>
      <c r="AI1522" s="118"/>
      <c r="AJ1522" s="118"/>
      <c r="AK1522" s="118"/>
      <c r="AL1522" s="118"/>
      <c r="AM1522" s="118"/>
      <c r="AN1522" s="114">
        <f t="shared" si="46"/>
        <v>225000</v>
      </c>
      <c r="AO1522" s="114">
        <f t="shared" si="47"/>
        <v>11025000</v>
      </c>
      <c r="AP1522" s="114"/>
      <c r="AQ1522" s="114"/>
      <c r="AR1522" s="114"/>
      <c r="AS1522" s="114"/>
    </row>
    <row r="1523" spans="1:46" s="191" customFormat="1" ht="15" customHeight="1" x14ac:dyDescent="0.2">
      <c r="A1523" s="104"/>
      <c r="B1523" s="104">
        <f>VLOOKUP(BJB!$F$9:$F$5599,Ctrl!$B$4:$C$399,2,0)</f>
        <v>4</v>
      </c>
      <c r="C1523" s="104">
        <f>VLOOKUP(BJB!$G$9:$G$5599,Ctrl!$E$4:$F$399,2,0)</f>
        <v>1</v>
      </c>
      <c r="D1523" s="219">
        <v>1</v>
      </c>
      <c r="E1523" s="104" t="str">
        <f>VLOOKUP(BJB!$F$9:$F$5599,Ctrl!$B$4:$D$399,3,0)</f>
        <v>I</v>
      </c>
      <c r="F1523" s="139" t="s">
        <v>10397</v>
      </c>
      <c r="G1523" s="139" t="s">
        <v>4243</v>
      </c>
      <c r="H1523" s="125"/>
      <c r="I1523" s="220">
        <f>IF(G1522=BJB!$G4596,I1522+1,1)</f>
        <v>1</v>
      </c>
      <c r="J1523" s="912" t="s">
        <v>21625</v>
      </c>
      <c r="K1523" s="121" t="s">
        <v>4381</v>
      </c>
      <c r="L1523" s="104" t="s">
        <v>6477</v>
      </c>
      <c r="M1523" s="104" t="s">
        <v>4372</v>
      </c>
      <c r="N1523" s="120">
        <v>40291</v>
      </c>
      <c r="O1523" s="107">
        <v>14000000</v>
      </c>
      <c r="P1523" s="105" t="s">
        <v>15784</v>
      </c>
      <c r="Q1523" s="120">
        <v>41369</v>
      </c>
      <c r="R1523" s="105">
        <v>14572444</v>
      </c>
      <c r="S1523" s="108" t="s">
        <v>4376</v>
      </c>
      <c r="T1523" s="109">
        <v>41417</v>
      </c>
      <c r="U1523" s="118">
        <v>10500000</v>
      </c>
      <c r="V1523" s="109">
        <v>41417</v>
      </c>
      <c r="W1523" s="141">
        <v>10500000</v>
      </c>
      <c r="X1523" s="141">
        <v>0</v>
      </c>
      <c r="Y1523" s="141">
        <v>0</v>
      </c>
      <c r="Z1523" s="141">
        <v>0</v>
      </c>
      <c r="AA1523" s="112">
        <v>86250</v>
      </c>
      <c r="AB1523" s="112"/>
      <c r="AC1523" s="118"/>
      <c r="AD1523" s="141"/>
      <c r="AE1523" s="106">
        <v>0</v>
      </c>
      <c r="AF1523" s="106">
        <v>0</v>
      </c>
      <c r="AG1523" s="106">
        <v>0</v>
      </c>
      <c r="AH1523" s="118"/>
      <c r="AI1523" s="118"/>
      <c r="AJ1523" s="118"/>
      <c r="AK1523" s="118"/>
      <c r="AL1523" s="118"/>
      <c r="AM1523" s="118"/>
      <c r="AN1523" s="114">
        <f t="shared" si="46"/>
        <v>86250</v>
      </c>
      <c r="AO1523" s="114">
        <f t="shared" si="47"/>
        <v>10413750</v>
      </c>
      <c r="AP1523" s="114"/>
      <c r="AQ1523" s="114"/>
      <c r="AR1523" s="114"/>
      <c r="AS1523" s="114"/>
      <c r="AT1523" s="190"/>
    </row>
    <row r="1524" spans="1:46" s="190" customFormat="1" ht="15" customHeight="1" x14ac:dyDescent="0.2">
      <c r="A1524" s="104"/>
      <c r="B1524" s="104">
        <f>VLOOKUP(BJB!$F$9:$F$5599,Ctrl!$B$4:$C$399,2,0)</f>
        <v>4</v>
      </c>
      <c r="C1524" s="104">
        <f>VLOOKUP(BJB!$G$9:$G$5599,Ctrl!$E$4:$F$399,2,0)</f>
        <v>1</v>
      </c>
      <c r="D1524" s="219">
        <v>1</v>
      </c>
      <c r="E1524" s="104" t="str">
        <f>VLOOKUP(BJB!$F$9:$F$5599,Ctrl!$B$4:$D$399,3,0)</f>
        <v>I</v>
      </c>
      <c r="F1524" s="139" t="s">
        <v>10397</v>
      </c>
      <c r="G1524" s="139" t="s">
        <v>4243</v>
      </c>
      <c r="H1524" s="125" t="s">
        <v>6755</v>
      </c>
      <c r="I1524" s="220">
        <f>IF(G1523=BJB!$G4597,I1523+1,1)</f>
        <v>1</v>
      </c>
      <c r="J1524" s="912" t="s">
        <v>21626</v>
      </c>
      <c r="K1524" s="121" t="s">
        <v>4382</v>
      </c>
      <c r="L1524" s="104" t="s">
        <v>6477</v>
      </c>
      <c r="M1524" s="104" t="s">
        <v>4297</v>
      </c>
      <c r="N1524" s="120">
        <v>40228</v>
      </c>
      <c r="O1524" s="107">
        <v>10000000</v>
      </c>
      <c r="P1524" s="105" t="s">
        <v>15785</v>
      </c>
      <c r="Q1524" s="120">
        <v>41369</v>
      </c>
      <c r="R1524" s="105">
        <v>10572444</v>
      </c>
      <c r="S1524" s="108" t="s">
        <v>4376</v>
      </c>
      <c r="T1524" s="109">
        <v>41417</v>
      </c>
      <c r="U1524" s="118">
        <v>7500000</v>
      </c>
      <c r="V1524" s="109">
        <v>41417</v>
      </c>
      <c r="W1524" s="141">
        <v>7500000</v>
      </c>
      <c r="X1524" s="141">
        <v>0</v>
      </c>
      <c r="Y1524" s="141">
        <v>0</v>
      </c>
      <c r="Z1524" s="141">
        <v>0</v>
      </c>
      <c r="AA1524" s="112">
        <v>7500000</v>
      </c>
      <c r="AB1524" s="112"/>
      <c r="AC1524" s="132"/>
      <c r="AD1524" s="141"/>
      <c r="AE1524" s="106">
        <v>0</v>
      </c>
      <c r="AF1524" s="106">
        <v>0</v>
      </c>
      <c r="AG1524" s="106">
        <v>0</v>
      </c>
      <c r="AH1524" s="118"/>
      <c r="AI1524" s="118"/>
      <c r="AJ1524" s="118"/>
      <c r="AK1524" s="118"/>
      <c r="AL1524" s="118"/>
      <c r="AM1524" s="118"/>
      <c r="AN1524" s="114">
        <f t="shared" si="46"/>
        <v>7500000</v>
      </c>
      <c r="AO1524" s="114">
        <f t="shared" si="47"/>
        <v>0</v>
      </c>
      <c r="AP1524" s="114"/>
      <c r="AQ1524" s="114"/>
      <c r="AR1524" s="114"/>
      <c r="AS1524" s="114"/>
      <c r="AT1524" s="189"/>
    </row>
    <row r="1525" spans="1:46" s="190" customFormat="1" ht="15" customHeight="1" x14ac:dyDescent="0.2">
      <c r="A1525" s="104"/>
      <c r="B1525" s="104">
        <f>VLOOKUP(BJB!$F$9:$F$5599,Ctrl!$B$4:$C$399,2,0)</f>
        <v>4</v>
      </c>
      <c r="C1525" s="104">
        <f>VLOOKUP(BJB!$G$9:$G$5599,Ctrl!$E$4:$F$399,2,0)</f>
        <v>1</v>
      </c>
      <c r="D1525" s="219">
        <v>1</v>
      </c>
      <c r="E1525" s="104" t="str">
        <f>VLOOKUP(BJB!$F$9:$F$5599,Ctrl!$B$4:$D$399,3,0)</f>
        <v>I</v>
      </c>
      <c r="F1525" s="139" t="s">
        <v>10397</v>
      </c>
      <c r="G1525" s="139" t="s">
        <v>4243</v>
      </c>
      <c r="H1525" s="125"/>
      <c r="I1525" s="220">
        <f>IF(G1524=BJB!$G4598,I1524+1,1)</f>
        <v>1</v>
      </c>
      <c r="J1525" s="912" t="s">
        <v>21627</v>
      </c>
      <c r="K1525" s="121" t="s">
        <v>4383</v>
      </c>
      <c r="L1525" s="104" t="s">
        <v>6477</v>
      </c>
      <c r="M1525" s="104" t="s">
        <v>4384</v>
      </c>
      <c r="N1525" s="120">
        <v>40574</v>
      </c>
      <c r="O1525" s="107">
        <v>50000000</v>
      </c>
      <c r="P1525" s="105" t="s">
        <v>15786</v>
      </c>
      <c r="Q1525" s="120">
        <v>41369</v>
      </c>
      <c r="R1525" s="105">
        <v>20307935</v>
      </c>
      <c r="S1525" s="108" t="s">
        <v>4376</v>
      </c>
      <c r="T1525" s="109">
        <v>41417</v>
      </c>
      <c r="U1525" s="118">
        <v>15230951</v>
      </c>
      <c r="V1525" s="109">
        <v>41417</v>
      </c>
      <c r="W1525" s="141">
        <v>15230951</v>
      </c>
      <c r="X1525" s="141">
        <v>0</v>
      </c>
      <c r="Y1525" s="141">
        <v>0</v>
      </c>
      <c r="Z1525" s="141">
        <v>0</v>
      </c>
      <c r="AA1525" s="112">
        <v>14305553</v>
      </c>
      <c r="AB1525" s="112"/>
      <c r="AC1525" s="118"/>
      <c r="AD1525" s="141"/>
      <c r="AE1525" s="106">
        <v>0</v>
      </c>
      <c r="AF1525" s="106">
        <v>0</v>
      </c>
      <c r="AG1525" s="106">
        <v>0</v>
      </c>
      <c r="AH1525" s="118"/>
      <c r="AI1525" s="118"/>
      <c r="AJ1525" s="118"/>
      <c r="AK1525" s="118"/>
      <c r="AL1525" s="118"/>
      <c r="AM1525" s="118"/>
      <c r="AN1525" s="114">
        <f t="shared" si="46"/>
        <v>14305553</v>
      </c>
      <c r="AO1525" s="114">
        <f t="shared" si="47"/>
        <v>925398</v>
      </c>
      <c r="AP1525" s="114"/>
      <c r="AQ1525" s="114"/>
      <c r="AR1525" s="114"/>
      <c r="AS1525" s="114"/>
      <c r="AT1525" s="189"/>
    </row>
    <row r="1526" spans="1:46" s="190" customFormat="1" ht="15" customHeight="1" x14ac:dyDescent="0.2">
      <c r="A1526" s="104"/>
      <c r="B1526" s="104">
        <f>VLOOKUP(BJB!$F$9:$F$5599,Ctrl!$B$4:$C$399,2,0)</f>
        <v>4</v>
      </c>
      <c r="C1526" s="104">
        <f>VLOOKUP(BJB!$G$9:$G$5599,Ctrl!$E$4:$F$399,2,0)</f>
        <v>1</v>
      </c>
      <c r="D1526" s="219">
        <v>1</v>
      </c>
      <c r="E1526" s="104" t="str">
        <f>VLOOKUP(BJB!$F$9:$F$5599,Ctrl!$B$4:$D$399,3,0)</f>
        <v>I</v>
      </c>
      <c r="F1526" s="139" t="s">
        <v>10397</v>
      </c>
      <c r="G1526" s="139" t="s">
        <v>4243</v>
      </c>
      <c r="H1526" s="125"/>
      <c r="I1526" s="220">
        <f>IF(G1525=BJB!$G4599,I1525+1,1)</f>
        <v>1</v>
      </c>
      <c r="J1526" s="912" t="s">
        <v>21628</v>
      </c>
      <c r="K1526" s="121" t="s">
        <v>4385</v>
      </c>
      <c r="L1526" s="104" t="s">
        <v>6477</v>
      </c>
      <c r="M1526" s="104" t="s">
        <v>4377</v>
      </c>
      <c r="N1526" s="120">
        <v>40249</v>
      </c>
      <c r="O1526" s="107">
        <v>5000000</v>
      </c>
      <c r="P1526" s="105" t="s">
        <v>15787</v>
      </c>
      <c r="Q1526" s="120">
        <v>41369</v>
      </c>
      <c r="R1526" s="105">
        <v>5000000</v>
      </c>
      <c r="S1526" s="108" t="s">
        <v>4376</v>
      </c>
      <c r="T1526" s="109">
        <v>41417</v>
      </c>
      <c r="U1526" s="118">
        <v>3750000</v>
      </c>
      <c r="V1526" s="109">
        <v>41417</v>
      </c>
      <c r="W1526" s="141">
        <v>3750000</v>
      </c>
      <c r="X1526" s="141">
        <v>0</v>
      </c>
      <c r="Y1526" s="141">
        <v>0</v>
      </c>
      <c r="Z1526" s="141">
        <v>0</v>
      </c>
      <c r="AA1526" s="112">
        <v>60000</v>
      </c>
      <c r="AB1526" s="112"/>
      <c r="AC1526" s="118"/>
      <c r="AD1526" s="141"/>
      <c r="AE1526" s="106">
        <v>0</v>
      </c>
      <c r="AF1526" s="106">
        <v>0</v>
      </c>
      <c r="AG1526" s="106">
        <v>0</v>
      </c>
      <c r="AH1526" s="118"/>
      <c r="AI1526" s="118"/>
      <c r="AJ1526" s="118"/>
      <c r="AK1526" s="118"/>
      <c r="AL1526" s="118"/>
      <c r="AM1526" s="118"/>
      <c r="AN1526" s="114">
        <f t="shared" si="46"/>
        <v>60000</v>
      </c>
      <c r="AO1526" s="114">
        <f t="shared" si="47"/>
        <v>3690000</v>
      </c>
      <c r="AP1526" s="114"/>
      <c r="AQ1526" s="114"/>
      <c r="AR1526" s="114"/>
      <c r="AS1526" s="114"/>
      <c r="AT1526" s="189"/>
    </row>
    <row r="1527" spans="1:46" s="190" customFormat="1" ht="15" customHeight="1" x14ac:dyDescent="0.2">
      <c r="A1527" s="104"/>
      <c r="B1527" s="104">
        <f>VLOOKUP(BJB!$F$9:$F$5599,Ctrl!$B$4:$C$399,2,0)</f>
        <v>4</v>
      </c>
      <c r="C1527" s="104">
        <f>VLOOKUP(BJB!$G$9:$G$5599,Ctrl!$E$4:$F$399,2,0)</f>
        <v>1</v>
      </c>
      <c r="D1527" s="219">
        <v>1</v>
      </c>
      <c r="E1527" s="104" t="str">
        <f>VLOOKUP(BJB!$F$9:$F$5599,Ctrl!$B$4:$D$399,3,0)</f>
        <v>I</v>
      </c>
      <c r="F1527" s="139" t="s">
        <v>10397</v>
      </c>
      <c r="G1527" s="139" t="s">
        <v>4243</v>
      </c>
      <c r="H1527" s="885" t="s">
        <v>14748</v>
      </c>
      <c r="I1527" s="220">
        <f>IF(G1526=BJB!$G4600,I1526+1,1)</f>
        <v>1</v>
      </c>
      <c r="J1527" s="891" t="s">
        <v>18331</v>
      </c>
      <c r="K1527" s="121" t="s">
        <v>4386</v>
      </c>
      <c r="L1527" s="104" t="s">
        <v>6477</v>
      </c>
      <c r="M1527" s="104" t="s">
        <v>4377</v>
      </c>
      <c r="N1527" s="120">
        <v>40249</v>
      </c>
      <c r="O1527" s="107">
        <v>50000000</v>
      </c>
      <c r="P1527" s="105" t="s">
        <v>15788</v>
      </c>
      <c r="Q1527" s="120">
        <v>41369</v>
      </c>
      <c r="R1527" s="105">
        <v>42806595</v>
      </c>
      <c r="S1527" s="151" t="s">
        <v>4376</v>
      </c>
      <c r="T1527" s="109">
        <v>41417</v>
      </c>
      <c r="U1527" s="118">
        <v>32104946</v>
      </c>
      <c r="V1527" s="109">
        <v>41417</v>
      </c>
      <c r="W1527" s="141">
        <v>32104946</v>
      </c>
      <c r="X1527" s="141">
        <v>0</v>
      </c>
      <c r="Y1527" s="141">
        <v>0</v>
      </c>
      <c r="Z1527" s="141">
        <v>0</v>
      </c>
      <c r="AA1527" s="112">
        <v>5227775</v>
      </c>
      <c r="AB1527" s="112"/>
      <c r="AC1527" s="132"/>
      <c r="AD1527" s="141">
        <v>3083246</v>
      </c>
      <c r="AE1527" s="106">
        <v>23793925</v>
      </c>
      <c r="AF1527" s="106">
        <v>0</v>
      </c>
      <c r="AG1527" s="106">
        <v>0</v>
      </c>
      <c r="AH1527" s="118"/>
      <c r="AI1527" s="222"/>
      <c r="AJ1527" s="118"/>
      <c r="AK1527" s="118"/>
      <c r="AL1527" s="118"/>
      <c r="AM1527" s="118"/>
      <c r="AN1527" s="114">
        <f t="shared" si="46"/>
        <v>32104946</v>
      </c>
      <c r="AO1527" s="114">
        <f t="shared" si="47"/>
        <v>0</v>
      </c>
      <c r="AP1527" s="114"/>
      <c r="AQ1527" s="114"/>
      <c r="AR1527" s="114"/>
      <c r="AS1527" s="114"/>
    </row>
    <row r="1528" spans="1:46" s="190" customFormat="1" ht="15" customHeight="1" x14ac:dyDescent="0.2">
      <c r="A1528" s="104"/>
      <c r="B1528" s="104">
        <f>VLOOKUP(BJB!$F$9:$F$5599,Ctrl!$B$4:$C$399,2,0)</f>
        <v>4</v>
      </c>
      <c r="C1528" s="104">
        <f>VLOOKUP(BJB!$G$9:$G$5599,Ctrl!$E$4:$F$399,2,0)</f>
        <v>1</v>
      </c>
      <c r="D1528" s="219">
        <v>1</v>
      </c>
      <c r="E1528" s="104" t="str">
        <f>VLOOKUP(BJB!$F$9:$F$5599,Ctrl!$B$4:$D$399,3,0)</f>
        <v>I</v>
      </c>
      <c r="F1528" s="139" t="s">
        <v>10397</v>
      </c>
      <c r="G1528" s="139" t="s">
        <v>4243</v>
      </c>
      <c r="H1528" s="125" t="s">
        <v>6760</v>
      </c>
      <c r="I1528" s="220">
        <f>IF(G1527=BJB!$G4601,I1527+1,1)</f>
        <v>1</v>
      </c>
      <c r="J1528" s="912" t="s">
        <v>21629</v>
      </c>
      <c r="K1528" s="121" t="s">
        <v>4387</v>
      </c>
      <c r="L1528" s="104" t="s">
        <v>6477</v>
      </c>
      <c r="M1528" s="104" t="s">
        <v>4372</v>
      </c>
      <c r="N1528" s="120">
        <v>40291</v>
      </c>
      <c r="O1528" s="105">
        <v>14000000</v>
      </c>
      <c r="P1528" s="105" t="s">
        <v>15789</v>
      </c>
      <c r="Q1528" s="120">
        <v>41423</v>
      </c>
      <c r="R1528" s="105">
        <v>10000000</v>
      </c>
      <c r="S1528" s="242" t="s">
        <v>4086</v>
      </c>
      <c r="T1528" s="109">
        <v>41486</v>
      </c>
      <c r="U1528" s="112">
        <v>7500000</v>
      </c>
      <c r="V1528" s="109">
        <v>41486</v>
      </c>
      <c r="W1528" s="141">
        <v>7500000</v>
      </c>
      <c r="X1528" s="141">
        <v>0</v>
      </c>
      <c r="Y1528" s="141">
        <v>0</v>
      </c>
      <c r="Z1528" s="141">
        <v>0</v>
      </c>
      <c r="AA1528" s="112">
        <v>2085132</v>
      </c>
      <c r="AB1528" s="112"/>
      <c r="AC1528" s="132"/>
      <c r="AD1528" s="141"/>
      <c r="AE1528" s="106">
        <v>0</v>
      </c>
      <c r="AF1528" s="106">
        <v>0</v>
      </c>
      <c r="AG1528" s="106">
        <v>0</v>
      </c>
      <c r="AH1528" s="112"/>
      <c r="AI1528" s="112"/>
      <c r="AJ1528" s="112"/>
      <c r="AK1528" s="112"/>
      <c r="AL1528" s="112"/>
      <c r="AM1528" s="112"/>
      <c r="AN1528" s="114">
        <f t="shared" si="46"/>
        <v>2085132</v>
      </c>
      <c r="AO1528" s="114">
        <f t="shared" si="47"/>
        <v>5414868</v>
      </c>
      <c r="AP1528" s="114"/>
      <c r="AQ1528" s="114"/>
      <c r="AR1528" s="114"/>
      <c r="AS1528" s="114"/>
    </row>
    <row r="1529" spans="1:46" s="190" customFormat="1" ht="15" customHeight="1" x14ac:dyDescent="0.2">
      <c r="A1529" s="104"/>
      <c r="B1529" s="104">
        <f>VLOOKUP(BJB!$F$9:$F$5599,Ctrl!$B$4:$C$399,2,0)</f>
        <v>4</v>
      </c>
      <c r="C1529" s="104">
        <f>VLOOKUP(BJB!$G$9:$G$5599,Ctrl!$E$4:$F$399,2,0)</f>
        <v>1</v>
      </c>
      <c r="D1529" s="219">
        <v>1</v>
      </c>
      <c r="E1529" s="104" t="str">
        <f>VLOOKUP(BJB!$F$9:$F$5599,Ctrl!$B$4:$D$399,3,0)</f>
        <v>I</v>
      </c>
      <c r="F1529" s="139" t="s">
        <v>10397</v>
      </c>
      <c r="G1529" s="139" t="s">
        <v>4243</v>
      </c>
      <c r="H1529" s="125"/>
      <c r="I1529" s="220">
        <f>IF(G1528=BJB!$G4602,I1528+1,1)</f>
        <v>1</v>
      </c>
      <c r="J1529" s="912" t="s">
        <v>21630</v>
      </c>
      <c r="K1529" s="121" t="s">
        <v>4388</v>
      </c>
      <c r="L1529" s="104" t="s">
        <v>6477</v>
      </c>
      <c r="M1529" s="104" t="s">
        <v>4389</v>
      </c>
      <c r="N1529" s="120">
        <v>40865</v>
      </c>
      <c r="O1529" s="105">
        <v>10000000</v>
      </c>
      <c r="P1529" s="105" t="s">
        <v>15790</v>
      </c>
      <c r="Q1529" s="120">
        <v>41388</v>
      </c>
      <c r="R1529" s="105">
        <v>5416663</v>
      </c>
      <c r="S1529" s="242" t="s">
        <v>4086</v>
      </c>
      <c r="T1529" s="109">
        <v>41486</v>
      </c>
      <c r="U1529" s="112">
        <v>3547193</v>
      </c>
      <c r="V1529" s="109">
        <v>41486</v>
      </c>
      <c r="W1529" s="141">
        <v>3547193</v>
      </c>
      <c r="X1529" s="141">
        <v>0</v>
      </c>
      <c r="Y1529" s="141">
        <v>0</v>
      </c>
      <c r="Z1529" s="141">
        <v>0</v>
      </c>
      <c r="AA1529" s="112">
        <v>2295000</v>
      </c>
      <c r="AB1529" s="112"/>
      <c r="AC1529" s="112"/>
      <c r="AD1529" s="141"/>
      <c r="AE1529" s="106">
        <v>0</v>
      </c>
      <c r="AF1529" s="106">
        <v>0</v>
      </c>
      <c r="AG1529" s="106">
        <v>0</v>
      </c>
      <c r="AH1529" s="112"/>
      <c r="AI1529" s="112"/>
      <c r="AJ1529" s="112"/>
      <c r="AK1529" s="112"/>
      <c r="AL1529" s="112"/>
      <c r="AM1529" s="112"/>
      <c r="AN1529" s="114">
        <f t="shared" si="46"/>
        <v>2295000</v>
      </c>
      <c r="AO1529" s="114">
        <f t="shared" si="47"/>
        <v>1252193</v>
      </c>
      <c r="AP1529" s="114"/>
      <c r="AQ1529" s="114"/>
      <c r="AR1529" s="114"/>
      <c r="AS1529" s="114"/>
    </row>
    <row r="1530" spans="1:46" s="190" customFormat="1" ht="15" customHeight="1" x14ac:dyDescent="0.2">
      <c r="A1530" s="104"/>
      <c r="B1530" s="104">
        <f>VLOOKUP(BJB!$F$9:$F$5599,Ctrl!$B$4:$C$399,2,0)</f>
        <v>4</v>
      </c>
      <c r="C1530" s="104">
        <f>VLOOKUP(BJB!$G$9:$G$5599,Ctrl!$E$4:$F$399,2,0)</f>
        <v>1</v>
      </c>
      <c r="D1530" s="219">
        <v>1</v>
      </c>
      <c r="E1530" s="104" t="str">
        <f>VLOOKUP(BJB!$F$9:$F$5599,Ctrl!$B$4:$D$399,3,0)</f>
        <v>I</v>
      </c>
      <c r="F1530" s="139" t="s">
        <v>10397</v>
      </c>
      <c r="G1530" s="139" t="s">
        <v>4243</v>
      </c>
      <c r="H1530" s="125"/>
      <c r="I1530" s="220">
        <f>IF(G1529=BJB!$G4603,I1529+1,1)</f>
        <v>1</v>
      </c>
      <c r="J1530" s="912" t="s">
        <v>21631</v>
      </c>
      <c r="K1530" s="121" t="s">
        <v>4390</v>
      </c>
      <c r="L1530" s="104" t="s">
        <v>6477</v>
      </c>
      <c r="M1530" s="104" t="s">
        <v>4295</v>
      </c>
      <c r="N1530" s="120">
        <v>40353</v>
      </c>
      <c r="O1530" s="105">
        <v>25000000</v>
      </c>
      <c r="P1530" s="105" t="s">
        <v>15790</v>
      </c>
      <c r="Q1530" s="120">
        <v>41388</v>
      </c>
      <c r="R1530" s="105">
        <v>25983332</v>
      </c>
      <c r="S1530" s="242" t="s">
        <v>4086</v>
      </c>
      <c r="T1530" s="109">
        <v>41486</v>
      </c>
      <c r="U1530" s="112">
        <v>18750000</v>
      </c>
      <c r="V1530" s="109">
        <v>41486</v>
      </c>
      <c r="W1530" s="141">
        <v>18750000</v>
      </c>
      <c r="X1530" s="141">
        <v>0</v>
      </c>
      <c r="Y1530" s="141">
        <v>0</v>
      </c>
      <c r="Z1530" s="141">
        <v>0</v>
      </c>
      <c r="AA1530" s="112">
        <v>0</v>
      </c>
      <c r="AB1530" s="112"/>
      <c r="AC1530" s="112"/>
      <c r="AD1530" s="141"/>
      <c r="AE1530" s="106">
        <v>0</v>
      </c>
      <c r="AF1530" s="106">
        <v>0</v>
      </c>
      <c r="AG1530" s="106">
        <v>0</v>
      </c>
      <c r="AH1530" s="112"/>
      <c r="AI1530" s="112"/>
      <c r="AJ1530" s="112"/>
      <c r="AK1530" s="112"/>
      <c r="AL1530" s="112"/>
      <c r="AM1530" s="112"/>
      <c r="AN1530" s="114">
        <f t="shared" si="46"/>
        <v>0</v>
      </c>
      <c r="AO1530" s="114">
        <f t="shared" si="47"/>
        <v>18750000</v>
      </c>
      <c r="AP1530" s="114"/>
      <c r="AQ1530" s="114"/>
      <c r="AR1530" s="114"/>
      <c r="AS1530" s="114"/>
    </row>
    <row r="1531" spans="1:46" s="190" customFormat="1" ht="15" customHeight="1" x14ac:dyDescent="0.2">
      <c r="A1531" s="104"/>
      <c r="B1531" s="104">
        <f>VLOOKUP(BJB!$F$9:$F$5599,Ctrl!$B$4:$C$399,2,0)</f>
        <v>4</v>
      </c>
      <c r="C1531" s="104">
        <f>VLOOKUP(BJB!$G$9:$G$5599,Ctrl!$E$4:$F$399,2,0)</f>
        <v>1</v>
      </c>
      <c r="D1531" s="219">
        <v>1</v>
      </c>
      <c r="E1531" s="104" t="str">
        <f>VLOOKUP(BJB!$F$9:$F$5599,Ctrl!$B$4:$D$399,3,0)</f>
        <v>I</v>
      </c>
      <c r="F1531" s="139" t="s">
        <v>10397</v>
      </c>
      <c r="G1531" s="139" t="s">
        <v>4243</v>
      </c>
      <c r="H1531" s="125">
        <v>1110614000997</v>
      </c>
      <c r="I1531" s="220">
        <f>IF(G1530=BJB!$G4604,I1530+1,1)</f>
        <v>1</v>
      </c>
      <c r="J1531" s="912" t="s">
        <v>21632</v>
      </c>
      <c r="K1531" s="121" t="s">
        <v>4391</v>
      </c>
      <c r="L1531" s="104" t="s">
        <v>6477</v>
      </c>
      <c r="M1531" s="104" t="s">
        <v>4392</v>
      </c>
      <c r="N1531" s="120">
        <v>40770</v>
      </c>
      <c r="O1531" s="105">
        <v>40000000</v>
      </c>
      <c r="P1531" s="105" t="s">
        <v>15791</v>
      </c>
      <c r="Q1531" s="120">
        <v>41470</v>
      </c>
      <c r="R1531" s="105">
        <v>33444445</v>
      </c>
      <c r="S1531" s="146" t="s">
        <v>4393</v>
      </c>
      <c r="T1531" s="120">
        <v>41516</v>
      </c>
      <c r="U1531" s="141">
        <v>26159660</v>
      </c>
      <c r="V1531" s="109">
        <v>41516</v>
      </c>
      <c r="W1531" s="141">
        <v>26159660</v>
      </c>
      <c r="X1531" s="141">
        <v>0</v>
      </c>
      <c r="Y1531" s="141">
        <v>0</v>
      </c>
      <c r="Z1531" s="141">
        <v>0</v>
      </c>
      <c r="AA1531" s="112">
        <v>26777477</v>
      </c>
      <c r="AB1531" s="112"/>
      <c r="AC1531" s="132"/>
      <c r="AD1531" s="141"/>
      <c r="AE1531" s="106">
        <v>0</v>
      </c>
      <c r="AF1531" s="106">
        <v>0</v>
      </c>
      <c r="AG1531" s="106">
        <v>0</v>
      </c>
      <c r="AH1531" s="141"/>
      <c r="AI1531" s="141"/>
      <c r="AJ1531" s="141"/>
      <c r="AK1531" s="141"/>
      <c r="AL1531" s="141"/>
      <c r="AM1531" s="141"/>
      <c r="AN1531" s="114">
        <f t="shared" si="46"/>
        <v>26777477</v>
      </c>
      <c r="AO1531" s="114">
        <f t="shared" si="47"/>
        <v>0</v>
      </c>
      <c r="AP1531" s="114"/>
      <c r="AQ1531" s="114"/>
      <c r="AR1531" s="114"/>
      <c r="AS1531" s="114"/>
    </row>
    <row r="1532" spans="1:46" s="190" customFormat="1" ht="15" customHeight="1" x14ac:dyDescent="0.2">
      <c r="A1532" s="104"/>
      <c r="B1532" s="104">
        <f>VLOOKUP(BJB!$F$9:$F$5599,Ctrl!$B$4:$C$399,2,0)</f>
        <v>4</v>
      </c>
      <c r="C1532" s="104">
        <f>VLOOKUP(BJB!$G$9:$G$5599,Ctrl!$E$4:$F$399,2,0)</f>
        <v>1</v>
      </c>
      <c r="D1532" s="219">
        <v>1</v>
      </c>
      <c r="E1532" s="104" t="str">
        <f>VLOOKUP(BJB!$F$9:$F$5599,Ctrl!$B$4:$D$399,3,0)</f>
        <v>I</v>
      </c>
      <c r="F1532" s="139" t="s">
        <v>10397</v>
      </c>
      <c r="G1532" s="139" t="s">
        <v>4243</v>
      </c>
      <c r="H1532" s="125"/>
      <c r="I1532" s="220">
        <f>IF(G1531=BJB!$G4605,I1531+1,1)</f>
        <v>1</v>
      </c>
      <c r="J1532" s="912" t="s">
        <v>21633</v>
      </c>
      <c r="K1532" s="121" t="s">
        <v>4394</v>
      </c>
      <c r="L1532" s="104" t="s">
        <v>6477</v>
      </c>
      <c r="M1532" s="104" t="s">
        <v>4395</v>
      </c>
      <c r="N1532" s="120">
        <v>41131</v>
      </c>
      <c r="O1532" s="105">
        <v>20000000</v>
      </c>
      <c r="P1532" s="105" t="s">
        <v>15792</v>
      </c>
      <c r="Q1532" s="120">
        <v>41481</v>
      </c>
      <c r="R1532" s="105">
        <v>20000000</v>
      </c>
      <c r="S1532" s="146" t="s">
        <v>4393</v>
      </c>
      <c r="T1532" s="120">
        <v>41516</v>
      </c>
      <c r="U1532" s="141">
        <v>14000000</v>
      </c>
      <c r="V1532" s="109">
        <v>41516</v>
      </c>
      <c r="W1532" s="141">
        <v>14000000</v>
      </c>
      <c r="X1532" s="141">
        <v>0</v>
      </c>
      <c r="Y1532" s="141">
        <v>0</v>
      </c>
      <c r="Z1532" s="141">
        <v>0</v>
      </c>
      <c r="AA1532" s="112">
        <v>0</v>
      </c>
      <c r="AB1532" s="112"/>
      <c r="AC1532" s="141"/>
      <c r="AD1532" s="141"/>
      <c r="AE1532" s="106">
        <v>0</v>
      </c>
      <c r="AF1532" s="106">
        <v>0</v>
      </c>
      <c r="AG1532" s="106">
        <v>0</v>
      </c>
      <c r="AH1532" s="141"/>
      <c r="AI1532" s="141"/>
      <c r="AJ1532" s="141"/>
      <c r="AK1532" s="141"/>
      <c r="AL1532" s="141"/>
      <c r="AM1532" s="141"/>
      <c r="AN1532" s="114">
        <f t="shared" si="46"/>
        <v>0</v>
      </c>
      <c r="AO1532" s="114">
        <f t="shared" si="47"/>
        <v>14000000</v>
      </c>
      <c r="AP1532" s="114"/>
      <c r="AQ1532" s="114"/>
      <c r="AR1532" s="114"/>
      <c r="AS1532" s="114"/>
    </row>
    <row r="1533" spans="1:46" s="190" customFormat="1" ht="15" customHeight="1" x14ac:dyDescent="0.2">
      <c r="A1533" s="104"/>
      <c r="B1533" s="104">
        <f>VLOOKUP(BJB!$F$9:$F$5599,Ctrl!$B$4:$C$399,2,0)</f>
        <v>4</v>
      </c>
      <c r="C1533" s="104">
        <f>VLOOKUP(BJB!$G$9:$G$5599,Ctrl!$E$4:$F$399,2,0)</f>
        <v>1</v>
      </c>
      <c r="D1533" s="219">
        <v>1</v>
      </c>
      <c r="E1533" s="104" t="str">
        <f>VLOOKUP(BJB!$F$9:$F$5599,Ctrl!$B$4:$D$399,3,0)</f>
        <v>I</v>
      </c>
      <c r="F1533" s="139" t="s">
        <v>10397</v>
      </c>
      <c r="G1533" s="139" t="s">
        <v>4243</v>
      </c>
      <c r="H1533" s="125">
        <v>1110622000511</v>
      </c>
      <c r="I1533" s="220">
        <f>IF(G1532=BJB!$G4606,I1532+1,1)</f>
        <v>1</v>
      </c>
      <c r="J1533" s="912" t="s">
        <v>21634</v>
      </c>
      <c r="K1533" s="121" t="s">
        <v>4396</v>
      </c>
      <c r="L1533" s="104" t="s">
        <v>6477</v>
      </c>
      <c r="M1533" s="104" t="s">
        <v>4392</v>
      </c>
      <c r="N1533" s="120">
        <v>40770</v>
      </c>
      <c r="O1533" s="105">
        <v>10000000</v>
      </c>
      <c r="P1533" s="105" t="s">
        <v>15793</v>
      </c>
      <c r="Q1533" s="120">
        <v>41440</v>
      </c>
      <c r="R1533" s="105">
        <v>6465270</v>
      </c>
      <c r="S1533" s="146" t="s">
        <v>4393</v>
      </c>
      <c r="T1533" s="120">
        <v>41516</v>
      </c>
      <c r="U1533" s="141">
        <v>4525689</v>
      </c>
      <c r="V1533" s="109">
        <v>41516</v>
      </c>
      <c r="W1533" s="141">
        <v>4525689</v>
      </c>
      <c r="X1533" s="141">
        <v>0</v>
      </c>
      <c r="Y1533" s="141">
        <v>0</v>
      </c>
      <c r="Z1533" s="141">
        <v>0</v>
      </c>
      <c r="AA1533" s="112">
        <v>1933754</v>
      </c>
      <c r="AB1533" s="112"/>
      <c r="AC1533" s="132"/>
      <c r="AD1533" s="141"/>
      <c r="AE1533" s="106">
        <v>0</v>
      </c>
      <c r="AF1533" s="106">
        <v>0</v>
      </c>
      <c r="AG1533" s="106">
        <v>0</v>
      </c>
      <c r="AH1533" s="141"/>
      <c r="AI1533" s="141"/>
      <c r="AJ1533" s="141"/>
      <c r="AK1533" s="141"/>
      <c r="AL1533" s="141"/>
      <c r="AM1533" s="141"/>
      <c r="AN1533" s="114">
        <f t="shared" si="46"/>
        <v>1933754</v>
      </c>
      <c r="AO1533" s="114">
        <f t="shared" si="47"/>
        <v>2591935</v>
      </c>
      <c r="AP1533" s="114"/>
      <c r="AQ1533" s="114"/>
      <c r="AR1533" s="114"/>
      <c r="AS1533" s="114"/>
    </row>
    <row r="1534" spans="1:46" s="190" customFormat="1" ht="15" customHeight="1" x14ac:dyDescent="0.2">
      <c r="A1534" s="104"/>
      <c r="B1534" s="104">
        <f>VLOOKUP(BJB!$F$9:$F$5599,Ctrl!$B$4:$C$399,2,0)</f>
        <v>4</v>
      </c>
      <c r="C1534" s="104">
        <f>VLOOKUP(BJB!$G$9:$G$5599,Ctrl!$E$4:$F$399,2,0)</f>
        <v>1</v>
      </c>
      <c r="D1534" s="219">
        <v>1</v>
      </c>
      <c r="E1534" s="104" t="str">
        <f>VLOOKUP(BJB!$F$9:$F$5599,Ctrl!$B$4:$D$399,3,0)</f>
        <v>I</v>
      </c>
      <c r="F1534" s="139" t="s">
        <v>10397</v>
      </c>
      <c r="G1534" s="139" t="s">
        <v>4243</v>
      </c>
      <c r="H1534" s="125"/>
      <c r="I1534" s="220">
        <f>IF(G1533=BJB!$G4607,I1533+1,1)</f>
        <v>1</v>
      </c>
      <c r="J1534" s="912" t="s">
        <v>21635</v>
      </c>
      <c r="K1534" s="121" t="s">
        <v>4397</v>
      </c>
      <c r="L1534" s="104" t="s">
        <v>6477</v>
      </c>
      <c r="M1534" s="104" t="s">
        <v>4398</v>
      </c>
      <c r="N1534" s="120">
        <v>41102</v>
      </c>
      <c r="O1534" s="105">
        <v>150000000</v>
      </c>
      <c r="P1534" s="105" t="s">
        <v>15794</v>
      </c>
      <c r="Q1534" s="120">
        <v>41470</v>
      </c>
      <c r="R1534" s="105">
        <v>150000000</v>
      </c>
      <c r="S1534" s="146" t="s">
        <v>4393</v>
      </c>
      <c r="T1534" s="120">
        <v>41516</v>
      </c>
      <c r="U1534" s="141">
        <v>105000000</v>
      </c>
      <c r="V1534" s="109">
        <v>41516</v>
      </c>
      <c r="W1534" s="141">
        <v>105000000</v>
      </c>
      <c r="X1534" s="141">
        <v>0</v>
      </c>
      <c r="Y1534" s="141">
        <v>0</v>
      </c>
      <c r="Z1534" s="141">
        <v>0</v>
      </c>
      <c r="AA1534" s="112">
        <v>435000</v>
      </c>
      <c r="AB1534" s="112"/>
      <c r="AC1534" s="141"/>
      <c r="AD1534" s="141"/>
      <c r="AE1534" s="106">
        <v>0</v>
      </c>
      <c r="AF1534" s="106">
        <v>0</v>
      </c>
      <c r="AG1534" s="106">
        <v>0</v>
      </c>
      <c r="AH1534" s="141"/>
      <c r="AI1534" s="141"/>
      <c r="AJ1534" s="141"/>
      <c r="AK1534" s="141"/>
      <c r="AL1534" s="141"/>
      <c r="AM1534" s="141"/>
      <c r="AN1534" s="114">
        <f t="shared" si="46"/>
        <v>435000</v>
      </c>
      <c r="AO1534" s="114">
        <f t="shared" si="47"/>
        <v>104565000</v>
      </c>
      <c r="AP1534" s="114"/>
      <c r="AQ1534" s="114"/>
      <c r="AR1534" s="114"/>
      <c r="AS1534" s="114"/>
    </row>
    <row r="1535" spans="1:46" s="190" customFormat="1" ht="15" customHeight="1" x14ac:dyDescent="0.2">
      <c r="A1535" s="104"/>
      <c r="B1535" s="104">
        <f>VLOOKUP(BJB!$F$9:$F$5599,Ctrl!$B$4:$C$399,2,0)</f>
        <v>4</v>
      </c>
      <c r="C1535" s="104">
        <f>VLOOKUP(BJB!$G$9:$G$5599,Ctrl!$E$4:$F$399,2,0)</f>
        <v>1</v>
      </c>
      <c r="D1535" s="219">
        <v>1</v>
      </c>
      <c r="E1535" s="104" t="str">
        <f>VLOOKUP(BJB!$F$9:$F$5599,Ctrl!$B$4:$D$399,3,0)</f>
        <v>I</v>
      </c>
      <c r="F1535" s="139" t="s">
        <v>10397</v>
      </c>
      <c r="G1535" s="139" t="s">
        <v>4243</v>
      </c>
      <c r="H1535" s="125"/>
      <c r="I1535" s="220">
        <f>IF(G1534=BJB!$G4608,I1534+1,1)</f>
        <v>1</v>
      </c>
      <c r="J1535" s="912" t="s">
        <v>21636</v>
      </c>
      <c r="K1535" s="121" t="s">
        <v>487</v>
      </c>
      <c r="L1535" s="104" t="s">
        <v>6477</v>
      </c>
      <c r="M1535" s="104" t="s">
        <v>4356</v>
      </c>
      <c r="N1535" s="120">
        <v>40668</v>
      </c>
      <c r="O1535" s="105">
        <v>6500000</v>
      </c>
      <c r="P1535" s="105" t="s">
        <v>15795</v>
      </c>
      <c r="Q1535" s="120">
        <v>41435</v>
      </c>
      <c r="R1535" s="105">
        <v>6500000</v>
      </c>
      <c r="S1535" s="146" t="s">
        <v>4393</v>
      </c>
      <c r="T1535" s="120">
        <v>41516</v>
      </c>
      <c r="U1535" s="141">
        <v>4550000</v>
      </c>
      <c r="V1535" s="109">
        <v>41516</v>
      </c>
      <c r="W1535" s="141">
        <v>4550000</v>
      </c>
      <c r="X1535" s="141">
        <v>0</v>
      </c>
      <c r="Y1535" s="141">
        <v>0</v>
      </c>
      <c r="Z1535" s="141">
        <v>0</v>
      </c>
      <c r="AA1535" s="112">
        <v>0</v>
      </c>
      <c r="AB1535" s="112"/>
      <c r="AC1535" s="141"/>
      <c r="AD1535" s="141"/>
      <c r="AE1535" s="106">
        <v>0</v>
      </c>
      <c r="AF1535" s="106">
        <v>0</v>
      </c>
      <c r="AG1535" s="106">
        <v>0</v>
      </c>
      <c r="AH1535" s="141"/>
      <c r="AI1535" s="141"/>
      <c r="AJ1535" s="141"/>
      <c r="AK1535" s="141"/>
      <c r="AL1535" s="141"/>
      <c r="AM1535" s="141"/>
      <c r="AN1535" s="114">
        <f t="shared" si="46"/>
        <v>0</v>
      </c>
      <c r="AO1535" s="114">
        <f t="shared" si="47"/>
        <v>4550000</v>
      </c>
      <c r="AP1535" s="114"/>
      <c r="AQ1535" s="114"/>
      <c r="AR1535" s="114"/>
      <c r="AS1535" s="114"/>
    </row>
    <row r="1536" spans="1:46" s="190" customFormat="1" ht="15" customHeight="1" x14ac:dyDescent="0.2">
      <c r="A1536" s="104"/>
      <c r="B1536" s="104">
        <f>VLOOKUP(BJB!$F$9:$F$5599,Ctrl!$B$4:$C$399,2,0)</f>
        <v>4</v>
      </c>
      <c r="C1536" s="104">
        <f>VLOOKUP(BJB!$G$9:$G$5599,Ctrl!$E$4:$F$399,2,0)</f>
        <v>1</v>
      </c>
      <c r="D1536" s="219">
        <v>1</v>
      </c>
      <c r="E1536" s="104" t="str">
        <f>VLOOKUP(BJB!$F$9:$F$5599,Ctrl!$B$4:$D$399,3,0)</f>
        <v>I</v>
      </c>
      <c r="F1536" s="139" t="s">
        <v>10397</v>
      </c>
      <c r="G1536" s="139" t="s">
        <v>4243</v>
      </c>
      <c r="H1536" s="125">
        <v>1120419001575</v>
      </c>
      <c r="I1536" s="220">
        <f>IF(G1535=BJB!$G4609,I1535+1,1)</f>
        <v>1</v>
      </c>
      <c r="J1536" s="912" t="s">
        <v>21637</v>
      </c>
      <c r="K1536" s="121" t="s">
        <v>1512</v>
      </c>
      <c r="L1536" s="104" t="s">
        <v>6477</v>
      </c>
      <c r="M1536" s="104" t="s">
        <v>4399</v>
      </c>
      <c r="N1536" s="120">
        <v>41050</v>
      </c>
      <c r="O1536" s="105">
        <v>150000000</v>
      </c>
      <c r="P1536" s="105" t="s">
        <v>15796</v>
      </c>
      <c r="Q1536" s="120">
        <v>41435</v>
      </c>
      <c r="R1536" s="105">
        <v>144875000</v>
      </c>
      <c r="S1536" s="146" t="s">
        <v>4393</v>
      </c>
      <c r="T1536" s="120">
        <v>41516</v>
      </c>
      <c r="U1536" s="141">
        <v>105000000</v>
      </c>
      <c r="V1536" s="109">
        <v>41516</v>
      </c>
      <c r="W1536" s="141">
        <v>105000000</v>
      </c>
      <c r="X1536" s="141">
        <v>0</v>
      </c>
      <c r="Y1536" s="141">
        <v>0</v>
      </c>
      <c r="Z1536" s="141">
        <v>0</v>
      </c>
      <c r="AA1536" s="112">
        <v>784749</v>
      </c>
      <c r="AB1536" s="113"/>
      <c r="AC1536" s="132"/>
      <c r="AD1536" s="141"/>
      <c r="AE1536" s="106">
        <v>0</v>
      </c>
      <c r="AF1536" s="106">
        <v>0</v>
      </c>
      <c r="AG1536" s="106">
        <v>0</v>
      </c>
      <c r="AH1536" s="141"/>
      <c r="AI1536" s="141"/>
      <c r="AJ1536" s="141"/>
      <c r="AK1536" s="141"/>
      <c r="AL1536" s="141"/>
      <c r="AM1536" s="141"/>
      <c r="AN1536" s="114">
        <f t="shared" si="46"/>
        <v>784749</v>
      </c>
      <c r="AO1536" s="114">
        <f t="shared" si="47"/>
        <v>104215251</v>
      </c>
      <c r="AP1536" s="114"/>
      <c r="AQ1536" s="114"/>
      <c r="AR1536" s="114"/>
      <c r="AS1536" s="114"/>
    </row>
    <row r="1537" spans="1:46" s="190" customFormat="1" ht="15" customHeight="1" x14ac:dyDescent="0.2">
      <c r="A1537" s="104"/>
      <c r="B1537" s="104">
        <f>VLOOKUP(BJB!$F$9:$F$5599,Ctrl!$B$4:$C$399,2,0)</f>
        <v>4</v>
      </c>
      <c r="C1537" s="104">
        <f>VLOOKUP(BJB!$G$9:$G$5599,Ctrl!$E$4:$F$399,2,0)</f>
        <v>1</v>
      </c>
      <c r="D1537" s="219">
        <v>1</v>
      </c>
      <c r="E1537" s="104" t="str">
        <f>VLOOKUP(BJB!$F$9:$F$5599,Ctrl!$B$4:$D$399,3,0)</f>
        <v>I</v>
      </c>
      <c r="F1537" s="139" t="s">
        <v>10397</v>
      </c>
      <c r="G1537" s="139" t="s">
        <v>4243</v>
      </c>
      <c r="H1537" s="125"/>
      <c r="I1537" s="220">
        <f>IF(G1536=BJB!$G4610,I1536+1,1)</f>
        <v>1</v>
      </c>
      <c r="J1537" s="912" t="s">
        <v>21638</v>
      </c>
      <c r="K1537" s="121" t="s">
        <v>4400</v>
      </c>
      <c r="L1537" s="104" t="s">
        <v>6477</v>
      </c>
      <c r="M1537" s="104" t="s">
        <v>4358</v>
      </c>
      <c r="N1537" s="128">
        <v>40907</v>
      </c>
      <c r="O1537" s="105">
        <v>40000000</v>
      </c>
      <c r="P1537" s="105" t="s">
        <v>15797</v>
      </c>
      <c r="Q1537" s="120">
        <v>41435</v>
      </c>
      <c r="R1537" s="105">
        <v>38888889</v>
      </c>
      <c r="S1537" s="146" t="s">
        <v>4393</v>
      </c>
      <c r="T1537" s="120">
        <v>41516</v>
      </c>
      <c r="U1537" s="141">
        <v>28000000</v>
      </c>
      <c r="V1537" s="109">
        <v>41516</v>
      </c>
      <c r="W1537" s="141">
        <v>28000000</v>
      </c>
      <c r="X1537" s="141">
        <v>0</v>
      </c>
      <c r="Y1537" s="141">
        <v>0</v>
      </c>
      <c r="Z1537" s="141">
        <v>0</v>
      </c>
      <c r="AA1537" s="112">
        <v>2175000</v>
      </c>
      <c r="AB1537" s="112"/>
      <c r="AC1537" s="141"/>
      <c r="AD1537" s="141"/>
      <c r="AE1537" s="106">
        <v>0</v>
      </c>
      <c r="AF1537" s="106">
        <v>0</v>
      </c>
      <c r="AG1537" s="106">
        <v>0</v>
      </c>
      <c r="AH1537" s="141"/>
      <c r="AI1537" s="141"/>
      <c r="AJ1537" s="141"/>
      <c r="AK1537" s="141"/>
      <c r="AL1537" s="141"/>
      <c r="AM1537" s="141"/>
      <c r="AN1537" s="114">
        <f t="shared" si="46"/>
        <v>2175000</v>
      </c>
      <c r="AO1537" s="114">
        <f t="shared" si="47"/>
        <v>25825000</v>
      </c>
      <c r="AP1537" s="114"/>
      <c r="AQ1537" s="114"/>
      <c r="AR1537" s="114"/>
      <c r="AS1537" s="114"/>
    </row>
    <row r="1538" spans="1:46" s="190" customFormat="1" ht="15" customHeight="1" x14ac:dyDescent="0.2">
      <c r="A1538" s="104"/>
      <c r="B1538" s="104">
        <f>VLOOKUP(BJB!$F$9:$F$5599,Ctrl!$B$4:$C$399,2,0)</f>
        <v>4</v>
      </c>
      <c r="C1538" s="104">
        <f>VLOOKUP(BJB!$G$9:$G$5599,Ctrl!$E$4:$F$399,2,0)</f>
        <v>1</v>
      </c>
      <c r="D1538" s="219">
        <v>1</v>
      </c>
      <c r="E1538" s="104" t="str">
        <f>VLOOKUP(BJB!$F$9:$F$5599,Ctrl!$B$4:$D$399,3,0)</f>
        <v>I</v>
      </c>
      <c r="F1538" s="139" t="s">
        <v>10397</v>
      </c>
      <c r="G1538" s="139" t="s">
        <v>4243</v>
      </c>
      <c r="H1538" s="125"/>
      <c r="I1538" s="220">
        <f>IF(G1537=BJB!$G4611,I1537+1,1)</f>
        <v>1</v>
      </c>
      <c r="J1538" s="912" t="s">
        <v>21639</v>
      </c>
      <c r="K1538" s="121" t="s">
        <v>4401</v>
      </c>
      <c r="L1538" s="104" t="s">
        <v>6477</v>
      </c>
      <c r="M1538" s="104" t="s">
        <v>4402</v>
      </c>
      <c r="N1538" s="120">
        <v>41075</v>
      </c>
      <c r="O1538" s="105">
        <v>100000000</v>
      </c>
      <c r="P1538" s="105" t="s">
        <v>15798</v>
      </c>
      <c r="Q1538" s="120">
        <v>41435</v>
      </c>
      <c r="R1538" s="105">
        <v>91666668</v>
      </c>
      <c r="S1538" s="146" t="s">
        <v>4393</v>
      </c>
      <c r="T1538" s="120">
        <v>41516</v>
      </c>
      <c r="U1538" s="141">
        <v>70000000</v>
      </c>
      <c r="V1538" s="109">
        <v>41516</v>
      </c>
      <c r="W1538" s="141">
        <v>70000000</v>
      </c>
      <c r="X1538" s="141">
        <v>0</v>
      </c>
      <c r="Y1538" s="141">
        <v>0</v>
      </c>
      <c r="Z1538" s="141">
        <v>0</v>
      </c>
      <c r="AA1538" s="112">
        <v>70000000</v>
      </c>
      <c r="AB1538" s="112"/>
      <c r="AC1538" s="141"/>
      <c r="AD1538" s="141"/>
      <c r="AE1538" s="106">
        <v>0</v>
      </c>
      <c r="AF1538" s="106">
        <v>0</v>
      </c>
      <c r="AG1538" s="106">
        <v>0</v>
      </c>
      <c r="AH1538" s="141"/>
      <c r="AI1538" s="141"/>
      <c r="AJ1538" s="141"/>
      <c r="AK1538" s="141"/>
      <c r="AL1538" s="141"/>
      <c r="AM1538" s="141"/>
      <c r="AN1538" s="114">
        <f t="shared" si="46"/>
        <v>70000000</v>
      </c>
      <c r="AO1538" s="114">
        <f t="shared" si="47"/>
        <v>0</v>
      </c>
      <c r="AP1538" s="114"/>
      <c r="AQ1538" s="114"/>
      <c r="AR1538" s="114"/>
      <c r="AS1538" s="114"/>
    </row>
    <row r="1539" spans="1:46" s="190" customFormat="1" ht="15" customHeight="1" x14ac:dyDescent="0.2">
      <c r="A1539" s="104"/>
      <c r="B1539" s="104">
        <f>VLOOKUP(BJB!$F$9:$F$5599,Ctrl!$B$4:$C$399,2,0)</f>
        <v>4</v>
      </c>
      <c r="C1539" s="104">
        <f>VLOOKUP(BJB!$G$9:$G$5599,Ctrl!$E$4:$F$399,2,0)</f>
        <v>1</v>
      </c>
      <c r="D1539" s="219">
        <v>1</v>
      </c>
      <c r="E1539" s="104" t="str">
        <f>VLOOKUP(BJB!$F$9:$F$5599,Ctrl!$B$4:$D$399,3,0)</f>
        <v>I</v>
      </c>
      <c r="F1539" s="139" t="s">
        <v>10397</v>
      </c>
      <c r="G1539" s="139" t="s">
        <v>4243</v>
      </c>
      <c r="H1539" s="125"/>
      <c r="I1539" s="220">
        <f>IF(G1538=BJB!$G4612,I1538+1,1)</f>
        <v>1</v>
      </c>
      <c r="J1539" s="912" t="s">
        <v>21640</v>
      </c>
      <c r="K1539" s="121" t="s">
        <v>807</v>
      </c>
      <c r="L1539" s="104" t="s">
        <v>6477</v>
      </c>
      <c r="M1539" s="104" t="s">
        <v>4403</v>
      </c>
      <c r="N1539" s="120">
        <v>40977</v>
      </c>
      <c r="O1539" s="105">
        <v>30000000</v>
      </c>
      <c r="P1539" s="105" t="s">
        <v>15799</v>
      </c>
      <c r="Q1539" s="120">
        <v>41435</v>
      </c>
      <c r="R1539" s="105">
        <v>23333336</v>
      </c>
      <c r="S1539" s="146" t="s">
        <v>4393</v>
      </c>
      <c r="T1539" s="120">
        <v>41516</v>
      </c>
      <c r="U1539" s="141">
        <v>18224455</v>
      </c>
      <c r="V1539" s="109">
        <v>41516</v>
      </c>
      <c r="W1539" s="141">
        <v>18224455</v>
      </c>
      <c r="X1539" s="141">
        <v>0</v>
      </c>
      <c r="Y1539" s="141">
        <v>0</v>
      </c>
      <c r="Z1539" s="141">
        <v>0</v>
      </c>
      <c r="AA1539" s="112">
        <v>0</v>
      </c>
      <c r="AB1539" s="112"/>
      <c r="AC1539" s="141"/>
      <c r="AD1539" s="141"/>
      <c r="AE1539" s="106">
        <v>0</v>
      </c>
      <c r="AF1539" s="106">
        <v>0</v>
      </c>
      <c r="AG1539" s="106">
        <v>0</v>
      </c>
      <c r="AH1539" s="141"/>
      <c r="AI1539" s="141"/>
      <c r="AJ1539" s="141"/>
      <c r="AK1539" s="141"/>
      <c r="AL1539" s="141"/>
      <c r="AM1539" s="141"/>
      <c r="AN1539" s="114">
        <f t="shared" si="46"/>
        <v>0</v>
      </c>
      <c r="AO1539" s="114">
        <f t="shared" si="47"/>
        <v>18224455</v>
      </c>
      <c r="AP1539" s="114"/>
      <c r="AQ1539" s="114"/>
      <c r="AR1539" s="114"/>
      <c r="AS1539" s="114"/>
    </row>
    <row r="1540" spans="1:46" s="190" customFormat="1" ht="15" customHeight="1" x14ac:dyDescent="0.2">
      <c r="A1540" s="104"/>
      <c r="B1540" s="104">
        <f>VLOOKUP(BJB!$F$9:$F$5599,Ctrl!$B$4:$C$399,2,0)</f>
        <v>4</v>
      </c>
      <c r="C1540" s="104">
        <f>VLOOKUP(BJB!$G$9:$G$5599,Ctrl!$E$4:$F$399,2,0)</f>
        <v>1</v>
      </c>
      <c r="D1540" s="219">
        <v>1</v>
      </c>
      <c r="E1540" s="104" t="str">
        <f>VLOOKUP(BJB!$F$9:$F$5599,Ctrl!$B$4:$D$399,3,0)</f>
        <v>I</v>
      </c>
      <c r="F1540" s="139" t="s">
        <v>10397</v>
      </c>
      <c r="G1540" s="139" t="s">
        <v>4243</v>
      </c>
      <c r="H1540" s="125"/>
      <c r="I1540" s="220">
        <f>IF(G1539=BJB!$G4613,I1539+1,1)</f>
        <v>1</v>
      </c>
      <c r="J1540" s="912" t="s">
        <v>21641</v>
      </c>
      <c r="K1540" s="121" t="s">
        <v>3869</v>
      </c>
      <c r="L1540" s="104" t="s">
        <v>6477</v>
      </c>
      <c r="M1540" s="104" t="s">
        <v>4377</v>
      </c>
      <c r="N1540" s="120">
        <v>40249</v>
      </c>
      <c r="O1540" s="105">
        <v>14000000</v>
      </c>
      <c r="P1540" s="105" t="s">
        <v>15783</v>
      </c>
      <c r="Q1540" s="120">
        <v>41334</v>
      </c>
      <c r="R1540" s="105">
        <v>14715734</v>
      </c>
      <c r="S1540" s="146" t="s">
        <v>4393</v>
      </c>
      <c r="T1540" s="120">
        <v>41516</v>
      </c>
      <c r="U1540" s="141">
        <v>10500000</v>
      </c>
      <c r="V1540" s="109">
        <v>41516</v>
      </c>
      <c r="W1540" s="141">
        <v>10500000</v>
      </c>
      <c r="X1540" s="141">
        <v>0</v>
      </c>
      <c r="Y1540" s="141">
        <v>0</v>
      </c>
      <c r="Z1540" s="141">
        <v>0</v>
      </c>
      <c r="AA1540" s="112">
        <v>2077214</v>
      </c>
      <c r="AB1540" s="112"/>
      <c r="AC1540" s="141"/>
      <c r="AD1540" s="141"/>
      <c r="AE1540" s="106">
        <v>0</v>
      </c>
      <c r="AF1540" s="106">
        <v>0</v>
      </c>
      <c r="AG1540" s="106">
        <v>0</v>
      </c>
      <c r="AH1540" s="141"/>
      <c r="AI1540" s="141"/>
      <c r="AJ1540" s="141"/>
      <c r="AK1540" s="141"/>
      <c r="AL1540" s="141"/>
      <c r="AM1540" s="141"/>
      <c r="AN1540" s="114">
        <f t="shared" si="46"/>
        <v>2077214</v>
      </c>
      <c r="AO1540" s="114">
        <f t="shared" si="47"/>
        <v>8422786</v>
      </c>
      <c r="AP1540" s="114"/>
      <c r="AQ1540" s="114"/>
      <c r="AR1540" s="114"/>
      <c r="AS1540" s="114"/>
    </row>
    <row r="1541" spans="1:46" s="190" customFormat="1" ht="15" customHeight="1" x14ac:dyDescent="0.2">
      <c r="A1541" s="104"/>
      <c r="B1541" s="104">
        <f>VLOOKUP(BJB!$F$9:$F$5599,Ctrl!$B$4:$C$399,2,0)</f>
        <v>4</v>
      </c>
      <c r="C1541" s="104">
        <f>VLOOKUP(BJB!$G$9:$G$5599,Ctrl!$E$4:$F$399,2,0)</f>
        <v>1</v>
      </c>
      <c r="D1541" s="219">
        <v>1</v>
      </c>
      <c r="E1541" s="104" t="str">
        <f>VLOOKUP(BJB!$F$9:$F$5599,Ctrl!$B$4:$D$399,3,0)</f>
        <v>I</v>
      </c>
      <c r="F1541" s="139" t="s">
        <v>10397</v>
      </c>
      <c r="G1541" s="139" t="s">
        <v>4243</v>
      </c>
      <c r="H1541" s="125">
        <v>1120424000564</v>
      </c>
      <c r="I1541" s="220">
        <f>IF(G1540=BJB!$G4614,I1540+1,1)</f>
        <v>1</v>
      </c>
      <c r="J1541" s="912" t="s">
        <v>21642</v>
      </c>
      <c r="K1541" s="126" t="s">
        <v>4404</v>
      </c>
      <c r="L1541" s="104" t="s">
        <v>6477</v>
      </c>
      <c r="M1541" s="127" t="s">
        <v>4399</v>
      </c>
      <c r="N1541" s="120">
        <v>41050</v>
      </c>
      <c r="O1541" s="140">
        <v>250000000</v>
      </c>
      <c r="P1541" s="105" t="s">
        <v>15800</v>
      </c>
      <c r="Q1541" s="120">
        <v>41512</v>
      </c>
      <c r="R1541" s="105">
        <v>232998334</v>
      </c>
      <c r="S1541" s="234" t="s">
        <v>127</v>
      </c>
      <c r="T1541" s="130">
        <v>41605</v>
      </c>
      <c r="U1541" s="141">
        <v>174531464</v>
      </c>
      <c r="V1541" s="109">
        <v>41605</v>
      </c>
      <c r="W1541" s="141">
        <v>174531464</v>
      </c>
      <c r="X1541" s="141">
        <v>0</v>
      </c>
      <c r="Y1541" s="141">
        <v>0</v>
      </c>
      <c r="Z1541" s="141">
        <v>0</v>
      </c>
      <c r="AA1541" s="112">
        <v>68165136</v>
      </c>
      <c r="AB1541" s="112"/>
      <c r="AC1541" s="132"/>
      <c r="AD1541" s="141"/>
      <c r="AE1541" s="106">
        <v>0</v>
      </c>
      <c r="AF1541" s="106">
        <v>0</v>
      </c>
      <c r="AG1541" s="106">
        <v>0</v>
      </c>
      <c r="AH1541" s="141"/>
      <c r="AI1541" s="141"/>
      <c r="AJ1541" s="141"/>
      <c r="AK1541" s="141"/>
      <c r="AL1541" s="141"/>
      <c r="AM1541" s="141"/>
      <c r="AN1541" s="114">
        <f t="shared" si="46"/>
        <v>68165136</v>
      </c>
      <c r="AO1541" s="114">
        <f t="shared" si="47"/>
        <v>106366328</v>
      </c>
      <c r="AP1541" s="114"/>
      <c r="AQ1541" s="114"/>
      <c r="AR1541" s="114"/>
      <c r="AS1541" s="114"/>
    </row>
    <row r="1542" spans="1:46" s="190" customFormat="1" ht="15" customHeight="1" x14ac:dyDescent="0.2">
      <c r="A1542" s="104"/>
      <c r="B1542" s="104">
        <f>VLOOKUP(BJB!$F$9:$F$5599,Ctrl!$B$4:$C$399,2,0)</f>
        <v>4</v>
      </c>
      <c r="C1542" s="104">
        <f>VLOOKUP(BJB!$G$9:$G$5599,Ctrl!$E$4:$F$399,2,0)</f>
        <v>1</v>
      </c>
      <c r="D1542" s="219">
        <v>1</v>
      </c>
      <c r="E1542" s="104" t="str">
        <f>VLOOKUP(BJB!$F$9:$F$5599,Ctrl!$B$4:$D$399,3,0)</f>
        <v>I</v>
      </c>
      <c r="F1542" s="139" t="s">
        <v>10397</v>
      </c>
      <c r="G1542" s="139" t="s">
        <v>4243</v>
      </c>
      <c r="H1542" s="125">
        <v>1100726000082</v>
      </c>
      <c r="I1542" s="220">
        <f>IF(G1541=BJB!$G4615,I1541+1,1)</f>
        <v>1</v>
      </c>
      <c r="J1542" s="912" t="s">
        <v>21643</v>
      </c>
      <c r="K1542" s="126" t="s">
        <v>4405</v>
      </c>
      <c r="L1542" s="104" t="s">
        <v>6477</v>
      </c>
      <c r="M1542" s="127" t="s">
        <v>4299</v>
      </c>
      <c r="N1542" s="128">
        <v>40441</v>
      </c>
      <c r="O1542" s="140">
        <v>25000000</v>
      </c>
      <c r="P1542" s="105" t="s">
        <v>15801</v>
      </c>
      <c r="Q1542" s="120">
        <v>41530</v>
      </c>
      <c r="R1542" s="105">
        <v>23235333</v>
      </c>
      <c r="S1542" s="234" t="s">
        <v>127</v>
      </c>
      <c r="T1542" s="130">
        <v>41603</v>
      </c>
      <c r="U1542" s="141">
        <v>17426500</v>
      </c>
      <c r="V1542" s="109">
        <v>41603</v>
      </c>
      <c r="W1542" s="141">
        <v>17426500</v>
      </c>
      <c r="X1542" s="141">
        <v>0</v>
      </c>
      <c r="Y1542" s="141">
        <v>0</v>
      </c>
      <c r="Z1542" s="141">
        <v>0</v>
      </c>
      <c r="AA1542" s="112">
        <v>15726886</v>
      </c>
      <c r="AB1542" s="112"/>
      <c r="AC1542" s="132"/>
      <c r="AD1542" s="141"/>
      <c r="AE1542" s="106">
        <v>0</v>
      </c>
      <c r="AF1542" s="106">
        <v>0</v>
      </c>
      <c r="AG1542" s="106">
        <v>0</v>
      </c>
      <c r="AH1542" s="141"/>
      <c r="AI1542" s="141"/>
      <c r="AJ1542" s="141"/>
      <c r="AK1542" s="141"/>
      <c r="AL1542" s="141"/>
      <c r="AM1542" s="141"/>
      <c r="AN1542" s="114">
        <f t="shared" si="46"/>
        <v>15726886</v>
      </c>
      <c r="AO1542" s="114">
        <f t="shared" si="47"/>
        <v>1699614</v>
      </c>
      <c r="AP1542" s="114"/>
      <c r="AQ1542" s="114"/>
      <c r="AR1542" s="114"/>
      <c r="AS1542" s="114"/>
    </row>
    <row r="1543" spans="1:46" s="190" customFormat="1" ht="15" customHeight="1" x14ac:dyDescent="0.2">
      <c r="A1543" s="104"/>
      <c r="B1543" s="104">
        <f>VLOOKUP(BJB!$F$9:$F$5599,Ctrl!$B$4:$C$399,2,0)</f>
        <v>4</v>
      </c>
      <c r="C1543" s="104">
        <f>VLOOKUP(BJB!$G$9:$G$5599,Ctrl!$E$4:$F$399,2,0)</f>
        <v>1</v>
      </c>
      <c r="D1543" s="219">
        <v>1</v>
      </c>
      <c r="E1543" s="104" t="str">
        <f>VLOOKUP(BJB!$F$9:$F$5599,Ctrl!$B$4:$D$399,3,0)</f>
        <v>I</v>
      </c>
      <c r="F1543" s="139" t="s">
        <v>10397</v>
      </c>
      <c r="G1543" s="139" t="s">
        <v>4243</v>
      </c>
      <c r="H1543" s="125"/>
      <c r="I1543" s="220">
        <f>IF(G1542=BJB!$G4616,I1542+1,1)</f>
        <v>1</v>
      </c>
      <c r="J1543" s="912" t="s">
        <v>21644</v>
      </c>
      <c r="K1543" s="126" t="s">
        <v>4406</v>
      </c>
      <c r="L1543" s="104" t="s">
        <v>6477</v>
      </c>
      <c r="M1543" s="127" t="s">
        <v>4403</v>
      </c>
      <c r="N1543" s="128">
        <v>40977</v>
      </c>
      <c r="O1543" s="140">
        <v>20000000</v>
      </c>
      <c r="P1543" s="105" t="s">
        <v>15802</v>
      </c>
      <c r="Q1543" s="120">
        <v>41530</v>
      </c>
      <c r="R1543" s="105">
        <v>20632776</v>
      </c>
      <c r="S1543" s="234" t="s">
        <v>127</v>
      </c>
      <c r="T1543" s="130">
        <v>41603</v>
      </c>
      <c r="U1543" s="141">
        <v>14000000</v>
      </c>
      <c r="V1543" s="109">
        <v>41603</v>
      </c>
      <c r="W1543" s="141">
        <v>14000000</v>
      </c>
      <c r="X1543" s="141">
        <v>0</v>
      </c>
      <c r="Y1543" s="141">
        <v>0</v>
      </c>
      <c r="Z1543" s="141">
        <v>0</v>
      </c>
      <c r="AA1543" s="112">
        <v>78000</v>
      </c>
      <c r="AB1543" s="112"/>
      <c r="AC1543" s="141"/>
      <c r="AD1543" s="141"/>
      <c r="AE1543" s="106">
        <v>0</v>
      </c>
      <c r="AF1543" s="106">
        <v>0</v>
      </c>
      <c r="AG1543" s="106">
        <v>0</v>
      </c>
      <c r="AH1543" s="141"/>
      <c r="AI1543" s="141"/>
      <c r="AJ1543" s="141"/>
      <c r="AK1543" s="141"/>
      <c r="AL1543" s="141"/>
      <c r="AM1543" s="141"/>
      <c r="AN1543" s="114">
        <f t="shared" si="46"/>
        <v>78000</v>
      </c>
      <c r="AO1543" s="114">
        <f t="shared" si="47"/>
        <v>13922000</v>
      </c>
      <c r="AP1543" s="114"/>
      <c r="AQ1543" s="114"/>
      <c r="AR1543" s="114"/>
      <c r="AS1543" s="114"/>
    </row>
    <row r="1544" spans="1:46" s="190" customFormat="1" ht="15" customHeight="1" x14ac:dyDescent="0.2">
      <c r="A1544" s="104"/>
      <c r="B1544" s="104">
        <f>VLOOKUP(BJB!$F$9:$F$5599,Ctrl!$B$4:$C$399,2,0)</f>
        <v>4</v>
      </c>
      <c r="C1544" s="104">
        <f>VLOOKUP(BJB!$G$9:$G$5599,Ctrl!$E$4:$F$399,2,0)</f>
        <v>1</v>
      </c>
      <c r="D1544" s="219">
        <v>1</v>
      </c>
      <c r="E1544" s="104" t="str">
        <f>VLOOKUP(BJB!$F$9:$F$5599,Ctrl!$B$4:$D$399,3,0)</f>
        <v>I</v>
      </c>
      <c r="F1544" s="139" t="s">
        <v>10397</v>
      </c>
      <c r="G1544" s="139" t="s">
        <v>4243</v>
      </c>
      <c r="H1544" s="125"/>
      <c r="I1544" s="220">
        <f>IF(G1543=BJB!$G4617,I1543+1,1)</f>
        <v>1</v>
      </c>
      <c r="J1544" s="912" t="s">
        <v>21645</v>
      </c>
      <c r="K1544" s="126" t="s">
        <v>854</v>
      </c>
      <c r="L1544" s="104" t="s">
        <v>6477</v>
      </c>
      <c r="M1544" s="127" t="s">
        <v>4402</v>
      </c>
      <c r="N1544" s="128">
        <v>41075</v>
      </c>
      <c r="O1544" s="140">
        <v>12000000</v>
      </c>
      <c r="P1544" s="105" t="s">
        <v>15803</v>
      </c>
      <c r="Q1544" s="120">
        <v>41530</v>
      </c>
      <c r="R1544" s="105">
        <v>11489212</v>
      </c>
      <c r="S1544" s="234" t="s">
        <v>127</v>
      </c>
      <c r="T1544" s="130">
        <v>41603</v>
      </c>
      <c r="U1544" s="141">
        <v>8042448</v>
      </c>
      <c r="V1544" s="109">
        <v>41603</v>
      </c>
      <c r="W1544" s="141">
        <v>8042448</v>
      </c>
      <c r="X1544" s="141">
        <v>0</v>
      </c>
      <c r="Y1544" s="141">
        <v>0</v>
      </c>
      <c r="Z1544" s="141">
        <v>0</v>
      </c>
      <c r="AA1544" s="112">
        <v>8042448</v>
      </c>
      <c r="AB1544" s="112"/>
      <c r="AC1544" s="141"/>
      <c r="AD1544" s="141"/>
      <c r="AE1544" s="106">
        <v>0</v>
      </c>
      <c r="AF1544" s="106">
        <v>0</v>
      </c>
      <c r="AG1544" s="106">
        <v>0</v>
      </c>
      <c r="AH1544" s="141"/>
      <c r="AI1544" s="141"/>
      <c r="AJ1544" s="141"/>
      <c r="AK1544" s="141"/>
      <c r="AL1544" s="141"/>
      <c r="AM1544" s="141"/>
      <c r="AN1544" s="114">
        <f t="shared" si="46"/>
        <v>8042448</v>
      </c>
      <c r="AO1544" s="114">
        <f t="shared" si="47"/>
        <v>0</v>
      </c>
      <c r="AP1544" s="114"/>
      <c r="AQ1544" s="114"/>
      <c r="AR1544" s="114"/>
      <c r="AS1544" s="114"/>
      <c r="AT1544" s="191"/>
    </row>
    <row r="1545" spans="1:46" s="190" customFormat="1" ht="15" customHeight="1" x14ac:dyDescent="0.2">
      <c r="A1545" s="104"/>
      <c r="B1545" s="104">
        <f>VLOOKUP(BJB!$F$9:$F$5599,Ctrl!$B$4:$C$399,2,0)</f>
        <v>4</v>
      </c>
      <c r="C1545" s="104">
        <f>VLOOKUP(BJB!$G$9:$G$5599,Ctrl!$E$4:$F$399,2,0)</f>
        <v>1</v>
      </c>
      <c r="D1545" s="219">
        <v>1</v>
      </c>
      <c r="E1545" s="104" t="str">
        <f>VLOOKUP(BJB!$F$9:$F$5599,Ctrl!$B$4:$D$399,3,0)</f>
        <v>I</v>
      </c>
      <c r="F1545" s="139" t="s">
        <v>10397</v>
      </c>
      <c r="G1545" s="139" t="s">
        <v>4243</v>
      </c>
      <c r="H1545" s="125"/>
      <c r="I1545" s="220">
        <f>IF(G1544=BJB!$G4618,I1544+1,1)</f>
        <v>1</v>
      </c>
      <c r="J1545" s="912" t="s">
        <v>21646</v>
      </c>
      <c r="K1545" s="126" t="s">
        <v>4407</v>
      </c>
      <c r="L1545" s="104" t="s">
        <v>6477</v>
      </c>
      <c r="M1545" s="127" t="s">
        <v>4402</v>
      </c>
      <c r="N1545" s="128">
        <v>41075</v>
      </c>
      <c r="O1545" s="140">
        <v>100000000</v>
      </c>
      <c r="P1545" s="105" t="s">
        <v>15804</v>
      </c>
      <c r="Q1545" s="120">
        <v>41506</v>
      </c>
      <c r="R1545" s="105">
        <v>94753222</v>
      </c>
      <c r="S1545" s="234" t="s">
        <v>127</v>
      </c>
      <c r="T1545" s="130">
        <v>41603</v>
      </c>
      <c r="U1545" s="141">
        <v>70000000</v>
      </c>
      <c r="V1545" s="109">
        <v>41603</v>
      </c>
      <c r="W1545" s="141">
        <v>70000000</v>
      </c>
      <c r="X1545" s="141">
        <v>0</v>
      </c>
      <c r="Y1545" s="141">
        <v>0</v>
      </c>
      <c r="Z1545" s="141">
        <v>0</v>
      </c>
      <c r="AA1545" s="112">
        <v>0</v>
      </c>
      <c r="AB1545" s="112"/>
      <c r="AC1545" s="141"/>
      <c r="AD1545" s="141"/>
      <c r="AE1545" s="106">
        <v>0</v>
      </c>
      <c r="AF1545" s="106">
        <v>0</v>
      </c>
      <c r="AG1545" s="106">
        <v>0</v>
      </c>
      <c r="AH1545" s="141"/>
      <c r="AI1545" s="141"/>
      <c r="AJ1545" s="141"/>
      <c r="AK1545" s="141"/>
      <c r="AL1545" s="141"/>
      <c r="AM1545" s="141"/>
      <c r="AN1545" s="114">
        <f t="shared" ref="AN1545:AN1608" si="48">SUM(AA1545:AM1545)</f>
        <v>0</v>
      </c>
      <c r="AO1545" s="114">
        <f t="shared" ref="AO1545:AO1608" si="49">IF((U1545-AN1545)&lt;0,ABS(0),(U1545-AN1545))</f>
        <v>70000000</v>
      </c>
      <c r="AP1545" s="114"/>
      <c r="AQ1545" s="114"/>
      <c r="AR1545" s="114"/>
      <c r="AS1545" s="114"/>
    </row>
    <row r="1546" spans="1:46" s="190" customFormat="1" ht="15" customHeight="1" x14ac:dyDescent="0.2">
      <c r="A1546" s="104"/>
      <c r="B1546" s="104">
        <f>VLOOKUP(BJB!$F$9:$F$5599,Ctrl!$B$4:$C$399,2,0)</f>
        <v>4</v>
      </c>
      <c r="C1546" s="104">
        <f>VLOOKUP(BJB!$G$9:$G$5599,Ctrl!$E$4:$F$399,2,0)</f>
        <v>1</v>
      </c>
      <c r="D1546" s="219">
        <v>1</v>
      </c>
      <c r="E1546" s="104" t="str">
        <f>VLOOKUP(BJB!$F$9:$F$5599,Ctrl!$B$4:$D$399,3,0)</f>
        <v>I</v>
      </c>
      <c r="F1546" s="139" t="s">
        <v>10397</v>
      </c>
      <c r="G1546" s="139" t="s">
        <v>4243</v>
      </c>
      <c r="H1546" s="125"/>
      <c r="I1546" s="220">
        <f>IF(G1545=BJB!$G4619,I1545+1,1)</f>
        <v>1</v>
      </c>
      <c r="J1546" s="912" t="s">
        <v>21647</v>
      </c>
      <c r="K1546" s="126" t="s">
        <v>5172</v>
      </c>
      <c r="L1546" s="104" t="s">
        <v>6476</v>
      </c>
      <c r="M1546" s="127" t="s">
        <v>3062</v>
      </c>
      <c r="N1546" s="120">
        <v>39629</v>
      </c>
      <c r="O1546" s="140">
        <v>60575000</v>
      </c>
      <c r="P1546" s="105" t="s">
        <v>6222</v>
      </c>
      <c r="Q1546" s="120" t="s">
        <v>6222</v>
      </c>
      <c r="R1546" s="890">
        <v>0</v>
      </c>
      <c r="S1546" s="234" t="s">
        <v>127</v>
      </c>
      <c r="T1546" s="109">
        <v>41698</v>
      </c>
      <c r="U1546" s="141">
        <v>20401181</v>
      </c>
      <c r="V1546" s="109" t="s">
        <v>6222</v>
      </c>
      <c r="W1546" s="141">
        <v>0</v>
      </c>
      <c r="X1546" s="141">
        <v>0</v>
      </c>
      <c r="Y1546" s="141">
        <v>0</v>
      </c>
      <c r="Z1546" s="141">
        <v>0</v>
      </c>
      <c r="AA1546" s="112">
        <v>0</v>
      </c>
      <c r="AB1546" s="112"/>
      <c r="AC1546" s="141"/>
      <c r="AD1546" s="141"/>
      <c r="AE1546" s="106">
        <v>0</v>
      </c>
      <c r="AF1546" s="106">
        <v>0</v>
      </c>
      <c r="AG1546" s="106">
        <v>0</v>
      </c>
      <c r="AH1546" s="141"/>
      <c r="AI1546" s="141"/>
      <c r="AJ1546" s="141"/>
      <c r="AK1546" s="141"/>
      <c r="AL1546" s="141"/>
      <c r="AM1546" s="141"/>
      <c r="AN1546" s="114">
        <f t="shared" si="48"/>
        <v>0</v>
      </c>
      <c r="AO1546" s="114">
        <f t="shared" si="49"/>
        <v>20401181</v>
      </c>
      <c r="AP1546" s="114"/>
      <c r="AQ1546" s="114"/>
      <c r="AR1546" s="114"/>
      <c r="AS1546" s="114"/>
    </row>
    <row r="1547" spans="1:46" s="190" customFormat="1" ht="15" customHeight="1" x14ac:dyDescent="0.2">
      <c r="A1547" s="104"/>
      <c r="B1547" s="104">
        <f>VLOOKUP(BJB!$F$9:$F$5599,Ctrl!$B$4:$C$399,2,0)</f>
        <v>4</v>
      </c>
      <c r="C1547" s="104">
        <f>VLOOKUP(BJB!$G$9:$G$5599,Ctrl!$E$4:$F$399,2,0)</f>
        <v>1</v>
      </c>
      <c r="D1547" s="219">
        <v>1</v>
      </c>
      <c r="E1547" s="104" t="str">
        <f>VLOOKUP(BJB!$F$9:$F$5599,Ctrl!$B$4:$D$399,3,0)</f>
        <v>I</v>
      </c>
      <c r="F1547" s="139" t="s">
        <v>10397</v>
      </c>
      <c r="G1547" s="139" t="s">
        <v>4243</v>
      </c>
      <c r="H1547" s="125">
        <v>1111114000478</v>
      </c>
      <c r="I1547" s="220">
        <f>IF(G1546=BJB!$G4620,I1546+1,1)</f>
        <v>1</v>
      </c>
      <c r="J1547" s="912" t="s">
        <v>21648</v>
      </c>
      <c r="K1547" s="126" t="s">
        <v>5492</v>
      </c>
      <c r="L1547" s="104" t="s">
        <v>6477</v>
      </c>
      <c r="M1547" s="127" t="s">
        <v>4358</v>
      </c>
      <c r="N1547" s="128">
        <v>40907</v>
      </c>
      <c r="O1547" s="140">
        <v>20000000</v>
      </c>
      <c r="P1547" s="105" t="s">
        <v>15805</v>
      </c>
      <c r="Q1547" s="120">
        <v>41624</v>
      </c>
      <c r="R1547" s="105">
        <v>9484980</v>
      </c>
      <c r="S1547" s="234" t="s">
        <v>127</v>
      </c>
      <c r="T1547" s="109">
        <v>41789</v>
      </c>
      <c r="U1547" s="141">
        <v>6639486</v>
      </c>
      <c r="V1547" s="109">
        <v>41760</v>
      </c>
      <c r="W1547" s="141">
        <v>6639486</v>
      </c>
      <c r="X1547" s="141">
        <v>0</v>
      </c>
      <c r="Y1547" s="141">
        <v>0</v>
      </c>
      <c r="Z1547" s="141">
        <v>0</v>
      </c>
      <c r="AA1547" s="112">
        <v>840022</v>
      </c>
      <c r="AB1547" s="112"/>
      <c r="AC1547" s="132"/>
      <c r="AD1547" s="141"/>
      <c r="AE1547" s="106">
        <v>0</v>
      </c>
      <c r="AF1547" s="106">
        <v>0</v>
      </c>
      <c r="AG1547" s="106">
        <v>0</v>
      </c>
      <c r="AH1547" s="141"/>
      <c r="AI1547" s="141"/>
      <c r="AJ1547" s="141"/>
      <c r="AK1547" s="141"/>
      <c r="AL1547" s="141"/>
      <c r="AM1547" s="141"/>
      <c r="AN1547" s="114">
        <f t="shared" si="48"/>
        <v>840022</v>
      </c>
      <c r="AO1547" s="114">
        <f t="shared" si="49"/>
        <v>5799464</v>
      </c>
      <c r="AP1547" s="114"/>
      <c r="AQ1547" s="114"/>
      <c r="AR1547" s="114"/>
      <c r="AS1547" s="114"/>
    </row>
    <row r="1548" spans="1:46" s="191" customFormat="1" ht="15" customHeight="1" x14ac:dyDescent="0.2">
      <c r="A1548" s="104"/>
      <c r="B1548" s="104">
        <f>VLOOKUP(BJB!$F$9:$F$5599,Ctrl!$B$4:$C$399,2,0)</f>
        <v>4</v>
      </c>
      <c r="C1548" s="104">
        <f>VLOOKUP(BJB!$G$9:$G$5599,Ctrl!$E$4:$F$399,2,0)</f>
        <v>1</v>
      </c>
      <c r="D1548" s="219">
        <v>1</v>
      </c>
      <c r="E1548" s="104" t="str">
        <f>VLOOKUP(BJB!$F$9:$F$5599,Ctrl!$B$4:$D$399,3,0)</f>
        <v>I</v>
      </c>
      <c r="F1548" s="139" t="s">
        <v>10397</v>
      </c>
      <c r="G1548" s="139" t="s">
        <v>4243</v>
      </c>
      <c r="H1548" s="125"/>
      <c r="I1548" s="220">
        <f>IF(G1547=BJB!$G4621,I1547+1,1)</f>
        <v>1</v>
      </c>
      <c r="J1548" s="912" t="s">
        <v>21649</v>
      </c>
      <c r="K1548" s="126" t="s">
        <v>5493</v>
      </c>
      <c r="L1548" s="104" t="s">
        <v>6477</v>
      </c>
      <c r="M1548" s="127" t="s">
        <v>4402</v>
      </c>
      <c r="N1548" s="120">
        <v>41075</v>
      </c>
      <c r="O1548" s="140">
        <v>11000000</v>
      </c>
      <c r="P1548" s="105" t="s">
        <v>15806</v>
      </c>
      <c r="Q1548" s="120">
        <v>41624</v>
      </c>
      <c r="R1548" s="105">
        <v>9211715</v>
      </c>
      <c r="S1548" s="234" t="s">
        <v>127</v>
      </c>
      <c r="T1548" s="109">
        <v>41789</v>
      </c>
      <c r="U1548" s="141">
        <v>6448201</v>
      </c>
      <c r="V1548" s="109">
        <v>41760</v>
      </c>
      <c r="W1548" s="141">
        <v>6448201</v>
      </c>
      <c r="X1548" s="141">
        <v>0</v>
      </c>
      <c r="Y1548" s="141">
        <v>0</v>
      </c>
      <c r="Z1548" s="141">
        <v>0</v>
      </c>
      <c r="AA1548" s="112">
        <v>0</v>
      </c>
      <c r="AB1548" s="112"/>
      <c r="AC1548" s="141"/>
      <c r="AD1548" s="141"/>
      <c r="AE1548" s="106">
        <v>0</v>
      </c>
      <c r="AF1548" s="106">
        <v>0</v>
      </c>
      <c r="AG1548" s="106">
        <v>0</v>
      </c>
      <c r="AH1548" s="141"/>
      <c r="AI1548" s="141"/>
      <c r="AJ1548" s="141"/>
      <c r="AK1548" s="141"/>
      <c r="AL1548" s="141"/>
      <c r="AM1548" s="141"/>
      <c r="AN1548" s="114">
        <f t="shared" si="48"/>
        <v>0</v>
      </c>
      <c r="AO1548" s="114">
        <f t="shared" si="49"/>
        <v>6448201</v>
      </c>
      <c r="AP1548" s="114"/>
      <c r="AQ1548" s="114"/>
      <c r="AR1548" s="114"/>
      <c r="AS1548" s="114"/>
      <c r="AT1548" s="190"/>
    </row>
    <row r="1549" spans="1:46" s="190" customFormat="1" ht="15" customHeight="1" x14ac:dyDescent="0.2">
      <c r="A1549" s="104"/>
      <c r="B1549" s="104">
        <f>VLOOKUP(BJB!$F$9:$F$5599,Ctrl!$B$4:$C$399,2,0)</f>
        <v>4</v>
      </c>
      <c r="C1549" s="104">
        <f>VLOOKUP(BJB!$G$9:$G$5599,Ctrl!$E$4:$F$399,2,0)</f>
        <v>1</v>
      </c>
      <c r="D1549" s="219">
        <v>1</v>
      </c>
      <c r="E1549" s="104" t="str">
        <f>VLOOKUP(BJB!$F$9:$F$5599,Ctrl!$B$4:$D$399,3,0)</f>
        <v>I</v>
      </c>
      <c r="F1549" s="139" t="s">
        <v>10397</v>
      </c>
      <c r="G1549" s="139" t="s">
        <v>4243</v>
      </c>
      <c r="H1549" s="125"/>
      <c r="I1549" s="220">
        <f>IF(G1548=BJB!$G4622,I1548+1,1)</f>
        <v>1</v>
      </c>
      <c r="J1549" s="912" t="s">
        <v>21650</v>
      </c>
      <c r="K1549" s="126" t="s">
        <v>5494</v>
      </c>
      <c r="L1549" s="104" t="s">
        <v>6477</v>
      </c>
      <c r="M1549" s="127" t="s">
        <v>4402</v>
      </c>
      <c r="N1549" s="120">
        <v>41075</v>
      </c>
      <c r="O1549" s="140">
        <v>25000000</v>
      </c>
      <c r="P1549" s="105" t="s">
        <v>15807</v>
      </c>
      <c r="Q1549" s="120">
        <v>41624</v>
      </c>
      <c r="R1549" s="105">
        <v>26344871</v>
      </c>
      <c r="S1549" s="234" t="s">
        <v>127</v>
      </c>
      <c r="T1549" s="109">
        <v>41789</v>
      </c>
      <c r="U1549" s="141">
        <v>17500000</v>
      </c>
      <c r="V1549" s="109">
        <v>41760</v>
      </c>
      <c r="W1549" s="141">
        <v>17500000</v>
      </c>
      <c r="X1549" s="141">
        <v>0</v>
      </c>
      <c r="Y1549" s="141">
        <v>0</v>
      </c>
      <c r="Z1549" s="141">
        <v>0</v>
      </c>
      <c r="AA1549" s="112">
        <v>0</v>
      </c>
      <c r="AB1549" s="112"/>
      <c r="AC1549" s="141"/>
      <c r="AD1549" s="141"/>
      <c r="AE1549" s="106">
        <v>0</v>
      </c>
      <c r="AF1549" s="106">
        <v>0</v>
      </c>
      <c r="AG1549" s="106">
        <v>0</v>
      </c>
      <c r="AH1549" s="141"/>
      <c r="AI1549" s="141"/>
      <c r="AJ1549" s="141"/>
      <c r="AK1549" s="141"/>
      <c r="AL1549" s="141"/>
      <c r="AM1549" s="141"/>
      <c r="AN1549" s="114">
        <f t="shared" si="48"/>
        <v>0</v>
      </c>
      <c r="AO1549" s="114">
        <f t="shared" si="49"/>
        <v>17500000</v>
      </c>
      <c r="AP1549" s="114"/>
      <c r="AQ1549" s="114"/>
      <c r="AR1549" s="114"/>
      <c r="AS1549" s="114"/>
    </row>
    <row r="1550" spans="1:46" s="190" customFormat="1" ht="15" customHeight="1" x14ac:dyDescent="0.2">
      <c r="A1550" s="104"/>
      <c r="B1550" s="104">
        <f>VLOOKUP(BJB!$F$9:$F$5599,Ctrl!$B$4:$C$399,2,0)</f>
        <v>4</v>
      </c>
      <c r="C1550" s="104">
        <f>VLOOKUP(BJB!$G$9:$G$5599,Ctrl!$E$4:$F$399,2,0)</f>
        <v>1</v>
      </c>
      <c r="D1550" s="219">
        <v>1</v>
      </c>
      <c r="E1550" s="104" t="str">
        <f>VLOOKUP(BJB!$F$9:$F$5599,Ctrl!$B$4:$D$399,3,0)</f>
        <v>I</v>
      </c>
      <c r="F1550" s="139" t="s">
        <v>10397</v>
      </c>
      <c r="G1550" s="139" t="s">
        <v>4243</v>
      </c>
      <c r="H1550" s="125">
        <v>1110225000179</v>
      </c>
      <c r="I1550" s="220">
        <f>IF(G1549=BJB!$G4623,I1549+1,1)</f>
        <v>1</v>
      </c>
      <c r="J1550" s="912" t="s">
        <v>21651</v>
      </c>
      <c r="K1550" s="126" t="s">
        <v>5495</v>
      </c>
      <c r="L1550" s="104" t="s">
        <v>6477</v>
      </c>
      <c r="M1550" s="127" t="s">
        <v>4322</v>
      </c>
      <c r="N1550" s="120">
        <v>40653</v>
      </c>
      <c r="O1550" s="140">
        <v>25000000</v>
      </c>
      <c r="P1550" s="105" t="s">
        <v>15808</v>
      </c>
      <c r="Q1550" s="120">
        <v>41624</v>
      </c>
      <c r="R1550" s="105">
        <v>26491869</v>
      </c>
      <c r="S1550" s="234" t="s">
        <v>127</v>
      </c>
      <c r="T1550" s="109">
        <v>41789</v>
      </c>
      <c r="U1550" s="141">
        <v>17500000</v>
      </c>
      <c r="V1550" s="109">
        <v>41760</v>
      </c>
      <c r="W1550" s="141">
        <v>17500000</v>
      </c>
      <c r="X1550" s="141">
        <v>0</v>
      </c>
      <c r="Y1550" s="141">
        <v>0</v>
      </c>
      <c r="Z1550" s="141">
        <v>0</v>
      </c>
      <c r="AA1550" s="112">
        <v>16190917</v>
      </c>
      <c r="AB1550" s="112"/>
      <c r="AC1550" s="132"/>
      <c r="AD1550" s="141"/>
      <c r="AE1550" s="106">
        <v>0</v>
      </c>
      <c r="AF1550" s="106">
        <v>0</v>
      </c>
      <c r="AG1550" s="106">
        <v>0</v>
      </c>
      <c r="AH1550" s="141"/>
      <c r="AI1550" s="141"/>
      <c r="AJ1550" s="141"/>
      <c r="AK1550" s="141"/>
      <c r="AL1550" s="141"/>
      <c r="AM1550" s="141"/>
      <c r="AN1550" s="114">
        <f t="shared" si="48"/>
        <v>16190917</v>
      </c>
      <c r="AO1550" s="114">
        <f t="shared" si="49"/>
        <v>1309083</v>
      </c>
      <c r="AP1550" s="114"/>
      <c r="AQ1550" s="114"/>
      <c r="AR1550" s="114"/>
      <c r="AS1550" s="114"/>
    </row>
    <row r="1551" spans="1:46" s="190" customFormat="1" ht="15" customHeight="1" x14ac:dyDescent="0.2">
      <c r="A1551" s="104"/>
      <c r="B1551" s="104">
        <f>VLOOKUP(BJB!$F$9:$F$5599,Ctrl!$B$4:$C$399,2,0)</f>
        <v>4</v>
      </c>
      <c r="C1551" s="104">
        <f>VLOOKUP(BJB!$G$9:$G$5599,Ctrl!$E$4:$F$399,2,0)</f>
        <v>1</v>
      </c>
      <c r="D1551" s="219">
        <v>1</v>
      </c>
      <c r="E1551" s="104" t="str">
        <f>VLOOKUP(BJB!$F$9:$F$5599,Ctrl!$B$4:$D$399,3,0)</f>
        <v>I</v>
      </c>
      <c r="F1551" s="139" t="s">
        <v>10397</v>
      </c>
      <c r="G1551" s="139" t="s">
        <v>4243</v>
      </c>
      <c r="H1551" s="125">
        <v>1111214000570</v>
      </c>
      <c r="I1551" s="220">
        <f>IF(G1550=BJB!$G4624,I1550+1,1)</f>
        <v>1</v>
      </c>
      <c r="J1551" s="912" t="s">
        <v>21652</v>
      </c>
      <c r="K1551" s="126" t="s">
        <v>5496</v>
      </c>
      <c r="L1551" s="104" t="s">
        <v>6477</v>
      </c>
      <c r="M1551" s="127" t="s">
        <v>4374</v>
      </c>
      <c r="N1551" s="120">
        <v>40913</v>
      </c>
      <c r="O1551" s="140">
        <v>17000000</v>
      </c>
      <c r="P1551" s="105" t="s">
        <v>15809</v>
      </c>
      <c r="Q1551" s="120">
        <v>41624</v>
      </c>
      <c r="R1551" s="105">
        <v>10227255</v>
      </c>
      <c r="S1551" s="234" t="s">
        <v>127</v>
      </c>
      <c r="T1551" s="109">
        <v>41789</v>
      </c>
      <c r="U1551" s="141">
        <v>7159079</v>
      </c>
      <c r="V1551" s="109">
        <v>41760</v>
      </c>
      <c r="W1551" s="141">
        <v>7159079</v>
      </c>
      <c r="X1551" s="141">
        <v>0</v>
      </c>
      <c r="Y1551" s="141">
        <v>0</v>
      </c>
      <c r="Z1551" s="141">
        <v>0</v>
      </c>
      <c r="AA1551" s="112">
        <v>446833</v>
      </c>
      <c r="AB1551" s="112"/>
      <c r="AC1551" s="132"/>
      <c r="AD1551" s="141"/>
      <c r="AE1551" s="106">
        <v>0</v>
      </c>
      <c r="AF1551" s="106">
        <v>0</v>
      </c>
      <c r="AG1551" s="106">
        <v>0</v>
      </c>
      <c r="AH1551" s="141"/>
      <c r="AI1551" s="141"/>
      <c r="AJ1551" s="141"/>
      <c r="AK1551" s="141"/>
      <c r="AL1551" s="141"/>
      <c r="AM1551" s="141"/>
      <c r="AN1551" s="114">
        <f t="shared" si="48"/>
        <v>446833</v>
      </c>
      <c r="AO1551" s="114">
        <f t="shared" si="49"/>
        <v>6712246</v>
      </c>
      <c r="AP1551" s="114"/>
      <c r="AQ1551" s="114"/>
      <c r="AR1551" s="114"/>
      <c r="AS1551" s="114"/>
    </row>
    <row r="1552" spans="1:46" s="190" customFormat="1" ht="15" customHeight="1" x14ac:dyDescent="0.2">
      <c r="A1552" s="104"/>
      <c r="B1552" s="104">
        <f>VLOOKUP(BJB!$F$9:$F$5599,Ctrl!$B$4:$C$399,2,0)</f>
        <v>4</v>
      </c>
      <c r="C1552" s="104">
        <f>VLOOKUP(BJB!$G$9:$G$5599,Ctrl!$E$4:$F$399,2,0)</f>
        <v>1</v>
      </c>
      <c r="D1552" s="219">
        <v>1</v>
      </c>
      <c r="E1552" s="104" t="str">
        <f>VLOOKUP(BJB!$F$9:$F$5599,Ctrl!$B$4:$D$399,3,0)</f>
        <v>I</v>
      </c>
      <c r="F1552" s="139" t="s">
        <v>10397</v>
      </c>
      <c r="G1552" s="139" t="s">
        <v>4243</v>
      </c>
      <c r="H1552" s="125"/>
      <c r="I1552" s="220">
        <f>IF(G1551=BJB!$G4625,I1551+1,1)</f>
        <v>1</v>
      </c>
      <c r="J1552" s="912" t="s">
        <v>21653</v>
      </c>
      <c r="K1552" s="126" t="s">
        <v>4536</v>
      </c>
      <c r="L1552" s="104" t="s">
        <v>6477</v>
      </c>
      <c r="M1552" s="127" t="s">
        <v>4395</v>
      </c>
      <c r="N1552" s="120">
        <v>41131</v>
      </c>
      <c r="O1552" s="140">
        <v>30000000</v>
      </c>
      <c r="P1552" s="105" t="s">
        <v>15810</v>
      </c>
      <c r="Q1552" s="120">
        <v>41591</v>
      </c>
      <c r="R1552" s="105">
        <v>27897571</v>
      </c>
      <c r="S1552" s="146" t="s">
        <v>5563</v>
      </c>
      <c r="T1552" s="109">
        <v>41820</v>
      </c>
      <c r="U1552" s="141">
        <v>19115663</v>
      </c>
      <c r="V1552" s="109">
        <v>41791</v>
      </c>
      <c r="W1552" s="141">
        <v>19115663</v>
      </c>
      <c r="X1552" s="141">
        <v>0</v>
      </c>
      <c r="Y1552" s="141">
        <v>0</v>
      </c>
      <c r="Z1552" s="141">
        <v>0</v>
      </c>
      <c r="AA1552" s="112">
        <v>0</v>
      </c>
      <c r="AB1552" s="112"/>
      <c r="AC1552" s="141"/>
      <c r="AD1552" s="141"/>
      <c r="AE1552" s="106">
        <v>0</v>
      </c>
      <c r="AF1552" s="106">
        <v>0</v>
      </c>
      <c r="AG1552" s="106">
        <v>0</v>
      </c>
      <c r="AH1552" s="141"/>
      <c r="AI1552" s="141"/>
      <c r="AJ1552" s="141"/>
      <c r="AK1552" s="141"/>
      <c r="AL1552" s="141"/>
      <c r="AM1552" s="141"/>
      <c r="AN1552" s="114">
        <f t="shared" si="48"/>
        <v>0</v>
      </c>
      <c r="AO1552" s="114">
        <f t="shared" si="49"/>
        <v>19115663</v>
      </c>
      <c r="AP1552" s="114"/>
      <c r="AQ1552" s="114"/>
      <c r="AR1552" s="114"/>
      <c r="AS1552" s="114"/>
    </row>
    <row r="1553" spans="1:45" s="190" customFormat="1" ht="15" customHeight="1" x14ac:dyDescent="0.2">
      <c r="A1553" s="104"/>
      <c r="B1553" s="104">
        <f>VLOOKUP(BJB!$F$9:$F$5599,Ctrl!$B$4:$C$399,2,0)</f>
        <v>4</v>
      </c>
      <c r="C1553" s="104">
        <f>VLOOKUP(BJB!$G$9:$G$5599,Ctrl!$E$4:$F$399,2,0)</f>
        <v>1</v>
      </c>
      <c r="D1553" s="219">
        <v>1</v>
      </c>
      <c r="E1553" s="104" t="str">
        <f>VLOOKUP(BJB!$F$9:$F$5599,Ctrl!$B$4:$D$399,3,0)</f>
        <v>I</v>
      </c>
      <c r="F1553" s="139" t="s">
        <v>10397</v>
      </c>
      <c r="G1553" s="139" t="s">
        <v>4243</v>
      </c>
      <c r="H1553" s="125"/>
      <c r="I1553" s="220">
        <f>IF(G1552=BJB!$G4626,I1552+1,1)</f>
        <v>1</v>
      </c>
      <c r="J1553" s="912" t="s">
        <v>21654</v>
      </c>
      <c r="K1553" s="126" t="s">
        <v>5584</v>
      </c>
      <c r="L1553" s="104" t="s">
        <v>6477</v>
      </c>
      <c r="M1553" s="127" t="s">
        <v>4374</v>
      </c>
      <c r="N1553" s="120">
        <v>40913</v>
      </c>
      <c r="O1553" s="140">
        <v>30000000</v>
      </c>
      <c r="P1553" s="105" t="s">
        <v>15811</v>
      </c>
      <c r="Q1553" s="120">
        <v>41591</v>
      </c>
      <c r="R1553" s="105">
        <v>32977252</v>
      </c>
      <c r="S1553" s="146" t="s">
        <v>5563</v>
      </c>
      <c r="T1553" s="109">
        <v>41820</v>
      </c>
      <c r="U1553" s="141">
        <v>21000000</v>
      </c>
      <c r="V1553" s="109">
        <v>41791</v>
      </c>
      <c r="W1553" s="141">
        <v>21000000</v>
      </c>
      <c r="X1553" s="141">
        <v>0</v>
      </c>
      <c r="Y1553" s="141">
        <v>0</v>
      </c>
      <c r="Z1553" s="141">
        <v>0</v>
      </c>
      <c r="AA1553" s="112">
        <v>21000000</v>
      </c>
      <c r="AB1553" s="112"/>
      <c r="AC1553" s="141"/>
      <c r="AD1553" s="141"/>
      <c r="AE1553" s="106">
        <v>0</v>
      </c>
      <c r="AF1553" s="106">
        <v>0</v>
      </c>
      <c r="AG1553" s="106">
        <v>0</v>
      </c>
      <c r="AH1553" s="141"/>
      <c r="AI1553" s="141"/>
      <c r="AJ1553" s="141"/>
      <c r="AK1553" s="141"/>
      <c r="AL1553" s="141"/>
      <c r="AM1553" s="141"/>
      <c r="AN1553" s="114">
        <f t="shared" si="48"/>
        <v>21000000</v>
      </c>
      <c r="AO1553" s="114">
        <f t="shared" si="49"/>
        <v>0</v>
      </c>
      <c r="AP1553" s="114"/>
      <c r="AQ1553" s="114"/>
      <c r="AR1553" s="114"/>
      <c r="AS1553" s="114"/>
    </row>
    <row r="1554" spans="1:45" s="190" customFormat="1" ht="15" customHeight="1" x14ac:dyDescent="0.2">
      <c r="A1554" s="104"/>
      <c r="B1554" s="104">
        <f>VLOOKUP(BJB!$F$9:$F$5599,Ctrl!$B$4:$C$399,2,0)</f>
        <v>4</v>
      </c>
      <c r="C1554" s="104">
        <f>VLOOKUP(BJB!$G$9:$G$5599,Ctrl!$E$4:$F$399,2,0)</f>
        <v>1</v>
      </c>
      <c r="D1554" s="219">
        <v>1</v>
      </c>
      <c r="E1554" s="104" t="str">
        <f>VLOOKUP(BJB!$F$9:$F$5599,Ctrl!$B$4:$D$399,3,0)</f>
        <v>I</v>
      </c>
      <c r="F1554" s="139" t="s">
        <v>10397</v>
      </c>
      <c r="G1554" s="139" t="s">
        <v>4243</v>
      </c>
      <c r="H1554" s="125">
        <v>1121113000458</v>
      </c>
      <c r="I1554" s="220">
        <f>IF(G1553=BJB!$G4627,I1553+1,1)</f>
        <v>1</v>
      </c>
      <c r="J1554" s="912" t="s">
        <v>21655</v>
      </c>
      <c r="K1554" s="126" t="s">
        <v>5585</v>
      </c>
      <c r="L1554" s="104" t="s">
        <v>6477</v>
      </c>
      <c r="M1554" s="127" t="s">
        <v>5490</v>
      </c>
      <c r="N1554" s="120">
        <v>41271</v>
      </c>
      <c r="O1554" s="140">
        <v>30000000</v>
      </c>
      <c r="P1554" s="105" t="s">
        <v>15812</v>
      </c>
      <c r="Q1554" s="120">
        <v>41591</v>
      </c>
      <c r="R1554" s="105">
        <v>32792406</v>
      </c>
      <c r="S1554" s="146" t="s">
        <v>5563</v>
      </c>
      <c r="T1554" s="109">
        <v>41820</v>
      </c>
      <c r="U1554" s="141">
        <v>21000000</v>
      </c>
      <c r="V1554" s="109">
        <v>41791</v>
      </c>
      <c r="W1554" s="141">
        <v>21000000</v>
      </c>
      <c r="X1554" s="141">
        <v>0</v>
      </c>
      <c r="Y1554" s="141">
        <v>0</v>
      </c>
      <c r="Z1554" s="141">
        <v>0</v>
      </c>
      <c r="AA1554" s="112">
        <v>105000</v>
      </c>
      <c r="AB1554" s="112"/>
      <c r="AC1554" s="132"/>
      <c r="AD1554" s="141"/>
      <c r="AE1554" s="106">
        <v>0</v>
      </c>
      <c r="AF1554" s="106">
        <v>0</v>
      </c>
      <c r="AG1554" s="106">
        <v>0</v>
      </c>
      <c r="AH1554" s="141"/>
      <c r="AI1554" s="141"/>
      <c r="AJ1554" s="141"/>
      <c r="AK1554" s="141"/>
      <c r="AL1554" s="141"/>
      <c r="AM1554" s="141"/>
      <c r="AN1554" s="114">
        <f t="shared" si="48"/>
        <v>105000</v>
      </c>
      <c r="AO1554" s="114">
        <f t="shared" si="49"/>
        <v>20895000</v>
      </c>
      <c r="AP1554" s="114"/>
      <c r="AQ1554" s="114"/>
      <c r="AR1554" s="114"/>
      <c r="AS1554" s="114"/>
    </row>
    <row r="1555" spans="1:45" s="190" customFormat="1" ht="15" customHeight="1" x14ac:dyDescent="0.2">
      <c r="A1555" s="104"/>
      <c r="B1555" s="104">
        <f>VLOOKUP(BJB!$F$9:$F$5599,Ctrl!$B$4:$C$399,2,0)</f>
        <v>4</v>
      </c>
      <c r="C1555" s="104">
        <f>VLOOKUP(BJB!$G$9:$G$5599,Ctrl!$E$4:$F$399,2,0)</f>
        <v>1</v>
      </c>
      <c r="D1555" s="219">
        <v>1</v>
      </c>
      <c r="E1555" s="104" t="str">
        <f>VLOOKUP(BJB!$F$9:$F$5599,Ctrl!$B$4:$D$399,3,0)</f>
        <v>I</v>
      </c>
      <c r="F1555" s="139" t="s">
        <v>10397</v>
      </c>
      <c r="G1555" s="139" t="s">
        <v>4243</v>
      </c>
      <c r="H1555" s="125">
        <v>1120525000226</v>
      </c>
      <c r="I1555" s="220">
        <f>IF(G1554=BJB!$G4628,I1554+1,1)</f>
        <v>1</v>
      </c>
      <c r="J1555" s="912" t="s">
        <v>21656</v>
      </c>
      <c r="K1555" s="126" t="s">
        <v>2259</v>
      </c>
      <c r="L1555" s="104" t="s">
        <v>6477</v>
      </c>
      <c r="M1555" s="127" t="s">
        <v>4402</v>
      </c>
      <c r="N1555" s="120">
        <v>41075</v>
      </c>
      <c r="O1555" s="140">
        <v>15000000</v>
      </c>
      <c r="P1555" s="105" t="s">
        <v>15813</v>
      </c>
      <c r="Q1555" s="120">
        <v>41591</v>
      </c>
      <c r="R1555" s="105">
        <v>13811775</v>
      </c>
      <c r="S1555" s="146" t="s">
        <v>5563</v>
      </c>
      <c r="T1555" s="109">
        <v>41820</v>
      </c>
      <c r="U1555" s="141">
        <v>9463279</v>
      </c>
      <c r="V1555" s="109">
        <v>41791</v>
      </c>
      <c r="W1555" s="141">
        <v>9463279</v>
      </c>
      <c r="X1555" s="141">
        <v>0</v>
      </c>
      <c r="Y1555" s="141">
        <v>0</v>
      </c>
      <c r="Z1555" s="141">
        <v>0</v>
      </c>
      <c r="AA1555" s="112">
        <v>74809</v>
      </c>
      <c r="AB1555" s="112"/>
      <c r="AC1555" s="132"/>
      <c r="AD1555" s="141"/>
      <c r="AE1555" s="106">
        <v>0</v>
      </c>
      <c r="AF1555" s="106">
        <v>0</v>
      </c>
      <c r="AG1555" s="106">
        <v>0</v>
      </c>
      <c r="AH1555" s="141"/>
      <c r="AI1555" s="141"/>
      <c r="AJ1555" s="141"/>
      <c r="AK1555" s="141"/>
      <c r="AL1555" s="141"/>
      <c r="AM1555" s="141"/>
      <c r="AN1555" s="114">
        <f t="shared" si="48"/>
        <v>74809</v>
      </c>
      <c r="AO1555" s="114">
        <f t="shared" si="49"/>
        <v>9388470</v>
      </c>
      <c r="AP1555" s="114"/>
      <c r="AQ1555" s="114"/>
      <c r="AR1555" s="114"/>
      <c r="AS1555" s="114"/>
    </row>
    <row r="1556" spans="1:45" s="190" customFormat="1" ht="15" customHeight="1" x14ac:dyDescent="0.2">
      <c r="A1556" s="104"/>
      <c r="B1556" s="104">
        <f>VLOOKUP(BJB!$F$9:$F$5599,Ctrl!$B$4:$C$399,2,0)</f>
        <v>4</v>
      </c>
      <c r="C1556" s="104">
        <f>VLOOKUP(BJB!$G$9:$G$5599,Ctrl!$E$4:$F$399,2,0)</f>
        <v>1</v>
      </c>
      <c r="D1556" s="219">
        <v>1</v>
      </c>
      <c r="E1556" s="104" t="str">
        <f>VLOOKUP(BJB!$F$9:$F$5599,Ctrl!$B$4:$D$399,3,0)</f>
        <v>I</v>
      </c>
      <c r="F1556" s="139" t="s">
        <v>10397</v>
      </c>
      <c r="G1556" s="139" t="s">
        <v>4243</v>
      </c>
      <c r="H1556" s="125">
        <v>1110615001040</v>
      </c>
      <c r="I1556" s="220">
        <f>IF(G1555=BJB!$G4629,I1555+1,1)</f>
        <v>1</v>
      </c>
      <c r="J1556" s="912" t="s">
        <v>21657</v>
      </c>
      <c r="K1556" s="126" t="s">
        <v>5586</v>
      </c>
      <c r="L1556" s="104" t="s">
        <v>6477</v>
      </c>
      <c r="M1556" s="127" t="s">
        <v>4392</v>
      </c>
      <c r="N1556" s="120">
        <v>40770</v>
      </c>
      <c r="O1556" s="140">
        <v>20000000</v>
      </c>
      <c r="P1556" s="105" t="s">
        <v>15814</v>
      </c>
      <c r="Q1556" s="120">
        <v>41591</v>
      </c>
      <c r="R1556" s="105">
        <v>19395509</v>
      </c>
      <c r="S1556" s="146" t="s">
        <v>5563</v>
      </c>
      <c r="T1556" s="109">
        <v>41820</v>
      </c>
      <c r="U1556" s="141">
        <v>13328502.6</v>
      </c>
      <c r="V1556" s="109">
        <v>41791</v>
      </c>
      <c r="W1556" s="141">
        <v>13328502.6</v>
      </c>
      <c r="X1556" s="141">
        <v>0</v>
      </c>
      <c r="Y1556" s="141">
        <v>0</v>
      </c>
      <c r="Z1556" s="141">
        <v>0</v>
      </c>
      <c r="AA1556" s="112">
        <v>2932969</v>
      </c>
      <c r="AB1556" s="112"/>
      <c r="AC1556" s="132"/>
      <c r="AD1556" s="141"/>
      <c r="AE1556" s="106">
        <v>0</v>
      </c>
      <c r="AF1556" s="106">
        <v>0</v>
      </c>
      <c r="AG1556" s="106">
        <v>0</v>
      </c>
      <c r="AH1556" s="141"/>
      <c r="AI1556" s="141"/>
      <c r="AJ1556" s="141"/>
      <c r="AK1556" s="141"/>
      <c r="AL1556" s="141"/>
      <c r="AM1556" s="141"/>
      <c r="AN1556" s="114">
        <f t="shared" si="48"/>
        <v>2932969</v>
      </c>
      <c r="AO1556" s="114">
        <f t="shared" si="49"/>
        <v>10395533.6</v>
      </c>
      <c r="AP1556" s="114"/>
      <c r="AQ1556" s="114"/>
      <c r="AR1556" s="114"/>
      <c r="AS1556" s="114"/>
    </row>
    <row r="1557" spans="1:45" s="190" customFormat="1" ht="15" customHeight="1" x14ac:dyDescent="0.2">
      <c r="A1557" s="104"/>
      <c r="B1557" s="104">
        <f>VLOOKUP(BJB!$F$9:$F$5599,Ctrl!$B$4:$C$399,2,0)</f>
        <v>4</v>
      </c>
      <c r="C1557" s="104">
        <f>VLOOKUP(BJB!$G$9:$G$5599,Ctrl!$E$4:$F$399,2,0)</f>
        <v>1</v>
      </c>
      <c r="D1557" s="219">
        <v>1</v>
      </c>
      <c r="E1557" s="104" t="str">
        <f>VLOOKUP(BJB!$F$9:$F$5599,Ctrl!$B$4:$D$399,3,0)</f>
        <v>I</v>
      </c>
      <c r="F1557" s="139" t="s">
        <v>10397</v>
      </c>
      <c r="G1557" s="139" t="s">
        <v>4243</v>
      </c>
      <c r="H1557" s="125"/>
      <c r="I1557" s="220">
        <f>IF(G1556=BJB!$G4630,I1556+1,1)</f>
        <v>1</v>
      </c>
      <c r="J1557" s="912" t="s">
        <v>21658</v>
      </c>
      <c r="K1557" s="126" t="s">
        <v>5845</v>
      </c>
      <c r="L1557" s="104" t="s">
        <v>6477</v>
      </c>
      <c r="M1557" s="127" t="s">
        <v>5846</v>
      </c>
      <c r="N1557" s="120">
        <v>41355</v>
      </c>
      <c r="O1557" s="140">
        <v>50000000</v>
      </c>
      <c r="P1557" s="105" t="s">
        <v>15815</v>
      </c>
      <c r="Q1557" s="120">
        <v>41675</v>
      </c>
      <c r="R1557" s="105">
        <v>45291478.390000001</v>
      </c>
      <c r="S1557" s="146" t="s">
        <v>5759</v>
      </c>
      <c r="T1557" s="109">
        <v>41844</v>
      </c>
      <c r="U1557" s="141">
        <v>31659793</v>
      </c>
      <c r="V1557" s="109">
        <v>41821</v>
      </c>
      <c r="W1557" s="141">
        <v>31659793</v>
      </c>
      <c r="X1557" s="141">
        <v>0</v>
      </c>
      <c r="Y1557" s="141">
        <v>0</v>
      </c>
      <c r="Z1557" s="141">
        <v>0</v>
      </c>
      <c r="AA1557" s="112">
        <v>0</v>
      </c>
      <c r="AB1557" s="112"/>
      <c r="AC1557" s="141"/>
      <c r="AD1557" s="141"/>
      <c r="AE1557" s="106">
        <v>0</v>
      </c>
      <c r="AF1557" s="106">
        <v>0</v>
      </c>
      <c r="AG1557" s="106">
        <v>0</v>
      </c>
      <c r="AH1557" s="141"/>
      <c r="AI1557" s="141"/>
      <c r="AJ1557" s="141"/>
      <c r="AK1557" s="141"/>
      <c r="AL1557" s="141"/>
      <c r="AM1557" s="141"/>
      <c r="AN1557" s="114">
        <f t="shared" si="48"/>
        <v>0</v>
      </c>
      <c r="AO1557" s="114">
        <f t="shared" si="49"/>
        <v>31659793</v>
      </c>
      <c r="AP1557" s="114"/>
      <c r="AQ1557" s="114"/>
      <c r="AR1557" s="114"/>
      <c r="AS1557" s="114"/>
    </row>
    <row r="1558" spans="1:45" s="190" customFormat="1" ht="15" customHeight="1" x14ac:dyDescent="0.2">
      <c r="A1558" s="104"/>
      <c r="B1558" s="104">
        <f>VLOOKUP(BJB!$F$9:$F$5599,Ctrl!$B$4:$C$399,2,0)</f>
        <v>4</v>
      </c>
      <c r="C1558" s="104">
        <f>VLOOKUP(BJB!$G$9:$G$5599,Ctrl!$E$4:$F$399,2,0)</f>
        <v>1</v>
      </c>
      <c r="D1558" s="219">
        <v>1</v>
      </c>
      <c r="E1558" s="104" t="str">
        <f>VLOOKUP(BJB!$F$9:$F$5599,Ctrl!$B$4:$D$399,3,0)</f>
        <v>I</v>
      </c>
      <c r="F1558" s="139" t="s">
        <v>10397</v>
      </c>
      <c r="G1558" s="139" t="s">
        <v>4243</v>
      </c>
      <c r="H1558" s="886" t="s">
        <v>14749</v>
      </c>
      <c r="I1558" s="220">
        <f>IF(G1557=BJB!$G4631,I1557+1,1)</f>
        <v>1</v>
      </c>
      <c r="J1558" s="891" t="s">
        <v>18332</v>
      </c>
      <c r="K1558" s="126" t="s">
        <v>5336</v>
      </c>
      <c r="L1558" s="104" t="s">
        <v>6477</v>
      </c>
      <c r="M1558" s="127" t="s">
        <v>6120</v>
      </c>
      <c r="N1558" s="120">
        <v>41187</v>
      </c>
      <c r="O1558" s="140">
        <v>52000000</v>
      </c>
      <c r="P1558" s="105" t="s">
        <v>15816</v>
      </c>
      <c r="Q1558" s="120">
        <v>41865</v>
      </c>
      <c r="R1558" s="105">
        <v>44175066</v>
      </c>
      <c r="S1558" s="146" t="s">
        <v>6086</v>
      </c>
      <c r="T1558" s="109">
        <v>42003</v>
      </c>
      <c r="U1558" s="141">
        <v>30266048</v>
      </c>
      <c r="V1558" s="109">
        <v>41974</v>
      </c>
      <c r="W1558" s="141">
        <v>30266048</v>
      </c>
      <c r="X1558" s="141">
        <v>0</v>
      </c>
      <c r="Y1558" s="141">
        <v>0</v>
      </c>
      <c r="Z1558" s="141">
        <v>0</v>
      </c>
      <c r="AA1558" s="112">
        <v>3205551</v>
      </c>
      <c r="AB1558" s="112"/>
      <c r="AC1558" s="132"/>
      <c r="AD1558" s="141">
        <v>764626</v>
      </c>
      <c r="AE1558" s="106">
        <v>0</v>
      </c>
      <c r="AF1558" s="106">
        <v>0</v>
      </c>
      <c r="AG1558" s="106">
        <v>0</v>
      </c>
      <c r="AH1558" s="141"/>
      <c r="AI1558" s="141"/>
      <c r="AJ1558" s="141"/>
      <c r="AK1558" s="141"/>
      <c r="AL1558" s="141"/>
      <c r="AM1558" s="141"/>
      <c r="AN1558" s="114">
        <f t="shared" si="48"/>
        <v>3970177</v>
      </c>
      <c r="AO1558" s="114">
        <f t="shared" si="49"/>
        <v>26295871</v>
      </c>
      <c r="AP1558" s="114"/>
      <c r="AQ1558" s="114"/>
      <c r="AR1558" s="114"/>
      <c r="AS1558" s="114"/>
    </row>
    <row r="1559" spans="1:45" s="190" customFormat="1" ht="15" customHeight="1" x14ac:dyDescent="0.2">
      <c r="A1559" s="104"/>
      <c r="B1559" s="104">
        <f>VLOOKUP(BJB!$F$9:$F$5599,Ctrl!$B$4:$C$399,2,0)</f>
        <v>4</v>
      </c>
      <c r="C1559" s="104">
        <f>VLOOKUP(BJB!$G$9:$G$5599,Ctrl!$E$4:$F$399,2,0)</f>
        <v>1</v>
      </c>
      <c r="D1559" s="219">
        <v>1</v>
      </c>
      <c r="E1559" s="104" t="str">
        <f>VLOOKUP(BJB!$F$9:$F$5599,Ctrl!$B$4:$D$399,3,0)</f>
        <v>I</v>
      </c>
      <c r="F1559" s="139" t="s">
        <v>10397</v>
      </c>
      <c r="G1559" s="139" t="s">
        <v>4243</v>
      </c>
      <c r="H1559" s="125" t="s">
        <v>8510</v>
      </c>
      <c r="I1559" s="220">
        <f>IF(G1558=BJB!$G4632,I1558+1,1)</f>
        <v>1</v>
      </c>
      <c r="J1559" s="912" t="s">
        <v>21659</v>
      </c>
      <c r="K1559" s="126" t="s">
        <v>6118</v>
      </c>
      <c r="L1559" s="104" t="s">
        <v>6477</v>
      </c>
      <c r="M1559" s="127" t="s">
        <v>6121</v>
      </c>
      <c r="N1559" s="120">
        <v>41400</v>
      </c>
      <c r="O1559" s="140">
        <v>30000000</v>
      </c>
      <c r="P1559" s="105" t="s">
        <v>15816</v>
      </c>
      <c r="Q1559" s="120">
        <v>41865</v>
      </c>
      <c r="R1559" s="105">
        <v>25123008</v>
      </c>
      <c r="S1559" s="146" t="s">
        <v>6086</v>
      </c>
      <c r="T1559" s="109">
        <v>42003</v>
      </c>
      <c r="U1559" s="141">
        <v>17210719</v>
      </c>
      <c r="V1559" s="109">
        <v>41974</v>
      </c>
      <c r="W1559" s="141">
        <v>17210719</v>
      </c>
      <c r="X1559" s="141">
        <v>0</v>
      </c>
      <c r="Y1559" s="141">
        <v>0</v>
      </c>
      <c r="Z1559" s="141">
        <v>0</v>
      </c>
      <c r="AA1559" s="112">
        <v>17210719</v>
      </c>
      <c r="AB1559" s="112"/>
      <c r="AC1559" s="132"/>
      <c r="AD1559" s="141"/>
      <c r="AE1559" s="106">
        <v>0</v>
      </c>
      <c r="AF1559" s="106">
        <v>0</v>
      </c>
      <c r="AG1559" s="106">
        <v>0</v>
      </c>
      <c r="AH1559" s="228"/>
      <c r="AI1559" s="228"/>
      <c r="AJ1559" s="141"/>
      <c r="AK1559" s="141"/>
      <c r="AL1559" s="141"/>
      <c r="AM1559" s="141"/>
      <c r="AN1559" s="114">
        <f t="shared" si="48"/>
        <v>17210719</v>
      </c>
      <c r="AO1559" s="114">
        <f t="shared" si="49"/>
        <v>0</v>
      </c>
      <c r="AP1559" s="114"/>
      <c r="AQ1559" s="114"/>
      <c r="AR1559" s="114"/>
      <c r="AS1559" s="114"/>
    </row>
    <row r="1560" spans="1:45" s="190" customFormat="1" ht="15" customHeight="1" x14ac:dyDescent="0.2">
      <c r="A1560" s="104"/>
      <c r="B1560" s="104">
        <f>VLOOKUP(BJB!$F$9:$F$5599,Ctrl!$B$4:$C$399,2,0)</f>
        <v>4</v>
      </c>
      <c r="C1560" s="104">
        <f>VLOOKUP(BJB!$G$9:$G$5599,Ctrl!$E$4:$F$399,2,0)</f>
        <v>1</v>
      </c>
      <c r="D1560" s="219">
        <v>1</v>
      </c>
      <c r="E1560" s="104" t="str">
        <f>VLOOKUP(BJB!$F$9:$F$5599,Ctrl!$B$4:$D$399,3,0)</f>
        <v>I</v>
      </c>
      <c r="F1560" s="139" t="s">
        <v>10397</v>
      </c>
      <c r="G1560" s="139" t="s">
        <v>4243</v>
      </c>
      <c r="H1560" s="125">
        <v>1121227000238</v>
      </c>
      <c r="I1560" s="220" t="e">
        <f>IF(G1559=BJB!#REF!,I1559+1,1)</f>
        <v>#REF!</v>
      </c>
      <c r="J1560" s="912" t="s">
        <v>21660</v>
      </c>
      <c r="K1560" s="126" t="s">
        <v>4927</v>
      </c>
      <c r="L1560" s="104" t="s">
        <v>6477</v>
      </c>
      <c r="M1560" s="127" t="s">
        <v>6122</v>
      </c>
      <c r="N1560" s="120">
        <v>41289</v>
      </c>
      <c r="O1560" s="140">
        <v>50000000</v>
      </c>
      <c r="P1560" s="105" t="s">
        <v>15816</v>
      </c>
      <c r="Q1560" s="120">
        <v>41865</v>
      </c>
      <c r="R1560" s="105">
        <v>51689863</v>
      </c>
      <c r="S1560" s="146" t="s">
        <v>6086</v>
      </c>
      <c r="T1560" s="109">
        <v>42003</v>
      </c>
      <c r="U1560" s="141">
        <v>34974101</v>
      </c>
      <c r="V1560" s="109">
        <v>41974</v>
      </c>
      <c r="W1560" s="141">
        <v>34974101</v>
      </c>
      <c r="X1560" s="141">
        <v>0</v>
      </c>
      <c r="Y1560" s="141">
        <v>0</v>
      </c>
      <c r="Z1560" s="141">
        <v>0</v>
      </c>
      <c r="AA1560" s="112">
        <v>316798</v>
      </c>
      <c r="AB1560" s="112"/>
      <c r="AC1560" s="132"/>
      <c r="AD1560" s="141"/>
      <c r="AE1560" s="106">
        <v>0</v>
      </c>
      <c r="AF1560" s="106">
        <v>0</v>
      </c>
      <c r="AG1560" s="106">
        <v>0</v>
      </c>
      <c r="AH1560" s="141"/>
      <c r="AI1560" s="141"/>
      <c r="AJ1560" s="141"/>
      <c r="AK1560" s="141"/>
      <c r="AL1560" s="141"/>
      <c r="AM1560" s="141"/>
      <c r="AN1560" s="114">
        <f t="shared" si="48"/>
        <v>316798</v>
      </c>
      <c r="AO1560" s="114">
        <f t="shared" si="49"/>
        <v>34657303</v>
      </c>
      <c r="AP1560" s="114"/>
      <c r="AQ1560" s="114"/>
      <c r="AR1560" s="114"/>
      <c r="AS1560" s="114"/>
    </row>
    <row r="1561" spans="1:45" s="190" customFormat="1" ht="15" customHeight="1" x14ac:dyDescent="0.2">
      <c r="A1561" s="104"/>
      <c r="B1561" s="104">
        <f>VLOOKUP(BJB!$F$9:$F$5599,Ctrl!$B$4:$C$399,2,0)</f>
        <v>4</v>
      </c>
      <c r="C1561" s="104">
        <f>VLOOKUP(BJB!$G$9:$G$5599,Ctrl!$E$4:$F$399,2,0)</f>
        <v>1</v>
      </c>
      <c r="D1561" s="219">
        <v>1</v>
      </c>
      <c r="E1561" s="104" t="str">
        <f>VLOOKUP(BJB!$F$9:$F$5599,Ctrl!$B$4:$D$399,3,0)</f>
        <v>I</v>
      </c>
      <c r="F1561" s="139" t="s">
        <v>10397</v>
      </c>
      <c r="G1561" s="139" t="s">
        <v>4243</v>
      </c>
      <c r="H1561" s="125"/>
      <c r="I1561" s="220">
        <f>IF(G1560=BJB!$G4633,I1560+1,1)</f>
        <v>1</v>
      </c>
      <c r="J1561" s="912" t="s">
        <v>21661</v>
      </c>
      <c r="K1561" s="126" t="s">
        <v>6119</v>
      </c>
      <c r="L1561" s="104" t="s">
        <v>6477</v>
      </c>
      <c r="M1561" s="127" t="s">
        <v>6123</v>
      </c>
      <c r="N1561" s="120">
        <v>41355</v>
      </c>
      <c r="O1561" s="140">
        <v>75000000</v>
      </c>
      <c r="P1561" s="105" t="s">
        <v>15817</v>
      </c>
      <c r="Q1561" s="120">
        <v>41925</v>
      </c>
      <c r="R1561" s="105">
        <v>84182615</v>
      </c>
      <c r="S1561" s="146" t="s">
        <v>6086</v>
      </c>
      <c r="T1561" s="109">
        <v>42003</v>
      </c>
      <c r="U1561" s="141">
        <v>52500000</v>
      </c>
      <c r="V1561" s="109">
        <v>41974</v>
      </c>
      <c r="W1561" s="141">
        <v>52500000</v>
      </c>
      <c r="X1561" s="141">
        <v>0</v>
      </c>
      <c r="Y1561" s="141">
        <v>0</v>
      </c>
      <c r="Z1561" s="141">
        <v>0</v>
      </c>
      <c r="AA1561" s="112">
        <v>0</v>
      </c>
      <c r="AB1561" s="112"/>
      <c r="AC1561" s="141"/>
      <c r="AD1561" s="141"/>
      <c r="AE1561" s="106">
        <v>0</v>
      </c>
      <c r="AF1561" s="106">
        <v>0</v>
      </c>
      <c r="AG1561" s="106">
        <v>0</v>
      </c>
      <c r="AH1561" s="141"/>
      <c r="AI1561" s="141"/>
      <c r="AJ1561" s="141"/>
      <c r="AK1561" s="141"/>
      <c r="AL1561" s="141"/>
      <c r="AM1561" s="141"/>
      <c r="AN1561" s="114">
        <f t="shared" si="48"/>
        <v>0</v>
      </c>
      <c r="AO1561" s="114">
        <f t="shared" si="49"/>
        <v>52500000</v>
      </c>
      <c r="AP1561" s="114"/>
      <c r="AQ1561" s="114"/>
      <c r="AR1561" s="114"/>
      <c r="AS1561" s="114"/>
    </row>
    <row r="1562" spans="1:45" s="190" customFormat="1" ht="15" customHeight="1" x14ac:dyDescent="0.2">
      <c r="A1562" s="104"/>
      <c r="B1562" s="104">
        <f>VLOOKUP(BJB!$F$9:$F$5599,Ctrl!$B$4:$C$399,2,0)</f>
        <v>4</v>
      </c>
      <c r="C1562" s="104">
        <f>VLOOKUP(BJB!$G$9:$G$5599,Ctrl!$E$4:$F$399,2,0)</f>
        <v>1</v>
      </c>
      <c r="D1562" s="219">
        <v>1</v>
      </c>
      <c r="E1562" s="104" t="str">
        <f>VLOOKUP(BJB!$F$9:$F$5599,Ctrl!$B$4:$D$399,3,0)</f>
        <v>I</v>
      </c>
      <c r="F1562" s="139" t="s">
        <v>10397</v>
      </c>
      <c r="G1562" s="139" t="s">
        <v>4243</v>
      </c>
      <c r="H1562" s="125" t="s">
        <v>7695</v>
      </c>
      <c r="I1562" s="220">
        <f>IF(G1561=BJB!$G4635,I1561+1,1)</f>
        <v>1</v>
      </c>
      <c r="J1562" s="912" t="s">
        <v>21662</v>
      </c>
      <c r="K1562" s="121" t="s">
        <v>782</v>
      </c>
      <c r="L1562" s="227" t="s">
        <v>6477</v>
      </c>
      <c r="M1562" s="104" t="s">
        <v>4309</v>
      </c>
      <c r="N1562" s="120">
        <v>40511</v>
      </c>
      <c r="O1562" s="107">
        <v>15000000</v>
      </c>
      <c r="P1562" s="105" t="s">
        <v>6222</v>
      </c>
      <c r="Q1562" s="120" t="s">
        <v>6222</v>
      </c>
      <c r="R1562" s="890">
        <v>0</v>
      </c>
      <c r="S1562" s="146" t="s">
        <v>6861</v>
      </c>
      <c r="T1562" s="109">
        <v>40900</v>
      </c>
      <c r="U1562" s="118">
        <v>7893750</v>
      </c>
      <c r="V1562" s="109" t="s">
        <v>6222</v>
      </c>
      <c r="W1562" s="141">
        <v>0</v>
      </c>
      <c r="X1562" s="141">
        <v>0</v>
      </c>
      <c r="Y1562" s="141">
        <v>0</v>
      </c>
      <c r="Z1562" s="141">
        <v>0</v>
      </c>
      <c r="AA1562" s="112">
        <v>3058763</v>
      </c>
      <c r="AB1562" s="112"/>
      <c r="AC1562" s="132"/>
      <c r="AD1562" s="141"/>
      <c r="AE1562" s="106">
        <v>0</v>
      </c>
      <c r="AF1562" s="106">
        <v>0</v>
      </c>
      <c r="AG1562" s="106">
        <v>0</v>
      </c>
      <c r="AH1562" s="118"/>
      <c r="AI1562" s="118"/>
      <c r="AJ1562" s="118"/>
      <c r="AK1562" s="118"/>
      <c r="AL1562" s="118"/>
      <c r="AM1562" s="118"/>
      <c r="AN1562" s="114">
        <f t="shared" si="48"/>
        <v>3058763</v>
      </c>
      <c r="AO1562" s="114">
        <f t="shared" si="49"/>
        <v>4834987</v>
      </c>
      <c r="AP1562" s="114"/>
      <c r="AQ1562" s="114"/>
      <c r="AR1562" s="114"/>
      <c r="AS1562" s="114"/>
    </row>
    <row r="1563" spans="1:45" s="190" customFormat="1" ht="15" customHeight="1" x14ac:dyDescent="0.2">
      <c r="A1563" s="104"/>
      <c r="B1563" s="104">
        <f>VLOOKUP(BJB!$F$9:$F$5599,Ctrl!$B$4:$C$399,2,0)</f>
        <v>4</v>
      </c>
      <c r="C1563" s="104">
        <f>VLOOKUP(BJB!$G$9:$G$5599,Ctrl!$E$4:$F$399,2,0)</f>
        <v>1</v>
      </c>
      <c r="D1563" s="219">
        <v>1</v>
      </c>
      <c r="E1563" s="104" t="str">
        <f>VLOOKUP(BJB!$F$9:$F$5599,Ctrl!$B$4:$D$399,3,0)</f>
        <v>I</v>
      </c>
      <c r="F1563" s="139" t="s">
        <v>10397</v>
      </c>
      <c r="G1563" s="139" t="s">
        <v>4243</v>
      </c>
      <c r="H1563" s="125" t="s">
        <v>6754</v>
      </c>
      <c r="I1563" s="220">
        <f>IF(G1562=BJB!$G4637,I1562+1,1)</f>
        <v>1</v>
      </c>
      <c r="J1563" s="912" t="s">
        <v>21663</v>
      </c>
      <c r="K1563" s="121" t="s">
        <v>4343</v>
      </c>
      <c r="L1563" s="104" t="s">
        <v>6477</v>
      </c>
      <c r="M1563" s="104" t="s">
        <v>4344</v>
      </c>
      <c r="N1563" s="120">
        <v>40319</v>
      </c>
      <c r="O1563" s="107">
        <v>25000000</v>
      </c>
      <c r="P1563" s="105" t="s">
        <v>15818</v>
      </c>
      <c r="Q1563" s="120">
        <v>41081</v>
      </c>
      <c r="R1563" s="105">
        <v>26741666</v>
      </c>
      <c r="S1563" s="108" t="s">
        <v>4339</v>
      </c>
      <c r="T1563" s="109">
        <v>41137</v>
      </c>
      <c r="U1563" s="118">
        <v>18750000</v>
      </c>
      <c r="V1563" s="109">
        <v>41137</v>
      </c>
      <c r="W1563" s="141">
        <v>18750000</v>
      </c>
      <c r="X1563" s="141">
        <v>0</v>
      </c>
      <c r="Y1563" s="141">
        <v>0</v>
      </c>
      <c r="Z1563" s="141">
        <v>0</v>
      </c>
      <c r="AA1563" s="112">
        <v>18750000</v>
      </c>
      <c r="AB1563" s="112"/>
      <c r="AC1563" s="132"/>
      <c r="AD1563" s="141"/>
      <c r="AE1563" s="106">
        <v>0</v>
      </c>
      <c r="AF1563" s="106">
        <v>0</v>
      </c>
      <c r="AG1563" s="106">
        <v>0</v>
      </c>
      <c r="AH1563" s="118"/>
      <c r="AI1563" s="118"/>
      <c r="AJ1563" s="118"/>
      <c r="AK1563" s="118"/>
      <c r="AL1563" s="118"/>
      <c r="AM1563" s="118"/>
      <c r="AN1563" s="114">
        <f t="shared" si="48"/>
        <v>18750000</v>
      </c>
      <c r="AO1563" s="114">
        <f t="shared" si="49"/>
        <v>0</v>
      </c>
      <c r="AP1563" s="114"/>
      <c r="AQ1563" s="114"/>
      <c r="AR1563" s="114"/>
      <c r="AS1563" s="114"/>
    </row>
    <row r="1564" spans="1:45" s="190" customFormat="1" ht="15" customHeight="1" x14ac:dyDescent="0.2">
      <c r="A1564" s="104"/>
      <c r="B1564" s="104">
        <f>VLOOKUP(BJB!$F$9:$F$5599,Ctrl!$B$4:$C$399,2,0)</f>
        <v>4</v>
      </c>
      <c r="C1564" s="104">
        <f>VLOOKUP(BJB!$G$9:$G$5599,Ctrl!$E$4:$F$399,2,0)</f>
        <v>1</v>
      </c>
      <c r="D1564" s="219">
        <v>1</v>
      </c>
      <c r="E1564" s="104" t="str">
        <f>VLOOKUP(BJB!$F$9:$F$5599,Ctrl!$B$4:$D$399,3,0)</f>
        <v>I</v>
      </c>
      <c r="F1564" s="139" t="s">
        <v>10397</v>
      </c>
      <c r="G1564" s="139" t="s">
        <v>4243</v>
      </c>
      <c r="H1564" s="125" t="s">
        <v>6753</v>
      </c>
      <c r="I1564" s="220">
        <f>IF(G1563=BJB!$G4639,I1563+1,1)</f>
        <v>1</v>
      </c>
      <c r="J1564" s="912" t="s">
        <v>21664</v>
      </c>
      <c r="K1564" s="121" t="s">
        <v>4378</v>
      </c>
      <c r="L1564" s="104" t="s">
        <v>6477</v>
      </c>
      <c r="M1564" s="104" t="s">
        <v>4372</v>
      </c>
      <c r="N1564" s="120">
        <v>40291</v>
      </c>
      <c r="O1564" s="107">
        <v>14000000</v>
      </c>
      <c r="P1564" s="105" t="s">
        <v>15783</v>
      </c>
      <c r="Q1564" s="120">
        <v>41334</v>
      </c>
      <c r="R1564" s="105">
        <v>14566223</v>
      </c>
      <c r="S1564" s="108" t="s">
        <v>4376</v>
      </c>
      <c r="T1564" s="109">
        <v>41417</v>
      </c>
      <c r="U1564" s="118">
        <v>10500000</v>
      </c>
      <c r="V1564" s="109">
        <v>41417</v>
      </c>
      <c r="W1564" s="141">
        <v>10500000</v>
      </c>
      <c r="X1564" s="141">
        <v>0</v>
      </c>
      <c r="Y1564" s="141">
        <v>0</v>
      </c>
      <c r="Z1564" s="141">
        <v>0</v>
      </c>
      <c r="AA1564" s="112">
        <v>377788</v>
      </c>
      <c r="AB1564" s="112"/>
      <c r="AC1564" s="132"/>
      <c r="AD1564" s="141"/>
      <c r="AE1564" s="106">
        <v>0</v>
      </c>
      <c r="AF1564" s="106">
        <v>0</v>
      </c>
      <c r="AG1564" s="106">
        <v>0</v>
      </c>
      <c r="AH1564" s="118"/>
      <c r="AI1564" s="118"/>
      <c r="AJ1564" s="118"/>
      <c r="AK1564" s="118"/>
      <c r="AL1564" s="118"/>
      <c r="AM1564" s="118"/>
      <c r="AN1564" s="114">
        <f t="shared" si="48"/>
        <v>377788</v>
      </c>
      <c r="AO1564" s="114">
        <f t="shared" si="49"/>
        <v>10122212</v>
      </c>
      <c r="AP1564" s="114"/>
      <c r="AQ1564" s="114"/>
      <c r="AR1564" s="114"/>
      <c r="AS1564" s="114"/>
    </row>
    <row r="1565" spans="1:45" s="190" customFormat="1" ht="15" customHeight="1" x14ac:dyDescent="0.2">
      <c r="A1565" s="104"/>
      <c r="B1565" s="104">
        <f>VLOOKUP(BJB!$F$9:$F$5599,Ctrl!$B$4:$C$399,2,0)</f>
        <v>4</v>
      </c>
      <c r="C1565" s="104">
        <f>VLOOKUP(BJB!$G$9:$G$5599,Ctrl!$E$4:$F$399,2,0)</f>
        <v>1</v>
      </c>
      <c r="D1565" s="219">
        <v>1</v>
      </c>
      <c r="E1565" s="104" t="str">
        <f>VLOOKUP(BJB!$F$9:$F$5599,Ctrl!$B$4:$D$399,3,0)</f>
        <v>I</v>
      </c>
      <c r="F1565" s="139" t="s">
        <v>10397</v>
      </c>
      <c r="G1565" s="139" t="s">
        <v>4243</v>
      </c>
      <c r="H1565" s="125" t="s">
        <v>6756</v>
      </c>
      <c r="I1565" s="220">
        <f>IF(G1564=BJB!$G4640,I1564+1,1)</f>
        <v>1</v>
      </c>
      <c r="J1565" s="912" t="s">
        <v>21665</v>
      </c>
      <c r="K1565" s="126" t="s">
        <v>5489</v>
      </c>
      <c r="L1565" s="104" t="s">
        <v>6477</v>
      </c>
      <c r="M1565" s="127" t="s">
        <v>5490</v>
      </c>
      <c r="N1565" s="120">
        <v>41271</v>
      </c>
      <c r="O1565" s="140">
        <v>30000000</v>
      </c>
      <c r="P1565" s="105" t="s">
        <v>15819</v>
      </c>
      <c r="Q1565" s="120">
        <v>41624</v>
      </c>
      <c r="R1565" s="105">
        <v>30970609</v>
      </c>
      <c r="S1565" s="234" t="s">
        <v>127</v>
      </c>
      <c r="T1565" s="109">
        <v>41789</v>
      </c>
      <c r="U1565" s="141">
        <v>21000000</v>
      </c>
      <c r="V1565" s="109">
        <v>41760</v>
      </c>
      <c r="W1565" s="141">
        <v>21000000</v>
      </c>
      <c r="X1565" s="141">
        <v>0</v>
      </c>
      <c r="Y1565" s="141">
        <v>0</v>
      </c>
      <c r="Z1565" s="141">
        <v>0</v>
      </c>
      <c r="AA1565" s="112">
        <v>10709998</v>
      </c>
      <c r="AB1565" s="112"/>
      <c r="AC1565" s="132"/>
      <c r="AD1565" s="141"/>
      <c r="AE1565" s="106">
        <v>0</v>
      </c>
      <c r="AF1565" s="106">
        <v>0</v>
      </c>
      <c r="AG1565" s="106">
        <v>0</v>
      </c>
      <c r="AH1565" s="222"/>
      <c r="AI1565" s="141"/>
      <c r="AJ1565" s="141"/>
      <c r="AK1565" s="141"/>
      <c r="AL1565" s="141"/>
      <c r="AM1565" s="141"/>
      <c r="AN1565" s="114">
        <f t="shared" si="48"/>
        <v>10709998</v>
      </c>
      <c r="AO1565" s="114">
        <f t="shared" si="49"/>
        <v>10290002</v>
      </c>
      <c r="AP1565" s="114"/>
      <c r="AQ1565" s="114"/>
      <c r="AR1565" s="114"/>
      <c r="AS1565" s="114"/>
    </row>
    <row r="1566" spans="1:45" s="190" customFormat="1" ht="15" customHeight="1" x14ac:dyDescent="0.2">
      <c r="A1566" s="104"/>
      <c r="B1566" s="104">
        <f>VLOOKUP(BJB!$F$9:$F$5599,Ctrl!$B$4:$C$399,2,0)</f>
        <v>4</v>
      </c>
      <c r="C1566" s="104">
        <f>VLOOKUP(BJB!$G$9:$G$5599,Ctrl!$E$4:$F$399,2,0)</f>
        <v>1</v>
      </c>
      <c r="D1566" s="219">
        <v>1</v>
      </c>
      <c r="E1566" s="104" t="str">
        <f>VLOOKUP(BJB!$F$9:$F$5599,Ctrl!$B$4:$D$399,3,0)</f>
        <v>I</v>
      </c>
      <c r="F1566" s="139" t="s">
        <v>10397</v>
      </c>
      <c r="G1566" s="139" t="s">
        <v>4243</v>
      </c>
      <c r="H1566" s="125" t="s">
        <v>7697</v>
      </c>
      <c r="I1566" s="220">
        <f>IF(G1565=BJB!$G4641,I1565+1,1)</f>
        <v>1</v>
      </c>
      <c r="J1566" s="912" t="s">
        <v>21666</v>
      </c>
      <c r="K1566" s="126" t="s">
        <v>861</v>
      </c>
      <c r="L1566" s="104" t="s">
        <v>6477</v>
      </c>
      <c r="M1566" s="127" t="s">
        <v>5491</v>
      </c>
      <c r="N1566" s="120">
        <v>41159</v>
      </c>
      <c r="O1566" s="140">
        <v>50000000</v>
      </c>
      <c r="P1566" s="105" t="s">
        <v>15820</v>
      </c>
      <c r="Q1566" s="120">
        <v>41624</v>
      </c>
      <c r="R1566" s="105">
        <v>51160026</v>
      </c>
      <c r="S1566" s="234" t="s">
        <v>127</v>
      </c>
      <c r="T1566" s="109">
        <v>41789</v>
      </c>
      <c r="U1566" s="141">
        <v>35000000</v>
      </c>
      <c r="V1566" s="109">
        <v>41760</v>
      </c>
      <c r="W1566" s="141">
        <v>35000000</v>
      </c>
      <c r="X1566" s="141">
        <v>0</v>
      </c>
      <c r="Y1566" s="141">
        <v>0</v>
      </c>
      <c r="Z1566" s="141">
        <v>0</v>
      </c>
      <c r="AA1566" s="112">
        <v>162577</v>
      </c>
      <c r="AB1566" s="112"/>
      <c r="AC1566" s="132"/>
      <c r="AD1566" s="141"/>
      <c r="AE1566" s="106">
        <v>0</v>
      </c>
      <c r="AF1566" s="106">
        <v>0</v>
      </c>
      <c r="AG1566" s="106">
        <v>0</v>
      </c>
      <c r="AH1566" s="141"/>
      <c r="AI1566" s="141"/>
      <c r="AJ1566" s="141"/>
      <c r="AK1566" s="141"/>
      <c r="AL1566" s="141"/>
      <c r="AM1566" s="141"/>
      <c r="AN1566" s="114">
        <f t="shared" si="48"/>
        <v>162577</v>
      </c>
      <c r="AO1566" s="114">
        <f t="shared" si="49"/>
        <v>34837423</v>
      </c>
      <c r="AP1566" s="114"/>
      <c r="AQ1566" s="114"/>
      <c r="AR1566" s="114"/>
      <c r="AS1566" s="114"/>
    </row>
    <row r="1567" spans="1:45" s="190" customFormat="1" ht="15" customHeight="1" x14ac:dyDescent="0.2">
      <c r="A1567" s="104"/>
      <c r="B1567" s="104">
        <f>VLOOKUP(BJB!$F$9:$F$5599,Ctrl!$B$4:$C$399,2,0)</f>
        <v>4</v>
      </c>
      <c r="C1567" s="104">
        <f>VLOOKUP(BJB!$G$9:$G$5599,Ctrl!$E$4:$F$399,2,0)</f>
        <v>1</v>
      </c>
      <c r="D1567" s="219">
        <v>1</v>
      </c>
      <c r="E1567" s="104" t="str">
        <f>VLOOKUP(BJB!$F$9:$F$5599,Ctrl!$B$4:$D$399,3,0)</f>
        <v>I</v>
      </c>
      <c r="F1567" s="139" t="s">
        <v>10397</v>
      </c>
      <c r="G1567" s="139" t="s">
        <v>4243</v>
      </c>
      <c r="H1567" s="125"/>
      <c r="I1567" s="220">
        <f>IF(G1566=BJB!$G4643,I1566+1,1)</f>
        <v>1</v>
      </c>
      <c r="J1567" s="912" t="s">
        <v>21667</v>
      </c>
      <c r="K1567" s="121" t="s">
        <v>3843</v>
      </c>
      <c r="L1567" s="104" t="s">
        <v>6477</v>
      </c>
      <c r="M1567" s="104" t="s">
        <v>6122</v>
      </c>
      <c r="N1567" s="120">
        <v>41289</v>
      </c>
      <c r="O1567" s="105">
        <v>50000000</v>
      </c>
      <c r="P1567" s="105" t="s">
        <v>15821</v>
      </c>
      <c r="Q1567" s="120">
        <v>41827</v>
      </c>
      <c r="R1567" s="105">
        <v>55485834</v>
      </c>
      <c r="S1567" s="146" t="s">
        <v>7889</v>
      </c>
      <c r="T1567" s="109">
        <v>42114</v>
      </c>
      <c r="U1567" s="141">
        <v>35000000</v>
      </c>
      <c r="V1567" s="109">
        <v>42114</v>
      </c>
      <c r="W1567" s="141">
        <v>35000000</v>
      </c>
      <c r="X1567" s="141">
        <v>0</v>
      </c>
      <c r="Y1567" s="141">
        <v>0</v>
      </c>
      <c r="Z1567" s="141">
        <v>0</v>
      </c>
      <c r="AA1567" s="114">
        <v>0</v>
      </c>
      <c r="AB1567" s="114"/>
      <c r="AC1567" s="132"/>
      <c r="AD1567" s="141"/>
      <c r="AE1567" s="106">
        <v>0</v>
      </c>
      <c r="AF1567" s="106">
        <v>0</v>
      </c>
      <c r="AG1567" s="106">
        <v>0</v>
      </c>
      <c r="AH1567" s="141"/>
      <c r="AI1567" s="141"/>
      <c r="AJ1567" s="141"/>
      <c r="AK1567" s="141"/>
      <c r="AL1567" s="141"/>
      <c r="AM1567" s="141"/>
      <c r="AN1567" s="114">
        <f t="shared" si="48"/>
        <v>0</v>
      </c>
      <c r="AO1567" s="114">
        <f t="shared" si="49"/>
        <v>35000000</v>
      </c>
      <c r="AP1567" s="114"/>
      <c r="AQ1567" s="114"/>
      <c r="AR1567" s="114"/>
      <c r="AS1567" s="114"/>
    </row>
    <row r="1568" spans="1:45" s="190" customFormat="1" ht="15" customHeight="1" x14ac:dyDescent="0.2">
      <c r="A1568" s="104"/>
      <c r="B1568" s="104">
        <f>VLOOKUP(BJB!$F$9:$F$5599,Ctrl!$B$4:$C$399,2,0)</f>
        <v>4</v>
      </c>
      <c r="C1568" s="104">
        <f>VLOOKUP(BJB!$G$9:$G$5599,Ctrl!$E$4:$F$399,2,0)</f>
        <v>1</v>
      </c>
      <c r="D1568" s="219">
        <v>1</v>
      </c>
      <c r="E1568" s="104" t="str">
        <f>VLOOKUP(BJB!$F$9:$F$5599,Ctrl!$B$4:$D$399,3,0)</f>
        <v>I</v>
      </c>
      <c r="F1568" s="139" t="s">
        <v>10397</v>
      </c>
      <c r="G1568" s="139" t="s">
        <v>4243</v>
      </c>
      <c r="H1568" s="125" t="s">
        <v>10366</v>
      </c>
      <c r="I1568" s="220">
        <f>IF(G1567=BJB!$G4644,I1567+1,1)</f>
        <v>1</v>
      </c>
      <c r="J1568" s="912" t="s">
        <v>21668</v>
      </c>
      <c r="K1568" s="121" t="s">
        <v>7718</v>
      </c>
      <c r="L1568" s="104" t="s">
        <v>6477</v>
      </c>
      <c r="M1568" s="104" t="s">
        <v>4399</v>
      </c>
      <c r="N1568" s="120">
        <v>41050</v>
      </c>
      <c r="O1568" s="105">
        <v>100000000</v>
      </c>
      <c r="P1568" s="105" t="s">
        <v>6222</v>
      </c>
      <c r="Q1568" s="120" t="s">
        <v>6222</v>
      </c>
      <c r="R1568" s="890">
        <v>0</v>
      </c>
      <c r="S1568" s="146" t="s">
        <v>7889</v>
      </c>
      <c r="T1568" s="109">
        <v>42114</v>
      </c>
      <c r="U1568" s="141">
        <v>69457723</v>
      </c>
      <c r="V1568" s="109" t="s">
        <v>6222</v>
      </c>
      <c r="W1568" s="141">
        <v>0</v>
      </c>
      <c r="X1568" s="141">
        <v>0</v>
      </c>
      <c r="Y1568" s="141">
        <v>0</v>
      </c>
      <c r="Z1568" s="141">
        <v>0</v>
      </c>
      <c r="AA1568" s="114">
        <v>23431</v>
      </c>
      <c r="AB1568" s="114"/>
      <c r="AC1568" s="132"/>
      <c r="AD1568" s="141"/>
      <c r="AE1568" s="106">
        <v>0</v>
      </c>
      <c r="AF1568" s="106">
        <v>0</v>
      </c>
      <c r="AG1568" s="106">
        <v>0</v>
      </c>
      <c r="AH1568" s="141"/>
      <c r="AI1568" s="141"/>
      <c r="AJ1568" s="141"/>
      <c r="AK1568" s="141"/>
      <c r="AL1568" s="141"/>
      <c r="AM1568" s="141"/>
      <c r="AN1568" s="114">
        <f t="shared" si="48"/>
        <v>23431</v>
      </c>
      <c r="AO1568" s="114">
        <f t="shared" si="49"/>
        <v>69434292</v>
      </c>
      <c r="AP1568" s="114"/>
      <c r="AQ1568" s="114"/>
      <c r="AR1568" s="114"/>
      <c r="AS1568" s="114"/>
    </row>
    <row r="1569" spans="1:46" s="190" customFormat="1" ht="15" customHeight="1" x14ac:dyDescent="0.2">
      <c r="A1569" s="104"/>
      <c r="B1569" s="104">
        <f>VLOOKUP(BJB!$F$9:$F$5599,Ctrl!$B$4:$C$399,2,0)</f>
        <v>4</v>
      </c>
      <c r="C1569" s="104">
        <f>VLOOKUP(BJB!$G$9:$G$5599,Ctrl!$E$4:$F$399,2,0)</f>
        <v>1</v>
      </c>
      <c r="D1569" s="219">
        <v>1</v>
      </c>
      <c r="E1569" s="104" t="str">
        <f>VLOOKUP(BJB!$F$9:$F$5599,Ctrl!$B$4:$D$399,3,0)</f>
        <v>I</v>
      </c>
      <c r="F1569" s="139" t="s">
        <v>10397</v>
      </c>
      <c r="G1569" s="139" t="s">
        <v>4243</v>
      </c>
      <c r="H1569" s="125"/>
      <c r="I1569" s="220">
        <f>IF(G1568=BJB!$G4645,I1568+1,1)</f>
        <v>1</v>
      </c>
      <c r="J1569" s="912" t="s">
        <v>21669</v>
      </c>
      <c r="K1569" s="121" t="s">
        <v>7728</v>
      </c>
      <c r="L1569" s="104" t="s">
        <v>6477</v>
      </c>
      <c r="M1569" s="104" t="s">
        <v>7841</v>
      </c>
      <c r="N1569" s="120">
        <v>41218</v>
      </c>
      <c r="O1569" s="105">
        <v>50000000</v>
      </c>
      <c r="P1569" s="105" t="s">
        <v>15822</v>
      </c>
      <c r="Q1569" s="120">
        <v>42096</v>
      </c>
      <c r="R1569" s="105">
        <v>46086222</v>
      </c>
      <c r="S1569" s="146" t="s">
        <v>7895</v>
      </c>
      <c r="T1569" s="109">
        <v>42114</v>
      </c>
      <c r="U1569" s="141">
        <v>32260355</v>
      </c>
      <c r="V1569" s="109">
        <v>42114</v>
      </c>
      <c r="W1569" s="141">
        <v>32260355</v>
      </c>
      <c r="X1569" s="141">
        <v>0</v>
      </c>
      <c r="Y1569" s="141">
        <v>0</v>
      </c>
      <c r="Z1569" s="141">
        <v>0</v>
      </c>
      <c r="AA1569" s="114">
        <v>0</v>
      </c>
      <c r="AB1569" s="114"/>
      <c r="AC1569" s="132"/>
      <c r="AD1569" s="141"/>
      <c r="AE1569" s="106">
        <v>0</v>
      </c>
      <c r="AF1569" s="106">
        <v>0</v>
      </c>
      <c r="AG1569" s="106">
        <v>0</v>
      </c>
      <c r="AH1569" s="141"/>
      <c r="AI1569" s="141"/>
      <c r="AJ1569" s="141"/>
      <c r="AK1569" s="141"/>
      <c r="AL1569" s="141"/>
      <c r="AM1569" s="141"/>
      <c r="AN1569" s="114">
        <f t="shared" si="48"/>
        <v>0</v>
      </c>
      <c r="AO1569" s="114">
        <f t="shared" si="49"/>
        <v>32260355</v>
      </c>
      <c r="AP1569" s="114"/>
      <c r="AQ1569" s="114"/>
      <c r="AR1569" s="114"/>
      <c r="AS1569" s="114"/>
    </row>
    <row r="1570" spans="1:46" s="190" customFormat="1" ht="15" customHeight="1" x14ac:dyDescent="0.2">
      <c r="A1570" s="104"/>
      <c r="B1570" s="104">
        <f>VLOOKUP(BJB!$F$9:$F$5599,Ctrl!$B$4:$C$399,2,0)</f>
        <v>4</v>
      </c>
      <c r="C1570" s="104">
        <f>VLOOKUP(BJB!$G$9:$G$5599,Ctrl!$E$4:$F$399,2,0)</f>
        <v>1</v>
      </c>
      <c r="D1570" s="219">
        <v>1</v>
      </c>
      <c r="E1570" s="104" t="str">
        <f>VLOOKUP(BJB!$F$9:$F$5599,Ctrl!$B$4:$D$399,3,0)</f>
        <v>I</v>
      </c>
      <c r="F1570" s="139" t="s">
        <v>10397</v>
      </c>
      <c r="G1570" s="139" t="s">
        <v>4243</v>
      </c>
      <c r="H1570" s="125"/>
      <c r="I1570" s="220">
        <f>IF(G1569=BJB!$G4646,I1569+1,1)</f>
        <v>1</v>
      </c>
      <c r="J1570" s="912" t="s">
        <v>21670</v>
      </c>
      <c r="K1570" s="121" t="s">
        <v>7816</v>
      </c>
      <c r="L1570" s="104" t="s">
        <v>6477</v>
      </c>
      <c r="M1570" s="104" t="s">
        <v>5846</v>
      </c>
      <c r="N1570" s="120">
        <v>41355</v>
      </c>
      <c r="O1570" s="105">
        <v>40000000</v>
      </c>
      <c r="P1570" s="105" t="s">
        <v>15823</v>
      </c>
      <c r="Q1570" s="120">
        <v>41827</v>
      </c>
      <c r="R1570" s="105">
        <v>38505595</v>
      </c>
      <c r="S1570" s="146" t="s">
        <v>7942</v>
      </c>
      <c r="T1570" s="109">
        <v>42114</v>
      </c>
      <c r="U1570" s="141">
        <v>25771505</v>
      </c>
      <c r="V1570" s="109">
        <v>42114</v>
      </c>
      <c r="W1570" s="141">
        <v>25771505</v>
      </c>
      <c r="X1570" s="141">
        <v>0</v>
      </c>
      <c r="Y1570" s="141">
        <v>0</v>
      </c>
      <c r="Z1570" s="141">
        <v>0</v>
      </c>
      <c r="AA1570" s="114">
        <v>0</v>
      </c>
      <c r="AB1570" s="114"/>
      <c r="AC1570" s="132"/>
      <c r="AD1570" s="141"/>
      <c r="AE1570" s="106">
        <v>0</v>
      </c>
      <c r="AF1570" s="106">
        <v>0</v>
      </c>
      <c r="AG1570" s="106">
        <v>0</v>
      </c>
      <c r="AH1570" s="141"/>
      <c r="AI1570" s="141"/>
      <c r="AJ1570" s="141"/>
      <c r="AK1570" s="141"/>
      <c r="AL1570" s="141"/>
      <c r="AM1570" s="141"/>
      <c r="AN1570" s="114">
        <f t="shared" si="48"/>
        <v>0</v>
      </c>
      <c r="AO1570" s="114">
        <f t="shared" si="49"/>
        <v>25771505</v>
      </c>
      <c r="AP1570" s="114"/>
      <c r="AQ1570" s="114"/>
      <c r="AR1570" s="114"/>
      <c r="AS1570" s="114"/>
    </row>
    <row r="1571" spans="1:46" s="190" customFormat="1" ht="15" customHeight="1" x14ac:dyDescent="0.2">
      <c r="A1571" s="104"/>
      <c r="B1571" s="104">
        <f>VLOOKUP(BJB!$F$9:$F$5599,Ctrl!$B$4:$C$399,2,0)</f>
        <v>4</v>
      </c>
      <c r="C1571" s="104">
        <f>VLOOKUP(BJB!$G$9:$G$5599,Ctrl!$E$4:$F$399,2,0)</f>
        <v>1</v>
      </c>
      <c r="D1571" s="219">
        <v>1</v>
      </c>
      <c r="E1571" s="104" t="str">
        <f>VLOOKUP(BJB!$F$9:$F$5599,Ctrl!$B$4:$D$399,3,0)</f>
        <v>I</v>
      </c>
      <c r="F1571" s="139" t="s">
        <v>10397</v>
      </c>
      <c r="G1571" s="139" t="s">
        <v>4243</v>
      </c>
      <c r="H1571" s="125"/>
      <c r="I1571" s="220">
        <f>IF(G1570=BJB!$G4647,I1570+1,1)</f>
        <v>1</v>
      </c>
      <c r="J1571" s="912" t="s">
        <v>21671</v>
      </c>
      <c r="K1571" s="121" t="s">
        <v>7817</v>
      </c>
      <c r="L1571" s="104" t="s">
        <v>6477</v>
      </c>
      <c r="M1571" s="104" t="s">
        <v>7841</v>
      </c>
      <c r="N1571" s="120">
        <v>41218</v>
      </c>
      <c r="O1571" s="105">
        <v>30000000</v>
      </c>
      <c r="P1571" s="105" t="s">
        <v>15741</v>
      </c>
      <c r="Q1571" s="120">
        <v>41922</v>
      </c>
      <c r="R1571" s="105">
        <v>22756741</v>
      </c>
      <c r="S1571" s="146" t="s">
        <v>7942</v>
      </c>
      <c r="T1571" s="109">
        <v>42114</v>
      </c>
      <c r="U1571" s="141">
        <v>15929719</v>
      </c>
      <c r="V1571" s="109">
        <v>42114</v>
      </c>
      <c r="W1571" s="141">
        <v>15929719</v>
      </c>
      <c r="X1571" s="141">
        <v>0</v>
      </c>
      <c r="Y1571" s="141">
        <v>0</v>
      </c>
      <c r="Z1571" s="141">
        <v>0</v>
      </c>
      <c r="AA1571" s="114">
        <v>0</v>
      </c>
      <c r="AB1571" s="114"/>
      <c r="AC1571" s="132"/>
      <c r="AD1571" s="141"/>
      <c r="AE1571" s="106">
        <v>0</v>
      </c>
      <c r="AF1571" s="106">
        <v>0</v>
      </c>
      <c r="AG1571" s="106">
        <v>0</v>
      </c>
      <c r="AH1571" s="141"/>
      <c r="AI1571" s="141"/>
      <c r="AJ1571" s="141"/>
      <c r="AK1571" s="141"/>
      <c r="AL1571" s="141"/>
      <c r="AM1571" s="141"/>
      <c r="AN1571" s="114">
        <f t="shared" si="48"/>
        <v>0</v>
      </c>
      <c r="AO1571" s="114">
        <f t="shared" si="49"/>
        <v>15929719</v>
      </c>
      <c r="AP1571" s="114"/>
      <c r="AQ1571" s="114"/>
      <c r="AR1571" s="114"/>
      <c r="AS1571" s="114"/>
    </row>
    <row r="1572" spans="1:46" s="190" customFormat="1" ht="15" customHeight="1" x14ac:dyDescent="0.2">
      <c r="A1572" s="104"/>
      <c r="B1572" s="104">
        <f>VLOOKUP(BJB!$F$9:$F$5599,Ctrl!$B$4:$C$399,2,0)</f>
        <v>4</v>
      </c>
      <c r="C1572" s="104">
        <f>VLOOKUP(BJB!$G$9:$G$5599,Ctrl!$E$4:$F$399,2,0)</f>
        <v>1</v>
      </c>
      <c r="D1572" s="219">
        <v>1</v>
      </c>
      <c r="E1572" s="104" t="str">
        <f>VLOOKUP(BJB!$F$9:$F$5599,Ctrl!$B$4:$D$399,3,0)</f>
        <v>I</v>
      </c>
      <c r="F1572" s="139" t="s">
        <v>10397</v>
      </c>
      <c r="G1572" s="139" t="s">
        <v>4243</v>
      </c>
      <c r="H1572" s="125"/>
      <c r="I1572" s="220">
        <f>IF(G1571=BJB!$G4649,I1571+1,1)</f>
        <v>1</v>
      </c>
      <c r="J1572" s="912" t="s">
        <v>21672</v>
      </c>
      <c r="K1572" s="121" t="s">
        <v>7819</v>
      </c>
      <c r="L1572" s="104" t="s">
        <v>6477</v>
      </c>
      <c r="M1572" s="104" t="s">
        <v>4322</v>
      </c>
      <c r="N1572" s="120">
        <v>40653</v>
      </c>
      <c r="O1572" s="105">
        <v>50000000</v>
      </c>
      <c r="P1572" s="105" t="s">
        <v>15824</v>
      </c>
      <c r="Q1572" s="120">
        <v>41702</v>
      </c>
      <c r="R1572" s="105">
        <v>47377443</v>
      </c>
      <c r="S1572" s="146" t="s">
        <v>7942</v>
      </c>
      <c r="T1572" s="109">
        <v>42114</v>
      </c>
      <c r="U1572" s="141">
        <v>29178178</v>
      </c>
      <c r="V1572" s="109">
        <v>42114</v>
      </c>
      <c r="W1572" s="141">
        <v>29178178</v>
      </c>
      <c r="X1572" s="141">
        <v>0</v>
      </c>
      <c r="Y1572" s="141">
        <v>0</v>
      </c>
      <c r="Z1572" s="141">
        <v>0</v>
      </c>
      <c r="AA1572" s="114">
        <v>0</v>
      </c>
      <c r="AB1572" s="114"/>
      <c r="AC1572" s="132"/>
      <c r="AD1572" s="141"/>
      <c r="AE1572" s="106">
        <v>0</v>
      </c>
      <c r="AF1572" s="106">
        <v>0</v>
      </c>
      <c r="AG1572" s="106">
        <v>0</v>
      </c>
      <c r="AH1572" s="141"/>
      <c r="AI1572" s="141"/>
      <c r="AJ1572" s="141"/>
      <c r="AK1572" s="141"/>
      <c r="AL1572" s="141"/>
      <c r="AM1572" s="141"/>
      <c r="AN1572" s="114">
        <f t="shared" si="48"/>
        <v>0</v>
      </c>
      <c r="AO1572" s="114">
        <f t="shared" si="49"/>
        <v>29178178</v>
      </c>
      <c r="AP1572" s="114"/>
      <c r="AQ1572" s="114"/>
      <c r="AR1572" s="114"/>
      <c r="AS1572" s="114"/>
    </row>
    <row r="1573" spans="1:46" s="190" customFormat="1" ht="15" customHeight="1" x14ac:dyDescent="0.2">
      <c r="A1573" s="104"/>
      <c r="B1573" s="104">
        <f>VLOOKUP(BJB!$F$9:$F$5599,Ctrl!$B$4:$C$399,2,0)</f>
        <v>4</v>
      </c>
      <c r="C1573" s="104">
        <f>VLOOKUP(BJB!$G$9:$G$5599,Ctrl!$E$4:$F$399,2,0)</f>
        <v>1</v>
      </c>
      <c r="D1573" s="219">
        <v>1</v>
      </c>
      <c r="E1573" s="104" t="str">
        <f>VLOOKUP(BJB!$F$9:$F$5599,Ctrl!$B$4:$D$399,3,0)</f>
        <v>I</v>
      </c>
      <c r="F1573" s="139" t="s">
        <v>10397</v>
      </c>
      <c r="G1573" s="139" t="s">
        <v>4243</v>
      </c>
      <c r="H1573" s="125"/>
      <c r="I1573" s="220">
        <f>IF(G1572=BJB!$G4650,I1572+1,1)</f>
        <v>1</v>
      </c>
      <c r="J1573" s="912" t="s">
        <v>21673</v>
      </c>
      <c r="K1573" s="121" t="s">
        <v>8047</v>
      </c>
      <c r="L1573" s="104" t="s">
        <v>6477</v>
      </c>
      <c r="M1573" s="104" t="s">
        <v>8149</v>
      </c>
      <c r="N1573" s="120">
        <v>41416</v>
      </c>
      <c r="O1573" s="105">
        <v>35000000</v>
      </c>
      <c r="P1573" s="105" t="s">
        <v>15825</v>
      </c>
      <c r="Q1573" s="120">
        <v>42025</v>
      </c>
      <c r="R1573" s="105">
        <v>23292635</v>
      </c>
      <c r="S1573" s="146" t="s">
        <v>8214</v>
      </c>
      <c r="T1573" s="109">
        <v>42145</v>
      </c>
      <c r="U1573" s="141">
        <v>16304845</v>
      </c>
      <c r="V1573" s="109">
        <v>42145</v>
      </c>
      <c r="W1573" s="141">
        <v>16304845</v>
      </c>
      <c r="X1573" s="141">
        <v>0</v>
      </c>
      <c r="Y1573" s="141">
        <v>0</v>
      </c>
      <c r="Z1573" s="141">
        <v>0</v>
      </c>
      <c r="AA1573" s="114">
        <v>0</v>
      </c>
      <c r="AB1573" s="114"/>
      <c r="AC1573" s="132"/>
      <c r="AD1573" s="141"/>
      <c r="AE1573" s="106">
        <v>0</v>
      </c>
      <c r="AF1573" s="106">
        <v>0</v>
      </c>
      <c r="AG1573" s="106">
        <v>0</v>
      </c>
      <c r="AH1573" s="106"/>
      <c r="AI1573" s="106"/>
      <c r="AJ1573" s="106"/>
      <c r="AK1573" s="106"/>
      <c r="AL1573" s="106"/>
      <c r="AM1573" s="106"/>
      <c r="AN1573" s="114">
        <f t="shared" si="48"/>
        <v>0</v>
      </c>
      <c r="AO1573" s="114">
        <f t="shared" si="49"/>
        <v>16304845</v>
      </c>
      <c r="AP1573" s="114"/>
      <c r="AQ1573" s="114"/>
      <c r="AR1573" s="114"/>
      <c r="AS1573" s="114"/>
      <c r="AT1573" s="191"/>
    </row>
    <row r="1574" spans="1:46" s="190" customFormat="1" ht="15" customHeight="1" x14ac:dyDescent="0.2">
      <c r="A1574" s="104"/>
      <c r="B1574" s="104">
        <f>VLOOKUP(BJB!$F$9:$F$5599,Ctrl!$B$4:$C$399,2,0)</f>
        <v>4</v>
      </c>
      <c r="C1574" s="104">
        <f>VLOOKUP(BJB!$G$9:$G$5599,Ctrl!$E$4:$F$399,2,0)</f>
        <v>1</v>
      </c>
      <c r="D1574" s="219">
        <v>1</v>
      </c>
      <c r="E1574" s="104" t="str">
        <f>VLOOKUP(BJB!$F$9:$F$5599,Ctrl!$B$4:$D$399,3,0)</f>
        <v>I</v>
      </c>
      <c r="F1574" s="139" t="s">
        <v>10584</v>
      </c>
      <c r="G1574" s="139" t="s">
        <v>8029</v>
      </c>
      <c r="H1574" s="125"/>
      <c r="I1574" s="220">
        <f>IF(G1573=BJB!$G4651,I1573+1,1)</f>
        <v>1</v>
      </c>
      <c r="J1574" s="912" t="s">
        <v>21674</v>
      </c>
      <c r="K1574" s="121" t="s">
        <v>10901</v>
      </c>
      <c r="L1574" s="104" t="s">
        <v>6477</v>
      </c>
      <c r="M1574" s="104" t="s">
        <v>6121</v>
      </c>
      <c r="N1574" s="120">
        <v>41400</v>
      </c>
      <c r="O1574" s="105">
        <v>20000000</v>
      </c>
      <c r="P1574" s="105" t="s">
        <v>15826</v>
      </c>
      <c r="Q1574" s="120">
        <v>41948</v>
      </c>
      <c r="R1574" s="105">
        <v>22949975.82</v>
      </c>
      <c r="S1574" s="146" t="s">
        <v>8246</v>
      </c>
      <c r="T1574" s="109">
        <v>42151</v>
      </c>
      <c r="U1574" s="141">
        <v>13279382</v>
      </c>
      <c r="V1574" s="109">
        <v>42151</v>
      </c>
      <c r="W1574" s="141">
        <v>13279382</v>
      </c>
      <c r="X1574" s="141">
        <v>0</v>
      </c>
      <c r="Y1574" s="141">
        <v>0</v>
      </c>
      <c r="Z1574" s="141">
        <v>0</v>
      </c>
      <c r="AA1574" s="114">
        <v>0</v>
      </c>
      <c r="AB1574" s="114"/>
      <c r="AC1574" s="132"/>
      <c r="AD1574" s="141"/>
      <c r="AE1574" s="106">
        <v>0</v>
      </c>
      <c r="AF1574" s="106">
        <v>0</v>
      </c>
      <c r="AG1574" s="106">
        <v>0</v>
      </c>
      <c r="AH1574" s="106"/>
      <c r="AI1574" s="106"/>
      <c r="AJ1574" s="106"/>
      <c r="AK1574" s="106"/>
      <c r="AL1574" s="106"/>
      <c r="AM1574" s="106"/>
      <c r="AN1574" s="114">
        <f t="shared" si="48"/>
        <v>0</v>
      </c>
      <c r="AO1574" s="114">
        <f t="shared" si="49"/>
        <v>13279382</v>
      </c>
      <c r="AP1574" s="114"/>
      <c r="AQ1574" s="114"/>
      <c r="AR1574" s="114"/>
      <c r="AS1574" s="114"/>
    </row>
    <row r="1575" spans="1:46" s="190" customFormat="1" ht="15" customHeight="1" x14ac:dyDescent="0.2">
      <c r="A1575" s="104"/>
      <c r="B1575" s="104">
        <f>VLOOKUP(BJB!$F$9:$F$5599,Ctrl!$B$4:$C$399,2,0)</f>
        <v>4</v>
      </c>
      <c r="C1575" s="104">
        <f>VLOOKUP(BJB!$G$9:$G$5599,Ctrl!$E$4:$F$399,2,0)</f>
        <v>1</v>
      </c>
      <c r="D1575" s="219">
        <v>1</v>
      </c>
      <c r="E1575" s="104" t="str">
        <f>VLOOKUP(BJB!$F$9:$F$5599,Ctrl!$B$4:$D$399,3,0)</f>
        <v>I</v>
      </c>
      <c r="F1575" s="139" t="s">
        <v>10397</v>
      </c>
      <c r="G1575" s="139" t="s">
        <v>4243</v>
      </c>
      <c r="H1575" s="125">
        <v>1110225000052</v>
      </c>
      <c r="I1575" s="220">
        <f>IF(G1574=BJB!$G4652,I1574+1,1)</f>
        <v>1</v>
      </c>
      <c r="J1575" s="912" t="s">
        <v>21675</v>
      </c>
      <c r="K1575" s="121" t="s">
        <v>7341</v>
      </c>
      <c r="L1575" s="104" t="s">
        <v>6477</v>
      </c>
      <c r="M1575" s="104" t="s">
        <v>4322</v>
      </c>
      <c r="N1575" s="120">
        <v>40653</v>
      </c>
      <c r="O1575" s="105">
        <v>25000000</v>
      </c>
      <c r="P1575" s="105" t="s">
        <v>15827</v>
      </c>
      <c r="Q1575" s="120">
        <v>41864</v>
      </c>
      <c r="R1575" s="105">
        <v>26491869</v>
      </c>
      <c r="S1575" s="146" t="s">
        <v>7345</v>
      </c>
      <c r="T1575" s="109">
        <v>42094</v>
      </c>
      <c r="U1575" s="141">
        <v>17500000</v>
      </c>
      <c r="V1575" s="109">
        <v>42094</v>
      </c>
      <c r="W1575" s="141">
        <v>17500000</v>
      </c>
      <c r="X1575" s="141">
        <v>0</v>
      </c>
      <c r="Y1575" s="141">
        <v>0</v>
      </c>
      <c r="Z1575" s="141">
        <v>0</v>
      </c>
      <c r="AA1575" s="114">
        <v>17500000</v>
      </c>
      <c r="AB1575" s="114"/>
      <c r="AC1575" s="132"/>
      <c r="AD1575" s="141"/>
      <c r="AE1575" s="106">
        <v>0</v>
      </c>
      <c r="AF1575" s="106">
        <v>0</v>
      </c>
      <c r="AG1575" s="106">
        <v>0</v>
      </c>
      <c r="AH1575" s="141"/>
      <c r="AI1575" s="141"/>
      <c r="AJ1575" s="141"/>
      <c r="AK1575" s="141"/>
      <c r="AL1575" s="141"/>
      <c r="AM1575" s="141"/>
      <c r="AN1575" s="114">
        <f t="shared" si="48"/>
        <v>17500000</v>
      </c>
      <c r="AO1575" s="114">
        <f t="shared" si="49"/>
        <v>0</v>
      </c>
      <c r="AP1575" s="114"/>
      <c r="AQ1575" s="114"/>
      <c r="AR1575" s="114"/>
      <c r="AS1575" s="114"/>
    </row>
    <row r="1576" spans="1:46" s="190" customFormat="1" ht="15" customHeight="1" x14ac:dyDescent="0.2">
      <c r="A1576" s="104"/>
      <c r="B1576" s="104">
        <f>VLOOKUP(BJB!$F$9:$F$5599,Ctrl!$B$4:$C$399,2,0)</f>
        <v>4</v>
      </c>
      <c r="C1576" s="104">
        <f>VLOOKUP(BJB!$G$9:$G$5599,Ctrl!$E$4:$F$399,2,0)</f>
        <v>2</v>
      </c>
      <c r="D1576" s="219">
        <v>1</v>
      </c>
      <c r="E1576" s="104" t="str">
        <f>VLOOKUP(BJB!$F$9:$F$5599,Ctrl!$B$4:$D$399,3,0)</f>
        <v>I</v>
      </c>
      <c r="F1576" s="139" t="s">
        <v>10397</v>
      </c>
      <c r="G1576" s="139" t="s">
        <v>10279</v>
      </c>
      <c r="H1576" s="125"/>
      <c r="I1576" s="220">
        <f>IF(G1575=BJB!$G4653,I1575+1,1)</f>
        <v>1</v>
      </c>
      <c r="J1576" s="912" t="s">
        <v>21676</v>
      </c>
      <c r="K1576" s="121" t="s">
        <v>3490</v>
      </c>
      <c r="L1576" s="104" t="s">
        <v>6477</v>
      </c>
      <c r="M1576" s="104" t="s">
        <v>4475</v>
      </c>
      <c r="N1576" s="120">
        <v>40718</v>
      </c>
      <c r="O1576" s="105">
        <v>20000000</v>
      </c>
      <c r="P1576" s="105" t="s">
        <v>15828</v>
      </c>
      <c r="Q1576" s="120">
        <v>41830</v>
      </c>
      <c r="R1576" s="105">
        <v>25637715</v>
      </c>
      <c r="S1576" s="146" t="s">
        <v>7344</v>
      </c>
      <c r="T1576" s="109">
        <v>42081</v>
      </c>
      <c r="U1576" s="141">
        <v>14000000</v>
      </c>
      <c r="V1576" s="109">
        <v>42081</v>
      </c>
      <c r="W1576" s="141">
        <v>14000000</v>
      </c>
      <c r="X1576" s="141">
        <v>0</v>
      </c>
      <c r="Y1576" s="141">
        <v>0</v>
      </c>
      <c r="Z1576" s="141">
        <v>0</v>
      </c>
      <c r="AA1576" s="114">
        <v>0</v>
      </c>
      <c r="AB1576" s="114"/>
      <c r="AC1576" s="132"/>
      <c r="AD1576" s="141"/>
      <c r="AE1576" s="106">
        <v>0</v>
      </c>
      <c r="AF1576" s="106">
        <v>0</v>
      </c>
      <c r="AG1576" s="106">
        <v>0</v>
      </c>
      <c r="AH1576" s="141"/>
      <c r="AI1576" s="141"/>
      <c r="AJ1576" s="141"/>
      <c r="AK1576" s="141"/>
      <c r="AL1576" s="141"/>
      <c r="AM1576" s="141"/>
      <c r="AN1576" s="114">
        <f t="shared" si="48"/>
        <v>0</v>
      </c>
      <c r="AO1576" s="114">
        <f t="shared" si="49"/>
        <v>14000000</v>
      </c>
      <c r="AP1576" s="114"/>
      <c r="AQ1576" s="114"/>
      <c r="AR1576" s="114"/>
      <c r="AS1576" s="114"/>
    </row>
    <row r="1577" spans="1:46" s="190" customFormat="1" ht="15" customHeight="1" x14ac:dyDescent="0.2">
      <c r="A1577" s="104"/>
      <c r="B1577" s="104">
        <f>VLOOKUP(BJB!$F$9:$F$5599,Ctrl!$B$4:$C$399,2,0)</f>
        <v>4</v>
      </c>
      <c r="C1577" s="104">
        <f>VLOOKUP(BJB!$G$9:$G$5599,Ctrl!$E$4:$F$399,2,0)</f>
        <v>2</v>
      </c>
      <c r="D1577" s="219">
        <v>1</v>
      </c>
      <c r="E1577" s="104" t="str">
        <f>VLOOKUP(BJB!$F$9:$F$5599,Ctrl!$B$4:$D$399,3,0)</f>
        <v>I</v>
      </c>
      <c r="F1577" s="139" t="s">
        <v>10397</v>
      </c>
      <c r="G1577" s="139" t="s">
        <v>10279</v>
      </c>
      <c r="H1577" s="125"/>
      <c r="I1577" s="220">
        <f>IF(G1576=BJB!$G4654,I1576+1,1)</f>
        <v>1</v>
      </c>
      <c r="J1577" s="912" t="s">
        <v>21677</v>
      </c>
      <c r="K1577" s="121" t="s">
        <v>4408</v>
      </c>
      <c r="L1577" s="104" t="s">
        <v>6477</v>
      </c>
      <c r="M1577" s="104" t="s">
        <v>4409</v>
      </c>
      <c r="N1577" s="120">
        <v>39920</v>
      </c>
      <c r="O1577" s="112">
        <v>50000000</v>
      </c>
      <c r="P1577" s="105" t="s">
        <v>6222</v>
      </c>
      <c r="Q1577" s="120" t="s">
        <v>6222</v>
      </c>
      <c r="R1577" s="890">
        <v>0</v>
      </c>
      <c r="S1577" s="108" t="s">
        <v>6855</v>
      </c>
      <c r="T1577" s="120">
        <v>40451</v>
      </c>
      <c r="U1577" s="112">
        <v>37056003</v>
      </c>
      <c r="V1577" s="109" t="s">
        <v>6222</v>
      </c>
      <c r="W1577" s="141">
        <v>0</v>
      </c>
      <c r="X1577" s="141">
        <v>0</v>
      </c>
      <c r="Y1577" s="141">
        <v>0</v>
      </c>
      <c r="Z1577" s="141">
        <v>0</v>
      </c>
      <c r="AA1577" s="112">
        <v>37056003</v>
      </c>
      <c r="AB1577" s="112"/>
      <c r="AC1577" s="112"/>
      <c r="AD1577" s="141"/>
      <c r="AE1577" s="106">
        <v>0</v>
      </c>
      <c r="AF1577" s="106">
        <v>0</v>
      </c>
      <c r="AG1577" s="106">
        <v>0</v>
      </c>
      <c r="AH1577" s="112"/>
      <c r="AI1577" s="112"/>
      <c r="AJ1577" s="112"/>
      <c r="AK1577" s="112"/>
      <c r="AL1577" s="112"/>
      <c r="AM1577" s="112"/>
      <c r="AN1577" s="114">
        <f t="shared" si="48"/>
        <v>37056003</v>
      </c>
      <c r="AO1577" s="114">
        <f t="shared" si="49"/>
        <v>0</v>
      </c>
      <c r="AP1577" s="114"/>
      <c r="AQ1577" s="114"/>
      <c r="AR1577" s="114"/>
      <c r="AS1577" s="114"/>
    </row>
    <row r="1578" spans="1:46" s="190" customFormat="1" ht="15" customHeight="1" x14ac:dyDescent="0.2">
      <c r="A1578" s="104"/>
      <c r="B1578" s="104">
        <f>VLOOKUP(BJB!$F$9:$F$5599,Ctrl!$B$4:$C$399,2,0)</f>
        <v>4</v>
      </c>
      <c r="C1578" s="104">
        <f>VLOOKUP(BJB!$G$9:$G$5599,Ctrl!$E$4:$F$399,2,0)</f>
        <v>2</v>
      </c>
      <c r="D1578" s="219">
        <v>1</v>
      </c>
      <c r="E1578" s="104" t="str">
        <f>VLOOKUP(BJB!$F$9:$F$5599,Ctrl!$B$4:$D$399,3,0)</f>
        <v>I</v>
      </c>
      <c r="F1578" s="139" t="s">
        <v>10397</v>
      </c>
      <c r="G1578" s="139" t="s">
        <v>10279</v>
      </c>
      <c r="H1578" s="125">
        <v>1090303000075</v>
      </c>
      <c r="I1578" s="220">
        <f>IF(G1577=BJB!$G4655,I1577+1,1)</f>
        <v>1</v>
      </c>
      <c r="J1578" s="912" t="s">
        <v>21678</v>
      </c>
      <c r="K1578" s="121" t="s">
        <v>4410</v>
      </c>
      <c r="L1578" s="104" t="s">
        <v>6477</v>
      </c>
      <c r="M1578" s="104" t="s">
        <v>4409</v>
      </c>
      <c r="N1578" s="109">
        <v>39920</v>
      </c>
      <c r="O1578" s="112">
        <v>30000000</v>
      </c>
      <c r="P1578" s="105" t="s">
        <v>6222</v>
      </c>
      <c r="Q1578" s="120" t="s">
        <v>6222</v>
      </c>
      <c r="R1578" s="890">
        <v>0</v>
      </c>
      <c r="S1578" s="108" t="s">
        <v>6855</v>
      </c>
      <c r="T1578" s="109">
        <v>40451</v>
      </c>
      <c r="U1578" s="112">
        <v>22500000</v>
      </c>
      <c r="V1578" s="109" t="s">
        <v>6222</v>
      </c>
      <c r="W1578" s="141">
        <v>0</v>
      </c>
      <c r="X1578" s="141">
        <v>0</v>
      </c>
      <c r="Y1578" s="141">
        <v>0</v>
      </c>
      <c r="Z1578" s="141">
        <v>0</v>
      </c>
      <c r="AA1578" s="150">
        <v>8612080</v>
      </c>
      <c r="AB1578" s="150"/>
      <c r="AC1578" s="132"/>
      <c r="AD1578" s="141"/>
      <c r="AE1578" s="106">
        <v>0</v>
      </c>
      <c r="AF1578" s="106">
        <v>0</v>
      </c>
      <c r="AG1578" s="106">
        <v>0</v>
      </c>
      <c r="AH1578" s="222"/>
      <c r="AI1578" s="112"/>
      <c r="AJ1578" s="112"/>
      <c r="AK1578" s="112"/>
      <c r="AL1578" s="112"/>
      <c r="AM1578" s="112"/>
      <c r="AN1578" s="114">
        <f t="shared" si="48"/>
        <v>8612080</v>
      </c>
      <c r="AO1578" s="114">
        <f t="shared" si="49"/>
        <v>13887920</v>
      </c>
      <c r="AP1578" s="114"/>
      <c r="AQ1578" s="114"/>
      <c r="AR1578" s="114"/>
      <c r="AS1578" s="114"/>
    </row>
    <row r="1579" spans="1:46" s="190" customFormat="1" ht="15" customHeight="1" x14ac:dyDescent="0.2">
      <c r="A1579" s="104"/>
      <c r="B1579" s="104">
        <f>VLOOKUP(BJB!$F$9:$F$5599,Ctrl!$B$4:$C$399,2,0)</f>
        <v>4</v>
      </c>
      <c r="C1579" s="104">
        <f>VLOOKUP(BJB!$G$9:$G$5599,Ctrl!$E$4:$F$399,2,0)</f>
        <v>2</v>
      </c>
      <c r="D1579" s="219">
        <v>1</v>
      </c>
      <c r="E1579" s="104" t="str">
        <f>VLOOKUP(BJB!$F$9:$F$5599,Ctrl!$B$4:$D$399,3,0)</f>
        <v>I</v>
      </c>
      <c r="F1579" s="139" t="s">
        <v>10397</v>
      </c>
      <c r="G1579" s="139" t="s">
        <v>10279</v>
      </c>
      <c r="H1579" s="125"/>
      <c r="I1579" s="220">
        <f>IF(G1578=BJB!$G4656,I1578+1,1)</f>
        <v>1</v>
      </c>
      <c r="J1579" s="912" t="s">
        <v>21679</v>
      </c>
      <c r="K1579" s="121" t="s">
        <v>759</v>
      </c>
      <c r="L1579" s="104" t="s">
        <v>6477</v>
      </c>
      <c r="M1579" s="104" t="s">
        <v>4411</v>
      </c>
      <c r="N1579" s="120">
        <v>40101</v>
      </c>
      <c r="O1579" s="106">
        <v>40000000</v>
      </c>
      <c r="P1579" s="105" t="s">
        <v>6222</v>
      </c>
      <c r="Q1579" s="120" t="s">
        <v>6222</v>
      </c>
      <c r="R1579" s="890">
        <v>0</v>
      </c>
      <c r="S1579" s="108" t="s">
        <v>7077</v>
      </c>
      <c r="T1579" s="109">
        <v>40599</v>
      </c>
      <c r="U1579" s="144">
        <v>30000000</v>
      </c>
      <c r="V1579" s="109" t="s">
        <v>6222</v>
      </c>
      <c r="W1579" s="141">
        <v>0</v>
      </c>
      <c r="X1579" s="141">
        <v>0</v>
      </c>
      <c r="Y1579" s="141">
        <v>0</v>
      </c>
      <c r="Z1579" s="141">
        <v>0</v>
      </c>
      <c r="AA1579" s="114">
        <v>0</v>
      </c>
      <c r="AB1579" s="114"/>
      <c r="AC1579" s="144"/>
      <c r="AD1579" s="141"/>
      <c r="AE1579" s="106">
        <v>0</v>
      </c>
      <c r="AF1579" s="106">
        <v>0</v>
      </c>
      <c r="AG1579" s="106">
        <v>0</v>
      </c>
      <c r="AH1579" s="144"/>
      <c r="AI1579" s="144"/>
      <c r="AJ1579" s="144"/>
      <c r="AK1579" s="144"/>
      <c r="AL1579" s="144"/>
      <c r="AM1579" s="144"/>
      <c r="AN1579" s="114">
        <f t="shared" si="48"/>
        <v>0</v>
      </c>
      <c r="AO1579" s="114">
        <f t="shared" si="49"/>
        <v>30000000</v>
      </c>
      <c r="AP1579" s="114"/>
      <c r="AQ1579" s="114"/>
      <c r="AR1579" s="114"/>
      <c r="AS1579" s="114"/>
      <c r="AT1579" s="191"/>
    </row>
    <row r="1580" spans="1:46" s="190" customFormat="1" ht="15" customHeight="1" x14ac:dyDescent="0.2">
      <c r="A1580" s="104"/>
      <c r="B1580" s="104">
        <f>VLOOKUP(BJB!$F$9:$F$5599,Ctrl!$B$4:$C$399,2,0)</f>
        <v>4</v>
      </c>
      <c r="C1580" s="104">
        <f>VLOOKUP(BJB!$G$9:$G$5599,Ctrl!$E$4:$F$399,2,0)</f>
        <v>2</v>
      </c>
      <c r="D1580" s="219">
        <v>1</v>
      </c>
      <c r="E1580" s="104" t="str">
        <f>VLOOKUP(BJB!$F$9:$F$5599,Ctrl!$B$4:$D$399,3,0)</f>
        <v>I</v>
      </c>
      <c r="F1580" s="139" t="s">
        <v>10397</v>
      </c>
      <c r="G1580" s="139" t="s">
        <v>10279</v>
      </c>
      <c r="H1580" s="125" t="s">
        <v>7693</v>
      </c>
      <c r="I1580" s="220">
        <f>IF(G1579=BJB!$G4657,I1579+1,1)</f>
        <v>1</v>
      </c>
      <c r="J1580" s="912" t="s">
        <v>21680</v>
      </c>
      <c r="K1580" s="121" t="s">
        <v>4412</v>
      </c>
      <c r="L1580" s="104" t="s">
        <v>6477</v>
      </c>
      <c r="M1580" s="104" t="s">
        <v>4411</v>
      </c>
      <c r="N1580" s="120">
        <v>40101</v>
      </c>
      <c r="O1580" s="106">
        <v>15000000</v>
      </c>
      <c r="P1580" s="105" t="s">
        <v>6222</v>
      </c>
      <c r="Q1580" s="120" t="s">
        <v>6222</v>
      </c>
      <c r="R1580" s="890">
        <v>0</v>
      </c>
      <c r="S1580" s="108" t="s">
        <v>7077</v>
      </c>
      <c r="T1580" s="109">
        <v>40599</v>
      </c>
      <c r="U1580" s="144">
        <v>9150420</v>
      </c>
      <c r="V1580" s="109" t="s">
        <v>6222</v>
      </c>
      <c r="W1580" s="141">
        <v>0</v>
      </c>
      <c r="X1580" s="141">
        <v>0</v>
      </c>
      <c r="Y1580" s="141">
        <v>0</v>
      </c>
      <c r="Z1580" s="141">
        <v>0</v>
      </c>
      <c r="AA1580" s="114">
        <v>9150420</v>
      </c>
      <c r="AB1580" s="114"/>
      <c r="AC1580" s="132"/>
      <c r="AD1580" s="141"/>
      <c r="AE1580" s="106">
        <v>0</v>
      </c>
      <c r="AF1580" s="106">
        <v>0</v>
      </c>
      <c r="AG1580" s="106">
        <v>0</v>
      </c>
      <c r="AH1580" s="144"/>
      <c r="AI1580" s="144"/>
      <c r="AJ1580" s="144"/>
      <c r="AK1580" s="144"/>
      <c r="AL1580" s="144"/>
      <c r="AM1580" s="144"/>
      <c r="AN1580" s="114">
        <f t="shared" si="48"/>
        <v>9150420</v>
      </c>
      <c r="AO1580" s="114">
        <f t="shared" si="49"/>
        <v>0</v>
      </c>
      <c r="AP1580" s="114"/>
      <c r="AQ1580" s="114"/>
      <c r="AR1580" s="114"/>
      <c r="AS1580" s="114"/>
    </row>
    <row r="1581" spans="1:46" s="190" customFormat="1" ht="15" customHeight="1" x14ac:dyDescent="0.2">
      <c r="A1581" s="104"/>
      <c r="B1581" s="104">
        <f>VLOOKUP(BJB!$F$9:$F$5599,Ctrl!$B$4:$C$399,2,0)</f>
        <v>4</v>
      </c>
      <c r="C1581" s="104">
        <f>VLOOKUP(BJB!$G$9:$G$5599,Ctrl!$E$4:$F$399,2,0)</f>
        <v>2</v>
      </c>
      <c r="D1581" s="219">
        <v>1</v>
      </c>
      <c r="E1581" s="104" t="str">
        <f>VLOOKUP(BJB!$F$9:$F$5599,Ctrl!$B$4:$D$399,3,0)</f>
        <v>I</v>
      </c>
      <c r="F1581" s="139" t="s">
        <v>10397</v>
      </c>
      <c r="G1581" s="139" t="s">
        <v>10279</v>
      </c>
      <c r="H1581" s="125"/>
      <c r="I1581" s="220">
        <f>IF(G1580=BJB!$G4658,I1580+1,1)</f>
        <v>1</v>
      </c>
      <c r="J1581" s="912" t="s">
        <v>21681</v>
      </c>
      <c r="K1581" s="121" t="s">
        <v>4257</v>
      </c>
      <c r="L1581" s="104" t="s">
        <v>6477</v>
      </c>
      <c r="M1581" s="104" t="s">
        <v>4258</v>
      </c>
      <c r="N1581" s="120">
        <v>40032</v>
      </c>
      <c r="O1581" s="106">
        <v>70000000</v>
      </c>
      <c r="P1581" s="105" t="s">
        <v>15756</v>
      </c>
      <c r="Q1581" s="120" t="s">
        <v>15752</v>
      </c>
      <c r="R1581" s="105">
        <v>74326389</v>
      </c>
      <c r="S1581" s="108" t="s">
        <v>7077</v>
      </c>
      <c r="T1581" s="109">
        <v>40599</v>
      </c>
      <c r="U1581" s="144">
        <v>26611667</v>
      </c>
      <c r="V1581" s="109">
        <v>40451</v>
      </c>
      <c r="W1581" s="141">
        <v>71561111.25</v>
      </c>
      <c r="X1581" s="141">
        <v>0</v>
      </c>
      <c r="Y1581" s="141">
        <v>0</v>
      </c>
      <c r="Z1581" s="141">
        <v>0</v>
      </c>
      <c r="AA1581" s="114">
        <v>0</v>
      </c>
      <c r="AB1581" s="114"/>
      <c r="AC1581" s="144"/>
      <c r="AD1581" s="141"/>
      <c r="AE1581" s="106">
        <v>0</v>
      </c>
      <c r="AF1581" s="106">
        <v>0</v>
      </c>
      <c r="AG1581" s="106">
        <v>0</v>
      </c>
      <c r="AH1581" s="144"/>
      <c r="AI1581" s="144"/>
      <c r="AJ1581" s="144"/>
      <c r="AK1581" s="144"/>
      <c r="AL1581" s="144"/>
      <c r="AM1581" s="144"/>
      <c r="AN1581" s="114">
        <f t="shared" si="48"/>
        <v>0</v>
      </c>
      <c r="AO1581" s="114">
        <f t="shared" si="49"/>
        <v>26611667</v>
      </c>
      <c r="AP1581" s="114"/>
      <c r="AQ1581" s="114"/>
      <c r="AR1581" s="114"/>
      <c r="AS1581" s="114"/>
    </row>
    <row r="1582" spans="1:46" s="190" customFormat="1" ht="15" customHeight="1" x14ac:dyDescent="0.2">
      <c r="A1582" s="104"/>
      <c r="B1582" s="104">
        <f>VLOOKUP(BJB!$F$9:$F$5599,Ctrl!$B$4:$C$399,2,0)</f>
        <v>4</v>
      </c>
      <c r="C1582" s="104">
        <f>VLOOKUP(BJB!$G$9:$G$5599,Ctrl!$E$4:$F$399,2,0)</f>
        <v>2</v>
      </c>
      <c r="D1582" s="219">
        <v>1</v>
      </c>
      <c r="E1582" s="104" t="str">
        <f>VLOOKUP(BJB!$F$9:$F$5599,Ctrl!$B$4:$D$399,3,0)</f>
        <v>I</v>
      </c>
      <c r="F1582" s="139" t="s">
        <v>10397</v>
      </c>
      <c r="G1582" s="139" t="s">
        <v>10279</v>
      </c>
      <c r="H1582" s="125">
        <v>1081210000846</v>
      </c>
      <c r="I1582" s="220">
        <f>IF(G1581=BJB!$G4659,I1581+1,1)</f>
        <v>1</v>
      </c>
      <c r="J1582" s="912" t="s">
        <v>21682</v>
      </c>
      <c r="K1582" s="121" t="s">
        <v>4413</v>
      </c>
      <c r="L1582" s="104" t="s">
        <v>6477</v>
      </c>
      <c r="M1582" s="104" t="s">
        <v>4414</v>
      </c>
      <c r="N1582" s="120">
        <v>39826</v>
      </c>
      <c r="O1582" s="106">
        <v>15000000</v>
      </c>
      <c r="P1582" s="105" t="s">
        <v>6222</v>
      </c>
      <c r="Q1582" s="120" t="s">
        <v>6222</v>
      </c>
      <c r="R1582" s="890">
        <v>0</v>
      </c>
      <c r="S1582" s="108" t="s">
        <v>7077</v>
      </c>
      <c r="T1582" s="109">
        <v>40599</v>
      </c>
      <c r="U1582" s="144">
        <v>7980000</v>
      </c>
      <c r="V1582" s="109" t="s">
        <v>6222</v>
      </c>
      <c r="W1582" s="141">
        <v>0</v>
      </c>
      <c r="X1582" s="141">
        <v>0</v>
      </c>
      <c r="Y1582" s="141">
        <v>0</v>
      </c>
      <c r="Z1582" s="141">
        <v>0</v>
      </c>
      <c r="AA1582" s="114">
        <v>7980000</v>
      </c>
      <c r="AB1582" s="114"/>
      <c r="AC1582" s="132"/>
      <c r="AD1582" s="141"/>
      <c r="AE1582" s="106">
        <v>0</v>
      </c>
      <c r="AF1582" s="106">
        <v>0</v>
      </c>
      <c r="AG1582" s="106">
        <v>0</v>
      </c>
      <c r="AH1582" s="144"/>
      <c r="AI1582" s="144"/>
      <c r="AJ1582" s="144"/>
      <c r="AK1582" s="144"/>
      <c r="AL1582" s="144"/>
      <c r="AM1582" s="144"/>
      <c r="AN1582" s="114">
        <f t="shared" si="48"/>
        <v>7980000</v>
      </c>
      <c r="AO1582" s="114">
        <f t="shared" si="49"/>
        <v>0</v>
      </c>
      <c r="AP1582" s="114"/>
      <c r="AQ1582" s="114"/>
      <c r="AR1582" s="114"/>
      <c r="AS1582" s="114"/>
    </row>
    <row r="1583" spans="1:46" s="190" customFormat="1" ht="15" customHeight="1" x14ac:dyDescent="0.2">
      <c r="A1583" s="104"/>
      <c r="B1583" s="104">
        <f>VLOOKUP(BJB!$F$9:$F$5599,Ctrl!$B$4:$C$399,2,0)</f>
        <v>4</v>
      </c>
      <c r="C1583" s="104">
        <f>VLOOKUP(BJB!$G$9:$G$5599,Ctrl!$E$4:$F$399,2,0)</f>
        <v>2</v>
      </c>
      <c r="D1583" s="219">
        <v>1</v>
      </c>
      <c r="E1583" s="104" t="str">
        <f>VLOOKUP(BJB!$F$9:$F$5599,Ctrl!$B$4:$D$399,3,0)</f>
        <v>I</v>
      </c>
      <c r="F1583" s="139" t="s">
        <v>10397</v>
      </c>
      <c r="G1583" s="139" t="s">
        <v>10279</v>
      </c>
      <c r="H1583" s="125"/>
      <c r="I1583" s="220">
        <f>IF(G1582=BJB!$G4660,I1582+1,1)</f>
        <v>1</v>
      </c>
      <c r="J1583" s="912" t="s">
        <v>21683</v>
      </c>
      <c r="K1583" s="121" t="s">
        <v>4415</v>
      </c>
      <c r="L1583" s="104" t="s">
        <v>6477</v>
      </c>
      <c r="M1583" s="104" t="s">
        <v>4416</v>
      </c>
      <c r="N1583" s="120">
        <v>40032</v>
      </c>
      <c r="O1583" s="106">
        <v>10000000</v>
      </c>
      <c r="P1583" s="105" t="s">
        <v>6222</v>
      </c>
      <c r="Q1583" s="120" t="s">
        <v>6222</v>
      </c>
      <c r="R1583" s="890">
        <v>0</v>
      </c>
      <c r="S1583" s="108" t="s">
        <v>7077</v>
      </c>
      <c r="T1583" s="109">
        <v>40599</v>
      </c>
      <c r="U1583" s="144">
        <v>7134833</v>
      </c>
      <c r="V1583" s="109" t="s">
        <v>6222</v>
      </c>
      <c r="W1583" s="141">
        <v>0</v>
      </c>
      <c r="X1583" s="141">
        <v>0</v>
      </c>
      <c r="Y1583" s="141">
        <v>0</v>
      </c>
      <c r="Z1583" s="141">
        <v>0</v>
      </c>
      <c r="AA1583" s="114">
        <v>7134833</v>
      </c>
      <c r="AB1583" s="114"/>
      <c r="AC1583" s="144"/>
      <c r="AD1583" s="141"/>
      <c r="AE1583" s="106">
        <v>0</v>
      </c>
      <c r="AF1583" s="106">
        <v>0</v>
      </c>
      <c r="AG1583" s="106">
        <v>0</v>
      </c>
      <c r="AH1583" s="144"/>
      <c r="AI1583" s="144"/>
      <c r="AJ1583" s="144"/>
      <c r="AK1583" s="144"/>
      <c r="AL1583" s="144"/>
      <c r="AM1583" s="144"/>
      <c r="AN1583" s="114">
        <f t="shared" si="48"/>
        <v>7134833</v>
      </c>
      <c r="AO1583" s="114">
        <f t="shared" si="49"/>
        <v>0</v>
      </c>
      <c r="AP1583" s="114"/>
      <c r="AQ1583" s="114"/>
      <c r="AR1583" s="114"/>
      <c r="AS1583" s="114"/>
    </row>
    <row r="1584" spans="1:46" s="190" customFormat="1" ht="15" customHeight="1" x14ac:dyDescent="0.2">
      <c r="A1584" s="104"/>
      <c r="B1584" s="104">
        <f>VLOOKUP(BJB!$F$9:$F$5599,Ctrl!$B$4:$C$399,2,0)</f>
        <v>4</v>
      </c>
      <c r="C1584" s="104">
        <f>VLOOKUP(BJB!$G$9:$G$5599,Ctrl!$E$4:$F$399,2,0)</f>
        <v>2</v>
      </c>
      <c r="D1584" s="219">
        <v>1</v>
      </c>
      <c r="E1584" s="104" t="str">
        <f>VLOOKUP(BJB!$F$9:$F$5599,Ctrl!$B$4:$D$399,3,0)</f>
        <v>I</v>
      </c>
      <c r="F1584" s="139" t="s">
        <v>10397</v>
      </c>
      <c r="G1584" s="139" t="s">
        <v>10279</v>
      </c>
      <c r="H1584" s="125"/>
      <c r="I1584" s="220">
        <f>IF(G1583=BJB!$G4661,I1583+1,1)</f>
        <v>1</v>
      </c>
      <c r="J1584" s="912" t="s">
        <v>21684</v>
      </c>
      <c r="K1584" s="121" t="s">
        <v>4417</v>
      </c>
      <c r="L1584" s="104" t="s">
        <v>6477</v>
      </c>
      <c r="M1584" s="104" t="s">
        <v>4418</v>
      </c>
      <c r="N1584" s="120">
        <v>40051</v>
      </c>
      <c r="O1584" s="106">
        <v>15000000</v>
      </c>
      <c r="P1584" s="105" t="s">
        <v>6222</v>
      </c>
      <c r="Q1584" s="120" t="s">
        <v>6222</v>
      </c>
      <c r="R1584" s="890">
        <v>0</v>
      </c>
      <c r="S1584" s="108" t="s">
        <v>7077</v>
      </c>
      <c r="T1584" s="109">
        <v>40599</v>
      </c>
      <c r="U1584" s="144">
        <v>11156581</v>
      </c>
      <c r="V1584" s="109" t="s">
        <v>6222</v>
      </c>
      <c r="W1584" s="141">
        <v>0</v>
      </c>
      <c r="X1584" s="141">
        <v>0</v>
      </c>
      <c r="Y1584" s="141">
        <v>0</v>
      </c>
      <c r="Z1584" s="141">
        <v>0</v>
      </c>
      <c r="AA1584" s="114">
        <v>1500000</v>
      </c>
      <c r="AB1584" s="114"/>
      <c r="AC1584" s="144"/>
      <c r="AD1584" s="141"/>
      <c r="AE1584" s="106">
        <v>0</v>
      </c>
      <c r="AF1584" s="106">
        <v>0</v>
      </c>
      <c r="AG1584" s="106">
        <v>0</v>
      </c>
      <c r="AH1584" s="144"/>
      <c r="AI1584" s="144"/>
      <c r="AJ1584" s="144"/>
      <c r="AK1584" s="144"/>
      <c r="AL1584" s="144"/>
      <c r="AM1584" s="144"/>
      <c r="AN1584" s="114">
        <f t="shared" si="48"/>
        <v>1500000</v>
      </c>
      <c r="AO1584" s="114">
        <f t="shared" si="49"/>
        <v>9656581</v>
      </c>
      <c r="AP1584" s="114"/>
      <c r="AQ1584" s="114"/>
      <c r="AR1584" s="114"/>
      <c r="AS1584" s="114"/>
    </row>
    <row r="1585" spans="1:46" s="190" customFormat="1" ht="15" customHeight="1" x14ac:dyDescent="0.2">
      <c r="A1585" s="104"/>
      <c r="B1585" s="104">
        <f>VLOOKUP(BJB!$F$9:$F$5599,Ctrl!$B$4:$C$399,2,0)</f>
        <v>4</v>
      </c>
      <c r="C1585" s="104">
        <f>VLOOKUP(BJB!$G$9:$G$5599,Ctrl!$E$4:$F$399,2,0)</f>
        <v>2</v>
      </c>
      <c r="D1585" s="219">
        <v>1</v>
      </c>
      <c r="E1585" s="104" t="str">
        <f>VLOOKUP(BJB!$F$9:$F$5599,Ctrl!$B$4:$D$399,3,0)</f>
        <v>I</v>
      </c>
      <c r="F1585" s="139" t="s">
        <v>10397</v>
      </c>
      <c r="G1585" s="139" t="s">
        <v>10279</v>
      </c>
      <c r="H1585" s="125" t="s">
        <v>7475</v>
      </c>
      <c r="I1585" s="220">
        <f>IF(G1584=BJB!$G4662,I1584+1,1)</f>
        <v>1</v>
      </c>
      <c r="J1585" s="912" t="s">
        <v>21685</v>
      </c>
      <c r="K1585" s="121" t="s">
        <v>843</v>
      </c>
      <c r="L1585" s="104" t="s">
        <v>6477</v>
      </c>
      <c r="M1585" s="104" t="s">
        <v>4418</v>
      </c>
      <c r="N1585" s="120">
        <v>40051</v>
      </c>
      <c r="O1585" s="106">
        <v>15000000</v>
      </c>
      <c r="P1585" s="105" t="s">
        <v>6222</v>
      </c>
      <c r="Q1585" s="120" t="s">
        <v>6222</v>
      </c>
      <c r="R1585" s="890">
        <v>0</v>
      </c>
      <c r="S1585" s="108" t="s">
        <v>7077</v>
      </c>
      <c r="T1585" s="109">
        <v>40599</v>
      </c>
      <c r="U1585" s="144">
        <v>11250000</v>
      </c>
      <c r="V1585" s="109" t="s">
        <v>6222</v>
      </c>
      <c r="W1585" s="141">
        <v>0</v>
      </c>
      <c r="X1585" s="141">
        <v>0</v>
      </c>
      <c r="Y1585" s="141">
        <v>0</v>
      </c>
      <c r="Z1585" s="141">
        <v>0</v>
      </c>
      <c r="AA1585" s="114">
        <v>11250000</v>
      </c>
      <c r="AB1585" s="114"/>
      <c r="AC1585" s="132"/>
      <c r="AD1585" s="141"/>
      <c r="AE1585" s="106">
        <v>0</v>
      </c>
      <c r="AF1585" s="106">
        <v>0</v>
      </c>
      <c r="AG1585" s="106">
        <v>0</v>
      </c>
      <c r="AH1585" s="144"/>
      <c r="AI1585" s="144"/>
      <c r="AJ1585" s="144"/>
      <c r="AK1585" s="144"/>
      <c r="AL1585" s="144"/>
      <c r="AM1585" s="144"/>
      <c r="AN1585" s="114">
        <f t="shared" si="48"/>
        <v>11250000</v>
      </c>
      <c r="AO1585" s="114">
        <f t="shared" si="49"/>
        <v>0</v>
      </c>
      <c r="AP1585" s="114"/>
      <c r="AQ1585" s="114"/>
      <c r="AR1585" s="114"/>
      <c r="AS1585" s="114"/>
    </row>
    <row r="1586" spans="1:46" s="190" customFormat="1" ht="15" customHeight="1" x14ac:dyDescent="0.2">
      <c r="A1586" s="104"/>
      <c r="B1586" s="104">
        <f>VLOOKUP(BJB!$F$9:$F$5599,Ctrl!$B$4:$C$399,2,0)</f>
        <v>4</v>
      </c>
      <c r="C1586" s="104">
        <f>VLOOKUP(BJB!$G$9:$G$5599,Ctrl!$E$4:$F$399,2,0)</f>
        <v>2</v>
      </c>
      <c r="D1586" s="219">
        <v>1</v>
      </c>
      <c r="E1586" s="104" t="str">
        <f>VLOOKUP(BJB!$F$9:$F$5599,Ctrl!$B$4:$D$399,3,0)</f>
        <v>I</v>
      </c>
      <c r="F1586" s="139" t="s">
        <v>10397</v>
      </c>
      <c r="G1586" s="139" t="s">
        <v>10279</v>
      </c>
      <c r="H1586" s="125"/>
      <c r="I1586" s="220">
        <f>IF(G1585=BJB!$G4663,I1585+1,1)</f>
        <v>1</v>
      </c>
      <c r="J1586" s="912" t="s">
        <v>21686</v>
      </c>
      <c r="K1586" s="121" t="s">
        <v>4419</v>
      </c>
      <c r="L1586" s="104" t="s">
        <v>6477</v>
      </c>
      <c r="M1586" s="104" t="s">
        <v>4420</v>
      </c>
      <c r="N1586" s="120">
        <v>40266</v>
      </c>
      <c r="O1586" s="106">
        <v>35000000</v>
      </c>
      <c r="P1586" s="105" t="s">
        <v>6222</v>
      </c>
      <c r="Q1586" s="120" t="s">
        <v>6222</v>
      </c>
      <c r="R1586" s="890">
        <v>0</v>
      </c>
      <c r="S1586" s="108" t="s">
        <v>7078</v>
      </c>
      <c r="T1586" s="109">
        <v>40661</v>
      </c>
      <c r="U1586" s="144">
        <v>26250000</v>
      </c>
      <c r="V1586" s="109" t="s">
        <v>6222</v>
      </c>
      <c r="W1586" s="141">
        <v>0</v>
      </c>
      <c r="X1586" s="141">
        <v>0</v>
      </c>
      <c r="Y1586" s="141">
        <v>0</v>
      </c>
      <c r="Z1586" s="141">
        <v>0</v>
      </c>
      <c r="AA1586" s="114">
        <v>0</v>
      </c>
      <c r="AB1586" s="114"/>
      <c r="AC1586" s="144"/>
      <c r="AD1586" s="141"/>
      <c r="AE1586" s="106">
        <v>0</v>
      </c>
      <c r="AF1586" s="106">
        <v>0</v>
      </c>
      <c r="AG1586" s="106">
        <v>0</v>
      </c>
      <c r="AH1586" s="144"/>
      <c r="AI1586" s="144"/>
      <c r="AJ1586" s="144"/>
      <c r="AK1586" s="144"/>
      <c r="AL1586" s="144"/>
      <c r="AM1586" s="144"/>
      <c r="AN1586" s="114">
        <f t="shared" si="48"/>
        <v>0</v>
      </c>
      <c r="AO1586" s="114">
        <f t="shared" si="49"/>
        <v>26250000</v>
      </c>
      <c r="AP1586" s="114"/>
      <c r="AQ1586" s="114"/>
      <c r="AR1586" s="114"/>
      <c r="AS1586" s="114"/>
    </row>
    <row r="1587" spans="1:46" s="190" customFormat="1" ht="15" customHeight="1" x14ac:dyDescent="0.2">
      <c r="A1587" s="104"/>
      <c r="B1587" s="104">
        <f>VLOOKUP(BJB!$F$9:$F$5599,Ctrl!$B$4:$C$399,2,0)</f>
        <v>4</v>
      </c>
      <c r="C1587" s="104">
        <f>VLOOKUP(BJB!$G$9:$G$5599,Ctrl!$E$4:$F$399,2,0)</f>
        <v>2</v>
      </c>
      <c r="D1587" s="219">
        <v>1</v>
      </c>
      <c r="E1587" s="104" t="str">
        <f>VLOOKUP(BJB!$F$9:$F$5599,Ctrl!$B$4:$D$399,3,0)</f>
        <v>I</v>
      </c>
      <c r="F1587" s="139" t="s">
        <v>10397</v>
      </c>
      <c r="G1587" s="139" t="s">
        <v>10279</v>
      </c>
      <c r="H1587" s="125"/>
      <c r="I1587" s="220">
        <f>IF(G1586=BJB!$G4664,I1586+1,1)</f>
        <v>1</v>
      </c>
      <c r="J1587" s="912" t="s">
        <v>21687</v>
      </c>
      <c r="K1587" s="121" t="s">
        <v>4421</v>
      </c>
      <c r="L1587" s="104" t="s">
        <v>6477</v>
      </c>
      <c r="M1587" s="104" t="s">
        <v>4422</v>
      </c>
      <c r="N1587" s="120">
        <v>40298</v>
      </c>
      <c r="O1587" s="106">
        <v>50000000</v>
      </c>
      <c r="P1587" s="105" t="s">
        <v>6222</v>
      </c>
      <c r="Q1587" s="120" t="s">
        <v>6222</v>
      </c>
      <c r="R1587" s="890">
        <v>0</v>
      </c>
      <c r="S1587" s="108" t="s">
        <v>7078</v>
      </c>
      <c r="T1587" s="109">
        <v>40661</v>
      </c>
      <c r="U1587" s="144">
        <v>37500000</v>
      </c>
      <c r="V1587" s="109" t="s">
        <v>6222</v>
      </c>
      <c r="W1587" s="141">
        <v>0</v>
      </c>
      <c r="X1587" s="141">
        <v>0</v>
      </c>
      <c r="Y1587" s="141">
        <v>0</v>
      </c>
      <c r="Z1587" s="141">
        <v>0</v>
      </c>
      <c r="AA1587" s="114">
        <v>0</v>
      </c>
      <c r="AB1587" s="114"/>
      <c r="AC1587" s="144"/>
      <c r="AD1587" s="141"/>
      <c r="AE1587" s="106">
        <v>0</v>
      </c>
      <c r="AF1587" s="106">
        <v>0</v>
      </c>
      <c r="AG1587" s="106">
        <v>0</v>
      </c>
      <c r="AH1587" s="144"/>
      <c r="AI1587" s="144"/>
      <c r="AJ1587" s="144"/>
      <c r="AK1587" s="144"/>
      <c r="AL1587" s="144"/>
      <c r="AM1587" s="144"/>
      <c r="AN1587" s="114">
        <f t="shared" si="48"/>
        <v>0</v>
      </c>
      <c r="AO1587" s="114">
        <f t="shared" si="49"/>
        <v>37500000</v>
      </c>
      <c r="AP1587" s="114"/>
      <c r="AQ1587" s="114"/>
      <c r="AR1587" s="114"/>
      <c r="AS1587" s="114"/>
    </row>
    <row r="1588" spans="1:46" s="190" customFormat="1" ht="15" customHeight="1" x14ac:dyDescent="0.2">
      <c r="A1588" s="104"/>
      <c r="B1588" s="104">
        <f>VLOOKUP(BJB!$F$9:$F$5599,Ctrl!$B$4:$C$399,2,0)</f>
        <v>4</v>
      </c>
      <c r="C1588" s="104">
        <f>VLOOKUP(BJB!$G$9:$G$5599,Ctrl!$E$4:$F$399,2,0)</f>
        <v>2</v>
      </c>
      <c r="D1588" s="219">
        <v>1</v>
      </c>
      <c r="E1588" s="104" t="str">
        <f>VLOOKUP(BJB!$F$9:$F$5599,Ctrl!$B$4:$D$399,3,0)</f>
        <v>I</v>
      </c>
      <c r="F1588" s="139" t="s">
        <v>10397</v>
      </c>
      <c r="G1588" s="139" t="s">
        <v>10279</v>
      </c>
      <c r="H1588" s="125" t="s">
        <v>7979</v>
      </c>
      <c r="I1588" s="220">
        <f>IF(G1587=BJB!$G4665,I1587+1,1)</f>
        <v>1</v>
      </c>
      <c r="J1588" s="912" t="s">
        <v>21688</v>
      </c>
      <c r="K1588" s="121" t="s">
        <v>4423</v>
      </c>
      <c r="L1588" s="104" t="s">
        <v>6477</v>
      </c>
      <c r="M1588" s="104" t="s">
        <v>4416</v>
      </c>
      <c r="N1588" s="120">
        <v>40032</v>
      </c>
      <c r="O1588" s="106">
        <v>50000000</v>
      </c>
      <c r="P1588" s="105" t="s">
        <v>6222</v>
      </c>
      <c r="Q1588" s="120" t="s">
        <v>6222</v>
      </c>
      <c r="R1588" s="890">
        <v>0</v>
      </c>
      <c r="S1588" s="108" t="s">
        <v>7078</v>
      </c>
      <c r="T1588" s="109">
        <v>40661</v>
      </c>
      <c r="U1588" s="144">
        <v>32235650</v>
      </c>
      <c r="V1588" s="109" t="s">
        <v>6222</v>
      </c>
      <c r="W1588" s="141">
        <v>0</v>
      </c>
      <c r="X1588" s="141">
        <v>0</v>
      </c>
      <c r="Y1588" s="141">
        <v>0</v>
      </c>
      <c r="Z1588" s="141">
        <v>0</v>
      </c>
      <c r="AA1588" s="114">
        <v>32395717</v>
      </c>
      <c r="AB1588" s="114"/>
      <c r="AC1588" s="132"/>
      <c r="AD1588" s="141"/>
      <c r="AE1588" s="106">
        <v>0</v>
      </c>
      <c r="AF1588" s="106">
        <v>0</v>
      </c>
      <c r="AG1588" s="106">
        <v>0</v>
      </c>
      <c r="AH1588" s="144"/>
      <c r="AI1588" s="144"/>
      <c r="AJ1588" s="144"/>
      <c r="AK1588" s="144"/>
      <c r="AL1588" s="144"/>
      <c r="AM1588" s="144"/>
      <c r="AN1588" s="114">
        <f t="shared" si="48"/>
        <v>32395717</v>
      </c>
      <c r="AO1588" s="114">
        <f t="shared" si="49"/>
        <v>0</v>
      </c>
      <c r="AP1588" s="114"/>
      <c r="AQ1588" s="114"/>
      <c r="AR1588" s="114"/>
      <c r="AS1588" s="114"/>
    </row>
    <row r="1589" spans="1:46" s="190" customFormat="1" ht="15" customHeight="1" x14ac:dyDescent="0.2">
      <c r="A1589" s="104"/>
      <c r="B1589" s="104">
        <f>VLOOKUP(BJB!$F$9:$F$5599,Ctrl!$B$4:$C$399,2,0)</f>
        <v>4</v>
      </c>
      <c r="C1589" s="104">
        <f>VLOOKUP(BJB!$G$9:$G$5599,Ctrl!$E$4:$F$399,2,0)</f>
        <v>2</v>
      </c>
      <c r="D1589" s="219">
        <v>1</v>
      </c>
      <c r="E1589" s="104" t="str">
        <f>VLOOKUP(BJB!$F$9:$F$5599,Ctrl!$B$4:$D$399,3,0)</f>
        <v>I</v>
      </c>
      <c r="F1589" s="139" t="s">
        <v>10397</v>
      </c>
      <c r="G1589" s="139" t="s">
        <v>10279</v>
      </c>
      <c r="H1589" s="125"/>
      <c r="I1589" s="220" t="e">
        <f>IF(G1588=BJB!#REF!,I1588+1,1)</f>
        <v>#REF!</v>
      </c>
      <c r="J1589" s="912" t="s">
        <v>21689</v>
      </c>
      <c r="K1589" s="121" t="s">
        <v>4424</v>
      </c>
      <c r="L1589" s="104" t="s">
        <v>6477</v>
      </c>
      <c r="M1589" s="104" t="s">
        <v>4425</v>
      </c>
      <c r="N1589" s="120">
        <v>40385</v>
      </c>
      <c r="O1589" s="106">
        <v>50000000</v>
      </c>
      <c r="P1589" s="105" t="s">
        <v>6222</v>
      </c>
      <c r="Q1589" s="120" t="s">
        <v>6222</v>
      </c>
      <c r="R1589" s="890">
        <v>0</v>
      </c>
      <c r="S1589" s="108" t="s">
        <v>7079</v>
      </c>
      <c r="T1589" s="109">
        <v>40780</v>
      </c>
      <c r="U1589" s="144">
        <v>37500000</v>
      </c>
      <c r="V1589" s="109" t="s">
        <v>6222</v>
      </c>
      <c r="W1589" s="141">
        <v>0</v>
      </c>
      <c r="X1589" s="141">
        <v>0</v>
      </c>
      <c r="Y1589" s="141">
        <v>0</v>
      </c>
      <c r="Z1589" s="141">
        <v>0</v>
      </c>
      <c r="AA1589" s="114">
        <v>37500000</v>
      </c>
      <c r="AB1589" s="114"/>
      <c r="AC1589" s="144"/>
      <c r="AD1589" s="141"/>
      <c r="AE1589" s="106">
        <v>0</v>
      </c>
      <c r="AF1589" s="106">
        <v>0</v>
      </c>
      <c r="AG1589" s="106">
        <v>0</v>
      </c>
      <c r="AH1589" s="144"/>
      <c r="AI1589" s="144"/>
      <c r="AJ1589" s="144"/>
      <c r="AK1589" s="144"/>
      <c r="AL1589" s="144"/>
      <c r="AM1589" s="144"/>
      <c r="AN1589" s="114">
        <f t="shared" si="48"/>
        <v>37500000</v>
      </c>
      <c r="AO1589" s="114">
        <f t="shared" si="49"/>
        <v>0</v>
      </c>
      <c r="AP1589" s="114"/>
      <c r="AQ1589" s="114"/>
      <c r="AR1589" s="114"/>
      <c r="AS1589" s="114"/>
    </row>
    <row r="1590" spans="1:46" s="190" customFormat="1" ht="15" customHeight="1" x14ac:dyDescent="0.2">
      <c r="A1590" s="104"/>
      <c r="B1590" s="104">
        <f>VLOOKUP(BJB!$F$9:$F$5599,Ctrl!$B$4:$C$399,2,0)</f>
        <v>4</v>
      </c>
      <c r="C1590" s="104">
        <f>VLOOKUP(BJB!$G$9:$G$5599,Ctrl!$E$4:$F$399,2,0)</f>
        <v>2</v>
      </c>
      <c r="D1590" s="219">
        <v>1</v>
      </c>
      <c r="E1590" s="104" t="str">
        <f>VLOOKUP(BJB!$F$9:$F$5599,Ctrl!$B$4:$D$399,3,0)</f>
        <v>I</v>
      </c>
      <c r="F1590" s="139" t="s">
        <v>10397</v>
      </c>
      <c r="G1590" s="139" t="s">
        <v>10279</v>
      </c>
      <c r="H1590" s="125"/>
      <c r="I1590" s="220" t="e">
        <f>IF(G1589=BJB!#REF!,I1589+1,1)</f>
        <v>#REF!</v>
      </c>
      <c r="J1590" s="912" t="s">
        <v>21690</v>
      </c>
      <c r="K1590" s="121" t="s">
        <v>4426</v>
      </c>
      <c r="L1590" s="104" t="s">
        <v>6477</v>
      </c>
      <c r="M1590" s="104" t="s">
        <v>4252</v>
      </c>
      <c r="N1590" s="120">
        <v>39920</v>
      </c>
      <c r="O1590" s="106">
        <v>15000000</v>
      </c>
      <c r="P1590" s="105" t="s">
        <v>6222</v>
      </c>
      <c r="Q1590" s="120" t="s">
        <v>6222</v>
      </c>
      <c r="R1590" s="890">
        <v>0</v>
      </c>
      <c r="S1590" s="108" t="s">
        <v>7079</v>
      </c>
      <c r="T1590" s="109">
        <v>40780</v>
      </c>
      <c r="U1590" s="144">
        <v>5214586</v>
      </c>
      <c r="V1590" s="109" t="s">
        <v>6222</v>
      </c>
      <c r="W1590" s="141">
        <v>0</v>
      </c>
      <c r="X1590" s="141">
        <v>0</v>
      </c>
      <c r="Y1590" s="141">
        <v>0</v>
      </c>
      <c r="Z1590" s="141">
        <v>0</v>
      </c>
      <c r="AA1590" s="114">
        <v>0</v>
      </c>
      <c r="AB1590" s="114"/>
      <c r="AC1590" s="144"/>
      <c r="AD1590" s="141"/>
      <c r="AE1590" s="106">
        <v>0</v>
      </c>
      <c r="AF1590" s="106">
        <v>0</v>
      </c>
      <c r="AG1590" s="106">
        <v>0</v>
      </c>
      <c r="AH1590" s="144"/>
      <c r="AI1590" s="144"/>
      <c r="AJ1590" s="144"/>
      <c r="AK1590" s="144"/>
      <c r="AL1590" s="144"/>
      <c r="AM1590" s="144"/>
      <c r="AN1590" s="114">
        <f t="shared" si="48"/>
        <v>0</v>
      </c>
      <c r="AO1590" s="114">
        <f t="shared" si="49"/>
        <v>5214586</v>
      </c>
      <c r="AP1590" s="114"/>
      <c r="AQ1590" s="114"/>
      <c r="AR1590" s="114"/>
      <c r="AS1590" s="114"/>
    </row>
    <row r="1591" spans="1:46" s="190" customFormat="1" ht="15" customHeight="1" x14ac:dyDescent="0.2">
      <c r="A1591" s="104"/>
      <c r="B1591" s="104">
        <f>VLOOKUP(BJB!$F$9:$F$5599,Ctrl!$B$4:$C$399,2,0)</f>
        <v>4</v>
      </c>
      <c r="C1591" s="104">
        <f>VLOOKUP(BJB!$G$9:$G$5599,Ctrl!$E$4:$F$399,2,0)</f>
        <v>2</v>
      </c>
      <c r="D1591" s="219">
        <v>1</v>
      </c>
      <c r="E1591" s="104" t="str">
        <f>VLOOKUP(BJB!$F$9:$F$5599,Ctrl!$B$4:$D$399,3,0)</f>
        <v>I</v>
      </c>
      <c r="F1591" s="139" t="s">
        <v>10397</v>
      </c>
      <c r="G1591" s="139" t="s">
        <v>10279</v>
      </c>
      <c r="H1591" s="125"/>
      <c r="I1591" s="220" t="e">
        <f>IF(G1590=BJB!#REF!,I1590+1,1)</f>
        <v>#REF!</v>
      </c>
      <c r="J1591" s="912" t="s">
        <v>21691</v>
      </c>
      <c r="K1591" s="121" t="s">
        <v>4427</v>
      </c>
      <c r="L1591" s="104" t="s">
        <v>6477</v>
      </c>
      <c r="M1591" s="104" t="s">
        <v>4428</v>
      </c>
      <c r="N1591" s="120">
        <v>39798</v>
      </c>
      <c r="O1591" s="106">
        <v>30000000</v>
      </c>
      <c r="P1591" s="105" t="s">
        <v>6222</v>
      </c>
      <c r="Q1591" s="120" t="s">
        <v>6222</v>
      </c>
      <c r="R1591" s="890">
        <v>0</v>
      </c>
      <c r="S1591" s="108" t="s">
        <v>7079</v>
      </c>
      <c r="T1591" s="109">
        <v>40780</v>
      </c>
      <c r="U1591" s="144">
        <v>22126001</v>
      </c>
      <c r="V1591" s="109" t="s">
        <v>6222</v>
      </c>
      <c r="W1591" s="141">
        <v>0</v>
      </c>
      <c r="X1591" s="141">
        <v>0</v>
      </c>
      <c r="Y1591" s="141">
        <v>0</v>
      </c>
      <c r="Z1591" s="141">
        <v>0</v>
      </c>
      <c r="AA1591" s="114">
        <v>0</v>
      </c>
      <c r="AB1591" s="114"/>
      <c r="AC1591" s="144"/>
      <c r="AD1591" s="141"/>
      <c r="AE1591" s="106">
        <v>0</v>
      </c>
      <c r="AF1591" s="106">
        <v>0</v>
      </c>
      <c r="AG1591" s="106">
        <v>0</v>
      </c>
      <c r="AH1591" s="144"/>
      <c r="AI1591" s="144"/>
      <c r="AJ1591" s="144"/>
      <c r="AK1591" s="144"/>
      <c r="AL1591" s="144"/>
      <c r="AM1591" s="144"/>
      <c r="AN1591" s="114">
        <f t="shared" si="48"/>
        <v>0</v>
      </c>
      <c r="AO1591" s="114">
        <f t="shared" si="49"/>
        <v>22126001</v>
      </c>
      <c r="AP1591" s="114"/>
      <c r="AQ1591" s="114"/>
      <c r="AR1591" s="114"/>
      <c r="AS1591" s="114"/>
    </row>
    <row r="1592" spans="1:46" s="190" customFormat="1" ht="15" customHeight="1" x14ac:dyDescent="0.2">
      <c r="A1592" s="104"/>
      <c r="B1592" s="104">
        <f>VLOOKUP(BJB!$F$9:$F$5599,Ctrl!$B$4:$C$399,2,0)</f>
        <v>4</v>
      </c>
      <c r="C1592" s="104">
        <f>VLOOKUP(BJB!$G$9:$G$5599,Ctrl!$E$4:$F$399,2,0)</f>
        <v>2</v>
      </c>
      <c r="D1592" s="219">
        <v>1</v>
      </c>
      <c r="E1592" s="104" t="str">
        <f>VLOOKUP(BJB!$F$9:$F$5599,Ctrl!$B$4:$D$399,3,0)</f>
        <v>I</v>
      </c>
      <c r="F1592" s="139" t="s">
        <v>10397</v>
      </c>
      <c r="G1592" s="139" t="s">
        <v>10279</v>
      </c>
      <c r="H1592" s="125" t="s">
        <v>7692</v>
      </c>
      <c r="I1592" s="220" t="e">
        <f>IF(G1591=BJB!#REF!,I1591+1,1)</f>
        <v>#REF!</v>
      </c>
      <c r="J1592" s="912" t="s">
        <v>21692</v>
      </c>
      <c r="K1592" s="121" t="s">
        <v>4429</v>
      </c>
      <c r="L1592" s="104" t="s">
        <v>6477</v>
      </c>
      <c r="M1592" s="104" t="s">
        <v>4418</v>
      </c>
      <c r="N1592" s="120">
        <v>40051</v>
      </c>
      <c r="O1592" s="106">
        <v>30000000</v>
      </c>
      <c r="P1592" s="105" t="s">
        <v>6222</v>
      </c>
      <c r="Q1592" s="120" t="s">
        <v>6222</v>
      </c>
      <c r="R1592" s="890">
        <v>0</v>
      </c>
      <c r="S1592" s="108" t="s">
        <v>7079</v>
      </c>
      <c r="T1592" s="109">
        <v>40780</v>
      </c>
      <c r="U1592" s="144">
        <v>22045835</v>
      </c>
      <c r="V1592" s="109" t="s">
        <v>6222</v>
      </c>
      <c r="W1592" s="141">
        <v>0</v>
      </c>
      <c r="X1592" s="141">
        <v>0</v>
      </c>
      <c r="Y1592" s="141">
        <v>0</v>
      </c>
      <c r="Z1592" s="141">
        <v>0</v>
      </c>
      <c r="AA1592" s="114">
        <v>5841719</v>
      </c>
      <c r="AB1592" s="114"/>
      <c r="AC1592" s="132"/>
      <c r="AD1592" s="141"/>
      <c r="AE1592" s="106">
        <v>0</v>
      </c>
      <c r="AF1592" s="106">
        <v>0</v>
      </c>
      <c r="AG1592" s="106">
        <v>0</v>
      </c>
      <c r="AH1592" s="144"/>
      <c r="AI1592" s="144"/>
      <c r="AJ1592" s="144"/>
      <c r="AK1592" s="144"/>
      <c r="AL1592" s="144"/>
      <c r="AM1592" s="144"/>
      <c r="AN1592" s="114">
        <f t="shared" si="48"/>
        <v>5841719</v>
      </c>
      <c r="AO1592" s="114">
        <f t="shared" si="49"/>
        <v>16204116</v>
      </c>
      <c r="AP1592" s="114"/>
      <c r="AQ1592" s="114"/>
      <c r="AR1592" s="114"/>
      <c r="AS1592" s="114"/>
    </row>
    <row r="1593" spans="1:46" s="190" customFormat="1" ht="15" customHeight="1" x14ac:dyDescent="0.2">
      <c r="A1593" s="104"/>
      <c r="B1593" s="104">
        <f>VLOOKUP(BJB!$F$9:$F$5599,Ctrl!$B$4:$C$399,2,0)</f>
        <v>4</v>
      </c>
      <c r="C1593" s="104">
        <f>VLOOKUP(BJB!$G$9:$G$5599,Ctrl!$E$4:$F$399,2,0)</f>
        <v>2</v>
      </c>
      <c r="D1593" s="219">
        <v>1</v>
      </c>
      <c r="E1593" s="104" t="str">
        <f>VLOOKUP(BJB!$F$9:$F$5599,Ctrl!$B$4:$D$399,3,0)</f>
        <v>I</v>
      </c>
      <c r="F1593" s="139" t="s">
        <v>10397</v>
      </c>
      <c r="G1593" s="139" t="s">
        <v>10279</v>
      </c>
      <c r="H1593" s="125"/>
      <c r="I1593" s="220">
        <f>IF(G1592=BJB!$G4666,I1592+1,1)</f>
        <v>1</v>
      </c>
      <c r="J1593" s="912" t="s">
        <v>21693</v>
      </c>
      <c r="K1593" s="121" t="s">
        <v>4430</v>
      </c>
      <c r="L1593" s="104" t="s">
        <v>6477</v>
      </c>
      <c r="M1593" s="104" t="s">
        <v>3909</v>
      </c>
      <c r="N1593" s="120">
        <v>40034</v>
      </c>
      <c r="O1593" s="106">
        <v>50000000</v>
      </c>
      <c r="P1593" s="105" t="s">
        <v>6222</v>
      </c>
      <c r="Q1593" s="120" t="s">
        <v>6222</v>
      </c>
      <c r="R1593" s="890">
        <v>0</v>
      </c>
      <c r="S1593" s="108" t="s">
        <v>7079</v>
      </c>
      <c r="T1593" s="109">
        <v>40780</v>
      </c>
      <c r="U1593" s="144">
        <v>37500000</v>
      </c>
      <c r="V1593" s="109" t="s">
        <v>6222</v>
      </c>
      <c r="W1593" s="141">
        <v>0</v>
      </c>
      <c r="X1593" s="141">
        <v>0</v>
      </c>
      <c r="Y1593" s="141">
        <v>0</v>
      </c>
      <c r="Z1593" s="141">
        <v>0</v>
      </c>
      <c r="AA1593" s="114">
        <v>0</v>
      </c>
      <c r="AB1593" s="114"/>
      <c r="AC1593" s="144"/>
      <c r="AD1593" s="141"/>
      <c r="AE1593" s="106">
        <v>0</v>
      </c>
      <c r="AF1593" s="106">
        <v>0</v>
      </c>
      <c r="AG1593" s="106">
        <v>0</v>
      </c>
      <c r="AH1593" s="144"/>
      <c r="AI1593" s="144"/>
      <c r="AJ1593" s="144"/>
      <c r="AK1593" s="144"/>
      <c r="AL1593" s="144"/>
      <c r="AM1593" s="144"/>
      <c r="AN1593" s="114">
        <f t="shared" si="48"/>
        <v>0</v>
      </c>
      <c r="AO1593" s="114">
        <f t="shared" si="49"/>
        <v>37500000</v>
      </c>
      <c r="AP1593" s="114"/>
      <c r="AQ1593" s="114"/>
      <c r="AR1593" s="114"/>
      <c r="AS1593" s="114"/>
    </row>
    <row r="1594" spans="1:46" s="190" customFormat="1" ht="15" customHeight="1" x14ac:dyDescent="0.2">
      <c r="A1594" s="104"/>
      <c r="B1594" s="104">
        <f>VLOOKUP(BJB!$F$9:$F$5599,Ctrl!$B$4:$C$399,2,0)</f>
        <v>4</v>
      </c>
      <c r="C1594" s="104">
        <f>VLOOKUP(BJB!$G$9:$G$5599,Ctrl!$E$4:$F$399,2,0)</f>
        <v>2</v>
      </c>
      <c r="D1594" s="219">
        <v>1</v>
      </c>
      <c r="E1594" s="104" t="str">
        <f>VLOOKUP(BJB!$F$9:$F$5599,Ctrl!$B$4:$D$399,3,0)</f>
        <v>I</v>
      </c>
      <c r="F1594" s="139" t="s">
        <v>10397</v>
      </c>
      <c r="G1594" s="139" t="s">
        <v>10279</v>
      </c>
      <c r="H1594" s="125"/>
      <c r="I1594" s="220" t="e">
        <f>IF(G1593=BJB!#REF!,I1593+1,1)</f>
        <v>#REF!</v>
      </c>
      <c r="J1594" s="912" t="s">
        <v>21694</v>
      </c>
      <c r="K1594" s="121" t="s">
        <v>348</v>
      </c>
      <c r="L1594" s="104" t="s">
        <v>6477</v>
      </c>
      <c r="M1594" s="104" t="s">
        <v>4431</v>
      </c>
      <c r="N1594" s="120">
        <v>40184</v>
      </c>
      <c r="O1594" s="107">
        <v>10000000</v>
      </c>
      <c r="P1594" s="105" t="s">
        <v>6222</v>
      </c>
      <c r="Q1594" s="120" t="s">
        <v>6222</v>
      </c>
      <c r="R1594" s="890">
        <v>0</v>
      </c>
      <c r="S1594" s="108" t="s">
        <v>7080</v>
      </c>
      <c r="T1594" s="109">
        <v>40858</v>
      </c>
      <c r="U1594" s="144">
        <v>7500000</v>
      </c>
      <c r="V1594" s="109" t="s">
        <v>6222</v>
      </c>
      <c r="W1594" s="141">
        <v>0</v>
      </c>
      <c r="X1594" s="141">
        <v>0</v>
      </c>
      <c r="Y1594" s="141">
        <v>0</v>
      </c>
      <c r="Z1594" s="141">
        <v>0</v>
      </c>
      <c r="AA1594" s="114">
        <v>3150000</v>
      </c>
      <c r="AB1594" s="114"/>
      <c r="AC1594" s="144"/>
      <c r="AD1594" s="141"/>
      <c r="AE1594" s="106">
        <v>0</v>
      </c>
      <c r="AF1594" s="106">
        <v>0</v>
      </c>
      <c r="AG1594" s="106">
        <v>0</v>
      </c>
      <c r="AH1594" s="144"/>
      <c r="AI1594" s="144"/>
      <c r="AJ1594" s="144"/>
      <c r="AK1594" s="144"/>
      <c r="AL1594" s="144"/>
      <c r="AM1594" s="144"/>
      <c r="AN1594" s="114">
        <f t="shared" si="48"/>
        <v>3150000</v>
      </c>
      <c r="AO1594" s="114">
        <f t="shared" si="49"/>
        <v>4350000</v>
      </c>
      <c r="AP1594" s="114"/>
      <c r="AQ1594" s="114"/>
      <c r="AR1594" s="114"/>
      <c r="AS1594" s="114"/>
    </row>
    <row r="1595" spans="1:46" s="190" customFormat="1" ht="15" customHeight="1" x14ac:dyDescent="0.2">
      <c r="A1595" s="104"/>
      <c r="B1595" s="104">
        <f>VLOOKUP(BJB!$F$9:$F$5599,Ctrl!$B$4:$C$399,2,0)</f>
        <v>4</v>
      </c>
      <c r="C1595" s="104">
        <f>VLOOKUP(BJB!$G$9:$G$5599,Ctrl!$E$4:$F$399,2,0)</f>
        <v>2</v>
      </c>
      <c r="D1595" s="219">
        <v>1</v>
      </c>
      <c r="E1595" s="104" t="str">
        <f>VLOOKUP(BJB!$F$9:$F$5599,Ctrl!$B$4:$D$399,3,0)</f>
        <v>I</v>
      </c>
      <c r="F1595" s="139" t="s">
        <v>10397</v>
      </c>
      <c r="G1595" s="139" t="s">
        <v>10279</v>
      </c>
      <c r="H1595" s="125" t="s">
        <v>17664</v>
      </c>
      <c r="I1595" s="220" t="e">
        <f>IF(G1594=BJB!#REF!,I1594+1,1)</f>
        <v>#REF!</v>
      </c>
      <c r="J1595" s="891" t="s">
        <v>18333</v>
      </c>
      <c r="K1595" s="121" t="s">
        <v>4432</v>
      </c>
      <c r="L1595" s="104" t="s">
        <v>6477</v>
      </c>
      <c r="M1595" s="104" t="s">
        <v>4431</v>
      </c>
      <c r="N1595" s="120">
        <v>40184</v>
      </c>
      <c r="O1595" s="107">
        <v>50000000</v>
      </c>
      <c r="P1595" s="105" t="s">
        <v>6222</v>
      </c>
      <c r="Q1595" s="120" t="s">
        <v>6222</v>
      </c>
      <c r="R1595" s="890">
        <v>0</v>
      </c>
      <c r="S1595" s="108" t="s">
        <v>7080</v>
      </c>
      <c r="T1595" s="109">
        <v>40858</v>
      </c>
      <c r="U1595" s="144">
        <v>37500000</v>
      </c>
      <c r="V1595" s="109" t="s">
        <v>6222</v>
      </c>
      <c r="W1595" s="141">
        <v>0</v>
      </c>
      <c r="X1595" s="141">
        <v>0</v>
      </c>
      <c r="Y1595" s="141">
        <v>0</v>
      </c>
      <c r="Z1595" s="141">
        <v>0</v>
      </c>
      <c r="AA1595" s="114">
        <v>3119681</v>
      </c>
      <c r="AB1595" s="114"/>
      <c r="AC1595" s="144"/>
      <c r="AD1595" s="141">
        <v>34380320</v>
      </c>
      <c r="AE1595" s="106">
        <v>0</v>
      </c>
      <c r="AF1595" s="106">
        <v>0</v>
      </c>
      <c r="AG1595" s="106">
        <v>0</v>
      </c>
      <c r="AH1595" s="144"/>
      <c r="AI1595" s="144"/>
      <c r="AJ1595" s="144"/>
      <c r="AK1595" s="144"/>
      <c r="AL1595" s="144"/>
      <c r="AM1595" s="144"/>
      <c r="AN1595" s="114">
        <f t="shared" si="48"/>
        <v>37500001</v>
      </c>
      <c r="AO1595" s="114">
        <f t="shared" si="49"/>
        <v>0</v>
      </c>
      <c r="AP1595" s="114"/>
      <c r="AQ1595" s="114"/>
      <c r="AR1595" s="114"/>
      <c r="AS1595" s="114"/>
    </row>
    <row r="1596" spans="1:46" s="190" customFormat="1" ht="15" customHeight="1" x14ac:dyDescent="0.2">
      <c r="A1596" s="104"/>
      <c r="B1596" s="104">
        <f>VLOOKUP(BJB!$F$9:$F$5599,Ctrl!$B$4:$C$399,2,0)</f>
        <v>4</v>
      </c>
      <c r="C1596" s="104">
        <f>VLOOKUP(BJB!$G$9:$G$5599,Ctrl!$E$4:$F$399,2,0)</f>
        <v>2</v>
      </c>
      <c r="D1596" s="219">
        <v>1</v>
      </c>
      <c r="E1596" s="104" t="str">
        <f>VLOOKUP(BJB!$F$9:$F$5599,Ctrl!$B$4:$D$399,3,0)</f>
        <v>I</v>
      </c>
      <c r="F1596" s="139" t="s">
        <v>10397</v>
      </c>
      <c r="G1596" s="139" t="s">
        <v>10279</v>
      </c>
      <c r="H1596" s="125"/>
      <c r="I1596" s="220" t="e">
        <f>IF(G1595=BJB!#REF!,I1595+1,1)</f>
        <v>#REF!</v>
      </c>
      <c r="J1596" s="912" t="s">
        <v>21695</v>
      </c>
      <c r="K1596" s="121" t="s">
        <v>4433</v>
      </c>
      <c r="L1596" s="104" t="s">
        <v>6477</v>
      </c>
      <c r="M1596" s="104" t="s">
        <v>4434</v>
      </c>
      <c r="N1596" s="120">
        <v>40574</v>
      </c>
      <c r="O1596" s="107">
        <v>20000000</v>
      </c>
      <c r="P1596" s="105" t="s">
        <v>6222</v>
      </c>
      <c r="Q1596" s="120" t="s">
        <v>6222</v>
      </c>
      <c r="R1596" s="890">
        <v>0</v>
      </c>
      <c r="S1596" s="108" t="s">
        <v>7081</v>
      </c>
      <c r="T1596" s="109">
        <v>40877</v>
      </c>
      <c r="U1596" s="144">
        <v>15000000</v>
      </c>
      <c r="V1596" s="109" t="s">
        <v>6222</v>
      </c>
      <c r="W1596" s="141">
        <v>0</v>
      </c>
      <c r="X1596" s="141">
        <v>0</v>
      </c>
      <c r="Y1596" s="141">
        <v>0</v>
      </c>
      <c r="Z1596" s="141">
        <v>0</v>
      </c>
      <c r="AA1596" s="114">
        <v>0</v>
      </c>
      <c r="AB1596" s="114"/>
      <c r="AC1596" s="144"/>
      <c r="AD1596" s="141"/>
      <c r="AE1596" s="106">
        <v>0</v>
      </c>
      <c r="AF1596" s="106">
        <v>0</v>
      </c>
      <c r="AG1596" s="106">
        <v>0</v>
      </c>
      <c r="AH1596" s="144"/>
      <c r="AI1596" s="144"/>
      <c r="AJ1596" s="144"/>
      <c r="AK1596" s="144"/>
      <c r="AL1596" s="144"/>
      <c r="AM1596" s="144"/>
      <c r="AN1596" s="114">
        <f t="shared" si="48"/>
        <v>0</v>
      </c>
      <c r="AO1596" s="114">
        <f t="shared" si="49"/>
        <v>15000000</v>
      </c>
      <c r="AP1596" s="114"/>
      <c r="AQ1596" s="114"/>
      <c r="AR1596" s="114"/>
      <c r="AS1596" s="114"/>
      <c r="AT1596" s="191"/>
    </row>
    <row r="1597" spans="1:46" s="190" customFormat="1" ht="15" customHeight="1" x14ac:dyDescent="0.2">
      <c r="A1597" s="104"/>
      <c r="B1597" s="104">
        <f>VLOOKUP(BJB!$F$9:$F$5599,Ctrl!$B$4:$C$399,2,0)</f>
        <v>4</v>
      </c>
      <c r="C1597" s="104">
        <f>VLOOKUP(BJB!$G$9:$G$5599,Ctrl!$E$4:$F$399,2,0)</f>
        <v>2</v>
      </c>
      <c r="D1597" s="219">
        <v>1</v>
      </c>
      <c r="E1597" s="104" t="str">
        <f>VLOOKUP(BJB!$F$9:$F$5599,Ctrl!$B$4:$D$399,3,0)</f>
        <v>I</v>
      </c>
      <c r="F1597" s="139" t="s">
        <v>10397</v>
      </c>
      <c r="G1597" s="139" t="s">
        <v>10279</v>
      </c>
      <c r="H1597" s="125"/>
      <c r="I1597" s="220" t="e">
        <f>IF(G1596=BJB!#REF!,I1596+1,1)</f>
        <v>#REF!</v>
      </c>
      <c r="J1597" s="912" t="s">
        <v>21696</v>
      </c>
      <c r="K1597" s="121" t="s">
        <v>4435</v>
      </c>
      <c r="L1597" s="104" t="s">
        <v>6477</v>
      </c>
      <c r="M1597" s="104" t="s">
        <v>4436</v>
      </c>
      <c r="N1597" s="120">
        <v>40298</v>
      </c>
      <c r="O1597" s="107">
        <v>50000000</v>
      </c>
      <c r="P1597" s="105" t="s">
        <v>6222</v>
      </c>
      <c r="Q1597" s="120" t="s">
        <v>6222</v>
      </c>
      <c r="R1597" s="890">
        <v>0</v>
      </c>
      <c r="S1597" s="108" t="s">
        <v>7081</v>
      </c>
      <c r="T1597" s="109">
        <v>40877</v>
      </c>
      <c r="U1597" s="144">
        <v>37500000</v>
      </c>
      <c r="V1597" s="109" t="s">
        <v>6222</v>
      </c>
      <c r="W1597" s="141">
        <v>0</v>
      </c>
      <c r="X1597" s="141">
        <v>0</v>
      </c>
      <c r="Y1597" s="141">
        <v>0</v>
      </c>
      <c r="Z1597" s="141">
        <v>0</v>
      </c>
      <c r="AA1597" s="114">
        <v>0</v>
      </c>
      <c r="AB1597" s="114"/>
      <c r="AC1597" s="144"/>
      <c r="AD1597" s="141"/>
      <c r="AE1597" s="106">
        <v>0</v>
      </c>
      <c r="AF1597" s="106">
        <v>0</v>
      </c>
      <c r="AG1597" s="106">
        <v>0</v>
      </c>
      <c r="AH1597" s="144"/>
      <c r="AI1597" s="144"/>
      <c r="AJ1597" s="144"/>
      <c r="AK1597" s="144"/>
      <c r="AL1597" s="144"/>
      <c r="AM1597" s="144"/>
      <c r="AN1597" s="114">
        <f t="shared" si="48"/>
        <v>0</v>
      </c>
      <c r="AO1597" s="114">
        <f t="shared" si="49"/>
        <v>37500000</v>
      </c>
      <c r="AP1597" s="114"/>
      <c r="AQ1597" s="114"/>
      <c r="AR1597" s="114"/>
      <c r="AS1597" s="114"/>
    </row>
    <row r="1598" spans="1:46" s="190" customFormat="1" ht="15" customHeight="1" x14ac:dyDescent="0.2">
      <c r="A1598" s="104"/>
      <c r="B1598" s="104">
        <f>VLOOKUP(BJB!$F$9:$F$5599,Ctrl!$B$4:$C$399,2,0)</f>
        <v>4</v>
      </c>
      <c r="C1598" s="104">
        <f>VLOOKUP(BJB!$G$9:$G$5599,Ctrl!$E$4:$F$399,2,0)</f>
        <v>2</v>
      </c>
      <c r="D1598" s="219">
        <v>1</v>
      </c>
      <c r="E1598" s="104" t="str">
        <f>VLOOKUP(BJB!$F$9:$F$5599,Ctrl!$B$4:$D$399,3,0)</f>
        <v>I</v>
      </c>
      <c r="F1598" s="139" t="s">
        <v>10397</v>
      </c>
      <c r="G1598" s="139" t="s">
        <v>10279</v>
      </c>
      <c r="H1598" s="125"/>
      <c r="I1598" s="220" t="e">
        <f>IF(G1597=BJB!#REF!,I1597+1,1)</f>
        <v>#REF!</v>
      </c>
      <c r="J1598" s="912" t="s">
        <v>21697</v>
      </c>
      <c r="K1598" s="121" t="s">
        <v>4437</v>
      </c>
      <c r="L1598" s="104" t="s">
        <v>6477</v>
      </c>
      <c r="M1598" s="104" t="s">
        <v>4438</v>
      </c>
      <c r="N1598" s="120">
        <v>40357</v>
      </c>
      <c r="O1598" s="107">
        <v>25000000</v>
      </c>
      <c r="P1598" s="105" t="s">
        <v>6222</v>
      </c>
      <c r="Q1598" s="120" t="s">
        <v>6222</v>
      </c>
      <c r="R1598" s="890">
        <v>0</v>
      </c>
      <c r="S1598" s="108" t="s">
        <v>7081</v>
      </c>
      <c r="T1598" s="109">
        <v>40877</v>
      </c>
      <c r="U1598" s="144">
        <v>16006652</v>
      </c>
      <c r="V1598" s="109" t="s">
        <v>6222</v>
      </c>
      <c r="W1598" s="141">
        <v>0</v>
      </c>
      <c r="X1598" s="141">
        <v>0</v>
      </c>
      <c r="Y1598" s="141">
        <v>0</v>
      </c>
      <c r="Z1598" s="141">
        <v>0</v>
      </c>
      <c r="AA1598" s="114">
        <v>1886500</v>
      </c>
      <c r="AB1598" s="114"/>
      <c r="AC1598" s="144"/>
      <c r="AD1598" s="141"/>
      <c r="AE1598" s="106">
        <v>0</v>
      </c>
      <c r="AF1598" s="106">
        <v>0</v>
      </c>
      <c r="AG1598" s="106">
        <v>0</v>
      </c>
      <c r="AH1598" s="144"/>
      <c r="AI1598" s="144"/>
      <c r="AJ1598" s="144"/>
      <c r="AK1598" s="144"/>
      <c r="AL1598" s="144"/>
      <c r="AM1598" s="144"/>
      <c r="AN1598" s="114">
        <f t="shared" si="48"/>
        <v>1886500</v>
      </c>
      <c r="AO1598" s="114">
        <f t="shared" si="49"/>
        <v>14120152</v>
      </c>
      <c r="AP1598" s="114"/>
      <c r="AQ1598" s="114"/>
      <c r="AR1598" s="114"/>
      <c r="AS1598" s="114"/>
    </row>
    <row r="1599" spans="1:46" s="190" customFormat="1" ht="15" customHeight="1" x14ac:dyDescent="0.2">
      <c r="A1599" s="104"/>
      <c r="B1599" s="104">
        <f>VLOOKUP(BJB!$F$9:$F$5599,Ctrl!$B$4:$C$399,2,0)</f>
        <v>4</v>
      </c>
      <c r="C1599" s="104">
        <f>VLOOKUP(BJB!$G$9:$G$5599,Ctrl!$E$4:$F$399,2,0)</f>
        <v>2</v>
      </c>
      <c r="D1599" s="219">
        <v>1</v>
      </c>
      <c r="E1599" s="104" t="str">
        <f>VLOOKUP(BJB!$F$9:$F$5599,Ctrl!$B$4:$D$399,3,0)</f>
        <v>I</v>
      </c>
      <c r="F1599" s="139" t="s">
        <v>10397</v>
      </c>
      <c r="G1599" s="139" t="s">
        <v>10279</v>
      </c>
      <c r="H1599" s="125"/>
      <c r="I1599" s="220" t="e">
        <f>IF(G1598=BJB!#REF!,I1598+1,1)</f>
        <v>#REF!</v>
      </c>
      <c r="J1599" s="912" t="s">
        <v>21698</v>
      </c>
      <c r="K1599" s="121" t="s">
        <v>4439</v>
      </c>
      <c r="L1599" s="104" t="s">
        <v>6477</v>
      </c>
      <c r="M1599" s="104" t="s">
        <v>4440</v>
      </c>
      <c r="N1599" s="120">
        <v>40238</v>
      </c>
      <c r="O1599" s="107">
        <v>50000000</v>
      </c>
      <c r="P1599" s="105" t="s">
        <v>6222</v>
      </c>
      <c r="Q1599" s="120" t="s">
        <v>6222</v>
      </c>
      <c r="R1599" s="890">
        <v>0</v>
      </c>
      <c r="S1599" s="108" t="s">
        <v>4441</v>
      </c>
      <c r="T1599" s="109">
        <v>40907</v>
      </c>
      <c r="U1599" s="144">
        <v>36936569</v>
      </c>
      <c r="V1599" s="109" t="s">
        <v>6222</v>
      </c>
      <c r="W1599" s="141">
        <v>0</v>
      </c>
      <c r="X1599" s="141">
        <v>0</v>
      </c>
      <c r="Y1599" s="141">
        <v>0</v>
      </c>
      <c r="Z1599" s="141">
        <v>0</v>
      </c>
      <c r="AA1599" s="114">
        <v>0</v>
      </c>
      <c r="AB1599" s="114"/>
      <c r="AC1599" s="144"/>
      <c r="AD1599" s="141"/>
      <c r="AE1599" s="106">
        <v>0</v>
      </c>
      <c r="AF1599" s="106">
        <v>0</v>
      </c>
      <c r="AG1599" s="106">
        <v>0</v>
      </c>
      <c r="AH1599" s="144"/>
      <c r="AI1599" s="144"/>
      <c r="AJ1599" s="144"/>
      <c r="AK1599" s="144"/>
      <c r="AL1599" s="144"/>
      <c r="AM1599" s="144"/>
      <c r="AN1599" s="114">
        <f t="shared" si="48"/>
        <v>0</v>
      </c>
      <c r="AO1599" s="114">
        <f t="shared" si="49"/>
        <v>36936569</v>
      </c>
      <c r="AP1599" s="114"/>
      <c r="AQ1599" s="114"/>
      <c r="AR1599" s="114"/>
      <c r="AS1599" s="114"/>
    </row>
    <row r="1600" spans="1:46" s="190" customFormat="1" ht="15" customHeight="1" x14ac:dyDescent="0.2">
      <c r="A1600" s="104"/>
      <c r="B1600" s="104">
        <f>VLOOKUP(BJB!$F$9:$F$5599,Ctrl!$B$4:$C$399,2,0)</f>
        <v>4</v>
      </c>
      <c r="C1600" s="104">
        <f>VLOOKUP(BJB!$G$9:$G$5599,Ctrl!$E$4:$F$399,2,0)</f>
        <v>2</v>
      </c>
      <c r="D1600" s="219">
        <v>1</v>
      </c>
      <c r="E1600" s="104" t="str">
        <f>VLOOKUP(BJB!$F$9:$F$5599,Ctrl!$B$4:$D$399,3,0)</f>
        <v>I</v>
      </c>
      <c r="F1600" s="139" t="s">
        <v>10397</v>
      </c>
      <c r="G1600" s="139" t="s">
        <v>10279</v>
      </c>
      <c r="H1600" s="125"/>
      <c r="I1600" s="220" t="e">
        <f>IF(G1599=BJB!#REF!,I1599+1,1)</f>
        <v>#REF!</v>
      </c>
      <c r="J1600" s="912" t="s">
        <v>21699</v>
      </c>
      <c r="K1600" s="121" t="s">
        <v>4442</v>
      </c>
      <c r="L1600" s="104" t="s">
        <v>6477</v>
      </c>
      <c r="M1600" s="104" t="s">
        <v>4436</v>
      </c>
      <c r="N1600" s="120">
        <v>40298</v>
      </c>
      <c r="O1600" s="107">
        <v>30000000</v>
      </c>
      <c r="P1600" s="105" t="s">
        <v>6222</v>
      </c>
      <c r="Q1600" s="120" t="s">
        <v>6222</v>
      </c>
      <c r="R1600" s="890">
        <v>0</v>
      </c>
      <c r="S1600" s="108" t="s">
        <v>4441</v>
      </c>
      <c r="T1600" s="109">
        <v>40907</v>
      </c>
      <c r="U1600" s="144">
        <v>22500000</v>
      </c>
      <c r="V1600" s="109" t="s">
        <v>6222</v>
      </c>
      <c r="W1600" s="141">
        <v>0</v>
      </c>
      <c r="X1600" s="141">
        <v>0</v>
      </c>
      <c r="Y1600" s="141">
        <v>0</v>
      </c>
      <c r="Z1600" s="141">
        <v>0</v>
      </c>
      <c r="AA1600" s="114">
        <v>0</v>
      </c>
      <c r="AB1600" s="114"/>
      <c r="AC1600" s="144"/>
      <c r="AD1600" s="141"/>
      <c r="AE1600" s="106">
        <v>0</v>
      </c>
      <c r="AF1600" s="106">
        <v>0</v>
      </c>
      <c r="AG1600" s="106">
        <v>0</v>
      </c>
      <c r="AH1600" s="144"/>
      <c r="AI1600" s="144"/>
      <c r="AJ1600" s="144"/>
      <c r="AK1600" s="144"/>
      <c r="AL1600" s="144"/>
      <c r="AM1600" s="144"/>
      <c r="AN1600" s="114">
        <f t="shared" si="48"/>
        <v>0</v>
      </c>
      <c r="AO1600" s="114">
        <f t="shared" si="49"/>
        <v>22500000</v>
      </c>
      <c r="AP1600" s="114"/>
      <c r="AQ1600" s="114"/>
      <c r="AR1600" s="114"/>
      <c r="AS1600" s="114"/>
      <c r="AT1600" s="191"/>
    </row>
    <row r="1601" spans="1:46" s="190" customFormat="1" ht="15" customHeight="1" x14ac:dyDescent="0.2">
      <c r="A1601" s="104"/>
      <c r="B1601" s="104">
        <f>VLOOKUP(BJB!$F$9:$F$5599,Ctrl!$B$4:$C$399,2,0)</f>
        <v>4</v>
      </c>
      <c r="C1601" s="104">
        <f>VLOOKUP(BJB!$G$9:$G$5599,Ctrl!$E$4:$F$399,2,0)</f>
        <v>2</v>
      </c>
      <c r="D1601" s="219">
        <v>1</v>
      </c>
      <c r="E1601" s="104" t="str">
        <f>VLOOKUP(BJB!$F$9:$F$5599,Ctrl!$B$4:$D$399,3,0)</f>
        <v>I</v>
      </c>
      <c r="F1601" s="139" t="s">
        <v>10397</v>
      </c>
      <c r="G1601" s="139" t="s">
        <v>10279</v>
      </c>
      <c r="H1601" s="125"/>
      <c r="I1601" s="220" t="e">
        <f>IF(G1600=BJB!#REF!,I1600+1,1)</f>
        <v>#REF!</v>
      </c>
      <c r="J1601" s="912" t="s">
        <v>21700</v>
      </c>
      <c r="K1601" s="121" t="s">
        <v>4443</v>
      </c>
      <c r="L1601" s="104" t="s">
        <v>6476</v>
      </c>
      <c r="M1601" s="104" t="s">
        <v>4444</v>
      </c>
      <c r="N1601" s="120">
        <v>39717</v>
      </c>
      <c r="O1601" s="107">
        <v>40000000</v>
      </c>
      <c r="P1601" s="105" t="s">
        <v>15829</v>
      </c>
      <c r="Q1601" s="120">
        <v>40926</v>
      </c>
      <c r="R1601" s="105">
        <v>29424296</v>
      </c>
      <c r="S1601" s="108" t="s">
        <v>813</v>
      </c>
      <c r="T1601" s="109">
        <v>40955</v>
      </c>
      <c r="U1601" s="144">
        <v>29424296</v>
      </c>
      <c r="V1601" s="109">
        <v>40955</v>
      </c>
      <c r="W1601" s="141">
        <v>29424296</v>
      </c>
      <c r="X1601" s="141">
        <v>0</v>
      </c>
      <c r="Y1601" s="141">
        <v>0</v>
      </c>
      <c r="Z1601" s="141">
        <v>0</v>
      </c>
      <c r="AA1601" s="114">
        <v>375000</v>
      </c>
      <c r="AB1601" s="114"/>
      <c r="AC1601" s="144"/>
      <c r="AD1601" s="141"/>
      <c r="AE1601" s="106">
        <v>0</v>
      </c>
      <c r="AF1601" s="106">
        <v>0</v>
      </c>
      <c r="AG1601" s="106">
        <v>0</v>
      </c>
      <c r="AH1601" s="144"/>
      <c r="AI1601" s="144"/>
      <c r="AJ1601" s="144"/>
      <c r="AK1601" s="144"/>
      <c r="AL1601" s="144"/>
      <c r="AM1601" s="144"/>
      <c r="AN1601" s="114">
        <f t="shared" si="48"/>
        <v>375000</v>
      </c>
      <c r="AO1601" s="114">
        <f t="shared" si="49"/>
        <v>29049296</v>
      </c>
      <c r="AP1601" s="114"/>
      <c r="AQ1601" s="114"/>
      <c r="AR1601" s="114"/>
      <c r="AS1601" s="114"/>
    </row>
    <row r="1602" spans="1:46" s="190" customFormat="1" ht="15" customHeight="1" x14ac:dyDescent="0.2">
      <c r="A1602" s="104"/>
      <c r="B1602" s="104">
        <f>VLOOKUP(BJB!$F$9:$F$5599,Ctrl!$B$4:$C$399,2,0)</f>
        <v>4</v>
      </c>
      <c r="C1602" s="104">
        <f>VLOOKUP(BJB!$G$9:$G$5599,Ctrl!$E$4:$F$399,2,0)</f>
        <v>2</v>
      </c>
      <c r="D1602" s="219">
        <v>1</v>
      </c>
      <c r="E1602" s="104" t="str">
        <f>VLOOKUP(BJB!$F$9:$F$5599,Ctrl!$B$4:$D$399,3,0)</f>
        <v>I</v>
      </c>
      <c r="F1602" s="139" t="s">
        <v>10397</v>
      </c>
      <c r="G1602" s="139" t="s">
        <v>10279</v>
      </c>
      <c r="H1602" s="125">
        <v>1090811000110</v>
      </c>
      <c r="I1602" s="220" t="e">
        <f>IF(G1601=BJB!#REF!,I1601+1,1)</f>
        <v>#REF!</v>
      </c>
      <c r="J1602" s="912" t="s">
        <v>21701</v>
      </c>
      <c r="K1602" s="121" t="s">
        <v>787</v>
      </c>
      <c r="L1602" s="104" t="s">
        <v>6477</v>
      </c>
      <c r="M1602" s="104" t="s">
        <v>4445</v>
      </c>
      <c r="N1602" s="120">
        <v>40093</v>
      </c>
      <c r="O1602" s="107">
        <v>30000000</v>
      </c>
      <c r="P1602" s="105" t="s">
        <v>15830</v>
      </c>
      <c r="Q1602" s="120">
        <v>40973</v>
      </c>
      <c r="R1602" s="105">
        <v>28480001</v>
      </c>
      <c r="S1602" s="108" t="s">
        <v>7082</v>
      </c>
      <c r="T1602" s="109">
        <v>40989</v>
      </c>
      <c r="U1602" s="144">
        <v>21360001</v>
      </c>
      <c r="V1602" s="109">
        <v>40989</v>
      </c>
      <c r="W1602" s="141">
        <v>21360001</v>
      </c>
      <c r="X1602" s="141">
        <v>0</v>
      </c>
      <c r="Y1602" s="141">
        <v>0</v>
      </c>
      <c r="Z1602" s="141">
        <v>0</v>
      </c>
      <c r="AA1602" s="114">
        <v>1820780</v>
      </c>
      <c r="AB1602" s="114"/>
      <c r="AC1602" s="132"/>
      <c r="AD1602" s="141"/>
      <c r="AE1602" s="106">
        <v>0</v>
      </c>
      <c r="AF1602" s="106">
        <v>0</v>
      </c>
      <c r="AG1602" s="106">
        <v>0</v>
      </c>
      <c r="AH1602" s="144"/>
      <c r="AI1602" s="144"/>
      <c r="AJ1602" s="144"/>
      <c r="AK1602" s="144"/>
      <c r="AL1602" s="144"/>
      <c r="AM1602" s="144"/>
      <c r="AN1602" s="114">
        <f t="shared" si="48"/>
        <v>1820780</v>
      </c>
      <c r="AO1602" s="114">
        <f t="shared" si="49"/>
        <v>19539221</v>
      </c>
      <c r="AP1602" s="114"/>
      <c r="AQ1602" s="114"/>
      <c r="AR1602" s="114"/>
      <c r="AS1602" s="114"/>
    </row>
    <row r="1603" spans="1:46" s="190" customFormat="1" ht="15" customHeight="1" x14ac:dyDescent="0.2">
      <c r="A1603" s="104"/>
      <c r="B1603" s="104">
        <f>VLOOKUP(BJB!$F$9:$F$5599,Ctrl!$B$4:$C$399,2,0)</f>
        <v>4</v>
      </c>
      <c r="C1603" s="104">
        <f>VLOOKUP(BJB!$G$9:$G$5599,Ctrl!$E$4:$F$399,2,0)</f>
        <v>2</v>
      </c>
      <c r="D1603" s="219">
        <v>1</v>
      </c>
      <c r="E1603" s="104" t="str">
        <f>VLOOKUP(BJB!$F$9:$F$5599,Ctrl!$B$4:$D$399,3,0)</f>
        <v>I</v>
      </c>
      <c r="F1603" s="139" t="s">
        <v>10397</v>
      </c>
      <c r="G1603" s="139" t="s">
        <v>10279</v>
      </c>
      <c r="H1603" s="886" t="s">
        <v>14750</v>
      </c>
      <c r="I1603" s="220" t="e">
        <f>IF(G1602=BJB!#REF!,I1602+1,1)</f>
        <v>#REF!</v>
      </c>
      <c r="J1603" s="891" t="s">
        <v>18334</v>
      </c>
      <c r="K1603" s="121" t="s">
        <v>4446</v>
      </c>
      <c r="L1603" s="104" t="s">
        <v>6477</v>
      </c>
      <c r="M1603" s="104" t="s">
        <v>4447</v>
      </c>
      <c r="N1603" s="120">
        <v>40322</v>
      </c>
      <c r="O1603" s="107">
        <v>20000000</v>
      </c>
      <c r="P1603" s="105" t="s">
        <v>15831</v>
      </c>
      <c r="Q1603" s="120">
        <v>40973</v>
      </c>
      <c r="R1603" s="105">
        <v>11111104</v>
      </c>
      <c r="S1603" s="108" t="s">
        <v>7082</v>
      </c>
      <c r="T1603" s="109">
        <v>40989</v>
      </c>
      <c r="U1603" s="144">
        <v>8333328</v>
      </c>
      <c r="V1603" s="109">
        <v>40989</v>
      </c>
      <c r="W1603" s="141">
        <v>8333328</v>
      </c>
      <c r="X1603" s="141">
        <v>0</v>
      </c>
      <c r="Y1603" s="141">
        <v>0</v>
      </c>
      <c r="Z1603" s="141">
        <v>0</v>
      </c>
      <c r="AA1603" s="114">
        <v>1250960</v>
      </c>
      <c r="AB1603" s="114"/>
      <c r="AC1603" s="132"/>
      <c r="AD1603" s="141">
        <v>7082368</v>
      </c>
      <c r="AE1603" s="106">
        <v>0</v>
      </c>
      <c r="AF1603" s="106">
        <v>0</v>
      </c>
      <c r="AG1603" s="106">
        <v>0</v>
      </c>
      <c r="AH1603" s="144"/>
      <c r="AI1603" s="222"/>
      <c r="AJ1603" s="144"/>
      <c r="AK1603" s="144"/>
      <c r="AL1603" s="144"/>
      <c r="AM1603" s="144"/>
      <c r="AN1603" s="114">
        <f t="shared" si="48"/>
        <v>8333328</v>
      </c>
      <c r="AO1603" s="114">
        <f t="shared" si="49"/>
        <v>0</v>
      </c>
      <c r="AP1603" s="114"/>
      <c r="AQ1603" s="114"/>
      <c r="AR1603" s="114"/>
      <c r="AS1603" s="114"/>
    </row>
    <row r="1604" spans="1:46" s="190" customFormat="1" ht="15" customHeight="1" x14ac:dyDescent="0.2">
      <c r="A1604" s="104"/>
      <c r="B1604" s="104">
        <f>VLOOKUP(BJB!$F$9:$F$5599,Ctrl!$B$4:$C$399,2,0)</f>
        <v>4</v>
      </c>
      <c r="C1604" s="104">
        <f>VLOOKUP(BJB!$G$9:$G$5599,Ctrl!$E$4:$F$399,2,0)</f>
        <v>2</v>
      </c>
      <c r="D1604" s="219">
        <v>1</v>
      </c>
      <c r="E1604" s="104" t="str">
        <f>VLOOKUP(BJB!$F$9:$F$5599,Ctrl!$B$4:$D$399,3,0)</f>
        <v>I</v>
      </c>
      <c r="F1604" s="139" t="s">
        <v>10397</v>
      </c>
      <c r="G1604" s="139" t="s">
        <v>10279</v>
      </c>
      <c r="H1604" s="125"/>
      <c r="I1604" s="220" t="e">
        <f>IF(G1603=BJB!#REF!,I1603+1,1)</f>
        <v>#REF!</v>
      </c>
      <c r="J1604" s="912" t="s">
        <v>21702</v>
      </c>
      <c r="K1604" s="121" t="s">
        <v>4448</v>
      </c>
      <c r="L1604" s="104" t="s">
        <v>6477</v>
      </c>
      <c r="M1604" s="104" t="s">
        <v>4431</v>
      </c>
      <c r="N1604" s="120">
        <v>40184</v>
      </c>
      <c r="O1604" s="107">
        <v>40000000</v>
      </c>
      <c r="P1604" s="105" t="s">
        <v>15832</v>
      </c>
      <c r="Q1604" s="120">
        <v>40973</v>
      </c>
      <c r="R1604" s="105">
        <v>39842964</v>
      </c>
      <c r="S1604" s="108" t="s">
        <v>7082</v>
      </c>
      <c r="T1604" s="109">
        <v>40989</v>
      </c>
      <c r="U1604" s="144">
        <v>29882224</v>
      </c>
      <c r="V1604" s="109">
        <v>40989</v>
      </c>
      <c r="W1604" s="141">
        <v>29882224</v>
      </c>
      <c r="X1604" s="141">
        <v>0</v>
      </c>
      <c r="Y1604" s="141">
        <v>0</v>
      </c>
      <c r="Z1604" s="141">
        <v>0</v>
      </c>
      <c r="AA1604" s="114">
        <v>0</v>
      </c>
      <c r="AB1604" s="114"/>
      <c r="AC1604" s="144"/>
      <c r="AD1604" s="141"/>
      <c r="AE1604" s="106">
        <v>0</v>
      </c>
      <c r="AF1604" s="106">
        <v>0</v>
      </c>
      <c r="AG1604" s="106">
        <v>0</v>
      </c>
      <c r="AH1604" s="144"/>
      <c r="AI1604" s="144"/>
      <c r="AJ1604" s="144"/>
      <c r="AK1604" s="144"/>
      <c r="AL1604" s="144"/>
      <c r="AM1604" s="144"/>
      <c r="AN1604" s="114">
        <f t="shared" si="48"/>
        <v>0</v>
      </c>
      <c r="AO1604" s="114">
        <f t="shared" si="49"/>
        <v>29882224</v>
      </c>
      <c r="AP1604" s="114"/>
      <c r="AQ1604" s="114"/>
      <c r="AR1604" s="114"/>
      <c r="AS1604" s="114"/>
    </row>
    <row r="1605" spans="1:46" s="190" customFormat="1" ht="15" customHeight="1" x14ac:dyDescent="0.2">
      <c r="A1605" s="104"/>
      <c r="B1605" s="104">
        <f>VLOOKUP(BJB!$F$9:$F$5599,Ctrl!$B$4:$C$399,2,0)</f>
        <v>4</v>
      </c>
      <c r="C1605" s="104">
        <f>VLOOKUP(BJB!$G$9:$G$5599,Ctrl!$E$4:$F$399,2,0)</f>
        <v>2</v>
      </c>
      <c r="D1605" s="219">
        <v>1</v>
      </c>
      <c r="E1605" s="104" t="str">
        <f>VLOOKUP(BJB!$F$9:$F$5599,Ctrl!$B$4:$D$399,3,0)</f>
        <v>I</v>
      </c>
      <c r="F1605" s="139" t="s">
        <v>10397</v>
      </c>
      <c r="G1605" s="139" t="s">
        <v>10279</v>
      </c>
      <c r="H1605" s="125"/>
      <c r="I1605" s="220" t="e">
        <f>IF(G1604=BJB!#REF!,I1604+1,1)</f>
        <v>#REF!</v>
      </c>
      <c r="J1605" s="912" t="s">
        <v>21703</v>
      </c>
      <c r="K1605" s="121" t="s">
        <v>4449</v>
      </c>
      <c r="L1605" s="104" t="s">
        <v>6477</v>
      </c>
      <c r="M1605" s="104" t="s">
        <v>4447</v>
      </c>
      <c r="N1605" s="120">
        <v>40322</v>
      </c>
      <c r="O1605" s="107">
        <v>50000000</v>
      </c>
      <c r="P1605" s="105" t="s">
        <v>15833</v>
      </c>
      <c r="Q1605" s="120">
        <v>40973</v>
      </c>
      <c r="R1605" s="105">
        <v>52733334</v>
      </c>
      <c r="S1605" s="108" t="s">
        <v>7082</v>
      </c>
      <c r="T1605" s="109">
        <v>40989</v>
      </c>
      <c r="U1605" s="144">
        <v>37500000</v>
      </c>
      <c r="V1605" s="109">
        <v>40989</v>
      </c>
      <c r="W1605" s="141">
        <v>37500000</v>
      </c>
      <c r="X1605" s="141">
        <v>0</v>
      </c>
      <c r="Y1605" s="141">
        <v>0</v>
      </c>
      <c r="Z1605" s="141">
        <v>0</v>
      </c>
      <c r="AA1605" s="114">
        <v>538000</v>
      </c>
      <c r="AB1605" s="114"/>
      <c r="AC1605" s="144"/>
      <c r="AD1605" s="141"/>
      <c r="AE1605" s="106">
        <v>0</v>
      </c>
      <c r="AF1605" s="106">
        <v>0</v>
      </c>
      <c r="AG1605" s="106">
        <v>0</v>
      </c>
      <c r="AH1605" s="144"/>
      <c r="AI1605" s="144"/>
      <c r="AJ1605" s="144"/>
      <c r="AK1605" s="144"/>
      <c r="AL1605" s="144"/>
      <c r="AM1605" s="144"/>
      <c r="AN1605" s="114">
        <f t="shared" si="48"/>
        <v>538000</v>
      </c>
      <c r="AO1605" s="114">
        <f t="shared" si="49"/>
        <v>36962000</v>
      </c>
      <c r="AP1605" s="114"/>
      <c r="AQ1605" s="114"/>
      <c r="AR1605" s="114"/>
      <c r="AS1605" s="114"/>
    </row>
    <row r="1606" spans="1:46" s="190" customFormat="1" ht="15" customHeight="1" x14ac:dyDescent="0.2">
      <c r="A1606" s="104"/>
      <c r="B1606" s="104">
        <f>VLOOKUP(BJB!$F$9:$F$5599,Ctrl!$B$4:$C$399,2,0)</f>
        <v>4</v>
      </c>
      <c r="C1606" s="104">
        <f>VLOOKUP(BJB!$G$9:$G$5599,Ctrl!$E$4:$F$399,2,0)</f>
        <v>2</v>
      </c>
      <c r="D1606" s="219">
        <v>1</v>
      </c>
      <c r="E1606" s="104" t="str">
        <f>VLOOKUP(BJB!$F$9:$F$5599,Ctrl!$B$4:$D$399,3,0)</f>
        <v>I</v>
      </c>
      <c r="F1606" s="139" t="s">
        <v>10397</v>
      </c>
      <c r="G1606" s="139" t="s">
        <v>10279</v>
      </c>
      <c r="H1606" s="125"/>
      <c r="I1606" s="220" t="e">
        <f>IF(G1605=BJB!#REF!,I1605+1,1)</f>
        <v>#REF!</v>
      </c>
      <c r="J1606" s="912" t="s">
        <v>21704</v>
      </c>
      <c r="K1606" s="121" t="s">
        <v>4450</v>
      </c>
      <c r="L1606" s="104" t="s">
        <v>6476</v>
      </c>
      <c r="M1606" s="104" t="s">
        <v>4451</v>
      </c>
      <c r="N1606" s="120">
        <v>39080</v>
      </c>
      <c r="O1606" s="107">
        <v>43394170</v>
      </c>
      <c r="P1606" s="105" t="s">
        <v>15834</v>
      </c>
      <c r="Q1606" s="120">
        <v>41004</v>
      </c>
      <c r="R1606" s="105">
        <v>23685852</v>
      </c>
      <c r="S1606" s="108" t="s">
        <v>7083</v>
      </c>
      <c r="T1606" s="109">
        <v>41089</v>
      </c>
      <c r="U1606" s="144">
        <v>23685852</v>
      </c>
      <c r="V1606" s="109">
        <v>41089</v>
      </c>
      <c r="W1606" s="141">
        <v>23685852</v>
      </c>
      <c r="X1606" s="141">
        <v>0</v>
      </c>
      <c r="Y1606" s="141">
        <v>0</v>
      </c>
      <c r="Z1606" s="141">
        <v>0</v>
      </c>
      <c r="AA1606" s="114">
        <v>0</v>
      </c>
      <c r="AB1606" s="114"/>
      <c r="AC1606" s="144"/>
      <c r="AD1606" s="141"/>
      <c r="AE1606" s="106">
        <v>0</v>
      </c>
      <c r="AF1606" s="106">
        <v>0</v>
      </c>
      <c r="AG1606" s="106">
        <v>0</v>
      </c>
      <c r="AH1606" s="144"/>
      <c r="AI1606" s="144"/>
      <c r="AJ1606" s="144"/>
      <c r="AK1606" s="144"/>
      <c r="AL1606" s="144"/>
      <c r="AM1606" s="144"/>
      <c r="AN1606" s="114">
        <f t="shared" si="48"/>
        <v>0</v>
      </c>
      <c r="AO1606" s="114">
        <f t="shared" si="49"/>
        <v>23685852</v>
      </c>
      <c r="AP1606" s="114"/>
      <c r="AQ1606" s="114"/>
      <c r="AR1606" s="114"/>
      <c r="AS1606" s="114"/>
      <c r="AT1606" s="191"/>
    </row>
    <row r="1607" spans="1:46" s="190" customFormat="1" ht="15" customHeight="1" x14ac:dyDescent="0.2">
      <c r="A1607" s="104"/>
      <c r="B1607" s="104">
        <f>VLOOKUP(BJB!$F$9:$F$5599,Ctrl!$B$4:$C$399,2,0)</f>
        <v>4</v>
      </c>
      <c r="C1607" s="104">
        <f>VLOOKUP(BJB!$G$9:$G$5599,Ctrl!$E$4:$F$399,2,0)</f>
        <v>2</v>
      </c>
      <c r="D1607" s="219">
        <v>1</v>
      </c>
      <c r="E1607" s="104" t="str">
        <f>VLOOKUP(BJB!$F$9:$F$5599,Ctrl!$B$4:$D$399,3,0)</f>
        <v>I</v>
      </c>
      <c r="F1607" s="139" t="s">
        <v>10397</v>
      </c>
      <c r="G1607" s="139" t="s">
        <v>10279</v>
      </c>
      <c r="H1607" s="125"/>
      <c r="I1607" s="220" t="e">
        <f>IF(G1606=BJB!#REF!,I1606+1,1)</f>
        <v>#REF!</v>
      </c>
      <c r="J1607" s="912" t="s">
        <v>21705</v>
      </c>
      <c r="K1607" s="121" t="s">
        <v>4452</v>
      </c>
      <c r="L1607" s="104" t="s">
        <v>6476</v>
      </c>
      <c r="M1607" s="104" t="s">
        <v>4453</v>
      </c>
      <c r="N1607" s="120">
        <v>39113</v>
      </c>
      <c r="O1607" s="107">
        <v>40366670</v>
      </c>
      <c r="P1607" s="105" t="s">
        <v>15835</v>
      </c>
      <c r="Q1607" s="120">
        <v>41004</v>
      </c>
      <c r="R1607" s="105">
        <v>22366685</v>
      </c>
      <c r="S1607" s="108" t="s">
        <v>7083</v>
      </c>
      <c r="T1607" s="109">
        <v>41089</v>
      </c>
      <c r="U1607" s="144">
        <v>22366685</v>
      </c>
      <c r="V1607" s="109">
        <v>41089</v>
      </c>
      <c r="W1607" s="141">
        <v>22366685</v>
      </c>
      <c r="X1607" s="141">
        <v>0</v>
      </c>
      <c r="Y1607" s="141">
        <v>0</v>
      </c>
      <c r="Z1607" s="141">
        <v>0</v>
      </c>
      <c r="AA1607" s="114">
        <v>0</v>
      </c>
      <c r="AB1607" s="114"/>
      <c r="AC1607" s="144"/>
      <c r="AD1607" s="141"/>
      <c r="AE1607" s="106">
        <v>0</v>
      </c>
      <c r="AF1607" s="106">
        <v>0</v>
      </c>
      <c r="AG1607" s="106">
        <v>0</v>
      </c>
      <c r="AH1607" s="144"/>
      <c r="AI1607" s="144"/>
      <c r="AJ1607" s="144"/>
      <c r="AK1607" s="144"/>
      <c r="AL1607" s="144"/>
      <c r="AM1607" s="144"/>
      <c r="AN1607" s="114">
        <f t="shared" si="48"/>
        <v>0</v>
      </c>
      <c r="AO1607" s="114">
        <f t="shared" si="49"/>
        <v>22366685</v>
      </c>
      <c r="AP1607" s="114"/>
      <c r="AQ1607" s="114"/>
      <c r="AR1607" s="114"/>
      <c r="AS1607" s="114"/>
    </row>
    <row r="1608" spans="1:46" s="190" customFormat="1" ht="15" customHeight="1" x14ac:dyDescent="0.2">
      <c r="A1608" s="104"/>
      <c r="B1608" s="104">
        <f>VLOOKUP(BJB!$F$9:$F$5599,Ctrl!$B$4:$C$399,2,0)</f>
        <v>4</v>
      </c>
      <c r="C1608" s="104">
        <f>VLOOKUP(BJB!$G$9:$G$5599,Ctrl!$E$4:$F$399,2,0)</f>
        <v>2</v>
      </c>
      <c r="D1608" s="219">
        <v>1</v>
      </c>
      <c r="E1608" s="104" t="str">
        <f>VLOOKUP(BJB!$F$9:$F$5599,Ctrl!$B$4:$D$399,3,0)</f>
        <v>I</v>
      </c>
      <c r="F1608" s="139" t="s">
        <v>10397</v>
      </c>
      <c r="G1608" s="139" t="s">
        <v>10279</v>
      </c>
      <c r="H1608" s="125"/>
      <c r="I1608" s="220" t="e">
        <f>IF(G1607=BJB!#REF!,I1607+1,1)</f>
        <v>#REF!</v>
      </c>
      <c r="J1608" s="912" t="s">
        <v>21706</v>
      </c>
      <c r="K1608" s="121" t="s">
        <v>4454</v>
      </c>
      <c r="L1608" s="104" t="s">
        <v>6476</v>
      </c>
      <c r="M1608" s="104" t="s">
        <v>4455</v>
      </c>
      <c r="N1608" s="120">
        <v>40155</v>
      </c>
      <c r="O1608" s="107">
        <v>80000000</v>
      </c>
      <c r="P1608" s="105" t="s">
        <v>15836</v>
      </c>
      <c r="Q1608" s="120">
        <v>41004</v>
      </c>
      <c r="R1608" s="105">
        <v>34031552</v>
      </c>
      <c r="S1608" s="108" t="s">
        <v>4456</v>
      </c>
      <c r="T1608" s="109">
        <v>41060</v>
      </c>
      <c r="U1608" s="144">
        <v>34031552</v>
      </c>
      <c r="V1608" s="109">
        <v>41060</v>
      </c>
      <c r="W1608" s="141">
        <v>34031552</v>
      </c>
      <c r="X1608" s="141">
        <v>0</v>
      </c>
      <c r="Y1608" s="141">
        <v>0</v>
      </c>
      <c r="Z1608" s="141">
        <v>0</v>
      </c>
      <c r="AA1608" s="114">
        <v>0</v>
      </c>
      <c r="AB1608" s="114"/>
      <c r="AC1608" s="144"/>
      <c r="AD1608" s="141"/>
      <c r="AE1608" s="106">
        <v>0</v>
      </c>
      <c r="AF1608" s="106">
        <v>0</v>
      </c>
      <c r="AG1608" s="106">
        <v>0</v>
      </c>
      <c r="AH1608" s="144"/>
      <c r="AI1608" s="144"/>
      <c r="AJ1608" s="144"/>
      <c r="AK1608" s="144"/>
      <c r="AL1608" s="144"/>
      <c r="AM1608" s="144"/>
      <c r="AN1608" s="114">
        <f t="shared" si="48"/>
        <v>0</v>
      </c>
      <c r="AO1608" s="114">
        <f t="shared" si="49"/>
        <v>34031552</v>
      </c>
      <c r="AP1608" s="114"/>
      <c r="AQ1608" s="114"/>
      <c r="AR1608" s="114"/>
      <c r="AS1608" s="114"/>
    </row>
    <row r="1609" spans="1:46" s="190" customFormat="1" ht="15" customHeight="1" x14ac:dyDescent="0.2">
      <c r="A1609" s="104"/>
      <c r="B1609" s="104">
        <f>VLOOKUP(BJB!$F$9:$F$5599,Ctrl!$B$4:$C$399,2,0)</f>
        <v>4</v>
      </c>
      <c r="C1609" s="104">
        <f>VLOOKUP(BJB!$G$9:$G$5599,Ctrl!$E$4:$F$399,2,0)</f>
        <v>2</v>
      </c>
      <c r="D1609" s="219">
        <v>1</v>
      </c>
      <c r="E1609" s="104" t="str">
        <f>VLOOKUP(BJB!$F$9:$F$5599,Ctrl!$B$4:$D$399,3,0)</f>
        <v>I</v>
      </c>
      <c r="F1609" s="139" t="s">
        <v>10397</v>
      </c>
      <c r="G1609" s="139" t="s">
        <v>10279</v>
      </c>
      <c r="H1609" s="125"/>
      <c r="I1609" s="220" t="e">
        <f>IF(G1608=BJB!#REF!,I1608+1,1)</f>
        <v>#REF!</v>
      </c>
      <c r="J1609" s="912" t="s">
        <v>21707</v>
      </c>
      <c r="K1609" s="121" t="s">
        <v>4457</v>
      </c>
      <c r="L1609" s="104" t="s">
        <v>6476</v>
      </c>
      <c r="M1609" s="104" t="s">
        <v>4458</v>
      </c>
      <c r="N1609" s="120">
        <v>40308</v>
      </c>
      <c r="O1609" s="107">
        <v>50437500</v>
      </c>
      <c r="P1609" s="105" t="s">
        <v>15837</v>
      </c>
      <c r="Q1609" s="120">
        <v>41004</v>
      </c>
      <c r="R1609" s="105">
        <v>41899667</v>
      </c>
      <c r="S1609" s="108" t="s">
        <v>95</v>
      </c>
      <c r="T1609" s="109">
        <v>41120</v>
      </c>
      <c r="U1609" s="144">
        <v>10055920</v>
      </c>
      <c r="V1609" s="109">
        <v>41120</v>
      </c>
      <c r="W1609" s="141">
        <v>10055920</v>
      </c>
      <c r="X1609" s="141">
        <v>0</v>
      </c>
      <c r="Y1609" s="141">
        <v>0</v>
      </c>
      <c r="Z1609" s="141">
        <v>0</v>
      </c>
      <c r="AA1609" s="114">
        <v>0</v>
      </c>
      <c r="AB1609" s="114"/>
      <c r="AC1609" s="144"/>
      <c r="AD1609" s="141"/>
      <c r="AE1609" s="106">
        <v>0</v>
      </c>
      <c r="AF1609" s="106">
        <v>0</v>
      </c>
      <c r="AG1609" s="106">
        <v>0</v>
      </c>
      <c r="AH1609" s="144"/>
      <c r="AI1609" s="144"/>
      <c r="AJ1609" s="144"/>
      <c r="AK1609" s="144"/>
      <c r="AL1609" s="144"/>
      <c r="AM1609" s="144"/>
      <c r="AN1609" s="114">
        <f t="shared" ref="AN1609:AN1672" si="50">SUM(AA1609:AM1609)</f>
        <v>0</v>
      </c>
      <c r="AO1609" s="114">
        <f t="shared" ref="AO1609:AO1672" si="51">IF((U1609-AN1609)&lt;0,ABS(0),(U1609-AN1609))</f>
        <v>10055920</v>
      </c>
      <c r="AP1609" s="114"/>
      <c r="AQ1609" s="114"/>
      <c r="AR1609" s="114"/>
      <c r="AS1609" s="114"/>
    </row>
    <row r="1610" spans="1:46" s="190" customFormat="1" ht="15" customHeight="1" x14ac:dyDescent="0.2">
      <c r="A1610" s="104"/>
      <c r="B1610" s="104">
        <f>VLOOKUP(BJB!$F$9:$F$5599,Ctrl!$B$4:$C$399,2,0)</f>
        <v>4</v>
      </c>
      <c r="C1610" s="104">
        <f>VLOOKUP(BJB!$G$9:$G$5599,Ctrl!$E$4:$F$399,2,0)</f>
        <v>2</v>
      </c>
      <c r="D1610" s="219">
        <v>1</v>
      </c>
      <c r="E1610" s="104" t="str">
        <f>VLOOKUP(BJB!$F$9:$F$5599,Ctrl!$B$4:$D$399,3,0)</f>
        <v>I</v>
      </c>
      <c r="F1610" s="139" t="s">
        <v>10397</v>
      </c>
      <c r="G1610" s="139" t="s">
        <v>10279</v>
      </c>
      <c r="H1610" s="125"/>
      <c r="I1610" s="220" t="e">
        <f>IF(G1609=BJB!#REF!,I1609+1,1)</f>
        <v>#REF!</v>
      </c>
      <c r="J1610" s="912" t="s">
        <v>21708</v>
      </c>
      <c r="K1610" s="121" t="s">
        <v>4459</v>
      </c>
      <c r="L1610" s="104" t="s">
        <v>6477</v>
      </c>
      <c r="M1610" s="104" t="s">
        <v>4460</v>
      </c>
      <c r="N1610" s="120">
        <v>40770</v>
      </c>
      <c r="O1610" s="107">
        <v>20000000</v>
      </c>
      <c r="P1610" s="105" t="s">
        <v>6222</v>
      </c>
      <c r="Q1610" s="120" t="s">
        <v>6222</v>
      </c>
      <c r="R1610" s="890">
        <v>0</v>
      </c>
      <c r="S1610" s="108" t="s">
        <v>4102</v>
      </c>
      <c r="T1610" s="109">
        <v>41151</v>
      </c>
      <c r="U1610" s="106">
        <v>14000000</v>
      </c>
      <c r="V1610" s="109" t="s">
        <v>6222</v>
      </c>
      <c r="W1610" s="141">
        <v>0</v>
      </c>
      <c r="X1610" s="141">
        <v>0</v>
      </c>
      <c r="Y1610" s="141">
        <v>0</v>
      </c>
      <c r="Z1610" s="141">
        <v>0</v>
      </c>
      <c r="AA1610" s="114">
        <v>19500</v>
      </c>
      <c r="AB1610" s="114"/>
      <c r="AC1610" s="106"/>
      <c r="AD1610" s="141"/>
      <c r="AE1610" s="106">
        <v>0</v>
      </c>
      <c r="AF1610" s="106">
        <v>0</v>
      </c>
      <c r="AG1610" s="106">
        <v>0</v>
      </c>
      <c r="AH1610" s="106"/>
      <c r="AI1610" s="106"/>
      <c r="AJ1610" s="106"/>
      <c r="AK1610" s="106"/>
      <c r="AL1610" s="106"/>
      <c r="AM1610" s="106"/>
      <c r="AN1610" s="114">
        <f t="shared" si="50"/>
        <v>19500</v>
      </c>
      <c r="AO1610" s="114">
        <f t="shared" si="51"/>
        <v>13980500</v>
      </c>
      <c r="AP1610" s="114"/>
      <c r="AQ1610" s="114"/>
      <c r="AR1610" s="114"/>
      <c r="AS1610" s="114"/>
    </row>
    <row r="1611" spans="1:46" s="190" customFormat="1" ht="15" customHeight="1" x14ac:dyDescent="0.2">
      <c r="A1611" s="104"/>
      <c r="B1611" s="104">
        <f>VLOOKUP(BJB!$F$9:$F$5599,Ctrl!$B$4:$C$399,2,0)</f>
        <v>4</v>
      </c>
      <c r="C1611" s="104">
        <f>VLOOKUP(BJB!$G$9:$G$5599,Ctrl!$E$4:$F$399,2,0)</f>
        <v>2</v>
      </c>
      <c r="D1611" s="219">
        <v>1</v>
      </c>
      <c r="E1611" s="104" t="str">
        <f>VLOOKUP(BJB!$F$9:$F$5599,Ctrl!$B$4:$D$399,3,0)</f>
        <v>I</v>
      </c>
      <c r="F1611" s="139" t="s">
        <v>10397</v>
      </c>
      <c r="G1611" s="139" t="s">
        <v>10279</v>
      </c>
      <c r="H1611" s="125"/>
      <c r="I1611" s="220" t="e">
        <f>IF(G1610=BJB!#REF!,I1610+1,1)</f>
        <v>#REF!</v>
      </c>
      <c r="J1611" s="912" t="s">
        <v>21709</v>
      </c>
      <c r="K1611" s="121" t="s">
        <v>4461</v>
      </c>
      <c r="L1611" s="104" t="s">
        <v>6477</v>
      </c>
      <c r="M1611" s="104" t="s">
        <v>4462</v>
      </c>
      <c r="N1611" s="120">
        <v>40443</v>
      </c>
      <c r="O1611" s="107">
        <v>100000000</v>
      </c>
      <c r="P1611" s="105" t="s">
        <v>6222</v>
      </c>
      <c r="Q1611" s="120" t="s">
        <v>6222</v>
      </c>
      <c r="R1611" s="890">
        <v>0</v>
      </c>
      <c r="S1611" s="108" t="s">
        <v>4102</v>
      </c>
      <c r="T1611" s="109">
        <v>41151</v>
      </c>
      <c r="U1611" s="106">
        <v>71170372</v>
      </c>
      <c r="V1611" s="109" t="s">
        <v>6222</v>
      </c>
      <c r="W1611" s="141">
        <v>0</v>
      </c>
      <c r="X1611" s="141">
        <v>0</v>
      </c>
      <c r="Y1611" s="141">
        <v>0</v>
      </c>
      <c r="Z1611" s="141">
        <v>0</v>
      </c>
      <c r="AA1611" s="114">
        <v>872500</v>
      </c>
      <c r="AB1611" s="114"/>
      <c r="AC1611" s="106"/>
      <c r="AD1611" s="141"/>
      <c r="AE1611" s="106">
        <v>0</v>
      </c>
      <c r="AF1611" s="106">
        <v>0</v>
      </c>
      <c r="AG1611" s="106">
        <v>0</v>
      </c>
      <c r="AH1611" s="106"/>
      <c r="AI1611" s="106"/>
      <c r="AJ1611" s="106"/>
      <c r="AK1611" s="106"/>
      <c r="AL1611" s="106"/>
      <c r="AM1611" s="106"/>
      <c r="AN1611" s="114">
        <f t="shared" si="50"/>
        <v>872500</v>
      </c>
      <c r="AO1611" s="114">
        <f t="shared" si="51"/>
        <v>70297872</v>
      </c>
      <c r="AP1611" s="114"/>
      <c r="AQ1611" s="114"/>
      <c r="AR1611" s="114"/>
      <c r="AS1611" s="114"/>
    </row>
    <row r="1612" spans="1:46" s="190" customFormat="1" ht="15" customHeight="1" x14ac:dyDescent="0.2">
      <c r="A1612" s="104"/>
      <c r="B1612" s="104">
        <f>VLOOKUP(BJB!$F$9:$F$5599,Ctrl!$B$4:$C$399,2,0)</f>
        <v>4</v>
      </c>
      <c r="C1612" s="104">
        <f>VLOOKUP(BJB!$G$9:$G$5599,Ctrl!$E$4:$F$399,2,0)</f>
        <v>2</v>
      </c>
      <c r="D1612" s="219">
        <v>1</v>
      </c>
      <c r="E1612" s="104" t="str">
        <f>VLOOKUP(BJB!$F$9:$F$5599,Ctrl!$B$4:$D$399,3,0)</f>
        <v>I</v>
      </c>
      <c r="F1612" s="139" t="s">
        <v>10397</v>
      </c>
      <c r="G1612" s="139" t="s">
        <v>10279</v>
      </c>
      <c r="H1612" s="125"/>
      <c r="I1612" s="220" t="e">
        <f>IF(G1611=BJB!#REF!,I1611+1,1)</f>
        <v>#REF!</v>
      </c>
      <c r="J1612" s="912" t="s">
        <v>21710</v>
      </c>
      <c r="K1612" s="121" t="s">
        <v>4463</v>
      </c>
      <c r="L1612" s="104" t="s">
        <v>6477</v>
      </c>
      <c r="M1612" s="104" t="s">
        <v>4445</v>
      </c>
      <c r="N1612" s="120">
        <v>40093</v>
      </c>
      <c r="O1612" s="107">
        <v>15000000</v>
      </c>
      <c r="P1612" s="105" t="s">
        <v>6222</v>
      </c>
      <c r="Q1612" s="120" t="s">
        <v>6222</v>
      </c>
      <c r="R1612" s="890">
        <v>0</v>
      </c>
      <c r="S1612" s="108" t="s">
        <v>4102</v>
      </c>
      <c r="T1612" s="109">
        <v>41151</v>
      </c>
      <c r="U1612" s="106">
        <v>8860710</v>
      </c>
      <c r="V1612" s="109" t="s">
        <v>6222</v>
      </c>
      <c r="W1612" s="141">
        <v>0</v>
      </c>
      <c r="X1612" s="141">
        <v>0</v>
      </c>
      <c r="Y1612" s="141">
        <v>0</v>
      </c>
      <c r="Z1612" s="141">
        <v>0</v>
      </c>
      <c r="AA1612" s="114">
        <v>58750</v>
      </c>
      <c r="AB1612" s="114"/>
      <c r="AC1612" s="106"/>
      <c r="AD1612" s="141"/>
      <c r="AE1612" s="106">
        <v>0</v>
      </c>
      <c r="AF1612" s="106">
        <v>0</v>
      </c>
      <c r="AG1612" s="106">
        <v>0</v>
      </c>
      <c r="AH1612" s="106"/>
      <c r="AI1612" s="106"/>
      <c r="AJ1612" s="106"/>
      <c r="AK1612" s="106"/>
      <c r="AL1612" s="106"/>
      <c r="AM1612" s="106"/>
      <c r="AN1612" s="114">
        <f t="shared" si="50"/>
        <v>58750</v>
      </c>
      <c r="AO1612" s="114">
        <f t="shared" si="51"/>
        <v>8801960</v>
      </c>
      <c r="AP1612" s="114"/>
      <c r="AQ1612" s="114"/>
      <c r="AR1612" s="114"/>
      <c r="AS1612" s="114"/>
    </row>
    <row r="1613" spans="1:46" s="190" customFormat="1" ht="15" customHeight="1" x14ac:dyDescent="0.2">
      <c r="A1613" s="104"/>
      <c r="B1613" s="104">
        <f>VLOOKUP(BJB!$F$9:$F$5599,Ctrl!$B$4:$C$399,2,0)</f>
        <v>4</v>
      </c>
      <c r="C1613" s="104">
        <f>VLOOKUP(BJB!$G$9:$G$5599,Ctrl!$E$4:$F$399,2,0)</f>
        <v>2</v>
      </c>
      <c r="D1613" s="219">
        <v>1</v>
      </c>
      <c r="E1613" s="104" t="str">
        <f>VLOOKUP(BJB!$F$9:$F$5599,Ctrl!$B$4:$D$399,3,0)</f>
        <v>I</v>
      </c>
      <c r="F1613" s="139" t="s">
        <v>10397</v>
      </c>
      <c r="G1613" s="139" t="s">
        <v>10279</v>
      </c>
      <c r="H1613" s="125" t="s">
        <v>6653</v>
      </c>
      <c r="I1613" s="220" t="e">
        <f>IF(G1612=BJB!#REF!,I1612+1,1)</f>
        <v>#REF!</v>
      </c>
      <c r="J1613" s="891" t="s">
        <v>18335</v>
      </c>
      <c r="K1613" s="121" t="s">
        <v>4464</v>
      </c>
      <c r="L1613" s="104" t="s">
        <v>6477</v>
      </c>
      <c r="M1613" s="104" t="s">
        <v>4465</v>
      </c>
      <c r="N1613" s="120">
        <v>40266</v>
      </c>
      <c r="O1613" s="107">
        <v>15000000</v>
      </c>
      <c r="P1613" s="105" t="s">
        <v>6222</v>
      </c>
      <c r="Q1613" s="120" t="s">
        <v>6222</v>
      </c>
      <c r="R1613" s="890">
        <v>0</v>
      </c>
      <c r="S1613" s="108" t="s">
        <v>4102</v>
      </c>
      <c r="T1613" s="109">
        <v>41151</v>
      </c>
      <c r="U1613" s="106">
        <v>10675558</v>
      </c>
      <c r="V1613" s="109" t="s">
        <v>6222</v>
      </c>
      <c r="W1613" s="141">
        <v>0</v>
      </c>
      <c r="X1613" s="141">
        <v>0</v>
      </c>
      <c r="Y1613" s="141">
        <v>0</v>
      </c>
      <c r="Z1613" s="141">
        <v>0</v>
      </c>
      <c r="AA1613" s="114">
        <v>2241867</v>
      </c>
      <c r="AB1613" s="114"/>
      <c r="AC1613" s="132"/>
      <c r="AD1613" s="141"/>
      <c r="AE1613" s="106">
        <v>6832358</v>
      </c>
      <c r="AF1613" s="106">
        <v>0</v>
      </c>
      <c r="AG1613" s="106">
        <v>0</v>
      </c>
      <c r="AH1613" s="106"/>
      <c r="AI1613" s="106"/>
      <c r="AJ1613" s="106"/>
      <c r="AK1613" s="106"/>
      <c r="AL1613" s="106"/>
      <c r="AM1613" s="106"/>
      <c r="AN1613" s="114">
        <f t="shared" si="50"/>
        <v>9074225</v>
      </c>
      <c r="AO1613" s="114">
        <f t="shared" si="51"/>
        <v>1601333</v>
      </c>
      <c r="AP1613" s="114"/>
      <c r="AQ1613" s="114"/>
      <c r="AR1613" s="114"/>
      <c r="AS1613" s="114"/>
    </row>
    <row r="1614" spans="1:46" s="190" customFormat="1" ht="15" customHeight="1" x14ac:dyDescent="0.2">
      <c r="A1614" s="104"/>
      <c r="B1614" s="104">
        <f>VLOOKUP(BJB!$F$9:$F$5599,Ctrl!$B$4:$C$399,2,0)</f>
        <v>4</v>
      </c>
      <c r="C1614" s="104">
        <f>VLOOKUP(BJB!$G$9:$G$5599,Ctrl!$E$4:$F$399,2,0)</f>
        <v>2</v>
      </c>
      <c r="D1614" s="219">
        <v>1</v>
      </c>
      <c r="E1614" s="104" t="str">
        <f>VLOOKUP(BJB!$F$9:$F$5599,Ctrl!$B$4:$D$399,3,0)</f>
        <v>I</v>
      </c>
      <c r="F1614" s="139" t="s">
        <v>10397</v>
      </c>
      <c r="G1614" s="139" t="s">
        <v>10279</v>
      </c>
      <c r="H1614" s="125"/>
      <c r="I1614" s="220" t="e">
        <f>IF(G1613=BJB!#REF!,I1613+1,1)</f>
        <v>#REF!</v>
      </c>
      <c r="J1614" s="912" t="s">
        <v>21711</v>
      </c>
      <c r="K1614" s="121" t="s">
        <v>4466</v>
      </c>
      <c r="L1614" s="104" t="s">
        <v>6477</v>
      </c>
      <c r="M1614" s="104" t="s">
        <v>4440</v>
      </c>
      <c r="N1614" s="120">
        <v>40238</v>
      </c>
      <c r="O1614" s="107">
        <v>50000000</v>
      </c>
      <c r="P1614" s="105" t="s">
        <v>6222</v>
      </c>
      <c r="Q1614" s="120" t="s">
        <v>6222</v>
      </c>
      <c r="R1614" s="890">
        <v>0</v>
      </c>
      <c r="S1614" s="108" t="s">
        <v>4102</v>
      </c>
      <c r="T1614" s="109">
        <v>41151</v>
      </c>
      <c r="U1614" s="106">
        <v>37500000</v>
      </c>
      <c r="V1614" s="109" t="s">
        <v>6222</v>
      </c>
      <c r="W1614" s="141">
        <v>0</v>
      </c>
      <c r="X1614" s="141">
        <v>0</v>
      </c>
      <c r="Y1614" s="141">
        <v>0</v>
      </c>
      <c r="Z1614" s="141">
        <v>0</v>
      </c>
      <c r="AA1614" s="114">
        <v>37500</v>
      </c>
      <c r="AB1614" s="114"/>
      <c r="AC1614" s="106"/>
      <c r="AD1614" s="141"/>
      <c r="AE1614" s="106">
        <v>0</v>
      </c>
      <c r="AF1614" s="106">
        <v>0</v>
      </c>
      <c r="AG1614" s="106">
        <v>0</v>
      </c>
      <c r="AH1614" s="106"/>
      <c r="AI1614" s="106"/>
      <c r="AJ1614" s="106"/>
      <c r="AK1614" s="106"/>
      <c r="AL1614" s="106"/>
      <c r="AM1614" s="106"/>
      <c r="AN1614" s="114">
        <f t="shared" si="50"/>
        <v>37500</v>
      </c>
      <c r="AO1614" s="114">
        <f t="shared" si="51"/>
        <v>37462500</v>
      </c>
      <c r="AP1614" s="114"/>
      <c r="AQ1614" s="114"/>
      <c r="AR1614" s="114"/>
      <c r="AS1614" s="114"/>
    </row>
    <row r="1615" spans="1:46" s="190" customFormat="1" ht="15" customHeight="1" x14ac:dyDescent="0.2">
      <c r="A1615" s="104"/>
      <c r="B1615" s="104">
        <f>VLOOKUP(BJB!$F$9:$F$5599,Ctrl!$B$4:$C$399,2,0)</f>
        <v>4</v>
      </c>
      <c r="C1615" s="104">
        <f>VLOOKUP(BJB!$G$9:$G$5599,Ctrl!$E$4:$F$399,2,0)</f>
        <v>2</v>
      </c>
      <c r="D1615" s="219">
        <v>1</v>
      </c>
      <c r="E1615" s="104" t="str">
        <f>VLOOKUP(BJB!$F$9:$F$5599,Ctrl!$B$4:$D$399,3,0)</f>
        <v>I</v>
      </c>
      <c r="F1615" s="139" t="s">
        <v>10397</v>
      </c>
      <c r="G1615" s="139" t="s">
        <v>10279</v>
      </c>
      <c r="H1615" s="231" t="s">
        <v>19291</v>
      </c>
      <c r="I1615" s="220" t="e">
        <f>IF(G1614=BJB!#REF!,I1614+1,1)</f>
        <v>#REF!</v>
      </c>
      <c r="J1615" s="891" t="s">
        <v>20240</v>
      </c>
      <c r="K1615" s="121" t="s">
        <v>4467</v>
      </c>
      <c r="L1615" s="104" t="s">
        <v>6477</v>
      </c>
      <c r="M1615" s="104" t="s">
        <v>4431</v>
      </c>
      <c r="N1615" s="120">
        <v>40184</v>
      </c>
      <c r="O1615" s="107">
        <v>50000000</v>
      </c>
      <c r="P1615" s="105" t="s">
        <v>6222</v>
      </c>
      <c r="Q1615" s="120" t="s">
        <v>6222</v>
      </c>
      <c r="R1615" s="890">
        <v>0</v>
      </c>
      <c r="S1615" s="108" t="s">
        <v>4102</v>
      </c>
      <c r="T1615" s="109">
        <v>41151</v>
      </c>
      <c r="U1615" s="106">
        <v>36697225</v>
      </c>
      <c r="V1615" s="109" t="s">
        <v>6222</v>
      </c>
      <c r="W1615" s="141">
        <v>0</v>
      </c>
      <c r="X1615" s="141">
        <v>0</v>
      </c>
      <c r="Y1615" s="141">
        <v>0</v>
      </c>
      <c r="Z1615" s="141">
        <v>0</v>
      </c>
      <c r="AA1615" s="114">
        <v>3981250</v>
      </c>
      <c r="AB1615" s="114"/>
      <c r="AC1615" s="132"/>
      <c r="AD1615" s="141"/>
      <c r="AE1615" s="106">
        <v>0</v>
      </c>
      <c r="AF1615" s="106">
        <v>30773652</v>
      </c>
      <c r="AG1615" s="106">
        <v>0</v>
      </c>
      <c r="AH1615" s="106"/>
      <c r="AI1615" s="106"/>
      <c r="AJ1615" s="106"/>
      <c r="AK1615" s="106"/>
      <c r="AL1615" s="106"/>
      <c r="AM1615" s="106"/>
      <c r="AN1615" s="114">
        <f t="shared" si="50"/>
        <v>34754902</v>
      </c>
      <c r="AO1615" s="114">
        <f t="shared" si="51"/>
        <v>1942323</v>
      </c>
      <c r="AP1615" s="114"/>
      <c r="AQ1615" s="114"/>
      <c r="AR1615" s="114"/>
      <c r="AS1615" s="114"/>
    </row>
    <row r="1616" spans="1:46" s="190" customFormat="1" ht="15" customHeight="1" x14ac:dyDescent="0.2">
      <c r="A1616" s="104"/>
      <c r="B1616" s="104">
        <f>VLOOKUP(BJB!$F$9:$F$5599,Ctrl!$B$4:$C$399,2,0)</f>
        <v>4</v>
      </c>
      <c r="C1616" s="104">
        <f>VLOOKUP(BJB!$G$9:$G$5599,Ctrl!$E$4:$F$399,2,0)</f>
        <v>2</v>
      </c>
      <c r="D1616" s="219">
        <v>1</v>
      </c>
      <c r="E1616" s="104" t="str">
        <f>VLOOKUP(BJB!$F$9:$F$5599,Ctrl!$B$4:$D$399,3,0)</f>
        <v>I</v>
      </c>
      <c r="F1616" s="139" t="s">
        <v>10397</v>
      </c>
      <c r="G1616" s="139" t="s">
        <v>10279</v>
      </c>
      <c r="H1616" s="125"/>
      <c r="I1616" s="220" t="e">
        <f>IF(G1615=BJB!#REF!,I1615+1,1)</f>
        <v>#REF!</v>
      </c>
      <c r="J1616" s="912" t="s">
        <v>21712</v>
      </c>
      <c r="K1616" s="121" t="s">
        <v>3058</v>
      </c>
      <c r="L1616" s="104" t="s">
        <v>6477</v>
      </c>
      <c r="M1616" s="104" t="s">
        <v>4468</v>
      </c>
      <c r="N1616" s="120">
        <v>40823</v>
      </c>
      <c r="O1616" s="107">
        <v>35000000</v>
      </c>
      <c r="P1616" s="105" t="s">
        <v>6222</v>
      </c>
      <c r="Q1616" s="120" t="s">
        <v>6222</v>
      </c>
      <c r="R1616" s="890">
        <v>0</v>
      </c>
      <c r="S1616" s="108" t="s">
        <v>4102</v>
      </c>
      <c r="T1616" s="109">
        <v>41151</v>
      </c>
      <c r="U1616" s="106">
        <v>24500000</v>
      </c>
      <c r="V1616" s="109" t="s">
        <v>6222</v>
      </c>
      <c r="W1616" s="141">
        <v>0</v>
      </c>
      <c r="X1616" s="141">
        <v>0</v>
      </c>
      <c r="Y1616" s="141">
        <v>0</v>
      </c>
      <c r="Z1616" s="141">
        <v>0</v>
      </c>
      <c r="AA1616" s="114">
        <v>350000</v>
      </c>
      <c r="AB1616" s="114"/>
      <c r="AC1616" s="106"/>
      <c r="AD1616" s="141"/>
      <c r="AE1616" s="106">
        <v>0</v>
      </c>
      <c r="AF1616" s="106">
        <v>0</v>
      </c>
      <c r="AG1616" s="106">
        <v>0</v>
      </c>
      <c r="AH1616" s="106"/>
      <c r="AI1616" s="106"/>
      <c r="AJ1616" s="106"/>
      <c r="AK1616" s="106"/>
      <c r="AL1616" s="106"/>
      <c r="AM1616" s="106"/>
      <c r="AN1616" s="114">
        <f t="shared" si="50"/>
        <v>350000</v>
      </c>
      <c r="AO1616" s="114">
        <f t="shared" si="51"/>
        <v>24150000</v>
      </c>
      <c r="AP1616" s="114"/>
      <c r="AQ1616" s="114"/>
      <c r="AR1616" s="114"/>
      <c r="AS1616" s="114"/>
    </row>
    <row r="1617" spans="1:46" s="190" customFormat="1" ht="15" customHeight="1" x14ac:dyDescent="0.2">
      <c r="A1617" s="104"/>
      <c r="B1617" s="104">
        <f>VLOOKUP(BJB!$F$9:$F$5599,Ctrl!$B$4:$C$399,2,0)</f>
        <v>4</v>
      </c>
      <c r="C1617" s="104">
        <f>VLOOKUP(BJB!$G$9:$G$5599,Ctrl!$E$4:$F$399,2,0)</f>
        <v>2</v>
      </c>
      <c r="D1617" s="219">
        <v>1</v>
      </c>
      <c r="E1617" s="104" t="str">
        <f>VLOOKUP(BJB!$F$9:$F$5599,Ctrl!$B$4:$D$399,3,0)</f>
        <v>I</v>
      </c>
      <c r="F1617" s="139" t="s">
        <v>10397</v>
      </c>
      <c r="G1617" s="139" t="s">
        <v>10279</v>
      </c>
      <c r="H1617" s="125"/>
      <c r="I1617" s="220" t="e">
        <f>IF(G1616=BJB!#REF!,I1616+1,1)</f>
        <v>#REF!</v>
      </c>
      <c r="J1617" s="912" t="s">
        <v>21713</v>
      </c>
      <c r="K1617" s="121" t="s">
        <v>3722</v>
      </c>
      <c r="L1617" s="104" t="s">
        <v>6477</v>
      </c>
      <c r="M1617" s="104" t="s">
        <v>4425</v>
      </c>
      <c r="N1617" s="120">
        <v>40385</v>
      </c>
      <c r="O1617" s="107">
        <v>25000000</v>
      </c>
      <c r="P1617" s="105" t="s">
        <v>15838</v>
      </c>
      <c r="Q1617" s="120">
        <v>41093</v>
      </c>
      <c r="R1617" s="105">
        <v>7995331</v>
      </c>
      <c r="S1617" s="146" t="s">
        <v>4469</v>
      </c>
      <c r="T1617" s="109">
        <v>41200</v>
      </c>
      <c r="U1617" s="144">
        <v>5996498</v>
      </c>
      <c r="V1617" s="109">
        <v>41200</v>
      </c>
      <c r="W1617" s="141">
        <v>5996498</v>
      </c>
      <c r="X1617" s="141">
        <v>0</v>
      </c>
      <c r="Y1617" s="141">
        <v>0</v>
      </c>
      <c r="Z1617" s="141">
        <v>0</v>
      </c>
      <c r="AA1617" s="114">
        <v>0</v>
      </c>
      <c r="AB1617" s="114"/>
      <c r="AC1617" s="144"/>
      <c r="AD1617" s="141"/>
      <c r="AE1617" s="106">
        <v>0</v>
      </c>
      <c r="AF1617" s="106">
        <v>0</v>
      </c>
      <c r="AG1617" s="106">
        <v>0</v>
      </c>
      <c r="AH1617" s="144"/>
      <c r="AI1617" s="144"/>
      <c r="AJ1617" s="144"/>
      <c r="AK1617" s="144"/>
      <c r="AL1617" s="144"/>
      <c r="AM1617" s="144"/>
      <c r="AN1617" s="114">
        <f t="shared" si="50"/>
        <v>0</v>
      </c>
      <c r="AO1617" s="114">
        <f t="shared" si="51"/>
        <v>5996498</v>
      </c>
      <c r="AP1617" s="114"/>
      <c r="AQ1617" s="114"/>
      <c r="AR1617" s="114"/>
      <c r="AS1617" s="114"/>
      <c r="AT1617" s="189"/>
    </row>
    <row r="1618" spans="1:46" s="190" customFormat="1" ht="15" customHeight="1" x14ac:dyDescent="0.2">
      <c r="A1618" s="104"/>
      <c r="B1618" s="104">
        <f>VLOOKUP(BJB!$F$9:$F$5599,Ctrl!$B$4:$C$399,2,0)</f>
        <v>4</v>
      </c>
      <c r="C1618" s="104">
        <f>VLOOKUP(BJB!$G$9:$G$5599,Ctrl!$E$4:$F$399,2,0)</f>
        <v>2</v>
      </c>
      <c r="D1618" s="219">
        <v>1</v>
      </c>
      <c r="E1618" s="104" t="str">
        <f>VLOOKUP(BJB!$F$9:$F$5599,Ctrl!$B$4:$D$399,3,0)</f>
        <v>I</v>
      </c>
      <c r="F1618" s="139" t="s">
        <v>10397</v>
      </c>
      <c r="G1618" s="139" t="s">
        <v>10279</v>
      </c>
      <c r="H1618" s="125" t="s">
        <v>7473</v>
      </c>
      <c r="I1618" s="220" t="e">
        <f>IF(G1617=BJB!#REF!,I1617+1,1)</f>
        <v>#REF!</v>
      </c>
      <c r="J1618" s="891" t="s">
        <v>18336</v>
      </c>
      <c r="K1618" s="121" t="s">
        <v>4470</v>
      </c>
      <c r="L1618" s="104" t="s">
        <v>6477</v>
      </c>
      <c r="M1618" s="104" t="s">
        <v>4436</v>
      </c>
      <c r="N1618" s="120">
        <v>40298</v>
      </c>
      <c r="O1618" s="107">
        <v>15000000</v>
      </c>
      <c r="P1618" s="105" t="s">
        <v>15839</v>
      </c>
      <c r="Q1618" s="120">
        <v>41157</v>
      </c>
      <c r="R1618" s="105">
        <v>13080737</v>
      </c>
      <c r="S1618" s="146" t="s">
        <v>4469</v>
      </c>
      <c r="T1618" s="109">
        <v>41200</v>
      </c>
      <c r="U1618" s="144">
        <v>9810553</v>
      </c>
      <c r="V1618" s="109">
        <v>41200</v>
      </c>
      <c r="W1618" s="141">
        <v>9810553</v>
      </c>
      <c r="X1618" s="141">
        <v>0</v>
      </c>
      <c r="Y1618" s="141">
        <v>0</v>
      </c>
      <c r="Z1618" s="141">
        <v>0</v>
      </c>
      <c r="AA1618" s="114">
        <v>1688443</v>
      </c>
      <c r="AB1618" s="114"/>
      <c r="AC1618" s="132"/>
      <c r="AD1618" s="141">
        <v>8122110</v>
      </c>
      <c r="AE1618" s="106">
        <v>0</v>
      </c>
      <c r="AF1618" s="106">
        <v>0</v>
      </c>
      <c r="AG1618" s="106">
        <v>0</v>
      </c>
      <c r="AH1618" s="144"/>
      <c r="AI1618" s="144"/>
      <c r="AJ1618" s="144"/>
      <c r="AK1618" s="144"/>
      <c r="AL1618" s="144"/>
      <c r="AM1618" s="144"/>
      <c r="AN1618" s="114">
        <f t="shared" si="50"/>
        <v>9810553</v>
      </c>
      <c r="AO1618" s="114">
        <f t="shared" si="51"/>
        <v>0</v>
      </c>
      <c r="AP1618" s="114"/>
      <c r="AQ1618" s="114"/>
      <c r="AR1618" s="114"/>
      <c r="AS1618" s="114"/>
      <c r="AT1618" s="189"/>
    </row>
    <row r="1619" spans="1:46" s="190" customFormat="1" ht="15" customHeight="1" x14ac:dyDescent="0.2">
      <c r="A1619" s="104"/>
      <c r="B1619" s="104">
        <f>VLOOKUP(BJB!$F$9:$F$5599,Ctrl!$B$4:$C$399,2,0)</f>
        <v>4</v>
      </c>
      <c r="C1619" s="104">
        <f>VLOOKUP(BJB!$G$9:$G$5599,Ctrl!$E$4:$F$399,2,0)</f>
        <v>2</v>
      </c>
      <c r="D1619" s="219">
        <v>1</v>
      </c>
      <c r="E1619" s="104" t="str">
        <f>VLOOKUP(BJB!$F$9:$F$5599,Ctrl!$B$4:$D$399,3,0)</f>
        <v>I</v>
      </c>
      <c r="F1619" s="139" t="s">
        <v>10397</v>
      </c>
      <c r="G1619" s="139" t="s">
        <v>10279</v>
      </c>
      <c r="H1619" s="125"/>
      <c r="I1619" s="220" t="e">
        <f>IF(G1618=BJB!#REF!,I1618+1,1)</f>
        <v>#REF!</v>
      </c>
      <c r="J1619" s="912" t="s">
        <v>21714</v>
      </c>
      <c r="K1619" s="121" t="s">
        <v>3066</v>
      </c>
      <c r="L1619" s="104" t="s">
        <v>6477</v>
      </c>
      <c r="M1619" s="104" t="s">
        <v>4434</v>
      </c>
      <c r="N1619" s="120">
        <v>40574</v>
      </c>
      <c r="O1619" s="107">
        <v>20000000</v>
      </c>
      <c r="P1619" s="105" t="s">
        <v>15840</v>
      </c>
      <c r="Q1619" s="120">
        <v>41157</v>
      </c>
      <c r="R1619" s="105">
        <v>22754570</v>
      </c>
      <c r="S1619" s="146" t="s">
        <v>4469</v>
      </c>
      <c r="T1619" s="109">
        <v>41200</v>
      </c>
      <c r="U1619" s="144">
        <v>15000000</v>
      </c>
      <c r="V1619" s="109">
        <v>41200</v>
      </c>
      <c r="W1619" s="141">
        <v>15000000</v>
      </c>
      <c r="X1619" s="141">
        <v>0</v>
      </c>
      <c r="Y1619" s="141">
        <v>0</v>
      </c>
      <c r="Z1619" s="141">
        <v>0</v>
      </c>
      <c r="AA1619" s="114">
        <v>300000</v>
      </c>
      <c r="AB1619" s="114"/>
      <c r="AC1619" s="144"/>
      <c r="AD1619" s="141"/>
      <c r="AE1619" s="106">
        <v>0</v>
      </c>
      <c r="AF1619" s="106">
        <v>0</v>
      </c>
      <c r="AG1619" s="106">
        <v>0</v>
      </c>
      <c r="AH1619" s="144"/>
      <c r="AI1619" s="144"/>
      <c r="AJ1619" s="144"/>
      <c r="AK1619" s="144"/>
      <c r="AL1619" s="144"/>
      <c r="AM1619" s="144"/>
      <c r="AN1619" s="114">
        <f t="shared" si="50"/>
        <v>300000</v>
      </c>
      <c r="AO1619" s="114">
        <f t="shared" si="51"/>
        <v>14700000</v>
      </c>
      <c r="AP1619" s="114"/>
      <c r="AQ1619" s="114"/>
      <c r="AR1619" s="114"/>
      <c r="AS1619" s="114"/>
      <c r="AT1619" s="189"/>
    </row>
    <row r="1620" spans="1:46" s="190" customFormat="1" ht="15" customHeight="1" x14ac:dyDescent="0.2">
      <c r="A1620" s="104"/>
      <c r="B1620" s="104">
        <f>VLOOKUP(BJB!$F$9:$F$5599,Ctrl!$B$4:$C$399,2,0)</f>
        <v>4</v>
      </c>
      <c r="C1620" s="104">
        <f>VLOOKUP(BJB!$G$9:$G$5599,Ctrl!$E$4:$F$399,2,0)</f>
        <v>2</v>
      </c>
      <c r="D1620" s="219">
        <v>1</v>
      </c>
      <c r="E1620" s="104" t="str">
        <f>VLOOKUP(BJB!$F$9:$F$5599,Ctrl!$B$4:$D$399,3,0)</f>
        <v>I</v>
      </c>
      <c r="F1620" s="139" t="s">
        <v>10397</v>
      </c>
      <c r="G1620" s="139" t="s">
        <v>10279</v>
      </c>
      <c r="H1620" s="125"/>
      <c r="I1620" s="220" t="e">
        <f>IF(G1619=BJB!#REF!,I1619+1,1)</f>
        <v>#REF!</v>
      </c>
      <c r="J1620" s="912" t="s">
        <v>21715</v>
      </c>
      <c r="K1620" s="121" t="s">
        <v>4471</v>
      </c>
      <c r="L1620" s="104" t="s">
        <v>6477</v>
      </c>
      <c r="M1620" s="104" t="s">
        <v>4434</v>
      </c>
      <c r="N1620" s="120">
        <v>40574</v>
      </c>
      <c r="O1620" s="107">
        <v>25000000</v>
      </c>
      <c r="P1620" s="105" t="s">
        <v>15841</v>
      </c>
      <c r="Q1620" s="120">
        <v>41157</v>
      </c>
      <c r="R1620" s="105">
        <v>25435181</v>
      </c>
      <c r="S1620" s="146" t="s">
        <v>4469</v>
      </c>
      <c r="T1620" s="109">
        <v>41200</v>
      </c>
      <c r="U1620" s="144">
        <v>18750000</v>
      </c>
      <c r="V1620" s="109">
        <v>41200</v>
      </c>
      <c r="W1620" s="141">
        <v>18750000</v>
      </c>
      <c r="X1620" s="141">
        <v>0</v>
      </c>
      <c r="Y1620" s="141">
        <v>0</v>
      </c>
      <c r="Z1620" s="141">
        <v>0</v>
      </c>
      <c r="AA1620" s="114">
        <v>0</v>
      </c>
      <c r="AB1620" s="114"/>
      <c r="AC1620" s="144"/>
      <c r="AD1620" s="141"/>
      <c r="AE1620" s="106">
        <v>0</v>
      </c>
      <c r="AF1620" s="106">
        <v>0</v>
      </c>
      <c r="AG1620" s="106">
        <v>0</v>
      </c>
      <c r="AH1620" s="144"/>
      <c r="AI1620" s="144"/>
      <c r="AJ1620" s="144"/>
      <c r="AK1620" s="144"/>
      <c r="AL1620" s="144"/>
      <c r="AM1620" s="144"/>
      <c r="AN1620" s="114">
        <f t="shared" si="50"/>
        <v>0</v>
      </c>
      <c r="AO1620" s="114">
        <f t="shared" si="51"/>
        <v>18750000</v>
      </c>
      <c r="AP1620" s="114"/>
      <c r="AQ1620" s="114"/>
      <c r="AR1620" s="114"/>
      <c r="AS1620" s="114"/>
      <c r="AT1620" s="189"/>
    </row>
    <row r="1621" spans="1:46" s="190" customFormat="1" ht="15" customHeight="1" x14ac:dyDescent="0.2">
      <c r="A1621" s="104"/>
      <c r="B1621" s="104">
        <f>VLOOKUP(BJB!$F$9:$F$5599,Ctrl!$B$4:$C$399,2,0)</f>
        <v>4</v>
      </c>
      <c r="C1621" s="104">
        <f>VLOOKUP(BJB!$G$9:$G$5599,Ctrl!$E$4:$F$399,2,0)</f>
        <v>2</v>
      </c>
      <c r="D1621" s="219">
        <v>1</v>
      </c>
      <c r="E1621" s="104" t="str">
        <f>VLOOKUP(BJB!$F$9:$F$5599,Ctrl!$B$4:$D$399,3,0)</f>
        <v>I</v>
      </c>
      <c r="F1621" s="139" t="s">
        <v>10397</v>
      </c>
      <c r="G1621" s="139" t="s">
        <v>10279</v>
      </c>
      <c r="H1621" s="125"/>
      <c r="I1621" s="220" t="e">
        <f>IF(G1620=BJB!#REF!,I1620+1,1)</f>
        <v>#REF!</v>
      </c>
      <c r="J1621" s="912" t="s">
        <v>21716</v>
      </c>
      <c r="K1621" s="121" t="s">
        <v>883</v>
      </c>
      <c r="L1621" s="104" t="s">
        <v>6477</v>
      </c>
      <c r="M1621" s="104" t="s">
        <v>4434</v>
      </c>
      <c r="N1621" s="120">
        <v>40574</v>
      </c>
      <c r="O1621" s="107">
        <v>25000000</v>
      </c>
      <c r="P1621" s="105" t="s">
        <v>15842</v>
      </c>
      <c r="Q1621" s="120">
        <v>41157</v>
      </c>
      <c r="R1621" s="105">
        <v>20208009</v>
      </c>
      <c r="S1621" s="146" t="s">
        <v>4469</v>
      </c>
      <c r="T1621" s="109">
        <v>41200</v>
      </c>
      <c r="U1621" s="144">
        <v>15156007</v>
      </c>
      <c r="V1621" s="109">
        <v>41200</v>
      </c>
      <c r="W1621" s="141">
        <v>15156007</v>
      </c>
      <c r="X1621" s="141">
        <v>0</v>
      </c>
      <c r="Y1621" s="141">
        <v>0</v>
      </c>
      <c r="Z1621" s="141">
        <v>0</v>
      </c>
      <c r="AA1621" s="114">
        <v>0</v>
      </c>
      <c r="AB1621" s="114"/>
      <c r="AC1621" s="144"/>
      <c r="AD1621" s="141"/>
      <c r="AE1621" s="106">
        <v>0</v>
      </c>
      <c r="AF1621" s="106">
        <v>0</v>
      </c>
      <c r="AG1621" s="106">
        <v>0</v>
      </c>
      <c r="AH1621" s="144"/>
      <c r="AI1621" s="144"/>
      <c r="AJ1621" s="144"/>
      <c r="AK1621" s="144"/>
      <c r="AL1621" s="144"/>
      <c r="AM1621" s="144"/>
      <c r="AN1621" s="114">
        <f t="shared" si="50"/>
        <v>0</v>
      </c>
      <c r="AO1621" s="114">
        <f t="shared" si="51"/>
        <v>15156007</v>
      </c>
      <c r="AP1621" s="114"/>
      <c r="AQ1621" s="114"/>
      <c r="AR1621" s="114"/>
      <c r="AS1621" s="114"/>
      <c r="AT1621" s="189"/>
    </row>
    <row r="1622" spans="1:46" s="190" customFormat="1" ht="15" customHeight="1" x14ac:dyDescent="0.2">
      <c r="A1622" s="104"/>
      <c r="B1622" s="104">
        <f>VLOOKUP(BJB!$F$9:$F$5599,Ctrl!$B$4:$C$399,2,0)</f>
        <v>4</v>
      </c>
      <c r="C1622" s="104">
        <f>VLOOKUP(BJB!$G$9:$G$5599,Ctrl!$E$4:$F$399,2,0)</f>
        <v>2</v>
      </c>
      <c r="D1622" s="219">
        <v>1</v>
      </c>
      <c r="E1622" s="104" t="str">
        <f>VLOOKUP(BJB!$F$9:$F$5599,Ctrl!$B$4:$D$399,3,0)</f>
        <v>I</v>
      </c>
      <c r="F1622" s="139" t="s">
        <v>10397</v>
      </c>
      <c r="G1622" s="139" t="s">
        <v>10279</v>
      </c>
      <c r="H1622" s="125"/>
      <c r="I1622" s="220" t="e">
        <f>IF(G1621=BJB!#REF!,I1621+1,1)</f>
        <v>#REF!</v>
      </c>
      <c r="J1622" s="912" t="s">
        <v>21717</v>
      </c>
      <c r="K1622" s="121" t="s">
        <v>4472</v>
      </c>
      <c r="L1622" s="104" t="s">
        <v>6477</v>
      </c>
      <c r="M1622" s="104" t="s">
        <v>4473</v>
      </c>
      <c r="N1622" s="120">
        <v>40700</v>
      </c>
      <c r="O1622" s="107">
        <v>25000000</v>
      </c>
      <c r="P1622" s="105" t="s">
        <v>15843</v>
      </c>
      <c r="Q1622" s="120">
        <v>41157</v>
      </c>
      <c r="R1622" s="105">
        <v>24407749</v>
      </c>
      <c r="S1622" s="146" t="s">
        <v>4469</v>
      </c>
      <c r="T1622" s="109">
        <v>41200</v>
      </c>
      <c r="U1622" s="144">
        <v>17085424</v>
      </c>
      <c r="V1622" s="109">
        <v>41200</v>
      </c>
      <c r="W1622" s="141">
        <v>17085424</v>
      </c>
      <c r="X1622" s="141">
        <v>0</v>
      </c>
      <c r="Y1622" s="141">
        <v>0</v>
      </c>
      <c r="Z1622" s="141">
        <v>0</v>
      </c>
      <c r="AA1622" s="114">
        <v>17085424</v>
      </c>
      <c r="AB1622" s="114"/>
      <c r="AC1622" s="144"/>
      <c r="AD1622" s="141"/>
      <c r="AE1622" s="106">
        <v>0</v>
      </c>
      <c r="AF1622" s="106">
        <v>0</v>
      </c>
      <c r="AG1622" s="106">
        <v>0</v>
      </c>
      <c r="AH1622" s="144"/>
      <c r="AI1622" s="144"/>
      <c r="AJ1622" s="144"/>
      <c r="AK1622" s="144"/>
      <c r="AL1622" s="144"/>
      <c r="AM1622" s="144"/>
      <c r="AN1622" s="114">
        <f t="shared" si="50"/>
        <v>17085424</v>
      </c>
      <c r="AO1622" s="114">
        <f t="shared" si="51"/>
        <v>0</v>
      </c>
      <c r="AP1622" s="114"/>
      <c r="AQ1622" s="114"/>
      <c r="AR1622" s="114"/>
      <c r="AS1622" s="114"/>
      <c r="AT1622" s="189"/>
    </row>
    <row r="1623" spans="1:46" s="190" customFormat="1" ht="15" customHeight="1" x14ac:dyDescent="0.2">
      <c r="A1623" s="104"/>
      <c r="B1623" s="104">
        <f>VLOOKUP(BJB!$F$9:$F$5599,Ctrl!$B$4:$C$399,2,0)</f>
        <v>4</v>
      </c>
      <c r="C1623" s="104">
        <f>VLOOKUP(BJB!$G$9:$G$5599,Ctrl!$E$4:$F$399,2,0)</f>
        <v>2</v>
      </c>
      <c r="D1623" s="219">
        <v>1</v>
      </c>
      <c r="E1623" s="104" t="str">
        <f>VLOOKUP(BJB!$F$9:$F$5599,Ctrl!$B$4:$D$399,3,0)</f>
        <v>I</v>
      </c>
      <c r="F1623" s="139" t="s">
        <v>10397</v>
      </c>
      <c r="G1623" s="139" t="s">
        <v>10279</v>
      </c>
      <c r="H1623" s="125"/>
      <c r="I1623" s="220" t="e">
        <f>IF(G1622=BJB!#REF!,I1622+1,1)</f>
        <v>#REF!</v>
      </c>
      <c r="J1623" s="912" t="s">
        <v>21718</v>
      </c>
      <c r="K1623" s="121" t="s">
        <v>4474</v>
      </c>
      <c r="L1623" s="104" t="s">
        <v>6477</v>
      </c>
      <c r="M1623" s="104" t="s">
        <v>4475</v>
      </c>
      <c r="N1623" s="120">
        <v>40718</v>
      </c>
      <c r="O1623" s="107">
        <v>20000000</v>
      </c>
      <c r="P1623" s="105" t="s">
        <v>15844</v>
      </c>
      <c r="Q1623" s="120">
        <v>41157</v>
      </c>
      <c r="R1623" s="105">
        <v>22717866</v>
      </c>
      <c r="S1623" s="146" t="s">
        <v>4469</v>
      </c>
      <c r="T1623" s="109">
        <v>41200</v>
      </c>
      <c r="U1623" s="144">
        <v>14000000</v>
      </c>
      <c r="V1623" s="109">
        <v>41200</v>
      </c>
      <c r="W1623" s="141">
        <v>14000000</v>
      </c>
      <c r="X1623" s="141">
        <v>0</v>
      </c>
      <c r="Y1623" s="141">
        <v>0</v>
      </c>
      <c r="Z1623" s="141">
        <v>0</v>
      </c>
      <c r="AA1623" s="114">
        <v>350000</v>
      </c>
      <c r="AB1623" s="114"/>
      <c r="AC1623" s="144"/>
      <c r="AD1623" s="141"/>
      <c r="AE1623" s="106">
        <v>0</v>
      </c>
      <c r="AF1623" s="106">
        <v>0</v>
      </c>
      <c r="AG1623" s="106">
        <v>0</v>
      </c>
      <c r="AH1623" s="144"/>
      <c r="AI1623" s="144"/>
      <c r="AJ1623" s="144"/>
      <c r="AK1623" s="144"/>
      <c r="AL1623" s="144"/>
      <c r="AM1623" s="144"/>
      <c r="AN1623" s="114">
        <f t="shared" si="50"/>
        <v>350000</v>
      </c>
      <c r="AO1623" s="114">
        <f t="shared" si="51"/>
        <v>13650000</v>
      </c>
      <c r="AP1623" s="114"/>
      <c r="AQ1623" s="114"/>
      <c r="AR1623" s="114"/>
      <c r="AS1623" s="114"/>
      <c r="AT1623" s="189"/>
    </row>
    <row r="1624" spans="1:46" s="190" customFormat="1" ht="15" customHeight="1" x14ac:dyDescent="0.2">
      <c r="A1624" s="104"/>
      <c r="B1624" s="104">
        <f>VLOOKUP(BJB!$F$9:$F$5599,Ctrl!$B$4:$C$399,2,0)</f>
        <v>4</v>
      </c>
      <c r="C1624" s="104">
        <f>VLOOKUP(BJB!$G$9:$G$5599,Ctrl!$E$4:$F$399,2,0)</f>
        <v>2</v>
      </c>
      <c r="D1624" s="219">
        <v>1</v>
      </c>
      <c r="E1624" s="104" t="str">
        <f>VLOOKUP(BJB!$F$9:$F$5599,Ctrl!$B$4:$D$399,3,0)</f>
        <v>I</v>
      </c>
      <c r="F1624" s="139" t="s">
        <v>10397</v>
      </c>
      <c r="G1624" s="139" t="s">
        <v>10279</v>
      </c>
      <c r="H1624" s="125"/>
      <c r="I1624" s="220" t="e">
        <f>IF(G1623=BJB!#REF!,I1623+1,1)</f>
        <v>#REF!</v>
      </c>
      <c r="J1624" s="912" t="s">
        <v>21719</v>
      </c>
      <c r="K1624" s="121" t="s">
        <v>4476</v>
      </c>
      <c r="L1624" s="104" t="s">
        <v>6477</v>
      </c>
      <c r="M1624" s="104" t="s">
        <v>4475</v>
      </c>
      <c r="N1624" s="120">
        <v>40718</v>
      </c>
      <c r="O1624" s="105">
        <v>35000000</v>
      </c>
      <c r="P1624" s="105" t="s">
        <v>15845</v>
      </c>
      <c r="Q1624" s="120">
        <v>41157</v>
      </c>
      <c r="R1624" s="105">
        <v>28310983</v>
      </c>
      <c r="S1624" s="146" t="s">
        <v>4469</v>
      </c>
      <c r="T1624" s="109">
        <v>41200</v>
      </c>
      <c r="U1624" s="144">
        <v>19817688</v>
      </c>
      <c r="V1624" s="109">
        <v>41200</v>
      </c>
      <c r="W1624" s="141">
        <v>19817688</v>
      </c>
      <c r="X1624" s="141">
        <v>0</v>
      </c>
      <c r="Y1624" s="141">
        <v>0</v>
      </c>
      <c r="Z1624" s="141">
        <v>0</v>
      </c>
      <c r="AA1624" s="114">
        <v>42000</v>
      </c>
      <c r="AB1624" s="114"/>
      <c r="AC1624" s="144"/>
      <c r="AD1624" s="141"/>
      <c r="AE1624" s="106">
        <v>0</v>
      </c>
      <c r="AF1624" s="106">
        <v>0</v>
      </c>
      <c r="AG1624" s="106">
        <v>0</v>
      </c>
      <c r="AH1624" s="144"/>
      <c r="AI1624" s="144"/>
      <c r="AJ1624" s="144"/>
      <c r="AK1624" s="144"/>
      <c r="AL1624" s="144"/>
      <c r="AM1624" s="144"/>
      <c r="AN1624" s="114">
        <f t="shared" si="50"/>
        <v>42000</v>
      </c>
      <c r="AO1624" s="114">
        <f t="shared" si="51"/>
        <v>19775688</v>
      </c>
      <c r="AP1624" s="114"/>
      <c r="AQ1624" s="114"/>
      <c r="AR1624" s="114"/>
      <c r="AS1624" s="114"/>
      <c r="AT1624" s="189"/>
    </row>
    <row r="1625" spans="1:46" s="190" customFormat="1" ht="15" customHeight="1" x14ac:dyDescent="0.2">
      <c r="A1625" s="104"/>
      <c r="B1625" s="104">
        <f>VLOOKUP(BJB!$F$9:$F$5599,Ctrl!$B$4:$C$399,2,0)</f>
        <v>4</v>
      </c>
      <c r="C1625" s="104">
        <f>VLOOKUP(BJB!$G$9:$G$5599,Ctrl!$E$4:$F$399,2,0)</f>
        <v>2</v>
      </c>
      <c r="D1625" s="219">
        <v>1</v>
      </c>
      <c r="E1625" s="104" t="str">
        <f>VLOOKUP(BJB!$F$9:$F$5599,Ctrl!$B$4:$D$399,3,0)</f>
        <v>I</v>
      </c>
      <c r="F1625" s="139" t="s">
        <v>10397</v>
      </c>
      <c r="G1625" s="139" t="s">
        <v>10279</v>
      </c>
      <c r="H1625" s="125"/>
      <c r="I1625" s="220" t="e">
        <f>IF(G1624=BJB!#REF!,I1624+1,1)</f>
        <v>#REF!</v>
      </c>
      <c r="J1625" s="912" t="s">
        <v>21720</v>
      </c>
      <c r="K1625" s="121" t="s">
        <v>806</v>
      </c>
      <c r="L1625" s="104" t="s">
        <v>6477</v>
      </c>
      <c r="M1625" s="104" t="s">
        <v>4477</v>
      </c>
      <c r="N1625" s="120">
        <v>40795</v>
      </c>
      <c r="O1625" s="107">
        <v>20000000</v>
      </c>
      <c r="P1625" s="105" t="s">
        <v>15846</v>
      </c>
      <c r="Q1625" s="120">
        <v>41157</v>
      </c>
      <c r="R1625" s="105">
        <v>20456014</v>
      </c>
      <c r="S1625" s="146" t="s">
        <v>4469</v>
      </c>
      <c r="T1625" s="109">
        <v>41200</v>
      </c>
      <c r="U1625" s="144">
        <v>14000000</v>
      </c>
      <c r="V1625" s="109">
        <v>41200</v>
      </c>
      <c r="W1625" s="141">
        <v>14000000</v>
      </c>
      <c r="X1625" s="141">
        <v>0</v>
      </c>
      <c r="Y1625" s="141">
        <v>0</v>
      </c>
      <c r="Z1625" s="141">
        <v>0</v>
      </c>
      <c r="AA1625" s="114">
        <v>12833332</v>
      </c>
      <c r="AB1625" s="114"/>
      <c r="AC1625" s="144"/>
      <c r="AD1625" s="141"/>
      <c r="AE1625" s="106">
        <v>0</v>
      </c>
      <c r="AF1625" s="106">
        <v>0</v>
      </c>
      <c r="AG1625" s="106">
        <v>0</v>
      </c>
      <c r="AH1625" s="144"/>
      <c r="AI1625" s="144"/>
      <c r="AJ1625" s="144"/>
      <c r="AK1625" s="144"/>
      <c r="AL1625" s="144"/>
      <c r="AM1625" s="144"/>
      <c r="AN1625" s="114">
        <f t="shared" si="50"/>
        <v>12833332</v>
      </c>
      <c r="AO1625" s="114">
        <f t="shared" si="51"/>
        <v>1166668</v>
      </c>
      <c r="AP1625" s="114"/>
      <c r="AQ1625" s="114"/>
      <c r="AR1625" s="114"/>
      <c r="AS1625" s="114"/>
      <c r="AT1625" s="189"/>
    </row>
    <row r="1626" spans="1:46" s="190" customFormat="1" ht="15" customHeight="1" x14ac:dyDescent="0.2">
      <c r="A1626" s="104"/>
      <c r="B1626" s="104">
        <f>VLOOKUP(BJB!$F$9:$F$5599,Ctrl!$B$4:$C$399,2,0)</f>
        <v>4</v>
      </c>
      <c r="C1626" s="104">
        <f>VLOOKUP(BJB!$G$9:$G$5599,Ctrl!$E$4:$F$399,2,0)</f>
        <v>2</v>
      </c>
      <c r="D1626" s="219">
        <v>1</v>
      </c>
      <c r="E1626" s="104" t="str">
        <f>VLOOKUP(BJB!$F$9:$F$5599,Ctrl!$B$4:$D$399,3,0)</f>
        <v>I</v>
      </c>
      <c r="F1626" s="139" t="s">
        <v>10397</v>
      </c>
      <c r="G1626" s="139" t="s">
        <v>10279</v>
      </c>
      <c r="H1626" s="125"/>
      <c r="I1626" s="220" t="e">
        <f>IF(G1625=BJB!#REF!,I1625+1,1)</f>
        <v>#REF!</v>
      </c>
      <c r="J1626" s="912" t="s">
        <v>21721</v>
      </c>
      <c r="K1626" s="121" t="s">
        <v>4478</v>
      </c>
      <c r="L1626" s="104" t="s">
        <v>6477</v>
      </c>
      <c r="M1626" s="104" t="s">
        <v>4468</v>
      </c>
      <c r="N1626" s="120">
        <v>40823</v>
      </c>
      <c r="O1626" s="107">
        <v>40000000</v>
      </c>
      <c r="P1626" s="105" t="s">
        <v>15847</v>
      </c>
      <c r="Q1626" s="120">
        <v>41157</v>
      </c>
      <c r="R1626" s="105">
        <v>43248840</v>
      </c>
      <c r="S1626" s="146" t="s">
        <v>4469</v>
      </c>
      <c r="T1626" s="109">
        <v>41200</v>
      </c>
      <c r="U1626" s="144">
        <v>28000000</v>
      </c>
      <c r="V1626" s="109">
        <v>41200</v>
      </c>
      <c r="W1626" s="141">
        <v>28000000</v>
      </c>
      <c r="X1626" s="141">
        <v>0</v>
      </c>
      <c r="Y1626" s="141">
        <v>0</v>
      </c>
      <c r="Z1626" s="141">
        <v>0</v>
      </c>
      <c r="AA1626" s="114">
        <v>0</v>
      </c>
      <c r="AB1626" s="114"/>
      <c r="AC1626" s="144"/>
      <c r="AD1626" s="141"/>
      <c r="AE1626" s="106">
        <v>0</v>
      </c>
      <c r="AF1626" s="106">
        <v>0</v>
      </c>
      <c r="AG1626" s="106">
        <v>0</v>
      </c>
      <c r="AH1626" s="144"/>
      <c r="AI1626" s="144"/>
      <c r="AJ1626" s="144"/>
      <c r="AK1626" s="144"/>
      <c r="AL1626" s="144"/>
      <c r="AM1626" s="144"/>
      <c r="AN1626" s="114">
        <f t="shared" si="50"/>
        <v>0</v>
      </c>
      <c r="AO1626" s="114">
        <f t="shared" si="51"/>
        <v>28000000</v>
      </c>
      <c r="AP1626" s="114"/>
      <c r="AQ1626" s="114"/>
      <c r="AR1626" s="114"/>
      <c r="AS1626" s="114"/>
      <c r="AT1626" s="189"/>
    </row>
    <row r="1627" spans="1:46" s="190" customFormat="1" ht="15" customHeight="1" x14ac:dyDescent="0.2">
      <c r="A1627" s="104"/>
      <c r="B1627" s="104">
        <f>VLOOKUP(BJB!$F$9:$F$5599,Ctrl!$B$4:$C$399,2,0)</f>
        <v>4</v>
      </c>
      <c r="C1627" s="104">
        <f>VLOOKUP(BJB!$G$9:$G$5599,Ctrl!$E$4:$F$399,2,0)</f>
        <v>2</v>
      </c>
      <c r="D1627" s="219">
        <v>1</v>
      </c>
      <c r="E1627" s="104" t="str">
        <f>VLOOKUP(BJB!$F$9:$F$5599,Ctrl!$B$4:$D$399,3,0)</f>
        <v>I</v>
      </c>
      <c r="F1627" s="139" t="s">
        <v>10397</v>
      </c>
      <c r="G1627" s="139" t="s">
        <v>10279</v>
      </c>
      <c r="H1627" s="125"/>
      <c r="I1627" s="220" t="e">
        <f>IF(G1626=BJB!#REF!,I1626+1,1)</f>
        <v>#REF!</v>
      </c>
      <c r="J1627" s="912" t="s">
        <v>21722</v>
      </c>
      <c r="K1627" s="121" t="s">
        <v>4479</v>
      </c>
      <c r="L1627" s="104" t="s">
        <v>6477</v>
      </c>
      <c r="M1627" s="104" t="s">
        <v>4480</v>
      </c>
      <c r="N1627" s="120">
        <v>40578</v>
      </c>
      <c r="O1627" s="107">
        <v>25000000</v>
      </c>
      <c r="P1627" s="105" t="s">
        <v>15848</v>
      </c>
      <c r="Q1627" s="120">
        <v>41149</v>
      </c>
      <c r="R1627" s="105">
        <v>27768670</v>
      </c>
      <c r="S1627" s="146" t="s">
        <v>4469</v>
      </c>
      <c r="T1627" s="109">
        <v>41200</v>
      </c>
      <c r="U1627" s="144">
        <v>18750000</v>
      </c>
      <c r="V1627" s="109">
        <v>41200</v>
      </c>
      <c r="W1627" s="141">
        <v>18750000</v>
      </c>
      <c r="X1627" s="141">
        <v>0</v>
      </c>
      <c r="Y1627" s="141">
        <v>0</v>
      </c>
      <c r="Z1627" s="141">
        <v>0</v>
      </c>
      <c r="AA1627" s="114">
        <v>1755000</v>
      </c>
      <c r="AB1627" s="114"/>
      <c r="AC1627" s="144"/>
      <c r="AD1627" s="141"/>
      <c r="AE1627" s="106">
        <v>0</v>
      </c>
      <c r="AF1627" s="106">
        <v>0</v>
      </c>
      <c r="AG1627" s="106">
        <v>0</v>
      </c>
      <c r="AH1627" s="144"/>
      <c r="AI1627" s="144"/>
      <c r="AJ1627" s="144"/>
      <c r="AK1627" s="144"/>
      <c r="AL1627" s="144"/>
      <c r="AM1627" s="144"/>
      <c r="AN1627" s="114">
        <f t="shared" si="50"/>
        <v>1755000</v>
      </c>
      <c r="AO1627" s="114">
        <f t="shared" si="51"/>
        <v>16995000</v>
      </c>
      <c r="AP1627" s="114"/>
      <c r="AQ1627" s="114"/>
      <c r="AR1627" s="114"/>
      <c r="AS1627" s="114"/>
      <c r="AT1627" s="189"/>
    </row>
    <row r="1628" spans="1:46" s="190" customFormat="1" ht="15" customHeight="1" x14ac:dyDescent="0.2">
      <c r="A1628" s="104"/>
      <c r="B1628" s="104">
        <f>VLOOKUP(BJB!$F$9:$F$5599,Ctrl!$B$4:$C$399,2,0)</f>
        <v>4</v>
      </c>
      <c r="C1628" s="104">
        <f>VLOOKUP(BJB!$G$9:$G$5599,Ctrl!$E$4:$F$399,2,0)</f>
        <v>2</v>
      </c>
      <c r="D1628" s="219">
        <v>1</v>
      </c>
      <c r="E1628" s="104" t="str">
        <f>VLOOKUP(BJB!$F$9:$F$5599,Ctrl!$B$4:$D$399,3,0)</f>
        <v>I</v>
      </c>
      <c r="F1628" s="139" t="s">
        <v>10397</v>
      </c>
      <c r="G1628" s="139" t="s">
        <v>10279</v>
      </c>
      <c r="H1628" s="125"/>
      <c r="I1628" s="220" t="e">
        <f>IF(G1627=BJB!#REF!,I1627+1,1)</f>
        <v>#REF!</v>
      </c>
      <c r="J1628" s="912" t="s">
        <v>21723</v>
      </c>
      <c r="K1628" s="121" t="s">
        <v>4481</v>
      </c>
      <c r="L1628" s="104" t="s">
        <v>6477</v>
      </c>
      <c r="M1628" s="104" t="s">
        <v>4425</v>
      </c>
      <c r="N1628" s="120">
        <v>40385</v>
      </c>
      <c r="O1628" s="107">
        <v>25000000</v>
      </c>
      <c r="P1628" s="105" t="s">
        <v>15849</v>
      </c>
      <c r="Q1628" s="120">
        <v>41149</v>
      </c>
      <c r="R1628" s="105">
        <v>16570002</v>
      </c>
      <c r="S1628" s="146" t="s">
        <v>4469</v>
      </c>
      <c r="T1628" s="109">
        <v>41200</v>
      </c>
      <c r="U1628" s="144">
        <v>12427502</v>
      </c>
      <c r="V1628" s="109">
        <v>41200</v>
      </c>
      <c r="W1628" s="141">
        <v>12427502</v>
      </c>
      <c r="X1628" s="141">
        <v>0</v>
      </c>
      <c r="Y1628" s="141">
        <v>0</v>
      </c>
      <c r="Z1628" s="141">
        <v>0</v>
      </c>
      <c r="AA1628" s="114">
        <v>0</v>
      </c>
      <c r="AB1628" s="114"/>
      <c r="AC1628" s="144"/>
      <c r="AD1628" s="141"/>
      <c r="AE1628" s="106">
        <v>0</v>
      </c>
      <c r="AF1628" s="106">
        <v>0</v>
      </c>
      <c r="AG1628" s="106">
        <v>0</v>
      </c>
      <c r="AH1628" s="144"/>
      <c r="AI1628" s="144"/>
      <c r="AJ1628" s="144"/>
      <c r="AK1628" s="144"/>
      <c r="AL1628" s="144"/>
      <c r="AM1628" s="144"/>
      <c r="AN1628" s="114">
        <f t="shared" si="50"/>
        <v>0</v>
      </c>
      <c r="AO1628" s="114">
        <f t="shared" si="51"/>
        <v>12427502</v>
      </c>
      <c r="AP1628" s="114"/>
      <c r="AQ1628" s="114"/>
      <c r="AR1628" s="114"/>
      <c r="AS1628" s="114"/>
      <c r="AT1628" s="189"/>
    </row>
    <row r="1629" spans="1:46" s="190" customFormat="1" ht="15" customHeight="1" x14ac:dyDescent="0.2">
      <c r="A1629" s="104"/>
      <c r="B1629" s="104">
        <f>VLOOKUP(BJB!$F$9:$F$5599,Ctrl!$B$4:$C$399,2,0)</f>
        <v>4</v>
      </c>
      <c r="C1629" s="104">
        <f>VLOOKUP(BJB!$G$9:$G$5599,Ctrl!$E$4:$F$399,2,0)</f>
        <v>2</v>
      </c>
      <c r="D1629" s="219">
        <v>1</v>
      </c>
      <c r="E1629" s="104" t="str">
        <f>VLOOKUP(BJB!$F$9:$F$5599,Ctrl!$B$4:$D$399,3,0)</f>
        <v>I</v>
      </c>
      <c r="F1629" s="139" t="s">
        <v>10397</v>
      </c>
      <c r="G1629" s="139" t="s">
        <v>10279</v>
      </c>
      <c r="H1629" s="125" t="s">
        <v>7978</v>
      </c>
      <c r="I1629" s="220" t="e">
        <f>IF(G1628=BJB!#REF!,I1628+1,1)</f>
        <v>#REF!</v>
      </c>
      <c r="J1629" s="912" t="s">
        <v>21724</v>
      </c>
      <c r="K1629" s="121" t="s">
        <v>4482</v>
      </c>
      <c r="L1629" s="104" t="s">
        <v>6477</v>
      </c>
      <c r="M1629" s="104" t="s">
        <v>4460</v>
      </c>
      <c r="N1629" s="120">
        <v>40770</v>
      </c>
      <c r="O1629" s="107">
        <v>40000000</v>
      </c>
      <c r="P1629" s="105" t="s">
        <v>15850</v>
      </c>
      <c r="Q1629" s="120">
        <v>41149</v>
      </c>
      <c r="R1629" s="105">
        <v>45157301</v>
      </c>
      <c r="S1629" s="146" t="s">
        <v>4469</v>
      </c>
      <c r="T1629" s="109">
        <v>41200</v>
      </c>
      <c r="U1629" s="144">
        <v>28000000</v>
      </c>
      <c r="V1629" s="109">
        <v>41200</v>
      </c>
      <c r="W1629" s="141">
        <v>28000000</v>
      </c>
      <c r="X1629" s="141">
        <v>0</v>
      </c>
      <c r="Y1629" s="141">
        <v>0</v>
      </c>
      <c r="Z1629" s="141">
        <v>0</v>
      </c>
      <c r="AA1629" s="114">
        <v>4723264</v>
      </c>
      <c r="AB1629" s="114"/>
      <c r="AC1629" s="132"/>
      <c r="AD1629" s="141"/>
      <c r="AE1629" s="106">
        <v>0</v>
      </c>
      <c r="AF1629" s="106">
        <v>0</v>
      </c>
      <c r="AG1629" s="106">
        <v>0</v>
      </c>
      <c r="AH1629" s="144"/>
      <c r="AI1629" s="222"/>
      <c r="AJ1629" s="144"/>
      <c r="AK1629" s="144"/>
      <c r="AL1629" s="144"/>
      <c r="AM1629" s="144"/>
      <c r="AN1629" s="114">
        <f t="shared" si="50"/>
        <v>4723264</v>
      </c>
      <c r="AO1629" s="114">
        <f t="shared" si="51"/>
        <v>23276736</v>
      </c>
      <c r="AP1629" s="114"/>
      <c r="AQ1629" s="114"/>
      <c r="AR1629" s="114"/>
      <c r="AS1629" s="114"/>
      <c r="AT1629" s="189"/>
    </row>
    <row r="1630" spans="1:46" s="190" customFormat="1" ht="15" customHeight="1" x14ac:dyDescent="0.2">
      <c r="A1630" s="104"/>
      <c r="B1630" s="104">
        <f>VLOOKUP(BJB!$F$9:$F$5599,Ctrl!$B$4:$C$399,2,0)</f>
        <v>4</v>
      </c>
      <c r="C1630" s="104">
        <f>VLOOKUP(BJB!$G$9:$G$5599,Ctrl!$E$4:$F$399,2,0)</f>
        <v>2</v>
      </c>
      <c r="D1630" s="219">
        <v>1</v>
      </c>
      <c r="E1630" s="104" t="str">
        <f>VLOOKUP(BJB!$F$9:$F$5599,Ctrl!$B$4:$D$399,3,0)</f>
        <v>I</v>
      </c>
      <c r="F1630" s="139" t="s">
        <v>10397</v>
      </c>
      <c r="G1630" s="139" t="s">
        <v>10279</v>
      </c>
      <c r="H1630" s="125"/>
      <c r="I1630" s="220" t="e">
        <f>IF(G1629=BJB!#REF!,I1629+1,1)</f>
        <v>#REF!</v>
      </c>
      <c r="J1630" s="912" t="s">
        <v>21725</v>
      </c>
      <c r="K1630" s="121" t="s">
        <v>387</v>
      </c>
      <c r="L1630" s="104" t="s">
        <v>6477</v>
      </c>
      <c r="M1630" s="104" t="s">
        <v>4462</v>
      </c>
      <c r="N1630" s="120">
        <v>40443</v>
      </c>
      <c r="O1630" s="107">
        <v>25000000</v>
      </c>
      <c r="P1630" s="105" t="s">
        <v>15851</v>
      </c>
      <c r="Q1630" s="120">
        <v>41149</v>
      </c>
      <c r="R1630" s="105">
        <v>18369706</v>
      </c>
      <c r="S1630" s="146" t="s">
        <v>4469</v>
      </c>
      <c r="T1630" s="109">
        <v>41200</v>
      </c>
      <c r="U1630" s="144">
        <v>13777280</v>
      </c>
      <c r="V1630" s="109">
        <v>41200</v>
      </c>
      <c r="W1630" s="141">
        <v>13777280</v>
      </c>
      <c r="X1630" s="141">
        <v>0</v>
      </c>
      <c r="Y1630" s="141">
        <v>0</v>
      </c>
      <c r="Z1630" s="141">
        <v>0</v>
      </c>
      <c r="AA1630" s="114">
        <v>0</v>
      </c>
      <c r="AB1630" s="114"/>
      <c r="AC1630" s="144"/>
      <c r="AD1630" s="141"/>
      <c r="AE1630" s="106">
        <v>0</v>
      </c>
      <c r="AF1630" s="106">
        <v>0</v>
      </c>
      <c r="AG1630" s="106">
        <v>0</v>
      </c>
      <c r="AH1630" s="144"/>
      <c r="AI1630" s="144"/>
      <c r="AJ1630" s="144"/>
      <c r="AK1630" s="144"/>
      <c r="AL1630" s="144"/>
      <c r="AM1630" s="144"/>
      <c r="AN1630" s="114">
        <f t="shared" si="50"/>
        <v>0</v>
      </c>
      <c r="AO1630" s="114">
        <f t="shared" si="51"/>
        <v>13777280</v>
      </c>
      <c r="AP1630" s="114"/>
      <c r="AQ1630" s="114"/>
      <c r="AR1630" s="114"/>
      <c r="AS1630" s="114"/>
      <c r="AT1630" s="189"/>
    </row>
    <row r="1631" spans="1:46" s="190" customFormat="1" ht="15" customHeight="1" x14ac:dyDescent="0.2">
      <c r="A1631" s="104"/>
      <c r="B1631" s="104">
        <f>VLOOKUP(BJB!$F$9:$F$5599,Ctrl!$B$4:$C$399,2,0)</f>
        <v>4</v>
      </c>
      <c r="C1631" s="104">
        <f>VLOOKUP(BJB!$G$9:$G$5599,Ctrl!$E$4:$F$399,2,0)</f>
        <v>2</v>
      </c>
      <c r="D1631" s="219">
        <v>1</v>
      </c>
      <c r="E1631" s="104" t="str">
        <f>VLOOKUP(BJB!$F$9:$F$5599,Ctrl!$B$4:$D$399,3,0)</f>
        <v>I</v>
      </c>
      <c r="F1631" s="139" t="s">
        <v>10397</v>
      </c>
      <c r="G1631" s="139" t="s">
        <v>10279</v>
      </c>
      <c r="H1631" s="125"/>
      <c r="I1631" s="220" t="e">
        <f>IF(G1630=BJB!#REF!,I1630+1,1)</f>
        <v>#REF!</v>
      </c>
      <c r="J1631" s="912" t="s">
        <v>21726</v>
      </c>
      <c r="K1631" s="121" t="s">
        <v>867</v>
      </c>
      <c r="L1631" s="104" t="s">
        <v>6477</v>
      </c>
      <c r="M1631" s="104" t="s">
        <v>4475</v>
      </c>
      <c r="N1631" s="120">
        <v>40718</v>
      </c>
      <c r="O1631" s="107">
        <v>10000000</v>
      </c>
      <c r="P1631" s="105" t="s">
        <v>15852</v>
      </c>
      <c r="Q1631" s="120">
        <v>41149</v>
      </c>
      <c r="R1631" s="105">
        <v>10163096</v>
      </c>
      <c r="S1631" s="146" t="s">
        <v>4469</v>
      </c>
      <c r="T1631" s="109">
        <v>41200</v>
      </c>
      <c r="U1631" s="144">
        <v>7000000</v>
      </c>
      <c r="V1631" s="109">
        <v>41200</v>
      </c>
      <c r="W1631" s="141">
        <v>7000000</v>
      </c>
      <c r="X1631" s="141">
        <v>0</v>
      </c>
      <c r="Y1631" s="141">
        <v>0</v>
      </c>
      <c r="Z1631" s="141">
        <v>0</v>
      </c>
      <c r="AA1631" s="114">
        <v>70000</v>
      </c>
      <c r="AB1631" s="114"/>
      <c r="AC1631" s="144"/>
      <c r="AD1631" s="141"/>
      <c r="AE1631" s="106">
        <v>0</v>
      </c>
      <c r="AF1631" s="106">
        <v>0</v>
      </c>
      <c r="AG1631" s="106">
        <v>0</v>
      </c>
      <c r="AH1631" s="144"/>
      <c r="AI1631" s="144"/>
      <c r="AJ1631" s="144"/>
      <c r="AK1631" s="144"/>
      <c r="AL1631" s="144"/>
      <c r="AM1631" s="144"/>
      <c r="AN1631" s="114">
        <f t="shared" si="50"/>
        <v>70000</v>
      </c>
      <c r="AO1631" s="114">
        <f t="shared" si="51"/>
        <v>6930000</v>
      </c>
      <c r="AP1631" s="114"/>
      <c r="AQ1631" s="114"/>
      <c r="AR1631" s="114"/>
      <c r="AS1631" s="114"/>
      <c r="AT1631" s="189"/>
    </row>
    <row r="1632" spans="1:46" s="190" customFormat="1" ht="15" customHeight="1" x14ac:dyDescent="0.2">
      <c r="A1632" s="104"/>
      <c r="B1632" s="104">
        <f>VLOOKUP(BJB!$F$9:$F$5599,Ctrl!$B$4:$C$399,2,0)</f>
        <v>4</v>
      </c>
      <c r="C1632" s="104">
        <f>VLOOKUP(BJB!$G$9:$G$5599,Ctrl!$E$4:$F$399,2,0)</f>
        <v>2</v>
      </c>
      <c r="D1632" s="219">
        <v>1</v>
      </c>
      <c r="E1632" s="104" t="str">
        <f>VLOOKUP(BJB!$F$9:$F$5599,Ctrl!$B$4:$D$399,3,0)</f>
        <v>I</v>
      </c>
      <c r="F1632" s="139" t="s">
        <v>10397</v>
      </c>
      <c r="G1632" s="139" t="s">
        <v>10279</v>
      </c>
      <c r="H1632" s="125"/>
      <c r="I1632" s="220" t="e">
        <f>IF(G1631=BJB!#REF!,I1631+1,1)</f>
        <v>#REF!</v>
      </c>
      <c r="J1632" s="912" t="s">
        <v>21727</v>
      </c>
      <c r="K1632" s="121" t="s">
        <v>4483</v>
      </c>
      <c r="L1632" s="104" t="s">
        <v>6476</v>
      </c>
      <c r="M1632" s="104" t="s">
        <v>4484</v>
      </c>
      <c r="N1632" s="120">
        <v>40826</v>
      </c>
      <c r="O1632" s="105">
        <v>121845500</v>
      </c>
      <c r="P1632" s="105" t="s">
        <v>15853</v>
      </c>
      <c r="Q1632" s="120">
        <v>41233</v>
      </c>
      <c r="R1632" s="105">
        <v>117717764</v>
      </c>
      <c r="S1632" s="146" t="s">
        <v>822</v>
      </c>
      <c r="T1632" s="109">
        <v>41269</v>
      </c>
      <c r="U1632" s="144">
        <v>29429441</v>
      </c>
      <c r="V1632" s="109">
        <v>41269</v>
      </c>
      <c r="W1632" s="141">
        <v>29429441</v>
      </c>
      <c r="X1632" s="141">
        <v>0</v>
      </c>
      <c r="Y1632" s="141">
        <v>0</v>
      </c>
      <c r="Z1632" s="141">
        <v>0</v>
      </c>
      <c r="AA1632" s="114">
        <v>0</v>
      </c>
      <c r="AB1632" s="114"/>
      <c r="AC1632" s="144"/>
      <c r="AD1632" s="141"/>
      <c r="AE1632" s="106">
        <v>0</v>
      </c>
      <c r="AF1632" s="106">
        <v>0</v>
      </c>
      <c r="AG1632" s="106">
        <v>0</v>
      </c>
      <c r="AH1632" s="144"/>
      <c r="AI1632" s="144"/>
      <c r="AJ1632" s="144"/>
      <c r="AK1632" s="144"/>
      <c r="AL1632" s="144"/>
      <c r="AM1632" s="144"/>
      <c r="AN1632" s="114">
        <f t="shared" si="50"/>
        <v>0</v>
      </c>
      <c r="AO1632" s="114">
        <f t="shared" si="51"/>
        <v>29429441</v>
      </c>
      <c r="AP1632" s="114"/>
      <c r="AQ1632" s="114"/>
      <c r="AR1632" s="114"/>
      <c r="AS1632" s="114"/>
    </row>
    <row r="1633" spans="1:46" s="190" customFormat="1" ht="15" customHeight="1" x14ac:dyDescent="0.2">
      <c r="A1633" s="104"/>
      <c r="B1633" s="104">
        <f>VLOOKUP(BJB!$F$9:$F$5599,Ctrl!$B$4:$C$399,2,0)</f>
        <v>4</v>
      </c>
      <c r="C1633" s="104">
        <f>VLOOKUP(BJB!$G$9:$G$5599,Ctrl!$E$4:$F$399,2,0)</f>
        <v>2</v>
      </c>
      <c r="D1633" s="219">
        <v>1</v>
      </c>
      <c r="E1633" s="104" t="str">
        <f>VLOOKUP(BJB!$F$9:$F$5599,Ctrl!$B$4:$D$399,3,0)</f>
        <v>I</v>
      </c>
      <c r="F1633" s="139" t="s">
        <v>10397</v>
      </c>
      <c r="G1633" s="139" t="s">
        <v>10279</v>
      </c>
      <c r="H1633" s="125"/>
      <c r="I1633" s="220" t="e">
        <f>IF(G1632=BJB!#REF!,I1632+1,1)</f>
        <v>#REF!</v>
      </c>
      <c r="J1633" s="912" t="s">
        <v>21728</v>
      </c>
      <c r="K1633" s="121" t="s">
        <v>1557</v>
      </c>
      <c r="L1633" s="104" t="s">
        <v>6476</v>
      </c>
      <c r="M1633" s="104" t="s">
        <v>4485</v>
      </c>
      <c r="N1633" s="120">
        <v>40770</v>
      </c>
      <c r="O1633" s="105">
        <v>91384125</v>
      </c>
      <c r="P1633" s="105" t="s">
        <v>15854</v>
      </c>
      <c r="Q1633" s="120">
        <v>41233</v>
      </c>
      <c r="R1633" s="105">
        <v>87334002</v>
      </c>
      <c r="S1633" s="146" t="s">
        <v>822</v>
      </c>
      <c r="T1633" s="109">
        <v>41269</v>
      </c>
      <c r="U1633" s="144">
        <v>21833501</v>
      </c>
      <c r="V1633" s="109">
        <v>41269</v>
      </c>
      <c r="W1633" s="141">
        <v>21833501</v>
      </c>
      <c r="X1633" s="141">
        <v>0</v>
      </c>
      <c r="Y1633" s="141">
        <v>0</v>
      </c>
      <c r="Z1633" s="141">
        <v>0</v>
      </c>
      <c r="AA1633" s="114">
        <v>0</v>
      </c>
      <c r="AB1633" s="114"/>
      <c r="AC1633" s="144"/>
      <c r="AD1633" s="141"/>
      <c r="AE1633" s="106">
        <v>0</v>
      </c>
      <c r="AF1633" s="106">
        <v>0</v>
      </c>
      <c r="AG1633" s="106">
        <v>0</v>
      </c>
      <c r="AH1633" s="144"/>
      <c r="AI1633" s="144"/>
      <c r="AJ1633" s="144"/>
      <c r="AK1633" s="144"/>
      <c r="AL1633" s="144"/>
      <c r="AM1633" s="144"/>
      <c r="AN1633" s="114">
        <f t="shared" si="50"/>
        <v>0</v>
      </c>
      <c r="AO1633" s="114">
        <f t="shared" si="51"/>
        <v>21833501</v>
      </c>
      <c r="AP1633" s="114"/>
      <c r="AQ1633" s="114"/>
      <c r="AR1633" s="114"/>
      <c r="AS1633" s="114"/>
    </row>
    <row r="1634" spans="1:46" s="190" customFormat="1" ht="15" customHeight="1" x14ac:dyDescent="0.2">
      <c r="A1634" s="104"/>
      <c r="B1634" s="104">
        <f>VLOOKUP(BJB!$F$9:$F$5599,Ctrl!$B$4:$C$399,2,0)</f>
        <v>4</v>
      </c>
      <c r="C1634" s="104">
        <f>VLOOKUP(BJB!$G$9:$G$5599,Ctrl!$E$4:$F$399,2,0)</f>
        <v>2</v>
      </c>
      <c r="D1634" s="219">
        <v>1</v>
      </c>
      <c r="E1634" s="104" t="str">
        <f>VLOOKUP(BJB!$F$9:$F$5599,Ctrl!$B$4:$D$399,3,0)</f>
        <v>I</v>
      </c>
      <c r="F1634" s="139" t="s">
        <v>10397</v>
      </c>
      <c r="G1634" s="139" t="s">
        <v>10279</v>
      </c>
      <c r="H1634" s="125"/>
      <c r="I1634" s="220" t="e">
        <f>IF(G1633=BJB!#REF!,I1633+1,1)</f>
        <v>#REF!</v>
      </c>
      <c r="J1634" s="912" t="s">
        <v>21729</v>
      </c>
      <c r="K1634" s="121" t="s">
        <v>4486</v>
      </c>
      <c r="L1634" s="104" t="s">
        <v>6476</v>
      </c>
      <c r="M1634" s="104" t="s">
        <v>626</v>
      </c>
      <c r="N1634" s="120">
        <v>40333</v>
      </c>
      <c r="O1634" s="105">
        <v>60525000</v>
      </c>
      <c r="P1634" s="105" t="s">
        <v>15855</v>
      </c>
      <c r="Q1634" s="120">
        <v>41004</v>
      </c>
      <c r="R1634" s="105">
        <v>49487644</v>
      </c>
      <c r="S1634" s="146" t="s">
        <v>3072</v>
      </c>
      <c r="T1634" s="109">
        <v>41269</v>
      </c>
      <c r="U1634" s="144">
        <v>11877035</v>
      </c>
      <c r="V1634" s="109">
        <v>41269</v>
      </c>
      <c r="W1634" s="141">
        <v>11877035</v>
      </c>
      <c r="X1634" s="141">
        <v>0</v>
      </c>
      <c r="Y1634" s="141">
        <v>0</v>
      </c>
      <c r="Z1634" s="141">
        <v>0</v>
      </c>
      <c r="AA1634" s="114">
        <v>0</v>
      </c>
      <c r="AB1634" s="114"/>
      <c r="AC1634" s="144"/>
      <c r="AD1634" s="141"/>
      <c r="AE1634" s="106">
        <v>0</v>
      </c>
      <c r="AF1634" s="106">
        <v>0</v>
      </c>
      <c r="AG1634" s="106">
        <v>0</v>
      </c>
      <c r="AH1634" s="144"/>
      <c r="AI1634" s="144"/>
      <c r="AJ1634" s="144"/>
      <c r="AK1634" s="144"/>
      <c r="AL1634" s="144"/>
      <c r="AM1634" s="144"/>
      <c r="AN1634" s="114">
        <f t="shared" si="50"/>
        <v>0</v>
      </c>
      <c r="AO1634" s="114">
        <f t="shared" si="51"/>
        <v>11877035</v>
      </c>
      <c r="AP1634" s="114"/>
      <c r="AQ1634" s="114"/>
      <c r="AR1634" s="114"/>
      <c r="AS1634" s="114"/>
    </row>
    <row r="1635" spans="1:46" s="190" customFormat="1" ht="15" customHeight="1" x14ac:dyDescent="0.2">
      <c r="A1635" s="104"/>
      <c r="B1635" s="104">
        <f>VLOOKUP(BJB!$F$9:$F$5599,Ctrl!$B$4:$C$399,2,0)</f>
        <v>4</v>
      </c>
      <c r="C1635" s="104">
        <f>VLOOKUP(BJB!$G$9:$G$5599,Ctrl!$E$4:$F$399,2,0)</f>
        <v>2</v>
      </c>
      <c r="D1635" s="219">
        <v>1</v>
      </c>
      <c r="E1635" s="104" t="str">
        <f>VLOOKUP(BJB!$F$9:$F$5599,Ctrl!$B$4:$D$399,3,0)</f>
        <v>I</v>
      </c>
      <c r="F1635" s="139" t="s">
        <v>10397</v>
      </c>
      <c r="G1635" s="139" t="s">
        <v>10279</v>
      </c>
      <c r="H1635" s="125" t="s">
        <v>7476</v>
      </c>
      <c r="I1635" s="220" t="e">
        <f>IF(G1634=BJB!#REF!,I1634+1,1)</f>
        <v>#REF!</v>
      </c>
      <c r="J1635" s="912" t="s">
        <v>21730</v>
      </c>
      <c r="K1635" s="121" t="s">
        <v>4487</v>
      </c>
      <c r="L1635" s="104" t="s">
        <v>6477</v>
      </c>
      <c r="M1635" s="104" t="s">
        <v>4445</v>
      </c>
      <c r="N1635" s="120">
        <v>40093</v>
      </c>
      <c r="O1635" s="107">
        <v>20000000</v>
      </c>
      <c r="P1635" s="105" t="s">
        <v>15856</v>
      </c>
      <c r="Q1635" s="120">
        <v>41183</v>
      </c>
      <c r="R1635" s="105">
        <v>18633926</v>
      </c>
      <c r="S1635" s="146" t="s">
        <v>4064</v>
      </c>
      <c r="T1635" s="109">
        <v>41305</v>
      </c>
      <c r="U1635" s="144">
        <v>14274000</v>
      </c>
      <c r="V1635" s="109">
        <v>41305</v>
      </c>
      <c r="W1635" s="141">
        <v>14274000</v>
      </c>
      <c r="X1635" s="141">
        <v>0</v>
      </c>
      <c r="Y1635" s="141">
        <v>0</v>
      </c>
      <c r="Z1635" s="141">
        <v>0</v>
      </c>
      <c r="AA1635" s="114">
        <v>7646785</v>
      </c>
      <c r="AB1635" s="114"/>
      <c r="AC1635" s="132"/>
      <c r="AD1635" s="141"/>
      <c r="AE1635" s="106">
        <v>0</v>
      </c>
      <c r="AF1635" s="106">
        <v>0</v>
      </c>
      <c r="AG1635" s="106">
        <v>0</v>
      </c>
      <c r="AH1635" s="144"/>
      <c r="AI1635" s="144"/>
      <c r="AJ1635" s="144"/>
      <c r="AK1635" s="144"/>
      <c r="AL1635" s="144"/>
      <c r="AM1635" s="144"/>
      <c r="AN1635" s="114">
        <f t="shared" si="50"/>
        <v>7646785</v>
      </c>
      <c r="AO1635" s="114">
        <f t="shared" si="51"/>
        <v>6627215</v>
      </c>
      <c r="AP1635" s="114"/>
      <c r="AQ1635" s="114"/>
      <c r="AR1635" s="114"/>
      <c r="AS1635" s="114"/>
    </row>
    <row r="1636" spans="1:46" s="190" customFormat="1" ht="15" customHeight="1" x14ac:dyDescent="0.2">
      <c r="A1636" s="104"/>
      <c r="B1636" s="104">
        <f>VLOOKUP(BJB!$F$9:$F$5599,Ctrl!$B$4:$C$399,2,0)</f>
        <v>4</v>
      </c>
      <c r="C1636" s="104">
        <f>VLOOKUP(BJB!$G$9:$G$5599,Ctrl!$E$4:$F$399,2,0)</f>
        <v>2</v>
      </c>
      <c r="D1636" s="219">
        <v>1</v>
      </c>
      <c r="E1636" s="104" t="str">
        <f>VLOOKUP(BJB!$F$9:$F$5599,Ctrl!$B$4:$D$399,3,0)</f>
        <v>I</v>
      </c>
      <c r="F1636" s="139" t="s">
        <v>10397</v>
      </c>
      <c r="G1636" s="139" t="s">
        <v>10279</v>
      </c>
      <c r="H1636" s="125"/>
      <c r="I1636" s="220" t="e">
        <f>IF(G1635=BJB!#REF!,I1635+1,1)</f>
        <v>#REF!</v>
      </c>
      <c r="J1636" s="912" t="s">
        <v>21731</v>
      </c>
      <c r="K1636" s="121" t="s">
        <v>2452</v>
      </c>
      <c r="L1636" s="104" t="s">
        <v>6477</v>
      </c>
      <c r="M1636" s="104" t="s">
        <v>4462</v>
      </c>
      <c r="N1636" s="120">
        <v>40443</v>
      </c>
      <c r="O1636" s="107">
        <v>25000000</v>
      </c>
      <c r="P1636" s="105" t="s">
        <v>15857</v>
      </c>
      <c r="Q1636" s="120">
        <v>41185</v>
      </c>
      <c r="R1636" s="105">
        <v>6360878</v>
      </c>
      <c r="S1636" s="146" t="s">
        <v>4064</v>
      </c>
      <c r="T1636" s="109">
        <v>41305</v>
      </c>
      <c r="U1636" s="144">
        <v>4682144</v>
      </c>
      <c r="V1636" s="109">
        <v>41305</v>
      </c>
      <c r="W1636" s="141">
        <v>4682144</v>
      </c>
      <c r="X1636" s="141">
        <v>0</v>
      </c>
      <c r="Y1636" s="141">
        <v>0</v>
      </c>
      <c r="Z1636" s="141">
        <v>0</v>
      </c>
      <c r="AA1636" s="114">
        <v>0</v>
      </c>
      <c r="AB1636" s="114"/>
      <c r="AC1636" s="144"/>
      <c r="AD1636" s="141"/>
      <c r="AE1636" s="106">
        <v>0</v>
      </c>
      <c r="AF1636" s="106">
        <v>0</v>
      </c>
      <c r="AG1636" s="106">
        <v>0</v>
      </c>
      <c r="AH1636" s="144"/>
      <c r="AI1636" s="144"/>
      <c r="AJ1636" s="144"/>
      <c r="AK1636" s="144"/>
      <c r="AL1636" s="144"/>
      <c r="AM1636" s="144"/>
      <c r="AN1636" s="114">
        <f t="shared" si="50"/>
        <v>0</v>
      </c>
      <c r="AO1636" s="114">
        <f t="shared" si="51"/>
        <v>4682144</v>
      </c>
      <c r="AP1636" s="114"/>
      <c r="AQ1636" s="114"/>
      <c r="AR1636" s="114"/>
      <c r="AS1636" s="114"/>
    </row>
    <row r="1637" spans="1:46" s="189" customFormat="1" ht="15" customHeight="1" x14ac:dyDescent="0.2">
      <c r="A1637" s="104"/>
      <c r="B1637" s="104">
        <f>VLOOKUP(BJB!$F$9:$F$5599,Ctrl!$B$4:$C$399,2,0)</f>
        <v>4</v>
      </c>
      <c r="C1637" s="104">
        <f>VLOOKUP(BJB!$G$9:$G$5599,Ctrl!$E$4:$F$399,2,0)</f>
        <v>2</v>
      </c>
      <c r="D1637" s="219">
        <v>1</v>
      </c>
      <c r="E1637" s="104" t="str">
        <f>VLOOKUP(BJB!$F$9:$F$5599,Ctrl!$B$4:$D$399,3,0)</f>
        <v>I</v>
      </c>
      <c r="F1637" s="139" t="s">
        <v>10397</v>
      </c>
      <c r="G1637" s="139" t="s">
        <v>10279</v>
      </c>
      <c r="H1637" s="125"/>
      <c r="I1637" s="220" t="e">
        <f>IF(G1636=BJB!#REF!,I1636+1,1)</f>
        <v>#REF!</v>
      </c>
      <c r="J1637" s="912" t="s">
        <v>21732</v>
      </c>
      <c r="K1637" s="121" t="s">
        <v>4488</v>
      </c>
      <c r="L1637" s="104" t="s">
        <v>6476</v>
      </c>
      <c r="M1637" s="104" t="s">
        <v>4489</v>
      </c>
      <c r="N1637" s="120">
        <v>40518</v>
      </c>
      <c r="O1637" s="107">
        <v>64586667</v>
      </c>
      <c r="P1637" s="105" t="s">
        <v>15858</v>
      </c>
      <c r="Q1637" s="120">
        <v>41233</v>
      </c>
      <c r="R1637" s="105">
        <v>55975892</v>
      </c>
      <c r="S1637" s="146" t="s">
        <v>467</v>
      </c>
      <c r="T1637" s="109">
        <v>41354</v>
      </c>
      <c r="U1637" s="144">
        <v>13434214</v>
      </c>
      <c r="V1637" s="109">
        <v>41354</v>
      </c>
      <c r="W1637" s="141">
        <v>13434214</v>
      </c>
      <c r="X1637" s="141">
        <v>0</v>
      </c>
      <c r="Y1637" s="141">
        <v>0</v>
      </c>
      <c r="Z1637" s="141">
        <v>0</v>
      </c>
      <c r="AA1637" s="114">
        <v>0</v>
      </c>
      <c r="AB1637" s="114"/>
      <c r="AC1637" s="144"/>
      <c r="AD1637" s="141"/>
      <c r="AE1637" s="106">
        <v>0</v>
      </c>
      <c r="AF1637" s="106">
        <v>0</v>
      </c>
      <c r="AG1637" s="106">
        <v>0</v>
      </c>
      <c r="AH1637" s="144"/>
      <c r="AI1637" s="144"/>
      <c r="AJ1637" s="144"/>
      <c r="AK1637" s="144"/>
      <c r="AL1637" s="144"/>
      <c r="AM1637" s="144"/>
      <c r="AN1637" s="114">
        <f t="shared" si="50"/>
        <v>0</v>
      </c>
      <c r="AO1637" s="114">
        <f t="shared" si="51"/>
        <v>13434214</v>
      </c>
      <c r="AP1637" s="114"/>
      <c r="AQ1637" s="114"/>
      <c r="AR1637" s="114"/>
      <c r="AS1637" s="114"/>
      <c r="AT1637" s="190"/>
    </row>
    <row r="1638" spans="1:46" s="189" customFormat="1" ht="15" customHeight="1" x14ac:dyDescent="0.2">
      <c r="A1638" s="104"/>
      <c r="B1638" s="104">
        <f>VLOOKUP(BJB!$F$9:$F$5599,Ctrl!$B$4:$C$399,2,0)</f>
        <v>4</v>
      </c>
      <c r="C1638" s="104">
        <f>VLOOKUP(BJB!$G$9:$G$5599,Ctrl!$E$4:$F$399,2,0)</f>
        <v>2</v>
      </c>
      <c r="D1638" s="219">
        <v>1</v>
      </c>
      <c r="E1638" s="104" t="str">
        <f>VLOOKUP(BJB!$F$9:$F$5599,Ctrl!$B$4:$D$399,3,0)</f>
        <v>I</v>
      </c>
      <c r="F1638" s="139" t="s">
        <v>10397</v>
      </c>
      <c r="G1638" s="139" t="s">
        <v>10279</v>
      </c>
      <c r="H1638" s="125"/>
      <c r="I1638" s="220" t="e">
        <f>IF(G1637=BJB!#REF!,I1637+1,1)</f>
        <v>#REF!</v>
      </c>
      <c r="J1638" s="912" t="s">
        <v>21733</v>
      </c>
      <c r="K1638" s="121" t="s">
        <v>4490</v>
      </c>
      <c r="L1638" s="104" t="s">
        <v>6477</v>
      </c>
      <c r="M1638" s="104" t="s">
        <v>4491</v>
      </c>
      <c r="N1638" s="120">
        <v>40851</v>
      </c>
      <c r="O1638" s="107">
        <v>20000000</v>
      </c>
      <c r="P1638" s="105" t="s">
        <v>15859</v>
      </c>
      <c r="Q1638" s="120">
        <v>41240</v>
      </c>
      <c r="R1638" s="105">
        <v>17057231</v>
      </c>
      <c r="S1638" s="146" t="s">
        <v>798</v>
      </c>
      <c r="T1638" s="109">
        <v>41354</v>
      </c>
      <c r="U1638" s="144">
        <v>11551173</v>
      </c>
      <c r="V1638" s="109">
        <v>41354</v>
      </c>
      <c r="W1638" s="141">
        <v>11551173</v>
      </c>
      <c r="X1638" s="141">
        <v>0</v>
      </c>
      <c r="Y1638" s="141">
        <v>0</v>
      </c>
      <c r="Z1638" s="141">
        <v>0</v>
      </c>
      <c r="AA1638" s="114">
        <v>0</v>
      </c>
      <c r="AB1638" s="114"/>
      <c r="AC1638" s="144"/>
      <c r="AD1638" s="141"/>
      <c r="AE1638" s="106">
        <v>0</v>
      </c>
      <c r="AF1638" s="106">
        <v>0</v>
      </c>
      <c r="AG1638" s="106">
        <v>0</v>
      </c>
      <c r="AH1638" s="144"/>
      <c r="AI1638" s="144"/>
      <c r="AJ1638" s="144"/>
      <c r="AK1638" s="144"/>
      <c r="AL1638" s="144"/>
      <c r="AM1638" s="144"/>
      <c r="AN1638" s="114">
        <f t="shared" si="50"/>
        <v>0</v>
      </c>
      <c r="AO1638" s="114">
        <f t="shared" si="51"/>
        <v>11551173</v>
      </c>
      <c r="AP1638" s="114"/>
      <c r="AQ1638" s="114"/>
      <c r="AR1638" s="114"/>
      <c r="AS1638" s="114"/>
      <c r="AT1638" s="190"/>
    </row>
    <row r="1639" spans="1:46" s="189" customFormat="1" ht="15" customHeight="1" x14ac:dyDescent="0.2">
      <c r="A1639" s="104"/>
      <c r="B1639" s="104">
        <f>VLOOKUP(BJB!$F$9:$F$5599,Ctrl!$B$4:$C$399,2,0)</f>
        <v>4</v>
      </c>
      <c r="C1639" s="104">
        <f>VLOOKUP(BJB!$G$9:$G$5599,Ctrl!$E$4:$F$399,2,0)</f>
        <v>2</v>
      </c>
      <c r="D1639" s="219">
        <v>1</v>
      </c>
      <c r="E1639" s="104" t="str">
        <f>VLOOKUP(BJB!$F$9:$F$5599,Ctrl!$B$4:$D$399,3,0)</f>
        <v>I</v>
      </c>
      <c r="F1639" s="139" t="s">
        <v>10397</v>
      </c>
      <c r="G1639" s="139" t="s">
        <v>10279</v>
      </c>
      <c r="H1639" s="125"/>
      <c r="I1639" s="220" t="e">
        <f>IF(G1638=BJB!#REF!,I1638+1,1)</f>
        <v>#REF!</v>
      </c>
      <c r="J1639" s="912" t="s">
        <v>21734</v>
      </c>
      <c r="K1639" s="121" t="s">
        <v>4492</v>
      </c>
      <c r="L1639" s="104" t="s">
        <v>6477</v>
      </c>
      <c r="M1639" s="104" t="s">
        <v>4491</v>
      </c>
      <c r="N1639" s="120">
        <v>40851</v>
      </c>
      <c r="O1639" s="107">
        <v>25000000</v>
      </c>
      <c r="P1639" s="105" t="s">
        <v>15860</v>
      </c>
      <c r="Q1639" s="120">
        <v>41240</v>
      </c>
      <c r="R1639" s="105">
        <v>23138565</v>
      </c>
      <c r="S1639" s="146" t="s">
        <v>798</v>
      </c>
      <c r="T1639" s="109">
        <v>41354</v>
      </c>
      <c r="U1639" s="144">
        <v>16157266</v>
      </c>
      <c r="V1639" s="109">
        <v>41354</v>
      </c>
      <c r="W1639" s="141">
        <v>16157266</v>
      </c>
      <c r="X1639" s="141">
        <v>0</v>
      </c>
      <c r="Y1639" s="141">
        <v>0</v>
      </c>
      <c r="Z1639" s="141">
        <v>0</v>
      </c>
      <c r="AA1639" s="114">
        <v>3750000</v>
      </c>
      <c r="AB1639" s="114"/>
      <c r="AC1639" s="144"/>
      <c r="AD1639" s="141"/>
      <c r="AE1639" s="106">
        <v>0</v>
      </c>
      <c r="AF1639" s="106">
        <v>0</v>
      </c>
      <c r="AG1639" s="106">
        <v>0</v>
      </c>
      <c r="AH1639" s="144"/>
      <c r="AI1639" s="144"/>
      <c r="AJ1639" s="144"/>
      <c r="AK1639" s="144"/>
      <c r="AL1639" s="144"/>
      <c r="AM1639" s="144"/>
      <c r="AN1639" s="114">
        <f t="shared" si="50"/>
        <v>3750000</v>
      </c>
      <c r="AO1639" s="114">
        <f t="shared" si="51"/>
        <v>12407266</v>
      </c>
      <c r="AP1639" s="114" t="s">
        <v>11170</v>
      </c>
      <c r="AQ1639" s="114" t="s">
        <v>11171</v>
      </c>
      <c r="AR1639" s="114" t="s">
        <v>10697</v>
      </c>
      <c r="AS1639" s="114">
        <v>39446000</v>
      </c>
      <c r="AT1639" s="191"/>
    </row>
    <row r="1640" spans="1:46" s="189" customFormat="1" ht="15" customHeight="1" x14ac:dyDescent="0.2">
      <c r="A1640" s="104"/>
      <c r="B1640" s="104">
        <f>VLOOKUP(BJB!$F$9:$F$5599,Ctrl!$B$4:$C$399,2,0)</f>
        <v>4</v>
      </c>
      <c r="C1640" s="104">
        <f>VLOOKUP(BJB!$G$9:$G$5599,Ctrl!$E$4:$F$399,2,0)</f>
        <v>2</v>
      </c>
      <c r="D1640" s="219">
        <v>1</v>
      </c>
      <c r="E1640" s="104" t="str">
        <f>VLOOKUP(BJB!$F$9:$F$5599,Ctrl!$B$4:$D$399,3,0)</f>
        <v>I</v>
      </c>
      <c r="F1640" s="139" t="s">
        <v>10397</v>
      </c>
      <c r="G1640" s="139" t="s">
        <v>10279</v>
      </c>
      <c r="H1640" s="125"/>
      <c r="I1640" s="220" t="e">
        <f>IF(G1639=BJB!#REF!,I1639+1,1)</f>
        <v>#REF!</v>
      </c>
      <c r="J1640" s="912" t="s">
        <v>21735</v>
      </c>
      <c r="K1640" s="121" t="s">
        <v>4493</v>
      </c>
      <c r="L1640" s="104" t="s">
        <v>6477</v>
      </c>
      <c r="M1640" s="104" t="s">
        <v>4491</v>
      </c>
      <c r="N1640" s="120">
        <v>40851</v>
      </c>
      <c r="O1640" s="107">
        <v>25000000</v>
      </c>
      <c r="P1640" s="105" t="s">
        <v>15859</v>
      </c>
      <c r="Q1640" s="120">
        <v>41241</v>
      </c>
      <c r="R1640" s="105">
        <v>24527453</v>
      </c>
      <c r="S1640" s="146" t="s">
        <v>798</v>
      </c>
      <c r="T1640" s="109">
        <v>41354</v>
      </c>
      <c r="U1640" s="144">
        <v>17500000</v>
      </c>
      <c r="V1640" s="109">
        <v>41354</v>
      </c>
      <c r="W1640" s="141">
        <v>17500000</v>
      </c>
      <c r="X1640" s="141">
        <v>0</v>
      </c>
      <c r="Y1640" s="141">
        <v>0</v>
      </c>
      <c r="Z1640" s="141">
        <v>0</v>
      </c>
      <c r="AA1640" s="114">
        <v>1207754</v>
      </c>
      <c r="AB1640" s="114"/>
      <c r="AC1640" s="144"/>
      <c r="AD1640" s="141"/>
      <c r="AE1640" s="106">
        <v>0</v>
      </c>
      <c r="AF1640" s="106">
        <v>0</v>
      </c>
      <c r="AG1640" s="106">
        <v>0</v>
      </c>
      <c r="AH1640" s="144"/>
      <c r="AI1640" s="144"/>
      <c r="AJ1640" s="144"/>
      <c r="AK1640" s="144"/>
      <c r="AL1640" s="144"/>
      <c r="AM1640" s="144"/>
      <c r="AN1640" s="114">
        <f t="shared" si="50"/>
        <v>1207754</v>
      </c>
      <c r="AO1640" s="114">
        <f t="shared" si="51"/>
        <v>16292246</v>
      </c>
      <c r="AP1640" s="114"/>
      <c r="AQ1640" s="114"/>
      <c r="AR1640" s="114"/>
      <c r="AS1640" s="114"/>
      <c r="AT1640" s="190"/>
    </row>
    <row r="1641" spans="1:46" s="189" customFormat="1" ht="15" customHeight="1" x14ac:dyDescent="0.2">
      <c r="A1641" s="104"/>
      <c r="B1641" s="104">
        <f>VLOOKUP(BJB!$F$9:$F$5599,Ctrl!$B$4:$C$399,2,0)</f>
        <v>4</v>
      </c>
      <c r="C1641" s="104">
        <f>VLOOKUP(BJB!$G$9:$G$5599,Ctrl!$E$4:$F$399,2,0)</f>
        <v>2</v>
      </c>
      <c r="D1641" s="219">
        <v>1</v>
      </c>
      <c r="E1641" s="104" t="str">
        <f>VLOOKUP(BJB!$F$9:$F$5599,Ctrl!$B$4:$D$399,3,0)</f>
        <v>I</v>
      </c>
      <c r="F1641" s="139" t="s">
        <v>10397</v>
      </c>
      <c r="G1641" s="139" t="s">
        <v>10279</v>
      </c>
      <c r="H1641" s="125" t="s">
        <v>6655</v>
      </c>
      <c r="I1641" s="220" t="e">
        <f>IF(G1640=BJB!#REF!,I1640+1,1)</f>
        <v>#REF!</v>
      </c>
      <c r="J1641" s="912" t="s">
        <v>21736</v>
      </c>
      <c r="K1641" s="121" t="s">
        <v>4494</v>
      </c>
      <c r="L1641" s="104" t="s">
        <v>6477</v>
      </c>
      <c r="M1641" s="104" t="s">
        <v>4495</v>
      </c>
      <c r="N1641" s="128">
        <v>40907</v>
      </c>
      <c r="O1641" s="107">
        <v>70000000</v>
      </c>
      <c r="P1641" s="105" t="s">
        <v>15861</v>
      </c>
      <c r="Q1641" s="120">
        <v>41242</v>
      </c>
      <c r="R1641" s="105">
        <v>74656696</v>
      </c>
      <c r="S1641" s="146" t="s">
        <v>798</v>
      </c>
      <c r="T1641" s="109">
        <v>41354</v>
      </c>
      <c r="U1641" s="144">
        <v>49000000</v>
      </c>
      <c r="V1641" s="109">
        <v>41354</v>
      </c>
      <c r="W1641" s="141">
        <v>49000000</v>
      </c>
      <c r="X1641" s="141">
        <v>0</v>
      </c>
      <c r="Y1641" s="141">
        <v>0</v>
      </c>
      <c r="Z1641" s="141">
        <v>0</v>
      </c>
      <c r="AA1641" s="114">
        <v>49000000</v>
      </c>
      <c r="AB1641" s="114"/>
      <c r="AC1641" s="132"/>
      <c r="AD1641" s="141"/>
      <c r="AE1641" s="106">
        <v>0</v>
      </c>
      <c r="AF1641" s="106">
        <v>0</v>
      </c>
      <c r="AG1641" s="106">
        <v>0</v>
      </c>
      <c r="AH1641" s="144"/>
      <c r="AI1641" s="144"/>
      <c r="AJ1641" s="144"/>
      <c r="AK1641" s="144"/>
      <c r="AL1641" s="144"/>
      <c r="AM1641" s="144"/>
      <c r="AN1641" s="114">
        <f t="shared" si="50"/>
        <v>49000000</v>
      </c>
      <c r="AO1641" s="114">
        <f t="shared" si="51"/>
        <v>0</v>
      </c>
      <c r="AP1641" s="114"/>
      <c r="AQ1641" s="114"/>
      <c r="AR1641" s="114"/>
      <c r="AS1641" s="114"/>
      <c r="AT1641" s="190"/>
    </row>
    <row r="1642" spans="1:46" s="189" customFormat="1" ht="15" customHeight="1" x14ac:dyDescent="0.2">
      <c r="A1642" s="104"/>
      <c r="B1642" s="104">
        <f>VLOOKUP(BJB!$F$9:$F$5599,Ctrl!$B$4:$C$399,2,0)</f>
        <v>4</v>
      </c>
      <c r="C1642" s="104">
        <f>VLOOKUP(BJB!$G$9:$G$5599,Ctrl!$E$4:$F$399,2,0)</f>
        <v>2</v>
      </c>
      <c r="D1642" s="219">
        <v>1</v>
      </c>
      <c r="E1642" s="104" t="str">
        <f>VLOOKUP(BJB!$F$9:$F$5599,Ctrl!$B$4:$D$399,3,0)</f>
        <v>I</v>
      </c>
      <c r="F1642" s="139" t="s">
        <v>10397</v>
      </c>
      <c r="G1642" s="139" t="s">
        <v>10279</v>
      </c>
      <c r="H1642" s="125">
        <v>1120224000469</v>
      </c>
      <c r="I1642" s="220" t="e">
        <f>IF(G1641=BJB!#REF!,I1641+1,1)</f>
        <v>#REF!</v>
      </c>
      <c r="J1642" s="912" t="s">
        <v>21737</v>
      </c>
      <c r="K1642" s="121" t="s">
        <v>4496</v>
      </c>
      <c r="L1642" s="104" t="s">
        <v>6477</v>
      </c>
      <c r="M1642" s="104" t="s">
        <v>4497</v>
      </c>
      <c r="N1642" s="120">
        <v>40990</v>
      </c>
      <c r="O1642" s="107">
        <v>50000000</v>
      </c>
      <c r="P1642" s="105" t="s">
        <v>15862</v>
      </c>
      <c r="Q1642" s="120">
        <v>41366</v>
      </c>
      <c r="R1642" s="105">
        <v>50897842</v>
      </c>
      <c r="S1642" s="146" t="s">
        <v>4498</v>
      </c>
      <c r="T1642" s="109">
        <v>41453</v>
      </c>
      <c r="U1642" s="106">
        <v>35000000</v>
      </c>
      <c r="V1642" s="109">
        <v>41453</v>
      </c>
      <c r="W1642" s="141">
        <v>35000000</v>
      </c>
      <c r="X1642" s="141">
        <v>0</v>
      </c>
      <c r="Y1642" s="141">
        <v>0</v>
      </c>
      <c r="Z1642" s="141">
        <v>0</v>
      </c>
      <c r="AA1642" s="114">
        <v>35000001</v>
      </c>
      <c r="AB1642" s="114"/>
      <c r="AC1642" s="132"/>
      <c r="AD1642" s="141"/>
      <c r="AE1642" s="106">
        <v>0</v>
      </c>
      <c r="AF1642" s="106">
        <v>0</v>
      </c>
      <c r="AG1642" s="106">
        <v>0</v>
      </c>
      <c r="AH1642" s="106"/>
      <c r="AI1642" s="106"/>
      <c r="AJ1642" s="106"/>
      <c r="AK1642" s="106"/>
      <c r="AL1642" s="106"/>
      <c r="AM1642" s="106"/>
      <c r="AN1642" s="114">
        <f t="shared" si="50"/>
        <v>35000001</v>
      </c>
      <c r="AO1642" s="114">
        <f t="shared" si="51"/>
        <v>0</v>
      </c>
      <c r="AP1642" s="114"/>
      <c r="AQ1642" s="114"/>
      <c r="AR1642" s="114"/>
      <c r="AS1642" s="114"/>
      <c r="AT1642" s="190"/>
    </row>
    <row r="1643" spans="1:46" s="189" customFormat="1" ht="15" customHeight="1" x14ac:dyDescent="0.2">
      <c r="A1643" s="104"/>
      <c r="B1643" s="104">
        <f>VLOOKUP(BJB!$F$9:$F$5599,Ctrl!$B$4:$C$399,2,0)</f>
        <v>4</v>
      </c>
      <c r="C1643" s="104">
        <f>VLOOKUP(BJB!$G$9:$G$5599,Ctrl!$E$4:$F$399,2,0)</f>
        <v>2</v>
      </c>
      <c r="D1643" s="219">
        <v>1</v>
      </c>
      <c r="E1643" s="104" t="str">
        <f>VLOOKUP(BJB!$F$9:$F$5599,Ctrl!$B$4:$D$399,3,0)</f>
        <v>I</v>
      </c>
      <c r="F1643" s="139" t="s">
        <v>10397</v>
      </c>
      <c r="G1643" s="139" t="s">
        <v>10279</v>
      </c>
      <c r="H1643" s="125"/>
      <c r="I1643" s="220" t="e">
        <f>IF(G1642=BJB!#REF!,I1642+1,1)</f>
        <v>#REF!</v>
      </c>
      <c r="J1643" s="912" t="s">
        <v>21738</v>
      </c>
      <c r="K1643" s="121" t="s">
        <v>229</v>
      </c>
      <c r="L1643" s="104" t="s">
        <v>6477</v>
      </c>
      <c r="M1643" s="104" t="s">
        <v>4497</v>
      </c>
      <c r="N1643" s="120">
        <v>40990</v>
      </c>
      <c r="O1643" s="107">
        <v>75000000</v>
      </c>
      <c r="P1643" s="105" t="s">
        <v>15863</v>
      </c>
      <c r="Q1643" s="120">
        <v>41366</v>
      </c>
      <c r="R1643" s="105">
        <v>65298401</v>
      </c>
      <c r="S1643" s="146" t="s">
        <v>4498</v>
      </c>
      <c r="T1643" s="109">
        <v>41453</v>
      </c>
      <c r="U1643" s="106">
        <v>45708881</v>
      </c>
      <c r="V1643" s="109">
        <v>41453</v>
      </c>
      <c r="W1643" s="141">
        <v>45708881</v>
      </c>
      <c r="X1643" s="141">
        <v>0</v>
      </c>
      <c r="Y1643" s="141">
        <v>0</v>
      </c>
      <c r="Z1643" s="141">
        <v>0</v>
      </c>
      <c r="AA1643" s="114">
        <v>7932352</v>
      </c>
      <c r="AB1643" s="114"/>
      <c r="AC1643" s="106"/>
      <c r="AD1643" s="141"/>
      <c r="AE1643" s="106">
        <v>0</v>
      </c>
      <c r="AF1643" s="106">
        <v>0</v>
      </c>
      <c r="AG1643" s="106">
        <v>0</v>
      </c>
      <c r="AH1643" s="106"/>
      <c r="AI1643" s="106"/>
      <c r="AJ1643" s="106"/>
      <c r="AK1643" s="106"/>
      <c r="AL1643" s="106"/>
      <c r="AM1643" s="106"/>
      <c r="AN1643" s="114">
        <f t="shared" si="50"/>
        <v>7932352</v>
      </c>
      <c r="AO1643" s="114">
        <f t="shared" si="51"/>
        <v>37776529</v>
      </c>
      <c r="AP1643" s="114"/>
      <c r="AQ1643" s="114"/>
      <c r="AR1643" s="114"/>
      <c r="AS1643" s="114"/>
      <c r="AT1643" s="190"/>
    </row>
    <row r="1644" spans="1:46" s="189" customFormat="1" ht="15" customHeight="1" x14ac:dyDescent="0.2">
      <c r="A1644" s="104"/>
      <c r="B1644" s="104">
        <f>VLOOKUP(BJB!$F$9:$F$5599,Ctrl!$B$4:$C$399,2,0)</f>
        <v>4</v>
      </c>
      <c r="C1644" s="104">
        <f>VLOOKUP(BJB!$G$9:$G$5599,Ctrl!$E$4:$F$399,2,0)</f>
        <v>2</v>
      </c>
      <c r="D1644" s="219">
        <v>1</v>
      </c>
      <c r="E1644" s="104" t="str">
        <f>VLOOKUP(BJB!$F$9:$F$5599,Ctrl!$B$4:$D$399,3,0)</f>
        <v>I</v>
      </c>
      <c r="F1644" s="139" t="s">
        <v>10397</v>
      </c>
      <c r="G1644" s="139" t="s">
        <v>10279</v>
      </c>
      <c r="H1644" s="125">
        <v>1101223001069</v>
      </c>
      <c r="I1644" s="220" t="e">
        <f>IF(G1643=BJB!#REF!,I1643+1,1)</f>
        <v>#REF!</v>
      </c>
      <c r="J1644" s="912" t="s">
        <v>21739</v>
      </c>
      <c r="K1644" s="121" t="s">
        <v>4499</v>
      </c>
      <c r="L1644" s="104" t="s">
        <v>6477</v>
      </c>
      <c r="M1644" s="104" t="s">
        <v>4480</v>
      </c>
      <c r="N1644" s="120">
        <v>40578</v>
      </c>
      <c r="O1644" s="107">
        <v>25000000</v>
      </c>
      <c r="P1644" s="105" t="s">
        <v>15864</v>
      </c>
      <c r="Q1644" s="120">
        <v>41366</v>
      </c>
      <c r="R1644" s="105">
        <v>23373401</v>
      </c>
      <c r="S1644" s="146" t="s">
        <v>4498</v>
      </c>
      <c r="T1644" s="109">
        <v>41453</v>
      </c>
      <c r="U1644" s="106">
        <v>17530051</v>
      </c>
      <c r="V1644" s="109">
        <v>41453</v>
      </c>
      <c r="W1644" s="141">
        <v>17530051</v>
      </c>
      <c r="X1644" s="141">
        <v>0</v>
      </c>
      <c r="Y1644" s="141">
        <v>0</v>
      </c>
      <c r="Z1644" s="141">
        <v>0</v>
      </c>
      <c r="AA1644" s="114">
        <v>17530051</v>
      </c>
      <c r="AB1644" s="114"/>
      <c r="AC1644" s="132"/>
      <c r="AD1644" s="141"/>
      <c r="AE1644" s="106">
        <v>0</v>
      </c>
      <c r="AF1644" s="106">
        <v>0</v>
      </c>
      <c r="AG1644" s="106">
        <v>0</v>
      </c>
      <c r="AH1644" s="106"/>
      <c r="AI1644" s="106"/>
      <c r="AJ1644" s="106"/>
      <c r="AK1644" s="106"/>
      <c r="AL1644" s="106"/>
      <c r="AM1644" s="106"/>
      <c r="AN1644" s="114">
        <f t="shared" si="50"/>
        <v>17530051</v>
      </c>
      <c r="AO1644" s="114">
        <f t="shared" si="51"/>
        <v>0</v>
      </c>
      <c r="AP1644" s="114"/>
      <c r="AQ1644" s="114"/>
      <c r="AR1644" s="114"/>
      <c r="AS1644" s="114"/>
      <c r="AT1644" s="190"/>
    </row>
    <row r="1645" spans="1:46" s="189" customFormat="1" ht="15" customHeight="1" x14ac:dyDescent="0.2">
      <c r="A1645" s="104"/>
      <c r="B1645" s="104">
        <f>VLOOKUP(BJB!$F$9:$F$5599,Ctrl!$B$4:$C$399,2,0)</f>
        <v>4</v>
      </c>
      <c r="C1645" s="104">
        <f>VLOOKUP(BJB!$G$9:$G$5599,Ctrl!$E$4:$F$399,2,0)</f>
        <v>2</v>
      </c>
      <c r="D1645" s="219">
        <v>1</v>
      </c>
      <c r="E1645" s="104" t="str">
        <f>VLOOKUP(BJB!$F$9:$F$5599,Ctrl!$B$4:$D$399,3,0)</f>
        <v>I</v>
      </c>
      <c r="F1645" s="139" t="s">
        <v>10397</v>
      </c>
      <c r="G1645" s="139" t="s">
        <v>10279</v>
      </c>
      <c r="H1645" s="125"/>
      <c r="I1645" s="220" t="e">
        <f>IF(G1644=BJB!#REF!,I1644+1,1)</f>
        <v>#REF!</v>
      </c>
      <c r="J1645" s="912" t="s">
        <v>21740</v>
      </c>
      <c r="K1645" s="121" t="s">
        <v>2702</v>
      </c>
      <c r="L1645" s="104" t="s">
        <v>6477</v>
      </c>
      <c r="M1645" s="104" t="s">
        <v>4460</v>
      </c>
      <c r="N1645" s="120">
        <v>40770</v>
      </c>
      <c r="O1645" s="107">
        <v>25000000</v>
      </c>
      <c r="P1645" s="105" t="s">
        <v>15865</v>
      </c>
      <c r="Q1645" s="120">
        <v>41374</v>
      </c>
      <c r="R1645" s="105">
        <v>25965076</v>
      </c>
      <c r="S1645" s="146" t="s">
        <v>4498</v>
      </c>
      <c r="T1645" s="109">
        <v>41453</v>
      </c>
      <c r="U1645" s="106">
        <v>17500000</v>
      </c>
      <c r="V1645" s="109">
        <v>41453</v>
      </c>
      <c r="W1645" s="141">
        <v>17500000</v>
      </c>
      <c r="X1645" s="141">
        <v>0</v>
      </c>
      <c r="Y1645" s="141">
        <v>0</v>
      </c>
      <c r="Z1645" s="141">
        <v>0</v>
      </c>
      <c r="AA1645" s="114">
        <v>0</v>
      </c>
      <c r="AB1645" s="114"/>
      <c r="AC1645" s="106"/>
      <c r="AD1645" s="141"/>
      <c r="AE1645" s="106">
        <v>0</v>
      </c>
      <c r="AF1645" s="106">
        <v>0</v>
      </c>
      <c r="AG1645" s="106">
        <v>0</v>
      </c>
      <c r="AH1645" s="106"/>
      <c r="AI1645" s="106"/>
      <c r="AJ1645" s="106"/>
      <c r="AK1645" s="106"/>
      <c r="AL1645" s="106"/>
      <c r="AM1645" s="106"/>
      <c r="AN1645" s="114">
        <f t="shared" si="50"/>
        <v>0</v>
      </c>
      <c r="AO1645" s="114">
        <f t="shared" si="51"/>
        <v>17500000</v>
      </c>
      <c r="AP1645" s="114"/>
      <c r="AQ1645" s="114"/>
      <c r="AR1645" s="114"/>
      <c r="AS1645" s="114"/>
      <c r="AT1645" s="190"/>
    </row>
    <row r="1646" spans="1:46" s="189" customFormat="1" ht="15" customHeight="1" x14ac:dyDescent="0.2">
      <c r="A1646" s="104"/>
      <c r="B1646" s="104">
        <f>VLOOKUP(BJB!$F$9:$F$5599,Ctrl!$B$4:$C$399,2,0)</f>
        <v>4</v>
      </c>
      <c r="C1646" s="104">
        <f>VLOOKUP(BJB!$G$9:$G$5599,Ctrl!$E$4:$F$399,2,0)</f>
        <v>2</v>
      </c>
      <c r="D1646" s="219">
        <v>1</v>
      </c>
      <c r="E1646" s="104" t="str">
        <f>VLOOKUP(BJB!$F$9:$F$5599,Ctrl!$B$4:$D$399,3,0)</f>
        <v>I</v>
      </c>
      <c r="F1646" s="139" t="s">
        <v>10397</v>
      </c>
      <c r="G1646" s="139" t="s">
        <v>10279</v>
      </c>
      <c r="H1646" s="125"/>
      <c r="I1646" s="220" t="e">
        <f>IF(G1645=BJB!#REF!,I1645+1,1)</f>
        <v>#REF!</v>
      </c>
      <c r="J1646" s="912" t="s">
        <v>21741</v>
      </c>
      <c r="K1646" s="121" t="s">
        <v>4502</v>
      </c>
      <c r="L1646" s="104" t="s">
        <v>6477</v>
      </c>
      <c r="M1646" s="104" t="s">
        <v>4462</v>
      </c>
      <c r="N1646" s="120">
        <v>40443</v>
      </c>
      <c r="O1646" s="107">
        <v>50000000</v>
      </c>
      <c r="P1646" s="105" t="s">
        <v>15866</v>
      </c>
      <c r="Q1646" s="120">
        <v>41372</v>
      </c>
      <c r="R1646" s="105">
        <v>44977275</v>
      </c>
      <c r="S1646" s="146" t="s">
        <v>4503</v>
      </c>
      <c r="T1646" s="109">
        <v>41486</v>
      </c>
      <c r="U1646" s="112">
        <v>33938456</v>
      </c>
      <c r="V1646" s="109">
        <v>41486</v>
      </c>
      <c r="W1646" s="141">
        <v>33938456</v>
      </c>
      <c r="X1646" s="141">
        <v>0</v>
      </c>
      <c r="Y1646" s="141">
        <v>0</v>
      </c>
      <c r="Z1646" s="141">
        <v>0</v>
      </c>
      <c r="AA1646" s="114">
        <v>133000</v>
      </c>
      <c r="AB1646" s="114"/>
      <c r="AC1646" s="112"/>
      <c r="AD1646" s="141"/>
      <c r="AE1646" s="106">
        <v>0</v>
      </c>
      <c r="AF1646" s="106">
        <v>0</v>
      </c>
      <c r="AG1646" s="106">
        <v>0</v>
      </c>
      <c r="AH1646" s="112"/>
      <c r="AI1646" s="112"/>
      <c r="AJ1646" s="112"/>
      <c r="AK1646" s="112"/>
      <c r="AL1646" s="112"/>
      <c r="AM1646" s="112"/>
      <c r="AN1646" s="114">
        <f t="shared" si="50"/>
        <v>133000</v>
      </c>
      <c r="AO1646" s="114">
        <f t="shared" si="51"/>
        <v>33805456</v>
      </c>
      <c r="AP1646" s="114"/>
      <c r="AQ1646" s="114"/>
      <c r="AR1646" s="114"/>
      <c r="AS1646" s="114"/>
      <c r="AT1646" s="190"/>
    </row>
    <row r="1647" spans="1:46" s="189" customFormat="1" ht="15" customHeight="1" x14ac:dyDescent="0.2">
      <c r="A1647" s="104"/>
      <c r="B1647" s="104">
        <f>VLOOKUP(BJB!$F$9:$F$5599,Ctrl!$B$4:$C$399,2,0)</f>
        <v>4</v>
      </c>
      <c r="C1647" s="104">
        <f>VLOOKUP(BJB!$G$9:$G$5599,Ctrl!$E$4:$F$399,2,0)</f>
        <v>2</v>
      </c>
      <c r="D1647" s="219">
        <v>1</v>
      </c>
      <c r="E1647" s="104" t="str">
        <f>VLOOKUP(BJB!$F$9:$F$5599,Ctrl!$B$4:$D$399,3,0)</f>
        <v>I</v>
      </c>
      <c r="F1647" s="139" t="s">
        <v>10397</v>
      </c>
      <c r="G1647" s="139" t="s">
        <v>10279</v>
      </c>
      <c r="H1647" s="125"/>
      <c r="I1647" s="220" t="e">
        <f>IF(G1646=BJB!#REF!,I1646+1,1)</f>
        <v>#REF!</v>
      </c>
      <c r="J1647" s="912" t="s">
        <v>21742</v>
      </c>
      <c r="K1647" s="121" t="s">
        <v>4504</v>
      </c>
      <c r="L1647" s="104" t="s">
        <v>6477</v>
      </c>
      <c r="M1647" s="104" t="s">
        <v>4480</v>
      </c>
      <c r="N1647" s="120">
        <v>40578</v>
      </c>
      <c r="O1647" s="107">
        <v>25000000</v>
      </c>
      <c r="P1647" s="105" t="s">
        <v>15867</v>
      </c>
      <c r="Q1647" s="120">
        <v>41388</v>
      </c>
      <c r="R1647" s="105">
        <v>18070651</v>
      </c>
      <c r="S1647" s="146" t="s">
        <v>4503</v>
      </c>
      <c r="T1647" s="109">
        <v>41486</v>
      </c>
      <c r="U1647" s="112">
        <v>13796876</v>
      </c>
      <c r="V1647" s="109">
        <v>41486</v>
      </c>
      <c r="W1647" s="141">
        <v>13796876</v>
      </c>
      <c r="X1647" s="141">
        <v>0</v>
      </c>
      <c r="Y1647" s="141">
        <v>0</v>
      </c>
      <c r="Z1647" s="141">
        <v>0</v>
      </c>
      <c r="AA1647" s="114">
        <v>10690400</v>
      </c>
      <c r="AB1647" s="114"/>
      <c r="AC1647" s="112"/>
      <c r="AD1647" s="141"/>
      <c r="AE1647" s="106">
        <v>0</v>
      </c>
      <c r="AF1647" s="106">
        <v>0</v>
      </c>
      <c r="AG1647" s="106">
        <v>0</v>
      </c>
      <c r="AH1647" s="112"/>
      <c r="AI1647" s="112"/>
      <c r="AJ1647" s="112"/>
      <c r="AK1647" s="112"/>
      <c r="AL1647" s="112"/>
      <c r="AM1647" s="112"/>
      <c r="AN1647" s="114">
        <f t="shared" si="50"/>
        <v>10690400</v>
      </c>
      <c r="AO1647" s="114">
        <f t="shared" si="51"/>
        <v>3106476</v>
      </c>
      <c r="AP1647" s="114"/>
      <c r="AQ1647" s="114"/>
      <c r="AR1647" s="114"/>
      <c r="AS1647" s="114"/>
      <c r="AT1647" s="190"/>
    </row>
    <row r="1648" spans="1:46" s="189" customFormat="1" ht="15" customHeight="1" x14ac:dyDescent="0.2">
      <c r="A1648" s="104"/>
      <c r="B1648" s="104">
        <f>VLOOKUP(BJB!$F$9:$F$5599,Ctrl!$B$4:$C$399,2,0)</f>
        <v>4</v>
      </c>
      <c r="C1648" s="104">
        <f>VLOOKUP(BJB!$G$9:$G$5599,Ctrl!$E$4:$F$399,2,0)</f>
        <v>2</v>
      </c>
      <c r="D1648" s="219">
        <v>1</v>
      </c>
      <c r="E1648" s="104" t="str">
        <f>VLOOKUP(BJB!$F$9:$F$5599,Ctrl!$B$4:$D$399,3,0)</f>
        <v>I</v>
      </c>
      <c r="F1648" s="139" t="s">
        <v>10397</v>
      </c>
      <c r="G1648" s="139" t="s">
        <v>10279</v>
      </c>
      <c r="H1648" s="125"/>
      <c r="I1648" s="220" t="e">
        <f>IF(G1647=BJB!#REF!,I1647+1,1)</f>
        <v>#REF!</v>
      </c>
      <c r="J1648" s="912" t="s">
        <v>21743</v>
      </c>
      <c r="K1648" s="121" t="s">
        <v>1884</v>
      </c>
      <c r="L1648" s="104" t="s">
        <v>6477</v>
      </c>
      <c r="M1648" s="104" t="s">
        <v>4497</v>
      </c>
      <c r="N1648" s="120">
        <v>40990</v>
      </c>
      <c r="O1648" s="107">
        <v>36000000</v>
      </c>
      <c r="P1648" s="105" t="s">
        <v>15868</v>
      </c>
      <c r="Q1648" s="120">
        <v>41388</v>
      </c>
      <c r="R1648" s="105">
        <v>15000000</v>
      </c>
      <c r="S1648" s="146" t="s">
        <v>4503</v>
      </c>
      <c r="T1648" s="109">
        <v>41486</v>
      </c>
      <c r="U1648" s="112">
        <v>10500000</v>
      </c>
      <c r="V1648" s="109">
        <v>41486</v>
      </c>
      <c r="W1648" s="141">
        <v>10500000</v>
      </c>
      <c r="X1648" s="141">
        <v>0</v>
      </c>
      <c r="Y1648" s="141">
        <v>0</v>
      </c>
      <c r="Z1648" s="141">
        <v>0</v>
      </c>
      <c r="AA1648" s="114">
        <v>840000</v>
      </c>
      <c r="AB1648" s="114"/>
      <c r="AC1648" s="112"/>
      <c r="AD1648" s="141"/>
      <c r="AE1648" s="106">
        <v>0</v>
      </c>
      <c r="AF1648" s="106">
        <v>0</v>
      </c>
      <c r="AG1648" s="106">
        <v>0</v>
      </c>
      <c r="AH1648" s="112"/>
      <c r="AI1648" s="112"/>
      <c r="AJ1648" s="112"/>
      <c r="AK1648" s="112"/>
      <c r="AL1648" s="112"/>
      <c r="AM1648" s="112"/>
      <c r="AN1648" s="114">
        <f t="shared" si="50"/>
        <v>840000</v>
      </c>
      <c r="AO1648" s="114">
        <f t="shared" si="51"/>
        <v>9660000</v>
      </c>
      <c r="AP1648" s="114"/>
      <c r="AQ1648" s="114"/>
      <c r="AR1648" s="114"/>
      <c r="AS1648" s="114"/>
      <c r="AT1648" s="191"/>
    </row>
    <row r="1649" spans="1:46" s="189" customFormat="1" ht="15" customHeight="1" x14ac:dyDescent="0.2">
      <c r="A1649" s="104"/>
      <c r="B1649" s="104">
        <f>VLOOKUP(BJB!$F$9:$F$5599,Ctrl!$B$4:$C$399,2,0)</f>
        <v>4</v>
      </c>
      <c r="C1649" s="104">
        <f>VLOOKUP(BJB!$G$9:$G$5599,Ctrl!$E$4:$F$399,2,0)</f>
        <v>2</v>
      </c>
      <c r="D1649" s="219">
        <v>1</v>
      </c>
      <c r="E1649" s="104" t="str">
        <f>VLOOKUP(BJB!$F$9:$F$5599,Ctrl!$B$4:$D$399,3,0)</f>
        <v>I</v>
      </c>
      <c r="F1649" s="139" t="s">
        <v>10397</v>
      </c>
      <c r="G1649" s="139" t="s">
        <v>10279</v>
      </c>
      <c r="H1649" s="125"/>
      <c r="I1649" s="220" t="e">
        <f>IF(G1648=BJB!#REF!,I1648+1,1)</f>
        <v>#REF!</v>
      </c>
      <c r="J1649" s="912" t="s">
        <v>21744</v>
      </c>
      <c r="K1649" s="121" t="s">
        <v>4505</v>
      </c>
      <c r="L1649" s="104" t="s">
        <v>6477</v>
      </c>
      <c r="M1649" s="104" t="s">
        <v>4495</v>
      </c>
      <c r="N1649" s="128">
        <v>40907</v>
      </c>
      <c r="O1649" s="107">
        <v>25000000</v>
      </c>
      <c r="P1649" s="105" t="s">
        <v>15869</v>
      </c>
      <c r="Q1649" s="120">
        <v>41407</v>
      </c>
      <c r="R1649" s="105">
        <v>27399066</v>
      </c>
      <c r="S1649" s="146" t="s">
        <v>4503</v>
      </c>
      <c r="T1649" s="109">
        <v>41486</v>
      </c>
      <c r="U1649" s="112">
        <v>17500000</v>
      </c>
      <c r="V1649" s="109">
        <v>41486</v>
      </c>
      <c r="W1649" s="141">
        <v>17500000</v>
      </c>
      <c r="X1649" s="141">
        <v>0</v>
      </c>
      <c r="Y1649" s="141">
        <v>0</v>
      </c>
      <c r="Z1649" s="141">
        <v>0</v>
      </c>
      <c r="AA1649" s="114">
        <v>2223529</v>
      </c>
      <c r="AB1649" s="114"/>
      <c r="AC1649" s="112"/>
      <c r="AD1649" s="141"/>
      <c r="AE1649" s="106">
        <v>0</v>
      </c>
      <c r="AF1649" s="106">
        <v>0</v>
      </c>
      <c r="AG1649" s="106">
        <v>0</v>
      </c>
      <c r="AH1649" s="112"/>
      <c r="AI1649" s="112"/>
      <c r="AJ1649" s="112"/>
      <c r="AK1649" s="112"/>
      <c r="AL1649" s="112"/>
      <c r="AM1649" s="112"/>
      <c r="AN1649" s="114">
        <f t="shared" si="50"/>
        <v>2223529</v>
      </c>
      <c r="AO1649" s="114">
        <f t="shared" si="51"/>
        <v>15276471</v>
      </c>
      <c r="AP1649" s="114"/>
      <c r="AQ1649" s="114"/>
      <c r="AR1649" s="114"/>
      <c r="AS1649" s="114"/>
      <c r="AT1649" s="190"/>
    </row>
    <row r="1650" spans="1:46" s="189" customFormat="1" ht="15" customHeight="1" x14ac:dyDescent="0.2">
      <c r="A1650" s="104"/>
      <c r="B1650" s="104">
        <f>VLOOKUP(BJB!$F$9:$F$5599,Ctrl!$B$4:$C$399,2,0)</f>
        <v>4</v>
      </c>
      <c r="C1650" s="104">
        <f>VLOOKUP(BJB!$G$9:$G$5599,Ctrl!$E$4:$F$399,2,0)</f>
        <v>2</v>
      </c>
      <c r="D1650" s="219">
        <v>1</v>
      </c>
      <c r="E1650" s="104" t="str">
        <f>VLOOKUP(BJB!$F$9:$F$5599,Ctrl!$B$4:$D$399,3,0)</f>
        <v>I</v>
      </c>
      <c r="F1650" s="139" t="s">
        <v>10397</v>
      </c>
      <c r="G1650" s="139" t="s">
        <v>10279</v>
      </c>
      <c r="H1650" s="125"/>
      <c r="I1650" s="220" t="e">
        <f>IF(G1649=BJB!#REF!,I1649+1,1)</f>
        <v>#REF!</v>
      </c>
      <c r="J1650" s="912" t="s">
        <v>21745</v>
      </c>
      <c r="K1650" s="121" t="s">
        <v>4506</v>
      </c>
      <c r="L1650" s="104" t="s">
        <v>6477</v>
      </c>
      <c r="M1650" s="104" t="s">
        <v>4475</v>
      </c>
      <c r="N1650" s="120">
        <v>40718</v>
      </c>
      <c r="O1650" s="107">
        <v>25000000</v>
      </c>
      <c r="P1650" s="105" t="s">
        <v>15870</v>
      </c>
      <c r="Q1650" s="120">
        <v>41407</v>
      </c>
      <c r="R1650" s="105">
        <v>21138856</v>
      </c>
      <c r="S1650" s="146" t="s">
        <v>4503</v>
      </c>
      <c r="T1650" s="109">
        <v>41486</v>
      </c>
      <c r="U1650" s="112">
        <v>14797199</v>
      </c>
      <c r="V1650" s="109">
        <v>41486</v>
      </c>
      <c r="W1650" s="141">
        <v>14797199</v>
      </c>
      <c r="X1650" s="141">
        <v>0</v>
      </c>
      <c r="Y1650" s="141">
        <v>0</v>
      </c>
      <c r="Z1650" s="141">
        <v>0</v>
      </c>
      <c r="AA1650" s="114">
        <v>0</v>
      </c>
      <c r="AB1650" s="114"/>
      <c r="AC1650" s="112"/>
      <c r="AD1650" s="141"/>
      <c r="AE1650" s="106">
        <v>0</v>
      </c>
      <c r="AF1650" s="106">
        <v>0</v>
      </c>
      <c r="AG1650" s="106">
        <v>0</v>
      </c>
      <c r="AH1650" s="112"/>
      <c r="AI1650" s="112"/>
      <c r="AJ1650" s="112"/>
      <c r="AK1650" s="112"/>
      <c r="AL1650" s="112"/>
      <c r="AM1650" s="112"/>
      <c r="AN1650" s="114">
        <f t="shared" si="50"/>
        <v>0</v>
      </c>
      <c r="AO1650" s="114">
        <f t="shared" si="51"/>
        <v>14797199</v>
      </c>
      <c r="AP1650" s="114"/>
      <c r="AQ1650" s="114"/>
      <c r="AR1650" s="114"/>
      <c r="AS1650" s="114"/>
      <c r="AT1650" s="190"/>
    </row>
    <row r="1651" spans="1:46" s="189" customFormat="1" ht="15" customHeight="1" x14ac:dyDescent="0.2">
      <c r="A1651" s="104"/>
      <c r="B1651" s="104">
        <f>VLOOKUP(BJB!$F$9:$F$5599,Ctrl!$B$4:$C$399,2,0)</f>
        <v>4</v>
      </c>
      <c r="C1651" s="104">
        <f>VLOOKUP(BJB!$G$9:$G$5599,Ctrl!$E$4:$F$399,2,0)</f>
        <v>2</v>
      </c>
      <c r="D1651" s="219">
        <v>1</v>
      </c>
      <c r="E1651" s="104" t="str">
        <f>VLOOKUP(BJB!$F$9:$F$5599,Ctrl!$B$4:$D$399,3,0)</f>
        <v>I</v>
      </c>
      <c r="F1651" s="139" t="s">
        <v>10397</v>
      </c>
      <c r="G1651" s="139" t="s">
        <v>10279</v>
      </c>
      <c r="H1651" s="125">
        <v>1110510000018</v>
      </c>
      <c r="I1651" s="220" t="e">
        <f>IF(G1650=BJB!#REF!,I1650+1,1)</f>
        <v>#REF!</v>
      </c>
      <c r="J1651" s="912" t="s">
        <v>21746</v>
      </c>
      <c r="K1651" s="121" t="s">
        <v>4310</v>
      </c>
      <c r="L1651" s="104" t="s">
        <v>6477</v>
      </c>
      <c r="M1651" s="104" t="s">
        <v>4475</v>
      </c>
      <c r="N1651" s="120">
        <v>40718</v>
      </c>
      <c r="O1651" s="107">
        <v>15000000</v>
      </c>
      <c r="P1651" s="105" t="s">
        <v>15871</v>
      </c>
      <c r="Q1651" s="120">
        <v>41409</v>
      </c>
      <c r="R1651" s="105">
        <v>16440988</v>
      </c>
      <c r="S1651" s="146" t="s">
        <v>4503</v>
      </c>
      <c r="T1651" s="109">
        <v>41486</v>
      </c>
      <c r="U1651" s="112">
        <v>10500000</v>
      </c>
      <c r="V1651" s="109">
        <v>41486</v>
      </c>
      <c r="W1651" s="141">
        <v>10500000</v>
      </c>
      <c r="X1651" s="141">
        <v>0</v>
      </c>
      <c r="Y1651" s="141">
        <v>0</v>
      </c>
      <c r="Z1651" s="141">
        <v>0</v>
      </c>
      <c r="AA1651" s="114">
        <v>10286652</v>
      </c>
      <c r="AB1651" s="114"/>
      <c r="AC1651" s="132"/>
      <c r="AD1651" s="141"/>
      <c r="AE1651" s="106">
        <v>0</v>
      </c>
      <c r="AF1651" s="106">
        <v>0</v>
      </c>
      <c r="AG1651" s="106">
        <v>0</v>
      </c>
      <c r="AH1651" s="112"/>
      <c r="AI1651" s="112"/>
      <c r="AJ1651" s="112"/>
      <c r="AK1651" s="112"/>
      <c r="AL1651" s="112"/>
      <c r="AM1651" s="112"/>
      <c r="AN1651" s="114">
        <f t="shared" si="50"/>
        <v>10286652</v>
      </c>
      <c r="AO1651" s="114">
        <f t="shared" si="51"/>
        <v>213348</v>
      </c>
      <c r="AP1651" s="114"/>
      <c r="AQ1651" s="114"/>
      <c r="AR1651" s="114"/>
      <c r="AS1651" s="114"/>
      <c r="AT1651" s="190"/>
    </row>
    <row r="1652" spans="1:46" s="189" customFormat="1" ht="15" customHeight="1" x14ac:dyDescent="0.2">
      <c r="A1652" s="104"/>
      <c r="B1652" s="104">
        <f>VLOOKUP(BJB!$F$9:$F$5599,Ctrl!$B$4:$C$399,2,0)</f>
        <v>4</v>
      </c>
      <c r="C1652" s="104">
        <f>VLOOKUP(BJB!$G$9:$G$5599,Ctrl!$E$4:$F$399,2,0)</f>
        <v>2</v>
      </c>
      <c r="D1652" s="219">
        <v>1</v>
      </c>
      <c r="E1652" s="104" t="str">
        <f>VLOOKUP(BJB!$F$9:$F$5599,Ctrl!$B$4:$D$399,3,0)</f>
        <v>I</v>
      </c>
      <c r="F1652" s="139" t="s">
        <v>10397</v>
      </c>
      <c r="G1652" s="139" t="s">
        <v>10279</v>
      </c>
      <c r="H1652" s="125"/>
      <c r="I1652" s="220" t="e">
        <f>IF(G1651=BJB!#REF!,I1651+1,1)</f>
        <v>#REF!</v>
      </c>
      <c r="J1652" s="912" t="s">
        <v>21747</v>
      </c>
      <c r="K1652" s="121" t="s">
        <v>4508</v>
      </c>
      <c r="L1652" s="104" t="s">
        <v>6477</v>
      </c>
      <c r="M1652" s="104" t="s">
        <v>4465</v>
      </c>
      <c r="N1652" s="120">
        <v>40266</v>
      </c>
      <c r="O1652" s="105">
        <v>50000000</v>
      </c>
      <c r="P1652" s="105" t="s">
        <v>15872</v>
      </c>
      <c r="Q1652" s="120">
        <v>41417</v>
      </c>
      <c r="R1652" s="105">
        <v>35100000</v>
      </c>
      <c r="S1652" s="146" t="s">
        <v>196</v>
      </c>
      <c r="T1652" s="109">
        <v>41578</v>
      </c>
      <c r="U1652" s="112">
        <v>26325000</v>
      </c>
      <c r="V1652" s="109">
        <v>41576</v>
      </c>
      <c r="W1652" s="141">
        <v>26325000</v>
      </c>
      <c r="X1652" s="141">
        <v>0</v>
      </c>
      <c r="Y1652" s="141">
        <v>0</v>
      </c>
      <c r="Z1652" s="141">
        <v>0</v>
      </c>
      <c r="AA1652" s="114">
        <v>0</v>
      </c>
      <c r="AB1652" s="114"/>
      <c r="AC1652" s="112"/>
      <c r="AD1652" s="141"/>
      <c r="AE1652" s="106">
        <v>0</v>
      </c>
      <c r="AF1652" s="106">
        <v>0</v>
      </c>
      <c r="AG1652" s="106">
        <v>0</v>
      </c>
      <c r="AH1652" s="112"/>
      <c r="AI1652" s="112"/>
      <c r="AJ1652" s="112"/>
      <c r="AK1652" s="112"/>
      <c r="AL1652" s="112"/>
      <c r="AM1652" s="112"/>
      <c r="AN1652" s="114">
        <f t="shared" si="50"/>
        <v>0</v>
      </c>
      <c r="AO1652" s="114">
        <f t="shared" si="51"/>
        <v>26325000</v>
      </c>
      <c r="AP1652" s="114"/>
      <c r="AQ1652" s="114"/>
      <c r="AR1652" s="114"/>
      <c r="AS1652" s="114"/>
      <c r="AT1652" s="190"/>
    </row>
    <row r="1653" spans="1:46" s="189" customFormat="1" ht="15" customHeight="1" x14ac:dyDescent="0.2">
      <c r="A1653" s="104"/>
      <c r="B1653" s="104">
        <f>VLOOKUP(BJB!$F$9:$F$5599,Ctrl!$B$4:$C$399,2,0)</f>
        <v>4</v>
      </c>
      <c r="C1653" s="104">
        <f>VLOOKUP(BJB!$G$9:$G$5599,Ctrl!$E$4:$F$399,2,0)</f>
        <v>2</v>
      </c>
      <c r="D1653" s="219">
        <v>1</v>
      </c>
      <c r="E1653" s="104" t="str">
        <f>VLOOKUP(BJB!$F$9:$F$5599,Ctrl!$B$4:$D$399,3,0)</f>
        <v>I</v>
      </c>
      <c r="F1653" s="139" t="s">
        <v>10397</v>
      </c>
      <c r="G1653" s="139" t="s">
        <v>10279</v>
      </c>
      <c r="H1653" s="125"/>
      <c r="I1653" s="220" t="e">
        <f>IF(G1652=BJB!#REF!,I1652+1,1)</f>
        <v>#REF!</v>
      </c>
      <c r="J1653" s="912" t="s">
        <v>21748</v>
      </c>
      <c r="K1653" s="126" t="s">
        <v>4509</v>
      </c>
      <c r="L1653" s="104" t="s">
        <v>6477</v>
      </c>
      <c r="M1653" s="127" t="s">
        <v>4495</v>
      </c>
      <c r="N1653" s="128">
        <v>40907</v>
      </c>
      <c r="O1653" s="140">
        <v>20000000</v>
      </c>
      <c r="P1653" s="105" t="s">
        <v>15873</v>
      </c>
      <c r="Q1653" s="120">
        <v>41533</v>
      </c>
      <c r="R1653" s="105">
        <v>13333328</v>
      </c>
      <c r="S1653" s="234" t="s">
        <v>127</v>
      </c>
      <c r="T1653" s="130">
        <v>41605</v>
      </c>
      <c r="U1653" s="112">
        <v>10830686</v>
      </c>
      <c r="V1653" s="109">
        <v>41605</v>
      </c>
      <c r="W1653" s="141">
        <v>10830686</v>
      </c>
      <c r="X1653" s="141">
        <v>0</v>
      </c>
      <c r="Y1653" s="141">
        <v>0</v>
      </c>
      <c r="Z1653" s="141">
        <v>0</v>
      </c>
      <c r="AA1653" s="114">
        <v>10830686</v>
      </c>
      <c r="AB1653" s="114"/>
      <c r="AC1653" s="112"/>
      <c r="AD1653" s="141"/>
      <c r="AE1653" s="106">
        <v>0</v>
      </c>
      <c r="AF1653" s="106">
        <v>0</v>
      </c>
      <c r="AG1653" s="106">
        <v>0</v>
      </c>
      <c r="AH1653" s="112"/>
      <c r="AI1653" s="112"/>
      <c r="AJ1653" s="112"/>
      <c r="AK1653" s="112"/>
      <c r="AL1653" s="112"/>
      <c r="AM1653" s="112"/>
      <c r="AN1653" s="114">
        <f t="shared" si="50"/>
        <v>10830686</v>
      </c>
      <c r="AO1653" s="114">
        <f t="shared" si="51"/>
        <v>0</v>
      </c>
      <c r="AP1653" s="114"/>
      <c r="AQ1653" s="114"/>
      <c r="AR1653" s="114"/>
      <c r="AS1653" s="114"/>
      <c r="AT1653" s="190"/>
    </row>
    <row r="1654" spans="1:46" s="189" customFormat="1" ht="15" customHeight="1" x14ac:dyDescent="0.2">
      <c r="A1654" s="104"/>
      <c r="B1654" s="104">
        <f>VLOOKUP(BJB!$F$9:$F$5599,Ctrl!$B$4:$C$399,2,0)</f>
        <v>4</v>
      </c>
      <c r="C1654" s="104">
        <f>VLOOKUP(BJB!$G$9:$G$5599,Ctrl!$E$4:$F$399,2,0)</f>
        <v>2</v>
      </c>
      <c r="D1654" s="219">
        <v>1</v>
      </c>
      <c r="E1654" s="104" t="str">
        <f>VLOOKUP(BJB!$F$9:$F$5599,Ctrl!$B$4:$D$399,3,0)</f>
        <v>I</v>
      </c>
      <c r="F1654" s="139" t="s">
        <v>10397</v>
      </c>
      <c r="G1654" s="139" t="s">
        <v>10279</v>
      </c>
      <c r="H1654" s="125"/>
      <c r="I1654" s="220" t="e">
        <f>IF(G1653=BJB!#REF!,I1653+1,1)</f>
        <v>#REF!</v>
      </c>
      <c r="J1654" s="912" t="s">
        <v>21749</v>
      </c>
      <c r="K1654" s="126" t="s">
        <v>4510</v>
      </c>
      <c r="L1654" s="104" t="s">
        <v>6477</v>
      </c>
      <c r="M1654" s="127" t="s">
        <v>4477</v>
      </c>
      <c r="N1654" s="128">
        <v>40795</v>
      </c>
      <c r="O1654" s="140">
        <v>10000000</v>
      </c>
      <c r="P1654" s="105" t="s">
        <v>15874</v>
      </c>
      <c r="Q1654" s="120">
        <v>41533</v>
      </c>
      <c r="R1654" s="105">
        <v>7422230</v>
      </c>
      <c r="S1654" s="234" t="s">
        <v>127</v>
      </c>
      <c r="T1654" s="130">
        <v>41605</v>
      </c>
      <c r="U1654" s="112">
        <v>6512694</v>
      </c>
      <c r="V1654" s="109">
        <v>41605</v>
      </c>
      <c r="W1654" s="141">
        <v>6512694</v>
      </c>
      <c r="X1654" s="141">
        <v>0</v>
      </c>
      <c r="Y1654" s="141">
        <v>0</v>
      </c>
      <c r="Z1654" s="141">
        <v>0</v>
      </c>
      <c r="AA1654" s="114">
        <v>140000</v>
      </c>
      <c r="AB1654" s="114"/>
      <c r="AC1654" s="112"/>
      <c r="AD1654" s="141"/>
      <c r="AE1654" s="106">
        <v>0</v>
      </c>
      <c r="AF1654" s="106">
        <v>0</v>
      </c>
      <c r="AG1654" s="106">
        <v>0</v>
      </c>
      <c r="AH1654" s="112"/>
      <c r="AI1654" s="112"/>
      <c r="AJ1654" s="112"/>
      <c r="AK1654" s="112"/>
      <c r="AL1654" s="112"/>
      <c r="AM1654" s="112"/>
      <c r="AN1654" s="114">
        <f t="shared" si="50"/>
        <v>140000</v>
      </c>
      <c r="AO1654" s="114">
        <f t="shared" si="51"/>
        <v>6372694</v>
      </c>
      <c r="AP1654" s="114"/>
      <c r="AQ1654" s="114"/>
      <c r="AR1654" s="114"/>
      <c r="AS1654" s="114"/>
      <c r="AT1654" s="190"/>
    </row>
    <row r="1655" spans="1:46" s="189" customFormat="1" ht="15" customHeight="1" x14ac:dyDescent="0.2">
      <c r="A1655" s="104"/>
      <c r="B1655" s="104">
        <f>VLOOKUP(BJB!$F$9:$F$5599,Ctrl!$B$4:$C$399,2,0)</f>
        <v>4</v>
      </c>
      <c r="C1655" s="104">
        <f>VLOOKUP(BJB!$G$9:$G$5599,Ctrl!$E$4:$F$399,2,0)</f>
        <v>2</v>
      </c>
      <c r="D1655" s="219">
        <v>1</v>
      </c>
      <c r="E1655" s="104" t="str">
        <f>VLOOKUP(BJB!$F$9:$F$5599,Ctrl!$B$4:$D$399,3,0)</f>
        <v>I</v>
      </c>
      <c r="F1655" s="139" t="s">
        <v>10397</v>
      </c>
      <c r="G1655" s="139" t="s">
        <v>10279</v>
      </c>
      <c r="H1655" s="125"/>
      <c r="I1655" s="220" t="e">
        <f>IF(G1654=BJB!#REF!,I1654+1,1)</f>
        <v>#REF!</v>
      </c>
      <c r="J1655" s="912" t="s">
        <v>21750</v>
      </c>
      <c r="K1655" s="126" t="s">
        <v>4511</v>
      </c>
      <c r="L1655" s="104" t="s">
        <v>6477</v>
      </c>
      <c r="M1655" s="127" t="s">
        <v>4512</v>
      </c>
      <c r="N1655" s="128">
        <v>41159</v>
      </c>
      <c r="O1655" s="140">
        <v>30000000</v>
      </c>
      <c r="P1655" s="105" t="s">
        <v>15875</v>
      </c>
      <c r="Q1655" s="120">
        <v>41533</v>
      </c>
      <c r="R1655" s="105">
        <v>28333334</v>
      </c>
      <c r="S1655" s="234" t="s">
        <v>127</v>
      </c>
      <c r="T1655" s="130">
        <v>41605</v>
      </c>
      <c r="U1655" s="112">
        <v>21000000</v>
      </c>
      <c r="V1655" s="109">
        <v>41605</v>
      </c>
      <c r="W1655" s="141">
        <v>21000000</v>
      </c>
      <c r="X1655" s="141">
        <v>0</v>
      </c>
      <c r="Y1655" s="141">
        <v>0</v>
      </c>
      <c r="Z1655" s="141">
        <v>0</v>
      </c>
      <c r="AA1655" s="114">
        <v>11969477</v>
      </c>
      <c r="AB1655" s="114"/>
      <c r="AC1655" s="112"/>
      <c r="AD1655" s="141"/>
      <c r="AE1655" s="106">
        <v>0</v>
      </c>
      <c r="AF1655" s="106">
        <v>0</v>
      </c>
      <c r="AG1655" s="106">
        <v>0</v>
      </c>
      <c r="AH1655" s="113"/>
      <c r="AI1655" s="113"/>
      <c r="AJ1655" s="112"/>
      <c r="AK1655" s="112"/>
      <c r="AL1655" s="112"/>
      <c r="AM1655" s="112"/>
      <c r="AN1655" s="114">
        <f t="shared" si="50"/>
        <v>11969477</v>
      </c>
      <c r="AO1655" s="114">
        <f t="shared" si="51"/>
        <v>9030523</v>
      </c>
      <c r="AP1655" s="114"/>
      <c r="AQ1655" s="114"/>
      <c r="AR1655" s="114"/>
      <c r="AS1655" s="114"/>
      <c r="AT1655" s="190"/>
    </row>
    <row r="1656" spans="1:46" s="189" customFormat="1" ht="15" customHeight="1" x14ac:dyDescent="0.2">
      <c r="A1656" s="104"/>
      <c r="B1656" s="104">
        <f>VLOOKUP(BJB!$F$9:$F$5599,Ctrl!$B$4:$C$399,2,0)</f>
        <v>4</v>
      </c>
      <c r="C1656" s="104">
        <f>VLOOKUP(BJB!$G$9:$G$5599,Ctrl!$E$4:$F$399,2,0)</f>
        <v>2</v>
      </c>
      <c r="D1656" s="219">
        <v>1</v>
      </c>
      <c r="E1656" s="104" t="str">
        <f>VLOOKUP(BJB!$F$9:$F$5599,Ctrl!$B$4:$D$399,3,0)</f>
        <v>I</v>
      </c>
      <c r="F1656" s="139" t="s">
        <v>10397</v>
      </c>
      <c r="G1656" s="139" t="s">
        <v>10279</v>
      </c>
      <c r="H1656" s="125"/>
      <c r="I1656" s="220" t="e">
        <f>IF(G1655=BJB!#REF!,I1655+1,1)</f>
        <v>#REF!</v>
      </c>
      <c r="J1656" s="912" t="s">
        <v>21751</v>
      </c>
      <c r="K1656" s="126" t="s">
        <v>4513</v>
      </c>
      <c r="L1656" s="104" t="s">
        <v>6477</v>
      </c>
      <c r="M1656" s="127" t="s">
        <v>4512</v>
      </c>
      <c r="N1656" s="128">
        <v>41159</v>
      </c>
      <c r="O1656" s="140">
        <v>150000000</v>
      </c>
      <c r="P1656" s="105" t="s">
        <v>15876</v>
      </c>
      <c r="Q1656" s="120">
        <v>41533</v>
      </c>
      <c r="R1656" s="105">
        <v>133333332</v>
      </c>
      <c r="S1656" s="234" t="s">
        <v>127</v>
      </c>
      <c r="T1656" s="130">
        <v>41605</v>
      </c>
      <c r="U1656" s="112">
        <v>105000000</v>
      </c>
      <c r="V1656" s="109">
        <v>41605</v>
      </c>
      <c r="W1656" s="141">
        <v>105000000</v>
      </c>
      <c r="X1656" s="141">
        <v>0</v>
      </c>
      <c r="Y1656" s="141">
        <v>0</v>
      </c>
      <c r="Z1656" s="141">
        <v>0</v>
      </c>
      <c r="AA1656" s="114">
        <v>104013122</v>
      </c>
      <c r="AB1656" s="114"/>
      <c r="AC1656" s="112"/>
      <c r="AD1656" s="141"/>
      <c r="AE1656" s="106">
        <v>0</v>
      </c>
      <c r="AF1656" s="106">
        <v>0</v>
      </c>
      <c r="AG1656" s="106">
        <v>0</v>
      </c>
      <c r="AH1656" s="112"/>
      <c r="AI1656" s="112"/>
      <c r="AJ1656" s="112"/>
      <c r="AK1656" s="112"/>
      <c r="AL1656" s="112"/>
      <c r="AM1656" s="112"/>
      <c r="AN1656" s="114">
        <f t="shared" si="50"/>
        <v>104013122</v>
      </c>
      <c r="AO1656" s="114">
        <f t="shared" si="51"/>
        <v>986878</v>
      </c>
      <c r="AP1656" s="114"/>
      <c r="AQ1656" s="114"/>
      <c r="AR1656" s="114"/>
      <c r="AS1656" s="114"/>
      <c r="AT1656" s="190"/>
    </row>
    <row r="1657" spans="1:46" s="189" customFormat="1" ht="15" customHeight="1" x14ac:dyDescent="0.2">
      <c r="A1657" s="104"/>
      <c r="B1657" s="104">
        <f>VLOOKUP(BJB!$F$9:$F$5599,Ctrl!$B$4:$C$399,2,0)</f>
        <v>4</v>
      </c>
      <c r="C1657" s="104">
        <f>VLOOKUP(BJB!$G$9:$G$5599,Ctrl!$E$4:$F$399,2,0)</f>
        <v>2</v>
      </c>
      <c r="D1657" s="219">
        <v>1</v>
      </c>
      <c r="E1657" s="104" t="str">
        <f>VLOOKUP(BJB!$F$9:$F$5599,Ctrl!$B$4:$D$399,3,0)</f>
        <v>I</v>
      </c>
      <c r="F1657" s="139" t="s">
        <v>10397</v>
      </c>
      <c r="G1657" s="139" t="s">
        <v>10279</v>
      </c>
      <c r="H1657" s="125"/>
      <c r="I1657" s="220" t="e">
        <f>IF(G1656=BJB!#REF!,I1656+1,1)</f>
        <v>#REF!</v>
      </c>
      <c r="J1657" s="912" t="s">
        <v>21752</v>
      </c>
      <c r="K1657" s="126" t="s">
        <v>4984</v>
      </c>
      <c r="L1657" s="104" t="s">
        <v>6476</v>
      </c>
      <c r="M1657" s="127" t="s">
        <v>4985</v>
      </c>
      <c r="N1657" s="128">
        <v>39171</v>
      </c>
      <c r="O1657" s="140">
        <v>30234143</v>
      </c>
      <c r="P1657" s="105" t="s">
        <v>15877</v>
      </c>
      <c r="Q1657" s="120">
        <v>41599</v>
      </c>
      <c r="R1657" s="105">
        <v>30234143</v>
      </c>
      <c r="S1657" s="234" t="s">
        <v>4963</v>
      </c>
      <c r="T1657" s="130">
        <v>41670</v>
      </c>
      <c r="U1657" s="112">
        <v>30234143</v>
      </c>
      <c r="V1657" s="109">
        <v>41640</v>
      </c>
      <c r="W1657" s="141">
        <v>30234143</v>
      </c>
      <c r="X1657" s="141">
        <v>0</v>
      </c>
      <c r="Y1657" s="141">
        <v>0</v>
      </c>
      <c r="Z1657" s="141">
        <v>0</v>
      </c>
      <c r="AA1657" s="114">
        <v>0</v>
      </c>
      <c r="AB1657" s="114"/>
      <c r="AC1657" s="112"/>
      <c r="AD1657" s="141"/>
      <c r="AE1657" s="106">
        <v>0</v>
      </c>
      <c r="AF1657" s="106">
        <v>0</v>
      </c>
      <c r="AG1657" s="106">
        <v>0</v>
      </c>
      <c r="AH1657" s="112"/>
      <c r="AI1657" s="112"/>
      <c r="AJ1657" s="112"/>
      <c r="AK1657" s="112"/>
      <c r="AL1657" s="112"/>
      <c r="AM1657" s="112"/>
      <c r="AN1657" s="114">
        <f t="shared" si="50"/>
        <v>0</v>
      </c>
      <c r="AO1657" s="114">
        <f t="shared" si="51"/>
        <v>30234143</v>
      </c>
      <c r="AP1657" s="114"/>
      <c r="AQ1657" s="114"/>
      <c r="AR1657" s="114"/>
      <c r="AS1657" s="114"/>
      <c r="AT1657" s="190"/>
    </row>
    <row r="1658" spans="1:46" s="189" customFormat="1" ht="15" customHeight="1" x14ac:dyDescent="0.2">
      <c r="A1658" s="104"/>
      <c r="B1658" s="104">
        <f>VLOOKUP(BJB!$F$9:$F$5599,Ctrl!$B$4:$C$399,2,0)</f>
        <v>4</v>
      </c>
      <c r="C1658" s="104">
        <f>VLOOKUP(BJB!$G$9:$G$5599,Ctrl!$E$4:$F$399,2,0)</f>
        <v>2</v>
      </c>
      <c r="D1658" s="219">
        <v>1</v>
      </c>
      <c r="E1658" s="104" t="str">
        <f>VLOOKUP(BJB!$F$9:$F$5599,Ctrl!$B$4:$D$399,3,0)</f>
        <v>I</v>
      </c>
      <c r="F1658" s="139" t="s">
        <v>10397</v>
      </c>
      <c r="G1658" s="139" t="s">
        <v>10279</v>
      </c>
      <c r="H1658" s="125" t="s">
        <v>7474</v>
      </c>
      <c r="I1658" s="220" t="e">
        <f>IF(G1657=BJB!#REF!,I1657+1,1)</f>
        <v>#REF!</v>
      </c>
      <c r="J1658" s="912" t="s">
        <v>21753</v>
      </c>
      <c r="K1658" s="126" t="s">
        <v>5543</v>
      </c>
      <c r="L1658" s="104" t="s">
        <v>6477</v>
      </c>
      <c r="M1658" s="127" t="s">
        <v>5544</v>
      </c>
      <c r="N1658" s="128">
        <v>41164</v>
      </c>
      <c r="O1658" s="140">
        <v>25000000</v>
      </c>
      <c r="P1658" s="105" t="s">
        <v>15878</v>
      </c>
      <c r="Q1658" s="120">
        <v>41533</v>
      </c>
      <c r="R1658" s="105">
        <v>17361116</v>
      </c>
      <c r="S1658" s="234" t="s">
        <v>5470</v>
      </c>
      <c r="T1658" s="130">
        <v>41789</v>
      </c>
      <c r="U1658" s="112">
        <v>12152781.199999999</v>
      </c>
      <c r="V1658" s="109">
        <v>41760</v>
      </c>
      <c r="W1658" s="141">
        <v>12152781.199999999</v>
      </c>
      <c r="X1658" s="141">
        <v>0</v>
      </c>
      <c r="Y1658" s="141">
        <v>0</v>
      </c>
      <c r="Z1658" s="141">
        <v>0</v>
      </c>
      <c r="AA1658" s="114">
        <v>12152781.199999999</v>
      </c>
      <c r="AB1658" s="114"/>
      <c r="AC1658" s="132"/>
      <c r="AD1658" s="141"/>
      <c r="AE1658" s="106">
        <v>0</v>
      </c>
      <c r="AF1658" s="106">
        <v>0</v>
      </c>
      <c r="AG1658" s="106">
        <v>0</v>
      </c>
      <c r="AH1658" s="112"/>
      <c r="AI1658" s="112"/>
      <c r="AJ1658" s="112"/>
      <c r="AK1658" s="112"/>
      <c r="AL1658" s="112"/>
      <c r="AM1658" s="112"/>
      <c r="AN1658" s="114">
        <f t="shared" si="50"/>
        <v>12152781.199999999</v>
      </c>
      <c r="AO1658" s="114">
        <f t="shared" si="51"/>
        <v>0</v>
      </c>
      <c r="AP1658" s="114"/>
      <c r="AQ1658" s="114"/>
      <c r="AR1658" s="114"/>
      <c r="AS1658" s="114"/>
      <c r="AT1658" s="190"/>
    </row>
    <row r="1659" spans="1:46" s="189" customFormat="1" ht="15" customHeight="1" x14ac:dyDescent="0.2">
      <c r="A1659" s="104"/>
      <c r="B1659" s="104">
        <f>VLOOKUP(BJB!$F$9:$F$5599,Ctrl!$B$4:$C$399,2,0)</f>
        <v>4</v>
      </c>
      <c r="C1659" s="104">
        <f>VLOOKUP(BJB!$G$9:$G$5599,Ctrl!$E$4:$F$399,2,0)</f>
        <v>2</v>
      </c>
      <c r="D1659" s="219">
        <v>1</v>
      </c>
      <c r="E1659" s="104" t="str">
        <f>VLOOKUP(BJB!$F$9:$F$5599,Ctrl!$B$4:$D$399,3,0)</f>
        <v>I</v>
      </c>
      <c r="F1659" s="139" t="s">
        <v>10397</v>
      </c>
      <c r="G1659" s="139" t="s">
        <v>10279</v>
      </c>
      <c r="H1659" s="125"/>
      <c r="I1659" s="220" t="e">
        <f>IF(G1658=BJB!#REF!,I1658+1,1)</f>
        <v>#REF!</v>
      </c>
      <c r="J1659" s="912" t="s">
        <v>21754</v>
      </c>
      <c r="K1659" s="126" t="s">
        <v>5545</v>
      </c>
      <c r="L1659" s="104" t="s">
        <v>6477</v>
      </c>
      <c r="M1659" s="127" t="s">
        <v>5546</v>
      </c>
      <c r="N1659" s="120">
        <v>41149</v>
      </c>
      <c r="O1659" s="140">
        <v>65000000</v>
      </c>
      <c r="P1659" s="105" t="s">
        <v>15879</v>
      </c>
      <c r="Q1659" s="120">
        <v>41533</v>
      </c>
      <c r="R1659" s="105">
        <v>57777776</v>
      </c>
      <c r="S1659" s="234" t="s">
        <v>5470</v>
      </c>
      <c r="T1659" s="130">
        <v>41789</v>
      </c>
      <c r="U1659" s="112">
        <v>45500000</v>
      </c>
      <c r="V1659" s="109">
        <v>41760</v>
      </c>
      <c r="W1659" s="141">
        <v>45500000</v>
      </c>
      <c r="X1659" s="141">
        <v>0</v>
      </c>
      <c r="Y1659" s="141">
        <v>0</v>
      </c>
      <c r="Z1659" s="141">
        <v>0</v>
      </c>
      <c r="AA1659" s="114">
        <v>30133</v>
      </c>
      <c r="AB1659" s="114"/>
      <c r="AC1659" s="112"/>
      <c r="AD1659" s="141"/>
      <c r="AE1659" s="106">
        <v>0</v>
      </c>
      <c r="AF1659" s="106">
        <v>0</v>
      </c>
      <c r="AG1659" s="106">
        <v>0</v>
      </c>
      <c r="AH1659" s="112"/>
      <c r="AI1659" s="112"/>
      <c r="AJ1659" s="112"/>
      <c r="AK1659" s="112"/>
      <c r="AL1659" s="112"/>
      <c r="AM1659" s="112"/>
      <c r="AN1659" s="114">
        <f t="shared" si="50"/>
        <v>30133</v>
      </c>
      <c r="AO1659" s="114">
        <f t="shared" si="51"/>
        <v>45469867</v>
      </c>
      <c r="AP1659" s="114"/>
      <c r="AQ1659" s="114"/>
      <c r="AR1659" s="114"/>
      <c r="AS1659" s="114"/>
      <c r="AT1659" s="190"/>
    </row>
    <row r="1660" spans="1:46" s="189" customFormat="1" ht="15" customHeight="1" x14ac:dyDescent="0.2">
      <c r="A1660" s="104"/>
      <c r="B1660" s="104">
        <f>VLOOKUP(BJB!$F$9:$F$5599,Ctrl!$B$4:$C$399,2,0)</f>
        <v>4</v>
      </c>
      <c r="C1660" s="104">
        <f>VLOOKUP(BJB!$G$9:$G$5599,Ctrl!$E$4:$F$399,2,0)</f>
        <v>2</v>
      </c>
      <c r="D1660" s="219">
        <v>1</v>
      </c>
      <c r="E1660" s="104" t="str">
        <f>VLOOKUP(BJB!$F$9:$F$5599,Ctrl!$B$4:$D$399,3,0)</f>
        <v>I</v>
      </c>
      <c r="F1660" s="139" t="s">
        <v>10397</v>
      </c>
      <c r="G1660" s="139" t="s">
        <v>10279</v>
      </c>
      <c r="H1660" s="125"/>
      <c r="I1660" s="220" t="e">
        <f>IF(G1659=BJB!#REF!,I1659+1,1)</f>
        <v>#REF!</v>
      </c>
      <c r="J1660" s="912" t="s">
        <v>21755</v>
      </c>
      <c r="K1660" s="126" t="s">
        <v>4016</v>
      </c>
      <c r="L1660" s="104" t="s">
        <v>6477</v>
      </c>
      <c r="M1660" s="127" t="s">
        <v>5546</v>
      </c>
      <c r="N1660" s="120">
        <v>41149</v>
      </c>
      <c r="O1660" s="140">
        <v>50000000</v>
      </c>
      <c r="P1660" s="105" t="s">
        <v>15880</v>
      </c>
      <c r="Q1660" s="120">
        <v>41533</v>
      </c>
      <c r="R1660" s="105">
        <v>43055555</v>
      </c>
      <c r="S1660" s="234" t="s">
        <v>5470</v>
      </c>
      <c r="T1660" s="130">
        <v>41789</v>
      </c>
      <c r="U1660" s="112">
        <v>35000000</v>
      </c>
      <c r="V1660" s="109">
        <v>41760</v>
      </c>
      <c r="W1660" s="141">
        <v>35000000</v>
      </c>
      <c r="X1660" s="141">
        <v>0</v>
      </c>
      <c r="Y1660" s="141">
        <v>0</v>
      </c>
      <c r="Z1660" s="141">
        <v>0</v>
      </c>
      <c r="AA1660" s="114">
        <v>35000000</v>
      </c>
      <c r="AB1660" s="114"/>
      <c r="AC1660" s="112"/>
      <c r="AD1660" s="141"/>
      <c r="AE1660" s="106">
        <v>0</v>
      </c>
      <c r="AF1660" s="106">
        <v>0</v>
      </c>
      <c r="AG1660" s="106">
        <v>0</v>
      </c>
      <c r="AH1660" s="112"/>
      <c r="AI1660" s="112"/>
      <c r="AJ1660" s="112"/>
      <c r="AK1660" s="112"/>
      <c r="AL1660" s="112"/>
      <c r="AM1660" s="112"/>
      <c r="AN1660" s="114">
        <f t="shared" si="50"/>
        <v>35000000</v>
      </c>
      <c r="AO1660" s="114">
        <f t="shared" si="51"/>
        <v>0</v>
      </c>
      <c r="AP1660" s="114" t="s">
        <v>10693</v>
      </c>
      <c r="AQ1660" s="114" t="s">
        <v>11172</v>
      </c>
      <c r="AR1660" s="114" t="s">
        <v>10695</v>
      </c>
      <c r="AS1660" s="114">
        <v>70560000</v>
      </c>
      <c r="AT1660" s="190"/>
    </row>
    <row r="1661" spans="1:46" s="189" customFormat="1" ht="15" customHeight="1" x14ac:dyDescent="0.2">
      <c r="A1661" s="104"/>
      <c r="B1661" s="104">
        <f>VLOOKUP(BJB!$F$9:$F$5599,Ctrl!$B$4:$C$399,2,0)</f>
        <v>4</v>
      </c>
      <c r="C1661" s="104">
        <f>VLOOKUP(BJB!$G$9:$G$5599,Ctrl!$E$4:$F$399,2,0)</f>
        <v>2</v>
      </c>
      <c r="D1661" s="219">
        <v>1</v>
      </c>
      <c r="E1661" s="104" t="str">
        <f>VLOOKUP(BJB!$F$9:$F$5599,Ctrl!$B$4:$D$399,3,0)</f>
        <v>I</v>
      </c>
      <c r="F1661" s="139" t="s">
        <v>10397</v>
      </c>
      <c r="G1661" s="139" t="s">
        <v>10279</v>
      </c>
      <c r="H1661" s="125" t="s">
        <v>7477</v>
      </c>
      <c r="I1661" s="220" t="e">
        <f>IF(G1660=BJB!#REF!,I1660+1,1)</f>
        <v>#REF!</v>
      </c>
      <c r="J1661" s="912" t="s">
        <v>21756</v>
      </c>
      <c r="K1661" s="126" t="s">
        <v>899</v>
      </c>
      <c r="L1661" s="104" t="s">
        <v>6477</v>
      </c>
      <c r="M1661" s="127" t="s">
        <v>5579</v>
      </c>
      <c r="N1661" s="128">
        <v>41057</v>
      </c>
      <c r="O1661" s="140">
        <v>100000000</v>
      </c>
      <c r="P1661" s="105" t="s">
        <v>15881</v>
      </c>
      <c r="Q1661" s="120">
        <v>41533</v>
      </c>
      <c r="R1661" s="105">
        <v>77777776</v>
      </c>
      <c r="S1661" s="146" t="s">
        <v>5563</v>
      </c>
      <c r="T1661" s="109">
        <v>41820</v>
      </c>
      <c r="U1661" s="112">
        <v>57693403</v>
      </c>
      <c r="V1661" s="109">
        <v>41791</v>
      </c>
      <c r="W1661" s="141">
        <v>57693403</v>
      </c>
      <c r="X1661" s="141">
        <v>0</v>
      </c>
      <c r="Y1661" s="141">
        <v>0</v>
      </c>
      <c r="Z1661" s="141">
        <v>0</v>
      </c>
      <c r="AA1661" s="114">
        <v>3020656</v>
      </c>
      <c r="AB1661" s="114"/>
      <c r="AC1661" s="132"/>
      <c r="AD1661" s="141"/>
      <c r="AE1661" s="106">
        <v>0</v>
      </c>
      <c r="AF1661" s="106">
        <v>0</v>
      </c>
      <c r="AG1661" s="106">
        <v>0</v>
      </c>
      <c r="AH1661" s="112"/>
      <c r="AI1661" s="112"/>
      <c r="AJ1661" s="112"/>
      <c r="AK1661" s="112"/>
      <c r="AL1661" s="112"/>
      <c r="AM1661" s="112"/>
      <c r="AN1661" s="114">
        <f t="shared" si="50"/>
        <v>3020656</v>
      </c>
      <c r="AO1661" s="114">
        <f t="shared" si="51"/>
        <v>54672747</v>
      </c>
      <c r="AP1661" s="114"/>
      <c r="AQ1661" s="114"/>
      <c r="AR1661" s="114"/>
      <c r="AS1661" s="114"/>
      <c r="AT1661" s="190"/>
    </row>
    <row r="1662" spans="1:46" s="189" customFormat="1" ht="15" customHeight="1" x14ac:dyDescent="0.2">
      <c r="A1662" s="104"/>
      <c r="B1662" s="104">
        <f>VLOOKUP(BJB!$F$9:$F$5599,Ctrl!$B$4:$C$399,2,0)</f>
        <v>4</v>
      </c>
      <c r="C1662" s="104">
        <f>VLOOKUP(BJB!$G$9:$G$5599,Ctrl!$E$4:$F$399,2,0)</f>
        <v>2</v>
      </c>
      <c r="D1662" s="219">
        <v>1</v>
      </c>
      <c r="E1662" s="104" t="str">
        <f>VLOOKUP(BJB!$F$9:$F$5599,Ctrl!$B$4:$D$399,3,0)</f>
        <v>I</v>
      </c>
      <c r="F1662" s="139" t="s">
        <v>10397</v>
      </c>
      <c r="G1662" s="139" t="s">
        <v>10279</v>
      </c>
      <c r="H1662" s="125"/>
      <c r="I1662" s="220" t="e">
        <f>IF(G1661=BJB!#REF!,I1661+1,1)</f>
        <v>#REF!</v>
      </c>
      <c r="J1662" s="912" t="s">
        <v>21757</v>
      </c>
      <c r="K1662" s="126" t="s">
        <v>5580</v>
      </c>
      <c r="L1662" s="104" t="s">
        <v>6477</v>
      </c>
      <c r="M1662" s="127" t="s">
        <v>5581</v>
      </c>
      <c r="N1662" s="128">
        <v>41089</v>
      </c>
      <c r="O1662" s="140">
        <v>80000000</v>
      </c>
      <c r="P1662" s="105" t="s">
        <v>15882</v>
      </c>
      <c r="Q1662" s="120">
        <v>41533</v>
      </c>
      <c r="R1662" s="105">
        <v>56666669</v>
      </c>
      <c r="S1662" s="146" t="s">
        <v>5563</v>
      </c>
      <c r="T1662" s="109">
        <v>41820</v>
      </c>
      <c r="U1662" s="112">
        <v>44253938</v>
      </c>
      <c r="V1662" s="109">
        <v>41791</v>
      </c>
      <c r="W1662" s="141">
        <v>44253938</v>
      </c>
      <c r="X1662" s="141">
        <v>0</v>
      </c>
      <c r="Y1662" s="141">
        <v>0</v>
      </c>
      <c r="Z1662" s="141">
        <v>0</v>
      </c>
      <c r="AA1662" s="114">
        <v>10920600</v>
      </c>
      <c r="AB1662" s="114"/>
      <c r="AC1662" s="112"/>
      <c r="AD1662" s="141"/>
      <c r="AE1662" s="106">
        <v>0</v>
      </c>
      <c r="AF1662" s="106">
        <v>0</v>
      </c>
      <c r="AG1662" s="106">
        <v>0</v>
      </c>
      <c r="AH1662" s="112"/>
      <c r="AI1662" s="112"/>
      <c r="AJ1662" s="112"/>
      <c r="AK1662" s="112"/>
      <c r="AL1662" s="112"/>
      <c r="AM1662" s="112"/>
      <c r="AN1662" s="114">
        <f t="shared" si="50"/>
        <v>10920600</v>
      </c>
      <c r="AO1662" s="114">
        <f t="shared" si="51"/>
        <v>33333338</v>
      </c>
      <c r="AP1662" s="114"/>
      <c r="AQ1662" s="114"/>
      <c r="AR1662" s="114"/>
      <c r="AS1662" s="114"/>
      <c r="AT1662" s="190"/>
    </row>
    <row r="1663" spans="1:46" s="189" customFormat="1" ht="15" customHeight="1" x14ac:dyDescent="0.2">
      <c r="A1663" s="104"/>
      <c r="B1663" s="104">
        <f>VLOOKUP(BJB!$F$9:$F$5599,Ctrl!$B$4:$C$399,2,0)</f>
        <v>4</v>
      </c>
      <c r="C1663" s="104">
        <f>VLOOKUP(BJB!$G$9:$G$5599,Ctrl!$E$4:$F$399,2,0)</f>
        <v>2</v>
      </c>
      <c r="D1663" s="219">
        <v>1</v>
      </c>
      <c r="E1663" s="104" t="str">
        <f>VLOOKUP(BJB!$F$9:$F$5599,Ctrl!$B$4:$D$399,3,0)</f>
        <v>I</v>
      </c>
      <c r="F1663" s="139" t="s">
        <v>10397</v>
      </c>
      <c r="G1663" s="139" t="s">
        <v>10279</v>
      </c>
      <c r="H1663" s="684">
        <v>1120224000517</v>
      </c>
      <c r="I1663" s="220" t="e">
        <f>IF(G1662=BJB!#REF!,I1662+1,1)</f>
        <v>#REF!</v>
      </c>
      <c r="J1663" s="912" t="s">
        <v>21758</v>
      </c>
      <c r="K1663" s="121" t="s">
        <v>3098</v>
      </c>
      <c r="L1663" s="104" t="s">
        <v>6477</v>
      </c>
      <c r="M1663" s="104" t="s">
        <v>4497</v>
      </c>
      <c r="N1663" s="120">
        <v>40990</v>
      </c>
      <c r="O1663" s="105">
        <v>20000000</v>
      </c>
      <c r="P1663" s="105" t="s">
        <v>15883</v>
      </c>
      <c r="Q1663" s="120">
        <v>41836</v>
      </c>
      <c r="R1663" s="105">
        <v>8365338</v>
      </c>
      <c r="S1663" s="146" t="s">
        <v>7913</v>
      </c>
      <c r="T1663" s="109">
        <v>42114</v>
      </c>
      <c r="U1663" s="141">
        <v>5855737</v>
      </c>
      <c r="V1663" s="109">
        <v>42114</v>
      </c>
      <c r="W1663" s="141">
        <v>5855737</v>
      </c>
      <c r="X1663" s="141">
        <v>0</v>
      </c>
      <c r="Y1663" s="141">
        <v>0</v>
      </c>
      <c r="Z1663" s="141">
        <v>0</v>
      </c>
      <c r="AA1663" s="114">
        <v>5855737</v>
      </c>
      <c r="AB1663" s="114"/>
      <c r="AC1663" s="132"/>
      <c r="AD1663" s="141"/>
      <c r="AE1663" s="106">
        <v>0</v>
      </c>
      <c r="AF1663" s="106">
        <v>0</v>
      </c>
      <c r="AG1663" s="106">
        <v>0</v>
      </c>
      <c r="AH1663" s="141"/>
      <c r="AI1663" s="141"/>
      <c r="AJ1663" s="141"/>
      <c r="AK1663" s="141"/>
      <c r="AL1663" s="141"/>
      <c r="AM1663" s="141"/>
      <c r="AN1663" s="114">
        <f t="shared" si="50"/>
        <v>5855737</v>
      </c>
      <c r="AO1663" s="114">
        <f t="shared" si="51"/>
        <v>0</v>
      </c>
      <c r="AP1663" s="114"/>
      <c r="AQ1663" s="114"/>
      <c r="AR1663" s="114"/>
      <c r="AS1663" s="114"/>
      <c r="AT1663" s="233"/>
    </row>
    <row r="1664" spans="1:46" s="189" customFormat="1" ht="15" customHeight="1" x14ac:dyDescent="0.2">
      <c r="A1664" s="104"/>
      <c r="B1664" s="104">
        <f>VLOOKUP(BJB!$F$9:$F$5599,Ctrl!$B$4:$C$399,2,0)</f>
        <v>4</v>
      </c>
      <c r="C1664" s="104">
        <f>VLOOKUP(BJB!$G$9:$G$5599,Ctrl!$E$4:$F$399,2,0)</f>
        <v>2</v>
      </c>
      <c r="D1664" s="219">
        <v>1</v>
      </c>
      <c r="E1664" s="104" t="str">
        <f>VLOOKUP(BJB!$F$9:$F$5599,Ctrl!$B$4:$D$399,3,0)</f>
        <v>I</v>
      </c>
      <c r="F1664" s="139" t="s">
        <v>10397</v>
      </c>
      <c r="G1664" s="139" t="s">
        <v>10279</v>
      </c>
      <c r="H1664" s="125">
        <v>1111124000307</v>
      </c>
      <c r="I1664" s="220" t="e">
        <f>IF(G1663=BJB!#REF!,I1663+1,1)</f>
        <v>#REF!</v>
      </c>
      <c r="J1664" s="912" t="s">
        <v>21759</v>
      </c>
      <c r="K1664" s="121" t="s">
        <v>7777</v>
      </c>
      <c r="L1664" s="104" t="s">
        <v>6477</v>
      </c>
      <c r="M1664" s="104" t="s">
        <v>4495</v>
      </c>
      <c r="N1664" s="128">
        <v>40907</v>
      </c>
      <c r="O1664" s="105">
        <v>25000000</v>
      </c>
      <c r="P1664" s="105" t="s">
        <v>15884</v>
      </c>
      <c r="Q1664" s="120">
        <v>41822</v>
      </c>
      <c r="R1664" s="105">
        <v>30777182</v>
      </c>
      <c r="S1664" s="146" t="s">
        <v>7914</v>
      </c>
      <c r="T1664" s="109">
        <v>42111</v>
      </c>
      <c r="U1664" s="141">
        <v>16179099.999999998</v>
      </c>
      <c r="V1664" s="109">
        <v>42111</v>
      </c>
      <c r="W1664" s="141">
        <v>16179099.999999998</v>
      </c>
      <c r="X1664" s="141">
        <v>0</v>
      </c>
      <c r="Y1664" s="141">
        <v>0</v>
      </c>
      <c r="Z1664" s="141">
        <v>0</v>
      </c>
      <c r="AA1664" s="114">
        <v>2076080</v>
      </c>
      <c r="AB1664" s="114"/>
      <c r="AC1664" s="132"/>
      <c r="AD1664" s="141"/>
      <c r="AE1664" s="106">
        <v>0</v>
      </c>
      <c r="AF1664" s="106">
        <v>0</v>
      </c>
      <c r="AG1664" s="106">
        <v>0</v>
      </c>
      <c r="AH1664" s="141"/>
      <c r="AI1664" s="141"/>
      <c r="AJ1664" s="141"/>
      <c r="AK1664" s="141"/>
      <c r="AL1664" s="141"/>
      <c r="AM1664" s="141"/>
      <c r="AN1664" s="114">
        <f t="shared" si="50"/>
        <v>2076080</v>
      </c>
      <c r="AO1664" s="114">
        <f t="shared" si="51"/>
        <v>14103019.999999998</v>
      </c>
      <c r="AP1664" s="114"/>
      <c r="AQ1664" s="114"/>
      <c r="AR1664" s="114"/>
      <c r="AS1664" s="114"/>
      <c r="AT1664" s="190"/>
    </row>
    <row r="1665" spans="1:46" s="189" customFormat="1" ht="15" customHeight="1" x14ac:dyDescent="0.2">
      <c r="A1665" s="104"/>
      <c r="B1665" s="104">
        <f>VLOOKUP(BJB!$F$9:$F$5599,Ctrl!$B$4:$C$399,2,0)</f>
        <v>4</v>
      </c>
      <c r="C1665" s="104">
        <f>VLOOKUP(BJB!$G$9:$G$5599,Ctrl!$E$4:$F$399,2,0)</f>
        <v>2</v>
      </c>
      <c r="D1665" s="219">
        <v>1</v>
      </c>
      <c r="E1665" s="104" t="str">
        <f>VLOOKUP(BJB!$F$9:$F$5599,Ctrl!$B$4:$D$399,3,0)</f>
        <v>I</v>
      </c>
      <c r="F1665" s="139" t="s">
        <v>10397</v>
      </c>
      <c r="G1665" s="139" t="s">
        <v>10279</v>
      </c>
      <c r="H1665" s="125"/>
      <c r="I1665" s="220" t="e">
        <f>IF(G1664=BJB!#REF!,I1664+1,1)</f>
        <v>#REF!</v>
      </c>
      <c r="J1665" s="912" t="s">
        <v>21760</v>
      </c>
      <c r="K1665" s="121" t="s">
        <v>7340</v>
      </c>
      <c r="L1665" s="104" t="s">
        <v>6477</v>
      </c>
      <c r="M1665" s="104" t="s">
        <v>5579</v>
      </c>
      <c r="N1665" s="120">
        <v>41057</v>
      </c>
      <c r="O1665" s="105">
        <v>25000000</v>
      </c>
      <c r="P1665" s="105" t="s">
        <v>15885</v>
      </c>
      <c r="Q1665" s="120">
        <v>41830</v>
      </c>
      <c r="R1665" s="105">
        <v>23666367</v>
      </c>
      <c r="S1665" s="146" t="s">
        <v>7344</v>
      </c>
      <c r="T1665" s="109">
        <v>42081</v>
      </c>
      <c r="U1665" s="141">
        <v>17500000</v>
      </c>
      <c r="V1665" s="109">
        <v>42081</v>
      </c>
      <c r="W1665" s="141">
        <v>17500000</v>
      </c>
      <c r="X1665" s="141">
        <v>0</v>
      </c>
      <c r="Y1665" s="141">
        <v>0</v>
      </c>
      <c r="Z1665" s="141">
        <v>0</v>
      </c>
      <c r="AA1665" s="114">
        <v>0</v>
      </c>
      <c r="AB1665" s="114"/>
      <c r="AC1665" s="132"/>
      <c r="AD1665" s="141"/>
      <c r="AE1665" s="106">
        <v>0</v>
      </c>
      <c r="AF1665" s="106">
        <v>0</v>
      </c>
      <c r="AG1665" s="106">
        <v>0</v>
      </c>
      <c r="AH1665" s="141"/>
      <c r="AI1665" s="141"/>
      <c r="AJ1665" s="141"/>
      <c r="AK1665" s="141"/>
      <c r="AL1665" s="141"/>
      <c r="AM1665" s="141"/>
      <c r="AN1665" s="114">
        <f t="shared" si="50"/>
        <v>0</v>
      </c>
      <c r="AO1665" s="114">
        <f t="shared" si="51"/>
        <v>17500000</v>
      </c>
      <c r="AP1665" s="114"/>
      <c r="AQ1665" s="114"/>
      <c r="AR1665" s="114"/>
      <c r="AS1665" s="114"/>
      <c r="AT1665" s="190"/>
    </row>
    <row r="1666" spans="1:46" s="189" customFormat="1" ht="15" customHeight="1" x14ac:dyDescent="0.2">
      <c r="A1666" s="104"/>
      <c r="B1666" s="104">
        <f>VLOOKUP(BJB!$F$9:$F$5599,Ctrl!$B$4:$C$399,2,0)</f>
        <v>4</v>
      </c>
      <c r="C1666" s="104">
        <f>VLOOKUP(BJB!$G$9:$G$5599,Ctrl!$E$4:$F$399,2,0)</f>
        <v>2</v>
      </c>
      <c r="D1666" s="219">
        <v>1</v>
      </c>
      <c r="E1666" s="104" t="str">
        <f>VLOOKUP(BJB!$F$9:$F$5599,Ctrl!$B$4:$D$399,3,0)</f>
        <v>I</v>
      </c>
      <c r="F1666" s="139" t="s">
        <v>10397</v>
      </c>
      <c r="G1666" s="139" t="s">
        <v>10279</v>
      </c>
      <c r="H1666" s="125"/>
      <c r="I1666" s="220" t="e">
        <f>IF(G1665=BJB!#REF!,I1665+1,1)</f>
        <v>#REF!</v>
      </c>
      <c r="J1666" s="912" t="s">
        <v>21761</v>
      </c>
      <c r="K1666" s="121" t="s">
        <v>1795</v>
      </c>
      <c r="L1666" s="104" t="s">
        <v>6477</v>
      </c>
      <c r="M1666" s="104" t="s">
        <v>7343</v>
      </c>
      <c r="N1666" s="120">
        <v>41187</v>
      </c>
      <c r="O1666" s="105">
        <v>5000000</v>
      </c>
      <c r="P1666" s="105" t="s">
        <v>15886</v>
      </c>
      <c r="Q1666" s="120">
        <v>41822</v>
      </c>
      <c r="R1666" s="105">
        <v>4565102</v>
      </c>
      <c r="S1666" s="146" t="s">
        <v>7344</v>
      </c>
      <c r="T1666" s="109">
        <v>42081</v>
      </c>
      <c r="U1666" s="141">
        <v>3340401.4</v>
      </c>
      <c r="V1666" s="109">
        <v>42081</v>
      </c>
      <c r="W1666" s="141">
        <v>3340401.4</v>
      </c>
      <c r="X1666" s="141">
        <v>0</v>
      </c>
      <c r="Y1666" s="141">
        <v>0</v>
      </c>
      <c r="Z1666" s="141">
        <v>0</v>
      </c>
      <c r="AA1666" s="114">
        <v>0</v>
      </c>
      <c r="AB1666" s="114"/>
      <c r="AC1666" s="132"/>
      <c r="AD1666" s="141"/>
      <c r="AE1666" s="106">
        <v>0</v>
      </c>
      <c r="AF1666" s="106">
        <v>0</v>
      </c>
      <c r="AG1666" s="106">
        <v>0</v>
      </c>
      <c r="AH1666" s="141"/>
      <c r="AI1666" s="141"/>
      <c r="AJ1666" s="141"/>
      <c r="AK1666" s="141"/>
      <c r="AL1666" s="141"/>
      <c r="AM1666" s="141"/>
      <c r="AN1666" s="114">
        <f t="shared" si="50"/>
        <v>0</v>
      </c>
      <c r="AO1666" s="114">
        <f t="shared" si="51"/>
        <v>3340401.4</v>
      </c>
      <c r="AP1666" s="114"/>
      <c r="AQ1666" s="114"/>
      <c r="AR1666" s="114"/>
      <c r="AS1666" s="114"/>
      <c r="AT1666" s="191"/>
    </row>
    <row r="1667" spans="1:46" s="189" customFormat="1" ht="15" customHeight="1" x14ac:dyDescent="0.2">
      <c r="A1667" s="104"/>
      <c r="B1667" s="104">
        <f>VLOOKUP(BJB!$F$9:$F$5599,Ctrl!$B$4:$C$399,2,0)</f>
        <v>4</v>
      </c>
      <c r="C1667" s="104">
        <f>VLOOKUP(BJB!$G$9:$G$5599,Ctrl!$E$4:$F$399,2,0)</f>
        <v>2</v>
      </c>
      <c r="D1667" s="219">
        <v>1</v>
      </c>
      <c r="E1667" s="104" t="str">
        <f>VLOOKUP(BJB!$F$9:$F$5599,Ctrl!$B$4:$D$399,3,0)</f>
        <v>I</v>
      </c>
      <c r="F1667" s="139" t="s">
        <v>10397</v>
      </c>
      <c r="G1667" s="139" t="s">
        <v>10279</v>
      </c>
      <c r="H1667" s="125"/>
      <c r="I1667" s="220"/>
      <c r="J1667" s="912" t="s">
        <v>21762</v>
      </c>
      <c r="K1667" s="121" t="s">
        <v>348</v>
      </c>
      <c r="L1667" s="104" t="s">
        <v>6476</v>
      </c>
      <c r="M1667" s="104" t="s">
        <v>10102</v>
      </c>
      <c r="N1667" s="120">
        <v>40994</v>
      </c>
      <c r="O1667" s="105">
        <v>152255375</v>
      </c>
      <c r="P1667" s="105" t="s">
        <v>6222</v>
      </c>
      <c r="Q1667" s="120" t="s">
        <v>6222</v>
      </c>
      <c r="R1667" s="890">
        <v>0</v>
      </c>
      <c r="S1667" s="146" t="s">
        <v>10104</v>
      </c>
      <c r="T1667" s="109">
        <v>42389</v>
      </c>
      <c r="U1667" s="141">
        <v>87906940</v>
      </c>
      <c r="V1667" s="109" t="s">
        <v>6222</v>
      </c>
      <c r="W1667" s="141">
        <v>0</v>
      </c>
      <c r="X1667" s="141">
        <v>0</v>
      </c>
      <c r="Y1667" s="141">
        <v>0</v>
      </c>
      <c r="Z1667" s="141">
        <v>0</v>
      </c>
      <c r="AA1667" s="114">
        <v>0</v>
      </c>
      <c r="AB1667" s="114"/>
      <c r="AC1667" s="132"/>
      <c r="AD1667" s="141"/>
      <c r="AE1667" s="106">
        <v>0</v>
      </c>
      <c r="AF1667" s="106">
        <v>0</v>
      </c>
      <c r="AG1667" s="106">
        <v>0</v>
      </c>
      <c r="AH1667" s="141"/>
      <c r="AI1667" s="141"/>
      <c r="AJ1667" s="141"/>
      <c r="AK1667" s="141"/>
      <c r="AL1667" s="141"/>
      <c r="AM1667" s="141"/>
      <c r="AN1667" s="114">
        <f t="shared" si="50"/>
        <v>0</v>
      </c>
      <c r="AO1667" s="114">
        <f t="shared" si="51"/>
        <v>87906940</v>
      </c>
      <c r="AP1667" s="114"/>
      <c r="AQ1667" s="114"/>
      <c r="AR1667" s="114"/>
      <c r="AS1667" s="114"/>
      <c r="AT1667" s="191"/>
    </row>
    <row r="1668" spans="1:46" s="189" customFormat="1" ht="15" customHeight="1" x14ac:dyDescent="0.2">
      <c r="A1668" s="104"/>
      <c r="B1668" s="104">
        <f>VLOOKUP(BJB!$F$9:$F$5599,Ctrl!$B$4:$C$399,2,0)</f>
        <v>4</v>
      </c>
      <c r="C1668" s="104">
        <f>VLOOKUP(BJB!$G$9:$G$5599,Ctrl!$E$4:$F$399,2,0)</f>
        <v>0</v>
      </c>
      <c r="D1668" s="219">
        <v>1</v>
      </c>
      <c r="E1668" s="104" t="str">
        <f>VLOOKUP(BJB!$F$9:$F$5599,Ctrl!$B$4:$D$399,3,0)</f>
        <v>I</v>
      </c>
      <c r="F1668" s="139" t="s">
        <v>10397</v>
      </c>
      <c r="G1668" s="139" t="s">
        <v>7669</v>
      </c>
      <c r="H1668" s="125"/>
      <c r="I1668" s="220"/>
      <c r="J1668" s="912" t="s">
        <v>21763</v>
      </c>
      <c r="K1668" s="121" t="s">
        <v>7833</v>
      </c>
      <c r="L1668" s="104" t="s">
        <v>6476</v>
      </c>
      <c r="M1668" s="104" t="s">
        <v>10400</v>
      </c>
      <c r="N1668" s="120">
        <v>41724</v>
      </c>
      <c r="O1668" s="105">
        <v>301625000</v>
      </c>
      <c r="P1668" s="105" t="s">
        <v>6222</v>
      </c>
      <c r="Q1668" s="120" t="s">
        <v>6222</v>
      </c>
      <c r="R1668" s="890">
        <v>0</v>
      </c>
      <c r="S1668" s="146" t="s">
        <v>10401</v>
      </c>
      <c r="T1668" s="109">
        <v>42486</v>
      </c>
      <c r="U1668" s="141">
        <v>34946194</v>
      </c>
      <c r="V1668" s="109" t="s">
        <v>6222</v>
      </c>
      <c r="W1668" s="141">
        <v>0</v>
      </c>
      <c r="X1668" s="141">
        <v>0</v>
      </c>
      <c r="Y1668" s="141">
        <v>0</v>
      </c>
      <c r="Z1668" s="141">
        <v>0</v>
      </c>
      <c r="AA1668" s="114">
        <v>0</v>
      </c>
      <c r="AB1668" s="114"/>
      <c r="AC1668" s="132"/>
      <c r="AD1668" s="141"/>
      <c r="AE1668" s="106">
        <v>0</v>
      </c>
      <c r="AF1668" s="106">
        <v>0</v>
      </c>
      <c r="AG1668" s="106">
        <v>0</v>
      </c>
      <c r="AH1668" s="228"/>
      <c r="AI1668" s="228"/>
      <c r="AJ1668" s="141"/>
      <c r="AK1668" s="141"/>
      <c r="AL1668" s="141"/>
      <c r="AM1668" s="141"/>
      <c r="AN1668" s="114">
        <f t="shared" si="50"/>
        <v>0</v>
      </c>
      <c r="AO1668" s="114">
        <f t="shared" si="51"/>
        <v>34946194</v>
      </c>
      <c r="AP1668" s="114"/>
      <c r="AQ1668" s="114"/>
      <c r="AR1668" s="114"/>
      <c r="AS1668" s="114"/>
      <c r="AT1668" s="191"/>
    </row>
    <row r="1669" spans="1:46" s="189" customFormat="1" ht="15" customHeight="1" x14ac:dyDescent="0.2">
      <c r="A1669" s="104"/>
      <c r="B1669" s="104">
        <f>VLOOKUP(BJB!$F$9:$F$5599,Ctrl!$B$4:$C$399,2,0)</f>
        <v>4</v>
      </c>
      <c r="C1669" s="104">
        <f>VLOOKUP(BJB!$G$9:$G$5599,Ctrl!$E$4:$F$399,2,0)</f>
        <v>1</v>
      </c>
      <c r="D1669" s="219">
        <v>1</v>
      </c>
      <c r="E1669" s="104" t="str">
        <f>VLOOKUP(BJB!$F$9:$F$5599,Ctrl!$B$4:$D$399,3,0)</f>
        <v>I</v>
      </c>
      <c r="F1669" s="139" t="s">
        <v>10397</v>
      </c>
      <c r="G1669" s="139" t="s">
        <v>4243</v>
      </c>
      <c r="H1669" s="125"/>
      <c r="I1669" s="220"/>
      <c r="J1669" s="912" t="s">
        <v>21764</v>
      </c>
      <c r="K1669" s="121" t="s">
        <v>10600</v>
      </c>
      <c r="L1669" s="104" t="s">
        <v>6477</v>
      </c>
      <c r="M1669" s="104" t="s">
        <v>6120</v>
      </c>
      <c r="N1669" s="120">
        <v>41187</v>
      </c>
      <c r="O1669" s="105">
        <v>100000000</v>
      </c>
      <c r="P1669" s="105" t="s">
        <v>15887</v>
      </c>
      <c r="Q1669" s="120">
        <v>42114</v>
      </c>
      <c r="R1669" s="105">
        <v>120346897</v>
      </c>
      <c r="S1669" s="146" t="s">
        <v>10657</v>
      </c>
      <c r="T1669" s="109">
        <v>42550</v>
      </c>
      <c r="U1669" s="141">
        <v>66494075</v>
      </c>
      <c r="V1669" s="109">
        <v>42550</v>
      </c>
      <c r="W1669" s="141">
        <v>66494075</v>
      </c>
      <c r="X1669" s="141">
        <v>0</v>
      </c>
      <c r="Y1669" s="141">
        <v>0</v>
      </c>
      <c r="Z1669" s="141">
        <v>0</v>
      </c>
      <c r="AA1669" s="114">
        <v>0</v>
      </c>
      <c r="AB1669" s="114"/>
      <c r="AC1669" s="132"/>
      <c r="AD1669" s="141"/>
      <c r="AE1669" s="106">
        <v>0</v>
      </c>
      <c r="AF1669" s="106">
        <v>0</v>
      </c>
      <c r="AG1669" s="106">
        <v>0</v>
      </c>
      <c r="AH1669" s="228"/>
      <c r="AI1669" s="228"/>
      <c r="AJ1669" s="228"/>
      <c r="AK1669" s="141"/>
      <c r="AL1669" s="141"/>
      <c r="AM1669" s="141"/>
      <c r="AN1669" s="114">
        <f t="shared" si="50"/>
        <v>0</v>
      </c>
      <c r="AO1669" s="114">
        <f t="shared" si="51"/>
        <v>66494075</v>
      </c>
      <c r="AP1669" s="114"/>
      <c r="AQ1669" s="114"/>
      <c r="AR1669" s="114"/>
      <c r="AS1669" s="114"/>
      <c r="AT1669" s="191"/>
    </row>
    <row r="1670" spans="1:46" s="189" customFormat="1" ht="15" customHeight="1" x14ac:dyDescent="0.2">
      <c r="A1670" s="104"/>
      <c r="B1670" s="104">
        <f>VLOOKUP(BJB!$F$9:$F$5599,Ctrl!$B$4:$C$399,2,0)</f>
        <v>4</v>
      </c>
      <c r="C1670" s="104">
        <f>VLOOKUP(BJB!$G$9:$G$5599,Ctrl!$E$4:$F$399,2,0)</f>
        <v>1</v>
      </c>
      <c r="D1670" s="219">
        <v>1</v>
      </c>
      <c r="E1670" s="104" t="str">
        <f>VLOOKUP(BJB!$F$9:$F$5599,Ctrl!$B$4:$D$399,3,0)</f>
        <v>I</v>
      </c>
      <c r="F1670" s="139" t="s">
        <v>10397</v>
      </c>
      <c r="G1670" s="139" t="s">
        <v>4243</v>
      </c>
      <c r="H1670" s="125" t="s">
        <v>20204</v>
      </c>
      <c r="I1670" s="220"/>
      <c r="J1670" s="891" t="s">
        <v>20241</v>
      </c>
      <c r="K1670" s="121" t="s">
        <v>10601</v>
      </c>
      <c r="L1670" s="104" t="s">
        <v>6477</v>
      </c>
      <c r="M1670" s="104" t="s">
        <v>5490</v>
      </c>
      <c r="N1670" s="120">
        <v>41271</v>
      </c>
      <c r="O1670" s="105">
        <v>150000000</v>
      </c>
      <c r="P1670" s="105" t="s">
        <v>15888</v>
      </c>
      <c r="Q1670" s="120">
        <v>42116</v>
      </c>
      <c r="R1670" s="105">
        <v>157902472</v>
      </c>
      <c r="S1670" s="146" t="s">
        <v>10658</v>
      </c>
      <c r="T1670" s="109">
        <v>42551</v>
      </c>
      <c r="U1670" s="141">
        <v>91383942</v>
      </c>
      <c r="V1670" s="109">
        <v>42551</v>
      </c>
      <c r="W1670" s="141">
        <v>91383942</v>
      </c>
      <c r="X1670" s="141">
        <v>0</v>
      </c>
      <c r="Y1670" s="141">
        <v>0</v>
      </c>
      <c r="Z1670" s="141">
        <v>0</v>
      </c>
      <c r="AA1670" s="114">
        <v>0</v>
      </c>
      <c r="AB1670" s="114"/>
      <c r="AC1670" s="132"/>
      <c r="AD1670" s="141"/>
      <c r="AE1670" s="106">
        <v>0</v>
      </c>
      <c r="AF1670" s="106">
        <v>0</v>
      </c>
      <c r="AG1670" s="106">
        <v>1000000</v>
      </c>
      <c r="AH1670" s="228"/>
      <c r="AI1670" s="228"/>
      <c r="AJ1670" s="228"/>
      <c r="AK1670" s="141"/>
      <c r="AL1670" s="141"/>
      <c r="AM1670" s="141"/>
      <c r="AN1670" s="114">
        <f t="shared" si="50"/>
        <v>1000000</v>
      </c>
      <c r="AO1670" s="114">
        <f t="shared" si="51"/>
        <v>90383942</v>
      </c>
      <c r="AP1670" s="114"/>
      <c r="AQ1670" s="114"/>
      <c r="AR1670" s="114"/>
      <c r="AS1670" s="114"/>
      <c r="AT1670" s="191"/>
    </row>
    <row r="1671" spans="1:46" s="189" customFormat="1" ht="15" customHeight="1" x14ac:dyDescent="0.2">
      <c r="A1671" s="104"/>
      <c r="B1671" s="104">
        <f>VLOOKUP(BJB!$F$9:$F$5599,Ctrl!$B$4:$C$399,2,0)</f>
        <v>4</v>
      </c>
      <c r="C1671" s="104">
        <f>VLOOKUP(BJB!$G$9:$G$5599,Ctrl!$E$4:$F$399,2,0)</f>
        <v>1</v>
      </c>
      <c r="D1671" s="219">
        <v>1</v>
      </c>
      <c r="E1671" s="104" t="str">
        <f>VLOOKUP(BJB!$F$9:$F$5599,Ctrl!$B$4:$D$399,3,0)</f>
        <v>I</v>
      </c>
      <c r="F1671" s="139" t="s">
        <v>10397</v>
      </c>
      <c r="G1671" s="139" t="s">
        <v>4243</v>
      </c>
      <c r="H1671" s="125"/>
      <c r="I1671" s="220"/>
      <c r="J1671" s="912" t="s">
        <v>21765</v>
      </c>
      <c r="K1671" s="121" t="s">
        <v>10605</v>
      </c>
      <c r="L1671" s="104" t="s">
        <v>6477</v>
      </c>
      <c r="M1671" s="104" t="s">
        <v>10632</v>
      </c>
      <c r="N1671" s="120">
        <v>41009</v>
      </c>
      <c r="O1671" s="105">
        <v>200000000</v>
      </c>
      <c r="P1671" s="105" t="s">
        <v>15889</v>
      </c>
      <c r="Q1671" s="120">
        <v>42076</v>
      </c>
      <c r="R1671" s="105">
        <v>153252544</v>
      </c>
      <c r="S1671" s="146" t="s">
        <v>10660</v>
      </c>
      <c r="T1671" s="109">
        <v>42551</v>
      </c>
      <c r="U1671" s="141">
        <v>104621146</v>
      </c>
      <c r="V1671" s="109">
        <v>42551</v>
      </c>
      <c r="W1671" s="141">
        <v>104621146</v>
      </c>
      <c r="X1671" s="141">
        <v>0</v>
      </c>
      <c r="Y1671" s="141">
        <v>0</v>
      </c>
      <c r="Z1671" s="141">
        <v>0</v>
      </c>
      <c r="AA1671" s="114">
        <v>0</v>
      </c>
      <c r="AB1671" s="114"/>
      <c r="AC1671" s="132"/>
      <c r="AD1671" s="141"/>
      <c r="AE1671" s="106">
        <v>0</v>
      </c>
      <c r="AF1671" s="106">
        <v>0</v>
      </c>
      <c r="AG1671" s="106">
        <v>0</v>
      </c>
      <c r="AH1671" s="228"/>
      <c r="AI1671" s="228"/>
      <c r="AJ1671" s="228"/>
      <c r="AK1671" s="141"/>
      <c r="AL1671" s="141"/>
      <c r="AM1671" s="141"/>
      <c r="AN1671" s="114">
        <f t="shared" si="50"/>
        <v>0</v>
      </c>
      <c r="AO1671" s="114">
        <f t="shared" si="51"/>
        <v>104621146</v>
      </c>
      <c r="AP1671" s="114"/>
      <c r="AQ1671" s="114"/>
      <c r="AR1671" s="114"/>
      <c r="AS1671" s="114"/>
      <c r="AT1671" s="191"/>
    </row>
    <row r="1672" spans="1:46" s="189" customFormat="1" ht="15" customHeight="1" x14ac:dyDescent="0.2">
      <c r="A1672" s="104"/>
      <c r="B1672" s="104">
        <f>VLOOKUP(BJB!$F$9:$F$5599,Ctrl!$B$4:$C$399,2,0)</f>
        <v>4</v>
      </c>
      <c r="C1672" s="104">
        <f>VLOOKUP(BJB!$G$9:$G$5599,Ctrl!$E$4:$F$399,2,0)</f>
        <v>1</v>
      </c>
      <c r="D1672" s="219">
        <v>1</v>
      </c>
      <c r="E1672" s="104" t="str">
        <f>VLOOKUP(BJB!$F$9:$F$5599,Ctrl!$B$4:$D$399,3,0)</f>
        <v>I</v>
      </c>
      <c r="F1672" s="139" t="s">
        <v>10397</v>
      </c>
      <c r="G1672" s="139" t="s">
        <v>4243</v>
      </c>
      <c r="H1672" s="125"/>
      <c r="I1672" s="220"/>
      <c r="J1672" s="912" t="s">
        <v>21766</v>
      </c>
      <c r="K1672" s="121" t="s">
        <v>10606</v>
      </c>
      <c r="L1672" s="104" t="s">
        <v>6477</v>
      </c>
      <c r="M1672" s="104" t="s">
        <v>4402</v>
      </c>
      <c r="N1672" s="120">
        <v>41075</v>
      </c>
      <c r="O1672" s="105">
        <v>75000000</v>
      </c>
      <c r="P1672" s="105" t="s">
        <v>15890</v>
      </c>
      <c r="Q1672" s="120">
        <v>42137</v>
      </c>
      <c r="R1672" s="105">
        <v>51691271</v>
      </c>
      <c r="S1672" s="146" t="s">
        <v>10661</v>
      </c>
      <c r="T1672" s="109">
        <v>42551</v>
      </c>
      <c r="U1672" s="141">
        <v>35447392</v>
      </c>
      <c r="V1672" s="109">
        <v>42551</v>
      </c>
      <c r="W1672" s="141">
        <v>35447392</v>
      </c>
      <c r="X1672" s="141">
        <v>0</v>
      </c>
      <c r="Y1672" s="141">
        <v>0</v>
      </c>
      <c r="Z1672" s="141">
        <v>0</v>
      </c>
      <c r="AA1672" s="114">
        <v>0</v>
      </c>
      <c r="AB1672" s="114"/>
      <c r="AC1672" s="132"/>
      <c r="AD1672" s="141"/>
      <c r="AE1672" s="106">
        <v>0</v>
      </c>
      <c r="AF1672" s="106">
        <v>0</v>
      </c>
      <c r="AG1672" s="106">
        <v>0</v>
      </c>
      <c r="AH1672" s="228"/>
      <c r="AI1672" s="228"/>
      <c r="AJ1672" s="228"/>
      <c r="AK1672" s="141"/>
      <c r="AL1672" s="141"/>
      <c r="AM1672" s="141"/>
      <c r="AN1672" s="114">
        <f t="shared" si="50"/>
        <v>0</v>
      </c>
      <c r="AO1672" s="114">
        <f t="shared" si="51"/>
        <v>35447392</v>
      </c>
      <c r="AP1672" s="114"/>
      <c r="AQ1672" s="114"/>
      <c r="AR1672" s="114"/>
      <c r="AS1672" s="114"/>
      <c r="AT1672" s="191"/>
    </row>
    <row r="1673" spans="1:46" s="189" customFormat="1" ht="15" customHeight="1" x14ac:dyDescent="0.2">
      <c r="A1673" s="104"/>
      <c r="B1673" s="104">
        <f>VLOOKUP(BJB!$F$9:$F$5599,Ctrl!$B$4:$C$399,2,0)</f>
        <v>23</v>
      </c>
      <c r="C1673" s="104">
        <f>VLOOKUP(BJB!$G$9:$G$5599,Ctrl!$E$4:$F$399,2,0)</f>
        <v>7</v>
      </c>
      <c r="D1673" s="219">
        <v>1</v>
      </c>
      <c r="E1673" s="104" t="str">
        <f>VLOOKUP(BJB!$F$9:$F$5599,Ctrl!$B$4:$D$399,3,0)</f>
        <v>II</v>
      </c>
      <c r="F1673" s="139" t="s">
        <v>10551</v>
      </c>
      <c r="G1673" s="139" t="s">
        <v>6572</v>
      </c>
      <c r="H1673" s="125" t="s">
        <v>7413</v>
      </c>
      <c r="I1673" s="220" t="e">
        <f>IF(G1672=BJB!#REF!,I1672+1,1)</f>
        <v>#REF!</v>
      </c>
      <c r="J1673" s="891" t="s">
        <v>18337</v>
      </c>
      <c r="K1673" s="121" t="s">
        <v>6206</v>
      </c>
      <c r="L1673" s="104" t="s">
        <v>6477</v>
      </c>
      <c r="M1673" s="104" t="s">
        <v>6236</v>
      </c>
      <c r="N1673" s="120">
        <v>41386</v>
      </c>
      <c r="O1673" s="107">
        <v>220000000</v>
      </c>
      <c r="P1673" s="105"/>
      <c r="Q1673" s="120"/>
      <c r="R1673" s="105"/>
      <c r="S1673" s="146" t="s">
        <v>6222</v>
      </c>
      <c r="T1673" s="109">
        <v>42030</v>
      </c>
      <c r="U1673" s="114">
        <v>153285838</v>
      </c>
      <c r="V1673" s="109"/>
      <c r="W1673" s="141"/>
      <c r="X1673" s="141"/>
      <c r="Y1673" s="141"/>
      <c r="Z1673" s="141"/>
      <c r="AA1673" s="114">
        <v>4079485</v>
      </c>
      <c r="AB1673" s="223"/>
      <c r="AC1673" s="132">
        <v>862233</v>
      </c>
      <c r="AD1673" s="141"/>
      <c r="AE1673" s="106">
        <v>862233</v>
      </c>
      <c r="AF1673" s="106">
        <v>0</v>
      </c>
      <c r="AG1673" s="106">
        <v>0</v>
      </c>
      <c r="AH1673" s="222"/>
      <c r="AI1673" s="222"/>
      <c r="AJ1673" s="114"/>
      <c r="AK1673" s="114"/>
      <c r="AL1673" s="114"/>
      <c r="AM1673" s="114"/>
      <c r="AN1673" s="114">
        <f t="shared" ref="AN1673:AN1736" si="52">SUM(AA1673:AM1673)</f>
        <v>5803951</v>
      </c>
      <c r="AO1673" s="114">
        <f t="shared" ref="AO1673:AO1736" si="53">IF((U1673-AN1673)&lt;0,ABS(0),(U1673-AN1673))</f>
        <v>147481887</v>
      </c>
      <c r="AP1673" s="114"/>
      <c r="AQ1673" s="114"/>
      <c r="AR1673" s="114"/>
      <c r="AS1673" s="114"/>
      <c r="AT1673" s="191"/>
    </row>
    <row r="1674" spans="1:46" s="189" customFormat="1" ht="15" customHeight="1" x14ac:dyDescent="0.2">
      <c r="A1674" s="104"/>
      <c r="B1674" s="104">
        <f>VLOOKUP(BJB!$F$9:$F$5599,Ctrl!$B$4:$C$399,2,0)</f>
        <v>23</v>
      </c>
      <c r="C1674" s="104">
        <f>VLOOKUP(BJB!$G$9:$G$5599,Ctrl!$E$4:$F$399,2,0)</f>
        <v>3</v>
      </c>
      <c r="D1674" s="219">
        <v>1</v>
      </c>
      <c r="E1674" s="104" t="str">
        <f>VLOOKUP(BJB!$F$9:$F$5599,Ctrl!$B$4:$D$399,3,0)</f>
        <v>II</v>
      </c>
      <c r="F1674" s="139" t="s">
        <v>10551</v>
      </c>
      <c r="G1674" s="139" t="s">
        <v>7615</v>
      </c>
      <c r="H1674" s="683">
        <v>1121220000850</v>
      </c>
      <c r="I1674" s="220" t="e">
        <f>IF(G1673=BJB!#REF!,I1673+1,1)</f>
        <v>#REF!</v>
      </c>
      <c r="J1674" s="912" t="s">
        <v>21767</v>
      </c>
      <c r="K1674" s="121" t="s">
        <v>8063</v>
      </c>
      <c r="L1674" s="104" t="s">
        <v>6477</v>
      </c>
      <c r="M1674" s="104" t="s">
        <v>8154</v>
      </c>
      <c r="N1674" s="120">
        <v>41271</v>
      </c>
      <c r="O1674" s="105">
        <v>91000000</v>
      </c>
      <c r="P1674" s="105" t="s">
        <v>15891</v>
      </c>
      <c r="Q1674" s="120">
        <v>42087</v>
      </c>
      <c r="R1674" s="105">
        <v>48714126</v>
      </c>
      <c r="S1674" s="146" t="s">
        <v>8221</v>
      </c>
      <c r="T1674" s="109">
        <v>42150</v>
      </c>
      <c r="U1674" s="141">
        <v>32917360</v>
      </c>
      <c r="V1674" s="109">
        <v>42150</v>
      </c>
      <c r="W1674" s="141">
        <v>32917360</v>
      </c>
      <c r="X1674" s="141">
        <v>0</v>
      </c>
      <c r="Y1674" s="141">
        <v>0</v>
      </c>
      <c r="Z1674" s="141">
        <v>0</v>
      </c>
      <c r="AA1674" s="114">
        <v>32917360</v>
      </c>
      <c r="AB1674" s="114"/>
      <c r="AC1674" s="132"/>
      <c r="AD1674" s="141"/>
      <c r="AE1674" s="106">
        <v>0</v>
      </c>
      <c r="AF1674" s="106">
        <v>0</v>
      </c>
      <c r="AG1674" s="106">
        <v>0</v>
      </c>
      <c r="AH1674" s="106"/>
      <c r="AI1674" s="222"/>
      <c r="AJ1674" s="106"/>
      <c r="AK1674" s="106"/>
      <c r="AL1674" s="106"/>
      <c r="AM1674" s="106"/>
      <c r="AN1674" s="114">
        <f t="shared" si="52"/>
        <v>32917360</v>
      </c>
      <c r="AO1674" s="114">
        <f t="shared" si="53"/>
        <v>0</v>
      </c>
      <c r="AP1674" s="114"/>
      <c r="AQ1674" s="114"/>
      <c r="AR1674" s="114"/>
      <c r="AS1674" s="114"/>
      <c r="AT1674" s="191"/>
    </row>
    <row r="1675" spans="1:46" s="189" customFormat="1" ht="15" customHeight="1" x14ac:dyDescent="0.2">
      <c r="A1675" s="104"/>
      <c r="B1675" s="104">
        <f>VLOOKUP(BJB!$F$9:$F$5599,Ctrl!$B$4:$C$399,2,0)</f>
        <v>23</v>
      </c>
      <c r="C1675" s="104">
        <f>VLOOKUP(BJB!$G$9:$G$5599,Ctrl!$E$4:$F$399,2,0)</f>
        <v>3</v>
      </c>
      <c r="D1675" s="219">
        <v>1</v>
      </c>
      <c r="E1675" s="104" t="str">
        <f>VLOOKUP(BJB!$F$9:$F$5599,Ctrl!$B$4:$D$399,3,0)</f>
        <v>II</v>
      </c>
      <c r="F1675" s="139" t="s">
        <v>10551</v>
      </c>
      <c r="G1675" s="139" t="s">
        <v>7615</v>
      </c>
      <c r="H1675" s="125">
        <v>1121114000619</v>
      </c>
      <c r="I1675" s="220" t="e">
        <f>IF(G1674=BJB!#REF!,I1674+1,1)</f>
        <v>#REF!</v>
      </c>
      <c r="J1675" s="912" t="s">
        <v>21768</v>
      </c>
      <c r="K1675" s="121" t="s">
        <v>8402</v>
      </c>
      <c r="L1675" s="104" t="s">
        <v>6477</v>
      </c>
      <c r="M1675" s="104" t="s">
        <v>8412</v>
      </c>
      <c r="N1675" s="120">
        <v>41240</v>
      </c>
      <c r="O1675" s="105">
        <v>26000000</v>
      </c>
      <c r="P1675" s="105" t="s">
        <v>15892</v>
      </c>
      <c r="Q1675" s="120">
        <v>42177</v>
      </c>
      <c r="R1675" s="105">
        <v>14156336</v>
      </c>
      <c r="S1675" s="146" t="s">
        <v>8422</v>
      </c>
      <c r="T1675" s="109">
        <v>42221</v>
      </c>
      <c r="U1675" s="141">
        <v>7119577</v>
      </c>
      <c r="V1675" s="109">
        <v>42221</v>
      </c>
      <c r="W1675" s="141">
        <v>7119577</v>
      </c>
      <c r="X1675" s="141">
        <v>0</v>
      </c>
      <c r="Y1675" s="141">
        <v>0</v>
      </c>
      <c r="Z1675" s="141">
        <v>0</v>
      </c>
      <c r="AA1675" s="114">
        <v>7119577</v>
      </c>
      <c r="AB1675" s="114"/>
      <c r="AC1675" s="132"/>
      <c r="AD1675" s="141"/>
      <c r="AE1675" s="106">
        <v>0</v>
      </c>
      <c r="AF1675" s="106">
        <v>0</v>
      </c>
      <c r="AG1675" s="106">
        <v>0</v>
      </c>
      <c r="AH1675" s="106"/>
      <c r="AI1675" s="106"/>
      <c r="AJ1675" s="106"/>
      <c r="AK1675" s="106"/>
      <c r="AL1675" s="106"/>
      <c r="AM1675" s="106"/>
      <c r="AN1675" s="114">
        <f t="shared" si="52"/>
        <v>7119577</v>
      </c>
      <c r="AO1675" s="114">
        <f t="shared" si="53"/>
        <v>0</v>
      </c>
      <c r="AP1675" s="114"/>
      <c r="AQ1675" s="114"/>
      <c r="AR1675" s="114"/>
      <c r="AS1675" s="114"/>
      <c r="AT1675" s="191"/>
    </row>
    <row r="1676" spans="1:46" s="189" customFormat="1" ht="15" customHeight="1" x14ac:dyDescent="0.2">
      <c r="A1676" s="104"/>
      <c r="B1676" s="104">
        <f>VLOOKUP(BJB!$F$9:$F$5599,Ctrl!$B$4:$C$399,2,0)</f>
        <v>23</v>
      </c>
      <c r="C1676" s="104">
        <f>VLOOKUP(BJB!$G$9:$G$5599,Ctrl!$E$4:$F$399,2,0)</f>
        <v>3</v>
      </c>
      <c r="D1676" s="219">
        <v>1</v>
      </c>
      <c r="E1676" s="104" t="str">
        <f>VLOOKUP(BJB!$F$9:$F$5599,Ctrl!$B$4:$D$399,3,0)</f>
        <v>II</v>
      </c>
      <c r="F1676" s="139" t="s">
        <v>10551</v>
      </c>
      <c r="G1676" s="139" t="s">
        <v>7615</v>
      </c>
      <c r="H1676" s="125">
        <v>1130123001355</v>
      </c>
      <c r="I1676" s="220" t="e">
        <f>IF(G1675=BJB!#REF!,I1675+1,1)</f>
        <v>#REF!</v>
      </c>
      <c r="J1676" s="912" t="s">
        <v>21769</v>
      </c>
      <c r="K1676" s="121" t="s">
        <v>8403</v>
      </c>
      <c r="L1676" s="104" t="s">
        <v>6477</v>
      </c>
      <c r="M1676" s="104" t="s">
        <v>8413</v>
      </c>
      <c r="N1676" s="120">
        <v>41347</v>
      </c>
      <c r="O1676" s="105">
        <v>200000000</v>
      </c>
      <c r="P1676" s="105" t="s">
        <v>15893</v>
      </c>
      <c r="Q1676" s="120">
        <v>42219</v>
      </c>
      <c r="R1676" s="105">
        <v>115173604</v>
      </c>
      <c r="S1676" s="146" t="s">
        <v>8422</v>
      </c>
      <c r="T1676" s="109">
        <v>42221</v>
      </c>
      <c r="U1676" s="141">
        <v>77664995</v>
      </c>
      <c r="V1676" s="109">
        <v>42221</v>
      </c>
      <c r="W1676" s="141">
        <v>77664995</v>
      </c>
      <c r="X1676" s="141">
        <v>0</v>
      </c>
      <c r="Y1676" s="141">
        <v>0</v>
      </c>
      <c r="Z1676" s="141">
        <v>0</v>
      </c>
      <c r="AA1676" s="114">
        <v>5920814</v>
      </c>
      <c r="AB1676" s="114"/>
      <c r="AC1676" s="132"/>
      <c r="AD1676" s="141"/>
      <c r="AE1676" s="106">
        <v>0</v>
      </c>
      <c r="AF1676" s="106">
        <v>0</v>
      </c>
      <c r="AG1676" s="106">
        <v>0</v>
      </c>
      <c r="AH1676" s="106"/>
      <c r="AI1676" s="106"/>
      <c r="AJ1676" s="106"/>
      <c r="AK1676" s="106"/>
      <c r="AL1676" s="106"/>
      <c r="AM1676" s="106"/>
      <c r="AN1676" s="114">
        <f t="shared" si="52"/>
        <v>5920814</v>
      </c>
      <c r="AO1676" s="114">
        <f t="shared" si="53"/>
        <v>71744181</v>
      </c>
      <c r="AP1676" s="114"/>
      <c r="AQ1676" s="114"/>
      <c r="AR1676" s="114"/>
      <c r="AS1676" s="114"/>
      <c r="AT1676" s="190"/>
    </row>
    <row r="1677" spans="1:46" s="189" customFormat="1" ht="15" customHeight="1" x14ac:dyDescent="0.2">
      <c r="A1677" s="104"/>
      <c r="B1677" s="104">
        <f>VLOOKUP(BJB!$F$9:$F$5599,Ctrl!$B$4:$C$399,2,0)</f>
        <v>23</v>
      </c>
      <c r="C1677" s="104">
        <f>VLOOKUP(BJB!$G$9:$G$5599,Ctrl!$E$4:$F$399,2,0)</f>
        <v>7</v>
      </c>
      <c r="D1677" s="219">
        <v>1</v>
      </c>
      <c r="E1677" s="104" t="str">
        <f>VLOOKUP(BJB!$F$9:$F$5599,Ctrl!$B$4:$D$399,3,0)</f>
        <v>II</v>
      </c>
      <c r="F1677" s="139" t="s">
        <v>10551</v>
      </c>
      <c r="G1677" s="139" t="s">
        <v>6575</v>
      </c>
      <c r="H1677" s="125" t="s">
        <v>19314</v>
      </c>
      <c r="I1677" s="220"/>
      <c r="J1677" s="891" t="s">
        <v>20242</v>
      </c>
      <c r="K1677" s="121" t="s">
        <v>19313</v>
      </c>
      <c r="L1677" s="104" t="s">
        <v>6477</v>
      </c>
      <c r="M1677" s="104" t="s">
        <v>8730</v>
      </c>
      <c r="N1677" s="120">
        <v>41390</v>
      </c>
      <c r="O1677" s="105">
        <v>120000000</v>
      </c>
      <c r="P1677" s="105" t="s">
        <v>6222</v>
      </c>
      <c r="Q1677" s="120" t="s">
        <v>6222</v>
      </c>
      <c r="R1677" s="890">
        <v>0</v>
      </c>
      <c r="S1677" s="146" t="s">
        <v>8733</v>
      </c>
      <c r="T1677" s="109">
        <v>42332</v>
      </c>
      <c r="U1677" s="141">
        <v>84000000</v>
      </c>
      <c r="V1677" s="109" t="s">
        <v>6222</v>
      </c>
      <c r="W1677" s="141">
        <v>0</v>
      </c>
      <c r="X1677" s="141">
        <v>0</v>
      </c>
      <c r="Y1677" s="141">
        <v>0</v>
      </c>
      <c r="Z1677" s="141">
        <v>0</v>
      </c>
      <c r="AA1677" s="114">
        <v>3033333</v>
      </c>
      <c r="AB1677" s="114"/>
      <c r="AC1677" s="132"/>
      <c r="AD1677" s="141"/>
      <c r="AE1677" s="106">
        <v>0</v>
      </c>
      <c r="AF1677" s="106">
        <v>3873333</v>
      </c>
      <c r="AG1677" s="106">
        <v>770000</v>
      </c>
      <c r="AH1677" s="222"/>
      <c r="AI1677" s="141"/>
      <c r="AJ1677" s="141"/>
      <c r="AK1677" s="141"/>
      <c r="AL1677" s="141"/>
      <c r="AM1677" s="141"/>
      <c r="AN1677" s="114">
        <f t="shared" si="52"/>
        <v>7676666</v>
      </c>
      <c r="AO1677" s="114">
        <f t="shared" si="53"/>
        <v>76323334</v>
      </c>
      <c r="AP1677" s="114"/>
      <c r="AQ1677" s="114"/>
      <c r="AR1677" s="114"/>
      <c r="AS1677" s="114"/>
      <c r="AT1677" s="190"/>
    </row>
    <row r="1678" spans="1:46" s="189" customFormat="1" ht="15" customHeight="1" x14ac:dyDescent="0.2">
      <c r="A1678" s="104"/>
      <c r="B1678" s="104">
        <f>VLOOKUP(BJB!$F$9:$F$5599,Ctrl!$B$4:$C$399,2,0)</f>
        <v>23</v>
      </c>
      <c r="C1678" s="104">
        <f>VLOOKUP(BJB!$G$9:$G$5599,Ctrl!$E$4:$F$399,2,0)</f>
        <v>4</v>
      </c>
      <c r="D1678" s="219">
        <v>1</v>
      </c>
      <c r="E1678" s="104" t="str">
        <f>VLOOKUP(BJB!$F$9:$F$5599,Ctrl!$B$4:$D$399,3,0)</f>
        <v>II</v>
      </c>
      <c r="F1678" s="139" t="s">
        <v>10551</v>
      </c>
      <c r="G1678" s="139" t="s">
        <v>8718</v>
      </c>
      <c r="H1678" s="125"/>
      <c r="I1678" s="220"/>
      <c r="J1678" s="912" t="s">
        <v>21770</v>
      </c>
      <c r="K1678" s="121" t="s">
        <v>10870</v>
      </c>
      <c r="L1678" s="104" t="s">
        <v>6477</v>
      </c>
      <c r="M1678" s="104" t="s">
        <v>8731</v>
      </c>
      <c r="N1678" s="120">
        <v>41122</v>
      </c>
      <c r="O1678" s="105">
        <v>50000000</v>
      </c>
      <c r="P1678" s="105" t="s">
        <v>6222</v>
      </c>
      <c r="Q1678" s="120" t="s">
        <v>6222</v>
      </c>
      <c r="R1678" s="890">
        <v>0</v>
      </c>
      <c r="S1678" s="146" t="s">
        <v>8734</v>
      </c>
      <c r="T1678" s="109">
        <v>42332</v>
      </c>
      <c r="U1678" s="141">
        <v>24232789</v>
      </c>
      <c r="V1678" s="109" t="s">
        <v>6222</v>
      </c>
      <c r="W1678" s="141">
        <v>0</v>
      </c>
      <c r="X1678" s="141">
        <v>0</v>
      </c>
      <c r="Y1678" s="141">
        <v>0</v>
      </c>
      <c r="Z1678" s="141">
        <v>0</v>
      </c>
      <c r="AA1678" s="114">
        <v>0</v>
      </c>
      <c r="AB1678" s="114"/>
      <c r="AC1678" s="132"/>
      <c r="AD1678" s="141"/>
      <c r="AE1678" s="106">
        <v>0</v>
      </c>
      <c r="AF1678" s="106">
        <v>0</v>
      </c>
      <c r="AG1678" s="106">
        <v>0</v>
      </c>
      <c r="AH1678" s="141"/>
      <c r="AI1678" s="141"/>
      <c r="AJ1678" s="141"/>
      <c r="AK1678" s="141"/>
      <c r="AL1678" s="141"/>
      <c r="AM1678" s="141"/>
      <c r="AN1678" s="114">
        <f t="shared" si="52"/>
        <v>0</v>
      </c>
      <c r="AO1678" s="114">
        <f t="shared" si="53"/>
        <v>24232789</v>
      </c>
      <c r="AP1678" s="114"/>
      <c r="AQ1678" s="114"/>
      <c r="AR1678" s="114"/>
      <c r="AS1678" s="114"/>
      <c r="AT1678" s="190"/>
    </row>
    <row r="1679" spans="1:46" s="190" customFormat="1" ht="15" customHeight="1" x14ac:dyDescent="0.2">
      <c r="A1679" s="104"/>
      <c r="B1679" s="104">
        <f>VLOOKUP(BJB!$F$9:$F$5599,Ctrl!$B$4:$C$399,2,0)</f>
        <v>23</v>
      </c>
      <c r="C1679" s="104">
        <f>VLOOKUP(BJB!$G$9:$G$5599,Ctrl!$E$4:$F$399,2,0)</f>
        <v>4</v>
      </c>
      <c r="D1679" s="219">
        <v>1</v>
      </c>
      <c r="E1679" s="104" t="str">
        <f>VLOOKUP(BJB!$F$9:$F$5599,Ctrl!$B$4:$D$399,3,0)</f>
        <v>II</v>
      </c>
      <c r="F1679" s="139" t="s">
        <v>10551</v>
      </c>
      <c r="G1679" s="139" t="s">
        <v>8718</v>
      </c>
      <c r="H1679" s="125"/>
      <c r="I1679" s="220"/>
      <c r="J1679" s="912" t="s">
        <v>21771</v>
      </c>
      <c r="K1679" s="121" t="s">
        <v>10871</v>
      </c>
      <c r="L1679" s="104" t="s">
        <v>6477</v>
      </c>
      <c r="M1679" s="104" t="s">
        <v>4874</v>
      </c>
      <c r="N1679" s="120">
        <v>41108</v>
      </c>
      <c r="O1679" s="105">
        <v>25000000</v>
      </c>
      <c r="P1679" s="105" t="s">
        <v>6222</v>
      </c>
      <c r="Q1679" s="120" t="s">
        <v>6222</v>
      </c>
      <c r="R1679" s="890">
        <v>0</v>
      </c>
      <c r="S1679" s="146" t="s">
        <v>8734</v>
      </c>
      <c r="T1679" s="109">
        <v>42332</v>
      </c>
      <c r="U1679" s="141">
        <v>2035685</v>
      </c>
      <c r="V1679" s="109" t="s">
        <v>6222</v>
      </c>
      <c r="W1679" s="141">
        <v>0</v>
      </c>
      <c r="X1679" s="141">
        <v>0</v>
      </c>
      <c r="Y1679" s="141">
        <v>0</v>
      </c>
      <c r="Z1679" s="141">
        <v>0</v>
      </c>
      <c r="AA1679" s="114">
        <v>0</v>
      </c>
      <c r="AB1679" s="114"/>
      <c r="AC1679" s="132"/>
      <c r="AD1679" s="141"/>
      <c r="AE1679" s="106">
        <v>0</v>
      </c>
      <c r="AF1679" s="106">
        <v>0</v>
      </c>
      <c r="AG1679" s="106">
        <v>0</v>
      </c>
      <c r="AH1679" s="141"/>
      <c r="AI1679" s="141"/>
      <c r="AJ1679" s="141"/>
      <c r="AK1679" s="141"/>
      <c r="AL1679" s="141"/>
      <c r="AM1679" s="141"/>
      <c r="AN1679" s="114">
        <f t="shared" si="52"/>
        <v>0</v>
      </c>
      <c r="AO1679" s="114">
        <f t="shared" si="53"/>
        <v>2035685</v>
      </c>
      <c r="AP1679" s="114"/>
      <c r="AQ1679" s="114"/>
      <c r="AR1679" s="114"/>
      <c r="AS1679" s="114"/>
    </row>
    <row r="1680" spans="1:46" s="190" customFormat="1" ht="15" customHeight="1" x14ac:dyDescent="0.2">
      <c r="A1680" s="104"/>
      <c r="B1680" s="104">
        <f>VLOOKUP(BJB!$F$9:$F$5599,Ctrl!$B$4:$C$399,2,0)</f>
        <v>40</v>
      </c>
      <c r="C1680" s="104">
        <f>VLOOKUP(BJB!$G$9:$G$5599,Ctrl!$E$4:$F$399,2,0)</f>
        <v>4</v>
      </c>
      <c r="D1680" s="219">
        <v>1</v>
      </c>
      <c r="E1680" s="104" t="str">
        <f>VLOOKUP(BJB!$F$9:$F$5599,Ctrl!$B$4:$D$399,3,0)</f>
        <v>IV</v>
      </c>
      <c r="F1680" s="139" t="s">
        <v>10559</v>
      </c>
      <c r="G1680" s="139" t="s">
        <v>5987</v>
      </c>
      <c r="H1680" s="125">
        <v>1121009000867</v>
      </c>
      <c r="I1680" s="220" t="e">
        <f>IF(G1679=BJB!#REF!,I1679+1,1)</f>
        <v>#REF!</v>
      </c>
      <c r="J1680" s="912" t="s">
        <v>21772</v>
      </c>
      <c r="K1680" s="121" t="s">
        <v>6136</v>
      </c>
      <c r="L1680" s="104" t="s">
        <v>6477</v>
      </c>
      <c r="M1680" s="104" t="s">
        <v>5993</v>
      </c>
      <c r="N1680" s="120">
        <v>41235</v>
      </c>
      <c r="O1680" s="107">
        <v>150000000</v>
      </c>
      <c r="P1680" s="105" t="s">
        <v>15894</v>
      </c>
      <c r="Q1680" s="120">
        <v>41791</v>
      </c>
      <c r="R1680" s="105">
        <v>123655675</v>
      </c>
      <c r="S1680" s="146" t="s">
        <v>6086</v>
      </c>
      <c r="T1680" s="109">
        <v>42003</v>
      </c>
      <c r="U1680" s="116">
        <v>86565273</v>
      </c>
      <c r="V1680" s="109">
        <v>41974</v>
      </c>
      <c r="W1680" s="141">
        <v>86565273</v>
      </c>
      <c r="X1680" s="141">
        <v>0</v>
      </c>
      <c r="Y1680" s="141">
        <v>0</v>
      </c>
      <c r="Z1680" s="141">
        <v>0</v>
      </c>
      <c r="AA1680" s="114">
        <v>86565273</v>
      </c>
      <c r="AB1680" s="114"/>
      <c r="AC1680" s="132"/>
      <c r="AD1680" s="141"/>
      <c r="AE1680" s="106">
        <v>0</v>
      </c>
      <c r="AF1680" s="106">
        <v>0</v>
      </c>
      <c r="AG1680" s="106">
        <v>0</v>
      </c>
      <c r="AH1680" s="116"/>
      <c r="AI1680" s="116"/>
      <c r="AJ1680" s="116"/>
      <c r="AK1680" s="116"/>
      <c r="AL1680" s="116"/>
      <c r="AM1680" s="116"/>
      <c r="AN1680" s="114">
        <f t="shared" si="52"/>
        <v>86565273</v>
      </c>
      <c r="AO1680" s="114">
        <f t="shared" si="53"/>
        <v>0</v>
      </c>
      <c r="AP1680" s="114"/>
      <c r="AQ1680" s="114"/>
      <c r="AR1680" s="114"/>
      <c r="AS1680" s="114"/>
    </row>
    <row r="1681" spans="1:45" s="190" customFormat="1" ht="15" customHeight="1" x14ac:dyDescent="0.2">
      <c r="A1681" s="104"/>
      <c r="B1681" s="104">
        <f>VLOOKUP(BJB!$F$9:$F$5599,Ctrl!$B$4:$C$399,2,0)</f>
        <v>40</v>
      </c>
      <c r="C1681" s="104">
        <f>VLOOKUP(BJB!$G$9:$G$5599,Ctrl!$E$4:$F$399,2,0)</f>
        <v>1</v>
      </c>
      <c r="D1681" s="219">
        <v>1</v>
      </c>
      <c r="E1681" s="104" t="str">
        <f>VLOOKUP(BJB!$F$9:$F$5599,Ctrl!$B$4:$D$399,3,0)</f>
        <v>IV</v>
      </c>
      <c r="F1681" s="139" t="s">
        <v>10559</v>
      </c>
      <c r="G1681" s="139" t="s">
        <v>3393</v>
      </c>
      <c r="H1681" s="125" t="s">
        <v>6686</v>
      </c>
      <c r="I1681" s="220" t="e">
        <f>IF(G1680=BJB!#REF!,I1680+1,1)</f>
        <v>#REF!</v>
      </c>
      <c r="J1681" s="912" t="s">
        <v>21773</v>
      </c>
      <c r="K1681" s="121" t="s">
        <v>10853</v>
      </c>
      <c r="L1681" s="104" t="s">
        <v>6477</v>
      </c>
      <c r="M1681" s="104" t="s">
        <v>6055</v>
      </c>
      <c r="N1681" s="120">
        <v>41389</v>
      </c>
      <c r="O1681" s="107">
        <v>250000000</v>
      </c>
      <c r="P1681" s="105" t="s">
        <v>6222</v>
      </c>
      <c r="Q1681" s="120" t="s">
        <v>6222</v>
      </c>
      <c r="R1681" s="890">
        <v>0</v>
      </c>
      <c r="S1681" s="146" t="s">
        <v>6041</v>
      </c>
      <c r="T1681" s="109">
        <v>41973</v>
      </c>
      <c r="U1681" s="114">
        <v>130567370</v>
      </c>
      <c r="V1681" s="109" t="s">
        <v>6222</v>
      </c>
      <c r="W1681" s="141">
        <v>0</v>
      </c>
      <c r="X1681" s="141">
        <v>0</v>
      </c>
      <c r="Y1681" s="141">
        <v>0</v>
      </c>
      <c r="Z1681" s="141">
        <v>0</v>
      </c>
      <c r="AA1681" s="114">
        <v>81178668</v>
      </c>
      <c r="AB1681" s="114"/>
      <c r="AC1681" s="132"/>
      <c r="AD1681" s="141"/>
      <c r="AE1681" s="106">
        <v>0</v>
      </c>
      <c r="AF1681" s="106">
        <v>0</v>
      </c>
      <c r="AG1681" s="106">
        <v>0</v>
      </c>
      <c r="AH1681" s="114"/>
      <c r="AI1681" s="114"/>
      <c r="AJ1681" s="114"/>
      <c r="AK1681" s="114"/>
      <c r="AL1681" s="114"/>
      <c r="AM1681" s="114"/>
      <c r="AN1681" s="114">
        <f t="shared" si="52"/>
        <v>81178668</v>
      </c>
      <c r="AO1681" s="114">
        <f t="shared" si="53"/>
        <v>49388702</v>
      </c>
      <c r="AP1681" s="114"/>
      <c r="AQ1681" s="114"/>
      <c r="AR1681" s="114"/>
      <c r="AS1681" s="114"/>
    </row>
    <row r="1682" spans="1:45" s="190" customFormat="1" ht="15" customHeight="1" x14ac:dyDescent="0.2">
      <c r="A1682" s="104"/>
      <c r="B1682" s="104">
        <f>VLOOKUP(BJB!$F$9:$F$5599,Ctrl!$B$4:$C$399,2,0)</f>
        <v>40</v>
      </c>
      <c r="C1682" s="104">
        <f>VLOOKUP(BJB!$G$9:$G$5599,Ctrl!$E$4:$F$399,2,0)</f>
        <v>1</v>
      </c>
      <c r="D1682" s="219">
        <v>1</v>
      </c>
      <c r="E1682" s="104" t="str">
        <f>VLOOKUP(BJB!$F$9:$F$5599,Ctrl!$B$4:$D$399,3,0)</f>
        <v>IV</v>
      </c>
      <c r="F1682" s="139" t="s">
        <v>10559</v>
      </c>
      <c r="G1682" s="139" t="s">
        <v>3393</v>
      </c>
      <c r="H1682" s="125">
        <v>1120426000336</v>
      </c>
      <c r="I1682" s="220"/>
      <c r="J1682" s="912"/>
      <c r="K1682" s="108" t="s">
        <v>11140</v>
      </c>
      <c r="L1682" s="104" t="s">
        <v>6477</v>
      </c>
      <c r="M1682" s="104" t="s">
        <v>10109</v>
      </c>
      <c r="N1682" s="120">
        <v>41085</v>
      </c>
      <c r="O1682" s="105">
        <v>115000000</v>
      </c>
      <c r="P1682" s="105"/>
      <c r="Q1682" s="120"/>
      <c r="R1682" s="105"/>
      <c r="S1682" s="146" t="s">
        <v>10113</v>
      </c>
      <c r="T1682" s="109">
        <v>42389</v>
      </c>
      <c r="U1682" s="141">
        <v>37850391</v>
      </c>
      <c r="V1682" s="109"/>
      <c r="W1682" s="141"/>
      <c r="X1682" s="141"/>
      <c r="Y1682" s="141"/>
      <c r="Z1682" s="141"/>
      <c r="AA1682" s="114">
        <v>6747246</v>
      </c>
      <c r="AB1682" s="114"/>
      <c r="AC1682" s="132"/>
      <c r="AD1682" s="141"/>
      <c r="AE1682" s="106">
        <v>0</v>
      </c>
      <c r="AF1682" s="106">
        <v>0</v>
      </c>
      <c r="AG1682" s="106">
        <v>0</v>
      </c>
      <c r="AH1682" s="141"/>
      <c r="AI1682" s="141"/>
      <c r="AJ1682" s="141"/>
      <c r="AK1682" s="141"/>
      <c r="AL1682" s="141"/>
      <c r="AM1682" s="141"/>
      <c r="AN1682" s="114">
        <f t="shared" si="52"/>
        <v>6747246</v>
      </c>
      <c r="AO1682" s="114">
        <f t="shared" si="53"/>
        <v>31103145</v>
      </c>
      <c r="AP1682" s="114"/>
      <c r="AQ1682" s="114"/>
      <c r="AR1682" s="114"/>
      <c r="AS1682" s="114"/>
    </row>
    <row r="1683" spans="1:45" s="190" customFormat="1" ht="15" customHeight="1" x14ac:dyDescent="0.2">
      <c r="A1683" s="104"/>
      <c r="B1683" s="104">
        <f>VLOOKUP(BJB!$F$9:$F$5599,Ctrl!$B$4:$C$399,2,0)</f>
        <v>40</v>
      </c>
      <c r="C1683" s="104">
        <f>VLOOKUP(BJB!$G$9:$G$5599,Ctrl!$E$4:$F$399,2,0)</f>
        <v>2</v>
      </c>
      <c r="D1683" s="219">
        <v>1</v>
      </c>
      <c r="E1683" s="104" t="str">
        <f>VLOOKUP(BJB!$F$9:$F$5599,Ctrl!$B$4:$D$399,3,0)</f>
        <v>IV</v>
      </c>
      <c r="F1683" s="139" t="s">
        <v>10559</v>
      </c>
      <c r="G1683" s="139" t="s">
        <v>3361</v>
      </c>
      <c r="H1683" s="125"/>
      <c r="I1683" s="220"/>
      <c r="J1683" s="912" t="s">
        <v>21774</v>
      </c>
      <c r="K1683" s="121" t="s">
        <v>348</v>
      </c>
      <c r="L1683" s="104" t="s">
        <v>6477</v>
      </c>
      <c r="M1683" s="104" t="s">
        <v>4999</v>
      </c>
      <c r="N1683" s="120">
        <v>41256</v>
      </c>
      <c r="O1683" s="105">
        <v>100000000</v>
      </c>
      <c r="P1683" s="105" t="s">
        <v>6222</v>
      </c>
      <c r="Q1683" s="120" t="s">
        <v>6222</v>
      </c>
      <c r="R1683" s="890">
        <v>0</v>
      </c>
      <c r="S1683" s="146" t="s">
        <v>10194</v>
      </c>
      <c r="T1683" s="109">
        <v>42458</v>
      </c>
      <c r="U1683" s="141">
        <v>17003467</v>
      </c>
      <c r="V1683" s="109" t="s">
        <v>6222</v>
      </c>
      <c r="W1683" s="141">
        <v>0</v>
      </c>
      <c r="X1683" s="141">
        <v>0</v>
      </c>
      <c r="Y1683" s="141">
        <v>0</v>
      </c>
      <c r="Z1683" s="141">
        <v>0</v>
      </c>
      <c r="AA1683" s="114">
        <v>0</v>
      </c>
      <c r="AB1683" s="114"/>
      <c r="AC1683" s="132"/>
      <c r="AD1683" s="141"/>
      <c r="AE1683" s="106">
        <v>0</v>
      </c>
      <c r="AF1683" s="106">
        <v>0</v>
      </c>
      <c r="AG1683" s="106">
        <v>0</v>
      </c>
      <c r="AH1683" s="141"/>
      <c r="AI1683" s="141"/>
      <c r="AJ1683" s="141"/>
      <c r="AK1683" s="141"/>
      <c r="AL1683" s="141"/>
      <c r="AM1683" s="141"/>
      <c r="AN1683" s="114">
        <f t="shared" si="52"/>
        <v>0</v>
      </c>
      <c r="AO1683" s="114">
        <f t="shared" si="53"/>
        <v>17003467</v>
      </c>
      <c r="AP1683" s="114"/>
      <c r="AQ1683" s="114"/>
      <c r="AR1683" s="114"/>
      <c r="AS1683" s="114"/>
    </row>
    <row r="1684" spans="1:45" s="190" customFormat="1" ht="15" customHeight="1" x14ac:dyDescent="0.2">
      <c r="A1684" s="104"/>
      <c r="B1684" s="104">
        <f>VLOOKUP(BJB!$F$9:$F$5599,Ctrl!$B$4:$C$399,2,0)</f>
        <v>40</v>
      </c>
      <c r="C1684" s="104">
        <f>VLOOKUP(BJB!$G$9:$G$5599,Ctrl!$E$4:$F$399,2,0)</f>
        <v>2</v>
      </c>
      <c r="D1684" s="219">
        <v>1</v>
      </c>
      <c r="E1684" s="104" t="str">
        <f>VLOOKUP(BJB!$F$9:$F$5599,Ctrl!$B$4:$D$399,3,0)</f>
        <v>IV</v>
      </c>
      <c r="F1684" s="139" t="s">
        <v>10559</v>
      </c>
      <c r="G1684" s="139" t="s">
        <v>3361</v>
      </c>
      <c r="H1684" s="125">
        <v>1110725000397</v>
      </c>
      <c r="I1684" s="220"/>
      <c r="J1684" s="912" t="s">
        <v>21775</v>
      </c>
      <c r="K1684" s="121" t="s">
        <v>8127</v>
      </c>
      <c r="L1684" s="104" t="s">
        <v>6477</v>
      </c>
      <c r="M1684" s="104" t="s">
        <v>10183</v>
      </c>
      <c r="N1684" s="120">
        <v>40795</v>
      </c>
      <c r="O1684" s="105">
        <v>100000000</v>
      </c>
      <c r="P1684" s="105" t="s">
        <v>6222</v>
      </c>
      <c r="Q1684" s="120" t="s">
        <v>6222</v>
      </c>
      <c r="R1684" s="890">
        <v>0</v>
      </c>
      <c r="S1684" s="146" t="s">
        <v>10194</v>
      </c>
      <c r="T1684" s="109">
        <v>42458</v>
      </c>
      <c r="U1684" s="141">
        <v>5833344</v>
      </c>
      <c r="V1684" s="109" t="s">
        <v>6222</v>
      </c>
      <c r="W1684" s="141">
        <v>0</v>
      </c>
      <c r="X1684" s="141">
        <v>0</v>
      </c>
      <c r="Y1684" s="141">
        <v>0</v>
      </c>
      <c r="Z1684" s="141">
        <v>0</v>
      </c>
      <c r="AA1684" s="114">
        <v>278203</v>
      </c>
      <c r="AB1684" s="114"/>
      <c r="AC1684" s="132"/>
      <c r="AD1684" s="141"/>
      <c r="AE1684" s="106">
        <v>0</v>
      </c>
      <c r="AF1684" s="106">
        <v>0</v>
      </c>
      <c r="AG1684" s="106">
        <v>0</v>
      </c>
      <c r="AH1684" s="141"/>
      <c r="AI1684" s="141"/>
      <c r="AJ1684" s="141"/>
      <c r="AK1684" s="141"/>
      <c r="AL1684" s="141"/>
      <c r="AM1684" s="141"/>
      <c r="AN1684" s="114">
        <f t="shared" si="52"/>
        <v>278203</v>
      </c>
      <c r="AO1684" s="114">
        <f t="shared" si="53"/>
        <v>5555141</v>
      </c>
      <c r="AP1684" s="114"/>
      <c r="AQ1684" s="114"/>
      <c r="AR1684" s="114"/>
      <c r="AS1684" s="114"/>
    </row>
    <row r="1685" spans="1:45" s="190" customFormat="1" ht="15" customHeight="1" x14ac:dyDescent="0.2">
      <c r="A1685" s="104"/>
      <c r="B1685" s="104">
        <f>VLOOKUP(BJB!$F$9:$F$5599,Ctrl!$B$4:$C$399,2,0)</f>
        <v>40</v>
      </c>
      <c r="C1685" s="104">
        <f>VLOOKUP(BJB!$G$9:$G$5599,Ctrl!$E$4:$F$399,2,0)</f>
        <v>2</v>
      </c>
      <c r="D1685" s="219">
        <v>1</v>
      </c>
      <c r="E1685" s="104" t="str">
        <f>VLOOKUP(BJB!$F$9:$F$5599,Ctrl!$B$4:$D$399,3,0)</f>
        <v>IV</v>
      </c>
      <c r="F1685" s="139" t="s">
        <v>10559</v>
      </c>
      <c r="G1685" s="139" t="s">
        <v>3361</v>
      </c>
      <c r="H1685" s="125"/>
      <c r="I1685" s="220"/>
      <c r="J1685" s="912" t="s">
        <v>21776</v>
      </c>
      <c r="K1685" s="121" t="s">
        <v>9672</v>
      </c>
      <c r="L1685" s="104" t="s">
        <v>6477</v>
      </c>
      <c r="M1685" s="104" t="s">
        <v>6242</v>
      </c>
      <c r="N1685" s="120">
        <v>41162</v>
      </c>
      <c r="O1685" s="105">
        <v>40000000</v>
      </c>
      <c r="P1685" s="105" t="s">
        <v>6222</v>
      </c>
      <c r="Q1685" s="120" t="s">
        <v>6222</v>
      </c>
      <c r="R1685" s="890">
        <v>0</v>
      </c>
      <c r="S1685" s="146" t="s">
        <v>8747</v>
      </c>
      <c r="T1685" s="109">
        <v>42333</v>
      </c>
      <c r="U1685" s="141">
        <v>7323135</v>
      </c>
      <c r="V1685" s="109" t="s">
        <v>6222</v>
      </c>
      <c r="W1685" s="141">
        <v>0</v>
      </c>
      <c r="X1685" s="141">
        <v>0</v>
      </c>
      <c r="Y1685" s="141">
        <v>0</v>
      </c>
      <c r="Z1685" s="141">
        <v>0</v>
      </c>
      <c r="AA1685" s="114">
        <v>0</v>
      </c>
      <c r="AB1685" s="114"/>
      <c r="AC1685" s="132"/>
      <c r="AD1685" s="141"/>
      <c r="AE1685" s="106">
        <v>0</v>
      </c>
      <c r="AF1685" s="106">
        <v>0</v>
      </c>
      <c r="AG1685" s="106">
        <v>0</v>
      </c>
      <c r="AH1685" s="141"/>
      <c r="AI1685" s="141"/>
      <c r="AJ1685" s="141"/>
      <c r="AK1685" s="141"/>
      <c r="AL1685" s="141"/>
      <c r="AM1685" s="141"/>
      <c r="AN1685" s="114">
        <f t="shared" si="52"/>
        <v>0</v>
      </c>
      <c r="AO1685" s="114">
        <f t="shared" si="53"/>
        <v>7323135</v>
      </c>
      <c r="AP1685" s="114"/>
      <c r="AQ1685" s="114"/>
      <c r="AR1685" s="114"/>
      <c r="AS1685" s="114"/>
    </row>
    <row r="1686" spans="1:45" s="190" customFormat="1" ht="15" customHeight="1" x14ac:dyDescent="0.2">
      <c r="A1686" s="104"/>
      <c r="B1686" s="104">
        <f>VLOOKUP(BJB!$F$9:$F$5599,Ctrl!$B$4:$C$399,2,0)</f>
        <v>40</v>
      </c>
      <c r="C1686" s="104">
        <f>VLOOKUP(BJB!$G$9:$G$5599,Ctrl!$E$4:$F$399,2,0)</f>
        <v>2</v>
      </c>
      <c r="D1686" s="219">
        <v>1</v>
      </c>
      <c r="E1686" s="104" t="str">
        <f>VLOOKUP(BJB!$F$9:$F$5599,Ctrl!$B$4:$D$399,3,0)</f>
        <v>IV</v>
      </c>
      <c r="F1686" s="139" t="s">
        <v>10559</v>
      </c>
      <c r="G1686" s="139" t="s">
        <v>3361</v>
      </c>
      <c r="H1686" s="684">
        <v>1120423000290</v>
      </c>
      <c r="I1686" s="220"/>
      <c r="J1686" s="912" t="s">
        <v>21777</v>
      </c>
      <c r="K1686" s="121" t="s">
        <v>7832</v>
      </c>
      <c r="L1686" s="104" t="s">
        <v>6477</v>
      </c>
      <c r="M1686" s="104" t="s">
        <v>8743</v>
      </c>
      <c r="N1686" s="120">
        <v>41058</v>
      </c>
      <c r="O1686" s="105">
        <v>50000000</v>
      </c>
      <c r="P1686" s="105" t="s">
        <v>6222</v>
      </c>
      <c r="Q1686" s="120" t="s">
        <v>6222</v>
      </c>
      <c r="R1686" s="890">
        <v>0</v>
      </c>
      <c r="S1686" s="146" t="s">
        <v>8747</v>
      </c>
      <c r="T1686" s="109">
        <v>42333</v>
      </c>
      <c r="U1686" s="141">
        <v>6805553</v>
      </c>
      <c r="V1686" s="109" t="s">
        <v>6222</v>
      </c>
      <c r="W1686" s="141">
        <v>0</v>
      </c>
      <c r="X1686" s="141">
        <v>0</v>
      </c>
      <c r="Y1686" s="141">
        <v>0</v>
      </c>
      <c r="Z1686" s="141">
        <v>0</v>
      </c>
      <c r="AA1686" s="114">
        <v>0</v>
      </c>
      <c r="AB1686" s="114"/>
      <c r="AC1686" s="132"/>
      <c r="AD1686" s="141"/>
      <c r="AE1686" s="106">
        <v>0</v>
      </c>
      <c r="AF1686" s="106">
        <v>0</v>
      </c>
      <c r="AG1686" s="106">
        <v>0</v>
      </c>
      <c r="AH1686" s="141"/>
      <c r="AI1686" s="141"/>
      <c r="AJ1686" s="141"/>
      <c r="AK1686" s="141"/>
      <c r="AL1686" s="141"/>
      <c r="AM1686" s="141"/>
      <c r="AN1686" s="114">
        <f t="shared" si="52"/>
        <v>0</v>
      </c>
      <c r="AO1686" s="114">
        <f t="shared" si="53"/>
        <v>6805553</v>
      </c>
      <c r="AP1686" s="114"/>
      <c r="AQ1686" s="114"/>
      <c r="AR1686" s="114"/>
      <c r="AS1686" s="114"/>
    </row>
    <row r="1687" spans="1:45" s="190" customFormat="1" ht="15" customHeight="1" x14ac:dyDescent="0.2">
      <c r="A1687" s="104"/>
      <c r="B1687" s="104">
        <f>VLOOKUP(BJB!$F$9:$F$5599,Ctrl!$B$4:$C$399,2,0)</f>
        <v>40</v>
      </c>
      <c r="C1687" s="104">
        <f>VLOOKUP(BJB!$G$9:$G$5599,Ctrl!$E$4:$F$399,2,0)</f>
        <v>4</v>
      </c>
      <c r="D1687" s="219">
        <v>1</v>
      </c>
      <c r="E1687" s="104" t="str">
        <f>VLOOKUP(BJB!$F$9:$F$5599,Ctrl!$B$4:$D$399,3,0)</f>
        <v>IV</v>
      </c>
      <c r="F1687" s="139" t="s">
        <v>10559</v>
      </c>
      <c r="G1687" s="139" t="s">
        <v>5987</v>
      </c>
      <c r="H1687" s="125"/>
      <c r="I1687" s="220"/>
      <c r="J1687" s="912" t="s">
        <v>21778</v>
      </c>
      <c r="K1687" s="121" t="s">
        <v>7831</v>
      </c>
      <c r="L1687" s="104" t="s">
        <v>6477</v>
      </c>
      <c r="M1687" s="104" t="s">
        <v>6241</v>
      </c>
      <c r="N1687" s="120">
        <v>41200</v>
      </c>
      <c r="O1687" s="105">
        <v>40000000</v>
      </c>
      <c r="P1687" s="105" t="s">
        <v>6222</v>
      </c>
      <c r="Q1687" s="120" t="s">
        <v>6222</v>
      </c>
      <c r="R1687" s="890">
        <v>0</v>
      </c>
      <c r="S1687" s="146" t="s">
        <v>8749</v>
      </c>
      <c r="T1687" s="109">
        <v>42333</v>
      </c>
      <c r="U1687" s="141">
        <v>14539976</v>
      </c>
      <c r="V1687" s="109" t="s">
        <v>6222</v>
      </c>
      <c r="W1687" s="141">
        <v>0</v>
      </c>
      <c r="X1687" s="141">
        <v>0</v>
      </c>
      <c r="Y1687" s="141">
        <v>0</v>
      </c>
      <c r="Z1687" s="141">
        <v>0</v>
      </c>
      <c r="AA1687" s="114">
        <v>0</v>
      </c>
      <c r="AB1687" s="114"/>
      <c r="AC1687" s="132"/>
      <c r="AD1687" s="141"/>
      <c r="AE1687" s="106">
        <v>0</v>
      </c>
      <c r="AF1687" s="106">
        <v>0</v>
      </c>
      <c r="AG1687" s="106">
        <v>0</v>
      </c>
      <c r="AH1687" s="141"/>
      <c r="AI1687" s="141"/>
      <c r="AJ1687" s="141"/>
      <c r="AK1687" s="141"/>
      <c r="AL1687" s="141"/>
      <c r="AM1687" s="141"/>
      <c r="AN1687" s="114">
        <f t="shared" si="52"/>
        <v>0</v>
      </c>
      <c r="AO1687" s="114">
        <f t="shared" si="53"/>
        <v>14539976</v>
      </c>
      <c r="AP1687" s="114"/>
      <c r="AQ1687" s="114"/>
      <c r="AR1687" s="114"/>
      <c r="AS1687" s="114"/>
    </row>
    <row r="1688" spans="1:45" s="190" customFormat="1" ht="15" customHeight="1" x14ac:dyDescent="0.2">
      <c r="A1688" s="104"/>
      <c r="B1688" s="104">
        <f>VLOOKUP(BJB!$F$9:$F$5599,Ctrl!$B$4:$C$399,2,0)</f>
        <v>40</v>
      </c>
      <c r="C1688" s="104">
        <f>VLOOKUP(BJB!$G$9:$G$5599,Ctrl!$E$4:$F$399,2,0)</f>
        <v>3</v>
      </c>
      <c r="D1688" s="219">
        <v>1</v>
      </c>
      <c r="E1688" s="104" t="str">
        <f>VLOOKUP(BJB!$F$9:$F$5599,Ctrl!$B$4:$D$399,3,0)</f>
        <v>IV</v>
      </c>
      <c r="F1688" s="139" t="s">
        <v>10559</v>
      </c>
      <c r="G1688" s="139" t="s">
        <v>3345</v>
      </c>
      <c r="H1688" s="125"/>
      <c r="I1688" s="220"/>
      <c r="J1688" s="912" t="s">
        <v>21779</v>
      </c>
      <c r="K1688" s="121" t="s">
        <v>10093</v>
      </c>
      <c r="L1688" s="104" t="s">
        <v>6477</v>
      </c>
      <c r="M1688" s="104" t="s">
        <v>5996</v>
      </c>
      <c r="N1688" s="120">
        <v>41129</v>
      </c>
      <c r="O1688" s="105">
        <v>50000000</v>
      </c>
      <c r="P1688" s="105" t="s">
        <v>6222</v>
      </c>
      <c r="Q1688" s="120" t="s">
        <v>6222</v>
      </c>
      <c r="R1688" s="890">
        <v>0</v>
      </c>
      <c r="S1688" s="146" t="s">
        <v>8751</v>
      </c>
      <c r="T1688" s="109">
        <v>42333</v>
      </c>
      <c r="U1688" s="141">
        <v>8584395</v>
      </c>
      <c r="V1688" s="109" t="s">
        <v>6222</v>
      </c>
      <c r="W1688" s="141">
        <v>0</v>
      </c>
      <c r="X1688" s="141">
        <v>0</v>
      </c>
      <c r="Y1688" s="141">
        <v>0</v>
      </c>
      <c r="Z1688" s="141">
        <v>0</v>
      </c>
      <c r="AA1688" s="114">
        <v>0</v>
      </c>
      <c r="AB1688" s="114"/>
      <c r="AC1688" s="132"/>
      <c r="AD1688" s="141"/>
      <c r="AE1688" s="106">
        <v>0</v>
      </c>
      <c r="AF1688" s="106">
        <v>0</v>
      </c>
      <c r="AG1688" s="106">
        <v>0</v>
      </c>
      <c r="AH1688" s="141"/>
      <c r="AI1688" s="141"/>
      <c r="AJ1688" s="141"/>
      <c r="AK1688" s="141"/>
      <c r="AL1688" s="141"/>
      <c r="AM1688" s="141"/>
      <c r="AN1688" s="114">
        <f t="shared" si="52"/>
        <v>0</v>
      </c>
      <c r="AO1688" s="114">
        <f t="shared" si="53"/>
        <v>8584395</v>
      </c>
      <c r="AP1688" s="114"/>
      <c r="AQ1688" s="114"/>
      <c r="AR1688" s="114"/>
      <c r="AS1688" s="114"/>
    </row>
    <row r="1689" spans="1:45" s="190" customFormat="1" ht="15" customHeight="1" x14ac:dyDescent="0.2">
      <c r="A1689" s="104"/>
      <c r="B1689" s="104">
        <f>VLOOKUP(BJB!$F$9:$F$5599,Ctrl!$B$4:$C$399,2,0)</f>
        <v>40</v>
      </c>
      <c r="C1689" s="104">
        <f>VLOOKUP(BJB!$G$9:$G$5599,Ctrl!$E$4:$F$399,2,0)</f>
        <v>6</v>
      </c>
      <c r="D1689" s="219">
        <v>1</v>
      </c>
      <c r="E1689" s="104" t="str">
        <f>VLOOKUP(BJB!$F$9:$F$5599,Ctrl!$B$4:$D$399,3,0)</f>
        <v>IV</v>
      </c>
      <c r="F1689" s="139" t="s">
        <v>10559</v>
      </c>
      <c r="G1689" s="139" t="s">
        <v>10333</v>
      </c>
      <c r="H1689" s="125"/>
      <c r="I1689" s="220"/>
      <c r="J1689" s="912" t="s">
        <v>21780</v>
      </c>
      <c r="K1689" s="121" t="s">
        <v>348</v>
      </c>
      <c r="L1689" s="104" t="s">
        <v>6477</v>
      </c>
      <c r="M1689" s="104" t="s">
        <v>7871</v>
      </c>
      <c r="N1689" s="120">
        <v>41290</v>
      </c>
      <c r="O1689" s="105">
        <v>150000000</v>
      </c>
      <c r="P1689" s="105" t="s">
        <v>6222</v>
      </c>
      <c r="Q1689" s="120" t="s">
        <v>6222</v>
      </c>
      <c r="R1689" s="890">
        <v>0</v>
      </c>
      <c r="S1689" s="146" t="s">
        <v>8753</v>
      </c>
      <c r="T1689" s="109">
        <v>42333</v>
      </c>
      <c r="U1689" s="141">
        <v>46936201</v>
      </c>
      <c r="V1689" s="109" t="s">
        <v>6222</v>
      </c>
      <c r="W1689" s="141">
        <v>0</v>
      </c>
      <c r="X1689" s="141">
        <v>0</v>
      </c>
      <c r="Y1689" s="141">
        <v>0</v>
      </c>
      <c r="Z1689" s="141">
        <v>0</v>
      </c>
      <c r="AA1689" s="114">
        <v>16635998</v>
      </c>
      <c r="AB1689" s="114"/>
      <c r="AC1689" s="221"/>
      <c r="AD1689" s="141"/>
      <c r="AE1689" s="106">
        <v>0</v>
      </c>
      <c r="AF1689" s="106">
        <v>0</v>
      </c>
      <c r="AG1689" s="106">
        <v>0</v>
      </c>
      <c r="AH1689" s="141"/>
      <c r="AI1689" s="141"/>
      <c r="AJ1689" s="141"/>
      <c r="AK1689" s="141"/>
      <c r="AL1689" s="141"/>
      <c r="AM1689" s="141"/>
      <c r="AN1689" s="114">
        <f t="shared" si="52"/>
        <v>16635998</v>
      </c>
      <c r="AO1689" s="114">
        <f t="shared" si="53"/>
        <v>30300203</v>
      </c>
      <c r="AP1689" s="114"/>
      <c r="AQ1689" s="114"/>
      <c r="AR1689" s="114"/>
      <c r="AS1689" s="114"/>
    </row>
    <row r="1690" spans="1:45" s="190" customFormat="1" ht="15" customHeight="1" x14ac:dyDescent="0.2">
      <c r="A1690" s="104"/>
      <c r="B1690" s="104">
        <f>VLOOKUP(BJB!$F$9:$F$5599,Ctrl!$B$4:$C$399,2,0)</f>
        <v>40</v>
      </c>
      <c r="C1690" s="104">
        <f>VLOOKUP(BJB!$G$9:$G$5599,Ctrl!$E$4:$F$399,2,0)</f>
        <v>0</v>
      </c>
      <c r="D1690" s="219">
        <v>1</v>
      </c>
      <c r="E1690" s="104" t="str">
        <f>VLOOKUP(BJB!$F$9:$F$5599,Ctrl!$B$4:$D$399,3,0)</f>
        <v>IV</v>
      </c>
      <c r="F1690" s="139" t="s">
        <v>10559</v>
      </c>
      <c r="G1690" s="139" t="s">
        <v>10137</v>
      </c>
      <c r="H1690" s="125"/>
      <c r="I1690" s="220" t="e">
        <f>IF(G1689=BJB!#REF!,I1689+1,1)</f>
        <v>#REF!</v>
      </c>
      <c r="J1690" s="912" t="s">
        <v>21781</v>
      </c>
      <c r="K1690" s="121" t="s">
        <v>7366</v>
      </c>
      <c r="L1690" s="104" t="s">
        <v>6476</v>
      </c>
      <c r="M1690" s="104" t="s">
        <v>7374</v>
      </c>
      <c r="N1690" s="120">
        <v>40891</v>
      </c>
      <c r="O1690" s="105">
        <v>126833438</v>
      </c>
      <c r="P1690" s="105" t="s">
        <v>15895</v>
      </c>
      <c r="Q1690" s="120">
        <v>42006</v>
      </c>
      <c r="R1690" s="105">
        <v>69131412</v>
      </c>
      <c r="S1690" s="146" t="s">
        <v>7378</v>
      </c>
      <c r="T1690" s="109">
        <v>42093</v>
      </c>
      <c r="U1690" s="141">
        <v>69131412</v>
      </c>
      <c r="V1690" s="109">
        <v>42093</v>
      </c>
      <c r="W1690" s="141">
        <v>69131412</v>
      </c>
      <c r="X1690" s="141">
        <v>0</v>
      </c>
      <c r="Y1690" s="141">
        <v>0</v>
      </c>
      <c r="Z1690" s="141">
        <v>0</v>
      </c>
      <c r="AA1690" s="114">
        <v>0</v>
      </c>
      <c r="AB1690" s="114"/>
      <c r="AC1690" s="132"/>
      <c r="AD1690" s="141"/>
      <c r="AE1690" s="106">
        <v>0</v>
      </c>
      <c r="AF1690" s="106">
        <v>0</v>
      </c>
      <c r="AG1690" s="106">
        <v>0</v>
      </c>
      <c r="AH1690" s="141"/>
      <c r="AI1690" s="141"/>
      <c r="AJ1690" s="141"/>
      <c r="AK1690" s="141"/>
      <c r="AL1690" s="141"/>
      <c r="AM1690" s="141"/>
      <c r="AN1690" s="114">
        <f t="shared" si="52"/>
        <v>0</v>
      </c>
      <c r="AO1690" s="114">
        <f t="shared" si="53"/>
        <v>69131412</v>
      </c>
      <c r="AP1690" s="114"/>
      <c r="AQ1690" s="114"/>
      <c r="AR1690" s="114"/>
      <c r="AS1690" s="114"/>
    </row>
    <row r="1691" spans="1:45" s="190" customFormat="1" ht="15" customHeight="1" x14ac:dyDescent="0.2">
      <c r="A1691" s="104"/>
      <c r="B1691" s="104">
        <f>VLOOKUP(BJB!$F$9:$F$5599,Ctrl!$B$4:$C$399,2,0)</f>
        <v>40</v>
      </c>
      <c r="C1691" s="104">
        <f>VLOOKUP(BJB!$G$9:$G$5599,Ctrl!$E$4:$F$399,2,0)</f>
        <v>0</v>
      </c>
      <c r="D1691" s="219">
        <v>1</v>
      </c>
      <c r="E1691" s="104" t="str">
        <f>VLOOKUP(BJB!$F$9:$F$5599,Ctrl!$B$4:$D$399,3,0)</f>
        <v>IV</v>
      </c>
      <c r="F1691" s="139" t="s">
        <v>10559</v>
      </c>
      <c r="G1691" s="139" t="s">
        <v>10137</v>
      </c>
      <c r="H1691" s="125"/>
      <c r="I1691" s="220" t="e">
        <f>IF(G1690=BJB!#REF!,I1690+1,1)</f>
        <v>#REF!</v>
      </c>
      <c r="J1691" s="912" t="s">
        <v>21782</v>
      </c>
      <c r="K1691" s="121" t="s">
        <v>3229</v>
      </c>
      <c r="L1691" s="104" t="s">
        <v>8018</v>
      </c>
      <c r="M1691" s="104" t="s">
        <v>3230</v>
      </c>
      <c r="N1691" s="109">
        <v>38572</v>
      </c>
      <c r="O1691" s="114">
        <v>170000000</v>
      </c>
      <c r="P1691" s="105" t="s">
        <v>6222</v>
      </c>
      <c r="Q1691" s="120" t="s">
        <v>6222</v>
      </c>
      <c r="R1691" s="890">
        <v>0</v>
      </c>
      <c r="S1691" s="108" t="s">
        <v>7252</v>
      </c>
      <c r="T1691" s="120">
        <v>39055</v>
      </c>
      <c r="U1691" s="114">
        <v>62513003</v>
      </c>
      <c r="V1691" s="109" t="s">
        <v>6222</v>
      </c>
      <c r="W1691" s="141">
        <v>0</v>
      </c>
      <c r="X1691" s="141">
        <v>0</v>
      </c>
      <c r="Y1691" s="141">
        <v>0</v>
      </c>
      <c r="Z1691" s="141">
        <v>0</v>
      </c>
      <c r="AA1691" s="114">
        <v>46978502</v>
      </c>
      <c r="AB1691" s="114"/>
      <c r="AC1691" s="114"/>
      <c r="AD1691" s="141"/>
      <c r="AE1691" s="106">
        <v>0</v>
      </c>
      <c r="AF1691" s="106">
        <v>0</v>
      </c>
      <c r="AG1691" s="106">
        <v>0</v>
      </c>
      <c r="AH1691" s="114"/>
      <c r="AI1691" s="114"/>
      <c r="AJ1691" s="114"/>
      <c r="AK1691" s="114"/>
      <c r="AL1691" s="114"/>
      <c r="AM1691" s="114"/>
      <c r="AN1691" s="114">
        <f t="shared" si="52"/>
        <v>46978502</v>
      </c>
      <c r="AO1691" s="114">
        <f t="shared" si="53"/>
        <v>15534501</v>
      </c>
      <c r="AP1691" s="114"/>
      <c r="AQ1691" s="114"/>
      <c r="AR1691" s="114"/>
      <c r="AS1691" s="114"/>
    </row>
    <row r="1692" spans="1:45" s="190" customFormat="1" ht="15" customHeight="1" x14ac:dyDescent="0.2">
      <c r="A1692" s="104"/>
      <c r="B1692" s="104">
        <f>VLOOKUP(BJB!$F$9:$F$5599,Ctrl!$B$4:$C$399,2,0)</f>
        <v>40</v>
      </c>
      <c r="C1692" s="104">
        <f>VLOOKUP(BJB!$G$9:$G$5599,Ctrl!$E$4:$F$399,2,0)</f>
        <v>0</v>
      </c>
      <c r="D1692" s="219">
        <v>1</v>
      </c>
      <c r="E1692" s="104" t="str">
        <f>VLOOKUP(BJB!$F$9:$F$5599,Ctrl!$B$4:$D$399,3,0)</f>
        <v>IV</v>
      </c>
      <c r="F1692" s="139" t="s">
        <v>10559</v>
      </c>
      <c r="G1692" s="139" t="s">
        <v>10137</v>
      </c>
      <c r="H1692" s="125"/>
      <c r="I1692" s="220" t="e">
        <f>IF(G1691=BJB!#REF!,I1691+1,1)</f>
        <v>#REF!</v>
      </c>
      <c r="J1692" s="912" t="s">
        <v>21783</v>
      </c>
      <c r="K1692" s="121" t="s">
        <v>3231</v>
      </c>
      <c r="L1692" s="104" t="s">
        <v>8018</v>
      </c>
      <c r="M1692" s="104" t="s">
        <v>3232</v>
      </c>
      <c r="N1692" s="109">
        <v>39024</v>
      </c>
      <c r="O1692" s="114">
        <v>10000000</v>
      </c>
      <c r="P1692" s="105" t="s">
        <v>6222</v>
      </c>
      <c r="Q1692" s="120" t="s">
        <v>6222</v>
      </c>
      <c r="R1692" s="890">
        <v>0</v>
      </c>
      <c r="S1692" s="108" t="s">
        <v>7253</v>
      </c>
      <c r="T1692" s="120">
        <v>39161</v>
      </c>
      <c r="U1692" s="114">
        <v>7365783</v>
      </c>
      <c r="V1692" s="109" t="s">
        <v>6222</v>
      </c>
      <c r="W1692" s="141">
        <v>0</v>
      </c>
      <c r="X1692" s="141">
        <v>0</v>
      </c>
      <c r="Y1692" s="141">
        <v>0</v>
      </c>
      <c r="Z1692" s="141">
        <v>0</v>
      </c>
      <c r="AA1692" s="114">
        <v>7831708</v>
      </c>
      <c r="AB1692" s="114"/>
      <c r="AC1692" s="114"/>
      <c r="AD1692" s="141"/>
      <c r="AE1692" s="106">
        <v>0</v>
      </c>
      <c r="AF1692" s="106">
        <v>0</v>
      </c>
      <c r="AG1692" s="106">
        <v>0</v>
      </c>
      <c r="AH1692" s="114"/>
      <c r="AI1692" s="114"/>
      <c r="AJ1692" s="114"/>
      <c r="AK1692" s="114"/>
      <c r="AL1692" s="114"/>
      <c r="AM1692" s="114"/>
      <c r="AN1692" s="114">
        <f t="shared" si="52"/>
        <v>7831708</v>
      </c>
      <c r="AO1692" s="114">
        <f t="shared" si="53"/>
        <v>0</v>
      </c>
      <c r="AP1692" s="114"/>
      <c r="AQ1692" s="114"/>
      <c r="AR1692" s="114"/>
      <c r="AS1692" s="114"/>
    </row>
    <row r="1693" spans="1:45" s="190" customFormat="1" ht="15" customHeight="1" x14ac:dyDescent="0.2">
      <c r="A1693" s="104"/>
      <c r="B1693" s="104">
        <f>VLOOKUP(BJB!$F$9:$F$5599,Ctrl!$B$4:$C$399,2,0)</f>
        <v>40</v>
      </c>
      <c r="C1693" s="104">
        <f>VLOOKUP(BJB!$G$9:$G$5599,Ctrl!$E$4:$F$399,2,0)</f>
        <v>0</v>
      </c>
      <c r="D1693" s="219">
        <v>1</v>
      </c>
      <c r="E1693" s="104" t="str">
        <f>VLOOKUP(BJB!$F$9:$F$5599,Ctrl!$B$4:$D$399,3,0)</f>
        <v>IV</v>
      </c>
      <c r="F1693" s="139" t="s">
        <v>10559</v>
      </c>
      <c r="G1693" s="139" t="s">
        <v>10137</v>
      </c>
      <c r="H1693" s="231" t="s">
        <v>18606</v>
      </c>
      <c r="I1693" s="220" t="e">
        <f>IF(G1692=BJB!#REF!,I1692+1,1)</f>
        <v>#REF!</v>
      </c>
      <c r="J1693" s="891" t="s">
        <v>18338</v>
      </c>
      <c r="K1693" s="121" t="s">
        <v>3233</v>
      </c>
      <c r="L1693" s="104" t="s">
        <v>6477</v>
      </c>
      <c r="M1693" s="104" t="s">
        <v>2065</v>
      </c>
      <c r="N1693" s="109">
        <v>39471</v>
      </c>
      <c r="O1693" s="114">
        <v>100000000</v>
      </c>
      <c r="P1693" s="105" t="s">
        <v>6222</v>
      </c>
      <c r="Q1693" s="120" t="s">
        <v>6222</v>
      </c>
      <c r="R1693" s="890">
        <v>0</v>
      </c>
      <c r="S1693" s="108" t="s">
        <v>7254</v>
      </c>
      <c r="T1693" s="120">
        <v>39519</v>
      </c>
      <c r="U1693" s="114">
        <v>68357239</v>
      </c>
      <c r="V1693" s="109" t="s">
        <v>6222</v>
      </c>
      <c r="W1693" s="141">
        <v>0</v>
      </c>
      <c r="X1693" s="141">
        <v>0</v>
      </c>
      <c r="Y1693" s="141">
        <v>0</v>
      </c>
      <c r="Z1693" s="141">
        <v>0</v>
      </c>
      <c r="AA1693" s="114">
        <v>9382583</v>
      </c>
      <c r="AB1693" s="114">
        <v>776542</v>
      </c>
      <c r="AC1693" s="132"/>
      <c r="AD1693" s="141"/>
      <c r="AE1693" s="106">
        <v>0</v>
      </c>
      <c r="AF1693" s="106">
        <v>0</v>
      </c>
      <c r="AG1693" s="106">
        <v>0</v>
      </c>
      <c r="AH1693" s="222"/>
      <c r="AI1693" s="114"/>
      <c r="AJ1693" s="114"/>
      <c r="AK1693" s="114"/>
      <c r="AL1693" s="114"/>
      <c r="AM1693" s="114"/>
      <c r="AN1693" s="114">
        <f t="shared" si="52"/>
        <v>10159125</v>
      </c>
      <c r="AO1693" s="114">
        <f t="shared" si="53"/>
        <v>58198114</v>
      </c>
      <c r="AP1693" s="114"/>
      <c r="AQ1693" s="114"/>
      <c r="AR1693" s="114"/>
      <c r="AS1693" s="114"/>
    </row>
    <row r="1694" spans="1:45" s="190" customFormat="1" ht="15" customHeight="1" x14ac:dyDescent="0.2">
      <c r="A1694" s="104"/>
      <c r="B1694" s="104">
        <f>VLOOKUP(BJB!$F$9:$F$5599,Ctrl!$B$4:$C$399,2,0)</f>
        <v>40</v>
      </c>
      <c r="C1694" s="104">
        <f>VLOOKUP(BJB!$G$9:$G$5599,Ctrl!$E$4:$F$399,2,0)</f>
        <v>0</v>
      </c>
      <c r="D1694" s="219">
        <v>1</v>
      </c>
      <c r="E1694" s="104" t="str">
        <f>VLOOKUP(BJB!$F$9:$F$5599,Ctrl!$B$4:$D$399,3,0)</f>
        <v>IV</v>
      </c>
      <c r="F1694" s="139" t="s">
        <v>10559</v>
      </c>
      <c r="G1694" s="139" t="s">
        <v>10137</v>
      </c>
      <c r="H1694" s="125"/>
      <c r="I1694" s="220" t="e">
        <f>IF(G1693=BJB!#REF!,I1693+1,1)</f>
        <v>#REF!</v>
      </c>
      <c r="J1694" s="912" t="s">
        <v>21784</v>
      </c>
      <c r="K1694" s="121" t="s">
        <v>3234</v>
      </c>
      <c r="L1694" s="104" t="s">
        <v>6477</v>
      </c>
      <c r="M1694" s="104" t="s">
        <v>3235</v>
      </c>
      <c r="N1694" s="120">
        <v>39618</v>
      </c>
      <c r="O1694" s="114">
        <v>50000000</v>
      </c>
      <c r="P1694" s="105" t="s">
        <v>6222</v>
      </c>
      <c r="Q1694" s="120" t="s">
        <v>6222</v>
      </c>
      <c r="R1694" s="890">
        <v>0</v>
      </c>
      <c r="S1694" s="108" t="s">
        <v>7255</v>
      </c>
      <c r="T1694" s="120">
        <v>40086</v>
      </c>
      <c r="U1694" s="114">
        <v>37500000</v>
      </c>
      <c r="V1694" s="109" t="s">
        <v>6222</v>
      </c>
      <c r="W1694" s="141">
        <v>0</v>
      </c>
      <c r="X1694" s="141">
        <v>0</v>
      </c>
      <c r="Y1694" s="141">
        <v>0</v>
      </c>
      <c r="Z1694" s="141">
        <v>0</v>
      </c>
      <c r="AA1694" s="114">
        <v>1875000</v>
      </c>
      <c r="AB1694" s="114"/>
      <c r="AC1694" s="114"/>
      <c r="AD1694" s="141"/>
      <c r="AE1694" s="106">
        <v>0</v>
      </c>
      <c r="AF1694" s="106">
        <v>0</v>
      </c>
      <c r="AG1694" s="106">
        <v>0</v>
      </c>
      <c r="AH1694" s="114"/>
      <c r="AI1694" s="114"/>
      <c r="AJ1694" s="114"/>
      <c r="AK1694" s="114"/>
      <c r="AL1694" s="114"/>
      <c r="AM1694" s="114"/>
      <c r="AN1694" s="114">
        <f t="shared" si="52"/>
        <v>1875000</v>
      </c>
      <c r="AO1694" s="114">
        <f t="shared" si="53"/>
        <v>35625000</v>
      </c>
      <c r="AP1694" s="114"/>
      <c r="AQ1694" s="114"/>
      <c r="AR1694" s="114"/>
      <c r="AS1694" s="114"/>
    </row>
    <row r="1695" spans="1:45" s="190" customFormat="1" ht="15" customHeight="1" x14ac:dyDescent="0.2">
      <c r="A1695" s="104"/>
      <c r="B1695" s="104">
        <f>VLOOKUP(BJB!$F$9:$F$5599,Ctrl!$B$4:$C$399,2,0)</f>
        <v>40</v>
      </c>
      <c r="C1695" s="104">
        <f>VLOOKUP(BJB!$G$9:$G$5599,Ctrl!$E$4:$F$399,2,0)</f>
        <v>0</v>
      </c>
      <c r="D1695" s="219">
        <v>1</v>
      </c>
      <c r="E1695" s="104" t="str">
        <f>VLOOKUP(BJB!$F$9:$F$5599,Ctrl!$B$4:$D$399,3,0)</f>
        <v>IV</v>
      </c>
      <c r="F1695" s="139" t="s">
        <v>10559</v>
      </c>
      <c r="G1695" s="139" t="s">
        <v>10137</v>
      </c>
      <c r="H1695" s="125"/>
      <c r="I1695" s="220" t="e">
        <f>IF(G1694=BJB!#REF!,I1694+1,1)</f>
        <v>#REF!</v>
      </c>
      <c r="J1695" s="912" t="s">
        <v>21785</v>
      </c>
      <c r="K1695" s="121" t="s">
        <v>3236</v>
      </c>
      <c r="L1695" s="104" t="s">
        <v>6477</v>
      </c>
      <c r="M1695" s="104" t="s">
        <v>3237</v>
      </c>
      <c r="N1695" s="120">
        <v>39664</v>
      </c>
      <c r="O1695" s="114">
        <v>6000000</v>
      </c>
      <c r="P1695" s="105" t="s">
        <v>6222</v>
      </c>
      <c r="Q1695" s="120" t="s">
        <v>6222</v>
      </c>
      <c r="R1695" s="890">
        <v>0</v>
      </c>
      <c r="S1695" s="108" t="s">
        <v>7256</v>
      </c>
      <c r="T1695" s="120">
        <v>40044</v>
      </c>
      <c r="U1695" s="114">
        <v>4462500</v>
      </c>
      <c r="V1695" s="109" t="s">
        <v>6222</v>
      </c>
      <c r="W1695" s="141">
        <v>0</v>
      </c>
      <c r="X1695" s="141">
        <v>0</v>
      </c>
      <c r="Y1695" s="141">
        <v>0</v>
      </c>
      <c r="Z1695" s="141">
        <v>0</v>
      </c>
      <c r="AA1695" s="114">
        <v>0</v>
      </c>
      <c r="AB1695" s="114"/>
      <c r="AC1695" s="114"/>
      <c r="AD1695" s="141"/>
      <c r="AE1695" s="106">
        <v>0</v>
      </c>
      <c r="AF1695" s="106">
        <v>0</v>
      </c>
      <c r="AG1695" s="106">
        <v>0</v>
      </c>
      <c r="AH1695" s="114"/>
      <c r="AI1695" s="114"/>
      <c r="AJ1695" s="114"/>
      <c r="AK1695" s="114"/>
      <c r="AL1695" s="114"/>
      <c r="AM1695" s="114"/>
      <c r="AN1695" s="114">
        <f t="shared" si="52"/>
        <v>0</v>
      </c>
      <c r="AO1695" s="114">
        <f t="shared" si="53"/>
        <v>4462500</v>
      </c>
      <c r="AP1695" s="114"/>
      <c r="AQ1695" s="114"/>
      <c r="AR1695" s="114"/>
      <c r="AS1695" s="114"/>
    </row>
    <row r="1696" spans="1:45" s="190" customFormat="1" ht="15" customHeight="1" x14ac:dyDescent="0.2">
      <c r="A1696" s="104"/>
      <c r="B1696" s="104">
        <f>VLOOKUP(BJB!$F$9:$F$5599,Ctrl!$B$4:$C$399,2,0)</f>
        <v>40</v>
      </c>
      <c r="C1696" s="104">
        <f>VLOOKUP(BJB!$G$9:$G$5599,Ctrl!$E$4:$F$399,2,0)</f>
        <v>0</v>
      </c>
      <c r="D1696" s="219">
        <v>1</v>
      </c>
      <c r="E1696" s="104" t="str">
        <f>VLOOKUP(BJB!$F$9:$F$5599,Ctrl!$B$4:$D$399,3,0)</f>
        <v>IV</v>
      </c>
      <c r="F1696" s="139" t="s">
        <v>10559</v>
      </c>
      <c r="G1696" s="139" t="s">
        <v>10137</v>
      </c>
      <c r="H1696" s="125"/>
      <c r="I1696" s="220" t="e">
        <f>IF(G1695=BJB!#REF!,I1695+1,1)</f>
        <v>#REF!</v>
      </c>
      <c r="J1696" s="912" t="s">
        <v>21786</v>
      </c>
      <c r="K1696" s="121" t="s">
        <v>3239</v>
      </c>
      <c r="L1696" s="104" t="s">
        <v>6477</v>
      </c>
      <c r="M1696" s="104" t="s">
        <v>3240</v>
      </c>
      <c r="N1696" s="120">
        <v>39734</v>
      </c>
      <c r="O1696" s="114">
        <v>25000000</v>
      </c>
      <c r="P1696" s="105" t="s">
        <v>6222</v>
      </c>
      <c r="Q1696" s="120" t="s">
        <v>6222</v>
      </c>
      <c r="R1696" s="890">
        <v>0</v>
      </c>
      <c r="S1696" s="108" t="s">
        <v>7257</v>
      </c>
      <c r="T1696" s="120">
        <v>40176</v>
      </c>
      <c r="U1696" s="114">
        <v>12838247</v>
      </c>
      <c r="V1696" s="109" t="s">
        <v>6222</v>
      </c>
      <c r="W1696" s="141">
        <v>0</v>
      </c>
      <c r="X1696" s="141">
        <v>0</v>
      </c>
      <c r="Y1696" s="141">
        <v>0</v>
      </c>
      <c r="Z1696" s="141">
        <v>0</v>
      </c>
      <c r="AA1696" s="114">
        <v>136500</v>
      </c>
      <c r="AB1696" s="114"/>
      <c r="AC1696" s="114"/>
      <c r="AD1696" s="141"/>
      <c r="AE1696" s="106">
        <v>0</v>
      </c>
      <c r="AF1696" s="106">
        <v>0</v>
      </c>
      <c r="AG1696" s="106">
        <v>0</v>
      </c>
      <c r="AH1696" s="114"/>
      <c r="AI1696" s="114"/>
      <c r="AJ1696" s="114"/>
      <c r="AK1696" s="114"/>
      <c r="AL1696" s="114"/>
      <c r="AM1696" s="114"/>
      <c r="AN1696" s="114">
        <f t="shared" si="52"/>
        <v>136500</v>
      </c>
      <c r="AO1696" s="114">
        <f t="shared" si="53"/>
        <v>12701747</v>
      </c>
      <c r="AP1696" s="114"/>
      <c r="AQ1696" s="114"/>
      <c r="AR1696" s="114"/>
      <c r="AS1696" s="114"/>
    </row>
    <row r="1697" spans="1:46" s="190" customFormat="1" ht="15" customHeight="1" x14ac:dyDescent="0.2">
      <c r="A1697" s="104"/>
      <c r="B1697" s="104">
        <f>VLOOKUP(BJB!$F$9:$F$5599,Ctrl!$B$4:$C$399,2,0)</f>
        <v>40</v>
      </c>
      <c r="C1697" s="104">
        <f>VLOOKUP(BJB!$G$9:$G$5599,Ctrl!$E$4:$F$399,2,0)</f>
        <v>0</v>
      </c>
      <c r="D1697" s="219">
        <v>1</v>
      </c>
      <c r="E1697" s="104" t="str">
        <f>VLOOKUP(BJB!$F$9:$F$5599,Ctrl!$B$4:$D$399,3,0)</f>
        <v>IV</v>
      </c>
      <c r="F1697" s="139" t="s">
        <v>10559</v>
      </c>
      <c r="G1697" s="139" t="s">
        <v>10137</v>
      </c>
      <c r="H1697" s="125"/>
      <c r="I1697" s="220" t="e">
        <f>IF(G1696=BJB!#REF!,I1696+1,1)</f>
        <v>#REF!</v>
      </c>
      <c r="J1697" s="912" t="s">
        <v>21787</v>
      </c>
      <c r="K1697" s="121" t="s">
        <v>3241</v>
      </c>
      <c r="L1697" s="104" t="s">
        <v>6477</v>
      </c>
      <c r="M1697" s="104" t="s">
        <v>3240</v>
      </c>
      <c r="N1697" s="120">
        <v>39734</v>
      </c>
      <c r="O1697" s="114">
        <v>89550000</v>
      </c>
      <c r="P1697" s="105" t="s">
        <v>6222</v>
      </c>
      <c r="Q1697" s="120" t="s">
        <v>6222</v>
      </c>
      <c r="R1697" s="890">
        <v>0</v>
      </c>
      <c r="S1697" s="108" t="s">
        <v>7257</v>
      </c>
      <c r="T1697" s="120">
        <v>40176</v>
      </c>
      <c r="U1697" s="114">
        <v>67162500</v>
      </c>
      <c r="V1697" s="109" t="s">
        <v>6222</v>
      </c>
      <c r="W1697" s="141">
        <v>0</v>
      </c>
      <c r="X1697" s="141">
        <v>0</v>
      </c>
      <c r="Y1697" s="141">
        <v>0</v>
      </c>
      <c r="Z1697" s="141">
        <v>0</v>
      </c>
      <c r="AA1697" s="114">
        <v>0</v>
      </c>
      <c r="AB1697" s="114"/>
      <c r="AC1697" s="114"/>
      <c r="AD1697" s="141"/>
      <c r="AE1697" s="106">
        <v>0</v>
      </c>
      <c r="AF1697" s="106">
        <v>0</v>
      </c>
      <c r="AG1697" s="106">
        <v>0</v>
      </c>
      <c r="AH1697" s="114"/>
      <c r="AI1697" s="114"/>
      <c r="AJ1697" s="114"/>
      <c r="AK1697" s="114"/>
      <c r="AL1697" s="114"/>
      <c r="AM1697" s="114"/>
      <c r="AN1697" s="114">
        <f t="shared" si="52"/>
        <v>0</v>
      </c>
      <c r="AO1697" s="114">
        <f t="shared" si="53"/>
        <v>67162500</v>
      </c>
      <c r="AP1697" s="114"/>
      <c r="AQ1697" s="114"/>
      <c r="AR1697" s="114"/>
      <c r="AS1697" s="114"/>
      <c r="AT1697" s="191"/>
    </row>
    <row r="1698" spans="1:46" s="190" customFormat="1" ht="15" customHeight="1" x14ac:dyDescent="0.2">
      <c r="A1698" s="104"/>
      <c r="B1698" s="104">
        <f>VLOOKUP(BJB!$F$9:$F$5599,Ctrl!$B$4:$C$399,2,0)</f>
        <v>40</v>
      </c>
      <c r="C1698" s="104">
        <f>VLOOKUP(BJB!$G$9:$G$5599,Ctrl!$E$4:$F$399,2,0)</f>
        <v>0</v>
      </c>
      <c r="D1698" s="219">
        <v>1</v>
      </c>
      <c r="E1698" s="104" t="str">
        <f>VLOOKUP(BJB!$F$9:$F$5599,Ctrl!$B$4:$D$399,3,0)</f>
        <v>IV</v>
      </c>
      <c r="F1698" s="139" t="s">
        <v>10559</v>
      </c>
      <c r="G1698" s="139" t="s">
        <v>10137</v>
      </c>
      <c r="H1698" s="125"/>
      <c r="I1698" s="220" t="e">
        <f>IF(G1697=BJB!#REF!,I1697+1,1)</f>
        <v>#REF!</v>
      </c>
      <c r="J1698" s="912" t="s">
        <v>21788</v>
      </c>
      <c r="K1698" s="121" t="s">
        <v>3242</v>
      </c>
      <c r="L1698" s="104" t="s">
        <v>6477</v>
      </c>
      <c r="M1698" s="104" t="s">
        <v>3235</v>
      </c>
      <c r="N1698" s="120">
        <v>39618</v>
      </c>
      <c r="O1698" s="114">
        <v>50000000</v>
      </c>
      <c r="P1698" s="105" t="s">
        <v>6222</v>
      </c>
      <c r="Q1698" s="120" t="s">
        <v>6222</v>
      </c>
      <c r="R1698" s="890">
        <v>0</v>
      </c>
      <c r="S1698" s="108" t="s">
        <v>7257</v>
      </c>
      <c r="T1698" s="120">
        <v>40176</v>
      </c>
      <c r="U1698" s="114">
        <v>19720436</v>
      </c>
      <c r="V1698" s="109" t="s">
        <v>6222</v>
      </c>
      <c r="W1698" s="141">
        <v>0</v>
      </c>
      <c r="X1698" s="141">
        <v>0</v>
      </c>
      <c r="Y1698" s="141">
        <v>0</v>
      </c>
      <c r="Z1698" s="141">
        <v>0</v>
      </c>
      <c r="AA1698" s="114">
        <v>0</v>
      </c>
      <c r="AB1698" s="114"/>
      <c r="AC1698" s="114"/>
      <c r="AD1698" s="141"/>
      <c r="AE1698" s="106">
        <v>0</v>
      </c>
      <c r="AF1698" s="106">
        <v>0</v>
      </c>
      <c r="AG1698" s="106">
        <v>0</v>
      </c>
      <c r="AH1698" s="114"/>
      <c r="AI1698" s="114"/>
      <c r="AJ1698" s="114"/>
      <c r="AK1698" s="114"/>
      <c r="AL1698" s="114"/>
      <c r="AM1698" s="114"/>
      <c r="AN1698" s="114">
        <f t="shared" si="52"/>
        <v>0</v>
      </c>
      <c r="AO1698" s="114">
        <f t="shared" si="53"/>
        <v>19720436</v>
      </c>
      <c r="AP1698" s="114"/>
      <c r="AQ1698" s="114"/>
      <c r="AR1698" s="114"/>
      <c r="AS1698" s="114"/>
    </row>
    <row r="1699" spans="1:46" s="190" customFormat="1" ht="15" customHeight="1" x14ac:dyDescent="0.2">
      <c r="A1699" s="104"/>
      <c r="B1699" s="104">
        <f>VLOOKUP(BJB!$F$9:$F$5599,Ctrl!$B$4:$C$399,2,0)</f>
        <v>40</v>
      </c>
      <c r="C1699" s="104">
        <f>VLOOKUP(BJB!$G$9:$G$5599,Ctrl!$E$4:$F$399,2,0)</f>
        <v>0</v>
      </c>
      <c r="D1699" s="219">
        <v>1</v>
      </c>
      <c r="E1699" s="104" t="str">
        <f>VLOOKUP(BJB!$F$9:$F$5599,Ctrl!$B$4:$D$399,3,0)</f>
        <v>IV</v>
      </c>
      <c r="F1699" s="139" t="s">
        <v>10559</v>
      </c>
      <c r="G1699" s="139" t="s">
        <v>10137</v>
      </c>
      <c r="H1699" s="125"/>
      <c r="I1699" s="220" t="e">
        <f>IF(G1698=BJB!#REF!,I1698+1,1)</f>
        <v>#REF!</v>
      </c>
      <c r="J1699" s="912"/>
      <c r="K1699" s="121" t="s">
        <v>3245</v>
      </c>
      <c r="L1699" s="104" t="s">
        <v>6477</v>
      </c>
      <c r="M1699" s="104" t="s">
        <v>3240</v>
      </c>
      <c r="N1699" s="120">
        <v>39734</v>
      </c>
      <c r="O1699" s="114">
        <v>20000000</v>
      </c>
      <c r="P1699" s="105"/>
      <c r="Q1699" s="120"/>
      <c r="R1699" s="105"/>
      <c r="S1699" s="108" t="s">
        <v>7258</v>
      </c>
      <c r="T1699" s="120">
        <v>40207</v>
      </c>
      <c r="U1699" s="114">
        <v>11085002</v>
      </c>
      <c r="V1699" s="109"/>
      <c r="W1699" s="141"/>
      <c r="X1699" s="141"/>
      <c r="Y1699" s="141"/>
      <c r="Z1699" s="141"/>
      <c r="AA1699" s="114">
        <v>0</v>
      </c>
      <c r="AB1699" s="114"/>
      <c r="AC1699" s="114"/>
      <c r="AD1699" s="141"/>
      <c r="AE1699" s="106">
        <v>0</v>
      </c>
      <c r="AF1699" s="106">
        <v>0</v>
      </c>
      <c r="AG1699" s="106">
        <v>0</v>
      </c>
      <c r="AH1699" s="114"/>
      <c r="AI1699" s="114"/>
      <c r="AJ1699" s="114"/>
      <c r="AK1699" s="114"/>
      <c r="AL1699" s="114"/>
      <c r="AM1699" s="114"/>
      <c r="AN1699" s="114">
        <f t="shared" si="52"/>
        <v>0</v>
      </c>
      <c r="AO1699" s="114">
        <f t="shared" si="53"/>
        <v>11085002</v>
      </c>
      <c r="AP1699" s="114"/>
      <c r="AQ1699" s="114"/>
      <c r="AR1699" s="114"/>
      <c r="AS1699" s="114"/>
    </row>
    <row r="1700" spans="1:46" s="190" customFormat="1" ht="15" customHeight="1" x14ac:dyDescent="0.2">
      <c r="A1700" s="104"/>
      <c r="B1700" s="104">
        <f>VLOOKUP(BJB!$F$9:$F$5599,Ctrl!$B$4:$C$399,2,0)</f>
        <v>40</v>
      </c>
      <c r="C1700" s="104">
        <f>VLOOKUP(BJB!$G$9:$G$5599,Ctrl!$E$4:$F$399,2,0)</f>
        <v>0</v>
      </c>
      <c r="D1700" s="219">
        <v>1</v>
      </c>
      <c r="E1700" s="104" t="str">
        <f>VLOOKUP(BJB!$F$9:$F$5599,Ctrl!$B$4:$D$399,3,0)</f>
        <v>IV</v>
      </c>
      <c r="F1700" s="139" t="s">
        <v>10559</v>
      </c>
      <c r="G1700" s="139" t="s">
        <v>10137</v>
      </c>
      <c r="H1700" s="125"/>
      <c r="I1700" s="220" t="e">
        <f>IF(G1699=BJB!#REF!,I1699+1,1)</f>
        <v>#REF!</v>
      </c>
      <c r="J1700" s="912" t="s">
        <v>21789</v>
      </c>
      <c r="K1700" s="121" t="s">
        <v>3249</v>
      </c>
      <c r="L1700" s="104" t="s">
        <v>6477</v>
      </c>
      <c r="M1700" s="104" t="s">
        <v>3250</v>
      </c>
      <c r="N1700" s="120">
        <v>39979</v>
      </c>
      <c r="O1700" s="114">
        <v>6000000</v>
      </c>
      <c r="P1700" s="105" t="s">
        <v>15896</v>
      </c>
      <c r="Q1700" s="120">
        <v>0</v>
      </c>
      <c r="R1700" s="105">
        <v>3360000</v>
      </c>
      <c r="S1700" s="108" t="s">
        <v>7259</v>
      </c>
      <c r="T1700" s="120">
        <v>40420</v>
      </c>
      <c r="U1700" s="114">
        <v>3360000</v>
      </c>
      <c r="V1700" s="109">
        <v>40420</v>
      </c>
      <c r="W1700" s="141">
        <v>3360000</v>
      </c>
      <c r="X1700" s="141">
        <v>0</v>
      </c>
      <c r="Y1700" s="141">
        <v>0</v>
      </c>
      <c r="Z1700" s="141">
        <v>0</v>
      </c>
      <c r="AA1700" s="114">
        <v>0</v>
      </c>
      <c r="AB1700" s="114"/>
      <c r="AC1700" s="114"/>
      <c r="AD1700" s="141"/>
      <c r="AE1700" s="106">
        <v>0</v>
      </c>
      <c r="AF1700" s="106">
        <v>0</v>
      </c>
      <c r="AG1700" s="106">
        <v>0</v>
      </c>
      <c r="AH1700" s="114"/>
      <c r="AI1700" s="114"/>
      <c r="AJ1700" s="114"/>
      <c r="AK1700" s="114"/>
      <c r="AL1700" s="114"/>
      <c r="AM1700" s="114"/>
      <c r="AN1700" s="114">
        <f t="shared" si="52"/>
        <v>0</v>
      </c>
      <c r="AO1700" s="114">
        <f t="shared" si="53"/>
        <v>3360000</v>
      </c>
      <c r="AP1700" s="114"/>
      <c r="AQ1700" s="114"/>
      <c r="AR1700" s="114"/>
      <c r="AS1700" s="114"/>
    </row>
    <row r="1701" spans="1:46" s="190" customFormat="1" ht="15" customHeight="1" x14ac:dyDescent="0.2">
      <c r="A1701" s="104"/>
      <c r="B1701" s="104">
        <f>VLOOKUP(BJB!$F$9:$F$5599,Ctrl!$B$4:$C$399,2,0)</f>
        <v>40</v>
      </c>
      <c r="C1701" s="104">
        <f>VLOOKUP(BJB!$G$9:$G$5599,Ctrl!$E$4:$F$399,2,0)</f>
        <v>0</v>
      </c>
      <c r="D1701" s="219">
        <v>1</v>
      </c>
      <c r="E1701" s="104" t="str">
        <f>VLOOKUP(BJB!$F$9:$F$5599,Ctrl!$B$4:$D$399,3,0)</f>
        <v>IV</v>
      </c>
      <c r="F1701" s="139" t="s">
        <v>10559</v>
      </c>
      <c r="G1701" s="139" t="s">
        <v>10137</v>
      </c>
      <c r="H1701" s="125"/>
      <c r="I1701" s="220" t="e">
        <f>IF(G1700=BJB!#REF!,I1700+1,1)</f>
        <v>#REF!</v>
      </c>
      <c r="J1701" s="912" t="s">
        <v>21790</v>
      </c>
      <c r="K1701" s="121" t="s">
        <v>3251</v>
      </c>
      <c r="L1701" s="104" t="s">
        <v>6477</v>
      </c>
      <c r="M1701" s="104" t="s">
        <v>3252</v>
      </c>
      <c r="N1701" s="120">
        <v>39965</v>
      </c>
      <c r="O1701" s="114">
        <v>15000000</v>
      </c>
      <c r="P1701" s="105" t="s">
        <v>15897</v>
      </c>
      <c r="Q1701" s="120">
        <v>0</v>
      </c>
      <c r="R1701" s="105">
        <v>8793750</v>
      </c>
      <c r="S1701" s="108" t="s">
        <v>7259</v>
      </c>
      <c r="T1701" s="120">
        <v>40420</v>
      </c>
      <c r="U1701" s="114">
        <v>8793750</v>
      </c>
      <c r="V1701" s="109">
        <v>40420</v>
      </c>
      <c r="W1701" s="141">
        <v>8793750</v>
      </c>
      <c r="X1701" s="141">
        <v>0</v>
      </c>
      <c r="Y1701" s="141">
        <v>0</v>
      </c>
      <c r="Z1701" s="141">
        <v>0</v>
      </c>
      <c r="AA1701" s="114">
        <v>0</v>
      </c>
      <c r="AB1701" s="114"/>
      <c r="AC1701" s="114"/>
      <c r="AD1701" s="141"/>
      <c r="AE1701" s="106">
        <v>0</v>
      </c>
      <c r="AF1701" s="106">
        <v>0</v>
      </c>
      <c r="AG1701" s="106">
        <v>0</v>
      </c>
      <c r="AH1701" s="114"/>
      <c r="AI1701" s="114"/>
      <c r="AJ1701" s="114"/>
      <c r="AK1701" s="114"/>
      <c r="AL1701" s="114"/>
      <c r="AM1701" s="114"/>
      <c r="AN1701" s="114">
        <f t="shared" si="52"/>
        <v>0</v>
      </c>
      <c r="AO1701" s="114">
        <f t="shared" si="53"/>
        <v>8793750</v>
      </c>
      <c r="AP1701" s="114"/>
      <c r="AQ1701" s="114"/>
      <c r="AR1701" s="114"/>
      <c r="AS1701" s="114"/>
    </row>
    <row r="1702" spans="1:46" s="190" customFormat="1" ht="15" customHeight="1" x14ac:dyDescent="0.2">
      <c r="A1702" s="104"/>
      <c r="B1702" s="104">
        <f>VLOOKUP(BJB!$F$9:$F$5599,Ctrl!$B$4:$C$399,2,0)</f>
        <v>40</v>
      </c>
      <c r="C1702" s="104">
        <f>VLOOKUP(BJB!$G$9:$G$5599,Ctrl!$E$4:$F$399,2,0)</f>
        <v>0</v>
      </c>
      <c r="D1702" s="219">
        <v>1</v>
      </c>
      <c r="E1702" s="104" t="str">
        <f>VLOOKUP(BJB!$F$9:$F$5599,Ctrl!$B$4:$D$399,3,0)</f>
        <v>IV</v>
      </c>
      <c r="F1702" s="139" t="s">
        <v>10559</v>
      </c>
      <c r="G1702" s="139" t="s">
        <v>10137</v>
      </c>
      <c r="H1702" s="125"/>
      <c r="I1702" s="220" t="e">
        <f>IF(G1701=BJB!#REF!,I1701+1,1)</f>
        <v>#REF!</v>
      </c>
      <c r="J1702" s="912" t="s">
        <v>21791</v>
      </c>
      <c r="K1702" s="121" t="s">
        <v>3253</v>
      </c>
      <c r="L1702" s="104" t="s">
        <v>6477</v>
      </c>
      <c r="M1702" s="104" t="s">
        <v>3254</v>
      </c>
      <c r="N1702" s="120">
        <v>40015</v>
      </c>
      <c r="O1702" s="114">
        <v>5000000</v>
      </c>
      <c r="P1702" s="105" t="s">
        <v>15898</v>
      </c>
      <c r="Q1702" s="120">
        <v>0</v>
      </c>
      <c r="R1702" s="105">
        <v>3406251.75</v>
      </c>
      <c r="S1702" s="108" t="s">
        <v>7259</v>
      </c>
      <c r="T1702" s="120">
        <v>40420</v>
      </c>
      <c r="U1702" s="114">
        <v>3406252</v>
      </c>
      <c r="V1702" s="109">
        <v>40420</v>
      </c>
      <c r="W1702" s="141">
        <v>3406252</v>
      </c>
      <c r="X1702" s="141">
        <v>0</v>
      </c>
      <c r="Y1702" s="141">
        <v>0</v>
      </c>
      <c r="Z1702" s="141">
        <v>0</v>
      </c>
      <c r="AA1702" s="114">
        <v>0</v>
      </c>
      <c r="AB1702" s="114"/>
      <c r="AC1702" s="114"/>
      <c r="AD1702" s="141"/>
      <c r="AE1702" s="106">
        <v>0</v>
      </c>
      <c r="AF1702" s="106">
        <v>0</v>
      </c>
      <c r="AG1702" s="106">
        <v>0</v>
      </c>
      <c r="AH1702" s="114"/>
      <c r="AI1702" s="114"/>
      <c r="AJ1702" s="114"/>
      <c r="AK1702" s="114"/>
      <c r="AL1702" s="114"/>
      <c r="AM1702" s="114"/>
      <c r="AN1702" s="114">
        <f t="shared" si="52"/>
        <v>0</v>
      </c>
      <c r="AO1702" s="114">
        <f t="shared" si="53"/>
        <v>3406252</v>
      </c>
      <c r="AP1702" s="114"/>
      <c r="AQ1702" s="114"/>
      <c r="AR1702" s="114"/>
      <c r="AS1702" s="114"/>
    </row>
    <row r="1703" spans="1:46" s="190" customFormat="1" ht="15" customHeight="1" x14ac:dyDescent="0.2">
      <c r="A1703" s="104"/>
      <c r="B1703" s="104">
        <f>VLOOKUP(BJB!$F$9:$F$5599,Ctrl!$B$4:$C$399,2,0)</f>
        <v>40</v>
      </c>
      <c r="C1703" s="104">
        <f>VLOOKUP(BJB!$G$9:$G$5599,Ctrl!$E$4:$F$399,2,0)</f>
        <v>0</v>
      </c>
      <c r="D1703" s="219">
        <v>1</v>
      </c>
      <c r="E1703" s="104" t="str">
        <f>VLOOKUP(BJB!$F$9:$F$5599,Ctrl!$B$4:$D$399,3,0)</f>
        <v>IV</v>
      </c>
      <c r="F1703" s="139" t="s">
        <v>10559</v>
      </c>
      <c r="G1703" s="139" t="s">
        <v>10137</v>
      </c>
      <c r="H1703" s="125"/>
      <c r="I1703" s="220" t="e">
        <f>IF(G1702=BJB!#REF!,I1702+1,1)</f>
        <v>#REF!</v>
      </c>
      <c r="J1703" s="912" t="s">
        <v>21792</v>
      </c>
      <c r="K1703" s="121" t="s">
        <v>3255</v>
      </c>
      <c r="L1703" s="104" t="s">
        <v>6477</v>
      </c>
      <c r="M1703" s="104" t="s">
        <v>3252</v>
      </c>
      <c r="N1703" s="120">
        <v>39965</v>
      </c>
      <c r="O1703" s="114">
        <v>15000000</v>
      </c>
      <c r="P1703" s="105" t="s">
        <v>15899</v>
      </c>
      <c r="Q1703" s="120">
        <v>0</v>
      </c>
      <c r="R1703" s="105">
        <v>8868750</v>
      </c>
      <c r="S1703" s="108" t="s">
        <v>7259</v>
      </c>
      <c r="T1703" s="120">
        <v>40420</v>
      </c>
      <c r="U1703" s="114">
        <v>8868750</v>
      </c>
      <c r="V1703" s="109">
        <v>40420</v>
      </c>
      <c r="W1703" s="141">
        <v>8868750</v>
      </c>
      <c r="X1703" s="141">
        <v>0</v>
      </c>
      <c r="Y1703" s="141">
        <v>0</v>
      </c>
      <c r="Z1703" s="141">
        <v>0</v>
      </c>
      <c r="AA1703" s="114">
        <v>0</v>
      </c>
      <c r="AB1703" s="114"/>
      <c r="AC1703" s="114"/>
      <c r="AD1703" s="141"/>
      <c r="AE1703" s="106">
        <v>0</v>
      </c>
      <c r="AF1703" s="106">
        <v>0</v>
      </c>
      <c r="AG1703" s="106">
        <v>0</v>
      </c>
      <c r="AH1703" s="114"/>
      <c r="AI1703" s="114"/>
      <c r="AJ1703" s="114"/>
      <c r="AK1703" s="114"/>
      <c r="AL1703" s="114"/>
      <c r="AM1703" s="114"/>
      <c r="AN1703" s="114">
        <f t="shared" si="52"/>
        <v>0</v>
      </c>
      <c r="AO1703" s="114">
        <f t="shared" si="53"/>
        <v>8868750</v>
      </c>
      <c r="AP1703" s="114"/>
      <c r="AQ1703" s="114"/>
      <c r="AR1703" s="114"/>
      <c r="AS1703" s="114"/>
      <c r="AT1703" s="191"/>
    </row>
    <row r="1704" spans="1:46" s="190" customFormat="1" ht="15" customHeight="1" x14ac:dyDescent="0.2">
      <c r="A1704" s="104"/>
      <c r="B1704" s="104">
        <f>VLOOKUP(BJB!$F$9:$F$5599,Ctrl!$B$4:$C$399,2,0)</f>
        <v>40</v>
      </c>
      <c r="C1704" s="104">
        <f>VLOOKUP(BJB!$G$9:$G$5599,Ctrl!$E$4:$F$399,2,0)</f>
        <v>0</v>
      </c>
      <c r="D1704" s="219">
        <v>1</v>
      </c>
      <c r="E1704" s="104" t="str">
        <f>VLOOKUP(BJB!$F$9:$F$5599,Ctrl!$B$4:$D$399,3,0)</f>
        <v>IV</v>
      </c>
      <c r="F1704" s="139" t="s">
        <v>10559</v>
      </c>
      <c r="G1704" s="139" t="s">
        <v>10137</v>
      </c>
      <c r="H1704" s="125"/>
      <c r="I1704" s="220" t="e">
        <f>IF(G1703=BJB!#REF!,I1703+1,1)</f>
        <v>#REF!</v>
      </c>
      <c r="J1704" s="912" t="s">
        <v>21793</v>
      </c>
      <c r="K1704" s="121" t="s">
        <v>845</v>
      </c>
      <c r="L1704" s="104" t="s">
        <v>6477</v>
      </c>
      <c r="M1704" s="104" t="s">
        <v>3256</v>
      </c>
      <c r="N1704" s="120">
        <v>40087</v>
      </c>
      <c r="O1704" s="114">
        <v>16000000</v>
      </c>
      <c r="P1704" s="105" t="s">
        <v>15900</v>
      </c>
      <c r="Q1704" s="120" t="s">
        <v>15139</v>
      </c>
      <c r="R1704" s="105">
        <v>13969369</v>
      </c>
      <c r="S1704" s="108" t="s">
        <v>7260</v>
      </c>
      <c r="T1704" s="120">
        <v>40480</v>
      </c>
      <c r="U1704" s="114">
        <v>10277027.25</v>
      </c>
      <c r="V1704" s="109">
        <v>40543</v>
      </c>
      <c r="W1704" s="141">
        <v>10477027</v>
      </c>
      <c r="X1704" s="141">
        <v>0</v>
      </c>
      <c r="Y1704" s="141">
        <v>0</v>
      </c>
      <c r="Z1704" s="141">
        <v>0</v>
      </c>
      <c r="AA1704" s="114">
        <v>7350000</v>
      </c>
      <c r="AB1704" s="114"/>
      <c r="AC1704" s="114"/>
      <c r="AD1704" s="141"/>
      <c r="AE1704" s="106">
        <v>0</v>
      </c>
      <c r="AF1704" s="106">
        <v>0</v>
      </c>
      <c r="AG1704" s="106">
        <v>0</v>
      </c>
      <c r="AH1704" s="114"/>
      <c r="AI1704" s="114"/>
      <c r="AJ1704" s="114"/>
      <c r="AK1704" s="114"/>
      <c r="AL1704" s="114"/>
      <c r="AM1704" s="114"/>
      <c r="AN1704" s="114">
        <f t="shared" si="52"/>
        <v>7350000</v>
      </c>
      <c r="AO1704" s="114">
        <f t="shared" si="53"/>
        <v>2927027.25</v>
      </c>
      <c r="AP1704" s="114"/>
      <c r="AQ1704" s="114"/>
      <c r="AR1704" s="114"/>
      <c r="AS1704" s="114"/>
      <c r="AT1704" s="191"/>
    </row>
    <row r="1705" spans="1:46" s="190" customFormat="1" ht="15" customHeight="1" x14ac:dyDescent="0.2">
      <c r="A1705" s="104"/>
      <c r="B1705" s="104">
        <f>VLOOKUP(BJB!$F$9:$F$5599,Ctrl!$B$4:$C$399,2,0)</f>
        <v>40</v>
      </c>
      <c r="C1705" s="104">
        <f>VLOOKUP(BJB!$G$9:$G$5599,Ctrl!$E$4:$F$399,2,0)</f>
        <v>0</v>
      </c>
      <c r="D1705" s="219">
        <v>1</v>
      </c>
      <c r="E1705" s="104" t="str">
        <f>VLOOKUP(BJB!$F$9:$F$5599,Ctrl!$B$4:$D$399,3,0)</f>
        <v>IV</v>
      </c>
      <c r="F1705" s="139" t="s">
        <v>10559</v>
      </c>
      <c r="G1705" s="139" t="s">
        <v>10137</v>
      </c>
      <c r="H1705" s="125"/>
      <c r="I1705" s="220" t="e">
        <f>IF(G1704=BJB!#REF!,I1704+1,1)</f>
        <v>#REF!</v>
      </c>
      <c r="J1705" s="912" t="s">
        <v>21794</v>
      </c>
      <c r="K1705" s="121" t="s">
        <v>3257</v>
      </c>
      <c r="L1705" s="104" t="s">
        <v>6477</v>
      </c>
      <c r="M1705" s="104" t="s">
        <v>3258</v>
      </c>
      <c r="N1705" s="120">
        <v>39863</v>
      </c>
      <c r="O1705" s="114">
        <v>20000000</v>
      </c>
      <c r="P1705" s="105" t="s">
        <v>15901</v>
      </c>
      <c r="Q1705" s="120" t="s">
        <v>15902</v>
      </c>
      <c r="R1705" s="105">
        <v>9955339</v>
      </c>
      <c r="S1705" s="108" t="s">
        <v>7260</v>
      </c>
      <c r="T1705" s="120">
        <v>40480</v>
      </c>
      <c r="U1705" s="114">
        <v>7466504.25</v>
      </c>
      <c r="V1705" s="109">
        <v>40480</v>
      </c>
      <c r="W1705" s="141">
        <v>7466504.25</v>
      </c>
      <c r="X1705" s="141">
        <v>0</v>
      </c>
      <c r="Y1705" s="141">
        <v>0</v>
      </c>
      <c r="Z1705" s="141">
        <v>0</v>
      </c>
      <c r="AA1705" s="114">
        <v>0</v>
      </c>
      <c r="AB1705" s="114"/>
      <c r="AC1705" s="114"/>
      <c r="AD1705" s="141"/>
      <c r="AE1705" s="106">
        <v>0</v>
      </c>
      <c r="AF1705" s="106">
        <v>0</v>
      </c>
      <c r="AG1705" s="106">
        <v>0</v>
      </c>
      <c r="AH1705" s="114"/>
      <c r="AI1705" s="114"/>
      <c r="AJ1705" s="114"/>
      <c r="AK1705" s="114"/>
      <c r="AL1705" s="114"/>
      <c r="AM1705" s="114"/>
      <c r="AN1705" s="114">
        <f t="shared" si="52"/>
        <v>0</v>
      </c>
      <c r="AO1705" s="114">
        <f t="shared" si="53"/>
        <v>7466504.25</v>
      </c>
      <c r="AP1705" s="114"/>
      <c r="AQ1705" s="114"/>
      <c r="AR1705" s="114"/>
      <c r="AS1705" s="114"/>
      <c r="AT1705" s="191"/>
    </row>
    <row r="1706" spans="1:46" s="190" customFormat="1" ht="15" customHeight="1" x14ac:dyDescent="0.2">
      <c r="A1706" s="104"/>
      <c r="B1706" s="104">
        <f>VLOOKUP(BJB!$F$9:$F$5599,Ctrl!$B$4:$C$399,2,0)</f>
        <v>40</v>
      </c>
      <c r="C1706" s="104">
        <f>VLOOKUP(BJB!$G$9:$G$5599,Ctrl!$E$4:$F$399,2,0)</f>
        <v>0</v>
      </c>
      <c r="D1706" s="219">
        <v>1</v>
      </c>
      <c r="E1706" s="104" t="str">
        <f>VLOOKUP(BJB!$F$9:$F$5599,Ctrl!$B$4:$D$399,3,0)</f>
        <v>IV</v>
      </c>
      <c r="F1706" s="139" t="s">
        <v>10559</v>
      </c>
      <c r="G1706" s="139" t="s">
        <v>10137</v>
      </c>
      <c r="H1706" s="125"/>
      <c r="I1706" s="220" t="e">
        <f>IF(G1705=BJB!#REF!,I1705+1,1)</f>
        <v>#REF!</v>
      </c>
      <c r="J1706" s="912" t="s">
        <v>21795</v>
      </c>
      <c r="K1706" s="121" t="s">
        <v>3259</v>
      </c>
      <c r="L1706" s="104" t="s">
        <v>6477</v>
      </c>
      <c r="M1706" s="104" t="s">
        <v>3260</v>
      </c>
      <c r="N1706" s="120">
        <v>39930</v>
      </c>
      <c r="O1706" s="114">
        <v>12000000</v>
      </c>
      <c r="P1706" s="105" t="s">
        <v>15903</v>
      </c>
      <c r="Q1706" s="120" t="s">
        <v>15904</v>
      </c>
      <c r="R1706" s="105">
        <v>11140000</v>
      </c>
      <c r="S1706" s="108" t="s">
        <v>7261</v>
      </c>
      <c r="T1706" s="120">
        <v>40512</v>
      </c>
      <c r="U1706" s="114">
        <v>7350000</v>
      </c>
      <c r="V1706" s="109">
        <v>40512</v>
      </c>
      <c r="W1706" s="141">
        <v>7350000</v>
      </c>
      <c r="X1706" s="141">
        <v>0</v>
      </c>
      <c r="Y1706" s="141">
        <v>0</v>
      </c>
      <c r="Z1706" s="141">
        <v>0</v>
      </c>
      <c r="AA1706" s="114">
        <v>0</v>
      </c>
      <c r="AB1706" s="114"/>
      <c r="AC1706" s="114"/>
      <c r="AD1706" s="141"/>
      <c r="AE1706" s="106">
        <v>0</v>
      </c>
      <c r="AF1706" s="106">
        <v>0</v>
      </c>
      <c r="AG1706" s="106">
        <v>0</v>
      </c>
      <c r="AH1706" s="114"/>
      <c r="AI1706" s="114"/>
      <c r="AJ1706" s="114"/>
      <c r="AK1706" s="114"/>
      <c r="AL1706" s="114"/>
      <c r="AM1706" s="114"/>
      <c r="AN1706" s="114">
        <f t="shared" si="52"/>
        <v>0</v>
      </c>
      <c r="AO1706" s="114">
        <f t="shared" si="53"/>
        <v>7350000</v>
      </c>
      <c r="AP1706" s="114"/>
      <c r="AQ1706" s="114"/>
      <c r="AR1706" s="114"/>
      <c r="AS1706" s="114"/>
      <c r="AT1706" s="191"/>
    </row>
    <row r="1707" spans="1:46" s="190" customFormat="1" ht="15" customHeight="1" x14ac:dyDescent="0.2">
      <c r="A1707" s="104"/>
      <c r="B1707" s="104">
        <f>VLOOKUP(BJB!$F$9:$F$5599,Ctrl!$B$4:$C$399,2,0)</f>
        <v>40</v>
      </c>
      <c r="C1707" s="104">
        <f>VLOOKUP(BJB!$G$9:$G$5599,Ctrl!$E$4:$F$399,2,0)</f>
        <v>0</v>
      </c>
      <c r="D1707" s="219">
        <v>1</v>
      </c>
      <c r="E1707" s="104" t="str">
        <f>VLOOKUP(BJB!$F$9:$F$5599,Ctrl!$B$4:$D$399,3,0)</f>
        <v>IV</v>
      </c>
      <c r="F1707" s="139" t="s">
        <v>10559</v>
      </c>
      <c r="G1707" s="139" t="s">
        <v>10137</v>
      </c>
      <c r="H1707" s="125"/>
      <c r="I1707" s="220" t="e">
        <f>IF(G1706=BJB!#REF!,I1706+1,1)</f>
        <v>#REF!</v>
      </c>
      <c r="J1707" s="912" t="s">
        <v>21796</v>
      </c>
      <c r="K1707" s="121" t="s">
        <v>3261</v>
      </c>
      <c r="L1707" s="104" t="s">
        <v>6477</v>
      </c>
      <c r="M1707" s="104" t="s">
        <v>3262</v>
      </c>
      <c r="N1707" s="120">
        <v>39687</v>
      </c>
      <c r="O1707" s="114">
        <v>25000000</v>
      </c>
      <c r="P1707" s="105" t="s">
        <v>15905</v>
      </c>
      <c r="Q1707" s="120" t="s">
        <v>15906</v>
      </c>
      <c r="R1707" s="105">
        <v>18750004</v>
      </c>
      <c r="S1707" s="108" t="s">
        <v>7262</v>
      </c>
      <c r="T1707" s="120">
        <v>40508</v>
      </c>
      <c r="U1707" s="114">
        <v>14062503</v>
      </c>
      <c r="V1707" s="109">
        <v>40512</v>
      </c>
      <c r="W1707" s="141">
        <v>14062503</v>
      </c>
      <c r="X1707" s="141">
        <v>0</v>
      </c>
      <c r="Y1707" s="141">
        <v>0</v>
      </c>
      <c r="Z1707" s="141">
        <v>0</v>
      </c>
      <c r="AA1707" s="114">
        <v>14062503</v>
      </c>
      <c r="AB1707" s="114"/>
      <c r="AC1707" s="114"/>
      <c r="AD1707" s="141"/>
      <c r="AE1707" s="106">
        <v>0</v>
      </c>
      <c r="AF1707" s="106">
        <v>0</v>
      </c>
      <c r="AG1707" s="106">
        <v>0</v>
      </c>
      <c r="AH1707" s="114"/>
      <c r="AI1707" s="114"/>
      <c r="AJ1707" s="114"/>
      <c r="AK1707" s="114"/>
      <c r="AL1707" s="114"/>
      <c r="AM1707" s="114"/>
      <c r="AN1707" s="114">
        <f t="shared" si="52"/>
        <v>14062503</v>
      </c>
      <c r="AO1707" s="114">
        <f t="shared" si="53"/>
        <v>0</v>
      </c>
      <c r="AP1707" s="114"/>
      <c r="AQ1707" s="114"/>
      <c r="AR1707" s="114"/>
      <c r="AS1707" s="114"/>
      <c r="AT1707" s="191"/>
    </row>
    <row r="1708" spans="1:46" s="190" customFormat="1" ht="15" customHeight="1" x14ac:dyDescent="0.2">
      <c r="A1708" s="104"/>
      <c r="B1708" s="104">
        <f>VLOOKUP(BJB!$F$9:$F$5599,Ctrl!$B$4:$C$399,2,0)</f>
        <v>40</v>
      </c>
      <c r="C1708" s="104">
        <f>VLOOKUP(BJB!$G$9:$G$5599,Ctrl!$E$4:$F$399,2,0)</f>
        <v>0</v>
      </c>
      <c r="D1708" s="219">
        <v>1</v>
      </c>
      <c r="E1708" s="104" t="str">
        <f>VLOOKUP(BJB!$F$9:$F$5599,Ctrl!$B$4:$D$399,3,0)</f>
        <v>IV</v>
      </c>
      <c r="F1708" s="139" t="s">
        <v>10559</v>
      </c>
      <c r="G1708" s="139" t="s">
        <v>10137</v>
      </c>
      <c r="H1708" s="125"/>
      <c r="I1708" s="220" t="e">
        <f>IF(G1707=BJB!#REF!,I1707+1,1)</f>
        <v>#REF!</v>
      </c>
      <c r="J1708" s="912" t="s">
        <v>21797</v>
      </c>
      <c r="K1708" s="121" t="s">
        <v>3263</v>
      </c>
      <c r="L1708" s="104" t="s">
        <v>6477</v>
      </c>
      <c r="M1708" s="104" t="s">
        <v>3264</v>
      </c>
      <c r="N1708" s="120">
        <v>40170</v>
      </c>
      <c r="O1708" s="114">
        <v>15000000</v>
      </c>
      <c r="P1708" s="105" t="s">
        <v>15900</v>
      </c>
      <c r="Q1708" s="120" t="s">
        <v>15139</v>
      </c>
      <c r="R1708" s="105">
        <v>13958332</v>
      </c>
      <c r="S1708" s="108" t="s">
        <v>7263</v>
      </c>
      <c r="T1708" s="120">
        <v>40543</v>
      </c>
      <c r="U1708" s="114">
        <v>10468749</v>
      </c>
      <c r="V1708" s="109">
        <v>40543</v>
      </c>
      <c r="W1708" s="141">
        <v>10468749</v>
      </c>
      <c r="X1708" s="141">
        <v>0</v>
      </c>
      <c r="Y1708" s="141">
        <v>0</v>
      </c>
      <c r="Z1708" s="141">
        <v>0</v>
      </c>
      <c r="AA1708" s="114">
        <v>0</v>
      </c>
      <c r="AB1708" s="114"/>
      <c r="AC1708" s="114"/>
      <c r="AD1708" s="141"/>
      <c r="AE1708" s="106">
        <v>0</v>
      </c>
      <c r="AF1708" s="106">
        <v>0</v>
      </c>
      <c r="AG1708" s="106">
        <v>0</v>
      </c>
      <c r="AH1708" s="114"/>
      <c r="AI1708" s="114"/>
      <c r="AJ1708" s="114"/>
      <c r="AK1708" s="114"/>
      <c r="AL1708" s="114"/>
      <c r="AM1708" s="114"/>
      <c r="AN1708" s="114">
        <f t="shared" si="52"/>
        <v>0</v>
      </c>
      <c r="AO1708" s="114">
        <f t="shared" si="53"/>
        <v>10468749</v>
      </c>
      <c r="AP1708" s="114"/>
      <c r="AQ1708" s="114"/>
      <c r="AR1708" s="114"/>
      <c r="AS1708" s="114"/>
      <c r="AT1708" s="191"/>
    </row>
    <row r="1709" spans="1:46" s="190" customFormat="1" ht="15" customHeight="1" x14ac:dyDescent="0.2">
      <c r="A1709" s="104"/>
      <c r="B1709" s="104">
        <f>VLOOKUP(BJB!$F$9:$F$5599,Ctrl!$B$4:$C$399,2,0)</f>
        <v>40</v>
      </c>
      <c r="C1709" s="104">
        <f>VLOOKUP(BJB!$G$9:$G$5599,Ctrl!$E$4:$F$399,2,0)</f>
        <v>0</v>
      </c>
      <c r="D1709" s="219">
        <v>1</v>
      </c>
      <c r="E1709" s="104" t="str">
        <f>VLOOKUP(BJB!$F$9:$F$5599,Ctrl!$B$4:$D$399,3,0)</f>
        <v>IV</v>
      </c>
      <c r="F1709" s="139" t="s">
        <v>10559</v>
      </c>
      <c r="G1709" s="139" t="s">
        <v>10137</v>
      </c>
      <c r="H1709" s="125"/>
      <c r="I1709" s="220" t="e">
        <f>IF(G1708=BJB!#REF!,I1708+1,1)</f>
        <v>#REF!</v>
      </c>
      <c r="J1709" s="912" t="s">
        <v>21798</v>
      </c>
      <c r="K1709" s="121" t="s">
        <v>3265</v>
      </c>
      <c r="L1709" s="104" t="s">
        <v>6477</v>
      </c>
      <c r="M1709" s="104" t="s">
        <v>3266</v>
      </c>
      <c r="N1709" s="120">
        <v>40115</v>
      </c>
      <c r="O1709" s="114">
        <v>20000000</v>
      </c>
      <c r="P1709" s="105" t="s">
        <v>15900</v>
      </c>
      <c r="Q1709" s="120" t="s">
        <v>15139</v>
      </c>
      <c r="R1709" s="105">
        <v>15500003</v>
      </c>
      <c r="S1709" s="108" t="s">
        <v>7263</v>
      </c>
      <c r="T1709" s="120">
        <v>40543</v>
      </c>
      <c r="U1709" s="114">
        <v>11625002</v>
      </c>
      <c r="V1709" s="109">
        <v>40543</v>
      </c>
      <c r="W1709" s="141">
        <v>11625002</v>
      </c>
      <c r="X1709" s="141">
        <v>0</v>
      </c>
      <c r="Y1709" s="141">
        <v>0</v>
      </c>
      <c r="Z1709" s="141">
        <v>0</v>
      </c>
      <c r="AA1709" s="114">
        <v>0</v>
      </c>
      <c r="AB1709" s="114"/>
      <c r="AC1709" s="114"/>
      <c r="AD1709" s="141"/>
      <c r="AE1709" s="106">
        <v>0</v>
      </c>
      <c r="AF1709" s="106">
        <v>0</v>
      </c>
      <c r="AG1709" s="106">
        <v>0</v>
      </c>
      <c r="AH1709" s="114"/>
      <c r="AI1709" s="114"/>
      <c r="AJ1709" s="114"/>
      <c r="AK1709" s="114"/>
      <c r="AL1709" s="114"/>
      <c r="AM1709" s="114"/>
      <c r="AN1709" s="114">
        <f t="shared" si="52"/>
        <v>0</v>
      </c>
      <c r="AO1709" s="114">
        <f t="shared" si="53"/>
        <v>11625002</v>
      </c>
      <c r="AP1709" s="114"/>
      <c r="AQ1709" s="114"/>
      <c r="AR1709" s="114"/>
      <c r="AS1709" s="114"/>
      <c r="AT1709" s="191"/>
    </row>
    <row r="1710" spans="1:46" s="190" customFormat="1" ht="15" customHeight="1" x14ac:dyDescent="0.2">
      <c r="A1710" s="104"/>
      <c r="B1710" s="104">
        <f>VLOOKUP(BJB!$F$9:$F$5599,Ctrl!$B$4:$C$399,2,0)</f>
        <v>40</v>
      </c>
      <c r="C1710" s="104">
        <f>VLOOKUP(BJB!$G$9:$G$5599,Ctrl!$E$4:$F$399,2,0)</f>
        <v>0</v>
      </c>
      <c r="D1710" s="219">
        <v>1</v>
      </c>
      <c r="E1710" s="104" t="str">
        <f>VLOOKUP(BJB!$F$9:$F$5599,Ctrl!$B$4:$D$399,3,0)</f>
        <v>IV</v>
      </c>
      <c r="F1710" s="139" t="s">
        <v>10559</v>
      </c>
      <c r="G1710" s="139" t="s">
        <v>10137</v>
      </c>
      <c r="H1710" s="125"/>
      <c r="I1710" s="220" t="e">
        <f>IF(G1709=BJB!#REF!,I1709+1,1)</f>
        <v>#REF!</v>
      </c>
      <c r="J1710" s="912" t="s">
        <v>21799</v>
      </c>
      <c r="K1710" s="121" t="s">
        <v>3267</v>
      </c>
      <c r="L1710" s="104" t="s">
        <v>6477</v>
      </c>
      <c r="M1710" s="104" t="s">
        <v>3268</v>
      </c>
      <c r="N1710" s="120">
        <v>40015</v>
      </c>
      <c r="O1710" s="107">
        <v>5000000</v>
      </c>
      <c r="P1710" s="105" t="s">
        <v>6222</v>
      </c>
      <c r="Q1710" s="120" t="s">
        <v>6222</v>
      </c>
      <c r="R1710" s="890">
        <v>0</v>
      </c>
      <c r="S1710" s="108" t="s">
        <v>7264</v>
      </c>
      <c r="T1710" s="109">
        <v>40613</v>
      </c>
      <c r="U1710" s="106">
        <v>2250003</v>
      </c>
      <c r="V1710" s="109" t="s">
        <v>6222</v>
      </c>
      <c r="W1710" s="141">
        <v>0</v>
      </c>
      <c r="X1710" s="141">
        <v>0</v>
      </c>
      <c r="Y1710" s="141">
        <v>0</v>
      </c>
      <c r="Z1710" s="141">
        <v>0</v>
      </c>
      <c r="AA1710" s="114">
        <v>1726669</v>
      </c>
      <c r="AB1710" s="114"/>
      <c r="AC1710" s="106"/>
      <c r="AD1710" s="141"/>
      <c r="AE1710" s="106">
        <v>0</v>
      </c>
      <c r="AF1710" s="106">
        <v>0</v>
      </c>
      <c r="AG1710" s="106">
        <v>0</v>
      </c>
      <c r="AH1710" s="106"/>
      <c r="AI1710" s="106"/>
      <c r="AJ1710" s="106"/>
      <c r="AK1710" s="106"/>
      <c r="AL1710" s="106"/>
      <c r="AM1710" s="106"/>
      <c r="AN1710" s="114">
        <f t="shared" si="52"/>
        <v>1726669</v>
      </c>
      <c r="AO1710" s="114">
        <f t="shared" si="53"/>
        <v>523334</v>
      </c>
      <c r="AP1710" s="114"/>
      <c r="AQ1710" s="114"/>
      <c r="AR1710" s="114"/>
      <c r="AS1710" s="114"/>
      <c r="AT1710" s="191"/>
    </row>
    <row r="1711" spans="1:46" s="190" customFormat="1" ht="15" customHeight="1" x14ac:dyDescent="0.2">
      <c r="A1711" s="104"/>
      <c r="B1711" s="104">
        <f>VLOOKUP(BJB!$F$9:$F$5599,Ctrl!$B$4:$C$399,2,0)</f>
        <v>40</v>
      </c>
      <c r="C1711" s="104">
        <f>VLOOKUP(BJB!$G$9:$G$5599,Ctrl!$E$4:$F$399,2,0)</f>
        <v>0</v>
      </c>
      <c r="D1711" s="219">
        <v>1</v>
      </c>
      <c r="E1711" s="104" t="str">
        <f>VLOOKUP(BJB!$F$9:$F$5599,Ctrl!$B$4:$D$399,3,0)</f>
        <v>IV</v>
      </c>
      <c r="F1711" s="139" t="s">
        <v>10559</v>
      </c>
      <c r="G1711" s="139" t="s">
        <v>10137</v>
      </c>
      <c r="H1711" s="125" t="s">
        <v>7502</v>
      </c>
      <c r="I1711" s="220" t="e">
        <f>IF(G1710=BJB!#REF!,I1710+1,1)</f>
        <v>#REF!</v>
      </c>
      <c r="J1711" s="912" t="s">
        <v>21800</v>
      </c>
      <c r="K1711" s="121" t="s">
        <v>3269</v>
      </c>
      <c r="L1711" s="104" t="s">
        <v>6477</v>
      </c>
      <c r="M1711" s="104" t="s">
        <v>3268</v>
      </c>
      <c r="N1711" s="120">
        <v>40015</v>
      </c>
      <c r="O1711" s="107">
        <v>25000000</v>
      </c>
      <c r="P1711" s="105" t="s">
        <v>6222</v>
      </c>
      <c r="Q1711" s="120" t="s">
        <v>6222</v>
      </c>
      <c r="R1711" s="890">
        <v>0</v>
      </c>
      <c r="S1711" s="108" t="s">
        <v>7264</v>
      </c>
      <c r="T1711" s="109">
        <v>40613</v>
      </c>
      <c r="U1711" s="106">
        <v>13958336</v>
      </c>
      <c r="V1711" s="109" t="s">
        <v>6222</v>
      </c>
      <c r="W1711" s="141">
        <v>0</v>
      </c>
      <c r="X1711" s="141">
        <v>0</v>
      </c>
      <c r="Y1711" s="141">
        <v>0</v>
      </c>
      <c r="Z1711" s="141">
        <v>0</v>
      </c>
      <c r="AA1711" s="114">
        <v>2130642</v>
      </c>
      <c r="AB1711" s="114"/>
      <c r="AC1711" s="132"/>
      <c r="AD1711" s="141"/>
      <c r="AE1711" s="106">
        <v>0</v>
      </c>
      <c r="AF1711" s="106">
        <v>0</v>
      </c>
      <c r="AG1711" s="106">
        <v>0</v>
      </c>
      <c r="AH1711" s="106"/>
      <c r="AI1711" s="106"/>
      <c r="AJ1711" s="106"/>
      <c r="AK1711" s="106"/>
      <c r="AL1711" s="106"/>
      <c r="AM1711" s="106"/>
      <c r="AN1711" s="114">
        <f t="shared" si="52"/>
        <v>2130642</v>
      </c>
      <c r="AO1711" s="114">
        <f t="shared" si="53"/>
        <v>11827694</v>
      </c>
      <c r="AP1711" s="114"/>
      <c r="AQ1711" s="114"/>
      <c r="AR1711" s="114"/>
      <c r="AS1711" s="114"/>
      <c r="AT1711" s="191"/>
    </row>
    <row r="1712" spans="1:46" s="190" customFormat="1" ht="15" customHeight="1" x14ac:dyDescent="0.2">
      <c r="A1712" s="104"/>
      <c r="B1712" s="104">
        <f>VLOOKUP(BJB!$F$9:$F$5599,Ctrl!$B$4:$C$399,2,0)</f>
        <v>40</v>
      </c>
      <c r="C1712" s="104">
        <f>VLOOKUP(BJB!$G$9:$G$5599,Ctrl!$E$4:$F$399,2,0)</f>
        <v>0</v>
      </c>
      <c r="D1712" s="219">
        <v>1</v>
      </c>
      <c r="E1712" s="104" t="str">
        <f>VLOOKUP(BJB!$F$9:$F$5599,Ctrl!$B$4:$D$399,3,0)</f>
        <v>IV</v>
      </c>
      <c r="F1712" s="139" t="s">
        <v>10559</v>
      </c>
      <c r="G1712" s="139" t="s">
        <v>10137</v>
      </c>
      <c r="H1712" s="125"/>
      <c r="I1712" s="220" t="e">
        <f>IF(G1711=BJB!#REF!,I1711+1,1)</f>
        <v>#REF!</v>
      </c>
      <c r="J1712" s="912" t="s">
        <v>21801</v>
      </c>
      <c r="K1712" s="121" t="s">
        <v>3270</v>
      </c>
      <c r="L1712" s="104" t="s">
        <v>6477</v>
      </c>
      <c r="M1712" s="104" t="s">
        <v>3271</v>
      </c>
      <c r="N1712" s="120">
        <v>40249</v>
      </c>
      <c r="O1712" s="107">
        <v>48000000</v>
      </c>
      <c r="P1712" s="105" t="s">
        <v>6222</v>
      </c>
      <c r="Q1712" s="120" t="s">
        <v>6222</v>
      </c>
      <c r="R1712" s="890">
        <v>0</v>
      </c>
      <c r="S1712" s="108" t="s">
        <v>7265</v>
      </c>
      <c r="T1712" s="109">
        <v>40688</v>
      </c>
      <c r="U1712" s="106">
        <v>36000000</v>
      </c>
      <c r="V1712" s="109" t="s">
        <v>6222</v>
      </c>
      <c r="W1712" s="141">
        <v>0</v>
      </c>
      <c r="X1712" s="141">
        <v>0</v>
      </c>
      <c r="Y1712" s="141">
        <v>0</v>
      </c>
      <c r="Z1712" s="141">
        <v>0</v>
      </c>
      <c r="AA1712" s="114">
        <v>0</v>
      </c>
      <c r="AB1712" s="114"/>
      <c r="AC1712" s="106"/>
      <c r="AD1712" s="141"/>
      <c r="AE1712" s="106">
        <v>0</v>
      </c>
      <c r="AF1712" s="106">
        <v>0</v>
      </c>
      <c r="AG1712" s="106">
        <v>0</v>
      </c>
      <c r="AH1712" s="106"/>
      <c r="AI1712" s="106"/>
      <c r="AJ1712" s="106"/>
      <c r="AK1712" s="106"/>
      <c r="AL1712" s="106"/>
      <c r="AM1712" s="106"/>
      <c r="AN1712" s="114">
        <f t="shared" si="52"/>
        <v>0</v>
      </c>
      <c r="AO1712" s="114">
        <f t="shared" si="53"/>
        <v>36000000</v>
      </c>
      <c r="AP1712" s="114"/>
      <c r="AQ1712" s="114"/>
      <c r="AR1712" s="114"/>
      <c r="AS1712" s="114"/>
      <c r="AT1712" s="191"/>
    </row>
    <row r="1713" spans="1:46" s="190" customFormat="1" ht="15" customHeight="1" x14ac:dyDescent="0.2">
      <c r="A1713" s="104"/>
      <c r="B1713" s="104">
        <f>VLOOKUP(BJB!$F$9:$F$5599,Ctrl!$B$4:$C$399,2,0)</f>
        <v>40</v>
      </c>
      <c r="C1713" s="104">
        <f>VLOOKUP(BJB!$G$9:$G$5599,Ctrl!$E$4:$F$399,2,0)</f>
        <v>0</v>
      </c>
      <c r="D1713" s="219">
        <v>1</v>
      </c>
      <c r="E1713" s="104" t="str">
        <f>VLOOKUP(BJB!$F$9:$F$5599,Ctrl!$B$4:$D$399,3,0)</f>
        <v>IV</v>
      </c>
      <c r="F1713" s="139" t="s">
        <v>10559</v>
      </c>
      <c r="G1713" s="139" t="s">
        <v>10137</v>
      </c>
      <c r="H1713" s="125"/>
      <c r="I1713" s="220" t="e">
        <f>IF(G1712=BJB!#REF!,I1712+1,1)</f>
        <v>#REF!</v>
      </c>
      <c r="J1713" s="912" t="s">
        <v>21802</v>
      </c>
      <c r="K1713" s="121" t="s">
        <v>3272</v>
      </c>
      <c r="L1713" s="104" t="s">
        <v>6477</v>
      </c>
      <c r="M1713" s="104" t="s">
        <v>3268</v>
      </c>
      <c r="N1713" s="120">
        <v>40015</v>
      </c>
      <c r="O1713" s="107">
        <v>25000000</v>
      </c>
      <c r="P1713" s="105" t="s">
        <v>6222</v>
      </c>
      <c r="Q1713" s="120" t="s">
        <v>6222</v>
      </c>
      <c r="R1713" s="890">
        <v>0</v>
      </c>
      <c r="S1713" s="108" t="s">
        <v>7265</v>
      </c>
      <c r="T1713" s="109">
        <v>40688</v>
      </c>
      <c r="U1713" s="106">
        <v>9062496</v>
      </c>
      <c r="V1713" s="109" t="s">
        <v>6222</v>
      </c>
      <c r="W1713" s="141">
        <v>0</v>
      </c>
      <c r="X1713" s="141">
        <v>0</v>
      </c>
      <c r="Y1713" s="141">
        <v>0</v>
      </c>
      <c r="Z1713" s="141">
        <v>0</v>
      </c>
      <c r="AA1713" s="114">
        <v>770000</v>
      </c>
      <c r="AB1713" s="114"/>
      <c r="AC1713" s="106"/>
      <c r="AD1713" s="141"/>
      <c r="AE1713" s="106">
        <v>0</v>
      </c>
      <c r="AF1713" s="106">
        <v>0</v>
      </c>
      <c r="AG1713" s="106">
        <v>0</v>
      </c>
      <c r="AH1713" s="106"/>
      <c r="AI1713" s="106"/>
      <c r="AJ1713" s="106"/>
      <c r="AK1713" s="106"/>
      <c r="AL1713" s="106"/>
      <c r="AM1713" s="106"/>
      <c r="AN1713" s="114">
        <f t="shared" si="52"/>
        <v>770000</v>
      </c>
      <c r="AO1713" s="114">
        <f t="shared" si="53"/>
        <v>8292496</v>
      </c>
      <c r="AP1713" s="114"/>
      <c r="AQ1713" s="114"/>
      <c r="AR1713" s="114"/>
      <c r="AS1713" s="114"/>
      <c r="AT1713" s="191"/>
    </row>
    <row r="1714" spans="1:46" s="190" customFormat="1" ht="15" customHeight="1" x14ac:dyDescent="0.2">
      <c r="A1714" s="104"/>
      <c r="B1714" s="104">
        <f>VLOOKUP(BJB!$F$9:$F$5599,Ctrl!$B$4:$C$399,2,0)</f>
        <v>40</v>
      </c>
      <c r="C1714" s="104">
        <f>VLOOKUP(BJB!$G$9:$G$5599,Ctrl!$E$4:$F$399,2,0)</f>
        <v>0</v>
      </c>
      <c r="D1714" s="219">
        <v>1</v>
      </c>
      <c r="E1714" s="104" t="str">
        <f>VLOOKUP(BJB!$F$9:$F$5599,Ctrl!$B$4:$D$399,3,0)</f>
        <v>IV</v>
      </c>
      <c r="F1714" s="139" t="s">
        <v>10559</v>
      </c>
      <c r="G1714" s="139" t="s">
        <v>10137</v>
      </c>
      <c r="H1714" s="125"/>
      <c r="I1714" s="220" t="e">
        <f>IF(G1713=BJB!#REF!,I1713+1,1)</f>
        <v>#REF!</v>
      </c>
      <c r="J1714" s="912" t="s">
        <v>21803</v>
      </c>
      <c r="K1714" s="121" t="s">
        <v>3273</v>
      </c>
      <c r="L1714" s="104" t="s">
        <v>6476</v>
      </c>
      <c r="M1714" s="104" t="s">
        <v>3274</v>
      </c>
      <c r="N1714" s="120">
        <v>40147</v>
      </c>
      <c r="O1714" s="107">
        <v>85339450</v>
      </c>
      <c r="P1714" s="105" t="s">
        <v>6222</v>
      </c>
      <c r="Q1714" s="120" t="s">
        <v>6222</v>
      </c>
      <c r="R1714" s="890">
        <v>0</v>
      </c>
      <c r="S1714" s="108" t="s">
        <v>1438</v>
      </c>
      <c r="T1714" s="109">
        <v>40870</v>
      </c>
      <c r="U1714" s="106">
        <v>18939714</v>
      </c>
      <c r="V1714" s="109" t="s">
        <v>6222</v>
      </c>
      <c r="W1714" s="141">
        <v>0</v>
      </c>
      <c r="X1714" s="141">
        <v>0</v>
      </c>
      <c r="Y1714" s="141">
        <v>0</v>
      </c>
      <c r="Z1714" s="141">
        <v>0</v>
      </c>
      <c r="AA1714" s="114">
        <v>0</v>
      </c>
      <c r="AB1714" s="114"/>
      <c r="AC1714" s="106"/>
      <c r="AD1714" s="141"/>
      <c r="AE1714" s="106">
        <v>0</v>
      </c>
      <c r="AF1714" s="106">
        <v>0</v>
      </c>
      <c r="AG1714" s="106">
        <v>0</v>
      </c>
      <c r="AH1714" s="106"/>
      <c r="AI1714" s="106"/>
      <c r="AJ1714" s="106"/>
      <c r="AK1714" s="106"/>
      <c r="AL1714" s="106"/>
      <c r="AM1714" s="106"/>
      <c r="AN1714" s="114">
        <f t="shared" si="52"/>
        <v>0</v>
      </c>
      <c r="AO1714" s="114">
        <f t="shared" si="53"/>
        <v>18939714</v>
      </c>
      <c r="AP1714" s="114"/>
      <c r="AQ1714" s="114"/>
      <c r="AR1714" s="114"/>
      <c r="AS1714" s="114"/>
      <c r="AT1714" s="191"/>
    </row>
    <row r="1715" spans="1:46" s="190" customFormat="1" ht="15" customHeight="1" x14ac:dyDescent="0.2">
      <c r="A1715" s="104"/>
      <c r="B1715" s="104">
        <f>VLOOKUP(BJB!$F$9:$F$5599,Ctrl!$B$4:$C$399,2,0)</f>
        <v>40</v>
      </c>
      <c r="C1715" s="104">
        <f>VLOOKUP(BJB!$G$9:$G$5599,Ctrl!$E$4:$F$399,2,0)</f>
        <v>0</v>
      </c>
      <c r="D1715" s="219">
        <v>1</v>
      </c>
      <c r="E1715" s="104" t="str">
        <f>VLOOKUP(BJB!$F$9:$F$5599,Ctrl!$B$4:$D$399,3,0)</f>
        <v>IV</v>
      </c>
      <c r="F1715" s="139" t="s">
        <v>10559</v>
      </c>
      <c r="G1715" s="139" t="s">
        <v>10137</v>
      </c>
      <c r="H1715" s="125"/>
      <c r="I1715" s="220" t="e">
        <f>IF(G1714=BJB!#REF!,I1714+1,1)</f>
        <v>#REF!</v>
      </c>
      <c r="J1715" s="912" t="s">
        <v>21804</v>
      </c>
      <c r="K1715" s="121" t="s">
        <v>3275</v>
      </c>
      <c r="L1715" s="104" t="s">
        <v>6477</v>
      </c>
      <c r="M1715" s="104" t="s">
        <v>3266</v>
      </c>
      <c r="N1715" s="120">
        <v>40115</v>
      </c>
      <c r="O1715" s="107">
        <v>20000000</v>
      </c>
      <c r="P1715" s="105" t="s">
        <v>6222</v>
      </c>
      <c r="Q1715" s="120" t="s">
        <v>6222</v>
      </c>
      <c r="R1715" s="890">
        <v>0</v>
      </c>
      <c r="S1715" s="108" t="s">
        <v>3276</v>
      </c>
      <c r="T1715" s="109">
        <v>40907</v>
      </c>
      <c r="U1715" s="106">
        <v>6500004</v>
      </c>
      <c r="V1715" s="109" t="s">
        <v>6222</v>
      </c>
      <c r="W1715" s="141">
        <v>0</v>
      </c>
      <c r="X1715" s="141">
        <v>0</v>
      </c>
      <c r="Y1715" s="141">
        <v>0</v>
      </c>
      <c r="Z1715" s="141">
        <v>0</v>
      </c>
      <c r="AA1715" s="114">
        <v>0</v>
      </c>
      <c r="AB1715" s="114"/>
      <c r="AC1715" s="106"/>
      <c r="AD1715" s="141"/>
      <c r="AE1715" s="106">
        <v>0</v>
      </c>
      <c r="AF1715" s="106">
        <v>0</v>
      </c>
      <c r="AG1715" s="106">
        <v>0</v>
      </c>
      <c r="AH1715" s="106"/>
      <c r="AI1715" s="106"/>
      <c r="AJ1715" s="106"/>
      <c r="AK1715" s="106"/>
      <c r="AL1715" s="106"/>
      <c r="AM1715" s="106"/>
      <c r="AN1715" s="114">
        <f t="shared" si="52"/>
        <v>0</v>
      </c>
      <c r="AO1715" s="114">
        <f t="shared" si="53"/>
        <v>6500004</v>
      </c>
      <c r="AP1715" s="114"/>
      <c r="AQ1715" s="114"/>
      <c r="AR1715" s="114"/>
      <c r="AS1715" s="114"/>
      <c r="AT1715" s="191"/>
    </row>
    <row r="1716" spans="1:46" s="190" customFormat="1" ht="15" customHeight="1" x14ac:dyDescent="0.2">
      <c r="A1716" s="104"/>
      <c r="B1716" s="104">
        <f>VLOOKUP(BJB!$F$9:$F$5599,Ctrl!$B$4:$C$399,2,0)</f>
        <v>40</v>
      </c>
      <c r="C1716" s="104">
        <f>VLOOKUP(BJB!$G$9:$G$5599,Ctrl!$E$4:$F$399,2,0)</f>
        <v>0</v>
      </c>
      <c r="D1716" s="219">
        <v>1</v>
      </c>
      <c r="E1716" s="104" t="str">
        <f>VLOOKUP(BJB!$F$9:$F$5599,Ctrl!$B$4:$D$399,3,0)</f>
        <v>IV</v>
      </c>
      <c r="F1716" s="139" t="s">
        <v>10559</v>
      </c>
      <c r="G1716" s="139" t="s">
        <v>10137</v>
      </c>
      <c r="H1716" s="125"/>
      <c r="I1716" s="220" t="e">
        <f>IF(G1715=BJB!#REF!,I1715+1,1)</f>
        <v>#REF!</v>
      </c>
      <c r="J1716" s="912" t="s">
        <v>21805</v>
      </c>
      <c r="K1716" s="121" t="s">
        <v>3277</v>
      </c>
      <c r="L1716" s="104" t="s">
        <v>6477</v>
      </c>
      <c r="M1716" s="104" t="s">
        <v>3256</v>
      </c>
      <c r="N1716" s="120">
        <v>40087</v>
      </c>
      <c r="O1716" s="107">
        <v>20000000</v>
      </c>
      <c r="P1716" s="105" t="s">
        <v>6222</v>
      </c>
      <c r="Q1716" s="120" t="s">
        <v>6222</v>
      </c>
      <c r="R1716" s="890">
        <v>0</v>
      </c>
      <c r="S1716" s="108" t="s">
        <v>3276</v>
      </c>
      <c r="T1716" s="109">
        <v>40907</v>
      </c>
      <c r="U1716" s="106">
        <v>9833329</v>
      </c>
      <c r="V1716" s="109" t="s">
        <v>6222</v>
      </c>
      <c r="W1716" s="141">
        <v>0</v>
      </c>
      <c r="X1716" s="141">
        <v>0</v>
      </c>
      <c r="Y1716" s="141">
        <v>0</v>
      </c>
      <c r="Z1716" s="141">
        <v>0</v>
      </c>
      <c r="AA1716" s="114">
        <v>700000</v>
      </c>
      <c r="AB1716" s="114"/>
      <c r="AC1716" s="106"/>
      <c r="AD1716" s="141"/>
      <c r="AE1716" s="106">
        <v>0</v>
      </c>
      <c r="AF1716" s="106">
        <v>0</v>
      </c>
      <c r="AG1716" s="106">
        <v>0</v>
      </c>
      <c r="AH1716" s="106"/>
      <c r="AI1716" s="106"/>
      <c r="AJ1716" s="106"/>
      <c r="AK1716" s="106"/>
      <c r="AL1716" s="106"/>
      <c r="AM1716" s="106"/>
      <c r="AN1716" s="114">
        <f t="shared" si="52"/>
        <v>700000</v>
      </c>
      <c r="AO1716" s="114">
        <f t="shared" si="53"/>
        <v>9133329</v>
      </c>
      <c r="AP1716" s="114"/>
      <c r="AQ1716" s="114"/>
      <c r="AR1716" s="114"/>
      <c r="AS1716" s="114"/>
      <c r="AT1716" s="191"/>
    </row>
    <row r="1717" spans="1:46" s="190" customFormat="1" ht="15" customHeight="1" x14ac:dyDescent="0.2">
      <c r="A1717" s="104"/>
      <c r="B1717" s="104">
        <f>VLOOKUP(BJB!$F$9:$F$5599,Ctrl!$B$4:$C$399,2,0)</f>
        <v>40</v>
      </c>
      <c r="C1717" s="104">
        <f>VLOOKUP(BJB!$G$9:$G$5599,Ctrl!$E$4:$F$399,2,0)</f>
        <v>0</v>
      </c>
      <c r="D1717" s="219">
        <v>1</v>
      </c>
      <c r="E1717" s="104" t="str">
        <f>VLOOKUP(BJB!$F$9:$F$5599,Ctrl!$B$4:$D$399,3,0)</f>
        <v>IV</v>
      </c>
      <c r="F1717" s="139" t="s">
        <v>10559</v>
      </c>
      <c r="G1717" s="139" t="s">
        <v>10137</v>
      </c>
      <c r="H1717" s="125"/>
      <c r="I1717" s="220" t="e">
        <f>IF(G1716=BJB!#REF!,I1716+1,1)</f>
        <v>#REF!</v>
      </c>
      <c r="J1717" s="912" t="s">
        <v>21806</v>
      </c>
      <c r="K1717" s="121" t="s">
        <v>3278</v>
      </c>
      <c r="L1717" s="104" t="s">
        <v>6477</v>
      </c>
      <c r="M1717" s="104" t="s">
        <v>3279</v>
      </c>
      <c r="N1717" s="120">
        <v>40213</v>
      </c>
      <c r="O1717" s="107">
        <v>15000000</v>
      </c>
      <c r="P1717" s="105" t="s">
        <v>6222</v>
      </c>
      <c r="Q1717" s="120" t="s">
        <v>6222</v>
      </c>
      <c r="R1717" s="890">
        <v>0</v>
      </c>
      <c r="S1717" s="108" t="s">
        <v>3276</v>
      </c>
      <c r="T1717" s="109">
        <v>40907</v>
      </c>
      <c r="U1717" s="106">
        <v>9812498</v>
      </c>
      <c r="V1717" s="109" t="s">
        <v>6222</v>
      </c>
      <c r="W1717" s="141">
        <v>0</v>
      </c>
      <c r="X1717" s="141">
        <v>0</v>
      </c>
      <c r="Y1717" s="141">
        <v>0</v>
      </c>
      <c r="Z1717" s="141">
        <v>0</v>
      </c>
      <c r="AA1717" s="114">
        <v>0</v>
      </c>
      <c r="AB1717" s="114"/>
      <c r="AC1717" s="106"/>
      <c r="AD1717" s="141"/>
      <c r="AE1717" s="106">
        <v>0</v>
      </c>
      <c r="AF1717" s="106">
        <v>0</v>
      </c>
      <c r="AG1717" s="106">
        <v>0</v>
      </c>
      <c r="AH1717" s="106"/>
      <c r="AI1717" s="106"/>
      <c r="AJ1717" s="106"/>
      <c r="AK1717" s="106"/>
      <c r="AL1717" s="106"/>
      <c r="AM1717" s="106"/>
      <c r="AN1717" s="114">
        <f t="shared" si="52"/>
        <v>0</v>
      </c>
      <c r="AO1717" s="114">
        <f t="shared" si="53"/>
        <v>9812498</v>
      </c>
      <c r="AP1717" s="114"/>
      <c r="AQ1717" s="114"/>
      <c r="AR1717" s="114"/>
      <c r="AS1717" s="114"/>
      <c r="AT1717" s="191"/>
    </row>
    <row r="1718" spans="1:46" s="190" customFormat="1" ht="15" customHeight="1" x14ac:dyDescent="0.2">
      <c r="A1718" s="104"/>
      <c r="B1718" s="104">
        <f>VLOOKUP(BJB!$F$9:$F$5599,Ctrl!$B$4:$C$399,2,0)</f>
        <v>40</v>
      </c>
      <c r="C1718" s="104">
        <f>VLOOKUP(BJB!$G$9:$G$5599,Ctrl!$E$4:$F$399,2,0)</f>
        <v>0</v>
      </c>
      <c r="D1718" s="219">
        <v>1</v>
      </c>
      <c r="E1718" s="104" t="str">
        <f>VLOOKUP(BJB!$F$9:$F$5599,Ctrl!$B$4:$D$399,3,0)</f>
        <v>IV</v>
      </c>
      <c r="F1718" s="139" t="s">
        <v>10559</v>
      </c>
      <c r="G1718" s="139" t="s">
        <v>10137</v>
      </c>
      <c r="H1718" s="125"/>
      <c r="I1718" s="220" t="e">
        <f>IF(G1717=BJB!#REF!,I1717+1,1)</f>
        <v>#REF!</v>
      </c>
      <c r="J1718" s="912" t="s">
        <v>21807</v>
      </c>
      <c r="K1718" s="121" t="s">
        <v>3280</v>
      </c>
      <c r="L1718" s="104" t="s">
        <v>6477</v>
      </c>
      <c r="M1718" s="104" t="s">
        <v>3281</v>
      </c>
      <c r="N1718" s="120">
        <v>40142</v>
      </c>
      <c r="O1718" s="107">
        <v>10000000</v>
      </c>
      <c r="P1718" s="105" t="s">
        <v>6222</v>
      </c>
      <c r="Q1718" s="120" t="s">
        <v>6222</v>
      </c>
      <c r="R1718" s="890">
        <v>0</v>
      </c>
      <c r="S1718" s="108" t="s">
        <v>3276</v>
      </c>
      <c r="T1718" s="109">
        <v>40907</v>
      </c>
      <c r="U1718" s="106">
        <v>3749997</v>
      </c>
      <c r="V1718" s="109" t="s">
        <v>6222</v>
      </c>
      <c r="W1718" s="141">
        <v>0</v>
      </c>
      <c r="X1718" s="141">
        <v>0</v>
      </c>
      <c r="Y1718" s="141">
        <v>0</v>
      </c>
      <c r="Z1718" s="141">
        <v>0</v>
      </c>
      <c r="AA1718" s="114">
        <v>0</v>
      </c>
      <c r="AB1718" s="114"/>
      <c r="AC1718" s="106"/>
      <c r="AD1718" s="141"/>
      <c r="AE1718" s="106">
        <v>0</v>
      </c>
      <c r="AF1718" s="106">
        <v>0</v>
      </c>
      <c r="AG1718" s="106">
        <v>0</v>
      </c>
      <c r="AH1718" s="106"/>
      <c r="AI1718" s="106"/>
      <c r="AJ1718" s="106"/>
      <c r="AK1718" s="106"/>
      <c r="AL1718" s="106"/>
      <c r="AM1718" s="106"/>
      <c r="AN1718" s="114">
        <f t="shared" si="52"/>
        <v>0</v>
      </c>
      <c r="AO1718" s="114">
        <f t="shared" si="53"/>
        <v>3749997</v>
      </c>
      <c r="AP1718" s="114"/>
      <c r="AQ1718" s="114"/>
      <c r="AR1718" s="114"/>
      <c r="AS1718" s="114"/>
      <c r="AT1718" s="191"/>
    </row>
    <row r="1719" spans="1:46" s="190" customFormat="1" ht="15" customHeight="1" x14ac:dyDescent="0.2">
      <c r="A1719" s="104"/>
      <c r="B1719" s="104">
        <f>VLOOKUP(BJB!$F$9:$F$5599,Ctrl!$B$4:$C$399,2,0)</f>
        <v>40</v>
      </c>
      <c r="C1719" s="104">
        <f>VLOOKUP(BJB!$G$9:$G$5599,Ctrl!$E$4:$F$399,2,0)</f>
        <v>0</v>
      </c>
      <c r="D1719" s="219">
        <v>1</v>
      </c>
      <c r="E1719" s="104" t="str">
        <f>VLOOKUP(BJB!$F$9:$F$5599,Ctrl!$B$4:$D$399,3,0)</f>
        <v>IV</v>
      </c>
      <c r="F1719" s="139" t="s">
        <v>10559</v>
      </c>
      <c r="G1719" s="139" t="s">
        <v>10137</v>
      </c>
      <c r="H1719" s="125"/>
      <c r="I1719" s="220" t="e">
        <f>IF(G1718=BJB!#REF!,I1718+1,1)</f>
        <v>#REF!</v>
      </c>
      <c r="J1719" s="912" t="s">
        <v>21808</v>
      </c>
      <c r="K1719" s="121" t="s">
        <v>3283</v>
      </c>
      <c r="L1719" s="104" t="s">
        <v>6477</v>
      </c>
      <c r="M1719" s="104" t="s">
        <v>3284</v>
      </c>
      <c r="N1719" s="120">
        <v>40525</v>
      </c>
      <c r="O1719" s="107">
        <v>30000000</v>
      </c>
      <c r="P1719" s="105" t="s">
        <v>6222</v>
      </c>
      <c r="Q1719" s="120" t="s">
        <v>6222</v>
      </c>
      <c r="R1719" s="890">
        <v>0</v>
      </c>
      <c r="S1719" s="108" t="s">
        <v>3276</v>
      </c>
      <c r="T1719" s="109">
        <v>40907</v>
      </c>
      <c r="U1719" s="106">
        <v>21063151</v>
      </c>
      <c r="V1719" s="109" t="s">
        <v>6222</v>
      </c>
      <c r="W1719" s="141">
        <v>0</v>
      </c>
      <c r="X1719" s="141">
        <v>0</v>
      </c>
      <c r="Y1719" s="141">
        <v>0</v>
      </c>
      <c r="Z1719" s="141">
        <v>0</v>
      </c>
      <c r="AA1719" s="114">
        <v>19964204</v>
      </c>
      <c r="AB1719" s="114"/>
      <c r="AC1719" s="106"/>
      <c r="AD1719" s="141"/>
      <c r="AE1719" s="106">
        <v>0</v>
      </c>
      <c r="AF1719" s="106">
        <v>0</v>
      </c>
      <c r="AG1719" s="106">
        <v>0</v>
      </c>
      <c r="AH1719" s="106"/>
      <c r="AI1719" s="106"/>
      <c r="AJ1719" s="106"/>
      <c r="AK1719" s="106"/>
      <c r="AL1719" s="106"/>
      <c r="AM1719" s="106"/>
      <c r="AN1719" s="114">
        <f t="shared" si="52"/>
        <v>19964204</v>
      </c>
      <c r="AO1719" s="114">
        <f t="shared" si="53"/>
        <v>1098947</v>
      </c>
      <c r="AP1719" s="114"/>
      <c r="AQ1719" s="114"/>
      <c r="AR1719" s="114"/>
      <c r="AS1719" s="114"/>
      <c r="AT1719" s="191"/>
    </row>
    <row r="1720" spans="1:46" s="190" customFormat="1" ht="15" customHeight="1" x14ac:dyDescent="0.2">
      <c r="A1720" s="104"/>
      <c r="B1720" s="104">
        <f>VLOOKUP(BJB!$F$9:$F$5599,Ctrl!$B$4:$C$399,2,0)</f>
        <v>40</v>
      </c>
      <c r="C1720" s="104">
        <f>VLOOKUP(BJB!$G$9:$G$5599,Ctrl!$E$4:$F$399,2,0)</f>
        <v>0</v>
      </c>
      <c r="D1720" s="219">
        <v>1</v>
      </c>
      <c r="E1720" s="104" t="str">
        <f>VLOOKUP(BJB!$F$9:$F$5599,Ctrl!$B$4:$D$399,3,0)</f>
        <v>IV</v>
      </c>
      <c r="F1720" s="139" t="s">
        <v>10559</v>
      </c>
      <c r="G1720" s="139" t="s">
        <v>10137</v>
      </c>
      <c r="H1720" s="125" t="s">
        <v>7503</v>
      </c>
      <c r="I1720" s="220" t="e">
        <f>IF(G1719=BJB!#REF!,I1719+1,1)</f>
        <v>#REF!</v>
      </c>
      <c r="J1720" s="912" t="s">
        <v>21809</v>
      </c>
      <c r="K1720" s="121" t="s">
        <v>3285</v>
      </c>
      <c r="L1720" s="104" t="s">
        <v>6477</v>
      </c>
      <c r="M1720" s="104" t="s">
        <v>3286</v>
      </c>
      <c r="N1720" s="120">
        <v>40304</v>
      </c>
      <c r="O1720" s="107">
        <v>49000000</v>
      </c>
      <c r="P1720" s="105" t="s">
        <v>6222</v>
      </c>
      <c r="Q1720" s="120" t="s">
        <v>6222</v>
      </c>
      <c r="R1720" s="890">
        <v>0</v>
      </c>
      <c r="S1720" s="108" t="s">
        <v>3276</v>
      </c>
      <c r="T1720" s="109">
        <v>40907</v>
      </c>
      <c r="U1720" s="106">
        <v>27157568</v>
      </c>
      <c r="V1720" s="109" t="s">
        <v>6222</v>
      </c>
      <c r="W1720" s="141">
        <v>0</v>
      </c>
      <c r="X1720" s="141">
        <v>0</v>
      </c>
      <c r="Y1720" s="141">
        <v>0</v>
      </c>
      <c r="Z1720" s="141">
        <v>0</v>
      </c>
      <c r="AA1720" s="114">
        <v>5343335</v>
      </c>
      <c r="AB1720" s="114"/>
      <c r="AC1720" s="132"/>
      <c r="AD1720" s="141"/>
      <c r="AE1720" s="106">
        <v>0</v>
      </c>
      <c r="AF1720" s="106">
        <v>0</v>
      </c>
      <c r="AG1720" s="106">
        <v>0</v>
      </c>
      <c r="AH1720" s="106"/>
      <c r="AI1720" s="106"/>
      <c r="AJ1720" s="106"/>
      <c r="AK1720" s="106"/>
      <c r="AL1720" s="106"/>
      <c r="AM1720" s="106"/>
      <c r="AN1720" s="114">
        <f t="shared" si="52"/>
        <v>5343335</v>
      </c>
      <c r="AO1720" s="114">
        <f t="shared" si="53"/>
        <v>21814233</v>
      </c>
      <c r="AP1720" s="114"/>
      <c r="AQ1720" s="114"/>
      <c r="AR1720" s="114"/>
      <c r="AS1720" s="114"/>
      <c r="AT1720" s="191"/>
    </row>
    <row r="1721" spans="1:46" s="190" customFormat="1" ht="15" customHeight="1" x14ac:dyDescent="0.2">
      <c r="A1721" s="104"/>
      <c r="B1721" s="104">
        <f>VLOOKUP(BJB!$F$9:$F$5599,Ctrl!$B$4:$C$399,2,0)</f>
        <v>40</v>
      </c>
      <c r="C1721" s="104">
        <f>VLOOKUP(BJB!$G$9:$G$5599,Ctrl!$E$4:$F$399,2,0)</f>
        <v>0</v>
      </c>
      <c r="D1721" s="219">
        <v>1</v>
      </c>
      <c r="E1721" s="104" t="str">
        <f>VLOOKUP(BJB!$F$9:$F$5599,Ctrl!$B$4:$D$399,3,0)</f>
        <v>IV</v>
      </c>
      <c r="F1721" s="139" t="s">
        <v>10559</v>
      </c>
      <c r="G1721" s="139" t="s">
        <v>10137</v>
      </c>
      <c r="H1721" s="125">
        <v>1090707000210</v>
      </c>
      <c r="I1721" s="220" t="e">
        <f>IF(G1720=BJB!#REF!,I1720+1,1)</f>
        <v>#REF!</v>
      </c>
      <c r="J1721" s="912" t="s">
        <v>21810</v>
      </c>
      <c r="K1721" s="121" t="s">
        <v>3287</v>
      </c>
      <c r="L1721" s="104" t="s">
        <v>6477</v>
      </c>
      <c r="M1721" s="104" t="s">
        <v>3288</v>
      </c>
      <c r="N1721" s="120">
        <v>40044</v>
      </c>
      <c r="O1721" s="107">
        <v>75000000</v>
      </c>
      <c r="P1721" s="105" t="s">
        <v>6222</v>
      </c>
      <c r="Q1721" s="120" t="s">
        <v>6222</v>
      </c>
      <c r="R1721" s="890">
        <v>0</v>
      </c>
      <c r="S1721" s="108" t="s">
        <v>3276</v>
      </c>
      <c r="T1721" s="109">
        <v>40907</v>
      </c>
      <c r="U1721" s="106">
        <v>27317323</v>
      </c>
      <c r="V1721" s="109" t="s">
        <v>6222</v>
      </c>
      <c r="W1721" s="141">
        <v>0</v>
      </c>
      <c r="X1721" s="141">
        <v>0</v>
      </c>
      <c r="Y1721" s="141">
        <v>0</v>
      </c>
      <c r="Z1721" s="141">
        <v>0</v>
      </c>
      <c r="AA1721" s="114">
        <v>18469282</v>
      </c>
      <c r="AB1721" s="114"/>
      <c r="AC1721" s="132"/>
      <c r="AD1721" s="141"/>
      <c r="AE1721" s="106">
        <v>0</v>
      </c>
      <c r="AF1721" s="106">
        <v>0</v>
      </c>
      <c r="AG1721" s="106">
        <v>0</v>
      </c>
      <c r="AH1721" s="106"/>
      <c r="AI1721" s="106"/>
      <c r="AJ1721" s="106"/>
      <c r="AK1721" s="106"/>
      <c r="AL1721" s="106"/>
      <c r="AM1721" s="106"/>
      <c r="AN1721" s="114">
        <f t="shared" si="52"/>
        <v>18469282</v>
      </c>
      <c r="AO1721" s="114">
        <f t="shared" si="53"/>
        <v>8848041</v>
      </c>
      <c r="AP1721" s="114"/>
      <c r="AQ1721" s="114"/>
      <c r="AR1721" s="114"/>
      <c r="AS1721" s="114"/>
      <c r="AT1721" s="191"/>
    </row>
    <row r="1722" spans="1:46" s="190" customFormat="1" ht="15" customHeight="1" x14ac:dyDescent="0.2">
      <c r="A1722" s="104"/>
      <c r="B1722" s="104">
        <f>VLOOKUP(BJB!$F$9:$F$5599,Ctrl!$B$4:$C$399,2,0)</f>
        <v>40</v>
      </c>
      <c r="C1722" s="104">
        <f>VLOOKUP(BJB!$G$9:$G$5599,Ctrl!$E$4:$F$399,2,0)</f>
        <v>0</v>
      </c>
      <c r="D1722" s="219">
        <v>1</v>
      </c>
      <c r="E1722" s="104" t="str">
        <f>VLOOKUP(BJB!$F$9:$F$5599,Ctrl!$B$4:$D$399,3,0)</f>
        <v>IV</v>
      </c>
      <c r="F1722" s="139" t="s">
        <v>10559</v>
      </c>
      <c r="G1722" s="139" t="s">
        <v>10137</v>
      </c>
      <c r="H1722" s="125"/>
      <c r="I1722" s="220" t="e">
        <f>IF(G1721=BJB!#REF!,I1721+1,1)</f>
        <v>#REF!</v>
      </c>
      <c r="J1722" s="912" t="s">
        <v>21811</v>
      </c>
      <c r="K1722" s="121" t="s">
        <v>3289</v>
      </c>
      <c r="L1722" s="104" t="s">
        <v>6476</v>
      </c>
      <c r="M1722" s="104" t="s">
        <v>600</v>
      </c>
      <c r="N1722" s="120">
        <v>38411</v>
      </c>
      <c r="O1722" s="114">
        <v>40366668</v>
      </c>
      <c r="P1722" s="105" t="s">
        <v>15907</v>
      </c>
      <c r="Q1722" s="120">
        <v>40840</v>
      </c>
      <c r="R1722" s="105">
        <v>27033323</v>
      </c>
      <c r="S1722" s="108" t="s">
        <v>7266</v>
      </c>
      <c r="T1722" s="109">
        <v>41015</v>
      </c>
      <c r="U1722" s="106">
        <v>27033323</v>
      </c>
      <c r="V1722" s="109">
        <v>41015</v>
      </c>
      <c r="W1722" s="141">
        <v>27033323</v>
      </c>
      <c r="X1722" s="141">
        <v>0</v>
      </c>
      <c r="Y1722" s="141">
        <v>0</v>
      </c>
      <c r="Z1722" s="141">
        <v>0</v>
      </c>
      <c r="AA1722" s="114">
        <v>0</v>
      </c>
      <c r="AB1722" s="114"/>
      <c r="AC1722" s="106"/>
      <c r="AD1722" s="141"/>
      <c r="AE1722" s="106">
        <v>0</v>
      </c>
      <c r="AF1722" s="106">
        <v>0</v>
      </c>
      <c r="AG1722" s="106">
        <v>0</v>
      </c>
      <c r="AH1722" s="106"/>
      <c r="AI1722" s="106"/>
      <c r="AJ1722" s="106"/>
      <c r="AK1722" s="106"/>
      <c r="AL1722" s="106"/>
      <c r="AM1722" s="106"/>
      <c r="AN1722" s="114">
        <f t="shared" si="52"/>
        <v>0</v>
      </c>
      <c r="AO1722" s="114">
        <f t="shared" si="53"/>
        <v>27033323</v>
      </c>
      <c r="AP1722" s="114"/>
      <c r="AQ1722" s="114"/>
      <c r="AR1722" s="114"/>
      <c r="AS1722" s="114"/>
      <c r="AT1722" s="191"/>
    </row>
    <row r="1723" spans="1:46" s="190" customFormat="1" ht="15" customHeight="1" x14ac:dyDescent="0.2">
      <c r="A1723" s="104"/>
      <c r="B1723" s="104">
        <f>VLOOKUP(BJB!$F$9:$F$5599,Ctrl!$B$4:$C$399,2,0)</f>
        <v>40</v>
      </c>
      <c r="C1723" s="104">
        <f>VLOOKUP(BJB!$G$9:$G$5599,Ctrl!$E$4:$F$399,2,0)</f>
        <v>0</v>
      </c>
      <c r="D1723" s="219">
        <v>1</v>
      </c>
      <c r="E1723" s="104" t="str">
        <f>VLOOKUP(BJB!$F$9:$F$5599,Ctrl!$B$4:$D$399,3,0)</f>
        <v>IV</v>
      </c>
      <c r="F1723" s="139" t="s">
        <v>10559</v>
      </c>
      <c r="G1723" s="139" t="s">
        <v>10137</v>
      </c>
      <c r="H1723" s="125"/>
      <c r="I1723" s="220" t="e">
        <f>IF(G1722=BJB!#REF!,I1722+1,1)</f>
        <v>#REF!</v>
      </c>
      <c r="J1723" s="912" t="s">
        <v>21812</v>
      </c>
      <c r="K1723" s="121" t="s">
        <v>3290</v>
      </c>
      <c r="L1723" s="104" t="s">
        <v>6477</v>
      </c>
      <c r="M1723" s="104" t="s">
        <v>3291</v>
      </c>
      <c r="N1723" s="120">
        <v>40213</v>
      </c>
      <c r="O1723" s="107">
        <v>10000000</v>
      </c>
      <c r="P1723" s="105" t="s">
        <v>6222</v>
      </c>
      <c r="Q1723" s="120" t="s">
        <v>6222</v>
      </c>
      <c r="R1723" s="890">
        <v>0</v>
      </c>
      <c r="S1723" s="108" t="s">
        <v>7267</v>
      </c>
      <c r="T1723" s="109">
        <v>41044</v>
      </c>
      <c r="U1723" s="106">
        <v>1999995</v>
      </c>
      <c r="V1723" s="109" t="s">
        <v>6222</v>
      </c>
      <c r="W1723" s="141">
        <v>0</v>
      </c>
      <c r="X1723" s="141">
        <v>0</v>
      </c>
      <c r="Y1723" s="141">
        <v>0</v>
      </c>
      <c r="Z1723" s="141">
        <v>0</v>
      </c>
      <c r="AA1723" s="114">
        <v>0</v>
      </c>
      <c r="AB1723" s="114"/>
      <c r="AC1723" s="106"/>
      <c r="AD1723" s="141"/>
      <c r="AE1723" s="106">
        <v>0</v>
      </c>
      <c r="AF1723" s="106">
        <v>0</v>
      </c>
      <c r="AG1723" s="106">
        <v>0</v>
      </c>
      <c r="AH1723" s="106"/>
      <c r="AI1723" s="106"/>
      <c r="AJ1723" s="106"/>
      <c r="AK1723" s="106"/>
      <c r="AL1723" s="106"/>
      <c r="AM1723" s="106"/>
      <c r="AN1723" s="114">
        <f t="shared" si="52"/>
        <v>0</v>
      </c>
      <c r="AO1723" s="114">
        <f t="shared" si="53"/>
        <v>1999995</v>
      </c>
      <c r="AP1723" s="114"/>
      <c r="AQ1723" s="114"/>
      <c r="AR1723" s="114"/>
      <c r="AS1723" s="114"/>
      <c r="AT1723" s="191"/>
    </row>
    <row r="1724" spans="1:46" s="190" customFormat="1" ht="15" customHeight="1" x14ac:dyDescent="0.2">
      <c r="A1724" s="104"/>
      <c r="B1724" s="104">
        <f>VLOOKUP(BJB!$F$9:$F$5599,Ctrl!$B$4:$C$399,2,0)</f>
        <v>40</v>
      </c>
      <c r="C1724" s="104">
        <f>VLOOKUP(BJB!$G$9:$G$5599,Ctrl!$E$4:$F$399,2,0)</f>
        <v>0</v>
      </c>
      <c r="D1724" s="219">
        <v>1</v>
      </c>
      <c r="E1724" s="104" t="str">
        <f>VLOOKUP(BJB!$F$9:$F$5599,Ctrl!$B$4:$D$399,3,0)</f>
        <v>IV</v>
      </c>
      <c r="F1724" s="139" t="s">
        <v>10559</v>
      </c>
      <c r="G1724" s="139" t="s">
        <v>10137</v>
      </c>
      <c r="H1724" s="125">
        <v>1100816000422</v>
      </c>
      <c r="I1724" s="220" t="e">
        <f>IF(G1723=BJB!#REF!,I1723+1,1)</f>
        <v>#REF!</v>
      </c>
      <c r="J1724" s="912" t="s">
        <v>21813</v>
      </c>
      <c r="K1724" s="121" t="s">
        <v>3292</v>
      </c>
      <c r="L1724" s="104" t="s">
        <v>6477</v>
      </c>
      <c r="M1724" s="104" t="s">
        <v>3293</v>
      </c>
      <c r="N1724" s="120">
        <v>40435</v>
      </c>
      <c r="O1724" s="107">
        <v>10000000</v>
      </c>
      <c r="P1724" s="105" t="s">
        <v>6222</v>
      </c>
      <c r="Q1724" s="120" t="s">
        <v>6222</v>
      </c>
      <c r="R1724" s="890">
        <v>0</v>
      </c>
      <c r="S1724" s="108" t="s">
        <v>7267</v>
      </c>
      <c r="T1724" s="109">
        <v>41044</v>
      </c>
      <c r="U1724" s="106">
        <v>5520830</v>
      </c>
      <c r="V1724" s="109" t="s">
        <v>6222</v>
      </c>
      <c r="W1724" s="141">
        <v>0</v>
      </c>
      <c r="X1724" s="141">
        <v>0</v>
      </c>
      <c r="Y1724" s="141">
        <v>0</v>
      </c>
      <c r="Z1724" s="141">
        <v>0</v>
      </c>
      <c r="AA1724" s="114">
        <v>5123330</v>
      </c>
      <c r="AB1724" s="114"/>
      <c r="AC1724" s="132"/>
      <c r="AD1724" s="141"/>
      <c r="AE1724" s="106">
        <v>0</v>
      </c>
      <c r="AF1724" s="106">
        <v>0</v>
      </c>
      <c r="AG1724" s="106">
        <v>0</v>
      </c>
      <c r="AH1724" s="106"/>
      <c r="AI1724" s="106"/>
      <c r="AJ1724" s="106"/>
      <c r="AK1724" s="106"/>
      <c r="AL1724" s="106"/>
      <c r="AM1724" s="106"/>
      <c r="AN1724" s="114">
        <f t="shared" si="52"/>
        <v>5123330</v>
      </c>
      <c r="AO1724" s="114">
        <f t="shared" si="53"/>
        <v>397500</v>
      </c>
      <c r="AP1724" s="114"/>
      <c r="AQ1724" s="114"/>
      <c r="AR1724" s="114"/>
      <c r="AS1724" s="114"/>
      <c r="AT1724" s="191"/>
    </row>
    <row r="1725" spans="1:46" s="190" customFormat="1" ht="15" customHeight="1" x14ac:dyDescent="0.2">
      <c r="A1725" s="104"/>
      <c r="B1725" s="104">
        <f>VLOOKUP(BJB!$F$9:$F$5599,Ctrl!$B$4:$C$399,2,0)</f>
        <v>40</v>
      </c>
      <c r="C1725" s="104">
        <f>VLOOKUP(BJB!$G$9:$G$5599,Ctrl!$E$4:$F$399,2,0)</f>
        <v>0</v>
      </c>
      <c r="D1725" s="219">
        <v>1</v>
      </c>
      <c r="E1725" s="104" t="str">
        <f>VLOOKUP(BJB!$F$9:$F$5599,Ctrl!$B$4:$D$399,3,0)</f>
        <v>IV</v>
      </c>
      <c r="F1725" s="139" t="s">
        <v>10559</v>
      </c>
      <c r="G1725" s="139" t="s">
        <v>10137</v>
      </c>
      <c r="H1725" s="125"/>
      <c r="I1725" s="220" t="e">
        <f>IF(G1724=BJB!#REF!,I1724+1,1)</f>
        <v>#REF!</v>
      </c>
      <c r="J1725" s="912" t="s">
        <v>21814</v>
      </c>
      <c r="K1725" s="121" t="s">
        <v>3294</v>
      </c>
      <c r="L1725" s="104" t="s">
        <v>6477</v>
      </c>
      <c r="M1725" s="104" t="s">
        <v>3295</v>
      </c>
      <c r="N1725" s="120">
        <v>40115</v>
      </c>
      <c r="O1725" s="107">
        <v>38000000</v>
      </c>
      <c r="P1725" s="105" t="s">
        <v>6222</v>
      </c>
      <c r="Q1725" s="120" t="s">
        <v>6222</v>
      </c>
      <c r="R1725" s="890">
        <v>0</v>
      </c>
      <c r="S1725" s="108" t="s">
        <v>7267</v>
      </c>
      <c r="T1725" s="109">
        <v>41044</v>
      </c>
      <c r="U1725" s="106">
        <v>12156347</v>
      </c>
      <c r="V1725" s="109" t="s">
        <v>6222</v>
      </c>
      <c r="W1725" s="141">
        <v>0</v>
      </c>
      <c r="X1725" s="141">
        <v>0</v>
      </c>
      <c r="Y1725" s="141">
        <v>0</v>
      </c>
      <c r="Z1725" s="141">
        <v>0</v>
      </c>
      <c r="AA1725" s="114">
        <v>0</v>
      </c>
      <c r="AB1725" s="114"/>
      <c r="AC1725" s="106"/>
      <c r="AD1725" s="141"/>
      <c r="AE1725" s="106">
        <v>0</v>
      </c>
      <c r="AF1725" s="106">
        <v>0</v>
      </c>
      <c r="AG1725" s="106">
        <v>0</v>
      </c>
      <c r="AH1725" s="106"/>
      <c r="AI1725" s="106"/>
      <c r="AJ1725" s="106"/>
      <c r="AK1725" s="106"/>
      <c r="AL1725" s="106"/>
      <c r="AM1725" s="106"/>
      <c r="AN1725" s="114">
        <f t="shared" si="52"/>
        <v>0</v>
      </c>
      <c r="AO1725" s="114">
        <f t="shared" si="53"/>
        <v>12156347</v>
      </c>
      <c r="AP1725" s="114"/>
      <c r="AQ1725" s="114"/>
      <c r="AR1725" s="114"/>
      <c r="AS1725" s="114"/>
      <c r="AT1725" s="239"/>
    </row>
    <row r="1726" spans="1:46" s="190" customFormat="1" ht="15" customHeight="1" x14ac:dyDescent="0.2">
      <c r="A1726" s="104"/>
      <c r="B1726" s="104">
        <f>VLOOKUP(BJB!$F$9:$F$5599,Ctrl!$B$4:$C$399,2,0)</f>
        <v>40</v>
      </c>
      <c r="C1726" s="104">
        <f>VLOOKUP(BJB!$G$9:$G$5599,Ctrl!$E$4:$F$399,2,0)</f>
        <v>0</v>
      </c>
      <c r="D1726" s="219">
        <v>1</v>
      </c>
      <c r="E1726" s="104" t="str">
        <f>VLOOKUP(BJB!$F$9:$F$5599,Ctrl!$B$4:$D$399,3,0)</f>
        <v>IV</v>
      </c>
      <c r="F1726" s="139" t="s">
        <v>10559</v>
      </c>
      <c r="G1726" s="139" t="s">
        <v>10137</v>
      </c>
      <c r="H1726" s="125"/>
      <c r="I1726" s="220" t="e">
        <f>IF(G1725=BJB!#REF!,I1725+1,1)</f>
        <v>#REF!</v>
      </c>
      <c r="J1726" s="912" t="s">
        <v>21815</v>
      </c>
      <c r="K1726" s="121" t="s">
        <v>3296</v>
      </c>
      <c r="L1726" s="104" t="s">
        <v>6477</v>
      </c>
      <c r="M1726" s="104" t="s">
        <v>3271</v>
      </c>
      <c r="N1726" s="120">
        <v>40249</v>
      </c>
      <c r="O1726" s="107">
        <v>20000000</v>
      </c>
      <c r="P1726" s="105" t="s">
        <v>6222</v>
      </c>
      <c r="Q1726" s="120" t="s">
        <v>6222</v>
      </c>
      <c r="R1726" s="890">
        <v>0</v>
      </c>
      <c r="S1726" s="108" t="s">
        <v>7267</v>
      </c>
      <c r="T1726" s="109">
        <v>41044</v>
      </c>
      <c r="U1726" s="106">
        <v>5125004</v>
      </c>
      <c r="V1726" s="109" t="s">
        <v>6222</v>
      </c>
      <c r="W1726" s="141">
        <v>0</v>
      </c>
      <c r="X1726" s="141">
        <v>0</v>
      </c>
      <c r="Y1726" s="141">
        <v>0</v>
      </c>
      <c r="Z1726" s="141">
        <v>0</v>
      </c>
      <c r="AA1726" s="114">
        <v>4666670</v>
      </c>
      <c r="AB1726" s="114"/>
      <c r="AC1726" s="106"/>
      <c r="AD1726" s="141"/>
      <c r="AE1726" s="106">
        <v>0</v>
      </c>
      <c r="AF1726" s="106">
        <v>0</v>
      </c>
      <c r="AG1726" s="106">
        <v>0</v>
      </c>
      <c r="AH1726" s="106"/>
      <c r="AI1726" s="106"/>
      <c r="AJ1726" s="106"/>
      <c r="AK1726" s="106"/>
      <c r="AL1726" s="106"/>
      <c r="AM1726" s="106"/>
      <c r="AN1726" s="114">
        <f t="shared" si="52"/>
        <v>4666670</v>
      </c>
      <c r="AO1726" s="114">
        <f t="shared" si="53"/>
        <v>458334</v>
      </c>
      <c r="AP1726" s="114"/>
      <c r="AQ1726" s="114"/>
      <c r="AR1726" s="114"/>
      <c r="AS1726" s="114"/>
      <c r="AT1726" s="239"/>
    </row>
    <row r="1727" spans="1:46" s="190" customFormat="1" ht="15" customHeight="1" x14ac:dyDescent="0.2">
      <c r="A1727" s="104"/>
      <c r="B1727" s="104">
        <f>VLOOKUP(BJB!$F$9:$F$5599,Ctrl!$B$4:$C$399,2,0)</f>
        <v>40</v>
      </c>
      <c r="C1727" s="104">
        <f>VLOOKUP(BJB!$G$9:$G$5599,Ctrl!$E$4:$F$399,2,0)</f>
        <v>0</v>
      </c>
      <c r="D1727" s="219">
        <v>1</v>
      </c>
      <c r="E1727" s="104" t="str">
        <f>VLOOKUP(BJB!$F$9:$F$5599,Ctrl!$B$4:$D$399,3,0)</f>
        <v>IV</v>
      </c>
      <c r="F1727" s="139" t="s">
        <v>10559</v>
      </c>
      <c r="G1727" s="139" t="s">
        <v>10137</v>
      </c>
      <c r="H1727" s="125"/>
      <c r="I1727" s="220" t="e">
        <f>IF(G1726=BJB!#REF!,I1726+1,1)</f>
        <v>#REF!</v>
      </c>
      <c r="J1727" s="912" t="s">
        <v>21816</v>
      </c>
      <c r="K1727" s="121" t="s">
        <v>3299</v>
      </c>
      <c r="L1727" s="104" t="s">
        <v>6476</v>
      </c>
      <c r="M1727" s="104" t="s">
        <v>884</v>
      </c>
      <c r="N1727" s="120">
        <v>40252</v>
      </c>
      <c r="O1727" s="107">
        <v>69084317</v>
      </c>
      <c r="P1727" s="105" t="s">
        <v>15908</v>
      </c>
      <c r="Q1727" s="120">
        <v>41018</v>
      </c>
      <c r="R1727" s="105">
        <v>61451002</v>
      </c>
      <c r="S1727" s="108" t="s">
        <v>620</v>
      </c>
      <c r="T1727" s="109">
        <v>41060</v>
      </c>
      <c r="U1727" s="106">
        <v>14748240</v>
      </c>
      <c r="V1727" s="109">
        <v>41060</v>
      </c>
      <c r="W1727" s="141">
        <v>14748240</v>
      </c>
      <c r="X1727" s="141">
        <v>0</v>
      </c>
      <c r="Y1727" s="141">
        <v>0</v>
      </c>
      <c r="Z1727" s="141">
        <v>0</v>
      </c>
      <c r="AA1727" s="114">
        <v>0</v>
      </c>
      <c r="AB1727" s="114"/>
      <c r="AC1727" s="106"/>
      <c r="AD1727" s="141"/>
      <c r="AE1727" s="106">
        <v>0</v>
      </c>
      <c r="AF1727" s="106">
        <v>0</v>
      </c>
      <c r="AG1727" s="106">
        <v>0</v>
      </c>
      <c r="AH1727" s="106"/>
      <c r="AI1727" s="106"/>
      <c r="AJ1727" s="106"/>
      <c r="AK1727" s="106"/>
      <c r="AL1727" s="106"/>
      <c r="AM1727" s="106"/>
      <c r="AN1727" s="114">
        <f t="shared" si="52"/>
        <v>0</v>
      </c>
      <c r="AO1727" s="114">
        <f t="shared" si="53"/>
        <v>14748240</v>
      </c>
      <c r="AP1727" s="114"/>
      <c r="AQ1727" s="114"/>
      <c r="AR1727" s="114"/>
      <c r="AS1727" s="114"/>
      <c r="AT1727" s="239"/>
    </row>
    <row r="1728" spans="1:46" s="190" customFormat="1" ht="15" customHeight="1" x14ac:dyDescent="0.2">
      <c r="A1728" s="104"/>
      <c r="B1728" s="104">
        <f>VLOOKUP(BJB!$F$9:$F$5599,Ctrl!$B$4:$C$399,2,0)</f>
        <v>40</v>
      </c>
      <c r="C1728" s="104">
        <f>VLOOKUP(BJB!$G$9:$G$5599,Ctrl!$E$4:$F$399,2,0)</f>
        <v>0</v>
      </c>
      <c r="D1728" s="219">
        <v>1</v>
      </c>
      <c r="E1728" s="104" t="str">
        <f>VLOOKUP(BJB!$F$9:$F$5599,Ctrl!$B$4:$D$399,3,0)</f>
        <v>IV</v>
      </c>
      <c r="F1728" s="139" t="s">
        <v>10559</v>
      </c>
      <c r="G1728" s="139" t="s">
        <v>10137</v>
      </c>
      <c r="H1728" s="125"/>
      <c r="I1728" s="220" t="e">
        <f>IF(G1727=BJB!#REF!,I1727+1,1)</f>
        <v>#REF!</v>
      </c>
      <c r="J1728" s="912" t="s">
        <v>21817</v>
      </c>
      <c r="K1728" s="121" t="s">
        <v>3300</v>
      </c>
      <c r="L1728" s="104" t="s">
        <v>6476</v>
      </c>
      <c r="M1728" s="104" t="s">
        <v>794</v>
      </c>
      <c r="N1728" s="120">
        <v>40252</v>
      </c>
      <c r="O1728" s="107">
        <v>34003700</v>
      </c>
      <c r="P1728" s="105" t="s">
        <v>15909</v>
      </c>
      <c r="Q1728" s="120">
        <v>41036</v>
      </c>
      <c r="R1728" s="105">
        <v>22874267</v>
      </c>
      <c r="S1728" s="108" t="s">
        <v>620</v>
      </c>
      <c r="T1728" s="109">
        <v>41060</v>
      </c>
      <c r="U1728" s="106">
        <v>5489824</v>
      </c>
      <c r="V1728" s="109">
        <v>41060</v>
      </c>
      <c r="W1728" s="141">
        <v>5489824</v>
      </c>
      <c r="X1728" s="141">
        <v>0</v>
      </c>
      <c r="Y1728" s="141">
        <v>0</v>
      </c>
      <c r="Z1728" s="141">
        <v>0</v>
      </c>
      <c r="AA1728" s="114">
        <v>0</v>
      </c>
      <c r="AB1728" s="114"/>
      <c r="AC1728" s="106"/>
      <c r="AD1728" s="141"/>
      <c r="AE1728" s="106">
        <v>0</v>
      </c>
      <c r="AF1728" s="106">
        <v>0</v>
      </c>
      <c r="AG1728" s="106">
        <v>0</v>
      </c>
      <c r="AH1728" s="106"/>
      <c r="AI1728" s="106"/>
      <c r="AJ1728" s="106"/>
      <c r="AK1728" s="106"/>
      <c r="AL1728" s="106"/>
      <c r="AM1728" s="106"/>
      <c r="AN1728" s="114">
        <f t="shared" si="52"/>
        <v>0</v>
      </c>
      <c r="AO1728" s="114">
        <f t="shared" si="53"/>
        <v>5489824</v>
      </c>
      <c r="AP1728" s="114"/>
      <c r="AQ1728" s="114"/>
      <c r="AR1728" s="114"/>
      <c r="AS1728" s="114"/>
      <c r="AT1728" s="239"/>
    </row>
    <row r="1729" spans="1:46" s="190" customFormat="1" ht="15" customHeight="1" x14ac:dyDescent="0.2">
      <c r="A1729" s="104"/>
      <c r="B1729" s="104">
        <f>VLOOKUP(BJB!$F$9:$F$5599,Ctrl!$B$4:$C$399,2,0)</f>
        <v>40</v>
      </c>
      <c r="C1729" s="104">
        <f>VLOOKUP(BJB!$G$9:$G$5599,Ctrl!$E$4:$F$399,2,0)</f>
        <v>0</v>
      </c>
      <c r="D1729" s="219">
        <v>1</v>
      </c>
      <c r="E1729" s="104" t="str">
        <f>VLOOKUP(BJB!$F$9:$F$5599,Ctrl!$B$4:$D$399,3,0)</f>
        <v>IV</v>
      </c>
      <c r="F1729" s="139" t="s">
        <v>10559</v>
      </c>
      <c r="G1729" s="139" t="s">
        <v>10137</v>
      </c>
      <c r="H1729" s="125"/>
      <c r="I1729" s="220" t="e">
        <f>IF(G1728=BJB!#REF!,I1728+1,1)</f>
        <v>#REF!</v>
      </c>
      <c r="J1729" s="912" t="s">
        <v>21818</v>
      </c>
      <c r="K1729" s="121" t="s">
        <v>847</v>
      </c>
      <c r="L1729" s="104" t="s">
        <v>6477</v>
      </c>
      <c r="M1729" s="104" t="s">
        <v>3301</v>
      </c>
      <c r="N1729" s="120">
        <v>40795</v>
      </c>
      <c r="O1729" s="107">
        <v>30000000</v>
      </c>
      <c r="P1729" s="105" t="s">
        <v>15910</v>
      </c>
      <c r="Q1729" s="120">
        <v>41064</v>
      </c>
      <c r="R1729" s="105">
        <v>29972501</v>
      </c>
      <c r="S1729" s="108" t="s">
        <v>7268</v>
      </c>
      <c r="T1729" s="109">
        <v>41120</v>
      </c>
      <c r="U1729" s="106">
        <v>20283201</v>
      </c>
      <c r="V1729" s="109">
        <v>41120</v>
      </c>
      <c r="W1729" s="141">
        <v>20283201</v>
      </c>
      <c r="X1729" s="141">
        <v>0</v>
      </c>
      <c r="Y1729" s="141">
        <v>0</v>
      </c>
      <c r="Z1729" s="141">
        <v>0</v>
      </c>
      <c r="AA1729" s="114">
        <v>210000</v>
      </c>
      <c r="AB1729" s="114"/>
      <c r="AC1729" s="106"/>
      <c r="AD1729" s="141"/>
      <c r="AE1729" s="106">
        <v>0</v>
      </c>
      <c r="AF1729" s="106">
        <v>0</v>
      </c>
      <c r="AG1729" s="106">
        <v>0</v>
      </c>
      <c r="AH1729" s="106"/>
      <c r="AI1729" s="106"/>
      <c r="AJ1729" s="106"/>
      <c r="AK1729" s="106"/>
      <c r="AL1729" s="106"/>
      <c r="AM1729" s="106"/>
      <c r="AN1729" s="114">
        <f t="shared" si="52"/>
        <v>210000</v>
      </c>
      <c r="AO1729" s="114">
        <f t="shared" si="53"/>
        <v>20073201</v>
      </c>
      <c r="AP1729" s="114"/>
      <c r="AQ1729" s="114"/>
      <c r="AR1729" s="114"/>
      <c r="AS1729" s="114"/>
      <c r="AT1729" s="239"/>
    </row>
    <row r="1730" spans="1:46" s="190" customFormat="1" ht="15" customHeight="1" x14ac:dyDescent="0.2">
      <c r="A1730" s="104"/>
      <c r="B1730" s="104">
        <f>VLOOKUP(BJB!$F$9:$F$5599,Ctrl!$B$4:$C$399,2,0)</f>
        <v>40</v>
      </c>
      <c r="C1730" s="104">
        <f>VLOOKUP(BJB!$G$9:$G$5599,Ctrl!$E$4:$F$399,2,0)</f>
        <v>0</v>
      </c>
      <c r="D1730" s="219">
        <v>1</v>
      </c>
      <c r="E1730" s="104" t="str">
        <f>VLOOKUP(BJB!$F$9:$F$5599,Ctrl!$B$4:$D$399,3,0)</f>
        <v>IV</v>
      </c>
      <c r="F1730" s="139" t="s">
        <v>10559</v>
      </c>
      <c r="G1730" s="139" t="s">
        <v>10137</v>
      </c>
      <c r="H1730" s="125"/>
      <c r="I1730" s="220" t="e">
        <f>IF(G1729=BJB!#REF!,I1729+1,1)</f>
        <v>#REF!</v>
      </c>
      <c r="J1730" s="912" t="s">
        <v>21819</v>
      </c>
      <c r="K1730" s="121" t="s">
        <v>3302</v>
      </c>
      <c r="L1730" s="104" t="s">
        <v>6476</v>
      </c>
      <c r="M1730" s="104" t="s">
        <v>373</v>
      </c>
      <c r="N1730" s="120">
        <v>40947</v>
      </c>
      <c r="O1730" s="107">
        <v>53845129</v>
      </c>
      <c r="P1730" s="105" t="s">
        <v>15911</v>
      </c>
      <c r="Q1730" s="120">
        <v>41099</v>
      </c>
      <c r="R1730" s="105">
        <v>45430863</v>
      </c>
      <c r="S1730" s="108" t="s">
        <v>7085</v>
      </c>
      <c r="T1730" s="109">
        <v>41136</v>
      </c>
      <c r="U1730" s="106">
        <v>10903407</v>
      </c>
      <c r="V1730" s="109">
        <v>41136</v>
      </c>
      <c r="W1730" s="141">
        <v>10903407</v>
      </c>
      <c r="X1730" s="141">
        <v>0</v>
      </c>
      <c r="Y1730" s="141">
        <v>0</v>
      </c>
      <c r="Z1730" s="141">
        <v>0</v>
      </c>
      <c r="AA1730" s="114">
        <v>0</v>
      </c>
      <c r="AB1730" s="114"/>
      <c r="AC1730" s="106"/>
      <c r="AD1730" s="141"/>
      <c r="AE1730" s="106">
        <v>0</v>
      </c>
      <c r="AF1730" s="106">
        <v>0</v>
      </c>
      <c r="AG1730" s="106">
        <v>0</v>
      </c>
      <c r="AH1730" s="106"/>
      <c r="AI1730" s="106"/>
      <c r="AJ1730" s="106"/>
      <c r="AK1730" s="106"/>
      <c r="AL1730" s="106"/>
      <c r="AM1730" s="106"/>
      <c r="AN1730" s="114">
        <f t="shared" si="52"/>
        <v>0</v>
      </c>
      <c r="AO1730" s="114">
        <f t="shared" si="53"/>
        <v>10903407</v>
      </c>
      <c r="AP1730" s="114"/>
      <c r="AQ1730" s="114"/>
      <c r="AR1730" s="114"/>
      <c r="AS1730" s="114"/>
      <c r="AT1730" s="239"/>
    </row>
    <row r="1731" spans="1:46" s="190" customFormat="1" ht="15" customHeight="1" x14ac:dyDescent="0.2">
      <c r="A1731" s="104"/>
      <c r="B1731" s="104">
        <f>VLOOKUP(BJB!$F$9:$F$5599,Ctrl!$B$4:$C$399,2,0)</f>
        <v>40</v>
      </c>
      <c r="C1731" s="104">
        <f>VLOOKUP(BJB!$G$9:$G$5599,Ctrl!$E$4:$F$399,2,0)</f>
        <v>0</v>
      </c>
      <c r="D1731" s="219">
        <v>1</v>
      </c>
      <c r="E1731" s="104" t="str">
        <f>VLOOKUP(BJB!$F$9:$F$5599,Ctrl!$B$4:$D$399,3,0)</f>
        <v>IV</v>
      </c>
      <c r="F1731" s="139" t="s">
        <v>10559</v>
      </c>
      <c r="G1731" s="139" t="s">
        <v>10137</v>
      </c>
      <c r="H1731" s="125"/>
      <c r="I1731" s="220" t="e">
        <f>IF(G1730=BJB!#REF!,I1730+1,1)</f>
        <v>#REF!</v>
      </c>
      <c r="J1731" s="912"/>
      <c r="K1731" s="121" t="s">
        <v>1399</v>
      </c>
      <c r="L1731" s="104" t="s">
        <v>6476</v>
      </c>
      <c r="M1731" s="104" t="s">
        <v>1400</v>
      </c>
      <c r="N1731" s="120">
        <v>40525</v>
      </c>
      <c r="O1731" s="107">
        <v>90878822</v>
      </c>
      <c r="P1731" s="105"/>
      <c r="Q1731" s="120"/>
      <c r="R1731" s="105"/>
      <c r="S1731" s="108" t="s">
        <v>7269</v>
      </c>
      <c r="T1731" s="109">
        <v>41136</v>
      </c>
      <c r="U1731" s="106">
        <v>21352111</v>
      </c>
      <c r="V1731" s="109"/>
      <c r="W1731" s="141"/>
      <c r="X1731" s="141"/>
      <c r="Y1731" s="141"/>
      <c r="Z1731" s="141"/>
      <c r="AA1731" s="114">
        <v>0</v>
      </c>
      <c r="AB1731" s="114"/>
      <c r="AC1731" s="106"/>
      <c r="AD1731" s="141"/>
      <c r="AE1731" s="106">
        <v>0</v>
      </c>
      <c r="AF1731" s="106">
        <v>0</v>
      </c>
      <c r="AG1731" s="106">
        <v>0</v>
      </c>
      <c r="AH1731" s="106"/>
      <c r="AI1731" s="106"/>
      <c r="AJ1731" s="106"/>
      <c r="AK1731" s="106"/>
      <c r="AL1731" s="106"/>
      <c r="AM1731" s="106"/>
      <c r="AN1731" s="114">
        <f t="shared" si="52"/>
        <v>0</v>
      </c>
      <c r="AO1731" s="114">
        <f t="shared" si="53"/>
        <v>21352111</v>
      </c>
      <c r="AP1731" s="114"/>
      <c r="AQ1731" s="114"/>
      <c r="AR1731" s="114"/>
      <c r="AS1731" s="114"/>
      <c r="AT1731" s="239"/>
    </row>
    <row r="1732" spans="1:46" s="190" customFormat="1" ht="15" customHeight="1" x14ac:dyDescent="0.2">
      <c r="A1732" s="104"/>
      <c r="B1732" s="104">
        <f>VLOOKUP(BJB!$F$9:$F$5599,Ctrl!$B$4:$C$399,2,0)</f>
        <v>40</v>
      </c>
      <c r="C1732" s="104">
        <f>VLOOKUP(BJB!$G$9:$G$5599,Ctrl!$E$4:$F$399,2,0)</f>
        <v>0</v>
      </c>
      <c r="D1732" s="219">
        <v>1</v>
      </c>
      <c r="E1732" s="104" t="str">
        <f>VLOOKUP(BJB!$F$9:$F$5599,Ctrl!$B$4:$D$399,3,0)</f>
        <v>IV</v>
      </c>
      <c r="F1732" s="139" t="s">
        <v>10559</v>
      </c>
      <c r="G1732" s="139" t="s">
        <v>10137</v>
      </c>
      <c r="H1732" s="125" t="s">
        <v>17725</v>
      </c>
      <c r="I1732" s="220" t="e">
        <f>IF(G1731=BJB!#REF!,I1731+1,1)</f>
        <v>#REF!</v>
      </c>
      <c r="J1732" s="891" t="s">
        <v>18339</v>
      </c>
      <c r="K1732" s="121" t="s">
        <v>3304</v>
      </c>
      <c r="L1732" s="104" t="s">
        <v>6477</v>
      </c>
      <c r="M1732" s="104" t="s">
        <v>3305</v>
      </c>
      <c r="N1732" s="120">
        <v>40714</v>
      </c>
      <c r="O1732" s="107">
        <v>100000000</v>
      </c>
      <c r="P1732" s="105" t="s">
        <v>15912</v>
      </c>
      <c r="Q1732" s="120">
        <v>41100</v>
      </c>
      <c r="R1732" s="105">
        <v>92948260</v>
      </c>
      <c r="S1732" s="108" t="s">
        <v>7270</v>
      </c>
      <c r="T1732" s="109">
        <v>41172</v>
      </c>
      <c r="U1732" s="106">
        <v>71177398</v>
      </c>
      <c r="V1732" s="109">
        <v>41172</v>
      </c>
      <c r="W1732" s="141">
        <v>71177398</v>
      </c>
      <c r="X1732" s="141">
        <v>0</v>
      </c>
      <c r="Y1732" s="141">
        <v>0</v>
      </c>
      <c r="Z1732" s="141">
        <v>0</v>
      </c>
      <c r="AA1732" s="114">
        <v>5670000</v>
      </c>
      <c r="AB1732" s="136"/>
      <c r="AC1732" s="106"/>
      <c r="AD1732" s="141"/>
      <c r="AE1732" s="106">
        <v>64255627</v>
      </c>
      <c r="AF1732" s="106">
        <v>0</v>
      </c>
      <c r="AG1732" s="106">
        <v>0</v>
      </c>
      <c r="AH1732" s="106"/>
      <c r="AI1732" s="106"/>
      <c r="AJ1732" s="106"/>
      <c r="AK1732" s="106"/>
      <c r="AL1732" s="106"/>
      <c r="AM1732" s="106"/>
      <c r="AN1732" s="114">
        <f t="shared" si="52"/>
        <v>69925627</v>
      </c>
      <c r="AO1732" s="114">
        <f t="shared" si="53"/>
        <v>1251771</v>
      </c>
      <c r="AP1732" s="114"/>
      <c r="AQ1732" s="114"/>
      <c r="AR1732" s="114"/>
      <c r="AS1732" s="114"/>
      <c r="AT1732" s="239"/>
    </row>
    <row r="1733" spans="1:46" s="191" customFormat="1" ht="15" customHeight="1" x14ac:dyDescent="0.2">
      <c r="A1733" s="104"/>
      <c r="B1733" s="104">
        <f>VLOOKUP(BJB!$F$9:$F$5599,Ctrl!$B$4:$C$399,2,0)</f>
        <v>40</v>
      </c>
      <c r="C1733" s="104">
        <f>VLOOKUP(BJB!$G$9:$G$5599,Ctrl!$E$4:$F$399,2,0)</f>
        <v>0</v>
      </c>
      <c r="D1733" s="219">
        <v>1</v>
      </c>
      <c r="E1733" s="104" t="str">
        <f>VLOOKUP(BJB!$F$9:$F$5599,Ctrl!$B$4:$D$399,3,0)</f>
        <v>IV</v>
      </c>
      <c r="F1733" s="139" t="s">
        <v>10559</v>
      </c>
      <c r="G1733" s="139" t="s">
        <v>10137</v>
      </c>
      <c r="H1733" s="125"/>
      <c r="I1733" s="220" t="e">
        <f>IF(G1732=BJB!#REF!,I1732+1,1)</f>
        <v>#REF!</v>
      </c>
      <c r="J1733" s="912" t="s">
        <v>21820</v>
      </c>
      <c r="K1733" s="121" t="s">
        <v>3306</v>
      </c>
      <c r="L1733" s="104" t="s">
        <v>6476</v>
      </c>
      <c r="M1733" s="104" t="s">
        <v>3307</v>
      </c>
      <c r="N1733" s="120">
        <v>40581</v>
      </c>
      <c r="O1733" s="107">
        <v>77678546</v>
      </c>
      <c r="P1733" s="105" t="s">
        <v>15913</v>
      </c>
      <c r="Q1733" s="120">
        <v>41099</v>
      </c>
      <c r="R1733" s="105">
        <v>73297639</v>
      </c>
      <c r="S1733" s="108" t="s">
        <v>7271</v>
      </c>
      <c r="T1733" s="109">
        <v>41180</v>
      </c>
      <c r="U1733" s="106">
        <v>73297639</v>
      </c>
      <c r="V1733" s="109">
        <v>41180</v>
      </c>
      <c r="W1733" s="141">
        <v>73297639</v>
      </c>
      <c r="X1733" s="141">
        <v>0</v>
      </c>
      <c r="Y1733" s="141">
        <v>0</v>
      </c>
      <c r="Z1733" s="141">
        <v>0</v>
      </c>
      <c r="AA1733" s="114">
        <v>0</v>
      </c>
      <c r="AB1733" s="114"/>
      <c r="AC1733" s="106"/>
      <c r="AD1733" s="141"/>
      <c r="AE1733" s="106">
        <v>0</v>
      </c>
      <c r="AF1733" s="106">
        <v>0</v>
      </c>
      <c r="AG1733" s="106">
        <v>0</v>
      </c>
      <c r="AH1733" s="106"/>
      <c r="AI1733" s="106"/>
      <c r="AJ1733" s="106"/>
      <c r="AK1733" s="106"/>
      <c r="AL1733" s="106"/>
      <c r="AM1733" s="106"/>
      <c r="AN1733" s="114">
        <f t="shared" si="52"/>
        <v>0</v>
      </c>
      <c r="AO1733" s="114">
        <f t="shared" si="53"/>
        <v>73297639</v>
      </c>
      <c r="AP1733" s="114"/>
      <c r="AQ1733" s="114"/>
      <c r="AR1733" s="114"/>
      <c r="AS1733" s="114"/>
      <c r="AT1733" s="239"/>
    </row>
    <row r="1734" spans="1:46" s="190" customFormat="1" ht="15" customHeight="1" x14ac:dyDescent="0.2">
      <c r="A1734" s="104"/>
      <c r="B1734" s="104">
        <f>VLOOKUP(BJB!$F$9:$F$5599,Ctrl!$B$4:$C$399,2,0)</f>
        <v>40</v>
      </c>
      <c r="C1734" s="104">
        <f>VLOOKUP(BJB!$G$9:$G$5599,Ctrl!$E$4:$F$399,2,0)</f>
        <v>0</v>
      </c>
      <c r="D1734" s="219">
        <v>1</v>
      </c>
      <c r="E1734" s="104" t="str">
        <f>VLOOKUP(BJB!$F$9:$F$5599,Ctrl!$B$4:$D$399,3,0)</f>
        <v>IV</v>
      </c>
      <c r="F1734" s="139" t="s">
        <v>10559</v>
      </c>
      <c r="G1734" s="139" t="s">
        <v>10137</v>
      </c>
      <c r="H1734" s="125"/>
      <c r="I1734" s="220" t="e">
        <f>IF(G1733=BJB!#REF!,I1733+1,1)</f>
        <v>#REF!</v>
      </c>
      <c r="J1734" s="912" t="s">
        <v>21821</v>
      </c>
      <c r="K1734" s="121" t="s">
        <v>3308</v>
      </c>
      <c r="L1734" s="104" t="s">
        <v>6477</v>
      </c>
      <c r="M1734" s="104" t="s">
        <v>3309</v>
      </c>
      <c r="N1734" s="120">
        <v>40795</v>
      </c>
      <c r="O1734" s="107">
        <v>50000000</v>
      </c>
      <c r="P1734" s="105" t="s">
        <v>15914</v>
      </c>
      <c r="Q1734" s="120">
        <v>41121</v>
      </c>
      <c r="R1734" s="105">
        <v>55419841</v>
      </c>
      <c r="S1734" s="108" t="s">
        <v>7272</v>
      </c>
      <c r="T1734" s="109">
        <v>41180</v>
      </c>
      <c r="U1734" s="106">
        <v>35000000</v>
      </c>
      <c r="V1734" s="109">
        <v>41180</v>
      </c>
      <c r="W1734" s="141">
        <v>35000000</v>
      </c>
      <c r="X1734" s="141">
        <v>0</v>
      </c>
      <c r="Y1734" s="141">
        <v>0</v>
      </c>
      <c r="Z1734" s="141">
        <v>0</v>
      </c>
      <c r="AA1734" s="114">
        <v>175000</v>
      </c>
      <c r="AB1734" s="114"/>
      <c r="AC1734" s="106"/>
      <c r="AD1734" s="141"/>
      <c r="AE1734" s="106">
        <v>0</v>
      </c>
      <c r="AF1734" s="106">
        <v>0</v>
      </c>
      <c r="AG1734" s="106">
        <v>0</v>
      </c>
      <c r="AH1734" s="106"/>
      <c r="AI1734" s="106"/>
      <c r="AJ1734" s="106"/>
      <c r="AK1734" s="106"/>
      <c r="AL1734" s="106"/>
      <c r="AM1734" s="106"/>
      <c r="AN1734" s="114">
        <f t="shared" si="52"/>
        <v>175000</v>
      </c>
      <c r="AO1734" s="114">
        <f t="shared" si="53"/>
        <v>34825000</v>
      </c>
      <c r="AP1734" s="114"/>
      <c r="AQ1734" s="114"/>
      <c r="AR1734" s="114"/>
      <c r="AS1734" s="114"/>
      <c r="AT1734" s="239"/>
    </row>
    <row r="1735" spans="1:46" s="190" customFormat="1" ht="15" customHeight="1" x14ac:dyDescent="0.2">
      <c r="A1735" s="104"/>
      <c r="B1735" s="104">
        <f>VLOOKUP(BJB!$F$9:$F$5599,Ctrl!$B$4:$C$399,2,0)</f>
        <v>40</v>
      </c>
      <c r="C1735" s="104">
        <f>VLOOKUP(BJB!$G$9:$G$5599,Ctrl!$E$4:$F$399,2,0)</f>
        <v>0</v>
      </c>
      <c r="D1735" s="219">
        <v>1</v>
      </c>
      <c r="E1735" s="104" t="str">
        <f>VLOOKUP(BJB!$F$9:$F$5599,Ctrl!$B$4:$D$399,3,0)</f>
        <v>IV</v>
      </c>
      <c r="F1735" s="139" t="s">
        <v>10559</v>
      </c>
      <c r="G1735" s="139" t="s">
        <v>10137</v>
      </c>
      <c r="H1735" s="125"/>
      <c r="I1735" s="220" t="e">
        <f>IF(G1734=BJB!#REF!,I1734+1,1)</f>
        <v>#REF!</v>
      </c>
      <c r="J1735" s="912" t="s">
        <v>21822</v>
      </c>
      <c r="K1735" s="121" t="s">
        <v>3290</v>
      </c>
      <c r="L1735" s="104" t="s">
        <v>6477</v>
      </c>
      <c r="M1735" s="104" t="s">
        <v>3252</v>
      </c>
      <c r="N1735" s="120">
        <v>39965</v>
      </c>
      <c r="O1735" s="107">
        <v>70000000</v>
      </c>
      <c r="P1735" s="105" t="s">
        <v>15915</v>
      </c>
      <c r="Q1735" s="120">
        <v>41158</v>
      </c>
      <c r="R1735" s="105">
        <v>53575000</v>
      </c>
      <c r="S1735" s="146" t="s">
        <v>7273</v>
      </c>
      <c r="T1735" s="109">
        <v>41333</v>
      </c>
      <c r="U1735" s="106">
        <v>40181250</v>
      </c>
      <c r="V1735" s="109">
        <v>41333</v>
      </c>
      <c r="W1735" s="141">
        <v>40181250</v>
      </c>
      <c r="X1735" s="141">
        <v>0</v>
      </c>
      <c r="Y1735" s="141">
        <v>0</v>
      </c>
      <c r="Z1735" s="141">
        <v>0</v>
      </c>
      <c r="AA1735" s="114">
        <v>41081356</v>
      </c>
      <c r="AB1735" s="114"/>
      <c r="AC1735" s="106"/>
      <c r="AD1735" s="141"/>
      <c r="AE1735" s="106">
        <v>0</v>
      </c>
      <c r="AF1735" s="106">
        <v>0</v>
      </c>
      <c r="AG1735" s="106">
        <v>0</v>
      </c>
      <c r="AH1735" s="106"/>
      <c r="AI1735" s="106"/>
      <c r="AJ1735" s="106"/>
      <c r="AK1735" s="106"/>
      <c r="AL1735" s="106"/>
      <c r="AM1735" s="106"/>
      <c r="AN1735" s="114">
        <f t="shared" si="52"/>
        <v>41081356</v>
      </c>
      <c r="AO1735" s="114">
        <f t="shared" si="53"/>
        <v>0</v>
      </c>
      <c r="AP1735" s="114"/>
      <c r="AQ1735" s="114"/>
      <c r="AR1735" s="114"/>
      <c r="AS1735" s="114"/>
      <c r="AT1735" s="239"/>
    </row>
    <row r="1736" spans="1:46" s="190" customFormat="1" ht="15" customHeight="1" x14ac:dyDescent="0.2">
      <c r="A1736" s="104"/>
      <c r="B1736" s="104">
        <f>VLOOKUP(BJB!$F$9:$F$5599,Ctrl!$B$4:$C$399,2,0)</f>
        <v>40</v>
      </c>
      <c r="C1736" s="104">
        <f>VLOOKUP(BJB!$G$9:$G$5599,Ctrl!$E$4:$F$399,2,0)</f>
        <v>0</v>
      </c>
      <c r="D1736" s="219">
        <v>1</v>
      </c>
      <c r="E1736" s="104" t="str">
        <f>VLOOKUP(BJB!$F$9:$F$5599,Ctrl!$B$4:$D$399,3,0)</f>
        <v>IV</v>
      </c>
      <c r="F1736" s="139" t="s">
        <v>10559</v>
      </c>
      <c r="G1736" s="139" t="s">
        <v>10137</v>
      </c>
      <c r="H1736" s="125"/>
      <c r="I1736" s="220" t="e">
        <f>IF(G1735=BJB!#REF!,I1735+1,1)</f>
        <v>#REF!</v>
      </c>
      <c r="J1736" s="912" t="s">
        <v>21823</v>
      </c>
      <c r="K1736" s="121" t="s">
        <v>3311</v>
      </c>
      <c r="L1736" s="104" t="s">
        <v>6477</v>
      </c>
      <c r="M1736" s="104" t="s">
        <v>3254</v>
      </c>
      <c r="N1736" s="120">
        <v>40015</v>
      </c>
      <c r="O1736" s="107">
        <v>50000000</v>
      </c>
      <c r="P1736" s="105" t="s">
        <v>15915</v>
      </c>
      <c r="Q1736" s="120">
        <v>41158</v>
      </c>
      <c r="R1736" s="105">
        <v>45800000</v>
      </c>
      <c r="S1736" s="146" t="s">
        <v>7273</v>
      </c>
      <c r="T1736" s="109">
        <v>41333</v>
      </c>
      <c r="U1736" s="106">
        <v>34350000</v>
      </c>
      <c r="V1736" s="109">
        <v>41333</v>
      </c>
      <c r="W1736" s="141">
        <v>34350000</v>
      </c>
      <c r="X1736" s="141">
        <v>0</v>
      </c>
      <c r="Y1736" s="141">
        <v>0</v>
      </c>
      <c r="Z1736" s="141">
        <v>0</v>
      </c>
      <c r="AA1736" s="114">
        <v>4620000</v>
      </c>
      <c r="AB1736" s="114"/>
      <c r="AC1736" s="106"/>
      <c r="AD1736" s="141"/>
      <c r="AE1736" s="106">
        <v>0</v>
      </c>
      <c r="AF1736" s="106">
        <v>0</v>
      </c>
      <c r="AG1736" s="106">
        <v>0</v>
      </c>
      <c r="AH1736" s="106"/>
      <c r="AI1736" s="106"/>
      <c r="AJ1736" s="106"/>
      <c r="AK1736" s="106"/>
      <c r="AL1736" s="106"/>
      <c r="AM1736" s="106"/>
      <c r="AN1736" s="114">
        <f t="shared" si="52"/>
        <v>4620000</v>
      </c>
      <c r="AO1736" s="114">
        <f t="shared" si="53"/>
        <v>29730000</v>
      </c>
      <c r="AP1736" s="114"/>
      <c r="AQ1736" s="114"/>
      <c r="AR1736" s="114"/>
      <c r="AS1736" s="114"/>
      <c r="AT1736" s="239"/>
    </row>
    <row r="1737" spans="1:46" s="190" customFormat="1" ht="15" customHeight="1" x14ac:dyDescent="0.2">
      <c r="A1737" s="104"/>
      <c r="B1737" s="104">
        <f>VLOOKUP(BJB!$F$9:$F$5599,Ctrl!$B$4:$C$399,2,0)</f>
        <v>40</v>
      </c>
      <c r="C1737" s="104">
        <f>VLOOKUP(BJB!$G$9:$G$5599,Ctrl!$E$4:$F$399,2,0)</f>
        <v>0</v>
      </c>
      <c r="D1737" s="219">
        <v>1</v>
      </c>
      <c r="E1737" s="104" t="str">
        <f>VLOOKUP(BJB!$F$9:$F$5599,Ctrl!$B$4:$D$399,3,0)</f>
        <v>IV</v>
      </c>
      <c r="F1737" s="139" t="s">
        <v>10559</v>
      </c>
      <c r="G1737" s="139" t="s">
        <v>10137</v>
      </c>
      <c r="H1737" s="125"/>
      <c r="I1737" s="220" t="e">
        <f>IF(G1736=BJB!#REF!,I1736+1,1)</f>
        <v>#REF!</v>
      </c>
      <c r="J1737" s="912" t="s">
        <v>21824</v>
      </c>
      <c r="K1737" s="121" t="s">
        <v>845</v>
      </c>
      <c r="L1737" s="104" t="s">
        <v>6477</v>
      </c>
      <c r="M1737" s="104" t="s">
        <v>3281</v>
      </c>
      <c r="N1737" s="120">
        <v>40142</v>
      </c>
      <c r="O1737" s="107">
        <v>20000000</v>
      </c>
      <c r="P1737" s="105" t="s">
        <v>15915</v>
      </c>
      <c r="Q1737" s="120">
        <v>41158</v>
      </c>
      <c r="R1737" s="105">
        <v>4999988</v>
      </c>
      <c r="S1737" s="146" t="s">
        <v>7273</v>
      </c>
      <c r="T1737" s="109">
        <v>41333</v>
      </c>
      <c r="U1737" s="106">
        <v>3749991</v>
      </c>
      <c r="V1737" s="109">
        <v>41333</v>
      </c>
      <c r="W1737" s="141">
        <v>3749991</v>
      </c>
      <c r="X1737" s="141">
        <v>0</v>
      </c>
      <c r="Y1737" s="141">
        <v>0</v>
      </c>
      <c r="Z1737" s="141">
        <v>0</v>
      </c>
      <c r="AA1737" s="114">
        <v>0</v>
      </c>
      <c r="AB1737" s="114"/>
      <c r="AC1737" s="106"/>
      <c r="AD1737" s="141"/>
      <c r="AE1737" s="106">
        <v>0</v>
      </c>
      <c r="AF1737" s="106">
        <v>0</v>
      </c>
      <c r="AG1737" s="106">
        <v>0</v>
      </c>
      <c r="AH1737" s="106"/>
      <c r="AI1737" s="106"/>
      <c r="AJ1737" s="106"/>
      <c r="AK1737" s="106"/>
      <c r="AL1737" s="106"/>
      <c r="AM1737" s="106"/>
      <c r="AN1737" s="114">
        <f t="shared" ref="AN1737:AN1800" si="54">SUM(AA1737:AM1737)</f>
        <v>0</v>
      </c>
      <c r="AO1737" s="114">
        <f t="shared" ref="AO1737:AO1800" si="55">IF((U1737-AN1737)&lt;0,ABS(0),(U1737-AN1737))</f>
        <v>3749991</v>
      </c>
      <c r="AP1737" s="114"/>
      <c r="AQ1737" s="114"/>
      <c r="AR1737" s="114"/>
      <c r="AS1737" s="114"/>
      <c r="AT1737" s="239"/>
    </row>
    <row r="1738" spans="1:46" s="190" customFormat="1" ht="15" customHeight="1" x14ac:dyDescent="0.2">
      <c r="A1738" s="104"/>
      <c r="B1738" s="104">
        <f>VLOOKUP(BJB!$F$9:$F$5599,Ctrl!$B$4:$C$399,2,0)</f>
        <v>40</v>
      </c>
      <c r="C1738" s="104">
        <f>VLOOKUP(BJB!$G$9:$G$5599,Ctrl!$E$4:$F$399,2,0)</f>
        <v>0</v>
      </c>
      <c r="D1738" s="219">
        <v>1</v>
      </c>
      <c r="E1738" s="104" t="str">
        <f>VLOOKUP(BJB!$F$9:$F$5599,Ctrl!$B$4:$D$399,3,0)</f>
        <v>IV</v>
      </c>
      <c r="F1738" s="139" t="s">
        <v>10559</v>
      </c>
      <c r="G1738" s="139" t="s">
        <v>10137</v>
      </c>
      <c r="H1738" s="125"/>
      <c r="I1738" s="220" t="e">
        <f>IF(G1737=BJB!#REF!,I1737+1,1)</f>
        <v>#REF!</v>
      </c>
      <c r="J1738" s="912" t="s">
        <v>21825</v>
      </c>
      <c r="K1738" s="121" t="s">
        <v>3312</v>
      </c>
      <c r="L1738" s="104" t="s">
        <v>6477</v>
      </c>
      <c r="M1738" s="104" t="s">
        <v>3281</v>
      </c>
      <c r="N1738" s="120">
        <v>40142</v>
      </c>
      <c r="O1738" s="107">
        <v>15000000</v>
      </c>
      <c r="P1738" s="105" t="s">
        <v>15915</v>
      </c>
      <c r="Q1738" s="120">
        <v>41158</v>
      </c>
      <c r="R1738" s="105">
        <v>6666660</v>
      </c>
      <c r="S1738" s="146" t="s">
        <v>7273</v>
      </c>
      <c r="T1738" s="109">
        <v>41333</v>
      </c>
      <c r="U1738" s="106">
        <v>4999995</v>
      </c>
      <c r="V1738" s="109">
        <v>41333</v>
      </c>
      <c r="W1738" s="141">
        <v>4999995</v>
      </c>
      <c r="X1738" s="141">
        <v>0</v>
      </c>
      <c r="Y1738" s="141">
        <v>0</v>
      </c>
      <c r="Z1738" s="141">
        <v>0</v>
      </c>
      <c r="AA1738" s="114">
        <v>2916661</v>
      </c>
      <c r="AB1738" s="114"/>
      <c r="AC1738" s="106"/>
      <c r="AD1738" s="141"/>
      <c r="AE1738" s="106">
        <v>0</v>
      </c>
      <c r="AF1738" s="106">
        <v>0</v>
      </c>
      <c r="AG1738" s="106">
        <v>0</v>
      </c>
      <c r="AH1738" s="106"/>
      <c r="AI1738" s="106"/>
      <c r="AJ1738" s="106"/>
      <c r="AK1738" s="106"/>
      <c r="AL1738" s="106"/>
      <c r="AM1738" s="106"/>
      <c r="AN1738" s="114">
        <f t="shared" si="54"/>
        <v>2916661</v>
      </c>
      <c r="AO1738" s="114">
        <f t="shared" si="55"/>
        <v>2083334</v>
      </c>
      <c r="AP1738" s="114"/>
      <c r="AQ1738" s="114"/>
      <c r="AR1738" s="114"/>
      <c r="AS1738" s="114"/>
      <c r="AT1738" s="239"/>
    </row>
    <row r="1739" spans="1:46" s="190" customFormat="1" ht="15" customHeight="1" x14ac:dyDescent="0.2">
      <c r="A1739" s="104"/>
      <c r="B1739" s="104">
        <f>VLOOKUP(BJB!$F$9:$F$5599,Ctrl!$B$4:$C$399,2,0)</f>
        <v>40</v>
      </c>
      <c r="C1739" s="104">
        <f>VLOOKUP(BJB!$G$9:$G$5599,Ctrl!$E$4:$F$399,2,0)</f>
        <v>0</v>
      </c>
      <c r="D1739" s="219">
        <v>1</v>
      </c>
      <c r="E1739" s="104" t="str">
        <f>VLOOKUP(BJB!$F$9:$F$5599,Ctrl!$B$4:$D$399,3,0)</f>
        <v>IV</v>
      </c>
      <c r="F1739" s="139" t="s">
        <v>10559</v>
      </c>
      <c r="G1739" s="139" t="s">
        <v>10137</v>
      </c>
      <c r="H1739" s="125"/>
      <c r="I1739" s="220" t="e">
        <f>IF(G1738=BJB!#REF!,I1738+1,1)</f>
        <v>#REF!</v>
      </c>
      <c r="J1739" s="912" t="s">
        <v>21826</v>
      </c>
      <c r="K1739" s="121" t="s">
        <v>3313</v>
      </c>
      <c r="L1739" s="104" t="s">
        <v>6477</v>
      </c>
      <c r="M1739" s="104" t="s">
        <v>3284</v>
      </c>
      <c r="N1739" s="120">
        <v>40525</v>
      </c>
      <c r="O1739" s="107">
        <v>30000000</v>
      </c>
      <c r="P1739" s="105" t="s">
        <v>15915</v>
      </c>
      <c r="Q1739" s="120">
        <v>41158</v>
      </c>
      <c r="R1739" s="105">
        <v>13750000</v>
      </c>
      <c r="S1739" s="146" t="s">
        <v>7273</v>
      </c>
      <c r="T1739" s="109">
        <v>41333</v>
      </c>
      <c r="U1739" s="106">
        <v>10312500</v>
      </c>
      <c r="V1739" s="109">
        <v>41333</v>
      </c>
      <c r="W1739" s="141">
        <v>10312500</v>
      </c>
      <c r="X1739" s="141">
        <v>0</v>
      </c>
      <c r="Y1739" s="141">
        <v>0</v>
      </c>
      <c r="Z1739" s="141">
        <v>0</v>
      </c>
      <c r="AA1739" s="114">
        <v>0</v>
      </c>
      <c r="AB1739" s="114"/>
      <c r="AC1739" s="106"/>
      <c r="AD1739" s="141"/>
      <c r="AE1739" s="106">
        <v>0</v>
      </c>
      <c r="AF1739" s="106">
        <v>0</v>
      </c>
      <c r="AG1739" s="106">
        <v>0</v>
      </c>
      <c r="AH1739" s="106"/>
      <c r="AI1739" s="106"/>
      <c r="AJ1739" s="106"/>
      <c r="AK1739" s="106"/>
      <c r="AL1739" s="106"/>
      <c r="AM1739" s="106"/>
      <c r="AN1739" s="114">
        <f t="shared" si="54"/>
        <v>0</v>
      </c>
      <c r="AO1739" s="114">
        <f t="shared" si="55"/>
        <v>10312500</v>
      </c>
      <c r="AP1739" s="114"/>
      <c r="AQ1739" s="114"/>
      <c r="AR1739" s="114"/>
      <c r="AS1739" s="114"/>
      <c r="AT1739" s="239"/>
    </row>
    <row r="1740" spans="1:46" s="190" customFormat="1" ht="15" customHeight="1" x14ac:dyDescent="0.2">
      <c r="A1740" s="104"/>
      <c r="B1740" s="104">
        <f>VLOOKUP(BJB!$F$9:$F$5599,Ctrl!$B$4:$C$399,2,0)</f>
        <v>40</v>
      </c>
      <c r="C1740" s="104">
        <f>VLOOKUP(BJB!$G$9:$G$5599,Ctrl!$E$4:$F$399,2,0)</f>
        <v>0</v>
      </c>
      <c r="D1740" s="219">
        <v>1</v>
      </c>
      <c r="E1740" s="104" t="str">
        <f>VLOOKUP(BJB!$F$9:$F$5599,Ctrl!$B$4:$D$399,3,0)</f>
        <v>IV</v>
      </c>
      <c r="F1740" s="139" t="s">
        <v>10559</v>
      </c>
      <c r="G1740" s="139" t="s">
        <v>10137</v>
      </c>
      <c r="H1740" s="125"/>
      <c r="I1740" s="220" t="e">
        <f>IF(G1739=BJB!#REF!,I1739+1,1)</f>
        <v>#REF!</v>
      </c>
      <c r="J1740" s="912" t="s">
        <v>21827</v>
      </c>
      <c r="K1740" s="121" t="s">
        <v>3314</v>
      </c>
      <c r="L1740" s="104" t="s">
        <v>6477</v>
      </c>
      <c r="M1740" s="104" t="s">
        <v>3284</v>
      </c>
      <c r="N1740" s="120">
        <v>40525</v>
      </c>
      <c r="O1740" s="107">
        <v>20000000</v>
      </c>
      <c r="P1740" s="105" t="s">
        <v>15915</v>
      </c>
      <c r="Q1740" s="120">
        <v>41158</v>
      </c>
      <c r="R1740" s="105">
        <v>9166671</v>
      </c>
      <c r="S1740" s="146" t="s">
        <v>7273</v>
      </c>
      <c r="T1740" s="109">
        <v>41333</v>
      </c>
      <c r="U1740" s="106">
        <v>6875003</v>
      </c>
      <c r="V1740" s="109">
        <v>41333</v>
      </c>
      <c r="W1740" s="141">
        <v>6875003</v>
      </c>
      <c r="X1740" s="141">
        <v>0</v>
      </c>
      <c r="Y1740" s="141">
        <v>0</v>
      </c>
      <c r="Z1740" s="141">
        <v>0</v>
      </c>
      <c r="AA1740" s="114">
        <v>4316670</v>
      </c>
      <c r="AB1740" s="114"/>
      <c r="AC1740" s="106"/>
      <c r="AD1740" s="141"/>
      <c r="AE1740" s="106">
        <v>0</v>
      </c>
      <c r="AF1740" s="106">
        <v>0</v>
      </c>
      <c r="AG1740" s="106">
        <v>0</v>
      </c>
      <c r="AH1740" s="106"/>
      <c r="AI1740" s="106"/>
      <c r="AJ1740" s="106"/>
      <c r="AK1740" s="106"/>
      <c r="AL1740" s="106"/>
      <c r="AM1740" s="106"/>
      <c r="AN1740" s="114">
        <f t="shared" si="54"/>
        <v>4316670</v>
      </c>
      <c r="AO1740" s="114">
        <f t="shared" si="55"/>
        <v>2558333</v>
      </c>
      <c r="AP1740" s="114"/>
      <c r="AQ1740" s="114"/>
      <c r="AR1740" s="114"/>
      <c r="AS1740" s="114"/>
      <c r="AT1740" s="239"/>
    </row>
    <row r="1741" spans="1:46" s="190" customFormat="1" ht="15" customHeight="1" x14ac:dyDescent="0.2">
      <c r="A1741" s="104"/>
      <c r="B1741" s="104">
        <f>VLOOKUP(BJB!$F$9:$F$5599,Ctrl!$B$4:$C$399,2,0)</f>
        <v>40</v>
      </c>
      <c r="C1741" s="104">
        <f>VLOOKUP(BJB!$G$9:$G$5599,Ctrl!$E$4:$F$399,2,0)</f>
        <v>0</v>
      </c>
      <c r="D1741" s="219">
        <v>1</v>
      </c>
      <c r="E1741" s="104" t="str">
        <f>VLOOKUP(BJB!$F$9:$F$5599,Ctrl!$B$4:$D$399,3,0)</f>
        <v>IV</v>
      </c>
      <c r="F1741" s="139" t="s">
        <v>10559</v>
      </c>
      <c r="G1741" s="139" t="s">
        <v>10137</v>
      </c>
      <c r="H1741" s="125"/>
      <c r="I1741" s="220" t="e">
        <f>IF(G1740=BJB!#REF!,I1740+1,1)</f>
        <v>#REF!</v>
      </c>
      <c r="J1741" s="912" t="s">
        <v>21828</v>
      </c>
      <c r="K1741" s="121" t="s">
        <v>3315</v>
      </c>
      <c r="L1741" s="104" t="s">
        <v>6477</v>
      </c>
      <c r="M1741" s="104" t="s">
        <v>3316</v>
      </c>
      <c r="N1741" s="120">
        <v>40752</v>
      </c>
      <c r="O1741" s="107">
        <v>30000000</v>
      </c>
      <c r="P1741" s="105" t="s">
        <v>15915</v>
      </c>
      <c r="Q1741" s="120">
        <v>41158</v>
      </c>
      <c r="R1741" s="105">
        <v>29997353</v>
      </c>
      <c r="S1741" s="146" t="s">
        <v>7273</v>
      </c>
      <c r="T1741" s="109">
        <v>41333</v>
      </c>
      <c r="U1741" s="106">
        <v>20998147</v>
      </c>
      <c r="V1741" s="109">
        <v>41333</v>
      </c>
      <c r="W1741" s="141">
        <v>20998147</v>
      </c>
      <c r="X1741" s="141">
        <v>0</v>
      </c>
      <c r="Y1741" s="141">
        <v>0</v>
      </c>
      <c r="Z1741" s="141">
        <v>0</v>
      </c>
      <c r="AA1741" s="114">
        <v>20998147</v>
      </c>
      <c r="AB1741" s="114"/>
      <c r="AC1741" s="106"/>
      <c r="AD1741" s="141"/>
      <c r="AE1741" s="106">
        <v>0</v>
      </c>
      <c r="AF1741" s="106">
        <v>0</v>
      </c>
      <c r="AG1741" s="106">
        <v>0</v>
      </c>
      <c r="AH1741" s="106"/>
      <c r="AI1741" s="106"/>
      <c r="AJ1741" s="106"/>
      <c r="AK1741" s="106"/>
      <c r="AL1741" s="106"/>
      <c r="AM1741" s="106"/>
      <c r="AN1741" s="114">
        <f t="shared" si="54"/>
        <v>20998147</v>
      </c>
      <c r="AO1741" s="114">
        <f t="shared" si="55"/>
        <v>0</v>
      </c>
      <c r="AP1741" s="114"/>
      <c r="AQ1741" s="114"/>
      <c r="AR1741" s="114"/>
      <c r="AS1741" s="114"/>
      <c r="AT1741" s="239"/>
    </row>
    <row r="1742" spans="1:46" s="190" customFormat="1" ht="15" customHeight="1" x14ac:dyDescent="0.2">
      <c r="A1742" s="104"/>
      <c r="B1742" s="104">
        <f>VLOOKUP(BJB!$F$9:$F$5599,Ctrl!$B$4:$C$399,2,0)</f>
        <v>40</v>
      </c>
      <c r="C1742" s="104">
        <f>VLOOKUP(BJB!$G$9:$G$5599,Ctrl!$E$4:$F$399,2,0)</f>
        <v>0</v>
      </c>
      <c r="D1742" s="219">
        <v>1</v>
      </c>
      <c r="E1742" s="104" t="str">
        <f>VLOOKUP(BJB!$F$9:$F$5599,Ctrl!$B$4:$D$399,3,0)</f>
        <v>IV</v>
      </c>
      <c r="F1742" s="139" t="s">
        <v>10559</v>
      </c>
      <c r="G1742" s="139" t="s">
        <v>10137</v>
      </c>
      <c r="H1742" s="125"/>
      <c r="I1742" s="220" t="e">
        <f>IF(G1741=BJB!#REF!,I1741+1,1)</f>
        <v>#REF!</v>
      </c>
      <c r="J1742" s="912" t="s">
        <v>21829</v>
      </c>
      <c r="K1742" s="121" t="s">
        <v>3317</v>
      </c>
      <c r="L1742" s="104" t="s">
        <v>6477</v>
      </c>
      <c r="M1742" s="104" t="s">
        <v>3316</v>
      </c>
      <c r="N1742" s="120">
        <v>40752</v>
      </c>
      <c r="O1742" s="107">
        <v>25000000</v>
      </c>
      <c r="P1742" s="105" t="s">
        <v>15915</v>
      </c>
      <c r="Q1742" s="120">
        <v>41158</v>
      </c>
      <c r="R1742" s="105">
        <v>21795039</v>
      </c>
      <c r="S1742" s="146" t="s">
        <v>7273</v>
      </c>
      <c r="T1742" s="109">
        <v>41333</v>
      </c>
      <c r="U1742" s="106">
        <v>15256528</v>
      </c>
      <c r="V1742" s="109">
        <v>41333</v>
      </c>
      <c r="W1742" s="141">
        <v>15256528</v>
      </c>
      <c r="X1742" s="141">
        <v>0</v>
      </c>
      <c r="Y1742" s="141">
        <v>0</v>
      </c>
      <c r="Z1742" s="141">
        <v>0</v>
      </c>
      <c r="AA1742" s="114">
        <v>4865000</v>
      </c>
      <c r="AB1742" s="114"/>
      <c r="AC1742" s="106"/>
      <c r="AD1742" s="141"/>
      <c r="AE1742" s="106">
        <v>0</v>
      </c>
      <c r="AF1742" s="106">
        <v>0</v>
      </c>
      <c r="AG1742" s="106">
        <v>0</v>
      </c>
      <c r="AH1742" s="106"/>
      <c r="AI1742" s="106"/>
      <c r="AJ1742" s="106"/>
      <c r="AK1742" s="106"/>
      <c r="AL1742" s="106"/>
      <c r="AM1742" s="106"/>
      <c r="AN1742" s="114">
        <f t="shared" si="54"/>
        <v>4865000</v>
      </c>
      <c r="AO1742" s="114">
        <f t="shared" si="55"/>
        <v>10391528</v>
      </c>
      <c r="AP1742" s="114"/>
      <c r="AQ1742" s="114"/>
      <c r="AR1742" s="114"/>
      <c r="AS1742" s="114"/>
      <c r="AT1742" s="239"/>
    </row>
    <row r="1743" spans="1:46" s="190" customFormat="1" ht="15" customHeight="1" x14ac:dyDescent="0.2">
      <c r="A1743" s="104"/>
      <c r="B1743" s="104">
        <f>VLOOKUP(BJB!$F$9:$F$5599,Ctrl!$B$4:$C$399,2,0)</f>
        <v>40</v>
      </c>
      <c r="C1743" s="104">
        <f>VLOOKUP(BJB!$G$9:$G$5599,Ctrl!$E$4:$F$399,2,0)</f>
        <v>0</v>
      </c>
      <c r="D1743" s="219">
        <v>1</v>
      </c>
      <c r="E1743" s="104" t="str">
        <f>VLOOKUP(BJB!$F$9:$F$5599,Ctrl!$B$4:$D$399,3,0)</f>
        <v>IV</v>
      </c>
      <c r="F1743" s="139" t="s">
        <v>10559</v>
      </c>
      <c r="G1743" s="139" t="s">
        <v>10137</v>
      </c>
      <c r="H1743" s="125"/>
      <c r="I1743" s="220" t="e">
        <f>IF(G1742=BJB!#REF!,I1742+1,1)</f>
        <v>#REF!</v>
      </c>
      <c r="J1743" s="912" t="s">
        <v>21830</v>
      </c>
      <c r="K1743" s="121" t="s">
        <v>3318</v>
      </c>
      <c r="L1743" s="104" t="s">
        <v>6477</v>
      </c>
      <c r="M1743" s="104" t="s">
        <v>3319</v>
      </c>
      <c r="N1743" s="120">
        <v>40465</v>
      </c>
      <c r="O1743" s="107">
        <v>10000000</v>
      </c>
      <c r="P1743" s="105" t="s">
        <v>15916</v>
      </c>
      <c r="Q1743" s="120">
        <v>41169</v>
      </c>
      <c r="R1743" s="105">
        <v>2136216</v>
      </c>
      <c r="S1743" s="146" t="s">
        <v>7273</v>
      </c>
      <c r="T1743" s="109">
        <v>41333</v>
      </c>
      <c r="U1743" s="106">
        <v>1495351</v>
      </c>
      <c r="V1743" s="109">
        <v>41333</v>
      </c>
      <c r="W1743" s="141">
        <v>1495351</v>
      </c>
      <c r="X1743" s="141">
        <v>0</v>
      </c>
      <c r="Y1743" s="141">
        <v>0</v>
      </c>
      <c r="Z1743" s="141">
        <v>0</v>
      </c>
      <c r="AA1743" s="114">
        <v>1495351</v>
      </c>
      <c r="AB1743" s="114"/>
      <c r="AC1743" s="106"/>
      <c r="AD1743" s="141"/>
      <c r="AE1743" s="106">
        <v>0</v>
      </c>
      <c r="AF1743" s="106">
        <v>0</v>
      </c>
      <c r="AG1743" s="106">
        <v>0</v>
      </c>
      <c r="AH1743" s="106"/>
      <c r="AI1743" s="106"/>
      <c r="AJ1743" s="106"/>
      <c r="AK1743" s="106"/>
      <c r="AL1743" s="106"/>
      <c r="AM1743" s="106"/>
      <c r="AN1743" s="114">
        <f t="shared" si="54"/>
        <v>1495351</v>
      </c>
      <c r="AO1743" s="114">
        <f t="shared" si="55"/>
        <v>0</v>
      </c>
      <c r="AP1743" s="114"/>
      <c r="AQ1743" s="114"/>
      <c r="AR1743" s="114"/>
      <c r="AS1743" s="114"/>
      <c r="AT1743" s="239"/>
    </row>
    <row r="1744" spans="1:46" s="190" customFormat="1" ht="15" customHeight="1" x14ac:dyDescent="0.2">
      <c r="A1744" s="104"/>
      <c r="B1744" s="104">
        <f>VLOOKUP(BJB!$F$9:$F$5599,Ctrl!$B$4:$C$399,2,0)</f>
        <v>40</v>
      </c>
      <c r="C1744" s="104">
        <f>VLOOKUP(BJB!$G$9:$G$5599,Ctrl!$E$4:$F$399,2,0)</f>
        <v>0</v>
      </c>
      <c r="D1744" s="219">
        <v>1</v>
      </c>
      <c r="E1744" s="104" t="str">
        <f>VLOOKUP(BJB!$F$9:$F$5599,Ctrl!$B$4:$D$399,3,0)</f>
        <v>IV</v>
      </c>
      <c r="F1744" s="139" t="s">
        <v>10559</v>
      </c>
      <c r="G1744" s="139" t="s">
        <v>10137</v>
      </c>
      <c r="H1744" s="125"/>
      <c r="I1744" s="220" t="e">
        <f>IF(G1743=BJB!#REF!,I1743+1,1)</f>
        <v>#REF!</v>
      </c>
      <c r="J1744" s="912" t="s">
        <v>21831</v>
      </c>
      <c r="K1744" s="121" t="s">
        <v>3320</v>
      </c>
      <c r="L1744" s="104" t="s">
        <v>6477</v>
      </c>
      <c r="M1744" s="104" t="s">
        <v>3303</v>
      </c>
      <c r="N1744" s="120">
        <v>40616</v>
      </c>
      <c r="O1744" s="107">
        <v>100000000</v>
      </c>
      <c r="P1744" s="105" t="s">
        <v>15916</v>
      </c>
      <c r="Q1744" s="120">
        <v>41169</v>
      </c>
      <c r="R1744" s="105">
        <v>71308064</v>
      </c>
      <c r="S1744" s="146" t="s">
        <v>7273</v>
      </c>
      <c r="T1744" s="109">
        <v>41333</v>
      </c>
      <c r="U1744" s="106">
        <v>49915645</v>
      </c>
      <c r="V1744" s="109">
        <v>41333</v>
      </c>
      <c r="W1744" s="141">
        <v>49915645</v>
      </c>
      <c r="X1744" s="141">
        <v>0</v>
      </c>
      <c r="Y1744" s="141">
        <v>0</v>
      </c>
      <c r="Z1744" s="141">
        <v>0</v>
      </c>
      <c r="AA1744" s="114">
        <v>49915645</v>
      </c>
      <c r="AB1744" s="114"/>
      <c r="AC1744" s="106"/>
      <c r="AD1744" s="141"/>
      <c r="AE1744" s="106">
        <v>0</v>
      </c>
      <c r="AF1744" s="106">
        <v>0</v>
      </c>
      <c r="AG1744" s="106">
        <v>0</v>
      </c>
      <c r="AH1744" s="106"/>
      <c r="AI1744" s="106"/>
      <c r="AJ1744" s="106"/>
      <c r="AK1744" s="106"/>
      <c r="AL1744" s="106"/>
      <c r="AM1744" s="106"/>
      <c r="AN1744" s="114">
        <f t="shared" si="54"/>
        <v>49915645</v>
      </c>
      <c r="AO1744" s="114">
        <f t="shared" si="55"/>
        <v>0</v>
      </c>
      <c r="AP1744" s="114"/>
      <c r="AQ1744" s="114"/>
      <c r="AR1744" s="114"/>
      <c r="AS1744" s="114"/>
      <c r="AT1744" s="239"/>
    </row>
    <row r="1745" spans="1:46" s="190" customFormat="1" ht="15" customHeight="1" x14ac:dyDescent="0.2">
      <c r="A1745" s="104"/>
      <c r="B1745" s="104">
        <f>VLOOKUP(BJB!$F$9:$F$5599,Ctrl!$B$4:$C$399,2,0)</f>
        <v>40</v>
      </c>
      <c r="C1745" s="104">
        <f>VLOOKUP(BJB!$G$9:$G$5599,Ctrl!$E$4:$F$399,2,0)</f>
        <v>0</v>
      </c>
      <c r="D1745" s="219">
        <v>1</v>
      </c>
      <c r="E1745" s="104" t="str">
        <f>VLOOKUP(BJB!$F$9:$F$5599,Ctrl!$B$4:$D$399,3,0)</f>
        <v>IV</v>
      </c>
      <c r="F1745" s="139" t="s">
        <v>10559</v>
      </c>
      <c r="G1745" s="139" t="s">
        <v>10137</v>
      </c>
      <c r="H1745" s="125"/>
      <c r="I1745" s="220" t="e">
        <f>IF(G1744=BJB!#REF!,I1744+1,1)</f>
        <v>#REF!</v>
      </c>
      <c r="J1745" s="912" t="s">
        <v>21832</v>
      </c>
      <c r="K1745" s="121" t="s">
        <v>3321</v>
      </c>
      <c r="L1745" s="104" t="s">
        <v>6477</v>
      </c>
      <c r="M1745" s="104" t="s">
        <v>3322</v>
      </c>
      <c r="N1745" s="120">
        <v>40798</v>
      </c>
      <c r="O1745" s="107">
        <v>100000000</v>
      </c>
      <c r="P1745" s="105" t="s">
        <v>15916</v>
      </c>
      <c r="Q1745" s="120">
        <v>41169</v>
      </c>
      <c r="R1745" s="105">
        <v>82343998</v>
      </c>
      <c r="S1745" s="146" t="s">
        <v>7273</v>
      </c>
      <c r="T1745" s="109">
        <v>41333</v>
      </c>
      <c r="U1745" s="106">
        <v>57640799</v>
      </c>
      <c r="V1745" s="109">
        <v>41333</v>
      </c>
      <c r="W1745" s="141">
        <v>57640799</v>
      </c>
      <c r="X1745" s="141">
        <v>0</v>
      </c>
      <c r="Y1745" s="141">
        <v>0</v>
      </c>
      <c r="Z1745" s="141">
        <v>0</v>
      </c>
      <c r="AA1745" s="114">
        <v>57640799</v>
      </c>
      <c r="AB1745" s="114"/>
      <c r="AC1745" s="106"/>
      <c r="AD1745" s="141"/>
      <c r="AE1745" s="106">
        <v>0</v>
      </c>
      <c r="AF1745" s="106">
        <v>0</v>
      </c>
      <c r="AG1745" s="106">
        <v>0</v>
      </c>
      <c r="AH1745" s="106"/>
      <c r="AI1745" s="106"/>
      <c r="AJ1745" s="106"/>
      <c r="AK1745" s="106"/>
      <c r="AL1745" s="106"/>
      <c r="AM1745" s="106"/>
      <c r="AN1745" s="114">
        <f t="shared" si="54"/>
        <v>57640799</v>
      </c>
      <c r="AO1745" s="114">
        <f t="shared" si="55"/>
        <v>0</v>
      </c>
      <c r="AP1745" s="114"/>
      <c r="AQ1745" s="114"/>
      <c r="AR1745" s="114"/>
      <c r="AS1745" s="114"/>
      <c r="AT1745" s="239"/>
    </row>
    <row r="1746" spans="1:46" s="190" customFormat="1" ht="15" customHeight="1" x14ac:dyDescent="0.2">
      <c r="A1746" s="104"/>
      <c r="B1746" s="104">
        <f>VLOOKUP(BJB!$F$9:$F$5599,Ctrl!$B$4:$C$399,2,0)</f>
        <v>40</v>
      </c>
      <c r="C1746" s="104">
        <f>VLOOKUP(BJB!$G$9:$G$5599,Ctrl!$E$4:$F$399,2,0)</f>
        <v>0</v>
      </c>
      <c r="D1746" s="219">
        <v>1</v>
      </c>
      <c r="E1746" s="104" t="str">
        <f>VLOOKUP(BJB!$F$9:$F$5599,Ctrl!$B$4:$D$399,3,0)</f>
        <v>IV</v>
      </c>
      <c r="F1746" s="139" t="s">
        <v>10559</v>
      </c>
      <c r="G1746" s="139" t="s">
        <v>10137</v>
      </c>
      <c r="H1746" s="125"/>
      <c r="I1746" s="220" t="e">
        <f>IF(G1745=BJB!#REF!,I1745+1,1)</f>
        <v>#REF!</v>
      </c>
      <c r="J1746" s="912" t="s">
        <v>21833</v>
      </c>
      <c r="K1746" s="121" t="s">
        <v>2919</v>
      </c>
      <c r="L1746" s="104" t="s">
        <v>6477</v>
      </c>
      <c r="M1746" s="104" t="s">
        <v>3288</v>
      </c>
      <c r="N1746" s="120">
        <v>40044</v>
      </c>
      <c r="O1746" s="107">
        <v>50000000</v>
      </c>
      <c r="P1746" s="105" t="s">
        <v>15917</v>
      </c>
      <c r="Q1746" s="120">
        <v>41185</v>
      </c>
      <c r="R1746" s="105">
        <v>44259027</v>
      </c>
      <c r="S1746" s="146" t="s">
        <v>7273</v>
      </c>
      <c r="T1746" s="109">
        <v>41333</v>
      </c>
      <c r="U1746" s="106">
        <v>33194270</v>
      </c>
      <c r="V1746" s="109">
        <v>41333</v>
      </c>
      <c r="W1746" s="141">
        <v>33194270</v>
      </c>
      <c r="X1746" s="141">
        <v>0</v>
      </c>
      <c r="Y1746" s="141">
        <v>0</v>
      </c>
      <c r="Z1746" s="141">
        <v>0</v>
      </c>
      <c r="AA1746" s="114">
        <v>70000</v>
      </c>
      <c r="AB1746" s="114"/>
      <c r="AC1746" s="106"/>
      <c r="AD1746" s="141"/>
      <c r="AE1746" s="106">
        <v>0</v>
      </c>
      <c r="AF1746" s="106">
        <v>0</v>
      </c>
      <c r="AG1746" s="106">
        <v>0</v>
      </c>
      <c r="AH1746" s="106"/>
      <c r="AI1746" s="106"/>
      <c r="AJ1746" s="106"/>
      <c r="AK1746" s="106"/>
      <c r="AL1746" s="106"/>
      <c r="AM1746" s="106"/>
      <c r="AN1746" s="114">
        <f t="shared" si="54"/>
        <v>70000</v>
      </c>
      <c r="AO1746" s="114">
        <f t="shared" si="55"/>
        <v>33124270</v>
      </c>
      <c r="AP1746" s="114"/>
      <c r="AQ1746" s="114"/>
      <c r="AR1746" s="114"/>
      <c r="AS1746" s="114"/>
      <c r="AT1746" s="239"/>
    </row>
    <row r="1747" spans="1:46" s="190" customFormat="1" ht="15" customHeight="1" x14ac:dyDescent="0.2">
      <c r="A1747" s="104"/>
      <c r="B1747" s="104">
        <f>VLOOKUP(BJB!$F$9:$F$5599,Ctrl!$B$4:$C$399,2,0)</f>
        <v>40</v>
      </c>
      <c r="C1747" s="104">
        <f>VLOOKUP(BJB!$G$9:$G$5599,Ctrl!$E$4:$F$399,2,0)</f>
        <v>0</v>
      </c>
      <c r="D1747" s="219">
        <v>1</v>
      </c>
      <c r="E1747" s="104" t="str">
        <f>VLOOKUP(BJB!$F$9:$F$5599,Ctrl!$B$4:$D$399,3,0)</f>
        <v>IV</v>
      </c>
      <c r="F1747" s="139" t="s">
        <v>10559</v>
      </c>
      <c r="G1747" s="139" t="s">
        <v>10137</v>
      </c>
      <c r="H1747" s="125"/>
      <c r="I1747" s="220" t="e">
        <f>IF(G1746=BJB!#REF!,I1746+1,1)</f>
        <v>#REF!</v>
      </c>
      <c r="J1747" s="912" t="s">
        <v>21834</v>
      </c>
      <c r="K1747" s="121" t="s">
        <v>3323</v>
      </c>
      <c r="L1747" s="104" t="s">
        <v>6476</v>
      </c>
      <c r="M1747" s="104" t="s">
        <v>1400</v>
      </c>
      <c r="N1747" s="120">
        <v>40525</v>
      </c>
      <c r="O1747" s="107">
        <v>20284733</v>
      </c>
      <c r="P1747" s="105" t="s">
        <v>15918</v>
      </c>
      <c r="Q1747" s="120">
        <v>41337</v>
      </c>
      <c r="R1747" s="105">
        <v>6075837</v>
      </c>
      <c r="S1747" s="108" t="s">
        <v>3324</v>
      </c>
      <c r="T1747" s="109">
        <v>41416</v>
      </c>
      <c r="U1747" s="106">
        <v>6075837</v>
      </c>
      <c r="V1747" s="109">
        <v>41416</v>
      </c>
      <c r="W1747" s="141">
        <v>6075837</v>
      </c>
      <c r="X1747" s="141">
        <v>0</v>
      </c>
      <c r="Y1747" s="141">
        <v>0</v>
      </c>
      <c r="Z1747" s="141">
        <v>0</v>
      </c>
      <c r="AA1747" s="114">
        <v>0</v>
      </c>
      <c r="AB1747" s="114"/>
      <c r="AC1747" s="106"/>
      <c r="AD1747" s="141"/>
      <c r="AE1747" s="106">
        <v>0</v>
      </c>
      <c r="AF1747" s="106">
        <v>0</v>
      </c>
      <c r="AG1747" s="106">
        <v>0</v>
      </c>
      <c r="AH1747" s="106"/>
      <c r="AI1747" s="106"/>
      <c r="AJ1747" s="106"/>
      <c r="AK1747" s="106"/>
      <c r="AL1747" s="106"/>
      <c r="AM1747" s="106"/>
      <c r="AN1747" s="114">
        <f t="shared" si="54"/>
        <v>0</v>
      </c>
      <c r="AO1747" s="114">
        <f t="shared" si="55"/>
        <v>6075837</v>
      </c>
      <c r="AP1747" s="114"/>
      <c r="AQ1747" s="114"/>
      <c r="AR1747" s="114"/>
      <c r="AS1747" s="114"/>
      <c r="AT1747" s="239"/>
    </row>
    <row r="1748" spans="1:46" s="190" customFormat="1" ht="15" customHeight="1" x14ac:dyDescent="0.2">
      <c r="A1748" s="104"/>
      <c r="B1748" s="104">
        <f>VLOOKUP(BJB!$F$9:$F$5599,Ctrl!$B$4:$C$399,2,0)</f>
        <v>40</v>
      </c>
      <c r="C1748" s="104">
        <f>VLOOKUP(BJB!$G$9:$G$5599,Ctrl!$E$4:$F$399,2,0)</f>
        <v>0</v>
      </c>
      <c r="D1748" s="219">
        <v>1</v>
      </c>
      <c r="E1748" s="104" t="str">
        <f>VLOOKUP(BJB!$F$9:$F$5599,Ctrl!$B$4:$D$399,3,0)</f>
        <v>IV</v>
      </c>
      <c r="F1748" s="139" t="s">
        <v>10559</v>
      </c>
      <c r="G1748" s="139" t="s">
        <v>10137</v>
      </c>
      <c r="H1748" s="125"/>
      <c r="I1748" s="220" t="e">
        <f>IF(G1747=BJB!#REF!,I1747+1,1)</f>
        <v>#REF!</v>
      </c>
      <c r="J1748" s="912" t="s">
        <v>21835</v>
      </c>
      <c r="K1748" s="121" t="s">
        <v>3325</v>
      </c>
      <c r="L1748" s="104" t="s">
        <v>6477</v>
      </c>
      <c r="M1748" s="104" t="s">
        <v>3301</v>
      </c>
      <c r="N1748" s="120">
        <v>40795</v>
      </c>
      <c r="O1748" s="105">
        <v>40000000</v>
      </c>
      <c r="P1748" s="105" t="s">
        <v>15919</v>
      </c>
      <c r="Q1748" s="120">
        <v>41372</v>
      </c>
      <c r="R1748" s="105">
        <v>38063863</v>
      </c>
      <c r="S1748" s="146" t="s">
        <v>3326</v>
      </c>
      <c r="T1748" s="120">
        <v>41516</v>
      </c>
      <c r="U1748" s="141">
        <v>26644704</v>
      </c>
      <c r="V1748" s="109">
        <v>41516</v>
      </c>
      <c r="W1748" s="141">
        <v>26644704</v>
      </c>
      <c r="X1748" s="141">
        <v>0</v>
      </c>
      <c r="Y1748" s="141">
        <v>0</v>
      </c>
      <c r="Z1748" s="141">
        <v>0</v>
      </c>
      <c r="AA1748" s="114">
        <v>525000</v>
      </c>
      <c r="AB1748" s="114"/>
      <c r="AC1748" s="141"/>
      <c r="AD1748" s="141"/>
      <c r="AE1748" s="106">
        <v>0</v>
      </c>
      <c r="AF1748" s="106">
        <v>0</v>
      </c>
      <c r="AG1748" s="106">
        <v>0</v>
      </c>
      <c r="AH1748" s="141"/>
      <c r="AI1748" s="141"/>
      <c r="AJ1748" s="141"/>
      <c r="AK1748" s="141"/>
      <c r="AL1748" s="141"/>
      <c r="AM1748" s="141"/>
      <c r="AN1748" s="114">
        <f t="shared" si="54"/>
        <v>525000</v>
      </c>
      <c r="AO1748" s="114">
        <f t="shared" si="55"/>
        <v>26119704</v>
      </c>
      <c r="AP1748" s="114"/>
      <c r="AQ1748" s="114"/>
      <c r="AR1748" s="114"/>
      <c r="AS1748" s="114"/>
      <c r="AT1748" s="239"/>
    </row>
    <row r="1749" spans="1:46" s="190" customFormat="1" ht="15" customHeight="1" x14ac:dyDescent="0.2">
      <c r="A1749" s="104"/>
      <c r="B1749" s="104">
        <f>VLOOKUP(BJB!$F$9:$F$5599,Ctrl!$B$4:$C$399,2,0)</f>
        <v>40</v>
      </c>
      <c r="C1749" s="104">
        <f>VLOOKUP(BJB!$G$9:$G$5599,Ctrl!$E$4:$F$399,2,0)</f>
        <v>0</v>
      </c>
      <c r="D1749" s="219">
        <v>1</v>
      </c>
      <c r="E1749" s="104" t="str">
        <f>VLOOKUP(BJB!$F$9:$F$5599,Ctrl!$B$4:$D$399,3,0)</f>
        <v>IV</v>
      </c>
      <c r="F1749" s="139" t="s">
        <v>10559</v>
      </c>
      <c r="G1749" s="139" t="s">
        <v>10137</v>
      </c>
      <c r="H1749" s="125"/>
      <c r="I1749" s="220" t="e">
        <f>IF(G1748=BJB!#REF!,I1748+1,1)</f>
        <v>#REF!</v>
      </c>
      <c r="J1749" s="912" t="s">
        <v>21836</v>
      </c>
      <c r="K1749" s="121" t="s">
        <v>3327</v>
      </c>
      <c r="L1749" s="104" t="s">
        <v>6477</v>
      </c>
      <c r="M1749" s="104" t="s">
        <v>3328</v>
      </c>
      <c r="N1749" s="120">
        <v>41196</v>
      </c>
      <c r="O1749" s="105">
        <v>50000000</v>
      </c>
      <c r="P1749" s="105" t="s">
        <v>15919</v>
      </c>
      <c r="Q1749" s="120">
        <v>41373</v>
      </c>
      <c r="R1749" s="105">
        <v>43350560</v>
      </c>
      <c r="S1749" s="146" t="s">
        <v>3326</v>
      </c>
      <c r="T1749" s="120">
        <v>41516</v>
      </c>
      <c r="U1749" s="141">
        <v>30345392</v>
      </c>
      <c r="V1749" s="109">
        <v>41516</v>
      </c>
      <c r="W1749" s="141">
        <v>30345392</v>
      </c>
      <c r="X1749" s="141">
        <v>0</v>
      </c>
      <c r="Y1749" s="141">
        <v>0</v>
      </c>
      <c r="Z1749" s="141">
        <v>0</v>
      </c>
      <c r="AA1749" s="114">
        <v>30345392</v>
      </c>
      <c r="AB1749" s="114"/>
      <c r="AC1749" s="141"/>
      <c r="AD1749" s="141"/>
      <c r="AE1749" s="106">
        <v>0</v>
      </c>
      <c r="AF1749" s="106">
        <v>0</v>
      </c>
      <c r="AG1749" s="106">
        <v>0</v>
      </c>
      <c r="AH1749" s="141"/>
      <c r="AI1749" s="141"/>
      <c r="AJ1749" s="141"/>
      <c r="AK1749" s="141"/>
      <c r="AL1749" s="141"/>
      <c r="AM1749" s="141"/>
      <c r="AN1749" s="114">
        <f t="shared" si="54"/>
        <v>30345392</v>
      </c>
      <c r="AO1749" s="114">
        <f t="shared" si="55"/>
        <v>0</v>
      </c>
      <c r="AP1749" s="114"/>
      <c r="AQ1749" s="114"/>
      <c r="AR1749" s="114"/>
      <c r="AS1749" s="114"/>
      <c r="AT1749" s="239"/>
    </row>
    <row r="1750" spans="1:46" s="190" customFormat="1" ht="15" customHeight="1" x14ac:dyDescent="0.2">
      <c r="A1750" s="104"/>
      <c r="B1750" s="104">
        <f>VLOOKUP(BJB!$F$9:$F$5599,Ctrl!$B$4:$C$399,2,0)</f>
        <v>40</v>
      </c>
      <c r="C1750" s="104">
        <f>VLOOKUP(BJB!$G$9:$G$5599,Ctrl!$E$4:$F$399,2,0)</f>
        <v>0</v>
      </c>
      <c r="D1750" s="219">
        <v>1</v>
      </c>
      <c r="E1750" s="104" t="str">
        <f>VLOOKUP(BJB!$F$9:$F$5599,Ctrl!$B$4:$D$399,3,0)</f>
        <v>IV</v>
      </c>
      <c r="F1750" s="139" t="s">
        <v>10559</v>
      </c>
      <c r="G1750" s="139" t="s">
        <v>10137</v>
      </c>
      <c r="H1750" s="886" t="s">
        <v>14751</v>
      </c>
      <c r="I1750" s="220" t="e">
        <f>IF(G1749=BJB!#REF!,I1749+1,1)</f>
        <v>#REF!</v>
      </c>
      <c r="J1750" s="891" t="s">
        <v>18340</v>
      </c>
      <c r="K1750" s="121" t="s">
        <v>3329</v>
      </c>
      <c r="L1750" s="104" t="s">
        <v>6477</v>
      </c>
      <c r="M1750" s="104" t="s">
        <v>3330</v>
      </c>
      <c r="N1750" s="120">
        <v>40612</v>
      </c>
      <c r="O1750" s="105">
        <v>75000000</v>
      </c>
      <c r="P1750" s="105" t="s">
        <v>15919</v>
      </c>
      <c r="Q1750" s="120">
        <v>41372</v>
      </c>
      <c r="R1750" s="105">
        <v>46592694</v>
      </c>
      <c r="S1750" s="146" t="s">
        <v>3326</v>
      </c>
      <c r="T1750" s="120">
        <v>41516</v>
      </c>
      <c r="U1750" s="141">
        <v>30764643</v>
      </c>
      <c r="V1750" s="109">
        <v>41516</v>
      </c>
      <c r="W1750" s="141">
        <v>30764643</v>
      </c>
      <c r="X1750" s="141">
        <v>0</v>
      </c>
      <c r="Y1750" s="141">
        <v>0</v>
      </c>
      <c r="Z1750" s="141">
        <v>0</v>
      </c>
      <c r="AA1750" s="114">
        <v>5198433</v>
      </c>
      <c r="AB1750" s="114"/>
      <c r="AC1750" s="132"/>
      <c r="AD1750" s="141">
        <v>379279</v>
      </c>
      <c r="AE1750" s="106">
        <v>0</v>
      </c>
      <c r="AF1750" s="106">
        <v>761668</v>
      </c>
      <c r="AG1750" s="106">
        <v>0</v>
      </c>
      <c r="AH1750" s="141"/>
      <c r="AI1750" s="141"/>
      <c r="AJ1750" s="141"/>
      <c r="AK1750" s="141"/>
      <c r="AL1750" s="141"/>
      <c r="AM1750" s="141"/>
      <c r="AN1750" s="114">
        <f t="shared" si="54"/>
        <v>6339380</v>
      </c>
      <c r="AO1750" s="114">
        <f t="shared" si="55"/>
        <v>24425263</v>
      </c>
      <c r="AP1750" s="114"/>
      <c r="AQ1750" s="114"/>
      <c r="AR1750" s="114"/>
      <c r="AS1750" s="114"/>
      <c r="AT1750" s="239"/>
    </row>
    <row r="1751" spans="1:46" s="190" customFormat="1" ht="15" customHeight="1" x14ac:dyDescent="0.2">
      <c r="A1751" s="104"/>
      <c r="B1751" s="104">
        <f>VLOOKUP(BJB!$F$9:$F$5599,Ctrl!$B$4:$C$399,2,0)</f>
        <v>40</v>
      </c>
      <c r="C1751" s="104">
        <f>VLOOKUP(BJB!$G$9:$G$5599,Ctrl!$E$4:$F$399,2,0)</f>
        <v>0</v>
      </c>
      <c r="D1751" s="219">
        <v>1</v>
      </c>
      <c r="E1751" s="104" t="str">
        <f>VLOOKUP(BJB!$F$9:$F$5599,Ctrl!$B$4:$D$399,3,0)</f>
        <v>IV</v>
      </c>
      <c r="F1751" s="139" t="s">
        <v>10559</v>
      </c>
      <c r="G1751" s="139" t="s">
        <v>10137</v>
      </c>
      <c r="H1751" s="125"/>
      <c r="I1751" s="220" t="e">
        <f>IF(G1750=BJB!#REF!,I1750+1,1)</f>
        <v>#REF!</v>
      </c>
      <c r="J1751" s="912" t="s">
        <v>21837</v>
      </c>
      <c r="K1751" s="121" t="s">
        <v>3331</v>
      </c>
      <c r="L1751" s="104" t="s">
        <v>6477</v>
      </c>
      <c r="M1751" s="104" t="s">
        <v>3332</v>
      </c>
      <c r="N1751" s="120">
        <v>40465</v>
      </c>
      <c r="O1751" s="105">
        <v>100000000</v>
      </c>
      <c r="P1751" s="105" t="s">
        <v>15919</v>
      </c>
      <c r="Q1751" s="120">
        <v>41372</v>
      </c>
      <c r="R1751" s="105">
        <v>107898852</v>
      </c>
      <c r="S1751" s="146" t="s">
        <v>3326</v>
      </c>
      <c r="T1751" s="120">
        <v>41516</v>
      </c>
      <c r="U1751" s="141">
        <v>70000000</v>
      </c>
      <c r="V1751" s="109">
        <v>41516</v>
      </c>
      <c r="W1751" s="141">
        <v>70000000</v>
      </c>
      <c r="X1751" s="141">
        <v>0</v>
      </c>
      <c r="Y1751" s="141">
        <v>0</v>
      </c>
      <c r="Z1751" s="141">
        <v>0</v>
      </c>
      <c r="AA1751" s="114">
        <v>175000</v>
      </c>
      <c r="AB1751" s="114"/>
      <c r="AC1751" s="141"/>
      <c r="AD1751" s="141"/>
      <c r="AE1751" s="106">
        <v>0</v>
      </c>
      <c r="AF1751" s="106">
        <v>0</v>
      </c>
      <c r="AG1751" s="106">
        <v>0</v>
      </c>
      <c r="AH1751" s="141"/>
      <c r="AI1751" s="141"/>
      <c r="AJ1751" s="141"/>
      <c r="AK1751" s="141"/>
      <c r="AL1751" s="141"/>
      <c r="AM1751" s="141"/>
      <c r="AN1751" s="114">
        <f t="shared" si="54"/>
        <v>175000</v>
      </c>
      <c r="AO1751" s="114">
        <f t="shared" si="55"/>
        <v>69825000</v>
      </c>
      <c r="AP1751" s="114"/>
      <c r="AQ1751" s="114"/>
      <c r="AR1751" s="114"/>
      <c r="AS1751" s="114"/>
      <c r="AT1751" s="191"/>
    </row>
    <row r="1752" spans="1:46" s="190" customFormat="1" ht="15" customHeight="1" x14ac:dyDescent="0.2">
      <c r="A1752" s="104"/>
      <c r="B1752" s="104">
        <f>VLOOKUP(BJB!$F$9:$F$5599,Ctrl!$B$4:$C$399,2,0)</f>
        <v>40</v>
      </c>
      <c r="C1752" s="104">
        <f>VLOOKUP(BJB!$G$9:$G$5599,Ctrl!$E$4:$F$399,2,0)</f>
        <v>0</v>
      </c>
      <c r="D1752" s="219">
        <v>1</v>
      </c>
      <c r="E1752" s="104" t="str">
        <f>VLOOKUP(BJB!$F$9:$F$5599,Ctrl!$B$4:$D$399,3,0)</f>
        <v>IV</v>
      </c>
      <c r="F1752" s="139" t="s">
        <v>10559</v>
      </c>
      <c r="G1752" s="139" t="s">
        <v>10137</v>
      </c>
      <c r="H1752" s="125"/>
      <c r="I1752" s="220" t="e">
        <f>IF(G1751=BJB!#REF!,I1751+1,1)</f>
        <v>#REF!</v>
      </c>
      <c r="J1752" s="912" t="s">
        <v>21838</v>
      </c>
      <c r="K1752" s="121" t="s">
        <v>3333</v>
      </c>
      <c r="L1752" s="104" t="s">
        <v>6477</v>
      </c>
      <c r="M1752" s="104" t="s">
        <v>3332</v>
      </c>
      <c r="N1752" s="120">
        <v>40465</v>
      </c>
      <c r="O1752" s="105">
        <v>60000000</v>
      </c>
      <c r="P1752" s="105" t="s">
        <v>15919</v>
      </c>
      <c r="Q1752" s="120">
        <v>41372</v>
      </c>
      <c r="R1752" s="105">
        <v>69715556</v>
      </c>
      <c r="S1752" s="146" t="s">
        <v>3326</v>
      </c>
      <c r="T1752" s="120">
        <v>41516</v>
      </c>
      <c r="U1752" s="141">
        <v>42000000</v>
      </c>
      <c r="V1752" s="109">
        <v>41516</v>
      </c>
      <c r="W1752" s="141">
        <v>42000000</v>
      </c>
      <c r="X1752" s="141">
        <v>0</v>
      </c>
      <c r="Y1752" s="141">
        <v>0</v>
      </c>
      <c r="Z1752" s="141">
        <v>0</v>
      </c>
      <c r="AA1752" s="114">
        <v>0</v>
      </c>
      <c r="AB1752" s="114"/>
      <c r="AC1752" s="141"/>
      <c r="AD1752" s="141"/>
      <c r="AE1752" s="106">
        <v>0</v>
      </c>
      <c r="AF1752" s="106">
        <v>0</v>
      </c>
      <c r="AG1752" s="106">
        <v>0</v>
      </c>
      <c r="AH1752" s="141"/>
      <c r="AI1752" s="141"/>
      <c r="AJ1752" s="141"/>
      <c r="AK1752" s="141"/>
      <c r="AL1752" s="141"/>
      <c r="AM1752" s="141"/>
      <c r="AN1752" s="114">
        <f t="shared" si="54"/>
        <v>0</v>
      </c>
      <c r="AO1752" s="114">
        <f t="shared" si="55"/>
        <v>42000000</v>
      </c>
      <c r="AP1752" s="114"/>
      <c r="AQ1752" s="114"/>
      <c r="AR1752" s="114"/>
      <c r="AS1752" s="114"/>
      <c r="AT1752" s="191"/>
    </row>
    <row r="1753" spans="1:46" s="190" customFormat="1" ht="15" customHeight="1" x14ac:dyDescent="0.2">
      <c r="A1753" s="104"/>
      <c r="B1753" s="104">
        <f>VLOOKUP(BJB!$F$9:$F$5599,Ctrl!$B$4:$C$399,2,0)</f>
        <v>40</v>
      </c>
      <c r="C1753" s="104">
        <f>VLOOKUP(BJB!$G$9:$G$5599,Ctrl!$E$4:$F$399,2,0)</f>
        <v>0</v>
      </c>
      <c r="D1753" s="219">
        <v>1</v>
      </c>
      <c r="E1753" s="104" t="str">
        <f>VLOOKUP(BJB!$F$9:$F$5599,Ctrl!$B$4:$D$399,3,0)</f>
        <v>IV</v>
      </c>
      <c r="F1753" s="139" t="s">
        <v>10559</v>
      </c>
      <c r="G1753" s="139" t="s">
        <v>10137</v>
      </c>
      <c r="H1753" s="125">
        <v>1110503000260</v>
      </c>
      <c r="I1753" s="220" t="e">
        <f>IF(G1752=BJB!#REF!,I1752+1,1)</f>
        <v>#REF!</v>
      </c>
      <c r="J1753" s="912" t="s">
        <v>21839</v>
      </c>
      <c r="K1753" s="121" t="s">
        <v>3334</v>
      </c>
      <c r="L1753" s="104" t="s">
        <v>6477</v>
      </c>
      <c r="M1753" s="104" t="s">
        <v>3301</v>
      </c>
      <c r="N1753" s="120">
        <v>40795</v>
      </c>
      <c r="O1753" s="105">
        <v>100000000</v>
      </c>
      <c r="P1753" s="105" t="s">
        <v>15919</v>
      </c>
      <c r="Q1753" s="120">
        <v>41372</v>
      </c>
      <c r="R1753" s="105">
        <v>93093287</v>
      </c>
      <c r="S1753" s="146" t="s">
        <v>3326</v>
      </c>
      <c r="T1753" s="120">
        <v>41516</v>
      </c>
      <c r="U1753" s="141">
        <v>66467527</v>
      </c>
      <c r="V1753" s="109">
        <v>41516</v>
      </c>
      <c r="W1753" s="141">
        <v>66467527</v>
      </c>
      <c r="X1753" s="141">
        <v>0</v>
      </c>
      <c r="Y1753" s="141">
        <v>0</v>
      </c>
      <c r="Z1753" s="141">
        <v>0</v>
      </c>
      <c r="AA1753" s="114">
        <v>65197447</v>
      </c>
      <c r="AB1753" s="114"/>
      <c r="AC1753" s="132"/>
      <c r="AD1753" s="141"/>
      <c r="AE1753" s="106">
        <v>0</v>
      </c>
      <c r="AF1753" s="106">
        <v>0</v>
      </c>
      <c r="AG1753" s="106">
        <v>0</v>
      </c>
      <c r="AH1753" s="141"/>
      <c r="AI1753" s="141"/>
      <c r="AJ1753" s="141"/>
      <c r="AK1753" s="141"/>
      <c r="AL1753" s="141"/>
      <c r="AM1753" s="141"/>
      <c r="AN1753" s="114">
        <f t="shared" si="54"/>
        <v>65197447</v>
      </c>
      <c r="AO1753" s="114">
        <f t="shared" si="55"/>
        <v>1270080</v>
      </c>
      <c r="AP1753" s="114"/>
      <c r="AQ1753" s="114"/>
      <c r="AR1753" s="114"/>
      <c r="AS1753" s="114"/>
      <c r="AT1753" s="191"/>
    </row>
    <row r="1754" spans="1:46" s="190" customFormat="1" ht="15" customHeight="1" x14ac:dyDescent="0.2">
      <c r="A1754" s="104"/>
      <c r="B1754" s="104">
        <f>VLOOKUP(BJB!$F$9:$F$5599,Ctrl!$B$4:$C$399,2,0)</f>
        <v>40</v>
      </c>
      <c r="C1754" s="104">
        <f>VLOOKUP(BJB!$G$9:$G$5599,Ctrl!$E$4:$F$399,2,0)</f>
        <v>0</v>
      </c>
      <c r="D1754" s="219">
        <v>1</v>
      </c>
      <c r="E1754" s="104" t="str">
        <f>VLOOKUP(BJB!$F$9:$F$5599,Ctrl!$B$4:$D$399,3,0)</f>
        <v>IV</v>
      </c>
      <c r="F1754" s="139" t="s">
        <v>10559</v>
      </c>
      <c r="G1754" s="139" t="s">
        <v>10137</v>
      </c>
      <c r="H1754" s="125"/>
      <c r="I1754" s="220" t="e">
        <f>IF(G1753=BJB!#REF!,I1753+1,1)</f>
        <v>#REF!</v>
      </c>
      <c r="J1754" s="912" t="s">
        <v>21840</v>
      </c>
      <c r="K1754" s="121" t="s">
        <v>3336</v>
      </c>
      <c r="L1754" s="104" t="s">
        <v>6477</v>
      </c>
      <c r="M1754" s="104" t="s">
        <v>3337</v>
      </c>
      <c r="N1754" s="120">
        <v>40900</v>
      </c>
      <c r="O1754" s="107">
        <v>250000000</v>
      </c>
      <c r="P1754" s="105" t="s">
        <v>15920</v>
      </c>
      <c r="Q1754" s="120">
        <v>41309</v>
      </c>
      <c r="R1754" s="105">
        <v>265665228</v>
      </c>
      <c r="S1754" s="146" t="s">
        <v>124</v>
      </c>
      <c r="T1754" s="120">
        <v>41547</v>
      </c>
      <c r="U1754" s="116">
        <v>63483081.899999999</v>
      </c>
      <c r="V1754" s="109">
        <v>41540</v>
      </c>
      <c r="W1754" s="141">
        <v>63483081.899999999</v>
      </c>
      <c r="X1754" s="141">
        <v>0</v>
      </c>
      <c r="Y1754" s="141">
        <v>0</v>
      </c>
      <c r="Z1754" s="141">
        <v>0</v>
      </c>
      <c r="AA1754" s="114">
        <v>280000</v>
      </c>
      <c r="AB1754" s="114"/>
      <c r="AC1754" s="116"/>
      <c r="AD1754" s="141"/>
      <c r="AE1754" s="106">
        <v>0</v>
      </c>
      <c r="AF1754" s="106">
        <v>0</v>
      </c>
      <c r="AG1754" s="106">
        <v>0</v>
      </c>
      <c r="AH1754" s="116"/>
      <c r="AI1754" s="116"/>
      <c r="AJ1754" s="116"/>
      <c r="AK1754" s="116"/>
      <c r="AL1754" s="116"/>
      <c r="AM1754" s="116"/>
      <c r="AN1754" s="114">
        <f t="shared" si="54"/>
        <v>280000</v>
      </c>
      <c r="AO1754" s="114">
        <f t="shared" si="55"/>
        <v>63203081.899999999</v>
      </c>
      <c r="AP1754" s="114"/>
      <c r="AQ1754" s="114"/>
      <c r="AR1754" s="114"/>
      <c r="AS1754" s="114"/>
      <c r="AT1754" s="191"/>
    </row>
    <row r="1755" spans="1:46" s="190" customFormat="1" ht="15" customHeight="1" x14ac:dyDescent="0.2">
      <c r="A1755" s="104"/>
      <c r="B1755" s="104">
        <f>VLOOKUP(BJB!$F$9:$F$5599,Ctrl!$B$4:$C$399,2,0)</f>
        <v>40</v>
      </c>
      <c r="C1755" s="104">
        <f>VLOOKUP(BJB!$G$9:$G$5599,Ctrl!$E$4:$F$399,2,0)</f>
        <v>0</v>
      </c>
      <c r="D1755" s="219">
        <v>1</v>
      </c>
      <c r="E1755" s="104" t="str">
        <f>VLOOKUP(BJB!$F$9:$F$5599,Ctrl!$B$4:$D$399,3,0)</f>
        <v>IV</v>
      </c>
      <c r="F1755" s="139" t="s">
        <v>10559</v>
      </c>
      <c r="G1755" s="139" t="s">
        <v>10137</v>
      </c>
      <c r="H1755" s="125"/>
      <c r="I1755" s="220" t="e">
        <f>IF(G1754=BJB!#REF!,I1754+1,1)</f>
        <v>#REF!</v>
      </c>
      <c r="J1755" s="912" t="s">
        <v>21841</v>
      </c>
      <c r="K1755" s="121" t="s">
        <v>3339</v>
      </c>
      <c r="L1755" s="104" t="s">
        <v>6476</v>
      </c>
      <c r="M1755" s="104" t="s">
        <v>3340</v>
      </c>
      <c r="N1755" s="120">
        <v>40441</v>
      </c>
      <c r="O1755" s="105">
        <v>66036479</v>
      </c>
      <c r="P1755" s="105" t="s">
        <v>15921</v>
      </c>
      <c r="Q1755" s="120">
        <v>41466</v>
      </c>
      <c r="R1755" s="105">
        <v>57910151</v>
      </c>
      <c r="S1755" s="146" t="s">
        <v>196</v>
      </c>
      <c r="T1755" s="120">
        <v>41578</v>
      </c>
      <c r="U1755" s="116">
        <v>57910151</v>
      </c>
      <c r="V1755" s="109">
        <v>41571</v>
      </c>
      <c r="W1755" s="141">
        <v>57910151</v>
      </c>
      <c r="X1755" s="141">
        <v>0</v>
      </c>
      <c r="Y1755" s="141">
        <v>0</v>
      </c>
      <c r="Z1755" s="141">
        <v>0</v>
      </c>
      <c r="AA1755" s="114">
        <v>0</v>
      </c>
      <c r="AB1755" s="114"/>
      <c r="AC1755" s="116"/>
      <c r="AD1755" s="141"/>
      <c r="AE1755" s="106">
        <v>0</v>
      </c>
      <c r="AF1755" s="106">
        <v>0</v>
      </c>
      <c r="AG1755" s="106">
        <v>0</v>
      </c>
      <c r="AH1755" s="116"/>
      <c r="AI1755" s="116"/>
      <c r="AJ1755" s="116"/>
      <c r="AK1755" s="116"/>
      <c r="AL1755" s="116"/>
      <c r="AM1755" s="116"/>
      <c r="AN1755" s="114">
        <f t="shared" si="54"/>
        <v>0</v>
      </c>
      <c r="AO1755" s="114">
        <f t="shared" si="55"/>
        <v>57910151</v>
      </c>
      <c r="AP1755" s="114"/>
      <c r="AQ1755" s="114"/>
      <c r="AR1755" s="114"/>
      <c r="AS1755" s="114"/>
      <c r="AT1755" s="191"/>
    </row>
    <row r="1756" spans="1:46" s="190" customFormat="1" ht="15" customHeight="1" x14ac:dyDescent="0.2">
      <c r="A1756" s="104"/>
      <c r="B1756" s="104">
        <f>VLOOKUP(BJB!$F$9:$F$5599,Ctrl!$B$4:$C$399,2,0)</f>
        <v>40</v>
      </c>
      <c r="C1756" s="104">
        <f>VLOOKUP(BJB!$G$9:$G$5599,Ctrl!$E$4:$F$399,2,0)</f>
        <v>0</v>
      </c>
      <c r="D1756" s="219">
        <v>1</v>
      </c>
      <c r="E1756" s="104" t="str">
        <f>VLOOKUP(BJB!$F$9:$F$5599,Ctrl!$B$4:$D$399,3,0)</f>
        <v>IV</v>
      </c>
      <c r="F1756" s="139" t="s">
        <v>10559</v>
      </c>
      <c r="G1756" s="139" t="s">
        <v>10137</v>
      </c>
      <c r="H1756" s="125">
        <v>1111025000359</v>
      </c>
      <c r="I1756" s="220" t="e">
        <f>IF(G1755=BJB!#REF!,I1755+1,1)</f>
        <v>#REF!</v>
      </c>
      <c r="J1756" s="912" t="s">
        <v>21842</v>
      </c>
      <c r="K1756" s="121" t="s">
        <v>3341</v>
      </c>
      <c r="L1756" s="104" t="s">
        <v>6477</v>
      </c>
      <c r="M1756" s="127" t="s">
        <v>3342</v>
      </c>
      <c r="N1756" s="120">
        <v>40900</v>
      </c>
      <c r="O1756" s="140">
        <v>50000000</v>
      </c>
      <c r="P1756" s="105" t="s">
        <v>15922</v>
      </c>
      <c r="Q1756" s="120">
        <v>41572</v>
      </c>
      <c r="R1756" s="105">
        <v>36385681</v>
      </c>
      <c r="S1756" s="234" t="s">
        <v>127</v>
      </c>
      <c r="T1756" s="130">
        <v>41605</v>
      </c>
      <c r="U1756" s="116">
        <v>25469976</v>
      </c>
      <c r="V1756" s="109">
        <v>41605</v>
      </c>
      <c r="W1756" s="141">
        <v>25469976</v>
      </c>
      <c r="X1756" s="141">
        <v>0</v>
      </c>
      <c r="Y1756" s="141">
        <v>0</v>
      </c>
      <c r="Z1756" s="141">
        <v>0</v>
      </c>
      <c r="AA1756" s="114">
        <v>16134</v>
      </c>
      <c r="AB1756" s="114"/>
      <c r="AC1756" s="132"/>
      <c r="AD1756" s="141"/>
      <c r="AE1756" s="106">
        <v>0</v>
      </c>
      <c r="AF1756" s="106">
        <v>0</v>
      </c>
      <c r="AG1756" s="106">
        <v>0</v>
      </c>
      <c r="AH1756" s="116"/>
      <c r="AI1756" s="116"/>
      <c r="AJ1756" s="116"/>
      <c r="AK1756" s="116"/>
      <c r="AL1756" s="116"/>
      <c r="AM1756" s="116"/>
      <c r="AN1756" s="114">
        <f t="shared" si="54"/>
        <v>16134</v>
      </c>
      <c r="AO1756" s="114">
        <f t="shared" si="55"/>
        <v>25453842</v>
      </c>
      <c r="AP1756" s="114"/>
      <c r="AQ1756" s="114"/>
      <c r="AR1756" s="114"/>
      <c r="AS1756" s="114"/>
    </row>
    <row r="1757" spans="1:46" s="190" customFormat="1" ht="15" customHeight="1" x14ac:dyDescent="0.2">
      <c r="A1757" s="104"/>
      <c r="B1757" s="104">
        <f>VLOOKUP(BJB!$F$9:$F$5599,Ctrl!$B$4:$C$399,2,0)</f>
        <v>40</v>
      </c>
      <c r="C1757" s="104">
        <f>VLOOKUP(BJB!$G$9:$G$5599,Ctrl!$E$4:$F$399,2,0)</f>
        <v>0</v>
      </c>
      <c r="D1757" s="219">
        <v>1</v>
      </c>
      <c r="E1757" s="104" t="str">
        <f>VLOOKUP(BJB!$F$9:$F$5599,Ctrl!$B$4:$D$399,3,0)</f>
        <v>IV</v>
      </c>
      <c r="F1757" s="139" t="s">
        <v>10559</v>
      </c>
      <c r="G1757" s="139" t="s">
        <v>10137</v>
      </c>
      <c r="H1757" s="125"/>
      <c r="I1757" s="220" t="e">
        <f>IF(G1756=BJB!#REF!,I1756+1,1)</f>
        <v>#REF!</v>
      </c>
      <c r="J1757" s="912" t="s">
        <v>21843</v>
      </c>
      <c r="K1757" s="121" t="s">
        <v>3343</v>
      </c>
      <c r="L1757" s="104" t="s">
        <v>6477</v>
      </c>
      <c r="M1757" s="127" t="s">
        <v>3344</v>
      </c>
      <c r="N1757" s="120">
        <v>40399</v>
      </c>
      <c r="O1757" s="140">
        <v>25000000</v>
      </c>
      <c r="P1757" s="105" t="s">
        <v>6222</v>
      </c>
      <c r="Q1757" s="120" t="s">
        <v>6222</v>
      </c>
      <c r="R1757" s="890">
        <v>0</v>
      </c>
      <c r="S1757" s="234" t="s">
        <v>127</v>
      </c>
      <c r="T1757" s="130">
        <v>41605</v>
      </c>
      <c r="U1757" s="116">
        <v>4034731</v>
      </c>
      <c r="V1757" s="109" t="s">
        <v>6222</v>
      </c>
      <c r="W1757" s="141">
        <v>0</v>
      </c>
      <c r="X1757" s="141">
        <v>0</v>
      </c>
      <c r="Y1757" s="141">
        <v>0</v>
      </c>
      <c r="Z1757" s="141">
        <v>0</v>
      </c>
      <c r="AA1757" s="114">
        <v>947494</v>
      </c>
      <c r="AB1757" s="114"/>
      <c r="AC1757" s="116"/>
      <c r="AD1757" s="141"/>
      <c r="AE1757" s="106">
        <v>0</v>
      </c>
      <c r="AF1757" s="106">
        <v>0</v>
      </c>
      <c r="AG1757" s="106">
        <v>0</v>
      </c>
      <c r="AH1757" s="116"/>
      <c r="AI1757" s="116"/>
      <c r="AJ1757" s="116"/>
      <c r="AK1757" s="116"/>
      <c r="AL1757" s="116"/>
      <c r="AM1757" s="116"/>
      <c r="AN1757" s="114">
        <f t="shared" si="54"/>
        <v>947494</v>
      </c>
      <c r="AO1757" s="114">
        <f t="shared" si="55"/>
        <v>3087237</v>
      </c>
      <c r="AP1757" s="114"/>
      <c r="AQ1757" s="114"/>
      <c r="AR1757" s="114"/>
      <c r="AS1757" s="114"/>
    </row>
    <row r="1758" spans="1:46" s="190" customFormat="1" ht="15" customHeight="1" x14ac:dyDescent="0.2">
      <c r="A1758" s="104"/>
      <c r="B1758" s="104">
        <f>VLOOKUP(BJB!$F$9:$F$5599,Ctrl!$B$4:$C$399,2,0)</f>
        <v>40</v>
      </c>
      <c r="C1758" s="104">
        <f>VLOOKUP(BJB!$G$9:$G$5599,Ctrl!$E$4:$F$399,2,0)</f>
        <v>0</v>
      </c>
      <c r="D1758" s="219">
        <v>1</v>
      </c>
      <c r="E1758" s="104" t="str">
        <f>VLOOKUP(BJB!$F$9:$F$5599,Ctrl!$B$4:$D$399,3,0)</f>
        <v>IV</v>
      </c>
      <c r="F1758" s="139" t="s">
        <v>10559</v>
      </c>
      <c r="G1758" s="139" t="s">
        <v>10137</v>
      </c>
      <c r="H1758" s="125"/>
      <c r="I1758" s="220" t="e">
        <f>IF(G1757=BJB!#REF!,I1757+1,1)</f>
        <v>#REF!</v>
      </c>
      <c r="J1758" s="912" t="s">
        <v>21844</v>
      </c>
      <c r="K1758" s="121" t="s">
        <v>5141</v>
      </c>
      <c r="L1758" s="104" t="s">
        <v>6476</v>
      </c>
      <c r="M1758" s="127" t="s">
        <v>5143</v>
      </c>
      <c r="N1758" s="128">
        <v>40891</v>
      </c>
      <c r="O1758" s="140">
        <v>152310875</v>
      </c>
      <c r="P1758" s="105" t="s">
        <v>6222</v>
      </c>
      <c r="Q1758" s="120" t="s">
        <v>6222</v>
      </c>
      <c r="R1758" s="890">
        <v>0</v>
      </c>
      <c r="S1758" s="234" t="s">
        <v>5097</v>
      </c>
      <c r="T1758" s="130">
        <v>41652</v>
      </c>
      <c r="U1758" s="116">
        <v>140115199</v>
      </c>
      <c r="V1758" s="109" t="s">
        <v>6222</v>
      </c>
      <c r="W1758" s="141">
        <v>0</v>
      </c>
      <c r="X1758" s="141">
        <v>0</v>
      </c>
      <c r="Y1758" s="141">
        <v>0</v>
      </c>
      <c r="Z1758" s="141">
        <v>0</v>
      </c>
      <c r="AA1758" s="114">
        <v>0</v>
      </c>
      <c r="AB1758" s="114"/>
      <c r="AC1758" s="116"/>
      <c r="AD1758" s="141"/>
      <c r="AE1758" s="106">
        <v>0</v>
      </c>
      <c r="AF1758" s="106">
        <v>0</v>
      </c>
      <c r="AG1758" s="106">
        <v>0</v>
      </c>
      <c r="AH1758" s="116"/>
      <c r="AI1758" s="116"/>
      <c r="AJ1758" s="116"/>
      <c r="AK1758" s="116"/>
      <c r="AL1758" s="116"/>
      <c r="AM1758" s="116"/>
      <c r="AN1758" s="114">
        <f t="shared" si="54"/>
        <v>0</v>
      </c>
      <c r="AO1758" s="114">
        <f t="shared" si="55"/>
        <v>140115199</v>
      </c>
      <c r="AP1758" s="114"/>
      <c r="AQ1758" s="114"/>
      <c r="AR1758" s="114"/>
      <c r="AS1758" s="114"/>
    </row>
    <row r="1759" spans="1:46" s="190" customFormat="1" ht="15" customHeight="1" x14ac:dyDescent="0.2">
      <c r="A1759" s="104"/>
      <c r="B1759" s="104">
        <f>VLOOKUP(BJB!$F$9:$F$5599,Ctrl!$B$4:$C$399,2,0)</f>
        <v>40</v>
      </c>
      <c r="C1759" s="104">
        <f>VLOOKUP(BJB!$G$9:$G$5599,Ctrl!$E$4:$F$399,2,0)</f>
        <v>0</v>
      </c>
      <c r="D1759" s="219">
        <v>1</v>
      </c>
      <c r="E1759" s="104" t="str">
        <f>VLOOKUP(BJB!$F$9:$F$5599,Ctrl!$B$4:$D$399,3,0)</f>
        <v>IV</v>
      </c>
      <c r="F1759" s="139" t="s">
        <v>10559</v>
      </c>
      <c r="G1759" s="139" t="s">
        <v>10137</v>
      </c>
      <c r="H1759" s="125"/>
      <c r="I1759" s="220" t="e">
        <f>IF(G1758=BJB!#REF!,I1758+1,1)</f>
        <v>#REF!</v>
      </c>
      <c r="J1759" s="912" t="s">
        <v>21845</v>
      </c>
      <c r="K1759" s="121" t="s">
        <v>3732</v>
      </c>
      <c r="L1759" s="104" t="s">
        <v>6476</v>
      </c>
      <c r="M1759" s="127" t="s">
        <v>5127</v>
      </c>
      <c r="N1759" s="128">
        <v>40490</v>
      </c>
      <c r="O1759" s="140">
        <v>50733375</v>
      </c>
      <c r="P1759" s="105" t="s">
        <v>6222</v>
      </c>
      <c r="Q1759" s="120" t="s">
        <v>6222</v>
      </c>
      <c r="R1759" s="890">
        <v>0</v>
      </c>
      <c r="S1759" s="234" t="s">
        <v>5097</v>
      </c>
      <c r="T1759" s="130">
        <v>41652</v>
      </c>
      <c r="U1759" s="116">
        <v>14931190</v>
      </c>
      <c r="V1759" s="109" t="s">
        <v>6222</v>
      </c>
      <c r="W1759" s="141">
        <v>0</v>
      </c>
      <c r="X1759" s="141">
        <v>0</v>
      </c>
      <c r="Y1759" s="141">
        <v>0</v>
      </c>
      <c r="Z1759" s="141">
        <v>0</v>
      </c>
      <c r="AA1759" s="114">
        <v>0</v>
      </c>
      <c r="AB1759" s="114"/>
      <c r="AC1759" s="116"/>
      <c r="AD1759" s="141"/>
      <c r="AE1759" s="106">
        <v>0</v>
      </c>
      <c r="AF1759" s="106">
        <v>0</v>
      </c>
      <c r="AG1759" s="106">
        <v>0</v>
      </c>
      <c r="AH1759" s="116"/>
      <c r="AI1759" s="116"/>
      <c r="AJ1759" s="116"/>
      <c r="AK1759" s="116"/>
      <c r="AL1759" s="116"/>
      <c r="AM1759" s="116"/>
      <c r="AN1759" s="114">
        <f t="shared" si="54"/>
        <v>0</v>
      </c>
      <c r="AO1759" s="114">
        <f t="shared" si="55"/>
        <v>14931190</v>
      </c>
      <c r="AP1759" s="114"/>
      <c r="AQ1759" s="114"/>
      <c r="AR1759" s="114"/>
      <c r="AS1759" s="114"/>
    </row>
    <row r="1760" spans="1:46" s="190" customFormat="1" ht="15" customHeight="1" x14ac:dyDescent="0.2">
      <c r="A1760" s="104"/>
      <c r="B1760" s="104">
        <f>VLOOKUP(BJB!$F$9:$F$5599,Ctrl!$B$4:$C$399,2,0)</f>
        <v>40</v>
      </c>
      <c r="C1760" s="104">
        <f>VLOOKUP(BJB!$G$9:$G$5599,Ctrl!$E$4:$F$399,2,0)</f>
        <v>0</v>
      </c>
      <c r="D1760" s="219">
        <v>1</v>
      </c>
      <c r="E1760" s="104" t="str">
        <f>VLOOKUP(BJB!$F$9:$F$5599,Ctrl!$B$4:$D$399,3,0)</f>
        <v>IV</v>
      </c>
      <c r="F1760" s="139" t="s">
        <v>10559</v>
      </c>
      <c r="G1760" s="139" t="s">
        <v>10137</v>
      </c>
      <c r="H1760" s="125"/>
      <c r="I1760" s="220" t="e">
        <f>IF(G1759=BJB!#REF!,I1759+1,1)</f>
        <v>#REF!</v>
      </c>
      <c r="J1760" s="912" t="s">
        <v>21846</v>
      </c>
      <c r="K1760" s="121" t="s">
        <v>5142</v>
      </c>
      <c r="L1760" s="104" t="s">
        <v>6476</v>
      </c>
      <c r="M1760" s="127" t="s">
        <v>5144</v>
      </c>
      <c r="N1760" s="128">
        <v>41303</v>
      </c>
      <c r="O1760" s="140">
        <v>87322608</v>
      </c>
      <c r="P1760" s="105" t="s">
        <v>6222</v>
      </c>
      <c r="Q1760" s="120" t="s">
        <v>6222</v>
      </c>
      <c r="R1760" s="890">
        <v>0</v>
      </c>
      <c r="S1760" s="234" t="s">
        <v>5097</v>
      </c>
      <c r="T1760" s="130">
        <v>41652</v>
      </c>
      <c r="U1760" s="116">
        <v>82526562</v>
      </c>
      <c r="V1760" s="109" t="s">
        <v>6222</v>
      </c>
      <c r="W1760" s="141">
        <v>0</v>
      </c>
      <c r="X1760" s="141">
        <v>0</v>
      </c>
      <c r="Y1760" s="141">
        <v>0</v>
      </c>
      <c r="Z1760" s="141">
        <v>0</v>
      </c>
      <c r="AA1760" s="114">
        <v>0</v>
      </c>
      <c r="AB1760" s="114"/>
      <c r="AC1760" s="116"/>
      <c r="AD1760" s="141"/>
      <c r="AE1760" s="106">
        <v>0</v>
      </c>
      <c r="AF1760" s="106">
        <v>0</v>
      </c>
      <c r="AG1760" s="106">
        <v>0</v>
      </c>
      <c r="AH1760" s="116"/>
      <c r="AI1760" s="116"/>
      <c r="AJ1760" s="116"/>
      <c r="AK1760" s="116"/>
      <c r="AL1760" s="116"/>
      <c r="AM1760" s="116"/>
      <c r="AN1760" s="114">
        <f t="shared" si="54"/>
        <v>0</v>
      </c>
      <c r="AO1760" s="114">
        <f t="shared" si="55"/>
        <v>82526562</v>
      </c>
      <c r="AP1760" s="114"/>
      <c r="AQ1760" s="114"/>
      <c r="AR1760" s="114"/>
      <c r="AS1760" s="114"/>
    </row>
    <row r="1761" spans="1:46" s="190" customFormat="1" ht="15" customHeight="1" x14ac:dyDescent="0.2">
      <c r="A1761" s="104"/>
      <c r="B1761" s="104">
        <f>VLOOKUP(BJB!$F$9:$F$5599,Ctrl!$B$4:$C$399,2,0)</f>
        <v>40</v>
      </c>
      <c r="C1761" s="104">
        <f>VLOOKUP(BJB!$G$9:$G$5599,Ctrl!$E$4:$F$399,2,0)</f>
        <v>0</v>
      </c>
      <c r="D1761" s="219">
        <v>1</v>
      </c>
      <c r="E1761" s="104" t="str">
        <f>VLOOKUP(BJB!$F$9:$F$5599,Ctrl!$B$4:$D$399,3,0)</f>
        <v>IV</v>
      </c>
      <c r="F1761" s="139" t="s">
        <v>10559</v>
      </c>
      <c r="G1761" s="139" t="s">
        <v>10137</v>
      </c>
      <c r="H1761" s="125"/>
      <c r="I1761" s="220" t="e">
        <f>IF(G1760=BJB!#REF!,I1760+1,1)</f>
        <v>#REF!</v>
      </c>
      <c r="J1761" s="912" t="s">
        <v>21847</v>
      </c>
      <c r="K1761" s="121" t="s">
        <v>5004</v>
      </c>
      <c r="L1761" s="104" t="s">
        <v>6476</v>
      </c>
      <c r="M1761" s="127" t="s">
        <v>406</v>
      </c>
      <c r="N1761" s="128">
        <v>40252</v>
      </c>
      <c r="O1761" s="140">
        <v>253666875</v>
      </c>
      <c r="P1761" s="105" t="s">
        <v>15923</v>
      </c>
      <c r="Q1761" s="120">
        <v>41599</v>
      </c>
      <c r="R1761" s="105">
        <v>28540550</v>
      </c>
      <c r="S1761" s="234" t="s">
        <v>4963</v>
      </c>
      <c r="T1761" s="130">
        <v>41670</v>
      </c>
      <c r="U1761" s="116">
        <v>6849732</v>
      </c>
      <c r="V1761" s="109">
        <v>41640</v>
      </c>
      <c r="W1761" s="141">
        <v>6849732</v>
      </c>
      <c r="X1761" s="141">
        <v>0</v>
      </c>
      <c r="Y1761" s="141">
        <v>0</v>
      </c>
      <c r="Z1761" s="141">
        <v>0</v>
      </c>
      <c r="AA1761" s="114">
        <v>0</v>
      </c>
      <c r="AB1761" s="114"/>
      <c r="AC1761" s="116"/>
      <c r="AD1761" s="141"/>
      <c r="AE1761" s="106">
        <v>0</v>
      </c>
      <c r="AF1761" s="106">
        <v>0</v>
      </c>
      <c r="AG1761" s="106">
        <v>0</v>
      </c>
      <c r="AH1761" s="116"/>
      <c r="AI1761" s="116"/>
      <c r="AJ1761" s="116"/>
      <c r="AK1761" s="116"/>
      <c r="AL1761" s="116"/>
      <c r="AM1761" s="116"/>
      <c r="AN1761" s="114">
        <f t="shared" si="54"/>
        <v>0</v>
      </c>
      <c r="AO1761" s="114">
        <f t="shared" si="55"/>
        <v>6849732</v>
      </c>
      <c r="AP1761" s="114"/>
      <c r="AQ1761" s="114"/>
      <c r="AR1761" s="114"/>
      <c r="AS1761" s="114"/>
    </row>
    <row r="1762" spans="1:46" s="190" customFormat="1" ht="15" customHeight="1" x14ac:dyDescent="0.2">
      <c r="A1762" s="104"/>
      <c r="B1762" s="104">
        <f>VLOOKUP(BJB!$F$9:$F$5599,Ctrl!$B$4:$C$399,2,0)</f>
        <v>40</v>
      </c>
      <c r="C1762" s="104">
        <f>VLOOKUP(BJB!$G$9:$G$5599,Ctrl!$E$4:$F$399,2,0)</f>
        <v>0</v>
      </c>
      <c r="D1762" s="219">
        <v>1</v>
      </c>
      <c r="E1762" s="104" t="str">
        <f>VLOOKUP(BJB!$F$9:$F$5599,Ctrl!$B$4:$D$399,3,0)</f>
        <v>IV</v>
      </c>
      <c r="F1762" s="139" t="s">
        <v>10559</v>
      </c>
      <c r="G1762" s="139" t="s">
        <v>10137</v>
      </c>
      <c r="H1762" s="125"/>
      <c r="I1762" s="220" t="e">
        <f>IF(G1761=BJB!#REF!,I1761+1,1)</f>
        <v>#REF!</v>
      </c>
      <c r="J1762" s="912" t="s">
        <v>21848</v>
      </c>
      <c r="K1762" s="121" t="s">
        <v>5191</v>
      </c>
      <c r="L1762" s="104" t="s">
        <v>6476</v>
      </c>
      <c r="M1762" s="127" t="s">
        <v>5192</v>
      </c>
      <c r="N1762" s="128">
        <v>40981</v>
      </c>
      <c r="O1762" s="140">
        <v>86305954</v>
      </c>
      <c r="P1762" s="105" t="s">
        <v>6222</v>
      </c>
      <c r="Q1762" s="120" t="s">
        <v>6222</v>
      </c>
      <c r="R1762" s="890">
        <v>0</v>
      </c>
      <c r="S1762" s="234" t="s">
        <v>5047</v>
      </c>
      <c r="T1762" s="130">
        <v>41698</v>
      </c>
      <c r="U1762" s="116">
        <v>69086235</v>
      </c>
      <c r="V1762" s="109" t="s">
        <v>6222</v>
      </c>
      <c r="W1762" s="141">
        <v>0</v>
      </c>
      <c r="X1762" s="141">
        <v>0</v>
      </c>
      <c r="Y1762" s="141">
        <v>0</v>
      </c>
      <c r="Z1762" s="141">
        <v>0</v>
      </c>
      <c r="AA1762" s="114">
        <v>0</v>
      </c>
      <c r="AB1762" s="114"/>
      <c r="AC1762" s="116"/>
      <c r="AD1762" s="141"/>
      <c r="AE1762" s="106">
        <v>0</v>
      </c>
      <c r="AF1762" s="106">
        <v>0</v>
      </c>
      <c r="AG1762" s="106">
        <v>0</v>
      </c>
      <c r="AH1762" s="116"/>
      <c r="AI1762" s="116"/>
      <c r="AJ1762" s="116"/>
      <c r="AK1762" s="116"/>
      <c r="AL1762" s="116"/>
      <c r="AM1762" s="116"/>
      <c r="AN1762" s="114">
        <f t="shared" si="54"/>
        <v>0</v>
      </c>
      <c r="AO1762" s="114">
        <f t="shared" si="55"/>
        <v>69086235</v>
      </c>
      <c r="AP1762" s="114"/>
      <c r="AQ1762" s="114"/>
      <c r="AR1762" s="114"/>
      <c r="AS1762" s="114"/>
      <c r="AT1762" s="191"/>
    </row>
    <row r="1763" spans="1:46" s="190" customFormat="1" ht="15" customHeight="1" x14ac:dyDescent="0.2">
      <c r="A1763" s="104"/>
      <c r="B1763" s="104">
        <f>VLOOKUP(BJB!$F$9:$F$5599,Ctrl!$B$4:$C$399,2,0)</f>
        <v>40</v>
      </c>
      <c r="C1763" s="104">
        <f>VLOOKUP(BJB!$G$9:$G$5599,Ctrl!$E$4:$F$399,2,0)</f>
        <v>0</v>
      </c>
      <c r="D1763" s="219">
        <v>1</v>
      </c>
      <c r="E1763" s="104" t="str">
        <f>VLOOKUP(BJB!$F$9:$F$5599,Ctrl!$B$4:$D$399,3,0)</f>
        <v>IV</v>
      </c>
      <c r="F1763" s="139" t="s">
        <v>10559</v>
      </c>
      <c r="G1763" s="139" t="s">
        <v>10137</v>
      </c>
      <c r="H1763" s="125"/>
      <c r="I1763" s="220" t="e">
        <f>IF(G1762=BJB!#REF!,I1762+1,1)</f>
        <v>#REF!</v>
      </c>
      <c r="J1763" s="912" t="s">
        <v>21849</v>
      </c>
      <c r="K1763" s="121" t="s">
        <v>5309</v>
      </c>
      <c r="L1763" s="104" t="s">
        <v>6476</v>
      </c>
      <c r="M1763" s="127" t="s">
        <v>5310</v>
      </c>
      <c r="N1763" s="128">
        <v>40952</v>
      </c>
      <c r="O1763" s="140">
        <v>121340997</v>
      </c>
      <c r="P1763" s="105" t="s">
        <v>15924</v>
      </c>
      <c r="Q1763" s="120">
        <v>41607</v>
      </c>
      <c r="R1763" s="105">
        <v>112122334</v>
      </c>
      <c r="S1763" s="234" t="s">
        <v>5086</v>
      </c>
      <c r="T1763" s="130">
        <v>41729</v>
      </c>
      <c r="U1763" s="116">
        <v>112122334</v>
      </c>
      <c r="V1763" s="109">
        <v>41699</v>
      </c>
      <c r="W1763" s="141">
        <v>112122334</v>
      </c>
      <c r="X1763" s="141">
        <v>0</v>
      </c>
      <c r="Y1763" s="141">
        <v>0</v>
      </c>
      <c r="Z1763" s="141">
        <v>0</v>
      </c>
      <c r="AA1763" s="114">
        <v>0</v>
      </c>
      <c r="AB1763" s="114"/>
      <c r="AC1763" s="116"/>
      <c r="AD1763" s="141"/>
      <c r="AE1763" s="106">
        <v>0</v>
      </c>
      <c r="AF1763" s="106">
        <v>0</v>
      </c>
      <c r="AG1763" s="106">
        <v>0</v>
      </c>
      <c r="AH1763" s="116"/>
      <c r="AI1763" s="116"/>
      <c r="AJ1763" s="116"/>
      <c r="AK1763" s="116"/>
      <c r="AL1763" s="116"/>
      <c r="AM1763" s="116"/>
      <c r="AN1763" s="114">
        <f t="shared" si="54"/>
        <v>0</v>
      </c>
      <c r="AO1763" s="114">
        <f t="shared" si="55"/>
        <v>112122334</v>
      </c>
      <c r="AP1763" s="114"/>
      <c r="AQ1763" s="114"/>
      <c r="AR1763" s="114"/>
      <c r="AS1763" s="114"/>
      <c r="AT1763" s="191"/>
    </row>
    <row r="1764" spans="1:46" s="190" customFormat="1" ht="15" customHeight="1" x14ac:dyDescent="0.2">
      <c r="A1764" s="104"/>
      <c r="B1764" s="104">
        <f>VLOOKUP(BJB!$F$9:$F$5599,Ctrl!$B$4:$C$399,2,0)</f>
        <v>40</v>
      </c>
      <c r="C1764" s="104">
        <f>VLOOKUP(BJB!$G$9:$G$5599,Ctrl!$E$4:$F$399,2,0)</f>
        <v>0</v>
      </c>
      <c r="D1764" s="219">
        <v>1</v>
      </c>
      <c r="E1764" s="104" t="str">
        <f>VLOOKUP(BJB!$F$9:$F$5599,Ctrl!$B$4:$D$399,3,0)</f>
        <v>IV</v>
      </c>
      <c r="F1764" s="139" t="s">
        <v>10559</v>
      </c>
      <c r="G1764" s="139" t="s">
        <v>10137</v>
      </c>
      <c r="H1764" s="125"/>
      <c r="I1764" s="220" t="e">
        <f>IF(G1763=BJB!#REF!,I1763+1,1)</f>
        <v>#REF!</v>
      </c>
      <c r="J1764" s="912" t="s">
        <v>21850</v>
      </c>
      <c r="K1764" s="121" t="s">
        <v>5331</v>
      </c>
      <c r="L1764" s="104" t="s">
        <v>6477</v>
      </c>
      <c r="M1764" s="127" t="s">
        <v>5332</v>
      </c>
      <c r="N1764" s="128">
        <v>41162</v>
      </c>
      <c r="O1764" s="140">
        <v>10000000</v>
      </c>
      <c r="P1764" s="105" t="s">
        <v>15925</v>
      </c>
      <c r="Q1764" s="120">
        <v>41614</v>
      </c>
      <c r="R1764" s="105">
        <v>8095121</v>
      </c>
      <c r="S1764" s="234" t="s">
        <v>5326</v>
      </c>
      <c r="T1764" s="130">
        <v>41759</v>
      </c>
      <c r="U1764" s="116">
        <v>5666585</v>
      </c>
      <c r="V1764" s="109">
        <v>41730</v>
      </c>
      <c r="W1764" s="141">
        <v>5666585</v>
      </c>
      <c r="X1764" s="141">
        <v>0</v>
      </c>
      <c r="Y1764" s="141">
        <v>0</v>
      </c>
      <c r="Z1764" s="141">
        <v>0</v>
      </c>
      <c r="AA1764" s="114">
        <v>140000</v>
      </c>
      <c r="AB1764" s="114"/>
      <c r="AC1764" s="116"/>
      <c r="AD1764" s="141"/>
      <c r="AE1764" s="106">
        <v>0</v>
      </c>
      <c r="AF1764" s="106">
        <v>0</v>
      </c>
      <c r="AG1764" s="106">
        <v>0</v>
      </c>
      <c r="AH1764" s="116"/>
      <c r="AI1764" s="116"/>
      <c r="AJ1764" s="116"/>
      <c r="AK1764" s="116"/>
      <c r="AL1764" s="116"/>
      <c r="AM1764" s="116"/>
      <c r="AN1764" s="114">
        <f t="shared" si="54"/>
        <v>140000</v>
      </c>
      <c r="AO1764" s="114">
        <f t="shared" si="55"/>
        <v>5526585</v>
      </c>
      <c r="AP1764" s="114"/>
      <c r="AQ1764" s="114"/>
      <c r="AR1764" s="114"/>
      <c r="AS1764" s="114"/>
      <c r="AT1764" s="191"/>
    </row>
    <row r="1765" spans="1:46" s="190" customFormat="1" ht="15" customHeight="1" x14ac:dyDescent="0.2">
      <c r="A1765" s="104"/>
      <c r="B1765" s="104">
        <f>VLOOKUP(BJB!$F$9:$F$5599,Ctrl!$B$4:$C$399,2,0)</f>
        <v>40</v>
      </c>
      <c r="C1765" s="104">
        <f>VLOOKUP(BJB!$G$9:$G$5599,Ctrl!$E$4:$F$399,2,0)</f>
        <v>0</v>
      </c>
      <c r="D1765" s="219">
        <v>1</v>
      </c>
      <c r="E1765" s="104" t="str">
        <f>VLOOKUP(BJB!$F$9:$F$5599,Ctrl!$B$4:$D$399,3,0)</f>
        <v>IV</v>
      </c>
      <c r="F1765" s="139" t="s">
        <v>10559</v>
      </c>
      <c r="G1765" s="139" t="s">
        <v>10137</v>
      </c>
      <c r="H1765" s="125"/>
      <c r="I1765" s="220" t="e">
        <f>IF(G1764=BJB!#REF!,I1764+1,1)</f>
        <v>#REF!</v>
      </c>
      <c r="J1765" s="912" t="s">
        <v>21851</v>
      </c>
      <c r="K1765" s="121" t="s">
        <v>5333</v>
      </c>
      <c r="L1765" s="104" t="s">
        <v>6477</v>
      </c>
      <c r="M1765" s="127" t="s">
        <v>3309</v>
      </c>
      <c r="N1765" s="128">
        <v>40795</v>
      </c>
      <c r="O1765" s="140">
        <v>30000000</v>
      </c>
      <c r="P1765" s="105" t="s">
        <v>15926</v>
      </c>
      <c r="Q1765" s="120">
        <v>41614</v>
      </c>
      <c r="R1765" s="105">
        <v>15975661</v>
      </c>
      <c r="S1765" s="234" t="s">
        <v>5326</v>
      </c>
      <c r="T1765" s="130">
        <v>41759</v>
      </c>
      <c r="U1765" s="116">
        <v>11182963</v>
      </c>
      <c r="V1765" s="109">
        <v>41730</v>
      </c>
      <c r="W1765" s="141">
        <v>11182963</v>
      </c>
      <c r="X1765" s="141">
        <v>0</v>
      </c>
      <c r="Y1765" s="141">
        <v>0</v>
      </c>
      <c r="Z1765" s="141">
        <v>0</v>
      </c>
      <c r="AA1765" s="114">
        <v>0</v>
      </c>
      <c r="AB1765" s="114"/>
      <c r="AC1765" s="116"/>
      <c r="AD1765" s="141"/>
      <c r="AE1765" s="106">
        <v>0</v>
      </c>
      <c r="AF1765" s="106">
        <v>0</v>
      </c>
      <c r="AG1765" s="106">
        <v>0</v>
      </c>
      <c r="AH1765" s="116"/>
      <c r="AI1765" s="116"/>
      <c r="AJ1765" s="116"/>
      <c r="AK1765" s="116"/>
      <c r="AL1765" s="116"/>
      <c r="AM1765" s="116"/>
      <c r="AN1765" s="114">
        <f t="shared" si="54"/>
        <v>0</v>
      </c>
      <c r="AO1765" s="114">
        <f t="shared" si="55"/>
        <v>11182963</v>
      </c>
      <c r="AP1765" s="114"/>
      <c r="AQ1765" s="114"/>
      <c r="AR1765" s="114"/>
      <c r="AS1765" s="114"/>
      <c r="AT1765" s="191"/>
    </row>
    <row r="1766" spans="1:46" s="190" customFormat="1" ht="15" customHeight="1" x14ac:dyDescent="0.2">
      <c r="A1766" s="104"/>
      <c r="B1766" s="104">
        <f>VLOOKUP(BJB!$F$9:$F$5599,Ctrl!$B$4:$C$399,2,0)</f>
        <v>40</v>
      </c>
      <c r="C1766" s="104">
        <f>VLOOKUP(BJB!$G$9:$G$5599,Ctrl!$E$4:$F$399,2,0)</f>
        <v>0</v>
      </c>
      <c r="D1766" s="219">
        <v>1</v>
      </c>
      <c r="E1766" s="104" t="str">
        <f>VLOOKUP(BJB!$F$9:$F$5599,Ctrl!$B$4:$D$399,3,0)</f>
        <v>IV</v>
      </c>
      <c r="F1766" s="139" t="s">
        <v>10559</v>
      </c>
      <c r="G1766" s="139" t="s">
        <v>10137</v>
      </c>
      <c r="H1766" s="125"/>
      <c r="I1766" s="220" t="e">
        <f>IF(G1765=BJB!#REF!,I1765+1,1)</f>
        <v>#REF!</v>
      </c>
      <c r="J1766" s="912" t="s">
        <v>21852</v>
      </c>
      <c r="K1766" s="121" t="s">
        <v>10902</v>
      </c>
      <c r="L1766" s="104" t="s">
        <v>5223</v>
      </c>
      <c r="M1766" s="104" t="s">
        <v>8327</v>
      </c>
      <c r="N1766" s="120">
        <v>42052</v>
      </c>
      <c r="O1766" s="105">
        <v>57387050</v>
      </c>
      <c r="P1766" s="105" t="s">
        <v>15927</v>
      </c>
      <c r="Q1766" s="120">
        <v>42059</v>
      </c>
      <c r="R1766" s="105">
        <v>57387050</v>
      </c>
      <c r="S1766" s="146" t="s">
        <v>8332</v>
      </c>
      <c r="T1766" s="109">
        <v>42184</v>
      </c>
      <c r="U1766" s="141">
        <v>51648345</v>
      </c>
      <c r="V1766" s="109">
        <v>42184</v>
      </c>
      <c r="W1766" s="141">
        <v>51648345</v>
      </c>
      <c r="X1766" s="141">
        <v>36153841.5</v>
      </c>
      <c r="Y1766" s="141">
        <v>0</v>
      </c>
      <c r="Z1766" s="141">
        <v>15494503.5</v>
      </c>
      <c r="AA1766" s="114">
        <v>0</v>
      </c>
      <c r="AB1766" s="114"/>
      <c r="AC1766" s="132"/>
      <c r="AD1766" s="141"/>
      <c r="AE1766" s="106">
        <v>0</v>
      </c>
      <c r="AF1766" s="106">
        <v>0</v>
      </c>
      <c r="AG1766" s="106">
        <v>0</v>
      </c>
      <c r="AH1766" s="106"/>
      <c r="AI1766" s="106"/>
      <c r="AJ1766" s="106"/>
      <c r="AK1766" s="106"/>
      <c r="AL1766" s="106"/>
      <c r="AM1766" s="106"/>
      <c r="AN1766" s="114">
        <f t="shared" si="54"/>
        <v>0</v>
      </c>
      <c r="AO1766" s="114">
        <f t="shared" si="55"/>
        <v>51648345</v>
      </c>
      <c r="AP1766" s="114"/>
      <c r="AQ1766" s="114"/>
      <c r="AR1766" s="114"/>
      <c r="AS1766" s="114"/>
    </row>
    <row r="1767" spans="1:46" s="190" customFormat="1" ht="15" customHeight="1" x14ac:dyDescent="0.2">
      <c r="A1767" s="104"/>
      <c r="B1767" s="104">
        <f>VLOOKUP(BJB!$F$9:$F$5599,Ctrl!$B$4:$C$399,2,0)</f>
        <v>40</v>
      </c>
      <c r="C1767" s="104">
        <f>VLOOKUP(BJB!$G$9:$G$5599,Ctrl!$E$4:$F$399,2,0)</f>
        <v>3</v>
      </c>
      <c r="D1767" s="219">
        <v>1</v>
      </c>
      <c r="E1767" s="104" t="str">
        <f>VLOOKUP(BJB!$F$9:$F$5599,Ctrl!$B$4:$D$399,3,0)</f>
        <v>IV</v>
      </c>
      <c r="F1767" s="139" t="s">
        <v>10559</v>
      </c>
      <c r="G1767" s="139" t="s">
        <v>3345</v>
      </c>
      <c r="H1767" s="125"/>
      <c r="I1767" s="220" t="e">
        <f>IF(G1766=BJB!#REF!,I1766+1,1)</f>
        <v>#REF!</v>
      </c>
      <c r="J1767" s="912" t="s">
        <v>21853</v>
      </c>
      <c r="K1767" s="121" t="s">
        <v>6469</v>
      </c>
      <c r="L1767" s="104" t="s">
        <v>6477</v>
      </c>
      <c r="M1767" s="104" t="s">
        <v>6491</v>
      </c>
      <c r="N1767" s="120">
        <v>37966</v>
      </c>
      <c r="O1767" s="107">
        <v>30000000</v>
      </c>
      <c r="P1767" s="105" t="s">
        <v>15928</v>
      </c>
      <c r="Q1767" s="120">
        <v>41960</v>
      </c>
      <c r="R1767" s="105">
        <v>11832698</v>
      </c>
      <c r="S1767" s="146" t="s">
        <v>6517</v>
      </c>
      <c r="T1767" s="109">
        <v>42051</v>
      </c>
      <c r="U1767" s="118">
        <v>7775417</v>
      </c>
      <c r="V1767" s="109">
        <v>42051</v>
      </c>
      <c r="W1767" s="141">
        <v>7775417</v>
      </c>
      <c r="X1767" s="141">
        <v>0</v>
      </c>
      <c r="Y1767" s="141">
        <v>0</v>
      </c>
      <c r="Z1767" s="141">
        <v>0</v>
      </c>
      <c r="AA1767" s="223">
        <v>7775417</v>
      </c>
      <c r="AB1767" s="223"/>
      <c r="AC1767" s="114"/>
      <c r="AD1767" s="141"/>
      <c r="AE1767" s="106">
        <v>0</v>
      </c>
      <c r="AF1767" s="106">
        <v>0</v>
      </c>
      <c r="AG1767" s="106">
        <v>0</v>
      </c>
      <c r="AH1767" s="114"/>
      <c r="AI1767" s="114"/>
      <c r="AJ1767" s="114"/>
      <c r="AK1767" s="114"/>
      <c r="AL1767" s="114"/>
      <c r="AM1767" s="114"/>
      <c r="AN1767" s="114">
        <f t="shared" si="54"/>
        <v>7775417</v>
      </c>
      <c r="AO1767" s="114">
        <f t="shared" si="55"/>
        <v>0</v>
      </c>
      <c r="AP1767" s="114"/>
      <c r="AQ1767" s="114"/>
      <c r="AR1767" s="114"/>
      <c r="AS1767" s="114"/>
    </row>
    <row r="1768" spans="1:46" s="190" customFormat="1" ht="15" customHeight="1" x14ac:dyDescent="0.2">
      <c r="A1768" s="104"/>
      <c r="B1768" s="104">
        <f>VLOOKUP(BJB!$F$9:$F$5599,Ctrl!$B$4:$C$399,2,0)</f>
        <v>40</v>
      </c>
      <c r="C1768" s="104">
        <f>VLOOKUP(BJB!$G$9:$G$5599,Ctrl!$E$4:$F$399,2,0)</f>
        <v>3</v>
      </c>
      <c r="D1768" s="219">
        <v>1</v>
      </c>
      <c r="E1768" s="104" t="str">
        <f>VLOOKUP(BJB!$F$9:$F$5599,Ctrl!$B$4:$D$399,3,0)</f>
        <v>IV</v>
      </c>
      <c r="F1768" s="139" t="s">
        <v>10559</v>
      </c>
      <c r="G1768" s="139" t="s">
        <v>3345</v>
      </c>
      <c r="H1768" s="125"/>
      <c r="I1768" s="220" t="e">
        <f>IF(G1767=BJB!#REF!,I1767+1,1)</f>
        <v>#REF!</v>
      </c>
      <c r="J1768" s="912" t="s">
        <v>21854</v>
      </c>
      <c r="K1768" s="121" t="s">
        <v>6467</v>
      </c>
      <c r="L1768" s="104" t="s">
        <v>6477</v>
      </c>
      <c r="M1768" s="104" t="s">
        <v>6490</v>
      </c>
      <c r="N1768" s="120">
        <v>41129</v>
      </c>
      <c r="O1768" s="107">
        <v>50000000</v>
      </c>
      <c r="P1768" s="105" t="s">
        <v>15929</v>
      </c>
      <c r="Q1768" s="120">
        <v>41991</v>
      </c>
      <c r="R1768" s="105">
        <v>10435226</v>
      </c>
      <c r="S1768" s="146" t="s">
        <v>6517</v>
      </c>
      <c r="T1768" s="109">
        <v>42051</v>
      </c>
      <c r="U1768" s="118">
        <v>6698549</v>
      </c>
      <c r="V1768" s="109">
        <v>42051</v>
      </c>
      <c r="W1768" s="141">
        <v>6698549</v>
      </c>
      <c r="X1768" s="141">
        <v>0</v>
      </c>
      <c r="Y1768" s="141">
        <v>0</v>
      </c>
      <c r="Z1768" s="141">
        <v>0</v>
      </c>
      <c r="AA1768" s="223">
        <v>0</v>
      </c>
      <c r="AB1768" s="223"/>
      <c r="AC1768" s="114"/>
      <c r="AD1768" s="141"/>
      <c r="AE1768" s="106">
        <v>0</v>
      </c>
      <c r="AF1768" s="106">
        <v>0</v>
      </c>
      <c r="AG1768" s="106">
        <v>0</v>
      </c>
      <c r="AH1768" s="114"/>
      <c r="AI1768" s="114"/>
      <c r="AJ1768" s="114"/>
      <c r="AK1768" s="114"/>
      <c r="AL1768" s="114"/>
      <c r="AM1768" s="114"/>
      <c r="AN1768" s="114">
        <f t="shared" si="54"/>
        <v>0</v>
      </c>
      <c r="AO1768" s="114">
        <f t="shared" si="55"/>
        <v>6698549</v>
      </c>
      <c r="AP1768" s="114"/>
      <c r="AQ1768" s="114"/>
      <c r="AR1768" s="114"/>
      <c r="AS1768" s="114"/>
    </row>
    <row r="1769" spans="1:46" s="190" customFormat="1" ht="15" customHeight="1" x14ac:dyDescent="0.2">
      <c r="A1769" s="104"/>
      <c r="B1769" s="104">
        <f>VLOOKUP(BJB!$F$9:$F$5599,Ctrl!$B$4:$C$399,2,0)</f>
        <v>40</v>
      </c>
      <c r="C1769" s="104">
        <f>VLOOKUP(BJB!$G$9:$G$5599,Ctrl!$E$4:$F$399,2,0)</f>
        <v>3</v>
      </c>
      <c r="D1769" s="219">
        <v>1</v>
      </c>
      <c r="E1769" s="104" t="str">
        <f>VLOOKUP(BJB!$F$9:$F$5599,Ctrl!$B$4:$D$399,3,0)</f>
        <v>IV</v>
      </c>
      <c r="F1769" s="139" t="s">
        <v>10559</v>
      </c>
      <c r="G1769" s="139" t="s">
        <v>3345</v>
      </c>
      <c r="H1769" s="125"/>
      <c r="I1769" s="220" t="e">
        <f>IF(G1768=BJB!#REF!,I1768+1,1)</f>
        <v>#REF!</v>
      </c>
      <c r="J1769" s="912" t="s">
        <v>21855</v>
      </c>
      <c r="K1769" s="121" t="s">
        <v>3346</v>
      </c>
      <c r="L1769" s="104" t="s">
        <v>6477</v>
      </c>
      <c r="M1769" s="104" t="s">
        <v>3347</v>
      </c>
      <c r="N1769" s="120">
        <v>40616</v>
      </c>
      <c r="O1769" s="107">
        <v>90000000</v>
      </c>
      <c r="P1769" s="105" t="s">
        <v>6222</v>
      </c>
      <c r="Q1769" s="120" t="s">
        <v>6222</v>
      </c>
      <c r="R1769" s="890">
        <v>0</v>
      </c>
      <c r="S1769" s="108" t="s">
        <v>7274</v>
      </c>
      <c r="T1769" s="109">
        <v>41060</v>
      </c>
      <c r="U1769" s="106">
        <v>57676138</v>
      </c>
      <c r="V1769" s="109" t="s">
        <v>6222</v>
      </c>
      <c r="W1769" s="141">
        <v>0</v>
      </c>
      <c r="X1769" s="141">
        <v>0</v>
      </c>
      <c r="Y1769" s="141">
        <v>0</v>
      </c>
      <c r="Z1769" s="141">
        <v>0</v>
      </c>
      <c r="AA1769" s="114">
        <v>56858808</v>
      </c>
      <c r="AB1769" s="114"/>
      <c r="AC1769" s="106"/>
      <c r="AD1769" s="141"/>
      <c r="AE1769" s="106">
        <v>0</v>
      </c>
      <c r="AF1769" s="106">
        <v>0</v>
      </c>
      <c r="AG1769" s="106">
        <v>0</v>
      </c>
      <c r="AH1769" s="106"/>
      <c r="AI1769" s="106"/>
      <c r="AJ1769" s="106"/>
      <c r="AK1769" s="106"/>
      <c r="AL1769" s="106"/>
      <c r="AM1769" s="106"/>
      <c r="AN1769" s="114">
        <f t="shared" si="54"/>
        <v>56858808</v>
      </c>
      <c r="AO1769" s="114">
        <f t="shared" si="55"/>
        <v>817330</v>
      </c>
      <c r="AP1769" s="114"/>
      <c r="AQ1769" s="114"/>
      <c r="AR1769" s="114"/>
      <c r="AS1769" s="114"/>
    </row>
    <row r="1770" spans="1:46" s="190" customFormat="1" ht="15" customHeight="1" x14ac:dyDescent="0.2">
      <c r="A1770" s="104"/>
      <c r="B1770" s="104">
        <f>VLOOKUP(BJB!$F$9:$F$5599,Ctrl!$B$4:$C$399,2,0)</f>
        <v>40</v>
      </c>
      <c r="C1770" s="104">
        <f>VLOOKUP(BJB!$G$9:$G$5599,Ctrl!$E$4:$F$399,2,0)</f>
        <v>3</v>
      </c>
      <c r="D1770" s="219">
        <v>1</v>
      </c>
      <c r="E1770" s="104" t="str">
        <f>VLOOKUP(BJB!$F$9:$F$5599,Ctrl!$B$4:$D$399,3,0)</f>
        <v>IV</v>
      </c>
      <c r="F1770" s="139" t="s">
        <v>10559</v>
      </c>
      <c r="G1770" s="139" t="s">
        <v>3345</v>
      </c>
      <c r="H1770" s="125" t="s">
        <v>7497</v>
      </c>
      <c r="I1770" s="220" t="e">
        <f>IF(G1769=BJB!#REF!,I1769+1,1)</f>
        <v>#REF!</v>
      </c>
      <c r="J1770" s="912" t="s">
        <v>21856</v>
      </c>
      <c r="K1770" s="121" t="s">
        <v>3348</v>
      </c>
      <c r="L1770" s="104" t="s">
        <v>6477</v>
      </c>
      <c r="M1770" s="104" t="s">
        <v>3322</v>
      </c>
      <c r="N1770" s="120">
        <v>40798</v>
      </c>
      <c r="O1770" s="107">
        <v>100000000</v>
      </c>
      <c r="P1770" s="105" t="s">
        <v>15930</v>
      </c>
      <c r="Q1770" s="120">
        <v>41148</v>
      </c>
      <c r="R1770" s="105">
        <v>99203811</v>
      </c>
      <c r="S1770" s="108" t="s">
        <v>7270</v>
      </c>
      <c r="T1770" s="109">
        <v>41172</v>
      </c>
      <c r="U1770" s="106">
        <v>62222222</v>
      </c>
      <c r="V1770" s="109">
        <v>41172</v>
      </c>
      <c r="W1770" s="141">
        <v>62222222</v>
      </c>
      <c r="X1770" s="141">
        <v>0</v>
      </c>
      <c r="Y1770" s="141">
        <v>0</v>
      </c>
      <c r="Z1770" s="141">
        <v>0</v>
      </c>
      <c r="AA1770" s="114">
        <v>34917881</v>
      </c>
      <c r="AB1770" s="114"/>
      <c r="AC1770" s="132"/>
      <c r="AD1770" s="141"/>
      <c r="AE1770" s="106">
        <v>0</v>
      </c>
      <c r="AF1770" s="106">
        <v>0</v>
      </c>
      <c r="AG1770" s="106">
        <v>0</v>
      </c>
      <c r="AH1770" s="106"/>
      <c r="AI1770" s="106"/>
      <c r="AJ1770" s="230"/>
      <c r="AK1770" s="106"/>
      <c r="AL1770" s="106"/>
      <c r="AM1770" s="106"/>
      <c r="AN1770" s="114">
        <f t="shared" si="54"/>
        <v>34917881</v>
      </c>
      <c r="AO1770" s="114">
        <f t="shared" si="55"/>
        <v>27304341</v>
      </c>
      <c r="AP1770" s="114"/>
      <c r="AQ1770" s="114"/>
      <c r="AR1770" s="114"/>
      <c r="AS1770" s="114"/>
    </row>
    <row r="1771" spans="1:46" s="190" customFormat="1" ht="15" customHeight="1" x14ac:dyDescent="0.2">
      <c r="A1771" s="104"/>
      <c r="B1771" s="104">
        <f>VLOOKUP(BJB!$F$9:$F$5599,Ctrl!$B$4:$C$399,2,0)</f>
        <v>40</v>
      </c>
      <c r="C1771" s="104">
        <f>VLOOKUP(BJB!$G$9:$G$5599,Ctrl!$E$4:$F$399,2,0)</f>
        <v>3</v>
      </c>
      <c r="D1771" s="219">
        <v>1</v>
      </c>
      <c r="E1771" s="104" t="str">
        <f>VLOOKUP(BJB!$F$9:$F$5599,Ctrl!$B$4:$D$399,3,0)</f>
        <v>IV</v>
      </c>
      <c r="F1771" s="139" t="s">
        <v>10559</v>
      </c>
      <c r="G1771" s="139" t="s">
        <v>3345</v>
      </c>
      <c r="H1771" s="125" t="s">
        <v>6376</v>
      </c>
      <c r="I1771" s="220" t="e">
        <f>IF(G1770=BJB!#REF!,I1770+1,1)</f>
        <v>#REF!</v>
      </c>
      <c r="J1771" s="912" t="s">
        <v>21857</v>
      </c>
      <c r="K1771" s="121" t="s">
        <v>3349</v>
      </c>
      <c r="L1771" s="104" t="s">
        <v>6477</v>
      </c>
      <c r="M1771" s="104" t="s">
        <v>3322</v>
      </c>
      <c r="N1771" s="120">
        <v>40798</v>
      </c>
      <c r="O1771" s="107">
        <v>50000000</v>
      </c>
      <c r="P1771" s="105" t="s">
        <v>15930</v>
      </c>
      <c r="Q1771" s="120">
        <v>41148</v>
      </c>
      <c r="R1771" s="105">
        <v>46499230</v>
      </c>
      <c r="S1771" s="108" t="s">
        <v>7270</v>
      </c>
      <c r="T1771" s="109">
        <v>41172</v>
      </c>
      <c r="U1771" s="106">
        <v>32549460.999999996</v>
      </c>
      <c r="V1771" s="109">
        <v>41172</v>
      </c>
      <c r="W1771" s="141">
        <v>32549460.999999996</v>
      </c>
      <c r="X1771" s="141">
        <v>0</v>
      </c>
      <c r="Y1771" s="141">
        <v>0</v>
      </c>
      <c r="Z1771" s="141">
        <v>0</v>
      </c>
      <c r="AA1771" s="114">
        <v>21989638</v>
      </c>
      <c r="AB1771" s="114"/>
      <c r="AC1771" s="132"/>
      <c r="AD1771" s="141"/>
      <c r="AE1771" s="106">
        <v>0</v>
      </c>
      <c r="AF1771" s="106">
        <v>0</v>
      </c>
      <c r="AG1771" s="106">
        <v>0</v>
      </c>
      <c r="AH1771" s="106"/>
      <c r="AI1771" s="106"/>
      <c r="AJ1771" s="106"/>
      <c r="AK1771" s="106"/>
      <c r="AL1771" s="106"/>
      <c r="AM1771" s="106"/>
      <c r="AN1771" s="114">
        <f t="shared" si="54"/>
        <v>21989638</v>
      </c>
      <c r="AO1771" s="114">
        <f t="shared" si="55"/>
        <v>10559822.999999996</v>
      </c>
      <c r="AP1771" s="114"/>
      <c r="AQ1771" s="114"/>
      <c r="AR1771" s="114"/>
      <c r="AS1771" s="114"/>
    </row>
    <row r="1772" spans="1:46" s="190" customFormat="1" ht="15" customHeight="1" x14ac:dyDescent="0.2">
      <c r="A1772" s="104"/>
      <c r="B1772" s="104">
        <f>VLOOKUP(BJB!$F$9:$F$5599,Ctrl!$B$4:$C$399,2,0)</f>
        <v>40</v>
      </c>
      <c r="C1772" s="104">
        <f>VLOOKUP(BJB!$G$9:$G$5599,Ctrl!$E$4:$F$399,2,0)</f>
        <v>3</v>
      </c>
      <c r="D1772" s="219">
        <v>1</v>
      </c>
      <c r="E1772" s="104" t="str">
        <f>VLOOKUP(BJB!$F$9:$F$5599,Ctrl!$B$4:$D$399,3,0)</f>
        <v>IV</v>
      </c>
      <c r="F1772" s="139" t="s">
        <v>10559</v>
      </c>
      <c r="G1772" s="139" t="s">
        <v>3345</v>
      </c>
      <c r="H1772" s="125"/>
      <c r="I1772" s="220" t="e">
        <f>IF(G1771=BJB!#REF!,I1771+1,1)</f>
        <v>#REF!</v>
      </c>
      <c r="J1772" s="912" t="s">
        <v>21858</v>
      </c>
      <c r="K1772" s="121" t="s">
        <v>3350</v>
      </c>
      <c r="L1772" s="104" t="s">
        <v>6477</v>
      </c>
      <c r="M1772" s="104" t="s">
        <v>3303</v>
      </c>
      <c r="N1772" s="120">
        <v>40616</v>
      </c>
      <c r="O1772" s="107">
        <v>25000000</v>
      </c>
      <c r="P1772" s="105" t="s">
        <v>15912</v>
      </c>
      <c r="Q1772" s="120">
        <v>41100</v>
      </c>
      <c r="R1772" s="105">
        <v>19973550</v>
      </c>
      <c r="S1772" s="108" t="s">
        <v>7270</v>
      </c>
      <c r="T1772" s="109">
        <v>41172</v>
      </c>
      <c r="U1772" s="106">
        <v>14980162</v>
      </c>
      <c r="V1772" s="109">
        <v>41172</v>
      </c>
      <c r="W1772" s="141">
        <v>14980162</v>
      </c>
      <c r="X1772" s="141">
        <v>0</v>
      </c>
      <c r="Y1772" s="141">
        <v>0</v>
      </c>
      <c r="Z1772" s="141">
        <v>0</v>
      </c>
      <c r="AA1772" s="114">
        <v>12600000</v>
      </c>
      <c r="AB1772" s="114"/>
      <c r="AC1772" s="106"/>
      <c r="AD1772" s="141"/>
      <c r="AE1772" s="106">
        <v>0</v>
      </c>
      <c r="AF1772" s="106">
        <v>0</v>
      </c>
      <c r="AG1772" s="106">
        <v>0</v>
      </c>
      <c r="AH1772" s="106"/>
      <c r="AI1772" s="106"/>
      <c r="AJ1772" s="106"/>
      <c r="AK1772" s="106"/>
      <c r="AL1772" s="106"/>
      <c r="AM1772" s="106"/>
      <c r="AN1772" s="114">
        <f t="shared" si="54"/>
        <v>12600000</v>
      </c>
      <c r="AO1772" s="114">
        <f t="shared" si="55"/>
        <v>2380162</v>
      </c>
      <c r="AP1772" s="114"/>
      <c r="AQ1772" s="114"/>
      <c r="AR1772" s="114"/>
      <c r="AS1772" s="114"/>
    </row>
    <row r="1773" spans="1:46" s="190" customFormat="1" ht="15" customHeight="1" x14ac:dyDescent="0.2">
      <c r="A1773" s="104"/>
      <c r="B1773" s="104">
        <f>VLOOKUP(BJB!$F$9:$F$5599,Ctrl!$B$4:$C$399,2,0)</f>
        <v>40</v>
      </c>
      <c r="C1773" s="104">
        <f>VLOOKUP(BJB!$G$9:$G$5599,Ctrl!$E$4:$F$399,2,0)</f>
        <v>3</v>
      </c>
      <c r="D1773" s="219">
        <v>1</v>
      </c>
      <c r="E1773" s="104" t="str">
        <f>VLOOKUP(BJB!$F$9:$F$5599,Ctrl!$B$4:$D$399,3,0)</f>
        <v>IV</v>
      </c>
      <c r="F1773" s="139" t="s">
        <v>10559</v>
      </c>
      <c r="G1773" s="139" t="s">
        <v>3345</v>
      </c>
      <c r="H1773" s="125"/>
      <c r="I1773" s="220" t="e">
        <f>IF(G1772=BJB!#REF!,I1772+1,1)</f>
        <v>#REF!</v>
      </c>
      <c r="J1773" s="912" t="s">
        <v>21859</v>
      </c>
      <c r="K1773" s="121" t="s">
        <v>893</v>
      </c>
      <c r="L1773" s="104" t="s">
        <v>6477</v>
      </c>
      <c r="M1773" s="104" t="s">
        <v>3303</v>
      </c>
      <c r="N1773" s="120">
        <v>40616</v>
      </c>
      <c r="O1773" s="107">
        <v>25000000</v>
      </c>
      <c r="P1773" s="105" t="s">
        <v>15912</v>
      </c>
      <c r="Q1773" s="120">
        <v>41100</v>
      </c>
      <c r="R1773" s="105">
        <v>24262359</v>
      </c>
      <c r="S1773" s="108" t="s">
        <v>7270</v>
      </c>
      <c r="T1773" s="109">
        <v>41172</v>
      </c>
      <c r="U1773" s="106">
        <v>18196769</v>
      </c>
      <c r="V1773" s="109">
        <v>41172</v>
      </c>
      <c r="W1773" s="141">
        <v>18196769</v>
      </c>
      <c r="X1773" s="141">
        <v>0</v>
      </c>
      <c r="Y1773" s="141">
        <v>0</v>
      </c>
      <c r="Z1773" s="141">
        <v>0</v>
      </c>
      <c r="AA1773" s="114">
        <v>0</v>
      </c>
      <c r="AB1773" s="114"/>
      <c r="AC1773" s="106"/>
      <c r="AD1773" s="141"/>
      <c r="AE1773" s="106">
        <v>0</v>
      </c>
      <c r="AF1773" s="106">
        <v>0</v>
      </c>
      <c r="AG1773" s="106">
        <v>0</v>
      </c>
      <c r="AH1773" s="106"/>
      <c r="AI1773" s="106"/>
      <c r="AJ1773" s="106"/>
      <c r="AK1773" s="106"/>
      <c r="AL1773" s="106"/>
      <c r="AM1773" s="106"/>
      <c r="AN1773" s="114">
        <f t="shared" si="54"/>
        <v>0</v>
      </c>
      <c r="AO1773" s="114">
        <f t="shared" si="55"/>
        <v>18196769</v>
      </c>
      <c r="AP1773" s="114"/>
      <c r="AQ1773" s="114"/>
      <c r="AR1773" s="114"/>
      <c r="AS1773" s="114"/>
    </row>
    <row r="1774" spans="1:46" s="190" customFormat="1" ht="15" customHeight="1" x14ac:dyDescent="0.2">
      <c r="A1774" s="104"/>
      <c r="B1774" s="104">
        <f>VLOOKUP(BJB!$F$9:$F$5599,Ctrl!$B$4:$C$399,2,0)</f>
        <v>40</v>
      </c>
      <c r="C1774" s="104">
        <f>VLOOKUP(BJB!$G$9:$G$5599,Ctrl!$E$4:$F$399,2,0)</f>
        <v>3</v>
      </c>
      <c r="D1774" s="219">
        <v>1</v>
      </c>
      <c r="E1774" s="104" t="str">
        <f>VLOOKUP(BJB!$F$9:$F$5599,Ctrl!$B$4:$D$399,3,0)</f>
        <v>IV</v>
      </c>
      <c r="F1774" s="139" t="s">
        <v>10559</v>
      </c>
      <c r="G1774" s="139" t="s">
        <v>3345</v>
      </c>
      <c r="H1774" s="125"/>
      <c r="I1774" s="220" t="e">
        <f>IF(G1773=BJB!#REF!,I1773+1,1)</f>
        <v>#REF!</v>
      </c>
      <c r="J1774" s="912" t="s">
        <v>21860</v>
      </c>
      <c r="K1774" s="121" t="s">
        <v>3351</v>
      </c>
      <c r="L1774" s="104" t="s">
        <v>6477</v>
      </c>
      <c r="M1774" s="104" t="s">
        <v>3352</v>
      </c>
      <c r="N1774" s="120">
        <v>40778</v>
      </c>
      <c r="O1774" s="107">
        <v>30000000</v>
      </c>
      <c r="P1774" s="105" t="s">
        <v>15916</v>
      </c>
      <c r="Q1774" s="120">
        <v>41169</v>
      </c>
      <c r="R1774" s="105">
        <v>20925866</v>
      </c>
      <c r="S1774" s="146" t="s">
        <v>7273</v>
      </c>
      <c r="T1774" s="109">
        <v>41333</v>
      </c>
      <c r="U1774" s="106">
        <v>14648106</v>
      </c>
      <c r="V1774" s="109">
        <v>41333</v>
      </c>
      <c r="W1774" s="141">
        <v>14648106</v>
      </c>
      <c r="X1774" s="141">
        <v>0</v>
      </c>
      <c r="Y1774" s="141">
        <v>0</v>
      </c>
      <c r="Z1774" s="141">
        <v>0</v>
      </c>
      <c r="AA1774" s="114">
        <v>8330000</v>
      </c>
      <c r="AB1774" s="114"/>
      <c r="AC1774" s="106"/>
      <c r="AD1774" s="141"/>
      <c r="AE1774" s="106">
        <v>0</v>
      </c>
      <c r="AF1774" s="106">
        <v>0</v>
      </c>
      <c r="AG1774" s="106">
        <v>0</v>
      </c>
      <c r="AH1774" s="106"/>
      <c r="AI1774" s="106"/>
      <c r="AJ1774" s="106"/>
      <c r="AK1774" s="106"/>
      <c r="AL1774" s="106"/>
      <c r="AM1774" s="106"/>
      <c r="AN1774" s="114">
        <f t="shared" si="54"/>
        <v>8330000</v>
      </c>
      <c r="AO1774" s="114">
        <f t="shared" si="55"/>
        <v>6318106</v>
      </c>
      <c r="AP1774" s="114"/>
      <c r="AQ1774" s="114"/>
      <c r="AR1774" s="114"/>
      <c r="AS1774" s="114"/>
    </row>
    <row r="1775" spans="1:46" s="190" customFormat="1" ht="15" customHeight="1" x14ac:dyDescent="0.2">
      <c r="A1775" s="104"/>
      <c r="B1775" s="104">
        <f>VLOOKUP(BJB!$F$9:$F$5599,Ctrl!$B$4:$C$399,2,0)</f>
        <v>40</v>
      </c>
      <c r="C1775" s="104">
        <f>VLOOKUP(BJB!$G$9:$G$5599,Ctrl!$E$4:$F$399,2,0)</f>
        <v>3</v>
      </c>
      <c r="D1775" s="219">
        <v>1</v>
      </c>
      <c r="E1775" s="104" t="str">
        <f>VLOOKUP(BJB!$F$9:$F$5599,Ctrl!$B$4:$D$399,3,0)</f>
        <v>IV</v>
      </c>
      <c r="F1775" s="139" t="s">
        <v>10559</v>
      </c>
      <c r="G1775" s="139" t="s">
        <v>3345</v>
      </c>
      <c r="H1775" s="125"/>
      <c r="I1775" s="220" t="e">
        <f>IF(G1774=BJB!#REF!,I1774+1,1)</f>
        <v>#REF!</v>
      </c>
      <c r="J1775" s="912" t="s">
        <v>21861</v>
      </c>
      <c r="K1775" s="121" t="s">
        <v>3353</v>
      </c>
      <c r="L1775" s="104" t="s">
        <v>6477</v>
      </c>
      <c r="M1775" s="104" t="s">
        <v>3322</v>
      </c>
      <c r="N1775" s="120">
        <v>40798</v>
      </c>
      <c r="O1775" s="107">
        <v>25000000</v>
      </c>
      <c r="P1775" s="105" t="s">
        <v>15916</v>
      </c>
      <c r="Q1775" s="120">
        <v>41169</v>
      </c>
      <c r="R1775" s="105">
        <v>21450443</v>
      </c>
      <c r="S1775" s="146" t="s">
        <v>7273</v>
      </c>
      <c r="T1775" s="109">
        <v>41333</v>
      </c>
      <c r="U1775" s="106">
        <v>15015310</v>
      </c>
      <c r="V1775" s="109">
        <v>41333</v>
      </c>
      <c r="W1775" s="141">
        <v>15015310</v>
      </c>
      <c r="X1775" s="141">
        <v>0</v>
      </c>
      <c r="Y1775" s="141">
        <v>0</v>
      </c>
      <c r="Z1775" s="141">
        <v>0</v>
      </c>
      <c r="AA1775" s="114">
        <v>15924999</v>
      </c>
      <c r="AB1775" s="114"/>
      <c r="AC1775" s="106"/>
      <c r="AD1775" s="141"/>
      <c r="AE1775" s="106">
        <v>0</v>
      </c>
      <c r="AF1775" s="106">
        <v>0</v>
      </c>
      <c r="AG1775" s="106">
        <v>0</v>
      </c>
      <c r="AH1775" s="106"/>
      <c r="AI1775" s="106"/>
      <c r="AJ1775" s="106"/>
      <c r="AK1775" s="106"/>
      <c r="AL1775" s="106"/>
      <c r="AM1775" s="106"/>
      <c r="AN1775" s="114">
        <f t="shared" si="54"/>
        <v>15924999</v>
      </c>
      <c r="AO1775" s="114">
        <f t="shared" si="55"/>
        <v>0</v>
      </c>
      <c r="AP1775" s="114"/>
      <c r="AQ1775" s="114"/>
      <c r="AR1775" s="114"/>
      <c r="AS1775" s="114"/>
    </row>
    <row r="1776" spans="1:46" s="190" customFormat="1" ht="15" customHeight="1" x14ac:dyDescent="0.2">
      <c r="A1776" s="104"/>
      <c r="B1776" s="104">
        <f>VLOOKUP(BJB!$F$9:$F$5599,Ctrl!$B$4:$C$399,2,0)</f>
        <v>40</v>
      </c>
      <c r="C1776" s="104">
        <f>VLOOKUP(BJB!$G$9:$G$5599,Ctrl!$E$4:$F$399,2,0)</f>
        <v>3</v>
      </c>
      <c r="D1776" s="219">
        <v>1</v>
      </c>
      <c r="E1776" s="104" t="str">
        <f>VLOOKUP(BJB!$F$9:$F$5599,Ctrl!$B$4:$D$399,3,0)</f>
        <v>IV</v>
      </c>
      <c r="F1776" s="139" t="s">
        <v>10559</v>
      </c>
      <c r="G1776" s="139" t="s">
        <v>3345</v>
      </c>
      <c r="H1776" s="125"/>
      <c r="I1776" s="220" t="e">
        <f>IF(G1775=BJB!#REF!,I1775+1,1)</f>
        <v>#REF!</v>
      </c>
      <c r="J1776" s="912" t="s">
        <v>21862</v>
      </c>
      <c r="K1776" s="121" t="s">
        <v>3354</v>
      </c>
      <c r="L1776" s="104" t="s">
        <v>6477</v>
      </c>
      <c r="M1776" s="104" t="s">
        <v>3355</v>
      </c>
      <c r="N1776" s="120">
        <v>40961</v>
      </c>
      <c r="O1776" s="107">
        <v>70000000</v>
      </c>
      <c r="P1776" s="105" t="s">
        <v>15931</v>
      </c>
      <c r="Q1776" s="120">
        <v>41311</v>
      </c>
      <c r="R1776" s="105">
        <v>77773245</v>
      </c>
      <c r="S1776" s="146" t="s">
        <v>124</v>
      </c>
      <c r="T1776" s="120">
        <v>41547</v>
      </c>
      <c r="U1776" s="116">
        <v>49000000</v>
      </c>
      <c r="V1776" s="109">
        <v>41540</v>
      </c>
      <c r="W1776" s="141">
        <v>49000000</v>
      </c>
      <c r="X1776" s="141">
        <v>0</v>
      </c>
      <c r="Y1776" s="141">
        <v>0</v>
      </c>
      <c r="Z1776" s="141">
        <v>0</v>
      </c>
      <c r="AA1776" s="114">
        <v>0</v>
      </c>
      <c r="AB1776" s="114"/>
      <c r="AC1776" s="116"/>
      <c r="AD1776" s="141"/>
      <c r="AE1776" s="106">
        <v>0</v>
      </c>
      <c r="AF1776" s="106">
        <v>0</v>
      </c>
      <c r="AG1776" s="106">
        <v>0</v>
      </c>
      <c r="AH1776" s="116"/>
      <c r="AI1776" s="116"/>
      <c r="AJ1776" s="116"/>
      <c r="AK1776" s="116"/>
      <c r="AL1776" s="116"/>
      <c r="AM1776" s="116"/>
      <c r="AN1776" s="114">
        <f t="shared" si="54"/>
        <v>0</v>
      </c>
      <c r="AO1776" s="114">
        <f t="shared" si="55"/>
        <v>49000000</v>
      </c>
      <c r="AP1776" s="114"/>
      <c r="AQ1776" s="114"/>
      <c r="AR1776" s="114"/>
      <c r="AS1776" s="114"/>
    </row>
    <row r="1777" spans="1:46" s="190" customFormat="1" ht="15" customHeight="1" x14ac:dyDescent="0.2">
      <c r="A1777" s="104"/>
      <c r="B1777" s="104">
        <f>VLOOKUP(BJB!$F$9:$F$5599,Ctrl!$B$4:$C$399,2,0)</f>
        <v>40</v>
      </c>
      <c r="C1777" s="104">
        <f>VLOOKUP(BJB!$G$9:$G$5599,Ctrl!$E$4:$F$399,2,0)</f>
        <v>3</v>
      </c>
      <c r="D1777" s="219">
        <v>1</v>
      </c>
      <c r="E1777" s="104" t="str">
        <f>VLOOKUP(BJB!$F$9:$F$5599,Ctrl!$B$4:$D$399,3,0)</f>
        <v>IV</v>
      </c>
      <c r="F1777" s="139" t="s">
        <v>10559</v>
      </c>
      <c r="G1777" s="139" t="s">
        <v>3345</v>
      </c>
      <c r="H1777" s="125"/>
      <c r="I1777" s="220" t="e">
        <f>IF(G1776=BJB!#REF!,I1776+1,1)</f>
        <v>#REF!</v>
      </c>
      <c r="J1777" s="912" t="s">
        <v>21863</v>
      </c>
      <c r="K1777" s="121" t="s">
        <v>3356</v>
      </c>
      <c r="L1777" s="104" t="s">
        <v>6477</v>
      </c>
      <c r="M1777" s="104" t="s">
        <v>3322</v>
      </c>
      <c r="N1777" s="120">
        <v>40798</v>
      </c>
      <c r="O1777" s="107">
        <v>35000000</v>
      </c>
      <c r="P1777" s="105" t="s">
        <v>15931</v>
      </c>
      <c r="Q1777" s="120">
        <v>41311</v>
      </c>
      <c r="R1777" s="105">
        <v>31544427</v>
      </c>
      <c r="S1777" s="146" t="s">
        <v>124</v>
      </c>
      <c r="T1777" s="120">
        <v>41547</v>
      </c>
      <c r="U1777" s="116">
        <v>21790035.399999999</v>
      </c>
      <c r="V1777" s="109">
        <v>41540</v>
      </c>
      <c r="W1777" s="141">
        <v>21790035.399999999</v>
      </c>
      <c r="X1777" s="141">
        <v>0</v>
      </c>
      <c r="Y1777" s="141">
        <v>0</v>
      </c>
      <c r="Z1777" s="141">
        <v>0</v>
      </c>
      <c r="AA1777" s="114">
        <v>0</v>
      </c>
      <c r="AB1777" s="114"/>
      <c r="AC1777" s="116"/>
      <c r="AD1777" s="141"/>
      <c r="AE1777" s="106">
        <v>0</v>
      </c>
      <c r="AF1777" s="106">
        <v>0</v>
      </c>
      <c r="AG1777" s="106">
        <v>0</v>
      </c>
      <c r="AH1777" s="116"/>
      <c r="AI1777" s="116"/>
      <c r="AJ1777" s="116"/>
      <c r="AK1777" s="116"/>
      <c r="AL1777" s="116"/>
      <c r="AM1777" s="116"/>
      <c r="AN1777" s="114">
        <f t="shared" si="54"/>
        <v>0</v>
      </c>
      <c r="AO1777" s="114">
        <f t="shared" si="55"/>
        <v>21790035.399999999</v>
      </c>
      <c r="AP1777" s="114"/>
      <c r="AQ1777" s="114"/>
      <c r="AR1777" s="114"/>
      <c r="AS1777" s="114"/>
    </row>
    <row r="1778" spans="1:46" s="190" customFormat="1" ht="15" customHeight="1" x14ac:dyDescent="0.2">
      <c r="A1778" s="104"/>
      <c r="B1778" s="104">
        <f>VLOOKUP(BJB!$F$9:$F$5599,Ctrl!$B$4:$C$399,2,0)</f>
        <v>40</v>
      </c>
      <c r="C1778" s="104">
        <f>VLOOKUP(BJB!$G$9:$G$5599,Ctrl!$E$4:$F$399,2,0)</f>
        <v>3</v>
      </c>
      <c r="D1778" s="219">
        <v>1</v>
      </c>
      <c r="E1778" s="104" t="str">
        <f>VLOOKUP(BJB!$F$9:$F$5599,Ctrl!$B$4:$D$399,3,0)</f>
        <v>IV</v>
      </c>
      <c r="F1778" s="139" t="s">
        <v>10559</v>
      </c>
      <c r="G1778" s="139" t="s">
        <v>3345</v>
      </c>
      <c r="H1778" s="125"/>
      <c r="I1778" s="220" t="e">
        <f>IF(G1777=BJB!#REF!,I1777+1,1)</f>
        <v>#REF!</v>
      </c>
      <c r="J1778" s="912" t="s">
        <v>21864</v>
      </c>
      <c r="K1778" s="121" t="s">
        <v>1880</v>
      </c>
      <c r="L1778" s="104" t="s">
        <v>6477</v>
      </c>
      <c r="M1778" s="104" t="s">
        <v>3357</v>
      </c>
      <c r="N1778" s="120">
        <v>40893</v>
      </c>
      <c r="O1778" s="107">
        <v>100000000</v>
      </c>
      <c r="P1778" s="105" t="s">
        <v>15932</v>
      </c>
      <c r="Q1778" s="120">
        <v>41297</v>
      </c>
      <c r="R1778" s="105">
        <v>87591477</v>
      </c>
      <c r="S1778" s="146" t="s">
        <v>124</v>
      </c>
      <c r="T1778" s="120">
        <v>41547</v>
      </c>
      <c r="U1778" s="116">
        <v>61314034</v>
      </c>
      <c r="V1778" s="109">
        <v>41540</v>
      </c>
      <c r="W1778" s="141">
        <v>61314033.899999999</v>
      </c>
      <c r="X1778" s="141">
        <v>0</v>
      </c>
      <c r="Y1778" s="141">
        <v>0</v>
      </c>
      <c r="Z1778" s="141">
        <v>0</v>
      </c>
      <c r="AA1778" s="114">
        <v>61314034</v>
      </c>
      <c r="AB1778" s="114"/>
      <c r="AC1778" s="116"/>
      <c r="AD1778" s="141"/>
      <c r="AE1778" s="106">
        <v>0</v>
      </c>
      <c r="AF1778" s="106">
        <v>0</v>
      </c>
      <c r="AG1778" s="106">
        <v>0</v>
      </c>
      <c r="AH1778" s="116"/>
      <c r="AI1778" s="116"/>
      <c r="AJ1778" s="116"/>
      <c r="AK1778" s="116"/>
      <c r="AL1778" s="116"/>
      <c r="AM1778" s="116"/>
      <c r="AN1778" s="114">
        <f t="shared" si="54"/>
        <v>61314034</v>
      </c>
      <c r="AO1778" s="114">
        <f t="shared" si="55"/>
        <v>0</v>
      </c>
      <c r="AP1778" s="114"/>
      <c r="AQ1778" s="114"/>
      <c r="AR1778" s="114"/>
      <c r="AS1778" s="114"/>
    </row>
    <row r="1779" spans="1:46" s="190" customFormat="1" ht="15" customHeight="1" x14ac:dyDescent="0.2">
      <c r="A1779" s="104"/>
      <c r="B1779" s="104">
        <f>VLOOKUP(BJB!$F$9:$F$5599,Ctrl!$B$4:$C$399,2,0)</f>
        <v>40</v>
      </c>
      <c r="C1779" s="104">
        <f>VLOOKUP(BJB!$G$9:$G$5599,Ctrl!$E$4:$F$399,2,0)</f>
        <v>3</v>
      </c>
      <c r="D1779" s="219">
        <v>1</v>
      </c>
      <c r="E1779" s="104" t="str">
        <f>VLOOKUP(BJB!$F$9:$F$5599,Ctrl!$B$4:$D$399,3,0)</f>
        <v>IV</v>
      </c>
      <c r="F1779" s="139" t="s">
        <v>10559</v>
      </c>
      <c r="G1779" s="139" t="s">
        <v>3345</v>
      </c>
      <c r="H1779" s="231" t="s">
        <v>17697</v>
      </c>
      <c r="I1779" s="220" t="e">
        <f>IF(G1778=BJB!#REF!,I1778+1,1)</f>
        <v>#REF!</v>
      </c>
      <c r="J1779" s="891" t="s">
        <v>18341</v>
      </c>
      <c r="K1779" s="121" t="s">
        <v>3358</v>
      </c>
      <c r="L1779" s="104" t="s">
        <v>6477</v>
      </c>
      <c r="M1779" s="104" t="s">
        <v>3322</v>
      </c>
      <c r="N1779" s="120">
        <v>40798</v>
      </c>
      <c r="O1779" s="107">
        <v>100000000</v>
      </c>
      <c r="P1779" s="105" t="s">
        <v>15932</v>
      </c>
      <c r="Q1779" s="120">
        <v>41297</v>
      </c>
      <c r="R1779" s="105">
        <v>96957596</v>
      </c>
      <c r="S1779" s="146" t="s">
        <v>124</v>
      </c>
      <c r="T1779" s="120">
        <v>41547</v>
      </c>
      <c r="U1779" s="116">
        <v>67870317.200000003</v>
      </c>
      <c r="V1779" s="109">
        <v>41540</v>
      </c>
      <c r="W1779" s="141">
        <v>67870317.200000003</v>
      </c>
      <c r="X1779" s="141">
        <v>0</v>
      </c>
      <c r="Y1779" s="141">
        <v>0</v>
      </c>
      <c r="Z1779" s="141">
        <v>0</v>
      </c>
      <c r="AA1779" s="114">
        <v>17252472</v>
      </c>
      <c r="AB1779" s="114"/>
      <c r="AC1779" s="132"/>
      <c r="AD1779" s="141"/>
      <c r="AE1779" s="106">
        <v>4223844</v>
      </c>
      <c r="AF1779" s="106">
        <v>0</v>
      </c>
      <c r="AG1779" s="106">
        <v>0</v>
      </c>
      <c r="AH1779" s="116"/>
      <c r="AI1779" s="116"/>
      <c r="AJ1779" s="116"/>
      <c r="AK1779" s="116"/>
      <c r="AL1779" s="116"/>
      <c r="AM1779" s="116"/>
      <c r="AN1779" s="114">
        <f t="shared" si="54"/>
        <v>21476316</v>
      </c>
      <c r="AO1779" s="114">
        <f t="shared" si="55"/>
        <v>46394001.200000003</v>
      </c>
      <c r="AP1779" s="114"/>
      <c r="AQ1779" s="114"/>
      <c r="AR1779" s="114"/>
      <c r="AS1779" s="114"/>
    </row>
    <row r="1780" spans="1:46" s="190" customFormat="1" ht="15" customHeight="1" x14ac:dyDescent="0.2">
      <c r="A1780" s="104"/>
      <c r="B1780" s="104">
        <f>VLOOKUP(BJB!$F$9:$F$5599,Ctrl!$B$4:$C$399,2,0)</f>
        <v>40</v>
      </c>
      <c r="C1780" s="104">
        <f>VLOOKUP(BJB!$G$9:$G$5599,Ctrl!$E$4:$F$399,2,0)</f>
        <v>3</v>
      </c>
      <c r="D1780" s="219">
        <v>1</v>
      </c>
      <c r="E1780" s="104" t="str">
        <f>VLOOKUP(BJB!$F$9:$F$5599,Ctrl!$B$4:$D$399,3,0)</f>
        <v>IV</v>
      </c>
      <c r="F1780" s="139" t="s">
        <v>10559</v>
      </c>
      <c r="G1780" s="139" t="s">
        <v>3345</v>
      </c>
      <c r="H1780" s="125"/>
      <c r="I1780" s="220" t="e">
        <f>IF(G1779=BJB!#REF!,I1779+1,1)</f>
        <v>#REF!</v>
      </c>
      <c r="J1780" s="912" t="s">
        <v>21865</v>
      </c>
      <c r="K1780" s="121" t="s">
        <v>3359</v>
      </c>
      <c r="L1780" s="104" t="s">
        <v>6477</v>
      </c>
      <c r="M1780" s="104" t="s">
        <v>3360</v>
      </c>
      <c r="N1780" s="120">
        <v>40963</v>
      </c>
      <c r="O1780" s="107">
        <v>150000000</v>
      </c>
      <c r="P1780" s="105" t="s">
        <v>15932</v>
      </c>
      <c r="Q1780" s="120">
        <v>41297</v>
      </c>
      <c r="R1780" s="105">
        <v>166432662</v>
      </c>
      <c r="S1780" s="146" t="s">
        <v>124</v>
      </c>
      <c r="T1780" s="120">
        <v>41547</v>
      </c>
      <c r="U1780" s="116">
        <v>105000000</v>
      </c>
      <c r="V1780" s="109">
        <v>41540</v>
      </c>
      <c r="W1780" s="141">
        <v>105000000</v>
      </c>
      <c r="X1780" s="141">
        <v>0</v>
      </c>
      <c r="Y1780" s="141">
        <v>0</v>
      </c>
      <c r="Z1780" s="141">
        <v>0</v>
      </c>
      <c r="AA1780" s="114">
        <v>105000000</v>
      </c>
      <c r="AB1780" s="114"/>
      <c r="AC1780" s="116"/>
      <c r="AD1780" s="141"/>
      <c r="AE1780" s="106">
        <v>0</v>
      </c>
      <c r="AF1780" s="106">
        <v>0</v>
      </c>
      <c r="AG1780" s="106">
        <v>0</v>
      </c>
      <c r="AH1780" s="116"/>
      <c r="AI1780" s="116"/>
      <c r="AJ1780" s="116"/>
      <c r="AK1780" s="116"/>
      <c r="AL1780" s="116"/>
      <c r="AM1780" s="116"/>
      <c r="AN1780" s="114">
        <f t="shared" si="54"/>
        <v>105000000</v>
      </c>
      <c r="AO1780" s="114">
        <f t="shared" si="55"/>
        <v>0</v>
      </c>
      <c r="AP1780" s="114"/>
      <c r="AQ1780" s="114"/>
      <c r="AR1780" s="114"/>
      <c r="AS1780" s="114"/>
    </row>
    <row r="1781" spans="1:46" s="190" customFormat="1" ht="15" customHeight="1" x14ac:dyDescent="0.2">
      <c r="A1781" s="104"/>
      <c r="B1781" s="104">
        <f>VLOOKUP(BJB!$F$9:$F$5599,Ctrl!$B$4:$C$399,2,0)</f>
        <v>40</v>
      </c>
      <c r="C1781" s="104">
        <f>VLOOKUP(BJB!$G$9:$G$5599,Ctrl!$E$4:$F$399,2,0)</f>
        <v>3</v>
      </c>
      <c r="D1781" s="219">
        <v>1</v>
      </c>
      <c r="E1781" s="104" t="str">
        <f>VLOOKUP(BJB!$F$9:$F$5599,Ctrl!$B$4:$D$399,3,0)</f>
        <v>IV</v>
      </c>
      <c r="F1781" s="139" t="s">
        <v>10559</v>
      </c>
      <c r="G1781" s="139" t="s">
        <v>3345</v>
      </c>
      <c r="H1781" s="125">
        <v>1120716000270</v>
      </c>
      <c r="I1781" s="220" t="e">
        <f>IF(G1780=BJB!#REF!,I1780+1,1)</f>
        <v>#REF!</v>
      </c>
      <c r="J1781" s="912" t="s">
        <v>21866</v>
      </c>
      <c r="K1781" s="121" t="s">
        <v>5000</v>
      </c>
      <c r="L1781" s="104" t="s">
        <v>6477</v>
      </c>
      <c r="M1781" s="104" t="s">
        <v>5002</v>
      </c>
      <c r="N1781" s="120">
        <v>41162</v>
      </c>
      <c r="O1781" s="107">
        <v>50000000</v>
      </c>
      <c r="P1781" s="105" t="s">
        <v>15933</v>
      </c>
      <c r="Q1781" s="120">
        <v>41535</v>
      </c>
      <c r="R1781" s="105">
        <v>63542271</v>
      </c>
      <c r="S1781" s="146" t="s">
        <v>4963</v>
      </c>
      <c r="T1781" s="120">
        <v>41670</v>
      </c>
      <c r="U1781" s="116">
        <v>35000000</v>
      </c>
      <c r="V1781" s="109">
        <v>41640</v>
      </c>
      <c r="W1781" s="141">
        <v>35000000</v>
      </c>
      <c r="X1781" s="141">
        <v>0</v>
      </c>
      <c r="Y1781" s="141">
        <v>0</v>
      </c>
      <c r="Z1781" s="141">
        <v>0</v>
      </c>
      <c r="AA1781" s="114">
        <v>299065</v>
      </c>
      <c r="AB1781" s="114"/>
      <c r="AC1781" s="132"/>
      <c r="AD1781" s="141"/>
      <c r="AE1781" s="106">
        <v>0</v>
      </c>
      <c r="AF1781" s="106">
        <v>0</v>
      </c>
      <c r="AG1781" s="106">
        <v>0</v>
      </c>
      <c r="AH1781" s="116"/>
      <c r="AI1781" s="116"/>
      <c r="AJ1781" s="116"/>
      <c r="AK1781" s="116"/>
      <c r="AL1781" s="116"/>
      <c r="AM1781" s="116"/>
      <c r="AN1781" s="114">
        <f t="shared" si="54"/>
        <v>299065</v>
      </c>
      <c r="AO1781" s="114">
        <f t="shared" si="55"/>
        <v>34700935</v>
      </c>
      <c r="AP1781" s="114"/>
      <c r="AQ1781" s="114"/>
      <c r="AR1781" s="114"/>
      <c r="AS1781" s="114"/>
    </row>
    <row r="1782" spans="1:46" s="190" customFormat="1" ht="15" customHeight="1" x14ac:dyDescent="0.2">
      <c r="A1782" s="104"/>
      <c r="B1782" s="104">
        <f>VLOOKUP(BJB!$F$9:$F$5599,Ctrl!$B$4:$C$399,2,0)</f>
        <v>40</v>
      </c>
      <c r="C1782" s="104">
        <f>VLOOKUP(BJB!$G$9:$G$5599,Ctrl!$E$4:$F$399,2,0)</f>
        <v>3</v>
      </c>
      <c r="D1782" s="219">
        <v>1</v>
      </c>
      <c r="E1782" s="104" t="str">
        <f>VLOOKUP(BJB!$F$9:$F$5599,Ctrl!$B$4:$D$399,3,0)</f>
        <v>IV</v>
      </c>
      <c r="F1782" s="139" t="s">
        <v>10559</v>
      </c>
      <c r="G1782" s="139" t="s">
        <v>3345</v>
      </c>
      <c r="H1782" s="125">
        <v>1120525001074</v>
      </c>
      <c r="I1782" s="220" t="e">
        <f>IF(G1781=BJB!#REF!,I1781+1,1)</f>
        <v>#REF!</v>
      </c>
      <c r="J1782" s="912" t="s">
        <v>21867</v>
      </c>
      <c r="K1782" s="121" t="s">
        <v>5001</v>
      </c>
      <c r="L1782" s="104" t="s">
        <v>6477</v>
      </c>
      <c r="M1782" s="104" t="s">
        <v>5003</v>
      </c>
      <c r="N1782" s="120">
        <v>41085</v>
      </c>
      <c r="O1782" s="107">
        <v>100000000</v>
      </c>
      <c r="P1782" s="105" t="s">
        <v>15934</v>
      </c>
      <c r="Q1782" s="120">
        <v>41535</v>
      </c>
      <c r="R1782" s="105">
        <v>104882311</v>
      </c>
      <c r="S1782" s="146" t="s">
        <v>4963</v>
      </c>
      <c r="T1782" s="120">
        <v>41670</v>
      </c>
      <c r="U1782" s="116">
        <v>70000000</v>
      </c>
      <c r="V1782" s="109">
        <v>41640</v>
      </c>
      <c r="W1782" s="141">
        <v>70000000</v>
      </c>
      <c r="X1782" s="141">
        <v>0</v>
      </c>
      <c r="Y1782" s="141">
        <v>0</v>
      </c>
      <c r="Z1782" s="141">
        <v>0</v>
      </c>
      <c r="AA1782" s="114">
        <v>694885</v>
      </c>
      <c r="AB1782" s="114"/>
      <c r="AC1782" s="132"/>
      <c r="AD1782" s="141"/>
      <c r="AE1782" s="106">
        <v>0</v>
      </c>
      <c r="AF1782" s="106">
        <v>0</v>
      </c>
      <c r="AG1782" s="106">
        <v>0</v>
      </c>
      <c r="AH1782" s="116"/>
      <c r="AI1782" s="116"/>
      <c r="AJ1782" s="116"/>
      <c r="AK1782" s="116"/>
      <c r="AL1782" s="116"/>
      <c r="AM1782" s="116"/>
      <c r="AN1782" s="114">
        <f t="shared" si="54"/>
        <v>694885</v>
      </c>
      <c r="AO1782" s="114">
        <f t="shared" si="55"/>
        <v>69305115</v>
      </c>
      <c r="AP1782" s="114"/>
      <c r="AQ1782" s="114"/>
      <c r="AR1782" s="114"/>
      <c r="AS1782" s="114"/>
    </row>
    <row r="1783" spans="1:46" s="190" customFormat="1" ht="15" customHeight="1" x14ac:dyDescent="0.2">
      <c r="A1783" s="104"/>
      <c r="B1783" s="104">
        <f>VLOOKUP(BJB!$F$9:$F$5599,Ctrl!$B$4:$C$399,2,0)</f>
        <v>40</v>
      </c>
      <c r="C1783" s="104">
        <f>VLOOKUP(BJB!$G$9:$G$5599,Ctrl!$E$4:$F$399,2,0)</f>
        <v>3</v>
      </c>
      <c r="D1783" s="219">
        <v>1</v>
      </c>
      <c r="E1783" s="104" t="str">
        <f>VLOOKUP(BJB!$F$9:$F$5599,Ctrl!$B$4:$D$399,3,0)</f>
        <v>IV</v>
      </c>
      <c r="F1783" s="139" t="s">
        <v>10559</v>
      </c>
      <c r="G1783" s="139" t="s">
        <v>3345</v>
      </c>
      <c r="H1783" s="125"/>
      <c r="I1783" s="220" t="e">
        <f>IF(G1782=BJB!#REF!,I1782+1,1)</f>
        <v>#REF!</v>
      </c>
      <c r="J1783" s="912" t="s">
        <v>21868</v>
      </c>
      <c r="K1783" s="121" t="s">
        <v>5113</v>
      </c>
      <c r="L1783" s="104" t="s">
        <v>6476</v>
      </c>
      <c r="M1783" s="104" t="s">
        <v>5114</v>
      </c>
      <c r="N1783" s="120">
        <v>40952</v>
      </c>
      <c r="O1783" s="107">
        <v>81173400</v>
      </c>
      <c r="P1783" s="105" t="s">
        <v>6222</v>
      </c>
      <c r="Q1783" s="120" t="s">
        <v>6222</v>
      </c>
      <c r="R1783" s="890">
        <v>0</v>
      </c>
      <c r="S1783" s="146" t="s">
        <v>5097</v>
      </c>
      <c r="T1783" s="120">
        <v>41652</v>
      </c>
      <c r="U1783" s="116">
        <v>50873740</v>
      </c>
      <c r="V1783" s="109" t="s">
        <v>6222</v>
      </c>
      <c r="W1783" s="141">
        <v>0</v>
      </c>
      <c r="X1783" s="141">
        <v>0</v>
      </c>
      <c r="Y1783" s="141">
        <v>0</v>
      </c>
      <c r="Z1783" s="141">
        <v>0</v>
      </c>
      <c r="AA1783" s="114">
        <v>0</v>
      </c>
      <c r="AB1783" s="114"/>
      <c r="AC1783" s="116"/>
      <c r="AD1783" s="141"/>
      <c r="AE1783" s="106">
        <v>0</v>
      </c>
      <c r="AF1783" s="106">
        <v>0</v>
      </c>
      <c r="AG1783" s="106">
        <v>0</v>
      </c>
      <c r="AH1783" s="116"/>
      <c r="AI1783" s="116"/>
      <c r="AJ1783" s="116"/>
      <c r="AK1783" s="116"/>
      <c r="AL1783" s="116"/>
      <c r="AM1783" s="116"/>
      <c r="AN1783" s="114">
        <f t="shared" si="54"/>
        <v>0</v>
      </c>
      <c r="AO1783" s="114">
        <f t="shared" si="55"/>
        <v>50873740</v>
      </c>
      <c r="AP1783" s="114"/>
      <c r="AQ1783" s="114"/>
      <c r="AR1783" s="114"/>
      <c r="AS1783" s="114"/>
    </row>
    <row r="1784" spans="1:46" s="190" customFormat="1" ht="15" customHeight="1" x14ac:dyDescent="0.2">
      <c r="A1784" s="104"/>
      <c r="B1784" s="104">
        <f>VLOOKUP(BJB!$F$9:$F$5599,Ctrl!$B$4:$C$399,2,0)</f>
        <v>40</v>
      </c>
      <c r="C1784" s="104">
        <f>VLOOKUP(BJB!$G$9:$G$5599,Ctrl!$E$4:$F$399,2,0)</f>
        <v>3</v>
      </c>
      <c r="D1784" s="219">
        <v>1</v>
      </c>
      <c r="E1784" s="104" t="str">
        <f>VLOOKUP(BJB!$F$9:$F$5599,Ctrl!$B$4:$D$399,3,0)</f>
        <v>IV</v>
      </c>
      <c r="F1784" s="139" t="s">
        <v>10559</v>
      </c>
      <c r="G1784" s="139" t="s">
        <v>3345</v>
      </c>
      <c r="H1784" s="125"/>
      <c r="I1784" s="220" t="e">
        <f>IF(G1783=BJB!#REF!,I1783+1,1)</f>
        <v>#REF!</v>
      </c>
      <c r="J1784" s="912" t="s">
        <v>21869</v>
      </c>
      <c r="K1784" s="121" t="s">
        <v>5964</v>
      </c>
      <c r="L1784" s="104" t="s">
        <v>6477</v>
      </c>
      <c r="M1784" s="104" t="s">
        <v>5965</v>
      </c>
      <c r="N1784" s="120">
        <v>41058</v>
      </c>
      <c r="O1784" s="107">
        <v>80000000</v>
      </c>
      <c r="P1784" s="105" t="s">
        <v>15935</v>
      </c>
      <c r="Q1784" s="120">
        <v>41863</v>
      </c>
      <c r="R1784" s="105">
        <v>47370162</v>
      </c>
      <c r="S1784" s="146" t="s">
        <v>5938</v>
      </c>
      <c r="T1784" s="109">
        <v>41912</v>
      </c>
      <c r="U1784" s="116">
        <v>32071292</v>
      </c>
      <c r="V1784" s="109">
        <v>41883</v>
      </c>
      <c r="W1784" s="141">
        <v>32071292</v>
      </c>
      <c r="X1784" s="141">
        <v>0</v>
      </c>
      <c r="Y1784" s="141">
        <v>0</v>
      </c>
      <c r="Z1784" s="141">
        <v>0</v>
      </c>
      <c r="AA1784" s="114">
        <v>0</v>
      </c>
      <c r="AB1784" s="114"/>
      <c r="AC1784" s="116"/>
      <c r="AD1784" s="141"/>
      <c r="AE1784" s="106">
        <v>0</v>
      </c>
      <c r="AF1784" s="106">
        <v>0</v>
      </c>
      <c r="AG1784" s="106">
        <v>0</v>
      </c>
      <c r="AH1784" s="116"/>
      <c r="AI1784" s="116"/>
      <c r="AJ1784" s="116"/>
      <c r="AK1784" s="116"/>
      <c r="AL1784" s="116"/>
      <c r="AM1784" s="116"/>
      <c r="AN1784" s="114">
        <f t="shared" si="54"/>
        <v>0</v>
      </c>
      <c r="AO1784" s="114">
        <f t="shared" si="55"/>
        <v>32071292</v>
      </c>
      <c r="AP1784" s="114"/>
      <c r="AQ1784" s="114"/>
      <c r="AR1784" s="114"/>
      <c r="AS1784" s="114"/>
    </row>
    <row r="1785" spans="1:46" s="190" customFormat="1" ht="15" customHeight="1" x14ac:dyDescent="0.2">
      <c r="A1785" s="104"/>
      <c r="B1785" s="104">
        <f>VLOOKUP(BJB!$F$9:$F$5599,Ctrl!$B$4:$C$399,2,0)</f>
        <v>40</v>
      </c>
      <c r="C1785" s="104">
        <f>VLOOKUP(BJB!$G$9:$G$5599,Ctrl!$E$4:$F$399,2,0)</f>
        <v>3</v>
      </c>
      <c r="D1785" s="219">
        <v>1</v>
      </c>
      <c r="E1785" s="104" t="str">
        <f>VLOOKUP(BJB!$F$9:$F$5599,Ctrl!$B$4:$D$399,3,0)</f>
        <v>IV</v>
      </c>
      <c r="F1785" s="139" t="s">
        <v>10559</v>
      </c>
      <c r="G1785" s="139" t="s">
        <v>3345</v>
      </c>
      <c r="H1785" s="125"/>
      <c r="I1785" s="220" t="e">
        <f>IF(G1784=BJB!#REF!,I1784+1,1)</f>
        <v>#REF!</v>
      </c>
      <c r="J1785" s="912" t="s">
        <v>21870</v>
      </c>
      <c r="K1785" s="121" t="s">
        <v>5966</v>
      </c>
      <c r="L1785" s="104" t="s">
        <v>6477</v>
      </c>
      <c r="M1785" s="104" t="s">
        <v>5002</v>
      </c>
      <c r="N1785" s="120">
        <v>41162</v>
      </c>
      <c r="O1785" s="107">
        <v>200000000</v>
      </c>
      <c r="P1785" s="105" t="s">
        <v>15935</v>
      </c>
      <c r="Q1785" s="120">
        <v>41859</v>
      </c>
      <c r="R1785" s="105">
        <v>233655780</v>
      </c>
      <c r="S1785" s="146" t="s">
        <v>5938</v>
      </c>
      <c r="T1785" s="109">
        <v>41912</v>
      </c>
      <c r="U1785" s="116">
        <v>140000000</v>
      </c>
      <c r="V1785" s="109">
        <v>41883</v>
      </c>
      <c r="W1785" s="141">
        <v>140000000</v>
      </c>
      <c r="X1785" s="141">
        <v>0</v>
      </c>
      <c r="Y1785" s="141">
        <v>0</v>
      </c>
      <c r="Z1785" s="141">
        <v>0</v>
      </c>
      <c r="AA1785" s="114">
        <v>0</v>
      </c>
      <c r="AB1785" s="114"/>
      <c r="AC1785" s="116"/>
      <c r="AD1785" s="141"/>
      <c r="AE1785" s="106">
        <v>0</v>
      </c>
      <c r="AF1785" s="106">
        <v>0</v>
      </c>
      <c r="AG1785" s="106">
        <v>0</v>
      </c>
      <c r="AH1785" s="116"/>
      <c r="AI1785" s="116"/>
      <c r="AJ1785" s="116"/>
      <c r="AK1785" s="116"/>
      <c r="AL1785" s="116"/>
      <c r="AM1785" s="116"/>
      <c r="AN1785" s="114">
        <f t="shared" si="54"/>
        <v>0</v>
      </c>
      <c r="AO1785" s="114">
        <f t="shared" si="55"/>
        <v>140000000</v>
      </c>
      <c r="AP1785" s="114"/>
      <c r="AQ1785" s="114"/>
      <c r="AR1785" s="114"/>
      <c r="AS1785" s="114"/>
    </row>
    <row r="1786" spans="1:46" s="190" customFormat="1" ht="15" customHeight="1" x14ac:dyDescent="0.2">
      <c r="A1786" s="104"/>
      <c r="B1786" s="104">
        <f>VLOOKUP(BJB!$F$9:$F$5599,Ctrl!$B$4:$C$399,2,0)</f>
        <v>40</v>
      </c>
      <c r="C1786" s="104">
        <f>VLOOKUP(BJB!$G$9:$G$5599,Ctrl!$E$4:$F$399,2,0)</f>
        <v>3</v>
      </c>
      <c r="D1786" s="219">
        <v>1</v>
      </c>
      <c r="E1786" s="104" t="str">
        <f>VLOOKUP(BJB!$F$9:$F$5599,Ctrl!$B$4:$D$399,3,0)</f>
        <v>IV</v>
      </c>
      <c r="F1786" s="139" t="s">
        <v>10559</v>
      </c>
      <c r="G1786" s="139" t="s">
        <v>3345</v>
      </c>
      <c r="H1786" s="125">
        <v>1120724000296</v>
      </c>
      <c r="I1786" s="220" t="e">
        <f>IF(G1785=BJB!#REF!,I1785+1,1)</f>
        <v>#REF!</v>
      </c>
      <c r="J1786" s="912" t="s">
        <v>21871</v>
      </c>
      <c r="K1786" s="121" t="s">
        <v>5967</v>
      </c>
      <c r="L1786" s="104" t="s">
        <v>6477</v>
      </c>
      <c r="M1786" s="104" t="s">
        <v>5002</v>
      </c>
      <c r="N1786" s="120">
        <v>41162</v>
      </c>
      <c r="O1786" s="107">
        <v>250000000</v>
      </c>
      <c r="P1786" s="105" t="s">
        <v>15936</v>
      </c>
      <c r="Q1786" s="120">
        <v>41838</v>
      </c>
      <c r="R1786" s="105">
        <v>299685079</v>
      </c>
      <c r="S1786" s="146" t="s">
        <v>5938</v>
      </c>
      <c r="T1786" s="109">
        <v>41912</v>
      </c>
      <c r="U1786" s="116">
        <v>175000000</v>
      </c>
      <c r="V1786" s="109">
        <v>41883</v>
      </c>
      <c r="W1786" s="141">
        <v>175000000</v>
      </c>
      <c r="X1786" s="141">
        <v>0</v>
      </c>
      <c r="Y1786" s="141">
        <v>0</v>
      </c>
      <c r="Z1786" s="141">
        <v>0</v>
      </c>
      <c r="AA1786" s="114">
        <v>2119565</v>
      </c>
      <c r="AB1786" s="114"/>
      <c r="AC1786" s="132"/>
      <c r="AD1786" s="141"/>
      <c r="AE1786" s="106">
        <v>0</v>
      </c>
      <c r="AF1786" s="106">
        <v>0</v>
      </c>
      <c r="AG1786" s="106">
        <v>0</v>
      </c>
      <c r="AH1786" s="116"/>
      <c r="AI1786" s="116"/>
      <c r="AJ1786" s="116"/>
      <c r="AK1786" s="116"/>
      <c r="AL1786" s="116"/>
      <c r="AM1786" s="116"/>
      <c r="AN1786" s="114">
        <f t="shared" si="54"/>
        <v>2119565</v>
      </c>
      <c r="AO1786" s="114">
        <f t="shared" si="55"/>
        <v>172880435</v>
      </c>
      <c r="AP1786" s="114"/>
      <c r="AQ1786" s="114"/>
      <c r="AR1786" s="114"/>
      <c r="AS1786" s="114"/>
      <c r="AT1786" s="191"/>
    </row>
    <row r="1787" spans="1:46" s="190" customFormat="1" ht="15" customHeight="1" x14ac:dyDescent="0.2">
      <c r="A1787" s="104"/>
      <c r="B1787" s="104">
        <f>VLOOKUP(BJB!$F$9:$F$5599,Ctrl!$B$4:$C$399,2,0)</f>
        <v>40</v>
      </c>
      <c r="C1787" s="104">
        <f>VLOOKUP(BJB!$G$9:$G$5599,Ctrl!$E$4:$F$399,2,0)</f>
        <v>3</v>
      </c>
      <c r="D1787" s="219">
        <v>1</v>
      </c>
      <c r="E1787" s="104" t="str">
        <f>VLOOKUP(BJB!$F$9:$F$5599,Ctrl!$B$4:$D$399,3,0)</f>
        <v>IV</v>
      </c>
      <c r="F1787" s="139" t="s">
        <v>10559</v>
      </c>
      <c r="G1787" s="139" t="s">
        <v>3345</v>
      </c>
      <c r="H1787" s="125">
        <v>1120712000867</v>
      </c>
      <c r="I1787" s="220" t="e">
        <f>IF(G1786=BJB!#REF!,I1786+1,1)</f>
        <v>#REF!</v>
      </c>
      <c r="J1787" s="912" t="s">
        <v>21872</v>
      </c>
      <c r="K1787" s="121" t="s">
        <v>5968</v>
      </c>
      <c r="L1787" s="104" t="s">
        <v>6477</v>
      </c>
      <c r="M1787" s="104" t="s">
        <v>5002</v>
      </c>
      <c r="N1787" s="120">
        <v>41162</v>
      </c>
      <c r="O1787" s="105">
        <v>20000000</v>
      </c>
      <c r="P1787" s="105" t="s">
        <v>15937</v>
      </c>
      <c r="Q1787" s="120">
        <v>41863</v>
      </c>
      <c r="R1787" s="105">
        <v>8998091</v>
      </c>
      <c r="S1787" s="146" t="s">
        <v>5938</v>
      </c>
      <c r="T1787" s="109">
        <v>41912</v>
      </c>
      <c r="U1787" s="141">
        <v>6078432</v>
      </c>
      <c r="V1787" s="109">
        <v>41883</v>
      </c>
      <c r="W1787" s="141">
        <v>6078432</v>
      </c>
      <c r="X1787" s="141">
        <v>0</v>
      </c>
      <c r="Y1787" s="141">
        <v>0</v>
      </c>
      <c r="Z1787" s="141">
        <v>0</v>
      </c>
      <c r="AA1787" s="114">
        <v>365617</v>
      </c>
      <c r="AB1787" s="114"/>
      <c r="AC1787" s="132"/>
      <c r="AD1787" s="141"/>
      <c r="AE1787" s="106">
        <v>0</v>
      </c>
      <c r="AF1787" s="106">
        <v>0</v>
      </c>
      <c r="AG1787" s="106">
        <v>0</v>
      </c>
      <c r="AH1787" s="141"/>
      <c r="AI1787" s="141"/>
      <c r="AJ1787" s="141"/>
      <c r="AK1787" s="141"/>
      <c r="AL1787" s="141"/>
      <c r="AM1787" s="141"/>
      <c r="AN1787" s="114">
        <f t="shared" si="54"/>
        <v>365617</v>
      </c>
      <c r="AO1787" s="114">
        <f t="shared" si="55"/>
        <v>5712815</v>
      </c>
      <c r="AP1787" s="114"/>
      <c r="AQ1787" s="114"/>
      <c r="AR1787" s="114"/>
      <c r="AS1787" s="114"/>
      <c r="AT1787" s="191"/>
    </row>
    <row r="1788" spans="1:46" s="190" customFormat="1" ht="15" customHeight="1" x14ac:dyDescent="0.2">
      <c r="A1788" s="104"/>
      <c r="B1788" s="104">
        <f>VLOOKUP(BJB!$F$9:$F$5599,Ctrl!$B$4:$C$399,2,0)</f>
        <v>40</v>
      </c>
      <c r="C1788" s="104">
        <f>VLOOKUP(BJB!$G$9:$G$5599,Ctrl!$E$4:$F$399,2,0)</f>
        <v>3</v>
      </c>
      <c r="D1788" s="219">
        <v>1</v>
      </c>
      <c r="E1788" s="104" t="str">
        <f>VLOOKUP(BJB!$F$9:$F$5599,Ctrl!$B$4:$D$399,3,0)</f>
        <v>IV</v>
      </c>
      <c r="F1788" s="139" t="s">
        <v>10559</v>
      </c>
      <c r="G1788" s="139" t="s">
        <v>3345</v>
      </c>
      <c r="H1788" s="125">
        <v>1120619000757</v>
      </c>
      <c r="I1788" s="220" t="e">
        <f>IF(G1787=BJB!#REF!,I1787+1,1)</f>
        <v>#REF!</v>
      </c>
      <c r="J1788" s="912" t="s">
        <v>21873</v>
      </c>
      <c r="K1788" s="121" t="s">
        <v>5995</v>
      </c>
      <c r="L1788" s="104" t="s">
        <v>6477</v>
      </c>
      <c r="M1788" s="104" t="s">
        <v>5996</v>
      </c>
      <c r="N1788" s="120">
        <v>41129</v>
      </c>
      <c r="O1788" s="105">
        <v>150000000</v>
      </c>
      <c r="P1788" s="105" t="s">
        <v>15938</v>
      </c>
      <c r="Q1788" s="120">
        <v>41925</v>
      </c>
      <c r="R1788" s="105">
        <v>181057414</v>
      </c>
      <c r="S1788" s="146" t="s">
        <v>5984</v>
      </c>
      <c r="T1788" s="109">
        <v>41942</v>
      </c>
      <c r="U1788" s="141">
        <v>105000000</v>
      </c>
      <c r="V1788" s="109">
        <v>41913</v>
      </c>
      <c r="W1788" s="141">
        <v>105000000</v>
      </c>
      <c r="X1788" s="141">
        <v>0</v>
      </c>
      <c r="Y1788" s="141">
        <v>0</v>
      </c>
      <c r="Z1788" s="141">
        <v>0</v>
      </c>
      <c r="AA1788" s="114">
        <v>743129</v>
      </c>
      <c r="AB1788" s="114"/>
      <c r="AC1788" s="132"/>
      <c r="AD1788" s="141"/>
      <c r="AE1788" s="106">
        <v>0</v>
      </c>
      <c r="AF1788" s="106">
        <v>0</v>
      </c>
      <c r="AG1788" s="106">
        <v>0</v>
      </c>
      <c r="AH1788" s="141"/>
      <c r="AI1788" s="141"/>
      <c r="AJ1788" s="141"/>
      <c r="AK1788" s="141"/>
      <c r="AL1788" s="141"/>
      <c r="AM1788" s="141"/>
      <c r="AN1788" s="114">
        <f t="shared" si="54"/>
        <v>743129</v>
      </c>
      <c r="AO1788" s="114">
        <f t="shared" si="55"/>
        <v>104256871</v>
      </c>
      <c r="AP1788" s="114"/>
      <c r="AQ1788" s="114"/>
      <c r="AR1788" s="114"/>
      <c r="AS1788" s="114"/>
    </row>
    <row r="1789" spans="1:46" s="190" customFormat="1" ht="15" customHeight="1" x14ac:dyDescent="0.2">
      <c r="A1789" s="104"/>
      <c r="B1789" s="104">
        <f>VLOOKUP(BJB!$F$9:$F$5599,Ctrl!$B$4:$C$399,2,0)</f>
        <v>40</v>
      </c>
      <c r="C1789" s="104">
        <f>VLOOKUP(BJB!$G$9:$G$5599,Ctrl!$E$4:$F$399,2,0)</f>
        <v>3</v>
      </c>
      <c r="D1789" s="219">
        <v>1</v>
      </c>
      <c r="E1789" s="104" t="str">
        <f>VLOOKUP(BJB!$F$9:$F$5599,Ctrl!$B$4:$D$399,3,0)</f>
        <v>IV</v>
      </c>
      <c r="F1789" s="139" t="s">
        <v>10559</v>
      </c>
      <c r="G1789" s="139" t="s">
        <v>3345</v>
      </c>
      <c r="H1789" s="125">
        <v>1120718000787</v>
      </c>
      <c r="I1789" s="220" t="e">
        <f>IF(G1788=BJB!#REF!,I1788+1,1)</f>
        <v>#REF!</v>
      </c>
      <c r="J1789" s="912" t="s">
        <v>21874</v>
      </c>
      <c r="K1789" s="121" t="s">
        <v>5997</v>
      </c>
      <c r="L1789" s="104" t="s">
        <v>6477</v>
      </c>
      <c r="M1789" s="104" t="s">
        <v>5002</v>
      </c>
      <c r="N1789" s="120">
        <v>41162</v>
      </c>
      <c r="O1789" s="105">
        <v>250000000</v>
      </c>
      <c r="P1789" s="105" t="s">
        <v>6222</v>
      </c>
      <c r="Q1789" s="120" t="s">
        <v>6222</v>
      </c>
      <c r="R1789" s="890">
        <v>0</v>
      </c>
      <c r="S1789" s="146" t="s">
        <v>5984</v>
      </c>
      <c r="T1789" s="109">
        <v>41942</v>
      </c>
      <c r="U1789" s="141">
        <v>173861819</v>
      </c>
      <c r="V1789" s="109" t="s">
        <v>6222</v>
      </c>
      <c r="W1789" s="141">
        <v>0</v>
      </c>
      <c r="X1789" s="141">
        <v>0</v>
      </c>
      <c r="Y1789" s="141">
        <v>0</v>
      </c>
      <c r="Z1789" s="141">
        <v>0</v>
      </c>
      <c r="AA1789" s="114">
        <v>42017</v>
      </c>
      <c r="AB1789" s="114"/>
      <c r="AC1789" s="132"/>
      <c r="AD1789" s="141"/>
      <c r="AE1789" s="106">
        <v>0</v>
      </c>
      <c r="AF1789" s="106">
        <v>0</v>
      </c>
      <c r="AG1789" s="106">
        <v>0</v>
      </c>
      <c r="AH1789" s="141"/>
      <c r="AI1789" s="141"/>
      <c r="AJ1789" s="141"/>
      <c r="AK1789" s="141"/>
      <c r="AL1789" s="141"/>
      <c r="AM1789" s="141"/>
      <c r="AN1789" s="114">
        <f t="shared" si="54"/>
        <v>42017</v>
      </c>
      <c r="AO1789" s="114">
        <f t="shared" si="55"/>
        <v>173819802</v>
      </c>
      <c r="AP1789" s="114"/>
      <c r="AQ1789" s="114"/>
      <c r="AR1789" s="114"/>
      <c r="AS1789" s="114"/>
    </row>
    <row r="1790" spans="1:46" s="190" customFormat="1" ht="15" customHeight="1" x14ac:dyDescent="0.2">
      <c r="A1790" s="104"/>
      <c r="B1790" s="104">
        <f>VLOOKUP(BJB!$F$9:$F$5599,Ctrl!$B$4:$C$399,2,0)</f>
        <v>40</v>
      </c>
      <c r="C1790" s="104">
        <f>VLOOKUP(BJB!$G$9:$G$5599,Ctrl!$E$4:$F$399,2,0)</f>
        <v>3</v>
      </c>
      <c r="D1790" s="219">
        <v>1</v>
      </c>
      <c r="E1790" s="104" t="str">
        <f>VLOOKUP(BJB!$F$9:$F$5599,Ctrl!$B$4:$D$399,3,0)</f>
        <v>IV</v>
      </c>
      <c r="F1790" s="139" t="s">
        <v>10559</v>
      </c>
      <c r="G1790" s="139" t="s">
        <v>3345</v>
      </c>
      <c r="H1790" s="125">
        <v>1120726000449</v>
      </c>
      <c r="I1790" s="220" t="e">
        <f>IF(G1789=BJB!#REF!,I1789+1,1)</f>
        <v>#REF!</v>
      </c>
      <c r="J1790" s="912" t="s">
        <v>21875</v>
      </c>
      <c r="K1790" s="121" t="s">
        <v>7792</v>
      </c>
      <c r="L1790" s="104" t="s">
        <v>6477</v>
      </c>
      <c r="M1790" s="104" t="s">
        <v>5002</v>
      </c>
      <c r="N1790" s="120">
        <v>41162</v>
      </c>
      <c r="O1790" s="105">
        <v>250000000</v>
      </c>
      <c r="P1790" s="105" t="s">
        <v>15939</v>
      </c>
      <c r="Q1790" s="120">
        <v>41975</v>
      </c>
      <c r="R1790" s="105">
        <v>181691633</v>
      </c>
      <c r="S1790" s="146" t="s">
        <v>7923</v>
      </c>
      <c r="T1790" s="109">
        <v>42114</v>
      </c>
      <c r="U1790" s="141">
        <v>120555878</v>
      </c>
      <c r="V1790" s="109">
        <v>42114</v>
      </c>
      <c r="W1790" s="141">
        <v>120555878</v>
      </c>
      <c r="X1790" s="141">
        <v>0</v>
      </c>
      <c r="Y1790" s="141">
        <v>0</v>
      </c>
      <c r="Z1790" s="141">
        <v>0</v>
      </c>
      <c r="AA1790" s="226">
        <v>12729494</v>
      </c>
      <c r="AB1790" s="114"/>
      <c r="AC1790" s="132"/>
      <c r="AD1790" s="141"/>
      <c r="AE1790" s="106">
        <v>0</v>
      </c>
      <c r="AF1790" s="106">
        <v>0</v>
      </c>
      <c r="AG1790" s="106">
        <v>0</v>
      </c>
      <c r="AH1790" s="141"/>
      <c r="AI1790" s="141"/>
      <c r="AJ1790" s="141"/>
      <c r="AK1790" s="141"/>
      <c r="AL1790" s="141"/>
      <c r="AM1790" s="141"/>
      <c r="AN1790" s="114">
        <f t="shared" si="54"/>
        <v>12729494</v>
      </c>
      <c r="AO1790" s="114">
        <f t="shared" si="55"/>
        <v>107826384</v>
      </c>
      <c r="AP1790" s="114"/>
      <c r="AQ1790" s="114"/>
      <c r="AR1790" s="114"/>
      <c r="AS1790" s="114"/>
    </row>
    <row r="1791" spans="1:46" s="190" customFormat="1" ht="15" customHeight="1" x14ac:dyDescent="0.2">
      <c r="A1791" s="104"/>
      <c r="B1791" s="104">
        <f>VLOOKUP(BJB!$F$9:$F$5599,Ctrl!$B$4:$C$399,2,0)</f>
        <v>40</v>
      </c>
      <c r="C1791" s="104">
        <f>VLOOKUP(BJB!$G$9:$G$5599,Ctrl!$E$4:$F$399,2,0)</f>
        <v>3</v>
      </c>
      <c r="D1791" s="219">
        <v>1</v>
      </c>
      <c r="E1791" s="104" t="str">
        <f>VLOOKUP(BJB!$F$9:$F$5599,Ctrl!$B$4:$D$399,3,0)</f>
        <v>IV</v>
      </c>
      <c r="F1791" s="139" t="s">
        <v>10559</v>
      </c>
      <c r="G1791" s="139" t="s">
        <v>3345</v>
      </c>
      <c r="H1791" s="125"/>
      <c r="I1791" s="220" t="e">
        <f>IF(G1790=BJB!#REF!,I1790+1,1)</f>
        <v>#REF!</v>
      </c>
      <c r="J1791" s="912" t="s">
        <v>21876</v>
      </c>
      <c r="K1791" s="121" t="s">
        <v>7806</v>
      </c>
      <c r="L1791" s="104" t="s">
        <v>6477</v>
      </c>
      <c r="M1791" s="104" t="s">
        <v>3322</v>
      </c>
      <c r="N1791" s="120">
        <v>40798</v>
      </c>
      <c r="O1791" s="105">
        <v>50000000</v>
      </c>
      <c r="P1791" s="105" t="s">
        <v>15940</v>
      </c>
      <c r="Q1791" s="120">
        <v>41947</v>
      </c>
      <c r="R1791" s="105">
        <v>29280607</v>
      </c>
      <c r="S1791" s="146" t="s">
        <v>7934</v>
      </c>
      <c r="T1791" s="109">
        <v>42114</v>
      </c>
      <c r="U1791" s="141">
        <v>18269334</v>
      </c>
      <c r="V1791" s="109">
        <v>42114</v>
      </c>
      <c r="W1791" s="141">
        <v>18269334</v>
      </c>
      <c r="X1791" s="141">
        <v>0</v>
      </c>
      <c r="Y1791" s="141">
        <v>0</v>
      </c>
      <c r="Z1791" s="141">
        <v>0</v>
      </c>
      <c r="AA1791" s="114">
        <v>0</v>
      </c>
      <c r="AB1791" s="114"/>
      <c r="AC1791" s="132"/>
      <c r="AD1791" s="141"/>
      <c r="AE1791" s="106">
        <v>0</v>
      </c>
      <c r="AF1791" s="106">
        <v>0</v>
      </c>
      <c r="AG1791" s="106">
        <v>0</v>
      </c>
      <c r="AH1791" s="141"/>
      <c r="AI1791" s="141"/>
      <c r="AJ1791" s="141"/>
      <c r="AK1791" s="141"/>
      <c r="AL1791" s="141"/>
      <c r="AM1791" s="141"/>
      <c r="AN1791" s="114">
        <f t="shared" si="54"/>
        <v>0</v>
      </c>
      <c r="AO1791" s="114">
        <f t="shared" si="55"/>
        <v>18269334</v>
      </c>
      <c r="AP1791" s="114"/>
      <c r="AQ1791" s="114"/>
      <c r="AR1791" s="114"/>
      <c r="AS1791" s="114"/>
      <c r="AT1791" s="191"/>
    </row>
    <row r="1792" spans="1:46" s="190" customFormat="1" ht="15" customHeight="1" x14ac:dyDescent="0.2">
      <c r="A1792" s="104"/>
      <c r="B1792" s="104">
        <f>VLOOKUP(BJB!$F$9:$F$5599,Ctrl!$B$4:$C$399,2,0)</f>
        <v>40</v>
      </c>
      <c r="C1792" s="104">
        <f>VLOOKUP(BJB!$G$9:$G$5599,Ctrl!$E$4:$F$399,2,0)</f>
        <v>3</v>
      </c>
      <c r="D1792" s="219">
        <v>1</v>
      </c>
      <c r="E1792" s="104" t="str">
        <f>VLOOKUP(BJB!$F$9:$F$5599,Ctrl!$B$4:$D$399,3,0)</f>
        <v>IV</v>
      </c>
      <c r="F1792" s="139" t="s">
        <v>10559</v>
      </c>
      <c r="G1792" s="139" t="s">
        <v>3345</v>
      </c>
      <c r="H1792" s="125"/>
      <c r="I1792" s="220" t="e">
        <f>IF(G1791=BJB!#REF!,I1791+1,1)</f>
        <v>#REF!</v>
      </c>
      <c r="J1792" s="912" t="s">
        <v>21877</v>
      </c>
      <c r="K1792" s="121" t="s">
        <v>8102</v>
      </c>
      <c r="L1792" s="104" t="s">
        <v>6477</v>
      </c>
      <c r="M1792" s="104" t="s">
        <v>5996</v>
      </c>
      <c r="N1792" s="120">
        <v>41129</v>
      </c>
      <c r="O1792" s="105">
        <v>250000000</v>
      </c>
      <c r="P1792" s="105" t="s">
        <v>15941</v>
      </c>
      <c r="Q1792" s="120">
        <v>41535</v>
      </c>
      <c r="R1792" s="105">
        <v>334161162</v>
      </c>
      <c r="S1792" s="146" t="s">
        <v>8235</v>
      </c>
      <c r="T1792" s="109">
        <v>42151</v>
      </c>
      <c r="U1792" s="141">
        <v>175000000</v>
      </c>
      <c r="V1792" s="109">
        <v>42151</v>
      </c>
      <c r="W1792" s="141">
        <v>175000000</v>
      </c>
      <c r="X1792" s="141">
        <v>0</v>
      </c>
      <c r="Y1792" s="141">
        <v>0</v>
      </c>
      <c r="Z1792" s="141">
        <v>0</v>
      </c>
      <c r="AA1792" s="114">
        <v>0</v>
      </c>
      <c r="AB1792" s="114"/>
      <c r="AC1792" s="132"/>
      <c r="AD1792" s="141"/>
      <c r="AE1792" s="106">
        <v>0</v>
      </c>
      <c r="AF1792" s="106">
        <v>0</v>
      </c>
      <c r="AG1792" s="106">
        <v>0</v>
      </c>
      <c r="AH1792" s="106"/>
      <c r="AI1792" s="106"/>
      <c r="AJ1792" s="106"/>
      <c r="AK1792" s="106"/>
      <c r="AL1792" s="106"/>
      <c r="AM1792" s="106"/>
      <c r="AN1792" s="114">
        <f t="shared" si="54"/>
        <v>0</v>
      </c>
      <c r="AO1792" s="114">
        <f t="shared" si="55"/>
        <v>175000000</v>
      </c>
      <c r="AP1792" s="114"/>
      <c r="AQ1792" s="114"/>
      <c r="AR1792" s="114"/>
      <c r="AS1792" s="114"/>
    </row>
    <row r="1793" spans="1:46" s="190" customFormat="1" ht="15" customHeight="1" x14ac:dyDescent="0.2">
      <c r="A1793" s="104"/>
      <c r="B1793" s="104">
        <f>VLOOKUP(BJB!$F$9:$F$5599,Ctrl!$B$4:$C$399,2,0)</f>
        <v>40</v>
      </c>
      <c r="C1793" s="104">
        <f>VLOOKUP(BJB!$G$9:$G$5599,Ctrl!$E$4:$F$399,2,0)</f>
        <v>3</v>
      </c>
      <c r="D1793" s="219">
        <v>1</v>
      </c>
      <c r="E1793" s="104" t="str">
        <f>VLOOKUP(BJB!$F$9:$F$5599,Ctrl!$B$4:$D$399,3,0)</f>
        <v>IV</v>
      </c>
      <c r="F1793" s="139" t="s">
        <v>10559</v>
      </c>
      <c r="G1793" s="139" t="s">
        <v>3345</v>
      </c>
      <c r="H1793" s="125"/>
      <c r="I1793" s="220" t="e">
        <f>IF(G1792=BJB!#REF!,I1792+1,1)</f>
        <v>#REF!</v>
      </c>
      <c r="J1793" s="912" t="s">
        <v>21878</v>
      </c>
      <c r="K1793" s="121" t="s">
        <v>10903</v>
      </c>
      <c r="L1793" s="104" t="s">
        <v>6477</v>
      </c>
      <c r="M1793" s="104" t="s">
        <v>5003</v>
      </c>
      <c r="N1793" s="120">
        <v>41085</v>
      </c>
      <c r="O1793" s="105">
        <v>100000000</v>
      </c>
      <c r="P1793" s="105" t="s">
        <v>15942</v>
      </c>
      <c r="Q1793" s="120">
        <v>42160</v>
      </c>
      <c r="R1793" s="105">
        <v>38036090</v>
      </c>
      <c r="S1793" s="146" t="s">
        <v>8336</v>
      </c>
      <c r="T1793" s="109">
        <v>42184</v>
      </c>
      <c r="U1793" s="141">
        <v>25198065</v>
      </c>
      <c r="V1793" s="109">
        <v>42184</v>
      </c>
      <c r="W1793" s="141">
        <v>25198065</v>
      </c>
      <c r="X1793" s="141">
        <v>0</v>
      </c>
      <c r="Y1793" s="141">
        <v>0</v>
      </c>
      <c r="Z1793" s="141">
        <v>0</v>
      </c>
      <c r="AA1793" s="114">
        <v>0</v>
      </c>
      <c r="AB1793" s="114"/>
      <c r="AC1793" s="132"/>
      <c r="AD1793" s="141"/>
      <c r="AE1793" s="106">
        <v>0</v>
      </c>
      <c r="AF1793" s="106">
        <v>0</v>
      </c>
      <c r="AG1793" s="106">
        <v>0</v>
      </c>
      <c r="AH1793" s="106"/>
      <c r="AI1793" s="106"/>
      <c r="AJ1793" s="106"/>
      <c r="AK1793" s="106"/>
      <c r="AL1793" s="106"/>
      <c r="AM1793" s="106"/>
      <c r="AN1793" s="114">
        <f t="shared" si="54"/>
        <v>0</v>
      </c>
      <c r="AO1793" s="114">
        <f t="shared" si="55"/>
        <v>25198065</v>
      </c>
      <c r="AP1793" s="114"/>
      <c r="AQ1793" s="114"/>
      <c r="AR1793" s="114"/>
      <c r="AS1793" s="114"/>
    </row>
    <row r="1794" spans="1:46" s="190" customFormat="1" ht="15" customHeight="1" x14ac:dyDescent="0.2">
      <c r="A1794" s="104"/>
      <c r="B1794" s="104">
        <f>VLOOKUP(BJB!$F$9:$F$5599,Ctrl!$B$4:$C$399,2,0)</f>
        <v>40</v>
      </c>
      <c r="C1794" s="104">
        <f>VLOOKUP(BJB!$G$9:$G$5599,Ctrl!$E$4:$F$399,2,0)</f>
        <v>3</v>
      </c>
      <c r="D1794" s="219">
        <v>1</v>
      </c>
      <c r="E1794" s="104" t="str">
        <f>VLOOKUP(BJB!$F$9:$F$5599,Ctrl!$B$4:$D$399,3,0)</f>
        <v>IV</v>
      </c>
      <c r="F1794" s="139" t="s">
        <v>10559</v>
      </c>
      <c r="G1794" s="139" t="s">
        <v>3345</v>
      </c>
      <c r="H1794" s="125">
        <v>1110524000475</v>
      </c>
      <c r="I1794" s="220" t="e">
        <f>IF(G1793=BJB!#REF!,I1793+1,1)</f>
        <v>#REF!</v>
      </c>
      <c r="J1794" s="912" t="s">
        <v>21879</v>
      </c>
      <c r="K1794" s="121" t="s">
        <v>6468</v>
      </c>
      <c r="L1794" s="104" t="s">
        <v>6477</v>
      </c>
      <c r="M1794" s="104" t="s">
        <v>3305</v>
      </c>
      <c r="N1794" s="120">
        <v>40893</v>
      </c>
      <c r="O1794" s="107">
        <v>35000000</v>
      </c>
      <c r="P1794" s="105" t="s">
        <v>15943</v>
      </c>
      <c r="Q1794" s="120">
        <v>41960</v>
      </c>
      <c r="R1794" s="105">
        <v>14379034</v>
      </c>
      <c r="S1794" s="146" t="s">
        <v>6517</v>
      </c>
      <c r="T1794" s="109">
        <v>42051</v>
      </c>
      <c r="U1794" s="118">
        <v>9527781</v>
      </c>
      <c r="V1794" s="109">
        <v>42051</v>
      </c>
      <c r="W1794" s="141">
        <v>9527781</v>
      </c>
      <c r="X1794" s="141">
        <v>0</v>
      </c>
      <c r="Y1794" s="141">
        <v>0</v>
      </c>
      <c r="Z1794" s="141">
        <v>0</v>
      </c>
      <c r="AA1794" s="114">
        <v>3907775</v>
      </c>
      <c r="AB1794" s="223"/>
      <c r="AC1794" s="132"/>
      <c r="AD1794" s="141"/>
      <c r="AE1794" s="106">
        <v>0</v>
      </c>
      <c r="AF1794" s="106">
        <v>0</v>
      </c>
      <c r="AG1794" s="106">
        <v>0</v>
      </c>
      <c r="AH1794" s="114"/>
      <c r="AI1794" s="114"/>
      <c r="AJ1794" s="114"/>
      <c r="AK1794" s="114"/>
      <c r="AL1794" s="114"/>
      <c r="AM1794" s="114"/>
      <c r="AN1794" s="114">
        <f t="shared" si="54"/>
        <v>3907775</v>
      </c>
      <c r="AO1794" s="114">
        <f t="shared" si="55"/>
        <v>5620006</v>
      </c>
      <c r="AP1794" s="114"/>
      <c r="AQ1794" s="114"/>
      <c r="AR1794" s="114"/>
      <c r="AS1794" s="114"/>
    </row>
    <row r="1795" spans="1:46" s="190" customFormat="1" ht="15" customHeight="1" x14ac:dyDescent="0.2">
      <c r="A1795" s="104"/>
      <c r="B1795" s="104">
        <f>VLOOKUP(BJB!$F$9:$F$5599,Ctrl!$B$4:$C$399,2,0)</f>
        <v>40</v>
      </c>
      <c r="C1795" s="104">
        <f>VLOOKUP(BJB!$G$9:$G$5599,Ctrl!$E$4:$F$399,2,0)</f>
        <v>3</v>
      </c>
      <c r="D1795" s="219">
        <v>1</v>
      </c>
      <c r="E1795" s="104" t="str">
        <f>VLOOKUP(BJB!$F$9:$F$5599,Ctrl!$B$4:$D$399,3,0)</f>
        <v>IV</v>
      </c>
      <c r="F1795" s="139" t="s">
        <v>10559</v>
      </c>
      <c r="G1795" s="139" t="s">
        <v>3345</v>
      </c>
      <c r="H1795" s="125"/>
      <c r="I1795" s="220" t="e">
        <f>IF(G1794=BJB!#REF!,I1794+1,1)</f>
        <v>#REF!</v>
      </c>
      <c r="J1795" s="912" t="s">
        <v>21880</v>
      </c>
      <c r="K1795" s="121" t="s">
        <v>6465</v>
      </c>
      <c r="L1795" s="104" t="s">
        <v>6477</v>
      </c>
      <c r="M1795" s="104" t="s">
        <v>5003</v>
      </c>
      <c r="N1795" s="120">
        <v>41085</v>
      </c>
      <c r="O1795" s="107">
        <v>8000000</v>
      </c>
      <c r="P1795" s="105" t="s">
        <v>15944</v>
      </c>
      <c r="Q1795" s="120">
        <v>41991</v>
      </c>
      <c r="R1795" s="105">
        <v>3898555</v>
      </c>
      <c r="S1795" s="146" t="s">
        <v>6517</v>
      </c>
      <c r="T1795" s="109">
        <v>42051</v>
      </c>
      <c r="U1795" s="118">
        <v>2611095</v>
      </c>
      <c r="V1795" s="109">
        <v>42051</v>
      </c>
      <c r="W1795" s="141">
        <v>2611095</v>
      </c>
      <c r="X1795" s="141">
        <v>0</v>
      </c>
      <c r="Y1795" s="141">
        <v>0</v>
      </c>
      <c r="Z1795" s="141">
        <v>0</v>
      </c>
      <c r="AA1795" s="114">
        <v>0</v>
      </c>
      <c r="AB1795" s="223"/>
      <c r="AC1795" s="114"/>
      <c r="AD1795" s="141"/>
      <c r="AE1795" s="106">
        <v>0</v>
      </c>
      <c r="AF1795" s="106">
        <v>0</v>
      </c>
      <c r="AG1795" s="106">
        <v>0</v>
      </c>
      <c r="AH1795" s="114"/>
      <c r="AI1795" s="114"/>
      <c r="AJ1795" s="114"/>
      <c r="AK1795" s="114"/>
      <c r="AL1795" s="114"/>
      <c r="AM1795" s="114"/>
      <c r="AN1795" s="114">
        <f t="shared" si="54"/>
        <v>0</v>
      </c>
      <c r="AO1795" s="114">
        <f t="shared" si="55"/>
        <v>2611095</v>
      </c>
      <c r="AP1795" s="114"/>
      <c r="AQ1795" s="114"/>
      <c r="AR1795" s="114"/>
      <c r="AS1795" s="114"/>
      <c r="AT1795" s="191"/>
    </row>
    <row r="1796" spans="1:46" s="190" customFormat="1" ht="15" customHeight="1" x14ac:dyDescent="0.2">
      <c r="A1796" s="104"/>
      <c r="B1796" s="104">
        <f>VLOOKUP(BJB!$F$9:$F$5599,Ctrl!$B$4:$C$399,2,0)</f>
        <v>40</v>
      </c>
      <c r="C1796" s="104">
        <f>VLOOKUP(BJB!$G$9:$G$5599,Ctrl!$E$4:$F$399,2,0)</f>
        <v>3</v>
      </c>
      <c r="D1796" s="219">
        <v>1</v>
      </c>
      <c r="E1796" s="104" t="str">
        <f>VLOOKUP(BJB!$F$9:$F$5599,Ctrl!$B$4:$D$399,3,0)</f>
        <v>IV</v>
      </c>
      <c r="F1796" s="139" t="s">
        <v>10559</v>
      </c>
      <c r="G1796" s="139" t="s">
        <v>3345</v>
      </c>
      <c r="H1796" s="231" t="s">
        <v>17698</v>
      </c>
      <c r="I1796" s="220" t="e">
        <f>IF(G1795=BJB!#REF!,I1795+1,1)</f>
        <v>#REF!</v>
      </c>
      <c r="J1796" s="891" t="s">
        <v>18342</v>
      </c>
      <c r="K1796" s="121" t="s">
        <v>6466</v>
      </c>
      <c r="L1796" s="104" t="s">
        <v>6477</v>
      </c>
      <c r="M1796" s="104" t="s">
        <v>5996</v>
      </c>
      <c r="N1796" s="120">
        <v>41085</v>
      </c>
      <c r="O1796" s="107">
        <v>50000000</v>
      </c>
      <c r="P1796" s="105" t="s">
        <v>15945</v>
      </c>
      <c r="Q1796" s="120">
        <v>41960</v>
      </c>
      <c r="R1796" s="105">
        <v>34750203</v>
      </c>
      <c r="S1796" s="146" t="s">
        <v>6517</v>
      </c>
      <c r="T1796" s="109">
        <v>42051</v>
      </c>
      <c r="U1796" s="118">
        <v>22810079</v>
      </c>
      <c r="V1796" s="109">
        <v>42051</v>
      </c>
      <c r="W1796" s="141">
        <v>22810079</v>
      </c>
      <c r="X1796" s="141">
        <v>0</v>
      </c>
      <c r="Y1796" s="141">
        <v>0</v>
      </c>
      <c r="Z1796" s="141">
        <v>0</v>
      </c>
      <c r="AA1796" s="114">
        <v>4379082</v>
      </c>
      <c r="AB1796" s="114">
        <v>341431</v>
      </c>
      <c r="AC1796" s="132">
        <v>341431</v>
      </c>
      <c r="AD1796" s="141"/>
      <c r="AE1796" s="106">
        <v>682862</v>
      </c>
      <c r="AF1796" s="106">
        <v>0</v>
      </c>
      <c r="AG1796" s="106">
        <v>341431</v>
      </c>
      <c r="AH1796" s="222"/>
      <c r="AI1796" s="114"/>
      <c r="AJ1796" s="114"/>
      <c r="AK1796" s="114"/>
      <c r="AL1796" s="114"/>
      <c r="AM1796" s="114"/>
      <c r="AN1796" s="114">
        <f t="shared" si="54"/>
        <v>6086237</v>
      </c>
      <c r="AO1796" s="114">
        <f t="shared" si="55"/>
        <v>16723842</v>
      </c>
      <c r="AP1796" s="114"/>
      <c r="AQ1796" s="114"/>
      <c r="AR1796" s="114"/>
      <c r="AS1796" s="114"/>
    </row>
    <row r="1797" spans="1:46" s="190" customFormat="1" ht="15" customHeight="1" x14ac:dyDescent="0.2">
      <c r="A1797" s="104"/>
      <c r="B1797" s="104">
        <f>VLOOKUP(BJB!$F$9:$F$5599,Ctrl!$B$4:$C$399,2,0)</f>
        <v>40</v>
      </c>
      <c r="C1797" s="104">
        <f>VLOOKUP(BJB!$G$9:$G$5599,Ctrl!$E$4:$F$399,2,0)</f>
        <v>3</v>
      </c>
      <c r="D1797" s="219">
        <v>1</v>
      </c>
      <c r="E1797" s="104" t="str">
        <f>VLOOKUP(BJB!$F$9:$F$5599,Ctrl!$B$4:$D$399,3,0)</f>
        <v>IV</v>
      </c>
      <c r="F1797" s="139" t="s">
        <v>10559</v>
      </c>
      <c r="G1797" s="139" t="s">
        <v>3345</v>
      </c>
      <c r="H1797" s="125" t="s">
        <v>19326</v>
      </c>
      <c r="I1797" s="220" t="e">
        <f>IF(G1796=BJB!#REF!,I1796+1,1)</f>
        <v>#REF!</v>
      </c>
      <c r="J1797" s="891" t="s">
        <v>20243</v>
      </c>
      <c r="K1797" s="121" t="s">
        <v>7372</v>
      </c>
      <c r="L1797" s="104" t="s">
        <v>6477</v>
      </c>
      <c r="M1797" s="104" t="s">
        <v>7377</v>
      </c>
      <c r="N1797" s="120">
        <v>41401</v>
      </c>
      <c r="O1797" s="105">
        <v>200000000</v>
      </c>
      <c r="P1797" s="105" t="s">
        <v>15946</v>
      </c>
      <c r="Q1797" s="120">
        <v>41974</v>
      </c>
      <c r="R1797" s="105">
        <v>173856135</v>
      </c>
      <c r="S1797" s="146" t="s">
        <v>7381</v>
      </c>
      <c r="T1797" s="109">
        <v>42081</v>
      </c>
      <c r="U1797" s="141">
        <v>115054008</v>
      </c>
      <c r="V1797" s="109">
        <v>42081</v>
      </c>
      <c r="W1797" s="141">
        <v>115054008</v>
      </c>
      <c r="X1797" s="141">
        <v>0</v>
      </c>
      <c r="Y1797" s="141">
        <v>0</v>
      </c>
      <c r="Z1797" s="141">
        <v>0</v>
      </c>
      <c r="AA1797" s="114">
        <v>0</v>
      </c>
      <c r="AB1797" s="114"/>
      <c r="AC1797" s="132"/>
      <c r="AD1797" s="141"/>
      <c r="AE1797" s="106">
        <v>0</v>
      </c>
      <c r="AF1797" s="106">
        <v>27958889</v>
      </c>
      <c r="AG1797" s="106">
        <v>0</v>
      </c>
      <c r="AH1797" s="141"/>
      <c r="AI1797" s="141"/>
      <c r="AJ1797" s="141"/>
      <c r="AK1797" s="141"/>
      <c r="AL1797" s="141"/>
      <c r="AM1797" s="141"/>
      <c r="AN1797" s="114">
        <f t="shared" si="54"/>
        <v>27958889</v>
      </c>
      <c r="AO1797" s="114">
        <f t="shared" si="55"/>
        <v>87095119</v>
      </c>
      <c r="AP1797" s="114"/>
      <c r="AQ1797" s="114"/>
      <c r="AR1797" s="114"/>
      <c r="AS1797" s="114"/>
    </row>
    <row r="1798" spans="1:46" s="190" customFormat="1" ht="15" customHeight="1" x14ac:dyDescent="0.2">
      <c r="A1798" s="104"/>
      <c r="B1798" s="104">
        <f>VLOOKUP(BJB!$F$9:$F$5599,Ctrl!$B$4:$C$399,2,0)</f>
        <v>40</v>
      </c>
      <c r="C1798" s="104">
        <f>VLOOKUP(BJB!$G$9:$G$5599,Ctrl!$E$4:$F$399,2,0)</f>
        <v>3</v>
      </c>
      <c r="D1798" s="219">
        <v>1</v>
      </c>
      <c r="E1798" s="104" t="str">
        <f>VLOOKUP(BJB!$F$9:$F$5599,Ctrl!$B$4:$D$399,3,0)</f>
        <v>IV</v>
      </c>
      <c r="F1798" s="139" t="s">
        <v>10559</v>
      </c>
      <c r="G1798" s="139" t="s">
        <v>3345</v>
      </c>
      <c r="H1798" s="125"/>
      <c r="I1798" s="220" t="e">
        <f>IF(G1797=BJB!#REF!,I1797+1,1)</f>
        <v>#REF!</v>
      </c>
      <c r="J1798" s="912" t="s">
        <v>21881</v>
      </c>
      <c r="K1798" s="121" t="s">
        <v>311</v>
      </c>
      <c r="L1798" s="104" t="s">
        <v>6477</v>
      </c>
      <c r="M1798" s="104" t="s">
        <v>5003</v>
      </c>
      <c r="N1798" s="120">
        <v>41085</v>
      </c>
      <c r="O1798" s="105">
        <v>50000000</v>
      </c>
      <c r="P1798" s="105" t="s">
        <v>15947</v>
      </c>
      <c r="Q1798" s="120">
        <v>42187</v>
      </c>
      <c r="R1798" s="105">
        <v>12371501</v>
      </c>
      <c r="S1798" s="146" t="s">
        <v>8480</v>
      </c>
      <c r="T1798" s="109">
        <v>42272</v>
      </c>
      <c r="U1798" s="141">
        <v>8140108</v>
      </c>
      <c r="V1798" s="109">
        <v>42272</v>
      </c>
      <c r="W1798" s="141">
        <v>8140108</v>
      </c>
      <c r="X1798" s="141">
        <v>0</v>
      </c>
      <c r="Y1798" s="141">
        <v>0</v>
      </c>
      <c r="Z1798" s="141">
        <v>0</v>
      </c>
      <c r="AA1798" s="114">
        <v>0</v>
      </c>
      <c r="AB1798" s="114"/>
      <c r="AC1798" s="132"/>
      <c r="AD1798" s="141"/>
      <c r="AE1798" s="106">
        <v>0</v>
      </c>
      <c r="AF1798" s="106">
        <v>0</v>
      </c>
      <c r="AG1798" s="106">
        <v>0</v>
      </c>
      <c r="AH1798" s="106"/>
      <c r="AI1798" s="106"/>
      <c r="AJ1798" s="106"/>
      <c r="AK1798" s="106"/>
      <c r="AL1798" s="106"/>
      <c r="AM1798" s="106"/>
      <c r="AN1798" s="114">
        <f t="shared" si="54"/>
        <v>0</v>
      </c>
      <c r="AO1798" s="114">
        <f t="shared" si="55"/>
        <v>8140108</v>
      </c>
      <c r="AP1798" s="114"/>
      <c r="AQ1798" s="114"/>
      <c r="AR1798" s="114"/>
      <c r="AS1798" s="114"/>
      <c r="AT1798" s="191"/>
    </row>
    <row r="1799" spans="1:46" s="190" customFormat="1" ht="15" customHeight="1" x14ac:dyDescent="0.2">
      <c r="A1799" s="104"/>
      <c r="B1799" s="104">
        <f>VLOOKUP(BJB!$F$9:$F$5599,Ctrl!$B$4:$C$399,2,0)</f>
        <v>40</v>
      </c>
      <c r="C1799" s="104">
        <f>VLOOKUP(BJB!$G$9:$G$5599,Ctrl!$E$4:$F$399,2,0)</f>
        <v>1</v>
      </c>
      <c r="D1799" s="219">
        <v>1</v>
      </c>
      <c r="E1799" s="104" t="str">
        <f>VLOOKUP(BJB!$F$9:$F$5599,Ctrl!$B$4:$D$399,3,0)</f>
        <v>IV</v>
      </c>
      <c r="F1799" s="139" t="s">
        <v>10559</v>
      </c>
      <c r="G1799" s="139" t="s">
        <v>3393</v>
      </c>
      <c r="H1799" s="125" t="s">
        <v>6696</v>
      </c>
      <c r="I1799" s="220" t="e">
        <f>IF(G1798=BJB!#REF!,I1798+1,1)</f>
        <v>#REF!</v>
      </c>
      <c r="J1799" s="912" t="s">
        <v>21882</v>
      </c>
      <c r="K1799" s="121" t="s">
        <v>871</v>
      </c>
      <c r="L1799" s="104" t="s">
        <v>6477</v>
      </c>
      <c r="M1799" s="104" t="s">
        <v>5971</v>
      </c>
      <c r="N1799" s="120">
        <v>41162</v>
      </c>
      <c r="O1799" s="107">
        <v>160000000</v>
      </c>
      <c r="P1799" s="105" t="s">
        <v>15948</v>
      </c>
      <c r="Q1799" s="120">
        <v>41975</v>
      </c>
      <c r="R1799" s="105">
        <v>95102236</v>
      </c>
      <c r="S1799" s="146" t="s">
        <v>6515</v>
      </c>
      <c r="T1799" s="109">
        <v>42051</v>
      </c>
      <c r="U1799" s="118">
        <v>63535280</v>
      </c>
      <c r="V1799" s="109">
        <v>42051</v>
      </c>
      <c r="W1799" s="141">
        <v>63535280</v>
      </c>
      <c r="X1799" s="141">
        <v>0</v>
      </c>
      <c r="Y1799" s="141">
        <v>0</v>
      </c>
      <c r="Z1799" s="141">
        <v>0</v>
      </c>
      <c r="AA1799" s="114">
        <v>54004984</v>
      </c>
      <c r="AB1799" s="223"/>
      <c r="AC1799" s="132"/>
      <c r="AD1799" s="141"/>
      <c r="AE1799" s="106">
        <v>0</v>
      </c>
      <c r="AF1799" s="106">
        <v>0</v>
      </c>
      <c r="AG1799" s="106">
        <v>0</v>
      </c>
      <c r="AH1799" s="114"/>
      <c r="AI1799" s="114"/>
      <c r="AJ1799" s="114"/>
      <c r="AK1799" s="114"/>
      <c r="AL1799" s="114"/>
      <c r="AM1799" s="114"/>
      <c r="AN1799" s="114">
        <f t="shared" si="54"/>
        <v>54004984</v>
      </c>
      <c r="AO1799" s="114">
        <f t="shared" si="55"/>
        <v>9530296</v>
      </c>
      <c r="AP1799" s="114"/>
      <c r="AQ1799" s="114"/>
      <c r="AR1799" s="114"/>
      <c r="AS1799" s="114"/>
    </row>
    <row r="1800" spans="1:46" s="190" customFormat="1" ht="15" customHeight="1" x14ac:dyDescent="0.2">
      <c r="A1800" s="104"/>
      <c r="B1800" s="104">
        <f>VLOOKUP(BJB!$F$9:$F$5599,Ctrl!$B$4:$C$399,2,0)</f>
        <v>40</v>
      </c>
      <c r="C1800" s="104">
        <f>VLOOKUP(BJB!$G$9:$G$5599,Ctrl!$E$4:$F$399,2,0)</f>
        <v>1</v>
      </c>
      <c r="D1800" s="219">
        <v>1</v>
      </c>
      <c r="E1800" s="104" t="str">
        <f>VLOOKUP(BJB!$F$9:$F$5599,Ctrl!$B$4:$D$399,3,0)</f>
        <v>IV</v>
      </c>
      <c r="F1800" s="139" t="s">
        <v>10559</v>
      </c>
      <c r="G1800" s="139" t="s">
        <v>3393</v>
      </c>
      <c r="H1800" s="125" t="s">
        <v>7991</v>
      </c>
      <c r="I1800" s="220" t="e">
        <f>IF(G1799=BJB!#REF!,I1799+1,1)</f>
        <v>#REF!</v>
      </c>
      <c r="J1800" s="912" t="s">
        <v>21883</v>
      </c>
      <c r="K1800" s="121" t="s">
        <v>6214</v>
      </c>
      <c r="L1800" s="104" t="s">
        <v>6477</v>
      </c>
      <c r="M1800" s="104" t="s">
        <v>3428</v>
      </c>
      <c r="N1800" s="120">
        <v>41129</v>
      </c>
      <c r="O1800" s="114">
        <v>200000000</v>
      </c>
      <c r="P1800" s="105" t="s">
        <v>15949</v>
      </c>
      <c r="Q1800" s="120">
        <v>41970</v>
      </c>
      <c r="R1800" s="105">
        <v>93712316</v>
      </c>
      <c r="S1800" s="146" t="s">
        <v>6263</v>
      </c>
      <c r="T1800" s="109">
        <v>42031</v>
      </c>
      <c r="U1800" s="114">
        <v>63627912</v>
      </c>
      <c r="V1800" s="109">
        <v>42031</v>
      </c>
      <c r="W1800" s="141">
        <v>63627912</v>
      </c>
      <c r="X1800" s="141">
        <v>0</v>
      </c>
      <c r="Y1800" s="141">
        <v>0</v>
      </c>
      <c r="Z1800" s="141">
        <v>0</v>
      </c>
      <c r="AA1800" s="114">
        <v>63627912</v>
      </c>
      <c r="AB1800" s="223"/>
      <c r="AC1800" s="132"/>
      <c r="AD1800" s="141"/>
      <c r="AE1800" s="106">
        <v>0</v>
      </c>
      <c r="AF1800" s="106">
        <v>0</v>
      </c>
      <c r="AG1800" s="106">
        <v>0</v>
      </c>
      <c r="AH1800" s="114"/>
      <c r="AI1800" s="114"/>
      <c r="AJ1800" s="114"/>
      <c r="AK1800" s="114"/>
      <c r="AL1800" s="114"/>
      <c r="AM1800" s="114"/>
      <c r="AN1800" s="114">
        <f t="shared" si="54"/>
        <v>63627912</v>
      </c>
      <c r="AO1800" s="114">
        <f t="shared" si="55"/>
        <v>0</v>
      </c>
      <c r="AP1800" s="114"/>
      <c r="AQ1800" s="114"/>
      <c r="AR1800" s="114"/>
      <c r="AS1800" s="114"/>
      <c r="AT1800" s="191"/>
    </row>
    <row r="1801" spans="1:46" s="190" customFormat="1" ht="15" customHeight="1" x14ac:dyDescent="0.2">
      <c r="A1801" s="104"/>
      <c r="B1801" s="104">
        <f>VLOOKUP(BJB!$F$9:$F$5599,Ctrl!$B$4:$C$399,2,0)</f>
        <v>40</v>
      </c>
      <c r="C1801" s="104">
        <f>VLOOKUP(BJB!$G$9:$G$5599,Ctrl!$E$4:$F$399,2,0)</f>
        <v>1</v>
      </c>
      <c r="D1801" s="219">
        <v>1</v>
      </c>
      <c r="E1801" s="104" t="str">
        <f>VLOOKUP(BJB!$F$9:$F$5599,Ctrl!$B$4:$D$399,3,0)</f>
        <v>IV</v>
      </c>
      <c r="F1801" s="139" t="s">
        <v>10559</v>
      </c>
      <c r="G1801" s="139" t="s">
        <v>3393</v>
      </c>
      <c r="H1801" s="125"/>
      <c r="I1801" s="220" t="e">
        <f>IF(G1800=BJB!#REF!,I1800+1,1)</f>
        <v>#REF!</v>
      </c>
      <c r="J1801" s="912" t="s">
        <v>21884</v>
      </c>
      <c r="K1801" s="121" t="s">
        <v>3394</v>
      </c>
      <c r="L1801" s="104" t="s">
        <v>6477</v>
      </c>
      <c r="M1801" s="104" t="s">
        <v>3395</v>
      </c>
      <c r="N1801" s="120">
        <v>40413</v>
      </c>
      <c r="O1801" s="114">
        <v>10000000</v>
      </c>
      <c r="P1801" s="105" t="s">
        <v>6222</v>
      </c>
      <c r="Q1801" s="120" t="s">
        <v>6222</v>
      </c>
      <c r="R1801" s="890">
        <v>0</v>
      </c>
      <c r="S1801" s="108" t="s">
        <v>3396</v>
      </c>
      <c r="T1801" s="109">
        <v>40770</v>
      </c>
      <c r="U1801" s="114">
        <v>5437499</v>
      </c>
      <c r="V1801" s="109" t="s">
        <v>6222</v>
      </c>
      <c r="W1801" s="141">
        <v>0</v>
      </c>
      <c r="X1801" s="141">
        <v>0</v>
      </c>
      <c r="Y1801" s="141">
        <v>0</v>
      </c>
      <c r="Z1801" s="141">
        <v>0</v>
      </c>
      <c r="AA1801" s="114">
        <v>0</v>
      </c>
      <c r="AB1801" s="114"/>
      <c r="AC1801" s="114"/>
      <c r="AD1801" s="141"/>
      <c r="AE1801" s="106">
        <v>0</v>
      </c>
      <c r="AF1801" s="106">
        <v>0</v>
      </c>
      <c r="AG1801" s="106">
        <v>0</v>
      </c>
      <c r="AH1801" s="114"/>
      <c r="AI1801" s="114"/>
      <c r="AJ1801" s="114"/>
      <c r="AK1801" s="114"/>
      <c r="AL1801" s="114"/>
      <c r="AM1801" s="114"/>
      <c r="AN1801" s="114">
        <f t="shared" ref="AN1801:AN1864" si="56">SUM(AA1801:AM1801)</f>
        <v>0</v>
      </c>
      <c r="AO1801" s="114">
        <f t="shared" ref="AO1801:AO1864" si="57">IF((U1801-AN1801)&lt;0,ABS(0),(U1801-AN1801))</f>
        <v>5437499</v>
      </c>
      <c r="AP1801" s="114"/>
      <c r="AQ1801" s="114"/>
      <c r="AR1801" s="114"/>
      <c r="AS1801" s="114"/>
    </row>
    <row r="1802" spans="1:46" s="190" customFormat="1" ht="15" customHeight="1" x14ac:dyDescent="0.2">
      <c r="A1802" s="104"/>
      <c r="B1802" s="104">
        <f>VLOOKUP(BJB!$F$9:$F$5599,Ctrl!$B$4:$C$399,2,0)</f>
        <v>40</v>
      </c>
      <c r="C1802" s="104">
        <f>VLOOKUP(BJB!$G$9:$G$5599,Ctrl!$E$4:$F$399,2,0)</f>
        <v>1</v>
      </c>
      <c r="D1802" s="219">
        <v>1</v>
      </c>
      <c r="E1802" s="104" t="str">
        <f>VLOOKUP(BJB!$F$9:$F$5599,Ctrl!$B$4:$D$399,3,0)</f>
        <v>IV</v>
      </c>
      <c r="F1802" s="139" t="s">
        <v>10559</v>
      </c>
      <c r="G1802" s="139" t="s">
        <v>3393</v>
      </c>
      <c r="H1802" s="125">
        <v>1100416000212</v>
      </c>
      <c r="I1802" s="220" t="e">
        <f>IF(G1801=BJB!#REF!,I1801+1,1)</f>
        <v>#REF!</v>
      </c>
      <c r="J1802" s="912" t="s">
        <v>21885</v>
      </c>
      <c r="K1802" s="121" t="s">
        <v>3397</v>
      </c>
      <c r="L1802" s="104" t="s">
        <v>6477</v>
      </c>
      <c r="M1802" s="104" t="s">
        <v>3398</v>
      </c>
      <c r="N1802" s="120">
        <v>40310</v>
      </c>
      <c r="O1802" s="114">
        <v>20000000</v>
      </c>
      <c r="P1802" s="105" t="s">
        <v>6222</v>
      </c>
      <c r="Q1802" s="120" t="s">
        <v>6222</v>
      </c>
      <c r="R1802" s="890">
        <v>0</v>
      </c>
      <c r="S1802" s="108" t="s">
        <v>3396</v>
      </c>
      <c r="T1802" s="109">
        <v>40770</v>
      </c>
      <c r="U1802" s="114">
        <v>10625004</v>
      </c>
      <c r="V1802" s="109" t="s">
        <v>6222</v>
      </c>
      <c r="W1802" s="141">
        <v>0</v>
      </c>
      <c r="X1802" s="141">
        <v>0</v>
      </c>
      <c r="Y1802" s="141">
        <v>0</v>
      </c>
      <c r="Z1802" s="141">
        <v>0</v>
      </c>
      <c r="AA1802" s="114">
        <v>417212</v>
      </c>
      <c r="AB1802" s="114"/>
      <c r="AC1802" s="132"/>
      <c r="AD1802" s="141"/>
      <c r="AE1802" s="106">
        <v>0</v>
      </c>
      <c r="AF1802" s="106">
        <v>0</v>
      </c>
      <c r="AG1802" s="106">
        <v>0</v>
      </c>
      <c r="AH1802" s="114"/>
      <c r="AI1802" s="114"/>
      <c r="AJ1802" s="114"/>
      <c r="AK1802" s="114"/>
      <c r="AL1802" s="114"/>
      <c r="AM1802" s="114"/>
      <c r="AN1802" s="114">
        <f t="shared" si="56"/>
        <v>417212</v>
      </c>
      <c r="AO1802" s="114">
        <f t="shared" si="57"/>
        <v>10207792</v>
      </c>
      <c r="AP1802" s="114"/>
      <c r="AQ1802" s="114"/>
      <c r="AR1802" s="114"/>
      <c r="AS1802" s="114"/>
    </row>
    <row r="1803" spans="1:46" s="190" customFormat="1" ht="15" customHeight="1" x14ac:dyDescent="0.2">
      <c r="A1803" s="104"/>
      <c r="B1803" s="104">
        <f>VLOOKUP(BJB!$F$9:$F$5599,Ctrl!$B$4:$C$399,2,0)</f>
        <v>40</v>
      </c>
      <c r="C1803" s="104">
        <f>VLOOKUP(BJB!$G$9:$G$5599,Ctrl!$E$4:$F$399,2,0)</f>
        <v>1</v>
      </c>
      <c r="D1803" s="219">
        <v>1</v>
      </c>
      <c r="E1803" s="104" t="str">
        <f>VLOOKUP(BJB!$F$9:$F$5599,Ctrl!$B$4:$D$399,3,0)</f>
        <v>IV</v>
      </c>
      <c r="F1803" s="139" t="s">
        <v>10559</v>
      </c>
      <c r="G1803" s="139" t="s">
        <v>3393</v>
      </c>
      <c r="H1803" s="125"/>
      <c r="I1803" s="220" t="e">
        <f>IF(G1802=BJB!#REF!,I1802+1,1)</f>
        <v>#REF!</v>
      </c>
      <c r="J1803" s="912" t="s">
        <v>21886</v>
      </c>
      <c r="K1803" s="121" t="s">
        <v>3399</v>
      </c>
      <c r="L1803" s="104" t="s">
        <v>6477</v>
      </c>
      <c r="M1803" s="104" t="s">
        <v>3400</v>
      </c>
      <c r="N1803" s="120">
        <v>40435</v>
      </c>
      <c r="O1803" s="114">
        <v>25000000</v>
      </c>
      <c r="P1803" s="105" t="s">
        <v>6222</v>
      </c>
      <c r="Q1803" s="120" t="s">
        <v>6222</v>
      </c>
      <c r="R1803" s="890">
        <v>0</v>
      </c>
      <c r="S1803" s="108" t="s">
        <v>3401</v>
      </c>
      <c r="T1803" s="109">
        <v>40815</v>
      </c>
      <c r="U1803" s="114">
        <v>17499998</v>
      </c>
      <c r="V1803" s="109" t="s">
        <v>6222</v>
      </c>
      <c r="W1803" s="141">
        <v>0</v>
      </c>
      <c r="X1803" s="141">
        <v>0</v>
      </c>
      <c r="Y1803" s="141">
        <v>0</v>
      </c>
      <c r="Z1803" s="141">
        <v>0</v>
      </c>
      <c r="AA1803" s="114">
        <v>0</v>
      </c>
      <c r="AB1803" s="114"/>
      <c r="AC1803" s="114"/>
      <c r="AD1803" s="141"/>
      <c r="AE1803" s="106">
        <v>0</v>
      </c>
      <c r="AF1803" s="106">
        <v>0</v>
      </c>
      <c r="AG1803" s="106">
        <v>0</v>
      </c>
      <c r="AH1803" s="114"/>
      <c r="AI1803" s="114"/>
      <c r="AJ1803" s="114"/>
      <c r="AK1803" s="114"/>
      <c r="AL1803" s="114"/>
      <c r="AM1803" s="114"/>
      <c r="AN1803" s="114">
        <f t="shared" si="56"/>
        <v>0</v>
      </c>
      <c r="AO1803" s="114">
        <f t="shared" si="57"/>
        <v>17499998</v>
      </c>
      <c r="AP1803" s="114"/>
      <c r="AQ1803" s="114"/>
      <c r="AR1803" s="114"/>
      <c r="AS1803" s="114"/>
      <c r="AT1803" s="191"/>
    </row>
    <row r="1804" spans="1:46" s="190" customFormat="1" ht="15" customHeight="1" x14ac:dyDescent="0.2">
      <c r="A1804" s="104"/>
      <c r="B1804" s="104">
        <f>VLOOKUP(BJB!$F$9:$F$5599,Ctrl!$B$4:$C$399,2,0)</f>
        <v>40</v>
      </c>
      <c r="C1804" s="104">
        <f>VLOOKUP(BJB!$G$9:$G$5599,Ctrl!$E$4:$F$399,2,0)</f>
        <v>1</v>
      </c>
      <c r="D1804" s="219">
        <v>1</v>
      </c>
      <c r="E1804" s="104" t="str">
        <f>VLOOKUP(BJB!$F$9:$F$5599,Ctrl!$B$4:$D$399,3,0)</f>
        <v>IV</v>
      </c>
      <c r="F1804" s="139" t="s">
        <v>10559</v>
      </c>
      <c r="G1804" s="139" t="s">
        <v>3393</v>
      </c>
      <c r="H1804" s="125"/>
      <c r="I1804" s="220" t="e">
        <f>IF(G1803=BJB!#REF!,I1803+1,1)</f>
        <v>#REF!</v>
      </c>
      <c r="J1804" s="912" t="s">
        <v>21887</v>
      </c>
      <c r="K1804" s="121" t="s">
        <v>3402</v>
      </c>
      <c r="L1804" s="104" t="s">
        <v>6477</v>
      </c>
      <c r="M1804" s="104" t="s">
        <v>3403</v>
      </c>
      <c r="N1804" s="120">
        <v>40459</v>
      </c>
      <c r="O1804" s="114">
        <v>80000000</v>
      </c>
      <c r="P1804" s="105" t="s">
        <v>6222</v>
      </c>
      <c r="Q1804" s="120" t="s">
        <v>6222</v>
      </c>
      <c r="R1804" s="890">
        <v>0</v>
      </c>
      <c r="S1804" s="108" t="s">
        <v>3276</v>
      </c>
      <c r="T1804" s="109">
        <v>40907</v>
      </c>
      <c r="U1804" s="114">
        <v>37978867</v>
      </c>
      <c r="V1804" s="109" t="s">
        <v>6222</v>
      </c>
      <c r="W1804" s="141">
        <v>0</v>
      </c>
      <c r="X1804" s="141">
        <v>0</v>
      </c>
      <c r="Y1804" s="141">
        <v>0</v>
      </c>
      <c r="Z1804" s="141">
        <v>0</v>
      </c>
      <c r="AA1804" s="114">
        <v>0</v>
      </c>
      <c r="AB1804" s="114"/>
      <c r="AC1804" s="114"/>
      <c r="AD1804" s="141"/>
      <c r="AE1804" s="106">
        <v>0</v>
      </c>
      <c r="AF1804" s="106">
        <v>0</v>
      </c>
      <c r="AG1804" s="106">
        <v>0</v>
      </c>
      <c r="AH1804" s="114"/>
      <c r="AI1804" s="114"/>
      <c r="AJ1804" s="114"/>
      <c r="AK1804" s="114"/>
      <c r="AL1804" s="114"/>
      <c r="AM1804" s="114"/>
      <c r="AN1804" s="114">
        <f t="shared" si="56"/>
        <v>0</v>
      </c>
      <c r="AO1804" s="114">
        <f t="shared" si="57"/>
        <v>37978867</v>
      </c>
      <c r="AP1804" s="114"/>
      <c r="AQ1804" s="114"/>
      <c r="AR1804" s="114"/>
      <c r="AS1804" s="114"/>
    </row>
    <row r="1805" spans="1:46" s="190" customFormat="1" ht="15" customHeight="1" x14ac:dyDescent="0.2">
      <c r="A1805" s="104"/>
      <c r="B1805" s="104">
        <f>VLOOKUP(BJB!$F$9:$F$5599,Ctrl!$B$4:$C$399,2,0)</f>
        <v>40</v>
      </c>
      <c r="C1805" s="104">
        <f>VLOOKUP(BJB!$G$9:$G$5599,Ctrl!$E$4:$F$399,2,0)</f>
        <v>1</v>
      </c>
      <c r="D1805" s="219">
        <v>1</v>
      </c>
      <c r="E1805" s="104" t="str">
        <f>VLOOKUP(BJB!$F$9:$F$5599,Ctrl!$B$4:$D$399,3,0)</f>
        <v>IV</v>
      </c>
      <c r="F1805" s="139" t="s">
        <v>10559</v>
      </c>
      <c r="G1805" s="139" t="s">
        <v>3393</v>
      </c>
      <c r="H1805" s="125"/>
      <c r="I1805" s="220" t="e">
        <f>IF(G1804=BJB!#REF!,I1804+1,1)</f>
        <v>#REF!</v>
      </c>
      <c r="J1805" s="912" t="s">
        <v>21888</v>
      </c>
      <c r="K1805" s="121" t="s">
        <v>3297</v>
      </c>
      <c r="L1805" s="104" t="s">
        <v>6477</v>
      </c>
      <c r="M1805" s="104" t="s">
        <v>3298</v>
      </c>
      <c r="N1805" s="120">
        <v>40641</v>
      </c>
      <c r="O1805" s="107">
        <v>50000000</v>
      </c>
      <c r="P1805" s="105" t="s">
        <v>6222</v>
      </c>
      <c r="Q1805" s="120" t="s">
        <v>6222</v>
      </c>
      <c r="R1805" s="890">
        <v>0</v>
      </c>
      <c r="S1805" s="108" t="s">
        <v>7274</v>
      </c>
      <c r="T1805" s="109">
        <v>41060</v>
      </c>
      <c r="U1805" s="106">
        <v>36123694</v>
      </c>
      <c r="V1805" s="109" t="s">
        <v>6222</v>
      </c>
      <c r="W1805" s="141">
        <v>0</v>
      </c>
      <c r="X1805" s="141">
        <v>0</v>
      </c>
      <c r="Y1805" s="141">
        <v>0</v>
      </c>
      <c r="Z1805" s="141">
        <v>0</v>
      </c>
      <c r="AA1805" s="114">
        <v>36123694</v>
      </c>
      <c r="AB1805" s="114"/>
      <c r="AC1805" s="106"/>
      <c r="AD1805" s="141"/>
      <c r="AE1805" s="106">
        <v>0</v>
      </c>
      <c r="AF1805" s="106">
        <v>0</v>
      </c>
      <c r="AG1805" s="106">
        <v>0</v>
      </c>
      <c r="AH1805" s="106"/>
      <c r="AI1805" s="106"/>
      <c r="AJ1805" s="106"/>
      <c r="AK1805" s="106"/>
      <c r="AL1805" s="106"/>
      <c r="AM1805" s="106"/>
      <c r="AN1805" s="114">
        <f t="shared" si="56"/>
        <v>36123694</v>
      </c>
      <c r="AO1805" s="114">
        <f t="shared" si="57"/>
        <v>0</v>
      </c>
      <c r="AP1805" s="114"/>
      <c r="AQ1805" s="114"/>
      <c r="AR1805" s="114"/>
      <c r="AS1805" s="114"/>
    </row>
    <row r="1806" spans="1:46" s="190" customFormat="1" ht="15" customHeight="1" x14ac:dyDescent="0.2">
      <c r="A1806" s="104"/>
      <c r="B1806" s="104">
        <f>VLOOKUP(BJB!$F$9:$F$5599,Ctrl!$B$4:$C$399,2,0)</f>
        <v>40</v>
      </c>
      <c r="C1806" s="104">
        <f>VLOOKUP(BJB!$G$9:$G$5599,Ctrl!$E$4:$F$399,2,0)</f>
        <v>1</v>
      </c>
      <c r="D1806" s="219">
        <v>1</v>
      </c>
      <c r="E1806" s="104" t="str">
        <f>VLOOKUP(BJB!$F$9:$F$5599,Ctrl!$B$4:$D$399,3,0)</f>
        <v>IV</v>
      </c>
      <c r="F1806" s="139" t="s">
        <v>10559</v>
      </c>
      <c r="G1806" s="139" t="s">
        <v>3393</v>
      </c>
      <c r="H1806" s="125"/>
      <c r="I1806" s="220" t="e">
        <f>IF(G1805=BJB!#REF!,I1805+1,1)</f>
        <v>#REF!</v>
      </c>
      <c r="J1806" s="912" t="s">
        <v>21889</v>
      </c>
      <c r="K1806" s="121" t="s">
        <v>2452</v>
      </c>
      <c r="L1806" s="104" t="s">
        <v>6477</v>
      </c>
      <c r="M1806" s="104" t="s">
        <v>3404</v>
      </c>
      <c r="N1806" s="120">
        <v>40700</v>
      </c>
      <c r="O1806" s="114">
        <v>10000000</v>
      </c>
      <c r="P1806" s="105" t="s">
        <v>15950</v>
      </c>
      <c r="Q1806" s="120">
        <v>41093</v>
      </c>
      <c r="R1806" s="105">
        <v>6691472</v>
      </c>
      <c r="S1806" s="108" t="s">
        <v>7268</v>
      </c>
      <c r="T1806" s="109">
        <v>41120</v>
      </c>
      <c r="U1806" s="106">
        <v>4684030</v>
      </c>
      <c r="V1806" s="109">
        <v>41120</v>
      </c>
      <c r="W1806" s="141">
        <v>4684030</v>
      </c>
      <c r="X1806" s="141">
        <v>0</v>
      </c>
      <c r="Y1806" s="141">
        <v>0</v>
      </c>
      <c r="Z1806" s="141">
        <v>0</v>
      </c>
      <c r="AA1806" s="114">
        <v>0</v>
      </c>
      <c r="AB1806" s="114"/>
      <c r="AC1806" s="106"/>
      <c r="AD1806" s="141"/>
      <c r="AE1806" s="106">
        <v>0</v>
      </c>
      <c r="AF1806" s="106">
        <v>0</v>
      </c>
      <c r="AG1806" s="106">
        <v>0</v>
      </c>
      <c r="AH1806" s="106"/>
      <c r="AI1806" s="106"/>
      <c r="AJ1806" s="106"/>
      <c r="AK1806" s="106"/>
      <c r="AL1806" s="106"/>
      <c r="AM1806" s="106"/>
      <c r="AN1806" s="114">
        <f t="shared" si="56"/>
        <v>0</v>
      </c>
      <c r="AO1806" s="114">
        <f t="shared" si="57"/>
        <v>4684030</v>
      </c>
      <c r="AP1806" s="114"/>
      <c r="AQ1806" s="114"/>
      <c r="AR1806" s="114"/>
      <c r="AS1806" s="114"/>
      <c r="AT1806" s="233"/>
    </row>
    <row r="1807" spans="1:46" s="190" customFormat="1" ht="15" customHeight="1" x14ac:dyDescent="0.2">
      <c r="A1807" s="104"/>
      <c r="B1807" s="104">
        <f>VLOOKUP(BJB!$F$9:$F$5599,Ctrl!$B$4:$C$399,2,0)</f>
        <v>40</v>
      </c>
      <c r="C1807" s="104">
        <f>VLOOKUP(BJB!$G$9:$G$5599,Ctrl!$E$4:$F$399,2,0)</f>
        <v>1</v>
      </c>
      <c r="D1807" s="219">
        <v>1</v>
      </c>
      <c r="E1807" s="104" t="str">
        <f>VLOOKUP(BJB!$F$9:$F$5599,Ctrl!$B$4:$D$399,3,0)</f>
        <v>IV</v>
      </c>
      <c r="F1807" s="139" t="s">
        <v>10559</v>
      </c>
      <c r="G1807" s="139" t="s">
        <v>3393</v>
      </c>
      <c r="H1807" s="125"/>
      <c r="I1807" s="220" t="e">
        <f>IF(G1806=BJB!#REF!,I1806+1,1)</f>
        <v>#REF!</v>
      </c>
      <c r="J1807" s="912" t="s">
        <v>21890</v>
      </c>
      <c r="K1807" s="121" t="s">
        <v>3405</v>
      </c>
      <c r="L1807" s="104" t="s">
        <v>6477</v>
      </c>
      <c r="M1807" s="104" t="s">
        <v>3406</v>
      </c>
      <c r="N1807" s="120">
        <v>40641</v>
      </c>
      <c r="O1807" s="114">
        <v>40000000</v>
      </c>
      <c r="P1807" s="105" t="s">
        <v>15951</v>
      </c>
      <c r="Q1807" s="120">
        <v>41065</v>
      </c>
      <c r="R1807" s="105">
        <v>34066897</v>
      </c>
      <c r="S1807" s="108" t="s">
        <v>7268</v>
      </c>
      <c r="T1807" s="109">
        <v>41120</v>
      </c>
      <c r="U1807" s="106">
        <v>23846828</v>
      </c>
      <c r="V1807" s="109">
        <v>41120</v>
      </c>
      <c r="W1807" s="141">
        <v>23846828</v>
      </c>
      <c r="X1807" s="141">
        <v>0</v>
      </c>
      <c r="Y1807" s="141">
        <v>0</v>
      </c>
      <c r="Z1807" s="141">
        <v>0</v>
      </c>
      <c r="AA1807" s="114">
        <v>0</v>
      </c>
      <c r="AB1807" s="114"/>
      <c r="AC1807" s="106"/>
      <c r="AD1807" s="141"/>
      <c r="AE1807" s="106">
        <v>0</v>
      </c>
      <c r="AF1807" s="106">
        <v>0</v>
      </c>
      <c r="AG1807" s="106">
        <v>0</v>
      </c>
      <c r="AH1807" s="106"/>
      <c r="AI1807" s="106"/>
      <c r="AJ1807" s="106"/>
      <c r="AK1807" s="106"/>
      <c r="AL1807" s="106"/>
      <c r="AM1807" s="106"/>
      <c r="AN1807" s="114">
        <f t="shared" si="56"/>
        <v>0</v>
      </c>
      <c r="AO1807" s="114">
        <f t="shared" si="57"/>
        <v>23846828</v>
      </c>
      <c r="AP1807" s="114"/>
      <c r="AQ1807" s="114"/>
      <c r="AR1807" s="114"/>
      <c r="AS1807" s="114"/>
    </row>
    <row r="1808" spans="1:46" s="191" customFormat="1" ht="15" customHeight="1" x14ac:dyDescent="0.2">
      <c r="A1808" s="104"/>
      <c r="B1808" s="104">
        <f>VLOOKUP(BJB!$F$9:$F$5599,Ctrl!$B$4:$C$399,2,0)</f>
        <v>40</v>
      </c>
      <c r="C1808" s="104">
        <f>VLOOKUP(BJB!$G$9:$G$5599,Ctrl!$E$4:$F$399,2,0)</f>
        <v>1</v>
      </c>
      <c r="D1808" s="219">
        <v>1</v>
      </c>
      <c r="E1808" s="104" t="str">
        <f>VLOOKUP(BJB!$F$9:$F$5599,Ctrl!$B$4:$D$399,3,0)</f>
        <v>IV</v>
      </c>
      <c r="F1808" s="139" t="s">
        <v>10559</v>
      </c>
      <c r="G1808" s="139" t="s">
        <v>3393</v>
      </c>
      <c r="H1808" s="125"/>
      <c r="I1808" s="220" t="e">
        <f>IF(G1807=BJB!#REF!,I1807+1,1)</f>
        <v>#REF!</v>
      </c>
      <c r="J1808" s="912" t="s">
        <v>21891</v>
      </c>
      <c r="K1808" s="121" t="s">
        <v>3407</v>
      </c>
      <c r="L1808" s="104" t="s">
        <v>6477</v>
      </c>
      <c r="M1808" s="104" t="s">
        <v>3408</v>
      </c>
      <c r="N1808" s="120">
        <v>40336</v>
      </c>
      <c r="O1808" s="114">
        <v>8000000</v>
      </c>
      <c r="P1808" s="105" t="s">
        <v>15952</v>
      </c>
      <c r="Q1808" s="120">
        <v>41033</v>
      </c>
      <c r="R1808" s="105">
        <v>2400008</v>
      </c>
      <c r="S1808" s="108" t="s">
        <v>7268</v>
      </c>
      <c r="T1808" s="109">
        <v>41120</v>
      </c>
      <c r="U1808" s="106">
        <v>1800006</v>
      </c>
      <c r="V1808" s="109">
        <v>41120</v>
      </c>
      <c r="W1808" s="141">
        <v>1800006</v>
      </c>
      <c r="X1808" s="141">
        <v>0</v>
      </c>
      <c r="Y1808" s="141">
        <v>0</v>
      </c>
      <c r="Z1808" s="141">
        <v>0</v>
      </c>
      <c r="AA1808" s="114">
        <v>0</v>
      </c>
      <c r="AB1808" s="114"/>
      <c r="AC1808" s="106"/>
      <c r="AD1808" s="141"/>
      <c r="AE1808" s="106">
        <v>0</v>
      </c>
      <c r="AF1808" s="106">
        <v>0</v>
      </c>
      <c r="AG1808" s="106">
        <v>0</v>
      </c>
      <c r="AH1808" s="106"/>
      <c r="AI1808" s="106"/>
      <c r="AJ1808" s="106"/>
      <c r="AK1808" s="106"/>
      <c r="AL1808" s="106"/>
      <c r="AM1808" s="106"/>
      <c r="AN1808" s="114">
        <f t="shared" si="56"/>
        <v>0</v>
      </c>
      <c r="AO1808" s="114">
        <f t="shared" si="57"/>
        <v>1800006</v>
      </c>
      <c r="AP1808" s="114"/>
      <c r="AQ1808" s="114"/>
      <c r="AR1808" s="114"/>
      <c r="AS1808" s="114"/>
    </row>
    <row r="1809" spans="1:46" s="190" customFormat="1" ht="15" customHeight="1" x14ac:dyDescent="0.2">
      <c r="A1809" s="104"/>
      <c r="B1809" s="104">
        <f>VLOOKUP(BJB!$F$9:$F$5599,Ctrl!$B$4:$C$399,2,0)</f>
        <v>40</v>
      </c>
      <c r="C1809" s="104">
        <f>VLOOKUP(BJB!$G$9:$G$5599,Ctrl!$E$4:$F$399,2,0)</f>
        <v>1</v>
      </c>
      <c r="D1809" s="219">
        <v>1</v>
      </c>
      <c r="E1809" s="104" t="str">
        <f>VLOOKUP(BJB!$F$9:$F$5599,Ctrl!$B$4:$D$399,3,0)</f>
        <v>IV</v>
      </c>
      <c r="F1809" s="139" t="s">
        <v>10559</v>
      </c>
      <c r="G1809" s="139" t="s">
        <v>3393</v>
      </c>
      <c r="H1809" s="125"/>
      <c r="I1809" s="220" t="e">
        <f>IF(G1808=BJB!#REF!,I1808+1,1)</f>
        <v>#REF!</v>
      </c>
      <c r="J1809" s="912" t="s">
        <v>21892</v>
      </c>
      <c r="K1809" s="121" t="s">
        <v>3409</v>
      </c>
      <c r="L1809" s="104" t="s">
        <v>6477</v>
      </c>
      <c r="M1809" s="104" t="s">
        <v>3406</v>
      </c>
      <c r="N1809" s="120">
        <v>40641</v>
      </c>
      <c r="O1809" s="114">
        <v>60000000</v>
      </c>
      <c r="P1809" s="105" t="s">
        <v>15953</v>
      </c>
      <c r="Q1809" s="120">
        <v>41080</v>
      </c>
      <c r="R1809" s="105">
        <v>53129312</v>
      </c>
      <c r="S1809" s="108" t="s">
        <v>7268</v>
      </c>
      <c r="T1809" s="109">
        <v>41120</v>
      </c>
      <c r="U1809" s="106">
        <v>37190516</v>
      </c>
      <c r="V1809" s="109">
        <v>41120</v>
      </c>
      <c r="W1809" s="141">
        <v>37190516</v>
      </c>
      <c r="X1809" s="141">
        <v>0</v>
      </c>
      <c r="Y1809" s="141">
        <v>0</v>
      </c>
      <c r="Z1809" s="141">
        <v>0</v>
      </c>
      <c r="AA1809" s="114">
        <v>0</v>
      </c>
      <c r="AB1809" s="114"/>
      <c r="AC1809" s="106"/>
      <c r="AD1809" s="141"/>
      <c r="AE1809" s="106">
        <v>0</v>
      </c>
      <c r="AF1809" s="106">
        <v>0</v>
      </c>
      <c r="AG1809" s="106">
        <v>0</v>
      </c>
      <c r="AH1809" s="106"/>
      <c r="AI1809" s="106"/>
      <c r="AJ1809" s="106"/>
      <c r="AK1809" s="106"/>
      <c r="AL1809" s="106"/>
      <c r="AM1809" s="106"/>
      <c r="AN1809" s="114">
        <f t="shared" si="56"/>
        <v>0</v>
      </c>
      <c r="AO1809" s="114">
        <f t="shared" si="57"/>
        <v>37190516</v>
      </c>
      <c r="AP1809" s="114"/>
      <c r="AQ1809" s="114"/>
      <c r="AR1809" s="114"/>
      <c r="AS1809" s="114"/>
      <c r="AT1809" s="191"/>
    </row>
    <row r="1810" spans="1:46" s="190" customFormat="1" ht="15" customHeight="1" x14ac:dyDescent="0.2">
      <c r="A1810" s="104"/>
      <c r="B1810" s="104">
        <f>VLOOKUP(BJB!$F$9:$F$5599,Ctrl!$B$4:$C$399,2,0)</f>
        <v>40</v>
      </c>
      <c r="C1810" s="104">
        <f>VLOOKUP(BJB!$G$9:$G$5599,Ctrl!$E$4:$F$399,2,0)</f>
        <v>1</v>
      </c>
      <c r="D1810" s="219">
        <v>1</v>
      </c>
      <c r="E1810" s="104" t="str">
        <f>VLOOKUP(BJB!$F$9:$F$5599,Ctrl!$B$4:$D$399,3,0)</f>
        <v>IV</v>
      </c>
      <c r="F1810" s="139" t="s">
        <v>10559</v>
      </c>
      <c r="G1810" s="139" t="s">
        <v>3393</v>
      </c>
      <c r="H1810" s="125"/>
      <c r="I1810" s="220" t="e">
        <f>IF(G1809=BJB!#REF!,I1809+1,1)</f>
        <v>#REF!</v>
      </c>
      <c r="J1810" s="912" t="s">
        <v>21893</v>
      </c>
      <c r="K1810" s="121" t="s">
        <v>3410</v>
      </c>
      <c r="L1810" s="104" t="s">
        <v>6477</v>
      </c>
      <c r="M1810" s="104" t="s">
        <v>3406</v>
      </c>
      <c r="N1810" s="120">
        <v>40641</v>
      </c>
      <c r="O1810" s="114">
        <v>50000000</v>
      </c>
      <c r="P1810" s="105" t="s">
        <v>15954</v>
      </c>
      <c r="Q1810" s="120">
        <v>41093</v>
      </c>
      <c r="R1810" s="105">
        <v>33636878</v>
      </c>
      <c r="S1810" s="108" t="s">
        <v>7268</v>
      </c>
      <c r="T1810" s="109">
        <v>41120</v>
      </c>
      <c r="U1810" s="106">
        <v>23545815</v>
      </c>
      <c r="V1810" s="109">
        <v>41120</v>
      </c>
      <c r="W1810" s="141">
        <v>23545815</v>
      </c>
      <c r="X1810" s="141">
        <v>0</v>
      </c>
      <c r="Y1810" s="141">
        <v>0</v>
      </c>
      <c r="Z1810" s="141">
        <v>0</v>
      </c>
      <c r="AA1810" s="114">
        <v>0</v>
      </c>
      <c r="AB1810" s="114"/>
      <c r="AC1810" s="106"/>
      <c r="AD1810" s="141"/>
      <c r="AE1810" s="106">
        <v>0</v>
      </c>
      <c r="AF1810" s="106">
        <v>0</v>
      </c>
      <c r="AG1810" s="106">
        <v>0</v>
      </c>
      <c r="AH1810" s="106"/>
      <c r="AI1810" s="106"/>
      <c r="AJ1810" s="106"/>
      <c r="AK1810" s="106"/>
      <c r="AL1810" s="106"/>
      <c r="AM1810" s="106"/>
      <c r="AN1810" s="114">
        <f t="shared" si="56"/>
        <v>0</v>
      </c>
      <c r="AO1810" s="114">
        <f t="shared" si="57"/>
        <v>23545815</v>
      </c>
      <c r="AP1810" s="114"/>
      <c r="AQ1810" s="114"/>
      <c r="AR1810" s="114"/>
      <c r="AS1810" s="114"/>
      <c r="AT1810" s="191"/>
    </row>
    <row r="1811" spans="1:46" s="190" customFormat="1" ht="15" customHeight="1" x14ac:dyDescent="0.2">
      <c r="A1811" s="104"/>
      <c r="B1811" s="104">
        <f>VLOOKUP(BJB!$F$9:$F$5599,Ctrl!$B$4:$C$399,2,0)</f>
        <v>40</v>
      </c>
      <c r="C1811" s="104">
        <f>VLOOKUP(BJB!$G$9:$G$5599,Ctrl!$E$4:$F$399,2,0)</f>
        <v>1</v>
      </c>
      <c r="D1811" s="219">
        <v>1</v>
      </c>
      <c r="E1811" s="104" t="str">
        <f>VLOOKUP(BJB!$F$9:$F$5599,Ctrl!$B$4:$D$399,3,0)</f>
        <v>IV</v>
      </c>
      <c r="F1811" s="139" t="s">
        <v>10559</v>
      </c>
      <c r="G1811" s="139" t="s">
        <v>3393</v>
      </c>
      <c r="H1811" s="125"/>
      <c r="I1811" s="220" t="e">
        <f>IF(G1810=BJB!#REF!,I1810+1,1)</f>
        <v>#REF!</v>
      </c>
      <c r="J1811" s="912" t="s">
        <v>21894</v>
      </c>
      <c r="K1811" s="121" t="s">
        <v>3411</v>
      </c>
      <c r="L1811" s="104" t="s">
        <v>6477</v>
      </c>
      <c r="M1811" s="104" t="s">
        <v>3412</v>
      </c>
      <c r="N1811" s="120">
        <v>40732</v>
      </c>
      <c r="O1811" s="114">
        <v>30000000</v>
      </c>
      <c r="P1811" s="105" t="s">
        <v>15955</v>
      </c>
      <c r="Q1811" s="120">
        <v>41093</v>
      </c>
      <c r="R1811" s="105">
        <v>20667531</v>
      </c>
      <c r="S1811" s="108" t="s">
        <v>7268</v>
      </c>
      <c r="T1811" s="109">
        <v>41120</v>
      </c>
      <c r="U1811" s="106">
        <v>14467272</v>
      </c>
      <c r="V1811" s="109">
        <v>41120</v>
      </c>
      <c r="W1811" s="141">
        <v>14467272</v>
      </c>
      <c r="X1811" s="141">
        <v>0</v>
      </c>
      <c r="Y1811" s="141">
        <v>0</v>
      </c>
      <c r="Z1811" s="141">
        <v>0</v>
      </c>
      <c r="AA1811" s="114">
        <v>0</v>
      </c>
      <c r="AB1811" s="114"/>
      <c r="AC1811" s="106"/>
      <c r="AD1811" s="141"/>
      <c r="AE1811" s="106">
        <v>0</v>
      </c>
      <c r="AF1811" s="106">
        <v>0</v>
      </c>
      <c r="AG1811" s="106">
        <v>0</v>
      </c>
      <c r="AH1811" s="106"/>
      <c r="AI1811" s="106"/>
      <c r="AJ1811" s="106"/>
      <c r="AK1811" s="106"/>
      <c r="AL1811" s="106"/>
      <c r="AM1811" s="106"/>
      <c r="AN1811" s="114">
        <f t="shared" si="56"/>
        <v>0</v>
      </c>
      <c r="AO1811" s="114">
        <f t="shared" si="57"/>
        <v>14467272</v>
      </c>
      <c r="AP1811" s="114"/>
      <c r="AQ1811" s="114"/>
      <c r="AR1811" s="114"/>
      <c r="AS1811" s="114"/>
      <c r="AT1811" s="191"/>
    </row>
    <row r="1812" spans="1:46" s="190" customFormat="1" ht="15" customHeight="1" x14ac:dyDescent="0.2">
      <c r="A1812" s="104"/>
      <c r="B1812" s="104">
        <f>VLOOKUP(BJB!$F$9:$F$5599,Ctrl!$B$4:$C$399,2,0)</f>
        <v>40</v>
      </c>
      <c r="C1812" s="104">
        <f>VLOOKUP(BJB!$G$9:$G$5599,Ctrl!$E$4:$F$399,2,0)</f>
        <v>1</v>
      </c>
      <c r="D1812" s="219">
        <v>1</v>
      </c>
      <c r="E1812" s="104" t="str">
        <f>VLOOKUP(BJB!$F$9:$F$5599,Ctrl!$B$4:$D$399,3,0)</f>
        <v>IV</v>
      </c>
      <c r="F1812" s="139" t="s">
        <v>10559</v>
      </c>
      <c r="G1812" s="139" t="s">
        <v>3393</v>
      </c>
      <c r="H1812" s="125"/>
      <c r="I1812" s="220" t="e">
        <f>IF(G1811=BJB!#REF!,I1811+1,1)</f>
        <v>#REF!</v>
      </c>
      <c r="J1812" s="912" t="s">
        <v>21895</v>
      </c>
      <c r="K1812" s="121" t="s">
        <v>3413</v>
      </c>
      <c r="L1812" s="104" t="s">
        <v>6477</v>
      </c>
      <c r="M1812" s="104" t="s">
        <v>3398</v>
      </c>
      <c r="N1812" s="120">
        <v>40310</v>
      </c>
      <c r="O1812" s="114">
        <v>25000000</v>
      </c>
      <c r="P1812" s="105" t="s">
        <v>15956</v>
      </c>
      <c r="Q1812" s="120">
        <v>41093</v>
      </c>
      <c r="R1812" s="105">
        <v>9660565</v>
      </c>
      <c r="S1812" s="108" t="s">
        <v>3414</v>
      </c>
      <c r="T1812" s="109">
        <v>41152</v>
      </c>
      <c r="U1812" s="114">
        <v>7245424</v>
      </c>
      <c r="V1812" s="109">
        <v>41152</v>
      </c>
      <c r="W1812" s="141">
        <v>7245424</v>
      </c>
      <c r="X1812" s="141">
        <v>0</v>
      </c>
      <c r="Y1812" s="141">
        <v>0</v>
      </c>
      <c r="Z1812" s="141">
        <v>0</v>
      </c>
      <c r="AA1812" s="114">
        <v>0</v>
      </c>
      <c r="AB1812" s="114"/>
      <c r="AC1812" s="114"/>
      <c r="AD1812" s="141"/>
      <c r="AE1812" s="106">
        <v>0</v>
      </c>
      <c r="AF1812" s="106">
        <v>0</v>
      </c>
      <c r="AG1812" s="106">
        <v>0</v>
      </c>
      <c r="AH1812" s="114"/>
      <c r="AI1812" s="114"/>
      <c r="AJ1812" s="114"/>
      <c r="AK1812" s="114"/>
      <c r="AL1812" s="114"/>
      <c r="AM1812" s="114"/>
      <c r="AN1812" s="114">
        <f t="shared" si="56"/>
        <v>0</v>
      </c>
      <c r="AO1812" s="114">
        <f t="shared" si="57"/>
        <v>7245424</v>
      </c>
      <c r="AP1812" s="114"/>
      <c r="AQ1812" s="114"/>
      <c r="AR1812" s="114"/>
      <c r="AS1812" s="114"/>
      <c r="AT1812" s="191"/>
    </row>
    <row r="1813" spans="1:46" s="190" customFormat="1" ht="15" customHeight="1" x14ac:dyDescent="0.2">
      <c r="A1813" s="104"/>
      <c r="B1813" s="104">
        <f>VLOOKUP(BJB!$F$9:$F$5599,Ctrl!$B$4:$C$399,2,0)</f>
        <v>40</v>
      </c>
      <c r="C1813" s="104">
        <f>VLOOKUP(BJB!$G$9:$G$5599,Ctrl!$E$4:$F$399,2,0)</f>
        <v>1</v>
      </c>
      <c r="D1813" s="219">
        <v>1</v>
      </c>
      <c r="E1813" s="104" t="str">
        <f>VLOOKUP(BJB!$F$9:$F$5599,Ctrl!$B$4:$D$399,3,0)</f>
        <v>IV</v>
      </c>
      <c r="F1813" s="139" t="s">
        <v>10559</v>
      </c>
      <c r="G1813" s="139" t="s">
        <v>3393</v>
      </c>
      <c r="H1813" s="125"/>
      <c r="I1813" s="220" t="e">
        <f>IF(G1812=BJB!#REF!,I1812+1,1)</f>
        <v>#REF!</v>
      </c>
      <c r="J1813" s="912" t="s">
        <v>21896</v>
      </c>
      <c r="K1813" s="121" t="s">
        <v>3415</v>
      </c>
      <c r="L1813" s="104" t="s">
        <v>6477</v>
      </c>
      <c r="M1813" s="104" t="s">
        <v>3416</v>
      </c>
      <c r="N1813" s="120">
        <v>40494</v>
      </c>
      <c r="O1813" s="114">
        <v>100000000</v>
      </c>
      <c r="P1813" s="105" t="s">
        <v>15957</v>
      </c>
      <c r="Q1813" s="120">
        <v>41093</v>
      </c>
      <c r="R1813" s="105">
        <v>112100438</v>
      </c>
      <c r="S1813" s="108" t="s">
        <v>3414</v>
      </c>
      <c r="T1813" s="109">
        <v>41152</v>
      </c>
      <c r="U1813" s="114">
        <v>75000000</v>
      </c>
      <c r="V1813" s="109">
        <v>41152</v>
      </c>
      <c r="W1813" s="141">
        <v>75000000</v>
      </c>
      <c r="X1813" s="141">
        <v>0</v>
      </c>
      <c r="Y1813" s="141">
        <v>0</v>
      </c>
      <c r="Z1813" s="141">
        <v>0</v>
      </c>
      <c r="AA1813" s="114">
        <v>0</v>
      </c>
      <c r="AB1813" s="114"/>
      <c r="AC1813" s="114"/>
      <c r="AD1813" s="141"/>
      <c r="AE1813" s="106">
        <v>0</v>
      </c>
      <c r="AF1813" s="106">
        <v>0</v>
      </c>
      <c r="AG1813" s="106">
        <v>0</v>
      </c>
      <c r="AH1813" s="114"/>
      <c r="AI1813" s="114"/>
      <c r="AJ1813" s="114"/>
      <c r="AK1813" s="114"/>
      <c r="AL1813" s="114"/>
      <c r="AM1813" s="114"/>
      <c r="AN1813" s="114">
        <f t="shared" si="56"/>
        <v>0</v>
      </c>
      <c r="AO1813" s="114">
        <f t="shared" si="57"/>
        <v>75000000</v>
      </c>
      <c r="AP1813" s="114"/>
      <c r="AQ1813" s="114"/>
      <c r="AR1813" s="114"/>
      <c r="AS1813" s="114"/>
    </row>
    <row r="1814" spans="1:46" s="190" customFormat="1" ht="15" customHeight="1" x14ac:dyDescent="0.2">
      <c r="A1814" s="104"/>
      <c r="B1814" s="104">
        <f>VLOOKUP(BJB!$F$9:$F$5599,Ctrl!$B$4:$C$399,2,0)</f>
        <v>40</v>
      </c>
      <c r="C1814" s="104">
        <f>VLOOKUP(BJB!$G$9:$G$5599,Ctrl!$E$4:$F$399,2,0)</f>
        <v>1</v>
      </c>
      <c r="D1814" s="219">
        <v>1</v>
      </c>
      <c r="E1814" s="104" t="str">
        <f>VLOOKUP(BJB!$F$9:$F$5599,Ctrl!$B$4:$D$399,3,0)</f>
        <v>IV</v>
      </c>
      <c r="F1814" s="139" t="s">
        <v>10559</v>
      </c>
      <c r="G1814" s="139" t="s">
        <v>3393</v>
      </c>
      <c r="H1814" s="125"/>
      <c r="I1814" s="220" t="e">
        <f>IF(G1813=BJB!#REF!,I1813+1,1)</f>
        <v>#REF!</v>
      </c>
      <c r="J1814" s="912" t="s">
        <v>21897</v>
      </c>
      <c r="K1814" s="121" t="s">
        <v>2962</v>
      </c>
      <c r="L1814" s="104" t="s">
        <v>6477</v>
      </c>
      <c r="M1814" s="104" t="s">
        <v>3395</v>
      </c>
      <c r="N1814" s="120">
        <v>40413</v>
      </c>
      <c r="O1814" s="114">
        <v>100000000</v>
      </c>
      <c r="P1814" s="105" t="s">
        <v>15958</v>
      </c>
      <c r="Q1814" s="120">
        <v>41093</v>
      </c>
      <c r="R1814" s="105">
        <v>96828392</v>
      </c>
      <c r="S1814" s="108" t="s">
        <v>3414</v>
      </c>
      <c r="T1814" s="109">
        <v>41152</v>
      </c>
      <c r="U1814" s="114">
        <v>72621294</v>
      </c>
      <c r="V1814" s="109">
        <v>41152</v>
      </c>
      <c r="W1814" s="141">
        <v>72621294</v>
      </c>
      <c r="X1814" s="141">
        <v>0</v>
      </c>
      <c r="Y1814" s="141">
        <v>0</v>
      </c>
      <c r="Z1814" s="141">
        <v>0</v>
      </c>
      <c r="AA1814" s="114">
        <v>0</v>
      </c>
      <c r="AB1814" s="114"/>
      <c r="AC1814" s="114"/>
      <c r="AD1814" s="141"/>
      <c r="AE1814" s="106">
        <v>0</v>
      </c>
      <c r="AF1814" s="106">
        <v>0</v>
      </c>
      <c r="AG1814" s="106">
        <v>0</v>
      </c>
      <c r="AH1814" s="114"/>
      <c r="AI1814" s="114"/>
      <c r="AJ1814" s="114"/>
      <c r="AK1814" s="114"/>
      <c r="AL1814" s="114"/>
      <c r="AM1814" s="114"/>
      <c r="AN1814" s="114">
        <f t="shared" si="56"/>
        <v>0</v>
      </c>
      <c r="AO1814" s="114">
        <f t="shared" si="57"/>
        <v>72621294</v>
      </c>
      <c r="AP1814" s="114"/>
      <c r="AQ1814" s="114"/>
      <c r="AR1814" s="114"/>
      <c r="AS1814" s="114"/>
    </row>
    <row r="1815" spans="1:46" s="190" customFormat="1" ht="15" customHeight="1" x14ac:dyDescent="0.2">
      <c r="A1815" s="104"/>
      <c r="B1815" s="104">
        <f>VLOOKUP(BJB!$F$9:$F$5599,Ctrl!$B$4:$C$399,2,0)</f>
        <v>40</v>
      </c>
      <c r="C1815" s="104">
        <f>VLOOKUP(BJB!$G$9:$G$5599,Ctrl!$E$4:$F$399,2,0)</f>
        <v>1</v>
      </c>
      <c r="D1815" s="219">
        <v>1</v>
      </c>
      <c r="E1815" s="104" t="str">
        <f>VLOOKUP(BJB!$F$9:$F$5599,Ctrl!$B$4:$D$399,3,0)</f>
        <v>IV</v>
      </c>
      <c r="F1815" s="139" t="s">
        <v>10559</v>
      </c>
      <c r="G1815" s="139" t="s">
        <v>3393</v>
      </c>
      <c r="H1815" s="125"/>
      <c r="I1815" s="220" t="e">
        <f>IF(G1814=BJB!#REF!,I1814+1,1)</f>
        <v>#REF!</v>
      </c>
      <c r="J1815" s="912" t="s">
        <v>21898</v>
      </c>
      <c r="K1815" s="121" t="s">
        <v>3419</v>
      </c>
      <c r="L1815" s="104" t="s">
        <v>6477</v>
      </c>
      <c r="M1815" s="104" t="s">
        <v>3420</v>
      </c>
      <c r="N1815" s="120">
        <v>40961</v>
      </c>
      <c r="O1815" s="114">
        <v>50000000</v>
      </c>
      <c r="P1815" s="105" t="s">
        <v>15959</v>
      </c>
      <c r="Q1815" s="120">
        <v>41176</v>
      </c>
      <c r="R1815" s="105">
        <v>46809027</v>
      </c>
      <c r="S1815" s="146" t="s">
        <v>7275</v>
      </c>
      <c r="T1815" s="109">
        <v>41243</v>
      </c>
      <c r="U1815" s="106">
        <v>32766319</v>
      </c>
      <c r="V1815" s="109">
        <v>41243</v>
      </c>
      <c r="W1815" s="141">
        <v>32766319</v>
      </c>
      <c r="X1815" s="141">
        <v>0</v>
      </c>
      <c r="Y1815" s="141">
        <v>0</v>
      </c>
      <c r="Z1815" s="141">
        <v>0</v>
      </c>
      <c r="AA1815" s="114">
        <v>0</v>
      </c>
      <c r="AB1815" s="114"/>
      <c r="AC1815" s="106"/>
      <c r="AD1815" s="141"/>
      <c r="AE1815" s="106">
        <v>0</v>
      </c>
      <c r="AF1815" s="106">
        <v>0</v>
      </c>
      <c r="AG1815" s="106">
        <v>0</v>
      </c>
      <c r="AH1815" s="106"/>
      <c r="AI1815" s="106"/>
      <c r="AJ1815" s="106"/>
      <c r="AK1815" s="106"/>
      <c r="AL1815" s="106"/>
      <c r="AM1815" s="106"/>
      <c r="AN1815" s="114">
        <f t="shared" si="56"/>
        <v>0</v>
      </c>
      <c r="AO1815" s="114">
        <f t="shared" si="57"/>
        <v>32766319</v>
      </c>
      <c r="AP1815" s="114"/>
      <c r="AQ1815" s="114"/>
      <c r="AR1815" s="114"/>
      <c r="AS1815" s="114"/>
    </row>
    <row r="1816" spans="1:46" s="190" customFormat="1" ht="15" customHeight="1" x14ac:dyDescent="0.2">
      <c r="A1816" s="104"/>
      <c r="B1816" s="104">
        <f>VLOOKUP(BJB!$F$9:$F$5599,Ctrl!$B$4:$C$399,2,0)</f>
        <v>40</v>
      </c>
      <c r="C1816" s="104">
        <f>VLOOKUP(BJB!$G$9:$G$5599,Ctrl!$E$4:$F$399,2,0)</f>
        <v>1</v>
      </c>
      <c r="D1816" s="219">
        <v>1</v>
      </c>
      <c r="E1816" s="104" t="str">
        <f>VLOOKUP(BJB!$F$9:$F$5599,Ctrl!$B$4:$D$399,3,0)</f>
        <v>IV</v>
      </c>
      <c r="F1816" s="139" t="s">
        <v>10559</v>
      </c>
      <c r="G1816" s="139" t="s">
        <v>3393</v>
      </c>
      <c r="H1816" s="125"/>
      <c r="I1816" s="220" t="e">
        <f>IF(G1815=BJB!#REF!,I1815+1,1)</f>
        <v>#REF!</v>
      </c>
      <c r="J1816" s="912"/>
      <c r="K1816" s="121" t="s">
        <v>819</v>
      </c>
      <c r="L1816" s="104" t="s">
        <v>6477</v>
      </c>
      <c r="M1816" s="104" t="s">
        <v>3412</v>
      </c>
      <c r="N1816" s="120">
        <v>40732</v>
      </c>
      <c r="O1816" s="114">
        <v>100000000</v>
      </c>
      <c r="P1816" s="105"/>
      <c r="Q1816" s="120"/>
      <c r="R1816" s="105"/>
      <c r="S1816" s="146" t="s">
        <v>3326</v>
      </c>
      <c r="T1816" s="120">
        <v>41516</v>
      </c>
      <c r="U1816" s="114">
        <v>41109826</v>
      </c>
      <c r="V1816" s="109"/>
      <c r="W1816" s="141"/>
      <c r="X1816" s="141"/>
      <c r="Y1816" s="141"/>
      <c r="Z1816" s="141"/>
      <c r="AA1816" s="114">
        <v>0</v>
      </c>
      <c r="AB1816" s="114"/>
      <c r="AC1816" s="114"/>
      <c r="AD1816" s="141"/>
      <c r="AE1816" s="106">
        <v>0</v>
      </c>
      <c r="AF1816" s="106">
        <v>0</v>
      </c>
      <c r="AG1816" s="106">
        <v>0</v>
      </c>
      <c r="AH1816" s="114"/>
      <c r="AI1816" s="114"/>
      <c r="AJ1816" s="114"/>
      <c r="AK1816" s="114"/>
      <c r="AL1816" s="114"/>
      <c r="AM1816" s="114"/>
      <c r="AN1816" s="114">
        <f t="shared" si="56"/>
        <v>0</v>
      </c>
      <c r="AO1816" s="114">
        <f t="shared" si="57"/>
        <v>41109826</v>
      </c>
      <c r="AP1816" s="114"/>
      <c r="AQ1816" s="114"/>
      <c r="AR1816" s="114"/>
      <c r="AS1816" s="114"/>
    </row>
    <row r="1817" spans="1:46" s="190" customFormat="1" ht="15" customHeight="1" x14ac:dyDescent="0.2">
      <c r="A1817" s="104"/>
      <c r="B1817" s="104">
        <f>VLOOKUP(BJB!$F$9:$F$5599,Ctrl!$B$4:$C$399,2,0)</f>
        <v>40</v>
      </c>
      <c r="C1817" s="104">
        <f>VLOOKUP(BJB!$G$9:$G$5599,Ctrl!$E$4:$F$399,2,0)</f>
        <v>1</v>
      </c>
      <c r="D1817" s="219">
        <v>1</v>
      </c>
      <c r="E1817" s="104" t="str">
        <f>VLOOKUP(BJB!$F$9:$F$5599,Ctrl!$B$4:$D$399,3,0)</f>
        <v>IV</v>
      </c>
      <c r="F1817" s="139" t="s">
        <v>10559</v>
      </c>
      <c r="G1817" s="139" t="s">
        <v>3393</v>
      </c>
      <c r="H1817" s="125"/>
      <c r="I1817" s="220" t="e">
        <f>IF(G1816=BJB!#REF!,I1816+1,1)</f>
        <v>#REF!</v>
      </c>
      <c r="J1817" s="912"/>
      <c r="K1817" s="121" t="s">
        <v>819</v>
      </c>
      <c r="L1817" s="104" t="s">
        <v>6477</v>
      </c>
      <c r="M1817" s="104" t="s">
        <v>3412</v>
      </c>
      <c r="N1817" s="120">
        <v>40732</v>
      </c>
      <c r="O1817" s="107">
        <v>100000000</v>
      </c>
      <c r="P1817" s="105"/>
      <c r="Q1817" s="120"/>
      <c r="R1817" s="105"/>
      <c r="S1817" s="146" t="s">
        <v>124</v>
      </c>
      <c r="T1817" s="120">
        <v>41547</v>
      </c>
      <c r="U1817" s="114">
        <v>42651692</v>
      </c>
      <c r="V1817" s="109"/>
      <c r="W1817" s="141"/>
      <c r="X1817" s="141"/>
      <c r="Y1817" s="141"/>
      <c r="Z1817" s="141"/>
      <c r="AA1817" s="114">
        <v>42651692</v>
      </c>
      <c r="AB1817" s="114"/>
      <c r="AC1817" s="114"/>
      <c r="AD1817" s="141"/>
      <c r="AE1817" s="106">
        <v>0</v>
      </c>
      <c r="AF1817" s="106">
        <v>0</v>
      </c>
      <c r="AG1817" s="106">
        <v>0</v>
      </c>
      <c r="AH1817" s="114"/>
      <c r="AI1817" s="114"/>
      <c r="AJ1817" s="114"/>
      <c r="AK1817" s="114"/>
      <c r="AL1817" s="114"/>
      <c r="AM1817" s="114"/>
      <c r="AN1817" s="114">
        <f t="shared" si="56"/>
        <v>42651692</v>
      </c>
      <c r="AO1817" s="114">
        <f t="shared" si="57"/>
        <v>0</v>
      </c>
      <c r="AP1817" s="114"/>
      <c r="AQ1817" s="114"/>
      <c r="AR1817" s="114"/>
      <c r="AS1817" s="114"/>
    </row>
    <row r="1818" spans="1:46" s="190" customFormat="1" ht="15" customHeight="1" x14ac:dyDescent="0.2">
      <c r="A1818" s="104"/>
      <c r="B1818" s="104">
        <f>VLOOKUP(BJB!$F$9:$F$5599,Ctrl!$B$4:$C$399,2,0)</f>
        <v>40</v>
      </c>
      <c r="C1818" s="104">
        <f>VLOOKUP(BJB!$G$9:$G$5599,Ctrl!$E$4:$F$399,2,0)</f>
        <v>1</v>
      </c>
      <c r="D1818" s="219">
        <v>1</v>
      </c>
      <c r="E1818" s="104" t="str">
        <f>VLOOKUP(BJB!$F$9:$F$5599,Ctrl!$B$4:$D$399,3,0)</f>
        <v>IV</v>
      </c>
      <c r="F1818" s="139" t="s">
        <v>10559</v>
      </c>
      <c r="G1818" s="139" t="s">
        <v>3393</v>
      </c>
      <c r="H1818" s="125"/>
      <c r="I1818" s="220" t="e">
        <f>IF(G1817=BJB!#REF!,I1817+1,1)</f>
        <v>#REF!</v>
      </c>
      <c r="J1818" s="912" t="s">
        <v>21899</v>
      </c>
      <c r="K1818" s="121" t="s">
        <v>3421</v>
      </c>
      <c r="L1818" s="104" t="s">
        <v>6477</v>
      </c>
      <c r="M1818" s="104" t="s">
        <v>3422</v>
      </c>
      <c r="N1818" s="120">
        <v>41085</v>
      </c>
      <c r="O1818" s="107">
        <v>100000000</v>
      </c>
      <c r="P1818" s="105" t="s">
        <v>15960</v>
      </c>
      <c r="Q1818" s="120">
        <v>41373</v>
      </c>
      <c r="R1818" s="105">
        <v>94052095</v>
      </c>
      <c r="S1818" s="146" t="s">
        <v>124</v>
      </c>
      <c r="T1818" s="120">
        <v>41547</v>
      </c>
      <c r="U1818" s="114">
        <v>65836467</v>
      </c>
      <c r="V1818" s="109">
        <v>41540</v>
      </c>
      <c r="W1818" s="141">
        <v>65836466.499999993</v>
      </c>
      <c r="X1818" s="141">
        <v>0</v>
      </c>
      <c r="Y1818" s="141">
        <v>0</v>
      </c>
      <c r="Z1818" s="141">
        <v>0</v>
      </c>
      <c r="AA1818" s="114">
        <v>65836467</v>
      </c>
      <c r="AB1818" s="114"/>
      <c r="AC1818" s="114"/>
      <c r="AD1818" s="141"/>
      <c r="AE1818" s="106">
        <v>0</v>
      </c>
      <c r="AF1818" s="106">
        <v>0</v>
      </c>
      <c r="AG1818" s="106">
        <v>0</v>
      </c>
      <c r="AH1818" s="114"/>
      <c r="AI1818" s="114"/>
      <c r="AJ1818" s="114"/>
      <c r="AK1818" s="114"/>
      <c r="AL1818" s="114"/>
      <c r="AM1818" s="114"/>
      <c r="AN1818" s="114">
        <f t="shared" si="56"/>
        <v>65836467</v>
      </c>
      <c r="AO1818" s="114">
        <f t="shared" si="57"/>
        <v>0</v>
      </c>
      <c r="AP1818" s="114"/>
      <c r="AQ1818" s="114"/>
      <c r="AR1818" s="114"/>
      <c r="AS1818" s="114"/>
    </row>
    <row r="1819" spans="1:46" s="190" customFormat="1" ht="15" customHeight="1" x14ac:dyDescent="0.2">
      <c r="A1819" s="104"/>
      <c r="B1819" s="104">
        <f>VLOOKUP(BJB!$F$9:$F$5599,Ctrl!$B$4:$C$399,2,0)</f>
        <v>40</v>
      </c>
      <c r="C1819" s="104">
        <f>VLOOKUP(BJB!$G$9:$G$5599,Ctrl!$E$4:$F$399,2,0)</f>
        <v>1</v>
      </c>
      <c r="D1819" s="219">
        <v>1</v>
      </c>
      <c r="E1819" s="104" t="str">
        <f>VLOOKUP(BJB!$F$9:$F$5599,Ctrl!$B$4:$D$399,3,0)</f>
        <v>IV</v>
      </c>
      <c r="F1819" s="139" t="s">
        <v>10559</v>
      </c>
      <c r="G1819" s="139" t="s">
        <v>3393</v>
      </c>
      <c r="H1819" s="125"/>
      <c r="I1819" s="220" t="e">
        <f>IF(G1818=BJB!#REF!,I1818+1,1)</f>
        <v>#REF!</v>
      </c>
      <c r="J1819" s="912" t="s">
        <v>21900</v>
      </c>
      <c r="K1819" s="121" t="s">
        <v>3423</v>
      </c>
      <c r="L1819" s="104" t="s">
        <v>6477</v>
      </c>
      <c r="M1819" s="104" t="s">
        <v>3422</v>
      </c>
      <c r="N1819" s="120">
        <v>41085</v>
      </c>
      <c r="O1819" s="107">
        <v>200000000</v>
      </c>
      <c r="P1819" s="105" t="s">
        <v>6222</v>
      </c>
      <c r="Q1819" s="120" t="s">
        <v>6222</v>
      </c>
      <c r="R1819" s="890">
        <v>0</v>
      </c>
      <c r="S1819" s="146" t="s">
        <v>124</v>
      </c>
      <c r="T1819" s="120">
        <v>41547</v>
      </c>
      <c r="U1819" s="114">
        <v>140000000</v>
      </c>
      <c r="V1819" s="109" t="s">
        <v>6222</v>
      </c>
      <c r="W1819" s="141">
        <v>0</v>
      </c>
      <c r="X1819" s="141">
        <v>0</v>
      </c>
      <c r="Y1819" s="141">
        <v>0</v>
      </c>
      <c r="Z1819" s="141">
        <v>0</v>
      </c>
      <c r="AA1819" s="114">
        <v>0</v>
      </c>
      <c r="AB1819" s="114"/>
      <c r="AC1819" s="114"/>
      <c r="AD1819" s="141"/>
      <c r="AE1819" s="106">
        <v>0</v>
      </c>
      <c r="AF1819" s="106">
        <v>0</v>
      </c>
      <c r="AG1819" s="106">
        <v>0</v>
      </c>
      <c r="AH1819" s="114"/>
      <c r="AI1819" s="114"/>
      <c r="AJ1819" s="114"/>
      <c r="AK1819" s="114"/>
      <c r="AL1819" s="114"/>
      <c r="AM1819" s="114"/>
      <c r="AN1819" s="114">
        <f t="shared" si="56"/>
        <v>0</v>
      </c>
      <c r="AO1819" s="114">
        <f t="shared" si="57"/>
        <v>140000000</v>
      </c>
      <c r="AP1819" s="114"/>
      <c r="AQ1819" s="114"/>
      <c r="AR1819" s="114"/>
      <c r="AS1819" s="114"/>
    </row>
    <row r="1820" spans="1:46" s="190" customFormat="1" ht="15" customHeight="1" x14ac:dyDescent="0.2">
      <c r="A1820" s="104"/>
      <c r="B1820" s="104">
        <f>VLOOKUP(BJB!$F$9:$F$5599,Ctrl!$B$4:$C$399,2,0)</f>
        <v>40</v>
      </c>
      <c r="C1820" s="104">
        <f>VLOOKUP(BJB!$G$9:$G$5599,Ctrl!$E$4:$F$399,2,0)</f>
        <v>1</v>
      </c>
      <c r="D1820" s="219">
        <v>1</v>
      </c>
      <c r="E1820" s="104" t="str">
        <f>VLOOKUP(BJB!$F$9:$F$5599,Ctrl!$B$4:$D$399,3,0)</f>
        <v>IV</v>
      </c>
      <c r="F1820" s="139" t="s">
        <v>10559</v>
      </c>
      <c r="G1820" s="139" t="s">
        <v>3393</v>
      </c>
      <c r="H1820" s="125"/>
      <c r="I1820" s="220" t="e">
        <f>IF(G1819=BJB!#REF!,I1819+1,1)</f>
        <v>#REF!</v>
      </c>
      <c r="J1820" s="912" t="s">
        <v>21901</v>
      </c>
      <c r="K1820" s="121" t="s">
        <v>3424</v>
      </c>
      <c r="L1820" s="104" t="s">
        <v>6477</v>
      </c>
      <c r="M1820" s="104" t="s">
        <v>3406</v>
      </c>
      <c r="N1820" s="120">
        <v>40641</v>
      </c>
      <c r="O1820" s="107">
        <v>30000000</v>
      </c>
      <c r="P1820" s="105" t="s">
        <v>15960</v>
      </c>
      <c r="Q1820" s="120">
        <v>41373</v>
      </c>
      <c r="R1820" s="105">
        <v>16177221</v>
      </c>
      <c r="S1820" s="146" t="s">
        <v>124</v>
      </c>
      <c r="T1820" s="120">
        <v>41547</v>
      </c>
      <c r="U1820" s="114">
        <v>11562166</v>
      </c>
      <c r="V1820" s="109">
        <v>41540</v>
      </c>
      <c r="W1820" s="141">
        <v>11562166</v>
      </c>
      <c r="X1820" s="141">
        <v>0</v>
      </c>
      <c r="Y1820" s="141">
        <v>0</v>
      </c>
      <c r="Z1820" s="141">
        <v>0</v>
      </c>
      <c r="AA1820" s="114">
        <v>11562166</v>
      </c>
      <c r="AB1820" s="114"/>
      <c r="AC1820" s="114"/>
      <c r="AD1820" s="141"/>
      <c r="AE1820" s="106">
        <v>0</v>
      </c>
      <c r="AF1820" s="106">
        <v>0</v>
      </c>
      <c r="AG1820" s="106">
        <v>0</v>
      </c>
      <c r="AH1820" s="114"/>
      <c r="AI1820" s="114"/>
      <c r="AJ1820" s="114"/>
      <c r="AK1820" s="114"/>
      <c r="AL1820" s="114"/>
      <c r="AM1820" s="114"/>
      <c r="AN1820" s="114">
        <f t="shared" si="56"/>
        <v>11562166</v>
      </c>
      <c r="AO1820" s="114">
        <f t="shared" si="57"/>
        <v>0</v>
      </c>
      <c r="AP1820" s="114"/>
      <c r="AQ1820" s="114"/>
      <c r="AR1820" s="114"/>
      <c r="AS1820" s="114"/>
    </row>
    <row r="1821" spans="1:46" s="190" customFormat="1" ht="15" customHeight="1" x14ac:dyDescent="0.2">
      <c r="A1821" s="104"/>
      <c r="B1821" s="104">
        <f>VLOOKUP(BJB!$F$9:$F$5599,Ctrl!$B$4:$C$399,2,0)</f>
        <v>40</v>
      </c>
      <c r="C1821" s="104">
        <f>VLOOKUP(BJB!$G$9:$G$5599,Ctrl!$E$4:$F$399,2,0)</f>
        <v>1</v>
      </c>
      <c r="D1821" s="219">
        <v>1</v>
      </c>
      <c r="E1821" s="104" t="str">
        <f>VLOOKUP(BJB!$F$9:$F$5599,Ctrl!$B$4:$D$399,3,0)</f>
        <v>IV</v>
      </c>
      <c r="F1821" s="139" t="s">
        <v>10559</v>
      </c>
      <c r="G1821" s="139" t="s">
        <v>3393</v>
      </c>
      <c r="H1821" s="125"/>
      <c r="I1821" s="220" t="e">
        <f>IF(G1820=BJB!#REF!,I1820+1,1)</f>
        <v>#REF!</v>
      </c>
      <c r="J1821" s="912" t="s">
        <v>21902</v>
      </c>
      <c r="K1821" s="121" t="s">
        <v>3425</v>
      </c>
      <c r="L1821" s="104" t="s">
        <v>6477</v>
      </c>
      <c r="M1821" s="104" t="s">
        <v>3426</v>
      </c>
      <c r="N1821" s="120">
        <v>41085</v>
      </c>
      <c r="O1821" s="107">
        <v>250000000</v>
      </c>
      <c r="P1821" s="105" t="s">
        <v>15960</v>
      </c>
      <c r="Q1821" s="120">
        <v>41373</v>
      </c>
      <c r="R1821" s="105">
        <v>279350880</v>
      </c>
      <c r="S1821" s="146" t="s">
        <v>124</v>
      </c>
      <c r="T1821" s="120">
        <v>41547</v>
      </c>
      <c r="U1821" s="114">
        <v>175000000</v>
      </c>
      <c r="V1821" s="109">
        <v>41540</v>
      </c>
      <c r="W1821" s="141">
        <v>175000000</v>
      </c>
      <c r="X1821" s="141">
        <v>0</v>
      </c>
      <c r="Y1821" s="141">
        <v>0</v>
      </c>
      <c r="Z1821" s="141">
        <v>0</v>
      </c>
      <c r="AA1821" s="114">
        <v>0</v>
      </c>
      <c r="AB1821" s="114"/>
      <c r="AC1821" s="114"/>
      <c r="AD1821" s="141"/>
      <c r="AE1821" s="106">
        <v>0</v>
      </c>
      <c r="AF1821" s="106">
        <v>0</v>
      </c>
      <c r="AG1821" s="106">
        <v>0</v>
      </c>
      <c r="AH1821" s="114"/>
      <c r="AI1821" s="114"/>
      <c r="AJ1821" s="114"/>
      <c r="AK1821" s="114"/>
      <c r="AL1821" s="114"/>
      <c r="AM1821" s="114"/>
      <c r="AN1821" s="114">
        <f t="shared" si="56"/>
        <v>0</v>
      </c>
      <c r="AO1821" s="114">
        <f t="shared" si="57"/>
        <v>175000000</v>
      </c>
      <c r="AP1821" s="114"/>
      <c r="AQ1821" s="114"/>
      <c r="AR1821" s="114"/>
      <c r="AS1821" s="114"/>
    </row>
    <row r="1822" spans="1:46" s="190" customFormat="1" ht="15" customHeight="1" x14ac:dyDescent="0.2">
      <c r="A1822" s="104"/>
      <c r="B1822" s="104">
        <f>VLOOKUP(BJB!$F$9:$F$5599,Ctrl!$B$4:$C$399,2,0)</f>
        <v>40</v>
      </c>
      <c r="C1822" s="104">
        <f>VLOOKUP(BJB!$G$9:$G$5599,Ctrl!$E$4:$F$399,2,0)</f>
        <v>1</v>
      </c>
      <c r="D1822" s="219">
        <v>1</v>
      </c>
      <c r="E1822" s="104" t="str">
        <f>VLOOKUP(BJB!$F$9:$F$5599,Ctrl!$B$4:$D$399,3,0)</f>
        <v>IV</v>
      </c>
      <c r="F1822" s="139" t="s">
        <v>10559</v>
      </c>
      <c r="G1822" s="139" t="s">
        <v>3393</v>
      </c>
      <c r="H1822" s="125"/>
      <c r="I1822" s="220" t="e">
        <f>IF(G1821=BJB!#REF!,I1821+1,1)</f>
        <v>#REF!</v>
      </c>
      <c r="J1822" s="912" t="s">
        <v>21903</v>
      </c>
      <c r="K1822" s="121" t="s">
        <v>3427</v>
      </c>
      <c r="L1822" s="104" t="s">
        <v>6477</v>
      </c>
      <c r="M1822" s="104" t="s">
        <v>3428</v>
      </c>
      <c r="N1822" s="120">
        <v>41129</v>
      </c>
      <c r="O1822" s="107">
        <v>250000000</v>
      </c>
      <c r="P1822" s="105" t="s">
        <v>15961</v>
      </c>
      <c r="Q1822" s="120">
        <v>41400</v>
      </c>
      <c r="R1822" s="105">
        <v>265665228</v>
      </c>
      <c r="S1822" s="146" t="s">
        <v>124</v>
      </c>
      <c r="T1822" s="120">
        <v>41547</v>
      </c>
      <c r="U1822" s="114">
        <v>175000000</v>
      </c>
      <c r="V1822" s="109">
        <v>41540</v>
      </c>
      <c r="W1822" s="141">
        <v>175000000</v>
      </c>
      <c r="X1822" s="141">
        <v>0</v>
      </c>
      <c r="Y1822" s="141">
        <v>0</v>
      </c>
      <c r="Z1822" s="141">
        <v>0</v>
      </c>
      <c r="AA1822" s="114">
        <v>175000000</v>
      </c>
      <c r="AB1822" s="114"/>
      <c r="AC1822" s="114"/>
      <c r="AD1822" s="141"/>
      <c r="AE1822" s="106">
        <v>0</v>
      </c>
      <c r="AF1822" s="106">
        <v>0</v>
      </c>
      <c r="AG1822" s="106">
        <v>0</v>
      </c>
      <c r="AH1822" s="114"/>
      <c r="AI1822" s="114"/>
      <c r="AJ1822" s="114"/>
      <c r="AK1822" s="114"/>
      <c r="AL1822" s="114"/>
      <c r="AM1822" s="114"/>
      <c r="AN1822" s="114">
        <f t="shared" si="56"/>
        <v>175000000</v>
      </c>
      <c r="AO1822" s="114">
        <f t="shared" si="57"/>
        <v>0</v>
      </c>
      <c r="AP1822" s="114"/>
      <c r="AQ1822" s="114"/>
      <c r="AR1822" s="114"/>
      <c r="AS1822" s="114"/>
    </row>
    <row r="1823" spans="1:46" s="190" customFormat="1" ht="15" customHeight="1" x14ac:dyDescent="0.2">
      <c r="A1823" s="104"/>
      <c r="B1823" s="104">
        <f>VLOOKUP(BJB!$F$9:$F$5599,Ctrl!$B$4:$C$399,2,0)</f>
        <v>40</v>
      </c>
      <c r="C1823" s="104">
        <f>VLOOKUP(BJB!$G$9:$G$5599,Ctrl!$E$4:$F$399,2,0)</f>
        <v>1</v>
      </c>
      <c r="D1823" s="219">
        <v>1</v>
      </c>
      <c r="E1823" s="104" t="str">
        <f>VLOOKUP(BJB!$F$9:$F$5599,Ctrl!$B$4:$D$399,3,0)</f>
        <v>IV</v>
      </c>
      <c r="F1823" s="139" t="s">
        <v>10559</v>
      </c>
      <c r="G1823" s="139" t="s">
        <v>3393</v>
      </c>
      <c r="H1823" s="125"/>
      <c r="I1823" s="220" t="e">
        <f>IF(G1822=BJB!#REF!,I1822+1,1)</f>
        <v>#REF!</v>
      </c>
      <c r="J1823" s="912" t="s">
        <v>21904</v>
      </c>
      <c r="K1823" s="121" t="s">
        <v>3429</v>
      </c>
      <c r="L1823" s="104" t="s">
        <v>6477</v>
      </c>
      <c r="M1823" s="104" t="s">
        <v>3430</v>
      </c>
      <c r="N1823" s="120">
        <v>41162</v>
      </c>
      <c r="O1823" s="107">
        <v>250000000</v>
      </c>
      <c r="P1823" s="105" t="s">
        <v>15962</v>
      </c>
      <c r="Q1823" s="120">
        <v>41400</v>
      </c>
      <c r="R1823" s="105">
        <v>274514903</v>
      </c>
      <c r="S1823" s="146" t="s">
        <v>124</v>
      </c>
      <c r="T1823" s="120">
        <v>41547</v>
      </c>
      <c r="U1823" s="114">
        <v>175000000</v>
      </c>
      <c r="V1823" s="109">
        <v>41540</v>
      </c>
      <c r="W1823" s="141">
        <v>175000000</v>
      </c>
      <c r="X1823" s="141">
        <v>0</v>
      </c>
      <c r="Y1823" s="141">
        <v>0</v>
      </c>
      <c r="Z1823" s="141">
        <v>0</v>
      </c>
      <c r="AA1823" s="114">
        <v>175000000</v>
      </c>
      <c r="AB1823" s="114"/>
      <c r="AC1823" s="114"/>
      <c r="AD1823" s="141"/>
      <c r="AE1823" s="106">
        <v>0</v>
      </c>
      <c r="AF1823" s="106">
        <v>0</v>
      </c>
      <c r="AG1823" s="106">
        <v>0</v>
      </c>
      <c r="AH1823" s="114"/>
      <c r="AI1823" s="114"/>
      <c r="AJ1823" s="114"/>
      <c r="AK1823" s="114"/>
      <c r="AL1823" s="114"/>
      <c r="AM1823" s="114"/>
      <c r="AN1823" s="114">
        <f t="shared" si="56"/>
        <v>175000000</v>
      </c>
      <c r="AO1823" s="114">
        <f t="shared" si="57"/>
        <v>0</v>
      </c>
      <c r="AP1823" s="114"/>
      <c r="AQ1823" s="114"/>
      <c r="AR1823" s="114"/>
      <c r="AS1823" s="114"/>
    </row>
    <row r="1824" spans="1:46" s="190" customFormat="1" ht="15" customHeight="1" x14ac:dyDescent="0.2">
      <c r="A1824" s="104"/>
      <c r="B1824" s="104">
        <f>VLOOKUP(BJB!$F$9:$F$5599,Ctrl!$B$4:$C$399,2,0)</f>
        <v>40</v>
      </c>
      <c r="C1824" s="104">
        <f>VLOOKUP(BJB!$G$9:$G$5599,Ctrl!$E$4:$F$399,2,0)</f>
        <v>1</v>
      </c>
      <c r="D1824" s="219">
        <v>1</v>
      </c>
      <c r="E1824" s="104" t="str">
        <f>VLOOKUP(BJB!$F$9:$F$5599,Ctrl!$B$4:$D$399,3,0)</f>
        <v>IV</v>
      </c>
      <c r="F1824" s="139" t="s">
        <v>10559</v>
      </c>
      <c r="G1824" s="139" t="s">
        <v>3393</v>
      </c>
      <c r="H1824" s="125" t="s">
        <v>7498</v>
      </c>
      <c r="I1824" s="220" t="e">
        <f>IF(G1823=BJB!#REF!,I1823+1,1)</f>
        <v>#REF!</v>
      </c>
      <c r="J1824" s="912" t="s">
        <v>21905</v>
      </c>
      <c r="K1824" s="121" t="s">
        <v>3431</v>
      </c>
      <c r="L1824" s="104" t="s">
        <v>6477</v>
      </c>
      <c r="M1824" s="104" t="s">
        <v>3428</v>
      </c>
      <c r="N1824" s="120">
        <v>41129</v>
      </c>
      <c r="O1824" s="107">
        <v>250000000</v>
      </c>
      <c r="P1824" s="105" t="s">
        <v>6222</v>
      </c>
      <c r="Q1824" s="120" t="s">
        <v>6222</v>
      </c>
      <c r="R1824" s="890">
        <v>0</v>
      </c>
      <c r="S1824" s="146" t="s">
        <v>127</v>
      </c>
      <c r="T1824" s="120">
        <v>41603</v>
      </c>
      <c r="U1824" s="114">
        <v>173505687</v>
      </c>
      <c r="V1824" s="109" t="s">
        <v>6222</v>
      </c>
      <c r="W1824" s="141">
        <v>0</v>
      </c>
      <c r="X1824" s="141">
        <v>0</v>
      </c>
      <c r="Y1824" s="141">
        <v>0</v>
      </c>
      <c r="Z1824" s="141">
        <v>0</v>
      </c>
      <c r="AA1824" s="114">
        <v>86373069</v>
      </c>
      <c r="AB1824" s="114"/>
      <c r="AC1824" s="132"/>
      <c r="AD1824" s="141"/>
      <c r="AE1824" s="106">
        <v>0</v>
      </c>
      <c r="AF1824" s="106">
        <v>0</v>
      </c>
      <c r="AG1824" s="106">
        <v>0</v>
      </c>
      <c r="AH1824" s="114"/>
      <c r="AI1824" s="114"/>
      <c r="AJ1824" s="114"/>
      <c r="AK1824" s="114"/>
      <c r="AL1824" s="114"/>
      <c r="AM1824" s="114"/>
      <c r="AN1824" s="114">
        <f t="shared" si="56"/>
        <v>86373069</v>
      </c>
      <c r="AO1824" s="114">
        <f t="shared" si="57"/>
        <v>87132618</v>
      </c>
      <c r="AP1824" s="114"/>
      <c r="AQ1824" s="114"/>
      <c r="AR1824" s="114"/>
      <c r="AS1824" s="114"/>
    </row>
    <row r="1825" spans="1:46" s="190" customFormat="1" ht="15" customHeight="1" x14ac:dyDescent="0.2">
      <c r="A1825" s="104"/>
      <c r="B1825" s="104">
        <f>VLOOKUP(BJB!$F$9:$F$5599,Ctrl!$B$4:$C$399,2,0)</f>
        <v>40</v>
      </c>
      <c r="C1825" s="104">
        <f>VLOOKUP(BJB!$G$9:$G$5599,Ctrl!$E$4:$F$399,2,0)</f>
        <v>1</v>
      </c>
      <c r="D1825" s="219">
        <v>1</v>
      </c>
      <c r="E1825" s="104" t="str">
        <f>VLOOKUP(BJB!$F$9:$F$5599,Ctrl!$B$4:$D$399,3,0)</f>
        <v>IV</v>
      </c>
      <c r="F1825" s="139" t="s">
        <v>10559</v>
      </c>
      <c r="G1825" s="139" t="s">
        <v>3393</v>
      </c>
      <c r="H1825" s="125"/>
      <c r="I1825" s="220" t="e">
        <f>IF(G1824=BJB!#REF!,I1824+1,1)</f>
        <v>#REF!</v>
      </c>
      <c r="J1825" s="912" t="s">
        <v>21906</v>
      </c>
      <c r="K1825" s="121" t="s">
        <v>5095</v>
      </c>
      <c r="L1825" s="104" t="s">
        <v>6476</v>
      </c>
      <c r="M1825" s="104" t="s">
        <v>5096</v>
      </c>
      <c r="N1825" s="120">
        <v>40981</v>
      </c>
      <c r="O1825" s="107">
        <v>85294090</v>
      </c>
      <c r="P1825" s="105" t="s">
        <v>6222</v>
      </c>
      <c r="Q1825" s="120" t="s">
        <v>6222</v>
      </c>
      <c r="R1825" s="890">
        <v>0</v>
      </c>
      <c r="S1825" s="146" t="s">
        <v>5097</v>
      </c>
      <c r="T1825" s="120">
        <v>41652</v>
      </c>
      <c r="U1825" s="114">
        <v>79158235</v>
      </c>
      <c r="V1825" s="109" t="s">
        <v>6222</v>
      </c>
      <c r="W1825" s="141">
        <v>0</v>
      </c>
      <c r="X1825" s="141">
        <v>0</v>
      </c>
      <c r="Y1825" s="141">
        <v>0</v>
      </c>
      <c r="Z1825" s="141">
        <v>0</v>
      </c>
      <c r="AA1825" s="114">
        <v>0</v>
      </c>
      <c r="AB1825" s="114"/>
      <c r="AC1825" s="114"/>
      <c r="AD1825" s="141"/>
      <c r="AE1825" s="106">
        <v>0</v>
      </c>
      <c r="AF1825" s="106">
        <v>0</v>
      </c>
      <c r="AG1825" s="106">
        <v>0</v>
      </c>
      <c r="AH1825" s="114"/>
      <c r="AI1825" s="114"/>
      <c r="AJ1825" s="114"/>
      <c r="AK1825" s="114"/>
      <c r="AL1825" s="114"/>
      <c r="AM1825" s="114"/>
      <c r="AN1825" s="114">
        <f t="shared" si="56"/>
        <v>0</v>
      </c>
      <c r="AO1825" s="114">
        <f t="shared" si="57"/>
        <v>79158235</v>
      </c>
      <c r="AP1825" s="114"/>
      <c r="AQ1825" s="114"/>
      <c r="AR1825" s="114"/>
      <c r="AS1825" s="114"/>
    </row>
    <row r="1826" spans="1:46" s="190" customFormat="1" ht="15" customHeight="1" x14ac:dyDescent="0.2">
      <c r="A1826" s="104"/>
      <c r="B1826" s="104">
        <f>VLOOKUP(BJB!$F$9:$F$5599,Ctrl!$B$4:$C$399,2,0)</f>
        <v>40</v>
      </c>
      <c r="C1826" s="104">
        <f>VLOOKUP(BJB!$G$9:$G$5599,Ctrl!$E$4:$F$399,2,0)</f>
        <v>1</v>
      </c>
      <c r="D1826" s="219">
        <v>1</v>
      </c>
      <c r="E1826" s="104" t="str">
        <f>VLOOKUP(BJB!$F$9:$F$5599,Ctrl!$B$4:$D$399,3,0)</f>
        <v>IV</v>
      </c>
      <c r="F1826" s="139" t="s">
        <v>10559</v>
      </c>
      <c r="G1826" s="139" t="s">
        <v>3393</v>
      </c>
      <c r="H1826" s="125"/>
      <c r="I1826" s="220" t="e">
        <f>IF(G1825=BJB!#REF!,I1825+1,1)</f>
        <v>#REF!</v>
      </c>
      <c r="J1826" s="912" t="s">
        <v>21907</v>
      </c>
      <c r="K1826" s="121" t="s">
        <v>5337</v>
      </c>
      <c r="L1826" s="104" t="s">
        <v>6477</v>
      </c>
      <c r="M1826" s="104" t="s">
        <v>5338</v>
      </c>
      <c r="N1826" s="120">
        <v>41022</v>
      </c>
      <c r="O1826" s="107">
        <v>50000000</v>
      </c>
      <c r="P1826" s="105" t="s">
        <v>15963</v>
      </c>
      <c r="Q1826" s="120">
        <v>41620</v>
      </c>
      <c r="R1826" s="105">
        <v>31706087</v>
      </c>
      <c r="S1826" s="146" t="s">
        <v>5326</v>
      </c>
      <c r="T1826" s="120">
        <v>41759</v>
      </c>
      <c r="U1826" s="114">
        <v>22194261</v>
      </c>
      <c r="V1826" s="109">
        <v>41730</v>
      </c>
      <c r="W1826" s="141">
        <v>22194261</v>
      </c>
      <c r="X1826" s="141">
        <v>0</v>
      </c>
      <c r="Y1826" s="141">
        <v>0</v>
      </c>
      <c r="Z1826" s="141">
        <v>0</v>
      </c>
      <c r="AA1826" s="114">
        <v>560924</v>
      </c>
      <c r="AB1826" s="114"/>
      <c r="AC1826" s="114"/>
      <c r="AD1826" s="141"/>
      <c r="AE1826" s="106">
        <v>0</v>
      </c>
      <c r="AF1826" s="106">
        <v>0</v>
      </c>
      <c r="AG1826" s="106">
        <v>0</v>
      </c>
      <c r="AH1826" s="114"/>
      <c r="AI1826" s="114"/>
      <c r="AJ1826" s="114"/>
      <c r="AK1826" s="114"/>
      <c r="AL1826" s="114"/>
      <c r="AM1826" s="114"/>
      <c r="AN1826" s="114">
        <f t="shared" si="56"/>
        <v>560924</v>
      </c>
      <c r="AO1826" s="114">
        <f t="shared" si="57"/>
        <v>21633337</v>
      </c>
      <c r="AP1826" s="114"/>
      <c r="AQ1826" s="114"/>
      <c r="AR1826" s="114"/>
      <c r="AS1826" s="114"/>
    </row>
    <row r="1827" spans="1:46" s="190" customFormat="1" ht="15" customHeight="1" x14ac:dyDescent="0.2">
      <c r="A1827" s="104"/>
      <c r="B1827" s="104">
        <f>VLOOKUP(BJB!$F$9:$F$5599,Ctrl!$B$4:$C$399,2,0)</f>
        <v>40</v>
      </c>
      <c r="C1827" s="104">
        <f>VLOOKUP(BJB!$G$9:$G$5599,Ctrl!$E$4:$F$399,2,0)</f>
        <v>1</v>
      </c>
      <c r="D1827" s="219">
        <v>1</v>
      </c>
      <c r="E1827" s="104" t="str">
        <f>VLOOKUP(BJB!$F$9:$F$5599,Ctrl!$B$4:$D$399,3,0)</f>
        <v>IV</v>
      </c>
      <c r="F1827" s="139" t="s">
        <v>10559</v>
      </c>
      <c r="G1827" s="139" t="s">
        <v>3393</v>
      </c>
      <c r="H1827" s="125">
        <v>1121227000570</v>
      </c>
      <c r="I1827" s="220" t="e">
        <f>IF(G1826=BJB!#REF!,I1826+1,1)</f>
        <v>#REF!</v>
      </c>
      <c r="J1827" s="912" t="s">
        <v>21908</v>
      </c>
      <c r="K1827" s="121" t="s">
        <v>5822</v>
      </c>
      <c r="L1827" s="104" t="s">
        <v>6477</v>
      </c>
      <c r="M1827" s="104" t="s">
        <v>5823</v>
      </c>
      <c r="N1827" s="120">
        <v>41383</v>
      </c>
      <c r="O1827" s="107">
        <v>150000000</v>
      </c>
      <c r="P1827" s="105" t="s">
        <v>15964</v>
      </c>
      <c r="Q1827" s="120">
        <v>41740</v>
      </c>
      <c r="R1827" s="105">
        <v>149435778</v>
      </c>
      <c r="S1827" s="146" t="s">
        <v>5759</v>
      </c>
      <c r="T1827" s="109">
        <v>41844</v>
      </c>
      <c r="U1827" s="114">
        <v>100563368.5</v>
      </c>
      <c r="V1827" s="109">
        <v>41821</v>
      </c>
      <c r="W1827" s="141">
        <v>100563368.5</v>
      </c>
      <c r="X1827" s="141">
        <v>0</v>
      </c>
      <c r="Y1827" s="141">
        <v>0</v>
      </c>
      <c r="Z1827" s="141">
        <v>0</v>
      </c>
      <c r="AA1827" s="114">
        <v>100563369</v>
      </c>
      <c r="AB1827" s="114"/>
      <c r="AC1827" s="132"/>
      <c r="AD1827" s="141"/>
      <c r="AE1827" s="106">
        <v>0</v>
      </c>
      <c r="AF1827" s="106">
        <v>0</v>
      </c>
      <c r="AG1827" s="106">
        <v>0</v>
      </c>
      <c r="AH1827" s="114"/>
      <c r="AI1827" s="114"/>
      <c r="AJ1827" s="114"/>
      <c r="AK1827" s="114"/>
      <c r="AL1827" s="114"/>
      <c r="AM1827" s="114"/>
      <c r="AN1827" s="114">
        <f t="shared" si="56"/>
        <v>100563369</v>
      </c>
      <c r="AO1827" s="114">
        <f t="shared" si="57"/>
        <v>0</v>
      </c>
      <c r="AP1827" s="114"/>
      <c r="AQ1827" s="114"/>
      <c r="AR1827" s="114"/>
      <c r="AS1827" s="114"/>
    </row>
    <row r="1828" spans="1:46" s="190" customFormat="1" ht="15" customHeight="1" x14ac:dyDescent="0.2">
      <c r="A1828" s="104"/>
      <c r="B1828" s="104">
        <f>VLOOKUP(BJB!$F$9:$F$5599,Ctrl!$B$4:$C$399,2,0)</f>
        <v>40</v>
      </c>
      <c r="C1828" s="104">
        <f>VLOOKUP(BJB!$G$9:$G$5599,Ctrl!$E$4:$F$399,2,0)</f>
        <v>1</v>
      </c>
      <c r="D1828" s="219">
        <v>1</v>
      </c>
      <c r="E1828" s="104" t="str">
        <f>VLOOKUP(BJB!$F$9:$F$5599,Ctrl!$B$4:$D$399,3,0)</f>
        <v>IV</v>
      </c>
      <c r="F1828" s="139" t="s">
        <v>10559</v>
      </c>
      <c r="G1828" s="139" t="s">
        <v>3393</v>
      </c>
      <c r="H1828" s="125"/>
      <c r="I1828" s="220" t="e">
        <f>IF(G1827=BJB!#REF!,I1827+1,1)</f>
        <v>#REF!</v>
      </c>
      <c r="J1828" s="912" t="s">
        <v>21909</v>
      </c>
      <c r="K1828" s="121" t="s">
        <v>4391</v>
      </c>
      <c r="L1828" s="104" t="s">
        <v>6477</v>
      </c>
      <c r="M1828" s="104" t="s">
        <v>5824</v>
      </c>
      <c r="N1828" s="120">
        <v>41200</v>
      </c>
      <c r="O1828" s="107">
        <v>150000000</v>
      </c>
      <c r="P1828" s="105" t="s">
        <v>15964</v>
      </c>
      <c r="Q1828" s="120">
        <v>41740</v>
      </c>
      <c r="R1828" s="105">
        <v>120513911</v>
      </c>
      <c r="S1828" s="146" t="s">
        <v>5759</v>
      </c>
      <c r="T1828" s="109">
        <v>41844</v>
      </c>
      <c r="U1828" s="114">
        <v>81455123.399999991</v>
      </c>
      <c r="V1828" s="109">
        <v>41821</v>
      </c>
      <c r="W1828" s="141">
        <v>81455123.399999991</v>
      </c>
      <c r="X1828" s="141">
        <v>0</v>
      </c>
      <c r="Y1828" s="141">
        <v>0</v>
      </c>
      <c r="Z1828" s="141">
        <v>0</v>
      </c>
      <c r="AA1828" s="114">
        <v>0</v>
      </c>
      <c r="AB1828" s="114"/>
      <c r="AC1828" s="114"/>
      <c r="AD1828" s="141"/>
      <c r="AE1828" s="106">
        <v>0</v>
      </c>
      <c r="AF1828" s="106">
        <v>0</v>
      </c>
      <c r="AG1828" s="106">
        <v>0</v>
      </c>
      <c r="AH1828" s="114"/>
      <c r="AI1828" s="114"/>
      <c r="AJ1828" s="114"/>
      <c r="AK1828" s="114"/>
      <c r="AL1828" s="114"/>
      <c r="AM1828" s="114"/>
      <c r="AN1828" s="114">
        <f t="shared" si="56"/>
        <v>0</v>
      </c>
      <c r="AO1828" s="114">
        <f t="shared" si="57"/>
        <v>81455123.399999991</v>
      </c>
      <c r="AP1828" s="114"/>
      <c r="AQ1828" s="114"/>
      <c r="AR1828" s="114"/>
      <c r="AS1828" s="114"/>
    </row>
    <row r="1829" spans="1:46" s="190" customFormat="1" ht="15" customHeight="1" x14ac:dyDescent="0.2">
      <c r="A1829" s="104"/>
      <c r="B1829" s="104">
        <f>VLOOKUP(BJB!$F$9:$F$5599,Ctrl!$B$4:$C$399,2,0)</f>
        <v>40</v>
      </c>
      <c r="C1829" s="104">
        <f>VLOOKUP(BJB!$G$9:$G$5599,Ctrl!$E$4:$F$399,2,0)</f>
        <v>1</v>
      </c>
      <c r="D1829" s="219">
        <v>1</v>
      </c>
      <c r="E1829" s="104" t="str">
        <f>VLOOKUP(BJB!$F$9:$F$5599,Ctrl!$B$4:$D$399,3,0)</f>
        <v>IV</v>
      </c>
      <c r="F1829" s="139" t="s">
        <v>10559</v>
      </c>
      <c r="G1829" s="139" t="s">
        <v>3393</v>
      </c>
      <c r="H1829" s="125">
        <v>1120827000194</v>
      </c>
      <c r="I1829" s="220" t="e">
        <f>IF(G1828=BJB!#REF!,I1828+1,1)</f>
        <v>#REF!</v>
      </c>
      <c r="J1829" s="912" t="s">
        <v>21910</v>
      </c>
      <c r="K1829" s="121" t="s">
        <v>5969</v>
      </c>
      <c r="L1829" s="104" t="s">
        <v>6477</v>
      </c>
      <c r="M1829" s="104" t="s">
        <v>5824</v>
      </c>
      <c r="N1829" s="120">
        <v>41200</v>
      </c>
      <c r="O1829" s="107">
        <v>200000000</v>
      </c>
      <c r="P1829" s="105" t="s">
        <v>15964</v>
      </c>
      <c r="Q1829" s="120">
        <v>41696</v>
      </c>
      <c r="R1829" s="105">
        <v>160990438</v>
      </c>
      <c r="S1829" s="146" t="s">
        <v>5938</v>
      </c>
      <c r="T1829" s="109">
        <v>41912</v>
      </c>
      <c r="U1829" s="114">
        <v>108777756</v>
      </c>
      <c r="V1829" s="109">
        <v>41883</v>
      </c>
      <c r="W1829" s="141">
        <v>108777756</v>
      </c>
      <c r="X1829" s="141">
        <v>0</v>
      </c>
      <c r="Y1829" s="141">
        <v>0</v>
      </c>
      <c r="Z1829" s="141">
        <v>0</v>
      </c>
      <c r="AA1829" s="114">
        <v>55722212</v>
      </c>
      <c r="AB1829" s="114"/>
      <c r="AC1829" s="132"/>
      <c r="AD1829" s="141"/>
      <c r="AE1829" s="106">
        <v>0</v>
      </c>
      <c r="AF1829" s="106">
        <v>0</v>
      </c>
      <c r="AG1829" s="106">
        <v>0</v>
      </c>
      <c r="AH1829" s="114"/>
      <c r="AI1829" s="114"/>
      <c r="AJ1829" s="114"/>
      <c r="AK1829" s="114"/>
      <c r="AL1829" s="114"/>
      <c r="AM1829" s="114"/>
      <c r="AN1829" s="114">
        <f t="shared" si="56"/>
        <v>55722212</v>
      </c>
      <c r="AO1829" s="114">
        <f t="shared" si="57"/>
        <v>53055544</v>
      </c>
      <c r="AP1829" s="114"/>
      <c r="AQ1829" s="114"/>
      <c r="AR1829" s="114"/>
      <c r="AS1829" s="114"/>
      <c r="AT1829" s="191"/>
    </row>
    <row r="1830" spans="1:46" s="190" customFormat="1" ht="15" customHeight="1" x14ac:dyDescent="0.2">
      <c r="A1830" s="104"/>
      <c r="B1830" s="104">
        <f>VLOOKUP(BJB!$F$9:$F$5599,Ctrl!$B$4:$C$399,2,0)</f>
        <v>40</v>
      </c>
      <c r="C1830" s="104">
        <f>VLOOKUP(BJB!$G$9:$G$5599,Ctrl!$E$4:$F$399,2,0)</f>
        <v>1</v>
      </c>
      <c r="D1830" s="219">
        <v>1</v>
      </c>
      <c r="E1830" s="104" t="str">
        <f>VLOOKUP(BJB!$F$9:$F$5599,Ctrl!$B$4:$D$399,3,0)</f>
        <v>IV</v>
      </c>
      <c r="F1830" s="139" t="s">
        <v>10559</v>
      </c>
      <c r="G1830" s="139" t="s">
        <v>3393</v>
      </c>
      <c r="H1830" s="125" t="s">
        <v>7500</v>
      </c>
      <c r="I1830" s="220" t="e">
        <f>IF(G1829=BJB!#REF!,I1829+1,1)</f>
        <v>#REF!</v>
      </c>
      <c r="J1830" s="912" t="s">
        <v>21911</v>
      </c>
      <c r="K1830" s="121" t="s">
        <v>5970</v>
      </c>
      <c r="L1830" s="104" t="s">
        <v>6477</v>
      </c>
      <c r="M1830" s="104" t="s">
        <v>5971</v>
      </c>
      <c r="N1830" s="120">
        <v>41162</v>
      </c>
      <c r="O1830" s="107">
        <v>20000000</v>
      </c>
      <c r="P1830" s="105" t="s">
        <v>15965</v>
      </c>
      <c r="Q1830" s="120">
        <v>41823</v>
      </c>
      <c r="R1830" s="105">
        <v>8552065</v>
      </c>
      <c r="S1830" s="146" t="s">
        <v>5938</v>
      </c>
      <c r="T1830" s="109">
        <v>41912</v>
      </c>
      <c r="U1830" s="114">
        <v>4779679</v>
      </c>
      <c r="V1830" s="109">
        <v>41883</v>
      </c>
      <c r="W1830" s="141">
        <v>4779679</v>
      </c>
      <c r="X1830" s="141">
        <v>0</v>
      </c>
      <c r="Y1830" s="141">
        <v>0</v>
      </c>
      <c r="Z1830" s="141">
        <v>0</v>
      </c>
      <c r="AA1830" s="114">
        <v>4695332</v>
      </c>
      <c r="AB1830" s="114"/>
      <c r="AC1830" s="132"/>
      <c r="AD1830" s="141"/>
      <c r="AE1830" s="106">
        <v>0</v>
      </c>
      <c r="AF1830" s="106">
        <v>0</v>
      </c>
      <c r="AG1830" s="106">
        <v>0</v>
      </c>
      <c r="AH1830" s="114"/>
      <c r="AI1830" s="114"/>
      <c r="AJ1830" s="114"/>
      <c r="AK1830" s="114"/>
      <c r="AL1830" s="114"/>
      <c r="AM1830" s="114"/>
      <c r="AN1830" s="114">
        <f t="shared" si="56"/>
        <v>4695332</v>
      </c>
      <c r="AO1830" s="114">
        <f t="shared" si="57"/>
        <v>84347</v>
      </c>
      <c r="AP1830" s="114"/>
      <c r="AQ1830" s="114"/>
      <c r="AR1830" s="114"/>
      <c r="AS1830" s="114"/>
    </row>
    <row r="1831" spans="1:46" s="190" customFormat="1" ht="15" customHeight="1" x14ac:dyDescent="0.2">
      <c r="A1831" s="104"/>
      <c r="B1831" s="104">
        <f>VLOOKUP(BJB!$F$9:$F$5599,Ctrl!$B$4:$C$399,2,0)</f>
        <v>40</v>
      </c>
      <c r="C1831" s="104">
        <f>VLOOKUP(BJB!$G$9:$G$5599,Ctrl!$E$4:$F$399,2,0)</f>
        <v>1</v>
      </c>
      <c r="D1831" s="219">
        <v>1</v>
      </c>
      <c r="E1831" s="104" t="str">
        <f>VLOOKUP(BJB!$F$9:$F$5599,Ctrl!$B$4:$D$399,3,0)</f>
        <v>IV</v>
      </c>
      <c r="F1831" s="139" t="s">
        <v>10559</v>
      </c>
      <c r="G1831" s="139" t="s">
        <v>3393</v>
      </c>
      <c r="H1831" s="125"/>
      <c r="I1831" s="220" t="e">
        <f>IF(G1830=BJB!#REF!,I1830+1,1)</f>
        <v>#REF!</v>
      </c>
      <c r="J1831" s="912" t="s">
        <v>21912</v>
      </c>
      <c r="K1831" s="121" t="s">
        <v>3290</v>
      </c>
      <c r="L1831" s="104" t="s">
        <v>6477</v>
      </c>
      <c r="M1831" s="104" t="s">
        <v>5971</v>
      </c>
      <c r="N1831" s="120">
        <v>41162</v>
      </c>
      <c r="O1831" s="107">
        <v>15000000</v>
      </c>
      <c r="P1831" s="105" t="s">
        <v>15966</v>
      </c>
      <c r="Q1831" s="120">
        <v>41823</v>
      </c>
      <c r="R1831" s="105">
        <v>5914026</v>
      </c>
      <c r="S1831" s="146" t="s">
        <v>5938</v>
      </c>
      <c r="T1831" s="109">
        <v>41912</v>
      </c>
      <c r="U1831" s="114">
        <v>3303388</v>
      </c>
      <c r="V1831" s="109">
        <v>41883</v>
      </c>
      <c r="W1831" s="141">
        <v>3303388</v>
      </c>
      <c r="X1831" s="141">
        <v>0</v>
      </c>
      <c r="Y1831" s="141">
        <v>0</v>
      </c>
      <c r="Z1831" s="141">
        <v>0</v>
      </c>
      <c r="AA1831" s="114">
        <v>0</v>
      </c>
      <c r="AB1831" s="114"/>
      <c r="AC1831" s="114"/>
      <c r="AD1831" s="141"/>
      <c r="AE1831" s="106">
        <v>0</v>
      </c>
      <c r="AF1831" s="106">
        <v>0</v>
      </c>
      <c r="AG1831" s="106">
        <v>0</v>
      </c>
      <c r="AH1831" s="114"/>
      <c r="AI1831" s="114"/>
      <c r="AJ1831" s="114"/>
      <c r="AK1831" s="114"/>
      <c r="AL1831" s="114"/>
      <c r="AM1831" s="114"/>
      <c r="AN1831" s="114">
        <f t="shared" si="56"/>
        <v>0</v>
      </c>
      <c r="AO1831" s="114">
        <f t="shared" si="57"/>
        <v>3303388</v>
      </c>
      <c r="AP1831" s="114"/>
      <c r="AQ1831" s="114"/>
      <c r="AR1831" s="114"/>
      <c r="AS1831" s="114"/>
      <c r="AT1831" s="191"/>
    </row>
    <row r="1832" spans="1:46" s="190" customFormat="1" ht="15" customHeight="1" x14ac:dyDescent="0.2">
      <c r="A1832" s="104"/>
      <c r="B1832" s="104">
        <f>VLOOKUP(BJB!$F$9:$F$5599,Ctrl!$B$4:$C$399,2,0)</f>
        <v>40</v>
      </c>
      <c r="C1832" s="104">
        <f>VLOOKUP(BJB!$G$9:$G$5599,Ctrl!$E$4:$F$399,2,0)</f>
        <v>1</v>
      </c>
      <c r="D1832" s="219">
        <v>1</v>
      </c>
      <c r="E1832" s="104" t="str">
        <f>VLOOKUP(BJB!$F$9:$F$5599,Ctrl!$B$4:$D$399,3,0)</f>
        <v>IV</v>
      </c>
      <c r="F1832" s="139" t="s">
        <v>10559</v>
      </c>
      <c r="G1832" s="139" t="s">
        <v>3393</v>
      </c>
      <c r="H1832" s="125" t="s">
        <v>7992</v>
      </c>
      <c r="I1832" s="220" t="e">
        <f>IF(G1831=BJB!#REF!,I1831+1,1)</f>
        <v>#REF!</v>
      </c>
      <c r="J1832" s="912" t="s">
        <v>21913</v>
      </c>
      <c r="K1832" s="121" t="s">
        <v>5994</v>
      </c>
      <c r="L1832" s="104" t="s">
        <v>6477</v>
      </c>
      <c r="M1832" s="104" t="s">
        <v>5338</v>
      </c>
      <c r="N1832" s="120">
        <v>41022</v>
      </c>
      <c r="O1832" s="107">
        <v>250000000</v>
      </c>
      <c r="P1832" s="105" t="s">
        <v>6222</v>
      </c>
      <c r="Q1832" s="120" t="s">
        <v>6222</v>
      </c>
      <c r="R1832" s="890">
        <v>0</v>
      </c>
      <c r="S1832" s="146" t="s">
        <v>5984</v>
      </c>
      <c r="T1832" s="109">
        <v>41942</v>
      </c>
      <c r="U1832" s="114">
        <v>88716458</v>
      </c>
      <c r="V1832" s="109" t="s">
        <v>6222</v>
      </c>
      <c r="W1832" s="141">
        <v>0</v>
      </c>
      <c r="X1832" s="141">
        <v>0</v>
      </c>
      <c r="Y1832" s="141">
        <v>0</v>
      </c>
      <c r="Z1832" s="141">
        <v>0</v>
      </c>
      <c r="AA1832" s="114">
        <v>88716458</v>
      </c>
      <c r="AB1832" s="114"/>
      <c r="AC1832" s="132"/>
      <c r="AD1832" s="141"/>
      <c r="AE1832" s="106">
        <v>0</v>
      </c>
      <c r="AF1832" s="106">
        <v>0</v>
      </c>
      <c r="AG1832" s="106">
        <v>0</v>
      </c>
      <c r="AH1832" s="114"/>
      <c r="AI1832" s="114"/>
      <c r="AJ1832" s="114"/>
      <c r="AK1832" s="114"/>
      <c r="AL1832" s="114"/>
      <c r="AM1832" s="114"/>
      <c r="AN1832" s="114">
        <f t="shared" si="56"/>
        <v>88716458</v>
      </c>
      <c r="AO1832" s="114">
        <f t="shared" si="57"/>
        <v>0</v>
      </c>
      <c r="AP1832" s="114"/>
      <c r="AQ1832" s="114"/>
      <c r="AR1832" s="114"/>
      <c r="AS1832" s="114"/>
    </row>
    <row r="1833" spans="1:46" s="190" customFormat="1" ht="15" customHeight="1" x14ac:dyDescent="0.2">
      <c r="A1833" s="104"/>
      <c r="B1833" s="104">
        <f>VLOOKUP(BJB!$F$9:$F$5599,Ctrl!$B$4:$C$399,2,0)</f>
        <v>40</v>
      </c>
      <c r="C1833" s="104">
        <f>VLOOKUP(BJB!$G$9:$G$5599,Ctrl!$E$4:$F$399,2,0)</f>
        <v>1</v>
      </c>
      <c r="D1833" s="219">
        <v>1</v>
      </c>
      <c r="E1833" s="104" t="str">
        <f>VLOOKUP(BJB!$F$9:$F$5599,Ctrl!$B$4:$D$399,3,0)</f>
        <v>IV</v>
      </c>
      <c r="F1833" s="139" t="s">
        <v>10559</v>
      </c>
      <c r="G1833" s="139" t="s">
        <v>3393</v>
      </c>
      <c r="H1833" s="125">
        <v>1120719000570</v>
      </c>
      <c r="I1833" s="220" t="e">
        <f>IF(G1832=BJB!#REF!,I1832+1,1)</f>
        <v>#REF!</v>
      </c>
      <c r="J1833" s="912" t="s">
        <v>21914</v>
      </c>
      <c r="K1833" s="121" t="s">
        <v>512</v>
      </c>
      <c r="L1833" s="104" t="s">
        <v>6477</v>
      </c>
      <c r="M1833" s="104" t="s">
        <v>5971</v>
      </c>
      <c r="N1833" s="120">
        <v>41162</v>
      </c>
      <c r="O1833" s="107">
        <v>40000000</v>
      </c>
      <c r="P1833" s="105" t="s">
        <v>15967</v>
      </c>
      <c r="Q1833" s="120">
        <v>41631</v>
      </c>
      <c r="R1833" s="105">
        <v>41846245</v>
      </c>
      <c r="S1833" s="146" t="s">
        <v>6086</v>
      </c>
      <c r="T1833" s="109">
        <v>42003</v>
      </c>
      <c r="U1833" s="114">
        <v>27533223</v>
      </c>
      <c r="V1833" s="109">
        <v>41974</v>
      </c>
      <c r="W1833" s="141">
        <v>27533223</v>
      </c>
      <c r="X1833" s="141">
        <v>0</v>
      </c>
      <c r="Y1833" s="141">
        <v>0</v>
      </c>
      <c r="Z1833" s="141">
        <v>0</v>
      </c>
      <c r="AA1833" s="114">
        <v>2859219</v>
      </c>
      <c r="AB1833" s="114"/>
      <c r="AC1833" s="132"/>
      <c r="AD1833" s="141"/>
      <c r="AE1833" s="106">
        <v>0</v>
      </c>
      <c r="AF1833" s="106">
        <v>0</v>
      </c>
      <c r="AG1833" s="106">
        <v>0</v>
      </c>
      <c r="AH1833" s="114"/>
      <c r="AI1833" s="114"/>
      <c r="AJ1833" s="114"/>
      <c r="AK1833" s="114"/>
      <c r="AL1833" s="114"/>
      <c r="AM1833" s="114"/>
      <c r="AN1833" s="114">
        <f t="shared" si="56"/>
        <v>2859219</v>
      </c>
      <c r="AO1833" s="114">
        <f t="shared" si="57"/>
        <v>24674004</v>
      </c>
      <c r="AP1833" s="114"/>
      <c r="AQ1833" s="114"/>
      <c r="AR1833" s="114"/>
      <c r="AS1833" s="114"/>
    </row>
    <row r="1834" spans="1:46" s="190" customFormat="1" ht="15" customHeight="1" x14ac:dyDescent="0.2">
      <c r="A1834" s="104"/>
      <c r="B1834" s="104">
        <f>VLOOKUP(BJB!$F$9:$F$5599,Ctrl!$B$4:$C$399,2,0)</f>
        <v>40</v>
      </c>
      <c r="C1834" s="104">
        <f>VLOOKUP(BJB!$G$9:$G$5599,Ctrl!$E$4:$F$399,2,0)</f>
        <v>1</v>
      </c>
      <c r="D1834" s="219">
        <v>1</v>
      </c>
      <c r="E1834" s="104" t="str">
        <f>VLOOKUP(BJB!$F$9:$F$5599,Ctrl!$B$4:$D$399,3,0)</f>
        <v>IV</v>
      </c>
      <c r="F1834" s="139" t="s">
        <v>10559</v>
      </c>
      <c r="G1834" s="139" t="s">
        <v>3393</v>
      </c>
      <c r="H1834" s="125" t="s">
        <v>7499</v>
      </c>
      <c r="I1834" s="220" t="e">
        <f>IF(G1833=BJB!#REF!,I1833+1,1)</f>
        <v>#REF!</v>
      </c>
      <c r="J1834" s="891" t="s">
        <v>18343</v>
      </c>
      <c r="K1834" s="121" t="s">
        <v>6135</v>
      </c>
      <c r="L1834" s="104" t="s">
        <v>6477</v>
      </c>
      <c r="M1834" s="104" t="s">
        <v>5971</v>
      </c>
      <c r="N1834" s="120">
        <v>41162</v>
      </c>
      <c r="O1834" s="107">
        <v>50000000</v>
      </c>
      <c r="P1834" s="105" t="s">
        <v>15968</v>
      </c>
      <c r="Q1834" s="120">
        <v>41970</v>
      </c>
      <c r="R1834" s="105">
        <v>58037552</v>
      </c>
      <c r="S1834" s="146" t="s">
        <v>6086</v>
      </c>
      <c r="T1834" s="109">
        <v>42003</v>
      </c>
      <c r="U1834" s="114">
        <v>35000000</v>
      </c>
      <c r="V1834" s="109">
        <v>41974</v>
      </c>
      <c r="W1834" s="141">
        <v>35000000</v>
      </c>
      <c r="X1834" s="141">
        <v>0</v>
      </c>
      <c r="Y1834" s="141">
        <v>0</v>
      </c>
      <c r="Z1834" s="141">
        <v>0</v>
      </c>
      <c r="AA1834" s="114">
        <v>563960</v>
      </c>
      <c r="AB1834" s="114"/>
      <c r="AC1834" s="132"/>
      <c r="AD1834" s="141"/>
      <c r="AE1834" s="106">
        <v>657954</v>
      </c>
      <c r="AF1834" s="106">
        <v>0</v>
      </c>
      <c r="AG1834" s="106">
        <v>0</v>
      </c>
      <c r="AH1834" s="114"/>
      <c r="AI1834" s="114"/>
      <c r="AJ1834" s="114"/>
      <c r="AK1834" s="114"/>
      <c r="AL1834" s="114"/>
      <c r="AM1834" s="114"/>
      <c r="AN1834" s="114">
        <f t="shared" si="56"/>
        <v>1221914</v>
      </c>
      <c r="AO1834" s="114">
        <f t="shared" si="57"/>
        <v>33778086</v>
      </c>
      <c r="AP1834" s="114"/>
      <c r="AQ1834" s="114"/>
      <c r="AR1834" s="114"/>
      <c r="AS1834" s="114"/>
      <c r="AT1834" s="191"/>
    </row>
    <row r="1835" spans="1:46" s="190" customFormat="1" ht="15" customHeight="1" x14ac:dyDescent="0.2">
      <c r="A1835" s="104"/>
      <c r="B1835" s="104">
        <f>VLOOKUP(BJB!$F$9:$F$5599,Ctrl!$B$4:$C$399,2,0)</f>
        <v>40</v>
      </c>
      <c r="C1835" s="104">
        <f>VLOOKUP(BJB!$G$9:$G$5599,Ctrl!$E$4:$F$399,2,0)</f>
        <v>1</v>
      </c>
      <c r="D1835" s="219">
        <v>1</v>
      </c>
      <c r="E1835" s="104" t="str">
        <f>VLOOKUP(BJB!$F$9:$F$5599,Ctrl!$B$4:$D$399,3,0)</f>
        <v>IV</v>
      </c>
      <c r="F1835" s="139" t="s">
        <v>10559</v>
      </c>
      <c r="G1835" s="139" t="s">
        <v>3393</v>
      </c>
      <c r="H1835" s="125"/>
      <c r="I1835" s="220" t="e">
        <f>IF(G1834=BJB!#REF!,I1834+1,1)</f>
        <v>#REF!</v>
      </c>
      <c r="J1835" s="912" t="s">
        <v>21915</v>
      </c>
      <c r="K1835" s="121" t="s">
        <v>6217</v>
      </c>
      <c r="L1835" s="104" t="s">
        <v>6477</v>
      </c>
      <c r="M1835" s="104" t="s">
        <v>6244</v>
      </c>
      <c r="N1835" s="120">
        <v>41235</v>
      </c>
      <c r="O1835" s="107">
        <v>40000000</v>
      </c>
      <c r="P1835" s="105" t="s">
        <v>15969</v>
      </c>
      <c r="Q1835" s="120">
        <v>41970</v>
      </c>
      <c r="R1835" s="105">
        <v>15148902</v>
      </c>
      <c r="S1835" s="146" t="s">
        <v>6263</v>
      </c>
      <c r="T1835" s="109">
        <v>42031</v>
      </c>
      <c r="U1835" s="114">
        <v>10233795</v>
      </c>
      <c r="V1835" s="109">
        <v>42031</v>
      </c>
      <c r="W1835" s="141">
        <v>10233795</v>
      </c>
      <c r="X1835" s="141">
        <v>0</v>
      </c>
      <c r="Y1835" s="141">
        <v>0</v>
      </c>
      <c r="Z1835" s="141">
        <v>0</v>
      </c>
      <c r="AA1835" s="250">
        <v>0</v>
      </c>
      <c r="AB1835" s="250"/>
      <c r="AC1835" s="114"/>
      <c r="AD1835" s="141"/>
      <c r="AE1835" s="106">
        <v>0</v>
      </c>
      <c r="AF1835" s="106">
        <v>0</v>
      </c>
      <c r="AG1835" s="106">
        <v>0</v>
      </c>
      <c r="AH1835" s="114"/>
      <c r="AI1835" s="114"/>
      <c r="AJ1835" s="114"/>
      <c r="AK1835" s="114"/>
      <c r="AL1835" s="114"/>
      <c r="AM1835" s="114"/>
      <c r="AN1835" s="114">
        <f t="shared" si="56"/>
        <v>0</v>
      </c>
      <c r="AO1835" s="114">
        <f t="shared" si="57"/>
        <v>10233795</v>
      </c>
      <c r="AP1835" s="114"/>
      <c r="AQ1835" s="114"/>
      <c r="AR1835" s="114"/>
      <c r="AS1835" s="114"/>
    </row>
    <row r="1836" spans="1:46" s="190" customFormat="1" ht="15" customHeight="1" x14ac:dyDescent="0.2">
      <c r="A1836" s="104"/>
      <c r="B1836" s="104">
        <f>VLOOKUP(BJB!$F$9:$F$5599,Ctrl!$B$4:$C$399,2,0)</f>
        <v>40</v>
      </c>
      <c r="C1836" s="104">
        <f>VLOOKUP(BJB!$G$9:$G$5599,Ctrl!$E$4:$F$399,2,0)</f>
        <v>1</v>
      </c>
      <c r="D1836" s="219">
        <v>1</v>
      </c>
      <c r="E1836" s="104" t="str">
        <f>VLOOKUP(BJB!$F$9:$F$5599,Ctrl!$B$4:$D$399,3,0)</f>
        <v>IV</v>
      </c>
      <c r="F1836" s="139" t="s">
        <v>10559</v>
      </c>
      <c r="G1836" s="139" t="s">
        <v>3393</v>
      </c>
      <c r="H1836" s="125" t="s">
        <v>6693</v>
      </c>
      <c r="I1836" s="220" t="e">
        <f>IF(G1835=BJB!#REF!,I1835+1,1)</f>
        <v>#REF!</v>
      </c>
      <c r="J1836" s="912" t="s">
        <v>21916</v>
      </c>
      <c r="K1836" s="121" t="s">
        <v>6216</v>
      </c>
      <c r="L1836" s="104" t="s">
        <v>6477</v>
      </c>
      <c r="M1836" s="104" t="s">
        <v>6244</v>
      </c>
      <c r="N1836" s="120">
        <v>41235</v>
      </c>
      <c r="O1836" s="114">
        <v>50000000</v>
      </c>
      <c r="P1836" s="105" t="s">
        <v>15970</v>
      </c>
      <c r="Q1836" s="120">
        <v>41970</v>
      </c>
      <c r="R1836" s="105">
        <v>35961271</v>
      </c>
      <c r="S1836" s="146" t="s">
        <v>6263</v>
      </c>
      <c r="T1836" s="109">
        <v>42031</v>
      </c>
      <c r="U1836" s="114">
        <v>23607690</v>
      </c>
      <c r="V1836" s="109">
        <v>42031</v>
      </c>
      <c r="W1836" s="141">
        <v>23607690</v>
      </c>
      <c r="X1836" s="141">
        <v>0</v>
      </c>
      <c r="Y1836" s="141">
        <v>0</v>
      </c>
      <c r="Z1836" s="141">
        <v>0</v>
      </c>
      <c r="AA1836" s="112">
        <v>7649579</v>
      </c>
      <c r="AB1836" s="112"/>
      <c r="AC1836" s="132"/>
      <c r="AD1836" s="141"/>
      <c r="AE1836" s="106">
        <v>0</v>
      </c>
      <c r="AF1836" s="106">
        <v>0</v>
      </c>
      <c r="AG1836" s="106">
        <v>0</v>
      </c>
      <c r="AH1836" s="114"/>
      <c r="AI1836" s="114"/>
      <c r="AJ1836" s="114"/>
      <c r="AK1836" s="114"/>
      <c r="AL1836" s="114"/>
      <c r="AM1836" s="114"/>
      <c r="AN1836" s="114">
        <f t="shared" si="56"/>
        <v>7649579</v>
      </c>
      <c r="AO1836" s="114">
        <f t="shared" si="57"/>
        <v>15958111</v>
      </c>
      <c r="AP1836" s="114"/>
      <c r="AQ1836" s="114"/>
      <c r="AR1836" s="114"/>
      <c r="AS1836" s="114"/>
    </row>
    <row r="1837" spans="1:46" s="190" customFormat="1" ht="15" customHeight="1" x14ac:dyDescent="0.2">
      <c r="A1837" s="104"/>
      <c r="B1837" s="104">
        <f>VLOOKUP(BJB!$F$9:$F$5599,Ctrl!$B$4:$C$399,2,0)</f>
        <v>40</v>
      </c>
      <c r="C1837" s="104">
        <f>VLOOKUP(BJB!$G$9:$G$5599,Ctrl!$E$4:$F$399,2,0)</f>
        <v>1</v>
      </c>
      <c r="D1837" s="219">
        <v>1</v>
      </c>
      <c r="E1837" s="104" t="str">
        <f>VLOOKUP(BJB!$F$9:$F$5599,Ctrl!$B$4:$D$399,3,0)</f>
        <v>IV</v>
      </c>
      <c r="F1837" s="139" t="s">
        <v>10559</v>
      </c>
      <c r="G1837" s="139" t="s">
        <v>3393</v>
      </c>
      <c r="H1837" s="125" t="s">
        <v>7993</v>
      </c>
      <c r="I1837" s="220" t="e">
        <f>IF(G1836=BJB!#REF!,I1836+1,1)</f>
        <v>#REF!</v>
      </c>
      <c r="J1837" s="912" t="s">
        <v>21917</v>
      </c>
      <c r="K1837" s="121" t="s">
        <v>6462</v>
      </c>
      <c r="L1837" s="104" t="s">
        <v>6477</v>
      </c>
      <c r="M1837" s="104" t="s">
        <v>6487</v>
      </c>
      <c r="N1837" s="120">
        <v>41085</v>
      </c>
      <c r="O1837" s="107">
        <v>250000000</v>
      </c>
      <c r="P1837" s="105" t="s">
        <v>15971</v>
      </c>
      <c r="Q1837" s="120">
        <v>41751</v>
      </c>
      <c r="R1837" s="105">
        <v>194626409</v>
      </c>
      <c r="S1837" s="146" t="s">
        <v>6515</v>
      </c>
      <c r="T1837" s="109">
        <v>42051</v>
      </c>
      <c r="U1837" s="118">
        <v>128644396</v>
      </c>
      <c r="V1837" s="109">
        <v>42051</v>
      </c>
      <c r="W1837" s="141">
        <v>128644396</v>
      </c>
      <c r="X1837" s="141">
        <v>0</v>
      </c>
      <c r="Y1837" s="141">
        <v>0</v>
      </c>
      <c r="Z1837" s="141">
        <v>0</v>
      </c>
      <c r="AA1837" s="223">
        <v>43801325</v>
      </c>
      <c r="AB1837" s="223"/>
      <c r="AC1837" s="132"/>
      <c r="AD1837" s="141"/>
      <c r="AE1837" s="106">
        <v>0</v>
      </c>
      <c r="AF1837" s="106">
        <v>0</v>
      </c>
      <c r="AG1837" s="106">
        <v>0</v>
      </c>
      <c r="AH1837" s="114"/>
      <c r="AI1837" s="114"/>
      <c r="AJ1837" s="114"/>
      <c r="AK1837" s="114"/>
      <c r="AL1837" s="114"/>
      <c r="AM1837" s="114"/>
      <c r="AN1837" s="114">
        <f t="shared" si="56"/>
        <v>43801325</v>
      </c>
      <c r="AO1837" s="114">
        <f t="shared" si="57"/>
        <v>84843071</v>
      </c>
      <c r="AP1837" s="114"/>
      <c r="AQ1837" s="114"/>
      <c r="AR1837" s="114"/>
      <c r="AS1837" s="114"/>
    </row>
    <row r="1838" spans="1:46" s="190" customFormat="1" ht="15" customHeight="1" x14ac:dyDescent="0.2">
      <c r="A1838" s="104"/>
      <c r="B1838" s="104">
        <f>VLOOKUP(BJB!$F$9:$F$5599,Ctrl!$B$4:$C$399,2,0)</f>
        <v>40</v>
      </c>
      <c r="C1838" s="104">
        <f>VLOOKUP(BJB!$G$9:$G$5599,Ctrl!$E$4:$F$399,2,0)</f>
        <v>4</v>
      </c>
      <c r="D1838" s="219">
        <v>1</v>
      </c>
      <c r="E1838" s="104" t="str">
        <f>VLOOKUP(BJB!$F$9:$F$5599,Ctrl!$B$4:$D$399,3,0)</f>
        <v>IV</v>
      </c>
      <c r="F1838" s="139" t="s">
        <v>10559</v>
      </c>
      <c r="G1838" s="139" t="s">
        <v>5987</v>
      </c>
      <c r="H1838" s="125">
        <v>1120724000111</v>
      </c>
      <c r="I1838" s="220" t="e">
        <f>IF(G1837=BJB!#REF!,I1837+1,1)</f>
        <v>#REF!</v>
      </c>
      <c r="J1838" s="912" t="s">
        <v>21918</v>
      </c>
      <c r="K1838" s="121" t="s">
        <v>6471</v>
      </c>
      <c r="L1838" s="104" t="s">
        <v>6477</v>
      </c>
      <c r="M1838" s="104" t="s">
        <v>5958</v>
      </c>
      <c r="N1838" s="120">
        <v>41200</v>
      </c>
      <c r="O1838" s="107">
        <v>50000000</v>
      </c>
      <c r="P1838" s="105" t="s">
        <v>15972</v>
      </c>
      <c r="Q1838" s="120">
        <v>41964</v>
      </c>
      <c r="R1838" s="105">
        <v>24859870</v>
      </c>
      <c r="S1838" s="146" t="s">
        <v>6519</v>
      </c>
      <c r="T1838" s="109">
        <v>42051</v>
      </c>
      <c r="U1838" s="118">
        <v>17401909</v>
      </c>
      <c r="V1838" s="109">
        <v>42051</v>
      </c>
      <c r="W1838" s="141">
        <v>17401909</v>
      </c>
      <c r="X1838" s="141">
        <v>0</v>
      </c>
      <c r="Y1838" s="141">
        <v>0</v>
      </c>
      <c r="Z1838" s="141">
        <v>0</v>
      </c>
      <c r="AA1838" s="223">
        <v>17401909</v>
      </c>
      <c r="AB1838" s="223"/>
      <c r="AC1838" s="132"/>
      <c r="AD1838" s="141"/>
      <c r="AE1838" s="106">
        <v>0</v>
      </c>
      <c r="AF1838" s="106">
        <v>0</v>
      </c>
      <c r="AG1838" s="106">
        <v>0</v>
      </c>
      <c r="AH1838" s="114"/>
      <c r="AI1838" s="114"/>
      <c r="AJ1838" s="114"/>
      <c r="AK1838" s="114"/>
      <c r="AL1838" s="114"/>
      <c r="AM1838" s="114"/>
      <c r="AN1838" s="114">
        <f t="shared" si="56"/>
        <v>17401909</v>
      </c>
      <c r="AO1838" s="114">
        <f t="shared" si="57"/>
        <v>0</v>
      </c>
      <c r="AP1838" s="114"/>
      <c r="AQ1838" s="114"/>
      <c r="AR1838" s="114"/>
      <c r="AS1838" s="114"/>
    </row>
    <row r="1839" spans="1:46" s="190" customFormat="1" ht="15" customHeight="1" x14ac:dyDescent="0.2">
      <c r="A1839" s="104"/>
      <c r="B1839" s="104">
        <f>VLOOKUP(BJB!$F$9:$F$5599,Ctrl!$B$4:$C$399,2,0)</f>
        <v>40</v>
      </c>
      <c r="C1839" s="104">
        <f>VLOOKUP(BJB!$G$9:$G$5599,Ctrl!$E$4:$F$399,2,0)</f>
        <v>1</v>
      </c>
      <c r="D1839" s="219">
        <v>1</v>
      </c>
      <c r="E1839" s="104" t="str">
        <f>VLOOKUP(BJB!$F$9:$F$5599,Ctrl!$B$4:$D$399,3,0)</f>
        <v>IV</v>
      </c>
      <c r="F1839" s="139" t="s">
        <v>10559</v>
      </c>
      <c r="G1839" s="139" t="s">
        <v>3393</v>
      </c>
      <c r="H1839" s="125">
        <v>1130208001182</v>
      </c>
      <c r="I1839" s="220" t="e">
        <f>IF(G1838=BJB!#REF!,I1838+1,1)</f>
        <v>#REF!</v>
      </c>
      <c r="J1839" s="912" t="s">
        <v>21919</v>
      </c>
      <c r="K1839" s="121" t="s">
        <v>7368</v>
      </c>
      <c r="L1839" s="104" t="s">
        <v>6477</v>
      </c>
      <c r="M1839" s="104" t="s">
        <v>7376</v>
      </c>
      <c r="N1839" s="120">
        <v>41383</v>
      </c>
      <c r="O1839" s="105">
        <v>90000000</v>
      </c>
      <c r="P1839" s="105" t="s">
        <v>15973</v>
      </c>
      <c r="Q1839" s="120">
        <v>42034</v>
      </c>
      <c r="R1839" s="105">
        <v>59575694</v>
      </c>
      <c r="S1839" s="146" t="s">
        <v>7379</v>
      </c>
      <c r="T1839" s="109">
        <v>42081</v>
      </c>
      <c r="U1839" s="141">
        <v>40377908</v>
      </c>
      <c r="V1839" s="109">
        <v>42081</v>
      </c>
      <c r="W1839" s="141">
        <v>40377908</v>
      </c>
      <c r="X1839" s="141">
        <v>0</v>
      </c>
      <c r="Y1839" s="141">
        <v>0</v>
      </c>
      <c r="Z1839" s="141">
        <v>0</v>
      </c>
      <c r="AA1839" s="226">
        <v>35702571</v>
      </c>
      <c r="AB1839" s="114"/>
      <c r="AC1839" s="132"/>
      <c r="AD1839" s="141"/>
      <c r="AE1839" s="106">
        <v>0</v>
      </c>
      <c r="AF1839" s="106">
        <v>0</v>
      </c>
      <c r="AG1839" s="106">
        <v>0</v>
      </c>
      <c r="AH1839" s="222"/>
      <c r="AI1839" s="141"/>
      <c r="AJ1839" s="141"/>
      <c r="AK1839" s="141"/>
      <c r="AL1839" s="141"/>
      <c r="AM1839" s="141"/>
      <c r="AN1839" s="114">
        <f t="shared" si="56"/>
        <v>35702571</v>
      </c>
      <c r="AO1839" s="114">
        <f t="shared" si="57"/>
        <v>4675337</v>
      </c>
      <c r="AP1839" s="114"/>
      <c r="AQ1839" s="114"/>
      <c r="AR1839" s="114"/>
      <c r="AS1839" s="114"/>
    </row>
    <row r="1840" spans="1:46" s="190" customFormat="1" ht="15" customHeight="1" x14ac:dyDescent="0.2">
      <c r="A1840" s="104"/>
      <c r="B1840" s="104">
        <f>VLOOKUP(BJB!$F$9:$F$5599,Ctrl!$B$4:$C$399,2,0)</f>
        <v>40</v>
      </c>
      <c r="C1840" s="104">
        <f>VLOOKUP(BJB!$G$9:$G$5599,Ctrl!$E$4:$F$399,2,0)</f>
        <v>1</v>
      </c>
      <c r="D1840" s="219">
        <v>1</v>
      </c>
      <c r="E1840" s="104" t="str">
        <f>VLOOKUP(BJB!$F$9:$F$5599,Ctrl!$B$4:$D$399,3,0)</f>
        <v>IV</v>
      </c>
      <c r="F1840" s="139" t="s">
        <v>10559</v>
      </c>
      <c r="G1840" s="139" t="s">
        <v>3393</v>
      </c>
      <c r="H1840" s="125" t="s">
        <v>8531</v>
      </c>
      <c r="I1840" s="220" t="e">
        <f>IF(G1839=BJB!#REF!,I1839+1,1)</f>
        <v>#REF!</v>
      </c>
      <c r="J1840" s="912" t="s">
        <v>21920</v>
      </c>
      <c r="K1840" s="121" t="s">
        <v>7370</v>
      </c>
      <c r="L1840" s="104" t="s">
        <v>6477</v>
      </c>
      <c r="M1840" s="104" t="s">
        <v>6055</v>
      </c>
      <c r="N1840" s="120">
        <v>41389</v>
      </c>
      <c r="O1840" s="105">
        <v>250000000</v>
      </c>
      <c r="P1840" s="105" t="s">
        <v>15974</v>
      </c>
      <c r="Q1840" s="120">
        <v>42052</v>
      </c>
      <c r="R1840" s="105">
        <v>114355448</v>
      </c>
      <c r="S1840" s="146" t="s">
        <v>7379</v>
      </c>
      <c r="T1840" s="109">
        <v>42081</v>
      </c>
      <c r="U1840" s="141">
        <v>77325579</v>
      </c>
      <c r="V1840" s="109">
        <v>42081</v>
      </c>
      <c r="W1840" s="141">
        <v>77325579</v>
      </c>
      <c r="X1840" s="141">
        <v>0</v>
      </c>
      <c r="Y1840" s="141">
        <v>0</v>
      </c>
      <c r="Z1840" s="141">
        <v>0</v>
      </c>
      <c r="AA1840" s="114">
        <v>72444470</v>
      </c>
      <c r="AB1840" s="114"/>
      <c r="AC1840" s="132"/>
      <c r="AD1840" s="141"/>
      <c r="AE1840" s="106">
        <v>0</v>
      </c>
      <c r="AF1840" s="106">
        <v>0</v>
      </c>
      <c r="AG1840" s="106">
        <v>0</v>
      </c>
      <c r="AH1840" s="141"/>
      <c r="AI1840" s="141"/>
      <c r="AJ1840" s="141"/>
      <c r="AK1840" s="141"/>
      <c r="AL1840" s="141"/>
      <c r="AM1840" s="141"/>
      <c r="AN1840" s="114">
        <f t="shared" si="56"/>
        <v>72444470</v>
      </c>
      <c r="AO1840" s="114">
        <f t="shared" si="57"/>
        <v>4881109</v>
      </c>
      <c r="AP1840" s="114"/>
      <c r="AQ1840" s="114"/>
      <c r="AR1840" s="114"/>
      <c r="AS1840" s="114"/>
    </row>
    <row r="1841" spans="1:45" s="190" customFormat="1" ht="15" customHeight="1" x14ac:dyDescent="0.2">
      <c r="A1841" s="104"/>
      <c r="B1841" s="104">
        <f>VLOOKUP(BJB!$F$9:$F$5599,Ctrl!$B$4:$C$399,2,0)</f>
        <v>40</v>
      </c>
      <c r="C1841" s="104">
        <f>VLOOKUP(BJB!$G$9:$G$5599,Ctrl!$E$4:$F$399,2,0)</f>
        <v>1</v>
      </c>
      <c r="D1841" s="219">
        <v>1</v>
      </c>
      <c r="E1841" s="104" t="str">
        <f>VLOOKUP(BJB!$F$9:$F$5599,Ctrl!$B$4:$D$399,3,0)</f>
        <v>IV</v>
      </c>
      <c r="F1841" s="139" t="s">
        <v>10559</v>
      </c>
      <c r="G1841" s="139" t="s">
        <v>3393</v>
      </c>
      <c r="H1841" s="125" t="s">
        <v>8532</v>
      </c>
      <c r="I1841" s="220" t="e">
        <f>IF(G1840=BJB!#REF!,I1840+1,1)</f>
        <v>#REF!</v>
      </c>
      <c r="J1841" s="912" t="s">
        <v>21921</v>
      </c>
      <c r="K1841" s="121" t="s">
        <v>7790</v>
      </c>
      <c r="L1841" s="104" t="s">
        <v>6477</v>
      </c>
      <c r="M1841" s="104" t="s">
        <v>7858</v>
      </c>
      <c r="N1841" s="120">
        <v>41383</v>
      </c>
      <c r="O1841" s="105">
        <v>50000000</v>
      </c>
      <c r="P1841" s="105" t="s">
        <v>15975</v>
      </c>
      <c r="Q1841" s="120">
        <v>42075</v>
      </c>
      <c r="R1841" s="105">
        <v>29567482</v>
      </c>
      <c r="S1841" s="146" t="s">
        <v>7921</v>
      </c>
      <c r="T1841" s="109">
        <v>42114</v>
      </c>
      <c r="U1841" s="141">
        <v>20044179</v>
      </c>
      <c r="V1841" s="109">
        <v>42114</v>
      </c>
      <c r="W1841" s="141">
        <v>20044179</v>
      </c>
      <c r="X1841" s="141">
        <v>0</v>
      </c>
      <c r="Y1841" s="141">
        <v>0</v>
      </c>
      <c r="Z1841" s="141">
        <v>0</v>
      </c>
      <c r="AA1841" s="114">
        <v>3337355</v>
      </c>
      <c r="AB1841" s="114"/>
      <c r="AC1841" s="132"/>
      <c r="AD1841" s="141"/>
      <c r="AE1841" s="106">
        <v>0</v>
      </c>
      <c r="AF1841" s="106">
        <v>0</v>
      </c>
      <c r="AG1841" s="106">
        <v>0</v>
      </c>
      <c r="AH1841" s="141"/>
      <c r="AI1841" s="141"/>
      <c r="AJ1841" s="141"/>
      <c r="AK1841" s="141"/>
      <c r="AL1841" s="141"/>
      <c r="AM1841" s="141"/>
      <c r="AN1841" s="114">
        <f t="shared" si="56"/>
        <v>3337355</v>
      </c>
      <c r="AO1841" s="114">
        <f t="shared" si="57"/>
        <v>16706824</v>
      </c>
      <c r="AP1841" s="114"/>
      <c r="AQ1841" s="114"/>
      <c r="AR1841" s="114"/>
      <c r="AS1841" s="114"/>
    </row>
    <row r="1842" spans="1:45" s="190" customFormat="1" ht="15" customHeight="1" x14ac:dyDescent="0.2">
      <c r="A1842" s="104"/>
      <c r="B1842" s="104">
        <f>VLOOKUP(BJB!$F$9:$F$5599,Ctrl!$B$4:$C$399,2,0)</f>
        <v>40</v>
      </c>
      <c r="C1842" s="104">
        <f>VLOOKUP(BJB!$G$9:$G$5599,Ctrl!$E$4:$F$399,2,0)</f>
        <v>1</v>
      </c>
      <c r="D1842" s="219">
        <v>1</v>
      </c>
      <c r="E1842" s="104" t="str">
        <f>VLOOKUP(BJB!$F$9:$F$5599,Ctrl!$B$4:$D$399,3,0)</f>
        <v>IV</v>
      </c>
      <c r="F1842" s="139" t="s">
        <v>10559</v>
      </c>
      <c r="G1842" s="139" t="s">
        <v>3393</v>
      </c>
      <c r="H1842" s="125"/>
      <c r="I1842" s="220" t="e">
        <f>IF(G1841=BJB!#REF!,I1841+1,1)</f>
        <v>#REF!</v>
      </c>
      <c r="J1842" s="912" t="s">
        <v>21922</v>
      </c>
      <c r="K1842" s="121" t="s">
        <v>7802</v>
      </c>
      <c r="L1842" s="104" t="s">
        <v>6477</v>
      </c>
      <c r="M1842" s="104" t="s">
        <v>3428</v>
      </c>
      <c r="N1842" s="120">
        <v>41129</v>
      </c>
      <c r="O1842" s="105">
        <v>40000000</v>
      </c>
      <c r="P1842" s="105" t="s">
        <v>15976</v>
      </c>
      <c r="Q1842" s="120">
        <v>42052</v>
      </c>
      <c r="R1842" s="105">
        <v>15797354</v>
      </c>
      <c r="S1842" s="146" t="s">
        <v>7930</v>
      </c>
      <c r="T1842" s="109">
        <v>42114</v>
      </c>
      <c r="U1842" s="141">
        <v>10741387</v>
      </c>
      <c r="V1842" s="109">
        <v>42114</v>
      </c>
      <c r="W1842" s="141">
        <v>10741387</v>
      </c>
      <c r="X1842" s="141">
        <v>0</v>
      </c>
      <c r="Y1842" s="141">
        <v>0</v>
      </c>
      <c r="Z1842" s="141">
        <v>0</v>
      </c>
      <c r="AA1842" s="114">
        <v>741384</v>
      </c>
      <c r="AB1842" s="114"/>
      <c r="AC1842" s="132"/>
      <c r="AD1842" s="141"/>
      <c r="AE1842" s="106">
        <v>0</v>
      </c>
      <c r="AF1842" s="106">
        <v>0</v>
      </c>
      <c r="AG1842" s="106">
        <v>0</v>
      </c>
      <c r="AH1842" s="141"/>
      <c r="AI1842" s="141"/>
      <c r="AJ1842" s="141"/>
      <c r="AK1842" s="141"/>
      <c r="AL1842" s="141"/>
      <c r="AM1842" s="141"/>
      <c r="AN1842" s="114">
        <f t="shared" si="56"/>
        <v>741384</v>
      </c>
      <c r="AO1842" s="114">
        <f t="shared" si="57"/>
        <v>10000003</v>
      </c>
      <c r="AP1842" s="114"/>
      <c r="AQ1842" s="114"/>
      <c r="AR1842" s="114"/>
      <c r="AS1842" s="114"/>
    </row>
    <row r="1843" spans="1:45" s="190" customFormat="1" ht="15" customHeight="1" x14ac:dyDescent="0.2">
      <c r="A1843" s="104"/>
      <c r="B1843" s="104">
        <f>VLOOKUP(BJB!$F$9:$F$5599,Ctrl!$B$4:$C$399,2,0)</f>
        <v>40</v>
      </c>
      <c r="C1843" s="104">
        <f>VLOOKUP(BJB!$G$9:$G$5599,Ctrl!$E$4:$F$399,2,0)</f>
        <v>4</v>
      </c>
      <c r="D1843" s="219">
        <v>1</v>
      </c>
      <c r="E1843" s="104" t="str">
        <f>VLOOKUP(BJB!$F$9:$F$5599,Ctrl!$B$4:$D$399,3,0)</f>
        <v>IV</v>
      </c>
      <c r="F1843" s="139" t="s">
        <v>10559</v>
      </c>
      <c r="G1843" s="139" t="s">
        <v>5987</v>
      </c>
      <c r="H1843" s="886" t="s">
        <v>14752</v>
      </c>
      <c r="I1843" s="220" t="e">
        <f>IF(G1842=BJB!#REF!,I1842+1,1)</f>
        <v>#REF!</v>
      </c>
      <c r="J1843" s="891" t="s">
        <v>18344</v>
      </c>
      <c r="K1843" s="121" t="s">
        <v>5988</v>
      </c>
      <c r="L1843" s="104" t="s">
        <v>6477</v>
      </c>
      <c r="M1843" s="127" t="s">
        <v>5251</v>
      </c>
      <c r="N1843" s="128">
        <v>41078</v>
      </c>
      <c r="O1843" s="140">
        <v>200000000</v>
      </c>
      <c r="P1843" s="105" t="s">
        <v>15977</v>
      </c>
      <c r="Q1843" s="120">
        <v>41037</v>
      </c>
      <c r="R1843" s="105">
        <v>180712270</v>
      </c>
      <c r="S1843" s="234" t="s">
        <v>5086</v>
      </c>
      <c r="T1843" s="130">
        <v>41729</v>
      </c>
      <c r="U1843" s="116">
        <v>126498588.99999999</v>
      </c>
      <c r="V1843" s="109">
        <v>41699</v>
      </c>
      <c r="W1843" s="141">
        <v>126498588.99999999</v>
      </c>
      <c r="X1843" s="141">
        <v>0</v>
      </c>
      <c r="Y1843" s="141">
        <v>0</v>
      </c>
      <c r="Z1843" s="141">
        <v>0</v>
      </c>
      <c r="AA1843" s="114">
        <v>24643891</v>
      </c>
      <c r="AB1843" s="114"/>
      <c r="AC1843" s="132"/>
      <c r="AD1843" s="141">
        <v>8938632</v>
      </c>
      <c r="AE1843" s="106">
        <v>0</v>
      </c>
      <c r="AF1843" s="106">
        <v>7518475</v>
      </c>
      <c r="AG1843" s="106">
        <v>0</v>
      </c>
      <c r="AH1843" s="116"/>
      <c r="AI1843" s="116"/>
      <c r="AJ1843" s="116"/>
      <c r="AK1843" s="116"/>
      <c r="AL1843" s="116"/>
      <c r="AM1843" s="116"/>
      <c r="AN1843" s="114">
        <f t="shared" si="56"/>
        <v>41100998</v>
      </c>
      <c r="AO1843" s="114">
        <f t="shared" si="57"/>
        <v>85397590.999999985</v>
      </c>
      <c r="AP1843" s="114"/>
      <c r="AQ1843" s="114"/>
      <c r="AR1843" s="114"/>
      <c r="AS1843" s="114"/>
    </row>
    <row r="1844" spans="1:45" s="190" customFormat="1" ht="15" customHeight="1" x14ac:dyDescent="0.2">
      <c r="A1844" s="104"/>
      <c r="B1844" s="104">
        <f>VLOOKUP(BJB!$F$9:$F$5599,Ctrl!$B$4:$C$399,2,0)</f>
        <v>40</v>
      </c>
      <c r="C1844" s="104">
        <f>VLOOKUP(BJB!$G$9:$G$5599,Ctrl!$E$4:$F$399,2,0)</f>
        <v>4</v>
      </c>
      <c r="D1844" s="219">
        <v>1</v>
      </c>
      <c r="E1844" s="104" t="str">
        <f>VLOOKUP(BJB!$F$9:$F$5599,Ctrl!$B$4:$D$399,3,0)</f>
        <v>IV</v>
      </c>
      <c r="F1844" s="139" t="s">
        <v>10559</v>
      </c>
      <c r="G1844" s="139" t="s">
        <v>5987</v>
      </c>
      <c r="H1844" s="125">
        <v>1130218000579</v>
      </c>
      <c r="I1844" s="220" t="e">
        <f>IF(G1843=BJB!#REF!,I1843+1,1)</f>
        <v>#REF!</v>
      </c>
      <c r="J1844" s="912" t="s">
        <v>21923</v>
      </c>
      <c r="K1844" s="121" t="s">
        <v>819</v>
      </c>
      <c r="L1844" s="104" t="s">
        <v>6477</v>
      </c>
      <c r="M1844" s="127" t="s">
        <v>5956</v>
      </c>
      <c r="N1844" s="128">
        <v>41400</v>
      </c>
      <c r="O1844" s="140">
        <v>125000000</v>
      </c>
      <c r="P1844" s="105" t="s">
        <v>15978</v>
      </c>
      <c r="Q1844" s="120">
        <v>41716</v>
      </c>
      <c r="R1844" s="105">
        <v>129149815</v>
      </c>
      <c r="S1844" s="146" t="s">
        <v>5938</v>
      </c>
      <c r="T1844" s="109">
        <v>41912</v>
      </c>
      <c r="U1844" s="116">
        <v>87500000</v>
      </c>
      <c r="V1844" s="109">
        <v>41883</v>
      </c>
      <c r="W1844" s="141">
        <v>87500000</v>
      </c>
      <c r="X1844" s="141">
        <v>0</v>
      </c>
      <c r="Y1844" s="141">
        <v>0</v>
      </c>
      <c r="Z1844" s="141">
        <v>0</v>
      </c>
      <c r="AA1844" s="114">
        <v>448061</v>
      </c>
      <c r="AB1844" s="114"/>
      <c r="AC1844" s="132"/>
      <c r="AD1844" s="141"/>
      <c r="AE1844" s="106">
        <v>0</v>
      </c>
      <c r="AF1844" s="106">
        <v>0</v>
      </c>
      <c r="AG1844" s="106">
        <v>0</v>
      </c>
      <c r="AH1844" s="116"/>
      <c r="AI1844" s="116"/>
      <c r="AJ1844" s="116"/>
      <c r="AK1844" s="116"/>
      <c r="AL1844" s="116"/>
      <c r="AM1844" s="116"/>
      <c r="AN1844" s="114">
        <f t="shared" si="56"/>
        <v>448061</v>
      </c>
      <c r="AO1844" s="114">
        <f t="shared" si="57"/>
        <v>87051939</v>
      </c>
      <c r="AP1844" s="114"/>
      <c r="AQ1844" s="114"/>
      <c r="AR1844" s="114"/>
      <c r="AS1844" s="114"/>
    </row>
    <row r="1845" spans="1:45" s="190" customFormat="1" ht="15" customHeight="1" x14ac:dyDescent="0.2">
      <c r="A1845" s="104"/>
      <c r="B1845" s="104">
        <f>VLOOKUP(BJB!$F$9:$F$5599,Ctrl!$B$4:$C$399,2,0)</f>
        <v>40</v>
      </c>
      <c r="C1845" s="104">
        <f>VLOOKUP(BJB!$G$9:$G$5599,Ctrl!$E$4:$F$399,2,0)</f>
        <v>4</v>
      </c>
      <c r="D1845" s="219">
        <v>1</v>
      </c>
      <c r="E1845" s="104" t="str">
        <f>VLOOKUP(BJB!$F$9:$F$5599,Ctrl!$B$4:$D$399,3,0)</f>
        <v>IV</v>
      </c>
      <c r="F1845" s="139" t="s">
        <v>10559</v>
      </c>
      <c r="G1845" s="139" t="s">
        <v>5987</v>
      </c>
      <c r="H1845" s="125">
        <v>1130208001598</v>
      </c>
      <c r="I1845" s="220" t="e">
        <f>IF(G1844=BJB!#REF!,I1844+1,1)</f>
        <v>#REF!</v>
      </c>
      <c r="J1845" s="912" t="s">
        <v>21924</v>
      </c>
      <c r="K1845" s="121" t="s">
        <v>823</v>
      </c>
      <c r="L1845" s="104" t="s">
        <v>6477</v>
      </c>
      <c r="M1845" s="127" t="s">
        <v>5957</v>
      </c>
      <c r="N1845" s="128">
        <v>41400</v>
      </c>
      <c r="O1845" s="140">
        <v>30000000</v>
      </c>
      <c r="P1845" s="105" t="s">
        <v>15979</v>
      </c>
      <c r="Q1845" s="120">
        <v>41716</v>
      </c>
      <c r="R1845" s="105">
        <v>31233061</v>
      </c>
      <c r="S1845" s="146" t="s">
        <v>5938</v>
      </c>
      <c r="T1845" s="109">
        <v>41912</v>
      </c>
      <c r="U1845" s="116">
        <v>21000000</v>
      </c>
      <c r="V1845" s="109">
        <v>41883</v>
      </c>
      <c r="W1845" s="141">
        <v>21000000</v>
      </c>
      <c r="X1845" s="141">
        <v>0</v>
      </c>
      <c r="Y1845" s="141">
        <v>0</v>
      </c>
      <c r="Z1845" s="141">
        <v>0</v>
      </c>
      <c r="AA1845" s="114">
        <v>8880</v>
      </c>
      <c r="AB1845" s="114"/>
      <c r="AC1845" s="132"/>
      <c r="AD1845" s="141"/>
      <c r="AE1845" s="106">
        <v>0</v>
      </c>
      <c r="AF1845" s="106">
        <v>0</v>
      </c>
      <c r="AG1845" s="106">
        <v>0</v>
      </c>
      <c r="AH1845" s="116"/>
      <c r="AI1845" s="116"/>
      <c r="AJ1845" s="116"/>
      <c r="AK1845" s="116"/>
      <c r="AL1845" s="116"/>
      <c r="AM1845" s="116"/>
      <c r="AN1845" s="114">
        <f t="shared" si="56"/>
        <v>8880</v>
      </c>
      <c r="AO1845" s="114">
        <f t="shared" si="57"/>
        <v>20991120</v>
      </c>
      <c r="AP1845" s="114"/>
      <c r="AQ1845" s="114"/>
      <c r="AR1845" s="114"/>
      <c r="AS1845" s="114"/>
    </row>
    <row r="1846" spans="1:45" s="190" customFormat="1" ht="15" customHeight="1" x14ac:dyDescent="0.2">
      <c r="A1846" s="104"/>
      <c r="B1846" s="104">
        <f>VLOOKUP(BJB!$F$9:$F$5599,Ctrl!$B$4:$C$399,2,0)</f>
        <v>40</v>
      </c>
      <c r="C1846" s="104">
        <f>VLOOKUP(BJB!$G$9:$G$5599,Ctrl!$E$4:$F$399,2,0)</f>
        <v>4</v>
      </c>
      <c r="D1846" s="219">
        <v>1</v>
      </c>
      <c r="E1846" s="104" t="str">
        <f>VLOOKUP(BJB!$F$9:$F$5599,Ctrl!$B$4:$D$399,3,0)</f>
        <v>IV</v>
      </c>
      <c r="F1846" s="139" t="s">
        <v>10559</v>
      </c>
      <c r="G1846" s="139" t="s">
        <v>5987</v>
      </c>
      <c r="H1846" s="125" t="s">
        <v>6692</v>
      </c>
      <c r="I1846" s="220" t="e">
        <f>IF(G1845=BJB!#REF!,I1845+1,1)</f>
        <v>#REF!</v>
      </c>
      <c r="J1846" s="912" t="s">
        <v>21925</v>
      </c>
      <c r="K1846" s="121" t="s">
        <v>5989</v>
      </c>
      <c r="L1846" s="104" t="s">
        <v>6477</v>
      </c>
      <c r="M1846" s="127" t="s">
        <v>5958</v>
      </c>
      <c r="N1846" s="120">
        <v>41200</v>
      </c>
      <c r="O1846" s="140">
        <v>250000000</v>
      </c>
      <c r="P1846" s="105" t="s">
        <v>15980</v>
      </c>
      <c r="Q1846" s="120">
        <v>41617</v>
      </c>
      <c r="R1846" s="105">
        <v>227166956</v>
      </c>
      <c r="S1846" s="146" t="s">
        <v>5938</v>
      </c>
      <c r="T1846" s="109">
        <v>41912</v>
      </c>
      <c r="U1846" s="116">
        <v>159016869</v>
      </c>
      <c r="V1846" s="109">
        <v>41883</v>
      </c>
      <c r="W1846" s="141">
        <v>159016869</v>
      </c>
      <c r="X1846" s="141">
        <v>0</v>
      </c>
      <c r="Y1846" s="141">
        <v>0</v>
      </c>
      <c r="Z1846" s="141">
        <v>0</v>
      </c>
      <c r="AA1846" s="114">
        <v>395657</v>
      </c>
      <c r="AB1846" s="114"/>
      <c r="AC1846" s="132"/>
      <c r="AD1846" s="141"/>
      <c r="AE1846" s="106">
        <v>0</v>
      </c>
      <c r="AF1846" s="106">
        <v>0</v>
      </c>
      <c r="AG1846" s="106">
        <v>0</v>
      </c>
      <c r="AH1846" s="116"/>
      <c r="AI1846" s="116"/>
      <c r="AJ1846" s="116"/>
      <c r="AK1846" s="116"/>
      <c r="AL1846" s="116"/>
      <c r="AM1846" s="116"/>
      <c r="AN1846" s="114">
        <f t="shared" si="56"/>
        <v>395657</v>
      </c>
      <c r="AO1846" s="114">
        <f t="shared" si="57"/>
        <v>158621212</v>
      </c>
      <c r="AP1846" s="114"/>
      <c r="AQ1846" s="114"/>
      <c r="AR1846" s="114"/>
      <c r="AS1846" s="114"/>
    </row>
    <row r="1847" spans="1:45" s="190" customFormat="1" ht="15" customHeight="1" x14ac:dyDescent="0.2">
      <c r="A1847" s="104"/>
      <c r="B1847" s="104">
        <f>VLOOKUP(BJB!$F$9:$F$5599,Ctrl!$B$4:$C$399,2,0)</f>
        <v>40</v>
      </c>
      <c r="C1847" s="104">
        <f>VLOOKUP(BJB!$G$9:$G$5599,Ctrl!$E$4:$F$399,2,0)</f>
        <v>4</v>
      </c>
      <c r="D1847" s="219">
        <v>1</v>
      </c>
      <c r="E1847" s="104" t="str">
        <f>VLOOKUP(BJB!$F$9:$F$5599,Ctrl!$B$4:$D$399,3,0)</f>
        <v>IV</v>
      </c>
      <c r="F1847" s="139" t="s">
        <v>10559</v>
      </c>
      <c r="G1847" s="139" t="s">
        <v>5987</v>
      </c>
      <c r="H1847" s="125">
        <v>1120627000126</v>
      </c>
      <c r="I1847" s="220" t="e">
        <f>IF(G1846=BJB!#REF!,I1846+1,1)</f>
        <v>#REF!</v>
      </c>
      <c r="J1847" s="912" t="s">
        <v>21926</v>
      </c>
      <c r="K1847" s="121" t="s">
        <v>5990</v>
      </c>
      <c r="L1847" s="104" t="s">
        <v>6477</v>
      </c>
      <c r="M1847" s="127" t="s">
        <v>5959</v>
      </c>
      <c r="N1847" s="128">
        <v>41129</v>
      </c>
      <c r="O1847" s="140">
        <v>150000000</v>
      </c>
      <c r="P1847" s="105" t="s">
        <v>15981</v>
      </c>
      <c r="Q1847" s="120">
        <v>41617</v>
      </c>
      <c r="R1847" s="105">
        <v>138319794</v>
      </c>
      <c r="S1847" s="146" t="s">
        <v>5938</v>
      </c>
      <c r="T1847" s="109">
        <v>41912</v>
      </c>
      <c r="U1847" s="116">
        <v>96823856</v>
      </c>
      <c r="V1847" s="109">
        <v>41883</v>
      </c>
      <c r="W1847" s="141">
        <v>96823856</v>
      </c>
      <c r="X1847" s="141">
        <v>0</v>
      </c>
      <c r="Y1847" s="141">
        <v>0</v>
      </c>
      <c r="Z1847" s="141">
        <v>0</v>
      </c>
      <c r="AA1847" s="114">
        <v>19430</v>
      </c>
      <c r="AB1847" s="114"/>
      <c r="AC1847" s="132"/>
      <c r="AD1847" s="141"/>
      <c r="AE1847" s="106">
        <v>0</v>
      </c>
      <c r="AF1847" s="106">
        <v>0</v>
      </c>
      <c r="AG1847" s="106">
        <v>0</v>
      </c>
      <c r="AH1847" s="116"/>
      <c r="AI1847" s="116"/>
      <c r="AJ1847" s="116"/>
      <c r="AK1847" s="116"/>
      <c r="AL1847" s="116"/>
      <c r="AM1847" s="116"/>
      <c r="AN1847" s="114">
        <f t="shared" si="56"/>
        <v>19430</v>
      </c>
      <c r="AO1847" s="114">
        <f t="shared" si="57"/>
        <v>96804426</v>
      </c>
      <c r="AP1847" s="114"/>
      <c r="AQ1847" s="114"/>
      <c r="AR1847" s="114"/>
      <c r="AS1847" s="114"/>
    </row>
    <row r="1848" spans="1:45" s="190" customFormat="1" ht="15" customHeight="1" x14ac:dyDescent="0.2">
      <c r="A1848" s="104"/>
      <c r="B1848" s="104">
        <f>VLOOKUP(BJB!$F$9:$F$5599,Ctrl!$B$4:$C$399,2,0)</f>
        <v>40</v>
      </c>
      <c r="C1848" s="104">
        <f>VLOOKUP(BJB!$G$9:$G$5599,Ctrl!$E$4:$F$399,2,0)</f>
        <v>4</v>
      </c>
      <c r="D1848" s="219">
        <v>1</v>
      </c>
      <c r="E1848" s="104" t="str">
        <f>VLOOKUP(BJB!$F$9:$F$5599,Ctrl!$B$4:$D$399,3,0)</f>
        <v>IV</v>
      </c>
      <c r="F1848" s="139" t="s">
        <v>10559</v>
      </c>
      <c r="G1848" s="139" t="s">
        <v>5987</v>
      </c>
      <c r="H1848" s="125">
        <v>1120912000602</v>
      </c>
      <c r="I1848" s="220" t="e">
        <f>IF(G1847=BJB!#REF!,I1847+1,1)</f>
        <v>#REF!</v>
      </c>
      <c r="J1848" s="912" t="s">
        <v>21927</v>
      </c>
      <c r="K1848" s="121" t="s">
        <v>1382</v>
      </c>
      <c r="L1848" s="104" t="s">
        <v>6477</v>
      </c>
      <c r="M1848" s="127" t="s">
        <v>5960</v>
      </c>
      <c r="N1848" s="128">
        <v>40852</v>
      </c>
      <c r="O1848" s="140">
        <v>180000000</v>
      </c>
      <c r="P1848" s="105" t="s">
        <v>15982</v>
      </c>
      <c r="Q1848" s="120">
        <v>41617</v>
      </c>
      <c r="R1848" s="105">
        <v>163406229</v>
      </c>
      <c r="S1848" s="146" t="s">
        <v>5938</v>
      </c>
      <c r="T1848" s="109">
        <v>41912</v>
      </c>
      <c r="U1848" s="116">
        <v>114384360</v>
      </c>
      <c r="V1848" s="109">
        <v>41883</v>
      </c>
      <c r="W1848" s="141">
        <v>114384360</v>
      </c>
      <c r="X1848" s="141">
        <v>0</v>
      </c>
      <c r="Y1848" s="141">
        <v>0</v>
      </c>
      <c r="Z1848" s="141">
        <v>0</v>
      </c>
      <c r="AA1848" s="114">
        <v>9635</v>
      </c>
      <c r="AB1848" s="114"/>
      <c r="AC1848" s="132"/>
      <c r="AD1848" s="141"/>
      <c r="AE1848" s="106">
        <v>0</v>
      </c>
      <c r="AF1848" s="106">
        <v>0</v>
      </c>
      <c r="AG1848" s="106">
        <v>0</v>
      </c>
      <c r="AH1848" s="116"/>
      <c r="AI1848" s="116"/>
      <c r="AJ1848" s="116"/>
      <c r="AK1848" s="116"/>
      <c r="AL1848" s="116"/>
      <c r="AM1848" s="116"/>
      <c r="AN1848" s="114">
        <f t="shared" si="56"/>
        <v>9635</v>
      </c>
      <c r="AO1848" s="114">
        <f t="shared" si="57"/>
        <v>114374725</v>
      </c>
      <c r="AP1848" s="114"/>
      <c r="AQ1848" s="114"/>
      <c r="AR1848" s="114"/>
      <c r="AS1848" s="114"/>
    </row>
    <row r="1849" spans="1:45" s="190" customFormat="1" ht="15" customHeight="1" x14ac:dyDescent="0.2">
      <c r="A1849" s="104"/>
      <c r="B1849" s="104">
        <f>VLOOKUP(BJB!$F$9:$F$5599,Ctrl!$B$4:$C$399,2,0)</f>
        <v>40</v>
      </c>
      <c r="C1849" s="104">
        <f>VLOOKUP(BJB!$G$9:$G$5599,Ctrl!$E$4:$F$399,2,0)</f>
        <v>4</v>
      </c>
      <c r="D1849" s="219">
        <v>1</v>
      </c>
      <c r="E1849" s="104" t="str">
        <f>VLOOKUP(BJB!$F$9:$F$5599,Ctrl!$B$4:$D$399,3,0)</f>
        <v>IV</v>
      </c>
      <c r="F1849" s="139" t="s">
        <v>10559</v>
      </c>
      <c r="G1849" s="139" t="s">
        <v>5987</v>
      </c>
      <c r="H1849" s="125" t="s">
        <v>7990</v>
      </c>
      <c r="I1849" s="220" t="e">
        <f>IF(G1848=BJB!#REF!,I1848+1,1)</f>
        <v>#REF!</v>
      </c>
      <c r="J1849" s="912" t="s">
        <v>21928</v>
      </c>
      <c r="K1849" s="121" t="s">
        <v>1995</v>
      </c>
      <c r="L1849" s="104" t="s">
        <v>6477</v>
      </c>
      <c r="M1849" s="127" t="s">
        <v>5960</v>
      </c>
      <c r="N1849" s="128">
        <v>40852</v>
      </c>
      <c r="O1849" s="140">
        <v>150000000</v>
      </c>
      <c r="P1849" s="105" t="s">
        <v>15983</v>
      </c>
      <c r="Q1849" s="120">
        <v>41530</v>
      </c>
      <c r="R1849" s="105">
        <v>169124225</v>
      </c>
      <c r="S1849" s="146" t="s">
        <v>5938</v>
      </c>
      <c r="T1849" s="109">
        <v>41912</v>
      </c>
      <c r="U1849" s="116">
        <v>105000000</v>
      </c>
      <c r="V1849" s="109">
        <v>41883</v>
      </c>
      <c r="W1849" s="141">
        <v>105000000</v>
      </c>
      <c r="X1849" s="141">
        <v>0</v>
      </c>
      <c r="Y1849" s="141">
        <v>0</v>
      </c>
      <c r="Z1849" s="141">
        <v>0</v>
      </c>
      <c r="AA1849" s="114">
        <v>1676825</v>
      </c>
      <c r="AB1849" s="114"/>
      <c r="AC1849" s="132"/>
      <c r="AD1849" s="141"/>
      <c r="AE1849" s="106">
        <v>0</v>
      </c>
      <c r="AF1849" s="106">
        <v>0</v>
      </c>
      <c r="AG1849" s="106">
        <v>0</v>
      </c>
      <c r="AH1849" s="116"/>
      <c r="AI1849" s="116"/>
      <c r="AJ1849" s="116"/>
      <c r="AK1849" s="116"/>
      <c r="AL1849" s="116"/>
      <c r="AM1849" s="116"/>
      <c r="AN1849" s="114">
        <f t="shared" si="56"/>
        <v>1676825</v>
      </c>
      <c r="AO1849" s="114">
        <f t="shared" si="57"/>
        <v>103323175</v>
      </c>
      <c r="AP1849" s="114"/>
      <c r="AQ1849" s="114"/>
      <c r="AR1849" s="114"/>
      <c r="AS1849" s="114"/>
    </row>
    <row r="1850" spans="1:45" s="190" customFormat="1" ht="15" customHeight="1" x14ac:dyDescent="0.2">
      <c r="A1850" s="104"/>
      <c r="B1850" s="104">
        <f>VLOOKUP(BJB!$F$9:$F$5599,Ctrl!$B$4:$C$399,2,0)</f>
        <v>40</v>
      </c>
      <c r="C1850" s="104">
        <f>VLOOKUP(BJB!$G$9:$G$5599,Ctrl!$E$4:$F$399,2,0)</f>
        <v>4</v>
      </c>
      <c r="D1850" s="219">
        <v>1</v>
      </c>
      <c r="E1850" s="104" t="str">
        <f>VLOOKUP(BJB!$F$9:$F$5599,Ctrl!$B$4:$D$399,3,0)</f>
        <v>IV</v>
      </c>
      <c r="F1850" s="139" t="s">
        <v>10559</v>
      </c>
      <c r="G1850" s="139" t="s">
        <v>5987</v>
      </c>
      <c r="H1850" s="125" t="s">
        <v>6694</v>
      </c>
      <c r="I1850" s="220" t="e">
        <f>IF(G1849=BJB!#REF!,I1849+1,1)</f>
        <v>#REF!</v>
      </c>
      <c r="J1850" s="912" t="s">
        <v>21929</v>
      </c>
      <c r="K1850" s="121" t="s">
        <v>5991</v>
      </c>
      <c r="L1850" s="104" t="s">
        <v>6477</v>
      </c>
      <c r="M1850" s="104" t="s">
        <v>5960</v>
      </c>
      <c r="N1850" s="120">
        <v>41218</v>
      </c>
      <c r="O1850" s="107">
        <v>50000000</v>
      </c>
      <c r="P1850" s="105" t="s">
        <v>15984</v>
      </c>
      <c r="Q1850" s="120">
        <v>41891</v>
      </c>
      <c r="R1850" s="105">
        <v>20079673</v>
      </c>
      <c r="S1850" s="146" t="s">
        <v>5984</v>
      </c>
      <c r="T1850" s="109">
        <v>41942</v>
      </c>
      <c r="U1850" s="116">
        <v>14055771</v>
      </c>
      <c r="V1850" s="109">
        <v>41913</v>
      </c>
      <c r="W1850" s="141">
        <v>14055771</v>
      </c>
      <c r="X1850" s="141">
        <v>0</v>
      </c>
      <c r="Y1850" s="141">
        <v>0</v>
      </c>
      <c r="Z1850" s="141">
        <v>0</v>
      </c>
      <c r="AA1850" s="114">
        <v>1044239</v>
      </c>
      <c r="AB1850" s="114"/>
      <c r="AC1850" s="132"/>
      <c r="AD1850" s="141"/>
      <c r="AE1850" s="106">
        <v>0</v>
      </c>
      <c r="AF1850" s="106">
        <v>0</v>
      </c>
      <c r="AG1850" s="106">
        <v>0</v>
      </c>
      <c r="AH1850" s="116"/>
      <c r="AI1850" s="116"/>
      <c r="AJ1850" s="116"/>
      <c r="AK1850" s="116"/>
      <c r="AL1850" s="116"/>
      <c r="AM1850" s="116"/>
      <c r="AN1850" s="114">
        <f t="shared" si="56"/>
        <v>1044239</v>
      </c>
      <c r="AO1850" s="114">
        <f t="shared" si="57"/>
        <v>13011532</v>
      </c>
      <c r="AP1850" s="114"/>
      <c r="AQ1850" s="114"/>
      <c r="AR1850" s="114"/>
      <c r="AS1850" s="114"/>
    </row>
    <row r="1851" spans="1:45" s="190" customFormat="1" ht="15" customHeight="1" x14ac:dyDescent="0.2">
      <c r="A1851" s="104"/>
      <c r="B1851" s="104">
        <f>VLOOKUP(BJB!$F$9:$F$5599,Ctrl!$B$4:$C$399,2,0)</f>
        <v>40</v>
      </c>
      <c r="C1851" s="104">
        <f>VLOOKUP(BJB!$G$9:$G$5599,Ctrl!$E$4:$F$399,2,0)</f>
        <v>4</v>
      </c>
      <c r="D1851" s="219">
        <v>1</v>
      </c>
      <c r="E1851" s="104" t="str">
        <f>VLOOKUP(BJB!$F$9:$F$5599,Ctrl!$B$4:$D$399,3,0)</f>
        <v>IV</v>
      </c>
      <c r="F1851" s="139" t="s">
        <v>10559</v>
      </c>
      <c r="G1851" s="139" t="s">
        <v>5987</v>
      </c>
      <c r="H1851" s="125"/>
      <c r="I1851" s="220" t="e">
        <f>IF(G1850=BJB!#REF!,I1850+1,1)</f>
        <v>#REF!</v>
      </c>
      <c r="J1851" s="912" t="s">
        <v>21930</v>
      </c>
      <c r="K1851" s="121" t="s">
        <v>5131</v>
      </c>
      <c r="L1851" s="104" t="s">
        <v>6477</v>
      </c>
      <c r="M1851" s="104" t="s">
        <v>5993</v>
      </c>
      <c r="N1851" s="120">
        <v>41235</v>
      </c>
      <c r="O1851" s="107">
        <v>100000000</v>
      </c>
      <c r="P1851" s="105" t="s">
        <v>15985</v>
      </c>
      <c r="Q1851" s="120">
        <v>41803</v>
      </c>
      <c r="R1851" s="105">
        <v>63472884</v>
      </c>
      <c r="S1851" s="146" t="s">
        <v>6041</v>
      </c>
      <c r="T1851" s="109">
        <v>41973</v>
      </c>
      <c r="U1851" s="116">
        <v>44431019</v>
      </c>
      <c r="V1851" s="109">
        <v>41944</v>
      </c>
      <c r="W1851" s="141">
        <v>44431019</v>
      </c>
      <c r="X1851" s="141">
        <v>0</v>
      </c>
      <c r="Y1851" s="141">
        <v>0</v>
      </c>
      <c r="Z1851" s="141">
        <v>0</v>
      </c>
      <c r="AA1851" s="114">
        <v>0</v>
      </c>
      <c r="AB1851" s="114"/>
      <c r="AC1851" s="116"/>
      <c r="AD1851" s="141"/>
      <c r="AE1851" s="106">
        <v>0</v>
      </c>
      <c r="AF1851" s="106">
        <v>0</v>
      </c>
      <c r="AG1851" s="106">
        <v>0</v>
      </c>
      <c r="AH1851" s="116"/>
      <c r="AI1851" s="116"/>
      <c r="AJ1851" s="116"/>
      <c r="AK1851" s="116"/>
      <c r="AL1851" s="116"/>
      <c r="AM1851" s="116"/>
      <c r="AN1851" s="114">
        <f t="shared" si="56"/>
        <v>0</v>
      </c>
      <c r="AO1851" s="114">
        <f t="shared" si="57"/>
        <v>44431019</v>
      </c>
      <c r="AP1851" s="114"/>
      <c r="AQ1851" s="114"/>
      <c r="AR1851" s="114"/>
      <c r="AS1851" s="114"/>
    </row>
    <row r="1852" spans="1:45" s="190" customFormat="1" ht="15" customHeight="1" x14ac:dyDescent="0.2">
      <c r="A1852" s="104"/>
      <c r="B1852" s="104">
        <f>VLOOKUP(BJB!$F$9:$F$5599,Ctrl!$B$4:$C$399,2,0)</f>
        <v>40</v>
      </c>
      <c r="C1852" s="104">
        <f>VLOOKUP(BJB!$G$9:$G$5599,Ctrl!$E$4:$F$399,2,0)</f>
        <v>4</v>
      </c>
      <c r="D1852" s="219">
        <v>1</v>
      </c>
      <c r="E1852" s="104" t="str">
        <f>VLOOKUP(BJB!$F$9:$F$5599,Ctrl!$B$4:$D$399,3,0)</f>
        <v>IV</v>
      </c>
      <c r="F1852" s="139" t="s">
        <v>10559</v>
      </c>
      <c r="G1852" s="139" t="s">
        <v>5987</v>
      </c>
      <c r="H1852" s="125">
        <v>1120427000033</v>
      </c>
      <c r="I1852" s="220" t="e">
        <f>IF(G1851=BJB!#REF!,I1851+1,1)</f>
        <v>#REF!</v>
      </c>
      <c r="J1852" s="912" t="s">
        <v>21931</v>
      </c>
      <c r="K1852" s="121" t="s">
        <v>7796</v>
      </c>
      <c r="L1852" s="104" t="s">
        <v>6477</v>
      </c>
      <c r="M1852" s="104" t="s">
        <v>7863</v>
      </c>
      <c r="N1852" s="120">
        <v>41050</v>
      </c>
      <c r="O1852" s="105">
        <v>150000000</v>
      </c>
      <c r="P1852" s="105" t="s">
        <v>15986</v>
      </c>
      <c r="Q1852" s="120">
        <v>41964</v>
      </c>
      <c r="R1852" s="105">
        <v>79502363</v>
      </c>
      <c r="S1852" s="146" t="s">
        <v>7926</v>
      </c>
      <c r="T1852" s="109">
        <v>42114</v>
      </c>
      <c r="U1852" s="141">
        <v>55651654</v>
      </c>
      <c r="V1852" s="109">
        <v>42114</v>
      </c>
      <c r="W1852" s="141">
        <v>55651654</v>
      </c>
      <c r="X1852" s="141">
        <v>0</v>
      </c>
      <c r="Y1852" s="141">
        <v>0</v>
      </c>
      <c r="Z1852" s="141">
        <v>0</v>
      </c>
      <c r="AA1852" s="114">
        <v>877346</v>
      </c>
      <c r="AB1852" s="114"/>
      <c r="AC1852" s="132"/>
      <c r="AD1852" s="141"/>
      <c r="AE1852" s="106">
        <v>0</v>
      </c>
      <c r="AF1852" s="106">
        <v>0</v>
      </c>
      <c r="AG1852" s="106">
        <v>0</v>
      </c>
      <c r="AH1852" s="141"/>
      <c r="AI1852" s="141"/>
      <c r="AJ1852" s="141"/>
      <c r="AK1852" s="141"/>
      <c r="AL1852" s="141"/>
      <c r="AM1852" s="141"/>
      <c r="AN1852" s="114">
        <f t="shared" si="56"/>
        <v>877346</v>
      </c>
      <c r="AO1852" s="114">
        <f t="shared" si="57"/>
        <v>54774308</v>
      </c>
      <c r="AP1852" s="114"/>
      <c r="AQ1852" s="114"/>
      <c r="AR1852" s="114"/>
      <c r="AS1852" s="114"/>
    </row>
    <row r="1853" spans="1:45" s="190" customFormat="1" ht="15" customHeight="1" x14ac:dyDescent="0.2">
      <c r="A1853" s="104"/>
      <c r="B1853" s="104">
        <f>VLOOKUP(BJB!$F$9:$F$5599,Ctrl!$B$4:$C$399,2,0)</f>
        <v>40</v>
      </c>
      <c r="C1853" s="104">
        <f>VLOOKUP(BJB!$G$9:$G$5599,Ctrl!$E$4:$F$399,2,0)</f>
        <v>4</v>
      </c>
      <c r="D1853" s="219">
        <v>1</v>
      </c>
      <c r="E1853" s="104" t="str">
        <f>VLOOKUP(BJB!$F$9:$F$5599,Ctrl!$B$4:$D$399,3,0)</f>
        <v>IV</v>
      </c>
      <c r="F1853" s="139" t="s">
        <v>10559</v>
      </c>
      <c r="G1853" s="139" t="s">
        <v>5987</v>
      </c>
      <c r="H1853" s="125">
        <v>1130215000725</v>
      </c>
      <c r="I1853" s="220" t="e">
        <f>IF(G1852=BJB!#REF!,I1852+1,1)</f>
        <v>#REF!</v>
      </c>
      <c r="J1853" s="912" t="s">
        <v>21932</v>
      </c>
      <c r="K1853" s="121" t="s">
        <v>7797</v>
      </c>
      <c r="L1853" s="104" t="s">
        <v>6477</v>
      </c>
      <c r="M1853" s="104" t="s">
        <v>5956</v>
      </c>
      <c r="N1853" s="120">
        <v>41400</v>
      </c>
      <c r="O1853" s="105">
        <v>30000000</v>
      </c>
      <c r="P1853" s="105" t="s">
        <v>15987</v>
      </c>
      <c r="Q1853" s="120">
        <v>42013</v>
      </c>
      <c r="R1853" s="105">
        <v>22372001</v>
      </c>
      <c r="S1853" s="146" t="s">
        <v>7926</v>
      </c>
      <c r="T1853" s="109">
        <v>42114</v>
      </c>
      <c r="U1853" s="141">
        <v>15660401</v>
      </c>
      <c r="V1853" s="109">
        <v>42114</v>
      </c>
      <c r="W1853" s="141">
        <v>15660401</v>
      </c>
      <c r="X1853" s="141">
        <v>0</v>
      </c>
      <c r="Y1853" s="141">
        <v>0</v>
      </c>
      <c r="Z1853" s="141">
        <v>0</v>
      </c>
      <c r="AA1853" s="114">
        <v>6951</v>
      </c>
      <c r="AB1853" s="114"/>
      <c r="AC1853" s="132"/>
      <c r="AD1853" s="141"/>
      <c r="AE1853" s="106">
        <v>0</v>
      </c>
      <c r="AF1853" s="106">
        <v>0</v>
      </c>
      <c r="AG1853" s="106">
        <v>0</v>
      </c>
      <c r="AH1853" s="141"/>
      <c r="AI1853" s="141"/>
      <c r="AJ1853" s="141"/>
      <c r="AK1853" s="141"/>
      <c r="AL1853" s="141"/>
      <c r="AM1853" s="141"/>
      <c r="AN1853" s="114">
        <f t="shared" si="56"/>
        <v>6951</v>
      </c>
      <c r="AO1853" s="114">
        <f t="shared" si="57"/>
        <v>15653450</v>
      </c>
      <c r="AP1853" s="114"/>
      <c r="AQ1853" s="114"/>
      <c r="AR1853" s="114"/>
      <c r="AS1853" s="114"/>
    </row>
    <row r="1854" spans="1:45" s="190" customFormat="1" ht="15" customHeight="1" x14ac:dyDescent="0.2">
      <c r="A1854" s="104"/>
      <c r="B1854" s="104">
        <f>VLOOKUP(BJB!$F$9:$F$5599,Ctrl!$B$4:$C$399,2,0)</f>
        <v>40</v>
      </c>
      <c r="C1854" s="104">
        <f>VLOOKUP(BJB!$G$9:$G$5599,Ctrl!$E$4:$F$399,2,0)</f>
        <v>4</v>
      </c>
      <c r="D1854" s="219">
        <v>1</v>
      </c>
      <c r="E1854" s="104" t="str">
        <f>VLOOKUP(BJB!$F$9:$F$5599,Ctrl!$B$4:$D$399,3,0)</f>
        <v>IV</v>
      </c>
      <c r="F1854" s="139" t="s">
        <v>10559</v>
      </c>
      <c r="G1854" s="139" t="s">
        <v>5987</v>
      </c>
      <c r="H1854" s="125" t="s">
        <v>8530</v>
      </c>
      <c r="I1854" s="220" t="e">
        <f>IF(G1853=BJB!#REF!,I1853+1,1)</f>
        <v>#REF!</v>
      </c>
      <c r="J1854" s="912" t="s">
        <v>21933</v>
      </c>
      <c r="K1854" s="121" t="s">
        <v>887</v>
      </c>
      <c r="L1854" s="104" t="s">
        <v>6477</v>
      </c>
      <c r="M1854" s="104" t="s">
        <v>7864</v>
      </c>
      <c r="N1854" s="120">
        <v>41354</v>
      </c>
      <c r="O1854" s="105">
        <v>100000000</v>
      </c>
      <c r="P1854" s="105" t="s">
        <v>15988</v>
      </c>
      <c r="Q1854" s="120">
        <v>42013</v>
      </c>
      <c r="R1854" s="105">
        <v>50201808</v>
      </c>
      <c r="S1854" s="146" t="s">
        <v>7926</v>
      </c>
      <c r="T1854" s="109">
        <v>42114</v>
      </c>
      <c r="U1854" s="141">
        <v>35141266</v>
      </c>
      <c r="V1854" s="109">
        <v>42114</v>
      </c>
      <c r="W1854" s="141">
        <v>35141266</v>
      </c>
      <c r="X1854" s="141">
        <v>0</v>
      </c>
      <c r="Y1854" s="141">
        <v>0</v>
      </c>
      <c r="Z1854" s="141">
        <v>0</v>
      </c>
      <c r="AA1854" s="114">
        <v>7506174</v>
      </c>
      <c r="AB1854" s="114"/>
      <c r="AC1854" s="132"/>
      <c r="AD1854" s="141"/>
      <c r="AE1854" s="106">
        <v>0</v>
      </c>
      <c r="AF1854" s="106">
        <v>0</v>
      </c>
      <c r="AG1854" s="106">
        <v>0</v>
      </c>
      <c r="AH1854" s="141"/>
      <c r="AI1854" s="141"/>
      <c r="AJ1854" s="141"/>
      <c r="AK1854" s="141"/>
      <c r="AL1854" s="141"/>
      <c r="AM1854" s="141"/>
      <c r="AN1854" s="114">
        <f t="shared" si="56"/>
        <v>7506174</v>
      </c>
      <c r="AO1854" s="114">
        <f t="shared" si="57"/>
        <v>27635092</v>
      </c>
      <c r="AP1854" s="114"/>
      <c r="AQ1854" s="114"/>
      <c r="AR1854" s="114"/>
      <c r="AS1854" s="114"/>
    </row>
    <row r="1855" spans="1:45" s="190" customFormat="1" ht="15" customHeight="1" x14ac:dyDescent="0.2">
      <c r="A1855" s="104"/>
      <c r="B1855" s="104">
        <f>VLOOKUP(BJB!$F$9:$F$5599,Ctrl!$B$4:$C$399,2,0)</f>
        <v>40</v>
      </c>
      <c r="C1855" s="104">
        <f>VLOOKUP(BJB!$G$9:$G$5599,Ctrl!$E$4:$F$399,2,0)</f>
        <v>4</v>
      </c>
      <c r="D1855" s="219">
        <v>1</v>
      </c>
      <c r="E1855" s="104" t="str">
        <f>VLOOKUP(BJB!$F$9:$F$5599,Ctrl!$B$4:$D$399,3,0)</f>
        <v>IV</v>
      </c>
      <c r="F1855" s="139" t="s">
        <v>10559</v>
      </c>
      <c r="G1855" s="139" t="s">
        <v>5987</v>
      </c>
      <c r="H1855" s="125">
        <v>1120813000129</v>
      </c>
      <c r="I1855" s="220" t="e">
        <f>IF(G1854=BJB!#REF!,I1854+1,1)</f>
        <v>#REF!</v>
      </c>
      <c r="J1855" s="912" t="s">
        <v>21934</v>
      </c>
      <c r="K1855" s="121" t="s">
        <v>7829</v>
      </c>
      <c r="L1855" s="104" t="s">
        <v>6477</v>
      </c>
      <c r="M1855" s="104" t="s">
        <v>6241</v>
      </c>
      <c r="N1855" s="120">
        <v>41200</v>
      </c>
      <c r="O1855" s="105">
        <v>50000000</v>
      </c>
      <c r="P1855" s="105" t="s">
        <v>15989</v>
      </c>
      <c r="Q1855" s="120">
        <v>42013</v>
      </c>
      <c r="R1855" s="105">
        <v>33497566</v>
      </c>
      <c r="S1855" s="146" t="s">
        <v>7950</v>
      </c>
      <c r="T1855" s="109">
        <v>42114</v>
      </c>
      <c r="U1855" s="141">
        <v>23448296</v>
      </c>
      <c r="V1855" s="109">
        <v>42114</v>
      </c>
      <c r="W1855" s="141">
        <v>23448296</v>
      </c>
      <c r="X1855" s="141">
        <v>0</v>
      </c>
      <c r="Y1855" s="141">
        <v>0</v>
      </c>
      <c r="Z1855" s="141">
        <v>0</v>
      </c>
      <c r="AA1855" s="114">
        <v>88962</v>
      </c>
      <c r="AB1855" s="114"/>
      <c r="AC1855" s="132"/>
      <c r="AD1855" s="141"/>
      <c r="AE1855" s="106">
        <v>0</v>
      </c>
      <c r="AF1855" s="106">
        <v>0</v>
      </c>
      <c r="AG1855" s="106">
        <v>0</v>
      </c>
      <c r="AH1855" s="141"/>
      <c r="AI1855" s="141"/>
      <c r="AJ1855" s="141"/>
      <c r="AK1855" s="141"/>
      <c r="AL1855" s="141"/>
      <c r="AM1855" s="141"/>
      <c r="AN1855" s="114">
        <f t="shared" si="56"/>
        <v>88962</v>
      </c>
      <c r="AO1855" s="114">
        <f t="shared" si="57"/>
        <v>23359334</v>
      </c>
      <c r="AP1855" s="114"/>
      <c r="AQ1855" s="114"/>
      <c r="AR1855" s="114"/>
      <c r="AS1855" s="114"/>
    </row>
    <row r="1856" spans="1:45" s="190" customFormat="1" ht="15" customHeight="1" x14ac:dyDescent="0.2">
      <c r="A1856" s="104"/>
      <c r="B1856" s="104">
        <f>VLOOKUP(BJB!$F$9:$F$5599,Ctrl!$B$4:$C$399,2,0)</f>
        <v>40</v>
      </c>
      <c r="C1856" s="104">
        <f>VLOOKUP(BJB!$G$9:$G$5599,Ctrl!$E$4:$F$399,2,0)</f>
        <v>4</v>
      </c>
      <c r="D1856" s="219">
        <v>1</v>
      </c>
      <c r="E1856" s="104" t="str">
        <f>VLOOKUP(BJB!$F$9:$F$5599,Ctrl!$B$4:$D$399,3,0)</f>
        <v>IV</v>
      </c>
      <c r="F1856" s="139" t="s">
        <v>10559</v>
      </c>
      <c r="G1856" s="139" t="s">
        <v>5987</v>
      </c>
      <c r="H1856" s="125">
        <v>1121218000213</v>
      </c>
      <c r="I1856" s="220" t="e">
        <f>IF(G1855=BJB!#REF!,I1855+1,1)</f>
        <v>#REF!</v>
      </c>
      <c r="J1856" s="912" t="s">
        <v>21935</v>
      </c>
      <c r="K1856" s="121" t="s">
        <v>7830</v>
      </c>
      <c r="L1856" s="104" t="s">
        <v>6477</v>
      </c>
      <c r="M1856" s="104" t="s">
        <v>7879</v>
      </c>
      <c r="N1856" s="120">
        <v>41278</v>
      </c>
      <c r="O1856" s="105">
        <v>100000000</v>
      </c>
      <c r="P1856" s="105" t="s">
        <v>15990</v>
      </c>
      <c r="Q1856" s="120">
        <v>42013</v>
      </c>
      <c r="R1856" s="105">
        <v>77645569</v>
      </c>
      <c r="S1856" s="146" t="s">
        <v>7950</v>
      </c>
      <c r="T1856" s="109">
        <v>42114</v>
      </c>
      <c r="U1856" s="141">
        <v>54351898</v>
      </c>
      <c r="V1856" s="109">
        <v>42114</v>
      </c>
      <c r="W1856" s="141">
        <v>54351898</v>
      </c>
      <c r="X1856" s="141">
        <v>0</v>
      </c>
      <c r="Y1856" s="141">
        <v>0</v>
      </c>
      <c r="Z1856" s="141">
        <v>0</v>
      </c>
      <c r="AA1856" s="114">
        <v>26569</v>
      </c>
      <c r="AB1856" s="114"/>
      <c r="AC1856" s="132"/>
      <c r="AD1856" s="141"/>
      <c r="AE1856" s="106">
        <v>0</v>
      </c>
      <c r="AF1856" s="106">
        <v>0</v>
      </c>
      <c r="AG1856" s="106">
        <v>0</v>
      </c>
      <c r="AH1856" s="141"/>
      <c r="AI1856" s="141"/>
      <c r="AJ1856" s="141"/>
      <c r="AK1856" s="141"/>
      <c r="AL1856" s="141"/>
      <c r="AM1856" s="141"/>
      <c r="AN1856" s="114">
        <f t="shared" si="56"/>
        <v>26569</v>
      </c>
      <c r="AO1856" s="114">
        <f t="shared" si="57"/>
        <v>54325329</v>
      </c>
      <c r="AP1856" s="114"/>
      <c r="AQ1856" s="114"/>
      <c r="AR1856" s="114"/>
      <c r="AS1856" s="114"/>
    </row>
    <row r="1857" spans="1:46" s="190" customFormat="1" ht="15" customHeight="1" x14ac:dyDescent="0.2">
      <c r="A1857" s="104"/>
      <c r="B1857" s="104">
        <f>VLOOKUP(BJB!$F$9:$F$5599,Ctrl!$B$4:$C$399,2,0)</f>
        <v>40</v>
      </c>
      <c r="C1857" s="104">
        <f>VLOOKUP(BJB!$G$9:$G$5599,Ctrl!$E$4:$F$399,2,0)</f>
        <v>4</v>
      </c>
      <c r="D1857" s="219">
        <v>1</v>
      </c>
      <c r="E1857" s="104" t="str">
        <f>VLOOKUP(BJB!$F$9:$F$5599,Ctrl!$B$4:$D$399,3,0)</f>
        <v>IV</v>
      </c>
      <c r="F1857" s="139" t="s">
        <v>10559</v>
      </c>
      <c r="G1857" s="139" t="s">
        <v>5987</v>
      </c>
      <c r="H1857" s="125" t="s">
        <v>13558</v>
      </c>
      <c r="I1857" s="220" t="e">
        <f>IF(G1856=BJB!#REF!,I1856+1,1)</f>
        <v>#REF!</v>
      </c>
      <c r="J1857" s="891" t="s">
        <v>18345</v>
      </c>
      <c r="K1857" s="121" t="s">
        <v>7717</v>
      </c>
      <c r="L1857" s="104" t="s">
        <v>6477</v>
      </c>
      <c r="M1857" s="104" t="s">
        <v>5960</v>
      </c>
      <c r="N1857" s="120">
        <v>41218</v>
      </c>
      <c r="O1857" s="105">
        <v>25000000</v>
      </c>
      <c r="P1857" s="105" t="s">
        <v>15991</v>
      </c>
      <c r="Q1857" s="120">
        <v>42146</v>
      </c>
      <c r="R1857" s="105">
        <v>18975846</v>
      </c>
      <c r="S1857" s="146" t="s">
        <v>8337</v>
      </c>
      <c r="T1857" s="109">
        <v>42184</v>
      </c>
      <c r="U1857" s="141">
        <v>13283092</v>
      </c>
      <c r="V1857" s="109">
        <v>42184</v>
      </c>
      <c r="W1857" s="141">
        <v>13283092</v>
      </c>
      <c r="X1857" s="141">
        <v>0</v>
      </c>
      <c r="Y1857" s="141">
        <v>0</v>
      </c>
      <c r="Z1857" s="141">
        <v>0</v>
      </c>
      <c r="AA1857" s="114">
        <v>0</v>
      </c>
      <c r="AB1857" s="114"/>
      <c r="AC1857" s="132">
        <v>6673321</v>
      </c>
      <c r="AD1857" s="141"/>
      <c r="AE1857" s="106">
        <v>0</v>
      </c>
      <c r="AF1857" s="106">
        <v>0</v>
      </c>
      <c r="AG1857" s="106">
        <v>0</v>
      </c>
      <c r="AH1857" s="106"/>
      <c r="AI1857" s="106"/>
      <c r="AJ1857" s="106"/>
      <c r="AK1857" s="106"/>
      <c r="AL1857" s="106"/>
      <c r="AM1857" s="106"/>
      <c r="AN1857" s="114">
        <f t="shared" si="56"/>
        <v>6673321</v>
      </c>
      <c r="AO1857" s="114">
        <f t="shared" si="57"/>
        <v>6609771</v>
      </c>
      <c r="AP1857" s="114"/>
      <c r="AQ1857" s="114"/>
      <c r="AR1857" s="114"/>
      <c r="AS1857" s="114"/>
    </row>
    <row r="1858" spans="1:46" s="190" customFormat="1" ht="15" customHeight="1" x14ac:dyDescent="0.2">
      <c r="A1858" s="104"/>
      <c r="B1858" s="104">
        <f>VLOOKUP(BJB!$F$9:$F$5599,Ctrl!$B$4:$C$399,2,0)</f>
        <v>40</v>
      </c>
      <c r="C1858" s="104">
        <f>VLOOKUP(BJB!$G$9:$G$5599,Ctrl!$E$4:$F$399,2,0)</f>
        <v>4</v>
      </c>
      <c r="D1858" s="219">
        <v>1</v>
      </c>
      <c r="E1858" s="104" t="str">
        <f>VLOOKUP(BJB!$F$9:$F$5599,Ctrl!$B$4:$D$399,3,0)</f>
        <v>IV</v>
      </c>
      <c r="F1858" s="139" t="s">
        <v>10559</v>
      </c>
      <c r="G1858" s="139" t="s">
        <v>5987</v>
      </c>
      <c r="H1858" s="125"/>
      <c r="I1858" s="220" t="e">
        <f>IF(G1857=BJB!#REF!,I1857+1,1)</f>
        <v>#REF!</v>
      </c>
      <c r="J1858" s="912" t="s">
        <v>21936</v>
      </c>
      <c r="K1858" s="121" t="s">
        <v>896</v>
      </c>
      <c r="L1858" s="104" t="s">
        <v>6477</v>
      </c>
      <c r="M1858" s="104" t="s">
        <v>5993</v>
      </c>
      <c r="N1858" s="120">
        <v>41235</v>
      </c>
      <c r="O1858" s="105">
        <v>25000000</v>
      </c>
      <c r="P1858" s="105" t="s">
        <v>15992</v>
      </c>
      <c r="Q1858" s="120">
        <v>42146</v>
      </c>
      <c r="R1858" s="105">
        <v>16188481</v>
      </c>
      <c r="S1858" s="146" t="s">
        <v>8337</v>
      </c>
      <c r="T1858" s="109">
        <v>42184</v>
      </c>
      <c r="U1858" s="141">
        <v>11331937</v>
      </c>
      <c r="V1858" s="109">
        <v>42184</v>
      </c>
      <c r="W1858" s="141">
        <v>11331937</v>
      </c>
      <c r="X1858" s="141">
        <v>0</v>
      </c>
      <c r="Y1858" s="141">
        <v>0</v>
      </c>
      <c r="Z1858" s="141">
        <v>0</v>
      </c>
      <c r="AA1858" s="114">
        <v>0</v>
      </c>
      <c r="AB1858" s="114"/>
      <c r="AC1858" s="132"/>
      <c r="AD1858" s="141"/>
      <c r="AE1858" s="106">
        <v>0</v>
      </c>
      <c r="AF1858" s="106">
        <v>0</v>
      </c>
      <c r="AG1858" s="106">
        <v>0</v>
      </c>
      <c r="AH1858" s="106"/>
      <c r="AI1858" s="106"/>
      <c r="AJ1858" s="106"/>
      <c r="AK1858" s="106"/>
      <c r="AL1858" s="106"/>
      <c r="AM1858" s="106"/>
      <c r="AN1858" s="114">
        <f t="shared" si="56"/>
        <v>0</v>
      </c>
      <c r="AO1858" s="114">
        <f t="shared" si="57"/>
        <v>11331937</v>
      </c>
      <c r="AP1858" s="114"/>
      <c r="AQ1858" s="114"/>
      <c r="AR1858" s="114"/>
      <c r="AS1858" s="114"/>
    </row>
    <row r="1859" spans="1:46" s="190" customFormat="1" ht="15" customHeight="1" x14ac:dyDescent="0.2">
      <c r="A1859" s="104"/>
      <c r="B1859" s="104">
        <f>VLOOKUP(BJB!$F$9:$F$5599,Ctrl!$B$4:$C$399,2,0)</f>
        <v>40</v>
      </c>
      <c r="C1859" s="104">
        <f>VLOOKUP(BJB!$G$9:$G$5599,Ctrl!$E$4:$F$399,2,0)</f>
        <v>4</v>
      </c>
      <c r="D1859" s="219">
        <v>1</v>
      </c>
      <c r="E1859" s="104" t="str">
        <f>VLOOKUP(BJB!$F$9:$F$5599,Ctrl!$B$4:$D$399,3,0)</f>
        <v>IV</v>
      </c>
      <c r="F1859" s="139" t="s">
        <v>10559</v>
      </c>
      <c r="G1859" s="139" t="s">
        <v>5987</v>
      </c>
      <c r="H1859" s="125"/>
      <c r="I1859" s="220" t="e">
        <f>IF(G1858=BJB!#REF!,I1858+1,1)</f>
        <v>#REF!</v>
      </c>
      <c r="J1859" s="912" t="s">
        <v>21937</v>
      </c>
      <c r="K1859" s="121" t="s">
        <v>6213</v>
      </c>
      <c r="L1859" s="104" t="s">
        <v>6477</v>
      </c>
      <c r="M1859" s="104" t="s">
        <v>6241</v>
      </c>
      <c r="N1859" s="120">
        <v>41200</v>
      </c>
      <c r="O1859" s="114">
        <v>250000000</v>
      </c>
      <c r="P1859" s="105" t="s">
        <v>15993</v>
      </c>
      <c r="Q1859" s="120">
        <v>41803</v>
      </c>
      <c r="R1859" s="105">
        <v>179330040</v>
      </c>
      <c r="S1859" s="146" t="s">
        <v>6261</v>
      </c>
      <c r="T1859" s="109">
        <v>42031</v>
      </c>
      <c r="U1859" s="114">
        <v>122731028</v>
      </c>
      <c r="V1859" s="109">
        <v>42031</v>
      </c>
      <c r="W1859" s="141">
        <v>122731028</v>
      </c>
      <c r="X1859" s="141">
        <v>0</v>
      </c>
      <c r="Y1859" s="141">
        <v>0</v>
      </c>
      <c r="Z1859" s="141">
        <v>0</v>
      </c>
      <c r="AA1859" s="114">
        <v>1707364</v>
      </c>
      <c r="AB1859" s="114"/>
      <c r="AC1859" s="114"/>
      <c r="AD1859" s="141"/>
      <c r="AE1859" s="106">
        <v>0</v>
      </c>
      <c r="AF1859" s="106">
        <v>0</v>
      </c>
      <c r="AG1859" s="106">
        <v>0</v>
      </c>
      <c r="AH1859" s="114"/>
      <c r="AI1859" s="114"/>
      <c r="AJ1859" s="114"/>
      <c r="AK1859" s="114"/>
      <c r="AL1859" s="114"/>
      <c r="AM1859" s="114"/>
      <c r="AN1859" s="114">
        <f t="shared" si="56"/>
        <v>1707364</v>
      </c>
      <c r="AO1859" s="114">
        <f t="shared" si="57"/>
        <v>121023664</v>
      </c>
      <c r="AP1859" s="114"/>
      <c r="AQ1859" s="114"/>
      <c r="AR1859" s="114"/>
      <c r="AS1859" s="114"/>
    </row>
    <row r="1860" spans="1:46" s="190" customFormat="1" ht="15" customHeight="1" x14ac:dyDescent="0.2">
      <c r="A1860" s="104"/>
      <c r="B1860" s="104">
        <f>VLOOKUP(BJB!$F$9:$F$5599,Ctrl!$B$4:$C$399,2,0)</f>
        <v>40</v>
      </c>
      <c r="C1860" s="104">
        <f>VLOOKUP(BJB!$G$9:$G$5599,Ctrl!$E$4:$F$399,2,0)</f>
        <v>4</v>
      </c>
      <c r="D1860" s="219">
        <v>1</v>
      </c>
      <c r="E1860" s="104" t="str">
        <f>VLOOKUP(BJB!$F$9:$F$5599,Ctrl!$B$4:$D$399,3,0)</f>
        <v>IV</v>
      </c>
      <c r="F1860" s="139" t="s">
        <v>10559</v>
      </c>
      <c r="G1860" s="139" t="s">
        <v>5987</v>
      </c>
      <c r="H1860" s="231" t="s">
        <v>18607</v>
      </c>
      <c r="I1860" s="220" t="e">
        <f>IF(G1859=BJB!#REF!,I1859+1,1)</f>
        <v>#REF!</v>
      </c>
      <c r="J1860" s="891" t="s">
        <v>18346</v>
      </c>
      <c r="K1860" s="121" t="s">
        <v>6473</v>
      </c>
      <c r="L1860" s="104" t="s">
        <v>6477</v>
      </c>
      <c r="M1860" s="104" t="s">
        <v>5959</v>
      </c>
      <c r="N1860" s="120">
        <v>41129</v>
      </c>
      <c r="O1860" s="107">
        <v>70000000</v>
      </c>
      <c r="P1860" s="105" t="s">
        <v>15994</v>
      </c>
      <c r="Q1860" s="120">
        <v>41964</v>
      </c>
      <c r="R1860" s="105">
        <v>32991262</v>
      </c>
      <c r="S1860" s="146" t="s">
        <v>6519</v>
      </c>
      <c r="T1860" s="109">
        <v>42051</v>
      </c>
      <c r="U1860" s="118">
        <v>23093883</v>
      </c>
      <c r="V1860" s="109">
        <v>42051</v>
      </c>
      <c r="W1860" s="141">
        <v>23093883</v>
      </c>
      <c r="X1860" s="141">
        <v>0</v>
      </c>
      <c r="Y1860" s="141">
        <v>0</v>
      </c>
      <c r="Z1860" s="141">
        <v>0</v>
      </c>
      <c r="AA1860" s="114">
        <v>1272732</v>
      </c>
      <c r="AB1860" s="114">
        <v>245625</v>
      </c>
      <c r="AC1860" s="132"/>
      <c r="AD1860" s="141"/>
      <c r="AE1860" s="106">
        <v>0</v>
      </c>
      <c r="AF1860" s="106">
        <v>0</v>
      </c>
      <c r="AG1860" s="106">
        <v>0</v>
      </c>
      <c r="AH1860" s="114"/>
      <c r="AI1860" s="114"/>
      <c r="AJ1860" s="114"/>
      <c r="AK1860" s="114"/>
      <c r="AL1860" s="114"/>
      <c r="AM1860" s="114"/>
      <c r="AN1860" s="114">
        <f t="shared" si="56"/>
        <v>1518357</v>
      </c>
      <c r="AO1860" s="114">
        <f t="shared" si="57"/>
        <v>21575526</v>
      </c>
      <c r="AP1860" s="114"/>
      <c r="AQ1860" s="114"/>
      <c r="AR1860" s="114"/>
      <c r="AS1860" s="114"/>
    </row>
    <row r="1861" spans="1:46" s="190" customFormat="1" ht="15" customHeight="1" x14ac:dyDescent="0.2">
      <c r="A1861" s="104"/>
      <c r="B1861" s="104">
        <f>VLOOKUP(BJB!$F$9:$F$5599,Ctrl!$B$4:$C$399,2,0)</f>
        <v>40</v>
      </c>
      <c r="C1861" s="104">
        <f>VLOOKUP(BJB!$G$9:$G$5599,Ctrl!$E$4:$F$399,2,0)</f>
        <v>1</v>
      </c>
      <c r="D1861" s="219">
        <v>1</v>
      </c>
      <c r="E1861" s="104" t="str">
        <f>VLOOKUP(BJB!$F$9:$F$5599,Ctrl!$B$4:$D$399,3,0)</f>
        <v>IV</v>
      </c>
      <c r="F1861" s="139" t="s">
        <v>10559</v>
      </c>
      <c r="G1861" s="139" t="s">
        <v>3393</v>
      </c>
      <c r="H1861" s="125"/>
      <c r="I1861" s="220" t="e">
        <f>IF(G1860=BJB!#REF!,I1860+1,1)</f>
        <v>#REF!</v>
      </c>
      <c r="J1861" s="912" t="s">
        <v>21938</v>
      </c>
      <c r="K1861" s="121" t="s">
        <v>7369</v>
      </c>
      <c r="L1861" s="104" t="s">
        <v>6477</v>
      </c>
      <c r="M1861" s="104" t="s">
        <v>5823</v>
      </c>
      <c r="N1861" s="120">
        <v>41383</v>
      </c>
      <c r="O1861" s="105">
        <v>44000000</v>
      </c>
      <c r="P1861" s="105" t="s">
        <v>15974</v>
      </c>
      <c r="Q1861" s="120">
        <v>42052</v>
      </c>
      <c r="R1861" s="105">
        <v>27589129</v>
      </c>
      <c r="S1861" s="146" t="s">
        <v>7379</v>
      </c>
      <c r="T1861" s="109">
        <v>42081</v>
      </c>
      <c r="U1861" s="141">
        <v>18622429</v>
      </c>
      <c r="V1861" s="109">
        <v>42081</v>
      </c>
      <c r="W1861" s="141">
        <v>18622429</v>
      </c>
      <c r="X1861" s="141">
        <v>0</v>
      </c>
      <c r="Y1861" s="141">
        <v>0</v>
      </c>
      <c r="Z1861" s="141">
        <v>0</v>
      </c>
      <c r="AA1861" s="114">
        <v>0</v>
      </c>
      <c r="AB1861" s="114"/>
      <c r="AC1861" s="132"/>
      <c r="AD1861" s="141"/>
      <c r="AE1861" s="106">
        <v>0</v>
      </c>
      <c r="AF1861" s="106">
        <v>0</v>
      </c>
      <c r="AG1861" s="106">
        <v>0</v>
      </c>
      <c r="AH1861" s="141"/>
      <c r="AI1861" s="141"/>
      <c r="AJ1861" s="141"/>
      <c r="AK1861" s="141"/>
      <c r="AL1861" s="141"/>
      <c r="AM1861" s="141"/>
      <c r="AN1861" s="114">
        <f t="shared" si="56"/>
        <v>0</v>
      </c>
      <c r="AO1861" s="114">
        <f t="shared" si="57"/>
        <v>18622429</v>
      </c>
      <c r="AP1861" s="114"/>
      <c r="AQ1861" s="114"/>
      <c r="AR1861" s="114"/>
      <c r="AS1861" s="114"/>
      <c r="AT1861" s="191"/>
    </row>
    <row r="1862" spans="1:46" s="190" customFormat="1" ht="15" customHeight="1" x14ac:dyDescent="0.2">
      <c r="A1862" s="104"/>
      <c r="B1862" s="104">
        <f>VLOOKUP(BJB!$F$9:$F$5599,Ctrl!$B$4:$C$399,2,0)</f>
        <v>40</v>
      </c>
      <c r="C1862" s="104">
        <f>VLOOKUP(BJB!$G$9:$G$5599,Ctrl!$E$4:$F$399,2,0)</f>
        <v>4</v>
      </c>
      <c r="D1862" s="219">
        <v>1</v>
      </c>
      <c r="E1862" s="104" t="str">
        <f>VLOOKUP(BJB!$F$9:$F$5599,Ctrl!$B$4:$D$399,3,0)</f>
        <v>IV</v>
      </c>
      <c r="F1862" s="139" t="s">
        <v>10559</v>
      </c>
      <c r="G1862" s="139" t="s">
        <v>5987</v>
      </c>
      <c r="H1862" s="125" t="s">
        <v>6695</v>
      </c>
      <c r="I1862" s="220" t="e">
        <f>IF(G1861=BJB!#REF!,I1861+1,1)</f>
        <v>#REF!</v>
      </c>
      <c r="J1862" s="912" t="s">
        <v>21939</v>
      </c>
      <c r="K1862" s="121" t="s">
        <v>2070</v>
      </c>
      <c r="L1862" s="104" t="s">
        <v>6477</v>
      </c>
      <c r="M1862" s="104" t="s">
        <v>5956</v>
      </c>
      <c r="N1862" s="120">
        <v>41400</v>
      </c>
      <c r="O1862" s="107">
        <v>40000000</v>
      </c>
      <c r="P1862" s="105" t="s">
        <v>15995</v>
      </c>
      <c r="Q1862" s="120">
        <v>41964</v>
      </c>
      <c r="R1862" s="105">
        <v>26102531</v>
      </c>
      <c r="S1862" s="146" t="s">
        <v>6519</v>
      </c>
      <c r="T1862" s="109">
        <v>42051</v>
      </c>
      <c r="U1862" s="118">
        <v>18271772</v>
      </c>
      <c r="V1862" s="109">
        <v>42051</v>
      </c>
      <c r="W1862" s="141">
        <v>18271772</v>
      </c>
      <c r="X1862" s="141">
        <v>0</v>
      </c>
      <c r="Y1862" s="141">
        <v>0</v>
      </c>
      <c r="Z1862" s="141">
        <v>0</v>
      </c>
      <c r="AA1862" s="114">
        <v>17644663</v>
      </c>
      <c r="AB1862" s="223"/>
      <c r="AC1862" s="132"/>
      <c r="AD1862" s="141"/>
      <c r="AE1862" s="106">
        <v>0</v>
      </c>
      <c r="AF1862" s="106">
        <v>0</v>
      </c>
      <c r="AG1862" s="106">
        <v>0</v>
      </c>
      <c r="AH1862" s="114"/>
      <c r="AI1862" s="114"/>
      <c r="AJ1862" s="114"/>
      <c r="AK1862" s="114"/>
      <c r="AL1862" s="114"/>
      <c r="AM1862" s="114"/>
      <c r="AN1862" s="114">
        <f t="shared" si="56"/>
        <v>17644663</v>
      </c>
      <c r="AO1862" s="114">
        <f t="shared" si="57"/>
        <v>627109</v>
      </c>
      <c r="AP1862" s="114"/>
      <c r="AQ1862" s="114"/>
      <c r="AR1862" s="114"/>
      <c r="AS1862" s="114"/>
    </row>
    <row r="1863" spans="1:46" s="190" customFormat="1" ht="15" customHeight="1" x14ac:dyDescent="0.2">
      <c r="A1863" s="104"/>
      <c r="B1863" s="104">
        <f>VLOOKUP(BJB!$F$9:$F$5599,Ctrl!$B$4:$C$399,2,0)</f>
        <v>40</v>
      </c>
      <c r="C1863" s="104">
        <f>VLOOKUP(BJB!$G$9:$G$5599,Ctrl!$E$4:$F$399,2,0)</f>
        <v>4</v>
      </c>
      <c r="D1863" s="219">
        <v>1</v>
      </c>
      <c r="E1863" s="104" t="str">
        <f>VLOOKUP(BJB!$F$9:$F$5599,Ctrl!$B$4:$D$399,3,0)</f>
        <v>IV</v>
      </c>
      <c r="F1863" s="139" t="s">
        <v>10559</v>
      </c>
      <c r="G1863" s="139" t="s">
        <v>5987</v>
      </c>
      <c r="H1863" s="125"/>
      <c r="I1863" s="220" t="e">
        <f>IF(G1862=BJB!#REF!,I1862+1,1)</f>
        <v>#REF!</v>
      </c>
      <c r="J1863" s="912" t="s">
        <v>21940</v>
      </c>
      <c r="K1863" s="121" t="s">
        <v>6472</v>
      </c>
      <c r="L1863" s="104" t="s">
        <v>6477</v>
      </c>
      <c r="M1863" s="104" t="s">
        <v>5958</v>
      </c>
      <c r="N1863" s="120">
        <v>41200</v>
      </c>
      <c r="O1863" s="107">
        <v>100000000</v>
      </c>
      <c r="P1863" s="105" t="s">
        <v>15996</v>
      </c>
      <c r="Q1863" s="120">
        <v>41964</v>
      </c>
      <c r="R1863" s="105">
        <v>65897921</v>
      </c>
      <c r="S1863" s="146" t="s">
        <v>6519</v>
      </c>
      <c r="T1863" s="109">
        <v>42051</v>
      </c>
      <c r="U1863" s="118">
        <v>46128545</v>
      </c>
      <c r="V1863" s="109">
        <v>42051</v>
      </c>
      <c r="W1863" s="141">
        <v>46128545</v>
      </c>
      <c r="X1863" s="141">
        <v>0</v>
      </c>
      <c r="Y1863" s="141">
        <v>0</v>
      </c>
      <c r="Z1863" s="141">
        <v>0</v>
      </c>
      <c r="AA1863" s="114">
        <v>45853</v>
      </c>
      <c r="AB1863" s="223"/>
      <c r="AC1863" s="114"/>
      <c r="AD1863" s="141"/>
      <c r="AE1863" s="106">
        <v>0</v>
      </c>
      <c r="AF1863" s="106">
        <v>0</v>
      </c>
      <c r="AG1863" s="106">
        <v>0</v>
      </c>
      <c r="AH1863" s="114"/>
      <c r="AI1863" s="114"/>
      <c r="AJ1863" s="114"/>
      <c r="AK1863" s="114"/>
      <c r="AL1863" s="114"/>
      <c r="AM1863" s="114"/>
      <c r="AN1863" s="114">
        <f t="shared" si="56"/>
        <v>45853</v>
      </c>
      <c r="AO1863" s="114">
        <f t="shared" si="57"/>
        <v>46082692</v>
      </c>
      <c r="AP1863" s="114"/>
      <c r="AQ1863" s="114"/>
      <c r="AR1863" s="114"/>
      <c r="AS1863" s="114"/>
    </row>
    <row r="1864" spans="1:46" s="190" customFormat="1" ht="15" customHeight="1" x14ac:dyDescent="0.2">
      <c r="A1864" s="104"/>
      <c r="B1864" s="104">
        <f>VLOOKUP(BJB!$F$9:$F$5599,Ctrl!$B$4:$C$399,2,0)</f>
        <v>40</v>
      </c>
      <c r="C1864" s="104">
        <f>VLOOKUP(BJB!$G$9:$G$5599,Ctrl!$E$4:$F$399,2,0)</f>
        <v>1</v>
      </c>
      <c r="D1864" s="219">
        <v>1</v>
      </c>
      <c r="E1864" s="104" t="str">
        <f>VLOOKUP(BJB!$F$9:$F$5599,Ctrl!$B$4:$D$399,3,0)</f>
        <v>IV</v>
      </c>
      <c r="F1864" s="139" t="s">
        <v>10559</v>
      </c>
      <c r="G1864" s="139" t="s">
        <v>3393</v>
      </c>
      <c r="H1864" s="125"/>
      <c r="I1864" s="220" t="e">
        <f>IF(G1863=BJB!#REF!,I1863+1,1)</f>
        <v>#REF!</v>
      </c>
      <c r="J1864" s="912" t="s">
        <v>21941</v>
      </c>
      <c r="K1864" s="121" t="s">
        <v>8346</v>
      </c>
      <c r="L1864" s="104" t="s">
        <v>6477</v>
      </c>
      <c r="M1864" s="104" t="s">
        <v>6055</v>
      </c>
      <c r="N1864" s="120">
        <v>41389</v>
      </c>
      <c r="O1864" s="105">
        <v>25000000</v>
      </c>
      <c r="P1864" s="105" t="s">
        <v>15997</v>
      </c>
      <c r="Q1864" s="120">
        <v>42177</v>
      </c>
      <c r="R1864" s="105">
        <v>11304783</v>
      </c>
      <c r="S1864" s="146" t="s">
        <v>8366</v>
      </c>
      <c r="T1864" s="109">
        <v>42207</v>
      </c>
      <c r="U1864" s="141">
        <v>7954359</v>
      </c>
      <c r="V1864" s="109">
        <v>42207</v>
      </c>
      <c r="W1864" s="141">
        <v>7954359</v>
      </c>
      <c r="X1864" s="141">
        <v>0</v>
      </c>
      <c r="Y1864" s="141">
        <v>0</v>
      </c>
      <c r="Z1864" s="141">
        <v>0</v>
      </c>
      <c r="AA1864" s="114">
        <v>0</v>
      </c>
      <c r="AB1864" s="114"/>
      <c r="AC1864" s="132"/>
      <c r="AD1864" s="141"/>
      <c r="AE1864" s="106">
        <v>0</v>
      </c>
      <c r="AF1864" s="106">
        <v>0</v>
      </c>
      <c r="AG1864" s="106">
        <v>0</v>
      </c>
      <c r="AH1864" s="106"/>
      <c r="AI1864" s="106"/>
      <c r="AJ1864" s="106"/>
      <c r="AK1864" s="106"/>
      <c r="AL1864" s="106"/>
      <c r="AM1864" s="106"/>
      <c r="AN1864" s="114">
        <f t="shared" si="56"/>
        <v>0</v>
      </c>
      <c r="AO1864" s="114">
        <f t="shared" si="57"/>
        <v>7954359</v>
      </c>
      <c r="AP1864" s="114"/>
      <c r="AQ1864" s="114"/>
      <c r="AR1864" s="114"/>
      <c r="AS1864" s="114"/>
    </row>
    <row r="1865" spans="1:46" s="190" customFormat="1" ht="15" customHeight="1" x14ac:dyDescent="0.2">
      <c r="A1865" s="104"/>
      <c r="B1865" s="104">
        <f>VLOOKUP(BJB!$F$9:$F$5599,Ctrl!$B$4:$C$399,2,0)</f>
        <v>40</v>
      </c>
      <c r="C1865" s="104">
        <f>VLOOKUP(BJB!$G$9:$G$5599,Ctrl!$E$4:$F$399,2,0)</f>
        <v>1</v>
      </c>
      <c r="D1865" s="219">
        <v>1</v>
      </c>
      <c r="E1865" s="104" t="str">
        <f>VLOOKUP(BJB!$F$9:$F$5599,Ctrl!$B$4:$D$399,3,0)</f>
        <v>IV</v>
      </c>
      <c r="F1865" s="139" t="s">
        <v>10559</v>
      </c>
      <c r="G1865" s="139" t="s">
        <v>3393</v>
      </c>
      <c r="H1865" s="125">
        <v>1130118000715</v>
      </c>
      <c r="I1865" s="220" t="e">
        <f>IF(G1864=BJB!#REF!,I1864+1,1)</f>
        <v>#REF!</v>
      </c>
      <c r="J1865" s="912" t="s">
        <v>21942</v>
      </c>
      <c r="K1865" s="121" t="s">
        <v>8347</v>
      </c>
      <c r="L1865" s="104" t="s">
        <v>6477</v>
      </c>
      <c r="M1865" s="104" t="s">
        <v>7858</v>
      </c>
      <c r="N1865" s="120">
        <v>41383</v>
      </c>
      <c r="O1865" s="105">
        <v>45000000</v>
      </c>
      <c r="P1865" s="105" t="s">
        <v>15997</v>
      </c>
      <c r="Q1865" s="120">
        <v>42177</v>
      </c>
      <c r="R1865" s="105">
        <v>17912919</v>
      </c>
      <c r="S1865" s="146" t="s">
        <v>8366</v>
      </c>
      <c r="T1865" s="109">
        <v>42207</v>
      </c>
      <c r="U1865" s="141">
        <v>12250000</v>
      </c>
      <c r="V1865" s="109">
        <v>42207</v>
      </c>
      <c r="W1865" s="141">
        <v>12250000</v>
      </c>
      <c r="X1865" s="141">
        <v>0</v>
      </c>
      <c r="Y1865" s="141">
        <v>0</v>
      </c>
      <c r="Z1865" s="141">
        <v>0</v>
      </c>
      <c r="AA1865" s="114">
        <v>280000</v>
      </c>
      <c r="AB1865" s="114"/>
      <c r="AC1865" s="132"/>
      <c r="AD1865" s="141"/>
      <c r="AE1865" s="106">
        <v>0</v>
      </c>
      <c r="AF1865" s="106">
        <v>0</v>
      </c>
      <c r="AG1865" s="106">
        <v>0</v>
      </c>
      <c r="AH1865" s="106"/>
      <c r="AI1865" s="106"/>
      <c r="AJ1865" s="106"/>
      <c r="AK1865" s="106"/>
      <c r="AL1865" s="106"/>
      <c r="AM1865" s="106"/>
      <c r="AN1865" s="114">
        <f t="shared" ref="AN1865:AN1928" si="58">SUM(AA1865:AM1865)</f>
        <v>280000</v>
      </c>
      <c r="AO1865" s="114">
        <f t="shared" ref="AO1865:AO1928" si="59">IF((U1865-AN1865)&lt;0,ABS(0),(U1865-AN1865))</f>
        <v>11970000</v>
      </c>
      <c r="AP1865" s="114"/>
      <c r="AQ1865" s="114"/>
      <c r="AR1865" s="114"/>
      <c r="AS1865" s="114"/>
    </row>
    <row r="1866" spans="1:46" s="190" customFormat="1" ht="15" customHeight="1" x14ac:dyDescent="0.2">
      <c r="A1866" s="104"/>
      <c r="B1866" s="104">
        <f>VLOOKUP(BJB!$F$9:$F$5599,Ctrl!$B$4:$C$399,2,0)</f>
        <v>40</v>
      </c>
      <c r="C1866" s="104">
        <f>VLOOKUP(BJB!$G$9:$G$5599,Ctrl!$E$4:$F$399,2,0)</f>
        <v>4</v>
      </c>
      <c r="D1866" s="219">
        <v>1</v>
      </c>
      <c r="E1866" s="104" t="str">
        <f>VLOOKUP(BJB!$F$9:$F$5599,Ctrl!$B$4:$D$399,3,0)</f>
        <v>IV</v>
      </c>
      <c r="F1866" s="139" t="s">
        <v>10559</v>
      </c>
      <c r="G1866" s="139" t="s">
        <v>5987</v>
      </c>
      <c r="H1866" s="125">
        <v>1120727000031</v>
      </c>
      <c r="I1866" s="220" t="e">
        <f>IF(G1865=BJB!#REF!,I1865+1,1)</f>
        <v>#REF!</v>
      </c>
      <c r="J1866" s="912" t="s">
        <v>21943</v>
      </c>
      <c r="K1866" s="121" t="s">
        <v>8404</v>
      </c>
      <c r="L1866" s="104" t="s">
        <v>6477</v>
      </c>
      <c r="M1866" s="104" t="s">
        <v>5958</v>
      </c>
      <c r="N1866" s="120">
        <v>41200</v>
      </c>
      <c r="O1866" s="105">
        <v>50000000</v>
      </c>
      <c r="P1866" s="105" t="s">
        <v>15998</v>
      </c>
      <c r="Q1866" s="120">
        <v>42146</v>
      </c>
      <c r="R1866" s="105">
        <v>33856584</v>
      </c>
      <c r="S1866" s="146" t="s">
        <v>8424</v>
      </c>
      <c r="T1866" s="109">
        <v>42221</v>
      </c>
      <c r="U1866" s="141">
        <v>23699609</v>
      </c>
      <c r="V1866" s="109">
        <v>42221</v>
      </c>
      <c r="W1866" s="141">
        <v>23699609</v>
      </c>
      <c r="X1866" s="141">
        <v>0</v>
      </c>
      <c r="Y1866" s="141">
        <v>0</v>
      </c>
      <c r="Z1866" s="141">
        <v>0</v>
      </c>
      <c r="AA1866" s="114">
        <v>265882</v>
      </c>
      <c r="AB1866" s="136"/>
      <c r="AC1866" s="132"/>
      <c r="AD1866" s="141"/>
      <c r="AE1866" s="106">
        <v>0</v>
      </c>
      <c r="AF1866" s="106">
        <v>0</v>
      </c>
      <c r="AG1866" s="106">
        <v>0</v>
      </c>
      <c r="AH1866" s="106"/>
      <c r="AI1866" s="106"/>
      <c r="AJ1866" s="106"/>
      <c r="AK1866" s="106"/>
      <c r="AL1866" s="106"/>
      <c r="AM1866" s="106"/>
      <c r="AN1866" s="114">
        <f t="shared" si="58"/>
        <v>265882</v>
      </c>
      <c r="AO1866" s="114">
        <f t="shared" si="59"/>
        <v>23433727</v>
      </c>
      <c r="AP1866" s="114"/>
      <c r="AQ1866" s="114"/>
      <c r="AR1866" s="114"/>
      <c r="AS1866" s="114"/>
    </row>
    <row r="1867" spans="1:46" s="190" customFormat="1" ht="15" customHeight="1" x14ac:dyDescent="0.2">
      <c r="A1867" s="104"/>
      <c r="B1867" s="104">
        <f>VLOOKUP(BJB!$F$9:$F$5599,Ctrl!$B$4:$C$399,2,0)</f>
        <v>40</v>
      </c>
      <c r="C1867" s="104">
        <f>VLOOKUP(BJB!$G$9:$G$5599,Ctrl!$E$4:$F$399,2,0)</f>
        <v>4</v>
      </c>
      <c r="D1867" s="219">
        <v>1</v>
      </c>
      <c r="E1867" s="104" t="str">
        <f>VLOOKUP(BJB!$F$9:$F$5599,Ctrl!$B$4:$D$399,3,0)</f>
        <v>IV</v>
      </c>
      <c r="F1867" s="139" t="s">
        <v>10559</v>
      </c>
      <c r="G1867" s="139" t="s">
        <v>5987</v>
      </c>
      <c r="H1867" s="125">
        <v>1130220001333</v>
      </c>
      <c r="I1867" s="220" t="e">
        <f>IF(G1866=BJB!#REF!,I1866+1,1)</f>
        <v>#REF!</v>
      </c>
      <c r="J1867" s="912" t="s">
        <v>21944</v>
      </c>
      <c r="K1867" s="121" t="s">
        <v>2270</v>
      </c>
      <c r="L1867" s="104" t="s">
        <v>6477</v>
      </c>
      <c r="M1867" s="104" t="s">
        <v>5956</v>
      </c>
      <c r="N1867" s="120">
        <v>41400</v>
      </c>
      <c r="O1867" s="105">
        <v>20000000</v>
      </c>
      <c r="P1867" s="105" t="s">
        <v>15999</v>
      </c>
      <c r="Q1867" s="120">
        <v>42146</v>
      </c>
      <c r="R1867" s="105">
        <v>17698515</v>
      </c>
      <c r="S1867" s="146" t="s">
        <v>8424</v>
      </c>
      <c r="T1867" s="109">
        <v>42221</v>
      </c>
      <c r="U1867" s="141">
        <v>12388961</v>
      </c>
      <c r="V1867" s="109">
        <v>42221</v>
      </c>
      <c r="W1867" s="141">
        <v>12388961</v>
      </c>
      <c r="X1867" s="141">
        <v>0</v>
      </c>
      <c r="Y1867" s="141">
        <v>0</v>
      </c>
      <c r="Z1867" s="141">
        <v>0</v>
      </c>
      <c r="AA1867" s="114">
        <v>100084</v>
      </c>
      <c r="AB1867" s="114"/>
      <c r="AC1867" s="132"/>
      <c r="AD1867" s="141"/>
      <c r="AE1867" s="106">
        <v>0</v>
      </c>
      <c r="AF1867" s="106">
        <v>0</v>
      </c>
      <c r="AG1867" s="106">
        <v>0</v>
      </c>
      <c r="AH1867" s="106"/>
      <c r="AI1867" s="106"/>
      <c r="AJ1867" s="106"/>
      <c r="AK1867" s="106"/>
      <c r="AL1867" s="106"/>
      <c r="AM1867" s="106"/>
      <c r="AN1867" s="114">
        <f t="shared" si="58"/>
        <v>100084</v>
      </c>
      <c r="AO1867" s="114">
        <f t="shared" si="59"/>
        <v>12288877</v>
      </c>
      <c r="AP1867" s="114"/>
      <c r="AQ1867" s="114"/>
      <c r="AR1867" s="114"/>
      <c r="AS1867" s="114"/>
    </row>
    <row r="1868" spans="1:46" s="190" customFormat="1" ht="15" customHeight="1" x14ac:dyDescent="0.2">
      <c r="A1868" s="104"/>
      <c r="B1868" s="104">
        <f>VLOOKUP(BJB!$F$9:$F$5599,Ctrl!$B$4:$C$399,2,0)</f>
        <v>40</v>
      </c>
      <c r="C1868" s="104">
        <f>VLOOKUP(BJB!$G$9:$G$5599,Ctrl!$E$4:$F$399,2,0)</f>
        <v>4</v>
      </c>
      <c r="D1868" s="219">
        <v>1</v>
      </c>
      <c r="E1868" s="104" t="str">
        <f>VLOOKUP(BJB!$F$9:$F$5599,Ctrl!$B$4:$D$399,3,0)</f>
        <v>IV</v>
      </c>
      <c r="F1868" s="139" t="s">
        <v>10559</v>
      </c>
      <c r="G1868" s="139" t="s">
        <v>5987</v>
      </c>
      <c r="H1868" s="125">
        <v>1120711000084</v>
      </c>
      <c r="I1868" s="220" t="e">
        <f>IF(G1867=BJB!#REF!,I1867+1,1)</f>
        <v>#REF!</v>
      </c>
      <c r="J1868" s="912" t="s">
        <v>21945</v>
      </c>
      <c r="K1868" s="121" t="s">
        <v>8405</v>
      </c>
      <c r="L1868" s="104" t="s">
        <v>6477</v>
      </c>
      <c r="M1868" s="104" t="s">
        <v>5958</v>
      </c>
      <c r="N1868" s="120">
        <v>41200</v>
      </c>
      <c r="O1868" s="105">
        <v>200000000</v>
      </c>
      <c r="P1868" s="105" t="s">
        <v>16000</v>
      </c>
      <c r="Q1868" s="120">
        <v>42146</v>
      </c>
      <c r="R1868" s="105">
        <v>127934294</v>
      </c>
      <c r="S1868" s="146" t="s">
        <v>8424</v>
      </c>
      <c r="T1868" s="109">
        <v>42221</v>
      </c>
      <c r="U1868" s="141">
        <v>89554006</v>
      </c>
      <c r="V1868" s="109">
        <v>42221</v>
      </c>
      <c r="W1868" s="141">
        <v>89554006</v>
      </c>
      <c r="X1868" s="141">
        <v>0</v>
      </c>
      <c r="Y1868" s="141">
        <v>0</v>
      </c>
      <c r="Z1868" s="141">
        <v>0</v>
      </c>
      <c r="AA1868" s="114">
        <v>1878308</v>
      </c>
      <c r="AB1868" s="114"/>
      <c r="AC1868" s="132"/>
      <c r="AD1868" s="141"/>
      <c r="AE1868" s="106">
        <v>0</v>
      </c>
      <c r="AF1868" s="106">
        <v>0</v>
      </c>
      <c r="AG1868" s="106">
        <v>0</v>
      </c>
      <c r="AH1868" s="106"/>
      <c r="AI1868" s="106"/>
      <c r="AJ1868" s="106"/>
      <c r="AK1868" s="106"/>
      <c r="AL1868" s="106"/>
      <c r="AM1868" s="106"/>
      <c r="AN1868" s="114">
        <f t="shared" si="58"/>
        <v>1878308</v>
      </c>
      <c r="AO1868" s="114">
        <f t="shared" si="59"/>
        <v>87675698</v>
      </c>
      <c r="AP1868" s="114"/>
      <c r="AQ1868" s="114"/>
      <c r="AR1868" s="114"/>
      <c r="AS1868" s="114"/>
    </row>
    <row r="1869" spans="1:46" s="190" customFormat="1" ht="15" customHeight="1" x14ac:dyDescent="0.2">
      <c r="A1869" s="104"/>
      <c r="B1869" s="104">
        <f>VLOOKUP(BJB!$F$9:$F$5599,Ctrl!$B$4:$C$399,2,0)</f>
        <v>40</v>
      </c>
      <c r="C1869" s="104">
        <f>VLOOKUP(BJB!$G$9:$G$5599,Ctrl!$E$4:$F$399,2,0)</f>
        <v>4</v>
      </c>
      <c r="D1869" s="219">
        <v>1</v>
      </c>
      <c r="E1869" s="104" t="str">
        <f>VLOOKUP(BJB!$F$9:$F$5599,Ctrl!$B$4:$D$399,3,0)</f>
        <v>IV</v>
      </c>
      <c r="F1869" s="139" t="s">
        <v>10559</v>
      </c>
      <c r="G1869" s="139" t="s">
        <v>8559</v>
      </c>
      <c r="H1869" s="125">
        <v>1130111001227</v>
      </c>
      <c r="I1869" s="220" t="e">
        <f>IF(G1868=BJB!#REF!,I1868+1,1)</f>
        <v>#REF!</v>
      </c>
      <c r="J1869" s="912" t="s">
        <v>21946</v>
      </c>
      <c r="K1869" s="121" t="s">
        <v>10904</v>
      </c>
      <c r="L1869" s="104" t="s">
        <v>6477</v>
      </c>
      <c r="M1869" s="104" t="s">
        <v>7864</v>
      </c>
      <c r="N1869" s="120">
        <v>41354</v>
      </c>
      <c r="O1869" s="105">
        <v>20000000</v>
      </c>
      <c r="P1869" s="105" t="s">
        <v>16001</v>
      </c>
      <c r="Q1869" s="120">
        <v>42165</v>
      </c>
      <c r="R1869" s="105">
        <v>4442089</v>
      </c>
      <c r="S1869" s="146" t="s">
        <v>8580</v>
      </c>
      <c r="T1869" s="109">
        <v>42304</v>
      </c>
      <c r="U1869" s="141">
        <v>2822497</v>
      </c>
      <c r="V1869" s="109">
        <v>42304</v>
      </c>
      <c r="W1869" s="141">
        <v>2822497</v>
      </c>
      <c r="X1869" s="141">
        <v>0</v>
      </c>
      <c r="Y1869" s="141">
        <v>0</v>
      </c>
      <c r="Z1869" s="141">
        <v>0</v>
      </c>
      <c r="AA1869" s="114">
        <v>699</v>
      </c>
      <c r="AB1869" s="114"/>
      <c r="AC1869" s="132"/>
      <c r="AD1869" s="141"/>
      <c r="AE1869" s="106">
        <v>0</v>
      </c>
      <c r="AF1869" s="106">
        <v>0</v>
      </c>
      <c r="AG1869" s="106">
        <v>0</v>
      </c>
      <c r="AH1869" s="106"/>
      <c r="AI1869" s="106"/>
      <c r="AJ1869" s="106"/>
      <c r="AK1869" s="106"/>
      <c r="AL1869" s="106"/>
      <c r="AM1869" s="106"/>
      <c r="AN1869" s="114">
        <f t="shared" si="58"/>
        <v>699</v>
      </c>
      <c r="AO1869" s="114">
        <f t="shared" si="59"/>
        <v>2821798</v>
      </c>
      <c r="AP1869" s="114"/>
      <c r="AQ1869" s="114"/>
      <c r="AR1869" s="114"/>
      <c r="AS1869" s="114"/>
    </row>
    <row r="1870" spans="1:46" s="190" customFormat="1" ht="15" customHeight="1" x14ac:dyDescent="0.2">
      <c r="A1870" s="104"/>
      <c r="B1870" s="104">
        <f>VLOOKUP(BJB!$F$9:$F$5599,Ctrl!$B$4:$C$399,2,0)</f>
        <v>40</v>
      </c>
      <c r="C1870" s="104">
        <f>VLOOKUP(BJB!$G$9:$G$5599,Ctrl!$E$4:$F$399,2,0)</f>
        <v>4</v>
      </c>
      <c r="D1870" s="219">
        <v>1</v>
      </c>
      <c r="E1870" s="104" t="str">
        <f>VLOOKUP(BJB!$F$9:$F$5599,Ctrl!$B$4:$D$399,3,0)</f>
        <v>IV</v>
      </c>
      <c r="F1870" s="139" t="s">
        <v>10559</v>
      </c>
      <c r="G1870" s="139" t="s">
        <v>8559</v>
      </c>
      <c r="H1870" s="125">
        <v>1121207000407</v>
      </c>
      <c r="I1870" s="220" t="e">
        <f>IF(G1869=BJB!#REF!,I1869+1,1)</f>
        <v>#REF!</v>
      </c>
      <c r="J1870" s="912" t="s">
        <v>21947</v>
      </c>
      <c r="K1870" s="121" t="s">
        <v>10905</v>
      </c>
      <c r="L1870" s="104" t="s">
        <v>6477</v>
      </c>
      <c r="M1870" s="104" t="s">
        <v>7879</v>
      </c>
      <c r="N1870" s="120">
        <v>41278</v>
      </c>
      <c r="O1870" s="105">
        <v>50000000</v>
      </c>
      <c r="P1870" s="105" t="s">
        <v>16002</v>
      </c>
      <c r="Q1870" s="120">
        <v>42165</v>
      </c>
      <c r="R1870" s="105">
        <v>22402829</v>
      </c>
      <c r="S1870" s="146" t="s">
        <v>8580</v>
      </c>
      <c r="T1870" s="109">
        <v>42304</v>
      </c>
      <c r="U1870" s="141">
        <v>15681980</v>
      </c>
      <c r="V1870" s="109">
        <v>42304</v>
      </c>
      <c r="W1870" s="141">
        <v>15681980</v>
      </c>
      <c r="X1870" s="141">
        <v>0</v>
      </c>
      <c r="Y1870" s="141">
        <v>0</v>
      </c>
      <c r="Z1870" s="141">
        <v>0</v>
      </c>
      <c r="AA1870" s="114">
        <v>228034</v>
      </c>
      <c r="AB1870" s="114"/>
      <c r="AC1870" s="132"/>
      <c r="AD1870" s="141"/>
      <c r="AE1870" s="106">
        <v>0</v>
      </c>
      <c r="AF1870" s="106">
        <v>0</v>
      </c>
      <c r="AG1870" s="106">
        <v>0</v>
      </c>
      <c r="AH1870" s="106"/>
      <c r="AI1870" s="106"/>
      <c r="AJ1870" s="106"/>
      <c r="AK1870" s="106"/>
      <c r="AL1870" s="106"/>
      <c r="AM1870" s="106"/>
      <c r="AN1870" s="114">
        <f t="shared" si="58"/>
        <v>228034</v>
      </c>
      <c r="AO1870" s="114">
        <f t="shared" si="59"/>
        <v>15453946</v>
      </c>
      <c r="AP1870" s="114"/>
      <c r="AQ1870" s="114"/>
      <c r="AR1870" s="114"/>
      <c r="AS1870" s="114"/>
    </row>
    <row r="1871" spans="1:46" s="190" customFormat="1" ht="15" customHeight="1" x14ac:dyDescent="0.2">
      <c r="A1871" s="104"/>
      <c r="B1871" s="104">
        <f>VLOOKUP(BJB!$F$9:$F$5599,Ctrl!$B$4:$C$399,2,0)</f>
        <v>40</v>
      </c>
      <c r="C1871" s="104">
        <f>VLOOKUP(BJB!$G$9:$G$5599,Ctrl!$E$4:$F$399,2,0)</f>
        <v>2</v>
      </c>
      <c r="D1871" s="219">
        <v>1</v>
      </c>
      <c r="E1871" s="104" t="str">
        <f>VLOOKUP(BJB!$F$9:$F$5599,Ctrl!$B$4:$D$399,3,0)</f>
        <v>IV</v>
      </c>
      <c r="F1871" s="139" t="s">
        <v>10559</v>
      </c>
      <c r="G1871" s="139" t="s">
        <v>3361</v>
      </c>
      <c r="H1871" s="125" t="s">
        <v>6689</v>
      </c>
      <c r="I1871" s="220" t="e">
        <f>IF(G1870=BJB!#REF!,I1870+1,1)</f>
        <v>#REF!</v>
      </c>
      <c r="J1871" s="912" t="s">
        <v>21948</v>
      </c>
      <c r="K1871" s="121" t="s">
        <v>6215</v>
      </c>
      <c r="L1871" s="104" t="s">
        <v>6477</v>
      </c>
      <c r="M1871" s="104" t="s">
        <v>6243</v>
      </c>
      <c r="N1871" s="120">
        <v>40963</v>
      </c>
      <c r="O1871" s="107">
        <v>100000000</v>
      </c>
      <c r="P1871" s="105" t="s">
        <v>16003</v>
      </c>
      <c r="Q1871" s="120">
        <v>41624</v>
      </c>
      <c r="R1871" s="105">
        <v>59966296</v>
      </c>
      <c r="S1871" s="146" t="s">
        <v>6262</v>
      </c>
      <c r="T1871" s="109">
        <v>42031</v>
      </c>
      <c r="U1871" s="114">
        <v>41976407</v>
      </c>
      <c r="V1871" s="109">
        <v>42031</v>
      </c>
      <c r="W1871" s="141">
        <v>41976407</v>
      </c>
      <c r="X1871" s="141">
        <v>0</v>
      </c>
      <c r="Y1871" s="141">
        <v>0</v>
      </c>
      <c r="Z1871" s="141">
        <v>0</v>
      </c>
      <c r="AA1871" s="114">
        <v>11565691</v>
      </c>
      <c r="AB1871" s="114"/>
      <c r="AC1871" s="132"/>
      <c r="AD1871" s="141"/>
      <c r="AE1871" s="106">
        <v>0</v>
      </c>
      <c r="AF1871" s="106">
        <v>0</v>
      </c>
      <c r="AG1871" s="106">
        <v>0</v>
      </c>
      <c r="AH1871" s="114"/>
      <c r="AI1871" s="114"/>
      <c r="AJ1871" s="114"/>
      <c r="AK1871" s="114"/>
      <c r="AL1871" s="114"/>
      <c r="AM1871" s="114"/>
      <c r="AN1871" s="114">
        <f t="shared" si="58"/>
        <v>11565691</v>
      </c>
      <c r="AO1871" s="114">
        <f t="shared" si="59"/>
        <v>30410716</v>
      </c>
      <c r="AP1871" s="114"/>
      <c r="AQ1871" s="114"/>
      <c r="AR1871" s="114"/>
      <c r="AS1871" s="114"/>
    </row>
    <row r="1872" spans="1:46" s="191" customFormat="1" ht="15" customHeight="1" x14ac:dyDescent="0.2">
      <c r="A1872" s="104"/>
      <c r="B1872" s="104">
        <f>VLOOKUP(BJB!$F$9:$F$5599,Ctrl!$B$4:$C$399,2,0)</f>
        <v>40</v>
      </c>
      <c r="C1872" s="104">
        <f>VLOOKUP(BJB!$G$9:$G$5599,Ctrl!$E$4:$F$399,2,0)</f>
        <v>2</v>
      </c>
      <c r="D1872" s="219">
        <v>1</v>
      </c>
      <c r="E1872" s="104" t="str">
        <f>VLOOKUP(BJB!$F$9:$F$5599,Ctrl!$B$4:$D$399,3,0)</f>
        <v>IV</v>
      </c>
      <c r="F1872" s="139" t="s">
        <v>10559</v>
      </c>
      <c r="G1872" s="139" t="s">
        <v>3361</v>
      </c>
      <c r="H1872" s="125"/>
      <c r="I1872" s="220" t="e">
        <f>IF(G1871=BJB!#REF!,I1871+1,1)</f>
        <v>#REF!</v>
      </c>
      <c r="J1872" s="912" t="s">
        <v>21949</v>
      </c>
      <c r="K1872" s="121" t="s">
        <v>7367</v>
      </c>
      <c r="L1872" s="104" t="s">
        <v>6476</v>
      </c>
      <c r="M1872" s="104" t="s">
        <v>7375</v>
      </c>
      <c r="N1872" s="120">
        <v>41073</v>
      </c>
      <c r="O1872" s="105">
        <v>115752275</v>
      </c>
      <c r="P1872" s="105" t="s">
        <v>16004</v>
      </c>
      <c r="Q1872" s="120">
        <v>42041</v>
      </c>
      <c r="R1872" s="105">
        <v>87752886</v>
      </c>
      <c r="S1872" s="146" t="s">
        <v>7378</v>
      </c>
      <c r="T1872" s="109">
        <v>42093</v>
      </c>
      <c r="U1872" s="141">
        <v>87752886</v>
      </c>
      <c r="V1872" s="109">
        <v>42093</v>
      </c>
      <c r="W1872" s="141">
        <v>87752886</v>
      </c>
      <c r="X1872" s="141">
        <v>0</v>
      </c>
      <c r="Y1872" s="141">
        <v>0</v>
      </c>
      <c r="Z1872" s="141">
        <v>0</v>
      </c>
      <c r="AA1872" s="114">
        <v>0</v>
      </c>
      <c r="AB1872" s="114"/>
      <c r="AC1872" s="132"/>
      <c r="AD1872" s="141"/>
      <c r="AE1872" s="106">
        <v>0</v>
      </c>
      <c r="AF1872" s="106">
        <v>0</v>
      </c>
      <c r="AG1872" s="106">
        <v>0</v>
      </c>
      <c r="AH1872" s="141"/>
      <c r="AI1872" s="141"/>
      <c r="AJ1872" s="141"/>
      <c r="AK1872" s="141"/>
      <c r="AL1872" s="141"/>
      <c r="AM1872" s="141"/>
      <c r="AN1872" s="114">
        <f t="shared" si="58"/>
        <v>0</v>
      </c>
      <c r="AO1872" s="114">
        <f t="shared" si="59"/>
        <v>87752886</v>
      </c>
      <c r="AP1872" s="114"/>
      <c r="AQ1872" s="114"/>
      <c r="AR1872" s="114"/>
      <c r="AS1872" s="114"/>
      <c r="AT1872" s="190"/>
    </row>
    <row r="1873" spans="1:46" s="190" customFormat="1" ht="15" customHeight="1" x14ac:dyDescent="0.2">
      <c r="A1873" s="104"/>
      <c r="B1873" s="104">
        <f>VLOOKUP(BJB!$F$9:$F$5599,Ctrl!$B$4:$C$399,2,0)</f>
        <v>40</v>
      </c>
      <c r="C1873" s="104">
        <f>VLOOKUP(BJB!$G$9:$G$5599,Ctrl!$E$4:$F$399,2,0)</f>
        <v>2</v>
      </c>
      <c r="D1873" s="219">
        <v>1</v>
      </c>
      <c r="E1873" s="104" t="str">
        <f>VLOOKUP(BJB!$F$9:$F$5599,Ctrl!$B$4:$D$399,3,0)</f>
        <v>IV</v>
      </c>
      <c r="F1873" s="139" t="s">
        <v>10559</v>
      </c>
      <c r="G1873" s="139" t="s">
        <v>3361</v>
      </c>
      <c r="H1873" s="125"/>
      <c r="I1873" s="220" t="e">
        <f>IF(G1872=BJB!#REF!,I1872+1,1)</f>
        <v>#REF!</v>
      </c>
      <c r="J1873" s="912" t="s">
        <v>21950</v>
      </c>
      <c r="K1873" s="121" t="s">
        <v>7371</v>
      </c>
      <c r="L1873" s="104" t="s">
        <v>6477</v>
      </c>
      <c r="M1873" s="104" t="s">
        <v>6242</v>
      </c>
      <c r="N1873" s="120">
        <v>41162</v>
      </c>
      <c r="O1873" s="105">
        <v>50000000</v>
      </c>
      <c r="P1873" s="105" t="s">
        <v>16005</v>
      </c>
      <c r="Q1873" s="120">
        <v>41492</v>
      </c>
      <c r="R1873" s="105">
        <v>52594219</v>
      </c>
      <c r="S1873" s="146" t="s">
        <v>7380</v>
      </c>
      <c r="T1873" s="109">
        <v>42093</v>
      </c>
      <c r="U1873" s="141">
        <v>35000000</v>
      </c>
      <c r="V1873" s="109">
        <v>42093</v>
      </c>
      <c r="W1873" s="141">
        <v>35000000</v>
      </c>
      <c r="X1873" s="141">
        <v>0</v>
      </c>
      <c r="Y1873" s="141">
        <v>0</v>
      </c>
      <c r="Z1873" s="141">
        <v>0</v>
      </c>
      <c r="AA1873" s="114">
        <v>0</v>
      </c>
      <c r="AB1873" s="114"/>
      <c r="AC1873" s="132"/>
      <c r="AD1873" s="141"/>
      <c r="AE1873" s="106">
        <v>0</v>
      </c>
      <c r="AF1873" s="106">
        <v>0</v>
      </c>
      <c r="AG1873" s="106">
        <v>0</v>
      </c>
      <c r="AH1873" s="141"/>
      <c r="AI1873" s="141"/>
      <c r="AJ1873" s="141"/>
      <c r="AK1873" s="141"/>
      <c r="AL1873" s="141"/>
      <c r="AM1873" s="141"/>
      <c r="AN1873" s="114">
        <f t="shared" si="58"/>
        <v>0</v>
      </c>
      <c r="AO1873" s="114">
        <f t="shared" si="59"/>
        <v>35000000</v>
      </c>
      <c r="AP1873" s="114"/>
      <c r="AQ1873" s="114"/>
      <c r="AR1873" s="114"/>
      <c r="AS1873" s="114"/>
    </row>
    <row r="1874" spans="1:46" s="190" customFormat="1" ht="15" customHeight="1" x14ac:dyDescent="0.2">
      <c r="A1874" s="104"/>
      <c r="B1874" s="104">
        <f>VLOOKUP(BJB!$F$9:$F$5599,Ctrl!$B$4:$C$399,2,0)</f>
        <v>40</v>
      </c>
      <c r="C1874" s="104">
        <f>VLOOKUP(BJB!$G$9:$G$5599,Ctrl!$E$4:$F$399,2,0)</f>
        <v>2</v>
      </c>
      <c r="D1874" s="219">
        <v>1</v>
      </c>
      <c r="E1874" s="104" t="str">
        <f>VLOOKUP(BJB!$F$9:$F$5599,Ctrl!$B$4:$D$399,3,0)</f>
        <v>IV</v>
      </c>
      <c r="F1874" s="139" t="s">
        <v>10559</v>
      </c>
      <c r="G1874" s="139" t="s">
        <v>3361</v>
      </c>
      <c r="H1874" s="125"/>
      <c r="I1874" s="220" t="e">
        <f>IF(G1873=BJB!#REF!,I1873+1,1)</f>
        <v>#REF!</v>
      </c>
      <c r="J1874" s="912" t="s">
        <v>21951</v>
      </c>
      <c r="K1874" s="121" t="s">
        <v>874</v>
      </c>
      <c r="L1874" s="104" t="s">
        <v>6477</v>
      </c>
      <c r="M1874" s="104" t="s">
        <v>3238</v>
      </c>
      <c r="N1874" s="120">
        <v>39759</v>
      </c>
      <c r="O1874" s="114">
        <v>10000000</v>
      </c>
      <c r="P1874" s="105" t="s">
        <v>6222</v>
      </c>
      <c r="Q1874" s="120" t="s">
        <v>6222</v>
      </c>
      <c r="R1874" s="890">
        <v>0</v>
      </c>
      <c r="S1874" s="108" t="s">
        <v>7084</v>
      </c>
      <c r="T1874" s="120">
        <v>40115</v>
      </c>
      <c r="U1874" s="114">
        <v>6062497</v>
      </c>
      <c r="V1874" s="109" t="s">
        <v>6222</v>
      </c>
      <c r="W1874" s="141">
        <v>0</v>
      </c>
      <c r="X1874" s="141">
        <v>0</v>
      </c>
      <c r="Y1874" s="141">
        <v>0</v>
      </c>
      <c r="Z1874" s="141">
        <v>0</v>
      </c>
      <c r="AA1874" s="114">
        <v>0</v>
      </c>
      <c r="AB1874" s="114"/>
      <c r="AC1874" s="114"/>
      <c r="AD1874" s="141"/>
      <c r="AE1874" s="106">
        <v>0</v>
      </c>
      <c r="AF1874" s="106">
        <v>0</v>
      </c>
      <c r="AG1874" s="106">
        <v>0</v>
      </c>
      <c r="AH1874" s="114"/>
      <c r="AI1874" s="114"/>
      <c r="AJ1874" s="114"/>
      <c r="AK1874" s="114"/>
      <c r="AL1874" s="114"/>
      <c r="AM1874" s="114"/>
      <c r="AN1874" s="114">
        <f t="shared" si="58"/>
        <v>0</v>
      </c>
      <c r="AO1874" s="114">
        <f t="shared" si="59"/>
        <v>6062497</v>
      </c>
      <c r="AP1874" s="114"/>
      <c r="AQ1874" s="114"/>
      <c r="AR1874" s="114"/>
      <c r="AS1874" s="114"/>
    </row>
    <row r="1875" spans="1:46" s="190" customFormat="1" ht="15" customHeight="1" x14ac:dyDescent="0.2">
      <c r="A1875" s="104"/>
      <c r="B1875" s="104">
        <f>VLOOKUP(BJB!$F$9:$F$5599,Ctrl!$B$4:$C$399,2,0)</f>
        <v>40</v>
      </c>
      <c r="C1875" s="104">
        <f>VLOOKUP(BJB!$G$9:$G$5599,Ctrl!$E$4:$F$399,2,0)</f>
        <v>2</v>
      </c>
      <c r="D1875" s="219">
        <v>1</v>
      </c>
      <c r="E1875" s="104" t="str">
        <f>VLOOKUP(BJB!$F$9:$F$5599,Ctrl!$B$4:$D$399,3,0)</f>
        <v>IV</v>
      </c>
      <c r="F1875" s="139" t="s">
        <v>10559</v>
      </c>
      <c r="G1875" s="139" t="s">
        <v>3361</v>
      </c>
      <c r="H1875" s="125"/>
      <c r="I1875" s="220" t="e">
        <f>IF(G1874=BJB!#REF!,I1874+1,1)</f>
        <v>#REF!</v>
      </c>
      <c r="J1875" s="912" t="s">
        <v>21952</v>
      </c>
      <c r="K1875" s="121" t="s">
        <v>3243</v>
      </c>
      <c r="L1875" s="104" t="s">
        <v>6477</v>
      </c>
      <c r="M1875" s="104" t="s">
        <v>3244</v>
      </c>
      <c r="N1875" s="120">
        <v>39687</v>
      </c>
      <c r="O1875" s="114">
        <v>10000000</v>
      </c>
      <c r="P1875" s="105" t="s">
        <v>6222</v>
      </c>
      <c r="Q1875" s="120" t="s">
        <v>6222</v>
      </c>
      <c r="R1875" s="890">
        <v>0</v>
      </c>
      <c r="S1875" s="108" t="s">
        <v>7258</v>
      </c>
      <c r="T1875" s="120">
        <v>40207</v>
      </c>
      <c r="U1875" s="114">
        <v>4749996</v>
      </c>
      <c r="V1875" s="109" t="s">
        <v>6222</v>
      </c>
      <c r="W1875" s="141">
        <v>0</v>
      </c>
      <c r="X1875" s="141">
        <v>0</v>
      </c>
      <c r="Y1875" s="141">
        <v>0</v>
      </c>
      <c r="Z1875" s="141">
        <v>0</v>
      </c>
      <c r="AA1875" s="114">
        <v>0</v>
      </c>
      <c r="AB1875" s="114"/>
      <c r="AC1875" s="114"/>
      <c r="AD1875" s="141"/>
      <c r="AE1875" s="106">
        <v>0</v>
      </c>
      <c r="AF1875" s="106">
        <v>0</v>
      </c>
      <c r="AG1875" s="106">
        <v>0</v>
      </c>
      <c r="AH1875" s="114"/>
      <c r="AI1875" s="114"/>
      <c r="AJ1875" s="114"/>
      <c r="AK1875" s="114"/>
      <c r="AL1875" s="114"/>
      <c r="AM1875" s="114"/>
      <c r="AN1875" s="114">
        <f t="shared" si="58"/>
        <v>0</v>
      </c>
      <c r="AO1875" s="114">
        <f t="shared" si="59"/>
        <v>4749996</v>
      </c>
      <c r="AP1875" s="114"/>
      <c r="AQ1875" s="114"/>
      <c r="AR1875" s="114"/>
      <c r="AS1875" s="114"/>
    </row>
    <row r="1876" spans="1:46" s="190" customFormat="1" ht="15" customHeight="1" x14ac:dyDescent="0.2">
      <c r="A1876" s="104"/>
      <c r="B1876" s="104">
        <f>VLOOKUP(BJB!$F$9:$F$5599,Ctrl!$B$4:$C$399,2,0)</f>
        <v>40</v>
      </c>
      <c r="C1876" s="104">
        <f>VLOOKUP(BJB!$G$9:$G$5599,Ctrl!$E$4:$F$399,2,0)</f>
        <v>2</v>
      </c>
      <c r="D1876" s="219">
        <v>1</v>
      </c>
      <c r="E1876" s="104" t="str">
        <f>VLOOKUP(BJB!$F$9:$F$5599,Ctrl!$B$4:$D$399,3,0)</f>
        <v>IV</v>
      </c>
      <c r="F1876" s="139" t="s">
        <v>10559</v>
      </c>
      <c r="G1876" s="139" t="s">
        <v>3361</v>
      </c>
      <c r="H1876" s="125"/>
      <c r="I1876" s="220" t="e">
        <f>IF(G1875=BJB!#REF!,I1875+1,1)</f>
        <v>#REF!</v>
      </c>
      <c r="J1876" s="912"/>
      <c r="K1876" s="121" t="s">
        <v>3245</v>
      </c>
      <c r="L1876" s="104" t="s">
        <v>6477</v>
      </c>
      <c r="M1876" s="104" t="s">
        <v>3240</v>
      </c>
      <c r="N1876" s="120">
        <v>39734</v>
      </c>
      <c r="O1876" s="114">
        <v>20000000</v>
      </c>
      <c r="P1876" s="105"/>
      <c r="Q1876" s="120"/>
      <c r="R1876" s="105"/>
      <c r="S1876" s="108" t="s">
        <v>7258</v>
      </c>
      <c r="T1876" s="120">
        <v>40207</v>
      </c>
      <c r="U1876" s="114">
        <v>11085002</v>
      </c>
      <c r="V1876" s="109"/>
      <c r="W1876" s="141"/>
      <c r="X1876" s="141"/>
      <c r="Y1876" s="141"/>
      <c r="Z1876" s="141"/>
      <c r="AA1876" s="114">
        <v>0</v>
      </c>
      <c r="AB1876" s="114"/>
      <c r="AC1876" s="114"/>
      <c r="AD1876" s="141"/>
      <c r="AE1876" s="106">
        <v>0</v>
      </c>
      <c r="AF1876" s="106">
        <v>0</v>
      </c>
      <c r="AG1876" s="106">
        <v>0</v>
      </c>
      <c r="AH1876" s="114"/>
      <c r="AI1876" s="114"/>
      <c r="AJ1876" s="114"/>
      <c r="AK1876" s="114"/>
      <c r="AL1876" s="114"/>
      <c r="AM1876" s="114"/>
      <c r="AN1876" s="114">
        <f t="shared" si="58"/>
        <v>0</v>
      </c>
      <c r="AO1876" s="114">
        <f t="shared" si="59"/>
        <v>11085002</v>
      </c>
      <c r="AP1876" s="114"/>
      <c r="AQ1876" s="114"/>
      <c r="AR1876" s="114"/>
      <c r="AS1876" s="114"/>
    </row>
    <row r="1877" spans="1:46" s="190" customFormat="1" ht="15" customHeight="1" x14ac:dyDescent="0.2">
      <c r="A1877" s="104"/>
      <c r="B1877" s="104">
        <f>VLOOKUP(BJB!$F$9:$F$5599,Ctrl!$B$4:$C$399,2,0)</f>
        <v>40</v>
      </c>
      <c r="C1877" s="104">
        <f>VLOOKUP(BJB!$G$9:$G$5599,Ctrl!$E$4:$F$399,2,0)</f>
        <v>2</v>
      </c>
      <c r="D1877" s="219">
        <v>1</v>
      </c>
      <c r="E1877" s="104" t="str">
        <f>VLOOKUP(BJB!$F$9:$F$5599,Ctrl!$B$4:$D$399,3,0)</f>
        <v>IV</v>
      </c>
      <c r="F1877" s="139" t="s">
        <v>10559</v>
      </c>
      <c r="G1877" s="139" t="s">
        <v>3361</v>
      </c>
      <c r="H1877" s="125"/>
      <c r="I1877" s="220" t="e">
        <f>IF(G1876=BJB!#REF!,I1876+1,1)</f>
        <v>#REF!</v>
      </c>
      <c r="J1877" s="912" t="s">
        <v>21953</v>
      </c>
      <c r="K1877" s="121" t="s">
        <v>3246</v>
      </c>
      <c r="L1877" s="104" t="s">
        <v>6477</v>
      </c>
      <c r="M1877" s="104" t="s">
        <v>3237</v>
      </c>
      <c r="N1877" s="120">
        <v>39664</v>
      </c>
      <c r="O1877" s="114">
        <v>15000000</v>
      </c>
      <c r="P1877" s="105" t="s">
        <v>16006</v>
      </c>
      <c r="Q1877" s="120" t="s">
        <v>16007</v>
      </c>
      <c r="R1877" s="105">
        <v>8124994</v>
      </c>
      <c r="S1877" s="108" t="s">
        <v>7276</v>
      </c>
      <c r="T1877" s="109">
        <v>40389</v>
      </c>
      <c r="U1877" s="114">
        <v>6093745</v>
      </c>
      <c r="V1877" s="109">
        <v>40389</v>
      </c>
      <c r="W1877" s="141">
        <v>6093745</v>
      </c>
      <c r="X1877" s="141">
        <v>0</v>
      </c>
      <c r="Y1877" s="141">
        <v>0</v>
      </c>
      <c r="Z1877" s="141">
        <v>0</v>
      </c>
      <c r="AA1877" s="114">
        <v>0</v>
      </c>
      <c r="AB1877" s="114"/>
      <c r="AC1877" s="114"/>
      <c r="AD1877" s="141"/>
      <c r="AE1877" s="106">
        <v>0</v>
      </c>
      <c r="AF1877" s="106">
        <v>0</v>
      </c>
      <c r="AG1877" s="106">
        <v>0</v>
      </c>
      <c r="AH1877" s="114"/>
      <c r="AI1877" s="114"/>
      <c r="AJ1877" s="114"/>
      <c r="AK1877" s="114"/>
      <c r="AL1877" s="114"/>
      <c r="AM1877" s="114"/>
      <c r="AN1877" s="114">
        <f t="shared" si="58"/>
        <v>0</v>
      </c>
      <c r="AO1877" s="114">
        <f t="shared" si="59"/>
        <v>6093745</v>
      </c>
      <c r="AP1877" s="114"/>
      <c r="AQ1877" s="114"/>
      <c r="AR1877" s="114"/>
      <c r="AS1877" s="114"/>
    </row>
    <row r="1878" spans="1:46" s="190" customFormat="1" ht="15" customHeight="1" x14ac:dyDescent="0.2">
      <c r="A1878" s="104"/>
      <c r="B1878" s="104">
        <f>VLOOKUP(BJB!$F$9:$F$5599,Ctrl!$B$4:$C$399,2,0)</f>
        <v>40</v>
      </c>
      <c r="C1878" s="104">
        <f>VLOOKUP(BJB!$G$9:$G$5599,Ctrl!$E$4:$F$399,2,0)</f>
        <v>2</v>
      </c>
      <c r="D1878" s="219">
        <v>1</v>
      </c>
      <c r="E1878" s="104" t="str">
        <f>VLOOKUP(BJB!$F$9:$F$5599,Ctrl!$B$4:$D$399,3,0)</f>
        <v>IV</v>
      </c>
      <c r="F1878" s="139" t="s">
        <v>10559</v>
      </c>
      <c r="G1878" s="139" t="s">
        <v>3361</v>
      </c>
      <c r="H1878" s="125" t="s">
        <v>8526</v>
      </c>
      <c r="I1878" s="220" t="e">
        <f>IF(G1877=BJB!#REF!,I1877+1,1)</f>
        <v>#REF!</v>
      </c>
      <c r="J1878" s="912" t="s">
        <v>21954</v>
      </c>
      <c r="K1878" s="121" t="s">
        <v>846</v>
      </c>
      <c r="L1878" s="104" t="s">
        <v>6477</v>
      </c>
      <c r="M1878" s="104" t="s">
        <v>3247</v>
      </c>
      <c r="N1878" s="109">
        <v>39805</v>
      </c>
      <c r="O1878" s="114">
        <v>25000000</v>
      </c>
      <c r="P1878" s="105" t="s">
        <v>16008</v>
      </c>
      <c r="Q1878" s="120" t="s">
        <v>16009</v>
      </c>
      <c r="R1878" s="105">
        <v>27688886</v>
      </c>
      <c r="S1878" s="108" t="s">
        <v>7276</v>
      </c>
      <c r="T1878" s="109">
        <v>40389</v>
      </c>
      <c r="U1878" s="114">
        <v>18750000</v>
      </c>
      <c r="V1878" s="109">
        <v>40389</v>
      </c>
      <c r="W1878" s="141">
        <v>18750000</v>
      </c>
      <c r="X1878" s="141">
        <v>0</v>
      </c>
      <c r="Y1878" s="141">
        <v>0</v>
      </c>
      <c r="Z1878" s="141">
        <v>0</v>
      </c>
      <c r="AA1878" s="114">
        <v>335421</v>
      </c>
      <c r="AB1878" s="114"/>
      <c r="AC1878" s="132"/>
      <c r="AD1878" s="141"/>
      <c r="AE1878" s="106">
        <v>0</v>
      </c>
      <c r="AF1878" s="106">
        <v>0</v>
      </c>
      <c r="AG1878" s="106">
        <v>0</v>
      </c>
      <c r="AH1878" s="114"/>
      <c r="AI1878" s="114"/>
      <c r="AJ1878" s="114"/>
      <c r="AK1878" s="114"/>
      <c r="AL1878" s="114"/>
      <c r="AM1878" s="114"/>
      <c r="AN1878" s="114">
        <f t="shared" si="58"/>
        <v>335421</v>
      </c>
      <c r="AO1878" s="114">
        <f t="shared" si="59"/>
        <v>18414579</v>
      </c>
      <c r="AP1878" s="114"/>
      <c r="AQ1878" s="114"/>
      <c r="AR1878" s="114"/>
      <c r="AS1878" s="114"/>
    </row>
    <row r="1879" spans="1:46" s="190" customFormat="1" ht="15" customHeight="1" x14ac:dyDescent="0.2">
      <c r="A1879" s="104"/>
      <c r="B1879" s="104">
        <f>VLOOKUP(BJB!$F$9:$F$5599,Ctrl!$B$4:$C$399,2,0)</f>
        <v>40</v>
      </c>
      <c r="C1879" s="104">
        <f>VLOOKUP(BJB!$G$9:$G$5599,Ctrl!$E$4:$F$399,2,0)</f>
        <v>2</v>
      </c>
      <c r="D1879" s="219">
        <v>1</v>
      </c>
      <c r="E1879" s="104" t="str">
        <f>VLOOKUP(BJB!$F$9:$F$5599,Ctrl!$B$4:$D$399,3,0)</f>
        <v>IV</v>
      </c>
      <c r="F1879" s="139" t="s">
        <v>10559</v>
      </c>
      <c r="G1879" s="139" t="s">
        <v>3361</v>
      </c>
      <c r="H1879" s="125"/>
      <c r="I1879" s="220" t="e">
        <f>IF(G1878=BJB!#REF!,I1878+1,1)</f>
        <v>#REF!</v>
      </c>
      <c r="J1879" s="912" t="s">
        <v>21955</v>
      </c>
      <c r="K1879" s="121" t="s">
        <v>3248</v>
      </c>
      <c r="L1879" s="104" t="s">
        <v>6477</v>
      </c>
      <c r="M1879" s="104" t="s">
        <v>3060</v>
      </c>
      <c r="N1879" s="109">
        <v>39597</v>
      </c>
      <c r="O1879" s="114">
        <v>30000000</v>
      </c>
      <c r="P1879" s="105" t="s">
        <v>16010</v>
      </c>
      <c r="Q1879" s="120" t="s">
        <v>16009</v>
      </c>
      <c r="R1879" s="105">
        <v>28056049</v>
      </c>
      <c r="S1879" s="108" t="s">
        <v>7276</v>
      </c>
      <c r="T1879" s="109">
        <v>40389</v>
      </c>
      <c r="U1879" s="114">
        <v>21042037</v>
      </c>
      <c r="V1879" s="109">
        <v>40389</v>
      </c>
      <c r="W1879" s="141">
        <v>21042037</v>
      </c>
      <c r="X1879" s="141">
        <v>0</v>
      </c>
      <c r="Y1879" s="141">
        <v>0</v>
      </c>
      <c r="Z1879" s="141">
        <v>0</v>
      </c>
      <c r="AA1879" s="114">
        <v>0</v>
      </c>
      <c r="AB1879" s="114"/>
      <c r="AC1879" s="114"/>
      <c r="AD1879" s="141"/>
      <c r="AE1879" s="106">
        <v>0</v>
      </c>
      <c r="AF1879" s="106">
        <v>0</v>
      </c>
      <c r="AG1879" s="106">
        <v>0</v>
      </c>
      <c r="AH1879" s="114"/>
      <c r="AI1879" s="114"/>
      <c r="AJ1879" s="114"/>
      <c r="AK1879" s="114"/>
      <c r="AL1879" s="114"/>
      <c r="AM1879" s="114"/>
      <c r="AN1879" s="114">
        <f t="shared" si="58"/>
        <v>0</v>
      </c>
      <c r="AO1879" s="114">
        <f t="shared" si="59"/>
        <v>21042037</v>
      </c>
      <c r="AP1879" s="114"/>
      <c r="AQ1879" s="114"/>
      <c r="AR1879" s="114"/>
      <c r="AS1879" s="114"/>
    </row>
    <row r="1880" spans="1:46" s="190" customFormat="1" ht="15" customHeight="1" x14ac:dyDescent="0.2">
      <c r="A1880" s="104"/>
      <c r="B1880" s="104">
        <f>VLOOKUP(BJB!$F$9:$F$5599,Ctrl!$B$4:$C$399,2,0)</f>
        <v>40</v>
      </c>
      <c r="C1880" s="104">
        <f>VLOOKUP(BJB!$G$9:$G$5599,Ctrl!$E$4:$F$399,2,0)</f>
        <v>2</v>
      </c>
      <c r="D1880" s="219">
        <v>1</v>
      </c>
      <c r="E1880" s="104" t="str">
        <f>VLOOKUP(BJB!$F$9:$F$5599,Ctrl!$B$4:$D$399,3,0)</f>
        <v>IV</v>
      </c>
      <c r="F1880" s="139" t="s">
        <v>10559</v>
      </c>
      <c r="G1880" s="139" t="s">
        <v>3361</v>
      </c>
      <c r="H1880" s="125"/>
      <c r="I1880" s="220" t="e">
        <f>IF(G1879=BJB!#REF!,I1879+1,1)</f>
        <v>#REF!</v>
      </c>
      <c r="J1880" s="912" t="s">
        <v>21956</v>
      </c>
      <c r="K1880" s="121" t="s">
        <v>3362</v>
      </c>
      <c r="L1880" s="104" t="s">
        <v>6477</v>
      </c>
      <c r="M1880" s="104" t="s">
        <v>3363</v>
      </c>
      <c r="N1880" s="120">
        <v>40098</v>
      </c>
      <c r="O1880" s="107">
        <v>10000000</v>
      </c>
      <c r="P1880" s="105" t="s">
        <v>6222</v>
      </c>
      <c r="Q1880" s="120" t="s">
        <v>6222</v>
      </c>
      <c r="R1880" s="890">
        <v>0</v>
      </c>
      <c r="S1880" s="108" t="s">
        <v>7277</v>
      </c>
      <c r="T1880" s="109">
        <v>40613</v>
      </c>
      <c r="U1880" s="106">
        <v>3437501</v>
      </c>
      <c r="V1880" s="109" t="s">
        <v>6222</v>
      </c>
      <c r="W1880" s="141">
        <v>0</v>
      </c>
      <c r="X1880" s="141">
        <v>0</v>
      </c>
      <c r="Y1880" s="141">
        <v>0</v>
      </c>
      <c r="Z1880" s="141">
        <v>0</v>
      </c>
      <c r="AA1880" s="114">
        <v>0</v>
      </c>
      <c r="AB1880" s="114"/>
      <c r="AC1880" s="106"/>
      <c r="AD1880" s="141"/>
      <c r="AE1880" s="106">
        <v>0</v>
      </c>
      <c r="AF1880" s="106">
        <v>0</v>
      </c>
      <c r="AG1880" s="106">
        <v>0</v>
      </c>
      <c r="AH1880" s="106"/>
      <c r="AI1880" s="106"/>
      <c r="AJ1880" s="106"/>
      <c r="AK1880" s="106"/>
      <c r="AL1880" s="106"/>
      <c r="AM1880" s="106"/>
      <c r="AN1880" s="114">
        <f t="shared" si="58"/>
        <v>0</v>
      </c>
      <c r="AO1880" s="114">
        <f t="shared" si="59"/>
        <v>3437501</v>
      </c>
      <c r="AP1880" s="114"/>
      <c r="AQ1880" s="114"/>
      <c r="AR1880" s="114"/>
      <c r="AS1880" s="114"/>
    </row>
    <row r="1881" spans="1:46" s="190" customFormat="1" ht="15" customHeight="1" x14ac:dyDescent="0.2">
      <c r="A1881" s="104"/>
      <c r="B1881" s="104">
        <f>VLOOKUP(BJB!$F$9:$F$5599,Ctrl!$B$4:$C$399,2,0)</f>
        <v>40</v>
      </c>
      <c r="C1881" s="104">
        <f>VLOOKUP(BJB!$G$9:$G$5599,Ctrl!$E$4:$F$399,2,0)</f>
        <v>2</v>
      </c>
      <c r="D1881" s="219">
        <v>1</v>
      </c>
      <c r="E1881" s="104" t="str">
        <f>VLOOKUP(BJB!$F$9:$F$5599,Ctrl!$B$4:$D$399,3,0)</f>
        <v>IV</v>
      </c>
      <c r="F1881" s="139" t="s">
        <v>10559</v>
      </c>
      <c r="G1881" s="139" t="s">
        <v>3361</v>
      </c>
      <c r="H1881" s="125"/>
      <c r="I1881" s="220" t="e">
        <f>IF(G1880=BJB!#REF!,I1880+1,1)</f>
        <v>#REF!</v>
      </c>
      <c r="J1881" s="912" t="s">
        <v>21957</v>
      </c>
      <c r="K1881" s="121" t="s">
        <v>3364</v>
      </c>
      <c r="L1881" s="104" t="s">
        <v>6477</v>
      </c>
      <c r="M1881" s="104" t="s">
        <v>3365</v>
      </c>
      <c r="N1881" s="120">
        <v>39885</v>
      </c>
      <c r="O1881" s="107">
        <v>50000000</v>
      </c>
      <c r="P1881" s="105" t="s">
        <v>6222</v>
      </c>
      <c r="Q1881" s="120" t="s">
        <v>6222</v>
      </c>
      <c r="R1881" s="890">
        <v>0</v>
      </c>
      <c r="S1881" s="108" t="s">
        <v>7277</v>
      </c>
      <c r="T1881" s="109">
        <v>40613</v>
      </c>
      <c r="U1881" s="106">
        <v>5500005</v>
      </c>
      <c r="V1881" s="109" t="s">
        <v>6222</v>
      </c>
      <c r="W1881" s="141">
        <v>0</v>
      </c>
      <c r="X1881" s="141">
        <v>0</v>
      </c>
      <c r="Y1881" s="141">
        <v>0</v>
      </c>
      <c r="Z1881" s="141">
        <v>0</v>
      </c>
      <c r="AA1881" s="114">
        <v>5500005</v>
      </c>
      <c r="AB1881" s="114"/>
      <c r="AC1881" s="106"/>
      <c r="AD1881" s="141"/>
      <c r="AE1881" s="106">
        <v>0</v>
      </c>
      <c r="AF1881" s="106">
        <v>0</v>
      </c>
      <c r="AG1881" s="106">
        <v>0</v>
      </c>
      <c r="AH1881" s="106"/>
      <c r="AI1881" s="106"/>
      <c r="AJ1881" s="106"/>
      <c r="AK1881" s="106"/>
      <c r="AL1881" s="106"/>
      <c r="AM1881" s="106"/>
      <c r="AN1881" s="114">
        <f t="shared" si="58"/>
        <v>5500005</v>
      </c>
      <c r="AO1881" s="114">
        <f t="shared" si="59"/>
        <v>0</v>
      </c>
      <c r="AP1881" s="114"/>
      <c r="AQ1881" s="114"/>
      <c r="AR1881" s="114"/>
      <c r="AS1881" s="114"/>
    </row>
    <row r="1882" spans="1:46" s="191" customFormat="1" ht="15" customHeight="1" x14ac:dyDescent="0.2">
      <c r="A1882" s="104"/>
      <c r="B1882" s="104">
        <f>VLOOKUP(BJB!$F$9:$F$5599,Ctrl!$B$4:$C$399,2,0)</f>
        <v>40</v>
      </c>
      <c r="C1882" s="104">
        <f>VLOOKUP(BJB!$G$9:$G$5599,Ctrl!$E$4:$F$399,2,0)</f>
        <v>2</v>
      </c>
      <c r="D1882" s="219">
        <v>1</v>
      </c>
      <c r="E1882" s="104" t="str">
        <f>VLOOKUP(BJB!$F$9:$F$5599,Ctrl!$B$4:$D$399,3,0)</f>
        <v>IV</v>
      </c>
      <c r="F1882" s="139" t="s">
        <v>10559</v>
      </c>
      <c r="G1882" s="139" t="s">
        <v>3361</v>
      </c>
      <c r="H1882" s="125"/>
      <c r="I1882" s="220" t="e">
        <f>IF(G1881=BJB!#REF!,I1881+1,1)</f>
        <v>#REF!</v>
      </c>
      <c r="J1882" s="912" t="s">
        <v>21958</v>
      </c>
      <c r="K1882" s="121" t="s">
        <v>3366</v>
      </c>
      <c r="L1882" s="104" t="s">
        <v>6477</v>
      </c>
      <c r="M1882" s="104" t="s">
        <v>3060</v>
      </c>
      <c r="N1882" s="120">
        <v>39597</v>
      </c>
      <c r="O1882" s="107">
        <v>30000000</v>
      </c>
      <c r="P1882" s="105" t="s">
        <v>6222</v>
      </c>
      <c r="Q1882" s="120" t="s">
        <v>6222</v>
      </c>
      <c r="R1882" s="890">
        <v>0</v>
      </c>
      <c r="S1882" s="108" t="s">
        <v>7277</v>
      </c>
      <c r="T1882" s="109">
        <v>40613</v>
      </c>
      <c r="U1882" s="106">
        <v>13552500</v>
      </c>
      <c r="V1882" s="109" t="s">
        <v>6222</v>
      </c>
      <c r="W1882" s="141">
        <v>0</v>
      </c>
      <c r="X1882" s="141">
        <v>0</v>
      </c>
      <c r="Y1882" s="141">
        <v>0</v>
      </c>
      <c r="Z1882" s="141">
        <v>0</v>
      </c>
      <c r="AA1882" s="114">
        <v>0</v>
      </c>
      <c r="AB1882" s="114"/>
      <c r="AC1882" s="106"/>
      <c r="AD1882" s="141"/>
      <c r="AE1882" s="106">
        <v>0</v>
      </c>
      <c r="AF1882" s="106">
        <v>0</v>
      </c>
      <c r="AG1882" s="106">
        <v>0</v>
      </c>
      <c r="AH1882" s="106"/>
      <c r="AI1882" s="106"/>
      <c r="AJ1882" s="106"/>
      <c r="AK1882" s="106"/>
      <c r="AL1882" s="106"/>
      <c r="AM1882" s="106"/>
      <c r="AN1882" s="114">
        <f t="shared" si="58"/>
        <v>0</v>
      </c>
      <c r="AO1882" s="114">
        <f t="shared" si="59"/>
        <v>13552500</v>
      </c>
      <c r="AP1882" s="114"/>
      <c r="AQ1882" s="114"/>
      <c r="AR1882" s="114"/>
      <c r="AS1882" s="114"/>
      <c r="AT1882" s="190"/>
    </row>
    <row r="1883" spans="1:46" s="190" customFormat="1" ht="15" customHeight="1" x14ac:dyDescent="0.2">
      <c r="A1883" s="104"/>
      <c r="B1883" s="104">
        <f>VLOOKUP(BJB!$F$9:$F$5599,Ctrl!$B$4:$C$399,2,0)</f>
        <v>40</v>
      </c>
      <c r="C1883" s="104">
        <f>VLOOKUP(BJB!$G$9:$G$5599,Ctrl!$E$4:$F$399,2,0)</f>
        <v>2</v>
      </c>
      <c r="D1883" s="219">
        <v>1</v>
      </c>
      <c r="E1883" s="104" t="str">
        <f>VLOOKUP(BJB!$F$9:$F$5599,Ctrl!$B$4:$D$399,3,0)</f>
        <v>IV</v>
      </c>
      <c r="F1883" s="139" t="s">
        <v>10559</v>
      </c>
      <c r="G1883" s="139" t="s">
        <v>3361</v>
      </c>
      <c r="H1883" s="125"/>
      <c r="I1883" s="220" t="e">
        <f>IF(G1882=BJB!#REF!,I1882+1,1)</f>
        <v>#REF!</v>
      </c>
      <c r="J1883" s="912" t="s">
        <v>21959</v>
      </c>
      <c r="K1883" s="121" t="s">
        <v>3367</v>
      </c>
      <c r="L1883" s="104" t="s">
        <v>6477</v>
      </c>
      <c r="M1883" s="104" t="s">
        <v>3368</v>
      </c>
      <c r="N1883" s="120">
        <v>40142</v>
      </c>
      <c r="O1883" s="107">
        <v>10000000</v>
      </c>
      <c r="P1883" s="105" t="s">
        <v>6222</v>
      </c>
      <c r="Q1883" s="120" t="s">
        <v>6222</v>
      </c>
      <c r="R1883" s="890">
        <v>0</v>
      </c>
      <c r="S1883" s="108" t="s">
        <v>7278</v>
      </c>
      <c r="T1883" s="109">
        <v>40753</v>
      </c>
      <c r="U1883" s="106">
        <v>3749997</v>
      </c>
      <c r="V1883" s="109" t="s">
        <v>6222</v>
      </c>
      <c r="W1883" s="141">
        <v>0</v>
      </c>
      <c r="X1883" s="141">
        <v>0</v>
      </c>
      <c r="Y1883" s="141">
        <v>0</v>
      </c>
      <c r="Z1883" s="141">
        <v>0</v>
      </c>
      <c r="AA1883" s="114">
        <v>3749997</v>
      </c>
      <c r="AB1883" s="114"/>
      <c r="AC1883" s="106"/>
      <c r="AD1883" s="141"/>
      <c r="AE1883" s="106">
        <v>0</v>
      </c>
      <c r="AF1883" s="106">
        <v>0</v>
      </c>
      <c r="AG1883" s="106">
        <v>0</v>
      </c>
      <c r="AH1883" s="106"/>
      <c r="AI1883" s="106"/>
      <c r="AJ1883" s="106"/>
      <c r="AK1883" s="106"/>
      <c r="AL1883" s="106"/>
      <c r="AM1883" s="106"/>
      <c r="AN1883" s="114">
        <f t="shared" si="58"/>
        <v>3749997</v>
      </c>
      <c r="AO1883" s="114">
        <f t="shared" si="59"/>
        <v>0</v>
      </c>
      <c r="AP1883" s="114"/>
      <c r="AQ1883" s="114"/>
      <c r="AR1883" s="114"/>
      <c r="AS1883" s="114"/>
    </row>
    <row r="1884" spans="1:46" s="190" customFormat="1" ht="15" customHeight="1" x14ac:dyDescent="0.2">
      <c r="A1884" s="104"/>
      <c r="B1884" s="104">
        <f>VLOOKUP(BJB!$F$9:$F$5599,Ctrl!$B$4:$C$399,2,0)</f>
        <v>40</v>
      </c>
      <c r="C1884" s="104">
        <f>VLOOKUP(BJB!$G$9:$G$5599,Ctrl!$E$4:$F$399,2,0)</f>
        <v>2</v>
      </c>
      <c r="D1884" s="219">
        <v>1</v>
      </c>
      <c r="E1884" s="104" t="str">
        <f>VLOOKUP(BJB!$F$9:$F$5599,Ctrl!$B$4:$D$399,3,0)</f>
        <v>IV</v>
      </c>
      <c r="F1884" s="139" t="s">
        <v>10559</v>
      </c>
      <c r="G1884" s="139" t="s">
        <v>3361</v>
      </c>
      <c r="H1884" s="125"/>
      <c r="I1884" s="220" t="e">
        <f>IF(G1883=BJB!#REF!,I1883+1,1)</f>
        <v>#REF!</v>
      </c>
      <c r="J1884" s="912" t="s">
        <v>21960</v>
      </c>
      <c r="K1884" s="121" t="s">
        <v>3369</v>
      </c>
      <c r="L1884" s="104" t="s">
        <v>6477</v>
      </c>
      <c r="M1884" s="104" t="s">
        <v>3363</v>
      </c>
      <c r="N1884" s="120">
        <v>40098</v>
      </c>
      <c r="O1884" s="107">
        <v>15000000</v>
      </c>
      <c r="P1884" s="105" t="s">
        <v>6222</v>
      </c>
      <c r="Q1884" s="120" t="s">
        <v>6222</v>
      </c>
      <c r="R1884" s="890">
        <v>0</v>
      </c>
      <c r="S1884" s="108" t="s">
        <v>7278</v>
      </c>
      <c r="T1884" s="109">
        <v>40753</v>
      </c>
      <c r="U1884" s="106">
        <v>4687500</v>
      </c>
      <c r="V1884" s="109" t="s">
        <v>6222</v>
      </c>
      <c r="W1884" s="141">
        <v>0</v>
      </c>
      <c r="X1884" s="141">
        <v>0</v>
      </c>
      <c r="Y1884" s="141">
        <v>0</v>
      </c>
      <c r="Z1884" s="141">
        <v>0</v>
      </c>
      <c r="AA1884" s="114">
        <v>4687500</v>
      </c>
      <c r="AB1884" s="114"/>
      <c r="AC1884" s="106"/>
      <c r="AD1884" s="141"/>
      <c r="AE1884" s="106">
        <v>0</v>
      </c>
      <c r="AF1884" s="106">
        <v>0</v>
      </c>
      <c r="AG1884" s="106">
        <v>0</v>
      </c>
      <c r="AH1884" s="106"/>
      <c r="AI1884" s="106"/>
      <c r="AJ1884" s="106"/>
      <c r="AK1884" s="106"/>
      <c r="AL1884" s="106"/>
      <c r="AM1884" s="106"/>
      <c r="AN1884" s="114">
        <f t="shared" si="58"/>
        <v>4687500</v>
      </c>
      <c r="AO1884" s="114">
        <f t="shared" si="59"/>
        <v>0</v>
      </c>
      <c r="AP1884" s="114"/>
      <c r="AQ1884" s="114"/>
      <c r="AR1884" s="114"/>
      <c r="AS1884" s="114"/>
    </row>
    <row r="1885" spans="1:46" s="191" customFormat="1" ht="15" customHeight="1" x14ac:dyDescent="0.2">
      <c r="A1885" s="104"/>
      <c r="B1885" s="104">
        <f>VLOOKUP(BJB!$F$9:$F$5599,Ctrl!$B$4:$C$399,2,0)</f>
        <v>40</v>
      </c>
      <c r="C1885" s="104">
        <f>VLOOKUP(BJB!$G$9:$G$5599,Ctrl!$E$4:$F$399,2,0)</f>
        <v>2</v>
      </c>
      <c r="D1885" s="219">
        <v>1</v>
      </c>
      <c r="E1885" s="104" t="str">
        <f>VLOOKUP(BJB!$F$9:$F$5599,Ctrl!$B$4:$D$399,3,0)</f>
        <v>IV</v>
      </c>
      <c r="F1885" s="139" t="s">
        <v>10559</v>
      </c>
      <c r="G1885" s="139" t="s">
        <v>3361</v>
      </c>
      <c r="H1885" s="125"/>
      <c r="I1885" s="220" t="e">
        <f>IF(G1884=BJB!#REF!,I1884+1,1)</f>
        <v>#REF!</v>
      </c>
      <c r="J1885" s="912" t="s">
        <v>21961</v>
      </c>
      <c r="K1885" s="121" t="s">
        <v>3370</v>
      </c>
      <c r="L1885" s="104" t="s">
        <v>6477</v>
      </c>
      <c r="M1885" s="104" t="s">
        <v>3371</v>
      </c>
      <c r="N1885" s="120">
        <v>40098</v>
      </c>
      <c r="O1885" s="107">
        <v>15000000</v>
      </c>
      <c r="P1885" s="105" t="s">
        <v>6222</v>
      </c>
      <c r="Q1885" s="120" t="s">
        <v>6222</v>
      </c>
      <c r="R1885" s="890">
        <v>0</v>
      </c>
      <c r="S1885" s="108" t="s">
        <v>7278</v>
      </c>
      <c r="T1885" s="109">
        <v>40753</v>
      </c>
      <c r="U1885" s="106">
        <v>18750000</v>
      </c>
      <c r="V1885" s="109" t="s">
        <v>6222</v>
      </c>
      <c r="W1885" s="141">
        <v>0</v>
      </c>
      <c r="X1885" s="141">
        <v>0</v>
      </c>
      <c r="Y1885" s="141">
        <v>0</v>
      </c>
      <c r="Z1885" s="141">
        <v>0</v>
      </c>
      <c r="AA1885" s="114">
        <v>7500000</v>
      </c>
      <c r="AB1885" s="114"/>
      <c r="AC1885" s="106"/>
      <c r="AD1885" s="141"/>
      <c r="AE1885" s="106">
        <v>0</v>
      </c>
      <c r="AF1885" s="106">
        <v>0</v>
      </c>
      <c r="AG1885" s="106">
        <v>0</v>
      </c>
      <c r="AH1885" s="106"/>
      <c r="AI1885" s="106"/>
      <c r="AJ1885" s="106"/>
      <c r="AK1885" s="106"/>
      <c r="AL1885" s="106"/>
      <c r="AM1885" s="106"/>
      <c r="AN1885" s="114">
        <f t="shared" si="58"/>
        <v>7500000</v>
      </c>
      <c r="AO1885" s="114">
        <f t="shared" si="59"/>
        <v>11250000</v>
      </c>
      <c r="AP1885" s="114"/>
      <c r="AQ1885" s="114"/>
      <c r="AR1885" s="114"/>
      <c r="AS1885" s="114"/>
      <c r="AT1885" s="190"/>
    </row>
    <row r="1886" spans="1:46" s="190" customFormat="1" ht="15" customHeight="1" x14ac:dyDescent="0.2">
      <c r="A1886" s="104"/>
      <c r="B1886" s="104">
        <f>VLOOKUP(BJB!$F$9:$F$5599,Ctrl!$B$4:$C$399,2,0)</f>
        <v>40</v>
      </c>
      <c r="C1886" s="104">
        <f>VLOOKUP(BJB!$G$9:$G$5599,Ctrl!$E$4:$F$399,2,0)</f>
        <v>2</v>
      </c>
      <c r="D1886" s="219">
        <v>1</v>
      </c>
      <c r="E1886" s="104" t="str">
        <f>VLOOKUP(BJB!$F$9:$F$5599,Ctrl!$B$4:$D$399,3,0)</f>
        <v>IV</v>
      </c>
      <c r="F1886" s="139" t="s">
        <v>10559</v>
      </c>
      <c r="G1886" s="139" t="s">
        <v>3361</v>
      </c>
      <c r="H1886" s="125"/>
      <c r="I1886" s="220" t="e">
        <f>IF(G1885=BJB!#REF!,I1885+1,1)</f>
        <v>#REF!</v>
      </c>
      <c r="J1886" s="912" t="s">
        <v>21962</v>
      </c>
      <c r="K1886" s="121" t="s">
        <v>3374</v>
      </c>
      <c r="L1886" s="104" t="s">
        <v>6477</v>
      </c>
      <c r="M1886" s="104" t="s">
        <v>3375</v>
      </c>
      <c r="N1886" s="120">
        <v>40186</v>
      </c>
      <c r="O1886" s="107">
        <v>20000000</v>
      </c>
      <c r="P1886" s="105" t="s">
        <v>6222</v>
      </c>
      <c r="Q1886" s="120" t="s">
        <v>6222</v>
      </c>
      <c r="R1886" s="890">
        <v>0</v>
      </c>
      <c r="S1886" s="108" t="s">
        <v>3276</v>
      </c>
      <c r="T1886" s="109">
        <v>40907</v>
      </c>
      <c r="U1886" s="106">
        <v>8120005</v>
      </c>
      <c r="V1886" s="109" t="s">
        <v>6222</v>
      </c>
      <c r="W1886" s="141">
        <v>0</v>
      </c>
      <c r="X1886" s="141">
        <v>0</v>
      </c>
      <c r="Y1886" s="141">
        <v>0</v>
      </c>
      <c r="Z1886" s="141">
        <v>0</v>
      </c>
      <c r="AA1886" s="114">
        <v>255006</v>
      </c>
      <c r="AB1886" s="114"/>
      <c r="AC1886" s="106"/>
      <c r="AD1886" s="141"/>
      <c r="AE1886" s="106">
        <v>0</v>
      </c>
      <c r="AF1886" s="106">
        <v>0</v>
      </c>
      <c r="AG1886" s="106">
        <v>0</v>
      </c>
      <c r="AH1886" s="106"/>
      <c r="AI1886" s="106"/>
      <c r="AJ1886" s="106"/>
      <c r="AK1886" s="106"/>
      <c r="AL1886" s="106"/>
      <c r="AM1886" s="106"/>
      <c r="AN1886" s="114">
        <f t="shared" si="58"/>
        <v>255006</v>
      </c>
      <c r="AO1886" s="114">
        <f t="shared" si="59"/>
        <v>7864999</v>
      </c>
      <c r="AP1886" s="114"/>
      <c r="AQ1886" s="114"/>
      <c r="AR1886" s="114"/>
      <c r="AS1886" s="114"/>
    </row>
    <row r="1887" spans="1:46" s="190" customFormat="1" ht="15" customHeight="1" x14ac:dyDescent="0.2">
      <c r="A1887" s="104"/>
      <c r="B1887" s="104">
        <f>VLOOKUP(BJB!$F$9:$F$5599,Ctrl!$B$4:$C$399,2,0)</f>
        <v>40</v>
      </c>
      <c r="C1887" s="104">
        <f>VLOOKUP(BJB!$G$9:$G$5599,Ctrl!$E$4:$F$399,2,0)</f>
        <v>2</v>
      </c>
      <c r="D1887" s="219">
        <v>1</v>
      </c>
      <c r="E1887" s="104" t="str">
        <f>VLOOKUP(BJB!$F$9:$F$5599,Ctrl!$B$4:$D$399,3,0)</f>
        <v>IV</v>
      </c>
      <c r="F1887" s="139" t="s">
        <v>10559</v>
      </c>
      <c r="G1887" s="139" t="s">
        <v>3361</v>
      </c>
      <c r="H1887" s="125" t="s">
        <v>7505</v>
      </c>
      <c r="I1887" s="220" t="e">
        <f>IF(G1886=BJB!#REF!,I1886+1,1)</f>
        <v>#REF!</v>
      </c>
      <c r="J1887" s="912" t="s">
        <v>21963</v>
      </c>
      <c r="K1887" s="121" t="s">
        <v>3376</v>
      </c>
      <c r="L1887" s="104" t="s">
        <v>6477</v>
      </c>
      <c r="M1887" s="104" t="s">
        <v>3377</v>
      </c>
      <c r="N1887" s="120">
        <v>39849</v>
      </c>
      <c r="O1887" s="107">
        <v>50000000</v>
      </c>
      <c r="P1887" s="105" t="s">
        <v>6222</v>
      </c>
      <c r="Q1887" s="120" t="s">
        <v>6222</v>
      </c>
      <c r="R1887" s="890">
        <v>0</v>
      </c>
      <c r="S1887" s="108" t="s">
        <v>3276</v>
      </c>
      <c r="T1887" s="109">
        <v>40907</v>
      </c>
      <c r="U1887" s="106">
        <v>11458331</v>
      </c>
      <c r="V1887" s="109" t="s">
        <v>6222</v>
      </c>
      <c r="W1887" s="141">
        <v>0</v>
      </c>
      <c r="X1887" s="141">
        <v>0</v>
      </c>
      <c r="Y1887" s="141">
        <v>0</v>
      </c>
      <c r="Z1887" s="141">
        <v>0</v>
      </c>
      <c r="AA1887" s="114">
        <v>5568660</v>
      </c>
      <c r="AB1887" s="114"/>
      <c r="AC1887" s="132"/>
      <c r="AD1887" s="141"/>
      <c r="AE1887" s="106">
        <v>0</v>
      </c>
      <c r="AF1887" s="106">
        <v>0</v>
      </c>
      <c r="AG1887" s="106">
        <v>0</v>
      </c>
      <c r="AH1887" s="106"/>
      <c r="AI1887" s="106"/>
      <c r="AJ1887" s="106"/>
      <c r="AK1887" s="106"/>
      <c r="AL1887" s="106"/>
      <c r="AM1887" s="106"/>
      <c r="AN1887" s="114">
        <f t="shared" si="58"/>
        <v>5568660</v>
      </c>
      <c r="AO1887" s="114">
        <f t="shared" si="59"/>
        <v>5889671</v>
      </c>
      <c r="AP1887" s="114"/>
      <c r="AQ1887" s="114"/>
      <c r="AR1887" s="114"/>
      <c r="AS1887" s="114"/>
    </row>
    <row r="1888" spans="1:46" s="190" customFormat="1" ht="15" customHeight="1" x14ac:dyDescent="0.2">
      <c r="A1888" s="104"/>
      <c r="B1888" s="104">
        <f>VLOOKUP(BJB!$F$9:$F$5599,Ctrl!$B$4:$C$399,2,0)</f>
        <v>40</v>
      </c>
      <c r="C1888" s="104">
        <f>VLOOKUP(BJB!$G$9:$G$5599,Ctrl!$E$4:$F$399,2,0)</f>
        <v>2</v>
      </c>
      <c r="D1888" s="219">
        <v>1</v>
      </c>
      <c r="E1888" s="104" t="str">
        <f>VLOOKUP(BJB!$F$9:$F$5599,Ctrl!$B$4:$D$399,3,0)</f>
        <v>IV</v>
      </c>
      <c r="F1888" s="139" t="s">
        <v>10559</v>
      </c>
      <c r="G1888" s="139" t="s">
        <v>3361</v>
      </c>
      <c r="H1888" s="125">
        <v>1100514000748</v>
      </c>
      <c r="I1888" s="220" t="e">
        <f>IF(G1887=BJB!#REF!,I1887+1,1)</f>
        <v>#REF!</v>
      </c>
      <c r="J1888" s="912" t="s">
        <v>21964</v>
      </c>
      <c r="K1888" s="121" t="s">
        <v>3378</v>
      </c>
      <c r="L1888" s="104" t="s">
        <v>6477</v>
      </c>
      <c r="M1888" s="104" t="s">
        <v>3379</v>
      </c>
      <c r="N1888" s="120">
        <v>40339</v>
      </c>
      <c r="O1888" s="107">
        <v>60000000</v>
      </c>
      <c r="P1888" s="105" t="s">
        <v>16011</v>
      </c>
      <c r="Q1888" s="120">
        <v>41116</v>
      </c>
      <c r="R1888" s="105">
        <v>18000000</v>
      </c>
      <c r="S1888" s="108" t="s">
        <v>7272</v>
      </c>
      <c r="T1888" s="109">
        <v>41180</v>
      </c>
      <c r="U1888" s="106">
        <v>13500000</v>
      </c>
      <c r="V1888" s="109">
        <v>41180</v>
      </c>
      <c r="W1888" s="141">
        <v>13500000</v>
      </c>
      <c r="X1888" s="141">
        <v>0</v>
      </c>
      <c r="Y1888" s="141">
        <v>0</v>
      </c>
      <c r="Z1888" s="141">
        <v>0</v>
      </c>
      <c r="AA1888" s="114">
        <v>12000000</v>
      </c>
      <c r="AB1888" s="114"/>
      <c r="AC1888" s="132"/>
      <c r="AD1888" s="141"/>
      <c r="AE1888" s="106">
        <v>0</v>
      </c>
      <c r="AF1888" s="106">
        <v>0</v>
      </c>
      <c r="AG1888" s="106">
        <v>0</v>
      </c>
      <c r="AH1888" s="106"/>
      <c r="AI1888" s="106"/>
      <c r="AJ1888" s="106"/>
      <c r="AK1888" s="106"/>
      <c r="AL1888" s="106"/>
      <c r="AM1888" s="106"/>
      <c r="AN1888" s="114">
        <f t="shared" si="58"/>
        <v>12000000</v>
      </c>
      <c r="AO1888" s="114">
        <f t="shared" si="59"/>
        <v>1500000</v>
      </c>
      <c r="AP1888" s="114"/>
      <c r="AQ1888" s="114"/>
      <c r="AR1888" s="114"/>
      <c r="AS1888" s="114"/>
    </row>
    <row r="1889" spans="1:46" s="190" customFormat="1" ht="15" customHeight="1" x14ac:dyDescent="0.2">
      <c r="A1889" s="104"/>
      <c r="B1889" s="104">
        <f>VLOOKUP(BJB!$F$9:$F$5599,Ctrl!$B$4:$C$399,2,0)</f>
        <v>40</v>
      </c>
      <c r="C1889" s="104">
        <f>VLOOKUP(BJB!$G$9:$G$5599,Ctrl!$E$4:$F$399,2,0)</f>
        <v>2</v>
      </c>
      <c r="D1889" s="219">
        <v>1</v>
      </c>
      <c r="E1889" s="104" t="str">
        <f>VLOOKUP(BJB!$F$9:$F$5599,Ctrl!$B$4:$D$399,3,0)</f>
        <v>IV</v>
      </c>
      <c r="F1889" s="139" t="s">
        <v>10559</v>
      </c>
      <c r="G1889" s="139" t="s">
        <v>3361</v>
      </c>
      <c r="H1889" s="125" t="s">
        <v>8522</v>
      </c>
      <c r="I1889" s="220" t="e">
        <f>IF(G1888=BJB!#REF!,I1888+1,1)</f>
        <v>#REF!</v>
      </c>
      <c r="J1889" s="912" t="s">
        <v>21965</v>
      </c>
      <c r="K1889" s="121" t="s">
        <v>3380</v>
      </c>
      <c r="L1889" s="104" t="s">
        <v>6477</v>
      </c>
      <c r="M1889" s="104" t="s">
        <v>3381</v>
      </c>
      <c r="N1889" s="120">
        <v>40718</v>
      </c>
      <c r="O1889" s="107">
        <v>100000000</v>
      </c>
      <c r="P1889" s="105" t="s">
        <v>16012</v>
      </c>
      <c r="Q1889" s="120">
        <v>41145</v>
      </c>
      <c r="R1889" s="105">
        <v>79602384</v>
      </c>
      <c r="S1889" s="108" t="s">
        <v>7272</v>
      </c>
      <c r="T1889" s="109">
        <v>41180</v>
      </c>
      <c r="U1889" s="106">
        <v>55721669</v>
      </c>
      <c r="V1889" s="109">
        <v>41180</v>
      </c>
      <c r="W1889" s="141">
        <v>55721669</v>
      </c>
      <c r="X1889" s="141">
        <v>0</v>
      </c>
      <c r="Y1889" s="141">
        <v>0</v>
      </c>
      <c r="Z1889" s="141">
        <v>0</v>
      </c>
      <c r="AA1889" s="114">
        <v>50527430</v>
      </c>
      <c r="AB1889" s="114"/>
      <c r="AC1889" s="132"/>
      <c r="AD1889" s="141"/>
      <c r="AE1889" s="106">
        <v>0</v>
      </c>
      <c r="AF1889" s="106">
        <v>0</v>
      </c>
      <c r="AG1889" s="106">
        <v>0</v>
      </c>
      <c r="AH1889" s="106"/>
      <c r="AI1889" s="106"/>
      <c r="AJ1889" s="106"/>
      <c r="AK1889" s="106"/>
      <c r="AL1889" s="106"/>
      <c r="AM1889" s="106"/>
      <c r="AN1889" s="114">
        <f t="shared" si="58"/>
        <v>50527430</v>
      </c>
      <c r="AO1889" s="114">
        <f t="shared" si="59"/>
        <v>5194239</v>
      </c>
      <c r="AP1889" s="114"/>
      <c r="AQ1889" s="114"/>
      <c r="AR1889" s="114"/>
      <c r="AS1889" s="114"/>
    </row>
    <row r="1890" spans="1:46" s="191" customFormat="1" ht="15" customHeight="1" x14ac:dyDescent="0.2">
      <c r="A1890" s="104"/>
      <c r="B1890" s="104">
        <f>VLOOKUP(BJB!$F$9:$F$5599,Ctrl!$B$4:$C$399,2,0)</f>
        <v>40</v>
      </c>
      <c r="C1890" s="104">
        <f>VLOOKUP(BJB!$G$9:$G$5599,Ctrl!$E$4:$F$399,2,0)</f>
        <v>2</v>
      </c>
      <c r="D1890" s="219">
        <v>1</v>
      </c>
      <c r="E1890" s="104" t="str">
        <f>VLOOKUP(BJB!$F$9:$F$5599,Ctrl!$B$4:$D$399,3,0)</f>
        <v>IV</v>
      </c>
      <c r="F1890" s="139" t="s">
        <v>10559</v>
      </c>
      <c r="G1890" s="139" t="s">
        <v>3361</v>
      </c>
      <c r="H1890" s="125"/>
      <c r="I1890" s="220" t="e">
        <f>IF(G1889=BJB!#REF!,I1889+1,1)</f>
        <v>#REF!</v>
      </c>
      <c r="J1890" s="912" t="s">
        <v>21966</v>
      </c>
      <c r="K1890" s="121" t="s">
        <v>3382</v>
      </c>
      <c r="L1890" s="104" t="s">
        <v>6477</v>
      </c>
      <c r="M1890" s="104" t="s">
        <v>3383</v>
      </c>
      <c r="N1890" s="120">
        <v>40612</v>
      </c>
      <c r="O1890" s="107">
        <v>25000000</v>
      </c>
      <c r="P1890" s="105" t="s">
        <v>16013</v>
      </c>
      <c r="Q1890" s="120">
        <v>41236</v>
      </c>
      <c r="R1890" s="105">
        <v>16716134</v>
      </c>
      <c r="S1890" s="146" t="s">
        <v>7273</v>
      </c>
      <c r="T1890" s="109">
        <v>41333</v>
      </c>
      <c r="U1890" s="106">
        <v>11701294</v>
      </c>
      <c r="V1890" s="109">
        <v>41333</v>
      </c>
      <c r="W1890" s="141">
        <v>11701294</v>
      </c>
      <c r="X1890" s="141">
        <v>0</v>
      </c>
      <c r="Y1890" s="141">
        <v>0</v>
      </c>
      <c r="Z1890" s="141">
        <v>0</v>
      </c>
      <c r="AA1890" s="114">
        <v>0</v>
      </c>
      <c r="AB1890" s="114"/>
      <c r="AC1890" s="106"/>
      <c r="AD1890" s="141"/>
      <c r="AE1890" s="106">
        <v>0</v>
      </c>
      <c r="AF1890" s="106">
        <v>0</v>
      </c>
      <c r="AG1890" s="106">
        <v>0</v>
      </c>
      <c r="AH1890" s="106"/>
      <c r="AI1890" s="106"/>
      <c r="AJ1890" s="106"/>
      <c r="AK1890" s="106"/>
      <c r="AL1890" s="106"/>
      <c r="AM1890" s="106"/>
      <c r="AN1890" s="114">
        <f t="shared" si="58"/>
        <v>0</v>
      </c>
      <c r="AO1890" s="114">
        <f t="shared" si="59"/>
        <v>11701294</v>
      </c>
      <c r="AP1890" s="114"/>
      <c r="AQ1890" s="114"/>
      <c r="AR1890" s="114"/>
      <c r="AS1890" s="114"/>
      <c r="AT1890" s="190"/>
    </row>
    <row r="1891" spans="1:46" s="190" customFormat="1" ht="15" customHeight="1" x14ac:dyDescent="0.2">
      <c r="A1891" s="104"/>
      <c r="B1891" s="104">
        <f>VLOOKUP(BJB!$F$9:$F$5599,Ctrl!$B$4:$C$399,2,0)</f>
        <v>40</v>
      </c>
      <c r="C1891" s="104">
        <f>VLOOKUP(BJB!$G$9:$G$5599,Ctrl!$E$4:$F$399,2,0)</f>
        <v>2</v>
      </c>
      <c r="D1891" s="219">
        <v>1</v>
      </c>
      <c r="E1891" s="104" t="str">
        <f>VLOOKUP(BJB!$F$9:$F$5599,Ctrl!$B$4:$D$399,3,0)</f>
        <v>IV</v>
      </c>
      <c r="F1891" s="139" t="s">
        <v>10559</v>
      </c>
      <c r="G1891" s="139" t="s">
        <v>3361</v>
      </c>
      <c r="H1891" s="125"/>
      <c r="I1891" s="220" t="e">
        <f>IF(G1890=BJB!#REF!,I1890+1,1)</f>
        <v>#REF!</v>
      </c>
      <c r="J1891" s="912" t="s">
        <v>21967</v>
      </c>
      <c r="K1891" s="121" t="s">
        <v>3384</v>
      </c>
      <c r="L1891" s="104" t="s">
        <v>6477</v>
      </c>
      <c r="M1891" s="104" t="s">
        <v>3381</v>
      </c>
      <c r="N1891" s="120">
        <v>40718</v>
      </c>
      <c r="O1891" s="107">
        <v>50000000</v>
      </c>
      <c r="P1891" s="105" t="s">
        <v>16013</v>
      </c>
      <c r="Q1891" s="120">
        <v>41236</v>
      </c>
      <c r="R1891" s="105">
        <v>35992751</v>
      </c>
      <c r="S1891" s="146" t="s">
        <v>7273</v>
      </c>
      <c r="T1891" s="109">
        <v>41333</v>
      </c>
      <c r="U1891" s="106">
        <v>25194926</v>
      </c>
      <c r="V1891" s="109">
        <v>41333</v>
      </c>
      <c r="W1891" s="141">
        <v>25194926</v>
      </c>
      <c r="X1891" s="141">
        <v>0</v>
      </c>
      <c r="Y1891" s="141">
        <v>0</v>
      </c>
      <c r="Z1891" s="141">
        <v>0</v>
      </c>
      <c r="AA1891" s="114">
        <v>0</v>
      </c>
      <c r="AB1891" s="114"/>
      <c r="AC1891" s="106"/>
      <c r="AD1891" s="141"/>
      <c r="AE1891" s="106">
        <v>0</v>
      </c>
      <c r="AF1891" s="106">
        <v>0</v>
      </c>
      <c r="AG1891" s="106">
        <v>0</v>
      </c>
      <c r="AH1891" s="106"/>
      <c r="AI1891" s="106"/>
      <c r="AJ1891" s="106"/>
      <c r="AK1891" s="106"/>
      <c r="AL1891" s="106"/>
      <c r="AM1891" s="106"/>
      <c r="AN1891" s="114">
        <f t="shared" si="58"/>
        <v>0</v>
      </c>
      <c r="AO1891" s="114">
        <f t="shared" si="59"/>
        <v>25194926</v>
      </c>
      <c r="AP1891" s="114"/>
      <c r="AQ1891" s="114"/>
      <c r="AR1891" s="114"/>
      <c r="AS1891" s="114"/>
    </row>
    <row r="1892" spans="1:46" s="190" customFormat="1" ht="15" customHeight="1" x14ac:dyDescent="0.2">
      <c r="A1892" s="104"/>
      <c r="B1892" s="104">
        <f>VLOOKUP(BJB!$F$9:$F$5599,Ctrl!$B$4:$C$399,2,0)</f>
        <v>40</v>
      </c>
      <c r="C1892" s="104">
        <f>VLOOKUP(BJB!$G$9:$G$5599,Ctrl!$E$4:$F$399,2,0)</f>
        <v>2</v>
      </c>
      <c r="D1892" s="219">
        <v>1</v>
      </c>
      <c r="E1892" s="104" t="str">
        <f>VLOOKUP(BJB!$F$9:$F$5599,Ctrl!$B$4:$D$399,3,0)</f>
        <v>IV</v>
      </c>
      <c r="F1892" s="139" t="s">
        <v>10559</v>
      </c>
      <c r="G1892" s="139" t="s">
        <v>3361</v>
      </c>
      <c r="H1892" s="125" t="s">
        <v>7504</v>
      </c>
      <c r="I1892" s="220" t="e">
        <f>IF(G1891=BJB!#REF!,I1891+1,1)</f>
        <v>#REF!</v>
      </c>
      <c r="J1892" s="912" t="s">
        <v>21968</v>
      </c>
      <c r="K1892" s="121" t="s">
        <v>3385</v>
      </c>
      <c r="L1892" s="104" t="s">
        <v>6477</v>
      </c>
      <c r="M1892" s="104" t="s">
        <v>3386</v>
      </c>
      <c r="N1892" s="120">
        <v>40875</v>
      </c>
      <c r="O1892" s="107">
        <v>13000000</v>
      </c>
      <c r="P1892" s="105" t="s">
        <v>16013</v>
      </c>
      <c r="Q1892" s="120">
        <v>41236</v>
      </c>
      <c r="R1892" s="105">
        <v>10154037</v>
      </c>
      <c r="S1892" s="146" t="s">
        <v>7273</v>
      </c>
      <c r="T1892" s="109">
        <v>41333</v>
      </c>
      <c r="U1892" s="106">
        <v>7107826</v>
      </c>
      <c r="V1892" s="109">
        <v>41333</v>
      </c>
      <c r="W1892" s="141">
        <v>7107826</v>
      </c>
      <c r="X1892" s="141">
        <v>0</v>
      </c>
      <c r="Y1892" s="141">
        <v>0</v>
      </c>
      <c r="Z1892" s="141">
        <v>0</v>
      </c>
      <c r="AA1892" s="114">
        <v>2161656</v>
      </c>
      <c r="AB1892" s="114"/>
      <c r="AC1892" s="132"/>
      <c r="AD1892" s="141"/>
      <c r="AE1892" s="106">
        <v>0</v>
      </c>
      <c r="AF1892" s="106">
        <v>0</v>
      </c>
      <c r="AG1892" s="106">
        <v>0</v>
      </c>
      <c r="AH1892" s="106"/>
      <c r="AI1892" s="106"/>
      <c r="AJ1892" s="106"/>
      <c r="AK1892" s="106"/>
      <c r="AL1892" s="106"/>
      <c r="AM1892" s="106"/>
      <c r="AN1892" s="114">
        <f t="shared" si="58"/>
        <v>2161656</v>
      </c>
      <c r="AO1892" s="114">
        <f t="shared" si="59"/>
        <v>4946170</v>
      </c>
      <c r="AP1892" s="114"/>
      <c r="AQ1892" s="114"/>
      <c r="AR1892" s="114"/>
      <c r="AS1892" s="114"/>
    </row>
    <row r="1893" spans="1:46" s="191" customFormat="1" ht="15" customHeight="1" x14ac:dyDescent="0.2">
      <c r="A1893" s="104"/>
      <c r="B1893" s="104">
        <f>VLOOKUP(BJB!$F$9:$F$5599,Ctrl!$B$4:$C$399,2,0)</f>
        <v>40</v>
      </c>
      <c r="C1893" s="104">
        <f>VLOOKUP(BJB!$G$9:$G$5599,Ctrl!$E$4:$F$399,2,0)</f>
        <v>2</v>
      </c>
      <c r="D1893" s="219">
        <v>1</v>
      </c>
      <c r="E1893" s="104" t="str">
        <f>VLOOKUP(BJB!$F$9:$F$5599,Ctrl!$B$4:$D$399,3,0)</f>
        <v>IV</v>
      </c>
      <c r="F1893" s="139" t="s">
        <v>10559</v>
      </c>
      <c r="G1893" s="139" t="s">
        <v>3361</v>
      </c>
      <c r="H1893" s="125"/>
      <c r="I1893" s="220" t="e">
        <f>IF(G1892=BJB!#REF!,I1892+1,1)</f>
        <v>#REF!</v>
      </c>
      <c r="J1893" s="912" t="s">
        <v>21969</v>
      </c>
      <c r="K1893" s="121" t="s">
        <v>3387</v>
      </c>
      <c r="L1893" s="104" t="s">
        <v>6477</v>
      </c>
      <c r="M1893" s="104" t="s">
        <v>3388</v>
      </c>
      <c r="N1893" s="120">
        <v>40584</v>
      </c>
      <c r="O1893" s="105">
        <v>100000000</v>
      </c>
      <c r="P1893" s="105" t="s">
        <v>16014</v>
      </c>
      <c r="Q1893" s="120">
        <v>41351</v>
      </c>
      <c r="R1893" s="105">
        <v>10014934</v>
      </c>
      <c r="S1893" s="146" t="s">
        <v>3326</v>
      </c>
      <c r="T1893" s="120">
        <v>41516</v>
      </c>
      <c r="U1893" s="141">
        <v>17207771</v>
      </c>
      <c r="V1893" s="109">
        <v>41516</v>
      </c>
      <c r="W1893" s="141">
        <v>17207771</v>
      </c>
      <c r="X1893" s="141">
        <v>0</v>
      </c>
      <c r="Y1893" s="141">
        <v>0</v>
      </c>
      <c r="Z1893" s="141">
        <v>0</v>
      </c>
      <c r="AA1893" s="114">
        <v>17207771</v>
      </c>
      <c r="AB1893" s="114"/>
      <c r="AC1893" s="141"/>
      <c r="AD1893" s="141"/>
      <c r="AE1893" s="106">
        <v>0</v>
      </c>
      <c r="AF1893" s="106">
        <v>0</v>
      </c>
      <c r="AG1893" s="106">
        <v>0</v>
      </c>
      <c r="AH1893" s="141"/>
      <c r="AI1893" s="141"/>
      <c r="AJ1893" s="141"/>
      <c r="AK1893" s="141"/>
      <c r="AL1893" s="141"/>
      <c r="AM1893" s="141"/>
      <c r="AN1893" s="114">
        <f t="shared" si="58"/>
        <v>17207771</v>
      </c>
      <c r="AO1893" s="114">
        <f t="shared" si="59"/>
        <v>0</v>
      </c>
      <c r="AP1893" s="114"/>
      <c r="AQ1893" s="114"/>
      <c r="AR1893" s="114"/>
      <c r="AS1893" s="114"/>
      <c r="AT1893" s="190"/>
    </row>
    <row r="1894" spans="1:46" s="190" customFormat="1" ht="15" customHeight="1" x14ac:dyDescent="0.2">
      <c r="A1894" s="104"/>
      <c r="B1894" s="104">
        <f>VLOOKUP(BJB!$F$9:$F$5599,Ctrl!$B$4:$C$399,2,0)</f>
        <v>40</v>
      </c>
      <c r="C1894" s="104">
        <f>VLOOKUP(BJB!$G$9:$G$5599,Ctrl!$E$4:$F$399,2,0)</f>
        <v>2</v>
      </c>
      <c r="D1894" s="219">
        <v>1</v>
      </c>
      <c r="E1894" s="104" t="str">
        <f>VLOOKUP(BJB!$F$9:$F$5599,Ctrl!$B$4:$D$399,3,0)</f>
        <v>IV</v>
      </c>
      <c r="F1894" s="139" t="s">
        <v>10559</v>
      </c>
      <c r="G1894" s="139" t="s">
        <v>3361</v>
      </c>
      <c r="H1894" s="125"/>
      <c r="I1894" s="220" t="e">
        <f>IF(G1893=BJB!#REF!,I1893+1,1)</f>
        <v>#REF!</v>
      </c>
      <c r="J1894" s="912" t="s">
        <v>21970</v>
      </c>
      <c r="K1894" s="121" t="s">
        <v>3389</v>
      </c>
      <c r="L1894" s="104" t="s">
        <v>6477</v>
      </c>
      <c r="M1894" s="104" t="s">
        <v>3390</v>
      </c>
      <c r="N1894" s="120">
        <v>40900</v>
      </c>
      <c r="O1894" s="107">
        <v>40000000</v>
      </c>
      <c r="P1894" s="105" t="s">
        <v>16015</v>
      </c>
      <c r="Q1894" s="120">
        <v>41318</v>
      </c>
      <c r="R1894" s="105">
        <v>31605522</v>
      </c>
      <c r="S1894" s="146" t="s">
        <v>124</v>
      </c>
      <c r="T1894" s="120">
        <v>41547</v>
      </c>
      <c r="U1894" s="116">
        <v>22123865.399999999</v>
      </c>
      <c r="V1894" s="109">
        <v>41540</v>
      </c>
      <c r="W1894" s="141">
        <v>22123865.399999999</v>
      </c>
      <c r="X1894" s="141">
        <v>0</v>
      </c>
      <c r="Y1894" s="141">
        <v>0</v>
      </c>
      <c r="Z1894" s="141">
        <v>0</v>
      </c>
      <c r="AA1894" s="114">
        <v>0</v>
      </c>
      <c r="AB1894" s="114"/>
      <c r="AC1894" s="116"/>
      <c r="AD1894" s="141"/>
      <c r="AE1894" s="106">
        <v>0</v>
      </c>
      <c r="AF1894" s="106">
        <v>0</v>
      </c>
      <c r="AG1894" s="106">
        <v>0</v>
      </c>
      <c r="AH1894" s="116"/>
      <c r="AI1894" s="116"/>
      <c r="AJ1894" s="116"/>
      <c r="AK1894" s="116"/>
      <c r="AL1894" s="116"/>
      <c r="AM1894" s="116"/>
      <c r="AN1894" s="114">
        <f t="shared" si="58"/>
        <v>0</v>
      </c>
      <c r="AO1894" s="114">
        <f t="shared" si="59"/>
        <v>22123865.399999999</v>
      </c>
      <c r="AP1894" s="114"/>
      <c r="AQ1894" s="114"/>
      <c r="AR1894" s="114"/>
      <c r="AS1894" s="114"/>
    </row>
    <row r="1895" spans="1:46" s="190" customFormat="1" ht="15" customHeight="1" x14ac:dyDescent="0.2">
      <c r="A1895" s="104"/>
      <c r="B1895" s="104">
        <f>VLOOKUP(BJB!$F$9:$F$5599,Ctrl!$B$4:$C$399,2,0)</f>
        <v>40</v>
      </c>
      <c r="C1895" s="104">
        <f>VLOOKUP(BJB!$G$9:$G$5599,Ctrl!$E$4:$F$399,2,0)</f>
        <v>2</v>
      </c>
      <c r="D1895" s="219">
        <v>1</v>
      </c>
      <c r="E1895" s="104" t="str">
        <f>VLOOKUP(BJB!$F$9:$F$5599,Ctrl!$B$4:$D$399,3,0)</f>
        <v>IV</v>
      </c>
      <c r="F1895" s="139" t="s">
        <v>10559</v>
      </c>
      <c r="G1895" s="139" t="s">
        <v>3361</v>
      </c>
      <c r="H1895" s="125">
        <v>1110308001182</v>
      </c>
      <c r="I1895" s="220" t="e">
        <f>IF(G1894=BJB!#REF!,I1894+1,1)</f>
        <v>#REF!</v>
      </c>
      <c r="J1895" s="912" t="s">
        <v>21971</v>
      </c>
      <c r="K1895" s="121" t="s">
        <v>3391</v>
      </c>
      <c r="L1895" s="104" t="s">
        <v>6477</v>
      </c>
      <c r="M1895" s="104" t="s">
        <v>3392</v>
      </c>
      <c r="N1895" s="120">
        <v>40641</v>
      </c>
      <c r="O1895" s="107">
        <v>25000000</v>
      </c>
      <c r="P1895" s="105" t="s">
        <v>16015</v>
      </c>
      <c r="Q1895" s="120">
        <v>41318</v>
      </c>
      <c r="R1895" s="105">
        <v>8700439</v>
      </c>
      <c r="S1895" s="146" t="s">
        <v>124</v>
      </c>
      <c r="T1895" s="120">
        <v>41547</v>
      </c>
      <c r="U1895" s="116">
        <v>5924251.8999999994</v>
      </c>
      <c r="V1895" s="109">
        <v>41540</v>
      </c>
      <c r="W1895" s="141">
        <v>5924251.8999999994</v>
      </c>
      <c r="X1895" s="141">
        <v>0</v>
      </c>
      <c r="Y1895" s="141">
        <v>0</v>
      </c>
      <c r="Z1895" s="141">
        <v>0</v>
      </c>
      <c r="AA1895" s="114">
        <v>1501042</v>
      </c>
      <c r="AB1895" s="114"/>
      <c r="AC1895" s="132"/>
      <c r="AD1895" s="141"/>
      <c r="AE1895" s="106">
        <v>0</v>
      </c>
      <c r="AF1895" s="106">
        <v>0</v>
      </c>
      <c r="AG1895" s="106">
        <v>0</v>
      </c>
      <c r="AH1895" s="116"/>
      <c r="AI1895" s="116"/>
      <c r="AJ1895" s="116"/>
      <c r="AK1895" s="116"/>
      <c r="AL1895" s="116"/>
      <c r="AM1895" s="116"/>
      <c r="AN1895" s="114">
        <f t="shared" si="58"/>
        <v>1501042</v>
      </c>
      <c r="AO1895" s="114">
        <f t="shared" si="59"/>
        <v>4423209.8999999994</v>
      </c>
      <c r="AP1895" s="114"/>
      <c r="AQ1895" s="114"/>
      <c r="AR1895" s="114"/>
      <c r="AS1895" s="114"/>
    </row>
    <row r="1896" spans="1:46" s="191" customFormat="1" ht="15" customHeight="1" x14ac:dyDescent="0.2">
      <c r="A1896" s="104"/>
      <c r="B1896" s="104">
        <f>VLOOKUP(BJB!$F$9:$F$5599,Ctrl!$B$4:$C$399,2,0)</f>
        <v>40</v>
      </c>
      <c r="C1896" s="104">
        <f>VLOOKUP(BJB!$G$9:$G$5599,Ctrl!$E$4:$F$399,2,0)</f>
        <v>2</v>
      </c>
      <c r="D1896" s="219">
        <v>1</v>
      </c>
      <c r="E1896" s="104" t="str">
        <f>VLOOKUP(BJB!$F$9:$F$5599,Ctrl!$B$4:$D$399,3,0)</f>
        <v>IV</v>
      </c>
      <c r="F1896" s="139" t="s">
        <v>10559</v>
      </c>
      <c r="G1896" s="139" t="s">
        <v>3361</v>
      </c>
      <c r="H1896" s="125"/>
      <c r="I1896" s="220" t="e">
        <f>IF(G1895=BJB!#REF!,I1895+1,1)</f>
        <v>#REF!</v>
      </c>
      <c r="J1896" s="912" t="s">
        <v>21972</v>
      </c>
      <c r="K1896" s="121" t="s">
        <v>4986</v>
      </c>
      <c r="L1896" s="104" t="s">
        <v>6476</v>
      </c>
      <c r="M1896" s="104" t="s">
        <v>4987</v>
      </c>
      <c r="N1896" s="120">
        <v>41103</v>
      </c>
      <c r="O1896" s="105">
        <v>101494250</v>
      </c>
      <c r="P1896" s="105" t="s">
        <v>16016</v>
      </c>
      <c r="Q1896" s="120">
        <v>41596</v>
      </c>
      <c r="R1896" s="105">
        <v>99084450</v>
      </c>
      <c r="S1896" s="146" t="s">
        <v>7279</v>
      </c>
      <c r="T1896" s="120">
        <v>41670</v>
      </c>
      <c r="U1896" s="141">
        <v>99084450</v>
      </c>
      <c r="V1896" s="109">
        <v>41640</v>
      </c>
      <c r="W1896" s="141">
        <v>99084450</v>
      </c>
      <c r="X1896" s="141">
        <v>0</v>
      </c>
      <c r="Y1896" s="141">
        <v>0</v>
      </c>
      <c r="Z1896" s="141">
        <v>0</v>
      </c>
      <c r="AA1896" s="114">
        <v>0</v>
      </c>
      <c r="AB1896" s="114"/>
      <c r="AC1896" s="141"/>
      <c r="AD1896" s="141"/>
      <c r="AE1896" s="106">
        <v>0</v>
      </c>
      <c r="AF1896" s="106">
        <v>0</v>
      </c>
      <c r="AG1896" s="106">
        <v>0</v>
      </c>
      <c r="AH1896" s="141"/>
      <c r="AI1896" s="141"/>
      <c r="AJ1896" s="141"/>
      <c r="AK1896" s="141"/>
      <c r="AL1896" s="141"/>
      <c r="AM1896" s="141"/>
      <c r="AN1896" s="114">
        <f t="shared" si="58"/>
        <v>0</v>
      </c>
      <c r="AO1896" s="114">
        <f t="shared" si="59"/>
        <v>99084450</v>
      </c>
      <c r="AP1896" s="114"/>
      <c r="AQ1896" s="114"/>
      <c r="AR1896" s="114"/>
      <c r="AS1896" s="114"/>
      <c r="AT1896" s="190"/>
    </row>
    <row r="1897" spans="1:46" s="190" customFormat="1" ht="15" customHeight="1" x14ac:dyDescent="0.2">
      <c r="A1897" s="104"/>
      <c r="B1897" s="104">
        <f>VLOOKUP(BJB!$F$9:$F$5599,Ctrl!$B$4:$C$399,2,0)</f>
        <v>40</v>
      </c>
      <c r="C1897" s="104">
        <f>VLOOKUP(BJB!$G$9:$G$5599,Ctrl!$E$4:$F$399,2,0)</f>
        <v>2</v>
      </c>
      <c r="D1897" s="219">
        <v>1</v>
      </c>
      <c r="E1897" s="104" t="str">
        <f>VLOOKUP(BJB!$F$9:$F$5599,Ctrl!$B$4:$D$399,3,0)</f>
        <v>IV</v>
      </c>
      <c r="F1897" s="139" t="s">
        <v>10559</v>
      </c>
      <c r="G1897" s="139" t="s">
        <v>3361</v>
      </c>
      <c r="H1897" s="125"/>
      <c r="I1897" s="220" t="e">
        <f>IF(G1896=BJB!#REF!,I1896+1,1)</f>
        <v>#REF!</v>
      </c>
      <c r="J1897" s="912" t="s">
        <v>21973</v>
      </c>
      <c r="K1897" s="121" t="s">
        <v>4995</v>
      </c>
      <c r="L1897" s="104" t="s">
        <v>6477</v>
      </c>
      <c r="M1897" s="104" t="s">
        <v>4997</v>
      </c>
      <c r="N1897" s="120">
        <v>40900</v>
      </c>
      <c r="O1897" s="105">
        <v>75000000</v>
      </c>
      <c r="P1897" s="105" t="s">
        <v>16017</v>
      </c>
      <c r="Q1897" s="120">
        <v>41624</v>
      </c>
      <c r="R1897" s="105">
        <v>40481980</v>
      </c>
      <c r="S1897" s="146" t="s">
        <v>4963</v>
      </c>
      <c r="T1897" s="120">
        <v>41670</v>
      </c>
      <c r="U1897" s="141">
        <v>28337386</v>
      </c>
      <c r="V1897" s="109">
        <v>41640</v>
      </c>
      <c r="W1897" s="141">
        <v>28337386</v>
      </c>
      <c r="X1897" s="141">
        <v>0</v>
      </c>
      <c r="Y1897" s="141">
        <v>0</v>
      </c>
      <c r="Z1897" s="141">
        <v>0</v>
      </c>
      <c r="AA1897" s="114">
        <v>16835005</v>
      </c>
      <c r="AB1897" s="114"/>
      <c r="AC1897" s="141"/>
      <c r="AD1897" s="141"/>
      <c r="AE1897" s="106">
        <v>0</v>
      </c>
      <c r="AF1897" s="106">
        <v>0</v>
      </c>
      <c r="AG1897" s="106">
        <v>0</v>
      </c>
      <c r="AH1897" s="141"/>
      <c r="AI1897" s="141"/>
      <c r="AJ1897" s="141"/>
      <c r="AK1897" s="141"/>
      <c r="AL1897" s="141"/>
      <c r="AM1897" s="141"/>
      <c r="AN1897" s="114">
        <f t="shared" si="58"/>
        <v>16835005</v>
      </c>
      <c r="AO1897" s="114">
        <f t="shared" si="59"/>
        <v>11502381</v>
      </c>
      <c r="AP1897" s="114"/>
      <c r="AQ1897" s="114"/>
      <c r="AR1897" s="114"/>
      <c r="AS1897" s="114"/>
    </row>
    <row r="1898" spans="1:46" s="191" customFormat="1" ht="15" customHeight="1" x14ac:dyDescent="0.2">
      <c r="A1898" s="104"/>
      <c r="B1898" s="104">
        <f>VLOOKUP(BJB!$F$9:$F$5599,Ctrl!$B$4:$C$399,2,0)</f>
        <v>40</v>
      </c>
      <c r="C1898" s="104">
        <f>VLOOKUP(BJB!$G$9:$G$5599,Ctrl!$E$4:$F$399,2,0)</f>
        <v>2</v>
      </c>
      <c r="D1898" s="219">
        <v>1</v>
      </c>
      <c r="E1898" s="104" t="str">
        <f>VLOOKUP(BJB!$F$9:$F$5599,Ctrl!$B$4:$D$399,3,0)</f>
        <v>IV</v>
      </c>
      <c r="F1898" s="139" t="s">
        <v>10559</v>
      </c>
      <c r="G1898" s="139" t="s">
        <v>3361</v>
      </c>
      <c r="H1898" s="125"/>
      <c r="I1898" s="220" t="e">
        <f>IF(G1897=BJB!#REF!,I1897+1,1)</f>
        <v>#REF!</v>
      </c>
      <c r="J1898" s="912" t="s">
        <v>21974</v>
      </c>
      <c r="K1898" s="121" t="s">
        <v>866</v>
      </c>
      <c r="L1898" s="104" t="s">
        <v>6477</v>
      </c>
      <c r="M1898" s="104" t="s">
        <v>4998</v>
      </c>
      <c r="N1898" s="120">
        <v>41235</v>
      </c>
      <c r="O1898" s="105">
        <v>20000000</v>
      </c>
      <c r="P1898" s="105" t="s">
        <v>16017</v>
      </c>
      <c r="Q1898" s="120">
        <v>41624</v>
      </c>
      <c r="R1898" s="105">
        <v>18974750</v>
      </c>
      <c r="S1898" s="146" t="s">
        <v>4963</v>
      </c>
      <c r="T1898" s="120">
        <v>41670</v>
      </c>
      <c r="U1898" s="141">
        <v>13282325</v>
      </c>
      <c r="V1898" s="109">
        <v>41640</v>
      </c>
      <c r="W1898" s="141">
        <v>13282325</v>
      </c>
      <c r="X1898" s="141">
        <v>0</v>
      </c>
      <c r="Y1898" s="141">
        <v>0</v>
      </c>
      <c r="Z1898" s="141">
        <v>0</v>
      </c>
      <c r="AA1898" s="114">
        <v>0</v>
      </c>
      <c r="AB1898" s="114"/>
      <c r="AC1898" s="141"/>
      <c r="AD1898" s="141"/>
      <c r="AE1898" s="106">
        <v>0</v>
      </c>
      <c r="AF1898" s="106">
        <v>0</v>
      </c>
      <c r="AG1898" s="106">
        <v>0</v>
      </c>
      <c r="AH1898" s="141"/>
      <c r="AI1898" s="141"/>
      <c r="AJ1898" s="141"/>
      <c r="AK1898" s="141"/>
      <c r="AL1898" s="141"/>
      <c r="AM1898" s="141"/>
      <c r="AN1898" s="114">
        <f t="shared" si="58"/>
        <v>0</v>
      </c>
      <c r="AO1898" s="114">
        <f t="shared" si="59"/>
        <v>13282325</v>
      </c>
      <c r="AP1898" s="114"/>
      <c r="AQ1898" s="114"/>
      <c r="AR1898" s="114"/>
      <c r="AS1898" s="114"/>
      <c r="AT1898" s="190"/>
    </row>
    <row r="1899" spans="1:46" s="190" customFormat="1" ht="15" customHeight="1" x14ac:dyDescent="0.2">
      <c r="A1899" s="104"/>
      <c r="B1899" s="104">
        <f>VLOOKUP(BJB!$F$9:$F$5599,Ctrl!$B$4:$C$399,2,0)</f>
        <v>40</v>
      </c>
      <c r="C1899" s="104">
        <f>VLOOKUP(BJB!$G$9:$G$5599,Ctrl!$E$4:$F$399,2,0)</f>
        <v>2</v>
      </c>
      <c r="D1899" s="219">
        <v>1</v>
      </c>
      <c r="E1899" s="104" t="str">
        <f>VLOOKUP(BJB!$F$9:$F$5599,Ctrl!$B$4:$D$399,3,0)</f>
        <v>IV</v>
      </c>
      <c r="F1899" s="139" t="s">
        <v>10559</v>
      </c>
      <c r="G1899" s="139" t="s">
        <v>3361</v>
      </c>
      <c r="H1899" s="125"/>
      <c r="I1899" s="220" t="e">
        <f>IF(G1898=BJB!#REF!,I1898+1,1)</f>
        <v>#REF!</v>
      </c>
      <c r="J1899" s="912" t="s">
        <v>21975</v>
      </c>
      <c r="K1899" s="121" t="s">
        <v>4996</v>
      </c>
      <c r="L1899" s="104" t="s">
        <v>6477</v>
      </c>
      <c r="M1899" s="104" t="s">
        <v>4999</v>
      </c>
      <c r="N1899" s="120">
        <v>41256</v>
      </c>
      <c r="O1899" s="105">
        <v>120000000</v>
      </c>
      <c r="P1899" s="105" t="s">
        <v>16017</v>
      </c>
      <c r="Q1899" s="120">
        <v>41624</v>
      </c>
      <c r="R1899" s="105">
        <v>116225068</v>
      </c>
      <c r="S1899" s="146" t="s">
        <v>4963</v>
      </c>
      <c r="T1899" s="120">
        <v>41670</v>
      </c>
      <c r="U1899" s="141">
        <v>81357548</v>
      </c>
      <c r="V1899" s="109">
        <v>41640</v>
      </c>
      <c r="W1899" s="141">
        <v>81357548</v>
      </c>
      <c r="X1899" s="141">
        <v>0</v>
      </c>
      <c r="Y1899" s="141">
        <v>0</v>
      </c>
      <c r="Z1899" s="141">
        <v>0</v>
      </c>
      <c r="AA1899" s="114">
        <v>1050000</v>
      </c>
      <c r="AB1899" s="114"/>
      <c r="AC1899" s="141"/>
      <c r="AD1899" s="141"/>
      <c r="AE1899" s="106">
        <v>0</v>
      </c>
      <c r="AF1899" s="106">
        <v>0</v>
      </c>
      <c r="AG1899" s="106">
        <v>0</v>
      </c>
      <c r="AH1899" s="141"/>
      <c r="AI1899" s="141"/>
      <c r="AJ1899" s="141"/>
      <c r="AK1899" s="141"/>
      <c r="AL1899" s="141"/>
      <c r="AM1899" s="141"/>
      <c r="AN1899" s="114">
        <f t="shared" si="58"/>
        <v>1050000</v>
      </c>
      <c r="AO1899" s="114">
        <f t="shared" si="59"/>
        <v>80307548</v>
      </c>
      <c r="AP1899" s="114"/>
      <c r="AQ1899" s="114"/>
      <c r="AR1899" s="114"/>
      <c r="AS1899" s="114"/>
    </row>
    <row r="1900" spans="1:46" s="190" customFormat="1" ht="15" customHeight="1" x14ac:dyDescent="0.2">
      <c r="A1900" s="104"/>
      <c r="B1900" s="104">
        <f>VLOOKUP(BJB!$F$9:$F$5599,Ctrl!$B$4:$C$399,2,0)</f>
        <v>40</v>
      </c>
      <c r="C1900" s="104">
        <f>VLOOKUP(BJB!$G$9:$G$5599,Ctrl!$E$4:$F$399,2,0)</f>
        <v>2</v>
      </c>
      <c r="D1900" s="219">
        <v>1</v>
      </c>
      <c r="E1900" s="104" t="str">
        <f>VLOOKUP(BJB!$F$9:$F$5599,Ctrl!$B$4:$D$399,3,0)</f>
        <v>IV</v>
      </c>
      <c r="F1900" s="139" t="s">
        <v>10559</v>
      </c>
      <c r="G1900" s="139" t="s">
        <v>3361</v>
      </c>
      <c r="H1900" s="125"/>
      <c r="I1900" s="220" t="e">
        <f>IF(G1899=BJB!#REF!,I1899+1,1)</f>
        <v>#REF!</v>
      </c>
      <c r="J1900" s="912" t="s">
        <v>21976</v>
      </c>
      <c r="K1900" s="121" t="s">
        <v>5053</v>
      </c>
      <c r="L1900" s="104" t="s">
        <v>6477</v>
      </c>
      <c r="M1900" s="104" t="s">
        <v>5054</v>
      </c>
      <c r="N1900" s="120">
        <v>41333</v>
      </c>
      <c r="O1900" s="105">
        <v>15000000</v>
      </c>
      <c r="P1900" s="105" t="s">
        <v>16018</v>
      </c>
      <c r="Q1900" s="120">
        <v>41649</v>
      </c>
      <c r="R1900" s="105">
        <v>15353826</v>
      </c>
      <c r="S1900" s="146" t="s">
        <v>5055</v>
      </c>
      <c r="T1900" s="120">
        <v>41694</v>
      </c>
      <c r="U1900" s="141">
        <v>8750000</v>
      </c>
      <c r="V1900" s="109">
        <v>41694</v>
      </c>
      <c r="W1900" s="141">
        <v>8750000</v>
      </c>
      <c r="X1900" s="141">
        <v>0</v>
      </c>
      <c r="Y1900" s="141">
        <v>0</v>
      </c>
      <c r="Z1900" s="141">
        <v>0</v>
      </c>
      <c r="AA1900" s="114">
        <v>0</v>
      </c>
      <c r="AB1900" s="114"/>
      <c r="AC1900" s="141"/>
      <c r="AD1900" s="141"/>
      <c r="AE1900" s="106">
        <v>0</v>
      </c>
      <c r="AF1900" s="106">
        <v>0</v>
      </c>
      <c r="AG1900" s="106">
        <v>0</v>
      </c>
      <c r="AH1900" s="141"/>
      <c r="AI1900" s="141"/>
      <c r="AJ1900" s="141"/>
      <c r="AK1900" s="141"/>
      <c r="AL1900" s="141"/>
      <c r="AM1900" s="141"/>
      <c r="AN1900" s="114">
        <f t="shared" si="58"/>
        <v>0</v>
      </c>
      <c r="AO1900" s="114">
        <f t="shared" si="59"/>
        <v>8750000</v>
      </c>
      <c r="AP1900" s="114"/>
      <c r="AQ1900" s="114"/>
      <c r="AR1900" s="114"/>
      <c r="AS1900" s="114"/>
    </row>
    <row r="1901" spans="1:46" s="190" customFormat="1" ht="15" customHeight="1" x14ac:dyDescent="0.2">
      <c r="A1901" s="104"/>
      <c r="B1901" s="104">
        <f>VLOOKUP(BJB!$F$9:$F$5599,Ctrl!$B$4:$C$399,2,0)</f>
        <v>40</v>
      </c>
      <c r="C1901" s="104">
        <f>VLOOKUP(BJB!$G$9:$G$5599,Ctrl!$E$4:$F$399,2,0)</f>
        <v>2</v>
      </c>
      <c r="D1901" s="219">
        <v>1</v>
      </c>
      <c r="E1901" s="104" t="str">
        <f>VLOOKUP(BJB!$F$9:$F$5599,Ctrl!$B$4:$D$399,3,0)</f>
        <v>IV</v>
      </c>
      <c r="F1901" s="139" t="s">
        <v>10559</v>
      </c>
      <c r="G1901" s="139" t="s">
        <v>3361</v>
      </c>
      <c r="H1901" s="125"/>
      <c r="I1901" s="220" t="e">
        <f>IF(G1900=BJB!#REF!,I1900+1,1)</f>
        <v>#REF!</v>
      </c>
      <c r="J1901" s="912" t="s">
        <v>21977</v>
      </c>
      <c r="K1901" s="121" t="s">
        <v>5170</v>
      </c>
      <c r="L1901" s="104" t="s">
        <v>6476</v>
      </c>
      <c r="M1901" s="104" t="s">
        <v>5171</v>
      </c>
      <c r="N1901" s="120">
        <v>41446</v>
      </c>
      <c r="O1901" s="105">
        <v>136631250</v>
      </c>
      <c r="P1901" s="105" t="s">
        <v>6222</v>
      </c>
      <c r="Q1901" s="120" t="s">
        <v>6222</v>
      </c>
      <c r="R1901" s="890">
        <v>0</v>
      </c>
      <c r="S1901" s="146" t="s">
        <v>5047</v>
      </c>
      <c r="T1901" s="120">
        <v>41698</v>
      </c>
      <c r="U1901" s="141">
        <v>133660301</v>
      </c>
      <c r="V1901" s="109" t="s">
        <v>6222</v>
      </c>
      <c r="W1901" s="141">
        <v>0</v>
      </c>
      <c r="X1901" s="141">
        <v>0</v>
      </c>
      <c r="Y1901" s="141">
        <v>0</v>
      </c>
      <c r="Z1901" s="141">
        <v>0</v>
      </c>
      <c r="AA1901" s="114">
        <v>0</v>
      </c>
      <c r="AB1901" s="114"/>
      <c r="AC1901" s="141"/>
      <c r="AD1901" s="141"/>
      <c r="AE1901" s="106">
        <v>0</v>
      </c>
      <c r="AF1901" s="106">
        <v>0</v>
      </c>
      <c r="AG1901" s="106">
        <v>0</v>
      </c>
      <c r="AH1901" s="141"/>
      <c r="AI1901" s="141"/>
      <c r="AJ1901" s="141"/>
      <c r="AK1901" s="141"/>
      <c r="AL1901" s="141"/>
      <c r="AM1901" s="141"/>
      <c r="AN1901" s="114">
        <f t="shared" si="58"/>
        <v>0</v>
      </c>
      <c r="AO1901" s="114">
        <f t="shared" si="59"/>
        <v>133660301</v>
      </c>
      <c r="AP1901" s="114"/>
      <c r="AQ1901" s="114"/>
      <c r="AR1901" s="114"/>
      <c r="AS1901" s="114"/>
    </row>
    <row r="1902" spans="1:46" s="190" customFormat="1" ht="15" customHeight="1" x14ac:dyDescent="0.2">
      <c r="A1902" s="104"/>
      <c r="B1902" s="104">
        <f>VLOOKUP(BJB!$F$9:$F$5599,Ctrl!$B$4:$C$399,2,0)</f>
        <v>40</v>
      </c>
      <c r="C1902" s="104">
        <f>VLOOKUP(BJB!$G$9:$G$5599,Ctrl!$E$4:$F$399,2,0)</f>
        <v>2</v>
      </c>
      <c r="D1902" s="219">
        <v>1</v>
      </c>
      <c r="E1902" s="104" t="str">
        <f>VLOOKUP(BJB!$F$9:$F$5599,Ctrl!$B$4:$D$399,3,0)</f>
        <v>IV</v>
      </c>
      <c r="F1902" s="139" t="s">
        <v>10559</v>
      </c>
      <c r="G1902" s="139" t="s">
        <v>3361</v>
      </c>
      <c r="H1902" s="684">
        <v>1121227000392</v>
      </c>
      <c r="I1902" s="220" t="e">
        <f>IF(G1901=BJB!#REF!,I1901+1,1)</f>
        <v>#REF!</v>
      </c>
      <c r="J1902" s="912" t="s">
        <v>21978</v>
      </c>
      <c r="K1902" s="121" t="s">
        <v>5485</v>
      </c>
      <c r="L1902" s="104" t="s">
        <v>6477</v>
      </c>
      <c r="M1902" s="104" t="s">
        <v>4999</v>
      </c>
      <c r="N1902" s="120">
        <v>41283</v>
      </c>
      <c r="O1902" s="105">
        <v>100000000</v>
      </c>
      <c r="P1902" s="105" t="s">
        <v>16019</v>
      </c>
      <c r="Q1902" s="120">
        <v>41744</v>
      </c>
      <c r="R1902" s="105">
        <v>96730143</v>
      </c>
      <c r="S1902" s="146" t="s">
        <v>5470</v>
      </c>
      <c r="T1902" s="120">
        <v>41789</v>
      </c>
      <c r="U1902" s="141">
        <v>67711100</v>
      </c>
      <c r="V1902" s="109">
        <v>41760</v>
      </c>
      <c r="W1902" s="141">
        <v>67711100</v>
      </c>
      <c r="X1902" s="141">
        <v>0</v>
      </c>
      <c r="Y1902" s="141">
        <v>0</v>
      </c>
      <c r="Z1902" s="141">
        <v>0</v>
      </c>
      <c r="AA1902" s="114">
        <v>771906</v>
      </c>
      <c r="AB1902" s="114"/>
      <c r="AC1902" s="132"/>
      <c r="AD1902" s="141"/>
      <c r="AE1902" s="106">
        <v>0</v>
      </c>
      <c r="AF1902" s="106">
        <v>0</v>
      </c>
      <c r="AG1902" s="106">
        <v>0</v>
      </c>
      <c r="AH1902" s="141"/>
      <c r="AI1902" s="141"/>
      <c r="AJ1902" s="141"/>
      <c r="AK1902" s="141"/>
      <c r="AL1902" s="141"/>
      <c r="AM1902" s="141"/>
      <c r="AN1902" s="114">
        <f t="shared" si="58"/>
        <v>771906</v>
      </c>
      <c r="AO1902" s="114">
        <f t="shared" si="59"/>
        <v>66939194</v>
      </c>
      <c r="AP1902" s="114"/>
      <c r="AQ1902" s="114"/>
      <c r="AR1902" s="114"/>
      <c r="AS1902" s="114"/>
    </row>
    <row r="1903" spans="1:46" s="190" customFormat="1" ht="15" customHeight="1" x14ac:dyDescent="0.2">
      <c r="A1903" s="104"/>
      <c r="B1903" s="104">
        <f>VLOOKUP(BJB!$F$9:$F$5599,Ctrl!$B$4:$C$399,2,0)</f>
        <v>40</v>
      </c>
      <c r="C1903" s="104">
        <f>VLOOKUP(BJB!$G$9:$G$5599,Ctrl!$E$4:$F$399,2,0)</f>
        <v>2</v>
      </c>
      <c r="D1903" s="219">
        <v>1</v>
      </c>
      <c r="E1903" s="104" t="str">
        <f>VLOOKUP(BJB!$F$9:$F$5599,Ctrl!$B$4:$D$399,3,0)</f>
        <v>IV</v>
      </c>
      <c r="F1903" s="139" t="s">
        <v>10559</v>
      </c>
      <c r="G1903" s="139" t="s">
        <v>3361</v>
      </c>
      <c r="H1903" s="125" t="s">
        <v>8529</v>
      </c>
      <c r="I1903" s="220" t="e">
        <f>IF(G1902=BJB!#REF!,I1902+1,1)</f>
        <v>#REF!</v>
      </c>
      <c r="J1903" s="912" t="s">
        <v>21979</v>
      </c>
      <c r="K1903" s="121" t="s">
        <v>5486</v>
      </c>
      <c r="L1903" s="104" t="s">
        <v>6477</v>
      </c>
      <c r="M1903" s="104" t="s">
        <v>5487</v>
      </c>
      <c r="N1903" s="120">
        <v>40994</v>
      </c>
      <c r="O1903" s="105">
        <v>10000000</v>
      </c>
      <c r="P1903" s="105" t="s">
        <v>16019</v>
      </c>
      <c r="Q1903" s="120">
        <v>41744</v>
      </c>
      <c r="R1903" s="105">
        <v>3709149</v>
      </c>
      <c r="S1903" s="146" t="s">
        <v>5470</v>
      </c>
      <c r="T1903" s="120">
        <v>41789</v>
      </c>
      <c r="U1903" s="141">
        <v>2493614</v>
      </c>
      <c r="V1903" s="109">
        <v>41760</v>
      </c>
      <c r="W1903" s="141">
        <v>2493614</v>
      </c>
      <c r="X1903" s="141">
        <v>0</v>
      </c>
      <c r="Y1903" s="141">
        <v>0</v>
      </c>
      <c r="Z1903" s="141">
        <v>0</v>
      </c>
      <c r="AA1903" s="114">
        <v>2493614</v>
      </c>
      <c r="AB1903" s="114"/>
      <c r="AC1903" s="132"/>
      <c r="AD1903" s="141"/>
      <c r="AE1903" s="106">
        <v>0</v>
      </c>
      <c r="AF1903" s="106">
        <v>0</v>
      </c>
      <c r="AG1903" s="106">
        <v>0</v>
      </c>
      <c r="AH1903" s="141"/>
      <c r="AI1903" s="141"/>
      <c r="AJ1903" s="141"/>
      <c r="AK1903" s="141"/>
      <c r="AL1903" s="141"/>
      <c r="AM1903" s="141"/>
      <c r="AN1903" s="114">
        <f t="shared" si="58"/>
        <v>2493614</v>
      </c>
      <c r="AO1903" s="114">
        <f t="shared" si="59"/>
        <v>0</v>
      </c>
      <c r="AP1903" s="114"/>
      <c r="AQ1903" s="114"/>
      <c r="AR1903" s="114"/>
      <c r="AS1903" s="114"/>
    </row>
    <row r="1904" spans="1:46" s="190" customFormat="1" ht="15" customHeight="1" x14ac:dyDescent="0.2">
      <c r="A1904" s="104"/>
      <c r="B1904" s="104">
        <f>VLOOKUP(BJB!$F$9:$F$5599,Ctrl!$B$4:$C$399,2,0)</f>
        <v>40</v>
      </c>
      <c r="C1904" s="104">
        <f>VLOOKUP(BJB!$G$9:$G$5599,Ctrl!$E$4:$F$399,2,0)</f>
        <v>2</v>
      </c>
      <c r="D1904" s="219">
        <v>1</v>
      </c>
      <c r="E1904" s="104" t="str">
        <f>VLOOKUP(BJB!$F$9:$F$5599,Ctrl!$B$4:$D$399,3,0)</f>
        <v>IV</v>
      </c>
      <c r="F1904" s="139" t="s">
        <v>10559</v>
      </c>
      <c r="G1904" s="139" t="s">
        <v>3361</v>
      </c>
      <c r="H1904" s="125">
        <v>1121016000671</v>
      </c>
      <c r="I1904" s="220" t="e">
        <f>IF(G1903=BJB!#REF!,I1903+1,1)</f>
        <v>#REF!</v>
      </c>
      <c r="J1904" s="912" t="s">
        <v>21980</v>
      </c>
      <c r="K1904" s="121" t="s">
        <v>5488</v>
      </c>
      <c r="L1904" s="104" t="s">
        <v>6477</v>
      </c>
      <c r="M1904" s="104" t="s">
        <v>4998</v>
      </c>
      <c r="N1904" s="120">
        <v>40930</v>
      </c>
      <c r="O1904" s="105">
        <v>20000000</v>
      </c>
      <c r="P1904" s="105" t="s">
        <v>16019</v>
      </c>
      <c r="Q1904" s="120">
        <v>41744</v>
      </c>
      <c r="R1904" s="105">
        <v>13340002</v>
      </c>
      <c r="S1904" s="146" t="s">
        <v>5470</v>
      </c>
      <c r="T1904" s="120">
        <v>41789</v>
      </c>
      <c r="U1904" s="141">
        <v>9338001</v>
      </c>
      <c r="V1904" s="109">
        <v>41760</v>
      </c>
      <c r="W1904" s="141">
        <v>9338001</v>
      </c>
      <c r="X1904" s="141">
        <v>0</v>
      </c>
      <c r="Y1904" s="141">
        <v>0</v>
      </c>
      <c r="Z1904" s="141">
        <v>0</v>
      </c>
      <c r="AA1904" s="114">
        <v>1743490</v>
      </c>
      <c r="AB1904" s="114"/>
      <c r="AC1904" s="132"/>
      <c r="AD1904" s="141"/>
      <c r="AE1904" s="106">
        <v>0</v>
      </c>
      <c r="AF1904" s="106">
        <v>0</v>
      </c>
      <c r="AG1904" s="106">
        <v>0</v>
      </c>
      <c r="AH1904" s="141"/>
      <c r="AI1904" s="141"/>
      <c r="AJ1904" s="141"/>
      <c r="AK1904" s="141"/>
      <c r="AL1904" s="141"/>
      <c r="AM1904" s="141"/>
      <c r="AN1904" s="114">
        <f t="shared" si="58"/>
        <v>1743490</v>
      </c>
      <c r="AO1904" s="114">
        <f t="shared" si="59"/>
        <v>7594511</v>
      </c>
      <c r="AP1904" s="114"/>
      <c r="AQ1904" s="114"/>
      <c r="AR1904" s="114"/>
      <c r="AS1904" s="114"/>
    </row>
    <row r="1905" spans="1:46" s="190" customFormat="1" ht="15" customHeight="1" x14ac:dyDescent="0.2">
      <c r="A1905" s="104"/>
      <c r="B1905" s="104">
        <f>VLOOKUP(BJB!$F$9:$F$5599,Ctrl!$B$4:$C$399,2,0)</f>
        <v>40</v>
      </c>
      <c r="C1905" s="104">
        <f>VLOOKUP(BJB!$G$9:$G$5599,Ctrl!$E$4:$F$399,2,0)</f>
        <v>2</v>
      </c>
      <c r="D1905" s="219">
        <v>1</v>
      </c>
      <c r="E1905" s="104" t="str">
        <f>VLOOKUP(BJB!$F$9:$F$5599,Ctrl!$B$4:$D$399,3,0)</f>
        <v>IV</v>
      </c>
      <c r="F1905" s="139" t="s">
        <v>10559</v>
      </c>
      <c r="G1905" s="139" t="s">
        <v>3361</v>
      </c>
      <c r="H1905" s="125"/>
      <c r="I1905" s="220" t="e">
        <f>IF(G1904=BJB!#REF!,I1904+1,1)</f>
        <v>#REF!</v>
      </c>
      <c r="J1905" s="912" t="s">
        <v>21981</v>
      </c>
      <c r="K1905" s="121" t="s">
        <v>5952</v>
      </c>
      <c r="L1905" s="104" t="s">
        <v>6477</v>
      </c>
      <c r="M1905" s="104" t="s">
        <v>5953</v>
      </c>
      <c r="N1905" s="120">
        <v>41372</v>
      </c>
      <c r="O1905" s="105">
        <v>50000000</v>
      </c>
      <c r="P1905" s="105" t="s">
        <v>16020</v>
      </c>
      <c r="Q1905" s="120">
        <v>41869</v>
      </c>
      <c r="R1905" s="105">
        <v>45257148</v>
      </c>
      <c r="S1905" s="146" t="s">
        <v>5938</v>
      </c>
      <c r="T1905" s="109">
        <v>41912</v>
      </c>
      <c r="U1905" s="141">
        <v>31680004</v>
      </c>
      <c r="V1905" s="109">
        <v>41883</v>
      </c>
      <c r="W1905" s="141">
        <v>31680004</v>
      </c>
      <c r="X1905" s="141">
        <v>0</v>
      </c>
      <c r="Y1905" s="141">
        <v>0</v>
      </c>
      <c r="Z1905" s="141">
        <v>0</v>
      </c>
      <c r="AA1905" s="114">
        <v>31680004</v>
      </c>
      <c r="AB1905" s="114"/>
      <c r="AC1905" s="141"/>
      <c r="AD1905" s="141"/>
      <c r="AE1905" s="106">
        <v>0</v>
      </c>
      <c r="AF1905" s="106">
        <v>0</v>
      </c>
      <c r="AG1905" s="106">
        <v>0</v>
      </c>
      <c r="AH1905" s="141"/>
      <c r="AI1905" s="141"/>
      <c r="AJ1905" s="141"/>
      <c r="AK1905" s="141"/>
      <c r="AL1905" s="141"/>
      <c r="AM1905" s="141"/>
      <c r="AN1905" s="114">
        <f t="shared" si="58"/>
        <v>31680004</v>
      </c>
      <c r="AO1905" s="114">
        <f t="shared" si="59"/>
        <v>0</v>
      </c>
      <c r="AP1905" s="114"/>
      <c r="AQ1905" s="114"/>
      <c r="AR1905" s="114"/>
      <c r="AS1905" s="114"/>
    </row>
    <row r="1906" spans="1:46" s="190" customFormat="1" ht="15" customHeight="1" x14ac:dyDescent="0.2">
      <c r="A1906" s="104"/>
      <c r="B1906" s="104">
        <f>VLOOKUP(BJB!$F$9:$F$5599,Ctrl!$B$4:$C$399,2,0)</f>
        <v>40</v>
      </c>
      <c r="C1906" s="104">
        <f>VLOOKUP(BJB!$G$9:$G$5599,Ctrl!$E$4:$F$399,2,0)</f>
        <v>2</v>
      </c>
      <c r="D1906" s="219">
        <v>1</v>
      </c>
      <c r="E1906" s="104" t="str">
        <f>VLOOKUP(BJB!$F$9:$F$5599,Ctrl!$B$4:$D$399,3,0)</f>
        <v>IV</v>
      </c>
      <c r="F1906" s="139" t="s">
        <v>10559</v>
      </c>
      <c r="G1906" s="139" t="s">
        <v>3361</v>
      </c>
      <c r="H1906" s="125" t="s">
        <v>6690</v>
      </c>
      <c r="I1906" s="220" t="e">
        <f>IF(G1905=BJB!#REF!,I1905+1,1)</f>
        <v>#REF!</v>
      </c>
      <c r="J1906" s="912" t="s">
        <v>21982</v>
      </c>
      <c r="K1906" s="121" t="s">
        <v>1279</v>
      </c>
      <c r="L1906" s="104" t="s">
        <v>6477</v>
      </c>
      <c r="M1906" s="104" t="s">
        <v>5953</v>
      </c>
      <c r="N1906" s="120">
        <v>41372</v>
      </c>
      <c r="O1906" s="105">
        <v>20000000</v>
      </c>
      <c r="P1906" s="105" t="s">
        <v>16021</v>
      </c>
      <c r="Q1906" s="120">
        <v>41869</v>
      </c>
      <c r="R1906" s="105">
        <v>15454047</v>
      </c>
      <c r="S1906" s="146" t="s">
        <v>5938</v>
      </c>
      <c r="T1906" s="109">
        <v>41912</v>
      </c>
      <c r="U1906" s="141">
        <v>10817833</v>
      </c>
      <c r="V1906" s="109">
        <v>41883</v>
      </c>
      <c r="W1906" s="141">
        <v>10817833</v>
      </c>
      <c r="X1906" s="141">
        <v>0</v>
      </c>
      <c r="Y1906" s="141">
        <v>0</v>
      </c>
      <c r="Z1906" s="141">
        <v>0</v>
      </c>
      <c r="AA1906" s="114">
        <v>183267</v>
      </c>
      <c r="AB1906" s="114"/>
      <c r="AC1906" s="132"/>
      <c r="AD1906" s="141"/>
      <c r="AE1906" s="106">
        <v>0</v>
      </c>
      <c r="AF1906" s="106">
        <v>0</v>
      </c>
      <c r="AG1906" s="106">
        <v>0</v>
      </c>
      <c r="AH1906" s="141"/>
      <c r="AI1906" s="141"/>
      <c r="AJ1906" s="141"/>
      <c r="AK1906" s="141"/>
      <c r="AL1906" s="141"/>
      <c r="AM1906" s="141"/>
      <c r="AN1906" s="114">
        <f t="shared" si="58"/>
        <v>183267</v>
      </c>
      <c r="AO1906" s="114">
        <f t="shared" si="59"/>
        <v>10634566</v>
      </c>
      <c r="AP1906" s="114"/>
      <c r="AQ1906" s="114"/>
      <c r="AR1906" s="114"/>
      <c r="AS1906" s="114"/>
    </row>
    <row r="1907" spans="1:46" s="190" customFormat="1" ht="15" customHeight="1" x14ac:dyDescent="0.2">
      <c r="A1907" s="104"/>
      <c r="B1907" s="104">
        <f>VLOOKUP(BJB!$F$9:$F$5599,Ctrl!$B$4:$C$399,2,0)</f>
        <v>40</v>
      </c>
      <c r="C1907" s="104">
        <f>VLOOKUP(BJB!$G$9:$G$5599,Ctrl!$E$4:$F$399,2,0)</f>
        <v>2</v>
      </c>
      <c r="D1907" s="219">
        <v>1</v>
      </c>
      <c r="E1907" s="104" t="str">
        <f>VLOOKUP(BJB!$F$9:$F$5599,Ctrl!$B$4:$D$399,3,0)</f>
        <v>IV</v>
      </c>
      <c r="F1907" s="139" t="s">
        <v>10559</v>
      </c>
      <c r="G1907" s="139" t="s">
        <v>3361</v>
      </c>
      <c r="H1907" s="125"/>
      <c r="I1907" s="220" t="e">
        <f>IF(G1906=BJB!#REF!,I1906+1,1)</f>
        <v>#REF!</v>
      </c>
      <c r="J1907" s="912" t="s">
        <v>21983</v>
      </c>
      <c r="K1907" s="121" t="s">
        <v>5998</v>
      </c>
      <c r="L1907" s="104" t="s">
        <v>6477</v>
      </c>
      <c r="M1907" s="104" t="s">
        <v>5999</v>
      </c>
      <c r="N1907" s="120">
        <v>40994</v>
      </c>
      <c r="O1907" s="105">
        <v>10000000</v>
      </c>
      <c r="P1907" s="105" t="s">
        <v>16022</v>
      </c>
      <c r="Q1907" s="120">
        <v>41492</v>
      </c>
      <c r="R1907" s="105">
        <v>6674664</v>
      </c>
      <c r="S1907" s="146" t="s">
        <v>5984</v>
      </c>
      <c r="T1907" s="109">
        <v>41942</v>
      </c>
      <c r="U1907" s="141">
        <v>4672265</v>
      </c>
      <c r="V1907" s="109">
        <v>41913</v>
      </c>
      <c r="W1907" s="141">
        <v>4672265</v>
      </c>
      <c r="X1907" s="141">
        <v>0</v>
      </c>
      <c r="Y1907" s="141">
        <v>0</v>
      </c>
      <c r="Z1907" s="141">
        <v>0</v>
      </c>
      <c r="AA1907" s="114">
        <v>0</v>
      </c>
      <c r="AB1907" s="114"/>
      <c r="AC1907" s="141"/>
      <c r="AD1907" s="141"/>
      <c r="AE1907" s="106">
        <v>0</v>
      </c>
      <c r="AF1907" s="106">
        <v>0</v>
      </c>
      <c r="AG1907" s="106">
        <v>0</v>
      </c>
      <c r="AH1907" s="141"/>
      <c r="AI1907" s="141"/>
      <c r="AJ1907" s="141"/>
      <c r="AK1907" s="141"/>
      <c r="AL1907" s="141"/>
      <c r="AM1907" s="141"/>
      <c r="AN1907" s="114">
        <f t="shared" si="58"/>
        <v>0</v>
      </c>
      <c r="AO1907" s="114">
        <f t="shared" si="59"/>
        <v>4672265</v>
      </c>
      <c r="AP1907" s="114"/>
      <c r="AQ1907" s="114"/>
      <c r="AR1907" s="114"/>
      <c r="AS1907" s="114"/>
    </row>
    <row r="1908" spans="1:46" s="190" customFormat="1" ht="15" customHeight="1" x14ac:dyDescent="0.2">
      <c r="A1908" s="104"/>
      <c r="B1908" s="104">
        <f>VLOOKUP(BJB!$F$9:$F$5599,Ctrl!$B$4:$C$399,2,0)</f>
        <v>40</v>
      </c>
      <c r="C1908" s="104">
        <f>VLOOKUP(BJB!$G$9:$G$5599,Ctrl!$E$4:$F$399,2,0)</f>
        <v>2</v>
      </c>
      <c r="D1908" s="219">
        <v>1</v>
      </c>
      <c r="E1908" s="104" t="str">
        <f>VLOOKUP(BJB!$F$9:$F$5599,Ctrl!$B$4:$D$399,3,0)</f>
        <v>IV</v>
      </c>
      <c r="F1908" s="139" t="s">
        <v>10559</v>
      </c>
      <c r="G1908" s="139" t="s">
        <v>3361</v>
      </c>
      <c r="H1908" s="125" t="s">
        <v>7691</v>
      </c>
      <c r="I1908" s="220" t="e">
        <f>IF(G1907=BJB!#REF!,I1907+1,1)</f>
        <v>#REF!</v>
      </c>
      <c r="J1908" s="912" t="s">
        <v>21984</v>
      </c>
      <c r="K1908" s="121" t="s">
        <v>10906</v>
      </c>
      <c r="L1908" s="104" t="s">
        <v>6477</v>
      </c>
      <c r="M1908" s="104" t="s">
        <v>4999</v>
      </c>
      <c r="N1908" s="120">
        <v>41256</v>
      </c>
      <c r="O1908" s="105">
        <v>100000000</v>
      </c>
      <c r="P1908" s="105" t="s">
        <v>16023</v>
      </c>
      <c r="Q1908" s="120">
        <v>41894</v>
      </c>
      <c r="R1908" s="105">
        <v>66666664</v>
      </c>
      <c r="S1908" s="146" t="s">
        <v>6086</v>
      </c>
      <c r="T1908" s="109">
        <v>42003</v>
      </c>
      <c r="U1908" s="141">
        <v>46666665</v>
      </c>
      <c r="V1908" s="109">
        <v>41974</v>
      </c>
      <c r="W1908" s="141">
        <v>46666665</v>
      </c>
      <c r="X1908" s="141">
        <v>0</v>
      </c>
      <c r="Y1908" s="141">
        <v>0</v>
      </c>
      <c r="Z1908" s="141">
        <v>0</v>
      </c>
      <c r="AA1908" s="114">
        <v>25370000</v>
      </c>
      <c r="AB1908" s="114"/>
      <c r="AC1908" s="132"/>
      <c r="AD1908" s="141"/>
      <c r="AE1908" s="106">
        <v>0</v>
      </c>
      <c r="AF1908" s="106">
        <v>0</v>
      </c>
      <c r="AG1908" s="106">
        <v>0</v>
      </c>
      <c r="AH1908" s="141"/>
      <c r="AI1908" s="141"/>
      <c r="AJ1908" s="141"/>
      <c r="AK1908" s="141"/>
      <c r="AL1908" s="141"/>
      <c r="AM1908" s="141"/>
      <c r="AN1908" s="114">
        <f t="shared" si="58"/>
        <v>25370000</v>
      </c>
      <c r="AO1908" s="114">
        <f t="shared" si="59"/>
        <v>21296665</v>
      </c>
      <c r="AP1908" s="114"/>
      <c r="AQ1908" s="114"/>
      <c r="AR1908" s="114"/>
      <c r="AS1908" s="114"/>
    </row>
    <row r="1909" spans="1:46" s="190" customFormat="1" ht="15" customHeight="1" x14ac:dyDescent="0.2">
      <c r="A1909" s="104"/>
      <c r="B1909" s="104">
        <f>VLOOKUP(BJB!$F$9:$F$5599,Ctrl!$B$4:$C$399,2,0)</f>
        <v>40</v>
      </c>
      <c r="C1909" s="104">
        <f>VLOOKUP(BJB!$G$9:$G$5599,Ctrl!$E$4:$F$399,2,0)</f>
        <v>2</v>
      </c>
      <c r="D1909" s="219">
        <v>1</v>
      </c>
      <c r="E1909" s="104" t="str">
        <f>VLOOKUP(BJB!$F$9:$F$5599,Ctrl!$B$4:$D$399,3,0)</f>
        <v>IV</v>
      </c>
      <c r="F1909" s="139" t="s">
        <v>10559</v>
      </c>
      <c r="G1909" s="139" t="s">
        <v>3361</v>
      </c>
      <c r="H1909" s="125"/>
      <c r="I1909" s="220" t="e">
        <f>IF(G1908=BJB!#REF!,I1908+1,1)</f>
        <v>#REF!</v>
      </c>
      <c r="J1909" s="912" t="s">
        <v>21985</v>
      </c>
      <c r="K1909" s="121" t="s">
        <v>7803</v>
      </c>
      <c r="L1909" s="104" t="s">
        <v>6477</v>
      </c>
      <c r="M1909" s="104" t="s">
        <v>4999</v>
      </c>
      <c r="N1909" s="120">
        <v>41256</v>
      </c>
      <c r="O1909" s="105">
        <v>250000000</v>
      </c>
      <c r="P1909" s="105" t="s">
        <v>16024</v>
      </c>
      <c r="Q1909" s="120">
        <v>41894</v>
      </c>
      <c r="R1909" s="105">
        <v>206811209</v>
      </c>
      <c r="S1909" s="146" t="s">
        <v>7931</v>
      </c>
      <c r="T1909" s="109">
        <v>42114</v>
      </c>
      <c r="U1909" s="141">
        <v>144767846</v>
      </c>
      <c r="V1909" s="109">
        <v>42114</v>
      </c>
      <c r="W1909" s="141">
        <v>144767846</v>
      </c>
      <c r="X1909" s="141">
        <v>0</v>
      </c>
      <c r="Y1909" s="141">
        <v>0</v>
      </c>
      <c r="Z1909" s="141">
        <v>0</v>
      </c>
      <c r="AA1909" s="114">
        <v>0</v>
      </c>
      <c r="AB1909" s="114"/>
      <c r="AC1909" s="132"/>
      <c r="AD1909" s="141"/>
      <c r="AE1909" s="106">
        <v>0</v>
      </c>
      <c r="AF1909" s="106">
        <v>0</v>
      </c>
      <c r="AG1909" s="106">
        <v>0</v>
      </c>
      <c r="AH1909" s="141"/>
      <c r="AI1909" s="141"/>
      <c r="AJ1909" s="141"/>
      <c r="AK1909" s="141"/>
      <c r="AL1909" s="141"/>
      <c r="AM1909" s="141"/>
      <c r="AN1909" s="114">
        <f t="shared" si="58"/>
        <v>0</v>
      </c>
      <c r="AO1909" s="114">
        <f t="shared" si="59"/>
        <v>144767846</v>
      </c>
      <c r="AP1909" s="114"/>
      <c r="AQ1909" s="114"/>
      <c r="AR1909" s="114"/>
      <c r="AS1909" s="114"/>
    </row>
    <row r="1910" spans="1:46" s="190" customFormat="1" ht="15" customHeight="1" x14ac:dyDescent="0.2">
      <c r="A1910" s="104"/>
      <c r="B1910" s="104">
        <f>VLOOKUP(BJB!$F$9:$F$5599,Ctrl!$B$4:$C$399,2,0)</f>
        <v>40</v>
      </c>
      <c r="C1910" s="104">
        <f>VLOOKUP(BJB!$G$9:$G$5599,Ctrl!$E$4:$F$399,2,0)</f>
        <v>2</v>
      </c>
      <c r="D1910" s="219">
        <v>1</v>
      </c>
      <c r="E1910" s="104" t="str">
        <f>VLOOKUP(BJB!$F$9:$F$5599,Ctrl!$B$4:$D$399,3,0)</f>
        <v>IV</v>
      </c>
      <c r="F1910" s="139" t="s">
        <v>10559</v>
      </c>
      <c r="G1910" s="139" t="s">
        <v>3361</v>
      </c>
      <c r="H1910" s="125"/>
      <c r="I1910" s="220" t="e">
        <f>IF(G1909=BJB!#REF!,I1909+1,1)</f>
        <v>#REF!</v>
      </c>
      <c r="J1910" s="912" t="s">
        <v>21986</v>
      </c>
      <c r="K1910" s="121" t="s">
        <v>5112</v>
      </c>
      <c r="L1910" s="104" t="s">
        <v>6477</v>
      </c>
      <c r="M1910" s="104" t="s">
        <v>7869</v>
      </c>
      <c r="N1910" s="120">
        <v>41283</v>
      </c>
      <c r="O1910" s="105">
        <v>50000000</v>
      </c>
      <c r="P1910" s="105" t="s">
        <v>16025</v>
      </c>
      <c r="Q1910" s="120">
        <v>41991</v>
      </c>
      <c r="R1910" s="105">
        <v>30993964</v>
      </c>
      <c r="S1910" s="146" t="s">
        <v>7932</v>
      </c>
      <c r="T1910" s="109">
        <v>42114</v>
      </c>
      <c r="U1910" s="141">
        <v>21695775</v>
      </c>
      <c r="V1910" s="109">
        <v>42114</v>
      </c>
      <c r="W1910" s="141">
        <v>21695775</v>
      </c>
      <c r="X1910" s="141">
        <v>0</v>
      </c>
      <c r="Y1910" s="141">
        <v>0</v>
      </c>
      <c r="Z1910" s="141">
        <v>0</v>
      </c>
      <c r="AA1910" s="114">
        <v>0</v>
      </c>
      <c r="AB1910" s="114"/>
      <c r="AC1910" s="132"/>
      <c r="AD1910" s="141"/>
      <c r="AE1910" s="106">
        <v>0</v>
      </c>
      <c r="AF1910" s="106">
        <v>0</v>
      </c>
      <c r="AG1910" s="106">
        <v>0</v>
      </c>
      <c r="AH1910" s="141"/>
      <c r="AI1910" s="141"/>
      <c r="AJ1910" s="141"/>
      <c r="AK1910" s="141"/>
      <c r="AL1910" s="141"/>
      <c r="AM1910" s="141"/>
      <c r="AN1910" s="114">
        <f t="shared" si="58"/>
        <v>0</v>
      </c>
      <c r="AO1910" s="114">
        <f t="shared" si="59"/>
        <v>21695775</v>
      </c>
      <c r="AP1910" s="114"/>
      <c r="AQ1910" s="114"/>
      <c r="AR1910" s="114"/>
      <c r="AS1910" s="114"/>
    </row>
    <row r="1911" spans="1:46" s="190" customFormat="1" ht="15" customHeight="1" x14ac:dyDescent="0.2">
      <c r="A1911" s="104"/>
      <c r="B1911" s="104">
        <f>VLOOKUP(BJB!$F$9:$F$5599,Ctrl!$B$4:$C$399,2,0)</f>
        <v>40</v>
      </c>
      <c r="C1911" s="104">
        <f>VLOOKUP(BJB!$G$9:$G$5599,Ctrl!$E$4:$F$399,2,0)</f>
        <v>2</v>
      </c>
      <c r="D1911" s="219">
        <v>1</v>
      </c>
      <c r="E1911" s="104" t="str">
        <f>VLOOKUP(BJB!$F$9:$F$5599,Ctrl!$B$4:$D$399,3,0)</f>
        <v>IV</v>
      </c>
      <c r="F1911" s="139" t="s">
        <v>10559</v>
      </c>
      <c r="G1911" s="139" t="s">
        <v>3361</v>
      </c>
      <c r="H1911" s="231" t="s">
        <v>17699</v>
      </c>
      <c r="I1911" s="220" t="e">
        <f>IF(G1910=BJB!#REF!,I1910+1,1)</f>
        <v>#REF!</v>
      </c>
      <c r="J1911" s="891" t="s">
        <v>18347</v>
      </c>
      <c r="K1911" s="121" t="s">
        <v>7834</v>
      </c>
      <c r="L1911" s="104" t="s">
        <v>6477</v>
      </c>
      <c r="M1911" s="104" t="s">
        <v>6242</v>
      </c>
      <c r="N1911" s="120">
        <v>41162</v>
      </c>
      <c r="O1911" s="105">
        <v>200000000</v>
      </c>
      <c r="P1911" s="105" t="s">
        <v>16019</v>
      </c>
      <c r="Q1911" s="120">
        <v>41744</v>
      </c>
      <c r="R1911" s="105">
        <v>186135542</v>
      </c>
      <c r="S1911" s="146" t="s">
        <v>7952</v>
      </c>
      <c r="T1911" s="109">
        <v>42114</v>
      </c>
      <c r="U1911" s="141">
        <v>130294879</v>
      </c>
      <c r="V1911" s="109">
        <v>42114</v>
      </c>
      <c r="W1911" s="141">
        <v>130294879</v>
      </c>
      <c r="X1911" s="141">
        <v>0</v>
      </c>
      <c r="Y1911" s="141">
        <v>0</v>
      </c>
      <c r="Z1911" s="141">
        <v>0</v>
      </c>
      <c r="AA1911" s="114">
        <v>0</v>
      </c>
      <c r="AB1911" s="114">
        <v>386874</v>
      </c>
      <c r="AC1911" s="132"/>
      <c r="AD1911" s="141"/>
      <c r="AE1911" s="106">
        <v>391418</v>
      </c>
      <c r="AF1911" s="106">
        <v>0</v>
      </c>
      <c r="AG1911" s="106">
        <v>0</v>
      </c>
      <c r="AH1911" s="141"/>
      <c r="AI1911" s="141"/>
      <c r="AJ1911" s="141"/>
      <c r="AK1911" s="141"/>
      <c r="AL1911" s="141"/>
      <c r="AM1911" s="141"/>
      <c r="AN1911" s="114">
        <f t="shared" si="58"/>
        <v>778292</v>
      </c>
      <c r="AO1911" s="114">
        <f t="shared" si="59"/>
        <v>129516587</v>
      </c>
      <c r="AP1911" s="114"/>
      <c r="AQ1911" s="114"/>
      <c r="AR1911" s="114"/>
      <c r="AS1911" s="114"/>
    </row>
    <row r="1912" spans="1:46" s="190" customFormat="1" ht="15" customHeight="1" x14ac:dyDescent="0.2">
      <c r="A1912" s="104"/>
      <c r="B1912" s="104">
        <f>VLOOKUP(BJB!$F$9:$F$5599,Ctrl!$B$4:$C$399,2,0)</f>
        <v>40</v>
      </c>
      <c r="C1912" s="104">
        <f>VLOOKUP(BJB!$G$9:$G$5599,Ctrl!$E$4:$F$399,2,0)</f>
        <v>2</v>
      </c>
      <c r="D1912" s="219">
        <v>1</v>
      </c>
      <c r="E1912" s="104" t="str">
        <f>VLOOKUP(BJB!$F$9:$F$5599,Ctrl!$B$4:$D$399,3,0)</f>
        <v>IV</v>
      </c>
      <c r="F1912" s="139" t="s">
        <v>10559</v>
      </c>
      <c r="G1912" s="139" t="s">
        <v>3361</v>
      </c>
      <c r="H1912" s="231" t="s">
        <v>19292</v>
      </c>
      <c r="I1912" s="220" t="e">
        <f>IF(G1911=BJB!#REF!,I1911+1,1)</f>
        <v>#REF!</v>
      </c>
      <c r="J1912" s="891" t="s">
        <v>18348</v>
      </c>
      <c r="K1912" s="121" t="s">
        <v>8111</v>
      </c>
      <c r="L1912" s="104" t="s">
        <v>6477</v>
      </c>
      <c r="M1912" s="104" t="s">
        <v>6242</v>
      </c>
      <c r="N1912" s="120">
        <v>41162</v>
      </c>
      <c r="O1912" s="105">
        <v>100000000</v>
      </c>
      <c r="P1912" s="105" t="s">
        <v>16026</v>
      </c>
      <c r="Q1912" s="120">
        <v>42115</v>
      </c>
      <c r="R1912" s="105">
        <v>30952518</v>
      </c>
      <c r="S1912" s="146" t="s">
        <v>8257</v>
      </c>
      <c r="T1912" s="109">
        <v>42152</v>
      </c>
      <c r="U1912" s="141">
        <v>21666343</v>
      </c>
      <c r="V1912" s="109">
        <v>42152</v>
      </c>
      <c r="W1912" s="141">
        <v>21666343</v>
      </c>
      <c r="X1912" s="141">
        <v>0</v>
      </c>
      <c r="Y1912" s="141">
        <v>0</v>
      </c>
      <c r="Z1912" s="141">
        <v>0</v>
      </c>
      <c r="AA1912" s="114">
        <v>612</v>
      </c>
      <c r="AB1912" s="114"/>
      <c r="AC1912" s="132">
        <v>4660431</v>
      </c>
      <c r="AD1912" s="141"/>
      <c r="AE1912" s="106">
        <v>0</v>
      </c>
      <c r="AF1912" s="106">
        <v>2329232</v>
      </c>
      <c r="AG1912" s="106">
        <v>0</v>
      </c>
      <c r="AH1912" s="106"/>
      <c r="AI1912" s="106"/>
      <c r="AJ1912" s="106"/>
      <c r="AK1912" s="106"/>
      <c r="AL1912" s="106"/>
      <c r="AM1912" s="106"/>
      <c r="AN1912" s="114">
        <f t="shared" si="58"/>
        <v>6990275</v>
      </c>
      <c r="AO1912" s="114">
        <f t="shared" si="59"/>
        <v>14676068</v>
      </c>
      <c r="AP1912" s="114"/>
      <c r="AQ1912" s="114"/>
      <c r="AR1912" s="114"/>
      <c r="AS1912" s="114"/>
    </row>
    <row r="1913" spans="1:46" s="190" customFormat="1" ht="15" customHeight="1" x14ac:dyDescent="0.2">
      <c r="A1913" s="104"/>
      <c r="B1913" s="104">
        <f>VLOOKUP(BJB!$F$9:$F$5599,Ctrl!$B$4:$C$399,2,0)</f>
        <v>40</v>
      </c>
      <c r="C1913" s="104">
        <f>VLOOKUP(BJB!$G$9:$G$5599,Ctrl!$E$4:$F$399,2,0)</f>
        <v>2</v>
      </c>
      <c r="D1913" s="219">
        <v>1</v>
      </c>
      <c r="E1913" s="104" t="str">
        <f>VLOOKUP(BJB!$F$9:$F$5599,Ctrl!$B$4:$D$399,3,0)</f>
        <v>IV</v>
      </c>
      <c r="F1913" s="139" t="s">
        <v>10559</v>
      </c>
      <c r="G1913" s="139" t="s">
        <v>3361</v>
      </c>
      <c r="H1913" s="125"/>
      <c r="I1913" s="220" t="e">
        <f>IF(G1912=BJB!#REF!,I1912+1,1)</f>
        <v>#REF!</v>
      </c>
      <c r="J1913" s="912" t="s">
        <v>21987</v>
      </c>
      <c r="K1913" s="121" t="s">
        <v>8112</v>
      </c>
      <c r="L1913" s="104" t="s">
        <v>6477</v>
      </c>
      <c r="M1913" s="104" t="s">
        <v>8177</v>
      </c>
      <c r="N1913" s="120">
        <v>41372</v>
      </c>
      <c r="O1913" s="105">
        <v>80000000</v>
      </c>
      <c r="P1913" s="105" t="s">
        <v>16027</v>
      </c>
      <c r="Q1913" s="120">
        <v>42115</v>
      </c>
      <c r="R1913" s="105">
        <v>51057681</v>
      </c>
      <c r="S1913" s="146" t="s">
        <v>8257</v>
      </c>
      <c r="T1913" s="109">
        <v>42152</v>
      </c>
      <c r="U1913" s="141">
        <v>35740377</v>
      </c>
      <c r="V1913" s="109">
        <v>42152</v>
      </c>
      <c r="W1913" s="141">
        <v>35740377</v>
      </c>
      <c r="X1913" s="141">
        <v>0</v>
      </c>
      <c r="Y1913" s="141">
        <v>0</v>
      </c>
      <c r="Z1913" s="141">
        <v>0</v>
      </c>
      <c r="AA1913" s="114">
        <v>35740377</v>
      </c>
      <c r="AB1913" s="114"/>
      <c r="AC1913" s="132"/>
      <c r="AD1913" s="141"/>
      <c r="AE1913" s="106">
        <v>0</v>
      </c>
      <c r="AF1913" s="106">
        <v>0</v>
      </c>
      <c r="AG1913" s="106">
        <v>0</v>
      </c>
      <c r="AH1913" s="106"/>
      <c r="AI1913" s="106"/>
      <c r="AJ1913" s="106"/>
      <c r="AK1913" s="106"/>
      <c r="AL1913" s="106"/>
      <c r="AM1913" s="106"/>
      <c r="AN1913" s="114">
        <f t="shared" si="58"/>
        <v>35740377</v>
      </c>
      <c r="AO1913" s="114">
        <f t="shared" si="59"/>
        <v>0</v>
      </c>
      <c r="AP1913" s="114"/>
      <c r="AQ1913" s="114"/>
      <c r="AR1913" s="114"/>
      <c r="AS1913" s="114"/>
    </row>
    <row r="1914" spans="1:46" s="191" customFormat="1" ht="15" customHeight="1" x14ac:dyDescent="0.2">
      <c r="A1914" s="104"/>
      <c r="B1914" s="104">
        <f>VLOOKUP(BJB!$F$9:$F$5599,Ctrl!$B$4:$C$399,2,0)</f>
        <v>40</v>
      </c>
      <c r="C1914" s="104">
        <f>VLOOKUP(BJB!$G$9:$G$5599,Ctrl!$E$4:$F$399,2,0)</f>
        <v>2</v>
      </c>
      <c r="D1914" s="219">
        <v>1</v>
      </c>
      <c r="E1914" s="104" t="str">
        <f>VLOOKUP(BJB!$F$9:$F$5599,Ctrl!$B$4:$D$399,3,0)</f>
        <v>IV</v>
      </c>
      <c r="F1914" s="139" t="s">
        <v>10559</v>
      </c>
      <c r="G1914" s="139" t="s">
        <v>3361</v>
      </c>
      <c r="H1914" s="125" t="s">
        <v>8523</v>
      </c>
      <c r="I1914" s="220" t="e">
        <f>IF(G1913=BJB!#REF!,I1913+1,1)</f>
        <v>#REF!</v>
      </c>
      <c r="J1914" s="891" t="s">
        <v>18349</v>
      </c>
      <c r="K1914" s="121" t="s">
        <v>311</v>
      </c>
      <c r="L1914" s="104" t="s">
        <v>6477</v>
      </c>
      <c r="M1914" s="104" t="s">
        <v>5054</v>
      </c>
      <c r="N1914" s="120">
        <v>41333</v>
      </c>
      <c r="O1914" s="105">
        <v>50000000</v>
      </c>
      <c r="P1914" s="105" t="s">
        <v>16028</v>
      </c>
      <c r="Q1914" s="120">
        <v>42115</v>
      </c>
      <c r="R1914" s="105">
        <v>32595785</v>
      </c>
      <c r="S1914" s="146" t="s">
        <v>8258</v>
      </c>
      <c r="T1914" s="109">
        <v>42151</v>
      </c>
      <c r="U1914" s="141">
        <v>22817050</v>
      </c>
      <c r="V1914" s="109">
        <v>42151</v>
      </c>
      <c r="W1914" s="141">
        <v>22817050</v>
      </c>
      <c r="X1914" s="141">
        <v>0</v>
      </c>
      <c r="Y1914" s="141">
        <v>0</v>
      </c>
      <c r="Z1914" s="141">
        <v>0</v>
      </c>
      <c r="AA1914" s="226">
        <v>6495070</v>
      </c>
      <c r="AB1914" s="114"/>
      <c r="AC1914" s="132"/>
      <c r="AD1914" s="141">
        <v>16321981</v>
      </c>
      <c r="AE1914" s="106">
        <v>0</v>
      </c>
      <c r="AF1914" s="106">
        <v>0</v>
      </c>
      <c r="AG1914" s="106">
        <v>0</v>
      </c>
      <c r="AH1914" s="106"/>
      <c r="AI1914" s="106"/>
      <c r="AJ1914" s="106"/>
      <c r="AK1914" s="106"/>
      <c r="AL1914" s="106"/>
      <c r="AM1914" s="106"/>
      <c r="AN1914" s="114">
        <f t="shared" si="58"/>
        <v>22817051</v>
      </c>
      <c r="AO1914" s="114">
        <f t="shared" si="59"/>
        <v>0</v>
      </c>
      <c r="AP1914" s="114"/>
      <c r="AQ1914" s="114"/>
      <c r="AR1914" s="114"/>
      <c r="AS1914" s="114"/>
      <c r="AT1914" s="190"/>
    </row>
    <row r="1915" spans="1:46" s="190" customFormat="1" ht="15" customHeight="1" x14ac:dyDescent="0.2">
      <c r="A1915" s="104"/>
      <c r="B1915" s="104">
        <f>VLOOKUP(BJB!$F$9:$F$5599,Ctrl!$B$4:$C$399,2,0)</f>
        <v>40</v>
      </c>
      <c r="C1915" s="104">
        <f>VLOOKUP(BJB!$G$9:$G$5599,Ctrl!$E$4:$F$399,2,0)</f>
        <v>2</v>
      </c>
      <c r="D1915" s="219">
        <v>1</v>
      </c>
      <c r="E1915" s="104" t="str">
        <f>VLOOKUP(BJB!$F$9:$F$5599,Ctrl!$B$4:$D$399,3,0)</f>
        <v>IV</v>
      </c>
      <c r="F1915" s="139" t="s">
        <v>10559</v>
      </c>
      <c r="G1915" s="139" t="s">
        <v>3361</v>
      </c>
      <c r="H1915" s="125"/>
      <c r="I1915" s="220" t="e">
        <f>IF(G1914=BJB!#REF!,I1914+1,1)</f>
        <v>#REF!</v>
      </c>
      <c r="J1915" s="912" t="s">
        <v>21988</v>
      </c>
      <c r="K1915" s="121" t="s">
        <v>8114</v>
      </c>
      <c r="L1915" s="104" t="s">
        <v>6477</v>
      </c>
      <c r="M1915" s="104" t="s">
        <v>5054</v>
      </c>
      <c r="N1915" s="120">
        <v>41333</v>
      </c>
      <c r="O1915" s="105">
        <v>25000000</v>
      </c>
      <c r="P1915" s="105" t="s">
        <v>16029</v>
      </c>
      <c r="Q1915" s="120">
        <v>42114</v>
      </c>
      <c r="R1915" s="105">
        <v>16245628</v>
      </c>
      <c r="S1915" s="146" t="s">
        <v>8258</v>
      </c>
      <c r="T1915" s="109">
        <v>42151</v>
      </c>
      <c r="U1915" s="141">
        <v>11371940</v>
      </c>
      <c r="V1915" s="109">
        <v>42151</v>
      </c>
      <c r="W1915" s="141">
        <v>11371940</v>
      </c>
      <c r="X1915" s="141">
        <v>0</v>
      </c>
      <c r="Y1915" s="141">
        <v>0</v>
      </c>
      <c r="Z1915" s="141">
        <v>0</v>
      </c>
      <c r="AA1915" s="114">
        <v>0</v>
      </c>
      <c r="AB1915" s="114"/>
      <c r="AC1915" s="132"/>
      <c r="AD1915" s="141"/>
      <c r="AE1915" s="106">
        <v>0</v>
      </c>
      <c r="AF1915" s="106">
        <v>0</v>
      </c>
      <c r="AG1915" s="106">
        <v>0</v>
      </c>
      <c r="AH1915" s="106"/>
      <c r="AI1915" s="106"/>
      <c r="AJ1915" s="106"/>
      <c r="AK1915" s="106"/>
      <c r="AL1915" s="106"/>
      <c r="AM1915" s="106"/>
      <c r="AN1915" s="114">
        <f t="shared" si="58"/>
        <v>0</v>
      </c>
      <c r="AO1915" s="114">
        <f t="shared" si="59"/>
        <v>11371940</v>
      </c>
      <c r="AP1915" s="114"/>
      <c r="AQ1915" s="114"/>
      <c r="AR1915" s="114"/>
      <c r="AS1915" s="114"/>
    </row>
    <row r="1916" spans="1:46" s="190" customFormat="1" ht="15" customHeight="1" x14ac:dyDescent="0.2">
      <c r="A1916" s="104"/>
      <c r="B1916" s="104">
        <f>VLOOKUP(BJB!$F$9:$F$5599,Ctrl!$B$4:$C$399,2,0)</f>
        <v>40</v>
      </c>
      <c r="C1916" s="104">
        <f>VLOOKUP(BJB!$G$9:$G$5599,Ctrl!$E$4:$F$399,2,0)</f>
        <v>2</v>
      </c>
      <c r="D1916" s="219">
        <v>1</v>
      </c>
      <c r="E1916" s="104" t="str">
        <f>VLOOKUP(BJB!$F$9:$F$5599,Ctrl!$B$4:$D$399,3,0)</f>
        <v>IV</v>
      </c>
      <c r="F1916" s="139" t="s">
        <v>10559</v>
      </c>
      <c r="G1916" s="139" t="s">
        <v>3361</v>
      </c>
      <c r="H1916" s="125" t="s">
        <v>8524</v>
      </c>
      <c r="I1916" s="220" t="e">
        <f>IF(G1915=BJB!#REF!,I1915+1,1)</f>
        <v>#REF!</v>
      </c>
      <c r="J1916" s="912" t="s">
        <v>21989</v>
      </c>
      <c r="K1916" s="121" t="s">
        <v>8115</v>
      </c>
      <c r="L1916" s="104" t="s">
        <v>6477</v>
      </c>
      <c r="M1916" s="104" t="s">
        <v>8177</v>
      </c>
      <c r="N1916" s="120">
        <v>41372</v>
      </c>
      <c r="O1916" s="105">
        <v>50000000</v>
      </c>
      <c r="P1916" s="105" t="s">
        <v>16030</v>
      </c>
      <c r="Q1916" s="120">
        <v>42111</v>
      </c>
      <c r="R1916" s="105">
        <v>12789339</v>
      </c>
      <c r="S1916" s="146" t="s">
        <v>8258</v>
      </c>
      <c r="T1916" s="109">
        <v>42151</v>
      </c>
      <c r="U1916" s="141">
        <v>8952537</v>
      </c>
      <c r="V1916" s="109">
        <v>42151</v>
      </c>
      <c r="W1916" s="141">
        <v>8952537</v>
      </c>
      <c r="X1916" s="141">
        <v>0</v>
      </c>
      <c r="Y1916" s="141">
        <v>0</v>
      </c>
      <c r="Z1916" s="141">
        <v>0</v>
      </c>
      <c r="AA1916" s="114">
        <v>8959969</v>
      </c>
      <c r="AB1916" s="114"/>
      <c r="AC1916" s="132"/>
      <c r="AD1916" s="141"/>
      <c r="AE1916" s="106">
        <v>0</v>
      </c>
      <c r="AF1916" s="106">
        <v>0</v>
      </c>
      <c r="AG1916" s="106">
        <v>0</v>
      </c>
      <c r="AH1916" s="222"/>
      <c r="AI1916" s="106"/>
      <c r="AJ1916" s="106"/>
      <c r="AK1916" s="106"/>
      <c r="AL1916" s="106"/>
      <c r="AM1916" s="106"/>
      <c r="AN1916" s="114">
        <f t="shared" si="58"/>
        <v>8959969</v>
      </c>
      <c r="AO1916" s="114">
        <f t="shared" si="59"/>
        <v>0</v>
      </c>
      <c r="AP1916" s="114"/>
      <c r="AQ1916" s="114"/>
      <c r="AR1916" s="114"/>
      <c r="AS1916" s="114"/>
    </row>
    <row r="1917" spans="1:46" s="190" customFormat="1" ht="15" customHeight="1" x14ac:dyDescent="0.2">
      <c r="A1917" s="104"/>
      <c r="B1917" s="104">
        <f>VLOOKUP(BJB!$F$9:$F$5599,Ctrl!$B$4:$C$399,2,0)</f>
        <v>40</v>
      </c>
      <c r="C1917" s="104">
        <f>VLOOKUP(BJB!$G$9:$G$5599,Ctrl!$E$4:$F$399,2,0)</f>
        <v>2</v>
      </c>
      <c r="D1917" s="219">
        <v>1</v>
      </c>
      <c r="E1917" s="104" t="str">
        <f>VLOOKUP(BJB!$F$9:$F$5599,Ctrl!$B$4:$D$399,3,0)</f>
        <v>IV</v>
      </c>
      <c r="F1917" s="139" t="s">
        <v>10559</v>
      </c>
      <c r="G1917" s="139" t="s">
        <v>3361</v>
      </c>
      <c r="H1917" s="125" t="s">
        <v>8527</v>
      </c>
      <c r="I1917" s="220" t="e">
        <f>IF(G1916=BJB!#REF!,I1916+1,1)</f>
        <v>#REF!</v>
      </c>
      <c r="J1917" s="912" t="s">
        <v>21990</v>
      </c>
      <c r="K1917" s="121" t="s">
        <v>8116</v>
      </c>
      <c r="L1917" s="104" t="s">
        <v>6477</v>
      </c>
      <c r="M1917" s="104" t="s">
        <v>7869</v>
      </c>
      <c r="N1917" s="120">
        <v>41283</v>
      </c>
      <c r="O1917" s="105">
        <v>250000000</v>
      </c>
      <c r="P1917" s="105" t="s">
        <v>16031</v>
      </c>
      <c r="Q1917" s="120">
        <v>42083</v>
      </c>
      <c r="R1917" s="105">
        <v>147466740</v>
      </c>
      <c r="S1917" s="146" t="s">
        <v>8258</v>
      </c>
      <c r="T1917" s="109">
        <v>42151</v>
      </c>
      <c r="U1917" s="141">
        <v>101549266</v>
      </c>
      <c r="V1917" s="109">
        <v>42151</v>
      </c>
      <c r="W1917" s="141">
        <v>101549266</v>
      </c>
      <c r="X1917" s="141">
        <v>0</v>
      </c>
      <c r="Y1917" s="141">
        <v>0</v>
      </c>
      <c r="Z1917" s="141">
        <v>0</v>
      </c>
      <c r="AA1917" s="114">
        <v>23106672</v>
      </c>
      <c r="AB1917" s="114"/>
      <c r="AC1917" s="132"/>
      <c r="AD1917" s="141"/>
      <c r="AE1917" s="106">
        <v>0</v>
      </c>
      <c r="AF1917" s="106">
        <v>0</v>
      </c>
      <c r="AG1917" s="106">
        <v>0</v>
      </c>
      <c r="AH1917" s="106"/>
      <c r="AI1917" s="106"/>
      <c r="AJ1917" s="106"/>
      <c r="AK1917" s="106"/>
      <c r="AL1917" s="106"/>
      <c r="AM1917" s="106"/>
      <c r="AN1917" s="114">
        <f t="shared" si="58"/>
        <v>23106672</v>
      </c>
      <c r="AO1917" s="114">
        <f t="shared" si="59"/>
        <v>78442594</v>
      </c>
      <c r="AP1917" s="114"/>
      <c r="AQ1917" s="114"/>
      <c r="AR1917" s="114"/>
      <c r="AS1917" s="114"/>
    </row>
    <row r="1918" spans="1:46" s="190" customFormat="1" ht="15" customHeight="1" x14ac:dyDescent="0.2">
      <c r="A1918" s="104"/>
      <c r="B1918" s="104">
        <f>VLOOKUP(BJB!$F$9:$F$5599,Ctrl!$B$4:$C$399,2,0)</f>
        <v>40</v>
      </c>
      <c r="C1918" s="104">
        <f>VLOOKUP(BJB!$G$9:$G$5599,Ctrl!$E$4:$F$399,2,0)</f>
        <v>2</v>
      </c>
      <c r="D1918" s="219">
        <v>1</v>
      </c>
      <c r="E1918" s="104" t="str">
        <f>VLOOKUP(BJB!$F$9:$F$5599,Ctrl!$B$4:$D$399,3,0)</f>
        <v>IV</v>
      </c>
      <c r="F1918" s="139" t="s">
        <v>10559</v>
      </c>
      <c r="G1918" s="139" t="s">
        <v>3361</v>
      </c>
      <c r="H1918" s="125"/>
      <c r="I1918" s="220" t="e">
        <f>IF(G1917=BJB!#REF!,I1917+1,1)</f>
        <v>#REF!</v>
      </c>
      <c r="J1918" s="912" t="s">
        <v>21991</v>
      </c>
      <c r="K1918" s="121" t="s">
        <v>2919</v>
      </c>
      <c r="L1918" s="104" t="s">
        <v>6477</v>
      </c>
      <c r="M1918" s="104" t="s">
        <v>8178</v>
      </c>
      <c r="N1918" s="120">
        <v>41129</v>
      </c>
      <c r="O1918" s="105">
        <v>150000000</v>
      </c>
      <c r="P1918" s="105" t="s">
        <v>16032</v>
      </c>
      <c r="Q1918" s="120">
        <v>42083</v>
      </c>
      <c r="R1918" s="105">
        <v>69148542</v>
      </c>
      <c r="S1918" s="146" t="s">
        <v>8258</v>
      </c>
      <c r="T1918" s="109">
        <v>42151</v>
      </c>
      <c r="U1918" s="141">
        <v>48403979</v>
      </c>
      <c r="V1918" s="109">
        <v>42151</v>
      </c>
      <c r="W1918" s="141">
        <v>48403979</v>
      </c>
      <c r="X1918" s="141">
        <v>0</v>
      </c>
      <c r="Y1918" s="141">
        <v>0</v>
      </c>
      <c r="Z1918" s="141">
        <v>0</v>
      </c>
      <c r="AA1918" s="114">
        <v>0</v>
      </c>
      <c r="AB1918" s="114"/>
      <c r="AC1918" s="132"/>
      <c r="AD1918" s="141"/>
      <c r="AE1918" s="106">
        <v>0</v>
      </c>
      <c r="AF1918" s="106">
        <v>0</v>
      </c>
      <c r="AG1918" s="106">
        <v>0</v>
      </c>
      <c r="AH1918" s="106"/>
      <c r="AI1918" s="106"/>
      <c r="AJ1918" s="106"/>
      <c r="AK1918" s="106"/>
      <c r="AL1918" s="106"/>
      <c r="AM1918" s="106"/>
      <c r="AN1918" s="114">
        <f t="shared" si="58"/>
        <v>0</v>
      </c>
      <c r="AO1918" s="114">
        <f t="shared" si="59"/>
        <v>48403979</v>
      </c>
      <c r="AP1918" s="114"/>
      <c r="AQ1918" s="114"/>
      <c r="AR1918" s="114"/>
      <c r="AS1918" s="114"/>
    </row>
    <row r="1919" spans="1:46" s="190" customFormat="1" ht="15" customHeight="1" x14ac:dyDescent="0.2">
      <c r="A1919" s="104"/>
      <c r="B1919" s="104">
        <f>VLOOKUP(BJB!$F$9:$F$5599,Ctrl!$B$4:$C$399,2,0)</f>
        <v>40</v>
      </c>
      <c r="C1919" s="104">
        <f>VLOOKUP(BJB!$G$9:$G$5599,Ctrl!$E$4:$F$399,2,0)</f>
        <v>2</v>
      </c>
      <c r="D1919" s="219">
        <v>1</v>
      </c>
      <c r="E1919" s="104" t="str">
        <f>VLOOKUP(BJB!$F$9:$F$5599,Ctrl!$B$4:$D$399,3,0)</f>
        <v>IV</v>
      </c>
      <c r="F1919" s="139" t="s">
        <v>10559</v>
      </c>
      <c r="G1919" s="139" t="s">
        <v>3361</v>
      </c>
      <c r="H1919" s="125">
        <v>1130222000283</v>
      </c>
      <c r="I1919" s="220" t="e">
        <f>IF(G1918=BJB!#REF!,I1918+1,1)</f>
        <v>#REF!</v>
      </c>
      <c r="J1919" s="912" t="s">
        <v>21992</v>
      </c>
      <c r="K1919" s="121" t="s">
        <v>10907</v>
      </c>
      <c r="L1919" s="104" t="s">
        <v>6477</v>
      </c>
      <c r="M1919" s="104" t="s">
        <v>8177</v>
      </c>
      <c r="N1919" s="120">
        <v>41372</v>
      </c>
      <c r="O1919" s="105">
        <v>250000000</v>
      </c>
      <c r="P1919" s="105" t="s">
        <v>16033</v>
      </c>
      <c r="Q1919" s="120">
        <v>42083</v>
      </c>
      <c r="R1919" s="105">
        <v>153427744</v>
      </c>
      <c r="S1919" s="146" t="s">
        <v>8335</v>
      </c>
      <c r="T1919" s="109">
        <v>42184</v>
      </c>
      <c r="U1919" s="141">
        <v>107399421</v>
      </c>
      <c r="V1919" s="109">
        <v>42184</v>
      </c>
      <c r="W1919" s="141">
        <v>107399421</v>
      </c>
      <c r="X1919" s="141">
        <v>0</v>
      </c>
      <c r="Y1919" s="141">
        <v>0</v>
      </c>
      <c r="Z1919" s="141">
        <v>0</v>
      </c>
      <c r="AA1919" s="226">
        <v>882367</v>
      </c>
      <c r="AB1919" s="114"/>
      <c r="AC1919" s="132"/>
      <c r="AD1919" s="141"/>
      <c r="AE1919" s="106">
        <v>0</v>
      </c>
      <c r="AF1919" s="106">
        <v>0</v>
      </c>
      <c r="AG1919" s="106">
        <v>0</v>
      </c>
      <c r="AH1919" s="106"/>
      <c r="AI1919" s="106"/>
      <c r="AJ1919" s="106"/>
      <c r="AK1919" s="106"/>
      <c r="AL1919" s="106"/>
      <c r="AM1919" s="106"/>
      <c r="AN1919" s="114">
        <f t="shared" si="58"/>
        <v>882367</v>
      </c>
      <c r="AO1919" s="114">
        <f t="shared" si="59"/>
        <v>106517054</v>
      </c>
      <c r="AP1919" s="114"/>
      <c r="AQ1919" s="114"/>
      <c r="AR1919" s="114"/>
      <c r="AS1919" s="114"/>
    </row>
    <row r="1920" spans="1:46" s="190" customFormat="1" ht="15" customHeight="1" x14ac:dyDescent="0.2">
      <c r="A1920" s="104"/>
      <c r="B1920" s="104">
        <f>VLOOKUP(BJB!$F$9:$F$5599,Ctrl!$B$4:$C$399,2,0)</f>
        <v>40</v>
      </c>
      <c r="C1920" s="104">
        <f>VLOOKUP(BJB!$G$9:$G$5599,Ctrl!$E$4:$F$399,2,0)</f>
        <v>2</v>
      </c>
      <c r="D1920" s="219">
        <v>1</v>
      </c>
      <c r="E1920" s="104" t="str">
        <f>VLOOKUP(BJB!$F$9:$F$5599,Ctrl!$B$4:$D$399,3,0)</f>
        <v>IV</v>
      </c>
      <c r="F1920" s="139" t="s">
        <v>10559</v>
      </c>
      <c r="G1920" s="139" t="s">
        <v>3361</v>
      </c>
      <c r="H1920" s="125">
        <v>1110811000921</v>
      </c>
      <c r="I1920" s="220" t="e">
        <f>IF(G1919=BJB!#REF!,I1919+1,1)</f>
        <v>#REF!</v>
      </c>
      <c r="J1920" s="912" t="s">
        <v>21993</v>
      </c>
      <c r="K1920" s="121" t="s">
        <v>6463</v>
      </c>
      <c r="L1920" s="104" t="s">
        <v>6477</v>
      </c>
      <c r="M1920" s="104" t="s">
        <v>6488</v>
      </c>
      <c r="N1920" s="120">
        <v>40798</v>
      </c>
      <c r="O1920" s="107">
        <v>35000000</v>
      </c>
      <c r="P1920" s="105" t="s">
        <v>16034</v>
      </c>
      <c r="Q1920" s="120">
        <v>42031</v>
      </c>
      <c r="R1920" s="105">
        <v>4322764</v>
      </c>
      <c r="S1920" s="146" t="s">
        <v>6516</v>
      </c>
      <c r="T1920" s="109">
        <v>42060</v>
      </c>
      <c r="U1920" s="118">
        <v>2722227</v>
      </c>
      <c r="V1920" s="109">
        <v>42060</v>
      </c>
      <c r="W1920" s="141">
        <v>2722227</v>
      </c>
      <c r="X1920" s="141">
        <v>0</v>
      </c>
      <c r="Y1920" s="141">
        <v>0</v>
      </c>
      <c r="Z1920" s="141">
        <v>0</v>
      </c>
      <c r="AA1920" s="223">
        <v>670862</v>
      </c>
      <c r="AB1920" s="223"/>
      <c r="AC1920" s="132"/>
      <c r="AD1920" s="141"/>
      <c r="AE1920" s="106">
        <v>0</v>
      </c>
      <c r="AF1920" s="106">
        <v>0</v>
      </c>
      <c r="AG1920" s="106">
        <v>0</v>
      </c>
      <c r="AH1920" s="114"/>
      <c r="AI1920" s="114"/>
      <c r="AJ1920" s="114"/>
      <c r="AK1920" s="114"/>
      <c r="AL1920" s="114"/>
      <c r="AM1920" s="114"/>
      <c r="AN1920" s="114">
        <f t="shared" si="58"/>
        <v>670862</v>
      </c>
      <c r="AO1920" s="114">
        <f t="shared" si="59"/>
        <v>2051365</v>
      </c>
      <c r="AP1920" s="114"/>
      <c r="AQ1920" s="114"/>
      <c r="AR1920" s="114"/>
      <c r="AS1920" s="114"/>
    </row>
    <row r="1921" spans="1:46" s="190" customFormat="1" ht="15" customHeight="1" x14ac:dyDescent="0.2">
      <c r="A1921" s="104"/>
      <c r="B1921" s="104">
        <f>VLOOKUP(BJB!$F$9:$F$5599,Ctrl!$B$4:$C$399,2,0)</f>
        <v>40</v>
      </c>
      <c r="C1921" s="104">
        <f>VLOOKUP(BJB!$G$9:$G$5599,Ctrl!$E$4:$F$399,2,0)</f>
        <v>2</v>
      </c>
      <c r="D1921" s="219">
        <v>1</v>
      </c>
      <c r="E1921" s="104" t="str">
        <f>VLOOKUP(BJB!$F$9:$F$5599,Ctrl!$B$4:$D$399,3,0)</f>
        <v>IV</v>
      </c>
      <c r="F1921" s="139" t="s">
        <v>10559</v>
      </c>
      <c r="G1921" s="139" t="s">
        <v>3361</v>
      </c>
      <c r="H1921" s="125">
        <v>1120810001130</v>
      </c>
      <c r="I1921" s="220" t="e">
        <f>IF(G1920=BJB!#REF!,I1920+1,1)</f>
        <v>#REF!</v>
      </c>
      <c r="J1921" s="912" t="s">
        <v>21994</v>
      </c>
      <c r="K1921" s="121" t="s">
        <v>6464</v>
      </c>
      <c r="L1921" s="104" t="s">
        <v>6477</v>
      </c>
      <c r="M1921" s="104" t="s">
        <v>6489</v>
      </c>
      <c r="N1921" s="120">
        <v>41200</v>
      </c>
      <c r="O1921" s="107">
        <v>150000000</v>
      </c>
      <c r="P1921" s="105" t="s">
        <v>6222</v>
      </c>
      <c r="Q1921" s="120" t="s">
        <v>6222</v>
      </c>
      <c r="R1921" s="890">
        <v>0</v>
      </c>
      <c r="S1921" s="146" t="s">
        <v>6516</v>
      </c>
      <c r="T1921" s="109">
        <v>42060</v>
      </c>
      <c r="U1921" s="118">
        <v>56689168</v>
      </c>
      <c r="V1921" s="109" t="s">
        <v>6222</v>
      </c>
      <c r="W1921" s="141">
        <v>0</v>
      </c>
      <c r="X1921" s="141">
        <v>0</v>
      </c>
      <c r="Y1921" s="141">
        <v>0</v>
      </c>
      <c r="Z1921" s="141">
        <v>0</v>
      </c>
      <c r="AA1921" s="223">
        <v>1002972</v>
      </c>
      <c r="AB1921" s="223"/>
      <c r="AC1921" s="132"/>
      <c r="AD1921" s="141"/>
      <c r="AE1921" s="106">
        <v>0</v>
      </c>
      <c r="AF1921" s="106">
        <v>0</v>
      </c>
      <c r="AG1921" s="106">
        <v>0</v>
      </c>
      <c r="AH1921" s="114"/>
      <c r="AI1921" s="114"/>
      <c r="AJ1921" s="114"/>
      <c r="AK1921" s="114"/>
      <c r="AL1921" s="114"/>
      <c r="AM1921" s="114"/>
      <c r="AN1921" s="114">
        <f t="shared" si="58"/>
        <v>1002972</v>
      </c>
      <c r="AO1921" s="114">
        <f t="shared" si="59"/>
        <v>55686196</v>
      </c>
      <c r="AP1921" s="114"/>
      <c r="AQ1921" s="114"/>
      <c r="AR1921" s="114"/>
      <c r="AS1921" s="114"/>
    </row>
    <row r="1922" spans="1:46" s="190" customFormat="1" ht="15" customHeight="1" x14ac:dyDescent="0.2">
      <c r="A1922" s="104"/>
      <c r="B1922" s="104">
        <f>VLOOKUP(BJB!$F$9:$F$5599,Ctrl!$B$4:$C$399,2,0)</f>
        <v>40</v>
      </c>
      <c r="C1922" s="104">
        <f>VLOOKUP(BJB!$G$9:$G$5599,Ctrl!$E$4:$F$399,2,0)</f>
        <v>2</v>
      </c>
      <c r="D1922" s="219">
        <v>1</v>
      </c>
      <c r="E1922" s="104" t="str">
        <f>VLOOKUP(BJB!$F$9:$F$5599,Ctrl!$B$4:$D$399,3,0)</f>
        <v>IV</v>
      </c>
      <c r="F1922" s="139" t="s">
        <v>10559</v>
      </c>
      <c r="G1922" s="139" t="s">
        <v>3361</v>
      </c>
      <c r="H1922" s="125" t="s">
        <v>6688</v>
      </c>
      <c r="I1922" s="220" t="e">
        <f>IF(G1921=BJB!#REF!,I1921+1,1)</f>
        <v>#REF!</v>
      </c>
      <c r="J1922" s="912" t="s">
        <v>21995</v>
      </c>
      <c r="K1922" s="121" t="s">
        <v>826</v>
      </c>
      <c r="L1922" s="104" t="s">
        <v>6477</v>
      </c>
      <c r="M1922" s="104" t="s">
        <v>6242</v>
      </c>
      <c r="N1922" s="120">
        <v>41162</v>
      </c>
      <c r="O1922" s="107">
        <v>100000000</v>
      </c>
      <c r="P1922" s="105" t="s">
        <v>16035</v>
      </c>
      <c r="Q1922" s="120">
        <v>41492</v>
      </c>
      <c r="R1922" s="105">
        <v>90086149</v>
      </c>
      <c r="S1922" s="146" t="s">
        <v>6262</v>
      </c>
      <c r="T1922" s="109">
        <v>42031</v>
      </c>
      <c r="U1922" s="114">
        <v>64474376</v>
      </c>
      <c r="V1922" s="109">
        <v>42031</v>
      </c>
      <c r="W1922" s="141">
        <v>64474376</v>
      </c>
      <c r="X1922" s="141">
        <v>0</v>
      </c>
      <c r="Y1922" s="141">
        <v>0</v>
      </c>
      <c r="Z1922" s="141">
        <v>0</v>
      </c>
      <c r="AA1922" s="223">
        <v>2978000</v>
      </c>
      <c r="AB1922" s="223"/>
      <c r="AC1922" s="132"/>
      <c r="AD1922" s="141"/>
      <c r="AE1922" s="106">
        <v>0</v>
      </c>
      <c r="AF1922" s="106">
        <v>0</v>
      </c>
      <c r="AG1922" s="106">
        <v>0</v>
      </c>
      <c r="AH1922" s="114"/>
      <c r="AI1922" s="114"/>
      <c r="AJ1922" s="114"/>
      <c r="AK1922" s="114"/>
      <c r="AL1922" s="114"/>
      <c r="AM1922" s="114"/>
      <c r="AN1922" s="114">
        <f t="shared" si="58"/>
        <v>2978000</v>
      </c>
      <c r="AO1922" s="114">
        <f t="shared" si="59"/>
        <v>61496376</v>
      </c>
      <c r="AP1922" s="114"/>
      <c r="AQ1922" s="114"/>
      <c r="AR1922" s="114"/>
      <c r="AS1922" s="114"/>
    </row>
    <row r="1923" spans="1:46" s="190" customFormat="1" ht="15" customHeight="1" x14ac:dyDescent="0.2">
      <c r="A1923" s="104"/>
      <c r="B1923" s="104">
        <f>VLOOKUP(BJB!$F$9:$F$5599,Ctrl!$B$4:$C$399,2,0)</f>
        <v>40</v>
      </c>
      <c r="C1923" s="104">
        <f>VLOOKUP(BJB!$G$9:$G$5599,Ctrl!$E$4:$F$399,2,0)</f>
        <v>2</v>
      </c>
      <c r="D1923" s="219">
        <v>1</v>
      </c>
      <c r="E1923" s="104" t="str">
        <f>VLOOKUP(BJB!$F$9:$F$5599,Ctrl!$B$4:$D$399,3,0)</f>
        <v>IV</v>
      </c>
      <c r="F1923" s="139" t="s">
        <v>10559</v>
      </c>
      <c r="G1923" s="139" t="s">
        <v>8558</v>
      </c>
      <c r="H1923" s="125">
        <v>1121121000544</v>
      </c>
      <c r="I1923" s="220" t="e">
        <f>IF(G1922=BJB!#REF!,I1922+1,1)</f>
        <v>#REF!</v>
      </c>
      <c r="J1923" s="912" t="s">
        <v>21996</v>
      </c>
      <c r="K1923" s="121" t="s">
        <v>10908</v>
      </c>
      <c r="L1923" s="104" t="s">
        <v>6477</v>
      </c>
      <c r="M1923" s="104" t="s">
        <v>4999</v>
      </c>
      <c r="N1923" s="120">
        <v>41256</v>
      </c>
      <c r="O1923" s="105">
        <v>100000000</v>
      </c>
      <c r="P1923" s="105" t="s">
        <v>16036</v>
      </c>
      <c r="Q1923" s="120">
        <v>42188</v>
      </c>
      <c r="R1923" s="105">
        <v>31394499</v>
      </c>
      <c r="S1923" s="146" t="s">
        <v>8579</v>
      </c>
      <c r="T1923" s="109">
        <v>42304</v>
      </c>
      <c r="U1923" s="141">
        <v>21976149</v>
      </c>
      <c r="V1923" s="109">
        <v>42304</v>
      </c>
      <c r="W1923" s="141">
        <v>21976149</v>
      </c>
      <c r="X1923" s="141">
        <v>0</v>
      </c>
      <c r="Y1923" s="141">
        <v>0</v>
      </c>
      <c r="Z1923" s="141">
        <v>0</v>
      </c>
      <c r="AA1923" s="114">
        <v>890212</v>
      </c>
      <c r="AB1923" s="114"/>
      <c r="AC1923" s="132"/>
      <c r="AD1923" s="141"/>
      <c r="AE1923" s="106">
        <v>0</v>
      </c>
      <c r="AF1923" s="106">
        <v>0</v>
      </c>
      <c r="AG1923" s="106">
        <v>0</v>
      </c>
      <c r="AH1923" s="106"/>
      <c r="AI1923" s="106"/>
      <c r="AJ1923" s="106"/>
      <c r="AK1923" s="106"/>
      <c r="AL1923" s="106"/>
      <c r="AM1923" s="106"/>
      <c r="AN1923" s="114">
        <f t="shared" si="58"/>
        <v>890212</v>
      </c>
      <c r="AO1923" s="114">
        <f t="shared" si="59"/>
        <v>21085937</v>
      </c>
      <c r="AP1923" s="114"/>
      <c r="AQ1923" s="114"/>
      <c r="AR1923" s="114"/>
      <c r="AS1923" s="114"/>
    </row>
    <row r="1924" spans="1:46" s="191" customFormat="1" ht="15" customHeight="1" x14ac:dyDescent="0.2">
      <c r="A1924" s="104"/>
      <c r="B1924" s="104">
        <f>VLOOKUP(BJB!$F$9:$F$5599,Ctrl!$B$4:$C$399,2,0)</f>
        <v>40</v>
      </c>
      <c r="C1924" s="104">
        <f>VLOOKUP(BJB!$G$9:$G$5599,Ctrl!$E$4:$F$399,2,0)</f>
        <v>6</v>
      </c>
      <c r="D1924" s="219">
        <v>1</v>
      </c>
      <c r="E1924" s="104" t="str">
        <f>VLOOKUP(BJB!$F$9:$F$5599,Ctrl!$B$4:$D$399,3,0)</f>
        <v>IV</v>
      </c>
      <c r="F1924" s="139" t="s">
        <v>10559</v>
      </c>
      <c r="G1924" s="139" t="s">
        <v>10333</v>
      </c>
      <c r="H1924" s="125"/>
      <c r="I1924" s="220" t="e">
        <f>IF(G1923=BJB!#REF!,I1923+1,1)</f>
        <v>#REF!</v>
      </c>
      <c r="J1924" s="912" t="s">
        <v>21997</v>
      </c>
      <c r="K1924" s="121" t="s">
        <v>7645</v>
      </c>
      <c r="L1924" s="104" t="s">
        <v>6477</v>
      </c>
      <c r="M1924" s="104" t="s">
        <v>3335</v>
      </c>
      <c r="N1924" s="120">
        <v>41162</v>
      </c>
      <c r="O1924" s="105">
        <v>90000000</v>
      </c>
      <c r="P1924" s="105" t="s">
        <v>16037</v>
      </c>
      <c r="Q1924" s="120">
        <v>41450</v>
      </c>
      <c r="R1924" s="105">
        <v>92874209</v>
      </c>
      <c r="S1924" s="146" t="s">
        <v>3326</v>
      </c>
      <c r="T1924" s="120">
        <v>41516</v>
      </c>
      <c r="U1924" s="141">
        <v>63000000</v>
      </c>
      <c r="V1924" s="109">
        <v>41516</v>
      </c>
      <c r="W1924" s="141">
        <v>63000000</v>
      </c>
      <c r="X1924" s="141">
        <v>0</v>
      </c>
      <c r="Y1924" s="141">
        <v>0</v>
      </c>
      <c r="Z1924" s="141">
        <v>0</v>
      </c>
      <c r="AA1924" s="114">
        <v>141750</v>
      </c>
      <c r="AB1924" s="114"/>
      <c r="AC1924" s="132"/>
      <c r="AD1924" s="141"/>
      <c r="AE1924" s="106">
        <v>0</v>
      </c>
      <c r="AF1924" s="106">
        <v>0</v>
      </c>
      <c r="AG1924" s="106">
        <v>0</v>
      </c>
      <c r="AH1924" s="141"/>
      <c r="AI1924" s="141"/>
      <c r="AJ1924" s="141"/>
      <c r="AK1924" s="141"/>
      <c r="AL1924" s="141"/>
      <c r="AM1924" s="141"/>
      <c r="AN1924" s="114">
        <f t="shared" si="58"/>
        <v>141750</v>
      </c>
      <c r="AO1924" s="114">
        <f t="shared" si="59"/>
        <v>62858250</v>
      </c>
      <c r="AP1924" s="114"/>
      <c r="AQ1924" s="114"/>
      <c r="AR1924" s="114"/>
      <c r="AS1924" s="114"/>
      <c r="AT1924" s="190"/>
    </row>
    <row r="1925" spans="1:46" s="190" customFormat="1" ht="15" customHeight="1" x14ac:dyDescent="0.2">
      <c r="A1925" s="104"/>
      <c r="B1925" s="104">
        <f>VLOOKUP(BJB!$F$9:$F$5599,Ctrl!$B$4:$C$399,2,0)</f>
        <v>40</v>
      </c>
      <c r="C1925" s="104">
        <f>VLOOKUP(BJB!$G$9:$G$5599,Ctrl!$E$4:$F$399,2,0)</f>
        <v>6</v>
      </c>
      <c r="D1925" s="219">
        <v>1</v>
      </c>
      <c r="E1925" s="104" t="str">
        <f>VLOOKUP(BJB!$F$9:$F$5599,Ctrl!$B$4:$D$399,3,0)</f>
        <v>IV</v>
      </c>
      <c r="F1925" s="139" t="s">
        <v>10559</v>
      </c>
      <c r="G1925" s="139" t="s">
        <v>10333</v>
      </c>
      <c r="H1925" s="125">
        <v>1120625000692</v>
      </c>
      <c r="I1925" s="220" t="e">
        <f>IF(G1924=BJB!#REF!,I1924+1,1)</f>
        <v>#REF!</v>
      </c>
      <c r="J1925" s="912" t="s">
        <v>21998</v>
      </c>
      <c r="K1925" s="121" t="s">
        <v>1700</v>
      </c>
      <c r="L1925" s="104" t="s">
        <v>6477</v>
      </c>
      <c r="M1925" s="104" t="s">
        <v>3338</v>
      </c>
      <c r="N1925" s="120">
        <v>41129</v>
      </c>
      <c r="O1925" s="107">
        <v>220000000</v>
      </c>
      <c r="P1925" s="105" t="s">
        <v>16038</v>
      </c>
      <c r="Q1925" s="120">
        <v>41450</v>
      </c>
      <c r="R1925" s="105">
        <v>274514903</v>
      </c>
      <c r="S1925" s="146" t="s">
        <v>124</v>
      </c>
      <c r="T1925" s="120">
        <v>41547</v>
      </c>
      <c r="U1925" s="116">
        <v>154000000</v>
      </c>
      <c r="V1925" s="109">
        <v>41540</v>
      </c>
      <c r="W1925" s="141">
        <v>154000000</v>
      </c>
      <c r="X1925" s="141">
        <v>0</v>
      </c>
      <c r="Y1925" s="141">
        <v>0</v>
      </c>
      <c r="Z1925" s="141">
        <v>0</v>
      </c>
      <c r="AA1925" s="114">
        <v>3904618</v>
      </c>
      <c r="AB1925" s="114"/>
      <c r="AC1925" s="132"/>
      <c r="AD1925" s="141"/>
      <c r="AE1925" s="106">
        <v>0</v>
      </c>
      <c r="AF1925" s="106">
        <v>0</v>
      </c>
      <c r="AG1925" s="106">
        <v>0</v>
      </c>
      <c r="AH1925" s="116"/>
      <c r="AI1925" s="116"/>
      <c r="AJ1925" s="116"/>
      <c r="AK1925" s="116"/>
      <c r="AL1925" s="116"/>
      <c r="AM1925" s="116"/>
      <c r="AN1925" s="114">
        <f t="shared" si="58"/>
        <v>3904618</v>
      </c>
      <c r="AO1925" s="114">
        <f t="shared" si="59"/>
        <v>150095382</v>
      </c>
      <c r="AP1925" s="114"/>
      <c r="AQ1925" s="114"/>
      <c r="AR1925" s="114"/>
      <c r="AS1925" s="114"/>
      <c r="AT1925" s="233"/>
    </row>
    <row r="1926" spans="1:46" s="190" customFormat="1" ht="15" customHeight="1" x14ac:dyDescent="0.2">
      <c r="A1926" s="104"/>
      <c r="B1926" s="104">
        <f>VLOOKUP(BJB!$F$9:$F$5599,Ctrl!$B$4:$C$399,2,0)</f>
        <v>40</v>
      </c>
      <c r="C1926" s="104">
        <f>VLOOKUP(BJB!$G$9:$G$5599,Ctrl!$E$4:$F$399,2,0)</f>
        <v>6</v>
      </c>
      <c r="D1926" s="219">
        <v>1</v>
      </c>
      <c r="E1926" s="104" t="str">
        <f>VLOOKUP(BJB!$F$9:$F$5599,Ctrl!$B$4:$D$399,3,0)</f>
        <v>IV</v>
      </c>
      <c r="F1926" s="139" t="s">
        <v>10559</v>
      </c>
      <c r="G1926" s="139" t="s">
        <v>10333</v>
      </c>
      <c r="H1926" s="125"/>
      <c r="I1926" s="220" t="e">
        <f>IF(G1925=BJB!#REF!,I1925+1,1)</f>
        <v>#REF!</v>
      </c>
      <c r="J1926" s="912" t="s">
        <v>21999</v>
      </c>
      <c r="K1926" s="121" t="s">
        <v>7647</v>
      </c>
      <c r="L1926" s="104" t="s">
        <v>6476</v>
      </c>
      <c r="M1926" s="127" t="s">
        <v>5211</v>
      </c>
      <c r="N1926" s="128">
        <v>41479</v>
      </c>
      <c r="O1926" s="140">
        <v>201570417</v>
      </c>
      <c r="P1926" s="105" t="s">
        <v>6222</v>
      </c>
      <c r="Q1926" s="120" t="s">
        <v>6222</v>
      </c>
      <c r="R1926" s="890">
        <v>0</v>
      </c>
      <c r="S1926" s="234" t="s">
        <v>5047</v>
      </c>
      <c r="T1926" s="130">
        <v>41698</v>
      </c>
      <c r="U1926" s="116">
        <v>194925834</v>
      </c>
      <c r="V1926" s="109" t="s">
        <v>6222</v>
      </c>
      <c r="W1926" s="141">
        <v>0</v>
      </c>
      <c r="X1926" s="141">
        <v>0</v>
      </c>
      <c r="Y1926" s="141">
        <v>0</v>
      </c>
      <c r="Z1926" s="141">
        <v>0</v>
      </c>
      <c r="AA1926" s="114">
        <v>0</v>
      </c>
      <c r="AB1926" s="114"/>
      <c r="AC1926" s="116"/>
      <c r="AD1926" s="141"/>
      <c r="AE1926" s="106">
        <v>0</v>
      </c>
      <c r="AF1926" s="106">
        <v>0</v>
      </c>
      <c r="AG1926" s="106">
        <v>0</v>
      </c>
      <c r="AH1926" s="116"/>
      <c r="AI1926" s="116"/>
      <c r="AJ1926" s="116"/>
      <c r="AK1926" s="116"/>
      <c r="AL1926" s="116"/>
      <c r="AM1926" s="116"/>
      <c r="AN1926" s="114">
        <f t="shared" si="58"/>
        <v>0</v>
      </c>
      <c r="AO1926" s="114">
        <f t="shared" si="59"/>
        <v>194925834</v>
      </c>
      <c r="AP1926" s="114"/>
      <c r="AQ1926" s="114"/>
      <c r="AR1926" s="114"/>
      <c r="AS1926" s="114"/>
      <c r="AT1926" s="233"/>
    </row>
    <row r="1927" spans="1:46" s="190" customFormat="1" ht="15" customHeight="1" x14ac:dyDescent="0.2">
      <c r="A1927" s="104"/>
      <c r="B1927" s="104">
        <f>VLOOKUP(BJB!$F$9:$F$5599,Ctrl!$B$4:$C$399,2,0)</f>
        <v>40</v>
      </c>
      <c r="C1927" s="104">
        <f>VLOOKUP(BJB!$G$9:$G$5599,Ctrl!$E$4:$F$399,2,0)</f>
        <v>6</v>
      </c>
      <c r="D1927" s="219">
        <v>1</v>
      </c>
      <c r="E1927" s="104" t="str">
        <f>VLOOKUP(BJB!$F$9:$F$5599,Ctrl!$B$4:$D$399,3,0)</f>
        <v>IV</v>
      </c>
      <c r="F1927" s="139" t="s">
        <v>10559</v>
      </c>
      <c r="G1927" s="139" t="s">
        <v>10333</v>
      </c>
      <c r="H1927" s="125"/>
      <c r="I1927" s="220" t="e">
        <f>IF(G1926=BJB!#REF!,I1926+1,1)</f>
        <v>#REF!</v>
      </c>
      <c r="J1927" s="912" t="s">
        <v>22000</v>
      </c>
      <c r="K1927" s="121" t="s">
        <v>7648</v>
      </c>
      <c r="L1927" s="104" t="s">
        <v>6477</v>
      </c>
      <c r="M1927" s="127" t="s">
        <v>5972</v>
      </c>
      <c r="N1927" s="128">
        <v>41235</v>
      </c>
      <c r="O1927" s="140">
        <v>85000000</v>
      </c>
      <c r="P1927" s="105" t="s">
        <v>16039</v>
      </c>
      <c r="Q1927" s="120">
        <v>41547</v>
      </c>
      <c r="R1927" s="105">
        <v>86809481</v>
      </c>
      <c r="S1927" s="146" t="s">
        <v>5938</v>
      </c>
      <c r="T1927" s="109">
        <v>41912</v>
      </c>
      <c r="U1927" s="116">
        <v>59500000</v>
      </c>
      <c r="V1927" s="109">
        <v>41883</v>
      </c>
      <c r="W1927" s="141">
        <v>59500000</v>
      </c>
      <c r="X1927" s="141">
        <v>0</v>
      </c>
      <c r="Y1927" s="141">
        <v>0</v>
      </c>
      <c r="Z1927" s="141">
        <v>0</v>
      </c>
      <c r="AA1927" s="114">
        <v>0</v>
      </c>
      <c r="AB1927" s="114"/>
      <c r="AC1927" s="116"/>
      <c r="AD1927" s="141"/>
      <c r="AE1927" s="106">
        <v>0</v>
      </c>
      <c r="AF1927" s="106">
        <v>0</v>
      </c>
      <c r="AG1927" s="106">
        <v>0</v>
      </c>
      <c r="AH1927" s="116"/>
      <c r="AI1927" s="116"/>
      <c r="AJ1927" s="116"/>
      <c r="AK1927" s="116"/>
      <c r="AL1927" s="116"/>
      <c r="AM1927" s="116"/>
      <c r="AN1927" s="114">
        <f t="shared" si="58"/>
        <v>0</v>
      </c>
      <c r="AO1927" s="114">
        <f t="shared" si="59"/>
        <v>59500000</v>
      </c>
      <c r="AP1927" s="114"/>
      <c r="AQ1927" s="114"/>
      <c r="AR1927" s="114"/>
      <c r="AS1927" s="114"/>
      <c r="AT1927" s="233"/>
    </row>
    <row r="1928" spans="1:46" s="190" customFormat="1" ht="15" customHeight="1" x14ac:dyDescent="0.2">
      <c r="A1928" s="104"/>
      <c r="B1928" s="104">
        <f>VLOOKUP(BJB!$F$9:$F$5599,Ctrl!$B$4:$C$399,2,0)</f>
        <v>40</v>
      </c>
      <c r="C1928" s="104">
        <f>VLOOKUP(BJB!$G$9:$G$5599,Ctrl!$E$4:$F$399,2,0)</f>
        <v>6</v>
      </c>
      <c r="D1928" s="219">
        <v>1</v>
      </c>
      <c r="E1928" s="104" t="str">
        <f>VLOOKUP(BJB!$F$9:$F$5599,Ctrl!$B$4:$D$399,3,0)</f>
        <v>IV</v>
      </c>
      <c r="F1928" s="139" t="s">
        <v>10559</v>
      </c>
      <c r="G1928" s="139" t="s">
        <v>10333</v>
      </c>
      <c r="H1928" s="125" t="s">
        <v>7690</v>
      </c>
      <c r="I1928" s="220" t="e">
        <f>IF(G1927=BJB!#REF!,I1927+1,1)</f>
        <v>#REF!</v>
      </c>
      <c r="J1928" s="912" t="s">
        <v>22001</v>
      </c>
      <c r="K1928" s="121" t="s">
        <v>7649</v>
      </c>
      <c r="L1928" s="104" t="s">
        <v>6477</v>
      </c>
      <c r="M1928" s="127" t="s">
        <v>5972</v>
      </c>
      <c r="N1928" s="128">
        <v>41235</v>
      </c>
      <c r="O1928" s="140">
        <v>85000000</v>
      </c>
      <c r="P1928" s="105" t="s">
        <v>16040</v>
      </c>
      <c r="Q1928" s="120">
        <v>41627</v>
      </c>
      <c r="R1928" s="105">
        <v>85909718</v>
      </c>
      <c r="S1928" s="146" t="s">
        <v>6041</v>
      </c>
      <c r="T1928" s="109">
        <v>41973</v>
      </c>
      <c r="U1928" s="116">
        <v>56755364</v>
      </c>
      <c r="V1928" s="109">
        <v>41944</v>
      </c>
      <c r="W1928" s="141">
        <v>56755364</v>
      </c>
      <c r="X1928" s="141">
        <v>0</v>
      </c>
      <c r="Y1928" s="141">
        <v>0</v>
      </c>
      <c r="Z1928" s="141">
        <v>0</v>
      </c>
      <c r="AA1928" s="114">
        <v>2063066</v>
      </c>
      <c r="AB1928" s="114"/>
      <c r="AC1928" s="132"/>
      <c r="AD1928" s="141"/>
      <c r="AE1928" s="106">
        <v>0</v>
      </c>
      <c r="AF1928" s="106">
        <v>0</v>
      </c>
      <c r="AG1928" s="106">
        <v>0</v>
      </c>
      <c r="AH1928" s="116"/>
      <c r="AI1928" s="116"/>
      <c r="AJ1928" s="116"/>
      <c r="AK1928" s="116"/>
      <c r="AL1928" s="116"/>
      <c r="AM1928" s="116"/>
      <c r="AN1928" s="114">
        <f t="shared" si="58"/>
        <v>2063066</v>
      </c>
      <c r="AO1928" s="114">
        <f t="shared" si="59"/>
        <v>54692298</v>
      </c>
      <c r="AP1928" s="114"/>
      <c r="AQ1928" s="114"/>
      <c r="AR1928" s="114"/>
      <c r="AS1928" s="114"/>
      <c r="AT1928" s="233"/>
    </row>
    <row r="1929" spans="1:46" s="190" customFormat="1" ht="15" customHeight="1" x14ac:dyDescent="0.2">
      <c r="A1929" s="104"/>
      <c r="B1929" s="104">
        <f>VLOOKUP(BJB!$F$9:$F$5599,Ctrl!$B$4:$C$399,2,0)</f>
        <v>40</v>
      </c>
      <c r="C1929" s="104">
        <f>VLOOKUP(BJB!$G$9:$G$5599,Ctrl!$E$4:$F$399,2,0)</f>
        <v>6</v>
      </c>
      <c r="D1929" s="219">
        <v>1</v>
      </c>
      <c r="E1929" s="104" t="str">
        <f>VLOOKUP(BJB!$F$9:$F$5599,Ctrl!$B$4:$D$399,3,0)</f>
        <v>IV</v>
      </c>
      <c r="F1929" s="139" t="s">
        <v>10559</v>
      </c>
      <c r="G1929" s="139" t="s">
        <v>10333</v>
      </c>
      <c r="H1929" s="125">
        <v>1121214001083</v>
      </c>
      <c r="I1929" s="220" t="e">
        <f>IF(G1928=BJB!#REF!,I1928+1,1)</f>
        <v>#REF!</v>
      </c>
      <c r="J1929" s="912" t="s">
        <v>22002</v>
      </c>
      <c r="K1929" s="121" t="s">
        <v>7807</v>
      </c>
      <c r="L1929" s="104" t="s">
        <v>6477</v>
      </c>
      <c r="M1929" s="104" t="s">
        <v>7871</v>
      </c>
      <c r="N1929" s="120">
        <v>41290</v>
      </c>
      <c r="O1929" s="105">
        <v>35000000</v>
      </c>
      <c r="P1929" s="105" t="s">
        <v>16041</v>
      </c>
      <c r="Q1929" s="120">
        <v>42065</v>
      </c>
      <c r="R1929" s="105">
        <v>13991655</v>
      </c>
      <c r="S1929" s="146" t="s">
        <v>7936</v>
      </c>
      <c r="T1929" s="109">
        <v>42114</v>
      </c>
      <c r="U1929" s="141">
        <v>9279702</v>
      </c>
      <c r="V1929" s="109">
        <v>42114</v>
      </c>
      <c r="W1929" s="141">
        <v>9279702</v>
      </c>
      <c r="X1929" s="141">
        <v>0</v>
      </c>
      <c r="Y1929" s="141">
        <v>0</v>
      </c>
      <c r="Z1929" s="141">
        <v>0</v>
      </c>
      <c r="AA1929" s="114">
        <v>3375238</v>
      </c>
      <c r="AB1929" s="114"/>
      <c r="AC1929" s="132"/>
      <c r="AD1929" s="141"/>
      <c r="AE1929" s="106">
        <v>0</v>
      </c>
      <c r="AF1929" s="106">
        <v>0</v>
      </c>
      <c r="AG1929" s="106">
        <v>0</v>
      </c>
      <c r="AH1929" s="141"/>
      <c r="AI1929" s="141"/>
      <c r="AJ1929" s="141"/>
      <c r="AK1929" s="141"/>
      <c r="AL1929" s="141"/>
      <c r="AM1929" s="141"/>
      <c r="AN1929" s="114">
        <f t="shared" ref="AN1929:AN1992" si="60">SUM(AA1929:AM1929)</f>
        <v>3375238</v>
      </c>
      <c r="AO1929" s="114">
        <f t="shared" ref="AO1929:AO1992" si="61">IF((U1929-AN1929)&lt;0,ABS(0),(U1929-AN1929))</f>
        <v>5904464</v>
      </c>
      <c r="AP1929" s="114"/>
      <c r="AQ1929" s="114"/>
      <c r="AR1929" s="114"/>
      <c r="AS1929" s="114"/>
    </row>
    <row r="1930" spans="1:46" s="190" customFormat="1" ht="15" customHeight="1" x14ac:dyDescent="0.2">
      <c r="A1930" s="104"/>
      <c r="B1930" s="104">
        <f>VLOOKUP(BJB!$F$9:$F$5599,Ctrl!$B$4:$C$399,2,0)</f>
        <v>40</v>
      </c>
      <c r="C1930" s="104">
        <f>VLOOKUP(BJB!$G$9:$G$5599,Ctrl!$E$4:$F$399,2,0)</f>
        <v>6</v>
      </c>
      <c r="D1930" s="219">
        <v>1</v>
      </c>
      <c r="E1930" s="104" t="str">
        <f>VLOOKUP(BJB!$F$9:$F$5599,Ctrl!$B$4:$D$399,3,0)</f>
        <v>IV</v>
      </c>
      <c r="F1930" s="139" t="s">
        <v>10559</v>
      </c>
      <c r="G1930" s="139" t="s">
        <v>10333</v>
      </c>
      <c r="H1930" s="125"/>
      <c r="I1930" s="220" t="e">
        <f>IF(G1929=BJB!#REF!,I1929+1,1)</f>
        <v>#REF!</v>
      </c>
      <c r="J1930" s="912" t="s">
        <v>22003</v>
      </c>
      <c r="K1930" s="121" t="s">
        <v>7808</v>
      </c>
      <c r="L1930" s="104" t="s">
        <v>6477</v>
      </c>
      <c r="M1930" s="104" t="s">
        <v>7872</v>
      </c>
      <c r="N1930" s="120">
        <v>41129</v>
      </c>
      <c r="O1930" s="105">
        <v>250000000</v>
      </c>
      <c r="P1930" s="105" t="s">
        <v>16041</v>
      </c>
      <c r="Q1930" s="120">
        <v>42065</v>
      </c>
      <c r="R1930" s="105">
        <v>88686088</v>
      </c>
      <c r="S1930" s="146" t="s">
        <v>7936</v>
      </c>
      <c r="T1930" s="109">
        <v>42114</v>
      </c>
      <c r="U1930" s="141">
        <v>61392355</v>
      </c>
      <c r="V1930" s="109">
        <v>42114</v>
      </c>
      <c r="W1930" s="141">
        <v>61392355</v>
      </c>
      <c r="X1930" s="141">
        <v>0</v>
      </c>
      <c r="Y1930" s="141">
        <v>0</v>
      </c>
      <c r="Z1930" s="141">
        <v>0</v>
      </c>
      <c r="AA1930" s="114">
        <v>0</v>
      </c>
      <c r="AB1930" s="114"/>
      <c r="AC1930" s="132"/>
      <c r="AD1930" s="141"/>
      <c r="AE1930" s="106">
        <v>0</v>
      </c>
      <c r="AF1930" s="106">
        <v>0</v>
      </c>
      <c r="AG1930" s="106">
        <v>0</v>
      </c>
      <c r="AH1930" s="141"/>
      <c r="AI1930" s="141"/>
      <c r="AJ1930" s="141"/>
      <c r="AK1930" s="141"/>
      <c r="AL1930" s="141"/>
      <c r="AM1930" s="141"/>
      <c r="AN1930" s="114">
        <f t="shared" si="60"/>
        <v>0</v>
      </c>
      <c r="AO1930" s="114">
        <f t="shared" si="61"/>
        <v>61392355</v>
      </c>
      <c r="AP1930" s="114"/>
      <c r="AQ1930" s="114"/>
      <c r="AR1930" s="114"/>
      <c r="AS1930" s="114"/>
    </row>
    <row r="1931" spans="1:46" s="190" customFormat="1" ht="15" customHeight="1" x14ac:dyDescent="0.2">
      <c r="A1931" s="104"/>
      <c r="B1931" s="104">
        <f>VLOOKUP(BJB!$F$9:$F$5599,Ctrl!$B$4:$C$399,2,0)</f>
        <v>40</v>
      </c>
      <c r="C1931" s="104">
        <f>VLOOKUP(BJB!$G$9:$G$5599,Ctrl!$E$4:$F$399,2,0)</f>
        <v>6</v>
      </c>
      <c r="D1931" s="219">
        <v>1</v>
      </c>
      <c r="E1931" s="104" t="str">
        <f>VLOOKUP(BJB!$F$9:$F$5599,Ctrl!$B$4:$D$399,3,0)</f>
        <v>IV</v>
      </c>
      <c r="F1931" s="139" t="s">
        <v>10559</v>
      </c>
      <c r="G1931" s="139" t="s">
        <v>10333</v>
      </c>
      <c r="H1931" s="125" t="s">
        <v>8528</v>
      </c>
      <c r="I1931" s="220" t="e">
        <f>IF(G1930=BJB!#REF!,I1930+1,1)</f>
        <v>#REF!</v>
      </c>
      <c r="J1931" s="912" t="s">
        <v>22004</v>
      </c>
      <c r="K1931" s="121" t="s">
        <v>7809</v>
      </c>
      <c r="L1931" s="104" t="s">
        <v>6477</v>
      </c>
      <c r="M1931" s="104" t="s">
        <v>3335</v>
      </c>
      <c r="N1931" s="120">
        <v>41162</v>
      </c>
      <c r="O1931" s="105">
        <v>150000000</v>
      </c>
      <c r="P1931" s="105" t="s">
        <v>16041</v>
      </c>
      <c r="Q1931" s="120">
        <v>42065</v>
      </c>
      <c r="R1931" s="105">
        <v>144630623</v>
      </c>
      <c r="S1931" s="146" t="s">
        <v>7936</v>
      </c>
      <c r="T1931" s="109">
        <v>42114</v>
      </c>
      <c r="U1931" s="141">
        <v>100493048</v>
      </c>
      <c r="V1931" s="109">
        <v>42114</v>
      </c>
      <c r="W1931" s="141">
        <v>100493048</v>
      </c>
      <c r="X1931" s="141">
        <v>0</v>
      </c>
      <c r="Y1931" s="141">
        <v>0</v>
      </c>
      <c r="Z1931" s="141">
        <v>0</v>
      </c>
      <c r="AA1931" s="114">
        <v>27997831</v>
      </c>
      <c r="AB1931" s="114"/>
      <c r="AC1931" s="132"/>
      <c r="AD1931" s="141"/>
      <c r="AE1931" s="106">
        <v>0</v>
      </c>
      <c r="AF1931" s="106">
        <v>0</v>
      </c>
      <c r="AG1931" s="106">
        <v>0</v>
      </c>
      <c r="AH1931" s="141"/>
      <c r="AI1931" s="141"/>
      <c r="AJ1931" s="141"/>
      <c r="AK1931" s="141"/>
      <c r="AL1931" s="141"/>
      <c r="AM1931" s="141"/>
      <c r="AN1931" s="114">
        <f t="shared" si="60"/>
        <v>27997831</v>
      </c>
      <c r="AO1931" s="114">
        <f t="shared" si="61"/>
        <v>72495217</v>
      </c>
      <c r="AP1931" s="114"/>
      <c r="AQ1931" s="114"/>
      <c r="AR1931" s="114"/>
      <c r="AS1931" s="114"/>
    </row>
    <row r="1932" spans="1:46" s="190" customFormat="1" ht="15" customHeight="1" x14ac:dyDescent="0.2">
      <c r="A1932" s="104"/>
      <c r="B1932" s="104">
        <f>VLOOKUP(BJB!$F$9:$F$5599,Ctrl!$B$4:$C$399,2,0)</f>
        <v>40</v>
      </c>
      <c r="C1932" s="104">
        <f>VLOOKUP(BJB!$G$9:$G$5599,Ctrl!$E$4:$F$399,2,0)</f>
        <v>6</v>
      </c>
      <c r="D1932" s="219">
        <v>1</v>
      </c>
      <c r="E1932" s="104" t="str">
        <f>VLOOKUP(BJB!$F$9:$F$5599,Ctrl!$B$4:$D$399,3,0)</f>
        <v>IV</v>
      </c>
      <c r="F1932" s="139" t="s">
        <v>10559</v>
      </c>
      <c r="G1932" s="139" t="s">
        <v>10333</v>
      </c>
      <c r="H1932" s="684">
        <v>1130117001001</v>
      </c>
      <c r="I1932" s="220" t="e">
        <f>IF(G1931=BJB!#REF!,I1931+1,1)</f>
        <v>#REF!</v>
      </c>
      <c r="J1932" s="912" t="s">
        <v>22005</v>
      </c>
      <c r="K1932" s="121" t="s">
        <v>8452</v>
      </c>
      <c r="L1932" s="104" t="s">
        <v>6477</v>
      </c>
      <c r="M1932" s="104" t="s">
        <v>8462</v>
      </c>
      <c r="N1932" s="120">
        <v>41323</v>
      </c>
      <c r="O1932" s="105">
        <v>50000000</v>
      </c>
      <c r="P1932" s="105" t="s">
        <v>16042</v>
      </c>
      <c r="Q1932" s="120">
        <v>42209</v>
      </c>
      <c r="R1932" s="105">
        <v>28684634</v>
      </c>
      <c r="S1932" s="146" t="s">
        <v>8481</v>
      </c>
      <c r="T1932" s="109">
        <v>42275</v>
      </c>
      <c r="U1932" s="141">
        <v>18131746</v>
      </c>
      <c r="V1932" s="109">
        <v>42275</v>
      </c>
      <c r="W1932" s="141">
        <v>18131746</v>
      </c>
      <c r="X1932" s="141">
        <v>0</v>
      </c>
      <c r="Y1932" s="141">
        <v>0</v>
      </c>
      <c r="Z1932" s="141">
        <v>0</v>
      </c>
      <c r="AA1932" s="114">
        <v>9976380</v>
      </c>
      <c r="AB1932" s="114"/>
      <c r="AC1932" s="132"/>
      <c r="AD1932" s="141"/>
      <c r="AE1932" s="106">
        <v>0</v>
      </c>
      <c r="AF1932" s="106">
        <v>0</v>
      </c>
      <c r="AG1932" s="106">
        <v>0</v>
      </c>
      <c r="AH1932" s="106"/>
      <c r="AI1932" s="106"/>
      <c r="AJ1932" s="106"/>
      <c r="AK1932" s="106"/>
      <c r="AL1932" s="106"/>
      <c r="AM1932" s="106"/>
      <c r="AN1932" s="114">
        <f t="shared" si="60"/>
        <v>9976380</v>
      </c>
      <c r="AO1932" s="114">
        <f t="shared" si="61"/>
        <v>8155366</v>
      </c>
      <c r="AP1932" s="114"/>
      <c r="AQ1932" s="114"/>
      <c r="AR1932" s="114"/>
      <c r="AS1932" s="114"/>
    </row>
    <row r="1933" spans="1:46" s="190" customFormat="1" ht="15" customHeight="1" x14ac:dyDescent="0.2">
      <c r="A1933" s="104"/>
      <c r="B1933" s="104">
        <f>VLOOKUP(BJB!$F$9:$F$5599,Ctrl!$B$4:$C$399,2,0)</f>
        <v>40</v>
      </c>
      <c r="C1933" s="104">
        <f>VLOOKUP(BJB!$G$9:$G$5599,Ctrl!$E$4:$F$399,2,0)</f>
        <v>1</v>
      </c>
      <c r="D1933" s="219">
        <v>1</v>
      </c>
      <c r="E1933" s="104" t="str">
        <f>VLOOKUP(BJB!$F$9:$F$5599,Ctrl!$B$4:$D$399,3,0)</f>
        <v>IV</v>
      </c>
      <c r="F1933" s="139" t="s">
        <v>10559</v>
      </c>
      <c r="G1933" s="139" t="s">
        <v>3393</v>
      </c>
      <c r="H1933" s="125" t="s">
        <v>6687</v>
      </c>
      <c r="I1933" s="220" t="e">
        <f>IF(G1932=BJB!#REF!,I1932+1,1)</f>
        <v>#REF!</v>
      </c>
      <c r="J1933" s="912" t="s">
        <v>22006</v>
      </c>
      <c r="K1933" s="121" t="s">
        <v>3417</v>
      </c>
      <c r="L1933" s="104" t="s">
        <v>6477</v>
      </c>
      <c r="M1933" s="104" t="s">
        <v>3418</v>
      </c>
      <c r="N1933" s="120">
        <v>40612</v>
      </c>
      <c r="O1933" s="114">
        <v>25000000</v>
      </c>
      <c r="P1933" s="105" t="s">
        <v>16043</v>
      </c>
      <c r="Q1933" s="120">
        <v>41176</v>
      </c>
      <c r="R1933" s="105">
        <v>18388867</v>
      </c>
      <c r="S1933" s="146" t="s">
        <v>7275</v>
      </c>
      <c r="T1933" s="109">
        <v>41243</v>
      </c>
      <c r="U1933" s="106">
        <v>11472207</v>
      </c>
      <c r="V1933" s="109">
        <v>41243</v>
      </c>
      <c r="W1933" s="141">
        <v>11472207</v>
      </c>
      <c r="X1933" s="141">
        <v>0</v>
      </c>
      <c r="Y1933" s="141">
        <v>0</v>
      </c>
      <c r="Z1933" s="141">
        <v>0</v>
      </c>
      <c r="AA1933" s="114">
        <v>7703344</v>
      </c>
      <c r="AB1933" s="114"/>
      <c r="AC1933" s="132"/>
      <c r="AD1933" s="141"/>
      <c r="AE1933" s="106">
        <v>0</v>
      </c>
      <c r="AF1933" s="106">
        <v>0</v>
      </c>
      <c r="AG1933" s="106">
        <v>0</v>
      </c>
      <c r="AH1933" s="106"/>
      <c r="AI1933" s="106"/>
      <c r="AJ1933" s="106"/>
      <c r="AK1933" s="106"/>
      <c r="AL1933" s="106"/>
      <c r="AM1933" s="106"/>
      <c r="AN1933" s="114">
        <f t="shared" si="60"/>
        <v>7703344</v>
      </c>
      <c r="AO1933" s="114">
        <f t="shared" si="61"/>
        <v>3768863</v>
      </c>
      <c r="AP1933" s="114"/>
      <c r="AQ1933" s="114"/>
      <c r="AR1933" s="114"/>
      <c r="AS1933" s="114"/>
    </row>
    <row r="1934" spans="1:46" s="190" customFormat="1" ht="15" customHeight="1" x14ac:dyDescent="0.2">
      <c r="A1934" s="104"/>
      <c r="B1934" s="104">
        <f>VLOOKUP(BJB!$F$9:$F$5599,Ctrl!$B$4:$C$399,2,0)</f>
        <v>40</v>
      </c>
      <c r="C1934" s="104">
        <f>VLOOKUP(BJB!$G$9:$G$5599,Ctrl!$E$4:$F$399,2,0)</f>
        <v>4</v>
      </c>
      <c r="D1934" s="219">
        <v>1</v>
      </c>
      <c r="E1934" s="104" t="str">
        <f>VLOOKUP(BJB!$F$9:$F$5599,Ctrl!$B$4:$D$399,3,0)</f>
        <v>IV</v>
      </c>
      <c r="F1934" s="139" t="s">
        <v>10559</v>
      </c>
      <c r="G1934" s="139" t="s">
        <v>5987</v>
      </c>
      <c r="H1934" s="125" t="s">
        <v>6375</v>
      </c>
      <c r="I1934" s="220" t="e">
        <f>IF(G1933=BJB!#REF!,I1933+1,1)</f>
        <v>#REF!</v>
      </c>
      <c r="J1934" s="891" t="s">
        <v>18350</v>
      </c>
      <c r="K1934" s="121" t="s">
        <v>5992</v>
      </c>
      <c r="L1934" s="104" t="s">
        <v>6477</v>
      </c>
      <c r="M1934" s="104" t="s">
        <v>5993</v>
      </c>
      <c r="N1934" s="120">
        <v>41235</v>
      </c>
      <c r="O1934" s="107">
        <v>250000000</v>
      </c>
      <c r="P1934" s="105" t="s">
        <v>16044</v>
      </c>
      <c r="Q1934" s="120">
        <v>41891</v>
      </c>
      <c r="R1934" s="105">
        <v>194227928</v>
      </c>
      <c r="S1934" s="146" t="s">
        <v>5984</v>
      </c>
      <c r="T1934" s="109">
        <v>41942</v>
      </c>
      <c r="U1934" s="116">
        <v>135959550</v>
      </c>
      <c r="V1934" s="109">
        <v>41913</v>
      </c>
      <c r="W1934" s="141">
        <v>135959550</v>
      </c>
      <c r="X1934" s="141">
        <v>0</v>
      </c>
      <c r="Y1934" s="141">
        <v>0</v>
      </c>
      <c r="Z1934" s="141">
        <v>0</v>
      </c>
      <c r="AA1934" s="114">
        <v>72596891</v>
      </c>
      <c r="AB1934" s="114">
        <v>3719956</v>
      </c>
      <c r="AC1934" s="132"/>
      <c r="AD1934" s="141">
        <v>5575118</v>
      </c>
      <c r="AE1934" s="106">
        <v>0</v>
      </c>
      <c r="AF1934" s="106">
        <v>6973559</v>
      </c>
      <c r="AG1934" s="106">
        <v>0</v>
      </c>
      <c r="AH1934" s="222"/>
      <c r="AI1934" s="116"/>
      <c r="AJ1934" s="116"/>
      <c r="AK1934" s="116"/>
      <c r="AL1934" s="116"/>
      <c r="AM1934" s="116"/>
      <c r="AN1934" s="114">
        <f t="shared" si="60"/>
        <v>88865524</v>
      </c>
      <c r="AO1934" s="114">
        <f t="shared" si="61"/>
        <v>47094026</v>
      </c>
      <c r="AP1934" s="114"/>
      <c r="AQ1934" s="114"/>
      <c r="AR1934" s="114"/>
      <c r="AS1934" s="114"/>
    </row>
    <row r="1935" spans="1:46" s="190" customFormat="1" ht="15" customHeight="1" x14ac:dyDescent="0.2">
      <c r="A1935" s="104"/>
      <c r="B1935" s="104">
        <f>VLOOKUP(BJB!$F$9:$F$5599,Ctrl!$B$4:$C$399,2,0)</f>
        <v>40</v>
      </c>
      <c r="C1935" s="104">
        <f>VLOOKUP(BJB!$G$9:$G$5599,Ctrl!$E$4:$F$399,2,0)</f>
        <v>2</v>
      </c>
      <c r="D1935" s="219">
        <v>1</v>
      </c>
      <c r="E1935" s="104" t="str">
        <f>VLOOKUP(BJB!$F$9:$F$5599,Ctrl!$B$4:$D$399,3,0)</f>
        <v>IV</v>
      </c>
      <c r="F1935" s="139" t="s">
        <v>10559</v>
      </c>
      <c r="G1935" s="139" t="s">
        <v>3361</v>
      </c>
      <c r="H1935" s="125">
        <v>1120727000295</v>
      </c>
      <c r="I1935" s="220" t="e">
        <f>IF(G1934=BJB!#REF!,I1934+1,1)</f>
        <v>#REF!</v>
      </c>
      <c r="J1935" s="891" t="s">
        <v>18351</v>
      </c>
      <c r="K1935" s="121" t="s">
        <v>7804</v>
      </c>
      <c r="L1935" s="104" t="s">
        <v>6477</v>
      </c>
      <c r="M1935" s="104" t="s">
        <v>6242</v>
      </c>
      <c r="N1935" s="120">
        <v>41162</v>
      </c>
      <c r="O1935" s="105">
        <v>250000000</v>
      </c>
      <c r="P1935" s="105" t="s">
        <v>16045</v>
      </c>
      <c r="Q1935" s="120">
        <v>41901</v>
      </c>
      <c r="R1935" s="105">
        <v>159870631</v>
      </c>
      <c r="S1935" s="146" t="s">
        <v>7932</v>
      </c>
      <c r="T1935" s="109">
        <v>42114</v>
      </c>
      <c r="U1935" s="141">
        <v>111909442</v>
      </c>
      <c r="V1935" s="109">
        <v>42114</v>
      </c>
      <c r="W1935" s="141">
        <v>111909442</v>
      </c>
      <c r="X1935" s="141">
        <v>0</v>
      </c>
      <c r="Y1935" s="141">
        <v>0</v>
      </c>
      <c r="Z1935" s="141">
        <v>0</v>
      </c>
      <c r="AA1935" s="226">
        <v>10552712</v>
      </c>
      <c r="AB1935" s="114"/>
      <c r="AC1935" s="132">
        <v>1672966</v>
      </c>
      <c r="AD1935" s="141"/>
      <c r="AE1935" s="106">
        <v>0</v>
      </c>
      <c r="AF1935" s="106">
        <v>0</v>
      </c>
      <c r="AG1935" s="106">
        <v>0</v>
      </c>
      <c r="AH1935" s="141"/>
      <c r="AI1935" s="141"/>
      <c r="AJ1935" s="141"/>
      <c r="AK1935" s="141"/>
      <c r="AL1935" s="141"/>
      <c r="AM1935" s="141"/>
      <c r="AN1935" s="114">
        <f t="shared" si="60"/>
        <v>12225678</v>
      </c>
      <c r="AO1935" s="114">
        <f t="shared" si="61"/>
        <v>99683764</v>
      </c>
      <c r="AP1935" s="114"/>
      <c r="AQ1935" s="114"/>
      <c r="AR1935" s="114"/>
      <c r="AS1935" s="114"/>
    </row>
    <row r="1936" spans="1:46" s="190" customFormat="1" ht="15" customHeight="1" x14ac:dyDescent="0.2">
      <c r="A1936" s="104"/>
      <c r="B1936" s="104">
        <f>VLOOKUP(BJB!$F$9:$F$5599,Ctrl!$B$4:$C$399,2,0)</f>
        <v>40</v>
      </c>
      <c r="C1936" s="104">
        <f>VLOOKUP(BJB!$G$9:$G$5599,Ctrl!$E$4:$F$399,2,0)</f>
        <v>6</v>
      </c>
      <c r="D1936" s="219">
        <v>1</v>
      </c>
      <c r="E1936" s="104" t="str">
        <f>VLOOKUP(BJB!$F$9:$F$5599,Ctrl!$B$4:$D$399,3,0)</f>
        <v>IV</v>
      </c>
      <c r="F1936" s="139" t="s">
        <v>10559</v>
      </c>
      <c r="G1936" s="139" t="s">
        <v>10333</v>
      </c>
      <c r="H1936" s="125" t="s">
        <v>7501</v>
      </c>
      <c r="I1936" s="220" t="e">
        <f>IF(G1935=BJB!#REF!,I1935+1,1)</f>
        <v>#REF!</v>
      </c>
      <c r="J1936" s="891" t="s">
        <v>18352</v>
      </c>
      <c r="K1936" s="121" t="s">
        <v>7646</v>
      </c>
      <c r="L1936" s="104" t="s">
        <v>6477</v>
      </c>
      <c r="M1936" s="104" t="s">
        <v>3335</v>
      </c>
      <c r="N1936" s="120">
        <v>41162</v>
      </c>
      <c r="O1936" s="107">
        <v>250000000</v>
      </c>
      <c r="P1936" s="105" t="s">
        <v>16046</v>
      </c>
      <c r="Q1936" s="120">
        <v>41450</v>
      </c>
      <c r="R1936" s="105">
        <v>273110962</v>
      </c>
      <c r="S1936" s="146" t="s">
        <v>124</v>
      </c>
      <c r="T1936" s="120">
        <v>41547</v>
      </c>
      <c r="U1936" s="116">
        <v>175000000</v>
      </c>
      <c r="V1936" s="109">
        <v>41540</v>
      </c>
      <c r="W1936" s="141">
        <v>175000000</v>
      </c>
      <c r="X1936" s="141">
        <v>0</v>
      </c>
      <c r="Y1936" s="141">
        <v>0</v>
      </c>
      <c r="Z1936" s="141">
        <v>0</v>
      </c>
      <c r="AA1936" s="114">
        <v>11650220</v>
      </c>
      <c r="AB1936" s="114">
        <v>584249</v>
      </c>
      <c r="AC1936" s="132">
        <v>736823</v>
      </c>
      <c r="AD1936" s="141">
        <v>556711</v>
      </c>
      <c r="AE1936" s="106">
        <v>0</v>
      </c>
      <c r="AF1936" s="106">
        <v>1108956</v>
      </c>
      <c r="AG1936" s="106">
        <v>0</v>
      </c>
      <c r="AH1936" s="222"/>
      <c r="AI1936" s="116"/>
      <c r="AJ1936" s="116"/>
      <c r="AK1936" s="116"/>
      <c r="AL1936" s="116"/>
      <c r="AM1936" s="116"/>
      <c r="AN1936" s="114">
        <f t="shared" si="60"/>
        <v>14636959</v>
      </c>
      <c r="AO1936" s="114">
        <f t="shared" si="61"/>
        <v>160363041</v>
      </c>
      <c r="AP1936" s="114"/>
      <c r="AQ1936" s="114"/>
      <c r="AR1936" s="114"/>
      <c r="AS1936" s="114"/>
    </row>
    <row r="1937" spans="1:46" s="190" customFormat="1" ht="15" customHeight="1" x14ac:dyDescent="0.2">
      <c r="A1937" s="104"/>
      <c r="B1937" s="104">
        <f>VLOOKUP(BJB!$F$9:$F$5599,Ctrl!$B$4:$C$399,2,0)</f>
        <v>40</v>
      </c>
      <c r="C1937" s="104">
        <f>VLOOKUP(BJB!$G$9:$G$5599,Ctrl!$E$4:$F$399,2,0)</f>
        <v>6</v>
      </c>
      <c r="D1937" s="219">
        <v>1</v>
      </c>
      <c r="E1937" s="104" t="str">
        <f>VLOOKUP(BJB!$F$9:$F$5599,Ctrl!$B$4:$D$399,3,0)</f>
        <v>IV</v>
      </c>
      <c r="F1937" s="139" t="s">
        <v>10559</v>
      </c>
      <c r="G1937" s="139" t="s">
        <v>10333</v>
      </c>
      <c r="H1937" s="886" t="s">
        <v>14753</v>
      </c>
      <c r="I1937" s="220" t="e">
        <f>IF(G1936=BJB!#REF!,I1936+1,1)</f>
        <v>#REF!</v>
      </c>
      <c r="J1937" s="891" t="s">
        <v>18353</v>
      </c>
      <c r="K1937" s="121" t="s">
        <v>10909</v>
      </c>
      <c r="L1937" s="104" t="s">
        <v>6477</v>
      </c>
      <c r="M1937" s="104" t="s">
        <v>7871</v>
      </c>
      <c r="N1937" s="120">
        <v>41290</v>
      </c>
      <c r="O1937" s="105">
        <v>120000000</v>
      </c>
      <c r="P1937" s="105" t="s">
        <v>16042</v>
      </c>
      <c r="Q1937" s="120">
        <v>42209</v>
      </c>
      <c r="R1937" s="105">
        <v>80524050</v>
      </c>
      <c r="S1937" s="146" t="s">
        <v>8581</v>
      </c>
      <c r="T1937" s="109">
        <v>42304</v>
      </c>
      <c r="U1937" s="141">
        <v>54182801</v>
      </c>
      <c r="V1937" s="109">
        <v>42304</v>
      </c>
      <c r="W1937" s="141">
        <v>54182801</v>
      </c>
      <c r="X1937" s="141">
        <v>0</v>
      </c>
      <c r="Y1937" s="141">
        <v>0</v>
      </c>
      <c r="Z1937" s="141">
        <v>0</v>
      </c>
      <c r="AA1937" s="114">
        <v>13778035</v>
      </c>
      <c r="AB1937" s="114">
        <v>1277047</v>
      </c>
      <c r="AC1937" s="132">
        <v>1242037</v>
      </c>
      <c r="AD1937" s="141">
        <v>1250372</v>
      </c>
      <c r="AE1937" s="106">
        <v>1242037</v>
      </c>
      <c r="AF1937" s="106">
        <v>0</v>
      </c>
      <c r="AG1937" s="106">
        <v>2417387</v>
      </c>
      <c r="AH1937" s="222"/>
      <c r="AI1937" s="106"/>
      <c r="AJ1937" s="106"/>
      <c r="AK1937" s="106"/>
      <c r="AL1937" s="106"/>
      <c r="AM1937" s="106"/>
      <c r="AN1937" s="114">
        <f t="shared" si="60"/>
        <v>21206915</v>
      </c>
      <c r="AO1937" s="114">
        <f t="shared" si="61"/>
        <v>32975886</v>
      </c>
      <c r="AP1937" s="114"/>
      <c r="AQ1937" s="114"/>
      <c r="AR1937" s="114"/>
      <c r="AS1937" s="114"/>
    </row>
    <row r="1938" spans="1:46" s="190" customFormat="1" ht="15" customHeight="1" x14ac:dyDescent="0.2">
      <c r="A1938" s="104"/>
      <c r="B1938" s="104">
        <f>VLOOKUP(BJB!$F$9:$F$5599,Ctrl!$B$4:$C$399,2,0)</f>
        <v>40</v>
      </c>
      <c r="C1938" s="104">
        <f>VLOOKUP(BJB!$G$9:$G$5599,Ctrl!$E$4:$F$399,2,0)</f>
        <v>2</v>
      </c>
      <c r="D1938" s="219">
        <v>1</v>
      </c>
      <c r="E1938" s="104" t="str">
        <f>VLOOKUP(BJB!$F$9:$F$5599,Ctrl!$B$4:$D$399,3,0)</f>
        <v>IV</v>
      </c>
      <c r="F1938" s="139" t="s">
        <v>10559</v>
      </c>
      <c r="G1938" s="139" t="s">
        <v>3361</v>
      </c>
      <c r="H1938" s="125" t="s">
        <v>8525</v>
      </c>
      <c r="I1938" s="220" t="e">
        <f>IF(G1937=BJB!#REF!,I1937+1,1)</f>
        <v>#REF!</v>
      </c>
      <c r="J1938" s="891" t="s">
        <v>18354</v>
      </c>
      <c r="K1938" s="121" t="s">
        <v>8113</v>
      </c>
      <c r="L1938" s="104" t="s">
        <v>6477</v>
      </c>
      <c r="M1938" s="104" t="s">
        <v>7869</v>
      </c>
      <c r="N1938" s="120">
        <v>41283</v>
      </c>
      <c r="O1938" s="105">
        <v>100000000</v>
      </c>
      <c r="P1938" s="105" t="s">
        <v>16047</v>
      </c>
      <c r="Q1938" s="120">
        <v>42114</v>
      </c>
      <c r="R1938" s="105">
        <v>47435943</v>
      </c>
      <c r="S1938" s="146" t="s">
        <v>8257</v>
      </c>
      <c r="T1938" s="109">
        <v>42152</v>
      </c>
      <c r="U1938" s="141">
        <v>33205160</v>
      </c>
      <c r="V1938" s="109">
        <v>42152</v>
      </c>
      <c r="W1938" s="141">
        <v>33205160</v>
      </c>
      <c r="X1938" s="141">
        <v>0</v>
      </c>
      <c r="Y1938" s="141">
        <v>0</v>
      </c>
      <c r="Z1938" s="141">
        <v>0</v>
      </c>
      <c r="AA1938" s="226">
        <v>6376112</v>
      </c>
      <c r="AB1938" s="114">
        <v>787892</v>
      </c>
      <c r="AC1938" s="132"/>
      <c r="AD1938" s="141">
        <v>787872</v>
      </c>
      <c r="AE1938" s="106">
        <v>393983</v>
      </c>
      <c r="AF1938" s="106">
        <v>393886</v>
      </c>
      <c r="AG1938" s="106">
        <v>394477</v>
      </c>
      <c r="AH1938" s="106"/>
      <c r="AI1938" s="106"/>
      <c r="AJ1938" s="106"/>
      <c r="AK1938" s="106"/>
      <c r="AL1938" s="106"/>
      <c r="AM1938" s="106"/>
      <c r="AN1938" s="114">
        <f t="shared" si="60"/>
        <v>9134222</v>
      </c>
      <c r="AO1938" s="114">
        <f t="shared" si="61"/>
        <v>24070938</v>
      </c>
      <c r="AP1938" s="114"/>
      <c r="AQ1938" s="114"/>
      <c r="AR1938" s="114"/>
      <c r="AS1938" s="114"/>
    </row>
    <row r="1939" spans="1:46" s="190" customFormat="1" ht="15" customHeight="1" x14ac:dyDescent="0.2">
      <c r="A1939" s="104"/>
      <c r="B1939" s="104">
        <f>VLOOKUP(BJB!$F$9:$F$5599,Ctrl!$B$4:$C$399,2,0)</f>
        <v>40</v>
      </c>
      <c r="C1939" s="104">
        <f>VLOOKUP(BJB!$G$9:$G$5599,Ctrl!$E$4:$F$399,2,0)</f>
        <v>4</v>
      </c>
      <c r="D1939" s="219">
        <v>1</v>
      </c>
      <c r="E1939" s="104" t="str">
        <f>VLOOKUP(BJB!$F$9:$F$5599,Ctrl!$B$4:$D$399,3,0)</f>
        <v>IV</v>
      </c>
      <c r="F1939" s="139" t="s">
        <v>10559</v>
      </c>
      <c r="G1939" s="139" t="s">
        <v>5987</v>
      </c>
      <c r="H1939" s="886" t="s">
        <v>14754</v>
      </c>
      <c r="I1939" s="220" t="e">
        <f>IF(G1938=BJB!#REF!,I1938+1,1)</f>
        <v>#REF!</v>
      </c>
      <c r="J1939" s="891" t="s">
        <v>18355</v>
      </c>
      <c r="K1939" s="121" t="s">
        <v>7373</v>
      </c>
      <c r="L1939" s="104" t="s">
        <v>6477</v>
      </c>
      <c r="M1939" s="104" t="s">
        <v>6241</v>
      </c>
      <c r="N1939" s="120">
        <v>41200</v>
      </c>
      <c r="O1939" s="105">
        <v>250000000</v>
      </c>
      <c r="P1939" s="105" t="s">
        <v>16048</v>
      </c>
      <c r="Q1939" s="120">
        <v>41891</v>
      </c>
      <c r="R1939" s="105">
        <v>294987961</v>
      </c>
      <c r="S1939" s="146" t="s">
        <v>7382</v>
      </c>
      <c r="T1939" s="109">
        <v>42081</v>
      </c>
      <c r="U1939" s="141">
        <v>175000000</v>
      </c>
      <c r="V1939" s="109">
        <v>42081</v>
      </c>
      <c r="W1939" s="141">
        <v>175000000</v>
      </c>
      <c r="X1939" s="141">
        <v>0</v>
      </c>
      <c r="Y1939" s="141">
        <v>0</v>
      </c>
      <c r="Z1939" s="141">
        <v>0</v>
      </c>
      <c r="AA1939" s="226">
        <v>6295615</v>
      </c>
      <c r="AB1939" s="114">
        <v>386934</v>
      </c>
      <c r="AC1939" s="132"/>
      <c r="AD1939" s="141">
        <v>386934</v>
      </c>
      <c r="AE1939" s="106">
        <v>774101</v>
      </c>
      <c r="AF1939" s="106">
        <v>386934</v>
      </c>
      <c r="AG1939" s="106">
        <v>0</v>
      </c>
      <c r="AH1939" s="141"/>
      <c r="AI1939" s="141"/>
      <c r="AJ1939" s="141"/>
      <c r="AK1939" s="141"/>
      <c r="AL1939" s="141"/>
      <c r="AM1939" s="141"/>
      <c r="AN1939" s="114">
        <f t="shared" si="60"/>
        <v>8230518</v>
      </c>
      <c r="AO1939" s="114">
        <f t="shared" si="61"/>
        <v>166769482</v>
      </c>
      <c r="AP1939" s="114"/>
      <c r="AQ1939" s="114"/>
      <c r="AR1939" s="114"/>
      <c r="AS1939" s="114"/>
    </row>
    <row r="1940" spans="1:46" s="190" customFormat="1" ht="15" customHeight="1" x14ac:dyDescent="0.2">
      <c r="A1940" s="104"/>
      <c r="B1940" s="104">
        <f>VLOOKUP(BJB!$F$9:$F$5599,Ctrl!$B$4:$C$399,2,0)</f>
        <v>40</v>
      </c>
      <c r="C1940" s="104">
        <f>VLOOKUP(BJB!$G$9:$G$5599,Ctrl!$E$4:$F$399,2,0)</f>
        <v>2</v>
      </c>
      <c r="D1940" s="219">
        <v>1</v>
      </c>
      <c r="E1940" s="104" t="str">
        <f>VLOOKUP(BJB!$F$9:$F$5599,Ctrl!$B$4:$D$399,3,0)</f>
        <v>IV</v>
      </c>
      <c r="F1940" s="139" t="s">
        <v>10559</v>
      </c>
      <c r="G1940" s="139" t="s">
        <v>3361</v>
      </c>
      <c r="H1940" s="125" t="s">
        <v>6691</v>
      </c>
      <c r="I1940" s="220" t="e">
        <f>IF(G1939=BJB!#REF!,I1939+1,1)</f>
        <v>#REF!</v>
      </c>
      <c r="J1940" s="891" t="s">
        <v>20244</v>
      </c>
      <c r="K1940" s="121" t="s">
        <v>5484</v>
      </c>
      <c r="L1940" s="104" t="s">
        <v>6477</v>
      </c>
      <c r="M1940" s="104" t="s">
        <v>4999</v>
      </c>
      <c r="N1940" s="120">
        <v>41256</v>
      </c>
      <c r="O1940" s="105">
        <v>150000000</v>
      </c>
      <c r="P1940" s="105" t="s">
        <v>16019</v>
      </c>
      <c r="Q1940" s="120">
        <v>41744</v>
      </c>
      <c r="R1940" s="105">
        <v>132396214</v>
      </c>
      <c r="S1940" s="146" t="s">
        <v>24729</v>
      </c>
      <c r="T1940" s="120">
        <v>41782</v>
      </c>
      <c r="U1940" s="141">
        <v>92677350</v>
      </c>
      <c r="V1940" s="109">
        <v>41760</v>
      </c>
      <c r="W1940" s="141">
        <v>92677350</v>
      </c>
      <c r="X1940" s="141">
        <v>0</v>
      </c>
      <c r="Y1940" s="141">
        <v>0</v>
      </c>
      <c r="Z1940" s="141">
        <v>0</v>
      </c>
      <c r="AA1940" s="114">
        <v>4043097</v>
      </c>
      <c r="AB1940" s="114"/>
      <c r="AC1940" s="132"/>
      <c r="AD1940" s="141"/>
      <c r="AE1940" s="106">
        <v>0</v>
      </c>
      <c r="AF1940" s="106">
        <v>799629</v>
      </c>
      <c r="AG1940" s="106">
        <v>819680</v>
      </c>
      <c r="AH1940" s="228"/>
      <c r="AI1940" s="228"/>
      <c r="AJ1940" s="228"/>
      <c r="AK1940" s="141"/>
      <c r="AL1940" s="141"/>
      <c r="AM1940" s="141"/>
      <c r="AN1940" s="114">
        <f t="shared" si="60"/>
        <v>5662406</v>
      </c>
      <c r="AO1940" s="114">
        <f t="shared" si="61"/>
        <v>87014944</v>
      </c>
      <c r="AP1940" s="114"/>
      <c r="AQ1940" s="114"/>
      <c r="AR1940" s="114"/>
      <c r="AS1940" s="114"/>
    </row>
    <row r="1941" spans="1:46" s="190" customFormat="1" ht="15" customHeight="1" x14ac:dyDescent="0.2">
      <c r="A1941" s="104"/>
      <c r="B1941" s="104">
        <f>VLOOKUP(BJB!$F$9:$F$5599,Ctrl!$B$4:$C$399,2,0)</f>
        <v>40</v>
      </c>
      <c r="C1941" s="104">
        <f>VLOOKUP(BJB!$G$9:$G$5599,Ctrl!$E$4:$F$399,2,0)</f>
        <v>0</v>
      </c>
      <c r="D1941" s="219">
        <v>1</v>
      </c>
      <c r="E1941" s="104" t="str">
        <f>VLOOKUP(BJB!$F$9:$F$5599,Ctrl!$B$4:$D$399,3,0)</f>
        <v>IV</v>
      </c>
      <c r="F1941" s="139" t="s">
        <v>10559</v>
      </c>
      <c r="G1941" s="139" t="s">
        <v>10137</v>
      </c>
      <c r="H1941" s="125" t="s">
        <v>8533</v>
      </c>
      <c r="I1941" s="220" t="e">
        <f>IF(G1940=BJB!#REF!,I1940+1,1)</f>
        <v>#REF!</v>
      </c>
      <c r="J1941" s="912" t="s">
        <v>22007</v>
      </c>
      <c r="K1941" s="121" t="s">
        <v>3282</v>
      </c>
      <c r="L1941" s="104" t="s">
        <v>6477</v>
      </c>
      <c r="M1941" s="104" t="s">
        <v>3254</v>
      </c>
      <c r="N1941" s="120">
        <v>40015</v>
      </c>
      <c r="O1941" s="107">
        <v>10000000</v>
      </c>
      <c r="P1941" s="105" t="s">
        <v>6222</v>
      </c>
      <c r="Q1941" s="120" t="s">
        <v>6222</v>
      </c>
      <c r="R1941" s="890">
        <v>0</v>
      </c>
      <c r="S1941" s="108" t="s">
        <v>3276</v>
      </c>
      <c r="T1941" s="109">
        <v>40907</v>
      </c>
      <c r="U1941" s="106">
        <v>5499996</v>
      </c>
      <c r="V1941" s="109" t="s">
        <v>6222</v>
      </c>
      <c r="W1941" s="141">
        <v>0</v>
      </c>
      <c r="X1941" s="141">
        <v>0</v>
      </c>
      <c r="Y1941" s="141">
        <v>0</v>
      </c>
      <c r="Z1941" s="141">
        <v>0</v>
      </c>
      <c r="AA1941" s="114">
        <v>505468</v>
      </c>
      <c r="AB1941" s="114"/>
      <c r="AC1941" s="132"/>
      <c r="AD1941" s="141"/>
      <c r="AE1941" s="106">
        <v>0</v>
      </c>
      <c r="AF1941" s="106">
        <v>0</v>
      </c>
      <c r="AG1941" s="106">
        <v>0</v>
      </c>
      <c r="AH1941" s="106"/>
      <c r="AI1941" s="106"/>
      <c r="AJ1941" s="106"/>
      <c r="AK1941" s="106"/>
      <c r="AL1941" s="106"/>
      <c r="AM1941" s="106"/>
      <c r="AN1941" s="114">
        <f t="shared" si="60"/>
        <v>505468</v>
      </c>
      <c r="AO1941" s="114">
        <f t="shared" si="61"/>
        <v>4994528</v>
      </c>
      <c r="AP1941" s="114"/>
      <c r="AQ1941" s="114"/>
      <c r="AR1941" s="114"/>
      <c r="AS1941" s="114"/>
    </row>
    <row r="1942" spans="1:46" s="190" customFormat="1" ht="15" customHeight="1" x14ac:dyDescent="0.2">
      <c r="A1942" s="104"/>
      <c r="B1942" s="104">
        <f>VLOOKUP(BJB!$F$9:$F$5599,Ctrl!$B$4:$C$399,2,0)</f>
        <v>40</v>
      </c>
      <c r="C1942" s="104">
        <f>VLOOKUP(BJB!$G$9:$G$5599,Ctrl!$E$4:$F$399,2,0)</f>
        <v>2</v>
      </c>
      <c r="D1942" s="219">
        <v>1</v>
      </c>
      <c r="E1942" s="104" t="str">
        <f>VLOOKUP(BJB!$F$9:$F$5599,Ctrl!$B$4:$D$399,3,0)</f>
        <v>IV</v>
      </c>
      <c r="F1942" s="139" t="s">
        <v>10559</v>
      </c>
      <c r="G1942" s="139" t="s">
        <v>3361</v>
      </c>
      <c r="H1942" s="125" t="s">
        <v>7506</v>
      </c>
      <c r="I1942" s="220" t="e">
        <f>IF(G1941=BJB!#REF!,I1941+1,1)</f>
        <v>#REF!</v>
      </c>
      <c r="J1942" s="891" t="s">
        <v>18356</v>
      </c>
      <c r="K1942" s="121" t="s">
        <v>3372</v>
      </c>
      <c r="L1942" s="104" t="s">
        <v>6477</v>
      </c>
      <c r="M1942" s="104" t="s">
        <v>3373</v>
      </c>
      <c r="N1942" s="120">
        <v>40494</v>
      </c>
      <c r="O1942" s="107">
        <v>25000000</v>
      </c>
      <c r="P1942" s="105" t="s">
        <v>6222</v>
      </c>
      <c r="Q1942" s="120" t="s">
        <v>6222</v>
      </c>
      <c r="R1942" s="890">
        <v>0</v>
      </c>
      <c r="S1942" s="108" t="s">
        <v>3276</v>
      </c>
      <c r="T1942" s="109">
        <v>40907</v>
      </c>
      <c r="U1942" s="106">
        <v>18750000</v>
      </c>
      <c r="V1942" s="109" t="s">
        <v>6222</v>
      </c>
      <c r="W1942" s="141">
        <v>0</v>
      </c>
      <c r="X1942" s="141">
        <v>0</v>
      </c>
      <c r="Y1942" s="141">
        <v>0</v>
      </c>
      <c r="Z1942" s="141">
        <v>0</v>
      </c>
      <c r="AA1942" s="114">
        <v>5033272</v>
      </c>
      <c r="AB1942" s="114"/>
      <c r="AC1942" s="132"/>
      <c r="AD1942" s="141"/>
      <c r="AE1942" s="106">
        <v>488761</v>
      </c>
      <c r="AF1942" s="106">
        <v>0</v>
      </c>
      <c r="AG1942" s="106">
        <v>0</v>
      </c>
      <c r="AH1942" s="222"/>
      <c r="AI1942" s="106"/>
      <c r="AJ1942" s="106"/>
      <c r="AK1942" s="106"/>
      <c r="AL1942" s="106"/>
      <c r="AM1942" s="106"/>
      <c r="AN1942" s="114">
        <f t="shared" si="60"/>
        <v>5522033</v>
      </c>
      <c r="AO1942" s="114">
        <f t="shared" si="61"/>
        <v>13227967</v>
      </c>
      <c r="AP1942" s="114"/>
      <c r="AQ1942" s="114"/>
      <c r="AR1942" s="114"/>
      <c r="AS1942" s="114"/>
    </row>
    <row r="1943" spans="1:46" s="190" customFormat="1" ht="15" customHeight="1" x14ac:dyDescent="0.2">
      <c r="A1943" s="104"/>
      <c r="B1943" s="104">
        <f>VLOOKUP(BJB!$F$9:$F$5599,Ctrl!$B$4:$C$399,2,0)</f>
        <v>40</v>
      </c>
      <c r="C1943" s="104">
        <f>VLOOKUP(BJB!$G$9:$G$5599,Ctrl!$E$4:$F$399,2,0)</f>
        <v>6</v>
      </c>
      <c r="D1943" s="219">
        <v>1</v>
      </c>
      <c r="E1943" s="104" t="str">
        <f>VLOOKUP(BJB!$F$9:$F$5599,Ctrl!$B$4:$D$399,3,0)</f>
        <v>IV</v>
      </c>
      <c r="F1943" s="139" t="s">
        <v>10559</v>
      </c>
      <c r="G1943" s="139" t="s">
        <v>10333</v>
      </c>
      <c r="H1943" s="125"/>
      <c r="I1943" s="220"/>
      <c r="J1943" s="912" t="s">
        <v>22008</v>
      </c>
      <c r="K1943" s="121" t="s">
        <v>9669</v>
      </c>
      <c r="L1943" s="104" t="s">
        <v>6477</v>
      </c>
      <c r="M1943" s="104" t="s">
        <v>9683</v>
      </c>
      <c r="N1943" s="120">
        <v>41235</v>
      </c>
      <c r="O1943" s="105">
        <v>50000000</v>
      </c>
      <c r="P1943" s="105" t="s">
        <v>6222</v>
      </c>
      <c r="Q1943" s="120" t="s">
        <v>6222</v>
      </c>
      <c r="R1943" s="890">
        <v>0</v>
      </c>
      <c r="S1943" s="146" t="s">
        <v>9693</v>
      </c>
      <c r="T1943" s="109">
        <v>42360</v>
      </c>
      <c r="U1943" s="141">
        <v>7311000</v>
      </c>
      <c r="V1943" s="109" t="s">
        <v>6222</v>
      </c>
      <c r="W1943" s="141">
        <v>0</v>
      </c>
      <c r="X1943" s="141">
        <v>0</v>
      </c>
      <c r="Y1943" s="141">
        <v>0</v>
      </c>
      <c r="Z1943" s="141">
        <v>0</v>
      </c>
      <c r="AA1943" s="114">
        <v>0</v>
      </c>
      <c r="AB1943" s="114"/>
      <c r="AC1943" s="132"/>
      <c r="AD1943" s="141"/>
      <c r="AE1943" s="106">
        <v>0</v>
      </c>
      <c r="AF1943" s="106">
        <v>0</v>
      </c>
      <c r="AG1943" s="106">
        <v>0</v>
      </c>
      <c r="AH1943" s="141"/>
      <c r="AI1943" s="141"/>
      <c r="AJ1943" s="141"/>
      <c r="AK1943" s="141"/>
      <c r="AL1943" s="141"/>
      <c r="AM1943" s="141"/>
      <c r="AN1943" s="114">
        <f t="shared" si="60"/>
        <v>0</v>
      </c>
      <c r="AO1943" s="114">
        <f t="shared" si="61"/>
        <v>7311000</v>
      </c>
      <c r="AP1943" s="114"/>
      <c r="AQ1943" s="114"/>
      <c r="AR1943" s="114"/>
      <c r="AS1943" s="114"/>
    </row>
    <row r="1944" spans="1:46" s="190" customFormat="1" ht="15" customHeight="1" x14ac:dyDescent="0.2">
      <c r="A1944" s="104"/>
      <c r="B1944" s="104">
        <f>VLOOKUP(BJB!$F$9:$F$5599,Ctrl!$B$4:$C$399,2,0)</f>
        <v>40</v>
      </c>
      <c r="C1944" s="104">
        <f>VLOOKUP(BJB!$G$9:$G$5599,Ctrl!$E$4:$F$399,2,0)</f>
        <v>0</v>
      </c>
      <c r="D1944" s="219">
        <v>1</v>
      </c>
      <c r="E1944" s="104" t="str">
        <f>VLOOKUP(BJB!$F$9:$F$5599,Ctrl!$B$4:$D$399,3,0)</f>
        <v>IV</v>
      </c>
      <c r="F1944" s="139" t="s">
        <v>10559</v>
      </c>
      <c r="G1944" s="139" t="s">
        <v>10137</v>
      </c>
      <c r="H1944" s="125"/>
      <c r="I1944" s="220"/>
      <c r="J1944" s="912" t="s">
        <v>22009</v>
      </c>
      <c r="K1944" s="108" t="s">
        <v>13562</v>
      </c>
      <c r="L1944" s="104" t="s">
        <v>6476</v>
      </c>
      <c r="M1944" s="104" t="s">
        <v>10105</v>
      </c>
      <c r="N1944" s="120">
        <v>41782</v>
      </c>
      <c r="O1944" s="105">
        <v>146903125</v>
      </c>
      <c r="P1944" s="105"/>
      <c r="Q1944" s="120"/>
      <c r="R1944" s="105"/>
      <c r="S1944" s="146" t="s">
        <v>10107</v>
      </c>
      <c r="T1944" s="109">
        <v>42389</v>
      </c>
      <c r="U1944" s="141">
        <v>133532446</v>
      </c>
      <c r="V1944" s="109"/>
      <c r="W1944" s="141"/>
      <c r="X1944" s="141"/>
      <c r="Y1944" s="141"/>
      <c r="Z1944" s="141"/>
      <c r="AA1944" s="114">
        <v>0</v>
      </c>
      <c r="AB1944" s="114"/>
      <c r="AC1944" s="132"/>
      <c r="AD1944" s="141"/>
      <c r="AE1944" s="106">
        <v>0</v>
      </c>
      <c r="AF1944" s="106">
        <v>0</v>
      </c>
      <c r="AG1944" s="106">
        <v>0</v>
      </c>
      <c r="AH1944" s="141"/>
      <c r="AI1944" s="141"/>
      <c r="AJ1944" s="141"/>
      <c r="AK1944" s="141"/>
      <c r="AL1944" s="141"/>
      <c r="AM1944" s="141"/>
      <c r="AN1944" s="114">
        <f t="shared" si="60"/>
        <v>0</v>
      </c>
      <c r="AO1944" s="114">
        <f t="shared" si="61"/>
        <v>133532446</v>
      </c>
      <c r="AP1944" s="114"/>
      <c r="AQ1944" s="114"/>
      <c r="AR1944" s="114"/>
      <c r="AS1944" s="114"/>
    </row>
    <row r="1945" spans="1:46" s="191" customFormat="1" ht="15" customHeight="1" x14ac:dyDescent="0.2">
      <c r="A1945" s="104"/>
      <c r="B1945" s="104">
        <f>VLOOKUP(BJB!$F$9:$F$5599,Ctrl!$B$4:$C$399,2,0)</f>
        <v>40</v>
      </c>
      <c r="C1945" s="104">
        <f>VLOOKUP(BJB!$G$9:$G$5599,Ctrl!$E$4:$F$399,2,0)</f>
        <v>0</v>
      </c>
      <c r="D1945" s="219">
        <v>1</v>
      </c>
      <c r="E1945" s="104" t="str">
        <f>VLOOKUP(BJB!$F$9:$F$5599,Ctrl!$B$4:$D$399,3,0)</f>
        <v>IV</v>
      </c>
      <c r="F1945" s="139" t="s">
        <v>10559</v>
      </c>
      <c r="G1945" s="139" t="s">
        <v>10137</v>
      </c>
      <c r="H1945" s="125"/>
      <c r="I1945" s="220"/>
      <c r="J1945" s="912" t="s">
        <v>22010</v>
      </c>
      <c r="K1945" s="121" t="s">
        <v>10464</v>
      </c>
      <c r="L1945" s="104" t="s">
        <v>6476</v>
      </c>
      <c r="M1945" s="104" t="s">
        <v>10106</v>
      </c>
      <c r="N1945" s="120">
        <v>42030</v>
      </c>
      <c r="O1945" s="105">
        <v>125498333</v>
      </c>
      <c r="P1945" s="105" t="s">
        <v>6222</v>
      </c>
      <c r="Q1945" s="120" t="s">
        <v>6222</v>
      </c>
      <c r="R1945" s="890">
        <v>0</v>
      </c>
      <c r="S1945" s="146" t="s">
        <v>10107</v>
      </c>
      <c r="T1945" s="109">
        <v>42389</v>
      </c>
      <c r="U1945" s="141">
        <v>121303485</v>
      </c>
      <c r="V1945" s="109" t="s">
        <v>6222</v>
      </c>
      <c r="W1945" s="141">
        <v>0</v>
      </c>
      <c r="X1945" s="141">
        <v>0</v>
      </c>
      <c r="Y1945" s="141">
        <v>0</v>
      </c>
      <c r="Z1945" s="141">
        <v>0</v>
      </c>
      <c r="AA1945" s="114">
        <v>0</v>
      </c>
      <c r="AB1945" s="114"/>
      <c r="AC1945" s="132"/>
      <c r="AD1945" s="141"/>
      <c r="AE1945" s="106">
        <v>0</v>
      </c>
      <c r="AF1945" s="106">
        <v>0</v>
      </c>
      <c r="AG1945" s="106">
        <v>0</v>
      </c>
      <c r="AH1945" s="141"/>
      <c r="AI1945" s="141"/>
      <c r="AJ1945" s="141"/>
      <c r="AK1945" s="141"/>
      <c r="AL1945" s="141"/>
      <c r="AM1945" s="141"/>
      <c r="AN1945" s="114">
        <f t="shared" si="60"/>
        <v>0</v>
      </c>
      <c r="AO1945" s="114">
        <f t="shared" si="61"/>
        <v>121303485</v>
      </c>
      <c r="AP1945" s="114"/>
      <c r="AQ1945" s="114"/>
      <c r="AR1945" s="114"/>
      <c r="AS1945" s="114"/>
    </row>
    <row r="1946" spans="1:46" s="190" customFormat="1" ht="15" customHeight="1" x14ac:dyDescent="0.2">
      <c r="A1946" s="104"/>
      <c r="B1946" s="104">
        <f>VLOOKUP(BJB!$F$9:$F$5599,Ctrl!$B$4:$C$399,2,0)</f>
        <v>40</v>
      </c>
      <c r="C1946" s="104">
        <f>VLOOKUP(BJB!$G$9:$G$5599,Ctrl!$E$4:$F$399,2,0)</f>
        <v>2</v>
      </c>
      <c r="D1946" s="219">
        <v>1</v>
      </c>
      <c r="E1946" s="104" t="str">
        <f>VLOOKUP(BJB!$F$9:$F$5599,Ctrl!$B$4:$D$399,3,0)</f>
        <v>IV</v>
      </c>
      <c r="F1946" s="139" t="s">
        <v>10559</v>
      </c>
      <c r="G1946" s="139" t="s">
        <v>3361</v>
      </c>
      <c r="H1946" s="125"/>
      <c r="I1946" s="220"/>
      <c r="J1946" s="912"/>
      <c r="K1946" s="108" t="s">
        <v>11142</v>
      </c>
      <c r="L1946" s="104" t="s">
        <v>6477</v>
      </c>
      <c r="M1946" s="104" t="s">
        <v>8178</v>
      </c>
      <c r="N1946" s="120">
        <v>41129</v>
      </c>
      <c r="O1946" s="105">
        <v>30000000</v>
      </c>
      <c r="P1946" s="105"/>
      <c r="Q1946" s="120"/>
      <c r="R1946" s="105"/>
      <c r="S1946" s="146" t="s">
        <v>10115</v>
      </c>
      <c r="T1946" s="109">
        <v>42389</v>
      </c>
      <c r="U1946" s="141">
        <v>5250006</v>
      </c>
      <c r="V1946" s="109"/>
      <c r="W1946" s="141"/>
      <c r="X1946" s="141"/>
      <c r="Y1946" s="141"/>
      <c r="Z1946" s="141"/>
      <c r="AA1946" s="114">
        <v>0</v>
      </c>
      <c r="AB1946" s="114"/>
      <c r="AC1946" s="132"/>
      <c r="AD1946" s="141"/>
      <c r="AE1946" s="106">
        <v>0</v>
      </c>
      <c r="AF1946" s="106">
        <v>0</v>
      </c>
      <c r="AG1946" s="106">
        <v>0</v>
      </c>
      <c r="AH1946" s="141"/>
      <c r="AI1946" s="141"/>
      <c r="AJ1946" s="141"/>
      <c r="AK1946" s="141"/>
      <c r="AL1946" s="141"/>
      <c r="AM1946" s="141"/>
      <c r="AN1946" s="114">
        <f t="shared" si="60"/>
        <v>0</v>
      </c>
      <c r="AO1946" s="114">
        <f t="shared" si="61"/>
        <v>5250006</v>
      </c>
      <c r="AP1946" s="114"/>
      <c r="AQ1946" s="114"/>
      <c r="AR1946" s="114"/>
      <c r="AS1946" s="114"/>
    </row>
    <row r="1947" spans="1:46" s="190" customFormat="1" ht="15" customHeight="1" x14ac:dyDescent="0.2">
      <c r="A1947" s="104"/>
      <c r="B1947" s="104">
        <f>VLOOKUP(BJB!$F$9:$F$5599,Ctrl!$B$4:$C$399,2,0)</f>
        <v>40</v>
      </c>
      <c r="C1947" s="104">
        <f>VLOOKUP(BJB!$G$9:$G$5599,Ctrl!$E$4:$F$399,2,0)</f>
        <v>2</v>
      </c>
      <c r="D1947" s="219">
        <v>1</v>
      </c>
      <c r="E1947" s="104" t="str">
        <f>VLOOKUP(BJB!$F$9:$F$5599,Ctrl!$B$4:$D$399,3,0)</f>
        <v>IV</v>
      </c>
      <c r="F1947" s="139" t="s">
        <v>10559</v>
      </c>
      <c r="G1947" s="139" t="s">
        <v>3361</v>
      </c>
      <c r="H1947" s="125"/>
      <c r="I1947" s="220"/>
      <c r="J1947" s="912" t="s">
        <v>22011</v>
      </c>
      <c r="K1947" s="121" t="s">
        <v>7810</v>
      </c>
      <c r="L1947" s="104" t="s">
        <v>6477</v>
      </c>
      <c r="M1947" s="104" t="s">
        <v>4998</v>
      </c>
      <c r="N1947" s="120">
        <v>41235</v>
      </c>
      <c r="O1947" s="105">
        <v>100000000</v>
      </c>
      <c r="P1947" s="105" t="s">
        <v>6222</v>
      </c>
      <c r="Q1947" s="120" t="s">
        <v>6222</v>
      </c>
      <c r="R1947" s="890">
        <v>0</v>
      </c>
      <c r="S1947" s="146" t="s">
        <v>10115</v>
      </c>
      <c r="T1947" s="109">
        <v>42389</v>
      </c>
      <c r="U1947" s="141">
        <v>21888532</v>
      </c>
      <c r="V1947" s="109" t="s">
        <v>6222</v>
      </c>
      <c r="W1947" s="141">
        <v>0</v>
      </c>
      <c r="X1947" s="141">
        <v>0</v>
      </c>
      <c r="Y1947" s="141">
        <v>0</v>
      </c>
      <c r="Z1947" s="141">
        <v>0</v>
      </c>
      <c r="AA1947" s="114">
        <v>0</v>
      </c>
      <c r="AB1947" s="114"/>
      <c r="AC1947" s="132"/>
      <c r="AD1947" s="141"/>
      <c r="AE1947" s="106">
        <v>0</v>
      </c>
      <c r="AF1947" s="106">
        <v>0</v>
      </c>
      <c r="AG1947" s="106">
        <v>0</v>
      </c>
      <c r="AH1947" s="141"/>
      <c r="AI1947" s="141"/>
      <c r="AJ1947" s="141"/>
      <c r="AK1947" s="141"/>
      <c r="AL1947" s="141"/>
      <c r="AM1947" s="141"/>
      <c r="AN1947" s="114">
        <f t="shared" si="60"/>
        <v>0</v>
      </c>
      <c r="AO1947" s="114">
        <f t="shared" si="61"/>
        <v>21888532</v>
      </c>
      <c r="AP1947" s="114"/>
      <c r="AQ1947" s="114"/>
      <c r="AR1947" s="114"/>
      <c r="AS1947" s="114"/>
    </row>
    <row r="1948" spans="1:46" s="190" customFormat="1" ht="15" customHeight="1" x14ac:dyDescent="0.2">
      <c r="A1948" s="104"/>
      <c r="B1948" s="104">
        <f>VLOOKUP(BJB!$F$9:$F$5599,Ctrl!$B$4:$C$399,2,0)</f>
        <v>40</v>
      </c>
      <c r="C1948" s="104">
        <f>VLOOKUP(BJB!$G$9:$G$5599,Ctrl!$E$4:$F$399,2,0)</f>
        <v>4</v>
      </c>
      <c r="D1948" s="219">
        <v>1</v>
      </c>
      <c r="E1948" s="104" t="str">
        <f>VLOOKUP(BJB!$F$9:$F$5599,Ctrl!$B$4:$D$399,3,0)</f>
        <v>IV</v>
      </c>
      <c r="F1948" s="139" t="s">
        <v>10559</v>
      </c>
      <c r="G1948" s="139" t="s">
        <v>5987</v>
      </c>
      <c r="H1948" s="125"/>
      <c r="I1948" s="220"/>
      <c r="J1948" s="912"/>
      <c r="K1948" s="108" t="s">
        <v>11144</v>
      </c>
      <c r="L1948" s="104" t="s">
        <v>6477</v>
      </c>
      <c r="M1948" s="104" t="s">
        <v>7879</v>
      </c>
      <c r="N1948" s="120">
        <v>41278</v>
      </c>
      <c r="O1948" s="105">
        <v>50000000</v>
      </c>
      <c r="P1948" s="105"/>
      <c r="Q1948" s="120"/>
      <c r="R1948" s="105"/>
      <c r="S1948" s="146" t="s">
        <v>10116</v>
      </c>
      <c r="T1948" s="109">
        <v>42389</v>
      </c>
      <c r="U1948" s="141">
        <v>10316366</v>
      </c>
      <c r="V1948" s="109"/>
      <c r="W1948" s="141"/>
      <c r="X1948" s="141"/>
      <c r="Y1948" s="141"/>
      <c r="Z1948" s="141"/>
      <c r="AA1948" s="114">
        <v>0</v>
      </c>
      <c r="AB1948" s="114"/>
      <c r="AC1948" s="132"/>
      <c r="AD1948" s="141"/>
      <c r="AE1948" s="106">
        <v>0</v>
      </c>
      <c r="AF1948" s="106">
        <v>0</v>
      </c>
      <c r="AG1948" s="106">
        <v>0</v>
      </c>
      <c r="AH1948" s="141"/>
      <c r="AI1948" s="141"/>
      <c r="AJ1948" s="141"/>
      <c r="AK1948" s="141"/>
      <c r="AL1948" s="141"/>
      <c r="AM1948" s="141"/>
      <c r="AN1948" s="114">
        <f t="shared" si="60"/>
        <v>0</v>
      </c>
      <c r="AO1948" s="114">
        <f t="shared" si="61"/>
        <v>10316366</v>
      </c>
      <c r="AP1948" s="114"/>
      <c r="AQ1948" s="114"/>
      <c r="AR1948" s="114"/>
      <c r="AS1948" s="114"/>
    </row>
    <row r="1949" spans="1:46" s="190" customFormat="1" ht="15" customHeight="1" x14ac:dyDescent="0.2">
      <c r="A1949" s="104"/>
      <c r="B1949" s="104">
        <f>VLOOKUP(BJB!$F$9:$F$5599,Ctrl!$B$4:$C$399,2,0)</f>
        <v>40</v>
      </c>
      <c r="C1949" s="104">
        <f>VLOOKUP(BJB!$G$9:$G$5599,Ctrl!$E$4:$F$399,2,0)</f>
        <v>4</v>
      </c>
      <c r="D1949" s="219">
        <v>1</v>
      </c>
      <c r="E1949" s="104" t="str">
        <f>VLOOKUP(BJB!$F$9:$F$5599,Ctrl!$B$4:$D$399,3,0)</f>
        <v>IV</v>
      </c>
      <c r="F1949" s="139" t="s">
        <v>10559</v>
      </c>
      <c r="G1949" s="139" t="s">
        <v>5987</v>
      </c>
      <c r="H1949" s="125"/>
      <c r="I1949" s="220"/>
      <c r="J1949" s="912" t="s">
        <v>22012</v>
      </c>
      <c r="K1949" s="121" t="s">
        <v>8402</v>
      </c>
      <c r="L1949" s="104" t="s">
        <v>6477</v>
      </c>
      <c r="M1949" s="104" t="s">
        <v>5993</v>
      </c>
      <c r="N1949" s="120">
        <v>41235</v>
      </c>
      <c r="O1949" s="105">
        <v>250000000</v>
      </c>
      <c r="P1949" s="105" t="s">
        <v>6222</v>
      </c>
      <c r="Q1949" s="120" t="s">
        <v>6222</v>
      </c>
      <c r="R1949" s="890">
        <v>0</v>
      </c>
      <c r="S1949" s="146" t="s">
        <v>10116</v>
      </c>
      <c r="T1949" s="109">
        <v>42389</v>
      </c>
      <c r="U1949" s="141">
        <v>107827745</v>
      </c>
      <c r="V1949" s="109" t="s">
        <v>6222</v>
      </c>
      <c r="W1949" s="141">
        <v>0</v>
      </c>
      <c r="X1949" s="141">
        <v>0</v>
      </c>
      <c r="Y1949" s="141">
        <v>0</v>
      </c>
      <c r="Z1949" s="141">
        <v>0</v>
      </c>
      <c r="AA1949" s="114">
        <v>0</v>
      </c>
      <c r="AB1949" s="114"/>
      <c r="AC1949" s="132"/>
      <c r="AD1949" s="141"/>
      <c r="AE1949" s="106">
        <v>0</v>
      </c>
      <c r="AF1949" s="106">
        <v>0</v>
      </c>
      <c r="AG1949" s="106">
        <v>0</v>
      </c>
      <c r="AH1949" s="141"/>
      <c r="AI1949" s="141"/>
      <c r="AJ1949" s="141"/>
      <c r="AK1949" s="141"/>
      <c r="AL1949" s="141"/>
      <c r="AM1949" s="141"/>
      <c r="AN1949" s="114">
        <f t="shared" si="60"/>
        <v>0</v>
      </c>
      <c r="AO1949" s="114">
        <f t="shared" si="61"/>
        <v>107827745</v>
      </c>
      <c r="AP1949" s="114"/>
      <c r="AQ1949" s="114"/>
      <c r="AR1949" s="114"/>
      <c r="AS1949" s="114"/>
    </row>
    <row r="1950" spans="1:46" s="190" customFormat="1" ht="15" customHeight="1" x14ac:dyDescent="0.2">
      <c r="A1950" s="104"/>
      <c r="B1950" s="104">
        <f>VLOOKUP(BJB!$F$9:$F$5599,Ctrl!$B$4:$C$399,2,0)</f>
        <v>24</v>
      </c>
      <c r="C1950" s="104">
        <f>VLOOKUP(BJB!$G$9:$G$5599,Ctrl!$E$4:$F$399,2,0)</f>
        <v>6</v>
      </c>
      <c r="D1950" s="219">
        <v>1</v>
      </c>
      <c r="E1950" s="104" t="str">
        <f>VLOOKUP(BJB!$F$9:$F$5599,Ctrl!$B$4:$D$399,3,0)</f>
        <v>II</v>
      </c>
      <c r="F1950" s="139" t="s">
        <v>10550</v>
      </c>
      <c r="G1950" s="139" t="s">
        <v>1432</v>
      </c>
      <c r="H1950" s="125">
        <v>1110601000015</v>
      </c>
      <c r="I1950" s="220" t="e">
        <f>IF(G1949=BJB!#REF!,I1949+1,1)</f>
        <v>#REF!</v>
      </c>
      <c r="J1950" s="912" t="s">
        <v>22013</v>
      </c>
      <c r="K1950" s="121" t="s">
        <v>10854</v>
      </c>
      <c r="L1950" s="104" t="s">
        <v>6477</v>
      </c>
      <c r="M1950" s="104" t="s">
        <v>1406</v>
      </c>
      <c r="N1950" s="120">
        <v>40724</v>
      </c>
      <c r="O1950" s="107">
        <v>25000000</v>
      </c>
      <c r="P1950" s="105" t="s">
        <v>6222</v>
      </c>
      <c r="Q1950" s="120" t="s">
        <v>6222</v>
      </c>
      <c r="R1950" s="890">
        <v>0</v>
      </c>
      <c r="S1950" s="108" t="s">
        <v>1405</v>
      </c>
      <c r="T1950" s="109">
        <v>41327</v>
      </c>
      <c r="U1950" s="114">
        <v>14068853</v>
      </c>
      <c r="V1950" s="109" t="s">
        <v>6222</v>
      </c>
      <c r="W1950" s="141">
        <v>0</v>
      </c>
      <c r="X1950" s="141">
        <v>0</v>
      </c>
      <c r="Y1950" s="141">
        <v>0</v>
      </c>
      <c r="Z1950" s="141">
        <v>0</v>
      </c>
      <c r="AA1950" s="114">
        <v>11473598</v>
      </c>
      <c r="AB1950" s="114"/>
      <c r="AC1950" s="132"/>
      <c r="AD1950" s="141"/>
      <c r="AE1950" s="106">
        <v>0</v>
      </c>
      <c r="AF1950" s="106">
        <v>0</v>
      </c>
      <c r="AG1950" s="106">
        <v>0</v>
      </c>
      <c r="AH1950" s="114"/>
      <c r="AI1950" s="114"/>
      <c r="AJ1950" s="114"/>
      <c r="AK1950" s="114"/>
      <c r="AL1950" s="114"/>
      <c r="AM1950" s="114"/>
      <c r="AN1950" s="114">
        <f t="shared" si="60"/>
        <v>11473598</v>
      </c>
      <c r="AO1950" s="114">
        <f t="shared" si="61"/>
        <v>2595255</v>
      </c>
      <c r="AP1950" s="114"/>
      <c r="AQ1950" s="114"/>
      <c r="AR1950" s="114"/>
      <c r="AS1950" s="114"/>
      <c r="AT1950" s="189"/>
    </row>
    <row r="1951" spans="1:46" s="190" customFormat="1" ht="15" customHeight="1" x14ac:dyDescent="0.2">
      <c r="A1951" s="104"/>
      <c r="B1951" s="104">
        <f>VLOOKUP(BJB!$F$9:$F$5599,Ctrl!$B$4:$C$399,2,0)</f>
        <v>24</v>
      </c>
      <c r="C1951" s="104">
        <f>VLOOKUP(BJB!$G$9:$G$5599,Ctrl!$E$4:$F$399,2,0)</f>
        <v>5</v>
      </c>
      <c r="D1951" s="219">
        <v>1</v>
      </c>
      <c r="E1951" s="104" t="str">
        <f>VLOOKUP(BJB!$F$9:$F$5599,Ctrl!$B$4:$D$399,3,0)</f>
        <v>II</v>
      </c>
      <c r="F1951" s="139" t="s">
        <v>10550</v>
      </c>
      <c r="G1951" s="139" t="s">
        <v>7612</v>
      </c>
      <c r="H1951" s="125"/>
      <c r="I1951" s="220" t="e">
        <f>IF(G1950=BJB!#REF!,I1950+1,1)</f>
        <v>#REF!</v>
      </c>
      <c r="J1951" s="912" t="s">
        <v>22014</v>
      </c>
      <c r="K1951" s="121" t="s">
        <v>7620</v>
      </c>
      <c r="L1951" s="104" t="s">
        <v>6477</v>
      </c>
      <c r="M1951" s="104" t="s">
        <v>5557</v>
      </c>
      <c r="N1951" s="120">
        <v>40716</v>
      </c>
      <c r="O1951" s="107">
        <v>40000000</v>
      </c>
      <c r="P1951" s="105" t="s">
        <v>16049</v>
      </c>
      <c r="Q1951" s="120">
        <v>41288</v>
      </c>
      <c r="R1951" s="105">
        <v>28748085</v>
      </c>
      <c r="S1951" s="146" t="s">
        <v>5558</v>
      </c>
      <c r="T1951" s="109">
        <v>41333</v>
      </c>
      <c r="U1951" s="114">
        <v>20123660</v>
      </c>
      <c r="V1951" s="109">
        <v>41333</v>
      </c>
      <c r="W1951" s="141">
        <v>20123660</v>
      </c>
      <c r="X1951" s="141">
        <v>0</v>
      </c>
      <c r="Y1951" s="141">
        <v>0</v>
      </c>
      <c r="Z1951" s="141">
        <v>0</v>
      </c>
      <c r="AA1951" s="114">
        <v>560000</v>
      </c>
      <c r="AB1951" s="114"/>
      <c r="AC1951" s="114"/>
      <c r="AD1951" s="141"/>
      <c r="AE1951" s="106">
        <v>0</v>
      </c>
      <c r="AF1951" s="106">
        <v>0</v>
      </c>
      <c r="AG1951" s="106">
        <v>0</v>
      </c>
      <c r="AH1951" s="114"/>
      <c r="AI1951" s="114"/>
      <c r="AJ1951" s="114"/>
      <c r="AK1951" s="114"/>
      <c r="AL1951" s="114"/>
      <c r="AM1951" s="114"/>
      <c r="AN1951" s="114">
        <f t="shared" si="60"/>
        <v>560000</v>
      </c>
      <c r="AO1951" s="114">
        <f t="shared" si="61"/>
        <v>19563660</v>
      </c>
      <c r="AP1951" s="114"/>
      <c r="AQ1951" s="114"/>
      <c r="AR1951" s="114"/>
      <c r="AS1951" s="114"/>
      <c r="AT1951" s="237"/>
    </row>
    <row r="1952" spans="1:46" s="190" customFormat="1" ht="15" customHeight="1" x14ac:dyDescent="0.2">
      <c r="A1952" s="104"/>
      <c r="B1952" s="104">
        <f>VLOOKUP(BJB!$F$9:$F$5599,Ctrl!$B$4:$C$399,2,0)</f>
        <v>24</v>
      </c>
      <c r="C1952" s="104">
        <f>VLOOKUP(BJB!$G$9:$G$5599,Ctrl!$E$4:$F$399,2,0)</f>
        <v>7</v>
      </c>
      <c r="D1952" s="219">
        <v>1</v>
      </c>
      <c r="E1952" s="104" t="str">
        <f>VLOOKUP(BJB!$F$9:$F$5599,Ctrl!$B$4:$D$399,3,0)</f>
        <v>II</v>
      </c>
      <c r="F1952" s="139" t="s">
        <v>10550</v>
      </c>
      <c r="G1952" s="139" t="s">
        <v>6575</v>
      </c>
      <c r="H1952" s="125"/>
      <c r="I1952" s="220" t="e">
        <f>IF(G1951=BJB!#REF!,I1951+1,1)</f>
        <v>#REF!</v>
      </c>
      <c r="J1952" s="912" t="s">
        <v>22015</v>
      </c>
      <c r="K1952" s="121" t="s">
        <v>7633</v>
      </c>
      <c r="L1952" s="104" t="s">
        <v>6477</v>
      </c>
      <c r="M1952" s="104" t="s">
        <v>5755</v>
      </c>
      <c r="N1952" s="120">
        <v>41414</v>
      </c>
      <c r="O1952" s="140">
        <v>110000000</v>
      </c>
      <c r="P1952" s="105" t="s">
        <v>16050</v>
      </c>
      <c r="Q1952" s="120">
        <v>41741</v>
      </c>
      <c r="R1952" s="105">
        <v>126443530</v>
      </c>
      <c r="S1952" s="146" t="s">
        <v>5563</v>
      </c>
      <c r="T1952" s="109">
        <v>41820</v>
      </c>
      <c r="U1952" s="116">
        <v>77000000</v>
      </c>
      <c r="V1952" s="109">
        <v>41791</v>
      </c>
      <c r="W1952" s="141">
        <v>77000000</v>
      </c>
      <c r="X1952" s="141">
        <v>0</v>
      </c>
      <c r="Y1952" s="141">
        <v>0</v>
      </c>
      <c r="Z1952" s="141">
        <v>0</v>
      </c>
      <c r="AA1952" s="114">
        <v>0</v>
      </c>
      <c r="AB1952" s="114"/>
      <c r="AC1952" s="116"/>
      <c r="AD1952" s="141"/>
      <c r="AE1952" s="106">
        <v>0</v>
      </c>
      <c r="AF1952" s="106">
        <v>0</v>
      </c>
      <c r="AG1952" s="106">
        <v>0</v>
      </c>
      <c r="AH1952" s="116"/>
      <c r="AI1952" s="116"/>
      <c r="AJ1952" s="116"/>
      <c r="AK1952" s="116"/>
      <c r="AL1952" s="116"/>
      <c r="AM1952" s="116"/>
      <c r="AN1952" s="114">
        <f t="shared" si="60"/>
        <v>0</v>
      </c>
      <c r="AO1952" s="114">
        <f t="shared" si="61"/>
        <v>77000000</v>
      </c>
      <c r="AP1952" s="114"/>
      <c r="AQ1952" s="114"/>
      <c r="AR1952" s="114"/>
      <c r="AS1952" s="114"/>
    </row>
    <row r="1953" spans="1:46" s="190" customFormat="1" ht="15" customHeight="1" x14ac:dyDescent="0.2">
      <c r="A1953" s="104"/>
      <c r="B1953" s="104">
        <f>VLOOKUP(BJB!$F$9:$F$5599,Ctrl!$B$4:$C$399,2,0)</f>
        <v>24</v>
      </c>
      <c r="C1953" s="104">
        <f>VLOOKUP(BJB!$G$9:$G$5599,Ctrl!$E$4:$F$399,2,0)</f>
        <v>4</v>
      </c>
      <c r="D1953" s="219">
        <v>1</v>
      </c>
      <c r="E1953" s="104" t="str">
        <f>VLOOKUP(BJB!$F$9:$F$5599,Ctrl!$B$4:$D$399,3,0)</f>
        <v>II</v>
      </c>
      <c r="F1953" s="139" t="s">
        <v>10550</v>
      </c>
      <c r="G1953" s="139" t="s">
        <v>6573</v>
      </c>
      <c r="H1953" s="125"/>
      <c r="I1953" s="220" t="e">
        <f>IF(G1952=BJB!#REF!,I1952+1,1)</f>
        <v>#REF!</v>
      </c>
      <c r="J1953" s="912" t="s">
        <v>22016</v>
      </c>
      <c r="K1953" s="121" t="s">
        <v>6207</v>
      </c>
      <c r="L1953" s="104" t="s">
        <v>6477</v>
      </c>
      <c r="M1953" s="104" t="s">
        <v>6237</v>
      </c>
      <c r="N1953" s="120">
        <v>41351</v>
      </c>
      <c r="O1953" s="114">
        <v>40000000</v>
      </c>
      <c r="P1953" s="105" t="s">
        <v>16051</v>
      </c>
      <c r="Q1953" s="120">
        <v>41296</v>
      </c>
      <c r="R1953" s="105">
        <v>35021560</v>
      </c>
      <c r="S1953" s="146" t="s">
        <v>6257</v>
      </c>
      <c r="T1953" s="109">
        <v>42030</v>
      </c>
      <c r="U1953" s="114">
        <v>24515057</v>
      </c>
      <c r="V1953" s="109">
        <v>42030</v>
      </c>
      <c r="W1953" s="141">
        <v>24515057</v>
      </c>
      <c r="X1953" s="141">
        <v>0</v>
      </c>
      <c r="Y1953" s="141">
        <v>0</v>
      </c>
      <c r="Z1953" s="141">
        <v>0</v>
      </c>
      <c r="AA1953" s="223">
        <v>0</v>
      </c>
      <c r="AB1953" s="223"/>
      <c r="AC1953" s="114"/>
      <c r="AD1953" s="141"/>
      <c r="AE1953" s="106">
        <v>0</v>
      </c>
      <c r="AF1953" s="106">
        <v>0</v>
      </c>
      <c r="AG1953" s="106">
        <v>0</v>
      </c>
      <c r="AH1953" s="114"/>
      <c r="AI1953" s="114"/>
      <c r="AJ1953" s="114"/>
      <c r="AK1953" s="114"/>
      <c r="AL1953" s="114"/>
      <c r="AM1953" s="114"/>
      <c r="AN1953" s="114">
        <f t="shared" si="60"/>
        <v>0</v>
      </c>
      <c r="AO1953" s="114">
        <f t="shared" si="61"/>
        <v>24515057</v>
      </c>
      <c r="AP1953" s="114"/>
      <c r="AQ1953" s="114"/>
      <c r="AR1953" s="114"/>
      <c r="AS1953" s="114"/>
    </row>
    <row r="1954" spans="1:46" s="190" customFormat="1" ht="15" customHeight="1" x14ac:dyDescent="0.2">
      <c r="A1954" s="104"/>
      <c r="B1954" s="104">
        <f>VLOOKUP(BJB!$F$9:$F$5599,Ctrl!$B$4:$C$399,2,0)</f>
        <v>24</v>
      </c>
      <c r="C1954" s="104">
        <f>VLOOKUP(BJB!$G$9:$G$5599,Ctrl!$E$4:$F$399,2,0)</f>
        <v>1</v>
      </c>
      <c r="D1954" s="219">
        <v>1</v>
      </c>
      <c r="E1954" s="104" t="str">
        <f>VLOOKUP(BJB!$F$9:$F$5599,Ctrl!$B$4:$D$399,3,0)</f>
        <v>II</v>
      </c>
      <c r="F1954" s="139" t="s">
        <v>10550</v>
      </c>
      <c r="G1954" s="139" t="s">
        <v>10305</v>
      </c>
      <c r="H1954" s="125"/>
      <c r="I1954" s="220" t="e">
        <f>IF(G1953=BJB!#REF!,I1953+1,1)</f>
        <v>#REF!</v>
      </c>
      <c r="J1954" s="912" t="s">
        <v>22017</v>
      </c>
      <c r="K1954" s="126" t="s">
        <v>7626</v>
      </c>
      <c r="L1954" s="104" t="s">
        <v>6477</v>
      </c>
      <c r="M1954" s="127" t="s">
        <v>1429</v>
      </c>
      <c r="N1954" s="120">
        <v>41122</v>
      </c>
      <c r="O1954" s="140">
        <v>20000000</v>
      </c>
      <c r="P1954" s="105" t="s">
        <v>16052</v>
      </c>
      <c r="Q1954" s="120">
        <v>41526</v>
      </c>
      <c r="R1954" s="105">
        <v>15850113</v>
      </c>
      <c r="S1954" s="234" t="s">
        <v>127</v>
      </c>
      <c r="T1954" s="130">
        <v>41599</v>
      </c>
      <c r="U1954" s="116">
        <v>10724064</v>
      </c>
      <c r="V1954" s="109">
        <v>41599</v>
      </c>
      <c r="W1954" s="141">
        <v>10724064</v>
      </c>
      <c r="X1954" s="141">
        <v>0</v>
      </c>
      <c r="Y1954" s="141">
        <v>0</v>
      </c>
      <c r="Z1954" s="141">
        <v>0</v>
      </c>
      <c r="AA1954" s="114">
        <v>0</v>
      </c>
      <c r="AB1954" s="114"/>
      <c r="AC1954" s="116"/>
      <c r="AD1954" s="141"/>
      <c r="AE1954" s="106">
        <v>0</v>
      </c>
      <c r="AF1954" s="106">
        <v>0</v>
      </c>
      <c r="AG1954" s="106">
        <v>0</v>
      </c>
      <c r="AH1954" s="116"/>
      <c r="AI1954" s="116"/>
      <c r="AJ1954" s="116"/>
      <c r="AK1954" s="116"/>
      <c r="AL1954" s="116"/>
      <c r="AM1954" s="116"/>
      <c r="AN1954" s="114">
        <f t="shared" si="60"/>
        <v>0</v>
      </c>
      <c r="AO1954" s="114">
        <f t="shared" si="61"/>
        <v>10724064</v>
      </c>
      <c r="AP1954" s="114"/>
      <c r="AQ1954" s="114"/>
      <c r="AR1954" s="114"/>
      <c r="AS1954" s="114"/>
    </row>
    <row r="1955" spans="1:46" s="190" customFormat="1" ht="15" customHeight="1" x14ac:dyDescent="0.2">
      <c r="A1955" s="104"/>
      <c r="B1955" s="104">
        <f>VLOOKUP(BJB!$F$9:$F$5599,Ctrl!$B$4:$C$399,2,0)</f>
        <v>24</v>
      </c>
      <c r="C1955" s="104">
        <f>VLOOKUP(BJB!$G$9:$G$5599,Ctrl!$E$4:$F$399,2,0)</f>
        <v>1</v>
      </c>
      <c r="D1955" s="219">
        <v>1</v>
      </c>
      <c r="E1955" s="104" t="str">
        <f>VLOOKUP(BJB!$F$9:$F$5599,Ctrl!$B$4:$D$399,3,0)</f>
        <v>II</v>
      </c>
      <c r="F1955" s="139" t="s">
        <v>10550</v>
      </c>
      <c r="G1955" s="139" t="s">
        <v>10305</v>
      </c>
      <c r="H1955" s="125"/>
      <c r="I1955" s="220" t="e">
        <f>IF(G1954=BJB!#REF!,I1954+1,1)</f>
        <v>#REF!</v>
      </c>
      <c r="J1955" s="912" t="s">
        <v>22018</v>
      </c>
      <c r="K1955" s="126" t="s">
        <v>7626</v>
      </c>
      <c r="L1955" s="104" t="s">
        <v>6477</v>
      </c>
      <c r="M1955" s="127" t="s">
        <v>1429</v>
      </c>
      <c r="N1955" s="120">
        <v>41122</v>
      </c>
      <c r="O1955" s="140">
        <v>30000000</v>
      </c>
      <c r="P1955" s="105" t="s">
        <v>16052</v>
      </c>
      <c r="Q1955" s="120">
        <v>41526</v>
      </c>
      <c r="R1955" s="105">
        <v>15850113</v>
      </c>
      <c r="S1955" s="234" t="s">
        <v>127</v>
      </c>
      <c r="T1955" s="130">
        <v>41599</v>
      </c>
      <c r="U1955" s="116">
        <v>17848320</v>
      </c>
      <c r="V1955" s="109">
        <v>41599</v>
      </c>
      <c r="W1955" s="141">
        <v>10724064</v>
      </c>
      <c r="X1955" s="141">
        <v>0</v>
      </c>
      <c r="Y1955" s="141">
        <v>0</v>
      </c>
      <c r="Z1955" s="141">
        <v>0</v>
      </c>
      <c r="AA1955" s="114">
        <v>0</v>
      </c>
      <c r="AB1955" s="114"/>
      <c r="AC1955" s="116"/>
      <c r="AD1955" s="141"/>
      <c r="AE1955" s="106">
        <v>0</v>
      </c>
      <c r="AF1955" s="106">
        <v>0</v>
      </c>
      <c r="AG1955" s="106">
        <v>0</v>
      </c>
      <c r="AH1955" s="116"/>
      <c r="AI1955" s="116"/>
      <c r="AJ1955" s="116"/>
      <c r="AK1955" s="116"/>
      <c r="AL1955" s="116"/>
      <c r="AM1955" s="116"/>
      <c r="AN1955" s="114">
        <f t="shared" si="60"/>
        <v>0</v>
      </c>
      <c r="AO1955" s="114">
        <f t="shared" si="61"/>
        <v>17848320</v>
      </c>
      <c r="AP1955" s="114"/>
      <c r="AQ1955" s="114"/>
      <c r="AR1955" s="114"/>
      <c r="AS1955" s="114"/>
    </row>
    <row r="1956" spans="1:46" s="190" customFormat="1" ht="15" customHeight="1" x14ac:dyDescent="0.2">
      <c r="A1956" s="104"/>
      <c r="B1956" s="104">
        <f>VLOOKUP(BJB!$F$9:$F$5599,Ctrl!$B$4:$C$399,2,0)</f>
        <v>24</v>
      </c>
      <c r="C1956" s="104">
        <f>VLOOKUP(BJB!$G$9:$G$5599,Ctrl!$E$4:$F$399,2,0)</f>
        <v>7</v>
      </c>
      <c r="D1956" s="219">
        <v>1</v>
      </c>
      <c r="E1956" s="104" t="str">
        <f>VLOOKUP(BJB!$F$9:$F$5599,Ctrl!$B$4:$D$399,3,0)</f>
        <v>II</v>
      </c>
      <c r="F1956" s="139" t="s">
        <v>10550</v>
      </c>
      <c r="G1956" s="139" t="s">
        <v>6575</v>
      </c>
      <c r="H1956" s="125"/>
      <c r="I1956" s="220" t="e">
        <f>IF(G1955=BJB!#REF!,I1955+1,1)</f>
        <v>#REF!</v>
      </c>
      <c r="J1956" s="912" t="s">
        <v>22019</v>
      </c>
      <c r="K1956" s="126" t="s">
        <v>7627</v>
      </c>
      <c r="L1956" s="104" t="s">
        <v>6477</v>
      </c>
      <c r="M1956" s="127" t="s">
        <v>4868</v>
      </c>
      <c r="N1956" s="128">
        <v>41232</v>
      </c>
      <c r="O1956" s="140">
        <v>157000000</v>
      </c>
      <c r="P1956" s="105" t="s">
        <v>16053</v>
      </c>
      <c r="Q1956" s="120">
        <v>41563</v>
      </c>
      <c r="R1956" s="105">
        <v>178982642</v>
      </c>
      <c r="S1956" s="234" t="s">
        <v>4869</v>
      </c>
      <c r="T1956" s="130">
        <v>41635</v>
      </c>
      <c r="U1956" s="116">
        <v>109900000</v>
      </c>
      <c r="V1956" s="109">
        <v>41635</v>
      </c>
      <c r="W1956" s="141">
        <v>109900000</v>
      </c>
      <c r="X1956" s="141">
        <v>0</v>
      </c>
      <c r="Y1956" s="141">
        <v>0</v>
      </c>
      <c r="Z1956" s="141">
        <v>0</v>
      </c>
      <c r="AA1956" s="114">
        <v>0</v>
      </c>
      <c r="AB1956" s="114"/>
      <c r="AC1956" s="116"/>
      <c r="AD1956" s="141"/>
      <c r="AE1956" s="106">
        <v>0</v>
      </c>
      <c r="AF1956" s="106">
        <v>0</v>
      </c>
      <c r="AG1956" s="106">
        <v>0</v>
      </c>
      <c r="AH1956" s="116"/>
      <c r="AI1956" s="116"/>
      <c r="AJ1956" s="116"/>
      <c r="AK1956" s="116"/>
      <c r="AL1956" s="116"/>
      <c r="AM1956" s="116"/>
      <c r="AN1956" s="114">
        <f t="shared" si="60"/>
        <v>0</v>
      </c>
      <c r="AO1956" s="114">
        <f t="shared" si="61"/>
        <v>109900000</v>
      </c>
      <c r="AP1956" s="114"/>
      <c r="AQ1956" s="114"/>
      <c r="AR1956" s="114"/>
      <c r="AS1956" s="114"/>
    </row>
    <row r="1957" spans="1:46" s="190" customFormat="1" ht="15" customHeight="1" x14ac:dyDescent="0.2">
      <c r="A1957" s="104"/>
      <c r="B1957" s="104">
        <f>VLOOKUP(BJB!$F$9:$F$5599,Ctrl!$B$4:$C$399,2,0)</f>
        <v>24</v>
      </c>
      <c r="C1957" s="104">
        <f>VLOOKUP(BJB!$G$9:$G$5599,Ctrl!$E$4:$F$399,2,0)</f>
        <v>1</v>
      </c>
      <c r="D1957" s="219">
        <v>1</v>
      </c>
      <c r="E1957" s="104" t="str">
        <f>VLOOKUP(BJB!$F$9:$F$5599,Ctrl!$B$4:$D$399,3,0)</f>
        <v>II</v>
      </c>
      <c r="F1957" s="139" t="s">
        <v>10550</v>
      </c>
      <c r="G1957" s="139" t="s">
        <v>7613</v>
      </c>
      <c r="H1957" s="125"/>
      <c r="I1957" s="220" t="e">
        <f>IF(G1956=BJB!#REF!,I1956+1,1)</f>
        <v>#REF!</v>
      </c>
      <c r="J1957" s="912" t="s">
        <v>22020</v>
      </c>
      <c r="K1957" s="121" t="s">
        <v>7622</v>
      </c>
      <c r="L1957" s="104" t="s">
        <v>6477</v>
      </c>
      <c r="M1957" s="104" t="s">
        <v>1423</v>
      </c>
      <c r="N1957" s="120">
        <v>41068</v>
      </c>
      <c r="O1957" s="107">
        <v>40000000</v>
      </c>
      <c r="P1957" s="105" t="s">
        <v>16054</v>
      </c>
      <c r="Q1957" s="120">
        <v>41456</v>
      </c>
      <c r="R1957" s="105">
        <v>26999661</v>
      </c>
      <c r="S1957" s="146" t="s">
        <v>124</v>
      </c>
      <c r="T1957" s="120">
        <v>41547</v>
      </c>
      <c r="U1957" s="116">
        <v>18297064.799999997</v>
      </c>
      <c r="V1957" s="109">
        <v>41526</v>
      </c>
      <c r="W1957" s="141">
        <v>18297064.799999997</v>
      </c>
      <c r="X1957" s="141">
        <v>0</v>
      </c>
      <c r="Y1957" s="141">
        <v>0</v>
      </c>
      <c r="Z1957" s="141">
        <v>0</v>
      </c>
      <c r="AA1957" s="114">
        <v>0</v>
      </c>
      <c r="AB1957" s="114"/>
      <c r="AC1957" s="116"/>
      <c r="AD1957" s="141"/>
      <c r="AE1957" s="106">
        <v>0</v>
      </c>
      <c r="AF1957" s="106">
        <v>0</v>
      </c>
      <c r="AG1957" s="106">
        <v>0</v>
      </c>
      <c r="AH1957" s="116"/>
      <c r="AI1957" s="116"/>
      <c r="AJ1957" s="116"/>
      <c r="AK1957" s="116"/>
      <c r="AL1957" s="116"/>
      <c r="AM1957" s="116"/>
      <c r="AN1957" s="114">
        <f t="shared" si="60"/>
        <v>0</v>
      </c>
      <c r="AO1957" s="114">
        <f t="shared" si="61"/>
        <v>18297064.799999997</v>
      </c>
      <c r="AP1957" s="114"/>
      <c r="AQ1957" s="114"/>
      <c r="AR1957" s="114"/>
      <c r="AS1957" s="114"/>
    </row>
    <row r="1958" spans="1:46" s="190" customFormat="1" ht="15" customHeight="1" x14ac:dyDescent="0.2">
      <c r="A1958" s="104"/>
      <c r="B1958" s="104">
        <f>VLOOKUP(BJB!$F$9:$F$5599,Ctrl!$B$4:$C$399,2,0)</f>
        <v>24</v>
      </c>
      <c r="C1958" s="104">
        <f>VLOOKUP(BJB!$G$9:$G$5599,Ctrl!$E$4:$F$399,2,0)</f>
        <v>5</v>
      </c>
      <c r="D1958" s="219">
        <v>1</v>
      </c>
      <c r="E1958" s="104" t="str">
        <f>VLOOKUP(BJB!$F$9:$F$5599,Ctrl!$B$4:$D$399,3,0)</f>
        <v>II</v>
      </c>
      <c r="F1958" s="139" t="s">
        <v>10550</v>
      </c>
      <c r="G1958" s="139" t="s">
        <v>2079</v>
      </c>
      <c r="H1958" s="125"/>
      <c r="I1958" s="220" t="e">
        <f>IF(G1957=BJB!#REF!,I1957+1,1)</f>
        <v>#REF!</v>
      </c>
      <c r="J1958" s="912" t="s">
        <v>22021</v>
      </c>
      <c r="K1958" s="121" t="s">
        <v>2086</v>
      </c>
      <c r="L1958" s="104" t="s">
        <v>6476</v>
      </c>
      <c r="M1958" s="104" t="s">
        <v>2087</v>
      </c>
      <c r="N1958" s="109">
        <v>39920</v>
      </c>
      <c r="O1958" s="114">
        <v>100000000</v>
      </c>
      <c r="P1958" s="105" t="s">
        <v>16055</v>
      </c>
      <c r="Q1958" s="120">
        <v>40920</v>
      </c>
      <c r="R1958" s="105">
        <v>56402745</v>
      </c>
      <c r="S1958" s="108" t="s">
        <v>2088</v>
      </c>
      <c r="T1958" s="109">
        <v>40983</v>
      </c>
      <c r="U1958" s="114">
        <v>56402745</v>
      </c>
      <c r="V1958" s="109">
        <v>40983</v>
      </c>
      <c r="W1958" s="141">
        <v>56402745</v>
      </c>
      <c r="X1958" s="141">
        <v>0</v>
      </c>
      <c r="Y1958" s="141">
        <v>0</v>
      </c>
      <c r="Z1958" s="141">
        <v>0</v>
      </c>
      <c r="AA1958" s="114">
        <v>56402745</v>
      </c>
      <c r="AB1958" s="114"/>
      <c r="AC1958" s="114"/>
      <c r="AD1958" s="141"/>
      <c r="AE1958" s="106">
        <v>0</v>
      </c>
      <c r="AF1958" s="106">
        <v>0</v>
      </c>
      <c r="AG1958" s="106">
        <v>0</v>
      </c>
      <c r="AH1958" s="114"/>
      <c r="AI1958" s="114"/>
      <c r="AJ1958" s="114"/>
      <c r="AK1958" s="114"/>
      <c r="AL1958" s="114"/>
      <c r="AM1958" s="114"/>
      <c r="AN1958" s="114">
        <f t="shared" si="60"/>
        <v>56402745</v>
      </c>
      <c r="AO1958" s="114">
        <f t="shared" si="61"/>
        <v>0</v>
      </c>
      <c r="AP1958" s="114"/>
      <c r="AQ1958" s="114"/>
      <c r="AR1958" s="114"/>
      <c r="AS1958" s="114"/>
    </row>
    <row r="1959" spans="1:46" s="190" customFormat="1" ht="15" customHeight="1" x14ac:dyDescent="0.2">
      <c r="A1959" s="104"/>
      <c r="B1959" s="104">
        <f>VLOOKUP(BJB!$F$9:$F$5599,Ctrl!$B$4:$C$399,2,0)</f>
        <v>24</v>
      </c>
      <c r="C1959" s="104">
        <f>VLOOKUP(BJB!$G$9:$G$5599,Ctrl!$E$4:$F$399,2,0)</f>
        <v>0</v>
      </c>
      <c r="D1959" s="219">
        <v>1</v>
      </c>
      <c r="E1959" s="104" t="str">
        <f>VLOOKUP(BJB!$F$9:$F$5599,Ctrl!$B$4:$D$399,3,0)</f>
        <v>II</v>
      </c>
      <c r="F1959" s="139" t="s">
        <v>10550</v>
      </c>
      <c r="G1959" s="139" t="s">
        <v>10256</v>
      </c>
      <c r="H1959" s="125"/>
      <c r="I1959" s="220" t="e">
        <f>IF(G1958=BJB!#REF!,I1958+1,1)</f>
        <v>#REF!</v>
      </c>
      <c r="J1959" s="912"/>
      <c r="K1959" s="121" t="s">
        <v>1399</v>
      </c>
      <c r="L1959" s="104" t="s">
        <v>6476</v>
      </c>
      <c r="M1959" s="104" t="s">
        <v>1400</v>
      </c>
      <c r="N1959" s="120">
        <v>40525</v>
      </c>
      <c r="O1959" s="107">
        <v>90878822</v>
      </c>
      <c r="P1959" s="105"/>
      <c r="Q1959" s="120"/>
      <c r="R1959" s="105"/>
      <c r="S1959" s="108" t="s">
        <v>1397</v>
      </c>
      <c r="T1959" s="109">
        <v>41120</v>
      </c>
      <c r="U1959" s="114">
        <v>64056335</v>
      </c>
      <c r="V1959" s="109"/>
      <c r="W1959" s="141"/>
      <c r="X1959" s="141"/>
      <c r="Y1959" s="141"/>
      <c r="Z1959" s="141"/>
      <c r="AA1959" s="223">
        <v>0</v>
      </c>
      <c r="AB1959" s="223"/>
      <c r="AC1959" s="114"/>
      <c r="AD1959" s="141"/>
      <c r="AE1959" s="106">
        <v>0</v>
      </c>
      <c r="AF1959" s="106">
        <v>0</v>
      </c>
      <c r="AG1959" s="106">
        <v>0</v>
      </c>
      <c r="AH1959" s="114"/>
      <c r="AI1959" s="114"/>
      <c r="AJ1959" s="114"/>
      <c r="AK1959" s="114"/>
      <c r="AL1959" s="114"/>
      <c r="AM1959" s="114"/>
      <c r="AN1959" s="114">
        <f t="shared" si="60"/>
        <v>0</v>
      </c>
      <c r="AO1959" s="114">
        <f t="shared" si="61"/>
        <v>64056335</v>
      </c>
      <c r="AP1959" s="114"/>
      <c r="AQ1959" s="114"/>
      <c r="AR1959" s="114"/>
      <c r="AS1959" s="114"/>
    </row>
    <row r="1960" spans="1:46" s="190" customFormat="1" ht="15" customHeight="1" x14ac:dyDescent="0.2">
      <c r="A1960" s="104"/>
      <c r="B1960" s="104">
        <f>VLOOKUP(BJB!$F$9:$F$5599,Ctrl!$B$4:$C$399,2,0)</f>
        <v>24</v>
      </c>
      <c r="C1960" s="104">
        <f>VLOOKUP(BJB!$G$9:$G$5599,Ctrl!$E$4:$F$399,2,0)</f>
        <v>0</v>
      </c>
      <c r="D1960" s="219">
        <v>1</v>
      </c>
      <c r="E1960" s="104" t="str">
        <f>VLOOKUP(BJB!$F$9:$F$5599,Ctrl!$B$4:$D$399,3,0)</f>
        <v>II</v>
      </c>
      <c r="F1960" s="139" t="s">
        <v>10550</v>
      </c>
      <c r="G1960" s="139" t="s">
        <v>10256</v>
      </c>
      <c r="H1960" s="125"/>
      <c r="I1960" s="220" t="e">
        <f>IF(G1959=BJB!#REF!,I1959+1,1)</f>
        <v>#REF!</v>
      </c>
      <c r="J1960" s="912" t="s">
        <v>22022</v>
      </c>
      <c r="K1960" s="121" t="s">
        <v>1390</v>
      </c>
      <c r="L1960" s="104" t="s">
        <v>6476</v>
      </c>
      <c r="M1960" s="104" t="s">
        <v>567</v>
      </c>
      <c r="N1960" s="120">
        <v>40140</v>
      </c>
      <c r="O1960" s="107">
        <v>30451075</v>
      </c>
      <c r="P1960" s="105" t="s">
        <v>16056</v>
      </c>
      <c r="Q1960" s="120">
        <v>40946</v>
      </c>
      <c r="R1960" s="105">
        <v>22712754</v>
      </c>
      <c r="S1960" s="108" t="s">
        <v>1391</v>
      </c>
      <c r="T1960" s="109">
        <v>40968</v>
      </c>
      <c r="U1960" s="114">
        <v>5451061</v>
      </c>
      <c r="V1960" s="109">
        <v>40968</v>
      </c>
      <c r="W1960" s="141">
        <v>5451061</v>
      </c>
      <c r="X1960" s="141">
        <v>0</v>
      </c>
      <c r="Y1960" s="141">
        <v>0</v>
      </c>
      <c r="Z1960" s="141">
        <v>0</v>
      </c>
      <c r="AA1960" s="114">
        <v>0</v>
      </c>
      <c r="AB1960" s="114"/>
      <c r="AC1960" s="114"/>
      <c r="AD1960" s="141"/>
      <c r="AE1960" s="106">
        <v>0</v>
      </c>
      <c r="AF1960" s="106">
        <v>0</v>
      </c>
      <c r="AG1960" s="106">
        <v>0</v>
      </c>
      <c r="AH1960" s="114"/>
      <c r="AI1960" s="114"/>
      <c r="AJ1960" s="114"/>
      <c r="AK1960" s="114"/>
      <c r="AL1960" s="114"/>
      <c r="AM1960" s="114"/>
      <c r="AN1960" s="114">
        <f t="shared" si="60"/>
        <v>0</v>
      </c>
      <c r="AO1960" s="114">
        <f t="shared" si="61"/>
        <v>5451061</v>
      </c>
      <c r="AP1960" s="114"/>
      <c r="AQ1960" s="114"/>
      <c r="AR1960" s="114"/>
      <c r="AS1960" s="114"/>
    </row>
    <row r="1961" spans="1:46" s="190" customFormat="1" ht="15" customHeight="1" x14ac:dyDescent="0.2">
      <c r="A1961" s="104"/>
      <c r="B1961" s="104">
        <f>VLOOKUP(BJB!$F$9:$F$5599,Ctrl!$B$4:$C$399,2,0)</f>
        <v>24</v>
      </c>
      <c r="C1961" s="104">
        <f>VLOOKUP(BJB!$G$9:$G$5599,Ctrl!$E$4:$F$399,2,0)</f>
        <v>5</v>
      </c>
      <c r="D1961" s="219">
        <v>1</v>
      </c>
      <c r="E1961" s="104" t="str">
        <f>VLOOKUP(BJB!$F$9:$F$5599,Ctrl!$B$4:$D$399,3,0)</f>
        <v>II</v>
      </c>
      <c r="F1961" s="139" t="s">
        <v>10550</v>
      </c>
      <c r="G1961" s="139" t="s">
        <v>2079</v>
      </c>
      <c r="H1961" s="125"/>
      <c r="I1961" s="220" t="e">
        <f>IF(G1960=BJB!#REF!,I1960+1,1)</f>
        <v>#REF!</v>
      </c>
      <c r="J1961" s="912" t="s">
        <v>22023</v>
      </c>
      <c r="K1961" s="121" t="s">
        <v>2080</v>
      </c>
      <c r="L1961" s="104" t="s">
        <v>6476</v>
      </c>
      <c r="M1961" s="104" t="s">
        <v>2081</v>
      </c>
      <c r="N1961" s="109">
        <v>39689</v>
      </c>
      <c r="O1961" s="114">
        <v>60000000</v>
      </c>
      <c r="P1961" s="105" t="s">
        <v>6222</v>
      </c>
      <c r="Q1961" s="120" t="s">
        <v>6222</v>
      </c>
      <c r="R1961" s="890">
        <v>0</v>
      </c>
      <c r="S1961" s="108" t="s">
        <v>2082</v>
      </c>
      <c r="T1961" s="109">
        <v>40840</v>
      </c>
      <c r="U1961" s="114">
        <v>30693414</v>
      </c>
      <c r="V1961" s="109" t="s">
        <v>6222</v>
      </c>
      <c r="W1961" s="141">
        <v>0</v>
      </c>
      <c r="X1961" s="141">
        <v>0</v>
      </c>
      <c r="Y1961" s="141">
        <v>0</v>
      </c>
      <c r="Z1961" s="141">
        <v>0</v>
      </c>
      <c r="AA1961" s="114">
        <v>1000000</v>
      </c>
      <c r="AB1961" s="114"/>
      <c r="AC1961" s="114"/>
      <c r="AD1961" s="141"/>
      <c r="AE1961" s="106">
        <v>0</v>
      </c>
      <c r="AF1961" s="106">
        <v>0</v>
      </c>
      <c r="AG1961" s="106">
        <v>0</v>
      </c>
      <c r="AH1961" s="114"/>
      <c r="AI1961" s="114"/>
      <c r="AJ1961" s="114"/>
      <c r="AK1961" s="114"/>
      <c r="AL1961" s="114"/>
      <c r="AM1961" s="114"/>
      <c r="AN1961" s="114">
        <f t="shared" si="60"/>
        <v>1000000</v>
      </c>
      <c r="AO1961" s="114">
        <f t="shared" si="61"/>
        <v>29693414</v>
      </c>
      <c r="AP1961" s="114"/>
      <c r="AQ1961" s="114"/>
      <c r="AR1961" s="114"/>
      <c r="AS1961" s="114"/>
    </row>
    <row r="1962" spans="1:46" s="190" customFormat="1" ht="15" customHeight="1" x14ac:dyDescent="0.2">
      <c r="A1962" s="104"/>
      <c r="B1962" s="104">
        <f>VLOOKUP(BJB!$F$9:$F$5599,Ctrl!$B$4:$C$399,2,0)</f>
        <v>24</v>
      </c>
      <c r="C1962" s="104">
        <f>VLOOKUP(BJB!$G$9:$G$5599,Ctrl!$E$4:$F$399,2,0)</f>
        <v>8</v>
      </c>
      <c r="D1962" s="219">
        <v>1</v>
      </c>
      <c r="E1962" s="104" t="str">
        <f>VLOOKUP(BJB!$F$9:$F$5599,Ctrl!$B$4:$D$399,3,0)</f>
        <v>II</v>
      </c>
      <c r="F1962" s="139" t="s">
        <v>10550</v>
      </c>
      <c r="G1962" s="139" t="s">
        <v>4860</v>
      </c>
      <c r="H1962" s="125"/>
      <c r="I1962" s="220" t="e">
        <f>IF(G1961=BJB!#REF!,I1961+1,1)</f>
        <v>#REF!</v>
      </c>
      <c r="J1962" s="912" t="s">
        <v>22024</v>
      </c>
      <c r="K1962" s="121" t="s">
        <v>4863</v>
      </c>
      <c r="L1962" s="104" t="s">
        <v>6477</v>
      </c>
      <c r="M1962" s="104" t="s">
        <v>1420</v>
      </c>
      <c r="N1962" s="120">
        <v>40889</v>
      </c>
      <c r="O1962" s="105">
        <v>40000000</v>
      </c>
      <c r="P1962" s="105" t="s">
        <v>16057</v>
      </c>
      <c r="Q1962" s="120">
        <v>41451</v>
      </c>
      <c r="R1962" s="105">
        <v>34401257</v>
      </c>
      <c r="S1962" s="146" t="s">
        <v>1421</v>
      </c>
      <c r="T1962" s="120">
        <v>41516</v>
      </c>
      <c r="U1962" s="141">
        <v>23569664</v>
      </c>
      <c r="V1962" s="109">
        <v>41516</v>
      </c>
      <c r="W1962" s="141">
        <v>23569664</v>
      </c>
      <c r="X1962" s="141">
        <v>0</v>
      </c>
      <c r="Y1962" s="141">
        <v>0</v>
      </c>
      <c r="Z1962" s="141">
        <v>0</v>
      </c>
      <c r="AA1962" s="114">
        <v>339500</v>
      </c>
      <c r="AB1962" s="114"/>
      <c r="AC1962" s="141"/>
      <c r="AD1962" s="141"/>
      <c r="AE1962" s="106">
        <v>0</v>
      </c>
      <c r="AF1962" s="106">
        <v>0</v>
      </c>
      <c r="AG1962" s="106">
        <v>0</v>
      </c>
      <c r="AH1962" s="141"/>
      <c r="AI1962" s="141"/>
      <c r="AJ1962" s="141"/>
      <c r="AK1962" s="141"/>
      <c r="AL1962" s="141"/>
      <c r="AM1962" s="141"/>
      <c r="AN1962" s="114">
        <f t="shared" si="60"/>
        <v>339500</v>
      </c>
      <c r="AO1962" s="114">
        <f t="shared" si="61"/>
        <v>23230164</v>
      </c>
      <c r="AP1962" s="114"/>
      <c r="AQ1962" s="114"/>
      <c r="AR1962" s="114"/>
      <c r="AS1962" s="114"/>
    </row>
    <row r="1963" spans="1:46" s="190" customFormat="1" ht="15" customHeight="1" x14ac:dyDescent="0.2">
      <c r="A1963" s="104"/>
      <c r="B1963" s="104">
        <f>VLOOKUP(BJB!$F$9:$F$5599,Ctrl!$B$4:$C$399,2,0)</f>
        <v>24</v>
      </c>
      <c r="C1963" s="104">
        <f>VLOOKUP(BJB!$G$9:$G$5599,Ctrl!$E$4:$F$399,2,0)</f>
        <v>1</v>
      </c>
      <c r="D1963" s="219">
        <v>1</v>
      </c>
      <c r="E1963" s="104" t="str">
        <f>VLOOKUP(BJB!$F$9:$F$5599,Ctrl!$B$4:$D$399,3,0)</f>
        <v>II</v>
      </c>
      <c r="F1963" s="139" t="s">
        <v>10550</v>
      </c>
      <c r="G1963" s="139" t="s">
        <v>7613</v>
      </c>
      <c r="H1963" s="125"/>
      <c r="I1963" s="220" t="e">
        <f>IF(G1962=BJB!#REF!,I1962+1,1)</f>
        <v>#REF!</v>
      </c>
      <c r="J1963" s="912" t="s">
        <v>22025</v>
      </c>
      <c r="K1963" s="121" t="s">
        <v>7623</v>
      </c>
      <c r="L1963" s="104" t="s">
        <v>6477</v>
      </c>
      <c r="M1963" s="104" t="s">
        <v>1422</v>
      </c>
      <c r="N1963" s="120">
        <v>41200</v>
      </c>
      <c r="O1963" s="107">
        <v>40000000</v>
      </c>
      <c r="P1963" s="105" t="s">
        <v>16058</v>
      </c>
      <c r="Q1963" s="120">
        <v>41428</v>
      </c>
      <c r="R1963" s="105">
        <v>27105832</v>
      </c>
      <c r="S1963" s="146" t="s">
        <v>124</v>
      </c>
      <c r="T1963" s="120">
        <v>41547</v>
      </c>
      <c r="U1963" s="116">
        <v>18662931.699999999</v>
      </c>
      <c r="V1963" s="109">
        <v>41526</v>
      </c>
      <c r="W1963" s="141">
        <v>18662931.699999999</v>
      </c>
      <c r="X1963" s="141">
        <v>0</v>
      </c>
      <c r="Y1963" s="141">
        <v>0</v>
      </c>
      <c r="Z1963" s="141">
        <v>0</v>
      </c>
      <c r="AA1963" s="114">
        <v>0</v>
      </c>
      <c r="AB1963" s="114"/>
      <c r="AC1963" s="116"/>
      <c r="AD1963" s="141"/>
      <c r="AE1963" s="106">
        <v>0</v>
      </c>
      <c r="AF1963" s="106">
        <v>0</v>
      </c>
      <c r="AG1963" s="106">
        <v>0</v>
      </c>
      <c r="AH1963" s="116"/>
      <c r="AI1963" s="116"/>
      <c r="AJ1963" s="116"/>
      <c r="AK1963" s="116"/>
      <c r="AL1963" s="116"/>
      <c r="AM1963" s="116"/>
      <c r="AN1963" s="114">
        <f t="shared" si="60"/>
        <v>0</v>
      </c>
      <c r="AO1963" s="114">
        <f t="shared" si="61"/>
        <v>18662931.699999999</v>
      </c>
      <c r="AP1963" s="114"/>
      <c r="AQ1963" s="114"/>
      <c r="AR1963" s="114"/>
      <c r="AS1963" s="114"/>
    </row>
    <row r="1964" spans="1:46" s="190" customFormat="1" ht="15" customHeight="1" x14ac:dyDescent="0.2">
      <c r="A1964" s="104"/>
      <c r="B1964" s="104">
        <f>VLOOKUP(BJB!$F$9:$F$5599,Ctrl!$B$4:$C$399,2,0)</f>
        <v>24</v>
      </c>
      <c r="C1964" s="104">
        <f>VLOOKUP(BJB!$G$9:$G$5599,Ctrl!$E$4:$F$399,2,0)</f>
        <v>0</v>
      </c>
      <c r="D1964" s="219">
        <v>1</v>
      </c>
      <c r="E1964" s="104" t="str">
        <f>VLOOKUP(BJB!$F$9:$F$5599,Ctrl!$B$4:$D$399,3,0)</f>
        <v>II</v>
      </c>
      <c r="F1964" s="139" t="s">
        <v>10550</v>
      </c>
      <c r="G1964" s="139" t="s">
        <v>10256</v>
      </c>
      <c r="H1964" s="885" t="s">
        <v>14755</v>
      </c>
      <c r="I1964" s="220" t="e">
        <f>IF(G1963=BJB!#REF!,I1963+1,1)</f>
        <v>#REF!</v>
      </c>
      <c r="J1964" s="891" t="s">
        <v>18357</v>
      </c>
      <c r="K1964" s="121" t="s">
        <v>5747</v>
      </c>
      <c r="L1964" s="104" t="s">
        <v>6477</v>
      </c>
      <c r="M1964" s="104" t="s">
        <v>5748</v>
      </c>
      <c r="N1964" s="120">
        <v>41162</v>
      </c>
      <c r="O1964" s="140">
        <v>100000000</v>
      </c>
      <c r="P1964" s="105" t="s">
        <v>16059</v>
      </c>
      <c r="Q1964" s="120">
        <v>41744</v>
      </c>
      <c r="R1964" s="105">
        <v>77367218.120000005</v>
      </c>
      <c r="S1964" s="146" t="s">
        <v>5563</v>
      </c>
      <c r="T1964" s="109">
        <v>41820</v>
      </c>
      <c r="U1964" s="116">
        <v>53088931.699999996</v>
      </c>
      <c r="V1964" s="109">
        <v>41791</v>
      </c>
      <c r="W1964" s="141">
        <v>53088931.699999996</v>
      </c>
      <c r="X1964" s="141">
        <v>0</v>
      </c>
      <c r="Y1964" s="141">
        <v>0</v>
      </c>
      <c r="Z1964" s="141">
        <v>0</v>
      </c>
      <c r="AA1964" s="114">
        <v>13998059</v>
      </c>
      <c r="AB1964" s="114"/>
      <c r="AC1964" s="132">
        <v>933204</v>
      </c>
      <c r="AD1964" s="141">
        <v>933204</v>
      </c>
      <c r="AE1964" s="106">
        <v>933204</v>
      </c>
      <c r="AF1964" s="106">
        <v>933204</v>
      </c>
      <c r="AG1964" s="106">
        <v>0</v>
      </c>
      <c r="AH1964" s="116"/>
      <c r="AI1964" s="222"/>
      <c r="AJ1964" s="116"/>
      <c r="AK1964" s="116"/>
      <c r="AL1964" s="116"/>
      <c r="AM1964" s="116"/>
      <c r="AN1964" s="114">
        <f t="shared" si="60"/>
        <v>17730875</v>
      </c>
      <c r="AO1964" s="114">
        <f t="shared" si="61"/>
        <v>35358056.699999996</v>
      </c>
      <c r="AP1964" s="114"/>
      <c r="AQ1964" s="114"/>
      <c r="AR1964" s="114"/>
      <c r="AS1964" s="114"/>
    </row>
    <row r="1965" spans="1:46" s="190" customFormat="1" ht="15" customHeight="1" x14ac:dyDescent="0.2">
      <c r="A1965" s="104"/>
      <c r="B1965" s="104">
        <f>VLOOKUP(BJB!$F$9:$F$5599,Ctrl!$B$4:$C$399,2,0)</f>
        <v>24</v>
      </c>
      <c r="C1965" s="104">
        <f>VLOOKUP(BJB!$G$9:$G$5599,Ctrl!$E$4:$F$399,2,0)</f>
        <v>5</v>
      </c>
      <c r="D1965" s="219">
        <v>1</v>
      </c>
      <c r="E1965" s="104" t="str">
        <f>VLOOKUP(BJB!$F$9:$F$5599,Ctrl!$B$4:$D$399,3,0)</f>
        <v>II</v>
      </c>
      <c r="F1965" s="139" t="s">
        <v>10550</v>
      </c>
      <c r="G1965" s="139" t="s">
        <v>2079</v>
      </c>
      <c r="H1965" s="125"/>
      <c r="I1965" s="220" t="e">
        <f>IF(G1964=BJB!#REF!,I1964+1,1)</f>
        <v>#REF!</v>
      </c>
      <c r="J1965" s="912" t="s">
        <v>22026</v>
      </c>
      <c r="K1965" s="121" t="s">
        <v>2083</v>
      </c>
      <c r="L1965" s="104" t="s">
        <v>6476</v>
      </c>
      <c r="M1965" s="104" t="s">
        <v>2081</v>
      </c>
      <c r="N1965" s="109">
        <v>39689</v>
      </c>
      <c r="O1965" s="114">
        <v>96000000</v>
      </c>
      <c r="P1965" s="105" t="s">
        <v>6222</v>
      </c>
      <c r="Q1965" s="120" t="s">
        <v>6222</v>
      </c>
      <c r="R1965" s="890">
        <v>0</v>
      </c>
      <c r="S1965" s="108" t="s">
        <v>2082</v>
      </c>
      <c r="T1965" s="109">
        <v>40840</v>
      </c>
      <c r="U1965" s="114">
        <v>49109462</v>
      </c>
      <c r="V1965" s="109" t="s">
        <v>6222</v>
      </c>
      <c r="W1965" s="141">
        <v>0</v>
      </c>
      <c r="X1965" s="141">
        <v>0</v>
      </c>
      <c r="Y1965" s="141">
        <v>0</v>
      </c>
      <c r="Z1965" s="141">
        <v>0</v>
      </c>
      <c r="AA1965" s="114">
        <v>1000000</v>
      </c>
      <c r="AB1965" s="114"/>
      <c r="AC1965" s="114"/>
      <c r="AD1965" s="141"/>
      <c r="AE1965" s="106">
        <v>0</v>
      </c>
      <c r="AF1965" s="106">
        <v>0</v>
      </c>
      <c r="AG1965" s="106">
        <v>0</v>
      </c>
      <c r="AH1965" s="114"/>
      <c r="AI1965" s="114"/>
      <c r="AJ1965" s="114"/>
      <c r="AK1965" s="114"/>
      <c r="AL1965" s="114"/>
      <c r="AM1965" s="114"/>
      <c r="AN1965" s="114">
        <f t="shared" si="60"/>
        <v>1000000</v>
      </c>
      <c r="AO1965" s="114">
        <f t="shared" si="61"/>
        <v>48109462</v>
      </c>
      <c r="AP1965" s="114"/>
      <c r="AQ1965" s="114"/>
      <c r="AR1965" s="114"/>
      <c r="AS1965" s="114"/>
      <c r="AT1965" s="191"/>
    </row>
    <row r="1966" spans="1:46" s="190" customFormat="1" ht="15" customHeight="1" x14ac:dyDescent="0.2">
      <c r="A1966" s="104"/>
      <c r="B1966" s="104">
        <f>VLOOKUP(BJB!$F$9:$F$5599,Ctrl!$B$4:$C$399,2,0)</f>
        <v>24</v>
      </c>
      <c r="C1966" s="104">
        <f>VLOOKUP(BJB!$G$9:$G$5599,Ctrl!$E$4:$F$399,2,0)</f>
        <v>0</v>
      </c>
      <c r="D1966" s="219">
        <v>1</v>
      </c>
      <c r="E1966" s="104" t="str">
        <f>VLOOKUP(BJB!$F$9:$F$5599,Ctrl!$B$4:$D$399,3,0)</f>
        <v>II</v>
      </c>
      <c r="F1966" s="139" t="s">
        <v>10550</v>
      </c>
      <c r="G1966" s="139" t="s">
        <v>10256</v>
      </c>
      <c r="H1966" s="125"/>
      <c r="I1966" s="220" t="e">
        <f>IF(G1965=BJB!#REF!,I1965+1,1)</f>
        <v>#REF!</v>
      </c>
      <c r="J1966" s="912" t="s">
        <v>22027</v>
      </c>
      <c r="K1966" s="121" t="s">
        <v>1386</v>
      </c>
      <c r="L1966" s="104" t="s">
        <v>5223</v>
      </c>
      <c r="M1966" s="104" t="s">
        <v>1387</v>
      </c>
      <c r="N1966" s="147">
        <v>39429</v>
      </c>
      <c r="O1966" s="114">
        <v>41620233</v>
      </c>
      <c r="P1966" s="105" t="s">
        <v>6222</v>
      </c>
      <c r="Q1966" s="120" t="s">
        <v>6222</v>
      </c>
      <c r="R1966" s="890">
        <v>0</v>
      </c>
      <c r="S1966" s="108" t="s">
        <v>7086</v>
      </c>
      <c r="T1966" s="109">
        <v>39717</v>
      </c>
      <c r="U1966" s="114">
        <v>41620233</v>
      </c>
      <c r="V1966" s="109" t="s">
        <v>6222</v>
      </c>
      <c r="W1966" s="141">
        <v>0</v>
      </c>
      <c r="X1966" s="141">
        <v>0</v>
      </c>
      <c r="Y1966" s="141">
        <v>0</v>
      </c>
      <c r="Z1966" s="141">
        <v>0</v>
      </c>
      <c r="AA1966" s="114">
        <v>0</v>
      </c>
      <c r="AB1966" s="114"/>
      <c r="AC1966" s="114"/>
      <c r="AD1966" s="141"/>
      <c r="AE1966" s="106">
        <v>0</v>
      </c>
      <c r="AF1966" s="106">
        <v>0</v>
      </c>
      <c r="AG1966" s="106">
        <v>0</v>
      </c>
      <c r="AH1966" s="114"/>
      <c r="AI1966" s="114"/>
      <c r="AJ1966" s="114"/>
      <c r="AK1966" s="114"/>
      <c r="AL1966" s="114"/>
      <c r="AM1966" s="114"/>
      <c r="AN1966" s="114">
        <f t="shared" si="60"/>
        <v>0</v>
      </c>
      <c r="AO1966" s="114">
        <f t="shared" si="61"/>
        <v>41620233</v>
      </c>
      <c r="AP1966" s="114"/>
      <c r="AQ1966" s="114"/>
      <c r="AR1966" s="114"/>
      <c r="AS1966" s="114"/>
    </row>
    <row r="1967" spans="1:46" s="190" customFormat="1" ht="15" customHeight="1" x14ac:dyDescent="0.2">
      <c r="A1967" s="104"/>
      <c r="B1967" s="104">
        <f>VLOOKUP(BJB!$F$9:$F$5599,Ctrl!$B$4:$C$399,2,0)</f>
        <v>24</v>
      </c>
      <c r="C1967" s="104">
        <f>VLOOKUP(BJB!$G$9:$G$5599,Ctrl!$E$4:$F$399,2,0)</f>
        <v>6</v>
      </c>
      <c r="D1967" s="219">
        <v>1</v>
      </c>
      <c r="E1967" s="104" t="str">
        <f>VLOOKUP(BJB!$F$9:$F$5599,Ctrl!$B$4:$D$399,3,0)</f>
        <v>II</v>
      </c>
      <c r="F1967" s="139" t="s">
        <v>10550</v>
      </c>
      <c r="G1967" s="139" t="s">
        <v>1432</v>
      </c>
      <c r="H1967" s="125" t="s">
        <v>7478</v>
      </c>
      <c r="I1967" s="220" t="e">
        <f>IF(G1966=BJB!#REF!,I1966+1,1)</f>
        <v>#REF!</v>
      </c>
      <c r="J1967" s="912" t="s">
        <v>22028</v>
      </c>
      <c r="K1967" s="121" t="s">
        <v>5920</v>
      </c>
      <c r="L1967" s="104" t="s">
        <v>6477</v>
      </c>
      <c r="M1967" s="104" t="s">
        <v>5921</v>
      </c>
      <c r="N1967" s="120">
        <v>41347</v>
      </c>
      <c r="O1967" s="107">
        <v>80000000</v>
      </c>
      <c r="P1967" s="105" t="s">
        <v>16060</v>
      </c>
      <c r="Q1967" s="120">
        <v>41828</v>
      </c>
      <c r="R1967" s="105">
        <v>79699549</v>
      </c>
      <c r="S1967" s="146" t="s">
        <v>5866</v>
      </c>
      <c r="T1967" s="109">
        <v>41878</v>
      </c>
      <c r="U1967" s="114">
        <v>52855667</v>
      </c>
      <c r="V1967" s="109">
        <v>41852</v>
      </c>
      <c r="W1967" s="141">
        <v>52855667</v>
      </c>
      <c r="X1967" s="141">
        <v>0</v>
      </c>
      <c r="Y1967" s="141">
        <v>0</v>
      </c>
      <c r="Z1967" s="141">
        <v>0</v>
      </c>
      <c r="AA1967" s="114">
        <v>52855667</v>
      </c>
      <c r="AB1967" s="114"/>
      <c r="AC1967" s="132"/>
      <c r="AD1967" s="141"/>
      <c r="AE1967" s="106">
        <v>0</v>
      </c>
      <c r="AF1967" s="106">
        <v>0</v>
      </c>
      <c r="AG1967" s="106">
        <v>0</v>
      </c>
      <c r="AH1967" s="114"/>
      <c r="AI1967" s="114"/>
      <c r="AJ1967" s="114"/>
      <c r="AK1967" s="114"/>
      <c r="AL1967" s="114"/>
      <c r="AM1967" s="114"/>
      <c r="AN1967" s="114">
        <f t="shared" si="60"/>
        <v>52855667</v>
      </c>
      <c r="AO1967" s="114">
        <f t="shared" si="61"/>
        <v>0</v>
      </c>
      <c r="AP1967" s="114"/>
      <c r="AQ1967" s="114"/>
      <c r="AR1967" s="114"/>
      <c r="AS1967" s="114"/>
    </row>
    <row r="1968" spans="1:46" s="190" customFormat="1" ht="15" customHeight="1" x14ac:dyDescent="0.2">
      <c r="A1968" s="104"/>
      <c r="B1968" s="104">
        <f>VLOOKUP(BJB!$F$9:$F$5599,Ctrl!$B$4:$C$399,2,0)</f>
        <v>24</v>
      </c>
      <c r="C1968" s="104">
        <f>VLOOKUP(BJB!$G$9:$G$5599,Ctrl!$E$4:$F$399,2,0)</f>
        <v>6</v>
      </c>
      <c r="D1968" s="219">
        <v>1</v>
      </c>
      <c r="E1968" s="104" t="str">
        <f>VLOOKUP(BJB!$F$9:$F$5599,Ctrl!$B$4:$D$399,3,0)</f>
        <v>II</v>
      </c>
      <c r="F1968" s="139" t="s">
        <v>10550</v>
      </c>
      <c r="G1968" s="139" t="s">
        <v>1432</v>
      </c>
      <c r="H1968" s="125" t="s">
        <v>6301</v>
      </c>
      <c r="I1968" s="220" t="e">
        <f>IF(G1967=BJB!#REF!,I1967+1,1)</f>
        <v>#REF!</v>
      </c>
      <c r="J1968" s="912" t="s">
        <v>22029</v>
      </c>
      <c r="K1968" s="121" t="s">
        <v>5434</v>
      </c>
      <c r="L1968" s="104" t="s">
        <v>6477</v>
      </c>
      <c r="M1968" s="104" t="s">
        <v>1433</v>
      </c>
      <c r="N1968" s="147">
        <v>40154</v>
      </c>
      <c r="O1968" s="114">
        <v>89000000</v>
      </c>
      <c r="P1968" s="105" t="s">
        <v>6222</v>
      </c>
      <c r="Q1968" s="120" t="s">
        <v>6222</v>
      </c>
      <c r="R1968" s="890">
        <v>0</v>
      </c>
      <c r="S1968" s="108" t="s">
        <v>7089</v>
      </c>
      <c r="T1968" s="109">
        <v>40753</v>
      </c>
      <c r="U1968" s="114">
        <v>46282157</v>
      </c>
      <c r="V1968" s="109" t="s">
        <v>6222</v>
      </c>
      <c r="W1968" s="141">
        <v>0</v>
      </c>
      <c r="X1968" s="141">
        <v>0</v>
      </c>
      <c r="Y1968" s="141">
        <v>0</v>
      </c>
      <c r="Z1968" s="141">
        <v>0</v>
      </c>
      <c r="AA1968" s="114">
        <v>36430748</v>
      </c>
      <c r="AB1968" s="114"/>
      <c r="AC1968" s="132"/>
      <c r="AD1968" s="141"/>
      <c r="AE1968" s="106">
        <v>0</v>
      </c>
      <c r="AF1968" s="106">
        <v>0</v>
      </c>
      <c r="AG1968" s="106">
        <v>0</v>
      </c>
      <c r="AH1968" s="114"/>
      <c r="AI1968" s="114"/>
      <c r="AJ1968" s="114"/>
      <c r="AK1968" s="114"/>
      <c r="AL1968" s="114"/>
      <c r="AM1968" s="114"/>
      <c r="AN1968" s="114">
        <f t="shared" si="60"/>
        <v>36430748</v>
      </c>
      <c r="AO1968" s="114">
        <f t="shared" si="61"/>
        <v>9851409</v>
      </c>
      <c r="AP1968" s="114"/>
      <c r="AQ1968" s="114"/>
      <c r="AR1968" s="114"/>
      <c r="AS1968" s="114"/>
    </row>
    <row r="1969" spans="1:45" s="190" customFormat="1" ht="15" customHeight="1" x14ac:dyDescent="0.2">
      <c r="A1969" s="104"/>
      <c r="B1969" s="104">
        <f>VLOOKUP(BJB!$F$9:$F$5599,Ctrl!$B$4:$C$399,2,0)</f>
        <v>24</v>
      </c>
      <c r="C1969" s="104">
        <f>VLOOKUP(BJB!$G$9:$G$5599,Ctrl!$E$4:$F$399,2,0)</f>
        <v>1</v>
      </c>
      <c r="D1969" s="219">
        <v>1</v>
      </c>
      <c r="E1969" s="104" t="str">
        <f>VLOOKUP(BJB!$F$9:$F$5599,Ctrl!$B$4:$D$399,3,0)</f>
        <v>II</v>
      </c>
      <c r="F1969" s="139" t="s">
        <v>10550</v>
      </c>
      <c r="G1969" s="139" t="s">
        <v>7613</v>
      </c>
      <c r="H1969" s="125"/>
      <c r="I1969" s="220" t="e">
        <f>IF(G1968=BJB!#REF!,I1968+1,1)</f>
        <v>#REF!</v>
      </c>
      <c r="J1969" s="912" t="s">
        <v>22030</v>
      </c>
      <c r="K1969" s="126" t="s">
        <v>1427</v>
      </c>
      <c r="L1969" s="104" t="s">
        <v>6477</v>
      </c>
      <c r="M1969" s="127" t="s">
        <v>1428</v>
      </c>
      <c r="N1969" s="128">
        <v>40945</v>
      </c>
      <c r="O1969" s="140">
        <v>20000000</v>
      </c>
      <c r="P1969" s="105" t="s">
        <v>16061</v>
      </c>
      <c r="Q1969" s="120">
        <v>41519</v>
      </c>
      <c r="R1969" s="105">
        <v>8384727</v>
      </c>
      <c r="S1969" s="234" t="s">
        <v>127</v>
      </c>
      <c r="T1969" s="130">
        <v>41599</v>
      </c>
      <c r="U1969" s="116">
        <v>5855114</v>
      </c>
      <c r="V1969" s="109">
        <v>41599</v>
      </c>
      <c r="W1969" s="141">
        <v>5855114</v>
      </c>
      <c r="X1969" s="141">
        <v>0</v>
      </c>
      <c r="Y1969" s="141">
        <v>0</v>
      </c>
      <c r="Z1969" s="141">
        <v>0</v>
      </c>
      <c r="AA1969" s="114">
        <v>700000</v>
      </c>
      <c r="AB1969" s="136"/>
      <c r="AC1969" s="124"/>
      <c r="AD1969" s="141"/>
      <c r="AE1969" s="106">
        <v>0</v>
      </c>
      <c r="AF1969" s="106">
        <v>0</v>
      </c>
      <c r="AG1969" s="106">
        <v>0</v>
      </c>
      <c r="AH1969" s="116"/>
      <c r="AI1969" s="116"/>
      <c r="AJ1969" s="116"/>
      <c r="AK1969" s="116"/>
      <c r="AL1969" s="116"/>
      <c r="AM1969" s="116"/>
      <c r="AN1969" s="114">
        <f t="shared" si="60"/>
        <v>700000</v>
      </c>
      <c r="AO1969" s="114">
        <f t="shared" si="61"/>
        <v>5155114</v>
      </c>
      <c r="AP1969" s="114"/>
      <c r="AQ1969" s="114"/>
      <c r="AR1969" s="114"/>
      <c r="AS1969" s="114"/>
    </row>
    <row r="1970" spans="1:45" s="190" customFormat="1" ht="15" customHeight="1" x14ac:dyDescent="0.2">
      <c r="A1970" s="104"/>
      <c r="B1970" s="104">
        <f>VLOOKUP(BJB!$F$9:$F$5599,Ctrl!$B$4:$C$399,2,0)</f>
        <v>24</v>
      </c>
      <c r="C1970" s="104">
        <f>VLOOKUP(BJB!$G$9:$G$5599,Ctrl!$E$4:$F$399,2,0)</f>
        <v>5</v>
      </c>
      <c r="D1970" s="219">
        <v>1</v>
      </c>
      <c r="E1970" s="104" t="str">
        <f>VLOOKUP(BJB!$F$9:$F$5599,Ctrl!$B$4:$D$399,3,0)</f>
        <v>II</v>
      </c>
      <c r="F1970" s="139" t="s">
        <v>10550</v>
      </c>
      <c r="G1970" s="139" t="s">
        <v>2079</v>
      </c>
      <c r="H1970" s="125" t="s">
        <v>6657</v>
      </c>
      <c r="I1970" s="220" t="e">
        <f>IF(G1969=BJB!#REF!,I1969+1,1)</f>
        <v>#REF!</v>
      </c>
      <c r="J1970" s="912" t="s">
        <v>22031</v>
      </c>
      <c r="K1970" s="121" t="s">
        <v>5610</v>
      </c>
      <c r="L1970" s="104" t="s">
        <v>6477</v>
      </c>
      <c r="M1970" s="104" t="s">
        <v>5282</v>
      </c>
      <c r="N1970" s="120">
        <v>41113</v>
      </c>
      <c r="O1970" s="107">
        <v>150000000</v>
      </c>
      <c r="P1970" s="105" t="s">
        <v>16062</v>
      </c>
      <c r="Q1970" s="120">
        <v>41795</v>
      </c>
      <c r="R1970" s="105">
        <v>123317806</v>
      </c>
      <c r="S1970" s="146" t="s">
        <v>5563</v>
      </c>
      <c r="T1970" s="109">
        <v>41820</v>
      </c>
      <c r="U1970" s="114">
        <v>84077848</v>
      </c>
      <c r="V1970" s="109">
        <v>41791</v>
      </c>
      <c r="W1970" s="141">
        <v>84077848</v>
      </c>
      <c r="X1970" s="141">
        <v>0</v>
      </c>
      <c r="Y1970" s="141">
        <v>0</v>
      </c>
      <c r="Z1970" s="141">
        <v>0</v>
      </c>
      <c r="AA1970" s="223">
        <v>15593067</v>
      </c>
      <c r="AB1970" s="223"/>
      <c r="AC1970" s="132"/>
      <c r="AD1970" s="141"/>
      <c r="AE1970" s="106">
        <v>0</v>
      </c>
      <c r="AF1970" s="106">
        <v>0</v>
      </c>
      <c r="AG1970" s="106">
        <v>0</v>
      </c>
      <c r="AH1970" s="114"/>
      <c r="AI1970" s="222"/>
      <c r="AJ1970" s="114"/>
      <c r="AK1970" s="114"/>
      <c r="AL1970" s="114"/>
      <c r="AM1970" s="114"/>
      <c r="AN1970" s="114">
        <f t="shared" si="60"/>
        <v>15593067</v>
      </c>
      <c r="AO1970" s="114">
        <f t="shared" si="61"/>
        <v>68484781</v>
      </c>
      <c r="AP1970" s="114"/>
      <c r="AQ1970" s="114"/>
      <c r="AR1970" s="114"/>
      <c r="AS1970" s="114"/>
    </row>
    <row r="1971" spans="1:45" s="190" customFormat="1" ht="15" customHeight="1" x14ac:dyDescent="0.2">
      <c r="A1971" s="104"/>
      <c r="B1971" s="104">
        <f>VLOOKUP(BJB!$F$9:$F$5599,Ctrl!$B$4:$C$399,2,0)</f>
        <v>24</v>
      </c>
      <c r="C1971" s="104">
        <f>VLOOKUP(BJB!$G$9:$G$5599,Ctrl!$E$4:$F$399,2,0)</f>
        <v>3</v>
      </c>
      <c r="D1971" s="219">
        <v>1</v>
      </c>
      <c r="E1971" s="104" t="str">
        <f>VLOOKUP(BJB!$F$9:$F$5599,Ctrl!$B$4:$D$399,3,0)</f>
        <v>II</v>
      </c>
      <c r="F1971" s="139" t="s">
        <v>10550</v>
      </c>
      <c r="G1971" s="139" t="s">
        <v>7615</v>
      </c>
      <c r="H1971" s="125" t="s">
        <v>10143</v>
      </c>
      <c r="I1971" s="220" t="e">
        <f>IF(G1970=BJB!#REF!,I1970+1,1)</f>
        <v>#REF!</v>
      </c>
      <c r="J1971" s="912" t="s">
        <v>22032</v>
      </c>
      <c r="K1971" s="121" t="s">
        <v>7635</v>
      </c>
      <c r="L1971" s="104" t="s">
        <v>6477</v>
      </c>
      <c r="M1971" s="104" t="s">
        <v>5924</v>
      </c>
      <c r="N1971" s="120">
        <v>41351</v>
      </c>
      <c r="O1971" s="140">
        <v>150000000</v>
      </c>
      <c r="P1971" s="105" t="s">
        <v>16063</v>
      </c>
      <c r="Q1971" s="120">
        <v>41815</v>
      </c>
      <c r="R1971" s="105">
        <v>100088749</v>
      </c>
      <c r="S1971" s="146" t="s">
        <v>5866</v>
      </c>
      <c r="T1971" s="109">
        <v>41878</v>
      </c>
      <c r="U1971" s="116">
        <v>68247199.299999997</v>
      </c>
      <c r="V1971" s="109">
        <v>41852</v>
      </c>
      <c r="W1971" s="141">
        <v>68247199.299999997</v>
      </c>
      <c r="X1971" s="141">
        <v>0</v>
      </c>
      <c r="Y1971" s="141">
        <v>0</v>
      </c>
      <c r="Z1971" s="141">
        <v>0</v>
      </c>
      <c r="AA1971" s="114">
        <v>9926865</v>
      </c>
      <c r="AB1971" s="114"/>
      <c r="AC1971" s="132"/>
      <c r="AD1971" s="141"/>
      <c r="AE1971" s="106">
        <v>0</v>
      </c>
      <c r="AF1971" s="106">
        <v>0</v>
      </c>
      <c r="AG1971" s="106">
        <v>0</v>
      </c>
      <c r="AH1971" s="116"/>
      <c r="AI1971" s="116"/>
      <c r="AJ1971" s="116"/>
      <c r="AK1971" s="116"/>
      <c r="AL1971" s="116"/>
      <c r="AM1971" s="116"/>
      <c r="AN1971" s="114">
        <f t="shared" si="60"/>
        <v>9926865</v>
      </c>
      <c r="AO1971" s="114">
        <f t="shared" si="61"/>
        <v>58320334.299999997</v>
      </c>
      <c r="AP1971" s="114"/>
      <c r="AQ1971" s="114"/>
      <c r="AR1971" s="114"/>
      <c r="AS1971" s="114"/>
    </row>
    <row r="1972" spans="1:45" s="190" customFormat="1" ht="15" customHeight="1" x14ac:dyDescent="0.2">
      <c r="A1972" s="104"/>
      <c r="B1972" s="104">
        <f>VLOOKUP(BJB!$F$9:$F$5599,Ctrl!$B$4:$C$399,2,0)</f>
        <v>24</v>
      </c>
      <c r="C1972" s="104">
        <f>VLOOKUP(BJB!$G$9:$G$5599,Ctrl!$E$4:$F$399,2,0)</f>
        <v>5</v>
      </c>
      <c r="D1972" s="219">
        <v>1</v>
      </c>
      <c r="E1972" s="104" t="str">
        <f>VLOOKUP(BJB!$F$9:$F$5599,Ctrl!$B$4:$D$399,3,0)</f>
        <v>II</v>
      </c>
      <c r="F1972" s="139" t="s">
        <v>10550</v>
      </c>
      <c r="G1972" s="139" t="s">
        <v>2079</v>
      </c>
      <c r="H1972" s="125"/>
      <c r="I1972" s="220" t="e">
        <f>IF(G1971=BJB!#REF!,I1971+1,1)</f>
        <v>#REF!</v>
      </c>
      <c r="J1972" s="912" t="s">
        <v>22033</v>
      </c>
      <c r="K1972" s="121" t="s">
        <v>2089</v>
      </c>
      <c r="L1972" s="104" t="s">
        <v>6477</v>
      </c>
      <c r="M1972" s="104" t="s">
        <v>2090</v>
      </c>
      <c r="N1972" s="120">
        <v>40415</v>
      </c>
      <c r="O1972" s="107">
        <v>25000000</v>
      </c>
      <c r="P1972" s="105" t="s">
        <v>16064</v>
      </c>
      <c r="Q1972" s="120">
        <v>41093</v>
      </c>
      <c r="R1972" s="105">
        <v>6468742</v>
      </c>
      <c r="S1972" s="108" t="s">
        <v>2091</v>
      </c>
      <c r="T1972" s="109">
        <v>41137</v>
      </c>
      <c r="U1972" s="114">
        <v>4687494</v>
      </c>
      <c r="V1972" s="109">
        <v>41137</v>
      </c>
      <c r="W1972" s="141">
        <v>4687494</v>
      </c>
      <c r="X1972" s="141">
        <v>0</v>
      </c>
      <c r="Y1972" s="141">
        <v>0</v>
      </c>
      <c r="Z1972" s="141">
        <v>0</v>
      </c>
      <c r="AA1972" s="223">
        <v>0</v>
      </c>
      <c r="AB1972" s="223"/>
      <c r="AC1972" s="114"/>
      <c r="AD1972" s="141"/>
      <c r="AE1972" s="106">
        <v>0</v>
      </c>
      <c r="AF1972" s="106">
        <v>0</v>
      </c>
      <c r="AG1972" s="106">
        <v>0</v>
      </c>
      <c r="AH1972" s="114"/>
      <c r="AI1972" s="114"/>
      <c r="AJ1972" s="114"/>
      <c r="AK1972" s="114"/>
      <c r="AL1972" s="114"/>
      <c r="AM1972" s="114"/>
      <c r="AN1972" s="114">
        <f t="shared" si="60"/>
        <v>0</v>
      </c>
      <c r="AO1972" s="114">
        <f t="shared" si="61"/>
        <v>4687494</v>
      </c>
      <c r="AP1972" s="114"/>
      <c r="AQ1972" s="114"/>
      <c r="AR1972" s="114"/>
      <c r="AS1972" s="114"/>
    </row>
    <row r="1973" spans="1:45" s="190" customFormat="1" ht="15" customHeight="1" x14ac:dyDescent="0.2">
      <c r="A1973" s="104"/>
      <c r="B1973" s="104">
        <f>VLOOKUP(BJB!$F$9:$F$5599,Ctrl!$B$4:$C$399,2,0)</f>
        <v>24</v>
      </c>
      <c r="C1973" s="104">
        <f>VLOOKUP(BJB!$G$9:$G$5599,Ctrl!$E$4:$F$399,2,0)</f>
        <v>6</v>
      </c>
      <c r="D1973" s="219">
        <v>1</v>
      </c>
      <c r="E1973" s="104" t="str">
        <f>VLOOKUP(BJB!$F$9:$F$5599,Ctrl!$B$4:$D$399,3,0)</f>
        <v>II</v>
      </c>
      <c r="F1973" s="139" t="s">
        <v>10550</v>
      </c>
      <c r="G1973" s="139" t="s">
        <v>1432</v>
      </c>
      <c r="H1973" s="125" t="s">
        <v>10140</v>
      </c>
      <c r="I1973" s="220" t="e">
        <f>IF(G1972=BJB!#REF!,I1972+1,1)</f>
        <v>#REF!</v>
      </c>
      <c r="J1973" s="912" t="s">
        <v>22034</v>
      </c>
      <c r="K1973" s="121" t="s">
        <v>5520</v>
      </c>
      <c r="L1973" s="104" t="s">
        <v>6477</v>
      </c>
      <c r="M1973" s="104" t="s">
        <v>5521</v>
      </c>
      <c r="N1973" s="120">
        <v>40759</v>
      </c>
      <c r="O1973" s="107">
        <v>60000000</v>
      </c>
      <c r="P1973" s="105" t="s">
        <v>16065</v>
      </c>
      <c r="Q1973" s="120">
        <v>41682</v>
      </c>
      <c r="R1973" s="105">
        <v>23957884</v>
      </c>
      <c r="S1973" s="108" t="s">
        <v>5470</v>
      </c>
      <c r="T1973" s="109">
        <v>41789</v>
      </c>
      <c r="U1973" s="114">
        <v>16268100</v>
      </c>
      <c r="V1973" s="109">
        <v>41760</v>
      </c>
      <c r="W1973" s="141">
        <v>16268100</v>
      </c>
      <c r="X1973" s="141">
        <v>0</v>
      </c>
      <c r="Y1973" s="141">
        <v>0</v>
      </c>
      <c r="Z1973" s="141">
        <v>0</v>
      </c>
      <c r="AA1973" s="114">
        <v>13888100</v>
      </c>
      <c r="AB1973" s="114"/>
      <c r="AC1973" s="132"/>
      <c r="AD1973" s="141"/>
      <c r="AE1973" s="106">
        <v>0</v>
      </c>
      <c r="AF1973" s="106">
        <v>0</v>
      </c>
      <c r="AG1973" s="106">
        <v>0</v>
      </c>
      <c r="AH1973" s="114"/>
      <c r="AI1973" s="114"/>
      <c r="AJ1973" s="114"/>
      <c r="AK1973" s="114"/>
      <c r="AL1973" s="114"/>
      <c r="AM1973" s="114"/>
      <c r="AN1973" s="114">
        <f t="shared" si="60"/>
        <v>13888100</v>
      </c>
      <c r="AO1973" s="114">
        <f t="shared" si="61"/>
        <v>2380000</v>
      </c>
      <c r="AP1973" s="114"/>
      <c r="AQ1973" s="114"/>
      <c r="AR1973" s="114"/>
      <c r="AS1973" s="114"/>
    </row>
    <row r="1974" spans="1:45" s="190" customFormat="1" ht="15" customHeight="1" x14ac:dyDescent="0.2">
      <c r="A1974" s="104"/>
      <c r="B1974" s="104">
        <f>VLOOKUP(BJB!$F$9:$F$5599,Ctrl!$B$4:$C$399,2,0)</f>
        <v>24</v>
      </c>
      <c r="C1974" s="104">
        <f>VLOOKUP(BJB!$G$9:$G$5599,Ctrl!$E$4:$F$399,2,0)</f>
        <v>5</v>
      </c>
      <c r="D1974" s="219">
        <v>1</v>
      </c>
      <c r="E1974" s="104" t="str">
        <f>VLOOKUP(BJB!$F$9:$F$5599,Ctrl!$B$4:$D$399,3,0)</f>
        <v>II</v>
      </c>
      <c r="F1974" s="139" t="s">
        <v>10550</v>
      </c>
      <c r="G1974" s="139" t="s">
        <v>10346</v>
      </c>
      <c r="H1974" s="125" t="s">
        <v>6749</v>
      </c>
      <c r="I1974" s="220" t="e">
        <f>IF(G1973=BJB!#REF!,I1973+1,1)</f>
        <v>#REF!</v>
      </c>
      <c r="J1974" s="912" t="s">
        <v>22035</v>
      </c>
      <c r="K1974" s="121" t="s">
        <v>7631</v>
      </c>
      <c r="L1974" s="104" t="s">
        <v>6477</v>
      </c>
      <c r="M1974" s="104" t="s">
        <v>5749</v>
      </c>
      <c r="N1974" s="120">
        <v>41393</v>
      </c>
      <c r="O1974" s="140">
        <v>46000000</v>
      </c>
      <c r="P1974" s="105" t="s">
        <v>16066</v>
      </c>
      <c r="Q1974" s="120">
        <v>41737</v>
      </c>
      <c r="R1974" s="105">
        <v>36591101</v>
      </c>
      <c r="S1974" s="146" t="s">
        <v>5563</v>
      </c>
      <c r="T1974" s="109">
        <v>41820</v>
      </c>
      <c r="U1974" s="116">
        <v>26099374</v>
      </c>
      <c r="V1974" s="109">
        <v>41791</v>
      </c>
      <c r="W1974" s="141">
        <v>26099374</v>
      </c>
      <c r="X1974" s="141">
        <v>0</v>
      </c>
      <c r="Y1974" s="141">
        <v>0</v>
      </c>
      <c r="Z1974" s="141">
        <v>0</v>
      </c>
      <c r="AA1974" s="114">
        <v>2806628</v>
      </c>
      <c r="AB1974" s="114"/>
      <c r="AC1974" s="132"/>
      <c r="AD1974" s="141"/>
      <c r="AE1974" s="106">
        <v>0</v>
      </c>
      <c r="AF1974" s="106">
        <v>0</v>
      </c>
      <c r="AG1974" s="106">
        <v>0</v>
      </c>
      <c r="AH1974" s="116"/>
      <c r="AI1974" s="116"/>
      <c r="AJ1974" s="116"/>
      <c r="AK1974" s="116"/>
      <c r="AL1974" s="116"/>
      <c r="AM1974" s="116"/>
      <c r="AN1974" s="114">
        <f t="shared" si="60"/>
        <v>2806628</v>
      </c>
      <c r="AO1974" s="114">
        <f t="shared" si="61"/>
        <v>23292746</v>
      </c>
      <c r="AP1974" s="114"/>
      <c r="AQ1974" s="114"/>
      <c r="AR1974" s="114"/>
      <c r="AS1974" s="114"/>
    </row>
    <row r="1975" spans="1:45" s="190" customFormat="1" ht="15" customHeight="1" x14ac:dyDescent="0.2">
      <c r="A1975" s="104"/>
      <c r="B1975" s="104">
        <f>VLOOKUP(BJB!$F$9:$F$5599,Ctrl!$B$4:$C$399,2,0)</f>
        <v>24</v>
      </c>
      <c r="C1975" s="104">
        <f>VLOOKUP(BJB!$G$9:$G$5599,Ctrl!$E$4:$F$399,2,0)</f>
        <v>0</v>
      </c>
      <c r="D1975" s="219">
        <v>1</v>
      </c>
      <c r="E1975" s="104" t="str">
        <f>VLOOKUP(BJB!$F$9:$F$5599,Ctrl!$B$4:$D$399,3,0)</f>
        <v>II</v>
      </c>
      <c r="F1975" s="139" t="s">
        <v>10550</v>
      </c>
      <c r="G1975" s="139" t="s">
        <v>10256</v>
      </c>
      <c r="H1975" s="125"/>
      <c r="I1975" s="220" t="e">
        <f>IF(G1974=BJB!#REF!,I1974+1,1)</f>
        <v>#REF!</v>
      </c>
      <c r="J1975" s="912" t="s">
        <v>22036</v>
      </c>
      <c r="K1975" s="121" t="s">
        <v>1392</v>
      </c>
      <c r="L1975" s="104" t="s">
        <v>6476</v>
      </c>
      <c r="M1975" s="104" t="s">
        <v>1393</v>
      </c>
      <c r="N1975" s="120">
        <v>39262</v>
      </c>
      <c r="O1975" s="107">
        <v>30275000</v>
      </c>
      <c r="P1975" s="105" t="s">
        <v>16067</v>
      </c>
      <c r="Q1975" s="120">
        <v>40984</v>
      </c>
      <c r="R1975" s="105">
        <v>8275000</v>
      </c>
      <c r="S1975" s="108" t="s">
        <v>1394</v>
      </c>
      <c r="T1975" s="109">
        <v>41058</v>
      </c>
      <c r="U1975" s="114">
        <v>8275000</v>
      </c>
      <c r="V1975" s="109">
        <v>41058</v>
      </c>
      <c r="W1975" s="141">
        <v>8275000</v>
      </c>
      <c r="X1975" s="141">
        <v>0</v>
      </c>
      <c r="Y1975" s="141">
        <v>0</v>
      </c>
      <c r="Z1975" s="141">
        <v>0</v>
      </c>
      <c r="AA1975" s="114">
        <v>8275000</v>
      </c>
      <c r="AB1975" s="114"/>
      <c r="AC1975" s="114"/>
      <c r="AD1975" s="141"/>
      <c r="AE1975" s="106">
        <v>0</v>
      </c>
      <c r="AF1975" s="106">
        <v>0</v>
      </c>
      <c r="AG1975" s="106">
        <v>0</v>
      </c>
      <c r="AH1975" s="114"/>
      <c r="AI1975" s="114"/>
      <c r="AJ1975" s="114"/>
      <c r="AK1975" s="114"/>
      <c r="AL1975" s="114"/>
      <c r="AM1975" s="114"/>
      <c r="AN1975" s="114">
        <f t="shared" si="60"/>
        <v>8275000</v>
      </c>
      <c r="AO1975" s="114">
        <f t="shared" si="61"/>
        <v>0</v>
      </c>
      <c r="AP1975" s="114"/>
      <c r="AQ1975" s="114"/>
      <c r="AR1975" s="114"/>
      <c r="AS1975" s="114"/>
    </row>
    <row r="1976" spans="1:45" s="190" customFormat="1" ht="15" customHeight="1" x14ac:dyDescent="0.2">
      <c r="A1976" s="104"/>
      <c r="B1976" s="104">
        <f>VLOOKUP(BJB!$F$9:$F$5599,Ctrl!$B$4:$C$399,2,0)</f>
        <v>24</v>
      </c>
      <c r="C1976" s="104">
        <f>VLOOKUP(BJB!$G$9:$G$5599,Ctrl!$E$4:$F$399,2,0)</f>
        <v>5</v>
      </c>
      <c r="D1976" s="219">
        <v>1</v>
      </c>
      <c r="E1976" s="104" t="str">
        <f>VLOOKUP(BJB!$F$9:$F$5599,Ctrl!$B$4:$D$399,3,0)</f>
        <v>II</v>
      </c>
      <c r="F1976" s="139" t="s">
        <v>10550</v>
      </c>
      <c r="G1976" s="139" t="s">
        <v>2079</v>
      </c>
      <c r="H1976" s="125"/>
      <c r="I1976" s="220" t="e">
        <f>IF(G1975=BJB!#REF!,I1975+1,1)</f>
        <v>#REF!</v>
      </c>
      <c r="J1976" s="912" t="s">
        <v>22037</v>
      </c>
      <c r="K1976" s="121" t="s">
        <v>768</v>
      </c>
      <c r="L1976" s="104" t="s">
        <v>6477</v>
      </c>
      <c r="M1976" s="104" t="s">
        <v>5282</v>
      </c>
      <c r="N1976" s="120">
        <v>41113</v>
      </c>
      <c r="O1976" s="107">
        <v>250000000</v>
      </c>
      <c r="P1976" s="105" t="s">
        <v>16068</v>
      </c>
      <c r="Q1976" s="120">
        <v>41668</v>
      </c>
      <c r="R1976" s="105">
        <v>230004570</v>
      </c>
      <c r="S1976" s="108" t="s">
        <v>367</v>
      </c>
      <c r="T1976" s="109">
        <v>41729</v>
      </c>
      <c r="U1976" s="114">
        <v>161003199</v>
      </c>
      <c r="V1976" s="109">
        <v>41699</v>
      </c>
      <c r="W1976" s="141">
        <v>161003199</v>
      </c>
      <c r="X1976" s="141">
        <v>0</v>
      </c>
      <c r="Y1976" s="141">
        <v>0</v>
      </c>
      <c r="Z1976" s="141">
        <v>0</v>
      </c>
      <c r="AA1976" s="114">
        <v>161003199</v>
      </c>
      <c r="AB1976" s="114"/>
      <c r="AC1976" s="114"/>
      <c r="AD1976" s="141"/>
      <c r="AE1976" s="106">
        <v>0</v>
      </c>
      <c r="AF1976" s="106">
        <v>0</v>
      </c>
      <c r="AG1976" s="106">
        <v>0</v>
      </c>
      <c r="AH1976" s="114"/>
      <c r="AI1976" s="114"/>
      <c r="AJ1976" s="114"/>
      <c r="AK1976" s="114"/>
      <c r="AL1976" s="114"/>
      <c r="AM1976" s="114"/>
      <c r="AN1976" s="114">
        <f t="shared" si="60"/>
        <v>161003199</v>
      </c>
      <c r="AO1976" s="114">
        <f t="shared" si="61"/>
        <v>0</v>
      </c>
      <c r="AP1976" s="114"/>
      <c r="AQ1976" s="114"/>
      <c r="AR1976" s="114"/>
      <c r="AS1976" s="114"/>
    </row>
    <row r="1977" spans="1:45" s="190" customFormat="1" ht="15" customHeight="1" x14ac:dyDescent="0.2">
      <c r="A1977" s="104"/>
      <c r="B1977" s="104">
        <f>VLOOKUP(BJB!$F$9:$F$5599,Ctrl!$B$4:$C$399,2,0)</f>
        <v>24</v>
      </c>
      <c r="C1977" s="104">
        <f>VLOOKUP(BJB!$G$9:$G$5599,Ctrl!$E$4:$F$399,2,0)</f>
        <v>0</v>
      </c>
      <c r="D1977" s="219">
        <v>1</v>
      </c>
      <c r="E1977" s="104" t="str">
        <f>VLOOKUP(BJB!$F$9:$F$5599,Ctrl!$B$4:$D$399,3,0)</f>
        <v>II</v>
      </c>
      <c r="F1977" s="139" t="s">
        <v>10550</v>
      </c>
      <c r="G1977" s="139" t="s">
        <v>10256</v>
      </c>
      <c r="H1977" s="125"/>
      <c r="I1977" s="220" t="e">
        <f>IF(G1976=BJB!#REF!,I1976+1,1)</f>
        <v>#REF!</v>
      </c>
      <c r="J1977" s="912" t="s">
        <v>22038</v>
      </c>
      <c r="K1977" s="121" t="s">
        <v>1424</v>
      </c>
      <c r="L1977" s="104" t="s">
        <v>6476</v>
      </c>
      <c r="M1977" s="104" t="s">
        <v>1425</v>
      </c>
      <c r="N1977" s="120">
        <v>39689</v>
      </c>
      <c r="O1977" s="105">
        <v>30250000</v>
      </c>
      <c r="P1977" s="105" t="s">
        <v>16069</v>
      </c>
      <c r="Q1977" s="120">
        <v>41540</v>
      </c>
      <c r="R1977" s="105">
        <v>6828801</v>
      </c>
      <c r="S1977" s="146" t="s">
        <v>196</v>
      </c>
      <c r="T1977" s="120">
        <v>41578</v>
      </c>
      <c r="U1977" s="141">
        <v>6828801</v>
      </c>
      <c r="V1977" s="109">
        <v>41571</v>
      </c>
      <c r="W1977" s="141">
        <v>6828801</v>
      </c>
      <c r="X1977" s="141">
        <v>0</v>
      </c>
      <c r="Y1977" s="141">
        <v>0</v>
      </c>
      <c r="Z1977" s="141">
        <v>0</v>
      </c>
      <c r="AA1977" s="114">
        <v>0</v>
      </c>
      <c r="AB1977" s="114"/>
      <c r="AC1977" s="141"/>
      <c r="AD1977" s="141"/>
      <c r="AE1977" s="106">
        <v>0</v>
      </c>
      <c r="AF1977" s="106">
        <v>0</v>
      </c>
      <c r="AG1977" s="106">
        <v>0</v>
      </c>
      <c r="AH1977" s="141"/>
      <c r="AI1977" s="141"/>
      <c r="AJ1977" s="141"/>
      <c r="AK1977" s="141"/>
      <c r="AL1977" s="141"/>
      <c r="AM1977" s="141"/>
      <c r="AN1977" s="114">
        <f t="shared" si="60"/>
        <v>0</v>
      </c>
      <c r="AO1977" s="114">
        <f t="shared" si="61"/>
        <v>6828801</v>
      </c>
      <c r="AP1977" s="114"/>
      <c r="AQ1977" s="114"/>
      <c r="AR1977" s="114"/>
      <c r="AS1977" s="114"/>
    </row>
    <row r="1978" spans="1:45" s="190" customFormat="1" ht="15" customHeight="1" x14ac:dyDescent="0.2">
      <c r="A1978" s="104"/>
      <c r="B1978" s="104">
        <f>VLOOKUP(BJB!$F$9:$F$5599,Ctrl!$B$4:$C$399,2,0)</f>
        <v>24</v>
      </c>
      <c r="C1978" s="104">
        <f>VLOOKUP(BJB!$G$9:$G$5599,Ctrl!$E$4:$F$399,2,0)</f>
        <v>4</v>
      </c>
      <c r="D1978" s="219">
        <v>1</v>
      </c>
      <c r="E1978" s="104" t="str">
        <f>VLOOKUP(BJB!$F$9:$F$5599,Ctrl!$B$4:$D$399,3,0)</f>
        <v>II</v>
      </c>
      <c r="F1978" s="139" t="s">
        <v>10550</v>
      </c>
      <c r="G1978" s="139" t="s">
        <v>7410</v>
      </c>
      <c r="H1978" s="125"/>
      <c r="I1978" s="220" t="e">
        <f>IF(G1977=BJB!#REF!,I1977+1,1)</f>
        <v>#REF!</v>
      </c>
      <c r="J1978" s="912" t="s">
        <v>22039</v>
      </c>
      <c r="K1978" s="121" t="s">
        <v>7630</v>
      </c>
      <c r="L1978" s="104" t="s">
        <v>6477</v>
      </c>
      <c r="M1978" s="104" t="s">
        <v>5561</v>
      </c>
      <c r="N1978" s="120">
        <v>41171</v>
      </c>
      <c r="O1978" s="140">
        <v>45000000</v>
      </c>
      <c r="P1978" s="105" t="s">
        <v>16070</v>
      </c>
      <c r="Q1978" s="120">
        <v>41794</v>
      </c>
      <c r="R1978" s="105">
        <v>14479000</v>
      </c>
      <c r="S1978" s="146" t="s">
        <v>5563</v>
      </c>
      <c r="T1978" s="130">
        <v>41820</v>
      </c>
      <c r="U1978" s="116">
        <v>9798040</v>
      </c>
      <c r="V1978" s="109">
        <v>41791</v>
      </c>
      <c r="W1978" s="141">
        <v>9798040</v>
      </c>
      <c r="X1978" s="141">
        <v>0</v>
      </c>
      <c r="Y1978" s="141">
        <v>0</v>
      </c>
      <c r="Z1978" s="141">
        <v>0</v>
      </c>
      <c r="AA1978" s="114">
        <v>0</v>
      </c>
      <c r="AB1978" s="114"/>
      <c r="AC1978" s="116"/>
      <c r="AD1978" s="141"/>
      <c r="AE1978" s="106">
        <v>0</v>
      </c>
      <c r="AF1978" s="106">
        <v>0</v>
      </c>
      <c r="AG1978" s="106">
        <v>0</v>
      </c>
      <c r="AH1978" s="116"/>
      <c r="AI1978" s="116"/>
      <c r="AJ1978" s="116"/>
      <c r="AK1978" s="116"/>
      <c r="AL1978" s="116"/>
      <c r="AM1978" s="116"/>
      <c r="AN1978" s="114">
        <f t="shared" si="60"/>
        <v>0</v>
      </c>
      <c r="AO1978" s="114">
        <f t="shared" si="61"/>
        <v>9798040</v>
      </c>
      <c r="AP1978" s="114"/>
      <c r="AQ1978" s="114"/>
      <c r="AR1978" s="114"/>
      <c r="AS1978" s="114"/>
    </row>
    <row r="1979" spans="1:45" s="190" customFormat="1" ht="15" customHeight="1" x14ac:dyDescent="0.2">
      <c r="A1979" s="104"/>
      <c r="B1979" s="104">
        <f>VLOOKUP(BJB!$F$9:$F$5599,Ctrl!$B$4:$C$399,2,0)</f>
        <v>24</v>
      </c>
      <c r="C1979" s="104">
        <f>VLOOKUP(BJB!$G$9:$G$5599,Ctrl!$E$4:$F$399,2,0)</f>
        <v>2</v>
      </c>
      <c r="D1979" s="219">
        <v>1</v>
      </c>
      <c r="E1979" s="104" t="str">
        <f>VLOOKUP(BJB!$F$9:$F$5599,Ctrl!$B$4:$D$399,3,0)</f>
        <v>II</v>
      </c>
      <c r="F1979" s="139" t="s">
        <v>10550</v>
      </c>
      <c r="G1979" s="139" t="s">
        <v>6558</v>
      </c>
      <c r="H1979" s="125"/>
      <c r="I1979" s="220" t="e">
        <f>IF(G1978=BJB!#REF!,I1978+1,1)</f>
        <v>#REF!</v>
      </c>
      <c r="J1979" s="912" t="s">
        <v>22040</v>
      </c>
      <c r="K1979" s="121" t="s">
        <v>7632</v>
      </c>
      <c r="L1979" s="104" t="s">
        <v>6477</v>
      </c>
      <c r="M1979" s="104" t="s">
        <v>5750</v>
      </c>
      <c r="N1979" s="120">
        <v>41093</v>
      </c>
      <c r="O1979" s="140">
        <v>30000000</v>
      </c>
      <c r="P1979" s="105" t="s">
        <v>16071</v>
      </c>
      <c r="Q1979" s="120">
        <v>41740</v>
      </c>
      <c r="R1979" s="105">
        <v>11380158</v>
      </c>
      <c r="S1979" s="146" t="s">
        <v>5563</v>
      </c>
      <c r="T1979" s="109">
        <v>41820</v>
      </c>
      <c r="U1979" s="116">
        <v>7792493.0999999996</v>
      </c>
      <c r="V1979" s="109">
        <v>41791</v>
      </c>
      <c r="W1979" s="141">
        <v>7792493.0999999996</v>
      </c>
      <c r="X1979" s="141">
        <v>0</v>
      </c>
      <c r="Y1979" s="141">
        <v>0</v>
      </c>
      <c r="Z1979" s="141">
        <v>0</v>
      </c>
      <c r="AA1979" s="114">
        <v>0</v>
      </c>
      <c r="AB1979" s="114"/>
      <c r="AC1979" s="116"/>
      <c r="AD1979" s="141"/>
      <c r="AE1979" s="106">
        <v>0</v>
      </c>
      <c r="AF1979" s="106">
        <v>0</v>
      </c>
      <c r="AG1979" s="106">
        <v>0</v>
      </c>
      <c r="AH1979" s="116"/>
      <c r="AI1979" s="116"/>
      <c r="AJ1979" s="116"/>
      <c r="AK1979" s="116"/>
      <c r="AL1979" s="116"/>
      <c r="AM1979" s="116"/>
      <c r="AN1979" s="114">
        <f t="shared" si="60"/>
        <v>0</v>
      </c>
      <c r="AO1979" s="114">
        <f t="shared" si="61"/>
        <v>7792493.0999999996</v>
      </c>
      <c r="AP1979" s="114"/>
      <c r="AQ1979" s="114"/>
      <c r="AR1979" s="114"/>
      <c r="AS1979" s="114"/>
    </row>
    <row r="1980" spans="1:45" s="190" customFormat="1" ht="15" customHeight="1" x14ac:dyDescent="0.2">
      <c r="A1980" s="104"/>
      <c r="B1980" s="104">
        <f>VLOOKUP(BJB!$F$9:$F$5599,Ctrl!$B$4:$C$399,2,0)</f>
        <v>24</v>
      </c>
      <c r="C1980" s="104">
        <f>VLOOKUP(BJB!$G$9:$G$5599,Ctrl!$E$4:$F$399,2,0)</f>
        <v>0</v>
      </c>
      <c r="D1980" s="219">
        <v>1</v>
      </c>
      <c r="E1980" s="104" t="str">
        <f>VLOOKUP(BJB!$F$9:$F$5599,Ctrl!$B$4:$D$399,3,0)</f>
        <v>II</v>
      </c>
      <c r="F1980" s="139" t="s">
        <v>10550</v>
      </c>
      <c r="G1980" s="139" t="s">
        <v>10256</v>
      </c>
      <c r="H1980" s="125"/>
      <c r="I1980" s="220" t="e">
        <f>IF(G1979=BJB!#REF!,I1979+1,1)</f>
        <v>#REF!</v>
      </c>
      <c r="J1980" s="912" t="s">
        <v>22041</v>
      </c>
      <c r="K1980" s="121" t="s">
        <v>1389</v>
      </c>
      <c r="L1980" s="104" t="s">
        <v>5223</v>
      </c>
      <c r="M1980" s="104" t="s">
        <v>1385</v>
      </c>
      <c r="N1980" s="147">
        <v>39429</v>
      </c>
      <c r="O1980" s="114">
        <v>31978796</v>
      </c>
      <c r="P1980" s="105" t="s">
        <v>6222</v>
      </c>
      <c r="Q1980" s="120" t="s">
        <v>6222</v>
      </c>
      <c r="R1980" s="890">
        <v>0</v>
      </c>
      <c r="S1980" s="108" t="s">
        <v>7088</v>
      </c>
      <c r="T1980" s="109">
        <v>39843</v>
      </c>
      <c r="U1980" s="114">
        <v>31731300</v>
      </c>
      <c r="V1980" s="109" t="s">
        <v>6222</v>
      </c>
      <c r="W1980" s="141">
        <v>0</v>
      </c>
      <c r="X1980" s="141">
        <v>0</v>
      </c>
      <c r="Y1980" s="141">
        <v>0</v>
      </c>
      <c r="Z1980" s="141">
        <v>0</v>
      </c>
      <c r="AA1980" s="114">
        <v>0</v>
      </c>
      <c r="AB1980" s="114"/>
      <c r="AC1980" s="114"/>
      <c r="AD1980" s="141"/>
      <c r="AE1980" s="106">
        <v>0</v>
      </c>
      <c r="AF1980" s="106">
        <v>0</v>
      </c>
      <c r="AG1980" s="106">
        <v>0</v>
      </c>
      <c r="AH1980" s="114"/>
      <c r="AI1980" s="114"/>
      <c r="AJ1980" s="114"/>
      <c r="AK1980" s="114"/>
      <c r="AL1980" s="114"/>
      <c r="AM1980" s="114"/>
      <c r="AN1980" s="114">
        <f t="shared" si="60"/>
        <v>0</v>
      </c>
      <c r="AO1980" s="114">
        <f t="shared" si="61"/>
        <v>31731300</v>
      </c>
      <c r="AP1980" s="114"/>
      <c r="AQ1980" s="114"/>
      <c r="AR1980" s="114"/>
      <c r="AS1980" s="114"/>
    </row>
    <row r="1981" spans="1:45" s="190" customFormat="1" ht="15" customHeight="1" x14ac:dyDescent="0.2">
      <c r="A1981" s="104"/>
      <c r="B1981" s="104">
        <f>VLOOKUP(BJB!$F$9:$F$5599,Ctrl!$B$4:$C$399,2,0)</f>
        <v>24</v>
      </c>
      <c r="C1981" s="104">
        <f>VLOOKUP(BJB!$G$9:$G$5599,Ctrl!$E$4:$F$399,2,0)</f>
        <v>0</v>
      </c>
      <c r="D1981" s="219">
        <v>1</v>
      </c>
      <c r="E1981" s="104" t="str">
        <f>VLOOKUP(BJB!$F$9:$F$5599,Ctrl!$B$4:$D$399,3,0)</f>
        <v>II</v>
      </c>
      <c r="F1981" s="139" t="s">
        <v>10550</v>
      </c>
      <c r="G1981" s="139" t="s">
        <v>10256</v>
      </c>
      <c r="H1981" s="125"/>
      <c r="I1981" s="220" t="e">
        <f>IF(G1980=BJB!#REF!,I1980+1,1)</f>
        <v>#REF!</v>
      </c>
      <c r="J1981" s="912" t="s">
        <v>22042</v>
      </c>
      <c r="K1981" s="121" t="s">
        <v>1407</v>
      </c>
      <c r="L1981" s="104" t="s">
        <v>6476</v>
      </c>
      <c r="M1981" s="104" t="s">
        <v>1408</v>
      </c>
      <c r="N1981" s="120">
        <v>40147</v>
      </c>
      <c r="O1981" s="107">
        <v>44626413</v>
      </c>
      <c r="P1981" s="105" t="s">
        <v>16072</v>
      </c>
      <c r="Q1981" s="120">
        <v>41212</v>
      </c>
      <c r="R1981" s="105">
        <v>7635418</v>
      </c>
      <c r="S1981" s="146" t="s">
        <v>467</v>
      </c>
      <c r="T1981" s="109">
        <v>41354</v>
      </c>
      <c r="U1981" s="114">
        <v>1832500</v>
      </c>
      <c r="V1981" s="109">
        <v>41354</v>
      </c>
      <c r="W1981" s="141">
        <v>1832500</v>
      </c>
      <c r="X1981" s="141">
        <v>0</v>
      </c>
      <c r="Y1981" s="141">
        <v>0</v>
      </c>
      <c r="Z1981" s="141">
        <v>0</v>
      </c>
      <c r="AA1981" s="223">
        <v>0</v>
      </c>
      <c r="AB1981" s="223"/>
      <c r="AC1981" s="114"/>
      <c r="AD1981" s="141"/>
      <c r="AE1981" s="106">
        <v>0</v>
      </c>
      <c r="AF1981" s="106">
        <v>0</v>
      </c>
      <c r="AG1981" s="106">
        <v>0</v>
      </c>
      <c r="AH1981" s="114"/>
      <c r="AI1981" s="114"/>
      <c r="AJ1981" s="114"/>
      <c r="AK1981" s="114"/>
      <c r="AL1981" s="114"/>
      <c r="AM1981" s="114"/>
      <c r="AN1981" s="114">
        <f t="shared" si="60"/>
        <v>0</v>
      </c>
      <c r="AO1981" s="114">
        <f t="shared" si="61"/>
        <v>1832500</v>
      </c>
      <c r="AP1981" s="114"/>
      <c r="AQ1981" s="114"/>
      <c r="AR1981" s="114"/>
      <c r="AS1981" s="114"/>
    </row>
    <row r="1982" spans="1:45" s="190" customFormat="1" ht="15" customHeight="1" x14ac:dyDescent="0.2">
      <c r="A1982" s="104"/>
      <c r="B1982" s="104">
        <f>VLOOKUP(BJB!$F$9:$F$5599,Ctrl!$B$4:$C$399,2,0)</f>
        <v>24</v>
      </c>
      <c r="C1982" s="104">
        <f>VLOOKUP(BJB!$G$9:$G$5599,Ctrl!$E$4:$F$399,2,0)</f>
        <v>6</v>
      </c>
      <c r="D1982" s="219">
        <v>1</v>
      </c>
      <c r="E1982" s="104" t="str">
        <f>VLOOKUP(BJB!$F$9:$F$5599,Ctrl!$B$4:$D$399,3,0)</f>
        <v>II</v>
      </c>
      <c r="F1982" s="139" t="s">
        <v>10550</v>
      </c>
      <c r="G1982" s="139" t="s">
        <v>1432</v>
      </c>
      <c r="H1982" s="125" t="s">
        <v>7479</v>
      </c>
      <c r="I1982" s="220" t="e">
        <f>IF(G1981=BJB!#REF!,I1981+1,1)</f>
        <v>#REF!</v>
      </c>
      <c r="J1982" s="912" t="s">
        <v>22043</v>
      </c>
      <c r="K1982" s="121" t="s">
        <v>4988</v>
      </c>
      <c r="L1982" s="104" t="s">
        <v>6477</v>
      </c>
      <c r="M1982" s="104" t="s">
        <v>4989</v>
      </c>
      <c r="N1982" s="120">
        <v>41264</v>
      </c>
      <c r="O1982" s="107">
        <v>50000000</v>
      </c>
      <c r="P1982" s="105" t="s">
        <v>16073</v>
      </c>
      <c r="Q1982" s="120">
        <v>41586</v>
      </c>
      <c r="R1982" s="105">
        <v>53778960</v>
      </c>
      <c r="S1982" s="108" t="s">
        <v>4963</v>
      </c>
      <c r="T1982" s="109">
        <v>41670</v>
      </c>
      <c r="U1982" s="114">
        <v>35000000</v>
      </c>
      <c r="V1982" s="109">
        <v>41640</v>
      </c>
      <c r="W1982" s="141">
        <v>35000000</v>
      </c>
      <c r="X1982" s="141">
        <v>0</v>
      </c>
      <c r="Y1982" s="141">
        <v>0</v>
      </c>
      <c r="Z1982" s="141">
        <v>0</v>
      </c>
      <c r="AA1982" s="114">
        <v>2765391</v>
      </c>
      <c r="AB1982" s="114"/>
      <c r="AC1982" s="132"/>
      <c r="AD1982" s="141"/>
      <c r="AE1982" s="106">
        <v>0</v>
      </c>
      <c r="AF1982" s="106">
        <v>0</v>
      </c>
      <c r="AG1982" s="106">
        <v>0</v>
      </c>
      <c r="AH1982" s="114"/>
      <c r="AI1982" s="114"/>
      <c r="AJ1982" s="114"/>
      <c r="AK1982" s="114"/>
      <c r="AL1982" s="114"/>
      <c r="AM1982" s="114"/>
      <c r="AN1982" s="114">
        <f t="shared" si="60"/>
        <v>2765391</v>
      </c>
      <c r="AO1982" s="114">
        <f t="shared" si="61"/>
        <v>32234609</v>
      </c>
      <c r="AP1982" s="114"/>
      <c r="AQ1982" s="114"/>
      <c r="AR1982" s="114"/>
      <c r="AS1982" s="114"/>
    </row>
    <row r="1983" spans="1:45" s="190" customFormat="1" ht="15" customHeight="1" x14ac:dyDescent="0.2">
      <c r="A1983" s="104"/>
      <c r="B1983" s="104">
        <f>VLOOKUP(BJB!$F$9:$F$5599,Ctrl!$B$4:$C$399,2,0)</f>
        <v>24</v>
      </c>
      <c r="C1983" s="104">
        <f>VLOOKUP(BJB!$G$9:$G$5599,Ctrl!$E$4:$F$399,2,0)</f>
        <v>6</v>
      </c>
      <c r="D1983" s="219">
        <v>1</v>
      </c>
      <c r="E1983" s="104" t="str">
        <f>VLOOKUP(BJB!$F$9:$F$5599,Ctrl!$B$4:$D$399,3,0)</f>
        <v>II</v>
      </c>
      <c r="F1983" s="139" t="s">
        <v>10550</v>
      </c>
      <c r="G1983" s="139" t="s">
        <v>1432</v>
      </c>
      <c r="H1983" s="125"/>
      <c r="I1983" s="220" t="e">
        <f>IF(G1982=BJB!#REF!,I1982+1,1)</f>
        <v>#REF!</v>
      </c>
      <c r="J1983" s="912" t="s">
        <v>22044</v>
      </c>
      <c r="K1983" s="121" t="s">
        <v>10910</v>
      </c>
      <c r="L1983" s="104" t="s">
        <v>6477</v>
      </c>
      <c r="M1983" s="104" t="s">
        <v>5523</v>
      </c>
      <c r="N1983" s="120">
        <v>41393</v>
      </c>
      <c r="O1983" s="107">
        <v>240000000</v>
      </c>
      <c r="P1983" s="105" t="s">
        <v>16074</v>
      </c>
      <c r="Q1983" s="120">
        <v>41939</v>
      </c>
      <c r="R1983" s="105">
        <v>352784279</v>
      </c>
      <c r="S1983" s="146" t="s">
        <v>6086</v>
      </c>
      <c r="T1983" s="109">
        <v>42003</v>
      </c>
      <c r="U1983" s="114">
        <v>168000000</v>
      </c>
      <c r="V1983" s="109">
        <v>41974</v>
      </c>
      <c r="W1983" s="141">
        <v>168000000</v>
      </c>
      <c r="X1983" s="141">
        <v>0</v>
      </c>
      <c r="Y1983" s="141">
        <v>0</v>
      </c>
      <c r="Z1983" s="141">
        <v>0</v>
      </c>
      <c r="AA1983" s="114">
        <v>0</v>
      </c>
      <c r="AB1983" s="114"/>
      <c r="AC1983" s="114"/>
      <c r="AD1983" s="141"/>
      <c r="AE1983" s="106">
        <v>0</v>
      </c>
      <c r="AF1983" s="106">
        <v>0</v>
      </c>
      <c r="AG1983" s="106">
        <v>0</v>
      </c>
      <c r="AH1983" s="114"/>
      <c r="AI1983" s="114"/>
      <c r="AJ1983" s="114"/>
      <c r="AK1983" s="114"/>
      <c r="AL1983" s="114"/>
      <c r="AM1983" s="114"/>
      <c r="AN1983" s="114">
        <f t="shared" si="60"/>
        <v>0</v>
      </c>
      <c r="AO1983" s="114">
        <f t="shared" si="61"/>
        <v>168000000</v>
      </c>
      <c r="AP1983" s="114"/>
      <c r="AQ1983" s="114"/>
      <c r="AR1983" s="114"/>
      <c r="AS1983" s="114"/>
    </row>
    <row r="1984" spans="1:45" s="190" customFormat="1" ht="15" customHeight="1" x14ac:dyDescent="0.2">
      <c r="A1984" s="104"/>
      <c r="B1984" s="104">
        <f>VLOOKUP(BJB!$F$9:$F$5599,Ctrl!$B$4:$C$399,2,0)</f>
        <v>24</v>
      </c>
      <c r="C1984" s="104">
        <f>VLOOKUP(BJB!$G$9:$G$5599,Ctrl!$E$4:$F$399,2,0)</f>
        <v>0</v>
      </c>
      <c r="D1984" s="219">
        <v>1</v>
      </c>
      <c r="E1984" s="104" t="str">
        <f>VLOOKUP(BJB!$F$9:$F$5599,Ctrl!$B$4:$D$399,3,0)</f>
        <v>II</v>
      </c>
      <c r="F1984" s="139" t="s">
        <v>10550</v>
      </c>
      <c r="G1984" s="139" t="s">
        <v>10256</v>
      </c>
      <c r="H1984" s="125"/>
      <c r="I1984" s="220" t="e">
        <f>IF(G1983=BJB!#REF!,I1983+1,1)</f>
        <v>#REF!</v>
      </c>
      <c r="J1984" s="912" t="s">
        <v>22045</v>
      </c>
      <c r="K1984" s="121" t="s">
        <v>10911</v>
      </c>
      <c r="L1984" s="104" t="s">
        <v>6477</v>
      </c>
      <c r="M1984" s="104" t="s">
        <v>5868</v>
      </c>
      <c r="N1984" s="120">
        <v>41414</v>
      </c>
      <c r="O1984" s="105">
        <v>180000000</v>
      </c>
      <c r="P1984" s="105" t="s">
        <v>6222</v>
      </c>
      <c r="Q1984" s="120" t="s">
        <v>6222</v>
      </c>
      <c r="R1984" s="890">
        <v>0</v>
      </c>
      <c r="S1984" s="108" t="s">
        <v>5866</v>
      </c>
      <c r="T1984" s="109">
        <v>41880</v>
      </c>
      <c r="U1984" s="141">
        <v>126000000</v>
      </c>
      <c r="V1984" s="109" t="s">
        <v>6222</v>
      </c>
      <c r="W1984" s="141">
        <v>0</v>
      </c>
      <c r="X1984" s="141">
        <v>0</v>
      </c>
      <c r="Y1984" s="141">
        <v>0</v>
      </c>
      <c r="Z1984" s="141">
        <v>0</v>
      </c>
      <c r="AA1984" s="114">
        <v>0</v>
      </c>
      <c r="AB1984" s="114"/>
      <c r="AC1984" s="141"/>
      <c r="AD1984" s="141"/>
      <c r="AE1984" s="106">
        <v>0</v>
      </c>
      <c r="AF1984" s="106">
        <v>0</v>
      </c>
      <c r="AG1984" s="106">
        <v>0</v>
      </c>
      <c r="AH1984" s="141"/>
      <c r="AI1984" s="141"/>
      <c r="AJ1984" s="141"/>
      <c r="AK1984" s="141"/>
      <c r="AL1984" s="141"/>
      <c r="AM1984" s="141"/>
      <c r="AN1984" s="114">
        <f t="shared" si="60"/>
        <v>0</v>
      </c>
      <c r="AO1984" s="114">
        <f t="shared" si="61"/>
        <v>126000000</v>
      </c>
      <c r="AP1984" s="114"/>
      <c r="AQ1984" s="114"/>
      <c r="AR1984" s="114"/>
      <c r="AS1984" s="114"/>
    </row>
    <row r="1985" spans="1:46" s="190" customFormat="1" ht="15" customHeight="1" x14ac:dyDescent="0.2">
      <c r="A1985" s="104"/>
      <c r="B1985" s="104">
        <f>VLOOKUP(BJB!$F$9:$F$5599,Ctrl!$B$4:$C$399,2,0)</f>
        <v>24</v>
      </c>
      <c r="C1985" s="104">
        <f>VLOOKUP(BJB!$G$9:$G$5599,Ctrl!$E$4:$F$399,2,0)</f>
        <v>0</v>
      </c>
      <c r="D1985" s="219">
        <v>1</v>
      </c>
      <c r="E1985" s="104" t="str">
        <f>VLOOKUP(BJB!$F$9:$F$5599,Ctrl!$B$4:$D$399,3,0)</f>
        <v>II</v>
      </c>
      <c r="F1985" s="139" t="s">
        <v>10550</v>
      </c>
      <c r="G1985" s="139" t="s">
        <v>10256</v>
      </c>
      <c r="H1985" s="125"/>
      <c r="I1985" s="220" t="e">
        <f>IF(G1984=BJB!#REF!,I1984+1,1)</f>
        <v>#REF!</v>
      </c>
      <c r="J1985" s="912" t="s">
        <v>22046</v>
      </c>
      <c r="K1985" s="121" t="s">
        <v>10912</v>
      </c>
      <c r="L1985" s="104" t="s">
        <v>6477</v>
      </c>
      <c r="M1985" s="104" t="s">
        <v>5986</v>
      </c>
      <c r="N1985" s="120">
        <v>41386</v>
      </c>
      <c r="O1985" s="140">
        <v>150000000</v>
      </c>
      <c r="P1985" s="105" t="s">
        <v>6222</v>
      </c>
      <c r="Q1985" s="120" t="s">
        <v>6222</v>
      </c>
      <c r="R1985" s="890">
        <v>0</v>
      </c>
      <c r="S1985" s="146" t="s">
        <v>5984</v>
      </c>
      <c r="T1985" s="109">
        <v>41942</v>
      </c>
      <c r="U1985" s="116">
        <v>100254361</v>
      </c>
      <c r="V1985" s="109" t="s">
        <v>6222</v>
      </c>
      <c r="W1985" s="141">
        <v>0</v>
      </c>
      <c r="X1985" s="141">
        <v>0</v>
      </c>
      <c r="Y1985" s="141">
        <v>0</v>
      </c>
      <c r="Z1985" s="141">
        <v>0</v>
      </c>
      <c r="AA1985" s="114">
        <v>0</v>
      </c>
      <c r="AB1985" s="114"/>
      <c r="AC1985" s="116"/>
      <c r="AD1985" s="141"/>
      <c r="AE1985" s="106">
        <v>0</v>
      </c>
      <c r="AF1985" s="106">
        <v>0</v>
      </c>
      <c r="AG1985" s="106">
        <v>0</v>
      </c>
      <c r="AH1985" s="116"/>
      <c r="AI1985" s="116"/>
      <c r="AJ1985" s="116"/>
      <c r="AK1985" s="116"/>
      <c r="AL1985" s="116"/>
      <c r="AM1985" s="116"/>
      <c r="AN1985" s="114">
        <f t="shared" si="60"/>
        <v>0</v>
      </c>
      <c r="AO1985" s="114">
        <f t="shared" si="61"/>
        <v>100254361</v>
      </c>
      <c r="AP1985" s="114"/>
      <c r="AQ1985" s="114"/>
      <c r="AR1985" s="114"/>
      <c r="AS1985" s="114"/>
      <c r="AT1985" s="191"/>
    </row>
    <row r="1986" spans="1:46" s="190" customFormat="1" ht="15" customHeight="1" x14ac:dyDescent="0.2">
      <c r="A1986" s="104"/>
      <c r="B1986" s="104">
        <f>VLOOKUP(BJB!$F$9:$F$5599,Ctrl!$B$4:$C$399,2,0)</f>
        <v>24</v>
      </c>
      <c r="C1986" s="104">
        <f>VLOOKUP(BJB!$G$9:$G$5599,Ctrl!$E$4:$F$399,2,0)</f>
        <v>4</v>
      </c>
      <c r="D1986" s="219">
        <v>1</v>
      </c>
      <c r="E1986" s="104" t="str">
        <f>VLOOKUP(BJB!$F$9:$F$5599,Ctrl!$B$4:$D$399,3,0)</f>
        <v>II</v>
      </c>
      <c r="F1986" s="139" t="s">
        <v>10550</v>
      </c>
      <c r="G1986" s="139" t="s">
        <v>7616</v>
      </c>
      <c r="H1986" s="125" t="s">
        <v>6748</v>
      </c>
      <c r="I1986" s="220" t="e">
        <f>IF(G1985=BJB!#REF!,I1985+1,1)</f>
        <v>#REF!</v>
      </c>
      <c r="J1986" s="912" t="s">
        <v>22047</v>
      </c>
      <c r="K1986" s="121" t="s">
        <v>7638</v>
      </c>
      <c r="L1986" s="104" t="s">
        <v>6477</v>
      </c>
      <c r="M1986" s="104" t="s">
        <v>6046</v>
      </c>
      <c r="N1986" s="120">
        <v>41393</v>
      </c>
      <c r="O1986" s="140">
        <v>120000000</v>
      </c>
      <c r="P1986" s="105" t="s">
        <v>16075</v>
      </c>
      <c r="Q1986" s="120">
        <v>41955</v>
      </c>
      <c r="R1986" s="105">
        <v>100578764</v>
      </c>
      <c r="S1986" s="146" t="s">
        <v>6041</v>
      </c>
      <c r="T1986" s="109">
        <v>41973</v>
      </c>
      <c r="U1986" s="116">
        <v>68883734.5</v>
      </c>
      <c r="V1986" s="109">
        <v>41944</v>
      </c>
      <c r="W1986" s="141">
        <v>68883734.5</v>
      </c>
      <c r="X1986" s="141">
        <v>0</v>
      </c>
      <c r="Y1986" s="141">
        <v>0</v>
      </c>
      <c r="Z1986" s="141">
        <v>0</v>
      </c>
      <c r="AA1986" s="114">
        <v>17711865</v>
      </c>
      <c r="AB1986" s="114"/>
      <c r="AC1986" s="132"/>
      <c r="AD1986" s="141"/>
      <c r="AE1986" s="106">
        <v>0</v>
      </c>
      <c r="AF1986" s="106">
        <v>0</v>
      </c>
      <c r="AG1986" s="106">
        <v>0</v>
      </c>
      <c r="AH1986" s="116"/>
      <c r="AI1986" s="116"/>
      <c r="AJ1986" s="116"/>
      <c r="AK1986" s="116"/>
      <c r="AL1986" s="116"/>
      <c r="AM1986" s="116"/>
      <c r="AN1986" s="114">
        <f t="shared" si="60"/>
        <v>17711865</v>
      </c>
      <c r="AO1986" s="114">
        <f t="shared" si="61"/>
        <v>51171869.5</v>
      </c>
      <c r="AP1986" s="114"/>
      <c r="AQ1986" s="114"/>
      <c r="AR1986" s="114"/>
      <c r="AS1986" s="114"/>
      <c r="AT1986" s="189"/>
    </row>
    <row r="1987" spans="1:46" s="190" customFormat="1" ht="15" customHeight="1" x14ac:dyDescent="0.2">
      <c r="A1987" s="104"/>
      <c r="B1987" s="104">
        <f>VLOOKUP(BJB!$F$9:$F$5599,Ctrl!$B$4:$C$399,2,0)</f>
        <v>24</v>
      </c>
      <c r="C1987" s="104">
        <f>VLOOKUP(BJB!$G$9:$G$5599,Ctrl!$E$4:$F$399,2,0)</f>
        <v>8</v>
      </c>
      <c r="D1987" s="219">
        <v>1</v>
      </c>
      <c r="E1987" s="104" t="str">
        <f>VLOOKUP(BJB!$F$9:$F$5599,Ctrl!$B$4:$D$399,3,0)</f>
        <v>II</v>
      </c>
      <c r="F1987" s="139" t="s">
        <v>10550</v>
      </c>
      <c r="G1987" s="139" t="s">
        <v>4860</v>
      </c>
      <c r="H1987" s="125"/>
      <c r="I1987" s="220" t="e">
        <f>IF(#REF!=BJB!#REF!,#REF!+1,1)</f>
        <v>#REF!</v>
      </c>
      <c r="J1987" s="912" t="s">
        <v>22048</v>
      </c>
      <c r="K1987" s="126" t="s">
        <v>4864</v>
      </c>
      <c r="L1987" s="104" t="s">
        <v>6477</v>
      </c>
      <c r="M1987" s="127" t="s">
        <v>1430</v>
      </c>
      <c r="N1987" s="128">
        <v>41113</v>
      </c>
      <c r="O1987" s="140">
        <v>15000000</v>
      </c>
      <c r="P1987" s="105" t="s">
        <v>16076</v>
      </c>
      <c r="Q1987" s="120">
        <v>41515</v>
      </c>
      <c r="R1987" s="105">
        <v>8174528</v>
      </c>
      <c r="S1987" s="146" t="s">
        <v>127</v>
      </c>
      <c r="T1987" s="130">
        <v>41599</v>
      </c>
      <c r="U1987" s="141">
        <v>5365647</v>
      </c>
      <c r="V1987" s="109">
        <v>41599</v>
      </c>
      <c r="W1987" s="141">
        <v>5365647</v>
      </c>
      <c r="X1987" s="141">
        <v>0</v>
      </c>
      <c r="Y1987" s="141">
        <v>0</v>
      </c>
      <c r="Z1987" s="141">
        <v>0</v>
      </c>
      <c r="AA1987" s="114">
        <v>0</v>
      </c>
      <c r="AB1987" s="114"/>
      <c r="AC1987" s="141"/>
      <c r="AD1987" s="141"/>
      <c r="AE1987" s="106">
        <v>0</v>
      </c>
      <c r="AF1987" s="106">
        <v>0</v>
      </c>
      <c r="AG1987" s="106">
        <v>0</v>
      </c>
      <c r="AH1987" s="141"/>
      <c r="AI1987" s="141"/>
      <c r="AJ1987" s="141"/>
      <c r="AK1987" s="141"/>
      <c r="AL1987" s="141"/>
      <c r="AM1987" s="141"/>
      <c r="AN1987" s="114">
        <f t="shared" si="60"/>
        <v>0</v>
      </c>
      <c r="AO1987" s="114">
        <f t="shared" si="61"/>
        <v>5365647</v>
      </c>
      <c r="AP1987" s="114"/>
      <c r="AQ1987" s="114"/>
      <c r="AR1987" s="114"/>
      <c r="AS1987" s="114"/>
      <c r="AT1987" s="189"/>
    </row>
    <row r="1988" spans="1:46" s="190" customFormat="1" ht="15" customHeight="1" x14ac:dyDescent="0.2">
      <c r="A1988" s="104"/>
      <c r="B1988" s="104">
        <f>VLOOKUP(BJB!$F$9:$F$5599,Ctrl!$B$4:$C$399,2,0)</f>
        <v>24</v>
      </c>
      <c r="C1988" s="104">
        <f>VLOOKUP(BJB!$G$9:$G$5599,Ctrl!$E$4:$F$399,2,0)</f>
        <v>0</v>
      </c>
      <c r="D1988" s="219">
        <v>1</v>
      </c>
      <c r="E1988" s="104" t="str">
        <f>VLOOKUP(BJB!$F$9:$F$5599,Ctrl!$B$4:$D$399,3,0)</f>
        <v>II</v>
      </c>
      <c r="F1988" s="139" t="s">
        <v>10550</v>
      </c>
      <c r="G1988" s="139" t="s">
        <v>10256</v>
      </c>
      <c r="H1988" s="125"/>
      <c r="I1988" s="220" t="e">
        <f>IF(G1987=BJB!#REF!,I1987+1,1)</f>
        <v>#REF!</v>
      </c>
      <c r="J1988" s="912" t="s">
        <v>22049</v>
      </c>
      <c r="K1988" s="121" t="s">
        <v>1395</v>
      </c>
      <c r="L1988" s="104" t="s">
        <v>6476</v>
      </c>
      <c r="M1988" s="104" t="s">
        <v>1396</v>
      </c>
      <c r="N1988" s="120">
        <v>39171</v>
      </c>
      <c r="O1988" s="107">
        <v>49449170</v>
      </c>
      <c r="P1988" s="105" t="s">
        <v>16077</v>
      </c>
      <c r="Q1988" s="120">
        <v>41037</v>
      </c>
      <c r="R1988" s="105">
        <v>7599154</v>
      </c>
      <c r="S1988" s="108" t="s">
        <v>1397</v>
      </c>
      <c r="T1988" s="109">
        <v>41120</v>
      </c>
      <c r="U1988" s="114">
        <v>7599154</v>
      </c>
      <c r="V1988" s="109">
        <v>41120</v>
      </c>
      <c r="W1988" s="141">
        <v>7599154</v>
      </c>
      <c r="X1988" s="141">
        <v>0</v>
      </c>
      <c r="Y1988" s="141">
        <v>0</v>
      </c>
      <c r="Z1988" s="141">
        <v>0</v>
      </c>
      <c r="AA1988" s="223">
        <v>0</v>
      </c>
      <c r="AB1988" s="223"/>
      <c r="AC1988" s="114"/>
      <c r="AD1988" s="141"/>
      <c r="AE1988" s="106">
        <v>0</v>
      </c>
      <c r="AF1988" s="106">
        <v>0</v>
      </c>
      <c r="AG1988" s="106">
        <v>0</v>
      </c>
      <c r="AH1988" s="114"/>
      <c r="AI1988" s="114"/>
      <c r="AJ1988" s="114"/>
      <c r="AK1988" s="114"/>
      <c r="AL1988" s="114"/>
      <c r="AM1988" s="114"/>
      <c r="AN1988" s="114">
        <f t="shared" si="60"/>
        <v>0</v>
      </c>
      <c r="AO1988" s="114">
        <f t="shared" si="61"/>
        <v>7599154</v>
      </c>
      <c r="AP1988" s="114"/>
      <c r="AQ1988" s="114"/>
      <c r="AR1988" s="114"/>
      <c r="AS1988" s="114"/>
    </row>
    <row r="1989" spans="1:46" s="190" customFormat="1" ht="15" customHeight="1" x14ac:dyDescent="0.2">
      <c r="A1989" s="104"/>
      <c r="B1989" s="104">
        <f>VLOOKUP(BJB!$F$9:$F$5599,Ctrl!$B$4:$C$399,2,0)</f>
        <v>24</v>
      </c>
      <c r="C1989" s="104">
        <f>VLOOKUP(BJB!$G$9:$G$5599,Ctrl!$E$4:$F$399,2,0)</f>
        <v>5</v>
      </c>
      <c r="D1989" s="219">
        <v>1</v>
      </c>
      <c r="E1989" s="104" t="str">
        <f>VLOOKUP(BJB!$F$9:$F$5599,Ctrl!$B$4:$D$399,3,0)</f>
        <v>II</v>
      </c>
      <c r="F1989" s="139" t="s">
        <v>10550</v>
      </c>
      <c r="G1989" s="139" t="s">
        <v>2079</v>
      </c>
      <c r="H1989" s="125" t="s">
        <v>7982</v>
      </c>
      <c r="I1989" s="220" t="e">
        <f>IF(G1988=BJB!#REF!,I1988+1,1)</f>
        <v>#REF!</v>
      </c>
      <c r="J1989" s="912" t="s">
        <v>22050</v>
      </c>
      <c r="K1989" s="121" t="s">
        <v>6456</v>
      </c>
      <c r="L1989" s="104" t="s">
        <v>6477</v>
      </c>
      <c r="M1989" s="104" t="s">
        <v>6485</v>
      </c>
      <c r="N1989" s="120">
        <v>41113</v>
      </c>
      <c r="O1989" s="107">
        <v>60000000</v>
      </c>
      <c r="P1989" s="105" t="s">
        <v>16078</v>
      </c>
      <c r="Q1989" s="120">
        <v>41984</v>
      </c>
      <c r="R1989" s="105">
        <v>43421085</v>
      </c>
      <c r="S1989" s="146" t="s">
        <v>6510</v>
      </c>
      <c r="T1989" s="109">
        <v>42060</v>
      </c>
      <c r="U1989" s="118">
        <v>30394760</v>
      </c>
      <c r="V1989" s="109">
        <v>42060</v>
      </c>
      <c r="W1989" s="141">
        <v>30394760</v>
      </c>
      <c r="X1989" s="141">
        <v>0</v>
      </c>
      <c r="Y1989" s="141">
        <v>0</v>
      </c>
      <c r="Z1989" s="141">
        <v>0</v>
      </c>
      <c r="AA1989" s="252">
        <v>3800945</v>
      </c>
      <c r="AB1989" s="223"/>
      <c r="AC1989" s="132"/>
      <c r="AD1989" s="141"/>
      <c r="AE1989" s="106">
        <v>0</v>
      </c>
      <c r="AF1989" s="106">
        <v>0</v>
      </c>
      <c r="AG1989" s="106">
        <v>0</v>
      </c>
      <c r="AH1989" s="114"/>
      <c r="AI1989" s="114"/>
      <c r="AJ1989" s="114"/>
      <c r="AK1989" s="114"/>
      <c r="AL1989" s="114"/>
      <c r="AM1989" s="114"/>
      <c r="AN1989" s="114">
        <f t="shared" si="60"/>
        <v>3800945</v>
      </c>
      <c r="AO1989" s="114">
        <f t="shared" si="61"/>
        <v>26593815</v>
      </c>
      <c r="AP1989" s="114"/>
      <c r="AQ1989" s="114"/>
      <c r="AR1989" s="114"/>
      <c r="AS1989" s="114"/>
    </row>
    <row r="1990" spans="1:46" s="190" customFormat="1" ht="15" customHeight="1" x14ac:dyDescent="0.2">
      <c r="A1990" s="104"/>
      <c r="B1990" s="104">
        <f>VLOOKUP(BJB!$F$9:$F$5599,Ctrl!$B$4:$C$399,2,0)</f>
        <v>24</v>
      </c>
      <c r="C1990" s="104">
        <f>VLOOKUP(BJB!$G$9:$G$5599,Ctrl!$E$4:$F$399,2,0)</f>
        <v>5</v>
      </c>
      <c r="D1990" s="219">
        <v>1</v>
      </c>
      <c r="E1990" s="104" t="str">
        <f>VLOOKUP(BJB!$F$9:$F$5599,Ctrl!$B$4:$D$399,3,0)</f>
        <v>II</v>
      </c>
      <c r="F1990" s="139" t="s">
        <v>10550</v>
      </c>
      <c r="G1990" s="139" t="s">
        <v>2079</v>
      </c>
      <c r="H1990" s="125"/>
      <c r="I1990" s="220" t="e">
        <f>IF(G1989=BJB!#REF!,I1989+1,1)</f>
        <v>#REF!</v>
      </c>
      <c r="J1990" s="912" t="s">
        <v>22051</v>
      </c>
      <c r="K1990" s="121" t="s">
        <v>2084</v>
      </c>
      <c r="L1990" s="104" t="s">
        <v>6476</v>
      </c>
      <c r="M1990" s="104" t="s">
        <v>2081</v>
      </c>
      <c r="N1990" s="109">
        <v>39689</v>
      </c>
      <c r="O1990" s="114">
        <v>90000000</v>
      </c>
      <c r="P1990" s="105" t="s">
        <v>6222</v>
      </c>
      <c r="Q1990" s="120" t="s">
        <v>6222</v>
      </c>
      <c r="R1990" s="890">
        <v>0</v>
      </c>
      <c r="S1990" s="108" t="s">
        <v>2082</v>
      </c>
      <c r="T1990" s="109">
        <v>40840</v>
      </c>
      <c r="U1990" s="114">
        <v>46040121</v>
      </c>
      <c r="V1990" s="109" t="s">
        <v>6222</v>
      </c>
      <c r="W1990" s="141">
        <v>0</v>
      </c>
      <c r="X1990" s="141">
        <v>0</v>
      </c>
      <c r="Y1990" s="141">
        <v>0</v>
      </c>
      <c r="Z1990" s="141">
        <v>0</v>
      </c>
      <c r="AA1990" s="114">
        <v>1000000</v>
      </c>
      <c r="AB1990" s="114"/>
      <c r="AC1990" s="114"/>
      <c r="AD1990" s="141"/>
      <c r="AE1990" s="106">
        <v>0</v>
      </c>
      <c r="AF1990" s="106">
        <v>0</v>
      </c>
      <c r="AG1990" s="106">
        <v>0</v>
      </c>
      <c r="AH1990" s="114"/>
      <c r="AI1990" s="114"/>
      <c r="AJ1990" s="114"/>
      <c r="AK1990" s="114"/>
      <c r="AL1990" s="114"/>
      <c r="AM1990" s="114"/>
      <c r="AN1990" s="114">
        <f t="shared" si="60"/>
        <v>1000000</v>
      </c>
      <c r="AO1990" s="114">
        <f t="shared" si="61"/>
        <v>45040121</v>
      </c>
      <c r="AP1990" s="114"/>
      <c r="AQ1990" s="114"/>
      <c r="AR1990" s="114"/>
      <c r="AS1990" s="114"/>
    </row>
    <row r="1991" spans="1:46" s="190" customFormat="1" ht="15" customHeight="1" x14ac:dyDescent="0.2">
      <c r="A1991" s="104"/>
      <c r="B1991" s="104">
        <f>VLOOKUP(BJB!$F$9:$F$5599,Ctrl!$B$4:$C$399,2,0)</f>
        <v>24</v>
      </c>
      <c r="C1991" s="104">
        <f>VLOOKUP(BJB!$G$9:$G$5599,Ctrl!$E$4:$F$399,2,0)</f>
        <v>7</v>
      </c>
      <c r="D1991" s="219">
        <v>1</v>
      </c>
      <c r="E1991" s="104" t="str">
        <f>VLOOKUP(BJB!$F$9:$F$5599,Ctrl!$B$4:$D$399,3,0)</f>
        <v>II</v>
      </c>
      <c r="F1991" s="139" t="s">
        <v>10550</v>
      </c>
      <c r="G1991" s="139" t="s">
        <v>6575</v>
      </c>
      <c r="H1991" s="125"/>
      <c r="I1991" s="220" t="e">
        <f>IF(G1990=BJB!#REF!,I1990+1,1)</f>
        <v>#REF!</v>
      </c>
      <c r="J1991" s="912"/>
      <c r="K1991" s="121" t="s">
        <v>6206</v>
      </c>
      <c r="L1991" s="104" t="s">
        <v>6477</v>
      </c>
      <c r="M1991" s="120" t="s">
        <v>6236</v>
      </c>
      <c r="N1991" s="120">
        <v>41386</v>
      </c>
      <c r="O1991" s="148">
        <v>220000000</v>
      </c>
      <c r="P1991" s="105"/>
      <c r="Q1991" s="120"/>
      <c r="R1991" s="105"/>
      <c r="S1991" s="108" t="s">
        <v>6222</v>
      </c>
      <c r="T1991" s="109">
        <v>42005</v>
      </c>
      <c r="U1991" s="106">
        <v>153285838</v>
      </c>
      <c r="V1991" s="109"/>
      <c r="W1991" s="141"/>
      <c r="X1991" s="141"/>
      <c r="Y1991" s="141"/>
      <c r="Z1991" s="141"/>
      <c r="AA1991" s="114">
        <v>0</v>
      </c>
      <c r="AB1991" s="114"/>
      <c r="AC1991" s="106"/>
      <c r="AD1991" s="141"/>
      <c r="AE1991" s="106">
        <v>0</v>
      </c>
      <c r="AF1991" s="106">
        <v>0</v>
      </c>
      <c r="AG1991" s="106">
        <v>0</v>
      </c>
      <c r="AH1991" s="106"/>
      <c r="AI1991" s="106"/>
      <c r="AJ1991" s="106"/>
      <c r="AK1991" s="106"/>
      <c r="AL1991" s="106"/>
      <c r="AM1991" s="106"/>
      <c r="AN1991" s="114">
        <f t="shared" si="60"/>
        <v>0</v>
      </c>
      <c r="AO1991" s="114">
        <f t="shared" si="61"/>
        <v>153285838</v>
      </c>
      <c r="AP1991" s="114"/>
      <c r="AQ1991" s="114"/>
      <c r="AR1991" s="114"/>
      <c r="AS1991" s="114"/>
    </row>
    <row r="1992" spans="1:46" s="190" customFormat="1" ht="15" customHeight="1" x14ac:dyDescent="0.2">
      <c r="A1992" s="104"/>
      <c r="B1992" s="104">
        <f>VLOOKUP(BJB!$F$9:$F$5599,Ctrl!$B$4:$C$399,2,0)</f>
        <v>24</v>
      </c>
      <c r="C1992" s="104">
        <f>VLOOKUP(BJB!$G$9:$G$5599,Ctrl!$E$4:$F$399,2,0)</f>
        <v>5</v>
      </c>
      <c r="D1992" s="219">
        <v>1</v>
      </c>
      <c r="E1992" s="104" t="str">
        <f>VLOOKUP(BJB!$F$9:$F$5599,Ctrl!$B$4:$D$399,3,0)</f>
        <v>II</v>
      </c>
      <c r="F1992" s="139" t="s">
        <v>10550</v>
      </c>
      <c r="G1992" s="139" t="s">
        <v>7612</v>
      </c>
      <c r="H1992" s="125"/>
      <c r="I1992" s="220" t="e">
        <f>IF(G1991=BJB!#REF!,I1991+1,1)</f>
        <v>#REF!</v>
      </c>
      <c r="J1992" s="912" t="s">
        <v>22052</v>
      </c>
      <c r="K1992" s="121" t="s">
        <v>7637</v>
      </c>
      <c r="L1992" s="104" t="s">
        <v>6477</v>
      </c>
      <c r="M1992" s="104" t="s">
        <v>5939</v>
      </c>
      <c r="N1992" s="120">
        <v>41236</v>
      </c>
      <c r="O1992" s="140">
        <v>150000000</v>
      </c>
      <c r="P1992" s="105" t="s">
        <v>16079</v>
      </c>
      <c r="Q1992" s="120">
        <v>41880</v>
      </c>
      <c r="R1992" s="105">
        <v>135111310</v>
      </c>
      <c r="S1992" s="146" t="s">
        <v>5938</v>
      </c>
      <c r="T1992" s="109">
        <v>41912</v>
      </c>
      <c r="U1992" s="116">
        <v>90388584</v>
      </c>
      <c r="V1992" s="109">
        <v>41883</v>
      </c>
      <c r="W1992" s="141">
        <v>90388584</v>
      </c>
      <c r="X1992" s="141">
        <v>0</v>
      </c>
      <c r="Y1992" s="141">
        <v>0</v>
      </c>
      <c r="Z1992" s="141">
        <v>0</v>
      </c>
      <c r="AA1992" s="114">
        <v>0</v>
      </c>
      <c r="AB1992" s="114"/>
      <c r="AC1992" s="116"/>
      <c r="AD1992" s="141"/>
      <c r="AE1992" s="106">
        <v>0</v>
      </c>
      <c r="AF1992" s="106">
        <v>0</v>
      </c>
      <c r="AG1992" s="106">
        <v>0</v>
      </c>
      <c r="AH1992" s="116"/>
      <c r="AI1992" s="116"/>
      <c r="AJ1992" s="116"/>
      <c r="AK1992" s="116"/>
      <c r="AL1992" s="116"/>
      <c r="AM1992" s="116"/>
      <c r="AN1992" s="114">
        <f t="shared" si="60"/>
        <v>0</v>
      </c>
      <c r="AO1992" s="114">
        <f t="shared" si="61"/>
        <v>90388584</v>
      </c>
      <c r="AP1992" s="114"/>
      <c r="AQ1992" s="114"/>
      <c r="AR1992" s="114"/>
      <c r="AS1992" s="114"/>
    </row>
    <row r="1993" spans="1:46" s="190" customFormat="1" ht="15" customHeight="1" x14ac:dyDescent="0.2">
      <c r="A1993" s="104"/>
      <c r="B1993" s="104">
        <f>VLOOKUP(BJB!$F$9:$F$5599,Ctrl!$B$4:$C$399,2,0)</f>
        <v>24</v>
      </c>
      <c r="C1993" s="104">
        <f>VLOOKUP(BJB!$G$9:$G$5599,Ctrl!$E$4:$F$399,2,0)</f>
        <v>6</v>
      </c>
      <c r="D1993" s="219">
        <v>1</v>
      </c>
      <c r="E1993" s="104" t="str">
        <f>VLOOKUP(BJB!$F$9:$F$5599,Ctrl!$B$4:$D$399,3,0)</f>
        <v>II</v>
      </c>
      <c r="F1993" s="139" t="s">
        <v>10550</v>
      </c>
      <c r="G1993" s="139" t="s">
        <v>1432</v>
      </c>
      <c r="H1993" s="125"/>
      <c r="I1993" s="220" t="e">
        <f>IF(G1992=BJB!#REF!,I1992+1,1)</f>
        <v>#REF!</v>
      </c>
      <c r="J1993" s="912" t="s">
        <v>22053</v>
      </c>
      <c r="K1993" s="121" t="s">
        <v>5522</v>
      </c>
      <c r="L1993" s="104" t="s">
        <v>6477</v>
      </c>
      <c r="M1993" s="104" t="s">
        <v>5523</v>
      </c>
      <c r="N1993" s="120">
        <v>41393</v>
      </c>
      <c r="O1993" s="107">
        <v>190000000</v>
      </c>
      <c r="P1993" s="105" t="s">
        <v>16080</v>
      </c>
      <c r="Q1993" s="120">
        <v>41704</v>
      </c>
      <c r="R1993" s="105">
        <v>230452211</v>
      </c>
      <c r="S1993" s="108" t="s">
        <v>5470</v>
      </c>
      <c r="T1993" s="109">
        <v>41789</v>
      </c>
      <c r="U1993" s="114">
        <v>133000000</v>
      </c>
      <c r="V1993" s="109">
        <v>41760</v>
      </c>
      <c r="W1993" s="141">
        <v>133000000</v>
      </c>
      <c r="X1993" s="141">
        <v>0</v>
      </c>
      <c r="Y1993" s="141">
        <v>0</v>
      </c>
      <c r="Z1993" s="141">
        <v>0</v>
      </c>
      <c r="AA1993" s="114">
        <v>0</v>
      </c>
      <c r="AB1993" s="114"/>
      <c r="AC1993" s="114"/>
      <c r="AD1993" s="141"/>
      <c r="AE1993" s="106">
        <v>0</v>
      </c>
      <c r="AF1993" s="106">
        <v>0</v>
      </c>
      <c r="AG1993" s="106">
        <v>0</v>
      </c>
      <c r="AH1993" s="136"/>
      <c r="AI1993" s="114"/>
      <c r="AJ1993" s="114"/>
      <c r="AK1993" s="114"/>
      <c r="AL1993" s="114"/>
      <c r="AM1993" s="114"/>
      <c r="AN1993" s="114">
        <f t="shared" ref="AN1993:AN2056" si="62">SUM(AA1993:AM1993)</f>
        <v>0</v>
      </c>
      <c r="AO1993" s="114">
        <f t="shared" ref="AO1993:AO2056" si="63">IF((U1993-AN1993)&lt;0,ABS(0),(U1993-AN1993))</f>
        <v>133000000</v>
      </c>
      <c r="AP1993" s="114"/>
      <c r="AQ1993" s="114"/>
      <c r="AR1993" s="114"/>
      <c r="AS1993" s="114"/>
    </row>
    <row r="1994" spans="1:46" s="190" customFormat="1" ht="15" customHeight="1" x14ac:dyDescent="0.2">
      <c r="A1994" s="104"/>
      <c r="B1994" s="104">
        <f>VLOOKUP(BJB!$F$9:$F$5599,Ctrl!$B$4:$C$399,2,0)</f>
        <v>24</v>
      </c>
      <c r="C1994" s="104">
        <f>VLOOKUP(BJB!$G$9:$G$5599,Ctrl!$E$4:$F$399,2,0)</f>
        <v>5</v>
      </c>
      <c r="D1994" s="219">
        <v>1</v>
      </c>
      <c r="E1994" s="104" t="str">
        <f>VLOOKUP(BJB!$F$9:$F$5599,Ctrl!$B$4:$D$399,3,0)</f>
        <v>II</v>
      </c>
      <c r="F1994" s="139" t="s">
        <v>10550</v>
      </c>
      <c r="G1994" s="139" t="s">
        <v>2079</v>
      </c>
      <c r="H1994" s="125"/>
      <c r="I1994" s="220" t="e">
        <f>IF(G1993=BJB!#REF!,I1993+1,1)</f>
        <v>#REF!</v>
      </c>
      <c r="J1994" s="912" t="s">
        <v>22054</v>
      </c>
      <c r="K1994" s="121" t="s">
        <v>6208</v>
      </c>
      <c r="L1994" s="104" t="s">
        <v>6477</v>
      </c>
      <c r="M1994" s="104" t="s">
        <v>6238</v>
      </c>
      <c r="N1994" s="120">
        <v>40744</v>
      </c>
      <c r="O1994" s="114">
        <v>50000000</v>
      </c>
      <c r="P1994" s="105" t="s">
        <v>16068</v>
      </c>
      <c r="Q1994" s="120">
        <v>41837</v>
      </c>
      <c r="R1994" s="105">
        <v>11522728</v>
      </c>
      <c r="S1994" s="146" t="s">
        <v>6258</v>
      </c>
      <c r="T1994" s="109">
        <v>42030</v>
      </c>
      <c r="U1994" s="114">
        <v>6369677</v>
      </c>
      <c r="V1994" s="109">
        <v>42030</v>
      </c>
      <c r="W1994" s="141">
        <v>6369677</v>
      </c>
      <c r="X1994" s="141">
        <v>0</v>
      </c>
      <c r="Y1994" s="141">
        <v>0</v>
      </c>
      <c r="Z1994" s="141">
        <v>0</v>
      </c>
      <c r="AA1994" s="223">
        <v>0</v>
      </c>
      <c r="AB1994" s="223"/>
      <c r="AC1994" s="114"/>
      <c r="AD1994" s="141"/>
      <c r="AE1994" s="106">
        <v>0</v>
      </c>
      <c r="AF1994" s="106">
        <v>0</v>
      </c>
      <c r="AG1994" s="106">
        <v>0</v>
      </c>
      <c r="AH1994" s="114"/>
      <c r="AI1994" s="114"/>
      <c r="AJ1994" s="114"/>
      <c r="AK1994" s="114"/>
      <c r="AL1994" s="114"/>
      <c r="AM1994" s="114"/>
      <c r="AN1994" s="114">
        <f t="shared" si="62"/>
        <v>0</v>
      </c>
      <c r="AO1994" s="114">
        <f t="shared" si="63"/>
        <v>6369677</v>
      </c>
      <c r="AP1994" s="114"/>
      <c r="AQ1994" s="114"/>
      <c r="AR1994" s="114"/>
      <c r="AS1994" s="114"/>
    </row>
    <row r="1995" spans="1:46" s="237" customFormat="1" ht="15" customHeight="1" x14ac:dyDescent="0.2">
      <c r="A1995" s="104"/>
      <c r="B1995" s="104">
        <f>VLOOKUP(BJB!$F$9:$F$5599,Ctrl!$B$4:$C$399,2,0)</f>
        <v>24</v>
      </c>
      <c r="C1995" s="104">
        <f>VLOOKUP(BJB!$G$9:$G$5599,Ctrl!$E$4:$F$399,2,0)</f>
        <v>7</v>
      </c>
      <c r="D1995" s="219">
        <v>1</v>
      </c>
      <c r="E1995" s="104" t="str">
        <f>VLOOKUP(BJB!$F$9:$F$5599,Ctrl!$B$4:$D$399,3,0)</f>
        <v>II</v>
      </c>
      <c r="F1995" s="139" t="s">
        <v>10550</v>
      </c>
      <c r="G1995" s="139" t="s">
        <v>6575</v>
      </c>
      <c r="H1995" s="125" t="s">
        <v>7414</v>
      </c>
      <c r="I1995" s="220" t="e">
        <f>IF(G1994=BJB!#REF!,I1994+1,1)</f>
        <v>#REF!</v>
      </c>
      <c r="J1995" s="891" t="s">
        <v>18358</v>
      </c>
      <c r="K1995" s="121" t="s">
        <v>7634</v>
      </c>
      <c r="L1995" s="104" t="s">
        <v>6477</v>
      </c>
      <c r="M1995" s="104" t="s">
        <v>5756</v>
      </c>
      <c r="N1995" s="120">
        <v>41347</v>
      </c>
      <c r="O1995" s="140">
        <v>50000000</v>
      </c>
      <c r="P1995" s="105" t="s">
        <v>16081</v>
      </c>
      <c r="Q1995" s="120">
        <v>41766</v>
      </c>
      <c r="R1995" s="105">
        <v>45375147</v>
      </c>
      <c r="S1995" s="146" t="s">
        <v>5563</v>
      </c>
      <c r="T1995" s="109">
        <v>41820</v>
      </c>
      <c r="U1995" s="116">
        <v>31098778</v>
      </c>
      <c r="V1995" s="109">
        <v>41791</v>
      </c>
      <c r="W1995" s="141">
        <v>31098778</v>
      </c>
      <c r="X1995" s="141">
        <v>0</v>
      </c>
      <c r="Y1995" s="141">
        <v>0</v>
      </c>
      <c r="Z1995" s="141">
        <v>0</v>
      </c>
      <c r="AA1995" s="114">
        <v>20326505</v>
      </c>
      <c r="AB1995" s="114"/>
      <c r="AC1995" s="132">
        <v>476327</v>
      </c>
      <c r="AD1995" s="141">
        <v>485075</v>
      </c>
      <c r="AE1995" s="106">
        <v>481187</v>
      </c>
      <c r="AF1995" s="106">
        <v>0</v>
      </c>
      <c r="AG1995" s="106">
        <v>952653</v>
      </c>
      <c r="AH1995" s="222"/>
      <c r="AI1995" s="222"/>
      <c r="AJ1995" s="230"/>
      <c r="AK1995" s="116"/>
      <c r="AL1995" s="116"/>
      <c r="AM1995" s="116"/>
      <c r="AN1995" s="114">
        <f t="shared" si="62"/>
        <v>22721747</v>
      </c>
      <c r="AO1995" s="114">
        <f t="shared" si="63"/>
        <v>8377031</v>
      </c>
      <c r="AP1995" s="114"/>
      <c r="AQ1995" s="114"/>
      <c r="AR1995" s="114"/>
      <c r="AS1995" s="114"/>
      <c r="AT1995" s="190"/>
    </row>
    <row r="1996" spans="1:46" s="237" customFormat="1" ht="15" customHeight="1" x14ac:dyDescent="0.2">
      <c r="A1996" s="104"/>
      <c r="B1996" s="104">
        <f>VLOOKUP(BJB!$F$9:$F$5599,Ctrl!$B$4:$C$399,2,0)</f>
        <v>24</v>
      </c>
      <c r="C1996" s="104">
        <f>VLOOKUP(BJB!$G$9:$G$5599,Ctrl!$E$4:$F$399,2,0)</f>
        <v>1</v>
      </c>
      <c r="D1996" s="219">
        <v>1</v>
      </c>
      <c r="E1996" s="104" t="str">
        <f>VLOOKUP(BJB!$F$9:$F$5599,Ctrl!$B$4:$D$399,3,0)</f>
        <v>II</v>
      </c>
      <c r="F1996" s="139" t="s">
        <v>10550</v>
      </c>
      <c r="G1996" s="139" t="s">
        <v>7613</v>
      </c>
      <c r="H1996" s="125"/>
      <c r="I1996" s="220" t="e">
        <f>IF(G1995=BJB!#REF!,I1995+1,1)</f>
        <v>#REF!</v>
      </c>
      <c r="J1996" s="912" t="s">
        <v>22055</v>
      </c>
      <c r="K1996" s="121" t="s">
        <v>7625</v>
      </c>
      <c r="L1996" s="104" t="s">
        <v>6477</v>
      </c>
      <c r="M1996" s="104" t="s">
        <v>1411</v>
      </c>
      <c r="N1996" s="120">
        <v>40957</v>
      </c>
      <c r="O1996" s="107">
        <v>25000000</v>
      </c>
      <c r="P1996" s="105" t="s">
        <v>16082</v>
      </c>
      <c r="Q1996" s="120">
        <v>41309</v>
      </c>
      <c r="R1996" s="105">
        <v>17214220</v>
      </c>
      <c r="S1996" s="146" t="s">
        <v>1412</v>
      </c>
      <c r="T1996" s="109">
        <v>41453</v>
      </c>
      <c r="U1996" s="114">
        <v>11801688</v>
      </c>
      <c r="V1996" s="109">
        <v>41453</v>
      </c>
      <c r="W1996" s="141">
        <v>11801688</v>
      </c>
      <c r="X1996" s="141">
        <v>0</v>
      </c>
      <c r="Y1996" s="141">
        <v>0</v>
      </c>
      <c r="Z1996" s="141">
        <v>0</v>
      </c>
      <c r="AA1996" s="223">
        <v>0</v>
      </c>
      <c r="AB1996" s="223"/>
      <c r="AC1996" s="114"/>
      <c r="AD1996" s="141"/>
      <c r="AE1996" s="106">
        <v>0</v>
      </c>
      <c r="AF1996" s="106">
        <v>0</v>
      </c>
      <c r="AG1996" s="106">
        <v>0</v>
      </c>
      <c r="AH1996" s="114"/>
      <c r="AI1996" s="114"/>
      <c r="AJ1996" s="114"/>
      <c r="AK1996" s="114"/>
      <c r="AL1996" s="114"/>
      <c r="AM1996" s="114"/>
      <c r="AN1996" s="114">
        <f t="shared" si="62"/>
        <v>0</v>
      </c>
      <c r="AO1996" s="114">
        <f t="shared" si="63"/>
        <v>11801688</v>
      </c>
      <c r="AP1996" s="114"/>
      <c r="AQ1996" s="114"/>
      <c r="AR1996" s="114"/>
      <c r="AS1996" s="114"/>
      <c r="AT1996" s="190"/>
    </row>
    <row r="1997" spans="1:46" s="237" customFormat="1" ht="15" customHeight="1" x14ac:dyDescent="0.2">
      <c r="A1997" s="104"/>
      <c r="B1997" s="104">
        <f>VLOOKUP(BJB!$F$9:$F$5599,Ctrl!$B$4:$C$399,2,0)</f>
        <v>24</v>
      </c>
      <c r="C1997" s="104">
        <f>VLOOKUP(BJB!$G$9:$G$5599,Ctrl!$E$4:$F$399,2,0)</f>
        <v>5</v>
      </c>
      <c r="D1997" s="219">
        <v>1</v>
      </c>
      <c r="E1997" s="104" t="str">
        <f>VLOOKUP(BJB!$F$9:$F$5599,Ctrl!$B$4:$D$399,3,0)</f>
        <v>II</v>
      </c>
      <c r="F1997" s="139" t="s">
        <v>10550</v>
      </c>
      <c r="G1997" s="139" t="s">
        <v>10346</v>
      </c>
      <c r="H1997" s="125">
        <v>1120420001193</v>
      </c>
      <c r="I1997" s="220" t="e">
        <f>IF(G1996=BJB!#REF!,I1996+1,1)</f>
        <v>#REF!</v>
      </c>
      <c r="J1997" s="912" t="s">
        <v>22056</v>
      </c>
      <c r="K1997" s="121" t="s">
        <v>7621</v>
      </c>
      <c r="L1997" s="104" t="s">
        <v>6477</v>
      </c>
      <c r="M1997" s="104" t="s">
        <v>1426</v>
      </c>
      <c r="N1997" s="120">
        <v>41037</v>
      </c>
      <c r="O1997" s="105">
        <v>25000000</v>
      </c>
      <c r="P1997" s="105" t="s">
        <v>16083</v>
      </c>
      <c r="Q1997" s="120">
        <v>41541</v>
      </c>
      <c r="R1997" s="105">
        <v>15901886</v>
      </c>
      <c r="S1997" s="146" t="s">
        <v>196</v>
      </c>
      <c r="T1997" s="120">
        <v>41578</v>
      </c>
      <c r="U1997" s="116">
        <v>8214653</v>
      </c>
      <c r="V1997" s="109">
        <v>41576</v>
      </c>
      <c r="W1997" s="141">
        <v>8214653</v>
      </c>
      <c r="X1997" s="141">
        <v>0</v>
      </c>
      <c r="Y1997" s="141">
        <v>0</v>
      </c>
      <c r="Z1997" s="141">
        <v>0</v>
      </c>
      <c r="AA1997" s="114">
        <v>6500101</v>
      </c>
      <c r="AB1997" s="114"/>
      <c r="AC1997" s="132"/>
      <c r="AD1997" s="141"/>
      <c r="AE1997" s="106">
        <v>0</v>
      </c>
      <c r="AF1997" s="106">
        <v>0</v>
      </c>
      <c r="AG1997" s="106">
        <v>0</v>
      </c>
      <c r="AH1997" s="116"/>
      <c r="AI1997" s="116"/>
      <c r="AJ1997" s="116"/>
      <c r="AK1997" s="116"/>
      <c r="AL1997" s="116"/>
      <c r="AM1997" s="116"/>
      <c r="AN1997" s="114">
        <f t="shared" si="62"/>
        <v>6500101</v>
      </c>
      <c r="AO1997" s="114">
        <f t="shared" si="63"/>
        <v>1714552</v>
      </c>
      <c r="AP1997" s="114"/>
      <c r="AQ1997" s="114"/>
      <c r="AR1997" s="114"/>
      <c r="AS1997" s="114"/>
      <c r="AT1997" s="190"/>
    </row>
    <row r="1998" spans="1:46" s="237" customFormat="1" ht="15" customHeight="1" x14ac:dyDescent="0.2">
      <c r="A1998" s="104"/>
      <c r="B1998" s="104">
        <f>VLOOKUP(BJB!$F$9:$F$5599,Ctrl!$B$4:$C$399,2,0)</f>
        <v>24</v>
      </c>
      <c r="C1998" s="104">
        <f>VLOOKUP(BJB!$G$9:$G$5599,Ctrl!$E$4:$F$399,2,0)</f>
        <v>8</v>
      </c>
      <c r="D1998" s="219">
        <v>1</v>
      </c>
      <c r="E1998" s="104" t="str">
        <f>VLOOKUP(BJB!$F$9:$F$5599,Ctrl!$B$4:$D$399,3,0)</f>
        <v>II</v>
      </c>
      <c r="F1998" s="139" t="s">
        <v>10550</v>
      </c>
      <c r="G1998" s="139" t="s">
        <v>4860</v>
      </c>
      <c r="H1998" s="125" t="s">
        <v>7981</v>
      </c>
      <c r="I1998" s="220" t="e">
        <f>IF(G1997=BJB!#REF!,I1997+1,1)</f>
        <v>#REF!</v>
      </c>
      <c r="J1998" s="912" t="s">
        <v>22057</v>
      </c>
      <c r="K1998" s="126" t="s">
        <v>4865</v>
      </c>
      <c r="L1998" s="104" t="s">
        <v>6477</v>
      </c>
      <c r="M1998" s="127" t="s">
        <v>1404</v>
      </c>
      <c r="N1998" s="120">
        <v>40847</v>
      </c>
      <c r="O1998" s="140">
        <v>10000000</v>
      </c>
      <c r="P1998" s="105" t="s">
        <v>16084</v>
      </c>
      <c r="Q1998" s="120">
        <v>41515</v>
      </c>
      <c r="R1998" s="105">
        <v>1704427</v>
      </c>
      <c r="S1998" s="146" t="s">
        <v>127</v>
      </c>
      <c r="T1998" s="130">
        <v>41605</v>
      </c>
      <c r="U1998" s="141">
        <v>1190182</v>
      </c>
      <c r="V1998" s="109">
        <v>41605</v>
      </c>
      <c r="W1998" s="141">
        <v>1190182</v>
      </c>
      <c r="X1998" s="141">
        <v>0</v>
      </c>
      <c r="Y1998" s="141">
        <v>0</v>
      </c>
      <c r="Z1998" s="141">
        <v>0</v>
      </c>
      <c r="AA1998" s="114">
        <v>1166662</v>
      </c>
      <c r="AB1998" s="114"/>
      <c r="AC1998" s="132"/>
      <c r="AD1998" s="141"/>
      <c r="AE1998" s="106">
        <v>0</v>
      </c>
      <c r="AF1998" s="106">
        <v>0</v>
      </c>
      <c r="AG1998" s="106">
        <v>0</v>
      </c>
      <c r="AH1998" s="141"/>
      <c r="AI1998" s="141"/>
      <c r="AJ1998" s="141"/>
      <c r="AK1998" s="141"/>
      <c r="AL1998" s="141"/>
      <c r="AM1998" s="141"/>
      <c r="AN1998" s="114">
        <f t="shared" si="62"/>
        <v>1166662</v>
      </c>
      <c r="AO1998" s="114">
        <f t="shared" si="63"/>
        <v>23520</v>
      </c>
      <c r="AP1998" s="114"/>
      <c r="AQ1998" s="114"/>
      <c r="AR1998" s="114"/>
      <c r="AS1998" s="114"/>
      <c r="AT1998" s="190"/>
    </row>
    <row r="1999" spans="1:46" s="190" customFormat="1" ht="15" customHeight="1" x14ac:dyDescent="0.2">
      <c r="A1999" s="104"/>
      <c r="B1999" s="104">
        <f>VLOOKUP(BJB!$F$9:$F$5599,Ctrl!$B$4:$C$399,2,0)</f>
        <v>24</v>
      </c>
      <c r="C1999" s="104">
        <f>VLOOKUP(BJB!$G$9:$G$5599,Ctrl!$E$4:$F$399,2,0)</f>
        <v>8</v>
      </c>
      <c r="D1999" s="219">
        <v>1</v>
      </c>
      <c r="E1999" s="104" t="str">
        <f>VLOOKUP(BJB!$F$9:$F$5599,Ctrl!$B$4:$D$399,3,0)</f>
        <v>II</v>
      </c>
      <c r="F1999" s="139" t="s">
        <v>10550</v>
      </c>
      <c r="G1999" s="139" t="s">
        <v>4860</v>
      </c>
      <c r="H1999" s="125" t="s">
        <v>7980</v>
      </c>
      <c r="I1999" s="220" t="e">
        <f>IF(G1998=BJB!#REF!,I1998+1,1)</f>
        <v>#REF!</v>
      </c>
      <c r="J1999" s="912" t="s">
        <v>22058</v>
      </c>
      <c r="K1999" s="126" t="s">
        <v>4865</v>
      </c>
      <c r="L1999" s="104" t="s">
        <v>6477</v>
      </c>
      <c r="M1999" s="127" t="s">
        <v>4866</v>
      </c>
      <c r="N1999" s="128">
        <v>41022</v>
      </c>
      <c r="O1999" s="140">
        <v>10000000</v>
      </c>
      <c r="P1999" s="105" t="s">
        <v>16085</v>
      </c>
      <c r="Q1999" s="120">
        <v>41515</v>
      </c>
      <c r="R1999" s="105">
        <v>3904770</v>
      </c>
      <c r="S1999" s="146" t="s">
        <v>4867</v>
      </c>
      <c r="T1999" s="130">
        <v>41632</v>
      </c>
      <c r="U1999" s="141">
        <v>2558947</v>
      </c>
      <c r="V1999" s="109">
        <v>41632</v>
      </c>
      <c r="W1999" s="141">
        <v>2558947</v>
      </c>
      <c r="X1999" s="141">
        <v>0</v>
      </c>
      <c r="Y1999" s="141">
        <v>0</v>
      </c>
      <c r="Z1999" s="141">
        <v>0</v>
      </c>
      <c r="AA1999" s="114">
        <v>2333330</v>
      </c>
      <c r="AB1999" s="114"/>
      <c r="AC1999" s="132"/>
      <c r="AD1999" s="141"/>
      <c r="AE1999" s="106">
        <v>0</v>
      </c>
      <c r="AF1999" s="106">
        <v>0</v>
      </c>
      <c r="AG1999" s="106">
        <v>0</v>
      </c>
      <c r="AH1999" s="141"/>
      <c r="AI1999" s="141"/>
      <c r="AJ1999" s="141"/>
      <c r="AK1999" s="141"/>
      <c r="AL1999" s="141"/>
      <c r="AM1999" s="141"/>
      <c r="AN1999" s="114">
        <f t="shared" si="62"/>
        <v>2333330</v>
      </c>
      <c r="AO1999" s="114">
        <f t="shared" si="63"/>
        <v>225617</v>
      </c>
      <c r="AP1999" s="114"/>
      <c r="AQ1999" s="114"/>
      <c r="AR1999" s="114"/>
      <c r="AS1999" s="114"/>
    </row>
    <row r="2000" spans="1:46" s="190" customFormat="1" ht="15" customHeight="1" x14ac:dyDescent="0.2">
      <c r="A2000" s="104"/>
      <c r="B2000" s="104">
        <f>VLOOKUP(BJB!$F$9:$F$5599,Ctrl!$B$4:$C$399,2,0)</f>
        <v>24</v>
      </c>
      <c r="C2000" s="104">
        <f>VLOOKUP(BJB!$G$9:$G$5599,Ctrl!$E$4:$F$399,2,0)</f>
        <v>1</v>
      </c>
      <c r="D2000" s="219">
        <v>1</v>
      </c>
      <c r="E2000" s="104" t="str">
        <f>VLOOKUP(BJB!$F$9:$F$5599,Ctrl!$B$4:$D$399,3,0)</f>
        <v>II</v>
      </c>
      <c r="F2000" s="139" t="s">
        <v>10550</v>
      </c>
      <c r="G2000" s="139" t="s">
        <v>6571</v>
      </c>
      <c r="H2000" s="125" t="s">
        <v>13559</v>
      </c>
      <c r="I2000" s="220" t="e">
        <f>IF(G1999=BJB!#REF!,I1999+1,1)</f>
        <v>#REF!</v>
      </c>
      <c r="J2000" s="891" t="s">
        <v>18359</v>
      </c>
      <c r="K2000" s="121" t="s">
        <v>6205</v>
      </c>
      <c r="L2000" s="104" t="s">
        <v>6477</v>
      </c>
      <c r="M2000" s="104" t="s">
        <v>6235</v>
      </c>
      <c r="N2000" s="120">
        <v>41396</v>
      </c>
      <c r="O2000" s="114">
        <v>250000000</v>
      </c>
      <c r="P2000" s="105" t="s">
        <v>16086</v>
      </c>
      <c r="Q2000" s="120">
        <v>41969</v>
      </c>
      <c r="R2000" s="105">
        <v>277936281</v>
      </c>
      <c r="S2000" s="146" t="s">
        <v>6256</v>
      </c>
      <c r="T2000" s="109">
        <v>42030</v>
      </c>
      <c r="U2000" s="114">
        <v>175000000</v>
      </c>
      <c r="V2000" s="109">
        <v>42030</v>
      </c>
      <c r="W2000" s="141">
        <v>175000000</v>
      </c>
      <c r="X2000" s="141">
        <v>0</v>
      </c>
      <c r="Y2000" s="141">
        <v>0</v>
      </c>
      <c r="Z2000" s="141">
        <v>0</v>
      </c>
      <c r="AA2000" s="223">
        <v>0</v>
      </c>
      <c r="AB2000" s="223"/>
      <c r="AC2000" s="114">
        <v>7888886</v>
      </c>
      <c r="AD2000" s="141">
        <v>835364</v>
      </c>
      <c r="AE2000" s="106">
        <v>0</v>
      </c>
      <c r="AF2000" s="106">
        <v>0</v>
      </c>
      <c r="AG2000" s="106">
        <v>0</v>
      </c>
      <c r="AH2000" s="136"/>
      <c r="AI2000" s="114"/>
      <c r="AJ2000" s="114"/>
      <c r="AK2000" s="114"/>
      <c r="AL2000" s="114"/>
      <c r="AM2000" s="114"/>
      <c r="AN2000" s="114">
        <f t="shared" si="62"/>
        <v>8724250</v>
      </c>
      <c r="AO2000" s="114">
        <f t="shared" si="63"/>
        <v>166275750</v>
      </c>
      <c r="AP2000" s="114"/>
      <c r="AQ2000" s="114"/>
      <c r="AR2000" s="114"/>
      <c r="AS2000" s="114"/>
    </row>
    <row r="2001" spans="1:46" s="191" customFormat="1" ht="15" customHeight="1" x14ac:dyDescent="0.2">
      <c r="A2001" s="104"/>
      <c r="B2001" s="104">
        <f>VLOOKUP(BJB!$F$9:$F$5599,Ctrl!$B$4:$C$399,2,0)</f>
        <v>24</v>
      </c>
      <c r="C2001" s="104">
        <f>VLOOKUP(BJB!$G$9:$G$5599,Ctrl!$E$4:$F$399,2,0)</f>
        <v>0</v>
      </c>
      <c r="D2001" s="219">
        <v>1</v>
      </c>
      <c r="E2001" s="104" t="str">
        <f>VLOOKUP(BJB!$F$9:$F$5599,Ctrl!$B$4:$D$399,3,0)</f>
        <v>II</v>
      </c>
      <c r="F2001" s="139" t="s">
        <v>10550</v>
      </c>
      <c r="G2001" s="139" t="s">
        <v>10256</v>
      </c>
      <c r="H2001" s="125"/>
      <c r="I2001" s="220" t="e">
        <f>IF(G2000=BJB!#REF!,I2000+1,1)</f>
        <v>#REF!</v>
      </c>
      <c r="J2001" s="912" t="s">
        <v>22059</v>
      </c>
      <c r="K2001" s="121" t="s">
        <v>1414</v>
      </c>
      <c r="L2001" s="104" t="s">
        <v>6477</v>
      </c>
      <c r="M2001" s="104" t="s">
        <v>1415</v>
      </c>
      <c r="N2001" s="120">
        <v>40847</v>
      </c>
      <c r="O2001" s="107">
        <v>50000000</v>
      </c>
      <c r="P2001" s="105" t="s">
        <v>16087</v>
      </c>
      <c r="Q2001" s="120">
        <v>41416</v>
      </c>
      <c r="R2001" s="105">
        <v>42856351</v>
      </c>
      <c r="S2001" s="146" t="s">
        <v>1416</v>
      </c>
      <c r="T2001" s="109">
        <v>41453</v>
      </c>
      <c r="U2001" s="114">
        <v>29999445.699999999</v>
      </c>
      <c r="V2001" s="109">
        <v>41453</v>
      </c>
      <c r="W2001" s="141">
        <v>29999445.699999999</v>
      </c>
      <c r="X2001" s="141">
        <v>0</v>
      </c>
      <c r="Y2001" s="141">
        <v>0</v>
      </c>
      <c r="Z2001" s="141">
        <v>0</v>
      </c>
      <c r="AA2001" s="114">
        <v>7068213</v>
      </c>
      <c r="AB2001" s="114"/>
      <c r="AC2001" s="114"/>
      <c r="AD2001" s="141"/>
      <c r="AE2001" s="106">
        <v>0</v>
      </c>
      <c r="AF2001" s="106">
        <v>0</v>
      </c>
      <c r="AG2001" s="106">
        <v>0</v>
      </c>
      <c r="AH2001" s="114"/>
      <c r="AI2001" s="114"/>
      <c r="AJ2001" s="114"/>
      <c r="AK2001" s="114"/>
      <c r="AL2001" s="114"/>
      <c r="AM2001" s="114"/>
      <c r="AN2001" s="114">
        <f t="shared" si="62"/>
        <v>7068213</v>
      </c>
      <c r="AO2001" s="114">
        <f t="shared" si="63"/>
        <v>22931232.699999999</v>
      </c>
      <c r="AP2001" s="114"/>
      <c r="AQ2001" s="114"/>
      <c r="AR2001" s="114"/>
      <c r="AS2001" s="114"/>
      <c r="AT2001" s="190"/>
    </row>
    <row r="2002" spans="1:46" s="190" customFormat="1" ht="15" customHeight="1" x14ac:dyDescent="0.2">
      <c r="A2002" s="104"/>
      <c r="B2002" s="104">
        <f>VLOOKUP(BJB!$F$9:$F$5599,Ctrl!$B$4:$C$399,2,0)</f>
        <v>24</v>
      </c>
      <c r="C2002" s="104">
        <f>VLOOKUP(BJB!$G$9:$G$5599,Ctrl!$E$4:$F$399,2,0)</f>
        <v>4</v>
      </c>
      <c r="D2002" s="219">
        <v>1</v>
      </c>
      <c r="E2002" s="104" t="str">
        <f>VLOOKUP(BJB!$F$9:$F$5599,Ctrl!$B$4:$D$399,3,0)</f>
        <v>II</v>
      </c>
      <c r="F2002" s="139" t="s">
        <v>10550</v>
      </c>
      <c r="G2002" s="139" t="s">
        <v>6576</v>
      </c>
      <c r="H2002" s="125"/>
      <c r="I2002" s="220" t="e">
        <f>IF(G2001=BJB!#REF!,I2001+1,1)</f>
        <v>#REF!</v>
      </c>
      <c r="J2002" s="912" t="s">
        <v>22060</v>
      </c>
      <c r="K2002" s="121" t="s">
        <v>3720</v>
      </c>
      <c r="L2002" s="104" t="s">
        <v>6477</v>
      </c>
      <c r="M2002" s="104" t="s">
        <v>1409</v>
      </c>
      <c r="N2002" s="120">
        <v>40973</v>
      </c>
      <c r="O2002" s="107">
        <v>40000000</v>
      </c>
      <c r="P2002" s="105" t="s">
        <v>16088</v>
      </c>
      <c r="Q2002" s="120">
        <v>41305</v>
      </c>
      <c r="R2002" s="105">
        <v>38870200</v>
      </c>
      <c r="S2002" s="146" t="s">
        <v>1410</v>
      </c>
      <c r="T2002" s="109">
        <v>41394</v>
      </c>
      <c r="U2002" s="114">
        <v>27209140</v>
      </c>
      <c r="V2002" s="109">
        <v>41394</v>
      </c>
      <c r="W2002" s="141">
        <v>27209140</v>
      </c>
      <c r="X2002" s="141">
        <v>0</v>
      </c>
      <c r="Y2002" s="141">
        <v>0</v>
      </c>
      <c r="Z2002" s="141">
        <v>0</v>
      </c>
      <c r="AA2002" s="223">
        <v>0</v>
      </c>
      <c r="AB2002" s="223"/>
      <c r="AC2002" s="114"/>
      <c r="AD2002" s="141"/>
      <c r="AE2002" s="106">
        <v>0</v>
      </c>
      <c r="AF2002" s="106">
        <v>0</v>
      </c>
      <c r="AG2002" s="106">
        <v>0</v>
      </c>
      <c r="AH2002" s="114"/>
      <c r="AI2002" s="114"/>
      <c r="AJ2002" s="114"/>
      <c r="AK2002" s="114"/>
      <c r="AL2002" s="114"/>
      <c r="AM2002" s="114"/>
      <c r="AN2002" s="114">
        <f t="shared" si="62"/>
        <v>0</v>
      </c>
      <c r="AO2002" s="114">
        <f t="shared" si="63"/>
        <v>27209140</v>
      </c>
      <c r="AP2002" s="114"/>
      <c r="AQ2002" s="114"/>
      <c r="AR2002" s="114"/>
      <c r="AS2002" s="114"/>
    </row>
    <row r="2003" spans="1:46" s="190" customFormat="1" ht="15" customHeight="1" x14ac:dyDescent="0.2">
      <c r="A2003" s="104"/>
      <c r="B2003" s="104">
        <f>VLOOKUP(BJB!$F$9:$F$5599,Ctrl!$B$4:$C$399,2,0)</f>
        <v>24</v>
      </c>
      <c r="C2003" s="104">
        <f>VLOOKUP(BJB!$G$9:$G$5599,Ctrl!$E$4:$F$399,2,0)</f>
        <v>1</v>
      </c>
      <c r="D2003" s="219">
        <v>1</v>
      </c>
      <c r="E2003" s="104" t="str">
        <f>VLOOKUP(BJB!$F$9:$F$5599,Ctrl!$B$4:$D$399,3,0)</f>
        <v>II</v>
      </c>
      <c r="F2003" s="139" t="s">
        <v>10550</v>
      </c>
      <c r="G2003" s="139" t="s">
        <v>7613</v>
      </c>
      <c r="H2003" s="125"/>
      <c r="I2003" s="220" t="e">
        <f>IF(G2002=BJB!#REF!,I2002+1,1)</f>
        <v>#REF!</v>
      </c>
      <c r="J2003" s="912" t="s">
        <v>22061</v>
      </c>
      <c r="K2003" s="121" t="s">
        <v>7624</v>
      </c>
      <c r="L2003" s="104" t="s">
        <v>6477</v>
      </c>
      <c r="M2003" s="104" t="s">
        <v>1413</v>
      </c>
      <c r="N2003" s="120">
        <v>40913</v>
      </c>
      <c r="O2003" s="107">
        <v>40000000</v>
      </c>
      <c r="P2003" s="105" t="s">
        <v>16089</v>
      </c>
      <c r="Q2003" s="120">
        <v>41309</v>
      </c>
      <c r="R2003" s="105">
        <v>25755018</v>
      </c>
      <c r="S2003" s="146" t="s">
        <v>1412</v>
      </c>
      <c r="T2003" s="109">
        <v>41453</v>
      </c>
      <c r="U2003" s="114">
        <v>18483434</v>
      </c>
      <c r="V2003" s="109">
        <v>41453</v>
      </c>
      <c r="W2003" s="141">
        <v>18483434</v>
      </c>
      <c r="X2003" s="141">
        <v>0</v>
      </c>
      <c r="Y2003" s="141">
        <v>0</v>
      </c>
      <c r="Z2003" s="141">
        <v>0</v>
      </c>
      <c r="AA2003" s="114">
        <v>1400000</v>
      </c>
      <c r="AB2003" s="114"/>
      <c r="AC2003" s="114"/>
      <c r="AD2003" s="141"/>
      <c r="AE2003" s="106">
        <v>0</v>
      </c>
      <c r="AF2003" s="106">
        <v>0</v>
      </c>
      <c r="AG2003" s="106">
        <v>0</v>
      </c>
      <c r="AH2003" s="114"/>
      <c r="AI2003" s="114"/>
      <c r="AJ2003" s="114"/>
      <c r="AK2003" s="114"/>
      <c r="AL2003" s="114"/>
      <c r="AM2003" s="114"/>
      <c r="AN2003" s="114">
        <f t="shared" si="62"/>
        <v>1400000</v>
      </c>
      <c r="AO2003" s="114">
        <f t="shared" si="63"/>
        <v>17083434</v>
      </c>
      <c r="AP2003" s="114"/>
      <c r="AQ2003" s="114"/>
      <c r="AR2003" s="114"/>
      <c r="AS2003" s="114"/>
      <c r="AT2003" s="191"/>
    </row>
    <row r="2004" spans="1:46" s="190" customFormat="1" ht="15" customHeight="1" x14ac:dyDescent="0.2">
      <c r="A2004" s="104"/>
      <c r="B2004" s="104">
        <f>VLOOKUP(BJB!$F$9:$F$5599,Ctrl!$B$4:$C$399,2,0)</f>
        <v>24</v>
      </c>
      <c r="C2004" s="104">
        <f>VLOOKUP(BJB!$G$9:$G$5599,Ctrl!$E$4:$F$399,2,0)</f>
        <v>0</v>
      </c>
      <c r="D2004" s="219">
        <v>1</v>
      </c>
      <c r="E2004" s="104" t="str">
        <f>VLOOKUP(BJB!$F$9:$F$5599,Ctrl!$B$4:$D$399,3,0)</f>
        <v>II</v>
      </c>
      <c r="F2004" s="139" t="s">
        <v>10550</v>
      </c>
      <c r="G2004" s="139" t="s">
        <v>10256</v>
      </c>
      <c r="H2004" s="125"/>
      <c r="I2004" s="220" t="e">
        <f>IF(G2003=BJB!#REF!,I2003+1,1)</f>
        <v>#REF!</v>
      </c>
      <c r="J2004" s="912" t="s">
        <v>22062</v>
      </c>
      <c r="K2004" s="121" t="s">
        <v>1401</v>
      </c>
      <c r="L2004" s="104" t="s">
        <v>6476</v>
      </c>
      <c r="M2004" s="104" t="s">
        <v>1402</v>
      </c>
      <c r="N2004" s="120">
        <v>39780</v>
      </c>
      <c r="O2004" s="107">
        <v>30237500</v>
      </c>
      <c r="P2004" s="105" t="s">
        <v>16090</v>
      </c>
      <c r="Q2004" s="120">
        <v>41052</v>
      </c>
      <c r="R2004" s="105">
        <v>8958741</v>
      </c>
      <c r="S2004" s="146" t="s">
        <v>1403</v>
      </c>
      <c r="T2004" s="109">
        <v>41200</v>
      </c>
      <c r="U2004" s="114">
        <v>8958741</v>
      </c>
      <c r="V2004" s="109">
        <v>41200</v>
      </c>
      <c r="W2004" s="141">
        <v>8958741</v>
      </c>
      <c r="X2004" s="141">
        <v>0</v>
      </c>
      <c r="Y2004" s="141">
        <v>0</v>
      </c>
      <c r="Z2004" s="141">
        <v>0</v>
      </c>
      <c r="AA2004" s="223">
        <v>0</v>
      </c>
      <c r="AB2004" s="223"/>
      <c r="AC2004" s="114"/>
      <c r="AD2004" s="141"/>
      <c r="AE2004" s="106">
        <v>0</v>
      </c>
      <c r="AF2004" s="106">
        <v>0</v>
      </c>
      <c r="AG2004" s="106">
        <v>0</v>
      </c>
      <c r="AH2004" s="114"/>
      <c r="AI2004" s="114"/>
      <c r="AJ2004" s="114"/>
      <c r="AK2004" s="114"/>
      <c r="AL2004" s="114"/>
      <c r="AM2004" s="114"/>
      <c r="AN2004" s="114">
        <f t="shared" si="62"/>
        <v>0</v>
      </c>
      <c r="AO2004" s="114">
        <f t="shared" si="63"/>
        <v>8958741</v>
      </c>
      <c r="AP2004" s="114"/>
      <c r="AQ2004" s="114"/>
      <c r="AR2004" s="114"/>
      <c r="AS2004" s="114"/>
      <c r="AT2004" s="191"/>
    </row>
    <row r="2005" spans="1:46" s="190" customFormat="1" ht="15" customHeight="1" x14ac:dyDescent="0.2">
      <c r="A2005" s="104"/>
      <c r="B2005" s="104">
        <f>VLOOKUP(BJB!$F$9:$F$5599,Ctrl!$B$4:$C$399,2,0)</f>
        <v>24</v>
      </c>
      <c r="C2005" s="104">
        <f>VLOOKUP(BJB!$G$9:$G$5599,Ctrl!$E$4:$F$399,2,0)</f>
        <v>0</v>
      </c>
      <c r="D2005" s="219">
        <v>1</v>
      </c>
      <c r="E2005" s="104" t="str">
        <f>VLOOKUP(BJB!$F$9:$F$5599,Ctrl!$B$4:$D$399,3,0)</f>
        <v>II</v>
      </c>
      <c r="F2005" s="139" t="s">
        <v>10550</v>
      </c>
      <c r="G2005" s="139" t="s">
        <v>10256</v>
      </c>
      <c r="H2005" s="125"/>
      <c r="I2005" s="220" t="e">
        <f>IF(G2004=BJB!#REF!,I2004+1,1)</f>
        <v>#REF!</v>
      </c>
      <c r="J2005" s="912" t="s">
        <v>22063</v>
      </c>
      <c r="K2005" s="121" t="s">
        <v>5745</v>
      </c>
      <c r="L2005" s="104" t="s">
        <v>6477</v>
      </c>
      <c r="M2005" s="104" t="s">
        <v>5746</v>
      </c>
      <c r="N2005" s="120">
        <v>41271</v>
      </c>
      <c r="O2005" s="140">
        <v>50000000</v>
      </c>
      <c r="P2005" s="105" t="s">
        <v>16091</v>
      </c>
      <c r="Q2005" s="120">
        <v>41744</v>
      </c>
      <c r="R2005" s="105">
        <v>38958105.990000002</v>
      </c>
      <c r="S2005" s="146" t="s">
        <v>5563</v>
      </c>
      <c r="T2005" s="109">
        <v>41820</v>
      </c>
      <c r="U2005" s="116">
        <v>27615994</v>
      </c>
      <c r="V2005" s="109">
        <v>41791</v>
      </c>
      <c r="W2005" s="141">
        <v>27615994</v>
      </c>
      <c r="X2005" s="141">
        <v>0</v>
      </c>
      <c r="Y2005" s="141">
        <v>0</v>
      </c>
      <c r="Z2005" s="141">
        <v>0</v>
      </c>
      <c r="AA2005" s="114">
        <v>0</v>
      </c>
      <c r="AB2005" s="114"/>
      <c r="AC2005" s="116"/>
      <c r="AD2005" s="141"/>
      <c r="AE2005" s="106">
        <v>0</v>
      </c>
      <c r="AF2005" s="106">
        <v>0</v>
      </c>
      <c r="AG2005" s="106">
        <v>0</v>
      </c>
      <c r="AH2005" s="116"/>
      <c r="AI2005" s="116"/>
      <c r="AJ2005" s="116"/>
      <c r="AK2005" s="116"/>
      <c r="AL2005" s="116"/>
      <c r="AM2005" s="116"/>
      <c r="AN2005" s="114">
        <f t="shared" si="62"/>
        <v>0</v>
      </c>
      <c r="AO2005" s="114">
        <f t="shared" si="63"/>
        <v>27615994</v>
      </c>
      <c r="AP2005" s="114"/>
      <c r="AQ2005" s="114"/>
      <c r="AR2005" s="114"/>
      <c r="AS2005" s="114"/>
      <c r="AT2005" s="191"/>
    </row>
    <row r="2006" spans="1:46" s="190" customFormat="1" ht="15" customHeight="1" x14ac:dyDescent="0.2">
      <c r="A2006" s="104"/>
      <c r="B2006" s="104">
        <f>VLOOKUP(BJB!$F$9:$F$5599,Ctrl!$B$4:$C$399,2,0)</f>
        <v>24</v>
      </c>
      <c r="C2006" s="104">
        <f>VLOOKUP(BJB!$G$9:$G$5599,Ctrl!$E$4:$F$399,2,0)</f>
        <v>2</v>
      </c>
      <c r="D2006" s="219">
        <v>1</v>
      </c>
      <c r="E2006" s="104" t="str">
        <f>VLOOKUP(BJB!$F$9:$F$5599,Ctrl!$B$4:$D$399,3,0)</f>
        <v>II</v>
      </c>
      <c r="F2006" s="139" t="s">
        <v>10550</v>
      </c>
      <c r="G2006" s="139" t="s">
        <v>6558</v>
      </c>
      <c r="H2006" s="125"/>
      <c r="I2006" s="220" t="e">
        <f>IF(G2005=BJB!#REF!,I2005+1,1)</f>
        <v>#REF!</v>
      </c>
      <c r="J2006" s="912" t="s">
        <v>22064</v>
      </c>
      <c r="K2006" s="121" t="s">
        <v>7628</v>
      </c>
      <c r="L2006" s="104" t="s">
        <v>6477</v>
      </c>
      <c r="M2006" s="104" t="s">
        <v>4970</v>
      </c>
      <c r="N2006" s="120">
        <v>41089</v>
      </c>
      <c r="O2006" s="140">
        <v>225000000</v>
      </c>
      <c r="P2006" s="105" t="s">
        <v>6222</v>
      </c>
      <c r="Q2006" s="120" t="s">
        <v>6222</v>
      </c>
      <c r="R2006" s="890">
        <v>0</v>
      </c>
      <c r="S2006" s="146" t="s">
        <v>5047</v>
      </c>
      <c r="T2006" s="130">
        <v>41698</v>
      </c>
      <c r="U2006" s="116">
        <v>45786908</v>
      </c>
      <c r="V2006" s="109" t="s">
        <v>6222</v>
      </c>
      <c r="W2006" s="141">
        <v>0</v>
      </c>
      <c r="X2006" s="141">
        <v>0</v>
      </c>
      <c r="Y2006" s="141">
        <v>0</v>
      </c>
      <c r="Z2006" s="141">
        <v>0</v>
      </c>
      <c r="AA2006" s="114">
        <v>2850540</v>
      </c>
      <c r="AB2006" s="114"/>
      <c r="AC2006" s="116"/>
      <c r="AD2006" s="141"/>
      <c r="AE2006" s="106">
        <v>0</v>
      </c>
      <c r="AF2006" s="106">
        <v>0</v>
      </c>
      <c r="AG2006" s="106">
        <v>0</v>
      </c>
      <c r="AH2006" s="116"/>
      <c r="AI2006" s="116"/>
      <c r="AJ2006" s="116"/>
      <c r="AK2006" s="116"/>
      <c r="AL2006" s="116"/>
      <c r="AM2006" s="116"/>
      <c r="AN2006" s="114">
        <f t="shared" si="62"/>
        <v>2850540</v>
      </c>
      <c r="AO2006" s="114">
        <f t="shared" si="63"/>
        <v>42936368</v>
      </c>
      <c r="AP2006" s="114"/>
      <c r="AQ2006" s="114"/>
      <c r="AR2006" s="114"/>
      <c r="AS2006" s="114"/>
    </row>
    <row r="2007" spans="1:46" s="190" customFormat="1" ht="15" customHeight="1" x14ac:dyDescent="0.2">
      <c r="A2007" s="104"/>
      <c r="B2007" s="104">
        <f>VLOOKUP(BJB!$F$9:$F$5599,Ctrl!$B$4:$C$399,2,0)</f>
        <v>24</v>
      </c>
      <c r="C2007" s="104">
        <f>VLOOKUP(BJB!$G$9:$G$5599,Ctrl!$E$4:$F$399,2,0)</f>
        <v>3</v>
      </c>
      <c r="D2007" s="219">
        <v>1</v>
      </c>
      <c r="E2007" s="104" t="str">
        <f>VLOOKUP(BJB!$F$9:$F$5599,Ctrl!$B$4:$D$399,3,0)</f>
        <v>II</v>
      </c>
      <c r="F2007" s="139" t="s">
        <v>10550</v>
      </c>
      <c r="G2007" s="139" t="s">
        <v>7615</v>
      </c>
      <c r="H2007" s="125"/>
      <c r="I2007" s="220" t="e">
        <f>IF(G2006=BJB!#REF!,I2006+1,1)</f>
        <v>#REF!</v>
      </c>
      <c r="J2007" s="912" t="s">
        <v>22065</v>
      </c>
      <c r="K2007" s="121" t="s">
        <v>7636</v>
      </c>
      <c r="L2007" s="104" t="s">
        <v>6477</v>
      </c>
      <c r="M2007" s="104" t="s">
        <v>5746</v>
      </c>
      <c r="N2007" s="120">
        <v>41271</v>
      </c>
      <c r="O2007" s="140">
        <v>200000000</v>
      </c>
      <c r="P2007" s="105" t="s">
        <v>16092</v>
      </c>
      <c r="Q2007" s="120">
        <v>41862</v>
      </c>
      <c r="R2007" s="105">
        <v>200538733</v>
      </c>
      <c r="S2007" s="146" t="s">
        <v>5938</v>
      </c>
      <c r="T2007" s="109">
        <v>41912</v>
      </c>
      <c r="U2007" s="116">
        <v>138355208.59999999</v>
      </c>
      <c r="V2007" s="109">
        <v>41883</v>
      </c>
      <c r="W2007" s="141">
        <v>138355208.59999999</v>
      </c>
      <c r="X2007" s="141">
        <v>0</v>
      </c>
      <c r="Y2007" s="141">
        <v>0</v>
      </c>
      <c r="Z2007" s="141">
        <v>0</v>
      </c>
      <c r="AA2007" s="114">
        <v>2905459</v>
      </c>
      <c r="AB2007" s="114"/>
      <c r="AC2007" s="116"/>
      <c r="AD2007" s="141"/>
      <c r="AE2007" s="106">
        <v>0</v>
      </c>
      <c r="AF2007" s="106">
        <v>0</v>
      </c>
      <c r="AG2007" s="106">
        <v>0</v>
      </c>
      <c r="AH2007" s="116"/>
      <c r="AI2007" s="116"/>
      <c r="AJ2007" s="116"/>
      <c r="AK2007" s="116"/>
      <c r="AL2007" s="116"/>
      <c r="AM2007" s="116"/>
      <c r="AN2007" s="114">
        <f t="shared" si="62"/>
        <v>2905459</v>
      </c>
      <c r="AO2007" s="114">
        <f t="shared" si="63"/>
        <v>135449749.59999999</v>
      </c>
      <c r="AP2007" s="114"/>
      <c r="AQ2007" s="114"/>
      <c r="AR2007" s="114"/>
      <c r="AS2007" s="114"/>
    </row>
    <row r="2008" spans="1:46" s="190" customFormat="1" ht="15" customHeight="1" x14ac:dyDescent="0.2">
      <c r="A2008" s="104"/>
      <c r="B2008" s="104">
        <f>VLOOKUP(BJB!$F$9:$F$5599,Ctrl!$B$4:$C$399,2,0)</f>
        <v>24</v>
      </c>
      <c r="C2008" s="104">
        <f>VLOOKUP(BJB!$G$9:$G$5599,Ctrl!$E$4:$F$399,2,0)</f>
        <v>1</v>
      </c>
      <c r="D2008" s="219">
        <v>1</v>
      </c>
      <c r="E2008" s="104" t="str">
        <f>VLOOKUP(BJB!$F$9:$F$5599,Ctrl!$B$4:$D$399,3,0)</f>
        <v>II</v>
      </c>
      <c r="F2008" s="139" t="s">
        <v>10550</v>
      </c>
      <c r="G2008" s="139" t="s">
        <v>10305</v>
      </c>
      <c r="H2008" s="125"/>
      <c r="I2008" s="220" t="e">
        <f>IF(G2007=BJB!#REF!,I2007+1,1)</f>
        <v>#REF!</v>
      </c>
      <c r="J2008" s="912" t="s">
        <v>22066</v>
      </c>
      <c r="K2008" s="121" t="s">
        <v>1380</v>
      </c>
      <c r="L2008" s="104" t="s">
        <v>6477</v>
      </c>
      <c r="M2008" s="104" t="s">
        <v>1417</v>
      </c>
      <c r="N2008" s="120">
        <v>40739</v>
      </c>
      <c r="O2008" s="105">
        <v>30000000</v>
      </c>
      <c r="P2008" s="105" t="s">
        <v>16093</v>
      </c>
      <c r="Q2008" s="120">
        <v>41436</v>
      </c>
      <c r="R2008" s="105">
        <v>9504541</v>
      </c>
      <c r="S2008" s="146" t="s">
        <v>646</v>
      </c>
      <c r="T2008" s="120">
        <v>41516</v>
      </c>
      <c r="U2008" s="141">
        <v>6535293</v>
      </c>
      <c r="V2008" s="109">
        <v>41516</v>
      </c>
      <c r="W2008" s="141">
        <v>6535293</v>
      </c>
      <c r="X2008" s="141">
        <v>0</v>
      </c>
      <c r="Y2008" s="141">
        <v>0</v>
      </c>
      <c r="Z2008" s="141">
        <v>0</v>
      </c>
      <c r="AA2008" s="114">
        <v>6535293</v>
      </c>
      <c r="AB2008" s="114"/>
      <c r="AC2008" s="141"/>
      <c r="AD2008" s="141"/>
      <c r="AE2008" s="106">
        <v>0</v>
      </c>
      <c r="AF2008" s="106">
        <v>0</v>
      </c>
      <c r="AG2008" s="106">
        <v>0</v>
      </c>
      <c r="AH2008" s="141"/>
      <c r="AI2008" s="141"/>
      <c r="AJ2008" s="141"/>
      <c r="AK2008" s="141"/>
      <c r="AL2008" s="141"/>
      <c r="AM2008" s="141"/>
      <c r="AN2008" s="114">
        <f t="shared" si="62"/>
        <v>6535293</v>
      </c>
      <c r="AO2008" s="114">
        <f t="shared" si="63"/>
        <v>0</v>
      </c>
      <c r="AP2008" s="114"/>
      <c r="AQ2008" s="114"/>
      <c r="AR2008" s="114"/>
      <c r="AS2008" s="114"/>
    </row>
    <row r="2009" spans="1:46" s="190" customFormat="1" ht="15" customHeight="1" x14ac:dyDescent="0.2">
      <c r="A2009" s="104"/>
      <c r="B2009" s="104">
        <f>VLOOKUP(BJB!$F$9:$F$5599,Ctrl!$B$4:$C$399,2,0)</f>
        <v>24</v>
      </c>
      <c r="C2009" s="104">
        <f>VLOOKUP(BJB!$G$9:$G$5599,Ctrl!$E$4:$F$399,2,0)</f>
        <v>0</v>
      </c>
      <c r="D2009" s="219">
        <v>1</v>
      </c>
      <c r="E2009" s="104" t="str">
        <f>VLOOKUP(BJB!$F$9:$F$5599,Ctrl!$B$4:$D$399,3,0)</f>
        <v>II</v>
      </c>
      <c r="F2009" s="139" t="s">
        <v>10550</v>
      </c>
      <c r="G2009" s="139" t="s">
        <v>10256</v>
      </c>
      <c r="H2009" s="125"/>
      <c r="I2009" s="220" t="e">
        <f>IF(G2008=BJB!#REF!,I2008+1,1)</f>
        <v>#REF!</v>
      </c>
      <c r="J2009" s="912" t="s">
        <v>22067</v>
      </c>
      <c r="K2009" s="121" t="s">
        <v>1398</v>
      </c>
      <c r="L2009" s="104" t="s">
        <v>6476</v>
      </c>
      <c r="M2009" s="104" t="s">
        <v>1396</v>
      </c>
      <c r="N2009" s="120">
        <v>39171</v>
      </c>
      <c r="O2009" s="107">
        <v>30275000</v>
      </c>
      <c r="P2009" s="105" t="s">
        <v>16094</v>
      </c>
      <c r="Q2009" s="120">
        <v>41039</v>
      </c>
      <c r="R2009" s="105">
        <v>1275000</v>
      </c>
      <c r="S2009" s="108" t="s">
        <v>1397</v>
      </c>
      <c r="T2009" s="109">
        <v>41120</v>
      </c>
      <c r="U2009" s="114">
        <v>1275000</v>
      </c>
      <c r="V2009" s="109">
        <v>41120</v>
      </c>
      <c r="W2009" s="141">
        <v>1275000</v>
      </c>
      <c r="X2009" s="141">
        <v>0</v>
      </c>
      <c r="Y2009" s="141">
        <v>0</v>
      </c>
      <c r="Z2009" s="141">
        <v>0</v>
      </c>
      <c r="AA2009" s="223">
        <v>0</v>
      </c>
      <c r="AB2009" s="223"/>
      <c r="AC2009" s="114"/>
      <c r="AD2009" s="141"/>
      <c r="AE2009" s="106">
        <v>0</v>
      </c>
      <c r="AF2009" s="106">
        <v>0</v>
      </c>
      <c r="AG2009" s="106">
        <v>0</v>
      </c>
      <c r="AH2009" s="114"/>
      <c r="AI2009" s="114"/>
      <c r="AJ2009" s="114"/>
      <c r="AK2009" s="114"/>
      <c r="AL2009" s="114"/>
      <c r="AM2009" s="114"/>
      <c r="AN2009" s="114">
        <f t="shared" si="62"/>
        <v>0</v>
      </c>
      <c r="AO2009" s="114">
        <f t="shared" si="63"/>
        <v>1275000</v>
      </c>
      <c r="AP2009" s="114"/>
      <c r="AQ2009" s="114"/>
      <c r="AR2009" s="114"/>
      <c r="AS2009" s="114"/>
    </row>
    <row r="2010" spans="1:46" s="190" customFormat="1" ht="15" customHeight="1" x14ac:dyDescent="0.2">
      <c r="A2010" s="104"/>
      <c r="B2010" s="104">
        <f>VLOOKUP(BJB!$F$9:$F$5599,Ctrl!$B$4:$C$399,2,0)</f>
        <v>24</v>
      </c>
      <c r="C2010" s="104">
        <f>VLOOKUP(BJB!$G$9:$G$5599,Ctrl!$E$4:$F$399,2,0)</f>
        <v>6</v>
      </c>
      <c r="D2010" s="219">
        <v>1</v>
      </c>
      <c r="E2010" s="104" t="str">
        <f>VLOOKUP(BJB!$F$9:$F$5599,Ctrl!$B$4:$D$399,3,0)</f>
        <v>II</v>
      </c>
      <c r="F2010" s="139" t="s">
        <v>10550</v>
      </c>
      <c r="G2010" s="139" t="s">
        <v>1432</v>
      </c>
      <c r="H2010" s="125"/>
      <c r="I2010" s="220" t="e">
        <f>IF(G2009=BJB!#REF!,I2009+1,1)</f>
        <v>#REF!</v>
      </c>
      <c r="J2010" s="912" t="s">
        <v>22068</v>
      </c>
      <c r="K2010" s="121" t="s">
        <v>4870</v>
      </c>
      <c r="L2010" s="104" t="s">
        <v>6477</v>
      </c>
      <c r="M2010" s="104" t="s">
        <v>4871</v>
      </c>
      <c r="N2010" s="120">
        <v>41240</v>
      </c>
      <c r="O2010" s="107">
        <v>220000000</v>
      </c>
      <c r="P2010" s="105" t="s">
        <v>16095</v>
      </c>
      <c r="Q2010" s="120">
        <v>41586</v>
      </c>
      <c r="R2010" s="105">
        <v>227376768</v>
      </c>
      <c r="S2010" s="108" t="s">
        <v>4872</v>
      </c>
      <c r="T2010" s="109">
        <v>41635</v>
      </c>
      <c r="U2010" s="114">
        <v>154000000</v>
      </c>
      <c r="V2010" s="109">
        <v>41635</v>
      </c>
      <c r="W2010" s="141">
        <v>154000000</v>
      </c>
      <c r="X2010" s="141">
        <v>0</v>
      </c>
      <c r="Y2010" s="141">
        <v>0</v>
      </c>
      <c r="Z2010" s="141">
        <v>0</v>
      </c>
      <c r="AA2010" s="114">
        <v>154000000</v>
      </c>
      <c r="AB2010" s="114"/>
      <c r="AC2010" s="114"/>
      <c r="AD2010" s="141"/>
      <c r="AE2010" s="106">
        <v>0</v>
      </c>
      <c r="AF2010" s="106">
        <v>0</v>
      </c>
      <c r="AG2010" s="106">
        <v>0</v>
      </c>
      <c r="AH2010" s="114"/>
      <c r="AI2010" s="114"/>
      <c r="AJ2010" s="114"/>
      <c r="AK2010" s="114"/>
      <c r="AL2010" s="114"/>
      <c r="AM2010" s="114"/>
      <c r="AN2010" s="114">
        <f t="shared" si="62"/>
        <v>154000000</v>
      </c>
      <c r="AO2010" s="114">
        <f t="shared" si="63"/>
        <v>0</v>
      </c>
      <c r="AP2010" s="114"/>
      <c r="AQ2010" s="114"/>
      <c r="AR2010" s="114"/>
      <c r="AS2010" s="114"/>
    </row>
    <row r="2011" spans="1:46" s="190" customFormat="1" ht="15" customHeight="1" x14ac:dyDescent="0.2">
      <c r="A2011" s="104"/>
      <c r="B2011" s="104">
        <f>VLOOKUP(BJB!$F$9:$F$5599,Ctrl!$B$4:$C$399,2,0)</f>
        <v>24</v>
      </c>
      <c r="C2011" s="104">
        <f>VLOOKUP(BJB!$G$9:$G$5599,Ctrl!$E$4:$F$399,2,0)</f>
        <v>6</v>
      </c>
      <c r="D2011" s="219">
        <v>1</v>
      </c>
      <c r="E2011" s="104" t="str">
        <f>VLOOKUP(BJB!$F$9:$F$5599,Ctrl!$B$4:$D$399,3,0)</f>
        <v>II</v>
      </c>
      <c r="F2011" s="139" t="s">
        <v>10550</v>
      </c>
      <c r="G2011" s="139" t="s">
        <v>1432</v>
      </c>
      <c r="H2011" s="125"/>
      <c r="I2011" s="220" t="e">
        <f>IF(G2010=BJB!#REF!,I2010+1,1)</f>
        <v>#REF!</v>
      </c>
      <c r="J2011" s="912" t="s">
        <v>22069</v>
      </c>
      <c r="K2011" s="121" t="s">
        <v>6074</v>
      </c>
      <c r="L2011" s="104" t="s">
        <v>6477</v>
      </c>
      <c r="M2011" s="104" t="s">
        <v>6075</v>
      </c>
      <c r="N2011" s="120">
        <v>41297</v>
      </c>
      <c r="O2011" s="107">
        <v>160000000</v>
      </c>
      <c r="P2011" s="105" t="s">
        <v>16096</v>
      </c>
      <c r="Q2011" s="120">
        <v>41927</v>
      </c>
      <c r="R2011" s="105">
        <v>150440487</v>
      </c>
      <c r="S2011" s="146" t="s">
        <v>6041</v>
      </c>
      <c r="T2011" s="109">
        <v>41973</v>
      </c>
      <c r="U2011" s="114">
        <v>101788014</v>
      </c>
      <c r="V2011" s="109">
        <v>41944</v>
      </c>
      <c r="W2011" s="141">
        <v>101788014</v>
      </c>
      <c r="X2011" s="141">
        <v>0</v>
      </c>
      <c r="Y2011" s="141">
        <v>0</v>
      </c>
      <c r="Z2011" s="141">
        <v>0</v>
      </c>
      <c r="AA2011" s="114">
        <v>0</v>
      </c>
      <c r="AB2011" s="114"/>
      <c r="AC2011" s="114"/>
      <c r="AD2011" s="141"/>
      <c r="AE2011" s="106">
        <v>0</v>
      </c>
      <c r="AF2011" s="106">
        <v>0</v>
      </c>
      <c r="AG2011" s="106">
        <v>0</v>
      </c>
      <c r="AH2011" s="114"/>
      <c r="AI2011" s="114"/>
      <c r="AJ2011" s="114"/>
      <c r="AK2011" s="114"/>
      <c r="AL2011" s="114"/>
      <c r="AM2011" s="114"/>
      <c r="AN2011" s="114">
        <f t="shared" si="62"/>
        <v>0</v>
      </c>
      <c r="AO2011" s="114">
        <f t="shared" si="63"/>
        <v>101788014</v>
      </c>
      <c r="AP2011" s="114"/>
      <c r="AQ2011" s="114"/>
      <c r="AR2011" s="114"/>
      <c r="AS2011" s="114"/>
    </row>
    <row r="2012" spans="1:46" s="190" customFormat="1" ht="15" customHeight="1" x14ac:dyDescent="0.2">
      <c r="A2012" s="104"/>
      <c r="B2012" s="104">
        <f>VLOOKUP(BJB!$F$9:$F$5599,Ctrl!$B$4:$C$399,2,0)</f>
        <v>24</v>
      </c>
      <c r="C2012" s="104">
        <f>VLOOKUP(BJB!$G$9:$G$5599,Ctrl!$E$4:$F$399,2,0)</f>
        <v>0</v>
      </c>
      <c r="D2012" s="219">
        <v>1</v>
      </c>
      <c r="E2012" s="104" t="str">
        <f>VLOOKUP(BJB!$F$9:$F$5599,Ctrl!$B$4:$D$399,3,0)</f>
        <v>II</v>
      </c>
      <c r="F2012" s="139" t="s">
        <v>10550</v>
      </c>
      <c r="G2012" s="139" t="s">
        <v>10256</v>
      </c>
      <c r="H2012" s="125"/>
      <c r="I2012" s="220" t="e">
        <f>IF(G2011=BJB!#REF!,I2011+1,1)</f>
        <v>#REF!</v>
      </c>
      <c r="J2012" s="912" t="s">
        <v>22070</v>
      </c>
      <c r="K2012" s="121" t="s">
        <v>1384</v>
      </c>
      <c r="L2012" s="104" t="s">
        <v>5223</v>
      </c>
      <c r="M2012" s="104" t="s">
        <v>1385</v>
      </c>
      <c r="N2012" s="147">
        <v>39429</v>
      </c>
      <c r="O2012" s="114">
        <v>40621714</v>
      </c>
      <c r="P2012" s="105" t="s">
        <v>6222</v>
      </c>
      <c r="Q2012" s="120" t="s">
        <v>6222</v>
      </c>
      <c r="R2012" s="890">
        <v>0</v>
      </c>
      <c r="S2012" s="108" t="s">
        <v>6807</v>
      </c>
      <c r="T2012" s="117" t="s">
        <v>6222</v>
      </c>
      <c r="U2012" s="114">
        <v>40621714</v>
      </c>
      <c r="V2012" s="109" t="s">
        <v>6222</v>
      </c>
      <c r="W2012" s="141">
        <v>0</v>
      </c>
      <c r="X2012" s="141">
        <v>0</v>
      </c>
      <c r="Y2012" s="141">
        <v>0</v>
      </c>
      <c r="Z2012" s="141">
        <v>0</v>
      </c>
      <c r="AA2012" s="114">
        <v>0</v>
      </c>
      <c r="AB2012" s="114"/>
      <c r="AC2012" s="114"/>
      <c r="AD2012" s="141"/>
      <c r="AE2012" s="106">
        <v>0</v>
      </c>
      <c r="AF2012" s="106">
        <v>0</v>
      </c>
      <c r="AG2012" s="106">
        <v>0</v>
      </c>
      <c r="AH2012" s="114"/>
      <c r="AI2012" s="114"/>
      <c r="AJ2012" s="114"/>
      <c r="AK2012" s="114"/>
      <c r="AL2012" s="114"/>
      <c r="AM2012" s="114"/>
      <c r="AN2012" s="114">
        <f t="shared" si="62"/>
        <v>0</v>
      </c>
      <c r="AO2012" s="114">
        <f t="shared" si="63"/>
        <v>40621714</v>
      </c>
      <c r="AP2012" s="114"/>
      <c r="AQ2012" s="114"/>
      <c r="AR2012" s="114"/>
      <c r="AS2012" s="114"/>
    </row>
    <row r="2013" spans="1:46" s="190" customFormat="1" ht="15" customHeight="1" x14ac:dyDescent="0.2">
      <c r="A2013" s="104"/>
      <c r="B2013" s="104">
        <f>VLOOKUP(BJB!$F$9:$F$5599,Ctrl!$B$4:$C$399,2,0)</f>
        <v>24</v>
      </c>
      <c r="C2013" s="104">
        <f>VLOOKUP(BJB!$G$9:$G$5599,Ctrl!$E$4:$F$399,2,0)</f>
        <v>6</v>
      </c>
      <c r="D2013" s="219">
        <v>1</v>
      </c>
      <c r="E2013" s="104" t="str">
        <f>VLOOKUP(BJB!$F$9:$F$5599,Ctrl!$B$4:$D$399,3,0)</f>
        <v>II</v>
      </c>
      <c r="F2013" s="139" t="s">
        <v>10550</v>
      </c>
      <c r="G2013" s="139" t="s">
        <v>1432</v>
      </c>
      <c r="H2013" s="125"/>
      <c r="I2013" s="220" t="e">
        <f>IF(G2012=BJB!#REF!,I2012+1,1)</f>
        <v>#REF!</v>
      </c>
      <c r="J2013" s="912" t="s">
        <v>22071</v>
      </c>
      <c r="K2013" s="121" t="s">
        <v>5325</v>
      </c>
      <c r="L2013" s="104" t="s">
        <v>6477</v>
      </c>
      <c r="M2013" s="104" t="s">
        <v>1434</v>
      </c>
      <c r="N2013" s="120">
        <v>40912</v>
      </c>
      <c r="O2013" s="107">
        <v>20000000</v>
      </c>
      <c r="P2013" s="105" t="s">
        <v>16097</v>
      </c>
      <c r="Q2013" s="120">
        <v>40928</v>
      </c>
      <c r="R2013" s="105">
        <v>10220275</v>
      </c>
      <c r="S2013" s="108" t="s">
        <v>1435</v>
      </c>
      <c r="T2013" s="109">
        <v>41024</v>
      </c>
      <c r="U2013" s="114">
        <v>7556665</v>
      </c>
      <c r="V2013" s="109">
        <v>41024</v>
      </c>
      <c r="W2013" s="141">
        <v>7556665</v>
      </c>
      <c r="X2013" s="141">
        <v>0</v>
      </c>
      <c r="Y2013" s="141">
        <v>0</v>
      </c>
      <c r="Z2013" s="141">
        <v>0</v>
      </c>
      <c r="AA2013" s="114">
        <v>6004165</v>
      </c>
      <c r="AB2013" s="114"/>
      <c r="AC2013" s="114"/>
      <c r="AD2013" s="141"/>
      <c r="AE2013" s="106">
        <v>0</v>
      </c>
      <c r="AF2013" s="106">
        <v>0</v>
      </c>
      <c r="AG2013" s="106">
        <v>0</v>
      </c>
      <c r="AH2013" s="114"/>
      <c r="AI2013" s="114"/>
      <c r="AJ2013" s="114"/>
      <c r="AK2013" s="114"/>
      <c r="AL2013" s="114"/>
      <c r="AM2013" s="114"/>
      <c r="AN2013" s="114">
        <f t="shared" si="62"/>
        <v>6004165</v>
      </c>
      <c r="AO2013" s="114">
        <f t="shared" si="63"/>
        <v>1552500</v>
      </c>
      <c r="AP2013" s="114"/>
      <c r="AQ2013" s="114"/>
      <c r="AR2013" s="114"/>
      <c r="AS2013" s="114"/>
    </row>
    <row r="2014" spans="1:46" s="190" customFormat="1" ht="15" customHeight="1" x14ac:dyDescent="0.2">
      <c r="A2014" s="104"/>
      <c r="B2014" s="104">
        <f>VLOOKUP(BJB!$F$9:$F$5599,Ctrl!$B$4:$C$399,2,0)</f>
        <v>24</v>
      </c>
      <c r="C2014" s="104">
        <f>VLOOKUP(BJB!$G$9:$G$5599,Ctrl!$E$4:$F$399,2,0)</f>
        <v>12</v>
      </c>
      <c r="D2014" s="219">
        <v>1</v>
      </c>
      <c r="E2014" s="104" t="str">
        <f>VLOOKUP(BJB!$F$9:$F$5599,Ctrl!$B$4:$D$399,3,0)</f>
        <v>II</v>
      </c>
      <c r="F2014" s="139" t="s">
        <v>10550</v>
      </c>
      <c r="G2014" s="139" t="s">
        <v>7614</v>
      </c>
      <c r="H2014" s="125"/>
      <c r="I2014" s="220" t="e">
        <f>IF(G2013=BJB!#REF!,I2013+1,1)</f>
        <v>#REF!</v>
      </c>
      <c r="J2014" s="912" t="s">
        <v>22072</v>
      </c>
      <c r="K2014" s="121" t="s">
        <v>8402</v>
      </c>
      <c r="L2014" s="104" t="s">
        <v>6477</v>
      </c>
      <c r="M2014" s="127" t="s">
        <v>1431</v>
      </c>
      <c r="N2014" s="128">
        <v>41233</v>
      </c>
      <c r="O2014" s="140">
        <v>200000000</v>
      </c>
      <c r="P2014" s="105" t="s">
        <v>6222</v>
      </c>
      <c r="Q2014" s="120" t="s">
        <v>6222</v>
      </c>
      <c r="R2014" s="890">
        <v>0</v>
      </c>
      <c r="S2014" s="234" t="s">
        <v>127</v>
      </c>
      <c r="T2014" s="130">
        <v>41605</v>
      </c>
      <c r="U2014" s="116">
        <v>140000000</v>
      </c>
      <c r="V2014" s="109" t="s">
        <v>6222</v>
      </c>
      <c r="W2014" s="141">
        <v>0</v>
      </c>
      <c r="X2014" s="141">
        <v>0</v>
      </c>
      <c r="Y2014" s="141">
        <v>0</v>
      </c>
      <c r="Z2014" s="141">
        <v>0</v>
      </c>
      <c r="AA2014" s="114">
        <v>140000000</v>
      </c>
      <c r="AB2014" s="114"/>
      <c r="AC2014" s="116"/>
      <c r="AD2014" s="141"/>
      <c r="AE2014" s="106">
        <v>0</v>
      </c>
      <c r="AF2014" s="106">
        <v>0</v>
      </c>
      <c r="AG2014" s="106">
        <v>0</v>
      </c>
      <c r="AH2014" s="116"/>
      <c r="AI2014" s="116"/>
      <c r="AJ2014" s="116"/>
      <c r="AK2014" s="116"/>
      <c r="AL2014" s="116"/>
      <c r="AM2014" s="116"/>
      <c r="AN2014" s="114">
        <f t="shared" si="62"/>
        <v>140000000</v>
      </c>
      <c r="AO2014" s="114">
        <f t="shared" si="63"/>
        <v>0</v>
      </c>
      <c r="AP2014" s="114"/>
      <c r="AQ2014" s="114"/>
      <c r="AR2014" s="114"/>
      <c r="AS2014" s="114"/>
    </row>
    <row r="2015" spans="1:46" s="190" customFormat="1" ht="15" customHeight="1" x14ac:dyDescent="0.2">
      <c r="A2015" s="104"/>
      <c r="B2015" s="104">
        <f>VLOOKUP(BJB!$F$9:$F$5599,Ctrl!$B$4:$C$399,2,0)</f>
        <v>24</v>
      </c>
      <c r="C2015" s="104">
        <f>VLOOKUP(BJB!$G$9:$G$5599,Ctrl!$E$4:$F$399,2,0)</f>
        <v>4</v>
      </c>
      <c r="D2015" s="219">
        <v>1</v>
      </c>
      <c r="E2015" s="104" t="str">
        <f>VLOOKUP(BJB!$F$9:$F$5599,Ctrl!$B$4:$D$399,3,0)</f>
        <v>II</v>
      </c>
      <c r="F2015" s="139" t="s">
        <v>10550</v>
      </c>
      <c r="G2015" s="139" t="s">
        <v>7410</v>
      </c>
      <c r="H2015" s="125"/>
      <c r="I2015" s="220" t="e">
        <f>IF(G2014=BJB!#REF!,I2014+1,1)</f>
        <v>#REF!</v>
      </c>
      <c r="J2015" s="912" t="s">
        <v>22073</v>
      </c>
      <c r="K2015" s="121" t="s">
        <v>7629</v>
      </c>
      <c r="L2015" s="104" t="s">
        <v>6477</v>
      </c>
      <c r="M2015" s="104" t="s">
        <v>5560</v>
      </c>
      <c r="N2015" s="120">
        <v>41234</v>
      </c>
      <c r="O2015" s="140">
        <v>40000000</v>
      </c>
      <c r="P2015" s="105" t="s">
        <v>16098</v>
      </c>
      <c r="Q2015" s="120">
        <v>41695</v>
      </c>
      <c r="R2015" s="105">
        <v>24905941</v>
      </c>
      <c r="S2015" s="146" t="s">
        <v>5563</v>
      </c>
      <c r="T2015" s="130">
        <v>41820</v>
      </c>
      <c r="U2015" s="116">
        <v>17286078</v>
      </c>
      <c r="V2015" s="109">
        <v>41791</v>
      </c>
      <c r="W2015" s="141">
        <v>17286078</v>
      </c>
      <c r="X2015" s="141">
        <v>0</v>
      </c>
      <c r="Y2015" s="141">
        <v>0</v>
      </c>
      <c r="Z2015" s="141">
        <v>0</v>
      </c>
      <c r="AA2015" s="114">
        <v>0</v>
      </c>
      <c r="AB2015" s="114"/>
      <c r="AC2015" s="116"/>
      <c r="AD2015" s="141"/>
      <c r="AE2015" s="106">
        <v>0</v>
      </c>
      <c r="AF2015" s="106">
        <v>0</v>
      </c>
      <c r="AG2015" s="106">
        <v>0</v>
      </c>
      <c r="AH2015" s="116"/>
      <c r="AI2015" s="116"/>
      <c r="AJ2015" s="116"/>
      <c r="AK2015" s="116"/>
      <c r="AL2015" s="116"/>
      <c r="AM2015" s="116"/>
      <c r="AN2015" s="114">
        <f t="shared" si="62"/>
        <v>0</v>
      </c>
      <c r="AO2015" s="114">
        <f t="shared" si="63"/>
        <v>17286078</v>
      </c>
      <c r="AP2015" s="114"/>
      <c r="AQ2015" s="114"/>
      <c r="AR2015" s="114"/>
      <c r="AS2015" s="114"/>
      <c r="AT2015" s="191"/>
    </row>
    <row r="2016" spans="1:46" s="190" customFormat="1" ht="15" customHeight="1" x14ac:dyDescent="0.2">
      <c r="A2016" s="104"/>
      <c r="B2016" s="104">
        <f>VLOOKUP(BJB!$F$9:$F$5599,Ctrl!$B$4:$C$399,2,0)</f>
        <v>24</v>
      </c>
      <c r="C2016" s="104">
        <f>VLOOKUP(BJB!$G$9:$G$5599,Ctrl!$E$4:$F$399,2,0)</f>
        <v>0</v>
      </c>
      <c r="D2016" s="219">
        <v>1</v>
      </c>
      <c r="E2016" s="104" t="str">
        <f>VLOOKUP(BJB!$F$9:$F$5599,Ctrl!$B$4:$D$399,3,0)</f>
        <v>II</v>
      </c>
      <c r="F2016" s="139" t="s">
        <v>10550</v>
      </c>
      <c r="G2016" s="139" t="s">
        <v>10256</v>
      </c>
      <c r="H2016" s="125"/>
      <c r="I2016" s="220" t="e">
        <f>IF(G2015=BJB!#REF!,I2015+1,1)</f>
        <v>#REF!</v>
      </c>
      <c r="J2016" s="912" t="s">
        <v>22074</v>
      </c>
      <c r="K2016" s="121" t="s">
        <v>1388</v>
      </c>
      <c r="L2016" s="104" t="s">
        <v>5223</v>
      </c>
      <c r="M2016" s="104" t="s">
        <v>1387</v>
      </c>
      <c r="N2016" s="147">
        <v>39429</v>
      </c>
      <c r="O2016" s="114">
        <v>32082263</v>
      </c>
      <c r="P2016" s="105" t="s">
        <v>6222</v>
      </c>
      <c r="Q2016" s="120" t="s">
        <v>6222</v>
      </c>
      <c r="R2016" s="890">
        <v>0</v>
      </c>
      <c r="S2016" s="108" t="s">
        <v>7087</v>
      </c>
      <c r="T2016" s="109">
        <v>39778</v>
      </c>
      <c r="U2016" s="114">
        <v>32082263</v>
      </c>
      <c r="V2016" s="109" t="s">
        <v>6222</v>
      </c>
      <c r="W2016" s="141">
        <v>0</v>
      </c>
      <c r="X2016" s="141">
        <v>0</v>
      </c>
      <c r="Y2016" s="141">
        <v>0</v>
      </c>
      <c r="Z2016" s="141">
        <v>0</v>
      </c>
      <c r="AA2016" s="114">
        <v>0</v>
      </c>
      <c r="AB2016" s="114"/>
      <c r="AC2016" s="114"/>
      <c r="AD2016" s="141"/>
      <c r="AE2016" s="106">
        <v>0</v>
      </c>
      <c r="AF2016" s="106">
        <v>0</v>
      </c>
      <c r="AG2016" s="106">
        <v>0</v>
      </c>
      <c r="AH2016" s="114"/>
      <c r="AI2016" s="114"/>
      <c r="AJ2016" s="114"/>
      <c r="AK2016" s="114"/>
      <c r="AL2016" s="114"/>
      <c r="AM2016" s="114"/>
      <c r="AN2016" s="114">
        <f t="shared" si="62"/>
        <v>0</v>
      </c>
      <c r="AO2016" s="114">
        <f t="shared" si="63"/>
        <v>32082263</v>
      </c>
      <c r="AP2016" s="114"/>
      <c r="AQ2016" s="114"/>
      <c r="AR2016" s="114"/>
      <c r="AS2016" s="114"/>
      <c r="AT2016" s="191"/>
    </row>
    <row r="2017" spans="1:46" s="190" customFormat="1" ht="15" customHeight="1" x14ac:dyDescent="0.2">
      <c r="A2017" s="104"/>
      <c r="B2017" s="104">
        <f>VLOOKUP(BJB!$F$9:$F$5599,Ctrl!$B$4:$C$399,2,0)</f>
        <v>24</v>
      </c>
      <c r="C2017" s="104">
        <f>VLOOKUP(BJB!$G$9:$G$5599,Ctrl!$E$4:$F$399,2,0)</f>
        <v>8</v>
      </c>
      <c r="D2017" s="219">
        <v>1</v>
      </c>
      <c r="E2017" s="104" t="str">
        <f>VLOOKUP(BJB!$F$9:$F$5599,Ctrl!$B$4:$D$399,3,0)</f>
        <v>II</v>
      </c>
      <c r="F2017" s="139" t="s">
        <v>10550</v>
      </c>
      <c r="G2017" s="139" t="s">
        <v>4860</v>
      </c>
      <c r="H2017" s="125"/>
      <c r="I2017" s="220" t="e">
        <f>IF(G2016=BJB!#REF!,I2016+1,1)</f>
        <v>#REF!</v>
      </c>
      <c r="J2017" s="912" t="s">
        <v>22075</v>
      </c>
      <c r="K2017" s="121" t="s">
        <v>4861</v>
      </c>
      <c r="L2017" s="104" t="s">
        <v>6477</v>
      </c>
      <c r="M2017" s="104" t="s">
        <v>1404</v>
      </c>
      <c r="N2017" s="120">
        <v>40847</v>
      </c>
      <c r="O2017" s="107">
        <v>25000000</v>
      </c>
      <c r="P2017" s="105" t="s">
        <v>16099</v>
      </c>
      <c r="Q2017" s="120">
        <v>41234</v>
      </c>
      <c r="R2017" s="105">
        <v>22086881</v>
      </c>
      <c r="S2017" s="146" t="s">
        <v>1405</v>
      </c>
      <c r="T2017" s="109">
        <v>41327</v>
      </c>
      <c r="U2017" s="114">
        <v>15460817</v>
      </c>
      <c r="V2017" s="109">
        <v>41327</v>
      </c>
      <c r="W2017" s="141">
        <v>15460817</v>
      </c>
      <c r="X2017" s="141">
        <v>0</v>
      </c>
      <c r="Y2017" s="141">
        <v>0</v>
      </c>
      <c r="Z2017" s="141">
        <v>0</v>
      </c>
      <c r="AA2017" s="223">
        <v>0</v>
      </c>
      <c r="AB2017" s="223"/>
      <c r="AC2017" s="114"/>
      <c r="AD2017" s="141"/>
      <c r="AE2017" s="106">
        <v>0</v>
      </c>
      <c r="AF2017" s="106">
        <v>0</v>
      </c>
      <c r="AG2017" s="106">
        <v>0</v>
      </c>
      <c r="AH2017" s="114"/>
      <c r="AI2017" s="114"/>
      <c r="AJ2017" s="114"/>
      <c r="AK2017" s="114"/>
      <c r="AL2017" s="114"/>
      <c r="AM2017" s="114"/>
      <c r="AN2017" s="114">
        <f t="shared" si="62"/>
        <v>0</v>
      </c>
      <c r="AO2017" s="114">
        <f t="shared" si="63"/>
        <v>15460817</v>
      </c>
      <c r="AP2017" s="114"/>
      <c r="AQ2017" s="114"/>
      <c r="AR2017" s="114"/>
      <c r="AS2017" s="114"/>
    </row>
    <row r="2018" spans="1:46" s="190" customFormat="1" ht="15" customHeight="1" x14ac:dyDescent="0.2">
      <c r="A2018" s="104"/>
      <c r="B2018" s="104">
        <f>VLOOKUP(BJB!$F$9:$F$5599,Ctrl!$B$4:$C$399,2,0)</f>
        <v>24</v>
      </c>
      <c r="C2018" s="104">
        <f>VLOOKUP(BJB!$G$9:$G$5599,Ctrl!$E$4:$F$399,2,0)</f>
        <v>5</v>
      </c>
      <c r="D2018" s="219">
        <v>1</v>
      </c>
      <c r="E2018" s="104" t="str">
        <f>VLOOKUP(BJB!$F$9:$F$5599,Ctrl!$B$4:$D$399,3,0)</f>
        <v>II</v>
      </c>
      <c r="F2018" s="139" t="s">
        <v>10550</v>
      </c>
      <c r="G2018" s="139" t="s">
        <v>2079</v>
      </c>
      <c r="H2018" s="125"/>
      <c r="I2018" s="220" t="e">
        <f>IF(G2017=BJB!#REF!,I2017+1,1)</f>
        <v>#REF!</v>
      </c>
      <c r="J2018" s="912" t="s">
        <v>22076</v>
      </c>
      <c r="K2018" s="121" t="s">
        <v>2085</v>
      </c>
      <c r="L2018" s="104" t="s">
        <v>6476</v>
      </c>
      <c r="M2018" s="104" t="s">
        <v>2081</v>
      </c>
      <c r="N2018" s="109">
        <v>39689</v>
      </c>
      <c r="O2018" s="114">
        <v>77000000</v>
      </c>
      <c r="P2018" s="105" t="s">
        <v>6222</v>
      </c>
      <c r="Q2018" s="120" t="s">
        <v>6222</v>
      </c>
      <c r="R2018" s="890">
        <v>0</v>
      </c>
      <c r="S2018" s="108" t="s">
        <v>2082</v>
      </c>
      <c r="T2018" s="109">
        <v>40840</v>
      </c>
      <c r="U2018" s="114">
        <v>39389881</v>
      </c>
      <c r="V2018" s="109" t="s">
        <v>6222</v>
      </c>
      <c r="W2018" s="141">
        <v>0</v>
      </c>
      <c r="X2018" s="141">
        <v>0</v>
      </c>
      <c r="Y2018" s="141">
        <v>0</v>
      </c>
      <c r="Z2018" s="141">
        <v>0</v>
      </c>
      <c r="AA2018" s="114">
        <v>597255</v>
      </c>
      <c r="AB2018" s="114"/>
      <c r="AC2018" s="114"/>
      <c r="AD2018" s="141"/>
      <c r="AE2018" s="106">
        <v>0</v>
      </c>
      <c r="AF2018" s="106">
        <v>0</v>
      </c>
      <c r="AG2018" s="106">
        <v>0</v>
      </c>
      <c r="AH2018" s="114"/>
      <c r="AI2018" s="114"/>
      <c r="AJ2018" s="114"/>
      <c r="AK2018" s="114"/>
      <c r="AL2018" s="114"/>
      <c r="AM2018" s="114"/>
      <c r="AN2018" s="114">
        <f t="shared" si="62"/>
        <v>597255</v>
      </c>
      <c r="AO2018" s="114">
        <f t="shared" si="63"/>
        <v>38792626</v>
      </c>
      <c r="AP2018" s="114"/>
      <c r="AQ2018" s="114"/>
      <c r="AR2018" s="114"/>
      <c r="AS2018" s="114"/>
    </row>
    <row r="2019" spans="1:46" s="190" customFormat="1" ht="15" customHeight="1" x14ac:dyDescent="0.2">
      <c r="A2019" s="104"/>
      <c r="B2019" s="104">
        <f>VLOOKUP(BJB!$F$9:$F$5599,Ctrl!$B$4:$C$399,2,0)</f>
        <v>24</v>
      </c>
      <c r="C2019" s="104">
        <f>VLOOKUP(BJB!$G$9:$G$5599,Ctrl!$E$4:$F$399,2,0)</f>
        <v>8</v>
      </c>
      <c r="D2019" s="219">
        <v>1</v>
      </c>
      <c r="E2019" s="104" t="str">
        <f>VLOOKUP(BJB!$F$9:$F$5599,Ctrl!$B$4:$D$399,3,0)</f>
        <v>II</v>
      </c>
      <c r="F2019" s="139" t="s">
        <v>10550</v>
      </c>
      <c r="G2019" s="139" t="s">
        <v>4860</v>
      </c>
      <c r="H2019" s="125" t="s">
        <v>6656</v>
      </c>
      <c r="I2019" s="220" t="e">
        <f>IF(G2018=BJB!#REF!,I2018+1,1)</f>
        <v>#REF!</v>
      </c>
      <c r="J2019" s="912" t="s">
        <v>22077</v>
      </c>
      <c r="K2019" s="121" t="s">
        <v>4862</v>
      </c>
      <c r="L2019" s="104" t="s">
        <v>6477</v>
      </c>
      <c r="M2019" s="104" t="s">
        <v>1418</v>
      </c>
      <c r="N2019" s="120">
        <v>40945</v>
      </c>
      <c r="O2019" s="105">
        <v>20000000</v>
      </c>
      <c r="P2019" s="105" t="s">
        <v>16100</v>
      </c>
      <c r="Q2019" s="120">
        <v>41289</v>
      </c>
      <c r="R2019" s="105">
        <v>20313734</v>
      </c>
      <c r="S2019" s="146" t="s">
        <v>1419</v>
      </c>
      <c r="T2019" s="120">
        <v>41516</v>
      </c>
      <c r="U2019" s="141">
        <v>13758318</v>
      </c>
      <c r="V2019" s="109">
        <v>41516</v>
      </c>
      <c r="W2019" s="141">
        <v>13758318</v>
      </c>
      <c r="X2019" s="141">
        <v>0</v>
      </c>
      <c r="Y2019" s="141">
        <v>0</v>
      </c>
      <c r="Z2019" s="141">
        <v>0</v>
      </c>
      <c r="AA2019" s="114">
        <v>904935</v>
      </c>
      <c r="AB2019" s="114"/>
      <c r="AC2019" s="132"/>
      <c r="AD2019" s="141"/>
      <c r="AE2019" s="106">
        <v>0</v>
      </c>
      <c r="AF2019" s="106">
        <v>0</v>
      </c>
      <c r="AG2019" s="106">
        <v>0</v>
      </c>
      <c r="AH2019" s="141"/>
      <c r="AI2019" s="141"/>
      <c r="AJ2019" s="141"/>
      <c r="AK2019" s="141"/>
      <c r="AL2019" s="141"/>
      <c r="AM2019" s="141"/>
      <c r="AN2019" s="114">
        <f t="shared" si="62"/>
        <v>904935</v>
      </c>
      <c r="AO2019" s="114">
        <f t="shared" si="63"/>
        <v>12853383</v>
      </c>
      <c r="AP2019" s="114"/>
      <c r="AQ2019" s="114"/>
      <c r="AR2019" s="114"/>
      <c r="AS2019" s="114"/>
    </row>
    <row r="2020" spans="1:46" s="190" customFormat="1" ht="15" customHeight="1" x14ac:dyDescent="0.2">
      <c r="A2020" s="104"/>
      <c r="B2020" s="104">
        <f>VLOOKUP(BJB!$F$9:$F$5599,Ctrl!$B$4:$C$399,2,0)</f>
        <v>28</v>
      </c>
      <c r="C2020" s="104">
        <f>VLOOKUP(BJB!$G$9:$G$5599,Ctrl!$E$4:$F$399,2,0)</f>
        <v>2</v>
      </c>
      <c r="D2020" s="219">
        <v>1</v>
      </c>
      <c r="E2020" s="104" t="str">
        <f>VLOOKUP(BJB!$F$9:$F$5599,Ctrl!$B$4:$D$399,3,0)</f>
        <v>III</v>
      </c>
      <c r="F2020" s="139" t="s">
        <v>10541</v>
      </c>
      <c r="G2020" s="139" t="s">
        <v>2098</v>
      </c>
      <c r="H2020" s="125" t="s">
        <v>7480</v>
      </c>
      <c r="I2020" s="220" t="e">
        <f>IF(#REF!=BJB!$G2451,#REF!+1,1)</f>
        <v>#REF!</v>
      </c>
      <c r="J2020" s="912" t="s">
        <v>22078</v>
      </c>
      <c r="K2020" s="121" t="s">
        <v>819</v>
      </c>
      <c r="L2020" s="104" t="s">
        <v>6477</v>
      </c>
      <c r="M2020" s="104" t="s">
        <v>2095</v>
      </c>
      <c r="N2020" s="120">
        <v>40875</v>
      </c>
      <c r="O2020" s="107">
        <v>98000000</v>
      </c>
      <c r="P2020" s="105" t="s">
        <v>16101</v>
      </c>
      <c r="Q2020" s="120">
        <v>41612</v>
      </c>
      <c r="R2020" s="105">
        <v>58007267</v>
      </c>
      <c r="S2020" s="146" t="s">
        <v>4963</v>
      </c>
      <c r="T2020" s="120">
        <v>41670</v>
      </c>
      <c r="U2020" s="141">
        <v>38732435.699999996</v>
      </c>
      <c r="V2020" s="109">
        <v>41640</v>
      </c>
      <c r="W2020" s="141">
        <v>38732435.699999996</v>
      </c>
      <c r="X2020" s="141">
        <v>0</v>
      </c>
      <c r="Y2020" s="141">
        <v>0</v>
      </c>
      <c r="Z2020" s="141">
        <v>0</v>
      </c>
      <c r="AA2020" s="112">
        <v>15378831</v>
      </c>
      <c r="AB2020" s="112"/>
      <c r="AC2020" s="132"/>
      <c r="AD2020" s="141"/>
      <c r="AE2020" s="106">
        <v>0</v>
      </c>
      <c r="AF2020" s="106">
        <v>0</v>
      </c>
      <c r="AG2020" s="106">
        <v>0</v>
      </c>
      <c r="AH2020" s="141"/>
      <c r="AI2020" s="141"/>
      <c r="AJ2020" s="141"/>
      <c r="AK2020" s="154"/>
      <c r="AL2020" s="141"/>
      <c r="AM2020" s="141"/>
      <c r="AN2020" s="114">
        <f t="shared" si="62"/>
        <v>15378831</v>
      </c>
      <c r="AO2020" s="114">
        <f t="shared" si="63"/>
        <v>23353604.699999996</v>
      </c>
      <c r="AP2020" s="114"/>
      <c r="AQ2020" s="114"/>
      <c r="AR2020" s="114"/>
      <c r="AS2020" s="114"/>
    </row>
    <row r="2021" spans="1:46" s="190" customFormat="1" ht="15" customHeight="1" x14ac:dyDescent="0.2">
      <c r="A2021" s="104"/>
      <c r="B2021" s="104">
        <f>VLOOKUP(BJB!$F$9:$F$5599,Ctrl!$B$4:$C$399,2,0)</f>
        <v>34</v>
      </c>
      <c r="C2021" s="104">
        <f>VLOOKUP(BJB!$G$9:$G$5599,Ctrl!$E$4:$F$399,2,0)</f>
        <v>4</v>
      </c>
      <c r="D2021" s="219">
        <v>1</v>
      </c>
      <c r="E2021" s="104" t="str">
        <f>VLOOKUP(BJB!$F$9:$F$5599,Ctrl!$B$4:$D$399,3,0)</f>
        <v>III</v>
      </c>
      <c r="F2021" s="139" t="s">
        <v>10546</v>
      </c>
      <c r="G2021" s="139" t="s">
        <v>4151</v>
      </c>
      <c r="H2021" s="125">
        <v>1120504000915</v>
      </c>
      <c r="I2021" s="220" t="e">
        <f>IF(#REF!=BJB!$G2411,#REF!+1,1)</f>
        <v>#REF!</v>
      </c>
      <c r="J2021" s="912" t="s">
        <v>22079</v>
      </c>
      <c r="K2021" s="121" t="s">
        <v>7785</v>
      </c>
      <c r="L2021" s="104" t="s">
        <v>6477</v>
      </c>
      <c r="M2021" s="104" t="s">
        <v>7857</v>
      </c>
      <c r="N2021" s="120">
        <v>41101</v>
      </c>
      <c r="O2021" s="105">
        <v>100000000</v>
      </c>
      <c r="P2021" s="105" t="s">
        <v>16102</v>
      </c>
      <c r="Q2021" s="120">
        <v>42093</v>
      </c>
      <c r="R2021" s="105">
        <v>120379231</v>
      </c>
      <c r="S2021" s="146" t="s">
        <v>7919</v>
      </c>
      <c r="T2021" s="109">
        <v>42114</v>
      </c>
      <c r="U2021" s="141">
        <v>70000000</v>
      </c>
      <c r="V2021" s="109">
        <v>42114</v>
      </c>
      <c r="W2021" s="141">
        <v>70000000</v>
      </c>
      <c r="X2021" s="141">
        <v>0</v>
      </c>
      <c r="Y2021" s="141">
        <v>0</v>
      </c>
      <c r="Z2021" s="141">
        <v>0</v>
      </c>
      <c r="AA2021" s="114">
        <v>5015393</v>
      </c>
      <c r="AB2021" s="114"/>
      <c r="AC2021" s="132"/>
      <c r="AD2021" s="141"/>
      <c r="AE2021" s="106">
        <v>0</v>
      </c>
      <c r="AF2021" s="106">
        <v>0</v>
      </c>
      <c r="AG2021" s="106">
        <v>0</v>
      </c>
      <c r="AH2021" s="141"/>
      <c r="AI2021" s="141"/>
      <c r="AJ2021" s="141"/>
      <c r="AK2021" s="141"/>
      <c r="AL2021" s="141"/>
      <c r="AM2021" s="141"/>
      <c r="AN2021" s="114">
        <f t="shared" si="62"/>
        <v>5015393</v>
      </c>
      <c r="AO2021" s="114">
        <f t="shared" si="63"/>
        <v>64984607</v>
      </c>
      <c r="AP2021" s="114"/>
      <c r="AQ2021" s="114"/>
      <c r="AR2021" s="114"/>
      <c r="AS2021" s="114"/>
    </row>
    <row r="2022" spans="1:46" s="191" customFormat="1" ht="15" customHeight="1" x14ac:dyDescent="0.2">
      <c r="A2022" s="104"/>
      <c r="B2022" s="104">
        <f>VLOOKUP(BJB!$F$9:$F$5599,Ctrl!$B$4:$C$399,2,0)</f>
        <v>41</v>
      </c>
      <c r="C2022" s="104">
        <f>VLOOKUP(BJB!$G$9:$G$5599,Ctrl!$E$4:$F$399,2,0)</f>
        <v>0</v>
      </c>
      <c r="D2022" s="219">
        <v>1</v>
      </c>
      <c r="E2022" s="104" t="str">
        <f>VLOOKUP(BJB!$F$9:$F$5599,Ctrl!$B$4:$D$399,3,0)</f>
        <v>IV</v>
      </c>
      <c r="F2022" s="139" t="s">
        <v>10560</v>
      </c>
      <c r="G2022" s="139" t="s">
        <v>7681</v>
      </c>
      <c r="H2022" s="125"/>
      <c r="I2022" s="220"/>
      <c r="J2022" s="912" t="s">
        <v>22080</v>
      </c>
      <c r="K2022" s="121" t="s">
        <v>10869</v>
      </c>
      <c r="L2022" s="104" t="s">
        <v>6477</v>
      </c>
      <c r="M2022" s="104" t="s">
        <v>7353</v>
      </c>
      <c r="N2022" s="120">
        <v>41193</v>
      </c>
      <c r="O2022" s="105">
        <v>12000000</v>
      </c>
      <c r="P2022" s="105" t="s">
        <v>6222</v>
      </c>
      <c r="Q2022" s="120" t="s">
        <v>6222</v>
      </c>
      <c r="R2022" s="890">
        <v>0</v>
      </c>
      <c r="S2022" s="146" t="s">
        <v>10167</v>
      </c>
      <c r="T2022" s="109">
        <v>42426</v>
      </c>
      <c r="U2022" s="141">
        <v>6622021</v>
      </c>
      <c r="V2022" s="109" t="s">
        <v>6222</v>
      </c>
      <c r="W2022" s="141">
        <v>0</v>
      </c>
      <c r="X2022" s="141">
        <v>0</v>
      </c>
      <c r="Y2022" s="141">
        <v>0</v>
      </c>
      <c r="Z2022" s="141">
        <v>0</v>
      </c>
      <c r="AA2022" s="114">
        <v>0</v>
      </c>
      <c r="AB2022" s="114"/>
      <c r="AC2022" s="132"/>
      <c r="AD2022" s="141"/>
      <c r="AE2022" s="106">
        <v>0</v>
      </c>
      <c r="AF2022" s="106">
        <v>0</v>
      </c>
      <c r="AG2022" s="106">
        <v>0</v>
      </c>
      <c r="AH2022" s="141"/>
      <c r="AI2022" s="141"/>
      <c r="AJ2022" s="141"/>
      <c r="AK2022" s="141"/>
      <c r="AL2022" s="141"/>
      <c r="AM2022" s="141"/>
      <c r="AN2022" s="114">
        <f t="shared" si="62"/>
        <v>0</v>
      </c>
      <c r="AO2022" s="114">
        <f t="shared" si="63"/>
        <v>6622021</v>
      </c>
      <c r="AP2022" s="114"/>
      <c r="AQ2022" s="114"/>
      <c r="AR2022" s="114"/>
      <c r="AS2022" s="114"/>
      <c r="AT2022" s="190"/>
    </row>
    <row r="2023" spans="1:46" s="191" customFormat="1" ht="15" customHeight="1" x14ac:dyDescent="0.2">
      <c r="A2023" s="104"/>
      <c r="B2023" s="104">
        <f>VLOOKUP(BJB!$F$9:$F$5599,Ctrl!$B$4:$C$399,2,0)</f>
        <v>41</v>
      </c>
      <c r="C2023" s="104">
        <f>VLOOKUP(BJB!$G$9:$G$5599,Ctrl!$E$4:$F$399,2,0)</f>
        <v>3</v>
      </c>
      <c r="D2023" s="219">
        <v>1</v>
      </c>
      <c r="E2023" s="104" t="str">
        <f>VLOOKUP(BJB!$F$9:$F$5599,Ctrl!$B$4:$D$399,3,0)</f>
        <v>IV</v>
      </c>
      <c r="F2023" s="139" t="s">
        <v>10560</v>
      </c>
      <c r="G2023" s="139" t="s">
        <v>2466</v>
      </c>
      <c r="H2023" s="125">
        <v>1120507001458</v>
      </c>
      <c r="I2023" s="220" t="e">
        <f>IF(G2022=BJB!#REF!,I2022+1,1)</f>
        <v>#REF!</v>
      </c>
      <c r="J2023" s="912" t="s">
        <v>22081</v>
      </c>
      <c r="K2023" s="121" t="s">
        <v>8107</v>
      </c>
      <c r="L2023" s="104" t="s">
        <v>6477</v>
      </c>
      <c r="M2023" s="104" t="s">
        <v>8176</v>
      </c>
      <c r="N2023" s="120">
        <v>41095</v>
      </c>
      <c r="O2023" s="105">
        <v>30000000</v>
      </c>
      <c r="P2023" s="105" t="s">
        <v>16103</v>
      </c>
      <c r="Q2023" s="120">
        <v>41498</v>
      </c>
      <c r="R2023" s="105">
        <v>32157451</v>
      </c>
      <c r="S2023" s="146" t="s">
        <v>8255</v>
      </c>
      <c r="T2023" s="109">
        <v>42144</v>
      </c>
      <c r="U2023" s="141">
        <v>14252046</v>
      </c>
      <c r="V2023" s="109">
        <v>42144</v>
      </c>
      <c r="W2023" s="141">
        <v>14252046</v>
      </c>
      <c r="X2023" s="141">
        <v>0</v>
      </c>
      <c r="Y2023" s="141">
        <v>0</v>
      </c>
      <c r="Z2023" s="141">
        <v>0</v>
      </c>
      <c r="AA2023" s="114">
        <v>10610190</v>
      </c>
      <c r="AB2023" s="114"/>
      <c r="AC2023" s="132"/>
      <c r="AD2023" s="141"/>
      <c r="AE2023" s="106">
        <v>0</v>
      </c>
      <c r="AF2023" s="106">
        <v>0</v>
      </c>
      <c r="AG2023" s="106">
        <v>0</v>
      </c>
      <c r="AH2023" s="222"/>
      <c r="AI2023" s="106"/>
      <c r="AJ2023" s="106"/>
      <c r="AK2023" s="106"/>
      <c r="AL2023" s="106"/>
      <c r="AM2023" s="106"/>
      <c r="AN2023" s="114">
        <f t="shared" si="62"/>
        <v>10610190</v>
      </c>
      <c r="AO2023" s="114">
        <f t="shared" si="63"/>
        <v>3641856</v>
      </c>
      <c r="AP2023" s="114"/>
      <c r="AQ2023" s="114"/>
      <c r="AR2023" s="114"/>
      <c r="AS2023" s="114"/>
      <c r="AT2023" s="190"/>
    </row>
    <row r="2024" spans="1:46" s="190" customFormat="1" ht="15" customHeight="1" x14ac:dyDescent="0.2">
      <c r="A2024" s="104"/>
      <c r="B2024" s="104">
        <f>VLOOKUP(BJB!$F$9:$F$5599,Ctrl!$B$4:$C$399,2,0)</f>
        <v>41</v>
      </c>
      <c r="C2024" s="104">
        <f>VLOOKUP(BJB!$G$9:$G$5599,Ctrl!$E$4:$F$399,2,0)</f>
        <v>0</v>
      </c>
      <c r="D2024" s="219">
        <v>1</v>
      </c>
      <c r="E2024" s="104" t="str">
        <f>VLOOKUP(BJB!$F$9:$F$5599,Ctrl!$B$4:$D$399,3,0)</f>
        <v>IV</v>
      </c>
      <c r="F2024" s="139" t="s">
        <v>10560</v>
      </c>
      <c r="G2024" s="139" t="s">
        <v>7681</v>
      </c>
      <c r="H2024" s="125" t="s">
        <v>6347</v>
      </c>
      <c r="I2024" s="220" t="e">
        <f>IF(G2023=BJB!#REF!,I2023+1,1)</f>
        <v>#REF!</v>
      </c>
      <c r="J2024" s="912" t="s">
        <v>22082</v>
      </c>
      <c r="K2024" s="121" t="s">
        <v>10854</v>
      </c>
      <c r="L2024" s="104" t="s">
        <v>6477</v>
      </c>
      <c r="M2024" s="104" t="s">
        <v>2426</v>
      </c>
      <c r="N2024" s="120">
        <v>40494</v>
      </c>
      <c r="O2024" s="107">
        <v>100000000</v>
      </c>
      <c r="P2024" s="105" t="s">
        <v>6222</v>
      </c>
      <c r="Q2024" s="120" t="s">
        <v>6222</v>
      </c>
      <c r="R2024" s="890">
        <v>0</v>
      </c>
      <c r="S2024" s="151" t="s">
        <v>7188</v>
      </c>
      <c r="T2024" s="109">
        <v>41088</v>
      </c>
      <c r="U2024" s="106">
        <v>70384569.75</v>
      </c>
      <c r="V2024" s="109" t="s">
        <v>6222</v>
      </c>
      <c r="W2024" s="141">
        <v>0</v>
      </c>
      <c r="X2024" s="141">
        <v>0</v>
      </c>
      <c r="Y2024" s="141">
        <v>0</v>
      </c>
      <c r="Z2024" s="141">
        <v>0</v>
      </c>
      <c r="AA2024" s="112">
        <v>28009570</v>
      </c>
      <c r="AB2024" s="112"/>
      <c r="AC2024" s="132"/>
      <c r="AD2024" s="141"/>
      <c r="AE2024" s="106">
        <v>0</v>
      </c>
      <c r="AF2024" s="106">
        <v>0</v>
      </c>
      <c r="AG2024" s="106">
        <v>0</v>
      </c>
      <c r="AH2024" s="106"/>
      <c r="AI2024" s="106"/>
      <c r="AJ2024" s="106"/>
      <c r="AK2024" s="106"/>
      <c r="AL2024" s="106"/>
      <c r="AM2024" s="106"/>
      <c r="AN2024" s="114">
        <f t="shared" si="62"/>
        <v>28009570</v>
      </c>
      <c r="AO2024" s="114">
        <f t="shared" si="63"/>
        <v>42374999.75</v>
      </c>
      <c r="AP2024" s="114"/>
      <c r="AQ2024" s="114"/>
      <c r="AR2024" s="114"/>
      <c r="AS2024" s="114"/>
    </row>
    <row r="2025" spans="1:46" s="191" customFormat="1" ht="15" customHeight="1" x14ac:dyDescent="0.2">
      <c r="A2025" s="104"/>
      <c r="B2025" s="104">
        <f>VLOOKUP(BJB!$F$9:$F$5599,Ctrl!$B$4:$C$399,2,0)</f>
        <v>41</v>
      </c>
      <c r="C2025" s="104">
        <f>VLOOKUP(BJB!$G$9:$G$5599,Ctrl!$E$4:$F$399,2,0)</f>
        <v>0</v>
      </c>
      <c r="D2025" s="219">
        <v>1</v>
      </c>
      <c r="E2025" s="104" t="str">
        <f>VLOOKUP(BJB!$F$9:$F$5599,Ctrl!$B$4:$D$399,3,0)</f>
        <v>IV</v>
      </c>
      <c r="F2025" s="139" t="s">
        <v>10560</v>
      </c>
      <c r="G2025" s="139" t="s">
        <v>7681</v>
      </c>
      <c r="H2025" s="125">
        <v>1120626000517</v>
      </c>
      <c r="I2025" s="220" t="e">
        <f>IF(G2024=BJB!#REF!,I2024+1,1)</f>
        <v>#REF!</v>
      </c>
      <c r="J2025" s="912" t="s">
        <v>22083</v>
      </c>
      <c r="K2025" s="121" t="s">
        <v>6474</v>
      </c>
      <c r="L2025" s="104" t="s">
        <v>6477</v>
      </c>
      <c r="M2025" s="104" t="s">
        <v>6493</v>
      </c>
      <c r="N2025" s="120">
        <v>41148</v>
      </c>
      <c r="O2025" s="107">
        <v>200000000</v>
      </c>
      <c r="P2025" s="105" t="s">
        <v>16104</v>
      </c>
      <c r="Q2025" s="120">
        <v>41862</v>
      </c>
      <c r="R2025" s="105">
        <v>158530166</v>
      </c>
      <c r="S2025" s="146" t="s">
        <v>6520</v>
      </c>
      <c r="T2025" s="109">
        <v>42044</v>
      </c>
      <c r="U2025" s="118">
        <v>107256893</v>
      </c>
      <c r="V2025" s="109">
        <v>42044</v>
      </c>
      <c r="W2025" s="141">
        <v>107256893</v>
      </c>
      <c r="X2025" s="141">
        <v>0</v>
      </c>
      <c r="Y2025" s="141">
        <v>0</v>
      </c>
      <c r="Z2025" s="141">
        <v>0</v>
      </c>
      <c r="AA2025" s="223">
        <v>943970</v>
      </c>
      <c r="AB2025" s="223"/>
      <c r="AC2025" s="132"/>
      <c r="AD2025" s="141"/>
      <c r="AE2025" s="106">
        <v>0</v>
      </c>
      <c r="AF2025" s="106">
        <v>0</v>
      </c>
      <c r="AG2025" s="106">
        <v>0</v>
      </c>
      <c r="AH2025" s="114"/>
      <c r="AI2025" s="114"/>
      <c r="AJ2025" s="114"/>
      <c r="AK2025" s="114"/>
      <c r="AL2025" s="114"/>
      <c r="AM2025" s="114"/>
      <c r="AN2025" s="114">
        <f t="shared" si="62"/>
        <v>943970</v>
      </c>
      <c r="AO2025" s="114">
        <f t="shared" si="63"/>
        <v>106312923</v>
      </c>
      <c r="AP2025" s="114"/>
      <c r="AQ2025" s="114"/>
      <c r="AR2025" s="114"/>
      <c r="AS2025" s="114"/>
      <c r="AT2025" s="190"/>
    </row>
    <row r="2026" spans="1:46" s="191" customFormat="1" ht="15" customHeight="1" x14ac:dyDescent="0.2">
      <c r="A2026" s="104"/>
      <c r="B2026" s="104">
        <f>VLOOKUP(BJB!$F$9:$F$5599,Ctrl!$B$4:$C$399,2,0)</f>
        <v>41</v>
      </c>
      <c r="C2026" s="104">
        <f>VLOOKUP(BJB!$G$9:$G$5599,Ctrl!$E$4:$F$399,2,0)</f>
        <v>0</v>
      </c>
      <c r="D2026" s="219">
        <v>1</v>
      </c>
      <c r="E2026" s="104" t="str">
        <f>VLOOKUP(BJB!$F$9:$F$5599,Ctrl!$B$4:$D$399,3,0)</f>
        <v>IV</v>
      </c>
      <c r="F2026" s="139" t="s">
        <v>10560</v>
      </c>
      <c r="G2026" s="139" t="s">
        <v>7681</v>
      </c>
      <c r="H2026" s="125">
        <v>1120806000633</v>
      </c>
      <c r="I2026" s="220" t="e">
        <f>IF(G2025=BJB!#REF!,I2025+1,1)</f>
        <v>#REF!</v>
      </c>
      <c r="J2026" s="912" t="s">
        <v>22084</v>
      </c>
      <c r="K2026" s="121" t="s">
        <v>7346</v>
      </c>
      <c r="L2026" s="104" t="s">
        <v>6477</v>
      </c>
      <c r="M2026" s="104" t="s">
        <v>7353</v>
      </c>
      <c r="N2026" s="120">
        <v>41193</v>
      </c>
      <c r="O2026" s="105">
        <v>25000000</v>
      </c>
      <c r="P2026" s="105" t="s">
        <v>16105</v>
      </c>
      <c r="Q2026" s="120">
        <v>42033</v>
      </c>
      <c r="R2026" s="105">
        <v>13560000</v>
      </c>
      <c r="S2026" s="146" t="s">
        <v>7361</v>
      </c>
      <c r="T2026" s="109">
        <v>42094</v>
      </c>
      <c r="U2026" s="141">
        <v>9256800</v>
      </c>
      <c r="V2026" s="109">
        <v>42094</v>
      </c>
      <c r="W2026" s="141">
        <v>9256800</v>
      </c>
      <c r="X2026" s="141">
        <v>0</v>
      </c>
      <c r="Y2026" s="141">
        <v>0</v>
      </c>
      <c r="Z2026" s="141">
        <v>0</v>
      </c>
      <c r="AA2026" s="114">
        <v>247681</v>
      </c>
      <c r="AB2026" s="114"/>
      <c r="AC2026" s="132"/>
      <c r="AD2026" s="141"/>
      <c r="AE2026" s="106">
        <v>0</v>
      </c>
      <c r="AF2026" s="106">
        <v>0</v>
      </c>
      <c r="AG2026" s="106">
        <v>0</v>
      </c>
      <c r="AH2026" s="141"/>
      <c r="AI2026" s="141"/>
      <c r="AJ2026" s="141"/>
      <c r="AK2026" s="141"/>
      <c r="AL2026" s="141"/>
      <c r="AM2026" s="141"/>
      <c r="AN2026" s="114">
        <f t="shared" si="62"/>
        <v>247681</v>
      </c>
      <c r="AO2026" s="114">
        <f t="shared" si="63"/>
        <v>9009119</v>
      </c>
      <c r="AP2026" s="114"/>
      <c r="AQ2026" s="114"/>
      <c r="AR2026" s="114"/>
      <c r="AS2026" s="114"/>
      <c r="AT2026" s="190"/>
    </row>
    <row r="2027" spans="1:46" s="190" customFormat="1" ht="15" customHeight="1" x14ac:dyDescent="0.2">
      <c r="A2027" s="104"/>
      <c r="B2027" s="104">
        <f>VLOOKUP(BJB!$F$9:$F$5599,Ctrl!$B$4:$C$399,2,0)</f>
        <v>41</v>
      </c>
      <c r="C2027" s="104">
        <f>VLOOKUP(BJB!$G$9:$G$5599,Ctrl!$E$4:$F$399,2,0)</f>
        <v>0</v>
      </c>
      <c r="D2027" s="219">
        <v>1</v>
      </c>
      <c r="E2027" s="104" t="str">
        <f>VLOOKUP(BJB!$F$9:$F$5599,Ctrl!$B$4:$D$399,3,0)</f>
        <v>IV</v>
      </c>
      <c r="F2027" s="139" t="s">
        <v>10560</v>
      </c>
      <c r="G2027" s="139" t="s">
        <v>7681</v>
      </c>
      <c r="H2027" s="125"/>
      <c r="I2027" s="220" t="e">
        <f>IF(G2026=BJB!#REF!,I2026+1,1)</f>
        <v>#REF!</v>
      </c>
      <c r="J2027" s="912" t="s">
        <v>22085</v>
      </c>
      <c r="K2027" s="121" t="s">
        <v>2100</v>
      </c>
      <c r="L2027" s="104" t="s">
        <v>6477</v>
      </c>
      <c r="M2027" s="104" t="s">
        <v>2101</v>
      </c>
      <c r="N2027" s="120">
        <v>38503</v>
      </c>
      <c r="O2027" s="112">
        <v>6000000</v>
      </c>
      <c r="P2027" s="105" t="s">
        <v>6222</v>
      </c>
      <c r="Q2027" s="120" t="s">
        <v>6222</v>
      </c>
      <c r="R2027" s="890">
        <v>0</v>
      </c>
      <c r="S2027" s="151" t="s">
        <v>7154</v>
      </c>
      <c r="T2027" s="109">
        <v>39055</v>
      </c>
      <c r="U2027" s="112">
        <v>4500000</v>
      </c>
      <c r="V2027" s="109" t="s">
        <v>6222</v>
      </c>
      <c r="W2027" s="141">
        <v>0</v>
      </c>
      <c r="X2027" s="141">
        <v>0</v>
      </c>
      <c r="Y2027" s="141">
        <v>0</v>
      </c>
      <c r="Z2027" s="141">
        <v>0</v>
      </c>
      <c r="AA2027" s="112">
        <v>4500000</v>
      </c>
      <c r="AB2027" s="112"/>
      <c r="AC2027" s="112"/>
      <c r="AD2027" s="141"/>
      <c r="AE2027" s="106">
        <v>0</v>
      </c>
      <c r="AF2027" s="106">
        <v>0</v>
      </c>
      <c r="AG2027" s="106">
        <v>0</v>
      </c>
      <c r="AH2027" s="112"/>
      <c r="AI2027" s="112"/>
      <c r="AJ2027" s="112"/>
      <c r="AK2027" s="112"/>
      <c r="AL2027" s="112"/>
      <c r="AM2027" s="112"/>
      <c r="AN2027" s="114">
        <f t="shared" si="62"/>
        <v>4500000</v>
      </c>
      <c r="AO2027" s="114">
        <f t="shared" si="63"/>
        <v>0</v>
      </c>
      <c r="AP2027" s="114"/>
      <c r="AQ2027" s="114"/>
      <c r="AR2027" s="114"/>
      <c r="AS2027" s="114"/>
    </row>
    <row r="2028" spans="1:46" s="190" customFormat="1" ht="15" customHeight="1" x14ac:dyDescent="0.2">
      <c r="A2028" s="104"/>
      <c r="B2028" s="104">
        <f>VLOOKUP(BJB!$F$9:$F$5599,Ctrl!$B$4:$C$399,2,0)</f>
        <v>41</v>
      </c>
      <c r="C2028" s="104">
        <f>VLOOKUP(BJB!$G$9:$G$5599,Ctrl!$E$4:$F$399,2,0)</f>
        <v>0</v>
      </c>
      <c r="D2028" s="219">
        <v>1</v>
      </c>
      <c r="E2028" s="104" t="str">
        <f>VLOOKUP(BJB!$F$9:$F$5599,Ctrl!$B$4:$D$399,3,0)</f>
        <v>IV</v>
      </c>
      <c r="F2028" s="139" t="s">
        <v>10560</v>
      </c>
      <c r="G2028" s="139" t="s">
        <v>7681</v>
      </c>
      <c r="H2028" s="125"/>
      <c r="I2028" s="220" t="e">
        <f>IF(G2027=BJB!#REF!,I2027+1,1)</f>
        <v>#REF!</v>
      </c>
      <c r="J2028" s="912" t="s">
        <v>22086</v>
      </c>
      <c r="K2028" s="121" t="s">
        <v>2102</v>
      </c>
      <c r="L2028" s="104" t="s">
        <v>6477</v>
      </c>
      <c r="M2028" s="104" t="s">
        <v>2103</v>
      </c>
      <c r="N2028" s="120">
        <v>38554</v>
      </c>
      <c r="O2028" s="112">
        <v>6000000</v>
      </c>
      <c r="P2028" s="105" t="s">
        <v>6222</v>
      </c>
      <c r="Q2028" s="120" t="s">
        <v>6222</v>
      </c>
      <c r="R2028" s="890">
        <v>0</v>
      </c>
      <c r="S2028" s="151" t="s">
        <v>7154</v>
      </c>
      <c r="T2028" s="109">
        <v>39055</v>
      </c>
      <c r="U2028" s="112">
        <v>4500000</v>
      </c>
      <c r="V2028" s="109" t="s">
        <v>6222</v>
      </c>
      <c r="W2028" s="141">
        <v>0</v>
      </c>
      <c r="X2028" s="141">
        <v>0</v>
      </c>
      <c r="Y2028" s="141">
        <v>0</v>
      </c>
      <c r="Z2028" s="141">
        <v>0</v>
      </c>
      <c r="AA2028" s="112">
        <v>0</v>
      </c>
      <c r="AB2028" s="112"/>
      <c r="AC2028" s="112"/>
      <c r="AD2028" s="141"/>
      <c r="AE2028" s="106">
        <v>0</v>
      </c>
      <c r="AF2028" s="106">
        <v>0</v>
      </c>
      <c r="AG2028" s="106">
        <v>0</v>
      </c>
      <c r="AH2028" s="112"/>
      <c r="AI2028" s="112"/>
      <c r="AJ2028" s="112"/>
      <c r="AK2028" s="112"/>
      <c r="AL2028" s="112"/>
      <c r="AM2028" s="112"/>
      <c r="AN2028" s="114">
        <f t="shared" si="62"/>
        <v>0</v>
      </c>
      <c r="AO2028" s="114">
        <f t="shared" si="63"/>
        <v>4500000</v>
      </c>
      <c r="AP2028" s="114"/>
      <c r="AQ2028" s="114"/>
      <c r="AR2028" s="114"/>
      <c r="AS2028" s="114"/>
    </row>
    <row r="2029" spans="1:46" s="190" customFormat="1" ht="15" customHeight="1" x14ac:dyDescent="0.2">
      <c r="A2029" s="104"/>
      <c r="B2029" s="104">
        <f>VLOOKUP(BJB!$F$9:$F$5599,Ctrl!$B$4:$C$399,2,0)</f>
        <v>41</v>
      </c>
      <c r="C2029" s="104">
        <f>VLOOKUP(BJB!$G$9:$G$5599,Ctrl!$E$4:$F$399,2,0)</f>
        <v>0</v>
      </c>
      <c r="D2029" s="219">
        <v>1</v>
      </c>
      <c r="E2029" s="104" t="str">
        <f>VLOOKUP(BJB!$F$9:$F$5599,Ctrl!$B$4:$D$399,3,0)</f>
        <v>IV</v>
      </c>
      <c r="F2029" s="139" t="s">
        <v>10560</v>
      </c>
      <c r="G2029" s="139" t="s">
        <v>7681</v>
      </c>
      <c r="H2029" s="125"/>
      <c r="I2029" s="220" t="e">
        <f>IF(G2028=BJB!#REF!,I2028+1,1)</f>
        <v>#REF!</v>
      </c>
      <c r="J2029" s="912" t="s">
        <v>22087</v>
      </c>
      <c r="K2029" s="121" t="s">
        <v>2104</v>
      </c>
      <c r="L2029" s="104" t="s">
        <v>6477</v>
      </c>
      <c r="M2029" s="104" t="s">
        <v>2105</v>
      </c>
      <c r="N2029" s="120">
        <v>38554</v>
      </c>
      <c r="O2029" s="112">
        <v>6000000</v>
      </c>
      <c r="P2029" s="105" t="s">
        <v>6222</v>
      </c>
      <c r="Q2029" s="120" t="s">
        <v>6222</v>
      </c>
      <c r="R2029" s="890">
        <v>0</v>
      </c>
      <c r="S2029" s="151" t="s">
        <v>7154</v>
      </c>
      <c r="T2029" s="109">
        <v>39055</v>
      </c>
      <c r="U2029" s="112">
        <v>4500000</v>
      </c>
      <c r="V2029" s="109" t="s">
        <v>6222</v>
      </c>
      <c r="W2029" s="141">
        <v>0</v>
      </c>
      <c r="X2029" s="141">
        <v>0</v>
      </c>
      <c r="Y2029" s="141">
        <v>0</v>
      </c>
      <c r="Z2029" s="141">
        <v>0</v>
      </c>
      <c r="AA2029" s="112">
        <v>4500000</v>
      </c>
      <c r="AB2029" s="112"/>
      <c r="AC2029" s="112"/>
      <c r="AD2029" s="141"/>
      <c r="AE2029" s="106">
        <v>0</v>
      </c>
      <c r="AF2029" s="106">
        <v>0</v>
      </c>
      <c r="AG2029" s="106">
        <v>0</v>
      </c>
      <c r="AH2029" s="112"/>
      <c r="AI2029" s="112"/>
      <c r="AJ2029" s="112"/>
      <c r="AK2029" s="112"/>
      <c r="AL2029" s="112"/>
      <c r="AM2029" s="112"/>
      <c r="AN2029" s="114">
        <f t="shared" si="62"/>
        <v>4500000</v>
      </c>
      <c r="AO2029" s="114">
        <f t="shared" si="63"/>
        <v>0</v>
      </c>
      <c r="AP2029" s="114"/>
      <c r="AQ2029" s="114"/>
      <c r="AR2029" s="114"/>
      <c r="AS2029" s="114"/>
    </row>
    <row r="2030" spans="1:46" s="190" customFormat="1" ht="15" customHeight="1" x14ac:dyDescent="0.2">
      <c r="A2030" s="104"/>
      <c r="B2030" s="104">
        <f>VLOOKUP(BJB!$F$9:$F$5599,Ctrl!$B$4:$C$399,2,0)</f>
        <v>41</v>
      </c>
      <c r="C2030" s="104">
        <f>VLOOKUP(BJB!$G$9:$G$5599,Ctrl!$E$4:$F$399,2,0)</f>
        <v>0</v>
      </c>
      <c r="D2030" s="219">
        <v>1</v>
      </c>
      <c r="E2030" s="104" t="str">
        <f>VLOOKUP(BJB!$F$9:$F$5599,Ctrl!$B$4:$D$399,3,0)</f>
        <v>IV</v>
      </c>
      <c r="F2030" s="139" t="s">
        <v>10560</v>
      </c>
      <c r="G2030" s="139" t="s">
        <v>7681</v>
      </c>
      <c r="H2030" s="125" t="s">
        <v>17659</v>
      </c>
      <c r="I2030" s="220" t="e">
        <f>IF(G2029=BJB!#REF!,I2029+1,1)</f>
        <v>#REF!</v>
      </c>
      <c r="J2030" s="891" t="s">
        <v>18360</v>
      </c>
      <c r="K2030" s="121" t="s">
        <v>2106</v>
      </c>
      <c r="L2030" s="104" t="s">
        <v>6477</v>
      </c>
      <c r="M2030" s="104" t="s">
        <v>2107</v>
      </c>
      <c r="N2030" s="120">
        <v>38554</v>
      </c>
      <c r="O2030" s="112">
        <v>6000000</v>
      </c>
      <c r="P2030" s="105" t="s">
        <v>6222</v>
      </c>
      <c r="Q2030" s="120" t="s">
        <v>6222</v>
      </c>
      <c r="R2030" s="890">
        <v>0</v>
      </c>
      <c r="S2030" s="151" t="s">
        <v>7154</v>
      </c>
      <c r="T2030" s="109">
        <v>39055</v>
      </c>
      <c r="U2030" s="112">
        <v>4500000</v>
      </c>
      <c r="V2030" s="109" t="s">
        <v>6222</v>
      </c>
      <c r="W2030" s="141">
        <v>0</v>
      </c>
      <c r="X2030" s="141">
        <v>0</v>
      </c>
      <c r="Y2030" s="141">
        <v>0</v>
      </c>
      <c r="Z2030" s="141">
        <v>0</v>
      </c>
      <c r="AA2030" s="112">
        <v>2100000</v>
      </c>
      <c r="AB2030" s="112"/>
      <c r="AC2030" s="112"/>
      <c r="AD2030" s="141">
        <v>150000</v>
      </c>
      <c r="AE2030" s="106">
        <v>0</v>
      </c>
      <c r="AF2030" s="106">
        <v>0</v>
      </c>
      <c r="AG2030" s="106">
        <v>0</v>
      </c>
      <c r="AH2030" s="112"/>
      <c r="AI2030" s="112"/>
      <c r="AJ2030" s="112"/>
      <c r="AK2030" s="112"/>
      <c r="AL2030" s="112"/>
      <c r="AM2030" s="112"/>
      <c r="AN2030" s="114">
        <f t="shared" si="62"/>
        <v>2250000</v>
      </c>
      <c r="AO2030" s="114">
        <f t="shared" si="63"/>
        <v>2250000</v>
      </c>
      <c r="AP2030" s="114"/>
      <c r="AQ2030" s="114"/>
      <c r="AR2030" s="114"/>
      <c r="AS2030" s="114"/>
    </row>
    <row r="2031" spans="1:46" s="190" customFormat="1" ht="15" customHeight="1" x14ac:dyDescent="0.2">
      <c r="A2031" s="104"/>
      <c r="B2031" s="104">
        <f>VLOOKUP(BJB!$F$9:$F$5599,Ctrl!$B$4:$C$399,2,0)</f>
        <v>41</v>
      </c>
      <c r="C2031" s="104">
        <f>VLOOKUP(BJB!$G$9:$G$5599,Ctrl!$E$4:$F$399,2,0)</f>
        <v>0</v>
      </c>
      <c r="D2031" s="219">
        <v>1</v>
      </c>
      <c r="E2031" s="104" t="str">
        <f>VLOOKUP(BJB!$F$9:$F$5599,Ctrl!$B$4:$D$399,3,0)</f>
        <v>IV</v>
      </c>
      <c r="F2031" s="139" t="s">
        <v>10560</v>
      </c>
      <c r="G2031" s="139" t="s">
        <v>7681</v>
      </c>
      <c r="H2031" s="125"/>
      <c r="I2031" s="220" t="e">
        <f>IF(G2030=BJB!#REF!,I2030+1,1)</f>
        <v>#REF!</v>
      </c>
      <c r="J2031" s="912" t="s">
        <v>22088</v>
      </c>
      <c r="K2031" s="121" t="s">
        <v>2108</v>
      </c>
      <c r="L2031" s="104" t="s">
        <v>6477</v>
      </c>
      <c r="M2031" s="104" t="s">
        <v>2109</v>
      </c>
      <c r="N2031" s="120">
        <v>38554</v>
      </c>
      <c r="O2031" s="112">
        <v>6000000</v>
      </c>
      <c r="P2031" s="105" t="s">
        <v>6222</v>
      </c>
      <c r="Q2031" s="120" t="s">
        <v>6222</v>
      </c>
      <c r="R2031" s="890">
        <v>0</v>
      </c>
      <c r="S2031" s="151" t="s">
        <v>7154</v>
      </c>
      <c r="T2031" s="109">
        <v>39055</v>
      </c>
      <c r="U2031" s="112">
        <v>4500000</v>
      </c>
      <c r="V2031" s="109" t="s">
        <v>6222</v>
      </c>
      <c r="W2031" s="141">
        <v>0</v>
      </c>
      <c r="X2031" s="141">
        <v>0</v>
      </c>
      <c r="Y2031" s="141">
        <v>0</v>
      </c>
      <c r="Z2031" s="141">
        <v>0</v>
      </c>
      <c r="AA2031" s="112">
        <v>0</v>
      </c>
      <c r="AB2031" s="112"/>
      <c r="AC2031" s="112"/>
      <c r="AD2031" s="141"/>
      <c r="AE2031" s="106">
        <v>0</v>
      </c>
      <c r="AF2031" s="106">
        <v>0</v>
      </c>
      <c r="AG2031" s="106">
        <v>0</v>
      </c>
      <c r="AH2031" s="112"/>
      <c r="AI2031" s="112"/>
      <c r="AJ2031" s="112"/>
      <c r="AK2031" s="112"/>
      <c r="AL2031" s="112"/>
      <c r="AM2031" s="112"/>
      <c r="AN2031" s="114">
        <f t="shared" si="62"/>
        <v>0</v>
      </c>
      <c r="AO2031" s="114">
        <f t="shared" si="63"/>
        <v>4500000</v>
      </c>
      <c r="AP2031" s="114"/>
      <c r="AQ2031" s="114"/>
      <c r="AR2031" s="114"/>
      <c r="AS2031" s="114"/>
    </row>
    <row r="2032" spans="1:46" s="191" customFormat="1" ht="15" customHeight="1" x14ac:dyDescent="0.2">
      <c r="A2032" s="104"/>
      <c r="B2032" s="104">
        <f>VLOOKUP(BJB!$F$9:$F$5599,Ctrl!$B$4:$C$399,2,0)</f>
        <v>41</v>
      </c>
      <c r="C2032" s="104">
        <f>VLOOKUP(BJB!$G$9:$G$5599,Ctrl!$E$4:$F$399,2,0)</f>
        <v>0</v>
      </c>
      <c r="D2032" s="219">
        <v>1</v>
      </c>
      <c r="E2032" s="104" t="str">
        <f>VLOOKUP(BJB!$F$9:$F$5599,Ctrl!$B$4:$D$399,3,0)</f>
        <v>IV</v>
      </c>
      <c r="F2032" s="139" t="s">
        <v>10560</v>
      </c>
      <c r="G2032" s="139" t="s">
        <v>7681</v>
      </c>
      <c r="H2032" s="125"/>
      <c r="I2032" s="220" t="e">
        <f>IF(G2031=BJB!#REF!,I2031+1,1)</f>
        <v>#REF!</v>
      </c>
      <c r="J2032" s="912" t="s">
        <v>22089</v>
      </c>
      <c r="K2032" s="121" t="s">
        <v>2110</v>
      </c>
      <c r="L2032" s="104" t="s">
        <v>6477</v>
      </c>
      <c r="M2032" s="104" t="s">
        <v>2111</v>
      </c>
      <c r="N2032" s="120">
        <v>38554</v>
      </c>
      <c r="O2032" s="112">
        <v>6000000</v>
      </c>
      <c r="P2032" s="105" t="s">
        <v>6222</v>
      </c>
      <c r="Q2032" s="120" t="s">
        <v>6222</v>
      </c>
      <c r="R2032" s="890">
        <v>0</v>
      </c>
      <c r="S2032" s="151" t="s">
        <v>7154</v>
      </c>
      <c r="T2032" s="109">
        <v>39055</v>
      </c>
      <c r="U2032" s="112">
        <v>4500000</v>
      </c>
      <c r="V2032" s="109" t="s">
        <v>6222</v>
      </c>
      <c r="W2032" s="141">
        <v>0</v>
      </c>
      <c r="X2032" s="141">
        <v>0</v>
      </c>
      <c r="Y2032" s="141">
        <v>0</v>
      </c>
      <c r="Z2032" s="141">
        <v>0</v>
      </c>
      <c r="AA2032" s="112">
        <v>4500000</v>
      </c>
      <c r="AB2032" s="112"/>
      <c r="AC2032" s="112"/>
      <c r="AD2032" s="141"/>
      <c r="AE2032" s="106">
        <v>0</v>
      </c>
      <c r="AF2032" s="106">
        <v>0</v>
      </c>
      <c r="AG2032" s="106">
        <v>0</v>
      </c>
      <c r="AH2032" s="112"/>
      <c r="AI2032" s="112"/>
      <c r="AJ2032" s="112"/>
      <c r="AK2032" s="112"/>
      <c r="AL2032" s="112"/>
      <c r="AM2032" s="112"/>
      <c r="AN2032" s="114">
        <f t="shared" si="62"/>
        <v>4500000</v>
      </c>
      <c r="AO2032" s="114">
        <f t="shared" si="63"/>
        <v>0</v>
      </c>
      <c r="AP2032" s="114"/>
      <c r="AQ2032" s="114"/>
      <c r="AR2032" s="114"/>
      <c r="AS2032" s="114"/>
      <c r="AT2032" s="190"/>
    </row>
    <row r="2033" spans="1:46" s="190" customFormat="1" ht="15" customHeight="1" x14ac:dyDescent="0.2">
      <c r="A2033" s="104"/>
      <c r="B2033" s="104">
        <f>VLOOKUP(BJB!$F$9:$F$5599,Ctrl!$B$4:$C$399,2,0)</f>
        <v>41</v>
      </c>
      <c r="C2033" s="104">
        <f>VLOOKUP(BJB!$G$9:$G$5599,Ctrl!$E$4:$F$399,2,0)</f>
        <v>0</v>
      </c>
      <c r="D2033" s="219">
        <v>1</v>
      </c>
      <c r="E2033" s="104" t="str">
        <f>VLOOKUP(BJB!$F$9:$F$5599,Ctrl!$B$4:$D$399,3,0)</f>
        <v>IV</v>
      </c>
      <c r="F2033" s="139" t="s">
        <v>10560</v>
      </c>
      <c r="G2033" s="139" t="s">
        <v>7681</v>
      </c>
      <c r="H2033" s="125"/>
      <c r="I2033" s="220" t="e">
        <f>IF(G2032=BJB!#REF!,I2032+1,1)</f>
        <v>#REF!</v>
      </c>
      <c r="J2033" s="912" t="s">
        <v>22090</v>
      </c>
      <c r="K2033" s="121" t="s">
        <v>765</v>
      </c>
      <c r="L2033" s="104" t="s">
        <v>6477</v>
      </c>
      <c r="M2033" s="104" t="s">
        <v>2112</v>
      </c>
      <c r="N2033" s="120">
        <v>38554</v>
      </c>
      <c r="O2033" s="112">
        <v>6000000</v>
      </c>
      <c r="P2033" s="105" t="s">
        <v>6222</v>
      </c>
      <c r="Q2033" s="120" t="s">
        <v>6222</v>
      </c>
      <c r="R2033" s="890">
        <v>0</v>
      </c>
      <c r="S2033" s="151" t="s">
        <v>7154</v>
      </c>
      <c r="T2033" s="109">
        <v>39055</v>
      </c>
      <c r="U2033" s="112">
        <v>4500000</v>
      </c>
      <c r="V2033" s="109" t="s">
        <v>6222</v>
      </c>
      <c r="W2033" s="141">
        <v>0</v>
      </c>
      <c r="X2033" s="141">
        <v>0</v>
      </c>
      <c r="Y2033" s="141">
        <v>0</v>
      </c>
      <c r="Z2033" s="141">
        <v>0</v>
      </c>
      <c r="AA2033" s="112">
        <v>0</v>
      </c>
      <c r="AB2033" s="112"/>
      <c r="AC2033" s="112"/>
      <c r="AD2033" s="141"/>
      <c r="AE2033" s="106">
        <v>0</v>
      </c>
      <c r="AF2033" s="106">
        <v>0</v>
      </c>
      <c r="AG2033" s="106">
        <v>0</v>
      </c>
      <c r="AH2033" s="112"/>
      <c r="AI2033" s="112"/>
      <c r="AJ2033" s="112"/>
      <c r="AK2033" s="112"/>
      <c r="AL2033" s="112"/>
      <c r="AM2033" s="112"/>
      <c r="AN2033" s="114">
        <f t="shared" si="62"/>
        <v>0</v>
      </c>
      <c r="AO2033" s="114">
        <f t="shared" si="63"/>
        <v>4500000</v>
      </c>
      <c r="AP2033" s="114"/>
      <c r="AQ2033" s="114"/>
      <c r="AR2033" s="114"/>
      <c r="AS2033" s="114"/>
    </row>
    <row r="2034" spans="1:46" s="190" customFormat="1" ht="15" customHeight="1" x14ac:dyDescent="0.2">
      <c r="A2034" s="104"/>
      <c r="B2034" s="104">
        <f>VLOOKUP(BJB!$F$9:$F$5599,Ctrl!$B$4:$C$399,2,0)</f>
        <v>41</v>
      </c>
      <c r="C2034" s="104">
        <f>VLOOKUP(BJB!$G$9:$G$5599,Ctrl!$E$4:$F$399,2,0)</f>
        <v>0</v>
      </c>
      <c r="D2034" s="219">
        <v>1</v>
      </c>
      <c r="E2034" s="104" t="str">
        <f>VLOOKUP(BJB!$F$9:$F$5599,Ctrl!$B$4:$D$399,3,0)</f>
        <v>IV</v>
      </c>
      <c r="F2034" s="139" t="s">
        <v>10560</v>
      </c>
      <c r="G2034" s="139" t="s">
        <v>7681</v>
      </c>
      <c r="H2034" s="125"/>
      <c r="I2034" s="220" t="e">
        <f>IF(G2033=BJB!#REF!,I2033+1,1)</f>
        <v>#REF!</v>
      </c>
      <c r="J2034" s="912" t="s">
        <v>22091</v>
      </c>
      <c r="K2034" s="121" t="s">
        <v>2113</v>
      </c>
      <c r="L2034" s="104" t="s">
        <v>6477</v>
      </c>
      <c r="M2034" s="104" t="s">
        <v>2114</v>
      </c>
      <c r="N2034" s="120">
        <v>38554</v>
      </c>
      <c r="O2034" s="112">
        <v>6000000</v>
      </c>
      <c r="P2034" s="105" t="s">
        <v>6222</v>
      </c>
      <c r="Q2034" s="120" t="s">
        <v>6222</v>
      </c>
      <c r="R2034" s="890">
        <v>0</v>
      </c>
      <c r="S2034" s="151" t="s">
        <v>7154</v>
      </c>
      <c r="T2034" s="109">
        <v>39055</v>
      </c>
      <c r="U2034" s="112">
        <v>4500000</v>
      </c>
      <c r="V2034" s="109" t="s">
        <v>6222</v>
      </c>
      <c r="W2034" s="141">
        <v>0</v>
      </c>
      <c r="X2034" s="141">
        <v>0</v>
      </c>
      <c r="Y2034" s="141">
        <v>0</v>
      </c>
      <c r="Z2034" s="141">
        <v>0</v>
      </c>
      <c r="AA2034" s="112">
        <v>0</v>
      </c>
      <c r="AB2034" s="112"/>
      <c r="AC2034" s="112"/>
      <c r="AD2034" s="141"/>
      <c r="AE2034" s="106">
        <v>0</v>
      </c>
      <c r="AF2034" s="106">
        <v>0</v>
      </c>
      <c r="AG2034" s="106">
        <v>0</v>
      </c>
      <c r="AH2034" s="112"/>
      <c r="AI2034" s="112"/>
      <c r="AJ2034" s="112"/>
      <c r="AK2034" s="112"/>
      <c r="AL2034" s="112"/>
      <c r="AM2034" s="112"/>
      <c r="AN2034" s="114">
        <f t="shared" si="62"/>
        <v>0</v>
      </c>
      <c r="AO2034" s="114">
        <f t="shared" si="63"/>
        <v>4500000</v>
      </c>
      <c r="AP2034" s="114"/>
      <c r="AQ2034" s="114"/>
      <c r="AR2034" s="114"/>
      <c r="AS2034" s="114"/>
    </row>
    <row r="2035" spans="1:46" s="190" customFormat="1" ht="15" customHeight="1" x14ac:dyDescent="0.2">
      <c r="A2035" s="104"/>
      <c r="B2035" s="104">
        <f>VLOOKUP(BJB!$F$9:$F$5599,Ctrl!$B$4:$C$399,2,0)</f>
        <v>41</v>
      </c>
      <c r="C2035" s="104">
        <f>VLOOKUP(BJB!$G$9:$G$5599,Ctrl!$E$4:$F$399,2,0)</f>
        <v>0</v>
      </c>
      <c r="D2035" s="219">
        <v>1</v>
      </c>
      <c r="E2035" s="104" t="str">
        <f>VLOOKUP(BJB!$F$9:$F$5599,Ctrl!$B$4:$D$399,3,0)</f>
        <v>IV</v>
      </c>
      <c r="F2035" s="139" t="s">
        <v>10560</v>
      </c>
      <c r="G2035" s="139" t="s">
        <v>7681</v>
      </c>
      <c r="H2035" s="125"/>
      <c r="I2035" s="220" t="e">
        <f>IF(G2034=BJB!#REF!,I2034+1,1)</f>
        <v>#REF!</v>
      </c>
      <c r="J2035" s="912" t="s">
        <v>22092</v>
      </c>
      <c r="K2035" s="121" t="s">
        <v>2115</v>
      </c>
      <c r="L2035" s="104" t="s">
        <v>6477</v>
      </c>
      <c r="M2035" s="104" t="s">
        <v>2116</v>
      </c>
      <c r="N2035" s="120">
        <v>38554</v>
      </c>
      <c r="O2035" s="112">
        <v>6000000</v>
      </c>
      <c r="P2035" s="105" t="s">
        <v>6222</v>
      </c>
      <c r="Q2035" s="120" t="s">
        <v>6222</v>
      </c>
      <c r="R2035" s="890">
        <v>0</v>
      </c>
      <c r="S2035" s="151" t="s">
        <v>7154</v>
      </c>
      <c r="T2035" s="109">
        <v>39055</v>
      </c>
      <c r="U2035" s="112">
        <v>4500000</v>
      </c>
      <c r="V2035" s="109" t="s">
        <v>6222</v>
      </c>
      <c r="W2035" s="141">
        <v>0</v>
      </c>
      <c r="X2035" s="141">
        <v>0</v>
      </c>
      <c r="Y2035" s="141">
        <v>0</v>
      </c>
      <c r="Z2035" s="141">
        <v>0</v>
      </c>
      <c r="AA2035" s="112">
        <v>0</v>
      </c>
      <c r="AB2035" s="112"/>
      <c r="AC2035" s="112"/>
      <c r="AD2035" s="141"/>
      <c r="AE2035" s="106">
        <v>0</v>
      </c>
      <c r="AF2035" s="106">
        <v>0</v>
      </c>
      <c r="AG2035" s="106">
        <v>0</v>
      </c>
      <c r="AH2035" s="112"/>
      <c r="AI2035" s="112"/>
      <c r="AJ2035" s="112"/>
      <c r="AK2035" s="112"/>
      <c r="AL2035" s="112"/>
      <c r="AM2035" s="112"/>
      <c r="AN2035" s="114">
        <f t="shared" si="62"/>
        <v>0</v>
      </c>
      <c r="AO2035" s="114">
        <f t="shared" si="63"/>
        <v>4500000</v>
      </c>
      <c r="AP2035" s="114"/>
      <c r="AQ2035" s="114"/>
      <c r="AR2035" s="114"/>
      <c r="AS2035" s="114"/>
    </row>
    <row r="2036" spans="1:46" s="191" customFormat="1" ht="15" customHeight="1" x14ac:dyDescent="0.2">
      <c r="A2036" s="104"/>
      <c r="B2036" s="104">
        <f>VLOOKUP(BJB!$F$9:$F$5599,Ctrl!$B$4:$C$399,2,0)</f>
        <v>41</v>
      </c>
      <c r="C2036" s="104">
        <f>VLOOKUP(BJB!$G$9:$G$5599,Ctrl!$E$4:$F$399,2,0)</f>
        <v>0</v>
      </c>
      <c r="D2036" s="219">
        <v>1</v>
      </c>
      <c r="E2036" s="104" t="str">
        <f>VLOOKUP(BJB!$F$9:$F$5599,Ctrl!$B$4:$D$399,3,0)</f>
        <v>IV</v>
      </c>
      <c r="F2036" s="139" t="s">
        <v>10560</v>
      </c>
      <c r="G2036" s="139" t="s">
        <v>7681</v>
      </c>
      <c r="H2036" s="125"/>
      <c r="I2036" s="220" t="e">
        <f>IF(G2035=BJB!#REF!,I2035+1,1)</f>
        <v>#REF!</v>
      </c>
      <c r="J2036" s="912" t="s">
        <v>22093</v>
      </c>
      <c r="K2036" s="121" t="s">
        <v>2117</v>
      </c>
      <c r="L2036" s="104" t="s">
        <v>6477</v>
      </c>
      <c r="M2036" s="104" t="s">
        <v>2118</v>
      </c>
      <c r="N2036" s="120">
        <v>38554</v>
      </c>
      <c r="O2036" s="112">
        <v>6000000</v>
      </c>
      <c r="P2036" s="105" t="s">
        <v>6222</v>
      </c>
      <c r="Q2036" s="120" t="s">
        <v>6222</v>
      </c>
      <c r="R2036" s="890">
        <v>0</v>
      </c>
      <c r="S2036" s="151" t="s">
        <v>7154</v>
      </c>
      <c r="T2036" s="109">
        <v>39055</v>
      </c>
      <c r="U2036" s="112">
        <v>4500000</v>
      </c>
      <c r="V2036" s="109" t="s">
        <v>6222</v>
      </c>
      <c r="W2036" s="141">
        <v>0</v>
      </c>
      <c r="X2036" s="141">
        <v>0</v>
      </c>
      <c r="Y2036" s="141">
        <v>0</v>
      </c>
      <c r="Z2036" s="141">
        <v>0</v>
      </c>
      <c r="AA2036" s="112">
        <v>4500000</v>
      </c>
      <c r="AB2036" s="112"/>
      <c r="AC2036" s="112"/>
      <c r="AD2036" s="141"/>
      <c r="AE2036" s="106">
        <v>0</v>
      </c>
      <c r="AF2036" s="106">
        <v>0</v>
      </c>
      <c r="AG2036" s="106">
        <v>0</v>
      </c>
      <c r="AH2036" s="112"/>
      <c r="AI2036" s="112"/>
      <c r="AJ2036" s="112"/>
      <c r="AK2036" s="112"/>
      <c r="AL2036" s="112"/>
      <c r="AM2036" s="112"/>
      <c r="AN2036" s="114">
        <f t="shared" si="62"/>
        <v>4500000</v>
      </c>
      <c r="AO2036" s="114">
        <f t="shared" si="63"/>
        <v>0</v>
      </c>
      <c r="AP2036" s="114"/>
      <c r="AQ2036" s="114"/>
      <c r="AR2036" s="114"/>
      <c r="AS2036" s="114"/>
      <c r="AT2036" s="190"/>
    </row>
    <row r="2037" spans="1:46" s="190" customFormat="1" ht="15" customHeight="1" x14ac:dyDescent="0.2">
      <c r="A2037" s="104"/>
      <c r="B2037" s="104">
        <f>VLOOKUP(BJB!$F$9:$F$5599,Ctrl!$B$4:$C$399,2,0)</f>
        <v>41</v>
      </c>
      <c r="C2037" s="104">
        <f>VLOOKUP(BJB!$G$9:$G$5599,Ctrl!$E$4:$F$399,2,0)</f>
        <v>0</v>
      </c>
      <c r="D2037" s="219">
        <v>1</v>
      </c>
      <c r="E2037" s="104" t="str">
        <f>VLOOKUP(BJB!$F$9:$F$5599,Ctrl!$B$4:$D$399,3,0)</f>
        <v>IV</v>
      </c>
      <c r="F2037" s="139" t="s">
        <v>10560</v>
      </c>
      <c r="G2037" s="139" t="s">
        <v>7681</v>
      </c>
      <c r="H2037" s="125"/>
      <c r="I2037" s="220" t="e">
        <f>IF(G2036=BJB!#REF!,I2036+1,1)</f>
        <v>#REF!</v>
      </c>
      <c r="J2037" s="912" t="s">
        <v>22094</v>
      </c>
      <c r="K2037" s="121" t="s">
        <v>2119</v>
      </c>
      <c r="L2037" s="104" t="s">
        <v>6477</v>
      </c>
      <c r="M2037" s="104" t="s">
        <v>2120</v>
      </c>
      <c r="N2037" s="120">
        <v>38554</v>
      </c>
      <c r="O2037" s="112">
        <v>6000000</v>
      </c>
      <c r="P2037" s="105" t="s">
        <v>6222</v>
      </c>
      <c r="Q2037" s="120" t="s">
        <v>6222</v>
      </c>
      <c r="R2037" s="890">
        <v>0</v>
      </c>
      <c r="S2037" s="151" t="s">
        <v>7154</v>
      </c>
      <c r="T2037" s="109">
        <v>39055</v>
      </c>
      <c r="U2037" s="112">
        <v>4500000</v>
      </c>
      <c r="V2037" s="109" t="s">
        <v>6222</v>
      </c>
      <c r="W2037" s="141">
        <v>0</v>
      </c>
      <c r="X2037" s="141">
        <v>0</v>
      </c>
      <c r="Y2037" s="141">
        <v>0</v>
      </c>
      <c r="Z2037" s="141">
        <v>0</v>
      </c>
      <c r="AA2037" s="112">
        <v>4500000</v>
      </c>
      <c r="AB2037" s="112"/>
      <c r="AC2037" s="112"/>
      <c r="AD2037" s="141"/>
      <c r="AE2037" s="106">
        <v>0</v>
      </c>
      <c r="AF2037" s="106">
        <v>0</v>
      </c>
      <c r="AG2037" s="106">
        <v>0</v>
      </c>
      <c r="AH2037" s="112"/>
      <c r="AI2037" s="112"/>
      <c r="AJ2037" s="112"/>
      <c r="AK2037" s="112"/>
      <c r="AL2037" s="112"/>
      <c r="AM2037" s="112"/>
      <c r="AN2037" s="114">
        <f t="shared" si="62"/>
        <v>4500000</v>
      </c>
      <c r="AO2037" s="114">
        <f t="shared" si="63"/>
        <v>0</v>
      </c>
      <c r="AP2037" s="114"/>
      <c r="AQ2037" s="114"/>
      <c r="AR2037" s="114"/>
      <c r="AS2037" s="114"/>
    </row>
    <row r="2038" spans="1:46" s="190" customFormat="1" ht="15" customHeight="1" x14ac:dyDescent="0.2">
      <c r="A2038" s="104"/>
      <c r="B2038" s="104">
        <f>VLOOKUP(BJB!$F$9:$F$5599,Ctrl!$B$4:$C$399,2,0)</f>
        <v>41</v>
      </c>
      <c r="C2038" s="104">
        <f>VLOOKUP(BJB!$G$9:$G$5599,Ctrl!$E$4:$F$399,2,0)</f>
        <v>0</v>
      </c>
      <c r="D2038" s="219">
        <v>1</v>
      </c>
      <c r="E2038" s="104" t="str">
        <f>VLOOKUP(BJB!$F$9:$F$5599,Ctrl!$B$4:$D$399,3,0)</f>
        <v>IV</v>
      </c>
      <c r="F2038" s="139" t="s">
        <v>10560</v>
      </c>
      <c r="G2038" s="139" t="s">
        <v>7681</v>
      </c>
      <c r="H2038" s="125">
        <v>205060242766</v>
      </c>
      <c r="I2038" s="220" t="e">
        <f>IF(G2037=BJB!#REF!,I2037+1,1)</f>
        <v>#REF!</v>
      </c>
      <c r="J2038" s="912" t="s">
        <v>22095</v>
      </c>
      <c r="K2038" s="121" t="s">
        <v>2121</v>
      </c>
      <c r="L2038" s="104" t="s">
        <v>6477</v>
      </c>
      <c r="M2038" s="104" t="s">
        <v>2122</v>
      </c>
      <c r="N2038" s="120">
        <v>38554</v>
      </c>
      <c r="O2038" s="112">
        <v>6000000</v>
      </c>
      <c r="P2038" s="105" t="s">
        <v>6222</v>
      </c>
      <c r="Q2038" s="120" t="s">
        <v>6222</v>
      </c>
      <c r="R2038" s="890">
        <v>0</v>
      </c>
      <c r="S2038" s="151" t="s">
        <v>7154</v>
      </c>
      <c r="T2038" s="109">
        <v>39055</v>
      </c>
      <c r="U2038" s="112">
        <v>4500000</v>
      </c>
      <c r="V2038" s="109" t="s">
        <v>6222</v>
      </c>
      <c r="W2038" s="141">
        <v>0</v>
      </c>
      <c r="X2038" s="141">
        <v>0</v>
      </c>
      <c r="Y2038" s="141">
        <v>0</v>
      </c>
      <c r="Z2038" s="141">
        <v>0</v>
      </c>
      <c r="AA2038" s="112">
        <v>2250000</v>
      </c>
      <c r="AB2038" s="112"/>
      <c r="AC2038" s="132"/>
      <c r="AD2038" s="141"/>
      <c r="AE2038" s="106">
        <v>0</v>
      </c>
      <c r="AF2038" s="106">
        <v>0</v>
      </c>
      <c r="AG2038" s="106">
        <v>0</v>
      </c>
      <c r="AH2038" s="112"/>
      <c r="AI2038" s="112"/>
      <c r="AJ2038" s="112"/>
      <c r="AK2038" s="112"/>
      <c r="AL2038" s="112"/>
      <c r="AM2038" s="112"/>
      <c r="AN2038" s="114">
        <f t="shared" si="62"/>
        <v>2250000</v>
      </c>
      <c r="AO2038" s="114">
        <f t="shared" si="63"/>
        <v>2250000</v>
      </c>
      <c r="AP2038" s="114"/>
      <c r="AQ2038" s="114"/>
      <c r="AR2038" s="114"/>
      <c r="AS2038" s="114"/>
    </row>
    <row r="2039" spans="1:46" s="190" customFormat="1" ht="15" customHeight="1" x14ac:dyDescent="0.2">
      <c r="A2039" s="104"/>
      <c r="B2039" s="104">
        <f>VLOOKUP(BJB!$F$9:$F$5599,Ctrl!$B$4:$C$399,2,0)</f>
        <v>41</v>
      </c>
      <c r="C2039" s="104">
        <f>VLOOKUP(BJB!$G$9:$G$5599,Ctrl!$E$4:$F$399,2,0)</f>
        <v>0</v>
      </c>
      <c r="D2039" s="219">
        <v>1</v>
      </c>
      <c r="E2039" s="104" t="str">
        <f>VLOOKUP(BJB!$F$9:$F$5599,Ctrl!$B$4:$D$399,3,0)</f>
        <v>IV</v>
      </c>
      <c r="F2039" s="139" t="s">
        <v>10560</v>
      </c>
      <c r="G2039" s="139" t="s">
        <v>7681</v>
      </c>
      <c r="H2039" s="125">
        <v>205060242771</v>
      </c>
      <c r="I2039" s="220" t="e">
        <f>IF(G2038=BJB!#REF!,I2038+1,1)</f>
        <v>#REF!</v>
      </c>
      <c r="J2039" s="912" t="s">
        <v>22096</v>
      </c>
      <c r="K2039" s="121" t="s">
        <v>2123</v>
      </c>
      <c r="L2039" s="104" t="s">
        <v>6477</v>
      </c>
      <c r="M2039" s="104" t="s">
        <v>2124</v>
      </c>
      <c r="N2039" s="120">
        <v>38554</v>
      </c>
      <c r="O2039" s="112">
        <v>6000000</v>
      </c>
      <c r="P2039" s="105" t="s">
        <v>6222</v>
      </c>
      <c r="Q2039" s="120" t="s">
        <v>6222</v>
      </c>
      <c r="R2039" s="890">
        <v>0</v>
      </c>
      <c r="S2039" s="151" t="s">
        <v>7154</v>
      </c>
      <c r="T2039" s="109">
        <v>39055</v>
      </c>
      <c r="U2039" s="112">
        <v>4500000</v>
      </c>
      <c r="V2039" s="109" t="s">
        <v>6222</v>
      </c>
      <c r="W2039" s="141">
        <v>0</v>
      </c>
      <c r="X2039" s="141">
        <v>0</v>
      </c>
      <c r="Y2039" s="141">
        <v>0</v>
      </c>
      <c r="Z2039" s="141">
        <v>0</v>
      </c>
      <c r="AA2039" s="112">
        <v>1875000</v>
      </c>
      <c r="AB2039" s="112"/>
      <c r="AC2039" s="132"/>
      <c r="AD2039" s="141"/>
      <c r="AE2039" s="106">
        <v>0</v>
      </c>
      <c r="AF2039" s="106">
        <v>0</v>
      </c>
      <c r="AG2039" s="106">
        <v>0</v>
      </c>
      <c r="AH2039" s="112"/>
      <c r="AI2039" s="112"/>
      <c r="AJ2039" s="112"/>
      <c r="AK2039" s="112"/>
      <c r="AL2039" s="112"/>
      <c r="AM2039" s="112"/>
      <c r="AN2039" s="114">
        <f t="shared" si="62"/>
        <v>1875000</v>
      </c>
      <c r="AO2039" s="114">
        <f t="shared" si="63"/>
        <v>2625000</v>
      </c>
      <c r="AP2039" s="114"/>
      <c r="AQ2039" s="114"/>
      <c r="AR2039" s="114"/>
      <c r="AS2039" s="114"/>
    </row>
    <row r="2040" spans="1:46" s="190" customFormat="1" ht="15" customHeight="1" x14ac:dyDescent="0.2">
      <c r="A2040" s="104"/>
      <c r="B2040" s="104">
        <f>VLOOKUP(BJB!$F$9:$F$5599,Ctrl!$B$4:$C$399,2,0)</f>
        <v>41</v>
      </c>
      <c r="C2040" s="104">
        <f>VLOOKUP(BJB!$G$9:$G$5599,Ctrl!$E$4:$F$399,2,0)</f>
        <v>0</v>
      </c>
      <c r="D2040" s="219">
        <v>1</v>
      </c>
      <c r="E2040" s="104" t="str">
        <f>VLOOKUP(BJB!$F$9:$F$5599,Ctrl!$B$4:$D$399,3,0)</f>
        <v>IV</v>
      </c>
      <c r="F2040" s="139" t="s">
        <v>10560</v>
      </c>
      <c r="G2040" s="139" t="s">
        <v>7681</v>
      </c>
      <c r="H2040" s="125" t="s">
        <v>6662</v>
      </c>
      <c r="I2040" s="220" t="e">
        <f>IF(G2039=BJB!#REF!,I2039+1,1)</f>
        <v>#REF!</v>
      </c>
      <c r="J2040" s="912" t="s">
        <v>22097</v>
      </c>
      <c r="K2040" s="121" t="s">
        <v>2125</v>
      </c>
      <c r="L2040" s="104" t="s">
        <v>6477</v>
      </c>
      <c r="M2040" s="104" t="s">
        <v>2126</v>
      </c>
      <c r="N2040" s="120">
        <v>38554</v>
      </c>
      <c r="O2040" s="112">
        <v>6000000</v>
      </c>
      <c r="P2040" s="105" t="s">
        <v>6222</v>
      </c>
      <c r="Q2040" s="120" t="s">
        <v>6222</v>
      </c>
      <c r="R2040" s="890">
        <v>0</v>
      </c>
      <c r="S2040" s="151" t="s">
        <v>7154</v>
      </c>
      <c r="T2040" s="109">
        <v>39055</v>
      </c>
      <c r="U2040" s="112">
        <v>4500000</v>
      </c>
      <c r="V2040" s="109" t="s">
        <v>6222</v>
      </c>
      <c r="W2040" s="141">
        <v>0</v>
      </c>
      <c r="X2040" s="141">
        <v>0</v>
      </c>
      <c r="Y2040" s="141">
        <v>0</v>
      </c>
      <c r="Z2040" s="141">
        <v>0</v>
      </c>
      <c r="AA2040" s="112">
        <v>3525000</v>
      </c>
      <c r="AB2040" s="112"/>
      <c r="AC2040" s="132"/>
      <c r="AD2040" s="141"/>
      <c r="AE2040" s="106">
        <v>0</v>
      </c>
      <c r="AF2040" s="106">
        <v>0</v>
      </c>
      <c r="AG2040" s="106">
        <v>0</v>
      </c>
      <c r="AH2040" s="112"/>
      <c r="AI2040" s="112"/>
      <c r="AJ2040" s="112"/>
      <c r="AK2040" s="112"/>
      <c r="AL2040" s="112"/>
      <c r="AM2040" s="112"/>
      <c r="AN2040" s="114">
        <f t="shared" si="62"/>
        <v>3525000</v>
      </c>
      <c r="AO2040" s="114">
        <f t="shared" si="63"/>
        <v>975000</v>
      </c>
      <c r="AP2040" s="114"/>
      <c r="AQ2040" s="114"/>
      <c r="AR2040" s="114"/>
      <c r="AS2040" s="114"/>
    </row>
    <row r="2041" spans="1:46" s="190" customFormat="1" ht="15" customHeight="1" x14ac:dyDescent="0.2">
      <c r="A2041" s="104"/>
      <c r="B2041" s="104">
        <f>VLOOKUP(BJB!$F$9:$F$5599,Ctrl!$B$4:$C$399,2,0)</f>
        <v>41</v>
      </c>
      <c r="C2041" s="104">
        <f>VLOOKUP(BJB!$G$9:$G$5599,Ctrl!$E$4:$F$399,2,0)</f>
        <v>0</v>
      </c>
      <c r="D2041" s="219">
        <v>1</v>
      </c>
      <c r="E2041" s="104" t="str">
        <f>VLOOKUP(BJB!$F$9:$F$5599,Ctrl!$B$4:$D$399,3,0)</f>
        <v>IV</v>
      </c>
      <c r="F2041" s="139" t="s">
        <v>10560</v>
      </c>
      <c r="G2041" s="139" t="s">
        <v>7681</v>
      </c>
      <c r="H2041" s="125"/>
      <c r="I2041" s="220" t="e">
        <f>IF(G2040=BJB!#REF!,I2040+1,1)</f>
        <v>#REF!</v>
      </c>
      <c r="J2041" s="912" t="s">
        <v>22098</v>
      </c>
      <c r="K2041" s="121" t="s">
        <v>2127</v>
      </c>
      <c r="L2041" s="104" t="s">
        <v>6477</v>
      </c>
      <c r="M2041" s="104" t="s">
        <v>2128</v>
      </c>
      <c r="N2041" s="120">
        <v>38554</v>
      </c>
      <c r="O2041" s="112">
        <v>6000000</v>
      </c>
      <c r="P2041" s="105" t="s">
        <v>6222</v>
      </c>
      <c r="Q2041" s="120" t="s">
        <v>6222</v>
      </c>
      <c r="R2041" s="890">
        <v>0</v>
      </c>
      <c r="S2041" s="151" t="s">
        <v>7154</v>
      </c>
      <c r="T2041" s="109">
        <v>39055</v>
      </c>
      <c r="U2041" s="112">
        <v>4500000</v>
      </c>
      <c r="V2041" s="109" t="s">
        <v>6222</v>
      </c>
      <c r="W2041" s="141">
        <v>0</v>
      </c>
      <c r="X2041" s="141">
        <v>0</v>
      </c>
      <c r="Y2041" s="141">
        <v>0</v>
      </c>
      <c r="Z2041" s="141">
        <v>0</v>
      </c>
      <c r="AA2041" s="112">
        <v>0</v>
      </c>
      <c r="AB2041" s="112"/>
      <c r="AC2041" s="112"/>
      <c r="AD2041" s="141"/>
      <c r="AE2041" s="106">
        <v>0</v>
      </c>
      <c r="AF2041" s="106">
        <v>0</v>
      </c>
      <c r="AG2041" s="106">
        <v>0</v>
      </c>
      <c r="AH2041" s="112"/>
      <c r="AI2041" s="112"/>
      <c r="AJ2041" s="112"/>
      <c r="AK2041" s="112"/>
      <c r="AL2041" s="112"/>
      <c r="AM2041" s="112"/>
      <c r="AN2041" s="114">
        <f t="shared" si="62"/>
        <v>0</v>
      </c>
      <c r="AO2041" s="114">
        <f t="shared" si="63"/>
        <v>4500000</v>
      </c>
      <c r="AP2041" s="114"/>
      <c r="AQ2041" s="114"/>
      <c r="AR2041" s="114"/>
      <c r="AS2041" s="114"/>
    </row>
    <row r="2042" spans="1:46" s="190" customFormat="1" ht="15" customHeight="1" x14ac:dyDescent="0.2">
      <c r="A2042" s="104"/>
      <c r="B2042" s="104">
        <f>VLOOKUP(BJB!$F$9:$F$5599,Ctrl!$B$4:$C$399,2,0)</f>
        <v>41</v>
      </c>
      <c r="C2042" s="104">
        <f>VLOOKUP(BJB!$G$9:$G$5599,Ctrl!$E$4:$F$399,2,0)</f>
        <v>0</v>
      </c>
      <c r="D2042" s="219">
        <v>1</v>
      </c>
      <c r="E2042" s="104" t="str">
        <f>VLOOKUP(BJB!$F$9:$F$5599,Ctrl!$B$4:$D$399,3,0)</f>
        <v>IV</v>
      </c>
      <c r="F2042" s="139" t="s">
        <v>10560</v>
      </c>
      <c r="G2042" s="139" t="s">
        <v>7681</v>
      </c>
      <c r="H2042" s="125"/>
      <c r="I2042" s="220" t="e">
        <f>IF(G2041=BJB!#REF!,I2041+1,1)</f>
        <v>#REF!</v>
      </c>
      <c r="J2042" s="912" t="s">
        <v>22099</v>
      </c>
      <c r="K2042" s="121" t="s">
        <v>2129</v>
      </c>
      <c r="L2042" s="104" t="s">
        <v>6477</v>
      </c>
      <c r="M2042" s="104" t="s">
        <v>2130</v>
      </c>
      <c r="N2042" s="120">
        <v>38554</v>
      </c>
      <c r="O2042" s="112">
        <v>6000000</v>
      </c>
      <c r="P2042" s="105" t="s">
        <v>6222</v>
      </c>
      <c r="Q2042" s="120" t="s">
        <v>6222</v>
      </c>
      <c r="R2042" s="890">
        <v>0</v>
      </c>
      <c r="S2042" s="151" t="s">
        <v>7154</v>
      </c>
      <c r="T2042" s="109">
        <v>39055</v>
      </c>
      <c r="U2042" s="112">
        <f>4500000</f>
        <v>4500000</v>
      </c>
      <c r="V2042" s="109" t="s">
        <v>6222</v>
      </c>
      <c r="W2042" s="141">
        <v>0</v>
      </c>
      <c r="X2042" s="141">
        <v>0</v>
      </c>
      <c r="Y2042" s="141">
        <v>0</v>
      </c>
      <c r="Z2042" s="141">
        <v>0</v>
      </c>
      <c r="AA2042" s="112">
        <v>1350000</v>
      </c>
      <c r="AB2042" s="112"/>
      <c r="AC2042" s="112"/>
      <c r="AD2042" s="141"/>
      <c r="AE2042" s="106">
        <v>0</v>
      </c>
      <c r="AF2042" s="106">
        <v>0</v>
      </c>
      <c r="AG2042" s="106">
        <v>0</v>
      </c>
      <c r="AH2042" s="112"/>
      <c r="AI2042" s="112"/>
      <c r="AJ2042" s="112"/>
      <c r="AK2042" s="112"/>
      <c r="AL2042" s="112"/>
      <c r="AM2042" s="112"/>
      <c r="AN2042" s="114">
        <f t="shared" si="62"/>
        <v>1350000</v>
      </c>
      <c r="AO2042" s="114">
        <f t="shared" si="63"/>
        <v>3150000</v>
      </c>
      <c r="AP2042" s="114"/>
      <c r="AQ2042" s="114"/>
      <c r="AR2042" s="114"/>
      <c r="AS2042" s="114"/>
    </row>
    <row r="2043" spans="1:46" s="190" customFormat="1" ht="15" customHeight="1" x14ac:dyDescent="0.2">
      <c r="A2043" s="104"/>
      <c r="B2043" s="104">
        <f>VLOOKUP(BJB!$F$9:$F$5599,Ctrl!$B$4:$C$399,2,0)</f>
        <v>41</v>
      </c>
      <c r="C2043" s="104">
        <f>VLOOKUP(BJB!$G$9:$G$5599,Ctrl!$E$4:$F$399,2,0)</f>
        <v>0</v>
      </c>
      <c r="D2043" s="219">
        <v>1</v>
      </c>
      <c r="E2043" s="104" t="str">
        <f>VLOOKUP(BJB!$F$9:$F$5599,Ctrl!$B$4:$D$399,3,0)</f>
        <v>IV</v>
      </c>
      <c r="F2043" s="139" t="s">
        <v>10560</v>
      </c>
      <c r="G2043" s="139" t="s">
        <v>7681</v>
      </c>
      <c r="H2043" s="125"/>
      <c r="I2043" s="220" t="e">
        <f>IF(G2042=BJB!#REF!,I2042+1,1)</f>
        <v>#REF!</v>
      </c>
      <c r="J2043" s="912" t="s">
        <v>22100</v>
      </c>
      <c r="K2043" s="121" t="s">
        <v>2131</v>
      </c>
      <c r="L2043" s="104" t="s">
        <v>6477</v>
      </c>
      <c r="M2043" s="104" t="s">
        <v>2132</v>
      </c>
      <c r="N2043" s="120">
        <v>38554</v>
      </c>
      <c r="O2043" s="112">
        <v>6000000</v>
      </c>
      <c r="P2043" s="105" t="s">
        <v>6222</v>
      </c>
      <c r="Q2043" s="120" t="s">
        <v>6222</v>
      </c>
      <c r="R2043" s="890">
        <v>0</v>
      </c>
      <c r="S2043" s="151" t="s">
        <v>7154</v>
      </c>
      <c r="T2043" s="109">
        <v>39055</v>
      </c>
      <c r="U2043" s="112">
        <v>4500000</v>
      </c>
      <c r="V2043" s="109" t="s">
        <v>6222</v>
      </c>
      <c r="W2043" s="141">
        <v>0</v>
      </c>
      <c r="X2043" s="141">
        <v>0</v>
      </c>
      <c r="Y2043" s="141">
        <v>0</v>
      </c>
      <c r="Z2043" s="141">
        <v>0</v>
      </c>
      <c r="AA2043" s="112">
        <v>4500000</v>
      </c>
      <c r="AB2043" s="112"/>
      <c r="AC2043" s="112"/>
      <c r="AD2043" s="141"/>
      <c r="AE2043" s="106">
        <v>0</v>
      </c>
      <c r="AF2043" s="106">
        <v>0</v>
      </c>
      <c r="AG2043" s="106">
        <v>0</v>
      </c>
      <c r="AH2043" s="112"/>
      <c r="AI2043" s="112"/>
      <c r="AJ2043" s="112"/>
      <c r="AK2043" s="112"/>
      <c r="AL2043" s="112"/>
      <c r="AM2043" s="112"/>
      <c r="AN2043" s="114">
        <f t="shared" si="62"/>
        <v>4500000</v>
      </c>
      <c r="AO2043" s="114">
        <f t="shared" si="63"/>
        <v>0</v>
      </c>
      <c r="AP2043" s="114"/>
      <c r="AQ2043" s="114"/>
      <c r="AR2043" s="114"/>
      <c r="AS2043" s="114"/>
      <c r="AT2043" s="191"/>
    </row>
    <row r="2044" spans="1:46" s="190" customFormat="1" ht="15" customHeight="1" x14ac:dyDescent="0.2">
      <c r="A2044" s="104"/>
      <c r="B2044" s="104">
        <f>VLOOKUP(BJB!$F$9:$F$5599,Ctrl!$B$4:$C$399,2,0)</f>
        <v>41</v>
      </c>
      <c r="C2044" s="104">
        <f>VLOOKUP(BJB!$G$9:$G$5599,Ctrl!$E$4:$F$399,2,0)</f>
        <v>0</v>
      </c>
      <c r="D2044" s="219">
        <v>1</v>
      </c>
      <c r="E2044" s="104" t="str">
        <f>VLOOKUP(BJB!$F$9:$F$5599,Ctrl!$B$4:$D$399,3,0)</f>
        <v>IV</v>
      </c>
      <c r="F2044" s="139" t="s">
        <v>10560</v>
      </c>
      <c r="G2044" s="139" t="s">
        <v>7681</v>
      </c>
      <c r="H2044" s="125"/>
      <c r="I2044" s="220" t="e">
        <f>IF(G2043=BJB!#REF!,I2043+1,1)</f>
        <v>#REF!</v>
      </c>
      <c r="J2044" s="912" t="s">
        <v>22101</v>
      </c>
      <c r="K2044" s="121" t="s">
        <v>2133</v>
      </c>
      <c r="L2044" s="104" t="s">
        <v>6477</v>
      </c>
      <c r="M2044" s="104" t="s">
        <v>2134</v>
      </c>
      <c r="N2044" s="120">
        <v>38554</v>
      </c>
      <c r="O2044" s="112">
        <v>6000000</v>
      </c>
      <c r="P2044" s="105" t="s">
        <v>6222</v>
      </c>
      <c r="Q2044" s="120" t="s">
        <v>6222</v>
      </c>
      <c r="R2044" s="890">
        <v>0</v>
      </c>
      <c r="S2044" s="151" t="s">
        <v>7154</v>
      </c>
      <c r="T2044" s="109">
        <v>39055</v>
      </c>
      <c r="U2044" s="112">
        <v>4500000</v>
      </c>
      <c r="V2044" s="109" t="s">
        <v>6222</v>
      </c>
      <c r="W2044" s="141">
        <v>0</v>
      </c>
      <c r="X2044" s="141">
        <v>0</v>
      </c>
      <c r="Y2044" s="141">
        <v>0</v>
      </c>
      <c r="Z2044" s="141">
        <v>0</v>
      </c>
      <c r="AA2044" s="112">
        <v>0</v>
      </c>
      <c r="AB2044" s="112"/>
      <c r="AC2044" s="112"/>
      <c r="AD2044" s="141"/>
      <c r="AE2044" s="106">
        <v>0</v>
      </c>
      <c r="AF2044" s="106">
        <v>0</v>
      </c>
      <c r="AG2044" s="106">
        <v>0</v>
      </c>
      <c r="AH2044" s="112"/>
      <c r="AI2044" s="112"/>
      <c r="AJ2044" s="112"/>
      <c r="AK2044" s="112"/>
      <c r="AL2044" s="112"/>
      <c r="AM2044" s="112"/>
      <c r="AN2044" s="114">
        <f t="shared" si="62"/>
        <v>0</v>
      </c>
      <c r="AO2044" s="114">
        <f t="shared" si="63"/>
        <v>4500000</v>
      </c>
      <c r="AP2044" s="114"/>
      <c r="AQ2044" s="114"/>
      <c r="AR2044" s="114"/>
      <c r="AS2044" s="114"/>
    </row>
    <row r="2045" spans="1:46" s="190" customFormat="1" ht="15" customHeight="1" x14ac:dyDescent="0.2">
      <c r="A2045" s="104"/>
      <c r="B2045" s="104">
        <f>VLOOKUP(BJB!$F$9:$F$5599,Ctrl!$B$4:$C$399,2,0)</f>
        <v>41</v>
      </c>
      <c r="C2045" s="104">
        <f>VLOOKUP(BJB!$G$9:$G$5599,Ctrl!$E$4:$F$399,2,0)</f>
        <v>0</v>
      </c>
      <c r="D2045" s="219">
        <v>1</v>
      </c>
      <c r="E2045" s="104" t="str">
        <f>VLOOKUP(BJB!$F$9:$F$5599,Ctrl!$B$4:$D$399,3,0)</f>
        <v>IV</v>
      </c>
      <c r="F2045" s="139" t="s">
        <v>10560</v>
      </c>
      <c r="G2045" s="139" t="s">
        <v>7681</v>
      </c>
      <c r="H2045" s="125">
        <v>205060243406</v>
      </c>
      <c r="I2045" s="220" t="e">
        <f>IF(G2044=BJB!#REF!,I2044+1,1)</f>
        <v>#REF!</v>
      </c>
      <c r="J2045" s="912" t="s">
        <v>22102</v>
      </c>
      <c r="K2045" s="121" t="s">
        <v>2135</v>
      </c>
      <c r="L2045" s="104" t="s">
        <v>6477</v>
      </c>
      <c r="M2045" s="104" t="s">
        <v>2136</v>
      </c>
      <c r="N2045" s="120">
        <v>38554</v>
      </c>
      <c r="O2045" s="112">
        <v>6000000</v>
      </c>
      <c r="P2045" s="105" t="s">
        <v>6222</v>
      </c>
      <c r="Q2045" s="120" t="s">
        <v>6222</v>
      </c>
      <c r="R2045" s="890">
        <v>0</v>
      </c>
      <c r="S2045" s="151" t="s">
        <v>7154</v>
      </c>
      <c r="T2045" s="109">
        <v>39055</v>
      </c>
      <c r="U2045" s="112">
        <v>4500000</v>
      </c>
      <c r="V2045" s="109" t="s">
        <v>6222</v>
      </c>
      <c r="W2045" s="141">
        <v>0</v>
      </c>
      <c r="X2045" s="141">
        <v>0</v>
      </c>
      <c r="Y2045" s="141">
        <v>0</v>
      </c>
      <c r="Z2045" s="141">
        <v>0</v>
      </c>
      <c r="AA2045" s="112">
        <v>4500000</v>
      </c>
      <c r="AB2045" s="112"/>
      <c r="AC2045" s="132"/>
      <c r="AD2045" s="141"/>
      <c r="AE2045" s="106">
        <v>0</v>
      </c>
      <c r="AF2045" s="106">
        <v>0</v>
      </c>
      <c r="AG2045" s="106">
        <v>0</v>
      </c>
      <c r="AH2045" s="112"/>
      <c r="AI2045" s="112"/>
      <c r="AJ2045" s="112"/>
      <c r="AK2045" s="112"/>
      <c r="AL2045" s="112"/>
      <c r="AM2045" s="112"/>
      <c r="AN2045" s="114">
        <f t="shared" si="62"/>
        <v>4500000</v>
      </c>
      <c r="AO2045" s="114">
        <f t="shared" si="63"/>
        <v>0</v>
      </c>
      <c r="AP2045" s="114"/>
      <c r="AQ2045" s="114"/>
      <c r="AR2045" s="114"/>
      <c r="AS2045" s="114"/>
    </row>
    <row r="2046" spans="1:46" s="190" customFormat="1" ht="15" customHeight="1" x14ac:dyDescent="0.2">
      <c r="A2046" s="104"/>
      <c r="B2046" s="104">
        <f>VLOOKUP(BJB!$F$9:$F$5599,Ctrl!$B$4:$C$399,2,0)</f>
        <v>41</v>
      </c>
      <c r="C2046" s="104">
        <f>VLOOKUP(BJB!$G$9:$G$5599,Ctrl!$E$4:$F$399,2,0)</f>
        <v>0</v>
      </c>
      <c r="D2046" s="219">
        <v>1</v>
      </c>
      <c r="E2046" s="104" t="str">
        <f>VLOOKUP(BJB!$F$9:$F$5599,Ctrl!$B$4:$D$399,3,0)</f>
        <v>IV</v>
      </c>
      <c r="F2046" s="139" t="s">
        <v>10560</v>
      </c>
      <c r="G2046" s="139" t="s">
        <v>7681</v>
      </c>
      <c r="H2046" s="125">
        <v>205060243411</v>
      </c>
      <c r="I2046" s="220" t="e">
        <f>IF(G2045=BJB!#REF!,I2045+1,1)</f>
        <v>#REF!</v>
      </c>
      <c r="J2046" s="912" t="s">
        <v>22103</v>
      </c>
      <c r="K2046" s="121" t="s">
        <v>1365</v>
      </c>
      <c r="L2046" s="104" t="s">
        <v>6477</v>
      </c>
      <c r="M2046" s="104" t="s">
        <v>2137</v>
      </c>
      <c r="N2046" s="120">
        <v>38554</v>
      </c>
      <c r="O2046" s="112">
        <v>6000000</v>
      </c>
      <c r="P2046" s="105" t="s">
        <v>6222</v>
      </c>
      <c r="Q2046" s="120" t="s">
        <v>6222</v>
      </c>
      <c r="R2046" s="890">
        <v>0</v>
      </c>
      <c r="S2046" s="151" t="s">
        <v>7154</v>
      </c>
      <c r="T2046" s="109">
        <v>39055</v>
      </c>
      <c r="U2046" s="112">
        <v>4500000</v>
      </c>
      <c r="V2046" s="109" t="s">
        <v>6222</v>
      </c>
      <c r="W2046" s="141">
        <v>0</v>
      </c>
      <c r="X2046" s="141">
        <v>0</v>
      </c>
      <c r="Y2046" s="141">
        <v>0</v>
      </c>
      <c r="Z2046" s="141">
        <v>0</v>
      </c>
      <c r="AA2046" s="112">
        <v>4350000</v>
      </c>
      <c r="AB2046" s="112"/>
      <c r="AC2046" s="132"/>
      <c r="AD2046" s="141"/>
      <c r="AE2046" s="106">
        <v>0</v>
      </c>
      <c r="AF2046" s="106">
        <v>0</v>
      </c>
      <c r="AG2046" s="106">
        <v>0</v>
      </c>
      <c r="AH2046" s="112"/>
      <c r="AI2046" s="112"/>
      <c r="AJ2046" s="112"/>
      <c r="AK2046" s="112"/>
      <c r="AL2046" s="112"/>
      <c r="AM2046" s="112"/>
      <c r="AN2046" s="114">
        <f t="shared" si="62"/>
        <v>4350000</v>
      </c>
      <c r="AO2046" s="114">
        <f t="shared" si="63"/>
        <v>150000</v>
      </c>
      <c r="AP2046" s="114"/>
      <c r="AQ2046" s="114"/>
      <c r="AR2046" s="114"/>
      <c r="AS2046" s="114"/>
    </row>
    <row r="2047" spans="1:46" s="191" customFormat="1" ht="15" customHeight="1" x14ac:dyDescent="0.2">
      <c r="A2047" s="104"/>
      <c r="B2047" s="104">
        <f>VLOOKUP(BJB!$F$9:$F$5599,Ctrl!$B$4:$C$399,2,0)</f>
        <v>41</v>
      </c>
      <c r="C2047" s="104">
        <f>VLOOKUP(BJB!$G$9:$G$5599,Ctrl!$E$4:$F$399,2,0)</f>
        <v>0</v>
      </c>
      <c r="D2047" s="219">
        <v>1</v>
      </c>
      <c r="E2047" s="104" t="str">
        <f>VLOOKUP(BJB!$F$9:$F$5599,Ctrl!$B$4:$D$399,3,0)</f>
        <v>IV</v>
      </c>
      <c r="F2047" s="139" t="s">
        <v>10560</v>
      </c>
      <c r="G2047" s="139" t="s">
        <v>7681</v>
      </c>
      <c r="H2047" s="125">
        <v>205060243428</v>
      </c>
      <c r="I2047" s="220" t="e">
        <f>IF(G2046=BJB!#REF!,I2046+1,1)</f>
        <v>#REF!</v>
      </c>
      <c r="J2047" s="912" t="s">
        <v>22104</v>
      </c>
      <c r="K2047" s="121" t="s">
        <v>2138</v>
      </c>
      <c r="L2047" s="104" t="s">
        <v>6477</v>
      </c>
      <c r="M2047" s="104" t="s">
        <v>2139</v>
      </c>
      <c r="N2047" s="120">
        <v>38554</v>
      </c>
      <c r="O2047" s="112">
        <v>6000000</v>
      </c>
      <c r="P2047" s="105" t="s">
        <v>6222</v>
      </c>
      <c r="Q2047" s="120" t="s">
        <v>6222</v>
      </c>
      <c r="R2047" s="890">
        <v>0</v>
      </c>
      <c r="S2047" s="151" t="s">
        <v>7154</v>
      </c>
      <c r="T2047" s="109">
        <v>39055</v>
      </c>
      <c r="U2047" s="112">
        <v>4500000</v>
      </c>
      <c r="V2047" s="109" t="s">
        <v>6222</v>
      </c>
      <c r="W2047" s="141">
        <v>0</v>
      </c>
      <c r="X2047" s="141">
        <v>0</v>
      </c>
      <c r="Y2047" s="141">
        <v>0</v>
      </c>
      <c r="Z2047" s="141">
        <v>0</v>
      </c>
      <c r="AA2047" s="112">
        <v>4125000</v>
      </c>
      <c r="AB2047" s="112"/>
      <c r="AC2047" s="132"/>
      <c r="AD2047" s="141"/>
      <c r="AE2047" s="106">
        <v>0</v>
      </c>
      <c r="AF2047" s="106">
        <v>0</v>
      </c>
      <c r="AG2047" s="106">
        <v>0</v>
      </c>
      <c r="AH2047" s="112"/>
      <c r="AI2047" s="112"/>
      <c r="AJ2047" s="112"/>
      <c r="AK2047" s="112"/>
      <c r="AL2047" s="112"/>
      <c r="AM2047" s="112"/>
      <c r="AN2047" s="114">
        <f t="shared" si="62"/>
        <v>4125000</v>
      </c>
      <c r="AO2047" s="114">
        <f t="shared" si="63"/>
        <v>375000</v>
      </c>
      <c r="AP2047" s="114"/>
      <c r="AQ2047" s="114"/>
      <c r="AR2047" s="114"/>
      <c r="AS2047" s="114"/>
      <c r="AT2047" s="190"/>
    </row>
    <row r="2048" spans="1:46" s="190" customFormat="1" ht="15" customHeight="1" x14ac:dyDescent="0.2">
      <c r="A2048" s="104"/>
      <c r="B2048" s="104">
        <f>VLOOKUP(BJB!$F$9:$F$5599,Ctrl!$B$4:$C$399,2,0)</f>
        <v>41</v>
      </c>
      <c r="C2048" s="104">
        <f>VLOOKUP(BJB!$G$9:$G$5599,Ctrl!$E$4:$F$399,2,0)</f>
        <v>0</v>
      </c>
      <c r="D2048" s="219">
        <v>1</v>
      </c>
      <c r="E2048" s="104" t="str">
        <f>VLOOKUP(BJB!$F$9:$F$5599,Ctrl!$B$4:$D$399,3,0)</f>
        <v>IV</v>
      </c>
      <c r="F2048" s="139" t="s">
        <v>10560</v>
      </c>
      <c r="G2048" s="139" t="s">
        <v>7681</v>
      </c>
      <c r="H2048" s="125"/>
      <c r="I2048" s="220" t="e">
        <f>IF(G2047=BJB!#REF!,I2047+1,1)</f>
        <v>#REF!</v>
      </c>
      <c r="J2048" s="912" t="s">
        <v>22105</v>
      </c>
      <c r="K2048" s="121" t="s">
        <v>2140</v>
      </c>
      <c r="L2048" s="104" t="s">
        <v>6477</v>
      </c>
      <c r="M2048" s="104" t="s">
        <v>2141</v>
      </c>
      <c r="N2048" s="120">
        <v>38554</v>
      </c>
      <c r="O2048" s="112">
        <v>6000000</v>
      </c>
      <c r="P2048" s="105" t="s">
        <v>6222</v>
      </c>
      <c r="Q2048" s="120" t="s">
        <v>6222</v>
      </c>
      <c r="R2048" s="890">
        <v>0</v>
      </c>
      <c r="S2048" s="151" t="s">
        <v>7154</v>
      </c>
      <c r="T2048" s="109">
        <v>39055</v>
      </c>
      <c r="U2048" s="112">
        <v>4500000</v>
      </c>
      <c r="V2048" s="109" t="s">
        <v>6222</v>
      </c>
      <c r="W2048" s="141">
        <v>0</v>
      </c>
      <c r="X2048" s="141">
        <v>0</v>
      </c>
      <c r="Y2048" s="141">
        <v>0</v>
      </c>
      <c r="Z2048" s="141">
        <v>0</v>
      </c>
      <c r="AA2048" s="112">
        <v>0</v>
      </c>
      <c r="AB2048" s="112"/>
      <c r="AC2048" s="112"/>
      <c r="AD2048" s="141"/>
      <c r="AE2048" s="106">
        <v>0</v>
      </c>
      <c r="AF2048" s="106">
        <v>0</v>
      </c>
      <c r="AG2048" s="106">
        <v>0</v>
      </c>
      <c r="AH2048" s="112"/>
      <c r="AI2048" s="112"/>
      <c r="AJ2048" s="112"/>
      <c r="AK2048" s="112"/>
      <c r="AL2048" s="112"/>
      <c r="AM2048" s="112"/>
      <c r="AN2048" s="114">
        <f t="shared" si="62"/>
        <v>0</v>
      </c>
      <c r="AO2048" s="114">
        <f t="shared" si="63"/>
        <v>4500000</v>
      </c>
      <c r="AP2048" s="114"/>
      <c r="AQ2048" s="114"/>
      <c r="AR2048" s="114"/>
      <c r="AS2048" s="114"/>
    </row>
    <row r="2049" spans="1:46" s="190" customFormat="1" ht="15" customHeight="1" x14ac:dyDescent="0.2">
      <c r="A2049" s="104"/>
      <c r="B2049" s="104">
        <f>VLOOKUP(BJB!$F$9:$F$5599,Ctrl!$B$4:$C$399,2,0)</f>
        <v>41</v>
      </c>
      <c r="C2049" s="104">
        <f>VLOOKUP(BJB!$G$9:$G$5599,Ctrl!$E$4:$F$399,2,0)</f>
        <v>0</v>
      </c>
      <c r="D2049" s="219">
        <v>1</v>
      </c>
      <c r="E2049" s="104" t="str">
        <f>VLOOKUP(BJB!$F$9:$F$5599,Ctrl!$B$4:$D$399,3,0)</f>
        <v>IV</v>
      </c>
      <c r="F2049" s="139" t="s">
        <v>10560</v>
      </c>
      <c r="G2049" s="139" t="s">
        <v>7681</v>
      </c>
      <c r="H2049" s="125"/>
      <c r="I2049" s="220" t="e">
        <f>IF(G2048=BJB!#REF!,I2048+1,1)</f>
        <v>#REF!</v>
      </c>
      <c r="J2049" s="912" t="s">
        <v>22106</v>
      </c>
      <c r="K2049" s="121" t="s">
        <v>2142</v>
      </c>
      <c r="L2049" s="104" t="s">
        <v>6477</v>
      </c>
      <c r="M2049" s="104" t="s">
        <v>2143</v>
      </c>
      <c r="N2049" s="120">
        <v>38554</v>
      </c>
      <c r="O2049" s="112">
        <v>6000000</v>
      </c>
      <c r="P2049" s="105" t="s">
        <v>6222</v>
      </c>
      <c r="Q2049" s="120" t="s">
        <v>6222</v>
      </c>
      <c r="R2049" s="890">
        <v>0</v>
      </c>
      <c r="S2049" s="151" t="s">
        <v>7154</v>
      </c>
      <c r="T2049" s="109">
        <v>39055</v>
      </c>
      <c r="U2049" s="112">
        <v>4500000</v>
      </c>
      <c r="V2049" s="109" t="s">
        <v>6222</v>
      </c>
      <c r="W2049" s="141">
        <v>0</v>
      </c>
      <c r="X2049" s="141">
        <v>0</v>
      </c>
      <c r="Y2049" s="141">
        <v>0</v>
      </c>
      <c r="Z2049" s="141">
        <v>0</v>
      </c>
      <c r="AA2049" s="112">
        <v>4500000</v>
      </c>
      <c r="AB2049" s="112"/>
      <c r="AC2049" s="112"/>
      <c r="AD2049" s="141"/>
      <c r="AE2049" s="106">
        <v>0</v>
      </c>
      <c r="AF2049" s="106">
        <v>0</v>
      </c>
      <c r="AG2049" s="106">
        <v>0</v>
      </c>
      <c r="AH2049" s="112"/>
      <c r="AI2049" s="112"/>
      <c r="AJ2049" s="112"/>
      <c r="AK2049" s="112"/>
      <c r="AL2049" s="112"/>
      <c r="AM2049" s="112"/>
      <c r="AN2049" s="114">
        <f t="shared" si="62"/>
        <v>4500000</v>
      </c>
      <c r="AO2049" s="114">
        <f t="shared" si="63"/>
        <v>0</v>
      </c>
      <c r="AP2049" s="114"/>
      <c r="AQ2049" s="114"/>
      <c r="AR2049" s="114"/>
      <c r="AS2049" s="114"/>
    </row>
    <row r="2050" spans="1:46" s="190" customFormat="1" ht="15" customHeight="1" x14ac:dyDescent="0.2">
      <c r="A2050" s="104"/>
      <c r="B2050" s="104">
        <f>VLOOKUP(BJB!$F$9:$F$5599,Ctrl!$B$4:$C$399,2,0)</f>
        <v>41</v>
      </c>
      <c r="C2050" s="104">
        <f>VLOOKUP(BJB!$G$9:$G$5599,Ctrl!$E$4:$F$399,2,0)</f>
        <v>0</v>
      </c>
      <c r="D2050" s="219">
        <v>1</v>
      </c>
      <c r="E2050" s="104" t="str">
        <f>VLOOKUP(BJB!$F$9:$F$5599,Ctrl!$B$4:$D$399,3,0)</f>
        <v>IV</v>
      </c>
      <c r="F2050" s="139" t="s">
        <v>10560</v>
      </c>
      <c r="G2050" s="139" t="s">
        <v>7681</v>
      </c>
      <c r="H2050" s="125"/>
      <c r="I2050" s="220" t="e">
        <f>IF(G2049=BJB!#REF!,I2049+1,1)</f>
        <v>#REF!</v>
      </c>
      <c r="J2050" s="912" t="s">
        <v>22107</v>
      </c>
      <c r="K2050" s="121" t="s">
        <v>2144</v>
      </c>
      <c r="L2050" s="104" t="s">
        <v>6477</v>
      </c>
      <c r="M2050" s="104" t="s">
        <v>2145</v>
      </c>
      <c r="N2050" s="120">
        <v>38554</v>
      </c>
      <c r="O2050" s="112">
        <v>6000000</v>
      </c>
      <c r="P2050" s="105" t="s">
        <v>6222</v>
      </c>
      <c r="Q2050" s="120" t="s">
        <v>6222</v>
      </c>
      <c r="R2050" s="890">
        <v>0</v>
      </c>
      <c r="S2050" s="151" t="s">
        <v>7154</v>
      </c>
      <c r="T2050" s="109">
        <v>39055</v>
      </c>
      <c r="U2050" s="112">
        <v>4368024</v>
      </c>
      <c r="V2050" s="109" t="s">
        <v>6222</v>
      </c>
      <c r="W2050" s="141">
        <v>0</v>
      </c>
      <c r="X2050" s="141">
        <v>0</v>
      </c>
      <c r="Y2050" s="141">
        <v>0</v>
      </c>
      <c r="Z2050" s="141">
        <v>0</v>
      </c>
      <c r="AA2050" s="112">
        <v>4368024</v>
      </c>
      <c r="AB2050" s="112"/>
      <c r="AC2050" s="112"/>
      <c r="AD2050" s="141"/>
      <c r="AE2050" s="106">
        <v>0</v>
      </c>
      <c r="AF2050" s="106">
        <v>0</v>
      </c>
      <c r="AG2050" s="106">
        <v>0</v>
      </c>
      <c r="AH2050" s="112"/>
      <c r="AI2050" s="112"/>
      <c r="AJ2050" s="112"/>
      <c r="AK2050" s="112"/>
      <c r="AL2050" s="112"/>
      <c r="AM2050" s="112"/>
      <c r="AN2050" s="114">
        <f t="shared" si="62"/>
        <v>4368024</v>
      </c>
      <c r="AO2050" s="114">
        <f t="shared" si="63"/>
        <v>0</v>
      </c>
      <c r="AP2050" s="114"/>
      <c r="AQ2050" s="114"/>
      <c r="AR2050" s="114"/>
      <c r="AS2050" s="114"/>
    </row>
    <row r="2051" spans="1:46" s="191" customFormat="1" ht="15" customHeight="1" x14ac:dyDescent="0.2">
      <c r="A2051" s="104"/>
      <c r="B2051" s="104">
        <f>VLOOKUP(BJB!$F$9:$F$5599,Ctrl!$B$4:$C$399,2,0)</f>
        <v>41</v>
      </c>
      <c r="C2051" s="104">
        <f>VLOOKUP(BJB!$G$9:$G$5599,Ctrl!$E$4:$F$399,2,0)</f>
        <v>0</v>
      </c>
      <c r="D2051" s="219">
        <v>1</v>
      </c>
      <c r="E2051" s="104" t="str">
        <f>VLOOKUP(BJB!$F$9:$F$5599,Ctrl!$B$4:$D$399,3,0)</f>
        <v>IV</v>
      </c>
      <c r="F2051" s="139" t="s">
        <v>10560</v>
      </c>
      <c r="G2051" s="139" t="s">
        <v>7681</v>
      </c>
      <c r="H2051" s="125"/>
      <c r="I2051" s="220" t="e">
        <f>IF(G2050=BJB!#REF!,I2050+1,1)</f>
        <v>#REF!</v>
      </c>
      <c r="J2051" s="912" t="s">
        <v>22108</v>
      </c>
      <c r="K2051" s="121" t="s">
        <v>2146</v>
      </c>
      <c r="L2051" s="104" t="s">
        <v>6477</v>
      </c>
      <c r="M2051" s="104" t="s">
        <v>2147</v>
      </c>
      <c r="N2051" s="120">
        <v>38554</v>
      </c>
      <c r="O2051" s="112">
        <v>6000000</v>
      </c>
      <c r="P2051" s="105" t="s">
        <v>6222</v>
      </c>
      <c r="Q2051" s="120" t="s">
        <v>6222</v>
      </c>
      <c r="R2051" s="890">
        <v>0</v>
      </c>
      <c r="S2051" s="151" t="s">
        <v>7154</v>
      </c>
      <c r="T2051" s="109">
        <v>39055</v>
      </c>
      <c r="U2051" s="112">
        <v>4500000</v>
      </c>
      <c r="V2051" s="109" t="s">
        <v>6222</v>
      </c>
      <c r="W2051" s="141">
        <v>0</v>
      </c>
      <c r="X2051" s="141">
        <v>0</v>
      </c>
      <c r="Y2051" s="141">
        <v>0</v>
      </c>
      <c r="Z2051" s="141">
        <v>0</v>
      </c>
      <c r="AA2051" s="112">
        <v>0</v>
      </c>
      <c r="AB2051" s="112"/>
      <c r="AC2051" s="112"/>
      <c r="AD2051" s="141"/>
      <c r="AE2051" s="106">
        <v>0</v>
      </c>
      <c r="AF2051" s="106">
        <v>0</v>
      </c>
      <c r="AG2051" s="106">
        <v>0</v>
      </c>
      <c r="AH2051" s="112"/>
      <c r="AI2051" s="112"/>
      <c r="AJ2051" s="112"/>
      <c r="AK2051" s="112"/>
      <c r="AL2051" s="112"/>
      <c r="AM2051" s="112"/>
      <c r="AN2051" s="114">
        <f t="shared" si="62"/>
        <v>0</v>
      </c>
      <c r="AO2051" s="114">
        <f t="shared" si="63"/>
        <v>4500000</v>
      </c>
      <c r="AP2051" s="114"/>
      <c r="AQ2051" s="114"/>
      <c r="AR2051" s="114"/>
      <c r="AS2051" s="114"/>
      <c r="AT2051" s="190"/>
    </row>
    <row r="2052" spans="1:46" s="190" customFormat="1" ht="15" customHeight="1" x14ac:dyDescent="0.2">
      <c r="A2052" s="104"/>
      <c r="B2052" s="104">
        <f>VLOOKUP(BJB!$F$9:$F$5599,Ctrl!$B$4:$C$399,2,0)</f>
        <v>41</v>
      </c>
      <c r="C2052" s="104">
        <f>VLOOKUP(BJB!$G$9:$G$5599,Ctrl!$E$4:$F$399,2,0)</f>
        <v>0</v>
      </c>
      <c r="D2052" s="219">
        <v>1</v>
      </c>
      <c r="E2052" s="104" t="str">
        <f>VLOOKUP(BJB!$F$9:$F$5599,Ctrl!$B$4:$D$399,3,0)</f>
        <v>IV</v>
      </c>
      <c r="F2052" s="139" t="s">
        <v>10560</v>
      </c>
      <c r="G2052" s="139" t="s">
        <v>7681</v>
      </c>
      <c r="H2052" s="125"/>
      <c r="I2052" s="220" t="e">
        <f>IF(G2051=BJB!#REF!,I2051+1,1)</f>
        <v>#REF!</v>
      </c>
      <c r="J2052" s="912" t="s">
        <v>22109</v>
      </c>
      <c r="K2052" s="121" t="s">
        <v>2142</v>
      </c>
      <c r="L2052" s="104" t="s">
        <v>6477</v>
      </c>
      <c r="M2052" s="104" t="s">
        <v>2148</v>
      </c>
      <c r="N2052" s="120">
        <v>38554</v>
      </c>
      <c r="O2052" s="112">
        <v>6000000</v>
      </c>
      <c r="P2052" s="105" t="s">
        <v>6222</v>
      </c>
      <c r="Q2052" s="120" t="s">
        <v>6222</v>
      </c>
      <c r="R2052" s="890">
        <v>0</v>
      </c>
      <c r="S2052" s="151" t="s">
        <v>7154</v>
      </c>
      <c r="T2052" s="109">
        <v>39055</v>
      </c>
      <c r="U2052" s="112">
        <v>4500000</v>
      </c>
      <c r="V2052" s="109" t="s">
        <v>6222</v>
      </c>
      <c r="W2052" s="141">
        <v>0</v>
      </c>
      <c r="X2052" s="141">
        <v>0</v>
      </c>
      <c r="Y2052" s="141">
        <v>0</v>
      </c>
      <c r="Z2052" s="141">
        <v>0</v>
      </c>
      <c r="AA2052" s="112">
        <v>975000</v>
      </c>
      <c r="AB2052" s="112"/>
      <c r="AC2052" s="112"/>
      <c r="AD2052" s="141"/>
      <c r="AE2052" s="106">
        <v>0</v>
      </c>
      <c r="AF2052" s="106">
        <v>0</v>
      </c>
      <c r="AG2052" s="106">
        <v>0</v>
      </c>
      <c r="AH2052" s="112"/>
      <c r="AI2052" s="112"/>
      <c r="AJ2052" s="112"/>
      <c r="AK2052" s="112"/>
      <c r="AL2052" s="112"/>
      <c r="AM2052" s="112"/>
      <c r="AN2052" s="114">
        <f t="shared" si="62"/>
        <v>975000</v>
      </c>
      <c r="AO2052" s="114">
        <f t="shared" si="63"/>
        <v>3525000</v>
      </c>
      <c r="AP2052" s="114"/>
      <c r="AQ2052" s="114"/>
      <c r="AR2052" s="114"/>
      <c r="AS2052" s="114"/>
    </row>
    <row r="2053" spans="1:46" s="190" customFormat="1" ht="15" customHeight="1" x14ac:dyDescent="0.2">
      <c r="A2053" s="104"/>
      <c r="B2053" s="104">
        <f>VLOOKUP(BJB!$F$9:$F$5599,Ctrl!$B$4:$C$399,2,0)</f>
        <v>41</v>
      </c>
      <c r="C2053" s="104">
        <f>VLOOKUP(BJB!$G$9:$G$5599,Ctrl!$E$4:$F$399,2,0)</f>
        <v>0</v>
      </c>
      <c r="D2053" s="219">
        <v>1</v>
      </c>
      <c r="E2053" s="104" t="str">
        <f>VLOOKUP(BJB!$F$9:$F$5599,Ctrl!$B$4:$D$399,3,0)</f>
        <v>IV</v>
      </c>
      <c r="F2053" s="139" t="s">
        <v>10560</v>
      </c>
      <c r="G2053" s="139" t="s">
        <v>7681</v>
      </c>
      <c r="H2053" s="125"/>
      <c r="I2053" s="220" t="e">
        <f>IF(G2052=BJB!#REF!,I2052+1,1)</f>
        <v>#REF!</v>
      </c>
      <c r="J2053" s="912" t="s">
        <v>22110</v>
      </c>
      <c r="K2053" s="121" t="s">
        <v>2149</v>
      </c>
      <c r="L2053" s="104" t="s">
        <v>6477</v>
      </c>
      <c r="M2053" s="104" t="s">
        <v>2150</v>
      </c>
      <c r="N2053" s="120">
        <v>38554</v>
      </c>
      <c r="O2053" s="112">
        <v>6000000</v>
      </c>
      <c r="P2053" s="105" t="s">
        <v>6222</v>
      </c>
      <c r="Q2053" s="120" t="s">
        <v>6222</v>
      </c>
      <c r="R2053" s="890">
        <v>0</v>
      </c>
      <c r="S2053" s="151" t="s">
        <v>7154</v>
      </c>
      <c r="T2053" s="109">
        <v>39055</v>
      </c>
      <c r="U2053" s="112">
        <v>4500000</v>
      </c>
      <c r="V2053" s="109" t="s">
        <v>6222</v>
      </c>
      <c r="W2053" s="141">
        <v>0</v>
      </c>
      <c r="X2053" s="141">
        <v>0</v>
      </c>
      <c r="Y2053" s="141">
        <v>0</v>
      </c>
      <c r="Z2053" s="141">
        <v>0</v>
      </c>
      <c r="AA2053" s="112">
        <v>0</v>
      </c>
      <c r="AB2053" s="112"/>
      <c r="AC2053" s="112"/>
      <c r="AD2053" s="141"/>
      <c r="AE2053" s="106">
        <v>0</v>
      </c>
      <c r="AF2053" s="106">
        <v>0</v>
      </c>
      <c r="AG2053" s="106">
        <v>0</v>
      </c>
      <c r="AH2053" s="112"/>
      <c r="AI2053" s="112"/>
      <c r="AJ2053" s="112"/>
      <c r="AK2053" s="112"/>
      <c r="AL2053" s="112"/>
      <c r="AM2053" s="112"/>
      <c r="AN2053" s="114">
        <f t="shared" si="62"/>
        <v>0</v>
      </c>
      <c r="AO2053" s="114">
        <f t="shared" si="63"/>
        <v>4500000</v>
      </c>
      <c r="AP2053" s="114"/>
      <c r="AQ2053" s="114"/>
      <c r="AR2053" s="114"/>
      <c r="AS2053" s="114"/>
    </row>
    <row r="2054" spans="1:46" s="190" customFormat="1" ht="15" customHeight="1" x14ac:dyDescent="0.2">
      <c r="A2054" s="104"/>
      <c r="B2054" s="104">
        <f>VLOOKUP(BJB!$F$9:$F$5599,Ctrl!$B$4:$C$399,2,0)</f>
        <v>41</v>
      </c>
      <c r="C2054" s="104">
        <f>VLOOKUP(BJB!$G$9:$G$5599,Ctrl!$E$4:$F$399,2,0)</f>
        <v>0</v>
      </c>
      <c r="D2054" s="219">
        <v>1</v>
      </c>
      <c r="E2054" s="104" t="str">
        <f>VLOOKUP(BJB!$F$9:$F$5599,Ctrl!$B$4:$D$399,3,0)</f>
        <v>IV</v>
      </c>
      <c r="F2054" s="139" t="s">
        <v>10560</v>
      </c>
      <c r="G2054" s="139" t="s">
        <v>7681</v>
      </c>
      <c r="H2054" s="125"/>
      <c r="I2054" s="220" t="e">
        <f>IF(G2053=BJB!#REF!,I2053+1,1)</f>
        <v>#REF!</v>
      </c>
      <c r="J2054" s="912" t="s">
        <v>22111</v>
      </c>
      <c r="K2054" s="121" t="s">
        <v>806</v>
      </c>
      <c r="L2054" s="104" t="s">
        <v>6477</v>
      </c>
      <c r="M2054" s="104" t="s">
        <v>2151</v>
      </c>
      <c r="N2054" s="120">
        <v>38554</v>
      </c>
      <c r="O2054" s="112">
        <v>6000000</v>
      </c>
      <c r="P2054" s="105" t="s">
        <v>6222</v>
      </c>
      <c r="Q2054" s="120" t="s">
        <v>6222</v>
      </c>
      <c r="R2054" s="890">
        <v>0</v>
      </c>
      <c r="S2054" s="151" t="s">
        <v>7154</v>
      </c>
      <c r="T2054" s="109">
        <v>39055</v>
      </c>
      <c r="U2054" s="112">
        <v>4500000</v>
      </c>
      <c r="V2054" s="109" t="s">
        <v>6222</v>
      </c>
      <c r="W2054" s="141">
        <v>0</v>
      </c>
      <c r="X2054" s="141">
        <v>0</v>
      </c>
      <c r="Y2054" s="141">
        <v>0</v>
      </c>
      <c r="Z2054" s="141">
        <v>0</v>
      </c>
      <c r="AA2054" s="112">
        <v>0</v>
      </c>
      <c r="AB2054" s="112"/>
      <c r="AC2054" s="112"/>
      <c r="AD2054" s="141"/>
      <c r="AE2054" s="106">
        <v>0</v>
      </c>
      <c r="AF2054" s="106">
        <v>0</v>
      </c>
      <c r="AG2054" s="106">
        <v>0</v>
      </c>
      <c r="AH2054" s="112"/>
      <c r="AI2054" s="112"/>
      <c r="AJ2054" s="112"/>
      <c r="AK2054" s="112"/>
      <c r="AL2054" s="112"/>
      <c r="AM2054" s="112"/>
      <c r="AN2054" s="114">
        <f t="shared" si="62"/>
        <v>0</v>
      </c>
      <c r="AO2054" s="114">
        <f t="shared" si="63"/>
        <v>4500000</v>
      </c>
      <c r="AP2054" s="114"/>
      <c r="AQ2054" s="114"/>
      <c r="AR2054" s="114"/>
      <c r="AS2054" s="114"/>
    </row>
    <row r="2055" spans="1:46" s="190" customFormat="1" ht="15" customHeight="1" x14ac:dyDescent="0.2">
      <c r="A2055" s="104"/>
      <c r="B2055" s="104">
        <f>VLOOKUP(BJB!$F$9:$F$5599,Ctrl!$B$4:$C$399,2,0)</f>
        <v>41</v>
      </c>
      <c r="C2055" s="104">
        <f>VLOOKUP(BJB!$G$9:$G$5599,Ctrl!$E$4:$F$399,2,0)</f>
        <v>0</v>
      </c>
      <c r="D2055" s="219">
        <v>1</v>
      </c>
      <c r="E2055" s="104" t="str">
        <f>VLOOKUP(BJB!$F$9:$F$5599,Ctrl!$B$4:$D$399,3,0)</f>
        <v>IV</v>
      </c>
      <c r="F2055" s="139" t="s">
        <v>10560</v>
      </c>
      <c r="G2055" s="139" t="s">
        <v>7681</v>
      </c>
      <c r="H2055" s="125"/>
      <c r="I2055" s="220" t="e">
        <f>IF(G2054=BJB!#REF!,I2054+1,1)</f>
        <v>#REF!</v>
      </c>
      <c r="J2055" s="912" t="s">
        <v>22112</v>
      </c>
      <c r="K2055" s="121" t="s">
        <v>2152</v>
      </c>
      <c r="L2055" s="104" t="s">
        <v>6477</v>
      </c>
      <c r="M2055" s="104" t="s">
        <v>2153</v>
      </c>
      <c r="N2055" s="120">
        <v>38554</v>
      </c>
      <c r="O2055" s="112">
        <v>6000000</v>
      </c>
      <c r="P2055" s="105" t="s">
        <v>6222</v>
      </c>
      <c r="Q2055" s="120" t="s">
        <v>6222</v>
      </c>
      <c r="R2055" s="890">
        <v>0</v>
      </c>
      <c r="S2055" s="151" t="s">
        <v>7154</v>
      </c>
      <c r="T2055" s="109">
        <v>39055</v>
      </c>
      <c r="U2055" s="112">
        <v>4500000</v>
      </c>
      <c r="V2055" s="109" t="s">
        <v>6222</v>
      </c>
      <c r="W2055" s="141">
        <v>0</v>
      </c>
      <c r="X2055" s="141">
        <v>0</v>
      </c>
      <c r="Y2055" s="141">
        <v>0</v>
      </c>
      <c r="Z2055" s="141">
        <v>0</v>
      </c>
      <c r="AA2055" s="112">
        <v>0</v>
      </c>
      <c r="AB2055" s="112"/>
      <c r="AC2055" s="112"/>
      <c r="AD2055" s="141"/>
      <c r="AE2055" s="106">
        <v>0</v>
      </c>
      <c r="AF2055" s="106">
        <v>0</v>
      </c>
      <c r="AG2055" s="106">
        <v>0</v>
      </c>
      <c r="AH2055" s="112"/>
      <c r="AI2055" s="112"/>
      <c r="AJ2055" s="112"/>
      <c r="AK2055" s="112"/>
      <c r="AL2055" s="112"/>
      <c r="AM2055" s="112"/>
      <c r="AN2055" s="114">
        <f t="shared" si="62"/>
        <v>0</v>
      </c>
      <c r="AO2055" s="114">
        <f t="shared" si="63"/>
        <v>4500000</v>
      </c>
      <c r="AP2055" s="114"/>
      <c r="AQ2055" s="114"/>
      <c r="AR2055" s="114"/>
      <c r="AS2055" s="114"/>
      <c r="AT2055" s="191"/>
    </row>
    <row r="2056" spans="1:46" s="190" customFormat="1" ht="15" customHeight="1" x14ac:dyDescent="0.2">
      <c r="A2056" s="104"/>
      <c r="B2056" s="104">
        <f>VLOOKUP(BJB!$F$9:$F$5599,Ctrl!$B$4:$C$399,2,0)</f>
        <v>41</v>
      </c>
      <c r="C2056" s="104">
        <f>VLOOKUP(BJB!$G$9:$G$5599,Ctrl!$E$4:$F$399,2,0)</f>
        <v>0</v>
      </c>
      <c r="D2056" s="219">
        <v>1</v>
      </c>
      <c r="E2056" s="104" t="str">
        <f>VLOOKUP(BJB!$F$9:$F$5599,Ctrl!$B$4:$D$399,3,0)</f>
        <v>IV</v>
      </c>
      <c r="F2056" s="139" t="s">
        <v>10560</v>
      </c>
      <c r="G2056" s="139" t="s">
        <v>7681</v>
      </c>
      <c r="H2056" s="125"/>
      <c r="I2056" s="220" t="e">
        <f>IF(G2055=BJB!#REF!,I2055+1,1)</f>
        <v>#REF!</v>
      </c>
      <c r="J2056" s="912" t="s">
        <v>22113</v>
      </c>
      <c r="K2056" s="121" t="s">
        <v>123</v>
      </c>
      <c r="L2056" s="104" t="s">
        <v>6477</v>
      </c>
      <c r="M2056" s="104" t="s">
        <v>2154</v>
      </c>
      <c r="N2056" s="120">
        <v>38554</v>
      </c>
      <c r="O2056" s="112">
        <v>6000000</v>
      </c>
      <c r="P2056" s="105" t="s">
        <v>6222</v>
      </c>
      <c r="Q2056" s="120" t="s">
        <v>6222</v>
      </c>
      <c r="R2056" s="890">
        <v>0</v>
      </c>
      <c r="S2056" s="151" t="s">
        <v>7154</v>
      </c>
      <c r="T2056" s="109">
        <v>39055</v>
      </c>
      <c r="U2056" s="112">
        <v>4500000</v>
      </c>
      <c r="V2056" s="109" t="s">
        <v>6222</v>
      </c>
      <c r="W2056" s="141">
        <v>0</v>
      </c>
      <c r="X2056" s="141">
        <v>0</v>
      </c>
      <c r="Y2056" s="141">
        <v>0</v>
      </c>
      <c r="Z2056" s="141">
        <v>0</v>
      </c>
      <c r="AA2056" s="112">
        <v>0</v>
      </c>
      <c r="AB2056" s="112"/>
      <c r="AC2056" s="112"/>
      <c r="AD2056" s="141"/>
      <c r="AE2056" s="106">
        <v>0</v>
      </c>
      <c r="AF2056" s="106">
        <v>0</v>
      </c>
      <c r="AG2056" s="106">
        <v>0</v>
      </c>
      <c r="AH2056" s="112"/>
      <c r="AI2056" s="112"/>
      <c r="AJ2056" s="112"/>
      <c r="AK2056" s="112"/>
      <c r="AL2056" s="112"/>
      <c r="AM2056" s="112"/>
      <c r="AN2056" s="114">
        <f t="shared" si="62"/>
        <v>0</v>
      </c>
      <c r="AO2056" s="114">
        <f t="shared" si="63"/>
        <v>4500000</v>
      </c>
      <c r="AP2056" s="114"/>
      <c r="AQ2056" s="114"/>
      <c r="AR2056" s="114"/>
      <c r="AS2056" s="114"/>
    </row>
    <row r="2057" spans="1:46" s="190" customFormat="1" ht="15" customHeight="1" x14ac:dyDescent="0.2">
      <c r="A2057" s="104"/>
      <c r="B2057" s="104">
        <f>VLOOKUP(BJB!$F$9:$F$5599,Ctrl!$B$4:$C$399,2,0)</f>
        <v>41</v>
      </c>
      <c r="C2057" s="104">
        <f>VLOOKUP(BJB!$G$9:$G$5599,Ctrl!$E$4:$F$399,2,0)</f>
        <v>0</v>
      </c>
      <c r="D2057" s="219">
        <v>1</v>
      </c>
      <c r="E2057" s="104" t="str">
        <f>VLOOKUP(BJB!$F$9:$F$5599,Ctrl!$B$4:$D$399,3,0)</f>
        <v>IV</v>
      </c>
      <c r="F2057" s="139" t="s">
        <v>10560</v>
      </c>
      <c r="G2057" s="139" t="s">
        <v>7681</v>
      </c>
      <c r="H2057" s="125"/>
      <c r="I2057" s="220" t="e">
        <f>IF(G2056=BJB!#REF!,I2056+1,1)</f>
        <v>#REF!</v>
      </c>
      <c r="J2057" s="912" t="s">
        <v>22114</v>
      </c>
      <c r="K2057" s="121" t="s">
        <v>2155</v>
      </c>
      <c r="L2057" s="104" t="s">
        <v>6477</v>
      </c>
      <c r="M2057" s="104" t="s">
        <v>2156</v>
      </c>
      <c r="N2057" s="120">
        <v>38554</v>
      </c>
      <c r="O2057" s="112">
        <v>6000000</v>
      </c>
      <c r="P2057" s="105" t="s">
        <v>6222</v>
      </c>
      <c r="Q2057" s="120" t="s">
        <v>6222</v>
      </c>
      <c r="R2057" s="890">
        <v>0</v>
      </c>
      <c r="S2057" s="151" t="s">
        <v>7154</v>
      </c>
      <c r="T2057" s="109">
        <v>39055</v>
      </c>
      <c r="U2057" s="112">
        <v>4500000</v>
      </c>
      <c r="V2057" s="109" t="s">
        <v>6222</v>
      </c>
      <c r="W2057" s="141">
        <v>0</v>
      </c>
      <c r="X2057" s="141">
        <v>0</v>
      </c>
      <c r="Y2057" s="141">
        <v>0</v>
      </c>
      <c r="Z2057" s="141">
        <v>0</v>
      </c>
      <c r="AA2057" s="112">
        <v>375000</v>
      </c>
      <c r="AB2057" s="112"/>
      <c r="AC2057" s="112"/>
      <c r="AD2057" s="141"/>
      <c r="AE2057" s="106">
        <v>0</v>
      </c>
      <c r="AF2057" s="106">
        <v>0</v>
      </c>
      <c r="AG2057" s="106">
        <v>0</v>
      </c>
      <c r="AH2057" s="112"/>
      <c r="AI2057" s="112"/>
      <c r="AJ2057" s="112"/>
      <c r="AK2057" s="112"/>
      <c r="AL2057" s="112"/>
      <c r="AM2057" s="112"/>
      <c r="AN2057" s="114">
        <f t="shared" ref="AN2057:AN2120" si="64">SUM(AA2057:AM2057)</f>
        <v>375000</v>
      </c>
      <c r="AO2057" s="114">
        <f t="shared" ref="AO2057:AO2120" si="65">IF((U2057-AN2057)&lt;0,ABS(0),(U2057-AN2057))</f>
        <v>4125000</v>
      </c>
      <c r="AP2057" s="114"/>
      <c r="AQ2057" s="114"/>
      <c r="AR2057" s="114"/>
      <c r="AS2057" s="114"/>
      <c r="AT2057" s="191"/>
    </row>
    <row r="2058" spans="1:46" s="190" customFormat="1" ht="15" customHeight="1" x14ac:dyDescent="0.2">
      <c r="A2058" s="104"/>
      <c r="B2058" s="104">
        <f>VLOOKUP(BJB!$F$9:$F$5599,Ctrl!$B$4:$C$399,2,0)</f>
        <v>41</v>
      </c>
      <c r="C2058" s="104">
        <f>VLOOKUP(BJB!$G$9:$G$5599,Ctrl!$E$4:$F$399,2,0)</f>
        <v>0</v>
      </c>
      <c r="D2058" s="219">
        <v>1</v>
      </c>
      <c r="E2058" s="104" t="str">
        <f>VLOOKUP(BJB!$F$9:$F$5599,Ctrl!$B$4:$D$399,3,0)</f>
        <v>IV</v>
      </c>
      <c r="F2058" s="139" t="s">
        <v>10560</v>
      </c>
      <c r="G2058" s="139" t="s">
        <v>7681</v>
      </c>
      <c r="H2058" s="125"/>
      <c r="I2058" s="220" t="e">
        <f>IF(G2057=BJB!#REF!,I2057+1,1)</f>
        <v>#REF!</v>
      </c>
      <c r="J2058" s="912" t="s">
        <v>22115</v>
      </c>
      <c r="K2058" s="121" t="s">
        <v>2157</v>
      </c>
      <c r="L2058" s="104" t="s">
        <v>6477</v>
      </c>
      <c r="M2058" s="104" t="s">
        <v>2158</v>
      </c>
      <c r="N2058" s="120">
        <v>38554</v>
      </c>
      <c r="O2058" s="112">
        <v>6000000</v>
      </c>
      <c r="P2058" s="105" t="s">
        <v>6222</v>
      </c>
      <c r="Q2058" s="120" t="s">
        <v>6222</v>
      </c>
      <c r="R2058" s="890">
        <v>0</v>
      </c>
      <c r="S2058" s="151" t="s">
        <v>7154</v>
      </c>
      <c r="T2058" s="109">
        <v>39055</v>
      </c>
      <c r="U2058" s="112">
        <v>4500000</v>
      </c>
      <c r="V2058" s="109" t="s">
        <v>6222</v>
      </c>
      <c r="W2058" s="141">
        <v>0</v>
      </c>
      <c r="X2058" s="141">
        <v>0</v>
      </c>
      <c r="Y2058" s="141">
        <v>0</v>
      </c>
      <c r="Z2058" s="141">
        <v>0</v>
      </c>
      <c r="AA2058" s="112">
        <v>2325000</v>
      </c>
      <c r="AB2058" s="112"/>
      <c r="AC2058" s="112"/>
      <c r="AD2058" s="141"/>
      <c r="AE2058" s="106">
        <v>0</v>
      </c>
      <c r="AF2058" s="106">
        <v>0</v>
      </c>
      <c r="AG2058" s="106">
        <v>0</v>
      </c>
      <c r="AH2058" s="112"/>
      <c r="AI2058" s="112"/>
      <c r="AJ2058" s="112"/>
      <c r="AK2058" s="112"/>
      <c r="AL2058" s="112"/>
      <c r="AM2058" s="112"/>
      <c r="AN2058" s="114">
        <f t="shared" si="64"/>
        <v>2325000</v>
      </c>
      <c r="AO2058" s="114">
        <f t="shared" si="65"/>
        <v>2175000</v>
      </c>
      <c r="AP2058" s="114"/>
      <c r="AQ2058" s="114"/>
      <c r="AR2058" s="114"/>
      <c r="AS2058" s="114"/>
    </row>
    <row r="2059" spans="1:46" s="190" customFormat="1" ht="15" customHeight="1" x14ac:dyDescent="0.2">
      <c r="A2059" s="104"/>
      <c r="B2059" s="104">
        <f>VLOOKUP(BJB!$F$9:$F$5599,Ctrl!$B$4:$C$399,2,0)</f>
        <v>41</v>
      </c>
      <c r="C2059" s="104">
        <f>VLOOKUP(BJB!$G$9:$G$5599,Ctrl!$E$4:$F$399,2,0)</f>
        <v>0</v>
      </c>
      <c r="D2059" s="219">
        <v>1</v>
      </c>
      <c r="E2059" s="104" t="str">
        <f>VLOOKUP(BJB!$F$9:$F$5599,Ctrl!$B$4:$D$399,3,0)</f>
        <v>IV</v>
      </c>
      <c r="F2059" s="139" t="s">
        <v>10560</v>
      </c>
      <c r="G2059" s="139" t="s">
        <v>7681</v>
      </c>
      <c r="H2059" s="125"/>
      <c r="I2059" s="220" t="e">
        <f>IF(G2058=BJB!#REF!,I2058+1,1)</f>
        <v>#REF!</v>
      </c>
      <c r="J2059" s="912" t="s">
        <v>22116</v>
      </c>
      <c r="K2059" s="121" t="s">
        <v>2159</v>
      </c>
      <c r="L2059" s="104" t="s">
        <v>6477</v>
      </c>
      <c r="M2059" s="104" t="s">
        <v>2160</v>
      </c>
      <c r="N2059" s="120">
        <v>38554</v>
      </c>
      <c r="O2059" s="112">
        <v>6000000</v>
      </c>
      <c r="P2059" s="105" t="s">
        <v>6222</v>
      </c>
      <c r="Q2059" s="120" t="s">
        <v>6222</v>
      </c>
      <c r="R2059" s="890">
        <v>0</v>
      </c>
      <c r="S2059" s="151" t="s">
        <v>7154</v>
      </c>
      <c r="T2059" s="109">
        <v>39055</v>
      </c>
      <c r="U2059" s="112">
        <v>4500000</v>
      </c>
      <c r="V2059" s="109" t="s">
        <v>6222</v>
      </c>
      <c r="W2059" s="141">
        <v>0</v>
      </c>
      <c r="X2059" s="141">
        <v>0</v>
      </c>
      <c r="Y2059" s="141">
        <v>0</v>
      </c>
      <c r="Z2059" s="141">
        <v>0</v>
      </c>
      <c r="AA2059" s="112">
        <v>4500000</v>
      </c>
      <c r="AB2059" s="112"/>
      <c r="AC2059" s="112"/>
      <c r="AD2059" s="141"/>
      <c r="AE2059" s="106">
        <v>0</v>
      </c>
      <c r="AF2059" s="106">
        <v>0</v>
      </c>
      <c r="AG2059" s="106">
        <v>0</v>
      </c>
      <c r="AH2059" s="112"/>
      <c r="AI2059" s="112"/>
      <c r="AJ2059" s="112"/>
      <c r="AK2059" s="112"/>
      <c r="AL2059" s="112"/>
      <c r="AM2059" s="112"/>
      <c r="AN2059" s="114">
        <f t="shared" si="64"/>
        <v>4500000</v>
      </c>
      <c r="AO2059" s="114">
        <f t="shared" si="65"/>
        <v>0</v>
      </c>
      <c r="AP2059" s="114"/>
      <c r="AQ2059" s="114"/>
      <c r="AR2059" s="114"/>
      <c r="AS2059" s="114"/>
    </row>
    <row r="2060" spans="1:46" s="190" customFormat="1" ht="15" customHeight="1" x14ac:dyDescent="0.2">
      <c r="A2060" s="104"/>
      <c r="B2060" s="104">
        <f>VLOOKUP(BJB!$F$9:$F$5599,Ctrl!$B$4:$C$399,2,0)</f>
        <v>41</v>
      </c>
      <c r="C2060" s="104">
        <f>VLOOKUP(BJB!$G$9:$G$5599,Ctrl!$E$4:$F$399,2,0)</f>
        <v>0</v>
      </c>
      <c r="D2060" s="219">
        <v>1</v>
      </c>
      <c r="E2060" s="104" t="str">
        <f>VLOOKUP(BJB!$F$9:$F$5599,Ctrl!$B$4:$D$399,3,0)</f>
        <v>IV</v>
      </c>
      <c r="F2060" s="139" t="s">
        <v>10560</v>
      </c>
      <c r="G2060" s="139" t="s">
        <v>7681</v>
      </c>
      <c r="H2060" s="125"/>
      <c r="I2060" s="220" t="e">
        <f>IF(G2059=BJB!#REF!,I2059+1,1)</f>
        <v>#REF!</v>
      </c>
      <c r="J2060" s="912" t="s">
        <v>22117</v>
      </c>
      <c r="K2060" s="121" t="s">
        <v>2161</v>
      </c>
      <c r="L2060" s="104" t="s">
        <v>6477</v>
      </c>
      <c r="M2060" s="104" t="s">
        <v>2162</v>
      </c>
      <c r="N2060" s="120">
        <v>38554</v>
      </c>
      <c r="O2060" s="112">
        <v>6000000</v>
      </c>
      <c r="P2060" s="105" t="s">
        <v>6222</v>
      </c>
      <c r="Q2060" s="120" t="s">
        <v>6222</v>
      </c>
      <c r="R2060" s="890">
        <v>0</v>
      </c>
      <c r="S2060" s="151" t="s">
        <v>7154</v>
      </c>
      <c r="T2060" s="109">
        <v>39055</v>
      </c>
      <c r="U2060" s="112">
        <v>4500000</v>
      </c>
      <c r="V2060" s="109" t="s">
        <v>6222</v>
      </c>
      <c r="W2060" s="141">
        <v>0</v>
      </c>
      <c r="X2060" s="141">
        <v>0</v>
      </c>
      <c r="Y2060" s="141">
        <v>0</v>
      </c>
      <c r="Z2060" s="141">
        <v>0</v>
      </c>
      <c r="AA2060" s="112">
        <v>0</v>
      </c>
      <c r="AB2060" s="112"/>
      <c r="AC2060" s="112"/>
      <c r="AD2060" s="141"/>
      <c r="AE2060" s="106">
        <v>0</v>
      </c>
      <c r="AF2060" s="106">
        <v>0</v>
      </c>
      <c r="AG2060" s="106">
        <v>0</v>
      </c>
      <c r="AH2060" s="112"/>
      <c r="AI2060" s="112"/>
      <c r="AJ2060" s="112"/>
      <c r="AK2060" s="112"/>
      <c r="AL2060" s="112"/>
      <c r="AM2060" s="112"/>
      <c r="AN2060" s="114">
        <f t="shared" si="64"/>
        <v>0</v>
      </c>
      <c r="AO2060" s="114">
        <f t="shared" si="65"/>
        <v>4500000</v>
      </c>
      <c r="AP2060" s="114"/>
      <c r="AQ2060" s="114"/>
      <c r="AR2060" s="114"/>
      <c r="AS2060" s="114"/>
    </row>
    <row r="2061" spans="1:46" s="190" customFormat="1" ht="15" customHeight="1" x14ac:dyDescent="0.2">
      <c r="A2061" s="104"/>
      <c r="B2061" s="104">
        <f>VLOOKUP(BJB!$F$9:$F$5599,Ctrl!$B$4:$C$399,2,0)</f>
        <v>41</v>
      </c>
      <c r="C2061" s="104">
        <f>VLOOKUP(BJB!$G$9:$G$5599,Ctrl!$E$4:$F$399,2,0)</f>
        <v>0</v>
      </c>
      <c r="D2061" s="219">
        <v>1</v>
      </c>
      <c r="E2061" s="104" t="str">
        <f>VLOOKUP(BJB!$F$9:$F$5599,Ctrl!$B$4:$D$399,3,0)</f>
        <v>IV</v>
      </c>
      <c r="F2061" s="139" t="s">
        <v>10560</v>
      </c>
      <c r="G2061" s="139" t="s">
        <v>7681</v>
      </c>
      <c r="H2061" s="125"/>
      <c r="I2061" s="220" t="e">
        <f>IF(G2060=BJB!#REF!,I2060+1,1)</f>
        <v>#REF!</v>
      </c>
      <c r="J2061" s="912" t="s">
        <v>22118</v>
      </c>
      <c r="K2061" s="121" t="s">
        <v>2163</v>
      </c>
      <c r="L2061" s="104" t="s">
        <v>6477</v>
      </c>
      <c r="M2061" s="104" t="s">
        <v>2164</v>
      </c>
      <c r="N2061" s="120">
        <v>38554</v>
      </c>
      <c r="O2061" s="112">
        <v>6000000</v>
      </c>
      <c r="P2061" s="105" t="s">
        <v>6222</v>
      </c>
      <c r="Q2061" s="120" t="s">
        <v>6222</v>
      </c>
      <c r="R2061" s="890">
        <v>0</v>
      </c>
      <c r="S2061" s="151" t="s">
        <v>7154</v>
      </c>
      <c r="T2061" s="109">
        <v>39055</v>
      </c>
      <c r="U2061" s="112">
        <v>4500000</v>
      </c>
      <c r="V2061" s="109" t="s">
        <v>6222</v>
      </c>
      <c r="W2061" s="141">
        <v>0</v>
      </c>
      <c r="X2061" s="141">
        <v>0</v>
      </c>
      <c r="Y2061" s="141">
        <v>0</v>
      </c>
      <c r="Z2061" s="141">
        <v>0</v>
      </c>
      <c r="AA2061" s="112">
        <v>0</v>
      </c>
      <c r="AB2061" s="112"/>
      <c r="AC2061" s="112"/>
      <c r="AD2061" s="141"/>
      <c r="AE2061" s="106">
        <v>0</v>
      </c>
      <c r="AF2061" s="106">
        <v>0</v>
      </c>
      <c r="AG2061" s="106">
        <v>0</v>
      </c>
      <c r="AH2061" s="112"/>
      <c r="AI2061" s="112"/>
      <c r="AJ2061" s="112"/>
      <c r="AK2061" s="112"/>
      <c r="AL2061" s="112"/>
      <c r="AM2061" s="112"/>
      <c r="AN2061" s="114">
        <f t="shared" si="64"/>
        <v>0</v>
      </c>
      <c r="AO2061" s="114">
        <f t="shared" si="65"/>
        <v>4500000</v>
      </c>
      <c r="AP2061" s="114"/>
      <c r="AQ2061" s="114"/>
      <c r="AR2061" s="114"/>
      <c r="AS2061" s="114"/>
    </row>
    <row r="2062" spans="1:46" s="190" customFormat="1" ht="15" customHeight="1" x14ac:dyDescent="0.2">
      <c r="A2062" s="104"/>
      <c r="B2062" s="104">
        <f>VLOOKUP(BJB!$F$9:$F$5599,Ctrl!$B$4:$C$399,2,0)</f>
        <v>41</v>
      </c>
      <c r="C2062" s="104">
        <f>VLOOKUP(BJB!$G$9:$G$5599,Ctrl!$E$4:$F$399,2,0)</f>
        <v>0</v>
      </c>
      <c r="D2062" s="219">
        <v>1</v>
      </c>
      <c r="E2062" s="104" t="str">
        <f>VLOOKUP(BJB!$F$9:$F$5599,Ctrl!$B$4:$D$399,3,0)</f>
        <v>IV</v>
      </c>
      <c r="F2062" s="139" t="s">
        <v>10560</v>
      </c>
      <c r="G2062" s="139" t="s">
        <v>7681</v>
      </c>
      <c r="H2062" s="125"/>
      <c r="I2062" s="220" t="e">
        <f>IF(G2061=BJB!#REF!,I2061+1,1)</f>
        <v>#REF!</v>
      </c>
      <c r="J2062" s="912" t="s">
        <v>22119</v>
      </c>
      <c r="K2062" s="121" t="s">
        <v>2165</v>
      </c>
      <c r="L2062" s="104" t="s">
        <v>6477</v>
      </c>
      <c r="M2062" s="104" t="s">
        <v>2166</v>
      </c>
      <c r="N2062" s="120">
        <v>38554</v>
      </c>
      <c r="O2062" s="112">
        <v>6000000</v>
      </c>
      <c r="P2062" s="105" t="s">
        <v>6222</v>
      </c>
      <c r="Q2062" s="120" t="s">
        <v>6222</v>
      </c>
      <c r="R2062" s="890">
        <v>0</v>
      </c>
      <c r="S2062" s="151" t="s">
        <v>7154</v>
      </c>
      <c r="T2062" s="109">
        <v>39055</v>
      </c>
      <c r="U2062" s="112">
        <v>4500000</v>
      </c>
      <c r="V2062" s="109" t="s">
        <v>6222</v>
      </c>
      <c r="W2062" s="141">
        <v>0</v>
      </c>
      <c r="X2062" s="141">
        <v>0</v>
      </c>
      <c r="Y2062" s="141">
        <v>0</v>
      </c>
      <c r="Z2062" s="141">
        <v>0</v>
      </c>
      <c r="AA2062" s="112">
        <v>0</v>
      </c>
      <c r="AB2062" s="112"/>
      <c r="AC2062" s="112"/>
      <c r="AD2062" s="141"/>
      <c r="AE2062" s="106">
        <v>0</v>
      </c>
      <c r="AF2062" s="106">
        <v>0</v>
      </c>
      <c r="AG2062" s="106">
        <v>0</v>
      </c>
      <c r="AH2062" s="112"/>
      <c r="AI2062" s="112"/>
      <c r="AJ2062" s="112"/>
      <c r="AK2062" s="112"/>
      <c r="AL2062" s="112"/>
      <c r="AM2062" s="112"/>
      <c r="AN2062" s="114">
        <f t="shared" si="64"/>
        <v>0</v>
      </c>
      <c r="AO2062" s="114">
        <f t="shared" si="65"/>
        <v>4500000</v>
      </c>
      <c r="AP2062" s="114"/>
      <c r="AQ2062" s="114"/>
      <c r="AR2062" s="114"/>
      <c r="AS2062" s="114"/>
    </row>
    <row r="2063" spans="1:46" s="190" customFormat="1" ht="15" customHeight="1" x14ac:dyDescent="0.2">
      <c r="A2063" s="104"/>
      <c r="B2063" s="104">
        <f>VLOOKUP(BJB!$F$9:$F$5599,Ctrl!$B$4:$C$399,2,0)</f>
        <v>41</v>
      </c>
      <c r="C2063" s="104">
        <f>VLOOKUP(BJB!$G$9:$G$5599,Ctrl!$E$4:$F$399,2,0)</f>
        <v>0</v>
      </c>
      <c r="D2063" s="219">
        <v>1</v>
      </c>
      <c r="E2063" s="104" t="str">
        <f>VLOOKUP(BJB!$F$9:$F$5599,Ctrl!$B$4:$D$399,3,0)</f>
        <v>IV</v>
      </c>
      <c r="F2063" s="139" t="s">
        <v>10560</v>
      </c>
      <c r="G2063" s="139" t="s">
        <v>7681</v>
      </c>
      <c r="H2063" s="125"/>
      <c r="I2063" s="220" t="e">
        <f>IF(G2062=BJB!#REF!,I2062+1,1)</f>
        <v>#REF!</v>
      </c>
      <c r="J2063" s="912" t="s">
        <v>22120</v>
      </c>
      <c r="K2063" s="121" t="s">
        <v>2167</v>
      </c>
      <c r="L2063" s="104" t="s">
        <v>6477</v>
      </c>
      <c r="M2063" s="104" t="s">
        <v>2168</v>
      </c>
      <c r="N2063" s="120">
        <v>38554</v>
      </c>
      <c r="O2063" s="112">
        <v>6000000</v>
      </c>
      <c r="P2063" s="105" t="s">
        <v>6222</v>
      </c>
      <c r="Q2063" s="120" t="s">
        <v>6222</v>
      </c>
      <c r="R2063" s="890">
        <v>0</v>
      </c>
      <c r="S2063" s="151" t="s">
        <v>7154</v>
      </c>
      <c r="T2063" s="109">
        <v>39055</v>
      </c>
      <c r="U2063" s="112">
        <v>4500000</v>
      </c>
      <c r="V2063" s="109" t="s">
        <v>6222</v>
      </c>
      <c r="W2063" s="141">
        <v>0</v>
      </c>
      <c r="X2063" s="141">
        <v>0</v>
      </c>
      <c r="Y2063" s="141">
        <v>0</v>
      </c>
      <c r="Z2063" s="141">
        <v>0</v>
      </c>
      <c r="AA2063" s="112">
        <v>4500000</v>
      </c>
      <c r="AB2063" s="112"/>
      <c r="AC2063" s="112"/>
      <c r="AD2063" s="141"/>
      <c r="AE2063" s="106">
        <v>0</v>
      </c>
      <c r="AF2063" s="106">
        <v>0</v>
      </c>
      <c r="AG2063" s="106">
        <v>0</v>
      </c>
      <c r="AH2063" s="112"/>
      <c r="AI2063" s="112"/>
      <c r="AJ2063" s="112"/>
      <c r="AK2063" s="112"/>
      <c r="AL2063" s="112"/>
      <c r="AM2063" s="112"/>
      <c r="AN2063" s="114">
        <f t="shared" si="64"/>
        <v>4500000</v>
      </c>
      <c r="AO2063" s="114">
        <f t="shared" si="65"/>
        <v>0</v>
      </c>
      <c r="AP2063" s="114"/>
      <c r="AQ2063" s="114"/>
      <c r="AR2063" s="114"/>
      <c r="AS2063" s="114"/>
    </row>
    <row r="2064" spans="1:46" s="190" customFormat="1" ht="15" customHeight="1" x14ac:dyDescent="0.2">
      <c r="A2064" s="104"/>
      <c r="B2064" s="104">
        <f>VLOOKUP(BJB!$F$9:$F$5599,Ctrl!$B$4:$C$399,2,0)</f>
        <v>41</v>
      </c>
      <c r="C2064" s="104">
        <f>VLOOKUP(BJB!$G$9:$G$5599,Ctrl!$E$4:$F$399,2,0)</f>
        <v>0</v>
      </c>
      <c r="D2064" s="219">
        <v>1</v>
      </c>
      <c r="E2064" s="104" t="str">
        <f>VLOOKUP(BJB!$F$9:$F$5599,Ctrl!$B$4:$D$399,3,0)</f>
        <v>IV</v>
      </c>
      <c r="F2064" s="139" t="s">
        <v>10560</v>
      </c>
      <c r="G2064" s="139" t="s">
        <v>7681</v>
      </c>
      <c r="H2064" s="887" t="s">
        <v>14815</v>
      </c>
      <c r="I2064" s="220" t="e">
        <f>IF(G2063=BJB!#REF!,I2063+1,1)</f>
        <v>#REF!</v>
      </c>
      <c r="J2064" s="891" t="s">
        <v>18361</v>
      </c>
      <c r="K2064" s="121" t="s">
        <v>2169</v>
      </c>
      <c r="L2064" s="104" t="s">
        <v>6477</v>
      </c>
      <c r="M2064" s="104" t="s">
        <v>2170</v>
      </c>
      <c r="N2064" s="120">
        <v>38554</v>
      </c>
      <c r="O2064" s="112">
        <v>6000000</v>
      </c>
      <c r="P2064" s="105" t="s">
        <v>6222</v>
      </c>
      <c r="Q2064" s="120" t="s">
        <v>6222</v>
      </c>
      <c r="R2064" s="890">
        <v>0</v>
      </c>
      <c r="S2064" s="151" t="s">
        <v>7154</v>
      </c>
      <c r="T2064" s="109">
        <v>39055</v>
      </c>
      <c r="U2064" s="112">
        <v>4500000</v>
      </c>
      <c r="V2064" s="109" t="s">
        <v>6222</v>
      </c>
      <c r="W2064" s="141">
        <v>0</v>
      </c>
      <c r="X2064" s="141">
        <v>0</v>
      </c>
      <c r="Y2064" s="141">
        <v>0</v>
      </c>
      <c r="Z2064" s="141">
        <v>0</v>
      </c>
      <c r="AA2064" s="112">
        <v>1200000</v>
      </c>
      <c r="AB2064" s="112"/>
      <c r="AC2064" s="132"/>
      <c r="AD2064" s="141">
        <v>262500</v>
      </c>
      <c r="AE2064" s="106">
        <v>0</v>
      </c>
      <c r="AF2064" s="106">
        <v>0</v>
      </c>
      <c r="AG2064" s="106">
        <v>0</v>
      </c>
      <c r="AH2064" s="221"/>
      <c r="AI2064" s="113"/>
      <c r="AJ2064" s="112"/>
      <c r="AK2064" s="112"/>
      <c r="AL2064" s="112"/>
      <c r="AM2064" s="112"/>
      <c r="AN2064" s="114">
        <f t="shared" si="64"/>
        <v>1462500</v>
      </c>
      <c r="AO2064" s="114">
        <f t="shared" si="65"/>
        <v>3037500</v>
      </c>
      <c r="AP2064" s="114"/>
      <c r="AQ2064" s="114"/>
      <c r="AR2064" s="114"/>
      <c r="AS2064" s="114"/>
    </row>
    <row r="2065" spans="1:46" s="190" customFormat="1" ht="15" customHeight="1" x14ac:dyDescent="0.2">
      <c r="A2065" s="104"/>
      <c r="B2065" s="104">
        <f>VLOOKUP(BJB!$F$9:$F$5599,Ctrl!$B$4:$C$399,2,0)</f>
        <v>41</v>
      </c>
      <c r="C2065" s="104">
        <f>VLOOKUP(BJB!$G$9:$G$5599,Ctrl!$E$4:$F$399,2,0)</f>
        <v>0</v>
      </c>
      <c r="D2065" s="219">
        <v>1</v>
      </c>
      <c r="E2065" s="104" t="str">
        <f>VLOOKUP(BJB!$F$9:$F$5599,Ctrl!$B$4:$D$399,3,0)</f>
        <v>IV</v>
      </c>
      <c r="F2065" s="139" t="s">
        <v>10560</v>
      </c>
      <c r="G2065" s="139" t="s">
        <v>7681</v>
      </c>
      <c r="H2065" s="125"/>
      <c r="I2065" s="220" t="e">
        <f>IF(G2064=BJB!#REF!,I2064+1,1)</f>
        <v>#REF!</v>
      </c>
      <c r="J2065" s="912" t="s">
        <v>22121</v>
      </c>
      <c r="K2065" s="121" t="s">
        <v>2171</v>
      </c>
      <c r="L2065" s="104" t="s">
        <v>6477</v>
      </c>
      <c r="M2065" s="104" t="s">
        <v>2172</v>
      </c>
      <c r="N2065" s="120">
        <v>38554</v>
      </c>
      <c r="O2065" s="112">
        <v>6000000</v>
      </c>
      <c r="P2065" s="105" t="s">
        <v>6222</v>
      </c>
      <c r="Q2065" s="120" t="s">
        <v>6222</v>
      </c>
      <c r="R2065" s="890">
        <v>0</v>
      </c>
      <c r="S2065" s="151" t="s">
        <v>7154</v>
      </c>
      <c r="T2065" s="109">
        <v>39055</v>
      </c>
      <c r="U2065" s="112">
        <v>4500000</v>
      </c>
      <c r="V2065" s="109" t="s">
        <v>6222</v>
      </c>
      <c r="W2065" s="141">
        <v>0</v>
      </c>
      <c r="X2065" s="141">
        <v>0</v>
      </c>
      <c r="Y2065" s="141">
        <v>0</v>
      </c>
      <c r="Z2065" s="141">
        <v>0</v>
      </c>
      <c r="AA2065" s="112">
        <v>75000</v>
      </c>
      <c r="AB2065" s="112"/>
      <c r="AC2065" s="112"/>
      <c r="AD2065" s="141"/>
      <c r="AE2065" s="106">
        <v>0</v>
      </c>
      <c r="AF2065" s="106">
        <v>0</v>
      </c>
      <c r="AG2065" s="106">
        <v>0</v>
      </c>
      <c r="AH2065" s="112"/>
      <c r="AI2065" s="112"/>
      <c r="AJ2065" s="112"/>
      <c r="AK2065" s="112"/>
      <c r="AL2065" s="112"/>
      <c r="AM2065" s="112"/>
      <c r="AN2065" s="114">
        <f t="shared" si="64"/>
        <v>75000</v>
      </c>
      <c r="AO2065" s="114">
        <f t="shared" si="65"/>
        <v>4425000</v>
      </c>
      <c r="AP2065" s="114"/>
      <c r="AQ2065" s="114"/>
      <c r="AR2065" s="114"/>
      <c r="AS2065" s="114"/>
      <c r="AT2065" s="191"/>
    </row>
    <row r="2066" spans="1:46" s="190" customFormat="1" ht="15" customHeight="1" x14ac:dyDescent="0.2">
      <c r="A2066" s="104"/>
      <c r="B2066" s="104">
        <f>VLOOKUP(BJB!$F$9:$F$5599,Ctrl!$B$4:$C$399,2,0)</f>
        <v>41</v>
      </c>
      <c r="C2066" s="104">
        <f>VLOOKUP(BJB!$G$9:$G$5599,Ctrl!$E$4:$F$399,2,0)</f>
        <v>0</v>
      </c>
      <c r="D2066" s="219">
        <v>1</v>
      </c>
      <c r="E2066" s="104" t="str">
        <f>VLOOKUP(BJB!$F$9:$F$5599,Ctrl!$B$4:$D$399,3,0)</f>
        <v>IV</v>
      </c>
      <c r="F2066" s="139" t="s">
        <v>10560</v>
      </c>
      <c r="G2066" s="139" t="s">
        <v>7681</v>
      </c>
      <c r="H2066" s="125"/>
      <c r="I2066" s="220" t="e">
        <f>IF(G2065=BJB!#REF!,I2065+1,1)</f>
        <v>#REF!</v>
      </c>
      <c r="J2066" s="912" t="s">
        <v>22122</v>
      </c>
      <c r="K2066" s="121" t="s">
        <v>2173</v>
      </c>
      <c r="L2066" s="104" t="s">
        <v>6477</v>
      </c>
      <c r="M2066" s="104" t="s">
        <v>2174</v>
      </c>
      <c r="N2066" s="120">
        <v>38554</v>
      </c>
      <c r="O2066" s="112">
        <v>6000000</v>
      </c>
      <c r="P2066" s="105" t="s">
        <v>6222</v>
      </c>
      <c r="Q2066" s="120" t="s">
        <v>6222</v>
      </c>
      <c r="R2066" s="890">
        <v>0</v>
      </c>
      <c r="S2066" s="151" t="s">
        <v>7154</v>
      </c>
      <c r="T2066" s="109">
        <v>39055</v>
      </c>
      <c r="U2066" s="112">
        <v>4500000</v>
      </c>
      <c r="V2066" s="109" t="s">
        <v>6222</v>
      </c>
      <c r="W2066" s="141">
        <v>0</v>
      </c>
      <c r="X2066" s="141">
        <v>0</v>
      </c>
      <c r="Y2066" s="141">
        <v>0</v>
      </c>
      <c r="Z2066" s="141">
        <v>0</v>
      </c>
      <c r="AA2066" s="112">
        <v>4500000</v>
      </c>
      <c r="AB2066" s="112"/>
      <c r="AC2066" s="112"/>
      <c r="AD2066" s="141"/>
      <c r="AE2066" s="106">
        <v>0</v>
      </c>
      <c r="AF2066" s="106">
        <v>0</v>
      </c>
      <c r="AG2066" s="106">
        <v>0</v>
      </c>
      <c r="AH2066" s="112"/>
      <c r="AI2066" s="112"/>
      <c r="AJ2066" s="112"/>
      <c r="AK2066" s="112"/>
      <c r="AL2066" s="112"/>
      <c r="AM2066" s="112"/>
      <c r="AN2066" s="114">
        <f t="shared" si="64"/>
        <v>4500000</v>
      </c>
      <c r="AO2066" s="114">
        <f t="shared" si="65"/>
        <v>0</v>
      </c>
      <c r="AP2066" s="114"/>
      <c r="AQ2066" s="114"/>
      <c r="AR2066" s="114"/>
      <c r="AS2066" s="114"/>
    </row>
    <row r="2067" spans="1:46" s="190" customFormat="1" ht="15" customHeight="1" x14ac:dyDescent="0.2">
      <c r="A2067" s="104"/>
      <c r="B2067" s="104">
        <f>VLOOKUP(BJB!$F$9:$F$5599,Ctrl!$B$4:$C$399,2,0)</f>
        <v>41</v>
      </c>
      <c r="C2067" s="104">
        <f>VLOOKUP(BJB!$G$9:$G$5599,Ctrl!$E$4:$F$399,2,0)</f>
        <v>0</v>
      </c>
      <c r="D2067" s="219">
        <v>1</v>
      </c>
      <c r="E2067" s="104" t="str">
        <f>VLOOKUP(BJB!$F$9:$F$5599,Ctrl!$B$4:$D$399,3,0)</f>
        <v>IV</v>
      </c>
      <c r="F2067" s="139" t="s">
        <v>10560</v>
      </c>
      <c r="G2067" s="139" t="s">
        <v>7681</v>
      </c>
      <c r="H2067" s="125"/>
      <c r="I2067" s="220" t="e">
        <f>IF(G2066=BJB!#REF!,I2066+1,1)</f>
        <v>#REF!</v>
      </c>
      <c r="J2067" s="912" t="s">
        <v>22123</v>
      </c>
      <c r="K2067" s="121" t="s">
        <v>2175</v>
      </c>
      <c r="L2067" s="104" t="s">
        <v>6477</v>
      </c>
      <c r="M2067" s="104" t="s">
        <v>2176</v>
      </c>
      <c r="N2067" s="120">
        <v>38554</v>
      </c>
      <c r="O2067" s="112">
        <v>6000000</v>
      </c>
      <c r="P2067" s="105" t="s">
        <v>6222</v>
      </c>
      <c r="Q2067" s="120" t="s">
        <v>6222</v>
      </c>
      <c r="R2067" s="890">
        <v>0</v>
      </c>
      <c r="S2067" s="151" t="s">
        <v>7154</v>
      </c>
      <c r="T2067" s="109">
        <v>39055</v>
      </c>
      <c r="U2067" s="112">
        <v>4500000</v>
      </c>
      <c r="V2067" s="109" t="s">
        <v>6222</v>
      </c>
      <c r="W2067" s="141">
        <v>0</v>
      </c>
      <c r="X2067" s="141">
        <v>0</v>
      </c>
      <c r="Y2067" s="141">
        <v>0</v>
      </c>
      <c r="Z2067" s="141">
        <v>0</v>
      </c>
      <c r="AA2067" s="112">
        <v>4500000</v>
      </c>
      <c r="AB2067" s="112"/>
      <c r="AC2067" s="112"/>
      <c r="AD2067" s="141"/>
      <c r="AE2067" s="106">
        <v>0</v>
      </c>
      <c r="AF2067" s="106">
        <v>0</v>
      </c>
      <c r="AG2067" s="106">
        <v>0</v>
      </c>
      <c r="AH2067" s="112"/>
      <c r="AI2067" s="112"/>
      <c r="AJ2067" s="112"/>
      <c r="AK2067" s="112"/>
      <c r="AL2067" s="112"/>
      <c r="AM2067" s="112"/>
      <c r="AN2067" s="114">
        <f t="shared" si="64"/>
        <v>4500000</v>
      </c>
      <c r="AO2067" s="114">
        <f t="shared" si="65"/>
        <v>0</v>
      </c>
      <c r="AP2067" s="114"/>
      <c r="AQ2067" s="114"/>
      <c r="AR2067" s="114"/>
      <c r="AS2067" s="114"/>
    </row>
    <row r="2068" spans="1:46" s="190" customFormat="1" ht="15" customHeight="1" x14ac:dyDescent="0.2">
      <c r="A2068" s="104"/>
      <c r="B2068" s="104">
        <f>VLOOKUP(BJB!$F$9:$F$5599,Ctrl!$B$4:$C$399,2,0)</f>
        <v>41</v>
      </c>
      <c r="C2068" s="104">
        <f>VLOOKUP(BJB!$G$9:$G$5599,Ctrl!$E$4:$F$399,2,0)</f>
        <v>0</v>
      </c>
      <c r="D2068" s="219">
        <v>1</v>
      </c>
      <c r="E2068" s="104" t="str">
        <f>VLOOKUP(BJB!$F$9:$F$5599,Ctrl!$B$4:$D$399,3,0)</f>
        <v>IV</v>
      </c>
      <c r="F2068" s="139" t="s">
        <v>10560</v>
      </c>
      <c r="G2068" s="139" t="s">
        <v>7681</v>
      </c>
      <c r="H2068" s="125"/>
      <c r="I2068" s="220" t="e">
        <f>IF(G2067=BJB!#REF!,I2067+1,1)</f>
        <v>#REF!</v>
      </c>
      <c r="J2068" s="912" t="s">
        <v>22124</v>
      </c>
      <c r="K2068" s="121" t="s">
        <v>2177</v>
      </c>
      <c r="L2068" s="104" t="s">
        <v>6477</v>
      </c>
      <c r="M2068" s="104" t="s">
        <v>2178</v>
      </c>
      <c r="N2068" s="120">
        <v>38554</v>
      </c>
      <c r="O2068" s="112">
        <v>6000000</v>
      </c>
      <c r="P2068" s="105" t="s">
        <v>6222</v>
      </c>
      <c r="Q2068" s="120" t="s">
        <v>6222</v>
      </c>
      <c r="R2068" s="890">
        <v>0</v>
      </c>
      <c r="S2068" s="151" t="s">
        <v>7154</v>
      </c>
      <c r="T2068" s="109">
        <v>39055</v>
      </c>
      <c r="U2068" s="112">
        <v>4500000</v>
      </c>
      <c r="V2068" s="109" t="s">
        <v>6222</v>
      </c>
      <c r="W2068" s="141">
        <v>0</v>
      </c>
      <c r="X2068" s="141">
        <v>0</v>
      </c>
      <c r="Y2068" s="141">
        <v>0</v>
      </c>
      <c r="Z2068" s="141">
        <v>0</v>
      </c>
      <c r="AA2068" s="112">
        <v>0</v>
      </c>
      <c r="AB2068" s="112"/>
      <c r="AC2068" s="112"/>
      <c r="AD2068" s="141"/>
      <c r="AE2068" s="106">
        <v>0</v>
      </c>
      <c r="AF2068" s="106">
        <v>0</v>
      </c>
      <c r="AG2068" s="106">
        <v>0</v>
      </c>
      <c r="AH2068" s="112"/>
      <c r="AI2068" s="112"/>
      <c r="AJ2068" s="112"/>
      <c r="AK2068" s="112"/>
      <c r="AL2068" s="112"/>
      <c r="AM2068" s="112"/>
      <c r="AN2068" s="114">
        <f t="shared" si="64"/>
        <v>0</v>
      </c>
      <c r="AO2068" s="114">
        <f t="shared" si="65"/>
        <v>4500000</v>
      </c>
      <c r="AP2068" s="114"/>
      <c r="AQ2068" s="114"/>
      <c r="AR2068" s="114"/>
      <c r="AS2068" s="114"/>
    </row>
    <row r="2069" spans="1:46" s="190" customFormat="1" ht="15" customHeight="1" x14ac:dyDescent="0.2">
      <c r="A2069" s="104"/>
      <c r="B2069" s="104">
        <f>VLOOKUP(BJB!$F$9:$F$5599,Ctrl!$B$4:$C$399,2,0)</f>
        <v>41</v>
      </c>
      <c r="C2069" s="104">
        <f>VLOOKUP(BJB!$G$9:$G$5599,Ctrl!$E$4:$F$399,2,0)</f>
        <v>0</v>
      </c>
      <c r="D2069" s="219">
        <v>1</v>
      </c>
      <c r="E2069" s="104" t="str">
        <f>VLOOKUP(BJB!$F$9:$F$5599,Ctrl!$B$4:$D$399,3,0)</f>
        <v>IV</v>
      </c>
      <c r="F2069" s="139" t="s">
        <v>10560</v>
      </c>
      <c r="G2069" s="139" t="s">
        <v>7681</v>
      </c>
      <c r="H2069" s="125"/>
      <c r="I2069" s="220" t="e">
        <f>IF(G2068=BJB!#REF!,I2068+1,1)</f>
        <v>#REF!</v>
      </c>
      <c r="J2069" s="912" t="s">
        <v>22125</v>
      </c>
      <c r="K2069" s="121" t="s">
        <v>2179</v>
      </c>
      <c r="L2069" s="104" t="s">
        <v>6477</v>
      </c>
      <c r="M2069" s="104" t="s">
        <v>2180</v>
      </c>
      <c r="N2069" s="120">
        <v>38554</v>
      </c>
      <c r="O2069" s="112">
        <v>6000000</v>
      </c>
      <c r="P2069" s="105" t="s">
        <v>6222</v>
      </c>
      <c r="Q2069" s="120" t="s">
        <v>6222</v>
      </c>
      <c r="R2069" s="890">
        <v>0</v>
      </c>
      <c r="S2069" s="151" t="s">
        <v>7154</v>
      </c>
      <c r="T2069" s="109">
        <v>39055</v>
      </c>
      <c r="U2069" s="112">
        <v>4500000</v>
      </c>
      <c r="V2069" s="109" t="s">
        <v>6222</v>
      </c>
      <c r="W2069" s="141">
        <v>0</v>
      </c>
      <c r="X2069" s="141">
        <v>0</v>
      </c>
      <c r="Y2069" s="141">
        <v>0</v>
      </c>
      <c r="Z2069" s="141">
        <v>0</v>
      </c>
      <c r="AA2069" s="112">
        <v>0</v>
      </c>
      <c r="AB2069" s="112"/>
      <c r="AC2069" s="112"/>
      <c r="AD2069" s="141"/>
      <c r="AE2069" s="106">
        <v>0</v>
      </c>
      <c r="AF2069" s="106">
        <v>0</v>
      </c>
      <c r="AG2069" s="106">
        <v>0</v>
      </c>
      <c r="AH2069" s="112"/>
      <c r="AI2069" s="112"/>
      <c r="AJ2069" s="112"/>
      <c r="AK2069" s="112"/>
      <c r="AL2069" s="112"/>
      <c r="AM2069" s="112"/>
      <c r="AN2069" s="114">
        <f t="shared" si="64"/>
        <v>0</v>
      </c>
      <c r="AO2069" s="114">
        <f t="shared" si="65"/>
        <v>4500000</v>
      </c>
      <c r="AP2069" s="114"/>
      <c r="AQ2069" s="114"/>
      <c r="AR2069" s="114"/>
      <c r="AS2069" s="114"/>
    </row>
    <row r="2070" spans="1:46" s="190" customFormat="1" ht="15" customHeight="1" x14ac:dyDescent="0.2">
      <c r="A2070" s="104"/>
      <c r="B2070" s="104">
        <f>VLOOKUP(BJB!$F$9:$F$5599,Ctrl!$B$4:$C$399,2,0)</f>
        <v>41</v>
      </c>
      <c r="C2070" s="104">
        <f>VLOOKUP(BJB!$G$9:$G$5599,Ctrl!$E$4:$F$399,2,0)</f>
        <v>0</v>
      </c>
      <c r="D2070" s="219">
        <v>1</v>
      </c>
      <c r="E2070" s="104" t="str">
        <f>VLOOKUP(BJB!$F$9:$F$5599,Ctrl!$B$4:$D$399,3,0)</f>
        <v>IV</v>
      </c>
      <c r="F2070" s="139" t="s">
        <v>10560</v>
      </c>
      <c r="G2070" s="139" t="s">
        <v>7681</v>
      </c>
      <c r="H2070" s="125" t="s">
        <v>6354</v>
      </c>
      <c r="I2070" s="220" t="e">
        <f>IF(G2069=BJB!#REF!,I2069+1,1)</f>
        <v>#REF!</v>
      </c>
      <c r="J2070" s="912" t="s">
        <v>22126</v>
      </c>
      <c r="K2070" s="121" t="s">
        <v>877</v>
      </c>
      <c r="L2070" s="104" t="s">
        <v>6477</v>
      </c>
      <c r="M2070" s="104" t="s">
        <v>2181</v>
      </c>
      <c r="N2070" s="120">
        <v>38554</v>
      </c>
      <c r="O2070" s="112">
        <v>6000000</v>
      </c>
      <c r="P2070" s="105" t="s">
        <v>6222</v>
      </c>
      <c r="Q2070" s="120" t="s">
        <v>6222</v>
      </c>
      <c r="R2070" s="890">
        <v>0</v>
      </c>
      <c r="S2070" s="151" t="s">
        <v>7154</v>
      </c>
      <c r="T2070" s="109">
        <v>39055</v>
      </c>
      <c r="U2070" s="112">
        <v>4500000</v>
      </c>
      <c r="V2070" s="109" t="s">
        <v>6222</v>
      </c>
      <c r="W2070" s="141">
        <v>0</v>
      </c>
      <c r="X2070" s="141">
        <v>0</v>
      </c>
      <c r="Y2070" s="141">
        <v>0</v>
      </c>
      <c r="Z2070" s="141">
        <v>0</v>
      </c>
      <c r="AA2070" s="112">
        <v>825000</v>
      </c>
      <c r="AB2070" s="112"/>
      <c r="AC2070" s="132"/>
      <c r="AD2070" s="141"/>
      <c r="AE2070" s="106">
        <v>0</v>
      </c>
      <c r="AF2070" s="106">
        <v>0</v>
      </c>
      <c r="AG2070" s="106">
        <v>0</v>
      </c>
      <c r="AH2070" s="112"/>
      <c r="AI2070" s="112"/>
      <c r="AJ2070" s="112"/>
      <c r="AK2070" s="112"/>
      <c r="AL2070" s="112"/>
      <c r="AM2070" s="112"/>
      <c r="AN2070" s="114">
        <f t="shared" si="64"/>
        <v>825000</v>
      </c>
      <c r="AO2070" s="114">
        <f t="shared" si="65"/>
        <v>3675000</v>
      </c>
      <c r="AP2070" s="114"/>
      <c r="AQ2070" s="114"/>
      <c r="AR2070" s="114"/>
      <c r="AS2070" s="114"/>
    </row>
    <row r="2071" spans="1:46" s="190" customFormat="1" ht="15" customHeight="1" x14ac:dyDescent="0.2">
      <c r="A2071" s="104"/>
      <c r="B2071" s="104">
        <f>VLOOKUP(BJB!$F$9:$F$5599,Ctrl!$B$4:$C$399,2,0)</f>
        <v>41</v>
      </c>
      <c r="C2071" s="104">
        <f>VLOOKUP(BJB!$G$9:$G$5599,Ctrl!$E$4:$F$399,2,0)</f>
        <v>0</v>
      </c>
      <c r="D2071" s="219">
        <v>1</v>
      </c>
      <c r="E2071" s="104" t="str">
        <f>VLOOKUP(BJB!$F$9:$F$5599,Ctrl!$B$4:$D$399,3,0)</f>
        <v>IV</v>
      </c>
      <c r="F2071" s="139" t="s">
        <v>10560</v>
      </c>
      <c r="G2071" s="139" t="s">
        <v>7681</v>
      </c>
      <c r="H2071" s="125"/>
      <c r="I2071" s="220" t="e">
        <f>IF(G2070=BJB!#REF!,I2070+1,1)</f>
        <v>#REF!</v>
      </c>
      <c r="J2071" s="912" t="s">
        <v>22127</v>
      </c>
      <c r="K2071" s="121" t="s">
        <v>2182</v>
      </c>
      <c r="L2071" s="104" t="s">
        <v>6477</v>
      </c>
      <c r="M2071" s="104" t="s">
        <v>2183</v>
      </c>
      <c r="N2071" s="120">
        <v>38554</v>
      </c>
      <c r="O2071" s="112">
        <v>6000000</v>
      </c>
      <c r="P2071" s="105" t="s">
        <v>6222</v>
      </c>
      <c r="Q2071" s="120" t="s">
        <v>6222</v>
      </c>
      <c r="R2071" s="890">
        <v>0</v>
      </c>
      <c r="S2071" s="151" t="s">
        <v>7154</v>
      </c>
      <c r="T2071" s="109">
        <v>39055</v>
      </c>
      <c r="U2071" s="112">
        <v>4500000</v>
      </c>
      <c r="V2071" s="109" t="s">
        <v>6222</v>
      </c>
      <c r="W2071" s="141">
        <v>0</v>
      </c>
      <c r="X2071" s="141">
        <v>0</v>
      </c>
      <c r="Y2071" s="141">
        <v>0</v>
      </c>
      <c r="Z2071" s="141">
        <v>0</v>
      </c>
      <c r="AA2071" s="112">
        <v>300000</v>
      </c>
      <c r="AB2071" s="112"/>
      <c r="AC2071" s="112"/>
      <c r="AD2071" s="141"/>
      <c r="AE2071" s="106">
        <v>0</v>
      </c>
      <c r="AF2071" s="106">
        <v>0</v>
      </c>
      <c r="AG2071" s="106">
        <v>0</v>
      </c>
      <c r="AH2071" s="112"/>
      <c r="AI2071" s="112"/>
      <c r="AJ2071" s="112"/>
      <c r="AK2071" s="112"/>
      <c r="AL2071" s="112"/>
      <c r="AM2071" s="112"/>
      <c r="AN2071" s="114">
        <f t="shared" si="64"/>
        <v>300000</v>
      </c>
      <c r="AO2071" s="114">
        <f t="shared" si="65"/>
        <v>4200000</v>
      </c>
      <c r="AP2071" s="114"/>
      <c r="AQ2071" s="114"/>
      <c r="AR2071" s="114"/>
      <c r="AS2071" s="114"/>
    </row>
    <row r="2072" spans="1:46" s="190" customFormat="1" ht="15" customHeight="1" x14ac:dyDescent="0.2">
      <c r="A2072" s="104"/>
      <c r="B2072" s="104">
        <f>VLOOKUP(BJB!$F$9:$F$5599,Ctrl!$B$4:$C$399,2,0)</f>
        <v>41</v>
      </c>
      <c r="C2072" s="104">
        <f>VLOOKUP(BJB!$G$9:$G$5599,Ctrl!$E$4:$F$399,2,0)</f>
        <v>0</v>
      </c>
      <c r="D2072" s="219">
        <v>1</v>
      </c>
      <c r="E2072" s="104" t="str">
        <f>VLOOKUP(BJB!$F$9:$F$5599,Ctrl!$B$4:$D$399,3,0)</f>
        <v>IV</v>
      </c>
      <c r="F2072" s="139" t="s">
        <v>10560</v>
      </c>
      <c r="G2072" s="139" t="s">
        <v>7681</v>
      </c>
      <c r="H2072" s="125"/>
      <c r="I2072" s="220" t="e">
        <f>IF(G2071=BJB!#REF!,I2071+1,1)</f>
        <v>#REF!</v>
      </c>
      <c r="J2072" s="912" t="s">
        <v>22128</v>
      </c>
      <c r="K2072" s="121" t="s">
        <v>2184</v>
      </c>
      <c r="L2072" s="104" t="s">
        <v>6477</v>
      </c>
      <c r="M2072" s="104" t="s">
        <v>2185</v>
      </c>
      <c r="N2072" s="120">
        <v>38554</v>
      </c>
      <c r="O2072" s="112">
        <v>6000000</v>
      </c>
      <c r="P2072" s="105" t="s">
        <v>6222</v>
      </c>
      <c r="Q2072" s="120" t="s">
        <v>6222</v>
      </c>
      <c r="R2072" s="890">
        <v>0</v>
      </c>
      <c r="S2072" s="151" t="s">
        <v>7154</v>
      </c>
      <c r="T2072" s="109">
        <v>39055</v>
      </c>
      <c r="U2072" s="112">
        <v>4500000</v>
      </c>
      <c r="V2072" s="109" t="s">
        <v>6222</v>
      </c>
      <c r="W2072" s="141">
        <v>0</v>
      </c>
      <c r="X2072" s="141">
        <v>0</v>
      </c>
      <c r="Y2072" s="141">
        <v>0</v>
      </c>
      <c r="Z2072" s="141">
        <v>0</v>
      </c>
      <c r="AA2072" s="112">
        <v>4500000</v>
      </c>
      <c r="AB2072" s="112"/>
      <c r="AC2072" s="112"/>
      <c r="AD2072" s="141"/>
      <c r="AE2072" s="106">
        <v>0</v>
      </c>
      <c r="AF2072" s="106">
        <v>0</v>
      </c>
      <c r="AG2072" s="106">
        <v>0</v>
      </c>
      <c r="AH2072" s="112"/>
      <c r="AI2072" s="112"/>
      <c r="AJ2072" s="112"/>
      <c r="AK2072" s="112"/>
      <c r="AL2072" s="112"/>
      <c r="AM2072" s="112"/>
      <c r="AN2072" s="114">
        <f t="shared" si="64"/>
        <v>4500000</v>
      </c>
      <c r="AO2072" s="114">
        <f t="shared" si="65"/>
        <v>0</v>
      </c>
      <c r="AP2072" s="114"/>
      <c r="AQ2072" s="114"/>
      <c r="AR2072" s="114"/>
      <c r="AS2072" s="114"/>
    </row>
    <row r="2073" spans="1:46" s="190" customFormat="1" ht="15" customHeight="1" x14ac:dyDescent="0.2">
      <c r="A2073" s="104"/>
      <c r="B2073" s="104">
        <f>VLOOKUP(BJB!$F$9:$F$5599,Ctrl!$B$4:$C$399,2,0)</f>
        <v>41</v>
      </c>
      <c r="C2073" s="104">
        <f>VLOOKUP(BJB!$G$9:$G$5599,Ctrl!$E$4:$F$399,2,0)</f>
        <v>0</v>
      </c>
      <c r="D2073" s="219">
        <v>1</v>
      </c>
      <c r="E2073" s="104" t="str">
        <f>VLOOKUP(BJB!$F$9:$F$5599,Ctrl!$B$4:$D$399,3,0)</f>
        <v>IV</v>
      </c>
      <c r="F2073" s="139" t="s">
        <v>10560</v>
      </c>
      <c r="G2073" s="139" t="s">
        <v>7681</v>
      </c>
      <c r="H2073" s="125"/>
      <c r="I2073" s="220" t="e">
        <f>IF(G2072=BJB!#REF!,I2072+1,1)</f>
        <v>#REF!</v>
      </c>
      <c r="J2073" s="912" t="s">
        <v>22129</v>
      </c>
      <c r="K2073" s="121" t="s">
        <v>2186</v>
      </c>
      <c r="L2073" s="104" t="s">
        <v>6477</v>
      </c>
      <c r="M2073" s="104" t="s">
        <v>2187</v>
      </c>
      <c r="N2073" s="120">
        <v>38554</v>
      </c>
      <c r="O2073" s="112">
        <v>6000000</v>
      </c>
      <c r="P2073" s="105" t="s">
        <v>6222</v>
      </c>
      <c r="Q2073" s="120" t="s">
        <v>6222</v>
      </c>
      <c r="R2073" s="890">
        <v>0</v>
      </c>
      <c r="S2073" s="151" t="s">
        <v>7154</v>
      </c>
      <c r="T2073" s="109">
        <v>39055</v>
      </c>
      <c r="U2073" s="112">
        <v>4500000</v>
      </c>
      <c r="V2073" s="109" t="s">
        <v>6222</v>
      </c>
      <c r="W2073" s="141">
        <v>0</v>
      </c>
      <c r="X2073" s="141">
        <v>0</v>
      </c>
      <c r="Y2073" s="141">
        <v>0</v>
      </c>
      <c r="Z2073" s="141">
        <v>0</v>
      </c>
      <c r="AA2073" s="112">
        <v>4500000</v>
      </c>
      <c r="AB2073" s="112"/>
      <c r="AC2073" s="112"/>
      <c r="AD2073" s="141"/>
      <c r="AE2073" s="106">
        <v>0</v>
      </c>
      <c r="AF2073" s="106">
        <v>0</v>
      </c>
      <c r="AG2073" s="106">
        <v>0</v>
      </c>
      <c r="AH2073" s="112"/>
      <c r="AI2073" s="112"/>
      <c r="AJ2073" s="112"/>
      <c r="AK2073" s="112"/>
      <c r="AL2073" s="112"/>
      <c r="AM2073" s="112"/>
      <c r="AN2073" s="114">
        <f t="shared" si="64"/>
        <v>4500000</v>
      </c>
      <c r="AO2073" s="114">
        <f t="shared" si="65"/>
        <v>0</v>
      </c>
      <c r="AP2073" s="114"/>
      <c r="AQ2073" s="114"/>
      <c r="AR2073" s="114"/>
      <c r="AS2073" s="114"/>
    </row>
    <row r="2074" spans="1:46" s="190" customFormat="1" ht="15" customHeight="1" x14ac:dyDescent="0.2">
      <c r="A2074" s="104"/>
      <c r="B2074" s="104">
        <f>VLOOKUP(BJB!$F$9:$F$5599,Ctrl!$B$4:$C$399,2,0)</f>
        <v>41</v>
      </c>
      <c r="C2074" s="104">
        <f>VLOOKUP(BJB!$G$9:$G$5599,Ctrl!$E$4:$F$399,2,0)</f>
        <v>0</v>
      </c>
      <c r="D2074" s="219">
        <v>1</v>
      </c>
      <c r="E2074" s="104" t="str">
        <f>VLOOKUP(BJB!$F$9:$F$5599,Ctrl!$B$4:$D$399,3,0)</f>
        <v>IV</v>
      </c>
      <c r="F2074" s="139" t="s">
        <v>10560</v>
      </c>
      <c r="G2074" s="139" t="s">
        <v>7681</v>
      </c>
      <c r="H2074" s="125"/>
      <c r="I2074" s="220" t="e">
        <f>IF(G2073=BJB!#REF!,I2073+1,1)</f>
        <v>#REF!</v>
      </c>
      <c r="J2074" s="912" t="s">
        <v>22130</v>
      </c>
      <c r="K2074" s="121" t="s">
        <v>2188</v>
      </c>
      <c r="L2074" s="104" t="s">
        <v>6477</v>
      </c>
      <c r="M2074" s="104" t="s">
        <v>2189</v>
      </c>
      <c r="N2074" s="120">
        <v>38554</v>
      </c>
      <c r="O2074" s="112">
        <v>6000000</v>
      </c>
      <c r="P2074" s="105" t="s">
        <v>6222</v>
      </c>
      <c r="Q2074" s="120" t="s">
        <v>6222</v>
      </c>
      <c r="R2074" s="890">
        <v>0</v>
      </c>
      <c r="S2074" s="151" t="s">
        <v>7154</v>
      </c>
      <c r="T2074" s="109">
        <v>39055</v>
      </c>
      <c r="U2074" s="112">
        <v>4500000</v>
      </c>
      <c r="V2074" s="109" t="s">
        <v>6222</v>
      </c>
      <c r="W2074" s="141">
        <v>0</v>
      </c>
      <c r="X2074" s="141">
        <v>0</v>
      </c>
      <c r="Y2074" s="141">
        <v>0</v>
      </c>
      <c r="Z2074" s="141">
        <v>0</v>
      </c>
      <c r="AA2074" s="112">
        <v>0</v>
      </c>
      <c r="AB2074" s="112"/>
      <c r="AC2074" s="112"/>
      <c r="AD2074" s="141"/>
      <c r="AE2074" s="106">
        <v>0</v>
      </c>
      <c r="AF2074" s="106">
        <v>0</v>
      </c>
      <c r="AG2074" s="106">
        <v>0</v>
      </c>
      <c r="AH2074" s="112"/>
      <c r="AI2074" s="112"/>
      <c r="AJ2074" s="112"/>
      <c r="AK2074" s="112"/>
      <c r="AL2074" s="112"/>
      <c r="AM2074" s="112"/>
      <c r="AN2074" s="114">
        <f t="shared" si="64"/>
        <v>0</v>
      </c>
      <c r="AO2074" s="114">
        <f t="shared" si="65"/>
        <v>4500000</v>
      </c>
      <c r="AP2074" s="114"/>
      <c r="AQ2074" s="114"/>
      <c r="AR2074" s="114"/>
      <c r="AS2074" s="114"/>
    </row>
    <row r="2075" spans="1:46" s="190" customFormat="1" ht="15" customHeight="1" x14ac:dyDescent="0.2">
      <c r="A2075" s="104"/>
      <c r="B2075" s="104">
        <f>VLOOKUP(BJB!$F$9:$F$5599,Ctrl!$B$4:$C$399,2,0)</f>
        <v>41</v>
      </c>
      <c r="C2075" s="104">
        <f>VLOOKUP(BJB!$G$9:$G$5599,Ctrl!$E$4:$F$399,2,0)</f>
        <v>0</v>
      </c>
      <c r="D2075" s="219">
        <v>1</v>
      </c>
      <c r="E2075" s="104" t="str">
        <f>VLOOKUP(BJB!$F$9:$F$5599,Ctrl!$B$4:$D$399,3,0)</f>
        <v>IV</v>
      </c>
      <c r="F2075" s="139" t="s">
        <v>10560</v>
      </c>
      <c r="G2075" s="139" t="s">
        <v>7681</v>
      </c>
      <c r="H2075" s="125"/>
      <c r="I2075" s="220" t="e">
        <f>IF(G2074=BJB!#REF!,I2074+1,1)</f>
        <v>#REF!</v>
      </c>
      <c r="J2075" s="912" t="s">
        <v>22131</v>
      </c>
      <c r="K2075" s="121" t="s">
        <v>2190</v>
      </c>
      <c r="L2075" s="104" t="s">
        <v>6477</v>
      </c>
      <c r="M2075" s="104" t="s">
        <v>2191</v>
      </c>
      <c r="N2075" s="120">
        <v>38554</v>
      </c>
      <c r="O2075" s="112">
        <v>6000000</v>
      </c>
      <c r="P2075" s="105" t="s">
        <v>6222</v>
      </c>
      <c r="Q2075" s="120" t="s">
        <v>6222</v>
      </c>
      <c r="R2075" s="890">
        <v>0</v>
      </c>
      <c r="S2075" s="151" t="s">
        <v>7154</v>
      </c>
      <c r="T2075" s="109">
        <v>39055</v>
      </c>
      <c r="U2075" s="112">
        <v>4500000</v>
      </c>
      <c r="V2075" s="109" t="s">
        <v>6222</v>
      </c>
      <c r="W2075" s="141">
        <v>0</v>
      </c>
      <c r="X2075" s="141">
        <v>0</v>
      </c>
      <c r="Y2075" s="141">
        <v>0</v>
      </c>
      <c r="Z2075" s="141">
        <v>0</v>
      </c>
      <c r="AA2075" s="112">
        <v>225000</v>
      </c>
      <c r="AB2075" s="112"/>
      <c r="AC2075" s="112"/>
      <c r="AD2075" s="141"/>
      <c r="AE2075" s="106">
        <v>0</v>
      </c>
      <c r="AF2075" s="106">
        <v>0</v>
      </c>
      <c r="AG2075" s="106">
        <v>0</v>
      </c>
      <c r="AH2075" s="112"/>
      <c r="AI2075" s="112"/>
      <c r="AJ2075" s="112"/>
      <c r="AK2075" s="112"/>
      <c r="AL2075" s="112"/>
      <c r="AM2075" s="112"/>
      <c r="AN2075" s="114">
        <f t="shared" si="64"/>
        <v>225000</v>
      </c>
      <c r="AO2075" s="114">
        <f t="shared" si="65"/>
        <v>4275000</v>
      </c>
      <c r="AP2075" s="114"/>
      <c r="AQ2075" s="114"/>
      <c r="AR2075" s="114"/>
      <c r="AS2075" s="114"/>
    </row>
    <row r="2076" spans="1:46" s="190" customFormat="1" ht="15" customHeight="1" x14ac:dyDescent="0.2">
      <c r="A2076" s="104"/>
      <c r="B2076" s="104">
        <f>VLOOKUP(BJB!$F$9:$F$5599,Ctrl!$B$4:$C$399,2,0)</f>
        <v>41</v>
      </c>
      <c r="C2076" s="104">
        <f>VLOOKUP(BJB!$G$9:$G$5599,Ctrl!$E$4:$F$399,2,0)</f>
        <v>0</v>
      </c>
      <c r="D2076" s="219">
        <v>1</v>
      </c>
      <c r="E2076" s="104" t="str">
        <f>VLOOKUP(BJB!$F$9:$F$5599,Ctrl!$B$4:$D$399,3,0)</f>
        <v>IV</v>
      </c>
      <c r="F2076" s="139" t="s">
        <v>10560</v>
      </c>
      <c r="G2076" s="139" t="s">
        <v>7681</v>
      </c>
      <c r="H2076" s="125"/>
      <c r="I2076" s="220" t="e">
        <f>IF(G2075=BJB!#REF!,I2075+1,1)</f>
        <v>#REF!</v>
      </c>
      <c r="J2076" s="912" t="s">
        <v>22132</v>
      </c>
      <c r="K2076" s="121" t="s">
        <v>2192</v>
      </c>
      <c r="L2076" s="104" t="s">
        <v>6477</v>
      </c>
      <c r="M2076" s="104" t="s">
        <v>2193</v>
      </c>
      <c r="N2076" s="120">
        <v>38554</v>
      </c>
      <c r="O2076" s="112">
        <v>6000000</v>
      </c>
      <c r="P2076" s="105" t="s">
        <v>6222</v>
      </c>
      <c r="Q2076" s="120" t="s">
        <v>6222</v>
      </c>
      <c r="R2076" s="890">
        <v>0</v>
      </c>
      <c r="S2076" s="151" t="s">
        <v>7154</v>
      </c>
      <c r="T2076" s="109">
        <v>39055</v>
      </c>
      <c r="U2076" s="112">
        <v>4500000</v>
      </c>
      <c r="V2076" s="109" t="s">
        <v>6222</v>
      </c>
      <c r="W2076" s="141">
        <v>0</v>
      </c>
      <c r="X2076" s="141">
        <v>0</v>
      </c>
      <c r="Y2076" s="141">
        <v>0</v>
      </c>
      <c r="Z2076" s="141">
        <v>0</v>
      </c>
      <c r="AA2076" s="112">
        <v>4500000</v>
      </c>
      <c r="AB2076" s="112"/>
      <c r="AC2076" s="112"/>
      <c r="AD2076" s="141"/>
      <c r="AE2076" s="106">
        <v>0</v>
      </c>
      <c r="AF2076" s="106">
        <v>0</v>
      </c>
      <c r="AG2076" s="106">
        <v>0</v>
      </c>
      <c r="AH2076" s="112"/>
      <c r="AI2076" s="112"/>
      <c r="AJ2076" s="112"/>
      <c r="AK2076" s="112"/>
      <c r="AL2076" s="112"/>
      <c r="AM2076" s="112"/>
      <c r="AN2076" s="114">
        <f t="shared" si="64"/>
        <v>4500000</v>
      </c>
      <c r="AO2076" s="114">
        <f t="shared" si="65"/>
        <v>0</v>
      </c>
      <c r="AP2076" s="114"/>
      <c r="AQ2076" s="114"/>
      <c r="AR2076" s="114"/>
      <c r="AS2076" s="114"/>
    </row>
    <row r="2077" spans="1:46" s="190" customFormat="1" ht="15" customHeight="1" x14ac:dyDescent="0.2">
      <c r="A2077" s="104"/>
      <c r="B2077" s="104">
        <f>VLOOKUP(BJB!$F$9:$F$5599,Ctrl!$B$4:$C$399,2,0)</f>
        <v>41</v>
      </c>
      <c r="C2077" s="104">
        <f>VLOOKUP(BJB!$G$9:$G$5599,Ctrl!$E$4:$F$399,2,0)</f>
        <v>0</v>
      </c>
      <c r="D2077" s="219">
        <v>1</v>
      </c>
      <c r="E2077" s="104" t="str">
        <f>VLOOKUP(BJB!$F$9:$F$5599,Ctrl!$B$4:$D$399,3,0)</f>
        <v>IV</v>
      </c>
      <c r="F2077" s="139" t="s">
        <v>10560</v>
      </c>
      <c r="G2077" s="139" t="s">
        <v>7681</v>
      </c>
      <c r="H2077" s="125"/>
      <c r="I2077" s="220" t="e">
        <f>IF(G2076=BJB!#REF!,I2076+1,1)</f>
        <v>#REF!</v>
      </c>
      <c r="J2077" s="912" t="s">
        <v>22133</v>
      </c>
      <c r="K2077" s="121" t="s">
        <v>2194</v>
      </c>
      <c r="L2077" s="104" t="s">
        <v>6477</v>
      </c>
      <c r="M2077" s="104" t="s">
        <v>2195</v>
      </c>
      <c r="N2077" s="120">
        <v>38554</v>
      </c>
      <c r="O2077" s="112">
        <v>6000000</v>
      </c>
      <c r="P2077" s="105" t="s">
        <v>6222</v>
      </c>
      <c r="Q2077" s="120" t="s">
        <v>6222</v>
      </c>
      <c r="R2077" s="890">
        <v>0</v>
      </c>
      <c r="S2077" s="151" t="s">
        <v>7154</v>
      </c>
      <c r="T2077" s="109">
        <v>39055</v>
      </c>
      <c r="U2077" s="112">
        <v>4500000</v>
      </c>
      <c r="V2077" s="109" t="s">
        <v>6222</v>
      </c>
      <c r="W2077" s="141">
        <v>0</v>
      </c>
      <c r="X2077" s="141">
        <v>0</v>
      </c>
      <c r="Y2077" s="141">
        <v>0</v>
      </c>
      <c r="Z2077" s="141">
        <v>0</v>
      </c>
      <c r="AA2077" s="112">
        <v>4500000</v>
      </c>
      <c r="AB2077" s="112"/>
      <c r="AC2077" s="112"/>
      <c r="AD2077" s="141"/>
      <c r="AE2077" s="106">
        <v>0</v>
      </c>
      <c r="AF2077" s="106">
        <v>0</v>
      </c>
      <c r="AG2077" s="106">
        <v>0</v>
      </c>
      <c r="AH2077" s="112"/>
      <c r="AI2077" s="112"/>
      <c r="AJ2077" s="112"/>
      <c r="AK2077" s="112"/>
      <c r="AL2077" s="112"/>
      <c r="AM2077" s="112"/>
      <c r="AN2077" s="114">
        <f t="shared" si="64"/>
        <v>4500000</v>
      </c>
      <c r="AO2077" s="114">
        <f t="shared" si="65"/>
        <v>0</v>
      </c>
      <c r="AP2077" s="114"/>
      <c r="AQ2077" s="114"/>
      <c r="AR2077" s="114"/>
      <c r="AS2077" s="114"/>
    </row>
    <row r="2078" spans="1:46" s="190" customFormat="1" ht="15" customHeight="1" x14ac:dyDescent="0.2">
      <c r="A2078" s="104"/>
      <c r="B2078" s="104">
        <f>VLOOKUP(BJB!$F$9:$F$5599,Ctrl!$B$4:$C$399,2,0)</f>
        <v>41</v>
      </c>
      <c r="C2078" s="104">
        <f>VLOOKUP(BJB!$G$9:$G$5599,Ctrl!$E$4:$F$399,2,0)</f>
        <v>0</v>
      </c>
      <c r="D2078" s="219">
        <v>1</v>
      </c>
      <c r="E2078" s="104" t="str">
        <f>VLOOKUP(BJB!$F$9:$F$5599,Ctrl!$B$4:$D$399,3,0)</f>
        <v>IV</v>
      </c>
      <c r="F2078" s="139" t="s">
        <v>10560</v>
      </c>
      <c r="G2078" s="139" t="s">
        <v>7681</v>
      </c>
      <c r="H2078" s="125"/>
      <c r="I2078" s="220" t="e">
        <f>IF(G2077=BJB!#REF!,I2077+1,1)</f>
        <v>#REF!</v>
      </c>
      <c r="J2078" s="912" t="s">
        <v>22134</v>
      </c>
      <c r="K2078" s="121" t="s">
        <v>2196</v>
      </c>
      <c r="L2078" s="104" t="s">
        <v>6477</v>
      </c>
      <c r="M2078" s="104" t="s">
        <v>2197</v>
      </c>
      <c r="N2078" s="120">
        <v>38554</v>
      </c>
      <c r="O2078" s="112">
        <v>6000000</v>
      </c>
      <c r="P2078" s="105" t="s">
        <v>6222</v>
      </c>
      <c r="Q2078" s="120" t="s">
        <v>6222</v>
      </c>
      <c r="R2078" s="890">
        <v>0</v>
      </c>
      <c r="S2078" s="151" t="s">
        <v>7154</v>
      </c>
      <c r="T2078" s="109">
        <v>39055</v>
      </c>
      <c r="U2078" s="112">
        <v>4500000</v>
      </c>
      <c r="V2078" s="109" t="s">
        <v>6222</v>
      </c>
      <c r="W2078" s="141">
        <v>0</v>
      </c>
      <c r="X2078" s="141">
        <v>0</v>
      </c>
      <c r="Y2078" s="141">
        <v>0</v>
      </c>
      <c r="Z2078" s="141">
        <v>0</v>
      </c>
      <c r="AA2078" s="112">
        <v>0</v>
      </c>
      <c r="AB2078" s="112"/>
      <c r="AC2078" s="112"/>
      <c r="AD2078" s="141"/>
      <c r="AE2078" s="106">
        <v>0</v>
      </c>
      <c r="AF2078" s="106">
        <v>0</v>
      </c>
      <c r="AG2078" s="106">
        <v>0</v>
      </c>
      <c r="AH2078" s="112"/>
      <c r="AI2078" s="112"/>
      <c r="AJ2078" s="112"/>
      <c r="AK2078" s="112"/>
      <c r="AL2078" s="112"/>
      <c r="AM2078" s="112"/>
      <c r="AN2078" s="114">
        <f t="shared" si="64"/>
        <v>0</v>
      </c>
      <c r="AO2078" s="114">
        <f t="shared" si="65"/>
        <v>4500000</v>
      </c>
      <c r="AP2078" s="114"/>
      <c r="AQ2078" s="114"/>
      <c r="AR2078" s="114"/>
      <c r="AS2078" s="114"/>
    </row>
    <row r="2079" spans="1:46" s="190" customFormat="1" ht="15" customHeight="1" x14ac:dyDescent="0.2">
      <c r="A2079" s="104"/>
      <c r="B2079" s="104">
        <f>VLOOKUP(BJB!$F$9:$F$5599,Ctrl!$B$4:$C$399,2,0)</f>
        <v>41</v>
      </c>
      <c r="C2079" s="104">
        <f>VLOOKUP(BJB!$G$9:$G$5599,Ctrl!$E$4:$F$399,2,0)</f>
        <v>0</v>
      </c>
      <c r="D2079" s="219">
        <v>1</v>
      </c>
      <c r="E2079" s="104" t="str">
        <f>VLOOKUP(BJB!$F$9:$F$5599,Ctrl!$B$4:$D$399,3,0)</f>
        <v>IV</v>
      </c>
      <c r="F2079" s="139" t="s">
        <v>10560</v>
      </c>
      <c r="G2079" s="139" t="s">
        <v>7681</v>
      </c>
      <c r="H2079" s="125"/>
      <c r="I2079" s="220" t="e">
        <f>IF(G2078=BJB!#REF!,I2078+1,1)</f>
        <v>#REF!</v>
      </c>
      <c r="J2079" s="912" t="s">
        <v>22135</v>
      </c>
      <c r="K2079" s="121" t="s">
        <v>2198</v>
      </c>
      <c r="L2079" s="104" t="s">
        <v>6477</v>
      </c>
      <c r="M2079" s="104" t="s">
        <v>2199</v>
      </c>
      <c r="N2079" s="120">
        <v>38554</v>
      </c>
      <c r="O2079" s="112">
        <v>6000000</v>
      </c>
      <c r="P2079" s="105" t="s">
        <v>6222</v>
      </c>
      <c r="Q2079" s="120" t="s">
        <v>6222</v>
      </c>
      <c r="R2079" s="890">
        <v>0</v>
      </c>
      <c r="S2079" s="151" t="s">
        <v>7154</v>
      </c>
      <c r="T2079" s="109">
        <v>39055</v>
      </c>
      <c r="U2079" s="112">
        <v>4500000</v>
      </c>
      <c r="V2079" s="109" t="s">
        <v>6222</v>
      </c>
      <c r="W2079" s="141">
        <v>0</v>
      </c>
      <c r="X2079" s="141">
        <v>0</v>
      </c>
      <c r="Y2079" s="141">
        <v>0</v>
      </c>
      <c r="Z2079" s="141">
        <v>0</v>
      </c>
      <c r="AA2079" s="112">
        <v>0</v>
      </c>
      <c r="AB2079" s="112"/>
      <c r="AC2079" s="112"/>
      <c r="AD2079" s="141"/>
      <c r="AE2079" s="106">
        <v>0</v>
      </c>
      <c r="AF2079" s="106">
        <v>0</v>
      </c>
      <c r="AG2079" s="106">
        <v>0</v>
      </c>
      <c r="AH2079" s="112"/>
      <c r="AI2079" s="112"/>
      <c r="AJ2079" s="112"/>
      <c r="AK2079" s="112"/>
      <c r="AL2079" s="112"/>
      <c r="AM2079" s="112"/>
      <c r="AN2079" s="114">
        <f t="shared" si="64"/>
        <v>0</v>
      </c>
      <c r="AO2079" s="114">
        <f t="shared" si="65"/>
        <v>4500000</v>
      </c>
      <c r="AP2079" s="114"/>
      <c r="AQ2079" s="114"/>
      <c r="AR2079" s="114"/>
      <c r="AS2079" s="114"/>
    </row>
    <row r="2080" spans="1:46" s="190" customFormat="1" ht="15" customHeight="1" x14ac:dyDescent="0.2">
      <c r="A2080" s="104"/>
      <c r="B2080" s="104">
        <f>VLOOKUP(BJB!$F$9:$F$5599,Ctrl!$B$4:$C$399,2,0)</f>
        <v>41</v>
      </c>
      <c r="C2080" s="104">
        <f>VLOOKUP(BJB!$G$9:$G$5599,Ctrl!$E$4:$F$399,2,0)</f>
        <v>0</v>
      </c>
      <c r="D2080" s="219">
        <v>1</v>
      </c>
      <c r="E2080" s="104" t="str">
        <f>VLOOKUP(BJB!$F$9:$F$5599,Ctrl!$B$4:$D$399,3,0)</f>
        <v>IV</v>
      </c>
      <c r="F2080" s="139" t="s">
        <v>10560</v>
      </c>
      <c r="G2080" s="139" t="s">
        <v>7681</v>
      </c>
      <c r="H2080" s="125"/>
      <c r="I2080" s="220" t="e">
        <f>IF(G2079=BJB!#REF!,I2079+1,1)</f>
        <v>#REF!</v>
      </c>
      <c r="J2080" s="912" t="s">
        <v>22136</v>
      </c>
      <c r="K2080" s="121" t="s">
        <v>5559</v>
      </c>
      <c r="L2080" s="104" t="s">
        <v>6477</v>
      </c>
      <c r="M2080" s="104" t="s">
        <v>2200</v>
      </c>
      <c r="N2080" s="120">
        <v>38554</v>
      </c>
      <c r="O2080" s="112">
        <v>6000000</v>
      </c>
      <c r="P2080" s="105" t="s">
        <v>6222</v>
      </c>
      <c r="Q2080" s="120" t="s">
        <v>6222</v>
      </c>
      <c r="R2080" s="890">
        <v>0</v>
      </c>
      <c r="S2080" s="151" t="s">
        <v>7154</v>
      </c>
      <c r="T2080" s="109">
        <v>39055</v>
      </c>
      <c r="U2080" s="112">
        <v>4500000</v>
      </c>
      <c r="V2080" s="109" t="s">
        <v>6222</v>
      </c>
      <c r="W2080" s="141">
        <v>0</v>
      </c>
      <c r="X2080" s="141">
        <v>0</v>
      </c>
      <c r="Y2080" s="141">
        <v>0</v>
      </c>
      <c r="Z2080" s="141">
        <v>0</v>
      </c>
      <c r="AA2080" s="112">
        <v>327937</v>
      </c>
      <c r="AB2080" s="112"/>
      <c r="AC2080" s="112"/>
      <c r="AD2080" s="141"/>
      <c r="AE2080" s="106">
        <v>0</v>
      </c>
      <c r="AF2080" s="106">
        <v>0</v>
      </c>
      <c r="AG2080" s="106">
        <v>0</v>
      </c>
      <c r="AH2080" s="112"/>
      <c r="AI2080" s="112"/>
      <c r="AJ2080" s="112"/>
      <c r="AK2080" s="112"/>
      <c r="AL2080" s="112"/>
      <c r="AM2080" s="112"/>
      <c r="AN2080" s="114">
        <f t="shared" si="64"/>
        <v>327937</v>
      </c>
      <c r="AO2080" s="114">
        <f t="shared" si="65"/>
        <v>4172063</v>
      </c>
      <c r="AP2080" s="114"/>
      <c r="AQ2080" s="114"/>
      <c r="AR2080" s="114"/>
      <c r="AS2080" s="114"/>
    </row>
    <row r="2081" spans="1:46" s="190" customFormat="1" ht="15" customHeight="1" x14ac:dyDescent="0.2">
      <c r="A2081" s="104"/>
      <c r="B2081" s="104">
        <f>VLOOKUP(BJB!$F$9:$F$5599,Ctrl!$B$4:$C$399,2,0)</f>
        <v>41</v>
      </c>
      <c r="C2081" s="104">
        <f>VLOOKUP(BJB!$G$9:$G$5599,Ctrl!$E$4:$F$399,2,0)</f>
        <v>0</v>
      </c>
      <c r="D2081" s="219">
        <v>1</v>
      </c>
      <c r="E2081" s="104" t="str">
        <f>VLOOKUP(BJB!$F$9:$F$5599,Ctrl!$B$4:$D$399,3,0)</f>
        <v>IV</v>
      </c>
      <c r="F2081" s="139" t="s">
        <v>10560</v>
      </c>
      <c r="G2081" s="139" t="s">
        <v>7681</v>
      </c>
      <c r="H2081" s="125"/>
      <c r="I2081" s="220" t="e">
        <f>IF(G2080=BJB!#REF!,I2080+1,1)</f>
        <v>#REF!</v>
      </c>
      <c r="J2081" s="912" t="s">
        <v>22137</v>
      </c>
      <c r="K2081" s="121" t="s">
        <v>2201</v>
      </c>
      <c r="L2081" s="104" t="s">
        <v>6477</v>
      </c>
      <c r="M2081" s="104" t="s">
        <v>2202</v>
      </c>
      <c r="N2081" s="120">
        <v>38600</v>
      </c>
      <c r="O2081" s="112">
        <v>6000000</v>
      </c>
      <c r="P2081" s="105" t="s">
        <v>6222</v>
      </c>
      <c r="Q2081" s="120" t="s">
        <v>6222</v>
      </c>
      <c r="R2081" s="890">
        <v>0</v>
      </c>
      <c r="S2081" s="151" t="s">
        <v>7154</v>
      </c>
      <c r="T2081" s="109">
        <v>39055</v>
      </c>
      <c r="U2081" s="112">
        <v>4500000</v>
      </c>
      <c r="V2081" s="109" t="s">
        <v>6222</v>
      </c>
      <c r="W2081" s="141">
        <v>0</v>
      </c>
      <c r="X2081" s="141">
        <v>0</v>
      </c>
      <c r="Y2081" s="141">
        <v>0</v>
      </c>
      <c r="Z2081" s="141">
        <v>0</v>
      </c>
      <c r="AA2081" s="112">
        <v>150000</v>
      </c>
      <c r="AB2081" s="112"/>
      <c r="AC2081" s="112"/>
      <c r="AD2081" s="141"/>
      <c r="AE2081" s="106">
        <v>0</v>
      </c>
      <c r="AF2081" s="106">
        <v>0</v>
      </c>
      <c r="AG2081" s="106">
        <v>0</v>
      </c>
      <c r="AH2081" s="112"/>
      <c r="AI2081" s="112"/>
      <c r="AJ2081" s="112"/>
      <c r="AK2081" s="112"/>
      <c r="AL2081" s="112"/>
      <c r="AM2081" s="112"/>
      <c r="AN2081" s="114">
        <f t="shared" si="64"/>
        <v>150000</v>
      </c>
      <c r="AO2081" s="114">
        <f t="shared" si="65"/>
        <v>4350000</v>
      </c>
      <c r="AP2081" s="114"/>
      <c r="AQ2081" s="114"/>
      <c r="AR2081" s="114"/>
      <c r="AS2081" s="114"/>
    </row>
    <row r="2082" spans="1:46" s="190" customFormat="1" ht="15" customHeight="1" x14ac:dyDescent="0.2">
      <c r="A2082" s="104"/>
      <c r="B2082" s="104">
        <f>VLOOKUP(BJB!$F$9:$F$5599,Ctrl!$B$4:$C$399,2,0)</f>
        <v>41</v>
      </c>
      <c r="C2082" s="104">
        <f>VLOOKUP(BJB!$G$9:$G$5599,Ctrl!$E$4:$F$399,2,0)</f>
        <v>0</v>
      </c>
      <c r="D2082" s="219">
        <v>1</v>
      </c>
      <c r="E2082" s="104" t="str">
        <f>VLOOKUP(BJB!$F$9:$F$5599,Ctrl!$B$4:$D$399,3,0)</f>
        <v>IV</v>
      </c>
      <c r="F2082" s="139" t="s">
        <v>10560</v>
      </c>
      <c r="G2082" s="139" t="s">
        <v>7681</v>
      </c>
      <c r="H2082" s="125" t="s">
        <v>6344</v>
      </c>
      <c r="I2082" s="220" t="e">
        <f>IF(G2081=BJB!#REF!,I2081+1,1)</f>
        <v>#REF!</v>
      </c>
      <c r="J2082" s="912" t="s">
        <v>22138</v>
      </c>
      <c r="K2082" s="121" t="s">
        <v>2203</v>
      </c>
      <c r="L2082" s="104" t="s">
        <v>6477</v>
      </c>
      <c r="M2082" s="104" t="s">
        <v>2204</v>
      </c>
      <c r="N2082" s="120">
        <v>38600</v>
      </c>
      <c r="O2082" s="112">
        <v>6000000</v>
      </c>
      <c r="P2082" s="105" t="s">
        <v>6222</v>
      </c>
      <c r="Q2082" s="120" t="s">
        <v>6222</v>
      </c>
      <c r="R2082" s="890">
        <v>0</v>
      </c>
      <c r="S2082" s="151" t="s">
        <v>7154</v>
      </c>
      <c r="T2082" s="109">
        <v>39055</v>
      </c>
      <c r="U2082" s="112">
        <v>4500000</v>
      </c>
      <c r="V2082" s="109" t="s">
        <v>6222</v>
      </c>
      <c r="W2082" s="141">
        <v>0</v>
      </c>
      <c r="X2082" s="141">
        <v>0</v>
      </c>
      <c r="Y2082" s="141">
        <v>0</v>
      </c>
      <c r="Z2082" s="141">
        <v>0</v>
      </c>
      <c r="AA2082" s="112">
        <v>1050000</v>
      </c>
      <c r="AB2082" s="112"/>
      <c r="AC2082" s="132"/>
      <c r="AD2082" s="141"/>
      <c r="AE2082" s="106">
        <v>0</v>
      </c>
      <c r="AF2082" s="106">
        <v>0</v>
      </c>
      <c r="AG2082" s="106">
        <v>0</v>
      </c>
      <c r="AH2082" s="112"/>
      <c r="AI2082" s="112"/>
      <c r="AJ2082" s="112"/>
      <c r="AK2082" s="112"/>
      <c r="AL2082" s="112"/>
      <c r="AM2082" s="112"/>
      <c r="AN2082" s="114">
        <f t="shared" si="64"/>
        <v>1050000</v>
      </c>
      <c r="AO2082" s="114">
        <f t="shared" si="65"/>
        <v>3450000</v>
      </c>
      <c r="AP2082" s="114"/>
      <c r="AQ2082" s="114"/>
      <c r="AR2082" s="114"/>
      <c r="AS2082" s="114"/>
    </row>
    <row r="2083" spans="1:46" s="190" customFormat="1" ht="15" customHeight="1" x14ac:dyDescent="0.2">
      <c r="A2083" s="104"/>
      <c r="B2083" s="104">
        <f>VLOOKUP(BJB!$F$9:$F$5599,Ctrl!$B$4:$C$399,2,0)</f>
        <v>41</v>
      </c>
      <c r="C2083" s="104">
        <f>VLOOKUP(BJB!$G$9:$G$5599,Ctrl!$E$4:$F$399,2,0)</f>
        <v>0</v>
      </c>
      <c r="D2083" s="219">
        <v>1</v>
      </c>
      <c r="E2083" s="104" t="str">
        <f>VLOOKUP(BJB!$F$9:$F$5599,Ctrl!$B$4:$D$399,3,0)</f>
        <v>IV</v>
      </c>
      <c r="F2083" s="139" t="s">
        <v>10560</v>
      </c>
      <c r="G2083" s="139" t="s">
        <v>7681</v>
      </c>
      <c r="H2083" s="125"/>
      <c r="I2083" s="220" t="e">
        <f>IF(G2082=BJB!#REF!,I2082+1,1)</f>
        <v>#REF!</v>
      </c>
      <c r="J2083" s="912" t="s">
        <v>22139</v>
      </c>
      <c r="K2083" s="121" t="s">
        <v>2205</v>
      </c>
      <c r="L2083" s="104" t="s">
        <v>6477</v>
      </c>
      <c r="M2083" s="104" t="s">
        <v>2206</v>
      </c>
      <c r="N2083" s="120">
        <v>38554</v>
      </c>
      <c r="O2083" s="112">
        <v>6000000</v>
      </c>
      <c r="P2083" s="105" t="s">
        <v>6222</v>
      </c>
      <c r="Q2083" s="120" t="s">
        <v>6222</v>
      </c>
      <c r="R2083" s="890">
        <v>0</v>
      </c>
      <c r="S2083" s="151" t="s">
        <v>7154</v>
      </c>
      <c r="T2083" s="109">
        <v>39055</v>
      </c>
      <c r="U2083" s="112">
        <v>4500000</v>
      </c>
      <c r="V2083" s="109" t="s">
        <v>6222</v>
      </c>
      <c r="W2083" s="141">
        <v>0</v>
      </c>
      <c r="X2083" s="141">
        <v>0</v>
      </c>
      <c r="Y2083" s="141">
        <v>0</v>
      </c>
      <c r="Z2083" s="141">
        <v>0</v>
      </c>
      <c r="AA2083" s="112">
        <v>150000</v>
      </c>
      <c r="AB2083" s="112"/>
      <c r="AC2083" s="112"/>
      <c r="AD2083" s="141"/>
      <c r="AE2083" s="106">
        <v>0</v>
      </c>
      <c r="AF2083" s="106">
        <v>0</v>
      </c>
      <c r="AG2083" s="106">
        <v>0</v>
      </c>
      <c r="AH2083" s="112"/>
      <c r="AI2083" s="112"/>
      <c r="AJ2083" s="112"/>
      <c r="AK2083" s="112"/>
      <c r="AL2083" s="112"/>
      <c r="AM2083" s="112"/>
      <c r="AN2083" s="114">
        <f t="shared" si="64"/>
        <v>150000</v>
      </c>
      <c r="AO2083" s="114">
        <f t="shared" si="65"/>
        <v>4350000</v>
      </c>
      <c r="AP2083" s="114"/>
      <c r="AQ2083" s="114"/>
      <c r="AR2083" s="114"/>
      <c r="AS2083" s="114"/>
    </row>
    <row r="2084" spans="1:46" s="190" customFormat="1" ht="15" customHeight="1" x14ac:dyDescent="0.2">
      <c r="A2084" s="104"/>
      <c r="B2084" s="104">
        <f>VLOOKUP(BJB!$F$9:$F$5599,Ctrl!$B$4:$C$399,2,0)</f>
        <v>41</v>
      </c>
      <c r="C2084" s="104">
        <f>VLOOKUP(BJB!$G$9:$G$5599,Ctrl!$E$4:$F$399,2,0)</f>
        <v>0</v>
      </c>
      <c r="D2084" s="219">
        <v>1</v>
      </c>
      <c r="E2084" s="104" t="str">
        <f>VLOOKUP(BJB!$F$9:$F$5599,Ctrl!$B$4:$D$399,3,0)</f>
        <v>IV</v>
      </c>
      <c r="F2084" s="139" t="s">
        <v>10560</v>
      </c>
      <c r="G2084" s="139" t="s">
        <v>7681</v>
      </c>
      <c r="H2084" s="125"/>
      <c r="I2084" s="220" t="e">
        <f>IF(G2083=BJB!#REF!,I2083+1,1)</f>
        <v>#REF!</v>
      </c>
      <c r="J2084" s="912" t="s">
        <v>22140</v>
      </c>
      <c r="K2084" s="121" t="s">
        <v>2207</v>
      </c>
      <c r="L2084" s="104" t="s">
        <v>6477</v>
      </c>
      <c r="M2084" s="104" t="s">
        <v>2208</v>
      </c>
      <c r="N2084" s="120">
        <v>38554</v>
      </c>
      <c r="O2084" s="112">
        <v>6000000</v>
      </c>
      <c r="P2084" s="105" t="s">
        <v>6222</v>
      </c>
      <c r="Q2084" s="120" t="s">
        <v>6222</v>
      </c>
      <c r="R2084" s="890">
        <v>0</v>
      </c>
      <c r="S2084" s="151" t="s">
        <v>7154</v>
      </c>
      <c r="T2084" s="109">
        <v>39055</v>
      </c>
      <c r="U2084" s="112">
        <v>4500000</v>
      </c>
      <c r="V2084" s="109" t="s">
        <v>6222</v>
      </c>
      <c r="W2084" s="141">
        <v>0</v>
      </c>
      <c r="X2084" s="141">
        <v>0</v>
      </c>
      <c r="Y2084" s="141">
        <v>0</v>
      </c>
      <c r="Z2084" s="141">
        <v>0</v>
      </c>
      <c r="AA2084" s="112">
        <v>1350000</v>
      </c>
      <c r="AB2084" s="112"/>
      <c r="AC2084" s="112"/>
      <c r="AD2084" s="141"/>
      <c r="AE2084" s="106">
        <v>0</v>
      </c>
      <c r="AF2084" s="106">
        <v>0</v>
      </c>
      <c r="AG2084" s="106">
        <v>0</v>
      </c>
      <c r="AH2084" s="112"/>
      <c r="AI2084" s="112"/>
      <c r="AJ2084" s="112"/>
      <c r="AK2084" s="112"/>
      <c r="AL2084" s="112"/>
      <c r="AM2084" s="112"/>
      <c r="AN2084" s="114">
        <f t="shared" si="64"/>
        <v>1350000</v>
      </c>
      <c r="AO2084" s="114">
        <f t="shared" si="65"/>
        <v>3150000</v>
      </c>
      <c r="AP2084" s="114"/>
      <c r="AQ2084" s="114"/>
      <c r="AR2084" s="114"/>
      <c r="AS2084" s="114"/>
    </row>
    <row r="2085" spans="1:46" s="190" customFormat="1" ht="15" customHeight="1" x14ac:dyDescent="0.2">
      <c r="A2085" s="104"/>
      <c r="B2085" s="104">
        <f>VLOOKUP(BJB!$F$9:$F$5599,Ctrl!$B$4:$C$399,2,0)</f>
        <v>41</v>
      </c>
      <c r="C2085" s="104">
        <f>VLOOKUP(BJB!$G$9:$G$5599,Ctrl!$E$4:$F$399,2,0)</f>
        <v>0</v>
      </c>
      <c r="D2085" s="219">
        <v>1</v>
      </c>
      <c r="E2085" s="104" t="str">
        <f>VLOOKUP(BJB!$F$9:$F$5599,Ctrl!$B$4:$D$399,3,0)</f>
        <v>IV</v>
      </c>
      <c r="F2085" s="139" t="s">
        <v>10560</v>
      </c>
      <c r="G2085" s="139" t="s">
        <v>7681</v>
      </c>
      <c r="H2085" s="125"/>
      <c r="I2085" s="220" t="e">
        <f>IF(G2084=BJB!#REF!,I2084+1,1)</f>
        <v>#REF!</v>
      </c>
      <c r="J2085" s="912" t="s">
        <v>22141</v>
      </c>
      <c r="K2085" s="121" t="s">
        <v>1035</v>
      </c>
      <c r="L2085" s="104" t="s">
        <v>6477</v>
      </c>
      <c r="M2085" s="104" t="s">
        <v>2209</v>
      </c>
      <c r="N2085" s="120">
        <v>38554</v>
      </c>
      <c r="O2085" s="112">
        <v>6000000</v>
      </c>
      <c r="P2085" s="105" t="s">
        <v>6222</v>
      </c>
      <c r="Q2085" s="120" t="s">
        <v>6222</v>
      </c>
      <c r="R2085" s="890">
        <v>0</v>
      </c>
      <c r="S2085" s="151" t="s">
        <v>7154</v>
      </c>
      <c r="T2085" s="109">
        <v>39055</v>
      </c>
      <c r="U2085" s="112">
        <v>4500000</v>
      </c>
      <c r="V2085" s="109" t="s">
        <v>6222</v>
      </c>
      <c r="W2085" s="141">
        <v>0</v>
      </c>
      <c r="X2085" s="141">
        <v>0</v>
      </c>
      <c r="Y2085" s="141">
        <v>0</v>
      </c>
      <c r="Z2085" s="141">
        <v>0</v>
      </c>
      <c r="AA2085" s="112">
        <v>600000</v>
      </c>
      <c r="AB2085" s="112"/>
      <c r="AC2085" s="112"/>
      <c r="AD2085" s="141"/>
      <c r="AE2085" s="106">
        <v>0</v>
      </c>
      <c r="AF2085" s="106">
        <v>0</v>
      </c>
      <c r="AG2085" s="106">
        <v>0</v>
      </c>
      <c r="AH2085" s="112"/>
      <c r="AI2085" s="112"/>
      <c r="AJ2085" s="112"/>
      <c r="AK2085" s="112"/>
      <c r="AL2085" s="112"/>
      <c r="AM2085" s="112"/>
      <c r="AN2085" s="114">
        <f t="shared" si="64"/>
        <v>600000</v>
      </c>
      <c r="AO2085" s="114">
        <f t="shared" si="65"/>
        <v>3900000</v>
      </c>
      <c r="AP2085" s="114"/>
      <c r="AQ2085" s="114"/>
      <c r="AR2085" s="114"/>
      <c r="AS2085" s="114"/>
    </row>
    <row r="2086" spans="1:46" s="190" customFormat="1" ht="15" customHeight="1" x14ac:dyDescent="0.2">
      <c r="A2086" s="104"/>
      <c r="B2086" s="104">
        <f>VLOOKUP(BJB!$F$9:$F$5599,Ctrl!$B$4:$C$399,2,0)</f>
        <v>41</v>
      </c>
      <c r="C2086" s="104">
        <f>VLOOKUP(BJB!$G$9:$G$5599,Ctrl!$E$4:$F$399,2,0)</f>
        <v>0</v>
      </c>
      <c r="D2086" s="219">
        <v>1</v>
      </c>
      <c r="E2086" s="104" t="str">
        <f>VLOOKUP(BJB!$F$9:$F$5599,Ctrl!$B$4:$D$399,3,0)</f>
        <v>IV</v>
      </c>
      <c r="F2086" s="139" t="s">
        <v>10560</v>
      </c>
      <c r="G2086" s="139" t="s">
        <v>7681</v>
      </c>
      <c r="H2086" s="125"/>
      <c r="I2086" s="220" t="e">
        <f>IF(G2085=BJB!#REF!,I2085+1,1)</f>
        <v>#REF!</v>
      </c>
      <c r="J2086" s="912" t="s">
        <v>22142</v>
      </c>
      <c r="K2086" s="121" t="s">
        <v>2210</v>
      </c>
      <c r="L2086" s="104" t="s">
        <v>6477</v>
      </c>
      <c r="M2086" s="104" t="s">
        <v>2211</v>
      </c>
      <c r="N2086" s="120">
        <v>38600</v>
      </c>
      <c r="O2086" s="112">
        <v>6000000</v>
      </c>
      <c r="P2086" s="105" t="s">
        <v>6222</v>
      </c>
      <c r="Q2086" s="120" t="s">
        <v>6222</v>
      </c>
      <c r="R2086" s="890">
        <v>0</v>
      </c>
      <c r="S2086" s="151" t="s">
        <v>7154</v>
      </c>
      <c r="T2086" s="109">
        <v>39055</v>
      </c>
      <c r="U2086" s="112">
        <v>4500000</v>
      </c>
      <c r="V2086" s="109" t="s">
        <v>6222</v>
      </c>
      <c r="W2086" s="141">
        <v>0</v>
      </c>
      <c r="X2086" s="141">
        <v>0</v>
      </c>
      <c r="Y2086" s="141">
        <v>0</v>
      </c>
      <c r="Z2086" s="141">
        <v>0</v>
      </c>
      <c r="AA2086" s="112">
        <v>150000</v>
      </c>
      <c r="AB2086" s="112"/>
      <c r="AC2086" s="112"/>
      <c r="AD2086" s="141"/>
      <c r="AE2086" s="106">
        <v>0</v>
      </c>
      <c r="AF2086" s="106">
        <v>0</v>
      </c>
      <c r="AG2086" s="106">
        <v>0</v>
      </c>
      <c r="AH2086" s="112"/>
      <c r="AI2086" s="112"/>
      <c r="AJ2086" s="112"/>
      <c r="AK2086" s="112"/>
      <c r="AL2086" s="112"/>
      <c r="AM2086" s="112"/>
      <c r="AN2086" s="114">
        <f t="shared" si="64"/>
        <v>150000</v>
      </c>
      <c r="AO2086" s="114">
        <f t="shared" si="65"/>
        <v>4350000</v>
      </c>
      <c r="AP2086" s="114"/>
      <c r="AQ2086" s="114"/>
      <c r="AR2086" s="114"/>
      <c r="AS2086" s="114"/>
    </row>
    <row r="2087" spans="1:46" s="190" customFormat="1" ht="15" customHeight="1" x14ac:dyDescent="0.2">
      <c r="A2087" s="104"/>
      <c r="B2087" s="104">
        <f>VLOOKUP(BJB!$F$9:$F$5599,Ctrl!$B$4:$C$399,2,0)</f>
        <v>41</v>
      </c>
      <c r="C2087" s="104">
        <f>VLOOKUP(BJB!$G$9:$G$5599,Ctrl!$E$4:$F$399,2,0)</f>
        <v>0</v>
      </c>
      <c r="D2087" s="219">
        <v>1</v>
      </c>
      <c r="E2087" s="104" t="str">
        <f>VLOOKUP(BJB!$F$9:$F$5599,Ctrl!$B$4:$D$399,3,0)</f>
        <v>IV</v>
      </c>
      <c r="F2087" s="139" t="s">
        <v>10560</v>
      </c>
      <c r="G2087" s="139" t="s">
        <v>7681</v>
      </c>
      <c r="H2087" s="125"/>
      <c r="I2087" s="220" t="e">
        <f>IF(G2086=BJB!#REF!,I2086+1,1)</f>
        <v>#REF!</v>
      </c>
      <c r="J2087" s="912" t="s">
        <v>22143</v>
      </c>
      <c r="K2087" s="121" t="s">
        <v>2212</v>
      </c>
      <c r="L2087" s="104" t="s">
        <v>6477</v>
      </c>
      <c r="M2087" s="104" t="s">
        <v>2213</v>
      </c>
      <c r="N2087" s="120">
        <v>38600</v>
      </c>
      <c r="O2087" s="112">
        <v>6000000</v>
      </c>
      <c r="P2087" s="105" t="s">
        <v>6222</v>
      </c>
      <c r="Q2087" s="120" t="s">
        <v>6222</v>
      </c>
      <c r="R2087" s="890">
        <v>0</v>
      </c>
      <c r="S2087" s="151" t="s">
        <v>7154</v>
      </c>
      <c r="T2087" s="109">
        <v>39055</v>
      </c>
      <c r="U2087" s="112">
        <v>4500000</v>
      </c>
      <c r="V2087" s="109" t="s">
        <v>6222</v>
      </c>
      <c r="W2087" s="141">
        <v>0</v>
      </c>
      <c r="X2087" s="141">
        <v>0</v>
      </c>
      <c r="Y2087" s="141">
        <v>0</v>
      </c>
      <c r="Z2087" s="141">
        <v>0</v>
      </c>
      <c r="AA2087" s="112">
        <v>150000</v>
      </c>
      <c r="AB2087" s="112"/>
      <c r="AC2087" s="112"/>
      <c r="AD2087" s="141"/>
      <c r="AE2087" s="106">
        <v>0</v>
      </c>
      <c r="AF2087" s="106">
        <v>0</v>
      </c>
      <c r="AG2087" s="106">
        <v>0</v>
      </c>
      <c r="AH2087" s="112"/>
      <c r="AI2087" s="112"/>
      <c r="AJ2087" s="112"/>
      <c r="AK2087" s="112"/>
      <c r="AL2087" s="112"/>
      <c r="AM2087" s="112"/>
      <c r="AN2087" s="114">
        <f t="shared" si="64"/>
        <v>150000</v>
      </c>
      <c r="AO2087" s="114">
        <f t="shared" si="65"/>
        <v>4350000</v>
      </c>
      <c r="AP2087" s="114"/>
      <c r="AQ2087" s="114"/>
      <c r="AR2087" s="114"/>
      <c r="AS2087" s="114"/>
    </row>
    <row r="2088" spans="1:46" s="190" customFormat="1" ht="15" customHeight="1" x14ac:dyDescent="0.2">
      <c r="A2088" s="104"/>
      <c r="B2088" s="104">
        <f>VLOOKUP(BJB!$F$9:$F$5599,Ctrl!$B$4:$C$399,2,0)</f>
        <v>41</v>
      </c>
      <c r="C2088" s="104">
        <f>VLOOKUP(BJB!$G$9:$G$5599,Ctrl!$E$4:$F$399,2,0)</f>
        <v>0</v>
      </c>
      <c r="D2088" s="219">
        <v>1</v>
      </c>
      <c r="E2088" s="104" t="str">
        <f>VLOOKUP(BJB!$F$9:$F$5599,Ctrl!$B$4:$D$399,3,0)</f>
        <v>IV</v>
      </c>
      <c r="F2088" s="139" t="s">
        <v>10560</v>
      </c>
      <c r="G2088" s="139" t="s">
        <v>7681</v>
      </c>
      <c r="H2088" s="125"/>
      <c r="I2088" s="220" t="e">
        <f>IF(G2087=BJB!#REF!,I2087+1,1)</f>
        <v>#REF!</v>
      </c>
      <c r="J2088" s="912" t="s">
        <v>22144</v>
      </c>
      <c r="K2088" s="121" t="s">
        <v>2214</v>
      </c>
      <c r="L2088" s="104" t="s">
        <v>6477</v>
      </c>
      <c r="M2088" s="104" t="s">
        <v>2215</v>
      </c>
      <c r="N2088" s="120">
        <v>38600</v>
      </c>
      <c r="O2088" s="112">
        <v>6000000</v>
      </c>
      <c r="P2088" s="105" t="s">
        <v>6222</v>
      </c>
      <c r="Q2088" s="120" t="s">
        <v>6222</v>
      </c>
      <c r="R2088" s="890">
        <v>0</v>
      </c>
      <c r="S2088" s="151" t="s">
        <v>7154</v>
      </c>
      <c r="T2088" s="109">
        <v>39055</v>
      </c>
      <c r="U2088" s="112">
        <v>4500000</v>
      </c>
      <c r="V2088" s="109" t="s">
        <v>6222</v>
      </c>
      <c r="W2088" s="141">
        <v>0</v>
      </c>
      <c r="X2088" s="141">
        <v>0</v>
      </c>
      <c r="Y2088" s="141">
        <v>0</v>
      </c>
      <c r="Z2088" s="141">
        <v>0</v>
      </c>
      <c r="AA2088" s="112">
        <v>112500</v>
      </c>
      <c r="AB2088" s="112"/>
      <c r="AC2088" s="112"/>
      <c r="AD2088" s="141"/>
      <c r="AE2088" s="106">
        <v>0</v>
      </c>
      <c r="AF2088" s="106">
        <v>0</v>
      </c>
      <c r="AG2088" s="106">
        <v>0</v>
      </c>
      <c r="AH2088" s="112"/>
      <c r="AI2088" s="112"/>
      <c r="AJ2088" s="112"/>
      <c r="AK2088" s="112"/>
      <c r="AL2088" s="112"/>
      <c r="AM2088" s="112"/>
      <c r="AN2088" s="114">
        <f t="shared" si="64"/>
        <v>112500</v>
      </c>
      <c r="AO2088" s="114">
        <f t="shared" si="65"/>
        <v>4387500</v>
      </c>
      <c r="AP2088" s="114"/>
      <c r="AQ2088" s="114"/>
      <c r="AR2088" s="114"/>
      <c r="AS2088" s="114"/>
      <c r="AT2088" s="237"/>
    </row>
    <row r="2089" spans="1:46" s="190" customFormat="1" ht="15" customHeight="1" x14ac:dyDescent="0.2">
      <c r="A2089" s="104"/>
      <c r="B2089" s="104">
        <f>VLOOKUP(BJB!$F$9:$F$5599,Ctrl!$B$4:$C$399,2,0)</f>
        <v>41</v>
      </c>
      <c r="C2089" s="104">
        <f>VLOOKUP(BJB!$G$9:$G$5599,Ctrl!$E$4:$F$399,2,0)</f>
        <v>0</v>
      </c>
      <c r="D2089" s="219">
        <v>1</v>
      </c>
      <c r="E2089" s="104" t="str">
        <f>VLOOKUP(BJB!$F$9:$F$5599,Ctrl!$B$4:$D$399,3,0)</f>
        <v>IV</v>
      </c>
      <c r="F2089" s="139" t="s">
        <v>10560</v>
      </c>
      <c r="G2089" s="139" t="s">
        <v>7681</v>
      </c>
      <c r="H2089" s="125"/>
      <c r="I2089" s="220" t="e">
        <f>IF(G2088=BJB!#REF!,I2088+1,1)</f>
        <v>#REF!</v>
      </c>
      <c r="J2089" s="912" t="s">
        <v>22145</v>
      </c>
      <c r="K2089" s="121" t="s">
        <v>847</v>
      </c>
      <c r="L2089" s="104" t="s">
        <v>6477</v>
      </c>
      <c r="M2089" s="104" t="s">
        <v>2216</v>
      </c>
      <c r="N2089" s="120">
        <v>38600</v>
      </c>
      <c r="O2089" s="112">
        <v>6000000</v>
      </c>
      <c r="P2089" s="105" t="s">
        <v>6222</v>
      </c>
      <c r="Q2089" s="120" t="s">
        <v>6222</v>
      </c>
      <c r="R2089" s="890">
        <v>0</v>
      </c>
      <c r="S2089" s="151" t="s">
        <v>7154</v>
      </c>
      <c r="T2089" s="109">
        <v>39055</v>
      </c>
      <c r="U2089" s="112">
        <v>4500000</v>
      </c>
      <c r="V2089" s="109" t="s">
        <v>6222</v>
      </c>
      <c r="W2089" s="141">
        <v>0</v>
      </c>
      <c r="X2089" s="141">
        <v>0</v>
      </c>
      <c r="Y2089" s="141">
        <v>0</v>
      </c>
      <c r="Z2089" s="141">
        <v>0</v>
      </c>
      <c r="AA2089" s="112">
        <v>0</v>
      </c>
      <c r="AB2089" s="112"/>
      <c r="AC2089" s="112"/>
      <c r="AD2089" s="141"/>
      <c r="AE2089" s="106">
        <v>0</v>
      </c>
      <c r="AF2089" s="106">
        <v>0</v>
      </c>
      <c r="AG2089" s="106">
        <v>0</v>
      </c>
      <c r="AH2089" s="112"/>
      <c r="AI2089" s="112"/>
      <c r="AJ2089" s="112"/>
      <c r="AK2089" s="112"/>
      <c r="AL2089" s="112"/>
      <c r="AM2089" s="112"/>
      <c r="AN2089" s="114">
        <f t="shared" si="64"/>
        <v>0</v>
      </c>
      <c r="AO2089" s="114">
        <f t="shared" si="65"/>
        <v>4500000</v>
      </c>
      <c r="AP2089" s="114"/>
      <c r="AQ2089" s="114"/>
      <c r="AR2089" s="114"/>
      <c r="AS2089" s="114"/>
      <c r="AT2089" s="237"/>
    </row>
    <row r="2090" spans="1:46" s="190" customFormat="1" ht="15" customHeight="1" x14ac:dyDescent="0.2">
      <c r="A2090" s="104"/>
      <c r="B2090" s="104">
        <f>VLOOKUP(BJB!$F$9:$F$5599,Ctrl!$B$4:$C$399,2,0)</f>
        <v>41</v>
      </c>
      <c r="C2090" s="104">
        <f>VLOOKUP(BJB!$G$9:$G$5599,Ctrl!$E$4:$F$399,2,0)</f>
        <v>0</v>
      </c>
      <c r="D2090" s="219">
        <v>1</v>
      </c>
      <c r="E2090" s="104" t="str">
        <f>VLOOKUP(BJB!$F$9:$F$5599,Ctrl!$B$4:$D$399,3,0)</f>
        <v>IV</v>
      </c>
      <c r="F2090" s="139" t="s">
        <v>10560</v>
      </c>
      <c r="G2090" s="139" t="s">
        <v>7681</v>
      </c>
      <c r="H2090" s="125"/>
      <c r="I2090" s="220" t="e">
        <f>IF(G2089=BJB!#REF!,I2089+1,1)</f>
        <v>#REF!</v>
      </c>
      <c r="J2090" s="912" t="s">
        <v>22146</v>
      </c>
      <c r="K2090" s="121" t="s">
        <v>2217</v>
      </c>
      <c r="L2090" s="104" t="s">
        <v>6477</v>
      </c>
      <c r="M2090" s="104" t="s">
        <v>2218</v>
      </c>
      <c r="N2090" s="120">
        <v>38600</v>
      </c>
      <c r="O2090" s="112">
        <v>6000000</v>
      </c>
      <c r="P2090" s="105" t="s">
        <v>6222</v>
      </c>
      <c r="Q2090" s="120" t="s">
        <v>6222</v>
      </c>
      <c r="R2090" s="890">
        <v>0</v>
      </c>
      <c r="S2090" s="151" t="s">
        <v>7154</v>
      </c>
      <c r="T2090" s="109">
        <v>39055</v>
      </c>
      <c r="U2090" s="112">
        <v>4500000</v>
      </c>
      <c r="V2090" s="109" t="s">
        <v>6222</v>
      </c>
      <c r="W2090" s="141">
        <v>0</v>
      </c>
      <c r="X2090" s="141">
        <v>0</v>
      </c>
      <c r="Y2090" s="141">
        <v>0</v>
      </c>
      <c r="Z2090" s="141">
        <v>0</v>
      </c>
      <c r="AA2090" s="112">
        <v>412500</v>
      </c>
      <c r="AB2090" s="112"/>
      <c r="AC2090" s="112"/>
      <c r="AD2090" s="141"/>
      <c r="AE2090" s="106">
        <v>0</v>
      </c>
      <c r="AF2090" s="106">
        <v>0</v>
      </c>
      <c r="AG2090" s="106">
        <v>0</v>
      </c>
      <c r="AH2090" s="112"/>
      <c r="AI2090" s="112"/>
      <c r="AJ2090" s="112"/>
      <c r="AK2090" s="112"/>
      <c r="AL2090" s="112"/>
      <c r="AM2090" s="112"/>
      <c r="AN2090" s="114">
        <f t="shared" si="64"/>
        <v>412500</v>
      </c>
      <c r="AO2090" s="114">
        <f t="shared" si="65"/>
        <v>4087500</v>
      </c>
      <c r="AP2090" s="114"/>
      <c r="AQ2090" s="114"/>
      <c r="AR2090" s="114"/>
      <c r="AS2090" s="114"/>
      <c r="AT2090" s="237"/>
    </row>
    <row r="2091" spans="1:46" s="190" customFormat="1" ht="15" customHeight="1" x14ac:dyDescent="0.2">
      <c r="A2091" s="104"/>
      <c r="B2091" s="104">
        <f>VLOOKUP(BJB!$F$9:$F$5599,Ctrl!$B$4:$C$399,2,0)</f>
        <v>41</v>
      </c>
      <c r="C2091" s="104">
        <f>VLOOKUP(BJB!$G$9:$G$5599,Ctrl!$E$4:$F$399,2,0)</f>
        <v>0</v>
      </c>
      <c r="D2091" s="219">
        <v>1</v>
      </c>
      <c r="E2091" s="104" t="str">
        <f>VLOOKUP(BJB!$F$9:$F$5599,Ctrl!$B$4:$D$399,3,0)</f>
        <v>IV</v>
      </c>
      <c r="F2091" s="139" t="s">
        <v>10560</v>
      </c>
      <c r="G2091" s="139" t="s">
        <v>7681</v>
      </c>
      <c r="H2091" s="125"/>
      <c r="I2091" s="220" t="e">
        <f>IF(G2090=BJB!#REF!,I2090+1,1)</f>
        <v>#REF!</v>
      </c>
      <c r="J2091" s="912" t="s">
        <v>22147</v>
      </c>
      <c r="K2091" s="121" t="s">
        <v>2219</v>
      </c>
      <c r="L2091" s="104" t="s">
        <v>6477</v>
      </c>
      <c r="M2091" s="104" t="s">
        <v>2220</v>
      </c>
      <c r="N2091" s="120">
        <v>38600</v>
      </c>
      <c r="O2091" s="112">
        <v>6000000</v>
      </c>
      <c r="P2091" s="105" t="s">
        <v>6222</v>
      </c>
      <c r="Q2091" s="120" t="s">
        <v>6222</v>
      </c>
      <c r="R2091" s="890">
        <v>0</v>
      </c>
      <c r="S2091" s="151" t="s">
        <v>7154</v>
      </c>
      <c r="T2091" s="109">
        <v>39055</v>
      </c>
      <c r="U2091" s="112">
        <v>4500000</v>
      </c>
      <c r="V2091" s="109" t="s">
        <v>6222</v>
      </c>
      <c r="W2091" s="141">
        <v>0</v>
      </c>
      <c r="X2091" s="141">
        <v>0</v>
      </c>
      <c r="Y2091" s="141">
        <v>0</v>
      </c>
      <c r="Z2091" s="141">
        <v>0</v>
      </c>
      <c r="AA2091" s="112">
        <v>4500000</v>
      </c>
      <c r="AB2091" s="112"/>
      <c r="AC2091" s="112"/>
      <c r="AD2091" s="141"/>
      <c r="AE2091" s="106">
        <v>0</v>
      </c>
      <c r="AF2091" s="106">
        <v>0</v>
      </c>
      <c r="AG2091" s="106">
        <v>0</v>
      </c>
      <c r="AH2091" s="112"/>
      <c r="AI2091" s="112"/>
      <c r="AJ2091" s="112"/>
      <c r="AK2091" s="112"/>
      <c r="AL2091" s="112"/>
      <c r="AM2091" s="112"/>
      <c r="AN2091" s="114">
        <f t="shared" si="64"/>
        <v>4500000</v>
      </c>
      <c r="AO2091" s="114">
        <f t="shared" si="65"/>
        <v>0</v>
      </c>
      <c r="AP2091" s="114"/>
      <c r="AQ2091" s="114"/>
      <c r="AR2091" s="114"/>
      <c r="AS2091" s="114"/>
      <c r="AT2091" s="237"/>
    </row>
    <row r="2092" spans="1:46" s="190" customFormat="1" ht="15" customHeight="1" x14ac:dyDescent="0.2">
      <c r="A2092" s="104"/>
      <c r="B2092" s="104">
        <f>VLOOKUP(BJB!$F$9:$F$5599,Ctrl!$B$4:$C$399,2,0)</f>
        <v>41</v>
      </c>
      <c r="C2092" s="104">
        <f>VLOOKUP(BJB!$G$9:$G$5599,Ctrl!$E$4:$F$399,2,0)</f>
        <v>0</v>
      </c>
      <c r="D2092" s="219">
        <v>1</v>
      </c>
      <c r="E2092" s="104" t="str">
        <f>VLOOKUP(BJB!$F$9:$F$5599,Ctrl!$B$4:$D$399,3,0)</f>
        <v>IV</v>
      </c>
      <c r="F2092" s="139" t="s">
        <v>10560</v>
      </c>
      <c r="G2092" s="139" t="s">
        <v>7681</v>
      </c>
      <c r="H2092" s="125" t="s">
        <v>6345</v>
      </c>
      <c r="I2092" s="220" t="e">
        <f>IF(G2091=BJB!#REF!,I2091+1,1)</f>
        <v>#REF!</v>
      </c>
      <c r="J2092" s="912" t="s">
        <v>22148</v>
      </c>
      <c r="K2092" s="121" t="s">
        <v>2025</v>
      </c>
      <c r="L2092" s="104" t="s">
        <v>6477</v>
      </c>
      <c r="M2092" s="104" t="s">
        <v>2221</v>
      </c>
      <c r="N2092" s="120">
        <v>38600</v>
      </c>
      <c r="O2092" s="112">
        <v>6000000</v>
      </c>
      <c r="P2092" s="105" t="s">
        <v>6222</v>
      </c>
      <c r="Q2092" s="120" t="s">
        <v>6222</v>
      </c>
      <c r="R2092" s="890">
        <v>0</v>
      </c>
      <c r="S2092" s="151" t="s">
        <v>7154</v>
      </c>
      <c r="T2092" s="109">
        <v>39055</v>
      </c>
      <c r="U2092" s="112">
        <v>4500000</v>
      </c>
      <c r="V2092" s="109" t="s">
        <v>6222</v>
      </c>
      <c r="W2092" s="141">
        <v>0</v>
      </c>
      <c r="X2092" s="141">
        <v>0</v>
      </c>
      <c r="Y2092" s="141">
        <v>0</v>
      </c>
      <c r="Z2092" s="141">
        <v>0</v>
      </c>
      <c r="AA2092" s="112">
        <v>600000</v>
      </c>
      <c r="AB2092" s="112"/>
      <c r="AC2092" s="132"/>
      <c r="AD2092" s="141"/>
      <c r="AE2092" s="106">
        <v>0</v>
      </c>
      <c r="AF2092" s="106">
        <v>0</v>
      </c>
      <c r="AG2092" s="106">
        <v>0</v>
      </c>
      <c r="AH2092" s="112"/>
      <c r="AI2092" s="112"/>
      <c r="AJ2092" s="112"/>
      <c r="AK2092" s="112"/>
      <c r="AL2092" s="112"/>
      <c r="AM2092" s="112"/>
      <c r="AN2092" s="114">
        <f t="shared" si="64"/>
        <v>600000</v>
      </c>
      <c r="AO2092" s="114">
        <f t="shared" si="65"/>
        <v>3900000</v>
      </c>
      <c r="AP2092" s="114"/>
      <c r="AQ2092" s="114"/>
      <c r="AR2092" s="114"/>
      <c r="AS2092" s="114"/>
      <c r="AT2092" s="237"/>
    </row>
    <row r="2093" spans="1:46" s="191" customFormat="1" ht="15" customHeight="1" x14ac:dyDescent="0.2">
      <c r="A2093" s="104"/>
      <c r="B2093" s="104">
        <f>VLOOKUP(BJB!$F$9:$F$5599,Ctrl!$B$4:$C$399,2,0)</f>
        <v>41</v>
      </c>
      <c r="C2093" s="104">
        <f>VLOOKUP(BJB!$G$9:$G$5599,Ctrl!$E$4:$F$399,2,0)</f>
        <v>0</v>
      </c>
      <c r="D2093" s="219">
        <v>1</v>
      </c>
      <c r="E2093" s="104" t="str">
        <f>VLOOKUP(BJB!$F$9:$F$5599,Ctrl!$B$4:$D$399,3,0)</f>
        <v>IV</v>
      </c>
      <c r="F2093" s="139" t="s">
        <v>10560</v>
      </c>
      <c r="G2093" s="139" t="s">
        <v>7681</v>
      </c>
      <c r="H2093" s="125"/>
      <c r="I2093" s="220" t="e">
        <f>IF(G2092=BJB!#REF!,I2092+1,1)</f>
        <v>#REF!</v>
      </c>
      <c r="J2093" s="912" t="s">
        <v>22149</v>
      </c>
      <c r="K2093" s="121" t="s">
        <v>2222</v>
      </c>
      <c r="L2093" s="104" t="s">
        <v>7835</v>
      </c>
      <c r="M2093" s="104" t="s">
        <v>2223</v>
      </c>
      <c r="N2093" s="120">
        <v>38502</v>
      </c>
      <c r="O2093" s="112">
        <v>6000000</v>
      </c>
      <c r="P2093" s="105" t="s">
        <v>6222</v>
      </c>
      <c r="Q2093" s="120" t="s">
        <v>6222</v>
      </c>
      <c r="R2093" s="890">
        <v>0</v>
      </c>
      <c r="S2093" s="151" t="s">
        <v>7155</v>
      </c>
      <c r="T2093" s="109">
        <v>39136</v>
      </c>
      <c r="U2093" s="112">
        <v>3789501</v>
      </c>
      <c r="V2093" s="109" t="s">
        <v>6222</v>
      </c>
      <c r="W2093" s="141">
        <v>0</v>
      </c>
      <c r="X2093" s="141">
        <v>0</v>
      </c>
      <c r="Y2093" s="141">
        <v>0</v>
      </c>
      <c r="Z2093" s="141">
        <v>0</v>
      </c>
      <c r="AA2093" s="112">
        <v>187500</v>
      </c>
      <c r="AB2093" s="112"/>
      <c r="AC2093" s="112"/>
      <c r="AD2093" s="141"/>
      <c r="AE2093" s="106">
        <v>0</v>
      </c>
      <c r="AF2093" s="106">
        <v>0</v>
      </c>
      <c r="AG2093" s="106">
        <v>0</v>
      </c>
      <c r="AH2093" s="112"/>
      <c r="AI2093" s="112"/>
      <c r="AJ2093" s="112"/>
      <c r="AK2093" s="112"/>
      <c r="AL2093" s="112"/>
      <c r="AM2093" s="112"/>
      <c r="AN2093" s="114">
        <f t="shared" si="64"/>
        <v>187500</v>
      </c>
      <c r="AO2093" s="114">
        <f t="shared" si="65"/>
        <v>3602001</v>
      </c>
      <c r="AP2093" s="114"/>
      <c r="AQ2093" s="114"/>
      <c r="AR2093" s="114"/>
      <c r="AS2093" s="114"/>
      <c r="AT2093" s="237"/>
    </row>
    <row r="2094" spans="1:46" s="190" customFormat="1" ht="15" customHeight="1" x14ac:dyDescent="0.2">
      <c r="A2094" s="104"/>
      <c r="B2094" s="104">
        <f>VLOOKUP(BJB!$F$9:$F$5599,Ctrl!$B$4:$C$399,2,0)</f>
        <v>41</v>
      </c>
      <c r="C2094" s="104">
        <f>VLOOKUP(BJB!$G$9:$G$5599,Ctrl!$E$4:$F$399,2,0)</f>
        <v>0</v>
      </c>
      <c r="D2094" s="219">
        <v>1</v>
      </c>
      <c r="E2094" s="104" t="str">
        <f>VLOOKUP(BJB!$F$9:$F$5599,Ctrl!$B$4:$D$399,3,0)</f>
        <v>IV</v>
      </c>
      <c r="F2094" s="139" t="s">
        <v>10560</v>
      </c>
      <c r="G2094" s="139" t="s">
        <v>7681</v>
      </c>
      <c r="H2094" s="125"/>
      <c r="I2094" s="220" t="e">
        <f>IF(G2093=BJB!#REF!,I2093+1,1)</f>
        <v>#REF!</v>
      </c>
      <c r="J2094" s="912" t="s">
        <v>22150</v>
      </c>
      <c r="K2094" s="121" t="s">
        <v>2224</v>
      </c>
      <c r="L2094" s="104" t="s">
        <v>7835</v>
      </c>
      <c r="M2094" s="104" t="s">
        <v>2225</v>
      </c>
      <c r="N2094" s="120">
        <v>38482</v>
      </c>
      <c r="O2094" s="112">
        <v>6000000</v>
      </c>
      <c r="P2094" s="105" t="s">
        <v>6222</v>
      </c>
      <c r="Q2094" s="120" t="s">
        <v>6222</v>
      </c>
      <c r="R2094" s="890">
        <v>0</v>
      </c>
      <c r="S2094" s="151" t="s">
        <v>7155</v>
      </c>
      <c r="T2094" s="109">
        <v>39136</v>
      </c>
      <c r="U2094" s="112">
        <v>4500000</v>
      </c>
      <c r="V2094" s="109" t="s">
        <v>6222</v>
      </c>
      <c r="W2094" s="141">
        <v>0</v>
      </c>
      <c r="X2094" s="141">
        <v>0</v>
      </c>
      <c r="Y2094" s="141">
        <v>0</v>
      </c>
      <c r="Z2094" s="141">
        <v>0</v>
      </c>
      <c r="AA2094" s="112">
        <v>750000</v>
      </c>
      <c r="AB2094" s="112"/>
      <c r="AC2094" s="112"/>
      <c r="AD2094" s="141"/>
      <c r="AE2094" s="106">
        <v>0</v>
      </c>
      <c r="AF2094" s="106">
        <v>0</v>
      </c>
      <c r="AG2094" s="106">
        <v>0</v>
      </c>
      <c r="AH2094" s="112"/>
      <c r="AI2094" s="112"/>
      <c r="AJ2094" s="112"/>
      <c r="AK2094" s="112"/>
      <c r="AL2094" s="112"/>
      <c r="AM2094" s="112"/>
      <c r="AN2094" s="114">
        <f t="shared" si="64"/>
        <v>750000</v>
      </c>
      <c r="AO2094" s="114">
        <f t="shared" si="65"/>
        <v>3750000</v>
      </c>
      <c r="AP2094" s="114"/>
      <c r="AQ2094" s="114"/>
      <c r="AR2094" s="114"/>
      <c r="AS2094" s="114"/>
      <c r="AT2094" s="237"/>
    </row>
    <row r="2095" spans="1:46" s="190" customFormat="1" ht="15" customHeight="1" x14ac:dyDescent="0.2">
      <c r="A2095" s="104"/>
      <c r="B2095" s="104">
        <f>VLOOKUP(BJB!$F$9:$F$5599,Ctrl!$B$4:$C$399,2,0)</f>
        <v>41</v>
      </c>
      <c r="C2095" s="104">
        <f>VLOOKUP(BJB!$G$9:$G$5599,Ctrl!$E$4:$F$399,2,0)</f>
        <v>0</v>
      </c>
      <c r="D2095" s="219">
        <v>1</v>
      </c>
      <c r="E2095" s="104" t="str">
        <f>VLOOKUP(BJB!$F$9:$F$5599,Ctrl!$B$4:$D$399,3,0)</f>
        <v>IV</v>
      </c>
      <c r="F2095" s="139" t="s">
        <v>10560</v>
      </c>
      <c r="G2095" s="139" t="s">
        <v>7681</v>
      </c>
      <c r="H2095" s="125"/>
      <c r="I2095" s="220" t="e">
        <f>IF(G2094=BJB!#REF!,I2094+1,1)</f>
        <v>#REF!</v>
      </c>
      <c r="J2095" s="912" t="s">
        <v>22151</v>
      </c>
      <c r="K2095" s="121" t="s">
        <v>2226</v>
      </c>
      <c r="L2095" s="104" t="s">
        <v>7835</v>
      </c>
      <c r="M2095" s="104" t="s">
        <v>2227</v>
      </c>
      <c r="N2095" s="120">
        <v>38449</v>
      </c>
      <c r="O2095" s="112">
        <v>6000000</v>
      </c>
      <c r="P2095" s="105" t="s">
        <v>6222</v>
      </c>
      <c r="Q2095" s="120" t="s">
        <v>6222</v>
      </c>
      <c r="R2095" s="890">
        <v>0</v>
      </c>
      <c r="S2095" s="151" t="s">
        <v>7155</v>
      </c>
      <c r="T2095" s="109">
        <v>39136</v>
      </c>
      <c r="U2095" s="112">
        <v>4500000</v>
      </c>
      <c r="V2095" s="109" t="s">
        <v>6222</v>
      </c>
      <c r="W2095" s="141">
        <v>0</v>
      </c>
      <c r="X2095" s="141">
        <v>0</v>
      </c>
      <c r="Y2095" s="141">
        <v>0</v>
      </c>
      <c r="Z2095" s="141">
        <v>0</v>
      </c>
      <c r="AA2095" s="112">
        <v>0</v>
      </c>
      <c r="AB2095" s="112"/>
      <c r="AC2095" s="112"/>
      <c r="AD2095" s="141"/>
      <c r="AE2095" s="106">
        <v>0</v>
      </c>
      <c r="AF2095" s="106">
        <v>0</v>
      </c>
      <c r="AG2095" s="106">
        <v>0</v>
      </c>
      <c r="AH2095" s="112"/>
      <c r="AI2095" s="112"/>
      <c r="AJ2095" s="112"/>
      <c r="AK2095" s="112"/>
      <c r="AL2095" s="112"/>
      <c r="AM2095" s="112"/>
      <c r="AN2095" s="114">
        <f t="shared" si="64"/>
        <v>0</v>
      </c>
      <c r="AO2095" s="114">
        <f t="shared" si="65"/>
        <v>4500000</v>
      </c>
      <c r="AP2095" s="114"/>
      <c r="AQ2095" s="114"/>
      <c r="AR2095" s="114"/>
      <c r="AS2095" s="114"/>
      <c r="AT2095" s="237"/>
    </row>
    <row r="2096" spans="1:46" s="190" customFormat="1" ht="15" customHeight="1" x14ac:dyDescent="0.2">
      <c r="A2096" s="104"/>
      <c r="B2096" s="104">
        <f>VLOOKUP(BJB!$F$9:$F$5599,Ctrl!$B$4:$C$399,2,0)</f>
        <v>41</v>
      </c>
      <c r="C2096" s="104">
        <f>VLOOKUP(BJB!$G$9:$G$5599,Ctrl!$E$4:$F$399,2,0)</f>
        <v>0</v>
      </c>
      <c r="D2096" s="219">
        <v>1</v>
      </c>
      <c r="E2096" s="104" t="str">
        <f>VLOOKUP(BJB!$F$9:$F$5599,Ctrl!$B$4:$D$399,3,0)</f>
        <v>IV</v>
      </c>
      <c r="F2096" s="139" t="s">
        <v>10560</v>
      </c>
      <c r="G2096" s="139" t="s">
        <v>7681</v>
      </c>
      <c r="H2096" s="125"/>
      <c r="I2096" s="220" t="e">
        <f>IF(G2095=BJB!#REF!,I2095+1,1)</f>
        <v>#REF!</v>
      </c>
      <c r="J2096" s="912" t="s">
        <v>22152</v>
      </c>
      <c r="K2096" s="121" t="s">
        <v>2228</v>
      </c>
      <c r="L2096" s="104" t="s">
        <v>7835</v>
      </c>
      <c r="M2096" s="104" t="s">
        <v>2229</v>
      </c>
      <c r="N2096" s="120">
        <v>38449</v>
      </c>
      <c r="O2096" s="112">
        <v>6000000</v>
      </c>
      <c r="P2096" s="105" t="s">
        <v>6222</v>
      </c>
      <c r="Q2096" s="120" t="s">
        <v>6222</v>
      </c>
      <c r="R2096" s="890">
        <v>0</v>
      </c>
      <c r="S2096" s="151" t="s">
        <v>7155</v>
      </c>
      <c r="T2096" s="109">
        <v>39136</v>
      </c>
      <c r="U2096" s="112">
        <v>4500000</v>
      </c>
      <c r="V2096" s="109" t="s">
        <v>6222</v>
      </c>
      <c r="W2096" s="141">
        <v>0</v>
      </c>
      <c r="X2096" s="141">
        <v>0</v>
      </c>
      <c r="Y2096" s="141">
        <v>0</v>
      </c>
      <c r="Z2096" s="141">
        <v>0</v>
      </c>
      <c r="AA2096" s="112">
        <v>0</v>
      </c>
      <c r="AB2096" s="112"/>
      <c r="AC2096" s="112"/>
      <c r="AD2096" s="141"/>
      <c r="AE2096" s="106">
        <v>0</v>
      </c>
      <c r="AF2096" s="106">
        <v>0</v>
      </c>
      <c r="AG2096" s="106">
        <v>0</v>
      </c>
      <c r="AH2096" s="112"/>
      <c r="AI2096" s="112"/>
      <c r="AJ2096" s="112"/>
      <c r="AK2096" s="112"/>
      <c r="AL2096" s="112"/>
      <c r="AM2096" s="112"/>
      <c r="AN2096" s="114">
        <f t="shared" si="64"/>
        <v>0</v>
      </c>
      <c r="AO2096" s="114">
        <f t="shared" si="65"/>
        <v>4500000</v>
      </c>
      <c r="AP2096" s="114"/>
      <c r="AQ2096" s="114"/>
      <c r="AR2096" s="114"/>
      <c r="AS2096" s="114"/>
      <c r="AT2096" s="237"/>
    </row>
    <row r="2097" spans="1:46" s="190" customFormat="1" ht="15" customHeight="1" x14ac:dyDescent="0.2">
      <c r="A2097" s="104"/>
      <c r="B2097" s="104">
        <f>VLOOKUP(BJB!$F$9:$F$5599,Ctrl!$B$4:$C$399,2,0)</f>
        <v>41</v>
      </c>
      <c r="C2097" s="104">
        <f>VLOOKUP(BJB!$G$9:$G$5599,Ctrl!$E$4:$F$399,2,0)</f>
        <v>0</v>
      </c>
      <c r="D2097" s="219">
        <v>1</v>
      </c>
      <c r="E2097" s="104" t="str">
        <f>VLOOKUP(BJB!$F$9:$F$5599,Ctrl!$B$4:$D$399,3,0)</f>
        <v>IV</v>
      </c>
      <c r="F2097" s="139" t="s">
        <v>10560</v>
      </c>
      <c r="G2097" s="139" t="s">
        <v>7681</v>
      </c>
      <c r="H2097" s="125"/>
      <c r="I2097" s="220" t="e">
        <f>IF(G2096=BJB!#REF!,I2096+1,1)</f>
        <v>#REF!</v>
      </c>
      <c r="J2097" s="912" t="s">
        <v>22153</v>
      </c>
      <c r="K2097" s="121" t="s">
        <v>2230</v>
      </c>
      <c r="L2097" s="104" t="s">
        <v>7835</v>
      </c>
      <c r="M2097" s="104" t="s">
        <v>2231</v>
      </c>
      <c r="N2097" s="120">
        <v>38455</v>
      </c>
      <c r="O2097" s="112">
        <v>6000000</v>
      </c>
      <c r="P2097" s="105" t="s">
        <v>6222</v>
      </c>
      <c r="Q2097" s="120" t="s">
        <v>6222</v>
      </c>
      <c r="R2097" s="890">
        <v>0</v>
      </c>
      <c r="S2097" s="151" t="s">
        <v>7155</v>
      </c>
      <c r="T2097" s="109">
        <v>39136</v>
      </c>
      <c r="U2097" s="112">
        <v>4500000</v>
      </c>
      <c r="V2097" s="109" t="s">
        <v>6222</v>
      </c>
      <c r="W2097" s="141">
        <v>0</v>
      </c>
      <c r="X2097" s="141">
        <v>0</v>
      </c>
      <c r="Y2097" s="141">
        <v>0</v>
      </c>
      <c r="Z2097" s="141">
        <v>0</v>
      </c>
      <c r="AA2097" s="112">
        <v>4500000</v>
      </c>
      <c r="AB2097" s="112"/>
      <c r="AC2097" s="112"/>
      <c r="AD2097" s="141"/>
      <c r="AE2097" s="106">
        <v>0</v>
      </c>
      <c r="AF2097" s="106">
        <v>0</v>
      </c>
      <c r="AG2097" s="106">
        <v>0</v>
      </c>
      <c r="AH2097" s="112"/>
      <c r="AI2097" s="112"/>
      <c r="AJ2097" s="112"/>
      <c r="AK2097" s="112"/>
      <c r="AL2097" s="112"/>
      <c r="AM2097" s="112"/>
      <c r="AN2097" s="114">
        <f t="shared" si="64"/>
        <v>4500000</v>
      </c>
      <c r="AO2097" s="114">
        <f t="shared" si="65"/>
        <v>0</v>
      </c>
      <c r="AP2097" s="114"/>
      <c r="AQ2097" s="114"/>
      <c r="AR2097" s="114"/>
      <c r="AS2097" s="114"/>
      <c r="AT2097" s="237"/>
    </row>
    <row r="2098" spans="1:46" s="190" customFormat="1" ht="15" customHeight="1" x14ac:dyDescent="0.2">
      <c r="A2098" s="104"/>
      <c r="B2098" s="104">
        <f>VLOOKUP(BJB!$F$9:$F$5599,Ctrl!$B$4:$C$399,2,0)</f>
        <v>41</v>
      </c>
      <c r="C2098" s="104">
        <f>VLOOKUP(BJB!$G$9:$G$5599,Ctrl!$E$4:$F$399,2,0)</f>
        <v>0</v>
      </c>
      <c r="D2098" s="219">
        <v>1</v>
      </c>
      <c r="E2098" s="104" t="str">
        <f>VLOOKUP(BJB!$F$9:$F$5599,Ctrl!$B$4:$D$399,3,0)</f>
        <v>IV</v>
      </c>
      <c r="F2098" s="139" t="s">
        <v>10560</v>
      </c>
      <c r="G2098" s="139" t="s">
        <v>7681</v>
      </c>
      <c r="H2098" s="125"/>
      <c r="I2098" s="220" t="e">
        <f>IF(G2097=BJB!#REF!,I2097+1,1)</f>
        <v>#REF!</v>
      </c>
      <c r="J2098" s="912" t="s">
        <v>22154</v>
      </c>
      <c r="K2098" s="121" t="s">
        <v>784</v>
      </c>
      <c r="L2098" s="104" t="s">
        <v>7835</v>
      </c>
      <c r="M2098" s="104" t="s">
        <v>2232</v>
      </c>
      <c r="N2098" s="120">
        <v>38455</v>
      </c>
      <c r="O2098" s="112">
        <v>6000000</v>
      </c>
      <c r="P2098" s="105" t="s">
        <v>6222</v>
      </c>
      <c r="Q2098" s="120" t="s">
        <v>6222</v>
      </c>
      <c r="R2098" s="890">
        <v>0</v>
      </c>
      <c r="S2098" s="151" t="s">
        <v>7155</v>
      </c>
      <c r="T2098" s="109">
        <v>39136</v>
      </c>
      <c r="U2098" s="112">
        <v>4500000</v>
      </c>
      <c r="V2098" s="109" t="s">
        <v>6222</v>
      </c>
      <c r="W2098" s="141">
        <v>0</v>
      </c>
      <c r="X2098" s="141">
        <v>0</v>
      </c>
      <c r="Y2098" s="141">
        <v>0</v>
      </c>
      <c r="Z2098" s="141">
        <v>0</v>
      </c>
      <c r="AA2098" s="112">
        <v>0</v>
      </c>
      <c r="AB2098" s="112"/>
      <c r="AC2098" s="112"/>
      <c r="AD2098" s="141"/>
      <c r="AE2098" s="106">
        <v>0</v>
      </c>
      <c r="AF2098" s="106">
        <v>0</v>
      </c>
      <c r="AG2098" s="106">
        <v>0</v>
      </c>
      <c r="AH2098" s="112"/>
      <c r="AI2098" s="112"/>
      <c r="AJ2098" s="112"/>
      <c r="AK2098" s="112"/>
      <c r="AL2098" s="112"/>
      <c r="AM2098" s="112"/>
      <c r="AN2098" s="114">
        <f t="shared" si="64"/>
        <v>0</v>
      </c>
      <c r="AO2098" s="114">
        <f t="shared" si="65"/>
        <v>4500000</v>
      </c>
      <c r="AP2098" s="114"/>
      <c r="AQ2098" s="114"/>
      <c r="AR2098" s="114"/>
      <c r="AS2098" s="114"/>
      <c r="AT2098" s="237"/>
    </row>
    <row r="2099" spans="1:46" s="190" customFormat="1" ht="15" customHeight="1" x14ac:dyDescent="0.2">
      <c r="A2099" s="104"/>
      <c r="B2099" s="104">
        <f>VLOOKUP(BJB!$F$9:$F$5599,Ctrl!$B$4:$C$399,2,0)</f>
        <v>41</v>
      </c>
      <c r="C2099" s="104">
        <f>VLOOKUP(BJB!$G$9:$G$5599,Ctrl!$E$4:$F$399,2,0)</f>
        <v>0</v>
      </c>
      <c r="D2099" s="219">
        <v>1</v>
      </c>
      <c r="E2099" s="104" t="str">
        <f>VLOOKUP(BJB!$F$9:$F$5599,Ctrl!$B$4:$D$399,3,0)</f>
        <v>IV</v>
      </c>
      <c r="F2099" s="139" t="s">
        <v>10560</v>
      </c>
      <c r="G2099" s="139" t="s">
        <v>7681</v>
      </c>
      <c r="H2099" s="125"/>
      <c r="I2099" s="220" t="e">
        <f>IF(G2098=BJB!#REF!,I2098+1,1)</f>
        <v>#REF!</v>
      </c>
      <c r="J2099" s="912" t="s">
        <v>22155</v>
      </c>
      <c r="K2099" s="121" t="s">
        <v>2233</v>
      </c>
      <c r="L2099" s="104" t="s">
        <v>7835</v>
      </c>
      <c r="M2099" s="104" t="s">
        <v>2234</v>
      </c>
      <c r="N2099" s="120">
        <v>38497</v>
      </c>
      <c r="O2099" s="112">
        <v>6000000</v>
      </c>
      <c r="P2099" s="105" t="s">
        <v>6222</v>
      </c>
      <c r="Q2099" s="120" t="s">
        <v>6222</v>
      </c>
      <c r="R2099" s="890">
        <v>0</v>
      </c>
      <c r="S2099" s="151" t="s">
        <v>7155</v>
      </c>
      <c r="T2099" s="109">
        <v>39136</v>
      </c>
      <c r="U2099" s="112">
        <v>4500000</v>
      </c>
      <c r="V2099" s="109" t="s">
        <v>6222</v>
      </c>
      <c r="W2099" s="141">
        <v>0</v>
      </c>
      <c r="X2099" s="141">
        <v>0</v>
      </c>
      <c r="Y2099" s="141">
        <v>0</v>
      </c>
      <c r="Z2099" s="141">
        <v>0</v>
      </c>
      <c r="AA2099" s="112">
        <v>4125000</v>
      </c>
      <c r="AB2099" s="112"/>
      <c r="AC2099" s="112"/>
      <c r="AD2099" s="141"/>
      <c r="AE2099" s="106">
        <v>0</v>
      </c>
      <c r="AF2099" s="106">
        <v>0</v>
      </c>
      <c r="AG2099" s="106">
        <v>0</v>
      </c>
      <c r="AH2099" s="112"/>
      <c r="AI2099" s="112"/>
      <c r="AJ2099" s="112"/>
      <c r="AK2099" s="112"/>
      <c r="AL2099" s="112"/>
      <c r="AM2099" s="112"/>
      <c r="AN2099" s="114">
        <f t="shared" si="64"/>
        <v>4125000</v>
      </c>
      <c r="AO2099" s="114">
        <f t="shared" si="65"/>
        <v>375000</v>
      </c>
      <c r="AP2099" s="114"/>
      <c r="AQ2099" s="114"/>
      <c r="AR2099" s="114"/>
      <c r="AS2099" s="114"/>
      <c r="AT2099" s="237"/>
    </row>
    <row r="2100" spans="1:46" s="190" customFormat="1" ht="15" customHeight="1" x14ac:dyDescent="0.2">
      <c r="A2100" s="104"/>
      <c r="B2100" s="104">
        <f>VLOOKUP(BJB!$F$9:$F$5599,Ctrl!$B$4:$C$399,2,0)</f>
        <v>41</v>
      </c>
      <c r="C2100" s="104">
        <f>VLOOKUP(BJB!$G$9:$G$5599,Ctrl!$E$4:$F$399,2,0)</f>
        <v>0</v>
      </c>
      <c r="D2100" s="219">
        <v>1</v>
      </c>
      <c r="E2100" s="104" t="str">
        <f>VLOOKUP(BJB!$F$9:$F$5599,Ctrl!$B$4:$D$399,3,0)</f>
        <v>IV</v>
      </c>
      <c r="F2100" s="139" t="s">
        <v>10560</v>
      </c>
      <c r="G2100" s="139" t="s">
        <v>7681</v>
      </c>
      <c r="H2100" s="125"/>
      <c r="I2100" s="220" t="e">
        <f>IF(G2099=BJB!#REF!,I2099+1,1)</f>
        <v>#REF!</v>
      </c>
      <c r="J2100" s="912" t="s">
        <v>22156</v>
      </c>
      <c r="K2100" s="121" t="s">
        <v>2235</v>
      </c>
      <c r="L2100" s="104" t="s">
        <v>7835</v>
      </c>
      <c r="M2100" s="104" t="s">
        <v>2236</v>
      </c>
      <c r="N2100" s="120">
        <v>38497</v>
      </c>
      <c r="O2100" s="112">
        <v>6000000</v>
      </c>
      <c r="P2100" s="105" t="s">
        <v>6222</v>
      </c>
      <c r="Q2100" s="120" t="s">
        <v>6222</v>
      </c>
      <c r="R2100" s="890">
        <v>0</v>
      </c>
      <c r="S2100" s="151" t="s">
        <v>7155</v>
      </c>
      <c r="T2100" s="109">
        <v>39136</v>
      </c>
      <c r="U2100" s="112">
        <v>4500000</v>
      </c>
      <c r="V2100" s="109" t="s">
        <v>6222</v>
      </c>
      <c r="W2100" s="141">
        <v>0</v>
      </c>
      <c r="X2100" s="141">
        <v>0</v>
      </c>
      <c r="Y2100" s="141">
        <v>0</v>
      </c>
      <c r="Z2100" s="141">
        <v>0</v>
      </c>
      <c r="AA2100" s="112">
        <v>0</v>
      </c>
      <c r="AB2100" s="112"/>
      <c r="AC2100" s="112"/>
      <c r="AD2100" s="141"/>
      <c r="AE2100" s="106">
        <v>0</v>
      </c>
      <c r="AF2100" s="106">
        <v>0</v>
      </c>
      <c r="AG2100" s="106">
        <v>0</v>
      </c>
      <c r="AH2100" s="112"/>
      <c r="AI2100" s="112"/>
      <c r="AJ2100" s="112"/>
      <c r="AK2100" s="112"/>
      <c r="AL2100" s="112"/>
      <c r="AM2100" s="112"/>
      <c r="AN2100" s="114">
        <f t="shared" si="64"/>
        <v>0</v>
      </c>
      <c r="AO2100" s="114">
        <f t="shared" si="65"/>
        <v>4500000</v>
      </c>
      <c r="AP2100" s="114"/>
      <c r="AQ2100" s="114"/>
      <c r="AR2100" s="114"/>
      <c r="AS2100" s="114"/>
      <c r="AT2100" s="237"/>
    </row>
    <row r="2101" spans="1:46" s="190" customFormat="1" ht="15" customHeight="1" x14ac:dyDescent="0.2">
      <c r="A2101" s="104"/>
      <c r="B2101" s="104">
        <f>VLOOKUP(BJB!$F$9:$F$5599,Ctrl!$B$4:$C$399,2,0)</f>
        <v>41</v>
      </c>
      <c r="C2101" s="104">
        <f>VLOOKUP(BJB!$G$9:$G$5599,Ctrl!$E$4:$F$399,2,0)</f>
        <v>0</v>
      </c>
      <c r="D2101" s="219">
        <v>1</v>
      </c>
      <c r="E2101" s="104" t="str">
        <f>VLOOKUP(BJB!$F$9:$F$5599,Ctrl!$B$4:$D$399,3,0)</f>
        <v>IV</v>
      </c>
      <c r="F2101" s="139" t="s">
        <v>10560</v>
      </c>
      <c r="G2101" s="139" t="s">
        <v>7681</v>
      </c>
      <c r="H2101" s="125"/>
      <c r="I2101" s="220" t="e">
        <f>IF(G2100=BJB!#REF!,I2100+1,1)</f>
        <v>#REF!</v>
      </c>
      <c r="J2101" s="912" t="s">
        <v>22157</v>
      </c>
      <c r="K2101" s="121" t="s">
        <v>2237</v>
      </c>
      <c r="L2101" s="104" t="s">
        <v>7835</v>
      </c>
      <c r="M2101" s="104" t="s">
        <v>2238</v>
      </c>
      <c r="N2101" s="120">
        <v>39065</v>
      </c>
      <c r="O2101" s="112">
        <v>15000000</v>
      </c>
      <c r="P2101" s="105" t="s">
        <v>6222</v>
      </c>
      <c r="Q2101" s="120" t="s">
        <v>6222</v>
      </c>
      <c r="R2101" s="890">
        <v>0</v>
      </c>
      <c r="S2101" s="151" t="s">
        <v>7156</v>
      </c>
      <c r="T2101" s="109">
        <v>39325</v>
      </c>
      <c r="U2101" s="112">
        <v>11250000</v>
      </c>
      <c r="V2101" s="109" t="s">
        <v>6222</v>
      </c>
      <c r="W2101" s="141">
        <v>0</v>
      </c>
      <c r="X2101" s="141">
        <v>0</v>
      </c>
      <c r="Y2101" s="141">
        <v>0</v>
      </c>
      <c r="Z2101" s="141">
        <v>0</v>
      </c>
      <c r="AA2101" s="112">
        <v>11250000</v>
      </c>
      <c r="AB2101" s="112"/>
      <c r="AC2101" s="112"/>
      <c r="AD2101" s="141"/>
      <c r="AE2101" s="106">
        <v>0</v>
      </c>
      <c r="AF2101" s="106">
        <v>0</v>
      </c>
      <c r="AG2101" s="106">
        <v>0</v>
      </c>
      <c r="AH2101" s="112"/>
      <c r="AI2101" s="112"/>
      <c r="AJ2101" s="112"/>
      <c r="AK2101" s="112"/>
      <c r="AL2101" s="112"/>
      <c r="AM2101" s="112"/>
      <c r="AN2101" s="114">
        <f t="shared" si="64"/>
        <v>11250000</v>
      </c>
      <c r="AO2101" s="114">
        <f t="shared" si="65"/>
        <v>0</v>
      </c>
      <c r="AP2101" s="114"/>
      <c r="AQ2101" s="114"/>
      <c r="AR2101" s="114"/>
      <c r="AS2101" s="114"/>
      <c r="AT2101" s="237"/>
    </row>
    <row r="2102" spans="1:46" s="190" customFormat="1" ht="15" customHeight="1" x14ac:dyDescent="0.2">
      <c r="A2102" s="104"/>
      <c r="B2102" s="104">
        <f>VLOOKUP(BJB!$F$9:$F$5599,Ctrl!$B$4:$C$399,2,0)</f>
        <v>41</v>
      </c>
      <c r="C2102" s="104">
        <f>VLOOKUP(BJB!$G$9:$G$5599,Ctrl!$E$4:$F$399,2,0)</f>
        <v>0</v>
      </c>
      <c r="D2102" s="219">
        <v>1</v>
      </c>
      <c r="E2102" s="104" t="str">
        <f>VLOOKUP(BJB!$F$9:$F$5599,Ctrl!$B$4:$D$399,3,0)</f>
        <v>IV</v>
      </c>
      <c r="F2102" s="139" t="s">
        <v>10560</v>
      </c>
      <c r="G2102" s="139" t="s">
        <v>7681</v>
      </c>
      <c r="H2102" s="125"/>
      <c r="I2102" s="220" t="e">
        <f>IF(G2101=BJB!#REF!,I2101+1,1)</f>
        <v>#REF!</v>
      </c>
      <c r="J2102" s="912" t="s">
        <v>22158</v>
      </c>
      <c r="K2102" s="121" t="s">
        <v>2239</v>
      </c>
      <c r="L2102" s="104" t="s">
        <v>7835</v>
      </c>
      <c r="M2102" s="104" t="s">
        <v>2240</v>
      </c>
      <c r="N2102" s="120">
        <v>39227</v>
      </c>
      <c r="O2102" s="112">
        <v>14000000</v>
      </c>
      <c r="P2102" s="105" t="s">
        <v>6222</v>
      </c>
      <c r="Q2102" s="120" t="s">
        <v>6222</v>
      </c>
      <c r="R2102" s="890">
        <v>0</v>
      </c>
      <c r="S2102" s="151" t="s">
        <v>7157</v>
      </c>
      <c r="T2102" s="109">
        <v>39505</v>
      </c>
      <c r="U2102" s="112">
        <v>10500000</v>
      </c>
      <c r="V2102" s="109" t="s">
        <v>6222</v>
      </c>
      <c r="W2102" s="141">
        <v>0</v>
      </c>
      <c r="X2102" s="141">
        <v>0</v>
      </c>
      <c r="Y2102" s="141">
        <v>0</v>
      </c>
      <c r="Z2102" s="141">
        <v>0</v>
      </c>
      <c r="AA2102" s="112">
        <v>450000</v>
      </c>
      <c r="AB2102" s="112"/>
      <c r="AC2102" s="112"/>
      <c r="AD2102" s="141"/>
      <c r="AE2102" s="106">
        <v>0</v>
      </c>
      <c r="AF2102" s="106">
        <v>0</v>
      </c>
      <c r="AG2102" s="106">
        <v>0</v>
      </c>
      <c r="AH2102" s="112"/>
      <c r="AI2102" s="112"/>
      <c r="AJ2102" s="112"/>
      <c r="AK2102" s="112"/>
      <c r="AL2102" s="112"/>
      <c r="AM2102" s="112"/>
      <c r="AN2102" s="114">
        <f t="shared" si="64"/>
        <v>450000</v>
      </c>
      <c r="AO2102" s="114">
        <f t="shared" si="65"/>
        <v>10050000</v>
      </c>
      <c r="AP2102" s="114"/>
      <c r="AQ2102" s="114"/>
      <c r="AR2102" s="114"/>
      <c r="AS2102" s="114"/>
      <c r="AT2102" s="237"/>
    </row>
    <row r="2103" spans="1:46" s="190" customFormat="1" ht="15" customHeight="1" x14ac:dyDescent="0.2">
      <c r="A2103" s="104"/>
      <c r="B2103" s="104">
        <f>VLOOKUP(BJB!$F$9:$F$5599,Ctrl!$B$4:$C$399,2,0)</f>
        <v>41</v>
      </c>
      <c r="C2103" s="104">
        <f>VLOOKUP(BJB!$G$9:$G$5599,Ctrl!$E$4:$F$399,2,0)</f>
        <v>0</v>
      </c>
      <c r="D2103" s="219">
        <v>1</v>
      </c>
      <c r="E2103" s="104" t="str">
        <f>VLOOKUP(BJB!$F$9:$F$5599,Ctrl!$B$4:$D$399,3,0)</f>
        <v>IV</v>
      </c>
      <c r="F2103" s="139" t="s">
        <v>10560</v>
      </c>
      <c r="G2103" s="139" t="s">
        <v>7681</v>
      </c>
      <c r="H2103" s="125" t="s">
        <v>6658</v>
      </c>
      <c r="I2103" s="220" t="e">
        <f>IF(G2102=BJB!#REF!,I2102+1,1)</f>
        <v>#REF!</v>
      </c>
      <c r="J2103" s="912" t="s">
        <v>22159</v>
      </c>
      <c r="K2103" s="121" t="s">
        <v>2241</v>
      </c>
      <c r="L2103" s="104" t="s">
        <v>7835</v>
      </c>
      <c r="M2103" s="104" t="s">
        <v>2240</v>
      </c>
      <c r="N2103" s="120">
        <v>39227</v>
      </c>
      <c r="O2103" s="112">
        <v>12000000</v>
      </c>
      <c r="P2103" s="105" t="s">
        <v>6222</v>
      </c>
      <c r="Q2103" s="120" t="s">
        <v>6222</v>
      </c>
      <c r="R2103" s="890">
        <v>0</v>
      </c>
      <c r="S2103" s="151" t="s">
        <v>7157</v>
      </c>
      <c r="T2103" s="109">
        <v>39505</v>
      </c>
      <c r="U2103" s="112">
        <v>9000000</v>
      </c>
      <c r="V2103" s="109" t="s">
        <v>6222</v>
      </c>
      <c r="W2103" s="141">
        <v>0</v>
      </c>
      <c r="X2103" s="141">
        <v>0</v>
      </c>
      <c r="Y2103" s="141">
        <v>0</v>
      </c>
      <c r="Z2103" s="141">
        <v>0</v>
      </c>
      <c r="AA2103" s="112">
        <v>8925000</v>
      </c>
      <c r="AB2103" s="112"/>
      <c r="AC2103" s="132"/>
      <c r="AD2103" s="141"/>
      <c r="AE2103" s="106">
        <v>0</v>
      </c>
      <c r="AF2103" s="106">
        <v>0</v>
      </c>
      <c r="AG2103" s="106">
        <v>0</v>
      </c>
      <c r="AH2103" s="112"/>
      <c r="AI2103" s="112"/>
      <c r="AJ2103" s="112"/>
      <c r="AK2103" s="112"/>
      <c r="AL2103" s="112"/>
      <c r="AM2103" s="112"/>
      <c r="AN2103" s="114">
        <f t="shared" si="64"/>
        <v>8925000</v>
      </c>
      <c r="AO2103" s="114">
        <f t="shared" si="65"/>
        <v>75000</v>
      </c>
      <c r="AP2103" s="114"/>
      <c r="AQ2103" s="114"/>
      <c r="AR2103" s="114"/>
      <c r="AS2103" s="114"/>
      <c r="AT2103" s="237"/>
    </row>
    <row r="2104" spans="1:46" s="190" customFormat="1" ht="15" customHeight="1" x14ac:dyDescent="0.2">
      <c r="A2104" s="104"/>
      <c r="B2104" s="104">
        <f>VLOOKUP(BJB!$F$9:$F$5599,Ctrl!$B$4:$C$399,2,0)</f>
        <v>41</v>
      </c>
      <c r="C2104" s="104">
        <f>VLOOKUP(BJB!$G$9:$G$5599,Ctrl!$E$4:$F$399,2,0)</f>
        <v>0</v>
      </c>
      <c r="D2104" s="219">
        <v>1</v>
      </c>
      <c r="E2104" s="104" t="str">
        <f>VLOOKUP(BJB!$F$9:$F$5599,Ctrl!$B$4:$D$399,3,0)</f>
        <v>IV</v>
      </c>
      <c r="F2104" s="139" t="s">
        <v>10560</v>
      </c>
      <c r="G2104" s="139" t="s">
        <v>7681</v>
      </c>
      <c r="H2104" s="125"/>
      <c r="I2104" s="220" t="e">
        <f>IF(G2103=BJB!#REF!,I2103+1,1)</f>
        <v>#REF!</v>
      </c>
      <c r="J2104" s="912" t="s">
        <v>22160</v>
      </c>
      <c r="K2104" s="121" t="s">
        <v>2242</v>
      </c>
      <c r="L2104" s="104" t="s">
        <v>7835</v>
      </c>
      <c r="M2104" s="104" t="s">
        <v>2243</v>
      </c>
      <c r="N2104" s="120">
        <v>39281</v>
      </c>
      <c r="O2104" s="112">
        <v>2400000</v>
      </c>
      <c r="P2104" s="105" t="s">
        <v>6222</v>
      </c>
      <c r="Q2104" s="120" t="s">
        <v>6222</v>
      </c>
      <c r="R2104" s="890">
        <v>0</v>
      </c>
      <c r="S2104" s="151" t="s">
        <v>7157</v>
      </c>
      <c r="T2104" s="109">
        <v>39505</v>
      </c>
      <c r="U2104" s="112">
        <v>1795782</v>
      </c>
      <c r="V2104" s="109" t="s">
        <v>6222</v>
      </c>
      <c r="W2104" s="141">
        <v>0</v>
      </c>
      <c r="X2104" s="141">
        <v>0</v>
      </c>
      <c r="Y2104" s="141">
        <v>0</v>
      </c>
      <c r="Z2104" s="141">
        <v>0</v>
      </c>
      <c r="AA2104" s="112">
        <v>1795782</v>
      </c>
      <c r="AB2104" s="112"/>
      <c r="AC2104" s="112"/>
      <c r="AD2104" s="141"/>
      <c r="AE2104" s="106">
        <v>0</v>
      </c>
      <c r="AF2104" s="106">
        <v>0</v>
      </c>
      <c r="AG2104" s="106">
        <v>0</v>
      </c>
      <c r="AH2104" s="112"/>
      <c r="AI2104" s="112"/>
      <c r="AJ2104" s="112"/>
      <c r="AK2104" s="112"/>
      <c r="AL2104" s="112"/>
      <c r="AM2104" s="112"/>
      <c r="AN2104" s="114">
        <f t="shared" si="64"/>
        <v>1795782</v>
      </c>
      <c r="AO2104" s="114">
        <f t="shared" si="65"/>
        <v>0</v>
      </c>
      <c r="AP2104" s="114"/>
      <c r="AQ2104" s="114"/>
      <c r="AR2104" s="114"/>
      <c r="AS2104" s="114"/>
      <c r="AT2104" s="191"/>
    </row>
    <row r="2105" spans="1:46" s="190" customFormat="1" ht="15" customHeight="1" x14ac:dyDescent="0.2">
      <c r="A2105" s="104"/>
      <c r="B2105" s="104">
        <f>VLOOKUP(BJB!$F$9:$F$5599,Ctrl!$B$4:$C$399,2,0)</f>
        <v>41</v>
      </c>
      <c r="C2105" s="104">
        <f>VLOOKUP(BJB!$G$9:$G$5599,Ctrl!$E$4:$F$399,2,0)</f>
        <v>0</v>
      </c>
      <c r="D2105" s="219">
        <v>1</v>
      </c>
      <c r="E2105" s="104" t="str">
        <f>VLOOKUP(BJB!$F$9:$F$5599,Ctrl!$B$4:$D$399,3,0)</f>
        <v>IV</v>
      </c>
      <c r="F2105" s="139" t="s">
        <v>10560</v>
      </c>
      <c r="G2105" s="139" t="s">
        <v>7681</v>
      </c>
      <c r="H2105" s="125"/>
      <c r="I2105" s="220" t="e">
        <f>IF(G2104=BJB!#REF!,I2104+1,1)</f>
        <v>#REF!</v>
      </c>
      <c r="J2105" s="912" t="s">
        <v>22161</v>
      </c>
      <c r="K2105" s="121" t="s">
        <v>2244</v>
      </c>
      <c r="L2105" s="104" t="s">
        <v>7835</v>
      </c>
      <c r="M2105" s="104" t="s">
        <v>2240</v>
      </c>
      <c r="N2105" s="120">
        <v>39227</v>
      </c>
      <c r="O2105" s="112">
        <v>3500000</v>
      </c>
      <c r="P2105" s="105" t="s">
        <v>6222</v>
      </c>
      <c r="Q2105" s="120" t="s">
        <v>6222</v>
      </c>
      <c r="R2105" s="890">
        <v>0</v>
      </c>
      <c r="S2105" s="151" t="s">
        <v>7158</v>
      </c>
      <c r="T2105" s="109">
        <v>39519</v>
      </c>
      <c r="U2105" s="112">
        <v>2429786</v>
      </c>
      <c r="V2105" s="109" t="s">
        <v>6222</v>
      </c>
      <c r="W2105" s="141">
        <v>0</v>
      </c>
      <c r="X2105" s="141">
        <v>0</v>
      </c>
      <c r="Y2105" s="141">
        <v>0</v>
      </c>
      <c r="Z2105" s="141">
        <v>0</v>
      </c>
      <c r="AA2105" s="112">
        <v>0</v>
      </c>
      <c r="AB2105" s="112"/>
      <c r="AC2105" s="112"/>
      <c r="AD2105" s="141"/>
      <c r="AE2105" s="106">
        <v>0</v>
      </c>
      <c r="AF2105" s="106">
        <v>0</v>
      </c>
      <c r="AG2105" s="106">
        <v>0</v>
      </c>
      <c r="AH2105" s="112"/>
      <c r="AI2105" s="112"/>
      <c r="AJ2105" s="112"/>
      <c r="AK2105" s="112"/>
      <c r="AL2105" s="112"/>
      <c r="AM2105" s="112"/>
      <c r="AN2105" s="114">
        <f t="shared" si="64"/>
        <v>0</v>
      </c>
      <c r="AO2105" s="114">
        <f t="shared" si="65"/>
        <v>2429786</v>
      </c>
      <c r="AP2105" s="114"/>
      <c r="AQ2105" s="114"/>
      <c r="AR2105" s="114"/>
      <c r="AS2105" s="114"/>
      <c r="AT2105" s="233"/>
    </row>
    <row r="2106" spans="1:46" s="190" customFormat="1" ht="15" customHeight="1" x14ac:dyDescent="0.2">
      <c r="A2106" s="104"/>
      <c r="B2106" s="104">
        <f>VLOOKUP(BJB!$F$9:$F$5599,Ctrl!$B$4:$C$399,2,0)</f>
        <v>41</v>
      </c>
      <c r="C2106" s="104">
        <f>VLOOKUP(BJB!$G$9:$G$5599,Ctrl!$E$4:$F$399,2,0)</f>
        <v>0</v>
      </c>
      <c r="D2106" s="219">
        <v>1</v>
      </c>
      <c r="E2106" s="104" t="str">
        <f>VLOOKUP(BJB!$F$9:$F$5599,Ctrl!$B$4:$D$399,3,0)</f>
        <v>IV</v>
      </c>
      <c r="F2106" s="139" t="s">
        <v>10560</v>
      </c>
      <c r="G2106" s="139" t="s">
        <v>7681</v>
      </c>
      <c r="H2106" s="125"/>
      <c r="I2106" s="220" t="e">
        <f>IF(G2105=BJB!#REF!,I2105+1,1)</f>
        <v>#REF!</v>
      </c>
      <c r="J2106" s="912" t="s">
        <v>22162</v>
      </c>
      <c r="K2106" s="121" t="s">
        <v>2245</v>
      </c>
      <c r="L2106" s="104" t="s">
        <v>7835</v>
      </c>
      <c r="M2106" s="104" t="s">
        <v>2246</v>
      </c>
      <c r="N2106" s="120">
        <v>39352</v>
      </c>
      <c r="O2106" s="112">
        <v>22500000</v>
      </c>
      <c r="P2106" s="105" t="s">
        <v>6222</v>
      </c>
      <c r="Q2106" s="120" t="s">
        <v>6222</v>
      </c>
      <c r="R2106" s="890">
        <v>0</v>
      </c>
      <c r="S2106" s="151" t="s">
        <v>7159</v>
      </c>
      <c r="T2106" s="109">
        <v>39679</v>
      </c>
      <c r="U2106" s="112">
        <v>16875000</v>
      </c>
      <c r="V2106" s="109" t="s">
        <v>6222</v>
      </c>
      <c r="W2106" s="141">
        <v>0</v>
      </c>
      <c r="X2106" s="141">
        <v>0</v>
      </c>
      <c r="Y2106" s="141">
        <v>0</v>
      </c>
      <c r="Z2106" s="141">
        <v>0</v>
      </c>
      <c r="AA2106" s="112">
        <v>0</v>
      </c>
      <c r="AB2106" s="112"/>
      <c r="AC2106" s="112"/>
      <c r="AD2106" s="141"/>
      <c r="AE2106" s="106">
        <v>0</v>
      </c>
      <c r="AF2106" s="106">
        <v>0</v>
      </c>
      <c r="AG2106" s="106">
        <v>0</v>
      </c>
      <c r="AH2106" s="112"/>
      <c r="AI2106" s="112"/>
      <c r="AJ2106" s="112"/>
      <c r="AK2106" s="112"/>
      <c r="AL2106" s="112"/>
      <c r="AM2106" s="112"/>
      <c r="AN2106" s="114">
        <f t="shared" si="64"/>
        <v>0</v>
      </c>
      <c r="AO2106" s="114">
        <f t="shared" si="65"/>
        <v>16875000</v>
      </c>
      <c r="AP2106" s="114"/>
      <c r="AQ2106" s="114"/>
      <c r="AR2106" s="114"/>
      <c r="AS2106" s="114"/>
      <c r="AT2106" s="233"/>
    </row>
    <row r="2107" spans="1:46" s="190" customFormat="1" ht="15" customHeight="1" x14ac:dyDescent="0.2">
      <c r="A2107" s="104"/>
      <c r="B2107" s="104">
        <f>VLOOKUP(BJB!$F$9:$F$5599,Ctrl!$B$4:$C$399,2,0)</f>
        <v>41</v>
      </c>
      <c r="C2107" s="104">
        <f>VLOOKUP(BJB!$G$9:$G$5599,Ctrl!$E$4:$F$399,2,0)</f>
        <v>0</v>
      </c>
      <c r="D2107" s="219">
        <v>1</v>
      </c>
      <c r="E2107" s="104" t="str">
        <f>VLOOKUP(BJB!$F$9:$F$5599,Ctrl!$B$4:$D$399,3,0)</f>
        <v>IV</v>
      </c>
      <c r="F2107" s="139" t="s">
        <v>10560</v>
      </c>
      <c r="G2107" s="139" t="s">
        <v>7681</v>
      </c>
      <c r="H2107" s="125"/>
      <c r="I2107" s="220" t="e">
        <f>IF(G2106=BJB!#REF!,I2106+1,1)</f>
        <v>#REF!</v>
      </c>
      <c r="J2107" s="912" t="s">
        <v>22163</v>
      </c>
      <c r="K2107" s="121" t="s">
        <v>2247</v>
      </c>
      <c r="L2107" s="104" t="s">
        <v>7835</v>
      </c>
      <c r="M2107" s="104" t="s">
        <v>2243</v>
      </c>
      <c r="N2107" s="120">
        <v>39281</v>
      </c>
      <c r="O2107" s="112">
        <v>10000000</v>
      </c>
      <c r="P2107" s="105" t="s">
        <v>6222</v>
      </c>
      <c r="Q2107" s="120" t="s">
        <v>6222</v>
      </c>
      <c r="R2107" s="890">
        <v>0</v>
      </c>
      <c r="S2107" s="151" t="s">
        <v>7159</v>
      </c>
      <c r="T2107" s="109">
        <v>39679</v>
      </c>
      <c r="U2107" s="112">
        <v>7500000</v>
      </c>
      <c r="V2107" s="109" t="s">
        <v>6222</v>
      </c>
      <c r="W2107" s="141">
        <v>0</v>
      </c>
      <c r="X2107" s="141">
        <v>0</v>
      </c>
      <c r="Y2107" s="141">
        <v>0</v>
      </c>
      <c r="Z2107" s="141">
        <v>0</v>
      </c>
      <c r="AA2107" s="112">
        <v>7500000</v>
      </c>
      <c r="AB2107" s="112"/>
      <c r="AC2107" s="112"/>
      <c r="AD2107" s="141"/>
      <c r="AE2107" s="106">
        <v>0</v>
      </c>
      <c r="AF2107" s="106">
        <v>0</v>
      </c>
      <c r="AG2107" s="106">
        <v>0</v>
      </c>
      <c r="AH2107" s="112"/>
      <c r="AI2107" s="112"/>
      <c r="AJ2107" s="112"/>
      <c r="AK2107" s="112"/>
      <c r="AL2107" s="112"/>
      <c r="AM2107" s="112"/>
      <c r="AN2107" s="114">
        <f t="shared" si="64"/>
        <v>7500000</v>
      </c>
      <c r="AO2107" s="114">
        <f t="shared" si="65"/>
        <v>0</v>
      </c>
      <c r="AP2107" s="114"/>
      <c r="AQ2107" s="114"/>
      <c r="AR2107" s="114"/>
      <c r="AS2107" s="114"/>
      <c r="AT2107" s="233"/>
    </row>
    <row r="2108" spans="1:46" s="190" customFormat="1" ht="15" customHeight="1" x14ac:dyDescent="0.2">
      <c r="A2108" s="104"/>
      <c r="B2108" s="104">
        <f>VLOOKUP(BJB!$F$9:$F$5599,Ctrl!$B$4:$C$399,2,0)</f>
        <v>41</v>
      </c>
      <c r="C2108" s="104">
        <f>VLOOKUP(BJB!$G$9:$G$5599,Ctrl!$E$4:$F$399,2,0)</f>
        <v>0</v>
      </c>
      <c r="D2108" s="219">
        <v>1</v>
      </c>
      <c r="E2108" s="104" t="str">
        <f>VLOOKUP(BJB!$F$9:$F$5599,Ctrl!$B$4:$D$399,3,0)</f>
        <v>IV</v>
      </c>
      <c r="F2108" s="139" t="s">
        <v>10560</v>
      </c>
      <c r="G2108" s="139" t="s">
        <v>7681</v>
      </c>
      <c r="H2108" s="125"/>
      <c r="I2108" s="220" t="e">
        <f>IF(G2107=BJB!#REF!,I2107+1,1)</f>
        <v>#REF!</v>
      </c>
      <c r="J2108" s="912" t="s">
        <v>22164</v>
      </c>
      <c r="K2108" s="121" t="s">
        <v>2248</v>
      </c>
      <c r="L2108" s="104" t="s">
        <v>7835</v>
      </c>
      <c r="M2108" s="104" t="s">
        <v>2246</v>
      </c>
      <c r="N2108" s="120">
        <v>39352</v>
      </c>
      <c r="O2108" s="112">
        <v>17000000</v>
      </c>
      <c r="P2108" s="105" t="s">
        <v>6222</v>
      </c>
      <c r="Q2108" s="120" t="s">
        <v>6222</v>
      </c>
      <c r="R2108" s="890">
        <v>0</v>
      </c>
      <c r="S2108" s="151" t="s">
        <v>7159</v>
      </c>
      <c r="T2108" s="109">
        <v>39679</v>
      </c>
      <c r="U2108" s="112">
        <v>12750000</v>
      </c>
      <c r="V2108" s="109" t="s">
        <v>6222</v>
      </c>
      <c r="W2108" s="141">
        <v>0</v>
      </c>
      <c r="X2108" s="141">
        <v>0</v>
      </c>
      <c r="Y2108" s="141">
        <v>0</v>
      </c>
      <c r="Z2108" s="141">
        <v>0</v>
      </c>
      <c r="AA2108" s="112">
        <v>12549915</v>
      </c>
      <c r="AB2108" s="112"/>
      <c r="AC2108" s="112"/>
      <c r="AD2108" s="141"/>
      <c r="AE2108" s="106">
        <v>0</v>
      </c>
      <c r="AF2108" s="106">
        <v>0</v>
      </c>
      <c r="AG2108" s="106">
        <v>0</v>
      </c>
      <c r="AH2108" s="112"/>
      <c r="AI2108" s="112"/>
      <c r="AJ2108" s="112"/>
      <c r="AK2108" s="112"/>
      <c r="AL2108" s="112"/>
      <c r="AM2108" s="112"/>
      <c r="AN2108" s="114">
        <f t="shared" si="64"/>
        <v>12549915</v>
      </c>
      <c r="AO2108" s="114">
        <f t="shared" si="65"/>
        <v>200085</v>
      </c>
      <c r="AP2108" s="114"/>
      <c r="AQ2108" s="114"/>
      <c r="AR2108" s="114"/>
      <c r="AS2108" s="114"/>
      <c r="AT2108" s="191"/>
    </row>
    <row r="2109" spans="1:46" s="190" customFormat="1" ht="15" customHeight="1" x14ac:dyDescent="0.2">
      <c r="A2109" s="104"/>
      <c r="B2109" s="104">
        <f>VLOOKUP(BJB!$F$9:$F$5599,Ctrl!$B$4:$C$399,2,0)</f>
        <v>41</v>
      </c>
      <c r="C2109" s="104">
        <f>VLOOKUP(BJB!$G$9:$G$5599,Ctrl!$E$4:$F$399,2,0)</f>
        <v>0</v>
      </c>
      <c r="D2109" s="219">
        <v>1</v>
      </c>
      <c r="E2109" s="104" t="str">
        <f>VLOOKUP(BJB!$F$9:$F$5599,Ctrl!$B$4:$D$399,3,0)</f>
        <v>IV</v>
      </c>
      <c r="F2109" s="139" t="s">
        <v>10560</v>
      </c>
      <c r="G2109" s="139" t="s">
        <v>7681</v>
      </c>
      <c r="H2109" s="125"/>
      <c r="I2109" s="220" t="e">
        <f>IF(G2108=BJB!#REF!,I2108+1,1)</f>
        <v>#REF!</v>
      </c>
      <c r="J2109" s="912" t="s">
        <v>22165</v>
      </c>
      <c r="K2109" s="121" t="s">
        <v>2249</v>
      </c>
      <c r="L2109" s="104" t="s">
        <v>7835</v>
      </c>
      <c r="M2109" s="104" t="s">
        <v>2250</v>
      </c>
      <c r="N2109" s="120">
        <v>39281</v>
      </c>
      <c r="O2109" s="112">
        <v>20000000</v>
      </c>
      <c r="P2109" s="105" t="s">
        <v>6222</v>
      </c>
      <c r="Q2109" s="120" t="s">
        <v>6222</v>
      </c>
      <c r="R2109" s="890">
        <v>0</v>
      </c>
      <c r="S2109" s="151" t="s">
        <v>7159</v>
      </c>
      <c r="T2109" s="109">
        <v>39679</v>
      </c>
      <c r="U2109" s="112">
        <v>15000000</v>
      </c>
      <c r="V2109" s="109" t="s">
        <v>6222</v>
      </c>
      <c r="W2109" s="141">
        <v>0</v>
      </c>
      <c r="X2109" s="141">
        <v>0</v>
      </c>
      <c r="Y2109" s="141">
        <v>0</v>
      </c>
      <c r="Z2109" s="141">
        <v>0</v>
      </c>
      <c r="AA2109" s="112">
        <v>2813116</v>
      </c>
      <c r="AB2109" s="112"/>
      <c r="AC2109" s="112"/>
      <c r="AD2109" s="141"/>
      <c r="AE2109" s="106">
        <v>0</v>
      </c>
      <c r="AF2109" s="106">
        <v>0</v>
      </c>
      <c r="AG2109" s="106">
        <v>0</v>
      </c>
      <c r="AH2109" s="113"/>
      <c r="AI2109" s="112"/>
      <c r="AJ2109" s="112"/>
      <c r="AK2109" s="112"/>
      <c r="AL2109" s="112"/>
      <c r="AM2109" s="112"/>
      <c r="AN2109" s="114">
        <f t="shared" si="64"/>
        <v>2813116</v>
      </c>
      <c r="AO2109" s="114">
        <f t="shared" si="65"/>
        <v>12186884</v>
      </c>
      <c r="AP2109" s="114"/>
      <c r="AQ2109" s="114"/>
      <c r="AR2109" s="114"/>
      <c r="AS2109" s="114"/>
    </row>
    <row r="2110" spans="1:46" s="191" customFormat="1" ht="15" customHeight="1" x14ac:dyDescent="0.2">
      <c r="A2110" s="104"/>
      <c r="B2110" s="104">
        <f>VLOOKUP(BJB!$F$9:$F$5599,Ctrl!$B$4:$C$399,2,0)</f>
        <v>41</v>
      </c>
      <c r="C2110" s="104">
        <f>VLOOKUP(BJB!$G$9:$G$5599,Ctrl!$E$4:$F$399,2,0)</f>
        <v>0</v>
      </c>
      <c r="D2110" s="219">
        <v>1</v>
      </c>
      <c r="E2110" s="104" t="str">
        <f>VLOOKUP(BJB!$F$9:$F$5599,Ctrl!$B$4:$D$399,3,0)</f>
        <v>IV</v>
      </c>
      <c r="F2110" s="139" t="s">
        <v>10560</v>
      </c>
      <c r="G2110" s="139" t="s">
        <v>7681</v>
      </c>
      <c r="H2110" s="125"/>
      <c r="I2110" s="220" t="e">
        <f>IF(G2109=BJB!#REF!,I2109+1,1)</f>
        <v>#REF!</v>
      </c>
      <c r="J2110" s="912" t="s">
        <v>22166</v>
      </c>
      <c r="K2110" s="121" t="s">
        <v>2251</v>
      </c>
      <c r="L2110" s="104" t="s">
        <v>7835</v>
      </c>
      <c r="M2110" s="104" t="s">
        <v>2252</v>
      </c>
      <c r="N2110" s="120">
        <v>39352</v>
      </c>
      <c r="O2110" s="112">
        <v>20000000</v>
      </c>
      <c r="P2110" s="105" t="s">
        <v>6222</v>
      </c>
      <c r="Q2110" s="120" t="s">
        <v>6222</v>
      </c>
      <c r="R2110" s="890">
        <v>0</v>
      </c>
      <c r="S2110" s="151" t="s">
        <v>7160</v>
      </c>
      <c r="T2110" s="109">
        <v>39689</v>
      </c>
      <c r="U2110" s="112">
        <v>12014084</v>
      </c>
      <c r="V2110" s="109" t="s">
        <v>6222</v>
      </c>
      <c r="W2110" s="141">
        <v>0</v>
      </c>
      <c r="X2110" s="141">
        <v>0</v>
      </c>
      <c r="Y2110" s="141">
        <v>0</v>
      </c>
      <c r="Z2110" s="141">
        <v>0</v>
      </c>
      <c r="AA2110" s="112">
        <v>0</v>
      </c>
      <c r="AB2110" s="112"/>
      <c r="AC2110" s="112"/>
      <c r="AD2110" s="141"/>
      <c r="AE2110" s="106">
        <v>0</v>
      </c>
      <c r="AF2110" s="106">
        <v>0</v>
      </c>
      <c r="AG2110" s="106">
        <v>0</v>
      </c>
      <c r="AH2110" s="112"/>
      <c r="AI2110" s="112"/>
      <c r="AJ2110" s="112"/>
      <c r="AK2110" s="112"/>
      <c r="AL2110" s="112"/>
      <c r="AM2110" s="112"/>
      <c r="AN2110" s="114">
        <f t="shared" si="64"/>
        <v>0</v>
      </c>
      <c r="AO2110" s="114">
        <f t="shared" si="65"/>
        <v>12014084</v>
      </c>
      <c r="AP2110" s="114"/>
      <c r="AQ2110" s="114"/>
      <c r="AR2110" s="114"/>
      <c r="AS2110" s="114"/>
      <c r="AT2110" s="233"/>
    </row>
    <row r="2111" spans="1:46" s="190" customFormat="1" ht="15" customHeight="1" x14ac:dyDescent="0.2">
      <c r="A2111" s="104"/>
      <c r="B2111" s="104">
        <f>VLOOKUP(BJB!$F$9:$F$5599,Ctrl!$B$4:$C$399,2,0)</f>
        <v>41</v>
      </c>
      <c r="C2111" s="104">
        <f>VLOOKUP(BJB!$G$9:$G$5599,Ctrl!$E$4:$F$399,2,0)</f>
        <v>0</v>
      </c>
      <c r="D2111" s="219">
        <v>1</v>
      </c>
      <c r="E2111" s="104" t="str">
        <f>VLOOKUP(BJB!$F$9:$F$5599,Ctrl!$B$4:$D$399,3,0)</f>
        <v>IV</v>
      </c>
      <c r="F2111" s="139" t="s">
        <v>10560</v>
      </c>
      <c r="G2111" s="139" t="s">
        <v>7681</v>
      </c>
      <c r="H2111" s="125"/>
      <c r="I2111" s="220" t="e">
        <f>IF(G2110=BJB!#REF!,I2110+1,1)</f>
        <v>#REF!</v>
      </c>
      <c r="J2111" s="912" t="s">
        <v>22167</v>
      </c>
      <c r="K2111" s="121" t="s">
        <v>2253</v>
      </c>
      <c r="L2111" s="104" t="s">
        <v>7835</v>
      </c>
      <c r="M2111" s="104" t="s">
        <v>2252</v>
      </c>
      <c r="N2111" s="120">
        <v>39352</v>
      </c>
      <c r="O2111" s="112">
        <v>10000000</v>
      </c>
      <c r="P2111" s="105" t="s">
        <v>6222</v>
      </c>
      <c r="Q2111" s="120" t="s">
        <v>6222</v>
      </c>
      <c r="R2111" s="890">
        <v>0</v>
      </c>
      <c r="S2111" s="151" t="s">
        <v>7160</v>
      </c>
      <c r="T2111" s="109">
        <v>39689</v>
      </c>
      <c r="U2111" s="112">
        <v>6885000</v>
      </c>
      <c r="V2111" s="109" t="s">
        <v>6222</v>
      </c>
      <c r="W2111" s="141">
        <v>0</v>
      </c>
      <c r="X2111" s="141">
        <v>0</v>
      </c>
      <c r="Y2111" s="141">
        <v>0</v>
      </c>
      <c r="Z2111" s="141">
        <v>0</v>
      </c>
      <c r="AA2111" s="112">
        <v>1275000</v>
      </c>
      <c r="AB2111" s="112"/>
      <c r="AC2111" s="112"/>
      <c r="AD2111" s="141"/>
      <c r="AE2111" s="106">
        <v>0</v>
      </c>
      <c r="AF2111" s="106">
        <v>0</v>
      </c>
      <c r="AG2111" s="106">
        <v>0</v>
      </c>
      <c r="AH2111" s="112"/>
      <c r="AI2111" s="112"/>
      <c r="AJ2111" s="112"/>
      <c r="AK2111" s="112"/>
      <c r="AL2111" s="112"/>
      <c r="AM2111" s="112"/>
      <c r="AN2111" s="114">
        <f t="shared" si="64"/>
        <v>1275000</v>
      </c>
      <c r="AO2111" s="114">
        <f t="shared" si="65"/>
        <v>5610000</v>
      </c>
      <c r="AP2111" s="114"/>
      <c r="AQ2111" s="114"/>
      <c r="AR2111" s="114"/>
      <c r="AS2111" s="114"/>
      <c r="AT2111" s="233"/>
    </row>
    <row r="2112" spans="1:46" s="190" customFormat="1" ht="15" customHeight="1" x14ac:dyDescent="0.2">
      <c r="A2112" s="104"/>
      <c r="B2112" s="104">
        <f>VLOOKUP(BJB!$F$9:$F$5599,Ctrl!$B$4:$C$399,2,0)</f>
        <v>41</v>
      </c>
      <c r="C2112" s="104">
        <f>VLOOKUP(BJB!$G$9:$G$5599,Ctrl!$E$4:$F$399,2,0)</f>
        <v>0</v>
      </c>
      <c r="D2112" s="219">
        <v>1</v>
      </c>
      <c r="E2112" s="104" t="str">
        <f>VLOOKUP(BJB!$F$9:$F$5599,Ctrl!$B$4:$D$399,3,0)</f>
        <v>IV</v>
      </c>
      <c r="F2112" s="139" t="s">
        <v>10560</v>
      </c>
      <c r="G2112" s="139" t="s">
        <v>7681</v>
      </c>
      <c r="H2112" s="125"/>
      <c r="I2112" s="220" t="e">
        <f>IF(G2111=BJB!#REF!,I2111+1,1)</f>
        <v>#REF!</v>
      </c>
      <c r="J2112" s="912" t="s">
        <v>22168</v>
      </c>
      <c r="K2112" s="121" t="s">
        <v>2254</v>
      </c>
      <c r="L2112" s="104" t="s">
        <v>7835</v>
      </c>
      <c r="M2112" s="104" t="s">
        <v>2255</v>
      </c>
      <c r="N2112" s="120">
        <v>39352</v>
      </c>
      <c r="O2112" s="112">
        <v>80000000</v>
      </c>
      <c r="P2112" s="105" t="s">
        <v>6222</v>
      </c>
      <c r="Q2112" s="120" t="s">
        <v>6222</v>
      </c>
      <c r="R2112" s="890">
        <v>0</v>
      </c>
      <c r="S2112" s="151" t="s">
        <v>7161</v>
      </c>
      <c r="T2112" s="109">
        <v>39715</v>
      </c>
      <c r="U2112" s="112">
        <v>48880454</v>
      </c>
      <c r="V2112" s="109" t="s">
        <v>6222</v>
      </c>
      <c r="W2112" s="141">
        <v>0</v>
      </c>
      <c r="X2112" s="141">
        <v>0</v>
      </c>
      <c r="Y2112" s="141">
        <v>0</v>
      </c>
      <c r="Z2112" s="141">
        <v>0</v>
      </c>
      <c r="AA2112" s="112">
        <v>46570102</v>
      </c>
      <c r="AB2112" s="112"/>
      <c r="AC2112" s="112"/>
      <c r="AD2112" s="141"/>
      <c r="AE2112" s="106">
        <v>0</v>
      </c>
      <c r="AF2112" s="106">
        <v>0</v>
      </c>
      <c r="AG2112" s="106">
        <v>0</v>
      </c>
      <c r="AH2112" s="112"/>
      <c r="AI2112" s="112"/>
      <c r="AJ2112" s="112"/>
      <c r="AK2112" s="112"/>
      <c r="AL2112" s="112"/>
      <c r="AM2112" s="112"/>
      <c r="AN2112" s="114">
        <f t="shared" si="64"/>
        <v>46570102</v>
      </c>
      <c r="AO2112" s="114">
        <f t="shared" si="65"/>
        <v>2310352</v>
      </c>
      <c r="AP2112" s="114"/>
      <c r="AQ2112" s="114"/>
      <c r="AR2112" s="114"/>
      <c r="AS2112" s="114"/>
      <c r="AT2112" s="233"/>
    </row>
    <row r="2113" spans="1:46" s="190" customFormat="1" ht="15" customHeight="1" x14ac:dyDescent="0.2">
      <c r="A2113" s="104"/>
      <c r="B2113" s="104">
        <f>VLOOKUP(BJB!$F$9:$F$5599,Ctrl!$B$4:$C$399,2,0)</f>
        <v>41</v>
      </c>
      <c r="C2113" s="104">
        <f>VLOOKUP(BJB!$G$9:$G$5599,Ctrl!$E$4:$F$399,2,0)</f>
        <v>0</v>
      </c>
      <c r="D2113" s="219">
        <v>1</v>
      </c>
      <c r="E2113" s="104" t="str">
        <f>VLOOKUP(BJB!$F$9:$F$5599,Ctrl!$B$4:$D$399,3,0)</f>
        <v>IV</v>
      </c>
      <c r="F2113" s="139" t="s">
        <v>10560</v>
      </c>
      <c r="G2113" s="139" t="s">
        <v>7681</v>
      </c>
      <c r="H2113" s="892" t="s">
        <v>17700</v>
      </c>
      <c r="I2113" s="220" t="e">
        <f>IF(G2112=BJB!#REF!,I2112+1,1)</f>
        <v>#REF!</v>
      </c>
      <c r="J2113" s="891" t="s">
        <v>18362</v>
      </c>
      <c r="K2113" s="121" t="s">
        <v>2256</v>
      </c>
      <c r="L2113" s="104" t="s">
        <v>7835</v>
      </c>
      <c r="M2113" s="104" t="s">
        <v>2255</v>
      </c>
      <c r="N2113" s="120">
        <v>39352</v>
      </c>
      <c r="O2113" s="112">
        <v>17421444</v>
      </c>
      <c r="P2113" s="105" t="s">
        <v>6222</v>
      </c>
      <c r="Q2113" s="120" t="s">
        <v>6222</v>
      </c>
      <c r="R2113" s="890">
        <v>0</v>
      </c>
      <c r="S2113" s="151" t="s">
        <v>7161</v>
      </c>
      <c r="T2113" s="109">
        <v>39715</v>
      </c>
      <c r="U2113" s="112">
        <v>10330243</v>
      </c>
      <c r="V2113" s="109" t="s">
        <v>6222</v>
      </c>
      <c r="W2113" s="141">
        <v>0</v>
      </c>
      <c r="X2113" s="141">
        <v>0</v>
      </c>
      <c r="Y2113" s="141">
        <v>0</v>
      </c>
      <c r="Z2113" s="141">
        <v>0</v>
      </c>
      <c r="AA2113" s="112">
        <v>6067222</v>
      </c>
      <c r="AB2113" s="112">
        <v>336410</v>
      </c>
      <c r="AC2113" s="132">
        <v>288351</v>
      </c>
      <c r="AD2113" s="141"/>
      <c r="AE2113" s="106">
        <v>151626</v>
      </c>
      <c r="AF2113" s="106">
        <v>0</v>
      </c>
      <c r="AG2113" s="106">
        <v>0</v>
      </c>
      <c r="AH2113" s="112"/>
      <c r="AI2113" s="112"/>
      <c r="AJ2113" s="112"/>
      <c r="AK2113" s="112"/>
      <c r="AL2113" s="112"/>
      <c r="AM2113" s="112"/>
      <c r="AN2113" s="114">
        <f t="shared" si="64"/>
        <v>6843609</v>
      </c>
      <c r="AO2113" s="114">
        <f t="shared" si="65"/>
        <v>3486634</v>
      </c>
      <c r="AP2113" s="114"/>
      <c r="AQ2113" s="114"/>
      <c r="AR2113" s="114"/>
      <c r="AS2113" s="114"/>
      <c r="AT2113" s="233"/>
    </row>
    <row r="2114" spans="1:46" s="190" customFormat="1" ht="15" customHeight="1" x14ac:dyDescent="0.2">
      <c r="A2114" s="104"/>
      <c r="B2114" s="104">
        <f>VLOOKUP(BJB!$F$9:$F$5599,Ctrl!$B$4:$C$399,2,0)</f>
        <v>41</v>
      </c>
      <c r="C2114" s="104">
        <f>VLOOKUP(BJB!$G$9:$G$5599,Ctrl!$E$4:$F$399,2,0)</f>
        <v>0</v>
      </c>
      <c r="D2114" s="219">
        <v>1</v>
      </c>
      <c r="E2114" s="104" t="str">
        <f>VLOOKUP(BJB!$F$9:$F$5599,Ctrl!$B$4:$D$399,3,0)</f>
        <v>IV</v>
      </c>
      <c r="F2114" s="139" t="s">
        <v>10560</v>
      </c>
      <c r="G2114" s="139" t="s">
        <v>7681</v>
      </c>
      <c r="H2114" s="125"/>
      <c r="I2114" s="220" t="e">
        <f>IF(G2113=BJB!#REF!,I2113+1,1)</f>
        <v>#REF!</v>
      </c>
      <c r="J2114" s="912" t="s">
        <v>22169</v>
      </c>
      <c r="K2114" s="121" t="s">
        <v>2257</v>
      </c>
      <c r="L2114" s="104" t="s">
        <v>7835</v>
      </c>
      <c r="M2114" s="104" t="s">
        <v>2255</v>
      </c>
      <c r="N2114" s="120">
        <v>39352</v>
      </c>
      <c r="O2114" s="112">
        <v>34649280</v>
      </c>
      <c r="P2114" s="105" t="s">
        <v>6222</v>
      </c>
      <c r="Q2114" s="120" t="s">
        <v>6222</v>
      </c>
      <c r="R2114" s="890">
        <v>0</v>
      </c>
      <c r="S2114" s="151" t="s">
        <v>7161</v>
      </c>
      <c r="T2114" s="109">
        <v>39715</v>
      </c>
      <c r="U2114" s="112">
        <v>25247385</v>
      </c>
      <c r="V2114" s="109" t="s">
        <v>6222</v>
      </c>
      <c r="W2114" s="141">
        <v>0</v>
      </c>
      <c r="X2114" s="141">
        <v>0</v>
      </c>
      <c r="Y2114" s="141">
        <v>0</v>
      </c>
      <c r="Z2114" s="141">
        <v>0</v>
      </c>
      <c r="AA2114" s="112">
        <v>17074522</v>
      </c>
      <c r="AB2114" s="112"/>
      <c r="AC2114" s="112"/>
      <c r="AD2114" s="141"/>
      <c r="AE2114" s="106">
        <v>0</v>
      </c>
      <c r="AF2114" s="106">
        <v>0</v>
      </c>
      <c r="AG2114" s="106">
        <v>0</v>
      </c>
      <c r="AH2114" s="112"/>
      <c r="AI2114" s="112"/>
      <c r="AJ2114" s="112"/>
      <c r="AK2114" s="112"/>
      <c r="AL2114" s="112"/>
      <c r="AM2114" s="112"/>
      <c r="AN2114" s="114">
        <f t="shared" si="64"/>
        <v>17074522</v>
      </c>
      <c r="AO2114" s="114">
        <f t="shared" si="65"/>
        <v>8172863</v>
      </c>
      <c r="AP2114" s="114"/>
      <c r="AQ2114" s="114"/>
      <c r="AR2114" s="114"/>
      <c r="AS2114" s="114"/>
      <c r="AT2114" s="233"/>
    </row>
    <row r="2115" spans="1:46" s="190" customFormat="1" ht="15" customHeight="1" x14ac:dyDescent="0.2">
      <c r="A2115" s="104"/>
      <c r="B2115" s="104">
        <f>VLOOKUP(BJB!$F$9:$F$5599,Ctrl!$B$4:$C$399,2,0)</f>
        <v>41</v>
      </c>
      <c r="C2115" s="104">
        <f>VLOOKUP(BJB!$G$9:$G$5599,Ctrl!$E$4:$F$399,2,0)</f>
        <v>0</v>
      </c>
      <c r="D2115" s="219">
        <v>1</v>
      </c>
      <c r="E2115" s="104" t="str">
        <f>VLOOKUP(BJB!$F$9:$F$5599,Ctrl!$B$4:$D$399,3,0)</f>
        <v>IV</v>
      </c>
      <c r="F2115" s="139" t="s">
        <v>10560</v>
      </c>
      <c r="G2115" s="139" t="s">
        <v>7681</v>
      </c>
      <c r="H2115" s="125"/>
      <c r="I2115" s="220" t="e">
        <f>IF(G2114=BJB!#REF!,I2114+1,1)</f>
        <v>#REF!</v>
      </c>
      <c r="J2115" s="912" t="s">
        <v>22170</v>
      </c>
      <c r="K2115" s="121" t="s">
        <v>2258</v>
      </c>
      <c r="L2115" s="104" t="s">
        <v>7835</v>
      </c>
      <c r="M2115" s="104" t="s">
        <v>2255</v>
      </c>
      <c r="N2115" s="120">
        <v>39352</v>
      </c>
      <c r="O2115" s="112">
        <v>20000000</v>
      </c>
      <c r="P2115" s="105" t="s">
        <v>6222</v>
      </c>
      <c r="Q2115" s="120" t="s">
        <v>6222</v>
      </c>
      <c r="R2115" s="890">
        <v>0</v>
      </c>
      <c r="S2115" s="151" t="s">
        <v>7161</v>
      </c>
      <c r="T2115" s="109">
        <v>39715</v>
      </c>
      <c r="U2115" s="112">
        <v>9519611</v>
      </c>
      <c r="V2115" s="109" t="s">
        <v>6222</v>
      </c>
      <c r="W2115" s="141">
        <v>0</v>
      </c>
      <c r="X2115" s="141">
        <v>0</v>
      </c>
      <c r="Y2115" s="141">
        <v>0</v>
      </c>
      <c r="Z2115" s="141">
        <v>0</v>
      </c>
      <c r="AA2115" s="112">
        <v>0</v>
      </c>
      <c r="AB2115" s="112"/>
      <c r="AC2115" s="112"/>
      <c r="AD2115" s="141"/>
      <c r="AE2115" s="106">
        <v>0</v>
      </c>
      <c r="AF2115" s="106">
        <v>0</v>
      </c>
      <c r="AG2115" s="106">
        <v>0</v>
      </c>
      <c r="AH2115" s="112"/>
      <c r="AI2115" s="112"/>
      <c r="AJ2115" s="112"/>
      <c r="AK2115" s="112"/>
      <c r="AL2115" s="112"/>
      <c r="AM2115" s="112"/>
      <c r="AN2115" s="114">
        <f t="shared" si="64"/>
        <v>0</v>
      </c>
      <c r="AO2115" s="114">
        <f t="shared" si="65"/>
        <v>9519611</v>
      </c>
      <c r="AP2115" s="114"/>
      <c r="AQ2115" s="114"/>
      <c r="AR2115" s="114"/>
      <c r="AS2115" s="114"/>
      <c r="AT2115" s="191"/>
    </row>
    <row r="2116" spans="1:46" s="190" customFormat="1" ht="15" customHeight="1" x14ac:dyDescent="0.2">
      <c r="A2116" s="104"/>
      <c r="B2116" s="104">
        <f>VLOOKUP(BJB!$F$9:$F$5599,Ctrl!$B$4:$C$399,2,0)</f>
        <v>41</v>
      </c>
      <c r="C2116" s="104">
        <f>VLOOKUP(BJB!$G$9:$G$5599,Ctrl!$E$4:$F$399,2,0)</f>
        <v>0</v>
      </c>
      <c r="D2116" s="219">
        <v>1</v>
      </c>
      <c r="E2116" s="104" t="str">
        <f>VLOOKUP(BJB!$F$9:$F$5599,Ctrl!$B$4:$D$399,3,0)</f>
        <v>IV</v>
      </c>
      <c r="F2116" s="139" t="s">
        <v>10560</v>
      </c>
      <c r="G2116" s="139" t="s">
        <v>7681</v>
      </c>
      <c r="H2116" s="125"/>
      <c r="I2116" s="220" t="e">
        <f>IF(G2115=BJB!#REF!,I2115+1,1)</f>
        <v>#REF!</v>
      </c>
      <c r="J2116" s="912" t="s">
        <v>22171</v>
      </c>
      <c r="K2116" s="121" t="s">
        <v>2259</v>
      </c>
      <c r="L2116" s="104" t="s">
        <v>7835</v>
      </c>
      <c r="M2116" s="104" t="s">
        <v>2255</v>
      </c>
      <c r="N2116" s="120">
        <v>39352</v>
      </c>
      <c r="O2116" s="112">
        <v>5000000</v>
      </c>
      <c r="P2116" s="105" t="s">
        <v>6222</v>
      </c>
      <c r="Q2116" s="120" t="s">
        <v>6222</v>
      </c>
      <c r="R2116" s="890">
        <v>0</v>
      </c>
      <c r="S2116" s="151" t="s">
        <v>7161</v>
      </c>
      <c r="T2116" s="109">
        <v>39715</v>
      </c>
      <c r="U2116" s="112">
        <v>2281605</v>
      </c>
      <c r="V2116" s="109" t="s">
        <v>6222</v>
      </c>
      <c r="W2116" s="141">
        <v>0</v>
      </c>
      <c r="X2116" s="141">
        <v>0</v>
      </c>
      <c r="Y2116" s="141">
        <v>0</v>
      </c>
      <c r="Z2116" s="141">
        <v>0</v>
      </c>
      <c r="AA2116" s="112">
        <v>2281605</v>
      </c>
      <c r="AB2116" s="112"/>
      <c r="AC2116" s="112"/>
      <c r="AD2116" s="141"/>
      <c r="AE2116" s="106">
        <v>0</v>
      </c>
      <c r="AF2116" s="106">
        <v>0</v>
      </c>
      <c r="AG2116" s="106">
        <v>0</v>
      </c>
      <c r="AH2116" s="112"/>
      <c r="AI2116" s="112"/>
      <c r="AJ2116" s="112"/>
      <c r="AK2116" s="112"/>
      <c r="AL2116" s="112"/>
      <c r="AM2116" s="112"/>
      <c r="AN2116" s="114">
        <f t="shared" si="64"/>
        <v>2281605</v>
      </c>
      <c r="AO2116" s="114">
        <f t="shared" si="65"/>
        <v>0</v>
      </c>
      <c r="AP2116" s="114"/>
      <c r="AQ2116" s="114"/>
      <c r="AR2116" s="114"/>
      <c r="AS2116" s="114"/>
    </row>
    <row r="2117" spans="1:46" s="189" customFormat="1" ht="15" customHeight="1" x14ac:dyDescent="0.2">
      <c r="A2117" s="104"/>
      <c r="B2117" s="104">
        <f>VLOOKUP(BJB!$F$9:$F$5599,Ctrl!$B$4:$C$399,2,0)</f>
        <v>41</v>
      </c>
      <c r="C2117" s="104">
        <f>VLOOKUP(BJB!$G$9:$G$5599,Ctrl!$E$4:$F$399,2,0)</f>
        <v>0</v>
      </c>
      <c r="D2117" s="219">
        <v>1</v>
      </c>
      <c r="E2117" s="104" t="str">
        <f>VLOOKUP(BJB!$F$9:$F$5599,Ctrl!$B$4:$D$399,3,0)</f>
        <v>IV</v>
      </c>
      <c r="F2117" s="139" t="s">
        <v>10560</v>
      </c>
      <c r="G2117" s="139" t="s">
        <v>7681</v>
      </c>
      <c r="H2117" s="125"/>
      <c r="I2117" s="220" t="e">
        <f>IF(G2116=BJB!#REF!,I2116+1,1)</f>
        <v>#REF!</v>
      </c>
      <c r="J2117" s="912" t="s">
        <v>22172</v>
      </c>
      <c r="K2117" s="121" t="s">
        <v>2260</v>
      </c>
      <c r="L2117" s="104" t="s">
        <v>7835</v>
      </c>
      <c r="M2117" s="104" t="s">
        <v>2261</v>
      </c>
      <c r="N2117" s="109">
        <v>39408</v>
      </c>
      <c r="O2117" s="112">
        <v>4165976</v>
      </c>
      <c r="P2117" s="105" t="s">
        <v>6222</v>
      </c>
      <c r="Q2117" s="120" t="s">
        <v>6222</v>
      </c>
      <c r="R2117" s="890">
        <v>0</v>
      </c>
      <c r="S2117" s="151" t="s">
        <v>7162</v>
      </c>
      <c r="T2117" s="120">
        <v>39792</v>
      </c>
      <c r="U2117" s="112">
        <v>2281605</v>
      </c>
      <c r="V2117" s="109" t="s">
        <v>6222</v>
      </c>
      <c r="W2117" s="141">
        <v>0</v>
      </c>
      <c r="X2117" s="141">
        <v>0</v>
      </c>
      <c r="Y2117" s="141">
        <v>0</v>
      </c>
      <c r="Z2117" s="141">
        <v>0</v>
      </c>
      <c r="AA2117" s="112">
        <v>1500000</v>
      </c>
      <c r="AB2117" s="112"/>
      <c r="AC2117" s="112"/>
      <c r="AD2117" s="141"/>
      <c r="AE2117" s="106">
        <v>0</v>
      </c>
      <c r="AF2117" s="106">
        <v>0</v>
      </c>
      <c r="AG2117" s="106">
        <v>0</v>
      </c>
      <c r="AH2117" s="112"/>
      <c r="AI2117" s="112"/>
      <c r="AJ2117" s="112"/>
      <c r="AK2117" s="112"/>
      <c r="AL2117" s="112"/>
      <c r="AM2117" s="112"/>
      <c r="AN2117" s="114">
        <f t="shared" si="64"/>
        <v>1500000</v>
      </c>
      <c r="AO2117" s="114">
        <f t="shared" si="65"/>
        <v>781605</v>
      </c>
      <c r="AP2117" s="114"/>
      <c r="AQ2117" s="114"/>
      <c r="AR2117" s="114"/>
      <c r="AS2117" s="114"/>
    </row>
    <row r="2118" spans="1:46" s="233" customFormat="1" ht="15" customHeight="1" x14ac:dyDescent="0.2">
      <c r="A2118" s="104"/>
      <c r="B2118" s="104">
        <f>VLOOKUP(BJB!$F$9:$F$5599,Ctrl!$B$4:$C$399,2,0)</f>
        <v>41</v>
      </c>
      <c r="C2118" s="104">
        <f>VLOOKUP(BJB!$G$9:$G$5599,Ctrl!$E$4:$F$399,2,0)</f>
        <v>0</v>
      </c>
      <c r="D2118" s="219">
        <v>1</v>
      </c>
      <c r="E2118" s="104" t="str">
        <f>VLOOKUP(BJB!$F$9:$F$5599,Ctrl!$B$4:$D$399,3,0)</f>
        <v>IV</v>
      </c>
      <c r="F2118" s="139" t="s">
        <v>10560</v>
      </c>
      <c r="G2118" s="139" t="s">
        <v>7681</v>
      </c>
      <c r="H2118" s="125"/>
      <c r="I2118" s="220" t="e">
        <f>IF(G2117=BJB!#REF!,I2117+1,1)</f>
        <v>#REF!</v>
      </c>
      <c r="J2118" s="912" t="s">
        <v>22173</v>
      </c>
      <c r="K2118" s="121" t="s">
        <v>2262</v>
      </c>
      <c r="L2118" s="104" t="s">
        <v>8018</v>
      </c>
      <c r="M2118" s="104" t="s">
        <v>2263</v>
      </c>
      <c r="N2118" s="120">
        <v>39625</v>
      </c>
      <c r="O2118" s="112">
        <v>1000000000</v>
      </c>
      <c r="P2118" s="105" t="s">
        <v>6222</v>
      </c>
      <c r="Q2118" s="120" t="s">
        <v>6222</v>
      </c>
      <c r="R2118" s="890">
        <v>0</v>
      </c>
      <c r="S2118" s="151" t="s">
        <v>7163</v>
      </c>
      <c r="T2118" s="109">
        <v>39960</v>
      </c>
      <c r="U2118" s="112">
        <v>750000000</v>
      </c>
      <c r="V2118" s="109" t="s">
        <v>6222</v>
      </c>
      <c r="W2118" s="141">
        <v>0</v>
      </c>
      <c r="X2118" s="141">
        <v>0</v>
      </c>
      <c r="Y2118" s="141">
        <v>0</v>
      </c>
      <c r="Z2118" s="141">
        <v>0</v>
      </c>
      <c r="AA2118" s="112">
        <v>9187500</v>
      </c>
      <c r="AB2118" s="112"/>
      <c r="AC2118" s="112"/>
      <c r="AD2118" s="141"/>
      <c r="AE2118" s="106">
        <v>0</v>
      </c>
      <c r="AF2118" s="106">
        <v>0</v>
      </c>
      <c r="AG2118" s="106">
        <v>0</v>
      </c>
      <c r="AH2118" s="112"/>
      <c r="AI2118" s="112"/>
      <c r="AJ2118" s="112"/>
      <c r="AK2118" s="112"/>
      <c r="AL2118" s="112"/>
      <c r="AM2118" s="112"/>
      <c r="AN2118" s="114">
        <f t="shared" si="64"/>
        <v>9187500</v>
      </c>
      <c r="AO2118" s="114">
        <f t="shared" si="65"/>
        <v>740812500</v>
      </c>
      <c r="AP2118" s="114"/>
      <c r="AQ2118" s="114"/>
      <c r="AR2118" s="114"/>
      <c r="AS2118" s="114"/>
      <c r="AT2118" s="189"/>
    </row>
    <row r="2119" spans="1:46" s="190" customFormat="1" ht="15" customHeight="1" x14ac:dyDescent="0.2">
      <c r="A2119" s="104"/>
      <c r="B2119" s="104">
        <f>VLOOKUP(BJB!$F$9:$F$5599,Ctrl!$B$4:$C$399,2,0)</f>
        <v>41</v>
      </c>
      <c r="C2119" s="104">
        <f>VLOOKUP(BJB!$G$9:$G$5599,Ctrl!$E$4:$F$399,2,0)</f>
        <v>0</v>
      </c>
      <c r="D2119" s="219">
        <v>1</v>
      </c>
      <c r="E2119" s="104" t="str">
        <f>VLOOKUP(BJB!$F$9:$F$5599,Ctrl!$B$4:$D$399,3,0)</f>
        <v>IV</v>
      </c>
      <c r="F2119" s="139" t="s">
        <v>10560</v>
      </c>
      <c r="G2119" s="139" t="s">
        <v>7681</v>
      </c>
      <c r="H2119" s="125"/>
      <c r="I2119" s="220" t="e">
        <f>IF(G2118=BJB!#REF!,I2118+1,1)</f>
        <v>#REF!</v>
      </c>
      <c r="J2119" s="912" t="s">
        <v>22174</v>
      </c>
      <c r="K2119" s="121" t="s">
        <v>2264</v>
      </c>
      <c r="L2119" s="104" t="s">
        <v>8018</v>
      </c>
      <c r="M2119" s="104" t="s">
        <v>2265</v>
      </c>
      <c r="N2119" s="120">
        <v>39443</v>
      </c>
      <c r="O2119" s="112">
        <v>840000000</v>
      </c>
      <c r="P2119" s="105" t="s">
        <v>6222</v>
      </c>
      <c r="Q2119" s="120" t="s">
        <v>6222</v>
      </c>
      <c r="R2119" s="890">
        <v>0</v>
      </c>
      <c r="S2119" s="151" t="s">
        <v>7164</v>
      </c>
      <c r="T2119" s="109">
        <v>39960</v>
      </c>
      <c r="U2119" s="112">
        <v>492718744</v>
      </c>
      <c r="V2119" s="109" t="s">
        <v>6222</v>
      </c>
      <c r="W2119" s="141">
        <v>0</v>
      </c>
      <c r="X2119" s="141">
        <v>0</v>
      </c>
      <c r="Y2119" s="141">
        <v>0</v>
      </c>
      <c r="Z2119" s="141">
        <v>0</v>
      </c>
      <c r="AA2119" s="112">
        <v>15337500</v>
      </c>
      <c r="AB2119" s="112"/>
      <c r="AC2119" s="112"/>
      <c r="AD2119" s="141"/>
      <c r="AE2119" s="106">
        <v>0</v>
      </c>
      <c r="AF2119" s="106">
        <v>0</v>
      </c>
      <c r="AG2119" s="106">
        <v>0</v>
      </c>
      <c r="AH2119" s="112"/>
      <c r="AI2119" s="112"/>
      <c r="AJ2119" s="112"/>
      <c r="AK2119" s="112"/>
      <c r="AL2119" s="112"/>
      <c r="AM2119" s="112"/>
      <c r="AN2119" s="114">
        <f t="shared" si="64"/>
        <v>15337500</v>
      </c>
      <c r="AO2119" s="114">
        <f t="shared" si="65"/>
        <v>477381244</v>
      </c>
      <c r="AP2119" s="114"/>
      <c r="AQ2119" s="114"/>
      <c r="AR2119" s="114"/>
      <c r="AS2119" s="114"/>
      <c r="AT2119" s="191"/>
    </row>
    <row r="2120" spans="1:46" s="190" customFormat="1" ht="15" customHeight="1" x14ac:dyDescent="0.2">
      <c r="A2120" s="104"/>
      <c r="B2120" s="104">
        <f>VLOOKUP(BJB!$F$9:$F$5599,Ctrl!$B$4:$C$399,2,0)</f>
        <v>41</v>
      </c>
      <c r="C2120" s="104">
        <f>VLOOKUP(BJB!$G$9:$G$5599,Ctrl!$E$4:$F$399,2,0)</f>
        <v>0</v>
      </c>
      <c r="D2120" s="219">
        <v>1</v>
      </c>
      <c r="E2120" s="104" t="str">
        <f>VLOOKUP(BJB!$F$9:$F$5599,Ctrl!$B$4:$D$399,3,0)</f>
        <v>IV</v>
      </c>
      <c r="F2120" s="139" t="s">
        <v>10560</v>
      </c>
      <c r="G2120" s="139" t="s">
        <v>7681</v>
      </c>
      <c r="H2120" s="125"/>
      <c r="I2120" s="220" t="e">
        <f>IF(G2119=BJB!#REF!,I2119+1,1)</f>
        <v>#REF!</v>
      </c>
      <c r="J2120" s="912" t="s">
        <v>22175</v>
      </c>
      <c r="K2120" s="121" t="s">
        <v>2266</v>
      </c>
      <c r="L2120" s="104" t="s">
        <v>6477</v>
      </c>
      <c r="M2120" s="104" t="s">
        <v>2267</v>
      </c>
      <c r="N2120" s="120">
        <v>39443</v>
      </c>
      <c r="O2120" s="112">
        <v>50000000</v>
      </c>
      <c r="P2120" s="105" t="s">
        <v>6222</v>
      </c>
      <c r="Q2120" s="120" t="s">
        <v>6222</v>
      </c>
      <c r="R2120" s="890">
        <v>0</v>
      </c>
      <c r="S2120" s="151" t="s">
        <v>7165</v>
      </c>
      <c r="T2120" s="109">
        <v>39962</v>
      </c>
      <c r="U2120" s="112">
        <v>37500000</v>
      </c>
      <c r="V2120" s="109" t="s">
        <v>6222</v>
      </c>
      <c r="W2120" s="141">
        <v>0</v>
      </c>
      <c r="X2120" s="141">
        <v>0</v>
      </c>
      <c r="Y2120" s="141">
        <v>0</v>
      </c>
      <c r="Z2120" s="141">
        <v>0</v>
      </c>
      <c r="AA2120" s="112">
        <v>0</v>
      </c>
      <c r="AB2120" s="113"/>
      <c r="AC2120" s="113"/>
      <c r="AD2120" s="141"/>
      <c r="AE2120" s="106">
        <v>0</v>
      </c>
      <c r="AF2120" s="106">
        <v>0</v>
      </c>
      <c r="AG2120" s="106">
        <v>0</v>
      </c>
      <c r="AH2120" s="113"/>
      <c r="AI2120" s="112"/>
      <c r="AJ2120" s="112"/>
      <c r="AK2120" s="112"/>
      <c r="AL2120" s="112"/>
      <c r="AM2120" s="112"/>
      <c r="AN2120" s="114">
        <f t="shared" si="64"/>
        <v>0</v>
      </c>
      <c r="AO2120" s="114">
        <f t="shared" si="65"/>
        <v>37500000</v>
      </c>
      <c r="AP2120" s="114"/>
      <c r="AQ2120" s="114"/>
      <c r="AR2120" s="114"/>
      <c r="AS2120" s="114"/>
      <c r="AT2120" s="233"/>
    </row>
    <row r="2121" spans="1:46" s="190" customFormat="1" ht="15" customHeight="1" x14ac:dyDescent="0.2">
      <c r="A2121" s="104"/>
      <c r="B2121" s="104">
        <f>VLOOKUP(BJB!$F$9:$F$5599,Ctrl!$B$4:$C$399,2,0)</f>
        <v>41</v>
      </c>
      <c r="C2121" s="104">
        <f>VLOOKUP(BJB!$G$9:$G$5599,Ctrl!$E$4:$F$399,2,0)</f>
        <v>0</v>
      </c>
      <c r="D2121" s="219">
        <v>1</v>
      </c>
      <c r="E2121" s="104" t="str">
        <f>VLOOKUP(BJB!$F$9:$F$5599,Ctrl!$B$4:$D$399,3,0)</f>
        <v>IV</v>
      </c>
      <c r="F2121" s="139" t="s">
        <v>10560</v>
      </c>
      <c r="G2121" s="139" t="s">
        <v>7681</v>
      </c>
      <c r="H2121" s="886" t="s">
        <v>14756</v>
      </c>
      <c r="I2121" s="220" t="e">
        <f>IF(G2120=BJB!#REF!,I2120+1,1)</f>
        <v>#REF!</v>
      </c>
      <c r="J2121" s="891" t="s">
        <v>18363</v>
      </c>
      <c r="K2121" s="121" t="s">
        <v>2268</v>
      </c>
      <c r="L2121" s="104" t="s">
        <v>6477</v>
      </c>
      <c r="M2121" s="104" t="s">
        <v>2269</v>
      </c>
      <c r="N2121" s="120">
        <v>39610</v>
      </c>
      <c r="O2121" s="112">
        <v>15000000</v>
      </c>
      <c r="P2121" s="105" t="s">
        <v>6222</v>
      </c>
      <c r="Q2121" s="120" t="s">
        <v>6222</v>
      </c>
      <c r="R2121" s="890">
        <v>0</v>
      </c>
      <c r="S2121" s="151" t="s">
        <v>7165</v>
      </c>
      <c r="T2121" s="109">
        <v>39962</v>
      </c>
      <c r="U2121" s="112">
        <v>11250000</v>
      </c>
      <c r="V2121" s="109" t="s">
        <v>6222</v>
      </c>
      <c r="W2121" s="141">
        <v>0</v>
      </c>
      <c r="X2121" s="141">
        <v>0</v>
      </c>
      <c r="Y2121" s="141">
        <v>0</v>
      </c>
      <c r="Z2121" s="141">
        <v>0</v>
      </c>
      <c r="AA2121" s="112">
        <v>251191</v>
      </c>
      <c r="AB2121" s="112">
        <v>167461</v>
      </c>
      <c r="AC2121" s="132"/>
      <c r="AD2121" s="141">
        <v>251191</v>
      </c>
      <c r="AE2121" s="106">
        <v>251191</v>
      </c>
      <c r="AF2121" s="106">
        <v>167461</v>
      </c>
      <c r="AG2121" s="106">
        <v>251191</v>
      </c>
      <c r="AH2121" s="112"/>
      <c r="AI2121" s="112"/>
      <c r="AJ2121" s="112"/>
      <c r="AK2121" s="112"/>
      <c r="AL2121" s="112"/>
      <c r="AM2121" s="112"/>
      <c r="AN2121" s="114">
        <f t="shared" ref="AN2121:AN2184" si="66">SUM(AA2121:AM2121)</f>
        <v>1339686</v>
      </c>
      <c r="AO2121" s="114">
        <f t="shared" ref="AO2121:AO2184" si="67">IF((U2121-AN2121)&lt;0,ABS(0),(U2121-AN2121))</f>
        <v>9910314</v>
      </c>
      <c r="AP2121" s="114"/>
      <c r="AQ2121" s="114"/>
      <c r="AR2121" s="114"/>
      <c r="AS2121" s="114"/>
      <c r="AT2121" s="233"/>
    </row>
    <row r="2122" spans="1:46" s="190" customFormat="1" ht="15" customHeight="1" x14ac:dyDescent="0.2">
      <c r="A2122" s="104"/>
      <c r="B2122" s="104">
        <f>VLOOKUP(BJB!$F$9:$F$5599,Ctrl!$B$4:$C$399,2,0)</f>
        <v>41</v>
      </c>
      <c r="C2122" s="104">
        <f>VLOOKUP(BJB!$G$9:$G$5599,Ctrl!$E$4:$F$399,2,0)</f>
        <v>0</v>
      </c>
      <c r="D2122" s="219">
        <v>1</v>
      </c>
      <c r="E2122" s="104" t="str">
        <f>VLOOKUP(BJB!$F$9:$F$5599,Ctrl!$B$4:$D$399,3,0)</f>
        <v>IV</v>
      </c>
      <c r="F2122" s="139" t="s">
        <v>10560</v>
      </c>
      <c r="G2122" s="139" t="s">
        <v>7681</v>
      </c>
      <c r="H2122" s="125"/>
      <c r="I2122" s="220" t="e">
        <f>IF(G2121=BJB!#REF!,I2121+1,1)</f>
        <v>#REF!</v>
      </c>
      <c r="J2122" s="912" t="s">
        <v>22176</v>
      </c>
      <c r="K2122" s="121" t="s">
        <v>2270</v>
      </c>
      <c r="L2122" s="104" t="s">
        <v>6477</v>
      </c>
      <c r="M2122" s="104" t="s">
        <v>2269</v>
      </c>
      <c r="N2122" s="120">
        <v>39610</v>
      </c>
      <c r="O2122" s="112">
        <v>25000000</v>
      </c>
      <c r="P2122" s="105" t="s">
        <v>6222</v>
      </c>
      <c r="Q2122" s="120" t="s">
        <v>6222</v>
      </c>
      <c r="R2122" s="890">
        <v>0</v>
      </c>
      <c r="S2122" s="151" t="s">
        <v>7165</v>
      </c>
      <c r="T2122" s="109">
        <v>39962</v>
      </c>
      <c r="U2122" s="112">
        <v>18750000</v>
      </c>
      <c r="V2122" s="109" t="s">
        <v>6222</v>
      </c>
      <c r="W2122" s="141">
        <v>0</v>
      </c>
      <c r="X2122" s="141">
        <v>0</v>
      </c>
      <c r="Y2122" s="141">
        <v>0</v>
      </c>
      <c r="Z2122" s="141">
        <v>0</v>
      </c>
      <c r="AA2122" s="112">
        <v>16889668</v>
      </c>
      <c r="AB2122" s="112"/>
      <c r="AC2122" s="112"/>
      <c r="AD2122" s="141"/>
      <c r="AE2122" s="106">
        <v>0</v>
      </c>
      <c r="AF2122" s="106">
        <v>0</v>
      </c>
      <c r="AG2122" s="106">
        <v>0</v>
      </c>
      <c r="AH2122" s="112"/>
      <c r="AI2122" s="112"/>
      <c r="AJ2122" s="112"/>
      <c r="AK2122" s="112"/>
      <c r="AL2122" s="112"/>
      <c r="AM2122" s="112"/>
      <c r="AN2122" s="114">
        <f t="shared" si="66"/>
        <v>16889668</v>
      </c>
      <c r="AO2122" s="114">
        <f t="shared" si="67"/>
        <v>1860332</v>
      </c>
      <c r="AP2122" s="114"/>
      <c r="AQ2122" s="114"/>
      <c r="AR2122" s="114"/>
      <c r="AS2122" s="114"/>
      <c r="AT2122" s="233"/>
    </row>
    <row r="2123" spans="1:46" s="190" customFormat="1" ht="15" customHeight="1" x14ac:dyDescent="0.2">
      <c r="A2123" s="104"/>
      <c r="B2123" s="104">
        <f>VLOOKUP(BJB!$F$9:$F$5599,Ctrl!$B$4:$C$399,2,0)</f>
        <v>41</v>
      </c>
      <c r="C2123" s="104">
        <f>VLOOKUP(BJB!$G$9:$G$5599,Ctrl!$E$4:$F$399,2,0)</f>
        <v>0</v>
      </c>
      <c r="D2123" s="219">
        <v>1</v>
      </c>
      <c r="E2123" s="104" t="str">
        <f>VLOOKUP(BJB!$F$9:$F$5599,Ctrl!$B$4:$D$399,3,0)</f>
        <v>IV</v>
      </c>
      <c r="F2123" s="139" t="s">
        <v>10560</v>
      </c>
      <c r="G2123" s="139" t="s">
        <v>7681</v>
      </c>
      <c r="H2123" s="125" t="s">
        <v>17728</v>
      </c>
      <c r="I2123" s="220" t="e">
        <f>IF(G2122=BJB!#REF!,I2122+1,1)</f>
        <v>#REF!</v>
      </c>
      <c r="J2123" s="891" t="s">
        <v>18364</v>
      </c>
      <c r="K2123" s="121" t="s">
        <v>2271</v>
      </c>
      <c r="L2123" s="104" t="s">
        <v>6477</v>
      </c>
      <c r="M2123" s="104" t="s">
        <v>2272</v>
      </c>
      <c r="N2123" s="120">
        <v>39556</v>
      </c>
      <c r="O2123" s="112">
        <v>10000000</v>
      </c>
      <c r="P2123" s="105" t="s">
        <v>6222</v>
      </c>
      <c r="Q2123" s="120" t="s">
        <v>6222</v>
      </c>
      <c r="R2123" s="890">
        <v>0</v>
      </c>
      <c r="S2123" s="151" t="s">
        <v>7165</v>
      </c>
      <c r="T2123" s="109">
        <v>39962</v>
      </c>
      <c r="U2123" s="112">
        <v>7500000</v>
      </c>
      <c r="V2123" s="109" t="s">
        <v>6222</v>
      </c>
      <c r="W2123" s="141">
        <v>0</v>
      </c>
      <c r="X2123" s="141">
        <v>0</v>
      </c>
      <c r="Y2123" s="141">
        <v>0</v>
      </c>
      <c r="Z2123" s="141">
        <v>0</v>
      </c>
      <c r="AA2123" s="112">
        <v>2250000</v>
      </c>
      <c r="AB2123" s="112"/>
      <c r="AC2123" s="112"/>
      <c r="AD2123" s="141"/>
      <c r="AE2123" s="106">
        <v>254576</v>
      </c>
      <c r="AF2123" s="106">
        <v>254576</v>
      </c>
      <c r="AG2123" s="106">
        <v>0</v>
      </c>
      <c r="AH2123" s="112"/>
      <c r="AI2123" s="112"/>
      <c r="AJ2123" s="112"/>
      <c r="AK2123" s="112"/>
      <c r="AL2123" s="112"/>
      <c r="AM2123" s="112"/>
      <c r="AN2123" s="114">
        <f t="shared" si="66"/>
        <v>2759152</v>
      </c>
      <c r="AO2123" s="114">
        <f t="shared" si="67"/>
        <v>4740848</v>
      </c>
      <c r="AP2123" s="114"/>
      <c r="AQ2123" s="114"/>
      <c r="AR2123" s="114"/>
      <c r="AS2123" s="114"/>
      <c r="AT2123" s="233"/>
    </row>
    <row r="2124" spans="1:46" s="190" customFormat="1" ht="15" customHeight="1" x14ac:dyDescent="0.2">
      <c r="A2124" s="104"/>
      <c r="B2124" s="104">
        <f>VLOOKUP(BJB!$F$9:$F$5599,Ctrl!$B$4:$C$399,2,0)</f>
        <v>41</v>
      </c>
      <c r="C2124" s="104">
        <f>VLOOKUP(BJB!$G$9:$G$5599,Ctrl!$E$4:$F$399,2,0)</f>
        <v>0</v>
      </c>
      <c r="D2124" s="219">
        <v>1</v>
      </c>
      <c r="E2124" s="104" t="str">
        <f>VLOOKUP(BJB!$F$9:$F$5599,Ctrl!$B$4:$D$399,3,0)</f>
        <v>IV</v>
      </c>
      <c r="F2124" s="139" t="s">
        <v>10560</v>
      </c>
      <c r="G2124" s="139" t="s">
        <v>7681</v>
      </c>
      <c r="H2124" s="125">
        <v>1080312000601</v>
      </c>
      <c r="I2124" s="220" t="e">
        <f>IF(G2123=BJB!#REF!,I2123+1,1)</f>
        <v>#REF!</v>
      </c>
      <c r="J2124" s="912" t="s">
        <v>22177</v>
      </c>
      <c r="K2124" s="121" t="s">
        <v>2273</v>
      </c>
      <c r="L2124" s="104" t="s">
        <v>6477</v>
      </c>
      <c r="M2124" s="104" t="s">
        <v>2274</v>
      </c>
      <c r="N2124" s="120">
        <v>39625</v>
      </c>
      <c r="O2124" s="112">
        <v>12000000</v>
      </c>
      <c r="P2124" s="105" t="s">
        <v>6222</v>
      </c>
      <c r="Q2124" s="120" t="s">
        <v>6222</v>
      </c>
      <c r="R2124" s="890">
        <v>0</v>
      </c>
      <c r="S2124" s="151" t="s">
        <v>7165</v>
      </c>
      <c r="T2124" s="109">
        <v>39962</v>
      </c>
      <c r="U2124" s="112">
        <v>9000000</v>
      </c>
      <c r="V2124" s="109" t="s">
        <v>6222</v>
      </c>
      <c r="W2124" s="141">
        <v>0</v>
      </c>
      <c r="X2124" s="141">
        <v>0</v>
      </c>
      <c r="Y2124" s="141">
        <v>0</v>
      </c>
      <c r="Z2124" s="141">
        <v>0</v>
      </c>
      <c r="AA2124" s="112">
        <v>7294912</v>
      </c>
      <c r="AB2124" s="112"/>
      <c r="AC2124" s="132"/>
      <c r="AD2124" s="141"/>
      <c r="AE2124" s="106">
        <v>0</v>
      </c>
      <c r="AF2124" s="106">
        <v>0</v>
      </c>
      <c r="AG2124" s="106">
        <v>0</v>
      </c>
      <c r="AH2124" s="112"/>
      <c r="AI2124" s="112"/>
      <c r="AJ2124" s="112"/>
      <c r="AK2124" s="112"/>
      <c r="AL2124" s="112"/>
      <c r="AM2124" s="112"/>
      <c r="AN2124" s="114">
        <f t="shared" si="66"/>
        <v>7294912</v>
      </c>
      <c r="AO2124" s="114">
        <f t="shared" si="67"/>
        <v>1705088</v>
      </c>
      <c r="AP2124" s="114"/>
      <c r="AQ2124" s="114"/>
      <c r="AR2124" s="114"/>
      <c r="AS2124" s="114"/>
      <c r="AT2124" s="233"/>
    </row>
    <row r="2125" spans="1:46" s="190" customFormat="1" ht="15" customHeight="1" x14ac:dyDescent="0.2">
      <c r="A2125" s="104"/>
      <c r="B2125" s="104">
        <f>VLOOKUP(BJB!$F$9:$F$5599,Ctrl!$B$4:$C$399,2,0)</f>
        <v>41</v>
      </c>
      <c r="C2125" s="104">
        <f>VLOOKUP(BJB!$G$9:$G$5599,Ctrl!$E$4:$F$399,2,0)</f>
        <v>0</v>
      </c>
      <c r="D2125" s="219">
        <v>1</v>
      </c>
      <c r="E2125" s="104" t="str">
        <f>VLOOKUP(BJB!$F$9:$F$5599,Ctrl!$B$4:$D$399,3,0)</f>
        <v>IV</v>
      </c>
      <c r="F2125" s="139" t="s">
        <v>10560</v>
      </c>
      <c r="G2125" s="139" t="s">
        <v>7681</v>
      </c>
      <c r="H2125" s="125"/>
      <c r="I2125" s="220" t="e">
        <f>IF(G2124=BJB!#REF!,I2124+1,1)</f>
        <v>#REF!</v>
      </c>
      <c r="J2125" s="912" t="s">
        <v>22178</v>
      </c>
      <c r="K2125" s="121" t="s">
        <v>2277</v>
      </c>
      <c r="L2125" s="104" t="s">
        <v>6477</v>
      </c>
      <c r="M2125" s="104" t="s">
        <v>2278</v>
      </c>
      <c r="N2125" s="120">
        <v>39637</v>
      </c>
      <c r="O2125" s="112">
        <v>8000000</v>
      </c>
      <c r="P2125" s="105" t="s">
        <v>6222</v>
      </c>
      <c r="Q2125" s="120" t="s">
        <v>6222</v>
      </c>
      <c r="R2125" s="890">
        <v>0</v>
      </c>
      <c r="S2125" s="151" t="s">
        <v>7167</v>
      </c>
      <c r="T2125" s="109">
        <v>40080</v>
      </c>
      <c r="U2125" s="112">
        <v>4937504</v>
      </c>
      <c r="V2125" s="109" t="s">
        <v>6222</v>
      </c>
      <c r="W2125" s="141">
        <v>0</v>
      </c>
      <c r="X2125" s="141">
        <v>0</v>
      </c>
      <c r="Y2125" s="141">
        <v>0</v>
      </c>
      <c r="Z2125" s="141">
        <v>0</v>
      </c>
      <c r="AA2125" s="112">
        <v>4852502</v>
      </c>
      <c r="AB2125" s="112"/>
      <c r="AC2125" s="112"/>
      <c r="AD2125" s="141"/>
      <c r="AE2125" s="106">
        <v>0</v>
      </c>
      <c r="AF2125" s="106">
        <v>0</v>
      </c>
      <c r="AG2125" s="106">
        <v>0</v>
      </c>
      <c r="AH2125" s="112"/>
      <c r="AI2125" s="112"/>
      <c r="AJ2125" s="112"/>
      <c r="AK2125" s="112"/>
      <c r="AL2125" s="112"/>
      <c r="AM2125" s="112"/>
      <c r="AN2125" s="114">
        <f t="shared" si="66"/>
        <v>4852502</v>
      </c>
      <c r="AO2125" s="114">
        <f t="shared" si="67"/>
        <v>85002</v>
      </c>
      <c r="AP2125" s="114"/>
      <c r="AQ2125" s="114"/>
      <c r="AR2125" s="114"/>
      <c r="AS2125" s="114"/>
      <c r="AT2125" s="233"/>
    </row>
    <row r="2126" spans="1:46" s="190" customFormat="1" ht="15" customHeight="1" x14ac:dyDescent="0.2">
      <c r="A2126" s="104"/>
      <c r="B2126" s="104">
        <f>VLOOKUP(BJB!$F$9:$F$5599,Ctrl!$B$4:$C$399,2,0)</f>
        <v>41</v>
      </c>
      <c r="C2126" s="104">
        <f>VLOOKUP(BJB!$G$9:$G$5599,Ctrl!$E$4:$F$399,2,0)</f>
        <v>0</v>
      </c>
      <c r="D2126" s="219">
        <v>1</v>
      </c>
      <c r="E2126" s="104" t="str">
        <f>VLOOKUP(BJB!$F$9:$F$5599,Ctrl!$B$4:$D$399,3,0)</f>
        <v>IV</v>
      </c>
      <c r="F2126" s="139" t="s">
        <v>10560</v>
      </c>
      <c r="G2126" s="139" t="s">
        <v>7681</v>
      </c>
      <c r="H2126" s="125"/>
      <c r="I2126" s="220" t="e">
        <f>IF(G2125=BJB!#REF!,I2125+1,1)</f>
        <v>#REF!</v>
      </c>
      <c r="J2126" s="912" t="s">
        <v>22179</v>
      </c>
      <c r="K2126" s="121" t="s">
        <v>2279</v>
      </c>
      <c r="L2126" s="104" t="s">
        <v>6477</v>
      </c>
      <c r="M2126" s="104" t="s">
        <v>2278</v>
      </c>
      <c r="N2126" s="120">
        <v>39637</v>
      </c>
      <c r="O2126" s="112">
        <v>25000000</v>
      </c>
      <c r="P2126" s="105" t="s">
        <v>6222</v>
      </c>
      <c r="Q2126" s="120" t="s">
        <v>6222</v>
      </c>
      <c r="R2126" s="890">
        <v>0</v>
      </c>
      <c r="S2126" s="151" t="s">
        <v>7167</v>
      </c>
      <c r="T2126" s="109">
        <v>40080</v>
      </c>
      <c r="U2126" s="112">
        <v>18750000</v>
      </c>
      <c r="V2126" s="109" t="s">
        <v>6222</v>
      </c>
      <c r="W2126" s="141">
        <v>0</v>
      </c>
      <c r="X2126" s="141">
        <v>0</v>
      </c>
      <c r="Y2126" s="141">
        <v>0</v>
      </c>
      <c r="Z2126" s="141">
        <v>0</v>
      </c>
      <c r="AA2126" s="112">
        <v>0</v>
      </c>
      <c r="AB2126" s="112"/>
      <c r="AC2126" s="112"/>
      <c r="AD2126" s="141"/>
      <c r="AE2126" s="106">
        <v>0</v>
      </c>
      <c r="AF2126" s="106">
        <v>0</v>
      </c>
      <c r="AG2126" s="106">
        <v>0</v>
      </c>
      <c r="AH2126" s="112"/>
      <c r="AI2126" s="112"/>
      <c r="AJ2126" s="112"/>
      <c r="AK2126" s="112"/>
      <c r="AL2126" s="112"/>
      <c r="AM2126" s="112"/>
      <c r="AN2126" s="114">
        <f t="shared" si="66"/>
        <v>0</v>
      </c>
      <c r="AO2126" s="114">
        <f t="shared" si="67"/>
        <v>18750000</v>
      </c>
      <c r="AP2126" s="114"/>
      <c r="AQ2126" s="114"/>
      <c r="AR2126" s="114"/>
      <c r="AS2126" s="114"/>
      <c r="AT2126" s="191"/>
    </row>
    <row r="2127" spans="1:46" s="190" customFormat="1" ht="15" customHeight="1" x14ac:dyDescent="0.2">
      <c r="A2127" s="104"/>
      <c r="B2127" s="104">
        <f>VLOOKUP(BJB!$F$9:$F$5599,Ctrl!$B$4:$C$399,2,0)</f>
        <v>41</v>
      </c>
      <c r="C2127" s="104">
        <f>VLOOKUP(BJB!$G$9:$G$5599,Ctrl!$E$4:$F$399,2,0)</f>
        <v>0</v>
      </c>
      <c r="D2127" s="219">
        <v>1</v>
      </c>
      <c r="E2127" s="104" t="str">
        <f>VLOOKUP(BJB!$F$9:$F$5599,Ctrl!$B$4:$D$399,3,0)</f>
        <v>IV</v>
      </c>
      <c r="F2127" s="139" t="s">
        <v>10560</v>
      </c>
      <c r="G2127" s="139" t="s">
        <v>7681</v>
      </c>
      <c r="H2127" s="231" t="s">
        <v>19293</v>
      </c>
      <c r="I2127" s="220" t="e">
        <f>IF(G2126=BJB!#REF!,I2126+1,1)</f>
        <v>#REF!</v>
      </c>
      <c r="J2127" s="891" t="s">
        <v>20245</v>
      </c>
      <c r="K2127" s="121" t="s">
        <v>2280</v>
      </c>
      <c r="L2127" s="104" t="s">
        <v>6477</v>
      </c>
      <c r="M2127" s="104" t="s">
        <v>2281</v>
      </c>
      <c r="N2127" s="120">
        <v>40067</v>
      </c>
      <c r="O2127" s="112">
        <v>6000000</v>
      </c>
      <c r="P2127" s="105" t="s">
        <v>6222</v>
      </c>
      <c r="Q2127" s="120" t="s">
        <v>6222</v>
      </c>
      <c r="R2127" s="890">
        <v>0</v>
      </c>
      <c r="S2127" s="151" t="s">
        <v>7168</v>
      </c>
      <c r="T2127" s="109">
        <v>40207</v>
      </c>
      <c r="U2127" s="112">
        <v>3946875</v>
      </c>
      <c r="V2127" s="109" t="s">
        <v>6222</v>
      </c>
      <c r="W2127" s="141">
        <v>0</v>
      </c>
      <c r="X2127" s="141">
        <v>0</v>
      </c>
      <c r="Y2127" s="141">
        <v>0</v>
      </c>
      <c r="Z2127" s="141">
        <v>0</v>
      </c>
      <c r="AA2127" s="112">
        <v>1584413</v>
      </c>
      <c r="AB2127" s="112"/>
      <c r="AC2127" s="132"/>
      <c r="AD2127" s="141"/>
      <c r="AE2127" s="106">
        <v>0</v>
      </c>
      <c r="AF2127" s="106">
        <v>257405</v>
      </c>
      <c r="AG2127" s="106">
        <v>0</v>
      </c>
      <c r="AH2127" s="112"/>
      <c r="AI2127" s="112"/>
      <c r="AJ2127" s="112"/>
      <c r="AK2127" s="112"/>
      <c r="AL2127" s="112"/>
      <c r="AM2127" s="112"/>
      <c r="AN2127" s="114">
        <f t="shared" si="66"/>
        <v>1841818</v>
      </c>
      <c r="AO2127" s="114">
        <f t="shared" si="67"/>
        <v>2105057</v>
      </c>
      <c r="AP2127" s="114"/>
      <c r="AQ2127" s="114"/>
      <c r="AR2127" s="114"/>
      <c r="AS2127" s="114"/>
      <c r="AT2127" s="191"/>
    </row>
    <row r="2128" spans="1:46" s="190" customFormat="1" ht="15" customHeight="1" x14ac:dyDescent="0.2">
      <c r="A2128" s="104"/>
      <c r="B2128" s="104">
        <f>VLOOKUP(BJB!$F$9:$F$5599,Ctrl!$B$4:$C$399,2,0)</f>
        <v>41</v>
      </c>
      <c r="C2128" s="104">
        <f>VLOOKUP(BJB!$G$9:$G$5599,Ctrl!$E$4:$F$399,2,0)</f>
        <v>0</v>
      </c>
      <c r="D2128" s="219">
        <v>1</v>
      </c>
      <c r="E2128" s="104" t="str">
        <f>VLOOKUP(BJB!$F$9:$F$5599,Ctrl!$B$4:$D$399,3,0)</f>
        <v>IV</v>
      </c>
      <c r="F2128" s="139" t="s">
        <v>10560</v>
      </c>
      <c r="G2128" s="139" t="s">
        <v>7681</v>
      </c>
      <c r="H2128" s="125"/>
      <c r="I2128" s="220" t="e">
        <f>IF(G2127=BJB!#REF!,I2127+1,1)</f>
        <v>#REF!</v>
      </c>
      <c r="J2128" s="912" t="s">
        <v>22180</v>
      </c>
      <c r="K2128" s="121" t="s">
        <v>2282</v>
      </c>
      <c r="L2128" s="104" t="s">
        <v>6477</v>
      </c>
      <c r="M2128" s="104" t="s">
        <v>2269</v>
      </c>
      <c r="N2128" s="120">
        <v>39820</v>
      </c>
      <c r="O2128" s="112">
        <v>26000000</v>
      </c>
      <c r="P2128" s="105" t="s">
        <v>6222</v>
      </c>
      <c r="Q2128" s="120" t="s">
        <v>6222</v>
      </c>
      <c r="R2128" s="890">
        <v>0</v>
      </c>
      <c r="S2128" s="151" t="s">
        <v>7168</v>
      </c>
      <c r="T2128" s="109">
        <v>40207</v>
      </c>
      <c r="U2128" s="112">
        <v>19500000</v>
      </c>
      <c r="V2128" s="109" t="s">
        <v>6222</v>
      </c>
      <c r="W2128" s="141">
        <v>0</v>
      </c>
      <c r="X2128" s="141">
        <v>0</v>
      </c>
      <c r="Y2128" s="141">
        <v>0</v>
      </c>
      <c r="Z2128" s="141">
        <v>0</v>
      </c>
      <c r="AA2128" s="112">
        <v>632500</v>
      </c>
      <c r="AB2128" s="112"/>
      <c r="AC2128" s="112"/>
      <c r="AD2128" s="141"/>
      <c r="AE2128" s="106">
        <v>0</v>
      </c>
      <c r="AF2128" s="106">
        <v>0</v>
      </c>
      <c r="AG2128" s="106">
        <v>0</v>
      </c>
      <c r="AH2128" s="112"/>
      <c r="AI2128" s="112"/>
      <c r="AJ2128" s="112"/>
      <c r="AK2128" s="112"/>
      <c r="AL2128" s="112"/>
      <c r="AM2128" s="112"/>
      <c r="AN2128" s="114">
        <f t="shared" si="66"/>
        <v>632500</v>
      </c>
      <c r="AO2128" s="114">
        <f t="shared" si="67"/>
        <v>18867500</v>
      </c>
      <c r="AP2128" s="114"/>
      <c r="AQ2128" s="114"/>
      <c r="AR2128" s="114"/>
      <c r="AS2128" s="114"/>
      <c r="AT2128" s="191"/>
    </row>
    <row r="2129" spans="1:46" s="190" customFormat="1" ht="15" customHeight="1" x14ac:dyDescent="0.2">
      <c r="A2129" s="104"/>
      <c r="B2129" s="104">
        <f>VLOOKUP(BJB!$F$9:$F$5599,Ctrl!$B$4:$C$399,2,0)</f>
        <v>41</v>
      </c>
      <c r="C2129" s="104">
        <f>VLOOKUP(BJB!$G$9:$G$5599,Ctrl!$E$4:$F$399,2,0)</f>
        <v>0</v>
      </c>
      <c r="D2129" s="219">
        <v>1</v>
      </c>
      <c r="E2129" s="104" t="str">
        <f>VLOOKUP(BJB!$F$9:$F$5599,Ctrl!$B$4:$D$399,3,0)</f>
        <v>IV</v>
      </c>
      <c r="F2129" s="139" t="s">
        <v>10560</v>
      </c>
      <c r="G2129" s="139" t="s">
        <v>7681</v>
      </c>
      <c r="H2129" s="125"/>
      <c r="I2129" s="220" t="e">
        <f>IF(G2128=BJB!#REF!,I2128+1,1)</f>
        <v>#REF!</v>
      </c>
      <c r="J2129" s="912" t="s">
        <v>22181</v>
      </c>
      <c r="K2129" s="121" t="s">
        <v>2283</v>
      </c>
      <c r="L2129" s="104" t="s">
        <v>6477</v>
      </c>
      <c r="M2129" s="104" t="s">
        <v>2281</v>
      </c>
      <c r="N2129" s="120">
        <v>39702</v>
      </c>
      <c r="O2129" s="112">
        <v>10000000</v>
      </c>
      <c r="P2129" s="105" t="s">
        <v>6222</v>
      </c>
      <c r="Q2129" s="120" t="s">
        <v>6222</v>
      </c>
      <c r="R2129" s="890">
        <v>0</v>
      </c>
      <c r="S2129" s="151" t="s">
        <v>7168</v>
      </c>
      <c r="T2129" s="109">
        <v>40207</v>
      </c>
      <c r="U2129" s="112">
        <v>5625000</v>
      </c>
      <c r="V2129" s="109" t="s">
        <v>6222</v>
      </c>
      <c r="W2129" s="141">
        <v>0</v>
      </c>
      <c r="X2129" s="141">
        <v>0</v>
      </c>
      <c r="Y2129" s="141">
        <v>0</v>
      </c>
      <c r="Z2129" s="141">
        <v>0</v>
      </c>
      <c r="AA2129" s="112">
        <v>0</v>
      </c>
      <c r="AB2129" s="112"/>
      <c r="AC2129" s="112"/>
      <c r="AD2129" s="141"/>
      <c r="AE2129" s="106">
        <v>0</v>
      </c>
      <c r="AF2129" s="106">
        <v>0</v>
      </c>
      <c r="AG2129" s="106">
        <v>0</v>
      </c>
      <c r="AH2129" s="112"/>
      <c r="AI2129" s="112"/>
      <c r="AJ2129" s="112"/>
      <c r="AK2129" s="112"/>
      <c r="AL2129" s="112"/>
      <c r="AM2129" s="112"/>
      <c r="AN2129" s="114">
        <f t="shared" si="66"/>
        <v>0</v>
      </c>
      <c r="AO2129" s="114">
        <f t="shared" si="67"/>
        <v>5625000</v>
      </c>
      <c r="AP2129" s="114"/>
      <c r="AQ2129" s="114"/>
      <c r="AR2129" s="114"/>
      <c r="AS2129" s="114"/>
    </row>
    <row r="2130" spans="1:46" s="190" customFormat="1" ht="15" customHeight="1" x14ac:dyDescent="0.2">
      <c r="A2130" s="104"/>
      <c r="B2130" s="104">
        <f>VLOOKUP(BJB!$F$9:$F$5599,Ctrl!$B$4:$C$399,2,0)</f>
        <v>41</v>
      </c>
      <c r="C2130" s="104">
        <f>VLOOKUP(BJB!$G$9:$G$5599,Ctrl!$E$4:$F$399,2,0)</f>
        <v>0</v>
      </c>
      <c r="D2130" s="219">
        <v>1</v>
      </c>
      <c r="E2130" s="104" t="str">
        <f>VLOOKUP(BJB!$F$9:$F$5599,Ctrl!$B$4:$D$399,3,0)</f>
        <v>IV</v>
      </c>
      <c r="F2130" s="139" t="s">
        <v>10560</v>
      </c>
      <c r="G2130" s="139" t="s">
        <v>7681</v>
      </c>
      <c r="H2130" s="125"/>
      <c r="I2130" s="220" t="e">
        <f>IF(G2129=BJB!#REF!,I2129+1,1)</f>
        <v>#REF!</v>
      </c>
      <c r="J2130" s="912" t="s">
        <v>22182</v>
      </c>
      <c r="K2130" s="121" t="s">
        <v>2284</v>
      </c>
      <c r="L2130" s="104" t="s">
        <v>6477</v>
      </c>
      <c r="M2130" s="104" t="s">
        <v>2285</v>
      </c>
      <c r="N2130" s="120">
        <v>39974</v>
      </c>
      <c r="O2130" s="112">
        <v>200000000</v>
      </c>
      <c r="P2130" s="105" t="s">
        <v>6222</v>
      </c>
      <c r="Q2130" s="120" t="s">
        <v>6222</v>
      </c>
      <c r="R2130" s="890">
        <v>0</v>
      </c>
      <c r="S2130" s="151" t="s">
        <v>7169</v>
      </c>
      <c r="T2130" s="109">
        <v>40340</v>
      </c>
      <c r="U2130" s="112">
        <v>150000000</v>
      </c>
      <c r="V2130" s="109" t="s">
        <v>6222</v>
      </c>
      <c r="W2130" s="141">
        <v>0</v>
      </c>
      <c r="X2130" s="141">
        <v>0</v>
      </c>
      <c r="Y2130" s="141">
        <v>0</v>
      </c>
      <c r="Z2130" s="141">
        <v>0</v>
      </c>
      <c r="AA2130" s="112">
        <v>562500</v>
      </c>
      <c r="AB2130" s="112"/>
      <c r="AC2130" s="112"/>
      <c r="AD2130" s="141"/>
      <c r="AE2130" s="106">
        <v>0</v>
      </c>
      <c r="AF2130" s="106">
        <v>0</v>
      </c>
      <c r="AG2130" s="106">
        <v>0</v>
      </c>
      <c r="AH2130" s="112"/>
      <c r="AI2130" s="112"/>
      <c r="AJ2130" s="112"/>
      <c r="AK2130" s="112"/>
      <c r="AL2130" s="112"/>
      <c r="AM2130" s="112"/>
      <c r="AN2130" s="114">
        <f t="shared" si="66"/>
        <v>562500</v>
      </c>
      <c r="AO2130" s="114">
        <f t="shared" si="67"/>
        <v>149437500</v>
      </c>
      <c r="AP2130" s="114"/>
      <c r="AQ2130" s="114"/>
      <c r="AR2130" s="114"/>
      <c r="AS2130" s="114"/>
      <c r="AT2130" s="189"/>
    </row>
    <row r="2131" spans="1:46" s="190" customFormat="1" ht="15" customHeight="1" x14ac:dyDescent="0.2">
      <c r="A2131" s="104"/>
      <c r="B2131" s="104">
        <f>VLOOKUP(BJB!$F$9:$F$5599,Ctrl!$B$4:$C$399,2,0)</f>
        <v>41</v>
      </c>
      <c r="C2131" s="104">
        <f>VLOOKUP(BJB!$G$9:$G$5599,Ctrl!$E$4:$F$399,2,0)</f>
        <v>0</v>
      </c>
      <c r="D2131" s="219">
        <v>1</v>
      </c>
      <c r="E2131" s="104" t="str">
        <f>VLOOKUP(BJB!$F$9:$F$5599,Ctrl!$B$4:$D$399,3,0)</f>
        <v>IV</v>
      </c>
      <c r="F2131" s="139" t="s">
        <v>10560</v>
      </c>
      <c r="G2131" s="139" t="s">
        <v>7681</v>
      </c>
      <c r="H2131" s="125"/>
      <c r="I2131" s="220" t="e">
        <f>IF(G2130=BJB!#REF!,I2130+1,1)</f>
        <v>#REF!</v>
      </c>
      <c r="J2131" s="912" t="s">
        <v>22183</v>
      </c>
      <c r="K2131" s="121" t="s">
        <v>2286</v>
      </c>
      <c r="L2131" s="104" t="s">
        <v>6477</v>
      </c>
      <c r="M2131" s="104" t="s">
        <v>2274</v>
      </c>
      <c r="N2131" s="120">
        <v>39625</v>
      </c>
      <c r="O2131" s="112">
        <v>32000000</v>
      </c>
      <c r="P2131" s="105" t="s">
        <v>16106</v>
      </c>
      <c r="Q2131" s="120" t="s">
        <v>14884</v>
      </c>
      <c r="R2131" s="105">
        <v>32481679</v>
      </c>
      <c r="S2131" s="151" t="s">
        <v>7170</v>
      </c>
      <c r="T2131" s="109">
        <v>40340</v>
      </c>
      <c r="U2131" s="112">
        <v>24000000</v>
      </c>
      <c r="V2131" s="109">
        <v>40340</v>
      </c>
      <c r="W2131" s="141">
        <v>24000000</v>
      </c>
      <c r="X2131" s="141">
        <v>0</v>
      </c>
      <c r="Y2131" s="141">
        <v>0</v>
      </c>
      <c r="Z2131" s="141">
        <v>0</v>
      </c>
      <c r="AA2131" s="112">
        <v>24000000</v>
      </c>
      <c r="AB2131" s="112"/>
      <c r="AC2131" s="112"/>
      <c r="AD2131" s="141"/>
      <c r="AE2131" s="106">
        <v>0</v>
      </c>
      <c r="AF2131" s="106">
        <v>0</v>
      </c>
      <c r="AG2131" s="106">
        <v>0</v>
      </c>
      <c r="AH2131" s="112"/>
      <c r="AI2131" s="112"/>
      <c r="AJ2131" s="112"/>
      <c r="AK2131" s="112"/>
      <c r="AL2131" s="112"/>
      <c r="AM2131" s="112"/>
      <c r="AN2131" s="114">
        <f t="shared" si="66"/>
        <v>24000000</v>
      </c>
      <c r="AO2131" s="114">
        <f t="shared" si="67"/>
        <v>0</v>
      </c>
      <c r="AP2131" s="114"/>
      <c r="AQ2131" s="114"/>
      <c r="AR2131" s="114"/>
      <c r="AS2131" s="114"/>
    </row>
    <row r="2132" spans="1:46" s="190" customFormat="1" ht="15" customHeight="1" x14ac:dyDescent="0.2">
      <c r="A2132" s="104"/>
      <c r="B2132" s="104">
        <f>VLOOKUP(BJB!$F$9:$F$5599,Ctrl!$B$4:$C$399,2,0)</f>
        <v>41</v>
      </c>
      <c r="C2132" s="104">
        <f>VLOOKUP(BJB!$G$9:$G$5599,Ctrl!$E$4:$F$399,2,0)</f>
        <v>0</v>
      </c>
      <c r="D2132" s="219">
        <v>1</v>
      </c>
      <c r="E2132" s="104" t="str">
        <f>VLOOKUP(BJB!$F$9:$F$5599,Ctrl!$B$4:$D$399,3,0)</f>
        <v>IV</v>
      </c>
      <c r="F2132" s="139" t="s">
        <v>10560</v>
      </c>
      <c r="G2132" s="139" t="s">
        <v>7681</v>
      </c>
      <c r="H2132" s="125"/>
      <c r="I2132" s="220" t="e">
        <f>IF(G2131=BJB!#REF!,I2131+1,1)</f>
        <v>#REF!</v>
      </c>
      <c r="J2132" s="912" t="s">
        <v>22184</v>
      </c>
      <c r="K2132" s="121" t="s">
        <v>2287</v>
      </c>
      <c r="L2132" s="104" t="s">
        <v>6477</v>
      </c>
      <c r="M2132" s="104" t="s">
        <v>2274</v>
      </c>
      <c r="N2132" s="120">
        <v>39625</v>
      </c>
      <c r="O2132" s="112">
        <v>10000000</v>
      </c>
      <c r="P2132" s="105" t="s">
        <v>16106</v>
      </c>
      <c r="Q2132" s="120" t="s">
        <v>14884</v>
      </c>
      <c r="R2132" s="105">
        <v>4880580</v>
      </c>
      <c r="S2132" s="151" t="s">
        <v>7170</v>
      </c>
      <c r="T2132" s="109">
        <v>40340</v>
      </c>
      <c r="U2132" s="112">
        <v>3660435</v>
      </c>
      <c r="V2132" s="109">
        <v>40340</v>
      </c>
      <c r="W2132" s="141">
        <v>3660435</v>
      </c>
      <c r="X2132" s="141">
        <v>0</v>
      </c>
      <c r="Y2132" s="141">
        <v>0</v>
      </c>
      <c r="Z2132" s="141">
        <v>0</v>
      </c>
      <c r="AA2132" s="112">
        <v>937936</v>
      </c>
      <c r="AB2132" s="112"/>
      <c r="AC2132" s="112"/>
      <c r="AD2132" s="141"/>
      <c r="AE2132" s="106">
        <v>0</v>
      </c>
      <c r="AF2132" s="106">
        <v>0</v>
      </c>
      <c r="AG2132" s="106">
        <v>0</v>
      </c>
      <c r="AH2132" s="112"/>
      <c r="AI2132" s="112"/>
      <c r="AJ2132" s="112"/>
      <c r="AK2132" s="112"/>
      <c r="AL2132" s="112"/>
      <c r="AM2132" s="112"/>
      <c r="AN2132" s="114">
        <f t="shared" si="66"/>
        <v>937936</v>
      </c>
      <c r="AO2132" s="114">
        <f t="shared" si="67"/>
        <v>2722499</v>
      </c>
      <c r="AP2132" s="114"/>
      <c r="AQ2132" s="114"/>
      <c r="AR2132" s="114"/>
      <c r="AS2132" s="114"/>
    </row>
    <row r="2133" spans="1:46" s="190" customFormat="1" ht="15" customHeight="1" x14ac:dyDescent="0.2">
      <c r="A2133" s="104"/>
      <c r="B2133" s="104">
        <f>VLOOKUP(BJB!$F$9:$F$5599,Ctrl!$B$4:$C$399,2,0)</f>
        <v>41</v>
      </c>
      <c r="C2133" s="104">
        <f>VLOOKUP(BJB!$G$9:$G$5599,Ctrl!$E$4:$F$399,2,0)</f>
        <v>0</v>
      </c>
      <c r="D2133" s="219">
        <v>1</v>
      </c>
      <c r="E2133" s="104" t="str">
        <f>VLOOKUP(BJB!$F$9:$F$5599,Ctrl!$B$4:$D$399,3,0)</f>
        <v>IV</v>
      </c>
      <c r="F2133" s="139" t="s">
        <v>10560</v>
      </c>
      <c r="G2133" s="139" t="s">
        <v>7681</v>
      </c>
      <c r="H2133" s="125"/>
      <c r="I2133" s="220" t="e">
        <f>IF(G2132=BJB!#REF!,I2132+1,1)</f>
        <v>#REF!</v>
      </c>
      <c r="J2133" s="912" t="s">
        <v>22185</v>
      </c>
      <c r="K2133" s="121" t="s">
        <v>2288</v>
      </c>
      <c r="L2133" s="104" t="s">
        <v>6477</v>
      </c>
      <c r="M2133" s="104" t="s">
        <v>2274</v>
      </c>
      <c r="N2133" s="120">
        <v>39625</v>
      </c>
      <c r="O2133" s="112">
        <v>8000000</v>
      </c>
      <c r="P2133" s="105" t="s">
        <v>16106</v>
      </c>
      <c r="Q2133" s="120" t="s">
        <v>14884</v>
      </c>
      <c r="R2133" s="105">
        <v>8025286</v>
      </c>
      <c r="S2133" s="151" t="s">
        <v>7170</v>
      </c>
      <c r="T2133" s="109">
        <v>40340</v>
      </c>
      <c r="U2133" s="112">
        <v>6000000</v>
      </c>
      <c r="V2133" s="109">
        <v>40340</v>
      </c>
      <c r="W2133" s="141">
        <v>6000000</v>
      </c>
      <c r="X2133" s="141">
        <v>0</v>
      </c>
      <c r="Y2133" s="141">
        <v>0</v>
      </c>
      <c r="Z2133" s="141">
        <v>0</v>
      </c>
      <c r="AA2133" s="112">
        <v>0</v>
      </c>
      <c r="AB2133" s="112"/>
      <c r="AC2133" s="112"/>
      <c r="AD2133" s="141"/>
      <c r="AE2133" s="106">
        <v>0</v>
      </c>
      <c r="AF2133" s="106">
        <v>0</v>
      </c>
      <c r="AG2133" s="106">
        <v>0</v>
      </c>
      <c r="AH2133" s="112"/>
      <c r="AI2133" s="112"/>
      <c r="AJ2133" s="112"/>
      <c r="AK2133" s="112"/>
      <c r="AL2133" s="112"/>
      <c r="AM2133" s="112"/>
      <c r="AN2133" s="114">
        <f t="shared" si="66"/>
        <v>0</v>
      </c>
      <c r="AO2133" s="114">
        <f t="shared" si="67"/>
        <v>6000000</v>
      </c>
      <c r="AP2133" s="114"/>
      <c r="AQ2133" s="114"/>
      <c r="AR2133" s="114"/>
      <c r="AS2133" s="114"/>
      <c r="AT2133" s="191"/>
    </row>
    <row r="2134" spans="1:46" s="190" customFormat="1" ht="15" customHeight="1" x14ac:dyDescent="0.2">
      <c r="A2134" s="104"/>
      <c r="B2134" s="104">
        <f>VLOOKUP(BJB!$F$9:$F$5599,Ctrl!$B$4:$C$399,2,0)</f>
        <v>41</v>
      </c>
      <c r="C2134" s="104">
        <f>VLOOKUP(BJB!$G$9:$G$5599,Ctrl!$E$4:$F$399,2,0)</f>
        <v>0</v>
      </c>
      <c r="D2134" s="219">
        <v>1</v>
      </c>
      <c r="E2134" s="104" t="str">
        <f>VLOOKUP(BJB!$F$9:$F$5599,Ctrl!$B$4:$D$399,3,0)</f>
        <v>IV</v>
      </c>
      <c r="F2134" s="139" t="s">
        <v>10560</v>
      </c>
      <c r="G2134" s="139" t="s">
        <v>7681</v>
      </c>
      <c r="H2134" s="125"/>
      <c r="I2134" s="220" t="e">
        <f>IF(G2133=BJB!#REF!,I2133+1,1)</f>
        <v>#REF!</v>
      </c>
      <c r="J2134" s="912" t="s">
        <v>22186</v>
      </c>
      <c r="K2134" s="121" t="s">
        <v>2289</v>
      </c>
      <c r="L2134" s="104" t="s">
        <v>6477</v>
      </c>
      <c r="M2134" s="104" t="s">
        <v>2274</v>
      </c>
      <c r="N2134" s="120">
        <v>39625</v>
      </c>
      <c r="O2134" s="112">
        <v>14000000</v>
      </c>
      <c r="P2134" s="105" t="s">
        <v>16106</v>
      </c>
      <c r="Q2134" s="120" t="s">
        <v>14884</v>
      </c>
      <c r="R2134" s="105">
        <v>9267907</v>
      </c>
      <c r="S2134" s="151" t="s">
        <v>7170</v>
      </c>
      <c r="T2134" s="109">
        <v>40340</v>
      </c>
      <c r="U2134" s="112">
        <v>6950930</v>
      </c>
      <c r="V2134" s="109">
        <v>40340</v>
      </c>
      <c r="W2134" s="141">
        <v>6950930</v>
      </c>
      <c r="X2134" s="141">
        <v>0</v>
      </c>
      <c r="Y2134" s="141">
        <v>0</v>
      </c>
      <c r="Z2134" s="141">
        <v>0</v>
      </c>
      <c r="AA2134" s="112">
        <v>6950930</v>
      </c>
      <c r="AB2134" s="112"/>
      <c r="AC2134" s="112"/>
      <c r="AD2134" s="141"/>
      <c r="AE2134" s="106">
        <v>0</v>
      </c>
      <c r="AF2134" s="106">
        <v>0</v>
      </c>
      <c r="AG2134" s="106">
        <v>0</v>
      </c>
      <c r="AH2134" s="112"/>
      <c r="AI2134" s="112"/>
      <c r="AJ2134" s="112"/>
      <c r="AK2134" s="112"/>
      <c r="AL2134" s="112"/>
      <c r="AM2134" s="112"/>
      <c r="AN2134" s="114">
        <f t="shared" si="66"/>
        <v>6950930</v>
      </c>
      <c r="AO2134" s="114">
        <f t="shared" si="67"/>
        <v>0</v>
      </c>
      <c r="AP2134" s="114"/>
      <c r="AQ2134" s="114"/>
      <c r="AR2134" s="114"/>
      <c r="AS2134" s="114"/>
      <c r="AT2134" s="191"/>
    </row>
    <row r="2135" spans="1:46" s="190" customFormat="1" ht="15" customHeight="1" x14ac:dyDescent="0.2">
      <c r="A2135" s="104"/>
      <c r="B2135" s="104">
        <f>VLOOKUP(BJB!$F$9:$F$5599,Ctrl!$B$4:$C$399,2,0)</f>
        <v>41</v>
      </c>
      <c r="C2135" s="104">
        <f>VLOOKUP(BJB!$G$9:$G$5599,Ctrl!$E$4:$F$399,2,0)</f>
        <v>0</v>
      </c>
      <c r="D2135" s="219">
        <v>1</v>
      </c>
      <c r="E2135" s="104" t="str">
        <f>VLOOKUP(BJB!$F$9:$F$5599,Ctrl!$B$4:$D$399,3,0)</f>
        <v>IV</v>
      </c>
      <c r="F2135" s="139" t="s">
        <v>10560</v>
      </c>
      <c r="G2135" s="139" t="s">
        <v>7681</v>
      </c>
      <c r="H2135" s="125" t="s">
        <v>7481</v>
      </c>
      <c r="I2135" s="220" t="e">
        <f>IF(G2134=BJB!#REF!,I2134+1,1)</f>
        <v>#REF!</v>
      </c>
      <c r="J2135" s="912" t="s">
        <v>22187</v>
      </c>
      <c r="K2135" s="121" t="s">
        <v>2290</v>
      </c>
      <c r="L2135" s="104" t="s">
        <v>6477</v>
      </c>
      <c r="M2135" s="104" t="s">
        <v>2274</v>
      </c>
      <c r="N2135" s="120">
        <v>39625</v>
      </c>
      <c r="O2135" s="112">
        <v>14000000</v>
      </c>
      <c r="P2135" s="105" t="s">
        <v>6222</v>
      </c>
      <c r="Q2135" s="120" t="s">
        <v>6222</v>
      </c>
      <c r="R2135" s="890">
        <v>0</v>
      </c>
      <c r="S2135" s="151" t="s">
        <v>7170</v>
      </c>
      <c r="T2135" s="109">
        <v>40340</v>
      </c>
      <c r="U2135" s="112">
        <v>9402588</v>
      </c>
      <c r="V2135" s="109" t="s">
        <v>6222</v>
      </c>
      <c r="W2135" s="141">
        <v>0</v>
      </c>
      <c r="X2135" s="141">
        <v>0</v>
      </c>
      <c r="Y2135" s="141">
        <v>0</v>
      </c>
      <c r="Z2135" s="141">
        <v>0</v>
      </c>
      <c r="AA2135" s="112">
        <v>4359031</v>
      </c>
      <c r="AB2135" s="112"/>
      <c r="AC2135" s="132"/>
      <c r="AD2135" s="141"/>
      <c r="AE2135" s="106">
        <v>0</v>
      </c>
      <c r="AF2135" s="106">
        <v>0</v>
      </c>
      <c r="AG2135" s="106">
        <v>0</v>
      </c>
      <c r="AH2135" s="113"/>
      <c r="AI2135" s="112"/>
      <c r="AJ2135" s="112"/>
      <c r="AK2135" s="112"/>
      <c r="AL2135" s="112"/>
      <c r="AM2135" s="112"/>
      <c r="AN2135" s="114">
        <f t="shared" si="66"/>
        <v>4359031</v>
      </c>
      <c r="AO2135" s="114">
        <f t="shared" si="67"/>
        <v>5043557</v>
      </c>
      <c r="AP2135" s="114"/>
      <c r="AQ2135" s="114"/>
      <c r="AR2135" s="114"/>
      <c r="AS2135" s="114"/>
      <c r="AT2135" s="191"/>
    </row>
    <row r="2136" spans="1:46" s="190" customFormat="1" ht="15" customHeight="1" x14ac:dyDescent="0.2">
      <c r="A2136" s="104"/>
      <c r="B2136" s="104">
        <f>VLOOKUP(BJB!$F$9:$F$5599,Ctrl!$B$4:$C$399,2,0)</f>
        <v>41</v>
      </c>
      <c r="C2136" s="104">
        <f>VLOOKUP(BJB!$G$9:$G$5599,Ctrl!$E$4:$F$399,2,0)</f>
        <v>0</v>
      </c>
      <c r="D2136" s="219">
        <v>1</v>
      </c>
      <c r="E2136" s="104" t="str">
        <f>VLOOKUP(BJB!$F$9:$F$5599,Ctrl!$B$4:$D$399,3,0)</f>
        <v>IV</v>
      </c>
      <c r="F2136" s="139" t="s">
        <v>10560</v>
      </c>
      <c r="G2136" s="139" t="s">
        <v>7681</v>
      </c>
      <c r="H2136" s="125"/>
      <c r="I2136" s="220" t="e">
        <f>IF(G2135=BJB!#REF!,I2135+1,1)</f>
        <v>#REF!</v>
      </c>
      <c r="J2136" s="912" t="s">
        <v>22188</v>
      </c>
      <c r="K2136" s="121" t="s">
        <v>2291</v>
      </c>
      <c r="L2136" s="104" t="s">
        <v>6477</v>
      </c>
      <c r="M2136" s="104" t="s">
        <v>2274</v>
      </c>
      <c r="N2136" s="120">
        <v>39625</v>
      </c>
      <c r="O2136" s="112">
        <v>30000000</v>
      </c>
      <c r="P2136" s="105" t="s">
        <v>16106</v>
      </c>
      <c r="Q2136" s="120" t="s">
        <v>14884</v>
      </c>
      <c r="R2136" s="105">
        <v>28303498</v>
      </c>
      <c r="S2136" s="151" t="s">
        <v>7170</v>
      </c>
      <c r="T2136" s="109">
        <v>40340</v>
      </c>
      <c r="U2136" s="112">
        <v>21227624</v>
      </c>
      <c r="V2136" s="109">
        <v>40340</v>
      </c>
      <c r="W2136" s="141">
        <v>21227623.5</v>
      </c>
      <c r="X2136" s="141">
        <v>0</v>
      </c>
      <c r="Y2136" s="141">
        <v>0</v>
      </c>
      <c r="Z2136" s="141">
        <v>0</v>
      </c>
      <c r="AA2136" s="112">
        <v>21227624</v>
      </c>
      <c r="AB2136" s="112"/>
      <c r="AC2136" s="112"/>
      <c r="AD2136" s="141"/>
      <c r="AE2136" s="106">
        <v>0</v>
      </c>
      <c r="AF2136" s="106">
        <v>0</v>
      </c>
      <c r="AG2136" s="106">
        <v>0</v>
      </c>
      <c r="AH2136" s="112"/>
      <c r="AI2136" s="112"/>
      <c r="AJ2136" s="112"/>
      <c r="AK2136" s="112"/>
      <c r="AL2136" s="112"/>
      <c r="AM2136" s="112"/>
      <c r="AN2136" s="114">
        <f t="shared" si="66"/>
        <v>21227624</v>
      </c>
      <c r="AO2136" s="114">
        <f t="shared" si="67"/>
        <v>0</v>
      </c>
      <c r="AP2136" s="114"/>
      <c r="AQ2136" s="114"/>
      <c r="AR2136" s="114"/>
      <c r="AS2136" s="114"/>
      <c r="AT2136" s="191"/>
    </row>
    <row r="2137" spans="1:46" s="190" customFormat="1" ht="15" customHeight="1" x14ac:dyDescent="0.2">
      <c r="A2137" s="104"/>
      <c r="B2137" s="104">
        <f>VLOOKUP(BJB!$F$9:$F$5599,Ctrl!$B$4:$C$399,2,0)</f>
        <v>41</v>
      </c>
      <c r="C2137" s="104">
        <f>VLOOKUP(BJB!$G$9:$G$5599,Ctrl!$E$4:$F$399,2,0)</f>
        <v>0</v>
      </c>
      <c r="D2137" s="219">
        <v>1</v>
      </c>
      <c r="E2137" s="104" t="str">
        <f>VLOOKUP(BJB!$F$9:$F$5599,Ctrl!$B$4:$D$399,3,0)</f>
        <v>IV</v>
      </c>
      <c r="F2137" s="139" t="s">
        <v>10560</v>
      </c>
      <c r="G2137" s="139" t="s">
        <v>7681</v>
      </c>
      <c r="H2137" s="125"/>
      <c r="I2137" s="220" t="e">
        <f>IF(G2136=BJB!#REF!,I2136+1,1)</f>
        <v>#REF!</v>
      </c>
      <c r="J2137" s="912" t="s">
        <v>22189</v>
      </c>
      <c r="K2137" s="121" t="s">
        <v>2292</v>
      </c>
      <c r="L2137" s="104" t="s">
        <v>6477</v>
      </c>
      <c r="M2137" s="104" t="s">
        <v>2274</v>
      </c>
      <c r="N2137" s="120">
        <v>39625</v>
      </c>
      <c r="O2137" s="112">
        <v>14000000</v>
      </c>
      <c r="P2137" s="105" t="s">
        <v>16106</v>
      </c>
      <c r="Q2137" s="120" t="s">
        <v>14884</v>
      </c>
      <c r="R2137" s="105">
        <v>9454045</v>
      </c>
      <c r="S2137" s="151" t="s">
        <v>7170</v>
      </c>
      <c r="T2137" s="109">
        <v>40340</v>
      </c>
      <c r="U2137" s="112">
        <v>7090533.75</v>
      </c>
      <c r="V2137" s="109">
        <v>40340</v>
      </c>
      <c r="W2137" s="141">
        <v>7090534</v>
      </c>
      <c r="X2137" s="141">
        <v>0</v>
      </c>
      <c r="Y2137" s="141">
        <v>0</v>
      </c>
      <c r="Z2137" s="141">
        <v>0</v>
      </c>
      <c r="AA2137" s="112">
        <v>6966431</v>
      </c>
      <c r="AB2137" s="112"/>
      <c r="AC2137" s="112"/>
      <c r="AD2137" s="141"/>
      <c r="AE2137" s="106">
        <v>0</v>
      </c>
      <c r="AF2137" s="106">
        <v>0</v>
      </c>
      <c r="AG2137" s="106">
        <v>0</v>
      </c>
      <c r="AH2137" s="112"/>
      <c r="AI2137" s="112"/>
      <c r="AJ2137" s="112"/>
      <c r="AK2137" s="112"/>
      <c r="AL2137" s="112"/>
      <c r="AM2137" s="112"/>
      <c r="AN2137" s="114">
        <f t="shared" si="66"/>
        <v>6966431</v>
      </c>
      <c r="AO2137" s="114">
        <f t="shared" si="67"/>
        <v>124102.75</v>
      </c>
      <c r="AP2137" s="114"/>
      <c r="AQ2137" s="114"/>
      <c r="AR2137" s="114"/>
      <c r="AS2137" s="114"/>
      <c r="AT2137" s="191"/>
    </row>
    <row r="2138" spans="1:46" s="190" customFormat="1" ht="15" customHeight="1" x14ac:dyDescent="0.2">
      <c r="A2138" s="104"/>
      <c r="B2138" s="104">
        <f>VLOOKUP(BJB!$F$9:$F$5599,Ctrl!$B$4:$C$399,2,0)</f>
        <v>41</v>
      </c>
      <c r="C2138" s="104">
        <f>VLOOKUP(BJB!$G$9:$G$5599,Ctrl!$E$4:$F$399,2,0)</f>
        <v>0</v>
      </c>
      <c r="D2138" s="219">
        <v>1</v>
      </c>
      <c r="E2138" s="104" t="str">
        <f>VLOOKUP(BJB!$F$9:$F$5599,Ctrl!$B$4:$D$399,3,0)</f>
        <v>IV</v>
      </c>
      <c r="F2138" s="139" t="s">
        <v>10560</v>
      </c>
      <c r="G2138" s="139" t="s">
        <v>7681</v>
      </c>
      <c r="H2138" s="125"/>
      <c r="I2138" s="220" t="e">
        <f>IF(G2137=BJB!#REF!,I2137+1,1)</f>
        <v>#REF!</v>
      </c>
      <c r="J2138" s="912" t="s">
        <v>22190</v>
      </c>
      <c r="K2138" s="121" t="s">
        <v>2293</v>
      </c>
      <c r="L2138" s="104" t="s">
        <v>6477</v>
      </c>
      <c r="M2138" s="104" t="s">
        <v>2274</v>
      </c>
      <c r="N2138" s="120">
        <v>39625</v>
      </c>
      <c r="O2138" s="112">
        <v>30000000</v>
      </c>
      <c r="P2138" s="105" t="s">
        <v>16106</v>
      </c>
      <c r="Q2138" s="120" t="s">
        <v>14884</v>
      </c>
      <c r="R2138" s="105">
        <v>23229449</v>
      </c>
      <c r="S2138" s="151" t="s">
        <v>7170</v>
      </c>
      <c r="T2138" s="109">
        <v>40340</v>
      </c>
      <c r="U2138" s="112">
        <v>17422087</v>
      </c>
      <c r="V2138" s="109">
        <v>40340</v>
      </c>
      <c r="W2138" s="141">
        <v>17422087</v>
      </c>
      <c r="X2138" s="141">
        <v>0</v>
      </c>
      <c r="Y2138" s="141">
        <v>0</v>
      </c>
      <c r="Z2138" s="141">
        <v>0</v>
      </c>
      <c r="AA2138" s="112">
        <v>17422087</v>
      </c>
      <c r="AB2138" s="112"/>
      <c r="AC2138" s="112"/>
      <c r="AD2138" s="141"/>
      <c r="AE2138" s="106">
        <v>0</v>
      </c>
      <c r="AF2138" s="106">
        <v>0</v>
      </c>
      <c r="AG2138" s="106">
        <v>0</v>
      </c>
      <c r="AH2138" s="112"/>
      <c r="AI2138" s="112"/>
      <c r="AJ2138" s="112"/>
      <c r="AK2138" s="112"/>
      <c r="AL2138" s="112"/>
      <c r="AM2138" s="112"/>
      <c r="AN2138" s="114">
        <f t="shared" si="66"/>
        <v>17422087</v>
      </c>
      <c r="AO2138" s="114">
        <f t="shared" si="67"/>
        <v>0</v>
      </c>
      <c r="AP2138" s="114"/>
      <c r="AQ2138" s="114"/>
      <c r="AR2138" s="114"/>
      <c r="AS2138" s="114"/>
      <c r="AT2138" s="191"/>
    </row>
    <row r="2139" spans="1:46" s="190" customFormat="1" ht="15" customHeight="1" x14ac:dyDescent="0.2">
      <c r="A2139" s="104"/>
      <c r="B2139" s="104">
        <f>VLOOKUP(BJB!$F$9:$F$5599,Ctrl!$B$4:$C$399,2,0)</f>
        <v>41</v>
      </c>
      <c r="C2139" s="104">
        <f>VLOOKUP(BJB!$G$9:$G$5599,Ctrl!$E$4:$F$399,2,0)</f>
        <v>0</v>
      </c>
      <c r="D2139" s="219">
        <v>1</v>
      </c>
      <c r="E2139" s="104" t="str">
        <f>VLOOKUP(BJB!$F$9:$F$5599,Ctrl!$B$4:$D$399,3,0)</f>
        <v>IV</v>
      </c>
      <c r="F2139" s="139" t="s">
        <v>10560</v>
      </c>
      <c r="G2139" s="139" t="s">
        <v>7681</v>
      </c>
      <c r="H2139" s="125"/>
      <c r="I2139" s="220" t="e">
        <f>IF(G2138=BJB!#REF!,I2138+1,1)</f>
        <v>#REF!</v>
      </c>
      <c r="J2139" s="912" t="s">
        <v>22191</v>
      </c>
      <c r="K2139" s="121" t="s">
        <v>2294</v>
      </c>
      <c r="L2139" s="104" t="s">
        <v>6477</v>
      </c>
      <c r="M2139" s="104" t="s">
        <v>2274</v>
      </c>
      <c r="N2139" s="120">
        <v>39625</v>
      </c>
      <c r="O2139" s="112">
        <v>15000000</v>
      </c>
      <c r="P2139" s="105" t="s">
        <v>16106</v>
      </c>
      <c r="Q2139" s="120" t="s">
        <v>14884</v>
      </c>
      <c r="R2139" s="105">
        <v>8391226</v>
      </c>
      <c r="S2139" s="151" t="s">
        <v>7170</v>
      </c>
      <c r="T2139" s="109">
        <v>40340</v>
      </c>
      <c r="U2139" s="112">
        <v>6293419.5</v>
      </c>
      <c r="V2139" s="109">
        <v>40340</v>
      </c>
      <c r="W2139" s="141">
        <v>6293419.5</v>
      </c>
      <c r="X2139" s="141">
        <v>0</v>
      </c>
      <c r="Y2139" s="141">
        <v>0</v>
      </c>
      <c r="Z2139" s="141">
        <v>0</v>
      </c>
      <c r="AA2139" s="112">
        <v>4951026</v>
      </c>
      <c r="AB2139" s="112"/>
      <c r="AC2139" s="112"/>
      <c r="AD2139" s="141"/>
      <c r="AE2139" s="106">
        <v>0</v>
      </c>
      <c r="AF2139" s="106">
        <v>0</v>
      </c>
      <c r="AG2139" s="106">
        <v>0</v>
      </c>
      <c r="AH2139" s="112"/>
      <c r="AI2139" s="112"/>
      <c r="AJ2139" s="112"/>
      <c r="AK2139" s="112"/>
      <c r="AL2139" s="112"/>
      <c r="AM2139" s="112"/>
      <c r="AN2139" s="114">
        <f t="shared" si="66"/>
        <v>4951026</v>
      </c>
      <c r="AO2139" s="114">
        <f t="shared" si="67"/>
        <v>1342393.5</v>
      </c>
      <c r="AP2139" s="114"/>
      <c r="AQ2139" s="114"/>
      <c r="AR2139" s="114"/>
      <c r="AS2139" s="114"/>
      <c r="AT2139" s="191"/>
    </row>
    <row r="2140" spans="1:46" s="190" customFormat="1" ht="15" customHeight="1" x14ac:dyDescent="0.2">
      <c r="A2140" s="104"/>
      <c r="B2140" s="104">
        <f>VLOOKUP(BJB!$F$9:$F$5599,Ctrl!$B$4:$C$399,2,0)</f>
        <v>41</v>
      </c>
      <c r="C2140" s="104">
        <f>VLOOKUP(BJB!$G$9:$G$5599,Ctrl!$E$4:$F$399,2,0)</f>
        <v>0</v>
      </c>
      <c r="D2140" s="219">
        <v>1</v>
      </c>
      <c r="E2140" s="104" t="str">
        <f>VLOOKUP(BJB!$F$9:$F$5599,Ctrl!$B$4:$D$399,3,0)</f>
        <v>IV</v>
      </c>
      <c r="F2140" s="139" t="s">
        <v>10560</v>
      </c>
      <c r="G2140" s="139" t="s">
        <v>7681</v>
      </c>
      <c r="H2140" s="125">
        <v>1080707000034</v>
      </c>
      <c r="I2140" s="220" t="e">
        <f>IF(G2139=BJB!#REF!,I2139+1,1)</f>
        <v>#REF!</v>
      </c>
      <c r="J2140" s="912" t="s">
        <v>22192</v>
      </c>
      <c r="K2140" s="121" t="s">
        <v>2295</v>
      </c>
      <c r="L2140" s="104" t="s">
        <v>6477</v>
      </c>
      <c r="M2140" s="104" t="s">
        <v>2296</v>
      </c>
      <c r="N2140" s="120">
        <v>39701</v>
      </c>
      <c r="O2140" s="112">
        <v>10000000</v>
      </c>
      <c r="P2140" s="105" t="s">
        <v>16107</v>
      </c>
      <c r="Q2140" s="120" t="s">
        <v>16108</v>
      </c>
      <c r="R2140" s="105">
        <v>6234576</v>
      </c>
      <c r="S2140" s="151" t="s">
        <v>7171</v>
      </c>
      <c r="T2140" s="109">
        <v>40367</v>
      </c>
      <c r="U2140" s="112">
        <v>4675932</v>
      </c>
      <c r="V2140" s="109">
        <v>40367</v>
      </c>
      <c r="W2140" s="141">
        <v>4675932</v>
      </c>
      <c r="X2140" s="141">
        <v>0</v>
      </c>
      <c r="Y2140" s="141">
        <v>0</v>
      </c>
      <c r="Z2140" s="141">
        <v>0</v>
      </c>
      <c r="AA2140" s="112">
        <v>4204005</v>
      </c>
      <c r="AB2140" s="112"/>
      <c r="AC2140" s="132"/>
      <c r="AD2140" s="141"/>
      <c r="AE2140" s="106">
        <v>0</v>
      </c>
      <c r="AF2140" s="106">
        <v>0</v>
      </c>
      <c r="AG2140" s="106">
        <v>0</v>
      </c>
      <c r="AH2140" s="112"/>
      <c r="AI2140" s="112"/>
      <c r="AJ2140" s="112"/>
      <c r="AK2140" s="112"/>
      <c r="AL2140" s="112"/>
      <c r="AM2140" s="112"/>
      <c r="AN2140" s="114">
        <f t="shared" si="66"/>
        <v>4204005</v>
      </c>
      <c r="AO2140" s="114">
        <f t="shared" si="67"/>
        <v>471927</v>
      </c>
      <c r="AP2140" s="114"/>
      <c r="AQ2140" s="114"/>
      <c r="AR2140" s="114"/>
      <c r="AS2140" s="114"/>
      <c r="AT2140" s="191"/>
    </row>
    <row r="2141" spans="1:46" s="190" customFormat="1" ht="15" customHeight="1" x14ac:dyDescent="0.2">
      <c r="A2141" s="104"/>
      <c r="B2141" s="104">
        <f>VLOOKUP(BJB!$F$9:$F$5599,Ctrl!$B$4:$C$399,2,0)</f>
        <v>41</v>
      </c>
      <c r="C2141" s="104">
        <f>VLOOKUP(BJB!$G$9:$G$5599,Ctrl!$E$4:$F$399,2,0)</f>
        <v>0</v>
      </c>
      <c r="D2141" s="219">
        <v>1</v>
      </c>
      <c r="E2141" s="104" t="str">
        <f>VLOOKUP(BJB!$F$9:$F$5599,Ctrl!$B$4:$D$399,3,0)</f>
        <v>IV</v>
      </c>
      <c r="F2141" s="139" t="s">
        <v>10560</v>
      </c>
      <c r="G2141" s="139" t="s">
        <v>7681</v>
      </c>
      <c r="H2141" s="125"/>
      <c r="I2141" s="220" t="e">
        <f>IF(G2140=BJB!#REF!,I2140+1,1)</f>
        <v>#REF!</v>
      </c>
      <c r="J2141" s="912" t="s">
        <v>22193</v>
      </c>
      <c r="K2141" s="121" t="s">
        <v>2297</v>
      </c>
      <c r="L2141" s="104" t="s">
        <v>6477</v>
      </c>
      <c r="M2141" s="104" t="s">
        <v>2296</v>
      </c>
      <c r="N2141" s="120">
        <v>39701</v>
      </c>
      <c r="O2141" s="112">
        <v>10000000</v>
      </c>
      <c r="P2141" s="105" t="s">
        <v>16107</v>
      </c>
      <c r="Q2141" s="120" t="s">
        <v>16108</v>
      </c>
      <c r="R2141" s="105">
        <v>6973737</v>
      </c>
      <c r="S2141" s="151" t="s">
        <v>7171</v>
      </c>
      <c r="T2141" s="109">
        <v>40368</v>
      </c>
      <c r="U2141" s="112">
        <v>5230302.75</v>
      </c>
      <c r="V2141" s="109">
        <v>40367</v>
      </c>
      <c r="W2141" s="141">
        <v>5230303</v>
      </c>
      <c r="X2141" s="141">
        <v>0</v>
      </c>
      <c r="Y2141" s="141">
        <v>0</v>
      </c>
      <c r="Z2141" s="141">
        <v>0</v>
      </c>
      <c r="AA2141" s="112">
        <v>4225998</v>
      </c>
      <c r="AB2141" s="112"/>
      <c r="AC2141" s="112"/>
      <c r="AD2141" s="141"/>
      <c r="AE2141" s="106">
        <v>0</v>
      </c>
      <c r="AF2141" s="106">
        <v>0</v>
      </c>
      <c r="AG2141" s="106">
        <v>0</v>
      </c>
      <c r="AH2141" s="112"/>
      <c r="AI2141" s="112"/>
      <c r="AJ2141" s="112"/>
      <c r="AK2141" s="112"/>
      <c r="AL2141" s="112"/>
      <c r="AM2141" s="112"/>
      <c r="AN2141" s="114">
        <f t="shared" si="66"/>
        <v>4225998</v>
      </c>
      <c r="AO2141" s="114">
        <f t="shared" si="67"/>
        <v>1004304.75</v>
      </c>
      <c r="AP2141" s="114"/>
      <c r="AQ2141" s="114"/>
      <c r="AR2141" s="114"/>
      <c r="AS2141" s="114"/>
      <c r="AT2141" s="191"/>
    </row>
    <row r="2142" spans="1:46" s="190" customFormat="1" ht="15" customHeight="1" x14ac:dyDescent="0.2">
      <c r="A2142" s="104"/>
      <c r="B2142" s="104">
        <f>VLOOKUP(BJB!$F$9:$F$5599,Ctrl!$B$4:$C$399,2,0)</f>
        <v>41</v>
      </c>
      <c r="C2142" s="104">
        <f>VLOOKUP(BJB!$G$9:$G$5599,Ctrl!$E$4:$F$399,2,0)</f>
        <v>0</v>
      </c>
      <c r="D2142" s="219">
        <v>1</v>
      </c>
      <c r="E2142" s="104" t="str">
        <f>VLOOKUP(BJB!$F$9:$F$5599,Ctrl!$B$4:$D$399,3,0)</f>
        <v>IV</v>
      </c>
      <c r="F2142" s="139" t="s">
        <v>10560</v>
      </c>
      <c r="G2142" s="139" t="s">
        <v>7681</v>
      </c>
      <c r="H2142" s="125"/>
      <c r="I2142" s="220" t="e">
        <f>IF(G2141=BJB!#REF!,I2141+1,1)</f>
        <v>#REF!</v>
      </c>
      <c r="J2142" s="912" t="s">
        <v>22194</v>
      </c>
      <c r="K2142" s="121" t="s">
        <v>2298</v>
      </c>
      <c r="L2142" s="104" t="s">
        <v>6477</v>
      </c>
      <c r="M2142" s="104" t="s">
        <v>2299</v>
      </c>
      <c r="N2142" s="120">
        <v>39657</v>
      </c>
      <c r="O2142" s="112">
        <v>5000000</v>
      </c>
      <c r="P2142" s="105" t="s">
        <v>16107</v>
      </c>
      <c r="Q2142" s="120" t="s">
        <v>16108</v>
      </c>
      <c r="R2142" s="105">
        <v>2461044</v>
      </c>
      <c r="S2142" s="151" t="s">
        <v>7171</v>
      </c>
      <c r="T2142" s="109">
        <v>40369</v>
      </c>
      <c r="U2142" s="112">
        <v>1845783</v>
      </c>
      <c r="V2142" s="109">
        <v>40367</v>
      </c>
      <c r="W2142" s="141">
        <v>1845783</v>
      </c>
      <c r="X2142" s="141">
        <v>0</v>
      </c>
      <c r="Y2142" s="141">
        <v>0</v>
      </c>
      <c r="Z2142" s="141">
        <v>0</v>
      </c>
      <c r="AA2142" s="112">
        <v>975000</v>
      </c>
      <c r="AB2142" s="112"/>
      <c r="AC2142" s="112"/>
      <c r="AD2142" s="141"/>
      <c r="AE2142" s="106">
        <v>0</v>
      </c>
      <c r="AF2142" s="106">
        <v>0</v>
      </c>
      <c r="AG2142" s="106">
        <v>0</v>
      </c>
      <c r="AH2142" s="112"/>
      <c r="AI2142" s="112"/>
      <c r="AJ2142" s="112"/>
      <c r="AK2142" s="112"/>
      <c r="AL2142" s="112"/>
      <c r="AM2142" s="112"/>
      <c r="AN2142" s="114">
        <f t="shared" si="66"/>
        <v>975000</v>
      </c>
      <c r="AO2142" s="114">
        <f t="shared" si="67"/>
        <v>870783</v>
      </c>
      <c r="AP2142" s="114"/>
      <c r="AQ2142" s="114"/>
      <c r="AR2142" s="114"/>
      <c r="AS2142" s="114"/>
      <c r="AT2142" s="191"/>
    </row>
    <row r="2143" spans="1:46" s="190" customFormat="1" ht="15" customHeight="1" x14ac:dyDescent="0.2">
      <c r="A2143" s="104"/>
      <c r="B2143" s="104">
        <f>VLOOKUP(BJB!$F$9:$F$5599,Ctrl!$B$4:$C$399,2,0)</f>
        <v>41</v>
      </c>
      <c r="C2143" s="104">
        <f>VLOOKUP(BJB!$G$9:$G$5599,Ctrl!$E$4:$F$399,2,0)</f>
        <v>0</v>
      </c>
      <c r="D2143" s="219">
        <v>1</v>
      </c>
      <c r="E2143" s="104" t="str">
        <f>VLOOKUP(BJB!$F$9:$F$5599,Ctrl!$B$4:$D$399,3,0)</f>
        <v>IV</v>
      </c>
      <c r="F2143" s="139" t="s">
        <v>10560</v>
      </c>
      <c r="G2143" s="139" t="s">
        <v>7681</v>
      </c>
      <c r="H2143" s="125"/>
      <c r="I2143" s="220" t="e">
        <f>IF(G2142=BJB!#REF!,I2142+1,1)</f>
        <v>#REF!</v>
      </c>
      <c r="J2143" s="912" t="s">
        <v>22195</v>
      </c>
      <c r="K2143" s="121" t="s">
        <v>2300</v>
      </c>
      <c r="L2143" s="104" t="s">
        <v>6477</v>
      </c>
      <c r="M2143" s="104" t="s">
        <v>2281</v>
      </c>
      <c r="N2143" s="120">
        <v>39820</v>
      </c>
      <c r="O2143" s="112">
        <v>25000000</v>
      </c>
      <c r="P2143" s="105" t="s">
        <v>6222</v>
      </c>
      <c r="Q2143" s="120" t="s">
        <v>6222</v>
      </c>
      <c r="R2143" s="890">
        <v>0</v>
      </c>
      <c r="S2143" s="151" t="s">
        <v>7171</v>
      </c>
      <c r="T2143" s="109">
        <v>40370</v>
      </c>
      <c r="U2143" s="112">
        <v>18750000</v>
      </c>
      <c r="V2143" s="109" t="s">
        <v>6222</v>
      </c>
      <c r="W2143" s="141">
        <v>0</v>
      </c>
      <c r="X2143" s="141">
        <v>0</v>
      </c>
      <c r="Y2143" s="141">
        <v>0</v>
      </c>
      <c r="Z2143" s="141">
        <v>0</v>
      </c>
      <c r="AA2143" s="112">
        <v>17686133</v>
      </c>
      <c r="AB2143" s="112"/>
      <c r="AC2143" s="112"/>
      <c r="AD2143" s="141"/>
      <c r="AE2143" s="106">
        <v>0</v>
      </c>
      <c r="AF2143" s="106">
        <v>0</v>
      </c>
      <c r="AG2143" s="106">
        <v>0</v>
      </c>
      <c r="AH2143" s="112"/>
      <c r="AI2143" s="112"/>
      <c r="AJ2143" s="112"/>
      <c r="AK2143" s="112"/>
      <c r="AL2143" s="112"/>
      <c r="AM2143" s="112"/>
      <c r="AN2143" s="114">
        <f t="shared" si="66"/>
        <v>17686133</v>
      </c>
      <c r="AO2143" s="114">
        <f t="shared" si="67"/>
        <v>1063867</v>
      </c>
      <c r="AP2143" s="114"/>
      <c r="AQ2143" s="114"/>
      <c r="AR2143" s="114"/>
      <c r="AS2143" s="114"/>
      <c r="AT2143" s="191"/>
    </row>
    <row r="2144" spans="1:46" s="190" customFormat="1" ht="15" customHeight="1" x14ac:dyDescent="0.2">
      <c r="A2144" s="104"/>
      <c r="B2144" s="104">
        <f>VLOOKUP(BJB!$F$9:$F$5599,Ctrl!$B$4:$C$399,2,0)</f>
        <v>41</v>
      </c>
      <c r="C2144" s="104">
        <f>VLOOKUP(BJB!$G$9:$G$5599,Ctrl!$E$4:$F$399,2,0)</f>
        <v>0</v>
      </c>
      <c r="D2144" s="219">
        <v>1</v>
      </c>
      <c r="E2144" s="104" t="str">
        <f>VLOOKUP(BJB!$F$9:$F$5599,Ctrl!$B$4:$D$399,3,0)</f>
        <v>IV</v>
      </c>
      <c r="F2144" s="139" t="s">
        <v>10560</v>
      </c>
      <c r="G2144" s="139" t="s">
        <v>7681</v>
      </c>
      <c r="H2144" s="125" t="s">
        <v>6346</v>
      </c>
      <c r="I2144" s="220" t="e">
        <f>IF(G2143=BJB!#REF!,I2143+1,1)</f>
        <v>#REF!</v>
      </c>
      <c r="J2144" s="912" t="s">
        <v>22196</v>
      </c>
      <c r="K2144" s="121" t="s">
        <v>2301</v>
      </c>
      <c r="L2144" s="104" t="s">
        <v>6477</v>
      </c>
      <c r="M2144" s="104" t="s">
        <v>2278</v>
      </c>
      <c r="N2144" s="120">
        <v>39637</v>
      </c>
      <c r="O2144" s="112">
        <v>10000000</v>
      </c>
      <c r="P2144" s="105" t="s">
        <v>16107</v>
      </c>
      <c r="Q2144" s="120" t="s">
        <v>16108</v>
      </c>
      <c r="R2144" s="105">
        <v>5249999</v>
      </c>
      <c r="S2144" s="151" t="s">
        <v>7171</v>
      </c>
      <c r="T2144" s="109">
        <v>40371</v>
      </c>
      <c r="U2144" s="112">
        <v>3937499.25</v>
      </c>
      <c r="V2144" s="109">
        <v>40367</v>
      </c>
      <c r="W2144" s="141">
        <v>3937499</v>
      </c>
      <c r="X2144" s="141">
        <v>0</v>
      </c>
      <c r="Y2144" s="141">
        <v>0</v>
      </c>
      <c r="Z2144" s="141">
        <v>0</v>
      </c>
      <c r="AA2144" s="112">
        <v>2605238</v>
      </c>
      <c r="AB2144" s="113"/>
      <c r="AC2144" s="132"/>
      <c r="AD2144" s="141"/>
      <c r="AE2144" s="106">
        <v>0</v>
      </c>
      <c r="AF2144" s="106">
        <v>0</v>
      </c>
      <c r="AG2144" s="106">
        <v>0</v>
      </c>
      <c r="AH2144" s="113"/>
      <c r="AI2144" s="112"/>
      <c r="AJ2144" s="112"/>
      <c r="AK2144" s="112"/>
      <c r="AL2144" s="112"/>
      <c r="AM2144" s="112"/>
      <c r="AN2144" s="114">
        <f t="shared" si="66"/>
        <v>2605238</v>
      </c>
      <c r="AO2144" s="114">
        <f t="shared" si="67"/>
        <v>1332261.25</v>
      </c>
      <c r="AP2144" s="114"/>
      <c r="AQ2144" s="114"/>
      <c r="AR2144" s="114"/>
      <c r="AS2144" s="114"/>
      <c r="AT2144" s="191"/>
    </row>
    <row r="2145" spans="1:46" s="190" customFormat="1" ht="15" customHeight="1" x14ac:dyDescent="0.2">
      <c r="A2145" s="104"/>
      <c r="B2145" s="104">
        <f>VLOOKUP(BJB!$F$9:$F$5599,Ctrl!$B$4:$C$399,2,0)</f>
        <v>41</v>
      </c>
      <c r="C2145" s="104">
        <f>VLOOKUP(BJB!$G$9:$G$5599,Ctrl!$E$4:$F$399,2,0)</f>
        <v>0</v>
      </c>
      <c r="D2145" s="219">
        <v>1</v>
      </c>
      <c r="E2145" s="104" t="str">
        <f>VLOOKUP(BJB!$F$9:$F$5599,Ctrl!$B$4:$D$399,3,0)</f>
        <v>IV</v>
      </c>
      <c r="F2145" s="139" t="s">
        <v>10560</v>
      </c>
      <c r="G2145" s="139" t="s">
        <v>7681</v>
      </c>
      <c r="H2145" s="125">
        <v>1080513000373</v>
      </c>
      <c r="I2145" s="220" t="e">
        <f>IF(G2144=BJB!#REF!,I2144+1,1)</f>
        <v>#REF!</v>
      </c>
      <c r="J2145" s="912" t="s">
        <v>22197</v>
      </c>
      <c r="K2145" s="121" t="s">
        <v>2302</v>
      </c>
      <c r="L2145" s="104" t="s">
        <v>6477</v>
      </c>
      <c r="M2145" s="104" t="s">
        <v>2278</v>
      </c>
      <c r="N2145" s="109">
        <v>39637</v>
      </c>
      <c r="O2145" s="112">
        <v>12000000</v>
      </c>
      <c r="P2145" s="105" t="s">
        <v>16109</v>
      </c>
      <c r="Q2145" s="120" t="s">
        <v>16110</v>
      </c>
      <c r="R2145" s="105">
        <v>8986098</v>
      </c>
      <c r="S2145" s="151" t="s">
        <v>7172</v>
      </c>
      <c r="T2145" s="109">
        <v>40389</v>
      </c>
      <c r="U2145" s="112">
        <v>8986098</v>
      </c>
      <c r="V2145" s="109">
        <v>40389</v>
      </c>
      <c r="W2145" s="141">
        <v>8986098</v>
      </c>
      <c r="X2145" s="141">
        <v>0</v>
      </c>
      <c r="Y2145" s="141">
        <v>0</v>
      </c>
      <c r="Z2145" s="141">
        <v>0</v>
      </c>
      <c r="AA2145" s="112">
        <v>5464921</v>
      </c>
      <c r="AB2145" s="112"/>
      <c r="AC2145" s="132"/>
      <c r="AD2145" s="141"/>
      <c r="AE2145" s="106">
        <v>0</v>
      </c>
      <c r="AF2145" s="106">
        <v>0</v>
      </c>
      <c r="AG2145" s="106">
        <v>0</v>
      </c>
      <c r="AH2145" s="112"/>
      <c r="AI2145" s="112"/>
      <c r="AJ2145" s="112"/>
      <c r="AK2145" s="112"/>
      <c r="AL2145" s="112"/>
      <c r="AM2145" s="112"/>
      <c r="AN2145" s="114">
        <f t="shared" si="66"/>
        <v>5464921</v>
      </c>
      <c r="AO2145" s="114">
        <f t="shared" si="67"/>
        <v>3521177</v>
      </c>
      <c r="AP2145" s="114"/>
      <c r="AQ2145" s="114"/>
      <c r="AR2145" s="114"/>
      <c r="AS2145" s="114"/>
      <c r="AT2145" s="191"/>
    </row>
    <row r="2146" spans="1:46" s="190" customFormat="1" ht="15" customHeight="1" x14ac:dyDescent="0.2">
      <c r="A2146" s="104"/>
      <c r="B2146" s="104">
        <f>VLOOKUP(BJB!$F$9:$F$5599,Ctrl!$B$4:$C$399,2,0)</f>
        <v>41</v>
      </c>
      <c r="C2146" s="104">
        <f>VLOOKUP(BJB!$G$9:$G$5599,Ctrl!$E$4:$F$399,2,0)</f>
        <v>0</v>
      </c>
      <c r="D2146" s="219">
        <v>1</v>
      </c>
      <c r="E2146" s="104" t="str">
        <f>VLOOKUP(BJB!$F$9:$F$5599,Ctrl!$B$4:$D$399,3,0)</f>
        <v>IV</v>
      </c>
      <c r="F2146" s="139" t="s">
        <v>10560</v>
      </c>
      <c r="G2146" s="139" t="s">
        <v>7681</v>
      </c>
      <c r="H2146" s="125">
        <v>1080521001066</v>
      </c>
      <c r="I2146" s="220" t="e">
        <f>IF(G2145=BJB!#REF!,I2145+1,1)</f>
        <v>#REF!</v>
      </c>
      <c r="J2146" s="912" t="s">
        <v>22198</v>
      </c>
      <c r="K2146" s="121" t="s">
        <v>2303</v>
      </c>
      <c r="L2146" s="104" t="s">
        <v>6477</v>
      </c>
      <c r="M2146" s="104" t="s">
        <v>2278</v>
      </c>
      <c r="N2146" s="147">
        <v>39637</v>
      </c>
      <c r="O2146" s="112">
        <v>50000000</v>
      </c>
      <c r="P2146" s="105" t="s">
        <v>16109</v>
      </c>
      <c r="Q2146" s="120" t="s">
        <v>16110</v>
      </c>
      <c r="R2146" s="105">
        <v>36875351.25</v>
      </c>
      <c r="S2146" s="151" t="s">
        <v>7172</v>
      </c>
      <c r="T2146" s="109">
        <v>40389</v>
      </c>
      <c r="U2146" s="112">
        <v>36875351</v>
      </c>
      <c r="V2146" s="109">
        <v>40389</v>
      </c>
      <c r="W2146" s="141">
        <v>36875351</v>
      </c>
      <c r="X2146" s="141">
        <v>0</v>
      </c>
      <c r="Y2146" s="141">
        <v>0</v>
      </c>
      <c r="Z2146" s="141">
        <v>0</v>
      </c>
      <c r="AA2146" s="112">
        <v>112166</v>
      </c>
      <c r="AB2146" s="112"/>
      <c r="AC2146" s="132"/>
      <c r="AD2146" s="141"/>
      <c r="AE2146" s="106">
        <v>0</v>
      </c>
      <c r="AF2146" s="106">
        <v>0</v>
      </c>
      <c r="AG2146" s="106">
        <v>0</v>
      </c>
      <c r="AH2146" s="112"/>
      <c r="AI2146" s="112"/>
      <c r="AJ2146" s="112"/>
      <c r="AK2146" s="112"/>
      <c r="AL2146" s="112"/>
      <c r="AM2146" s="112"/>
      <c r="AN2146" s="114">
        <f t="shared" si="66"/>
        <v>112166</v>
      </c>
      <c r="AO2146" s="114">
        <f t="shared" si="67"/>
        <v>36763185</v>
      </c>
      <c r="AP2146" s="114"/>
      <c r="AQ2146" s="114"/>
      <c r="AR2146" s="114"/>
      <c r="AS2146" s="114"/>
      <c r="AT2146" s="191"/>
    </row>
    <row r="2147" spans="1:46" s="190" customFormat="1" ht="15" customHeight="1" x14ac:dyDescent="0.2">
      <c r="A2147" s="104"/>
      <c r="B2147" s="104">
        <f>VLOOKUP(BJB!$F$9:$F$5599,Ctrl!$B$4:$C$399,2,0)</f>
        <v>41</v>
      </c>
      <c r="C2147" s="104">
        <f>VLOOKUP(BJB!$G$9:$G$5599,Ctrl!$E$4:$F$399,2,0)</f>
        <v>0</v>
      </c>
      <c r="D2147" s="219">
        <v>1</v>
      </c>
      <c r="E2147" s="104" t="str">
        <f>VLOOKUP(BJB!$F$9:$F$5599,Ctrl!$B$4:$D$399,3,0)</f>
        <v>IV</v>
      </c>
      <c r="F2147" s="139" t="s">
        <v>10560</v>
      </c>
      <c r="G2147" s="139" t="s">
        <v>7681</v>
      </c>
      <c r="H2147" s="125"/>
      <c r="I2147" s="220" t="e">
        <f>IF(G2146=BJB!#REF!,I2146+1,1)</f>
        <v>#REF!</v>
      </c>
      <c r="J2147" s="912" t="s">
        <v>22199</v>
      </c>
      <c r="K2147" s="121" t="s">
        <v>2304</v>
      </c>
      <c r="L2147" s="104" t="s">
        <v>7835</v>
      </c>
      <c r="M2147" s="104" t="s">
        <v>2305</v>
      </c>
      <c r="N2147" s="109">
        <v>39408</v>
      </c>
      <c r="O2147" s="112">
        <v>15000000</v>
      </c>
      <c r="P2147" s="105" t="s">
        <v>6222</v>
      </c>
      <c r="Q2147" s="120" t="s">
        <v>6222</v>
      </c>
      <c r="R2147" s="890">
        <v>0</v>
      </c>
      <c r="S2147" s="151" t="s">
        <v>7162</v>
      </c>
      <c r="T2147" s="120">
        <v>39792</v>
      </c>
      <c r="U2147" s="112">
        <v>11250000</v>
      </c>
      <c r="V2147" s="109" t="s">
        <v>6222</v>
      </c>
      <c r="W2147" s="141">
        <v>0</v>
      </c>
      <c r="X2147" s="141">
        <v>0</v>
      </c>
      <c r="Y2147" s="141">
        <v>0</v>
      </c>
      <c r="Z2147" s="141">
        <v>0</v>
      </c>
      <c r="AA2147" s="112">
        <v>10468496</v>
      </c>
      <c r="AB2147" s="112"/>
      <c r="AC2147" s="112"/>
      <c r="AD2147" s="141"/>
      <c r="AE2147" s="106">
        <v>0</v>
      </c>
      <c r="AF2147" s="106">
        <v>0</v>
      </c>
      <c r="AG2147" s="106">
        <v>0</v>
      </c>
      <c r="AH2147" s="112"/>
      <c r="AI2147" s="112"/>
      <c r="AJ2147" s="112"/>
      <c r="AK2147" s="112"/>
      <c r="AL2147" s="112"/>
      <c r="AM2147" s="112"/>
      <c r="AN2147" s="114">
        <f t="shared" si="66"/>
        <v>10468496</v>
      </c>
      <c r="AO2147" s="114">
        <f t="shared" si="67"/>
        <v>781504</v>
      </c>
      <c r="AP2147" s="114"/>
      <c r="AQ2147" s="114"/>
      <c r="AR2147" s="114"/>
      <c r="AS2147" s="114"/>
      <c r="AT2147" s="191"/>
    </row>
    <row r="2148" spans="1:46" s="190" customFormat="1" ht="15" customHeight="1" x14ac:dyDescent="0.2">
      <c r="A2148" s="104"/>
      <c r="B2148" s="104">
        <f>VLOOKUP(BJB!$F$9:$F$5599,Ctrl!$B$4:$C$399,2,0)</f>
        <v>41</v>
      </c>
      <c r="C2148" s="104">
        <f>VLOOKUP(BJB!$G$9:$G$5599,Ctrl!$E$4:$F$399,2,0)</f>
        <v>0</v>
      </c>
      <c r="D2148" s="219">
        <v>1</v>
      </c>
      <c r="E2148" s="104" t="str">
        <f>VLOOKUP(BJB!$F$9:$F$5599,Ctrl!$B$4:$D$399,3,0)</f>
        <v>IV</v>
      </c>
      <c r="F2148" s="139" t="s">
        <v>10560</v>
      </c>
      <c r="G2148" s="139" t="s">
        <v>7681</v>
      </c>
      <c r="H2148" s="125"/>
      <c r="I2148" s="220" t="e">
        <f>IF(G2147=BJB!#REF!,I2147+1,1)</f>
        <v>#REF!</v>
      </c>
      <c r="J2148" s="912" t="s">
        <v>22200</v>
      </c>
      <c r="K2148" s="121" t="s">
        <v>2306</v>
      </c>
      <c r="L2148" s="104" t="s">
        <v>7835</v>
      </c>
      <c r="M2148" s="104" t="s">
        <v>2305</v>
      </c>
      <c r="N2148" s="109">
        <v>39408</v>
      </c>
      <c r="O2148" s="112">
        <v>50000000</v>
      </c>
      <c r="P2148" s="105" t="s">
        <v>6222</v>
      </c>
      <c r="Q2148" s="120" t="s">
        <v>6222</v>
      </c>
      <c r="R2148" s="890">
        <v>0</v>
      </c>
      <c r="S2148" s="151" t="s">
        <v>7162</v>
      </c>
      <c r="T2148" s="120">
        <v>39792</v>
      </c>
      <c r="U2148" s="112">
        <v>37500000</v>
      </c>
      <c r="V2148" s="109" t="s">
        <v>6222</v>
      </c>
      <c r="W2148" s="141">
        <v>0</v>
      </c>
      <c r="X2148" s="141">
        <v>0</v>
      </c>
      <c r="Y2148" s="141">
        <v>0</v>
      </c>
      <c r="Z2148" s="141">
        <v>0</v>
      </c>
      <c r="AA2148" s="112">
        <v>37500000</v>
      </c>
      <c r="AB2148" s="112"/>
      <c r="AC2148" s="112"/>
      <c r="AD2148" s="141"/>
      <c r="AE2148" s="106">
        <v>0</v>
      </c>
      <c r="AF2148" s="106">
        <v>0</v>
      </c>
      <c r="AG2148" s="106">
        <v>0</v>
      </c>
      <c r="AH2148" s="112"/>
      <c r="AI2148" s="112"/>
      <c r="AJ2148" s="112"/>
      <c r="AK2148" s="112"/>
      <c r="AL2148" s="112"/>
      <c r="AM2148" s="112"/>
      <c r="AN2148" s="114">
        <f t="shared" si="66"/>
        <v>37500000</v>
      </c>
      <c r="AO2148" s="114">
        <f t="shared" si="67"/>
        <v>0</v>
      </c>
      <c r="AP2148" s="114"/>
      <c r="AQ2148" s="114"/>
      <c r="AR2148" s="114"/>
      <c r="AS2148" s="114"/>
      <c r="AT2148" s="191"/>
    </row>
    <row r="2149" spans="1:46" s="190" customFormat="1" ht="15" customHeight="1" x14ac:dyDescent="0.2">
      <c r="A2149" s="104"/>
      <c r="B2149" s="104">
        <f>VLOOKUP(BJB!$F$9:$F$5599,Ctrl!$B$4:$C$399,2,0)</f>
        <v>41</v>
      </c>
      <c r="C2149" s="104">
        <f>VLOOKUP(BJB!$G$9:$G$5599,Ctrl!$E$4:$F$399,2,0)</f>
        <v>0</v>
      </c>
      <c r="D2149" s="219">
        <v>1</v>
      </c>
      <c r="E2149" s="104" t="str">
        <f>VLOOKUP(BJB!$F$9:$F$5599,Ctrl!$B$4:$D$399,3,0)</f>
        <v>IV</v>
      </c>
      <c r="F2149" s="139" t="s">
        <v>10560</v>
      </c>
      <c r="G2149" s="139" t="s">
        <v>7681</v>
      </c>
      <c r="H2149" s="125"/>
      <c r="I2149" s="220" t="e">
        <f>IF(G2148=BJB!#REF!,I2148+1,1)</f>
        <v>#REF!</v>
      </c>
      <c r="J2149" s="912" t="s">
        <v>22201</v>
      </c>
      <c r="K2149" s="121" t="s">
        <v>2307</v>
      </c>
      <c r="L2149" s="104" t="s">
        <v>7835</v>
      </c>
      <c r="M2149" s="104" t="s">
        <v>2308</v>
      </c>
      <c r="N2149" s="120">
        <v>39974</v>
      </c>
      <c r="O2149" s="112">
        <v>100000000</v>
      </c>
      <c r="P2149" s="105" t="s">
        <v>6222</v>
      </c>
      <c r="Q2149" s="120" t="s">
        <v>6222</v>
      </c>
      <c r="R2149" s="890">
        <v>0</v>
      </c>
      <c r="S2149" s="151" t="s">
        <v>7173</v>
      </c>
      <c r="T2149" s="109">
        <v>40418</v>
      </c>
      <c r="U2149" s="112">
        <v>75000000</v>
      </c>
      <c r="V2149" s="109" t="s">
        <v>6222</v>
      </c>
      <c r="W2149" s="141">
        <v>0</v>
      </c>
      <c r="X2149" s="141">
        <v>0</v>
      </c>
      <c r="Y2149" s="141">
        <v>0</v>
      </c>
      <c r="Z2149" s="141">
        <v>0</v>
      </c>
      <c r="AA2149" s="112">
        <v>525000</v>
      </c>
      <c r="AB2149" s="112"/>
      <c r="AC2149" s="112"/>
      <c r="AD2149" s="141"/>
      <c r="AE2149" s="106">
        <v>0</v>
      </c>
      <c r="AF2149" s="106">
        <v>0</v>
      </c>
      <c r="AG2149" s="106">
        <v>0</v>
      </c>
      <c r="AH2149" s="112"/>
      <c r="AI2149" s="112"/>
      <c r="AJ2149" s="112"/>
      <c r="AK2149" s="112"/>
      <c r="AL2149" s="112"/>
      <c r="AM2149" s="112"/>
      <c r="AN2149" s="114">
        <f t="shared" si="66"/>
        <v>525000</v>
      </c>
      <c r="AO2149" s="114">
        <f t="shared" si="67"/>
        <v>74475000</v>
      </c>
      <c r="AP2149" s="114"/>
      <c r="AQ2149" s="114"/>
      <c r="AR2149" s="114"/>
      <c r="AS2149" s="114"/>
      <c r="AT2149" s="191"/>
    </row>
    <row r="2150" spans="1:46" s="190" customFormat="1" ht="15" customHeight="1" x14ac:dyDescent="0.2">
      <c r="A2150" s="104"/>
      <c r="B2150" s="104">
        <f>VLOOKUP(BJB!$F$9:$F$5599,Ctrl!$B$4:$C$399,2,0)</f>
        <v>41</v>
      </c>
      <c r="C2150" s="104">
        <f>VLOOKUP(BJB!$G$9:$G$5599,Ctrl!$E$4:$F$399,2,0)</f>
        <v>0</v>
      </c>
      <c r="D2150" s="219">
        <v>1</v>
      </c>
      <c r="E2150" s="104" t="str">
        <f>VLOOKUP(BJB!$F$9:$F$5599,Ctrl!$B$4:$D$399,3,0)</f>
        <v>IV</v>
      </c>
      <c r="F2150" s="139" t="s">
        <v>10560</v>
      </c>
      <c r="G2150" s="139" t="s">
        <v>7681</v>
      </c>
      <c r="H2150" s="125"/>
      <c r="I2150" s="220" t="e">
        <f>IF(G2149=BJB!#REF!,I2149+1,1)</f>
        <v>#REF!</v>
      </c>
      <c r="J2150" s="912" t="s">
        <v>22202</v>
      </c>
      <c r="K2150" s="121" t="s">
        <v>2309</v>
      </c>
      <c r="L2150" s="104" t="s">
        <v>6477</v>
      </c>
      <c r="M2150" s="104" t="s">
        <v>2299</v>
      </c>
      <c r="N2150" s="120">
        <v>39657</v>
      </c>
      <c r="O2150" s="112">
        <v>20000000</v>
      </c>
      <c r="P2150" s="105" t="s">
        <v>16111</v>
      </c>
      <c r="Q2150" s="120">
        <v>0</v>
      </c>
      <c r="R2150" s="105">
        <v>10018623.75</v>
      </c>
      <c r="S2150" s="151" t="s">
        <v>7173</v>
      </c>
      <c r="T2150" s="109">
        <v>40418</v>
      </c>
      <c r="U2150" s="112">
        <v>9983942</v>
      </c>
      <c r="V2150" s="109">
        <v>40418</v>
      </c>
      <c r="W2150" s="141">
        <v>9983942</v>
      </c>
      <c r="X2150" s="141">
        <v>0</v>
      </c>
      <c r="Y2150" s="141">
        <v>0</v>
      </c>
      <c r="Z2150" s="141">
        <v>0</v>
      </c>
      <c r="AA2150" s="112">
        <v>262500</v>
      </c>
      <c r="AB2150" s="112"/>
      <c r="AC2150" s="112"/>
      <c r="AD2150" s="141"/>
      <c r="AE2150" s="106">
        <v>0</v>
      </c>
      <c r="AF2150" s="106">
        <v>0</v>
      </c>
      <c r="AG2150" s="106">
        <v>0</v>
      </c>
      <c r="AH2150" s="112"/>
      <c r="AI2150" s="112"/>
      <c r="AJ2150" s="112"/>
      <c r="AK2150" s="112"/>
      <c r="AL2150" s="112"/>
      <c r="AM2150" s="112"/>
      <c r="AN2150" s="114">
        <f t="shared" si="66"/>
        <v>262500</v>
      </c>
      <c r="AO2150" s="114">
        <f t="shared" si="67"/>
        <v>9721442</v>
      </c>
      <c r="AP2150" s="114"/>
      <c r="AQ2150" s="114"/>
      <c r="AR2150" s="114"/>
      <c r="AS2150" s="114"/>
      <c r="AT2150" s="191"/>
    </row>
    <row r="2151" spans="1:46" s="190" customFormat="1" ht="15" customHeight="1" x14ac:dyDescent="0.2">
      <c r="A2151" s="104"/>
      <c r="B2151" s="104">
        <f>VLOOKUP(BJB!$F$9:$F$5599,Ctrl!$B$4:$C$399,2,0)</f>
        <v>41</v>
      </c>
      <c r="C2151" s="104">
        <f>VLOOKUP(BJB!$G$9:$G$5599,Ctrl!$E$4:$F$399,2,0)</f>
        <v>0</v>
      </c>
      <c r="D2151" s="219">
        <v>1</v>
      </c>
      <c r="E2151" s="104" t="str">
        <f>VLOOKUP(BJB!$F$9:$F$5599,Ctrl!$B$4:$D$399,3,0)</f>
        <v>IV</v>
      </c>
      <c r="F2151" s="139" t="s">
        <v>10560</v>
      </c>
      <c r="G2151" s="139" t="s">
        <v>7681</v>
      </c>
      <c r="H2151" s="125"/>
      <c r="I2151" s="220" t="e">
        <f>IF(G2150=BJB!#REF!,I2150+1,1)</f>
        <v>#REF!</v>
      </c>
      <c r="J2151" s="912" t="s">
        <v>22203</v>
      </c>
      <c r="K2151" s="121" t="s">
        <v>2310</v>
      </c>
      <c r="L2151" s="104" t="s">
        <v>6477</v>
      </c>
      <c r="M2151" s="104" t="s">
        <v>2299</v>
      </c>
      <c r="N2151" s="120">
        <v>39657</v>
      </c>
      <c r="O2151" s="112">
        <v>15000000</v>
      </c>
      <c r="P2151" s="105" t="s">
        <v>16111</v>
      </c>
      <c r="Q2151" s="120">
        <v>0</v>
      </c>
      <c r="R2151" s="105">
        <v>11534718.75</v>
      </c>
      <c r="S2151" s="151" t="s">
        <v>7173</v>
      </c>
      <c r="T2151" s="109">
        <v>40418</v>
      </c>
      <c r="U2151" s="112">
        <v>11131317</v>
      </c>
      <c r="V2151" s="109">
        <v>40418</v>
      </c>
      <c r="W2151" s="141">
        <v>11131317</v>
      </c>
      <c r="X2151" s="141">
        <v>0</v>
      </c>
      <c r="Y2151" s="141">
        <v>0</v>
      </c>
      <c r="Z2151" s="141">
        <v>0</v>
      </c>
      <c r="AA2151" s="112">
        <v>2482500</v>
      </c>
      <c r="AB2151" s="112"/>
      <c r="AC2151" s="112"/>
      <c r="AD2151" s="141"/>
      <c r="AE2151" s="106">
        <v>0</v>
      </c>
      <c r="AF2151" s="106">
        <v>0</v>
      </c>
      <c r="AG2151" s="106">
        <v>0</v>
      </c>
      <c r="AH2151" s="112"/>
      <c r="AI2151" s="112"/>
      <c r="AJ2151" s="112"/>
      <c r="AK2151" s="112"/>
      <c r="AL2151" s="112"/>
      <c r="AM2151" s="112"/>
      <c r="AN2151" s="114">
        <f t="shared" si="66"/>
        <v>2482500</v>
      </c>
      <c r="AO2151" s="114">
        <f t="shared" si="67"/>
        <v>8648817</v>
      </c>
      <c r="AP2151" s="114"/>
      <c r="AQ2151" s="114"/>
      <c r="AR2151" s="114"/>
      <c r="AS2151" s="114"/>
    </row>
    <row r="2152" spans="1:46" s="190" customFormat="1" ht="15" customHeight="1" x14ac:dyDescent="0.2">
      <c r="A2152" s="104"/>
      <c r="B2152" s="104">
        <f>VLOOKUP(BJB!$F$9:$F$5599,Ctrl!$B$4:$C$399,2,0)</f>
        <v>41</v>
      </c>
      <c r="C2152" s="104">
        <f>VLOOKUP(BJB!$G$9:$G$5599,Ctrl!$E$4:$F$399,2,0)</f>
        <v>0</v>
      </c>
      <c r="D2152" s="219">
        <v>1</v>
      </c>
      <c r="E2152" s="104" t="str">
        <f>VLOOKUP(BJB!$F$9:$F$5599,Ctrl!$B$4:$D$399,3,0)</f>
        <v>IV</v>
      </c>
      <c r="F2152" s="139" t="s">
        <v>10560</v>
      </c>
      <c r="G2152" s="139" t="s">
        <v>7681</v>
      </c>
      <c r="H2152" s="125"/>
      <c r="I2152" s="220" t="e">
        <f>IF(G2151=BJB!#REF!,I2151+1,1)</f>
        <v>#REF!</v>
      </c>
      <c r="J2152" s="912" t="s">
        <v>22204</v>
      </c>
      <c r="K2152" s="121" t="s">
        <v>2311</v>
      </c>
      <c r="L2152" s="104" t="s">
        <v>6477</v>
      </c>
      <c r="M2152" s="104" t="s">
        <v>2278</v>
      </c>
      <c r="N2152" s="120">
        <v>39637</v>
      </c>
      <c r="O2152" s="112">
        <v>15000000</v>
      </c>
      <c r="P2152" s="105" t="s">
        <v>16111</v>
      </c>
      <c r="Q2152" s="120">
        <v>0</v>
      </c>
      <c r="R2152" s="105">
        <v>5776369.5</v>
      </c>
      <c r="S2152" s="151" t="s">
        <v>7173</v>
      </c>
      <c r="T2152" s="109">
        <v>40418</v>
      </c>
      <c r="U2152" s="112">
        <v>5540465</v>
      </c>
      <c r="V2152" s="109">
        <v>40418</v>
      </c>
      <c r="W2152" s="141">
        <v>5540465</v>
      </c>
      <c r="X2152" s="141">
        <v>0</v>
      </c>
      <c r="Y2152" s="141">
        <v>0</v>
      </c>
      <c r="Z2152" s="141">
        <v>0</v>
      </c>
      <c r="AA2152" s="112">
        <v>5540465</v>
      </c>
      <c r="AB2152" s="112"/>
      <c r="AC2152" s="112"/>
      <c r="AD2152" s="141"/>
      <c r="AE2152" s="106">
        <v>0</v>
      </c>
      <c r="AF2152" s="106">
        <v>0</v>
      </c>
      <c r="AG2152" s="106">
        <v>0</v>
      </c>
      <c r="AH2152" s="112"/>
      <c r="AI2152" s="112"/>
      <c r="AJ2152" s="112"/>
      <c r="AK2152" s="112"/>
      <c r="AL2152" s="112"/>
      <c r="AM2152" s="112"/>
      <c r="AN2152" s="114">
        <f t="shared" si="66"/>
        <v>5540465</v>
      </c>
      <c r="AO2152" s="114">
        <f t="shared" si="67"/>
        <v>0</v>
      </c>
      <c r="AP2152" s="114"/>
      <c r="AQ2152" s="114"/>
      <c r="AR2152" s="114"/>
      <c r="AS2152" s="114"/>
    </row>
    <row r="2153" spans="1:46" s="190" customFormat="1" ht="15" customHeight="1" x14ac:dyDescent="0.2">
      <c r="A2153" s="104"/>
      <c r="B2153" s="104">
        <f>VLOOKUP(BJB!$F$9:$F$5599,Ctrl!$B$4:$C$399,2,0)</f>
        <v>41</v>
      </c>
      <c r="C2153" s="104">
        <f>VLOOKUP(BJB!$G$9:$G$5599,Ctrl!$E$4:$F$399,2,0)</f>
        <v>0</v>
      </c>
      <c r="D2153" s="219">
        <v>1</v>
      </c>
      <c r="E2153" s="104" t="str">
        <f>VLOOKUP(BJB!$F$9:$F$5599,Ctrl!$B$4:$D$399,3,0)</f>
        <v>IV</v>
      </c>
      <c r="F2153" s="139" t="s">
        <v>10560</v>
      </c>
      <c r="G2153" s="139" t="s">
        <v>7681</v>
      </c>
      <c r="H2153" s="125"/>
      <c r="I2153" s="220" t="e">
        <f>IF(G2152=BJB!#REF!,I2152+1,1)</f>
        <v>#REF!</v>
      </c>
      <c r="J2153" s="912" t="s">
        <v>22205</v>
      </c>
      <c r="K2153" s="121" t="s">
        <v>2312</v>
      </c>
      <c r="L2153" s="104" t="s">
        <v>6477</v>
      </c>
      <c r="M2153" s="104" t="s">
        <v>2299</v>
      </c>
      <c r="N2153" s="120">
        <v>39657</v>
      </c>
      <c r="O2153" s="112">
        <v>13000000</v>
      </c>
      <c r="P2153" s="105" t="s">
        <v>16111</v>
      </c>
      <c r="Q2153" s="120">
        <v>0</v>
      </c>
      <c r="R2153" s="105">
        <v>6967595.25</v>
      </c>
      <c r="S2153" s="151" t="s">
        <v>7173</v>
      </c>
      <c r="T2153" s="109">
        <v>40418</v>
      </c>
      <c r="U2153" s="112">
        <v>6887836</v>
      </c>
      <c r="V2153" s="109">
        <v>40418</v>
      </c>
      <c r="W2153" s="141">
        <v>6887836</v>
      </c>
      <c r="X2153" s="141">
        <v>0</v>
      </c>
      <c r="Y2153" s="141">
        <v>0</v>
      </c>
      <c r="Z2153" s="141">
        <v>0</v>
      </c>
      <c r="AA2153" s="112">
        <v>6887836</v>
      </c>
      <c r="AB2153" s="112"/>
      <c r="AC2153" s="112"/>
      <c r="AD2153" s="141"/>
      <c r="AE2153" s="106">
        <v>0</v>
      </c>
      <c r="AF2153" s="106">
        <v>0</v>
      </c>
      <c r="AG2153" s="106">
        <v>0</v>
      </c>
      <c r="AH2153" s="112"/>
      <c r="AI2153" s="112"/>
      <c r="AJ2153" s="112"/>
      <c r="AK2153" s="112"/>
      <c r="AL2153" s="112"/>
      <c r="AM2153" s="112"/>
      <c r="AN2153" s="114">
        <f t="shared" si="66"/>
        <v>6887836</v>
      </c>
      <c r="AO2153" s="114">
        <f t="shared" si="67"/>
        <v>0</v>
      </c>
      <c r="AP2153" s="114"/>
      <c r="AQ2153" s="114"/>
      <c r="AR2153" s="114"/>
      <c r="AS2153" s="114"/>
    </row>
    <row r="2154" spans="1:46" s="216" customFormat="1" ht="15" customHeight="1" x14ac:dyDescent="0.2">
      <c r="A2154" s="104"/>
      <c r="B2154" s="104">
        <f>VLOOKUP(BJB!$F$9:$F$5599,Ctrl!$B$4:$C$399,2,0)</f>
        <v>41</v>
      </c>
      <c r="C2154" s="104">
        <f>VLOOKUP(BJB!$G$9:$G$5599,Ctrl!$E$4:$F$399,2,0)</f>
        <v>0</v>
      </c>
      <c r="D2154" s="219">
        <v>1</v>
      </c>
      <c r="E2154" s="104" t="str">
        <f>VLOOKUP(BJB!$F$9:$F$5599,Ctrl!$B$4:$D$399,3,0)</f>
        <v>IV</v>
      </c>
      <c r="F2154" s="139" t="s">
        <v>10560</v>
      </c>
      <c r="G2154" s="139" t="s">
        <v>7681</v>
      </c>
      <c r="H2154" s="125"/>
      <c r="I2154" s="220" t="e">
        <f>IF(G2153=BJB!#REF!,I2153+1,1)</f>
        <v>#REF!</v>
      </c>
      <c r="J2154" s="912" t="s">
        <v>22206</v>
      </c>
      <c r="K2154" s="121" t="s">
        <v>2313</v>
      </c>
      <c r="L2154" s="104" t="s">
        <v>6477</v>
      </c>
      <c r="M2154" s="104" t="s">
        <v>2299</v>
      </c>
      <c r="N2154" s="120">
        <v>39657</v>
      </c>
      <c r="O2154" s="112">
        <v>15000000</v>
      </c>
      <c r="P2154" s="105" t="s">
        <v>16111</v>
      </c>
      <c r="Q2154" s="120">
        <v>0</v>
      </c>
      <c r="R2154" s="105">
        <v>12268500.75</v>
      </c>
      <c r="S2154" s="151" t="s">
        <v>7173</v>
      </c>
      <c r="T2154" s="109">
        <v>40418</v>
      </c>
      <c r="U2154" s="112">
        <v>11250000</v>
      </c>
      <c r="V2154" s="109">
        <v>40418</v>
      </c>
      <c r="W2154" s="141">
        <v>11250000</v>
      </c>
      <c r="X2154" s="141">
        <v>0</v>
      </c>
      <c r="Y2154" s="141">
        <v>0</v>
      </c>
      <c r="Z2154" s="141">
        <v>0</v>
      </c>
      <c r="AA2154" s="112">
        <v>337500</v>
      </c>
      <c r="AB2154" s="112"/>
      <c r="AC2154" s="112"/>
      <c r="AD2154" s="141"/>
      <c r="AE2154" s="106">
        <v>0</v>
      </c>
      <c r="AF2154" s="106">
        <v>0</v>
      </c>
      <c r="AG2154" s="106">
        <v>0</v>
      </c>
      <c r="AH2154" s="112"/>
      <c r="AI2154" s="112"/>
      <c r="AJ2154" s="112"/>
      <c r="AK2154" s="112"/>
      <c r="AL2154" s="112"/>
      <c r="AM2154" s="112"/>
      <c r="AN2154" s="114">
        <f t="shared" si="66"/>
        <v>337500</v>
      </c>
      <c r="AO2154" s="114">
        <f t="shared" si="67"/>
        <v>10912500</v>
      </c>
      <c r="AP2154" s="114"/>
      <c r="AQ2154" s="114"/>
      <c r="AR2154" s="114"/>
      <c r="AS2154" s="114"/>
      <c r="AT2154" s="191"/>
    </row>
    <row r="2155" spans="1:46" s="216" customFormat="1" ht="15" customHeight="1" x14ac:dyDescent="0.2">
      <c r="A2155" s="104"/>
      <c r="B2155" s="104">
        <f>VLOOKUP(BJB!$F$9:$F$5599,Ctrl!$B$4:$C$399,2,0)</f>
        <v>41</v>
      </c>
      <c r="C2155" s="104">
        <f>VLOOKUP(BJB!$G$9:$G$5599,Ctrl!$E$4:$F$399,2,0)</f>
        <v>0</v>
      </c>
      <c r="D2155" s="219">
        <v>1</v>
      </c>
      <c r="E2155" s="104" t="str">
        <f>VLOOKUP(BJB!$F$9:$F$5599,Ctrl!$B$4:$D$399,3,0)</f>
        <v>IV</v>
      </c>
      <c r="F2155" s="139" t="s">
        <v>10560</v>
      </c>
      <c r="G2155" s="139" t="s">
        <v>7681</v>
      </c>
      <c r="H2155" s="125"/>
      <c r="I2155" s="220" t="e">
        <f>IF(G2154=BJB!#REF!,I2154+1,1)</f>
        <v>#REF!</v>
      </c>
      <c r="J2155" s="912" t="s">
        <v>22207</v>
      </c>
      <c r="K2155" s="121" t="s">
        <v>2314</v>
      </c>
      <c r="L2155" s="104" t="s">
        <v>6477</v>
      </c>
      <c r="M2155" s="104" t="s">
        <v>2299</v>
      </c>
      <c r="N2155" s="120">
        <v>39657</v>
      </c>
      <c r="O2155" s="112">
        <v>17000000</v>
      </c>
      <c r="P2155" s="105" t="s">
        <v>16111</v>
      </c>
      <c r="Q2155" s="120">
        <v>0</v>
      </c>
      <c r="R2155" s="105">
        <v>12958419.75</v>
      </c>
      <c r="S2155" s="151" t="s">
        <v>7173</v>
      </c>
      <c r="T2155" s="109">
        <v>40418</v>
      </c>
      <c r="U2155" s="112">
        <v>12750000</v>
      </c>
      <c r="V2155" s="109">
        <v>40418</v>
      </c>
      <c r="W2155" s="141">
        <v>12750000</v>
      </c>
      <c r="X2155" s="141">
        <v>0</v>
      </c>
      <c r="Y2155" s="141">
        <v>0</v>
      </c>
      <c r="Z2155" s="141">
        <v>0</v>
      </c>
      <c r="AA2155" s="112">
        <v>1125000</v>
      </c>
      <c r="AB2155" s="112"/>
      <c r="AC2155" s="112"/>
      <c r="AD2155" s="141"/>
      <c r="AE2155" s="106">
        <v>0</v>
      </c>
      <c r="AF2155" s="106">
        <v>0</v>
      </c>
      <c r="AG2155" s="106">
        <v>0</v>
      </c>
      <c r="AH2155" s="112"/>
      <c r="AI2155" s="112"/>
      <c r="AJ2155" s="112"/>
      <c r="AK2155" s="112"/>
      <c r="AL2155" s="112"/>
      <c r="AM2155" s="112"/>
      <c r="AN2155" s="114">
        <f t="shared" si="66"/>
        <v>1125000</v>
      </c>
      <c r="AO2155" s="114">
        <f t="shared" si="67"/>
        <v>11625000</v>
      </c>
      <c r="AP2155" s="114"/>
      <c r="AQ2155" s="114"/>
      <c r="AR2155" s="114"/>
      <c r="AS2155" s="114"/>
      <c r="AT2155" s="191"/>
    </row>
    <row r="2156" spans="1:46" s="191" customFormat="1" ht="15" customHeight="1" x14ac:dyDescent="0.2">
      <c r="A2156" s="104"/>
      <c r="B2156" s="104">
        <f>VLOOKUP(BJB!$F$9:$F$5599,Ctrl!$B$4:$C$399,2,0)</f>
        <v>41</v>
      </c>
      <c r="C2156" s="104">
        <f>VLOOKUP(BJB!$G$9:$G$5599,Ctrl!$E$4:$F$399,2,0)</f>
        <v>0</v>
      </c>
      <c r="D2156" s="219">
        <v>1</v>
      </c>
      <c r="E2156" s="104" t="str">
        <f>VLOOKUP(BJB!$F$9:$F$5599,Ctrl!$B$4:$D$399,3,0)</f>
        <v>IV</v>
      </c>
      <c r="F2156" s="139" t="s">
        <v>10560</v>
      </c>
      <c r="G2156" s="139" t="s">
        <v>7681</v>
      </c>
      <c r="H2156" s="125"/>
      <c r="I2156" s="220" t="e">
        <f>IF(G2155=BJB!#REF!,I2155+1,1)</f>
        <v>#REF!</v>
      </c>
      <c r="J2156" s="912" t="s">
        <v>22208</v>
      </c>
      <c r="K2156" s="121" t="s">
        <v>2315</v>
      </c>
      <c r="L2156" s="104" t="s">
        <v>6477</v>
      </c>
      <c r="M2156" s="104" t="s">
        <v>2296</v>
      </c>
      <c r="N2156" s="120">
        <v>39701</v>
      </c>
      <c r="O2156" s="112">
        <v>16000000</v>
      </c>
      <c r="P2156" s="105" t="s">
        <v>16112</v>
      </c>
      <c r="Q2156" s="120">
        <v>0</v>
      </c>
      <c r="R2156" s="105">
        <v>9473823.75</v>
      </c>
      <c r="S2156" s="151" t="s">
        <v>7173</v>
      </c>
      <c r="T2156" s="109">
        <v>40418</v>
      </c>
      <c r="U2156" s="112">
        <v>9399700</v>
      </c>
      <c r="V2156" s="109">
        <v>40418</v>
      </c>
      <c r="W2156" s="141">
        <v>9399700</v>
      </c>
      <c r="X2156" s="141">
        <v>0</v>
      </c>
      <c r="Y2156" s="141">
        <v>0</v>
      </c>
      <c r="Z2156" s="141">
        <v>0</v>
      </c>
      <c r="AA2156" s="112">
        <v>0</v>
      </c>
      <c r="AB2156" s="112"/>
      <c r="AC2156" s="112"/>
      <c r="AD2156" s="141"/>
      <c r="AE2156" s="106">
        <v>0</v>
      </c>
      <c r="AF2156" s="106">
        <v>0</v>
      </c>
      <c r="AG2156" s="106">
        <v>0</v>
      </c>
      <c r="AH2156" s="112"/>
      <c r="AI2156" s="112"/>
      <c r="AJ2156" s="112"/>
      <c r="AK2156" s="112"/>
      <c r="AL2156" s="112"/>
      <c r="AM2156" s="112"/>
      <c r="AN2156" s="114">
        <f t="shared" si="66"/>
        <v>0</v>
      </c>
      <c r="AO2156" s="114">
        <f t="shared" si="67"/>
        <v>9399700</v>
      </c>
      <c r="AP2156" s="114"/>
      <c r="AQ2156" s="114"/>
      <c r="AR2156" s="114"/>
      <c r="AS2156" s="114"/>
      <c r="AT2156" s="190"/>
    </row>
    <row r="2157" spans="1:46" s="190" customFormat="1" ht="15" customHeight="1" x14ac:dyDescent="0.2">
      <c r="A2157" s="104"/>
      <c r="B2157" s="104">
        <f>VLOOKUP(BJB!$F$9:$F$5599,Ctrl!$B$4:$C$399,2,0)</f>
        <v>41</v>
      </c>
      <c r="C2157" s="104">
        <f>VLOOKUP(BJB!$G$9:$G$5599,Ctrl!$E$4:$F$399,2,0)</f>
        <v>0</v>
      </c>
      <c r="D2157" s="219">
        <v>1</v>
      </c>
      <c r="E2157" s="104" t="str">
        <f>VLOOKUP(BJB!$F$9:$F$5599,Ctrl!$B$4:$D$399,3,0)</f>
        <v>IV</v>
      </c>
      <c r="F2157" s="139" t="s">
        <v>10560</v>
      </c>
      <c r="G2157" s="139" t="s">
        <v>7681</v>
      </c>
      <c r="H2157" s="125"/>
      <c r="I2157" s="220" t="e">
        <f>IF(G2156=BJB!#REF!,I2156+1,1)</f>
        <v>#REF!</v>
      </c>
      <c r="J2157" s="912" t="s">
        <v>22209</v>
      </c>
      <c r="K2157" s="121" t="s">
        <v>2316</v>
      </c>
      <c r="L2157" s="104" t="s">
        <v>6477</v>
      </c>
      <c r="M2157" s="104" t="s">
        <v>2296</v>
      </c>
      <c r="N2157" s="120">
        <v>39701</v>
      </c>
      <c r="O2157" s="112">
        <v>75000000</v>
      </c>
      <c r="P2157" s="105" t="s">
        <v>16112</v>
      </c>
      <c r="Q2157" s="120">
        <v>0</v>
      </c>
      <c r="R2157" s="105">
        <v>58741012.5</v>
      </c>
      <c r="S2157" s="151" t="s">
        <v>7173</v>
      </c>
      <c r="T2157" s="109">
        <v>40418</v>
      </c>
      <c r="U2157" s="112">
        <v>56250000</v>
      </c>
      <c r="V2157" s="109">
        <v>40418</v>
      </c>
      <c r="W2157" s="141">
        <v>56250000</v>
      </c>
      <c r="X2157" s="141">
        <v>0</v>
      </c>
      <c r="Y2157" s="141">
        <v>0</v>
      </c>
      <c r="Z2157" s="141">
        <v>0</v>
      </c>
      <c r="AA2157" s="112">
        <v>187500</v>
      </c>
      <c r="AB2157" s="112"/>
      <c r="AC2157" s="112"/>
      <c r="AD2157" s="141"/>
      <c r="AE2157" s="106">
        <v>0</v>
      </c>
      <c r="AF2157" s="106">
        <v>0</v>
      </c>
      <c r="AG2157" s="106">
        <v>0</v>
      </c>
      <c r="AH2157" s="112"/>
      <c r="AI2157" s="112"/>
      <c r="AJ2157" s="112"/>
      <c r="AK2157" s="112"/>
      <c r="AL2157" s="112"/>
      <c r="AM2157" s="112"/>
      <c r="AN2157" s="114">
        <f t="shared" si="66"/>
        <v>187500</v>
      </c>
      <c r="AO2157" s="114">
        <f t="shared" si="67"/>
        <v>56062500</v>
      </c>
      <c r="AP2157" s="114"/>
      <c r="AQ2157" s="114"/>
      <c r="AR2157" s="114"/>
      <c r="AS2157" s="114"/>
    </row>
    <row r="2158" spans="1:46" s="190" customFormat="1" ht="15" customHeight="1" x14ac:dyDescent="0.2">
      <c r="A2158" s="104"/>
      <c r="B2158" s="104">
        <f>VLOOKUP(BJB!$F$9:$F$5599,Ctrl!$B$4:$C$399,2,0)</f>
        <v>41</v>
      </c>
      <c r="C2158" s="104">
        <f>VLOOKUP(BJB!$G$9:$G$5599,Ctrl!$E$4:$F$399,2,0)</f>
        <v>0</v>
      </c>
      <c r="D2158" s="219">
        <v>1</v>
      </c>
      <c r="E2158" s="104" t="str">
        <f>VLOOKUP(BJB!$F$9:$F$5599,Ctrl!$B$4:$D$399,3,0)</f>
        <v>IV</v>
      </c>
      <c r="F2158" s="139" t="s">
        <v>10560</v>
      </c>
      <c r="G2158" s="139" t="s">
        <v>7681</v>
      </c>
      <c r="H2158" s="125"/>
      <c r="I2158" s="220" t="e">
        <f>IF(G2157=BJB!#REF!,I2157+1,1)</f>
        <v>#REF!</v>
      </c>
      <c r="J2158" s="912" t="s">
        <v>22210</v>
      </c>
      <c r="K2158" s="121" t="s">
        <v>2317</v>
      </c>
      <c r="L2158" s="104" t="s">
        <v>7835</v>
      </c>
      <c r="M2158" s="104" t="s">
        <v>2261</v>
      </c>
      <c r="N2158" s="109">
        <v>39408</v>
      </c>
      <c r="O2158" s="112">
        <v>4574343</v>
      </c>
      <c r="P2158" s="105" t="s">
        <v>6222</v>
      </c>
      <c r="Q2158" s="120" t="s">
        <v>6222</v>
      </c>
      <c r="R2158" s="890">
        <v>0</v>
      </c>
      <c r="S2158" s="108" t="s">
        <v>7162</v>
      </c>
      <c r="T2158" s="120">
        <v>39792</v>
      </c>
      <c r="U2158" s="112">
        <v>3113759</v>
      </c>
      <c r="V2158" s="109" t="s">
        <v>6222</v>
      </c>
      <c r="W2158" s="141">
        <v>0</v>
      </c>
      <c r="X2158" s="141">
        <v>0</v>
      </c>
      <c r="Y2158" s="141">
        <v>0</v>
      </c>
      <c r="Z2158" s="141">
        <v>0</v>
      </c>
      <c r="AA2158" s="112">
        <v>3004749</v>
      </c>
      <c r="AB2158" s="112"/>
      <c r="AC2158" s="112"/>
      <c r="AD2158" s="141"/>
      <c r="AE2158" s="106">
        <v>0</v>
      </c>
      <c r="AF2158" s="106">
        <v>0</v>
      </c>
      <c r="AG2158" s="106">
        <v>0</v>
      </c>
      <c r="AH2158" s="112"/>
      <c r="AI2158" s="112"/>
      <c r="AJ2158" s="112"/>
      <c r="AK2158" s="112"/>
      <c r="AL2158" s="112"/>
      <c r="AM2158" s="112"/>
      <c r="AN2158" s="114">
        <f t="shared" si="66"/>
        <v>3004749</v>
      </c>
      <c r="AO2158" s="114">
        <f t="shared" si="67"/>
        <v>109010</v>
      </c>
      <c r="AP2158" s="114"/>
      <c r="AQ2158" s="114"/>
      <c r="AR2158" s="114"/>
      <c r="AS2158" s="114"/>
    </row>
    <row r="2159" spans="1:46" s="190" customFormat="1" ht="15" customHeight="1" x14ac:dyDescent="0.2">
      <c r="A2159" s="104"/>
      <c r="B2159" s="104">
        <f>VLOOKUP(BJB!$F$9:$F$5599,Ctrl!$B$4:$C$399,2,0)</f>
        <v>41</v>
      </c>
      <c r="C2159" s="104">
        <f>VLOOKUP(BJB!$G$9:$G$5599,Ctrl!$E$4:$F$399,2,0)</f>
        <v>0</v>
      </c>
      <c r="D2159" s="219">
        <v>1</v>
      </c>
      <c r="E2159" s="104" t="str">
        <f>VLOOKUP(BJB!$F$9:$F$5599,Ctrl!$B$4:$D$399,3,0)</f>
        <v>IV</v>
      </c>
      <c r="F2159" s="139" t="s">
        <v>10560</v>
      </c>
      <c r="G2159" s="139" t="s">
        <v>7681</v>
      </c>
      <c r="H2159" s="125"/>
      <c r="I2159" s="220" t="e">
        <f>IF(G2158=BJB!#REF!,I2158+1,1)</f>
        <v>#REF!</v>
      </c>
      <c r="J2159" s="912" t="s">
        <v>22211</v>
      </c>
      <c r="K2159" s="121" t="s">
        <v>2318</v>
      </c>
      <c r="L2159" s="104" t="s">
        <v>6477</v>
      </c>
      <c r="M2159" s="104" t="s">
        <v>2319</v>
      </c>
      <c r="N2159" s="120">
        <v>40044</v>
      </c>
      <c r="O2159" s="112">
        <v>5000000</v>
      </c>
      <c r="P2159" s="105" t="s">
        <v>6222</v>
      </c>
      <c r="Q2159" s="120" t="s">
        <v>6222</v>
      </c>
      <c r="R2159" s="890">
        <v>0</v>
      </c>
      <c r="S2159" s="151" t="s">
        <v>7173</v>
      </c>
      <c r="T2159" s="109">
        <v>40418</v>
      </c>
      <c r="U2159" s="112">
        <v>1762500</v>
      </c>
      <c r="V2159" s="109" t="s">
        <v>6222</v>
      </c>
      <c r="W2159" s="141">
        <v>0</v>
      </c>
      <c r="X2159" s="141">
        <v>0</v>
      </c>
      <c r="Y2159" s="141">
        <v>0</v>
      </c>
      <c r="Z2159" s="141">
        <v>0</v>
      </c>
      <c r="AA2159" s="112">
        <v>1490833</v>
      </c>
      <c r="AB2159" s="112"/>
      <c r="AC2159" s="112"/>
      <c r="AD2159" s="141"/>
      <c r="AE2159" s="106">
        <v>0</v>
      </c>
      <c r="AF2159" s="106">
        <v>0</v>
      </c>
      <c r="AG2159" s="106">
        <v>0</v>
      </c>
      <c r="AH2159" s="112"/>
      <c r="AI2159" s="112"/>
      <c r="AJ2159" s="112"/>
      <c r="AK2159" s="112"/>
      <c r="AL2159" s="112"/>
      <c r="AM2159" s="112"/>
      <c r="AN2159" s="114">
        <f t="shared" si="66"/>
        <v>1490833</v>
      </c>
      <c r="AO2159" s="114">
        <f t="shared" si="67"/>
        <v>271667</v>
      </c>
      <c r="AP2159" s="114"/>
      <c r="AQ2159" s="114"/>
      <c r="AR2159" s="114"/>
      <c r="AS2159" s="114"/>
    </row>
    <row r="2160" spans="1:46" s="190" customFormat="1" ht="15" customHeight="1" x14ac:dyDescent="0.2">
      <c r="A2160" s="104"/>
      <c r="B2160" s="104">
        <f>VLOOKUP(BJB!$F$9:$F$5599,Ctrl!$B$4:$C$399,2,0)</f>
        <v>41</v>
      </c>
      <c r="C2160" s="104">
        <f>VLOOKUP(BJB!$G$9:$G$5599,Ctrl!$E$4:$F$399,2,0)</f>
        <v>0</v>
      </c>
      <c r="D2160" s="219">
        <v>1</v>
      </c>
      <c r="E2160" s="104" t="str">
        <f>VLOOKUP(BJB!$F$9:$F$5599,Ctrl!$B$4:$D$399,3,0)</f>
        <v>IV</v>
      </c>
      <c r="F2160" s="139" t="s">
        <v>10560</v>
      </c>
      <c r="G2160" s="139" t="s">
        <v>7681</v>
      </c>
      <c r="H2160" s="125"/>
      <c r="I2160" s="220" t="e">
        <f>IF(G2159=BJB!#REF!,I2159+1,1)</f>
        <v>#REF!</v>
      </c>
      <c r="J2160" s="912" t="s">
        <v>22212</v>
      </c>
      <c r="K2160" s="121" t="s">
        <v>2320</v>
      </c>
      <c r="L2160" s="104" t="s">
        <v>6477</v>
      </c>
      <c r="M2160" s="104" t="s">
        <v>2319</v>
      </c>
      <c r="N2160" s="120">
        <v>40044</v>
      </c>
      <c r="O2160" s="112">
        <v>10000000</v>
      </c>
      <c r="P2160" s="105" t="s">
        <v>16112</v>
      </c>
      <c r="Q2160" s="120">
        <v>0</v>
      </c>
      <c r="R2160" s="105">
        <v>4034998.5</v>
      </c>
      <c r="S2160" s="151" t="s">
        <v>7173</v>
      </c>
      <c r="T2160" s="109">
        <v>40418</v>
      </c>
      <c r="U2160" s="112">
        <v>3987499</v>
      </c>
      <c r="V2160" s="109">
        <v>40418</v>
      </c>
      <c r="W2160" s="141">
        <v>3987499</v>
      </c>
      <c r="X2160" s="141">
        <v>0</v>
      </c>
      <c r="Y2160" s="141">
        <v>0</v>
      </c>
      <c r="Z2160" s="141">
        <v>0</v>
      </c>
      <c r="AA2160" s="112">
        <v>0</v>
      </c>
      <c r="AB2160" s="112"/>
      <c r="AC2160" s="112"/>
      <c r="AD2160" s="141"/>
      <c r="AE2160" s="106">
        <v>0</v>
      </c>
      <c r="AF2160" s="106">
        <v>0</v>
      </c>
      <c r="AG2160" s="106">
        <v>0</v>
      </c>
      <c r="AH2160" s="112"/>
      <c r="AI2160" s="112"/>
      <c r="AJ2160" s="112"/>
      <c r="AK2160" s="112"/>
      <c r="AL2160" s="112"/>
      <c r="AM2160" s="112"/>
      <c r="AN2160" s="114">
        <f t="shared" si="66"/>
        <v>0</v>
      </c>
      <c r="AO2160" s="114">
        <f t="shared" si="67"/>
        <v>3987499</v>
      </c>
      <c r="AP2160" s="114"/>
      <c r="AQ2160" s="114"/>
      <c r="AR2160" s="114"/>
      <c r="AS2160" s="114"/>
    </row>
    <row r="2161" spans="1:46" s="191" customFormat="1" ht="15" customHeight="1" x14ac:dyDescent="0.2">
      <c r="A2161" s="104"/>
      <c r="B2161" s="104">
        <f>VLOOKUP(BJB!$F$9:$F$5599,Ctrl!$B$4:$C$399,2,0)</f>
        <v>41</v>
      </c>
      <c r="C2161" s="104">
        <f>VLOOKUP(BJB!$G$9:$G$5599,Ctrl!$E$4:$F$399,2,0)</f>
        <v>0</v>
      </c>
      <c r="D2161" s="219">
        <v>1</v>
      </c>
      <c r="E2161" s="104" t="str">
        <f>VLOOKUP(BJB!$F$9:$F$5599,Ctrl!$B$4:$D$399,3,0)</f>
        <v>IV</v>
      </c>
      <c r="F2161" s="139" t="s">
        <v>10560</v>
      </c>
      <c r="G2161" s="139" t="s">
        <v>7681</v>
      </c>
      <c r="H2161" s="125"/>
      <c r="I2161" s="220" t="e">
        <f>IF(G2160=BJB!#REF!,I2160+1,1)</f>
        <v>#REF!</v>
      </c>
      <c r="J2161" s="912" t="s">
        <v>22213</v>
      </c>
      <c r="K2161" s="121" t="s">
        <v>2321</v>
      </c>
      <c r="L2161" s="104" t="s">
        <v>6477</v>
      </c>
      <c r="M2161" s="104" t="s">
        <v>2322</v>
      </c>
      <c r="N2161" s="120">
        <v>39842</v>
      </c>
      <c r="O2161" s="112">
        <v>5000000</v>
      </c>
      <c r="P2161" s="105" t="s">
        <v>16112</v>
      </c>
      <c r="Q2161" s="120">
        <v>0</v>
      </c>
      <c r="R2161" s="105">
        <v>1807659.75</v>
      </c>
      <c r="S2161" s="151" t="s">
        <v>7173</v>
      </c>
      <c r="T2161" s="109">
        <v>40418</v>
      </c>
      <c r="U2161" s="112">
        <v>1781254</v>
      </c>
      <c r="V2161" s="109">
        <v>40418</v>
      </c>
      <c r="W2161" s="141">
        <v>1781254</v>
      </c>
      <c r="X2161" s="141">
        <v>0</v>
      </c>
      <c r="Y2161" s="141">
        <v>0</v>
      </c>
      <c r="Z2161" s="141">
        <v>0</v>
      </c>
      <c r="AA2161" s="112">
        <v>1781254</v>
      </c>
      <c r="AB2161" s="112"/>
      <c r="AC2161" s="112"/>
      <c r="AD2161" s="141"/>
      <c r="AE2161" s="106">
        <v>0</v>
      </c>
      <c r="AF2161" s="106">
        <v>0</v>
      </c>
      <c r="AG2161" s="106">
        <v>0</v>
      </c>
      <c r="AH2161" s="112"/>
      <c r="AI2161" s="112"/>
      <c r="AJ2161" s="112"/>
      <c r="AK2161" s="112"/>
      <c r="AL2161" s="112"/>
      <c r="AM2161" s="112"/>
      <c r="AN2161" s="114">
        <f t="shared" si="66"/>
        <v>1781254</v>
      </c>
      <c r="AO2161" s="114">
        <f t="shared" si="67"/>
        <v>0</v>
      </c>
      <c r="AP2161" s="114"/>
      <c r="AQ2161" s="114"/>
      <c r="AR2161" s="114"/>
      <c r="AS2161" s="114"/>
      <c r="AT2161" s="190"/>
    </row>
    <row r="2162" spans="1:46" s="190" customFormat="1" ht="15" customHeight="1" x14ac:dyDescent="0.2">
      <c r="A2162" s="104"/>
      <c r="B2162" s="104">
        <f>VLOOKUP(BJB!$F$9:$F$5599,Ctrl!$B$4:$C$399,2,0)</f>
        <v>41</v>
      </c>
      <c r="C2162" s="104">
        <f>VLOOKUP(BJB!$G$9:$G$5599,Ctrl!$E$4:$F$399,2,0)</f>
        <v>0</v>
      </c>
      <c r="D2162" s="219">
        <v>1</v>
      </c>
      <c r="E2162" s="104" t="str">
        <f>VLOOKUP(BJB!$F$9:$F$5599,Ctrl!$B$4:$D$399,3,0)</f>
        <v>IV</v>
      </c>
      <c r="F2162" s="139" t="s">
        <v>10560</v>
      </c>
      <c r="G2162" s="139" t="s">
        <v>7681</v>
      </c>
      <c r="H2162" s="125"/>
      <c r="I2162" s="220" t="e">
        <f>IF(G2161=BJB!#REF!,I2161+1,1)</f>
        <v>#REF!</v>
      </c>
      <c r="J2162" s="912" t="s">
        <v>22214</v>
      </c>
      <c r="K2162" s="121" t="s">
        <v>2323</v>
      </c>
      <c r="L2162" s="104" t="s">
        <v>6477</v>
      </c>
      <c r="M2162" s="104" t="s">
        <v>2324</v>
      </c>
      <c r="N2162" s="120">
        <v>39820</v>
      </c>
      <c r="O2162" s="112">
        <v>7000000</v>
      </c>
      <c r="P2162" s="105" t="s">
        <v>16112</v>
      </c>
      <c r="Q2162" s="120">
        <v>0</v>
      </c>
      <c r="R2162" s="105">
        <v>2512549.5</v>
      </c>
      <c r="S2162" s="151" t="s">
        <v>7173</v>
      </c>
      <c r="T2162" s="109">
        <v>40418</v>
      </c>
      <c r="U2162" s="112">
        <v>2449995</v>
      </c>
      <c r="V2162" s="109">
        <v>40418</v>
      </c>
      <c r="W2162" s="141">
        <v>2449995</v>
      </c>
      <c r="X2162" s="141">
        <v>0</v>
      </c>
      <c r="Y2162" s="141">
        <v>0</v>
      </c>
      <c r="Z2162" s="141">
        <v>0</v>
      </c>
      <c r="AA2162" s="112">
        <v>187500</v>
      </c>
      <c r="AB2162" s="112"/>
      <c r="AC2162" s="112"/>
      <c r="AD2162" s="141"/>
      <c r="AE2162" s="106">
        <v>0</v>
      </c>
      <c r="AF2162" s="106">
        <v>0</v>
      </c>
      <c r="AG2162" s="106">
        <v>0</v>
      </c>
      <c r="AH2162" s="112"/>
      <c r="AI2162" s="112"/>
      <c r="AJ2162" s="112"/>
      <c r="AK2162" s="112"/>
      <c r="AL2162" s="112"/>
      <c r="AM2162" s="112"/>
      <c r="AN2162" s="114">
        <f t="shared" si="66"/>
        <v>187500</v>
      </c>
      <c r="AO2162" s="114">
        <f t="shared" si="67"/>
        <v>2262495</v>
      </c>
      <c r="AP2162" s="114"/>
      <c r="AQ2162" s="114"/>
      <c r="AR2162" s="114"/>
      <c r="AS2162" s="114"/>
    </row>
    <row r="2163" spans="1:46" s="190" customFormat="1" ht="15" customHeight="1" x14ac:dyDescent="0.2">
      <c r="A2163" s="104"/>
      <c r="B2163" s="104">
        <f>VLOOKUP(BJB!$F$9:$F$5599,Ctrl!$B$4:$C$399,2,0)</f>
        <v>41</v>
      </c>
      <c r="C2163" s="104">
        <f>VLOOKUP(BJB!$G$9:$G$5599,Ctrl!$E$4:$F$399,2,0)</f>
        <v>0</v>
      </c>
      <c r="D2163" s="219">
        <v>1</v>
      </c>
      <c r="E2163" s="104" t="str">
        <f>VLOOKUP(BJB!$F$9:$F$5599,Ctrl!$B$4:$D$399,3,0)</f>
        <v>IV</v>
      </c>
      <c r="F2163" s="139" t="s">
        <v>10560</v>
      </c>
      <c r="G2163" s="139" t="s">
        <v>7681</v>
      </c>
      <c r="H2163" s="125"/>
      <c r="I2163" s="220" t="e">
        <f>IF(G2162=BJB!#REF!,I2162+1,1)</f>
        <v>#REF!</v>
      </c>
      <c r="J2163" s="912" t="s">
        <v>22215</v>
      </c>
      <c r="K2163" s="121" t="s">
        <v>2325</v>
      </c>
      <c r="L2163" s="104" t="s">
        <v>6477</v>
      </c>
      <c r="M2163" s="104" t="s">
        <v>2326</v>
      </c>
      <c r="N2163" s="120">
        <v>39820</v>
      </c>
      <c r="O2163" s="112">
        <v>16000000</v>
      </c>
      <c r="P2163" s="105" t="s">
        <v>16113</v>
      </c>
      <c r="Q2163" s="120" t="s">
        <v>15357</v>
      </c>
      <c r="R2163" s="105">
        <v>9203581.5</v>
      </c>
      <c r="S2163" s="151" t="s">
        <v>7174</v>
      </c>
      <c r="T2163" s="109">
        <v>40451</v>
      </c>
      <c r="U2163" s="112">
        <v>9180318.75</v>
      </c>
      <c r="V2163" s="109">
        <v>40451</v>
      </c>
      <c r="W2163" s="141">
        <v>9180318.75</v>
      </c>
      <c r="X2163" s="141">
        <v>0</v>
      </c>
      <c r="Y2163" s="141">
        <v>0</v>
      </c>
      <c r="Z2163" s="141">
        <v>0</v>
      </c>
      <c r="AA2163" s="112">
        <v>3478750</v>
      </c>
      <c r="AB2163" s="112"/>
      <c r="AC2163" s="112"/>
      <c r="AD2163" s="141"/>
      <c r="AE2163" s="106">
        <v>0</v>
      </c>
      <c r="AF2163" s="106">
        <v>0</v>
      </c>
      <c r="AG2163" s="106">
        <v>0</v>
      </c>
      <c r="AH2163" s="112"/>
      <c r="AI2163" s="112"/>
      <c r="AJ2163" s="112"/>
      <c r="AK2163" s="112"/>
      <c r="AL2163" s="112"/>
      <c r="AM2163" s="112"/>
      <c r="AN2163" s="114">
        <f t="shared" si="66"/>
        <v>3478750</v>
      </c>
      <c r="AO2163" s="114">
        <f t="shared" si="67"/>
        <v>5701568.75</v>
      </c>
      <c r="AP2163" s="114"/>
      <c r="AQ2163" s="114"/>
      <c r="AR2163" s="114"/>
      <c r="AS2163" s="114"/>
    </row>
    <row r="2164" spans="1:46" s="190" customFormat="1" ht="15" customHeight="1" x14ac:dyDescent="0.2">
      <c r="A2164" s="104"/>
      <c r="B2164" s="104">
        <f>VLOOKUP(BJB!$F$9:$F$5599,Ctrl!$B$4:$C$399,2,0)</f>
        <v>41</v>
      </c>
      <c r="C2164" s="104">
        <f>VLOOKUP(BJB!$G$9:$G$5599,Ctrl!$E$4:$F$399,2,0)</f>
        <v>0</v>
      </c>
      <c r="D2164" s="219">
        <v>1</v>
      </c>
      <c r="E2164" s="104" t="str">
        <f>VLOOKUP(BJB!$F$9:$F$5599,Ctrl!$B$4:$D$399,3,0)</f>
        <v>IV</v>
      </c>
      <c r="F2164" s="139" t="s">
        <v>10560</v>
      </c>
      <c r="G2164" s="139" t="s">
        <v>7681</v>
      </c>
      <c r="H2164" s="125">
        <v>1080822000144</v>
      </c>
      <c r="I2164" s="220" t="e">
        <f>IF(G2163=BJB!#REF!,I2163+1,1)</f>
        <v>#REF!</v>
      </c>
      <c r="J2164" s="912" t="s">
        <v>22216</v>
      </c>
      <c r="K2164" s="121" t="s">
        <v>2327</v>
      </c>
      <c r="L2164" s="104" t="s">
        <v>6477</v>
      </c>
      <c r="M2164" s="104" t="s">
        <v>2328</v>
      </c>
      <c r="N2164" s="120">
        <v>39820</v>
      </c>
      <c r="O2164" s="112">
        <v>25000000</v>
      </c>
      <c r="P2164" s="105" t="s">
        <v>6222</v>
      </c>
      <c r="Q2164" s="120" t="s">
        <v>6222</v>
      </c>
      <c r="R2164" s="890">
        <v>0</v>
      </c>
      <c r="S2164" s="151" t="s">
        <v>7174</v>
      </c>
      <c r="T2164" s="109">
        <v>40451</v>
      </c>
      <c r="U2164" s="112">
        <v>18750000</v>
      </c>
      <c r="V2164" s="109" t="s">
        <v>6222</v>
      </c>
      <c r="W2164" s="141">
        <v>0</v>
      </c>
      <c r="X2164" s="141">
        <v>0</v>
      </c>
      <c r="Y2164" s="141">
        <v>0</v>
      </c>
      <c r="Z2164" s="141">
        <v>0</v>
      </c>
      <c r="AA2164" s="112">
        <v>13972325</v>
      </c>
      <c r="AB2164" s="112"/>
      <c r="AC2164" s="132"/>
      <c r="AD2164" s="141"/>
      <c r="AE2164" s="106">
        <v>0</v>
      </c>
      <c r="AF2164" s="106">
        <v>0</v>
      </c>
      <c r="AG2164" s="106">
        <v>0</v>
      </c>
      <c r="AH2164" s="112"/>
      <c r="AI2164" s="112"/>
      <c r="AJ2164" s="112"/>
      <c r="AK2164" s="112"/>
      <c r="AL2164" s="112"/>
      <c r="AM2164" s="112"/>
      <c r="AN2164" s="114">
        <f t="shared" si="66"/>
        <v>13972325</v>
      </c>
      <c r="AO2164" s="114">
        <f t="shared" si="67"/>
        <v>4777675</v>
      </c>
      <c r="AP2164" s="114"/>
      <c r="AQ2164" s="114"/>
      <c r="AR2164" s="114"/>
      <c r="AS2164" s="114"/>
    </row>
    <row r="2165" spans="1:46" s="190" customFormat="1" ht="15" customHeight="1" x14ac:dyDescent="0.2">
      <c r="A2165" s="104"/>
      <c r="B2165" s="104">
        <f>VLOOKUP(BJB!$F$9:$F$5599,Ctrl!$B$4:$C$399,2,0)</f>
        <v>41</v>
      </c>
      <c r="C2165" s="104">
        <f>VLOOKUP(BJB!$G$9:$G$5599,Ctrl!$E$4:$F$399,2,0)</f>
        <v>0</v>
      </c>
      <c r="D2165" s="219">
        <v>1</v>
      </c>
      <c r="E2165" s="104" t="str">
        <f>VLOOKUP(BJB!$F$9:$F$5599,Ctrl!$B$4:$D$399,3,0)</f>
        <v>IV</v>
      </c>
      <c r="F2165" s="139" t="s">
        <v>10560</v>
      </c>
      <c r="G2165" s="139" t="s">
        <v>7681</v>
      </c>
      <c r="H2165" s="125"/>
      <c r="I2165" s="220" t="e">
        <f>IF(G2164=BJB!#REF!,I2164+1,1)</f>
        <v>#REF!</v>
      </c>
      <c r="J2165" s="912" t="s">
        <v>22217</v>
      </c>
      <c r="K2165" s="121" t="s">
        <v>2329</v>
      </c>
      <c r="L2165" s="104" t="s">
        <v>6477</v>
      </c>
      <c r="M2165" s="104" t="s">
        <v>2330</v>
      </c>
      <c r="N2165" s="120">
        <v>39974</v>
      </c>
      <c r="O2165" s="112">
        <v>25000000</v>
      </c>
      <c r="P2165" s="105" t="s">
        <v>16114</v>
      </c>
      <c r="Q2165" s="120" t="s">
        <v>15357</v>
      </c>
      <c r="R2165" s="105">
        <v>20516664.75</v>
      </c>
      <c r="S2165" s="151" t="s">
        <v>7174</v>
      </c>
      <c r="T2165" s="109">
        <v>40451</v>
      </c>
      <c r="U2165" s="112">
        <v>18750000</v>
      </c>
      <c r="V2165" s="109">
        <v>40451</v>
      </c>
      <c r="W2165" s="141">
        <v>18750000</v>
      </c>
      <c r="X2165" s="141">
        <v>0</v>
      </c>
      <c r="Y2165" s="141">
        <v>0</v>
      </c>
      <c r="Z2165" s="141">
        <v>0</v>
      </c>
      <c r="AA2165" s="112">
        <v>16500000</v>
      </c>
      <c r="AB2165" s="112"/>
      <c r="AC2165" s="112"/>
      <c r="AD2165" s="141"/>
      <c r="AE2165" s="106">
        <v>0</v>
      </c>
      <c r="AF2165" s="106">
        <v>0</v>
      </c>
      <c r="AG2165" s="106">
        <v>0</v>
      </c>
      <c r="AH2165" s="112"/>
      <c r="AI2165" s="112"/>
      <c r="AJ2165" s="112"/>
      <c r="AK2165" s="112"/>
      <c r="AL2165" s="112"/>
      <c r="AM2165" s="112"/>
      <c r="AN2165" s="114">
        <f t="shared" si="66"/>
        <v>16500000</v>
      </c>
      <c r="AO2165" s="114">
        <f t="shared" si="67"/>
        <v>2250000</v>
      </c>
      <c r="AP2165" s="114"/>
      <c r="AQ2165" s="114"/>
      <c r="AR2165" s="114"/>
      <c r="AS2165" s="114"/>
      <c r="AT2165" s="191"/>
    </row>
    <row r="2166" spans="1:46" s="190" customFormat="1" ht="15" customHeight="1" x14ac:dyDescent="0.2">
      <c r="A2166" s="104"/>
      <c r="B2166" s="104">
        <f>VLOOKUP(BJB!$F$9:$F$5599,Ctrl!$B$4:$C$399,2,0)</f>
        <v>41</v>
      </c>
      <c r="C2166" s="104">
        <f>VLOOKUP(BJB!$G$9:$G$5599,Ctrl!$E$4:$F$399,2,0)</f>
        <v>0</v>
      </c>
      <c r="D2166" s="219">
        <v>1</v>
      </c>
      <c r="E2166" s="104" t="str">
        <f>VLOOKUP(BJB!$F$9:$F$5599,Ctrl!$B$4:$D$399,3,0)</f>
        <v>IV</v>
      </c>
      <c r="F2166" s="139" t="s">
        <v>10560</v>
      </c>
      <c r="G2166" s="139" t="s">
        <v>7681</v>
      </c>
      <c r="H2166" s="125">
        <v>1110714000873</v>
      </c>
      <c r="I2166" s="220" t="e">
        <f>IF(G2165=BJB!#REF!,I2165+1,1)</f>
        <v>#REF!</v>
      </c>
      <c r="J2166" s="912" t="s">
        <v>22218</v>
      </c>
      <c r="K2166" s="121" t="s">
        <v>840</v>
      </c>
      <c r="L2166" s="104" t="s">
        <v>6477</v>
      </c>
      <c r="M2166" s="104" t="s">
        <v>2324</v>
      </c>
      <c r="N2166" s="120">
        <v>39820</v>
      </c>
      <c r="O2166" s="112">
        <v>40000000</v>
      </c>
      <c r="P2166" s="105" t="s">
        <v>16114</v>
      </c>
      <c r="Q2166" s="120" t="s">
        <v>15357</v>
      </c>
      <c r="R2166" s="105">
        <v>30186665.25</v>
      </c>
      <c r="S2166" s="151" t="s">
        <v>7174</v>
      </c>
      <c r="T2166" s="109">
        <v>40451</v>
      </c>
      <c r="U2166" s="112">
        <v>30000000</v>
      </c>
      <c r="V2166" s="109">
        <v>40451</v>
      </c>
      <c r="W2166" s="141">
        <v>30000000</v>
      </c>
      <c r="X2166" s="141">
        <v>0</v>
      </c>
      <c r="Y2166" s="141">
        <v>0</v>
      </c>
      <c r="Z2166" s="141">
        <v>0</v>
      </c>
      <c r="AA2166" s="112">
        <v>2675522</v>
      </c>
      <c r="AB2166" s="112"/>
      <c r="AC2166" s="132"/>
      <c r="AD2166" s="141"/>
      <c r="AE2166" s="106">
        <v>0</v>
      </c>
      <c r="AF2166" s="106">
        <v>0</v>
      </c>
      <c r="AG2166" s="106">
        <v>0</v>
      </c>
      <c r="AH2166" s="112"/>
      <c r="AI2166" s="112"/>
      <c r="AJ2166" s="112"/>
      <c r="AK2166" s="112"/>
      <c r="AL2166" s="112"/>
      <c r="AM2166" s="112"/>
      <c r="AN2166" s="114">
        <f t="shared" si="66"/>
        <v>2675522</v>
      </c>
      <c r="AO2166" s="114">
        <f t="shared" si="67"/>
        <v>27324478</v>
      </c>
      <c r="AP2166" s="114"/>
      <c r="AQ2166" s="114"/>
      <c r="AR2166" s="114"/>
      <c r="AS2166" s="114"/>
    </row>
    <row r="2167" spans="1:46" s="191" customFormat="1" ht="15" customHeight="1" x14ac:dyDescent="0.2">
      <c r="A2167" s="104"/>
      <c r="B2167" s="104">
        <f>VLOOKUP(BJB!$F$9:$F$5599,Ctrl!$B$4:$C$399,2,0)</f>
        <v>41</v>
      </c>
      <c r="C2167" s="104">
        <f>VLOOKUP(BJB!$G$9:$G$5599,Ctrl!$E$4:$F$399,2,0)</f>
        <v>0</v>
      </c>
      <c r="D2167" s="219">
        <v>1</v>
      </c>
      <c r="E2167" s="104" t="str">
        <f>VLOOKUP(BJB!$F$9:$F$5599,Ctrl!$B$4:$D$399,3,0)</f>
        <v>IV</v>
      </c>
      <c r="F2167" s="139" t="s">
        <v>10560</v>
      </c>
      <c r="G2167" s="139" t="s">
        <v>7681</v>
      </c>
      <c r="H2167" s="125"/>
      <c r="I2167" s="220" t="e">
        <f>IF(G2166=BJB!#REF!,I2166+1,1)</f>
        <v>#REF!</v>
      </c>
      <c r="J2167" s="912" t="s">
        <v>22219</v>
      </c>
      <c r="K2167" s="121" t="s">
        <v>2331</v>
      </c>
      <c r="L2167" s="104" t="s">
        <v>6477</v>
      </c>
      <c r="M2167" s="104" t="s">
        <v>2332</v>
      </c>
      <c r="N2167" s="120">
        <v>40087</v>
      </c>
      <c r="O2167" s="112">
        <v>7000000</v>
      </c>
      <c r="P2167" s="105" t="s">
        <v>16114</v>
      </c>
      <c r="Q2167" s="120" t="s">
        <v>15357</v>
      </c>
      <c r="R2167" s="105">
        <v>1750002</v>
      </c>
      <c r="S2167" s="151" t="s">
        <v>7174</v>
      </c>
      <c r="T2167" s="109">
        <v>40451</v>
      </c>
      <c r="U2167" s="112">
        <v>1750002</v>
      </c>
      <c r="V2167" s="109">
        <v>40451</v>
      </c>
      <c r="W2167" s="141">
        <v>1750002</v>
      </c>
      <c r="X2167" s="141">
        <v>0</v>
      </c>
      <c r="Y2167" s="141">
        <v>0</v>
      </c>
      <c r="Z2167" s="141">
        <v>0</v>
      </c>
      <c r="AA2167" s="112">
        <v>1750002</v>
      </c>
      <c r="AB2167" s="112"/>
      <c r="AC2167" s="112"/>
      <c r="AD2167" s="141"/>
      <c r="AE2167" s="106">
        <v>0</v>
      </c>
      <c r="AF2167" s="106">
        <v>0</v>
      </c>
      <c r="AG2167" s="106">
        <v>0</v>
      </c>
      <c r="AH2167" s="112"/>
      <c r="AI2167" s="112"/>
      <c r="AJ2167" s="112"/>
      <c r="AK2167" s="112"/>
      <c r="AL2167" s="112"/>
      <c r="AM2167" s="112"/>
      <c r="AN2167" s="114">
        <f t="shared" si="66"/>
        <v>1750002</v>
      </c>
      <c r="AO2167" s="114">
        <f t="shared" si="67"/>
        <v>0</v>
      </c>
      <c r="AP2167" s="114"/>
      <c r="AQ2167" s="114"/>
      <c r="AR2167" s="114"/>
      <c r="AS2167" s="114"/>
      <c r="AT2167" s="189"/>
    </row>
    <row r="2168" spans="1:46" s="190" customFormat="1" ht="15" customHeight="1" x14ac:dyDescent="0.2">
      <c r="A2168" s="104"/>
      <c r="B2168" s="104">
        <f>VLOOKUP(BJB!$F$9:$F$5599,Ctrl!$B$4:$C$399,2,0)</f>
        <v>41</v>
      </c>
      <c r="C2168" s="104">
        <f>VLOOKUP(BJB!$G$9:$G$5599,Ctrl!$E$4:$F$399,2,0)</f>
        <v>0</v>
      </c>
      <c r="D2168" s="219">
        <v>1</v>
      </c>
      <c r="E2168" s="104" t="str">
        <f>VLOOKUP(BJB!$F$9:$F$5599,Ctrl!$B$4:$D$399,3,0)</f>
        <v>IV</v>
      </c>
      <c r="F2168" s="139" t="s">
        <v>10560</v>
      </c>
      <c r="G2168" s="139" t="s">
        <v>7681</v>
      </c>
      <c r="H2168" s="125">
        <v>1080905000231</v>
      </c>
      <c r="I2168" s="220" t="e">
        <f>IF(G2167=BJB!#REF!,I2167+1,1)</f>
        <v>#REF!</v>
      </c>
      <c r="J2168" s="912" t="s">
        <v>22220</v>
      </c>
      <c r="K2168" s="121" t="s">
        <v>2333</v>
      </c>
      <c r="L2168" s="104" t="s">
        <v>6477</v>
      </c>
      <c r="M2168" s="104" t="s">
        <v>2324</v>
      </c>
      <c r="N2168" s="120">
        <v>39820</v>
      </c>
      <c r="O2168" s="112">
        <v>24000000</v>
      </c>
      <c r="P2168" s="105" t="s">
        <v>16115</v>
      </c>
      <c r="Q2168" s="120" t="s">
        <v>15284</v>
      </c>
      <c r="R2168" s="105">
        <v>18387951</v>
      </c>
      <c r="S2168" s="151" t="s">
        <v>7175</v>
      </c>
      <c r="T2168" s="109">
        <v>40480</v>
      </c>
      <c r="U2168" s="112">
        <v>13628892</v>
      </c>
      <c r="V2168" s="109">
        <v>40480</v>
      </c>
      <c r="W2168" s="141">
        <v>13628892</v>
      </c>
      <c r="X2168" s="141">
        <v>0</v>
      </c>
      <c r="Y2168" s="141">
        <v>0</v>
      </c>
      <c r="Z2168" s="141">
        <v>0</v>
      </c>
      <c r="AA2168" s="112">
        <v>1012067</v>
      </c>
      <c r="AB2168" s="112"/>
      <c r="AC2168" s="132"/>
      <c r="AD2168" s="141"/>
      <c r="AE2168" s="106">
        <v>0</v>
      </c>
      <c r="AF2168" s="106">
        <v>0</v>
      </c>
      <c r="AG2168" s="106">
        <v>0</v>
      </c>
      <c r="AH2168" s="112"/>
      <c r="AI2168" s="112"/>
      <c r="AJ2168" s="112"/>
      <c r="AK2168" s="112"/>
      <c r="AL2168" s="112"/>
      <c r="AM2168" s="112"/>
      <c r="AN2168" s="114">
        <f t="shared" si="66"/>
        <v>1012067</v>
      </c>
      <c r="AO2168" s="114">
        <f t="shared" si="67"/>
        <v>12616825</v>
      </c>
      <c r="AP2168" s="114"/>
      <c r="AQ2168" s="114"/>
      <c r="AR2168" s="114"/>
      <c r="AS2168" s="114"/>
    </row>
    <row r="2169" spans="1:46" s="190" customFormat="1" ht="15" customHeight="1" x14ac:dyDescent="0.2">
      <c r="A2169" s="104"/>
      <c r="B2169" s="104">
        <f>VLOOKUP(BJB!$F$9:$F$5599,Ctrl!$B$4:$C$399,2,0)</f>
        <v>41</v>
      </c>
      <c r="C2169" s="104">
        <f>VLOOKUP(BJB!$G$9:$G$5599,Ctrl!$E$4:$F$399,2,0)</f>
        <v>0</v>
      </c>
      <c r="D2169" s="219">
        <v>1</v>
      </c>
      <c r="E2169" s="104" t="str">
        <f>VLOOKUP(BJB!$F$9:$F$5599,Ctrl!$B$4:$D$399,3,0)</f>
        <v>IV</v>
      </c>
      <c r="F2169" s="139" t="s">
        <v>10560</v>
      </c>
      <c r="G2169" s="139" t="s">
        <v>7681</v>
      </c>
      <c r="H2169" s="125"/>
      <c r="I2169" s="220" t="e">
        <f>IF(G2168=BJB!#REF!,I2168+1,1)</f>
        <v>#REF!</v>
      </c>
      <c r="J2169" s="912" t="s">
        <v>22221</v>
      </c>
      <c r="K2169" s="121" t="s">
        <v>2334</v>
      </c>
      <c r="L2169" s="104" t="s">
        <v>6477</v>
      </c>
      <c r="M2169" s="104" t="s">
        <v>2324</v>
      </c>
      <c r="N2169" s="120">
        <v>39820</v>
      </c>
      <c r="O2169" s="112">
        <v>25000000</v>
      </c>
      <c r="P2169" s="105" t="s">
        <v>6222</v>
      </c>
      <c r="Q2169" s="120" t="s">
        <v>6222</v>
      </c>
      <c r="R2169" s="890">
        <v>0</v>
      </c>
      <c r="S2169" s="151" t="s">
        <v>7175</v>
      </c>
      <c r="T2169" s="109">
        <v>40480</v>
      </c>
      <c r="U2169" s="112">
        <v>18750000</v>
      </c>
      <c r="V2169" s="109" t="s">
        <v>6222</v>
      </c>
      <c r="W2169" s="141">
        <v>0</v>
      </c>
      <c r="X2169" s="141">
        <v>0</v>
      </c>
      <c r="Y2169" s="141">
        <v>0</v>
      </c>
      <c r="Z2169" s="141">
        <v>0</v>
      </c>
      <c r="AA2169" s="112">
        <v>0</v>
      </c>
      <c r="AB2169" s="112"/>
      <c r="AC2169" s="112"/>
      <c r="AD2169" s="141"/>
      <c r="AE2169" s="106">
        <v>0</v>
      </c>
      <c r="AF2169" s="106">
        <v>0</v>
      </c>
      <c r="AG2169" s="106">
        <v>0</v>
      </c>
      <c r="AH2169" s="112"/>
      <c r="AI2169" s="112"/>
      <c r="AJ2169" s="112"/>
      <c r="AK2169" s="112"/>
      <c r="AL2169" s="112"/>
      <c r="AM2169" s="112"/>
      <c r="AN2169" s="114">
        <f t="shared" si="66"/>
        <v>0</v>
      </c>
      <c r="AO2169" s="114">
        <f t="shared" si="67"/>
        <v>18750000</v>
      </c>
      <c r="AP2169" s="114"/>
      <c r="AQ2169" s="114"/>
      <c r="AR2169" s="114"/>
      <c r="AS2169" s="114"/>
    </row>
    <row r="2170" spans="1:46" s="190" customFormat="1" ht="15" customHeight="1" x14ac:dyDescent="0.2">
      <c r="A2170" s="104"/>
      <c r="B2170" s="104">
        <f>VLOOKUP(BJB!$F$9:$F$5599,Ctrl!$B$4:$C$399,2,0)</f>
        <v>41</v>
      </c>
      <c r="C2170" s="104">
        <f>VLOOKUP(BJB!$G$9:$G$5599,Ctrl!$E$4:$F$399,2,0)</f>
        <v>0</v>
      </c>
      <c r="D2170" s="219">
        <v>1</v>
      </c>
      <c r="E2170" s="104" t="str">
        <f>VLOOKUP(BJB!$F$9:$F$5599,Ctrl!$B$4:$D$399,3,0)</f>
        <v>IV</v>
      </c>
      <c r="F2170" s="139" t="s">
        <v>10560</v>
      </c>
      <c r="G2170" s="139" t="s">
        <v>7681</v>
      </c>
      <c r="H2170" s="125">
        <v>1090127000040</v>
      </c>
      <c r="I2170" s="220" t="e">
        <f>IF(G2169=BJB!#REF!,I2169+1,1)</f>
        <v>#REF!</v>
      </c>
      <c r="J2170" s="912" t="s">
        <v>22222</v>
      </c>
      <c r="K2170" s="121" t="s">
        <v>184</v>
      </c>
      <c r="L2170" s="104" t="s">
        <v>6477</v>
      </c>
      <c r="M2170" s="104" t="s">
        <v>2335</v>
      </c>
      <c r="N2170" s="120">
        <v>39885</v>
      </c>
      <c r="O2170" s="112">
        <v>6000000</v>
      </c>
      <c r="P2170" s="105" t="s">
        <v>16116</v>
      </c>
      <c r="Q2170" s="120" t="s">
        <v>16117</v>
      </c>
      <c r="R2170" s="105">
        <v>3153250</v>
      </c>
      <c r="S2170" s="151" t="s">
        <v>7175</v>
      </c>
      <c r="T2170" s="109">
        <v>40480</v>
      </c>
      <c r="U2170" s="112">
        <v>2325000</v>
      </c>
      <c r="V2170" s="109">
        <v>40480</v>
      </c>
      <c r="W2170" s="141">
        <v>2325000</v>
      </c>
      <c r="X2170" s="141">
        <v>0</v>
      </c>
      <c r="Y2170" s="141">
        <v>0</v>
      </c>
      <c r="Z2170" s="141">
        <v>0</v>
      </c>
      <c r="AA2170" s="112">
        <v>525894</v>
      </c>
      <c r="AB2170" s="112"/>
      <c r="AC2170" s="132"/>
      <c r="AD2170" s="141"/>
      <c r="AE2170" s="106">
        <v>0</v>
      </c>
      <c r="AF2170" s="106">
        <v>0</v>
      </c>
      <c r="AG2170" s="106">
        <v>0</v>
      </c>
      <c r="AH2170" s="112"/>
      <c r="AI2170" s="112"/>
      <c r="AJ2170" s="112"/>
      <c r="AK2170" s="112"/>
      <c r="AL2170" s="112"/>
      <c r="AM2170" s="112"/>
      <c r="AN2170" s="114">
        <f t="shared" si="66"/>
        <v>525894</v>
      </c>
      <c r="AO2170" s="114">
        <f t="shared" si="67"/>
        <v>1799106</v>
      </c>
      <c r="AP2170" s="114"/>
      <c r="AQ2170" s="114"/>
      <c r="AR2170" s="114"/>
      <c r="AS2170" s="114"/>
    </row>
    <row r="2171" spans="1:46" s="191" customFormat="1" ht="15" customHeight="1" x14ac:dyDescent="0.2">
      <c r="A2171" s="104"/>
      <c r="B2171" s="104">
        <f>VLOOKUP(BJB!$F$9:$F$5599,Ctrl!$B$4:$C$399,2,0)</f>
        <v>41</v>
      </c>
      <c r="C2171" s="104">
        <f>VLOOKUP(BJB!$G$9:$G$5599,Ctrl!$E$4:$F$399,2,0)</f>
        <v>0</v>
      </c>
      <c r="D2171" s="219">
        <v>1</v>
      </c>
      <c r="E2171" s="104" t="str">
        <f>VLOOKUP(BJB!$F$9:$F$5599,Ctrl!$B$4:$D$399,3,0)</f>
        <v>IV</v>
      </c>
      <c r="F2171" s="139" t="s">
        <v>10560</v>
      </c>
      <c r="G2171" s="139" t="s">
        <v>7681</v>
      </c>
      <c r="H2171" s="125"/>
      <c r="I2171" s="220" t="e">
        <f>IF(G2170=BJB!#REF!,I2170+1,1)</f>
        <v>#REF!</v>
      </c>
      <c r="J2171" s="912" t="s">
        <v>22223</v>
      </c>
      <c r="K2171" s="121" t="s">
        <v>2336</v>
      </c>
      <c r="L2171" s="104" t="s">
        <v>6477</v>
      </c>
      <c r="M2171" s="104" t="s">
        <v>2337</v>
      </c>
      <c r="N2171" s="120">
        <v>39821</v>
      </c>
      <c r="O2171" s="112">
        <v>35000000</v>
      </c>
      <c r="P2171" s="105" t="s">
        <v>16116</v>
      </c>
      <c r="Q2171" s="120" t="s">
        <v>16117</v>
      </c>
      <c r="R2171" s="105">
        <v>19525267</v>
      </c>
      <c r="S2171" s="151" t="s">
        <v>7175</v>
      </c>
      <c r="T2171" s="109">
        <v>40480</v>
      </c>
      <c r="U2171" s="112">
        <v>14341712</v>
      </c>
      <c r="V2171" s="109">
        <v>40480</v>
      </c>
      <c r="W2171" s="141">
        <v>14341711.5</v>
      </c>
      <c r="X2171" s="141">
        <v>0</v>
      </c>
      <c r="Y2171" s="141">
        <v>0</v>
      </c>
      <c r="Z2171" s="141">
        <v>0</v>
      </c>
      <c r="AA2171" s="112">
        <v>14341712</v>
      </c>
      <c r="AB2171" s="112"/>
      <c r="AC2171" s="112"/>
      <c r="AD2171" s="141"/>
      <c r="AE2171" s="106">
        <v>0</v>
      </c>
      <c r="AF2171" s="106">
        <v>0</v>
      </c>
      <c r="AG2171" s="106">
        <v>0</v>
      </c>
      <c r="AH2171" s="112"/>
      <c r="AI2171" s="112"/>
      <c r="AJ2171" s="112"/>
      <c r="AK2171" s="112"/>
      <c r="AL2171" s="112"/>
      <c r="AM2171" s="112"/>
      <c r="AN2171" s="114">
        <f t="shared" si="66"/>
        <v>14341712</v>
      </c>
      <c r="AO2171" s="114">
        <f t="shared" si="67"/>
        <v>0</v>
      </c>
      <c r="AP2171" s="114"/>
      <c r="AQ2171" s="114"/>
      <c r="AR2171" s="114"/>
      <c r="AS2171" s="114"/>
      <c r="AT2171" s="190"/>
    </row>
    <row r="2172" spans="1:46" s="190" customFormat="1" ht="15" customHeight="1" x14ac:dyDescent="0.2">
      <c r="A2172" s="104"/>
      <c r="B2172" s="104">
        <f>VLOOKUP(BJB!$F$9:$F$5599,Ctrl!$B$4:$C$399,2,0)</f>
        <v>41</v>
      </c>
      <c r="C2172" s="104">
        <f>VLOOKUP(BJB!$G$9:$G$5599,Ctrl!$E$4:$F$399,2,0)</f>
        <v>0</v>
      </c>
      <c r="D2172" s="219">
        <v>1</v>
      </c>
      <c r="E2172" s="104" t="str">
        <f>VLOOKUP(BJB!$F$9:$F$5599,Ctrl!$B$4:$D$399,3,0)</f>
        <v>IV</v>
      </c>
      <c r="F2172" s="139" t="s">
        <v>10560</v>
      </c>
      <c r="G2172" s="139" t="s">
        <v>7681</v>
      </c>
      <c r="H2172" s="125"/>
      <c r="I2172" s="220" t="e">
        <f>IF(G2171=BJB!#REF!,I2171+1,1)</f>
        <v>#REF!</v>
      </c>
      <c r="J2172" s="912" t="s">
        <v>22224</v>
      </c>
      <c r="K2172" s="121" t="s">
        <v>2338</v>
      </c>
      <c r="L2172" s="104" t="s">
        <v>6477</v>
      </c>
      <c r="M2172" s="104" t="s">
        <v>2326</v>
      </c>
      <c r="N2172" s="120">
        <v>39820</v>
      </c>
      <c r="O2172" s="112">
        <v>16000000</v>
      </c>
      <c r="P2172" s="105" t="s">
        <v>16118</v>
      </c>
      <c r="Q2172" s="120" t="s">
        <v>15284</v>
      </c>
      <c r="R2172" s="105">
        <v>10129518</v>
      </c>
      <c r="S2172" s="151" t="s">
        <v>7175</v>
      </c>
      <c r="T2172" s="109">
        <v>40480</v>
      </c>
      <c r="U2172" s="112">
        <v>7330158</v>
      </c>
      <c r="V2172" s="109">
        <v>40480</v>
      </c>
      <c r="W2172" s="141">
        <v>7330158</v>
      </c>
      <c r="X2172" s="141">
        <v>0</v>
      </c>
      <c r="Y2172" s="141">
        <v>0</v>
      </c>
      <c r="Z2172" s="141">
        <v>0</v>
      </c>
      <c r="AA2172" s="112">
        <v>7255158</v>
      </c>
      <c r="AB2172" s="113"/>
      <c r="AC2172" s="113"/>
      <c r="AD2172" s="141"/>
      <c r="AE2172" s="106">
        <v>0</v>
      </c>
      <c r="AF2172" s="106">
        <v>0</v>
      </c>
      <c r="AG2172" s="106">
        <v>0</v>
      </c>
      <c r="AH2172" s="113"/>
      <c r="AI2172" s="112"/>
      <c r="AJ2172" s="112"/>
      <c r="AK2172" s="112"/>
      <c r="AL2172" s="112"/>
      <c r="AM2172" s="112"/>
      <c r="AN2172" s="114">
        <f t="shared" si="66"/>
        <v>7255158</v>
      </c>
      <c r="AO2172" s="114">
        <f t="shared" si="67"/>
        <v>75000</v>
      </c>
      <c r="AP2172" s="114"/>
      <c r="AQ2172" s="114"/>
      <c r="AR2172" s="114"/>
      <c r="AS2172" s="114"/>
    </row>
    <row r="2173" spans="1:46" s="190" customFormat="1" ht="15" customHeight="1" x14ac:dyDescent="0.2">
      <c r="A2173" s="104"/>
      <c r="B2173" s="104">
        <f>VLOOKUP(BJB!$F$9:$F$5599,Ctrl!$B$4:$C$399,2,0)</f>
        <v>41</v>
      </c>
      <c r="C2173" s="104">
        <f>VLOOKUP(BJB!$G$9:$G$5599,Ctrl!$E$4:$F$399,2,0)</f>
        <v>0</v>
      </c>
      <c r="D2173" s="219">
        <v>1</v>
      </c>
      <c r="E2173" s="104" t="str">
        <f>VLOOKUP(BJB!$F$9:$F$5599,Ctrl!$B$4:$D$399,3,0)</f>
        <v>IV</v>
      </c>
      <c r="F2173" s="139" t="s">
        <v>10560</v>
      </c>
      <c r="G2173" s="139" t="s">
        <v>7681</v>
      </c>
      <c r="H2173" s="125"/>
      <c r="I2173" s="220" t="e">
        <f>IF(G2172=BJB!#REF!,I2172+1,1)</f>
        <v>#REF!</v>
      </c>
      <c r="J2173" s="912" t="s">
        <v>22225</v>
      </c>
      <c r="K2173" s="121" t="s">
        <v>2339</v>
      </c>
      <c r="L2173" s="104" t="s">
        <v>6477</v>
      </c>
      <c r="M2173" s="104" t="s">
        <v>2340</v>
      </c>
      <c r="N2173" s="120">
        <v>40044</v>
      </c>
      <c r="O2173" s="112">
        <v>25000000</v>
      </c>
      <c r="P2173" s="105" t="s">
        <v>6222</v>
      </c>
      <c r="Q2173" s="120" t="s">
        <v>6222</v>
      </c>
      <c r="R2173" s="890">
        <v>0</v>
      </c>
      <c r="S2173" s="151" t="s">
        <v>7175</v>
      </c>
      <c r="T2173" s="109">
        <v>40480</v>
      </c>
      <c r="U2173" s="112">
        <v>15150167</v>
      </c>
      <c r="V2173" s="109" t="s">
        <v>6222</v>
      </c>
      <c r="W2173" s="141">
        <v>0</v>
      </c>
      <c r="X2173" s="141">
        <v>0</v>
      </c>
      <c r="Y2173" s="141">
        <v>0</v>
      </c>
      <c r="Z2173" s="141">
        <v>0</v>
      </c>
      <c r="AA2173" s="112">
        <v>15150167</v>
      </c>
      <c r="AB2173" s="112"/>
      <c r="AC2173" s="112"/>
      <c r="AD2173" s="141"/>
      <c r="AE2173" s="106">
        <v>0</v>
      </c>
      <c r="AF2173" s="106">
        <v>0</v>
      </c>
      <c r="AG2173" s="106">
        <v>0</v>
      </c>
      <c r="AH2173" s="112"/>
      <c r="AI2173" s="112"/>
      <c r="AJ2173" s="112"/>
      <c r="AK2173" s="112"/>
      <c r="AL2173" s="112"/>
      <c r="AM2173" s="112"/>
      <c r="AN2173" s="114">
        <f t="shared" si="66"/>
        <v>15150167</v>
      </c>
      <c r="AO2173" s="114">
        <f t="shared" si="67"/>
        <v>0</v>
      </c>
      <c r="AP2173" s="114"/>
      <c r="AQ2173" s="114"/>
      <c r="AR2173" s="114"/>
      <c r="AS2173" s="114"/>
    </row>
    <row r="2174" spans="1:46" s="190" customFormat="1" ht="15" customHeight="1" x14ac:dyDescent="0.2">
      <c r="A2174" s="104"/>
      <c r="B2174" s="104">
        <f>VLOOKUP(BJB!$F$9:$F$5599,Ctrl!$B$4:$C$399,2,0)</f>
        <v>41</v>
      </c>
      <c r="C2174" s="104">
        <f>VLOOKUP(BJB!$G$9:$G$5599,Ctrl!$E$4:$F$399,2,0)</f>
        <v>0</v>
      </c>
      <c r="D2174" s="219">
        <v>1</v>
      </c>
      <c r="E2174" s="104" t="str">
        <f>VLOOKUP(BJB!$F$9:$F$5599,Ctrl!$B$4:$D$399,3,0)</f>
        <v>IV</v>
      </c>
      <c r="F2174" s="139" t="s">
        <v>10560</v>
      </c>
      <c r="G2174" s="139" t="s">
        <v>7681</v>
      </c>
      <c r="H2174" s="125"/>
      <c r="I2174" s="220" t="e">
        <f>IF(G2173=BJB!#REF!,I2173+1,1)</f>
        <v>#REF!</v>
      </c>
      <c r="J2174" s="912" t="s">
        <v>22226</v>
      </c>
      <c r="K2174" s="121" t="s">
        <v>2341</v>
      </c>
      <c r="L2174" s="104" t="s">
        <v>6477</v>
      </c>
      <c r="M2174" s="104" t="s">
        <v>2330</v>
      </c>
      <c r="N2174" s="120">
        <v>39974</v>
      </c>
      <c r="O2174" s="112">
        <v>25000000</v>
      </c>
      <c r="P2174" s="105" t="s">
        <v>16119</v>
      </c>
      <c r="Q2174" s="120" t="s">
        <v>16120</v>
      </c>
      <c r="R2174" s="105">
        <v>26894036</v>
      </c>
      <c r="S2174" s="151" t="s">
        <v>7175</v>
      </c>
      <c r="T2174" s="109">
        <v>40480</v>
      </c>
      <c r="U2174" s="112">
        <v>18750000</v>
      </c>
      <c r="V2174" s="109">
        <v>40480</v>
      </c>
      <c r="W2174" s="141">
        <v>18750000</v>
      </c>
      <c r="X2174" s="141">
        <v>0</v>
      </c>
      <c r="Y2174" s="141">
        <v>0</v>
      </c>
      <c r="Z2174" s="141">
        <v>0</v>
      </c>
      <c r="AA2174" s="112">
        <v>17715025</v>
      </c>
      <c r="AB2174" s="112"/>
      <c r="AC2174" s="112"/>
      <c r="AD2174" s="141"/>
      <c r="AE2174" s="106">
        <v>0</v>
      </c>
      <c r="AF2174" s="106">
        <v>0</v>
      </c>
      <c r="AG2174" s="106">
        <v>0</v>
      </c>
      <c r="AH2174" s="112"/>
      <c r="AI2174" s="112"/>
      <c r="AJ2174" s="112"/>
      <c r="AK2174" s="112"/>
      <c r="AL2174" s="112"/>
      <c r="AM2174" s="112"/>
      <c r="AN2174" s="114">
        <f t="shared" si="66"/>
        <v>17715025</v>
      </c>
      <c r="AO2174" s="114">
        <f t="shared" si="67"/>
        <v>1034975</v>
      </c>
      <c r="AP2174" s="114"/>
      <c r="AQ2174" s="114"/>
      <c r="AR2174" s="114"/>
      <c r="AS2174" s="114"/>
    </row>
    <row r="2175" spans="1:46" s="190" customFormat="1" ht="15" customHeight="1" x14ac:dyDescent="0.2">
      <c r="A2175" s="104"/>
      <c r="B2175" s="104">
        <f>VLOOKUP(BJB!$F$9:$F$5599,Ctrl!$B$4:$C$399,2,0)</f>
        <v>41</v>
      </c>
      <c r="C2175" s="104">
        <f>VLOOKUP(BJB!$G$9:$G$5599,Ctrl!$E$4:$F$399,2,0)</f>
        <v>0</v>
      </c>
      <c r="D2175" s="219">
        <v>1</v>
      </c>
      <c r="E2175" s="104" t="str">
        <f>VLOOKUP(BJB!$F$9:$F$5599,Ctrl!$B$4:$D$399,3,0)</f>
        <v>IV</v>
      </c>
      <c r="F2175" s="139" t="s">
        <v>10560</v>
      </c>
      <c r="G2175" s="139" t="s">
        <v>7681</v>
      </c>
      <c r="H2175" s="125"/>
      <c r="I2175" s="220" t="e">
        <f>IF(G2174=BJB!#REF!,I2174+1,1)</f>
        <v>#REF!</v>
      </c>
      <c r="J2175" s="912" t="s">
        <v>22227</v>
      </c>
      <c r="K2175" s="121" t="s">
        <v>2342</v>
      </c>
      <c r="L2175" s="104" t="s">
        <v>7835</v>
      </c>
      <c r="M2175" s="104" t="s">
        <v>2343</v>
      </c>
      <c r="N2175" s="120">
        <v>40087</v>
      </c>
      <c r="O2175" s="112">
        <v>350000000</v>
      </c>
      <c r="P2175" s="105" t="s">
        <v>16114</v>
      </c>
      <c r="Q2175" s="120" t="s">
        <v>16121</v>
      </c>
      <c r="R2175" s="105">
        <v>265652186</v>
      </c>
      <c r="S2175" s="151" t="s">
        <v>7176</v>
      </c>
      <c r="T2175" s="109">
        <v>40480</v>
      </c>
      <c r="U2175" s="112">
        <v>177079616</v>
      </c>
      <c r="V2175" s="109">
        <v>40480</v>
      </c>
      <c r="W2175" s="141">
        <v>177079616</v>
      </c>
      <c r="X2175" s="141">
        <v>0</v>
      </c>
      <c r="Y2175" s="141">
        <v>0</v>
      </c>
      <c r="Z2175" s="141">
        <v>0</v>
      </c>
      <c r="AA2175" s="112">
        <v>160204616</v>
      </c>
      <c r="AB2175" s="112"/>
      <c r="AC2175" s="112"/>
      <c r="AD2175" s="141"/>
      <c r="AE2175" s="106">
        <v>0</v>
      </c>
      <c r="AF2175" s="106">
        <v>0</v>
      </c>
      <c r="AG2175" s="106">
        <v>0</v>
      </c>
      <c r="AH2175" s="112"/>
      <c r="AI2175" s="112"/>
      <c r="AJ2175" s="112"/>
      <c r="AK2175" s="112"/>
      <c r="AL2175" s="112"/>
      <c r="AM2175" s="112"/>
      <c r="AN2175" s="114">
        <f t="shared" si="66"/>
        <v>160204616</v>
      </c>
      <c r="AO2175" s="114">
        <f t="shared" si="67"/>
        <v>16875000</v>
      </c>
      <c r="AP2175" s="114"/>
      <c r="AQ2175" s="114"/>
      <c r="AR2175" s="114"/>
      <c r="AS2175" s="114"/>
    </row>
    <row r="2176" spans="1:46" s="190" customFormat="1" ht="15" customHeight="1" x14ac:dyDescent="0.2">
      <c r="A2176" s="104"/>
      <c r="B2176" s="104">
        <f>VLOOKUP(BJB!$F$9:$F$5599,Ctrl!$B$4:$C$399,2,0)</f>
        <v>41</v>
      </c>
      <c r="C2176" s="104">
        <f>VLOOKUP(BJB!$G$9:$G$5599,Ctrl!$E$4:$F$399,2,0)</f>
        <v>0</v>
      </c>
      <c r="D2176" s="219">
        <v>1</v>
      </c>
      <c r="E2176" s="104" t="str">
        <f>VLOOKUP(BJB!$F$9:$F$5599,Ctrl!$B$4:$D$399,3,0)</f>
        <v>IV</v>
      </c>
      <c r="F2176" s="139" t="s">
        <v>10560</v>
      </c>
      <c r="G2176" s="139" t="s">
        <v>7681</v>
      </c>
      <c r="H2176" s="125" t="s">
        <v>6351</v>
      </c>
      <c r="I2176" s="220" t="e">
        <f>IF(G2175=BJB!#REF!,I2175+1,1)</f>
        <v>#REF!</v>
      </c>
      <c r="J2176" s="891" t="s">
        <v>18365</v>
      </c>
      <c r="K2176" s="121" t="s">
        <v>2346</v>
      </c>
      <c r="L2176" s="104" t="s">
        <v>6477</v>
      </c>
      <c r="M2176" s="104" t="s">
        <v>2322</v>
      </c>
      <c r="N2176" s="120">
        <v>39860</v>
      </c>
      <c r="O2176" s="112">
        <v>80000000</v>
      </c>
      <c r="P2176" s="105" t="s">
        <v>16122</v>
      </c>
      <c r="Q2176" s="120" t="s">
        <v>15906</v>
      </c>
      <c r="R2176" s="105">
        <v>85297185</v>
      </c>
      <c r="S2176" s="151" t="s">
        <v>7178</v>
      </c>
      <c r="T2176" s="109">
        <v>40541</v>
      </c>
      <c r="U2176" s="112">
        <v>60000000</v>
      </c>
      <c r="V2176" s="109">
        <v>40541</v>
      </c>
      <c r="W2176" s="141">
        <v>60000000</v>
      </c>
      <c r="X2176" s="141">
        <v>0</v>
      </c>
      <c r="Y2176" s="141">
        <v>0</v>
      </c>
      <c r="Z2176" s="141">
        <v>0</v>
      </c>
      <c r="AA2176" s="112">
        <v>5405148</v>
      </c>
      <c r="AB2176" s="112">
        <v>157885</v>
      </c>
      <c r="AC2176" s="132"/>
      <c r="AD2176" s="141">
        <v>157885</v>
      </c>
      <c r="AE2176" s="106">
        <v>0</v>
      </c>
      <c r="AF2176" s="106">
        <v>0</v>
      </c>
      <c r="AG2176" s="106">
        <v>157885</v>
      </c>
      <c r="AH2176" s="112"/>
      <c r="AI2176" s="112"/>
      <c r="AJ2176" s="112"/>
      <c r="AK2176" s="112"/>
      <c r="AL2176" s="112"/>
      <c r="AM2176" s="112"/>
      <c r="AN2176" s="114">
        <f t="shared" si="66"/>
        <v>5878803</v>
      </c>
      <c r="AO2176" s="114">
        <f t="shared" si="67"/>
        <v>54121197</v>
      </c>
      <c r="AP2176" s="114"/>
      <c r="AQ2176" s="114"/>
      <c r="AR2176" s="114"/>
      <c r="AS2176" s="114"/>
    </row>
    <row r="2177" spans="1:45" s="190" customFormat="1" ht="15" customHeight="1" x14ac:dyDescent="0.2">
      <c r="A2177" s="104"/>
      <c r="B2177" s="104">
        <f>VLOOKUP(BJB!$F$9:$F$5599,Ctrl!$B$4:$C$399,2,0)</f>
        <v>41</v>
      </c>
      <c r="C2177" s="104">
        <f>VLOOKUP(BJB!$G$9:$G$5599,Ctrl!$E$4:$F$399,2,0)</f>
        <v>0</v>
      </c>
      <c r="D2177" s="219">
        <v>1</v>
      </c>
      <c r="E2177" s="104" t="str">
        <f>VLOOKUP(BJB!$F$9:$F$5599,Ctrl!$B$4:$D$399,3,0)</f>
        <v>IV</v>
      </c>
      <c r="F2177" s="139" t="s">
        <v>10560</v>
      </c>
      <c r="G2177" s="139" t="s">
        <v>7681</v>
      </c>
      <c r="H2177" s="125"/>
      <c r="I2177" s="220" t="e">
        <f>IF(G2176=BJB!#REF!,I2176+1,1)</f>
        <v>#REF!</v>
      </c>
      <c r="J2177" s="912" t="s">
        <v>22228</v>
      </c>
      <c r="K2177" s="121" t="s">
        <v>2347</v>
      </c>
      <c r="L2177" s="104" t="s">
        <v>6477</v>
      </c>
      <c r="M2177" s="104" t="s">
        <v>2335</v>
      </c>
      <c r="N2177" s="120">
        <v>39933</v>
      </c>
      <c r="O2177" s="112">
        <v>20000000</v>
      </c>
      <c r="P2177" s="105" t="s">
        <v>6222</v>
      </c>
      <c r="Q2177" s="120" t="s">
        <v>6222</v>
      </c>
      <c r="R2177" s="890">
        <v>0</v>
      </c>
      <c r="S2177" s="151" t="s">
        <v>7178</v>
      </c>
      <c r="T2177" s="109">
        <v>40541</v>
      </c>
      <c r="U2177" s="112">
        <v>3425519</v>
      </c>
      <c r="V2177" s="109" t="s">
        <v>6222</v>
      </c>
      <c r="W2177" s="141">
        <v>0</v>
      </c>
      <c r="X2177" s="141">
        <v>0</v>
      </c>
      <c r="Y2177" s="141">
        <v>0</v>
      </c>
      <c r="Z2177" s="141">
        <v>0</v>
      </c>
      <c r="AA2177" s="112">
        <v>2722121</v>
      </c>
      <c r="AB2177" s="112"/>
      <c r="AC2177" s="112"/>
      <c r="AD2177" s="141"/>
      <c r="AE2177" s="106">
        <v>0</v>
      </c>
      <c r="AF2177" s="106">
        <v>0</v>
      </c>
      <c r="AG2177" s="106">
        <v>0</v>
      </c>
      <c r="AH2177" s="112"/>
      <c r="AI2177" s="112"/>
      <c r="AJ2177" s="112"/>
      <c r="AK2177" s="112"/>
      <c r="AL2177" s="112"/>
      <c r="AM2177" s="112"/>
      <c r="AN2177" s="114">
        <f t="shared" si="66"/>
        <v>2722121</v>
      </c>
      <c r="AO2177" s="114">
        <f t="shared" si="67"/>
        <v>703398</v>
      </c>
      <c r="AP2177" s="114"/>
      <c r="AQ2177" s="114"/>
      <c r="AR2177" s="114"/>
      <c r="AS2177" s="114"/>
    </row>
    <row r="2178" spans="1:45" s="190" customFormat="1" ht="15" customHeight="1" x14ac:dyDescent="0.2">
      <c r="A2178" s="104"/>
      <c r="B2178" s="104">
        <f>VLOOKUP(BJB!$F$9:$F$5599,Ctrl!$B$4:$C$399,2,0)</f>
        <v>41</v>
      </c>
      <c r="C2178" s="104">
        <f>VLOOKUP(BJB!$G$9:$G$5599,Ctrl!$E$4:$F$399,2,0)</f>
        <v>0</v>
      </c>
      <c r="D2178" s="219">
        <v>1</v>
      </c>
      <c r="E2178" s="104" t="str">
        <f>VLOOKUP(BJB!$F$9:$F$5599,Ctrl!$B$4:$D$399,3,0)</f>
        <v>IV</v>
      </c>
      <c r="F2178" s="139" t="s">
        <v>10560</v>
      </c>
      <c r="G2178" s="139" t="s">
        <v>7681</v>
      </c>
      <c r="H2178" s="125">
        <v>1090511000643</v>
      </c>
      <c r="I2178" s="220" t="e">
        <f>IF(G2177=BJB!#REF!,I2177+1,1)</f>
        <v>#REF!</v>
      </c>
      <c r="J2178" s="912" t="s">
        <v>22229</v>
      </c>
      <c r="K2178" s="121" t="s">
        <v>2348</v>
      </c>
      <c r="L2178" s="104" t="s">
        <v>6477</v>
      </c>
      <c r="M2178" s="104" t="s">
        <v>2349</v>
      </c>
      <c r="N2178" s="120">
        <v>40000</v>
      </c>
      <c r="O2178" s="112">
        <v>25000000</v>
      </c>
      <c r="P2178" s="105" t="s">
        <v>16123</v>
      </c>
      <c r="Q2178" s="120" t="s">
        <v>16124</v>
      </c>
      <c r="R2178" s="105">
        <v>21544825</v>
      </c>
      <c r="S2178" s="151" t="s">
        <v>7178</v>
      </c>
      <c r="T2178" s="109">
        <v>40541</v>
      </c>
      <c r="U2178" s="112">
        <v>15972096</v>
      </c>
      <c r="V2178" s="109">
        <v>40541</v>
      </c>
      <c r="W2178" s="141">
        <v>15972096</v>
      </c>
      <c r="X2178" s="141">
        <v>0</v>
      </c>
      <c r="Y2178" s="141">
        <v>0</v>
      </c>
      <c r="Z2178" s="141">
        <v>0</v>
      </c>
      <c r="AA2178" s="112">
        <v>15959896</v>
      </c>
      <c r="AB2178" s="112"/>
      <c r="AC2178" s="132"/>
      <c r="AD2178" s="141"/>
      <c r="AE2178" s="106">
        <v>0</v>
      </c>
      <c r="AF2178" s="106">
        <v>0</v>
      </c>
      <c r="AG2178" s="106">
        <v>0</v>
      </c>
      <c r="AH2178" s="112"/>
      <c r="AI2178" s="112"/>
      <c r="AJ2178" s="112"/>
      <c r="AK2178" s="112"/>
      <c r="AL2178" s="112"/>
      <c r="AM2178" s="112"/>
      <c r="AN2178" s="114">
        <f t="shared" si="66"/>
        <v>15959896</v>
      </c>
      <c r="AO2178" s="114">
        <f t="shared" si="67"/>
        <v>12200</v>
      </c>
      <c r="AP2178" s="114"/>
      <c r="AQ2178" s="114"/>
      <c r="AR2178" s="114"/>
      <c r="AS2178" s="114"/>
    </row>
    <row r="2179" spans="1:45" s="190" customFormat="1" ht="15" customHeight="1" x14ac:dyDescent="0.2">
      <c r="A2179" s="104"/>
      <c r="B2179" s="104">
        <f>VLOOKUP(BJB!$F$9:$F$5599,Ctrl!$B$4:$C$399,2,0)</f>
        <v>41</v>
      </c>
      <c r="C2179" s="104">
        <f>VLOOKUP(BJB!$G$9:$G$5599,Ctrl!$E$4:$F$399,2,0)</f>
        <v>0</v>
      </c>
      <c r="D2179" s="219">
        <v>1</v>
      </c>
      <c r="E2179" s="104" t="str">
        <f>VLOOKUP(BJB!$F$9:$F$5599,Ctrl!$B$4:$D$399,3,0)</f>
        <v>IV</v>
      </c>
      <c r="F2179" s="139" t="s">
        <v>10560</v>
      </c>
      <c r="G2179" s="139" t="s">
        <v>7681</v>
      </c>
      <c r="H2179" s="125" t="s">
        <v>6348</v>
      </c>
      <c r="I2179" s="220" t="e">
        <f>IF(G2178=BJB!#REF!,I2178+1,1)</f>
        <v>#REF!</v>
      </c>
      <c r="J2179" s="891" t="s">
        <v>18366</v>
      </c>
      <c r="K2179" s="121" t="s">
        <v>2350</v>
      </c>
      <c r="L2179" s="104" t="s">
        <v>6477</v>
      </c>
      <c r="M2179" s="104" t="s">
        <v>2351</v>
      </c>
      <c r="N2179" s="120">
        <v>39842</v>
      </c>
      <c r="O2179" s="112">
        <v>25000000</v>
      </c>
      <c r="P2179" s="105" t="s">
        <v>16123</v>
      </c>
      <c r="Q2179" s="120" t="s">
        <v>16124</v>
      </c>
      <c r="R2179" s="105">
        <v>22922683</v>
      </c>
      <c r="S2179" s="151" t="s">
        <v>7178</v>
      </c>
      <c r="T2179" s="109">
        <v>40541</v>
      </c>
      <c r="U2179" s="112">
        <v>16932443</v>
      </c>
      <c r="V2179" s="109">
        <v>40541</v>
      </c>
      <c r="W2179" s="141">
        <v>16932442.5</v>
      </c>
      <c r="X2179" s="141">
        <v>0</v>
      </c>
      <c r="Y2179" s="141">
        <v>0</v>
      </c>
      <c r="Z2179" s="141">
        <v>0</v>
      </c>
      <c r="AA2179" s="112">
        <v>6040042</v>
      </c>
      <c r="AB2179" s="112">
        <v>331907</v>
      </c>
      <c r="AC2179" s="132"/>
      <c r="AD2179" s="141"/>
      <c r="AE2179" s="106">
        <v>0</v>
      </c>
      <c r="AF2179" s="106">
        <v>0</v>
      </c>
      <c r="AG2179" s="106">
        <v>0</v>
      </c>
      <c r="AH2179" s="222"/>
      <c r="AI2179" s="112"/>
      <c r="AJ2179" s="112"/>
      <c r="AK2179" s="112"/>
      <c r="AL2179" s="112"/>
      <c r="AM2179" s="112"/>
      <c r="AN2179" s="114">
        <f t="shared" si="66"/>
        <v>6371949</v>
      </c>
      <c r="AO2179" s="114">
        <f t="shared" si="67"/>
        <v>10560494</v>
      </c>
      <c r="AP2179" s="114"/>
      <c r="AQ2179" s="114"/>
      <c r="AR2179" s="114"/>
      <c r="AS2179" s="114"/>
    </row>
    <row r="2180" spans="1:45" s="190" customFormat="1" ht="15" customHeight="1" x14ac:dyDescent="0.2">
      <c r="A2180" s="104"/>
      <c r="B2180" s="104">
        <f>VLOOKUP(BJB!$F$9:$F$5599,Ctrl!$B$4:$C$399,2,0)</f>
        <v>41</v>
      </c>
      <c r="C2180" s="104">
        <f>VLOOKUP(BJB!$G$9:$G$5599,Ctrl!$E$4:$F$399,2,0)</f>
        <v>0</v>
      </c>
      <c r="D2180" s="219">
        <v>1</v>
      </c>
      <c r="E2180" s="104" t="str">
        <f>VLOOKUP(BJB!$F$9:$F$5599,Ctrl!$B$4:$D$399,3,0)</f>
        <v>IV</v>
      </c>
      <c r="F2180" s="139" t="s">
        <v>10560</v>
      </c>
      <c r="G2180" s="139" t="s">
        <v>7681</v>
      </c>
      <c r="H2180" s="125"/>
      <c r="I2180" s="220" t="e">
        <f>IF(G2179=BJB!#REF!,I2179+1,1)</f>
        <v>#REF!</v>
      </c>
      <c r="J2180" s="912" t="s">
        <v>22230</v>
      </c>
      <c r="K2180" s="121" t="s">
        <v>2352</v>
      </c>
      <c r="L2180" s="104" t="s">
        <v>6477</v>
      </c>
      <c r="M2180" s="104" t="s">
        <v>2353</v>
      </c>
      <c r="N2180" s="120">
        <v>40094</v>
      </c>
      <c r="O2180" s="107">
        <v>50000000</v>
      </c>
      <c r="P2180" s="105" t="s">
        <v>6222</v>
      </c>
      <c r="Q2180" s="120" t="s">
        <v>6222</v>
      </c>
      <c r="R2180" s="890">
        <v>0</v>
      </c>
      <c r="S2180" s="151" t="s">
        <v>7179</v>
      </c>
      <c r="T2180" s="109">
        <v>40613</v>
      </c>
      <c r="U2180" s="106">
        <v>29450602</v>
      </c>
      <c r="V2180" s="109" t="s">
        <v>6222</v>
      </c>
      <c r="W2180" s="141">
        <v>0</v>
      </c>
      <c r="X2180" s="141">
        <v>0</v>
      </c>
      <c r="Y2180" s="141">
        <v>0</v>
      </c>
      <c r="Z2180" s="141">
        <v>0</v>
      </c>
      <c r="AA2180" s="112">
        <v>896763</v>
      </c>
      <c r="AB2180" s="112"/>
      <c r="AC2180" s="106"/>
      <c r="AD2180" s="141"/>
      <c r="AE2180" s="106">
        <v>0</v>
      </c>
      <c r="AF2180" s="106">
        <v>0</v>
      </c>
      <c r="AG2180" s="106">
        <v>0</v>
      </c>
      <c r="AH2180" s="106"/>
      <c r="AI2180" s="106"/>
      <c r="AJ2180" s="106"/>
      <c r="AK2180" s="106"/>
      <c r="AL2180" s="106"/>
      <c r="AM2180" s="106"/>
      <c r="AN2180" s="114">
        <f t="shared" si="66"/>
        <v>896763</v>
      </c>
      <c r="AO2180" s="114">
        <f t="shared" si="67"/>
        <v>28553839</v>
      </c>
      <c r="AP2180" s="114"/>
      <c r="AQ2180" s="114"/>
      <c r="AR2180" s="114"/>
      <c r="AS2180" s="114"/>
    </row>
    <row r="2181" spans="1:45" s="190" customFormat="1" ht="15" customHeight="1" x14ac:dyDescent="0.2">
      <c r="A2181" s="104"/>
      <c r="B2181" s="104">
        <f>VLOOKUP(BJB!$F$9:$F$5599,Ctrl!$B$4:$C$399,2,0)</f>
        <v>41</v>
      </c>
      <c r="C2181" s="104">
        <f>VLOOKUP(BJB!$G$9:$G$5599,Ctrl!$E$4:$F$399,2,0)</f>
        <v>0</v>
      </c>
      <c r="D2181" s="219">
        <v>1</v>
      </c>
      <c r="E2181" s="104" t="str">
        <f>VLOOKUP(BJB!$F$9:$F$5599,Ctrl!$B$4:$D$399,3,0)</f>
        <v>IV</v>
      </c>
      <c r="F2181" s="139" t="s">
        <v>10560</v>
      </c>
      <c r="G2181" s="139" t="s">
        <v>7681</v>
      </c>
      <c r="H2181" s="125"/>
      <c r="I2181" s="220" t="e">
        <f>IF(G2180=BJB!#REF!,I2180+1,1)</f>
        <v>#REF!</v>
      </c>
      <c r="J2181" s="912" t="s">
        <v>22231</v>
      </c>
      <c r="K2181" s="121" t="s">
        <v>2354</v>
      </c>
      <c r="L2181" s="104" t="s">
        <v>6477</v>
      </c>
      <c r="M2181" s="104" t="s">
        <v>2355</v>
      </c>
      <c r="N2181" s="120">
        <v>40015</v>
      </c>
      <c r="O2181" s="107">
        <v>20000000</v>
      </c>
      <c r="P2181" s="105" t="s">
        <v>6222</v>
      </c>
      <c r="Q2181" s="120" t="s">
        <v>6222</v>
      </c>
      <c r="R2181" s="890">
        <v>0</v>
      </c>
      <c r="S2181" s="151" t="s">
        <v>7179</v>
      </c>
      <c r="T2181" s="109">
        <v>40613</v>
      </c>
      <c r="U2181" s="106">
        <v>12314114</v>
      </c>
      <c r="V2181" s="109" t="s">
        <v>6222</v>
      </c>
      <c r="W2181" s="141">
        <v>0</v>
      </c>
      <c r="X2181" s="141">
        <v>0</v>
      </c>
      <c r="Y2181" s="141">
        <v>0</v>
      </c>
      <c r="Z2181" s="141">
        <v>0</v>
      </c>
      <c r="AA2181" s="112">
        <v>0</v>
      </c>
      <c r="AB2181" s="112"/>
      <c r="AC2181" s="106"/>
      <c r="AD2181" s="141"/>
      <c r="AE2181" s="106">
        <v>0</v>
      </c>
      <c r="AF2181" s="106">
        <v>0</v>
      </c>
      <c r="AG2181" s="106">
        <v>0</v>
      </c>
      <c r="AH2181" s="106"/>
      <c r="AI2181" s="106"/>
      <c r="AJ2181" s="106"/>
      <c r="AK2181" s="106"/>
      <c r="AL2181" s="106"/>
      <c r="AM2181" s="106"/>
      <c r="AN2181" s="114">
        <f t="shared" si="66"/>
        <v>0</v>
      </c>
      <c r="AO2181" s="114">
        <f t="shared" si="67"/>
        <v>12314114</v>
      </c>
      <c r="AP2181" s="114"/>
      <c r="AQ2181" s="114"/>
      <c r="AR2181" s="114"/>
      <c r="AS2181" s="114"/>
    </row>
    <row r="2182" spans="1:45" s="190" customFormat="1" ht="15" customHeight="1" x14ac:dyDescent="0.2">
      <c r="A2182" s="104"/>
      <c r="B2182" s="104">
        <f>VLOOKUP(BJB!$F$9:$F$5599,Ctrl!$B$4:$C$399,2,0)</f>
        <v>41</v>
      </c>
      <c r="C2182" s="104">
        <f>VLOOKUP(BJB!$G$9:$G$5599,Ctrl!$E$4:$F$399,2,0)</f>
        <v>0</v>
      </c>
      <c r="D2182" s="219">
        <v>1</v>
      </c>
      <c r="E2182" s="104" t="str">
        <f>VLOOKUP(BJB!$F$9:$F$5599,Ctrl!$B$4:$D$399,3,0)</f>
        <v>IV</v>
      </c>
      <c r="F2182" s="139" t="s">
        <v>10560</v>
      </c>
      <c r="G2182" s="139" t="s">
        <v>7681</v>
      </c>
      <c r="H2182" s="125" t="s">
        <v>7484</v>
      </c>
      <c r="I2182" s="220" t="e">
        <f>IF(G2181=BJB!#REF!,I2181+1,1)</f>
        <v>#REF!</v>
      </c>
      <c r="J2182" s="912" t="s">
        <v>22232</v>
      </c>
      <c r="K2182" s="121" t="s">
        <v>835</v>
      </c>
      <c r="L2182" s="104" t="s">
        <v>6477</v>
      </c>
      <c r="M2182" s="104" t="s">
        <v>2356</v>
      </c>
      <c r="N2182" s="120">
        <v>40259</v>
      </c>
      <c r="O2182" s="107">
        <v>25000000</v>
      </c>
      <c r="P2182" s="105" t="s">
        <v>6222</v>
      </c>
      <c r="Q2182" s="120" t="s">
        <v>6222</v>
      </c>
      <c r="R2182" s="890">
        <v>0</v>
      </c>
      <c r="S2182" s="151" t="s">
        <v>7179</v>
      </c>
      <c r="T2182" s="109">
        <v>40613</v>
      </c>
      <c r="U2182" s="106">
        <v>18618098</v>
      </c>
      <c r="V2182" s="109" t="s">
        <v>6222</v>
      </c>
      <c r="W2182" s="141">
        <v>0</v>
      </c>
      <c r="X2182" s="141">
        <v>0</v>
      </c>
      <c r="Y2182" s="141">
        <v>0</v>
      </c>
      <c r="Z2182" s="141">
        <v>0</v>
      </c>
      <c r="AA2182" s="112">
        <v>8541584</v>
      </c>
      <c r="AB2182" s="112"/>
      <c r="AC2182" s="132"/>
      <c r="AD2182" s="141"/>
      <c r="AE2182" s="106">
        <v>0</v>
      </c>
      <c r="AF2182" s="106">
        <v>0</v>
      </c>
      <c r="AG2182" s="106">
        <v>0</v>
      </c>
      <c r="AH2182" s="106"/>
      <c r="AI2182" s="106"/>
      <c r="AJ2182" s="106"/>
      <c r="AK2182" s="106"/>
      <c r="AL2182" s="106"/>
      <c r="AM2182" s="106"/>
      <c r="AN2182" s="114">
        <f t="shared" si="66"/>
        <v>8541584</v>
      </c>
      <c r="AO2182" s="114">
        <f t="shared" si="67"/>
        <v>10076514</v>
      </c>
      <c r="AP2182" s="114"/>
      <c r="AQ2182" s="114"/>
      <c r="AR2182" s="114"/>
      <c r="AS2182" s="114"/>
    </row>
    <row r="2183" spans="1:45" s="190" customFormat="1" ht="15" customHeight="1" x14ac:dyDescent="0.2">
      <c r="A2183" s="104"/>
      <c r="B2183" s="104">
        <f>VLOOKUP(BJB!$F$9:$F$5599,Ctrl!$B$4:$C$399,2,0)</f>
        <v>41</v>
      </c>
      <c r="C2183" s="104">
        <f>VLOOKUP(BJB!$G$9:$G$5599,Ctrl!$E$4:$F$399,2,0)</f>
        <v>0</v>
      </c>
      <c r="D2183" s="219">
        <v>1</v>
      </c>
      <c r="E2183" s="104" t="str">
        <f>VLOOKUP(BJB!$F$9:$F$5599,Ctrl!$B$4:$D$399,3,0)</f>
        <v>IV</v>
      </c>
      <c r="F2183" s="139" t="s">
        <v>10560</v>
      </c>
      <c r="G2183" s="139" t="s">
        <v>7681</v>
      </c>
      <c r="H2183" s="125"/>
      <c r="I2183" s="220" t="e">
        <f>IF(G2182=BJB!#REF!,I2182+1,1)</f>
        <v>#REF!</v>
      </c>
      <c r="J2183" s="912" t="s">
        <v>22233</v>
      </c>
      <c r="K2183" s="121" t="s">
        <v>2357</v>
      </c>
      <c r="L2183" s="104" t="s">
        <v>6477</v>
      </c>
      <c r="M2183" s="104" t="s">
        <v>2358</v>
      </c>
      <c r="N2183" s="120">
        <v>40217</v>
      </c>
      <c r="O2183" s="107">
        <v>25000000</v>
      </c>
      <c r="P2183" s="105" t="s">
        <v>6222</v>
      </c>
      <c r="Q2183" s="120" t="s">
        <v>6222</v>
      </c>
      <c r="R2183" s="890">
        <v>0</v>
      </c>
      <c r="S2183" s="151" t="s">
        <v>7179</v>
      </c>
      <c r="T2183" s="109">
        <v>40613</v>
      </c>
      <c r="U2183" s="106">
        <v>18750000</v>
      </c>
      <c r="V2183" s="109" t="s">
        <v>6222</v>
      </c>
      <c r="W2183" s="141">
        <v>0</v>
      </c>
      <c r="X2183" s="141">
        <v>0</v>
      </c>
      <c r="Y2183" s="141">
        <v>0</v>
      </c>
      <c r="Z2183" s="141">
        <v>0</v>
      </c>
      <c r="AA2183" s="112">
        <v>5791304</v>
      </c>
      <c r="AB2183" s="112"/>
      <c r="AC2183" s="106"/>
      <c r="AD2183" s="141"/>
      <c r="AE2183" s="106">
        <v>0</v>
      </c>
      <c r="AF2183" s="106">
        <v>0</v>
      </c>
      <c r="AG2183" s="106">
        <v>0</v>
      </c>
      <c r="AH2183" s="106"/>
      <c r="AI2183" s="106"/>
      <c r="AJ2183" s="106"/>
      <c r="AK2183" s="106"/>
      <c r="AL2183" s="106"/>
      <c r="AM2183" s="106"/>
      <c r="AN2183" s="114">
        <f t="shared" si="66"/>
        <v>5791304</v>
      </c>
      <c r="AO2183" s="114">
        <f t="shared" si="67"/>
        <v>12958696</v>
      </c>
      <c r="AP2183" s="114"/>
      <c r="AQ2183" s="114"/>
      <c r="AR2183" s="114"/>
      <c r="AS2183" s="114"/>
    </row>
    <row r="2184" spans="1:45" s="190" customFormat="1" ht="15" customHeight="1" x14ac:dyDescent="0.2">
      <c r="A2184" s="104"/>
      <c r="B2184" s="104">
        <f>VLOOKUP(BJB!$F$9:$F$5599,Ctrl!$B$4:$C$399,2,0)</f>
        <v>41</v>
      </c>
      <c r="C2184" s="104">
        <f>VLOOKUP(BJB!$G$9:$G$5599,Ctrl!$E$4:$F$399,2,0)</f>
        <v>0</v>
      </c>
      <c r="D2184" s="219">
        <v>1</v>
      </c>
      <c r="E2184" s="104" t="str">
        <f>VLOOKUP(BJB!$F$9:$F$5599,Ctrl!$B$4:$D$399,3,0)</f>
        <v>IV</v>
      </c>
      <c r="F2184" s="139" t="s">
        <v>10560</v>
      </c>
      <c r="G2184" s="139" t="s">
        <v>7681</v>
      </c>
      <c r="H2184" s="125"/>
      <c r="I2184" s="220" t="e">
        <f>IF(G2183=BJB!#REF!,I2183+1,1)</f>
        <v>#REF!</v>
      </c>
      <c r="J2184" s="912" t="s">
        <v>22234</v>
      </c>
      <c r="K2184" s="121" t="s">
        <v>2359</v>
      </c>
      <c r="L2184" s="104" t="s">
        <v>6477</v>
      </c>
      <c r="M2184" s="104" t="s">
        <v>2360</v>
      </c>
      <c r="N2184" s="120">
        <v>39885</v>
      </c>
      <c r="O2184" s="107">
        <v>11250000</v>
      </c>
      <c r="P2184" s="105" t="s">
        <v>6222</v>
      </c>
      <c r="Q2184" s="120" t="s">
        <v>6222</v>
      </c>
      <c r="R2184" s="890">
        <v>0</v>
      </c>
      <c r="S2184" s="151" t="s">
        <v>7179</v>
      </c>
      <c r="T2184" s="109">
        <v>40613</v>
      </c>
      <c r="U2184" s="106">
        <v>7031126</v>
      </c>
      <c r="V2184" s="109" t="s">
        <v>6222</v>
      </c>
      <c r="W2184" s="141">
        <v>0</v>
      </c>
      <c r="X2184" s="141">
        <v>0</v>
      </c>
      <c r="Y2184" s="141">
        <v>0</v>
      </c>
      <c r="Z2184" s="141">
        <v>0</v>
      </c>
      <c r="AA2184" s="112">
        <v>2700000</v>
      </c>
      <c r="AB2184" s="112"/>
      <c r="AC2184" s="106"/>
      <c r="AD2184" s="141"/>
      <c r="AE2184" s="106">
        <v>0</v>
      </c>
      <c r="AF2184" s="106">
        <v>0</v>
      </c>
      <c r="AG2184" s="106">
        <v>0</v>
      </c>
      <c r="AH2184" s="106"/>
      <c r="AI2184" s="106"/>
      <c r="AJ2184" s="106"/>
      <c r="AK2184" s="106"/>
      <c r="AL2184" s="106"/>
      <c r="AM2184" s="106"/>
      <c r="AN2184" s="114">
        <f t="shared" si="66"/>
        <v>2700000</v>
      </c>
      <c r="AO2184" s="114">
        <f t="shared" si="67"/>
        <v>4331126</v>
      </c>
      <c r="AP2184" s="114"/>
      <c r="AQ2184" s="114"/>
      <c r="AR2184" s="114"/>
      <c r="AS2184" s="114"/>
    </row>
    <row r="2185" spans="1:45" s="190" customFormat="1" ht="15" customHeight="1" x14ac:dyDescent="0.2">
      <c r="A2185" s="104"/>
      <c r="B2185" s="104">
        <f>VLOOKUP(BJB!$F$9:$F$5599,Ctrl!$B$4:$C$399,2,0)</f>
        <v>41</v>
      </c>
      <c r="C2185" s="104">
        <f>VLOOKUP(BJB!$G$9:$G$5599,Ctrl!$E$4:$F$399,2,0)</f>
        <v>0</v>
      </c>
      <c r="D2185" s="219">
        <v>1</v>
      </c>
      <c r="E2185" s="104" t="str">
        <f>VLOOKUP(BJB!$F$9:$F$5599,Ctrl!$B$4:$D$399,3,0)</f>
        <v>IV</v>
      </c>
      <c r="F2185" s="139" t="s">
        <v>10560</v>
      </c>
      <c r="G2185" s="139" t="s">
        <v>7681</v>
      </c>
      <c r="H2185" s="125">
        <v>1080306000398</v>
      </c>
      <c r="I2185" s="220" t="e">
        <f>IF(G2184=BJB!#REF!,I2184+1,1)</f>
        <v>#REF!</v>
      </c>
      <c r="J2185" s="912" t="s">
        <v>22235</v>
      </c>
      <c r="K2185" s="121" t="s">
        <v>2361</v>
      </c>
      <c r="L2185" s="104" t="s">
        <v>6477</v>
      </c>
      <c r="M2185" s="104" t="s">
        <v>2362</v>
      </c>
      <c r="N2185" s="120">
        <v>40653</v>
      </c>
      <c r="O2185" s="107">
        <v>10000000</v>
      </c>
      <c r="P2185" s="105" t="s">
        <v>6222</v>
      </c>
      <c r="Q2185" s="120" t="s">
        <v>6222</v>
      </c>
      <c r="R2185" s="890">
        <v>0</v>
      </c>
      <c r="S2185" s="151" t="s">
        <v>7180</v>
      </c>
      <c r="T2185" s="109">
        <v>40688</v>
      </c>
      <c r="U2185" s="106">
        <v>6750000</v>
      </c>
      <c r="V2185" s="109" t="s">
        <v>6222</v>
      </c>
      <c r="W2185" s="141">
        <v>0</v>
      </c>
      <c r="X2185" s="141">
        <v>0</v>
      </c>
      <c r="Y2185" s="141">
        <v>0</v>
      </c>
      <c r="Z2185" s="141">
        <v>0</v>
      </c>
      <c r="AA2185" s="112">
        <v>4780892</v>
      </c>
      <c r="AB2185" s="112"/>
      <c r="AC2185" s="132"/>
      <c r="AD2185" s="141"/>
      <c r="AE2185" s="106">
        <v>0</v>
      </c>
      <c r="AF2185" s="106">
        <v>0</v>
      </c>
      <c r="AG2185" s="106">
        <v>0</v>
      </c>
      <c r="AH2185" s="106"/>
      <c r="AI2185" s="106"/>
      <c r="AJ2185" s="106"/>
      <c r="AK2185" s="106"/>
      <c r="AL2185" s="106"/>
      <c r="AM2185" s="106"/>
      <c r="AN2185" s="114">
        <f t="shared" ref="AN2185:AN2248" si="68">SUM(AA2185:AM2185)</f>
        <v>4780892</v>
      </c>
      <c r="AO2185" s="114">
        <f t="shared" ref="AO2185:AO2248" si="69">IF((U2185-AN2185)&lt;0,ABS(0),(U2185-AN2185))</f>
        <v>1969108</v>
      </c>
      <c r="AP2185" s="114"/>
      <c r="AQ2185" s="114"/>
      <c r="AR2185" s="114"/>
      <c r="AS2185" s="114"/>
    </row>
    <row r="2186" spans="1:45" s="190" customFormat="1" ht="15" customHeight="1" x14ac:dyDescent="0.2">
      <c r="A2186" s="104"/>
      <c r="B2186" s="104">
        <f>VLOOKUP(BJB!$F$9:$F$5599,Ctrl!$B$4:$C$399,2,0)</f>
        <v>41</v>
      </c>
      <c r="C2186" s="104">
        <f>VLOOKUP(BJB!$G$9:$G$5599,Ctrl!$E$4:$F$399,2,0)</f>
        <v>0</v>
      </c>
      <c r="D2186" s="219">
        <v>1</v>
      </c>
      <c r="E2186" s="104" t="str">
        <f>VLOOKUP(BJB!$F$9:$F$5599,Ctrl!$B$4:$D$399,3,0)</f>
        <v>IV</v>
      </c>
      <c r="F2186" s="139" t="s">
        <v>10560</v>
      </c>
      <c r="G2186" s="139" t="s">
        <v>7681</v>
      </c>
      <c r="H2186" s="125"/>
      <c r="I2186" s="220" t="e">
        <f>IF(G2185=BJB!#REF!,I2185+1,1)</f>
        <v>#REF!</v>
      </c>
      <c r="J2186" s="912" t="s">
        <v>22236</v>
      </c>
      <c r="K2186" s="121" t="s">
        <v>2363</v>
      </c>
      <c r="L2186" s="104" t="s">
        <v>6477</v>
      </c>
      <c r="M2186" s="104" t="s">
        <v>2364</v>
      </c>
      <c r="N2186" s="120">
        <v>39974</v>
      </c>
      <c r="O2186" s="107">
        <v>25000000</v>
      </c>
      <c r="P2186" s="105" t="s">
        <v>6222</v>
      </c>
      <c r="Q2186" s="120" t="s">
        <v>6222</v>
      </c>
      <c r="R2186" s="890">
        <v>0</v>
      </c>
      <c r="S2186" s="151" t="s">
        <v>7180</v>
      </c>
      <c r="T2186" s="109">
        <v>40688</v>
      </c>
      <c r="U2186" s="106">
        <v>3648415</v>
      </c>
      <c r="V2186" s="109" t="s">
        <v>6222</v>
      </c>
      <c r="W2186" s="141">
        <v>0</v>
      </c>
      <c r="X2186" s="141">
        <v>0</v>
      </c>
      <c r="Y2186" s="141">
        <v>0</v>
      </c>
      <c r="Z2186" s="141">
        <v>0</v>
      </c>
      <c r="AA2186" s="112">
        <v>0</v>
      </c>
      <c r="AB2186" s="112"/>
      <c r="AC2186" s="106"/>
      <c r="AD2186" s="141"/>
      <c r="AE2186" s="106">
        <v>0</v>
      </c>
      <c r="AF2186" s="106">
        <v>0</v>
      </c>
      <c r="AG2186" s="106">
        <v>0</v>
      </c>
      <c r="AH2186" s="106"/>
      <c r="AI2186" s="106"/>
      <c r="AJ2186" s="106"/>
      <c r="AK2186" s="106"/>
      <c r="AL2186" s="106"/>
      <c r="AM2186" s="106"/>
      <c r="AN2186" s="114">
        <f t="shared" si="68"/>
        <v>0</v>
      </c>
      <c r="AO2186" s="114">
        <f t="shared" si="69"/>
        <v>3648415</v>
      </c>
      <c r="AP2186" s="114"/>
      <c r="AQ2186" s="114"/>
      <c r="AR2186" s="114"/>
      <c r="AS2186" s="114"/>
    </row>
    <row r="2187" spans="1:45" s="190" customFormat="1" ht="15" customHeight="1" x14ac:dyDescent="0.2">
      <c r="A2187" s="104"/>
      <c r="B2187" s="104">
        <f>VLOOKUP(BJB!$F$9:$F$5599,Ctrl!$B$4:$C$399,2,0)</f>
        <v>41</v>
      </c>
      <c r="C2187" s="104">
        <f>VLOOKUP(BJB!$G$9:$G$5599,Ctrl!$E$4:$F$399,2,0)</f>
        <v>0</v>
      </c>
      <c r="D2187" s="219">
        <v>1</v>
      </c>
      <c r="E2187" s="104" t="str">
        <f>VLOOKUP(BJB!$F$9:$F$5599,Ctrl!$B$4:$D$399,3,0)</f>
        <v>IV</v>
      </c>
      <c r="F2187" s="139" t="s">
        <v>10560</v>
      </c>
      <c r="G2187" s="139" t="s">
        <v>7681</v>
      </c>
      <c r="H2187" s="125"/>
      <c r="I2187" s="220" t="e">
        <f>IF(G2186=BJB!#REF!,I2186+1,1)</f>
        <v>#REF!</v>
      </c>
      <c r="J2187" s="912" t="s">
        <v>22237</v>
      </c>
      <c r="K2187" s="121" t="s">
        <v>2365</v>
      </c>
      <c r="L2187" s="104" t="s">
        <v>6477</v>
      </c>
      <c r="M2187" s="104" t="s">
        <v>2366</v>
      </c>
      <c r="N2187" s="120">
        <v>40015</v>
      </c>
      <c r="O2187" s="107">
        <v>10000000</v>
      </c>
      <c r="P2187" s="105" t="s">
        <v>6222</v>
      </c>
      <c r="Q2187" s="120" t="s">
        <v>6222</v>
      </c>
      <c r="R2187" s="890">
        <v>0</v>
      </c>
      <c r="S2187" s="151" t="s">
        <v>7180</v>
      </c>
      <c r="T2187" s="109">
        <v>40688</v>
      </c>
      <c r="U2187" s="106">
        <v>5250000</v>
      </c>
      <c r="V2187" s="109" t="s">
        <v>6222</v>
      </c>
      <c r="W2187" s="141">
        <v>0</v>
      </c>
      <c r="X2187" s="141">
        <v>0</v>
      </c>
      <c r="Y2187" s="141">
        <v>0</v>
      </c>
      <c r="Z2187" s="141">
        <v>0</v>
      </c>
      <c r="AA2187" s="112">
        <v>6112406</v>
      </c>
      <c r="AB2187" s="112"/>
      <c r="AC2187" s="106"/>
      <c r="AD2187" s="141"/>
      <c r="AE2187" s="106">
        <v>0</v>
      </c>
      <c r="AF2187" s="106">
        <v>0</v>
      </c>
      <c r="AG2187" s="106">
        <v>0</v>
      </c>
      <c r="AH2187" s="106"/>
      <c r="AI2187" s="106"/>
      <c r="AJ2187" s="106"/>
      <c r="AK2187" s="106"/>
      <c r="AL2187" s="106"/>
      <c r="AM2187" s="106"/>
      <c r="AN2187" s="114">
        <f t="shared" si="68"/>
        <v>6112406</v>
      </c>
      <c r="AO2187" s="114">
        <f t="shared" si="69"/>
        <v>0</v>
      </c>
      <c r="AP2187" s="114"/>
      <c r="AQ2187" s="114"/>
      <c r="AR2187" s="114"/>
      <c r="AS2187" s="114"/>
    </row>
    <row r="2188" spans="1:45" s="190" customFormat="1" ht="15" customHeight="1" x14ac:dyDescent="0.2">
      <c r="A2188" s="104"/>
      <c r="B2188" s="104">
        <f>VLOOKUP(BJB!$F$9:$F$5599,Ctrl!$B$4:$C$399,2,0)</f>
        <v>41</v>
      </c>
      <c r="C2188" s="104">
        <f>VLOOKUP(BJB!$G$9:$G$5599,Ctrl!$E$4:$F$399,2,0)</f>
        <v>0</v>
      </c>
      <c r="D2188" s="219">
        <v>1</v>
      </c>
      <c r="E2188" s="104" t="str">
        <f>VLOOKUP(BJB!$F$9:$F$5599,Ctrl!$B$4:$D$399,3,0)</f>
        <v>IV</v>
      </c>
      <c r="F2188" s="139" t="s">
        <v>10560</v>
      </c>
      <c r="G2188" s="139" t="s">
        <v>7681</v>
      </c>
      <c r="H2188" s="125">
        <v>1120120000764</v>
      </c>
      <c r="I2188" s="220" t="e">
        <f>IF(G2187=BJB!#REF!,I2187+1,1)</f>
        <v>#REF!</v>
      </c>
      <c r="J2188" s="912" t="s">
        <v>22238</v>
      </c>
      <c r="K2188" s="121" t="s">
        <v>2367</v>
      </c>
      <c r="L2188" s="104" t="s">
        <v>6477</v>
      </c>
      <c r="M2188" s="104" t="s">
        <v>2364</v>
      </c>
      <c r="N2188" s="120">
        <v>40004</v>
      </c>
      <c r="O2188" s="107">
        <v>14000000</v>
      </c>
      <c r="P2188" s="105" t="s">
        <v>6222</v>
      </c>
      <c r="Q2188" s="120" t="s">
        <v>6222</v>
      </c>
      <c r="R2188" s="890">
        <v>0</v>
      </c>
      <c r="S2188" s="151" t="s">
        <v>7181</v>
      </c>
      <c r="T2188" s="109">
        <v>40753</v>
      </c>
      <c r="U2188" s="106">
        <v>5157888</v>
      </c>
      <c r="V2188" s="109" t="s">
        <v>6222</v>
      </c>
      <c r="W2188" s="141">
        <v>0</v>
      </c>
      <c r="X2188" s="141">
        <v>0</v>
      </c>
      <c r="Y2188" s="141">
        <v>0</v>
      </c>
      <c r="Z2188" s="141">
        <v>0</v>
      </c>
      <c r="AA2188" s="112">
        <v>5642932</v>
      </c>
      <c r="AB2188" s="112"/>
      <c r="AC2188" s="132"/>
      <c r="AD2188" s="141"/>
      <c r="AE2188" s="106">
        <v>0</v>
      </c>
      <c r="AF2188" s="106">
        <v>0</v>
      </c>
      <c r="AG2188" s="106">
        <v>0</v>
      </c>
      <c r="AH2188" s="106"/>
      <c r="AI2188" s="106"/>
      <c r="AJ2188" s="106"/>
      <c r="AK2188" s="106"/>
      <c r="AL2188" s="106"/>
      <c r="AM2188" s="106"/>
      <c r="AN2188" s="114">
        <f t="shared" si="68"/>
        <v>5642932</v>
      </c>
      <c r="AO2188" s="114">
        <f t="shared" si="69"/>
        <v>0</v>
      </c>
      <c r="AP2188" s="114"/>
      <c r="AQ2188" s="114"/>
      <c r="AR2188" s="114"/>
      <c r="AS2188" s="114"/>
    </row>
    <row r="2189" spans="1:45" s="190" customFormat="1" ht="15" customHeight="1" x14ac:dyDescent="0.2">
      <c r="A2189" s="104"/>
      <c r="B2189" s="104">
        <f>VLOOKUP(BJB!$F$9:$F$5599,Ctrl!$B$4:$C$399,2,0)</f>
        <v>41</v>
      </c>
      <c r="C2189" s="104">
        <f>VLOOKUP(BJB!$G$9:$G$5599,Ctrl!$E$4:$F$399,2,0)</f>
        <v>0</v>
      </c>
      <c r="D2189" s="219">
        <v>1</v>
      </c>
      <c r="E2189" s="104" t="str">
        <f>VLOOKUP(BJB!$F$9:$F$5599,Ctrl!$B$4:$D$399,3,0)</f>
        <v>IV</v>
      </c>
      <c r="F2189" s="139" t="s">
        <v>10560</v>
      </c>
      <c r="G2189" s="139" t="s">
        <v>7681</v>
      </c>
      <c r="H2189" s="125"/>
      <c r="I2189" s="220" t="e">
        <f>IF(G2188=BJB!#REF!,I2188+1,1)</f>
        <v>#REF!</v>
      </c>
      <c r="J2189" s="912" t="s">
        <v>22239</v>
      </c>
      <c r="K2189" s="121" t="s">
        <v>2368</v>
      </c>
      <c r="L2189" s="104" t="s">
        <v>6477</v>
      </c>
      <c r="M2189" s="104" t="s">
        <v>2364</v>
      </c>
      <c r="N2189" s="120">
        <v>40004</v>
      </c>
      <c r="O2189" s="107">
        <v>12000000</v>
      </c>
      <c r="P2189" s="105" t="s">
        <v>6222</v>
      </c>
      <c r="Q2189" s="120" t="s">
        <v>6222</v>
      </c>
      <c r="R2189" s="890">
        <v>0</v>
      </c>
      <c r="S2189" s="151" t="s">
        <v>7181</v>
      </c>
      <c r="T2189" s="109">
        <v>40753</v>
      </c>
      <c r="U2189" s="106">
        <v>7731138</v>
      </c>
      <c r="V2189" s="109" t="s">
        <v>6222</v>
      </c>
      <c r="W2189" s="141">
        <v>0</v>
      </c>
      <c r="X2189" s="141">
        <v>0</v>
      </c>
      <c r="Y2189" s="141">
        <v>0</v>
      </c>
      <c r="Z2189" s="141">
        <v>0</v>
      </c>
      <c r="AA2189" s="112">
        <v>3280000</v>
      </c>
      <c r="AB2189" s="112"/>
      <c r="AC2189" s="106"/>
      <c r="AD2189" s="141"/>
      <c r="AE2189" s="106">
        <v>0</v>
      </c>
      <c r="AF2189" s="106">
        <v>0</v>
      </c>
      <c r="AG2189" s="106">
        <v>0</v>
      </c>
      <c r="AH2189" s="106"/>
      <c r="AI2189" s="106"/>
      <c r="AJ2189" s="106"/>
      <c r="AK2189" s="106"/>
      <c r="AL2189" s="106"/>
      <c r="AM2189" s="106"/>
      <c r="AN2189" s="114">
        <f t="shared" si="68"/>
        <v>3280000</v>
      </c>
      <c r="AO2189" s="114">
        <f t="shared" si="69"/>
        <v>4451138</v>
      </c>
      <c r="AP2189" s="114"/>
      <c r="AQ2189" s="114"/>
      <c r="AR2189" s="114"/>
      <c r="AS2189" s="114"/>
    </row>
    <row r="2190" spans="1:45" s="190" customFormat="1" ht="15" customHeight="1" x14ac:dyDescent="0.2">
      <c r="A2190" s="104"/>
      <c r="B2190" s="104">
        <f>VLOOKUP(BJB!$F$9:$F$5599,Ctrl!$B$4:$C$399,2,0)</f>
        <v>41</v>
      </c>
      <c r="C2190" s="104">
        <f>VLOOKUP(BJB!$G$9:$G$5599,Ctrl!$E$4:$F$399,2,0)</f>
        <v>0</v>
      </c>
      <c r="D2190" s="219">
        <v>1</v>
      </c>
      <c r="E2190" s="104" t="str">
        <f>VLOOKUP(BJB!$F$9:$F$5599,Ctrl!$B$4:$D$399,3,0)</f>
        <v>IV</v>
      </c>
      <c r="F2190" s="139" t="s">
        <v>10560</v>
      </c>
      <c r="G2190" s="139" t="s">
        <v>7681</v>
      </c>
      <c r="H2190" s="125"/>
      <c r="I2190" s="220" t="e">
        <f>IF(G2189=BJB!#REF!,I2189+1,1)</f>
        <v>#REF!</v>
      </c>
      <c r="J2190" s="912" t="s">
        <v>22240</v>
      </c>
      <c r="K2190" s="121" t="s">
        <v>2369</v>
      </c>
      <c r="L2190" s="104" t="s">
        <v>6477</v>
      </c>
      <c r="M2190" s="104" t="s">
        <v>2370</v>
      </c>
      <c r="N2190" s="120">
        <v>40024</v>
      </c>
      <c r="O2190" s="107">
        <v>10000000</v>
      </c>
      <c r="P2190" s="105" t="s">
        <v>6222</v>
      </c>
      <c r="Q2190" s="120" t="s">
        <v>6222</v>
      </c>
      <c r="R2190" s="890">
        <v>0</v>
      </c>
      <c r="S2190" s="151" t="s">
        <v>7182</v>
      </c>
      <c r="T2190" s="109">
        <v>40815</v>
      </c>
      <c r="U2190" s="106">
        <v>1125000</v>
      </c>
      <c r="V2190" s="109" t="s">
        <v>6222</v>
      </c>
      <c r="W2190" s="141">
        <v>0</v>
      </c>
      <c r="X2190" s="141">
        <v>0</v>
      </c>
      <c r="Y2190" s="141">
        <v>0</v>
      </c>
      <c r="Z2190" s="141">
        <v>0</v>
      </c>
      <c r="AA2190" s="112">
        <v>1125000</v>
      </c>
      <c r="AB2190" s="112"/>
      <c r="AC2190" s="106"/>
      <c r="AD2190" s="141"/>
      <c r="AE2190" s="106">
        <v>0</v>
      </c>
      <c r="AF2190" s="106">
        <v>0</v>
      </c>
      <c r="AG2190" s="106">
        <v>0</v>
      </c>
      <c r="AH2190" s="106"/>
      <c r="AI2190" s="106"/>
      <c r="AJ2190" s="106"/>
      <c r="AK2190" s="106"/>
      <c r="AL2190" s="106"/>
      <c r="AM2190" s="106"/>
      <c r="AN2190" s="114">
        <f t="shared" si="68"/>
        <v>1125000</v>
      </c>
      <c r="AO2190" s="114">
        <f t="shared" si="69"/>
        <v>0</v>
      </c>
      <c r="AP2190" s="114"/>
      <c r="AQ2190" s="114"/>
      <c r="AR2190" s="114"/>
      <c r="AS2190" s="114"/>
    </row>
    <row r="2191" spans="1:45" s="190" customFormat="1" ht="15" customHeight="1" x14ac:dyDescent="0.2">
      <c r="A2191" s="104"/>
      <c r="B2191" s="104">
        <f>VLOOKUP(BJB!$F$9:$F$5599,Ctrl!$B$4:$C$399,2,0)</f>
        <v>41</v>
      </c>
      <c r="C2191" s="104">
        <f>VLOOKUP(BJB!$G$9:$G$5599,Ctrl!$E$4:$F$399,2,0)</f>
        <v>0</v>
      </c>
      <c r="D2191" s="219">
        <v>1</v>
      </c>
      <c r="E2191" s="104" t="str">
        <f>VLOOKUP(BJB!$F$9:$F$5599,Ctrl!$B$4:$D$399,3,0)</f>
        <v>IV</v>
      </c>
      <c r="F2191" s="139" t="s">
        <v>10560</v>
      </c>
      <c r="G2191" s="139" t="s">
        <v>7681</v>
      </c>
      <c r="H2191" s="125">
        <v>1091222000233</v>
      </c>
      <c r="I2191" s="220" t="e">
        <f>IF(G2190=BJB!#REF!,I2190+1,1)</f>
        <v>#REF!</v>
      </c>
      <c r="J2191" s="912" t="s">
        <v>22241</v>
      </c>
      <c r="K2191" s="121" t="s">
        <v>6160</v>
      </c>
      <c r="L2191" s="104" t="s">
        <v>6477</v>
      </c>
      <c r="M2191" s="104" t="s">
        <v>2371</v>
      </c>
      <c r="N2191" s="120">
        <v>40185</v>
      </c>
      <c r="O2191" s="107">
        <v>45000000</v>
      </c>
      <c r="P2191" s="105" t="s">
        <v>6222</v>
      </c>
      <c r="Q2191" s="120" t="s">
        <v>6222</v>
      </c>
      <c r="R2191" s="890">
        <v>0</v>
      </c>
      <c r="S2191" s="151" t="s">
        <v>7182</v>
      </c>
      <c r="T2191" s="109">
        <v>40815</v>
      </c>
      <c r="U2191" s="106">
        <v>33750000</v>
      </c>
      <c r="V2191" s="109" t="s">
        <v>6222</v>
      </c>
      <c r="W2191" s="141">
        <v>0</v>
      </c>
      <c r="X2191" s="141">
        <v>0</v>
      </c>
      <c r="Y2191" s="141">
        <v>0</v>
      </c>
      <c r="Z2191" s="141">
        <v>0</v>
      </c>
      <c r="AA2191" s="112">
        <v>30567563</v>
      </c>
      <c r="AB2191" s="112"/>
      <c r="AC2191" s="132"/>
      <c r="AD2191" s="141"/>
      <c r="AE2191" s="106">
        <v>0</v>
      </c>
      <c r="AF2191" s="106">
        <v>0</v>
      </c>
      <c r="AG2191" s="106">
        <v>0</v>
      </c>
      <c r="AH2191" s="106"/>
      <c r="AI2191" s="106"/>
      <c r="AJ2191" s="106"/>
      <c r="AK2191" s="106"/>
      <c r="AL2191" s="106"/>
      <c r="AM2191" s="106"/>
      <c r="AN2191" s="114">
        <f t="shared" si="68"/>
        <v>30567563</v>
      </c>
      <c r="AO2191" s="114">
        <f t="shared" si="69"/>
        <v>3182437</v>
      </c>
      <c r="AP2191" s="114"/>
      <c r="AQ2191" s="114"/>
      <c r="AR2191" s="114"/>
      <c r="AS2191" s="114"/>
    </row>
    <row r="2192" spans="1:45" s="190" customFormat="1" ht="15" customHeight="1" x14ac:dyDescent="0.2">
      <c r="A2192" s="104"/>
      <c r="B2192" s="104">
        <f>VLOOKUP(BJB!$F$9:$F$5599,Ctrl!$B$4:$C$399,2,0)</f>
        <v>41</v>
      </c>
      <c r="C2192" s="104">
        <f>VLOOKUP(BJB!$G$9:$G$5599,Ctrl!$E$4:$F$399,2,0)</f>
        <v>0</v>
      </c>
      <c r="D2192" s="219">
        <v>1</v>
      </c>
      <c r="E2192" s="104" t="str">
        <f>VLOOKUP(BJB!$F$9:$F$5599,Ctrl!$B$4:$D$399,3,0)</f>
        <v>IV</v>
      </c>
      <c r="F2192" s="139" t="s">
        <v>10560</v>
      </c>
      <c r="G2192" s="139" t="s">
        <v>7681</v>
      </c>
      <c r="H2192" s="125"/>
      <c r="I2192" s="220" t="e">
        <f>IF(G2191=BJB!#REF!,I2191+1,1)</f>
        <v>#REF!</v>
      </c>
      <c r="J2192" s="912" t="s">
        <v>22242</v>
      </c>
      <c r="K2192" s="121" t="s">
        <v>2372</v>
      </c>
      <c r="L2192" s="104" t="s">
        <v>6477</v>
      </c>
      <c r="M2192" s="104" t="s">
        <v>2373</v>
      </c>
      <c r="N2192" s="120">
        <v>40372</v>
      </c>
      <c r="O2192" s="107">
        <v>62000000</v>
      </c>
      <c r="P2192" s="105" t="s">
        <v>6222</v>
      </c>
      <c r="Q2192" s="120" t="s">
        <v>6222</v>
      </c>
      <c r="R2192" s="890">
        <v>0</v>
      </c>
      <c r="S2192" s="151" t="s">
        <v>7182</v>
      </c>
      <c r="T2192" s="109">
        <v>40815</v>
      </c>
      <c r="U2192" s="106">
        <v>43613897</v>
      </c>
      <c r="V2192" s="109" t="s">
        <v>6222</v>
      </c>
      <c r="W2192" s="141">
        <v>0</v>
      </c>
      <c r="X2192" s="141">
        <v>0</v>
      </c>
      <c r="Y2192" s="141">
        <v>0</v>
      </c>
      <c r="Z2192" s="141">
        <v>0</v>
      </c>
      <c r="AA2192" s="112">
        <v>39060688</v>
      </c>
      <c r="AB2192" s="112"/>
      <c r="AC2192" s="106"/>
      <c r="AD2192" s="141"/>
      <c r="AE2192" s="106">
        <v>0</v>
      </c>
      <c r="AF2192" s="106">
        <v>0</v>
      </c>
      <c r="AG2192" s="106">
        <v>0</v>
      </c>
      <c r="AH2192" s="106"/>
      <c r="AI2192" s="106"/>
      <c r="AJ2192" s="106"/>
      <c r="AK2192" s="106"/>
      <c r="AL2192" s="106"/>
      <c r="AM2192" s="106"/>
      <c r="AN2192" s="114">
        <f t="shared" si="68"/>
        <v>39060688</v>
      </c>
      <c r="AO2192" s="114">
        <f t="shared" si="69"/>
        <v>4553209</v>
      </c>
      <c r="AP2192" s="114"/>
      <c r="AQ2192" s="114"/>
      <c r="AR2192" s="114"/>
      <c r="AS2192" s="114"/>
    </row>
    <row r="2193" spans="1:45" s="190" customFormat="1" ht="15" customHeight="1" x14ac:dyDescent="0.2">
      <c r="A2193" s="104"/>
      <c r="B2193" s="104">
        <f>VLOOKUP(BJB!$F$9:$F$5599,Ctrl!$B$4:$C$399,2,0)</f>
        <v>41</v>
      </c>
      <c r="C2193" s="104">
        <f>VLOOKUP(BJB!$G$9:$G$5599,Ctrl!$E$4:$F$399,2,0)</f>
        <v>0</v>
      </c>
      <c r="D2193" s="219">
        <v>1</v>
      </c>
      <c r="E2193" s="104" t="str">
        <f>VLOOKUP(BJB!$F$9:$F$5599,Ctrl!$B$4:$D$399,3,0)</f>
        <v>IV</v>
      </c>
      <c r="F2193" s="139" t="s">
        <v>10560</v>
      </c>
      <c r="G2193" s="139" t="s">
        <v>7681</v>
      </c>
      <c r="H2193" s="125" t="s">
        <v>8515</v>
      </c>
      <c r="I2193" s="220" t="e">
        <f>IF(G2192=BJB!#REF!,I2192+1,1)</f>
        <v>#REF!</v>
      </c>
      <c r="J2193" s="891" t="s">
        <v>18367</v>
      </c>
      <c r="K2193" s="121" t="s">
        <v>2375</v>
      </c>
      <c r="L2193" s="104" t="s">
        <v>6477</v>
      </c>
      <c r="M2193" s="104" t="s">
        <v>2376</v>
      </c>
      <c r="N2193" s="120">
        <v>40372</v>
      </c>
      <c r="O2193" s="107">
        <v>46000000</v>
      </c>
      <c r="P2193" s="105" t="s">
        <v>6222</v>
      </c>
      <c r="Q2193" s="120" t="s">
        <v>6222</v>
      </c>
      <c r="R2193" s="890">
        <v>0</v>
      </c>
      <c r="S2193" s="151" t="s">
        <v>7182</v>
      </c>
      <c r="T2193" s="109">
        <v>40815</v>
      </c>
      <c r="U2193" s="106">
        <v>34500000</v>
      </c>
      <c r="V2193" s="109" t="s">
        <v>6222</v>
      </c>
      <c r="W2193" s="141">
        <v>0</v>
      </c>
      <c r="X2193" s="141">
        <v>0</v>
      </c>
      <c r="Y2193" s="141">
        <v>0</v>
      </c>
      <c r="Z2193" s="141">
        <v>0</v>
      </c>
      <c r="AA2193" s="112">
        <v>6446835</v>
      </c>
      <c r="AB2193" s="112"/>
      <c r="AC2193" s="132">
        <v>300000</v>
      </c>
      <c r="AD2193" s="141"/>
      <c r="AE2193" s="106">
        <v>0</v>
      </c>
      <c r="AF2193" s="106">
        <v>0</v>
      </c>
      <c r="AG2193" s="106">
        <v>0</v>
      </c>
      <c r="AH2193" s="106"/>
      <c r="AI2193" s="106"/>
      <c r="AJ2193" s="106"/>
      <c r="AK2193" s="106"/>
      <c r="AL2193" s="106"/>
      <c r="AM2193" s="106"/>
      <c r="AN2193" s="114">
        <f t="shared" si="68"/>
        <v>6746835</v>
      </c>
      <c r="AO2193" s="114">
        <f t="shared" si="69"/>
        <v>27753165</v>
      </c>
      <c r="AP2193" s="114"/>
      <c r="AQ2193" s="114"/>
      <c r="AR2193" s="114"/>
      <c r="AS2193" s="114"/>
    </row>
    <row r="2194" spans="1:45" s="190" customFormat="1" ht="15" customHeight="1" x14ac:dyDescent="0.2">
      <c r="A2194" s="104"/>
      <c r="B2194" s="104">
        <f>VLOOKUP(BJB!$F$9:$F$5599,Ctrl!$B$4:$C$399,2,0)</f>
        <v>41</v>
      </c>
      <c r="C2194" s="104">
        <f>VLOOKUP(BJB!$G$9:$G$5599,Ctrl!$E$4:$F$399,2,0)</f>
        <v>0</v>
      </c>
      <c r="D2194" s="219">
        <v>1</v>
      </c>
      <c r="E2194" s="104" t="str">
        <f>VLOOKUP(BJB!$F$9:$F$5599,Ctrl!$B$4:$D$399,3,0)</f>
        <v>IV</v>
      </c>
      <c r="F2194" s="139" t="s">
        <v>10560</v>
      </c>
      <c r="G2194" s="139" t="s">
        <v>7681</v>
      </c>
      <c r="H2194" s="125"/>
      <c r="I2194" s="220" t="e">
        <f>IF(G2193=BJB!#REF!,I2193+1,1)</f>
        <v>#REF!</v>
      </c>
      <c r="J2194" s="912" t="s">
        <v>22243</v>
      </c>
      <c r="K2194" s="121" t="s">
        <v>2377</v>
      </c>
      <c r="L2194" s="104" t="s">
        <v>6477</v>
      </c>
      <c r="M2194" s="104" t="s">
        <v>2378</v>
      </c>
      <c r="N2194" s="120">
        <v>40413</v>
      </c>
      <c r="O2194" s="107">
        <v>29000000</v>
      </c>
      <c r="P2194" s="105" t="s">
        <v>6222</v>
      </c>
      <c r="Q2194" s="120" t="s">
        <v>6222</v>
      </c>
      <c r="R2194" s="890">
        <v>0</v>
      </c>
      <c r="S2194" s="151" t="s">
        <v>7182</v>
      </c>
      <c r="T2194" s="109">
        <v>40815</v>
      </c>
      <c r="U2194" s="106">
        <v>21750000</v>
      </c>
      <c r="V2194" s="109" t="s">
        <v>6222</v>
      </c>
      <c r="W2194" s="141">
        <v>0</v>
      </c>
      <c r="X2194" s="141">
        <v>0</v>
      </c>
      <c r="Y2194" s="141">
        <v>0</v>
      </c>
      <c r="Z2194" s="141">
        <v>0</v>
      </c>
      <c r="AA2194" s="112">
        <v>2250000</v>
      </c>
      <c r="AB2194" s="112"/>
      <c r="AC2194" s="106"/>
      <c r="AD2194" s="141"/>
      <c r="AE2194" s="106">
        <v>0</v>
      </c>
      <c r="AF2194" s="106">
        <v>0</v>
      </c>
      <c r="AG2194" s="106">
        <v>0</v>
      </c>
      <c r="AH2194" s="106"/>
      <c r="AI2194" s="106"/>
      <c r="AJ2194" s="106"/>
      <c r="AK2194" s="106"/>
      <c r="AL2194" s="106"/>
      <c r="AM2194" s="106"/>
      <c r="AN2194" s="114">
        <f t="shared" si="68"/>
        <v>2250000</v>
      </c>
      <c r="AO2194" s="114">
        <f t="shared" si="69"/>
        <v>19500000</v>
      </c>
      <c r="AP2194" s="114"/>
      <c r="AQ2194" s="114"/>
      <c r="AR2194" s="114"/>
      <c r="AS2194" s="114"/>
    </row>
    <row r="2195" spans="1:45" s="190" customFormat="1" ht="15" customHeight="1" x14ac:dyDescent="0.2">
      <c r="A2195" s="104"/>
      <c r="B2195" s="104">
        <f>VLOOKUP(BJB!$F$9:$F$5599,Ctrl!$B$4:$C$399,2,0)</f>
        <v>41</v>
      </c>
      <c r="C2195" s="104">
        <f>VLOOKUP(BJB!$G$9:$G$5599,Ctrl!$E$4:$F$399,2,0)</f>
        <v>0</v>
      </c>
      <c r="D2195" s="219">
        <v>1</v>
      </c>
      <c r="E2195" s="104" t="str">
        <f>VLOOKUP(BJB!$F$9:$F$5599,Ctrl!$B$4:$D$399,3,0)</f>
        <v>IV</v>
      </c>
      <c r="F2195" s="139" t="s">
        <v>10560</v>
      </c>
      <c r="G2195" s="139" t="s">
        <v>7681</v>
      </c>
      <c r="H2195" s="886" t="s">
        <v>14757</v>
      </c>
      <c r="I2195" s="220" t="e">
        <f>IF(G2194=BJB!#REF!,I2194+1,1)</f>
        <v>#REF!</v>
      </c>
      <c r="J2195" s="891" t="s">
        <v>18368</v>
      </c>
      <c r="K2195" s="121" t="s">
        <v>2379</v>
      </c>
      <c r="L2195" s="104" t="s">
        <v>6477</v>
      </c>
      <c r="M2195" s="104" t="s">
        <v>2376</v>
      </c>
      <c r="N2195" s="120">
        <v>40372</v>
      </c>
      <c r="O2195" s="107">
        <v>49000000</v>
      </c>
      <c r="P2195" s="105" t="s">
        <v>6222</v>
      </c>
      <c r="Q2195" s="120" t="s">
        <v>6222</v>
      </c>
      <c r="R2195" s="890">
        <v>0</v>
      </c>
      <c r="S2195" s="151" t="s">
        <v>7182</v>
      </c>
      <c r="T2195" s="109">
        <v>40815</v>
      </c>
      <c r="U2195" s="106">
        <v>36750000</v>
      </c>
      <c r="V2195" s="109" t="s">
        <v>6222</v>
      </c>
      <c r="W2195" s="141">
        <v>0</v>
      </c>
      <c r="X2195" s="141">
        <v>0</v>
      </c>
      <c r="Y2195" s="141">
        <v>0</v>
      </c>
      <c r="Z2195" s="141">
        <v>0</v>
      </c>
      <c r="AA2195" s="112">
        <v>1267508</v>
      </c>
      <c r="AB2195" s="112">
        <v>1172872</v>
      </c>
      <c r="AC2195" s="132">
        <v>781915</v>
      </c>
      <c r="AD2195" s="141">
        <v>1563830</v>
      </c>
      <c r="AE2195" s="106">
        <v>0</v>
      </c>
      <c r="AF2195" s="106">
        <v>3909574</v>
      </c>
      <c r="AG2195" s="106">
        <v>1563830</v>
      </c>
      <c r="AH2195" s="106"/>
      <c r="AI2195" s="106"/>
      <c r="AJ2195" s="106"/>
      <c r="AK2195" s="106"/>
      <c r="AL2195" s="106"/>
      <c r="AM2195" s="106"/>
      <c r="AN2195" s="114">
        <f t="shared" si="68"/>
        <v>10259529</v>
      </c>
      <c r="AO2195" s="114">
        <f t="shared" si="69"/>
        <v>26490471</v>
      </c>
      <c r="AP2195" s="114"/>
      <c r="AQ2195" s="114"/>
      <c r="AR2195" s="114"/>
      <c r="AS2195" s="114"/>
    </row>
    <row r="2196" spans="1:45" s="190" customFormat="1" ht="15" customHeight="1" x14ac:dyDescent="0.2">
      <c r="A2196" s="104"/>
      <c r="B2196" s="104">
        <f>VLOOKUP(BJB!$F$9:$F$5599,Ctrl!$B$4:$C$399,2,0)</f>
        <v>41</v>
      </c>
      <c r="C2196" s="104">
        <f>VLOOKUP(BJB!$G$9:$G$5599,Ctrl!$E$4:$F$399,2,0)</f>
        <v>0</v>
      </c>
      <c r="D2196" s="219">
        <v>1</v>
      </c>
      <c r="E2196" s="104" t="str">
        <f>VLOOKUP(BJB!$F$9:$F$5599,Ctrl!$B$4:$D$399,3,0)</f>
        <v>IV</v>
      </c>
      <c r="F2196" s="139" t="s">
        <v>10560</v>
      </c>
      <c r="G2196" s="139" t="s">
        <v>7681</v>
      </c>
      <c r="H2196" s="125">
        <v>1080519001050</v>
      </c>
      <c r="I2196" s="220" t="e">
        <f>IF(G2195=BJB!#REF!,I2195+1,1)</f>
        <v>#REF!</v>
      </c>
      <c r="J2196" s="912" t="s">
        <v>22244</v>
      </c>
      <c r="K2196" s="121" t="s">
        <v>2380</v>
      </c>
      <c r="L2196" s="104" t="s">
        <v>6477</v>
      </c>
      <c r="M2196" s="104" t="s">
        <v>2381</v>
      </c>
      <c r="N2196" s="120">
        <v>40359</v>
      </c>
      <c r="O2196" s="107">
        <v>9500000</v>
      </c>
      <c r="P2196" s="105" t="s">
        <v>6222</v>
      </c>
      <c r="Q2196" s="120" t="s">
        <v>6222</v>
      </c>
      <c r="R2196" s="890">
        <v>0</v>
      </c>
      <c r="S2196" s="151" t="s">
        <v>7182</v>
      </c>
      <c r="T2196" s="109">
        <v>40815</v>
      </c>
      <c r="U2196" s="106">
        <v>5455278</v>
      </c>
      <c r="V2196" s="109" t="s">
        <v>6222</v>
      </c>
      <c r="W2196" s="141">
        <v>0</v>
      </c>
      <c r="X2196" s="141">
        <v>0</v>
      </c>
      <c r="Y2196" s="141">
        <v>0</v>
      </c>
      <c r="Z2196" s="141">
        <v>0</v>
      </c>
      <c r="AA2196" s="112">
        <v>40852</v>
      </c>
      <c r="AB2196" s="112"/>
      <c r="AC2196" s="132"/>
      <c r="AD2196" s="141"/>
      <c r="AE2196" s="106">
        <v>0</v>
      </c>
      <c r="AF2196" s="106">
        <v>0</v>
      </c>
      <c r="AG2196" s="106">
        <v>0</v>
      </c>
      <c r="AH2196" s="106"/>
      <c r="AI2196" s="106"/>
      <c r="AJ2196" s="106"/>
      <c r="AK2196" s="106"/>
      <c r="AL2196" s="106"/>
      <c r="AM2196" s="106"/>
      <c r="AN2196" s="114">
        <f t="shared" si="68"/>
        <v>40852</v>
      </c>
      <c r="AO2196" s="114">
        <f t="shared" si="69"/>
        <v>5414426</v>
      </c>
      <c r="AP2196" s="114"/>
      <c r="AQ2196" s="114"/>
      <c r="AR2196" s="114"/>
      <c r="AS2196" s="114"/>
    </row>
    <row r="2197" spans="1:45" s="190" customFormat="1" ht="15" customHeight="1" x14ac:dyDescent="0.2">
      <c r="A2197" s="104"/>
      <c r="B2197" s="104">
        <f>VLOOKUP(BJB!$F$9:$F$5599,Ctrl!$B$4:$C$399,2,0)</f>
        <v>41</v>
      </c>
      <c r="C2197" s="104">
        <f>VLOOKUP(BJB!$G$9:$G$5599,Ctrl!$E$4:$F$399,2,0)</f>
        <v>0</v>
      </c>
      <c r="D2197" s="219">
        <v>1</v>
      </c>
      <c r="E2197" s="104" t="str">
        <f>VLOOKUP(BJB!$F$9:$F$5599,Ctrl!$B$4:$D$399,3,0)</f>
        <v>IV</v>
      </c>
      <c r="F2197" s="139" t="s">
        <v>10560</v>
      </c>
      <c r="G2197" s="139" t="s">
        <v>7681</v>
      </c>
      <c r="H2197" s="125"/>
      <c r="I2197" s="220" t="e">
        <f>IF(G2196=BJB!#REF!,I2196+1,1)</f>
        <v>#REF!</v>
      </c>
      <c r="J2197" s="912" t="s">
        <v>22245</v>
      </c>
      <c r="K2197" s="121" t="s">
        <v>2382</v>
      </c>
      <c r="L2197" s="104" t="s">
        <v>6477</v>
      </c>
      <c r="M2197" s="104" t="s">
        <v>2383</v>
      </c>
      <c r="N2197" s="120">
        <v>40015</v>
      </c>
      <c r="O2197" s="107">
        <v>10000000</v>
      </c>
      <c r="P2197" s="105" t="s">
        <v>6222</v>
      </c>
      <c r="Q2197" s="120" t="s">
        <v>6222</v>
      </c>
      <c r="R2197" s="890">
        <v>0</v>
      </c>
      <c r="S2197" s="151" t="s">
        <v>7182</v>
      </c>
      <c r="T2197" s="109">
        <v>40815</v>
      </c>
      <c r="U2197" s="106">
        <v>1802301</v>
      </c>
      <c r="V2197" s="109" t="s">
        <v>6222</v>
      </c>
      <c r="W2197" s="141">
        <v>0</v>
      </c>
      <c r="X2197" s="141">
        <v>0</v>
      </c>
      <c r="Y2197" s="141">
        <v>0</v>
      </c>
      <c r="Z2197" s="141">
        <v>0</v>
      </c>
      <c r="AA2197" s="112">
        <v>1125000</v>
      </c>
      <c r="AB2197" s="112"/>
      <c r="AC2197" s="106"/>
      <c r="AD2197" s="141"/>
      <c r="AE2197" s="106">
        <v>0</v>
      </c>
      <c r="AF2197" s="106">
        <v>0</v>
      </c>
      <c r="AG2197" s="106">
        <v>0</v>
      </c>
      <c r="AH2197" s="106"/>
      <c r="AI2197" s="106"/>
      <c r="AJ2197" s="106"/>
      <c r="AK2197" s="106"/>
      <c r="AL2197" s="106"/>
      <c r="AM2197" s="106"/>
      <c r="AN2197" s="114">
        <f t="shared" si="68"/>
        <v>1125000</v>
      </c>
      <c r="AO2197" s="114">
        <f t="shared" si="69"/>
        <v>677301</v>
      </c>
      <c r="AP2197" s="114"/>
      <c r="AQ2197" s="114"/>
      <c r="AR2197" s="114"/>
      <c r="AS2197" s="114"/>
    </row>
    <row r="2198" spans="1:45" s="190" customFormat="1" ht="15" customHeight="1" x14ac:dyDescent="0.2">
      <c r="A2198" s="104"/>
      <c r="B2198" s="104">
        <f>VLOOKUP(BJB!$F$9:$F$5599,Ctrl!$B$4:$C$399,2,0)</f>
        <v>41</v>
      </c>
      <c r="C2198" s="104">
        <f>VLOOKUP(BJB!$G$9:$G$5599,Ctrl!$E$4:$F$399,2,0)</f>
        <v>0</v>
      </c>
      <c r="D2198" s="219">
        <v>1</v>
      </c>
      <c r="E2198" s="104" t="str">
        <f>VLOOKUP(BJB!$F$9:$F$5599,Ctrl!$B$4:$D$399,3,0)</f>
        <v>IV</v>
      </c>
      <c r="F2198" s="139" t="s">
        <v>10560</v>
      </c>
      <c r="G2198" s="139" t="s">
        <v>7681</v>
      </c>
      <c r="H2198" s="125"/>
      <c r="I2198" s="220" t="e">
        <f>IF(G2197=BJB!#REF!,I2197+1,1)</f>
        <v>#REF!</v>
      </c>
      <c r="J2198" s="912" t="s">
        <v>22246</v>
      </c>
      <c r="K2198" s="121" t="s">
        <v>2352</v>
      </c>
      <c r="L2198" s="104" t="s">
        <v>6477</v>
      </c>
      <c r="M2198" s="104" t="s">
        <v>2337</v>
      </c>
      <c r="N2198" s="120">
        <v>39821</v>
      </c>
      <c r="O2198" s="107">
        <v>20000000</v>
      </c>
      <c r="P2198" s="105" t="s">
        <v>6222</v>
      </c>
      <c r="Q2198" s="120" t="s">
        <v>6222</v>
      </c>
      <c r="R2198" s="890">
        <v>0</v>
      </c>
      <c r="S2198" s="151" t="s">
        <v>7182</v>
      </c>
      <c r="T2198" s="109">
        <v>40815</v>
      </c>
      <c r="U2198" s="106">
        <v>14248549</v>
      </c>
      <c r="V2198" s="109" t="s">
        <v>6222</v>
      </c>
      <c r="W2198" s="141">
        <v>0</v>
      </c>
      <c r="X2198" s="141">
        <v>0</v>
      </c>
      <c r="Y2198" s="141">
        <v>0</v>
      </c>
      <c r="Z2198" s="141">
        <v>0</v>
      </c>
      <c r="AA2198" s="112">
        <v>75000</v>
      </c>
      <c r="AB2198" s="112"/>
      <c r="AC2198" s="106"/>
      <c r="AD2198" s="141"/>
      <c r="AE2198" s="106">
        <v>0</v>
      </c>
      <c r="AF2198" s="106">
        <v>0</v>
      </c>
      <c r="AG2198" s="106">
        <v>0</v>
      </c>
      <c r="AH2198" s="106"/>
      <c r="AI2198" s="106"/>
      <c r="AJ2198" s="106"/>
      <c r="AK2198" s="106"/>
      <c r="AL2198" s="106"/>
      <c r="AM2198" s="106"/>
      <c r="AN2198" s="114">
        <f t="shared" si="68"/>
        <v>75000</v>
      </c>
      <c r="AO2198" s="114">
        <f t="shared" si="69"/>
        <v>14173549</v>
      </c>
      <c r="AP2198" s="114"/>
      <c r="AQ2198" s="114"/>
      <c r="AR2198" s="114"/>
      <c r="AS2198" s="114"/>
    </row>
    <row r="2199" spans="1:45" s="190" customFormat="1" ht="15" customHeight="1" x14ac:dyDescent="0.2">
      <c r="A2199" s="104"/>
      <c r="B2199" s="104">
        <f>VLOOKUP(BJB!$F$9:$F$5599,Ctrl!$B$4:$C$399,2,0)</f>
        <v>41</v>
      </c>
      <c r="C2199" s="104">
        <f>VLOOKUP(BJB!$G$9:$G$5599,Ctrl!$E$4:$F$399,2,0)</f>
        <v>0</v>
      </c>
      <c r="D2199" s="219">
        <v>1</v>
      </c>
      <c r="E2199" s="104" t="str">
        <f>VLOOKUP(BJB!$F$9:$F$5599,Ctrl!$B$4:$D$399,3,0)</f>
        <v>IV</v>
      </c>
      <c r="F2199" s="139" t="s">
        <v>10560</v>
      </c>
      <c r="G2199" s="139" t="s">
        <v>7681</v>
      </c>
      <c r="H2199" s="125"/>
      <c r="I2199" s="220" t="e">
        <f>IF(G2198=BJB!#REF!,I2198+1,1)</f>
        <v>#REF!</v>
      </c>
      <c r="J2199" s="912" t="s">
        <v>22247</v>
      </c>
      <c r="K2199" s="121" t="s">
        <v>2384</v>
      </c>
      <c r="L2199" s="104" t="s">
        <v>6477</v>
      </c>
      <c r="M2199" s="104" t="s">
        <v>2378</v>
      </c>
      <c r="N2199" s="120">
        <v>40413</v>
      </c>
      <c r="O2199" s="107">
        <v>9900000</v>
      </c>
      <c r="P2199" s="105" t="s">
        <v>6222</v>
      </c>
      <c r="Q2199" s="120" t="s">
        <v>6222</v>
      </c>
      <c r="R2199" s="890">
        <v>0</v>
      </c>
      <c r="S2199" s="151" t="s">
        <v>7182</v>
      </c>
      <c r="T2199" s="109">
        <v>40815</v>
      </c>
      <c r="U2199" s="106">
        <v>7425000</v>
      </c>
      <c r="V2199" s="109" t="s">
        <v>6222</v>
      </c>
      <c r="W2199" s="141">
        <v>0</v>
      </c>
      <c r="X2199" s="141">
        <v>0</v>
      </c>
      <c r="Y2199" s="141">
        <v>0</v>
      </c>
      <c r="Z2199" s="141">
        <v>0</v>
      </c>
      <c r="AA2199" s="112">
        <v>2250000</v>
      </c>
      <c r="AB2199" s="112"/>
      <c r="AC2199" s="106"/>
      <c r="AD2199" s="141"/>
      <c r="AE2199" s="106">
        <v>0</v>
      </c>
      <c r="AF2199" s="106">
        <v>0</v>
      </c>
      <c r="AG2199" s="106">
        <v>0</v>
      </c>
      <c r="AH2199" s="106"/>
      <c r="AI2199" s="106"/>
      <c r="AJ2199" s="106"/>
      <c r="AK2199" s="106"/>
      <c r="AL2199" s="106"/>
      <c r="AM2199" s="106"/>
      <c r="AN2199" s="114">
        <f t="shared" si="68"/>
        <v>2250000</v>
      </c>
      <c r="AO2199" s="114">
        <f t="shared" si="69"/>
        <v>5175000</v>
      </c>
      <c r="AP2199" s="114"/>
      <c r="AQ2199" s="114"/>
      <c r="AR2199" s="114"/>
      <c r="AS2199" s="114"/>
    </row>
    <row r="2200" spans="1:45" s="190" customFormat="1" ht="15" customHeight="1" x14ac:dyDescent="0.2">
      <c r="A2200" s="104"/>
      <c r="B2200" s="104">
        <f>VLOOKUP(BJB!$F$9:$F$5599,Ctrl!$B$4:$C$399,2,0)</f>
        <v>41</v>
      </c>
      <c r="C2200" s="104">
        <f>VLOOKUP(BJB!$G$9:$G$5599,Ctrl!$E$4:$F$399,2,0)</f>
        <v>0</v>
      </c>
      <c r="D2200" s="219">
        <v>1</v>
      </c>
      <c r="E2200" s="104" t="str">
        <f>VLOOKUP(BJB!$F$9:$F$5599,Ctrl!$B$4:$D$399,3,0)</f>
        <v>IV</v>
      </c>
      <c r="F2200" s="139" t="s">
        <v>10560</v>
      </c>
      <c r="G2200" s="139" t="s">
        <v>7681</v>
      </c>
      <c r="H2200" s="125" t="s">
        <v>6355</v>
      </c>
      <c r="I2200" s="220" t="e">
        <f>IF(G2199=BJB!#REF!,I2199+1,1)</f>
        <v>#REF!</v>
      </c>
      <c r="J2200" s="912" t="s">
        <v>22248</v>
      </c>
      <c r="K2200" s="121" t="s">
        <v>2385</v>
      </c>
      <c r="L2200" s="104" t="s">
        <v>6477</v>
      </c>
      <c r="M2200" s="104" t="s">
        <v>2386</v>
      </c>
      <c r="N2200" s="120">
        <v>40340</v>
      </c>
      <c r="O2200" s="107">
        <v>13000000</v>
      </c>
      <c r="P2200" s="105" t="s">
        <v>6222</v>
      </c>
      <c r="Q2200" s="120" t="s">
        <v>6222</v>
      </c>
      <c r="R2200" s="890">
        <v>0</v>
      </c>
      <c r="S2200" s="151" t="s">
        <v>7182</v>
      </c>
      <c r="T2200" s="109">
        <v>40815</v>
      </c>
      <c r="U2200" s="106">
        <v>1726090</v>
      </c>
      <c r="V2200" s="109" t="s">
        <v>6222</v>
      </c>
      <c r="W2200" s="141">
        <v>0</v>
      </c>
      <c r="X2200" s="141">
        <v>0</v>
      </c>
      <c r="Y2200" s="141">
        <v>0</v>
      </c>
      <c r="Z2200" s="141">
        <v>0</v>
      </c>
      <c r="AA2200" s="112">
        <v>1850333</v>
      </c>
      <c r="AB2200" s="112"/>
      <c r="AC2200" s="132"/>
      <c r="AD2200" s="141"/>
      <c r="AE2200" s="106">
        <v>0</v>
      </c>
      <c r="AF2200" s="106">
        <v>0</v>
      </c>
      <c r="AG2200" s="106">
        <v>0</v>
      </c>
      <c r="AH2200" s="106"/>
      <c r="AI2200" s="106"/>
      <c r="AJ2200" s="106"/>
      <c r="AK2200" s="106"/>
      <c r="AL2200" s="106"/>
      <c r="AM2200" s="106"/>
      <c r="AN2200" s="114">
        <f t="shared" si="68"/>
        <v>1850333</v>
      </c>
      <c r="AO2200" s="114">
        <f t="shared" si="69"/>
        <v>0</v>
      </c>
      <c r="AP2200" s="114"/>
      <c r="AQ2200" s="114"/>
      <c r="AR2200" s="114"/>
      <c r="AS2200" s="114"/>
    </row>
    <row r="2201" spans="1:45" s="190" customFormat="1" ht="15" customHeight="1" x14ac:dyDescent="0.2">
      <c r="A2201" s="104"/>
      <c r="B2201" s="104">
        <f>VLOOKUP(BJB!$F$9:$F$5599,Ctrl!$B$4:$C$399,2,0)</f>
        <v>41</v>
      </c>
      <c r="C2201" s="104">
        <f>VLOOKUP(BJB!$G$9:$G$5599,Ctrl!$E$4:$F$399,2,0)</f>
        <v>0</v>
      </c>
      <c r="D2201" s="219">
        <v>1</v>
      </c>
      <c r="E2201" s="104" t="str">
        <f>VLOOKUP(BJB!$F$9:$F$5599,Ctrl!$B$4:$D$399,3,0)</f>
        <v>IV</v>
      </c>
      <c r="F2201" s="139" t="s">
        <v>10560</v>
      </c>
      <c r="G2201" s="139" t="s">
        <v>7681</v>
      </c>
      <c r="H2201" s="125"/>
      <c r="I2201" s="220" t="e">
        <f>IF(G2200=BJB!#REF!,I2200+1,1)</f>
        <v>#REF!</v>
      </c>
      <c r="J2201" s="912" t="s">
        <v>22249</v>
      </c>
      <c r="K2201" s="121" t="s">
        <v>2389</v>
      </c>
      <c r="L2201" s="104" t="s">
        <v>6477</v>
      </c>
      <c r="M2201" s="104" t="s">
        <v>2390</v>
      </c>
      <c r="N2201" s="120">
        <v>40288</v>
      </c>
      <c r="O2201" s="107">
        <v>90000000</v>
      </c>
      <c r="P2201" s="105" t="s">
        <v>6222</v>
      </c>
      <c r="Q2201" s="120" t="s">
        <v>6222</v>
      </c>
      <c r="R2201" s="890">
        <v>0</v>
      </c>
      <c r="S2201" s="151" t="s">
        <v>7183</v>
      </c>
      <c r="T2201" s="109">
        <v>40847</v>
      </c>
      <c r="U2201" s="106">
        <v>67500000</v>
      </c>
      <c r="V2201" s="109" t="s">
        <v>6222</v>
      </c>
      <c r="W2201" s="141">
        <v>0</v>
      </c>
      <c r="X2201" s="141">
        <v>0</v>
      </c>
      <c r="Y2201" s="141">
        <v>0</v>
      </c>
      <c r="Z2201" s="141">
        <v>0</v>
      </c>
      <c r="AA2201" s="112">
        <v>67500000</v>
      </c>
      <c r="AB2201" s="112"/>
      <c r="AC2201" s="106"/>
      <c r="AD2201" s="141"/>
      <c r="AE2201" s="106">
        <v>0</v>
      </c>
      <c r="AF2201" s="106">
        <v>0</v>
      </c>
      <c r="AG2201" s="106">
        <v>0</v>
      </c>
      <c r="AH2201" s="106"/>
      <c r="AI2201" s="106"/>
      <c r="AJ2201" s="106"/>
      <c r="AK2201" s="106"/>
      <c r="AL2201" s="106"/>
      <c r="AM2201" s="106"/>
      <c r="AN2201" s="114">
        <f t="shared" si="68"/>
        <v>67500000</v>
      </c>
      <c r="AO2201" s="114">
        <f t="shared" si="69"/>
        <v>0</v>
      </c>
      <c r="AP2201" s="114"/>
      <c r="AQ2201" s="114"/>
      <c r="AR2201" s="114"/>
      <c r="AS2201" s="114"/>
    </row>
    <row r="2202" spans="1:45" s="190" customFormat="1" ht="15" customHeight="1" x14ac:dyDescent="0.2">
      <c r="A2202" s="104"/>
      <c r="B2202" s="104">
        <f>VLOOKUP(BJB!$F$9:$F$5599,Ctrl!$B$4:$C$399,2,0)</f>
        <v>41</v>
      </c>
      <c r="C2202" s="104">
        <f>VLOOKUP(BJB!$G$9:$G$5599,Ctrl!$E$4:$F$399,2,0)</f>
        <v>0</v>
      </c>
      <c r="D2202" s="219">
        <v>1</v>
      </c>
      <c r="E2202" s="104" t="str">
        <f>VLOOKUP(BJB!$F$9:$F$5599,Ctrl!$B$4:$D$399,3,0)</f>
        <v>IV</v>
      </c>
      <c r="F2202" s="139" t="s">
        <v>10560</v>
      </c>
      <c r="G2202" s="139" t="s">
        <v>7681</v>
      </c>
      <c r="H2202" s="125"/>
      <c r="I2202" s="220" t="e">
        <f>IF(G2201=BJB!#REF!,I2201+1,1)</f>
        <v>#REF!</v>
      </c>
      <c r="J2202" s="912" t="s">
        <v>22250</v>
      </c>
      <c r="K2202" s="121" t="s">
        <v>2391</v>
      </c>
      <c r="L2202" s="104" t="s">
        <v>7835</v>
      </c>
      <c r="M2202" s="104" t="s">
        <v>2392</v>
      </c>
      <c r="N2202" s="120">
        <v>40413</v>
      </c>
      <c r="O2202" s="107">
        <v>300000000</v>
      </c>
      <c r="P2202" s="105" t="s">
        <v>6222</v>
      </c>
      <c r="Q2202" s="120" t="s">
        <v>6222</v>
      </c>
      <c r="R2202" s="890">
        <v>0</v>
      </c>
      <c r="S2202" s="151" t="s">
        <v>7184</v>
      </c>
      <c r="T2202" s="109">
        <v>40872</v>
      </c>
      <c r="U2202" s="106">
        <v>190128714</v>
      </c>
      <c r="V2202" s="109" t="s">
        <v>6222</v>
      </c>
      <c r="W2202" s="141">
        <v>0</v>
      </c>
      <c r="X2202" s="141">
        <v>0</v>
      </c>
      <c r="Y2202" s="141">
        <v>0</v>
      </c>
      <c r="Z2202" s="141">
        <v>0</v>
      </c>
      <c r="AA2202" s="112">
        <v>150000</v>
      </c>
      <c r="AB2202" s="112"/>
      <c r="AC2202" s="106"/>
      <c r="AD2202" s="141"/>
      <c r="AE2202" s="106">
        <v>0</v>
      </c>
      <c r="AF2202" s="106">
        <v>0</v>
      </c>
      <c r="AG2202" s="106">
        <v>0</v>
      </c>
      <c r="AH2202" s="106"/>
      <c r="AI2202" s="106"/>
      <c r="AJ2202" s="106"/>
      <c r="AK2202" s="106"/>
      <c r="AL2202" s="106"/>
      <c r="AM2202" s="106"/>
      <c r="AN2202" s="114">
        <f t="shared" si="68"/>
        <v>150000</v>
      </c>
      <c r="AO2202" s="114">
        <f t="shared" si="69"/>
        <v>189978714</v>
      </c>
      <c r="AP2202" s="114"/>
      <c r="AQ2202" s="114"/>
      <c r="AR2202" s="114"/>
      <c r="AS2202" s="114"/>
    </row>
    <row r="2203" spans="1:45" s="190" customFormat="1" ht="15" customHeight="1" x14ac:dyDescent="0.2">
      <c r="A2203" s="104"/>
      <c r="B2203" s="104">
        <f>VLOOKUP(BJB!$F$9:$F$5599,Ctrl!$B$4:$C$399,2,0)</f>
        <v>41</v>
      </c>
      <c r="C2203" s="104">
        <f>VLOOKUP(BJB!$G$9:$G$5599,Ctrl!$E$4:$F$399,2,0)</f>
        <v>0</v>
      </c>
      <c r="D2203" s="219">
        <v>1</v>
      </c>
      <c r="E2203" s="104" t="str">
        <f>VLOOKUP(BJB!$F$9:$F$5599,Ctrl!$B$4:$D$399,3,0)</f>
        <v>IV</v>
      </c>
      <c r="F2203" s="139" t="s">
        <v>10560</v>
      </c>
      <c r="G2203" s="139" t="s">
        <v>7681</v>
      </c>
      <c r="H2203" s="125" t="s">
        <v>6661</v>
      </c>
      <c r="I2203" s="220" t="e">
        <f>IF(G2202=BJB!#REF!,I2202+1,1)</f>
        <v>#REF!</v>
      </c>
      <c r="J2203" s="912" t="s">
        <v>22251</v>
      </c>
      <c r="K2203" s="121" t="s">
        <v>2393</v>
      </c>
      <c r="L2203" s="104" t="s">
        <v>6477</v>
      </c>
      <c r="M2203" s="104" t="s">
        <v>2322</v>
      </c>
      <c r="N2203" s="120">
        <v>39842</v>
      </c>
      <c r="O2203" s="107">
        <v>150000000</v>
      </c>
      <c r="P2203" s="105" t="s">
        <v>16125</v>
      </c>
      <c r="Q2203" s="120">
        <v>40882</v>
      </c>
      <c r="R2203" s="105">
        <v>89486166</v>
      </c>
      <c r="S2203" s="151" t="s">
        <v>7185</v>
      </c>
      <c r="T2203" s="109">
        <v>40924</v>
      </c>
      <c r="U2203" s="106">
        <v>67114619</v>
      </c>
      <c r="V2203" s="109">
        <v>40924</v>
      </c>
      <c r="W2203" s="141">
        <v>67114619</v>
      </c>
      <c r="X2203" s="141">
        <v>0</v>
      </c>
      <c r="Y2203" s="141">
        <v>0</v>
      </c>
      <c r="Z2203" s="141">
        <v>0</v>
      </c>
      <c r="AA2203" s="112">
        <v>35995204</v>
      </c>
      <c r="AB2203" s="112"/>
      <c r="AC2203" s="132"/>
      <c r="AD2203" s="141"/>
      <c r="AE2203" s="106">
        <v>0</v>
      </c>
      <c r="AF2203" s="106">
        <v>0</v>
      </c>
      <c r="AG2203" s="106">
        <v>0</v>
      </c>
      <c r="AH2203" s="106"/>
      <c r="AI2203" s="106"/>
      <c r="AJ2203" s="106"/>
      <c r="AK2203" s="106"/>
      <c r="AL2203" s="106"/>
      <c r="AM2203" s="106"/>
      <c r="AN2203" s="114">
        <f t="shared" si="68"/>
        <v>35995204</v>
      </c>
      <c r="AO2203" s="114">
        <f t="shared" si="69"/>
        <v>31119415</v>
      </c>
      <c r="AP2203" s="114"/>
      <c r="AQ2203" s="114"/>
      <c r="AR2203" s="114"/>
      <c r="AS2203" s="114"/>
    </row>
    <row r="2204" spans="1:45" s="190" customFormat="1" ht="15" customHeight="1" x14ac:dyDescent="0.2">
      <c r="A2204" s="104"/>
      <c r="B2204" s="104">
        <f>VLOOKUP(BJB!$F$9:$F$5599,Ctrl!$B$4:$C$399,2,0)</f>
        <v>41</v>
      </c>
      <c r="C2204" s="104">
        <f>VLOOKUP(BJB!$G$9:$G$5599,Ctrl!$E$4:$F$399,2,0)</f>
        <v>0</v>
      </c>
      <c r="D2204" s="219">
        <v>1</v>
      </c>
      <c r="E2204" s="104" t="str">
        <f>VLOOKUP(BJB!$F$9:$F$5599,Ctrl!$B$4:$D$399,3,0)</f>
        <v>IV</v>
      </c>
      <c r="F2204" s="139" t="s">
        <v>10560</v>
      </c>
      <c r="G2204" s="139" t="s">
        <v>7681</v>
      </c>
      <c r="H2204" s="125" t="s">
        <v>6659</v>
      </c>
      <c r="I2204" s="220" t="e">
        <f>IF(G2203=BJB!#REF!,I2203+1,1)</f>
        <v>#REF!</v>
      </c>
      <c r="J2204" s="912" t="s">
        <v>22252</v>
      </c>
      <c r="K2204" s="121" t="s">
        <v>2394</v>
      </c>
      <c r="L2204" s="104" t="s">
        <v>6477</v>
      </c>
      <c r="M2204" s="104" t="s">
        <v>2395</v>
      </c>
      <c r="N2204" s="120"/>
      <c r="O2204" s="107">
        <v>25000000</v>
      </c>
      <c r="P2204" s="105" t="s">
        <v>16125</v>
      </c>
      <c r="Q2204" s="120">
        <v>40882</v>
      </c>
      <c r="R2204" s="105">
        <v>24760447</v>
      </c>
      <c r="S2204" s="151" t="s">
        <v>7185</v>
      </c>
      <c r="T2204" s="109">
        <v>40924</v>
      </c>
      <c r="U2204" s="106">
        <v>18570335</v>
      </c>
      <c r="V2204" s="109">
        <v>40924</v>
      </c>
      <c r="W2204" s="141">
        <v>18570335</v>
      </c>
      <c r="X2204" s="141">
        <v>0</v>
      </c>
      <c r="Y2204" s="141">
        <v>0</v>
      </c>
      <c r="Z2204" s="141">
        <v>0</v>
      </c>
      <c r="AA2204" s="112">
        <v>8273312</v>
      </c>
      <c r="AB2204" s="112"/>
      <c r="AC2204" s="132"/>
      <c r="AD2204" s="141"/>
      <c r="AE2204" s="106">
        <v>0</v>
      </c>
      <c r="AF2204" s="106">
        <v>0</v>
      </c>
      <c r="AG2204" s="106">
        <v>0</v>
      </c>
      <c r="AH2204" s="106"/>
      <c r="AI2204" s="106"/>
      <c r="AJ2204" s="106"/>
      <c r="AK2204" s="106"/>
      <c r="AL2204" s="106"/>
      <c r="AM2204" s="106"/>
      <c r="AN2204" s="114">
        <f t="shared" si="68"/>
        <v>8273312</v>
      </c>
      <c r="AO2204" s="114">
        <f t="shared" si="69"/>
        <v>10297023</v>
      </c>
      <c r="AP2204" s="114"/>
      <c r="AQ2204" s="114"/>
      <c r="AR2204" s="114"/>
      <c r="AS2204" s="114"/>
    </row>
    <row r="2205" spans="1:45" s="190" customFormat="1" ht="15" customHeight="1" x14ac:dyDescent="0.2">
      <c r="A2205" s="104"/>
      <c r="B2205" s="104">
        <f>VLOOKUP(BJB!$F$9:$F$5599,Ctrl!$B$4:$C$399,2,0)</f>
        <v>41</v>
      </c>
      <c r="C2205" s="104">
        <f>VLOOKUP(BJB!$G$9:$G$5599,Ctrl!$E$4:$F$399,2,0)</f>
        <v>0</v>
      </c>
      <c r="D2205" s="219">
        <v>1</v>
      </c>
      <c r="E2205" s="104" t="str">
        <f>VLOOKUP(BJB!$F$9:$F$5599,Ctrl!$B$4:$D$399,3,0)</f>
        <v>IV</v>
      </c>
      <c r="F2205" s="139" t="s">
        <v>10560</v>
      </c>
      <c r="G2205" s="139" t="s">
        <v>7681</v>
      </c>
      <c r="H2205" s="125"/>
      <c r="I2205" s="220" t="e">
        <f>IF(G2204=BJB!#REF!,I2204+1,1)</f>
        <v>#REF!</v>
      </c>
      <c r="J2205" s="912" t="s">
        <v>22253</v>
      </c>
      <c r="K2205" s="121" t="s">
        <v>2396</v>
      </c>
      <c r="L2205" s="104" t="s">
        <v>6477</v>
      </c>
      <c r="M2205" s="104" t="s">
        <v>2390</v>
      </c>
      <c r="N2205" s="120">
        <v>40288</v>
      </c>
      <c r="O2205" s="107">
        <v>12000000</v>
      </c>
      <c r="P2205" s="105" t="s">
        <v>16125</v>
      </c>
      <c r="Q2205" s="120">
        <v>40882</v>
      </c>
      <c r="R2205" s="105">
        <v>12935557</v>
      </c>
      <c r="S2205" s="151" t="s">
        <v>7185</v>
      </c>
      <c r="T2205" s="109">
        <v>40924</v>
      </c>
      <c r="U2205" s="106">
        <v>9000000</v>
      </c>
      <c r="V2205" s="109">
        <v>40924</v>
      </c>
      <c r="W2205" s="141">
        <v>9000000</v>
      </c>
      <c r="X2205" s="141">
        <v>0</v>
      </c>
      <c r="Y2205" s="141">
        <v>0</v>
      </c>
      <c r="Z2205" s="141">
        <v>0</v>
      </c>
      <c r="AA2205" s="112">
        <v>0</v>
      </c>
      <c r="AB2205" s="112"/>
      <c r="AC2205" s="106"/>
      <c r="AD2205" s="141"/>
      <c r="AE2205" s="106">
        <v>0</v>
      </c>
      <c r="AF2205" s="106">
        <v>0</v>
      </c>
      <c r="AG2205" s="106">
        <v>0</v>
      </c>
      <c r="AH2205" s="106"/>
      <c r="AI2205" s="106"/>
      <c r="AJ2205" s="106"/>
      <c r="AK2205" s="106"/>
      <c r="AL2205" s="106"/>
      <c r="AM2205" s="106"/>
      <c r="AN2205" s="114">
        <f t="shared" si="68"/>
        <v>0</v>
      </c>
      <c r="AO2205" s="114">
        <f t="shared" si="69"/>
        <v>9000000</v>
      </c>
      <c r="AP2205" s="114"/>
      <c r="AQ2205" s="114"/>
      <c r="AR2205" s="114"/>
      <c r="AS2205" s="114"/>
    </row>
    <row r="2206" spans="1:45" s="190" customFormat="1" ht="15" customHeight="1" x14ac:dyDescent="0.2">
      <c r="A2206" s="104"/>
      <c r="B2206" s="104">
        <f>VLOOKUP(BJB!$F$9:$F$5599,Ctrl!$B$4:$C$399,2,0)</f>
        <v>41</v>
      </c>
      <c r="C2206" s="104">
        <f>VLOOKUP(BJB!$G$9:$G$5599,Ctrl!$E$4:$F$399,2,0)</f>
        <v>0</v>
      </c>
      <c r="D2206" s="219">
        <v>1</v>
      </c>
      <c r="E2206" s="104" t="str">
        <f>VLOOKUP(BJB!$F$9:$F$5599,Ctrl!$B$4:$D$399,3,0)</f>
        <v>IV</v>
      </c>
      <c r="F2206" s="139" t="s">
        <v>10560</v>
      </c>
      <c r="G2206" s="139" t="s">
        <v>7681</v>
      </c>
      <c r="H2206" s="125"/>
      <c r="I2206" s="220" t="e">
        <f>IF(G2205=BJB!#REF!,I2205+1,1)</f>
        <v>#REF!</v>
      </c>
      <c r="J2206" s="912" t="s">
        <v>22254</v>
      </c>
      <c r="K2206" s="121" t="s">
        <v>2397</v>
      </c>
      <c r="L2206" s="104" t="s">
        <v>6477</v>
      </c>
      <c r="M2206" s="104" t="s">
        <v>2388</v>
      </c>
      <c r="N2206" s="120">
        <v>40123</v>
      </c>
      <c r="O2206" s="107">
        <v>15000000</v>
      </c>
      <c r="P2206" s="105" t="s">
        <v>16125</v>
      </c>
      <c r="Q2206" s="120">
        <v>40882</v>
      </c>
      <c r="R2206" s="105">
        <v>6250000</v>
      </c>
      <c r="S2206" s="151" t="s">
        <v>7185</v>
      </c>
      <c r="T2206" s="109">
        <v>40924</v>
      </c>
      <c r="U2206" s="106">
        <v>4687500</v>
      </c>
      <c r="V2206" s="109">
        <v>40924</v>
      </c>
      <c r="W2206" s="141">
        <v>4687500</v>
      </c>
      <c r="X2206" s="141">
        <v>0</v>
      </c>
      <c r="Y2206" s="141">
        <v>0</v>
      </c>
      <c r="Z2206" s="141">
        <v>0</v>
      </c>
      <c r="AA2206" s="112">
        <v>0</v>
      </c>
      <c r="AB2206" s="112"/>
      <c r="AC2206" s="106"/>
      <c r="AD2206" s="141"/>
      <c r="AE2206" s="106">
        <v>0</v>
      </c>
      <c r="AF2206" s="106">
        <v>0</v>
      </c>
      <c r="AG2206" s="106">
        <v>0</v>
      </c>
      <c r="AH2206" s="106"/>
      <c r="AI2206" s="106"/>
      <c r="AJ2206" s="106"/>
      <c r="AK2206" s="106"/>
      <c r="AL2206" s="106"/>
      <c r="AM2206" s="106"/>
      <c r="AN2206" s="114">
        <f t="shared" si="68"/>
        <v>0</v>
      </c>
      <c r="AO2206" s="114">
        <f t="shared" si="69"/>
        <v>4687500</v>
      </c>
      <c r="AP2206" s="114"/>
      <c r="AQ2206" s="114"/>
      <c r="AR2206" s="114"/>
      <c r="AS2206" s="114"/>
    </row>
    <row r="2207" spans="1:45" s="190" customFormat="1" ht="15" customHeight="1" x14ac:dyDescent="0.2">
      <c r="A2207" s="104"/>
      <c r="B2207" s="104">
        <f>VLOOKUP(BJB!$F$9:$F$5599,Ctrl!$B$4:$C$399,2,0)</f>
        <v>41</v>
      </c>
      <c r="C2207" s="104">
        <f>VLOOKUP(BJB!$G$9:$G$5599,Ctrl!$E$4:$F$399,2,0)</f>
        <v>0</v>
      </c>
      <c r="D2207" s="219">
        <v>1</v>
      </c>
      <c r="E2207" s="104" t="str">
        <f>VLOOKUP(BJB!$F$9:$F$5599,Ctrl!$B$4:$D$399,3,0)</f>
        <v>IV</v>
      </c>
      <c r="F2207" s="139" t="s">
        <v>10560</v>
      </c>
      <c r="G2207" s="139" t="s">
        <v>7681</v>
      </c>
      <c r="H2207" s="125" t="s">
        <v>8513</v>
      </c>
      <c r="I2207" s="220" t="e">
        <f>IF(G2206=BJB!#REF!,I2206+1,1)</f>
        <v>#REF!</v>
      </c>
      <c r="J2207" s="891" t="s">
        <v>18369</v>
      </c>
      <c r="K2207" s="121" t="s">
        <v>2398</v>
      </c>
      <c r="L2207" s="104" t="s">
        <v>6477</v>
      </c>
      <c r="M2207" s="104" t="s">
        <v>2390</v>
      </c>
      <c r="N2207" s="120">
        <v>40288</v>
      </c>
      <c r="O2207" s="107">
        <v>25000000</v>
      </c>
      <c r="P2207" s="105" t="s">
        <v>16125</v>
      </c>
      <c r="Q2207" s="120">
        <v>40882</v>
      </c>
      <c r="R2207" s="105">
        <v>19533001</v>
      </c>
      <c r="S2207" s="151" t="s">
        <v>7185</v>
      </c>
      <c r="T2207" s="109">
        <v>40924</v>
      </c>
      <c r="U2207" s="106">
        <v>14649751</v>
      </c>
      <c r="V2207" s="109">
        <v>40924</v>
      </c>
      <c r="W2207" s="141">
        <v>14649751</v>
      </c>
      <c r="X2207" s="141">
        <v>0</v>
      </c>
      <c r="Y2207" s="141">
        <v>0</v>
      </c>
      <c r="Z2207" s="141">
        <v>0</v>
      </c>
      <c r="AA2207" s="112">
        <v>853107</v>
      </c>
      <c r="AB2207" s="112"/>
      <c r="AC2207" s="132"/>
      <c r="AD2207" s="141">
        <v>255932</v>
      </c>
      <c r="AE2207" s="106">
        <v>0</v>
      </c>
      <c r="AF2207" s="106">
        <v>0</v>
      </c>
      <c r="AG2207" s="106">
        <v>0</v>
      </c>
      <c r="AH2207" s="106"/>
      <c r="AI2207" s="106"/>
      <c r="AJ2207" s="106"/>
      <c r="AK2207" s="106"/>
      <c r="AL2207" s="106"/>
      <c r="AM2207" s="106"/>
      <c r="AN2207" s="114">
        <f t="shared" si="68"/>
        <v>1109039</v>
      </c>
      <c r="AO2207" s="114">
        <f t="shared" si="69"/>
        <v>13540712</v>
      </c>
      <c r="AP2207" s="114"/>
      <c r="AQ2207" s="114"/>
      <c r="AR2207" s="114"/>
      <c r="AS2207" s="114"/>
    </row>
    <row r="2208" spans="1:45" s="190" customFormat="1" ht="15" customHeight="1" x14ac:dyDescent="0.2">
      <c r="A2208" s="104"/>
      <c r="B2208" s="104">
        <f>VLOOKUP(BJB!$F$9:$F$5599,Ctrl!$B$4:$C$399,2,0)</f>
        <v>41</v>
      </c>
      <c r="C2208" s="104">
        <f>VLOOKUP(BJB!$G$9:$G$5599,Ctrl!$E$4:$F$399,2,0)</f>
        <v>0</v>
      </c>
      <c r="D2208" s="219">
        <v>1</v>
      </c>
      <c r="E2208" s="104" t="str">
        <f>VLOOKUP(BJB!$F$9:$F$5599,Ctrl!$B$4:$D$399,3,0)</f>
        <v>IV</v>
      </c>
      <c r="F2208" s="139" t="s">
        <v>10560</v>
      </c>
      <c r="G2208" s="139" t="s">
        <v>7681</v>
      </c>
      <c r="H2208" s="886" t="s">
        <v>14758</v>
      </c>
      <c r="I2208" s="220" t="e">
        <f>IF(G2207=BJB!#REF!,I2207+1,1)</f>
        <v>#REF!</v>
      </c>
      <c r="J2208" s="891" t="s">
        <v>18370</v>
      </c>
      <c r="K2208" s="121" t="s">
        <v>2399</v>
      </c>
      <c r="L2208" s="104" t="s">
        <v>6477</v>
      </c>
      <c r="M2208" s="104" t="s">
        <v>2400</v>
      </c>
      <c r="N2208" s="120">
        <v>40336</v>
      </c>
      <c r="O2208" s="107">
        <v>95000000</v>
      </c>
      <c r="P2208" s="105" t="s">
        <v>16125</v>
      </c>
      <c r="Q2208" s="120">
        <v>40882</v>
      </c>
      <c r="R2208" s="105">
        <v>99942432</v>
      </c>
      <c r="S2208" s="151" t="s">
        <v>7185</v>
      </c>
      <c r="T2208" s="109">
        <v>40924</v>
      </c>
      <c r="U2208" s="106">
        <v>71250000</v>
      </c>
      <c r="V2208" s="109">
        <v>40924</v>
      </c>
      <c r="W2208" s="141">
        <v>71250000</v>
      </c>
      <c r="X2208" s="141">
        <v>0</v>
      </c>
      <c r="Y2208" s="141">
        <v>0</v>
      </c>
      <c r="Z2208" s="141">
        <v>0</v>
      </c>
      <c r="AA2208" s="112">
        <v>0</v>
      </c>
      <c r="AB2208" s="112">
        <v>380694</v>
      </c>
      <c r="AC2208" s="132">
        <v>380694</v>
      </c>
      <c r="AD2208" s="141">
        <v>380694</v>
      </c>
      <c r="AE2208" s="106">
        <v>380694</v>
      </c>
      <c r="AF2208" s="106">
        <v>380694</v>
      </c>
      <c r="AG2208" s="106">
        <v>380694</v>
      </c>
      <c r="AH2208" s="106"/>
      <c r="AI2208" s="106"/>
      <c r="AJ2208" s="106"/>
      <c r="AK2208" s="106"/>
      <c r="AL2208" s="106"/>
      <c r="AM2208" s="106"/>
      <c r="AN2208" s="114">
        <f t="shared" si="68"/>
        <v>2284164</v>
      </c>
      <c r="AO2208" s="114">
        <f t="shared" si="69"/>
        <v>68965836</v>
      </c>
      <c r="AP2208" s="114"/>
      <c r="AQ2208" s="114"/>
      <c r="AR2208" s="114"/>
      <c r="AS2208" s="114"/>
    </row>
    <row r="2209" spans="1:45" s="190" customFormat="1" ht="15" customHeight="1" x14ac:dyDescent="0.2">
      <c r="A2209" s="104"/>
      <c r="B2209" s="104">
        <f>VLOOKUP(BJB!$F$9:$F$5599,Ctrl!$B$4:$C$399,2,0)</f>
        <v>41</v>
      </c>
      <c r="C2209" s="104">
        <f>VLOOKUP(BJB!$G$9:$G$5599,Ctrl!$E$4:$F$399,2,0)</f>
        <v>0</v>
      </c>
      <c r="D2209" s="219">
        <v>1</v>
      </c>
      <c r="E2209" s="104" t="str">
        <f>VLOOKUP(BJB!$F$9:$F$5599,Ctrl!$B$4:$D$399,3,0)</f>
        <v>IV</v>
      </c>
      <c r="F2209" s="139" t="s">
        <v>10560</v>
      </c>
      <c r="G2209" s="139" t="s">
        <v>7681</v>
      </c>
      <c r="H2209" s="125"/>
      <c r="I2209" s="220" t="e">
        <f>IF(G2208=BJB!#REF!,I2208+1,1)</f>
        <v>#REF!</v>
      </c>
      <c r="J2209" s="912" t="s">
        <v>22255</v>
      </c>
      <c r="K2209" s="121" t="s">
        <v>2401</v>
      </c>
      <c r="L2209" s="104" t="s">
        <v>6477</v>
      </c>
      <c r="M2209" s="104" t="s">
        <v>2402</v>
      </c>
      <c r="N2209" s="120">
        <v>40567</v>
      </c>
      <c r="O2209" s="107">
        <v>6155948</v>
      </c>
      <c r="P2209" s="105" t="s">
        <v>16125</v>
      </c>
      <c r="Q2209" s="120">
        <v>40882</v>
      </c>
      <c r="R2209" s="105">
        <v>5048470</v>
      </c>
      <c r="S2209" s="151" t="s">
        <v>7185</v>
      </c>
      <c r="T2209" s="109">
        <v>40924</v>
      </c>
      <c r="U2209" s="106">
        <v>3786352</v>
      </c>
      <c r="V2209" s="109">
        <v>40924</v>
      </c>
      <c r="W2209" s="141">
        <v>3786352</v>
      </c>
      <c r="X2209" s="141">
        <v>0</v>
      </c>
      <c r="Y2209" s="141">
        <v>0</v>
      </c>
      <c r="Z2209" s="141">
        <v>0</v>
      </c>
      <c r="AA2209" s="112">
        <v>3786352</v>
      </c>
      <c r="AB2209" s="112"/>
      <c r="AC2209" s="106"/>
      <c r="AD2209" s="141"/>
      <c r="AE2209" s="106">
        <v>0</v>
      </c>
      <c r="AF2209" s="106">
        <v>0</v>
      </c>
      <c r="AG2209" s="106">
        <v>0</v>
      </c>
      <c r="AH2209" s="106"/>
      <c r="AI2209" s="106"/>
      <c r="AJ2209" s="106"/>
      <c r="AK2209" s="106"/>
      <c r="AL2209" s="106"/>
      <c r="AM2209" s="106"/>
      <c r="AN2209" s="114">
        <f t="shared" si="68"/>
        <v>3786352</v>
      </c>
      <c r="AO2209" s="114">
        <f t="shared" si="69"/>
        <v>0</v>
      </c>
      <c r="AP2209" s="114"/>
      <c r="AQ2209" s="114"/>
      <c r="AR2209" s="114"/>
      <c r="AS2209" s="114"/>
    </row>
    <row r="2210" spans="1:45" s="190" customFormat="1" ht="15" customHeight="1" x14ac:dyDescent="0.2">
      <c r="A2210" s="104"/>
      <c r="B2210" s="104">
        <f>VLOOKUP(BJB!$F$9:$F$5599,Ctrl!$B$4:$C$399,2,0)</f>
        <v>41</v>
      </c>
      <c r="C2210" s="104">
        <f>VLOOKUP(BJB!$G$9:$G$5599,Ctrl!$E$4:$F$399,2,0)</f>
        <v>0</v>
      </c>
      <c r="D2210" s="219">
        <v>1</v>
      </c>
      <c r="E2210" s="104" t="str">
        <f>VLOOKUP(BJB!$F$9:$F$5599,Ctrl!$B$4:$D$399,3,0)</f>
        <v>IV</v>
      </c>
      <c r="F2210" s="139" t="s">
        <v>10560</v>
      </c>
      <c r="G2210" s="139" t="s">
        <v>7681</v>
      </c>
      <c r="H2210" s="125"/>
      <c r="I2210" s="220" t="e">
        <f>IF(G2209=BJB!#REF!,I2209+1,1)</f>
        <v>#REF!</v>
      </c>
      <c r="J2210" s="912" t="s">
        <v>22256</v>
      </c>
      <c r="K2210" s="121" t="s">
        <v>2403</v>
      </c>
      <c r="L2210" s="104" t="s">
        <v>6477</v>
      </c>
      <c r="M2210" s="104" t="s">
        <v>2404</v>
      </c>
      <c r="N2210" s="120">
        <v>40527</v>
      </c>
      <c r="O2210" s="107">
        <v>24200000</v>
      </c>
      <c r="P2210" s="105" t="s">
        <v>16125</v>
      </c>
      <c r="Q2210" s="120">
        <v>40882</v>
      </c>
      <c r="R2210" s="105">
        <v>25487392</v>
      </c>
      <c r="S2210" s="151" t="s">
        <v>7185</v>
      </c>
      <c r="T2210" s="109">
        <v>40924</v>
      </c>
      <c r="U2210" s="106">
        <v>18150000</v>
      </c>
      <c r="V2210" s="109">
        <v>40924</v>
      </c>
      <c r="W2210" s="141">
        <v>18150000</v>
      </c>
      <c r="X2210" s="141">
        <v>0</v>
      </c>
      <c r="Y2210" s="141">
        <v>0</v>
      </c>
      <c r="Z2210" s="141">
        <v>0</v>
      </c>
      <c r="AA2210" s="112">
        <v>120000</v>
      </c>
      <c r="AB2210" s="112"/>
      <c r="AC2210" s="106"/>
      <c r="AD2210" s="141"/>
      <c r="AE2210" s="106">
        <v>0</v>
      </c>
      <c r="AF2210" s="106">
        <v>0</v>
      </c>
      <c r="AG2210" s="106">
        <v>0</v>
      </c>
      <c r="AH2210" s="106"/>
      <c r="AI2210" s="106"/>
      <c r="AJ2210" s="106"/>
      <c r="AK2210" s="106"/>
      <c r="AL2210" s="106"/>
      <c r="AM2210" s="106"/>
      <c r="AN2210" s="114">
        <f t="shared" si="68"/>
        <v>120000</v>
      </c>
      <c r="AO2210" s="114">
        <f t="shared" si="69"/>
        <v>18030000</v>
      </c>
      <c r="AP2210" s="114"/>
      <c r="AQ2210" s="114"/>
      <c r="AR2210" s="114"/>
      <c r="AS2210" s="114"/>
    </row>
    <row r="2211" spans="1:45" s="190" customFormat="1" ht="15" customHeight="1" x14ac:dyDescent="0.2">
      <c r="A2211" s="104"/>
      <c r="B2211" s="104">
        <f>VLOOKUP(BJB!$F$9:$F$5599,Ctrl!$B$4:$C$399,2,0)</f>
        <v>41</v>
      </c>
      <c r="C2211" s="104">
        <f>VLOOKUP(BJB!$G$9:$G$5599,Ctrl!$E$4:$F$399,2,0)</f>
        <v>0</v>
      </c>
      <c r="D2211" s="219">
        <v>1</v>
      </c>
      <c r="E2211" s="104" t="str">
        <f>VLOOKUP(BJB!$F$9:$F$5599,Ctrl!$B$4:$D$399,3,0)</f>
        <v>IV</v>
      </c>
      <c r="F2211" s="139" t="s">
        <v>10560</v>
      </c>
      <c r="G2211" s="139" t="s">
        <v>7681</v>
      </c>
      <c r="H2211" s="125"/>
      <c r="I2211" s="220" t="e">
        <f>IF(G2210=BJB!#REF!,I2210+1,1)</f>
        <v>#REF!</v>
      </c>
      <c r="J2211" s="912" t="s">
        <v>22257</v>
      </c>
      <c r="K2211" s="121" t="s">
        <v>2407</v>
      </c>
      <c r="L2211" s="104" t="s">
        <v>6477</v>
      </c>
      <c r="M2211" s="104" t="s">
        <v>2390</v>
      </c>
      <c r="N2211" s="120">
        <v>40288</v>
      </c>
      <c r="O2211" s="107">
        <v>10000000</v>
      </c>
      <c r="P2211" s="105" t="s">
        <v>16125</v>
      </c>
      <c r="Q2211" s="120">
        <v>40882</v>
      </c>
      <c r="R2211" s="105">
        <v>10964502</v>
      </c>
      <c r="S2211" s="151" t="s">
        <v>7185</v>
      </c>
      <c r="T2211" s="109">
        <v>40924</v>
      </c>
      <c r="U2211" s="106">
        <v>7500000</v>
      </c>
      <c r="V2211" s="109">
        <v>40924</v>
      </c>
      <c r="W2211" s="141">
        <v>7500000</v>
      </c>
      <c r="X2211" s="141">
        <v>0</v>
      </c>
      <c r="Y2211" s="141">
        <v>0</v>
      </c>
      <c r="Z2211" s="141">
        <v>0</v>
      </c>
      <c r="AA2211" s="112">
        <v>0</v>
      </c>
      <c r="AB2211" s="112"/>
      <c r="AC2211" s="106"/>
      <c r="AD2211" s="141"/>
      <c r="AE2211" s="106">
        <v>0</v>
      </c>
      <c r="AF2211" s="106">
        <v>0</v>
      </c>
      <c r="AG2211" s="106">
        <v>0</v>
      </c>
      <c r="AH2211" s="106"/>
      <c r="AI2211" s="106"/>
      <c r="AJ2211" s="106"/>
      <c r="AK2211" s="106"/>
      <c r="AL2211" s="106"/>
      <c r="AM2211" s="106"/>
      <c r="AN2211" s="114">
        <f t="shared" si="68"/>
        <v>0</v>
      </c>
      <c r="AO2211" s="114">
        <f t="shared" si="69"/>
        <v>7500000</v>
      </c>
      <c r="AP2211" s="114"/>
      <c r="AQ2211" s="114"/>
      <c r="AR2211" s="114"/>
      <c r="AS2211" s="114"/>
    </row>
    <row r="2212" spans="1:45" s="190" customFormat="1" ht="15" customHeight="1" x14ac:dyDescent="0.2">
      <c r="A2212" s="104"/>
      <c r="B2212" s="104">
        <f>VLOOKUP(BJB!$F$9:$F$5599,Ctrl!$B$4:$C$399,2,0)</f>
        <v>41</v>
      </c>
      <c r="C2212" s="104">
        <f>VLOOKUP(BJB!$G$9:$G$5599,Ctrl!$E$4:$F$399,2,0)</f>
        <v>0</v>
      </c>
      <c r="D2212" s="219">
        <v>1</v>
      </c>
      <c r="E2212" s="104" t="str">
        <f>VLOOKUP(BJB!$F$9:$F$5599,Ctrl!$B$4:$D$399,3,0)</f>
        <v>IV</v>
      </c>
      <c r="F2212" s="139" t="s">
        <v>10560</v>
      </c>
      <c r="G2212" s="139" t="s">
        <v>7681</v>
      </c>
      <c r="H2212" s="125"/>
      <c r="I2212" s="220" t="e">
        <f>IF(G2211=BJB!#REF!,I2211+1,1)</f>
        <v>#REF!</v>
      </c>
      <c r="J2212" s="912" t="s">
        <v>22258</v>
      </c>
      <c r="K2212" s="121" t="s">
        <v>2408</v>
      </c>
      <c r="L2212" s="104" t="s">
        <v>6477</v>
      </c>
      <c r="M2212" s="104" t="s">
        <v>2409</v>
      </c>
      <c r="N2212" s="120">
        <v>40625</v>
      </c>
      <c r="O2212" s="107">
        <v>5000000</v>
      </c>
      <c r="P2212" s="105" t="s">
        <v>6222</v>
      </c>
      <c r="Q2212" s="120" t="s">
        <v>6222</v>
      </c>
      <c r="R2212" s="890">
        <v>0</v>
      </c>
      <c r="S2212" s="151" t="s">
        <v>7186</v>
      </c>
      <c r="T2212" s="109">
        <v>41024</v>
      </c>
      <c r="U2212" s="106">
        <v>1249998</v>
      </c>
      <c r="V2212" s="109" t="s">
        <v>6222</v>
      </c>
      <c r="W2212" s="141">
        <v>0</v>
      </c>
      <c r="X2212" s="141">
        <v>0</v>
      </c>
      <c r="Y2212" s="141">
        <v>0</v>
      </c>
      <c r="Z2212" s="141">
        <v>0</v>
      </c>
      <c r="AA2212" s="112">
        <v>3555998</v>
      </c>
      <c r="AB2212" s="222"/>
      <c r="AC2212" s="106"/>
      <c r="AD2212" s="141"/>
      <c r="AE2212" s="106">
        <v>0</v>
      </c>
      <c r="AF2212" s="106">
        <v>0</v>
      </c>
      <c r="AG2212" s="106">
        <v>0</v>
      </c>
      <c r="AH2212" s="106"/>
      <c r="AI2212" s="106"/>
      <c r="AJ2212" s="106"/>
      <c r="AK2212" s="106"/>
      <c r="AL2212" s="106"/>
      <c r="AM2212" s="106"/>
      <c r="AN2212" s="114">
        <f t="shared" si="68"/>
        <v>3555998</v>
      </c>
      <c r="AO2212" s="114">
        <f t="shared" si="69"/>
        <v>0</v>
      </c>
      <c r="AP2212" s="114"/>
      <c r="AQ2212" s="114"/>
      <c r="AR2212" s="114"/>
      <c r="AS2212" s="114"/>
    </row>
    <row r="2213" spans="1:45" s="190" customFormat="1" ht="15" customHeight="1" x14ac:dyDescent="0.2">
      <c r="A2213" s="104"/>
      <c r="B2213" s="104">
        <f>VLOOKUP(BJB!$F$9:$F$5599,Ctrl!$B$4:$C$399,2,0)</f>
        <v>41</v>
      </c>
      <c r="C2213" s="104">
        <f>VLOOKUP(BJB!$G$9:$G$5599,Ctrl!$E$4:$F$399,2,0)</f>
        <v>0</v>
      </c>
      <c r="D2213" s="219">
        <v>1</v>
      </c>
      <c r="E2213" s="104" t="str">
        <f>VLOOKUP(BJB!$F$9:$F$5599,Ctrl!$B$4:$D$399,3,0)</f>
        <v>IV</v>
      </c>
      <c r="F2213" s="139" t="s">
        <v>10560</v>
      </c>
      <c r="G2213" s="139" t="s">
        <v>7681</v>
      </c>
      <c r="H2213" s="125"/>
      <c r="I2213" s="220" t="e">
        <f>IF(G2212=BJB!#REF!,I2212+1,1)</f>
        <v>#REF!</v>
      </c>
      <c r="J2213" s="912" t="s">
        <v>22259</v>
      </c>
      <c r="K2213" s="121" t="s">
        <v>2410</v>
      </c>
      <c r="L2213" s="104" t="s">
        <v>6477</v>
      </c>
      <c r="M2213" s="104" t="s">
        <v>2411</v>
      </c>
      <c r="N2213" s="120">
        <v>40185</v>
      </c>
      <c r="O2213" s="107">
        <v>15000000</v>
      </c>
      <c r="P2213" s="105" t="s">
        <v>6222</v>
      </c>
      <c r="Q2213" s="120" t="s">
        <v>6222</v>
      </c>
      <c r="R2213" s="890">
        <v>0</v>
      </c>
      <c r="S2213" s="151" t="s">
        <v>7186</v>
      </c>
      <c r="T2213" s="109">
        <v>41024</v>
      </c>
      <c r="U2213" s="106">
        <v>2212505</v>
      </c>
      <c r="V2213" s="109" t="s">
        <v>6222</v>
      </c>
      <c r="W2213" s="141">
        <v>0</v>
      </c>
      <c r="X2213" s="141">
        <v>0</v>
      </c>
      <c r="Y2213" s="141">
        <v>0</v>
      </c>
      <c r="Z2213" s="141">
        <v>0</v>
      </c>
      <c r="AA2213" s="112">
        <v>0</v>
      </c>
      <c r="AB2213" s="112"/>
      <c r="AC2213" s="106"/>
      <c r="AD2213" s="141"/>
      <c r="AE2213" s="106">
        <v>0</v>
      </c>
      <c r="AF2213" s="106">
        <v>0</v>
      </c>
      <c r="AG2213" s="106">
        <v>0</v>
      </c>
      <c r="AH2213" s="106"/>
      <c r="AI2213" s="106"/>
      <c r="AJ2213" s="106"/>
      <c r="AK2213" s="106"/>
      <c r="AL2213" s="106"/>
      <c r="AM2213" s="106"/>
      <c r="AN2213" s="114">
        <f t="shared" si="68"/>
        <v>0</v>
      </c>
      <c r="AO2213" s="114">
        <f t="shared" si="69"/>
        <v>2212505</v>
      </c>
      <c r="AP2213" s="114"/>
      <c r="AQ2213" s="114"/>
      <c r="AR2213" s="114"/>
      <c r="AS2213" s="114"/>
    </row>
    <row r="2214" spans="1:45" s="190" customFormat="1" ht="15" customHeight="1" x14ac:dyDescent="0.2">
      <c r="A2214" s="104"/>
      <c r="B2214" s="104">
        <f>VLOOKUP(BJB!$F$9:$F$5599,Ctrl!$B$4:$C$399,2,0)</f>
        <v>41</v>
      </c>
      <c r="C2214" s="104">
        <f>VLOOKUP(BJB!$G$9:$G$5599,Ctrl!$E$4:$F$399,2,0)</f>
        <v>0</v>
      </c>
      <c r="D2214" s="219">
        <v>1</v>
      </c>
      <c r="E2214" s="104" t="str">
        <f>VLOOKUP(BJB!$F$9:$F$5599,Ctrl!$B$4:$D$399,3,0)</f>
        <v>IV</v>
      </c>
      <c r="F2214" s="139" t="s">
        <v>10560</v>
      </c>
      <c r="G2214" s="139" t="s">
        <v>7681</v>
      </c>
      <c r="H2214" s="125">
        <v>1110301000028</v>
      </c>
      <c r="I2214" s="220" t="e">
        <f>IF(G2213=BJB!#REF!,I2213+1,1)</f>
        <v>#REF!</v>
      </c>
      <c r="J2214" s="912" t="s">
        <v>22260</v>
      </c>
      <c r="K2214" s="121" t="s">
        <v>2412</v>
      </c>
      <c r="L2214" s="104" t="s">
        <v>6477</v>
      </c>
      <c r="M2214" s="104" t="s">
        <v>2413</v>
      </c>
      <c r="N2214" s="120">
        <v>40644</v>
      </c>
      <c r="O2214" s="107">
        <v>65127001</v>
      </c>
      <c r="P2214" s="105" t="s">
        <v>6222</v>
      </c>
      <c r="Q2214" s="120" t="s">
        <v>6222</v>
      </c>
      <c r="R2214" s="890">
        <v>0</v>
      </c>
      <c r="S2214" s="151" t="s">
        <v>7186</v>
      </c>
      <c r="T2214" s="109">
        <v>41024</v>
      </c>
      <c r="U2214" s="106">
        <v>48845251</v>
      </c>
      <c r="V2214" s="109" t="s">
        <v>6222</v>
      </c>
      <c r="W2214" s="141">
        <v>0</v>
      </c>
      <c r="X2214" s="141">
        <v>0</v>
      </c>
      <c r="Y2214" s="141">
        <v>0</v>
      </c>
      <c r="Z2214" s="141">
        <v>0</v>
      </c>
      <c r="AA2214" s="112">
        <v>2256044</v>
      </c>
      <c r="AB2214" s="112"/>
      <c r="AC2214" s="132"/>
      <c r="AD2214" s="141"/>
      <c r="AE2214" s="106">
        <v>0</v>
      </c>
      <c r="AF2214" s="106">
        <v>0</v>
      </c>
      <c r="AG2214" s="106">
        <v>0</v>
      </c>
      <c r="AH2214" s="106"/>
      <c r="AI2214" s="106"/>
      <c r="AJ2214" s="106"/>
      <c r="AK2214" s="106"/>
      <c r="AL2214" s="106"/>
      <c r="AM2214" s="106"/>
      <c r="AN2214" s="114">
        <f t="shared" si="68"/>
        <v>2256044</v>
      </c>
      <c r="AO2214" s="114">
        <f t="shared" si="69"/>
        <v>46589207</v>
      </c>
      <c r="AP2214" s="114"/>
      <c r="AQ2214" s="114"/>
      <c r="AR2214" s="114"/>
      <c r="AS2214" s="114"/>
    </row>
    <row r="2215" spans="1:45" s="190" customFormat="1" ht="15" customHeight="1" x14ac:dyDescent="0.2">
      <c r="A2215" s="104"/>
      <c r="B2215" s="104">
        <f>VLOOKUP(BJB!$F$9:$F$5599,Ctrl!$B$4:$C$399,2,0)</f>
        <v>41</v>
      </c>
      <c r="C2215" s="104">
        <f>VLOOKUP(BJB!$G$9:$G$5599,Ctrl!$E$4:$F$399,2,0)</f>
        <v>0</v>
      </c>
      <c r="D2215" s="219">
        <v>1</v>
      </c>
      <c r="E2215" s="104" t="str">
        <f>VLOOKUP(BJB!$F$9:$F$5599,Ctrl!$B$4:$D$399,3,0)</f>
        <v>IV</v>
      </c>
      <c r="F2215" s="139" t="s">
        <v>10560</v>
      </c>
      <c r="G2215" s="139" t="s">
        <v>7681</v>
      </c>
      <c r="H2215" s="125"/>
      <c r="I2215" s="220" t="e">
        <f>IF(G2214=BJB!#REF!,I2214+1,1)</f>
        <v>#REF!</v>
      </c>
      <c r="J2215" s="912" t="s">
        <v>22261</v>
      </c>
      <c r="K2215" s="121" t="s">
        <v>2414</v>
      </c>
      <c r="L2215" s="104" t="s">
        <v>6477</v>
      </c>
      <c r="M2215" s="104" t="s">
        <v>2415</v>
      </c>
      <c r="N2215" s="120">
        <v>40413</v>
      </c>
      <c r="O2215" s="107">
        <v>75000000</v>
      </c>
      <c r="P2215" s="105" t="s">
        <v>6222</v>
      </c>
      <c r="Q2215" s="120" t="s">
        <v>6222</v>
      </c>
      <c r="R2215" s="890">
        <v>0</v>
      </c>
      <c r="S2215" s="151" t="s">
        <v>7186</v>
      </c>
      <c r="T2215" s="109">
        <v>41024</v>
      </c>
      <c r="U2215" s="106">
        <v>56250000</v>
      </c>
      <c r="V2215" s="109" t="s">
        <v>6222</v>
      </c>
      <c r="W2215" s="141">
        <v>0</v>
      </c>
      <c r="X2215" s="141">
        <v>0</v>
      </c>
      <c r="Y2215" s="141">
        <v>0</v>
      </c>
      <c r="Z2215" s="141">
        <v>0</v>
      </c>
      <c r="AA2215" s="112">
        <v>0</v>
      </c>
      <c r="AB2215" s="112"/>
      <c r="AC2215" s="106"/>
      <c r="AD2215" s="141"/>
      <c r="AE2215" s="106">
        <v>0</v>
      </c>
      <c r="AF2215" s="106">
        <v>0</v>
      </c>
      <c r="AG2215" s="106">
        <v>0</v>
      </c>
      <c r="AH2215" s="106"/>
      <c r="AI2215" s="106"/>
      <c r="AJ2215" s="106"/>
      <c r="AK2215" s="106"/>
      <c r="AL2215" s="106"/>
      <c r="AM2215" s="106"/>
      <c r="AN2215" s="114">
        <f t="shared" si="68"/>
        <v>0</v>
      </c>
      <c r="AO2215" s="114">
        <f t="shared" si="69"/>
        <v>56250000</v>
      </c>
      <c r="AP2215" s="114"/>
      <c r="AQ2215" s="114"/>
      <c r="AR2215" s="114"/>
      <c r="AS2215" s="114"/>
    </row>
    <row r="2216" spans="1:45" s="190" customFormat="1" ht="15" customHeight="1" x14ac:dyDescent="0.2">
      <c r="A2216" s="104"/>
      <c r="B2216" s="104">
        <f>VLOOKUP(BJB!$F$9:$F$5599,Ctrl!$B$4:$C$399,2,0)</f>
        <v>41</v>
      </c>
      <c r="C2216" s="104">
        <f>VLOOKUP(BJB!$G$9:$G$5599,Ctrl!$E$4:$F$399,2,0)</f>
        <v>0</v>
      </c>
      <c r="D2216" s="219">
        <v>1</v>
      </c>
      <c r="E2216" s="104" t="str">
        <f>VLOOKUP(BJB!$F$9:$F$5599,Ctrl!$B$4:$D$399,3,0)</f>
        <v>IV</v>
      </c>
      <c r="F2216" s="139" t="s">
        <v>10560</v>
      </c>
      <c r="G2216" s="139" t="s">
        <v>7681</v>
      </c>
      <c r="H2216" s="125" t="s">
        <v>7482</v>
      </c>
      <c r="I2216" s="220" t="e">
        <f>IF(G2215=BJB!#REF!,I2215+1,1)</f>
        <v>#REF!</v>
      </c>
      <c r="J2216" s="912" t="s">
        <v>22262</v>
      </c>
      <c r="K2216" s="121" t="s">
        <v>2416</v>
      </c>
      <c r="L2216" s="104" t="s">
        <v>7835</v>
      </c>
      <c r="M2216" s="104" t="s">
        <v>2417</v>
      </c>
      <c r="N2216" s="120">
        <v>40633</v>
      </c>
      <c r="O2216" s="107">
        <v>200000000</v>
      </c>
      <c r="P2216" s="105" t="s">
        <v>6222</v>
      </c>
      <c r="Q2216" s="120" t="s">
        <v>6222</v>
      </c>
      <c r="R2216" s="890">
        <v>0</v>
      </c>
      <c r="S2216" s="151" t="s">
        <v>7186</v>
      </c>
      <c r="T2216" s="109">
        <v>41024</v>
      </c>
      <c r="U2216" s="106">
        <v>132750000</v>
      </c>
      <c r="V2216" s="109" t="s">
        <v>6222</v>
      </c>
      <c r="W2216" s="141">
        <v>0</v>
      </c>
      <c r="X2216" s="141">
        <v>0</v>
      </c>
      <c r="Y2216" s="141">
        <v>0</v>
      </c>
      <c r="Z2216" s="141">
        <v>0</v>
      </c>
      <c r="AA2216" s="112">
        <v>40260690</v>
      </c>
      <c r="AB2216" s="112"/>
      <c r="AC2216" s="132"/>
      <c r="AD2216" s="141"/>
      <c r="AE2216" s="106">
        <v>0</v>
      </c>
      <c r="AF2216" s="106">
        <v>0</v>
      </c>
      <c r="AG2216" s="106">
        <v>0</v>
      </c>
      <c r="AH2216" s="106"/>
      <c r="AI2216" s="106"/>
      <c r="AJ2216" s="106"/>
      <c r="AK2216" s="106"/>
      <c r="AL2216" s="106"/>
      <c r="AM2216" s="106"/>
      <c r="AN2216" s="114">
        <f t="shared" si="68"/>
        <v>40260690</v>
      </c>
      <c r="AO2216" s="114">
        <f t="shared" si="69"/>
        <v>92489310</v>
      </c>
      <c r="AP2216" s="114"/>
      <c r="AQ2216" s="114"/>
      <c r="AR2216" s="114"/>
      <c r="AS2216" s="114"/>
    </row>
    <row r="2217" spans="1:45" s="190" customFormat="1" ht="15" customHeight="1" x14ac:dyDescent="0.2">
      <c r="A2217" s="104"/>
      <c r="B2217" s="104">
        <f>VLOOKUP(BJB!$F$9:$F$5599,Ctrl!$B$4:$C$399,2,0)</f>
        <v>41</v>
      </c>
      <c r="C2217" s="104">
        <f>VLOOKUP(BJB!$G$9:$G$5599,Ctrl!$E$4:$F$399,2,0)</f>
        <v>0</v>
      </c>
      <c r="D2217" s="219">
        <v>1</v>
      </c>
      <c r="E2217" s="104" t="str">
        <f>VLOOKUP(BJB!$F$9:$F$5599,Ctrl!$B$4:$D$399,3,0)</f>
        <v>IV</v>
      </c>
      <c r="F2217" s="139" t="s">
        <v>10560</v>
      </c>
      <c r="G2217" s="139" t="s">
        <v>7681</v>
      </c>
      <c r="H2217" s="125"/>
      <c r="I2217" s="220" t="e">
        <f>IF(G2216=BJB!#REF!,I2216+1,1)</f>
        <v>#REF!</v>
      </c>
      <c r="J2217" s="912" t="s">
        <v>22263</v>
      </c>
      <c r="K2217" s="121" t="s">
        <v>2422</v>
      </c>
      <c r="L2217" s="104" t="s">
        <v>6477</v>
      </c>
      <c r="M2217" s="104" t="s">
        <v>2423</v>
      </c>
      <c r="N2217" s="120">
        <v>40968</v>
      </c>
      <c r="O2217" s="107">
        <v>13806176</v>
      </c>
      <c r="P2217" s="105" t="s">
        <v>6222</v>
      </c>
      <c r="Q2217" s="120" t="s">
        <v>6222</v>
      </c>
      <c r="R2217" s="890">
        <v>0</v>
      </c>
      <c r="S2217" s="151" t="s">
        <v>7188</v>
      </c>
      <c r="T2217" s="109">
        <v>41088</v>
      </c>
      <c r="U2217" s="106">
        <v>7547061</v>
      </c>
      <c r="V2217" s="109" t="s">
        <v>6222</v>
      </c>
      <c r="W2217" s="141">
        <v>0</v>
      </c>
      <c r="X2217" s="141">
        <v>0</v>
      </c>
      <c r="Y2217" s="141">
        <v>0</v>
      </c>
      <c r="Z2217" s="141">
        <v>0</v>
      </c>
      <c r="AA2217" s="112">
        <v>7547061</v>
      </c>
      <c r="AB2217" s="112"/>
      <c r="AC2217" s="106"/>
      <c r="AD2217" s="141"/>
      <c r="AE2217" s="106">
        <v>0</v>
      </c>
      <c r="AF2217" s="106">
        <v>0</v>
      </c>
      <c r="AG2217" s="106">
        <v>0</v>
      </c>
      <c r="AH2217" s="106"/>
      <c r="AI2217" s="106"/>
      <c r="AJ2217" s="106"/>
      <c r="AK2217" s="106"/>
      <c r="AL2217" s="106"/>
      <c r="AM2217" s="106"/>
      <c r="AN2217" s="114">
        <f t="shared" si="68"/>
        <v>7547061</v>
      </c>
      <c r="AO2217" s="114">
        <f t="shared" si="69"/>
        <v>0</v>
      </c>
      <c r="AP2217" s="114"/>
      <c r="AQ2217" s="114"/>
      <c r="AR2217" s="114"/>
      <c r="AS2217" s="114"/>
    </row>
    <row r="2218" spans="1:45" s="190" customFormat="1" ht="15" customHeight="1" x14ac:dyDescent="0.2">
      <c r="A2218" s="104"/>
      <c r="B2218" s="104">
        <f>VLOOKUP(BJB!$F$9:$F$5599,Ctrl!$B$4:$C$399,2,0)</f>
        <v>41</v>
      </c>
      <c r="C2218" s="104">
        <f>VLOOKUP(BJB!$G$9:$G$5599,Ctrl!$E$4:$F$399,2,0)</f>
        <v>0</v>
      </c>
      <c r="D2218" s="219">
        <v>1</v>
      </c>
      <c r="E2218" s="104" t="str">
        <f>VLOOKUP(BJB!$F$9:$F$5599,Ctrl!$B$4:$D$399,3,0)</f>
        <v>IV</v>
      </c>
      <c r="F2218" s="139" t="s">
        <v>10560</v>
      </c>
      <c r="G2218" s="139" t="s">
        <v>7681</v>
      </c>
      <c r="H2218" s="125"/>
      <c r="I2218" s="220" t="e">
        <f>IF(G2217=BJB!#REF!,I2217+1,1)</f>
        <v>#REF!</v>
      </c>
      <c r="J2218" s="912" t="s">
        <v>22264</v>
      </c>
      <c r="K2218" s="121" t="s">
        <v>2424</v>
      </c>
      <c r="L2218" s="104" t="s">
        <v>6477</v>
      </c>
      <c r="M2218" s="104" t="s">
        <v>2425</v>
      </c>
      <c r="N2218" s="120">
        <v>40459</v>
      </c>
      <c r="O2218" s="107">
        <v>30000000</v>
      </c>
      <c r="P2218" s="105" t="s">
        <v>6222</v>
      </c>
      <c r="Q2218" s="120" t="s">
        <v>6222</v>
      </c>
      <c r="R2218" s="890">
        <v>0</v>
      </c>
      <c r="S2218" s="151" t="s">
        <v>7188</v>
      </c>
      <c r="T2218" s="109">
        <v>41088</v>
      </c>
      <c r="U2218" s="106">
        <v>19464343.5</v>
      </c>
      <c r="V2218" s="109" t="s">
        <v>6222</v>
      </c>
      <c r="W2218" s="141">
        <v>0</v>
      </c>
      <c r="X2218" s="141">
        <v>0</v>
      </c>
      <c r="Y2218" s="141">
        <v>0</v>
      </c>
      <c r="Z2218" s="141">
        <v>0</v>
      </c>
      <c r="AA2218" s="112">
        <v>0</v>
      </c>
      <c r="AB2218" s="112"/>
      <c r="AC2218" s="106"/>
      <c r="AD2218" s="141"/>
      <c r="AE2218" s="106">
        <v>0</v>
      </c>
      <c r="AF2218" s="106">
        <v>0</v>
      </c>
      <c r="AG2218" s="106">
        <v>0</v>
      </c>
      <c r="AH2218" s="106"/>
      <c r="AI2218" s="106"/>
      <c r="AJ2218" s="106"/>
      <c r="AK2218" s="106"/>
      <c r="AL2218" s="106"/>
      <c r="AM2218" s="106"/>
      <c r="AN2218" s="114">
        <f t="shared" si="68"/>
        <v>0</v>
      </c>
      <c r="AO2218" s="114">
        <f t="shared" si="69"/>
        <v>19464343.5</v>
      </c>
      <c r="AP2218" s="114"/>
      <c r="AQ2218" s="114"/>
      <c r="AR2218" s="114"/>
      <c r="AS2218" s="114"/>
    </row>
    <row r="2219" spans="1:45" s="190" customFormat="1" ht="15" customHeight="1" x14ac:dyDescent="0.2">
      <c r="A2219" s="104"/>
      <c r="B2219" s="104">
        <f>VLOOKUP(BJB!$F$9:$F$5599,Ctrl!$B$4:$C$399,2,0)</f>
        <v>41</v>
      </c>
      <c r="C2219" s="104">
        <f>VLOOKUP(BJB!$G$9:$G$5599,Ctrl!$E$4:$F$399,2,0)</f>
        <v>0</v>
      </c>
      <c r="D2219" s="219">
        <v>1</v>
      </c>
      <c r="E2219" s="104" t="str">
        <f>VLOOKUP(BJB!$F$9:$F$5599,Ctrl!$B$4:$D$399,3,0)</f>
        <v>IV</v>
      </c>
      <c r="F2219" s="139" t="s">
        <v>10560</v>
      </c>
      <c r="G2219" s="139" t="s">
        <v>7681</v>
      </c>
      <c r="H2219" s="125"/>
      <c r="I2219" s="220" t="e">
        <f>IF(G2218=BJB!#REF!,I2218+1,1)</f>
        <v>#REF!</v>
      </c>
      <c r="J2219" s="912" t="s">
        <v>22265</v>
      </c>
      <c r="K2219" s="121" t="s">
        <v>2430</v>
      </c>
      <c r="L2219" s="104" t="s">
        <v>6477</v>
      </c>
      <c r="M2219" s="104" t="s">
        <v>2431</v>
      </c>
      <c r="N2219" s="120">
        <v>40805</v>
      </c>
      <c r="O2219" s="107">
        <v>26957977</v>
      </c>
      <c r="P2219" s="105" t="s">
        <v>16126</v>
      </c>
      <c r="Q2219" s="120">
        <v>41068</v>
      </c>
      <c r="R2219" s="105">
        <v>9286466</v>
      </c>
      <c r="S2219" s="151" t="s">
        <v>2432</v>
      </c>
      <c r="T2219" s="109">
        <v>41152</v>
      </c>
      <c r="U2219" s="106">
        <v>6924626</v>
      </c>
      <c r="V2219" s="109">
        <v>41152</v>
      </c>
      <c r="W2219" s="141">
        <v>6924626</v>
      </c>
      <c r="X2219" s="141">
        <v>0</v>
      </c>
      <c r="Y2219" s="141">
        <v>0</v>
      </c>
      <c r="Z2219" s="141">
        <v>0</v>
      </c>
      <c r="AA2219" s="112">
        <v>6277866</v>
      </c>
      <c r="AB2219" s="112"/>
      <c r="AC2219" s="106"/>
      <c r="AD2219" s="141"/>
      <c r="AE2219" s="106">
        <v>0</v>
      </c>
      <c r="AF2219" s="106">
        <v>0</v>
      </c>
      <c r="AG2219" s="106">
        <v>0</v>
      </c>
      <c r="AH2219" s="106"/>
      <c r="AI2219" s="106"/>
      <c r="AJ2219" s="106"/>
      <c r="AK2219" s="106"/>
      <c r="AL2219" s="106"/>
      <c r="AM2219" s="106"/>
      <c r="AN2219" s="114">
        <f t="shared" si="68"/>
        <v>6277866</v>
      </c>
      <c r="AO2219" s="114">
        <f t="shared" si="69"/>
        <v>646760</v>
      </c>
      <c r="AP2219" s="114"/>
      <c r="AQ2219" s="114"/>
      <c r="AR2219" s="114"/>
      <c r="AS2219" s="114"/>
    </row>
    <row r="2220" spans="1:45" s="190" customFormat="1" ht="15" customHeight="1" x14ac:dyDescent="0.2">
      <c r="A2220" s="104"/>
      <c r="B2220" s="104">
        <f>VLOOKUP(BJB!$F$9:$F$5599,Ctrl!$B$4:$C$399,2,0)</f>
        <v>41</v>
      </c>
      <c r="C2220" s="104">
        <f>VLOOKUP(BJB!$G$9:$G$5599,Ctrl!$E$4:$F$399,2,0)</f>
        <v>0</v>
      </c>
      <c r="D2220" s="219">
        <v>1</v>
      </c>
      <c r="E2220" s="104" t="str">
        <f>VLOOKUP(BJB!$F$9:$F$5599,Ctrl!$B$4:$D$399,3,0)</f>
        <v>IV</v>
      </c>
      <c r="F2220" s="139" t="s">
        <v>10560</v>
      </c>
      <c r="G2220" s="139" t="s">
        <v>7681</v>
      </c>
      <c r="H2220" s="125"/>
      <c r="I2220" s="220" t="e">
        <f>IF(G2219=BJB!#REF!,I2219+1,1)</f>
        <v>#REF!</v>
      </c>
      <c r="J2220" s="912" t="s">
        <v>22266</v>
      </c>
      <c r="K2220" s="121" t="s">
        <v>2433</v>
      </c>
      <c r="L2220" s="104" t="s">
        <v>6477</v>
      </c>
      <c r="M2220" s="104" t="s">
        <v>2434</v>
      </c>
      <c r="N2220" s="120">
        <v>40303</v>
      </c>
      <c r="O2220" s="107">
        <v>20000000</v>
      </c>
      <c r="P2220" s="105" t="s">
        <v>16126</v>
      </c>
      <c r="Q2220" s="120">
        <v>41068</v>
      </c>
      <c r="R2220" s="105">
        <v>10330555</v>
      </c>
      <c r="S2220" s="151" t="s">
        <v>2432</v>
      </c>
      <c r="T2220" s="109">
        <v>41152</v>
      </c>
      <c r="U2220" s="106">
        <v>7500000</v>
      </c>
      <c r="V2220" s="109">
        <v>41152</v>
      </c>
      <c r="W2220" s="141">
        <v>7500000</v>
      </c>
      <c r="X2220" s="141">
        <v>0</v>
      </c>
      <c r="Y2220" s="141">
        <v>0</v>
      </c>
      <c r="Z2220" s="141">
        <v>0</v>
      </c>
      <c r="AA2220" s="112">
        <v>7475000</v>
      </c>
      <c r="AB2220" s="112"/>
      <c r="AC2220" s="106"/>
      <c r="AD2220" s="141"/>
      <c r="AE2220" s="106">
        <v>0</v>
      </c>
      <c r="AF2220" s="106">
        <v>0</v>
      </c>
      <c r="AG2220" s="106">
        <v>0</v>
      </c>
      <c r="AH2220" s="106"/>
      <c r="AI2220" s="106"/>
      <c r="AJ2220" s="106"/>
      <c r="AK2220" s="106"/>
      <c r="AL2220" s="106"/>
      <c r="AM2220" s="106"/>
      <c r="AN2220" s="114">
        <f t="shared" si="68"/>
        <v>7475000</v>
      </c>
      <c r="AO2220" s="114">
        <f t="shared" si="69"/>
        <v>25000</v>
      </c>
      <c r="AP2220" s="114"/>
      <c r="AQ2220" s="114"/>
      <c r="AR2220" s="114"/>
      <c r="AS2220" s="114"/>
    </row>
    <row r="2221" spans="1:45" s="190" customFormat="1" ht="15" customHeight="1" x14ac:dyDescent="0.2">
      <c r="A2221" s="104"/>
      <c r="B2221" s="104">
        <f>VLOOKUP(BJB!$F$9:$F$5599,Ctrl!$B$4:$C$399,2,0)</f>
        <v>41</v>
      </c>
      <c r="C2221" s="104">
        <f>VLOOKUP(BJB!$G$9:$G$5599,Ctrl!$E$4:$F$399,2,0)</f>
        <v>0</v>
      </c>
      <c r="D2221" s="219">
        <v>1</v>
      </c>
      <c r="E2221" s="104" t="str">
        <f>VLOOKUP(BJB!$F$9:$F$5599,Ctrl!$B$4:$D$399,3,0)</f>
        <v>IV</v>
      </c>
      <c r="F2221" s="139" t="s">
        <v>10560</v>
      </c>
      <c r="G2221" s="139" t="s">
        <v>7681</v>
      </c>
      <c r="H2221" s="125">
        <v>1080516000035</v>
      </c>
      <c r="I2221" s="220" t="e">
        <f>IF(G2220=BJB!#REF!,I2220+1,1)</f>
        <v>#REF!</v>
      </c>
      <c r="J2221" s="912" t="s">
        <v>22267</v>
      </c>
      <c r="K2221" s="121" t="s">
        <v>2435</v>
      </c>
      <c r="L2221" s="104" t="s">
        <v>6477</v>
      </c>
      <c r="M2221" s="104" t="s">
        <v>2431</v>
      </c>
      <c r="N2221" s="120">
        <v>40805</v>
      </c>
      <c r="O2221" s="107">
        <v>12876695</v>
      </c>
      <c r="P2221" s="105" t="s">
        <v>16126</v>
      </c>
      <c r="Q2221" s="120">
        <v>41068</v>
      </c>
      <c r="R2221" s="105">
        <v>11905752</v>
      </c>
      <c r="S2221" s="151" t="s">
        <v>2432</v>
      </c>
      <c r="T2221" s="109">
        <v>41152</v>
      </c>
      <c r="U2221" s="106">
        <v>8902113</v>
      </c>
      <c r="V2221" s="109">
        <v>41152</v>
      </c>
      <c r="W2221" s="141">
        <v>8902113</v>
      </c>
      <c r="X2221" s="141">
        <v>0</v>
      </c>
      <c r="Y2221" s="141">
        <v>0</v>
      </c>
      <c r="Z2221" s="141">
        <v>0</v>
      </c>
      <c r="AA2221" s="112">
        <v>4341012</v>
      </c>
      <c r="AB2221" s="112"/>
      <c r="AC2221" s="132"/>
      <c r="AD2221" s="141"/>
      <c r="AE2221" s="106">
        <v>0</v>
      </c>
      <c r="AF2221" s="106">
        <v>0</v>
      </c>
      <c r="AG2221" s="106">
        <v>0</v>
      </c>
      <c r="AH2221" s="106"/>
      <c r="AI2221" s="106"/>
      <c r="AJ2221" s="106"/>
      <c r="AK2221" s="106"/>
      <c r="AL2221" s="106"/>
      <c r="AM2221" s="106"/>
      <c r="AN2221" s="114">
        <f t="shared" si="68"/>
        <v>4341012</v>
      </c>
      <c r="AO2221" s="114">
        <f t="shared" si="69"/>
        <v>4561101</v>
      </c>
      <c r="AP2221" s="114"/>
      <c r="AQ2221" s="114"/>
      <c r="AR2221" s="114"/>
      <c r="AS2221" s="114"/>
    </row>
    <row r="2222" spans="1:45" s="190" customFormat="1" ht="15" customHeight="1" x14ac:dyDescent="0.2">
      <c r="A2222" s="104"/>
      <c r="B2222" s="104">
        <f>VLOOKUP(BJB!$F$9:$F$5599,Ctrl!$B$4:$C$399,2,0)</f>
        <v>41</v>
      </c>
      <c r="C2222" s="104">
        <f>VLOOKUP(BJB!$G$9:$G$5599,Ctrl!$E$4:$F$399,2,0)</f>
        <v>0</v>
      </c>
      <c r="D2222" s="219">
        <v>1</v>
      </c>
      <c r="E2222" s="104" t="str">
        <f>VLOOKUP(BJB!$F$9:$F$5599,Ctrl!$B$4:$D$399,3,0)</f>
        <v>IV</v>
      </c>
      <c r="F2222" s="139" t="s">
        <v>10560</v>
      </c>
      <c r="G2222" s="139" t="s">
        <v>7681</v>
      </c>
      <c r="H2222" s="125"/>
      <c r="I2222" s="220" t="e">
        <f>IF(G2221=BJB!#REF!,I2221+1,1)</f>
        <v>#REF!</v>
      </c>
      <c r="J2222" s="912" t="s">
        <v>22268</v>
      </c>
      <c r="K2222" s="121" t="s">
        <v>2436</v>
      </c>
      <c r="L2222" s="104" t="s">
        <v>6477</v>
      </c>
      <c r="M2222" s="104" t="s">
        <v>2437</v>
      </c>
      <c r="N2222" s="120">
        <v>40630</v>
      </c>
      <c r="O2222" s="107">
        <v>15000000</v>
      </c>
      <c r="P2222" s="105" t="s">
        <v>16127</v>
      </c>
      <c r="Q2222" s="120">
        <v>41136</v>
      </c>
      <c r="R2222" s="105">
        <v>10419663</v>
      </c>
      <c r="S2222" s="151" t="s">
        <v>2438</v>
      </c>
      <c r="T2222" s="109">
        <v>41180</v>
      </c>
      <c r="U2222" s="106">
        <v>7760204</v>
      </c>
      <c r="V2222" s="109">
        <v>41180</v>
      </c>
      <c r="W2222" s="141">
        <v>7760204</v>
      </c>
      <c r="X2222" s="141">
        <v>0</v>
      </c>
      <c r="Y2222" s="141">
        <v>0</v>
      </c>
      <c r="Z2222" s="141">
        <v>0</v>
      </c>
      <c r="AA2222" s="112">
        <v>7012500</v>
      </c>
      <c r="AB2222" s="112"/>
      <c r="AC2222" s="106"/>
      <c r="AD2222" s="141"/>
      <c r="AE2222" s="106">
        <v>0</v>
      </c>
      <c r="AF2222" s="106">
        <v>0</v>
      </c>
      <c r="AG2222" s="106">
        <v>0</v>
      </c>
      <c r="AH2222" s="106"/>
      <c r="AI2222" s="106"/>
      <c r="AJ2222" s="106"/>
      <c r="AK2222" s="106"/>
      <c r="AL2222" s="106"/>
      <c r="AM2222" s="106"/>
      <c r="AN2222" s="114">
        <f t="shared" si="68"/>
        <v>7012500</v>
      </c>
      <c r="AO2222" s="114">
        <f t="shared" si="69"/>
        <v>747704</v>
      </c>
      <c r="AP2222" s="114"/>
      <c r="AQ2222" s="114"/>
      <c r="AR2222" s="114"/>
      <c r="AS2222" s="114"/>
    </row>
    <row r="2223" spans="1:45" s="190" customFormat="1" ht="15" customHeight="1" x14ac:dyDescent="0.2">
      <c r="A2223" s="104"/>
      <c r="B2223" s="104">
        <f>VLOOKUP(BJB!$F$9:$F$5599,Ctrl!$B$4:$C$399,2,0)</f>
        <v>41</v>
      </c>
      <c r="C2223" s="104">
        <f>VLOOKUP(BJB!$G$9:$G$5599,Ctrl!$E$4:$F$399,2,0)</f>
        <v>0</v>
      </c>
      <c r="D2223" s="219">
        <v>1</v>
      </c>
      <c r="E2223" s="104" t="str">
        <f>VLOOKUP(BJB!$F$9:$F$5599,Ctrl!$B$4:$D$399,3,0)</f>
        <v>IV</v>
      </c>
      <c r="F2223" s="139" t="s">
        <v>10560</v>
      </c>
      <c r="G2223" s="139" t="s">
        <v>7681</v>
      </c>
      <c r="H2223" s="125"/>
      <c r="I2223" s="220" t="e">
        <f>IF(G2222=BJB!#REF!,I2222+1,1)</f>
        <v>#REF!</v>
      </c>
      <c r="J2223" s="912" t="s">
        <v>22269</v>
      </c>
      <c r="K2223" s="121" t="s">
        <v>2447</v>
      </c>
      <c r="L2223" s="104" t="s">
        <v>6477</v>
      </c>
      <c r="M2223" s="104" t="s">
        <v>2448</v>
      </c>
      <c r="N2223" s="120">
        <v>40763</v>
      </c>
      <c r="O2223" s="107">
        <v>30000000</v>
      </c>
      <c r="P2223" s="105" t="s">
        <v>16128</v>
      </c>
      <c r="Q2223" s="120">
        <v>41206</v>
      </c>
      <c r="R2223" s="105">
        <v>35158851</v>
      </c>
      <c r="S2223" s="146" t="s">
        <v>2444</v>
      </c>
      <c r="T2223" s="109">
        <v>41361</v>
      </c>
      <c r="U2223" s="106">
        <v>21000000</v>
      </c>
      <c r="V2223" s="109">
        <v>41361</v>
      </c>
      <c r="W2223" s="141">
        <v>21000000</v>
      </c>
      <c r="X2223" s="141">
        <v>0</v>
      </c>
      <c r="Y2223" s="141">
        <v>0</v>
      </c>
      <c r="Z2223" s="141">
        <v>0</v>
      </c>
      <c r="AA2223" s="112">
        <v>0</v>
      </c>
      <c r="AB2223" s="112"/>
      <c r="AC2223" s="106"/>
      <c r="AD2223" s="141"/>
      <c r="AE2223" s="106">
        <v>0</v>
      </c>
      <c r="AF2223" s="106">
        <v>0</v>
      </c>
      <c r="AG2223" s="106">
        <v>0</v>
      </c>
      <c r="AH2223" s="106"/>
      <c r="AI2223" s="106"/>
      <c r="AJ2223" s="106"/>
      <c r="AK2223" s="106"/>
      <c r="AL2223" s="106"/>
      <c r="AM2223" s="106"/>
      <c r="AN2223" s="114">
        <f t="shared" si="68"/>
        <v>0</v>
      </c>
      <c r="AO2223" s="114">
        <f t="shared" si="69"/>
        <v>21000000</v>
      </c>
      <c r="AP2223" s="114"/>
      <c r="AQ2223" s="114"/>
      <c r="AR2223" s="114"/>
      <c r="AS2223" s="114"/>
    </row>
    <row r="2224" spans="1:45" s="190" customFormat="1" ht="15" customHeight="1" x14ac:dyDescent="0.2">
      <c r="A2224" s="104"/>
      <c r="B2224" s="104">
        <f>VLOOKUP(BJB!$F$9:$F$5599,Ctrl!$B$4:$C$399,2,0)</f>
        <v>41</v>
      </c>
      <c r="C2224" s="104">
        <f>VLOOKUP(BJB!$G$9:$G$5599,Ctrl!$E$4:$F$399,2,0)</f>
        <v>0</v>
      </c>
      <c r="D2224" s="219">
        <v>1</v>
      </c>
      <c r="E2224" s="104" t="str">
        <f>VLOOKUP(BJB!$F$9:$F$5599,Ctrl!$B$4:$D$399,3,0)</f>
        <v>IV</v>
      </c>
      <c r="F2224" s="139" t="s">
        <v>10560</v>
      </c>
      <c r="G2224" s="139" t="s">
        <v>7681</v>
      </c>
      <c r="H2224" s="125">
        <v>1111128000092</v>
      </c>
      <c r="I2224" s="220" t="e">
        <f>IF(G2223=BJB!#REF!,I2223+1,1)</f>
        <v>#REF!</v>
      </c>
      <c r="J2224" s="912" t="s">
        <v>22270</v>
      </c>
      <c r="K2224" s="121" t="s">
        <v>2449</v>
      </c>
      <c r="L2224" s="104" t="s">
        <v>6477</v>
      </c>
      <c r="M2224" s="104" t="s">
        <v>2450</v>
      </c>
      <c r="N2224" s="120">
        <v>40900</v>
      </c>
      <c r="O2224" s="107">
        <v>20000000</v>
      </c>
      <c r="P2224" s="105" t="s">
        <v>16129</v>
      </c>
      <c r="Q2224" s="120">
        <v>41277</v>
      </c>
      <c r="R2224" s="105">
        <v>19429432</v>
      </c>
      <c r="S2224" s="146" t="s">
        <v>2444</v>
      </c>
      <c r="T2224" s="109">
        <v>41361</v>
      </c>
      <c r="U2224" s="106">
        <v>13107907</v>
      </c>
      <c r="V2224" s="109">
        <v>41361</v>
      </c>
      <c r="W2224" s="141">
        <v>13107907</v>
      </c>
      <c r="X2224" s="141">
        <v>0</v>
      </c>
      <c r="Y2224" s="141">
        <v>0</v>
      </c>
      <c r="Z2224" s="141">
        <v>0</v>
      </c>
      <c r="AA2224" s="112">
        <v>992402</v>
      </c>
      <c r="AB2224" s="112"/>
      <c r="AC2224" s="132"/>
      <c r="AD2224" s="141"/>
      <c r="AE2224" s="106">
        <v>0</v>
      </c>
      <c r="AF2224" s="106">
        <v>0</v>
      </c>
      <c r="AG2224" s="106">
        <v>0</v>
      </c>
      <c r="AH2224" s="106"/>
      <c r="AI2224" s="106"/>
      <c r="AJ2224" s="106"/>
      <c r="AK2224" s="106"/>
      <c r="AL2224" s="106"/>
      <c r="AM2224" s="106"/>
      <c r="AN2224" s="114">
        <f t="shared" si="68"/>
        <v>992402</v>
      </c>
      <c r="AO2224" s="114">
        <f t="shared" si="69"/>
        <v>12115505</v>
      </c>
      <c r="AP2224" s="114"/>
      <c r="AQ2224" s="114"/>
      <c r="AR2224" s="114"/>
      <c r="AS2224" s="114"/>
    </row>
    <row r="2225" spans="1:46" s="190" customFormat="1" ht="15" customHeight="1" x14ac:dyDescent="0.2">
      <c r="A2225" s="104"/>
      <c r="B2225" s="104">
        <f>VLOOKUP(BJB!$F$9:$F$5599,Ctrl!$B$4:$C$399,2,0)</f>
        <v>41</v>
      </c>
      <c r="C2225" s="104">
        <f>VLOOKUP(BJB!$G$9:$G$5599,Ctrl!$E$4:$F$399,2,0)</f>
        <v>0</v>
      </c>
      <c r="D2225" s="219">
        <v>1</v>
      </c>
      <c r="E2225" s="104" t="str">
        <f>VLOOKUP(BJB!$F$9:$F$5599,Ctrl!$B$4:$D$399,3,0)</f>
        <v>IV</v>
      </c>
      <c r="F2225" s="139" t="s">
        <v>10560</v>
      </c>
      <c r="G2225" s="139" t="s">
        <v>7681</v>
      </c>
      <c r="H2225" s="125"/>
      <c r="I2225" s="220" t="e">
        <f>IF(G2224=BJB!#REF!,I2224+1,1)</f>
        <v>#REF!</v>
      </c>
      <c r="J2225" s="912" t="s">
        <v>22271</v>
      </c>
      <c r="K2225" s="121" t="s">
        <v>867</v>
      </c>
      <c r="L2225" s="104" t="s">
        <v>6477</v>
      </c>
      <c r="M2225" s="104" t="s">
        <v>2451</v>
      </c>
      <c r="N2225" s="120">
        <v>40961</v>
      </c>
      <c r="O2225" s="107">
        <v>30000000</v>
      </c>
      <c r="P2225" s="105" t="s">
        <v>16129</v>
      </c>
      <c r="Q2225" s="120">
        <v>41277</v>
      </c>
      <c r="R2225" s="105">
        <v>32255756</v>
      </c>
      <c r="S2225" s="146" t="s">
        <v>2444</v>
      </c>
      <c r="T2225" s="109">
        <v>41361</v>
      </c>
      <c r="U2225" s="106">
        <v>21000000</v>
      </c>
      <c r="V2225" s="109">
        <v>41361</v>
      </c>
      <c r="W2225" s="141">
        <v>21000000</v>
      </c>
      <c r="X2225" s="141">
        <v>0</v>
      </c>
      <c r="Y2225" s="141">
        <v>0</v>
      </c>
      <c r="Z2225" s="141">
        <v>0</v>
      </c>
      <c r="AA2225" s="112">
        <v>4200000</v>
      </c>
      <c r="AB2225" s="112"/>
      <c r="AC2225" s="106"/>
      <c r="AD2225" s="141"/>
      <c r="AE2225" s="106">
        <v>0</v>
      </c>
      <c r="AF2225" s="106">
        <v>0</v>
      </c>
      <c r="AG2225" s="106">
        <v>0</v>
      </c>
      <c r="AH2225" s="106"/>
      <c r="AI2225" s="106"/>
      <c r="AJ2225" s="106"/>
      <c r="AK2225" s="106"/>
      <c r="AL2225" s="106"/>
      <c r="AM2225" s="106"/>
      <c r="AN2225" s="114">
        <f t="shared" si="68"/>
        <v>4200000</v>
      </c>
      <c r="AO2225" s="114">
        <f t="shared" si="69"/>
        <v>16800000</v>
      </c>
      <c r="AP2225" s="114"/>
      <c r="AQ2225" s="114"/>
      <c r="AR2225" s="114"/>
      <c r="AS2225" s="114"/>
    </row>
    <row r="2226" spans="1:46" s="190" customFormat="1" ht="15" customHeight="1" x14ac:dyDescent="0.2">
      <c r="A2226" s="104"/>
      <c r="B2226" s="104">
        <f>VLOOKUP(BJB!$F$9:$F$5599,Ctrl!$B$4:$C$399,2,0)</f>
        <v>41</v>
      </c>
      <c r="C2226" s="104">
        <f>VLOOKUP(BJB!$G$9:$G$5599,Ctrl!$E$4:$F$399,2,0)</f>
        <v>0</v>
      </c>
      <c r="D2226" s="219">
        <v>1</v>
      </c>
      <c r="E2226" s="104" t="str">
        <f>VLOOKUP(BJB!$F$9:$F$5599,Ctrl!$B$4:$D$399,3,0)</f>
        <v>IV</v>
      </c>
      <c r="F2226" s="139" t="s">
        <v>10560</v>
      </c>
      <c r="G2226" s="139" t="s">
        <v>7681</v>
      </c>
      <c r="H2226" s="125">
        <v>1111128000101</v>
      </c>
      <c r="I2226" s="220" t="e">
        <f>IF(G2225=BJB!#REF!,I2225+1,1)</f>
        <v>#REF!</v>
      </c>
      <c r="J2226" s="912" t="s">
        <v>22272</v>
      </c>
      <c r="K2226" s="121" t="s">
        <v>2452</v>
      </c>
      <c r="L2226" s="104" t="s">
        <v>6477</v>
      </c>
      <c r="M2226" s="104" t="s">
        <v>2450</v>
      </c>
      <c r="N2226" s="120">
        <v>40900</v>
      </c>
      <c r="O2226" s="107">
        <v>15000000</v>
      </c>
      <c r="P2226" s="105" t="s">
        <v>16129</v>
      </c>
      <c r="Q2226" s="120">
        <v>41277</v>
      </c>
      <c r="R2226" s="105">
        <v>5511453</v>
      </c>
      <c r="S2226" s="146" t="s">
        <v>2444</v>
      </c>
      <c r="T2226" s="109">
        <v>41361</v>
      </c>
      <c r="U2226" s="106">
        <v>3783117</v>
      </c>
      <c r="V2226" s="109">
        <v>41361</v>
      </c>
      <c r="W2226" s="141">
        <v>3783117</v>
      </c>
      <c r="X2226" s="141">
        <v>0</v>
      </c>
      <c r="Y2226" s="141">
        <v>0</v>
      </c>
      <c r="Z2226" s="141">
        <v>0</v>
      </c>
      <c r="AA2226" s="112">
        <v>473736</v>
      </c>
      <c r="AB2226" s="112"/>
      <c r="AC2226" s="132"/>
      <c r="AD2226" s="141"/>
      <c r="AE2226" s="106">
        <v>0</v>
      </c>
      <c r="AF2226" s="106">
        <v>0</v>
      </c>
      <c r="AG2226" s="106">
        <v>0</v>
      </c>
      <c r="AH2226" s="106"/>
      <c r="AI2226" s="106"/>
      <c r="AJ2226" s="106"/>
      <c r="AK2226" s="106"/>
      <c r="AL2226" s="106"/>
      <c r="AM2226" s="106"/>
      <c r="AN2226" s="114">
        <f t="shared" si="68"/>
        <v>473736</v>
      </c>
      <c r="AO2226" s="114">
        <f t="shared" si="69"/>
        <v>3309381</v>
      </c>
      <c r="AP2226" s="114"/>
      <c r="AQ2226" s="114"/>
      <c r="AR2226" s="114"/>
      <c r="AS2226" s="114"/>
    </row>
    <row r="2227" spans="1:46" s="190" customFormat="1" ht="15" customHeight="1" x14ac:dyDescent="0.2">
      <c r="A2227" s="104"/>
      <c r="B2227" s="104">
        <f>VLOOKUP(BJB!$F$9:$F$5599,Ctrl!$B$4:$C$399,2,0)</f>
        <v>41</v>
      </c>
      <c r="C2227" s="104">
        <f>VLOOKUP(BJB!$G$9:$G$5599,Ctrl!$E$4:$F$399,2,0)</f>
        <v>0</v>
      </c>
      <c r="D2227" s="219">
        <v>1</v>
      </c>
      <c r="E2227" s="104" t="str">
        <f>VLOOKUP(BJB!$F$9:$F$5599,Ctrl!$B$4:$D$399,3,0)</f>
        <v>IV</v>
      </c>
      <c r="F2227" s="139" t="s">
        <v>10560</v>
      </c>
      <c r="G2227" s="139" t="s">
        <v>7681</v>
      </c>
      <c r="H2227" s="125"/>
      <c r="I2227" s="220" t="e">
        <f>IF(G2226=BJB!#REF!,I2226+1,1)</f>
        <v>#REF!</v>
      </c>
      <c r="J2227" s="912" t="s">
        <v>22273</v>
      </c>
      <c r="K2227" s="126" t="s">
        <v>2453</v>
      </c>
      <c r="L2227" s="104" t="s">
        <v>6476</v>
      </c>
      <c r="M2227" s="127" t="s">
        <v>570</v>
      </c>
      <c r="N2227" s="128">
        <v>40085</v>
      </c>
      <c r="O2227" s="140">
        <v>70037472</v>
      </c>
      <c r="P2227" s="105" t="s">
        <v>16130</v>
      </c>
      <c r="Q2227" s="120">
        <v>41529</v>
      </c>
      <c r="R2227" s="105">
        <v>34397668</v>
      </c>
      <c r="S2227" s="146" t="s">
        <v>127</v>
      </c>
      <c r="T2227" s="130">
        <v>41605</v>
      </c>
      <c r="U2227" s="106">
        <v>8255440</v>
      </c>
      <c r="V2227" s="109">
        <v>41605</v>
      </c>
      <c r="W2227" s="141">
        <v>8255440</v>
      </c>
      <c r="X2227" s="141">
        <v>0</v>
      </c>
      <c r="Y2227" s="141">
        <v>0</v>
      </c>
      <c r="Z2227" s="141">
        <v>0</v>
      </c>
      <c r="AA2227" s="112">
        <v>0</v>
      </c>
      <c r="AB2227" s="112"/>
      <c r="AC2227" s="106"/>
      <c r="AD2227" s="141"/>
      <c r="AE2227" s="106">
        <v>0</v>
      </c>
      <c r="AF2227" s="106">
        <v>0</v>
      </c>
      <c r="AG2227" s="106">
        <v>0</v>
      </c>
      <c r="AH2227" s="106"/>
      <c r="AI2227" s="106"/>
      <c r="AJ2227" s="106"/>
      <c r="AK2227" s="106"/>
      <c r="AL2227" s="106"/>
      <c r="AM2227" s="106"/>
      <c r="AN2227" s="114">
        <f t="shared" si="68"/>
        <v>0</v>
      </c>
      <c r="AO2227" s="114">
        <f t="shared" si="69"/>
        <v>8255440</v>
      </c>
      <c r="AP2227" s="114"/>
      <c r="AQ2227" s="114"/>
      <c r="AR2227" s="114"/>
      <c r="AS2227" s="114"/>
    </row>
    <row r="2228" spans="1:46" s="190" customFormat="1" ht="15" customHeight="1" x14ac:dyDescent="0.2">
      <c r="A2228" s="104"/>
      <c r="B2228" s="104">
        <f>VLOOKUP(BJB!$F$9:$F$5599,Ctrl!$B$4:$C$399,2,0)</f>
        <v>41</v>
      </c>
      <c r="C2228" s="104">
        <f>VLOOKUP(BJB!$G$9:$G$5599,Ctrl!$E$4:$F$399,2,0)</f>
        <v>0</v>
      </c>
      <c r="D2228" s="219">
        <v>1</v>
      </c>
      <c r="E2228" s="104" t="str">
        <f>VLOOKUP(BJB!$F$9:$F$5599,Ctrl!$B$4:$D$399,3,0)</f>
        <v>IV</v>
      </c>
      <c r="F2228" s="139" t="s">
        <v>10560</v>
      </c>
      <c r="G2228" s="139" t="s">
        <v>7681</v>
      </c>
      <c r="H2228" s="125">
        <v>1110218000422</v>
      </c>
      <c r="I2228" s="220" t="e">
        <f>IF(G2227=BJB!#REF!,I2227+1,1)</f>
        <v>#REF!</v>
      </c>
      <c r="J2228" s="912" t="s">
        <v>22274</v>
      </c>
      <c r="K2228" s="126" t="s">
        <v>2454</v>
      </c>
      <c r="L2228" s="104" t="s">
        <v>6477</v>
      </c>
      <c r="M2228" s="127" t="s">
        <v>2437</v>
      </c>
      <c r="N2228" s="128">
        <v>40630</v>
      </c>
      <c r="O2228" s="140">
        <v>40000000</v>
      </c>
      <c r="P2228" s="105" t="s">
        <v>16131</v>
      </c>
      <c r="Q2228" s="120">
        <v>41423</v>
      </c>
      <c r="R2228" s="105">
        <v>10395062</v>
      </c>
      <c r="S2228" s="234" t="s">
        <v>127</v>
      </c>
      <c r="T2228" s="130">
        <v>41604</v>
      </c>
      <c r="U2228" s="106">
        <v>7257188</v>
      </c>
      <c r="V2228" s="109">
        <v>41604</v>
      </c>
      <c r="W2228" s="141">
        <v>7257188</v>
      </c>
      <c r="X2228" s="141">
        <v>0</v>
      </c>
      <c r="Y2228" s="141">
        <v>0</v>
      </c>
      <c r="Z2228" s="141">
        <v>0</v>
      </c>
      <c r="AA2228" s="112">
        <v>1618485</v>
      </c>
      <c r="AB2228" s="112"/>
      <c r="AC2228" s="132"/>
      <c r="AD2228" s="141"/>
      <c r="AE2228" s="106">
        <v>0</v>
      </c>
      <c r="AF2228" s="106">
        <v>0</v>
      </c>
      <c r="AG2228" s="106">
        <v>0</v>
      </c>
      <c r="AH2228" s="106"/>
      <c r="AI2228" s="106"/>
      <c r="AJ2228" s="106"/>
      <c r="AK2228" s="106"/>
      <c r="AL2228" s="106"/>
      <c r="AM2228" s="106"/>
      <c r="AN2228" s="114">
        <f t="shared" si="68"/>
        <v>1618485</v>
      </c>
      <c r="AO2228" s="114">
        <f t="shared" si="69"/>
        <v>5638703</v>
      </c>
      <c r="AP2228" s="114"/>
      <c r="AQ2228" s="114"/>
      <c r="AR2228" s="114"/>
      <c r="AS2228" s="114"/>
    </row>
    <row r="2229" spans="1:46" s="190" customFormat="1" ht="15" customHeight="1" x14ac:dyDescent="0.2">
      <c r="A2229" s="104"/>
      <c r="B2229" s="104">
        <f>VLOOKUP(BJB!$F$9:$F$5599,Ctrl!$B$4:$C$399,2,0)</f>
        <v>41</v>
      </c>
      <c r="C2229" s="104">
        <f>VLOOKUP(BJB!$G$9:$G$5599,Ctrl!$E$4:$F$399,2,0)</f>
        <v>0</v>
      </c>
      <c r="D2229" s="219">
        <v>1</v>
      </c>
      <c r="E2229" s="104" t="str">
        <f>VLOOKUP(BJB!$F$9:$F$5599,Ctrl!$B$4:$D$399,3,0)</f>
        <v>IV</v>
      </c>
      <c r="F2229" s="139" t="s">
        <v>10560</v>
      </c>
      <c r="G2229" s="139" t="s">
        <v>7681</v>
      </c>
      <c r="H2229" s="125">
        <v>1120227000114</v>
      </c>
      <c r="I2229" s="220" t="e">
        <f>IF(G2228=BJB!#REF!,I2228+1,1)</f>
        <v>#REF!</v>
      </c>
      <c r="J2229" s="912" t="s">
        <v>22275</v>
      </c>
      <c r="K2229" s="126" t="s">
        <v>2455</v>
      </c>
      <c r="L2229" s="104" t="s">
        <v>6477</v>
      </c>
      <c r="M2229" s="127" t="s">
        <v>2456</v>
      </c>
      <c r="N2229" s="128">
        <v>40994</v>
      </c>
      <c r="O2229" s="140">
        <v>5000000</v>
      </c>
      <c r="P2229" s="105" t="s">
        <v>16131</v>
      </c>
      <c r="Q2229" s="120">
        <v>41423</v>
      </c>
      <c r="R2229" s="105">
        <v>4102469</v>
      </c>
      <c r="S2229" s="234" t="s">
        <v>127</v>
      </c>
      <c r="T2229" s="130">
        <v>41604</v>
      </c>
      <c r="U2229" s="106">
        <v>2817589</v>
      </c>
      <c r="V2229" s="109">
        <v>41604</v>
      </c>
      <c r="W2229" s="141">
        <v>2817589</v>
      </c>
      <c r="X2229" s="141">
        <v>0</v>
      </c>
      <c r="Y2229" s="141">
        <v>0</v>
      </c>
      <c r="Z2229" s="141">
        <v>0</v>
      </c>
      <c r="AA2229" s="112">
        <v>134893</v>
      </c>
      <c r="AB2229" s="112"/>
      <c r="AC2229" s="132"/>
      <c r="AD2229" s="141"/>
      <c r="AE2229" s="106">
        <v>0</v>
      </c>
      <c r="AF2229" s="106">
        <v>0</v>
      </c>
      <c r="AG2229" s="106">
        <v>0</v>
      </c>
      <c r="AH2229" s="106"/>
      <c r="AI2229" s="106"/>
      <c r="AJ2229" s="106"/>
      <c r="AK2229" s="106"/>
      <c r="AL2229" s="106"/>
      <c r="AM2229" s="106"/>
      <c r="AN2229" s="114">
        <f t="shared" si="68"/>
        <v>134893</v>
      </c>
      <c r="AO2229" s="114">
        <f t="shared" si="69"/>
        <v>2682696</v>
      </c>
      <c r="AP2229" s="114"/>
      <c r="AQ2229" s="114"/>
      <c r="AR2229" s="114"/>
      <c r="AS2229" s="114"/>
    </row>
    <row r="2230" spans="1:46" s="190" customFormat="1" ht="15" customHeight="1" x14ac:dyDescent="0.2">
      <c r="A2230" s="104"/>
      <c r="B2230" s="104">
        <f>VLOOKUP(BJB!$F$9:$F$5599,Ctrl!$B$4:$C$399,2,0)</f>
        <v>41</v>
      </c>
      <c r="C2230" s="104">
        <f>VLOOKUP(BJB!$G$9:$G$5599,Ctrl!$E$4:$F$399,2,0)</f>
        <v>0</v>
      </c>
      <c r="D2230" s="219">
        <v>1</v>
      </c>
      <c r="E2230" s="104" t="str">
        <f>VLOOKUP(BJB!$F$9:$F$5599,Ctrl!$B$4:$D$399,3,0)</f>
        <v>IV</v>
      </c>
      <c r="F2230" s="139" t="s">
        <v>10560</v>
      </c>
      <c r="G2230" s="139" t="s">
        <v>7681</v>
      </c>
      <c r="H2230" s="125"/>
      <c r="I2230" s="220" t="e">
        <f>IF(G2229=BJB!#REF!,I2229+1,1)</f>
        <v>#REF!</v>
      </c>
      <c r="J2230" s="912" t="s">
        <v>22276</v>
      </c>
      <c r="K2230" s="126" t="s">
        <v>2457</v>
      </c>
      <c r="L2230" s="104" t="s">
        <v>6477</v>
      </c>
      <c r="M2230" s="127" t="s">
        <v>2456</v>
      </c>
      <c r="N2230" s="128">
        <v>40994</v>
      </c>
      <c r="O2230" s="140">
        <v>5000000</v>
      </c>
      <c r="P2230" s="105" t="s">
        <v>16131</v>
      </c>
      <c r="Q2230" s="120">
        <v>41423</v>
      </c>
      <c r="R2230" s="105">
        <v>2176155</v>
      </c>
      <c r="S2230" s="234" t="s">
        <v>127</v>
      </c>
      <c r="T2230" s="130">
        <v>41604</v>
      </c>
      <c r="U2230" s="106">
        <v>1517088</v>
      </c>
      <c r="V2230" s="109">
        <v>41604</v>
      </c>
      <c r="W2230" s="141">
        <v>1517088</v>
      </c>
      <c r="X2230" s="141">
        <v>0</v>
      </c>
      <c r="Y2230" s="141">
        <v>0</v>
      </c>
      <c r="Z2230" s="141">
        <v>0</v>
      </c>
      <c r="AA2230" s="112">
        <v>0</v>
      </c>
      <c r="AB2230" s="112"/>
      <c r="AC2230" s="106"/>
      <c r="AD2230" s="141"/>
      <c r="AE2230" s="106">
        <v>0</v>
      </c>
      <c r="AF2230" s="106">
        <v>0</v>
      </c>
      <c r="AG2230" s="106">
        <v>0</v>
      </c>
      <c r="AH2230" s="106"/>
      <c r="AI2230" s="106"/>
      <c r="AJ2230" s="106"/>
      <c r="AK2230" s="106"/>
      <c r="AL2230" s="106"/>
      <c r="AM2230" s="106"/>
      <c r="AN2230" s="114">
        <f t="shared" si="68"/>
        <v>0</v>
      </c>
      <c r="AO2230" s="114">
        <f t="shared" si="69"/>
        <v>1517088</v>
      </c>
      <c r="AP2230" s="114"/>
      <c r="AQ2230" s="114"/>
      <c r="AR2230" s="114"/>
      <c r="AS2230" s="114"/>
    </row>
    <row r="2231" spans="1:46" s="190" customFormat="1" ht="15" customHeight="1" x14ac:dyDescent="0.2">
      <c r="A2231" s="104"/>
      <c r="B2231" s="104">
        <f>VLOOKUP(BJB!$F$9:$F$5599,Ctrl!$B$4:$C$399,2,0)</f>
        <v>41</v>
      </c>
      <c r="C2231" s="104">
        <f>VLOOKUP(BJB!$G$9:$G$5599,Ctrl!$E$4:$F$399,2,0)</f>
        <v>0</v>
      </c>
      <c r="D2231" s="219">
        <v>1</v>
      </c>
      <c r="E2231" s="104" t="str">
        <f>VLOOKUP(BJB!$F$9:$F$5599,Ctrl!$B$4:$D$399,3,0)</f>
        <v>IV</v>
      </c>
      <c r="F2231" s="139" t="s">
        <v>10560</v>
      </c>
      <c r="G2231" s="139" t="s">
        <v>7681</v>
      </c>
      <c r="H2231" s="125"/>
      <c r="I2231" s="220" t="e">
        <f>IF(G2230=BJB!#REF!,I2230+1,1)</f>
        <v>#REF!</v>
      </c>
      <c r="J2231" s="912" t="s">
        <v>22277</v>
      </c>
      <c r="K2231" s="126" t="s">
        <v>2458</v>
      </c>
      <c r="L2231" s="104" t="s">
        <v>6477</v>
      </c>
      <c r="M2231" s="127" t="s">
        <v>2459</v>
      </c>
      <c r="N2231" s="120">
        <v>41058</v>
      </c>
      <c r="O2231" s="140">
        <v>10000000</v>
      </c>
      <c r="P2231" s="105" t="s">
        <v>16131</v>
      </c>
      <c r="Q2231" s="120">
        <v>41423</v>
      </c>
      <c r="R2231" s="105">
        <v>5129215</v>
      </c>
      <c r="S2231" s="234" t="s">
        <v>127</v>
      </c>
      <c r="T2231" s="130">
        <v>41604</v>
      </c>
      <c r="U2231" s="106">
        <v>3565332</v>
      </c>
      <c r="V2231" s="109">
        <v>41604</v>
      </c>
      <c r="W2231" s="141">
        <v>3565332</v>
      </c>
      <c r="X2231" s="141">
        <v>0</v>
      </c>
      <c r="Y2231" s="141">
        <v>0</v>
      </c>
      <c r="Z2231" s="141">
        <v>0</v>
      </c>
      <c r="AA2231" s="112">
        <v>0</v>
      </c>
      <c r="AB2231" s="112"/>
      <c r="AC2231" s="106"/>
      <c r="AD2231" s="141"/>
      <c r="AE2231" s="106">
        <v>0</v>
      </c>
      <c r="AF2231" s="106">
        <v>0</v>
      </c>
      <c r="AG2231" s="106">
        <v>0</v>
      </c>
      <c r="AH2231" s="106"/>
      <c r="AI2231" s="106"/>
      <c r="AJ2231" s="106"/>
      <c r="AK2231" s="106"/>
      <c r="AL2231" s="106"/>
      <c r="AM2231" s="106"/>
      <c r="AN2231" s="114">
        <f t="shared" si="68"/>
        <v>0</v>
      </c>
      <c r="AO2231" s="114">
        <f t="shared" si="69"/>
        <v>3565332</v>
      </c>
      <c r="AP2231" s="114"/>
      <c r="AQ2231" s="114"/>
      <c r="AR2231" s="114"/>
      <c r="AS2231" s="114"/>
    </row>
    <row r="2232" spans="1:46" s="190" customFormat="1" ht="15" customHeight="1" x14ac:dyDescent="0.2">
      <c r="A2232" s="104"/>
      <c r="B2232" s="104">
        <f>VLOOKUP(BJB!$F$9:$F$5599,Ctrl!$B$4:$C$399,2,0)</f>
        <v>41</v>
      </c>
      <c r="C2232" s="104">
        <f>VLOOKUP(BJB!$G$9:$G$5599,Ctrl!$E$4:$F$399,2,0)</f>
        <v>0</v>
      </c>
      <c r="D2232" s="219">
        <v>1</v>
      </c>
      <c r="E2232" s="104" t="str">
        <f>VLOOKUP(BJB!$F$9:$F$5599,Ctrl!$B$4:$D$399,3,0)</f>
        <v>IV</v>
      </c>
      <c r="F2232" s="139" t="s">
        <v>10560</v>
      </c>
      <c r="G2232" s="139" t="s">
        <v>7681</v>
      </c>
      <c r="H2232" s="125"/>
      <c r="I2232" s="220" t="e">
        <f>IF(G2231=BJB!#REF!,I2231+1,1)</f>
        <v>#REF!</v>
      </c>
      <c r="J2232" s="912" t="s">
        <v>22278</v>
      </c>
      <c r="K2232" s="126" t="s">
        <v>2460</v>
      </c>
      <c r="L2232" s="104" t="s">
        <v>6477</v>
      </c>
      <c r="M2232" s="127" t="s">
        <v>2443</v>
      </c>
      <c r="N2232" s="128">
        <v>40819</v>
      </c>
      <c r="O2232" s="140">
        <v>20000000</v>
      </c>
      <c r="P2232" s="105" t="s">
        <v>16131</v>
      </c>
      <c r="Q2232" s="120">
        <v>41423</v>
      </c>
      <c r="R2232" s="105">
        <v>17178210</v>
      </c>
      <c r="S2232" s="234" t="s">
        <v>127</v>
      </c>
      <c r="T2232" s="130">
        <v>41604</v>
      </c>
      <c r="U2232" s="106">
        <v>11684938</v>
      </c>
      <c r="V2232" s="109">
        <v>41604</v>
      </c>
      <c r="W2232" s="141">
        <v>11684938</v>
      </c>
      <c r="X2232" s="141">
        <v>0</v>
      </c>
      <c r="Y2232" s="141">
        <v>0</v>
      </c>
      <c r="Z2232" s="141">
        <v>0</v>
      </c>
      <c r="AA2232" s="112">
        <v>0</v>
      </c>
      <c r="AB2232" s="112"/>
      <c r="AC2232" s="106"/>
      <c r="AD2232" s="141"/>
      <c r="AE2232" s="106">
        <v>0</v>
      </c>
      <c r="AF2232" s="106">
        <v>0</v>
      </c>
      <c r="AG2232" s="106">
        <v>0</v>
      </c>
      <c r="AH2232" s="106"/>
      <c r="AI2232" s="106"/>
      <c r="AJ2232" s="106"/>
      <c r="AK2232" s="106"/>
      <c r="AL2232" s="106"/>
      <c r="AM2232" s="106"/>
      <c r="AN2232" s="114">
        <f t="shared" si="68"/>
        <v>0</v>
      </c>
      <c r="AO2232" s="114">
        <f t="shared" si="69"/>
        <v>11684938</v>
      </c>
      <c r="AP2232" s="114"/>
      <c r="AQ2232" s="114"/>
      <c r="AR2232" s="114"/>
      <c r="AS2232" s="114"/>
      <c r="AT2232" s="191"/>
    </row>
    <row r="2233" spans="1:46" s="190" customFormat="1" ht="15" customHeight="1" x14ac:dyDescent="0.2">
      <c r="A2233" s="104"/>
      <c r="B2233" s="104">
        <f>VLOOKUP(BJB!$F$9:$F$5599,Ctrl!$B$4:$C$399,2,0)</f>
        <v>41</v>
      </c>
      <c r="C2233" s="104">
        <f>VLOOKUP(BJB!$G$9:$G$5599,Ctrl!$E$4:$F$399,2,0)</f>
        <v>0</v>
      </c>
      <c r="D2233" s="219">
        <v>1</v>
      </c>
      <c r="E2233" s="104" t="str">
        <f>VLOOKUP(BJB!$F$9:$F$5599,Ctrl!$B$4:$D$399,3,0)</f>
        <v>IV</v>
      </c>
      <c r="F2233" s="139" t="s">
        <v>10560</v>
      </c>
      <c r="G2233" s="139" t="s">
        <v>7681</v>
      </c>
      <c r="H2233" s="125"/>
      <c r="I2233" s="220" t="e">
        <f>IF(G2232=BJB!#REF!,I2232+1,1)</f>
        <v>#REF!</v>
      </c>
      <c r="J2233" s="912" t="s">
        <v>22279</v>
      </c>
      <c r="K2233" s="126" t="s">
        <v>840</v>
      </c>
      <c r="L2233" s="104" t="s">
        <v>6477</v>
      </c>
      <c r="M2233" s="127" t="s">
        <v>2461</v>
      </c>
      <c r="N2233" s="120">
        <v>40778</v>
      </c>
      <c r="O2233" s="140">
        <v>8000000</v>
      </c>
      <c r="P2233" s="105" t="s">
        <v>16131</v>
      </c>
      <c r="Q2233" s="120">
        <v>41423</v>
      </c>
      <c r="R2233" s="105">
        <v>4137838</v>
      </c>
      <c r="S2233" s="234" t="s">
        <v>127</v>
      </c>
      <c r="T2233" s="130">
        <v>41604</v>
      </c>
      <c r="U2233" s="106">
        <v>2825390</v>
      </c>
      <c r="V2233" s="109">
        <v>41604</v>
      </c>
      <c r="W2233" s="141">
        <v>2825390</v>
      </c>
      <c r="X2233" s="141">
        <v>0</v>
      </c>
      <c r="Y2233" s="141">
        <v>0</v>
      </c>
      <c r="Z2233" s="141">
        <v>0</v>
      </c>
      <c r="AA2233" s="112">
        <v>315000</v>
      </c>
      <c r="AB2233" s="112"/>
      <c r="AC2233" s="106"/>
      <c r="AD2233" s="141"/>
      <c r="AE2233" s="106">
        <v>0</v>
      </c>
      <c r="AF2233" s="106">
        <v>0</v>
      </c>
      <c r="AG2233" s="106">
        <v>0</v>
      </c>
      <c r="AH2233" s="106"/>
      <c r="AI2233" s="106"/>
      <c r="AJ2233" s="106"/>
      <c r="AK2233" s="106"/>
      <c r="AL2233" s="106"/>
      <c r="AM2233" s="106"/>
      <c r="AN2233" s="114">
        <f t="shared" si="68"/>
        <v>315000</v>
      </c>
      <c r="AO2233" s="114">
        <f t="shared" si="69"/>
        <v>2510390</v>
      </c>
      <c r="AP2233" s="114"/>
      <c r="AQ2233" s="114"/>
      <c r="AR2233" s="114"/>
      <c r="AS2233" s="114"/>
      <c r="AT2233" s="191"/>
    </row>
    <row r="2234" spans="1:46" s="190" customFormat="1" ht="15" customHeight="1" x14ac:dyDescent="0.2">
      <c r="A2234" s="104"/>
      <c r="B2234" s="104">
        <f>VLOOKUP(BJB!$F$9:$F$5599,Ctrl!$B$4:$C$399,2,0)</f>
        <v>41</v>
      </c>
      <c r="C2234" s="104">
        <f>VLOOKUP(BJB!$G$9:$G$5599,Ctrl!$E$4:$F$399,2,0)</f>
        <v>0</v>
      </c>
      <c r="D2234" s="219">
        <v>1</v>
      </c>
      <c r="E2234" s="104" t="str">
        <f>VLOOKUP(BJB!$F$9:$F$5599,Ctrl!$B$4:$D$399,3,0)</f>
        <v>IV</v>
      </c>
      <c r="F2234" s="139" t="s">
        <v>10560</v>
      </c>
      <c r="G2234" s="139" t="s">
        <v>7681</v>
      </c>
      <c r="H2234" s="125">
        <v>1100119000140</v>
      </c>
      <c r="I2234" s="220" t="e">
        <f>IF(G2233=BJB!#REF!,I2233+1,1)</f>
        <v>#REF!</v>
      </c>
      <c r="J2234" s="912" t="s">
        <v>22280</v>
      </c>
      <c r="K2234" s="126" t="s">
        <v>2462</v>
      </c>
      <c r="L2234" s="104" t="s">
        <v>6477</v>
      </c>
      <c r="M2234" s="127" t="s">
        <v>2463</v>
      </c>
      <c r="N2234" s="128">
        <v>40217</v>
      </c>
      <c r="O2234" s="140">
        <v>25000000</v>
      </c>
      <c r="P2234" s="105" t="s">
        <v>16131</v>
      </c>
      <c r="Q2234" s="120">
        <v>41423</v>
      </c>
      <c r="R2234" s="105">
        <v>8261772</v>
      </c>
      <c r="S2234" s="234" t="s">
        <v>127</v>
      </c>
      <c r="T2234" s="130">
        <v>41604</v>
      </c>
      <c r="U2234" s="106">
        <v>5768186</v>
      </c>
      <c r="V2234" s="109">
        <v>41604</v>
      </c>
      <c r="W2234" s="141">
        <v>5768186</v>
      </c>
      <c r="X2234" s="141">
        <v>0</v>
      </c>
      <c r="Y2234" s="141">
        <v>0</v>
      </c>
      <c r="Z2234" s="141">
        <v>0</v>
      </c>
      <c r="AA2234" s="112">
        <v>687736</v>
      </c>
      <c r="AB2234" s="112"/>
      <c r="AC2234" s="132"/>
      <c r="AD2234" s="141"/>
      <c r="AE2234" s="106">
        <v>0</v>
      </c>
      <c r="AF2234" s="106">
        <v>0</v>
      </c>
      <c r="AG2234" s="106">
        <v>0</v>
      </c>
      <c r="AH2234" s="106"/>
      <c r="AI2234" s="106"/>
      <c r="AJ2234" s="106"/>
      <c r="AK2234" s="106"/>
      <c r="AL2234" s="106"/>
      <c r="AM2234" s="106"/>
      <c r="AN2234" s="114">
        <f t="shared" si="68"/>
        <v>687736</v>
      </c>
      <c r="AO2234" s="114">
        <f t="shared" si="69"/>
        <v>5080450</v>
      </c>
      <c r="AP2234" s="114"/>
      <c r="AQ2234" s="114"/>
      <c r="AR2234" s="114"/>
      <c r="AS2234" s="114"/>
      <c r="AT2234" s="191"/>
    </row>
    <row r="2235" spans="1:46" s="190" customFormat="1" ht="15" customHeight="1" x14ac:dyDescent="0.2">
      <c r="A2235" s="104"/>
      <c r="B2235" s="104">
        <f>VLOOKUP(BJB!$F$9:$F$5599,Ctrl!$B$4:$C$399,2,0)</f>
        <v>41</v>
      </c>
      <c r="C2235" s="104">
        <f>VLOOKUP(BJB!$G$9:$G$5599,Ctrl!$E$4:$F$399,2,0)</f>
        <v>0</v>
      </c>
      <c r="D2235" s="219">
        <v>1</v>
      </c>
      <c r="E2235" s="104" t="str">
        <f>VLOOKUP(BJB!$F$9:$F$5599,Ctrl!$B$4:$D$399,3,0)</f>
        <v>IV</v>
      </c>
      <c r="F2235" s="139" t="s">
        <v>10560</v>
      </c>
      <c r="G2235" s="139" t="s">
        <v>7681</v>
      </c>
      <c r="H2235" s="125"/>
      <c r="I2235" s="220" t="e">
        <f>IF(G2234=BJB!#REF!,I2234+1,1)</f>
        <v>#REF!</v>
      </c>
      <c r="J2235" s="912" t="s">
        <v>22281</v>
      </c>
      <c r="K2235" s="126" t="s">
        <v>2464</v>
      </c>
      <c r="L2235" s="104" t="s">
        <v>6477</v>
      </c>
      <c r="M2235" s="127" t="s">
        <v>2465</v>
      </c>
      <c r="N2235" s="128">
        <v>40961</v>
      </c>
      <c r="O2235" s="140">
        <v>10000000</v>
      </c>
      <c r="P2235" s="105" t="s">
        <v>16131</v>
      </c>
      <c r="Q2235" s="120">
        <v>41423</v>
      </c>
      <c r="R2235" s="105">
        <v>10940391</v>
      </c>
      <c r="S2235" s="234" t="s">
        <v>127</v>
      </c>
      <c r="T2235" s="130">
        <v>41604</v>
      </c>
      <c r="U2235" s="106">
        <v>7000000</v>
      </c>
      <c r="V2235" s="109">
        <v>41604</v>
      </c>
      <c r="W2235" s="141">
        <v>7000000</v>
      </c>
      <c r="X2235" s="141">
        <v>0</v>
      </c>
      <c r="Y2235" s="141">
        <v>0</v>
      </c>
      <c r="Z2235" s="141">
        <v>0</v>
      </c>
      <c r="AA2235" s="112">
        <v>0</v>
      </c>
      <c r="AB2235" s="112"/>
      <c r="AC2235" s="106"/>
      <c r="AD2235" s="141"/>
      <c r="AE2235" s="106">
        <v>0</v>
      </c>
      <c r="AF2235" s="106">
        <v>0</v>
      </c>
      <c r="AG2235" s="106">
        <v>0</v>
      </c>
      <c r="AH2235" s="106"/>
      <c r="AI2235" s="106"/>
      <c r="AJ2235" s="106"/>
      <c r="AK2235" s="106"/>
      <c r="AL2235" s="106"/>
      <c r="AM2235" s="106"/>
      <c r="AN2235" s="114">
        <f t="shared" si="68"/>
        <v>0</v>
      </c>
      <c r="AO2235" s="114">
        <f t="shared" si="69"/>
        <v>7000000</v>
      </c>
      <c r="AP2235" s="114"/>
      <c r="AQ2235" s="114"/>
      <c r="AR2235" s="114"/>
      <c r="AS2235" s="114"/>
      <c r="AT2235" s="191"/>
    </row>
    <row r="2236" spans="1:46" s="190" customFormat="1" ht="15" customHeight="1" x14ac:dyDescent="0.2">
      <c r="A2236" s="104"/>
      <c r="B2236" s="104">
        <f>VLOOKUP(BJB!$F$9:$F$5599,Ctrl!$B$4:$C$399,2,0)</f>
        <v>41</v>
      </c>
      <c r="C2236" s="104">
        <f>VLOOKUP(BJB!$G$9:$G$5599,Ctrl!$E$4:$F$399,2,0)</f>
        <v>0</v>
      </c>
      <c r="D2236" s="219">
        <v>1</v>
      </c>
      <c r="E2236" s="104" t="str">
        <f>VLOOKUP(BJB!$F$9:$F$5599,Ctrl!$B$4:$D$399,3,0)</f>
        <v>IV</v>
      </c>
      <c r="F2236" s="139" t="s">
        <v>10560</v>
      </c>
      <c r="G2236" s="139" t="s">
        <v>7681</v>
      </c>
      <c r="H2236" s="125"/>
      <c r="I2236" s="220" t="e">
        <f>IF(G2235=BJB!#REF!,I2235+1,1)</f>
        <v>#REF!</v>
      </c>
      <c r="J2236" s="912" t="s">
        <v>22282</v>
      </c>
      <c r="K2236" s="126" t="s">
        <v>5125</v>
      </c>
      <c r="L2236" s="104" t="s">
        <v>6476</v>
      </c>
      <c r="M2236" s="127" t="s">
        <v>5127</v>
      </c>
      <c r="N2236" s="128">
        <v>40490</v>
      </c>
      <c r="O2236" s="140">
        <v>15213550</v>
      </c>
      <c r="P2236" s="105" t="s">
        <v>6222</v>
      </c>
      <c r="Q2236" s="120" t="s">
        <v>6222</v>
      </c>
      <c r="R2236" s="890">
        <v>0</v>
      </c>
      <c r="S2236" s="234" t="s">
        <v>5097</v>
      </c>
      <c r="T2236" s="130">
        <v>41652</v>
      </c>
      <c r="U2236" s="106">
        <v>535430</v>
      </c>
      <c r="V2236" s="109" t="s">
        <v>6222</v>
      </c>
      <c r="W2236" s="141">
        <v>0</v>
      </c>
      <c r="X2236" s="141">
        <v>0</v>
      </c>
      <c r="Y2236" s="141">
        <v>0</v>
      </c>
      <c r="Z2236" s="141">
        <v>0</v>
      </c>
      <c r="AA2236" s="112">
        <v>0</v>
      </c>
      <c r="AB2236" s="112"/>
      <c r="AC2236" s="106"/>
      <c r="AD2236" s="141"/>
      <c r="AE2236" s="106">
        <v>0</v>
      </c>
      <c r="AF2236" s="106">
        <v>0</v>
      </c>
      <c r="AG2236" s="106">
        <v>0</v>
      </c>
      <c r="AH2236" s="106"/>
      <c r="AI2236" s="106"/>
      <c r="AJ2236" s="106"/>
      <c r="AK2236" s="106"/>
      <c r="AL2236" s="106"/>
      <c r="AM2236" s="106"/>
      <c r="AN2236" s="114">
        <f t="shared" si="68"/>
        <v>0</v>
      </c>
      <c r="AO2236" s="114">
        <f t="shared" si="69"/>
        <v>535430</v>
      </c>
      <c r="AP2236" s="114"/>
      <c r="AQ2236" s="114"/>
      <c r="AR2236" s="114"/>
      <c r="AS2236" s="114"/>
      <c r="AT2236" s="191"/>
    </row>
    <row r="2237" spans="1:46" s="190" customFormat="1" ht="15" customHeight="1" x14ac:dyDescent="0.2">
      <c r="A2237" s="104"/>
      <c r="B2237" s="104">
        <f>VLOOKUP(BJB!$F$9:$F$5599,Ctrl!$B$4:$C$399,2,0)</f>
        <v>41</v>
      </c>
      <c r="C2237" s="104">
        <f>VLOOKUP(BJB!$G$9:$G$5599,Ctrl!$E$4:$F$399,2,0)</f>
        <v>0</v>
      </c>
      <c r="D2237" s="219">
        <v>1</v>
      </c>
      <c r="E2237" s="104" t="str">
        <f>VLOOKUP(BJB!$F$9:$F$5599,Ctrl!$B$4:$D$399,3,0)</f>
        <v>IV</v>
      </c>
      <c r="F2237" s="139" t="s">
        <v>10560</v>
      </c>
      <c r="G2237" s="139" t="s">
        <v>7681</v>
      </c>
      <c r="H2237" s="125"/>
      <c r="I2237" s="220" t="e">
        <f>IF(G2236=BJB!#REF!,I2236+1,1)</f>
        <v>#REF!</v>
      </c>
      <c r="J2237" s="912" t="s">
        <v>22283</v>
      </c>
      <c r="K2237" s="126" t="s">
        <v>5126</v>
      </c>
      <c r="L2237" s="104" t="s">
        <v>6476</v>
      </c>
      <c r="M2237" s="127" t="s">
        <v>5128</v>
      </c>
      <c r="N2237" s="128">
        <v>41327</v>
      </c>
      <c r="O2237" s="140">
        <v>173137500</v>
      </c>
      <c r="P2237" s="105" t="s">
        <v>6222</v>
      </c>
      <c r="Q2237" s="120" t="s">
        <v>6222</v>
      </c>
      <c r="R2237" s="890">
        <v>0</v>
      </c>
      <c r="S2237" s="234" t="s">
        <v>5097</v>
      </c>
      <c r="T2237" s="130">
        <v>41652</v>
      </c>
      <c r="U2237" s="106">
        <v>164164403</v>
      </c>
      <c r="V2237" s="109" t="s">
        <v>6222</v>
      </c>
      <c r="W2237" s="141">
        <v>0</v>
      </c>
      <c r="X2237" s="141">
        <v>0</v>
      </c>
      <c r="Y2237" s="141">
        <v>0</v>
      </c>
      <c r="Z2237" s="141">
        <v>0</v>
      </c>
      <c r="AA2237" s="112">
        <v>0</v>
      </c>
      <c r="AB2237" s="112"/>
      <c r="AC2237" s="106"/>
      <c r="AD2237" s="141"/>
      <c r="AE2237" s="106">
        <v>0</v>
      </c>
      <c r="AF2237" s="106">
        <v>0</v>
      </c>
      <c r="AG2237" s="106">
        <v>0</v>
      </c>
      <c r="AH2237" s="106"/>
      <c r="AI2237" s="106"/>
      <c r="AJ2237" s="106"/>
      <c r="AK2237" s="106"/>
      <c r="AL2237" s="106"/>
      <c r="AM2237" s="106"/>
      <c r="AN2237" s="114">
        <f t="shared" si="68"/>
        <v>0</v>
      </c>
      <c r="AO2237" s="114">
        <f t="shared" si="69"/>
        <v>164164403</v>
      </c>
      <c r="AP2237" s="114"/>
      <c r="AQ2237" s="114"/>
      <c r="AR2237" s="114"/>
      <c r="AS2237" s="114"/>
      <c r="AT2237" s="191"/>
    </row>
    <row r="2238" spans="1:46" s="190" customFormat="1" ht="15" customHeight="1" x14ac:dyDescent="0.2">
      <c r="A2238" s="104"/>
      <c r="B2238" s="104">
        <f>VLOOKUP(BJB!$F$9:$F$5599,Ctrl!$B$4:$C$399,2,0)</f>
        <v>41</v>
      </c>
      <c r="C2238" s="104">
        <f>VLOOKUP(BJB!$G$9:$G$5599,Ctrl!$E$4:$F$399,2,0)</f>
        <v>0</v>
      </c>
      <c r="D2238" s="219">
        <v>1</v>
      </c>
      <c r="E2238" s="104" t="str">
        <f>VLOOKUP(BJB!$F$9:$F$5599,Ctrl!$B$4:$D$399,3,0)</f>
        <v>IV</v>
      </c>
      <c r="F2238" s="139" t="s">
        <v>10560</v>
      </c>
      <c r="G2238" s="139" t="s">
        <v>7681</v>
      </c>
      <c r="H2238" s="125"/>
      <c r="I2238" s="220" t="e">
        <f>IF(G2237=BJB!#REF!,I2237+1,1)</f>
        <v>#REF!</v>
      </c>
      <c r="J2238" s="912" t="s">
        <v>22284</v>
      </c>
      <c r="K2238" s="126" t="s">
        <v>5179</v>
      </c>
      <c r="L2238" s="104" t="s">
        <v>6476</v>
      </c>
      <c r="M2238" s="127" t="s">
        <v>5180</v>
      </c>
      <c r="N2238" s="128">
        <v>38989</v>
      </c>
      <c r="O2238" s="140">
        <v>64586667</v>
      </c>
      <c r="P2238" s="105" t="s">
        <v>6222</v>
      </c>
      <c r="Q2238" s="120" t="s">
        <v>6222</v>
      </c>
      <c r="R2238" s="890">
        <v>0</v>
      </c>
      <c r="S2238" s="234" t="s">
        <v>5161</v>
      </c>
      <c r="T2238" s="130">
        <v>41698</v>
      </c>
      <c r="U2238" s="106">
        <v>17653363</v>
      </c>
      <c r="V2238" s="109" t="s">
        <v>6222</v>
      </c>
      <c r="W2238" s="141">
        <v>0</v>
      </c>
      <c r="X2238" s="141">
        <v>0</v>
      </c>
      <c r="Y2238" s="141">
        <v>0</v>
      </c>
      <c r="Z2238" s="141">
        <v>0</v>
      </c>
      <c r="AA2238" s="112">
        <v>0</v>
      </c>
      <c r="AB2238" s="112"/>
      <c r="AC2238" s="106"/>
      <c r="AD2238" s="141"/>
      <c r="AE2238" s="106">
        <v>0</v>
      </c>
      <c r="AF2238" s="106">
        <v>0</v>
      </c>
      <c r="AG2238" s="106">
        <v>0</v>
      </c>
      <c r="AH2238" s="106"/>
      <c r="AI2238" s="106"/>
      <c r="AJ2238" s="106"/>
      <c r="AK2238" s="106"/>
      <c r="AL2238" s="106"/>
      <c r="AM2238" s="106"/>
      <c r="AN2238" s="114">
        <f t="shared" si="68"/>
        <v>0</v>
      </c>
      <c r="AO2238" s="114">
        <f t="shared" si="69"/>
        <v>17653363</v>
      </c>
      <c r="AP2238" s="114"/>
      <c r="AQ2238" s="114"/>
      <c r="AR2238" s="114"/>
      <c r="AS2238" s="114"/>
    </row>
    <row r="2239" spans="1:46" s="190" customFormat="1" ht="15" customHeight="1" x14ac:dyDescent="0.2">
      <c r="A2239" s="104"/>
      <c r="B2239" s="104">
        <f>VLOOKUP(BJB!$F$9:$F$5599,Ctrl!$B$4:$C$399,2,0)</f>
        <v>41</v>
      </c>
      <c r="C2239" s="104">
        <f>VLOOKUP(BJB!$G$9:$G$5599,Ctrl!$E$4:$F$399,2,0)</f>
        <v>0</v>
      </c>
      <c r="D2239" s="219">
        <v>1</v>
      </c>
      <c r="E2239" s="104" t="str">
        <f>VLOOKUP(BJB!$F$9:$F$5599,Ctrl!$B$4:$D$399,3,0)</f>
        <v>IV</v>
      </c>
      <c r="F2239" s="139" t="s">
        <v>10560</v>
      </c>
      <c r="G2239" s="139" t="s">
        <v>7681</v>
      </c>
      <c r="H2239" s="125"/>
      <c r="I2239" s="220" t="e">
        <f>IF(G2238=BJB!#REF!,I2238+1,1)</f>
        <v>#REF!</v>
      </c>
      <c r="J2239" s="912" t="s">
        <v>22285</v>
      </c>
      <c r="K2239" s="126" t="s">
        <v>5343</v>
      </c>
      <c r="L2239" s="104" t="s">
        <v>6477</v>
      </c>
      <c r="M2239" s="127" t="s">
        <v>5344</v>
      </c>
      <c r="N2239" s="128">
        <v>41213</v>
      </c>
      <c r="O2239" s="140">
        <v>100000000</v>
      </c>
      <c r="P2239" s="105" t="s">
        <v>16132</v>
      </c>
      <c r="Q2239" s="120">
        <v>41613</v>
      </c>
      <c r="R2239" s="105">
        <v>52644088</v>
      </c>
      <c r="S2239" s="234" t="s">
        <v>5345</v>
      </c>
      <c r="T2239" s="130">
        <v>41759</v>
      </c>
      <c r="U2239" s="106">
        <v>36758964</v>
      </c>
      <c r="V2239" s="109">
        <v>41730</v>
      </c>
      <c r="W2239" s="141">
        <v>36758964</v>
      </c>
      <c r="X2239" s="141">
        <v>0</v>
      </c>
      <c r="Y2239" s="141">
        <v>0</v>
      </c>
      <c r="Z2239" s="141">
        <v>0</v>
      </c>
      <c r="AA2239" s="112">
        <v>36758964</v>
      </c>
      <c r="AB2239" s="112"/>
      <c r="AC2239" s="106"/>
      <c r="AD2239" s="141"/>
      <c r="AE2239" s="106">
        <v>0</v>
      </c>
      <c r="AF2239" s="106">
        <v>0</v>
      </c>
      <c r="AG2239" s="106">
        <v>0</v>
      </c>
      <c r="AH2239" s="106"/>
      <c r="AI2239" s="106"/>
      <c r="AJ2239" s="106"/>
      <c r="AK2239" s="106"/>
      <c r="AL2239" s="106"/>
      <c r="AM2239" s="106"/>
      <c r="AN2239" s="114">
        <f t="shared" si="68"/>
        <v>36758964</v>
      </c>
      <c r="AO2239" s="114">
        <f t="shared" si="69"/>
        <v>0</v>
      </c>
      <c r="AP2239" s="114"/>
      <c r="AQ2239" s="114"/>
      <c r="AR2239" s="114"/>
      <c r="AS2239" s="114"/>
    </row>
    <row r="2240" spans="1:46" s="190" customFormat="1" ht="15" customHeight="1" x14ac:dyDescent="0.2">
      <c r="A2240" s="104"/>
      <c r="B2240" s="104">
        <f>VLOOKUP(BJB!$F$9:$F$5599,Ctrl!$B$4:$C$399,2,0)</f>
        <v>41</v>
      </c>
      <c r="C2240" s="104">
        <f>VLOOKUP(BJB!$G$9:$G$5599,Ctrl!$E$4:$F$399,2,0)</f>
        <v>0</v>
      </c>
      <c r="D2240" s="219">
        <v>1</v>
      </c>
      <c r="E2240" s="104" t="str">
        <f>VLOOKUP(BJB!$F$9:$F$5599,Ctrl!$B$4:$D$399,3,0)</f>
        <v>IV</v>
      </c>
      <c r="F2240" s="139" t="s">
        <v>10560</v>
      </c>
      <c r="G2240" s="139" t="s">
        <v>7681</v>
      </c>
      <c r="H2240" s="125"/>
      <c r="I2240" s="220" t="e">
        <f>IF(G2239=BJB!#REF!,I2239+1,1)</f>
        <v>#REF!</v>
      </c>
      <c r="J2240" s="912" t="s">
        <v>22286</v>
      </c>
      <c r="K2240" s="126" t="s">
        <v>6020</v>
      </c>
      <c r="L2240" s="104" t="s">
        <v>6477</v>
      </c>
      <c r="M2240" s="127" t="s">
        <v>6021</v>
      </c>
      <c r="N2240" s="128">
        <v>41296</v>
      </c>
      <c r="O2240" s="140">
        <v>120000000</v>
      </c>
      <c r="P2240" s="105" t="s">
        <v>16133</v>
      </c>
      <c r="Q2240" s="120">
        <v>41778</v>
      </c>
      <c r="R2240" s="105">
        <v>119886669</v>
      </c>
      <c r="S2240" s="146" t="s">
        <v>5984</v>
      </c>
      <c r="T2240" s="109">
        <v>41942</v>
      </c>
      <c r="U2240" s="106">
        <v>71620266.899999991</v>
      </c>
      <c r="V2240" s="109">
        <v>41913</v>
      </c>
      <c r="W2240" s="141">
        <v>71620266.899999991</v>
      </c>
      <c r="X2240" s="141">
        <v>0</v>
      </c>
      <c r="Y2240" s="141">
        <v>0</v>
      </c>
      <c r="Z2240" s="141">
        <v>0</v>
      </c>
      <c r="AA2240" s="112">
        <v>70259482</v>
      </c>
      <c r="AB2240" s="112"/>
      <c r="AC2240" s="106"/>
      <c r="AD2240" s="141"/>
      <c r="AE2240" s="106">
        <v>0</v>
      </c>
      <c r="AF2240" s="106">
        <v>0</v>
      </c>
      <c r="AG2240" s="106">
        <v>0</v>
      </c>
      <c r="AH2240" s="106"/>
      <c r="AI2240" s="106"/>
      <c r="AJ2240" s="106"/>
      <c r="AK2240" s="106"/>
      <c r="AL2240" s="106"/>
      <c r="AM2240" s="106"/>
      <c r="AN2240" s="114">
        <f t="shared" si="68"/>
        <v>70259482</v>
      </c>
      <c r="AO2240" s="114">
        <f t="shared" si="69"/>
        <v>1360784.8999999911</v>
      </c>
      <c r="AP2240" s="114"/>
      <c r="AQ2240" s="114"/>
      <c r="AR2240" s="114"/>
      <c r="AS2240" s="114"/>
    </row>
    <row r="2241" spans="1:45" s="190" customFormat="1" ht="15" customHeight="1" x14ac:dyDescent="0.2">
      <c r="A2241" s="104"/>
      <c r="B2241" s="104">
        <f>VLOOKUP(BJB!$F$9:$F$5599,Ctrl!$B$4:$C$399,2,0)</f>
        <v>41</v>
      </c>
      <c r="C2241" s="104">
        <f>VLOOKUP(BJB!$G$9:$G$5599,Ctrl!$E$4:$F$399,2,0)</f>
        <v>0</v>
      </c>
      <c r="D2241" s="219">
        <v>1</v>
      </c>
      <c r="E2241" s="104" t="str">
        <f>VLOOKUP(BJB!$F$9:$F$5599,Ctrl!$B$4:$D$399,3,0)</f>
        <v>IV</v>
      </c>
      <c r="F2241" s="139" t="s">
        <v>10560</v>
      </c>
      <c r="G2241" s="139" t="s">
        <v>7681</v>
      </c>
      <c r="H2241" s="125" t="s">
        <v>8514</v>
      </c>
      <c r="I2241" s="220" t="e">
        <f>IF(G2240=BJB!#REF!,I2240+1,1)</f>
        <v>#REF!</v>
      </c>
      <c r="J2241" s="912" t="s">
        <v>22287</v>
      </c>
      <c r="K2241" s="126" t="s">
        <v>10913</v>
      </c>
      <c r="L2241" s="104" t="s">
        <v>6477</v>
      </c>
      <c r="M2241" s="127" t="s">
        <v>6129</v>
      </c>
      <c r="N2241" s="128">
        <v>41235</v>
      </c>
      <c r="O2241" s="140">
        <v>65000000</v>
      </c>
      <c r="P2241" s="105" t="s">
        <v>6222</v>
      </c>
      <c r="Q2241" s="120" t="s">
        <v>6222</v>
      </c>
      <c r="R2241" s="890">
        <v>0</v>
      </c>
      <c r="S2241" s="146" t="s">
        <v>6086</v>
      </c>
      <c r="T2241" s="109">
        <v>42003</v>
      </c>
      <c r="U2241" s="106">
        <v>45500000</v>
      </c>
      <c r="V2241" s="109" t="s">
        <v>6222</v>
      </c>
      <c r="W2241" s="141">
        <v>0</v>
      </c>
      <c r="X2241" s="141">
        <v>0</v>
      </c>
      <c r="Y2241" s="141">
        <v>0</v>
      </c>
      <c r="Z2241" s="141">
        <v>0</v>
      </c>
      <c r="AA2241" s="112">
        <v>45500000</v>
      </c>
      <c r="AB2241" s="112"/>
      <c r="AC2241" s="132"/>
      <c r="AD2241" s="141"/>
      <c r="AE2241" s="106">
        <v>0</v>
      </c>
      <c r="AF2241" s="106">
        <v>0</v>
      </c>
      <c r="AG2241" s="106">
        <v>0</v>
      </c>
      <c r="AH2241" s="106"/>
      <c r="AI2241" s="106"/>
      <c r="AJ2241" s="106"/>
      <c r="AK2241" s="106"/>
      <c r="AL2241" s="106"/>
      <c r="AM2241" s="106"/>
      <c r="AN2241" s="114">
        <f t="shared" si="68"/>
        <v>45500000</v>
      </c>
      <c r="AO2241" s="114">
        <f t="shared" si="69"/>
        <v>0</v>
      </c>
      <c r="AP2241" s="114"/>
      <c r="AQ2241" s="114"/>
      <c r="AR2241" s="114"/>
      <c r="AS2241" s="114"/>
    </row>
    <row r="2242" spans="1:45" s="190" customFormat="1" ht="15" customHeight="1" x14ac:dyDescent="0.2">
      <c r="A2242" s="104"/>
      <c r="B2242" s="104">
        <f>VLOOKUP(BJB!$F$9:$F$5599,Ctrl!$B$4:$C$399,2,0)</f>
        <v>41</v>
      </c>
      <c r="C2242" s="104">
        <f>VLOOKUP(BJB!$G$9:$G$5599,Ctrl!$E$4:$F$399,2,0)</f>
        <v>0</v>
      </c>
      <c r="D2242" s="219">
        <v>1</v>
      </c>
      <c r="E2242" s="104" t="str">
        <f>VLOOKUP(BJB!$F$9:$F$5599,Ctrl!$B$4:$D$399,3,0)</f>
        <v>IV</v>
      </c>
      <c r="F2242" s="139" t="s">
        <v>10560</v>
      </c>
      <c r="G2242" s="139" t="s">
        <v>7681</v>
      </c>
      <c r="H2242" s="125">
        <v>1120827000207</v>
      </c>
      <c r="I2242" s="220" t="e">
        <f>IF(G2241=BJB!#REF!,I2241+1,1)</f>
        <v>#REF!</v>
      </c>
      <c r="J2242" s="912" t="s">
        <v>22288</v>
      </c>
      <c r="K2242" s="121" t="s">
        <v>8103</v>
      </c>
      <c r="L2242" s="104" t="s">
        <v>6477</v>
      </c>
      <c r="M2242" s="104" t="s">
        <v>7353</v>
      </c>
      <c r="N2242" s="120">
        <v>41193</v>
      </c>
      <c r="O2242" s="105">
        <v>30000000</v>
      </c>
      <c r="P2242" s="105" t="s">
        <v>16134</v>
      </c>
      <c r="Q2242" s="120">
        <v>42109</v>
      </c>
      <c r="R2242" s="105">
        <v>24060775</v>
      </c>
      <c r="S2242" s="146" t="s">
        <v>8252</v>
      </c>
      <c r="T2242" s="109">
        <v>42152</v>
      </c>
      <c r="U2242" s="141">
        <v>16246034</v>
      </c>
      <c r="V2242" s="109">
        <v>42152</v>
      </c>
      <c r="W2242" s="141">
        <v>16246034</v>
      </c>
      <c r="X2242" s="141">
        <v>0</v>
      </c>
      <c r="Y2242" s="141">
        <v>0</v>
      </c>
      <c r="Z2242" s="141">
        <v>0</v>
      </c>
      <c r="AA2242" s="114">
        <v>15921113</v>
      </c>
      <c r="AB2242" s="114"/>
      <c r="AC2242" s="132"/>
      <c r="AD2242" s="141"/>
      <c r="AE2242" s="106">
        <v>0</v>
      </c>
      <c r="AF2242" s="106">
        <v>0</v>
      </c>
      <c r="AG2242" s="106">
        <v>0</v>
      </c>
      <c r="AH2242" s="106"/>
      <c r="AI2242" s="106"/>
      <c r="AJ2242" s="106"/>
      <c r="AK2242" s="106"/>
      <c r="AL2242" s="106"/>
      <c r="AM2242" s="106"/>
      <c r="AN2242" s="114">
        <f t="shared" si="68"/>
        <v>15921113</v>
      </c>
      <c r="AO2242" s="114">
        <f t="shared" si="69"/>
        <v>324921</v>
      </c>
      <c r="AP2242" s="114"/>
      <c r="AQ2242" s="114"/>
      <c r="AR2242" s="114"/>
      <c r="AS2242" s="114"/>
    </row>
    <row r="2243" spans="1:45" s="190" customFormat="1" ht="15" customHeight="1" x14ac:dyDescent="0.2">
      <c r="A2243" s="104"/>
      <c r="B2243" s="104">
        <f>VLOOKUP(BJB!$F$9:$F$5599,Ctrl!$B$4:$C$399,2,0)</f>
        <v>41</v>
      </c>
      <c r="C2243" s="104">
        <f>VLOOKUP(BJB!$G$9:$G$5599,Ctrl!$E$4:$F$399,2,0)</f>
        <v>0</v>
      </c>
      <c r="D2243" s="219">
        <v>1</v>
      </c>
      <c r="E2243" s="104" t="str">
        <f>VLOOKUP(BJB!$F$9:$F$5599,Ctrl!$B$4:$D$399,3,0)</f>
        <v>IV</v>
      </c>
      <c r="F2243" s="139" t="s">
        <v>10560</v>
      </c>
      <c r="G2243" s="139" t="s">
        <v>7681</v>
      </c>
      <c r="H2243" s="886" t="s">
        <v>14759</v>
      </c>
      <c r="I2243" s="220" t="e">
        <f>IF(G2242=BJB!#REF!,I2242+1,1)</f>
        <v>#REF!</v>
      </c>
      <c r="J2243" s="891" t="s">
        <v>18371</v>
      </c>
      <c r="K2243" s="121" t="s">
        <v>8117</v>
      </c>
      <c r="L2243" s="104" t="s">
        <v>6477</v>
      </c>
      <c r="M2243" s="104" t="s">
        <v>8179</v>
      </c>
      <c r="N2243" s="120">
        <v>41394</v>
      </c>
      <c r="O2243" s="105">
        <v>20000000</v>
      </c>
      <c r="P2243" s="105" t="s">
        <v>16135</v>
      </c>
      <c r="Q2243" s="120">
        <v>42109</v>
      </c>
      <c r="R2243" s="105">
        <v>16427424</v>
      </c>
      <c r="S2243" s="146" t="s">
        <v>8259</v>
      </c>
      <c r="T2243" s="109">
        <v>42151</v>
      </c>
      <c r="U2243" s="141">
        <v>11064157</v>
      </c>
      <c r="V2243" s="109">
        <v>42151</v>
      </c>
      <c r="W2243" s="141">
        <v>11064157</v>
      </c>
      <c r="X2243" s="141">
        <v>0</v>
      </c>
      <c r="Y2243" s="141">
        <v>0</v>
      </c>
      <c r="Z2243" s="141">
        <v>0</v>
      </c>
      <c r="AA2243" s="114">
        <v>0</v>
      </c>
      <c r="AB2243" s="114">
        <v>829812</v>
      </c>
      <c r="AC2243" s="132">
        <v>829812</v>
      </c>
      <c r="AD2243" s="141">
        <v>829812</v>
      </c>
      <c r="AE2243" s="106">
        <v>829812</v>
      </c>
      <c r="AF2243" s="106">
        <v>829812</v>
      </c>
      <c r="AG2243" s="106">
        <v>0</v>
      </c>
      <c r="AH2243" s="106"/>
      <c r="AI2243" s="106"/>
      <c r="AJ2243" s="106"/>
      <c r="AK2243" s="106"/>
      <c r="AL2243" s="106"/>
      <c r="AM2243" s="106"/>
      <c r="AN2243" s="114">
        <f t="shared" si="68"/>
        <v>4149060</v>
      </c>
      <c r="AO2243" s="114">
        <f t="shared" si="69"/>
        <v>6915097</v>
      </c>
      <c r="AP2243" s="114"/>
      <c r="AQ2243" s="114"/>
      <c r="AR2243" s="114"/>
      <c r="AS2243" s="114"/>
    </row>
    <row r="2244" spans="1:45" s="190" customFormat="1" ht="15" customHeight="1" x14ac:dyDescent="0.2">
      <c r="A2244" s="104"/>
      <c r="B2244" s="104">
        <f>VLOOKUP(BJB!$F$9:$F$5599,Ctrl!$B$4:$C$399,2,0)</f>
        <v>41</v>
      </c>
      <c r="C2244" s="104">
        <f>VLOOKUP(BJB!$G$9:$G$5599,Ctrl!$E$4:$F$399,2,0)</f>
        <v>0</v>
      </c>
      <c r="D2244" s="219">
        <v>1</v>
      </c>
      <c r="E2244" s="104" t="str">
        <f>VLOOKUP(BJB!$F$9:$F$5599,Ctrl!$B$4:$D$399,3,0)</f>
        <v>IV</v>
      </c>
      <c r="F2244" s="139" t="s">
        <v>10560</v>
      </c>
      <c r="G2244" s="139" t="s">
        <v>7681</v>
      </c>
      <c r="H2244" s="125">
        <v>1121029000114</v>
      </c>
      <c r="I2244" s="220" t="e">
        <f>IF(G2243=BJB!#REF!,I2243+1,1)</f>
        <v>#REF!</v>
      </c>
      <c r="J2244" s="912" t="s">
        <v>22289</v>
      </c>
      <c r="K2244" s="121" t="s">
        <v>7326</v>
      </c>
      <c r="L2244" s="104" t="s">
        <v>7835</v>
      </c>
      <c r="M2244" s="104" t="s">
        <v>8463</v>
      </c>
      <c r="N2244" s="120">
        <v>41565</v>
      </c>
      <c r="O2244" s="105">
        <v>126000000</v>
      </c>
      <c r="P2244" s="105" t="s">
        <v>16136</v>
      </c>
      <c r="Q2244" s="120">
        <v>41904</v>
      </c>
      <c r="R2244" s="105">
        <v>128303000</v>
      </c>
      <c r="S2244" s="146" t="s">
        <v>8482</v>
      </c>
      <c r="T2244" s="109">
        <v>42275</v>
      </c>
      <c r="U2244" s="141">
        <v>94500000</v>
      </c>
      <c r="V2244" s="109">
        <v>42275</v>
      </c>
      <c r="W2244" s="141">
        <v>94500000</v>
      </c>
      <c r="X2244" s="141">
        <v>18900000</v>
      </c>
      <c r="Y2244" s="141">
        <v>0</v>
      </c>
      <c r="Z2244" s="141">
        <v>75600000</v>
      </c>
      <c r="AA2244" s="114">
        <v>1221015</v>
      </c>
      <c r="AB2244" s="114"/>
      <c r="AC2244" s="132"/>
      <c r="AD2244" s="141"/>
      <c r="AE2244" s="106">
        <v>0</v>
      </c>
      <c r="AF2244" s="106">
        <v>0</v>
      </c>
      <c r="AG2244" s="106">
        <v>0</v>
      </c>
      <c r="AH2244" s="106"/>
      <c r="AI2244" s="106"/>
      <c r="AJ2244" s="106"/>
      <c r="AK2244" s="106"/>
      <c r="AL2244" s="106"/>
      <c r="AM2244" s="106"/>
      <c r="AN2244" s="114">
        <f t="shared" si="68"/>
        <v>1221015</v>
      </c>
      <c r="AO2244" s="114">
        <f t="shared" si="69"/>
        <v>93278985</v>
      </c>
      <c r="AP2244" s="114"/>
      <c r="AQ2244" s="114"/>
      <c r="AR2244" s="114"/>
      <c r="AS2244" s="114"/>
    </row>
    <row r="2245" spans="1:45" s="190" customFormat="1" ht="15" customHeight="1" x14ac:dyDescent="0.2">
      <c r="A2245" s="104"/>
      <c r="B2245" s="104">
        <f>VLOOKUP(BJB!$F$9:$F$5599,Ctrl!$B$4:$C$399,2,0)</f>
        <v>41</v>
      </c>
      <c r="C2245" s="104">
        <f>VLOOKUP(BJB!$G$9:$G$5599,Ctrl!$E$4:$F$399,2,0)</f>
        <v>2</v>
      </c>
      <c r="D2245" s="219">
        <v>1</v>
      </c>
      <c r="E2245" s="104" t="str">
        <f>VLOOKUP(BJB!$F$9:$F$5599,Ctrl!$B$4:$D$399,3,0)</f>
        <v>IV</v>
      </c>
      <c r="F2245" s="139" t="s">
        <v>10560</v>
      </c>
      <c r="G2245" s="139" t="s">
        <v>2555</v>
      </c>
      <c r="H2245" s="125">
        <v>1100623000627</v>
      </c>
      <c r="I2245" s="220" t="e">
        <f>IF(G2244=BJB!#REF!,I2244+1,1)</f>
        <v>#REF!</v>
      </c>
      <c r="J2245" s="912" t="s">
        <v>22290</v>
      </c>
      <c r="K2245" s="121" t="s">
        <v>2558</v>
      </c>
      <c r="L2245" s="104" t="s">
        <v>6477</v>
      </c>
      <c r="M2245" s="104" t="s">
        <v>2559</v>
      </c>
      <c r="N2245" s="120">
        <v>40142</v>
      </c>
      <c r="O2245" s="107">
        <v>60000000</v>
      </c>
      <c r="P2245" s="105" t="s">
        <v>6222</v>
      </c>
      <c r="Q2245" s="120" t="s">
        <v>6222</v>
      </c>
      <c r="R2245" s="890">
        <v>0</v>
      </c>
      <c r="S2245" s="151" t="s">
        <v>7181</v>
      </c>
      <c r="T2245" s="109">
        <v>40753</v>
      </c>
      <c r="U2245" s="106">
        <v>41021536</v>
      </c>
      <c r="V2245" s="109" t="s">
        <v>6222</v>
      </c>
      <c r="W2245" s="141">
        <v>0</v>
      </c>
      <c r="X2245" s="141">
        <v>0</v>
      </c>
      <c r="Y2245" s="141">
        <v>0</v>
      </c>
      <c r="Z2245" s="141">
        <v>0</v>
      </c>
      <c r="AA2245" s="112">
        <v>825900</v>
      </c>
      <c r="AB2245" s="112"/>
      <c r="AC2245" s="132"/>
      <c r="AD2245" s="141"/>
      <c r="AE2245" s="106">
        <v>0</v>
      </c>
      <c r="AF2245" s="106">
        <v>0</v>
      </c>
      <c r="AG2245" s="106">
        <v>0</v>
      </c>
      <c r="AH2245" s="106"/>
      <c r="AI2245" s="106"/>
      <c r="AJ2245" s="106"/>
      <c r="AK2245" s="106"/>
      <c r="AL2245" s="106"/>
      <c r="AM2245" s="106"/>
      <c r="AN2245" s="114">
        <f t="shared" si="68"/>
        <v>825900</v>
      </c>
      <c r="AO2245" s="114">
        <f t="shared" si="69"/>
        <v>40195636</v>
      </c>
      <c r="AP2245" s="114"/>
      <c r="AQ2245" s="114"/>
      <c r="AR2245" s="114"/>
      <c r="AS2245" s="114"/>
    </row>
    <row r="2246" spans="1:45" s="190" customFormat="1" ht="15" customHeight="1" x14ac:dyDescent="0.2">
      <c r="A2246" s="104"/>
      <c r="B2246" s="104">
        <f>VLOOKUP(BJB!$F$9:$F$5599,Ctrl!$B$4:$C$399,2,0)</f>
        <v>41</v>
      </c>
      <c r="C2246" s="104">
        <f>VLOOKUP(BJB!$G$9:$G$5599,Ctrl!$E$4:$F$399,2,0)</f>
        <v>2</v>
      </c>
      <c r="D2246" s="219">
        <v>1</v>
      </c>
      <c r="E2246" s="104" t="str">
        <f>VLOOKUP(BJB!$F$9:$F$5599,Ctrl!$B$4:$D$399,3,0)</f>
        <v>IV</v>
      </c>
      <c r="F2246" s="139" t="s">
        <v>10560</v>
      </c>
      <c r="G2246" s="139" t="s">
        <v>2555</v>
      </c>
      <c r="H2246" s="125"/>
      <c r="I2246" s="220" t="e">
        <f>IF(G2245=BJB!#REF!,I2245+1,1)</f>
        <v>#REF!</v>
      </c>
      <c r="J2246" s="912" t="s">
        <v>22291</v>
      </c>
      <c r="K2246" s="121" t="s">
        <v>2560</v>
      </c>
      <c r="L2246" s="104" t="s">
        <v>6477</v>
      </c>
      <c r="M2246" s="104" t="s">
        <v>2561</v>
      </c>
      <c r="N2246" s="120">
        <v>40303</v>
      </c>
      <c r="O2246" s="107">
        <v>25000000</v>
      </c>
      <c r="P2246" s="105" t="s">
        <v>6222</v>
      </c>
      <c r="Q2246" s="120" t="s">
        <v>6222</v>
      </c>
      <c r="R2246" s="890">
        <v>0</v>
      </c>
      <c r="S2246" s="151" t="s">
        <v>7181</v>
      </c>
      <c r="T2246" s="109">
        <v>40753</v>
      </c>
      <c r="U2246" s="106">
        <v>18750000</v>
      </c>
      <c r="V2246" s="109" t="s">
        <v>6222</v>
      </c>
      <c r="W2246" s="141">
        <v>0</v>
      </c>
      <c r="X2246" s="141">
        <v>0</v>
      </c>
      <c r="Y2246" s="141">
        <v>0</v>
      </c>
      <c r="Z2246" s="141">
        <v>0</v>
      </c>
      <c r="AA2246" s="112">
        <v>17297500</v>
      </c>
      <c r="AB2246" s="112"/>
      <c r="AC2246" s="106"/>
      <c r="AD2246" s="141"/>
      <c r="AE2246" s="106">
        <v>0</v>
      </c>
      <c r="AF2246" s="106">
        <v>0</v>
      </c>
      <c r="AG2246" s="106">
        <v>0</v>
      </c>
      <c r="AH2246" s="106"/>
      <c r="AI2246" s="106"/>
      <c r="AJ2246" s="106"/>
      <c r="AK2246" s="106"/>
      <c r="AL2246" s="106"/>
      <c r="AM2246" s="106"/>
      <c r="AN2246" s="114">
        <f t="shared" si="68"/>
        <v>17297500</v>
      </c>
      <c r="AO2246" s="114">
        <f t="shared" si="69"/>
        <v>1452500</v>
      </c>
      <c r="AP2246" s="114"/>
      <c r="AQ2246" s="114"/>
      <c r="AR2246" s="114"/>
      <c r="AS2246" s="114"/>
    </row>
    <row r="2247" spans="1:45" s="190" customFormat="1" ht="15" customHeight="1" x14ac:dyDescent="0.2">
      <c r="A2247" s="104"/>
      <c r="B2247" s="104">
        <f>VLOOKUP(BJB!$F$9:$F$5599,Ctrl!$B$4:$C$399,2,0)</f>
        <v>41</v>
      </c>
      <c r="C2247" s="104">
        <f>VLOOKUP(BJB!$G$9:$G$5599,Ctrl!$E$4:$F$399,2,0)</f>
        <v>2</v>
      </c>
      <c r="D2247" s="219">
        <v>1</v>
      </c>
      <c r="E2247" s="104" t="str">
        <f>VLOOKUP(BJB!$F$9:$F$5599,Ctrl!$B$4:$D$399,3,0)</f>
        <v>IV</v>
      </c>
      <c r="F2247" s="139" t="s">
        <v>10560</v>
      </c>
      <c r="G2247" s="139" t="s">
        <v>2555</v>
      </c>
      <c r="H2247" s="684">
        <v>1100115000827</v>
      </c>
      <c r="I2247" s="220" t="e">
        <f>IF(G2246=BJB!#REF!,I2246+1,1)</f>
        <v>#REF!</v>
      </c>
      <c r="J2247" s="912" t="s">
        <v>22292</v>
      </c>
      <c r="K2247" s="121" t="s">
        <v>1279</v>
      </c>
      <c r="L2247" s="104" t="s">
        <v>6477</v>
      </c>
      <c r="M2247" s="104" t="s">
        <v>2562</v>
      </c>
      <c r="N2247" s="120">
        <v>40249</v>
      </c>
      <c r="O2247" s="107">
        <v>15000000</v>
      </c>
      <c r="P2247" s="105" t="s">
        <v>6222</v>
      </c>
      <c r="Q2247" s="120" t="s">
        <v>6222</v>
      </c>
      <c r="R2247" s="890">
        <v>0</v>
      </c>
      <c r="S2247" s="151" t="s">
        <v>7182</v>
      </c>
      <c r="T2247" s="109">
        <v>40815</v>
      </c>
      <c r="U2247" s="106">
        <v>8850002</v>
      </c>
      <c r="V2247" s="109" t="s">
        <v>6222</v>
      </c>
      <c r="W2247" s="141">
        <v>0</v>
      </c>
      <c r="X2247" s="141">
        <v>0</v>
      </c>
      <c r="Y2247" s="141">
        <v>0</v>
      </c>
      <c r="Z2247" s="141">
        <v>0</v>
      </c>
      <c r="AA2247" s="112">
        <v>7503088</v>
      </c>
      <c r="AB2247" s="112"/>
      <c r="AC2247" s="132"/>
      <c r="AD2247" s="141"/>
      <c r="AE2247" s="106">
        <v>0</v>
      </c>
      <c r="AF2247" s="106">
        <v>0</v>
      </c>
      <c r="AG2247" s="106">
        <v>0</v>
      </c>
      <c r="AH2247" s="106"/>
      <c r="AI2247" s="106"/>
      <c r="AJ2247" s="106"/>
      <c r="AK2247" s="106"/>
      <c r="AL2247" s="106"/>
      <c r="AM2247" s="106"/>
      <c r="AN2247" s="114">
        <f t="shared" si="68"/>
        <v>7503088</v>
      </c>
      <c r="AO2247" s="114">
        <f t="shared" si="69"/>
        <v>1346914</v>
      </c>
      <c r="AP2247" s="114"/>
      <c r="AQ2247" s="114"/>
      <c r="AR2247" s="114"/>
      <c r="AS2247" s="114"/>
    </row>
    <row r="2248" spans="1:45" s="190" customFormat="1" ht="15" customHeight="1" x14ac:dyDescent="0.2">
      <c r="A2248" s="104"/>
      <c r="B2248" s="104">
        <f>VLOOKUP(BJB!$F$9:$F$5599,Ctrl!$B$4:$C$399,2,0)</f>
        <v>41</v>
      </c>
      <c r="C2248" s="104">
        <f>VLOOKUP(BJB!$G$9:$G$5599,Ctrl!$E$4:$F$399,2,0)</f>
        <v>2</v>
      </c>
      <c r="D2248" s="219">
        <v>1</v>
      </c>
      <c r="E2248" s="104" t="str">
        <f>VLOOKUP(BJB!$F$9:$F$5599,Ctrl!$B$4:$D$399,3,0)</f>
        <v>IV</v>
      </c>
      <c r="F2248" s="139" t="s">
        <v>10560</v>
      </c>
      <c r="G2248" s="139" t="s">
        <v>2555</v>
      </c>
      <c r="H2248" s="125"/>
      <c r="I2248" s="220" t="e">
        <f>IF(G2247=BJB!#REF!,I2247+1,1)</f>
        <v>#REF!</v>
      </c>
      <c r="J2248" s="912" t="s">
        <v>22293</v>
      </c>
      <c r="K2248" s="121" t="s">
        <v>815</v>
      </c>
      <c r="L2248" s="104" t="s">
        <v>6477</v>
      </c>
      <c r="M2248" s="104" t="s">
        <v>2563</v>
      </c>
      <c r="N2248" s="120">
        <v>40392</v>
      </c>
      <c r="O2248" s="107">
        <v>10000000</v>
      </c>
      <c r="P2248" s="105" t="s">
        <v>16137</v>
      </c>
      <c r="Q2248" s="120">
        <v>40806</v>
      </c>
      <c r="R2248" s="105">
        <v>9918748</v>
      </c>
      <c r="S2248" s="151" t="s">
        <v>7189</v>
      </c>
      <c r="T2248" s="109">
        <v>40919</v>
      </c>
      <c r="U2248" s="106">
        <v>7428054</v>
      </c>
      <c r="V2248" s="109">
        <v>40919</v>
      </c>
      <c r="W2248" s="141">
        <v>7428054</v>
      </c>
      <c r="X2248" s="141">
        <v>0</v>
      </c>
      <c r="Y2248" s="141">
        <v>0</v>
      </c>
      <c r="Z2248" s="141">
        <v>0</v>
      </c>
      <c r="AA2248" s="112">
        <v>4650000</v>
      </c>
      <c r="AB2248" s="112"/>
      <c r="AC2248" s="106"/>
      <c r="AD2248" s="141"/>
      <c r="AE2248" s="106">
        <v>0</v>
      </c>
      <c r="AF2248" s="106">
        <v>0</v>
      </c>
      <c r="AG2248" s="106">
        <v>0</v>
      </c>
      <c r="AH2248" s="106"/>
      <c r="AI2248" s="106"/>
      <c r="AJ2248" s="106"/>
      <c r="AK2248" s="106"/>
      <c r="AL2248" s="106"/>
      <c r="AM2248" s="106"/>
      <c r="AN2248" s="114">
        <f t="shared" si="68"/>
        <v>4650000</v>
      </c>
      <c r="AO2248" s="114">
        <f t="shared" si="69"/>
        <v>2778054</v>
      </c>
      <c r="AP2248" s="114"/>
      <c r="AQ2248" s="114"/>
      <c r="AR2248" s="114"/>
      <c r="AS2248" s="114"/>
    </row>
    <row r="2249" spans="1:45" s="190" customFormat="1" ht="15" customHeight="1" x14ac:dyDescent="0.2">
      <c r="A2249" s="104"/>
      <c r="B2249" s="104">
        <f>VLOOKUP(BJB!$F$9:$F$5599,Ctrl!$B$4:$C$399,2,0)</f>
        <v>41</v>
      </c>
      <c r="C2249" s="104">
        <f>VLOOKUP(BJB!$G$9:$G$5599,Ctrl!$E$4:$F$399,2,0)</f>
        <v>2</v>
      </c>
      <c r="D2249" s="219">
        <v>1</v>
      </c>
      <c r="E2249" s="104" t="str">
        <f>VLOOKUP(BJB!$F$9:$F$5599,Ctrl!$B$4:$D$399,3,0)</f>
        <v>IV</v>
      </c>
      <c r="F2249" s="139" t="s">
        <v>10560</v>
      </c>
      <c r="G2249" s="139" t="s">
        <v>2555</v>
      </c>
      <c r="H2249" s="125"/>
      <c r="I2249" s="220" t="e">
        <f>IF(G2248=BJB!#REF!,I2248+1,1)</f>
        <v>#REF!</v>
      </c>
      <c r="J2249" s="912" t="s">
        <v>22294</v>
      </c>
      <c r="K2249" s="121" t="s">
        <v>2564</v>
      </c>
      <c r="L2249" s="104" t="s">
        <v>6477</v>
      </c>
      <c r="M2249" s="104" t="s">
        <v>2565</v>
      </c>
      <c r="N2249" s="120">
        <v>40098</v>
      </c>
      <c r="O2249" s="107">
        <v>15000000</v>
      </c>
      <c r="P2249" s="105" t="s">
        <v>16137</v>
      </c>
      <c r="Q2249" s="120">
        <v>40806</v>
      </c>
      <c r="R2249" s="105">
        <v>4866768</v>
      </c>
      <c r="S2249" s="151" t="s">
        <v>7189</v>
      </c>
      <c r="T2249" s="109">
        <v>40919</v>
      </c>
      <c r="U2249" s="106">
        <v>3624833</v>
      </c>
      <c r="V2249" s="109">
        <v>40919</v>
      </c>
      <c r="W2249" s="141">
        <v>3624833</v>
      </c>
      <c r="X2249" s="141">
        <v>0</v>
      </c>
      <c r="Y2249" s="141">
        <v>0</v>
      </c>
      <c r="Z2249" s="141">
        <v>0</v>
      </c>
      <c r="AA2249" s="112">
        <v>0</v>
      </c>
      <c r="AB2249" s="112"/>
      <c r="AC2249" s="106"/>
      <c r="AD2249" s="141"/>
      <c r="AE2249" s="106">
        <v>0</v>
      </c>
      <c r="AF2249" s="106">
        <v>0</v>
      </c>
      <c r="AG2249" s="106">
        <v>0</v>
      </c>
      <c r="AH2249" s="106"/>
      <c r="AI2249" s="106"/>
      <c r="AJ2249" s="106"/>
      <c r="AK2249" s="106"/>
      <c r="AL2249" s="106"/>
      <c r="AM2249" s="106"/>
      <c r="AN2249" s="114">
        <f t="shared" ref="AN2249:AN2312" si="70">SUM(AA2249:AM2249)</f>
        <v>0</v>
      </c>
      <c r="AO2249" s="114">
        <f t="shared" ref="AO2249:AO2312" si="71">IF((U2249-AN2249)&lt;0,ABS(0),(U2249-AN2249))</f>
        <v>3624833</v>
      </c>
      <c r="AP2249" s="114"/>
      <c r="AQ2249" s="114"/>
      <c r="AR2249" s="114"/>
      <c r="AS2249" s="114"/>
    </row>
    <row r="2250" spans="1:45" s="190" customFormat="1" ht="15" customHeight="1" x14ac:dyDescent="0.2">
      <c r="A2250" s="104"/>
      <c r="B2250" s="104">
        <f>VLOOKUP(BJB!$F$9:$F$5599,Ctrl!$B$4:$C$399,2,0)</f>
        <v>41</v>
      </c>
      <c r="C2250" s="104">
        <f>VLOOKUP(BJB!$G$9:$G$5599,Ctrl!$E$4:$F$399,2,0)</f>
        <v>2</v>
      </c>
      <c r="D2250" s="219">
        <v>1</v>
      </c>
      <c r="E2250" s="104" t="str">
        <f>VLOOKUP(BJB!$F$9:$F$5599,Ctrl!$B$4:$D$399,3,0)</f>
        <v>IV</v>
      </c>
      <c r="F2250" s="139" t="s">
        <v>10560</v>
      </c>
      <c r="G2250" s="139" t="s">
        <v>2555</v>
      </c>
      <c r="H2250" s="125" t="s">
        <v>7485</v>
      </c>
      <c r="I2250" s="220" t="e">
        <f>IF(G2249=BJB!#REF!,I2249+1,1)</f>
        <v>#REF!</v>
      </c>
      <c r="J2250" s="912" t="s">
        <v>22295</v>
      </c>
      <c r="K2250" s="121" t="s">
        <v>2566</v>
      </c>
      <c r="L2250" s="104" t="s">
        <v>6477</v>
      </c>
      <c r="M2250" s="104" t="s">
        <v>2567</v>
      </c>
      <c r="N2250" s="120">
        <v>40459</v>
      </c>
      <c r="O2250" s="107">
        <v>10000000</v>
      </c>
      <c r="P2250" s="105" t="s">
        <v>16138</v>
      </c>
      <c r="Q2250" s="120">
        <v>40821</v>
      </c>
      <c r="R2250" s="105">
        <v>10757292</v>
      </c>
      <c r="S2250" s="151" t="s">
        <v>7189</v>
      </c>
      <c r="T2250" s="109">
        <v>40919</v>
      </c>
      <c r="U2250" s="106">
        <v>7500000</v>
      </c>
      <c r="V2250" s="109">
        <v>40919</v>
      </c>
      <c r="W2250" s="141">
        <v>7500000</v>
      </c>
      <c r="X2250" s="141">
        <v>0</v>
      </c>
      <c r="Y2250" s="141">
        <v>0</v>
      </c>
      <c r="Z2250" s="141">
        <v>0</v>
      </c>
      <c r="AA2250" s="112">
        <v>78261</v>
      </c>
      <c r="AB2250" s="112"/>
      <c r="AC2250" s="132"/>
      <c r="AD2250" s="141"/>
      <c r="AE2250" s="106">
        <v>0</v>
      </c>
      <c r="AF2250" s="106">
        <v>0</v>
      </c>
      <c r="AG2250" s="106">
        <v>0</v>
      </c>
      <c r="AH2250" s="106"/>
      <c r="AI2250" s="106"/>
      <c r="AJ2250" s="106"/>
      <c r="AK2250" s="106"/>
      <c r="AL2250" s="106"/>
      <c r="AM2250" s="106"/>
      <c r="AN2250" s="114">
        <f t="shared" si="70"/>
        <v>78261</v>
      </c>
      <c r="AO2250" s="114">
        <f t="shared" si="71"/>
        <v>7421739</v>
      </c>
      <c r="AP2250" s="114"/>
      <c r="AQ2250" s="114"/>
      <c r="AR2250" s="114"/>
      <c r="AS2250" s="114"/>
    </row>
    <row r="2251" spans="1:45" s="190" customFormat="1" ht="15" customHeight="1" x14ac:dyDescent="0.2">
      <c r="A2251" s="104"/>
      <c r="B2251" s="104">
        <f>VLOOKUP(BJB!$F$9:$F$5599,Ctrl!$B$4:$C$399,2,0)</f>
        <v>41</v>
      </c>
      <c r="C2251" s="104">
        <f>VLOOKUP(BJB!$G$9:$G$5599,Ctrl!$E$4:$F$399,2,0)</f>
        <v>2</v>
      </c>
      <c r="D2251" s="219">
        <v>1</v>
      </c>
      <c r="E2251" s="104" t="str">
        <f>VLOOKUP(BJB!$F$9:$F$5599,Ctrl!$B$4:$D$399,3,0)</f>
        <v>IV</v>
      </c>
      <c r="F2251" s="139" t="s">
        <v>10560</v>
      </c>
      <c r="G2251" s="139" t="s">
        <v>2555</v>
      </c>
      <c r="H2251" s="125"/>
      <c r="I2251" s="220" t="e">
        <f>IF(G2250=BJB!#REF!,I2250+1,1)</f>
        <v>#REF!</v>
      </c>
      <c r="J2251" s="912" t="s">
        <v>22296</v>
      </c>
      <c r="K2251" s="121" t="s">
        <v>754</v>
      </c>
      <c r="L2251" s="104" t="s">
        <v>6477</v>
      </c>
      <c r="M2251" s="104" t="s">
        <v>2568</v>
      </c>
      <c r="N2251" s="120">
        <v>40142</v>
      </c>
      <c r="O2251" s="107">
        <v>15000000</v>
      </c>
      <c r="P2251" s="105" t="s">
        <v>16138</v>
      </c>
      <c r="Q2251" s="120">
        <v>40821</v>
      </c>
      <c r="R2251" s="105">
        <v>4542188</v>
      </c>
      <c r="S2251" s="151" t="s">
        <v>7189</v>
      </c>
      <c r="T2251" s="109">
        <v>40919</v>
      </c>
      <c r="U2251" s="106">
        <v>3281250</v>
      </c>
      <c r="V2251" s="109">
        <v>40919</v>
      </c>
      <c r="W2251" s="141">
        <v>3281250</v>
      </c>
      <c r="X2251" s="141">
        <v>0</v>
      </c>
      <c r="Y2251" s="141">
        <v>0</v>
      </c>
      <c r="Z2251" s="141">
        <v>0</v>
      </c>
      <c r="AA2251" s="112">
        <v>262500</v>
      </c>
      <c r="AB2251" s="112"/>
      <c r="AC2251" s="106"/>
      <c r="AD2251" s="141"/>
      <c r="AE2251" s="106">
        <v>0</v>
      </c>
      <c r="AF2251" s="106">
        <v>0</v>
      </c>
      <c r="AG2251" s="106">
        <v>0</v>
      </c>
      <c r="AH2251" s="106"/>
      <c r="AI2251" s="106"/>
      <c r="AJ2251" s="106"/>
      <c r="AK2251" s="106"/>
      <c r="AL2251" s="106"/>
      <c r="AM2251" s="106"/>
      <c r="AN2251" s="114">
        <f t="shared" si="70"/>
        <v>262500</v>
      </c>
      <c r="AO2251" s="114">
        <f t="shared" si="71"/>
        <v>3018750</v>
      </c>
      <c r="AP2251" s="114"/>
      <c r="AQ2251" s="114"/>
      <c r="AR2251" s="114"/>
      <c r="AS2251" s="114"/>
    </row>
    <row r="2252" spans="1:45" s="190" customFormat="1" ht="15" customHeight="1" x14ac:dyDescent="0.2">
      <c r="A2252" s="104"/>
      <c r="B2252" s="104">
        <f>VLOOKUP(BJB!$F$9:$F$5599,Ctrl!$B$4:$C$399,2,0)</f>
        <v>41</v>
      </c>
      <c r="C2252" s="104">
        <f>VLOOKUP(BJB!$G$9:$G$5599,Ctrl!$E$4:$F$399,2,0)</f>
        <v>2</v>
      </c>
      <c r="D2252" s="219">
        <v>1</v>
      </c>
      <c r="E2252" s="104" t="str">
        <f>VLOOKUP(BJB!$F$9:$F$5599,Ctrl!$B$4:$D$399,3,0)</f>
        <v>IV</v>
      </c>
      <c r="F2252" s="139" t="s">
        <v>10560</v>
      </c>
      <c r="G2252" s="139" t="s">
        <v>2555</v>
      </c>
      <c r="H2252" s="125"/>
      <c r="I2252" s="220" t="e">
        <f>IF(G2251=BJB!#REF!,I2251+1,1)</f>
        <v>#REF!</v>
      </c>
      <c r="J2252" s="912" t="s">
        <v>22297</v>
      </c>
      <c r="K2252" s="121" t="s">
        <v>2569</v>
      </c>
      <c r="L2252" s="104" t="s">
        <v>6477</v>
      </c>
      <c r="M2252" s="104" t="s">
        <v>2570</v>
      </c>
      <c r="N2252" s="120">
        <v>40329</v>
      </c>
      <c r="O2252" s="107">
        <v>10000000</v>
      </c>
      <c r="P2252" s="105" t="s">
        <v>16139</v>
      </c>
      <c r="Q2252" s="120">
        <v>40877</v>
      </c>
      <c r="R2252" s="105">
        <v>8923611</v>
      </c>
      <c r="S2252" s="151" t="s">
        <v>7189</v>
      </c>
      <c r="T2252" s="109">
        <v>40919</v>
      </c>
      <c r="U2252" s="106">
        <v>6591667</v>
      </c>
      <c r="V2252" s="109">
        <v>40919</v>
      </c>
      <c r="W2252" s="141">
        <v>6591667</v>
      </c>
      <c r="X2252" s="141">
        <v>0</v>
      </c>
      <c r="Y2252" s="141">
        <v>0</v>
      </c>
      <c r="Z2252" s="141">
        <v>0</v>
      </c>
      <c r="AA2252" s="112">
        <v>0</v>
      </c>
      <c r="AB2252" s="112"/>
      <c r="AC2252" s="106"/>
      <c r="AD2252" s="141"/>
      <c r="AE2252" s="106">
        <v>0</v>
      </c>
      <c r="AF2252" s="106">
        <v>0</v>
      </c>
      <c r="AG2252" s="106">
        <v>0</v>
      </c>
      <c r="AH2252" s="106"/>
      <c r="AI2252" s="106"/>
      <c r="AJ2252" s="106"/>
      <c r="AK2252" s="106"/>
      <c r="AL2252" s="106"/>
      <c r="AM2252" s="106"/>
      <c r="AN2252" s="114">
        <f t="shared" si="70"/>
        <v>0</v>
      </c>
      <c r="AO2252" s="114">
        <f t="shared" si="71"/>
        <v>6591667</v>
      </c>
      <c r="AP2252" s="114"/>
      <c r="AQ2252" s="114"/>
      <c r="AR2252" s="114"/>
      <c r="AS2252" s="114"/>
    </row>
    <row r="2253" spans="1:45" s="190" customFormat="1" ht="15" customHeight="1" x14ac:dyDescent="0.2">
      <c r="A2253" s="104"/>
      <c r="B2253" s="104">
        <f>VLOOKUP(BJB!$F$9:$F$5599,Ctrl!$B$4:$C$399,2,0)</f>
        <v>41</v>
      </c>
      <c r="C2253" s="104">
        <f>VLOOKUP(BJB!$G$9:$G$5599,Ctrl!$E$4:$F$399,2,0)</f>
        <v>2</v>
      </c>
      <c r="D2253" s="219">
        <v>1</v>
      </c>
      <c r="E2253" s="104" t="str">
        <f>VLOOKUP(BJB!$F$9:$F$5599,Ctrl!$B$4:$D$399,3,0)</f>
        <v>IV</v>
      </c>
      <c r="F2253" s="139" t="s">
        <v>10560</v>
      </c>
      <c r="G2253" s="139" t="s">
        <v>2555</v>
      </c>
      <c r="H2253" s="125"/>
      <c r="I2253" s="220" t="e">
        <f>IF(G2252=BJB!#REF!,I2252+1,1)</f>
        <v>#REF!</v>
      </c>
      <c r="J2253" s="912" t="s">
        <v>22298</v>
      </c>
      <c r="K2253" s="121" t="s">
        <v>896</v>
      </c>
      <c r="L2253" s="104" t="s">
        <v>6477</v>
      </c>
      <c r="M2253" s="104" t="s">
        <v>2570</v>
      </c>
      <c r="N2253" s="120">
        <v>40329</v>
      </c>
      <c r="O2253" s="107">
        <v>15000000</v>
      </c>
      <c r="P2253" s="105" t="s">
        <v>16139</v>
      </c>
      <c r="Q2253" s="120">
        <v>40877</v>
      </c>
      <c r="R2253" s="105">
        <v>12511632</v>
      </c>
      <c r="S2253" s="151" t="s">
        <v>7189</v>
      </c>
      <c r="T2253" s="109">
        <v>40919</v>
      </c>
      <c r="U2253" s="106">
        <v>9270416</v>
      </c>
      <c r="V2253" s="109">
        <v>40919</v>
      </c>
      <c r="W2253" s="141">
        <v>9270416</v>
      </c>
      <c r="X2253" s="141">
        <v>0</v>
      </c>
      <c r="Y2253" s="141">
        <v>0</v>
      </c>
      <c r="Z2253" s="141">
        <v>0</v>
      </c>
      <c r="AA2253" s="112">
        <v>337500</v>
      </c>
      <c r="AB2253" s="112"/>
      <c r="AC2253" s="106"/>
      <c r="AD2253" s="141"/>
      <c r="AE2253" s="106">
        <v>0</v>
      </c>
      <c r="AF2253" s="106">
        <v>0</v>
      </c>
      <c r="AG2253" s="106">
        <v>0</v>
      </c>
      <c r="AH2253" s="106"/>
      <c r="AI2253" s="106"/>
      <c r="AJ2253" s="106"/>
      <c r="AK2253" s="106"/>
      <c r="AL2253" s="106"/>
      <c r="AM2253" s="106"/>
      <c r="AN2253" s="114">
        <f t="shared" si="70"/>
        <v>337500</v>
      </c>
      <c r="AO2253" s="114">
        <f t="shared" si="71"/>
        <v>8932916</v>
      </c>
      <c r="AP2253" s="114"/>
      <c r="AQ2253" s="114"/>
      <c r="AR2253" s="114"/>
      <c r="AS2253" s="114"/>
    </row>
    <row r="2254" spans="1:45" s="190" customFormat="1" ht="15" customHeight="1" x14ac:dyDescent="0.2">
      <c r="A2254" s="104"/>
      <c r="B2254" s="104">
        <f>VLOOKUP(BJB!$F$9:$F$5599,Ctrl!$B$4:$C$399,2,0)</f>
        <v>41</v>
      </c>
      <c r="C2254" s="104">
        <f>VLOOKUP(BJB!$G$9:$G$5599,Ctrl!$E$4:$F$399,2,0)</f>
        <v>2</v>
      </c>
      <c r="D2254" s="219">
        <v>1</v>
      </c>
      <c r="E2254" s="104" t="str">
        <f>VLOOKUP(BJB!$F$9:$F$5599,Ctrl!$B$4:$D$399,3,0)</f>
        <v>IV</v>
      </c>
      <c r="F2254" s="139" t="s">
        <v>10560</v>
      </c>
      <c r="G2254" s="139" t="s">
        <v>2555</v>
      </c>
      <c r="H2254" s="125"/>
      <c r="I2254" s="220" t="e">
        <f>IF(G2253=BJB!#REF!,I2253+1,1)</f>
        <v>#REF!</v>
      </c>
      <c r="J2254" s="912" t="s">
        <v>22299</v>
      </c>
      <c r="K2254" s="121" t="s">
        <v>2571</v>
      </c>
      <c r="L2254" s="104" t="s">
        <v>6477</v>
      </c>
      <c r="M2254" s="104" t="s">
        <v>2572</v>
      </c>
      <c r="N2254" s="120">
        <v>40280</v>
      </c>
      <c r="O2254" s="107">
        <v>10000000</v>
      </c>
      <c r="P2254" s="105" t="s">
        <v>16139</v>
      </c>
      <c r="Q2254" s="120">
        <v>40877</v>
      </c>
      <c r="R2254" s="105">
        <v>5323951</v>
      </c>
      <c r="S2254" s="151" t="s">
        <v>7189</v>
      </c>
      <c r="T2254" s="109">
        <v>40919</v>
      </c>
      <c r="U2254" s="106">
        <v>3874995</v>
      </c>
      <c r="V2254" s="109">
        <v>40919</v>
      </c>
      <c r="W2254" s="141">
        <v>3874995</v>
      </c>
      <c r="X2254" s="141">
        <v>0</v>
      </c>
      <c r="Y2254" s="141">
        <v>0</v>
      </c>
      <c r="Z2254" s="141">
        <v>0</v>
      </c>
      <c r="AA2254" s="112">
        <v>0</v>
      </c>
      <c r="AB2254" s="112"/>
      <c r="AC2254" s="106"/>
      <c r="AD2254" s="141"/>
      <c r="AE2254" s="106">
        <v>0</v>
      </c>
      <c r="AF2254" s="106">
        <v>0</v>
      </c>
      <c r="AG2254" s="106">
        <v>0</v>
      </c>
      <c r="AH2254" s="106"/>
      <c r="AI2254" s="106"/>
      <c r="AJ2254" s="106"/>
      <c r="AK2254" s="106"/>
      <c r="AL2254" s="106"/>
      <c r="AM2254" s="106"/>
      <c r="AN2254" s="114">
        <f t="shared" si="70"/>
        <v>0</v>
      </c>
      <c r="AO2254" s="114">
        <f t="shared" si="71"/>
        <v>3874995</v>
      </c>
      <c r="AP2254" s="114"/>
      <c r="AQ2254" s="114"/>
      <c r="AR2254" s="114"/>
      <c r="AS2254" s="114"/>
    </row>
    <row r="2255" spans="1:45" s="190" customFormat="1" ht="15" customHeight="1" x14ac:dyDescent="0.2">
      <c r="A2255" s="104"/>
      <c r="B2255" s="104">
        <f>VLOOKUP(BJB!$F$9:$F$5599,Ctrl!$B$4:$C$399,2,0)</f>
        <v>41</v>
      </c>
      <c r="C2255" s="104">
        <f>VLOOKUP(BJB!$G$9:$G$5599,Ctrl!$E$4:$F$399,2,0)</f>
        <v>2</v>
      </c>
      <c r="D2255" s="219">
        <v>1</v>
      </c>
      <c r="E2255" s="104" t="str">
        <f>VLOOKUP(BJB!$F$9:$F$5599,Ctrl!$B$4:$D$399,3,0)</f>
        <v>IV</v>
      </c>
      <c r="F2255" s="139" t="s">
        <v>10560</v>
      </c>
      <c r="G2255" s="139" t="s">
        <v>2555</v>
      </c>
      <c r="H2255" s="125"/>
      <c r="I2255" s="220" t="e">
        <f>IF(G2254=BJB!#REF!,I2254+1,1)</f>
        <v>#REF!</v>
      </c>
      <c r="J2255" s="912" t="s">
        <v>22300</v>
      </c>
      <c r="K2255" s="121" t="s">
        <v>2573</v>
      </c>
      <c r="L2255" s="104" t="s">
        <v>6476</v>
      </c>
      <c r="M2255" s="104" t="s">
        <v>2574</v>
      </c>
      <c r="N2255" s="120">
        <v>40616</v>
      </c>
      <c r="O2255" s="107">
        <v>16140000</v>
      </c>
      <c r="P2255" s="105" t="s">
        <v>16140</v>
      </c>
      <c r="Q2255" s="120">
        <v>41072</v>
      </c>
      <c r="R2255" s="105">
        <v>13098641</v>
      </c>
      <c r="S2255" s="151" t="s">
        <v>2575</v>
      </c>
      <c r="T2255" s="109">
        <v>41117</v>
      </c>
      <c r="U2255" s="112">
        <v>13098641</v>
      </c>
      <c r="V2255" s="109">
        <v>41117</v>
      </c>
      <c r="W2255" s="141">
        <v>13098641</v>
      </c>
      <c r="X2255" s="141">
        <v>0</v>
      </c>
      <c r="Y2255" s="141">
        <v>0</v>
      </c>
      <c r="Z2255" s="141">
        <v>0</v>
      </c>
      <c r="AA2255" s="112">
        <v>0</v>
      </c>
      <c r="AB2255" s="112"/>
      <c r="AC2255" s="112"/>
      <c r="AD2255" s="141"/>
      <c r="AE2255" s="106">
        <v>0</v>
      </c>
      <c r="AF2255" s="106">
        <v>0</v>
      </c>
      <c r="AG2255" s="106">
        <v>0</v>
      </c>
      <c r="AH2255" s="112"/>
      <c r="AI2255" s="112"/>
      <c r="AJ2255" s="112"/>
      <c r="AK2255" s="112"/>
      <c r="AL2255" s="112"/>
      <c r="AM2255" s="112"/>
      <c r="AN2255" s="114">
        <f t="shared" si="70"/>
        <v>0</v>
      </c>
      <c r="AO2255" s="114">
        <f t="shared" si="71"/>
        <v>13098641</v>
      </c>
      <c r="AP2255" s="114"/>
      <c r="AQ2255" s="114"/>
      <c r="AR2255" s="114"/>
      <c r="AS2255" s="114"/>
    </row>
    <row r="2256" spans="1:45" s="190" customFormat="1" ht="15" customHeight="1" x14ac:dyDescent="0.2">
      <c r="A2256" s="104"/>
      <c r="B2256" s="104">
        <f>VLOOKUP(BJB!$F$9:$F$5599,Ctrl!$B$4:$C$399,2,0)</f>
        <v>41</v>
      </c>
      <c r="C2256" s="104">
        <f>VLOOKUP(BJB!$G$9:$G$5599,Ctrl!$E$4:$F$399,2,0)</f>
        <v>2</v>
      </c>
      <c r="D2256" s="219">
        <v>1</v>
      </c>
      <c r="E2256" s="104" t="str">
        <f>VLOOKUP(BJB!$F$9:$F$5599,Ctrl!$B$4:$D$399,3,0)</f>
        <v>IV</v>
      </c>
      <c r="F2256" s="139" t="s">
        <v>10560</v>
      </c>
      <c r="G2256" s="139" t="s">
        <v>2555</v>
      </c>
      <c r="H2256" s="125"/>
      <c r="I2256" s="220" t="e">
        <f>IF(G2255=BJB!#REF!,I2255+1,1)</f>
        <v>#REF!</v>
      </c>
      <c r="J2256" s="912" t="s">
        <v>22301</v>
      </c>
      <c r="K2256" s="121" t="s">
        <v>319</v>
      </c>
      <c r="L2256" s="104" t="s">
        <v>6477</v>
      </c>
      <c r="M2256" s="104" t="s">
        <v>2576</v>
      </c>
      <c r="N2256" s="120">
        <v>40365</v>
      </c>
      <c r="O2256" s="107">
        <v>10000000</v>
      </c>
      <c r="P2256" s="105" t="s">
        <v>16141</v>
      </c>
      <c r="Q2256" s="120">
        <v>41122</v>
      </c>
      <c r="R2256" s="105">
        <v>9240239</v>
      </c>
      <c r="S2256" s="151" t="s">
        <v>2438</v>
      </c>
      <c r="T2256" s="109">
        <v>41180</v>
      </c>
      <c r="U2256" s="106">
        <v>6874999</v>
      </c>
      <c r="V2256" s="109">
        <v>41180</v>
      </c>
      <c r="W2256" s="141">
        <v>6874999</v>
      </c>
      <c r="X2256" s="141">
        <v>0</v>
      </c>
      <c r="Y2256" s="141">
        <v>0</v>
      </c>
      <c r="Z2256" s="141">
        <v>0</v>
      </c>
      <c r="AA2256" s="112">
        <v>0</v>
      </c>
      <c r="AB2256" s="112"/>
      <c r="AC2256" s="106"/>
      <c r="AD2256" s="141"/>
      <c r="AE2256" s="106">
        <v>0</v>
      </c>
      <c r="AF2256" s="106">
        <v>0</v>
      </c>
      <c r="AG2256" s="106">
        <v>0</v>
      </c>
      <c r="AH2256" s="106"/>
      <c r="AI2256" s="106"/>
      <c r="AJ2256" s="106"/>
      <c r="AK2256" s="106"/>
      <c r="AL2256" s="106"/>
      <c r="AM2256" s="106"/>
      <c r="AN2256" s="114">
        <f t="shared" si="70"/>
        <v>0</v>
      </c>
      <c r="AO2256" s="114">
        <f t="shared" si="71"/>
        <v>6874999</v>
      </c>
      <c r="AP2256" s="114"/>
      <c r="AQ2256" s="114"/>
      <c r="AR2256" s="114"/>
      <c r="AS2256" s="114"/>
    </row>
    <row r="2257" spans="1:45" s="190" customFormat="1" ht="15" customHeight="1" x14ac:dyDescent="0.2">
      <c r="A2257" s="104"/>
      <c r="B2257" s="104">
        <f>VLOOKUP(BJB!$F$9:$F$5599,Ctrl!$B$4:$C$399,2,0)</f>
        <v>41</v>
      </c>
      <c r="C2257" s="104">
        <f>VLOOKUP(BJB!$G$9:$G$5599,Ctrl!$E$4:$F$399,2,0)</f>
        <v>2</v>
      </c>
      <c r="D2257" s="219">
        <v>1</v>
      </c>
      <c r="E2257" s="104" t="str">
        <f>VLOOKUP(BJB!$F$9:$F$5599,Ctrl!$B$4:$D$399,3,0)</f>
        <v>IV</v>
      </c>
      <c r="F2257" s="139" t="s">
        <v>10560</v>
      </c>
      <c r="G2257" s="139" t="s">
        <v>2555</v>
      </c>
      <c r="H2257" s="125"/>
      <c r="I2257" s="220" t="e">
        <f>IF(G2256=BJB!#REF!,I2256+1,1)</f>
        <v>#REF!</v>
      </c>
      <c r="J2257" s="912" t="s">
        <v>22302</v>
      </c>
      <c r="K2257" s="121" t="s">
        <v>2577</v>
      </c>
      <c r="L2257" s="104" t="s">
        <v>6477</v>
      </c>
      <c r="M2257" s="104" t="s">
        <v>2578</v>
      </c>
      <c r="N2257" s="120">
        <v>40303</v>
      </c>
      <c r="O2257" s="107">
        <v>10000000</v>
      </c>
      <c r="P2257" s="105" t="s">
        <v>16141</v>
      </c>
      <c r="Q2257" s="120">
        <v>41122</v>
      </c>
      <c r="R2257" s="105">
        <v>8319099</v>
      </c>
      <c r="S2257" s="151" t="s">
        <v>2438</v>
      </c>
      <c r="T2257" s="109">
        <v>41180</v>
      </c>
      <c r="U2257" s="106">
        <v>5937500</v>
      </c>
      <c r="V2257" s="109">
        <v>41180</v>
      </c>
      <c r="W2257" s="141">
        <v>5937500</v>
      </c>
      <c r="X2257" s="141">
        <v>0</v>
      </c>
      <c r="Y2257" s="141">
        <v>0</v>
      </c>
      <c r="Z2257" s="141">
        <v>0</v>
      </c>
      <c r="AA2257" s="112">
        <v>0</v>
      </c>
      <c r="AB2257" s="112"/>
      <c r="AC2257" s="106"/>
      <c r="AD2257" s="141"/>
      <c r="AE2257" s="106">
        <v>0</v>
      </c>
      <c r="AF2257" s="106">
        <v>0</v>
      </c>
      <c r="AG2257" s="106">
        <v>0</v>
      </c>
      <c r="AH2257" s="106"/>
      <c r="AI2257" s="106"/>
      <c r="AJ2257" s="106"/>
      <c r="AK2257" s="106"/>
      <c r="AL2257" s="106"/>
      <c r="AM2257" s="106"/>
      <c r="AN2257" s="114">
        <f t="shared" si="70"/>
        <v>0</v>
      </c>
      <c r="AO2257" s="114">
        <f t="shared" si="71"/>
        <v>5937500</v>
      </c>
      <c r="AP2257" s="114"/>
      <c r="AQ2257" s="114"/>
      <c r="AR2257" s="114"/>
      <c r="AS2257" s="114"/>
    </row>
    <row r="2258" spans="1:45" s="190" customFormat="1" ht="15" customHeight="1" x14ac:dyDescent="0.2">
      <c r="A2258" s="104"/>
      <c r="B2258" s="104">
        <f>VLOOKUP(BJB!$F$9:$F$5599,Ctrl!$B$4:$C$399,2,0)</f>
        <v>41</v>
      </c>
      <c r="C2258" s="104">
        <f>VLOOKUP(BJB!$G$9:$G$5599,Ctrl!$E$4:$F$399,2,0)</f>
        <v>2</v>
      </c>
      <c r="D2258" s="219">
        <v>1</v>
      </c>
      <c r="E2258" s="104" t="str">
        <f>VLOOKUP(BJB!$F$9:$F$5599,Ctrl!$B$4:$D$399,3,0)</f>
        <v>IV</v>
      </c>
      <c r="F2258" s="139" t="s">
        <v>10560</v>
      </c>
      <c r="G2258" s="139" t="s">
        <v>2555</v>
      </c>
      <c r="H2258" s="125"/>
      <c r="I2258" s="220" t="e">
        <f>IF(G2257=BJB!#REF!,I2257+1,1)</f>
        <v>#REF!</v>
      </c>
      <c r="J2258" s="912" t="s">
        <v>22303</v>
      </c>
      <c r="K2258" s="121" t="s">
        <v>2579</v>
      </c>
      <c r="L2258" s="104" t="s">
        <v>6477</v>
      </c>
      <c r="M2258" s="104" t="s">
        <v>2576</v>
      </c>
      <c r="N2258" s="120">
        <v>40365</v>
      </c>
      <c r="O2258" s="107">
        <v>10000000</v>
      </c>
      <c r="P2258" s="105" t="s">
        <v>16141</v>
      </c>
      <c r="Q2258" s="120">
        <v>41122</v>
      </c>
      <c r="R2258" s="105">
        <v>5556596</v>
      </c>
      <c r="S2258" s="151" t="s">
        <v>2438</v>
      </c>
      <c r="T2258" s="109">
        <v>41180</v>
      </c>
      <c r="U2258" s="106">
        <v>1512498</v>
      </c>
      <c r="V2258" s="109">
        <v>41180</v>
      </c>
      <c r="W2258" s="141">
        <v>1512498</v>
      </c>
      <c r="X2258" s="141">
        <v>0</v>
      </c>
      <c r="Y2258" s="141">
        <v>0</v>
      </c>
      <c r="Z2258" s="141">
        <v>0</v>
      </c>
      <c r="AA2258" s="112">
        <v>1512498</v>
      </c>
      <c r="AB2258" s="112"/>
      <c r="AC2258" s="106"/>
      <c r="AD2258" s="141"/>
      <c r="AE2258" s="106">
        <v>0</v>
      </c>
      <c r="AF2258" s="106">
        <v>0</v>
      </c>
      <c r="AG2258" s="106">
        <v>0</v>
      </c>
      <c r="AH2258" s="106"/>
      <c r="AI2258" s="106"/>
      <c r="AJ2258" s="106"/>
      <c r="AK2258" s="106"/>
      <c r="AL2258" s="106"/>
      <c r="AM2258" s="106"/>
      <c r="AN2258" s="114">
        <f t="shared" si="70"/>
        <v>1512498</v>
      </c>
      <c r="AO2258" s="114">
        <f t="shared" si="71"/>
        <v>0</v>
      </c>
      <c r="AP2258" s="114"/>
      <c r="AQ2258" s="114"/>
      <c r="AR2258" s="114"/>
      <c r="AS2258" s="114"/>
    </row>
    <row r="2259" spans="1:45" s="190" customFormat="1" ht="15" customHeight="1" x14ac:dyDescent="0.2">
      <c r="A2259" s="104"/>
      <c r="B2259" s="104">
        <f>VLOOKUP(BJB!$F$9:$F$5599,Ctrl!$B$4:$C$399,2,0)</f>
        <v>41</v>
      </c>
      <c r="C2259" s="104">
        <f>VLOOKUP(BJB!$G$9:$G$5599,Ctrl!$E$4:$F$399,2,0)</f>
        <v>2</v>
      </c>
      <c r="D2259" s="219">
        <v>1</v>
      </c>
      <c r="E2259" s="104" t="str">
        <f>VLOOKUP(BJB!$F$9:$F$5599,Ctrl!$B$4:$D$399,3,0)</f>
        <v>IV</v>
      </c>
      <c r="F2259" s="139" t="s">
        <v>10560</v>
      </c>
      <c r="G2259" s="139" t="s">
        <v>2555</v>
      </c>
      <c r="H2259" s="125"/>
      <c r="I2259" s="220" t="e">
        <f>IF(G2258=BJB!#REF!,I2258+1,1)</f>
        <v>#REF!</v>
      </c>
      <c r="J2259" s="912" t="s">
        <v>22304</v>
      </c>
      <c r="K2259" s="121" t="s">
        <v>2580</v>
      </c>
      <c r="L2259" s="104" t="s">
        <v>6477</v>
      </c>
      <c r="M2259" s="104" t="s">
        <v>2581</v>
      </c>
      <c r="N2259" s="120">
        <v>40718</v>
      </c>
      <c r="O2259" s="107">
        <v>30000000</v>
      </c>
      <c r="P2259" s="105" t="s">
        <v>16142</v>
      </c>
      <c r="Q2259" s="120">
        <v>41079</v>
      </c>
      <c r="R2259" s="105">
        <v>31933530</v>
      </c>
      <c r="S2259" s="151" t="s">
        <v>2438</v>
      </c>
      <c r="T2259" s="109">
        <v>41180</v>
      </c>
      <c r="U2259" s="106">
        <v>22500000</v>
      </c>
      <c r="V2259" s="109">
        <v>41180</v>
      </c>
      <c r="W2259" s="141">
        <v>22500000</v>
      </c>
      <c r="X2259" s="141">
        <v>0</v>
      </c>
      <c r="Y2259" s="141">
        <v>0</v>
      </c>
      <c r="Z2259" s="141">
        <v>0</v>
      </c>
      <c r="AA2259" s="112">
        <v>209978</v>
      </c>
      <c r="AB2259" s="112"/>
      <c r="AC2259" s="106"/>
      <c r="AD2259" s="141"/>
      <c r="AE2259" s="106">
        <v>0</v>
      </c>
      <c r="AF2259" s="106">
        <v>0</v>
      </c>
      <c r="AG2259" s="106">
        <v>0</v>
      </c>
      <c r="AH2259" s="106"/>
      <c r="AI2259" s="106"/>
      <c r="AJ2259" s="106"/>
      <c r="AK2259" s="106"/>
      <c r="AL2259" s="106"/>
      <c r="AM2259" s="106"/>
      <c r="AN2259" s="114">
        <f t="shared" si="70"/>
        <v>209978</v>
      </c>
      <c r="AO2259" s="114">
        <f t="shared" si="71"/>
        <v>22290022</v>
      </c>
      <c r="AP2259" s="114"/>
      <c r="AQ2259" s="114"/>
      <c r="AR2259" s="114"/>
      <c r="AS2259" s="114"/>
    </row>
    <row r="2260" spans="1:45" s="190" customFormat="1" ht="15" customHeight="1" x14ac:dyDescent="0.2">
      <c r="A2260" s="104"/>
      <c r="B2260" s="104">
        <f>VLOOKUP(BJB!$F$9:$F$5599,Ctrl!$B$4:$C$399,2,0)</f>
        <v>41</v>
      </c>
      <c r="C2260" s="104">
        <f>VLOOKUP(BJB!$G$9:$G$5599,Ctrl!$E$4:$F$399,2,0)</f>
        <v>2</v>
      </c>
      <c r="D2260" s="219">
        <v>1</v>
      </c>
      <c r="E2260" s="104" t="str">
        <f>VLOOKUP(BJB!$F$9:$F$5599,Ctrl!$B$4:$D$399,3,0)</f>
        <v>IV</v>
      </c>
      <c r="F2260" s="139" t="s">
        <v>10560</v>
      </c>
      <c r="G2260" s="139" t="s">
        <v>2555</v>
      </c>
      <c r="H2260" s="125"/>
      <c r="I2260" s="220" t="e">
        <f>IF(G2259=BJB!#REF!,I2259+1,1)</f>
        <v>#REF!</v>
      </c>
      <c r="J2260" s="912" t="s">
        <v>22305</v>
      </c>
      <c r="K2260" s="121" t="s">
        <v>2584</v>
      </c>
      <c r="L2260" s="104" t="s">
        <v>6477</v>
      </c>
      <c r="M2260" s="104" t="s">
        <v>2585</v>
      </c>
      <c r="N2260" s="120">
        <v>40602</v>
      </c>
      <c r="O2260" s="107">
        <v>12000000</v>
      </c>
      <c r="P2260" s="105" t="s">
        <v>16142</v>
      </c>
      <c r="Q2260" s="120">
        <v>41079</v>
      </c>
      <c r="R2260" s="105">
        <v>11626892</v>
      </c>
      <c r="S2260" s="151" t="s">
        <v>2438</v>
      </c>
      <c r="T2260" s="109">
        <v>41180</v>
      </c>
      <c r="U2260" s="106">
        <v>8487140</v>
      </c>
      <c r="V2260" s="109">
        <v>41180</v>
      </c>
      <c r="W2260" s="141">
        <v>8487140</v>
      </c>
      <c r="X2260" s="141">
        <v>0</v>
      </c>
      <c r="Y2260" s="141">
        <v>0</v>
      </c>
      <c r="Z2260" s="141">
        <v>0</v>
      </c>
      <c r="AA2260" s="112">
        <v>0</v>
      </c>
      <c r="AB2260" s="112"/>
      <c r="AC2260" s="106"/>
      <c r="AD2260" s="141"/>
      <c r="AE2260" s="106">
        <v>0</v>
      </c>
      <c r="AF2260" s="106">
        <v>0</v>
      </c>
      <c r="AG2260" s="106">
        <v>0</v>
      </c>
      <c r="AH2260" s="106"/>
      <c r="AI2260" s="106"/>
      <c r="AJ2260" s="106"/>
      <c r="AK2260" s="106"/>
      <c r="AL2260" s="106"/>
      <c r="AM2260" s="106"/>
      <c r="AN2260" s="114">
        <f t="shared" si="70"/>
        <v>0</v>
      </c>
      <c r="AO2260" s="114">
        <f t="shared" si="71"/>
        <v>8487140</v>
      </c>
      <c r="AP2260" s="114"/>
      <c r="AQ2260" s="114"/>
      <c r="AR2260" s="114"/>
      <c r="AS2260" s="114"/>
    </row>
    <row r="2261" spans="1:45" s="190" customFormat="1" ht="15" customHeight="1" x14ac:dyDescent="0.2">
      <c r="A2261" s="104"/>
      <c r="B2261" s="104">
        <f>VLOOKUP(BJB!$F$9:$F$5599,Ctrl!$B$4:$C$399,2,0)</f>
        <v>41</v>
      </c>
      <c r="C2261" s="104">
        <f>VLOOKUP(BJB!$G$9:$G$5599,Ctrl!$E$4:$F$399,2,0)</f>
        <v>2</v>
      </c>
      <c r="D2261" s="219">
        <v>1</v>
      </c>
      <c r="E2261" s="104" t="str">
        <f>VLOOKUP(BJB!$F$9:$F$5599,Ctrl!$B$4:$D$399,3,0)</f>
        <v>IV</v>
      </c>
      <c r="F2261" s="139" t="s">
        <v>10560</v>
      </c>
      <c r="G2261" s="139" t="s">
        <v>2555</v>
      </c>
      <c r="H2261" s="125">
        <v>1101228000061</v>
      </c>
      <c r="I2261" s="220" t="e">
        <f>IF(G2260=BJB!#REF!,I2260+1,1)</f>
        <v>#REF!</v>
      </c>
      <c r="J2261" s="912" t="s">
        <v>22306</v>
      </c>
      <c r="K2261" s="121" t="s">
        <v>2586</v>
      </c>
      <c r="L2261" s="104" t="s">
        <v>6477</v>
      </c>
      <c r="M2261" s="104" t="s">
        <v>2587</v>
      </c>
      <c r="N2261" s="120">
        <v>40567</v>
      </c>
      <c r="O2261" s="107">
        <v>100000000</v>
      </c>
      <c r="P2261" s="105" t="s">
        <v>16142</v>
      </c>
      <c r="Q2261" s="120">
        <v>41079</v>
      </c>
      <c r="R2261" s="105">
        <v>76978507</v>
      </c>
      <c r="S2261" s="151" t="s">
        <v>2438</v>
      </c>
      <c r="T2261" s="109">
        <v>41180</v>
      </c>
      <c r="U2261" s="106">
        <v>56936707</v>
      </c>
      <c r="V2261" s="109">
        <v>41180</v>
      </c>
      <c r="W2261" s="141">
        <v>56936707</v>
      </c>
      <c r="X2261" s="141">
        <v>0</v>
      </c>
      <c r="Y2261" s="141">
        <v>0</v>
      </c>
      <c r="Z2261" s="141">
        <v>0</v>
      </c>
      <c r="AA2261" s="112">
        <v>10207761</v>
      </c>
      <c r="AB2261" s="112"/>
      <c r="AC2261" s="132"/>
      <c r="AD2261" s="141"/>
      <c r="AE2261" s="106">
        <v>0</v>
      </c>
      <c r="AF2261" s="106">
        <v>0</v>
      </c>
      <c r="AG2261" s="106">
        <v>0</v>
      </c>
      <c r="AH2261" s="106"/>
      <c r="AI2261" s="106"/>
      <c r="AJ2261" s="106"/>
      <c r="AK2261" s="106"/>
      <c r="AL2261" s="106"/>
      <c r="AM2261" s="106"/>
      <c r="AN2261" s="114">
        <f t="shared" si="70"/>
        <v>10207761</v>
      </c>
      <c r="AO2261" s="114">
        <f t="shared" si="71"/>
        <v>46728946</v>
      </c>
      <c r="AP2261" s="114"/>
      <c r="AQ2261" s="114"/>
      <c r="AR2261" s="114"/>
      <c r="AS2261" s="114"/>
    </row>
    <row r="2262" spans="1:45" s="190" customFormat="1" ht="15" customHeight="1" x14ac:dyDescent="0.2">
      <c r="A2262" s="104"/>
      <c r="B2262" s="104">
        <f>VLOOKUP(BJB!$F$9:$F$5599,Ctrl!$B$4:$C$399,2,0)</f>
        <v>41</v>
      </c>
      <c r="C2262" s="104">
        <f>VLOOKUP(BJB!$G$9:$G$5599,Ctrl!$E$4:$F$399,2,0)</f>
        <v>2</v>
      </c>
      <c r="D2262" s="219">
        <v>1</v>
      </c>
      <c r="E2262" s="104" t="str">
        <f>VLOOKUP(BJB!$F$9:$F$5599,Ctrl!$B$4:$D$399,3,0)</f>
        <v>IV</v>
      </c>
      <c r="F2262" s="139" t="s">
        <v>10560</v>
      </c>
      <c r="G2262" s="139" t="s">
        <v>2555</v>
      </c>
      <c r="H2262" s="125"/>
      <c r="I2262" s="220" t="e">
        <f>IF(G2261=BJB!#REF!,I2261+1,1)</f>
        <v>#REF!</v>
      </c>
      <c r="J2262" s="912" t="s">
        <v>22307</v>
      </c>
      <c r="K2262" s="121" t="s">
        <v>2588</v>
      </c>
      <c r="L2262" s="104" t="s">
        <v>6477</v>
      </c>
      <c r="M2262" s="104" t="s">
        <v>2567</v>
      </c>
      <c r="N2262" s="120">
        <v>40459</v>
      </c>
      <c r="O2262" s="107">
        <v>18000000</v>
      </c>
      <c r="P2262" s="105" t="s">
        <v>16143</v>
      </c>
      <c r="Q2262" s="120">
        <v>41260</v>
      </c>
      <c r="R2262" s="105">
        <v>8273525</v>
      </c>
      <c r="S2262" s="146" t="s">
        <v>2444</v>
      </c>
      <c r="T2262" s="109">
        <v>41361</v>
      </c>
      <c r="U2262" s="106">
        <v>5453000</v>
      </c>
      <c r="V2262" s="109">
        <v>41361</v>
      </c>
      <c r="W2262" s="141">
        <v>5453000</v>
      </c>
      <c r="X2262" s="141">
        <v>0</v>
      </c>
      <c r="Y2262" s="141">
        <v>0</v>
      </c>
      <c r="Z2262" s="141">
        <v>0</v>
      </c>
      <c r="AA2262" s="112">
        <v>950000</v>
      </c>
      <c r="AB2262" s="112"/>
      <c r="AC2262" s="106"/>
      <c r="AD2262" s="141"/>
      <c r="AE2262" s="106">
        <v>0</v>
      </c>
      <c r="AF2262" s="106">
        <v>0</v>
      </c>
      <c r="AG2262" s="106">
        <v>0</v>
      </c>
      <c r="AH2262" s="106"/>
      <c r="AI2262" s="106"/>
      <c r="AJ2262" s="106"/>
      <c r="AK2262" s="106"/>
      <c r="AL2262" s="106"/>
      <c r="AM2262" s="106"/>
      <c r="AN2262" s="114">
        <f t="shared" si="70"/>
        <v>950000</v>
      </c>
      <c r="AO2262" s="114">
        <f t="shared" si="71"/>
        <v>4503000</v>
      </c>
      <c r="AP2262" s="114"/>
      <c r="AQ2262" s="114"/>
      <c r="AR2262" s="114"/>
      <c r="AS2262" s="114"/>
    </row>
    <row r="2263" spans="1:45" s="190" customFormat="1" ht="15" customHeight="1" x14ac:dyDescent="0.2">
      <c r="A2263" s="104"/>
      <c r="B2263" s="104">
        <f>VLOOKUP(BJB!$F$9:$F$5599,Ctrl!$B$4:$C$399,2,0)</f>
        <v>41</v>
      </c>
      <c r="C2263" s="104">
        <f>VLOOKUP(BJB!$G$9:$G$5599,Ctrl!$E$4:$F$399,2,0)</f>
        <v>2</v>
      </c>
      <c r="D2263" s="219">
        <v>1</v>
      </c>
      <c r="E2263" s="104" t="str">
        <f>VLOOKUP(BJB!$F$9:$F$5599,Ctrl!$B$4:$D$399,3,0)</f>
        <v>IV</v>
      </c>
      <c r="F2263" s="139" t="s">
        <v>10560</v>
      </c>
      <c r="G2263" s="139" t="s">
        <v>2555</v>
      </c>
      <c r="H2263" s="887" t="s">
        <v>14760</v>
      </c>
      <c r="I2263" s="220" t="e">
        <f>IF(G2262=BJB!#REF!,I2262+1,1)</f>
        <v>#REF!</v>
      </c>
      <c r="J2263" s="891" t="s">
        <v>18372</v>
      </c>
      <c r="K2263" s="121" t="s">
        <v>835</v>
      </c>
      <c r="L2263" s="104" t="s">
        <v>6477</v>
      </c>
      <c r="M2263" s="104" t="s">
        <v>5801</v>
      </c>
      <c r="N2263" s="120">
        <v>41095</v>
      </c>
      <c r="O2263" s="107">
        <v>25000000</v>
      </c>
      <c r="P2263" s="105" t="s">
        <v>16144</v>
      </c>
      <c r="Q2263" s="120">
        <v>41694</v>
      </c>
      <c r="R2263" s="105">
        <v>21091699</v>
      </c>
      <c r="S2263" s="146" t="s">
        <v>5759</v>
      </c>
      <c r="T2263" s="109">
        <v>41844</v>
      </c>
      <c r="U2263" s="106">
        <v>14516073.6</v>
      </c>
      <c r="V2263" s="109">
        <v>41821</v>
      </c>
      <c r="W2263" s="141">
        <v>14516073.6</v>
      </c>
      <c r="X2263" s="141">
        <v>0</v>
      </c>
      <c r="Y2263" s="141">
        <v>0</v>
      </c>
      <c r="Z2263" s="141">
        <v>0</v>
      </c>
      <c r="AA2263" s="112">
        <v>1007772</v>
      </c>
      <c r="AB2263" s="112"/>
      <c r="AC2263" s="132"/>
      <c r="AD2263" s="141">
        <v>370886</v>
      </c>
      <c r="AE2263" s="106">
        <v>370886</v>
      </c>
      <c r="AF2263" s="106">
        <v>0</v>
      </c>
      <c r="AG2263" s="106">
        <v>0</v>
      </c>
      <c r="AH2263" s="106"/>
      <c r="AI2263" s="106"/>
      <c r="AJ2263" s="106"/>
      <c r="AK2263" s="106"/>
      <c r="AL2263" s="106"/>
      <c r="AM2263" s="106"/>
      <c r="AN2263" s="114">
        <f t="shared" si="70"/>
        <v>1749544</v>
      </c>
      <c r="AO2263" s="114">
        <f t="shared" si="71"/>
        <v>12766529.6</v>
      </c>
      <c r="AP2263" s="114"/>
      <c r="AQ2263" s="114"/>
      <c r="AR2263" s="114"/>
      <c r="AS2263" s="114"/>
    </row>
    <row r="2264" spans="1:45" s="190" customFormat="1" ht="15" customHeight="1" x14ac:dyDescent="0.2">
      <c r="A2264" s="104"/>
      <c r="B2264" s="104">
        <f>VLOOKUP(BJB!$F$9:$F$5599,Ctrl!$B$4:$C$399,2,0)</f>
        <v>41</v>
      </c>
      <c r="C2264" s="104">
        <f>VLOOKUP(BJB!$G$9:$G$5599,Ctrl!$E$4:$F$399,2,0)</f>
        <v>2</v>
      </c>
      <c r="D2264" s="219">
        <v>1</v>
      </c>
      <c r="E2264" s="104" t="str">
        <f>VLOOKUP(BJB!$F$9:$F$5599,Ctrl!$B$4:$D$399,3,0)</f>
        <v>IV</v>
      </c>
      <c r="F2264" s="139" t="s">
        <v>10560</v>
      </c>
      <c r="G2264" s="139" t="s">
        <v>2555</v>
      </c>
      <c r="H2264" s="125"/>
      <c r="I2264" s="220" t="e">
        <f>IF(G2263=BJB!#REF!,I2263+1,1)</f>
        <v>#REF!</v>
      </c>
      <c r="J2264" s="912" t="s">
        <v>22308</v>
      </c>
      <c r="K2264" s="121" t="s">
        <v>5802</v>
      </c>
      <c r="L2264" s="104" t="s">
        <v>6477</v>
      </c>
      <c r="M2264" s="104" t="s">
        <v>5803</v>
      </c>
      <c r="N2264" s="120">
        <v>40809</v>
      </c>
      <c r="O2264" s="107">
        <v>8000000</v>
      </c>
      <c r="P2264" s="105" t="s">
        <v>16145</v>
      </c>
      <c r="Q2264" s="120">
        <v>41694</v>
      </c>
      <c r="R2264" s="105">
        <v>2250918</v>
      </c>
      <c r="S2264" s="146" t="s">
        <v>5759</v>
      </c>
      <c r="T2264" s="109">
        <v>41844</v>
      </c>
      <c r="U2264" s="106">
        <v>1350181</v>
      </c>
      <c r="V2264" s="109">
        <v>41821</v>
      </c>
      <c r="W2264" s="141">
        <v>1350181</v>
      </c>
      <c r="X2264" s="141">
        <v>0</v>
      </c>
      <c r="Y2264" s="141">
        <v>0</v>
      </c>
      <c r="Z2264" s="141">
        <v>0</v>
      </c>
      <c r="AA2264" s="112">
        <v>0</v>
      </c>
      <c r="AB2264" s="112"/>
      <c r="AC2264" s="106"/>
      <c r="AD2264" s="141"/>
      <c r="AE2264" s="106">
        <v>0</v>
      </c>
      <c r="AF2264" s="106">
        <v>0</v>
      </c>
      <c r="AG2264" s="106">
        <v>0</v>
      </c>
      <c r="AH2264" s="106"/>
      <c r="AI2264" s="106"/>
      <c r="AJ2264" s="106"/>
      <c r="AK2264" s="106"/>
      <c r="AL2264" s="106"/>
      <c r="AM2264" s="106"/>
      <c r="AN2264" s="114">
        <f t="shared" si="70"/>
        <v>0</v>
      </c>
      <c r="AO2264" s="114">
        <f t="shared" si="71"/>
        <v>1350181</v>
      </c>
      <c r="AP2264" s="114"/>
      <c r="AQ2264" s="114"/>
      <c r="AR2264" s="114"/>
      <c r="AS2264" s="114"/>
    </row>
    <row r="2265" spans="1:45" s="190" customFormat="1" ht="15" customHeight="1" x14ac:dyDescent="0.2">
      <c r="A2265" s="104"/>
      <c r="B2265" s="104">
        <f>VLOOKUP(BJB!$F$9:$F$5599,Ctrl!$B$4:$C$399,2,0)</f>
        <v>41</v>
      </c>
      <c r="C2265" s="104">
        <f>VLOOKUP(BJB!$G$9:$G$5599,Ctrl!$E$4:$F$399,2,0)</f>
        <v>2</v>
      </c>
      <c r="D2265" s="219">
        <v>1</v>
      </c>
      <c r="E2265" s="104" t="str">
        <f>VLOOKUP(BJB!$F$9:$F$5599,Ctrl!$B$4:$D$399,3,0)</f>
        <v>IV</v>
      </c>
      <c r="F2265" s="139" t="s">
        <v>10560</v>
      </c>
      <c r="G2265" s="139" t="s">
        <v>2555</v>
      </c>
      <c r="H2265" s="125"/>
      <c r="I2265" s="220" t="e">
        <f>IF(G2264=BJB!#REF!,I2264+1,1)</f>
        <v>#REF!</v>
      </c>
      <c r="J2265" s="912" t="s">
        <v>22309</v>
      </c>
      <c r="K2265" s="121" t="s">
        <v>5804</v>
      </c>
      <c r="L2265" s="104" t="s">
        <v>6477</v>
      </c>
      <c r="M2265" s="104" t="s">
        <v>5805</v>
      </c>
      <c r="N2265" s="120">
        <v>40773</v>
      </c>
      <c r="O2265" s="107">
        <v>35000000</v>
      </c>
      <c r="P2265" s="105" t="s">
        <v>16146</v>
      </c>
      <c r="Q2265" s="120">
        <v>41605</v>
      </c>
      <c r="R2265" s="105">
        <v>33405348</v>
      </c>
      <c r="S2265" s="146" t="s">
        <v>5759</v>
      </c>
      <c r="T2265" s="109">
        <v>41844</v>
      </c>
      <c r="U2265" s="106">
        <v>23333489.199999999</v>
      </c>
      <c r="V2265" s="109">
        <v>41821</v>
      </c>
      <c r="W2265" s="141">
        <v>23333489.199999999</v>
      </c>
      <c r="X2265" s="141">
        <v>0</v>
      </c>
      <c r="Y2265" s="141">
        <v>0</v>
      </c>
      <c r="Z2265" s="141">
        <v>0</v>
      </c>
      <c r="AA2265" s="112">
        <v>630000</v>
      </c>
      <c r="AB2265" s="112"/>
      <c r="AC2265" s="106"/>
      <c r="AD2265" s="141"/>
      <c r="AE2265" s="106">
        <v>0</v>
      </c>
      <c r="AF2265" s="106">
        <v>0</v>
      </c>
      <c r="AG2265" s="106">
        <v>0</v>
      </c>
      <c r="AH2265" s="106"/>
      <c r="AI2265" s="106"/>
      <c r="AJ2265" s="106"/>
      <c r="AK2265" s="106"/>
      <c r="AL2265" s="106"/>
      <c r="AM2265" s="106"/>
      <c r="AN2265" s="114">
        <f t="shared" si="70"/>
        <v>630000</v>
      </c>
      <c r="AO2265" s="114">
        <f t="shared" si="71"/>
        <v>22703489.199999999</v>
      </c>
      <c r="AP2265" s="114"/>
      <c r="AQ2265" s="114"/>
      <c r="AR2265" s="114"/>
      <c r="AS2265" s="114"/>
    </row>
    <row r="2266" spans="1:45" s="190" customFormat="1" ht="15" customHeight="1" x14ac:dyDescent="0.2">
      <c r="A2266" s="104"/>
      <c r="B2266" s="104">
        <f>VLOOKUP(BJB!$F$9:$F$5599,Ctrl!$B$4:$C$399,2,0)</f>
        <v>41</v>
      </c>
      <c r="C2266" s="104">
        <f>VLOOKUP(BJB!$G$9:$G$5599,Ctrl!$E$4:$F$399,2,0)</f>
        <v>2</v>
      </c>
      <c r="D2266" s="219">
        <v>1</v>
      </c>
      <c r="E2266" s="104" t="str">
        <f>VLOOKUP(BJB!$F$9:$F$5599,Ctrl!$B$4:$D$399,3,0)</f>
        <v>IV</v>
      </c>
      <c r="F2266" s="139" t="s">
        <v>10560</v>
      </c>
      <c r="G2266" s="139" t="s">
        <v>2555</v>
      </c>
      <c r="H2266" s="125"/>
      <c r="I2266" s="220" t="e">
        <f>IF(G2265=BJB!#REF!,I2265+1,1)</f>
        <v>#REF!</v>
      </c>
      <c r="J2266" s="912" t="s">
        <v>22310</v>
      </c>
      <c r="K2266" s="121" t="s">
        <v>5808</v>
      </c>
      <c r="L2266" s="104" t="s">
        <v>6477</v>
      </c>
      <c r="M2266" s="104" t="s">
        <v>5809</v>
      </c>
      <c r="N2266" s="120">
        <v>40744</v>
      </c>
      <c r="O2266" s="107">
        <v>5000000</v>
      </c>
      <c r="P2266" s="105" t="s">
        <v>16146</v>
      </c>
      <c r="Q2266" s="120">
        <v>41605</v>
      </c>
      <c r="R2266" s="105">
        <v>1828210</v>
      </c>
      <c r="S2266" s="146" t="s">
        <v>5759</v>
      </c>
      <c r="T2266" s="109">
        <v>41844</v>
      </c>
      <c r="U2266" s="106">
        <v>1239758.7999999998</v>
      </c>
      <c r="V2266" s="109">
        <v>41821</v>
      </c>
      <c r="W2266" s="141">
        <v>1239758.7999999998</v>
      </c>
      <c r="X2266" s="141">
        <v>0</v>
      </c>
      <c r="Y2266" s="141">
        <v>0</v>
      </c>
      <c r="Z2266" s="141">
        <v>0</v>
      </c>
      <c r="AA2266" s="112">
        <v>105000</v>
      </c>
      <c r="AB2266" s="112"/>
      <c r="AC2266" s="106"/>
      <c r="AD2266" s="141"/>
      <c r="AE2266" s="106">
        <v>0</v>
      </c>
      <c r="AF2266" s="106">
        <v>0</v>
      </c>
      <c r="AG2266" s="106">
        <v>0</v>
      </c>
      <c r="AH2266" s="106"/>
      <c r="AI2266" s="106"/>
      <c r="AJ2266" s="106"/>
      <c r="AK2266" s="106"/>
      <c r="AL2266" s="106"/>
      <c r="AM2266" s="106"/>
      <c r="AN2266" s="114">
        <f t="shared" si="70"/>
        <v>105000</v>
      </c>
      <c r="AO2266" s="114">
        <f t="shared" si="71"/>
        <v>1134758.7999999998</v>
      </c>
      <c r="AP2266" s="114"/>
      <c r="AQ2266" s="114"/>
      <c r="AR2266" s="114"/>
      <c r="AS2266" s="114"/>
    </row>
    <row r="2267" spans="1:45" s="190" customFormat="1" ht="15" customHeight="1" x14ac:dyDescent="0.2">
      <c r="A2267" s="104"/>
      <c r="B2267" s="104">
        <f>VLOOKUP(BJB!$F$9:$F$5599,Ctrl!$B$4:$C$399,2,0)</f>
        <v>41</v>
      </c>
      <c r="C2267" s="104">
        <f>VLOOKUP(BJB!$G$9:$G$5599,Ctrl!$E$4:$F$399,2,0)</f>
        <v>2</v>
      </c>
      <c r="D2267" s="219">
        <v>1</v>
      </c>
      <c r="E2267" s="104" t="str">
        <f>VLOOKUP(BJB!$F$9:$F$5599,Ctrl!$B$4:$D$399,3,0)</f>
        <v>IV</v>
      </c>
      <c r="F2267" s="139" t="s">
        <v>10560</v>
      </c>
      <c r="G2267" s="139" t="s">
        <v>2555</v>
      </c>
      <c r="H2267" s="125">
        <v>1120320000596</v>
      </c>
      <c r="I2267" s="220" t="e">
        <f>IF(G2266=BJB!#REF!,I2266+1,1)</f>
        <v>#REF!</v>
      </c>
      <c r="J2267" s="912" t="s">
        <v>22311</v>
      </c>
      <c r="K2267" s="121" t="s">
        <v>5810</v>
      </c>
      <c r="L2267" s="104" t="s">
        <v>6477</v>
      </c>
      <c r="M2267" s="104" t="s">
        <v>5811</v>
      </c>
      <c r="N2267" s="120">
        <v>41017</v>
      </c>
      <c r="O2267" s="107">
        <v>25000000</v>
      </c>
      <c r="P2267" s="105" t="s">
        <v>16146</v>
      </c>
      <c r="Q2267" s="120">
        <v>41605</v>
      </c>
      <c r="R2267" s="105">
        <v>26530545</v>
      </c>
      <c r="S2267" s="146" t="s">
        <v>5759</v>
      </c>
      <c r="T2267" s="109">
        <v>41844</v>
      </c>
      <c r="U2267" s="106">
        <v>17586172.099999998</v>
      </c>
      <c r="V2267" s="109">
        <v>41821</v>
      </c>
      <c r="W2267" s="141">
        <v>17586172.099999998</v>
      </c>
      <c r="X2267" s="141">
        <v>0</v>
      </c>
      <c r="Y2267" s="141">
        <v>0</v>
      </c>
      <c r="Z2267" s="141">
        <v>0</v>
      </c>
      <c r="AA2267" s="112">
        <v>234188</v>
      </c>
      <c r="AB2267" s="112"/>
      <c r="AC2267" s="132"/>
      <c r="AD2267" s="141"/>
      <c r="AE2267" s="106">
        <v>0</v>
      </c>
      <c r="AF2267" s="106">
        <v>0</v>
      </c>
      <c r="AG2267" s="106">
        <v>0</v>
      </c>
      <c r="AH2267" s="106"/>
      <c r="AI2267" s="106"/>
      <c r="AJ2267" s="106"/>
      <c r="AK2267" s="106"/>
      <c r="AL2267" s="106"/>
      <c r="AM2267" s="106"/>
      <c r="AN2267" s="114">
        <f t="shared" si="70"/>
        <v>234188</v>
      </c>
      <c r="AO2267" s="114">
        <f t="shared" si="71"/>
        <v>17351984.099999998</v>
      </c>
      <c r="AP2267" s="114"/>
      <c r="AQ2267" s="114"/>
      <c r="AR2267" s="114"/>
      <c r="AS2267" s="114"/>
    </row>
    <row r="2268" spans="1:45" s="190" customFormat="1" ht="15" customHeight="1" x14ac:dyDescent="0.2">
      <c r="A2268" s="104"/>
      <c r="B2268" s="104">
        <f>VLOOKUP(BJB!$F$9:$F$5599,Ctrl!$B$4:$C$399,2,0)</f>
        <v>41</v>
      </c>
      <c r="C2268" s="104">
        <f>VLOOKUP(BJB!$G$9:$G$5599,Ctrl!$E$4:$F$399,2,0)</f>
        <v>2</v>
      </c>
      <c r="D2268" s="219">
        <v>1</v>
      </c>
      <c r="E2268" s="104" t="str">
        <f>VLOOKUP(BJB!$F$9:$F$5599,Ctrl!$B$4:$D$399,3,0)</f>
        <v>IV</v>
      </c>
      <c r="F2268" s="139" t="s">
        <v>10560</v>
      </c>
      <c r="G2268" s="139" t="s">
        <v>2555</v>
      </c>
      <c r="H2268" s="125"/>
      <c r="I2268" s="220" t="e">
        <f>IF(G2267=BJB!#REF!,I2267+1,1)</f>
        <v>#REF!</v>
      </c>
      <c r="J2268" s="912" t="s">
        <v>22312</v>
      </c>
      <c r="K2268" s="121" t="s">
        <v>1398</v>
      </c>
      <c r="L2268" s="104" t="s">
        <v>6477</v>
      </c>
      <c r="M2268" s="104" t="s">
        <v>5805</v>
      </c>
      <c r="N2268" s="120">
        <v>40773</v>
      </c>
      <c r="O2268" s="107">
        <v>18000000</v>
      </c>
      <c r="P2268" s="105" t="s">
        <v>16146</v>
      </c>
      <c r="Q2268" s="120">
        <v>41605</v>
      </c>
      <c r="R2268" s="105">
        <v>15287400</v>
      </c>
      <c r="S2268" s="146" t="s">
        <v>5759</v>
      </c>
      <c r="T2268" s="109">
        <v>41844</v>
      </c>
      <c r="U2268" s="106">
        <v>10555944</v>
      </c>
      <c r="V2268" s="109">
        <v>41821</v>
      </c>
      <c r="W2268" s="141">
        <v>10555944</v>
      </c>
      <c r="X2268" s="141">
        <v>0</v>
      </c>
      <c r="Y2268" s="141">
        <v>0</v>
      </c>
      <c r="Z2268" s="141">
        <v>0</v>
      </c>
      <c r="AA2268" s="112">
        <v>140000</v>
      </c>
      <c r="AB2268" s="112"/>
      <c r="AC2268" s="106"/>
      <c r="AD2268" s="141"/>
      <c r="AE2268" s="106">
        <v>0</v>
      </c>
      <c r="AF2268" s="106">
        <v>0</v>
      </c>
      <c r="AG2268" s="106">
        <v>0</v>
      </c>
      <c r="AH2268" s="106"/>
      <c r="AI2268" s="106"/>
      <c r="AJ2268" s="106"/>
      <c r="AK2268" s="106"/>
      <c r="AL2268" s="106"/>
      <c r="AM2268" s="106"/>
      <c r="AN2268" s="114">
        <f t="shared" si="70"/>
        <v>140000</v>
      </c>
      <c r="AO2268" s="114">
        <f t="shared" si="71"/>
        <v>10415944</v>
      </c>
      <c r="AP2268" s="114"/>
      <c r="AQ2268" s="114"/>
      <c r="AR2268" s="114"/>
      <c r="AS2268" s="114"/>
    </row>
    <row r="2269" spans="1:45" s="190" customFormat="1" ht="15" customHeight="1" x14ac:dyDescent="0.2">
      <c r="A2269" s="104"/>
      <c r="B2269" s="104">
        <f>VLOOKUP(BJB!$F$9:$F$5599,Ctrl!$B$4:$C$399,2,0)</f>
        <v>41</v>
      </c>
      <c r="C2269" s="104">
        <f>VLOOKUP(BJB!$G$9:$G$5599,Ctrl!$E$4:$F$399,2,0)</f>
        <v>2</v>
      </c>
      <c r="D2269" s="219">
        <v>1</v>
      </c>
      <c r="E2269" s="104" t="str">
        <f>VLOOKUP(BJB!$F$9:$F$5599,Ctrl!$B$4:$D$399,3,0)</f>
        <v>IV</v>
      </c>
      <c r="F2269" s="139" t="s">
        <v>10560</v>
      </c>
      <c r="G2269" s="139" t="s">
        <v>2555</v>
      </c>
      <c r="H2269" s="886" t="s">
        <v>14761</v>
      </c>
      <c r="I2269" s="220" t="e">
        <f>IF(G2268=BJB!#REF!,I2268+1,1)</f>
        <v>#REF!</v>
      </c>
      <c r="J2269" s="891" t="s">
        <v>18373</v>
      </c>
      <c r="K2269" s="121" t="s">
        <v>2663</v>
      </c>
      <c r="L2269" s="104" t="s">
        <v>6477</v>
      </c>
      <c r="M2269" s="104" t="s">
        <v>7859</v>
      </c>
      <c r="N2269" s="120">
        <v>41359</v>
      </c>
      <c r="O2269" s="105">
        <v>50000000</v>
      </c>
      <c r="P2269" s="105" t="s">
        <v>16147</v>
      </c>
      <c r="Q2269" s="120">
        <v>41871</v>
      </c>
      <c r="R2269" s="105">
        <v>55663794</v>
      </c>
      <c r="S2269" s="146" t="s">
        <v>7924</v>
      </c>
      <c r="T2269" s="109">
        <v>42114</v>
      </c>
      <c r="U2269" s="141">
        <v>35000000</v>
      </c>
      <c r="V2269" s="109">
        <v>42114</v>
      </c>
      <c r="W2269" s="141">
        <v>35000000</v>
      </c>
      <c r="X2269" s="141">
        <v>0</v>
      </c>
      <c r="Y2269" s="141">
        <v>0</v>
      </c>
      <c r="Z2269" s="141">
        <v>0</v>
      </c>
      <c r="AA2269" s="226">
        <v>2212287</v>
      </c>
      <c r="AB2269" s="114"/>
      <c r="AC2269" s="132">
        <v>437530</v>
      </c>
      <c r="AD2269" s="141">
        <v>410547</v>
      </c>
      <c r="AE2269" s="106">
        <v>0</v>
      </c>
      <c r="AF2269" s="106">
        <v>0</v>
      </c>
      <c r="AG2269" s="106">
        <v>0</v>
      </c>
      <c r="AH2269" s="222"/>
      <c r="AI2269" s="141"/>
      <c r="AJ2269" s="141"/>
      <c r="AK2269" s="141"/>
      <c r="AL2269" s="141"/>
      <c r="AM2269" s="141"/>
      <c r="AN2269" s="114">
        <f t="shared" si="70"/>
        <v>3060364</v>
      </c>
      <c r="AO2269" s="114">
        <f t="shared" si="71"/>
        <v>31939636</v>
      </c>
      <c r="AP2269" s="114"/>
      <c r="AQ2269" s="114"/>
      <c r="AR2269" s="114"/>
      <c r="AS2269" s="114"/>
    </row>
    <row r="2270" spans="1:45" s="190" customFormat="1" ht="15" customHeight="1" x14ac:dyDescent="0.2">
      <c r="A2270" s="104"/>
      <c r="B2270" s="104">
        <f>VLOOKUP(BJB!$F$9:$F$5599,Ctrl!$B$4:$C$399,2,0)</f>
        <v>41</v>
      </c>
      <c r="C2270" s="104">
        <f>VLOOKUP(BJB!$G$9:$G$5599,Ctrl!$E$4:$F$399,2,0)</f>
        <v>2</v>
      </c>
      <c r="D2270" s="219">
        <v>1</v>
      </c>
      <c r="E2270" s="104" t="str">
        <f>VLOOKUP(BJB!$F$9:$F$5599,Ctrl!$B$4:$D$399,3,0)</f>
        <v>IV</v>
      </c>
      <c r="F2270" s="139" t="s">
        <v>10560</v>
      </c>
      <c r="G2270" s="139" t="s">
        <v>2555</v>
      </c>
      <c r="H2270" s="125">
        <v>1101111001077</v>
      </c>
      <c r="I2270" s="220" t="e">
        <f>IF(G2269=BJB!#REF!,I2269+1,1)</f>
        <v>#REF!</v>
      </c>
      <c r="J2270" s="912" t="s">
        <v>22313</v>
      </c>
      <c r="K2270" s="121" t="s">
        <v>3200</v>
      </c>
      <c r="L2270" s="104" t="s">
        <v>6477</v>
      </c>
      <c r="M2270" s="104" t="s">
        <v>7354</v>
      </c>
      <c r="N2270" s="120">
        <v>41095</v>
      </c>
      <c r="O2270" s="105">
        <v>50000000</v>
      </c>
      <c r="P2270" s="105" t="s">
        <v>16148</v>
      </c>
      <c r="Q2270" s="120">
        <v>41864</v>
      </c>
      <c r="R2270" s="105">
        <v>48304165</v>
      </c>
      <c r="S2270" s="146" t="s">
        <v>7361</v>
      </c>
      <c r="T2270" s="109">
        <v>42094</v>
      </c>
      <c r="U2270" s="141">
        <v>28934889</v>
      </c>
      <c r="V2270" s="109">
        <v>42094</v>
      </c>
      <c r="W2270" s="141">
        <v>28934889</v>
      </c>
      <c r="X2270" s="141">
        <v>0</v>
      </c>
      <c r="Y2270" s="141">
        <v>0</v>
      </c>
      <c r="Z2270" s="141">
        <v>0</v>
      </c>
      <c r="AA2270" s="114">
        <v>888099</v>
      </c>
      <c r="AB2270" s="114"/>
      <c r="AC2270" s="132"/>
      <c r="AD2270" s="141"/>
      <c r="AE2270" s="106">
        <v>0</v>
      </c>
      <c r="AF2270" s="106">
        <v>0</v>
      </c>
      <c r="AG2270" s="106">
        <v>0</v>
      </c>
      <c r="AH2270" s="222"/>
      <c r="AI2270" s="141"/>
      <c r="AJ2270" s="141"/>
      <c r="AK2270" s="141"/>
      <c r="AL2270" s="141"/>
      <c r="AM2270" s="141"/>
      <c r="AN2270" s="114">
        <f t="shared" si="70"/>
        <v>888099</v>
      </c>
      <c r="AO2270" s="114">
        <f t="shared" si="71"/>
        <v>28046790</v>
      </c>
      <c r="AP2270" s="114"/>
      <c r="AQ2270" s="114"/>
      <c r="AR2270" s="114"/>
      <c r="AS2270" s="114"/>
    </row>
    <row r="2271" spans="1:45" s="190" customFormat="1" ht="15" customHeight="1" x14ac:dyDescent="0.2">
      <c r="A2271" s="104"/>
      <c r="B2271" s="104">
        <f>VLOOKUP(BJB!$F$9:$F$5599,Ctrl!$B$4:$C$399,2,0)</f>
        <v>41</v>
      </c>
      <c r="C2271" s="104">
        <f>VLOOKUP(BJB!$G$9:$G$5599,Ctrl!$E$4:$F$399,2,0)</f>
        <v>3</v>
      </c>
      <c r="D2271" s="219">
        <v>1</v>
      </c>
      <c r="E2271" s="104" t="str">
        <f>VLOOKUP(BJB!$F$9:$F$5599,Ctrl!$B$4:$D$399,3,0)</f>
        <v>IV</v>
      </c>
      <c r="F2271" s="139" t="s">
        <v>10560</v>
      </c>
      <c r="G2271" s="139" t="s">
        <v>2466</v>
      </c>
      <c r="H2271" s="125"/>
      <c r="I2271" s="220" t="e">
        <f>IF(G2270=BJB!#REF!,I2270+1,1)</f>
        <v>#REF!</v>
      </c>
      <c r="J2271" s="912" t="s">
        <v>22314</v>
      </c>
      <c r="K2271" s="121" t="s">
        <v>7347</v>
      </c>
      <c r="L2271" s="104" t="s">
        <v>6477</v>
      </c>
      <c r="M2271" s="104" t="s">
        <v>7355</v>
      </c>
      <c r="N2271" s="120">
        <v>40900</v>
      </c>
      <c r="O2271" s="105">
        <v>15000000</v>
      </c>
      <c r="P2271" s="105" t="s">
        <v>16149</v>
      </c>
      <c r="Q2271" s="120">
        <v>41498</v>
      </c>
      <c r="R2271" s="105">
        <v>13618935</v>
      </c>
      <c r="S2271" s="146" t="s">
        <v>7361</v>
      </c>
      <c r="T2271" s="109">
        <v>42094</v>
      </c>
      <c r="U2271" s="141">
        <v>4459000</v>
      </c>
      <c r="V2271" s="109">
        <v>42094</v>
      </c>
      <c r="W2271" s="141">
        <v>4459000</v>
      </c>
      <c r="X2271" s="141">
        <v>0</v>
      </c>
      <c r="Y2271" s="141">
        <v>0</v>
      </c>
      <c r="Z2271" s="141">
        <v>0</v>
      </c>
      <c r="AA2271" s="114">
        <v>0</v>
      </c>
      <c r="AB2271" s="114"/>
      <c r="AC2271" s="132"/>
      <c r="AD2271" s="141"/>
      <c r="AE2271" s="106">
        <v>0</v>
      </c>
      <c r="AF2271" s="106">
        <v>0</v>
      </c>
      <c r="AG2271" s="106">
        <v>0</v>
      </c>
      <c r="AH2271" s="141"/>
      <c r="AI2271" s="141"/>
      <c r="AJ2271" s="141"/>
      <c r="AK2271" s="141"/>
      <c r="AL2271" s="141"/>
      <c r="AM2271" s="141"/>
      <c r="AN2271" s="114">
        <f t="shared" si="70"/>
        <v>0</v>
      </c>
      <c r="AO2271" s="114">
        <f t="shared" si="71"/>
        <v>4459000</v>
      </c>
      <c r="AP2271" s="114"/>
      <c r="AQ2271" s="114"/>
      <c r="AR2271" s="114"/>
      <c r="AS2271" s="114"/>
    </row>
    <row r="2272" spans="1:45" s="190" customFormat="1" ht="15" customHeight="1" x14ac:dyDescent="0.2">
      <c r="A2272" s="104"/>
      <c r="B2272" s="104">
        <f>VLOOKUP(BJB!$F$9:$F$5599,Ctrl!$B$4:$C$399,2,0)</f>
        <v>41</v>
      </c>
      <c r="C2272" s="104">
        <f>VLOOKUP(BJB!$G$9:$G$5599,Ctrl!$E$4:$F$399,2,0)</f>
        <v>3</v>
      </c>
      <c r="D2272" s="219">
        <v>1</v>
      </c>
      <c r="E2272" s="104" t="str">
        <f>VLOOKUP(BJB!$F$9:$F$5599,Ctrl!$B$4:$D$399,3,0)</f>
        <v>IV</v>
      </c>
      <c r="F2272" s="139" t="s">
        <v>10560</v>
      </c>
      <c r="G2272" s="139" t="s">
        <v>2466</v>
      </c>
      <c r="H2272" s="125"/>
      <c r="I2272" s="220" t="e">
        <f>IF(G2271=BJB!#REF!,I2271+1,1)</f>
        <v>#REF!</v>
      </c>
      <c r="J2272" s="912" t="s">
        <v>22315</v>
      </c>
      <c r="K2272" s="121" t="s">
        <v>612</v>
      </c>
      <c r="L2272" s="104" t="s">
        <v>6477</v>
      </c>
      <c r="M2272" s="104" t="s">
        <v>6495</v>
      </c>
      <c r="N2272" s="120">
        <v>41394</v>
      </c>
      <c r="O2272" s="107">
        <v>15000000</v>
      </c>
      <c r="P2272" s="105" t="s">
        <v>16150</v>
      </c>
      <c r="Q2272" s="120">
        <v>41970</v>
      </c>
      <c r="R2272" s="105">
        <v>9706670</v>
      </c>
      <c r="S2272" s="146" t="s">
        <v>6520</v>
      </c>
      <c r="T2272" s="109">
        <v>42044</v>
      </c>
      <c r="U2272" s="118">
        <v>6475235</v>
      </c>
      <c r="V2272" s="109">
        <v>42044</v>
      </c>
      <c r="W2272" s="141">
        <v>6475235</v>
      </c>
      <c r="X2272" s="141">
        <v>0</v>
      </c>
      <c r="Y2272" s="141">
        <v>0</v>
      </c>
      <c r="Z2272" s="141">
        <v>0</v>
      </c>
      <c r="AA2272" s="223">
        <v>0</v>
      </c>
      <c r="AB2272" s="223"/>
      <c r="AC2272" s="114"/>
      <c r="AD2272" s="141"/>
      <c r="AE2272" s="106">
        <v>0</v>
      </c>
      <c r="AF2272" s="106">
        <v>0</v>
      </c>
      <c r="AG2272" s="106">
        <v>0</v>
      </c>
      <c r="AH2272" s="114"/>
      <c r="AI2272" s="114"/>
      <c r="AJ2272" s="114"/>
      <c r="AK2272" s="114"/>
      <c r="AL2272" s="114"/>
      <c r="AM2272" s="114"/>
      <c r="AN2272" s="114">
        <f t="shared" si="70"/>
        <v>0</v>
      </c>
      <c r="AO2272" s="114">
        <f t="shared" si="71"/>
        <v>6475235</v>
      </c>
      <c r="AP2272" s="114"/>
      <c r="AQ2272" s="114"/>
      <c r="AR2272" s="114"/>
      <c r="AS2272" s="114"/>
    </row>
    <row r="2273" spans="1:46" s="190" customFormat="1" ht="15" customHeight="1" x14ac:dyDescent="0.2">
      <c r="A2273" s="104"/>
      <c r="B2273" s="104">
        <f>VLOOKUP(BJB!$F$9:$F$5599,Ctrl!$B$4:$C$399,2,0)</f>
        <v>41</v>
      </c>
      <c r="C2273" s="104">
        <f>VLOOKUP(BJB!$G$9:$G$5599,Ctrl!$E$4:$F$399,2,0)</f>
        <v>3</v>
      </c>
      <c r="D2273" s="219">
        <v>1</v>
      </c>
      <c r="E2273" s="104" t="str">
        <f>VLOOKUP(BJB!$F$9:$F$5599,Ctrl!$B$4:$D$399,3,0)</f>
        <v>IV</v>
      </c>
      <c r="F2273" s="139" t="s">
        <v>10560</v>
      </c>
      <c r="G2273" s="139" t="s">
        <v>2466</v>
      </c>
      <c r="H2273" s="125"/>
      <c r="I2273" s="220" t="e">
        <f>IF(G2272=BJB!#REF!,I2272+1,1)</f>
        <v>#REF!</v>
      </c>
      <c r="J2273" s="912" t="s">
        <v>22316</v>
      </c>
      <c r="K2273" s="121" t="s">
        <v>2467</v>
      </c>
      <c r="L2273" s="104" t="s">
        <v>6477</v>
      </c>
      <c r="M2273" s="104" t="s">
        <v>2468</v>
      </c>
      <c r="N2273" s="120">
        <v>40015</v>
      </c>
      <c r="O2273" s="112">
        <v>20000000</v>
      </c>
      <c r="P2273" s="105" t="s">
        <v>16151</v>
      </c>
      <c r="Q2273" s="120" t="s">
        <v>16152</v>
      </c>
      <c r="R2273" s="105">
        <v>16704501.75</v>
      </c>
      <c r="S2273" s="151" t="s">
        <v>7174</v>
      </c>
      <c r="T2273" s="109">
        <v>40451</v>
      </c>
      <c r="U2273" s="112">
        <v>15000000</v>
      </c>
      <c r="V2273" s="109">
        <v>40451</v>
      </c>
      <c r="W2273" s="141">
        <v>15000000</v>
      </c>
      <c r="X2273" s="141">
        <v>0</v>
      </c>
      <c r="Y2273" s="141">
        <v>0</v>
      </c>
      <c r="Z2273" s="141">
        <v>0</v>
      </c>
      <c r="AA2273" s="112">
        <v>300000</v>
      </c>
      <c r="AB2273" s="112"/>
      <c r="AC2273" s="112"/>
      <c r="AD2273" s="141"/>
      <c r="AE2273" s="106">
        <v>0</v>
      </c>
      <c r="AF2273" s="106">
        <v>0</v>
      </c>
      <c r="AG2273" s="106">
        <v>0</v>
      </c>
      <c r="AH2273" s="112"/>
      <c r="AI2273" s="112"/>
      <c r="AJ2273" s="112"/>
      <c r="AK2273" s="112"/>
      <c r="AL2273" s="112"/>
      <c r="AM2273" s="112"/>
      <c r="AN2273" s="114">
        <f t="shared" si="70"/>
        <v>300000</v>
      </c>
      <c r="AO2273" s="114">
        <f t="shared" si="71"/>
        <v>14700000</v>
      </c>
      <c r="AP2273" s="114"/>
      <c r="AQ2273" s="114"/>
      <c r="AR2273" s="114"/>
      <c r="AS2273" s="114"/>
    </row>
    <row r="2274" spans="1:46" s="190" customFormat="1" ht="15" customHeight="1" x14ac:dyDescent="0.2">
      <c r="A2274" s="104"/>
      <c r="B2274" s="104">
        <f>VLOOKUP(BJB!$F$9:$F$5599,Ctrl!$B$4:$C$399,2,0)</f>
        <v>41</v>
      </c>
      <c r="C2274" s="104">
        <f>VLOOKUP(BJB!$G$9:$G$5599,Ctrl!$E$4:$F$399,2,0)</f>
        <v>3</v>
      </c>
      <c r="D2274" s="219">
        <v>1</v>
      </c>
      <c r="E2274" s="104" t="str">
        <f>VLOOKUP(BJB!$F$9:$F$5599,Ctrl!$B$4:$D$399,3,0)</f>
        <v>IV</v>
      </c>
      <c r="F2274" s="139" t="s">
        <v>10560</v>
      </c>
      <c r="G2274" s="139" t="s">
        <v>2466</v>
      </c>
      <c r="H2274" s="125"/>
      <c r="I2274" s="220" t="e">
        <f>IF(G2273=BJB!#REF!,I2273+1,1)</f>
        <v>#REF!</v>
      </c>
      <c r="J2274" s="912" t="s">
        <v>22317</v>
      </c>
      <c r="K2274" s="121" t="s">
        <v>2469</v>
      </c>
      <c r="L2274" s="104" t="s">
        <v>6477</v>
      </c>
      <c r="M2274" s="104" t="s">
        <v>2470</v>
      </c>
      <c r="N2274" s="120">
        <v>39759</v>
      </c>
      <c r="O2274" s="112">
        <v>10000000</v>
      </c>
      <c r="P2274" s="105" t="s">
        <v>6222</v>
      </c>
      <c r="Q2274" s="120" t="s">
        <v>6222</v>
      </c>
      <c r="R2274" s="890">
        <v>0</v>
      </c>
      <c r="S2274" s="151" t="s">
        <v>7175</v>
      </c>
      <c r="T2274" s="109">
        <v>40480</v>
      </c>
      <c r="U2274" s="112">
        <v>787495</v>
      </c>
      <c r="V2274" s="109" t="s">
        <v>6222</v>
      </c>
      <c r="W2274" s="141">
        <v>0</v>
      </c>
      <c r="X2274" s="141">
        <v>0</v>
      </c>
      <c r="Y2274" s="141">
        <v>0</v>
      </c>
      <c r="Z2274" s="141">
        <v>0</v>
      </c>
      <c r="AA2274" s="112">
        <v>787495</v>
      </c>
      <c r="AB2274" s="112"/>
      <c r="AC2274" s="112"/>
      <c r="AD2274" s="141"/>
      <c r="AE2274" s="106">
        <v>0</v>
      </c>
      <c r="AF2274" s="106">
        <v>0</v>
      </c>
      <c r="AG2274" s="106">
        <v>0</v>
      </c>
      <c r="AH2274" s="112"/>
      <c r="AI2274" s="112"/>
      <c r="AJ2274" s="112"/>
      <c r="AK2274" s="112"/>
      <c r="AL2274" s="112"/>
      <c r="AM2274" s="112"/>
      <c r="AN2274" s="114">
        <f t="shared" si="70"/>
        <v>787495</v>
      </c>
      <c r="AO2274" s="114">
        <f t="shared" si="71"/>
        <v>0</v>
      </c>
      <c r="AP2274" s="114"/>
      <c r="AQ2274" s="114"/>
      <c r="AR2274" s="114"/>
      <c r="AS2274" s="114"/>
    </row>
    <row r="2275" spans="1:46" s="190" customFormat="1" ht="15" customHeight="1" x14ac:dyDescent="0.2">
      <c r="A2275" s="104"/>
      <c r="B2275" s="104">
        <f>VLOOKUP(BJB!$F$9:$F$5599,Ctrl!$B$4:$C$399,2,0)</f>
        <v>41</v>
      </c>
      <c r="C2275" s="104">
        <f>VLOOKUP(BJB!$G$9:$G$5599,Ctrl!$E$4:$F$399,2,0)</f>
        <v>3</v>
      </c>
      <c r="D2275" s="219">
        <v>1</v>
      </c>
      <c r="E2275" s="104" t="str">
        <f>VLOOKUP(BJB!$F$9:$F$5599,Ctrl!$B$4:$D$399,3,0)</f>
        <v>IV</v>
      </c>
      <c r="F2275" s="139" t="s">
        <v>10560</v>
      </c>
      <c r="G2275" s="139" t="s">
        <v>2466</v>
      </c>
      <c r="H2275" s="125"/>
      <c r="I2275" s="220" t="e">
        <f>IF(G2274=BJB!#REF!,I2274+1,1)</f>
        <v>#REF!</v>
      </c>
      <c r="J2275" s="912" t="s">
        <v>22318</v>
      </c>
      <c r="K2275" s="121" t="s">
        <v>2471</v>
      </c>
      <c r="L2275" s="104" t="s">
        <v>6477</v>
      </c>
      <c r="M2275" s="104" t="s">
        <v>2472</v>
      </c>
      <c r="N2275" s="120">
        <v>40087</v>
      </c>
      <c r="O2275" s="112">
        <v>100000000</v>
      </c>
      <c r="P2275" s="105" t="s">
        <v>16153</v>
      </c>
      <c r="Q2275" s="120" t="s">
        <v>16154</v>
      </c>
      <c r="R2275" s="105">
        <v>102974667</v>
      </c>
      <c r="S2275" s="151" t="s">
        <v>7175</v>
      </c>
      <c r="T2275" s="109">
        <v>40480</v>
      </c>
      <c r="U2275" s="112">
        <v>75000000</v>
      </c>
      <c r="V2275" s="109">
        <v>40480</v>
      </c>
      <c r="W2275" s="141">
        <v>75000000</v>
      </c>
      <c r="X2275" s="141">
        <v>0</v>
      </c>
      <c r="Y2275" s="141">
        <v>0</v>
      </c>
      <c r="Z2275" s="141">
        <v>0</v>
      </c>
      <c r="AA2275" s="112">
        <v>47625000</v>
      </c>
      <c r="AB2275" s="112"/>
      <c r="AC2275" s="112"/>
      <c r="AD2275" s="141"/>
      <c r="AE2275" s="106">
        <v>0</v>
      </c>
      <c r="AF2275" s="106">
        <v>0</v>
      </c>
      <c r="AG2275" s="106">
        <v>0</v>
      </c>
      <c r="AH2275" s="112"/>
      <c r="AI2275" s="112"/>
      <c r="AJ2275" s="112"/>
      <c r="AK2275" s="112"/>
      <c r="AL2275" s="112"/>
      <c r="AM2275" s="112"/>
      <c r="AN2275" s="114">
        <f t="shared" si="70"/>
        <v>47625000</v>
      </c>
      <c r="AO2275" s="114">
        <f t="shared" si="71"/>
        <v>27375000</v>
      </c>
      <c r="AP2275" s="114"/>
      <c r="AQ2275" s="114"/>
      <c r="AR2275" s="114"/>
      <c r="AS2275" s="114"/>
    </row>
    <row r="2276" spans="1:46" s="190" customFormat="1" ht="15" customHeight="1" x14ac:dyDescent="0.2">
      <c r="A2276" s="104"/>
      <c r="B2276" s="104">
        <f>VLOOKUP(BJB!$F$9:$F$5599,Ctrl!$B$4:$C$399,2,0)</f>
        <v>41</v>
      </c>
      <c r="C2276" s="104">
        <f>VLOOKUP(BJB!$G$9:$G$5599,Ctrl!$E$4:$F$399,2,0)</f>
        <v>3</v>
      </c>
      <c r="D2276" s="219">
        <v>1</v>
      </c>
      <c r="E2276" s="104" t="str">
        <f>VLOOKUP(BJB!$F$9:$F$5599,Ctrl!$B$4:$D$399,3,0)</f>
        <v>IV</v>
      </c>
      <c r="F2276" s="139" t="s">
        <v>10560</v>
      </c>
      <c r="G2276" s="139" t="s">
        <v>2466</v>
      </c>
      <c r="H2276" s="125"/>
      <c r="I2276" s="220" t="e">
        <f>IF(G2275=BJB!#REF!,I2275+1,1)</f>
        <v>#REF!</v>
      </c>
      <c r="J2276" s="912" t="s">
        <v>22319</v>
      </c>
      <c r="K2276" s="121" t="s">
        <v>2473</v>
      </c>
      <c r="L2276" s="104" t="s">
        <v>6477</v>
      </c>
      <c r="M2276" s="104" t="s">
        <v>2474</v>
      </c>
      <c r="N2276" s="120">
        <v>39759</v>
      </c>
      <c r="O2276" s="112">
        <v>10000000</v>
      </c>
      <c r="P2276" s="105" t="s">
        <v>16119</v>
      </c>
      <c r="Q2276" s="120" t="s">
        <v>16120</v>
      </c>
      <c r="R2276" s="105">
        <v>9586121</v>
      </c>
      <c r="S2276" s="151" t="s">
        <v>7175</v>
      </c>
      <c r="T2276" s="109">
        <v>40480</v>
      </c>
      <c r="U2276" s="112">
        <v>7039167.75</v>
      </c>
      <c r="V2276" s="109">
        <v>40480</v>
      </c>
      <c r="W2276" s="141">
        <v>7039167.75</v>
      </c>
      <c r="X2276" s="141">
        <v>0</v>
      </c>
      <c r="Y2276" s="141">
        <v>0</v>
      </c>
      <c r="Z2276" s="141">
        <v>0</v>
      </c>
      <c r="AA2276" s="112">
        <v>0</v>
      </c>
      <c r="AB2276" s="112"/>
      <c r="AC2276" s="112"/>
      <c r="AD2276" s="141"/>
      <c r="AE2276" s="106">
        <v>0</v>
      </c>
      <c r="AF2276" s="106">
        <v>0</v>
      </c>
      <c r="AG2276" s="106">
        <v>0</v>
      </c>
      <c r="AH2276" s="112"/>
      <c r="AI2276" s="112"/>
      <c r="AJ2276" s="112"/>
      <c r="AK2276" s="112"/>
      <c r="AL2276" s="112"/>
      <c r="AM2276" s="112"/>
      <c r="AN2276" s="114">
        <f t="shared" si="70"/>
        <v>0</v>
      </c>
      <c r="AO2276" s="114">
        <f t="shared" si="71"/>
        <v>7039167.75</v>
      </c>
      <c r="AP2276" s="114"/>
      <c r="AQ2276" s="114"/>
      <c r="AR2276" s="114"/>
      <c r="AS2276" s="114"/>
    </row>
    <row r="2277" spans="1:46" s="190" customFormat="1" ht="15" customHeight="1" x14ac:dyDescent="0.2">
      <c r="A2277" s="104"/>
      <c r="B2277" s="104">
        <f>VLOOKUP(BJB!$F$9:$F$5599,Ctrl!$B$4:$C$399,2,0)</f>
        <v>41</v>
      </c>
      <c r="C2277" s="104">
        <f>VLOOKUP(BJB!$G$9:$G$5599,Ctrl!$E$4:$F$399,2,0)</f>
        <v>3</v>
      </c>
      <c r="D2277" s="219">
        <v>1</v>
      </c>
      <c r="E2277" s="104" t="str">
        <f>VLOOKUP(BJB!$F$9:$F$5599,Ctrl!$B$4:$D$399,3,0)</f>
        <v>IV</v>
      </c>
      <c r="F2277" s="139" t="s">
        <v>10560</v>
      </c>
      <c r="G2277" s="139" t="s">
        <v>2466</v>
      </c>
      <c r="H2277" s="125"/>
      <c r="I2277" s="220" t="e">
        <f>IF(G2276=BJB!#REF!,I2276+1,1)</f>
        <v>#REF!</v>
      </c>
      <c r="J2277" s="912" t="s">
        <v>22320</v>
      </c>
      <c r="K2277" s="121" t="s">
        <v>2475</v>
      </c>
      <c r="L2277" s="104" t="s">
        <v>6477</v>
      </c>
      <c r="M2277" s="104" t="s">
        <v>2476</v>
      </c>
      <c r="N2277" s="120">
        <v>40259</v>
      </c>
      <c r="O2277" s="112">
        <v>10600000</v>
      </c>
      <c r="P2277" s="105" t="s">
        <v>16119</v>
      </c>
      <c r="Q2277" s="120" t="s">
        <v>16120</v>
      </c>
      <c r="R2277" s="105">
        <v>12001261</v>
      </c>
      <c r="S2277" s="151" t="s">
        <v>7175</v>
      </c>
      <c r="T2277" s="109">
        <v>40480</v>
      </c>
      <c r="U2277" s="112">
        <v>7950000</v>
      </c>
      <c r="V2277" s="109">
        <v>40480</v>
      </c>
      <c r="W2277" s="141">
        <v>7950000</v>
      </c>
      <c r="X2277" s="141">
        <v>0</v>
      </c>
      <c r="Y2277" s="141">
        <v>0</v>
      </c>
      <c r="Z2277" s="141">
        <v>0</v>
      </c>
      <c r="AA2277" s="112">
        <v>262500</v>
      </c>
      <c r="AB2277" s="112"/>
      <c r="AC2277" s="112"/>
      <c r="AD2277" s="141"/>
      <c r="AE2277" s="106">
        <v>0</v>
      </c>
      <c r="AF2277" s="106">
        <v>0</v>
      </c>
      <c r="AG2277" s="106">
        <v>0</v>
      </c>
      <c r="AH2277" s="112"/>
      <c r="AI2277" s="112"/>
      <c r="AJ2277" s="112"/>
      <c r="AK2277" s="112"/>
      <c r="AL2277" s="112"/>
      <c r="AM2277" s="112"/>
      <c r="AN2277" s="114">
        <f t="shared" si="70"/>
        <v>262500</v>
      </c>
      <c r="AO2277" s="114">
        <f t="shared" si="71"/>
        <v>7687500</v>
      </c>
      <c r="AP2277" s="114"/>
      <c r="AQ2277" s="114"/>
      <c r="AR2277" s="114"/>
      <c r="AS2277" s="114"/>
    </row>
    <row r="2278" spans="1:46" s="190" customFormat="1" ht="15" customHeight="1" x14ac:dyDescent="0.2">
      <c r="A2278" s="104"/>
      <c r="B2278" s="104">
        <f>VLOOKUP(BJB!$F$9:$F$5599,Ctrl!$B$4:$C$399,2,0)</f>
        <v>41</v>
      </c>
      <c r="C2278" s="104">
        <f>VLOOKUP(BJB!$G$9:$G$5599,Ctrl!$E$4:$F$399,2,0)</f>
        <v>3</v>
      </c>
      <c r="D2278" s="219">
        <v>1</v>
      </c>
      <c r="E2278" s="104" t="str">
        <f>VLOOKUP(BJB!$F$9:$F$5599,Ctrl!$B$4:$D$399,3,0)</f>
        <v>IV</v>
      </c>
      <c r="F2278" s="139" t="s">
        <v>10560</v>
      </c>
      <c r="G2278" s="139" t="s">
        <v>2466</v>
      </c>
      <c r="H2278" s="125"/>
      <c r="I2278" s="220" t="e">
        <f>IF(G2277=BJB!#REF!,I2277+1,1)</f>
        <v>#REF!</v>
      </c>
      <c r="J2278" s="912" t="s">
        <v>22321</v>
      </c>
      <c r="K2278" s="121" t="s">
        <v>2477</v>
      </c>
      <c r="L2278" s="104" t="s">
        <v>6477</v>
      </c>
      <c r="M2278" s="104" t="s">
        <v>2478</v>
      </c>
      <c r="N2278" s="120">
        <v>40087</v>
      </c>
      <c r="O2278" s="112">
        <v>15000000</v>
      </c>
      <c r="P2278" s="105" t="s">
        <v>16119</v>
      </c>
      <c r="Q2278" s="120" t="s">
        <v>16120</v>
      </c>
      <c r="R2278" s="105">
        <v>10749786</v>
      </c>
      <c r="S2278" s="151" t="s">
        <v>7175</v>
      </c>
      <c r="T2278" s="109">
        <v>40480</v>
      </c>
      <c r="U2278" s="112">
        <v>7856909.25</v>
      </c>
      <c r="V2278" s="109">
        <v>40480</v>
      </c>
      <c r="W2278" s="141">
        <v>7856909.25</v>
      </c>
      <c r="X2278" s="141">
        <v>0</v>
      </c>
      <c r="Y2278" s="141">
        <v>0</v>
      </c>
      <c r="Z2278" s="141">
        <v>0</v>
      </c>
      <c r="AA2278" s="112">
        <v>7106250</v>
      </c>
      <c r="AB2278" s="112"/>
      <c r="AC2278" s="112"/>
      <c r="AD2278" s="141"/>
      <c r="AE2278" s="106">
        <v>0</v>
      </c>
      <c r="AF2278" s="106">
        <v>0</v>
      </c>
      <c r="AG2278" s="106">
        <v>0</v>
      </c>
      <c r="AH2278" s="112"/>
      <c r="AI2278" s="112"/>
      <c r="AJ2278" s="112"/>
      <c r="AK2278" s="112"/>
      <c r="AL2278" s="112"/>
      <c r="AM2278" s="112"/>
      <c r="AN2278" s="114">
        <f t="shared" si="70"/>
        <v>7106250</v>
      </c>
      <c r="AO2278" s="114">
        <f t="shared" si="71"/>
        <v>750659.25</v>
      </c>
      <c r="AP2278" s="114"/>
      <c r="AQ2278" s="114"/>
      <c r="AR2278" s="114"/>
      <c r="AS2278" s="114"/>
    </row>
    <row r="2279" spans="1:46" s="190" customFormat="1" ht="15" customHeight="1" x14ac:dyDescent="0.2">
      <c r="A2279" s="104"/>
      <c r="B2279" s="104">
        <f>VLOOKUP(BJB!$F$9:$F$5599,Ctrl!$B$4:$C$399,2,0)</f>
        <v>41</v>
      </c>
      <c r="C2279" s="104">
        <f>VLOOKUP(BJB!$G$9:$G$5599,Ctrl!$E$4:$F$399,2,0)</f>
        <v>3</v>
      </c>
      <c r="D2279" s="219">
        <v>1</v>
      </c>
      <c r="E2279" s="104" t="str">
        <f>VLOOKUP(BJB!$F$9:$F$5599,Ctrl!$B$4:$D$399,3,0)</f>
        <v>IV</v>
      </c>
      <c r="F2279" s="139" t="s">
        <v>10560</v>
      </c>
      <c r="G2279" s="139" t="s">
        <v>2466</v>
      </c>
      <c r="H2279" s="125">
        <v>1081107000605</v>
      </c>
      <c r="I2279" s="220" t="e">
        <f>IF(G2278=BJB!#REF!,I2278+1,1)</f>
        <v>#REF!</v>
      </c>
      <c r="J2279" s="912" t="s">
        <v>22322</v>
      </c>
      <c r="K2279" s="121" t="s">
        <v>2479</v>
      </c>
      <c r="L2279" s="104" t="s">
        <v>6477</v>
      </c>
      <c r="M2279" s="104" t="s">
        <v>2480</v>
      </c>
      <c r="N2279" s="120">
        <v>39842</v>
      </c>
      <c r="O2279" s="112">
        <v>16000000</v>
      </c>
      <c r="P2279" s="105" t="s">
        <v>6222</v>
      </c>
      <c r="Q2279" s="120" t="s">
        <v>6222</v>
      </c>
      <c r="R2279" s="890">
        <v>0</v>
      </c>
      <c r="S2279" s="151" t="s">
        <v>7178</v>
      </c>
      <c r="T2279" s="109">
        <v>40541</v>
      </c>
      <c r="U2279" s="112">
        <v>11722176.75</v>
      </c>
      <c r="V2279" s="109" t="s">
        <v>6222</v>
      </c>
      <c r="W2279" s="141">
        <v>0</v>
      </c>
      <c r="X2279" s="141">
        <v>0</v>
      </c>
      <c r="Y2279" s="141">
        <v>0</v>
      </c>
      <c r="Z2279" s="141">
        <v>0</v>
      </c>
      <c r="AA2279" s="112">
        <v>2063160</v>
      </c>
      <c r="AB2279" s="112"/>
      <c r="AC2279" s="132"/>
      <c r="AD2279" s="141"/>
      <c r="AE2279" s="106">
        <v>0</v>
      </c>
      <c r="AF2279" s="106">
        <v>0</v>
      </c>
      <c r="AG2279" s="106">
        <v>0</v>
      </c>
      <c r="AH2279" s="112"/>
      <c r="AI2279" s="112"/>
      <c r="AJ2279" s="112"/>
      <c r="AK2279" s="112"/>
      <c r="AL2279" s="112"/>
      <c r="AM2279" s="112"/>
      <c r="AN2279" s="114">
        <f t="shared" si="70"/>
        <v>2063160</v>
      </c>
      <c r="AO2279" s="114">
        <f t="shared" si="71"/>
        <v>9659016.75</v>
      </c>
      <c r="AP2279" s="114"/>
      <c r="AQ2279" s="114"/>
      <c r="AR2279" s="114"/>
      <c r="AS2279" s="114"/>
    </row>
    <row r="2280" spans="1:46" s="190" customFormat="1" ht="15" customHeight="1" x14ac:dyDescent="0.2">
      <c r="A2280" s="104"/>
      <c r="B2280" s="104">
        <f>VLOOKUP(BJB!$F$9:$F$5599,Ctrl!$B$4:$C$399,2,0)</f>
        <v>41</v>
      </c>
      <c r="C2280" s="104">
        <f>VLOOKUP(BJB!$G$9:$G$5599,Ctrl!$E$4:$F$399,2,0)</f>
        <v>3</v>
      </c>
      <c r="D2280" s="219">
        <v>1</v>
      </c>
      <c r="E2280" s="104" t="str">
        <f>VLOOKUP(BJB!$F$9:$F$5599,Ctrl!$B$4:$D$399,3,0)</f>
        <v>IV</v>
      </c>
      <c r="F2280" s="139" t="s">
        <v>10560</v>
      </c>
      <c r="G2280" s="139" t="s">
        <v>2466</v>
      </c>
      <c r="H2280" s="125"/>
      <c r="I2280" s="220" t="e">
        <f>IF(G2279=BJB!#REF!,I2279+1,1)</f>
        <v>#REF!</v>
      </c>
      <c r="J2280" s="912" t="s">
        <v>22323</v>
      </c>
      <c r="K2280" s="121" t="s">
        <v>2481</v>
      </c>
      <c r="L2280" s="104" t="s">
        <v>6477</v>
      </c>
      <c r="M2280" s="104" t="s">
        <v>2482</v>
      </c>
      <c r="N2280" s="120">
        <v>39804</v>
      </c>
      <c r="O2280" s="112">
        <v>20000000</v>
      </c>
      <c r="P2280" s="105" t="s">
        <v>16122</v>
      </c>
      <c r="Q2280" s="120" t="s">
        <v>15906</v>
      </c>
      <c r="R2280" s="105">
        <v>18171351</v>
      </c>
      <c r="S2280" s="151" t="s">
        <v>7178</v>
      </c>
      <c r="T2280" s="109">
        <v>40541</v>
      </c>
      <c r="U2280" s="112">
        <v>13506510.75</v>
      </c>
      <c r="V2280" s="109">
        <v>40541</v>
      </c>
      <c r="W2280" s="141">
        <v>13506510.75</v>
      </c>
      <c r="X2280" s="141">
        <v>0</v>
      </c>
      <c r="Y2280" s="141">
        <v>0</v>
      </c>
      <c r="Z2280" s="141">
        <v>0</v>
      </c>
      <c r="AA2280" s="112">
        <v>12562500</v>
      </c>
      <c r="AB2280" s="112"/>
      <c r="AC2280" s="112"/>
      <c r="AD2280" s="141"/>
      <c r="AE2280" s="106">
        <v>0</v>
      </c>
      <c r="AF2280" s="106">
        <v>0</v>
      </c>
      <c r="AG2280" s="106">
        <v>0</v>
      </c>
      <c r="AH2280" s="112"/>
      <c r="AI2280" s="112"/>
      <c r="AJ2280" s="112"/>
      <c r="AK2280" s="112"/>
      <c r="AL2280" s="112"/>
      <c r="AM2280" s="112"/>
      <c r="AN2280" s="114">
        <f t="shared" si="70"/>
        <v>12562500</v>
      </c>
      <c r="AO2280" s="114">
        <f t="shared" si="71"/>
        <v>944010.75</v>
      </c>
      <c r="AP2280" s="114"/>
      <c r="AQ2280" s="114"/>
      <c r="AR2280" s="114"/>
      <c r="AS2280" s="114"/>
    </row>
    <row r="2281" spans="1:46" s="190" customFormat="1" ht="15" customHeight="1" x14ac:dyDescent="0.2">
      <c r="A2281" s="104"/>
      <c r="B2281" s="104">
        <f>VLOOKUP(BJB!$F$9:$F$5599,Ctrl!$B$4:$C$399,2,0)</f>
        <v>41</v>
      </c>
      <c r="C2281" s="104">
        <f>VLOOKUP(BJB!$G$9:$G$5599,Ctrl!$E$4:$F$399,2,0)</f>
        <v>3</v>
      </c>
      <c r="D2281" s="219">
        <v>1</v>
      </c>
      <c r="E2281" s="104" t="str">
        <f>VLOOKUP(BJB!$F$9:$F$5599,Ctrl!$B$4:$D$399,3,0)</f>
        <v>IV</v>
      </c>
      <c r="F2281" s="139" t="s">
        <v>10560</v>
      </c>
      <c r="G2281" s="139" t="s">
        <v>2466</v>
      </c>
      <c r="H2281" s="125"/>
      <c r="I2281" s="220" t="e">
        <f>IF(G2280=BJB!#REF!,I2280+1,1)</f>
        <v>#REF!</v>
      </c>
      <c r="J2281" s="912" t="s">
        <v>22324</v>
      </c>
      <c r="K2281" s="121" t="s">
        <v>2483</v>
      </c>
      <c r="L2281" s="104" t="s">
        <v>6477</v>
      </c>
      <c r="M2281" s="104" t="s">
        <v>2482</v>
      </c>
      <c r="N2281" s="120">
        <v>39804</v>
      </c>
      <c r="O2281" s="112">
        <v>15000000</v>
      </c>
      <c r="P2281" s="105" t="s">
        <v>16122</v>
      </c>
      <c r="Q2281" s="120" t="s">
        <v>15906</v>
      </c>
      <c r="R2281" s="105">
        <v>5095834</v>
      </c>
      <c r="S2281" s="151" t="s">
        <v>7178</v>
      </c>
      <c r="T2281" s="109">
        <v>40541</v>
      </c>
      <c r="U2281" s="112">
        <v>3375000</v>
      </c>
      <c r="V2281" s="109">
        <v>40541</v>
      </c>
      <c r="W2281" s="141">
        <v>3375000</v>
      </c>
      <c r="X2281" s="141">
        <v>0</v>
      </c>
      <c r="Y2281" s="141">
        <v>0</v>
      </c>
      <c r="Z2281" s="141">
        <v>0</v>
      </c>
      <c r="AA2281" s="112">
        <v>3375000</v>
      </c>
      <c r="AB2281" s="112"/>
      <c r="AC2281" s="112"/>
      <c r="AD2281" s="141"/>
      <c r="AE2281" s="106">
        <v>0</v>
      </c>
      <c r="AF2281" s="106">
        <v>0</v>
      </c>
      <c r="AG2281" s="106">
        <v>0</v>
      </c>
      <c r="AH2281" s="112"/>
      <c r="AI2281" s="112"/>
      <c r="AJ2281" s="112"/>
      <c r="AK2281" s="112"/>
      <c r="AL2281" s="112"/>
      <c r="AM2281" s="112"/>
      <c r="AN2281" s="114">
        <f t="shared" si="70"/>
        <v>3375000</v>
      </c>
      <c r="AO2281" s="114">
        <f t="shared" si="71"/>
        <v>0</v>
      </c>
      <c r="AP2281" s="114"/>
      <c r="AQ2281" s="114"/>
      <c r="AR2281" s="114"/>
      <c r="AS2281" s="114"/>
    </row>
    <row r="2282" spans="1:46" s="190" customFormat="1" ht="15" customHeight="1" x14ac:dyDescent="0.2">
      <c r="A2282" s="104"/>
      <c r="B2282" s="104">
        <f>VLOOKUP(BJB!$F$9:$F$5599,Ctrl!$B$4:$C$399,2,0)</f>
        <v>41</v>
      </c>
      <c r="C2282" s="104">
        <f>VLOOKUP(BJB!$G$9:$G$5599,Ctrl!$E$4:$F$399,2,0)</f>
        <v>3</v>
      </c>
      <c r="D2282" s="219">
        <v>1</v>
      </c>
      <c r="E2282" s="104" t="str">
        <f>VLOOKUP(BJB!$F$9:$F$5599,Ctrl!$B$4:$D$399,3,0)</f>
        <v>IV</v>
      </c>
      <c r="F2282" s="139" t="s">
        <v>10560</v>
      </c>
      <c r="G2282" s="139" t="s">
        <v>2466</v>
      </c>
      <c r="H2282" s="125"/>
      <c r="I2282" s="220" t="e">
        <f>IF(G2281=BJB!#REF!,I2281+1,1)</f>
        <v>#REF!</v>
      </c>
      <c r="J2282" s="912" t="s">
        <v>22325</v>
      </c>
      <c r="K2282" s="121" t="s">
        <v>2484</v>
      </c>
      <c r="L2282" s="104" t="s">
        <v>6477</v>
      </c>
      <c r="M2282" s="104" t="s">
        <v>2485</v>
      </c>
      <c r="N2282" s="120">
        <v>39960</v>
      </c>
      <c r="O2282" s="112">
        <v>20000000</v>
      </c>
      <c r="P2282" s="105" t="s">
        <v>16122</v>
      </c>
      <c r="Q2282" s="120" t="s">
        <v>15906</v>
      </c>
      <c r="R2282" s="105">
        <v>21174540</v>
      </c>
      <c r="S2282" s="151" t="s">
        <v>7178</v>
      </c>
      <c r="T2282" s="109">
        <v>40541</v>
      </c>
      <c r="U2282" s="112">
        <v>15000000</v>
      </c>
      <c r="V2282" s="109">
        <v>40541</v>
      </c>
      <c r="W2282" s="141">
        <v>15000000</v>
      </c>
      <c r="X2282" s="141">
        <v>0</v>
      </c>
      <c r="Y2282" s="141">
        <v>0</v>
      </c>
      <c r="Z2282" s="141">
        <v>0</v>
      </c>
      <c r="AA2282" s="112">
        <v>15000000</v>
      </c>
      <c r="AB2282" s="112"/>
      <c r="AC2282" s="112"/>
      <c r="AD2282" s="141"/>
      <c r="AE2282" s="106">
        <v>0</v>
      </c>
      <c r="AF2282" s="106">
        <v>0</v>
      </c>
      <c r="AG2282" s="106">
        <v>0</v>
      </c>
      <c r="AH2282" s="112"/>
      <c r="AI2282" s="112"/>
      <c r="AJ2282" s="112"/>
      <c r="AK2282" s="112"/>
      <c r="AL2282" s="112"/>
      <c r="AM2282" s="112"/>
      <c r="AN2282" s="114">
        <f t="shared" si="70"/>
        <v>15000000</v>
      </c>
      <c r="AO2282" s="114">
        <f t="shared" si="71"/>
        <v>0</v>
      </c>
      <c r="AP2282" s="114"/>
      <c r="AQ2282" s="114"/>
      <c r="AR2282" s="114"/>
      <c r="AS2282" s="114"/>
    </row>
    <row r="2283" spans="1:46" s="190" customFormat="1" ht="15" customHeight="1" x14ac:dyDescent="0.2">
      <c r="A2283" s="104"/>
      <c r="B2283" s="104">
        <f>VLOOKUP(BJB!$F$9:$F$5599,Ctrl!$B$4:$C$399,2,0)</f>
        <v>41</v>
      </c>
      <c r="C2283" s="104">
        <f>VLOOKUP(BJB!$G$9:$G$5599,Ctrl!$E$4:$F$399,2,0)</f>
        <v>3</v>
      </c>
      <c r="D2283" s="219">
        <v>1</v>
      </c>
      <c r="E2283" s="104" t="str">
        <f>VLOOKUP(BJB!$F$9:$F$5599,Ctrl!$B$4:$D$399,3,0)</f>
        <v>IV</v>
      </c>
      <c r="F2283" s="139" t="s">
        <v>10560</v>
      </c>
      <c r="G2283" s="139" t="s">
        <v>2466</v>
      </c>
      <c r="H2283" s="125"/>
      <c r="I2283" s="220" t="e">
        <f>IF(G2282=BJB!#REF!,I2282+1,1)</f>
        <v>#REF!</v>
      </c>
      <c r="J2283" s="912" t="s">
        <v>22326</v>
      </c>
      <c r="K2283" s="121" t="s">
        <v>2486</v>
      </c>
      <c r="L2283" s="104" t="s">
        <v>6477</v>
      </c>
      <c r="M2283" s="104" t="s">
        <v>2482</v>
      </c>
      <c r="N2283" s="120">
        <v>39804</v>
      </c>
      <c r="O2283" s="112">
        <v>16000000</v>
      </c>
      <c r="P2283" s="105" t="s">
        <v>16122</v>
      </c>
      <c r="Q2283" s="120" t="s">
        <v>15906</v>
      </c>
      <c r="R2283" s="105">
        <v>6703677</v>
      </c>
      <c r="S2283" s="151" t="s">
        <v>7178</v>
      </c>
      <c r="T2283" s="109">
        <v>40541</v>
      </c>
      <c r="U2283" s="112">
        <v>5012441.25</v>
      </c>
      <c r="V2283" s="109">
        <v>40541</v>
      </c>
      <c r="W2283" s="141">
        <v>5012441.25</v>
      </c>
      <c r="X2283" s="141">
        <v>0</v>
      </c>
      <c r="Y2283" s="141">
        <v>0</v>
      </c>
      <c r="Z2283" s="141">
        <v>0</v>
      </c>
      <c r="AA2283" s="112">
        <v>2325000</v>
      </c>
      <c r="AB2283" s="112"/>
      <c r="AC2283" s="112"/>
      <c r="AD2283" s="141"/>
      <c r="AE2283" s="106">
        <v>0</v>
      </c>
      <c r="AF2283" s="106">
        <v>0</v>
      </c>
      <c r="AG2283" s="106">
        <v>0</v>
      </c>
      <c r="AH2283" s="222"/>
      <c r="AI2283" s="112"/>
      <c r="AJ2283" s="112"/>
      <c r="AK2283" s="112"/>
      <c r="AL2283" s="112"/>
      <c r="AM2283" s="112"/>
      <c r="AN2283" s="114">
        <f t="shared" si="70"/>
        <v>2325000</v>
      </c>
      <c r="AO2283" s="114">
        <f t="shared" si="71"/>
        <v>2687441.25</v>
      </c>
      <c r="AP2283" s="114"/>
      <c r="AQ2283" s="114"/>
      <c r="AR2283" s="114"/>
      <c r="AS2283" s="114"/>
    </row>
    <row r="2284" spans="1:46" s="190" customFormat="1" ht="15" customHeight="1" x14ac:dyDescent="0.2">
      <c r="A2284" s="104"/>
      <c r="B2284" s="104">
        <f>VLOOKUP(BJB!$F$9:$F$5599,Ctrl!$B$4:$C$399,2,0)</f>
        <v>41</v>
      </c>
      <c r="C2284" s="104">
        <f>VLOOKUP(BJB!$G$9:$G$5599,Ctrl!$E$4:$F$399,2,0)</f>
        <v>3</v>
      </c>
      <c r="D2284" s="219">
        <v>1</v>
      </c>
      <c r="E2284" s="104" t="str">
        <f>VLOOKUP(BJB!$F$9:$F$5599,Ctrl!$B$4:$D$399,3,0)</f>
        <v>IV</v>
      </c>
      <c r="F2284" s="139" t="s">
        <v>10560</v>
      </c>
      <c r="G2284" s="139" t="s">
        <v>2466</v>
      </c>
      <c r="H2284" s="125" t="s">
        <v>8512</v>
      </c>
      <c r="I2284" s="220" t="e">
        <f>IF(G2283=BJB!#REF!,I2283+1,1)</f>
        <v>#REF!</v>
      </c>
      <c r="J2284" s="912" t="s">
        <v>22327</v>
      </c>
      <c r="K2284" s="121" t="s">
        <v>2487</v>
      </c>
      <c r="L2284" s="104" t="s">
        <v>7835</v>
      </c>
      <c r="M2284" s="104" t="s">
        <v>2488</v>
      </c>
      <c r="N2284" s="120">
        <v>40184</v>
      </c>
      <c r="O2284" s="112">
        <v>300000000</v>
      </c>
      <c r="P2284" s="105" t="s">
        <v>16155</v>
      </c>
      <c r="Q2284" s="120" t="s">
        <v>16156</v>
      </c>
      <c r="R2284" s="105">
        <v>300000000</v>
      </c>
      <c r="S2284" s="151" t="s">
        <v>7190</v>
      </c>
      <c r="T2284" s="109">
        <v>40543</v>
      </c>
      <c r="U2284" s="112">
        <v>225000000</v>
      </c>
      <c r="V2284" s="109">
        <v>40543</v>
      </c>
      <c r="W2284" s="141">
        <v>225000000</v>
      </c>
      <c r="X2284" s="141">
        <v>0</v>
      </c>
      <c r="Y2284" s="141">
        <v>0</v>
      </c>
      <c r="Z2284" s="141">
        <v>0</v>
      </c>
      <c r="AA2284" s="112">
        <v>225000000</v>
      </c>
      <c r="AB2284" s="112"/>
      <c r="AC2284" s="132"/>
      <c r="AD2284" s="141"/>
      <c r="AE2284" s="106">
        <v>0</v>
      </c>
      <c r="AF2284" s="106">
        <v>0</v>
      </c>
      <c r="AG2284" s="106">
        <v>0</v>
      </c>
      <c r="AH2284" s="112"/>
      <c r="AI2284" s="112"/>
      <c r="AJ2284" s="112"/>
      <c r="AK2284" s="112"/>
      <c r="AL2284" s="112"/>
      <c r="AM2284" s="112"/>
      <c r="AN2284" s="114">
        <f t="shared" si="70"/>
        <v>225000000</v>
      </c>
      <c r="AO2284" s="114">
        <f t="shared" si="71"/>
        <v>0</v>
      </c>
      <c r="AP2284" s="114"/>
      <c r="AQ2284" s="114"/>
      <c r="AR2284" s="114"/>
      <c r="AS2284" s="114"/>
      <c r="AT2284" s="189"/>
    </row>
    <row r="2285" spans="1:46" s="190" customFormat="1" ht="15" customHeight="1" x14ac:dyDescent="0.2">
      <c r="A2285" s="104"/>
      <c r="B2285" s="104">
        <f>VLOOKUP(BJB!$F$9:$F$5599,Ctrl!$B$4:$C$399,2,0)</f>
        <v>41</v>
      </c>
      <c r="C2285" s="104">
        <f>VLOOKUP(BJB!$G$9:$G$5599,Ctrl!$E$4:$F$399,2,0)</f>
        <v>3</v>
      </c>
      <c r="D2285" s="219">
        <v>1</v>
      </c>
      <c r="E2285" s="104" t="str">
        <f>VLOOKUP(BJB!$F$9:$F$5599,Ctrl!$B$4:$D$399,3,0)</f>
        <v>IV</v>
      </c>
      <c r="F2285" s="139" t="s">
        <v>10560</v>
      </c>
      <c r="G2285" s="139" t="s">
        <v>2466</v>
      </c>
      <c r="H2285" s="125" t="s">
        <v>6670</v>
      </c>
      <c r="I2285" s="220" t="e">
        <f>IF(G2284=BJB!#REF!,I2284+1,1)</f>
        <v>#REF!</v>
      </c>
      <c r="J2285" s="912" t="s">
        <v>22328</v>
      </c>
      <c r="K2285" s="121" t="s">
        <v>6669</v>
      </c>
      <c r="L2285" s="104" t="s">
        <v>8018</v>
      </c>
      <c r="M2285" s="104" t="s">
        <v>2489</v>
      </c>
      <c r="N2285" s="120">
        <v>39979</v>
      </c>
      <c r="O2285" s="112">
        <v>7000000</v>
      </c>
      <c r="P2285" s="105" t="s">
        <v>6222</v>
      </c>
      <c r="Q2285" s="120" t="s">
        <v>6222</v>
      </c>
      <c r="R2285" s="890">
        <v>0</v>
      </c>
      <c r="S2285" s="151" t="s">
        <v>7191</v>
      </c>
      <c r="T2285" s="109">
        <v>40389</v>
      </c>
      <c r="U2285" s="112">
        <v>3060000</v>
      </c>
      <c r="V2285" s="109" t="s">
        <v>6222</v>
      </c>
      <c r="W2285" s="141">
        <v>0</v>
      </c>
      <c r="X2285" s="141">
        <v>0</v>
      </c>
      <c r="Y2285" s="141">
        <v>0</v>
      </c>
      <c r="Z2285" s="141">
        <v>0</v>
      </c>
      <c r="AA2285" s="112">
        <v>1162500</v>
      </c>
      <c r="AB2285" s="112"/>
      <c r="AC2285" s="132"/>
      <c r="AD2285" s="141"/>
      <c r="AE2285" s="106">
        <v>0</v>
      </c>
      <c r="AF2285" s="106">
        <v>0</v>
      </c>
      <c r="AG2285" s="106">
        <v>0</v>
      </c>
      <c r="AH2285" s="112"/>
      <c r="AI2285" s="112"/>
      <c r="AJ2285" s="112"/>
      <c r="AK2285" s="112"/>
      <c r="AL2285" s="112"/>
      <c r="AM2285" s="112"/>
      <c r="AN2285" s="114">
        <f t="shared" si="70"/>
        <v>1162500</v>
      </c>
      <c r="AO2285" s="114">
        <f t="shared" si="71"/>
        <v>1897500</v>
      </c>
      <c r="AP2285" s="114"/>
      <c r="AQ2285" s="114"/>
      <c r="AR2285" s="114"/>
      <c r="AS2285" s="114"/>
      <c r="AT2285" s="189"/>
    </row>
    <row r="2286" spans="1:46" s="190" customFormat="1" ht="15" customHeight="1" x14ac:dyDescent="0.2">
      <c r="A2286" s="104"/>
      <c r="B2286" s="104">
        <f>VLOOKUP(BJB!$F$9:$F$5599,Ctrl!$B$4:$C$399,2,0)</f>
        <v>41</v>
      </c>
      <c r="C2286" s="104">
        <f>VLOOKUP(BJB!$G$9:$G$5599,Ctrl!$E$4:$F$399,2,0)</f>
        <v>3</v>
      </c>
      <c r="D2286" s="219">
        <v>1</v>
      </c>
      <c r="E2286" s="104" t="str">
        <f>VLOOKUP(BJB!$F$9:$F$5599,Ctrl!$B$4:$D$399,3,0)</f>
        <v>IV</v>
      </c>
      <c r="F2286" s="139" t="s">
        <v>10560</v>
      </c>
      <c r="G2286" s="139" t="s">
        <v>2466</v>
      </c>
      <c r="H2286" s="125"/>
      <c r="I2286" s="220" t="e">
        <f>IF(G2285=BJB!#REF!,I2285+1,1)</f>
        <v>#REF!</v>
      </c>
      <c r="J2286" s="912" t="s">
        <v>22329</v>
      </c>
      <c r="K2286" s="121" t="s">
        <v>2490</v>
      </c>
      <c r="L2286" s="104" t="s">
        <v>6477</v>
      </c>
      <c r="M2286" s="104" t="s">
        <v>2491</v>
      </c>
      <c r="N2286" s="120">
        <v>39960</v>
      </c>
      <c r="O2286" s="107">
        <v>30000000</v>
      </c>
      <c r="P2286" s="105" t="s">
        <v>6222</v>
      </c>
      <c r="Q2286" s="120" t="s">
        <v>6222</v>
      </c>
      <c r="R2286" s="890">
        <v>0</v>
      </c>
      <c r="S2286" s="151" t="s">
        <v>7180</v>
      </c>
      <c r="T2286" s="109">
        <v>40688</v>
      </c>
      <c r="U2286" s="106">
        <v>14655434</v>
      </c>
      <c r="V2286" s="109" t="s">
        <v>6222</v>
      </c>
      <c r="W2286" s="141">
        <v>0</v>
      </c>
      <c r="X2286" s="141">
        <v>0</v>
      </c>
      <c r="Y2286" s="141">
        <v>0</v>
      </c>
      <c r="Z2286" s="141">
        <v>0</v>
      </c>
      <c r="AA2286" s="112">
        <v>14462880</v>
      </c>
      <c r="AB2286" s="112"/>
      <c r="AC2286" s="106"/>
      <c r="AD2286" s="141"/>
      <c r="AE2286" s="106">
        <v>0</v>
      </c>
      <c r="AF2286" s="106">
        <v>0</v>
      </c>
      <c r="AG2286" s="106">
        <v>0</v>
      </c>
      <c r="AH2286" s="106"/>
      <c r="AI2286" s="106"/>
      <c r="AJ2286" s="106"/>
      <c r="AK2286" s="106"/>
      <c r="AL2286" s="106"/>
      <c r="AM2286" s="106"/>
      <c r="AN2286" s="114">
        <f t="shared" si="70"/>
        <v>14462880</v>
      </c>
      <c r="AO2286" s="114">
        <f t="shared" si="71"/>
        <v>192554</v>
      </c>
      <c r="AP2286" s="114"/>
      <c r="AQ2286" s="114"/>
      <c r="AR2286" s="114"/>
      <c r="AS2286" s="114"/>
      <c r="AT2286" s="189"/>
    </row>
    <row r="2287" spans="1:46" s="190" customFormat="1" ht="15" customHeight="1" x14ac:dyDescent="0.2">
      <c r="A2287" s="104"/>
      <c r="B2287" s="104">
        <f>VLOOKUP(BJB!$F$9:$F$5599,Ctrl!$B$4:$C$399,2,0)</f>
        <v>41</v>
      </c>
      <c r="C2287" s="104">
        <f>VLOOKUP(BJB!$G$9:$G$5599,Ctrl!$E$4:$F$399,2,0)</f>
        <v>3</v>
      </c>
      <c r="D2287" s="219">
        <v>1</v>
      </c>
      <c r="E2287" s="104" t="str">
        <f>VLOOKUP(BJB!$F$9:$F$5599,Ctrl!$B$4:$D$399,3,0)</f>
        <v>IV</v>
      </c>
      <c r="F2287" s="139" t="s">
        <v>10560</v>
      </c>
      <c r="G2287" s="139" t="s">
        <v>2466</v>
      </c>
      <c r="H2287" s="125"/>
      <c r="I2287" s="220" t="e">
        <f>IF(G2286=BJB!#REF!,I2286+1,1)</f>
        <v>#REF!</v>
      </c>
      <c r="J2287" s="912" t="s">
        <v>22330</v>
      </c>
      <c r="K2287" s="121" t="s">
        <v>2492</v>
      </c>
      <c r="L2287" s="104" t="s">
        <v>6477</v>
      </c>
      <c r="M2287" s="104" t="s">
        <v>2491</v>
      </c>
      <c r="N2287" s="120">
        <v>39960</v>
      </c>
      <c r="O2287" s="107">
        <v>10000000</v>
      </c>
      <c r="P2287" s="105" t="s">
        <v>6222</v>
      </c>
      <c r="Q2287" s="120" t="s">
        <v>6222</v>
      </c>
      <c r="R2287" s="890">
        <v>0</v>
      </c>
      <c r="S2287" s="151" t="s">
        <v>7180</v>
      </c>
      <c r="T2287" s="109">
        <v>40688</v>
      </c>
      <c r="U2287" s="106">
        <v>4780967</v>
      </c>
      <c r="V2287" s="109" t="s">
        <v>6222</v>
      </c>
      <c r="W2287" s="141">
        <v>0</v>
      </c>
      <c r="X2287" s="141">
        <v>0</v>
      </c>
      <c r="Y2287" s="141">
        <v>0</v>
      </c>
      <c r="Z2287" s="141">
        <v>0</v>
      </c>
      <c r="AA2287" s="112">
        <v>4425000</v>
      </c>
      <c r="AB2287" s="112"/>
      <c r="AC2287" s="106"/>
      <c r="AD2287" s="141"/>
      <c r="AE2287" s="106">
        <v>0</v>
      </c>
      <c r="AF2287" s="106">
        <v>0</v>
      </c>
      <c r="AG2287" s="106">
        <v>0</v>
      </c>
      <c r="AH2287" s="106"/>
      <c r="AI2287" s="106"/>
      <c r="AJ2287" s="106"/>
      <c r="AK2287" s="106"/>
      <c r="AL2287" s="106"/>
      <c r="AM2287" s="106"/>
      <c r="AN2287" s="114">
        <f t="shared" si="70"/>
        <v>4425000</v>
      </c>
      <c r="AO2287" s="114">
        <f t="shared" si="71"/>
        <v>355967</v>
      </c>
      <c r="AP2287" s="114"/>
      <c r="AQ2287" s="114"/>
      <c r="AR2287" s="114"/>
      <c r="AS2287" s="114"/>
      <c r="AT2287" s="189"/>
    </row>
    <row r="2288" spans="1:46" s="190" customFormat="1" ht="15" customHeight="1" x14ac:dyDescent="0.2">
      <c r="A2288" s="104"/>
      <c r="B2288" s="104">
        <f>VLOOKUP(BJB!$F$9:$F$5599,Ctrl!$B$4:$C$399,2,0)</f>
        <v>41</v>
      </c>
      <c r="C2288" s="104">
        <f>VLOOKUP(BJB!$G$9:$G$5599,Ctrl!$E$4:$F$399,2,0)</f>
        <v>3</v>
      </c>
      <c r="D2288" s="219">
        <v>1</v>
      </c>
      <c r="E2288" s="104" t="str">
        <f>VLOOKUP(BJB!$F$9:$F$5599,Ctrl!$B$4:$D$399,3,0)</f>
        <v>IV</v>
      </c>
      <c r="F2288" s="139" t="s">
        <v>10560</v>
      </c>
      <c r="G2288" s="139" t="s">
        <v>2466</v>
      </c>
      <c r="H2288" s="125"/>
      <c r="I2288" s="220" t="e">
        <f>IF(G2287=BJB!#REF!,I2287+1,1)</f>
        <v>#REF!</v>
      </c>
      <c r="J2288" s="912" t="s">
        <v>22331</v>
      </c>
      <c r="K2288" s="121" t="s">
        <v>2493</v>
      </c>
      <c r="L2288" s="104" t="s">
        <v>6477</v>
      </c>
      <c r="M2288" s="104" t="s">
        <v>2494</v>
      </c>
      <c r="N2288" s="120">
        <v>40336</v>
      </c>
      <c r="O2288" s="107">
        <v>12000000</v>
      </c>
      <c r="P2288" s="105" t="s">
        <v>6222</v>
      </c>
      <c r="Q2288" s="120" t="s">
        <v>6222</v>
      </c>
      <c r="R2288" s="890">
        <v>0</v>
      </c>
      <c r="S2288" s="151" t="s">
        <v>7181</v>
      </c>
      <c r="T2288" s="109">
        <v>40753</v>
      </c>
      <c r="U2288" s="106">
        <v>9000000</v>
      </c>
      <c r="V2288" s="109" t="s">
        <v>6222</v>
      </c>
      <c r="W2288" s="141">
        <v>0</v>
      </c>
      <c r="X2288" s="141">
        <v>0</v>
      </c>
      <c r="Y2288" s="141">
        <v>0</v>
      </c>
      <c r="Z2288" s="141">
        <v>0</v>
      </c>
      <c r="AA2288" s="112">
        <v>337500</v>
      </c>
      <c r="AB2288" s="112"/>
      <c r="AC2288" s="106"/>
      <c r="AD2288" s="141"/>
      <c r="AE2288" s="106">
        <v>0</v>
      </c>
      <c r="AF2288" s="106">
        <v>0</v>
      </c>
      <c r="AG2288" s="106">
        <v>0</v>
      </c>
      <c r="AH2288" s="106"/>
      <c r="AI2288" s="106"/>
      <c r="AJ2288" s="106"/>
      <c r="AK2288" s="106"/>
      <c r="AL2288" s="106"/>
      <c r="AM2288" s="106"/>
      <c r="AN2288" s="114">
        <f t="shared" si="70"/>
        <v>337500</v>
      </c>
      <c r="AO2288" s="114">
        <f t="shared" si="71"/>
        <v>8662500</v>
      </c>
      <c r="AP2288" s="114"/>
      <c r="AQ2288" s="114"/>
      <c r="AR2288" s="114"/>
      <c r="AS2288" s="114"/>
      <c r="AT2288" s="189"/>
    </row>
    <row r="2289" spans="1:46" s="190" customFormat="1" ht="15" customHeight="1" x14ac:dyDescent="0.2">
      <c r="A2289" s="104"/>
      <c r="B2289" s="104">
        <f>VLOOKUP(BJB!$F$9:$F$5599,Ctrl!$B$4:$C$399,2,0)</f>
        <v>41</v>
      </c>
      <c r="C2289" s="104">
        <f>VLOOKUP(BJB!$G$9:$G$5599,Ctrl!$E$4:$F$399,2,0)</f>
        <v>3</v>
      </c>
      <c r="D2289" s="219">
        <v>1</v>
      </c>
      <c r="E2289" s="104" t="str">
        <f>VLOOKUP(BJB!$F$9:$F$5599,Ctrl!$B$4:$D$399,3,0)</f>
        <v>IV</v>
      </c>
      <c r="F2289" s="139" t="s">
        <v>10560</v>
      </c>
      <c r="G2289" s="139" t="s">
        <v>2466</v>
      </c>
      <c r="H2289" s="125"/>
      <c r="I2289" s="220" t="e">
        <f>IF(G2288=BJB!#REF!,I2288+1,1)</f>
        <v>#REF!</v>
      </c>
      <c r="J2289" s="912" t="s">
        <v>22332</v>
      </c>
      <c r="K2289" s="121" t="s">
        <v>2259</v>
      </c>
      <c r="L2289" s="104" t="s">
        <v>6477</v>
      </c>
      <c r="M2289" s="104" t="s">
        <v>2495</v>
      </c>
      <c r="N2289" s="120">
        <v>39979</v>
      </c>
      <c r="O2289" s="107">
        <v>15000000</v>
      </c>
      <c r="P2289" s="105" t="s">
        <v>6222</v>
      </c>
      <c r="Q2289" s="120" t="s">
        <v>6222</v>
      </c>
      <c r="R2289" s="890">
        <v>0</v>
      </c>
      <c r="S2289" s="151" t="s">
        <v>7181</v>
      </c>
      <c r="T2289" s="109">
        <v>40753</v>
      </c>
      <c r="U2289" s="106">
        <v>10312500</v>
      </c>
      <c r="V2289" s="109" t="s">
        <v>6222</v>
      </c>
      <c r="W2289" s="141">
        <v>0</v>
      </c>
      <c r="X2289" s="141">
        <v>0</v>
      </c>
      <c r="Y2289" s="141">
        <v>0</v>
      </c>
      <c r="Z2289" s="141">
        <v>0</v>
      </c>
      <c r="AA2289" s="112">
        <v>7912500</v>
      </c>
      <c r="AB2289" s="112"/>
      <c r="AC2289" s="106"/>
      <c r="AD2289" s="141"/>
      <c r="AE2289" s="106">
        <v>0</v>
      </c>
      <c r="AF2289" s="106">
        <v>0</v>
      </c>
      <c r="AG2289" s="106">
        <v>0</v>
      </c>
      <c r="AH2289" s="106"/>
      <c r="AI2289" s="106"/>
      <c r="AJ2289" s="106"/>
      <c r="AK2289" s="106"/>
      <c r="AL2289" s="106"/>
      <c r="AM2289" s="106"/>
      <c r="AN2289" s="114">
        <f t="shared" si="70"/>
        <v>7912500</v>
      </c>
      <c r="AO2289" s="114">
        <f t="shared" si="71"/>
        <v>2400000</v>
      </c>
      <c r="AP2289" s="114"/>
      <c r="AQ2289" s="114"/>
      <c r="AR2289" s="114"/>
      <c r="AS2289" s="114"/>
      <c r="AT2289" s="189"/>
    </row>
    <row r="2290" spans="1:46" s="190" customFormat="1" ht="15" customHeight="1" x14ac:dyDescent="0.2">
      <c r="A2290" s="104"/>
      <c r="B2290" s="104">
        <f>VLOOKUP(BJB!$F$9:$F$5599,Ctrl!$B$4:$C$399,2,0)</f>
        <v>41</v>
      </c>
      <c r="C2290" s="104">
        <f>VLOOKUP(BJB!$G$9:$G$5599,Ctrl!$E$4:$F$399,2,0)</f>
        <v>3</v>
      </c>
      <c r="D2290" s="219">
        <v>1</v>
      </c>
      <c r="E2290" s="104" t="str">
        <f>VLOOKUP(BJB!$F$9:$F$5599,Ctrl!$B$4:$D$399,3,0)</f>
        <v>IV</v>
      </c>
      <c r="F2290" s="139" t="s">
        <v>10560</v>
      </c>
      <c r="G2290" s="139" t="s">
        <v>2466</v>
      </c>
      <c r="H2290" s="125"/>
      <c r="I2290" s="220" t="e">
        <f>IF(G2289=BJB!#REF!,I2289+1,1)</f>
        <v>#REF!</v>
      </c>
      <c r="J2290" s="912" t="s">
        <v>22333</v>
      </c>
      <c r="K2290" s="121" t="s">
        <v>2496</v>
      </c>
      <c r="L2290" s="104" t="s">
        <v>6477</v>
      </c>
      <c r="M2290" s="104" t="s">
        <v>2497</v>
      </c>
      <c r="N2290" s="120">
        <v>40288</v>
      </c>
      <c r="O2290" s="107">
        <v>10200000</v>
      </c>
      <c r="P2290" s="105" t="s">
        <v>6222</v>
      </c>
      <c r="Q2290" s="120" t="s">
        <v>6222</v>
      </c>
      <c r="R2290" s="890">
        <v>0</v>
      </c>
      <c r="S2290" s="151" t="s">
        <v>7181</v>
      </c>
      <c r="T2290" s="109">
        <v>40753</v>
      </c>
      <c r="U2290" s="106">
        <v>7650000</v>
      </c>
      <c r="V2290" s="109" t="s">
        <v>6222</v>
      </c>
      <c r="W2290" s="141">
        <v>0</v>
      </c>
      <c r="X2290" s="141">
        <v>0</v>
      </c>
      <c r="Y2290" s="141">
        <v>0</v>
      </c>
      <c r="Z2290" s="141">
        <v>0</v>
      </c>
      <c r="AA2290" s="112">
        <v>6850000</v>
      </c>
      <c r="AB2290" s="112"/>
      <c r="AC2290" s="106"/>
      <c r="AD2290" s="141"/>
      <c r="AE2290" s="106">
        <v>0</v>
      </c>
      <c r="AF2290" s="106">
        <v>0</v>
      </c>
      <c r="AG2290" s="106">
        <v>0</v>
      </c>
      <c r="AH2290" s="106"/>
      <c r="AI2290" s="106"/>
      <c r="AJ2290" s="106"/>
      <c r="AK2290" s="106"/>
      <c r="AL2290" s="106"/>
      <c r="AM2290" s="106"/>
      <c r="AN2290" s="114">
        <f t="shared" si="70"/>
        <v>6850000</v>
      </c>
      <c r="AO2290" s="114">
        <f t="shared" si="71"/>
        <v>800000</v>
      </c>
      <c r="AP2290" s="114"/>
      <c r="AQ2290" s="114"/>
      <c r="AR2290" s="114"/>
      <c r="AS2290" s="114"/>
      <c r="AT2290" s="189"/>
    </row>
    <row r="2291" spans="1:46" s="190" customFormat="1" ht="15" customHeight="1" x14ac:dyDescent="0.2">
      <c r="A2291" s="104"/>
      <c r="B2291" s="104">
        <f>VLOOKUP(BJB!$F$9:$F$5599,Ctrl!$B$4:$C$399,2,0)</f>
        <v>41</v>
      </c>
      <c r="C2291" s="104">
        <f>VLOOKUP(BJB!$G$9:$G$5599,Ctrl!$E$4:$F$399,2,0)</f>
        <v>3</v>
      </c>
      <c r="D2291" s="219">
        <v>1</v>
      </c>
      <c r="E2291" s="104" t="str">
        <f>VLOOKUP(BJB!$F$9:$F$5599,Ctrl!$B$4:$D$399,3,0)</f>
        <v>IV</v>
      </c>
      <c r="F2291" s="139" t="s">
        <v>10560</v>
      </c>
      <c r="G2291" s="139" t="s">
        <v>2466</v>
      </c>
      <c r="H2291" s="125"/>
      <c r="I2291" s="220" t="e">
        <f>IF(G2290=BJB!#REF!,I2290+1,1)</f>
        <v>#REF!</v>
      </c>
      <c r="J2291" s="912" t="s">
        <v>22334</v>
      </c>
      <c r="K2291" s="121" t="s">
        <v>2498</v>
      </c>
      <c r="L2291" s="104" t="s">
        <v>6477</v>
      </c>
      <c r="M2291" s="104" t="s">
        <v>2494</v>
      </c>
      <c r="N2291" s="120">
        <v>40336</v>
      </c>
      <c r="O2291" s="107">
        <v>7750000</v>
      </c>
      <c r="P2291" s="105" t="s">
        <v>6222</v>
      </c>
      <c r="Q2291" s="120" t="s">
        <v>6222</v>
      </c>
      <c r="R2291" s="890">
        <v>0</v>
      </c>
      <c r="S2291" s="151" t="s">
        <v>7181</v>
      </c>
      <c r="T2291" s="109">
        <v>40753</v>
      </c>
      <c r="U2291" s="106">
        <v>4567200</v>
      </c>
      <c r="V2291" s="109" t="s">
        <v>6222</v>
      </c>
      <c r="W2291" s="141">
        <v>0</v>
      </c>
      <c r="X2291" s="141">
        <v>0</v>
      </c>
      <c r="Y2291" s="141">
        <v>0</v>
      </c>
      <c r="Z2291" s="141">
        <v>0</v>
      </c>
      <c r="AA2291" s="112">
        <v>3525000</v>
      </c>
      <c r="AB2291" s="112"/>
      <c r="AC2291" s="106"/>
      <c r="AD2291" s="141"/>
      <c r="AE2291" s="106">
        <v>0</v>
      </c>
      <c r="AF2291" s="106">
        <v>0</v>
      </c>
      <c r="AG2291" s="106">
        <v>0</v>
      </c>
      <c r="AH2291" s="106"/>
      <c r="AI2291" s="106"/>
      <c r="AJ2291" s="106"/>
      <c r="AK2291" s="106"/>
      <c r="AL2291" s="106"/>
      <c r="AM2291" s="106"/>
      <c r="AN2291" s="114">
        <f t="shared" si="70"/>
        <v>3525000</v>
      </c>
      <c r="AO2291" s="114">
        <f t="shared" si="71"/>
        <v>1042200</v>
      </c>
      <c r="AP2291" s="114"/>
      <c r="AQ2291" s="114"/>
      <c r="AR2291" s="114"/>
      <c r="AS2291" s="114"/>
      <c r="AT2291" s="233"/>
    </row>
    <row r="2292" spans="1:46" s="190" customFormat="1" ht="15" customHeight="1" x14ac:dyDescent="0.2">
      <c r="A2292" s="104"/>
      <c r="B2292" s="104">
        <f>VLOOKUP(BJB!$F$9:$F$5599,Ctrl!$B$4:$C$399,2,0)</f>
        <v>41</v>
      </c>
      <c r="C2292" s="104">
        <f>VLOOKUP(BJB!$G$9:$G$5599,Ctrl!$E$4:$F$399,2,0)</f>
        <v>3</v>
      </c>
      <c r="D2292" s="219">
        <v>1</v>
      </c>
      <c r="E2292" s="104" t="str">
        <f>VLOOKUP(BJB!$F$9:$F$5599,Ctrl!$B$4:$D$399,3,0)</f>
        <v>IV</v>
      </c>
      <c r="F2292" s="139" t="s">
        <v>10560</v>
      </c>
      <c r="G2292" s="139" t="s">
        <v>2466</v>
      </c>
      <c r="H2292" s="125"/>
      <c r="I2292" s="220" t="e">
        <f>IF(G2291=BJB!#REF!,I2291+1,1)</f>
        <v>#REF!</v>
      </c>
      <c r="J2292" s="912" t="s">
        <v>22335</v>
      </c>
      <c r="K2292" s="121" t="s">
        <v>2499</v>
      </c>
      <c r="L2292" s="104" t="s">
        <v>6477</v>
      </c>
      <c r="M2292" s="104" t="s">
        <v>2495</v>
      </c>
      <c r="N2292" s="120">
        <v>39979</v>
      </c>
      <c r="O2292" s="107">
        <v>15000000</v>
      </c>
      <c r="P2292" s="105" t="s">
        <v>6222</v>
      </c>
      <c r="Q2292" s="120" t="s">
        <v>6222</v>
      </c>
      <c r="R2292" s="890">
        <v>0</v>
      </c>
      <c r="S2292" s="151" t="s">
        <v>7181</v>
      </c>
      <c r="T2292" s="109">
        <v>40753</v>
      </c>
      <c r="U2292" s="106">
        <v>4088450</v>
      </c>
      <c r="V2292" s="109" t="s">
        <v>6222</v>
      </c>
      <c r="W2292" s="141">
        <v>0</v>
      </c>
      <c r="X2292" s="141">
        <v>0</v>
      </c>
      <c r="Y2292" s="141">
        <v>0</v>
      </c>
      <c r="Z2292" s="141">
        <v>0</v>
      </c>
      <c r="AA2292" s="112">
        <v>0</v>
      </c>
      <c r="AB2292" s="112"/>
      <c r="AC2292" s="106"/>
      <c r="AD2292" s="141"/>
      <c r="AE2292" s="106">
        <v>0</v>
      </c>
      <c r="AF2292" s="106">
        <v>0</v>
      </c>
      <c r="AG2292" s="106">
        <v>0</v>
      </c>
      <c r="AH2292" s="106"/>
      <c r="AI2292" s="106"/>
      <c r="AJ2292" s="106"/>
      <c r="AK2292" s="106"/>
      <c r="AL2292" s="106"/>
      <c r="AM2292" s="106"/>
      <c r="AN2292" s="114">
        <f t="shared" si="70"/>
        <v>0</v>
      </c>
      <c r="AO2292" s="114">
        <f t="shared" si="71"/>
        <v>4088450</v>
      </c>
      <c r="AP2292" s="114"/>
      <c r="AQ2292" s="114"/>
      <c r="AR2292" s="114"/>
      <c r="AS2292" s="114"/>
      <c r="AT2292" s="233"/>
    </row>
    <row r="2293" spans="1:46" s="190" customFormat="1" ht="15" customHeight="1" x14ac:dyDescent="0.2">
      <c r="A2293" s="104"/>
      <c r="B2293" s="104">
        <f>VLOOKUP(BJB!$F$9:$F$5599,Ctrl!$B$4:$C$399,2,0)</f>
        <v>41</v>
      </c>
      <c r="C2293" s="104">
        <f>VLOOKUP(BJB!$G$9:$G$5599,Ctrl!$E$4:$F$399,2,0)</f>
        <v>3</v>
      </c>
      <c r="D2293" s="219">
        <v>1</v>
      </c>
      <c r="E2293" s="104" t="str">
        <f>VLOOKUP(BJB!$F$9:$F$5599,Ctrl!$B$4:$D$399,3,0)</f>
        <v>IV</v>
      </c>
      <c r="F2293" s="139" t="s">
        <v>10560</v>
      </c>
      <c r="G2293" s="139" t="s">
        <v>2466</v>
      </c>
      <c r="H2293" s="125" t="s">
        <v>6666</v>
      </c>
      <c r="I2293" s="220" t="e">
        <f>IF(G2292=BJB!#REF!,I2292+1,1)</f>
        <v>#REF!</v>
      </c>
      <c r="J2293" s="912" t="s">
        <v>22336</v>
      </c>
      <c r="K2293" s="121" t="s">
        <v>2500</v>
      </c>
      <c r="L2293" s="104" t="s">
        <v>6477</v>
      </c>
      <c r="M2293" s="104" t="s">
        <v>2495</v>
      </c>
      <c r="N2293" s="120">
        <v>39979</v>
      </c>
      <c r="O2293" s="107">
        <v>7000000</v>
      </c>
      <c r="P2293" s="105" t="s">
        <v>6222</v>
      </c>
      <c r="Q2293" s="120" t="s">
        <v>6222</v>
      </c>
      <c r="R2293" s="890">
        <v>0</v>
      </c>
      <c r="S2293" s="151" t="s">
        <v>7181</v>
      </c>
      <c r="T2293" s="109">
        <v>40753</v>
      </c>
      <c r="U2293" s="106">
        <v>4695556</v>
      </c>
      <c r="V2293" s="109" t="s">
        <v>6222</v>
      </c>
      <c r="W2293" s="141">
        <v>0</v>
      </c>
      <c r="X2293" s="141">
        <v>0</v>
      </c>
      <c r="Y2293" s="141">
        <v>0</v>
      </c>
      <c r="Z2293" s="141">
        <v>0</v>
      </c>
      <c r="AA2293" s="112">
        <v>2015246</v>
      </c>
      <c r="AB2293" s="112"/>
      <c r="AC2293" s="132"/>
      <c r="AD2293" s="141"/>
      <c r="AE2293" s="106">
        <v>0</v>
      </c>
      <c r="AF2293" s="106">
        <v>0</v>
      </c>
      <c r="AG2293" s="106">
        <v>0</v>
      </c>
      <c r="AH2293" s="106"/>
      <c r="AI2293" s="106"/>
      <c r="AJ2293" s="106"/>
      <c r="AK2293" s="106"/>
      <c r="AL2293" s="106"/>
      <c r="AM2293" s="106"/>
      <c r="AN2293" s="114">
        <f t="shared" si="70"/>
        <v>2015246</v>
      </c>
      <c r="AO2293" s="114">
        <f t="shared" si="71"/>
        <v>2680310</v>
      </c>
      <c r="AP2293" s="114"/>
      <c r="AQ2293" s="114"/>
      <c r="AR2293" s="114"/>
      <c r="AS2293" s="114"/>
      <c r="AT2293" s="191"/>
    </row>
    <row r="2294" spans="1:46" s="190" customFormat="1" ht="15" customHeight="1" x14ac:dyDescent="0.2">
      <c r="A2294" s="104"/>
      <c r="B2294" s="104">
        <f>VLOOKUP(BJB!$F$9:$F$5599,Ctrl!$B$4:$C$399,2,0)</f>
        <v>41</v>
      </c>
      <c r="C2294" s="104">
        <f>VLOOKUP(BJB!$G$9:$G$5599,Ctrl!$E$4:$F$399,2,0)</f>
        <v>3</v>
      </c>
      <c r="D2294" s="219">
        <v>1</v>
      </c>
      <c r="E2294" s="104" t="str">
        <f>VLOOKUP(BJB!$F$9:$F$5599,Ctrl!$B$4:$D$399,3,0)</f>
        <v>IV</v>
      </c>
      <c r="F2294" s="139" t="s">
        <v>10560</v>
      </c>
      <c r="G2294" s="139" t="s">
        <v>2466</v>
      </c>
      <c r="H2294" s="125"/>
      <c r="I2294" s="220" t="e">
        <f>IF(G2293=BJB!#REF!,I2293+1,1)</f>
        <v>#REF!</v>
      </c>
      <c r="J2294" s="912" t="s">
        <v>22337</v>
      </c>
      <c r="K2294" s="121" t="s">
        <v>2501</v>
      </c>
      <c r="L2294" s="104" t="s">
        <v>6477</v>
      </c>
      <c r="M2294" s="104" t="s">
        <v>2502</v>
      </c>
      <c r="N2294" s="120">
        <v>40415</v>
      </c>
      <c r="O2294" s="112">
        <v>3500000</v>
      </c>
      <c r="P2294" s="105" t="s">
        <v>6222</v>
      </c>
      <c r="Q2294" s="120" t="s">
        <v>6222</v>
      </c>
      <c r="R2294" s="890">
        <v>0</v>
      </c>
      <c r="S2294" s="151" t="s">
        <v>7192</v>
      </c>
      <c r="T2294" s="109">
        <v>40815</v>
      </c>
      <c r="U2294" s="112">
        <v>2204000</v>
      </c>
      <c r="V2294" s="109" t="s">
        <v>6222</v>
      </c>
      <c r="W2294" s="141">
        <v>0</v>
      </c>
      <c r="X2294" s="141">
        <v>0</v>
      </c>
      <c r="Y2294" s="141">
        <v>0</v>
      </c>
      <c r="Z2294" s="141">
        <v>0</v>
      </c>
      <c r="AA2294" s="112">
        <v>0</v>
      </c>
      <c r="AB2294" s="112"/>
      <c r="AC2294" s="112"/>
      <c r="AD2294" s="141"/>
      <c r="AE2294" s="106">
        <v>0</v>
      </c>
      <c r="AF2294" s="106">
        <v>0</v>
      </c>
      <c r="AG2294" s="106">
        <v>0</v>
      </c>
      <c r="AH2294" s="112"/>
      <c r="AI2294" s="112"/>
      <c r="AJ2294" s="112"/>
      <c r="AK2294" s="112"/>
      <c r="AL2294" s="112"/>
      <c r="AM2294" s="112"/>
      <c r="AN2294" s="114">
        <f t="shared" si="70"/>
        <v>0</v>
      </c>
      <c r="AO2294" s="114">
        <f t="shared" si="71"/>
        <v>2204000</v>
      </c>
      <c r="AP2294" s="114"/>
      <c r="AQ2294" s="114"/>
      <c r="AR2294" s="114"/>
      <c r="AS2294" s="114"/>
    </row>
    <row r="2295" spans="1:46" s="190" customFormat="1" ht="15" customHeight="1" x14ac:dyDescent="0.2">
      <c r="A2295" s="104"/>
      <c r="B2295" s="104">
        <f>VLOOKUP(BJB!$F$9:$F$5599,Ctrl!$B$4:$C$399,2,0)</f>
        <v>41</v>
      </c>
      <c r="C2295" s="104">
        <f>VLOOKUP(BJB!$G$9:$G$5599,Ctrl!$E$4:$F$399,2,0)</f>
        <v>3</v>
      </c>
      <c r="D2295" s="219">
        <v>1</v>
      </c>
      <c r="E2295" s="104" t="str">
        <f>VLOOKUP(BJB!$F$9:$F$5599,Ctrl!$B$4:$D$399,3,0)</f>
        <v>IV</v>
      </c>
      <c r="F2295" s="139" t="s">
        <v>10560</v>
      </c>
      <c r="G2295" s="139" t="s">
        <v>2466</v>
      </c>
      <c r="H2295" s="125"/>
      <c r="I2295" s="220" t="e">
        <f>IF(G2294=BJB!#REF!,I2294+1,1)</f>
        <v>#REF!</v>
      </c>
      <c r="J2295" s="912" t="s">
        <v>22338</v>
      </c>
      <c r="K2295" s="121" t="s">
        <v>2503</v>
      </c>
      <c r="L2295" s="104" t="s">
        <v>6477</v>
      </c>
      <c r="M2295" s="104" t="s">
        <v>2504</v>
      </c>
      <c r="N2295" s="120">
        <v>40288</v>
      </c>
      <c r="O2295" s="112">
        <v>95000000</v>
      </c>
      <c r="P2295" s="105" t="s">
        <v>6222</v>
      </c>
      <c r="Q2295" s="120" t="s">
        <v>6222</v>
      </c>
      <c r="R2295" s="890">
        <v>0</v>
      </c>
      <c r="S2295" s="151" t="s">
        <v>7192</v>
      </c>
      <c r="T2295" s="109">
        <v>40815</v>
      </c>
      <c r="U2295" s="112">
        <v>40908809</v>
      </c>
      <c r="V2295" s="109" t="s">
        <v>6222</v>
      </c>
      <c r="W2295" s="141">
        <v>0</v>
      </c>
      <c r="X2295" s="141">
        <v>0</v>
      </c>
      <c r="Y2295" s="141">
        <v>0</v>
      </c>
      <c r="Z2295" s="141">
        <v>0</v>
      </c>
      <c r="AA2295" s="112">
        <v>38210000</v>
      </c>
      <c r="AB2295" s="112"/>
      <c r="AC2295" s="112"/>
      <c r="AD2295" s="141"/>
      <c r="AE2295" s="106">
        <v>0</v>
      </c>
      <c r="AF2295" s="106">
        <v>0</v>
      </c>
      <c r="AG2295" s="106">
        <v>0</v>
      </c>
      <c r="AH2295" s="112"/>
      <c r="AI2295" s="112"/>
      <c r="AJ2295" s="112"/>
      <c r="AK2295" s="112"/>
      <c r="AL2295" s="112"/>
      <c r="AM2295" s="112"/>
      <c r="AN2295" s="114">
        <f t="shared" si="70"/>
        <v>38210000</v>
      </c>
      <c r="AO2295" s="114">
        <f t="shared" si="71"/>
        <v>2698809</v>
      </c>
      <c r="AP2295" s="114"/>
      <c r="AQ2295" s="114"/>
      <c r="AR2295" s="114"/>
      <c r="AS2295" s="114"/>
    </row>
    <row r="2296" spans="1:46" s="190" customFormat="1" ht="15" customHeight="1" x14ac:dyDescent="0.2">
      <c r="A2296" s="104"/>
      <c r="B2296" s="104">
        <f>VLOOKUP(BJB!$F$9:$F$5599,Ctrl!$B$4:$C$399,2,0)</f>
        <v>41</v>
      </c>
      <c r="C2296" s="104">
        <f>VLOOKUP(BJB!$G$9:$G$5599,Ctrl!$E$4:$F$399,2,0)</f>
        <v>3</v>
      </c>
      <c r="D2296" s="219">
        <v>1</v>
      </c>
      <c r="E2296" s="104" t="str">
        <f>VLOOKUP(BJB!$F$9:$F$5599,Ctrl!$B$4:$D$399,3,0)</f>
        <v>IV</v>
      </c>
      <c r="F2296" s="139" t="s">
        <v>10560</v>
      </c>
      <c r="G2296" s="139" t="s">
        <v>2466</v>
      </c>
      <c r="H2296" s="125"/>
      <c r="I2296" s="220" t="e">
        <f>IF(G2295=BJB!#REF!,I2295+1,1)</f>
        <v>#REF!</v>
      </c>
      <c r="J2296" s="912" t="s">
        <v>22339</v>
      </c>
      <c r="K2296" s="121" t="s">
        <v>2505</v>
      </c>
      <c r="L2296" s="104" t="s">
        <v>6477</v>
      </c>
      <c r="M2296" s="104" t="s">
        <v>2506</v>
      </c>
      <c r="N2296" s="120">
        <v>40329</v>
      </c>
      <c r="O2296" s="112">
        <v>24000000</v>
      </c>
      <c r="P2296" s="105" t="s">
        <v>6222</v>
      </c>
      <c r="Q2296" s="120" t="s">
        <v>6222</v>
      </c>
      <c r="R2296" s="890">
        <v>0</v>
      </c>
      <c r="S2296" s="151" t="s">
        <v>7192</v>
      </c>
      <c r="T2296" s="109">
        <v>40815</v>
      </c>
      <c r="U2296" s="112">
        <v>16127701</v>
      </c>
      <c r="V2296" s="109" t="s">
        <v>6222</v>
      </c>
      <c r="W2296" s="141">
        <v>0</v>
      </c>
      <c r="X2296" s="141">
        <v>0</v>
      </c>
      <c r="Y2296" s="141">
        <v>0</v>
      </c>
      <c r="Z2296" s="141">
        <v>0</v>
      </c>
      <c r="AA2296" s="112">
        <v>0</v>
      </c>
      <c r="AB2296" s="112"/>
      <c r="AC2296" s="112"/>
      <c r="AD2296" s="141"/>
      <c r="AE2296" s="106">
        <v>0</v>
      </c>
      <c r="AF2296" s="106">
        <v>0</v>
      </c>
      <c r="AG2296" s="106">
        <v>0</v>
      </c>
      <c r="AH2296" s="112"/>
      <c r="AI2296" s="112"/>
      <c r="AJ2296" s="112"/>
      <c r="AK2296" s="112"/>
      <c r="AL2296" s="112"/>
      <c r="AM2296" s="112"/>
      <c r="AN2296" s="114">
        <f t="shared" si="70"/>
        <v>0</v>
      </c>
      <c r="AO2296" s="114">
        <f t="shared" si="71"/>
        <v>16127701</v>
      </c>
      <c r="AP2296" s="114"/>
      <c r="AQ2296" s="114"/>
      <c r="AR2296" s="114"/>
      <c r="AS2296" s="114"/>
    </row>
    <row r="2297" spans="1:46" s="190" customFormat="1" ht="15" customHeight="1" x14ac:dyDescent="0.2">
      <c r="A2297" s="104"/>
      <c r="B2297" s="104">
        <f>VLOOKUP(BJB!$F$9:$F$5599,Ctrl!$B$4:$C$399,2,0)</f>
        <v>41</v>
      </c>
      <c r="C2297" s="104">
        <f>VLOOKUP(BJB!$G$9:$G$5599,Ctrl!$E$4:$F$399,2,0)</f>
        <v>3</v>
      </c>
      <c r="D2297" s="219">
        <v>1</v>
      </c>
      <c r="E2297" s="104" t="str">
        <f>VLOOKUP(BJB!$F$9:$F$5599,Ctrl!$B$4:$D$399,3,0)</f>
        <v>IV</v>
      </c>
      <c r="F2297" s="139" t="s">
        <v>10560</v>
      </c>
      <c r="G2297" s="139" t="s">
        <v>2466</v>
      </c>
      <c r="H2297" s="125" t="s">
        <v>8511</v>
      </c>
      <c r="I2297" s="220" t="e">
        <f>IF(G2296=BJB!#REF!,I2296+1,1)</f>
        <v>#REF!</v>
      </c>
      <c r="J2297" s="912" t="s">
        <v>22340</v>
      </c>
      <c r="K2297" s="121" t="s">
        <v>2508</v>
      </c>
      <c r="L2297" s="104" t="s">
        <v>6477</v>
      </c>
      <c r="M2297" s="104" t="s">
        <v>2472</v>
      </c>
      <c r="N2297" s="120">
        <v>40087</v>
      </c>
      <c r="O2297" s="112">
        <v>12000000</v>
      </c>
      <c r="P2297" s="105" t="s">
        <v>6222</v>
      </c>
      <c r="Q2297" s="120" t="s">
        <v>6222</v>
      </c>
      <c r="R2297" s="890">
        <v>0</v>
      </c>
      <c r="S2297" s="151" t="s">
        <v>7192</v>
      </c>
      <c r="T2297" s="109">
        <v>40815</v>
      </c>
      <c r="U2297" s="112">
        <v>8695467</v>
      </c>
      <c r="V2297" s="109" t="s">
        <v>6222</v>
      </c>
      <c r="W2297" s="141">
        <v>0</v>
      </c>
      <c r="X2297" s="141">
        <v>0</v>
      </c>
      <c r="Y2297" s="141">
        <v>0</v>
      </c>
      <c r="Z2297" s="141">
        <v>0</v>
      </c>
      <c r="AA2297" s="112">
        <v>372066</v>
      </c>
      <c r="AB2297" s="112"/>
      <c r="AC2297" s="132"/>
      <c r="AD2297" s="141"/>
      <c r="AE2297" s="106">
        <v>0</v>
      </c>
      <c r="AF2297" s="106">
        <v>0</v>
      </c>
      <c r="AG2297" s="106">
        <v>0</v>
      </c>
      <c r="AH2297" s="112"/>
      <c r="AI2297" s="112"/>
      <c r="AJ2297" s="112"/>
      <c r="AK2297" s="112"/>
      <c r="AL2297" s="112"/>
      <c r="AM2297" s="112"/>
      <c r="AN2297" s="114">
        <f t="shared" si="70"/>
        <v>372066</v>
      </c>
      <c r="AO2297" s="114">
        <f t="shared" si="71"/>
        <v>8323401</v>
      </c>
      <c r="AP2297" s="114"/>
      <c r="AQ2297" s="114"/>
      <c r="AR2297" s="114"/>
      <c r="AS2297" s="114"/>
    </row>
    <row r="2298" spans="1:46" s="190" customFormat="1" ht="15" customHeight="1" x14ac:dyDescent="0.2">
      <c r="A2298" s="104"/>
      <c r="B2298" s="104">
        <f>VLOOKUP(BJB!$F$9:$F$5599,Ctrl!$B$4:$C$399,2,0)</f>
        <v>41</v>
      </c>
      <c r="C2298" s="104">
        <f>VLOOKUP(BJB!$G$9:$G$5599,Ctrl!$E$4:$F$399,2,0)</f>
        <v>3</v>
      </c>
      <c r="D2298" s="219">
        <v>1</v>
      </c>
      <c r="E2298" s="104" t="str">
        <f>VLOOKUP(BJB!$F$9:$F$5599,Ctrl!$B$4:$D$399,3,0)</f>
        <v>IV</v>
      </c>
      <c r="F2298" s="139" t="s">
        <v>10560</v>
      </c>
      <c r="G2298" s="139" t="s">
        <v>2466</v>
      </c>
      <c r="H2298" s="125" t="s">
        <v>6667</v>
      </c>
      <c r="I2298" s="220" t="e">
        <f>IF(G2297=BJB!#REF!,I2297+1,1)</f>
        <v>#REF!</v>
      </c>
      <c r="J2298" s="912" t="s">
        <v>22341</v>
      </c>
      <c r="K2298" s="121" t="s">
        <v>2509</v>
      </c>
      <c r="L2298" s="104" t="s">
        <v>6477</v>
      </c>
      <c r="M2298" s="104" t="s">
        <v>2510</v>
      </c>
      <c r="N2298" s="120">
        <v>40369</v>
      </c>
      <c r="O2298" s="107">
        <v>6100000</v>
      </c>
      <c r="P2298" s="105" t="s">
        <v>6222</v>
      </c>
      <c r="Q2298" s="120" t="s">
        <v>6222</v>
      </c>
      <c r="R2298" s="890">
        <v>0</v>
      </c>
      <c r="S2298" s="151" t="s">
        <v>7182</v>
      </c>
      <c r="T2298" s="109">
        <v>40815</v>
      </c>
      <c r="U2298" s="106">
        <v>4575000</v>
      </c>
      <c r="V2298" s="109" t="s">
        <v>6222</v>
      </c>
      <c r="W2298" s="141">
        <v>0</v>
      </c>
      <c r="X2298" s="141">
        <v>0</v>
      </c>
      <c r="Y2298" s="141">
        <v>0</v>
      </c>
      <c r="Z2298" s="141">
        <v>0</v>
      </c>
      <c r="AA2298" s="112">
        <v>2027250</v>
      </c>
      <c r="AB2298" s="112"/>
      <c r="AC2298" s="132"/>
      <c r="AD2298" s="141"/>
      <c r="AE2298" s="106">
        <v>0</v>
      </c>
      <c r="AF2298" s="106">
        <v>0</v>
      </c>
      <c r="AG2298" s="106">
        <v>0</v>
      </c>
      <c r="AH2298" s="106"/>
      <c r="AI2298" s="106"/>
      <c r="AJ2298" s="106"/>
      <c r="AK2298" s="106"/>
      <c r="AL2298" s="106"/>
      <c r="AM2298" s="106"/>
      <c r="AN2298" s="114">
        <f t="shared" si="70"/>
        <v>2027250</v>
      </c>
      <c r="AO2298" s="114">
        <f t="shared" si="71"/>
        <v>2547750</v>
      </c>
      <c r="AP2298" s="114"/>
      <c r="AQ2298" s="114"/>
      <c r="AR2298" s="114"/>
      <c r="AS2298" s="114"/>
    </row>
    <row r="2299" spans="1:46" s="190" customFormat="1" ht="15" customHeight="1" x14ac:dyDescent="0.2">
      <c r="A2299" s="104"/>
      <c r="B2299" s="104">
        <f>VLOOKUP(BJB!$F$9:$F$5599,Ctrl!$B$4:$C$399,2,0)</f>
        <v>41</v>
      </c>
      <c r="C2299" s="104">
        <f>VLOOKUP(BJB!$G$9:$G$5599,Ctrl!$E$4:$F$399,2,0)</f>
        <v>3</v>
      </c>
      <c r="D2299" s="219">
        <v>1</v>
      </c>
      <c r="E2299" s="104" t="str">
        <f>VLOOKUP(BJB!$F$9:$F$5599,Ctrl!$B$4:$D$399,3,0)</f>
        <v>IV</v>
      </c>
      <c r="F2299" s="139" t="s">
        <v>10560</v>
      </c>
      <c r="G2299" s="139" t="s">
        <v>2466</v>
      </c>
      <c r="H2299" s="125"/>
      <c r="I2299" s="220" t="e">
        <f>IF(G2298=BJB!#REF!,I2298+1,1)</f>
        <v>#REF!</v>
      </c>
      <c r="J2299" s="912" t="s">
        <v>22342</v>
      </c>
      <c r="K2299" s="121" t="s">
        <v>2511</v>
      </c>
      <c r="L2299" s="104" t="s">
        <v>6477</v>
      </c>
      <c r="M2299" s="104" t="s">
        <v>2512</v>
      </c>
      <c r="N2299" s="120">
        <v>40123</v>
      </c>
      <c r="O2299" s="107">
        <v>25000000</v>
      </c>
      <c r="P2299" s="105" t="s">
        <v>6222</v>
      </c>
      <c r="Q2299" s="120" t="s">
        <v>6222</v>
      </c>
      <c r="R2299" s="890">
        <v>0</v>
      </c>
      <c r="S2299" s="151" t="s">
        <v>7183</v>
      </c>
      <c r="T2299" s="109">
        <v>40847</v>
      </c>
      <c r="U2299" s="106">
        <v>8128867</v>
      </c>
      <c r="V2299" s="109" t="s">
        <v>6222</v>
      </c>
      <c r="W2299" s="141">
        <v>0</v>
      </c>
      <c r="X2299" s="141">
        <v>0</v>
      </c>
      <c r="Y2299" s="141">
        <v>0</v>
      </c>
      <c r="Z2299" s="141">
        <v>0</v>
      </c>
      <c r="AA2299" s="112">
        <v>2487500</v>
      </c>
      <c r="AB2299" s="112"/>
      <c r="AC2299" s="106"/>
      <c r="AD2299" s="141"/>
      <c r="AE2299" s="106">
        <v>0</v>
      </c>
      <c r="AF2299" s="106">
        <v>0</v>
      </c>
      <c r="AG2299" s="106">
        <v>0</v>
      </c>
      <c r="AH2299" s="106"/>
      <c r="AI2299" s="106"/>
      <c r="AJ2299" s="106"/>
      <c r="AK2299" s="106"/>
      <c r="AL2299" s="106"/>
      <c r="AM2299" s="106"/>
      <c r="AN2299" s="114">
        <f t="shared" si="70"/>
        <v>2487500</v>
      </c>
      <c r="AO2299" s="114">
        <f t="shared" si="71"/>
        <v>5641367</v>
      </c>
      <c r="AP2299" s="114"/>
      <c r="AQ2299" s="114"/>
      <c r="AR2299" s="114"/>
      <c r="AS2299" s="114"/>
    </row>
    <row r="2300" spans="1:46" s="190" customFormat="1" ht="15" customHeight="1" x14ac:dyDescent="0.2">
      <c r="A2300" s="104"/>
      <c r="B2300" s="104">
        <f>VLOOKUP(BJB!$F$9:$F$5599,Ctrl!$B$4:$C$399,2,0)</f>
        <v>41</v>
      </c>
      <c r="C2300" s="104">
        <f>VLOOKUP(BJB!$G$9:$G$5599,Ctrl!$E$4:$F$399,2,0)</f>
        <v>3</v>
      </c>
      <c r="D2300" s="219">
        <v>1</v>
      </c>
      <c r="E2300" s="104" t="str">
        <f>VLOOKUP(BJB!$F$9:$F$5599,Ctrl!$B$4:$D$399,3,0)</f>
        <v>IV</v>
      </c>
      <c r="F2300" s="139" t="s">
        <v>10560</v>
      </c>
      <c r="G2300" s="139" t="s">
        <v>2466</v>
      </c>
      <c r="H2300" s="125"/>
      <c r="I2300" s="220" t="e">
        <f>IF(G2299=BJB!#REF!,I2299+1,1)</f>
        <v>#REF!</v>
      </c>
      <c r="J2300" s="912" t="s">
        <v>22343</v>
      </c>
      <c r="K2300" s="121" t="s">
        <v>2513</v>
      </c>
      <c r="L2300" s="104" t="s">
        <v>6477</v>
      </c>
      <c r="M2300" s="104" t="s">
        <v>2514</v>
      </c>
      <c r="N2300" s="120">
        <v>40490</v>
      </c>
      <c r="O2300" s="107">
        <v>25000000</v>
      </c>
      <c r="P2300" s="105" t="s">
        <v>6222</v>
      </c>
      <c r="Q2300" s="120" t="s">
        <v>6222</v>
      </c>
      <c r="R2300" s="890">
        <v>0</v>
      </c>
      <c r="S2300" s="151" t="s">
        <v>7183</v>
      </c>
      <c r="T2300" s="109">
        <v>40847</v>
      </c>
      <c r="U2300" s="106">
        <v>8845662</v>
      </c>
      <c r="V2300" s="109" t="s">
        <v>6222</v>
      </c>
      <c r="W2300" s="141">
        <v>0</v>
      </c>
      <c r="X2300" s="141">
        <v>0</v>
      </c>
      <c r="Y2300" s="141">
        <v>0</v>
      </c>
      <c r="Z2300" s="141">
        <v>0</v>
      </c>
      <c r="AA2300" s="112">
        <v>1476708</v>
      </c>
      <c r="AB2300" s="112"/>
      <c r="AC2300" s="106"/>
      <c r="AD2300" s="141"/>
      <c r="AE2300" s="106">
        <v>0</v>
      </c>
      <c r="AF2300" s="106">
        <v>0</v>
      </c>
      <c r="AG2300" s="106">
        <v>0</v>
      </c>
      <c r="AH2300" s="106"/>
      <c r="AI2300" s="106"/>
      <c r="AJ2300" s="106"/>
      <c r="AK2300" s="106"/>
      <c r="AL2300" s="106"/>
      <c r="AM2300" s="106"/>
      <c r="AN2300" s="114">
        <f t="shared" si="70"/>
        <v>1476708</v>
      </c>
      <c r="AO2300" s="114">
        <f t="shared" si="71"/>
        <v>7368954</v>
      </c>
      <c r="AP2300" s="114"/>
      <c r="AQ2300" s="114"/>
      <c r="AR2300" s="114"/>
      <c r="AS2300" s="114"/>
    </row>
    <row r="2301" spans="1:46" s="190" customFormat="1" ht="15" customHeight="1" x14ac:dyDescent="0.2">
      <c r="A2301" s="104"/>
      <c r="B2301" s="104">
        <f>VLOOKUP(BJB!$F$9:$F$5599,Ctrl!$B$4:$C$399,2,0)</f>
        <v>41</v>
      </c>
      <c r="C2301" s="104">
        <f>VLOOKUP(BJB!$G$9:$G$5599,Ctrl!$E$4:$F$399,2,0)</f>
        <v>3</v>
      </c>
      <c r="D2301" s="219">
        <v>1</v>
      </c>
      <c r="E2301" s="104" t="str">
        <f>VLOOKUP(BJB!$F$9:$F$5599,Ctrl!$B$4:$D$399,3,0)</f>
        <v>IV</v>
      </c>
      <c r="F2301" s="139" t="s">
        <v>10560</v>
      </c>
      <c r="G2301" s="139" t="s">
        <v>2466</v>
      </c>
      <c r="H2301" s="125" t="s">
        <v>7487</v>
      </c>
      <c r="I2301" s="220" t="e">
        <f>IF(G2300=BJB!#REF!,I2300+1,1)</f>
        <v>#REF!</v>
      </c>
      <c r="J2301" s="912" t="s">
        <v>22344</v>
      </c>
      <c r="K2301" s="121" t="s">
        <v>2515</v>
      </c>
      <c r="L2301" s="104" t="s">
        <v>6477</v>
      </c>
      <c r="M2301" s="104" t="s">
        <v>2506</v>
      </c>
      <c r="N2301" s="120">
        <v>40329</v>
      </c>
      <c r="O2301" s="107">
        <v>25000000</v>
      </c>
      <c r="P2301" s="105" t="s">
        <v>16157</v>
      </c>
      <c r="Q2301" s="120">
        <v>40837</v>
      </c>
      <c r="R2301" s="105">
        <v>19788541</v>
      </c>
      <c r="S2301" s="151" t="s">
        <v>7189</v>
      </c>
      <c r="T2301" s="109">
        <v>40919</v>
      </c>
      <c r="U2301" s="106">
        <v>14557450</v>
      </c>
      <c r="V2301" s="109">
        <v>40919</v>
      </c>
      <c r="W2301" s="141">
        <v>14557450</v>
      </c>
      <c r="X2301" s="141">
        <v>0</v>
      </c>
      <c r="Y2301" s="141">
        <v>0</v>
      </c>
      <c r="Z2301" s="141">
        <v>0</v>
      </c>
      <c r="AA2301" s="112">
        <v>6456280</v>
      </c>
      <c r="AB2301" s="112"/>
      <c r="AC2301" s="132"/>
      <c r="AD2301" s="141"/>
      <c r="AE2301" s="106">
        <v>0</v>
      </c>
      <c r="AF2301" s="106">
        <v>0</v>
      </c>
      <c r="AG2301" s="106">
        <v>0</v>
      </c>
      <c r="AH2301" s="106"/>
      <c r="AI2301" s="106"/>
      <c r="AJ2301" s="106"/>
      <c r="AK2301" s="106"/>
      <c r="AL2301" s="106"/>
      <c r="AM2301" s="106"/>
      <c r="AN2301" s="114">
        <f t="shared" si="70"/>
        <v>6456280</v>
      </c>
      <c r="AO2301" s="114">
        <f t="shared" si="71"/>
        <v>8101170</v>
      </c>
      <c r="AP2301" s="114"/>
      <c r="AQ2301" s="114"/>
      <c r="AR2301" s="114"/>
      <c r="AS2301" s="114"/>
    </row>
    <row r="2302" spans="1:46" s="190" customFormat="1" ht="15" customHeight="1" x14ac:dyDescent="0.2">
      <c r="A2302" s="104"/>
      <c r="B2302" s="104">
        <f>VLOOKUP(BJB!$F$9:$F$5599,Ctrl!$B$4:$C$399,2,0)</f>
        <v>41</v>
      </c>
      <c r="C2302" s="104">
        <f>VLOOKUP(BJB!$G$9:$G$5599,Ctrl!$E$4:$F$399,2,0)</f>
        <v>3</v>
      </c>
      <c r="D2302" s="219">
        <v>1</v>
      </c>
      <c r="E2302" s="104" t="str">
        <f>VLOOKUP(BJB!$F$9:$F$5599,Ctrl!$B$4:$D$399,3,0)</f>
        <v>IV</v>
      </c>
      <c r="F2302" s="139" t="s">
        <v>10560</v>
      </c>
      <c r="G2302" s="139" t="s">
        <v>2466</v>
      </c>
      <c r="H2302" s="125"/>
      <c r="I2302" s="220" t="e">
        <f>IF(G2301=BJB!#REF!,I2301+1,1)</f>
        <v>#REF!</v>
      </c>
      <c r="J2302" s="912" t="s">
        <v>22345</v>
      </c>
      <c r="K2302" s="121" t="s">
        <v>2516</v>
      </c>
      <c r="L2302" s="104" t="s">
        <v>6477</v>
      </c>
      <c r="M2302" s="104" t="s">
        <v>2517</v>
      </c>
      <c r="N2302" s="120">
        <v>40367</v>
      </c>
      <c r="O2302" s="107">
        <v>25000000</v>
      </c>
      <c r="P2302" s="105" t="s">
        <v>16157</v>
      </c>
      <c r="Q2302" s="120">
        <v>40837</v>
      </c>
      <c r="R2302" s="105">
        <v>18266389</v>
      </c>
      <c r="S2302" s="151" t="s">
        <v>7189</v>
      </c>
      <c r="T2302" s="109">
        <v>40919</v>
      </c>
      <c r="U2302" s="106">
        <v>13438733</v>
      </c>
      <c r="V2302" s="109">
        <v>40919</v>
      </c>
      <c r="W2302" s="141">
        <v>13438733</v>
      </c>
      <c r="X2302" s="141">
        <v>0</v>
      </c>
      <c r="Y2302" s="141">
        <v>0</v>
      </c>
      <c r="Z2302" s="141">
        <v>0</v>
      </c>
      <c r="AA2302" s="112">
        <v>0</v>
      </c>
      <c r="AB2302" s="112"/>
      <c r="AC2302" s="106"/>
      <c r="AD2302" s="141"/>
      <c r="AE2302" s="106">
        <v>0</v>
      </c>
      <c r="AF2302" s="106">
        <v>0</v>
      </c>
      <c r="AG2302" s="106">
        <v>0</v>
      </c>
      <c r="AH2302" s="106"/>
      <c r="AI2302" s="106"/>
      <c r="AJ2302" s="106"/>
      <c r="AK2302" s="106"/>
      <c r="AL2302" s="106"/>
      <c r="AM2302" s="106"/>
      <c r="AN2302" s="114">
        <f t="shared" si="70"/>
        <v>0</v>
      </c>
      <c r="AO2302" s="114">
        <f t="shared" si="71"/>
        <v>13438733</v>
      </c>
      <c r="AP2302" s="114"/>
      <c r="AQ2302" s="114"/>
      <c r="AR2302" s="114"/>
      <c r="AS2302" s="114"/>
    </row>
    <row r="2303" spans="1:46" s="190" customFormat="1" ht="15" customHeight="1" x14ac:dyDescent="0.2">
      <c r="A2303" s="104"/>
      <c r="B2303" s="104">
        <f>VLOOKUP(BJB!$F$9:$F$5599,Ctrl!$B$4:$C$399,2,0)</f>
        <v>41</v>
      </c>
      <c r="C2303" s="104">
        <f>VLOOKUP(BJB!$G$9:$G$5599,Ctrl!$E$4:$F$399,2,0)</f>
        <v>3</v>
      </c>
      <c r="D2303" s="219">
        <v>1</v>
      </c>
      <c r="E2303" s="104" t="str">
        <f>VLOOKUP(BJB!$F$9:$F$5599,Ctrl!$B$4:$D$399,3,0)</f>
        <v>IV</v>
      </c>
      <c r="F2303" s="139" t="s">
        <v>10560</v>
      </c>
      <c r="G2303" s="139" t="s">
        <v>2466</v>
      </c>
      <c r="H2303" s="125"/>
      <c r="I2303" s="220" t="e">
        <f>IF(G2302=BJB!#REF!,I2302+1,1)</f>
        <v>#REF!</v>
      </c>
      <c r="J2303" s="912" t="s">
        <v>22346</v>
      </c>
      <c r="K2303" s="121" t="s">
        <v>2518</v>
      </c>
      <c r="L2303" s="104" t="s">
        <v>6477</v>
      </c>
      <c r="M2303" s="104" t="s">
        <v>2519</v>
      </c>
      <c r="N2303" s="120">
        <v>40438</v>
      </c>
      <c r="O2303" s="107">
        <v>70000000</v>
      </c>
      <c r="P2303" s="105" t="s">
        <v>16157</v>
      </c>
      <c r="Q2303" s="120">
        <v>40837</v>
      </c>
      <c r="R2303" s="105">
        <v>71574866</v>
      </c>
      <c r="S2303" s="151" t="s">
        <v>7189</v>
      </c>
      <c r="T2303" s="109">
        <v>40919</v>
      </c>
      <c r="U2303" s="106">
        <v>52500000</v>
      </c>
      <c r="V2303" s="109">
        <v>40919</v>
      </c>
      <c r="W2303" s="141">
        <v>52500000</v>
      </c>
      <c r="X2303" s="141">
        <v>0</v>
      </c>
      <c r="Y2303" s="141">
        <v>0</v>
      </c>
      <c r="Z2303" s="141">
        <v>0</v>
      </c>
      <c r="AA2303" s="112">
        <v>0</v>
      </c>
      <c r="AB2303" s="112"/>
      <c r="AC2303" s="106"/>
      <c r="AD2303" s="141"/>
      <c r="AE2303" s="106">
        <v>0</v>
      </c>
      <c r="AF2303" s="106">
        <v>0</v>
      </c>
      <c r="AG2303" s="106">
        <v>0</v>
      </c>
      <c r="AH2303" s="106"/>
      <c r="AI2303" s="106"/>
      <c r="AJ2303" s="106"/>
      <c r="AK2303" s="106"/>
      <c r="AL2303" s="106"/>
      <c r="AM2303" s="106"/>
      <c r="AN2303" s="114">
        <f t="shared" si="70"/>
        <v>0</v>
      </c>
      <c r="AO2303" s="114">
        <f t="shared" si="71"/>
        <v>52500000</v>
      </c>
      <c r="AP2303" s="114" t="s">
        <v>10693</v>
      </c>
      <c r="AQ2303" s="114" t="s">
        <v>11158</v>
      </c>
      <c r="AR2303" s="114" t="s">
        <v>10696</v>
      </c>
      <c r="AS2303" s="114">
        <v>51390000</v>
      </c>
    </row>
    <row r="2304" spans="1:46" s="190" customFormat="1" ht="15" customHeight="1" x14ac:dyDescent="0.2">
      <c r="A2304" s="104"/>
      <c r="B2304" s="104">
        <f>VLOOKUP(BJB!$F$9:$F$5599,Ctrl!$B$4:$C$399,2,0)</f>
        <v>41</v>
      </c>
      <c r="C2304" s="104">
        <f>VLOOKUP(BJB!$G$9:$G$5599,Ctrl!$E$4:$F$399,2,0)</f>
        <v>3</v>
      </c>
      <c r="D2304" s="219">
        <v>1</v>
      </c>
      <c r="E2304" s="104" t="str">
        <f>VLOOKUP(BJB!$F$9:$F$5599,Ctrl!$B$4:$D$399,3,0)</f>
        <v>IV</v>
      </c>
      <c r="F2304" s="139" t="s">
        <v>10560</v>
      </c>
      <c r="G2304" s="139" t="s">
        <v>2466</v>
      </c>
      <c r="H2304" s="125"/>
      <c r="I2304" s="220" t="e">
        <f>IF(G2303=BJB!#REF!,I2303+1,1)</f>
        <v>#REF!</v>
      </c>
      <c r="J2304" s="912" t="s">
        <v>22347</v>
      </c>
      <c r="K2304" s="121" t="s">
        <v>2522</v>
      </c>
      <c r="L2304" s="104" t="s">
        <v>6477</v>
      </c>
      <c r="M2304" s="104" t="s">
        <v>2523</v>
      </c>
      <c r="N2304" s="120">
        <v>40438</v>
      </c>
      <c r="O2304" s="107">
        <v>15000000</v>
      </c>
      <c r="P2304" s="105" t="s">
        <v>6222</v>
      </c>
      <c r="Q2304" s="120" t="s">
        <v>6222</v>
      </c>
      <c r="R2304" s="890">
        <v>0</v>
      </c>
      <c r="S2304" s="151" t="s">
        <v>7186</v>
      </c>
      <c r="T2304" s="109">
        <v>41024</v>
      </c>
      <c r="U2304" s="106">
        <v>6002500</v>
      </c>
      <c r="V2304" s="109" t="s">
        <v>6222</v>
      </c>
      <c r="W2304" s="141">
        <v>0</v>
      </c>
      <c r="X2304" s="141">
        <v>0</v>
      </c>
      <c r="Y2304" s="141">
        <v>0</v>
      </c>
      <c r="Z2304" s="141">
        <v>0</v>
      </c>
      <c r="AA2304" s="112">
        <v>725000</v>
      </c>
      <c r="AB2304" s="112"/>
      <c r="AC2304" s="106"/>
      <c r="AD2304" s="141"/>
      <c r="AE2304" s="106">
        <v>0</v>
      </c>
      <c r="AF2304" s="106">
        <v>0</v>
      </c>
      <c r="AG2304" s="106">
        <v>0</v>
      </c>
      <c r="AH2304" s="106"/>
      <c r="AI2304" s="222"/>
      <c r="AJ2304" s="106"/>
      <c r="AK2304" s="106"/>
      <c r="AL2304" s="106"/>
      <c r="AM2304" s="106"/>
      <c r="AN2304" s="114">
        <f t="shared" si="70"/>
        <v>725000</v>
      </c>
      <c r="AO2304" s="114">
        <f t="shared" si="71"/>
        <v>5277500</v>
      </c>
      <c r="AP2304" s="114"/>
      <c r="AQ2304" s="114"/>
      <c r="AR2304" s="114"/>
      <c r="AS2304" s="114"/>
    </row>
    <row r="2305" spans="1:46" s="190" customFormat="1" ht="15" customHeight="1" x14ac:dyDescent="0.2">
      <c r="A2305" s="104"/>
      <c r="B2305" s="104">
        <f>VLOOKUP(BJB!$F$9:$F$5599,Ctrl!$B$4:$C$399,2,0)</f>
        <v>41</v>
      </c>
      <c r="C2305" s="104">
        <f>VLOOKUP(BJB!$G$9:$G$5599,Ctrl!$E$4:$F$399,2,0)</f>
        <v>3</v>
      </c>
      <c r="D2305" s="219">
        <v>1</v>
      </c>
      <c r="E2305" s="104" t="str">
        <f>VLOOKUP(BJB!$F$9:$F$5599,Ctrl!$B$4:$D$399,3,0)</f>
        <v>IV</v>
      </c>
      <c r="F2305" s="139" t="s">
        <v>10560</v>
      </c>
      <c r="G2305" s="139" t="s">
        <v>2466</v>
      </c>
      <c r="H2305" s="125"/>
      <c r="I2305" s="220" t="e">
        <f>IF(G2304=BJB!#REF!,I2304+1,1)</f>
        <v>#REF!</v>
      </c>
      <c r="J2305" s="912" t="s">
        <v>22348</v>
      </c>
      <c r="K2305" s="121" t="s">
        <v>2524</v>
      </c>
      <c r="L2305" s="104" t="s">
        <v>6477</v>
      </c>
      <c r="M2305" s="104" t="s">
        <v>2525</v>
      </c>
      <c r="N2305" s="120">
        <v>40602</v>
      </c>
      <c r="O2305" s="107">
        <v>10000000</v>
      </c>
      <c r="P2305" s="105" t="s">
        <v>6222</v>
      </c>
      <c r="Q2305" s="120" t="s">
        <v>6222</v>
      </c>
      <c r="R2305" s="890">
        <v>0</v>
      </c>
      <c r="S2305" s="151" t="s">
        <v>7186</v>
      </c>
      <c r="T2305" s="109">
        <v>41024</v>
      </c>
      <c r="U2305" s="106">
        <v>6744364</v>
      </c>
      <c r="V2305" s="109" t="s">
        <v>6222</v>
      </c>
      <c r="W2305" s="141">
        <v>0</v>
      </c>
      <c r="X2305" s="141">
        <v>0</v>
      </c>
      <c r="Y2305" s="141">
        <v>0</v>
      </c>
      <c r="Z2305" s="141">
        <v>0</v>
      </c>
      <c r="AA2305" s="112">
        <v>210000</v>
      </c>
      <c r="AB2305" s="112"/>
      <c r="AC2305" s="106"/>
      <c r="AD2305" s="141"/>
      <c r="AE2305" s="106">
        <v>0</v>
      </c>
      <c r="AF2305" s="106">
        <v>0</v>
      </c>
      <c r="AG2305" s="106">
        <v>0</v>
      </c>
      <c r="AH2305" s="106"/>
      <c r="AI2305" s="106"/>
      <c r="AJ2305" s="106"/>
      <c r="AK2305" s="106"/>
      <c r="AL2305" s="106"/>
      <c r="AM2305" s="106"/>
      <c r="AN2305" s="114">
        <f t="shared" si="70"/>
        <v>210000</v>
      </c>
      <c r="AO2305" s="114">
        <f t="shared" si="71"/>
        <v>6534364</v>
      </c>
      <c r="AP2305" s="114"/>
      <c r="AQ2305" s="114"/>
      <c r="AR2305" s="114"/>
      <c r="AS2305" s="114"/>
    </row>
    <row r="2306" spans="1:46" s="190" customFormat="1" ht="15" customHeight="1" x14ac:dyDescent="0.2">
      <c r="A2306" s="104"/>
      <c r="B2306" s="104">
        <f>VLOOKUP(BJB!$F$9:$F$5599,Ctrl!$B$4:$C$399,2,0)</f>
        <v>41</v>
      </c>
      <c r="C2306" s="104">
        <f>VLOOKUP(BJB!$G$9:$G$5599,Ctrl!$E$4:$F$399,2,0)</f>
        <v>3</v>
      </c>
      <c r="D2306" s="219">
        <v>1</v>
      </c>
      <c r="E2306" s="104" t="str">
        <f>VLOOKUP(BJB!$F$9:$F$5599,Ctrl!$B$4:$D$399,3,0)</f>
        <v>IV</v>
      </c>
      <c r="F2306" s="139" t="s">
        <v>10560</v>
      </c>
      <c r="G2306" s="139" t="s">
        <v>2466</v>
      </c>
      <c r="H2306" s="125"/>
      <c r="I2306" s="220" t="e">
        <f>IF(G2305=BJB!#REF!,I2305+1,1)</f>
        <v>#REF!</v>
      </c>
      <c r="J2306" s="912" t="s">
        <v>22349</v>
      </c>
      <c r="K2306" s="121" t="s">
        <v>2526</v>
      </c>
      <c r="L2306" s="104" t="s">
        <v>6477</v>
      </c>
      <c r="M2306" s="104" t="s">
        <v>2527</v>
      </c>
      <c r="N2306" s="120">
        <v>40518</v>
      </c>
      <c r="O2306" s="107">
        <v>7000000</v>
      </c>
      <c r="P2306" s="105" t="s">
        <v>6222</v>
      </c>
      <c r="Q2306" s="120" t="s">
        <v>6222</v>
      </c>
      <c r="R2306" s="890">
        <v>0</v>
      </c>
      <c r="S2306" s="151" t="s">
        <v>7186</v>
      </c>
      <c r="T2306" s="109">
        <v>41024</v>
      </c>
      <c r="U2306" s="106">
        <v>3817151</v>
      </c>
      <c r="V2306" s="109" t="s">
        <v>6222</v>
      </c>
      <c r="W2306" s="141">
        <v>0</v>
      </c>
      <c r="X2306" s="141">
        <v>0</v>
      </c>
      <c r="Y2306" s="141">
        <v>0</v>
      </c>
      <c r="Z2306" s="141">
        <v>0</v>
      </c>
      <c r="AA2306" s="112">
        <v>187500</v>
      </c>
      <c r="AB2306" s="112"/>
      <c r="AC2306" s="106"/>
      <c r="AD2306" s="141"/>
      <c r="AE2306" s="106">
        <v>0</v>
      </c>
      <c r="AF2306" s="106">
        <v>0</v>
      </c>
      <c r="AG2306" s="106">
        <v>0</v>
      </c>
      <c r="AH2306" s="106"/>
      <c r="AI2306" s="106"/>
      <c r="AJ2306" s="106"/>
      <c r="AK2306" s="106"/>
      <c r="AL2306" s="106"/>
      <c r="AM2306" s="106"/>
      <c r="AN2306" s="114">
        <f t="shared" si="70"/>
        <v>187500</v>
      </c>
      <c r="AO2306" s="114">
        <f t="shared" si="71"/>
        <v>3629651</v>
      </c>
      <c r="AP2306" s="114"/>
      <c r="AQ2306" s="114"/>
      <c r="AR2306" s="114"/>
      <c r="AS2306" s="114"/>
    </row>
    <row r="2307" spans="1:46" s="190" customFormat="1" ht="15" customHeight="1" x14ac:dyDescent="0.2">
      <c r="A2307" s="104"/>
      <c r="B2307" s="104">
        <f>VLOOKUP(BJB!$F$9:$F$5599,Ctrl!$B$4:$C$399,2,0)</f>
        <v>41</v>
      </c>
      <c r="C2307" s="104">
        <f>VLOOKUP(BJB!$G$9:$G$5599,Ctrl!$E$4:$F$399,2,0)</f>
        <v>3</v>
      </c>
      <c r="D2307" s="219">
        <v>1</v>
      </c>
      <c r="E2307" s="104" t="str">
        <f>VLOOKUP(BJB!$F$9:$F$5599,Ctrl!$B$4:$D$399,3,0)</f>
        <v>IV</v>
      </c>
      <c r="F2307" s="139" t="s">
        <v>10560</v>
      </c>
      <c r="G2307" s="139" t="s">
        <v>2466</v>
      </c>
      <c r="H2307" s="125" t="s">
        <v>6668</v>
      </c>
      <c r="I2307" s="220" t="e">
        <f>IF(G2306=BJB!#REF!,I2306+1,1)</f>
        <v>#REF!</v>
      </c>
      <c r="J2307" s="912" t="s">
        <v>22350</v>
      </c>
      <c r="K2307" s="121" t="s">
        <v>2528</v>
      </c>
      <c r="L2307" s="104" t="s">
        <v>6477</v>
      </c>
      <c r="M2307" s="104" t="s">
        <v>2529</v>
      </c>
      <c r="N2307" s="120">
        <v>40494</v>
      </c>
      <c r="O2307" s="107">
        <v>25000000</v>
      </c>
      <c r="P2307" s="105" t="s">
        <v>6222</v>
      </c>
      <c r="Q2307" s="120" t="s">
        <v>6222</v>
      </c>
      <c r="R2307" s="890">
        <v>0</v>
      </c>
      <c r="S2307" s="151" t="s">
        <v>7186</v>
      </c>
      <c r="T2307" s="109">
        <v>41024</v>
      </c>
      <c r="U2307" s="106">
        <v>11354185</v>
      </c>
      <c r="V2307" s="109" t="s">
        <v>6222</v>
      </c>
      <c r="W2307" s="141">
        <v>0</v>
      </c>
      <c r="X2307" s="141">
        <v>0</v>
      </c>
      <c r="Y2307" s="141">
        <v>0</v>
      </c>
      <c r="Z2307" s="141">
        <v>0</v>
      </c>
      <c r="AA2307" s="112">
        <v>3456965</v>
      </c>
      <c r="AB2307" s="112"/>
      <c r="AC2307" s="132"/>
      <c r="AD2307" s="141"/>
      <c r="AE2307" s="106">
        <v>0</v>
      </c>
      <c r="AF2307" s="106">
        <v>0</v>
      </c>
      <c r="AG2307" s="106">
        <v>0</v>
      </c>
      <c r="AH2307" s="106"/>
      <c r="AI2307" s="106"/>
      <c r="AJ2307" s="106"/>
      <c r="AK2307" s="106"/>
      <c r="AL2307" s="106"/>
      <c r="AM2307" s="106"/>
      <c r="AN2307" s="114">
        <f t="shared" si="70"/>
        <v>3456965</v>
      </c>
      <c r="AO2307" s="114">
        <f t="shared" si="71"/>
        <v>7897220</v>
      </c>
      <c r="AP2307" s="114"/>
      <c r="AQ2307" s="114"/>
      <c r="AR2307" s="114"/>
      <c r="AS2307" s="114"/>
      <c r="AT2307" s="191"/>
    </row>
    <row r="2308" spans="1:46" s="190" customFormat="1" ht="15" customHeight="1" x14ac:dyDescent="0.2">
      <c r="A2308" s="104"/>
      <c r="B2308" s="104">
        <f>VLOOKUP(BJB!$F$9:$F$5599,Ctrl!$B$4:$C$399,2,0)</f>
        <v>41</v>
      </c>
      <c r="C2308" s="104">
        <f>VLOOKUP(BJB!$G$9:$G$5599,Ctrl!$E$4:$F$399,2,0)</f>
        <v>3</v>
      </c>
      <c r="D2308" s="219">
        <v>1</v>
      </c>
      <c r="E2308" s="104" t="str">
        <f>VLOOKUP(BJB!$F$9:$F$5599,Ctrl!$B$4:$D$399,3,0)</f>
        <v>IV</v>
      </c>
      <c r="F2308" s="139" t="s">
        <v>10560</v>
      </c>
      <c r="G2308" s="139" t="s">
        <v>2466</v>
      </c>
      <c r="H2308" s="125"/>
      <c r="I2308" s="220" t="e">
        <f>IF(G2307=BJB!#REF!,I2307+1,1)</f>
        <v>#REF!</v>
      </c>
      <c r="J2308" s="912" t="s">
        <v>22351</v>
      </c>
      <c r="K2308" s="121" t="s">
        <v>2530</v>
      </c>
      <c r="L2308" s="104" t="s">
        <v>6477</v>
      </c>
      <c r="M2308" s="104" t="s">
        <v>2531</v>
      </c>
      <c r="N2308" s="120">
        <v>40625</v>
      </c>
      <c r="O2308" s="107">
        <v>26000000</v>
      </c>
      <c r="P2308" s="105" t="s">
        <v>6222</v>
      </c>
      <c r="Q2308" s="120" t="s">
        <v>6222</v>
      </c>
      <c r="R2308" s="890">
        <v>0</v>
      </c>
      <c r="S2308" s="151" t="s">
        <v>7186</v>
      </c>
      <c r="T2308" s="109">
        <v>41024</v>
      </c>
      <c r="U2308" s="106">
        <v>18746841</v>
      </c>
      <c r="V2308" s="109" t="s">
        <v>6222</v>
      </c>
      <c r="W2308" s="141">
        <v>0</v>
      </c>
      <c r="X2308" s="141">
        <v>0</v>
      </c>
      <c r="Y2308" s="141">
        <v>0</v>
      </c>
      <c r="Z2308" s="141">
        <v>0</v>
      </c>
      <c r="AA2308" s="112">
        <v>315000</v>
      </c>
      <c r="AB2308" s="112"/>
      <c r="AC2308" s="106"/>
      <c r="AD2308" s="141"/>
      <c r="AE2308" s="106">
        <v>0</v>
      </c>
      <c r="AF2308" s="106">
        <v>0</v>
      </c>
      <c r="AG2308" s="106">
        <v>0</v>
      </c>
      <c r="AH2308" s="106"/>
      <c r="AI2308" s="106"/>
      <c r="AJ2308" s="106"/>
      <c r="AK2308" s="106"/>
      <c r="AL2308" s="106"/>
      <c r="AM2308" s="106"/>
      <c r="AN2308" s="114">
        <f t="shared" si="70"/>
        <v>315000</v>
      </c>
      <c r="AO2308" s="114">
        <f t="shared" si="71"/>
        <v>18431841</v>
      </c>
      <c r="AP2308" s="114"/>
      <c r="AQ2308" s="114"/>
      <c r="AR2308" s="114"/>
      <c r="AS2308" s="114"/>
    </row>
    <row r="2309" spans="1:46" s="190" customFormat="1" ht="15" customHeight="1" x14ac:dyDescent="0.2">
      <c r="A2309" s="104"/>
      <c r="B2309" s="104">
        <f>VLOOKUP(BJB!$F$9:$F$5599,Ctrl!$B$4:$C$399,2,0)</f>
        <v>41</v>
      </c>
      <c r="C2309" s="104">
        <f>VLOOKUP(BJB!$G$9:$G$5599,Ctrl!$E$4:$F$399,2,0)</f>
        <v>3</v>
      </c>
      <c r="D2309" s="219">
        <v>1</v>
      </c>
      <c r="E2309" s="104" t="str">
        <f>VLOOKUP(BJB!$F$9:$F$5599,Ctrl!$B$4:$D$399,3,0)</f>
        <v>IV</v>
      </c>
      <c r="F2309" s="139" t="s">
        <v>10560</v>
      </c>
      <c r="G2309" s="139" t="s">
        <v>2466</v>
      </c>
      <c r="H2309" s="125"/>
      <c r="I2309" s="220" t="e">
        <f>IF(G2308=BJB!#REF!,I2308+1,1)</f>
        <v>#REF!</v>
      </c>
      <c r="J2309" s="912" t="s">
        <v>22352</v>
      </c>
      <c r="K2309" s="121" t="s">
        <v>2532</v>
      </c>
      <c r="L2309" s="104" t="s">
        <v>6477</v>
      </c>
      <c r="M2309" s="104" t="s">
        <v>2533</v>
      </c>
      <c r="N2309" s="120">
        <v>40490</v>
      </c>
      <c r="O2309" s="107">
        <v>15000000</v>
      </c>
      <c r="P2309" s="105" t="s">
        <v>6222</v>
      </c>
      <c r="Q2309" s="120" t="s">
        <v>6222</v>
      </c>
      <c r="R2309" s="890">
        <v>0</v>
      </c>
      <c r="S2309" s="151" t="s">
        <v>7186</v>
      </c>
      <c r="T2309" s="109">
        <v>41024</v>
      </c>
      <c r="U2309" s="106">
        <v>7244433</v>
      </c>
      <c r="V2309" s="109" t="s">
        <v>6222</v>
      </c>
      <c r="W2309" s="141">
        <v>0</v>
      </c>
      <c r="X2309" s="141">
        <v>0</v>
      </c>
      <c r="Y2309" s="141">
        <v>0</v>
      </c>
      <c r="Z2309" s="141">
        <v>0</v>
      </c>
      <c r="AA2309" s="112">
        <v>0</v>
      </c>
      <c r="AB2309" s="112"/>
      <c r="AC2309" s="106"/>
      <c r="AD2309" s="141"/>
      <c r="AE2309" s="106">
        <v>0</v>
      </c>
      <c r="AF2309" s="106">
        <v>0</v>
      </c>
      <c r="AG2309" s="106">
        <v>0</v>
      </c>
      <c r="AH2309" s="106"/>
      <c r="AI2309" s="106"/>
      <c r="AJ2309" s="106"/>
      <c r="AK2309" s="106"/>
      <c r="AL2309" s="106"/>
      <c r="AM2309" s="106"/>
      <c r="AN2309" s="114">
        <f t="shared" si="70"/>
        <v>0</v>
      </c>
      <c r="AO2309" s="114">
        <f t="shared" si="71"/>
        <v>7244433</v>
      </c>
      <c r="AP2309" s="114"/>
      <c r="AQ2309" s="114"/>
      <c r="AR2309" s="114"/>
      <c r="AS2309" s="114"/>
    </row>
    <row r="2310" spans="1:46" s="189" customFormat="1" ht="15" customHeight="1" x14ac:dyDescent="0.2">
      <c r="A2310" s="104"/>
      <c r="B2310" s="104">
        <f>VLOOKUP(BJB!$F$9:$F$5599,Ctrl!$B$4:$C$399,2,0)</f>
        <v>41</v>
      </c>
      <c r="C2310" s="104">
        <f>VLOOKUP(BJB!$G$9:$G$5599,Ctrl!$E$4:$F$399,2,0)</f>
        <v>3</v>
      </c>
      <c r="D2310" s="219">
        <v>1</v>
      </c>
      <c r="E2310" s="104" t="str">
        <f>VLOOKUP(BJB!$F$9:$F$5599,Ctrl!$B$4:$D$399,3,0)</f>
        <v>IV</v>
      </c>
      <c r="F2310" s="139" t="s">
        <v>10560</v>
      </c>
      <c r="G2310" s="139" t="s">
        <v>2466</v>
      </c>
      <c r="H2310" s="125"/>
      <c r="I2310" s="220" t="e">
        <f>IF(G2309=BJB!#REF!,I2309+1,1)</f>
        <v>#REF!</v>
      </c>
      <c r="J2310" s="912" t="s">
        <v>22353</v>
      </c>
      <c r="K2310" s="121" t="s">
        <v>2534</v>
      </c>
      <c r="L2310" s="104" t="s">
        <v>6477</v>
      </c>
      <c r="M2310" s="104" t="s">
        <v>2529</v>
      </c>
      <c r="N2310" s="120">
        <v>40494</v>
      </c>
      <c r="O2310" s="107">
        <v>10000000</v>
      </c>
      <c r="P2310" s="105" t="s">
        <v>6222</v>
      </c>
      <c r="Q2310" s="120" t="s">
        <v>6222</v>
      </c>
      <c r="R2310" s="890">
        <v>0</v>
      </c>
      <c r="S2310" s="151" t="s">
        <v>7186</v>
      </c>
      <c r="T2310" s="109">
        <v>41024</v>
      </c>
      <c r="U2310" s="106">
        <v>5173548</v>
      </c>
      <c r="V2310" s="109" t="s">
        <v>6222</v>
      </c>
      <c r="W2310" s="141">
        <v>0</v>
      </c>
      <c r="X2310" s="141">
        <v>0</v>
      </c>
      <c r="Y2310" s="141">
        <v>0</v>
      </c>
      <c r="Z2310" s="141">
        <v>0</v>
      </c>
      <c r="AA2310" s="112">
        <v>0</v>
      </c>
      <c r="AB2310" s="112"/>
      <c r="AC2310" s="106"/>
      <c r="AD2310" s="141"/>
      <c r="AE2310" s="106">
        <v>0</v>
      </c>
      <c r="AF2310" s="106">
        <v>0</v>
      </c>
      <c r="AG2310" s="106">
        <v>0</v>
      </c>
      <c r="AH2310" s="106"/>
      <c r="AI2310" s="106"/>
      <c r="AJ2310" s="106"/>
      <c r="AK2310" s="106"/>
      <c r="AL2310" s="106"/>
      <c r="AM2310" s="106"/>
      <c r="AN2310" s="114">
        <f t="shared" si="70"/>
        <v>0</v>
      </c>
      <c r="AO2310" s="114">
        <f t="shared" si="71"/>
        <v>5173548</v>
      </c>
      <c r="AP2310" s="114"/>
      <c r="AQ2310" s="114"/>
      <c r="AR2310" s="114"/>
      <c r="AS2310" s="114"/>
      <c r="AT2310" s="190"/>
    </row>
    <row r="2311" spans="1:46" s="189" customFormat="1" ht="15" customHeight="1" x14ac:dyDescent="0.2">
      <c r="A2311" s="104"/>
      <c r="B2311" s="104">
        <f>VLOOKUP(BJB!$F$9:$F$5599,Ctrl!$B$4:$C$399,2,0)</f>
        <v>41</v>
      </c>
      <c r="C2311" s="104">
        <f>VLOOKUP(BJB!$G$9:$G$5599,Ctrl!$E$4:$F$399,2,0)</f>
        <v>3</v>
      </c>
      <c r="D2311" s="219">
        <v>1</v>
      </c>
      <c r="E2311" s="104" t="str">
        <f>VLOOKUP(BJB!$F$9:$F$5599,Ctrl!$B$4:$D$399,3,0)</f>
        <v>IV</v>
      </c>
      <c r="F2311" s="139" t="s">
        <v>10560</v>
      </c>
      <c r="G2311" s="139" t="s">
        <v>2466</v>
      </c>
      <c r="H2311" s="125"/>
      <c r="I2311" s="220" t="e">
        <f>IF(G2310=BJB!#REF!,I2310+1,1)</f>
        <v>#REF!</v>
      </c>
      <c r="J2311" s="912" t="s">
        <v>22354</v>
      </c>
      <c r="K2311" s="121" t="s">
        <v>2535</v>
      </c>
      <c r="L2311" s="104" t="s">
        <v>6477</v>
      </c>
      <c r="M2311" s="104" t="s">
        <v>2536</v>
      </c>
      <c r="N2311" s="120">
        <v>40759</v>
      </c>
      <c r="O2311" s="107">
        <v>7000000</v>
      </c>
      <c r="P2311" s="105" t="s">
        <v>6222</v>
      </c>
      <c r="Q2311" s="120" t="s">
        <v>6222</v>
      </c>
      <c r="R2311" s="890">
        <v>0</v>
      </c>
      <c r="S2311" s="151" t="s">
        <v>7186</v>
      </c>
      <c r="T2311" s="109">
        <v>41024</v>
      </c>
      <c r="U2311" s="106">
        <v>4514055</v>
      </c>
      <c r="V2311" s="109" t="s">
        <v>6222</v>
      </c>
      <c r="W2311" s="141">
        <v>0</v>
      </c>
      <c r="X2311" s="141">
        <v>0</v>
      </c>
      <c r="Y2311" s="141">
        <v>0</v>
      </c>
      <c r="Z2311" s="141">
        <v>0</v>
      </c>
      <c r="AA2311" s="112">
        <v>443118</v>
      </c>
      <c r="AB2311" s="112"/>
      <c r="AC2311" s="106"/>
      <c r="AD2311" s="141"/>
      <c r="AE2311" s="106">
        <v>0</v>
      </c>
      <c r="AF2311" s="106">
        <v>0</v>
      </c>
      <c r="AG2311" s="106">
        <v>0</v>
      </c>
      <c r="AH2311" s="106"/>
      <c r="AI2311" s="106"/>
      <c r="AJ2311" s="106"/>
      <c r="AK2311" s="106"/>
      <c r="AL2311" s="106"/>
      <c r="AM2311" s="106"/>
      <c r="AN2311" s="114">
        <f t="shared" si="70"/>
        <v>443118</v>
      </c>
      <c r="AO2311" s="114">
        <f t="shared" si="71"/>
        <v>4070937</v>
      </c>
      <c r="AP2311" s="114"/>
      <c r="AQ2311" s="114"/>
      <c r="AR2311" s="114"/>
      <c r="AS2311" s="114"/>
      <c r="AT2311" s="190"/>
    </row>
    <row r="2312" spans="1:46" s="189" customFormat="1" ht="15" customHeight="1" x14ac:dyDescent="0.2">
      <c r="A2312" s="104"/>
      <c r="B2312" s="104">
        <f>VLOOKUP(BJB!$F$9:$F$5599,Ctrl!$B$4:$C$399,2,0)</f>
        <v>41</v>
      </c>
      <c r="C2312" s="104">
        <f>VLOOKUP(BJB!$G$9:$G$5599,Ctrl!$E$4:$F$399,2,0)</f>
        <v>3</v>
      </c>
      <c r="D2312" s="219">
        <v>1</v>
      </c>
      <c r="E2312" s="104" t="str">
        <f>VLOOKUP(BJB!$F$9:$F$5599,Ctrl!$B$4:$D$399,3,0)</f>
        <v>IV</v>
      </c>
      <c r="F2312" s="139" t="s">
        <v>10560</v>
      </c>
      <c r="G2312" s="139" t="s">
        <v>2466</v>
      </c>
      <c r="H2312" s="125"/>
      <c r="I2312" s="220" t="e">
        <f>IF(G2311=BJB!#REF!,I2311+1,1)</f>
        <v>#REF!</v>
      </c>
      <c r="J2312" s="912" t="s">
        <v>22355</v>
      </c>
      <c r="K2312" s="121" t="s">
        <v>2537</v>
      </c>
      <c r="L2312" s="104" t="s">
        <v>6477</v>
      </c>
      <c r="M2312" s="104" t="s">
        <v>2538</v>
      </c>
      <c r="N2312" s="120">
        <v>40703</v>
      </c>
      <c r="O2312" s="107">
        <v>25000000</v>
      </c>
      <c r="P2312" s="105" t="s">
        <v>6222</v>
      </c>
      <c r="Q2312" s="120" t="s">
        <v>6222</v>
      </c>
      <c r="R2312" s="890">
        <v>0</v>
      </c>
      <c r="S2312" s="151" t="s">
        <v>7188</v>
      </c>
      <c r="T2312" s="109">
        <v>41088</v>
      </c>
      <c r="U2312" s="106">
        <v>15450000</v>
      </c>
      <c r="V2312" s="109" t="s">
        <v>6222</v>
      </c>
      <c r="W2312" s="141">
        <v>0</v>
      </c>
      <c r="X2312" s="141">
        <v>0</v>
      </c>
      <c r="Y2312" s="141">
        <v>0</v>
      </c>
      <c r="Z2312" s="141">
        <v>0</v>
      </c>
      <c r="AA2312" s="112">
        <v>1050000</v>
      </c>
      <c r="AB2312" s="112"/>
      <c r="AC2312" s="106"/>
      <c r="AD2312" s="141"/>
      <c r="AE2312" s="106">
        <v>0</v>
      </c>
      <c r="AF2312" s="106">
        <v>0</v>
      </c>
      <c r="AG2312" s="106">
        <v>0</v>
      </c>
      <c r="AH2312" s="106"/>
      <c r="AI2312" s="106"/>
      <c r="AJ2312" s="106"/>
      <c r="AK2312" s="106"/>
      <c r="AL2312" s="106"/>
      <c r="AM2312" s="106"/>
      <c r="AN2312" s="114">
        <f t="shared" si="70"/>
        <v>1050000</v>
      </c>
      <c r="AO2312" s="114">
        <f t="shared" si="71"/>
        <v>14400000</v>
      </c>
      <c r="AP2312" s="114"/>
      <c r="AQ2312" s="114"/>
      <c r="AR2312" s="114"/>
      <c r="AS2312" s="114"/>
      <c r="AT2312" s="190"/>
    </row>
    <row r="2313" spans="1:46" s="189" customFormat="1" ht="15" customHeight="1" x14ac:dyDescent="0.2">
      <c r="A2313" s="104"/>
      <c r="B2313" s="104">
        <f>VLOOKUP(BJB!$F$9:$F$5599,Ctrl!$B$4:$C$399,2,0)</f>
        <v>41</v>
      </c>
      <c r="C2313" s="104">
        <f>VLOOKUP(BJB!$G$9:$G$5599,Ctrl!$E$4:$F$399,2,0)</f>
        <v>3</v>
      </c>
      <c r="D2313" s="219">
        <v>1</v>
      </c>
      <c r="E2313" s="104" t="str">
        <f>VLOOKUP(BJB!$F$9:$F$5599,Ctrl!$B$4:$D$399,3,0)</f>
        <v>IV</v>
      </c>
      <c r="F2313" s="139" t="s">
        <v>10560</v>
      </c>
      <c r="G2313" s="139" t="s">
        <v>2466</v>
      </c>
      <c r="H2313" s="125" t="s">
        <v>7483</v>
      </c>
      <c r="I2313" s="220" t="e">
        <f>IF(G2312=BJB!#REF!,I2312+1,1)</f>
        <v>#REF!</v>
      </c>
      <c r="J2313" s="912" t="s">
        <v>22356</v>
      </c>
      <c r="K2313" s="121" t="s">
        <v>879</v>
      </c>
      <c r="L2313" s="104" t="s">
        <v>6477</v>
      </c>
      <c r="M2313" s="104" t="s">
        <v>2540</v>
      </c>
      <c r="N2313" s="120">
        <v>40602</v>
      </c>
      <c r="O2313" s="107">
        <v>20000000</v>
      </c>
      <c r="P2313" s="105" t="s">
        <v>6222</v>
      </c>
      <c r="Q2313" s="120" t="s">
        <v>6222</v>
      </c>
      <c r="R2313" s="890">
        <v>0</v>
      </c>
      <c r="S2313" s="151" t="s">
        <v>7188</v>
      </c>
      <c r="T2313" s="109">
        <v>41088</v>
      </c>
      <c r="U2313" s="106">
        <v>8231997.75</v>
      </c>
      <c r="V2313" s="109" t="s">
        <v>6222</v>
      </c>
      <c r="W2313" s="141">
        <v>0</v>
      </c>
      <c r="X2313" s="141">
        <v>0</v>
      </c>
      <c r="Y2313" s="141">
        <v>0</v>
      </c>
      <c r="Z2313" s="141">
        <v>0</v>
      </c>
      <c r="AA2313" s="112">
        <v>383478</v>
      </c>
      <c r="AB2313" s="112"/>
      <c r="AC2313" s="132"/>
      <c r="AD2313" s="141"/>
      <c r="AE2313" s="106">
        <v>0</v>
      </c>
      <c r="AF2313" s="106">
        <v>0</v>
      </c>
      <c r="AG2313" s="106">
        <v>0</v>
      </c>
      <c r="AH2313" s="106"/>
      <c r="AI2313" s="106"/>
      <c r="AJ2313" s="106"/>
      <c r="AK2313" s="106"/>
      <c r="AL2313" s="106"/>
      <c r="AM2313" s="106"/>
      <c r="AN2313" s="114">
        <f t="shared" ref="AN2313:AN2376" si="72">SUM(AA2313:AM2313)</f>
        <v>383478</v>
      </c>
      <c r="AO2313" s="114">
        <f t="shared" ref="AO2313:AO2376" si="73">IF((U2313-AN2313)&lt;0,ABS(0),(U2313-AN2313))</f>
        <v>7848519.75</v>
      </c>
      <c r="AP2313" s="114"/>
      <c r="AQ2313" s="114"/>
      <c r="AR2313" s="114"/>
      <c r="AS2313" s="114"/>
      <c r="AT2313" s="190"/>
    </row>
    <row r="2314" spans="1:46" s="189" customFormat="1" ht="15" customHeight="1" x14ac:dyDescent="0.2">
      <c r="A2314" s="104"/>
      <c r="B2314" s="104">
        <f>VLOOKUP(BJB!$F$9:$F$5599,Ctrl!$B$4:$C$399,2,0)</f>
        <v>41</v>
      </c>
      <c r="C2314" s="104">
        <f>VLOOKUP(BJB!$G$9:$G$5599,Ctrl!$E$4:$F$399,2,0)</f>
        <v>3</v>
      </c>
      <c r="D2314" s="219">
        <v>1</v>
      </c>
      <c r="E2314" s="104" t="str">
        <f>VLOOKUP(BJB!$F$9:$F$5599,Ctrl!$B$4:$D$399,3,0)</f>
        <v>IV</v>
      </c>
      <c r="F2314" s="139" t="s">
        <v>10560</v>
      </c>
      <c r="G2314" s="139" t="s">
        <v>2466</v>
      </c>
      <c r="H2314" s="125"/>
      <c r="I2314" s="220" t="e">
        <f>IF(G2313=BJB!#REF!,I2313+1,1)</f>
        <v>#REF!</v>
      </c>
      <c r="J2314" s="912" t="s">
        <v>22357</v>
      </c>
      <c r="K2314" s="121" t="s">
        <v>2541</v>
      </c>
      <c r="L2314" s="104" t="s">
        <v>6477</v>
      </c>
      <c r="M2314" s="104" t="s">
        <v>2542</v>
      </c>
      <c r="N2314" s="120">
        <v>40701</v>
      </c>
      <c r="O2314" s="107">
        <v>7000000</v>
      </c>
      <c r="P2314" s="105" t="s">
        <v>6222</v>
      </c>
      <c r="Q2314" s="120" t="s">
        <v>6222</v>
      </c>
      <c r="R2314" s="890">
        <v>0</v>
      </c>
      <c r="S2314" s="151" t="s">
        <v>7188</v>
      </c>
      <c r="T2314" s="109">
        <v>41088</v>
      </c>
      <c r="U2314" s="106">
        <v>2475318</v>
      </c>
      <c r="V2314" s="109" t="s">
        <v>6222</v>
      </c>
      <c r="W2314" s="141">
        <v>0</v>
      </c>
      <c r="X2314" s="141">
        <v>0</v>
      </c>
      <c r="Y2314" s="141">
        <v>0</v>
      </c>
      <c r="Z2314" s="141">
        <v>0</v>
      </c>
      <c r="AA2314" s="112">
        <v>2475318</v>
      </c>
      <c r="AB2314" s="112"/>
      <c r="AC2314" s="106"/>
      <c r="AD2314" s="141"/>
      <c r="AE2314" s="106">
        <v>0</v>
      </c>
      <c r="AF2314" s="106">
        <v>0</v>
      </c>
      <c r="AG2314" s="106">
        <v>0</v>
      </c>
      <c r="AH2314" s="106"/>
      <c r="AI2314" s="106"/>
      <c r="AJ2314" s="106"/>
      <c r="AK2314" s="106"/>
      <c r="AL2314" s="106"/>
      <c r="AM2314" s="106"/>
      <c r="AN2314" s="114">
        <f t="shared" si="72"/>
        <v>2475318</v>
      </c>
      <c r="AO2314" s="114">
        <f t="shared" si="73"/>
        <v>0</v>
      </c>
      <c r="AP2314" s="114"/>
      <c r="AQ2314" s="114"/>
      <c r="AR2314" s="114"/>
      <c r="AS2314" s="114"/>
      <c r="AT2314" s="190"/>
    </row>
    <row r="2315" spans="1:46" s="189" customFormat="1" ht="15" customHeight="1" x14ac:dyDescent="0.2">
      <c r="A2315" s="104"/>
      <c r="B2315" s="104">
        <f>VLOOKUP(BJB!$F$9:$F$5599,Ctrl!$B$4:$C$399,2,0)</f>
        <v>41</v>
      </c>
      <c r="C2315" s="104">
        <f>VLOOKUP(BJB!$G$9:$G$5599,Ctrl!$E$4:$F$399,2,0)</f>
        <v>3</v>
      </c>
      <c r="D2315" s="219">
        <v>1</v>
      </c>
      <c r="E2315" s="104" t="str">
        <f>VLOOKUP(BJB!$F$9:$F$5599,Ctrl!$B$4:$D$399,3,0)</f>
        <v>IV</v>
      </c>
      <c r="F2315" s="139" t="s">
        <v>10560</v>
      </c>
      <c r="G2315" s="139" t="s">
        <v>2466</v>
      </c>
      <c r="H2315" s="125">
        <v>1110127000065</v>
      </c>
      <c r="I2315" s="220" t="e">
        <f>IF(G2314=BJB!#REF!,I2314+1,1)</f>
        <v>#REF!</v>
      </c>
      <c r="J2315" s="912" t="s">
        <v>22358</v>
      </c>
      <c r="K2315" s="121" t="s">
        <v>2543</v>
      </c>
      <c r="L2315" s="104" t="s">
        <v>6477</v>
      </c>
      <c r="M2315" s="104" t="s">
        <v>2525</v>
      </c>
      <c r="N2315" s="120">
        <v>40602</v>
      </c>
      <c r="O2315" s="107">
        <v>35000000</v>
      </c>
      <c r="P2315" s="105" t="s">
        <v>6222</v>
      </c>
      <c r="Q2315" s="120" t="s">
        <v>6222</v>
      </c>
      <c r="R2315" s="890">
        <v>0</v>
      </c>
      <c r="S2315" s="151" t="s">
        <v>7188</v>
      </c>
      <c r="T2315" s="109">
        <v>41088</v>
      </c>
      <c r="U2315" s="106">
        <v>23700000</v>
      </c>
      <c r="V2315" s="109" t="s">
        <v>6222</v>
      </c>
      <c r="W2315" s="141">
        <v>0</v>
      </c>
      <c r="X2315" s="141">
        <v>0</v>
      </c>
      <c r="Y2315" s="141">
        <v>0</v>
      </c>
      <c r="Z2315" s="141">
        <v>0</v>
      </c>
      <c r="AA2315" s="112">
        <v>861750</v>
      </c>
      <c r="AB2315" s="112"/>
      <c r="AC2315" s="132"/>
      <c r="AD2315" s="141"/>
      <c r="AE2315" s="106">
        <v>0</v>
      </c>
      <c r="AF2315" s="106">
        <v>0</v>
      </c>
      <c r="AG2315" s="106">
        <v>0</v>
      </c>
      <c r="AH2315" s="106"/>
      <c r="AI2315" s="106"/>
      <c r="AJ2315" s="106"/>
      <c r="AK2315" s="106"/>
      <c r="AL2315" s="106"/>
      <c r="AM2315" s="106"/>
      <c r="AN2315" s="114">
        <f t="shared" si="72"/>
        <v>861750</v>
      </c>
      <c r="AO2315" s="114">
        <f t="shared" si="73"/>
        <v>22838250</v>
      </c>
      <c r="AP2315" s="114"/>
      <c r="AQ2315" s="114"/>
      <c r="AR2315" s="114"/>
      <c r="AS2315" s="114"/>
      <c r="AT2315" s="190"/>
    </row>
    <row r="2316" spans="1:46" s="189" customFormat="1" ht="15" customHeight="1" x14ac:dyDescent="0.2">
      <c r="A2316" s="104"/>
      <c r="B2316" s="104">
        <f>VLOOKUP(BJB!$F$9:$F$5599,Ctrl!$B$4:$C$399,2,0)</f>
        <v>41</v>
      </c>
      <c r="C2316" s="104">
        <f>VLOOKUP(BJB!$G$9:$G$5599,Ctrl!$E$4:$F$399,2,0)</f>
        <v>3</v>
      </c>
      <c r="D2316" s="219">
        <v>1</v>
      </c>
      <c r="E2316" s="104" t="str">
        <f>VLOOKUP(BJB!$F$9:$F$5599,Ctrl!$B$4:$D$399,3,0)</f>
        <v>IV</v>
      </c>
      <c r="F2316" s="139" t="s">
        <v>10560</v>
      </c>
      <c r="G2316" s="139" t="s">
        <v>2466</v>
      </c>
      <c r="H2316" s="125"/>
      <c r="I2316" s="220" t="e">
        <f>IF(G2315=BJB!#REF!,I2315+1,1)</f>
        <v>#REF!</v>
      </c>
      <c r="J2316" s="912" t="s">
        <v>22359</v>
      </c>
      <c r="K2316" s="121" t="s">
        <v>2544</v>
      </c>
      <c r="L2316" s="104" t="s">
        <v>6477</v>
      </c>
      <c r="M2316" s="104" t="s">
        <v>2545</v>
      </c>
      <c r="N2316" s="120">
        <v>40415</v>
      </c>
      <c r="O2316" s="107">
        <v>10000000</v>
      </c>
      <c r="P2316" s="105" t="s">
        <v>16158</v>
      </c>
      <c r="Q2316" s="120">
        <v>41123</v>
      </c>
      <c r="R2316" s="105">
        <v>2641090</v>
      </c>
      <c r="S2316" s="151" t="s">
        <v>2438</v>
      </c>
      <c r="T2316" s="109">
        <v>41180</v>
      </c>
      <c r="U2316" s="106">
        <v>1975000</v>
      </c>
      <c r="V2316" s="109">
        <v>41180</v>
      </c>
      <c r="W2316" s="141">
        <v>1975000</v>
      </c>
      <c r="X2316" s="141">
        <v>0</v>
      </c>
      <c r="Y2316" s="141">
        <v>0</v>
      </c>
      <c r="Z2316" s="141">
        <v>0</v>
      </c>
      <c r="AA2316" s="112">
        <v>1875000</v>
      </c>
      <c r="AB2316" s="112"/>
      <c r="AC2316" s="106"/>
      <c r="AD2316" s="141"/>
      <c r="AE2316" s="106">
        <v>0</v>
      </c>
      <c r="AF2316" s="106">
        <v>0</v>
      </c>
      <c r="AG2316" s="106">
        <v>0</v>
      </c>
      <c r="AH2316" s="106"/>
      <c r="AI2316" s="106"/>
      <c r="AJ2316" s="106"/>
      <c r="AK2316" s="106"/>
      <c r="AL2316" s="106"/>
      <c r="AM2316" s="106"/>
      <c r="AN2316" s="114">
        <f t="shared" si="72"/>
        <v>1875000</v>
      </c>
      <c r="AO2316" s="114">
        <f t="shared" si="73"/>
        <v>100000</v>
      </c>
      <c r="AP2316" s="114"/>
      <c r="AQ2316" s="114"/>
      <c r="AR2316" s="114"/>
      <c r="AS2316" s="114"/>
      <c r="AT2316" s="190"/>
    </row>
    <row r="2317" spans="1:46" s="189" customFormat="1" ht="15" customHeight="1" x14ac:dyDescent="0.2">
      <c r="A2317" s="104"/>
      <c r="B2317" s="104">
        <f>VLOOKUP(BJB!$F$9:$F$5599,Ctrl!$B$4:$C$399,2,0)</f>
        <v>41</v>
      </c>
      <c r="C2317" s="104">
        <f>VLOOKUP(BJB!$G$9:$G$5599,Ctrl!$E$4:$F$399,2,0)</f>
        <v>3</v>
      </c>
      <c r="D2317" s="219">
        <v>1</v>
      </c>
      <c r="E2317" s="104" t="str">
        <f>VLOOKUP(BJB!$F$9:$F$5599,Ctrl!$B$4:$D$399,3,0)</f>
        <v>IV</v>
      </c>
      <c r="F2317" s="139" t="s">
        <v>10560</v>
      </c>
      <c r="G2317" s="139" t="s">
        <v>2466</v>
      </c>
      <c r="H2317" s="125" t="s">
        <v>7985</v>
      </c>
      <c r="I2317" s="220" t="e">
        <f>IF(G2316=BJB!#REF!,I2316+1,1)</f>
        <v>#REF!</v>
      </c>
      <c r="J2317" s="912" t="s">
        <v>22360</v>
      </c>
      <c r="K2317" s="121" t="s">
        <v>2546</v>
      </c>
      <c r="L2317" s="104" t="s">
        <v>6477</v>
      </c>
      <c r="M2317" s="104" t="s">
        <v>2547</v>
      </c>
      <c r="N2317" s="120">
        <v>40778</v>
      </c>
      <c r="O2317" s="107">
        <v>8000000</v>
      </c>
      <c r="P2317" s="105" t="s">
        <v>16159</v>
      </c>
      <c r="Q2317" s="120">
        <v>41123</v>
      </c>
      <c r="R2317" s="105">
        <v>7493548</v>
      </c>
      <c r="S2317" s="151" t="s">
        <v>2438</v>
      </c>
      <c r="T2317" s="109">
        <v>41180</v>
      </c>
      <c r="U2317" s="106">
        <v>5526893</v>
      </c>
      <c r="V2317" s="109">
        <v>41180</v>
      </c>
      <c r="W2317" s="141">
        <v>5526893</v>
      </c>
      <c r="X2317" s="141">
        <v>0</v>
      </c>
      <c r="Y2317" s="141">
        <v>0</v>
      </c>
      <c r="Z2317" s="141">
        <v>0</v>
      </c>
      <c r="AA2317" s="112">
        <v>6230806</v>
      </c>
      <c r="AB2317" s="112"/>
      <c r="AC2317" s="132"/>
      <c r="AD2317" s="141"/>
      <c r="AE2317" s="106">
        <v>0</v>
      </c>
      <c r="AF2317" s="106">
        <v>0</v>
      </c>
      <c r="AG2317" s="106">
        <v>0</v>
      </c>
      <c r="AH2317" s="106"/>
      <c r="AI2317" s="106"/>
      <c r="AJ2317" s="106"/>
      <c r="AK2317" s="106"/>
      <c r="AL2317" s="106"/>
      <c r="AM2317" s="106"/>
      <c r="AN2317" s="114">
        <f t="shared" si="72"/>
        <v>6230806</v>
      </c>
      <c r="AO2317" s="114">
        <f t="shared" si="73"/>
        <v>0</v>
      </c>
      <c r="AP2317" s="114"/>
      <c r="AQ2317" s="114"/>
      <c r="AR2317" s="114"/>
      <c r="AS2317" s="114"/>
      <c r="AT2317" s="190"/>
    </row>
    <row r="2318" spans="1:46" s="189" customFormat="1" ht="15" customHeight="1" x14ac:dyDescent="0.2">
      <c r="A2318" s="104"/>
      <c r="B2318" s="104">
        <f>VLOOKUP(BJB!$F$9:$F$5599,Ctrl!$B$4:$C$399,2,0)</f>
        <v>41</v>
      </c>
      <c r="C2318" s="104">
        <f>VLOOKUP(BJB!$G$9:$G$5599,Ctrl!$E$4:$F$399,2,0)</f>
        <v>3</v>
      </c>
      <c r="D2318" s="219">
        <v>1</v>
      </c>
      <c r="E2318" s="104" t="str">
        <f>VLOOKUP(BJB!$F$9:$F$5599,Ctrl!$B$4:$D$399,3,0)</f>
        <v>IV</v>
      </c>
      <c r="F2318" s="139" t="s">
        <v>10560</v>
      </c>
      <c r="G2318" s="139" t="s">
        <v>2466</v>
      </c>
      <c r="H2318" s="125"/>
      <c r="I2318" s="220" t="e">
        <f>IF(G2317=BJB!#REF!,I2317+1,1)</f>
        <v>#REF!</v>
      </c>
      <c r="J2318" s="912" t="s">
        <v>22361</v>
      </c>
      <c r="K2318" s="121" t="s">
        <v>2548</v>
      </c>
      <c r="L2318" s="104" t="s">
        <v>6477</v>
      </c>
      <c r="M2318" s="104" t="s">
        <v>2545</v>
      </c>
      <c r="N2318" s="120">
        <v>40415</v>
      </c>
      <c r="O2318" s="107">
        <v>10000000</v>
      </c>
      <c r="P2318" s="105" t="s">
        <v>16160</v>
      </c>
      <c r="Q2318" s="120">
        <v>41123</v>
      </c>
      <c r="R2318" s="105">
        <v>2785955</v>
      </c>
      <c r="S2318" s="151" t="s">
        <v>2438</v>
      </c>
      <c r="T2318" s="109">
        <v>41180</v>
      </c>
      <c r="U2318" s="106">
        <v>2083329</v>
      </c>
      <c r="V2318" s="109">
        <v>41180</v>
      </c>
      <c r="W2318" s="141">
        <v>2083329</v>
      </c>
      <c r="X2318" s="141">
        <v>0</v>
      </c>
      <c r="Y2318" s="141">
        <v>0</v>
      </c>
      <c r="Z2318" s="141">
        <v>0</v>
      </c>
      <c r="AA2318" s="112">
        <v>0</v>
      </c>
      <c r="AB2318" s="112"/>
      <c r="AC2318" s="106"/>
      <c r="AD2318" s="141"/>
      <c r="AE2318" s="106">
        <v>0</v>
      </c>
      <c r="AF2318" s="106">
        <v>0</v>
      </c>
      <c r="AG2318" s="106">
        <v>0</v>
      </c>
      <c r="AH2318" s="106"/>
      <c r="AI2318" s="106"/>
      <c r="AJ2318" s="106"/>
      <c r="AK2318" s="106"/>
      <c r="AL2318" s="106"/>
      <c r="AM2318" s="106"/>
      <c r="AN2318" s="114">
        <f t="shared" si="72"/>
        <v>0</v>
      </c>
      <c r="AO2318" s="114">
        <f t="shared" si="73"/>
        <v>2083329</v>
      </c>
      <c r="AP2318" s="114"/>
      <c r="AQ2318" s="114"/>
      <c r="AR2318" s="114"/>
      <c r="AS2318" s="114"/>
      <c r="AT2318" s="190"/>
    </row>
    <row r="2319" spans="1:46" s="189" customFormat="1" ht="15" customHeight="1" x14ac:dyDescent="0.2">
      <c r="A2319" s="104"/>
      <c r="B2319" s="104">
        <f>VLOOKUP(BJB!$F$9:$F$5599,Ctrl!$B$4:$C$399,2,0)</f>
        <v>41</v>
      </c>
      <c r="C2319" s="104">
        <f>VLOOKUP(BJB!$G$9:$G$5599,Ctrl!$E$4:$F$399,2,0)</f>
        <v>3</v>
      </c>
      <c r="D2319" s="219">
        <v>1</v>
      </c>
      <c r="E2319" s="104" t="str">
        <f>VLOOKUP(BJB!$F$9:$F$5599,Ctrl!$B$4:$D$399,3,0)</f>
        <v>IV</v>
      </c>
      <c r="F2319" s="139" t="s">
        <v>10560</v>
      </c>
      <c r="G2319" s="139" t="s">
        <v>2466</v>
      </c>
      <c r="H2319" s="125"/>
      <c r="I2319" s="220" t="e">
        <f>IF(G2318=BJB!#REF!,I2318+1,1)</f>
        <v>#REF!</v>
      </c>
      <c r="J2319" s="912" t="s">
        <v>22362</v>
      </c>
      <c r="K2319" s="121" t="s">
        <v>2549</v>
      </c>
      <c r="L2319" s="104" t="s">
        <v>6477</v>
      </c>
      <c r="M2319" s="104" t="s">
        <v>2550</v>
      </c>
      <c r="N2319" s="120">
        <v>40490</v>
      </c>
      <c r="O2319" s="107">
        <v>16000000</v>
      </c>
      <c r="P2319" s="105" t="s">
        <v>16161</v>
      </c>
      <c r="Q2319" s="120">
        <v>41186</v>
      </c>
      <c r="R2319" s="105">
        <v>8027466</v>
      </c>
      <c r="S2319" s="146" t="s">
        <v>2444</v>
      </c>
      <c r="T2319" s="109">
        <v>41361</v>
      </c>
      <c r="U2319" s="106">
        <v>5600000</v>
      </c>
      <c r="V2319" s="109">
        <v>41361</v>
      </c>
      <c r="W2319" s="141">
        <v>5600000</v>
      </c>
      <c r="X2319" s="141">
        <v>0</v>
      </c>
      <c r="Y2319" s="141">
        <v>0</v>
      </c>
      <c r="Z2319" s="141">
        <v>0</v>
      </c>
      <c r="AA2319" s="112">
        <v>5341516</v>
      </c>
      <c r="AB2319" s="112"/>
      <c r="AC2319" s="106"/>
      <c r="AD2319" s="141"/>
      <c r="AE2319" s="106">
        <v>0</v>
      </c>
      <c r="AF2319" s="106">
        <v>0</v>
      </c>
      <c r="AG2319" s="106">
        <v>0</v>
      </c>
      <c r="AH2319" s="106"/>
      <c r="AI2319" s="106"/>
      <c r="AJ2319" s="106"/>
      <c r="AK2319" s="106"/>
      <c r="AL2319" s="106"/>
      <c r="AM2319" s="106"/>
      <c r="AN2319" s="114">
        <f t="shared" si="72"/>
        <v>5341516</v>
      </c>
      <c r="AO2319" s="114">
        <f t="shared" si="73"/>
        <v>258484</v>
      </c>
      <c r="AP2319" s="114"/>
      <c r="AQ2319" s="114"/>
      <c r="AR2319" s="114"/>
      <c r="AS2319" s="114"/>
      <c r="AT2319" s="233"/>
    </row>
    <row r="2320" spans="1:46" s="189" customFormat="1" ht="15" customHeight="1" x14ac:dyDescent="0.2">
      <c r="A2320" s="104"/>
      <c r="B2320" s="104">
        <f>VLOOKUP(BJB!$F$9:$F$5599,Ctrl!$B$4:$C$399,2,0)</f>
        <v>41</v>
      </c>
      <c r="C2320" s="104">
        <f>VLOOKUP(BJB!$G$9:$G$5599,Ctrl!$E$4:$F$399,2,0)</f>
        <v>3</v>
      </c>
      <c r="D2320" s="219">
        <v>1</v>
      </c>
      <c r="E2320" s="104" t="str">
        <f>VLOOKUP(BJB!$F$9:$F$5599,Ctrl!$B$4:$D$399,3,0)</f>
        <v>IV</v>
      </c>
      <c r="F2320" s="139" t="s">
        <v>10560</v>
      </c>
      <c r="G2320" s="139" t="s">
        <v>2466</v>
      </c>
      <c r="H2320" s="125"/>
      <c r="I2320" s="220" t="e">
        <f>IF(G2319=BJB!#REF!,I2319+1,1)</f>
        <v>#REF!</v>
      </c>
      <c r="J2320" s="912" t="s">
        <v>22363</v>
      </c>
      <c r="K2320" s="121" t="s">
        <v>2551</v>
      </c>
      <c r="L2320" s="104" t="s">
        <v>6477</v>
      </c>
      <c r="M2320" s="104" t="s">
        <v>2552</v>
      </c>
      <c r="N2320" s="120">
        <v>40566</v>
      </c>
      <c r="O2320" s="107">
        <v>64000000</v>
      </c>
      <c r="P2320" s="105" t="s">
        <v>16162</v>
      </c>
      <c r="Q2320" s="120">
        <v>41186</v>
      </c>
      <c r="R2320" s="105">
        <v>62191800</v>
      </c>
      <c r="S2320" s="146" t="s">
        <v>2444</v>
      </c>
      <c r="T2320" s="109">
        <v>41361</v>
      </c>
      <c r="U2320" s="106">
        <v>42911008</v>
      </c>
      <c r="V2320" s="109">
        <v>41361</v>
      </c>
      <c r="W2320" s="141">
        <v>42911008</v>
      </c>
      <c r="X2320" s="141">
        <v>0</v>
      </c>
      <c r="Y2320" s="141">
        <v>0</v>
      </c>
      <c r="Z2320" s="141">
        <v>0</v>
      </c>
      <c r="AA2320" s="112">
        <v>2100000</v>
      </c>
      <c r="AB2320" s="112"/>
      <c r="AC2320" s="106"/>
      <c r="AD2320" s="141"/>
      <c r="AE2320" s="106">
        <v>0</v>
      </c>
      <c r="AF2320" s="106">
        <v>0</v>
      </c>
      <c r="AG2320" s="106">
        <v>0</v>
      </c>
      <c r="AH2320" s="106"/>
      <c r="AI2320" s="106"/>
      <c r="AJ2320" s="106"/>
      <c r="AK2320" s="106"/>
      <c r="AL2320" s="106"/>
      <c r="AM2320" s="106"/>
      <c r="AN2320" s="114">
        <f t="shared" si="72"/>
        <v>2100000</v>
      </c>
      <c r="AO2320" s="114">
        <f t="shared" si="73"/>
        <v>40811008</v>
      </c>
      <c r="AP2320" s="114"/>
      <c r="AQ2320" s="114"/>
      <c r="AR2320" s="114"/>
      <c r="AS2320" s="114"/>
    </row>
    <row r="2321" spans="1:46" s="189" customFormat="1" ht="15" customHeight="1" x14ac:dyDescent="0.2">
      <c r="A2321" s="104"/>
      <c r="B2321" s="104">
        <f>VLOOKUP(BJB!$F$9:$F$5599,Ctrl!$B$4:$C$399,2,0)</f>
        <v>41</v>
      </c>
      <c r="C2321" s="104">
        <f>VLOOKUP(BJB!$G$9:$G$5599,Ctrl!$E$4:$F$399,2,0)</f>
        <v>3</v>
      </c>
      <c r="D2321" s="219">
        <v>1</v>
      </c>
      <c r="E2321" s="104" t="str">
        <f>VLOOKUP(BJB!$F$9:$F$5599,Ctrl!$B$4:$D$399,3,0)</f>
        <v>IV</v>
      </c>
      <c r="F2321" s="139" t="s">
        <v>10560</v>
      </c>
      <c r="G2321" s="139" t="s">
        <v>2466</v>
      </c>
      <c r="H2321" s="125"/>
      <c r="I2321" s="220" t="e">
        <f>IF(G2320=BJB!#REF!,I2320+1,1)</f>
        <v>#REF!</v>
      </c>
      <c r="J2321" s="912" t="s">
        <v>22364</v>
      </c>
      <c r="K2321" s="121" t="s">
        <v>2553</v>
      </c>
      <c r="L2321" s="104" t="s">
        <v>6477</v>
      </c>
      <c r="M2321" s="104" t="s">
        <v>2554</v>
      </c>
      <c r="N2321" s="120">
        <v>40494</v>
      </c>
      <c r="O2321" s="107">
        <v>30000000</v>
      </c>
      <c r="P2321" s="105" t="s">
        <v>16163</v>
      </c>
      <c r="Q2321" s="120">
        <v>41242</v>
      </c>
      <c r="R2321" s="105">
        <v>8332020</v>
      </c>
      <c r="S2321" s="146" t="s">
        <v>2444</v>
      </c>
      <c r="T2321" s="109">
        <v>41361</v>
      </c>
      <c r="U2321" s="106">
        <v>5740000</v>
      </c>
      <c r="V2321" s="109">
        <v>41361</v>
      </c>
      <c r="W2321" s="141">
        <v>5740000</v>
      </c>
      <c r="X2321" s="141">
        <v>0</v>
      </c>
      <c r="Y2321" s="141">
        <v>0</v>
      </c>
      <c r="Z2321" s="141">
        <v>0</v>
      </c>
      <c r="AA2321" s="112">
        <v>5740000</v>
      </c>
      <c r="AB2321" s="112"/>
      <c r="AC2321" s="106"/>
      <c r="AD2321" s="141"/>
      <c r="AE2321" s="106">
        <v>0</v>
      </c>
      <c r="AF2321" s="106">
        <v>0</v>
      </c>
      <c r="AG2321" s="106">
        <v>0</v>
      </c>
      <c r="AH2321" s="106"/>
      <c r="AI2321" s="106"/>
      <c r="AJ2321" s="106"/>
      <c r="AK2321" s="106"/>
      <c r="AL2321" s="106"/>
      <c r="AM2321" s="106"/>
      <c r="AN2321" s="114">
        <f t="shared" si="72"/>
        <v>5740000</v>
      </c>
      <c r="AO2321" s="114">
        <f t="shared" si="73"/>
        <v>0</v>
      </c>
      <c r="AP2321" s="114"/>
      <c r="AQ2321" s="114"/>
      <c r="AR2321" s="114"/>
      <c r="AS2321" s="114"/>
    </row>
    <row r="2322" spans="1:46" s="189" customFormat="1" ht="15" customHeight="1" x14ac:dyDescent="0.2">
      <c r="A2322" s="104"/>
      <c r="B2322" s="104">
        <f>VLOOKUP(BJB!$F$9:$F$5599,Ctrl!$B$4:$C$399,2,0)</f>
        <v>41</v>
      </c>
      <c r="C2322" s="104">
        <f>VLOOKUP(BJB!$G$9:$G$5599,Ctrl!$E$4:$F$399,2,0)</f>
        <v>3</v>
      </c>
      <c r="D2322" s="219">
        <v>1</v>
      </c>
      <c r="E2322" s="104" t="str">
        <f>VLOOKUP(BJB!$F$9:$F$5599,Ctrl!$B$4:$D$399,3,0)</f>
        <v>IV</v>
      </c>
      <c r="F2322" s="139" t="s">
        <v>10560</v>
      </c>
      <c r="G2322" s="139" t="s">
        <v>2466</v>
      </c>
      <c r="H2322" s="125"/>
      <c r="I2322" s="220" t="e">
        <f>IF(G2321=BJB!#REF!,I2321+1,1)</f>
        <v>#REF!</v>
      </c>
      <c r="J2322" s="912" t="s">
        <v>22365</v>
      </c>
      <c r="K2322" s="121" t="s">
        <v>5308</v>
      </c>
      <c r="L2322" s="104" t="s">
        <v>6476</v>
      </c>
      <c r="M2322" s="104" t="s">
        <v>1375</v>
      </c>
      <c r="N2322" s="120">
        <v>40280</v>
      </c>
      <c r="O2322" s="107">
        <v>101594583</v>
      </c>
      <c r="P2322" s="105" t="s">
        <v>6222</v>
      </c>
      <c r="Q2322" s="120" t="s">
        <v>6222</v>
      </c>
      <c r="R2322" s="890">
        <v>0</v>
      </c>
      <c r="S2322" s="146" t="s">
        <v>5086</v>
      </c>
      <c r="T2322" s="109">
        <v>41729</v>
      </c>
      <c r="U2322" s="106">
        <v>17064882</v>
      </c>
      <c r="V2322" s="109" t="s">
        <v>6222</v>
      </c>
      <c r="W2322" s="141">
        <v>0</v>
      </c>
      <c r="X2322" s="141">
        <v>0</v>
      </c>
      <c r="Y2322" s="141">
        <v>0</v>
      </c>
      <c r="Z2322" s="141">
        <v>0</v>
      </c>
      <c r="AA2322" s="112">
        <v>0</v>
      </c>
      <c r="AB2322" s="112"/>
      <c r="AC2322" s="106"/>
      <c r="AD2322" s="141"/>
      <c r="AE2322" s="106">
        <v>0</v>
      </c>
      <c r="AF2322" s="106">
        <v>0</v>
      </c>
      <c r="AG2322" s="106">
        <v>0</v>
      </c>
      <c r="AH2322" s="106"/>
      <c r="AI2322" s="106"/>
      <c r="AJ2322" s="106"/>
      <c r="AK2322" s="106"/>
      <c r="AL2322" s="106"/>
      <c r="AM2322" s="106"/>
      <c r="AN2322" s="114">
        <f t="shared" si="72"/>
        <v>0</v>
      </c>
      <c r="AO2322" s="114">
        <f t="shared" si="73"/>
        <v>17064882</v>
      </c>
      <c r="AP2322" s="114"/>
      <c r="AQ2322" s="114"/>
      <c r="AR2322" s="114"/>
      <c r="AS2322" s="114"/>
    </row>
    <row r="2323" spans="1:46" s="189" customFormat="1" ht="15" customHeight="1" x14ac:dyDescent="0.2">
      <c r="A2323" s="104"/>
      <c r="B2323" s="104">
        <f>VLOOKUP(BJB!$F$9:$F$5599,Ctrl!$B$4:$C$399,2,0)</f>
        <v>41</v>
      </c>
      <c r="C2323" s="104">
        <f>VLOOKUP(BJB!$G$9:$G$5599,Ctrl!$E$4:$F$399,2,0)</f>
        <v>3</v>
      </c>
      <c r="D2323" s="219">
        <v>1</v>
      </c>
      <c r="E2323" s="104" t="str">
        <f>VLOOKUP(BJB!$F$9:$F$5599,Ctrl!$B$4:$D$399,3,0)</f>
        <v>IV</v>
      </c>
      <c r="F2323" s="139" t="s">
        <v>10560</v>
      </c>
      <c r="G2323" s="139" t="s">
        <v>2466</v>
      </c>
      <c r="H2323" s="125">
        <v>1130225000586</v>
      </c>
      <c r="I2323" s="220" t="e">
        <f>IF(G2322=BJB!#REF!,I2322+1,1)</f>
        <v>#REF!</v>
      </c>
      <c r="J2323" s="912" t="s">
        <v>22366</v>
      </c>
      <c r="K2323" s="121" t="s">
        <v>355</v>
      </c>
      <c r="L2323" s="104" t="s">
        <v>6477</v>
      </c>
      <c r="M2323" s="104" t="s">
        <v>6130</v>
      </c>
      <c r="N2323" s="120">
        <v>41389</v>
      </c>
      <c r="O2323" s="107">
        <v>30000000</v>
      </c>
      <c r="P2323" s="105" t="s">
        <v>16164</v>
      </c>
      <c r="Q2323" s="120">
        <v>41817</v>
      </c>
      <c r="R2323" s="105">
        <v>22960925</v>
      </c>
      <c r="S2323" s="146" t="s">
        <v>6086</v>
      </c>
      <c r="T2323" s="109">
        <v>42003</v>
      </c>
      <c r="U2323" s="106">
        <v>15459640</v>
      </c>
      <c r="V2323" s="109">
        <v>41974</v>
      </c>
      <c r="W2323" s="141">
        <v>15459640</v>
      </c>
      <c r="X2323" s="141">
        <v>0</v>
      </c>
      <c r="Y2323" s="141">
        <v>0</v>
      </c>
      <c r="Z2323" s="141">
        <v>0</v>
      </c>
      <c r="AA2323" s="112">
        <v>932356</v>
      </c>
      <c r="AB2323" s="112"/>
      <c r="AC2323" s="132"/>
      <c r="AD2323" s="141"/>
      <c r="AE2323" s="106">
        <v>0</v>
      </c>
      <c r="AF2323" s="106">
        <v>0</v>
      </c>
      <c r="AG2323" s="106">
        <v>0</v>
      </c>
      <c r="AH2323" s="106"/>
      <c r="AI2323" s="106"/>
      <c r="AJ2323" s="106"/>
      <c r="AK2323" s="106"/>
      <c r="AL2323" s="106"/>
      <c r="AM2323" s="106"/>
      <c r="AN2323" s="114">
        <f t="shared" si="72"/>
        <v>932356</v>
      </c>
      <c r="AO2323" s="114">
        <f t="shared" si="73"/>
        <v>14527284</v>
      </c>
      <c r="AP2323" s="114"/>
      <c r="AQ2323" s="114"/>
      <c r="AR2323" s="114"/>
      <c r="AS2323" s="114"/>
    </row>
    <row r="2324" spans="1:46" s="189" customFormat="1" ht="15" customHeight="1" x14ac:dyDescent="0.2">
      <c r="A2324" s="104"/>
      <c r="B2324" s="104">
        <f>VLOOKUP(BJB!$F$9:$F$5599,Ctrl!$B$4:$C$399,2,0)</f>
        <v>41</v>
      </c>
      <c r="C2324" s="104">
        <f>VLOOKUP(BJB!$G$9:$G$5599,Ctrl!$E$4:$F$399,2,0)</f>
        <v>3</v>
      </c>
      <c r="D2324" s="219">
        <v>1</v>
      </c>
      <c r="E2324" s="104" t="str">
        <f>VLOOKUP(BJB!$F$9:$F$5599,Ctrl!$B$4:$D$399,3,0)</f>
        <v>IV</v>
      </c>
      <c r="F2324" s="139" t="s">
        <v>10560</v>
      </c>
      <c r="G2324" s="139" t="s">
        <v>2466</v>
      </c>
      <c r="H2324" s="125">
        <v>1120418000468</v>
      </c>
      <c r="I2324" s="220" t="e">
        <f>IF(G2323=BJB!#REF!,I2323+1,1)</f>
        <v>#REF!</v>
      </c>
      <c r="J2324" s="912" t="s">
        <v>22367</v>
      </c>
      <c r="K2324" s="121" t="s">
        <v>7793</v>
      </c>
      <c r="L2324" s="104" t="s">
        <v>6477</v>
      </c>
      <c r="M2324" s="104" t="s">
        <v>7860</v>
      </c>
      <c r="N2324" s="120">
        <v>41054</v>
      </c>
      <c r="O2324" s="105">
        <v>35000000</v>
      </c>
      <c r="P2324" s="105" t="s">
        <v>16165</v>
      </c>
      <c r="Q2324" s="120">
        <v>41948</v>
      </c>
      <c r="R2324" s="105">
        <v>34161356</v>
      </c>
      <c r="S2324" s="146" t="s">
        <v>7925</v>
      </c>
      <c r="T2324" s="109">
        <v>42114</v>
      </c>
      <c r="U2324" s="141">
        <v>23192079</v>
      </c>
      <c r="V2324" s="109">
        <v>42114</v>
      </c>
      <c r="W2324" s="141">
        <v>23192079</v>
      </c>
      <c r="X2324" s="141">
        <v>0</v>
      </c>
      <c r="Y2324" s="141">
        <v>0</v>
      </c>
      <c r="Z2324" s="141">
        <v>0</v>
      </c>
      <c r="AA2324" s="114">
        <v>23504130</v>
      </c>
      <c r="AB2324" s="114"/>
      <c r="AC2324" s="132"/>
      <c r="AD2324" s="141"/>
      <c r="AE2324" s="106">
        <v>0</v>
      </c>
      <c r="AF2324" s="106">
        <v>0</v>
      </c>
      <c r="AG2324" s="106">
        <v>0</v>
      </c>
      <c r="AH2324" s="141"/>
      <c r="AI2324" s="141"/>
      <c r="AJ2324" s="141"/>
      <c r="AK2324" s="141"/>
      <c r="AL2324" s="141"/>
      <c r="AM2324" s="141"/>
      <c r="AN2324" s="114">
        <f t="shared" si="72"/>
        <v>23504130</v>
      </c>
      <c r="AO2324" s="114">
        <f t="shared" si="73"/>
        <v>0</v>
      </c>
      <c r="AP2324" s="114"/>
      <c r="AQ2324" s="114"/>
      <c r="AR2324" s="114"/>
      <c r="AS2324" s="114"/>
    </row>
    <row r="2325" spans="1:46" s="189" customFormat="1" ht="15" customHeight="1" x14ac:dyDescent="0.2">
      <c r="A2325" s="104"/>
      <c r="B2325" s="104">
        <f>VLOOKUP(BJB!$F$9:$F$5599,Ctrl!$B$4:$C$399,2,0)</f>
        <v>41</v>
      </c>
      <c r="C2325" s="104">
        <f>VLOOKUP(BJB!$G$9:$G$5599,Ctrl!$E$4:$F$399,2,0)</f>
        <v>3</v>
      </c>
      <c r="D2325" s="219">
        <v>1</v>
      </c>
      <c r="E2325" s="104" t="str">
        <f>VLOOKUP(BJB!$F$9:$F$5599,Ctrl!$B$4:$D$399,3,0)</f>
        <v>IV</v>
      </c>
      <c r="F2325" s="139" t="s">
        <v>10560</v>
      </c>
      <c r="G2325" s="139" t="s">
        <v>2466</v>
      </c>
      <c r="H2325" s="125"/>
      <c r="I2325" s="220" t="e">
        <f>IF(G2324=BJB!#REF!,I2324+1,1)</f>
        <v>#REF!</v>
      </c>
      <c r="J2325" s="912" t="s">
        <v>22368</v>
      </c>
      <c r="K2325" s="121" t="s">
        <v>7794</v>
      </c>
      <c r="L2325" s="104" t="s">
        <v>6477</v>
      </c>
      <c r="M2325" s="104" t="s">
        <v>7861</v>
      </c>
      <c r="N2325" s="120">
        <v>41290</v>
      </c>
      <c r="O2325" s="105">
        <v>7000000</v>
      </c>
      <c r="P2325" s="105" t="s">
        <v>16166</v>
      </c>
      <c r="Q2325" s="120">
        <v>42017</v>
      </c>
      <c r="R2325" s="105">
        <v>1767955</v>
      </c>
      <c r="S2325" s="146" t="s">
        <v>7925</v>
      </c>
      <c r="T2325" s="109">
        <v>42114</v>
      </c>
      <c r="U2325" s="141">
        <v>736395</v>
      </c>
      <c r="V2325" s="109">
        <v>42114</v>
      </c>
      <c r="W2325" s="141">
        <v>736395</v>
      </c>
      <c r="X2325" s="141">
        <v>0</v>
      </c>
      <c r="Y2325" s="141">
        <v>0</v>
      </c>
      <c r="Z2325" s="141">
        <v>0</v>
      </c>
      <c r="AA2325" s="114">
        <v>736395</v>
      </c>
      <c r="AB2325" s="114"/>
      <c r="AC2325" s="132"/>
      <c r="AD2325" s="141"/>
      <c r="AE2325" s="106">
        <v>0</v>
      </c>
      <c r="AF2325" s="106">
        <v>0</v>
      </c>
      <c r="AG2325" s="106">
        <v>0</v>
      </c>
      <c r="AH2325" s="141"/>
      <c r="AI2325" s="141"/>
      <c r="AJ2325" s="141"/>
      <c r="AK2325" s="141"/>
      <c r="AL2325" s="141"/>
      <c r="AM2325" s="141"/>
      <c r="AN2325" s="114">
        <f t="shared" si="72"/>
        <v>736395</v>
      </c>
      <c r="AO2325" s="114">
        <f t="shared" si="73"/>
        <v>0</v>
      </c>
      <c r="AP2325" s="114"/>
      <c r="AQ2325" s="114"/>
      <c r="AR2325" s="114"/>
      <c r="AS2325" s="114"/>
      <c r="AT2325" s="233"/>
    </row>
    <row r="2326" spans="1:46" s="189" customFormat="1" ht="15" customHeight="1" x14ac:dyDescent="0.2">
      <c r="A2326" s="104"/>
      <c r="B2326" s="104">
        <f>VLOOKUP(BJB!$F$9:$F$5599,Ctrl!$B$4:$C$399,2,0)</f>
        <v>41</v>
      </c>
      <c r="C2326" s="104">
        <f>VLOOKUP(BJB!$G$9:$G$5599,Ctrl!$E$4:$F$399,2,0)</f>
        <v>3</v>
      </c>
      <c r="D2326" s="219">
        <v>1</v>
      </c>
      <c r="E2326" s="104" t="str">
        <f>VLOOKUP(BJB!$F$9:$F$5599,Ctrl!$B$4:$D$399,3,0)</f>
        <v>IV</v>
      </c>
      <c r="F2326" s="139" t="s">
        <v>10560</v>
      </c>
      <c r="G2326" s="139" t="s">
        <v>2466</v>
      </c>
      <c r="H2326" s="886" t="s">
        <v>14762</v>
      </c>
      <c r="I2326" s="220" t="e">
        <f>IF(G2325=BJB!#REF!,I2325+1,1)</f>
        <v>#REF!</v>
      </c>
      <c r="J2326" s="891" t="s">
        <v>18374</v>
      </c>
      <c r="K2326" s="121" t="s">
        <v>7795</v>
      </c>
      <c r="L2326" s="104" t="s">
        <v>6477</v>
      </c>
      <c r="M2326" s="104" t="s">
        <v>7862</v>
      </c>
      <c r="N2326" s="128">
        <v>41213</v>
      </c>
      <c r="O2326" s="105">
        <v>35000000</v>
      </c>
      <c r="P2326" s="105" t="s">
        <v>16167</v>
      </c>
      <c r="Q2326" s="120">
        <v>41590</v>
      </c>
      <c r="R2326" s="105">
        <v>51282284</v>
      </c>
      <c r="S2326" s="146" t="s">
        <v>7925</v>
      </c>
      <c r="T2326" s="109">
        <v>42114</v>
      </c>
      <c r="U2326" s="141">
        <v>35000000</v>
      </c>
      <c r="V2326" s="109">
        <v>42114</v>
      </c>
      <c r="W2326" s="141">
        <v>35000000</v>
      </c>
      <c r="X2326" s="141">
        <v>0</v>
      </c>
      <c r="Y2326" s="141">
        <v>0</v>
      </c>
      <c r="Z2326" s="141">
        <v>0</v>
      </c>
      <c r="AA2326" s="114">
        <v>955569</v>
      </c>
      <c r="AB2326" s="114">
        <v>487873</v>
      </c>
      <c r="AC2326" s="132">
        <v>975746</v>
      </c>
      <c r="AD2326" s="141">
        <v>487873</v>
      </c>
      <c r="AE2326" s="106">
        <v>0</v>
      </c>
      <c r="AF2326" s="106">
        <v>0</v>
      </c>
      <c r="AG2326" s="106">
        <v>292724</v>
      </c>
      <c r="AH2326" s="141"/>
      <c r="AI2326" s="141"/>
      <c r="AJ2326" s="141"/>
      <c r="AK2326" s="141"/>
      <c r="AL2326" s="141"/>
      <c r="AM2326" s="141"/>
      <c r="AN2326" s="114">
        <f t="shared" si="72"/>
        <v>3199785</v>
      </c>
      <c r="AO2326" s="114">
        <f t="shared" si="73"/>
        <v>31800215</v>
      </c>
      <c r="AP2326" s="114"/>
      <c r="AQ2326" s="114"/>
      <c r="AR2326" s="114"/>
      <c r="AS2326" s="114"/>
    </row>
    <row r="2327" spans="1:46" s="189" customFormat="1" ht="15" customHeight="1" x14ac:dyDescent="0.2">
      <c r="A2327" s="104"/>
      <c r="B2327" s="104">
        <f>VLOOKUP(BJB!$F$9:$F$5599,Ctrl!$B$4:$C$399,2,0)</f>
        <v>41</v>
      </c>
      <c r="C2327" s="104">
        <f>VLOOKUP(BJB!$G$9:$G$5599,Ctrl!$E$4:$F$399,2,0)</f>
        <v>3</v>
      </c>
      <c r="D2327" s="219">
        <v>1</v>
      </c>
      <c r="E2327" s="104" t="str">
        <f>VLOOKUP(BJB!$F$9:$F$5599,Ctrl!$B$4:$D$399,3,0)</f>
        <v>IV</v>
      </c>
      <c r="F2327" s="139" t="s">
        <v>10560</v>
      </c>
      <c r="G2327" s="139" t="s">
        <v>2466</v>
      </c>
      <c r="H2327" s="125">
        <v>1121205000547</v>
      </c>
      <c r="I2327" s="220" t="e">
        <f>IF(G2326=BJB!#REF!,I2326+1,1)</f>
        <v>#REF!</v>
      </c>
      <c r="J2327" s="912" t="s">
        <v>22369</v>
      </c>
      <c r="K2327" s="121" t="s">
        <v>8106</v>
      </c>
      <c r="L2327" s="104" t="s">
        <v>6477</v>
      </c>
      <c r="M2327" s="104" t="s">
        <v>8175</v>
      </c>
      <c r="N2327" s="120">
        <v>41660</v>
      </c>
      <c r="O2327" s="105">
        <v>30000000</v>
      </c>
      <c r="P2327" s="105" t="s">
        <v>16168</v>
      </c>
      <c r="Q2327" s="120">
        <v>42059</v>
      </c>
      <c r="R2327" s="105">
        <v>8436750</v>
      </c>
      <c r="S2327" s="146" t="s">
        <v>8255</v>
      </c>
      <c r="T2327" s="109">
        <v>42144</v>
      </c>
      <c r="U2327" s="141">
        <v>5764080</v>
      </c>
      <c r="V2327" s="109">
        <v>42144</v>
      </c>
      <c r="W2327" s="141">
        <v>5764080</v>
      </c>
      <c r="X2327" s="141">
        <v>1152816</v>
      </c>
      <c r="Y2327" s="141">
        <v>0</v>
      </c>
      <c r="Z2327" s="141">
        <v>4611264</v>
      </c>
      <c r="AA2327" s="114">
        <v>793848</v>
      </c>
      <c r="AB2327" s="114"/>
      <c r="AC2327" s="132"/>
      <c r="AD2327" s="141"/>
      <c r="AE2327" s="106">
        <v>0</v>
      </c>
      <c r="AF2327" s="106">
        <v>0</v>
      </c>
      <c r="AG2327" s="106">
        <v>0</v>
      </c>
      <c r="AH2327" s="106"/>
      <c r="AI2327" s="106"/>
      <c r="AJ2327" s="106"/>
      <c r="AK2327" s="106"/>
      <c r="AL2327" s="106"/>
      <c r="AM2327" s="106"/>
      <c r="AN2327" s="114">
        <f t="shared" si="72"/>
        <v>793848</v>
      </c>
      <c r="AO2327" s="114">
        <f t="shared" si="73"/>
        <v>4970232</v>
      </c>
      <c r="AP2327" s="114"/>
      <c r="AQ2327" s="114"/>
      <c r="AR2327" s="114"/>
      <c r="AS2327" s="114"/>
    </row>
    <row r="2328" spans="1:46" s="189" customFormat="1" ht="15" customHeight="1" x14ac:dyDescent="0.2">
      <c r="A2328" s="104"/>
      <c r="B2328" s="104">
        <f>VLOOKUP(BJB!$F$9:$F$5599,Ctrl!$B$4:$C$399,2,0)</f>
        <v>41</v>
      </c>
      <c r="C2328" s="104">
        <f>VLOOKUP(BJB!$G$9:$G$5599,Ctrl!$E$4:$F$399,2,0)</f>
        <v>3</v>
      </c>
      <c r="D2328" s="219">
        <v>1</v>
      </c>
      <c r="E2328" s="104" t="str">
        <f>VLOOKUP(BJB!$F$9:$F$5599,Ctrl!$B$4:$D$399,3,0)</f>
        <v>IV</v>
      </c>
      <c r="F2328" s="139" t="s">
        <v>10560</v>
      </c>
      <c r="G2328" s="139" t="s">
        <v>2466</v>
      </c>
      <c r="H2328" s="125"/>
      <c r="I2328" s="220" t="e">
        <f>IF(G2327=BJB!#REF!,I2327+1,1)</f>
        <v>#REF!</v>
      </c>
      <c r="J2328" s="912" t="s">
        <v>22370</v>
      </c>
      <c r="K2328" s="121" t="s">
        <v>8123</v>
      </c>
      <c r="L2328" s="104" t="s">
        <v>6477</v>
      </c>
      <c r="M2328" s="104" t="s">
        <v>8180</v>
      </c>
      <c r="N2328" s="120">
        <v>40864</v>
      </c>
      <c r="O2328" s="105">
        <v>12000000</v>
      </c>
      <c r="P2328" s="105" t="s">
        <v>16169</v>
      </c>
      <c r="Q2328" s="120">
        <v>41498</v>
      </c>
      <c r="R2328" s="105">
        <v>13693900</v>
      </c>
      <c r="S2328" s="146" t="s">
        <v>8261</v>
      </c>
      <c r="T2328" s="109">
        <v>42150</v>
      </c>
      <c r="U2328" s="141">
        <v>8400000</v>
      </c>
      <c r="V2328" s="109">
        <v>42150</v>
      </c>
      <c r="W2328" s="141">
        <v>8400000</v>
      </c>
      <c r="X2328" s="141">
        <v>0</v>
      </c>
      <c r="Y2328" s="141">
        <v>0</v>
      </c>
      <c r="Z2328" s="141">
        <v>0</v>
      </c>
      <c r="AA2328" s="114">
        <v>0</v>
      </c>
      <c r="AB2328" s="114"/>
      <c r="AC2328" s="132"/>
      <c r="AD2328" s="141"/>
      <c r="AE2328" s="106">
        <v>0</v>
      </c>
      <c r="AF2328" s="106">
        <v>0</v>
      </c>
      <c r="AG2328" s="106">
        <v>0</v>
      </c>
      <c r="AH2328" s="106"/>
      <c r="AI2328" s="106"/>
      <c r="AJ2328" s="106"/>
      <c r="AK2328" s="106"/>
      <c r="AL2328" s="106"/>
      <c r="AM2328" s="106"/>
      <c r="AN2328" s="114">
        <f t="shared" si="72"/>
        <v>0</v>
      </c>
      <c r="AO2328" s="114">
        <f t="shared" si="73"/>
        <v>8400000</v>
      </c>
      <c r="AP2328" s="114"/>
      <c r="AQ2328" s="114"/>
      <c r="AR2328" s="114"/>
      <c r="AS2328" s="114"/>
    </row>
    <row r="2329" spans="1:46" s="189" customFormat="1" ht="15" customHeight="1" x14ac:dyDescent="0.2">
      <c r="A2329" s="104"/>
      <c r="B2329" s="104">
        <f>VLOOKUP(BJB!$F$9:$F$5599,Ctrl!$B$4:$C$399,2,0)</f>
        <v>41</v>
      </c>
      <c r="C2329" s="104">
        <f>VLOOKUP(BJB!$G$9:$G$5599,Ctrl!$E$4:$F$399,2,0)</f>
        <v>3</v>
      </c>
      <c r="D2329" s="219">
        <v>1</v>
      </c>
      <c r="E2329" s="104" t="str">
        <f>VLOOKUP(BJB!$F$9:$F$5599,Ctrl!$B$4:$D$399,3,0)</f>
        <v>IV</v>
      </c>
      <c r="F2329" s="139" t="s">
        <v>10560</v>
      </c>
      <c r="G2329" s="139" t="s">
        <v>2466</v>
      </c>
      <c r="H2329" s="125"/>
      <c r="I2329" s="220" t="e">
        <f>IF(G2328=BJB!#REF!,I2328+1,1)</f>
        <v>#REF!</v>
      </c>
      <c r="J2329" s="912" t="s">
        <v>22371</v>
      </c>
      <c r="K2329" s="121" t="s">
        <v>8124</v>
      </c>
      <c r="L2329" s="104" t="s">
        <v>6477</v>
      </c>
      <c r="M2329" s="104" t="s">
        <v>8176</v>
      </c>
      <c r="N2329" s="120">
        <v>41095</v>
      </c>
      <c r="O2329" s="105">
        <v>20000000</v>
      </c>
      <c r="P2329" s="105" t="s">
        <v>16170</v>
      </c>
      <c r="Q2329" s="120">
        <v>41796</v>
      </c>
      <c r="R2329" s="105">
        <v>10781000</v>
      </c>
      <c r="S2329" s="146" t="s">
        <v>8261</v>
      </c>
      <c r="T2329" s="109">
        <v>42150</v>
      </c>
      <c r="U2329" s="141">
        <v>7318827</v>
      </c>
      <c r="V2329" s="109">
        <v>42150</v>
      </c>
      <c r="W2329" s="141">
        <v>7318827</v>
      </c>
      <c r="X2329" s="141">
        <v>0</v>
      </c>
      <c r="Y2329" s="141">
        <v>0</v>
      </c>
      <c r="Z2329" s="141">
        <v>0</v>
      </c>
      <c r="AA2329" s="114">
        <v>0</v>
      </c>
      <c r="AB2329" s="114"/>
      <c r="AC2329" s="132"/>
      <c r="AD2329" s="141"/>
      <c r="AE2329" s="106">
        <v>0</v>
      </c>
      <c r="AF2329" s="106">
        <v>0</v>
      </c>
      <c r="AG2329" s="106">
        <v>0</v>
      </c>
      <c r="AH2329" s="106"/>
      <c r="AI2329" s="106"/>
      <c r="AJ2329" s="106"/>
      <c r="AK2329" s="106"/>
      <c r="AL2329" s="106"/>
      <c r="AM2329" s="106"/>
      <c r="AN2329" s="114">
        <f t="shared" si="72"/>
        <v>0</v>
      </c>
      <c r="AO2329" s="114">
        <f t="shared" si="73"/>
        <v>7318827</v>
      </c>
      <c r="AP2329" s="114"/>
      <c r="AQ2329" s="114"/>
      <c r="AR2329" s="114"/>
      <c r="AS2329" s="114"/>
    </row>
    <row r="2330" spans="1:46" s="233" customFormat="1" ht="15" customHeight="1" x14ac:dyDescent="0.2">
      <c r="A2330" s="104"/>
      <c r="B2330" s="104">
        <f>VLOOKUP(BJB!$F$9:$F$5599,Ctrl!$B$4:$C$399,2,0)</f>
        <v>41</v>
      </c>
      <c r="C2330" s="104">
        <f>VLOOKUP(BJB!$G$9:$G$5599,Ctrl!$E$4:$F$399,2,0)</f>
        <v>3</v>
      </c>
      <c r="D2330" s="219">
        <v>1</v>
      </c>
      <c r="E2330" s="104" t="str">
        <f>VLOOKUP(BJB!$F$9:$F$5599,Ctrl!$B$4:$D$399,3,0)</f>
        <v>IV</v>
      </c>
      <c r="F2330" s="139" t="s">
        <v>10560</v>
      </c>
      <c r="G2330" s="139" t="s">
        <v>2466</v>
      </c>
      <c r="H2330" s="125">
        <v>1120912000673</v>
      </c>
      <c r="I2330" s="220" t="e">
        <f>IF(G2329=BJB!#REF!,I2329+1,1)</f>
        <v>#REF!</v>
      </c>
      <c r="J2330" s="912" t="s">
        <v>22372</v>
      </c>
      <c r="K2330" s="121" t="s">
        <v>8125</v>
      </c>
      <c r="L2330" s="104" t="s">
        <v>6477</v>
      </c>
      <c r="M2330" s="104" t="s">
        <v>7862</v>
      </c>
      <c r="N2330" s="128">
        <v>41213</v>
      </c>
      <c r="O2330" s="105">
        <v>50000000</v>
      </c>
      <c r="P2330" s="105" t="s">
        <v>16171</v>
      </c>
      <c r="Q2330" s="120">
        <v>42090</v>
      </c>
      <c r="R2330" s="105">
        <v>34015909</v>
      </c>
      <c r="S2330" s="146" t="s">
        <v>8261</v>
      </c>
      <c r="T2330" s="109">
        <v>42150</v>
      </c>
      <c r="U2330" s="141">
        <v>22906006</v>
      </c>
      <c r="V2330" s="109">
        <v>42150</v>
      </c>
      <c r="W2330" s="141">
        <v>22906006</v>
      </c>
      <c r="X2330" s="141">
        <v>0</v>
      </c>
      <c r="Y2330" s="141">
        <v>0</v>
      </c>
      <c r="Z2330" s="141">
        <v>0</v>
      </c>
      <c r="AA2330" s="114">
        <v>459249</v>
      </c>
      <c r="AB2330" s="114"/>
      <c r="AC2330" s="132"/>
      <c r="AD2330" s="141"/>
      <c r="AE2330" s="106">
        <v>0</v>
      </c>
      <c r="AF2330" s="106">
        <v>0</v>
      </c>
      <c r="AG2330" s="106">
        <v>0</v>
      </c>
      <c r="AH2330" s="222"/>
      <c r="AI2330" s="106"/>
      <c r="AJ2330" s="106"/>
      <c r="AK2330" s="106"/>
      <c r="AL2330" s="106"/>
      <c r="AM2330" s="106"/>
      <c r="AN2330" s="114">
        <f t="shared" si="72"/>
        <v>459249</v>
      </c>
      <c r="AO2330" s="114">
        <f t="shared" si="73"/>
        <v>22446757</v>
      </c>
      <c r="AP2330" s="114"/>
      <c r="AQ2330" s="114"/>
      <c r="AR2330" s="114"/>
      <c r="AS2330" s="114"/>
    </row>
    <row r="2331" spans="1:46" s="189" customFormat="1" ht="15" customHeight="1" x14ac:dyDescent="0.2">
      <c r="A2331" s="104"/>
      <c r="B2331" s="104">
        <f>VLOOKUP(BJB!$F$9:$F$5599,Ctrl!$B$4:$C$399,2,0)</f>
        <v>41</v>
      </c>
      <c r="C2331" s="104">
        <f>VLOOKUP(BJB!$G$9:$G$5599,Ctrl!$E$4:$F$399,2,0)</f>
        <v>3</v>
      </c>
      <c r="D2331" s="219">
        <v>1</v>
      </c>
      <c r="E2331" s="104" t="str">
        <f>VLOOKUP(BJB!$F$9:$F$5599,Ctrl!$B$4:$D$399,3,0)</f>
        <v>IV</v>
      </c>
      <c r="F2331" s="139" t="s">
        <v>10560</v>
      </c>
      <c r="G2331" s="139" t="s">
        <v>2466</v>
      </c>
      <c r="H2331" s="125">
        <v>1130121000766</v>
      </c>
      <c r="I2331" s="220" t="e">
        <f>IF(G2330=BJB!#REF!,I2330+1,1)</f>
        <v>#REF!</v>
      </c>
      <c r="J2331" s="912" t="s">
        <v>22373</v>
      </c>
      <c r="K2331" s="121" t="s">
        <v>8126</v>
      </c>
      <c r="L2331" s="104" t="s">
        <v>6477</v>
      </c>
      <c r="M2331" s="104" t="s">
        <v>6495</v>
      </c>
      <c r="N2331" s="120">
        <v>41394</v>
      </c>
      <c r="O2331" s="105">
        <v>170000000</v>
      </c>
      <c r="P2331" s="105" t="s">
        <v>16172</v>
      </c>
      <c r="Q2331" s="120">
        <v>42095</v>
      </c>
      <c r="R2331" s="105">
        <v>96551233</v>
      </c>
      <c r="S2331" s="146" t="s">
        <v>8261</v>
      </c>
      <c r="T2331" s="109">
        <v>42150</v>
      </c>
      <c r="U2331" s="141">
        <v>65184796</v>
      </c>
      <c r="V2331" s="109">
        <v>42150</v>
      </c>
      <c r="W2331" s="141">
        <v>65184796</v>
      </c>
      <c r="X2331" s="141">
        <v>0</v>
      </c>
      <c r="Y2331" s="141">
        <v>0</v>
      </c>
      <c r="Z2331" s="141">
        <v>0</v>
      </c>
      <c r="AA2331" s="114">
        <v>235372</v>
      </c>
      <c r="AB2331" s="114"/>
      <c r="AC2331" s="132"/>
      <c r="AD2331" s="141"/>
      <c r="AE2331" s="106">
        <v>0</v>
      </c>
      <c r="AF2331" s="106">
        <v>0</v>
      </c>
      <c r="AG2331" s="106">
        <v>0</v>
      </c>
      <c r="AH2331" s="106"/>
      <c r="AI2331" s="106"/>
      <c r="AJ2331" s="106"/>
      <c r="AK2331" s="106"/>
      <c r="AL2331" s="106"/>
      <c r="AM2331" s="106"/>
      <c r="AN2331" s="114">
        <f t="shared" si="72"/>
        <v>235372</v>
      </c>
      <c r="AO2331" s="114">
        <f t="shared" si="73"/>
        <v>64949424</v>
      </c>
      <c r="AP2331" s="114"/>
      <c r="AQ2331" s="114"/>
      <c r="AR2331" s="114"/>
      <c r="AS2331" s="114"/>
      <c r="AT2331" s="233"/>
    </row>
    <row r="2332" spans="1:46" s="189" customFormat="1" ht="15" customHeight="1" x14ac:dyDescent="0.2">
      <c r="A2332" s="104"/>
      <c r="B2332" s="104">
        <f>VLOOKUP(BJB!$F$9:$F$5599,Ctrl!$B$4:$C$399,2,0)</f>
        <v>41</v>
      </c>
      <c r="C2332" s="104">
        <f>VLOOKUP(BJB!$G$9:$G$5599,Ctrl!$E$4:$F$399,2,0)</f>
        <v>3</v>
      </c>
      <c r="D2332" s="219">
        <v>1</v>
      </c>
      <c r="E2332" s="104" t="str">
        <f>VLOOKUP(BJB!$F$9:$F$5599,Ctrl!$B$4:$D$399,3,0)</f>
        <v>IV</v>
      </c>
      <c r="F2332" s="139" t="s">
        <v>10560</v>
      </c>
      <c r="G2332" s="139" t="s">
        <v>2466</v>
      </c>
      <c r="H2332" s="125"/>
      <c r="I2332" s="220" t="e">
        <f>IF(G2331=BJB!#REF!,I2331+1,1)</f>
        <v>#REF!</v>
      </c>
      <c r="J2332" s="912" t="s">
        <v>22374</v>
      </c>
      <c r="K2332" s="121" t="s">
        <v>8444</v>
      </c>
      <c r="L2332" s="104" t="s">
        <v>6477</v>
      </c>
      <c r="M2332" s="104" t="s">
        <v>8459</v>
      </c>
      <c r="N2332" s="120">
        <v>41235</v>
      </c>
      <c r="O2332" s="105">
        <v>15000000</v>
      </c>
      <c r="P2332" s="105" t="s">
        <v>16173</v>
      </c>
      <c r="Q2332" s="120">
        <v>41908</v>
      </c>
      <c r="R2332" s="105">
        <v>16929868</v>
      </c>
      <c r="S2332" s="146" t="s">
        <v>8479</v>
      </c>
      <c r="T2332" s="109">
        <v>42272</v>
      </c>
      <c r="U2332" s="141">
        <v>10500000</v>
      </c>
      <c r="V2332" s="109">
        <v>42272</v>
      </c>
      <c r="W2332" s="141">
        <v>10500000</v>
      </c>
      <c r="X2332" s="141">
        <v>0</v>
      </c>
      <c r="Y2332" s="141">
        <v>0</v>
      </c>
      <c r="Z2332" s="141">
        <v>0</v>
      </c>
      <c r="AA2332" s="114">
        <v>0</v>
      </c>
      <c r="AB2332" s="114"/>
      <c r="AC2332" s="132"/>
      <c r="AD2332" s="141"/>
      <c r="AE2332" s="106">
        <v>0</v>
      </c>
      <c r="AF2332" s="106">
        <v>0</v>
      </c>
      <c r="AG2332" s="106">
        <v>0</v>
      </c>
      <c r="AH2332" s="106"/>
      <c r="AI2332" s="106"/>
      <c r="AJ2332" s="106"/>
      <c r="AK2332" s="106"/>
      <c r="AL2332" s="106"/>
      <c r="AM2332" s="106"/>
      <c r="AN2332" s="114">
        <f t="shared" si="72"/>
        <v>0</v>
      </c>
      <c r="AO2332" s="114">
        <f t="shared" si="73"/>
        <v>10500000</v>
      </c>
      <c r="AP2332" s="114"/>
      <c r="AQ2332" s="114"/>
      <c r="AR2332" s="114"/>
      <c r="AS2332" s="114"/>
      <c r="AT2332" s="233"/>
    </row>
    <row r="2333" spans="1:46" s="189" customFormat="1" ht="15" customHeight="1" x14ac:dyDescent="0.2">
      <c r="A2333" s="104"/>
      <c r="B2333" s="104">
        <f>VLOOKUP(BJB!$F$9:$F$5599,Ctrl!$B$4:$C$399,2,0)</f>
        <v>41</v>
      </c>
      <c r="C2333" s="104">
        <f>VLOOKUP(BJB!$G$9:$G$5599,Ctrl!$E$4:$F$399,2,0)</f>
        <v>3</v>
      </c>
      <c r="D2333" s="219">
        <v>1</v>
      </c>
      <c r="E2333" s="104" t="str">
        <f>VLOOKUP(BJB!$F$9:$F$5599,Ctrl!$B$4:$D$399,3,0)</f>
        <v>IV</v>
      </c>
      <c r="F2333" s="139" t="s">
        <v>10560</v>
      </c>
      <c r="G2333" s="139" t="s">
        <v>2466</v>
      </c>
      <c r="H2333" s="125"/>
      <c r="I2333" s="220" t="e">
        <f>IF(G2332=BJB!#REF!,I2332+1,1)</f>
        <v>#REF!</v>
      </c>
      <c r="J2333" s="912" t="s">
        <v>22375</v>
      </c>
      <c r="K2333" s="121" t="s">
        <v>8445</v>
      </c>
      <c r="L2333" s="104" t="s">
        <v>6477</v>
      </c>
      <c r="M2333" s="104" t="s">
        <v>6130</v>
      </c>
      <c r="N2333" s="120">
        <v>41389</v>
      </c>
      <c r="O2333" s="105">
        <v>30000000</v>
      </c>
      <c r="P2333" s="105" t="s">
        <v>16174</v>
      </c>
      <c r="Q2333" s="120">
        <v>41911</v>
      </c>
      <c r="R2333" s="105">
        <v>31648060</v>
      </c>
      <c r="S2333" s="146" t="s">
        <v>8479</v>
      </c>
      <c r="T2333" s="109">
        <v>42272</v>
      </c>
      <c r="U2333" s="141">
        <v>21000000</v>
      </c>
      <c r="V2333" s="109">
        <v>42272</v>
      </c>
      <c r="W2333" s="141">
        <v>21000000</v>
      </c>
      <c r="X2333" s="141">
        <v>0</v>
      </c>
      <c r="Y2333" s="141">
        <v>0</v>
      </c>
      <c r="Z2333" s="141">
        <v>0</v>
      </c>
      <c r="AA2333" s="114">
        <v>0</v>
      </c>
      <c r="AB2333" s="114"/>
      <c r="AC2333" s="132"/>
      <c r="AD2333" s="141"/>
      <c r="AE2333" s="106">
        <v>0</v>
      </c>
      <c r="AF2333" s="106">
        <v>0</v>
      </c>
      <c r="AG2333" s="106">
        <v>0</v>
      </c>
      <c r="AH2333" s="106"/>
      <c r="AI2333" s="106"/>
      <c r="AJ2333" s="106"/>
      <c r="AK2333" s="106"/>
      <c r="AL2333" s="106"/>
      <c r="AM2333" s="106"/>
      <c r="AN2333" s="114">
        <f t="shared" si="72"/>
        <v>0</v>
      </c>
      <c r="AO2333" s="114">
        <f t="shared" si="73"/>
        <v>21000000</v>
      </c>
      <c r="AP2333" s="114"/>
      <c r="AQ2333" s="114"/>
      <c r="AR2333" s="114"/>
      <c r="AS2333" s="114"/>
    </row>
    <row r="2334" spans="1:46" s="189" customFormat="1" ht="15" customHeight="1" x14ac:dyDescent="0.2">
      <c r="A2334" s="104"/>
      <c r="B2334" s="104">
        <f>VLOOKUP(BJB!$F$9:$F$5599,Ctrl!$B$4:$C$399,2,0)</f>
        <v>41</v>
      </c>
      <c r="C2334" s="104">
        <f>VLOOKUP(BJB!$G$9:$G$5599,Ctrl!$E$4:$F$399,2,0)</f>
        <v>3</v>
      </c>
      <c r="D2334" s="219">
        <v>1</v>
      </c>
      <c r="E2334" s="104" t="str">
        <f>VLOOKUP(BJB!$F$9:$F$5599,Ctrl!$B$4:$D$399,3,0)</f>
        <v>IV</v>
      </c>
      <c r="F2334" s="139" t="s">
        <v>10560</v>
      </c>
      <c r="G2334" s="139" t="s">
        <v>2466</v>
      </c>
      <c r="H2334" s="125"/>
      <c r="I2334" s="220" t="e">
        <f>IF(G2333=BJB!#REF!,I2333+1,1)</f>
        <v>#REF!</v>
      </c>
      <c r="J2334" s="912" t="s">
        <v>22376</v>
      </c>
      <c r="K2334" s="121" t="s">
        <v>8446</v>
      </c>
      <c r="L2334" s="104" t="s">
        <v>6477</v>
      </c>
      <c r="M2334" s="104" t="s">
        <v>6495</v>
      </c>
      <c r="N2334" s="120">
        <v>41394</v>
      </c>
      <c r="O2334" s="105">
        <v>50000000</v>
      </c>
      <c r="P2334" s="105" t="s">
        <v>16175</v>
      </c>
      <c r="Q2334" s="120">
        <v>41911</v>
      </c>
      <c r="R2334" s="105">
        <v>41274919</v>
      </c>
      <c r="S2334" s="146" t="s">
        <v>8479</v>
      </c>
      <c r="T2334" s="109">
        <v>42272</v>
      </c>
      <c r="U2334" s="141">
        <v>28010000</v>
      </c>
      <c r="V2334" s="109">
        <v>42272</v>
      </c>
      <c r="W2334" s="141">
        <v>28010000</v>
      </c>
      <c r="X2334" s="141">
        <v>0</v>
      </c>
      <c r="Y2334" s="141">
        <v>0</v>
      </c>
      <c r="Z2334" s="141">
        <v>0</v>
      </c>
      <c r="AA2334" s="114">
        <v>0</v>
      </c>
      <c r="AB2334" s="114"/>
      <c r="AC2334" s="132"/>
      <c r="AD2334" s="141"/>
      <c r="AE2334" s="106">
        <v>0</v>
      </c>
      <c r="AF2334" s="106">
        <v>0</v>
      </c>
      <c r="AG2334" s="106">
        <v>0</v>
      </c>
      <c r="AH2334" s="106"/>
      <c r="AI2334" s="106"/>
      <c r="AJ2334" s="106"/>
      <c r="AK2334" s="106"/>
      <c r="AL2334" s="106"/>
      <c r="AM2334" s="106"/>
      <c r="AN2334" s="114">
        <f t="shared" si="72"/>
        <v>0</v>
      </c>
      <c r="AO2334" s="114">
        <f t="shared" si="73"/>
        <v>28010000</v>
      </c>
      <c r="AP2334" s="114"/>
      <c r="AQ2334" s="114"/>
      <c r="AR2334" s="114"/>
      <c r="AS2334" s="114"/>
    </row>
    <row r="2335" spans="1:46" s="189" customFormat="1" ht="15" customHeight="1" x14ac:dyDescent="0.2">
      <c r="A2335" s="104"/>
      <c r="B2335" s="104">
        <f>VLOOKUP(BJB!$F$9:$F$5599,Ctrl!$B$4:$C$399,2,0)</f>
        <v>41</v>
      </c>
      <c r="C2335" s="104">
        <f>VLOOKUP(BJB!$G$9:$G$5599,Ctrl!$E$4:$F$399,2,0)</f>
        <v>3</v>
      </c>
      <c r="D2335" s="219">
        <v>1</v>
      </c>
      <c r="E2335" s="104" t="str">
        <f>VLOOKUP(BJB!$F$9:$F$5599,Ctrl!$B$4:$D$399,3,0)</f>
        <v>IV</v>
      </c>
      <c r="F2335" s="139" t="s">
        <v>10560</v>
      </c>
      <c r="G2335" s="139" t="s">
        <v>2466</v>
      </c>
      <c r="H2335" s="125"/>
      <c r="I2335" s="220" t="e">
        <f>IF(G2334=BJB!#REF!,I2334+1,1)</f>
        <v>#REF!</v>
      </c>
      <c r="J2335" s="912" t="s">
        <v>22377</v>
      </c>
      <c r="K2335" s="121" t="s">
        <v>8447</v>
      </c>
      <c r="L2335" s="104" t="s">
        <v>6477</v>
      </c>
      <c r="M2335" s="104" t="s">
        <v>2552</v>
      </c>
      <c r="N2335" s="120">
        <v>40625</v>
      </c>
      <c r="O2335" s="105">
        <v>10000000</v>
      </c>
      <c r="P2335" s="105" t="s">
        <v>16176</v>
      </c>
      <c r="Q2335" s="120">
        <v>41332</v>
      </c>
      <c r="R2335" s="105">
        <v>5493166</v>
      </c>
      <c r="S2335" s="146" t="s">
        <v>8479</v>
      </c>
      <c r="T2335" s="109">
        <v>42272</v>
      </c>
      <c r="U2335" s="141">
        <v>2450000</v>
      </c>
      <c r="V2335" s="109">
        <v>42272</v>
      </c>
      <c r="W2335" s="141">
        <v>2450000</v>
      </c>
      <c r="X2335" s="141">
        <v>0</v>
      </c>
      <c r="Y2335" s="141">
        <v>0</v>
      </c>
      <c r="Z2335" s="141">
        <v>0</v>
      </c>
      <c r="AA2335" s="114">
        <v>0</v>
      </c>
      <c r="AB2335" s="114"/>
      <c r="AC2335" s="132"/>
      <c r="AD2335" s="141"/>
      <c r="AE2335" s="106">
        <v>0</v>
      </c>
      <c r="AF2335" s="106">
        <v>0</v>
      </c>
      <c r="AG2335" s="106">
        <v>0</v>
      </c>
      <c r="AH2335" s="106"/>
      <c r="AI2335" s="106"/>
      <c r="AJ2335" s="106"/>
      <c r="AK2335" s="106"/>
      <c r="AL2335" s="106"/>
      <c r="AM2335" s="106"/>
      <c r="AN2335" s="114">
        <f t="shared" si="72"/>
        <v>0</v>
      </c>
      <c r="AO2335" s="114">
        <f t="shared" si="73"/>
        <v>2450000</v>
      </c>
      <c r="AP2335" s="114"/>
      <c r="AQ2335" s="114"/>
      <c r="AR2335" s="114"/>
      <c r="AS2335" s="114"/>
    </row>
    <row r="2336" spans="1:46" s="189" customFormat="1" ht="15" customHeight="1" x14ac:dyDescent="0.2">
      <c r="A2336" s="104"/>
      <c r="B2336" s="104">
        <f>VLOOKUP(BJB!$F$9:$F$5599,Ctrl!$B$4:$C$399,2,0)</f>
        <v>41</v>
      </c>
      <c r="C2336" s="104">
        <f>VLOOKUP(BJB!$G$9:$G$5599,Ctrl!$E$4:$F$399,2,0)</f>
        <v>3</v>
      </c>
      <c r="D2336" s="219">
        <v>1</v>
      </c>
      <c r="E2336" s="104" t="str">
        <f>VLOOKUP(BJB!$F$9:$F$5599,Ctrl!$B$4:$D$399,3,0)</f>
        <v>IV</v>
      </c>
      <c r="F2336" s="139" t="s">
        <v>10560</v>
      </c>
      <c r="G2336" s="139" t="s">
        <v>2466</v>
      </c>
      <c r="H2336" s="125"/>
      <c r="I2336" s="220" t="e">
        <f>IF(G2335=BJB!#REF!,I2335+1,1)</f>
        <v>#REF!</v>
      </c>
      <c r="J2336" s="912" t="s">
        <v>22378</v>
      </c>
      <c r="K2336" s="121" t="s">
        <v>8448</v>
      </c>
      <c r="L2336" s="104" t="s">
        <v>6477</v>
      </c>
      <c r="M2336" s="104" t="s">
        <v>8460</v>
      </c>
      <c r="N2336" s="120">
        <v>41193</v>
      </c>
      <c r="O2336" s="105">
        <v>15000000</v>
      </c>
      <c r="P2336" s="105" t="s">
        <v>16177</v>
      </c>
      <c r="Q2336" s="120">
        <v>41722</v>
      </c>
      <c r="R2336" s="105">
        <v>18470851</v>
      </c>
      <c r="S2336" s="146" t="s">
        <v>8479</v>
      </c>
      <c r="T2336" s="109">
        <v>42272</v>
      </c>
      <c r="U2336" s="141">
        <v>10500000</v>
      </c>
      <c r="V2336" s="109">
        <v>42272</v>
      </c>
      <c r="W2336" s="141">
        <v>10500000</v>
      </c>
      <c r="X2336" s="141">
        <v>0</v>
      </c>
      <c r="Y2336" s="141">
        <v>0</v>
      </c>
      <c r="Z2336" s="141">
        <v>0</v>
      </c>
      <c r="AA2336" s="114">
        <v>0</v>
      </c>
      <c r="AB2336" s="114"/>
      <c r="AC2336" s="132"/>
      <c r="AD2336" s="141"/>
      <c r="AE2336" s="106">
        <v>0</v>
      </c>
      <c r="AF2336" s="106">
        <v>0</v>
      </c>
      <c r="AG2336" s="106">
        <v>0</v>
      </c>
      <c r="AH2336" s="106"/>
      <c r="AI2336" s="106"/>
      <c r="AJ2336" s="106"/>
      <c r="AK2336" s="106"/>
      <c r="AL2336" s="106"/>
      <c r="AM2336" s="106"/>
      <c r="AN2336" s="114">
        <f t="shared" si="72"/>
        <v>0</v>
      </c>
      <c r="AO2336" s="114">
        <f t="shared" si="73"/>
        <v>10500000</v>
      </c>
      <c r="AP2336" s="114"/>
      <c r="AQ2336" s="114"/>
      <c r="AR2336" s="114"/>
      <c r="AS2336" s="114"/>
    </row>
    <row r="2337" spans="1:46" s="189" customFormat="1" ht="15" customHeight="1" x14ac:dyDescent="0.2">
      <c r="A2337" s="104"/>
      <c r="B2337" s="104">
        <f>VLOOKUP(BJB!$F$9:$F$5599,Ctrl!$B$4:$C$399,2,0)</f>
        <v>41</v>
      </c>
      <c r="C2337" s="104">
        <f>VLOOKUP(BJB!$G$9:$G$5599,Ctrl!$E$4:$F$399,2,0)</f>
        <v>3</v>
      </c>
      <c r="D2337" s="219">
        <v>1</v>
      </c>
      <c r="E2337" s="104" t="str">
        <f>VLOOKUP(BJB!$F$9:$F$5599,Ctrl!$B$4:$D$399,3,0)</f>
        <v>IV</v>
      </c>
      <c r="F2337" s="139" t="s">
        <v>10560</v>
      </c>
      <c r="G2337" s="139" t="s">
        <v>2466</v>
      </c>
      <c r="H2337" s="125">
        <v>1110714000528</v>
      </c>
      <c r="I2337" s="220" t="e">
        <f>IF(G2336=BJB!#REF!,I2336+1,1)</f>
        <v>#REF!</v>
      </c>
      <c r="J2337" s="912" t="s">
        <v>22379</v>
      </c>
      <c r="K2337" s="121" t="s">
        <v>8449</v>
      </c>
      <c r="L2337" s="104" t="s">
        <v>6477</v>
      </c>
      <c r="M2337" s="104" t="s">
        <v>8461</v>
      </c>
      <c r="N2337" s="120">
        <v>41654</v>
      </c>
      <c r="O2337" s="105">
        <v>11950000</v>
      </c>
      <c r="P2337" s="105" t="s">
        <v>16178</v>
      </c>
      <c r="Q2337" s="120">
        <v>41975</v>
      </c>
      <c r="R2337" s="105">
        <v>7470000</v>
      </c>
      <c r="S2337" s="146" t="s">
        <v>8479</v>
      </c>
      <c r="T2337" s="109">
        <v>42272</v>
      </c>
      <c r="U2337" s="141">
        <v>5229000</v>
      </c>
      <c r="V2337" s="109">
        <v>42272</v>
      </c>
      <c r="W2337" s="141">
        <v>5229000</v>
      </c>
      <c r="X2337" s="141">
        <v>1045800</v>
      </c>
      <c r="Y2337" s="141">
        <v>0</v>
      </c>
      <c r="Z2337" s="141">
        <v>4183200</v>
      </c>
      <c r="AA2337" s="114">
        <v>4194132</v>
      </c>
      <c r="AB2337" s="114"/>
      <c r="AC2337" s="132"/>
      <c r="AD2337" s="141"/>
      <c r="AE2337" s="106">
        <v>0</v>
      </c>
      <c r="AF2337" s="106">
        <v>0</v>
      </c>
      <c r="AG2337" s="106">
        <v>0</v>
      </c>
      <c r="AH2337" s="106"/>
      <c r="AI2337" s="106"/>
      <c r="AJ2337" s="106"/>
      <c r="AK2337" s="106"/>
      <c r="AL2337" s="106"/>
      <c r="AM2337" s="106"/>
      <c r="AN2337" s="114">
        <f t="shared" si="72"/>
        <v>4194132</v>
      </c>
      <c r="AO2337" s="114">
        <f t="shared" si="73"/>
        <v>1034868</v>
      </c>
      <c r="AP2337" s="114"/>
      <c r="AQ2337" s="114"/>
      <c r="AR2337" s="114"/>
      <c r="AS2337" s="114"/>
    </row>
    <row r="2338" spans="1:46" s="189" customFormat="1" ht="15" customHeight="1" x14ac:dyDescent="0.2">
      <c r="A2338" s="104"/>
      <c r="B2338" s="104">
        <f>VLOOKUP(BJB!$F$9:$F$5599,Ctrl!$B$4:$C$399,2,0)</f>
        <v>41</v>
      </c>
      <c r="C2338" s="104">
        <f>VLOOKUP(BJB!$G$9:$G$5599,Ctrl!$E$4:$F$399,2,0)</f>
        <v>3</v>
      </c>
      <c r="D2338" s="219">
        <v>1</v>
      </c>
      <c r="E2338" s="104" t="str">
        <f>VLOOKUP(BJB!$F$9:$F$5599,Ctrl!$B$4:$D$399,3,0)</f>
        <v>IV</v>
      </c>
      <c r="F2338" s="139" t="s">
        <v>10560</v>
      </c>
      <c r="G2338" s="139" t="s">
        <v>2466</v>
      </c>
      <c r="H2338" s="125">
        <v>1120426000195</v>
      </c>
      <c r="I2338" s="220" t="e">
        <f>IF(G2337=BJB!#REF!,I2337+1,1)</f>
        <v>#REF!</v>
      </c>
      <c r="J2338" s="912" t="s">
        <v>22380</v>
      </c>
      <c r="K2338" s="121" t="s">
        <v>8450</v>
      </c>
      <c r="L2338" s="104" t="s">
        <v>6477</v>
      </c>
      <c r="M2338" s="104" t="s">
        <v>7860</v>
      </c>
      <c r="N2338" s="120">
        <v>41054</v>
      </c>
      <c r="O2338" s="105">
        <v>50000000</v>
      </c>
      <c r="P2338" s="105" t="s">
        <v>16179</v>
      </c>
      <c r="Q2338" s="120">
        <v>41590</v>
      </c>
      <c r="R2338" s="105">
        <v>51851252</v>
      </c>
      <c r="S2338" s="146" t="s">
        <v>8479</v>
      </c>
      <c r="T2338" s="109">
        <v>42272</v>
      </c>
      <c r="U2338" s="141">
        <v>16082663</v>
      </c>
      <c r="V2338" s="109">
        <v>42272</v>
      </c>
      <c r="W2338" s="141">
        <v>16082663</v>
      </c>
      <c r="X2338" s="141">
        <v>0</v>
      </c>
      <c r="Y2338" s="141">
        <v>0</v>
      </c>
      <c r="Z2338" s="141">
        <v>0</v>
      </c>
      <c r="AA2338" s="114">
        <v>4496647</v>
      </c>
      <c r="AB2338" s="114"/>
      <c r="AC2338" s="132"/>
      <c r="AD2338" s="141"/>
      <c r="AE2338" s="106">
        <v>0</v>
      </c>
      <c r="AF2338" s="106">
        <v>0</v>
      </c>
      <c r="AG2338" s="106">
        <v>0</v>
      </c>
      <c r="AH2338" s="222"/>
      <c r="AI2338" s="106"/>
      <c r="AJ2338" s="106"/>
      <c r="AK2338" s="106"/>
      <c r="AL2338" s="106"/>
      <c r="AM2338" s="106"/>
      <c r="AN2338" s="114">
        <f t="shared" si="72"/>
        <v>4496647</v>
      </c>
      <c r="AO2338" s="114">
        <f t="shared" si="73"/>
        <v>11586016</v>
      </c>
      <c r="AP2338" s="114"/>
      <c r="AQ2338" s="114"/>
      <c r="AR2338" s="114"/>
      <c r="AS2338" s="114"/>
    </row>
    <row r="2339" spans="1:46" s="189" customFormat="1" ht="15" customHeight="1" x14ac:dyDescent="0.2">
      <c r="A2339" s="104"/>
      <c r="B2339" s="104">
        <f>VLOOKUP(BJB!$F$9:$F$5599,Ctrl!$B$4:$C$399,2,0)</f>
        <v>41</v>
      </c>
      <c r="C2339" s="104">
        <f>VLOOKUP(BJB!$G$9:$G$5599,Ctrl!$E$4:$F$399,2,0)</f>
        <v>3</v>
      </c>
      <c r="D2339" s="219">
        <v>1</v>
      </c>
      <c r="E2339" s="104" t="str">
        <f>VLOOKUP(BJB!$F$9:$F$5599,Ctrl!$B$4:$D$399,3,0)</f>
        <v>IV</v>
      </c>
      <c r="F2339" s="139" t="s">
        <v>10560</v>
      </c>
      <c r="G2339" s="139" t="s">
        <v>2466</v>
      </c>
      <c r="H2339" s="125"/>
      <c r="I2339" s="220" t="e">
        <f>IF(G2338=BJB!#REF!,I2338+1,1)</f>
        <v>#REF!</v>
      </c>
      <c r="J2339" s="912" t="s">
        <v>22381</v>
      </c>
      <c r="K2339" s="121" t="s">
        <v>8451</v>
      </c>
      <c r="L2339" s="104" t="s">
        <v>6477</v>
      </c>
      <c r="M2339" s="104" t="s">
        <v>7861</v>
      </c>
      <c r="N2339" s="120">
        <v>41290</v>
      </c>
      <c r="O2339" s="105">
        <v>100000000</v>
      </c>
      <c r="P2339" s="105" t="s">
        <v>16180</v>
      </c>
      <c r="Q2339" s="120">
        <v>41810</v>
      </c>
      <c r="R2339" s="105">
        <v>56644463</v>
      </c>
      <c r="S2339" s="146" t="s">
        <v>8479</v>
      </c>
      <c r="T2339" s="109">
        <v>42272</v>
      </c>
      <c r="U2339" s="141">
        <v>37374976</v>
      </c>
      <c r="V2339" s="109">
        <v>42272</v>
      </c>
      <c r="W2339" s="141">
        <v>37374976</v>
      </c>
      <c r="X2339" s="141">
        <v>0</v>
      </c>
      <c r="Y2339" s="141">
        <v>0</v>
      </c>
      <c r="Z2339" s="141">
        <v>0</v>
      </c>
      <c r="AA2339" s="114">
        <v>0</v>
      </c>
      <c r="AB2339" s="114"/>
      <c r="AC2339" s="132"/>
      <c r="AD2339" s="141"/>
      <c r="AE2339" s="106">
        <v>0</v>
      </c>
      <c r="AF2339" s="106">
        <v>0</v>
      </c>
      <c r="AG2339" s="106">
        <v>0</v>
      </c>
      <c r="AH2339" s="106"/>
      <c r="AI2339" s="106"/>
      <c r="AJ2339" s="106"/>
      <c r="AK2339" s="106"/>
      <c r="AL2339" s="106"/>
      <c r="AM2339" s="106"/>
      <c r="AN2339" s="114">
        <f t="shared" si="72"/>
        <v>0</v>
      </c>
      <c r="AO2339" s="114">
        <f t="shared" si="73"/>
        <v>37374976</v>
      </c>
      <c r="AP2339" s="114"/>
      <c r="AQ2339" s="114"/>
      <c r="AR2339" s="114"/>
      <c r="AS2339" s="114"/>
    </row>
    <row r="2340" spans="1:46" s="189" customFormat="1" ht="15" customHeight="1" x14ac:dyDescent="0.2">
      <c r="A2340" s="104"/>
      <c r="B2340" s="104">
        <f>VLOOKUP(BJB!$F$9:$F$5599,Ctrl!$B$4:$C$399,2,0)</f>
        <v>41</v>
      </c>
      <c r="C2340" s="104">
        <f>VLOOKUP(BJB!$G$9:$G$5599,Ctrl!$E$4:$F$399,2,0)</f>
        <v>1</v>
      </c>
      <c r="D2340" s="219">
        <v>1</v>
      </c>
      <c r="E2340" s="104" t="str">
        <f>VLOOKUP(BJB!$F$9:$F$5599,Ctrl!$B$4:$D$399,3,0)</f>
        <v>IV</v>
      </c>
      <c r="F2340" s="139" t="s">
        <v>10560</v>
      </c>
      <c r="G2340" s="139" t="s">
        <v>6584</v>
      </c>
      <c r="H2340" s="125">
        <v>1121004000319</v>
      </c>
      <c r="I2340" s="220" t="e">
        <f>IF(G2339=BJB!#REF!,I2339+1,1)</f>
        <v>#REF!</v>
      </c>
      <c r="J2340" s="912" t="s">
        <v>22382</v>
      </c>
      <c r="K2340" s="126" t="s">
        <v>7640</v>
      </c>
      <c r="L2340" s="104" t="s">
        <v>6477</v>
      </c>
      <c r="M2340" s="127" t="s">
        <v>5760</v>
      </c>
      <c r="N2340" s="128">
        <v>41235</v>
      </c>
      <c r="O2340" s="140">
        <v>10000000</v>
      </c>
      <c r="P2340" s="105" t="s">
        <v>16181</v>
      </c>
      <c r="Q2340" s="120">
        <v>41745</v>
      </c>
      <c r="R2340" s="105">
        <v>5733004</v>
      </c>
      <c r="S2340" s="146" t="s">
        <v>5759</v>
      </c>
      <c r="T2340" s="109">
        <v>41844</v>
      </c>
      <c r="U2340" s="106">
        <v>3993572</v>
      </c>
      <c r="V2340" s="109">
        <v>41821</v>
      </c>
      <c r="W2340" s="141">
        <v>3993572</v>
      </c>
      <c r="X2340" s="141">
        <v>0</v>
      </c>
      <c r="Y2340" s="141">
        <v>0</v>
      </c>
      <c r="Z2340" s="141">
        <v>0</v>
      </c>
      <c r="AA2340" s="112">
        <v>854699</v>
      </c>
      <c r="AB2340" s="112"/>
      <c r="AC2340" s="132"/>
      <c r="AD2340" s="141"/>
      <c r="AE2340" s="106">
        <v>0</v>
      </c>
      <c r="AF2340" s="106">
        <v>0</v>
      </c>
      <c r="AG2340" s="106">
        <v>0</v>
      </c>
      <c r="AH2340" s="106"/>
      <c r="AI2340" s="106"/>
      <c r="AJ2340" s="106"/>
      <c r="AK2340" s="106"/>
      <c r="AL2340" s="106"/>
      <c r="AM2340" s="106"/>
      <c r="AN2340" s="114">
        <f t="shared" si="72"/>
        <v>854699</v>
      </c>
      <c r="AO2340" s="114">
        <f t="shared" si="73"/>
        <v>3138873</v>
      </c>
      <c r="AP2340" s="114"/>
      <c r="AQ2340" s="114"/>
      <c r="AR2340" s="114"/>
      <c r="AS2340" s="114"/>
    </row>
    <row r="2341" spans="1:46" s="189" customFormat="1" ht="15" customHeight="1" x14ac:dyDescent="0.2">
      <c r="A2341" s="104"/>
      <c r="B2341" s="104">
        <f>VLOOKUP(BJB!$F$9:$F$5599,Ctrl!$B$4:$C$399,2,0)</f>
        <v>41</v>
      </c>
      <c r="C2341" s="104">
        <f>VLOOKUP(BJB!$G$9:$G$5599,Ctrl!$E$4:$F$399,2,0)</f>
        <v>1</v>
      </c>
      <c r="D2341" s="219">
        <v>1</v>
      </c>
      <c r="E2341" s="104" t="str">
        <f>VLOOKUP(BJB!$F$9:$F$5599,Ctrl!$B$4:$D$399,3,0)</f>
        <v>IV</v>
      </c>
      <c r="F2341" s="139" t="s">
        <v>10560</v>
      </c>
      <c r="G2341" s="139" t="s">
        <v>6584</v>
      </c>
      <c r="H2341" s="125">
        <v>1121108000250</v>
      </c>
      <c r="I2341" s="220" t="e">
        <f>IF(G2340=BJB!#REF!,I2340+1,1)</f>
        <v>#REF!</v>
      </c>
      <c r="J2341" s="912" t="s">
        <v>22383</v>
      </c>
      <c r="K2341" s="121" t="s">
        <v>6475</v>
      </c>
      <c r="L2341" s="104" t="s">
        <v>6477</v>
      </c>
      <c r="M2341" s="104" t="s">
        <v>6494</v>
      </c>
      <c r="N2341" s="120">
        <v>41269</v>
      </c>
      <c r="O2341" s="107">
        <v>10000000</v>
      </c>
      <c r="P2341" s="105" t="s">
        <v>16182</v>
      </c>
      <c r="Q2341" s="120">
        <v>41969</v>
      </c>
      <c r="R2341" s="105">
        <v>4316720</v>
      </c>
      <c r="S2341" s="146" t="s">
        <v>6520</v>
      </c>
      <c r="T2341" s="109">
        <v>42044</v>
      </c>
      <c r="U2341" s="118">
        <v>2866154</v>
      </c>
      <c r="V2341" s="109">
        <v>42044</v>
      </c>
      <c r="W2341" s="141">
        <v>2866154</v>
      </c>
      <c r="X2341" s="141">
        <v>0</v>
      </c>
      <c r="Y2341" s="141">
        <v>0</v>
      </c>
      <c r="Z2341" s="141">
        <v>0</v>
      </c>
      <c r="AA2341" s="223">
        <v>27544</v>
      </c>
      <c r="AB2341" s="223"/>
      <c r="AC2341" s="132"/>
      <c r="AD2341" s="141"/>
      <c r="AE2341" s="106">
        <v>0</v>
      </c>
      <c r="AF2341" s="106">
        <v>0</v>
      </c>
      <c r="AG2341" s="106">
        <v>0</v>
      </c>
      <c r="AH2341" s="114"/>
      <c r="AI2341" s="114"/>
      <c r="AJ2341" s="114"/>
      <c r="AK2341" s="114"/>
      <c r="AL2341" s="114"/>
      <c r="AM2341" s="114"/>
      <c r="AN2341" s="114">
        <f t="shared" si="72"/>
        <v>27544</v>
      </c>
      <c r="AO2341" s="114">
        <f t="shared" si="73"/>
        <v>2838610</v>
      </c>
      <c r="AP2341" s="114"/>
      <c r="AQ2341" s="114"/>
      <c r="AR2341" s="114"/>
      <c r="AS2341" s="114"/>
    </row>
    <row r="2342" spans="1:46" s="189" customFormat="1" ht="15" customHeight="1" x14ac:dyDescent="0.2">
      <c r="A2342" s="104"/>
      <c r="B2342" s="104">
        <f>VLOOKUP(BJB!$F$9:$F$5599,Ctrl!$B$4:$C$399,2,0)</f>
        <v>41</v>
      </c>
      <c r="C2342" s="104">
        <f>VLOOKUP(BJB!$G$9:$G$5599,Ctrl!$E$4:$F$399,2,0)</f>
        <v>1</v>
      </c>
      <c r="D2342" s="219">
        <v>1</v>
      </c>
      <c r="E2342" s="104" t="str">
        <f>VLOOKUP(BJB!$F$9:$F$5599,Ctrl!$B$4:$D$399,3,0)</f>
        <v>IV</v>
      </c>
      <c r="F2342" s="139" t="s">
        <v>10560</v>
      </c>
      <c r="G2342" s="139" t="s">
        <v>6584</v>
      </c>
      <c r="H2342" s="125">
        <v>1121212000520</v>
      </c>
      <c r="I2342" s="220" t="e">
        <f>IF(G2341=BJB!#REF!,I2341+1,1)</f>
        <v>#REF!</v>
      </c>
      <c r="J2342" s="912" t="s">
        <v>22384</v>
      </c>
      <c r="K2342" s="121" t="s">
        <v>10088</v>
      </c>
      <c r="L2342" s="104" t="s">
        <v>6477</v>
      </c>
      <c r="M2342" s="104" t="s">
        <v>8172</v>
      </c>
      <c r="N2342" s="120">
        <v>41296</v>
      </c>
      <c r="O2342" s="105">
        <v>50000000</v>
      </c>
      <c r="P2342" s="105" t="s">
        <v>6222</v>
      </c>
      <c r="Q2342" s="120" t="s">
        <v>6222</v>
      </c>
      <c r="R2342" s="890">
        <v>0</v>
      </c>
      <c r="S2342" s="146" t="s">
        <v>8251</v>
      </c>
      <c r="T2342" s="109">
        <v>42145</v>
      </c>
      <c r="U2342" s="141">
        <v>19579337</v>
      </c>
      <c r="V2342" s="109" t="s">
        <v>6222</v>
      </c>
      <c r="W2342" s="141">
        <v>0</v>
      </c>
      <c r="X2342" s="141">
        <v>0</v>
      </c>
      <c r="Y2342" s="141">
        <v>0</v>
      </c>
      <c r="Z2342" s="141">
        <v>0</v>
      </c>
      <c r="AA2342" s="114">
        <v>3332327</v>
      </c>
      <c r="AB2342" s="114"/>
      <c r="AC2342" s="132"/>
      <c r="AD2342" s="141"/>
      <c r="AE2342" s="106">
        <v>0</v>
      </c>
      <c r="AF2342" s="106">
        <v>0</v>
      </c>
      <c r="AG2342" s="106">
        <v>0</v>
      </c>
      <c r="AH2342" s="222"/>
      <c r="AI2342" s="106"/>
      <c r="AJ2342" s="106"/>
      <c r="AK2342" s="106"/>
      <c r="AL2342" s="106"/>
      <c r="AM2342" s="106"/>
      <c r="AN2342" s="114">
        <f t="shared" si="72"/>
        <v>3332327</v>
      </c>
      <c r="AO2342" s="114">
        <f t="shared" si="73"/>
        <v>16247010</v>
      </c>
      <c r="AP2342" s="114"/>
      <c r="AQ2342" s="114"/>
      <c r="AR2342" s="114"/>
      <c r="AS2342" s="114"/>
    </row>
    <row r="2343" spans="1:46" s="189" customFormat="1" ht="15" customHeight="1" x14ac:dyDescent="0.2">
      <c r="A2343" s="104"/>
      <c r="B2343" s="104">
        <f>VLOOKUP(BJB!$F$9:$F$5599,Ctrl!$B$4:$C$399,2,0)</f>
        <v>41</v>
      </c>
      <c r="C2343" s="104">
        <f>VLOOKUP(BJB!$G$9:$G$5599,Ctrl!$E$4:$F$399,2,0)</f>
        <v>2</v>
      </c>
      <c r="D2343" s="219">
        <v>1</v>
      </c>
      <c r="E2343" s="104" t="str">
        <f>VLOOKUP(BJB!$F$9:$F$5599,Ctrl!$B$4:$D$399,3,0)</f>
        <v>IV</v>
      </c>
      <c r="F2343" s="139" t="s">
        <v>10560</v>
      </c>
      <c r="G2343" s="139" t="s">
        <v>2555</v>
      </c>
      <c r="H2343" s="125">
        <v>1120622000561</v>
      </c>
      <c r="I2343" s="220" t="e">
        <f>IF(G2342=BJB!#REF!,I2342+1,1)</f>
        <v>#REF!</v>
      </c>
      <c r="J2343" s="912" t="s">
        <v>22385</v>
      </c>
      <c r="K2343" s="121" t="s">
        <v>8105</v>
      </c>
      <c r="L2343" s="104" t="s">
        <v>6477</v>
      </c>
      <c r="M2343" s="104" t="s">
        <v>8174</v>
      </c>
      <c r="N2343" s="120">
        <v>41148</v>
      </c>
      <c r="O2343" s="105">
        <v>200000000</v>
      </c>
      <c r="P2343" s="105" t="s">
        <v>16183</v>
      </c>
      <c r="Q2343" s="120">
        <v>42080</v>
      </c>
      <c r="R2343" s="105">
        <v>95037646</v>
      </c>
      <c r="S2343" s="146" t="s">
        <v>8254</v>
      </c>
      <c r="T2343" s="109">
        <v>42145</v>
      </c>
      <c r="U2343" s="141">
        <v>65003015</v>
      </c>
      <c r="V2343" s="109">
        <v>42145</v>
      </c>
      <c r="W2343" s="141">
        <v>65003015</v>
      </c>
      <c r="X2343" s="141">
        <v>0</v>
      </c>
      <c r="Y2343" s="141">
        <v>0</v>
      </c>
      <c r="Z2343" s="141">
        <v>0</v>
      </c>
      <c r="AA2343" s="226">
        <v>53086554</v>
      </c>
      <c r="AB2343" s="114"/>
      <c r="AC2343" s="132"/>
      <c r="AD2343" s="141"/>
      <c r="AE2343" s="106">
        <v>0</v>
      </c>
      <c r="AF2343" s="106">
        <v>0</v>
      </c>
      <c r="AG2343" s="106">
        <v>0</v>
      </c>
      <c r="AH2343" s="222"/>
      <c r="AI2343" s="106"/>
      <c r="AJ2343" s="106"/>
      <c r="AK2343" s="106"/>
      <c r="AL2343" s="106"/>
      <c r="AM2343" s="106"/>
      <c r="AN2343" s="114">
        <f t="shared" si="72"/>
        <v>53086554</v>
      </c>
      <c r="AO2343" s="114">
        <f t="shared" si="73"/>
        <v>11916461</v>
      </c>
      <c r="AP2343" s="114"/>
      <c r="AQ2343" s="114"/>
      <c r="AR2343" s="114"/>
      <c r="AS2343" s="114"/>
    </row>
    <row r="2344" spans="1:46" s="189" customFormat="1" ht="15" customHeight="1" x14ac:dyDescent="0.2">
      <c r="A2344" s="104"/>
      <c r="B2344" s="104">
        <f>VLOOKUP(BJB!$F$9:$F$5599,Ctrl!$B$4:$C$399,2,0)</f>
        <v>41</v>
      </c>
      <c r="C2344" s="104">
        <f>VLOOKUP(BJB!$G$9:$G$5599,Ctrl!$E$4:$F$399,2,0)</f>
        <v>0</v>
      </c>
      <c r="D2344" s="219">
        <v>1</v>
      </c>
      <c r="E2344" s="104" t="str">
        <f>VLOOKUP(BJB!$F$9:$F$5599,Ctrl!$B$4:$D$399,3,0)</f>
        <v>IV</v>
      </c>
      <c r="F2344" s="139" t="s">
        <v>10560</v>
      </c>
      <c r="G2344" s="139" t="s">
        <v>7681</v>
      </c>
      <c r="H2344" s="125" t="s">
        <v>6660</v>
      </c>
      <c r="I2344" s="220" t="e">
        <f>IF(G2343=BJB!#REF!,I2343+1,1)</f>
        <v>#REF!</v>
      </c>
      <c r="J2344" s="912" t="s">
        <v>22386</v>
      </c>
      <c r="K2344" s="121" t="s">
        <v>2420</v>
      </c>
      <c r="L2344" s="104" t="s">
        <v>6477</v>
      </c>
      <c r="M2344" s="104" t="s">
        <v>2421</v>
      </c>
      <c r="N2344" s="120">
        <v>40303</v>
      </c>
      <c r="O2344" s="107">
        <v>15000000</v>
      </c>
      <c r="P2344" s="105" t="s">
        <v>6222</v>
      </c>
      <c r="Q2344" s="120" t="s">
        <v>6222</v>
      </c>
      <c r="R2344" s="890">
        <v>0</v>
      </c>
      <c r="S2344" s="151" t="s">
        <v>7188</v>
      </c>
      <c r="T2344" s="109">
        <v>41088</v>
      </c>
      <c r="U2344" s="106">
        <v>5250000</v>
      </c>
      <c r="V2344" s="109" t="s">
        <v>6222</v>
      </c>
      <c r="W2344" s="141">
        <v>0</v>
      </c>
      <c r="X2344" s="141">
        <v>0</v>
      </c>
      <c r="Y2344" s="141">
        <v>0</v>
      </c>
      <c r="Z2344" s="141">
        <v>0</v>
      </c>
      <c r="AA2344" s="112">
        <v>4940001</v>
      </c>
      <c r="AB2344" s="112"/>
      <c r="AC2344" s="132"/>
      <c r="AD2344" s="141"/>
      <c r="AE2344" s="106">
        <v>0</v>
      </c>
      <c r="AF2344" s="106">
        <v>0</v>
      </c>
      <c r="AG2344" s="106">
        <v>0</v>
      </c>
      <c r="AH2344" s="106"/>
      <c r="AI2344" s="106"/>
      <c r="AJ2344" s="106"/>
      <c r="AK2344" s="106"/>
      <c r="AL2344" s="106"/>
      <c r="AM2344" s="106"/>
      <c r="AN2344" s="114">
        <f t="shared" si="72"/>
        <v>4940001</v>
      </c>
      <c r="AO2344" s="114">
        <f t="shared" si="73"/>
        <v>309999</v>
      </c>
      <c r="AP2344" s="114"/>
      <c r="AQ2344" s="114"/>
      <c r="AR2344" s="114"/>
      <c r="AS2344" s="114"/>
    </row>
    <row r="2345" spans="1:46" s="189" customFormat="1" ht="15" customHeight="1" x14ac:dyDescent="0.2">
      <c r="A2345" s="104"/>
      <c r="B2345" s="104">
        <f>VLOOKUP(BJB!$F$9:$F$5599,Ctrl!$B$4:$C$399,2,0)</f>
        <v>41</v>
      </c>
      <c r="C2345" s="104">
        <f>VLOOKUP(BJB!$G$9:$G$5599,Ctrl!$E$4:$F$399,2,0)</f>
        <v>2</v>
      </c>
      <c r="D2345" s="219">
        <v>1</v>
      </c>
      <c r="E2345" s="104" t="str">
        <f>VLOOKUP(BJB!$F$9:$F$5599,Ctrl!$B$4:$D$399,3,0)</f>
        <v>IV</v>
      </c>
      <c r="F2345" s="139" t="s">
        <v>10560</v>
      </c>
      <c r="G2345" s="139" t="s">
        <v>2555</v>
      </c>
      <c r="H2345" s="231" t="s">
        <v>19294</v>
      </c>
      <c r="I2345" s="220"/>
      <c r="J2345" s="891" t="s">
        <v>20246</v>
      </c>
      <c r="K2345" s="121" t="s">
        <v>4540</v>
      </c>
      <c r="L2345" s="104" t="s">
        <v>6477</v>
      </c>
      <c r="M2345" s="104" t="s">
        <v>10157</v>
      </c>
      <c r="N2345" s="120">
        <v>41330</v>
      </c>
      <c r="O2345" s="105">
        <v>50000000</v>
      </c>
      <c r="P2345" s="105" t="s">
        <v>16184</v>
      </c>
      <c r="Q2345" s="120">
        <v>42228</v>
      </c>
      <c r="R2345" s="105">
        <v>21403835</v>
      </c>
      <c r="S2345" s="146" t="s">
        <v>10167</v>
      </c>
      <c r="T2345" s="109">
        <v>42426</v>
      </c>
      <c r="U2345" s="141">
        <v>14668431</v>
      </c>
      <c r="V2345" s="109">
        <v>42426</v>
      </c>
      <c r="W2345" s="141">
        <v>0</v>
      </c>
      <c r="X2345" s="141">
        <v>0</v>
      </c>
      <c r="Y2345" s="141">
        <v>0</v>
      </c>
      <c r="Z2345" s="141">
        <v>0</v>
      </c>
      <c r="AA2345" s="114">
        <v>2805806</v>
      </c>
      <c r="AB2345" s="114"/>
      <c r="AC2345" s="132"/>
      <c r="AD2345" s="141"/>
      <c r="AE2345" s="106">
        <v>0</v>
      </c>
      <c r="AF2345" s="106">
        <v>916674</v>
      </c>
      <c r="AG2345" s="106">
        <v>916674</v>
      </c>
      <c r="AH2345" s="141"/>
      <c r="AI2345" s="141"/>
      <c r="AJ2345" s="141"/>
      <c r="AK2345" s="141"/>
      <c r="AL2345" s="141"/>
      <c r="AM2345" s="141"/>
      <c r="AN2345" s="114">
        <f t="shared" si="72"/>
        <v>4639154</v>
      </c>
      <c r="AO2345" s="114">
        <f t="shared" si="73"/>
        <v>10029277</v>
      </c>
      <c r="AP2345" s="114"/>
      <c r="AQ2345" s="114"/>
      <c r="AR2345" s="114"/>
      <c r="AS2345" s="114"/>
    </row>
    <row r="2346" spans="1:46" s="189" customFormat="1" ht="15" customHeight="1" x14ac:dyDescent="0.2">
      <c r="A2346" s="104"/>
      <c r="B2346" s="104">
        <f>VLOOKUP(BJB!$F$9:$F$5599,Ctrl!$B$4:$C$399,2,0)</f>
        <v>41</v>
      </c>
      <c r="C2346" s="104">
        <f>VLOOKUP(BJB!$G$9:$G$5599,Ctrl!$E$4:$F$399,2,0)</f>
        <v>0</v>
      </c>
      <c r="D2346" s="219">
        <v>1</v>
      </c>
      <c r="E2346" s="104" t="str">
        <f>VLOOKUP(BJB!$F$9:$F$5599,Ctrl!$B$4:$D$399,3,0)</f>
        <v>IV</v>
      </c>
      <c r="F2346" s="139" t="s">
        <v>10560</v>
      </c>
      <c r="G2346" s="139" t="s">
        <v>7681</v>
      </c>
      <c r="H2346" s="231" t="s">
        <v>7486</v>
      </c>
      <c r="I2346" s="220" t="e">
        <f>IF(G2345=BJB!#REF!,I2345+1,1)</f>
        <v>#REF!</v>
      </c>
      <c r="J2346" s="891" t="s">
        <v>18375</v>
      </c>
      <c r="K2346" s="121" t="s">
        <v>2418</v>
      </c>
      <c r="L2346" s="104" t="s">
        <v>7835</v>
      </c>
      <c r="M2346" s="104" t="s">
        <v>2419</v>
      </c>
      <c r="N2346" s="120">
        <v>40627</v>
      </c>
      <c r="O2346" s="107">
        <v>1000000000</v>
      </c>
      <c r="P2346" s="105" t="s">
        <v>6222</v>
      </c>
      <c r="Q2346" s="120" t="s">
        <v>6222</v>
      </c>
      <c r="R2346" s="890">
        <v>0</v>
      </c>
      <c r="S2346" s="151" t="s">
        <v>7187</v>
      </c>
      <c r="T2346" s="109">
        <v>41060</v>
      </c>
      <c r="U2346" s="106">
        <v>479334768</v>
      </c>
      <c r="V2346" s="109" t="s">
        <v>6222</v>
      </c>
      <c r="W2346" s="141">
        <v>0</v>
      </c>
      <c r="X2346" s="141">
        <v>0</v>
      </c>
      <c r="Y2346" s="141">
        <v>0</v>
      </c>
      <c r="Z2346" s="141">
        <v>0</v>
      </c>
      <c r="AA2346" s="112">
        <v>113558238</v>
      </c>
      <c r="AB2346" s="112">
        <v>5000000</v>
      </c>
      <c r="AC2346" s="132"/>
      <c r="AD2346" s="141"/>
      <c r="AE2346" s="106">
        <v>2500000</v>
      </c>
      <c r="AF2346" s="106">
        <v>0</v>
      </c>
      <c r="AG2346" s="106">
        <v>2500000</v>
      </c>
      <c r="AH2346" s="106"/>
      <c r="AI2346" s="106"/>
      <c r="AJ2346" s="106"/>
      <c r="AK2346" s="106"/>
      <c r="AL2346" s="106"/>
      <c r="AM2346" s="106"/>
      <c r="AN2346" s="114">
        <f t="shared" si="72"/>
        <v>123558238</v>
      </c>
      <c r="AO2346" s="114">
        <f t="shared" si="73"/>
        <v>355776530</v>
      </c>
      <c r="AP2346" s="114"/>
      <c r="AQ2346" s="114"/>
      <c r="AR2346" s="114"/>
      <c r="AS2346" s="114"/>
    </row>
    <row r="2347" spans="1:46" s="189" customFormat="1" ht="15" customHeight="1" x14ac:dyDescent="0.2">
      <c r="A2347" s="104"/>
      <c r="B2347" s="104">
        <f>VLOOKUP(BJB!$F$9:$F$5599,Ctrl!$B$4:$C$399,2,0)</f>
        <v>41</v>
      </c>
      <c r="C2347" s="104">
        <f>VLOOKUP(BJB!$G$9:$G$5599,Ctrl!$E$4:$F$399,2,0)</f>
        <v>3</v>
      </c>
      <c r="D2347" s="219">
        <v>1</v>
      </c>
      <c r="E2347" s="104" t="str">
        <f>VLOOKUP(BJB!$F$9:$F$5599,Ctrl!$B$4:$D$399,3,0)</f>
        <v>IV</v>
      </c>
      <c r="F2347" s="139" t="s">
        <v>10560</v>
      </c>
      <c r="G2347" s="139" t="s">
        <v>2466</v>
      </c>
      <c r="H2347" s="125" t="s">
        <v>6663</v>
      </c>
      <c r="I2347" s="220" t="e">
        <f>IF(G2346=BJB!#REF!,I2346+1,1)</f>
        <v>#REF!</v>
      </c>
      <c r="J2347" s="891" t="s">
        <v>18376</v>
      </c>
      <c r="K2347" s="121" t="s">
        <v>2539</v>
      </c>
      <c r="L2347" s="104" t="s">
        <v>6477</v>
      </c>
      <c r="M2347" s="104" t="s">
        <v>2525</v>
      </c>
      <c r="N2347" s="120">
        <v>40602</v>
      </c>
      <c r="O2347" s="107">
        <v>97000000</v>
      </c>
      <c r="P2347" s="105" t="s">
        <v>6222</v>
      </c>
      <c r="Q2347" s="120" t="s">
        <v>6222</v>
      </c>
      <c r="R2347" s="890">
        <v>0</v>
      </c>
      <c r="S2347" s="151" t="s">
        <v>7188</v>
      </c>
      <c r="T2347" s="109">
        <v>41088</v>
      </c>
      <c r="U2347" s="106">
        <v>67125000</v>
      </c>
      <c r="V2347" s="109" t="s">
        <v>6222</v>
      </c>
      <c r="W2347" s="141">
        <v>0</v>
      </c>
      <c r="X2347" s="141">
        <v>0</v>
      </c>
      <c r="Y2347" s="141">
        <v>0</v>
      </c>
      <c r="Z2347" s="141">
        <v>0</v>
      </c>
      <c r="AA2347" s="112">
        <v>19251785</v>
      </c>
      <c r="AB2347" s="112"/>
      <c r="AC2347" s="132"/>
      <c r="AD2347" s="141"/>
      <c r="AE2347" s="106">
        <v>407312</v>
      </c>
      <c r="AF2347" s="106">
        <v>407312</v>
      </c>
      <c r="AG2347" s="106">
        <v>407312</v>
      </c>
      <c r="AH2347" s="222"/>
      <c r="AI2347" s="106"/>
      <c r="AJ2347" s="106"/>
      <c r="AK2347" s="106"/>
      <c r="AL2347" s="106"/>
      <c r="AM2347" s="106"/>
      <c r="AN2347" s="114">
        <f t="shared" si="72"/>
        <v>20473721</v>
      </c>
      <c r="AO2347" s="114">
        <f t="shared" si="73"/>
        <v>46651279</v>
      </c>
      <c r="AP2347" s="114"/>
      <c r="AQ2347" s="114"/>
      <c r="AR2347" s="114"/>
      <c r="AS2347" s="114"/>
      <c r="AT2347" s="190"/>
    </row>
    <row r="2348" spans="1:46" s="189" customFormat="1" ht="15" customHeight="1" x14ac:dyDescent="0.2">
      <c r="A2348" s="104"/>
      <c r="B2348" s="104">
        <f>VLOOKUP(BJB!$F$9:$F$5599,Ctrl!$B$4:$C$399,2,0)</f>
        <v>41</v>
      </c>
      <c r="C2348" s="104">
        <f>VLOOKUP(BJB!$G$9:$G$5599,Ctrl!$E$4:$F$399,2,0)</f>
        <v>0</v>
      </c>
      <c r="D2348" s="219">
        <v>1</v>
      </c>
      <c r="E2348" s="104" t="str">
        <f>VLOOKUP(BJB!$F$9:$F$5599,Ctrl!$B$4:$D$399,3,0)</f>
        <v>IV</v>
      </c>
      <c r="F2348" s="139" t="s">
        <v>10560</v>
      </c>
      <c r="G2348" s="139" t="s">
        <v>7681</v>
      </c>
      <c r="H2348" s="125" t="s">
        <v>6350</v>
      </c>
      <c r="I2348" s="220" t="e">
        <f>IF(G2347=BJB!#REF!,I2347+1,1)</f>
        <v>#REF!</v>
      </c>
      <c r="J2348" s="912" t="s">
        <v>22387</v>
      </c>
      <c r="K2348" s="121" t="s">
        <v>2427</v>
      </c>
      <c r="L2348" s="104" t="s">
        <v>7835</v>
      </c>
      <c r="M2348" s="104" t="s">
        <v>2428</v>
      </c>
      <c r="N2348" s="120">
        <v>40633</v>
      </c>
      <c r="O2348" s="107">
        <v>140000000</v>
      </c>
      <c r="P2348" s="105" t="s">
        <v>16185</v>
      </c>
      <c r="Q2348" s="120">
        <v>41025</v>
      </c>
      <c r="R2348" s="105">
        <v>134163416</v>
      </c>
      <c r="S2348" s="151" t="s">
        <v>2429</v>
      </c>
      <c r="T2348" s="109">
        <v>41106</v>
      </c>
      <c r="U2348" s="106">
        <v>97500000</v>
      </c>
      <c r="V2348" s="109">
        <v>41106</v>
      </c>
      <c r="W2348" s="141">
        <v>97500000</v>
      </c>
      <c r="X2348" s="141">
        <v>0</v>
      </c>
      <c r="Y2348" s="141">
        <v>0</v>
      </c>
      <c r="Z2348" s="141">
        <v>0</v>
      </c>
      <c r="AA2348" s="112">
        <v>93635984</v>
      </c>
      <c r="AB2348" s="112"/>
      <c r="AC2348" s="132"/>
      <c r="AD2348" s="141"/>
      <c r="AE2348" s="106">
        <v>0</v>
      </c>
      <c r="AF2348" s="106">
        <v>0</v>
      </c>
      <c r="AG2348" s="106">
        <v>0</v>
      </c>
      <c r="AH2348" s="222"/>
      <c r="AI2348" s="106"/>
      <c r="AJ2348" s="106"/>
      <c r="AK2348" s="106"/>
      <c r="AL2348" s="106"/>
      <c r="AM2348" s="106"/>
      <c r="AN2348" s="114">
        <f t="shared" si="72"/>
        <v>93635984</v>
      </c>
      <c r="AO2348" s="114">
        <f t="shared" si="73"/>
        <v>3864016</v>
      </c>
      <c r="AP2348" s="114"/>
      <c r="AQ2348" s="114"/>
      <c r="AR2348" s="114"/>
      <c r="AS2348" s="114"/>
      <c r="AT2348" s="191"/>
    </row>
    <row r="2349" spans="1:46" s="189" customFormat="1" ht="15" customHeight="1" x14ac:dyDescent="0.2">
      <c r="A2349" s="104"/>
      <c r="B2349" s="104">
        <f>VLOOKUP(BJB!$F$9:$F$5599,Ctrl!$B$4:$C$399,2,0)</f>
        <v>41</v>
      </c>
      <c r="C2349" s="104">
        <f>VLOOKUP(BJB!$G$9:$G$5599,Ctrl!$E$4:$F$399,2,0)</f>
        <v>0</v>
      </c>
      <c r="D2349" s="219">
        <v>1</v>
      </c>
      <c r="E2349" s="104" t="str">
        <f>VLOOKUP(BJB!$F$9:$F$5599,Ctrl!$B$4:$D$399,3,0)</f>
        <v>IV</v>
      </c>
      <c r="F2349" s="139" t="s">
        <v>10560</v>
      </c>
      <c r="G2349" s="139" t="s">
        <v>7681</v>
      </c>
      <c r="H2349" s="231" t="s">
        <v>19295</v>
      </c>
      <c r="I2349" s="220" t="e">
        <f>IF(G2348=BJB!#REF!,I2348+1,1)</f>
        <v>#REF!</v>
      </c>
      <c r="J2349" s="891" t="s">
        <v>20247</v>
      </c>
      <c r="K2349" s="121" t="s">
        <v>2439</v>
      </c>
      <c r="L2349" s="104" t="s">
        <v>7835</v>
      </c>
      <c r="M2349" s="104" t="s">
        <v>2440</v>
      </c>
      <c r="N2349" s="120">
        <v>40744</v>
      </c>
      <c r="O2349" s="107">
        <v>500000000</v>
      </c>
      <c r="P2349" s="105" t="s">
        <v>16186</v>
      </c>
      <c r="Q2349" s="120">
        <v>41136</v>
      </c>
      <c r="R2349" s="105">
        <v>506724348</v>
      </c>
      <c r="S2349" s="146" t="s">
        <v>2441</v>
      </c>
      <c r="T2349" s="109">
        <v>41288</v>
      </c>
      <c r="U2349" s="106">
        <v>373013385</v>
      </c>
      <c r="V2349" s="109">
        <v>41288</v>
      </c>
      <c r="W2349" s="141">
        <v>373013385</v>
      </c>
      <c r="X2349" s="141">
        <v>0</v>
      </c>
      <c r="Y2349" s="141">
        <v>0</v>
      </c>
      <c r="Z2349" s="141">
        <v>0</v>
      </c>
      <c r="AA2349" s="112">
        <v>51076505</v>
      </c>
      <c r="AB2349" s="112"/>
      <c r="AC2349" s="132"/>
      <c r="AD2349" s="141"/>
      <c r="AE2349" s="106">
        <v>0</v>
      </c>
      <c r="AF2349" s="106">
        <v>5587500</v>
      </c>
      <c r="AG2349" s="106">
        <v>1125000</v>
      </c>
      <c r="AH2349" s="106"/>
      <c r="AI2349" s="106"/>
      <c r="AJ2349" s="106"/>
      <c r="AK2349" s="106"/>
      <c r="AL2349" s="106"/>
      <c r="AM2349" s="106"/>
      <c r="AN2349" s="114">
        <f t="shared" si="72"/>
        <v>57789005</v>
      </c>
      <c r="AO2349" s="114">
        <f t="shared" si="73"/>
        <v>315224380</v>
      </c>
      <c r="AP2349" s="114"/>
      <c r="AQ2349" s="114"/>
      <c r="AR2349" s="114"/>
      <c r="AS2349" s="114"/>
      <c r="AT2349" s="233"/>
    </row>
    <row r="2350" spans="1:46" s="189" customFormat="1" ht="15" customHeight="1" x14ac:dyDescent="0.2">
      <c r="A2350" s="104"/>
      <c r="B2350" s="104">
        <f>VLOOKUP(BJB!$F$9:$F$5599,Ctrl!$B$4:$C$399,2,0)</f>
        <v>41</v>
      </c>
      <c r="C2350" s="104">
        <f>VLOOKUP(BJB!$G$9:$G$5599,Ctrl!$E$4:$F$399,2,0)</f>
        <v>1</v>
      </c>
      <c r="D2350" s="219">
        <v>1</v>
      </c>
      <c r="E2350" s="104" t="str">
        <f>VLOOKUP(BJB!$F$9:$F$5599,Ctrl!$B$4:$D$399,3,0)</f>
        <v>IV</v>
      </c>
      <c r="F2350" s="139" t="s">
        <v>10560</v>
      </c>
      <c r="G2350" s="139" t="s">
        <v>6584</v>
      </c>
      <c r="H2350" s="125" t="s">
        <v>6349</v>
      </c>
      <c r="I2350" s="220" t="e">
        <f>IF(G2349=BJB!#REF!,I2349+1,1)</f>
        <v>#REF!</v>
      </c>
      <c r="J2350" s="891" t="s">
        <v>18377</v>
      </c>
      <c r="K2350" s="126" t="s">
        <v>7639</v>
      </c>
      <c r="L2350" s="104" t="s">
        <v>6477</v>
      </c>
      <c r="M2350" s="127" t="s">
        <v>5760</v>
      </c>
      <c r="N2350" s="128">
        <v>41235</v>
      </c>
      <c r="O2350" s="140">
        <v>225000000</v>
      </c>
      <c r="P2350" s="105" t="s">
        <v>16187</v>
      </c>
      <c r="Q2350" s="120">
        <v>41745</v>
      </c>
      <c r="R2350" s="105">
        <v>137402508</v>
      </c>
      <c r="S2350" s="146" t="s">
        <v>5759</v>
      </c>
      <c r="T2350" s="109">
        <v>41844</v>
      </c>
      <c r="U2350" s="106">
        <v>92253176</v>
      </c>
      <c r="V2350" s="109">
        <v>41821</v>
      </c>
      <c r="W2350" s="141">
        <v>92253176</v>
      </c>
      <c r="X2350" s="141">
        <v>0</v>
      </c>
      <c r="Y2350" s="141">
        <v>0</v>
      </c>
      <c r="Z2350" s="141">
        <v>0</v>
      </c>
      <c r="AA2350" s="112">
        <v>17610062</v>
      </c>
      <c r="AB2350" s="112">
        <f>942218+471109+235555+467282</f>
        <v>2116164</v>
      </c>
      <c r="AC2350" s="132">
        <v>2249750</v>
      </c>
      <c r="AD2350" s="141">
        <v>945274</v>
      </c>
      <c r="AE2350" s="106">
        <v>785182</v>
      </c>
      <c r="AF2350" s="106">
        <v>312502</v>
      </c>
      <c r="AG2350" s="106">
        <v>0</v>
      </c>
      <c r="AH2350" s="111"/>
      <c r="AI2350" s="106"/>
      <c r="AJ2350" s="106"/>
      <c r="AK2350" s="106"/>
      <c r="AL2350" s="106"/>
      <c r="AM2350" s="106"/>
      <c r="AN2350" s="114">
        <f t="shared" si="72"/>
        <v>24018934</v>
      </c>
      <c r="AO2350" s="114">
        <f t="shared" si="73"/>
        <v>68234242</v>
      </c>
      <c r="AP2350" s="114"/>
      <c r="AQ2350" s="114"/>
      <c r="AR2350" s="114"/>
      <c r="AS2350" s="114"/>
      <c r="AT2350" s="190"/>
    </row>
    <row r="2351" spans="1:46" s="189" customFormat="1" ht="15" customHeight="1" x14ac:dyDescent="0.2">
      <c r="A2351" s="104"/>
      <c r="B2351" s="104">
        <f>VLOOKUP(BJB!$F$9:$F$5599,Ctrl!$B$4:$C$399,2,0)</f>
        <v>41</v>
      </c>
      <c r="C2351" s="104">
        <f>VLOOKUP(BJB!$G$9:$G$5599,Ctrl!$E$4:$F$399,2,0)</f>
        <v>3</v>
      </c>
      <c r="D2351" s="219">
        <v>1</v>
      </c>
      <c r="E2351" s="104" t="str">
        <f>VLOOKUP(BJB!$F$9:$F$5599,Ctrl!$B$4:$D$399,3,0)</f>
        <v>IV</v>
      </c>
      <c r="F2351" s="139" t="s">
        <v>10560</v>
      </c>
      <c r="G2351" s="139" t="s">
        <v>2466</v>
      </c>
      <c r="H2351" s="125" t="s">
        <v>6664</v>
      </c>
      <c r="I2351" s="220" t="e">
        <f>IF(G2350=BJB!#REF!,I2350+1,1)</f>
        <v>#REF!</v>
      </c>
      <c r="J2351" s="891" t="s">
        <v>18378</v>
      </c>
      <c r="K2351" s="121" t="s">
        <v>2520</v>
      </c>
      <c r="L2351" s="104" t="s">
        <v>6477</v>
      </c>
      <c r="M2351" s="104" t="s">
        <v>2521</v>
      </c>
      <c r="N2351" s="120">
        <v>40161</v>
      </c>
      <c r="O2351" s="107">
        <v>100000000</v>
      </c>
      <c r="P2351" s="105" t="s">
        <v>16188</v>
      </c>
      <c r="Q2351" s="120">
        <v>40875</v>
      </c>
      <c r="R2351" s="105">
        <v>69110528</v>
      </c>
      <c r="S2351" s="151" t="s">
        <v>7189</v>
      </c>
      <c r="T2351" s="109">
        <v>40919</v>
      </c>
      <c r="U2351" s="106">
        <v>51697967</v>
      </c>
      <c r="V2351" s="109">
        <v>40919</v>
      </c>
      <c r="W2351" s="141">
        <v>51697967</v>
      </c>
      <c r="X2351" s="141">
        <v>0</v>
      </c>
      <c r="Y2351" s="141">
        <v>0</v>
      </c>
      <c r="Z2351" s="141">
        <v>0</v>
      </c>
      <c r="AA2351" s="112">
        <v>20388796</v>
      </c>
      <c r="AB2351" s="112">
        <v>300133</v>
      </c>
      <c r="AC2351" s="132"/>
      <c r="AD2351" s="141"/>
      <c r="AE2351" s="106">
        <v>0</v>
      </c>
      <c r="AF2351" s="106">
        <v>0</v>
      </c>
      <c r="AG2351" s="106">
        <v>0</v>
      </c>
      <c r="AH2351" s="222"/>
      <c r="AI2351" s="106"/>
      <c r="AJ2351" s="106"/>
      <c r="AK2351" s="106"/>
      <c r="AL2351" s="106"/>
      <c r="AM2351" s="106"/>
      <c r="AN2351" s="114">
        <f t="shared" si="72"/>
        <v>20688929</v>
      </c>
      <c r="AO2351" s="114">
        <f t="shared" si="73"/>
        <v>31009038</v>
      </c>
      <c r="AP2351" s="114"/>
      <c r="AQ2351" s="114"/>
      <c r="AR2351" s="114"/>
      <c r="AS2351" s="114"/>
      <c r="AT2351" s="190"/>
    </row>
    <row r="2352" spans="1:46" s="189" customFormat="1" ht="15" customHeight="1" x14ac:dyDescent="0.2">
      <c r="A2352" s="104"/>
      <c r="B2352" s="104">
        <f>VLOOKUP(BJB!$F$9:$F$5599,Ctrl!$B$4:$C$399,2,0)</f>
        <v>41</v>
      </c>
      <c r="C2352" s="104">
        <f>VLOOKUP(BJB!$G$9:$G$5599,Ctrl!$E$4:$F$399,2,0)</f>
        <v>0</v>
      </c>
      <c r="D2352" s="219">
        <v>1</v>
      </c>
      <c r="E2352" s="104" t="str">
        <f>VLOOKUP(BJB!$F$9:$F$5599,Ctrl!$B$4:$D$399,3,0)</f>
        <v>IV</v>
      </c>
      <c r="F2352" s="139" t="s">
        <v>10560</v>
      </c>
      <c r="G2352" s="139" t="s">
        <v>7681</v>
      </c>
      <c r="H2352" s="886" t="s">
        <v>14763</v>
      </c>
      <c r="I2352" s="220" t="e">
        <f>IF(G2351=BJB!#REF!,I2351+1,1)</f>
        <v>#REF!</v>
      </c>
      <c r="J2352" s="891" t="s">
        <v>18379</v>
      </c>
      <c r="K2352" s="121" t="s">
        <v>2275</v>
      </c>
      <c r="L2352" s="104" t="s">
        <v>8018</v>
      </c>
      <c r="M2352" s="104" t="s">
        <v>2276</v>
      </c>
      <c r="N2352" s="120">
        <v>38844</v>
      </c>
      <c r="O2352" s="112">
        <v>1000000000</v>
      </c>
      <c r="P2352" s="105" t="s">
        <v>6222</v>
      </c>
      <c r="Q2352" s="120" t="s">
        <v>6222</v>
      </c>
      <c r="R2352" s="890">
        <v>0</v>
      </c>
      <c r="S2352" s="151" t="s">
        <v>7166</v>
      </c>
      <c r="T2352" s="109">
        <v>40025</v>
      </c>
      <c r="U2352" s="112">
        <v>637500000</v>
      </c>
      <c r="V2352" s="109" t="s">
        <v>6222</v>
      </c>
      <c r="W2352" s="141">
        <v>0</v>
      </c>
      <c r="X2352" s="141">
        <v>0</v>
      </c>
      <c r="Y2352" s="141">
        <v>0</v>
      </c>
      <c r="Z2352" s="141">
        <v>0</v>
      </c>
      <c r="AA2352" s="112">
        <v>51457618</v>
      </c>
      <c r="AB2352" s="112">
        <v>1269495</v>
      </c>
      <c r="AC2352" s="132">
        <v>637937</v>
      </c>
      <c r="AD2352" s="141">
        <v>637937</v>
      </c>
      <c r="AE2352" s="106">
        <v>637937</v>
      </c>
      <c r="AF2352" s="106">
        <v>637937</v>
      </c>
      <c r="AG2352" s="106">
        <v>637937</v>
      </c>
      <c r="AH2352" s="222"/>
      <c r="AI2352" s="112"/>
      <c r="AJ2352" s="112"/>
      <c r="AK2352" s="112"/>
      <c r="AL2352" s="112"/>
      <c r="AM2352" s="112"/>
      <c r="AN2352" s="114">
        <f t="shared" si="72"/>
        <v>55916798</v>
      </c>
      <c r="AO2352" s="114">
        <f t="shared" si="73"/>
        <v>581583202</v>
      </c>
      <c r="AP2352" s="114"/>
      <c r="AQ2352" s="114"/>
      <c r="AR2352" s="114"/>
      <c r="AS2352" s="114"/>
      <c r="AT2352" s="216"/>
    </row>
    <row r="2353" spans="1:46" s="189" customFormat="1" ht="15" customHeight="1" x14ac:dyDescent="0.2">
      <c r="A2353" s="104"/>
      <c r="B2353" s="104">
        <f>VLOOKUP(BJB!$F$9:$F$5599,Ctrl!$B$4:$C$399,2,0)</f>
        <v>41</v>
      </c>
      <c r="C2353" s="104">
        <f>VLOOKUP(BJB!$G$9:$G$5599,Ctrl!$E$4:$F$399,2,0)</f>
        <v>2</v>
      </c>
      <c r="D2353" s="219">
        <v>1</v>
      </c>
      <c r="E2353" s="104" t="str">
        <f>VLOOKUP(BJB!$F$9:$F$5599,Ctrl!$B$4:$D$399,3,0)</f>
        <v>IV</v>
      </c>
      <c r="F2353" s="139" t="s">
        <v>10560</v>
      </c>
      <c r="G2353" s="139" t="s">
        <v>2555</v>
      </c>
      <c r="H2353" s="125" t="s">
        <v>6352</v>
      </c>
      <c r="I2353" s="220" t="e">
        <f>IF(G2352=BJB!#REF!,I2352+1,1)</f>
        <v>#REF!</v>
      </c>
      <c r="J2353" s="891" t="s">
        <v>20248</v>
      </c>
      <c r="K2353" s="121" t="s">
        <v>5812</v>
      </c>
      <c r="L2353" s="104" t="s">
        <v>6477</v>
      </c>
      <c r="M2353" s="104" t="s">
        <v>5813</v>
      </c>
      <c r="N2353" s="120">
        <v>40864</v>
      </c>
      <c r="O2353" s="107">
        <v>45000000</v>
      </c>
      <c r="P2353" s="105" t="s">
        <v>16145</v>
      </c>
      <c r="Q2353" s="120">
        <v>41694</v>
      </c>
      <c r="R2353" s="105">
        <v>55138978</v>
      </c>
      <c r="S2353" s="146" t="s">
        <v>5759</v>
      </c>
      <c r="T2353" s="109">
        <v>41844</v>
      </c>
      <c r="U2353" s="106">
        <v>38526479.599999994</v>
      </c>
      <c r="V2353" s="109">
        <v>41821</v>
      </c>
      <c r="W2353" s="141">
        <v>38526479.599999994</v>
      </c>
      <c r="X2353" s="141">
        <v>0</v>
      </c>
      <c r="Y2353" s="141">
        <v>0</v>
      </c>
      <c r="Z2353" s="141">
        <v>0</v>
      </c>
      <c r="AA2353" s="112">
        <v>5187984</v>
      </c>
      <c r="AB2353" s="112"/>
      <c r="AC2353" s="132"/>
      <c r="AD2353" s="141"/>
      <c r="AE2353" s="106">
        <v>0</v>
      </c>
      <c r="AF2353" s="106">
        <v>900000</v>
      </c>
      <c r="AG2353" s="106">
        <v>250000</v>
      </c>
      <c r="AH2353" s="222"/>
      <c r="AI2353" s="106"/>
      <c r="AJ2353" s="106"/>
      <c r="AK2353" s="106"/>
      <c r="AL2353" s="106"/>
      <c r="AM2353" s="106"/>
      <c r="AN2353" s="114">
        <f t="shared" si="72"/>
        <v>6337984</v>
      </c>
      <c r="AO2353" s="114">
        <f t="shared" si="73"/>
        <v>32188495.599999994</v>
      </c>
      <c r="AP2353" s="114"/>
      <c r="AQ2353" s="114"/>
      <c r="AR2353" s="114"/>
      <c r="AS2353" s="114"/>
      <c r="AT2353" s="191"/>
    </row>
    <row r="2354" spans="1:46" s="189" customFormat="1" ht="15" customHeight="1" x14ac:dyDescent="0.2">
      <c r="A2354" s="104"/>
      <c r="B2354" s="104">
        <f>VLOOKUP(BJB!$F$9:$F$5599,Ctrl!$B$4:$C$399,2,0)</f>
        <v>41</v>
      </c>
      <c r="C2354" s="104">
        <f>VLOOKUP(BJB!$G$9:$G$5599,Ctrl!$E$4:$F$399,2,0)</f>
        <v>2</v>
      </c>
      <c r="D2354" s="219">
        <v>1</v>
      </c>
      <c r="E2354" s="104" t="str">
        <f>VLOOKUP(BJB!$F$9:$F$5599,Ctrl!$B$4:$D$399,3,0)</f>
        <v>IV</v>
      </c>
      <c r="F2354" s="139" t="s">
        <v>10560</v>
      </c>
      <c r="G2354" s="139" t="s">
        <v>2555</v>
      </c>
      <c r="H2354" s="125" t="s">
        <v>6353</v>
      </c>
      <c r="I2354" s="220" t="e">
        <f>IF(G2353=BJB!#REF!,I2353+1,1)</f>
        <v>#REF!</v>
      </c>
      <c r="J2354" s="891" t="s">
        <v>18380</v>
      </c>
      <c r="K2354" s="121" t="s">
        <v>5806</v>
      </c>
      <c r="L2354" s="104" t="s">
        <v>6477</v>
      </c>
      <c r="M2354" s="104" t="s">
        <v>5807</v>
      </c>
      <c r="N2354" s="120">
        <v>40744</v>
      </c>
      <c r="O2354" s="107">
        <v>35000000</v>
      </c>
      <c r="P2354" s="105" t="s">
        <v>16146</v>
      </c>
      <c r="Q2354" s="120">
        <v>41605</v>
      </c>
      <c r="R2354" s="105">
        <v>26397521</v>
      </c>
      <c r="S2354" s="146" t="s">
        <v>5759</v>
      </c>
      <c r="T2354" s="109">
        <v>41844</v>
      </c>
      <c r="U2354" s="106">
        <v>18436046.299999997</v>
      </c>
      <c r="V2354" s="109">
        <v>41821</v>
      </c>
      <c r="W2354" s="141">
        <v>18436046.299999997</v>
      </c>
      <c r="X2354" s="141">
        <v>0</v>
      </c>
      <c r="Y2354" s="141">
        <v>0</v>
      </c>
      <c r="Z2354" s="141">
        <v>0</v>
      </c>
      <c r="AA2354" s="112">
        <v>6003960</v>
      </c>
      <c r="AB2354" s="112"/>
      <c r="AC2354" s="132"/>
      <c r="AD2354" s="141"/>
      <c r="AE2354" s="106">
        <v>494021</v>
      </c>
      <c r="AF2354" s="106">
        <v>264654</v>
      </c>
      <c r="AG2354" s="106">
        <v>0</v>
      </c>
      <c r="AH2354" s="106"/>
      <c r="AI2354" s="106"/>
      <c r="AJ2354" s="106"/>
      <c r="AK2354" s="106"/>
      <c r="AL2354" s="106"/>
      <c r="AM2354" s="106"/>
      <c r="AN2354" s="114">
        <f t="shared" si="72"/>
        <v>6762635</v>
      </c>
      <c r="AO2354" s="114">
        <f t="shared" si="73"/>
        <v>11673411.299999997</v>
      </c>
      <c r="AP2354" s="114"/>
      <c r="AQ2354" s="114"/>
      <c r="AR2354" s="114"/>
      <c r="AS2354" s="114"/>
      <c r="AT2354" s="190"/>
    </row>
    <row r="2355" spans="1:46" s="189" customFormat="1" ht="15" customHeight="1" x14ac:dyDescent="0.2">
      <c r="A2355" s="104"/>
      <c r="B2355" s="104">
        <f>VLOOKUP(BJB!$F$9:$F$5599,Ctrl!$B$4:$C$399,2,0)</f>
        <v>41</v>
      </c>
      <c r="C2355" s="104">
        <f>VLOOKUP(BJB!$G$9:$G$5599,Ctrl!$E$4:$F$399,2,0)</f>
        <v>0</v>
      </c>
      <c r="D2355" s="219">
        <v>1</v>
      </c>
      <c r="E2355" s="104" t="str">
        <f>VLOOKUP(BJB!$F$9:$F$5599,Ctrl!$B$4:$D$399,3,0)</f>
        <v>IV</v>
      </c>
      <c r="F2355" s="139" t="s">
        <v>10560</v>
      </c>
      <c r="G2355" s="139" t="s">
        <v>7681</v>
      </c>
      <c r="H2355" s="125">
        <v>1090910001139</v>
      </c>
      <c r="I2355" s="220" t="e">
        <f>IF(G2354=BJB!#REF!,I2354+1,1)</f>
        <v>#REF!</v>
      </c>
      <c r="J2355" s="912" t="s">
        <v>22388</v>
      </c>
      <c r="K2355" s="121" t="s">
        <v>2344</v>
      </c>
      <c r="L2355" s="104" t="s">
        <v>7835</v>
      </c>
      <c r="M2355" s="104" t="s">
        <v>2345</v>
      </c>
      <c r="N2355" s="120">
        <v>40094</v>
      </c>
      <c r="O2355" s="112">
        <v>200000000</v>
      </c>
      <c r="P2355" s="105" t="s">
        <v>6222</v>
      </c>
      <c r="Q2355" s="120" t="s">
        <v>6222</v>
      </c>
      <c r="R2355" s="890">
        <v>0</v>
      </c>
      <c r="S2355" s="151" t="s">
        <v>7177</v>
      </c>
      <c r="T2355" s="109">
        <v>40501</v>
      </c>
      <c r="U2355" s="112">
        <v>130574166</v>
      </c>
      <c r="V2355" s="109" t="s">
        <v>6222</v>
      </c>
      <c r="W2355" s="141">
        <v>0</v>
      </c>
      <c r="X2355" s="141">
        <v>0</v>
      </c>
      <c r="Y2355" s="141">
        <v>0</v>
      </c>
      <c r="Z2355" s="141">
        <v>0</v>
      </c>
      <c r="AA2355" s="112">
        <v>6284220</v>
      </c>
      <c r="AB2355" s="112"/>
      <c r="AC2355" s="132"/>
      <c r="AD2355" s="141"/>
      <c r="AE2355" s="106">
        <v>0</v>
      </c>
      <c r="AF2355" s="106">
        <v>0</v>
      </c>
      <c r="AG2355" s="106">
        <v>0</v>
      </c>
      <c r="AH2355" s="112"/>
      <c r="AI2355" s="112"/>
      <c r="AJ2355" s="112"/>
      <c r="AK2355" s="112"/>
      <c r="AL2355" s="112"/>
      <c r="AM2355" s="112"/>
      <c r="AN2355" s="114">
        <f t="shared" si="72"/>
        <v>6284220</v>
      </c>
      <c r="AO2355" s="114">
        <f t="shared" si="73"/>
        <v>124289946</v>
      </c>
      <c r="AP2355" s="114"/>
      <c r="AQ2355" s="114"/>
      <c r="AR2355" s="114"/>
      <c r="AS2355" s="114"/>
      <c r="AT2355" s="190"/>
    </row>
    <row r="2356" spans="1:46" s="189" customFormat="1" ht="15" customHeight="1" x14ac:dyDescent="0.2">
      <c r="A2356" s="104"/>
      <c r="B2356" s="104">
        <f>VLOOKUP(BJB!$F$9:$F$5599,Ctrl!$B$4:$C$399,2,0)</f>
        <v>41</v>
      </c>
      <c r="C2356" s="104">
        <f>VLOOKUP(BJB!$G$9:$G$5599,Ctrl!$E$4:$F$399,2,0)</f>
        <v>2</v>
      </c>
      <c r="D2356" s="219">
        <v>1</v>
      </c>
      <c r="E2356" s="104" t="str">
        <f>VLOOKUP(BJB!$F$9:$F$5599,Ctrl!$B$4:$D$399,3,0)</f>
        <v>IV</v>
      </c>
      <c r="F2356" s="139" t="s">
        <v>10560</v>
      </c>
      <c r="G2356" s="139" t="s">
        <v>2555</v>
      </c>
      <c r="H2356" s="125">
        <v>1090716000559</v>
      </c>
      <c r="I2356" s="220" t="e">
        <f>IF(G2355=BJB!#REF!,I2355+1,1)</f>
        <v>#REF!</v>
      </c>
      <c r="J2356" s="912" t="s">
        <v>22389</v>
      </c>
      <c r="K2356" s="121" t="s">
        <v>2556</v>
      </c>
      <c r="L2356" s="104" t="s">
        <v>6477</v>
      </c>
      <c r="M2356" s="104" t="s">
        <v>2557</v>
      </c>
      <c r="N2356" s="120">
        <v>40087</v>
      </c>
      <c r="O2356" s="107">
        <v>50000000</v>
      </c>
      <c r="P2356" s="105" t="s">
        <v>6222</v>
      </c>
      <c r="Q2356" s="120" t="s">
        <v>6222</v>
      </c>
      <c r="R2356" s="890">
        <v>0</v>
      </c>
      <c r="S2356" s="151" t="s">
        <v>7181</v>
      </c>
      <c r="T2356" s="109">
        <v>40753</v>
      </c>
      <c r="U2356" s="106">
        <v>11753486</v>
      </c>
      <c r="V2356" s="109" t="s">
        <v>6222</v>
      </c>
      <c r="W2356" s="141">
        <v>0</v>
      </c>
      <c r="X2356" s="141">
        <v>0</v>
      </c>
      <c r="Y2356" s="141">
        <v>0</v>
      </c>
      <c r="Z2356" s="141">
        <v>0</v>
      </c>
      <c r="AA2356" s="112">
        <v>1078167</v>
      </c>
      <c r="AB2356" s="112"/>
      <c r="AC2356" s="132"/>
      <c r="AD2356" s="141"/>
      <c r="AE2356" s="106">
        <v>0</v>
      </c>
      <c r="AF2356" s="106">
        <v>0</v>
      </c>
      <c r="AG2356" s="106">
        <v>0</v>
      </c>
      <c r="AH2356" s="106"/>
      <c r="AI2356" s="106"/>
      <c r="AJ2356" s="106"/>
      <c r="AK2356" s="106"/>
      <c r="AL2356" s="106"/>
      <c r="AM2356" s="106"/>
      <c r="AN2356" s="114">
        <f t="shared" si="72"/>
        <v>1078167</v>
      </c>
      <c r="AO2356" s="114">
        <f t="shared" si="73"/>
        <v>10675319</v>
      </c>
      <c r="AP2356" s="114"/>
      <c r="AQ2356" s="114"/>
      <c r="AR2356" s="114"/>
      <c r="AS2356" s="114"/>
      <c r="AT2356" s="190"/>
    </row>
    <row r="2357" spans="1:46" s="189" customFormat="1" ht="15" customHeight="1" x14ac:dyDescent="0.2">
      <c r="A2357" s="104"/>
      <c r="B2357" s="104">
        <f>VLOOKUP(BJB!$F$9:$F$5599,Ctrl!$B$4:$C$399,2,0)</f>
        <v>41</v>
      </c>
      <c r="C2357" s="104">
        <f>VLOOKUP(BJB!$G$9:$G$5599,Ctrl!$E$4:$F$399,2,0)</f>
        <v>0</v>
      </c>
      <c r="D2357" s="219">
        <v>1</v>
      </c>
      <c r="E2357" s="104" t="str">
        <f>VLOOKUP(BJB!$F$9:$F$5599,Ctrl!$B$4:$D$399,3,0)</f>
        <v>IV</v>
      </c>
      <c r="F2357" s="139" t="s">
        <v>10560</v>
      </c>
      <c r="G2357" s="139" t="s">
        <v>7681</v>
      </c>
      <c r="H2357" s="125">
        <v>1110928000113</v>
      </c>
      <c r="I2357" s="220" t="e">
        <f>IF(G2356=BJB!#REF!,I2356+1,1)</f>
        <v>#REF!</v>
      </c>
      <c r="J2357" s="912" t="s">
        <v>22390</v>
      </c>
      <c r="K2357" s="121" t="s">
        <v>2445</v>
      </c>
      <c r="L2357" s="104" t="s">
        <v>6477</v>
      </c>
      <c r="M2357" s="104" t="s">
        <v>2446</v>
      </c>
      <c r="N2357" s="120">
        <v>40885</v>
      </c>
      <c r="O2357" s="107">
        <v>10000000</v>
      </c>
      <c r="P2357" s="105" t="s">
        <v>16128</v>
      </c>
      <c r="Q2357" s="120">
        <v>41206</v>
      </c>
      <c r="R2357" s="105">
        <v>11936528</v>
      </c>
      <c r="S2357" s="146" t="s">
        <v>2444</v>
      </c>
      <c r="T2357" s="109">
        <v>41361</v>
      </c>
      <c r="U2357" s="106">
        <v>7000000</v>
      </c>
      <c r="V2357" s="109">
        <v>41361</v>
      </c>
      <c r="W2357" s="141">
        <v>7000000</v>
      </c>
      <c r="X2357" s="141">
        <v>0</v>
      </c>
      <c r="Y2357" s="141">
        <v>0</v>
      </c>
      <c r="Z2357" s="141">
        <v>0</v>
      </c>
      <c r="AA2357" s="112">
        <v>219423</v>
      </c>
      <c r="AB2357" s="112"/>
      <c r="AC2357" s="132"/>
      <c r="AD2357" s="141"/>
      <c r="AE2357" s="106">
        <v>0</v>
      </c>
      <c r="AF2357" s="106">
        <v>0</v>
      </c>
      <c r="AG2357" s="106">
        <v>0</v>
      </c>
      <c r="AH2357" s="106"/>
      <c r="AI2357" s="106"/>
      <c r="AJ2357" s="106"/>
      <c r="AK2357" s="106"/>
      <c r="AL2357" s="106"/>
      <c r="AM2357" s="106"/>
      <c r="AN2357" s="114">
        <f t="shared" si="72"/>
        <v>219423</v>
      </c>
      <c r="AO2357" s="114">
        <f t="shared" si="73"/>
        <v>6780577</v>
      </c>
      <c r="AP2357" s="114"/>
      <c r="AQ2357" s="114"/>
      <c r="AR2357" s="114"/>
      <c r="AS2357" s="114"/>
      <c r="AT2357" s="190"/>
    </row>
    <row r="2358" spans="1:46" s="189" customFormat="1" ht="15" customHeight="1" x14ac:dyDescent="0.2">
      <c r="A2358" s="104"/>
      <c r="B2358" s="104">
        <f>VLOOKUP(BJB!$F$9:$F$5599,Ctrl!$B$4:$C$399,2,0)</f>
        <v>41</v>
      </c>
      <c r="C2358" s="104">
        <f>VLOOKUP(BJB!$G$9:$G$5599,Ctrl!$E$4:$F$399,2,0)</f>
        <v>0</v>
      </c>
      <c r="D2358" s="219">
        <v>1</v>
      </c>
      <c r="E2358" s="104" t="str">
        <f>VLOOKUP(BJB!$F$9:$F$5599,Ctrl!$B$4:$D$399,3,0)</f>
        <v>IV</v>
      </c>
      <c r="F2358" s="139" t="s">
        <v>10560</v>
      </c>
      <c r="G2358" s="139" t="s">
        <v>7681</v>
      </c>
      <c r="H2358" s="125">
        <v>1091223000271</v>
      </c>
      <c r="I2358" s="220" t="e">
        <f>IF(G2357=BJB!#REF!,I2357+1,1)</f>
        <v>#REF!</v>
      </c>
      <c r="J2358" s="912" t="s">
        <v>22391</v>
      </c>
      <c r="K2358" s="121" t="s">
        <v>2374</v>
      </c>
      <c r="L2358" s="104" t="s">
        <v>6477</v>
      </c>
      <c r="M2358" s="104" t="s">
        <v>2371</v>
      </c>
      <c r="N2358" s="120">
        <v>40185</v>
      </c>
      <c r="O2358" s="107">
        <v>20000000</v>
      </c>
      <c r="P2358" s="105" t="s">
        <v>6222</v>
      </c>
      <c r="Q2358" s="120" t="s">
        <v>6222</v>
      </c>
      <c r="R2358" s="890">
        <v>0</v>
      </c>
      <c r="S2358" s="151" t="s">
        <v>7182</v>
      </c>
      <c r="T2358" s="109">
        <v>40815</v>
      </c>
      <c r="U2358" s="106">
        <v>9750003</v>
      </c>
      <c r="V2358" s="109" t="s">
        <v>6222</v>
      </c>
      <c r="W2358" s="141">
        <v>0</v>
      </c>
      <c r="X2358" s="141">
        <v>0</v>
      </c>
      <c r="Y2358" s="141">
        <v>0</v>
      </c>
      <c r="Z2358" s="141">
        <v>0</v>
      </c>
      <c r="AA2358" s="112">
        <v>3455183</v>
      </c>
      <c r="AB2358" s="112"/>
      <c r="AC2358" s="132"/>
      <c r="AD2358" s="141"/>
      <c r="AE2358" s="106">
        <v>0</v>
      </c>
      <c r="AF2358" s="106">
        <v>0</v>
      </c>
      <c r="AG2358" s="106">
        <v>0</v>
      </c>
      <c r="AH2358" s="106"/>
      <c r="AI2358" s="106"/>
      <c r="AJ2358" s="106"/>
      <c r="AK2358" s="106"/>
      <c r="AL2358" s="106"/>
      <c r="AM2358" s="106"/>
      <c r="AN2358" s="114">
        <f t="shared" si="72"/>
        <v>3455183</v>
      </c>
      <c r="AO2358" s="114">
        <f t="shared" si="73"/>
        <v>6294820</v>
      </c>
      <c r="AP2358" s="114"/>
      <c r="AQ2358" s="114"/>
      <c r="AR2358" s="114"/>
      <c r="AS2358" s="114"/>
      <c r="AT2358" s="190"/>
    </row>
    <row r="2359" spans="1:46" s="189" customFormat="1" ht="15" customHeight="1" x14ac:dyDescent="0.2">
      <c r="A2359" s="104"/>
      <c r="B2359" s="104">
        <f>VLOOKUP(BJB!$F$9:$F$5599,Ctrl!$B$4:$C$399,2,0)</f>
        <v>41</v>
      </c>
      <c r="C2359" s="104">
        <f>VLOOKUP(BJB!$G$9:$G$5599,Ctrl!$E$4:$F$399,2,0)</f>
        <v>3</v>
      </c>
      <c r="D2359" s="219">
        <v>1</v>
      </c>
      <c r="E2359" s="104" t="str">
        <f>VLOOKUP(BJB!$F$9:$F$5599,Ctrl!$B$4:$D$399,3,0)</f>
        <v>IV</v>
      </c>
      <c r="F2359" s="139" t="s">
        <v>10560</v>
      </c>
      <c r="G2359" s="139" t="s">
        <v>2466</v>
      </c>
      <c r="H2359" s="125" t="s">
        <v>6665</v>
      </c>
      <c r="I2359" s="220" t="e">
        <f>IF(#REF!=BJB!#REF!,#REF!+1,1)</f>
        <v>#REF!</v>
      </c>
      <c r="J2359" s="891" t="s">
        <v>18381</v>
      </c>
      <c r="K2359" s="121" t="s">
        <v>2507</v>
      </c>
      <c r="L2359" s="104" t="s">
        <v>6477</v>
      </c>
      <c r="M2359" s="104" t="s">
        <v>2472</v>
      </c>
      <c r="N2359" s="120">
        <v>40087</v>
      </c>
      <c r="O2359" s="112">
        <v>15000000</v>
      </c>
      <c r="P2359" s="105" t="s">
        <v>6222</v>
      </c>
      <c r="Q2359" s="120" t="s">
        <v>6222</v>
      </c>
      <c r="R2359" s="890">
        <v>0</v>
      </c>
      <c r="S2359" s="151" t="s">
        <v>7192</v>
      </c>
      <c r="T2359" s="109">
        <v>40815</v>
      </c>
      <c r="U2359" s="112">
        <v>10910783</v>
      </c>
      <c r="V2359" s="109" t="s">
        <v>6222</v>
      </c>
      <c r="W2359" s="141">
        <v>0</v>
      </c>
      <c r="X2359" s="141">
        <v>0</v>
      </c>
      <c r="Y2359" s="141">
        <v>0</v>
      </c>
      <c r="Z2359" s="141">
        <v>0</v>
      </c>
      <c r="AA2359" s="112">
        <v>5104721</v>
      </c>
      <c r="AB2359" s="112">
        <v>72232</v>
      </c>
      <c r="AC2359" s="132"/>
      <c r="AD2359" s="141">
        <v>110248</v>
      </c>
      <c r="AE2359" s="106">
        <v>0</v>
      </c>
      <c r="AF2359" s="106">
        <v>0</v>
      </c>
      <c r="AG2359" s="106">
        <v>114050</v>
      </c>
      <c r="AH2359" s="222"/>
      <c r="AI2359" s="112"/>
      <c r="AJ2359" s="112"/>
      <c r="AK2359" s="112"/>
      <c r="AL2359" s="112"/>
      <c r="AM2359" s="112"/>
      <c r="AN2359" s="114">
        <f t="shared" si="72"/>
        <v>5401251</v>
      </c>
      <c r="AO2359" s="114">
        <f t="shared" si="73"/>
        <v>5509532</v>
      </c>
      <c r="AP2359" s="114"/>
      <c r="AQ2359" s="114"/>
      <c r="AR2359" s="114"/>
      <c r="AS2359" s="114"/>
      <c r="AT2359" s="190"/>
    </row>
    <row r="2360" spans="1:46" s="189" customFormat="1" ht="15" customHeight="1" x14ac:dyDescent="0.2">
      <c r="A2360" s="104"/>
      <c r="B2360" s="104">
        <f>VLOOKUP(BJB!$F$9:$F$5599,Ctrl!$B$4:$C$399,2,0)</f>
        <v>41</v>
      </c>
      <c r="C2360" s="104">
        <f>VLOOKUP(BJB!$G$9:$G$5599,Ctrl!$E$4:$F$399,2,0)</f>
        <v>0</v>
      </c>
      <c r="D2360" s="219">
        <v>1</v>
      </c>
      <c r="E2360" s="104" t="str">
        <f>VLOOKUP(BJB!$F$9:$F$5599,Ctrl!$B$4:$D$399,3,0)</f>
        <v>IV</v>
      </c>
      <c r="F2360" s="139" t="s">
        <v>10560</v>
      </c>
      <c r="G2360" s="139" t="s">
        <v>7681</v>
      </c>
      <c r="H2360" s="125">
        <v>1110825000103</v>
      </c>
      <c r="I2360" s="220" t="e">
        <f>IF(G2359=BJB!#REF!,I2359+1,1)</f>
        <v>#REF!</v>
      </c>
      <c r="J2360" s="912" t="s">
        <v>22392</v>
      </c>
      <c r="K2360" s="121" t="s">
        <v>2442</v>
      </c>
      <c r="L2360" s="104" t="s">
        <v>6477</v>
      </c>
      <c r="M2360" s="104" t="s">
        <v>2443</v>
      </c>
      <c r="N2360" s="120">
        <v>40819</v>
      </c>
      <c r="O2360" s="107">
        <v>10000000</v>
      </c>
      <c r="P2360" s="105" t="s">
        <v>16189</v>
      </c>
      <c r="Q2360" s="120">
        <v>41176</v>
      </c>
      <c r="R2360" s="105">
        <v>8007180</v>
      </c>
      <c r="S2360" s="146" t="s">
        <v>2444</v>
      </c>
      <c r="T2360" s="109">
        <v>41361</v>
      </c>
      <c r="U2360" s="106">
        <v>5600000</v>
      </c>
      <c r="V2360" s="109">
        <v>41361</v>
      </c>
      <c r="W2360" s="141">
        <v>5600000</v>
      </c>
      <c r="X2360" s="141">
        <v>0</v>
      </c>
      <c r="Y2360" s="141">
        <v>0</v>
      </c>
      <c r="Z2360" s="141">
        <v>0</v>
      </c>
      <c r="AA2360" s="112">
        <v>320455</v>
      </c>
      <c r="AB2360" s="112"/>
      <c r="AC2360" s="132"/>
      <c r="AD2360" s="141"/>
      <c r="AE2360" s="106">
        <v>0</v>
      </c>
      <c r="AF2360" s="106">
        <v>0</v>
      </c>
      <c r="AG2360" s="106">
        <v>0</v>
      </c>
      <c r="AH2360" s="106"/>
      <c r="AI2360" s="106"/>
      <c r="AJ2360" s="106"/>
      <c r="AK2360" s="106"/>
      <c r="AL2360" s="106"/>
      <c r="AM2360" s="106"/>
      <c r="AN2360" s="114">
        <f t="shared" si="72"/>
        <v>320455</v>
      </c>
      <c r="AO2360" s="114">
        <f t="shared" si="73"/>
        <v>5279545</v>
      </c>
      <c r="AP2360" s="114"/>
      <c r="AQ2360" s="114"/>
      <c r="AR2360" s="114"/>
      <c r="AS2360" s="114"/>
      <c r="AT2360" s="190"/>
    </row>
    <row r="2361" spans="1:46" s="189" customFormat="1" ht="15" customHeight="1" x14ac:dyDescent="0.2">
      <c r="A2361" s="104"/>
      <c r="B2361" s="104">
        <f>VLOOKUP(BJB!$F$9:$F$5599,Ctrl!$B$4:$C$399,2,0)</f>
        <v>41</v>
      </c>
      <c r="C2361" s="104">
        <f>VLOOKUP(BJB!$G$9:$G$5599,Ctrl!$E$4:$F$399,2,0)</f>
        <v>2</v>
      </c>
      <c r="D2361" s="219">
        <v>1</v>
      </c>
      <c r="E2361" s="104" t="str">
        <f>VLOOKUP(BJB!$F$9:$F$5599,Ctrl!$B$4:$D$399,3,0)</f>
        <v>IV</v>
      </c>
      <c r="F2361" s="139" t="s">
        <v>10560</v>
      </c>
      <c r="G2361" s="139" t="s">
        <v>2555</v>
      </c>
      <c r="H2361" s="886" t="s">
        <v>14764</v>
      </c>
      <c r="I2361" s="220" t="e">
        <f>IF(G2360=BJB!#REF!,I2360+1,1)</f>
        <v>#REF!</v>
      </c>
      <c r="J2361" s="891" t="s">
        <v>18382</v>
      </c>
      <c r="K2361" s="121" t="s">
        <v>8348</v>
      </c>
      <c r="L2361" s="104" t="s">
        <v>6477</v>
      </c>
      <c r="M2361" s="104" t="s">
        <v>8357</v>
      </c>
      <c r="N2361" s="120">
        <v>41260</v>
      </c>
      <c r="O2361" s="105">
        <v>100000000</v>
      </c>
      <c r="P2361" s="105" t="s">
        <v>16190</v>
      </c>
      <c r="Q2361" s="120">
        <v>41779</v>
      </c>
      <c r="R2361" s="105">
        <v>76902949</v>
      </c>
      <c r="S2361" s="146" t="s">
        <v>8367</v>
      </c>
      <c r="T2361" s="109">
        <v>42216</v>
      </c>
      <c r="U2361" s="141">
        <v>53045551</v>
      </c>
      <c r="V2361" s="109">
        <v>42216</v>
      </c>
      <c r="W2361" s="141">
        <v>53045551</v>
      </c>
      <c r="X2361" s="141">
        <v>0</v>
      </c>
      <c r="Y2361" s="141">
        <v>0</v>
      </c>
      <c r="Z2361" s="141">
        <v>0</v>
      </c>
      <c r="AA2361" s="114">
        <v>2629928</v>
      </c>
      <c r="AB2361" s="114">
        <v>303895</v>
      </c>
      <c r="AC2361" s="132"/>
      <c r="AD2361" s="141">
        <v>105126</v>
      </c>
      <c r="AE2361" s="106">
        <v>900200</v>
      </c>
      <c r="AF2361" s="106">
        <v>176683</v>
      </c>
      <c r="AG2361" s="106">
        <v>176683</v>
      </c>
      <c r="AH2361" s="106"/>
      <c r="AI2361" s="106"/>
      <c r="AJ2361" s="106"/>
      <c r="AK2361" s="106"/>
      <c r="AL2361" s="106"/>
      <c r="AM2361" s="106"/>
      <c r="AN2361" s="114">
        <f t="shared" si="72"/>
        <v>4292515</v>
      </c>
      <c r="AO2361" s="114">
        <f t="shared" si="73"/>
        <v>48753036</v>
      </c>
      <c r="AP2361" s="114"/>
      <c r="AQ2361" s="114"/>
      <c r="AR2361" s="114"/>
      <c r="AS2361" s="114"/>
      <c r="AT2361" s="190"/>
    </row>
    <row r="2362" spans="1:46" s="189" customFormat="1" ht="15" customHeight="1" x14ac:dyDescent="0.2">
      <c r="A2362" s="104"/>
      <c r="B2362" s="104">
        <f>VLOOKUP(BJB!$F$9:$F$5599,Ctrl!$B$4:$C$399,2,0)</f>
        <v>41</v>
      </c>
      <c r="C2362" s="104">
        <f>VLOOKUP(BJB!$G$9:$G$5599,Ctrl!$E$4:$F$399,2,0)</f>
        <v>0</v>
      </c>
      <c r="D2362" s="219">
        <v>1</v>
      </c>
      <c r="E2362" s="104" t="str">
        <f>VLOOKUP(BJB!$F$9:$F$5599,Ctrl!$B$4:$D$399,3,0)</f>
        <v>IV</v>
      </c>
      <c r="F2362" s="139" t="s">
        <v>10560</v>
      </c>
      <c r="G2362" s="139" t="s">
        <v>7681</v>
      </c>
      <c r="H2362" s="125" t="s">
        <v>7984</v>
      </c>
      <c r="I2362" s="220" t="e">
        <f>IF(G2361=BJB!#REF!,I2361+1,1)</f>
        <v>#REF!</v>
      </c>
      <c r="J2362" s="912" t="s">
        <v>22393</v>
      </c>
      <c r="K2362" s="121" t="s">
        <v>2405</v>
      </c>
      <c r="L2362" s="104" t="s">
        <v>6477</v>
      </c>
      <c r="M2362" s="104" t="s">
        <v>2406</v>
      </c>
      <c r="N2362" s="120">
        <v>40413</v>
      </c>
      <c r="O2362" s="107">
        <v>16000000</v>
      </c>
      <c r="P2362" s="105" t="s">
        <v>16125</v>
      </c>
      <c r="Q2362" s="120">
        <v>40882</v>
      </c>
      <c r="R2362" s="105">
        <v>16741419</v>
      </c>
      <c r="S2362" s="151" t="s">
        <v>7185</v>
      </c>
      <c r="T2362" s="109">
        <v>40924</v>
      </c>
      <c r="U2362" s="106">
        <v>12000000</v>
      </c>
      <c r="V2362" s="109">
        <v>40924</v>
      </c>
      <c r="W2362" s="141">
        <v>12000000</v>
      </c>
      <c r="X2362" s="141">
        <v>0</v>
      </c>
      <c r="Y2362" s="141">
        <v>0</v>
      </c>
      <c r="Z2362" s="141">
        <v>0</v>
      </c>
      <c r="AA2362" s="112">
        <v>739728</v>
      </c>
      <c r="AB2362" s="112"/>
      <c r="AC2362" s="132"/>
      <c r="AD2362" s="141"/>
      <c r="AE2362" s="106">
        <v>0</v>
      </c>
      <c r="AF2362" s="106">
        <v>0</v>
      </c>
      <c r="AG2362" s="106">
        <v>0</v>
      </c>
      <c r="AH2362" s="222"/>
      <c r="AI2362" s="106"/>
      <c r="AJ2362" s="106"/>
      <c r="AK2362" s="106"/>
      <c r="AL2362" s="106"/>
      <c r="AM2362" s="106"/>
      <c r="AN2362" s="114">
        <f t="shared" si="72"/>
        <v>739728</v>
      </c>
      <c r="AO2362" s="114">
        <f t="shared" si="73"/>
        <v>11260272</v>
      </c>
      <c r="AP2362" s="114"/>
      <c r="AQ2362" s="114"/>
      <c r="AR2362" s="114"/>
      <c r="AS2362" s="114"/>
      <c r="AT2362" s="190"/>
    </row>
    <row r="2363" spans="1:46" s="189" customFormat="1" ht="15" customHeight="1" x14ac:dyDescent="0.2">
      <c r="A2363" s="104"/>
      <c r="B2363" s="104">
        <f>VLOOKUP(BJB!$F$9:$F$5599,Ctrl!$B$4:$C$399,2,0)</f>
        <v>41</v>
      </c>
      <c r="C2363" s="104">
        <f>VLOOKUP(BJB!$G$9:$G$5599,Ctrl!$E$4:$F$399,2,0)</f>
        <v>0</v>
      </c>
      <c r="D2363" s="219">
        <v>1</v>
      </c>
      <c r="E2363" s="104" t="str">
        <f>VLOOKUP(BJB!$F$9:$F$5599,Ctrl!$B$4:$D$399,3,0)</f>
        <v>IV</v>
      </c>
      <c r="F2363" s="139" t="s">
        <v>10560</v>
      </c>
      <c r="G2363" s="139" t="s">
        <v>7681</v>
      </c>
      <c r="H2363" s="125" t="s">
        <v>7983</v>
      </c>
      <c r="I2363" s="220" t="e">
        <f>IF(G2362=BJB!#REF!,I2362+1,1)</f>
        <v>#REF!</v>
      </c>
      <c r="J2363" s="912" t="s">
        <v>22394</v>
      </c>
      <c r="K2363" s="121" t="s">
        <v>2387</v>
      </c>
      <c r="L2363" s="104" t="s">
        <v>6477</v>
      </c>
      <c r="M2363" s="104" t="s">
        <v>2388</v>
      </c>
      <c r="N2363" s="120">
        <v>40123</v>
      </c>
      <c r="O2363" s="107">
        <v>10000000</v>
      </c>
      <c r="P2363" s="105" t="s">
        <v>6222</v>
      </c>
      <c r="Q2363" s="120" t="s">
        <v>6222</v>
      </c>
      <c r="R2363" s="890">
        <v>0</v>
      </c>
      <c r="S2363" s="151" t="s">
        <v>7182</v>
      </c>
      <c r="T2363" s="109">
        <v>40815</v>
      </c>
      <c r="U2363" s="106">
        <v>4562496</v>
      </c>
      <c r="V2363" s="109" t="s">
        <v>6222</v>
      </c>
      <c r="W2363" s="141">
        <v>0</v>
      </c>
      <c r="X2363" s="141">
        <v>0</v>
      </c>
      <c r="Y2363" s="141">
        <v>0</v>
      </c>
      <c r="Z2363" s="141">
        <v>0</v>
      </c>
      <c r="AA2363" s="112">
        <v>2288197</v>
      </c>
      <c r="AB2363" s="112"/>
      <c r="AC2363" s="132"/>
      <c r="AD2363" s="141"/>
      <c r="AE2363" s="106">
        <v>0</v>
      </c>
      <c r="AF2363" s="106">
        <v>0</v>
      </c>
      <c r="AG2363" s="106">
        <v>0</v>
      </c>
      <c r="AH2363" s="222"/>
      <c r="AI2363" s="106"/>
      <c r="AJ2363" s="106"/>
      <c r="AK2363" s="106"/>
      <c r="AL2363" s="106"/>
      <c r="AM2363" s="106"/>
      <c r="AN2363" s="114">
        <f t="shared" si="72"/>
        <v>2288197</v>
      </c>
      <c r="AO2363" s="114">
        <f t="shared" si="73"/>
        <v>2274299</v>
      </c>
      <c r="AP2363" s="114"/>
      <c r="AQ2363" s="114"/>
      <c r="AR2363" s="114"/>
      <c r="AS2363" s="114"/>
      <c r="AT2363" s="190"/>
    </row>
    <row r="2364" spans="1:46" s="189" customFormat="1" ht="15" customHeight="1" x14ac:dyDescent="0.2">
      <c r="A2364" s="104"/>
      <c r="B2364" s="104">
        <f>VLOOKUP(BJB!$F$9:$F$5599,Ctrl!$B$4:$C$399,2,0)</f>
        <v>41</v>
      </c>
      <c r="C2364" s="104">
        <f>VLOOKUP(BJB!$G$9:$G$5599,Ctrl!$E$4:$F$399,2,0)</f>
        <v>2</v>
      </c>
      <c r="D2364" s="219">
        <v>1</v>
      </c>
      <c r="E2364" s="104" t="str">
        <f>VLOOKUP(BJB!$F$9:$F$5599,Ctrl!$B$4:$D$399,3,0)</f>
        <v>IV</v>
      </c>
      <c r="F2364" s="139" t="s">
        <v>10560</v>
      </c>
      <c r="G2364" s="139" t="s">
        <v>2555</v>
      </c>
      <c r="H2364" s="125">
        <v>1110202000134</v>
      </c>
      <c r="I2364" s="220" t="e">
        <f>IF(G2363=BJB!#REF!,I2363+1,1)</f>
        <v>#REF!</v>
      </c>
      <c r="J2364" s="912" t="s">
        <v>22395</v>
      </c>
      <c r="K2364" s="121" t="s">
        <v>2582</v>
      </c>
      <c r="L2364" s="104" t="s">
        <v>6477</v>
      </c>
      <c r="M2364" s="104" t="s">
        <v>2583</v>
      </c>
      <c r="N2364" s="120">
        <v>40616</v>
      </c>
      <c r="O2364" s="107">
        <v>15000000</v>
      </c>
      <c r="P2364" s="105" t="s">
        <v>16142</v>
      </c>
      <c r="Q2364" s="120">
        <v>41079</v>
      </c>
      <c r="R2364" s="105">
        <v>11784994</v>
      </c>
      <c r="S2364" s="151" t="s">
        <v>2438</v>
      </c>
      <c r="T2364" s="109">
        <v>41180</v>
      </c>
      <c r="U2364" s="106">
        <v>8766454</v>
      </c>
      <c r="V2364" s="109">
        <v>41180</v>
      </c>
      <c r="W2364" s="141">
        <v>8766454</v>
      </c>
      <c r="X2364" s="141">
        <v>0</v>
      </c>
      <c r="Y2364" s="141">
        <v>0</v>
      </c>
      <c r="Z2364" s="141">
        <v>0</v>
      </c>
      <c r="AA2364" s="112">
        <v>2057179</v>
      </c>
      <c r="AB2364" s="112"/>
      <c r="AC2364" s="132"/>
      <c r="AD2364" s="141"/>
      <c r="AE2364" s="106">
        <v>0</v>
      </c>
      <c r="AF2364" s="106">
        <v>0</v>
      </c>
      <c r="AG2364" s="106">
        <v>0</v>
      </c>
      <c r="AH2364" s="106"/>
      <c r="AI2364" s="106"/>
      <c r="AJ2364" s="106"/>
      <c r="AK2364" s="106"/>
      <c r="AL2364" s="106"/>
      <c r="AM2364" s="106"/>
      <c r="AN2364" s="114">
        <f t="shared" si="72"/>
        <v>2057179</v>
      </c>
      <c r="AO2364" s="114">
        <f t="shared" si="73"/>
        <v>6709275</v>
      </c>
      <c r="AP2364" s="114"/>
      <c r="AQ2364" s="114"/>
      <c r="AR2364" s="114"/>
      <c r="AS2364" s="114"/>
      <c r="AT2364" s="190"/>
    </row>
    <row r="2365" spans="1:46" s="189" customFormat="1" ht="15" customHeight="1" x14ac:dyDescent="0.2">
      <c r="A2365" s="104"/>
      <c r="B2365" s="104">
        <f>VLOOKUP(BJB!$F$9:$F$5599,Ctrl!$B$4:$C$399,2,0)</f>
        <v>41</v>
      </c>
      <c r="C2365" s="104">
        <f>VLOOKUP(BJB!$G$9:$G$5599,Ctrl!$E$4:$F$399,2,0)</f>
        <v>0</v>
      </c>
      <c r="D2365" s="219">
        <v>1</v>
      </c>
      <c r="E2365" s="104" t="str">
        <f>VLOOKUP(BJB!$F$9:$F$5599,Ctrl!$B$4:$D$399,3,0)</f>
        <v>IV</v>
      </c>
      <c r="F2365" s="139" t="s">
        <v>10560</v>
      </c>
      <c r="G2365" s="139" t="s">
        <v>7681</v>
      </c>
      <c r="H2365" s="125"/>
      <c r="I2365" s="220"/>
      <c r="J2365" s="912" t="s">
        <v>22396</v>
      </c>
      <c r="K2365" s="121" t="s">
        <v>7833</v>
      </c>
      <c r="L2365" s="104" t="s">
        <v>6477</v>
      </c>
      <c r="M2365" s="104" t="s">
        <v>9674</v>
      </c>
      <c r="N2365" s="120">
        <v>41296</v>
      </c>
      <c r="O2365" s="105">
        <v>15000000</v>
      </c>
      <c r="P2365" s="105" t="s">
        <v>6222</v>
      </c>
      <c r="Q2365" s="120" t="s">
        <v>6222</v>
      </c>
      <c r="R2365" s="890">
        <v>0</v>
      </c>
      <c r="S2365" s="146" t="s">
        <v>9690</v>
      </c>
      <c r="T2365" s="109">
        <v>42356</v>
      </c>
      <c r="U2365" s="141">
        <v>7875000</v>
      </c>
      <c r="V2365" s="109" t="s">
        <v>6222</v>
      </c>
      <c r="W2365" s="141">
        <v>0</v>
      </c>
      <c r="X2365" s="141">
        <v>0</v>
      </c>
      <c r="Y2365" s="141">
        <v>0</v>
      </c>
      <c r="Z2365" s="141">
        <v>0</v>
      </c>
      <c r="AA2365" s="114">
        <v>0</v>
      </c>
      <c r="AB2365" s="114"/>
      <c r="AC2365" s="132"/>
      <c r="AD2365" s="141"/>
      <c r="AE2365" s="106">
        <v>0</v>
      </c>
      <c r="AF2365" s="106">
        <v>0</v>
      </c>
      <c r="AG2365" s="106">
        <v>0</v>
      </c>
      <c r="AH2365" s="228"/>
      <c r="AI2365" s="141"/>
      <c r="AJ2365" s="141"/>
      <c r="AK2365" s="141"/>
      <c r="AL2365" s="141"/>
      <c r="AM2365" s="141"/>
      <c r="AN2365" s="114">
        <f t="shared" si="72"/>
        <v>0</v>
      </c>
      <c r="AO2365" s="114">
        <f t="shared" si="73"/>
        <v>7875000</v>
      </c>
      <c r="AP2365" s="114"/>
      <c r="AQ2365" s="114"/>
      <c r="AR2365" s="114"/>
      <c r="AS2365" s="114"/>
      <c r="AT2365" s="190"/>
    </row>
    <row r="2366" spans="1:46" s="190" customFormat="1" ht="15" customHeight="1" x14ac:dyDescent="0.2">
      <c r="A2366" s="104"/>
      <c r="B2366" s="104">
        <f>VLOOKUP(BJB!$F$9:$F$5599,Ctrl!$B$4:$C$399,2,0)</f>
        <v>41</v>
      </c>
      <c r="C2366" s="104">
        <f>VLOOKUP(BJB!$G$9:$G$5599,Ctrl!$E$4:$F$399,2,0)</f>
        <v>2</v>
      </c>
      <c r="D2366" s="219">
        <v>1</v>
      </c>
      <c r="E2366" s="104" t="str">
        <f>VLOOKUP(BJB!$F$9:$F$5599,Ctrl!$B$4:$D$399,3,0)</f>
        <v>IV</v>
      </c>
      <c r="F2366" s="139" t="s">
        <v>10560</v>
      </c>
      <c r="G2366" s="139" t="s">
        <v>2555</v>
      </c>
      <c r="H2366" s="125"/>
      <c r="I2366" s="220"/>
      <c r="J2366" s="912" t="s">
        <v>22397</v>
      </c>
      <c r="K2366" s="121" t="s">
        <v>7831</v>
      </c>
      <c r="L2366" s="104" t="s">
        <v>6477</v>
      </c>
      <c r="M2366" s="104" t="s">
        <v>9675</v>
      </c>
      <c r="N2366" s="120">
        <v>40996</v>
      </c>
      <c r="O2366" s="105">
        <v>10000000</v>
      </c>
      <c r="P2366" s="105" t="s">
        <v>6222</v>
      </c>
      <c r="Q2366" s="120" t="s">
        <v>6222</v>
      </c>
      <c r="R2366" s="890">
        <v>0</v>
      </c>
      <c r="S2366" s="146" t="s">
        <v>9690</v>
      </c>
      <c r="T2366" s="109">
        <v>42356</v>
      </c>
      <c r="U2366" s="141">
        <v>2495784</v>
      </c>
      <c r="V2366" s="109" t="s">
        <v>6222</v>
      </c>
      <c r="W2366" s="141">
        <v>0</v>
      </c>
      <c r="X2366" s="141">
        <v>0</v>
      </c>
      <c r="Y2366" s="141">
        <v>0</v>
      </c>
      <c r="Z2366" s="141">
        <v>0</v>
      </c>
      <c r="AA2366" s="114">
        <v>350000</v>
      </c>
      <c r="AB2366" s="114"/>
      <c r="AC2366" s="132"/>
      <c r="AD2366" s="141"/>
      <c r="AE2366" s="106">
        <v>0</v>
      </c>
      <c r="AF2366" s="106">
        <v>0</v>
      </c>
      <c r="AG2366" s="106">
        <v>0</v>
      </c>
      <c r="AH2366" s="221"/>
      <c r="AI2366" s="141"/>
      <c r="AJ2366" s="141"/>
      <c r="AK2366" s="141"/>
      <c r="AL2366" s="141"/>
      <c r="AM2366" s="141"/>
      <c r="AN2366" s="114">
        <f t="shared" si="72"/>
        <v>350000</v>
      </c>
      <c r="AO2366" s="114">
        <f t="shared" si="73"/>
        <v>2145784</v>
      </c>
      <c r="AP2366" s="114"/>
      <c r="AQ2366" s="114"/>
      <c r="AR2366" s="114"/>
      <c r="AS2366" s="114"/>
    </row>
    <row r="2367" spans="1:46" s="189" customFormat="1" ht="15" customHeight="1" x14ac:dyDescent="0.2">
      <c r="A2367" s="104"/>
      <c r="B2367" s="104">
        <f>VLOOKUP(BJB!$F$9:$F$5599,Ctrl!$B$4:$C$399,2,0)</f>
        <v>41</v>
      </c>
      <c r="C2367" s="104">
        <f>VLOOKUP(BJB!$G$9:$G$5599,Ctrl!$E$4:$F$399,2,0)</f>
        <v>2</v>
      </c>
      <c r="D2367" s="219">
        <v>1</v>
      </c>
      <c r="E2367" s="104" t="str">
        <f>VLOOKUP(BJB!$F$9:$F$5599,Ctrl!$B$4:$D$399,3,0)</f>
        <v>IV</v>
      </c>
      <c r="F2367" s="139" t="s">
        <v>10560</v>
      </c>
      <c r="G2367" s="139" t="s">
        <v>2555</v>
      </c>
      <c r="H2367" s="125" t="s">
        <v>20217</v>
      </c>
      <c r="I2367" s="220"/>
      <c r="J2367" s="891" t="s">
        <v>20249</v>
      </c>
      <c r="K2367" s="121" t="s">
        <v>20216</v>
      </c>
      <c r="L2367" s="104" t="s">
        <v>6477</v>
      </c>
      <c r="M2367" s="104" t="s">
        <v>9676</v>
      </c>
      <c r="N2367" s="120">
        <v>41359</v>
      </c>
      <c r="O2367" s="105">
        <v>30000000</v>
      </c>
      <c r="P2367" s="105" t="s">
        <v>20218</v>
      </c>
      <c r="Q2367" s="120">
        <v>42236</v>
      </c>
      <c r="R2367" s="105">
        <v>13824772</v>
      </c>
      <c r="S2367" s="146" t="s">
        <v>9690</v>
      </c>
      <c r="T2367" s="109">
        <v>42356</v>
      </c>
      <c r="U2367" s="141">
        <v>9372160</v>
      </c>
      <c r="V2367" s="109">
        <v>42361</v>
      </c>
      <c r="W2367" s="141">
        <v>9372160</v>
      </c>
      <c r="X2367" s="141">
        <v>0</v>
      </c>
      <c r="Y2367" s="141">
        <v>0</v>
      </c>
      <c r="Z2367" s="141">
        <v>0</v>
      </c>
      <c r="AA2367" s="114">
        <v>641733</v>
      </c>
      <c r="AB2367" s="114"/>
      <c r="AC2367" s="132"/>
      <c r="AD2367" s="141"/>
      <c r="AE2367" s="106">
        <v>0</v>
      </c>
      <c r="AF2367" s="106">
        <v>0</v>
      </c>
      <c r="AG2367" s="106">
        <v>150996</v>
      </c>
      <c r="AH2367" s="221"/>
      <c r="AI2367" s="141"/>
      <c r="AJ2367" s="141"/>
      <c r="AK2367" s="141"/>
      <c r="AL2367" s="141"/>
      <c r="AM2367" s="141"/>
      <c r="AN2367" s="114">
        <f t="shared" si="72"/>
        <v>792729</v>
      </c>
      <c r="AO2367" s="114">
        <f t="shared" si="73"/>
        <v>8579431</v>
      </c>
      <c r="AP2367" s="114"/>
      <c r="AQ2367" s="114"/>
      <c r="AR2367" s="114"/>
      <c r="AS2367" s="114"/>
      <c r="AT2367" s="190"/>
    </row>
    <row r="2368" spans="1:46" s="189" customFormat="1" ht="15" customHeight="1" x14ac:dyDescent="0.2">
      <c r="A2368" s="104"/>
      <c r="B2368" s="104">
        <f>VLOOKUP(BJB!$F$9:$F$5599,Ctrl!$B$4:$C$399,2,0)</f>
        <v>41</v>
      </c>
      <c r="C2368" s="104">
        <f>VLOOKUP(BJB!$G$9:$G$5599,Ctrl!$E$4:$F$399,2,0)</f>
        <v>3</v>
      </c>
      <c r="D2368" s="219">
        <v>1</v>
      </c>
      <c r="E2368" s="104" t="str">
        <f>VLOOKUP(BJB!$F$9:$F$5599,Ctrl!$B$4:$D$399,3,0)</f>
        <v>IV</v>
      </c>
      <c r="F2368" s="139" t="s">
        <v>10560</v>
      </c>
      <c r="G2368" s="139" t="s">
        <v>2466</v>
      </c>
      <c r="H2368" s="125"/>
      <c r="I2368" s="220"/>
      <c r="J2368" s="912" t="s">
        <v>22398</v>
      </c>
      <c r="K2368" s="121" t="s">
        <v>10093</v>
      </c>
      <c r="L2368" s="104" t="s">
        <v>6477</v>
      </c>
      <c r="M2368" s="104" t="s">
        <v>7860</v>
      </c>
      <c r="N2368" s="120">
        <v>41054</v>
      </c>
      <c r="O2368" s="105">
        <v>75000000</v>
      </c>
      <c r="P2368" s="105" t="s">
        <v>6222</v>
      </c>
      <c r="Q2368" s="120" t="s">
        <v>6222</v>
      </c>
      <c r="R2368" s="890">
        <v>0</v>
      </c>
      <c r="S2368" s="146" t="s">
        <v>9690</v>
      </c>
      <c r="T2368" s="109">
        <v>42356</v>
      </c>
      <c r="U2368" s="141">
        <v>27340953</v>
      </c>
      <c r="V2368" s="109" t="s">
        <v>6222</v>
      </c>
      <c r="W2368" s="141">
        <v>0</v>
      </c>
      <c r="X2368" s="141">
        <v>0</v>
      </c>
      <c r="Y2368" s="141">
        <v>0</v>
      </c>
      <c r="Z2368" s="141">
        <v>0</v>
      </c>
      <c r="AA2368" s="114">
        <v>500000</v>
      </c>
      <c r="AB2368" s="114"/>
      <c r="AC2368" s="132"/>
      <c r="AD2368" s="141"/>
      <c r="AE2368" s="106">
        <v>0</v>
      </c>
      <c r="AF2368" s="106">
        <v>0</v>
      </c>
      <c r="AG2368" s="106">
        <v>0</v>
      </c>
      <c r="AH2368" s="228"/>
      <c r="AI2368" s="141"/>
      <c r="AJ2368" s="141"/>
      <c r="AK2368" s="141"/>
      <c r="AL2368" s="141"/>
      <c r="AM2368" s="141"/>
      <c r="AN2368" s="114">
        <f t="shared" si="72"/>
        <v>500000</v>
      </c>
      <c r="AO2368" s="114">
        <f t="shared" si="73"/>
        <v>26840953</v>
      </c>
      <c r="AP2368" s="114"/>
      <c r="AQ2368" s="114"/>
      <c r="AR2368" s="114"/>
      <c r="AS2368" s="114"/>
      <c r="AT2368" s="190"/>
    </row>
    <row r="2369" spans="1:46" s="190" customFormat="1" ht="15" customHeight="1" x14ac:dyDescent="0.2">
      <c r="A2369" s="104"/>
      <c r="B2369" s="104">
        <f>VLOOKUP(BJB!$F$9:$F$5599,Ctrl!$B$4:$C$399,2,0)</f>
        <v>41</v>
      </c>
      <c r="C2369" s="104">
        <f>VLOOKUP(BJB!$G$9:$G$5599,Ctrl!$E$4:$F$399,2,0)</f>
        <v>3</v>
      </c>
      <c r="D2369" s="219">
        <v>1</v>
      </c>
      <c r="E2369" s="104" t="str">
        <f>VLOOKUP(BJB!$F$9:$F$5599,Ctrl!$B$4:$D$399,3,0)</f>
        <v>IV</v>
      </c>
      <c r="F2369" s="139" t="s">
        <v>10560</v>
      </c>
      <c r="G2369" s="139" t="s">
        <v>2466</v>
      </c>
      <c r="H2369" s="125"/>
      <c r="I2369" s="220"/>
      <c r="J2369" s="912" t="s">
        <v>22399</v>
      </c>
      <c r="K2369" s="121" t="s">
        <v>7798</v>
      </c>
      <c r="L2369" s="104" t="s">
        <v>6477</v>
      </c>
      <c r="M2369" s="104" t="s">
        <v>9677</v>
      </c>
      <c r="N2369" s="120">
        <v>41654</v>
      </c>
      <c r="O2369" s="105">
        <v>15000000</v>
      </c>
      <c r="P2369" s="105" t="s">
        <v>6222</v>
      </c>
      <c r="Q2369" s="120" t="s">
        <v>6222</v>
      </c>
      <c r="R2369" s="890">
        <v>0</v>
      </c>
      <c r="S2369" s="146" t="s">
        <v>9690</v>
      </c>
      <c r="T2369" s="109">
        <v>42356</v>
      </c>
      <c r="U2369" s="141">
        <v>3884565</v>
      </c>
      <c r="V2369" s="109" t="s">
        <v>6222</v>
      </c>
      <c r="W2369" s="141">
        <v>0</v>
      </c>
      <c r="X2369" s="141">
        <v>0</v>
      </c>
      <c r="Y2369" s="141">
        <v>0</v>
      </c>
      <c r="Z2369" s="141">
        <v>0</v>
      </c>
      <c r="AA2369" s="114">
        <v>0</v>
      </c>
      <c r="AB2369" s="114"/>
      <c r="AC2369" s="132"/>
      <c r="AD2369" s="141"/>
      <c r="AE2369" s="106">
        <v>0</v>
      </c>
      <c r="AF2369" s="106">
        <v>0</v>
      </c>
      <c r="AG2369" s="106">
        <v>0</v>
      </c>
      <c r="AH2369" s="228"/>
      <c r="AI2369" s="141"/>
      <c r="AJ2369" s="141"/>
      <c r="AK2369" s="141"/>
      <c r="AL2369" s="141"/>
      <c r="AM2369" s="141"/>
      <c r="AN2369" s="114">
        <f t="shared" si="72"/>
        <v>0</v>
      </c>
      <c r="AO2369" s="114">
        <f t="shared" si="73"/>
        <v>3884565</v>
      </c>
      <c r="AP2369" s="114"/>
      <c r="AQ2369" s="114"/>
      <c r="AR2369" s="114"/>
      <c r="AS2369" s="114"/>
    </row>
    <row r="2370" spans="1:46" s="190" customFormat="1" ht="15" customHeight="1" x14ac:dyDescent="0.2">
      <c r="A2370" s="104"/>
      <c r="B2370" s="104">
        <f>VLOOKUP(BJB!$F$9:$F$5599,Ctrl!$B$4:$C$399,2,0)</f>
        <v>41</v>
      </c>
      <c r="C2370" s="104">
        <f>VLOOKUP(BJB!$G$9:$G$5599,Ctrl!$E$4:$F$399,2,0)</f>
        <v>0</v>
      </c>
      <c r="D2370" s="219">
        <v>1</v>
      </c>
      <c r="E2370" s="104" t="str">
        <f>VLOOKUP(BJB!$F$9:$F$5599,Ctrl!$B$4:$D$399,3,0)</f>
        <v>IV</v>
      </c>
      <c r="F2370" s="139" t="s">
        <v>10560</v>
      </c>
      <c r="G2370" s="139" t="s">
        <v>7681</v>
      </c>
      <c r="H2370" s="125"/>
      <c r="I2370" s="220"/>
      <c r="J2370" s="912"/>
      <c r="K2370" s="108" t="s">
        <v>11146</v>
      </c>
      <c r="L2370" s="104" t="s">
        <v>6477</v>
      </c>
      <c r="M2370" s="104" t="s">
        <v>10111</v>
      </c>
      <c r="N2370" s="120">
        <v>41296</v>
      </c>
      <c r="O2370" s="105">
        <v>135000000</v>
      </c>
      <c r="P2370" s="105"/>
      <c r="Q2370" s="120"/>
      <c r="R2370" s="105"/>
      <c r="S2370" s="146" t="s">
        <v>10117</v>
      </c>
      <c r="T2370" s="109">
        <v>42396</v>
      </c>
      <c r="U2370" s="141">
        <v>41271374</v>
      </c>
      <c r="V2370" s="109"/>
      <c r="W2370" s="141"/>
      <c r="X2370" s="141"/>
      <c r="Y2370" s="141"/>
      <c r="Z2370" s="141"/>
      <c r="AA2370" s="114">
        <v>41271374</v>
      </c>
      <c r="AB2370" s="114"/>
      <c r="AC2370" s="132"/>
      <c r="AD2370" s="141"/>
      <c r="AE2370" s="106">
        <v>0</v>
      </c>
      <c r="AF2370" s="106">
        <v>0</v>
      </c>
      <c r="AG2370" s="106">
        <v>0</v>
      </c>
      <c r="AH2370" s="141"/>
      <c r="AI2370" s="141"/>
      <c r="AJ2370" s="141"/>
      <c r="AK2370" s="141"/>
      <c r="AL2370" s="141"/>
      <c r="AM2370" s="141"/>
      <c r="AN2370" s="114">
        <f t="shared" si="72"/>
        <v>41271374</v>
      </c>
      <c r="AO2370" s="114">
        <f t="shared" si="73"/>
        <v>0</v>
      </c>
      <c r="AP2370" s="114"/>
      <c r="AQ2370" s="114"/>
      <c r="AR2370" s="114"/>
      <c r="AS2370" s="114"/>
    </row>
    <row r="2371" spans="1:46" s="190" customFormat="1" ht="15" customHeight="1" x14ac:dyDescent="0.2">
      <c r="A2371" s="104"/>
      <c r="B2371" s="104">
        <f>VLOOKUP(BJB!$F$9:$F$5599,Ctrl!$B$4:$C$399,2,0)</f>
        <v>41</v>
      </c>
      <c r="C2371" s="104">
        <f>VLOOKUP(BJB!$G$9:$G$5599,Ctrl!$E$4:$F$399,2,0)</f>
        <v>0</v>
      </c>
      <c r="D2371" s="219">
        <v>1</v>
      </c>
      <c r="E2371" s="104" t="str">
        <f>VLOOKUP(BJB!$F$9:$F$5599,Ctrl!$B$4:$D$399,3,0)</f>
        <v>IV</v>
      </c>
      <c r="F2371" s="139" t="s">
        <v>10560</v>
      </c>
      <c r="G2371" s="139" t="s">
        <v>7681</v>
      </c>
      <c r="H2371" s="125"/>
      <c r="I2371" s="220"/>
      <c r="J2371" s="912" t="s">
        <v>22400</v>
      </c>
      <c r="K2371" s="121" t="s">
        <v>10872</v>
      </c>
      <c r="L2371" s="104" t="s">
        <v>6477</v>
      </c>
      <c r="M2371" s="104" t="s">
        <v>10112</v>
      </c>
      <c r="N2371" s="120">
        <v>41354</v>
      </c>
      <c r="O2371" s="105">
        <v>20000000</v>
      </c>
      <c r="P2371" s="105" t="s">
        <v>6222</v>
      </c>
      <c r="Q2371" s="120" t="s">
        <v>6222</v>
      </c>
      <c r="R2371" s="890">
        <v>0</v>
      </c>
      <c r="S2371" s="146" t="s">
        <v>10117</v>
      </c>
      <c r="T2371" s="109">
        <v>42396</v>
      </c>
      <c r="U2371" s="141">
        <v>6397502</v>
      </c>
      <c r="V2371" s="109" t="s">
        <v>6222</v>
      </c>
      <c r="W2371" s="141">
        <v>0</v>
      </c>
      <c r="X2371" s="141">
        <v>0</v>
      </c>
      <c r="Y2371" s="141">
        <v>0</v>
      </c>
      <c r="Z2371" s="141">
        <v>0</v>
      </c>
      <c r="AA2371" s="114">
        <v>0</v>
      </c>
      <c r="AB2371" s="114"/>
      <c r="AC2371" s="132"/>
      <c r="AD2371" s="141"/>
      <c r="AE2371" s="106">
        <v>0</v>
      </c>
      <c r="AF2371" s="106">
        <v>0</v>
      </c>
      <c r="AG2371" s="106">
        <v>0</v>
      </c>
      <c r="AH2371" s="141"/>
      <c r="AI2371" s="141"/>
      <c r="AJ2371" s="141"/>
      <c r="AK2371" s="141"/>
      <c r="AL2371" s="141"/>
      <c r="AM2371" s="141"/>
      <c r="AN2371" s="114">
        <f t="shared" si="72"/>
        <v>0</v>
      </c>
      <c r="AO2371" s="114">
        <f t="shared" si="73"/>
        <v>6397502</v>
      </c>
      <c r="AP2371" s="114"/>
      <c r="AQ2371" s="114"/>
      <c r="AR2371" s="114"/>
      <c r="AS2371" s="114"/>
    </row>
    <row r="2372" spans="1:46" s="190" customFormat="1" ht="15" customHeight="1" x14ac:dyDescent="0.2">
      <c r="A2372" s="104"/>
      <c r="B2372" s="104">
        <f>VLOOKUP(BJB!$F$9:$F$5599,Ctrl!$B$4:$C$399,2,0)</f>
        <v>41</v>
      </c>
      <c r="C2372" s="104">
        <f>VLOOKUP(BJB!$G$9:$G$5599,Ctrl!$E$4:$F$399,2,0)</f>
        <v>2</v>
      </c>
      <c r="D2372" s="219">
        <v>1</v>
      </c>
      <c r="E2372" s="104" t="str">
        <f>VLOOKUP(BJB!$F$9:$F$5599,Ctrl!$B$4:$D$399,3,0)</f>
        <v>IV</v>
      </c>
      <c r="F2372" s="139" t="s">
        <v>10560</v>
      </c>
      <c r="G2372" s="139" t="s">
        <v>2555</v>
      </c>
      <c r="H2372" s="125"/>
      <c r="I2372" s="220"/>
      <c r="J2372" s="912" t="s">
        <v>22401</v>
      </c>
      <c r="K2372" s="121" t="s">
        <v>7798</v>
      </c>
      <c r="L2372" s="104" t="s">
        <v>6477</v>
      </c>
      <c r="M2372" s="104" t="s">
        <v>10467</v>
      </c>
      <c r="N2372" s="120">
        <v>41290</v>
      </c>
      <c r="O2372" s="105">
        <v>150000000</v>
      </c>
      <c r="P2372" s="105" t="s">
        <v>6222</v>
      </c>
      <c r="Q2372" s="120" t="s">
        <v>6222</v>
      </c>
      <c r="R2372" s="890">
        <v>0</v>
      </c>
      <c r="S2372" s="146" t="s">
        <v>10472</v>
      </c>
      <c r="T2372" s="109">
        <v>42516</v>
      </c>
      <c r="U2372" s="141">
        <v>51176839</v>
      </c>
      <c r="V2372" s="109" t="s">
        <v>6222</v>
      </c>
      <c r="W2372" s="141">
        <v>0</v>
      </c>
      <c r="X2372" s="141">
        <v>0</v>
      </c>
      <c r="Y2372" s="141">
        <v>0</v>
      </c>
      <c r="Z2372" s="141">
        <v>0</v>
      </c>
      <c r="AA2372" s="114">
        <v>808094</v>
      </c>
      <c r="AB2372" s="114"/>
      <c r="AC2372" s="132"/>
      <c r="AD2372" s="141"/>
      <c r="AE2372" s="106">
        <v>0</v>
      </c>
      <c r="AF2372" s="106">
        <v>0</v>
      </c>
      <c r="AG2372" s="106">
        <v>0</v>
      </c>
      <c r="AH2372" s="221"/>
      <c r="AI2372" s="228"/>
      <c r="AJ2372" s="228"/>
      <c r="AK2372" s="141"/>
      <c r="AL2372" s="141"/>
      <c r="AM2372" s="141"/>
      <c r="AN2372" s="114">
        <f t="shared" si="72"/>
        <v>808094</v>
      </c>
      <c r="AO2372" s="114">
        <f t="shared" si="73"/>
        <v>50368745</v>
      </c>
      <c r="AP2372" s="114"/>
      <c r="AQ2372" s="114"/>
      <c r="AR2372" s="114"/>
      <c r="AS2372" s="114"/>
    </row>
    <row r="2373" spans="1:46" s="190" customFormat="1" ht="15" customHeight="1" x14ac:dyDescent="0.2">
      <c r="A2373" s="104"/>
      <c r="B2373" s="104">
        <f>VLOOKUP(BJB!$F$9:$F$5599,Ctrl!$B$4:$C$399,2,0)</f>
        <v>6</v>
      </c>
      <c r="C2373" s="104">
        <f>VLOOKUP(BJB!$G$9:$G$5599,Ctrl!$E$4:$F$399,2,0)</f>
        <v>3</v>
      </c>
      <c r="D2373" s="219">
        <v>1</v>
      </c>
      <c r="E2373" s="104" t="str">
        <f>VLOOKUP(BJB!$F$9:$F$5599,Ctrl!$B$4:$D$399,3,0)</f>
        <v>I</v>
      </c>
      <c r="F2373" s="139" t="s">
        <v>10516</v>
      </c>
      <c r="G2373" s="139" t="s">
        <v>3642</v>
      </c>
      <c r="H2373" s="231" t="s">
        <v>17701</v>
      </c>
      <c r="I2373" s="220">
        <f>IF(G2372=BJB!$G2520,I2372+1,1)</f>
        <v>1</v>
      </c>
      <c r="J2373" s="891" t="s">
        <v>18383</v>
      </c>
      <c r="K2373" s="121" t="s">
        <v>17715</v>
      </c>
      <c r="L2373" s="104" t="s">
        <v>7835</v>
      </c>
      <c r="M2373" s="104" t="s">
        <v>3699</v>
      </c>
      <c r="N2373" s="120">
        <v>40494</v>
      </c>
      <c r="O2373" s="107">
        <v>430000000</v>
      </c>
      <c r="P2373" s="105" t="s">
        <v>6222</v>
      </c>
      <c r="Q2373" s="120" t="s">
        <v>6222</v>
      </c>
      <c r="R2373" s="890">
        <v>0</v>
      </c>
      <c r="S2373" s="108" t="s">
        <v>6932</v>
      </c>
      <c r="T2373" s="109">
        <v>41060</v>
      </c>
      <c r="U2373" s="118">
        <v>309600000</v>
      </c>
      <c r="V2373" s="109" t="s">
        <v>6222</v>
      </c>
      <c r="W2373" s="141">
        <v>0</v>
      </c>
      <c r="X2373" s="141">
        <v>0</v>
      </c>
      <c r="Y2373" s="141">
        <v>0</v>
      </c>
      <c r="Z2373" s="141">
        <v>0</v>
      </c>
      <c r="AA2373" s="114">
        <v>21647827</v>
      </c>
      <c r="AB2373" s="114"/>
      <c r="AC2373" s="132"/>
      <c r="AD2373" s="141"/>
      <c r="AE2373" s="106">
        <v>287952173</v>
      </c>
      <c r="AF2373" s="106">
        <v>0</v>
      </c>
      <c r="AG2373" s="106">
        <v>0</v>
      </c>
      <c r="AH2373" s="118"/>
      <c r="AI2373" s="118"/>
      <c r="AJ2373" s="118"/>
      <c r="AK2373" s="118"/>
      <c r="AL2373" s="118"/>
      <c r="AM2373" s="118"/>
      <c r="AN2373" s="114">
        <f t="shared" si="72"/>
        <v>309600000</v>
      </c>
      <c r="AO2373" s="114">
        <f t="shared" si="73"/>
        <v>0</v>
      </c>
      <c r="AP2373" s="114"/>
      <c r="AQ2373" s="114"/>
      <c r="AR2373" s="114"/>
      <c r="AS2373" s="114"/>
    </row>
    <row r="2374" spans="1:46" s="190" customFormat="1" ht="15" customHeight="1" x14ac:dyDescent="0.2">
      <c r="A2374" s="104"/>
      <c r="B2374" s="104">
        <f>VLOOKUP(BJB!$F$9:$F$5599,Ctrl!$B$4:$C$399,2,0)</f>
        <v>6</v>
      </c>
      <c r="C2374" s="104">
        <f>VLOOKUP(BJB!$G$9:$G$5599,Ctrl!$E$4:$F$399,2,0)</f>
        <v>3</v>
      </c>
      <c r="D2374" s="219">
        <v>1</v>
      </c>
      <c r="E2374" s="104" t="str">
        <f>VLOOKUP(BJB!$F$9:$F$5599,Ctrl!$B$4:$D$399,3,0)</f>
        <v>I</v>
      </c>
      <c r="F2374" s="139" t="s">
        <v>10516</v>
      </c>
      <c r="G2374" s="139" t="s">
        <v>3642</v>
      </c>
      <c r="H2374" s="886" t="s">
        <v>14765</v>
      </c>
      <c r="I2374" s="220">
        <f>IF(G2373=BJB!$G2507,I2373+1,1)</f>
        <v>1</v>
      </c>
      <c r="J2374" s="891" t="s">
        <v>18384</v>
      </c>
      <c r="K2374" s="121" t="s">
        <v>3674</v>
      </c>
      <c r="L2374" s="104" t="s">
        <v>6477</v>
      </c>
      <c r="M2374" s="104" t="s">
        <v>3675</v>
      </c>
      <c r="N2374" s="120">
        <v>40329</v>
      </c>
      <c r="O2374" s="107">
        <v>70000000</v>
      </c>
      <c r="P2374" s="105" t="s">
        <v>6222</v>
      </c>
      <c r="Q2374" s="120" t="s">
        <v>6222</v>
      </c>
      <c r="R2374" s="890">
        <v>0</v>
      </c>
      <c r="S2374" s="108" t="s">
        <v>6929</v>
      </c>
      <c r="T2374" s="109">
        <v>40673</v>
      </c>
      <c r="U2374" s="118">
        <v>52500000</v>
      </c>
      <c r="V2374" s="109" t="s">
        <v>6222</v>
      </c>
      <c r="W2374" s="141">
        <v>0</v>
      </c>
      <c r="X2374" s="141">
        <v>0</v>
      </c>
      <c r="Y2374" s="141">
        <v>0</v>
      </c>
      <c r="Z2374" s="141">
        <v>0</v>
      </c>
      <c r="AA2374" s="114">
        <v>4353973</v>
      </c>
      <c r="AB2374" s="240"/>
      <c r="AC2374" s="132"/>
      <c r="AD2374" s="141">
        <v>395925</v>
      </c>
      <c r="AE2374" s="106">
        <v>0</v>
      </c>
      <c r="AF2374" s="106">
        <v>0</v>
      </c>
      <c r="AG2374" s="106">
        <v>0</v>
      </c>
      <c r="AH2374" s="118"/>
      <c r="AI2374" s="118"/>
      <c r="AJ2374" s="118"/>
      <c r="AK2374" s="118"/>
      <c r="AL2374" s="118"/>
      <c r="AM2374" s="118"/>
      <c r="AN2374" s="114">
        <f t="shared" si="72"/>
        <v>4749898</v>
      </c>
      <c r="AO2374" s="114">
        <f t="shared" si="73"/>
        <v>47750102</v>
      </c>
      <c r="AP2374" s="114"/>
      <c r="AQ2374" s="114"/>
      <c r="AR2374" s="114"/>
      <c r="AS2374" s="114"/>
    </row>
    <row r="2375" spans="1:46" s="190" customFormat="1" ht="15" customHeight="1" x14ac:dyDescent="0.2">
      <c r="A2375" s="104"/>
      <c r="B2375" s="104">
        <f>VLOOKUP(BJB!$F$9:$F$5599,Ctrl!$B$4:$C$399,2,0)</f>
        <v>6</v>
      </c>
      <c r="C2375" s="104">
        <f>VLOOKUP(BJB!$G$9:$G$5599,Ctrl!$E$4:$F$399,2,0)</f>
        <v>3</v>
      </c>
      <c r="D2375" s="219">
        <v>1</v>
      </c>
      <c r="E2375" s="104" t="str">
        <f>VLOOKUP(BJB!$F$9:$F$5599,Ctrl!$B$4:$D$399,3,0)</f>
        <v>I</v>
      </c>
      <c r="F2375" s="139" t="s">
        <v>10516</v>
      </c>
      <c r="G2375" s="139" t="s">
        <v>3642</v>
      </c>
      <c r="H2375" s="125">
        <v>1111007001258</v>
      </c>
      <c r="I2375" s="220">
        <f>IF(G2374=BJB!$G2565,I2374+1,1)</f>
        <v>1</v>
      </c>
      <c r="J2375" s="912" t="s">
        <v>22402</v>
      </c>
      <c r="K2375" s="126" t="s">
        <v>5855</v>
      </c>
      <c r="L2375" s="104" t="s">
        <v>6477</v>
      </c>
      <c r="M2375" s="127" t="s">
        <v>5372</v>
      </c>
      <c r="N2375" s="128">
        <v>40896</v>
      </c>
      <c r="O2375" s="105">
        <v>13000000</v>
      </c>
      <c r="P2375" s="105" t="s">
        <v>16191</v>
      </c>
      <c r="Q2375" s="120">
        <v>41796</v>
      </c>
      <c r="R2375" s="105">
        <v>6248127</v>
      </c>
      <c r="S2375" s="146" t="s">
        <v>5759</v>
      </c>
      <c r="T2375" s="109">
        <v>41844</v>
      </c>
      <c r="U2375" s="141">
        <v>4056140</v>
      </c>
      <c r="V2375" s="109">
        <v>41821</v>
      </c>
      <c r="W2375" s="141">
        <v>4056140</v>
      </c>
      <c r="X2375" s="141">
        <v>0</v>
      </c>
      <c r="Y2375" s="141">
        <v>0</v>
      </c>
      <c r="Z2375" s="141">
        <v>0</v>
      </c>
      <c r="AA2375" s="114">
        <v>1629316</v>
      </c>
      <c r="AB2375" s="114"/>
      <c r="AC2375" s="132"/>
      <c r="AD2375" s="141"/>
      <c r="AE2375" s="106">
        <v>0</v>
      </c>
      <c r="AF2375" s="106">
        <v>0</v>
      </c>
      <c r="AG2375" s="106">
        <v>0</v>
      </c>
      <c r="AH2375" s="141"/>
      <c r="AI2375" s="141"/>
      <c r="AJ2375" s="141"/>
      <c r="AK2375" s="141"/>
      <c r="AL2375" s="141"/>
      <c r="AM2375" s="141"/>
      <c r="AN2375" s="114">
        <f t="shared" si="72"/>
        <v>1629316</v>
      </c>
      <c r="AO2375" s="114">
        <f t="shared" si="73"/>
        <v>2426824</v>
      </c>
      <c r="AP2375" s="114"/>
      <c r="AQ2375" s="114"/>
      <c r="AR2375" s="114"/>
      <c r="AS2375" s="114"/>
    </row>
    <row r="2376" spans="1:46" s="190" customFormat="1" ht="15" customHeight="1" x14ac:dyDescent="0.2">
      <c r="A2376" s="104"/>
      <c r="B2376" s="104">
        <f>VLOOKUP(BJB!$F$9:$F$5599,Ctrl!$B$4:$C$399,2,0)</f>
        <v>6</v>
      </c>
      <c r="C2376" s="104">
        <f>VLOOKUP(BJB!$G$9:$G$5599,Ctrl!$E$4:$F$399,2,0)</f>
        <v>3</v>
      </c>
      <c r="D2376" s="219">
        <v>1</v>
      </c>
      <c r="E2376" s="104" t="str">
        <f>VLOOKUP(BJB!$F$9:$F$5599,Ctrl!$B$4:$D$399,3,0)</f>
        <v>I</v>
      </c>
      <c r="F2376" s="139" t="s">
        <v>10516</v>
      </c>
      <c r="G2376" s="139" t="s">
        <v>3642</v>
      </c>
      <c r="H2376" s="125" t="s">
        <v>6769</v>
      </c>
      <c r="I2376" s="220">
        <f>IF(G2375=BJB!$G2493,I2375+1,1)</f>
        <v>1</v>
      </c>
      <c r="J2376" s="891" t="s">
        <v>18385</v>
      </c>
      <c r="K2376" s="121" t="s">
        <v>3655</v>
      </c>
      <c r="L2376" s="104" t="s">
        <v>6477</v>
      </c>
      <c r="M2376" s="104" t="s">
        <v>3656</v>
      </c>
      <c r="N2376" s="120">
        <v>39780</v>
      </c>
      <c r="O2376" s="114">
        <v>25000000</v>
      </c>
      <c r="P2376" s="105" t="s">
        <v>16192</v>
      </c>
      <c r="Q2376" s="120" t="s">
        <v>16193</v>
      </c>
      <c r="R2376" s="105">
        <v>13058599.5</v>
      </c>
      <c r="S2376" s="108" t="s">
        <v>6925</v>
      </c>
      <c r="T2376" s="109">
        <v>40451</v>
      </c>
      <c r="U2376" s="114">
        <v>13058600</v>
      </c>
      <c r="V2376" s="109">
        <v>40451</v>
      </c>
      <c r="W2376" s="141">
        <v>13058600</v>
      </c>
      <c r="X2376" s="141">
        <v>0</v>
      </c>
      <c r="Y2376" s="141">
        <v>0</v>
      </c>
      <c r="Z2376" s="141">
        <v>0</v>
      </c>
      <c r="AA2376" s="114">
        <v>2092217</v>
      </c>
      <c r="AB2376" s="114">
        <v>285755</v>
      </c>
      <c r="AC2376" s="132">
        <v>290699</v>
      </c>
      <c r="AD2376" s="141"/>
      <c r="AE2376" s="106">
        <v>283778</v>
      </c>
      <c r="AF2376" s="106">
        <v>290699</v>
      </c>
      <c r="AG2376" s="106">
        <v>0</v>
      </c>
      <c r="AH2376" s="114"/>
      <c r="AI2376" s="114"/>
      <c r="AJ2376" s="114"/>
      <c r="AK2376" s="114"/>
      <c r="AL2376" s="114"/>
      <c r="AM2376" s="114"/>
      <c r="AN2376" s="114">
        <f t="shared" si="72"/>
        <v>3243148</v>
      </c>
      <c r="AO2376" s="114">
        <f t="shared" si="73"/>
        <v>9815452</v>
      </c>
      <c r="AP2376" s="114"/>
      <c r="AQ2376" s="114"/>
      <c r="AR2376" s="114"/>
      <c r="AS2376" s="114"/>
    </row>
    <row r="2377" spans="1:46" s="190" customFormat="1" ht="15" customHeight="1" x14ac:dyDescent="0.2">
      <c r="A2377" s="104"/>
      <c r="B2377" s="104">
        <f>VLOOKUP(BJB!$F$9:$F$5599,Ctrl!$B$4:$C$399,2,0)</f>
        <v>6</v>
      </c>
      <c r="C2377" s="104">
        <f>VLOOKUP(BJB!$G$9:$G$5599,Ctrl!$E$4:$F$399,2,0)</f>
        <v>0</v>
      </c>
      <c r="D2377" s="219">
        <v>1</v>
      </c>
      <c r="E2377" s="104" t="str">
        <f>VLOOKUP(BJB!$F$9:$F$5599,Ctrl!$B$4:$D$399,3,0)</f>
        <v>I</v>
      </c>
      <c r="F2377" s="139" t="s">
        <v>10516</v>
      </c>
      <c r="G2377" s="139" t="s">
        <v>7659</v>
      </c>
      <c r="H2377" s="125">
        <v>1080227000022</v>
      </c>
      <c r="I2377" s="220">
        <f>IF(G2376=BJB!$G2471,I2376+1,1)</f>
        <v>2</v>
      </c>
      <c r="J2377" s="912" t="s">
        <v>22403</v>
      </c>
      <c r="K2377" s="121" t="s">
        <v>3626</v>
      </c>
      <c r="L2377" s="104" t="s">
        <v>6477</v>
      </c>
      <c r="M2377" s="104" t="s">
        <v>3627</v>
      </c>
      <c r="N2377" s="120">
        <v>39654</v>
      </c>
      <c r="O2377" s="114">
        <v>10000000</v>
      </c>
      <c r="P2377" s="105" t="s">
        <v>6222</v>
      </c>
      <c r="Q2377" s="120" t="s">
        <v>6222</v>
      </c>
      <c r="R2377" s="890">
        <v>0</v>
      </c>
      <c r="S2377" s="108" t="s">
        <v>6917</v>
      </c>
      <c r="T2377" s="109">
        <v>39990</v>
      </c>
      <c r="U2377" s="114">
        <v>6577340.25</v>
      </c>
      <c r="V2377" s="109" t="s">
        <v>6222</v>
      </c>
      <c r="W2377" s="141">
        <v>0</v>
      </c>
      <c r="X2377" s="141">
        <v>0</v>
      </c>
      <c r="Y2377" s="141">
        <v>0</v>
      </c>
      <c r="Z2377" s="141">
        <v>0</v>
      </c>
      <c r="AA2377" s="114">
        <v>203387</v>
      </c>
      <c r="AB2377" s="114"/>
      <c r="AC2377" s="132"/>
      <c r="AD2377" s="141"/>
      <c r="AE2377" s="106">
        <v>0</v>
      </c>
      <c r="AF2377" s="106">
        <v>0</v>
      </c>
      <c r="AG2377" s="106">
        <v>0</v>
      </c>
      <c r="AH2377" s="114"/>
      <c r="AI2377" s="114"/>
      <c r="AJ2377" s="114"/>
      <c r="AK2377" s="114"/>
      <c r="AL2377" s="114"/>
      <c r="AM2377" s="114"/>
      <c r="AN2377" s="114">
        <f t="shared" ref="AN2377:AN2440" si="74">SUM(AA2377:AM2377)</f>
        <v>203387</v>
      </c>
      <c r="AO2377" s="114">
        <f t="shared" ref="AO2377:AO2440" si="75">IF((U2377-AN2377)&lt;0,ABS(0),(U2377-AN2377))</f>
        <v>6373953.25</v>
      </c>
      <c r="AP2377" s="114"/>
      <c r="AQ2377" s="114"/>
      <c r="AR2377" s="114"/>
      <c r="AS2377" s="114"/>
    </row>
    <row r="2378" spans="1:46" s="233" customFormat="1" ht="15" customHeight="1" x14ac:dyDescent="0.2">
      <c r="A2378" s="104"/>
      <c r="B2378" s="104">
        <f>VLOOKUP(BJB!$F$9:$F$5599,Ctrl!$B$4:$C$399,2,0)</f>
        <v>6</v>
      </c>
      <c r="C2378" s="104">
        <f>VLOOKUP(BJB!$G$9:$G$5599,Ctrl!$E$4:$F$399,2,0)</f>
        <v>0</v>
      </c>
      <c r="D2378" s="219">
        <v>1</v>
      </c>
      <c r="E2378" s="104" t="str">
        <f>VLOOKUP(BJB!$F$9:$F$5599,Ctrl!$B$4:$D$399,3,0)</f>
        <v>I</v>
      </c>
      <c r="F2378" s="139" t="s">
        <v>10516</v>
      </c>
      <c r="G2378" s="139" t="s">
        <v>7659</v>
      </c>
      <c r="H2378" s="125"/>
      <c r="I2378" s="220">
        <f>IF(G2377=BJB!$G2470,I2377+1,1)</f>
        <v>1</v>
      </c>
      <c r="J2378" s="912" t="s">
        <v>22404</v>
      </c>
      <c r="K2378" s="121" t="s">
        <v>3624</v>
      </c>
      <c r="L2378" s="104" t="s">
        <v>6477</v>
      </c>
      <c r="M2378" s="104" t="s">
        <v>3625</v>
      </c>
      <c r="N2378" s="109">
        <v>38968</v>
      </c>
      <c r="O2378" s="114">
        <v>50000000</v>
      </c>
      <c r="P2378" s="105" t="s">
        <v>6222</v>
      </c>
      <c r="Q2378" s="120" t="s">
        <v>6222</v>
      </c>
      <c r="R2378" s="890">
        <v>0</v>
      </c>
      <c r="S2378" s="108" t="s">
        <v>6916</v>
      </c>
      <c r="T2378" s="109">
        <v>39549</v>
      </c>
      <c r="U2378" s="114">
        <v>37500000</v>
      </c>
      <c r="V2378" s="109" t="s">
        <v>6222</v>
      </c>
      <c r="W2378" s="141">
        <v>0</v>
      </c>
      <c r="X2378" s="141">
        <v>0</v>
      </c>
      <c r="Y2378" s="141">
        <v>0</v>
      </c>
      <c r="Z2378" s="141">
        <v>0</v>
      </c>
      <c r="AA2378" s="114">
        <v>37500000</v>
      </c>
      <c r="AB2378" s="114"/>
      <c r="AC2378" s="114"/>
      <c r="AD2378" s="141"/>
      <c r="AE2378" s="106">
        <v>0</v>
      </c>
      <c r="AF2378" s="106">
        <v>0</v>
      </c>
      <c r="AG2378" s="106">
        <v>0</v>
      </c>
      <c r="AH2378" s="114"/>
      <c r="AI2378" s="114"/>
      <c r="AJ2378" s="114"/>
      <c r="AK2378" s="114"/>
      <c r="AL2378" s="114"/>
      <c r="AM2378" s="114"/>
      <c r="AN2378" s="114">
        <f t="shared" si="74"/>
        <v>37500000</v>
      </c>
      <c r="AO2378" s="114">
        <f t="shared" si="75"/>
        <v>0</v>
      </c>
      <c r="AP2378" s="114"/>
      <c r="AQ2378" s="114"/>
      <c r="AR2378" s="114"/>
      <c r="AS2378" s="114"/>
      <c r="AT2378" s="190"/>
    </row>
    <row r="2379" spans="1:46" s="190" customFormat="1" ht="15" customHeight="1" x14ac:dyDescent="0.2">
      <c r="A2379" s="104"/>
      <c r="B2379" s="104">
        <f>VLOOKUP(BJB!$F$9:$F$5599,Ctrl!$B$4:$C$399,2,0)</f>
        <v>6</v>
      </c>
      <c r="C2379" s="104">
        <f>VLOOKUP(BJB!$G$9:$G$5599,Ctrl!$E$4:$F$399,2,0)</f>
        <v>0</v>
      </c>
      <c r="D2379" s="219">
        <v>1</v>
      </c>
      <c r="E2379" s="104" t="str">
        <f>VLOOKUP(BJB!$F$9:$F$5599,Ctrl!$B$4:$D$399,3,0)</f>
        <v>I</v>
      </c>
      <c r="F2379" s="139" t="s">
        <v>10516</v>
      </c>
      <c r="G2379" s="139" t="s">
        <v>7659</v>
      </c>
      <c r="H2379" s="125" t="s">
        <v>20203</v>
      </c>
      <c r="I2379" s="220">
        <f>IF(G2378=BJB!$G2472,I2378+1,1)</f>
        <v>1</v>
      </c>
      <c r="J2379" s="891" t="s">
        <v>20250</v>
      </c>
      <c r="K2379" s="121" t="s">
        <v>3628</v>
      </c>
      <c r="L2379" s="104" t="s">
        <v>6477</v>
      </c>
      <c r="M2379" s="104" t="s">
        <v>3629</v>
      </c>
      <c r="N2379" s="120">
        <v>39679</v>
      </c>
      <c r="O2379" s="114">
        <v>15000000</v>
      </c>
      <c r="P2379" s="105" t="s">
        <v>6222</v>
      </c>
      <c r="Q2379" s="120" t="s">
        <v>6222</v>
      </c>
      <c r="R2379" s="890">
        <v>0</v>
      </c>
      <c r="S2379" s="108" t="s">
        <v>6917</v>
      </c>
      <c r="T2379" s="109">
        <v>39990</v>
      </c>
      <c r="U2379" s="114">
        <v>8223047.25</v>
      </c>
      <c r="V2379" s="109" t="s">
        <v>6222</v>
      </c>
      <c r="W2379" s="141">
        <v>0</v>
      </c>
      <c r="X2379" s="141">
        <v>0</v>
      </c>
      <c r="Y2379" s="141">
        <v>0</v>
      </c>
      <c r="Z2379" s="141">
        <v>0</v>
      </c>
      <c r="AA2379" s="114">
        <v>385000</v>
      </c>
      <c r="AB2379" s="114"/>
      <c r="AC2379" s="114"/>
      <c r="AD2379" s="141"/>
      <c r="AE2379" s="106">
        <v>0</v>
      </c>
      <c r="AF2379" s="106">
        <v>0</v>
      </c>
      <c r="AG2379" s="106">
        <v>77000</v>
      </c>
      <c r="AH2379" s="114"/>
      <c r="AI2379" s="114"/>
      <c r="AJ2379" s="114"/>
      <c r="AK2379" s="114"/>
      <c r="AL2379" s="114"/>
      <c r="AM2379" s="114"/>
      <c r="AN2379" s="114">
        <f t="shared" si="74"/>
        <v>462000</v>
      </c>
      <c r="AO2379" s="114">
        <f t="shared" si="75"/>
        <v>7761047.25</v>
      </c>
      <c r="AP2379" s="114"/>
      <c r="AQ2379" s="114"/>
      <c r="AR2379" s="114"/>
      <c r="AS2379" s="114"/>
    </row>
    <row r="2380" spans="1:46" s="189" customFormat="1" ht="15" customHeight="1" x14ac:dyDescent="0.2">
      <c r="A2380" s="104"/>
      <c r="B2380" s="104">
        <f>VLOOKUP(BJB!$F$9:$F$5599,Ctrl!$B$4:$C$399,2,0)</f>
        <v>6</v>
      </c>
      <c r="C2380" s="104">
        <f>VLOOKUP(BJB!$G$9:$G$5599,Ctrl!$E$4:$F$399,2,0)</f>
        <v>0</v>
      </c>
      <c r="D2380" s="219">
        <v>1</v>
      </c>
      <c r="E2380" s="104" t="str">
        <f>VLOOKUP(BJB!$F$9:$F$5599,Ctrl!$B$4:$D$399,3,0)</f>
        <v>I</v>
      </c>
      <c r="F2380" s="139" t="s">
        <v>10516</v>
      </c>
      <c r="G2380" s="139" t="s">
        <v>7659</v>
      </c>
      <c r="H2380" s="125"/>
      <c r="I2380" s="220">
        <f>IF(G2379=BJB!$G2473,I2379+1,1)</f>
        <v>1</v>
      </c>
      <c r="J2380" s="912" t="s">
        <v>22405</v>
      </c>
      <c r="K2380" s="121" t="s">
        <v>3630</v>
      </c>
      <c r="L2380" s="104" t="s">
        <v>6477</v>
      </c>
      <c r="M2380" s="104" t="s">
        <v>3631</v>
      </c>
      <c r="N2380" s="120">
        <v>39421</v>
      </c>
      <c r="O2380" s="114">
        <v>40000000</v>
      </c>
      <c r="P2380" s="105" t="s">
        <v>6222</v>
      </c>
      <c r="Q2380" s="120" t="s">
        <v>6222</v>
      </c>
      <c r="R2380" s="890">
        <v>0</v>
      </c>
      <c r="S2380" s="108" t="s">
        <v>6918</v>
      </c>
      <c r="T2380" s="109">
        <v>40073</v>
      </c>
      <c r="U2380" s="114">
        <v>30000000</v>
      </c>
      <c r="V2380" s="109" t="s">
        <v>6222</v>
      </c>
      <c r="W2380" s="141">
        <v>0</v>
      </c>
      <c r="X2380" s="141">
        <v>0</v>
      </c>
      <c r="Y2380" s="141">
        <v>0</v>
      </c>
      <c r="Z2380" s="141">
        <v>0</v>
      </c>
      <c r="AA2380" s="114">
        <v>13500001</v>
      </c>
      <c r="AB2380" s="114"/>
      <c r="AC2380" s="114"/>
      <c r="AD2380" s="141"/>
      <c r="AE2380" s="106">
        <v>0</v>
      </c>
      <c r="AF2380" s="106">
        <v>0</v>
      </c>
      <c r="AG2380" s="106">
        <v>0</v>
      </c>
      <c r="AH2380" s="114"/>
      <c r="AI2380" s="114"/>
      <c r="AJ2380" s="114"/>
      <c r="AK2380" s="114"/>
      <c r="AL2380" s="114"/>
      <c r="AM2380" s="114"/>
      <c r="AN2380" s="114">
        <f t="shared" si="74"/>
        <v>13500001</v>
      </c>
      <c r="AO2380" s="114">
        <f t="shared" si="75"/>
        <v>16499999</v>
      </c>
      <c r="AP2380" s="114"/>
      <c r="AQ2380" s="114"/>
      <c r="AR2380" s="114"/>
      <c r="AS2380" s="114"/>
      <c r="AT2380" s="190"/>
    </row>
    <row r="2381" spans="1:46" s="189" customFormat="1" ht="15" customHeight="1" x14ac:dyDescent="0.2">
      <c r="A2381" s="104"/>
      <c r="B2381" s="104">
        <f>VLOOKUP(BJB!$F$9:$F$5599,Ctrl!$B$4:$C$399,2,0)</f>
        <v>6</v>
      </c>
      <c r="C2381" s="104">
        <f>VLOOKUP(BJB!$G$9:$G$5599,Ctrl!$E$4:$F$399,2,0)</f>
        <v>0</v>
      </c>
      <c r="D2381" s="219">
        <v>1</v>
      </c>
      <c r="E2381" s="104" t="str">
        <f>VLOOKUP(BJB!$F$9:$F$5599,Ctrl!$B$4:$D$399,3,0)</f>
        <v>I</v>
      </c>
      <c r="F2381" s="139" t="s">
        <v>10516</v>
      </c>
      <c r="G2381" s="139" t="s">
        <v>7659</v>
      </c>
      <c r="H2381" s="125"/>
      <c r="I2381" s="220">
        <f>IF(G2380=BJB!$G2474,I2380+1,1)</f>
        <v>1</v>
      </c>
      <c r="J2381" s="912" t="s">
        <v>22406</v>
      </c>
      <c r="K2381" s="121" t="s">
        <v>3632</v>
      </c>
      <c r="L2381" s="104" t="s">
        <v>6477</v>
      </c>
      <c r="M2381" s="104" t="s">
        <v>3633</v>
      </c>
      <c r="N2381" s="120">
        <v>39646</v>
      </c>
      <c r="O2381" s="114">
        <v>10000000</v>
      </c>
      <c r="P2381" s="105" t="s">
        <v>6222</v>
      </c>
      <c r="Q2381" s="120" t="s">
        <v>6222</v>
      </c>
      <c r="R2381" s="890">
        <v>0</v>
      </c>
      <c r="S2381" s="108" t="s">
        <v>6919</v>
      </c>
      <c r="T2381" s="109">
        <v>40115</v>
      </c>
      <c r="U2381" s="114">
        <v>6437496.75</v>
      </c>
      <c r="V2381" s="109" t="s">
        <v>6222</v>
      </c>
      <c r="W2381" s="141">
        <v>0</v>
      </c>
      <c r="X2381" s="141">
        <v>0</v>
      </c>
      <c r="Y2381" s="141">
        <v>0</v>
      </c>
      <c r="Z2381" s="141">
        <v>0</v>
      </c>
      <c r="AA2381" s="114">
        <v>75000</v>
      </c>
      <c r="AB2381" s="114"/>
      <c r="AC2381" s="114"/>
      <c r="AD2381" s="141"/>
      <c r="AE2381" s="106">
        <v>0</v>
      </c>
      <c r="AF2381" s="106">
        <v>0</v>
      </c>
      <c r="AG2381" s="106">
        <v>0</v>
      </c>
      <c r="AH2381" s="114"/>
      <c r="AI2381" s="114"/>
      <c r="AJ2381" s="114"/>
      <c r="AK2381" s="114"/>
      <c r="AL2381" s="114"/>
      <c r="AM2381" s="114"/>
      <c r="AN2381" s="114">
        <f t="shared" si="74"/>
        <v>75000</v>
      </c>
      <c r="AO2381" s="114">
        <f t="shared" si="75"/>
        <v>6362496.75</v>
      </c>
      <c r="AP2381" s="114"/>
      <c r="AQ2381" s="114"/>
      <c r="AR2381" s="114"/>
      <c r="AS2381" s="114"/>
      <c r="AT2381" s="190"/>
    </row>
    <row r="2382" spans="1:46" s="189" customFormat="1" ht="15" customHeight="1" x14ac:dyDescent="0.2">
      <c r="A2382" s="104"/>
      <c r="B2382" s="104">
        <f>VLOOKUP(BJB!$F$9:$F$5599,Ctrl!$B$4:$C$399,2,0)</f>
        <v>6</v>
      </c>
      <c r="C2382" s="104">
        <f>VLOOKUP(BJB!$G$9:$G$5599,Ctrl!$E$4:$F$399,2,0)</f>
        <v>0</v>
      </c>
      <c r="D2382" s="219">
        <v>1</v>
      </c>
      <c r="E2382" s="104" t="str">
        <f>VLOOKUP(BJB!$F$9:$F$5599,Ctrl!$B$4:$D$399,3,0)</f>
        <v>I</v>
      </c>
      <c r="F2382" s="139" t="s">
        <v>10516</v>
      </c>
      <c r="G2382" s="139" t="s">
        <v>7659</v>
      </c>
      <c r="H2382" s="125"/>
      <c r="I2382" s="220">
        <f>IF(G2381=BJB!$G2475,I2381+1,1)</f>
        <v>1</v>
      </c>
      <c r="J2382" s="912" t="s">
        <v>22407</v>
      </c>
      <c r="K2382" s="121" t="s">
        <v>3634</v>
      </c>
      <c r="L2382" s="104" t="s">
        <v>6477</v>
      </c>
      <c r="M2382" s="104" t="s">
        <v>3585</v>
      </c>
      <c r="N2382" s="120">
        <v>39589</v>
      </c>
      <c r="O2382" s="114">
        <v>15000000</v>
      </c>
      <c r="P2382" s="105" t="s">
        <v>6222</v>
      </c>
      <c r="Q2382" s="120" t="s">
        <v>6222</v>
      </c>
      <c r="R2382" s="890">
        <v>0</v>
      </c>
      <c r="S2382" s="108" t="s">
        <v>6919</v>
      </c>
      <c r="T2382" s="109">
        <v>40115</v>
      </c>
      <c r="U2382" s="114">
        <v>10749999</v>
      </c>
      <c r="V2382" s="109" t="s">
        <v>6222</v>
      </c>
      <c r="W2382" s="141">
        <v>0</v>
      </c>
      <c r="X2382" s="141">
        <v>0</v>
      </c>
      <c r="Y2382" s="141">
        <v>0</v>
      </c>
      <c r="Z2382" s="141">
        <v>0</v>
      </c>
      <c r="AA2382" s="114">
        <v>3600000</v>
      </c>
      <c r="AB2382" s="114"/>
      <c r="AC2382" s="114"/>
      <c r="AD2382" s="141"/>
      <c r="AE2382" s="106">
        <v>0</v>
      </c>
      <c r="AF2382" s="106">
        <v>0</v>
      </c>
      <c r="AG2382" s="106">
        <v>0</v>
      </c>
      <c r="AH2382" s="114"/>
      <c r="AI2382" s="114"/>
      <c r="AJ2382" s="114"/>
      <c r="AK2382" s="114"/>
      <c r="AL2382" s="114"/>
      <c r="AM2382" s="114"/>
      <c r="AN2382" s="114">
        <f t="shared" si="74"/>
        <v>3600000</v>
      </c>
      <c r="AO2382" s="114">
        <f t="shared" si="75"/>
        <v>7149999</v>
      </c>
      <c r="AP2382" s="114"/>
      <c r="AQ2382" s="114"/>
      <c r="AR2382" s="114"/>
      <c r="AS2382" s="114"/>
      <c r="AT2382" s="190"/>
    </row>
    <row r="2383" spans="1:46" s="190" customFormat="1" ht="15" customHeight="1" x14ac:dyDescent="0.2">
      <c r="A2383" s="104"/>
      <c r="B2383" s="104">
        <f>VLOOKUP(BJB!$F$9:$F$5599,Ctrl!$B$4:$C$399,2,0)</f>
        <v>6</v>
      </c>
      <c r="C2383" s="104">
        <f>VLOOKUP(BJB!$G$9:$G$5599,Ctrl!$E$4:$F$399,2,0)</f>
        <v>0</v>
      </c>
      <c r="D2383" s="219">
        <v>1</v>
      </c>
      <c r="E2383" s="104" t="str">
        <f>VLOOKUP(BJB!$F$9:$F$5599,Ctrl!$B$4:$D$399,3,0)</f>
        <v>I</v>
      </c>
      <c r="F2383" s="139" t="s">
        <v>10516</v>
      </c>
      <c r="G2383" s="139" t="s">
        <v>7659</v>
      </c>
      <c r="H2383" s="125"/>
      <c r="I2383" s="220">
        <f>IF(G2382=BJB!$G2476,I2382+1,1)</f>
        <v>1</v>
      </c>
      <c r="J2383" s="912" t="s">
        <v>22408</v>
      </c>
      <c r="K2383" s="121" t="s">
        <v>3635</v>
      </c>
      <c r="L2383" s="104" t="s">
        <v>6477</v>
      </c>
      <c r="M2383" s="104" t="s">
        <v>1361</v>
      </c>
      <c r="N2383" s="120">
        <v>38378</v>
      </c>
      <c r="O2383" s="114">
        <v>31000000</v>
      </c>
      <c r="P2383" s="105" t="s">
        <v>6222</v>
      </c>
      <c r="Q2383" s="120" t="s">
        <v>6222</v>
      </c>
      <c r="R2383" s="890">
        <v>0</v>
      </c>
      <c r="S2383" s="108" t="s">
        <v>6920</v>
      </c>
      <c r="T2383" s="109">
        <v>40389</v>
      </c>
      <c r="U2383" s="114">
        <v>10294562</v>
      </c>
      <c r="V2383" s="109" t="s">
        <v>6222</v>
      </c>
      <c r="W2383" s="141">
        <v>0</v>
      </c>
      <c r="X2383" s="141">
        <v>0</v>
      </c>
      <c r="Y2383" s="141">
        <v>0</v>
      </c>
      <c r="Z2383" s="141">
        <v>0</v>
      </c>
      <c r="AA2383" s="114">
        <v>0</v>
      </c>
      <c r="AB2383" s="114"/>
      <c r="AC2383" s="114"/>
      <c r="AD2383" s="141"/>
      <c r="AE2383" s="106">
        <v>0</v>
      </c>
      <c r="AF2383" s="106">
        <v>0</v>
      </c>
      <c r="AG2383" s="106">
        <v>0</v>
      </c>
      <c r="AH2383" s="114"/>
      <c r="AI2383" s="114"/>
      <c r="AJ2383" s="114"/>
      <c r="AK2383" s="114"/>
      <c r="AL2383" s="114"/>
      <c r="AM2383" s="114"/>
      <c r="AN2383" s="114">
        <f t="shared" si="74"/>
        <v>0</v>
      </c>
      <c r="AO2383" s="114">
        <f t="shared" si="75"/>
        <v>10294562</v>
      </c>
      <c r="AP2383" s="114"/>
      <c r="AQ2383" s="114"/>
      <c r="AR2383" s="114"/>
      <c r="AS2383" s="114"/>
    </row>
    <row r="2384" spans="1:46" s="191" customFormat="1" ht="15" customHeight="1" x14ac:dyDescent="0.2">
      <c r="A2384" s="104"/>
      <c r="B2384" s="104">
        <f>VLOOKUP(BJB!$F$9:$F$5599,Ctrl!$B$4:$C$399,2,0)</f>
        <v>6</v>
      </c>
      <c r="C2384" s="104">
        <f>VLOOKUP(BJB!$G$9:$G$5599,Ctrl!$E$4:$F$399,2,0)</f>
        <v>0</v>
      </c>
      <c r="D2384" s="219">
        <v>1</v>
      </c>
      <c r="E2384" s="104" t="str">
        <f>VLOOKUP(BJB!$F$9:$F$5599,Ctrl!$B$4:$D$399,3,0)</f>
        <v>I</v>
      </c>
      <c r="F2384" s="139" t="s">
        <v>10516</v>
      </c>
      <c r="G2384" s="139" t="s">
        <v>7659</v>
      </c>
      <c r="H2384" s="125"/>
      <c r="I2384" s="220">
        <f>IF(G2383=BJB!$G2477,I2383+1,1)</f>
        <v>1</v>
      </c>
      <c r="J2384" s="912" t="s">
        <v>22409</v>
      </c>
      <c r="K2384" s="121" t="s">
        <v>3636</v>
      </c>
      <c r="L2384" s="104" t="s">
        <v>6476</v>
      </c>
      <c r="M2384" s="104" t="s">
        <v>3637</v>
      </c>
      <c r="N2384" s="120">
        <v>39752</v>
      </c>
      <c r="O2384" s="107">
        <v>74164046</v>
      </c>
      <c r="P2384" s="105" t="s">
        <v>16194</v>
      </c>
      <c r="Q2384" s="120">
        <v>41053</v>
      </c>
      <c r="R2384" s="105">
        <v>65037552</v>
      </c>
      <c r="S2384" s="108" t="s">
        <v>95</v>
      </c>
      <c r="T2384" s="109">
        <v>41120</v>
      </c>
      <c r="U2384" s="114">
        <v>65037552</v>
      </c>
      <c r="V2384" s="109">
        <v>41120</v>
      </c>
      <c r="W2384" s="141">
        <v>65037552</v>
      </c>
      <c r="X2384" s="141">
        <v>0</v>
      </c>
      <c r="Y2384" s="141">
        <v>0</v>
      </c>
      <c r="Z2384" s="141">
        <v>0</v>
      </c>
      <c r="AA2384" s="114">
        <v>0</v>
      </c>
      <c r="AB2384" s="114"/>
      <c r="AC2384" s="114"/>
      <c r="AD2384" s="141"/>
      <c r="AE2384" s="106">
        <v>0</v>
      </c>
      <c r="AF2384" s="106">
        <v>0</v>
      </c>
      <c r="AG2384" s="106">
        <v>0</v>
      </c>
      <c r="AH2384" s="114"/>
      <c r="AI2384" s="114"/>
      <c r="AJ2384" s="114"/>
      <c r="AK2384" s="114"/>
      <c r="AL2384" s="114"/>
      <c r="AM2384" s="114"/>
      <c r="AN2384" s="114">
        <f t="shared" si="74"/>
        <v>0</v>
      </c>
      <c r="AO2384" s="114">
        <f t="shared" si="75"/>
        <v>65037552</v>
      </c>
      <c r="AP2384" s="114"/>
      <c r="AQ2384" s="114"/>
      <c r="AR2384" s="114"/>
      <c r="AS2384" s="114"/>
      <c r="AT2384" s="190"/>
    </row>
    <row r="2385" spans="1:45" s="190" customFormat="1" ht="15" customHeight="1" x14ac:dyDescent="0.2">
      <c r="A2385" s="104"/>
      <c r="B2385" s="104">
        <f>VLOOKUP(BJB!$F$9:$F$5599,Ctrl!$B$4:$C$399,2,0)</f>
        <v>6</v>
      </c>
      <c r="C2385" s="104">
        <f>VLOOKUP(BJB!$G$9:$G$5599,Ctrl!$E$4:$F$399,2,0)</f>
        <v>0</v>
      </c>
      <c r="D2385" s="219">
        <v>1</v>
      </c>
      <c r="E2385" s="104" t="str">
        <f>VLOOKUP(BJB!$F$9:$F$5599,Ctrl!$B$4:$D$399,3,0)</f>
        <v>I</v>
      </c>
      <c r="F2385" s="139" t="s">
        <v>10516</v>
      </c>
      <c r="G2385" s="139" t="s">
        <v>7659</v>
      </c>
      <c r="H2385" s="125"/>
      <c r="I2385" s="220">
        <f>IF(G2384=BJB!$G2478,I2384+1,1)</f>
        <v>1</v>
      </c>
      <c r="J2385" s="912" t="s">
        <v>22410</v>
      </c>
      <c r="K2385" s="121" t="s">
        <v>5129</v>
      </c>
      <c r="L2385" s="104" t="s">
        <v>6476</v>
      </c>
      <c r="M2385" s="104" t="s">
        <v>5130</v>
      </c>
      <c r="N2385" s="120">
        <v>40889</v>
      </c>
      <c r="O2385" s="107">
        <v>121848700</v>
      </c>
      <c r="P2385" s="105" t="s">
        <v>6222</v>
      </c>
      <c r="Q2385" s="120" t="s">
        <v>6222</v>
      </c>
      <c r="R2385" s="890">
        <v>0</v>
      </c>
      <c r="S2385" s="108" t="s">
        <v>5088</v>
      </c>
      <c r="T2385" s="109">
        <v>41655</v>
      </c>
      <c r="U2385" s="114">
        <v>27767579</v>
      </c>
      <c r="V2385" s="109" t="s">
        <v>6222</v>
      </c>
      <c r="W2385" s="141">
        <v>0</v>
      </c>
      <c r="X2385" s="141">
        <v>0</v>
      </c>
      <c r="Y2385" s="141">
        <v>0</v>
      </c>
      <c r="Z2385" s="141">
        <v>0</v>
      </c>
      <c r="AA2385" s="114">
        <v>0</v>
      </c>
      <c r="AB2385" s="114"/>
      <c r="AC2385" s="114"/>
      <c r="AD2385" s="141"/>
      <c r="AE2385" s="106">
        <v>0</v>
      </c>
      <c r="AF2385" s="106">
        <v>0</v>
      </c>
      <c r="AG2385" s="106">
        <v>0</v>
      </c>
      <c r="AH2385" s="114"/>
      <c r="AI2385" s="114"/>
      <c r="AJ2385" s="114"/>
      <c r="AK2385" s="114"/>
      <c r="AL2385" s="114"/>
      <c r="AM2385" s="114"/>
      <c r="AN2385" s="114">
        <f t="shared" si="74"/>
        <v>0</v>
      </c>
      <c r="AO2385" s="114">
        <f t="shared" si="75"/>
        <v>27767579</v>
      </c>
      <c r="AP2385" s="114"/>
      <c r="AQ2385" s="114"/>
      <c r="AR2385" s="114"/>
      <c r="AS2385" s="114"/>
    </row>
    <row r="2386" spans="1:45" s="190" customFormat="1" ht="15" customHeight="1" x14ac:dyDescent="0.2">
      <c r="A2386" s="104"/>
      <c r="B2386" s="104">
        <f>VLOOKUP(BJB!$F$9:$F$5599,Ctrl!$B$4:$C$399,2,0)</f>
        <v>6</v>
      </c>
      <c r="C2386" s="104">
        <f>VLOOKUP(BJB!$G$9:$G$5599,Ctrl!$E$4:$F$399,2,0)</f>
        <v>0</v>
      </c>
      <c r="D2386" s="219">
        <v>1</v>
      </c>
      <c r="E2386" s="104" t="str">
        <f>VLOOKUP(BJB!$F$9:$F$5599,Ctrl!$B$4:$D$399,3,0)</f>
        <v>I</v>
      </c>
      <c r="F2386" s="139" t="s">
        <v>10516</v>
      </c>
      <c r="G2386" s="139" t="s">
        <v>7659</v>
      </c>
      <c r="H2386" s="125"/>
      <c r="I2386" s="220">
        <f>IF(G2385=BJB!$G2479,I2385+1,1)</f>
        <v>1</v>
      </c>
      <c r="J2386" s="912"/>
      <c r="K2386" s="121" t="s">
        <v>4011</v>
      </c>
      <c r="L2386" s="104" t="s">
        <v>6476</v>
      </c>
      <c r="M2386" s="104" t="s">
        <v>4992</v>
      </c>
      <c r="N2386" s="120">
        <v>40714</v>
      </c>
      <c r="O2386" s="107">
        <v>59887114</v>
      </c>
      <c r="P2386" s="105"/>
      <c r="Q2386" s="120"/>
      <c r="R2386" s="105"/>
      <c r="S2386" s="108" t="s">
        <v>4963</v>
      </c>
      <c r="T2386" s="109">
        <v>41655</v>
      </c>
      <c r="U2386" s="114">
        <v>10738651</v>
      </c>
      <c r="V2386" s="109"/>
      <c r="W2386" s="141"/>
      <c r="X2386" s="141"/>
      <c r="Y2386" s="141"/>
      <c r="Z2386" s="141"/>
      <c r="AA2386" s="114">
        <v>0</v>
      </c>
      <c r="AB2386" s="114"/>
      <c r="AC2386" s="114"/>
      <c r="AD2386" s="141"/>
      <c r="AE2386" s="106">
        <v>0</v>
      </c>
      <c r="AF2386" s="106">
        <v>0</v>
      </c>
      <c r="AG2386" s="106">
        <v>0</v>
      </c>
      <c r="AH2386" s="114"/>
      <c r="AI2386" s="114"/>
      <c r="AJ2386" s="114"/>
      <c r="AK2386" s="114"/>
      <c r="AL2386" s="114"/>
      <c r="AM2386" s="114"/>
      <c r="AN2386" s="114">
        <f t="shared" si="74"/>
        <v>0</v>
      </c>
      <c r="AO2386" s="114">
        <f t="shared" si="75"/>
        <v>10738651</v>
      </c>
      <c r="AP2386" s="114"/>
      <c r="AQ2386" s="114"/>
      <c r="AR2386" s="114"/>
      <c r="AS2386" s="114"/>
    </row>
    <row r="2387" spans="1:45" s="190" customFormat="1" ht="15" customHeight="1" x14ac:dyDescent="0.2">
      <c r="A2387" s="104"/>
      <c r="B2387" s="104">
        <f>VLOOKUP(BJB!$F$9:$F$5599,Ctrl!$B$4:$C$399,2,0)</f>
        <v>6</v>
      </c>
      <c r="C2387" s="104">
        <f>VLOOKUP(BJB!$G$9:$G$5599,Ctrl!$E$4:$F$399,2,0)</f>
        <v>0</v>
      </c>
      <c r="D2387" s="219">
        <v>1</v>
      </c>
      <c r="E2387" s="104" t="str">
        <f>VLOOKUP(BJB!$F$9:$F$5599,Ctrl!$B$4:$D$399,3,0)</f>
        <v>I</v>
      </c>
      <c r="F2387" s="139" t="s">
        <v>10516</v>
      </c>
      <c r="G2387" s="139" t="s">
        <v>7659</v>
      </c>
      <c r="H2387" s="125"/>
      <c r="I2387" s="220">
        <f>IF(G2386=BJB!$G2480,I2386+1,1)</f>
        <v>1</v>
      </c>
      <c r="J2387" s="912" t="s">
        <v>22411</v>
      </c>
      <c r="K2387" s="121" t="s">
        <v>13404</v>
      </c>
      <c r="L2387" s="104" t="s">
        <v>6476</v>
      </c>
      <c r="M2387" s="104" t="s">
        <v>4971</v>
      </c>
      <c r="N2387" s="120">
        <v>41327</v>
      </c>
      <c r="O2387" s="107">
        <v>130612500</v>
      </c>
      <c r="P2387" s="105" t="s">
        <v>6222</v>
      </c>
      <c r="Q2387" s="120" t="s">
        <v>6222</v>
      </c>
      <c r="R2387" s="890">
        <v>0</v>
      </c>
      <c r="S2387" s="108" t="s">
        <v>4972</v>
      </c>
      <c r="T2387" s="109">
        <v>41670</v>
      </c>
      <c r="U2387" s="114">
        <v>129953052</v>
      </c>
      <c r="V2387" s="109" t="s">
        <v>6222</v>
      </c>
      <c r="W2387" s="141">
        <v>0</v>
      </c>
      <c r="X2387" s="141">
        <v>0</v>
      </c>
      <c r="Y2387" s="141">
        <v>0</v>
      </c>
      <c r="Z2387" s="141">
        <v>0</v>
      </c>
      <c r="AA2387" s="114">
        <v>0</v>
      </c>
      <c r="AB2387" s="114"/>
      <c r="AC2387" s="114"/>
      <c r="AD2387" s="141"/>
      <c r="AE2387" s="106">
        <v>0</v>
      </c>
      <c r="AF2387" s="106">
        <v>0</v>
      </c>
      <c r="AG2387" s="106">
        <v>0</v>
      </c>
      <c r="AH2387" s="114"/>
      <c r="AI2387" s="114"/>
      <c r="AJ2387" s="114"/>
      <c r="AK2387" s="114"/>
      <c r="AL2387" s="114"/>
      <c r="AM2387" s="114"/>
      <c r="AN2387" s="114">
        <f t="shared" si="74"/>
        <v>0</v>
      </c>
      <c r="AO2387" s="114">
        <f t="shared" si="75"/>
        <v>129953052</v>
      </c>
      <c r="AP2387" s="114"/>
      <c r="AQ2387" s="114"/>
      <c r="AR2387" s="114"/>
      <c r="AS2387" s="114"/>
    </row>
    <row r="2388" spans="1:45" s="190" customFormat="1" ht="15" customHeight="1" x14ac:dyDescent="0.2">
      <c r="A2388" s="104"/>
      <c r="B2388" s="104">
        <f>VLOOKUP(BJB!$F$9:$F$5599,Ctrl!$B$4:$C$399,2,0)</f>
        <v>6</v>
      </c>
      <c r="C2388" s="104">
        <f>VLOOKUP(BJB!$G$9:$G$5599,Ctrl!$E$4:$F$399,2,0)</f>
        <v>0</v>
      </c>
      <c r="D2388" s="219">
        <v>1</v>
      </c>
      <c r="E2388" s="104" t="str">
        <f>VLOOKUP(BJB!$F$9:$F$5599,Ctrl!$B$4:$D$399,3,0)</f>
        <v>I</v>
      </c>
      <c r="F2388" s="139" t="s">
        <v>10516</v>
      </c>
      <c r="G2388" s="139" t="s">
        <v>7659</v>
      </c>
      <c r="H2388" s="125"/>
      <c r="I2388" s="220">
        <f>IF(G2387=BJB!$G2481,I2387+1,1)</f>
        <v>1</v>
      </c>
      <c r="J2388" s="912"/>
      <c r="K2388" s="121" t="s">
        <v>4011</v>
      </c>
      <c r="L2388" s="104" t="s">
        <v>6476</v>
      </c>
      <c r="M2388" s="104" t="s">
        <v>4992</v>
      </c>
      <c r="N2388" s="120">
        <v>40714</v>
      </c>
      <c r="O2388" s="107">
        <v>59887114</v>
      </c>
      <c r="P2388" s="105"/>
      <c r="Q2388" s="120"/>
      <c r="R2388" s="105"/>
      <c r="S2388" s="108" t="s">
        <v>4972</v>
      </c>
      <c r="T2388" s="109">
        <v>41670</v>
      </c>
      <c r="U2388" s="114">
        <v>10738651</v>
      </c>
      <c r="V2388" s="109"/>
      <c r="W2388" s="141"/>
      <c r="X2388" s="141"/>
      <c r="Y2388" s="141"/>
      <c r="Z2388" s="141"/>
      <c r="AA2388" s="114">
        <v>0</v>
      </c>
      <c r="AB2388" s="114"/>
      <c r="AC2388" s="114"/>
      <c r="AD2388" s="141"/>
      <c r="AE2388" s="106">
        <v>0</v>
      </c>
      <c r="AF2388" s="106">
        <v>0</v>
      </c>
      <c r="AG2388" s="106">
        <v>0</v>
      </c>
      <c r="AH2388" s="114"/>
      <c r="AI2388" s="114"/>
      <c r="AJ2388" s="114"/>
      <c r="AK2388" s="114"/>
      <c r="AL2388" s="114"/>
      <c r="AM2388" s="114"/>
      <c r="AN2388" s="114">
        <f t="shared" si="74"/>
        <v>0</v>
      </c>
      <c r="AO2388" s="114">
        <f t="shared" si="75"/>
        <v>10738651</v>
      </c>
      <c r="AP2388" s="114"/>
      <c r="AQ2388" s="114"/>
      <c r="AR2388" s="114"/>
      <c r="AS2388" s="114"/>
    </row>
    <row r="2389" spans="1:45" s="190" customFormat="1" ht="15" customHeight="1" x14ac:dyDescent="0.2">
      <c r="A2389" s="104"/>
      <c r="B2389" s="104">
        <f>VLOOKUP(BJB!$F$9:$F$5599,Ctrl!$B$4:$C$399,2,0)</f>
        <v>6</v>
      </c>
      <c r="C2389" s="104">
        <f>VLOOKUP(BJB!$G$9:$G$5599,Ctrl!$E$4:$F$399,2,0)</f>
        <v>0</v>
      </c>
      <c r="D2389" s="219">
        <v>1</v>
      </c>
      <c r="E2389" s="104" t="str">
        <f>VLOOKUP(BJB!$F$9:$F$5599,Ctrl!$B$4:$D$399,3,0)</f>
        <v>I</v>
      </c>
      <c r="F2389" s="139" t="s">
        <v>10516</v>
      </c>
      <c r="G2389" s="139" t="s">
        <v>7659</v>
      </c>
      <c r="H2389" s="125"/>
      <c r="I2389" s="220">
        <f>IF(G2388=BJB!$G2482,I2388+1,1)</f>
        <v>1</v>
      </c>
      <c r="J2389" s="912" t="s">
        <v>22412</v>
      </c>
      <c r="K2389" s="121" t="s">
        <v>5181</v>
      </c>
      <c r="L2389" s="104" t="s">
        <v>6476</v>
      </c>
      <c r="M2389" s="104" t="s">
        <v>5183</v>
      </c>
      <c r="N2389" s="120">
        <v>41479</v>
      </c>
      <c r="O2389" s="107">
        <v>164969583</v>
      </c>
      <c r="P2389" s="105" t="s">
        <v>6222</v>
      </c>
      <c r="Q2389" s="120" t="s">
        <v>6222</v>
      </c>
      <c r="R2389" s="890">
        <v>0</v>
      </c>
      <c r="S2389" s="108" t="s">
        <v>5161</v>
      </c>
      <c r="T2389" s="109">
        <v>41698</v>
      </c>
      <c r="U2389" s="114">
        <v>161849902</v>
      </c>
      <c r="V2389" s="109" t="s">
        <v>6222</v>
      </c>
      <c r="W2389" s="141">
        <v>0</v>
      </c>
      <c r="X2389" s="141">
        <v>0</v>
      </c>
      <c r="Y2389" s="141">
        <v>0</v>
      </c>
      <c r="Z2389" s="141">
        <v>0</v>
      </c>
      <c r="AA2389" s="114">
        <v>0</v>
      </c>
      <c r="AB2389" s="114"/>
      <c r="AC2389" s="114"/>
      <c r="AD2389" s="141"/>
      <c r="AE2389" s="106">
        <v>0</v>
      </c>
      <c r="AF2389" s="106">
        <v>0</v>
      </c>
      <c r="AG2389" s="106">
        <v>0</v>
      </c>
      <c r="AH2389" s="114"/>
      <c r="AI2389" s="114"/>
      <c r="AJ2389" s="114"/>
      <c r="AK2389" s="114"/>
      <c r="AL2389" s="114"/>
      <c r="AM2389" s="114"/>
      <c r="AN2389" s="114">
        <f t="shared" si="74"/>
        <v>0</v>
      </c>
      <c r="AO2389" s="114">
        <f t="shared" si="75"/>
        <v>161849902</v>
      </c>
      <c r="AP2389" s="114"/>
      <c r="AQ2389" s="114"/>
      <c r="AR2389" s="114"/>
      <c r="AS2389" s="114"/>
    </row>
    <row r="2390" spans="1:45" s="190" customFormat="1" ht="15" customHeight="1" x14ac:dyDescent="0.2">
      <c r="A2390" s="104"/>
      <c r="B2390" s="104">
        <f>VLOOKUP(BJB!$F$9:$F$5599,Ctrl!$B$4:$C$399,2,0)</f>
        <v>6</v>
      </c>
      <c r="C2390" s="104">
        <f>VLOOKUP(BJB!$G$9:$G$5599,Ctrl!$E$4:$F$399,2,0)</f>
        <v>0</v>
      </c>
      <c r="D2390" s="219">
        <v>1</v>
      </c>
      <c r="E2390" s="104" t="str">
        <f>VLOOKUP(BJB!$F$9:$F$5599,Ctrl!$B$4:$D$399,3,0)</f>
        <v>I</v>
      </c>
      <c r="F2390" s="139" t="s">
        <v>10516</v>
      </c>
      <c r="G2390" s="139" t="s">
        <v>7659</v>
      </c>
      <c r="H2390" s="125"/>
      <c r="I2390" s="220">
        <f>IF(G2389=BJB!$G2483,I2389+1,1)</f>
        <v>1</v>
      </c>
      <c r="J2390" s="912" t="s">
        <v>22413</v>
      </c>
      <c r="K2390" s="121" t="s">
        <v>5182</v>
      </c>
      <c r="L2390" s="104" t="s">
        <v>6476</v>
      </c>
      <c r="M2390" s="104" t="s">
        <v>5184</v>
      </c>
      <c r="N2390" s="120">
        <v>41106</v>
      </c>
      <c r="O2390" s="107">
        <v>101466750</v>
      </c>
      <c r="P2390" s="105" t="s">
        <v>6222</v>
      </c>
      <c r="Q2390" s="120" t="s">
        <v>6222</v>
      </c>
      <c r="R2390" s="890">
        <v>0</v>
      </c>
      <c r="S2390" s="108" t="s">
        <v>5161</v>
      </c>
      <c r="T2390" s="109">
        <v>41698</v>
      </c>
      <c r="U2390" s="114">
        <v>69498264</v>
      </c>
      <c r="V2390" s="109" t="s">
        <v>6222</v>
      </c>
      <c r="W2390" s="141">
        <v>0</v>
      </c>
      <c r="X2390" s="141">
        <v>0</v>
      </c>
      <c r="Y2390" s="141">
        <v>0</v>
      </c>
      <c r="Z2390" s="141">
        <v>0</v>
      </c>
      <c r="AA2390" s="114">
        <v>0</v>
      </c>
      <c r="AB2390" s="114"/>
      <c r="AC2390" s="114"/>
      <c r="AD2390" s="141"/>
      <c r="AE2390" s="106">
        <v>0</v>
      </c>
      <c r="AF2390" s="106">
        <v>0</v>
      </c>
      <c r="AG2390" s="106">
        <v>0</v>
      </c>
      <c r="AH2390" s="114"/>
      <c r="AI2390" s="114"/>
      <c r="AJ2390" s="114"/>
      <c r="AK2390" s="114"/>
      <c r="AL2390" s="114"/>
      <c r="AM2390" s="114"/>
      <c r="AN2390" s="114">
        <f t="shared" si="74"/>
        <v>0</v>
      </c>
      <c r="AO2390" s="114">
        <f t="shared" si="75"/>
        <v>69498264</v>
      </c>
      <c r="AP2390" s="114"/>
      <c r="AQ2390" s="114"/>
      <c r="AR2390" s="114"/>
      <c r="AS2390" s="114"/>
    </row>
    <row r="2391" spans="1:45" s="190" customFormat="1" ht="15" customHeight="1" x14ac:dyDescent="0.2">
      <c r="A2391" s="104"/>
      <c r="B2391" s="104">
        <f>VLOOKUP(BJB!$F$9:$F$5599,Ctrl!$B$4:$C$399,2,0)</f>
        <v>6</v>
      </c>
      <c r="C2391" s="104">
        <f>VLOOKUP(BJB!$G$9:$G$5599,Ctrl!$E$4:$F$399,2,0)</f>
        <v>0</v>
      </c>
      <c r="D2391" s="219">
        <v>1</v>
      </c>
      <c r="E2391" s="104" t="str">
        <f>VLOOKUP(BJB!$F$9:$F$5599,Ctrl!$B$4:$D$399,3,0)</f>
        <v>I</v>
      </c>
      <c r="F2391" s="139" t="s">
        <v>10516</v>
      </c>
      <c r="G2391" s="139" t="s">
        <v>7659</v>
      </c>
      <c r="H2391" s="125"/>
      <c r="I2391" s="220">
        <f>IF(G2390=BJB!$G2484,I2390+1,1)</f>
        <v>1</v>
      </c>
      <c r="J2391" s="912" t="s">
        <v>22414</v>
      </c>
      <c r="K2391" s="121" t="s">
        <v>4510</v>
      </c>
      <c r="L2391" s="104" t="s">
        <v>6477</v>
      </c>
      <c r="M2391" s="104" t="s">
        <v>4991</v>
      </c>
      <c r="N2391" s="120">
        <v>41064</v>
      </c>
      <c r="O2391" s="107">
        <v>75000000</v>
      </c>
      <c r="P2391" s="105" t="s">
        <v>16195</v>
      </c>
      <c r="Q2391" s="120">
        <v>41795</v>
      </c>
      <c r="R2391" s="105">
        <v>94394539</v>
      </c>
      <c r="S2391" s="108" t="s">
        <v>6086</v>
      </c>
      <c r="T2391" s="109">
        <v>42003</v>
      </c>
      <c r="U2391" s="114">
        <v>52500000</v>
      </c>
      <c r="V2391" s="109">
        <v>41974</v>
      </c>
      <c r="W2391" s="141">
        <v>52500000</v>
      </c>
      <c r="X2391" s="141">
        <v>0</v>
      </c>
      <c r="Y2391" s="141">
        <v>0</v>
      </c>
      <c r="Z2391" s="141">
        <v>0</v>
      </c>
      <c r="AA2391" s="114">
        <v>0</v>
      </c>
      <c r="AB2391" s="114"/>
      <c r="AC2391" s="114"/>
      <c r="AD2391" s="141"/>
      <c r="AE2391" s="106">
        <v>0</v>
      </c>
      <c r="AF2391" s="106">
        <v>0</v>
      </c>
      <c r="AG2391" s="106">
        <v>0</v>
      </c>
      <c r="AH2391" s="114"/>
      <c r="AI2391" s="114"/>
      <c r="AJ2391" s="114"/>
      <c r="AK2391" s="114"/>
      <c r="AL2391" s="114"/>
      <c r="AM2391" s="114"/>
      <c r="AN2391" s="114">
        <f t="shared" si="74"/>
        <v>0</v>
      </c>
      <c r="AO2391" s="114">
        <f t="shared" si="75"/>
        <v>52500000</v>
      </c>
      <c r="AP2391" s="114"/>
      <c r="AQ2391" s="114"/>
      <c r="AR2391" s="114"/>
      <c r="AS2391" s="114"/>
    </row>
    <row r="2392" spans="1:45" s="190" customFormat="1" ht="15" customHeight="1" x14ac:dyDescent="0.2">
      <c r="A2392" s="104"/>
      <c r="B2392" s="104">
        <f>VLOOKUP(BJB!$F$9:$F$5599,Ctrl!$B$4:$C$399,2,0)</f>
        <v>6</v>
      </c>
      <c r="C2392" s="104">
        <f>VLOOKUP(BJB!$G$9:$G$5599,Ctrl!$E$4:$F$399,2,0)</f>
        <v>3</v>
      </c>
      <c r="D2392" s="219">
        <v>1</v>
      </c>
      <c r="E2392" s="104" t="str">
        <f>VLOOKUP(BJB!$F$9:$F$5599,Ctrl!$B$4:$D$399,3,0)</f>
        <v>I</v>
      </c>
      <c r="F2392" s="139" t="s">
        <v>10516</v>
      </c>
      <c r="G2392" s="139" t="s">
        <v>3642</v>
      </c>
      <c r="H2392" s="125"/>
      <c r="I2392" s="220">
        <f>IF(G2391=BJB!$G2485,I2391+1,1)</f>
        <v>1</v>
      </c>
      <c r="J2392" s="912" t="s">
        <v>22415</v>
      </c>
      <c r="K2392" s="121" t="s">
        <v>8140</v>
      </c>
      <c r="L2392" s="104" t="s">
        <v>6477</v>
      </c>
      <c r="M2392" s="104" t="s">
        <v>4917</v>
      </c>
      <c r="N2392" s="120">
        <v>41009</v>
      </c>
      <c r="O2392" s="105">
        <v>100000000</v>
      </c>
      <c r="P2392" s="105" t="s">
        <v>16196</v>
      </c>
      <c r="Q2392" s="120">
        <v>41929</v>
      </c>
      <c r="R2392" s="105">
        <v>44223527</v>
      </c>
      <c r="S2392" s="146" t="s">
        <v>8374</v>
      </c>
      <c r="T2392" s="109">
        <v>42153</v>
      </c>
      <c r="U2392" s="141">
        <v>29129446</v>
      </c>
      <c r="V2392" s="109">
        <v>42153</v>
      </c>
      <c r="W2392" s="141">
        <v>29129446</v>
      </c>
      <c r="X2392" s="141">
        <v>0</v>
      </c>
      <c r="Y2392" s="141">
        <v>0</v>
      </c>
      <c r="Z2392" s="141">
        <v>0</v>
      </c>
      <c r="AA2392" s="114">
        <v>0</v>
      </c>
      <c r="AB2392" s="114"/>
      <c r="AC2392" s="132"/>
      <c r="AD2392" s="141"/>
      <c r="AE2392" s="106">
        <v>0</v>
      </c>
      <c r="AF2392" s="106">
        <v>0</v>
      </c>
      <c r="AG2392" s="106">
        <v>0</v>
      </c>
      <c r="AH2392" s="106"/>
      <c r="AI2392" s="106"/>
      <c r="AJ2392" s="106"/>
      <c r="AK2392" s="106"/>
      <c r="AL2392" s="106"/>
      <c r="AM2392" s="106"/>
      <c r="AN2392" s="114">
        <f t="shared" si="74"/>
        <v>0</v>
      </c>
      <c r="AO2392" s="114">
        <f t="shared" si="75"/>
        <v>29129446</v>
      </c>
      <c r="AP2392" s="114"/>
      <c r="AQ2392" s="114"/>
      <c r="AR2392" s="114"/>
      <c r="AS2392" s="114"/>
    </row>
    <row r="2393" spans="1:45" s="190" customFormat="1" ht="15" customHeight="1" x14ac:dyDescent="0.2">
      <c r="A2393" s="104"/>
      <c r="B2393" s="104">
        <f>VLOOKUP(BJB!$F$9:$F$5599,Ctrl!$B$4:$C$399,2,0)</f>
        <v>6</v>
      </c>
      <c r="C2393" s="104">
        <f>VLOOKUP(BJB!$G$9:$G$5599,Ctrl!$E$4:$F$399,2,0)</f>
        <v>3</v>
      </c>
      <c r="D2393" s="219">
        <v>1</v>
      </c>
      <c r="E2393" s="104" t="str">
        <f>VLOOKUP(BJB!$F$9:$F$5599,Ctrl!$B$4:$D$399,3,0)</f>
        <v>I</v>
      </c>
      <c r="F2393" s="139" t="s">
        <v>10516</v>
      </c>
      <c r="G2393" s="139" t="s">
        <v>3642</v>
      </c>
      <c r="H2393" s="125"/>
      <c r="I2393" s="220">
        <f>IF(G2392=BJB!$G2486,I2392+1,1)</f>
        <v>1</v>
      </c>
      <c r="J2393" s="912" t="s">
        <v>22416</v>
      </c>
      <c r="K2393" s="121" t="s">
        <v>3643</v>
      </c>
      <c r="L2393" s="104" t="s">
        <v>6477</v>
      </c>
      <c r="M2393" s="104" t="s">
        <v>3644</v>
      </c>
      <c r="N2393" s="120">
        <v>39679</v>
      </c>
      <c r="O2393" s="114">
        <v>50000000</v>
      </c>
      <c r="P2393" s="105" t="s">
        <v>6222</v>
      </c>
      <c r="Q2393" s="120" t="s">
        <v>6222</v>
      </c>
      <c r="R2393" s="890">
        <v>0</v>
      </c>
      <c r="S2393" s="108" t="s">
        <v>6921</v>
      </c>
      <c r="T2393" s="109">
        <v>39952</v>
      </c>
      <c r="U2393" s="114">
        <v>36547664</v>
      </c>
      <c r="V2393" s="109" t="s">
        <v>6222</v>
      </c>
      <c r="W2393" s="141">
        <v>0</v>
      </c>
      <c r="X2393" s="141">
        <v>0</v>
      </c>
      <c r="Y2393" s="141">
        <v>0</v>
      </c>
      <c r="Z2393" s="141">
        <v>0</v>
      </c>
      <c r="AA2393" s="114">
        <v>36547664</v>
      </c>
      <c r="AB2393" s="136"/>
      <c r="AC2393" s="114"/>
      <c r="AD2393" s="141"/>
      <c r="AE2393" s="106">
        <v>0</v>
      </c>
      <c r="AF2393" s="106">
        <v>0</v>
      </c>
      <c r="AG2393" s="106">
        <v>0</v>
      </c>
      <c r="AH2393" s="114"/>
      <c r="AI2393" s="114"/>
      <c r="AJ2393" s="114"/>
      <c r="AK2393" s="114"/>
      <c r="AL2393" s="114"/>
      <c r="AM2393" s="114"/>
      <c r="AN2393" s="114">
        <f t="shared" si="74"/>
        <v>36547664</v>
      </c>
      <c r="AO2393" s="114">
        <f t="shared" si="75"/>
        <v>0</v>
      </c>
      <c r="AP2393" s="114"/>
      <c r="AQ2393" s="114"/>
      <c r="AR2393" s="114"/>
      <c r="AS2393" s="114"/>
    </row>
    <row r="2394" spans="1:45" s="190" customFormat="1" ht="15" customHeight="1" x14ac:dyDescent="0.2">
      <c r="A2394" s="104"/>
      <c r="B2394" s="104">
        <f>VLOOKUP(BJB!$F$9:$F$5599,Ctrl!$B$4:$C$399,2,0)</f>
        <v>6</v>
      </c>
      <c r="C2394" s="104">
        <f>VLOOKUP(BJB!$G$9:$G$5599,Ctrl!$E$4:$F$399,2,0)</f>
        <v>3</v>
      </c>
      <c r="D2394" s="219">
        <v>1</v>
      </c>
      <c r="E2394" s="104" t="str">
        <f>VLOOKUP(BJB!$F$9:$F$5599,Ctrl!$B$4:$D$399,3,0)</f>
        <v>I</v>
      </c>
      <c r="F2394" s="139" t="s">
        <v>10516</v>
      </c>
      <c r="G2394" s="139" t="s">
        <v>3642</v>
      </c>
      <c r="H2394" s="125"/>
      <c r="I2394" s="220">
        <f>IF(G2393=BJB!$G2487,I2393+1,1)</f>
        <v>1</v>
      </c>
      <c r="J2394" s="912" t="s">
        <v>22417</v>
      </c>
      <c r="K2394" s="121" t="s">
        <v>3645</v>
      </c>
      <c r="L2394" s="104" t="s">
        <v>6477</v>
      </c>
      <c r="M2394" s="104" t="s">
        <v>3646</v>
      </c>
      <c r="N2394" s="120">
        <v>39597</v>
      </c>
      <c r="O2394" s="114">
        <v>45000000</v>
      </c>
      <c r="P2394" s="105" t="s">
        <v>6222</v>
      </c>
      <c r="Q2394" s="120" t="s">
        <v>6222</v>
      </c>
      <c r="R2394" s="890">
        <v>0</v>
      </c>
      <c r="S2394" s="108" t="s">
        <v>6922</v>
      </c>
      <c r="T2394" s="109">
        <v>40177</v>
      </c>
      <c r="U2394" s="114">
        <v>33750000</v>
      </c>
      <c r="V2394" s="109" t="s">
        <v>6222</v>
      </c>
      <c r="W2394" s="141">
        <v>0</v>
      </c>
      <c r="X2394" s="141">
        <v>0</v>
      </c>
      <c r="Y2394" s="141">
        <v>0</v>
      </c>
      <c r="Z2394" s="141">
        <v>0</v>
      </c>
      <c r="AA2394" s="114">
        <v>6815000</v>
      </c>
      <c r="AB2394" s="114"/>
      <c r="AC2394" s="114"/>
      <c r="AD2394" s="141"/>
      <c r="AE2394" s="106">
        <v>0</v>
      </c>
      <c r="AF2394" s="106">
        <v>0</v>
      </c>
      <c r="AG2394" s="106">
        <v>0</v>
      </c>
      <c r="AH2394" s="114"/>
      <c r="AI2394" s="114"/>
      <c r="AJ2394" s="114"/>
      <c r="AK2394" s="114"/>
      <c r="AL2394" s="114"/>
      <c r="AM2394" s="114"/>
      <c r="AN2394" s="114">
        <f t="shared" si="74"/>
        <v>6815000</v>
      </c>
      <c r="AO2394" s="114">
        <f t="shared" si="75"/>
        <v>26935000</v>
      </c>
      <c r="AP2394" s="114"/>
      <c r="AQ2394" s="114"/>
      <c r="AR2394" s="114"/>
      <c r="AS2394" s="114"/>
    </row>
    <row r="2395" spans="1:45" s="190" customFormat="1" ht="15" customHeight="1" x14ac:dyDescent="0.2">
      <c r="A2395" s="104"/>
      <c r="B2395" s="104">
        <f>VLOOKUP(BJB!$F$9:$F$5599,Ctrl!$B$4:$C$399,2,0)</f>
        <v>6</v>
      </c>
      <c r="C2395" s="104">
        <f>VLOOKUP(BJB!$G$9:$G$5599,Ctrl!$E$4:$F$399,2,0)</f>
        <v>3</v>
      </c>
      <c r="D2395" s="219">
        <v>1</v>
      </c>
      <c r="E2395" s="104" t="str">
        <f>VLOOKUP(BJB!$F$9:$F$5599,Ctrl!$B$4:$D$399,3,0)</f>
        <v>I</v>
      </c>
      <c r="F2395" s="139" t="s">
        <v>10516</v>
      </c>
      <c r="G2395" s="139" t="s">
        <v>3642</v>
      </c>
      <c r="H2395" s="125"/>
      <c r="I2395" s="220">
        <f>IF(G2394=BJB!$G2488,I2394+1,1)</f>
        <v>1</v>
      </c>
      <c r="J2395" s="912" t="s">
        <v>22418</v>
      </c>
      <c r="K2395" s="121" t="s">
        <v>3647</v>
      </c>
      <c r="L2395" s="104" t="s">
        <v>6477</v>
      </c>
      <c r="M2395" s="104" t="s">
        <v>3648</v>
      </c>
      <c r="N2395" s="120">
        <v>39675</v>
      </c>
      <c r="O2395" s="112">
        <v>20000000</v>
      </c>
      <c r="P2395" s="105" t="s">
        <v>16197</v>
      </c>
      <c r="Q2395" s="120" t="s">
        <v>16198</v>
      </c>
      <c r="R2395" s="105">
        <v>11101538</v>
      </c>
      <c r="S2395" s="108" t="s">
        <v>6923</v>
      </c>
      <c r="T2395" s="109">
        <v>40329</v>
      </c>
      <c r="U2395" s="114">
        <v>8326154</v>
      </c>
      <c r="V2395" s="109">
        <v>40329</v>
      </c>
      <c r="W2395" s="141">
        <v>8326154</v>
      </c>
      <c r="X2395" s="141">
        <v>0</v>
      </c>
      <c r="Y2395" s="141">
        <v>0</v>
      </c>
      <c r="Z2395" s="141">
        <v>0</v>
      </c>
      <c r="AA2395" s="114">
        <v>7044452</v>
      </c>
      <c r="AB2395" s="114"/>
      <c r="AC2395" s="114"/>
      <c r="AD2395" s="141"/>
      <c r="AE2395" s="106">
        <v>0</v>
      </c>
      <c r="AF2395" s="106">
        <v>0</v>
      </c>
      <c r="AG2395" s="106">
        <v>0</v>
      </c>
      <c r="AH2395" s="114"/>
      <c r="AI2395" s="114"/>
      <c r="AJ2395" s="114"/>
      <c r="AK2395" s="114"/>
      <c r="AL2395" s="114"/>
      <c r="AM2395" s="114"/>
      <c r="AN2395" s="114">
        <f t="shared" si="74"/>
        <v>7044452</v>
      </c>
      <c r="AO2395" s="114">
        <f t="shared" si="75"/>
        <v>1281702</v>
      </c>
      <c r="AP2395" s="114"/>
      <c r="AQ2395" s="114"/>
      <c r="AR2395" s="114"/>
      <c r="AS2395" s="114"/>
    </row>
    <row r="2396" spans="1:45" s="190" customFormat="1" ht="15" customHeight="1" x14ac:dyDescent="0.2">
      <c r="A2396" s="104"/>
      <c r="B2396" s="104">
        <f>VLOOKUP(BJB!$F$9:$F$5599,Ctrl!$B$4:$C$399,2,0)</f>
        <v>6</v>
      </c>
      <c r="C2396" s="104">
        <f>VLOOKUP(BJB!$G$9:$G$5599,Ctrl!$E$4:$F$399,2,0)</f>
        <v>3</v>
      </c>
      <c r="D2396" s="219">
        <v>1</v>
      </c>
      <c r="E2396" s="104" t="str">
        <f>VLOOKUP(BJB!$F$9:$F$5599,Ctrl!$B$4:$D$399,3,0)</f>
        <v>I</v>
      </c>
      <c r="F2396" s="139" t="s">
        <v>10516</v>
      </c>
      <c r="G2396" s="139" t="s">
        <v>3642</v>
      </c>
      <c r="H2396" s="125"/>
      <c r="I2396" s="220">
        <f>IF(G2395=BJB!$G2489,I2395+1,1)</f>
        <v>1</v>
      </c>
      <c r="J2396" s="912" t="s">
        <v>22419</v>
      </c>
      <c r="K2396" s="121" t="s">
        <v>771</v>
      </c>
      <c r="L2396" s="104" t="s">
        <v>6477</v>
      </c>
      <c r="M2396" s="104" t="s">
        <v>3649</v>
      </c>
      <c r="N2396" s="120">
        <v>39625</v>
      </c>
      <c r="O2396" s="112">
        <v>8000000</v>
      </c>
      <c r="P2396" s="105" t="s">
        <v>16199</v>
      </c>
      <c r="Q2396" s="120" t="s">
        <v>16200</v>
      </c>
      <c r="R2396" s="105">
        <v>5805840</v>
      </c>
      <c r="S2396" s="108" t="s">
        <v>6923</v>
      </c>
      <c r="T2396" s="109">
        <v>40329</v>
      </c>
      <c r="U2396" s="114">
        <v>4254378</v>
      </c>
      <c r="V2396" s="109">
        <v>40329</v>
      </c>
      <c r="W2396" s="141">
        <v>4354378</v>
      </c>
      <c r="X2396" s="141">
        <v>0</v>
      </c>
      <c r="Y2396" s="141">
        <v>0</v>
      </c>
      <c r="Z2396" s="141">
        <v>0</v>
      </c>
      <c r="AA2396" s="114">
        <v>3500005</v>
      </c>
      <c r="AB2396" s="114"/>
      <c r="AC2396" s="114"/>
      <c r="AD2396" s="141"/>
      <c r="AE2396" s="106">
        <v>0</v>
      </c>
      <c r="AF2396" s="106">
        <v>0</v>
      </c>
      <c r="AG2396" s="106">
        <v>0</v>
      </c>
      <c r="AH2396" s="114"/>
      <c r="AI2396" s="114"/>
      <c r="AJ2396" s="114"/>
      <c r="AK2396" s="114"/>
      <c r="AL2396" s="114"/>
      <c r="AM2396" s="114"/>
      <c r="AN2396" s="114">
        <f t="shared" si="74"/>
        <v>3500005</v>
      </c>
      <c r="AO2396" s="114">
        <f t="shared" si="75"/>
        <v>754373</v>
      </c>
      <c r="AP2396" s="114"/>
      <c r="AQ2396" s="114"/>
      <c r="AR2396" s="114"/>
      <c r="AS2396" s="114"/>
    </row>
    <row r="2397" spans="1:45" s="190" customFormat="1" ht="15" customHeight="1" x14ac:dyDescent="0.2">
      <c r="A2397" s="104"/>
      <c r="B2397" s="104">
        <f>VLOOKUP(BJB!$F$9:$F$5599,Ctrl!$B$4:$C$399,2,0)</f>
        <v>6</v>
      </c>
      <c r="C2397" s="104">
        <f>VLOOKUP(BJB!$G$9:$G$5599,Ctrl!$E$4:$F$399,2,0)</f>
        <v>3</v>
      </c>
      <c r="D2397" s="219">
        <v>1</v>
      </c>
      <c r="E2397" s="104" t="str">
        <f>VLOOKUP(BJB!$F$9:$F$5599,Ctrl!$B$4:$D$399,3,0)</f>
        <v>I</v>
      </c>
      <c r="F2397" s="139" t="s">
        <v>10516</v>
      </c>
      <c r="G2397" s="139" t="s">
        <v>3642</v>
      </c>
      <c r="H2397" s="125"/>
      <c r="I2397" s="220">
        <f>IF(G2396=BJB!$G2490,I2396+1,1)</f>
        <v>1</v>
      </c>
      <c r="J2397" s="912" t="s">
        <v>22420</v>
      </c>
      <c r="K2397" s="121" t="s">
        <v>3650</v>
      </c>
      <c r="L2397" s="104" t="s">
        <v>6477</v>
      </c>
      <c r="M2397" s="104" t="s">
        <v>3648</v>
      </c>
      <c r="N2397" s="120">
        <v>39675</v>
      </c>
      <c r="O2397" s="112">
        <v>15000000</v>
      </c>
      <c r="P2397" s="105" t="s">
        <v>16201</v>
      </c>
      <c r="Q2397" s="120" t="s">
        <v>16202</v>
      </c>
      <c r="R2397" s="105">
        <v>12969763</v>
      </c>
      <c r="S2397" s="108" t="s">
        <v>6923</v>
      </c>
      <c r="T2397" s="109">
        <v>40329</v>
      </c>
      <c r="U2397" s="114">
        <v>12250003</v>
      </c>
      <c r="V2397" s="109">
        <v>40329</v>
      </c>
      <c r="W2397" s="141">
        <v>9727322</v>
      </c>
      <c r="X2397" s="141">
        <v>0</v>
      </c>
      <c r="Y2397" s="141">
        <v>0</v>
      </c>
      <c r="Z2397" s="141">
        <v>0</v>
      </c>
      <c r="AA2397" s="114">
        <v>770000</v>
      </c>
      <c r="AB2397" s="114"/>
      <c r="AC2397" s="114"/>
      <c r="AD2397" s="141"/>
      <c r="AE2397" s="106">
        <v>0</v>
      </c>
      <c r="AF2397" s="106">
        <v>0</v>
      </c>
      <c r="AG2397" s="106">
        <v>0</v>
      </c>
      <c r="AH2397" s="114"/>
      <c r="AI2397" s="114"/>
      <c r="AJ2397" s="114"/>
      <c r="AK2397" s="114"/>
      <c r="AL2397" s="114"/>
      <c r="AM2397" s="114"/>
      <c r="AN2397" s="114">
        <f t="shared" si="74"/>
        <v>770000</v>
      </c>
      <c r="AO2397" s="114">
        <f t="shared" si="75"/>
        <v>11480003</v>
      </c>
      <c r="AP2397" s="114"/>
      <c r="AQ2397" s="114"/>
      <c r="AR2397" s="114"/>
      <c r="AS2397" s="114"/>
    </row>
    <row r="2398" spans="1:45" s="190" customFormat="1" ht="15" customHeight="1" x14ac:dyDescent="0.2">
      <c r="A2398" s="104"/>
      <c r="B2398" s="104">
        <f>VLOOKUP(BJB!$F$9:$F$5599,Ctrl!$B$4:$C$399,2,0)</f>
        <v>6</v>
      </c>
      <c r="C2398" s="104">
        <f>VLOOKUP(BJB!$G$9:$G$5599,Ctrl!$E$4:$F$399,2,0)</f>
        <v>3</v>
      </c>
      <c r="D2398" s="219">
        <v>1</v>
      </c>
      <c r="E2398" s="104" t="str">
        <f>VLOOKUP(BJB!$F$9:$F$5599,Ctrl!$B$4:$D$399,3,0)</f>
        <v>I</v>
      </c>
      <c r="F2398" s="139" t="s">
        <v>10516</v>
      </c>
      <c r="G2398" s="139" t="s">
        <v>3642</v>
      </c>
      <c r="H2398" s="125"/>
      <c r="I2398" s="220">
        <f>IF(G2397=BJB!$G2491,I2397+1,1)</f>
        <v>1</v>
      </c>
      <c r="J2398" s="912" t="s">
        <v>22421</v>
      </c>
      <c r="K2398" s="121" t="s">
        <v>3651</v>
      </c>
      <c r="L2398" s="104" t="s">
        <v>6477</v>
      </c>
      <c r="M2398" s="104" t="s">
        <v>3652</v>
      </c>
      <c r="N2398" s="120">
        <v>39780</v>
      </c>
      <c r="O2398" s="114">
        <v>17000000</v>
      </c>
      <c r="P2398" s="105" t="s">
        <v>16203</v>
      </c>
      <c r="Q2398" s="120" t="s">
        <v>16204</v>
      </c>
      <c r="R2398" s="105">
        <v>5627347</v>
      </c>
      <c r="S2398" s="108" t="s">
        <v>6924</v>
      </c>
      <c r="T2398" s="109">
        <v>40381</v>
      </c>
      <c r="U2398" s="114">
        <v>4220510</v>
      </c>
      <c r="V2398" s="109">
        <v>40381</v>
      </c>
      <c r="W2398" s="141">
        <v>4220510</v>
      </c>
      <c r="X2398" s="141">
        <v>0</v>
      </c>
      <c r="Y2398" s="141">
        <v>0</v>
      </c>
      <c r="Z2398" s="141">
        <v>0</v>
      </c>
      <c r="AA2398" s="114">
        <v>0</v>
      </c>
      <c r="AB2398" s="114"/>
      <c r="AC2398" s="114"/>
      <c r="AD2398" s="141"/>
      <c r="AE2398" s="106">
        <v>0</v>
      </c>
      <c r="AF2398" s="106">
        <v>0</v>
      </c>
      <c r="AG2398" s="106">
        <v>0</v>
      </c>
      <c r="AH2398" s="114"/>
      <c r="AI2398" s="114"/>
      <c r="AJ2398" s="114"/>
      <c r="AK2398" s="114"/>
      <c r="AL2398" s="114"/>
      <c r="AM2398" s="114"/>
      <c r="AN2398" s="114">
        <f t="shared" si="74"/>
        <v>0</v>
      </c>
      <c r="AO2398" s="114">
        <f t="shared" si="75"/>
        <v>4220510</v>
      </c>
      <c r="AP2398" s="114"/>
      <c r="AQ2398" s="114"/>
      <c r="AR2398" s="114"/>
      <c r="AS2398" s="114"/>
    </row>
    <row r="2399" spans="1:45" s="190" customFormat="1" ht="15" customHeight="1" x14ac:dyDescent="0.2">
      <c r="A2399" s="104"/>
      <c r="B2399" s="104">
        <f>VLOOKUP(BJB!$F$9:$F$5599,Ctrl!$B$4:$C$399,2,0)</f>
        <v>6</v>
      </c>
      <c r="C2399" s="104">
        <f>VLOOKUP(BJB!$G$9:$G$5599,Ctrl!$E$4:$F$399,2,0)</f>
        <v>3</v>
      </c>
      <c r="D2399" s="219">
        <v>1</v>
      </c>
      <c r="E2399" s="104" t="str">
        <f>VLOOKUP(BJB!$F$9:$F$5599,Ctrl!$B$4:$D$399,3,0)</f>
        <v>I</v>
      </c>
      <c r="F2399" s="139" t="s">
        <v>10516</v>
      </c>
      <c r="G2399" s="139" t="s">
        <v>3642</v>
      </c>
      <c r="H2399" s="125"/>
      <c r="I2399" s="220">
        <f>IF(G2398=BJB!$G2492,I2398+1,1)</f>
        <v>1</v>
      </c>
      <c r="J2399" s="912" t="s">
        <v>22422</v>
      </c>
      <c r="K2399" s="121" t="s">
        <v>3653</v>
      </c>
      <c r="L2399" s="104" t="s">
        <v>6477</v>
      </c>
      <c r="M2399" s="104" t="s">
        <v>3654</v>
      </c>
      <c r="N2399" s="120">
        <v>39688</v>
      </c>
      <c r="O2399" s="114">
        <v>15000000</v>
      </c>
      <c r="P2399" s="105" t="s">
        <v>16205</v>
      </c>
      <c r="Q2399" s="120" t="s">
        <v>16206</v>
      </c>
      <c r="R2399" s="105">
        <v>15503577.75</v>
      </c>
      <c r="S2399" s="108" t="s">
        <v>6925</v>
      </c>
      <c r="T2399" s="109">
        <v>40451</v>
      </c>
      <c r="U2399" s="114">
        <v>11250000</v>
      </c>
      <c r="V2399" s="109">
        <v>40451</v>
      </c>
      <c r="W2399" s="141">
        <v>11250000</v>
      </c>
      <c r="X2399" s="141">
        <v>0</v>
      </c>
      <c r="Y2399" s="141">
        <v>0</v>
      </c>
      <c r="Z2399" s="141">
        <v>0</v>
      </c>
      <c r="AA2399" s="114">
        <v>0</v>
      </c>
      <c r="AB2399" s="114"/>
      <c r="AC2399" s="114"/>
      <c r="AD2399" s="141"/>
      <c r="AE2399" s="106">
        <v>0</v>
      </c>
      <c r="AF2399" s="106">
        <v>0</v>
      </c>
      <c r="AG2399" s="106">
        <v>0</v>
      </c>
      <c r="AH2399" s="114"/>
      <c r="AI2399" s="114"/>
      <c r="AJ2399" s="114"/>
      <c r="AK2399" s="114"/>
      <c r="AL2399" s="114"/>
      <c r="AM2399" s="114"/>
      <c r="AN2399" s="114">
        <f t="shared" si="74"/>
        <v>0</v>
      </c>
      <c r="AO2399" s="114">
        <f t="shared" si="75"/>
        <v>11250000</v>
      </c>
      <c r="AP2399" s="114"/>
      <c r="AQ2399" s="114"/>
      <c r="AR2399" s="114"/>
      <c r="AS2399" s="114"/>
    </row>
    <row r="2400" spans="1:45" s="190" customFormat="1" ht="15" customHeight="1" x14ac:dyDescent="0.2">
      <c r="A2400" s="104"/>
      <c r="B2400" s="104">
        <f>VLOOKUP(BJB!$F$9:$F$5599,Ctrl!$B$4:$C$399,2,0)</f>
        <v>6</v>
      </c>
      <c r="C2400" s="104">
        <f>VLOOKUP(BJB!$G$9:$G$5599,Ctrl!$E$4:$F$399,2,0)</f>
        <v>3</v>
      </c>
      <c r="D2400" s="219">
        <v>1</v>
      </c>
      <c r="E2400" s="104" t="str">
        <f>VLOOKUP(BJB!$F$9:$F$5599,Ctrl!$B$4:$D$399,3,0)</f>
        <v>I</v>
      </c>
      <c r="F2400" s="139" t="s">
        <v>10516</v>
      </c>
      <c r="G2400" s="139" t="s">
        <v>3642</v>
      </c>
      <c r="H2400" s="125"/>
      <c r="I2400" s="220">
        <f>IF(G2399=BJB!$G2494,I2399+1,1)</f>
        <v>1</v>
      </c>
      <c r="J2400" s="912" t="s">
        <v>22423</v>
      </c>
      <c r="K2400" s="121" t="s">
        <v>3657</v>
      </c>
      <c r="L2400" s="104" t="s">
        <v>6477</v>
      </c>
      <c r="M2400" s="104" t="s">
        <v>3658</v>
      </c>
      <c r="N2400" s="120">
        <v>39920</v>
      </c>
      <c r="O2400" s="114">
        <v>100000000</v>
      </c>
      <c r="P2400" s="105" t="s">
        <v>16207</v>
      </c>
      <c r="Q2400" s="120" t="s">
        <v>16208</v>
      </c>
      <c r="R2400" s="105">
        <v>62129633</v>
      </c>
      <c r="S2400" s="108" t="s">
        <v>6926</v>
      </c>
      <c r="T2400" s="109">
        <v>40541</v>
      </c>
      <c r="U2400" s="114">
        <v>46597225</v>
      </c>
      <c r="V2400" s="109">
        <v>40541</v>
      </c>
      <c r="W2400" s="141">
        <v>46597225</v>
      </c>
      <c r="X2400" s="141">
        <v>0</v>
      </c>
      <c r="Y2400" s="141">
        <v>0</v>
      </c>
      <c r="Z2400" s="141">
        <v>0</v>
      </c>
      <c r="AA2400" s="114">
        <v>46597225</v>
      </c>
      <c r="AB2400" s="114"/>
      <c r="AC2400" s="114"/>
      <c r="AD2400" s="141"/>
      <c r="AE2400" s="106">
        <v>0</v>
      </c>
      <c r="AF2400" s="106">
        <v>0</v>
      </c>
      <c r="AG2400" s="106">
        <v>0</v>
      </c>
      <c r="AH2400" s="114"/>
      <c r="AI2400" s="114"/>
      <c r="AJ2400" s="114"/>
      <c r="AK2400" s="114"/>
      <c r="AL2400" s="114"/>
      <c r="AM2400" s="114"/>
      <c r="AN2400" s="114">
        <f t="shared" si="74"/>
        <v>46597225</v>
      </c>
      <c r="AO2400" s="114">
        <f t="shared" si="75"/>
        <v>0</v>
      </c>
      <c r="AP2400" s="114"/>
      <c r="AQ2400" s="114"/>
      <c r="AR2400" s="114"/>
      <c r="AS2400" s="114"/>
    </row>
    <row r="2401" spans="1:46" s="190" customFormat="1" ht="15" customHeight="1" x14ac:dyDescent="0.2">
      <c r="A2401" s="104"/>
      <c r="B2401" s="104">
        <f>VLOOKUP(BJB!$F$9:$F$5599,Ctrl!$B$4:$C$399,2,0)</f>
        <v>6</v>
      </c>
      <c r="C2401" s="104">
        <f>VLOOKUP(BJB!$G$9:$G$5599,Ctrl!$E$4:$F$399,2,0)</f>
        <v>3</v>
      </c>
      <c r="D2401" s="219">
        <v>1</v>
      </c>
      <c r="E2401" s="104" t="str">
        <f>VLOOKUP(BJB!$F$9:$F$5599,Ctrl!$B$4:$D$399,3,0)</f>
        <v>I</v>
      </c>
      <c r="F2401" s="139" t="s">
        <v>10516</v>
      </c>
      <c r="G2401" s="139" t="s">
        <v>3642</v>
      </c>
      <c r="H2401" s="125"/>
      <c r="I2401" s="220">
        <f>IF(G2400=BJB!$G2495,I2400+1,1)</f>
        <v>1</v>
      </c>
      <c r="J2401" s="912" t="s">
        <v>22424</v>
      </c>
      <c r="K2401" s="121" t="s">
        <v>3659</v>
      </c>
      <c r="L2401" s="104" t="s">
        <v>6477</v>
      </c>
      <c r="M2401" s="104" t="s">
        <v>3660</v>
      </c>
      <c r="N2401" s="120">
        <v>39920</v>
      </c>
      <c r="O2401" s="107">
        <v>50000000</v>
      </c>
      <c r="P2401" s="105" t="s">
        <v>6222</v>
      </c>
      <c r="Q2401" s="120" t="s">
        <v>6222</v>
      </c>
      <c r="R2401" s="890">
        <v>0</v>
      </c>
      <c r="S2401" s="108" t="s">
        <v>6927</v>
      </c>
      <c r="T2401" s="109">
        <v>40574</v>
      </c>
      <c r="U2401" s="118">
        <v>37500000</v>
      </c>
      <c r="V2401" s="109" t="s">
        <v>6222</v>
      </c>
      <c r="W2401" s="141">
        <v>0</v>
      </c>
      <c r="X2401" s="141">
        <v>0</v>
      </c>
      <c r="Y2401" s="141">
        <v>0</v>
      </c>
      <c r="Z2401" s="141">
        <v>0</v>
      </c>
      <c r="AA2401" s="114">
        <v>0</v>
      </c>
      <c r="AB2401" s="114"/>
      <c r="AC2401" s="118"/>
      <c r="AD2401" s="141"/>
      <c r="AE2401" s="106">
        <v>0</v>
      </c>
      <c r="AF2401" s="106">
        <v>0</v>
      </c>
      <c r="AG2401" s="106">
        <v>0</v>
      </c>
      <c r="AH2401" s="118"/>
      <c r="AI2401" s="118"/>
      <c r="AJ2401" s="118"/>
      <c r="AK2401" s="118"/>
      <c r="AL2401" s="118"/>
      <c r="AM2401" s="118"/>
      <c r="AN2401" s="114">
        <f t="shared" si="74"/>
        <v>0</v>
      </c>
      <c r="AO2401" s="114">
        <f t="shared" si="75"/>
        <v>37500000</v>
      </c>
      <c r="AP2401" s="114"/>
      <c r="AQ2401" s="114"/>
      <c r="AR2401" s="114"/>
      <c r="AS2401" s="114"/>
    </row>
    <row r="2402" spans="1:46" s="190" customFormat="1" ht="15" customHeight="1" x14ac:dyDescent="0.2">
      <c r="A2402" s="104"/>
      <c r="B2402" s="104">
        <f>VLOOKUP(BJB!$F$9:$F$5599,Ctrl!$B$4:$C$399,2,0)</f>
        <v>6</v>
      </c>
      <c r="C2402" s="104">
        <f>VLOOKUP(BJB!$G$9:$G$5599,Ctrl!$E$4:$F$399,2,0)</f>
        <v>3</v>
      </c>
      <c r="D2402" s="219">
        <v>1</v>
      </c>
      <c r="E2402" s="104" t="str">
        <f>VLOOKUP(BJB!$F$9:$F$5599,Ctrl!$B$4:$D$399,3,0)</f>
        <v>I</v>
      </c>
      <c r="F2402" s="139" t="s">
        <v>10516</v>
      </c>
      <c r="G2402" s="139" t="s">
        <v>3642</v>
      </c>
      <c r="H2402" s="125"/>
      <c r="I2402" s="220">
        <f>IF(G2401=BJB!$G2496,I2401+1,1)</f>
        <v>1</v>
      </c>
      <c r="J2402" s="912" t="s">
        <v>22425</v>
      </c>
      <c r="K2402" s="121" t="s">
        <v>3661</v>
      </c>
      <c r="L2402" s="104" t="s">
        <v>6477</v>
      </c>
      <c r="M2402" s="104" t="s">
        <v>3662</v>
      </c>
      <c r="N2402" s="120">
        <v>39780</v>
      </c>
      <c r="O2402" s="107">
        <v>10000000</v>
      </c>
      <c r="P2402" s="105" t="s">
        <v>6222</v>
      </c>
      <c r="Q2402" s="120" t="s">
        <v>6222</v>
      </c>
      <c r="R2402" s="890">
        <v>0</v>
      </c>
      <c r="S2402" s="108" t="s">
        <v>6927</v>
      </c>
      <c r="T2402" s="109">
        <v>40574</v>
      </c>
      <c r="U2402" s="118">
        <v>3802078</v>
      </c>
      <c r="V2402" s="109" t="s">
        <v>6222</v>
      </c>
      <c r="W2402" s="141">
        <v>0</v>
      </c>
      <c r="X2402" s="141">
        <v>0</v>
      </c>
      <c r="Y2402" s="141">
        <v>0</v>
      </c>
      <c r="Z2402" s="141">
        <v>0</v>
      </c>
      <c r="AA2402" s="114">
        <v>0</v>
      </c>
      <c r="AB2402" s="114"/>
      <c r="AC2402" s="118"/>
      <c r="AD2402" s="141"/>
      <c r="AE2402" s="106">
        <v>0</v>
      </c>
      <c r="AF2402" s="106">
        <v>0</v>
      </c>
      <c r="AG2402" s="106">
        <v>0</v>
      </c>
      <c r="AH2402" s="118"/>
      <c r="AI2402" s="118"/>
      <c r="AJ2402" s="118"/>
      <c r="AK2402" s="118"/>
      <c r="AL2402" s="118"/>
      <c r="AM2402" s="118"/>
      <c r="AN2402" s="114">
        <f t="shared" si="74"/>
        <v>0</v>
      </c>
      <c r="AO2402" s="114">
        <f t="shared" si="75"/>
        <v>3802078</v>
      </c>
      <c r="AP2402" s="114"/>
      <c r="AQ2402" s="114"/>
      <c r="AR2402" s="114"/>
      <c r="AS2402" s="114"/>
    </row>
    <row r="2403" spans="1:46" s="190" customFormat="1" ht="15" customHeight="1" x14ac:dyDescent="0.2">
      <c r="A2403" s="104"/>
      <c r="B2403" s="104">
        <f>VLOOKUP(BJB!$F$9:$F$5599,Ctrl!$B$4:$C$399,2,0)</f>
        <v>6</v>
      </c>
      <c r="C2403" s="104">
        <f>VLOOKUP(BJB!$G$9:$G$5599,Ctrl!$E$4:$F$399,2,0)</f>
        <v>3</v>
      </c>
      <c r="D2403" s="219">
        <v>1</v>
      </c>
      <c r="E2403" s="104" t="str">
        <f>VLOOKUP(BJB!$F$9:$F$5599,Ctrl!$B$4:$D$399,3,0)</f>
        <v>I</v>
      </c>
      <c r="F2403" s="139" t="s">
        <v>10516</v>
      </c>
      <c r="G2403" s="139" t="s">
        <v>3642</v>
      </c>
      <c r="H2403" s="125"/>
      <c r="I2403" s="220">
        <f>IF(G2402=BJB!$G2497,I2402+1,1)</f>
        <v>1</v>
      </c>
      <c r="J2403" s="912" t="s">
        <v>22426</v>
      </c>
      <c r="K2403" s="121" t="s">
        <v>3663</v>
      </c>
      <c r="L2403" s="104" t="s">
        <v>6477</v>
      </c>
      <c r="M2403" s="104" t="s">
        <v>3660</v>
      </c>
      <c r="N2403" s="120">
        <v>39920</v>
      </c>
      <c r="O2403" s="107">
        <v>20000000</v>
      </c>
      <c r="P2403" s="105" t="s">
        <v>6222</v>
      </c>
      <c r="Q2403" s="120" t="s">
        <v>6222</v>
      </c>
      <c r="R2403" s="890">
        <v>0</v>
      </c>
      <c r="S2403" s="108" t="s">
        <v>6927</v>
      </c>
      <c r="T2403" s="109">
        <v>40574</v>
      </c>
      <c r="U2403" s="118">
        <v>11249998</v>
      </c>
      <c r="V2403" s="109" t="s">
        <v>6222</v>
      </c>
      <c r="W2403" s="141">
        <v>0</v>
      </c>
      <c r="X2403" s="141">
        <v>0</v>
      </c>
      <c r="Y2403" s="141">
        <v>0</v>
      </c>
      <c r="Z2403" s="141">
        <v>0</v>
      </c>
      <c r="AA2403" s="114">
        <v>0</v>
      </c>
      <c r="AB2403" s="114"/>
      <c r="AC2403" s="118"/>
      <c r="AD2403" s="141"/>
      <c r="AE2403" s="106">
        <v>0</v>
      </c>
      <c r="AF2403" s="106">
        <v>0</v>
      </c>
      <c r="AG2403" s="106">
        <v>0</v>
      </c>
      <c r="AH2403" s="118"/>
      <c r="AI2403" s="118"/>
      <c r="AJ2403" s="118"/>
      <c r="AK2403" s="118"/>
      <c r="AL2403" s="118"/>
      <c r="AM2403" s="118"/>
      <c r="AN2403" s="114">
        <f t="shared" si="74"/>
        <v>0</v>
      </c>
      <c r="AO2403" s="114">
        <f t="shared" si="75"/>
        <v>11249998</v>
      </c>
      <c r="AP2403" s="114"/>
      <c r="AQ2403" s="114"/>
      <c r="AR2403" s="114"/>
      <c r="AS2403" s="114"/>
    </row>
    <row r="2404" spans="1:46" s="190" customFormat="1" ht="15" customHeight="1" x14ac:dyDescent="0.2">
      <c r="A2404" s="104"/>
      <c r="B2404" s="104">
        <f>VLOOKUP(BJB!$F$9:$F$5599,Ctrl!$B$4:$C$399,2,0)</f>
        <v>6</v>
      </c>
      <c r="C2404" s="104">
        <f>VLOOKUP(BJB!$G$9:$G$5599,Ctrl!$E$4:$F$399,2,0)</f>
        <v>3</v>
      </c>
      <c r="D2404" s="219">
        <v>1</v>
      </c>
      <c r="E2404" s="104" t="str">
        <f>VLOOKUP(BJB!$F$9:$F$5599,Ctrl!$B$4:$D$399,3,0)</f>
        <v>I</v>
      </c>
      <c r="F2404" s="139" t="s">
        <v>10516</v>
      </c>
      <c r="G2404" s="139" t="s">
        <v>3642</v>
      </c>
      <c r="H2404" s="125"/>
      <c r="I2404" s="220">
        <f>IF(G2403=BJB!$G2498,I2403+1,1)</f>
        <v>1</v>
      </c>
      <c r="J2404" s="912" t="s">
        <v>22427</v>
      </c>
      <c r="K2404" s="121" t="s">
        <v>3664</v>
      </c>
      <c r="L2404" s="104" t="s">
        <v>6477</v>
      </c>
      <c r="M2404" s="104" t="s">
        <v>3660</v>
      </c>
      <c r="N2404" s="120">
        <v>39920</v>
      </c>
      <c r="O2404" s="107">
        <v>25000000</v>
      </c>
      <c r="P2404" s="105" t="s">
        <v>6222</v>
      </c>
      <c r="Q2404" s="120" t="s">
        <v>6222</v>
      </c>
      <c r="R2404" s="890">
        <v>0</v>
      </c>
      <c r="S2404" s="108" t="s">
        <v>6927</v>
      </c>
      <c r="T2404" s="109">
        <v>40574</v>
      </c>
      <c r="U2404" s="118">
        <v>12239587</v>
      </c>
      <c r="V2404" s="109" t="s">
        <v>6222</v>
      </c>
      <c r="W2404" s="141">
        <v>0</v>
      </c>
      <c r="X2404" s="141">
        <v>0</v>
      </c>
      <c r="Y2404" s="141">
        <v>0</v>
      </c>
      <c r="Z2404" s="141">
        <v>0</v>
      </c>
      <c r="AA2404" s="114">
        <v>294000</v>
      </c>
      <c r="AB2404" s="114"/>
      <c r="AC2404" s="118"/>
      <c r="AD2404" s="141"/>
      <c r="AE2404" s="106">
        <v>0</v>
      </c>
      <c r="AF2404" s="106">
        <v>0</v>
      </c>
      <c r="AG2404" s="106">
        <v>0</v>
      </c>
      <c r="AH2404" s="118"/>
      <c r="AI2404" s="118"/>
      <c r="AJ2404" s="118"/>
      <c r="AK2404" s="118"/>
      <c r="AL2404" s="118"/>
      <c r="AM2404" s="118"/>
      <c r="AN2404" s="114">
        <f t="shared" si="74"/>
        <v>294000</v>
      </c>
      <c r="AO2404" s="114">
        <f t="shared" si="75"/>
        <v>11945587</v>
      </c>
      <c r="AP2404" s="114"/>
      <c r="AQ2404" s="114"/>
      <c r="AR2404" s="114"/>
      <c r="AS2404" s="114"/>
    </row>
    <row r="2405" spans="1:46" s="190" customFormat="1" ht="15" customHeight="1" x14ac:dyDescent="0.2">
      <c r="A2405" s="104"/>
      <c r="B2405" s="104">
        <f>VLOOKUP(BJB!$F$9:$F$5599,Ctrl!$B$4:$C$399,2,0)</f>
        <v>6</v>
      </c>
      <c r="C2405" s="104">
        <f>VLOOKUP(BJB!$G$9:$G$5599,Ctrl!$E$4:$F$399,2,0)</f>
        <v>3</v>
      </c>
      <c r="D2405" s="219">
        <v>1</v>
      </c>
      <c r="E2405" s="104" t="str">
        <f>VLOOKUP(BJB!$F$9:$F$5599,Ctrl!$B$4:$D$399,3,0)</f>
        <v>I</v>
      </c>
      <c r="F2405" s="139" t="s">
        <v>10516</v>
      </c>
      <c r="G2405" s="139" t="s">
        <v>3642</v>
      </c>
      <c r="H2405" s="125"/>
      <c r="I2405" s="220">
        <f>IF(G2404=BJB!$G2499,I2404+1,1)</f>
        <v>1</v>
      </c>
      <c r="J2405" s="912" t="s">
        <v>22428</v>
      </c>
      <c r="K2405" s="121" t="s">
        <v>3665</v>
      </c>
      <c r="L2405" s="104" t="s">
        <v>6477</v>
      </c>
      <c r="M2405" s="104" t="s">
        <v>3660</v>
      </c>
      <c r="N2405" s="120">
        <v>39920</v>
      </c>
      <c r="O2405" s="107">
        <v>15000000</v>
      </c>
      <c r="P2405" s="105" t="s">
        <v>6222</v>
      </c>
      <c r="Q2405" s="120" t="s">
        <v>6222</v>
      </c>
      <c r="R2405" s="890">
        <v>0</v>
      </c>
      <c r="S2405" s="108" t="s">
        <v>6927</v>
      </c>
      <c r="T2405" s="109">
        <v>40574</v>
      </c>
      <c r="U2405" s="118">
        <v>8898434</v>
      </c>
      <c r="V2405" s="109" t="s">
        <v>6222</v>
      </c>
      <c r="W2405" s="141">
        <v>0</v>
      </c>
      <c r="X2405" s="141">
        <v>0</v>
      </c>
      <c r="Y2405" s="141">
        <v>0</v>
      </c>
      <c r="Z2405" s="141">
        <v>0</v>
      </c>
      <c r="AA2405" s="114">
        <v>8898434</v>
      </c>
      <c r="AB2405" s="114"/>
      <c r="AC2405" s="118"/>
      <c r="AD2405" s="141"/>
      <c r="AE2405" s="106">
        <v>0</v>
      </c>
      <c r="AF2405" s="106">
        <v>0</v>
      </c>
      <c r="AG2405" s="106">
        <v>0</v>
      </c>
      <c r="AH2405" s="118"/>
      <c r="AI2405" s="118"/>
      <c r="AJ2405" s="118"/>
      <c r="AK2405" s="118"/>
      <c r="AL2405" s="118"/>
      <c r="AM2405" s="118"/>
      <c r="AN2405" s="114">
        <f t="shared" si="74"/>
        <v>8898434</v>
      </c>
      <c r="AO2405" s="114">
        <f t="shared" si="75"/>
        <v>0</v>
      </c>
      <c r="AP2405" s="114"/>
      <c r="AQ2405" s="114"/>
      <c r="AR2405" s="114"/>
      <c r="AS2405" s="114"/>
    </row>
    <row r="2406" spans="1:46" s="190" customFormat="1" ht="15" customHeight="1" x14ac:dyDescent="0.2">
      <c r="A2406" s="104"/>
      <c r="B2406" s="104">
        <f>VLOOKUP(BJB!$F$9:$F$5599,Ctrl!$B$4:$C$399,2,0)</f>
        <v>6</v>
      </c>
      <c r="C2406" s="104">
        <f>VLOOKUP(BJB!$G$9:$G$5599,Ctrl!$E$4:$F$399,2,0)</f>
        <v>3</v>
      </c>
      <c r="D2406" s="219">
        <v>1</v>
      </c>
      <c r="E2406" s="104" t="str">
        <f>VLOOKUP(BJB!$F$9:$F$5599,Ctrl!$B$4:$D$399,3,0)</f>
        <v>I</v>
      </c>
      <c r="F2406" s="139" t="s">
        <v>10516</v>
      </c>
      <c r="G2406" s="139" t="s">
        <v>3642</v>
      </c>
      <c r="H2406" s="125"/>
      <c r="I2406" s="220">
        <f>IF(G2405=BJB!$G2500,I2405+1,1)</f>
        <v>1</v>
      </c>
      <c r="J2406" s="912" t="s">
        <v>22429</v>
      </c>
      <c r="K2406" s="121" t="s">
        <v>3666</v>
      </c>
      <c r="L2406" s="104" t="s">
        <v>6477</v>
      </c>
      <c r="M2406" s="104" t="s">
        <v>3660</v>
      </c>
      <c r="N2406" s="120">
        <v>39920</v>
      </c>
      <c r="O2406" s="107">
        <v>10000000</v>
      </c>
      <c r="P2406" s="105" t="s">
        <v>6222</v>
      </c>
      <c r="Q2406" s="120" t="s">
        <v>6222</v>
      </c>
      <c r="R2406" s="890">
        <v>0</v>
      </c>
      <c r="S2406" s="108" t="s">
        <v>6927</v>
      </c>
      <c r="T2406" s="109">
        <v>40574</v>
      </c>
      <c r="U2406" s="118">
        <v>5130205</v>
      </c>
      <c r="V2406" s="109" t="s">
        <v>6222</v>
      </c>
      <c r="W2406" s="141">
        <v>0</v>
      </c>
      <c r="X2406" s="141">
        <v>0</v>
      </c>
      <c r="Y2406" s="141">
        <v>0</v>
      </c>
      <c r="Z2406" s="141">
        <v>0</v>
      </c>
      <c r="AA2406" s="114">
        <v>5130205</v>
      </c>
      <c r="AB2406" s="114"/>
      <c r="AC2406" s="118"/>
      <c r="AD2406" s="141"/>
      <c r="AE2406" s="106">
        <v>0</v>
      </c>
      <c r="AF2406" s="106">
        <v>0</v>
      </c>
      <c r="AG2406" s="106">
        <v>0</v>
      </c>
      <c r="AH2406" s="118"/>
      <c r="AI2406" s="118"/>
      <c r="AJ2406" s="118"/>
      <c r="AK2406" s="118"/>
      <c r="AL2406" s="118"/>
      <c r="AM2406" s="118"/>
      <c r="AN2406" s="114">
        <f t="shared" si="74"/>
        <v>5130205</v>
      </c>
      <c r="AO2406" s="114">
        <f t="shared" si="75"/>
        <v>0</v>
      </c>
      <c r="AP2406" s="114"/>
      <c r="AQ2406" s="114"/>
      <c r="AR2406" s="114"/>
      <c r="AS2406" s="114"/>
    </row>
    <row r="2407" spans="1:46" s="190" customFormat="1" ht="15" customHeight="1" x14ac:dyDescent="0.2">
      <c r="A2407" s="104"/>
      <c r="B2407" s="104">
        <f>VLOOKUP(BJB!$F$9:$F$5599,Ctrl!$B$4:$C$399,2,0)</f>
        <v>6</v>
      </c>
      <c r="C2407" s="104">
        <f>VLOOKUP(BJB!$G$9:$G$5599,Ctrl!$E$4:$F$399,2,0)</f>
        <v>3</v>
      </c>
      <c r="D2407" s="219">
        <v>1</v>
      </c>
      <c r="E2407" s="104" t="str">
        <f>VLOOKUP(BJB!$F$9:$F$5599,Ctrl!$B$4:$D$399,3,0)</f>
        <v>I</v>
      </c>
      <c r="F2407" s="139" t="s">
        <v>10516</v>
      </c>
      <c r="G2407" s="139" t="s">
        <v>3642</v>
      </c>
      <c r="H2407" s="125"/>
      <c r="I2407" s="220">
        <f>IF(G2406=BJB!$G2501,I2406+1,1)</f>
        <v>1</v>
      </c>
      <c r="J2407" s="912" t="s">
        <v>22430</v>
      </c>
      <c r="K2407" s="121" t="s">
        <v>1849</v>
      </c>
      <c r="L2407" s="104" t="s">
        <v>6477</v>
      </c>
      <c r="M2407" s="104" t="s">
        <v>3660</v>
      </c>
      <c r="N2407" s="120">
        <v>39920</v>
      </c>
      <c r="O2407" s="107">
        <v>25000000</v>
      </c>
      <c r="P2407" s="105" t="s">
        <v>6222</v>
      </c>
      <c r="Q2407" s="120" t="s">
        <v>6222</v>
      </c>
      <c r="R2407" s="890">
        <v>0</v>
      </c>
      <c r="S2407" s="108" t="s">
        <v>6928</v>
      </c>
      <c r="T2407" s="109">
        <v>40633</v>
      </c>
      <c r="U2407" s="118">
        <v>10900181</v>
      </c>
      <c r="V2407" s="109" t="s">
        <v>6222</v>
      </c>
      <c r="W2407" s="141">
        <v>0</v>
      </c>
      <c r="X2407" s="141">
        <v>0</v>
      </c>
      <c r="Y2407" s="141">
        <v>0</v>
      </c>
      <c r="Z2407" s="141">
        <v>0</v>
      </c>
      <c r="AA2407" s="114">
        <v>3339000</v>
      </c>
      <c r="AB2407" s="114"/>
      <c r="AC2407" s="118"/>
      <c r="AD2407" s="141"/>
      <c r="AE2407" s="106">
        <v>0</v>
      </c>
      <c r="AF2407" s="106">
        <v>0</v>
      </c>
      <c r="AG2407" s="106">
        <v>0</v>
      </c>
      <c r="AH2407" s="118"/>
      <c r="AI2407" s="118"/>
      <c r="AJ2407" s="118"/>
      <c r="AK2407" s="118"/>
      <c r="AL2407" s="118"/>
      <c r="AM2407" s="118"/>
      <c r="AN2407" s="114">
        <f t="shared" si="74"/>
        <v>3339000</v>
      </c>
      <c r="AO2407" s="114">
        <f t="shared" si="75"/>
        <v>7561181</v>
      </c>
      <c r="AP2407" s="114"/>
      <c r="AQ2407" s="114"/>
      <c r="AR2407" s="114"/>
      <c r="AS2407" s="114"/>
    </row>
    <row r="2408" spans="1:46" s="190" customFormat="1" ht="15" customHeight="1" x14ac:dyDescent="0.2">
      <c r="A2408" s="104"/>
      <c r="B2408" s="104">
        <f>VLOOKUP(BJB!$F$9:$F$5599,Ctrl!$B$4:$C$399,2,0)</f>
        <v>6</v>
      </c>
      <c r="C2408" s="104">
        <f>VLOOKUP(BJB!$G$9:$G$5599,Ctrl!$E$4:$F$399,2,0)</f>
        <v>3</v>
      </c>
      <c r="D2408" s="219">
        <v>1</v>
      </c>
      <c r="E2408" s="104" t="str">
        <f>VLOOKUP(BJB!$F$9:$F$5599,Ctrl!$B$4:$D$399,3,0)</f>
        <v>I</v>
      </c>
      <c r="F2408" s="139" t="s">
        <v>10516</v>
      </c>
      <c r="G2408" s="139" t="s">
        <v>3642</v>
      </c>
      <c r="H2408" s="125"/>
      <c r="I2408" s="220">
        <f>IF(G2407=BJB!$G2502,I2407+1,1)</f>
        <v>1</v>
      </c>
      <c r="J2408" s="912" t="s">
        <v>22431</v>
      </c>
      <c r="K2408" s="121" t="s">
        <v>3058</v>
      </c>
      <c r="L2408" s="104" t="s">
        <v>6477</v>
      </c>
      <c r="M2408" s="104" t="s">
        <v>3667</v>
      </c>
      <c r="N2408" s="120">
        <v>40284</v>
      </c>
      <c r="O2408" s="107">
        <v>100000000</v>
      </c>
      <c r="P2408" s="105" t="s">
        <v>6222</v>
      </c>
      <c r="Q2408" s="120" t="s">
        <v>6222</v>
      </c>
      <c r="R2408" s="890">
        <v>0</v>
      </c>
      <c r="S2408" s="108" t="s">
        <v>6928</v>
      </c>
      <c r="T2408" s="109">
        <v>40633</v>
      </c>
      <c r="U2408" s="118">
        <v>75000000</v>
      </c>
      <c r="V2408" s="109" t="s">
        <v>6222</v>
      </c>
      <c r="W2408" s="141">
        <v>0</v>
      </c>
      <c r="X2408" s="141">
        <v>0</v>
      </c>
      <c r="Y2408" s="141">
        <v>0</v>
      </c>
      <c r="Z2408" s="141">
        <v>0</v>
      </c>
      <c r="AA2408" s="114">
        <v>0</v>
      </c>
      <c r="AB2408" s="114"/>
      <c r="AC2408" s="118"/>
      <c r="AD2408" s="141"/>
      <c r="AE2408" s="106">
        <v>0</v>
      </c>
      <c r="AF2408" s="106">
        <v>0</v>
      </c>
      <c r="AG2408" s="106">
        <v>0</v>
      </c>
      <c r="AH2408" s="118"/>
      <c r="AI2408" s="118"/>
      <c r="AJ2408" s="118"/>
      <c r="AK2408" s="118"/>
      <c r="AL2408" s="118"/>
      <c r="AM2408" s="118"/>
      <c r="AN2408" s="114">
        <f t="shared" si="74"/>
        <v>0</v>
      </c>
      <c r="AO2408" s="114">
        <f t="shared" si="75"/>
        <v>75000000</v>
      </c>
      <c r="AP2408" s="114"/>
      <c r="AQ2408" s="114"/>
      <c r="AR2408" s="114"/>
      <c r="AS2408" s="114"/>
    </row>
    <row r="2409" spans="1:46" s="190" customFormat="1" ht="15" customHeight="1" x14ac:dyDescent="0.2">
      <c r="A2409" s="104"/>
      <c r="B2409" s="104">
        <f>VLOOKUP(BJB!$F$9:$F$5599,Ctrl!$B$4:$C$399,2,0)</f>
        <v>6</v>
      </c>
      <c r="C2409" s="104">
        <f>VLOOKUP(BJB!$G$9:$G$5599,Ctrl!$E$4:$F$399,2,0)</f>
        <v>3</v>
      </c>
      <c r="D2409" s="219">
        <v>1</v>
      </c>
      <c r="E2409" s="104" t="str">
        <f>VLOOKUP(BJB!$F$9:$F$5599,Ctrl!$B$4:$D$399,3,0)</f>
        <v>I</v>
      </c>
      <c r="F2409" s="139" t="s">
        <v>10516</v>
      </c>
      <c r="G2409" s="139" t="s">
        <v>3642</v>
      </c>
      <c r="H2409" s="125"/>
      <c r="I2409" s="220">
        <f>IF(G2408=BJB!$G2503,I2408+1,1)</f>
        <v>1</v>
      </c>
      <c r="J2409" s="912" t="s">
        <v>22432</v>
      </c>
      <c r="K2409" s="121" t="s">
        <v>3668</v>
      </c>
      <c r="L2409" s="104" t="s">
        <v>6477</v>
      </c>
      <c r="M2409" s="104" t="s">
        <v>3669</v>
      </c>
      <c r="N2409" s="120">
        <v>40284</v>
      </c>
      <c r="O2409" s="107">
        <v>10000000</v>
      </c>
      <c r="P2409" s="105" t="s">
        <v>6222</v>
      </c>
      <c r="Q2409" s="120" t="s">
        <v>6222</v>
      </c>
      <c r="R2409" s="890">
        <v>0</v>
      </c>
      <c r="S2409" s="108" t="s">
        <v>6928</v>
      </c>
      <c r="T2409" s="109">
        <v>40633</v>
      </c>
      <c r="U2409" s="118">
        <v>3988538</v>
      </c>
      <c r="V2409" s="109" t="s">
        <v>6222</v>
      </c>
      <c r="W2409" s="141">
        <v>0</v>
      </c>
      <c r="X2409" s="141">
        <v>0</v>
      </c>
      <c r="Y2409" s="141">
        <v>0</v>
      </c>
      <c r="Z2409" s="141">
        <v>0</v>
      </c>
      <c r="AA2409" s="114">
        <v>3733330</v>
      </c>
      <c r="AB2409" s="114"/>
      <c r="AC2409" s="118"/>
      <c r="AD2409" s="141"/>
      <c r="AE2409" s="106">
        <v>0</v>
      </c>
      <c r="AF2409" s="106">
        <v>0</v>
      </c>
      <c r="AG2409" s="106">
        <v>0</v>
      </c>
      <c r="AH2409" s="118"/>
      <c r="AI2409" s="118"/>
      <c r="AJ2409" s="118"/>
      <c r="AK2409" s="118"/>
      <c r="AL2409" s="118"/>
      <c r="AM2409" s="118"/>
      <c r="AN2409" s="114">
        <f t="shared" si="74"/>
        <v>3733330</v>
      </c>
      <c r="AO2409" s="114">
        <f t="shared" si="75"/>
        <v>255208</v>
      </c>
      <c r="AP2409" s="114"/>
      <c r="AQ2409" s="114"/>
      <c r="AR2409" s="114"/>
      <c r="AS2409" s="114"/>
    </row>
    <row r="2410" spans="1:46" s="190" customFormat="1" ht="15" customHeight="1" x14ac:dyDescent="0.2">
      <c r="A2410" s="104"/>
      <c r="B2410" s="104">
        <f>VLOOKUP(BJB!$F$9:$F$5599,Ctrl!$B$4:$C$399,2,0)</f>
        <v>6</v>
      </c>
      <c r="C2410" s="104">
        <f>VLOOKUP(BJB!$G$9:$G$5599,Ctrl!$E$4:$F$399,2,0)</f>
        <v>3</v>
      </c>
      <c r="D2410" s="219">
        <v>1</v>
      </c>
      <c r="E2410" s="104" t="str">
        <f>VLOOKUP(BJB!$F$9:$F$5599,Ctrl!$B$4:$D$399,3,0)</f>
        <v>I</v>
      </c>
      <c r="F2410" s="139" t="s">
        <v>10516</v>
      </c>
      <c r="G2410" s="139" t="s">
        <v>3642</v>
      </c>
      <c r="H2410" s="125" t="s">
        <v>13568</v>
      </c>
      <c r="I2410" s="220">
        <f>IF(G2409=BJB!$G2504,I2409+1,1)</f>
        <v>1</v>
      </c>
      <c r="J2410" s="891" t="s">
        <v>18386</v>
      </c>
      <c r="K2410" s="121" t="s">
        <v>3670</v>
      </c>
      <c r="L2410" s="104" t="s">
        <v>6477</v>
      </c>
      <c r="M2410" s="104" t="s">
        <v>3671</v>
      </c>
      <c r="N2410" s="120">
        <v>40193</v>
      </c>
      <c r="O2410" s="107">
        <v>25000000</v>
      </c>
      <c r="P2410" s="105" t="s">
        <v>6222</v>
      </c>
      <c r="Q2410" s="120" t="s">
        <v>6222</v>
      </c>
      <c r="R2410" s="890">
        <v>0</v>
      </c>
      <c r="S2410" s="108" t="s">
        <v>6928</v>
      </c>
      <c r="T2410" s="109">
        <v>40633</v>
      </c>
      <c r="U2410" s="118">
        <v>18750000</v>
      </c>
      <c r="V2410" s="109" t="s">
        <v>6222</v>
      </c>
      <c r="W2410" s="141">
        <v>0</v>
      </c>
      <c r="X2410" s="141">
        <v>0</v>
      </c>
      <c r="Y2410" s="141">
        <v>0</v>
      </c>
      <c r="Z2410" s="141">
        <v>0</v>
      </c>
      <c r="AA2410" s="114">
        <v>8354365</v>
      </c>
      <c r="AB2410" s="114"/>
      <c r="AC2410" s="118">
        <v>8099361</v>
      </c>
      <c r="AD2410" s="141"/>
      <c r="AE2410" s="106">
        <v>0</v>
      </c>
      <c r="AF2410" s="106">
        <v>0</v>
      </c>
      <c r="AG2410" s="106">
        <v>0</v>
      </c>
      <c r="AH2410" s="118"/>
      <c r="AI2410" s="118"/>
      <c r="AJ2410" s="118"/>
      <c r="AK2410" s="118"/>
      <c r="AL2410" s="118"/>
      <c r="AM2410" s="118"/>
      <c r="AN2410" s="114">
        <f t="shared" si="74"/>
        <v>16453726</v>
      </c>
      <c r="AO2410" s="114">
        <f t="shared" si="75"/>
        <v>2296274</v>
      </c>
      <c r="AP2410" s="114"/>
      <c r="AQ2410" s="114"/>
      <c r="AR2410" s="114"/>
      <c r="AS2410" s="114"/>
    </row>
    <row r="2411" spans="1:46" s="190" customFormat="1" ht="15" customHeight="1" x14ac:dyDescent="0.2">
      <c r="A2411" s="104"/>
      <c r="B2411" s="104">
        <f>VLOOKUP(BJB!$F$9:$F$5599,Ctrl!$B$4:$C$399,2,0)</f>
        <v>6</v>
      </c>
      <c r="C2411" s="104">
        <f>VLOOKUP(BJB!$G$9:$G$5599,Ctrl!$E$4:$F$399,2,0)</f>
        <v>3</v>
      </c>
      <c r="D2411" s="219">
        <v>1</v>
      </c>
      <c r="E2411" s="104" t="str">
        <f>VLOOKUP(BJB!$F$9:$F$5599,Ctrl!$B$4:$D$399,3,0)</f>
        <v>I</v>
      </c>
      <c r="F2411" s="139" t="s">
        <v>10516</v>
      </c>
      <c r="G2411" s="139" t="s">
        <v>3642</v>
      </c>
      <c r="H2411" s="125"/>
      <c r="I2411" s="220">
        <f>IF(G2410=BJB!$G2505,I2410+1,1)</f>
        <v>1</v>
      </c>
      <c r="J2411" s="912" t="s">
        <v>22433</v>
      </c>
      <c r="K2411" s="121" t="s">
        <v>3670</v>
      </c>
      <c r="L2411" s="104" t="s">
        <v>6477</v>
      </c>
      <c r="M2411" s="104" t="s">
        <v>3658</v>
      </c>
      <c r="N2411" s="120">
        <v>39920</v>
      </c>
      <c r="O2411" s="107">
        <v>50000000</v>
      </c>
      <c r="P2411" s="105" t="s">
        <v>6222</v>
      </c>
      <c r="Q2411" s="120" t="s">
        <v>6222</v>
      </c>
      <c r="R2411" s="890">
        <v>0</v>
      </c>
      <c r="S2411" s="108" t="s">
        <v>6928</v>
      </c>
      <c r="T2411" s="109">
        <v>40633</v>
      </c>
      <c r="U2411" s="118">
        <v>31612244</v>
      </c>
      <c r="V2411" s="109" t="s">
        <v>6222</v>
      </c>
      <c r="W2411" s="141">
        <v>0</v>
      </c>
      <c r="X2411" s="141">
        <v>0</v>
      </c>
      <c r="Y2411" s="141">
        <v>0</v>
      </c>
      <c r="Z2411" s="141">
        <v>0</v>
      </c>
      <c r="AA2411" s="114">
        <v>0</v>
      </c>
      <c r="AB2411" s="114"/>
      <c r="AC2411" s="118"/>
      <c r="AD2411" s="141"/>
      <c r="AE2411" s="106">
        <v>0</v>
      </c>
      <c r="AF2411" s="106">
        <v>0</v>
      </c>
      <c r="AG2411" s="106">
        <v>0</v>
      </c>
      <c r="AH2411" s="118"/>
      <c r="AI2411" s="118"/>
      <c r="AJ2411" s="118"/>
      <c r="AK2411" s="118"/>
      <c r="AL2411" s="118"/>
      <c r="AM2411" s="118"/>
      <c r="AN2411" s="114">
        <f t="shared" si="74"/>
        <v>0</v>
      </c>
      <c r="AO2411" s="114">
        <f t="shared" si="75"/>
        <v>31612244</v>
      </c>
      <c r="AP2411" s="114"/>
      <c r="AQ2411" s="114"/>
      <c r="AR2411" s="114"/>
      <c r="AS2411" s="114"/>
    </row>
    <row r="2412" spans="1:46" s="190" customFormat="1" ht="15" customHeight="1" x14ac:dyDescent="0.2">
      <c r="A2412" s="104"/>
      <c r="B2412" s="104">
        <f>VLOOKUP(BJB!$F$9:$F$5599,Ctrl!$B$4:$C$399,2,0)</f>
        <v>6</v>
      </c>
      <c r="C2412" s="104">
        <f>VLOOKUP(BJB!$G$9:$G$5599,Ctrl!$E$4:$F$399,2,0)</f>
        <v>3</v>
      </c>
      <c r="D2412" s="219">
        <v>1</v>
      </c>
      <c r="E2412" s="104" t="str">
        <f>VLOOKUP(BJB!$F$9:$F$5599,Ctrl!$B$4:$D$399,3,0)</f>
        <v>I</v>
      </c>
      <c r="F2412" s="139" t="s">
        <v>10516</v>
      </c>
      <c r="G2412" s="139" t="s">
        <v>3642</v>
      </c>
      <c r="H2412" s="125"/>
      <c r="I2412" s="220">
        <f>IF(G2411=BJB!$G2506,I2411+1,1)</f>
        <v>1</v>
      </c>
      <c r="J2412" s="912" t="s">
        <v>22434</v>
      </c>
      <c r="K2412" s="121" t="s">
        <v>3672</v>
      </c>
      <c r="L2412" s="104" t="s">
        <v>6477</v>
      </c>
      <c r="M2412" s="104" t="s">
        <v>3673</v>
      </c>
      <c r="N2412" s="120">
        <v>39860</v>
      </c>
      <c r="O2412" s="107">
        <v>20000000</v>
      </c>
      <c r="P2412" s="105" t="s">
        <v>6222</v>
      </c>
      <c r="Q2412" s="120" t="s">
        <v>6222</v>
      </c>
      <c r="R2412" s="890">
        <v>0</v>
      </c>
      <c r="S2412" s="108" t="s">
        <v>6928</v>
      </c>
      <c r="T2412" s="109">
        <v>40633</v>
      </c>
      <c r="U2412" s="118">
        <v>10377087</v>
      </c>
      <c r="V2412" s="109" t="s">
        <v>6222</v>
      </c>
      <c r="W2412" s="141">
        <v>0</v>
      </c>
      <c r="X2412" s="141">
        <v>0</v>
      </c>
      <c r="Y2412" s="141">
        <v>0</v>
      </c>
      <c r="Z2412" s="141">
        <v>0</v>
      </c>
      <c r="AA2412" s="114">
        <v>10377087</v>
      </c>
      <c r="AB2412" s="114"/>
      <c r="AC2412" s="118"/>
      <c r="AD2412" s="141"/>
      <c r="AE2412" s="106">
        <v>0</v>
      </c>
      <c r="AF2412" s="106">
        <v>0</v>
      </c>
      <c r="AG2412" s="106">
        <v>0</v>
      </c>
      <c r="AH2412" s="118"/>
      <c r="AI2412" s="118"/>
      <c r="AJ2412" s="118"/>
      <c r="AK2412" s="118"/>
      <c r="AL2412" s="118"/>
      <c r="AM2412" s="118"/>
      <c r="AN2412" s="114">
        <f t="shared" si="74"/>
        <v>10377087</v>
      </c>
      <c r="AO2412" s="114">
        <f t="shared" si="75"/>
        <v>0</v>
      </c>
      <c r="AP2412" s="114"/>
      <c r="AQ2412" s="114"/>
      <c r="AR2412" s="114"/>
      <c r="AS2412" s="114"/>
    </row>
    <row r="2413" spans="1:46" s="190" customFormat="1" ht="15" customHeight="1" x14ac:dyDescent="0.2">
      <c r="A2413" s="104"/>
      <c r="B2413" s="104">
        <f>VLOOKUP(BJB!$F$9:$F$5599,Ctrl!$B$4:$C$399,2,0)</f>
        <v>6</v>
      </c>
      <c r="C2413" s="104">
        <f>VLOOKUP(BJB!$G$9:$G$5599,Ctrl!$E$4:$F$399,2,0)</f>
        <v>3</v>
      </c>
      <c r="D2413" s="219">
        <v>1</v>
      </c>
      <c r="E2413" s="104" t="str">
        <f>VLOOKUP(BJB!$F$9:$F$5599,Ctrl!$B$4:$D$399,3,0)</f>
        <v>I</v>
      </c>
      <c r="F2413" s="139" t="s">
        <v>10516</v>
      </c>
      <c r="G2413" s="139" t="s">
        <v>3642</v>
      </c>
      <c r="H2413" s="125"/>
      <c r="I2413" s="220">
        <f>IF(G2412=BJB!$G2508,I2412+1,1)</f>
        <v>1</v>
      </c>
      <c r="J2413" s="912" t="s">
        <v>22435</v>
      </c>
      <c r="K2413" s="121" t="s">
        <v>3676</v>
      </c>
      <c r="L2413" s="104" t="s">
        <v>6477</v>
      </c>
      <c r="M2413" s="104" t="s">
        <v>3675</v>
      </c>
      <c r="N2413" s="120">
        <v>40329</v>
      </c>
      <c r="O2413" s="107">
        <v>15000000</v>
      </c>
      <c r="P2413" s="105" t="s">
        <v>6222</v>
      </c>
      <c r="Q2413" s="120" t="s">
        <v>6222</v>
      </c>
      <c r="R2413" s="890">
        <v>0</v>
      </c>
      <c r="S2413" s="108" t="s">
        <v>6930</v>
      </c>
      <c r="T2413" s="109">
        <v>40753</v>
      </c>
      <c r="U2413" s="118">
        <v>11250000</v>
      </c>
      <c r="V2413" s="109" t="s">
        <v>6222</v>
      </c>
      <c r="W2413" s="141">
        <v>0</v>
      </c>
      <c r="X2413" s="141">
        <v>0</v>
      </c>
      <c r="Y2413" s="141">
        <v>0</v>
      </c>
      <c r="Z2413" s="141">
        <v>0</v>
      </c>
      <c r="AA2413" s="114">
        <v>0</v>
      </c>
      <c r="AB2413" s="114"/>
      <c r="AC2413" s="118"/>
      <c r="AD2413" s="141"/>
      <c r="AE2413" s="106">
        <v>0</v>
      </c>
      <c r="AF2413" s="106">
        <v>0</v>
      </c>
      <c r="AG2413" s="106">
        <v>0</v>
      </c>
      <c r="AH2413" s="118"/>
      <c r="AI2413" s="118"/>
      <c r="AJ2413" s="118"/>
      <c r="AK2413" s="118"/>
      <c r="AL2413" s="118"/>
      <c r="AM2413" s="118"/>
      <c r="AN2413" s="114">
        <f t="shared" si="74"/>
        <v>0</v>
      </c>
      <c r="AO2413" s="114">
        <f t="shared" si="75"/>
        <v>11250000</v>
      </c>
      <c r="AP2413" s="114"/>
      <c r="AQ2413" s="114"/>
      <c r="AR2413" s="114"/>
      <c r="AS2413" s="114"/>
    </row>
    <row r="2414" spans="1:46" s="190" customFormat="1" ht="15" customHeight="1" x14ac:dyDescent="0.2">
      <c r="A2414" s="104"/>
      <c r="B2414" s="104">
        <f>VLOOKUP(BJB!$F$9:$F$5599,Ctrl!$B$4:$C$399,2,0)</f>
        <v>6</v>
      </c>
      <c r="C2414" s="104">
        <f>VLOOKUP(BJB!$G$9:$G$5599,Ctrl!$E$4:$F$399,2,0)</f>
        <v>3</v>
      </c>
      <c r="D2414" s="219">
        <v>1</v>
      </c>
      <c r="E2414" s="104" t="str">
        <f>VLOOKUP(BJB!$F$9:$F$5599,Ctrl!$B$4:$D$399,3,0)</f>
        <v>I</v>
      </c>
      <c r="F2414" s="139" t="s">
        <v>10516</v>
      </c>
      <c r="G2414" s="139" t="s">
        <v>3642</v>
      </c>
      <c r="H2414" s="125"/>
      <c r="I2414" s="220">
        <f>IF(G2413=BJB!$G2509,I2413+1,1)</f>
        <v>1</v>
      </c>
      <c r="J2414" s="912" t="s">
        <v>22436</v>
      </c>
      <c r="K2414" s="121" t="s">
        <v>3677</v>
      </c>
      <c r="L2414" s="104" t="s">
        <v>6477</v>
      </c>
      <c r="M2414" s="104" t="s">
        <v>3678</v>
      </c>
      <c r="N2414" s="120">
        <v>39860</v>
      </c>
      <c r="O2414" s="107">
        <v>20000000</v>
      </c>
      <c r="P2414" s="105" t="s">
        <v>6222</v>
      </c>
      <c r="Q2414" s="120" t="s">
        <v>6222</v>
      </c>
      <c r="R2414" s="890">
        <v>0</v>
      </c>
      <c r="S2414" s="108" t="s">
        <v>6930</v>
      </c>
      <c r="T2414" s="109">
        <v>40753</v>
      </c>
      <c r="U2414" s="118">
        <v>6153119</v>
      </c>
      <c r="V2414" s="109" t="s">
        <v>6222</v>
      </c>
      <c r="W2414" s="141">
        <v>0</v>
      </c>
      <c r="X2414" s="141">
        <v>0</v>
      </c>
      <c r="Y2414" s="141">
        <v>0</v>
      </c>
      <c r="Z2414" s="141">
        <v>0</v>
      </c>
      <c r="AA2414" s="114">
        <v>0</v>
      </c>
      <c r="AB2414" s="114"/>
      <c r="AC2414" s="118"/>
      <c r="AD2414" s="141"/>
      <c r="AE2414" s="106">
        <v>0</v>
      </c>
      <c r="AF2414" s="106">
        <v>0</v>
      </c>
      <c r="AG2414" s="106">
        <v>0</v>
      </c>
      <c r="AH2414" s="118"/>
      <c r="AI2414" s="118"/>
      <c r="AJ2414" s="118"/>
      <c r="AK2414" s="118"/>
      <c r="AL2414" s="118"/>
      <c r="AM2414" s="118"/>
      <c r="AN2414" s="114">
        <f t="shared" si="74"/>
        <v>0</v>
      </c>
      <c r="AO2414" s="114">
        <f t="shared" si="75"/>
        <v>6153119</v>
      </c>
      <c r="AP2414" s="114"/>
      <c r="AQ2414" s="114"/>
      <c r="AR2414" s="114"/>
      <c r="AS2414" s="114"/>
    </row>
    <row r="2415" spans="1:46" s="189" customFormat="1" ht="15" customHeight="1" x14ac:dyDescent="0.2">
      <c r="A2415" s="104"/>
      <c r="B2415" s="104">
        <f>VLOOKUP(BJB!$F$9:$F$5599,Ctrl!$B$4:$C$399,2,0)</f>
        <v>6</v>
      </c>
      <c r="C2415" s="104">
        <f>VLOOKUP(BJB!$G$9:$G$5599,Ctrl!$E$4:$F$399,2,0)</f>
        <v>3</v>
      </c>
      <c r="D2415" s="219">
        <v>1</v>
      </c>
      <c r="E2415" s="104" t="str">
        <f>VLOOKUP(BJB!$F$9:$F$5599,Ctrl!$B$4:$D$399,3,0)</f>
        <v>I</v>
      </c>
      <c r="F2415" s="139" t="s">
        <v>10516</v>
      </c>
      <c r="G2415" s="139" t="s">
        <v>3642</v>
      </c>
      <c r="H2415" s="125"/>
      <c r="I2415" s="220">
        <f>IF(G2414=BJB!$G2510,I2414+1,1)</f>
        <v>1</v>
      </c>
      <c r="J2415" s="912" t="s">
        <v>22437</v>
      </c>
      <c r="K2415" s="121" t="s">
        <v>3679</v>
      </c>
      <c r="L2415" s="104" t="s">
        <v>6477</v>
      </c>
      <c r="M2415" s="104" t="s">
        <v>3680</v>
      </c>
      <c r="N2415" s="120">
        <v>40219</v>
      </c>
      <c r="O2415" s="107">
        <v>100000000</v>
      </c>
      <c r="P2415" s="105" t="s">
        <v>6222</v>
      </c>
      <c r="Q2415" s="120" t="s">
        <v>6222</v>
      </c>
      <c r="R2415" s="890">
        <v>0</v>
      </c>
      <c r="S2415" s="108" t="s">
        <v>6930</v>
      </c>
      <c r="T2415" s="109">
        <v>40753</v>
      </c>
      <c r="U2415" s="118">
        <v>75000000</v>
      </c>
      <c r="V2415" s="109" t="s">
        <v>6222</v>
      </c>
      <c r="W2415" s="141">
        <v>0</v>
      </c>
      <c r="X2415" s="141">
        <v>0</v>
      </c>
      <c r="Y2415" s="141">
        <v>0</v>
      </c>
      <c r="Z2415" s="141">
        <v>0</v>
      </c>
      <c r="AA2415" s="114">
        <v>0</v>
      </c>
      <c r="AB2415" s="114"/>
      <c r="AC2415" s="118"/>
      <c r="AD2415" s="141"/>
      <c r="AE2415" s="106">
        <v>0</v>
      </c>
      <c r="AF2415" s="106">
        <v>0</v>
      </c>
      <c r="AG2415" s="106">
        <v>0</v>
      </c>
      <c r="AH2415" s="118"/>
      <c r="AI2415" s="118"/>
      <c r="AJ2415" s="118"/>
      <c r="AK2415" s="118"/>
      <c r="AL2415" s="118"/>
      <c r="AM2415" s="118"/>
      <c r="AN2415" s="114">
        <f t="shared" si="74"/>
        <v>0</v>
      </c>
      <c r="AO2415" s="114">
        <f t="shared" si="75"/>
        <v>75000000</v>
      </c>
      <c r="AP2415" s="114"/>
      <c r="AQ2415" s="114"/>
      <c r="AR2415" s="114"/>
      <c r="AS2415" s="114"/>
      <c r="AT2415" s="190"/>
    </row>
    <row r="2416" spans="1:46" s="189" customFormat="1" ht="15" customHeight="1" x14ac:dyDescent="0.2">
      <c r="A2416" s="104"/>
      <c r="B2416" s="104">
        <f>VLOOKUP(BJB!$F$9:$F$5599,Ctrl!$B$4:$C$399,2,0)</f>
        <v>6</v>
      </c>
      <c r="C2416" s="104">
        <f>VLOOKUP(BJB!$G$9:$G$5599,Ctrl!$E$4:$F$399,2,0)</f>
        <v>3</v>
      </c>
      <c r="D2416" s="219">
        <v>1</v>
      </c>
      <c r="E2416" s="104" t="str">
        <f>VLOOKUP(BJB!$F$9:$F$5599,Ctrl!$B$4:$D$399,3,0)</f>
        <v>I</v>
      </c>
      <c r="F2416" s="139" t="s">
        <v>10516</v>
      </c>
      <c r="G2416" s="139" t="s">
        <v>3642</v>
      </c>
      <c r="H2416" s="125"/>
      <c r="I2416" s="220">
        <f>IF(G2415=BJB!$G2511,I2415+1,1)</f>
        <v>1</v>
      </c>
      <c r="J2416" s="912" t="s">
        <v>22438</v>
      </c>
      <c r="K2416" s="121" t="s">
        <v>13202</v>
      </c>
      <c r="L2416" s="104" t="s">
        <v>6477</v>
      </c>
      <c r="M2416" s="104" t="s">
        <v>3681</v>
      </c>
      <c r="N2416" s="120">
        <v>40441</v>
      </c>
      <c r="O2416" s="107">
        <v>85000000</v>
      </c>
      <c r="P2416" s="105"/>
      <c r="Q2416" s="120"/>
      <c r="R2416" s="105"/>
      <c r="S2416" s="108" t="s">
        <v>3682</v>
      </c>
      <c r="T2416" s="109">
        <v>40837</v>
      </c>
      <c r="U2416" s="118">
        <v>63750000</v>
      </c>
      <c r="V2416" s="109"/>
      <c r="W2416" s="141"/>
      <c r="X2416" s="141"/>
      <c r="Y2416" s="141"/>
      <c r="Z2416" s="141"/>
      <c r="AA2416" s="114">
        <v>276500</v>
      </c>
      <c r="AB2416" s="114"/>
      <c r="AC2416" s="118"/>
      <c r="AD2416" s="141"/>
      <c r="AE2416" s="106">
        <v>0</v>
      </c>
      <c r="AF2416" s="106">
        <v>0</v>
      </c>
      <c r="AG2416" s="106">
        <v>0</v>
      </c>
      <c r="AH2416" s="118"/>
      <c r="AI2416" s="118"/>
      <c r="AJ2416" s="118"/>
      <c r="AK2416" s="118"/>
      <c r="AL2416" s="118"/>
      <c r="AM2416" s="118"/>
      <c r="AN2416" s="114">
        <f t="shared" si="74"/>
        <v>276500</v>
      </c>
      <c r="AO2416" s="114">
        <f t="shared" si="75"/>
        <v>63473500</v>
      </c>
      <c r="AP2416" s="114"/>
      <c r="AQ2416" s="114"/>
      <c r="AR2416" s="114"/>
      <c r="AS2416" s="114"/>
      <c r="AT2416" s="190"/>
    </row>
    <row r="2417" spans="1:46" s="189" customFormat="1" ht="15" customHeight="1" x14ac:dyDescent="0.2">
      <c r="A2417" s="104"/>
      <c r="B2417" s="104">
        <f>VLOOKUP(BJB!$F$9:$F$5599,Ctrl!$B$4:$C$399,2,0)</f>
        <v>6</v>
      </c>
      <c r="C2417" s="104">
        <f>VLOOKUP(BJB!$G$9:$G$5599,Ctrl!$E$4:$F$399,2,0)</f>
        <v>3</v>
      </c>
      <c r="D2417" s="219">
        <v>1</v>
      </c>
      <c r="E2417" s="104" t="str">
        <f>VLOOKUP(BJB!$F$9:$F$5599,Ctrl!$B$4:$D$399,3,0)</f>
        <v>I</v>
      </c>
      <c r="F2417" s="139" t="s">
        <v>10516</v>
      </c>
      <c r="G2417" s="139" t="s">
        <v>3642</v>
      </c>
      <c r="H2417" s="125"/>
      <c r="I2417" s="220">
        <f>IF(G2416=BJB!$G2512,I2416+1,1)</f>
        <v>1</v>
      </c>
      <c r="J2417" s="912" t="s">
        <v>22439</v>
      </c>
      <c r="K2417" s="121" t="s">
        <v>3683</v>
      </c>
      <c r="L2417" s="104" t="s">
        <v>6477</v>
      </c>
      <c r="M2417" s="104" t="s">
        <v>3684</v>
      </c>
      <c r="N2417" s="120">
        <v>40469</v>
      </c>
      <c r="O2417" s="107">
        <v>100000000</v>
      </c>
      <c r="P2417" s="105" t="s">
        <v>6222</v>
      </c>
      <c r="Q2417" s="120" t="s">
        <v>6222</v>
      </c>
      <c r="R2417" s="890">
        <v>0</v>
      </c>
      <c r="S2417" s="108" t="s">
        <v>3682</v>
      </c>
      <c r="T2417" s="109">
        <v>40837</v>
      </c>
      <c r="U2417" s="118">
        <v>73919966</v>
      </c>
      <c r="V2417" s="109" t="s">
        <v>6222</v>
      </c>
      <c r="W2417" s="141">
        <v>0</v>
      </c>
      <c r="X2417" s="141">
        <v>0</v>
      </c>
      <c r="Y2417" s="141">
        <v>0</v>
      </c>
      <c r="Z2417" s="141">
        <v>0</v>
      </c>
      <c r="AA2417" s="114">
        <v>3935750</v>
      </c>
      <c r="AB2417" s="114"/>
      <c r="AC2417" s="118"/>
      <c r="AD2417" s="141"/>
      <c r="AE2417" s="106">
        <v>0</v>
      </c>
      <c r="AF2417" s="106">
        <v>0</v>
      </c>
      <c r="AG2417" s="106">
        <v>0</v>
      </c>
      <c r="AH2417" s="118"/>
      <c r="AI2417" s="118"/>
      <c r="AJ2417" s="118"/>
      <c r="AK2417" s="118"/>
      <c r="AL2417" s="118"/>
      <c r="AM2417" s="118"/>
      <c r="AN2417" s="114">
        <f t="shared" si="74"/>
        <v>3935750</v>
      </c>
      <c r="AO2417" s="114">
        <f t="shared" si="75"/>
        <v>69984216</v>
      </c>
      <c r="AP2417" s="114"/>
      <c r="AQ2417" s="114"/>
      <c r="AR2417" s="114"/>
      <c r="AS2417" s="114"/>
      <c r="AT2417" s="190"/>
    </row>
    <row r="2418" spans="1:46" s="189" customFormat="1" ht="15" customHeight="1" x14ac:dyDescent="0.2">
      <c r="A2418" s="104"/>
      <c r="B2418" s="104">
        <f>VLOOKUP(BJB!$F$9:$F$5599,Ctrl!$B$4:$C$399,2,0)</f>
        <v>6</v>
      </c>
      <c r="C2418" s="104">
        <f>VLOOKUP(BJB!$G$9:$G$5599,Ctrl!$E$4:$F$399,2,0)</f>
        <v>3</v>
      </c>
      <c r="D2418" s="219">
        <v>1</v>
      </c>
      <c r="E2418" s="104" t="str">
        <f>VLOOKUP(BJB!$F$9:$F$5599,Ctrl!$B$4:$D$399,3,0)</f>
        <v>I</v>
      </c>
      <c r="F2418" s="139" t="s">
        <v>10516</v>
      </c>
      <c r="G2418" s="139" t="s">
        <v>3642</v>
      </c>
      <c r="H2418" s="125"/>
      <c r="I2418" s="220">
        <f>IF(G2417=BJB!$G2513,I2417+1,1)</f>
        <v>1</v>
      </c>
      <c r="J2418" s="912" t="s">
        <v>22440</v>
      </c>
      <c r="K2418" s="121" t="s">
        <v>3685</v>
      </c>
      <c r="L2418" s="104" t="s">
        <v>6477</v>
      </c>
      <c r="M2418" s="104" t="s">
        <v>3686</v>
      </c>
      <c r="N2418" s="120">
        <v>40469</v>
      </c>
      <c r="O2418" s="107">
        <v>20000000</v>
      </c>
      <c r="P2418" s="105" t="s">
        <v>6222</v>
      </c>
      <c r="Q2418" s="120" t="s">
        <v>6222</v>
      </c>
      <c r="R2418" s="890">
        <v>0</v>
      </c>
      <c r="S2418" s="108" t="s">
        <v>3682</v>
      </c>
      <c r="T2418" s="109">
        <v>40837</v>
      </c>
      <c r="U2418" s="118">
        <v>15000000</v>
      </c>
      <c r="V2418" s="109" t="s">
        <v>6222</v>
      </c>
      <c r="W2418" s="141">
        <v>0</v>
      </c>
      <c r="X2418" s="141">
        <v>0</v>
      </c>
      <c r="Y2418" s="141">
        <v>0</v>
      </c>
      <c r="Z2418" s="141">
        <v>0</v>
      </c>
      <c r="AA2418" s="114">
        <v>0</v>
      </c>
      <c r="AB2418" s="114"/>
      <c r="AC2418" s="118"/>
      <c r="AD2418" s="141"/>
      <c r="AE2418" s="106">
        <v>0</v>
      </c>
      <c r="AF2418" s="106">
        <v>0</v>
      </c>
      <c r="AG2418" s="106">
        <v>0</v>
      </c>
      <c r="AH2418" s="118"/>
      <c r="AI2418" s="118"/>
      <c r="AJ2418" s="118"/>
      <c r="AK2418" s="118"/>
      <c r="AL2418" s="118"/>
      <c r="AM2418" s="118"/>
      <c r="AN2418" s="114">
        <f t="shared" si="74"/>
        <v>0</v>
      </c>
      <c r="AO2418" s="114">
        <f t="shared" si="75"/>
        <v>15000000</v>
      </c>
      <c r="AP2418" s="114"/>
      <c r="AQ2418" s="114"/>
      <c r="AR2418" s="114"/>
      <c r="AS2418" s="114"/>
      <c r="AT2418" s="190"/>
    </row>
    <row r="2419" spans="1:46" s="189" customFormat="1" ht="15" customHeight="1" x14ac:dyDescent="0.2">
      <c r="A2419" s="104"/>
      <c r="B2419" s="104">
        <f>VLOOKUP(BJB!$F$9:$F$5599,Ctrl!$B$4:$C$399,2,0)</f>
        <v>6</v>
      </c>
      <c r="C2419" s="104">
        <f>VLOOKUP(BJB!$G$9:$G$5599,Ctrl!$E$4:$F$399,2,0)</f>
        <v>3</v>
      </c>
      <c r="D2419" s="219">
        <v>1</v>
      </c>
      <c r="E2419" s="104" t="str">
        <f>VLOOKUP(BJB!$F$9:$F$5599,Ctrl!$B$4:$D$399,3,0)</f>
        <v>I</v>
      </c>
      <c r="F2419" s="139" t="s">
        <v>10516</v>
      </c>
      <c r="G2419" s="139" t="s">
        <v>3642</v>
      </c>
      <c r="H2419" s="125"/>
      <c r="I2419" s="220">
        <f>IF(G2418=BJB!$G2514,I2418+1,1)</f>
        <v>1</v>
      </c>
      <c r="J2419" s="912" t="s">
        <v>22441</v>
      </c>
      <c r="K2419" s="121" t="s">
        <v>3687</v>
      </c>
      <c r="L2419" s="104" t="s">
        <v>6477</v>
      </c>
      <c r="M2419" s="104" t="s">
        <v>3684</v>
      </c>
      <c r="N2419" s="120">
        <v>40469</v>
      </c>
      <c r="O2419" s="107">
        <v>50000000</v>
      </c>
      <c r="P2419" s="105" t="s">
        <v>6222</v>
      </c>
      <c r="Q2419" s="120" t="s">
        <v>6222</v>
      </c>
      <c r="R2419" s="890">
        <v>0</v>
      </c>
      <c r="S2419" s="108" t="s">
        <v>3688</v>
      </c>
      <c r="T2419" s="109">
        <v>40864</v>
      </c>
      <c r="U2419" s="118">
        <v>36959984</v>
      </c>
      <c r="V2419" s="109" t="s">
        <v>6222</v>
      </c>
      <c r="W2419" s="141">
        <v>0</v>
      </c>
      <c r="X2419" s="141">
        <v>0</v>
      </c>
      <c r="Y2419" s="141">
        <v>0</v>
      </c>
      <c r="Z2419" s="141">
        <v>0</v>
      </c>
      <c r="AA2419" s="114">
        <v>12865061</v>
      </c>
      <c r="AB2419" s="114"/>
      <c r="AC2419" s="118"/>
      <c r="AD2419" s="141"/>
      <c r="AE2419" s="106">
        <v>0</v>
      </c>
      <c r="AF2419" s="106">
        <v>0</v>
      </c>
      <c r="AG2419" s="106">
        <v>0</v>
      </c>
      <c r="AH2419" s="118"/>
      <c r="AI2419" s="118"/>
      <c r="AJ2419" s="118"/>
      <c r="AK2419" s="118"/>
      <c r="AL2419" s="118"/>
      <c r="AM2419" s="118"/>
      <c r="AN2419" s="114">
        <f t="shared" si="74"/>
        <v>12865061</v>
      </c>
      <c r="AO2419" s="114">
        <f t="shared" si="75"/>
        <v>24094923</v>
      </c>
      <c r="AP2419" s="114"/>
      <c r="AQ2419" s="114"/>
      <c r="AR2419" s="114"/>
      <c r="AS2419" s="114"/>
      <c r="AT2419" s="190"/>
    </row>
    <row r="2420" spans="1:46" s="189" customFormat="1" ht="15" customHeight="1" x14ac:dyDescent="0.2">
      <c r="A2420" s="104"/>
      <c r="B2420" s="104">
        <f>VLOOKUP(BJB!$F$9:$F$5599,Ctrl!$B$4:$C$399,2,0)</f>
        <v>6</v>
      </c>
      <c r="C2420" s="104">
        <f>VLOOKUP(BJB!$G$9:$G$5599,Ctrl!$E$4:$F$399,2,0)</f>
        <v>3</v>
      </c>
      <c r="D2420" s="219">
        <v>1</v>
      </c>
      <c r="E2420" s="104" t="str">
        <f>VLOOKUP(BJB!$F$9:$F$5599,Ctrl!$B$4:$D$399,3,0)</f>
        <v>I</v>
      </c>
      <c r="F2420" s="139" t="s">
        <v>10516</v>
      </c>
      <c r="G2420" s="139" t="s">
        <v>3642</v>
      </c>
      <c r="H2420" s="125"/>
      <c r="I2420" s="220">
        <f>IF(G2419=BJB!$G2515,I2419+1,1)</f>
        <v>1</v>
      </c>
      <c r="J2420" s="912" t="s">
        <v>22442</v>
      </c>
      <c r="K2420" s="121" t="s">
        <v>3689</v>
      </c>
      <c r="L2420" s="104" t="s">
        <v>6477</v>
      </c>
      <c r="M2420" s="104" t="s">
        <v>3658</v>
      </c>
      <c r="N2420" s="120">
        <v>39920</v>
      </c>
      <c r="O2420" s="107">
        <v>90000000</v>
      </c>
      <c r="P2420" s="105" t="s">
        <v>6222</v>
      </c>
      <c r="Q2420" s="120" t="s">
        <v>6222</v>
      </c>
      <c r="R2420" s="890">
        <v>0</v>
      </c>
      <c r="S2420" s="108" t="s">
        <v>3688</v>
      </c>
      <c r="T2420" s="109">
        <v>40864</v>
      </c>
      <c r="U2420" s="118">
        <v>67500000</v>
      </c>
      <c r="V2420" s="109" t="s">
        <v>6222</v>
      </c>
      <c r="W2420" s="141">
        <v>0</v>
      </c>
      <c r="X2420" s="141">
        <v>0</v>
      </c>
      <c r="Y2420" s="141">
        <v>0</v>
      </c>
      <c r="Z2420" s="141">
        <v>0</v>
      </c>
      <c r="AA2420" s="114">
        <v>24477600</v>
      </c>
      <c r="AB2420" s="114"/>
      <c r="AC2420" s="118"/>
      <c r="AD2420" s="141"/>
      <c r="AE2420" s="106">
        <v>0</v>
      </c>
      <c r="AF2420" s="106">
        <v>0</v>
      </c>
      <c r="AG2420" s="106">
        <v>0</v>
      </c>
      <c r="AH2420" s="118"/>
      <c r="AI2420" s="118"/>
      <c r="AJ2420" s="118"/>
      <c r="AK2420" s="118"/>
      <c r="AL2420" s="118"/>
      <c r="AM2420" s="118"/>
      <c r="AN2420" s="114">
        <f t="shared" si="74"/>
        <v>24477600</v>
      </c>
      <c r="AO2420" s="114">
        <f t="shared" si="75"/>
        <v>43022400</v>
      </c>
      <c r="AP2420" s="114"/>
      <c r="AQ2420" s="114"/>
      <c r="AR2420" s="114"/>
      <c r="AS2420" s="114"/>
      <c r="AT2420" s="190"/>
    </row>
    <row r="2421" spans="1:46" s="189" customFormat="1" ht="15" customHeight="1" x14ac:dyDescent="0.2">
      <c r="A2421" s="104"/>
      <c r="B2421" s="104">
        <f>VLOOKUP(BJB!$F$9:$F$5599,Ctrl!$B$4:$C$399,2,0)</f>
        <v>6</v>
      </c>
      <c r="C2421" s="104">
        <f>VLOOKUP(BJB!$G$9:$G$5599,Ctrl!$E$4:$F$399,2,0)</f>
        <v>3</v>
      </c>
      <c r="D2421" s="219">
        <v>1</v>
      </c>
      <c r="E2421" s="104" t="str">
        <f>VLOOKUP(BJB!$F$9:$F$5599,Ctrl!$B$4:$D$399,3,0)</f>
        <v>I</v>
      </c>
      <c r="F2421" s="139" t="s">
        <v>10516</v>
      </c>
      <c r="G2421" s="139" t="s">
        <v>3642</v>
      </c>
      <c r="H2421" s="125"/>
      <c r="I2421" s="220">
        <f>IF(G2420=BJB!$G2516,I2420+1,1)</f>
        <v>1</v>
      </c>
      <c r="J2421" s="912" t="s">
        <v>22443</v>
      </c>
      <c r="K2421" s="121" t="s">
        <v>3690</v>
      </c>
      <c r="L2421" s="104" t="s">
        <v>6477</v>
      </c>
      <c r="M2421" s="104" t="s">
        <v>3691</v>
      </c>
      <c r="N2421" s="120">
        <v>40273</v>
      </c>
      <c r="O2421" s="107">
        <v>20000000</v>
      </c>
      <c r="P2421" s="105" t="s">
        <v>6222</v>
      </c>
      <c r="Q2421" s="120" t="s">
        <v>6222</v>
      </c>
      <c r="R2421" s="890">
        <v>0</v>
      </c>
      <c r="S2421" s="108" t="s">
        <v>3688</v>
      </c>
      <c r="T2421" s="109">
        <v>40864</v>
      </c>
      <c r="U2421" s="118">
        <v>11033474</v>
      </c>
      <c r="V2421" s="109" t="s">
        <v>6222</v>
      </c>
      <c r="W2421" s="141">
        <v>0</v>
      </c>
      <c r="X2421" s="141">
        <v>0</v>
      </c>
      <c r="Y2421" s="141">
        <v>0</v>
      </c>
      <c r="Z2421" s="141">
        <v>0</v>
      </c>
      <c r="AA2421" s="114">
        <v>238000</v>
      </c>
      <c r="AB2421" s="114"/>
      <c r="AC2421" s="118"/>
      <c r="AD2421" s="141"/>
      <c r="AE2421" s="106">
        <v>0</v>
      </c>
      <c r="AF2421" s="106">
        <v>0</v>
      </c>
      <c r="AG2421" s="106">
        <v>0</v>
      </c>
      <c r="AH2421" s="118"/>
      <c r="AI2421" s="118"/>
      <c r="AJ2421" s="118"/>
      <c r="AK2421" s="118"/>
      <c r="AL2421" s="118"/>
      <c r="AM2421" s="118"/>
      <c r="AN2421" s="114">
        <f t="shared" si="74"/>
        <v>238000</v>
      </c>
      <c r="AO2421" s="114">
        <f t="shared" si="75"/>
        <v>10795474</v>
      </c>
      <c r="AP2421" s="114"/>
      <c r="AQ2421" s="114"/>
      <c r="AR2421" s="114"/>
      <c r="AS2421" s="114"/>
      <c r="AT2421" s="190"/>
    </row>
    <row r="2422" spans="1:46" s="189" customFormat="1" ht="15" customHeight="1" x14ac:dyDescent="0.2">
      <c r="A2422" s="104"/>
      <c r="B2422" s="104">
        <f>VLOOKUP(BJB!$F$9:$F$5599,Ctrl!$B$4:$C$399,2,0)</f>
        <v>6</v>
      </c>
      <c r="C2422" s="104">
        <f>VLOOKUP(BJB!$G$9:$G$5599,Ctrl!$E$4:$F$399,2,0)</f>
        <v>3</v>
      </c>
      <c r="D2422" s="219">
        <v>1</v>
      </c>
      <c r="E2422" s="104" t="str">
        <f>VLOOKUP(BJB!$F$9:$F$5599,Ctrl!$B$4:$D$399,3,0)</f>
        <v>I</v>
      </c>
      <c r="F2422" s="139" t="s">
        <v>10516</v>
      </c>
      <c r="G2422" s="139" t="s">
        <v>3642</v>
      </c>
      <c r="H2422" s="125"/>
      <c r="I2422" s="220">
        <f>IF(G2421=BJB!$G2517,I2421+1,1)</f>
        <v>1</v>
      </c>
      <c r="J2422" s="912" t="s">
        <v>22444</v>
      </c>
      <c r="K2422" s="121" t="s">
        <v>3692</v>
      </c>
      <c r="L2422" s="104" t="s">
        <v>6477</v>
      </c>
      <c r="M2422" s="104" t="s">
        <v>3693</v>
      </c>
      <c r="N2422" s="120">
        <v>40512</v>
      </c>
      <c r="O2422" s="107">
        <v>100000000</v>
      </c>
      <c r="P2422" s="105" t="s">
        <v>6222</v>
      </c>
      <c r="Q2422" s="120" t="s">
        <v>6222</v>
      </c>
      <c r="R2422" s="890">
        <v>0</v>
      </c>
      <c r="S2422" s="108" t="s">
        <v>3688</v>
      </c>
      <c r="T2422" s="109">
        <v>40864</v>
      </c>
      <c r="U2422" s="118">
        <v>75000000</v>
      </c>
      <c r="V2422" s="109" t="s">
        <v>6222</v>
      </c>
      <c r="W2422" s="141">
        <v>0</v>
      </c>
      <c r="X2422" s="141">
        <v>0</v>
      </c>
      <c r="Y2422" s="141">
        <v>0</v>
      </c>
      <c r="Z2422" s="141">
        <v>0</v>
      </c>
      <c r="AA2422" s="114">
        <v>51132500</v>
      </c>
      <c r="AB2422" s="114"/>
      <c r="AC2422" s="118"/>
      <c r="AD2422" s="141"/>
      <c r="AE2422" s="106">
        <v>0</v>
      </c>
      <c r="AF2422" s="106">
        <v>0</v>
      </c>
      <c r="AG2422" s="106">
        <v>0</v>
      </c>
      <c r="AH2422" s="118"/>
      <c r="AI2422" s="118"/>
      <c r="AJ2422" s="118"/>
      <c r="AK2422" s="118"/>
      <c r="AL2422" s="118"/>
      <c r="AM2422" s="118"/>
      <c r="AN2422" s="114">
        <f t="shared" si="74"/>
        <v>51132500</v>
      </c>
      <c r="AO2422" s="114">
        <f t="shared" si="75"/>
        <v>23867500</v>
      </c>
      <c r="AP2422" s="114"/>
      <c r="AQ2422" s="114"/>
      <c r="AR2422" s="114"/>
      <c r="AS2422" s="114"/>
      <c r="AT2422" s="190"/>
    </row>
    <row r="2423" spans="1:46" s="233" customFormat="1" ht="15" customHeight="1" x14ac:dyDescent="0.2">
      <c r="A2423" s="104"/>
      <c r="B2423" s="104">
        <f>VLOOKUP(BJB!$F$9:$F$5599,Ctrl!$B$4:$C$399,2,0)</f>
        <v>6</v>
      </c>
      <c r="C2423" s="104">
        <f>VLOOKUP(BJB!$G$9:$G$5599,Ctrl!$E$4:$F$399,2,0)</f>
        <v>3</v>
      </c>
      <c r="D2423" s="219">
        <v>1</v>
      </c>
      <c r="E2423" s="104" t="str">
        <f>VLOOKUP(BJB!$F$9:$F$5599,Ctrl!$B$4:$D$399,3,0)</f>
        <v>I</v>
      </c>
      <c r="F2423" s="139" t="s">
        <v>10516</v>
      </c>
      <c r="G2423" s="139" t="s">
        <v>3642</v>
      </c>
      <c r="H2423" s="125"/>
      <c r="I2423" s="220">
        <f>IF(G2422=BJB!$G2518,I2422+1,1)</f>
        <v>1</v>
      </c>
      <c r="J2423" s="912" t="s">
        <v>22445</v>
      </c>
      <c r="K2423" s="121" t="s">
        <v>3694</v>
      </c>
      <c r="L2423" s="104" t="s">
        <v>7835</v>
      </c>
      <c r="M2423" s="104" t="s">
        <v>3695</v>
      </c>
      <c r="N2423" s="120">
        <v>40198</v>
      </c>
      <c r="O2423" s="107">
        <v>250000000</v>
      </c>
      <c r="P2423" s="105" t="s">
        <v>6222</v>
      </c>
      <c r="Q2423" s="120" t="s">
        <v>6222</v>
      </c>
      <c r="R2423" s="890">
        <v>0</v>
      </c>
      <c r="S2423" s="108" t="s">
        <v>3696</v>
      </c>
      <c r="T2423" s="109">
        <v>40864</v>
      </c>
      <c r="U2423" s="118">
        <v>187500000</v>
      </c>
      <c r="V2423" s="109" t="s">
        <v>6222</v>
      </c>
      <c r="W2423" s="141">
        <v>0</v>
      </c>
      <c r="X2423" s="141">
        <v>0</v>
      </c>
      <c r="Y2423" s="141">
        <v>0</v>
      </c>
      <c r="Z2423" s="141">
        <v>0</v>
      </c>
      <c r="AA2423" s="114">
        <v>57365000</v>
      </c>
      <c r="AB2423" s="114"/>
      <c r="AC2423" s="118"/>
      <c r="AD2423" s="141"/>
      <c r="AE2423" s="106">
        <v>0</v>
      </c>
      <c r="AF2423" s="106">
        <v>0</v>
      </c>
      <c r="AG2423" s="106">
        <v>0</v>
      </c>
      <c r="AH2423" s="118"/>
      <c r="AI2423" s="118"/>
      <c r="AJ2423" s="118"/>
      <c r="AK2423" s="118"/>
      <c r="AL2423" s="118"/>
      <c r="AM2423" s="118"/>
      <c r="AN2423" s="114">
        <f t="shared" si="74"/>
        <v>57365000</v>
      </c>
      <c r="AO2423" s="114">
        <f t="shared" si="75"/>
        <v>130135000</v>
      </c>
      <c r="AP2423" s="114"/>
      <c r="AQ2423" s="114"/>
      <c r="AR2423" s="114"/>
      <c r="AS2423" s="114"/>
      <c r="AT2423" s="190"/>
    </row>
    <row r="2424" spans="1:46" s="189" customFormat="1" ht="15" customHeight="1" x14ac:dyDescent="0.2">
      <c r="A2424" s="104"/>
      <c r="B2424" s="104">
        <f>VLOOKUP(BJB!$F$9:$F$5599,Ctrl!$B$4:$C$399,2,0)</f>
        <v>6</v>
      </c>
      <c r="C2424" s="104">
        <f>VLOOKUP(BJB!$G$9:$G$5599,Ctrl!$E$4:$F$399,2,0)</f>
        <v>3</v>
      </c>
      <c r="D2424" s="219">
        <v>1</v>
      </c>
      <c r="E2424" s="104" t="str">
        <f>VLOOKUP(BJB!$F$9:$F$5599,Ctrl!$B$4:$D$399,3,0)</f>
        <v>I</v>
      </c>
      <c r="F2424" s="139" t="s">
        <v>10516</v>
      </c>
      <c r="G2424" s="139" t="s">
        <v>3642</v>
      </c>
      <c r="H2424" s="684">
        <v>1101112001024</v>
      </c>
      <c r="I2424" s="220">
        <f>IF(G2423=BJB!$G2519,I2423+1,1)</f>
        <v>1</v>
      </c>
      <c r="J2424" s="891" t="s">
        <v>18387</v>
      </c>
      <c r="K2424" s="121" t="s">
        <v>3697</v>
      </c>
      <c r="L2424" s="104" t="s">
        <v>7835</v>
      </c>
      <c r="M2424" s="104" t="s">
        <v>3698</v>
      </c>
      <c r="N2424" s="120">
        <v>40574</v>
      </c>
      <c r="O2424" s="107">
        <v>220000000</v>
      </c>
      <c r="P2424" s="105" t="s">
        <v>16209</v>
      </c>
      <c r="Q2424" s="120">
        <v>40830</v>
      </c>
      <c r="R2424" s="105">
        <v>230388889</v>
      </c>
      <c r="S2424" s="108" t="s">
        <v>6931</v>
      </c>
      <c r="T2424" s="109">
        <v>40924</v>
      </c>
      <c r="U2424" s="118">
        <v>165000000</v>
      </c>
      <c r="V2424" s="109">
        <v>40924</v>
      </c>
      <c r="W2424" s="141">
        <v>165000000</v>
      </c>
      <c r="X2424" s="141">
        <v>0</v>
      </c>
      <c r="Y2424" s="141">
        <v>0</v>
      </c>
      <c r="Z2424" s="141">
        <v>0</v>
      </c>
      <c r="AA2424" s="114">
        <v>7500000</v>
      </c>
      <c r="AB2424" s="114"/>
      <c r="AC2424" s="132">
        <v>995000</v>
      </c>
      <c r="AD2424" s="141"/>
      <c r="AE2424" s="106">
        <v>0</v>
      </c>
      <c r="AF2424" s="106">
        <v>0</v>
      </c>
      <c r="AG2424" s="106">
        <v>0</v>
      </c>
      <c r="AH2424" s="118"/>
      <c r="AI2424" s="118"/>
      <c r="AJ2424" s="118"/>
      <c r="AK2424" s="118"/>
      <c r="AL2424" s="118"/>
      <c r="AM2424" s="118"/>
      <c r="AN2424" s="114">
        <f t="shared" si="74"/>
        <v>8495000</v>
      </c>
      <c r="AO2424" s="114">
        <f t="shared" si="75"/>
        <v>156505000</v>
      </c>
      <c r="AP2424" s="114"/>
      <c r="AQ2424" s="114"/>
      <c r="AR2424" s="114"/>
      <c r="AS2424" s="114"/>
      <c r="AT2424" s="190"/>
    </row>
    <row r="2425" spans="1:46" s="189" customFormat="1" ht="15" customHeight="1" x14ac:dyDescent="0.2">
      <c r="A2425" s="104"/>
      <c r="B2425" s="104">
        <f>VLOOKUP(BJB!$F$9:$F$5599,Ctrl!$B$4:$C$399,2,0)</f>
        <v>6</v>
      </c>
      <c r="C2425" s="104">
        <f>VLOOKUP(BJB!$G$9:$G$5599,Ctrl!$E$4:$F$399,2,0)</f>
        <v>3</v>
      </c>
      <c r="D2425" s="219">
        <v>1</v>
      </c>
      <c r="E2425" s="104" t="str">
        <f>VLOOKUP(BJB!$F$9:$F$5599,Ctrl!$B$4:$D$399,3,0)</f>
        <v>I</v>
      </c>
      <c r="F2425" s="139" t="s">
        <v>10516</v>
      </c>
      <c r="G2425" s="139" t="s">
        <v>3642</v>
      </c>
      <c r="H2425" s="125"/>
      <c r="I2425" s="220">
        <f>IF(G2424=BJB!$G2521,I2424+1,1)</f>
        <v>1</v>
      </c>
      <c r="J2425" s="912" t="s">
        <v>22446</v>
      </c>
      <c r="K2425" s="121" t="s">
        <v>3700</v>
      </c>
      <c r="L2425" s="104" t="s">
        <v>6477</v>
      </c>
      <c r="M2425" s="104" t="s">
        <v>3701</v>
      </c>
      <c r="N2425" s="120">
        <v>41374</v>
      </c>
      <c r="O2425" s="105">
        <v>20000000</v>
      </c>
      <c r="P2425" s="105" t="s">
        <v>16210</v>
      </c>
      <c r="Q2425" s="120">
        <v>41389</v>
      </c>
      <c r="R2425" s="105">
        <v>21355116</v>
      </c>
      <c r="S2425" s="146" t="s">
        <v>3702</v>
      </c>
      <c r="T2425" s="120">
        <v>41516</v>
      </c>
      <c r="U2425" s="141">
        <v>13378983</v>
      </c>
      <c r="V2425" s="109">
        <v>41516</v>
      </c>
      <c r="W2425" s="141">
        <v>13378983</v>
      </c>
      <c r="X2425" s="141">
        <v>0</v>
      </c>
      <c r="Y2425" s="141">
        <v>0</v>
      </c>
      <c r="Z2425" s="141">
        <v>0</v>
      </c>
      <c r="AA2425" s="114">
        <v>0</v>
      </c>
      <c r="AB2425" s="114"/>
      <c r="AC2425" s="141"/>
      <c r="AD2425" s="141"/>
      <c r="AE2425" s="106">
        <v>0</v>
      </c>
      <c r="AF2425" s="106">
        <v>0</v>
      </c>
      <c r="AG2425" s="106">
        <v>0</v>
      </c>
      <c r="AH2425" s="141"/>
      <c r="AI2425" s="141"/>
      <c r="AJ2425" s="141"/>
      <c r="AK2425" s="141"/>
      <c r="AL2425" s="141"/>
      <c r="AM2425" s="141"/>
      <c r="AN2425" s="114">
        <f t="shared" si="74"/>
        <v>0</v>
      </c>
      <c r="AO2425" s="114">
        <f t="shared" si="75"/>
        <v>13378983</v>
      </c>
      <c r="AP2425" s="114"/>
      <c r="AQ2425" s="114"/>
      <c r="AR2425" s="114"/>
      <c r="AS2425" s="114"/>
      <c r="AT2425" s="190"/>
    </row>
    <row r="2426" spans="1:46" s="189" customFormat="1" ht="15" customHeight="1" x14ac:dyDescent="0.2">
      <c r="A2426" s="104"/>
      <c r="B2426" s="104">
        <f>VLOOKUP(BJB!$F$9:$F$5599,Ctrl!$B$4:$C$399,2,0)</f>
        <v>6</v>
      </c>
      <c r="C2426" s="104">
        <f>VLOOKUP(BJB!$G$9:$G$5599,Ctrl!$E$4:$F$399,2,0)</f>
        <v>3</v>
      </c>
      <c r="D2426" s="219">
        <v>1</v>
      </c>
      <c r="E2426" s="104" t="str">
        <f>VLOOKUP(BJB!$F$9:$F$5599,Ctrl!$B$4:$D$399,3,0)</f>
        <v>I</v>
      </c>
      <c r="F2426" s="139" t="s">
        <v>10516</v>
      </c>
      <c r="G2426" s="139" t="s">
        <v>3642</v>
      </c>
      <c r="H2426" s="125"/>
      <c r="I2426" s="220">
        <f>IF(G2425=BJB!$G2522,I2425+1,1)</f>
        <v>1</v>
      </c>
      <c r="J2426" s="912" t="s">
        <v>22447</v>
      </c>
      <c r="K2426" s="121" t="s">
        <v>3703</v>
      </c>
      <c r="L2426" s="104" t="s">
        <v>6477</v>
      </c>
      <c r="M2426" s="104" t="s">
        <v>3704</v>
      </c>
      <c r="N2426" s="120">
        <v>40945</v>
      </c>
      <c r="O2426" s="105">
        <v>25000000</v>
      </c>
      <c r="P2426" s="105" t="s">
        <v>16210</v>
      </c>
      <c r="Q2426" s="120">
        <v>41389</v>
      </c>
      <c r="R2426" s="105">
        <v>23705109</v>
      </c>
      <c r="S2426" s="146" t="s">
        <v>3702</v>
      </c>
      <c r="T2426" s="120">
        <v>41516</v>
      </c>
      <c r="U2426" s="141">
        <v>15969862</v>
      </c>
      <c r="V2426" s="109">
        <v>41516</v>
      </c>
      <c r="W2426" s="141">
        <v>15969862</v>
      </c>
      <c r="X2426" s="141">
        <v>0</v>
      </c>
      <c r="Y2426" s="141">
        <v>0</v>
      </c>
      <c r="Z2426" s="141">
        <v>0</v>
      </c>
      <c r="AA2426" s="114">
        <v>0</v>
      </c>
      <c r="AB2426" s="114"/>
      <c r="AC2426" s="141"/>
      <c r="AD2426" s="141"/>
      <c r="AE2426" s="106">
        <v>0</v>
      </c>
      <c r="AF2426" s="106">
        <v>0</v>
      </c>
      <c r="AG2426" s="106">
        <v>0</v>
      </c>
      <c r="AH2426" s="141"/>
      <c r="AI2426" s="141"/>
      <c r="AJ2426" s="141"/>
      <c r="AK2426" s="141"/>
      <c r="AL2426" s="141"/>
      <c r="AM2426" s="141"/>
      <c r="AN2426" s="114">
        <f t="shared" si="74"/>
        <v>0</v>
      </c>
      <c r="AO2426" s="114">
        <f t="shared" si="75"/>
        <v>15969862</v>
      </c>
      <c r="AP2426" s="114"/>
      <c r="AQ2426" s="114"/>
      <c r="AR2426" s="114"/>
      <c r="AS2426" s="114"/>
      <c r="AT2426" s="190"/>
    </row>
    <row r="2427" spans="1:46" s="189" customFormat="1" ht="15" customHeight="1" x14ac:dyDescent="0.2">
      <c r="A2427" s="104"/>
      <c r="B2427" s="104">
        <f>VLOOKUP(BJB!$F$9:$F$5599,Ctrl!$B$4:$C$399,2,0)</f>
        <v>6</v>
      </c>
      <c r="C2427" s="104">
        <f>VLOOKUP(BJB!$G$9:$G$5599,Ctrl!$E$4:$F$399,2,0)</f>
        <v>3</v>
      </c>
      <c r="D2427" s="219">
        <v>1</v>
      </c>
      <c r="E2427" s="104" t="str">
        <f>VLOOKUP(BJB!$F$9:$F$5599,Ctrl!$B$4:$D$399,3,0)</f>
        <v>I</v>
      </c>
      <c r="F2427" s="139" t="s">
        <v>10516</v>
      </c>
      <c r="G2427" s="139" t="s">
        <v>3642</v>
      </c>
      <c r="H2427" s="125"/>
      <c r="I2427" s="220">
        <f>IF(G2426=BJB!$G2523,I2426+1,1)</f>
        <v>1</v>
      </c>
      <c r="J2427" s="912" t="s">
        <v>22448</v>
      </c>
      <c r="K2427" s="121" t="s">
        <v>3705</v>
      </c>
      <c r="L2427" s="104" t="s">
        <v>6477</v>
      </c>
      <c r="M2427" s="104" t="s">
        <v>3704</v>
      </c>
      <c r="N2427" s="120">
        <v>40945</v>
      </c>
      <c r="O2427" s="105">
        <v>10000000</v>
      </c>
      <c r="P2427" s="105" t="s">
        <v>16210</v>
      </c>
      <c r="Q2427" s="120">
        <v>41389</v>
      </c>
      <c r="R2427" s="105">
        <v>7640852</v>
      </c>
      <c r="S2427" s="146" t="s">
        <v>3702</v>
      </c>
      <c r="T2427" s="120">
        <v>41516</v>
      </c>
      <c r="U2427" s="141">
        <v>5260627</v>
      </c>
      <c r="V2427" s="109">
        <v>41516</v>
      </c>
      <c r="W2427" s="141">
        <v>5260627</v>
      </c>
      <c r="X2427" s="141">
        <v>0</v>
      </c>
      <c r="Y2427" s="141">
        <v>0</v>
      </c>
      <c r="Z2427" s="141">
        <v>0</v>
      </c>
      <c r="AA2427" s="114">
        <v>350000</v>
      </c>
      <c r="AB2427" s="114"/>
      <c r="AC2427" s="141"/>
      <c r="AD2427" s="141"/>
      <c r="AE2427" s="106">
        <v>0</v>
      </c>
      <c r="AF2427" s="106">
        <v>0</v>
      </c>
      <c r="AG2427" s="106">
        <v>0</v>
      </c>
      <c r="AH2427" s="141"/>
      <c r="AI2427" s="141"/>
      <c r="AJ2427" s="141"/>
      <c r="AK2427" s="141"/>
      <c r="AL2427" s="141"/>
      <c r="AM2427" s="141"/>
      <c r="AN2427" s="114">
        <f t="shared" si="74"/>
        <v>350000</v>
      </c>
      <c r="AO2427" s="114">
        <f t="shared" si="75"/>
        <v>4910627</v>
      </c>
      <c r="AP2427" s="114"/>
      <c r="AQ2427" s="114"/>
      <c r="AR2427" s="114"/>
      <c r="AS2427" s="114"/>
      <c r="AT2427" s="190"/>
    </row>
    <row r="2428" spans="1:46" s="189" customFormat="1" ht="15" customHeight="1" x14ac:dyDescent="0.2">
      <c r="A2428" s="104"/>
      <c r="B2428" s="104">
        <f>VLOOKUP(BJB!$F$9:$F$5599,Ctrl!$B$4:$C$399,2,0)</f>
        <v>6</v>
      </c>
      <c r="C2428" s="104">
        <f>VLOOKUP(BJB!$G$9:$G$5599,Ctrl!$E$4:$F$399,2,0)</f>
        <v>3</v>
      </c>
      <c r="D2428" s="219">
        <v>1</v>
      </c>
      <c r="E2428" s="104" t="str">
        <f>VLOOKUP(BJB!$F$9:$F$5599,Ctrl!$B$4:$D$399,3,0)</f>
        <v>I</v>
      </c>
      <c r="F2428" s="139" t="s">
        <v>10516</v>
      </c>
      <c r="G2428" s="139" t="s">
        <v>3642</v>
      </c>
      <c r="H2428" s="125"/>
      <c r="I2428" s="220">
        <f>IF(G2427=BJB!$G2524,I2427+1,1)</f>
        <v>1</v>
      </c>
      <c r="J2428" s="912" t="s">
        <v>22449</v>
      </c>
      <c r="K2428" s="121" t="s">
        <v>3706</v>
      </c>
      <c r="L2428" s="104" t="s">
        <v>6477</v>
      </c>
      <c r="M2428" s="104" t="s">
        <v>3704</v>
      </c>
      <c r="N2428" s="120">
        <v>40945</v>
      </c>
      <c r="O2428" s="105">
        <v>15000000</v>
      </c>
      <c r="P2428" s="105" t="s">
        <v>16210</v>
      </c>
      <c r="Q2428" s="120">
        <v>41389</v>
      </c>
      <c r="R2428" s="105">
        <v>16826259</v>
      </c>
      <c r="S2428" s="146" t="s">
        <v>3702</v>
      </c>
      <c r="T2428" s="120">
        <v>41516</v>
      </c>
      <c r="U2428" s="141">
        <v>10500000</v>
      </c>
      <c r="V2428" s="109">
        <v>41516</v>
      </c>
      <c r="W2428" s="141">
        <v>10500000</v>
      </c>
      <c r="X2428" s="141">
        <v>0</v>
      </c>
      <c r="Y2428" s="141">
        <v>0</v>
      </c>
      <c r="Z2428" s="141">
        <v>0</v>
      </c>
      <c r="AA2428" s="114">
        <v>86100</v>
      </c>
      <c r="AB2428" s="114"/>
      <c r="AC2428" s="141"/>
      <c r="AD2428" s="141"/>
      <c r="AE2428" s="106">
        <v>0</v>
      </c>
      <c r="AF2428" s="106">
        <v>0</v>
      </c>
      <c r="AG2428" s="106">
        <v>0</v>
      </c>
      <c r="AH2428" s="141"/>
      <c r="AI2428" s="141"/>
      <c r="AJ2428" s="141"/>
      <c r="AK2428" s="141"/>
      <c r="AL2428" s="141"/>
      <c r="AM2428" s="141"/>
      <c r="AN2428" s="114">
        <f t="shared" si="74"/>
        <v>86100</v>
      </c>
      <c r="AO2428" s="114">
        <f t="shared" si="75"/>
        <v>10413900</v>
      </c>
      <c r="AP2428" s="114"/>
      <c r="AQ2428" s="114"/>
      <c r="AR2428" s="114"/>
      <c r="AS2428" s="114"/>
      <c r="AT2428" s="191"/>
    </row>
    <row r="2429" spans="1:46" s="189" customFormat="1" ht="15" customHeight="1" x14ac:dyDescent="0.2">
      <c r="A2429" s="104"/>
      <c r="B2429" s="104">
        <f>VLOOKUP(BJB!$F$9:$F$5599,Ctrl!$B$4:$C$399,2,0)</f>
        <v>6</v>
      </c>
      <c r="C2429" s="104">
        <f>VLOOKUP(BJB!$G$9:$G$5599,Ctrl!$E$4:$F$399,2,0)</f>
        <v>3</v>
      </c>
      <c r="D2429" s="219">
        <v>1</v>
      </c>
      <c r="E2429" s="104" t="str">
        <f>VLOOKUP(BJB!$F$9:$F$5599,Ctrl!$B$4:$D$399,3,0)</f>
        <v>I</v>
      </c>
      <c r="F2429" s="139" t="s">
        <v>10516</v>
      </c>
      <c r="G2429" s="139" t="s">
        <v>3642</v>
      </c>
      <c r="H2429" s="125"/>
      <c r="I2429" s="220">
        <f>IF(G2428=BJB!$G2525,I2428+1,1)</f>
        <v>1</v>
      </c>
      <c r="J2429" s="912" t="s">
        <v>22450</v>
      </c>
      <c r="K2429" s="121" t="s">
        <v>3707</v>
      </c>
      <c r="L2429" s="104" t="s">
        <v>6477</v>
      </c>
      <c r="M2429" s="104" t="s">
        <v>3704</v>
      </c>
      <c r="N2429" s="120">
        <v>40945</v>
      </c>
      <c r="O2429" s="105">
        <v>15000000</v>
      </c>
      <c r="P2429" s="105" t="s">
        <v>16210</v>
      </c>
      <c r="Q2429" s="120">
        <v>41389</v>
      </c>
      <c r="R2429" s="105">
        <v>17018378</v>
      </c>
      <c r="S2429" s="146" t="s">
        <v>3702</v>
      </c>
      <c r="T2429" s="120">
        <v>41516</v>
      </c>
      <c r="U2429" s="141">
        <v>10500000</v>
      </c>
      <c r="V2429" s="109">
        <v>41516</v>
      </c>
      <c r="W2429" s="141">
        <v>10500000</v>
      </c>
      <c r="X2429" s="141">
        <v>0</v>
      </c>
      <c r="Y2429" s="141">
        <v>0</v>
      </c>
      <c r="Z2429" s="141">
        <v>0</v>
      </c>
      <c r="AA2429" s="114">
        <v>0</v>
      </c>
      <c r="AB2429" s="114"/>
      <c r="AC2429" s="141"/>
      <c r="AD2429" s="141"/>
      <c r="AE2429" s="106">
        <v>0</v>
      </c>
      <c r="AF2429" s="106">
        <v>0</v>
      </c>
      <c r="AG2429" s="106">
        <v>0</v>
      </c>
      <c r="AH2429" s="141"/>
      <c r="AI2429" s="141"/>
      <c r="AJ2429" s="141"/>
      <c r="AK2429" s="141"/>
      <c r="AL2429" s="141"/>
      <c r="AM2429" s="141"/>
      <c r="AN2429" s="114">
        <f t="shared" si="74"/>
        <v>0</v>
      </c>
      <c r="AO2429" s="114">
        <f t="shared" si="75"/>
        <v>10500000</v>
      </c>
      <c r="AP2429" s="114"/>
      <c r="AQ2429" s="114"/>
      <c r="AR2429" s="114"/>
      <c r="AS2429" s="114"/>
      <c r="AT2429" s="190"/>
    </row>
    <row r="2430" spans="1:46" s="189" customFormat="1" ht="15" customHeight="1" x14ac:dyDescent="0.2">
      <c r="A2430" s="104"/>
      <c r="B2430" s="104">
        <f>VLOOKUP(BJB!$F$9:$F$5599,Ctrl!$B$4:$C$399,2,0)</f>
        <v>6</v>
      </c>
      <c r="C2430" s="104">
        <f>VLOOKUP(BJB!$G$9:$G$5599,Ctrl!$E$4:$F$399,2,0)</f>
        <v>3</v>
      </c>
      <c r="D2430" s="219">
        <v>1</v>
      </c>
      <c r="E2430" s="104" t="str">
        <f>VLOOKUP(BJB!$F$9:$F$5599,Ctrl!$B$4:$D$399,3,0)</f>
        <v>I</v>
      </c>
      <c r="F2430" s="139" t="s">
        <v>10516</v>
      </c>
      <c r="G2430" s="139" t="s">
        <v>3642</v>
      </c>
      <c r="H2430" s="125"/>
      <c r="I2430" s="220">
        <f>IF(G2429=BJB!$G2526,I2429+1,1)</f>
        <v>1</v>
      </c>
      <c r="J2430" s="912" t="s">
        <v>22451</v>
      </c>
      <c r="K2430" s="121" t="s">
        <v>3708</v>
      </c>
      <c r="L2430" s="104" t="s">
        <v>6477</v>
      </c>
      <c r="M2430" s="104" t="s">
        <v>3709</v>
      </c>
      <c r="N2430" s="120">
        <v>41262</v>
      </c>
      <c r="O2430" s="105">
        <v>25000000</v>
      </c>
      <c r="P2430" s="105" t="s">
        <v>16210</v>
      </c>
      <c r="Q2430" s="120">
        <v>41389</v>
      </c>
      <c r="R2430" s="105">
        <v>22166790</v>
      </c>
      <c r="S2430" s="146" t="s">
        <v>3702</v>
      </c>
      <c r="T2430" s="120">
        <v>41516</v>
      </c>
      <c r="U2430" s="141">
        <v>15012153</v>
      </c>
      <c r="V2430" s="109">
        <v>41516</v>
      </c>
      <c r="W2430" s="141">
        <v>15012153</v>
      </c>
      <c r="X2430" s="141">
        <v>0</v>
      </c>
      <c r="Y2430" s="141">
        <v>0</v>
      </c>
      <c r="Z2430" s="141">
        <v>0</v>
      </c>
      <c r="AA2430" s="114">
        <v>0</v>
      </c>
      <c r="AB2430" s="114"/>
      <c r="AC2430" s="141"/>
      <c r="AD2430" s="141"/>
      <c r="AE2430" s="106">
        <v>0</v>
      </c>
      <c r="AF2430" s="106">
        <v>0</v>
      </c>
      <c r="AG2430" s="106">
        <v>0</v>
      </c>
      <c r="AH2430" s="141"/>
      <c r="AI2430" s="141"/>
      <c r="AJ2430" s="141"/>
      <c r="AK2430" s="141"/>
      <c r="AL2430" s="141"/>
      <c r="AM2430" s="141"/>
      <c r="AN2430" s="114">
        <f t="shared" si="74"/>
        <v>0</v>
      </c>
      <c r="AO2430" s="114">
        <f t="shared" si="75"/>
        <v>15012153</v>
      </c>
      <c r="AP2430" s="114"/>
      <c r="AQ2430" s="114"/>
      <c r="AR2430" s="114"/>
      <c r="AS2430" s="114"/>
      <c r="AT2430" s="190"/>
    </row>
    <row r="2431" spans="1:46" s="189" customFormat="1" ht="15" customHeight="1" x14ac:dyDescent="0.2">
      <c r="A2431" s="104"/>
      <c r="B2431" s="104">
        <f>VLOOKUP(BJB!$F$9:$F$5599,Ctrl!$B$4:$C$399,2,0)</f>
        <v>6</v>
      </c>
      <c r="C2431" s="104">
        <f>VLOOKUP(BJB!$G$9:$G$5599,Ctrl!$E$4:$F$399,2,0)</f>
        <v>3</v>
      </c>
      <c r="D2431" s="219">
        <v>1</v>
      </c>
      <c r="E2431" s="104" t="str">
        <f>VLOOKUP(BJB!$F$9:$F$5599,Ctrl!$B$4:$D$399,3,0)</f>
        <v>I</v>
      </c>
      <c r="F2431" s="139" t="s">
        <v>10516</v>
      </c>
      <c r="G2431" s="139" t="s">
        <v>3642</v>
      </c>
      <c r="H2431" s="125"/>
      <c r="I2431" s="220">
        <f>IF(G2430=BJB!$G2527,I2430+1,1)</f>
        <v>1</v>
      </c>
      <c r="J2431" s="912" t="s">
        <v>22452</v>
      </c>
      <c r="K2431" s="121" t="s">
        <v>3710</v>
      </c>
      <c r="L2431" s="104" t="s">
        <v>6477</v>
      </c>
      <c r="M2431" s="104" t="s">
        <v>3711</v>
      </c>
      <c r="N2431" s="120">
        <v>40956</v>
      </c>
      <c r="O2431" s="105">
        <v>20000000</v>
      </c>
      <c r="P2431" s="105" t="s">
        <v>16210</v>
      </c>
      <c r="Q2431" s="120">
        <v>41389</v>
      </c>
      <c r="R2431" s="105">
        <v>21297733</v>
      </c>
      <c r="S2431" s="146" t="s">
        <v>3702</v>
      </c>
      <c r="T2431" s="120">
        <v>41516</v>
      </c>
      <c r="U2431" s="141">
        <v>14000000</v>
      </c>
      <c r="V2431" s="109">
        <v>41516</v>
      </c>
      <c r="W2431" s="141">
        <v>14000000</v>
      </c>
      <c r="X2431" s="141">
        <v>0</v>
      </c>
      <c r="Y2431" s="141">
        <v>0</v>
      </c>
      <c r="Z2431" s="141">
        <v>0</v>
      </c>
      <c r="AA2431" s="114">
        <v>14000000</v>
      </c>
      <c r="AB2431" s="114"/>
      <c r="AC2431" s="141"/>
      <c r="AD2431" s="141"/>
      <c r="AE2431" s="106">
        <v>0</v>
      </c>
      <c r="AF2431" s="106">
        <v>0</v>
      </c>
      <c r="AG2431" s="106">
        <v>0</v>
      </c>
      <c r="AH2431" s="141"/>
      <c r="AI2431" s="141"/>
      <c r="AJ2431" s="141"/>
      <c r="AK2431" s="141"/>
      <c r="AL2431" s="141"/>
      <c r="AM2431" s="141"/>
      <c r="AN2431" s="114">
        <f t="shared" si="74"/>
        <v>14000000</v>
      </c>
      <c r="AO2431" s="114">
        <f t="shared" si="75"/>
        <v>0</v>
      </c>
      <c r="AP2431" s="114"/>
      <c r="AQ2431" s="114"/>
      <c r="AR2431" s="114"/>
      <c r="AS2431" s="114"/>
      <c r="AT2431" s="190"/>
    </row>
    <row r="2432" spans="1:46" s="189" customFormat="1" ht="15" customHeight="1" x14ac:dyDescent="0.2">
      <c r="A2432" s="104"/>
      <c r="B2432" s="104">
        <f>VLOOKUP(BJB!$F$9:$F$5599,Ctrl!$B$4:$C$399,2,0)</f>
        <v>6</v>
      </c>
      <c r="C2432" s="104">
        <f>VLOOKUP(BJB!$G$9:$G$5599,Ctrl!$E$4:$F$399,2,0)</f>
        <v>3</v>
      </c>
      <c r="D2432" s="219">
        <v>1</v>
      </c>
      <c r="E2432" s="104" t="str">
        <f>VLOOKUP(BJB!$F$9:$F$5599,Ctrl!$B$4:$D$399,3,0)</f>
        <v>I</v>
      </c>
      <c r="F2432" s="139" t="s">
        <v>10516</v>
      </c>
      <c r="G2432" s="139" t="s">
        <v>3642</v>
      </c>
      <c r="H2432" s="125"/>
      <c r="I2432" s="220">
        <f>IF(G2431=BJB!$G2528,I2431+1,1)</f>
        <v>1</v>
      </c>
      <c r="J2432" s="912" t="s">
        <v>22453</v>
      </c>
      <c r="K2432" s="121" t="s">
        <v>3712</v>
      </c>
      <c r="L2432" s="104" t="s">
        <v>6477</v>
      </c>
      <c r="M2432" s="104" t="s">
        <v>3684</v>
      </c>
      <c r="N2432" s="120">
        <v>40469</v>
      </c>
      <c r="O2432" s="105">
        <v>8000000</v>
      </c>
      <c r="P2432" s="105" t="s">
        <v>16210</v>
      </c>
      <c r="Q2432" s="120">
        <v>41389</v>
      </c>
      <c r="R2432" s="105">
        <v>2193404</v>
      </c>
      <c r="S2432" s="146" t="s">
        <v>3702</v>
      </c>
      <c r="T2432" s="120">
        <v>41516</v>
      </c>
      <c r="U2432" s="141">
        <v>2314322</v>
      </c>
      <c r="V2432" s="109">
        <v>41516</v>
      </c>
      <c r="W2432" s="141">
        <v>2314322</v>
      </c>
      <c r="X2432" s="141">
        <v>0</v>
      </c>
      <c r="Y2432" s="141">
        <v>0</v>
      </c>
      <c r="Z2432" s="141">
        <v>0</v>
      </c>
      <c r="AA2432" s="114">
        <v>0</v>
      </c>
      <c r="AB2432" s="114"/>
      <c r="AC2432" s="141"/>
      <c r="AD2432" s="141"/>
      <c r="AE2432" s="106">
        <v>0</v>
      </c>
      <c r="AF2432" s="106">
        <v>0</v>
      </c>
      <c r="AG2432" s="106">
        <v>0</v>
      </c>
      <c r="AH2432" s="141"/>
      <c r="AI2432" s="141"/>
      <c r="AJ2432" s="141"/>
      <c r="AK2432" s="141"/>
      <c r="AL2432" s="141"/>
      <c r="AM2432" s="141"/>
      <c r="AN2432" s="114">
        <f t="shared" si="74"/>
        <v>0</v>
      </c>
      <c r="AO2432" s="114">
        <f t="shared" si="75"/>
        <v>2314322</v>
      </c>
      <c r="AP2432" s="114"/>
      <c r="AQ2432" s="114"/>
      <c r="AR2432" s="114"/>
      <c r="AS2432" s="114"/>
      <c r="AT2432" s="190"/>
    </row>
    <row r="2433" spans="1:46" s="189" customFormat="1" ht="15" customHeight="1" x14ac:dyDescent="0.2">
      <c r="A2433" s="104"/>
      <c r="B2433" s="104">
        <f>VLOOKUP(BJB!$F$9:$F$5599,Ctrl!$B$4:$C$399,2,0)</f>
        <v>6</v>
      </c>
      <c r="C2433" s="104">
        <f>VLOOKUP(BJB!$G$9:$G$5599,Ctrl!$E$4:$F$399,2,0)</f>
        <v>3</v>
      </c>
      <c r="D2433" s="219">
        <v>1</v>
      </c>
      <c r="E2433" s="104" t="str">
        <f>VLOOKUP(BJB!$F$9:$F$5599,Ctrl!$B$4:$D$399,3,0)</f>
        <v>I</v>
      </c>
      <c r="F2433" s="139" t="s">
        <v>10516</v>
      </c>
      <c r="G2433" s="139" t="s">
        <v>3642</v>
      </c>
      <c r="H2433" s="125"/>
      <c r="I2433" s="220">
        <f>IF(G2432=BJB!$G2529,I2432+1,1)</f>
        <v>1</v>
      </c>
      <c r="J2433" s="912" t="s">
        <v>22454</v>
      </c>
      <c r="K2433" s="126" t="s">
        <v>3713</v>
      </c>
      <c r="L2433" s="104" t="s">
        <v>6477</v>
      </c>
      <c r="M2433" s="127" t="s">
        <v>3711</v>
      </c>
      <c r="N2433" s="128">
        <v>40956</v>
      </c>
      <c r="O2433" s="140">
        <v>50000000</v>
      </c>
      <c r="P2433" s="105" t="s">
        <v>16211</v>
      </c>
      <c r="Q2433" s="120">
        <v>41465</v>
      </c>
      <c r="R2433" s="105">
        <v>46936367</v>
      </c>
      <c r="S2433" s="234" t="s">
        <v>127</v>
      </c>
      <c r="T2433" s="130">
        <v>41605</v>
      </c>
      <c r="U2433" s="141">
        <v>31339390</v>
      </c>
      <c r="V2433" s="109">
        <v>41604</v>
      </c>
      <c r="W2433" s="141">
        <v>31339390</v>
      </c>
      <c r="X2433" s="141">
        <v>0</v>
      </c>
      <c r="Y2433" s="141">
        <v>0</v>
      </c>
      <c r="Z2433" s="141">
        <v>0</v>
      </c>
      <c r="AA2433" s="114">
        <v>31339390</v>
      </c>
      <c r="AB2433" s="114"/>
      <c r="AC2433" s="141"/>
      <c r="AD2433" s="141"/>
      <c r="AE2433" s="106">
        <v>0</v>
      </c>
      <c r="AF2433" s="106">
        <v>0</v>
      </c>
      <c r="AG2433" s="106">
        <v>0</v>
      </c>
      <c r="AH2433" s="141"/>
      <c r="AI2433" s="141"/>
      <c r="AJ2433" s="141"/>
      <c r="AK2433" s="141"/>
      <c r="AL2433" s="141"/>
      <c r="AM2433" s="141"/>
      <c r="AN2433" s="114">
        <f t="shared" si="74"/>
        <v>31339390</v>
      </c>
      <c r="AO2433" s="114">
        <f t="shared" si="75"/>
        <v>0</v>
      </c>
      <c r="AP2433" s="114"/>
      <c r="AQ2433" s="114"/>
      <c r="AR2433" s="114"/>
      <c r="AS2433" s="114"/>
      <c r="AT2433" s="190"/>
    </row>
    <row r="2434" spans="1:46" s="189" customFormat="1" ht="15" customHeight="1" x14ac:dyDescent="0.2">
      <c r="A2434" s="104"/>
      <c r="B2434" s="104">
        <f>VLOOKUP(BJB!$F$9:$F$5599,Ctrl!$B$4:$C$399,2,0)</f>
        <v>6</v>
      </c>
      <c r="C2434" s="104">
        <f>VLOOKUP(BJB!$G$9:$G$5599,Ctrl!$E$4:$F$399,2,0)</f>
        <v>3</v>
      </c>
      <c r="D2434" s="219">
        <v>1</v>
      </c>
      <c r="E2434" s="104" t="str">
        <f>VLOOKUP(BJB!$F$9:$F$5599,Ctrl!$B$4:$D$399,3,0)</f>
        <v>I</v>
      </c>
      <c r="F2434" s="139" t="s">
        <v>10516</v>
      </c>
      <c r="G2434" s="139" t="s">
        <v>3642</v>
      </c>
      <c r="H2434" s="125"/>
      <c r="I2434" s="220">
        <f>IF(G2433=BJB!$G2530,I2433+1,1)</f>
        <v>1</v>
      </c>
      <c r="J2434" s="912" t="s">
        <v>22455</v>
      </c>
      <c r="K2434" s="126" t="s">
        <v>3714</v>
      </c>
      <c r="L2434" s="104" t="s">
        <v>6477</v>
      </c>
      <c r="M2434" s="127" t="s">
        <v>3715</v>
      </c>
      <c r="N2434" s="128">
        <v>41009</v>
      </c>
      <c r="O2434" s="140">
        <v>15000000</v>
      </c>
      <c r="P2434" s="105" t="s">
        <v>16212</v>
      </c>
      <c r="Q2434" s="120">
        <v>41465</v>
      </c>
      <c r="R2434" s="105">
        <v>10419850</v>
      </c>
      <c r="S2434" s="234" t="s">
        <v>127</v>
      </c>
      <c r="T2434" s="130">
        <v>41605</v>
      </c>
      <c r="U2434" s="141">
        <v>7177344</v>
      </c>
      <c r="V2434" s="109">
        <v>41604</v>
      </c>
      <c r="W2434" s="141">
        <v>7177344</v>
      </c>
      <c r="X2434" s="141">
        <v>0</v>
      </c>
      <c r="Y2434" s="141">
        <v>0</v>
      </c>
      <c r="Z2434" s="141">
        <v>0</v>
      </c>
      <c r="AA2434" s="114">
        <v>6531399</v>
      </c>
      <c r="AB2434" s="114"/>
      <c r="AC2434" s="141"/>
      <c r="AD2434" s="141"/>
      <c r="AE2434" s="106">
        <v>0</v>
      </c>
      <c r="AF2434" s="106">
        <v>0</v>
      </c>
      <c r="AG2434" s="106">
        <v>0</v>
      </c>
      <c r="AH2434" s="141"/>
      <c r="AI2434" s="141"/>
      <c r="AJ2434" s="141"/>
      <c r="AK2434" s="141"/>
      <c r="AL2434" s="141"/>
      <c r="AM2434" s="141"/>
      <c r="AN2434" s="114">
        <f t="shared" si="74"/>
        <v>6531399</v>
      </c>
      <c r="AO2434" s="114">
        <f t="shared" si="75"/>
        <v>645945</v>
      </c>
      <c r="AP2434" s="114"/>
      <c r="AQ2434" s="114"/>
      <c r="AR2434" s="114"/>
      <c r="AS2434" s="114"/>
      <c r="AT2434" s="190"/>
    </row>
    <row r="2435" spans="1:46" s="189" customFormat="1" ht="15" customHeight="1" x14ac:dyDescent="0.2">
      <c r="A2435" s="104"/>
      <c r="B2435" s="104">
        <f>VLOOKUP(BJB!$F$9:$F$5599,Ctrl!$B$4:$C$399,2,0)</f>
        <v>6</v>
      </c>
      <c r="C2435" s="104">
        <f>VLOOKUP(BJB!$G$9:$G$5599,Ctrl!$E$4:$F$399,2,0)</f>
        <v>3</v>
      </c>
      <c r="D2435" s="219">
        <v>1</v>
      </c>
      <c r="E2435" s="104" t="str">
        <f>VLOOKUP(BJB!$F$9:$F$5599,Ctrl!$B$4:$D$399,3,0)</f>
        <v>I</v>
      </c>
      <c r="F2435" s="139" t="s">
        <v>10516</v>
      </c>
      <c r="G2435" s="139" t="s">
        <v>3642</v>
      </c>
      <c r="H2435" s="125"/>
      <c r="I2435" s="220">
        <f>IF(G2434=BJB!$G2531,I2434+1,1)</f>
        <v>1</v>
      </c>
      <c r="J2435" s="912" t="s">
        <v>22456</v>
      </c>
      <c r="K2435" s="126" t="s">
        <v>3716</v>
      </c>
      <c r="L2435" s="104" t="s">
        <v>6477</v>
      </c>
      <c r="M2435" s="127" t="s">
        <v>3717</v>
      </c>
      <c r="N2435" s="128">
        <v>41057</v>
      </c>
      <c r="O2435" s="140">
        <v>25000000</v>
      </c>
      <c r="P2435" s="105" t="s">
        <v>16213</v>
      </c>
      <c r="Q2435" s="120">
        <v>41465</v>
      </c>
      <c r="R2435" s="105">
        <v>23320556</v>
      </c>
      <c r="S2435" s="234" t="s">
        <v>127</v>
      </c>
      <c r="T2435" s="130">
        <v>41605</v>
      </c>
      <c r="U2435" s="141">
        <v>15742203</v>
      </c>
      <c r="V2435" s="109">
        <v>41604</v>
      </c>
      <c r="W2435" s="141">
        <v>15742203</v>
      </c>
      <c r="X2435" s="141">
        <v>0</v>
      </c>
      <c r="Y2435" s="141">
        <v>0</v>
      </c>
      <c r="Z2435" s="141">
        <v>0</v>
      </c>
      <c r="AA2435" s="114">
        <v>442500</v>
      </c>
      <c r="AB2435" s="114"/>
      <c r="AC2435" s="141"/>
      <c r="AD2435" s="141"/>
      <c r="AE2435" s="106">
        <v>0</v>
      </c>
      <c r="AF2435" s="106">
        <v>0</v>
      </c>
      <c r="AG2435" s="106">
        <v>0</v>
      </c>
      <c r="AH2435" s="141"/>
      <c r="AI2435" s="141"/>
      <c r="AJ2435" s="141"/>
      <c r="AK2435" s="141"/>
      <c r="AL2435" s="141"/>
      <c r="AM2435" s="141"/>
      <c r="AN2435" s="114">
        <f t="shared" si="74"/>
        <v>442500</v>
      </c>
      <c r="AO2435" s="114">
        <f t="shared" si="75"/>
        <v>15299703</v>
      </c>
      <c r="AP2435" s="114"/>
      <c r="AQ2435" s="114"/>
      <c r="AR2435" s="114"/>
      <c r="AS2435" s="114"/>
      <c r="AT2435" s="190"/>
    </row>
    <row r="2436" spans="1:46" s="189" customFormat="1" ht="15" customHeight="1" x14ac:dyDescent="0.2">
      <c r="A2436" s="104"/>
      <c r="B2436" s="104">
        <f>VLOOKUP(BJB!$F$9:$F$5599,Ctrl!$B$4:$C$399,2,0)</f>
        <v>6</v>
      </c>
      <c r="C2436" s="104">
        <f>VLOOKUP(BJB!$G$9:$G$5599,Ctrl!$E$4:$F$399,2,0)</f>
        <v>3</v>
      </c>
      <c r="D2436" s="219">
        <v>1</v>
      </c>
      <c r="E2436" s="104" t="str">
        <f>VLOOKUP(BJB!$F$9:$F$5599,Ctrl!$B$4:$D$399,3,0)</f>
        <v>I</v>
      </c>
      <c r="F2436" s="139" t="s">
        <v>10516</v>
      </c>
      <c r="G2436" s="139" t="s">
        <v>3642</v>
      </c>
      <c r="H2436" s="125"/>
      <c r="I2436" s="220">
        <f>IF(G2435=BJB!$G2532,I2435+1,1)</f>
        <v>1</v>
      </c>
      <c r="J2436" s="912" t="s">
        <v>22457</v>
      </c>
      <c r="K2436" s="126" t="s">
        <v>3718</v>
      </c>
      <c r="L2436" s="104" t="s">
        <v>6477</v>
      </c>
      <c r="M2436" s="127" t="s">
        <v>3719</v>
      </c>
      <c r="N2436" s="128">
        <v>41089</v>
      </c>
      <c r="O2436" s="105">
        <v>50000000</v>
      </c>
      <c r="P2436" s="105" t="s">
        <v>16214</v>
      </c>
      <c r="Q2436" s="120">
        <v>41465</v>
      </c>
      <c r="R2436" s="105">
        <v>49001956</v>
      </c>
      <c r="S2436" s="234" t="s">
        <v>127</v>
      </c>
      <c r="T2436" s="130">
        <v>41605</v>
      </c>
      <c r="U2436" s="141">
        <v>32819637</v>
      </c>
      <c r="V2436" s="109">
        <v>41604</v>
      </c>
      <c r="W2436" s="141">
        <v>32819637</v>
      </c>
      <c r="X2436" s="141">
        <v>0</v>
      </c>
      <c r="Y2436" s="141">
        <v>0</v>
      </c>
      <c r="Z2436" s="141">
        <v>0</v>
      </c>
      <c r="AA2436" s="114">
        <v>0</v>
      </c>
      <c r="AB2436" s="114"/>
      <c r="AC2436" s="141"/>
      <c r="AD2436" s="141"/>
      <c r="AE2436" s="106">
        <v>0</v>
      </c>
      <c r="AF2436" s="106">
        <v>0</v>
      </c>
      <c r="AG2436" s="106">
        <v>0</v>
      </c>
      <c r="AH2436" s="141"/>
      <c r="AI2436" s="141"/>
      <c r="AJ2436" s="141"/>
      <c r="AK2436" s="141"/>
      <c r="AL2436" s="141"/>
      <c r="AM2436" s="141"/>
      <c r="AN2436" s="114">
        <f t="shared" si="74"/>
        <v>0</v>
      </c>
      <c r="AO2436" s="114">
        <f t="shared" si="75"/>
        <v>32819637</v>
      </c>
      <c r="AP2436" s="114"/>
      <c r="AQ2436" s="114"/>
      <c r="AR2436" s="114"/>
      <c r="AS2436" s="114"/>
      <c r="AT2436" s="190"/>
    </row>
    <row r="2437" spans="1:46" s="190" customFormat="1" ht="15" customHeight="1" x14ac:dyDescent="0.2">
      <c r="A2437" s="104"/>
      <c r="B2437" s="104">
        <f>VLOOKUP(BJB!$F$9:$F$5599,Ctrl!$B$4:$C$399,2,0)</f>
        <v>6</v>
      </c>
      <c r="C2437" s="104">
        <f>VLOOKUP(BJB!$G$9:$G$5599,Ctrl!$E$4:$F$399,2,0)</f>
        <v>3</v>
      </c>
      <c r="D2437" s="219">
        <v>1</v>
      </c>
      <c r="E2437" s="104" t="str">
        <f>VLOOKUP(BJB!$F$9:$F$5599,Ctrl!$B$4:$D$399,3,0)</f>
        <v>I</v>
      </c>
      <c r="F2437" s="139" t="s">
        <v>10516</v>
      </c>
      <c r="G2437" s="139" t="s">
        <v>3642</v>
      </c>
      <c r="H2437" s="125"/>
      <c r="I2437" s="220">
        <f>IF(G2436=BJB!$G2533,I2436+1,1)</f>
        <v>1</v>
      </c>
      <c r="J2437" s="912" t="s">
        <v>22458</v>
      </c>
      <c r="K2437" s="126" t="s">
        <v>3073</v>
      </c>
      <c r="L2437" s="104" t="s">
        <v>6477</v>
      </c>
      <c r="M2437" s="127" t="s">
        <v>3717</v>
      </c>
      <c r="N2437" s="128">
        <v>41057</v>
      </c>
      <c r="O2437" s="105">
        <v>35000000</v>
      </c>
      <c r="P2437" s="105" t="s">
        <v>16215</v>
      </c>
      <c r="Q2437" s="120">
        <v>41465</v>
      </c>
      <c r="R2437" s="105">
        <v>27563608</v>
      </c>
      <c r="S2437" s="234" t="s">
        <v>127</v>
      </c>
      <c r="T2437" s="130">
        <v>41605</v>
      </c>
      <c r="U2437" s="141">
        <v>18655386</v>
      </c>
      <c r="V2437" s="109">
        <v>41604</v>
      </c>
      <c r="W2437" s="141">
        <v>18655386</v>
      </c>
      <c r="X2437" s="141">
        <v>0</v>
      </c>
      <c r="Y2437" s="141">
        <v>0</v>
      </c>
      <c r="Z2437" s="141">
        <v>0</v>
      </c>
      <c r="AA2437" s="114">
        <v>4196500</v>
      </c>
      <c r="AB2437" s="114"/>
      <c r="AC2437" s="141"/>
      <c r="AD2437" s="141"/>
      <c r="AE2437" s="106">
        <v>0</v>
      </c>
      <c r="AF2437" s="106">
        <v>0</v>
      </c>
      <c r="AG2437" s="106">
        <v>0</v>
      </c>
      <c r="AH2437" s="141"/>
      <c r="AI2437" s="141"/>
      <c r="AJ2437" s="141"/>
      <c r="AK2437" s="141"/>
      <c r="AL2437" s="141"/>
      <c r="AM2437" s="141"/>
      <c r="AN2437" s="114">
        <f t="shared" si="74"/>
        <v>4196500</v>
      </c>
      <c r="AO2437" s="114">
        <f t="shared" si="75"/>
        <v>14458886</v>
      </c>
      <c r="AP2437" s="114"/>
      <c r="AQ2437" s="114"/>
      <c r="AR2437" s="114"/>
      <c r="AS2437" s="114"/>
    </row>
    <row r="2438" spans="1:46" s="190" customFormat="1" ht="15" customHeight="1" x14ac:dyDescent="0.2">
      <c r="A2438" s="104"/>
      <c r="B2438" s="104">
        <f>VLOOKUP(BJB!$F$9:$F$5599,Ctrl!$B$4:$C$399,2,0)</f>
        <v>6</v>
      </c>
      <c r="C2438" s="104">
        <f>VLOOKUP(BJB!$G$9:$G$5599,Ctrl!$E$4:$F$399,2,0)</f>
        <v>3</v>
      </c>
      <c r="D2438" s="219">
        <v>1</v>
      </c>
      <c r="E2438" s="104" t="str">
        <f>VLOOKUP(BJB!$F$9:$F$5599,Ctrl!$B$4:$D$399,3,0)</f>
        <v>I</v>
      </c>
      <c r="F2438" s="139" t="s">
        <v>10516</v>
      </c>
      <c r="G2438" s="139" t="s">
        <v>3642</v>
      </c>
      <c r="H2438" s="125"/>
      <c r="I2438" s="220">
        <f>IF(G2437=BJB!$G2534,I2437+1,1)</f>
        <v>1</v>
      </c>
      <c r="J2438" s="912" t="s">
        <v>22459</v>
      </c>
      <c r="K2438" s="126" t="s">
        <v>4913</v>
      </c>
      <c r="L2438" s="104" t="s">
        <v>6477</v>
      </c>
      <c r="M2438" s="127" t="s">
        <v>3709</v>
      </c>
      <c r="N2438" s="128">
        <v>40896</v>
      </c>
      <c r="O2438" s="105">
        <v>75000000</v>
      </c>
      <c r="P2438" s="105" t="s">
        <v>16216</v>
      </c>
      <c r="Q2438" s="120">
        <v>41443</v>
      </c>
      <c r="R2438" s="105">
        <v>62566652</v>
      </c>
      <c r="S2438" s="234" t="s">
        <v>4924</v>
      </c>
      <c r="T2438" s="130">
        <v>41618</v>
      </c>
      <c r="U2438" s="141">
        <v>41694922</v>
      </c>
      <c r="V2438" s="109">
        <v>41618</v>
      </c>
      <c r="W2438" s="141">
        <v>41694922</v>
      </c>
      <c r="X2438" s="141">
        <v>0</v>
      </c>
      <c r="Y2438" s="141">
        <v>0</v>
      </c>
      <c r="Z2438" s="141">
        <v>0</v>
      </c>
      <c r="AA2438" s="114">
        <v>6262200</v>
      </c>
      <c r="AB2438" s="114"/>
      <c r="AC2438" s="141"/>
      <c r="AD2438" s="141"/>
      <c r="AE2438" s="106">
        <v>0</v>
      </c>
      <c r="AF2438" s="106">
        <v>0</v>
      </c>
      <c r="AG2438" s="106">
        <v>0</v>
      </c>
      <c r="AH2438" s="141"/>
      <c r="AI2438" s="141"/>
      <c r="AJ2438" s="141"/>
      <c r="AK2438" s="141"/>
      <c r="AL2438" s="141"/>
      <c r="AM2438" s="141"/>
      <c r="AN2438" s="114">
        <f t="shared" si="74"/>
        <v>6262200</v>
      </c>
      <c r="AO2438" s="114">
        <f t="shared" si="75"/>
        <v>35432722</v>
      </c>
      <c r="AP2438" s="114"/>
      <c r="AQ2438" s="114"/>
      <c r="AR2438" s="114"/>
      <c r="AS2438" s="114"/>
    </row>
    <row r="2439" spans="1:46" s="190" customFormat="1" ht="15" customHeight="1" x14ac:dyDescent="0.2">
      <c r="A2439" s="104"/>
      <c r="B2439" s="104">
        <f>VLOOKUP(BJB!$F$9:$F$5599,Ctrl!$B$4:$C$399,2,0)</f>
        <v>6</v>
      </c>
      <c r="C2439" s="104">
        <f>VLOOKUP(BJB!$G$9:$G$5599,Ctrl!$E$4:$F$399,2,0)</f>
        <v>3</v>
      </c>
      <c r="D2439" s="219">
        <v>1</v>
      </c>
      <c r="E2439" s="104" t="str">
        <f>VLOOKUP(BJB!$F$9:$F$5599,Ctrl!$B$4:$D$399,3,0)</f>
        <v>I</v>
      </c>
      <c r="F2439" s="139" t="s">
        <v>10516</v>
      </c>
      <c r="G2439" s="139" t="s">
        <v>3642</v>
      </c>
      <c r="H2439" s="125"/>
      <c r="I2439" s="220">
        <f>IF(G2438=BJB!$G2535,I2438+1,1)</f>
        <v>1</v>
      </c>
      <c r="J2439" s="912" t="s">
        <v>22460</v>
      </c>
      <c r="K2439" s="126" t="s">
        <v>4914</v>
      </c>
      <c r="L2439" s="104" t="s">
        <v>6477</v>
      </c>
      <c r="M2439" s="127" t="s">
        <v>4915</v>
      </c>
      <c r="N2439" s="128">
        <v>40353</v>
      </c>
      <c r="O2439" s="105">
        <v>23000000</v>
      </c>
      <c r="P2439" s="105" t="s">
        <v>16216</v>
      </c>
      <c r="Q2439" s="120">
        <v>41443</v>
      </c>
      <c r="R2439" s="105">
        <v>25693502</v>
      </c>
      <c r="S2439" s="234" t="s">
        <v>4924</v>
      </c>
      <c r="T2439" s="130">
        <v>41618</v>
      </c>
      <c r="U2439" s="141">
        <v>17250000</v>
      </c>
      <c r="V2439" s="109">
        <v>41618</v>
      </c>
      <c r="W2439" s="141">
        <v>17250000</v>
      </c>
      <c r="X2439" s="141">
        <v>0</v>
      </c>
      <c r="Y2439" s="141">
        <v>0</v>
      </c>
      <c r="Z2439" s="141">
        <v>0</v>
      </c>
      <c r="AA2439" s="114">
        <v>105000</v>
      </c>
      <c r="AB2439" s="114"/>
      <c r="AC2439" s="141"/>
      <c r="AD2439" s="141"/>
      <c r="AE2439" s="106">
        <v>0</v>
      </c>
      <c r="AF2439" s="106">
        <v>0</v>
      </c>
      <c r="AG2439" s="106">
        <v>0</v>
      </c>
      <c r="AH2439" s="141"/>
      <c r="AI2439" s="141"/>
      <c r="AJ2439" s="141"/>
      <c r="AK2439" s="141"/>
      <c r="AL2439" s="141"/>
      <c r="AM2439" s="141"/>
      <c r="AN2439" s="114">
        <f t="shared" si="74"/>
        <v>105000</v>
      </c>
      <c r="AO2439" s="114">
        <f t="shared" si="75"/>
        <v>17145000</v>
      </c>
      <c r="AP2439" s="114"/>
      <c r="AQ2439" s="114"/>
      <c r="AR2439" s="114"/>
      <c r="AS2439" s="114"/>
    </row>
    <row r="2440" spans="1:46" s="190" customFormat="1" ht="15" customHeight="1" x14ac:dyDescent="0.2">
      <c r="A2440" s="104"/>
      <c r="B2440" s="104">
        <f>VLOOKUP(BJB!$F$9:$F$5599,Ctrl!$B$4:$C$399,2,0)</f>
        <v>6</v>
      </c>
      <c r="C2440" s="104">
        <f>VLOOKUP(BJB!$G$9:$G$5599,Ctrl!$E$4:$F$399,2,0)</f>
        <v>3</v>
      </c>
      <c r="D2440" s="219">
        <v>1</v>
      </c>
      <c r="E2440" s="104" t="str">
        <f>VLOOKUP(BJB!$F$9:$F$5599,Ctrl!$B$4:$D$399,3,0)</f>
        <v>I</v>
      </c>
      <c r="F2440" s="139" t="s">
        <v>10516</v>
      </c>
      <c r="G2440" s="139" t="s">
        <v>3642</v>
      </c>
      <c r="H2440" s="125"/>
      <c r="I2440" s="220">
        <f>IF(G2439=BJB!$G2536,I2439+1,1)</f>
        <v>1</v>
      </c>
      <c r="J2440" s="912" t="s">
        <v>22461</v>
      </c>
      <c r="K2440" s="126" t="s">
        <v>4916</v>
      </c>
      <c r="L2440" s="104" t="s">
        <v>6477</v>
      </c>
      <c r="M2440" s="127" t="s">
        <v>4917</v>
      </c>
      <c r="N2440" s="128">
        <v>41009</v>
      </c>
      <c r="O2440" s="105">
        <v>75000000</v>
      </c>
      <c r="P2440" s="105" t="s">
        <v>16216</v>
      </c>
      <c r="Q2440" s="120">
        <v>41443</v>
      </c>
      <c r="R2440" s="105">
        <v>90193783</v>
      </c>
      <c r="S2440" s="234" t="s">
        <v>4924</v>
      </c>
      <c r="T2440" s="130">
        <v>41618</v>
      </c>
      <c r="U2440" s="141">
        <v>52500000</v>
      </c>
      <c r="V2440" s="109">
        <v>41618</v>
      </c>
      <c r="W2440" s="141">
        <v>52500000</v>
      </c>
      <c r="X2440" s="141">
        <v>0</v>
      </c>
      <c r="Y2440" s="141">
        <v>0</v>
      </c>
      <c r="Z2440" s="141">
        <v>0</v>
      </c>
      <c r="AA2440" s="114">
        <v>0</v>
      </c>
      <c r="AB2440" s="114"/>
      <c r="AC2440" s="141"/>
      <c r="AD2440" s="141"/>
      <c r="AE2440" s="106">
        <v>0</v>
      </c>
      <c r="AF2440" s="106">
        <v>0</v>
      </c>
      <c r="AG2440" s="106">
        <v>0</v>
      </c>
      <c r="AH2440" s="141"/>
      <c r="AI2440" s="141"/>
      <c r="AJ2440" s="141"/>
      <c r="AK2440" s="141"/>
      <c r="AL2440" s="141"/>
      <c r="AM2440" s="141"/>
      <c r="AN2440" s="114">
        <f t="shared" si="74"/>
        <v>0</v>
      </c>
      <c r="AO2440" s="114">
        <f t="shared" si="75"/>
        <v>52500000</v>
      </c>
      <c r="AP2440" s="114"/>
      <c r="AQ2440" s="114"/>
      <c r="AR2440" s="114"/>
      <c r="AS2440" s="114"/>
    </row>
    <row r="2441" spans="1:46" s="190" customFormat="1" ht="15" customHeight="1" x14ac:dyDescent="0.2">
      <c r="A2441" s="104"/>
      <c r="B2441" s="104">
        <f>VLOOKUP(BJB!$F$9:$F$5599,Ctrl!$B$4:$C$399,2,0)</f>
        <v>6</v>
      </c>
      <c r="C2441" s="104">
        <f>VLOOKUP(BJB!$G$9:$G$5599,Ctrl!$E$4:$F$399,2,0)</f>
        <v>3</v>
      </c>
      <c r="D2441" s="219">
        <v>1</v>
      </c>
      <c r="E2441" s="104" t="str">
        <f>VLOOKUP(BJB!$F$9:$F$5599,Ctrl!$B$4:$D$399,3,0)</f>
        <v>I</v>
      </c>
      <c r="F2441" s="139" t="s">
        <v>10516</v>
      </c>
      <c r="G2441" s="139" t="s">
        <v>3642</v>
      </c>
      <c r="H2441" s="125" t="s">
        <v>6768</v>
      </c>
      <c r="I2441" s="220">
        <f>IF(G2440=BJB!$G2537,I2440+1,1)</f>
        <v>1</v>
      </c>
      <c r="J2441" s="912" t="s">
        <v>22462</v>
      </c>
      <c r="K2441" s="126" t="s">
        <v>4918</v>
      </c>
      <c r="L2441" s="104" t="s">
        <v>6477</v>
      </c>
      <c r="M2441" s="127" t="s">
        <v>4919</v>
      </c>
      <c r="N2441" s="128">
        <v>40574</v>
      </c>
      <c r="O2441" s="105">
        <v>25000000</v>
      </c>
      <c r="P2441" s="105" t="s">
        <v>16216</v>
      </c>
      <c r="Q2441" s="120">
        <v>41443</v>
      </c>
      <c r="R2441" s="105">
        <v>12701879</v>
      </c>
      <c r="S2441" s="234" t="s">
        <v>4924</v>
      </c>
      <c r="T2441" s="130">
        <v>41618</v>
      </c>
      <c r="U2441" s="141">
        <v>9329704</v>
      </c>
      <c r="V2441" s="109">
        <v>41618</v>
      </c>
      <c r="W2441" s="141">
        <v>9329704</v>
      </c>
      <c r="X2441" s="141">
        <v>0</v>
      </c>
      <c r="Y2441" s="141">
        <v>0</v>
      </c>
      <c r="Z2441" s="141">
        <v>0</v>
      </c>
      <c r="AA2441" s="114">
        <v>3518515</v>
      </c>
      <c r="AB2441" s="114"/>
      <c r="AC2441" s="132"/>
      <c r="AD2441" s="141"/>
      <c r="AE2441" s="106">
        <v>0</v>
      </c>
      <c r="AF2441" s="106">
        <v>0</v>
      </c>
      <c r="AG2441" s="106">
        <v>0</v>
      </c>
      <c r="AH2441" s="141"/>
      <c r="AI2441" s="141"/>
      <c r="AJ2441" s="141"/>
      <c r="AK2441" s="141"/>
      <c r="AL2441" s="141"/>
      <c r="AM2441" s="141"/>
      <c r="AN2441" s="114">
        <f t="shared" ref="AN2441:AN2504" si="76">SUM(AA2441:AM2441)</f>
        <v>3518515</v>
      </c>
      <c r="AO2441" s="114">
        <f t="shared" ref="AO2441:AO2504" si="77">IF((U2441-AN2441)&lt;0,ABS(0),(U2441-AN2441))</f>
        <v>5811189</v>
      </c>
      <c r="AP2441" s="114"/>
      <c r="AQ2441" s="114"/>
      <c r="AR2441" s="114"/>
      <c r="AS2441" s="114"/>
    </row>
    <row r="2442" spans="1:46" s="190" customFormat="1" ht="15" customHeight="1" x14ac:dyDescent="0.2">
      <c r="A2442" s="104"/>
      <c r="B2442" s="104">
        <f>VLOOKUP(BJB!$F$9:$F$5599,Ctrl!$B$4:$C$399,2,0)</f>
        <v>6</v>
      </c>
      <c r="C2442" s="104">
        <f>VLOOKUP(BJB!$G$9:$G$5599,Ctrl!$E$4:$F$399,2,0)</f>
        <v>3</v>
      </c>
      <c r="D2442" s="219">
        <v>1</v>
      </c>
      <c r="E2442" s="104" t="str">
        <f>VLOOKUP(BJB!$F$9:$F$5599,Ctrl!$B$4:$D$399,3,0)</f>
        <v>I</v>
      </c>
      <c r="F2442" s="139" t="s">
        <v>10516</v>
      </c>
      <c r="G2442" s="139" t="s">
        <v>3642</v>
      </c>
      <c r="H2442" s="125"/>
      <c r="I2442" s="220">
        <f>IF(G2441=BJB!$G2538,I2441+1,1)</f>
        <v>1</v>
      </c>
      <c r="J2442" s="912" t="s">
        <v>22463</v>
      </c>
      <c r="K2442" s="126" t="s">
        <v>4920</v>
      </c>
      <c r="L2442" s="104" t="s">
        <v>6477</v>
      </c>
      <c r="M2442" s="127" t="s">
        <v>4921</v>
      </c>
      <c r="N2442" s="128">
        <v>40945</v>
      </c>
      <c r="O2442" s="105">
        <v>20000000</v>
      </c>
      <c r="P2442" s="105" t="s">
        <v>16216</v>
      </c>
      <c r="Q2442" s="120">
        <v>41443</v>
      </c>
      <c r="R2442" s="105">
        <v>18004153</v>
      </c>
      <c r="S2442" s="234" t="s">
        <v>4924</v>
      </c>
      <c r="T2442" s="130">
        <v>41618</v>
      </c>
      <c r="U2442" s="141">
        <v>13985097</v>
      </c>
      <c r="V2442" s="109">
        <v>41618</v>
      </c>
      <c r="W2442" s="141">
        <v>13985097</v>
      </c>
      <c r="X2442" s="141">
        <v>0</v>
      </c>
      <c r="Y2442" s="141">
        <v>0</v>
      </c>
      <c r="Z2442" s="141">
        <v>0</v>
      </c>
      <c r="AA2442" s="114">
        <v>0</v>
      </c>
      <c r="AB2442" s="114"/>
      <c r="AC2442" s="141"/>
      <c r="AD2442" s="141"/>
      <c r="AE2442" s="106">
        <v>0</v>
      </c>
      <c r="AF2442" s="106">
        <v>0</v>
      </c>
      <c r="AG2442" s="106">
        <v>0</v>
      </c>
      <c r="AH2442" s="141"/>
      <c r="AI2442" s="141"/>
      <c r="AJ2442" s="141"/>
      <c r="AK2442" s="141"/>
      <c r="AL2442" s="141"/>
      <c r="AM2442" s="141"/>
      <c r="AN2442" s="114">
        <f t="shared" si="76"/>
        <v>0</v>
      </c>
      <c r="AO2442" s="114">
        <f t="shared" si="77"/>
        <v>13985097</v>
      </c>
      <c r="AP2442" s="114"/>
      <c r="AQ2442" s="114"/>
      <c r="AR2442" s="114"/>
      <c r="AS2442" s="114"/>
    </row>
    <row r="2443" spans="1:46" s="190" customFormat="1" ht="15" customHeight="1" x14ac:dyDescent="0.2">
      <c r="A2443" s="104"/>
      <c r="B2443" s="104">
        <f>VLOOKUP(BJB!$F$9:$F$5599,Ctrl!$B$4:$C$399,2,0)</f>
        <v>6</v>
      </c>
      <c r="C2443" s="104">
        <f>VLOOKUP(BJB!$G$9:$G$5599,Ctrl!$E$4:$F$399,2,0)</f>
        <v>3</v>
      </c>
      <c r="D2443" s="219">
        <v>1</v>
      </c>
      <c r="E2443" s="104" t="str">
        <f>VLOOKUP(BJB!$F$9:$F$5599,Ctrl!$B$4:$D$399,3,0)</f>
        <v>I</v>
      </c>
      <c r="F2443" s="139" t="s">
        <v>10516</v>
      </c>
      <c r="G2443" s="139" t="s">
        <v>3642</v>
      </c>
      <c r="H2443" s="125"/>
      <c r="I2443" s="220">
        <f>IF(G2442=BJB!$G2539,I2442+1,1)</f>
        <v>1</v>
      </c>
      <c r="J2443" s="912" t="s">
        <v>22464</v>
      </c>
      <c r="K2443" s="126" t="s">
        <v>4922</v>
      </c>
      <c r="L2443" s="104" t="s">
        <v>6477</v>
      </c>
      <c r="M2443" s="127" t="s">
        <v>4923</v>
      </c>
      <c r="N2443" s="128">
        <v>40739</v>
      </c>
      <c r="O2443" s="105">
        <v>25000000</v>
      </c>
      <c r="P2443" s="105" t="s">
        <v>16211</v>
      </c>
      <c r="Q2443" s="120">
        <v>41465</v>
      </c>
      <c r="R2443" s="105">
        <v>14046362</v>
      </c>
      <c r="S2443" s="234" t="s">
        <v>4924</v>
      </c>
      <c r="T2443" s="130">
        <v>41618</v>
      </c>
      <c r="U2443" s="141">
        <v>9356465</v>
      </c>
      <c r="V2443" s="109">
        <v>41618</v>
      </c>
      <c r="W2443" s="141">
        <v>9356465</v>
      </c>
      <c r="X2443" s="141">
        <v>0</v>
      </c>
      <c r="Y2443" s="141">
        <v>0</v>
      </c>
      <c r="Z2443" s="141">
        <v>0</v>
      </c>
      <c r="AA2443" s="114">
        <v>0</v>
      </c>
      <c r="AB2443" s="114"/>
      <c r="AC2443" s="141"/>
      <c r="AD2443" s="141"/>
      <c r="AE2443" s="106">
        <v>0</v>
      </c>
      <c r="AF2443" s="106">
        <v>0</v>
      </c>
      <c r="AG2443" s="106">
        <v>0</v>
      </c>
      <c r="AH2443" s="141"/>
      <c r="AI2443" s="141"/>
      <c r="AJ2443" s="141"/>
      <c r="AK2443" s="141"/>
      <c r="AL2443" s="141"/>
      <c r="AM2443" s="141"/>
      <c r="AN2443" s="114">
        <f t="shared" si="76"/>
        <v>0</v>
      </c>
      <c r="AO2443" s="114">
        <f t="shared" si="77"/>
        <v>9356465</v>
      </c>
      <c r="AP2443" s="114"/>
      <c r="AQ2443" s="114"/>
      <c r="AR2443" s="114"/>
      <c r="AS2443" s="114"/>
    </row>
    <row r="2444" spans="1:46" s="190" customFormat="1" ht="15" customHeight="1" x14ac:dyDescent="0.2">
      <c r="A2444" s="104"/>
      <c r="B2444" s="104">
        <f>VLOOKUP(BJB!$F$9:$F$5599,Ctrl!$B$4:$C$399,2,0)</f>
        <v>6</v>
      </c>
      <c r="C2444" s="104">
        <f>VLOOKUP(BJB!$G$9:$G$5599,Ctrl!$E$4:$F$399,2,0)</f>
        <v>3</v>
      </c>
      <c r="D2444" s="219">
        <v>1</v>
      </c>
      <c r="E2444" s="104" t="str">
        <f>VLOOKUP(BJB!$F$9:$F$5599,Ctrl!$B$4:$D$399,3,0)</f>
        <v>I</v>
      </c>
      <c r="F2444" s="139" t="s">
        <v>10516</v>
      </c>
      <c r="G2444" s="139" t="s">
        <v>3642</v>
      </c>
      <c r="H2444" s="125"/>
      <c r="I2444" s="220">
        <f>IF(G2443=BJB!$G2540,I2443+1,1)</f>
        <v>1</v>
      </c>
      <c r="J2444" s="912" t="s">
        <v>22465</v>
      </c>
      <c r="K2444" s="126" t="s">
        <v>5189</v>
      </c>
      <c r="L2444" s="104" t="s">
        <v>6476</v>
      </c>
      <c r="M2444" s="127" t="s">
        <v>5190</v>
      </c>
      <c r="N2444" s="120">
        <v>40770</v>
      </c>
      <c r="O2444" s="105">
        <v>50711833</v>
      </c>
      <c r="P2444" s="105" t="s">
        <v>6222</v>
      </c>
      <c r="Q2444" s="120" t="s">
        <v>6222</v>
      </c>
      <c r="R2444" s="890">
        <v>0</v>
      </c>
      <c r="S2444" s="234" t="s">
        <v>5047</v>
      </c>
      <c r="T2444" s="130">
        <v>41698</v>
      </c>
      <c r="U2444" s="141">
        <v>2584890</v>
      </c>
      <c r="V2444" s="109" t="s">
        <v>6222</v>
      </c>
      <c r="W2444" s="141">
        <v>0</v>
      </c>
      <c r="X2444" s="141">
        <v>0</v>
      </c>
      <c r="Y2444" s="141">
        <v>0</v>
      </c>
      <c r="Z2444" s="141">
        <v>0</v>
      </c>
      <c r="AA2444" s="114">
        <v>0</v>
      </c>
      <c r="AB2444" s="114"/>
      <c r="AC2444" s="141"/>
      <c r="AD2444" s="141"/>
      <c r="AE2444" s="106">
        <v>0</v>
      </c>
      <c r="AF2444" s="106">
        <v>0</v>
      </c>
      <c r="AG2444" s="106">
        <v>0</v>
      </c>
      <c r="AH2444" s="141"/>
      <c r="AI2444" s="141"/>
      <c r="AJ2444" s="141"/>
      <c r="AK2444" s="141"/>
      <c r="AL2444" s="141"/>
      <c r="AM2444" s="141"/>
      <c r="AN2444" s="114">
        <f t="shared" si="76"/>
        <v>0</v>
      </c>
      <c r="AO2444" s="114">
        <f t="shared" si="77"/>
        <v>2584890</v>
      </c>
      <c r="AP2444" s="114"/>
      <c r="AQ2444" s="114"/>
      <c r="AR2444" s="114"/>
      <c r="AS2444" s="114"/>
    </row>
    <row r="2445" spans="1:46" s="190" customFormat="1" ht="15" customHeight="1" x14ac:dyDescent="0.2">
      <c r="A2445" s="104"/>
      <c r="B2445" s="104">
        <f>VLOOKUP(BJB!$F$9:$F$5599,Ctrl!$B$4:$C$399,2,0)</f>
        <v>6</v>
      </c>
      <c r="C2445" s="104">
        <f>VLOOKUP(BJB!$G$9:$G$5599,Ctrl!$E$4:$F$399,2,0)</f>
        <v>3</v>
      </c>
      <c r="D2445" s="219">
        <v>1</v>
      </c>
      <c r="E2445" s="104" t="str">
        <f>VLOOKUP(BJB!$F$9:$F$5599,Ctrl!$B$4:$D$399,3,0)</f>
        <v>I</v>
      </c>
      <c r="F2445" s="139" t="s">
        <v>10516</v>
      </c>
      <c r="G2445" s="139" t="s">
        <v>3642</v>
      </c>
      <c r="H2445" s="125" t="s">
        <v>10146</v>
      </c>
      <c r="I2445" s="220">
        <f>IF(G2444=BJB!$G2541,I2444+1,1)</f>
        <v>1</v>
      </c>
      <c r="J2445" s="912" t="s">
        <v>22466</v>
      </c>
      <c r="K2445" s="126" t="s">
        <v>5289</v>
      </c>
      <c r="L2445" s="104" t="s">
        <v>6477</v>
      </c>
      <c r="M2445" s="127" t="s">
        <v>5290</v>
      </c>
      <c r="N2445" s="128">
        <v>40729</v>
      </c>
      <c r="O2445" s="105">
        <v>10000000</v>
      </c>
      <c r="P2445" s="105" t="s">
        <v>16217</v>
      </c>
      <c r="Q2445" s="120">
        <v>41465</v>
      </c>
      <c r="R2445" s="105">
        <v>5088170</v>
      </c>
      <c r="S2445" s="234" t="s">
        <v>5086</v>
      </c>
      <c r="T2445" s="130">
        <v>41729</v>
      </c>
      <c r="U2445" s="141">
        <v>3542375</v>
      </c>
      <c r="V2445" s="109">
        <v>41699</v>
      </c>
      <c r="W2445" s="141">
        <v>3542375</v>
      </c>
      <c r="X2445" s="141">
        <v>0</v>
      </c>
      <c r="Y2445" s="141">
        <v>0</v>
      </c>
      <c r="Z2445" s="141">
        <v>0</v>
      </c>
      <c r="AA2445" s="114">
        <v>0</v>
      </c>
      <c r="AB2445" s="114"/>
      <c r="AC2445" s="132"/>
      <c r="AD2445" s="141"/>
      <c r="AE2445" s="106">
        <v>0</v>
      </c>
      <c r="AF2445" s="106">
        <v>0</v>
      </c>
      <c r="AG2445" s="106">
        <v>0</v>
      </c>
      <c r="AH2445" s="141"/>
      <c r="AI2445" s="141"/>
      <c r="AJ2445" s="141"/>
      <c r="AK2445" s="141"/>
      <c r="AL2445" s="141"/>
      <c r="AM2445" s="141"/>
      <c r="AN2445" s="114">
        <f t="shared" si="76"/>
        <v>0</v>
      </c>
      <c r="AO2445" s="114">
        <f t="shared" si="77"/>
        <v>3542375</v>
      </c>
      <c r="AP2445" s="114"/>
      <c r="AQ2445" s="114"/>
      <c r="AR2445" s="114"/>
      <c r="AS2445" s="114"/>
    </row>
    <row r="2446" spans="1:46" s="190" customFormat="1" ht="15" customHeight="1" x14ac:dyDescent="0.2">
      <c r="A2446" s="104"/>
      <c r="B2446" s="104">
        <f>VLOOKUP(BJB!$F$9:$F$5599,Ctrl!$B$4:$C$399,2,0)</f>
        <v>6</v>
      </c>
      <c r="C2446" s="104">
        <f>VLOOKUP(BJB!$G$9:$G$5599,Ctrl!$E$4:$F$399,2,0)</f>
        <v>3</v>
      </c>
      <c r="D2446" s="219">
        <v>1</v>
      </c>
      <c r="E2446" s="104" t="str">
        <f>VLOOKUP(BJB!$F$9:$F$5599,Ctrl!$B$4:$D$399,3,0)</f>
        <v>I</v>
      </c>
      <c r="F2446" s="139" t="s">
        <v>10516</v>
      </c>
      <c r="G2446" s="139" t="s">
        <v>3642</v>
      </c>
      <c r="H2446" s="125"/>
      <c r="I2446" s="220">
        <f>IF(G2445=BJB!$G2542,I2445+1,1)</f>
        <v>1</v>
      </c>
      <c r="J2446" s="912" t="s">
        <v>22467</v>
      </c>
      <c r="K2446" s="126" t="s">
        <v>5291</v>
      </c>
      <c r="L2446" s="104" t="s">
        <v>6477</v>
      </c>
      <c r="M2446" s="127" t="s">
        <v>3709</v>
      </c>
      <c r="N2446" s="128">
        <v>40896</v>
      </c>
      <c r="O2446" s="105">
        <v>20000000</v>
      </c>
      <c r="P2446" s="105" t="s">
        <v>16218</v>
      </c>
      <c r="Q2446" s="120">
        <v>41443</v>
      </c>
      <c r="R2446" s="105">
        <v>16658723</v>
      </c>
      <c r="S2446" s="234" t="s">
        <v>5086</v>
      </c>
      <c r="T2446" s="130">
        <v>41729</v>
      </c>
      <c r="U2446" s="141">
        <v>11273056</v>
      </c>
      <c r="V2446" s="109">
        <v>41699</v>
      </c>
      <c r="W2446" s="141">
        <v>11273056</v>
      </c>
      <c r="X2446" s="141">
        <v>0</v>
      </c>
      <c r="Y2446" s="141">
        <v>0</v>
      </c>
      <c r="Z2446" s="141">
        <v>0</v>
      </c>
      <c r="AA2446" s="114">
        <v>686793</v>
      </c>
      <c r="AB2446" s="114"/>
      <c r="AC2446" s="141"/>
      <c r="AD2446" s="141"/>
      <c r="AE2446" s="106">
        <v>0</v>
      </c>
      <c r="AF2446" s="106">
        <v>0</v>
      </c>
      <c r="AG2446" s="106">
        <v>0</v>
      </c>
      <c r="AH2446" s="141"/>
      <c r="AI2446" s="141"/>
      <c r="AJ2446" s="141"/>
      <c r="AK2446" s="141"/>
      <c r="AL2446" s="141"/>
      <c r="AM2446" s="141"/>
      <c r="AN2446" s="114">
        <f t="shared" si="76"/>
        <v>686793</v>
      </c>
      <c r="AO2446" s="114">
        <f t="shared" si="77"/>
        <v>10586263</v>
      </c>
      <c r="AP2446" s="114"/>
      <c r="AQ2446" s="114"/>
      <c r="AR2446" s="114"/>
      <c r="AS2446" s="114"/>
    </row>
    <row r="2447" spans="1:46" s="190" customFormat="1" ht="15" customHeight="1" x14ac:dyDescent="0.2">
      <c r="A2447" s="104"/>
      <c r="B2447" s="104">
        <f>VLOOKUP(BJB!$F$9:$F$5599,Ctrl!$B$4:$C$399,2,0)</f>
        <v>6</v>
      </c>
      <c r="C2447" s="104">
        <f>VLOOKUP(BJB!$G$9:$G$5599,Ctrl!$E$4:$F$399,2,0)</f>
        <v>3</v>
      </c>
      <c r="D2447" s="219">
        <v>1</v>
      </c>
      <c r="E2447" s="104" t="str">
        <f>VLOOKUP(BJB!$F$9:$F$5599,Ctrl!$B$4:$D$399,3,0)</f>
        <v>I</v>
      </c>
      <c r="F2447" s="139" t="s">
        <v>10516</v>
      </c>
      <c r="G2447" s="139" t="s">
        <v>3642</v>
      </c>
      <c r="H2447" s="125"/>
      <c r="I2447" s="220">
        <f>IF(G2446=BJB!$G2543,I2446+1,1)</f>
        <v>1</v>
      </c>
      <c r="J2447" s="912" t="s">
        <v>22468</v>
      </c>
      <c r="K2447" s="126" t="s">
        <v>5292</v>
      </c>
      <c r="L2447" s="104" t="s">
        <v>6477</v>
      </c>
      <c r="M2447" s="127" t="s">
        <v>5293</v>
      </c>
      <c r="N2447" s="128">
        <v>41009</v>
      </c>
      <c r="O2447" s="105">
        <v>6000000</v>
      </c>
      <c r="P2447" s="105" t="s">
        <v>16219</v>
      </c>
      <c r="Q2447" s="120">
        <v>41589</v>
      </c>
      <c r="R2447" s="105">
        <v>4769818</v>
      </c>
      <c r="S2447" s="234" t="s">
        <v>5086</v>
      </c>
      <c r="T2447" s="130">
        <v>41729</v>
      </c>
      <c r="U2447" s="141">
        <v>3093944</v>
      </c>
      <c r="V2447" s="109">
        <v>41699</v>
      </c>
      <c r="W2447" s="141">
        <v>3093944</v>
      </c>
      <c r="X2447" s="141">
        <v>0</v>
      </c>
      <c r="Y2447" s="141">
        <v>0</v>
      </c>
      <c r="Z2447" s="141">
        <v>0</v>
      </c>
      <c r="AA2447" s="114">
        <v>0</v>
      </c>
      <c r="AB2447" s="114"/>
      <c r="AC2447" s="141"/>
      <c r="AD2447" s="141"/>
      <c r="AE2447" s="106">
        <v>0</v>
      </c>
      <c r="AF2447" s="106">
        <v>0</v>
      </c>
      <c r="AG2447" s="106">
        <v>0</v>
      </c>
      <c r="AH2447" s="141"/>
      <c r="AI2447" s="141"/>
      <c r="AJ2447" s="141"/>
      <c r="AK2447" s="141"/>
      <c r="AL2447" s="141"/>
      <c r="AM2447" s="141"/>
      <c r="AN2447" s="114">
        <f t="shared" si="76"/>
        <v>0</v>
      </c>
      <c r="AO2447" s="114">
        <f t="shared" si="77"/>
        <v>3093944</v>
      </c>
      <c r="AP2447" s="114"/>
      <c r="AQ2447" s="114"/>
      <c r="AR2447" s="114"/>
      <c r="AS2447" s="114"/>
    </row>
    <row r="2448" spans="1:46" s="190" customFormat="1" ht="15" customHeight="1" x14ac:dyDescent="0.2">
      <c r="A2448" s="104"/>
      <c r="B2448" s="104">
        <f>VLOOKUP(BJB!$F$9:$F$5599,Ctrl!$B$4:$C$399,2,0)</f>
        <v>6</v>
      </c>
      <c r="C2448" s="104">
        <f>VLOOKUP(BJB!$G$9:$G$5599,Ctrl!$E$4:$F$399,2,0)</f>
        <v>3</v>
      </c>
      <c r="D2448" s="219">
        <v>1</v>
      </c>
      <c r="E2448" s="104" t="str">
        <f>VLOOKUP(BJB!$F$9:$F$5599,Ctrl!$B$4:$D$399,3,0)</f>
        <v>I</v>
      </c>
      <c r="F2448" s="139" t="s">
        <v>10516</v>
      </c>
      <c r="G2448" s="139" t="s">
        <v>3642</v>
      </c>
      <c r="H2448" s="125"/>
      <c r="I2448" s="220">
        <f>IF(G2447=BJB!$G2544,I2447+1,1)</f>
        <v>1</v>
      </c>
      <c r="J2448" s="912" t="s">
        <v>22469</v>
      </c>
      <c r="K2448" s="126" t="s">
        <v>5294</v>
      </c>
      <c r="L2448" s="104" t="s">
        <v>6477</v>
      </c>
      <c r="M2448" s="127" t="s">
        <v>5295</v>
      </c>
      <c r="N2448" s="128">
        <v>40441</v>
      </c>
      <c r="O2448" s="105">
        <v>65000000</v>
      </c>
      <c r="P2448" s="105" t="s">
        <v>16219</v>
      </c>
      <c r="Q2448" s="120">
        <v>41589</v>
      </c>
      <c r="R2448" s="105">
        <v>9573058</v>
      </c>
      <c r="S2448" s="234" t="s">
        <v>5086</v>
      </c>
      <c r="T2448" s="130">
        <v>41729</v>
      </c>
      <c r="U2448" s="141">
        <v>6013779</v>
      </c>
      <c r="V2448" s="109">
        <v>41699</v>
      </c>
      <c r="W2448" s="141">
        <v>6013779</v>
      </c>
      <c r="X2448" s="141">
        <v>0</v>
      </c>
      <c r="Y2448" s="141">
        <v>0</v>
      </c>
      <c r="Z2448" s="141">
        <v>0</v>
      </c>
      <c r="AA2448" s="114">
        <v>0</v>
      </c>
      <c r="AB2448" s="114"/>
      <c r="AC2448" s="141"/>
      <c r="AD2448" s="141"/>
      <c r="AE2448" s="106">
        <v>0</v>
      </c>
      <c r="AF2448" s="106">
        <v>0</v>
      </c>
      <c r="AG2448" s="106">
        <v>0</v>
      </c>
      <c r="AH2448" s="141"/>
      <c r="AI2448" s="141"/>
      <c r="AJ2448" s="141"/>
      <c r="AK2448" s="141"/>
      <c r="AL2448" s="141"/>
      <c r="AM2448" s="141"/>
      <c r="AN2448" s="114">
        <f t="shared" si="76"/>
        <v>0</v>
      </c>
      <c r="AO2448" s="114">
        <f t="shared" si="77"/>
        <v>6013779</v>
      </c>
      <c r="AP2448" s="114"/>
      <c r="AQ2448" s="114"/>
      <c r="AR2448" s="114"/>
      <c r="AS2448" s="114"/>
    </row>
    <row r="2449" spans="1:46" s="190" customFormat="1" ht="15" customHeight="1" x14ac:dyDescent="0.2">
      <c r="A2449" s="104"/>
      <c r="B2449" s="104">
        <f>VLOOKUP(BJB!$F$9:$F$5599,Ctrl!$B$4:$C$399,2,0)</f>
        <v>6</v>
      </c>
      <c r="C2449" s="104">
        <f>VLOOKUP(BJB!$G$9:$G$5599,Ctrl!$E$4:$F$399,2,0)</f>
        <v>3</v>
      </c>
      <c r="D2449" s="219">
        <v>1</v>
      </c>
      <c r="E2449" s="104" t="str">
        <f>VLOOKUP(BJB!$F$9:$F$5599,Ctrl!$B$4:$D$399,3,0)</f>
        <v>I</v>
      </c>
      <c r="F2449" s="139" t="s">
        <v>10516</v>
      </c>
      <c r="G2449" s="139" t="s">
        <v>3642</v>
      </c>
      <c r="H2449" s="125"/>
      <c r="I2449" s="220">
        <f>IF(G2448=BJB!$G2545,I2448+1,1)</f>
        <v>1</v>
      </c>
      <c r="J2449" s="912" t="s">
        <v>22470</v>
      </c>
      <c r="K2449" s="126" t="s">
        <v>5368</v>
      </c>
      <c r="L2449" s="104" t="s">
        <v>6477</v>
      </c>
      <c r="M2449" s="127" t="s">
        <v>5369</v>
      </c>
      <c r="N2449" s="128">
        <v>40956</v>
      </c>
      <c r="O2449" s="105">
        <v>10000000</v>
      </c>
      <c r="P2449" s="105" t="s">
        <v>16220</v>
      </c>
      <c r="Q2449" s="120">
        <v>41556</v>
      </c>
      <c r="R2449" s="105">
        <v>5037885</v>
      </c>
      <c r="S2449" s="234" t="s">
        <v>5326</v>
      </c>
      <c r="T2449" s="130">
        <v>41759</v>
      </c>
      <c r="U2449" s="141">
        <v>3374384</v>
      </c>
      <c r="V2449" s="109">
        <v>41730</v>
      </c>
      <c r="W2449" s="141">
        <v>3374384</v>
      </c>
      <c r="X2449" s="141">
        <v>0</v>
      </c>
      <c r="Y2449" s="141">
        <v>0</v>
      </c>
      <c r="Z2449" s="141">
        <v>0</v>
      </c>
      <c r="AA2449" s="114">
        <v>3374384</v>
      </c>
      <c r="AB2449" s="136"/>
      <c r="AC2449" s="228"/>
      <c r="AD2449" s="141"/>
      <c r="AE2449" s="106">
        <v>0</v>
      </c>
      <c r="AF2449" s="106">
        <v>0</v>
      </c>
      <c r="AG2449" s="106">
        <v>0</v>
      </c>
      <c r="AH2449" s="141"/>
      <c r="AI2449" s="141"/>
      <c r="AJ2449" s="141"/>
      <c r="AK2449" s="141"/>
      <c r="AL2449" s="141"/>
      <c r="AM2449" s="141"/>
      <c r="AN2449" s="114">
        <f t="shared" si="76"/>
        <v>3374384</v>
      </c>
      <c r="AO2449" s="114">
        <f t="shared" si="77"/>
        <v>0</v>
      </c>
      <c r="AP2449" s="114"/>
      <c r="AQ2449" s="114"/>
      <c r="AR2449" s="114"/>
      <c r="AS2449" s="114"/>
    </row>
    <row r="2450" spans="1:46" s="190" customFormat="1" ht="15" customHeight="1" x14ac:dyDescent="0.2">
      <c r="A2450" s="104"/>
      <c r="B2450" s="104">
        <f>VLOOKUP(BJB!$F$9:$F$5599,Ctrl!$B$4:$C$399,2,0)</f>
        <v>6</v>
      </c>
      <c r="C2450" s="104">
        <f>VLOOKUP(BJB!$G$9:$G$5599,Ctrl!$E$4:$F$399,2,0)</f>
        <v>3</v>
      </c>
      <c r="D2450" s="219">
        <v>1</v>
      </c>
      <c r="E2450" s="104" t="str">
        <f>VLOOKUP(BJB!$F$9:$F$5599,Ctrl!$B$4:$D$399,3,0)</f>
        <v>I</v>
      </c>
      <c r="F2450" s="139" t="s">
        <v>10516</v>
      </c>
      <c r="G2450" s="139" t="s">
        <v>3642</v>
      </c>
      <c r="H2450" s="125"/>
      <c r="I2450" s="220">
        <f>IF(G2449=BJB!$G2546,I2449+1,1)</f>
        <v>1</v>
      </c>
      <c r="J2450" s="912" t="s">
        <v>22471</v>
      </c>
      <c r="K2450" s="126" t="s">
        <v>5370</v>
      </c>
      <c r="L2450" s="104" t="s">
        <v>6477</v>
      </c>
      <c r="M2450" s="127" t="s">
        <v>5369</v>
      </c>
      <c r="N2450" s="128">
        <v>40956</v>
      </c>
      <c r="O2450" s="105">
        <v>60000000</v>
      </c>
      <c r="P2450" s="105" t="s">
        <v>16221</v>
      </c>
      <c r="Q2450" s="120">
        <v>41556</v>
      </c>
      <c r="R2450" s="105">
        <v>43788428</v>
      </c>
      <c r="S2450" s="234" t="s">
        <v>5326</v>
      </c>
      <c r="T2450" s="130">
        <v>41759</v>
      </c>
      <c r="U2450" s="141">
        <v>29651764</v>
      </c>
      <c r="V2450" s="109">
        <v>41730</v>
      </c>
      <c r="W2450" s="141">
        <v>29651764</v>
      </c>
      <c r="X2450" s="141">
        <v>0</v>
      </c>
      <c r="Y2450" s="141">
        <v>0</v>
      </c>
      <c r="Z2450" s="141">
        <v>0</v>
      </c>
      <c r="AA2450" s="114">
        <v>13379103</v>
      </c>
      <c r="AB2450" s="136"/>
      <c r="AC2450" s="228"/>
      <c r="AD2450" s="141"/>
      <c r="AE2450" s="106">
        <v>0</v>
      </c>
      <c r="AF2450" s="106">
        <v>0</v>
      </c>
      <c r="AG2450" s="106">
        <v>0</v>
      </c>
      <c r="AH2450" s="141"/>
      <c r="AI2450" s="141"/>
      <c r="AJ2450" s="141"/>
      <c r="AK2450" s="141"/>
      <c r="AL2450" s="141"/>
      <c r="AM2450" s="141"/>
      <c r="AN2450" s="114">
        <f t="shared" si="76"/>
        <v>13379103</v>
      </c>
      <c r="AO2450" s="114">
        <f t="shared" si="77"/>
        <v>16272661</v>
      </c>
      <c r="AP2450" s="114"/>
      <c r="AQ2450" s="114"/>
      <c r="AR2450" s="114"/>
      <c r="AS2450" s="114"/>
    </row>
    <row r="2451" spans="1:46" s="190" customFormat="1" ht="15" customHeight="1" x14ac:dyDescent="0.2">
      <c r="A2451" s="104"/>
      <c r="B2451" s="104">
        <f>VLOOKUP(BJB!$F$9:$F$5599,Ctrl!$B$4:$C$399,2,0)</f>
        <v>6</v>
      </c>
      <c r="C2451" s="104">
        <f>VLOOKUP(BJB!$G$9:$G$5599,Ctrl!$E$4:$F$399,2,0)</f>
        <v>3</v>
      </c>
      <c r="D2451" s="219">
        <v>1</v>
      </c>
      <c r="E2451" s="104" t="str">
        <f>VLOOKUP(BJB!$F$9:$F$5599,Ctrl!$B$4:$D$399,3,0)</f>
        <v>I</v>
      </c>
      <c r="F2451" s="139" t="s">
        <v>10516</v>
      </c>
      <c r="G2451" s="139" t="s">
        <v>3642</v>
      </c>
      <c r="H2451" s="125"/>
      <c r="I2451" s="220">
        <f>IF(G2450=BJB!$G2547,I2450+1,1)</f>
        <v>1</v>
      </c>
      <c r="J2451" s="912" t="s">
        <v>22472</v>
      </c>
      <c r="K2451" s="126" t="s">
        <v>5371</v>
      </c>
      <c r="L2451" s="104" t="s">
        <v>6477</v>
      </c>
      <c r="M2451" s="127" t="s">
        <v>5372</v>
      </c>
      <c r="N2451" s="128">
        <v>40896</v>
      </c>
      <c r="O2451" s="105">
        <v>50000000</v>
      </c>
      <c r="P2451" s="105" t="s">
        <v>16221</v>
      </c>
      <c r="Q2451" s="120">
        <v>41556</v>
      </c>
      <c r="R2451" s="105">
        <v>28192207</v>
      </c>
      <c r="S2451" s="234" t="s">
        <v>5326</v>
      </c>
      <c r="T2451" s="130">
        <v>41759</v>
      </c>
      <c r="U2451" s="141">
        <v>19489616</v>
      </c>
      <c r="V2451" s="109">
        <v>41730</v>
      </c>
      <c r="W2451" s="141">
        <v>19489616</v>
      </c>
      <c r="X2451" s="141">
        <v>0</v>
      </c>
      <c r="Y2451" s="141">
        <v>0</v>
      </c>
      <c r="Z2451" s="141">
        <v>0</v>
      </c>
      <c r="AA2451" s="114">
        <v>8026240</v>
      </c>
      <c r="AB2451" s="136"/>
      <c r="AC2451" s="228"/>
      <c r="AD2451" s="141"/>
      <c r="AE2451" s="106">
        <v>0</v>
      </c>
      <c r="AF2451" s="106">
        <v>0</v>
      </c>
      <c r="AG2451" s="106">
        <v>0</v>
      </c>
      <c r="AH2451" s="141"/>
      <c r="AI2451" s="141"/>
      <c r="AJ2451" s="141"/>
      <c r="AK2451" s="141"/>
      <c r="AL2451" s="141"/>
      <c r="AM2451" s="141"/>
      <c r="AN2451" s="114">
        <f t="shared" si="76"/>
        <v>8026240</v>
      </c>
      <c r="AO2451" s="114">
        <f t="shared" si="77"/>
        <v>11463376</v>
      </c>
      <c r="AP2451" s="114"/>
      <c r="AQ2451" s="114"/>
      <c r="AR2451" s="114"/>
      <c r="AS2451" s="114"/>
    </row>
    <row r="2452" spans="1:46" s="190" customFormat="1" ht="15" customHeight="1" x14ac:dyDescent="0.2">
      <c r="A2452" s="104"/>
      <c r="B2452" s="104">
        <f>VLOOKUP(BJB!$F$9:$F$5599,Ctrl!$B$4:$C$399,2,0)</f>
        <v>6</v>
      </c>
      <c r="C2452" s="104">
        <f>VLOOKUP(BJB!$G$9:$G$5599,Ctrl!$E$4:$F$399,2,0)</f>
        <v>3</v>
      </c>
      <c r="D2452" s="219">
        <v>1</v>
      </c>
      <c r="E2452" s="104" t="str">
        <f>VLOOKUP(BJB!$F$9:$F$5599,Ctrl!$B$4:$D$399,3,0)</f>
        <v>I</v>
      </c>
      <c r="F2452" s="139" t="s">
        <v>10516</v>
      </c>
      <c r="G2452" s="139" t="s">
        <v>3642</v>
      </c>
      <c r="H2452" s="125"/>
      <c r="I2452" s="220">
        <f>IF(G2451=BJB!$G2548,I2451+1,1)</f>
        <v>1</v>
      </c>
      <c r="J2452" s="912" t="s">
        <v>22473</v>
      </c>
      <c r="K2452" s="126" t="s">
        <v>5373</v>
      </c>
      <c r="L2452" s="104" t="s">
        <v>6477</v>
      </c>
      <c r="M2452" s="127" t="s">
        <v>5369</v>
      </c>
      <c r="N2452" s="128">
        <v>40956</v>
      </c>
      <c r="O2452" s="105">
        <v>20000000</v>
      </c>
      <c r="P2452" s="105" t="s">
        <v>16221</v>
      </c>
      <c r="Q2452" s="120">
        <v>41556</v>
      </c>
      <c r="R2452" s="105">
        <v>14388699</v>
      </c>
      <c r="S2452" s="234" t="s">
        <v>5326</v>
      </c>
      <c r="T2452" s="130">
        <v>41759</v>
      </c>
      <c r="U2452" s="141">
        <v>9792120</v>
      </c>
      <c r="V2452" s="109">
        <v>41730</v>
      </c>
      <c r="W2452" s="141">
        <v>9792120</v>
      </c>
      <c r="X2452" s="141">
        <v>0</v>
      </c>
      <c r="Y2452" s="141">
        <v>0</v>
      </c>
      <c r="Z2452" s="141">
        <v>0</v>
      </c>
      <c r="AA2452" s="114">
        <v>1108236</v>
      </c>
      <c r="AB2452" s="114"/>
      <c r="AC2452" s="141"/>
      <c r="AD2452" s="141"/>
      <c r="AE2452" s="106">
        <v>0</v>
      </c>
      <c r="AF2452" s="106">
        <v>0</v>
      </c>
      <c r="AG2452" s="106">
        <v>0</v>
      </c>
      <c r="AH2452" s="141"/>
      <c r="AI2452" s="141"/>
      <c r="AJ2452" s="141"/>
      <c r="AK2452" s="141"/>
      <c r="AL2452" s="141"/>
      <c r="AM2452" s="141"/>
      <c r="AN2452" s="114">
        <f t="shared" si="76"/>
        <v>1108236</v>
      </c>
      <c r="AO2452" s="114">
        <f t="shared" si="77"/>
        <v>8683884</v>
      </c>
      <c r="AP2452" s="114"/>
      <c r="AQ2452" s="114"/>
      <c r="AR2452" s="114"/>
      <c r="AS2452" s="114"/>
    </row>
    <row r="2453" spans="1:46" s="190" customFormat="1" ht="15" customHeight="1" x14ac:dyDescent="0.2">
      <c r="A2453" s="104"/>
      <c r="B2453" s="104">
        <f>VLOOKUP(BJB!$F$9:$F$5599,Ctrl!$B$4:$C$399,2,0)</f>
        <v>6</v>
      </c>
      <c r="C2453" s="104">
        <f>VLOOKUP(BJB!$G$9:$G$5599,Ctrl!$E$4:$F$399,2,0)</f>
        <v>3</v>
      </c>
      <c r="D2453" s="219">
        <v>1</v>
      </c>
      <c r="E2453" s="104" t="str">
        <f>VLOOKUP(BJB!$F$9:$F$5599,Ctrl!$B$4:$D$399,3,0)</f>
        <v>I</v>
      </c>
      <c r="F2453" s="139" t="s">
        <v>10516</v>
      </c>
      <c r="G2453" s="139" t="s">
        <v>3642</v>
      </c>
      <c r="H2453" s="125"/>
      <c r="I2453" s="220">
        <f>IF(G2452=BJB!$G2549,I2452+1,1)</f>
        <v>1</v>
      </c>
      <c r="J2453" s="912" t="s">
        <v>22474</v>
      </c>
      <c r="K2453" s="126" t="s">
        <v>5531</v>
      </c>
      <c r="L2453" s="104" t="s">
        <v>6477</v>
      </c>
      <c r="M2453" s="127" t="s">
        <v>4917</v>
      </c>
      <c r="N2453" s="128">
        <v>41009</v>
      </c>
      <c r="O2453" s="105">
        <v>70000000</v>
      </c>
      <c r="P2453" s="105" t="s">
        <v>16222</v>
      </c>
      <c r="Q2453" s="120">
        <v>41645</v>
      </c>
      <c r="R2453" s="105">
        <v>51446782</v>
      </c>
      <c r="S2453" s="234" t="s">
        <v>5470</v>
      </c>
      <c r="T2453" s="130">
        <v>41789</v>
      </c>
      <c r="U2453" s="141">
        <v>35621597</v>
      </c>
      <c r="V2453" s="109">
        <v>41760</v>
      </c>
      <c r="W2453" s="141">
        <v>35621597</v>
      </c>
      <c r="X2453" s="141">
        <v>0</v>
      </c>
      <c r="Y2453" s="141">
        <v>0</v>
      </c>
      <c r="Z2453" s="141">
        <v>0</v>
      </c>
      <c r="AA2453" s="114">
        <v>0</v>
      </c>
      <c r="AB2453" s="114"/>
      <c r="AC2453" s="141"/>
      <c r="AD2453" s="141"/>
      <c r="AE2453" s="106">
        <v>0</v>
      </c>
      <c r="AF2453" s="106">
        <v>0</v>
      </c>
      <c r="AG2453" s="106">
        <v>0</v>
      </c>
      <c r="AH2453" s="141"/>
      <c r="AI2453" s="141"/>
      <c r="AJ2453" s="141"/>
      <c r="AK2453" s="141"/>
      <c r="AL2453" s="141"/>
      <c r="AM2453" s="141"/>
      <c r="AN2453" s="114">
        <f t="shared" si="76"/>
        <v>0</v>
      </c>
      <c r="AO2453" s="114">
        <f t="shared" si="77"/>
        <v>35621597</v>
      </c>
      <c r="AP2453" s="114"/>
      <c r="AQ2453" s="114"/>
      <c r="AR2453" s="114"/>
      <c r="AS2453" s="114"/>
    </row>
    <row r="2454" spans="1:46" s="190" customFormat="1" ht="15" customHeight="1" x14ac:dyDescent="0.2">
      <c r="A2454" s="104"/>
      <c r="B2454" s="104">
        <f>VLOOKUP(BJB!$F$9:$F$5599,Ctrl!$B$4:$C$399,2,0)</f>
        <v>6</v>
      </c>
      <c r="C2454" s="104">
        <f>VLOOKUP(BJB!$G$9:$G$5599,Ctrl!$E$4:$F$399,2,0)</f>
        <v>3</v>
      </c>
      <c r="D2454" s="219">
        <v>1</v>
      </c>
      <c r="E2454" s="104" t="str">
        <f>VLOOKUP(BJB!$F$9:$F$5599,Ctrl!$B$4:$D$399,3,0)</f>
        <v>I</v>
      </c>
      <c r="F2454" s="139" t="s">
        <v>10516</v>
      </c>
      <c r="G2454" s="139" t="s">
        <v>3642</v>
      </c>
      <c r="H2454" s="125"/>
      <c r="I2454" s="220">
        <f>IF(G2453=BJB!$G2550,I2453+1,1)</f>
        <v>1</v>
      </c>
      <c r="J2454" s="912" t="s">
        <v>22475</v>
      </c>
      <c r="K2454" s="126" t="s">
        <v>3828</v>
      </c>
      <c r="L2454" s="104" t="s">
        <v>6477</v>
      </c>
      <c r="M2454" s="127" t="s">
        <v>4917</v>
      </c>
      <c r="N2454" s="128">
        <v>41009</v>
      </c>
      <c r="O2454" s="105">
        <v>10000000</v>
      </c>
      <c r="P2454" s="105" t="s">
        <v>16223</v>
      </c>
      <c r="Q2454" s="120">
        <v>41528</v>
      </c>
      <c r="R2454" s="105">
        <v>5165558</v>
      </c>
      <c r="S2454" s="234" t="s">
        <v>5470</v>
      </c>
      <c r="T2454" s="130">
        <v>41789</v>
      </c>
      <c r="U2454" s="141">
        <v>3583099</v>
      </c>
      <c r="V2454" s="109">
        <v>41760</v>
      </c>
      <c r="W2454" s="141">
        <v>3583099</v>
      </c>
      <c r="X2454" s="141">
        <v>0</v>
      </c>
      <c r="Y2454" s="141">
        <v>0</v>
      </c>
      <c r="Z2454" s="141">
        <v>0</v>
      </c>
      <c r="AA2454" s="114">
        <v>11962167</v>
      </c>
      <c r="AB2454" s="114"/>
      <c r="AC2454" s="141"/>
      <c r="AD2454" s="141"/>
      <c r="AE2454" s="106">
        <v>0</v>
      </c>
      <c r="AF2454" s="106">
        <v>0</v>
      </c>
      <c r="AG2454" s="106">
        <v>0</v>
      </c>
      <c r="AH2454" s="221"/>
      <c r="AI2454" s="141"/>
      <c r="AJ2454" s="230"/>
      <c r="AK2454" s="141"/>
      <c r="AL2454" s="141"/>
      <c r="AM2454" s="141"/>
      <c r="AN2454" s="114">
        <f t="shared" si="76"/>
        <v>11962167</v>
      </c>
      <c r="AO2454" s="114">
        <f t="shared" si="77"/>
        <v>0</v>
      </c>
      <c r="AP2454" s="114"/>
      <c r="AQ2454" s="114"/>
      <c r="AR2454" s="114"/>
      <c r="AS2454" s="114"/>
    </row>
    <row r="2455" spans="1:46" s="190" customFormat="1" ht="15" customHeight="1" x14ac:dyDescent="0.2">
      <c r="A2455" s="104"/>
      <c r="B2455" s="104">
        <f>VLOOKUP(BJB!$F$9:$F$5599,Ctrl!$B$4:$C$399,2,0)</f>
        <v>6</v>
      </c>
      <c r="C2455" s="104">
        <f>VLOOKUP(BJB!$G$9:$G$5599,Ctrl!$E$4:$F$399,2,0)</f>
        <v>3</v>
      </c>
      <c r="D2455" s="219">
        <v>1</v>
      </c>
      <c r="E2455" s="104" t="str">
        <f>VLOOKUP(BJB!$F$9:$F$5599,Ctrl!$B$4:$D$399,3,0)</f>
        <v>I</v>
      </c>
      <c r="F2455" s="139" t="s">
        <v>10516</v>
      </c>
      <c r="G2455" s="139" t="s">
        <v>3642</v>
      </c>
      <c r="H2455" s="125"/>
      <c r="I2455" s="220">
        <f>IF(G2454=BJB!$G2551,I2454+1,1)</f>
        <v>1</v>
      </c>
      <c r="J2455" s="912" t="s">
        <v>22476</v>
      </c>
      <c r="K2455" s="126" t="s">
        <v>5532</v>
      </c>
      <c r="L2455" s="104" t="s">
        <v>6477</v>
      </c>
      <c r="M2455" s="127" t="s">
        <v>5533</v>
      </c>
      <c r="N2455" s="128">
        <v>41089</v>
      </c>
      <c r="O2455" s="105">
        <v>15000000</v>
      </c>
      <c r="P2455" s="105" t="s">
        <v>16224</v>
      </c>
      <c r="Q2455" s="120">
        <v>41528</v>
      </c>
      <c r="R2455" s="105">
        <v>4344949</v>
      </c>
      <c r="S2455" s="234" t="s">
        <v>5470</v>
      </c>
      <c r="T2455" s="130">
        <v>41789</v>
      </c>
      <c r="U2455" s="141">
        <v>2739961</v>
      </c>
      <c r="V2455" s="109">
        <v>41760</v>
      </c>
      <c r="W2455" s="141">
        <v>2739961</v>
      </c>
      <c r="X2455" s="141">
        <v>0</v>
      </c>
      <c r="Y2455" s="141">
        <v>0</v>
      </c>
      <c r="Z2455" s="141">
        <v>0</v>
      </c>
      <c r="AA2455" s="114">
        <v>0</v>
      </c>
      <c r="AB2455" s="114"/>
      <c r="AC2455" s="141"/>
      <c r="AD2455" s="141"/>
      <c r="AE2455" s="106">
        <v>0</v>
      </c>
      <c r="AF2455" s="106">
        <v>0</v>
      </c>
      <c r="AG2455" s="106">
        <v>0</v>
      </c>
      <c r="AH2455" s="141"/>
      <c r="AI2455" s="141"/>
      <c r="AJ2455" s="141"/>
      <c r="AK2455" s="141"/>
      <c r="AL2455" s="141"/>
      <c r="AM2455" s="141"/>
      <c r="AN2455" s="114">
        <f t="shared" si="76"/>
        <v>0</v>
      </c>
      <c r="AO2455" s="114">
        <f t="shared" si="77"/>
        <v>2739961</v>
      </c>
      <c r="AP2455" s="114"/>
      <c r="AQ2455" s="114"/>
      <c r="AR2455" s="114"/>
      <c r="AS2455" s="114"/>
    </row>
    <row r="2456" spans="1:46" s="190" customFormat="1" ht="15" customHeight="1" x14ac:dyDescent="0.2">
      <c r="A2456" s="104"/>
      <c r="B2456" s="104">
        <f>VLOOKUP(BJB!$F$9:$F$5599,Ctrl!$B$4:$C$399,2,0)</f>
        <v>6</v>
      </c>
      <c r="C2456" s="104">
        <f>VLOOKUP(BJB!$G$9:$G$5599,Ctrl!$E$4:$F$399,2,0)</f>
        <v>3</v>
      </c>
      <c r="D2456" s="219">
        <v>1</v>
      </c>
      <c r="E2456" s="104" t="str">
        <f>VLOOKUP(BJB!$F$9:$F$5599,Ctrl!$B$4:$D$399,3,0)</f>
        <v>I</v>
      </c>
      <c r="F2456" s="139" t="s">
        <v>10516</v>
      </c>
      <c r="G2456" s="139" t="s">
        <v>3642</v>
      </c>
      <c r="H2456" s="125"/>
      <c r="I2456" s="220">
        <f>IF(G2455=BJB!$G2552,I2455+1,1)</f>
        <v>1</v>
      </c>
      <c r="J2456" s="912" t="s">
        <v>22477</v>
      </c>
      <c r="K2456" s="126" t="s">
        <v>5534</v>
      </c>
      <c r="L2456" s="104" t="s">
        <v>6477</v>
      </c>
      <c r="M2456" s="127" t="s">
        <v>5535</v>
      </c>
      <c r="N2456" s="128">
        <v>40329</v>
      </c>
      <c r="O2456" s="105">
        <v>10000000</v>
      </c>
      <c r="P2456" s="105" t="s">
        <v>16216</v>
      </c>
      <c r="Q2456" s="120">
        <v>41445</v>
      </c>
      <c r="R2456" s="105">
        <v>8365483</v>
      </c>
      <c r="S2456" s="234" t="s">
        <v>5470</v>
      </c>
      <c r="T2456" s="130">
        <v>41789</v>
      </c>
      <c r="U2456" s="141">
        <v>5840595</v>
      </c>
      <c r="V2456" s="109">
        <v>41760</v>
      </c>
      <c r="W2456" s="141">
        <v>5840595</v>
      </c>
      <c r="X2456" s="141">
        <v>0</v>
      </c>
      <c r="Y2456" s="141">
        <v>0</v>
      </c>
      <c r="Z2456" s="141">
        <v>0</v>
      </c>
      <c r="AA2456" s="114">
        <v>1200595</v>
      </c>
      <c r="AB2456" s="114"/>
      <c r="AC2456" s="141"/>
      <c r="AD2456" s="141"/>
      <c r="AE2456" s="106">
        <v>0</v>
      </c>
      <c r="AF2456" s="106">
        <v>0</v>
      </c>
      <c r="AG2456" s="106">
        <v>0</v>
      </c>
      <c r="AH2456" s="141"/>
      <c r="AI2456" s="141"/>
      <c r="AJ2456" s="141"/>
      <c r="AK2456" s="141"/>
      <c r="AL2456" s="141"/>
      <c r="AM2456" s="141"/>
      <c r="AN2456" s="114">
        <f t="shared" si="76"/>
        <v>1200595</v>
      </c>
      <c r="AO2456" s="114">
        <f t="shared" si="77"/>
        <v>4640000</v>
      </c>
      <c r="AP2456" s="114"/>
      <c r="AQ2456" s="114"/>
      <c r="AR2456" s="114"/>
      <c r="AS2456" s="114"/>
    </row>
    <row r="2457" spans="1:46" s="191" customFormat="1" ht="15" customHeight="1" x14ac:dyDescent="0.2">
      <c r="A2457" s="104"/>
      <c r="B2457" s="104">
        <f>VLOOKUP(BJB!$F$9:$F$5599,Ctrl!$B$4:$C$399,2,0)</f>
        <v>6</v>
      </c>
      <c r="C2457" s="104">
        <f>VLOOKUP(BJB!$G$9:$G$5599,Ctrl!$E$4:$F$399,2,0)</f>
        <v>3</v>
      </c>
      <c r="D2457" s="219">
        <v>1</v>
      </c>
      <c r="E2457" s="104" t="str">
        <f>VLOOKUP(BJB!$F$9:$F$5599,Ctrl!$B$4:$D$399,3,0)</f>
        <v>I</v>
      </c>
      <c r="F2457" s="139" t="s">
        <v>10516</v>
      </c>
      <c r="G2457" s="139" t="s">
        <v>3642</v>
      </c>
      <c r="H2457" s="125"/>
      <c r="I2457" s="220">
        <f>IF(G2456=BJB!$G2553,I2456+1,1)</f>
        <v>1</v>
      </c>
      <c r="J2457" s="912" t="s">
        <v>22478</v>
      </c>
      <c r="K2457" s="126" t="s">
        <v>5536</v>
      </c>
      <c r="L2457" s="104" t="s">
        <v>6477</v>
      </c>
      <c r="M2457" s="127" t="s">
        <v>5369</v>
      </c>
      <c r="N2457" s="128">
        <v>40956</v>
      </c>
      <c r="O2457" s="105">
        <v>50000000</v>
      </c>
      <c r="P2457" s="105" t="s">
        <v>16223</v>
      </c>
      <c r="Q2457" s="120">
        <v>41528</v>
      </c>
      <c r="R2457" s="105">
        <v>44139526</v>
      </c>
      <c r="S2457" s="234" t="s">
        <v>5470</v>
      </c>
      <c r="T2457" s="130">
        <v>41789</v>
      </c>
      <c r="U2457" s="141">
        <v>29436201</v>
      </c>
      <c r="V2457" s="109">
        <v>41760</v>
      </c>
      <c r="W2457" s="141">
        <v>29436201</v>
      </c>
      <c r="X2457" s="141">
        <v>0</v>
      </c>
      <c r="Y2457" s="141">
        <v>0</v>
      </c>
      <c r="Z2457" s="141">
        <v>0</v>
      </c>
      <c r="AA2457" s="114">
        <v>0</v>
      </c>
      <c r="AB2457" s="114"/>
      <c r="AC2457" s="141"/>
      <c r="AD2457" s="141"/>
      <c r="AE2457" s="106">
        <v>0</v>
      </c>
      <c r="AF2457" s="106">
        <v>0</v>
      </c>
      <c r="AG2457" s="106">
        <v>0</v>
      </c>
      <c r="AH2457" s="141"/>
      <c r="AI2457" s="141"/>
      <c r="AJ2457" s="141"/>
      <c r="AK2457" s="141"/>
      <c r="AL2457" s="141"/>
      <c r="AM2457" s="141"/>
      <c r="AN2457" s="114">
        <f t="shared" si="76"/>
        <v>0</v>
      </c>
      <c r="AO2457" s="114">
        <f t="shared" si="77"/>
        <v>29436201</v>
      </c>
      <c r="AP2457" s="114"/>
      <c r="AQ2457" s="114"/>
      <c r="AR2457" s="114"/>
      <c r="AS2457" s="114"/>
      <c r="AT2457" s="190"/>
    </row>
    <row r="2458" spans="1:46" s="191" customFormat="1" ht="15" customHeight="1" x14ac:dyDescent="0.2">
      <c r="A2458" s="104"/>
      <c r="B2458" s="104">
        <f>VLOOKUP(BJB!$F$9:$F$5599,Ctrl!$B$4:$C$399,2,0)</f>
        <v>6</v>
      </c>
      <c r="C2458" s="104">
        <f>VLOOKUP(BJB!$G$9:$G$5599,Ctrl!$E$4:$F$399,2,0)</f>
        <v>3</v>
      </c>
      <c r="D2458" s="219">
        <v>1</v>
      </c>
      <c r="E2458" s="104" t="str">
        <f>VLOOKUP(BJB!$F$9:$F$5599,Ctrl!$B$4:$D$399,3,0)</f>
        <v>I</v>
      </c>
      <c r="F2458" s="139" t="s">
        <v>10516</v>
      </c>
      <c r="G2458" s="139" t="s">
        <v>3642</v>
      </c>
      <c r="H2458" s="125"/>
      <c r="I2458" s="220">
        <f>IF(G2457=BJB!$G2554,I2457+1,1)</f>
        <v>1</v>
      </c>
      <c r="J2458" s="912" t="s">
        <v>22479</v>
      </c>
      <c r="K2458" s="126" t="s">
        <v>5834</v>
      </c>
      <c r="L2458" s="104" t="s">
        <v>6477</v>
      </c>
      <c r="M2458" s="127" t="s">
        <v>5835</v>
      </c>
      <c r="N2458" s="128">
        <v>40945</v>
      </c>
      <c r="O2458" s="105">
        <v>40000000</v>
      </c>
      <c r="P2458" s="105" t="s">
        <v>16225</v>
      </c>
      <c r="Q2458" s="120">
        <v>41704</v>
      </c>
      <c r="R2458" s="105">
        <v>23557553</v>
      </c>
      <c r="S2458" s="146" t="s">
        <v>5759</v>
      </c>
      <c r="T2458" s="109">
        <v>41844</v>
      </c>
      <c r="U2458" s="141">
        <v>15620107</v>
      </c>
      <c r="V2458" s="109">
        <v>41821</v>
      </c>
      <c r="W2458" s="141">
        <v>15620107</v>
      </c>
      <c r="X2458" s="141">
        <v>0</v>
      </c>
      <c r="Y2458" s="141">
        <v>0</v>
      </c>
      <c r="Z2458" s="141">
        <v>0</v>
      </c>
      <c r="AA2458" s="114">
        <v>3463906</v>
      </c>
      <c r="AB2458" s="114"/>
      <c r="AC2458" s="141"/>
      <c r="AD2458" s="141"/>
      <c r="AE2458" s="106">
        <v>0</v>
      </c>
      <c r="AF2458" s="106">
        <v>0</v>
      </c>
      <c r="AG2458" s="106">
        <v>0</v>
      </c>
      <c r="AH2458" s="141"/>
      <c r="AI2458" s="141"/>
      <c r="AJ2458" s="141"/>
      <c r="AK2458" s="141"/>
      <c r="AL2458" s="141"/>
      <c r="AM2458" s="141"/>
      <c r="AN2458" s="114">
        <f t="shared" si="76"/>
        <v>3463906</v>
      </c>
      <c r="AO2458" s="114">
        <f t="shared" si="77"/>
        <v>12156201</v>
      </c>
      <c r="AP2458" s="114"/>
      <c r="AQ2458" s="114"/>
      <c r="AR2458" s="114"/>
      <c r="AS2458" s="114"/>
      <c r="AT2458" s="190"/>
    </row>
    <row r="2459" spans="1:46" s="191" customFormat="1" ht="15" customHeight="1" x14ac:dyDescent="0.2">
      <c r="A2459" s="104"/>
      <c r="B2459" s="104">
        <f>VLOOKUP(BJB!$F$9:$F$5599,Ctrl!$B$4:$C$399,2,0)</f>
        <v>6</v>
      </c>
      <c r="C2459" s="104">
        <f>VLOOKUP(BJB!$G$9:$G$5599,Ctrl!$E$4:$F$399,2,0)</f>
        <v>3</v>
      </c>
      <c r="D2459" s="219">
        <v>1</v>
      </c>
      <c r="E2459" s="104" t="str">
        <f>VLOOKUP(BJB!$F$9:$F$5599,Ctrl!$B$4:$D$399,3,0)</f>
        <v>I</v>
      </c>
      <c r="F2459" s="139" t="s">
        <v>10516</v>
      </c>
      <c r="G2459" s="139" t="s">
        <v>3642</v>
      </c>
      <c r="H2459" s="125"/>
      <c r="I2459" s="220">
        <f>IF(G2458=BJB!$G2555,I2458+1,1)</f>
        <v>1</v>
      </c>
      <c r="J2459" s="912" t="s">
        <v>22480</v>
      </c>
      <c r="K2459" s="126" t="s">
        <v>850</v>
      </c>
      <c r="L2459" s="104" t="s">
        <v>6477</v>
      </c>
      <c r="M2459" s="127" t="s">
        <v>5369</v>
      </c>
      <c r="N2459" s="128">
        <v>40956</v>
      </c>
      <c r="O2459" s="105">
        <v>15000000</v>
      </c>
      <c r="P2459" s="105" t="s">
        <v>16226</v>
      </c>
      <c r="Q2459" s="120">
        <v>41740</v>
      </c>
      <c r="R2459" s="105">
        <v>8994423</v>
      </c>
      <c r="S2459" s="146" t="s">
        <v>5759</v>
      </c>
      <c r="T2459" s="109">
        <v>41844</v>
      </c>
      <c r="U2459" s="141">
        <v>5928235</v>
      </c>
      <c r="V2459" s="109">
        <v>41821</v>
      </c>
      <c r="W2459" s="141">
        <v>5928235</v>
      </c>
      <c r="X2459" s="141">
        <v>0</v>
      </c>
      <c r="Y2459" s="141">
        <v>0</v>
      </c>
      <c r="Z2459" s="141">
        <v>0</v>
      </c>
      <c r="AA2459" s="114">
        <v>1004808</v>
      </c>
      <c r="AB2459" s="114"/>
      <c r="AC2459" s="228"/>
      <c r="AD2459" s="141"/>
      <c r="AE2459" s="106">
        <v>0</v>
      </c>
      <c r="AF2459" s="106">
        <v>0</v>
      </c>
      <c r="AG2459" s="106">
        <v>0</v>
      </c>
      <c r="AH2459" s="141"/>
      <c r="AI2459" s="141"/>
      <c r="AJ2459" s="141"/>
      <c r="AK2459" s="141"/>
      <c r="AL2459" s="141"/>
      <c r="AM2459" s="141"/>
      <c r="AN2459" s="114">
        <f t="shared" si="76"/>
        <v>1004808</v>
      </c>
      <c r="AO2459" s="114">
        <f t="shared" si="77"/>
        <v>4923427</v>
      </c>
      <c r="AP2459" s="114"/>
      <c r="AQ2459" s="114"/>
      <c r="AR2459" s="114"/>
      <c r="AS2459" s="114"/>
      <c r="AT2459" s="190"/>
    </row>
    <row r="2460" spans="1:46" s="191" customFormat="1" ht="15" customHeight="1" x14ac:dyDescent="0.2">
      <c r="A2460" s="104"/>
      <c r="B2460" s="104">
        <f>VLOOKUP(BJB!$F$9:$F$5599,Ctrl!$B$4:$C$399,2,0)</f>
        <v>6</v>
      </c>
      <c r="C2460" s="104">
        <f>VLOOKUP(BJB!$G$9:$G$5599,Ctrl!$E$4:$F$399,2,0)</f>
        <v>3</v>
      </c>
      <c r="D2460" s="219">
        <v>1</v>
      </c>
      <c r="E2460" s="104" t="str">
        <f>VLOOKUP(BJB!$F$9:$F$5599,Ctrl!$B$4:$D$399,3,0)</f>
        <v>I</v>
      </c>
      <c r="F2460" s="139" t="s">
        <v>10516</v>
      </c>
      <c r="G2460" s="139" t="s">
        <v>3642</v>
      </c>
      <c r="H2460" s="125"/>
      <c r="I2460" s="220">
        <f>IF(G2459=BJB!$G2556,I2459+1,1)</f>
        <v>1</v>
      </c>
      <c r="J2460" s="912" t="s">
        <v>22481</v>
      </c>
      <c r="K2460" s="126" t="s">
        <v>5836</v>
      </c>
      <c r="L2460" s="104" t="s">
        <v>6477</v>
      </c>
      <c r="M2460" s="127" t="s">
        <v>5533</v>
      </c>
      <c r="N2460" s="128">
        <v>41089</v>
      </c>
      <c r="O2460" s="105">
        <v>20000000</v>
      </c>
      <c r="P2460" s="105" t="s">
        <v>16226</v>
      </c>
      <c r="Q2460" s="120">
        <v>41740</v>
      </c>
      <c r="R2460" s="105">
        <v>15166729</v>
      </c>
      <c r="S2460" s="146" t="s">
        <v>5759</v>
      </c>
      <c r="T2460" s="109">
        <v>41844</v>
      </c>
      <c r="U2460" s="141">
        <v>10043996</v>
      </c>
      <c r="V2460" s="109">
        <v>41821</v>
      </c>
      <c r="W2460" s="141">
        <v>10043996</v>
      </c>
      <c r="X2460" s="141">
        <v>0</v>
      </c>
      <c r="Y2460" s="141">
        <v>0</v>
      </c>
      <c r="Z2460" s="141">
        <v>0</v>
      </c>
      <c r="AA2460" s="114">
        <v>1668345</v>
      </c>
      <c r="AB2460" s="114"/>
      <c r="AC2460" s="141"/>
      <c r="AD2460" s="141"/>
      <c r="AE2460" s="106">
        <v>0</v>
      </c>
      <c r="AF2460" s="106">
        <v>0</v>
      </c>
      <c r="AG2460" s="106">
        <v>0</v>
      </c>
      <c r="AH2460" s="141"/>
      <c r="AI2460" s="141"/>
      <c r="AJ2460" s="141"/>
      <c r="AK2460" s="141"/>
      <c r="AL2460" s="141"/>
      <c r="AM2460" s="141"/>
      <c r="AN2460" s="114">
        <f t="shared" si="76"/>
        <v>1668345</v>
      </c>
      <c r="AO2460" s="114">
        <f t="shared" si="77"/>
        <v>8375651</v>
      </c>
      <c r="AP2460" s="114"/>
      <c r="AQ2460" s="114"/>
      <c r="AR2460" s="114"/>
      <c r="AS2460" s="114"/>
      <c r="AT2460" s="190"/>
    </row>
    <row r="2461" spans="1:46" s="190" customFormat="1" ht="15" customHeight="1" x14ac:dyDescent="0.2">
      <c r="A2461" s="104"/>
      <c r="B2461" s="104">
        <f>VLOOKUP(BJB!$F$9:$F$5599,Ctrl!$B$4:$C$399,2,0)</f>
        <v>6</v>
      </c>
      <c r="C2461" s="104">
        <f>VLOOKUP(BJB!$G$9:$G$5599,Ctrl!$E$4:$F$399,2,0)</f>
        <v>3</v>
      </c>
      <c r="D2461" s="219">
        <v>1</v>
      </c>
      <c r="E2461" s="104" t="str">
        <f>VLOOKUP(BJB!$F$9:$F$5599,Ctrl!$B$4:$D$399,3,0)</f>
        <v>I</v>
      </c>
      <c r="F2461" s="139" t="s">
        <v>10516</v>
      </c>
      <c r="G2461" s="139" t="s">
        <v>3642</v>
      </c>
      <c r="H2461" s="125"/>
      <c r="I2461" s="220">
        <f>IF(G2460=BJB!$G2557,I2460+1,1)</f>
        <v>1</v>
      </c>
      <c r="J2461" s="912" t="s">
        <v>22482</v>
      </c>
      <c r="K2461" s="126" t="s">
        <v>5837</v>
      </c>
      <c r="L2461" s="104" t="s">
        <v>6477</v>
      </c>
      <c r="M2461" s="127" t="s">
        <v>5369</v>
      </c>
      <c r="N2461" s="128">
        <v>40956</v>
      </c>
      <c r="O2461" s="105">
        <v>8000000</v>
      </c>
      <c r="P2461" s="105" t="s">
        <v>16226</v>
      </c>
      <c r="Q2461" s="120">
        <v>41740</v>
      </c>
      <c r="R2461" s="105">
        <v>4488395</v>
      </c>
      <c r="S2461" s="146" t="s">
        <v>5759</v>
      </c>
      <c r="T2461" s="109">
        <v>41844</v>
      </c>
      <c r="U2461" s="141">
        <v>3087519</v>
      </c>
      <c r="V2461" s="109">
        <v>41821</v>
      </c>
      <c r="W2461" s="141">
        <v>3087519</v>
      </c>
      <c r="X2461" s="141">
        <v>0</v>
      </c>
      <c r="Y2461" s="141">
        <v>0</v>
      </c>
      <c r="Z2461" s="141">
        <v>0</v>
      </c>
      <c r="AA2461" s="114">
        <v>901961</v>
      </c>
      <c r="AB2461" s="114"/>
      <c r="AC2461" s="141"/>
      <c r="AD2461" s="141"/>
      <c r="AE2461" s="106">
        <v>0</v>
      </c>
      <c r="AF2461" s="106">
        <v>0</v>
      </c>
      <c r="AG2461" s="106">
        <v>0</v>
      </c>
      <c r="AH2461" s="141"/>
      <c r="AI2461" s="141"/>
      <c r="AJ2461" s="141"/>
      <c r="AK2461" s="141"/>
      <c r="AL2461" s="141"/>
      <c r="AM2461" s="141"/>
      <c r="AN2461" s="114">
        <f t="shared" si="76"/>
        <v>901961</v>
      </c>
      <c r="AO2461" s="114">
        <f t="shared" si="77"/>
        <v>2185558</v>
      </c>
      <c r="AP2461" s="114"/>
      <c r="AQ2461" s="114"/>
      <c r="AR2461" s="114"/>
      <c r="AS2461" s="114"/>
    </row>
    <row r="2462" spans="1:46" s="190" customFormat="1" ht="15" customHeight="1" x14ac:dyDescent="0.2">
      <c r="A2462" s="104"/>
      <c r="B2462" s="104">
        <f>VLOOKUP(BJB!$F$9:$F$5599,Ctrl!$B$4:$C$399,2,0)</f>
        <v>6</v>
      </c>
      <c r="C2462" s="104">
        <f>VLOOKUP(BJB!$G$9:$G$5599,Ctrl!$E$4:$F$399,2,0)</f>
        <v>3</v>
      </c>
      <c r="D2462" s="219">
        <v>1</v>
      </c>
      <c r="E2462" s="104" t="str">
        <f>VLOOKUP(BJB!$F$9:$F$5599,Ctrl!$B$4:$D$399,3,0)</f>
        <v>I</v>
      </c>
      <c r="F2462" s="139" t="s">
        <v>10516</v>
      </c>
      <c r="G2462" s="139" t="s">
        <v>3642</v>
      </c>
      <c r="H2462" s="125"/>
      <c r="I2462" s="220">
        <f>IF(G2461=BJB!$G2558,I2461+1,1)</f>
        <v>1</v>
      </c>
      <c r="J2462" s="912" t="s">
        <v>22483</v>
      </c>
      <c r="K2462" s="126" t="s">
        <v>5838</v>
      </c>
      <c r="L2462" s="104" t="s">
        <v>6477</v>
      </c>
      <c r="M2462" s="127" t="s">
        <v>5369</v>
      </c>
      <c r="N2462" s="128">
        <v>41687</v>
      </c>
      <c r="O2462" s="105">
        <v>20000000</v>
      </c>
      <c r="P2462" s="105" t="s">
        <v>16226</v>
      </c>
      <c r="Q2462" s="120">
        <v>41740</v>
      </c>
      <c r="R2462" s="105">
        <v>11023228</v>
      </c>
      <c r="S2462" s="146" t="s">
        <v>5759</v>
      </c>
      <c r="T2462" s="109">
        <v>41844</v>
      </c>
      <c r="U2462" s="141">
        <v>7295020</v>
      </c>
      <c r="V2462" s="109">
        <v>41821</v>
      </c>
      <c r="W2462" s="141">
        <v>7295020</v>
      </c>
      <c r="X2462" s="141">
        <v>0</v>
      </c>
      <c r="Y2462" s="141">
        <v>0</v>
      </c>
      <c r="Z2462" s="141">
        <v>0</v>
      </c>
      <c r="AA2462" s="114">
        <v>1709415</v>
      </c>
      <c r="AB2462" s="114"/>
      <c r="AC2462" s="141"/>
      <c r="AD2462" s="141"/>
      <c r="AE2462" s="106">
        <v>0</v>
      </c>
      <c r="AF2462" s="106">
        <v>0</v>
      </c>
      <c r="AG2462" s="106">
        <v>0</v>
      </c>
      <c r="AH2462" s="141"/>
      <c r="AI2462" s="141"/>
      <c r="AJ2462" s="141"/>
      <c r="AK2462" s="141"/>
      <c r="AL2462" s="141"/>
      <c r="AM2462" s="141"/>
      <c r="AN2462" s="114">
        <f t="shared" si="76"/>
        <v>1709415</v>
      </c>
      <c r="AO2462" s="114">
        <f t="shared" si="77"/>
        <v>5585605</v>
      </c>
      <c r="AP2462" s="114"/>
      <c r="AQ2462" s="114"/>
      <c r="AR2462" s="114"/>
      <c r="AS2462" s="114"/>
      <c r="AT2462" s="191"/>
    </row>
    <row r="2463" spans="1:46" s="190" customFormat="1" ht="15" customHeight="1" x14ac:dyDescent="0.2">
      <c r="A2463" s="104"/>
      <c r="B2463" s="104">
        <f>VLOOKUP(BJB!$F$9:$F$5599,Ctrl!$B$4:$C$399,2,0)</f>
        <v>6</v>
      </c>
      <c r="C2463" s="104">
        <f>VLOOKUP(BJB!$G$9:$G$5599,Ctrl!$E$4:$F$399,2,0)</f>
        <v>3</v>
      </c>
      <c r="D2463" s="219">
        <v>1</v>
      </c>
      <c r="E2463" s="104" t="str">
        <f>VLOOKUP(BJB!$F$9:$F$5599,Ctrl!$B$4:$D$399,3,0)</f>
        <v>I</v>
      </c>
      <c r="F2463" s="139" t="s">
        <v>10516</v>
      </c>
      <c r="G2463" s="139" t="s">
        <v>3642</v>
      </c>
      <c r="H2463" s="125"/>
      <c r="I2463" s="220">
        <f>IF(G2462=BJB!$G2559,I2462+1,1)</f>
        <v>1</v>
      </c>
      <c r="J2463" s="912" t="s">
        <v>22484</v>
      </c>
      <c r="K2463" s="126" t="s">
        <v>5839</v>
      </c>
      <c r="L2463" s="104" t="s">
        <v>6477</v>
      </c>
      <c r="M2463" s="127" t="s">
        <v>4917</v>
      </c>
      <c r="N2463" s="128">
        <v>41009</v>
      </c>
      <c r="O2463" s="105">
        <v>20000000</v>
      </c>
      <c r="P2463" s="105" t="s">
        <v>16227</v>
      </c>
      <c r="Q2463" s="120">
        <v>41740</v>
      </c>
      <c r="R2463" s="105">
        <v>14977249</v>
      </c>
      <c r="S2463" s="146" t="s">
        <v>5759</v>
      </c>
      <c r="T2463" s="109">
        <v>41844</v>
      </c>
      <c r="U2463" s="141">
        <v>9811315</v>
      </c>
      <c r="V2463" s="109">
        <v>41821</v>
      </c>
      <c r="W2463" s="141">
        <v>9811315</v>
      </c>
      <c r="X2463" s="141">
        <v>0</v>
      </c>
      <c r="Y2463" s="141">
        <v>0</v>
      </c>
      <c r="Z2463" s="141">
        <v>0</v>
      </c>
      <c r="AA2463" s="114">
        <v>1825564</v>
      </c>
      <c r="AB2463" s="114"/>
      <c r="AC2463" s="141"/>
      <c r="AD2463" s="141"/>
      <c r="AE2463" s="106">
        <v>0</v>
      </c>
      <c r="AF2463" s="106">
        <v>0</v>
      </c>
      <c r="AG2463" s="106">
        <v>0</v>
      </c>
      <c r="AH2463" s="141"/>
      <c r="AI2463" s="141"/>
      <c r="AJ2463" s="141"/>
      <c r="AK2463" s="141"/>
      <c r="AL2463" s="141"/>
      <c r="AM2463" s="141"/>
      <c r="AN2463" s="114">
        <f t="shared" si="76"/>
        <v>1825564</v>
      </c>
      <c r="AO2463" s="114">
        <f t="shared" si="77"/>
        <v>7985751</v>
      </c>
      <c r="AP2463" s="114"/>
      <c r="AQ2463" s="114"/>
      <c r="AR2463" s="114"/>
      <c r="AS2463" s="114"/>
    </row>
    <row r="2464" spans="1:46" s="190" customFormat="1" ht="15" customHeight="1" x14ac:dyDescent="0.2">
      <c r="A2464" s="104"/>
      <c r="B2464" s="104">
        <f>VLOOKUP(BJB!$F$9:$F$5599,Ctrl!$B$4:$C$399,2,0)</f>
        <v>6</v>
      </c>
      <c r="C2464" s="104">
        <f>VLOOKUP(BJB!$G$9:$G$5599,Ctrl!$E$4:$F$399,2,0)</f>
        <v>3</v>
      </c>
      <c r="D2464" s="219">
        <v>1</v>
      </c>
      <c r="E2464" s="104" t="str">
        <f>VLOOKUP(BJB!$F$9:$F$5599,Ctrl!$B$4:$D$399,3,0)</f>
        <v>I</v>
      </c>
      <c r="F2464" s="139" t="s">
        <v>10516</v>
      </c>
      <c r="G2464" s="139" t="s">
        <v>3642</v>
      </c>
      <c r="H2464" s="125"/>
      <c r="I2464" s="220">
        <f>IF(G2463=BJB!$G2560,I2463+1,1)</f>
        <v>1</v>
      </c>
      <c r="J2464" s="912" t="s">
        <v>22485</v>
      </c>
      <c r="K2464" s="126" t="s">
        <v>3069</v>
      </c>
      <c r="L2464" s="104" t="s">
        <v>6477</v>
      </c>
      <c r="M2464" s="127" t="s">
        <v>5533</v>
      </c>
      <c r="N2464" s="128">
        <v>41089</v>
      </c>
      <c r="O2464" s="105">
        <v>20000000</v>
      </c>
      <c r="P2464" s="105" t="s">
        <v>16191</v>
      </c>
      <c r="Q2464" s="120">
        <v>41796</v>
      </c>
      <c r="R2464" s="105">
        <v>12524699</v>
      </c>
      <c r="S2464" s="146" t="s">
        <v>5759</v>
      </c>
      <c r="T2464" s="109">
        <v>41844</v>
      </c>
      <c r="U2464" s="141">
        <v>8404940</v>
      </c>
      <c r="V2464" s="109">
        <v>41821</v>
      </c>
      <c r="W2464" s="141">
        <v>8404940</v>
      </c>
      <c r="X2464" s="141">
        <v>0</v>
      </c>
      <c r="Y2464" s="141">
        <v>0</v>
      </c>
      <c r="Z2464" s="141">
        <v>0</v>
      </c>
      <c r="AA2464" s="114">
        <v>1970768</v>
      </c>
      <c r="AB2464" s="114"/>
      <c r="AC2464" s="141"/>
      <c r="AD2464" s="141"/>
      <c r="AE2464" s="106">
        <v>0</v>
      </c>
      <c r="AF2464" s="106">
        <v>0</v>
      </c>
      <c r="AG2464" s="106">
        <v>0</v>
      </c>
      <c r="AH2464" s="141"/>
      <c r="AI2464" s="141"/>
      <c r="AJ2464" s="141"/>
      <c r="AK2464" s="141"/>
      <c r="AL2464" s="141"/>
      <c r="AM2464" s="141"/>
      <c r="AN2464" s="114">
        <f t="shared" si="76"/>
        <v>1970768</v>
      </c>
      <c r="AO2464" s="114">
        <f t="shared" si="77"/>
        <v>6434172</v>
      </c>
      <c r="AP2464" s="114"/>
      <c r="AQ2464" s="114"/>
      <c r="AR2464" s="114"/>
      <c r="AS2464" s="114"/>
    </row>
    <row r="2465" spans="1:46" s="190" customFormat="1" ht="15" customHeight="1" x14ac:dyDescent="0.2">
      <c r="A2465" s="104"/>
      <c r="B2465" s="104">
        <f>VLOOKUP(BJB!$F$9:$F$5599,Ctrl!$B$4:$C$399,2,0)</f>
        <v>6</v>
      </c>
      <c r="C2465" s="104">
        <f>VLOOKUP(BJB!$G$9:$G$5599,Ctrl!$E$4:$F$399,2,0)</f>
        <v>3</v>
      </c>
      <c r="D2465" s="219">
        <v>1</v>
      </c>
      <c r="E2465" s="104" t="str">
        <f>VLOOKUP(BJB!$F$9:$F$5599,Ctrl!$B$4:$D$399,3,0)</f>
        <v>I</v>
      </c>
      <c r="F2465" s="139" t="s">
        <v>10516</v>
      </c>
      <c r="G2465" s="139" t="s">
        <v>3642</v>
      </c>
      <c r="H2465" s="125" t="s">
        <v>6772</v>
      </c>
      <c r="I2465" s="220">
        <f>IF(G2464=BJB!$G2561,I2464+1,1)</f>
        <v>1</v>
      </c>
      <c r="J2465" s="912" t="s">
        <v>22486</v>
      </c>
      <c r="K2465" s="126" t="s">
        <v>5849</v>
      </c>
      <c r="L2465" s="104" t="s">
        <v>6477</v>
      </c>
      <c r="M2465" s="127" t="s">
        <v>5850</v>
      </c>
      <c r="N2465" s="128">
        <v>40994</v>
      </c>
      <c r="O2465" s="105">
        <v>25000000</v>
      </c>
      <c r="P2465" s="105" t="s">
        <v>16191</v>
      </c>
      <c r="Q2465" s="120">
        <v>41796</v>
      </c>
      <c r="R2465" s="105">
        <v>14002807</v>
      </c>
      <c r="S2465" s="146" t="s">
        <v>5759</v>
      </c>
      <c r="T2465" s="109">
        <v>41844</v>
      </c>
      <c r="U2465" s="141">
        <v>9145088</v>
      </c>
      <c r="V2465" s="109">
        <v>41821</v>
      </c>
      <c r="W2465" s="141">
        <v>9145088</v>
      </c>
      <c r="X2465" s="141">
        <v>0</v>
      </c>
      <c r="Y2465" s="141">
        <v>0</v>
      </c>
      <c r="Z2465" s="141">
        <v>0</v>
      </c>
      <c r="AA2465" s="114">
        <v>3024593</v>
      </c>
      <c r="AB2465" s="114"/>
      <c r="AC2465" s="132"/>
      <c r="AD2465" s="141"/>
      <c r="AE2465" s="106">
        <v>0</v>
      </c>
      <c r="AF2465" s="106">
        <v>0</v>
      </c>
      <c r="AG2465" s="106">
        <v>0</v>
      </c>
      <c r="AH2465" s="141"/>
      <c r="AI2465" s="141"/>
      <c r="AJ2465" s="141"/>
      <c r="AK2465" s="141"/>
      <c r="AL2465" s="141"/>
      <c r="AM2465" s="141"/>
      <c r="AN2465" s="114">
        <f t="shared" si="76"/>
        <v>3024593</v>
      </c>
      <c r="AO2465" s="114">
        <f t="shared" si="77"/>
        <v>6120495</v>
      </c>
      <c r="AP2465" s="114"/>
      <c r="AQ2465" s="114"/>
      <c r="AR2465" s="114"/>
      <c r="AS2465" s="114"/>
    </row>
    <row r="2466" spans="1:46" s="190" customFormat="1" ht="15" customHeight="1" x14ac:dyDescent="0.2">
      <c r="A2466" s="104"/>
      <c r="B2466" s="104">
        <f>VLOOKUP(BJB!$F$9:$F$5599,Ctrl!$B$4:$C$399,2,0)</f>
        <v>6</v>
      </c>
      <c r="C2466" s="104">
        <f>VLOOKUP(BJB!$G$9:$G$5599,Ctrl!$E$4:$F$399,2,0)</f>
        <v>3</v>
      </c>
      <c r="D2466" s="219">
        <v>1</v>
      </c>
      <c r="E2466" s="104" t="str">
        <f>VLOOKUP(BJB!$F$9:$F$5599,Ctrl!$B$4:$D$399,3,0)</f>
        <v>I</v>
      </c>
      <c r="F2466" s="139" t="s">
        <v>10516</v>
      </c>
      <c r="G2466" s="139" t="s">
        <v>3642</v>
      </c>
      <c r="H2466" s="125"/>
      <c r="I2466" s="220">
        <f>IF(G2465=BJB!$G2562,I2465+1,1)</f>
        <v>1</v>
      </c>
      <c r="J2466" s="912" t="s">
        <v>22487</v>
      </c>
      <c r="K2466" s="126" t="s">
        <v>5851</v>
      </c>
      <c r="L2466" s="104" t="s">
        <v>6477</v>
      </c>
      <c r="M2466" s="127" t="s">
        <v>5852</v>
      </c>
      <c r="N2466" s="120">
        <v>40847</v>
      </c>
      <c r="O2466" s="105">
        <v>15000000</v>
      </c>
      <c r="P2466" s="105" t="s">
        <v>6222</v>
      </c>
      <c r="Q2466" s="120" t="s">
        <v>6222</v>
      </c>
      <c r="R2466" s="890">
        <v>0</v>
      </c>
      <c r="S2466" s="146" t="s">
        <v>5759</v>
      </c>
      <c r="T2466" s="109">
        <v>41844</v>
      </c>
      <c r="U2466" s="141">
        <v>2903167</v>
      </c>
      <c r="V2466" s="109" t="s">
        <v>6222</v>
      </c>
      <c r="W2466" s="141">
        <v>0</v>
      </c>
      <c r="X2466" s="141">
        <v>0</v>
      </c>
      <c r="Y2466" s="141">
        <v>0</v>
      </c>
      <c r="Z2466" s="141">
        <v>0</v>
      </c>
      <c r="AA2466" s="114">
        <v>490437</v>
      </c>
      <c r="AB2466" s="114"/>
      <c r="AC2466" s="141"/>
      <c r="AD2466" s="141"/>
      <c r="AE2466" s="106">
        <v>0</v>
      </c>
      <c r="AF2466" s="106">
        <v>0</v>
      </c>
      <c r="AG2466" s="106">
        <v>0</v>
      </c>
      <c r="AH2466" s="141"/>
      <c r="AI2466" s="141"/>
      <c r="AJ2466" s="141"/>
      <c r="AK2466" s="141"/>
      <c r="AL2466" s="141"/>
      <c r="AM2466" s="141"/>
      <c r="AN2466" s="114">
        <f t="shared" si="76"/>
        <v>490437</v>
      </c>
      <c r="AO2466" s="114">
        <f t="shared" si="77"/>
        <v>2412730</v>
      </c>
      <c r="AP2466" s="114"/>
      <c r="AQ2466" s="114"/>
      <c r="AR2466" s="114"/>
      <c r="AS2466" s="114"/>
    </row>
    <row r="2467" spans="1:46" s="191" customFormat="1" ht="15" customHeight="1" x14ac:dyDescent="0.2">
      <c r="A2467" s="104"/>
      <c r="B2467" s="104">
        <f>VLOOKUP(BJB!$F$9:$F$5599,Ctrl!$B$4:$C$399,2,0)</f>
        <v>6</v>
      </c>
      <c r="C2467" s="104">
        <f>VLOOKUP(BJB!$G$9:$G$5599,Ctrl!$E$4:$F$399,2,0)</f>
        <v>3</v>
      </c>
      <c r="D2467" s="219">
        <v>1</v>
      </c>
      <c r="E2467" s="104" t="str">
        <f>VLOOKUP(BJB!$F$9:$F$5599,Ctrl!$B$4:$D$399,3,0)</f>
        <v>I</v>
      </c>
      <c r="F2467" s="139" t="s">
        <v>10516</v>
      </c>
      <c r="G2467" s="139" t="s">
        <v>3642</v>
      </c>
      <c r="H2467" s="125"/>
      <c r="I2467" s="220">
        <f>IF(G2466=BJB!$G2563,I2466+1,1)</f>
        <v>1</v>
      </c>
      <c r="J2467" s="912" t="s">
        <v>22488</v>
      </c>
      <c r="K2467" s="126" t="s">
        <v>5853</v>
      </c>
      <c r="L2467" s="104" t="s">
        <v>6477</v>
      </c>
      <c r="M2467" s="127" t="s">
        <v>5533</v>
      </c>
      <c r="N2467" s="128">
        <v>41089</v>
      </c>
      <c r="O2467" s="105">
        <v>30000000</v>
      </c>
      <c r="P2467" s="105" t="s">
        <v>16191</v>
      </c>
      <c r="Q2467" s="120">
        <v>41796</v>
      </c>
      <c r="R2467" s="105">
        <v>18845047</v>
      </c>
      <c r="S2467" s="146" t="s">
        <v>5759</v>
      </c>
      <c r="T2467" s="109">
        <v>41844</v>
      </c>
      <c r="U2467" s="141">
        <v>12590876</v>
      </c>
      <c r="V2467" s="109">
        <v>41821</v>
      </c>
      <c r="W2467" s="141">
        <v>12590876</v>
      </c>
      <c r="X2467" s="141">
        <v>0</v>
      </c>
      <c r="Y2467" s="141">
        <v>0</v>
      </c>
      <c r="Z2467" s="141">
        <v>0</v>
      </c>
      <c r="AA2467" s="114">
        <v>1805039</v>
      </c>
      <c r="AB2467" s="114"/>
      <c r="AC2467" s="141"/>
      <c r="AD2467" s="141"/>
      <c r="AE2467" s="106">
        <v>0</v>
      </c>
      <c r="AF2467" s="106">
        <v>0</v>
      </c>
      <c r="AG2467" s="106">
        <v>0</v>
      </c>
      <c r="AH2467" s="141"/>
      <c r="AI2467" s="141"/>
      <c r="AJ2467" s="141"/>
      <c r="AK2467" s="141"/>
      <c r="AL2467" s="141"/>
      <c r="AM2467" s="141"/>
      <c r="AN2467" s="114">
        <f t="shared" si="76"/>
        <v>1805039</v>
      </c>
      <c r="AO2467" s="114">
        <f t="shared" si="77"/>
        <v>10785837</v>
      </c>
      <c r="AP2467" s="114"/>
      <c r="AQ2467" s="114"/>
      <c r="AR2467" s="114"/>
      <c r="AS2467" s="114"/>
    </row>
    <row r="2468" spans="1:46" s="190" customFormat="1" ht="15" customHeight="1" x14ac:dyDescent="0.2">
      <c r="A2468" s="104"/>
      <c r="B2468" s="104">
        <f>VLOOKUP(BJB!$F$9:$F$5599,Ctrl!$B$4:$C$399,2,0)</f>
        <v>6</v>
      </c>
      <c r="C2468" s="104">
        <f>VLOOKUP(BJB!$G$9:$G$5599,Ctrl!$E$4:$F$399,2,0)</f>
        <v>3</v>
      </c>
      <c r="D2468" s="219">
        <v>1</v>
      </c>
      <c r="E2468" s="104" t="str">
        <f>VLOOKUP(BJB!$F$9:$F$5599,Ctrl!$B$4:$D$399,3,0)</f>
        <v>I</v>
      </c>
      <c r="F2468" s="139" t="s">
        <v>10516</v>
      </c>
      <c r="G2468" s="139" t="s">
        <v>3642</v>
      </c>
      <c r="H2468" s="125"/>
      <c r="I2468" s="220">
        <f>IF(G2467=BJB!$G2564,I2467+1,1)</f>
        <v>1</v>
      </c>
      <c r="J2468" s="912" t="s">
        <v>22489</v>
      </c>
      <c r="K2468" s="126" t="s">
        <v>5854</v>
      </c>
      <c r="L2468" s="104" t="s">
        <v>6477</v>
      </c>
      <c r="M2468" s="127" t="s">
        <v>4917</v>
      </c>
      <c r="N2468" s="128">
        <v>41009</v>
      </c>
      <c r="O2468" s="105">
        <v>25000000</v>
      </c>
      <c r="P2468" s="105" t="s">
        <v>16191</v>
      </c>
      <c r="Q2468" s="120">
        <v>41796</v>
      </c>
      <c r="R2468" s="105">
        <v>13156308</v>
      </c>
      <c r="S2468" s="146" t="s">
        <v>5759</v>
      </c>
      <c r="T2468" s="109">
        <v>41844</v>
      </c>
      <c r="U2468" s="141">
        <v>8868607</v>
      </c>
      <c r="V2468" s="109">
        <v>41821</v>
      </c>
      <c r="W2468" s="141">
        <v>8868607</v>
      </c>
      <c r="X2468" s="141">
        <v>0</v>
      </c>
      <c r="Y2468" s="141">
        <v>0</v>
      </c>
      <c r="Z2468" s="141">
        <v>0</v>
      </c>
      <c r="AA2468" s="114">
        <v>1176669</v>
      </c>
      <c r="AB2468" s="114"/>
      <c r="AC2468" s="141"/>
      <c r="AD2468" s="141"/>
      <c r="AE2468" s="106">
        <v>0</v>
      </c>
      <c r="AF2468" s="106">
        <v>0</v>
      </c>
      <c r="AG2468" s="106">
        <v>0</v>
      </c>
      <c r="AH2468" s="141"/>
      <c r="AI2468" s="141"/>
      <c r="AJ2468" s="141"/>
      <c r="AK2468" s="141"/>
      <c r="AL2468" s="141"/>
      <c r="AM2468" s="141"/>
      <c r="AN2468" s="114">
        <f t="shared" si="76"/>
        <v>1176669</v>
      </c>
      <c r="AO2468" s="114">
        <f t="shared" si="77"/>
        <v>7691938</v>
      </c>
      <c r="AP2468" s="114"/>
      <c r="AQ2468" s="114"/>
      <c r="AR2468" s="114"/>
      <c r="AS2468" s="114"/>
    </row>
    <row r="2469" spans="1:46" s="190" customFormat="1" ht="15" customHeight="1" x14ac:dyDescent="0.2">
      <c r="A2469" s="104"/>
      <c r="B2469" s="104">
        <f>VLOOKUP(BJB!$F$9:$F$5599,Ctrl!$B$4:$C$399,2,0)</f>
        <v>6</v>
      </c>
      <c r="C2469" s="104">
        <f>VLOOKUP(BJB!$G$9:$G$5599,Ctrl!$E$4:$F$399,2,0)</f>
        <v>3</v>
      </c>
      <c r="D2469" s="219">
        <v>1</v>
      </c>
      <c r="E2469" s="104" t="str">
        <f>VLOOKUP(BJB!$F$9:$F$5599,Ctrl!$B$4:$D$399,3,0)</f>
        <v>I</v>
      </c>
      <c r="F2469" s="139" t="s">
        <v>10516</v>
      </c>
      <c r="G2469" s="139" t="s">
        <v>3642</v>
      </c>
      <c r="H2469" s="125"/>
      <c r="I2469" s="220">
        <f>IF(G2468=BJB!$G2566,I2468+1,1)</f>
        <v>1</v>
      </c>
      <c r="J2469" s="912" t="s">
        <v>22490</v>
      </c>
      <c r="K2469" s="121" t="s">
        <v>7719</v>
      </c>
      <c r="L2469" s="104" t="s">
        <v>6477</v>
      </c>
      <c r="M2469" s="104" t="s">
        <v>5850</v>
      </c>
      <c r="N2469" s="120">
        <v>40994</v>
      </c>
      <c r="O2469" s="105">
        <v>150000000</v>
      </c>
      <c r="P2469" s="105" t="s">
        <v>16228</v>
      </c>
      <c r="Q2469" s="120">
        <v>41859</v>
      </c>
      <c r="R2469" s="105">
        <v>50199799</v>
      </c>
      <c r="S2469" s="146" t="s">
        <v>7891</v>
      </c>
      <c r="T2469" s="109">
        <v>42114</v>
      </c>
      <c r="U2469" s="141">
        <v>40343435</v>
      </c>
      <c r="V2469" s="109">
        <v>42114</v>
      </c>
      <c r="W2469" s="141">
        <v>40343435</v>
      </c>
      <c r="X2469" s="141">
        <v>0</v>
      </c>
      <c r="Y2469" s="141">
        <v>0</v>
      </c>
      <c r="Z2469" s="141">
        <v>0</v>
      </c>
      <c r="AA2469" s="114">
        <v>0</v>
      </c>
      <c r="AB2469" s="114"/>
      <c r="AC2469" s="132"/>
      <c r="AD2469" s="141"/>
      <c r="AE2469" s="106">
        <v>0</v>
      </c>
      <c r="AF2469" s="106">
        <v>0</v>
      </c>
      <c r="AG2469" s="106">
        <v>0</v>
      </c>
      <c r="AH2469" s="141"/>
      <c r="AI2469" s="141"/>
      <c r="AJ2469" s="141"/>
      <c r="AK2469" s="141"/>
      <c r="AL2469" s="141"/>
      <c r="AM2469" s="141"/>
      <c r="AN2469" s="114">
        <f t="shared" si="76"/>
        <v>0</v>
      </c>
      <c r="AO2469" s="114">
        <f t="shared" si="77"/>
        <v>40343435</v>
      </c>
      <c r="AP2469" s="114"/>
      <c r="AQ2469" s="114"/>
      <c r="AR2469" s="114"/>
      <c r="AS2469" s="114"/>
    </row>
    <row r="2470" spans="1:46" s="190" customFormat="1" ht="15" customHeight="1" x14ac:dyDescent="0.2">
      <c r="A2470" s="104"/>
      <c r="B2470" s="104">
        <f>VLOOKUP(BJB!$F$9:$F$5599,Ctrl!$B$4:$C$399,2,0)</f>
        <v>6</v>
      </c>
      <c r="C2470" s="104">
        <f>VLOOKUP(BJB!$G$9:$G$5599,Ctrl!$E$4:$F$399,2,0)</f>
        <v>3</v>
      </c>
      <c r="D2470" s="219">
        <v>1</v>
      </c>
      <c r="E2470" s="104" t="str">
        <f>VLOOKUP(BJB!$F$9:$F$5599,Ctrl!$B$4:$D$399,3,0)</f>
        <v>I</v>
      </c>
      <c r="F2470" s="139" t="s">
        <v>10516</v>
      </c>
      <c r="G2470" s="139" t="s">
        <v>3642</v>
      </c>
      <c r="H2470" s="125"/>
      <c r="I2470" s="220">
        <f>IF(G2469=BJB!$G2567,I2469+1,1)</f>
        <v>1</v>
      </c>
      <c r="J2470" s="912" t="s">
        <v>22491</v>
      </c>
      <c r="K2470" s="121" t="s">
        <v>3729</v>
      </c>
      <c r="L2470" s="104" t="s">
        <v>6477</v>
      </c>
      <c r="M2470" s="104" t="s">
        <v>5533</v>
      </c>
      <c r="N2470" s="120">
        <v>41089</v>
      </c>
      <c r="O2470" s="105">
        <v>20000000</v>
      </c>
      <c r="P2470" s="105" t="s">
        <v>16228</v>
      </c>
      <c r="Q2470" s="120">
        <v>41859</v>
      </c>
      <c r="R2470" s="105">
        <v>2838370</v>
      </c>
      <c r="S2470" s="146" t="s">
        <v>7891</v>
      </c>
      <c r="T2470" s="109">
        <v>42114</v>
      </c>
      <c r="U2470" s="141">
        <v>1831454</v>
      </c>
      <c r="V2470" s="109">
        <v>42114</v>
      </c>
      <c r="W2470" s="141">
        <v>1831454</v>
      </c>
      <c r="X2470" s="141">
        <v>0</v>
      </c>
      <c r="Y2470" s="141">
        <v>0</v>
      </c>
      <c r="Z2470" s="141">
        <v>0</v>
      </c>
      <c r="AA2470" s="114">
        <v>0</v>
      </c>
      <c r="AB2470" s="114"/>
      <c r="AC2470" s="132"/>
      <c r="AD2470" s="141"/>
      <c r="AE2470" s="106">
        <v>0</v>
      </c>
      <c r="AF2470" s="106">
        <v>0</v>
      </c>
      <c r="AG2470" s="106">
        <v>0</v>
      </c>
      <c r="AH2470" s="141"/>
      <c r="AI2470" s="141"/>
      <c r="AJ2470" s="141"/>
      <c r="AK2470" s="141"/>
      <c r="AL2470" s="141"/>
      <c r="AM2470" s="141"/>
      <c r="AN2470" s="114">
        <f t="shared" si="76"/>
        <v>0</v>
      </c>
      <c r="AO2470" s="114">
        <f t="shared" si="77"/>
        <v>1831454</v>
      </c>
      <c r="AP2470" s="114"/>
      <c r="AQ2470" s="114"/>
      <c r="AR2470" s="114"/>
      <c r="AS2470" s="114"/>
    </row>
    <row r="2471" spans="1:46" s="190" customFormat="1" ht="15" customHeight="1" x14ac:dyDescent="0.2">
      <c r="A2471" s="104"/>
      <c r="B2471" s="104">
        <f>VLOOKUP(BJB!$F$9:$F$5599,Ctrl!$B$4:$C$399,2,0)</f>
        <v>6</v>
      </c>
      <c r="C2471" s="104">
        <f>VLOOKUP(BJB!$G$9:$G$5599,Ctrl!$E$4:$F$399,2,0)</f>
        <v>3</v>
      </c>
      <c r="D2471" s="219">
        <v>1</v>
      </c>
      <c r="E2471" s="104" t="str">
        <f>VLOOKUP(BJB!$F$9:$F$5599,Ctrl!$B$4:$D$399,3,0)</f>
        <v>I</v>
      </c>
      <c r="F2471" s="139" t="s">
        <v>10516</v>
      </c>
      <c r="G2471" s="139" t="s">
        <v>3642</v>
      </c>
      <c r="H2471" s="125"/>
      <c r="I2471" s="220">
        <f>IF(G2470=BJB!$G2568,I2470+1,1)</f>
        <v>1</v>
      </c>
      <c r="J2471" s="912" t="s">
        <v>22492</v>
      </c>
      <c r="K2471" s="121" t="s">
        <v>1712</v>
      </c>
      <c r="L2471" s="104" t="s">
        <v>6477</v>
      </c>
      <c r="M2471" s="104" t="s">
        <v>5369</v>
      </c>
      <c r="N2471" s="120">
        <v>40956</v>
      </c>
      <c r="O2471" s="105">
        <v>25000000</v>
      </c>
      <c r="P2471" s="105" t="s">
        <v>16229</v>
      </c>
      <c r="Q2471" s="120">
        <v>42086</v>
      </c>
      <c r="R2471" s="105">
        <v>4721599</v>
      </c>
      <c r="S2471" s="146" t="s">
        <v>8212</v>
      </c>
      <c r="T2471" s="109">
        <v>42145</v>
      </c>
      <c r="U2471" s="141">
        <v>3031448.6999999997</v>
      </c>
      <c r="V2471" s="109">
        <v>42145</v>
      </c>
      <c r="W2471" s="141">
        <v>3031448.6999999997</v>
      </c>
      <c r="X2471" s="141">
        <v>0</v>
      </c>
      <c r="Y2471" s="141">
        <v>0</v>
      </c>
      <c r="Z2471" s="141">
        <v>0</v>
      </c>
      <c r="AA2471" s="114">
        <v>0</v>
      </c>
      <c r="AB2471" s="114"/>
      <c r="AC2471" s="132"/>
      <c r="AD2471" s="141"/>
      <c r="AE2471" s="106">
        <v>0</v>
      </c>
      <c r="AF2471" s="106">
        <v>0</v>
      </c>
      <c r="AG2471" s="106">
        <v>0</v>
      </c>
      <c r="AH2471" s="106"/>
      <c r="AI2471" s="106"/>
      <c r="AJ2471" s="106"/>
      <c r="AK2471" s="106"/>
      <c r="AL2471" s="106"/>
      <c r="AM2471" s="106"/>
      <c r="AN2471" s="114">
        <f t="shared" si="76"/>
        <v>0</v>
      </c>
      <c r="AO2471" s="114">
        <f t="shared" si="77"/>
        <v>3031448.6999999997</v>
      </c>
      <c r="AP2471" s="114"/>
      <c r="AQ2471" s="114"/>
      <c r="AR2471" s="114"/>
      <c r="AS2471" s="114"/>
    </row>
    <row r="2472" spans="1:46" s="190" customFormat="1" ht="15" customHeight="1" x14ac:dyDescent="0.2">
      <c r="A2472" s="104"/>
      <c r="B2472" s="104">
        <f>VLOOKUP(BJB!$F$9:$F$5599,Ctrl!$B$4:$C$399,2,0)</f>
        <v>6</v>
      </c>
      <c r="C2472" s="104">
        <f>VLOOKUP(BJB!$G$9:$G$5599,Ctrl!$E$4:$F$399,2,0)</f>
        <v>3</v>
      </c>
      <c r="D2472" s="219">
        <v>1</v>
      </c>
      <c r="E2472" s="104" t="str">
        <f>VLOOKUP(BJB!$F$9:$F$5599,Ctrl!$B$4:$D$399,3,0)</f>
        <v>I</v>
      </c>
      <c r="F2472" s="139" t="s">
        <v>10516</v>
      </c>
      <c r="G2472" s="139" t="s">
        <v>3642</v>
      </c>
      <c r="H2472" s="125"/>
      <c r="I2472" s="220">
        <f>IF(G2471=BJB!$G2569,I2471+1,1)</f>
        <v>1</v>
      </c>
      <c r="J2472" s="912" t="s">
        <v>22493</v>
      </c>
      <c r="K2472" s="121" t="s">
        <v>10509</v>
      </c>
      <c r="L2472" s="104" t="s">
        <v>6477</v>
      </c>
      <c r="M2472" s="104" t="s">
        <v>8197</v>
      </c>
      <c r="N2472" s="120">
        <v>40956</v>
      </c>
      <c r="O2472" s="105">
        <v>80000000</v>
      </c>
      <c r="P2472" s="105" t="s">
        <v>16230</v>
      </c>
      <c r="Q2472" s="120">
        <v>42114</v>
      </c>
      <c r="R2472" s="105">
        <v>12502895</v>
      </c>
      <c r="S2472" s="146" t="s">
        <v>8272</v>
      </c>
      <c r="T2472" s="109">
        <v>42150</v>
      </c>
      <c r="U2472" s="141">
        <v>8027290</v>
      </c>
      <c r="V2472" s="109">
        <v>42150</v>
      </c>
      <c r="W2472" s="141">
        <v>8027290</v>
      </c>
      <c r="X2472" s="141">
        <v>0</v>
      </c>
      <c r="Y2472" s="141">
        <v>0</v>
      </c>
      <c r="Z2472" s="141">
        <v>0</v>
      </c>
      <c r="AA2472" s="114">
        <v>0</v>
      </c>
      <c r="AB2472" s="114"/>
      <c r="AC2472" s="132"/>
      <c r="AD2472" s="141"/>
      <c r="AE2472" s="106">
        <v>0</v>
      </c>
      <c r="AF2472" s="106">
        <v>0</v>
      </c>
      <c r="AG2472" s="106">
        <v>0</v>
      </c>
      <c r="AH2472" s="106"/>
      <c r="AI2472" s="106"/>
      <c r="AJ2472" s="106"/>
      <c r="AK2472" s="106"/>
      <c r="AL2472" s="106"/>
      <c r="AM2472" s="106"/>
      <c r="AN2472" s="114">
        <f t="shared" si="76"/>
        <v>0</v>
      </c>
      <c r="AO2472" s="114">
        <f t="shared" si="77"/>
        <v>8027290</v>
      </c>
      <c r="AP2472" s="114"/>
      <c r="AQ2472" s="114"/>
      <c r="AR2472" s="114"/>
      <c r="AS2472" s="114"/>
    </row>
    <row r="2473" spans="1:46" s="190" customFormat="1" ht="15" customHeight="1" x14ac:dyDescent="0.2">
      <c r="A2473" s="104"/>
      <c r="B2473" s="104">
        <f>VLOOKUP(BJB!$F$9:$F$5599,Ctrl!$B$4:$C$399,2,0)</f>
        <v>6</v>
      </c>
      <c r="C2473" s="104">
        <f>VLOOKUP(BJB!$G$9:$G$5599,Ctrl!$E$4:$F$399,2,0)</f>
        <v>1</v>
      </c>
      <c r="D2473" s="219">
        <v>1</v>
      </c>
      <c r="E2473" s="104" t="str">
        <f>VLOOKUP(BJB!$F$9:$F$5599,Ctrl!$B$4:$D$399,3,0)</f>
        <v>I</v>
      </c>
      <c r="F2473" s="139" t="s">
        <v>10516</v>
      </c>
      <c r="G2473" s="139" t="s">
        <v>4857</v>
      </c>
      <c r="H2473" s="125">
        <v>1120307000492</v>
      </c>
      <c r="I2473" s="220">
        <f>IF(G2472=BJB!$G2570,I2472+1,1)</f>
        <v>1</v>
      </c>
      <c r="J2473" s="912" t="s">
        <v>22494</v>
      </c>
      <c r="K2473" s="121" t="s">
        <v>2025</v>
      </c>
      <c r="L2473" s="104" t="s">
        <v>6477</v>
      </c>
      <c r="M2473" s="104" t="s">
        <v>3638</v>
      </c>
      <c r="N2473" s="120">
        <v>41022</v>
      </c>
      <c r="O2473" s="105">
        <v>30000000</v>
      </c>
      <c r="P2473" s="105" t="s">
        <v>16231</v>
      </c>
      <c r="Q2473" s="120">
        <v>41443</v>
      </c>
      <c r="R2473" s="105">
        <v>31155916</v>
      </c>
      <c r="S2473" s="146" t="s">
        <v>3639</v>
      </c>
      <c r="T2473" s="109">
        <v>41486</v>
      </c>
      <c r="U2473" s="112">
        <v>20753396</v>
      </c>
      <c r="V2473" s="109">
        <v>41486</v>
      </c>
      <c r="W2473" s="141">
        <v>20753396</v>
      </c>
      <c r="X2473" s="141">
        <v>0</v>
      </c>
      <c r="Y2473" s="141">
        <v>0</v>
      </c>
      <c r="Z2473" s="141">
        <v>0</v>
      </c>
      <c r="AA2473" s="114">
        <v>405108</v>
      </c>
      <c r="AB2473" s="114"/>
      <c r="AC2473" s="132"/>
      <c r="AD2473" s="141"/>
      <c r="AE2473" s="106">
        <v>0</v>
      </c>
      <c r="AF2473" s="106">
        <v>0</v>
      </c>
      <c r="AG2473" s="106">
        <v>0</v>
      </c>
      <c r="AH2473" s="112"/>
      <c r="AI2473" s="112"/>
      <c r="AJ2473" s="112"/>
      <c r="AK2473" s="112"/>
      <c r="AL2473" s="112"/>
      <c r="AM2473" s="112"/>
      <c r="AN2473" s="114">
        <f t="shared" si="76"/>
        <v>405108</v>
      </c>
      <c r="AO2473" s="114">
        <f t="shared" si="77"/>
        <v>20348288</v>
      </c>
      <c r="AP2473" s="114"/>
      <c r="AQ2473" s="114"/>
      <c r="AR2473" s="114"/>
      <c r="AS2473" s="114"/>
    </row>
    <row r="2474" spans="1:46" s="190" customFormat="1" ht="15" customHeight="1" x14ac:dyDescent="0.2">
      <c r="A2474" s="104"/>
      <c r="B2474" s="104">
        <f>VLOOKUP(BJB!$F$9:$F$5599,Ctrl!$B$4:$C$399,2,0)</f>
        <v>6</v>
      </c>
      <c r="C2474" s="104">
        <f>VLOOKUP(BJB!$G$9:$G$5599,Ctrl!$E$4:$F$399,2,0)</f>
        <v>1</v>
      </c>
      <c r="D2474" s="219">
        <v>1</v>
      </c>
      <c r="E2474" s="104" t="str">
        <f>VLOOKUP(BJB!$F$9:$F$5599,Ctrl!$B$4:$D$399,3,0)</f>
        <v>I</v>
      </c>
      <c r="F2474" s="139" t="s">
        <v>10516</v>
      </c>
      <c r="G2474" s="139" t="s">
        <v>4857</v>
      </c>
      <c r="H2474" s="125"/>
      <c r="I2474" s="220">
        <f>IF(G2473=BJB!$G2571,I2473+1,1)</f>
        <v>1</v>
      </c>
      <c r="J2474" s="912" t="s">
        <v>22495</v>
      </c>
      <c r="K2474" s="121" t="s">
        <v>4858</v>
      </c>
      <c r="L2474" s="104" t="s">
        <v>6477</v>
      </c>
      <c r="M2474" s="104" t="s">
        <v>3640</v>
      </c>
      <c r="N2474" s="120">
        <v>41031</v>
      </c>
      <c r="O2474" s="105">
        <v>25000000</v>
      </c>
      <c r="P2474" s="105" t="s">
        <v>16232</v>
      </c>
      <c r="Q2474" s="120">
        <v>41443</v>
      </c>
      <c r="R2474" s="105">
        <v>24880168</v>
      </c>
      <c r="S2474" s="146" t="s">
        <v>3639</v>
      </c>
      <c r="T2474" s="109">
        <v>41486</v>
      </c>
      <c r="U2474" s="112">
        <v>16692140.499999998</v>
      </c>
      <c r="V2474" s="109">
        <v>41486</v>
      </c>
      <c r="W2474" s="141">
        <v>16692140.499999998</v>
      </c>
      <c r="X2474" s="141">
        <v>0</v>
      </c>
      <c r="Y2474" s="141">
        <v>0</v>
      </c>
      <c r="Z2474" s="141">
        <v>0</v>
      </c>
      <c r="AA2474" s="114">
        <v>612000</v>
      </c>
      <c r="AB2474" s="114"/>
      <c r="AC2474" s="112"/>
      <c r="AD2474" s="141"/>
      <c r="AE2474" s="106">
        <v>0</v>
      </c>
      <c r="AF2474" s="106">
        <v>0</v>
      </c>
      <c r="AG2474" s="106">
        <v>0</v>
      </c>
      <c r="AH2474" s="112"/>
      <c r="AI2474" s="112"/>
      <c r="AJ2474" s="112"/>
      <c r="AK2474" s="112"/>
      <c r="AL2474" s="112"/>
      <c r="AM2474" s="112"/>
      <c r="AN2474" s="114">
        <f t="shared" si="76"/>
        <v>612000</v>
      </c>
      <c r="AO2474" s="114">
        <f t="shared" si="77"/>
        <v>16080140.499999998</v>
      </c>
      <c r="AP2474" s="114"/>
      <c r="AQ2474" s="114"/>
      <c r="AR2474" s="114"/>
      <c r="AS2474" s="114"/>
    </row>
    <row r="2475" spans="1:46" s="190" customFormat="1" ht="15" customHeight="1" x14ac:dyDescent="0.2">
      <c r="A2475" s="104"/>
      <c r="B2475" s="104">
        <f>VLOOKUP(BJB!$F$9:$F$5599,Ctrl!$B$4:$C$399,2,0)</f>
        <v>6</v>
      </c>
      <c r="C2475" s="104">
        <f>VLOOKUP(BJB!$G$9:$G$5599,Ctrl!$E$4:$F$399,2,0)</f>
        <v>1</v>
      </c>
      <c r="D2475" s="219">
        <v>1</v>
      </c>
      <c r="E2475" s="104" t="str">
        <f>VLOOKUP(BJB!$F$9:$F$5599,Ctrl!$B$4:$D$399,3,0)</f>
        <v>I</v>
      </c>
      <c r="F2475" s="139" t="s">
        <v>10516</v>
      </c>
      <c r="G2475" s="139" t="s">
        <v>4857</v>
      </c>
      <c r="H2475" s="125"/>
      <c r="I2475" s="220">
        <f>IF(G2474=BJB!$G2572,I2474+1,1)</f>
        <v>1</v>
      </c>
      <c r="J2475" s="912" t="s">
        <v>22496</v>
      </c>
      <c r="K2475" s="121" t="s">
        <v>4859</v>
      </c>
      <c r="L2475" s="104" t="s">
        <v>6477</v>
      </c>
      <c r="M2475" s="104" t="s">
        <v>3641</v>
      </c>
      <c r="N2475" s="120">
        <v>41078</v>
      </c>
      <c r="O2475" s="107">
        <v>11000000</v>
      </c>
      <c r="P2475" s="105" t="s">
        <v>16233</v>
      </c>
      <c r="Q2475" s="120">
        <v>41527</v>
      </c>
      <c r="R2475" s="105">
        <v>10378716</v>
      </c>
      <c r="S2475" s="146" t="s">
        <v>124</v>
      </c>
      <c r="T2475" s="109">
        <v>41547</v>
      </c>
      <c r="U2475" s="116">
        <v>7002963.0999999996</v>
      </c>
      <c r="V2475" s="109">
        <v>41543</v>
      </c>
      <c r="W2475" s="141">
        <v>7002963.0999999996</v>
      </c>
      <c r="X2475" s="141">
        <v>0</v>
      </c>
      <c r="Y2475" s="141">
        <v>0</v>
      </c>
      <c r="Z2475" s="141">
        <v>0</v>
      </c>
      <c r="AA2475" s="114">
        <v>0</v>
      </c>
      <c r="AB2475" s="114"/>
      <c r="AC2475" s="116"/>
      <c r="AD2475" s="141"/>
      <c r="AE2475" s="106">
        <v>0</v>
      </c>
      <c r="AF2475" s="106">
        <v>0</v>
      </c>
      <c r="AG2475" s="106">
        <v>0</v>
      </c>
      <c r="AH2475" s="116"/>
      <c r="AI2475" s="116"/>
      <c r="AJ2475" s="116"/>
      <c r="AK2475" s="116"/>
      <c r="AL2475" s="116"/>
      <c r="AM2475" s="116"/>
      <c r="AN2475" s="114">
        <f t="shared" si="76"/>
        <v>0</v>
      </c>
      <c r="AO2475" s="114">
        <f t="shared" si="77"/>
        <v>7002963.0999999996</v>
      </c>
      <c r="AP2475" s="114"/>
      <c r="AQ2475" s="114"/>
      <c r="AR2475" s="114"/>
      <c r="AS2475" s="114"/>
    </row>
    <row r="2476" spans="1:46" s="190" customFormat="1" ht="15" customHeight="1" x14ac:dyDescent="0.2">
      <c r="A2476" s="104"/>
      <c r="B2476" s="104">
        <f>VLOOKUP(BJB!$F$9:$F$5599,Ctrl!$B$4:$C$399,2,0)</f>
        <v>6</v>
      </c>
      <c r="C2476" s="104">
        <f>VLOOKUP(BJB!$G$9:$G$5599,Ctrl!$E$4:$F$399,2,0)</f>
        <v>1</v>
      </c>
      <c r="D2476" s="219">
        <v>1</v>
      </c>
      <c r="E2476" s="104" t="str">
        <f>VLOOKUP(BJB!$F$9:$F$5599,Ctrl!$B$4:$D$399,3,0)</f>
        <v>I</v>
      </c>
      <c r="F2476" s="139" t="s">
        <v>10516</v>
      </c>
      <c r="G2476" s="139" t="s">
        <v>4857</v>
      </c>
      <c r="H2476" s="125"/>
      <c r="I2476" s="220">
        <f>IF(G2475=BJB!$G2573,I2475+1,1)</f>
        <v>1</v>
      </c>
      <c r="J2476" s="912" t="s">
        <v>22497</v>
      </c>
      <c r="K2476" s="121" t="s">
        <v>4990</v>
      </c>
      <c r="L2476" s="104" t="s">
        <v>6477</v>
      </c>
      <c r="M2476" s="104" t="s">
        <v>4991</v>
      </c>
      <c r="N2476" s="120">
        <v>41064</v>
      </c>
      <c r="O2476" s="107">
        <v>200000000</v>
      </c>
      <c r="P2476" s="105" t="s">
        <v>16234</v>
      </c>
      <c r="Q2476" s="120">
        <v>41624</v>
      </c>
      <c r="R2476" s="105">
        <v>233279456</v>
      </c>
      <c r="S2476" s="146" t="s">
        <v>4963</v>
      </c>
      <c r="T2476" s="109">
        <v>41670</v>
      </c>
      <c r="U2476" s="116">
        <v>140000000</v>
      </c>
      <c r="V2476" s="109">
        <v>41640</v>
      </c>
      <c r="W2476" s="141">
        <v>140000000</v>
      </c>
      <c r="X2476" s="141">
        <v>0</v>
      </c>
      <c r="Y2476" s="141">
        <v>0</v>
      </c>
      <c r="Z2476" s="141">
        <v>0</v>
      </c>
      <c r="AA2476" s="114">
        <v>0</v>
      </c>
      <c r="AB2476" s="114"/>
      <c r="AC2476" s="124"/>
      <c r="AD2476" s="141"/>
      <c r="AE2476" s="106">
        <v>0</v>
      </c>
      <c r="AF2476" s="106">
        <v>0</v>
      </c>
      <c r="AG2476" s="106">
        <v>0</v>
      </c>
      <c r="AH2476" s="116"/>
      <c r="AI2476" s="116"/>
      <c r="AJ2476" s="116"/>
      <c r="AK2476" s="116"/>
      <c r="AL2476" s="116"/>
      <c r="AM2476" s="116"/>
      <c r="AN2476" s="114">
        <f t="shared" si="76"/>
        <v>0</v>
      </c>
      <c r="AO2476" s="114">
        <f t="shared" si="77"/>
        <v>140000000</v>
      </c>
      <c r="AP2476" s="114"/>
      <c r="AQ2476" s="114"/>
      <c r="AR2476" s="114"/>
      <c r="AS2476" s="114"/>
    </row>
    <row r="2477" spans="1:46" s="190" customFormat="1" ht="15" customHeight="1" x14ac:dyDescent="0.2">
      <c r="A2477" s="104"/>
      <c r="B2477" s="104">
        <f>VLOOKUP(BJB!$F$9:$F$5599,Ctrl!$B$4:$C$399,2,0)</f>
        <v>6</v>
      </c>
      <c r="C2477" s="104">
        <f>VLOOKUP(BJB!$G$9:$G$5599,Ctrl!$E$4:$F$399,2,0)</f>
        <v>1</v>
      </c>
      <c r="D2477" s="219">
        <v>1</v>
      </c>
      <c r="E2477" s="104" t="str">
        <f>VLOOKUP(BJB!$F$9:$F$5599,Ctrl!$B$4:$D$399,3,0)</f>
        <v>I</v>
      </c>
      <c r="F2477" s="139" t="s">
        <v>10516</v>
      </c>
      <c r="G2477" s="139" t="s">
        <v>4857</v>
      </c>
      <c r="H2477" s="125"/>
      <c r="I2477" s="220">
        <f>IF(G2476=BJB!$G2574,I2476+1,1)</f>
        <v>1</v>
      </c>
      <c r="J2477" s="912" t="s">
        <v>22498</v>
      </c>
      <c r="K2477" s="121" t="s">
        <v>6115</v>
      </c>
      <c r="L2477" s="104" t="s">
        <v>6477</v>
      </c>
      <c r="M2477" s="104" t="s">
        <v>8189</v>
      </c>
      <c r="N2477" s="120">
        <v>41064</v>
      </c>
      <c r="O2477" s="105">
        <v>20000000</v>
      </c>
      <c r="P2477" s="105" t="s">
        <v>16235</v>
      </c>
      <c r="Q2477" s="120">
        <v>42117</v>
      </c>
      <c r="R2477" s="105">
        <v>5723686</v>
      </c>
      <c r="S2477" s="146" t="s">
        <v>8267</v>
      </c>
      <c r="T2477" s="109">
        <v>42145</v>
      </c>
      <c r="U2477" s="141">
        <v>3800472</v>
      </c>
      <c r="V2477" s="109">
        <v>42145</v>
      </c>
      <c r="W2477" s="141">
        <v>3800472</v>
      </c>
      <c r="X2477" s="141">
        <v>0</v>
      </c>
      <c r="Y2477" s="141">
        <v>0</v>
      </c>
      <c r="Z2477" s="141">
        <v>0</v>
      </c>
      <c r="AA2477" s="114">
        <v>0</v>
      </c>
      <c r="AB2477" s="114"/>
      <c r="AC2477" s="232"/>
      <c r="AD2477" s="141"/>
      <c r="AE2477" s="106">
        <v>0</v>
      </c>
      <c r="AF2477" s="106">
        <v>0</v>
      </c>
      <c r="AG2477" s="106">
        <v>0</v>
      </c>
      <c r="AH2477" s="106"/>
      <c r="AI2477" s="106"/>
      <c r="AJ2477" s="106"/>
      <c r="AK2477" s="106"/>
      <c r="AL2477" s="106"/>
      <c r="AM2477" s="106"/>
      <c r="AN2477" s="114">
        <f t="shared" si="76"/>
        <v>0</v>
      </c>
      <c r="AO2477" s="114">
        <f t="shared" si="77"/>
        <v>3800472</v>
      </c>
      <c r="AP2477" s="114"/>
      <c r="AQ2477" s="114"/>
      <c r="AR2477" s="114"/>
      <c r="AS2477" s="114"/>
    </row>
    <row r="2478" spans="1:46" s="190" customFormat="1" ht="15" customHeight="1" x14ac:dyDescent="0.2">
      <c r="A2478" s="104"/>
      <c r="B2478" s="104">
        <f>VLOOKUP(BJB!$F$9:$F$5599,Ctrl!$B$4:$C$399,2,0)</f>
        <v>6</v>
      </c>
      <c r="C2478" s="104">
        <f>VLOOKUP(BJB!$G$9:$G$5599,Ctrl!$E$4:$F$399,2,0)</f>
        <v>1</v>
      </c>
      <c r="D2478" s="219">
        <v>1</v>
      </c>
      <c r="E2478" s="104" t="str">
        <f>VLOOKUP(BJB!$F$9:$F$5599,Ctrl!$B$4:$D$399,3,0)</f>
        <v>I</v>
      </c>
      <c r="F2478" s="139" t="s">
        <v>10516</v>
      </c>
      <c r="G2478" s="139" t="s">
        <v>4857</v>
      </c>
      <c r="H2478" s="892" t="s">
        <v>18608</v>
      </c>
      <c r="I2478" s="220">
        <f>IF(G2477=BJB!$G2575,I2477+1,1)</f>
        <v>1</v>
      </c>
      <c r="J2478" s="891" t="s">
        <v>18388</v>
      </c>
      <c r="K2478" s="121" t="s">
        <v>8434</v>
      </c>
      <c r="L2478" s="104" t="s">
        <v>6477</v>
      </c>
      <c r="M2478" s="104" t="s">
        <v>4991</v>
      </c>
      <c r="N2478" s="120">
        <v>41064</v>
      </c>
      <c r="O2478" s="105">
        <v>50000000</v>
      </c>
      <c r="P2478" s="105" t="s">
        <v>16236</v>
      </c>
      <c r="Q2478" s="120">
        <v>42212</v>
      </c>
      <c r="R2478" s="105">
        <v>8527924</v>
      </c>
      <c r="S2478" s="146" t="s">
        <v>8471</v>
      </c>
      <c r="T2478" s="109">
        <v>42275</v>
      </c>
      <c r="U2478" s="141">
        <v>5682266</v>
      </c>
      <c r="V2478" s="109">
        <v>42275</v>
      </c>
      <c r="W2478" s="141">
        <v>5682266</v>
      </c>
      <c r="X2478" s="141">
        <v>0</v>
      </c>
      <c r="Y2478" s="141">
        <v>0</v>
      </c>
      <c r="Z2478" s="141">
        <v>0</v>
      </c>
      <c r="AA2478" s="114">
        <v>300000</v>
      </c>
      <c r="AB2478" s="114">
        <v>3516663</v>
      </c>
      <c r="AC2478" s="132"/>
      <c r="AD2478" s="141"/>
      <c r="AE2478" s="106">
        <v>0</v>
      </c>
      <c r="AF2478" s="106">
        <v>0</v>
      </c>
      <c r="AG2478" s="106">
        <v>0</v>
      </c>
      <c r="AH2478" s="106"/>
      <c r="AI2478" s="106"/>
      <c r="AJ2478" s="106"/>
      <c r="AK2478" s="106"/>
      <c r="AL2478" s="106"/>
      <c r="AM2478" s="106"/>
      <c r="AN2478" s="114">
        <f t="shared" si="76"/>
        <v>3816663</v>
      </c>
      <c r="AO2478" s="114">
        <f t="shared" si="77"/>
        <v>1865603</v>
      </c>
      <c r="AP2478" s="114"/>
      <c r="AQ2478" s="114"/>
      <c r="AR2478" s="114"/>
      <c r="AS2478" s="114"/>
    </row>
    <row r="2479" spans="1:46" s="190" customFormat="1" ht="15" customHeight="1" x14ac:dyDescent="0.2">
      <c r="A2479" s="104"/>
      <c r="B2479" s="104">
        <f>VLOOKUP(BJB!$F$9:$F$5599,Ctrl!$B$4:$C$399,2,0)</f>
        <v>6</v>
      </c>
      <c r="C2479" s="104">
        <f>VLOOKUP(BJB!$G$9:$G$5599,Ctrl!$E$4:$F$399,2,0)</f>
        <v>1</v>
      </c>
      <c r="D2479" s="219">
        <v>1</v>
      </c>
      <c r="E2479" s="104" t="str">
        <f>VLOOKUP(BJB!$F$9:$F$5599,Ctrl!$B$4:$D$399,3,0)</f>
        <v>I</v>
      </c>
      <c r="F2479" s="139" t="s">
        <v>10516</v>
      </c>
      <c r="G2479" s="139" t="s">
        <v>4857</v>
      </c>
      <c r="H2479" s="125"/>
      <c r="I2479" s="220"/>
      <c r="J2479" s="912" t="s">
        <v>22499</v>
      </c>
      <c r="K2479" s="121" t="s">
        <v>2327</v>
      </c>
      <c r="L2479" s="104" t="s">
        <v>6477</v>
      </c>
      <c r="M2479" s="104" t="s">
        <v>3641</v>
      </c>
      <c r="N2479" s="120">
        <v>41078</v>
      </c>
      <c r="O2479" s="105">
        <v>100000000</v>
      </c>
      <c r="P2479" s="105" t="s">
        <v>6222</v>
      </c>
      <c r="Q2479" s="120" t="s">
        <v>6222</v>
      </c>
      <c r="R2479" s="890">
        <v>0</v>
      </c>
      <c r="S2479" s="146" t="s">
        <v>10414</v>
      </c>
      <c r="T2479" s="109">
        <v>42489</v>
      </c>
      <c r="U2479" s="141">
        <v>26559170</v>
      </c>
      <c r="V2479" s="109" t="s">
        <v>6222</v>
      </c>
      <c r="W2479" s="141">
        <v>0</v>
      </c>
      <c r="X2479" s="141">
        <v>0</v>
      </c>
      <c r="Y2479" s="141">
        <v>0</v>
      </c>
      <c r="Z2479" s="141">
        <v>0</v>
      </c>
      <c r="AA2479" s="114">
        <v>0</v>
      </c>
      <c r="AB2479" s="114"/>
      <c r="AC2479" s="232"/>
      <c r="AD2479" s="141"/>
      <c r="AE2479" s="106">
        <v>0</v>
      </c>
      <c r="AF2479" s="106">
        <v>0</v>
      </c>
      <c r="AG2479" s="106">
        <v>0</v>
      </c>
      <c r="AH2479" s="141"/>
      <c r="AI2479" s="141"/>
      <c r="AJ2479" s="141"/>
      <c r="AK2479" s="141"/>
      <c r="AL2479" s="141"/>
      <c r="AM2479" s="141"/>
      <c r="AN2479" s="114">
        <f t="shared" si="76"/>
        <v>0</v>
      </c>
      <c r="AO2479" s="114">
        <f t="shared" si="77"/>
        <v>26559170</v>
      </c>
      <c r="AP2479" s="114"/>
      <c r="AQ2479" s="114"/>
      <c r="AR2479" s="114"/>
      <c r="AS2479" s="114"/>
    </row>
    <row r="2480" spans="1:46" s="190" customFormat="1" ht="15" customHeight="1" x14ac:dyDescent="0.2">
      <c r="A2480" s="104"/>
      <c r="B2480" s="104">
        <f>VLOOKUP(BJB!$F$9:$F$5599,Ctrl!$B$4:$C$399,2,0)</f>
        <v>6</v>
      </c>
      <c r="C2480" s="104">
        <f>VLOOKUP(BJB!$G$9:$G$5599,Ctrl!$E$4:$F$399,2,0)</f>
        <v>3</v>
      </c>
      <c r="D2480" s="219">
        <v>1</v>
      </c>
      <c r="E2480" s="104" t="str">
        <f>VLOOKUP(BJB!$F$9:$F$5599,Ctrl!$B$4:$D$399,3,0)</f>
        <v>I</v>
      </c>
      <c r="F2480" s="139" t="s">
        <v>10516</v>
      </c>
      <c r="G2480" s="139" t="s">
        <v>3642</v>
      </c>
      <c r="H2480" s="125"/>
      <c r="I2480" s="220"/>
      <c r="J2480" s="912" t="s">
        <v>22500</v>
      </c>
      <c r="K2480" s="121" t="s">
        <v>10610</v>
      </c>
      <c r="L2480" s="104" t="s">
        <v>6477</v>
      </c>
      <c r="M2480" s="104" t="s">
        <v>10635</v>
      </c>
      <c r="N2480" s="120">
        <v>41089</v>
      </c>
      <c r="O2480" s="105">
        <v>50000000</v>
      </c>
      <c r="P2480" s="105" t="s">
        <v>16237</v>
      </c>
      <c r="Q2480" s="120">
        <v>42214</v>
      </c>
      <c r="R2480" s="105">
        <v>11007571.210000001</v>
      </c>
      <c r="S2480" s="146" t="s">
        <v>10664</v>
      </c>
      <c r="T2480" s="109">
        <v>42548</v>
      </c>
      <c r="U2480" s="141">
        <v>6962811</v>
      </c>
      <c r="V2480" s="109">
        <v>42548</v>
      </c>
      <c r="W2480" s="141">
        <v>6962811</v>
      </c>
      <c r="X2480" s="141">
        <v>0</v>
      </c>
      <c r="Y2480" s="141">
        <v>0</v>
      </c>
      <c r="Z2480" s="141">
        <v>0</v>
      </c>
      <c r="AA2480" s="114">
        <v>0</v>
      </c>
      <c r="AB2480" s="114"/>
      <c r="AC2480" s="232"/>
      <c r="AD2480" s="141"/>
      <c r="AE2480" s="106">
        <v>0</v>
      </c>
      <c r="AF2480" s="106">
        <v>0</v>
      </c>
      <c r="AG2480" s="106">
        <v>0</v>
      </c>
      <c r="AH2480" s="141"/>
      <c r="AI2480" s="141"/>
      <c r="AJ2480" s="141"/>
      <c r="AK2480" s="141"/>
      <c r="AL2480" s="141"/>
      <c r="AM2480" s="141"/>
      <c r="AN2480" s="114">
        <f t="shared" si="76"/>
        <v>0</v>
      </c>
      <c r="AO2480" s="114">
        <f t="shared" si="77"/>
        <v>6962811</v>
      </c>
      <c r="AP2480" s="114"/>
      <c r="AQ2480" s="114"/>
      <c r="AR2480" s="114"/>
      <c r="AS2480" s="114"/>
      <c r="AT2480" s="189"/>
    </row>
    <row r="2481" spans="1:46" s="190" customFormat="1" ht="15" customHeight="1" x14ac:dyDescent="0.2">
      <c r="A2481" s="104"/>
      <c r="B2481" s="104">
        <f>VLOOKUP(BJB!$F$9:$F$5599,Ctrl!$B$4:$C$399,2,0)</f>
        <v>6</v>
      </c>
      <c r="C2481" s="104">
        <f>VLOOKUP(BJB!$G$9:$G$5599,Ctrl!$E$4:$F$399,2,0)</f>
        <v>3</v>
      </c>
      <c r="D2481" s="219">
        <v>1</v>
      </c>
      <c r="E2481" s="104" t="str">
        <f>VLOOKUP(BJB!$F$9:$F$5599,Ctrl!$B$4:$D$399,3,0)</f>
        <v>I</v>
      </c>
      <c r="F2481" s="139" t="s">
        <v>10516</v>
      </c>
      <c r="G2481" s="139" t="s">
        <v>3642</v>
      </c>
      <c r="H2481" s="125"/>
      <c r="I2481" s="220"/>
      <c r="J2481" s="912" t="s">
        <v>22501</v>
      </c>
      <c r="K2481" s="121" t="s">
        <v>10611</v>
      </c>
      <c r="L2481" s="104" t="s">
        <v>6477</v>
      </c>
      <c r="M2481" s="104" t="s">
        <v>10636</v>
      </c>
      <c r="N2481" s="120">
        <v>41057</v>
      </c>
      <c r="O2481" s="105">
        <v>15000000</v>
      </c>
      <c r="P2481" s="105" t="s">
        <v>16238</v>
      </c>
      <c r="Q2481" s="120">
        <v>42151</v>
      </c>
      <c r="R2481" s="105">
        <v>4125943</v>
      </c>
      <c r="S2481" s="146" t="s">
        <v>10664</v>
      </c>
      <c r="T2481" s="109">
        <v>42548</v>
      </c>
      <c r="U2481" s="141">
        <v>2361640</v>
      </c>
      <c r="V2481" s="109">
        <v>42548</v>
      </c>
      <c r="W2481" s="141">
        <v>2361640</v>
      </c>
      <c r="X2481" s="141">
        <v>0</v>
      </c>
      <c r="Y2481" s="141">
        <v>0</v>
      </c>
      <c r="Z2481" s="141">
        <v>0</v>
      </c>
      <c r="AA2481" s="114">
        <v>0</v>
      </c>
      <c r="AB2481" s="114"/>
      <c r="AC2481" s="232"/>
      <c r="AD2481" s="141"/>
      <c r="AE2481" s="106">
        <v>0</v>
      </c>
      <c r="AF2481" s="106">
        <v>0</v>
      </c>
      <c r="AG2481" s="106">
        <v>0</v>
      </c>
      <c r="AH2481" s="141"/>
      <c r="AI2481" s="141"/>
      <c r="AJ2481" s="141"/>
      <c r="AK2481" s="141"/>
      <c r="AL2481" s="141"/>
      <c r="AM2481" s="141"/>
      <c r="AN2481" s="114">
        <f t="shared" si="76"/>
        <v>0</v>
      </c>
      <c r="AO2481" s="114">
        <f t="shared" si="77"/>
        <v>2361640</v>
      </c>
      <c r="AP2481" s="114"/>
      <c r="AQ2481" s="114"/>
      <c r="AR2481" s="114"/>
      <c r="AS2481" s="114"/>
    </row>
    <row r="2482" spans="1:46" s="190" customFormat="1" ht="15" customHeight="1" x14ac:dyDescent="0.2">
      <c r="A2482" s="104"/>
      <c r="B2482" s="104">
        <f>VLOOKUP(BJB!$F$9:$F$5599,Ctrl!$B$4:$C$399,2,0)</f>
        <v>28</v>
      </c>
      <c r="C2482" s="104">
        <f>VLOOKUP(BJB!$G$9:$G$5599,Ctrl!$E$4:$F$399,2,0)</f>
        <v>3</v>
      </c>
      <c r="D2482" s="219">
        <v>1</v>
      </c>
      <c r="E2482" s="104" t="str">
        <f>VLOOKUP(BJB!$F$9:$F$5599,Ctrl!$B$4:$D$399,3,0)</f>
        <v>III</v>
      </c>
      <c r="F2482" s="139" t="s">
        <v>10541</v>
      </c>
      <c r="G2482" s="139" t="s">
        <v>1957</v>
      </c>
      <c r="H2482" s="125" t="s">
        <v>8516</v>
      </c>
      <c r="I2482" s="220" t="e">
        <f>IF(#REF!=BJB!$G2663,#REF!+1,1)</f>
        <v>#REF!</v>
      </c>
      <c r="J2482" s="912" t="s">
        <v>22502</v>
      </c>
      <c r="K2482" s="121" t="s">
        <v>6023</v>
      </c>
      <c r="L2482" s="227" t="s">
        <v>6477</v>
      </c>
      <c r="M2482" s="104" t="s">
        <v>6022</v>
      </c>
      <c r="N2482" s="120">
        <v>41359</v>
      </c>
      <c r="O2482" s="105">
        <v>85000000</v>
      </c>
      <c r="P2482" s="105" t="s">
        <v>16239</v>
      </c>
      <c r="Q2482" s="120">
        <v>41899</v>
      </c>
      <c r="R2482" s="105">
        <v>63319540</v>
      </c>
      <c r="S2482" s="146" t="s">
        <v>5984</v>
      </c>
      <c r="T2482" s="109">
        <v>41942</v>
      </c>
      <c r="U2482" s="141">
        <v>44323678</v>
      </c>
      <c r="V2482" s="109">
        <v>41913</v>
      </c>
      <c r="W2482" s="141">
        <v>44323678</v>
      </c>
      <c r="X2482" s="141">
        <v>0</v>
      </c>
      <c r="Y2482" s="141">
        <v>0</v>
      </c>
      <c r="Z2482" s="141">
        <v>0</v>
      </c>
      <c r="AA2482" s="114">
        <v>15653652</v>
      </c>
      <c r="AB2482" s="114"/>
      <c r="AC2482" s="132"/>
      <c r="AD2482" s="141"/>
      <c r="AE2482" s="106">
        <v>0</v>
      </c>
      <c r="AF2482" s="106">
        <v>0</v>
      </c>
      <c r="AG2482" s="106">
        <v>0</v>
      </c>
      <c r="AH2482" s="222"/>
      <c r="AI2482" s="141"/>
      <c r="AJ2482" s="141"/>
      <c r="AK2482" s="154"/>
      <c r="AL2482" s="141"/>
      <c r="AM2482" s="141"/>
      <c r="AN2482" s="114">
        <f t="shared" si="76"/>
        <v>15653652</v>
      </c>
      <c r="AO2482" s="114">
        <f t="shared" si="77"/>
        <v>28670026</v>
      </c>
      <c r="AP2482" s="114"/>
      <c r="AQ2482" s="114"/>
      <c r="AR2482" s="114"/>
      <c r="AS2482" s="114"/>
    </row>
    <row r="2483" spans="1:46" s="190" customFormat="1" ht="15" customHeight="1" x14ac:dyDescent="0.2">
      <c r="A2483" s="104"/>
      <c r="B2483" s="104">
        <f>VLOOKUP(BJB!$F$9:$F$5599,Ctrl!$B$4:$C$399,2,0)</f>
        <v>28</v>
      </c>
      <c r="C2483" s="104">
        <f>VLOOKUP(BJB!$G$9:$G$5599,Ctrl!$E$4:$F$399,2,0)</f>
        <v>2</v>
      </c>
      <c r="D2483" s="219">
        <v>1</v>
      </c>
      <c r="E2483" s="104" t="str">
        <f>VLOOKUP(BJB!$F$9:$F$5599,Ctrl!$B$4:$D$399,3,0)</f>
        <v>III</v>
      </c>
      <c r="F2483" s="139" t="s">
        <v>10541</v>
      </c>
      <c r="G2483" s="139" t="s">
        <v>7593</v>
      </c>
      <c r="H2483" s="684">
        <v>1120725000252</v>
      </c>
      <c r="I2483" s="220">
        <f>IF(G2482=BJB!$G2696,I2482+1,1)</f>
        <v>1</v>
      </c>
      <c r="J2483" s="912" t="s">
        <v>22503</v>
      </c>
      <c r="K2483" s="121" t="s">
        <v>7618</v>
      </c>
      <c r="L2483" s="227" t="s">
        <v>6477</v>
      </c>
      <c r="M2483" s="104" t="s">
        <v>5934</v>
      </c>
      <c r="N2483" s="120">
        <v>41180</v>
      </c>
      <c r="O2483" s="105">
        <v>100000000</v>
      </c>
      <c r="P2483" s="105" t="s">
        <v>16240</v>
      </c>
      <c r="Q2483" s="120">
        <v>41820</v>
      </c>
      <c r="R2483" s="105">
        <v>103729210</v>
      </c>
      <c r="S2483" s="146" t="s">
        <v>5866</v>
      </c>
      <c r="T2483" s="109">
        <v>41878</v>
      </c>
      <c r="U2483" s="141">
        <v>69215628</v>
      </c>
      <c r="V2483" s="109">
        <v>41852</v>
      </c>
      <c r="W2483" s="141">
        <v>69215628</v>
      </c>
      <c r="X2483" s="141">
        <v>0</v>
      </c>
      <c r="Y2483" s="141">
        <v>0</v>
      </c>
      <c r="Z2483" s="141">
        <v>0</v>
      </c>
      <c r="AA2483" s="114">
        <v>4741781</v>
      </c>
      <c r="AB2483" s="222"/>
      <c r="AC2483" s="132"/>
      <c r="AD2483" s="141"/>
      <c r="AE2483" s="106">
        <v>0</v>
      </c>
      <c r="AF2483" s="106">
        <v>0</v>
      </c>
      <c r="AG2483" s="106">
        <v>0</v>
      </c>
      <c r="AH2483" s="222"/>
      <c r="AI2483" s="141"/>
      <c r="AJ2483" s="141"/>
      <c r="AK2483" s="154"/>
      <c r="AL2483" s="141"/>
      <c r="AM2483" s="141"/>
      <c r="AN2483" s="114">
        <f t="shared" si="76"/>
        <v>4741781</v>
      </c>
      <c r="AO2483" s="114">
        <f t="shared" si="77"/>
        <v>64473847</v>
      </c>
      <c r="AP2483" s="114"/>
      <c r="AQ2483" s="114"/>
      <c r="AR2483" s="114"/>
      <c r="AS2483" s="114"/>
    </row>
    <row r="2484" spans="1:46" s="190" customFormat="1" ht="15" customHeight="1" x14ac:dyDescent="0.2">
      <c r="A2484" s="104"/>
      <c r="B2484" s="104">
        <f>VLOOKUP(BJB!$F$9:$F$5599,Ctrl!$B$4:$C$399,2,0)</f>
        <v>7</v>
      </c>
      <c r="C2484" s="104">
        <f>VLOOKUP(BJB!$G$9:$G$5599,Ctrl!$E$4:$F$399,2,0)</f>
        <v>1</v>
      </c>
      <c r="D2484" s="219">
        <v>1</v>
      </c>
      <c r="E2484" s="104" t="str">
        <f>VLOOKUP(BJB!$F$9:$F$5599,Ctrl!$B$4:$D$399,3,0)</f>
        <v>I</v>
      </c>
      <c r="F2484" s="139" t="s">
        <v>10517</v>
      </c>
      <c r="G2484" s="139" t="s">
        <v>2737</v>
      </c>
      <c r="H2484" s="684">
        <v>1120307001114</v>
      </c>
      <c r="I2484" s="220" t="e">
        <f>IF(#REF!=BJB!$G4388,#REF!+1,1)</f>
        <v>#REF!</v>
      </c>
      <c r="J2484" s="912"/>
      <c r="K2484" s="121" t="s">
        <v>2748</v>
      </c>
      <c r="L2484" s="104" t="s">
        <v>6477</v>
      </c>
      <c r="M2484" s="104" t="s">
        <v>2749</v>
      </c>
      <c r="N2484" s="120">
        <v>41031</v>
      </c>
      <c r="O2484" s="105">
        <v>100000000</v>
      </c>
      <c r="P2484" s="105"/>
      <c r="Q2484" s="120"/>
      <c r="R2484" s="105"/>
      <c r="S2484" s="146" t="s">
        <v>2750</v>
      </c>
      <c r="T2484" s="109">
        <v>41486</v>
      </c>
      <c r="U2484" s="112">
        <v>70000000</v>
      </c>
      <c r="V2484" s="109"/>
      <c r="W2484" s="141"/>
      <c r="X2484" s="141"/>
      <c r="Y2484" s="141"/>
      <c r="Z2484" s="141"/>
      <c r="AA2484" s="114">
        <v>70000000</v>
      </c>
      <c r="AB2484" s="114"/>
      <c r="AC2484" s="132"/>
      <c r="AD2484" s="141"/>
      <c r="AE2484" s="106">
        <v>0</v>
      </c>
      <c r="AF2484" s="106">
        <v>0</v>
      </c>
      <c r="AG2484" s="106">
        <v>0</v>
      </c>
      <c r="AH2484" s="112"/>
      <c r="AI2484" s="112"/>
      <c r="AJ2484" s="112"/>
      <c r="AK2484" s="112"/>
      <c r="AL2484" s="112"/>
      <c r="AM2484" s="112"/>
      <c r="AN2484" s="114">
        <f t="shared" si="76"/>
        <v>70000000</v>
      </c>
      <c r="AO2484" s="114">
        <f t="shared" si="77"/>
        <v>0</v>
      </c>
      <c r="AP2484" s="114"/>
      <c r="AQ2484" s="114"/>
      <c r="AR2484" s="114"/>
      <c r="AS2484" s="114"/>
    </row>
    <row r="2485" spans="1:46" s="190" customFormat="1" ht="15" customHeight="1" x14ac:dyDescent="0.2">
      <c r="A2485" s="104"/>
      <c r="B2485" s="104">
        <f>VLOOKUP(BJB!$F$9:$F$5599,Ctrl!$B$4:$C$399,2,0)</f>
        <v>7</v>
      </c>
      <c r="C2485" s="104">
        <f>VLOOKUP(BJB!$G$9:$G$5599,Ctrl!$E$4:$F$399,2,0)</f>
        <v>1</v>
      </c>
      <c r="D2485" s="219">
        <v>1</v>
      </c>
      <c r="E2485" s="104" t="str">
        <f>VLOOKUP(BJB!$F$9:$F$5599,Ctrl!$B$4:$D$399,3,0)</f>
        <v>I</v>
      </c>
      <c r="F2485" s="139" t="s">
        <v>10517</v>
      </c>
      <c r="G2485" s="139" t="s">
        <v>2737</v>
      </c>
      <c r="H2485" s="125" t="s">
        <v>6770</v>
      </c>
      <c r="I2485" s="220">
        <f>IF(G2484=BJB!$G4387,I2484+1,1)</f>
        <v>1</v>
      </c>
      <c r="J2485" s="912"/>
      <c r="K2485" s="121" t="s">
        <v>2748</v>
      </c>
      <c r="L2485" s="104" t="s">
        <v>6477</v>
      </c>
      <c r="M2485" s="104" t="s">
        <v>2749</v>
      </c>
      <c r="N2485" s="120">
        <v>41031</v>
      </c>
      <c r="O2485" s="105">
        <v>100000000</v>
      </c>
      <c r="P2485" s="105"/>
      <c r="Q2485" s="120"/>
      <c r="R2485" s="105"/>
      <c r="S2485" s="146" t="s">
        <v>2750</v>
      </c>
      <c r="T2485" s="109">
        <v>41486</v>
      </c>
      <c r="U2485" s="112">
        <v>70000000</v>
      </c>
      <c r="V2485" s="109"/>
      <c r="W2485" s="141"/>
      <c r="X2485" s="141"/>
      <c r="Y2485" s="141"/>
      <c r="Z2485" s="141"/>
      <c r="AA2485" s="114">
        <v>51232775</v>
      </c>
      <c r="AB2485" s="114"/>
      <c r="AC2485" s="132"/>
      <c r="AD2485" s="141"/>
      <c r="AE2485" s="106">
        <v>0</v>
      </c>
      <c r="AF2485" s="106">
        <v>0</v>
      </c>
      <c r="AG2485" s="106">
        <v>0</v>
      </c>
      <c r="AH2485" s="112"/>
      <c r="AI2485" s="112"/>
      <c r="AJ2485" s="112"/>
      <c r="AK2485" s="112"/>
      <c r="AL2485" s="112"/>
      <c r="AM2485" s="112"/>
      <c r="AN2485" s="114">
        <f t="shared" si="76"/>
        <v>51232775</v>
      </c>
      <c r="AO2485" s="114">
        <f t="shared" si="77"/>
        <v>18767225</v>
      </c>
      <c r="AP2485" s="114"/>
      <c r="AQ2485" s="114"/>
      <c r="AR2485" s="114"/>
      <c r="AS2485" s="114"/>
    </row>
    <row r="2486" spans="1:46" s="190" customFormat="1" ht="15" customHeight="1" x14ac:dyDescent="0.2">
      <c r="A2486" s="104"/>
      <c r="B2486" s="104">
        <f>VLOOKUP(BJB!$F$9:$F$5599,Ctrl!$B$4:$C$399,2,0)</f>
        <v>7</v>
      </c>
      <c r="C2486" s="104">
        <f>VLOOKUP(BJB!$G$9:$G$5599,Ctrl!$E$4:$F$399,2,0)</f>
        <v>3</v>
      </c>
      <c r="D2486" s="219">
        <v>1</v>
      </c>
      <c r="E2486" s="104" t="str">
        <f>VLOOKUP(BJB!$F$9:$F$5599,Ctrl!$B$4:$D$399,3,0)</f>
        <v>I</v>
      </c>
      <c r="F2486" s="139" t="s">
        <v>10517</v>
      </c>
      <c r="G2486" s="139" t="s">
        <v>8553</v>
      </c>
      <c r="H2486" s="892" t="s">
        <v>20200</v>
      </c>
      <c r="I2486" s="220">
        <f>IF(G2485=BJB!$G4512,I2485+1,1)</f>
        <v>1</v>
      </c>
      <c r="J2486" s="891" t="s">
        <v>18389</v>
      </c>
      <c r="K2486" s="121" t="s">
        <v>1379</v>
      </c>
      <c r="L2486" s="104" t="s">
        <v>6477</v>
      </c>
      <c r="M2486" s="104" t="s">
        <v>8562</v>
      </c>
      <c r="N2486" s="120">
        <v>41347</v>
      </c>
      <c r="O2486" s="105">
        <v>35000000</v>
      </c>
      <c r="P2486" s="105" t="s">
        <v>16241</v>
      </c>
      <c r="Q2486" s="120">
        <v>42216</v>
      </c>
      <c r="R2486" s="105">
        <v>17975737</v>
      </c>
      <c r="S2486" s="146" t="s">
        <v>8570</v>
      </c>
      <c r="T2486" s="109">
        <v>42299</v>
      </c>
      <c r="U2486" s="141">
        <v>12068715</v>
      </c>
      <c r="V2486" s="109">
        <v>42299</v>
      </c>
      <c r="W2486" s="141">
        <v>12068715</v>
      </c>
      <c r="X2486" s="141">
        <v>0</v>
      </c>
      <c r="Y2486" s="141">
        <v>0</v>
      </c>
      <c r="Z2486" s="141">
        <v>0</v>
      </c>
      <c r="AA2486" s="114">
        <v>5121384</v>
      </c>
      <c r="AB2486" s="114"/>
      <c r="AC2486" s="132">
        <v>457662</v>
      </c>
      <c r="AD2486" s="141"/>
      <c r="AE2486" s="106">
        <v>0</v>
      </c>
      <c r="AF2486" s="106">
        <v>0</v>
      </c>
      <c r="AG2486" s="106">
        <v>924412</v>
      </c>
      <c r="AH2486" s="106"/>
      <c r="AI2486" s="222"/>
      <c r="AJ2486" s="106"/>
      <c r="AK2486" s="138"/>
      <c r="AL2486" s="106"/>
      <c r="AM2486" s="106"/>
      <c r="AN2486" s="114">
        <f t="shared" si="76"/>
        <v>6503458</v>
      </c>
      <c r="AO2486" s="114">
        <f t="shared" si="77"/>
        <v>5565257</v>
      </c>
      <c r="AP2486" s="114"/>
      <c r="AQ2486" s="114"/>
      <c r="AR2486" s="114"/>
      <c r="AS2486" s="114"/>
    </row>
    <row r="2487" spans="1:46" s="190" customFormat="1" ht="15" customHeight="1" x14ac:dyDescent="0.2">
      <c r="A2487" s="104"/>
      <c r="B2487" s="104">
        <f>VLOOKUP(BJB!$F$9:$F$5599,Ctrl!$B$4:$C$399,2,0)</f>
        <v>7</v>
      </c>
      <c r="C2487" s="104">
        <f>VLOOKUP(BJB!$G$9:$G$5599,Ctrl!$E$4:$F$399,2,0)</f>
        <v>3</v>
      </c>
      <c r="D2487" s="219">
        <v>1</v>
      </c>
      <c r="E2487" s="104" t="str">
        <f>VLOOKUP(BJB!$F$9:$F$5599,Ctrl!$B$4:$D$399,3,0)</f>
        <v>I</v>
      </c>
      <c r="F2487" s="139" t="s">
        <v>10517</v>
      </c>
      <c r="G2487" s="139" t="s">
        <v>2776</v>
      </c>
      <c r="H2487" s="892" t="s">
        <v>18609</v>
      </c>
      <c r="I2487" s="220">
        <f>IF(G2486=BJB!$G4484,I2486+1,1)</f>
        <v>1</v>
      </c>
      <c r="J2487" s="891" t="s">
        <v>18390</v>
      </c>
      <c r="K2487" s="121" t="s">
        <v>2841</v>
      </c>
      <c r="L2487" s="104" t="s">
        <v>6477</v>
      </c>
      <c r="M2487" s="104" t="s">
        <v>2837</v>
      </c>
      <c r="N2487" s="120">
        <v>40945</v>
      </c>
      <c r="O2487" s="107">
        <v>15000000</v>
      </c>
      <c r="P2487" s="105" t="s">
        <v>16242</v>
      </c>
      <c r="Q2487" s="120">
        <v>40994</v>
      </c>
      <c r="R2487" s="105">
        <v>14385668</v>
      </c>
      <c r="S2487" s="146" t="s">
        <v>2835</v>
      </c>
      <c r="T2487" s="109">
        <v>41453</v>
      </c>
      <c r="U2487" s="114">
        <v>9602974.5</v>
      </c>
      <c r="V2487" s="109">
        <v>41453</v>
      </c>
      <c r="W2487" s="141">
        <v>9602974.5</v>
      </c>
      <c r="X2487" s="141">
        <v>0</v>
      </c>
      <c r="Y2487" s="141">
        <v>0</v>
      </c>
      <c r="Z2487" s="141">
        <v>0</v>
      </c>
      <c r="AA2487" s="114">
        <v>7032715</v>
      </c>
      <c r="AB2487" s="114">
        <v>950000</v>
      </c>
      <c r="AC2487" s="132"/>
      <c r="AD2487" s="141"/>
      <c r="AE2487" s="106">
        <v>0</v>
      </c>
      <c r="AF2487" s="106">
        <v>0</v>
      </c>
      <c r="AG2487" s="106">
        <v>0</v>
      </c>
      <c r="AH2487" s="114"/>
      <c r="AI2487" s="114"/>
      <c r="AJ2487" s="114"/>
      <c r="AK2487" s="154"/>
      <c r="AL2487" s="114"/>
      <c r="AM2487" s="114"/>
      <c r="AN2487" s="114">
        <f t="shared" si="76"/>
        <v>7982715</v>
      </c>
      <c r="AO2487" s="114">
        <f t="shared" si="77"/>
        <v>1620259.5</v>
      </c>
      <c r="AP2487" s="114"/>
      <c r="AQ2487" s="114"/>
      <c r="AR2487" s="114"/>
      <c r="AS2487" s="114"/>
    </row>
    <row r="2488" spans="1:46" s="190" customFormat="1" ht="15" customHeight="1" x14ac:dyDescent="0.2">
      <c r="A2488" s="104"/>
      <c r="B2488" s="104">
        <f>VLOOKUP(BJB!$F$9:$F$5599,Ctrl!$B$4:$C$399,2,0)</f>
        <v>7</v>
      </c>
      <c r="C2488" s="104">
        <f>VLOOKUP(BJB!$G$9:$G$5599,Ctrl!$E$4:$F$399,2,0)</f>
        <v>3</v>
      </c>
      <c r="D2488" s="219">
        <v>1</v>
      </c>
      <c r="E2488" s="104" t="str">
        <f>VLOOKUP(BJB!$F$9:$F$5599,Ctrl!$B$4:$D$399,3,0)</f>
        <v>I</v>
      </c>
      <c r="F2488" s="139" t="s">
        <v>10517</v>
      </c>
      <c r="G2488" s="139" t="s">
        <v>2776</v>
      </c>
      <c r="H2488" s="125" t="s">
        <v>7492</v>
      </c>
      <c r="I2488" s="220">
        <f>IF(G2487=BJB!$G4454,I2487+1,1)</f>
        <v>1</v>
      </c>
      <c r="J2488" s="891" t="s">
        <v>18391</v>
      </c>
      <c r="K2488" s="121" t="s">
        <v>2794</v>
      </c>
      <c r="L2488" s="104" t="s">
        <v>6477</v>
      </c>
      <c r="M2488" s="122" t="s">
        <v>2795</v>
      </c>
      <c r="N2488" s="152">
        <v>40259</v>
      </c>
      <c r="O2488" s="123">
        <v>25000000</v>
      </c>
      <c r="P2488" s="105" t="s">
        <v>6222</v>
      </c>
      <c r="Q2488" s="120" t="s">
        <v>6222</v>
      </c>
      <c r="R2488" s="890">
        <v>0</v>
      </c>
      <c r="S2488" s="108" t="s">
        <v>7067</v>
      </c>
      <c r="T2488" s="120">
        <v>40801</v>
      </c>
      <c r="U2488" s="114">
        <v>11718748</v>
      </c>
      <c r="V2488" s="109" t="s">
        <v>6222</v>
      </c>
      <c r="W2488" s="141">
        <v>0</v>
      </c>
      <c r="X2488" s="141">
        <v>0</v>
      </c>
      <c r="Y2488" s="141">
        <v>0</v>
      </c>
      <c r="Z2488" s="141">
        <v>0</v>
      </c>
      <c r="AA2488" s="114">
        <v>7835310</v>
      </c>
      <c r="AB2488" s="114"/>
      <c r="AC2488" s="132">
        <v>216000</v>
      </c>
      <c r="AD2488" s="141"/>
      <c r="AE2488" s="106">
        <v>216000</v>
      </c>
      <c r="AF2488" s="106">
        <v>0</v>
      </c>
      <c r="AG2488" s="106">
        <v>0</v>
      </c>
      <c r="AH2488" s="222"/>
      <c r="AI2488" s="222"/>
      <c r="AJ2488" s="114"/>
      <c r="AK2488" s="114"/>
      <c r="AL2488" s="114"/>
      <c r="AM2488" s="114"/>
      <c r="AN2488" s="114">
        <f t="shared" si="76"/>
        <v>8267310</v>
      </c>
      <c r="AO2488" s="114">
        <f t="shared" si="77"/>
        <v>3451438</v>
      </c>
      <c r="AP2488" s="114"/>
      <c r="AQ2488" s="114"/>
      <c r="AR2488" s="114"/>
      <c r="AS2488" s="114"/>
    </row>
    <row r="2489" spans="1:46" s="190" customFormat="1" ht="15" customHeight="1" x14ac:dyDescent="0.2">
      <c r="A2489" s="104"/>
      <c r="B2489" s="104">
        <f>VLOOKUP(BJB!$F$9:$F$5599,Ctrl!$B$4:$C$399,2,0)</f>
        <v>7</v>
      </c>
      <c r="C2489" s="104">
        <f>VLOOKUP(BJB!$G$9:$G$5599,Ctrl!$E$4:$F$399,2,0)</f>
        <v>3</v>
      </c>
      <c r="D2489" s="219">
        <v>1</v>
      </c>
      <c r="E2489" s="104" t="str">
        <f>VLOOKUP(BJB!$F$9:$F$5599,Ctrl!$B$4:$D$399,3,0)</f>
        <v>I</v>
      </c>
      <c r="F2489" s="139" t="s">
        <v>10517</v>
      </c>
      <c r="G2489" s="139" t="s">
        <v>2776</v>
      </c>
      <c r="H2489" s="886" t="s">
        <v>14766</v>
      </c>
      <c r="I2489" s="220">
        <f>IF(G2488=BJB!$G4459,I2488+1,1)</f>
        <v>1</v>
      </c>
      <c r="J2489" s="891" t="s">
        <v>18392</v>
      </c>
      <c r="K2489" s="121" t="s">
        <v>2800</v>
      </c>
      <c r="L2489" s="104" t="s">
        <v>6477</v>
      </c>
      <c r="M2489" s="122" t="s">
        <v>2801</v>
      </c>
      <c r="N2489" s="152">
        <v>40193</v>
      </c>
      <c r="O2489" s="123">
        <v>25000000</v>
      </c>
      <c r="P2489" s="105" t="s">
        <v>6222</v>
      </c>
      <c r="Q2489" s="120" t="s">
        <v>6222</v>
      </c>
      <c r="R2489" s="890">
        <v>0</v>
      </c>
      <c r="S2489" s="108" t="s">
        <v>7069</v>
      </c>
      <c r="T2489" s="120">
        <v>40847</v>
      </c>
      <c r="U2489" s="114">
        <v>11250005</v>
      </c>
      <c r="V2489" s="109" t="s">
        <v>6222</v>
      </c>
      <c r="W2489" s="141">
        <v>0</v>
      </c>
      <c r="X2489" s="141">
        <v>0</v>
      </c>
      <c r="Y2489" s="141">
        <v>0</v>
      </c>
      <c r="Z2489" s="141">
        <v>0</v>
      </c>
      <c r="AA2489" s="114">
        <v>5235000</v>
      </c>
      <c r="AB2489" s="114">
        <v>262500</v>
      </c>
      <c r="AC2489" s="132">
        <v>225000</v>
      </c>
      <c r="AD2489" s="141">
        <v>150000</v>
      </c>
      <c r="AE2489" s="106">
        <v>150000</v>
      </c>
      <c r="AF2489" s="106">
        <v>225000</v>
      </c>
      <c r="AG2489" s="106">
        <v>0</v>
      </c>
      <c r="AH2489" s="114"/>
      <c r="AI2489" s="114"/>
      <c r="AJ2489" s="114"/>
      <c r="AK2489" s="114"/>
      <c r="AL2489" s="114"/>
      <c r="AM2489" s="114"/>
      <c r="AN2489" s="114">
        <f t="shared" si="76"/>
        <v>6247500</v>
      </c>
      <c r="AO2489" s="114">
        <f t="shared" si="77"/>
        <v>5002505</v>
      </c>
      <c r="AP2489" s="114"/>
      <c r="AQ2489" s="114"/>
      <c r="AR2489" s="114"/>
      <c r="AS2489" s="114"/>
    </row>
    <row r="2490" spans="1:46" s="190" customFormat="1" ht="15" customHeight="1" x14ac:dyDescent="0.2">
      <c r="A2490" s="104"/>
      <c r="B2490" s="104">
        <f>VLOOKUP(BJB!$F$9:$F$5599,Ctrl!$B$4:$C$399,2,0)</f>
        <v>7</v>
      </c>
      <c r="C2490" s="104">
        <f>VLOOKUP(BJB!$G$9:$G$5599,Ctrl!$E$4:$F$399,2,0)</f>
        <v>3</v>
      </c>
      <c r="D2490" s="219">
        <v>1</v>
      </c>
      <c r="E2490" s="104" t="str">
        <f>VLOOKUP(BJB!$F$9:$F$5599,Ctrl!$B$4:$D$399,3,0)</f>
        <v>I</v>
      </c>
      <c r="F2490" s="139" t="s">
        <v>10517</v>
      </c>
      <c r="G2490" s="139" t="s">
        <v>2776</v>
      </c>
      <c r="H2490" s="125" t="s">
        <v>6675</v>
      </c>
      <c r="I2490" s="220">
        <f>IF(G2489=BJB!$G4445,I2489+1,1)</f>
        <v>1</v>
      </c>
      <c r="J2490" s="912" t="s">
        <v>22504</v>
      </c>
      <c r="K2490" s="121" t="s">
        <v>2781</v>
      </c>
      <c r="L2490" s="104" t="s">
        <v>6477</v>
      </c>
      <c r="M2490" s="122" t="s">
        <v>2782</v>
      </c>
      <c r="N2490" s="152">
        <v>40193</v>
      </c>
      <c r="O2490" s="123">
        <v>21000000</v>
      </c>
      <c r="P2490" s="105" t="s">
        <v>6222</v>
      </c>
      <c r="Q2490" s="120" t="s">
        <v>6222</v>
      </c>
      <c r="R2490" s="890">
        <v>0</v>
      </c>
      <c r="S2490" s="108" t="s">
        <v>7064</v>
      </c>
      <c r="T2490" s="120">
        <v>40651</v>
      </c>
      <c r="U2490" s="114">
        <v>14962501</v>
      </c>
      <c r="V2490" s="109" t="s">
        <v>6222</v>
      </c>
      <c r="W2490" s="141">
        <v>0</v>
      </c>
      <c r="X2490" s="141">
        <v>0</v>
      </c>
      <c r="Y2490" s="141">
        <v>0</v>
      </c>
      <c r="Z2490" s="141">
        <v>0</v>
      </c>
      <c r="AA2490" s="114">
        <v>14905001</v>
      </c>
      <c r="AB2490" s="114"/>
      <c r="AC2490" s="132"/>
      <c r="AD2490" s="141"/>
      <c r="AE2490" s="106">
        <v>0</v>
      </c>
      <c r="AF2490" s="106">
        <v>0</v>
      </c>
      <c r="AG2490" s="106">
        <v>0</v>
      </c>
      <c r="AH2490" s="222"/>
      <c r="AI2490" s="114"/>
      <c r="AJ2490" s="230"/>
      <c r="AK2490" s="154"/>
      <c r="AL2490" s="114"/>
      <c r="AM2490" s="114"/>
      <c r="AN2490" s="114">
        <f t="shared" si="76"/>
        <v>14905001</v>
      </c>
      <c r="AO2490" s="114">
        <f t="shared" si="77"/>
        <v>57500</v>
      </c>
      <c r="AP2490" s="114"/>
      <c r="AQ2490" s="114"/>
      <c r="AR2490" s="114"/>
      <c r="AS2490" s="114"/>
    </row>
    <row r="2491" spans="1:46" s="190" customFormat="1" ht="15" customHeight="1" x14ac:dyDescent="0.2">
      <c r="A2491" s="104"/>
      <c r="B2491" s="104">
        <f>VLOOKUP(BJB!$F$9:$F$5599,Ctrl!$B$4:$C$399,2,0)</f>
        <v>7</v>
      </c>
      <c r="C2491" s="104">
        <f>VLOOKUP(BJB!$G$9:$G$5599,Ctrl!$E$4:$F$399,2,0)</f>
        <v>0</v>
      </c>
      <c r="D2491" s="219">
        <v>1</v>
      </c>
      <c r="E2491" s="104" t="str">
        <f>VLOOKUP(BJB!$F$9:$F$5599,Ctrl!$B$4:$D$399,3,0)</f>
        <v>I</v>
      </c>
      <c r="F2491" s="139" t="s">
        <v>10517</v>
      </c>
      <c r="G2491" s="139" t="s">
        <v>7668</v>
      </c>
      <c r="H2491" s="125" t="s">
        <v>8517</v>
      </c>
      <c r="I2491" s="220">
        <f>IF(G2490=BJB!$G4270,I2490+1,1)</f>
        <v>1</v>
      </c>
      <c r="J2491" s="912" t="s">
        <v>22505</v>
      </c>
      <c r="K2491" s="121" t="s">
        <v>8071</v>
      </c>
      <c r="L2491" s="104" t="s">
        <v>6477</v>
      </c>
      <c r="M2491" s="104" t="s">
        <v>8161</v>
      </c>
      <c r="N2491" s="120">
        <v>41396</v>
      </c>
      <c r="O2491" s="105">
        <v>30000000</v>
      </c>
      <c r="P2491" s="105" t="s">
        <v>16243</v>
      </c>
      <c r="Q2491" s="120">
        <v>42121</v>
      </c>
      <c r="R2491" s="105">
        <v>18292947</v>
      </c>
      <c r="S2491" s="146" t="s">
        <v>8376</v>
      </c>
      <c r="T2491" s="109">
        <v>42153</v>
      </c>
      <c r="U2491" s="141">
        <v>12698558</v>
      </c>
      <c r="V2491" s="109">
        <v>42153</v>
      </c>
      <c r="W2491" s="141">
        <v>12698558</v>
      </c>
      <c r="X2491" s="141">
        <v>0</v>
      </c>
      <c r="Y2491" s="141">
        <v>0</v>
      </c>
      <c r="Z2491" s="141">
        <v>0</v>
      </c>
      <c r="AA2491" s="226">
        <v>1495693</v>
      </c>
      <c r="AB2491" s="114"/>
      <c r="AC2491" s="132"/>
      <c r="AD2491" s="141"/>
      <c r="AE2491" s="106">
        <v>0</v>
      </c>
      <c r="AF2491" s="106">
        <v>0</v>
      </c>
      <c r="AG2491" s="106">
        <v>0</v>
      </c>
      <c r="AH2491" s="106"/>
      <c r="AI2491" s="106"/>
      <c r="AJ2491" s="106"/>
      <c r="AK2491" s="154"/>
      <c r="AL2491" s="106"/>
      <c r="AM2491" s="106"/>
      <c r="AN2491" s="114">
        <f t="shared" si="76"/>
        <v>1495693</v>
      </c>
      <c r="AO2491" s="114">
        <f t="shared" si="77"/>
        <v>11202865</v>
      </c>
      <c r="AP2491" s="114"/>
      <c r="AQ2491" s="114"/>
      <c r="AR2491" s="114"/>
      <c r="AS2491" s="114"/>
      <c r="AT2491" s="189"/>
    </row>
    <row r="2492" spans="1:46" s="190" customFormat="1" ht="15" customHeight="1" x14ac:dyDescent="0.2">
      <c r="A2492" s="104"/>
      <c r="B2492" s="104">
        <f>VLOOKUP(BJB!$F$9:$F$5599,Ctrl!$B$4:$C$399,2,0)</f>
        <v>7</v>
      </c>
      <c r="C2492" s="104">
        <f>VLOOKUP(BJB!$G$9:$G$5599,Ctrl!$E$4:$F$399,2,0)</f>
        <v>0</v>
      </c>
      <c r="D2492" s="219">
        <v>1</v>
      </c>
      <c r="E2492" s="104" t="str">
        <f>VLOOKUP(BJB!$F$9:$F$5599,Ctrl!$B$4:$D$399,3,0)</f>
        <v>I</v>
      </c>
      <c r="F2492" s="139" t="s">
        <v>10517</v>
      </c>
      <c r="G2492" s="139" t="s">
        <v>7668</v>
      </c>
      <c r="H2492" s="125"/>
      <c r="I2492" s="220">
        <f>IF(G2491=BJB!$G4271,I2491+1,1)</f>
        <v>1</v>
      </c>
      <c r="J2492" s="912" t="s">
        <v>22506</v>
      </c>
      <c r="K2492" s="121" t="s">
        <v>8072</v>
      </c>
      <c r="L2492" s="104" t="s">
        <v>6477</v>
      </c>
      <c r="M2492" s="104" t="s">
        <v>8162</v>
      </c>
      <c r="N2492" s="120">
        <v>41120</v>
      </c>
      <c r="O2492" s="105">
        <v>35000000</v>
      </c>
      <c r="P2492" s="105" t="s">
        <v>16243</v>
      </c>
      <c r="Q2492" s="120">
        <v>42121</v>
      </c>
      <c r="R2492" s="105">
        <v>25732159</v>
      </c>
      <c r="S2492" s="146" t="s">
        <v>8376</v>
      </c>
      <c r="T2492" s="109">
        <v>42153</v>
      </c>
      <c r="U2492" s="141">
        <v>16838232</v>
      </c>
      <c r="V2492" s="109">
        <v>42153</v>
      </c>
      <c r="W2492" s="141">
        <v>16838232</v>
      </c>
      <c r="X2492" s="141">
        <v>0</v>
      </c>
      <c r="Y2492" s="141">
        <v>0</v>
      </c>
      <c r="Z2492" s="141">
        <v>0</v>
      </c>
      <c r="AA2492" s="114">
        <v>0</v>
      </c>
      <c r="AB2492" s="114"/>
      <c r="AC2492" s="132"/>
      <c r="AD2492" s="141"/>
      <c r="AE2492" s="106">
        <v>0</v>
      </c>
      <c r="AF2492" s="106">
        <v>0</v>
      </c>
      <c r="AG2492" s="106">
        <v>0</v>
      </c>
      <c r="AH2492" s="106"/>
      <c r="AI2492" s="106"/>
      <c r="AJ2492" s="106"/>
      <c r="AK2492" s="106"/>
      <c r="AL2492" s="106"/>
      <c r="AM2492" s="106"/>
      <c r="AN2492" s="114">
        <f t="shared" si="76"/>
        <v>0</v>
      </c>
      <c r="AO2492" s="114">
        <f t="shared" si="77"/>
        <v>16838232</v>
      </c>
      <c r="AP2492" s="114"/>
      <c r="AQ2492" s="114"/>
      <c r="AR2492" s="114"/>
      <c r="AS2492" s="114"/>
    </row>
    <row r="2493" spans="1:46" s="190" customFormat="1" ht="15" customHeight="1" x14ac:dyDescent="0.2">
      <c r="A2493" s="104"/>
      <c r="B2493" s="104">
        <f>VLOOKUP(BJB!$F$9:$F$5599,Ctrl!$B$4:$C$399,2,0)</f>
        <v>7</v>
      </c>
      <c r="C2493" s="104">
        <f>VLOOKUP(BJB!$G$9:$G$5599,Ctrl!$E$4:$F$399,2,0)</f>
        <v>0</v>
      </c>
      <c r="D2493" s="219">
        <v>1</v>
      </c>
      <c r="E2493" s="104" t="str">
        <f>VLOOKUP(BJB!$F$9:$F$5599,Ctrl!$B$4:$D$399,3,0)</f>
        <v>I</v>
      </c>
      <c r="F2493" s="139" t="s">
        <v>10517</v>
      </c>
      <c r="G2493" s="139" t="s">
        <v>7668</v>
      </c>
      <c r="H2493" s="125"/>
      <c r="I2493" s="220">
        <f>IF(G2492=BJB!$G4272,I2492+1,1)</f>
        <v>1</v>
      </c>
      <c r="J2493" s="912" t="s">
        <v>22507</v>
      </c>
      <c r="K2493" s="121" t="s">
        <v>2597</v>
      </c>
      <c r="L2493" s="104" t="s">
        <v>6477</v>
      </c>
      <c r="M2493" s="104" t="s">
        <v>2598</v>
      </c>
      <c r="N2493" s="109">
        <v>39227</v>
      </c>
      <c r="O2493" s="114">
        <v>15000000</v>
      </c>
      <c r="P2493" s="105" t="s">
        <v>6222</v>
      </c>
      <c r="Q2493" s="120" t="s">
        <v>6222</v>
      </c>
      <c r="R2493" s="890">
        <v>0</v>
      </c>
      <c r="S2493" s="108" t="s">
        <v>7045</v>
      </c>
      <c r="T2493" s="120">
        <v>39595</v>
      </c>
      <c r="U2493" s="114">
        <v>9506250</v>
      </c>
      <c r="V2493" s="109" t="s">
        <v>6222</v>
      </c>
      <c r="W2493" s="141">
        <v>0</v>
      </c>
      <c r="X2493" s="141">
        <v>0</v>
      </c>
      <c r="Y2493" s="141">
        <v>0</v>
      </c>
      <c r="Z2493" s="141">
        <v>0</v>
      </c>
      <c r="AA2493" s="114">
        <v>9506250</v>
      </c>
      <c r="AB2493" s="114"/>
      <c r="AC2493" s="114"/>
      <c r="AD2493" s="141"/>
      <c r="AE2493" s="106">
        <v>0</v>
      </c>
      <c r="AF2493" s="106">
        <v>0</v>
      </c>
      <c r="AG2493" s="106">
        <v>0</v>
      </c>
      <c r="AH2493" s="114"/>
      <c r="AI2493" s="114"/>
      <c r="AJ2493" s="114"/>
      <c r="AK2493" s="114"/>
      <c r="AL2493" s="114"/>
      <c r="AM2493" s="114"/>
      <c r="AN2493" s="114">
        <f t="shared" si="76"/>
        <v>9506250</v>
      </c>
      <c r="AO2493" s="114">
        <f t="shared" si="77"/>
        <v>0</v>
      </c>
      <c r="AP2493" s="114"/>
      <c r="AQ2493" s="114"/>
      <c r="AR2493" s="114"/>
      <c r="AS2493" s="114"/>
    </row>
    <row r="2494" spans="1:46" s="190" customFormat="1" ht="15" customHeight="1" x14ac:dyDescent="0.2">
      <c r="A2494" s="104"/>
      <c r="B2494" s="104">
        <f>VLOOKUP(BJB!$F$9:$F$5599,Ctrl!$B$4:$C$399,2,0)</f>
        <v>7</v>
      </c>
      <c r="C2494" s="104">
        <f>VLOOKUP(BJB!$G$9:$G$5599,Ctrl!$E$4:$F$399,2,0)</f>
        <v>0</v>
      </c>
      <c r="D2494" s="219">
        <v>1</v>
      </c>
      <c r="E2494" s="104" t="str">
        <f>VLOOKUP(BJB!$F$9:$F$5599,Ctrl!$B$4:$D$399,3,0)</f>
        <v>I</v>
      </c>
      <c r="F2494" s="139" t="s">
        <v>10517</v>
      </c>
      <c r="G2494" s="139" t="s">
        <v>7668</v>
      </c>
      <c r="H2494" s="125"/>
      <c r="I2494" s="220">
        <f>IF(G2493=BJB!$G4273,I2493+1,1)</f>
        <v>1</v>
      </c>
      <c r="J2494" s="912" t="s">
        <v>22508</v>
      </c>
      <c r="K2494" s="121" t="s">
        <v>2599</v>
      </c>
      <c r="L2494" s="104" t="s">
        <v>6477</v>
      </c>
      <c r="M2494" s="104" t="s">
        <v>2598</v>
      </c>
      <c r="N2494" s="109">
        <v>39227</v>
      </c>
      <c r="O2494" s="114">
        <v>15000000</v>
      </c>
      <c r="P2494" s="105" t="s">
        <v>6222</v>
      </c>
      <c r="Q2494" s="120" t="s">
        <v>6222</v>
      </c>
      <c r="R2494" s="890">
        <v>0</v>
      </c>
      <c r="S2494" s="108" t="s">
        <v>7045</v>
      </c>
      <c r="T2494" s="120">
        <v>39595</v>
      </c>
      <c r="U2494" s="114">
        <v>9900000</v>
      </c>
      <c r="V2494" s="109" t="s">
        <v>6222</v>
      </c>
      <c r="W2494" s="141">
        <v>0</v>
      </c>
      <c r="X2494" s="141">
        <v>0</v>
      </c>
      <c r="Y2494" s="141">
        <v>0</v>
      </c>
      <c r="Z2494" s="141">
        <v>0</v>
      </c>
      <c r="AA2494" s="114">
        <v>1275000</v>
      </c>
      <c r="AB2494" s="114"/>
      <c r="AC2494" s="114"/>
      <c r="AD2494" s="141"/>
      <c r="AE2494" s="106">
        <v>0</v>
      </c>
      <c r="AF2494" s="106">
        <v>0</v>
      </c>
      <c r="AG2494" s="106">
        <v>0</v>
      </c>
      <c r="AH2494" s="114"/>
      <c r="AI2494" s="114"/>
      <c r="AJ2494" s="114"/>
      <c r="AK2494" s="114"/>
      <c r="AL2494" s="114"/>
      <c r="AM2494" s="114"/>
      <c r="AN2494" s="114">
        <f t="shared" si="76"/>
        <v>1275000</v>
      </c>
      <c r="AO2494" s="114">
        <f t="shared" si="77"/>
        <v>8625000</v>
      </c>
      <c r="AP2494" s="114"/>
      <c r="AQ2494" s="114"/>
      <c r="AR2494" s="114"/>
      <c r="AS2494" s="114"/>
    </row>
    <row r="2495" spans="1:46" s="190" customFormat="1" ht="15" customHeight="1" x14ac:dyDescent="0.2">
      <c r="A2495" s="104"/>
      <c r="B2495" s="104">
        <f>VLOOKUP(BJB!$F$9:$F$5599,Ctrl!$B$4:$C$399,2,0)</f>
        <v>7</v>
      </c>
      <c r="C2495" s="104">
        <f>VLOOKUP(BJB!$G$9:$G$5599,Ctrl!$E$4:$F$399,2,0)</f>
        <v>0</v>
      </c>
      <c r="D2495" s="219">
        <v>1</v>
      </c>
      <c r="E2495" s="104" t="str">
        <f>VLOOKUP(BJB!$F$9:$F$5599,Ctrl!$B$4:$D$399,3,0)</f>
        <v>I</v>
      </c>
      <c r="F2495" s="139" t="s">
        <v>10517</v>
      </c>
      <c r="G2495" s="139" t="s">
        <v>7668</v>
      </c>
      <c r="H2495" s="125"/>
      <c r="I2495" s="220">
        <f>IF(G2494=BJB!$G4274,I2494+1,1)</f>
        <v>1</v>
      </c>
      <c r="J2495" s="912" t="s">
        <v>22509</v>
      </c>
      <c r="K2495" s="121" t="s">
        <v>2600</v>
      </c>
      <c r="L2495" s="104" t="s">
        <v>6477</v>
      </c>
      <c r="M2495" s="104" t="s">
        <v>2598</v>
      </c>
      <c r="N2495" s="109">
        <v>39227</v>
      </c>
      <c r="O2495" s="114">
        <v>15000000</v>
      </c>
      <c r="P2495" s="105" t="s">
        <v>6222</v>
      </c>
      <c r="Q2495" s="120" t="s">
        <v>6222</v>
      </c>
      <c r="R2495" s="890">
        <v>0</v>
      </c>
      <c r="S2495" s="108" t="s">
        <v>7045</v>
      </c>
      <c r="T2495" s="120">
        <v>39595</v>
      </c>
      <c r="U2495" s="114">
        <v>10837500</v>
      </c>
      <c r="V2495" s="109" t="s">
        <v>6222</v>
      </c>
      <c r="W2495" s="141">
        <v>0</v>
      </c>
      <c r="X2495" s="141">
        <v>0</v>
      </c>
      <c r="Y2495" s="141">
        <v>0</v>
      </c>
      <c r="Z2495" s="141">
        <v>0</v>
      </c>
      <c r="AA2495" s="114">
        <v>900000</v>
      </c>
      <c r="AB2495" s="114"/>
      <c r="AC2495" s="114"/>
      <c r="AD2495" s="141"/>
      <c r="AE2495" s="106">
        <v>0</v>
      </c>
      <c r="AF2495" s="106">
        <v>0</v>
      </c>
      <c r="AG2495" s="106">
        <v>0</v>
      </c>
      <c r="AH2495" s="114"/>
      <c r="AI2495" s="114"/>
      <c r="AJ2495" s="114"/>
      <c r="AK2495" s="114"/>
      <c r="AL2495" s="114"/>
      <c r="AM2495" s="114"/>
      <c r="AN2495" s="114">
        <f t="shared" si="76"/>
        <v>900000</v>
      </c>
      <c r="AO2495" s="114">
        <f t="shared" si="77"/>
        <v>9937500</v>
      </c>
      <c r="AP2495" s="114"/>
      <c r="AQ2495" s="114"/>
      <c r="AR2495" s="114"/>
      <c r="AS2495" s="114"/>
    </row>
    <row r="2496" spans="1:46" s="190" customFormat="1" ht="15" customHeight="1" x14ac:dyDescent="0.2">
      <c r="A2496" s="104"/>
      <c r="B2496" s="104">
        <f>VLOOKUP(BJB!$F$9:$F$5599,Ctrl!$B$4:$C$399,2,0)</f>
        <v>7</v>
      </c>
      <c r="C2496" s="104">
        <f>VLOOKUP(BJB!$G$9:$G$5599,Ctrl!$E$4:$F$399,2,0)</f>
        <v>0</v>
      </c>
      <c r="D2496" s="219">
        <v>1</v>
      </c>
      <c r="E2496" s="104" t="str">
        <f>VLOOKUP(BJB!$F$9:$F$5599,Ctrl!$B$4:$D$399,3,0)</f>
        <v>I</v>
      </c>
      <c r="F2496" s="139" t="s">
        <v>10517</v>
      </c>
      <c r="G2496" s="139" t="s">
        <v>7668</v>
      </c>
      <c r="H2496" s="125"/>
      <c r="I2496" s="220">
        <f>IF(G2495=BJB!$G4275,I2495+1,1)</f>
        <v>1</v>
      </c>
      <c r="J2496" s="912" t="s">
        <v>22510</v>
      </c>
      <c r="K2496" s="121" t="s">
        <v>2601</v>
      </c>
      <c r="L2496" s="104" t="s">
        <v>6477</v>
      </c>
      <c r="M2496" s="104" t="s">
        <v>2602</v>
      </c>
      <c r="N2496" s="109">
        <v>39245</v>
      </c>
      <c r="O2496" s="114">
        <v>65500000</v>
      </c>
      <c r="P2496" s="105" t="s">
        <v>6222</v>
      </c>
      <c r="Q2496" s="120" t="s">
        <v>6222</v>
      </c>
      <c r="R2496" s="890">
        <v>0</v>
      </c>
      <c r="S2496" s="108" t="s">
        <v>7045</v>
      </c>
      <c r="T2496" s="120">
        <v>39595</v>
      </c>
      <c r="U2496" s="114">
        <v>49125000</v>
      </c>
      <c r="V2496" s="109" t="s">
        <v>6222</v>
      </c>
      <c r="W2496" s="141">
        <v>0</v>
      </c>
      <c r="X2496" s="141">
        <v>0</v>
      </c>
      <c r="Y2496" s="141">
        <v>0</v>
      </c>
      <c r="Z2496" s="141">
        <v>0</v>
      </c>
      <c r="AA2496" s="114">
        <v>49125000</v>
      </c>
      <c r="AB2496" s="114"/>
      <c r="AC2496" s="114"/>
      <c r="AD2496" s="141"/>
      <c r="AE2496" s="106">
        <v>0</v>
      </c>
      <c r="AF2496" s="106">
        <v>0</v>
      </c>
      <c r="AG2496" s="106">
        <v>0</v>
      </c>
      <c r="AH2496" s="114"/>
      <c r="AI2496" s="114"/>
      <c r="AJ2496" s="114"/>
      <c r="AK2496" s="114"/>
      <c r="AL2496" s="114"/>
      <c r="AM2496" s="114"/>
      <c r="AN2496" s="114">
        <f t="shared" si="76"/>
        <v>49125000</v>
      </c>
      <c r="AO2496" s="114">
        <f t="shared" si="77"/>
        <v>0</v>
      </c>
      <c r="AP2496" s="114"/>
      <c r="AQ2496" s="114"/>
      <c r="AR2496" s="114"/>
      <c r="AS2496" s="114"/>
    </row>
    <row r="2497" spans="1:45" s="190" customFormat="1" ht="15" customHeight="1" x14ac:dyDescent="0.2">
      <c r="A2497" s="104"/>
      <c r="B2497" s="104">
        <f>VLOOKUP(BJB!$F$9:$F$5599,Ctrl!$B$4:$C$399,2,0)</f>
        <v>7</v>
      </c>
      <c r="C2497" s="104">
        <f>VLOOKUP(BJB!$G$9:$G$5599,Ctrl!$E$4:$F$399,2,0)</f>
        <v>0</v>
      </c>
      <c r="D2497" s="219">
        <v>1</v>
      </c>
      <c r="E2497" s="104" t="str">
        <f>VLOOKUP(BJB!$F$9:$F$5599,Ctrl!$B$4:$D$399,3,0)</f>
        <v>I</v>
      </c>
      <c r="F2497" s="139" t="s">
        <v>10517</v>
      </c>
      <c r="G2497" s="139" t="s">
        <v>7668</v>
      </c>
      <c r="H2497" s="125"/>
      <c r="I2497" s="220">
        <f>IF(G2496=BJB!$G4276,I2496+1,1)</f>
        <v>1</v>
      </c>
      <c r="J2497" s="912" t="s">
        <v>22511</v>
      </c>
      <c r="K2497" s="121" t="s">
        <v>2603</v>
      </c>
      <c r="L2497" s="104" t="s">
        <v>6477</v>
      </c>
      <c r="M2497" s="104" t="s">
        <v>2598</v>
      </c>
      <c r="N2497" s="109">
        <v>39227</v>
      </c>
      <c r="O2497" s="114">
        <v>15000000</v>
      </c>
      <c r="P2497" s="105" t="s">
        <v>6222</v>
      </c>
      <c r="Q2497" s="120" t="s">
        <v>6222</v>
      </c>
      <c r="R2497" s="890">
        <v>0</v>
      </c>
      <c r="S2497" s="108" t="s">
        <v>7046</v>
      </c>
      <c r="T2497" s="120">
        <v>39658</v>
      </c>
      <c r="U2497" s="114">
        <v>10162501</v>
      </c>
      <c r="V2497" s="109" t="s">
        <v>6222</v>
      </c>
      <c r="W2497" s="141">
        <v>0</v>
      </c>
      <c r="X2497" s="141">
        <v>0</v>
      </c>
      <c r="Y2497" s="141">
        <v>0</v>
      </c>
      <c r="Z2497" s="141">
        <v>0</v>
      </c>
      <c r="AA2497" s="114">
        <v>10162501</v>
      </c>
      <c r="AB2497" s="114"/>
      <c r="AC2497" s="114"/>
      <c r="AD2497" s="141"/>
      <c r="AE2497" s="106">
        <v>0</v>
      </c>
      <c r="AF2497" s="106">
        <v>0</v>
      </c>
      <c r="AG2497" s="106">
        <v>0</v>
      </c>
      <c r="AH2497" s="114"/>
      <c r="AI2497" s="114"/>
      <c r="AJ2497" s="114"/>
      <c r="AK2497" s="114"/>
      <c r="AL2497" s="114"/>
      <c r="AM2497" s="114"/>
      <c r="AN2497" s="114">
        <f t="shared" si="76"/>
        <v>10162501</v>
      </c>
      <c r="AO2497" s="114">
        <f t="shared" si="77"/>
        <v>0</v>
      </c>
      <c r="AP2497" s="114"/>
      <c r="AQ2497" s="114"/>
      <c r="AR2497" s="114"/>
      <c r="AS2497" s="114"/>
    </row>
    <row r="2498" spans="1:45" s="190" customFormat="1" ht="15" customHeight="1" x14ac:dyDescent="0.2">
      <c r="A2498" s="104"/>
      <c r="B2498" s="104">
        <f>VLOOKUP(BJB!$F$9:$F$5599,Ctrl!$B$4:$C$399,2,0)</f>
        <v>7</v>
      </c>
      <c r="C2498" s="104">
        <f>VLOOKUP(BJB!$G$9:$G$5599,Ctrl!$E$4:$F$399,2,0)</f>
        <v>0</v>
      </c>
      <c r="D2498" s="219">
        <v>1</v>
      </c>
      <c r="E2498" s="104" t="str">
        <f>VLOOKUP(BJB!$F$9:$F$5599,Ctrl!$B$4:$D$399,3,0)</f>
        <v>I</v>
      </c>
      <c r="F2498" s="139" t="s">
        <v>10517</v>
      </c>
      <c r="G2498" s="139" t="s">
        <v>7668</v>
      </c>
      <c r="H2498" s="125"/>
      <c r="I2498" s="220">
        <f>IF(G2497=BJB!$G4277,I2497+1,1)</f>
        <v>1</v>
      </c>
      <c r="J2498" s="912" t="s">
        <v>22512</v>
      </c>
      <c r="K2498" s="121" t="s">
        <v>2604</v>
      </c>
      <c r="L2498" s="104" t="s">
        <v>6477</v>
      </c>
      <c r="M2498" s="104" t="s">
        <v>2605</v>
      </c>
      <c r="N2498" s="109">
        <v>39227</v>
      </c>
      <c r="O2498" s="114">
        <v>15000000</v>
      </c>
      <c r="P2498" s="105" t="s">
        <v>6222</v>
      </c>
      <c r="Q2498" s="120" t="s">
        <v>6222</v>
      </c>
      <c r="R2498" s="890">
        <v>0</v>
      </c>
      <c r="S2498" s="108" t="s">
        <v>7046</v>
      </c>
      <c r="T2498" s="120">
        <v>39658</v>
      </c>
      <c r="U2498" s="114">
        <v>9365625</v>
      </c>
      <c r="V2498" s="109" t="s">
        <v>6222</v>
      </c>
      <c r="W2498" s="141">
        <v>0</v>
      </c>
      <c r="X2498" s="141">
        <v>0</v>
      </c>
      <c r="Y2498" s="141">
        <v>0</v>
      </c>
      <c r="Z2498" s="141">
        <v>0</v>
      </c>
      <c r="AA2498" s="114">
        <v>2150000</v>
      </c>
      <c r="AB2498" s="114"/>
      <c r="AC2498" s="114"/>
      <c r="AD2498" s="141"/>
      <c r="AE2498" s="106">
        <v>0</v>
      </c>
      <c r="AF2498" s="106">
        <v>0</v>
      </c>
      <c r="AG2498" s="106">
        <v>0</v>
      </c>
      <c r="AH2498" s="114"/>
      <c r="AI2498" s="114"/>
      <c r="AJ2498" s="114"/>
      <c r="AK2498" s="114"/>
      <c r="AL2498" s="114"/>
      <c r="AM2498" s="114"/>
      <c r="AN2498" s="114">
        <f t="shared" si="76"/>
        <v>2150000</v>
      </c>
      <c r="AO2498" s="114">
        <f t="shared" si="77"/>
        <v>7215625</v>
      </c>
      <c r="AP2498" s="114"/>
      <c r="AQ2498" s="114"/>
      <c r="AR2498" s="114"/>
      <c r="AS2498" s="114"/>
    </row>
    <row r="2499" spans="1:45" s="190" customFormat="1" ht="15" customHeight="1" x14ac:dyDescent="0.2">
      <c r="A2499" s="104"/>
      <c r="B2499" s="104">
        <f>VLOOKUP(BJB!$F$9:$F$5599,Ctrl!$B$4:$C$399,2,0)</f>
        <v>7</v>
      </c>
      <c r="C2499" s="104">
        <f>VLOOKUP(BJB!$G$9:$G$5599,Ctrl!$E$4:$F$399,2,0)</f>
        <v>0</v>
      </c>
      <c r="D2499" s="219">
        <v>1</v>
      </c>
      <c r="E2499" s="104" t="str">
        <f>VLOOKUP(BJB!$F$9:$F$5599,Ctrl!$B$4:$D$399,3,0)</f>
        <v>I</v>
      </c>
      <c r="F2499" s="139" t="s">
        <v>10517</v>
      </c>
      <c r="G2499" s="139" t="s">
        <v>7668</v>
      </c>
      <c r="H2499" s="125"/>
      <c r="I2499" s="220">
        <f>IF(G2498=BJB!$G4278,I2498+1,1)</f>
        <v>1</v>
      </c>
      <c r="J2499" s="912" t="s">
        <v>22513</v>
      </c>
      <c r="K2499" s="121" t="s">
        <v>2606</v>
      </c>
      <c r="L2499" s="104" t="s">
        <v>6477</v>
      </c>
      <c r="M2499" s="104" t="s">
        <v>2607</v>
      </c>
      <c r="N2499" s="109">
        <v>39227</v>
      </c>
      <c r="O2499" s="114">
        <v>10000000</v>
      </c>
      <c r="P2499" s="105" t="s">
        <v>6222</v>
      </c>
      <c r="Q2499" s="120" t="s">
        <v>6222</v>
      </c>
      <c r="R2499" s="890">
        <v>0</v>
      </c>
      <c r="S2499" s="108" t="s">
        <v>7046</v>
      </c>
      <c r="T2499" s="120">
        <v>39658</v>
      </c>
      <c r="U2499" s="114">
        <v>7588278</v>
      </c>
      <c r="V2499" s="109" t="s">
        <v>6222</v>
      </c>
      <c r="W2499" s="141">
        <v>0</v>
      </c>
      <c r="X2499" s="141">
        <v>0</v>
      </c>
      <c r="Y2499" s="141">
        <v>0</v>
      </c>
      <c r="Z2499" s="141">
        <v>0</v>
      </c>
      <c r="AA2499" s="114">
        <v>2502500</v>
      </c>
      <c r="AB2499" s="114"/>
      <c r="AC2499" s="114"/>
      <c r="AD2499" s="141"/>
      <c r="AE2499" s="106">
        <v>0</v>
      </c>
      <c r="AF2499" s="106">
        <v>0</v>
      </c>
      <c r="AG2499" s="106">
        <v>0</v>
      </c>
      <c r="AH2499" s="114"/>
      <c r="AI2499" s="114"/>
      <c r="AJ2499" s="114"/>
      <c r="AK2499" s="114"/>
      <c r="AL2499" s="114"/>
      <c r="AM2499" s="114"/>
      <c r="AN2499" s="114">
        <f t="shared" si="76"/>
        <v>2502500</v>
      </c>
      <c r="AO2499" s="114">
        <f t="shared" si="77"/>
        <v>5085778</v>
      </c>
      <c r="AP2499" s="114"/>
      <c r="AQ2499" s="114"/>
      <c r="AR2499" s="114"/>
      <c r="AS2499" s="114"/>
    </row>
    <row r="2500" spans="1:45" s="190" customFormat="1" ht="15" customHeight="1" x14ac:dyDescent="0.2">
      <c r="A2500" s="104"/>
      <c r="B2500" s="104">
        <f>VLOOKUP(BJB!$F$9:$F$5599,Ctrl!$B$4:$C$399,2,0)</f>
        <v>7</v>
      </c>
      <c r="C2500" s="104">
        <f>VLOOKUP(BJB!$G$9:$G$5599,Ctrl!$E$4:$F$399,2,0)</f>
        <v>0</v>
      </c>
      <c r="D2500" s="219">
        <v>1</v>
      </c>
      <c r="E2500" s="104" t="str">
        <f>VLOOKUP(BJB!$F$9:$F$5599,Ctrl!$B$4:$D$399,3,0)</f>
        <v>I</v>
      </c>
      <c r="F2500" s="139" t="s">
        <v>10517</v>
      </c>
      <c r="G2500" s="139" t="s">
        <v>7668</v>
      </c>
      <c r="H2500" s="125"/>
      <c r="I2500" s="220">
        <f>IF(G2499=BJB!$G4279,I2499+1,1)</f>
        <v>1</v>
      </c>
      <c r="J2500" s="912" t="s">
        <v>22514</v>
      </c>
      <c r="K2500" s="121" t="s">
        <v>2608</v>
      </c>
      <c r="L2500" s="104" t="s">
        <v>6477</v>
      </c>
      <c r="M2500" s="104" t="s">
        <v>2607</v>
      </c>
      <c r="N2500" s="109">
        <v>39227</v>
      </c>
      <c r="O2500" s="114">
        <v>15000000</v>
      </c>
      <c r="P2500" s="105" t="s">
        <v>6222</v>
      </c>
      <c r="Q2500" s="120" t="s">
        <v>6222</v>
      </c>
      <c r="R2500" s="890">
        <v>0</v>
      </c>
      <c r="S2500" s="108" t="s">
        <v>7046</v>
      </c>
      <c r="T2500" s="120">
        <v>39658</v>
      </c>
      <c r="U2500" s="114">
        <v>7696875</v>
      </c>
      <c r="V2500" s="109" t="s">
        <v>6222</v>
      </c>
      <c r="W2500" s="141">
        <v>0</v>
      </c>
      <c r="X2500" s="141">
        <v>0</v>
      </c>
      <c r="Y2500" s="141">
        <v>0</v>
      </c>
      <c r="Z2500" s="141">
        <v>0</v>
      </c>
      <c r="AA2500" s="114">
        <v>7696875</v>
      </c>
      <c r="AB2500" s="114"/>
      <c r="AC2500" s="114"/>
      <c r="AD2500" s="141"/>
      <c r="AE2500" s="106">
        <v>0</v>
      </c>
      <c r="AF2500" s="106">
        <v>0</v>
      </c>
      <c r="AG2500" s="106">
        <v>0</v>
      </c>
      <c r="AH2500" s="114"/>
      <c r="AI2500" s="114"/>
      <c r="AJ2500" s="114"/>
      <c r="AK2500" s="114"/>
      <c r="AL2500" s="114"/>
      <c r="AM2500" s="114"/>
      <c r="AN2500" s="114">
        <f t="shared" si="76"/>
        <v>7696875</v>
      </c>
      <c r="AO2500" s="114">
        <f t="shared" si="77"/>
        <v>0</v>
      </c>
      <c r="AP2500" s="114"/>
      <c r="AQ2500" s="114"/>
      <c r="AR2500" s="114"/>
      <c r="AS2500" s="114"/>
    </row>
    <row r="2501" spans="1:45" s="190" customFormat="1" ht="15" customHeight="1" x14ac:dyDescent="0.2">
      <c r="A2501" s="104"/>
      <c r="B2501" s="104">
        <f>VLOOKUP(BJB!$F$9:$F$5599,Ctrl!$B$4:$C$399,2,0)</f>
        <v>7</v>
      </c>
      <c r="C2501" s="104">
        <f>VLOOKUP(BJB!$G$9:$G$5599,Ctrl!$E$4:$F$399,2,0)</f>
        <v>0</v>
      </c>
      <c r="D2501" s="219">
        <v>1</v>
      </c>
      <c r="E2501" s="104" t="str">
        <f>VLOOKUP(BJB!$F$9:$F$5599,Ctrl!$B$4:$D$399,3,0)</f>
        <v>I</v>
      </c>
      <c r="F2501" s="139" t="s">
        <v>10517</v>
      </c>
      <c r="G2501" s="139" t="s">
        <v>7668</v>
      </c>
      <c r="H2501" s="125"/>
      <c r="I2501" s="220">
        <f>IF(G2500=BJB!$G4280,I2500+1,1)</f>
        <v>1</v>
      </c>
      <c r="J2501" s="912" t="s">
        <v>22515</v>
      </c>
      <c r="K2501" s="121" t="s">
        <v>2609</v>
      </c>
      <c r="L2501" s="104" t="s">
        <v>6477</v>
      </c>
      <c r="M2501" s="104" t="s">
        <v>2610</v>
      </c>
      <c r="N2501" s="109">
        <v>39267</v>
      </c>
      <c r="O2501" s="114">
        <v>60000000</v>
      </c>
      <c r="P2501" s="105" t="s">
        <v>6222</v>
      </c>
      <c r="Q2501" s="120" t="s">
        <v>6222</v>
      </c>
      <c r="R2501" s="890">
        <v>0</v>
      </c>
      <c r="S2501" s="108" t="s">
        <v>7046</v>
      </c>
      <c r="T2501" s="120">
        <v>39658</v>
      </c>
      <c r="U2501" s="114">
        <v>45000000</v>
      </c>
      <c r="V2501" s="109" t="s">
        <v>6222</v>
      </c>
      <c r="W2501" s="141">
        <v>0</v>
      </c>
      <c r="X2501" s="141">
        <v>0</v>
      </c>
      <c r="Y2501" s="141">
        <v>0</v>
      </c>
      <c r="Z2501" s="141">
        <v>0</v>
      </c>
      <c r="AA2501" s="114">
        <v>45000000</v>
      </c>
      <c r="AB2501" s="114"/>
      <c r="AC2501" s="114"/>
      <c r="AD2501" s="141"/>
      <c r="AE2501" s="106">
        <v>0</v>
      </c>
      <c r="AF2501" s="106">
        <v>0</v>
      </c>
      <c r="AG2501" s="106">
        <v>0</v>
      </c>
      <c r="AH2501" s="114"/>
      <c r="AI2501" s="114"/>
      <c r="AJ2501" s="114"/>
      <c r="AK2501" s="114"/>
      <c r="AL2501" s="114"/>
      <c r="AM2501" s="114"/>
      <c r="AN2501" s="114">
        <f t="shared" si="76"/>
        <v>45000000</v>
      </c>
      <c r="AO2501" s="114">
        <f t="shared" si="77"/>
        <v>0</v>
      </c>
      <c r="AP2501" s="114"/>
      <c r="AQ2501" s="114"/>
      <c r="AR2501" s="114"/>
      <c r="AS2501" s="114"/>
    </row>
    <row r="2502" spans="1:45" s="190" customFormat="1" ht="15" customHeight="1" x14ac:dyDescent="0.2">
      <c r="A2502" s="104"/>
      <c r="B2502" s="104">
        <f>VLOOKUP(BJB!$F$9:$F$5599,Ctrl!$B$4:$C$399,2,0)</f>
        <v>7</v>
      </c>
      <c r="C2502" s="104">
        <f>VLOOKUP(BJB!$G$9:$G$5599,Ctrl!$E$4:$F$399,2,0)</f>
        <v>0</v>
      </c>
      <c r="D2502" s="219">
        <v>1</v>
      </c>
      <c r="E2502" s="104" t="str">
        <f>VLOOKUP(BJB!$F$9:$F$5599,Ctrl!$B$4:$D$399,3,0)</f>
        <v>I</v>
      </c>
      <c r="F2502" s="139" t="s">
        <v>10517</v>
      </c>
      <c r="G2502" s="139" t="s">
        <v>7668</v>
      </c>
      <c r="H2502" s="886" t="s">
        <v>14767</v>
      </c>
      <c r="I2502" s="220">
        <f>IF(G2501=BJB!$G4281,I2501+1,1)</f>
        <v>1</v>
      </c>
      <c r="J2502" s="891" t="s">
        <v>18393</v>
      </c>
      <c r="K2502" s="121" t="s">
        <v>2611</v>
      </c>
      <c r="L2502" s="104" t="s">
        <v>6477</v>
      </c>
      <c r="M2502" s="104" t="s">
        <v>2612</v>
      </c>
      <c r="N2502" s="120">
        <v>39429</v>
      </c>
      <c r="O2502" s="123">
        <v>30000000</v>
      </c>
      <c r="P2502" s="105" t="s">
        <v>6222</v>
      </c>
      <c r="Q2502" s="120" t="s">
        <v>6222</v>
      </c>
      <c r="R2502" s="890">
        <v>0</v>
      </c>
      <c r="S2502" s="108" t="s">
        <v>7047</v>
      </c>
      <c r="T2502" s="120">
        <v>40044</v>
      </c>
      <c r="U2502" s="114">
        <v>16688252.25</v>
      </c>
      <c r="V2502" s="109" t="s">
        <v>6222</v>
      </c>
      <c r="W2502" s="141">
        <v>0</v>
      </c>
      <c r="X2502" s="141">
        <v>0</v>
      </c>
      <c r="Y2502" s="141">
        <v>0</v>
      </c>
      <c r="Z2502" s="141">
        <v>0</v>
      </c>
      <c r="AA2502" s="114">
        <v>7867500</v>
      </c>
      <c r="AB2502" s="114">
        <v>403019</v>
      </c>
      <c r="AC2502" s="132"/>
      <c r="AD2502" s="141">
        <v>403019</v>
      </c>
      <c r="AE2502" s="106">
        <v>0</v>
      </c>
      <c r="AF2502" s="106">
        <v>0</v>
      </c>
      <c r="AG2502" s="106">
        <v>0</v>
      </c>
      <c r="AH2502" s="114"/>
      <c r="AI2502" s="114"/>
      <c r="AJ2502" s="114"/>
      <c r="AK2502" s="114"/>
      <c r="AL2502" s="114"/>
      <c r="AM2502" s="114"/>
      <c r="AN2502" s="114">
        <f t="shared" si="76"/>
        <v>8673538</v>
      </c>
      <c r="AO2502" s="114">
        <f t="shared" si="77"/>
        <v>8014714.25</v>
      </c>
      <c r="AP2502" s="114"/>
      <c r="AQ2502" s="114"/>
      <c r="AR2502" s="114"/>
      <c r="AS2502" s="114"/>
    </row>
    <row r="2503" spans="1:45" s="190" customFormat="1" ht="15" customHeight="1" x14ac:dyDescent="0.2">
      <c r="A2503" s="104"/>
      <c r="B2503" s="104">
        <f>VLOOKUP(BJB!$F$9:$F$5599,Ctrl!$B$4:$C$399,2,0)</f>
        <v>7</v>
      </c>
      <c r="C2503" s="104">
        <f>VLOOKUP(BJB!$G$9:$G$5599,Ctrl!$E$4:$F$399,2,0)</f>
        <v>0</v>
      </c>
      <c r="D2503" s="219">
        <v>1</v>
      </c>
      <c r="E2503" s="104" t="str">
        <f>VLOOKUP(BJB!$F$9:$F$5599,Ctrl!$B$4:$D$399,3,0)</f>
        <v>I</v>
      </c>
      <c r="F2503" s="139" t="s">
        <v>10517</v>
      </c>
      <c r="G2503" s="139" t="s">
        <v>7668</v>
      </c>
      <c r="H2503" s="125" t="s">
        <v>6360</v>
      </c>
      <c r="I2503" s="220">
        <f>IF(G2502=BJB!$G4282,I2502+1,1)</f>
        <v>1</v>
      </c>
      <c r="J2503" s="891" t="s">
        <v>18394</v>
      </c>
      <c r="K2503" s="121" t="s">
        <v>2613</v>
      </c>
      <c r="L2503" s="104" t="s">
        <v>6477</v>
      </c>
      <c r="M2503" s="122" t="s">
        <v>2614</v>
      </c>
      <c r="N2503" s="152">
        <v>39556</v>
      </c>
      <c r="O2503" s="123">
        <v>50000000</v>
      </c>
      <c r="P2503" s="105" t="s">
        <v>6222</v>
      </c>
      <c r="Q2503" s="120" t="s">
        <v>6222</v>
      </c>
      <c r="R2503" s="890">
        <v>0</v>
      </c>
      <c r="S2503" s="108" t="s">
        <v>7047</v>
      </c>
      <c r="T2503" s="120">
        <v>40044</v>
      </c>
      <c r="U2503" s="114">
        <v>39406506.75</v>
      </c>
      <c r="V2503" s="109" t="s">
        <v>6222</v>
      </c>
      <c r="W2503" s="141">
        <v>0</v>
      </c>
      <c r="X2503" s="141">
        <v>0</v>
      </c>
      <c r="Y2503" s="141">
        <v>0</v>
      </c>
      <c r="Z2503" s="141">
        <v>0</v>
      </c>
      <c r="AA2503" s="114">
        <v>11251168</v>
      </c>
      <c r="AB2503" s="114"/>
      <c r="AC2503" s="132"/>
      <c r="AD2503" s="141">
        <v>194222</v>
      </c>
      <c r="AE2503" s="106">
        <v>0</v>
      </c>
      <c r="AF2503" s="106">
        <v>0</v>
      </c>
      <c r="AG2503" s="106">
        <v>388444</v>
      </c>
      <c r="AH2503" s="114"/>
      <c r="AI2503" s="114"/>
      <c r="AJ2503" s="114"/>
      <c r="AK2503" s="114"/>
      <c r="AL2503" s="114"/>
      <c r="AM2503" s="114"/>
      <c r="AN2503" s="114">
        <f t="shared" si="76"/>
        <v>11833834</v>
      </c>
      <c r="AO2503" s="114">
        <f t="shared" si="77"/>
        <v>27572672.75</v>
      </c>
      <c r="AP2503" s="114"/>
      <c r="AQ2503" s="114"/>
      <c r="AR2503" s="114"/>
      <c r="AS2503" s="114"/>
    </row>
    <row r="2504" spans="1:45" s="190" customFormat="1" ht="15" customHeight="1" x14ac:dyDescent="0.2">
      <c r="A2504" s="104"/>
      <c r="B2504" s="104">
        <f>VLOOKUP(BJB!$F$9:$F$5599,Ctrl!$B$4:$C$399,2,0)</f>
        <v>7</v>
      </c>
      <c r="C2504" s="104">
        <f>VLOOKUP(BJB!$G$9:$G$5599,Ctrl!$E$4:$F$399,2,0)</f>
        <v>0</v>
      </c>
      <c r="D2504" s="219">
        <v>1</v>
      </c>
      <c r="E2504" s="104" t="str">
        <f>VLOOKUP(BJB!$F$9:$F$5599,Ctrl!$B$4:$D$399,3,0)</f>
        <v>I</v>
      </c>
      <c r="F2504" s="139" t="s">
        <v>10517</v>
      </c>
      <c r="G2504" s="139" t="s">
        <v>7668</v>
      </c>
      <c r="H2504" s="125"/>
      <c r="I2504" s="220">
        <f>IF(G2503=BJB!$G4283,I2503+1,1)</f>
        <v>1</v>
      </c>
      <c r="J2504" s="912" t="s">
        <v>22516</v>
      </c>
      <c r="K2504" s="121" t="s">
        <v>2615</v>
      </c>
      <c r="L2504" s="104" t="s">
        <v>6477</v>
      </c>
      <c r="M2504" s="122" t="s">
        <v>2616</v>
      </c>
      <c r="N2504" s="152">
        <v>39324</v>
      </c>
      <c r="O2504" s="123">
        <v>10000000</v>
      </c>
      <c r="P2504" s="105" t="s">
        <v>6222</v>
      </c>
      <c r="Q2504" s="120" t="s">
        <v>6222</v>
      </c>
      <c r="R2504" s="890">
        <v>0</v>
      </c>
      <c r="S2504" s="108" t="s">
        <v>7047</v>
      </c>
      <c r="T2504" s="120">
        <v>40044</v>
      </c>
      <c r="U2504" s="114">
        <v>7500000</v>
      </c>
      <c r="V2504" s="109" t="s">
        <v>6222</v>
      </c>
      <c r="W2504" s="141">
        <v>0</v>
      </c>
      <c r="X2504" s="141">
        <v>0</v>
      </c>
      <c r="Y2504" s="141">
        <v>0</v>
      </c>
      <c r="Z2504" s="141">
        <v>0</v>
      </c>
      <c r="AA2504" s="114">
        <v>1575000</v>
      </c>
      <c r="AB2504" s="114"/>
      <c r="AC2504" s="114"/>
      <c r="AD2504" s="141"/>
      <c r="AE2504" s="106">
        <v>0</v>
      </c>
      <c r="AF2504" s="106">
        <v>0</v>
      </c>
      <c r="AG2504" s="106">
        <v>0</v>
      </c>
      <c r="AH2504" s="114"/>
      <c r="AI2504" s="114"/>
      <c r="AJ2504" s="114"/>
      <c r="AK2504" s="114"/>
      <c r="AL2504" s="114"/>
      <c r="AM2504" s="114"/>
      <c r="AN2504" s="114">
        <f t="shared" si="76"/>
        <v>1575000</v>
      </c>
      <c r="AO2504" s="114">
        <f t="shared" si="77"/>
        <v>5925000</v>
      </c>
      <c r="AP2504" s="114"/>
      <c r="AQ2504" s="114"/>
      <c r="AR2504" s="114"/>
      <c r="AS2504" s="114"/>
    </row>
    <row r="2505" spans="1:45" s="190" customFormat="1" ht="15" customHeight="1" x14ac:dyDescent="0.2">
      <c r="A2505" s="104"/>
      <c r="B2505" s="104">
        <f>VLOOKUP(BJB!$F$9:$F$5599,Ctrl!$B$4:$C$399,2,0)</f>
        <v>7</v>
      </c>
      <c r="C2505" s="104">
        <f>VLOOKUP(BJB!$G$9:$G$5599,Ctrl!$E$4:$F$399,2,0)</f>
        <v>0</v>
      </c>
      <c r="D2505" s="219">
        <v>1</v>
      </c>
      <c r="E2505" s="104" t="str">
        <f>VLOOKUP(BJB!$F$9:$F$5599,Ctrl!$B$4:$D$399,3,0)</f>
        <v>I</v>
      </c>
      <c r="F2505" s="139" t="s">
        <v>10517</v>
      </c>
      <c r="G2505" s="139" t="s">
        <v>7668</v>
      </c>
      <c r="H2505" s="125"/>
      <c r="I2505" s="220">
        <f>IF(G2504=BJB!$G4284,I2504+1,1)</f>
        <v>1</v>
      </c>
      <c r="J2505" s="912" t="s">
        <v>22517</v>
      </c>
      <c r="K2505" s="121" t="s">
        <v>876</v>
      </c>
      <c r="L2505" s="104" t="s">
        <v>6477</v>
      </c>
      <c r="M2505" s="122" t="s">
        <v>2617</v>
      </c>
      <c r="N2505" s="152">
        <v>39916</v>
      </c>
      <c r="O2505" s="123">
        <v>20000000</v>
      </c>
      <c r="P2505" s="105" t="s">
        <v>6222</v>
      </c>
      <c r="Q2505" s="120" t="s">
        <v>6222</v>
      </c>
      <c r="R2505" s="890">
        <v>0</v>
      </c>
      <c r="S2505" s="108" t="s">
        <v>7048</v>
      </c>
      <c r="T2505" s="120">
        <v>40156</v>
      </c>
      <c r="U2505" s="114">
        <v>13500001.5</v>
      </c>
      <c r="V2505" s="109" t="s">
        <v>6222</v>
      </c>
      <c r="W2505" s="141">
        <v>0</v>
      </c>
      <c r="X2505" s="141">
        <v>0</v>
      </c>
      <c r="Y2505" s="141">
        <v>0</v>
      </c>
      <c r="Z2505" s="141">
        <v>0</v>
      </c>
      <c r="AA2505" s="114">
        <v>187500</v>
      </c>
      <c r="AB2505" s="114"/>
      <c r="AC2505" s="114"/>
      <c r="AD2505" s="141"/>
      <c r="AE2505" s="106">
        <v>0</v>
      </c>
      <c r="AF2505" s="106">
        <v>0</v>
      </c>
      <c r="AG2505" s="106">
        <v>0</v>
      </c>
      <c r="AH2505" s="114"/>
      <c r="AI2505" s="114"/>
      <c r="AJ2505" s="114"/>
      <c r="AK2505" s="114"/>
      <c r="AL2505" s="114"/>
      <c r="AM2505" s="114"/>
      <c r="AN2505" s="114">
        <f t="shared" ref="AN2505:AN2568" si="78">SUM(AA2505:AM2505)</f>
        <v>187500</v>
      </c>
      <c r="AO2505" s="114">
        <f t="shared" ref="AO2505:AO2568" si="79">IF((U2505-AN2505)&lt;0,ABS(0),(U2505-AN2505))</f>
        <v>13312501.5</v>
      </c>
      <c r="AP2505" s="114"/>
      <c r="AQ2505" s="114"/>
      <c r="AR2505" s="114"/>
      <c r="AS2505" s="114"/>
    </row>
    <row r="2506" spans="1:45" s="190" customFormat="1" ht="15" customHeight="1" x14ac:dyDescent="0.2">
      <c r="A2506" s="104"/>
      <c r="B2506" s="104">
        <f>VLOOKUP(BJB!$F$9:$F$5599,Ctrl!$B$4:$C$399,2,0)</f>
        <v>7</v>
      </c>
      <c r="C2506" s="104">
        <f>VLOOKUP(BJB!$G$9:$G$5599,Ctrl!$E$4:$F$399,2,0)</f>
        <v>0</v>
      </c>
      <c r="D2506" s="219">
        <v>1</v>
      </c>
      <c r="E2506" s="104" t="str">
        <f>VLOOKUP(BJB!$F$9:$F$5599,Ctrl!$B$4:$D$399,3,0)</f>
        <v>I</v>
      </c>
      <c r="F2506" s="139" t="s">
        <v>10517</v>
      </c>
      <c r="G2506" s="139" t="s">
        <v>7668</v>
      </c>
      <c r="H2506" s="125"/>
      <c r="I2506" s="220">
        <f>IF(G2505=BJB!$G4285,I2505+1,1)</f>
        <v>1</v>
      </c>
      <c r="J2506" s="912" t="s">
        <v>22518</v>
      </c>
      <c r="K2506" s="121" t="s">
        <v>2618</v>
      </c>
      <c r="L2506" s="104" t="s">
        <v>6477</v>
      </c>
      <c r="M2506" s="122" t="s">
        <v>2617</v>
      </c>
      <c r="N2506" s="152">
        <v>39916</v>
      </c>
      <c r="O2506" s="123">
        <v>25000000</v>
      </c>
      <c r="P2506" s="105" t="s">
        <v>6222</v>
      </c>
      <c r="Q2506" s="120" t="s">
        <v>6222</v>
      </c>
      <c r="R2506" s="890">
        <v>0</v>
      </c>
      <c r="S2506" s="108" t="s">
        <v>7048</v>
      </c>
      <c r="T2506" s="120">
        <v>40156</v>
      </c>
      <c r="U2506" s="114">
        <v>15781247.25</v>
      </c>
      <c r="V2506" s="109" t="s">
        <v>6222</v>
      </c>
      <c r="W2506" s="141">
        <v>0</v>
      </c>
      <c r="X2506" s="141">
        <v>0</v>
      </c>
      <c r="Y2506" s="141">
        <v>0</v>
      </c>
      <c r="Z2506" s="141">
        <v>0</v>
      </c>
      <c r="AA2506" s="114">
        <v>5350000</v>
      </c>
      <c r="AB2506" s="114"/>
      <c r="AC2506" s="114"/>
      <c r="AD2506" s="141"/>
      <c r="AE2506" s="106">
        <v>0</v>
      </c>
      <c r="AF2506" s="106">
        <v>0</v>
      </c>
      <c r="AG2506" s="106">
        <v>0</v>
      </c>
      <c r="AH2506" s="114"/>
      <c r="AI2506" s="114"/>
      <c r="AJ2506" s="114"/>
      <c r="AK2506" s="114"/>
      <c r="AL2506" s="114"/>
      <c r="AM2506" s="114"/>
      <c r="AN2506" s="114">
        <f t="shared" si="78"/>
        <v>5350000</v>
      </c>
      <c r="AO2506" s="114">
        <f t="shared" si="79"/>
        <v>10431247.25</v>
      </c>
      <c r="AP2506" s="114"/>
      <c r="AQ2506" s="114"/>
      <c r="AR2506" s="114"/>
      <c r="AS2506" s="114"/>
    </row>
    <row r="2507" spans="1:45" s="190" customFormat="1" ht="15" customHeight="1" x14ac:dyDescent="0.2">
      <c r="A2507" s="104"/>
      <c r="B2507" s="104">
        <f>VLOOKUP(BJB!$F$9:$F$5599,Ctrl!$B$4:$C$399,2,0)</f>
        <v>7</v>
      </c>
      <c r="C2507" s="104">
        <f>VLOOKUP(BJB!$G$9:$G$5599,Ctrl!$E$4:$F$399,2,0)</f>
        <v>0</v>
      </c>
      <c r="D2507" s="219">
        <v>1</v>
      </c>
      <c r="E2507" s="104" t="str">
        <f>VLOOKUP(BJB!$F$9:$F$5599,Ctrl!$B$4:$D$399,3,0)</f>
        <v>I</v>
      </c>
      <c r="F2507" s="139" t="s">
        <v>10517</v>
      </c>
      <c r="G2507" s="139" t="s">
        <v>7668</v>
      </c>
      <c r="H2507" s="125"/>
      <c r="I2507" s="220">
        <f>IF(G2506=BJB!$G4286,I2506+1,1)</f>
        <v>1</v>
      </c>
      <c r="J2507" s="912" t="s">
        <v>22519</v>
      </c>
      <c r="K2507" s="121" t="s">
        <v>2619</v>
      </c>
      <c r="L2507" s="104" t="s">
        <v>6477</v>
      </c>
      <c r="M2507" s="122" t="s">
        <v>2617</v>
      </c>
      <c r="N2507" s="152">
        <v>39916</v>
      </c>
      <c r="O2507" s="123">
        <v>15000000</v>
      </c>
      <c r="P2507" s="105" t="s">
        <v>6222</v>
      </c>
      <c r="Q2507" s="120" t="s">
        <v>6222</v>
      </c>
      <c r="R2507" s="890">
        <v>0</v>
      </c>
      <c r="S2507" s="108" t="s">
        <v>7049</v>
      </c>
      <c r="T2507" s="120">
        <v>40268</v>
      </c>
      <c r="U2507" s="114">
        <v>8531250</v>
      </c>
      <c r="V2507" s="109" t="s">
        <v>6222</v>
      </c>
      <c r="W2507" s="141">
        <v>0</v>
      </c>
      <c r="X2507" s="141">
        <v>0</v>
      </c>
      <c r="Y2507" s="141">
        <v>0</v>
      </c>
      <c r="Z2507" s="141">
        <v>0</v>
      </c>
      <c r="AA2507" s="114">
        <v>0</v>
      </c>
      <c r="AB2507" s="114"/>
      <c r="AC2507" s="114"/>
      <c r="AD2507" s="141"/>
      <c r="AE2507" s="106">
        <v>0</v>
      </c>
      <c r="AF2507" s="106">
        <v>0</v>
      </c>
      <c r="AG2507" s="106">
        <v>0</v>
      </c>
      <c r="AH2507" s="114"/>
      <c r="AI2507" s="114"/>
      <c r="AJ2507" s="114"/>
      <c r="AK2507" s="114"/>
      <c r="AL2507" s="114"/>
      <c r="AM2507" s="114"/>
      <c r="AN2507" s="114">
        <f t="shared" si="78"/>
        <v>0</v>
      </c>
      <c r="AO2507" s="114">
        <f t="shared" si="79"/>
        <v>8531250</v>
      </c>
      <c r="AP2507" s="114"/>
      <c r="AQ2507" s="114"/>
      <c r="AR2507" s="114"/>
      <c r="AS2507" s="114"/>
    </row>
    <row r="2508" spans="1:45" s="190" customFormat="1" ht="15" customHeight="1" x14ac:dyDescent="0.2">
      <c r="A2508" s="104"/>
      <c r="B2508" s="104">
        <f>VLOOKUP(BJB!$F$9:$F$5599,Ctrl!$B$4:$C$399,2,0)</f>
        <v>7</v>
      </c>
      <c r="C2508" s="104">
        <f>VLOOKUP(BJB!$G$9:$G$5599,Ctrl!$E$4:$F$399,2,0)</f>
        <v>0</v>
      </c>
      <c r="D2508" s="219">
        <v>1</v>
      </c>
      <c r="E2508" s="104" t="str">
        <f>VLOOKUP(BJB!$F$9:$F$5599,Ctrl!$B$4:$D$399,3,0)</f>
        <v>I</v>
      </c>
      <c r="F2508" s="139" t="s">
        <v>10517</v>
      </c>
      <c r="G2508" s="139" t="s">
        <v>7668</v>
      </c>
      <c r="H2508" s="125"/>
      <c r="I2508" s="220">
        <f>IF(G2507=BJB!$G4287,I2507+1,1)</f>
        <v>1</v>
      </c>
      <c r="J2508" s="912" t="s">
        <v>22520</v>
      </c>
      <c r="K2508" s="121" t="s">
        <v>2620</v>
      </c>
      <c r="L2508" s="104" t="s">
        <v>6477</v>
      </c>
      <c r="M2508" s="122" t="s">
        <v>2617</v>
      </c>
      <c r="N2508" s="152">
        <v>39916</v>
      </c>
      <c r="O2508" s="123">
        <v>15000000</v>
      </c>
      <c r="P2508" s="105" t="s">
        <v>6222</v>
      </c>
      <c r="Q2508" s="120" t="s">
        <v>6222</v>
      </c>
      <c r="R2508" s="890">
        <v>0</v>
      </c>
      <c r="S2508" s="108" t="s">
        <v>7049</v>
      </c>
      <c r="T2508" s="120">
        <v>40268</v>
      </c>
      <c r="U2508" s="114">
        <v>10125000</v>
      </c>
      <c r="V2508" s="109" t="s">
        <v>6222</v>
      </c>
      <c r="W2508" s="141">
        <v>0</v>
      </c>
      <c r="X2508" s="141">
        <v>0</v>
      </c>
      <c r="Y2508" s="141">
        <v>0</v>
      </c>
      <c r="Z2508" s="141">
        <v>0</v>
      </c>
      <c r="AA2508" s="114">
        <v>800000</v>
      </c>
      <c r="AB2508" s="114"/>
      <c r="AC2508" s="114"/>
      <c r="AD2508" s="141"/>
      <c r="AE2508" s="106">
        <v>0</v>
      </c>
      <c r="AF2508" s="106">
        <v>0</v>
      </c>
      <c r="AG2508" s="106">
        <v>0</v>
      </c>
      <c r="AH2508" s="114"/>
      <c r="AI2508" s="114"/>
      <c r="AJ2508" s="114"/>
      <c r="AK2508" s="114"/>
      <c r="AL2508" s="114"/>
      <c r="AM2508" s="114"/>
      <c r="AN2508" s="114">
        <f t="shared" si="78"/>
        <v>800000</v>
      </c>
      <c r="AO2508" s="114">
        <f t="shared" si="79"/>
        <v>9325000</v>
      </c>
      <c r="AP2508" s="114"/>
      <c r="AQ2508" s="114"/>
      <c r="AR2508" s="114"/>
      <c r="AS2508" s="114"/>
    </row>
    <row r="2509" spans="1:45" s="190" customFormat="1" ht="15" customHeight="1" x14ac:dyDescent="0.2">
      <c r="A2509" s="104"/>
      <c r="B2509" s="104">
        <f>VLOOKUP(BJB!$F$9:$F$5599,Ctrl!$B$4:$C$399,2,0)</f>
        <v>7</v>
      </c>
      <c r="C2509" s="104">
        <f>VLOOKUP(BJB!$G$9:$G$5599,Ctrl!$E$4:$F$399,2,0)</f>
        <v>0</v>
      </c>
      <c r="D2509" s="219">
        <v>1</v>
      </c>
      <c r="E2509" s="104" t="str">
        <f>VLOOKUP(BJB!$F$9:$F$5599,Ctrl!$B$4:$D$399,3,0)</f>
        <v>I</v>
      </c>
      <c r="F2509" s="139" t="s">
        <v>10517</v>
      </c>
      <c r="G2509" s="139" t="s">
        <v>7668</v>
      </c>
      <c r="H2509" s="125"/>
      <c r="I2509" s="220">
        <f>IF(G2508=BJB!$G4288,I2508+1,1)</f>
        <v>1</v>
      </c>
      <c r="J2509" s="912" t="s">
        <v>22521</v>
      </c>
      <c r="K2509" s="121" t="s">
        <v>2621</v>
      </c>
      <c r="L2509" s="104" t="s">
        <v>6477</v>
      </c>
      <c r="M2509" s="122" t="s">
        <v>2622</v>
      </c>
      <c r="N2509" s="152">
        <v>39930</v>
      </c>
      <c r="O2509" s="123">
        <v>20000000</v>
      </c>
      <c r="P2509" s="105" t="s">
        <v>6222</v>
      </c>
      <c r="Q2509" s="120" t="s">
        <v>6222</v>
      </c>
      <c r="R2509" s="890">
        <v>0</v>
      </c>
      <c r="S2509" s="108" t="s">
        <v>7049</v>
      </c>
      <c r="T2509" s="120">
        <v>40268</v>
      </c>
      <c r="U2509" s="114">
        <v>13625003</v>
      </c>
      <c r="V2509" s="109" t="s">
        <v>6222</v>
      </c>
      <c r="W2509" s="141">
        <v>0</v>
      </c>
      <c r="X2509" s="141">
        <v>0</v>
      </c>
      <c r="Y2509" s="141">
        <v>0</v>
      </c>
      <c r="Z2509" s="141">
        <v>0</v>
      </c>
      <c r="AA2509" s="114">
        <v>13625003</v>
      </c>
      <c r="AB2509" s="114"/>
      <c r="AC2509" s="114"/>
      <c r="AD2509" s="141"/>
      <c r="AE2509" s="106">
        <v>0</v>
      </c>
      <c r="AF2509" s="106">
        <v>0</v>
      </c>
      <c r="AG2509" s="106">
        <v>0</v>
      </c>
      <c r="AH2509" s="114"/>
      <c r="AI2509" s="114"/>
      <c r="AJ2509" s="114"/>
      <c r="AK2509" s="114"/>
      <c r="AL2509" s="114"/>
      <c r="AM2509" s="114"/>
      <c r="AN2509" s="114">
        <f t="shared" si="78"/>
        <v>13625003</v>
      </c>
      <c r="AO2509" s="114">
        <f t="shared" si="79"/>
        <v>0</v>
      </c>
      <c r="AP2509" s="114"/>
      <c r="AQ2509" s="114"/>
      <c r="AR2509" s="114"/>
      <c r="AS2509" s="114"/>
    </row>
    <row r="2510" spans="1:45" s="190" customFormat="1" ht="15" customHeight="1" x14ac:dyDescent="0.2">
      <c r="A2510" s="104"/>
      <c r="B2510" s="104">
        <f>VLOOKUP(BJB!$F$9:$F$5599,Ctrl!$B$4:$C$399,2,0)</f>
        <v>7</v>
      </c>
      <c r="C2510" s="104">
        <f>VLOOKUP(BJB!$G$9:$G$5599,Ctrl!$E$4:$F$399,2,0)</f>
        <v>0</v>
      </c>
      <c r="D2510" s="219">
        <v>1</v>
      </c>
      <c r="E2510" s="104" t="str">
        <f>VLOOKUP(BJB!$F$9:$F$5599,Ctrl!$B$4:$D$399,3,0)</f>
        <v>I</v>
      </c>
      <c r="F2510" s="139" t="s">
        <v>10517</v>
      </c>
      <c r="G2510" s="139" t="s">
        <v>7668</v>
      </c>
      <c r="H2510" s="125"/>
      <c r="I2510" s="220">
        <f>IF(G2509=BJB!$G4289,I2509+1,1)</f>
        <v>1</v>
      </c>
      <c r="J2510" s="912" t="s">
        <v>22522</v>
      </c>
      <c r="K2510" s="121" t="s">
        <v>2623</v>
      </c>
      <c r="L2510" s="104" t="s">
        <v>6477</v>
      </c>
      <c r="M2510" s="122" t="s">
        <v>2622</v>
      </c>
      <c r="N2510" s="152">
        <v>39916</v>
      </c>
      <c r="O2510" s="123">
        <v>20000000</v>
      </c>
      <c r="P2510" s="105" t="s">
        <v>6222</v>
      </c>
      <c r="Q2510" s="120" t="s">
        <v>6222</v>
      </c>
      <c r="R2510" s="890">
        <v>0</v>
      </c>
      <c r="S2510" s="108" t="s">
        <v>7049</v>
      </c>
      <c r="T2510" s="120">
        <v>40268</v>
      </c>
      <c r="U2510" s="114">
        <v>12250000</v>
      </c>
      <c r="V2510" s="109" t="s">
        <v>6222</v>
      </c>
      <c r="W2510" s="141">
        <v>0</v>
      </c>
      <c r="X2510" s="141">
        <v>0</v>
      </c>
      <c r="Y2510" s="141">
        <v>0</v>
      </c>
      <c r="Z2510" s="141">
        <v>0</v>
      </c>
      <c r="AA2510" s="114">
        <v>1000000</v>
      </c>
      <c r="AB2510" s="114"/>
      <c r="AC2510" s="114"/>
      <c r="AD2510" s="141"/>
      <c r="AE2510" s="106">
        <v>0</v>
      </c>
      <c r="AF2510" s="106">
        <v>0</v>
      </c>
      <c r="AG2510" s="106">
        <v>0</v>
      </c>
      <c r="AH2510" s="114"/>
      <c r="AI2510" s="114"/>
      <c r="AJ2510" s="114"/>
      <c r="AK2510" s="114"/>
      <c r="AL2510" s="114"/>
      <c r="AM2510" s="114"/>
      <c r="AN2510" s="114">
        <f t="shared" si="78"/>
        <v>1000000</v>
      </c>
      <c r="AO2510" s="114">
        <f t="shared" si="79"/>
        <v>11250000</v>
      </c>
      <c r="AP2510" s="114"/>
      <c r="AQ2510" s="114"/>
      <c r="AR2510" s="114"/>
      <c r="AS2510" s="114"/>
    </row>
    <row r="2511" spans="1:45" s="190" customFormat="1" ht="15" customHeight="1" x14ac:dyDescent="0.2">
      <c r="A2511" s="104"/>
      <c r="B2511" s="104">
        <f>VLOOKUP(BJB!$F$9:$F$5599,Ctrl!$B$4:$C$399,2,0)</f>
        <v>7</v>
      </c>
      <c r="C2511" s="104">
        <f>VLOOKUP(BJB!$G$9:$G$5599,Ctrl!$E$4:$F$399,2,0)</f>
        <v>0</v>
      </c>
      <c r="D2511" s="219">
        <v>1</v>
      </c>
      <c r="E2511" s="104" t="str">
        <f>VLOOKUP(BJB!$F$9:$F$5599,Ctrl!$B$4:$D$399,3,0)</f>
        <v>I</v>
      </c>
      <c r="F2511" s="139" t="s">
        <v>10517</v>
      </c>
      <c r="G2511" s="139" t="s">
        <v>7668</v>
      </c>
      <c r="H2511" s="125" t="s">
        <v>7491</v>
      </c>
      <c r="I2511" s="220">
        <f>IF(G2510=BJB!$G4290,I2510+1,1)</f>
        <v>1</v>
      </c>
      <c r="J2511" s="912" t="s">
        <v>22523</v>
      </c>
      <c r="K2511" s="121" t="s">
        <v>2624</v>
      </c>
      <c r="L2511" s="104" t="s">
        <v>6477</v>
      </c>
      <c r="M2511" s="122" t="s">
        <v>2617</v>
      </c>
      <c r="N2511" s="152">
        <v>39916</v>
      </c>
      <c r="O2511" s="123">
        <v>20000000</v>
      </c>
      <c r="P2511" s="105" t="s">
        <v>16244</v>
      </c>
      <c r="Q2511" s="120" t="s">
        <v>16245</v>
      </c>
      <c r="R2511" s="105">
        <v>12333338</v>
      </c>
      <c r="S2511" s="108" t="s">
        <v>7050</v>
      </c>
      <c r="T2511" s="120">
        <v>40358</v>
      </c>
      <c r="U2511" s="114">
        <v>9250003.5</v>
      </c>
      <c r="V2511" s="109">
        <v>40358</v>
      </c>
      <c r="W2511" s="141">
        <v>9250003.5</v>
      </c>
      <c r="X2511" s="141">
        <v>0</v>
      </c>
      <c r="Y2511" s="141">
        <v>0</v>
      </c>
      <c r="Z2511" s="141">
        <v>0</v>
      </c>
      <c r="AA2511" s="114">
        <v>9250003.5</v>
      </c>
      <c r="AB2511" s="114"/>
      <c r="AC2511" s="132"/>
      <c r="AD2511" s="141"/>
      <c r="AE2511" s="106">
        <v>0</v>
      </c>
      <c r="AF2511" s="106">
        <v>0</v>
      </c>
      <c r="AG2511" s="106">
        <v>0</v>
      </c>
      <c r="AH2511" s="114"/>
      <c r="AI2511" s="114"/>
      <c r="AJ2511" s="114"/>
      <c r="AK2511" s="154"/>
      <c r="AL2511" s="114"/>
      <c r="AM2511" s="114"/>
      <c r="AN2511" s="114">
        <f t="shared" si="78"/>
        <v>9250003.5</v>
      </c>
      <c r="AO2511" s="114">
        <f t="shared" si="79"/>
        <v>0</v>
      </c>
      <c r="AP2511" s="114"/>
      <c r="AQ2511" s="114"/>
      <c r="AR2511" s="114"/>
      <c r="AS2511" s="114"/>
    </row>
    <row r="2512" spans="1:45" s="190" customFormat="1" ht="15" customHeight="1" x14ac:dyDescent="0.2">
      <c r="A2512" s="104"/>
      <c r="B2512" s="104">
        <f>VLOOKUP(BJB!$F$9:$F$5599,Ctrl!$B$4:$C$399,2,0)</f>
        <v>7</v>
      </c>
      <c r="C2512" s="104">
        <f>VLOOKUP(BJB!$G$9:$G$5599,Ctrl!$E$4:$F$399,2,0)</f>
        <v>0</v>
      </c>
      <c r="D2512" s="219">
        <v>1</v>
      </c>
      <c r="E2512" s="104" t="str">
        <f>VLOOKUP(BJB!$F$9:$F$5599,Ctrl!$B$4:$D$399,3,0)</f>
        <v>I</v>
      </c>
      <c r="F2512" s="139" t="s">
        <v>10517</v>
      </c>
      <c r="G2512" s="139" t="s">
        <v>7668</v>
      </c>
      <c r="H2512" s="125"/>
      <c r="I2512" s="220">
        <f>IF(G2511=BJB!$G4291,I2511+1,1)</f>
        <v>1</v>
      </c>
      <c r="J2512" s="912" t="s">
        <v>22524</v>
      </c>
      <c r="K2512" s="121" t="s">
        <v>2625</v>
      </c>
      <c r="L2512" s="104" t="s">
        <v>6477</v>
      </c>
      <c r="M2512" s="122" t="s">
        <v>2617</v>
      </c>
      <c r="N2512" s="152">
        <v>39916</v>
      </c>
      <c r="O2512" s="123">
        <v>25000000</v>
      </c>
      <c r="P2512" s="105" t="s">
        <v>16244</v>
      </c>
      <c r="Q2512" s="120" t="s">
        <v>16245</v>
      </c>
      <c r="R2512" s="105">
        <v>14791663</v>
      </c>
      <c r="S2512" s="108" t="s">
        <v>7050</v>
      </c>
      <c r="T2512" s="120">
        <v>40358</v>
      </c>
      <c r="U2512" s="114">
        <v>11093747.25</v>
      </c>
      <c r="V2512" s="109">
        <v>40358</v>
      </c>
      <c r="W2512" s="141">
        <v>11093748</v>
      </c>
      <c r="X2512" s="141">
        <v>0</v>
      </c>
      <c r="Y2512" s="141">
        <v>0</v>
      </c>
      <c r="Z2512" s="141">
        <v>0</v>
      </c>
      <c r="AA2512" s="114">
        <v>450000</v>
      </c>
      <c r="AB2512" s="114"/>
      <c r="AC2512" s="114"/>
      <c r="AD2512" s="141"/>
      <c r="AE2512" s="106">
        <v>0</v>
      </c>
      <c r="AF2512" s="106">
        <v>0</v>
      </c>
      <c r="AG2512" s="106">
        <v>0</v>
      </c>
      <c r="AH2512" s="114"/>
      <c r="AI2512" s="114"/>
      <c r="AJ2512" s="114"/>
      <c r="AK2512" s="114"/>
      <c r="AL2512" s="114"/>
      <c r="AM2512" s="114"/>
      <c r="AN2512" s="114">
        <f t="shared" si="78"/>
        <v>450000</v>
      </c>
      <c r="AO2512" s="114">
        <f t="shared" si="79"/>
        <v>10643747.25</v>
      </c>
      <c r="AP2512" s="114"/>
      <c r="AQ2512" s="114"/>
      <c r="AR2512" s="114"/>
      <c r="AS2512" s="114"/>
    </row>
    <row r="2513" spans="1:46" s="190" customFormat="1" ht="15" customHeight="1" x14ac:dyDescent="0.2">
      <c r="A2513" s="104"/>
      <c r="B2513" s="104">
        <f>VLOOKUP(BJB!$F$9:$F$5599,Ctrl!$B$4:$C$399,2,0)</f>
        <v>7</v>
      </c>
      <c r="C2513" s="104">
        <f>VLOOKUP(BJB!$G$9:$G$5599,Ctrl!$E$4:$F$399,2,0)</f>
        <v>0</v>
      </c>
      <c r="D2513" s="219">
        <v>1</v>
      </c>
      <c r="E2513" s="104" t="str">
        <f>VLOOKUP(BJB!$F$9:$F$5599,Ctrl!$B$4:$D$399,3,0)</f>
        <v>I</v>
      </c>
      <c r="F2513" s="139" t="s">
        <v>10517</v>
      </c>
      <c r="G2513" s="139" t="s">
        <v>7668</v>
      </c>
      <c r="H2513" s="125"/>
      <c r="I2513" s="220">
        <f>IF(G2512=BJB!$G4292,I2512+1,1)</f>
        <v>1</v>
      </c>
      <c r="J2513" s="912" t="s">
        <v>22525</v>
      </c>
      <c r="K2513" s="121" t="s">
        <v>2626</v>
      </c>
      <c r="L2513" s="104" t="s">
        <v>6477</v>
      </c>
      <c r="M2513" s="122" t="s">
        <v>2617</v>
      </c>
      <c r="N2513" s="152">
        <v>39916</v>
      </c>
      <c r="O2513" s="123">
        <v>20000000</v>
      </c>
      <c r="P2513" s="105" t="s">
        <v>6222</v>
      </c>
      <c r="Q2513" s="120" t="s">
        <v>6222</v>
      </c>
      <c r="R2513" s="890">
        <v>0</v>
      </c>
      <c r="S2513" s="108" t="s">
        <v>7050</v>
      </c>
      <c r="T2513" s="120">
        <v>40358</v>
      </c>
      <c r="U2513" s="114">
        <v>9750004.5</v>
      </c>
      <c r="V2513" s="109" t="s">
        <v>6222</v>
      </c>
      <c r="W2513" s="141">
        <v>0</v>
      </c>
      <c r="X2513" s="141">
        <v>0</v>
      </c>
      <c r="Y2513" s="141">
        <v>0</v>
      </c>
      <c r="Z2513" s="141">
        <v>0</v>
      </c>
      <c r="AA2513" s="114">
        <v>0</v>
      </c>
      <c r="AB2513" s="114"/>
      <c r="AC2513" s="114"/>
      <c r="AD2513" s="141"/>
      <c r="AE2513" s="106">
        <v>0</v>
      </c>
      <c r="AF2513" s="106">
        <v>0</v>
      </c>
      <c r="AG2513" s="106">
        <v>0</v>
      </c>
      <c r="AH2513" s="114"/>
      <c r="AI2513" s="114"/>
      <c r="AJ2513" s="114"/>
      <c r="AK2513" s="114"/>
      <c r="AL2513" s="114"/>
      <c r="AM2513" s="114"/>
      <c r="AN2513" s="114">
        <f t="shared" si="78"/>
        <v>0</v>
      </c>
      <c r="AO2513" s="114">
        <f t="shared" si="79"/>
        <v>9750004.5</v>
      </c>
      <c r="AP2513" s="114"/>
      <c r="AQ2513" s="114"/>
      <c r="AR2513" s="114"/>
      <c r="AS2513" s="114"/>
    </row>
    <row r="2514" spans="1:46" s="190" customFormat="1" ht="15" customHeight="1" x14ac:dyDescent="0.2">
      <c r="A2514" s="104"/>
      <c r="B2514" s="104">
        <f>VLOOKUP(BJB!$F$9:$F$5599,Ctrl!$B$4:$C$399,2,0)</f>
        <v>7</v>
      </c>
      <c r="C2514" s="104">
        <f>VLOOKUP(BJB!$G$9:$G$5599,Ctrl!$E$4:$F$399,2,0)</f>
        <v>0</v>
      </c>
      <c r="D2514" s="219">
        <v>1</v>
      </c>
      <c r="E2514" s="104" t="str">
        <f>VLOOKUP(BJB!$F$9:$F$5599,Ctrl!$B$4:$D$399,3,0)</f>
        <v>I</v>
      </c>
      <c r="F2514" s="139" t="s">
        <v>10517</v>
      </c>
      <c r="G2514" s="139" t="s">
        <v>7668</v>
      </c>
      <c r="H2514" s="125"/>
      <c r="I2514" s="220">
        <f>IF(G2513=BJB!$G4293,I2513+1,1)</f>
        <v>1</v>
      </c>
      <c r="J2514" s="912" t="s">
        <v>22526</v>
      </c>
      <c r="K2514" s="121" t="s">
        <v>2627</v>
      </c>
      <c r="L2514" s="104" t="s">
        <v>6477</v>
      </c>
      <c r="M2514" s="122" t="s">
        <v>2617</v>
      </c>
      <c r="N2514" s="152">
        <v>39916</v>
      </c>
      <c r="O2514" s="123">
        <v>25000000</v>
      </c>
      <c r="P2514" s="105" t="s">
        <v>16244</v>
      </c>
      <c r="Q2514" s="120" t="s">
        <v>16245</v>
      </c>
      <c r="R2514" s="105">
        <v>15833330</v>
      </c>
      <c r="S2514" s="108" t="s">
        <v>7050</v>
      </c>
      <c r="T2514" s="120">
        <v>40358</v>
      </c>
      <c r="U2514" s="114">
        <v>11874997.5</v>
      </c>
      <c r="V2514" s="109">
        <v>40358</v>
      </c>
      <c r="W2514" s="141">
        <v>11874997.5</v>
      </c>
      <c r="X2514" s="141">
        <v>0</v>
      </c>
      <c r="Y2514" s="141">
        <v>0</v>
      </c>
      <c r="Z2514" s="141">
        <v>0</v>
      </c>
      <c r="AA2514" s="114">
        <v>3000000</v>
      </c>
      <c r="AB2514" s="114"/>
      <c r="AC2514" s="114"/>
      <c r="AD2514" s="141"/>
      <c r="AE2514" s="106">
        <v>0</v>
      </c>
      <c r="AF2514" s="106">
        <v>0</v>
      </c>
      <c r="AG2514" s="106">
        <v>0</v>
      </c>
      <c r="AH2514" s="114"/>
      <c r="AI2514" s="114"/>
      <c r="AJ2514" s="114"/>
      <c r="AK2514" s="114"/>
      <c r="AL2514" s="114"/>
      <c r="AM2514" s="114"/>
      <c r="AN2514" s="114">
        <f t="shared" si="78"/>
        <v>3000000</v>
      </c>
      <c r="AO2514" s="114">
        <f t="shared" si="79"/>
        <v>8874997.5</v>
      </c>
      <c r="AP2514" s="114"/>
      <c r="AQ2514" s="114"/>
      <c r="AR2514" s="114"/>
      <c r="AS2514" s="114"/>
    </row>
    <row r="2515" spans="1:46" s="190" customFormat="1" ht="15" customHeight="1" x14ac:dyDescent="0.2">
      <c r="A2515" s="104"/>
      <c r="B2515" s="104">
        <f>VLOOKUP(BJB!$F$9:$F$5599,Ctrl!$B$4:$C$399,2,0)</f>
        <v>7</v>
      </c>
      <c r="C2515" s="104">
        <f>VLOOKUP(BJB!$G$9:$G$5599,Ctrl!$E$4:$F$399,2,0)</f>
        <v>0</v>
      </c>
      <c r="D2515" s="219">
        <v>1</v>
      </c>
      <c r="E2515" s="104" t="str">
        <f>VLOOKUP(BJB!$F$9:$F$5599,Ctrl!$B$4:$D$399,3,0)</f>
        <v>I</v>
      </c>
      <c r="F2515" s="139" t="s">
        <v>10517</v>
      </c>
      <c r="G2515" s="139" t="s">
        <v>7668</v>
      </c>
      <c r="H2515" s="125"/>
      <c r="I2515" s="220">
        <f>IF(G2514=BJB!$G4294,I2514+1,1)</f>
        <v>1</v>
      </c>
      <c r="J2515" s="912" t="s">
        <v>22527</v>
      </c>
      <c r="K2515" s="121" t="s">
        <v>2628</v>
      </c>
      <c r="L2515" s="104" t="s">
        <v>6477</v>
      </c>
      <c r="M2515" s="122" t="s">
        <v>2617</v>
      </c>
      <c r="N2515" s="152">
        <v>39916</v>
      </c>
      <c r="O2515" s="123">
        <v>25000000</v>
      </c>
      <c r="P2515" s="105" t="s">
        <v>6222</v>
      </c>
      <c r="Q2515" s="120" t="s">
        <v>6222</v>
      </c>
      <c r="R2515" s="890">
        <v>0</v>
      </c>
      <c r="S2515" s="108" t="s">
        <v>7050</v>
      </c>
      <c r="T2515" s="120">
        <v>40358</v>
      </c>
      <c r="U2515" s="114">
        <v>11093747.25</v>
      </c>
      <c r="V2515" s="109" t="s">
        <v>6222</v>
      </c>
      <c r="W2515" s="141">
        <v>0</v>
      </c>
      <c r="X2515" s="141">
        <v>0</v>
      </c>
      <c r="Y2515" s="141">
        <v>0</v>
      </c>
      <c r="Z2515" s="141">
        <v>0</v>
      </c>
      <c r="AA2515" s="114">
        <v>5837500</v>
      </c>
      <c r="AB2515" s="114"/>
      <c r="AC2515" s="114"/>
      <c r="AD2515" s="141"/>
      <c r="AE2515" s="106">
        <v>0</v>
      </c>
      <c r="AF2515" s="106">
        <v>0</v>
      </c>
      <c r="AG2515" s="106">
        <v>0</v>
      </c>
      <c r="AH2515" s="114"/>
      <c r="AI2515" s="114"/>
      <c r="AJ2515" s="114"/>
      <c r="AK2515" s="114"/>
      <c r="AL2515" s="114"/>
      <c r="AM2515" s="114"/>
      <c r="AN2515" s="114">
        <f t="shared" si="78"/>
        <v>5837500</v>
      </c>
      <c r="AO2515" s="114">
        <f t="shared" si="79"/>
        <v>5256247.25</v>
      </c>
      <c r="AP2515" s="114"/>
      <c r="AQ2515" s="114"/>
      <c r="AR2515" s="114"/>
      <c r="AS2515" s="114"/>
    </row>
    <row r="2516" spans="1:46" s="190" customFormat="1" ht="15" customHeight="1" x14ac:dyDescent="0.2">
      <c r="A2516" s="104"/>
      <c r="B2516" s="104">
        <f>VLOOKUP(BJB!$F$9:$F$5599,Ctrl!$B$4:$C$399,2,0)</f>
        <v>7</v>
      </c>
      <c r="C2516" s="104">
        <f>VLOOKUP(BJB!$G$9:$G$5599,Ctrl!$E$4:$F$399,2,0)</f>
        <v>0</v>
      </c>
      <c r="D2516" s="219">
        <v>1</v>
      </c>
      <c r="E2516" s="104" t="str">
        <f>VLOOKUP(BJB!$F$9:$F$5599,Ctrl!$B$4:$D$399,3,0)</f>
        <v>I</v>
      </c>
      <c r="F2516" s="139" t="s">
        <v>10517</v>
      </c>
      <c r="G2516" s="139" t="s">
        <v>7668</v>
      </c>
      <c r="H2516" s="886" t="s">
        <v>14768</v>
      </c>
      <c r="I2516" s="220">
        <f>IF(G2515=BJB!$G4295,I2515+1,1)</f>
        <v>1</v>
      </c>
      <c r="J2516" s="891" t="s">
        <v>18395</v>
      </c>
      <c r="K2516" s="121" t="s">
        <v>2629</v>
      </c>
      <c r="L2516" s="104" t="s">
        <v>6477</v>
      </c>
      <c r="M2516" s="122" t="s">
        <v>2622</v>
      </c>
      <c r="N2516" s="152">
        <v>39930</v>
      </c>
      <c r="O2516" s="123">
        <v>25000000</v>
      </c>
      <c r="P2516" s="105" t="s">
        <v>6222</v>
      </c>
      <c r="Q2516" s="120" t="s">
        <v>6222</v>
      </c>
      <c r="R2516" s="890">
        <v>0</v>
      </c>
      <c r="S2516" s="108" t="s">
        <v>7050</v>
      </c>
      <c r="T2516" s="120">
        <v>40358</v>
      </c>
      <c r="U2516" s="114">
        <v>11874997.5</v>
      </c>
      <c r="V2516" s="109" t="s">
        <v>6222</v>
      </c>
      <c r="W2516" s="141">
        <v>0</v>
      </c>
      <c r="X2516" s="141">
        <v>0</v>
      </c>
      <c r="Y2516" s="141">
        <v>0</v>
      </c>
      <c r="Z2516" s="141">
        <v>0</v>
      </c>
      <c r="AA2516" s="114">
        <v>1875000</v>
      </c>
      <c r="AB2516" s="114">
        <v>618502</v>
      </c>
      <c r="AC2516" s="132">
        <v>618502</v>
      </c>
      <c r="AD2516" s="141">
        <v>386564</v>
      </c>
      <c r="AE2516" s="106">
        <v>386564</v>
      </c>
      <c r="AF2516" s="106">
        <v>386564</v>
      </c>
      <c r="AG2516" s="106">
        <v>0</v>
      </c>
      <c r="AH2516" s="114"/>
      <c r="AI2516" s="114"/>
      <c r="AJ2516" s="114"/>
      <c r="AK2516" s="114"/>
      <c r="AL2516" s="114"/>
      <c r="AM2516" s="114"/>
      <c r="AN2516" s="114">
        <f t="shared" si="78"/>
        <v>4271696</v>
      </c>
      <c r="AO2516" s="114">
        <f t="shared" si="79"/>
        <v>7603301.5</v>
      </c>
      <c r="AP2516" s="114"/>
      <c r="AQ2516" s="114"/>
      <c r="AR2516" s="114"/>
      <c r="AS2516" s="114"/>
    </row>
    <row r="2517" spans="1:46" s="190" customFormat="1" ht="15" customHeight="1" x14ac:dyDescent="0.2">
      <c r="A2517" s="104"/>
      <c r="B2517" s="104">
        <f>VLOOKUP(BJB!$F$9:$F$5599,Ctrl!$B$4:$C$399,2,0)</f>
        <v>7</v>
      </c>
      <c r="C2517" s="104">
        <f>VLOOKUP(BJB!$G$9:$G$5599,Ctrl!$E$4:$F$399,2,0)</f>
        <v>0</v>
      </c>
      <c r="D2517" s="219">
        <v>1</v>
      </c>
      <c r="E2517" s="104" t="str">
        <f>VLOOKUP(BJB!$F$9:$F$5599,Ctrl!$B$4:$D$399,3,0)</f>
        <v>I</v>
      </c>
      <c r="F2517" s="139" t="s">
        <v>10517</v>
      </c>
      <c r="G2517" s="139" t="s">
        <v>7668</v>
      </c>
      <c r="H2517" s="125"/>
      <c r="I2517" s="220">
        <f>IF(G2516=BJB!$G4296,I2516+1,1)</f>
        <v>1</v>
      </c>
      <c r="J2517" s="912" t="s">
        <v>22528</v>
      </c>
      <c r="K2517" s="121" t="s">
        <v>2630</v>
      </c>
      <c r="L2517" s="104" t="s">
        <v>6477</v>
      </c>
      <c r="M2517" s="122" t="s">
        <v>2631</v>
      </c>
      <c r="N2517" s="152">
        <v>39910</v>
      </c>
      <c r="O2517" s="123">
        <v>15000000</v>
      </c>
      <c r="P2517" s="105" t="s">
        <v>16244</v>
      </c>
      <c r="Q2517" s="120" t="s">
        <v>16245</v>
      </c>
      <c r="R2517" s="105">
        <v>13125000</v>
      </c>
      <c r="S2517" s="108" t="s">
        <v>7050</v>
      </c>
      <c r="T2517" s="120">
        <v>40358</v>
      </c>
      <c r="U2517" s="114">
        <v>9843750</v>
      </c>
      <c r="V2517" s="109">
        <v>40358</v>
      </c>
      <c r="W2517" s="141">
        <v>9843750</v>
      </c>
      <c r="X2517" s="141">
        <v>0</v>
      </c>
      <c r="Y2517" s="141">
        <v>0</v>
      </c>
      <c r="Z2517" s="141">
        <v>0</v>
      </c>
      <c r="AA2517" s="114">
        <v>0</v>
      </c>
      <c r="AB2517" s="114"/>
      <c r="AC2517" s="114"/>
      <c r="AD2517" s="141"/>
      <c r="AE2517" s="106">
        <v>0</v>
      </c>
      <c r="AF2517" s="106">
        <v>0</v>
      </c>
      <c r="AG2517" s="106">
        <v>0</v>
      </c>
      <c r="AH2517" s="114"/>
      <c r="AI2517" s="114"/>
      <c r="AJ2517" s="114"/>
      <c r="AK2517" s="114"/>
      <c r="AL2517" s="114"/>
      <c r="AM2517" s="114"/>
      <c r="AN2517" s="114">
        <f t="shared" si="78"/>
        <v>0</v>
      </c>
      <c r="AO2517" s="114">
        <f t="shared" si="79"/>
        <v>9843750</v>
      </c>
      <c r="AP2517" s="114"/>
      <c r="AQ2517" s="114"/>
      <c r="AR2517" s="114"/>
      <c r="AS2517" s="114"/>
    </row>
    <row r="2518" spans="1:46" s="190" customFormat="1" ht="15" customHeight="1" x14ac:dyDescent="0.2">
      <c r="A2518" s="104"/>
      <c r="B2518" s="104">
        <f>VLOOKUP(BJB!$F$9:$F$5599,Ctrl!$B$4:$C$399,2,0)</f>
        <v>7</v>
      </c>
      <c r="C2518" s="104">
        <f>VLOOKUP(BJB!$G$9:$G$5599,Ctrl!$E$4:$F$399,2,0)</f>
        <v>0</v>
      </c>
      <c r="D2518" s="219">
        <v>1</v>
      </c>
      <c r="E2518" s="104" t="str">
        <f>VLOOKUP(BJB!$F$9:$F$5599,Ctrl!$B$4:$D$399,3,0)</f>
        <v>I</v>
      </c>
      <c r="F2518" s="139" t="s">
        <v>10517</v>
      </c>
      <c r="G2518" s="139" t="s">
        <v>7668</v>
      </c>
      <c r="H2518" s="125"/>
      <c r="I2518" s="220">
        <f>IF(G2517=BJB!$G4297,I2517+1,1)</f>
        <v>1</v>
      </c>
      <c r="J2518" s="912" t="s">
        <v>22529</v>
      </c>
      <c r="K2518" s="121" t="s">
        <v>2632</v>
      </c>
      <c r="L2518" s="104" t="s">
        <v>6477</v>
      </c>
      <c r="M2518" s="122" t="s">
        <v>2633</v>
      </c>
      <c r="N2518" s="152">
        <v>39910</v>
      </c>
      <c r="O2518" s="123">
        <v>20000000</v>
      </c>
      <c r="P2518" s="105" t="s">
        <v>16246</v>
      </c>
      <c r="Q2518" s="120" t="s">
        <v>16247</v>
      </c>
      <c r="R2518" s="105">
        <v>9750003</v>
      </c>
      <c r="S2518" s="108" t="s">
        <v>7051</v>
      </c>
      <c r="T2518" s="120">
        <v>40451</v>
      </c>
      <c r="U2518" s="114">
        <v>9750003</v>
      </c>
      <c r="V2518" s="109">
        <v>40451</v>
      </c>
      <c r="W2518" s="141">
        <v>9750003</v>
      </c>
      <c r="X2518" s="141">
        <v>0</v>
      </c>
      <c r="Y2518" s="141">
        <v>0</v>
      </c>
      <c r="Z2518" s="141">
        <v>0</v>
      </c>
      <c r="AA2518" s="114">
        <v>4200000</v>
      </c>
      <c r="AB2518" s="114"/>
      <c r="AC2518" s="114"/>
      <c r="AD2518" s="141"/>
      <c r="AE2518" s="106">
        <v>0</v>
      </c>
      <c r="AF2518" s="106">
        <v>0</v>
      </c>
      <c r="AG2518" s="106">
        <v>0</v>
      </c>
      <c r="AH2518" s="114"/>
      <c r="AI2518" s="114"/>
      <c r="AJ2518" s="114"/>
      <c r="AK2518" s="114"/>
      <c r="AL2518" s="114"/>
      <c r="AM2518" s="114"/>
      <c r="AN2518" s="114">
        <f t="shared" si="78"/>
        <v>4200000</v>
      </c>
      <c r="AO2518" s="114">
        <f t="shared" si="79"/>
        <v>5550003</v>
      </c>
      <c r="AP2518" s="114"/>
      <c r="AQ2518" s="114"/>
      <c r="AR2518" s="114"/>
      <c r="AS2518" s="114"/>
    </row>
    <row r="2519" spans="1:46" s="190" customFormat="1" ht="15" customHeight="1" x14ac:dyDescent="0.2">
      <c r="A2519" s="104"/>
      <c r="B2519" s="104">
        <f>VLOOKUP(BJB!$F$9:$F$5599,Ctrl!$B$4:$C$399,2,0)</f>
        <v>7</v>
      </c>
      <c r="C2519" s="104">
        <f>VLOOKUP(BJB!$G$9:$G$5599,Ctrl!$E$4:$F$399,2,0)</f>
        <v>0</v>
      </c>
      <c r="D2519" s="219">
        <v>1</v>
      </c>
      <c r="E2519" s="104" t="str">
        <f>VLOOKUP(BJB!$F$9:$F$5599,Ctrl!$B$4:$D$399,3,0)</f>
        <v>I</v>
      </c>
      <c r="F2519" s="139" t="s">
        <v>10517</v>
      </c>
      <c r="G2519" s="139" t="s">
        <v>7668</v>
      </c>
      <c r="H2519" s="125"/>
      <c r="I2519" s="220">
        <f>IF(G2518=BJB!$G4298,I2518+1,1)</f>
        <v>1</v>
      </c>
      <c r="J2519" s="912" t="s">
        <v>22530</v>
      </c>
      <c r="K2519" s="121" t="s">
        <v>2634</v>
      </c>
      <c r="L2519" s="104" t="s">
        <v>6477</v>
      </c>
      <c r="M2519" s="122" t="s">
        <v>2635</v>
      </c>
      <c r="N2519" s="152">
        <v>39916</v>
      </c>
      <c r="O2519" s="123">
        <v>10000000</v>
      </c>
      <c r="P2519" s="105" t="s">
        <v>16246</v>
      </c>
      <c r="Q2519" s="120" t="s">
        <v>16247</v>
      </c>
      <c r="R2519" s="105">
        <v>3749995.5</v>
      </c>
      <c r="S2519" s="108" t="s">
        <v>7051</v>
      </c>
      <c r="T2519" s="120">
        <v>40451</v>
      </c>
      <c r="U2519" s="114">
        <v>3749995.5</v>
      </c>
      <c r="V2519" s="109">
        <v>40451</v>
      </c>
      <c r="W2519" s="141">
        <v>3749995.5</v>
      </c>
      <c r="X2519" s="141">
        <v>0</v>
      </c>
      <c r="Y2519" s="141">
        <v>0</v>
      </c>
      <c r="Z2519" s="141">
        <v>0</v>
      </c>
      <c r="AA2519" s="114">
        <v>600000</v>
      </c>
      <c r="AB2519" s="114"/>
      <c r="AC2519" s="114"/>
      <c r="AD2519" s="141"/>
      <c r="AE2519" s="106">
        <v>0</v>
      </c>
      <c r="AF2519" s="106">
        <v>0</v>
      </c>
      <c r="AG2519" s="106">
        <v>0</v>
      </c>
      <c r="AH2519" s="114"/>
      <c r="AI2519" s="114"/>
      <c r="AJ2519" s="114"/>
      <c r="AK2519" s="114"/>
      <c r="AL2519" s="114"/>
      <c r="AM2519" s="114"/>
      <c r="AN2519" s="114">
        <f t="shared" si="78"/>
        <v>600000</v>
      </c>
      <c r="AO2519" s="114">
        <f t="shared" si="79"/>
        <v>3149995.5</v>
      </c>
      <c r="AP2519" s="114"/>
      <c r="AQ2519" s="114"/>
      <c r="AR2519" s="114"/>
      <c r="AS2519" s="114"/>
    </row>
    <row r="2520" spans="1:46" s="190" customFormat="1" ht="15" customHeight="1" x14ac:dyDescent="0.2">
      <c r="A2520" s="104"/>
      <c r="B2520" s="104">
        <f>VLOOKUP(BJB!$F$9:$F$5599,Ctrl!$B$4:$C$399,2,0)</f>
        <v>7</v>
      </c>
      <c r="C2520" s="104">
        <f>VLOOKUP(BJB!$G$9:$G$5599,Ctrl!$E$4:$F$399,2,0)</f>
        <v>0</v>
      </c>
      <c r="D2520" s="219">
        <v>1</v>
      </c>
      <c r="E2520" s="104" t="str">
        <f>VLOOKUP(BJB!$F$9:$F$5599,Ctrl!$B$4:$D$399,3,0)</f>
        <v>I</v>
      </c>
      <c r="F2520" s="139" t="s">
        <v>10517</v>
      </c>
      <c r="G2520" s="139" t="s">
        <v>7668</v>
      </c>
      <c r="H2520" s="125"/>
      <c r="I2520" s="220">
        <f>IF(G2519=BJB!$G4299,I2519+1,1)</f>
        <v>1</v>
      </c>
      <c r="J2520" s="912" t="s">
        <v>22531</v>
      </c>
      <c r="K2520" s="121" t="s">
        <v>1153</v>
      </c>
      <c r="L2520" s="104" t="s">
        <v>6477</v>
      </c>
      <c r="M2520" s="122" t="s">
        <v>2636</v>
      </c>
      <c r="N2520" s="152">
        <v>39899</v>
      </c>
      <c r="O2520" s="123">
        <v>25000000</v>
      </c>
      <c r="P2520" s="105" t="s">
        <v>16246</v>
      </c>
      <c r="Q2520" s="120" t="s">
        <v>16247</v>
      </c>
      <c r="R2520" s="105">
        <v>11874996</v>
      </c>
      <c r="S2520" s="108" t="s">
        <v>7051</v>
      </c>
      <c r="T2520" s="120">
        <v>40451</v>
      </c>
      <c r="U2520" s="114">
        <v>11874996</v>
      </c>
      <c r="V2520" s="109">
        <v>40451</v>
      </c>
      <c r="W2520" s="141">
        <v>11874996</v>
      </c>
      <c r="X2520" s="141">
        <v>0</v>
      </c>
      <c r="Y2520" s="141">
        <v>0</v>
      </c>
      <c r="Z2520" s="141">
        <v>0</v>
      </c>
      <c r="AA2520" s="114">
        <v>1500000</v>
      </c>
      <c r="AB2520" s="114"/>
      <c r="AC2520" s="114"/>
      <c r="AD2520" s="141"/>
      <c r="AE2520" s="106">
        <v>0</v>
      </c>
      <c r="AF2520" s="106">
        <v>0</v>
      </c>
      <c r="AG2520" s="106">
        <v>0</v>
      </c>
      <c r="AH2520" s="114"/>
      <c r="AI2520" s="114"/>
      <c r="AJ2520" s="114"/>
      <c r="AK2520" s="114"/>
      <c r="AL2520" s="114"/>
      <c r="AM2520" s="114"/>
      <c r="AN2520" s="114">
        <f t="shared" si="78"/>
        <v>1500000</v>
      </c>
      <c r="AO2520" s="114">
        <f t="shared" si="79"/>
        <v>10374996</v>
      </c>
      <c r="AP2520" s="114"/>
      <c r="AQ2520" s="114"/>
      <c r="AR2520" s="114"/>
      <c r="AS2520" s="114"/>
    </row>
    <row r="2521" spans="1:46" s="190" customFormat="1" ht="15" customHeight="1" x14ac:dyDescent="0.2">
      <c r="A2521" s="104"/>
      <c r="B2521" s="104">
        <f>VLOOKUP(BJB!$F$9:$F$5599,Ctrl!$B$4:$C$399,2,0)</f>
        <v>7</v>
      </c>
      <c r="C2521" s="104">
        <f>VLOOKUP(BJB!$G$9:$G$5599,Ctrl!$E$4:$F$399,2,0)</f>
        <v>0</v>
      </c>
      <c r="D2521" s="219">
        <v>1</v>
      </c>
      <c r="E2521" s="104" t="str">
        <f>VLOOKUP(BJB!$F$9:$F$5599,Ctrl!$B$4:$D$399,3,0)</f>
        <v>I</v>
      </c>
      <c r="F2521" s="139" t="s">
        <v>10517</v>
      </c>
      <c r="G2521" s="139" t="s">
        <v>7668</v>
      </c>
      <c r="H2521" s="125"/>
      <c r="I2521" s="220">
        <f>IF(G2520=BJB!$G4300,I2520+1,1)</f>
        <v>1</v>
      </c>
      <c r="J2521" s="912" t="s">
        <v>22532</v>
      </c>
      <c r="K2521" s="121" t="s">
        <v>2637</v>
      </c>
      <c r="L2521" s="104" t="s">
        <v>6477</v>
      </c>
      <c r="M2521" s="122" t="s">
        <v>2635</v>
      </c>
      <c r="N2521" s="152">
        <v>39916</v>
      </c>
      <c r="O2521" s="123">
        <v>10000000</v>
      </c>
      <c r="P2521" s="105" t="s">
        <v>16246</v>
      </c>
      <c r="Q2521" s="120" t="s">
        <v>16247</v>
      </c>
      <c r="R2521" s="105">
        <v>3812078.25</v>
      </c>
      <c r="S2521" s="108" t="s">
        <v>7051</v>
      </c>
      <c r="T2521" s="120">
        <v>40451</v>
      </c>
      <c r="U2521" s="114">
        <v>3812078.25</v>
      </c>
      <c r="V2521" s="109">
        <v>40451</v>
      </c>
      <c r="W2521" s="141">
        <v>3812078.25</v>
      </c>
      <c r="X2521" s="141">
        <v>0</v>
      </c>
      <c r="Y2521" s="141">
        <v>0</v>
      </c>
      <c r="Z2521" s="141">
        <v>0</v>
      </c>
      <c r="AA2521" s="114">
        <v>300000</v>
      </c>
      <c r="AB2521" s="114"/>
      <c r="AC2521" s="114"/>
      <c r="AD2521" s="141"/>
      <c r="AE2521" s="106">
        <v>0</v>
      </c>
      <c r="AF2521" s="106">
        <v>0</v>
      </c>
      <c r="AG2521" s="106">
        <v>0</v>
      </c>
      <c r="AH2521" s="114"/>
      <c r="AI2521" s="114"/>
      <c r="AJ2521" s="114"/>
      <c r="AK2521" s="114"/>
      <c r="AL2521" s="114"/>
      <c r="AM2521" s="114"/>
      <c r="AN2521" s="114">
        <f t="shared" si="78"/>
        <v>300000</v>
      </c>
      <c r="AO2521" s="114">
        <f t="shared" si="79"/>
        <v>3512078.25</v>
      </c>
      <c r="AP2521" s="114"/>
      <c r="AQ2521" s="114"/>
      <c r="AR2521" s="114"/>
      <c r="AS2521" s="114"/>
    </row>
    <row r="2522" spans="1:46" s="191" customFormat="1" ht="15" customHeight="1" x14ac:dyDescent="0.2">
      <c r="A2522" s="104"/>
      <c r="B2522" s="104">
        <f>VLOOKUP(BJB!$F$9:$F$5599,Ctrl!$B$4:$C$399,2,0)</f>
        <v>7</v>
      </c>
      <c r="C2522" s="104">
        <f>VLOOKUP(BJB!$G$9:$G$5599,Ctrl!$E$4:$F$399,2,0)</f>
        <v>0</v>
      </c>
      <c r="D2522" s="219">
        <v>1</v>
      </c>
      <c r="E2522" s="104" t="str">
        <f>VLOOKUP(BJB!$F$9:$F$5599,Ctrl!$B$4:$D$399,3,0)</f>
        <v>I</v>
      </c>
      <c r="F2522" s="139" t="s">
        <v>10517</v>
      </c>
      <c r="G2522" s="139" t="s">
        <v>7668</v>
      </c>
      <c r="H2522" s="125"/>
      <c r="I2522" s="220">
        <f>IF(G2521=BJB!$G4301,I2521+1,1)</f>
        <v>1</v>
      </c>
      <c r="J2522" s="912" t="s">
        <v>22533</v>
      </c>
      <c r="K2522" s="121" t="s">
        <v>2638</v>
      </c>
      <c r="L2522" s="104" t="s">
        <v>6477</v>
      </c>
      <c r="M2522" s="122" t="s">
        <v>2639</v>
      </c>
      <c r="N2522" s="152">
        <v>39916</v>
      </c>
      <c r="O2522" s="123">
        <v>20000000</v>
      </c>
      <c r="P2522" s="105" t="s">
        <v>16246</v>
      </c>
      <c r="Q2522" s="120" t="s">
        <v>16247</v>
      </c>
      <c r="R2522" s="105">
        <v>7875003.75</v>
      </c>
      <c r="S2522" s="108" t="s">
        <v>7051</v>
      </c>
      <c r="T2522" s="120">
        <v>40451</v>
      </c>
      <c r="U2522" s="114">
        <v>7875003.75</v>
      </c>
      <c r="V2522" s="109">
        <v>40451</v>
      </c>
      <c r="W2522" s="141">
        <v>7875003.75</v>
      </c>
      <c r="X2522" s="141">
        <v>0</v>
      </c>
      <c r="Y2522" s="141">
        <v>0</v>
      </c>
      <c r="Z2522" s="141">
        <v>0</v>
      </c>
      <c r="AA2522" s="114">
        <v>4275000</v>
      </c>
      <c r="AB2522" s="114"/>
      <c r="AC2522" s="114"/>
      <c r="AD2522" s="141"/>
      <c r="AE2522" s="106">
        <v>0</v>
      </c>
      <c r="AF2522" s="106">
        <v>0</v>
      </c>
      <c r="AG2522" s="106">
        <v>0</v>
      </c>
      <c r="AH2522" s="114"/>
      <c r="AI2522" s="114"/>
      <c r="AJ2522" s="114"/>
      <c r="AK2522" s="114"/>
      <c r="AL2522" s="114"/>
      <c r="AM2522" s="114"/>
      <c r="AN2522" s="114">
        <f t="shared" si="78"/>
        <v>4275000</v>
      </c>
      <c r="AO2522" s="114">
        <f t="shared" si="79"/>
        <v>3600003.75</v>
      </c>
      <c r="AP2522" s="114"/>
      <c r="AQ2522" s="114"/>
      <c r="AR2522" s="114"/>
      <c r="AS2522" s="114"/>
      <c r="AT2522" s="190"/>
    </row>
    <row r="2523" spans="1:46" s="191" customFormat="1" ht="15" customHeight="1" x14ac:dyDescent="0.2">
      <c r="A2523" s="104"/>
      <c r="B2523" s="104">
        <f>VLOOKUP(BJB!$F$9:$F$5599,Ctrl!$B$4:$C$399,2,0)</f>
        <v>7</v>
      </c>
      <c r="C2523" s="104">
        <f>VLOOKUP(BJB!$G$9:$G$5599,Ctrl!$E$4:$F$399,2,0)</f>
        <v>0</v>
      </c>
      <c r="D2523" s="219">
        <v>1</v>
      </c>
      <c r="E2523" s="104" t="str">
        <f>VLOOKUP(BJB!$F$9:$F$5599,Ctrl!$B$4:$D$399,3,0)</f>
        <v>I</v>
      </c>
      <c r="F2523" s="139" t="s">
        <v>10517</v>
      </c>
      <c r="G2523" s="139" t="s">
        <v>7668</v>
      </c>
      <c r="H2523" s="125"/>
      <c r="I2523" s="220">
        <f>IF(G2522=BJB!$G4302,I2522+1,1)</f>
        <v>1</v>
      </c>
      <c r="J2523" s="912" t="s">
        <v>22534</v>
      </c>
      <c r="K2523" s="121" t="s">
        <v>2640</v>
      </c>
      <c r="L2523" s="104" t="s">
        <v>6477</v>
      </c>
      <c r="M2523" s="122" t="s">
        <v>2622</v>
      </c>
      <c r="N2523" s="152">
        <v>39930</v>
      </c>
      <c r="O2523" s="123">
        <v>10000000</v>
      </c>
      <c r="P2523" s="105" t="s">
        <v>6222</v>
      </c>
      <c r="Q2523" s="120" t="s">
        <v>6222</v>
      </c>
      <c r="R2523" s="890">
        <v>0</v>
      </c>
      <c r="S2523" s="108" t="s">
        <v>7051</v>
      </c>
      <c r="T2523" s="120">
        <v>40451</v>
      </c>
      <c r="U2523" s="114">
        <v>5416663.5</v>
      </c>
      <c r="V2523" s="109" t="s">
        <v>6222</v>
      </c>
      <c r="W2523" s="141">
        <v>0</v>
      </c>
      <c r="X2523" s="141">
        <v>0</v>
      </c>
      <c r="Y2523" s="141">
        <v>0</v>
      </c>
      <c r="Z2523" s="141">
        <v>0</v>
      </c>
      <c r="AA2523" s="114">
        <v>3474000</v>
      </c>
      <c r="AB2523" s="114"/>
      <c r="AC2523" s="114"/>
      <c r="AD2523" s="141"/>
      <c r="AE2523" s="106">
        <v>0</v>
      </c>
      <c r="AF2523" s="106">
        <v>0</v>
      </c>
      <c r="AG2523" s="106">
        <v>0</v>
      </c>
      <c r="AH2523" s="114"/>
      <c r="AI2523" s="114"/>
      <c r="AJ2523" s="114"/>
      <c r="AK2523" s="114"/>
      <c r="AL2523" s="114"/>
      <c r="AM2523" s="114"/>
      <c r="AN2523" s="114">
        <f t="shared" si="78"/>
        <v>3474000</v>
      </c>
      <c r="AO2523" s="114">
        <f t="shared" si="79"/>
        <v>1942663.5</v>
      </c>
      <c r="AP2523" s="114"/>
      <c r="AQ2523" s="114"/>
      <c r="AR2523" s="114"/>
      <c r="AS2523" s="114"/>
      <c r="AT2523" s="190"/>
    </row>
    <row r="2524" spans="1:46" s="191" customFormat="1" ht="15" customHeight="1" x14ac:dyDescent="0.2">
      <c r="A2524" s="104"/>
      <c r="B2524" s="104">
        <f>VLOOKUP(BJB!$F$9:$F$5599,Ctrl!$B$4:$C$399,2,0)</f>
        <v>7</v>
      </c>
      <c r="C2524" s="104">
        <f>VLOOKUP(BJB!$G$9:$G$5599,Ctrl!$E$4:$F$399,2,0)</f>
        <v>0</v>
      </c>
      <c r="D2524" s="219">
        <v>1</v>
      </c>
      <c r="E2524" s="104" t="str">
        <f>VLOOKUP(BJB!$F$9:$F$5599,Ctrl!$B$4:$D$399,3,0)</f>
        <v>I</v>
      </c>
      <c r="F2524" s="139" t="s">
        <v>10517</v>
      </c>
      <c r="G2524" s="139" t="s">
        <v>7668</v>
      </c>
      <c r="H2524" s="125"/>
      <c r="I2524" s="220">
        <f>IF(G2523=BJB!$G4303,I2523+1,1)</f>
        <v>1</v>
      </c>
      <c r="J2524" s="912" t="s">
        <v>22535</v>
      </c>
      <c r="K2524" s="121" t="s">
        <v>2641</v>
      </c>
      <c r="L2524" s="104" t="s">
        <v>6477</v>
      </c>
      <c r="M2524" s="122" t="s">
        <v>2639</v>
      </c>
      <c r="N2524" s="152">
        <v>39916</v>
      </c>
      <c r="O2524" s="123">
        <v>20000000</v>
      </c>
      <c r="P2524" s="105" t="s">
        <v>16246</v>
      </c>
      <c r="Q2524" s="120" t="s">
        <v>16247</v>
      </c>
      <c r="R2524" s="105">
        <v>6970839.75</v>
      </c>
      <c r="S2524" s="108" t="s">
        <v>7051</v>
      </c>
      <c r="T2524" s="120">
        <v>40451</v>
      </c>
      <c r="U2524" s="114">
        <v>6970839.75</v>
      </c>
      <c r="V2524" s="109">
        <v>40451</v>
      </c>
      <c r="W2524" s="141">
        <v>6970839.75</v>
      </c>
      <c r="X2524" s="141">
        <v>0</v>
      </c>
      <c r="Y2524" s="141">
        <v>0</v>
      </c>
      <c r="Z2524" s="141">
        <v>0</v>
      </c>
      <c r="AA2524" s="114">
        <v>2737500</v>
      </c>
      <c r="AB2524" s="114"/>
      <c r="AC2524" s="114"/>
      <c r="AD2524" s="141"/>
      <c r="AE2524" s="106">
        <v>0</v>
      </c>
      <c r="AF2524" s="106">
        <v>0</v>
      </c>
      <c r="AG2524" s="106">
        <v>0</v>
      </c>
      <c r="AH2524" s="114"/>
      <c r="AI2524" s="114"/>
      <c r="AJ2524" s="114"/>
      <c r="AK2524" s="114"/>
      <c r="AL2524" s="114"/>
      <c r="AM2524" s="114"/>
      <c r="AN2524" s="114">
        <f t="shared" si="78"/>
        <v>2737500</v>
      </c>
      <c r="AO2524" s="114">
        <f t="shared" si="79"/>
        <v>4233339.75</v>
      </c>
      <c r="AP2524" s="114"/>
      <c r="AQ2524" s="114"/>
      <c r="AR2524" s="114"/>
      <c r="AS2524" s="114"/>
      <c r="AT2524" s="190"/>
    </row>
    <row r="2525" spans="1:46" s="191" customFormat="1" ht="15" customHeight="1" x14ac:dyDescent="0.2">
      <c r="A2525" s="104"/>
      <c r="B2525" s="104">
        <f>VLOOKUP(BJB!$F$9:$F$5599,Ctrl!$B$4:$C$399,2,0)</f>
        <v>7</v>
      </c>
      <c r="C2525" s="104">
        <f>VLOOKUP(BJB!$G$9:$G$5599,Ctrl!$E$4:$F$399,2,0)</f>
        <v>0</v>
      </c>
      <c r="D2525" s="219">
        <v>1</v>
      </c>
      <c r="E2525" s="104" t="str">
        <f>VLOOKUP(BJB!$F$9:$F$5599,Ctrl!$B$4:$D$399,3,0)</f>
        <v>I</v>
      </c>
      <c r="F2525" s="139" t="s">
        <v>10517</v>
      </c>
      <c r="G2525" s="139" t="s">
        <v>7668</v>
      </c>
      <c r="H2525" s="125"/>
      <c r="I2525" s="220">
        <f>IF(G2524=BJB!$G4304,I2524+1,1)</f>
        <v>1</v>
      </c>
      <c r="J2525" s="912" t="s">
        <v>22536</v>
      </c>
      <c r="K2525" s="121" t="s">
        <v>2642</v>
      </c>
      <c r="L2525" s="104" t="s">
        <v>6477</v>
      </c>
      <c r="M2525" s="122" t="s">
        <v>2643</v>
      </c>
      <c r="N2525" s="152">
        <v>40015</v>
      </c>
      <c r="O2525" s="123">
        <v>7000000</v>
      </c>
      <c r="P2525" s="105" t="s">
        <v>16246</v>
      </c>
      <c r="Q2525" s="120" t="s">
        <v>16247</v>
      </c>
      <c r="R2525" s="105">
        <v>4478537.25</v>
      </c>
      <c r="S2525" s="108" t="s">
        <v>7051</v>
      </c>
      <c r="T2525" s="120">
        <v>40451</v>
      </c>
      <c r="U2525" s="114">
        <v>4478537.25</v>
      </c>
      <c r="V2525" s="109">
        <v>40451</v>
      </c>
      <c r="W2525" s="141">
        <v>4478537.25</v>
      </c>
      <c r="X2525" s="141">
        <v>0</v>
      </c>
      <c r="Y2525" s="141">
        <v>0</v>
      </c>
      <c r="Z2525" s="141">
        <v>0</v>
      </c>
      <c r="AA2525" s="114">
        <v>150000</v>
      </c>
      <c r="AB2525" s="114"/>
      <c r="AC2525" s="114"/>
      <c r="AD2525" s="141"/>
      <c r="AE2525" s="106">
        <v>0</v>
      </c>
      <c r="AF2525" s="106">
        <v>0</v>
      </c>
      <c r="AG2525" s="106">
        <v>0</v>
      </c>
      <c r="AH2525" s="114"/>
      <c r="AI2525" s="114"/>
      <c r="AJ2525" s="114"/>
      <c r="AK2525" s="114"/>
      <c r="AL2525" s="114"/>
      <c r="AM2525" s="114"/>
      <c r="AN2525" s="114">
        <f t="shared" si="78"/>
        <v>150000</v>
      </c>
      <c r="AO2525" s="114">
        <f t="shared" si="79"/>
        <v>4328537.25</v>
      </c>
      <c r="AP2525" s="114"/>
      <c r="AQ2525" s="114"/>
      <c r="AR2525" s="114"/>
      <c r="AS2525" s="114"/>
      <c r="AT2525" s="190"/>
    </row>
    <row r="2526" spans="1:46" s="191" customFormat="1" ht="15" customHeight="1" x14ac:dyDescent="0.2">
      <c r="A2526" s="104"/>
      <c r="B2526" s="104">
        <f>VLOOKUP(BJB!$F$9:$F$5599,Ctrl!$B$4:$C$399,2,0)</f>
        <v>7</v>
      </c>
      <c r="C2526" s="104">
        <f>VLOOKUP(BJB!$G$9:$G$5599,Ctrl!$E$4:$F$399,2,0)</f>
        <v>0</v>
      </c>
      <c r="D2526" s="219">
        <v>1</v>
      </c>
      <c r="E2526" s="104" t="str">
        <f>VLOOKUP(BJB!$F$9:$F$5599,Ctrl!$B$4:$D$399,3,0)</f>
        <v>I</v>
      </c>
      <c r="F2526" s="139" t="s">
        <v>10517</v>
      </c>
      <c r="G2526" s="139" t="s">
        <v>7668</v>
      </c>
      <c r="H2526" s="125"/>
      <c r="I2526" s="220">
        <f>IF(G2525=BJB!$G4305,I2525+1,1)</f>
        <v>1</v>
      </c>
      <c r="J2526" s="912" t="s">
        <v>22537</v>
      </c>
      <c r="K2526" s="121" t="s">
        <v>2644</v>
      </c>
      <c r="L2526" s="104" t="s">
        <v>6477</v>
      </c>
      <c r="M2526" s="122" t="s">
        <v>2635</v>
      </c>
      <c r="N2526" s="152">
        <v>39916</v>
      </c>
      <c r="O2526" s="123">
        <v>10000000</v>
      </c>
      <c r="P2526" s="105" t="s">
        <v>16246</v>
      </c>
      <c r="Q2526" s="120" t="s">
        <v>16247</v>
      </c>
      <c r="R2526" s="105">
        <v>4364579.25</v>
      </c>
      <c r="S2526" s="108" t="s">
        <v>7051</v>
      </c>
      <c r="T2526" s="120">
        <v>40451</v>
      </c>
      <c r="U2526" s="114">
        <v>4364579.25</v>
      </c>
      <c r="V2526" s="109">
        <v>40451</v>
      </c>
      <c r="W2526" s="141">
        <v>4364579.25</v>
      </c>
      <c r="X2526" s="141">
        <v>0</v>
      </c>
      <c r="Y2526" s="141">
        <v>0</v>
      </c>
      <c r="Z2526" s="141">
        <v>0</v>
      </c>
      <c r="AA2526" s="114">
        <v>1530000</v>
      </c>
      <c r="AB2526" s="114"/>
      <c r="AC2526" s="114"/>
      <c r="AD2526" s="141"/>
      <c r="AE2526" s="106">
        <v>0</v>
      </c>
      <c r="AF2526" s="106">
        <v>0</v>
      </c>
      <c r="AG2526" s="106">
        <v>0</v>
      </c>
      <c r="AH2526" s="114"/>
      <c r="AI2526" s="114"/>
      <c r="AJ2526" s="114"/>
      <c r="AK2526" s="114"/>
      <c r="AL2526" s="114"/>
      <c r="AM2526" s="114"/>
      <c r="AN2526" s="114">
        <f t="shared" si="78"/>
        <v>1530000</v>
      </c>
      <c r="AO2526" s="114">
        <f t="shared" si="79"/>
        <v>2834579.25</v>
      </c>
      <c r="AP2526" s="114"/>
      <c r="AQ2526" s="114"/>
      <c r="AR2526" s="114"/>
      <c r="AS2526" s="114"/>
      <c r="AT2526" s="190"/>
    </row>
    <row r="2527" spans="1:46" s="191" customFormat="1" ht="15" customHeight="1" x14ac:dyDescent="0.2">
      <c r="A2527" s="104"/>
      <c r="B2527" s="104">
        <f>VLOOKUP(BJB!$F$9:$F$5599,Ctrl!$B$4:$C$399,2,0)</f>
        <v>7</v>
      </c>
      <c r="C2527" s="104">
        <f>VLOOKUP(BJB!$G$9:$G$5599,Ctrl!$E$4:$F$399,2,0)</f>
        <v>0</v>
      </c>
      <c r="D2527" s="219">
        <v>1</v>
      </c>
      <c r="E2527" s="104" t="str">
        <f>VLOOKUP(BJB!$F$9:$F$5599,Ctrl!$B$4:$D$399,3,0)</f>
        <v>I</v>
      </c>
      <c r="F2527" s="139" t="s">
        <v>10517</v>
      </c>
      <c r="G2527" s="139" t="s">
        <v>7668</v>
      </c>
      <c r="H2527" s="125"/>
      <c r="I2527" s="220">
        <f>IF(G2526=BJB!$G4306,I2526+1,1)</f>
        <v>1</v>
      </c>
      <c r="J2527" s="912" t="s">
        <v>22538</v>
      </c>
      <c r="K2527" s="121" t="s">
        <v>2645</v>
      </c>
      <c r="L2527" s="104" t="s">
        <v>6477</v>
      </c>
      <c r="M2527" s="122" t="s">
        <v>2639</v>
      </c>
      <c r="N2527" s="152">
        <v>39916</v>
      </c>
      <c r="O2527" s="123">
        <v>10000000</v>
      </c>
      <c r="P2527" s="105" t="s">
        <v>16246</v>
      </c>
      <c r="Q2527" s="120" t="s">
        <v>16247</v>
      </c>
      <c r="R2527" s="105">
        <v>3543744.75</v>
      </c>
      <c r="S2527" s="108" t="s">
        <v>7051</v>
      </c>
      <c r="T2527" s="120">
        <v>40451</v>
      </c>
      <c r="U2527" s="114">
        <v>3543744.75</v>
      </c>
      <c r="V2527" s="109">
        <v>40451</v>
      </c>
      <c r="W2527" s="141">
        <v>3543744.75</v>
      </c>
      <c r="X2527" s="141">
        <v>0</v>
      </c>
      <c r="Y2527" s="141">
        <v>0</v>
      </c>
      <c r="Z2527" s="141">
        <v>0</v>
      </c>
      <c r="AA2527" s="114">
        <v>2362500</v>
      </c>
      <c r="AB2527" s="114"/>
      <c r="AC2527" s="114"/>
      <c r="AD2527" s="141"/>
      <c r="AE2527" s="106">
        <v>0</v>
      </c>
      <c r="AF2527" s="106">
        <v>0</v>
      </c>
      <c r="AG2527" s="106">
        <v>0</v>
      </c>
      <c r="AH2527" s="114"/>
      <c r="AI2527" s="114"/>
      <c r="AJ2527" s="114"/>
      <c r="AK2527" s="114"/>
      <c r="AL2527" s="114"/>
      <c r="AM2527" s="114"/>
      <c r="AN2527" s="114">
        <f t="shared" si="78"/>
        <v>2362500</v>
      </c>
      <c r="AO2527" s="114">
        <f t="shared" si="79"/>
        <v>1181244.75</v>
      </c>
      <c r="AP2527" s="114"/>
      <c r="AQ2527" s="114"/>
      <c r="AR2527" s="114"/>
      <c r="AS2527" s="114"/>
      <c r="AT2527" s="190"/>
    </row>
    <row r="2528" spans="1:46" s="191" customFormat="1" ht="15" customHeight="1" x14ac:dyDescent="0.2">
      <c r="A2528" s="104"/>
      <c r="B2528" s="104">
        <f>VLOOKUP(BJB!$F$9:$F$5599,Ctrl!$B$4:$C$399,2,0)</f>
        <v>7</v>
      </c>
      <c r="C2528" s="104">
        <f>VLOOKUP(BJB!$G$9:$G$5599,Ctrl!$E$4:$F$399,2,0)</f>
        <v>0</v>
      </c>
      <c r="D2528" s="219">
        <v>1</v>
      </c>
      <c r="E2528" s="104" t="str">
        <f>VLOOKUP(BJB!$F$9:$F$5599,Ctrl!$B$4:$D$399,3,0)</f>
        <v>I</v>
      </c>
      <c r="F2528" s="139" t="s">
        <v>10517</v>
      </c>
      <c r="G2528" s="139" t="s">
        <v>7668</v>
      </c>
      <c r="H2528" s="125"/>
      <c r="I2528" s="220">
        <f>IF(G2527=BJB!$G4307,I2527+1,1)</f>
        <v>1</v>
      </c>
      <c r="J2528" s="912" t="s">
        <v>22539</v>
      </c>
      <c r="K2528" s="121" t="s">
        <v>2586</v>
      </c>
      <c r="L2528" s="104" t="s">
        <v>6477</v>
      </c>
      <c r="M2528" s="122" t="s">
        <v>2636</v>
      </c>
      <c r="N2528" s="152">
        <v>39899</v>
      </c>
      <c r="O2528" s="123">
        <v>10000000</v>
      </c>
      <c r="P2528" s="105" t="s">
        <v>16246</v>
      </c>
      <c r="Q2528" s="120" t="s">
        <v>16247</v>
      </c>
      <c r="R2528" s="105">
        <v>4837494</v>
      </c>
      <c r="S2528" s="108" t="s">
        <v>7051</v>
      </c>
      <c r="T2528" s="120">
        <v>40451</v>
      </c>
      <c r="U2528" s="114">
        <v>4837494</v>
      </c>
      <c r="V2528" s="109">
        <v>40451</v>
      </c>
      <c r="W2528" s="141">
        <v>4837494</v>
      </c>
      <c r="X2528" s="141">
        <v>0</v>
      </c>
      <c r="Y2528" s="141">
        <v>0</v>
      </c>
      <c r="Z2528" s="141">
        <v>0</v>
      </c>
      <c r="AA2528" s="114">
        <v>2497500</v>
      </c>
      <c r="AB2528" s="114"/>
      <c r="AC2528" s="114"/>
      <c r="AD2528" s="141"/>
      <c r="AE2528" s="106">
        <v>0</v>
      </c>
      <c r="AF2528" s="106">
        <v>0</v>
      </c>
      <c r="AG2528" s="106">
        <v>0</v>
      </c>
      <c r="AH2528" s="114"/>
      <c r="AI2528" s="114"/>
      <c r="AJ2528" s="114"/>
      <c r="AK2528" s="114"/>
      <c r="AL2528" s="114"/>
      <c r="AM2528" s="114"/>
      <c r="AN2528" s="114">
        <f t="shared" si="78"/>
        <v>2497500</v>
      </c>
      <c r="AO2528" s="114">
        <f t="shared" si="79"/>
        <v>2339994</v>
      </c>
      <c r="AP2528" s="114"/>
      <c r="AQ2528" s="114"/>
      <c r="AR2528" s="114"/>
      <c r="AS2528" s="114"/>
      <c r="AT2528" s="190"/>
    </row>
    <row r="2529" spans="1:46" s="191" customFormat="1" ht="15" customHeight="1" x14ac:dyDescent="0.2">
      <c r="A2529" s="104"/>
      <c r="B2529" s="104">
        <f>VLOOKUP(BJB!$F$9:$F$5599,Ctrl!$B$4:$C$399,2,0)</f>
        <v>7</v>
      </c>
      <c r="C2529" s="104">
        <f>VLOOKUP(BJB!$G$9:$G$5599,Ctrl!$E$4:$F$399,2,0)</f>
        <v>0</v>
      </c>
      <c r="D2529" s="219">
        <v>1</v>
      </c>
      <c r="E2529" s="104" t="str">
        <f>VLOOKUP(BJB!$F$9:$F$5599,Ctrl!$B$4:$D$399,3,0)</f>
        <v>I</v>
      </c>
      <c r="F2529" s="139" t="s">
        <v>10517</v>
      </c>
      <c r="G2529" s="139" t="s">
        <v>7668</v>
      </c>
      <c r="H2529" s="125"/>
      <c r="I2529" s="220">
        <f>IF(G2528=BJB!$G4308,I2528+1,1)</f>
        <v>1</v>
      </c>
      <c r="J2529" s="912" t="s">
        <v>22540</v>
      </c>
      <c r="K2529" s="121" t="s">
        <v>2646</v>
      </c>
      <c r="L2529" s="104" t="s">
        <v>6477</v>
      </c>
      <c r="M2529" s="122" t="s">
        <v>2635</v>
      </c>
      <c r="N2529" s="152">
        <v>39916</v>
      </c>
      <c r="O2529" s="123">
        <v>25000000</v>
      </c>
      <c r="P2529" s="105" t="s">
        <v>16246</v>
      </c>
      <c r="Q2529" s="120" t="s">
        <v>16247</v>
      </c>
      <c r="R2529" s="105">
        <v>9932286.75</v>
      </c>
      <c r="S2529" s="108" t="s">
        <v>7051</v>
      </c>
      <c r="T2529" s="120">
        <v>40451</v>
      </c>
      <c r="U2529" s="114">
        <v>9932286.75</v>
      </c>
      <c r="V2529" s="109">
        <v>40451</v>
      </c>
      <c r="W2529" s="141">
        <v>9932286.75</v>
      </c>
      <c r="X2529" s="141">
        <v>0</v>
      </c>
      <c r="Y2529" s="141">
        <v>0</v>
      </c>
      <c r="Z2529" s="141">
        <v>0</v>
      </c>
      <c r="AA2529" s="114">
        <v>4327500</v>
      </c>
      <c r="AB2529" s="114"/>
      <c r="AC2529" s="114"/>
      <c r="AD2529" s="141"/>
      <c r="AE2529" s="106">
        <v>0</v>
      </c>
      <c r="AF2529" s="106">
        <v>0</v>
      </c>
      <c r="AG2529" s="106">
        <v>0</v>
      </c>
      <c r="AH2529" s="114"/>
      <c r="AI2529" s="114"/>
      <c r="AJ2529" s="114"/>
      <c r="AK2529" s="114"/>
      <c r="AL2529" s="114"/>
      <c r="AM2529" s="114"/>
      <c r="AN2529" s="114">
        <f t="shared" si="78"/>
        <v>4327500</v>
      </c>
      <c r="AO2529" s="114">
        <f t="shared" si="79"/>
        <v>5604786.75</v>
      </c>
      <c r="AP2529" s="114"/>
      <c r="AQ2529" s="114"/>
      <c r="AR2529" s="114"/>
      <c r="AS2529" s="114"/>
      <c r="AT2529" s="190"/>
    </row>
    <row r="2530" spans="1:46" s="191" customFormat="1" ht="15" customHeight="1" x14ac:dyDescent="0.2">
      <c r="A2530" s="104"/>
      <c r="B2530" s="104">
        <f>VLOOKUP(BJB!$F$9:$F$5599,Ctrl!$B$4:$C$399,2,0)</f>
        <v>7</v>
      </c>
      <c r="C2530" s="104">
        <f>VLOOKUP(BJB!$G$9:$G$5599,Ctrl!$E$4:$F$399,2,0)</f>
        <v>0</v>
      </c>
      <c r="D2530" s="219">
        <v>1</v>
      </c>
      <c r="E2530" s="104" t="str">
        <f>VLOOKUP(BJB!$F$9:$F$5599,Ctrl!$B$4:$D$399,3,0)</f>
        <v>I</v>
      </c>
      <c r="F2530" s="139" t="s">
        <v>10517</v>
      </c>
      <c r="G2530" s="139" t="s">
        <v>7668</v>
      </c>
      <c r="H2530" s="125"/>
      <c r="I2530" s="220">
        <f>IF(G2529=BJB!$G4309,I2529+1,1)</f>
        <v>1</v>
      </c>
      <c r="J2530" s="912" t="s">
        <v>22541</v>
      </c>
      <c r="K2530" s="121" t="s">
        <v>2647</v>
      </c>
      <c r="L2530" s="104" t="s">
        <v>6477</v>
      </c>
      <c r="M2530" s="122" t="s">
        <v>2648</v>
      </c>
      <c r="N2530" s="152">
        <v>39930</v>
      </c>
      <c r="O2530" s="123">
        <v>10000000</v>
      </c>
      <c r="P2530" s="105" t="s">
        <v>16246</v>
      </c>
      <c r="Q2530" s="120" t="s">
        <v>16247</v>
      </c>
      <c r="R2530" s="105">
        <v>5402076.75</v>
      </c>
      <c r="S2530" s="108" t="s">
        <v>7051</v>
      </c>
      <c r="T2530" s="120">
        <v>40451</v>
      </c>
      <c r="U2530" s="114">
        <v>5402076.75</v>
      </c>
      <c r="V2530" s="109">
        <v>40451</v>
      </c>
      <c r="W2530" s="141">
        <v>5402076.75</v>
      </c>
      <c r="X2530" s="141">
        <v>0</v>
      </c>
      <c r="Y2530" s="141">
        <v>0</v>
      </c>
      <c r="Z2530" s="141">
        <v>0</v>
      </c>
      <c r="AA2530" s="114">
        <v>1912500</v>
      </c>
      <c r="AB2530" s="114"/>
      <c r="AC2530" s="114"/>
      <c r="AD2530" s="141"/>
      <c r="AE2530" s="106">
        <v>0</v>
      </c>
      <c r="AF2530" s="106">
        <v>0</v>
      </c>
      <c r="AG2530" s="106">
        <v>0</v>
      </c>
      <c r="AH2530" s="114"/>
      <c r="AI2530" s="114"/>
      <c r="AJ2530" s="114"/>
      <c r="AK2530" s="114"/>
      <c r="AL2530" s="114"/>
      <c r="AM2530" s="114"/>
      <c r="AN2530" s="114">
        <f t="shared" si="78"/>
        <v>1912500</v>
      </c>
      <c r="AO2530" s="114">
        <f t="shared" si="79"/>
        <v>3489576.75</v>
      </c>
      <c r="AP2530" s="114"/>
      <c r="AQ2530" s="114"/>
      <c r="AR2530" s="114"/>
      <c r="AS2530" s="114"/>
      <c r="AT2530" s="190"/>
    </row>
    <row r="2531" spans="1:46" s="191" customFormat="1" ht="15" customHeight="1" x14ac:dyDescent="0.2">
      <c r="A2531" s="104"/>
      <c r="B2531" s="104">
        <f>VLOOKUP(BJB!$F$9:$F$5599,Ctrl!$B$4:$C$399,2,0)</f>
        <v>7</v>
      </c>
      <c r="C2531" s="104">
        <f>VLOOKUP(BJB!$G$9:$G$5599,Ctrl!$E$4:$F$399,2,0)</f>
        <v>0</v>
      </c>
      <c r="D2531" s="219">
        <v>1</v>
      </c>
      <c r="E2531" s="104" t="str">
        <f>VLOOKUP(BJB!$F$9:$F$5599,Ctrl!$B$4:$D$399,3,0)</f>
        <v>I</v>
      </c>
      <c r="F2531" s="139" t="s">
        <v>10517</v>
      </c>
      <c r="G2531" s="139" t="s">
        <v>7668</v>
      </c>
      <c r="H2531" s="125"/>
      <c r="I2531" s="220">
        <f>IF(G2530=BJB!$G4310,I2530+1,1)</f>
        <v>1</v>
      </c>
      <c r="J2531" s="912" t="s">
        <v>22542</v>
      </c>
      <c r="K2531" s="121" t="s">
        <v>2649</v>
      </c>
      <c r="L2531" s="104" t="s">
        <v>6477</v>
      </c>
      <c r="M2531" s="122" t="s">
        <v>2639</v>
      </c>
      <c r="N2531" s="152">
        <v>39916</v>
      </c>
      <c r="O2531" s="123">
        <v>10000000</v>
      </c>
      <c r="P2531" s="105" t="s">
        <v>16246</v>
      </c>
      <c r="Q2531" s="120" t="s">
        <v>16247</v>
      </c>
      <c r="R2531" s="105">
        <v>4802079</v>
      </c>
      <c r="S2531" s="108" t="s">
        <v>7051</v>
      </c>
      <c r="T2531" s="120">
        <v>40451</v>
      </c>
      <c r="U2531" s="114">
        <v>4802079</v>
      </c>
      <c r="V2531" s="109">
        <v>40451</v>
      </c>
      <c r="W2531" s="141">
        <v>4802079</v>
      </c>
      <c r="X2531" s="141">
        <v>0</v>
      </c>
      <c r="Y2531" s="141">
        <v>0</v>
      </c>
      <c r="Z2531" s="141">
        <v>0</v>
      </c>
      <c r="AA2531" s="114">
        <v>450000</v>
      </c>
      <c r="AB2531" s="114"/>
      <c r="AC2531" s="114"/>
      <c r="AD2531" s="141"/>
      <c r="AE2531" s="106">
        <v>0</v>
      </c>
      <c r="AF2531" s="106">
        <v>0</v>
      </c>
      <c r="AG2531" s="106">
        <v>0</v>
      </c>
      <c r="AH2531" s="114"/>
      <c r="AI2531" s="114"/>
      <c r="AJ2531" s="114"/>
      <c r="AK2531" s="114"/>
      <c r="AL2531" s="114"/>
      <c r="AM2531" s="114"/>
      <c r="AN2531" s="114">
        <f t="shared" si="78"/>
        <v>450000</v>
      </c>
      <c r="AO2531" s="114">
        <f t="shared" si="79"/>
        <v>4352079</v>
      </c>
      <c r="AP2531" s="114"/>
      <c r="AQ2531" s="114"/>
      <c r="AR2531" s="114"/>
      <c r="AS2531" s="114"/>
      <c r="AT2531" s="190"/>
    </row>
    <row r="2532" spans="1:46" s="191" customFormat="1" ht="15" customHeight="1" x14ac:dyDescent="0.2">
      <c r="A2532" s="104"/>
      <c r="B2532" s="104">
        <f>VLOOKUP(BJB!$F$9:$F$5599,Ctrl!$B$4:$C$399,2,0)</f>
        <v>7</v>
      </c>
      <c r="C2532" s="104">
        <f>VLOOKUP(BJB!$G$9:$G$5599,Ctrl!$E$4:$F$399,2,0)</f>
        <v>0</v>
      </c>
      <c r="D2532" s="219">
        <v>1</v>
      </c>
      <c r="E2532" s="104" t="str">
        <f>VLOOKUP(BJB!$F$9:$F$5599,Ctrl!$B$4:$D$399,3,0)</f>
        <v>I</v>
      </c>
      <c r="F2532" s="139" t="s">
        <v>10517</v>
      </c>
      <c r="G2532" s="139" t="s">
        <v>7668</v>
      </c>
      <c r="H2532" s="125"/>
      <c r="I2532" s="220">
        <f>IF(G2531=BJB!$G4311,I2531+1,1)</f>
        <v>1</v>
      </c>
      <c r="J2532" s="912" t="s">
        <v>22543</v>
      </c>
      <c r="K2532" s="121" t="s">
        <v>2650</v>
      </c>
      <c r="L2532" s="104" t="s">
        <v>6477</v>
      </c>
      <c r="M2532" s="122" t="s">
        <v>2622</v>
      </c>
      <c r="N2532" s="152">
        <v>39930</v>
      </c>
      <c r="O2532" s="123">
        <v>20000000</v>
      </c>
      <c r="P2532" s="105" t="s">
        <v>6222</v>
      </c>
      <c r="Q2532" s="120" t="s">
        <v>6222</v>
      </c>
      <c r="R2532" s="890">
        <v>0</v>
      </c>
      <c r="S2532" s="108" t="s">
        <v>7051</v>
      </c>
      <c r="T2532" s="120">
        <v>40451</v>
      </c>
      <c r="U2532" s="114">
        <v>11554164</v>
      </c>
      <c r="V2532" s="109" t="s">
        <v>6222</v>
      </c>
      <c r="W2532" s="141">
        <v>0</v>
      </c>
      <c r="X2532" s="141">
        <v>0</v>
      </c>
      <c r="Y2532" s="141">
        <v>0</v>
      </c>
      <c r="Z2532" s="141">
        <v>0</v>
      </c>
      <c r="AA2532" s="114">
        <v>5625000</v>
      </c>
      <c r="AB2532" s="114"/>
      <c r="AC2532" s="114"/>
      <c r="AD2532" s="141"/>
      <c r="AE2532" s="106">
        <v>0</v>
      </c>
      <c r="AF2532" s="106">
        <v>0</v>
      </c>
      <c r="AG2532" s="106">
        <v>0</v>
      </c>
      <c r="AH2532" s="114"/>
      <c r="AI2532" s="114"/>
      <c r="AJ2532" s="114"/>
      <c r="AK2532" s="114"/>
      <c r="AL2532" s="114"/>
      <c r="AM2532" s="114"/>
      <c r="AN2532" s="114">
        <f t="shared" si="78"/>
        <v>5625000</v>
      </c>
      <c r="AO2532" s="114">
        <f t="shared" si="79"/>
        <v>5929164</v>
      </c>
      <c r="AP2532" s="114"/>
      <c r="AQ2532" s="114"/>
      <c r="AR2532" s="114"/>
      <c r="AS2532" s="114"/>
      <c r="AT2532" s="190"/>
    </row>
    <row r="2533" spans="1:46" s="191" customFormat="1" ht="15" customHeight="1" x14ac:dyDescent="0.2">
      <c r="A2533" s="104"/>
      <c r="B2533" s="104">
        <f>VLOOKUP(BJB!$F$9:$F$5599,Ctrl!$B$4:$C$399,2,0)</f>
        <v>7</v>
      </c>
      <c r="C2533" s="104">
        <f>VLOOKUP(BJB!$G$9:$G$5599,Ctrl!$E$4:$F$399,2,0)</f>
        <v>0</v>
      </c>
      <c r="D2533" s="219">
        <v>1</v>
      </c>
      <c r="E2533" s="104" t="str">
        <f>VLOOKUP(BJB!$F$9:$F$5599,Ctrl!$B$4:$D$399,3,0)</f>
        <v>I</v>
      </c>
      <c r="F2533" s="139" t="s">
        <v>10517</v>
      </c>
      <c r="G2533" s="139" t="s">
        <v>7668</v>
      </c>
      <c r="H2533" s="125"/>
      <c r="I2533" s="220">
        <f>IF(G2532=BJB!$G4312,I2532+1,1)</f>
        <v>1</v>
      </c>
      <c r="J2533" s="912" t="s">
        <v>22544</v>
      </c>
      <c r="K2533" s="121" t="s">
        <v>2651</v>
      </c>
      <c r="L2533" s="104" t="s">
        <v>6477</v>
      </c>
      <c r="M2533" s="122" t="s">
        <v>2652</v>
      </c>
      <c r="N2533" s="152">
        <v>39945</v>
      </c>
      <c r="O2533" s="123">
        <v>10000000</v>
      </c>
      <c r="P2533" s="105" t="s">
        <v>16246</v>
      </c>
      <c r="Q2533" s="120" t="s">
        <v>16247</v>
      </c>
      <c r="R2533" s="105">
        <v>5122913.25</v>
      </c>
      <c r="S2533" s="108" t="s">
        <v>7051</v>
      </c>
      <c r="T2533" s="120">
        <v>40451</v>
      </c>
      <c r="U2533" s="114">
        <v>5122913.25</v>
      </c>
      <c r="V2533" s="109">
        <v>40451</v>
      </c>
      <c r="W2533" s="141">
        <v>5122913.25</v>
      </c>
      <c r="X2533" s="141">
        <v>0</v>
      </c>
      <c r="Y2533" s="141">
        <v>0</v>
      </c>
      <c r="Z2533" s="141">
        <v>0</v>
      </c>
      <c r="AA2533" s="114">
        <v>1710000</v>
      </c>
      <c r="AB2533" s="114"/>
      <c r="AC2533" s="114"/>
      <c r="AD2533" s="141"/>
      <c r="AE2533" s="106">
        <v>0</v>
      </c>
      <c r="AF2533" s="106">
        <v>0</v>
      </c>
      <c r="AG2533" s="106">
        <v>0</v>
      </c>
      <c r="AH2533" s="114"/>
      <c r="AI2533" s="114"/>
      <c r="AJ2533" s="114"/>
      <c r="AK2533" s="114"/>
      <c r="AL2533" s="114"/>
      <c r="AM2533" s="114"/>
      <c r="AN2533" s="114">
        <f t="shared" si="78"/>
        <v>1710000</v>
      </c>
      <c r="AO2533" s="114">
        <f t="shared" si="79"/>
        <v>3412913.25</v>
      </c>
      <c r="AP2533" s="114"/>
      <c r="AQ2533" s="114"/>
      <c r="AR2533" s="114"/>
      <c r="AS2533" s="114"/>
      <c r="AT2533" s="190"/>
    </row>
    <row r="2534" spans="1:46" s="191" customFormat="1" ht="15" customHeight="1" x14ac:dyDescent="0.2">
      <c r="A2534" s="104"/>
      <c r="B2534" s="104">
        <f>VLOOKUP(BJB!$F$9:$F$5599,Ctrl!$B$4:$C$399,2,0)</f>
        <v>7</v>
      </c>
      <c r="C2534" s="104">
        <f>VLOOKUP(BJB!$G$9:$G$5599,Ctrl!$E$4:$F$399,2,0)</f>
        <v>0</v>
      </c>
      <c r="D2534" s="219">
        <v>1</v>
      </c>
      <c r="E2534" s="104" t="str">
        <f>VLOOKUP(BJB!$F$9:$F$5599,Ctrl!$B$4:$D$399,3,0)</f>
        <v>I</v>
      </c>
      <c r="F2534" s="139" t="s">
        <v>10517</v>
      </c>
      <c r="G2534" s="139" t="s">
        <v>7668</v>
      </c>
      <c r="H2534" s="125"/>
      <c r="I2534" s="220">
        <f>IF(G2533=BJB!$G4313,I2533+1,1)</f>
        <v>1</v>
      </c>
      <c r="J2534" s="912" t="s">
        <v>22545</v>
      </c>
      <c r="K2534" s="121" t="s">
        <v>2653</v>
      </c>
      <c r="L2534" s="104" t="s">
        <v>6477</v>
      </c>
      <c r="M2534" s="122" t="s">
        <v>2654</v>
      </c>
      <c r="N2534" s="152">
        <v>39945</v>
      </c>
      <c r="O2534" s="123">
        <v>15000000</v>
      </c>
      <c r="P2534" s="105" t="s">
        <v>6222</v>
      </c>
      <c r="Q2534" s="120" t="s">
        <v>6222</v>
      </c>
      <c r="R2534" s="890">
        <v>0</v>
      </c>
      <c r="S2534" s="108" t="s">
        <v>7051</v>
      </c>
      <c r="T2534" s="120">
        <v>40451</v>
      </c>
      <c r="U2534" s="114">
        <v>7215624.75</v>
      </c>
      <c r="V2534" s="109" t="s">
        <v>6222</v>
      </c>
      <c r="W2534" s="141">
        <v>0</v>
      </c>
      <c r="X2534" s="141">
        <v>0</v>
      </c>
      <c r="Y2534" s="141">
        <v>0</v>
      </c>
      <c r="Z2534" s="141">
        <v>0</v>
      </c>
      <c r="AA2534" s="114">
        <v>1650000</v>
      </c>
      <c r="AB2534" s="114"/>
      <c r="AC2534" s="114"/>
      <c r="AD2534" s="141"/>
      <c r="AE2534" s="106">
        <v>0</v>
      </c>
      <c r="AF2534" s="106">
        <v>0</v>
      </c>
      <c r="AG2534" s="106">
        <v>0</v>
      </c>
      <c r="AH2534" s="114"/>
      <c r="AI2534" s="114"/>
      <c r="AJ2534" s="114"/>
      <c r="AK2534" s="114"/>
      <c r="AL2534" s="114"/>
      <c r="AM2534" s="114"/>
      <c r="AN2534" s="114">
        <f t="shared" si="78"/>
        <v>1650000</v>
      </c>
      <c r="AO2534" s="114">
        <f t="shared" si="79"/>
        <v>5565624.75</v>
      </c>
      <c r="AP2534" s="114"/>
      <c r="AQ2534" s="114"/>
      <c r="AR2534" s="114"/>
      <c r="AS2534" s="114"/>
      <c r="AT2534" s="190"/>
    </row>
    <row r="2535" spans="1:46" s="191" customFormat="1" ht="15" customHeight="1" x14ac:dyDescent="0.2">
      <c r="A2535" s="104"/>
      <c r="B2535" s="104">
        <f>VLOOKUP(BJB!$F$9:$F$5599,Ctrl!$B$4:$C$399,2,0)</f>
        <v>7</v>
      </c>
      <c r="C2535" s="104">
        <f>VLOOKUP(BJB!$G$9:$G$5599,Ctrl!$E$4:$F$399,2,0)</f>
        <v>0</v>
      </c>
      <c r="D2535" s="219">
        <v>1</v>
      </c>
      <c r="E2535" s="104" t="str">
        <f>VLOOKUP(BJB!$F$9:$F$5599,Ctrl!$B$4:$D$399,3,0)</f>
        <v>I</v>
      </c>
      <c r="F2535" s="139" t="s">
        <v>10517</v>
      </c>
      <c r="G2535" s="139" t="s">
        <v>7668</v>
      </c>
      <c r="H2535" s="125"/>
      <c r="I2535" s="220">
        <f>IF(G2534=BJB!$G4314,I2534+1,1)</f>
        <v>1</v>
      </c>
      <c r="J2535" s="912" t="s">
        <v>22546</v>
      </c>
      <c r="K2535" s="121" t="s">
        <v>2655</v>
      </c>
      <c r="L2535" s="104" t="s">
        <v>6477</v>
      </c>
      <c r="M2535" s="122" t="s">
        <v>2636</v>
      </c>
      <c r="N2535" s="152">
        <v>39899</v>
      </c>
      <c r="O2535" s="123">
        <v>4000000</v>
      </c>
      <c r="P2535" s="105" t="s">
        <v>16246</v>
      </c>
      <c r="Q2535" s="120" t="s">
        <v>16247</v>
      </c>
      <c r="R2535" s="105">
        <v>2983326</v>
      </c>
      <c r="S2535" s="108" t="s">
        <v>7051</v>
      </c>
      <c r="T2535" s="120">
        <v>40451</v>
      </c>
      <c r="U2535" s="114">
        <v>2983326</v>
      </c>
      <c r="V2535" s="109">
        <v>40451</v>
      </c>
      <c r="W2535" s="141">
        <v>2983326</v>
      </c>
      <c r="X2535" s="141">
        <v>0</v>
      </c>
      <c r="Y2535" s="141">
        <v>0</v>
      </c>
      <c r="Z2535" s="141">
        <v>0</v>
      </c>
      <c r="AA2535" s="114">
        <v>825000</v>
      </c>
      <c r="AB2535" s="114"/>
      <c r="AC2535" s="114"/>
      <c r="AD2535" s="141"/>
      <c r="AE2535" s="106">
        <v>0</v>
      </c>
      <c r="AF2535" s="106">
        <v>0</v>
      </c>
      <c r="AG2535" s="106">
        <v>0</v>
      </c>
      <c r="AH2535" s="114"/>
      <c r="AI2535" s="114"/>
      <c r="AJ2535" s="114"/>
      <c r="AK2535" s="114"/>
      <c r="AL2535" s="114"/>
      <c r="AM2535" s="114"/>
      <c r="AN2535" s="114">
        <f t="shared" si="78"/>
        <v>825000</v>
      </c>
      <c r="AO2535" s="114">
        <f t="shared" si="79"/>
        <v>2158326</v>
      </c>
      <c r="AP2535" s="114"/>
      <c r="AQ2535" s="114"/>
      <c r="AR2535" s="114"/>
      <c r="AS2535" s="114"/>
      <c r="AT2535" s="190"/>
    </row>
    <row r="2536" spans="1:46" s="191" customFormat="1" ht="15" customHeight="1" x14ac:dyDescent="0.2">
      <c r="A2536" s="104"/>
      <c r="B2536" s="104">
        <f>VLOOKUP(BJB!$F$9:$F$5599,Ctrl!$B$4:$C$399,2,0)</f>
        <v>7</v>
      </c>
      <c r="C2536" s="104">
        <f>VLOOKUP(BJB!$G$9:$G$5599,Ctrl!$E$4:$F$399,2,0)</f>
        <v>0</v>
      </c>
      <c r="D2536" s="219">
        <v>1</v>
      </c>
      <c r="E2536" s="104" t="str">
        <f>VLOOKUP(BJB!$F$9:$F$5599,Ctrl!$B$4:$D$399,3,0)</f>
        <v>I</v>
      </c>
      <c r="F2536" s="139" t="s">
        <v>10517</v>
      </c>
      <c r="G2536" s="139" t="s">
        <v>7668</v>
      </c>
      <c r="H2536" s="125"/>
      <c r="I2536" s="220">
        <f>IF(G2535=BJB!$G4315,I2535+1,1)</f>
        <v>1</v>
      </c>
      <c r="J2536" s="912" t="s">
        <v>22547</v>
      </c>
      <c r="K2536" s="121" t="s">
        <v>2656</v>
      </c>
      <c r="L2536" s="104" t="s">
        <v>6477</v>
      </c>
      <c r="M2536" s="122" t="s">
        <v>2631</v>
      </c>
      <c r="N2536" s="152">
        <v>39910</v>
      </c>
      <c r="O2536" s="123">
        <v>25000000</v>
      </c>
      <c r="P2536" s="105" t="s">
        <v>6222</v>
      </c>
      <c r="Q2536" s="120" t="s">
        <v>6222</v>
      </c>
      <c r="R2536" s="890">
        <v>0</v>
      </c>
      <c r="S2536" s="108" t="s">
        <v>7051</v>
      </c>
      <c r="T2536" s="120">
        <v>40451</v>
      </c>
      <c r="U2536" s="114">
        <v>12807288</v>
      </c>
      <c r="V2536" s="109" t="s">
        <v>6222</v>
      </c>
      <c r="W2536" s="141">
        <v>0</v>
      </c>
      <c r="X2536" s="141">
        <v>0</v>
      </c>
      <c r="Y2536" s="141">
        <v>0</v>
      </c>
      <c r="Z2536" s="141">
        <v>0</v>
      </c>
      <c r="AA2536" s="114">
        <v>4050000</v>
      </c>
      <c r="AB2536" s="114"/>
      <c r="AC2536" s="114"/>
      <c r="AD2536" s="141"/>
      <c r="AE2536" s="106">
        <v>0</v>
      </c>
      <c r="AF2536" s="106">
        <v>0</v>
      </c>
      <c r="AG2536" s="106">
        <v>0</v>
      </c>
      <c r="AH2536" s="114"/>
      <c r="AI2536" s="114"/>
      <c r="AJ2536" s="114"/>
      <c r="AK2536" s="114"/>
      <c r="AL2536" s="114"/>
      <c r="AM2536" s="114"/>
      <c r="AN2536" s="114">
        <f t="shared" si="78"/>
        <v>4050000</v>
      </c>
      <c r="AO2536" s="114">
        <f t="shared" si="79"/>
        <v>8757288</v>
      </c>
      <c r="AP2536" s="114"/>
      <c r="AQ2536" s="114"/>
      <c r="AR2536" s="114"/>
      <c r="AS2536" s="114"/>
      <c r="AT2536" s="190"/>
    </row>
    <row r="2537" spans="1:46" s="191" customFormat="1" ht="15" customHeight="1" x14ac:dyDescent="0.2">
      <c r="A2537" s="104"/>
      <c r="B2537" s="104">
        <f>VLOOKUP(BJB!$F$9:$F$5599,Ctrl!$B$4:$C$399,2,0)</f>
        <v>7</v>
      </c>
      <c r="C2537" s="104">
        <f>VLOOKUP(BJB!$G$9:$G$5599,Ctrl!$E$4:$F$399,2,0)</f>
        <v>0</v>
      </c>
      <c r="D2537" s="219">
        <v>1</v>
      </c>
      <c r="E2537" s="104" t="str">
        <f>VLOOKUP(BJB!$F$9:$F$5599,Ctrl!$B$4:$D$399,3,0)</f>
        <v>I</v>
      </c>
      <c r="F2537" s="139" t="s">
        <v>10517</v>
      </c>
      <c r="G2537" s="139" t="s">
        <v>7668</v>
      </c>
      <c r="H2537" s="125"/>
      <c r="I2537" s="220">
        <f>IF(G2536=BJB!$G4316,I2536+1,1)</f>
        <v>1</v>
      </c>
      <c r="J2537" s="912" t="s">
        <v>22548</v>
      </c>
      <c r="K2537" s="121" t="s">
        <v>2657</v>
      </c>
      <c r="L2537" s="104" t="s">
        <v>6477</v>
      </c>
      <c r="M2537" s="122" t="s">
        <v>2648</v>
      </c>
      <c r="N2537" s="152">
        <v>39930</v>
      </c>
      <c r="O2537" s="123">
        <v>15000000</v>
      </c>
      <c r="P2537" s="105" t="s">
        <v>16246</v>
      </c>
      <c r="Q2537" s="120" t="s">
        <v>16247</v>
      </c>
      <c r="R2537" s="105">
        <v>5759375.25</v>
      </c>
      <c r="S2537" s="108" t="s">
        <v>7051</v>
      </c>
      <c r="T2537" s="120">
        <v>40451</v>
      </c>
      <c r="U2537" s="114">
        <v>5759375.25</v>
      </c>
      <c r="V2537" s="109">
        <v>40451</v>
      </c>
      <c r="W2537" s="141">
        <v>5759375.25</v>
      </c>
      <c r="X2537" s="141">
        <v>0</v>
      </c>
      <c r="Y2537" s="141">
        <v>0</v>
      </c>
      <c r="Z2537" s="141">
        <v>0</v>
      </c>
      <c r="AA2537" s="114">
        <v>2325000</v>
      </c>
      <c r="AB2537" s="114"/>
      <c r="AC2537" s="114"/>
      <c r="AD2537" s="141"/>
      <c r="AE2537" s="106">
        <v>0</v>
      </c>
      <c r="AF2537" s="106">
        <v>0</v>
      </c>
      <c r="AG2537" s="106">
        <v>0</v>
      </c>
      <c r="AH2537" s="114"/>
      <c r="AI2537" s="114"/>
      <c r="AJ2537" s="114"/>
      <c r="AK2537" s="114"/>
      <c r="AL2537" s="114"/>
      <c r="AM2537" s="114"/>
      <c r="AN2537" s="114">
        <f t="shared" si="78"/>
        <v>2325000</v>
      </c>
      <c r="AO2537" s="114">
        <f t="shared" si="79"/>
        <v>3434375.25</v>
      </c>
      <c r="AP2537" s="114"/>
      <c r="AQ2537" s="114"/>
      <c r="AR2537" s="114"/>
      <c r="AS2537" s="114"/>
      <c r="AT2537" s="190"/>
    </row>
    <row r="2538" spans="1:46" s="191" customFormat="1" ht="15" customHeight="1" x14ac:dyDescent="0.2">
      <c r="A2538" s="104"/>
      <c r="B2538" s="104">
        <f>VLOOKUP(BJB!$F$9:$F$5599,Ctrl!$B$4:$C$399,2,0)</f>
        <v>7</v>
      </c>
      <c r="C2538" s="104">
        <f>VLOOKUP(BJB!$G$9:$G$5599,Ctrl!$E$4:$F$399,2,0)</f>
        <v>0</v>
      </c>
      <c r="D2538" s="219">
        <v>1</v>
      </c>
      <c r="E2538" s="104" t="str">
        <f>VLOOKUP(BJB!$F$9:$F$5599,Ctrl!$B$4:$D$399,3,0)</f>
        <v>I</v>
      </c>
      <c r="F2538" s="139" t="s">
        <v>10517</v>
      </c>
      <c r="G2538" s="139" t="s">
        <v>7668</v>
      </c>
      <c r="H2538" s="125"/>
      <c r="I2538" s="220">
        <f>IF(G2537=BJB!$G4317,I2537+1,1)</f>
        <v>1</v>
      </c>
      <c r="J2538" s="912" t="s">
        <v>22549</v>
      </c>
      <c r="K2538" s="121" t="s">
        <v>819</v>
      </c>
      <c r="L2538" s="104" t="s">
        <v>6477</v>
      </c>
      <c r="M2538" s="122" t="s">
        <v>2658</v>
      </c>
      <c r="N2538" s="152">
        <v>39976</v>
      </c>
      <c r="O2538" s="123">
        <v>21000000</v>
      </c>
      <c r="P2538" s="105" t="s">
        <v>6222</v>
      </c>
      <c r="Q2538" s="120" t="s">
        <v>6222</v>
      </c>
      <c r="R2538" s="890">
        <v>0</v>
      </c>
      <c r="S2538" s="108" t="s">
        <v>7051</v>
      </c>
      <c r="T2538" s="120">
        <v>40451</v>
      </c>
      <c r="U2538" s="114">
        <v>10688124.75</v>
      </c>
      <c r="V2538" s="109" t="s">
        <v>6222</v>
      </c>
      <c r="W2538" s="141">
        <v>0</v>
      </c>
      <c r="X2538" s="141">
        <v>0</v>
      </c>
      <c r="Y2538" s="141">
        <v>0</v>
      </c>
      <c r="Z2538" s="141">
        <v>0</v>
      </c>
      <c r="AA2538" s="114">
        <v>1537500</v>
      </c>
      <c r="AB2538" s="114"/>
      <c r="AC2538" s="114"/>
      <c r="AD2538" s="141"/>
      <c r="AE2538" s="106">
        <v>0</v>
      </c>
      <c r="AF2538" s="106">
        <v>0</v>
      </c>
      <c r="AG2538" s="106">
        <v>0</v>
      </c>
      <c r="AH2538" s="136"/>
      <c r="AI2538" s="136"/>
      <c r="AJ2538" s="136"/>
      <c r="AK2538" s="114"/>
      <c r="AL2538" s="114"/>
      <c r="AM2538" s="114"/>
      <c r="AN2538" s="114">
        <f t="shared" si="78"/>
        <v>1537500</v>
      </c>
      <c r="AO2538" s="114">
        <f t="shared" si="79"/>
        <v>9150624.75</v>
      </c>
      <c r="AP2538" s="114"/>
      <c r="AQ2538" s="114"/>
      <c r="AR2538" s="114"/>
      <c r="AS2538" s="114"/>
      <c r="AT2538" s="190"/>
    </row>
    <row r="2539" spans="1:46" s="191" customFormat="1" ht="15" customHeight="1" x14ac:dyDescent="0.2">
      <c r="A2539" s="104"/>
      <c r="B2539" s="104">
        <f>VLOOKUP(BJB!$F$9:$F$5599,Ctrl!$B$4:$C$399,2,0)</f>
        <v>7</v>
      </c>
      <c r="C2539" s="104">
        <f>VLOOKUP(BJB!$G$9:$G$5599,Ctrl!$E$4:$F$399,2,0)</f>
        <v>0</v>
      </c>
      <c r="D2539" s="219">
        <v>1</v>
      </c>
      <c r="E2539" s="104" t="str">
        <f>VLOOKUP(BJB!$F$9:$F$5599,Ctrl!$B$4:$D$399,3,0)</f>
        <v>I</v>
      </c>
      <c r="F2539" s="139" t="s">
        <v>10517</v>
      </c>
      <c r="G2539" s="139" t="s">
        <v>7668</v>
      </c>
      <c r="H2539" s="125"/>
      <c r="I2539" s="220">
        <f>IF(G2538=BJB!$G4318,I2538+1,1)</f>
        <v>1</v>
      </c>
      <c r="J2539" s="912" t="s">
        <v>22550</v>
      </c>
      <c r="K2539" s="121" t="s">
        <v>2659</v>
      </c>
      <c r="L2539" s="104" t="s">
        <v>6477</v>
      </c>
      <c r="M2539" s="122" t="s">
        <v>2639</v>
      </c>
      <c r="N2539" s="152">
        <v>39916</v>
      </c>
      <c r="O2539" s="123">
        <v>20000000</v>
      </c>
      <c r="P2539" s="105" t="s">
        <v>16246</v>
      </c>
      <c r="Q2539" s="120" t="s">
        <v>16247</v>
      </c>
      <c r="R2539" s="105">
        <v>7066671.75</v>
      </c>
      <c r="S2539" s="108" t="s">
        <v>7051</v>
      </c>
      <c r="T2539" s="120">
        <v>40451</v>
      </c>
      <c r="U2539" s="114">
        <v>7066671.75</v>
      </c>
      <c r="V2539" s="109">
        <v>40451</v>
      </c>
      <c r="W2539" s="141">
        <v>7066671.75</v>
      </c>
      <c r="X2539" s="141">
        <v>0</v>
      </c>
      <c r="Y2539" s="141">
        <v>0</v>
      </c>
      <c r="Z2539" s="141">
        <v>0</v>
      </c>
      <c r="AA2539" s="114">
        <v>1125000</v>
      </c>
      <c r="AB2539" s="114"/>
      <c r="AC2539" s="114"/>
      <c r="AD2539" s="141"/>
      <c r="AE2539" s="106">
        <v>0</v>
      </c>
      <c r="AF2539" s="106">
        <v>0</v>
      </c>
      <c r="AG2539" s="106">
        <v>0</v>
      </c>
      <c r="AH2539" s="114"/>
      <c r="AI2539" s="114"/>
      <c r="AJ2539" s="114"/>
      <c r="AK2539" s="114"/>
      <c r="AL2539" s="114"/>
      <c r="AM2539" s="114"/>
      <c r="AN2539" s="114">
        <f t="shared" si="78"/>
        <v>1125000</v>
      </c>
      <c r="AO2539" s="114">
        <f t="shared" si="79"/>
        <v>5941671.75</v>
      </c>
      <c r="AP2539" s="114"/>
      <c r="AQ2539" s="114"/>
      <c r="AR2539" s="114"/>
      <c r="AS2539" s="114"/>
    </row>
    <row r="2540" spans="1:46" s="191" customFormat="1" ht="15" customHeight="1" x14ac:dyDescent="0.2">
      <c r="A2540" s="104"/>
      <c r="B2540" s="104">
        <f>VLOOKUP(BJB!$F$9:$F$5599,Ctrl!$B$4:$C$399,2,0)</f>
        <v>7</v>
      </c>
      <c r="C2540" s="104">
        <f>VLOOKUP(BJB!$G$9:$G$5599,Ctrl!$E$4:$F$399,2,0)</f>
        <v>0</v>
      </c>
      <c r="D2540" s="219">
        <v>1</v>
      </c>
      <c r="E2540" s="104" t="str">
        <f>VLOOKUP(BJB!$F$9:$F$5599,Ctrl!$B$4:$D$399,3,0)</f>
        <v>I</v>
      </c>
      <c r="F2540" s="139" t="s">
        <v>10517</v>
      </c>
      <c r="G2540" s="139" t="s">
        <v>7668</v>
      </c>
      <c r="H2540" s="125"/>
      <c r="I2540" s="220">
        <f>IF(G2539=BJB!$G4319,I2539+1,1)</f>
        <v>1</v>
      </c>
      <c r="J2540" s="912" t="s">
        <v>22551</v>
      </c>
      <c r="K2540" s="121" t="s">
        <v>2660</v>
      </c>
      <c r="L2540" s="104" t="s">
        <v>6477</v>
      </c>
      <c r="M2540" s="122" t="s">
        <v>2661</v>
      </c>
      <c r="N2540" s="152">
        <v>39899</v>
      </c>
      <c r="O2540" s="123">
        <v>75000000</v>
      </c>
      <c r="P2540" s="105" t="s">
        <v>6222</v>
      </c>
      <c r="Q2540" s="120" t="s">
        <v>6222</v>
      </c>
      <c r="R2540" s="890">
        <v>0</v>
      </c>
      <c r="S2540" s="108" t="s">
        <v>7051</v>
      </c>
      <c r="T2540" s="120">
        <v>40451</v>
      </c>
      <c r="U2540" s="114">
        <v>56250000</v>
      </c>
      <c r="V2540" s="109" t="s">
        <v>6222</v>
      </c>
      <c r="W2540" s="141">
        <v>0</v>
      </c>
      <c r="X2540" s="141">
        <v>0</v>
      </c>
      <c r="Y2540" s="141">
        <v>0</v>
      </c>
      <c r="Z2540" s="141">
        <v>0</v>
      </c>
      <c r="AA2540" s="114">
        <v>4087500</v>
      </c>
      <c r="AB2540" s="114"/>
      <c r="AC2540" s="114"/>
      <c r="AD2540" s="141"/>
      <c r="AE2540" s="106">
        <v>0</v>
      </c>
      <c r="AF2540" s="106">
        <v>0</v>
      </c>
      <c r="AG2540" s="106">
        <v>0</v>
      </c>
      <c r="AH2540" s="114"/>
      <c r="AI2540" s="114"/>
      <c r="AJ2540" s="114"/>
      <c r="AK2540" s="114"/>
      <c r="AL2540" s="114"/>
      <c r="AM2540" s="114"/>
      <c r="AN2540" s="114">
        <f t="shared" si="78"/>
        <v>4087500</v>
      </c>
      <c r="AO2540" s="114">
        <f t="shared" si="79"/>
        <v>52162500</v>
      </c>
      <c r="AP2540" s="114"/>
      <c r="AQ2540" s="114"/>
      <c r="AR2540" s="114"/>
      <c r="AS2540" s="114"/>
    </row>
    <row r="2541" spans="1:46" s="191" customFormat="1" ht="15" customHeight="1" x14ac:dyDescent="0.2">
      <c r="A2541" s="104"/>
      <c r="B2541" s="104">
        <f>VLOOKUP(BJB!$F$9:$F$5599,Ctrl!$B$4:$C$399,2,0)</f>
        <v>7</v>
      </c>
      <c r="C2541" s="104">
        <f>VLOOKUP(BJB!$G$9:$G$5599,Ctrl!$E$4:$F$399,2,0)</f>
        <v>0</v>
      </c>
      <c r="D2541" s="219">
        <v>1</v>
      </c>
      <c r="E2541" s="104" t="str">
        <f>VLOOKUP(BJB!$F$9:$F$5599,Ctrl!$B$4:$D$399,3,0)</f>
        <v>I</v>
      </c>
      <c r="F2541" s="139" t="s">
        <v>10517</v>
      </c>
      <c r="G2541" s="139" t="s">
        <v>7668</v>
      </c>
      <c r="H2541" s="125"/>
      <c r="I2541" s="220">
        <f>IF(G2540=BJB!$G4320,I2540+1,1)</f>
        <v>1</v>
      </c>
      <c r="J2541" s="912" t="s">
        <v>22552</v>
      </c>
      <c r="K2541" s="121" t="s">
        <v>2662</v>
      </c>
      <c r="L2541" s="104" t="s">
        <v>6477</v>
      </c>
      <c r="M2541" s="122" t="s">
        <v>2639</v>
      </c>
      <c r="N2541" s="152">
        <v>39916</v>
      </c>
      <c r="O2541" s="123">
        <v>25000000</v>
      </c>
      <c r="P2541" s="105" t="s">
        <v>16246</v>
      </c>
      <c r="Q2541" s="120" t="s">
        <v>16247</v>
      </c>
      <c r="R2541" s="105">
        <v>8718744</v>
      </c>
      <c r="S2541" s="108" t="s">
        <v>7051</v>
      </c>
      <c r="T2541" s="120">
        <v>40451</v>
      </c>
      <c r="U2541" s="114">
        <v>8718744</v>
      </c>
      <c r="V2541" s="109">
        <v>40451</v>
      </c>
      <c r="W2541" s="141">
        <v>8718744</v>
      </c>
      <c r="X2541" s="141">
        <v>0</v>
      </c>
      <c r="Y2541" s="141">
        <v>0</v>
      </c>
      <c r="Z2541" s="141">
        <v>0</v>
      </c>
      <c r="AA2541" s="114">
        <v>6075000</v>
      </c>
      <c r="AB2541" s="114"/>
      <c r="AC2541" s="114"/>
      <c r="AD2541" s="141"/>
      <c r="AE2541" s="106">
        <v>0</v>
      </c>
      <c r="AF2541" s="106">
        <v>0</v>
      </c>
      <c r="AG2541" s="106">
        <v>0</v>
      </c>
      <c r="AH2541" s="114"/>
      <c r="AI2541" s="114"/>
      <c r="AJ2541" s="114"/>
      <c r="AK2541" s="114"/>
      <c r="AL2541" s="114"/>
      <c r="AM2541" s="114"/>
      <c r="AN2541" s="114">
        <f t="shared" si="78"/>
        <v>6075000</v>
      </c>
      <c r="AO2541" s="114">
        <f t="shared" si="79"/>
        <v>2643744</v>
      </c>
      <c r="AP2541" s="114"/>
      <c r="AQ2541" s="114"/>
      <c r="AR2541" s="114"/>
      <c r="AS2541" s="114"/>
    </row>
    <row r="2542" spans="1:46" s="191" customFormat="1" ht="15" customHeight="1" x14ac:dyDescent="0.2">
      <c r="A2542" s="104"/>
      <c r="B2542" s="104">
        <f>VLOOKUP(BJB!$F$9:$F$5599,Ctrl!$B$4:$C$399,2,0)</f>
        <v>7</v>
      </c>
      <c r="C2542" s="104">
        <f>VLOOKUP(BJB!$G$9:$G$5599,Ctrl!$E$4:$F$399,2,0)</f>
        <v>0</v>
      </c>
      <c r="D2542" s="219">
        <v>1</v>
      </c>
      <c r="E2542" s="104" t="str">
        <f>VLOOKUP(BJB!$F$9:$F$5599,Ctrl!$B$4:$D$399,3,0)</f>
        <v>I</v>
      </c>
      <c r="F2542" s="139" t="s">
        <v>10517</v>
      </c>
      <c r="G2542" s="139" t="s">
        <v>7668</v>
      </c>
      <c r="H2542" s="125"/>
      <c r="I2542" s="220">
        <f>IF(G2541=BJB!$G4321,I2541+1,1)</f>
        <v>1</v>
      </c>
      <c r="J2542" s="912" t="s">
        <v>22553</v>
      </c>
      <c r="K2542" s="121" t="s">
        <v>2663</v>
      </c>
      <c r="L2542" s="104" t="s">
        <v>6477</v>
      </c>
      <c r="M2542" s="122" t="s">
        <v>2639</v>
      </c>
      <c r="N2542" s="152">
        <v>39916</v>
      </c>
      <c r="O2542" s="123">
        <v>20000000</v>
      </c>
      <c r="P2542" s="105" t="s">
        <v>16248</v>
      </c>
      <c r="Q2542" s="120" t="s">
        <v>16156</v>
      </c>
      <c r="R2542" s="105">
        <v>5000006</v>
      </c>
      <c r="S2542" s="108" t="s">
        <v>6965</v>
      </c>
      <c r="T2542" s="120">
        <v>40541</v>
      </c>
      <c r="U2542" s="114">
        <v>3750004.5</v>
      </c>
      <c r="V2542" s="109">
        <v>40541</v>
      </c>
      <c r="W2542" s="141">
        <v>3750004.5</v>
      </c>
      <c r="X2542" s="141">
        <v>0</v>
      </c>
      <c r="Y2542" s="141">
        <v>0</v>
      </c>
      <c r="Z2542" s="141">
        <v>0</v>
      </c>
      <c r="AA2542" s="114">
        <v>600000</v>
      </c>
      <c r="AB2542" s="114"/>
      <c r="AC2542" s="114"/>
      <c r="AD2542" s="141"/>
      <c r="AE2542" s="106">
        <v>0</v>
      </c>
      <c r="AF2542" s="106">
        <v>0</v>
      </c>
      <c r="AG2542" s="106">
        <v>0</v>
      </c>
      <c r="AH2542" s="114"/>
      <c r="AI2542" s="114"/>
      <c r="AJ2542" s="114"/>
      <c r="AK2542" s="114"/>
      <c r="AL2542" s="114"/>
      <c r="AM2542" s="114"/>
      <c r="AN2542" s="114">
        <f t="shared" si="78"/>
        <v>600000</v>
      </c>
      <c r="AO2542" s="114">
        <f t="shared" si="79"/>
        <v>3150004.5</v>
      </c>
      <c r="AP2542" s="114"/>
      <c r="AQ2542" s="114"/>
      <c r="AR2542" s="114"/>
      <c r="AS2542" s="114"/>
      <c r="AT2542" s="190"/>
    </row>
    <row r="2543" spans="1:46" s="190" customFormat="1" ht="15" customHeight="1" x14ac:dyDescent="0.2">
      <c r="A2543" s="104"/>
      <c r="B2543" s="104">
        <f>VLOOKUP(BJB!$F$9:$F$5599,Ctrl!$B$4:$C$399,2,0)</f>
        <v>7</v>
      </c>
      <c r="C2543" s="104">
        <f>VLOOKUP(BJB!$G$9:$G$5599,Ctrl!$E$4:$F$399,2,0)</f>
        <v>0</v>
      </c>
      <c r="D2543" s="219">
        <v>1</v>
      </c>
      <c r="E2543" s="104" t="str">
        <f>VLOOKUP(BJB!$F$9:$F$5599,Ctrl!$B$4:$D$399,3,0)</f>
        <v>I</v>
      </c>
      <c r="F2543" s="139" t="s">
        <v>10517</v>
      </c>
      <c r="G2543" s="139" t="s">
        <v>7668</v>
      </c>
      <c r="H2543" s="125"/>
      <c r="I2543" s="220">
        <f>IF(G2542=BJB!$G4322,I2542+1,1)</f>
        <v>1</v>
      </c>
      <c r="J2543" s="912" t="s">
        <v>22554</v>
      </c>
      <c r="K2543" s="121" t="s">
        <v>2664</v>
      </c>
      <c r="L2543" s="104" t="s">
        <v>6477</v>
      </c>
      <c r="M2543" s="122" t="s">
        <v>2617</v>
      </c>
      <c r="N2543" s="152">
        <v>39916</v>
      </c>
      <c r="O2543" s="123">
        <v>20000000</v>
      </c>
      <c r="P2543" s="105" t="s">
        <v>6222</v>
      </c>
      <c r="Q2543" s="120" t="s">
        <v>6222</v>
      </c>
      <c r="R2543" s="890">
        <v>0</v>
      </c>
      <c r="S2543" s="108" t="s">
        <v>6965</v>
      </c>
      <c r="T2543" s="120">
        <v>40541</v>
      </c>
      <c r="U2543" s="114">
        <v>3750004.5</v>
      </c>
      <c r="V2543" s="109" t="s">
        <v>6222</v>
      </c>
      <c r="W2543" s="141">
        <v>0</v>
      </c>
      <c r="X2543" s="141">
        <v>0</v>
      </c>
      <c r="Y2543" s="141">
        <v>0</v>
      </c>
      <c r="Z2543" s="141">
        <v>0</v>
      </c>
      <c r="AA2543" s="114">
        <v>2550000</v>
      </c>
      <c r="AB2543" s="114"/>
      <c r="AC2543" s="114"/>
      <c r="AD2543" s="141"/>
      <c r="AE2543" s="106">
        <v>0</v>
      </c>
      <c r="AF2543" s="106">
        <v>0</v>
      </c>
      <c r="AG2543" s="106">
        <v>0</v>
      </c>
      <c r="AH2543" s="114"/>
      <c r="AI2543" s="114"/>
      <c r="AJ2543" s="114"/>
      <c r="AK2543" s="114"/>
      <c r="AL2543" s="114"/>
      <c r="AM2543" s="114"/>
      <c r="AN2543" s="114">
        <f t="shared" si="78"/>
        <v>2550000</v>
      </c>
      <c r="AO2543" s="114">
        <f t="shared" si="79"/>
        <v>1200004.5</v>
      </c>
      <c r="AP2543" s="114"/>
      <c r="AQ2543" s="114"/>
      <c r="AR2543" s="114"/>
      <c r="AS2543" s="114"/>
    </row>
    <row r="2544" spans="1:46" s="190" customFormat="1" ht="15" customHeight="1" x14ac:dyDescent="0.2">
      <c r="A2544" s="104"/>
      <c r="B2544" s="104">
        <f>VLOOKUP(BJB!$F$9:$F$5599,Ctrl!$B$4:$C$399,2,0)</f>
        <v>7</v>
      </c>
      <c r="C2544" s="104">
        <f>VLOOKUP(BJB!$G$9:$G$5599,Ctrl!$E$4:$F$399,2,0)</f>
        <v>0</v>
      </c>
      <c r="D2544" s="219">
        <v>1</v>
      </c>
      <c r="E2544" s="104" t="str">
        <f>VLOOKUP(BJB!$F$9:$F$5599,Ctrl!$B$4:$D$399,3,0)</f>
        <v>I</v>
      </c>
      <c r="F2544" s="139" t="s">
        <v>10517</v>
      </c>
      <c r="G2544" s="139" t="s">
        <v>7668</v>
      </c>
      <c r="H2544" s="125"/>
      <c r="I2544" s="220">
        <f>IF(G2543=BJB!$G4323,I2543+1,1)</f>
        <v>1</v>
      </c>
      <c r="J2544" s="912" t="s">
        <v>22555</v>
      </c>
      <c r="K2544" s="121" t="s">
        <v>2665</v>
      </c>
      <c r="L2544" s="104" t="s">
        <v>6477</v>
      </c>
      <c r="M2544" s="122" t="s">
        <v>2617</v>
      </c>
      <c r="N2544" s="152">
        <v>39916</v>
      </c>
      <c r="O2544" s="123">
        <v>15000000</v>
      </c>
      <c r="P2544" s="105" t="s">
        <v>6222</v>
      </c>
      <c r="Q2544" s="120" t="s">
        <v>6222</v>
      </c>
      <c r="R2544" s="890">
        <v>0</v>
      </c>
      <c r="S2544" s="108" t="s">
        <v>6965</v>
      </c>
      <c r="T2544" s="120">
        <v>40541</v>
      </c>
      <c r="U2544" s="114">
        <v>2343750</v>
      </c>
      <c r="V2544" s="109" t="s">
        <v>6222</v>
      </c>
      <c r="W2544" s="141">
        <v>0</v>
      </c>
      <c r="X2544" s="141">
        <v>0</v>
      </c>
      <c r="Y2544" s="141">
        <v>0</v>
      </c>
      <c r="Z2544" s="141">
        <v>0</v>
      </c>
      <c r="AA2544" s="114">
        <v>637500</v>
      </c>
      <c r="AB2544" s="114"/>
      <c r="AC2544" s="114"/>
      <c r="AD2544" s="141"/>
      <c r="AE2544" s="106">
        <v>0</v>
      </c>
      <c r="AF2544" s="106">
        <v>0</v>
      </c>
      <c r="AG2544" s="106">
        <v>0</v>
      </c>
      <c r="AH2544" s="114"/>
      <c r="AI2544" s="114"/>
      <c r="AJ2544" s="114"/>
      <c r="AK2544" s="114"/>
      <c r="AL2544" s="114"/>
      <c r="AM2544" s="114"/>
      <c r="AN2544" s="114">
        <f t="shared" si="78"/>
        <v>637500</v>
      </c>
      <c r="AO2544" s="114">
        <f t="shared" si="79"/>
        <v>1706250</v>
      </c>
      <c r="AP2544" s="114"/>
      <c r="AQ2544" s="114"/>
      <c r="AR2544" s="114"/>
      <c r="AS2544" s="114"/>
    </row>
    <row r="2545" spans="1:46" s="190" customFormat="1" ht="15" customHeight="1" x14ac:dyDescent="0.2">
      <c r="A2545" s="104"/>
      <c r="B2545" s="104">
        <f>VLOOKUP(BJB!$F$9:$F$5599,Ctrl!$B$4:$C$399,2,0)</f>
        <v>7</v>
      </c>
      <c r="C2545" s="104">
        <f>VLOOKUP(BJB!$G$9:$G$5599,Ctrl!$E$4:$F$399,2,0)</f>
        <v>0</v>
      </c>
      <c r="D2545" s="219">
        <v>1</v>
      </c>
      <c r="E2545" s="104" t="str">
        <f>VLOOKUP(BJB!$F$9:$F$5599,Ctrl!$B$4:$D$399,3,0)</f>
        <v>I</v>
      </c>
      <c r="F2545" s="139" t="s">
        <v>10517</v>
      </c>
      <c r="G2545" s="139" t="s">
        <v>7668</v>
      </c>
      <c r="H2545" s="125"/>
      <c r="I2545" s="220">
        <f>IF(G2544=BJB!$G4324,I2544+1,1)</f>
        <v>1</v>
      </c>
      <c r="J2545" s="912" t="s">
        <v>22556</v>
      </c>
      <c r="K2545" s="121" t="s">
        <v>2666</v>
      </c>
      <c r="L2545" s="104" t="s">
        <v>6477</v>
      </c>
      <c r="M2545" s="122" t="s">
        <v>2639</v>
      </c>
      <c r="N2545" s="152">
        <v>39916</v>
      </c>
      <c r="O2545" s="123">
        <v>15000000</v>
      </c>
      <c r="P2545" s="105" t="s">
        <v>6222</v>
      </c>
      <c r="Q2545" s="120" t="s">
        <v>6222</v>
      </c>
      <c r="R2545" s="890">
        <v>0</v>
      </c>
      <c r="S2545" s="108" t="s">
        <v>6965</v>
      </c>
      <c r="T2545" s="120">
        <v>40541</v>
      </c>
      <c r="U2545" s="114">
        <v>2906250</v>
      </c>
      <c r="V2545" s="109" t="s">
        <v>6222</v>
      </c>
      <c r="W2545" s="141">
        <v>0</v>
      </c>
      <c r="X2545" s="141">
        <v>0</v>
      </c>
      <c r="Y2545" s="141">
        <v>0</v>
      </c>
      <c r="Z2545" s="141">
        <v>0</v>
      </c>
      <c r="AA2545" s="114">
        <v>2280000</v>
      </c>
      <c r="AB2545" s="114"/>
      <c r="AC2545" s="114"/>
      <c r="AD2545" s="141"/>
      <c r="AE2545" s="106">
        <v>0</v>
      </c>
      <c r="AF2545" s="106">
        <v>0</v>
      </c>
      <c r="AG2545" s="106">
        <v>0</v>
      </c>
      <c r="AH2545" s="114"/>
      <c r="AI2545" s="114"/>
      <c r="AJ2545" s="114"/>
      <c r="AK2545" s="114"/>
      <c r="AL2545" s="114"/>
      <c r="AM2545" s="114"/>
      <c r="AN2545" s="114">
        <f t="shared" si="78"/>
        <v>2280000</v>
      </c>
      <c r="AO2545" s="114">
        <f t="shared" si="79"/>
        <v>626250</v>
      </c>
      <c r="AP2545" s="114"/>
      <c r="AQ2545" s="114"/>
      <c r="AR2545" s="114"/>
      <c r="AS2545" s="114"/>
    </row>
    <row r="2546" spans="1:46" s="190" customFormat="1" ht="15" customHeight="1" x14ac:dyDescent="0.2">
      <c r="A2546" s="104"/>
      <c r="B2546" s="104">
        <f>VLOOKUP(BJB!$F$9:$F$5599,Ctrl!$B$4:$C$399,2,0)</f>
        <v>7</v>
      </c>
      <c r="C2546" s="104">
        <f>VLOOKUP(BJB!$G$9:$G$5599,Ctrl!$E$4:$F$399,2,0)</f>
        <v>0</v>
      </c>
      <c r="D2546" s="219">
        <v>1</v>
      </c>
      <c r="E2546" s="104" t="str">
        <f>VLOOKUP(BJB!$F$9:$F$5599,Ctrl!$B$4:$D$399,3,0)</f>
        <v>I</v>
      </c>
      <c r="F2546" s="139" t="s">
        <v>10517</v>
      </c>
      <c r="G2546" s="139" t="s">
        <v>7668</v>
      </c>
      <c r="H2546" s="125"/>
      <c r="I2546" s="220">
        <f>IF(G2545=BJB!$G4325,I2545+1,1)</f>
        <v>1</v>
      </c>
      <c r="J2546" s="912" t="s">
        <v>22557</v>
      </c>
      <c r="K2546" s="121" t="s">
        <v>2667</v>
      </c>
      <c r="L2546" s="104" t="s">
        <v>6477</v>
      </c>
      <c r="M2546" s="122" t="s">
        <v>2639</v>
      </c>
      <c r="N2546" s="152">
        <v>39916</v>
      </c>
      <c r="O2546" s="123">
        <v>25000000</v>
      </c>
      <c r="P2546" s="105" t="s">
        <v>16248</v>
      </c>
      <c r="Q2546" s="120" t="s">
        <v>16156</v>
      </c>
      <c r="R2546" s="105">
        <v>9374995</v>
      </c>
      <c r="S2546" s="108" t="s">
        <v>6965</v>
      </c>
      <c r="T2546" s="120">
        <v>40541</v>
      </c>
      <c r="U2546" s="114">
        <v>7031246</v>
      </c>
      <c r="V2546" s="109">
        <v>40541</v>
      </c>
      <c r="W2546" s="141">
        <v>7031246.25</v>
      </c>
      <c r="X2546" s="141">
        <v>0</v>
      </c>
      <c r="Y2546" s="141">
        <v>0</v>
      </c>
      <c r="Z2546" s="141">
        <v>0</v>
      </c>
      <c r="AA2546" s="114">
        <v>7031246</v>
      </c>
      <c r="AB2546" s="114"/>
      <c r="AC2546" s="114"/>
      <c r="AD2546" s="141"/>
      <c r="AE2546" s="106">
        <v>0</v>
      </c>
      <c r="AF2546" s="106">
        <v>0</v>
      </c>
      <c r="AG2546" s="106">
        <v>0</v>
      </c>
      <c r="AH2546" s="114"/>
      <c r="AI2546" s="114"/>
      <c r="AJ2546" s="114"/>
      <c r="AK2546" s="114"/>
      <c r="AL2546" s="114"/>
      <c r="AM2546" s="114"/>
      <c r="AN2546" s="114">
        <f t="shared" si="78"/>
        <v>7031246</v>
      </c>
      <c r="AO2546" s="114">
        <f t="shared" si="79"/>
        <v>0</v>
      </c>
      <c r="AP2546" s="114"/>
      <c r="AQ2546" s="114"/>
      <c r="AR2546" s="114"/>
      <c r="AS2546" s="114"/>
    </row>
    <row r="2547" spans="1:46" s="190" customFormat="1" ht="15" customHeight="1" x14ac:dyDescent="0.2">
      <c r="A2547" s="104"/>
      <c r="B2547" s="104">
        <f>VLOOKUP(BJB!$F$9:$F$5599,Ctrl!$B$4:$C$399,2,0)</f>
        <v>7</v>
      </c>
      <c r="C2547" s="104">
        <f>VLOOKUP(BJB!$G$9:$G$5599,Ctrl!$E$4:$F$399,2,0)</f>
        <v>0</v>
      </c>
      <c r="D2547" s="219">
        <v>1</v>
      </c>
      <c r="E2547" s="104" t="str">
        <f>VLOOKUP(BJB!$F$9:$F$5599,Ctrl!$B$4:$D$399,3,0)</f>
        <v>I</v>
      </c>
      <c r="F2547" s="139" t="s">
        <v>10517</v>
      </c>
      <c r="G2547" s="139" t="s">
        <v>7668</v>
      </c>
      <c r="H2547" s="125"/>
      <c r="I2547" s="220">
        <f>IF(G2546=BJB!$G4326,I2546+1,1)</f>
        <v>1</v>
      </c>
      <c r="J2547" s="912" t="s">
        <v>22558</v>
      </c>
      <c r="K2547" s="121" t="s">
        <v>2668</v>
      </c>
      <c r="L2547" s="104" t="s">
        <v>6477</v>
      </c>
      <c r="M2547" s="122" t="s">
        <v>2617</v>
      </c>
      <c r="N2547" s="152">
        <v>39916</v>
      </c>
      <c r="O2547" s="123">
        <v>15000000</v>
      </c>
      <c r="P2547" s="105" t="s">
        <v>6222</v>
      </c>
      <c r="Q2547" s="120" t="s">
        <v>6222</v>
      </c>
      <c r="R2547" s="890">
        <v>0</v>
      </c>
      <c r="S2547" s="108" t="s">
        <v>6965</v>
      </c>
      <c r="T2547" s="120">
        <v>40541</v>
      </c>
      <c r="U2547" s="114">
        <v>4031250</v>
      </c>
      <c r="V2547" s="109" t="s">
        <v>6222</v>
      </c>
      <c r="W2547" s="141">
        <v>0</v>
      </c>
      <c r="X2547" s="141">
        <v>0</v>
      </c>
      <c r="Y2547" s="141">
        <v>0</v>
      </c>
      <c r="Z2547" s="141">
        <v>0</v>
      </c>
      <c r="AA2547" s="114">
        <v>1795000</v>
      </c>
      <c r="AB2547" s="114"/>
      <c r="AC2547" s="114"/>
      <c r="AD2547" s="141"/>
      <c r="AE2547" s="106">
        <v>0</v>
      </c>
      <c r="AF2547" s="106">
        <v>0</v>
      </c>
      <c r="AG2547" s="106">
        <v>0</v>
      </c>
      <c r="AH2547" s="114"/>
      <c r="AI2547" s="114"/>
      <c r="AJ2547" s="114"/>
      <c r="AK2547" s="114"/>
      <c r="AL2547" s="114"/>
      <c r="AM2547" s="114"/>
      <c r="AN2547" s="114">
        <f t="shared" si="78"/>
        <v>1795000</v>
      </c>
      <c r="AO2547" s="114">
        <f t="shared" si="79"/>
        <v>2236250</v>
      </c>
      <c r="AP2547" s="114"/>
      <c r="AQ2547" s="114"/>
      <c r="AR2547" s="114"/>
      <c r="AS2547" s="114"/>
    </row>
    <row r="2548" spans="1:46" s="190" customFormat="1" ht="15" customHeight="1" x14ac:dyDescent="0.2">
      <c r="A2548" s="104"/>
      <c r="B2548" s="104">
        <f>VLOOKUP(BJB!$F$9:$F$5599,Ctrl!$B$4:$C$399,2,0)</f>
        <v>7</v>
      </c>
      <c r="C2548" s="104">
        <f>VLOOKUP(BJB!$G$9:$G$5599,Ctrl!$E$4:$F$399,2,0)</f>
        <v>0</v>
      </c>
      <c r="D2548" s="219">
        <v>1</v>
      </c>
      <c r="E2548" s="104" t="str">
        <f>VLOOKUP(BJB!$F$9:$F$5599,Ctrl!$B$4:$D$399,3,0)</f>
        <v>I</v>
      </c>
      <c r="F2548" s="139" t="s">
        <v>10517</v>
      </c>
      <c r="G2548" s="139" t="s">
        <v>7668</v>
      </c>
      <c r="H2548" s="125"/>
      <c r="I2548" s="220">
        <f>IF(G2547=BJB!$G4327,I2547+1,1)</f>
        <v>1</v>
      </c>
      <c r="J2548" s="912" t="s">
        <v>22559</v>
      </c>
      <c r="K2548" s="121" t="s">
        <v>2669</v>
      </c>
      <c r="L2548" s="104" t="s">
        <v>6477</v>
      </c>
      <c r="M2548" s="122" t="s">
        <v>2639</v>
      </c>
      <c r="N2548" s="152">
        <v>39916</v>
      </c>
      <c r="O2548" s="123">
        <v>25000000</v>
      </c>
      <c r="P2548" s="105" t="s">
        <v>16248</v>
      </c>
      <c r="Q2548" s="120" t="s">
        <v>16156</v>
      </c>
      <c r="R2548" s="105">
        <v>9374993</v>
      </c>
      <c r="S2548" s="108" t="s">
        <v>6965</v>
      </c>
      <c r="T2548" s="120">
        <v>40541</v>
      </c>
      <c r="U2548" s="114">
        <v>6874995</v>
      </c>
      <c r="V2548" s="109">
        <v>40541</v>
      </c>
      <c r="W2548" s="141">
        <v>6874995</v>
      </c>
      <c r="X2548" s="141">
        <v>0</v>
      </c>
      <c r="Y2548" s="141">
        <v>0</v>
      </c>
      <c r="Z2548" s="141">
        <v>0</v>
      </c>
      <c r="AA2548" s="114">
        <v>1759995</v>
      </c>
      <c r="AB2548" s="114"/>
      <c r="AC2548" s="114"/>
      <c r="AD2548" s="141"/>
      <c r="AE2548" s="106">
        <v>0</v>
      </c>
      <c r="AF2548" s="106">
        <v>0</v>
      </c>
      <c r="AG2548" s="106">
        <v>0</v>
      </c>
      <c r="AH2548" s="114"/>
      <c r="AI2548" s="114"/>
      <c r="AJ2548" s="114"/>
      <c r="AK2548" s="114"/>
      <c r="AL2548" s="114"/>
      <c r="AM2548" s="114"/>
      <c r="AN2548" s="114">
        <f t="shared" si="78"/>
        <v>1759995</v>
      </c>
      <c r="AO2548" s="114">
        <f t="shared" si="79"/>
        <v>5115000</v>
      </c>
      <c r="AP2548" s="114"/>
      <c r="AQ2548" s="114"/>
      <c r="AR2548" s="114"/>
      <c r="AS2548" s="114"/>
    </row>
    <row r="2549" spans="1:46" s="190" customFormat="1" ht="15" customHeight="1" x14ac:dyDescent="0.2">
      <c r="A2549" s="104"/>
      <c r="B2549" s="104">
        <f>VLOOKUP(BJB!$F$9:$F$5599,Ctrl!$B$4:$C$399,2,0)</f>
        <v>7</v>
      </c>
      <c r="C2549" s="104">
        <f>VLOOKUP(BJB!$G$9:$G$5599,Ctrl!$E$4:$F$399,2,0)</f>
        <v>0</v>
      </c>
      <c r="D2549" s="219">
        <v>1</v>
      </c>
      <c r="E2549" s="104" t="str">
        <f>VLOOKUP(BJB!$F$9:$F$5599,Ctrl!$B$4:$D$399,3,0)</f>
        <v>I</v>
      </c>
      <c r="F2549" s="139" t="s">
        <v>10517</v>
      </c>
      <c r="G2549" s="139" t="s">
        <v>7668</v>
      </c>
      <c r="H2549" s="125"/>
      <c r="I2549" s="220">
        <f>IF(G2548=BJB!$G4328,I2548+1,1)</f>
        <v>1</v>
      </c>
      <c r="J2549" s="912" t="s">
        <v>22560</v>
      </c>
      <c r="K2549" s="121" t="s">
        <v>2670</v>
      </c>
      <c r="L2549" s="104" t="s">
        <v>6477</v>
      </c>
      <c r="M2549" s="122" t="s">
        <v>2636</v>
      </c>
      <c r="N2549" s="152">
        <v>39899</v>
      </c>
      <c r="O2549" s="123">
        <v>25000000</v>
      </c>
      <c r="P2549" s="105" t="s">
        <v>16248</v>
      </c>
      <c r="Q2549" s="120" t="s">
        <v>16156</v>
      </c>
      <c r="R2549" s="105">
        <v>11666662</v>
      </c>
      <c r="S2549" s="108" t="s">
        <v>6965</v>
      </c>
      <c r="T2549" s="120">
        <v>40541</v>
      </c>
      <c r="U2549" s="114">
        <v>8749996.5</v>
      </c>
      <c r="V2549" s="109">
        <v>40541</v>
      </c>
      <c r="W2549" s="141">
        <v>8749996.5</v>
      </c>
      <c r="X2549" s="141">
        <v>0</v>
      </c>
      <c r="Y2549" s="141">
        <v>0</v>
      </c>
      <c r="Z2549" s="141">
        <v>0</v>
      </c>
      <c r="AA2549" s="114">
        <v>1500000</v>
      </c>
      <c r="AB2549" s="114"/>
      <c r="AC2549" s="114"/>
      <c r="AD2549" s="141"/>
      <c r="AE2549" s="106">
        <v>0</v>
      </c>
      <c r="AF2549" s="106">
        <v>0</v>
      </c>
      <c r="AG2549" s="106">
        <v>0</v>
      </c>
      <c r="AH2549" s="114"/>
      <c r="AI2549" s="114"/>
      <c r="AJ2549" s="114"/>
      <c r="AK2549" s="114"/>
      <c r="AL2549" s="114"/>
      <c r="AM2549" s="114"/>
      <c r="AN2549" s="114">
        <f t="shared" si="78"/>
        <v>1500000</v>
      </c>
      <c r="AO2549" s="114">
        <f t="shared" si="79"/>
        <v>7249996.5</v>
      </c>
      <c r="AP2549" s="114"/>
      <c r="AQ2549" s="114"/>
      <c r="AR2549" s="114"/>
      <c r="AS2549" s="114"/>
    </row>
    <row r="2550" spans="1:46" s="190" customFormat="1" ht="15" customHeight="1" x14ac:dyDescent="0.2">
      <c r="A2550" s="104"/>
      <c r="B2550" s="104">
        <f>VLOOKUP(BJB!$F$9:$F$5599,Ctrl!$B$4:$C$399,2,0)</f>
        <v>7</v>
      </c>
      <c r="C2550" s="104">
        <f>VLOOKUP(BJB!$G$9:$G$5599,Ctrl!$E$4:$F$399,2,0)</f>
        <v>0</v>
      </c>
      <c r="D2550" s="219">
        <v>1</v>
      </c>
      <c r="E2550" s="104" t="str">
        <f>VLOOKUP(BJB!$F$9:$F$5599,Ctrl!$B$4:$D$399,3,0)</f>
        <v>I</v>
      </c>
      <c r="F2550" s="139" t="s">
        <v>10517</v>
      </c>
      <c r="G2550" s="139" t="s">
        <v>7668</v>
      </c>
      <c r="H2550" s="125" t="s">
        <v>6357</v>
      </c>
      <c r="I2550" s="220">
        <f>IF(G2549=BJB!$G4329,I2549+1,1)</f>
        <v>1</v>
      </c>
      <c r="J2550" s="912" t="s">
        <v>22561</v>
      </c>
      <c r="K2550" s="121" t="s">
        <v>2671</v>
      </c>
      <c r="L2550" s="104" t="s">
        <v>7835</v>
      </c>
      <c r="M2550" s="122" t="s">
        <v>2672</v>
      </c>
      <c r="N2550" s="152">
        <v>39666</v>
      </c>
      <c r="O2550" s="123">
        <v>450000000</v>
      </c>
      <c r="P2550" s="105" t="s">
        <v>16249</v>
      </c>
      <c r="Q2550" s="120" t="s">
        <v>16250</v>
      </c>
      <c r="R2550" s="105">
        <v>450000000</v>
      </c>
      <c r="S2550" s="108" t="s">
        <v>7052</v>
      </c>
      <c r="T2550" s="120">
        <v>40541</v>
      </c>
      <c r="U2550" s="114">
        <v>337500000</v>
      </c>
      <c r="V2550" s="109">
        <v>40541</v>
      </c>
      <c r="W2550" s="141">
        <v>337500000</v>
      </c>
      <c r="X2550" s="141">
        <v>0</v>
      </c>
      <c r="Y2550" s="141">
        <v>0</v>
      </c>
      <c r="Z2550" s="141">
        <v>0</v>
      </c>
      <c r="AA2550" s="114">
        <v>333225000</v>
      </c>
      <c r="AB2550" s="114"/>
      <c r="AC2550" s="132"/>
      <c r="AD2550" s="141"/>
      <c r="AE2550" s="106">
        <v>0</v>
      </c>
      <c r="AF2550" s="106">
        <v>0</v>
      </c>
      <c r="AG2550" s="106">
        <v>0</v>
      </c>
      <c r="AH2550" s="114"/>
      <c r="AI2550" s="114"/>
      <c r="AJ2550" s="114"/>
      <c r="AK2550" s="154"/>
      <c r="AL2550" s="114"/>
      <c r="AM2550" s="114"/>
      <c r="AN2550" s="114">
        <f t="shared" si="78"/>
        <v>333225000</v>
      </c>
      <c r="AO2550" s="114">
        <f t="shared" si="79"/>
        <v>4275000</v>
      </c>
      <c r="AP2550" s="114"/>
      <c r="AQ2550" s="114"/>
      <c r="AR2550" s="114"/>
      <c r="AS2550" s="114"/>
    </row>
    <row r="2551" spans="1:46" s="191" customFormat="1" ht="15" customHeight="1" x14ac:dyDescent="0.2">
      <c r="A2551" s="104"/>
      <c r="B2551" s="104">
        <f>VLOOKUP(BJB!$F$9:$F$5599,Ctrl!$B$4:$C$399,2,0)</f>
        <v>7</v>
      </c>
      <c r="C2551" s="104">
        <f>VLOOKUP(BJB!$G$9:$G$5599,Ctrl!$E$4:$F$399,2,0)</f>
        <v>0</v>
      </c>
      <c r="D2551" s="219">
        <v>1</v>
      </c>
      <c r="E2551" s="104" t="str">
        <f>VLOOKUP(BJB!$F$9:$F$5599,Ctrl!$B$4:$D$399,3,0)</f>
        <v>I</v>
      </c>
      <c r="F2551" s="139" t="s">
        <v>10517</v>
      </c>
      <c r="G2551" s="139" t="s">
        <v>7668</v>
      </c>
      <c r="H2551" s="125"/>
      <c r="I2551" s="220">
        <f>IF(G2550=BJB!$G4330,I2550+1,1)</f>
        <v>1</v>
      </c>
      <c r="J2551" s="912" t="s">
        <v>22562</v>
      </c>
      <c r="K2551" s="121" t="s">
        <v>2673</v>
      </c>
      <c r="L2551" s="104" t="s">
        <v>6477</v>
      </c>
      <c r="M2551" s="122" t="s">
        <v>2622</v>
      </c>
      <c r="N2551" s="152">
        <v>39930</v>
      </c>
      <c r="O2551" s="123">
        <v>15000000</v>
      </c>
      <c r="P2551" s="105" t="s">
        <v>6222</v>
      </c>
      <c r="Q2551" s="120" t="s">
        <v>6222</v>
      </c>
      <c r="R2551" s="890">
        <v>0</v>
      </c>
      <c r="S2551" s="108" t="s">
        <v>7053</v>
      </c>
      <c r="T2551" s="120">
        <v>40718</v>
      </c>
      <c r="U2551" s="114">
        <v>4500000</v>
      </c>
      <c r="V2551" s="109" t="s">
        <v>6222</v>
      </c>
      <c r="W2551" s="141">
        <v>0</v>
      </c>
      <c r="X2551" s="141">
        <v>0</v>
      </c>
      <c r="Y2551" s="141">
        <v>0</v>
      </c>
      <c r="Z2551" s="141">
        <v>0</v>
      </c>
      <c r="AA2551" s="114">
        <v>0</v>
      </c>
      <c r="AB2551" s="114"/>
      <c r="AC2551" s="114"/>
      <c r="AD2551" s="141"/>
      <c r="AE2551" s="106">
        <v>0</v>
      </c>
      <c r="AF2551" s="106">
        <v>0</v>
      </c>
      <c r="AG2551" s="106">
        <v>0</v>
      </c>
      <c r="AH2551" s="114"/>
      <c r="AI2551" s="114"/>
      <c r="AJ2551" s="114"/>
      <c r="AK2551" s="114"/>
      <c r="AL2551" s="114"/>
      <c r="AM2551" s="114"/>
      <c r="AN2551" s="114">
        <f t="shared" si="78"/>
        <v>0</v>
      </c>
      <c r="AO2551" s="114">
        <f t="shared" si="79"/>
        <v>4500000</v>
      </c>
      <c r="AP2551" s="114"/>
      <c r="AQ2551" s="114"/>
      <c r="AR2551" s="114"/>
      <c r="AS2551" s="114"/>
      <c r="AT2551" s="190"/>
    </row>
    <row r="2552" spans="1:46" s="190" customFormat="1" ht="15" customHeight="1" x14ac:dyDescent="0.2">
      <c r="A2552" s="104"/>
      <c r="B2552" s="104">
        <f>VLOOKUP(BJB!$F$9:$F$5599,Ctrl!$B$4:$C$399,2,0)</f>
        <v>7</v>
      </c>
      <c r="C2552" s="104">
        <f>VLOOKUP(BJB!$G$9:$G$5599,Ctrl!$E$4:$F$399,2,0)</f>
        <v>0</v>
      </c>
      <c r="D2552" s="219">
        <v>1</v>
      </c>
      <c r="E2552" s="104" t="str">
        <f>VLOOKUP(BJB!$F$9:$F$5599,Ctrl!$B$4:$D$399,3,0)</f>
        <v>I</v>
      </c>
      <c r="F2552" s="139" t="s">
        <v>10517</v>
      </c>
      <c r="G2552" s="139" t="s">
        <v>7668</v>
      </c>
      <c r="H2552" s="125"/>
      <c r="I2552" s="220">
        <f>IF(G2551=BJB!$G4331,I2551+1,1)</f>
        <v>1</v>
      </c>
      <c r="J2552" s="912" t="s">
        <v>22563</v>
      </c>
      <c r="K2552" s="121" t="s">
        <v>2674</v>
      </c>
      <c r="L2552" s="104" t="s">
        <v>6477</v>
      </c>
      <c r="M2552" s="122" t="s">
        <v>2622</v>
      </c>
      <c r="N2552" s="152">
        <v>39930</v>
      </c>
      <c r="O2552" s="123">
        <v>20000000</v>
      </c>
      <c r="P2552" s="105" t="s">
        <v>6222</v>
      </c>
      <c r="Q2552" s="120" t="s">
        <v>6222</v>
      </c>
      <c r="R2552" s="890">
        <v>0</v>
      </c>
      <c r="S2552" s="108" t="s">
        <v>7053</v>
      </c>
      <c r="T2552" s="120">
        <v>40718</v>
      </c>
      <c r="U2552" s="114">
        <v>3750000</v>
      </c>
      <c r="V2552" s="109" t="s">
        <v>6222</v>
      </c>
      <c r="W2552" s="141">
        <v>0</v>
      </c>
      <c r="X2552" s="141">
        <v>0</v>
      </c>
      <c r="Y2552" s="141">
        <v>0</v>
      </c>
      <c r="Z2552" s="141">
        <v>0</v>
      </c>
      <c r="AA2552" s="114">
        <v>0</v>
      </c>
      <c r="AB2552" s="114"/>
      <c r="AC2552" s="114"/>
      <c r="AD2552" s="141"/>
      <c r="AE2552" s="106">
        <v>0</v>
      </c>
      <c r="AF2552" s="106">
        <v>0</v>
      </c>
      <c r="AG2552" s="106">
        <v>0</v>
      </c>
      <c r="AH2552" s="114"/>
      <c r="AI2552" s="114"/>
      <c r="AJ2552" s="114"/>
      <c r="AK2552" s="114"/>
      <c r="AL2552" s="114"/>
      <c r="AM2552" s="114"/>
      <c r="AN2552" s="114">
        <f t="shared" si="78"/>
        <v>0</v>
      </c>
      <c r="AO2552" s="114">
        <f t="shared" si="79"/>
        <v>3750000</v>
      </c>
      <c r="AP2552" s="114"/>
      <c r="AQ2552" s="114"/>
      <c r="AR2552" s="114"/>
      <c r="AS2552" s="114"/>
    </row>
    <row r="2553" spans="1:46" s="190" customFormat="1" ht="15" customHeight="1" x14ac:dyDescent="0.2">
      <c r="A2553" s="104"/>
      <c r="B2553" s="104">
        <f>VLOOKUP(BJB!$F$9:$F$5599,Ctrl!$B$4:$C$399,2,0)</f>
        <v>7</v>
      </c>
      <c r="C2553" s="104">
        <f>VLOOKUP(BJB!$G$9:$G$5599,Ctrl!$E$4:$F$399,2,0)</f>
        <v>0</v>
      </c>
      <c r="D2553" s="219">
        <v>1</v>
      </c>
      <c r="E2553" s="104" t="str">
        <f>VLOOKUP(BJB!$F$9:$F$5599,Ctrl!$B$4:$D$399,3,0)</f>
        <v>I</v>
      </c>
      <c r="F2553" s="139" t="s">
        <v>10517</v>
      </c>
      <c r="G2553" s="139" t="s">
        <v>7668</v>
      </c>
      <c r="H2553" s="125"/>
      <c r="I2553" s="220">
        <f>IF(G2552=BJB!$G4332,I2552+1,1)</f>
        <v>1</v>
      </c>
      <c r="J2553" s="912" t="s">
        <v>22564</v>
      </c>
      <c r="K2553" s="121" t="s">
        <v>2675</v>
      </c>
      <c r="L2553" s="104" t="s">
        <v>6477</v>
      </c>
      <c r="M2553" s="122" t="s">
        <v>2622</v>
      </c>
      <c r="N2553" s="152">
        <v>39930</v>
      </c>
      <c r="O2553" s="123">
        <v>10000000</v>
      </c>
      <c r="P2553" s="105" t="s">
        <v>6222</v>
      </c>
      <c r="Q2553" s="120" t="s">
        <v>6222</v>
      </c>
      <c r="R2553" s="890">
        <v>0</v>
      </c>
      <c r="S2553" s="108" t="s">
        <v>7053</v>
      </c>
      <c r="T2553" s="120">
        <v>40718</v>
      </c>
      <c r="U2553" s="114">
        <v>2187495.5</v>
      </c>
      <c r="V2553" s="109" t="s">
        <v>6222</v>
      </c>
      <c r="W2553" s="141">
        <v>0</v>
      </c>
      <c r="X2553" s="141">
        <v>0</v>
      </c>
      <c r="Y2553" s="141">
        <v>0</v>
      </c>
      <c r="Z2553" s="141">
        <v>0</v>
      </c>
      <c r="AA2553" s="114">
        <v>487500</v>
      </c>
      <c r="AB2553" s="114"/>
      <c r="AC2553" s="114"/>
      <c r="AD2553" s="141"/>
      <c r="AE2553" s="106">
        <v>0</v>
      </c>
      <c r="AF2553" s="106">
        <v>0</v>
      </c>
      <c r="AG2553" s="106">
        <v>0</v>
      </c>
      <c r="AH2553" s="114"/>
      <c r="AI2553" s="114"/>
      <c r="AJ2553" s="114"/>
      <c r="AK2553" s="114"/>
      <c r="AL2553" s="114"/>
      <c r="AM2553" s="114"/>
      <c r="AN2553" s="114">
        <f t="shared" si="78"/>
        <v>487500</v>
      </c>
      <c r="AO2553" s="114">
        <f t="shared" si="79"/>
        <v>1699995.5</v>
      </c>
      <c r="AP2553" s="114"/>
      <c r="AQ2553" s="114"/>
      <c r="AR2553" s="114"/>
      <c r="AS2553" s="114"/>
    </row>
    <row r="2554" spans="1:46" s="189" customFormat="1" ht="15" customHeight="1" x14ac:dyDescent="0.2">
      <c r="A2554" s="104"/>
      <c r="B2554" s="104">
        <f>VLOOKUP(BJB!$F$9:$F$5599,Ctrl!$B$4:$C$399,2,0)</f>
        <v>7</v>
      </c>
      <c r="C2554" s="104">
        <f>VLOOKUP(BJB!$G$9:$G$5599,Ctrl!$E$4:$F$399,2,0)</f>
        <v>0</v>
      </c>
      <c r="D2554" s="219">
        <v>1</v>
      </c>
      <c r="E2554" s="104" t="str">
        <f>VLOOKUP(BJB!$F$9:$F$5599,Ctrl!$B$4:$D$399,3,0)</f>
        <v>I</v>
      </c>
      <c r="F2554" s="139" t="s">
        <v>10517</v>
      </c>
      <c r="G2554" s="139" t="s">
        <v>7668</v>
      </c>
      <c r="H2554" s="125"/>
      <c r="I2554" s="220">
        <f>IF(G2553=BJB!$G4333,I2553+1,1)</f>
        <v>1</v>
      </c>
      <c r="J2554" s="912" t="s">
        <v>22565</v>
      </c>
      <c r="K2554" s="121" t="s">
        <v>2676</v>
      </c>
      <c r="L2554" s="104" t="s">
        <v>6477</v>
      </c>
      <c r="M2554" s="122" t="s">
        <v>2622</v>
      </c>
      <c r="N2554" s="152">
        <v>39930</v>
      </c>
      <c r="O2554" s="123">
        <v>15000000</v>
      </c>
      <c r="P2554" s="105" t="s">
        <v>6222</v>
      </c>
      <c r="Q2554" s="120" t="s">
        <v>6222</v>
      </c>
      <c r="R2554" s="890">
        <v>0</v>
      </c>
      <c r="S2554" s="108" t="s">
        <v>7053</v>
      </c>
      <c r="T2554" s="120">
        <v>40718</v>
      </c>
      <c r="U2554" s="114">
        <v>3750000</v>
      </c>
      <c r="V2554" s="109" t="s">
        <v>6222</v>
      </c>
      <c r="W2554" s="141">
        <v>0</v>
      </c>
      <c r="X2554" s="141">
        <v>0</v>
      </c>
      <c r="Y2554" s="141">
        <v>0</v>
      </c>
      <c r="Z2554" s="141">
        <v>0</v>
      </c>
      <c r="AA2554" s="114">
        <v>450000</v>
      </c>
      <c r="AB2554" s="114"/>
      <c r="AC2554" s="114"/>
      <c r="AD2554" s="141"/>
      <c r="AE2554" s="106">
        <v>0</v>
      </c>
      <c r="AF2554" s="106">
        <v>0</v>
      </c>
      <c r="AG2554" s="106">
        <v>0</v>
      </c>
      <c r="AH2554" s="114"/>
      <c r="AI2554" s="114"/>
      <c r="AJ2554" s="114"/>
      <c r="AK2554" s="114"/>
      <c r="AL2554" s="114"/>
      <c r="AM2554" s="114"/>
      <c r="AN2554" s="114">
        <f t="shared" si="78"/>
        <v>450000</v>
      </c>
      <c r="AO2554" s="114">
        <f t="shared" si="79"/>
        <v>3300000</v>
      </c>
      <c r="AP2554" s="114"/>
      <c r="AQ2554" s="114"/>
      <c r="AR2554" s="114"/>
      <c r="AS2554" s="114"/>
      <c r="AT2554" s="190"/>
    </row>
    <row r="2555" spans="1:46" s="190" customFormat="1" ht="15" customHeight="1" x14ac:dyDescent="0.2">
      <c r="A2555" s="104"/>
      <c r="B2555" s="104">
        <f>VLOOKUP(BJB!$F$9:$F$5599,Ctrl!$B$4:$C$399,2,0)</f>
        <v>7</v>
      </c>
      <c r="C2555" s="104">
        <f>VLOOKUP(BJB!$G$9:$G$5599,Ctrl!$E$4:$F$399,2,0)</f>
        <v>0</v>
      </c>
      <c r="D2555" s="219">
        <v>1</v>
      </c>
      <c r="E2555" s="104" t="str">
        <f>VLOOKUP(BJB!$F$9:$F$5599,Ctrl!$B$4:$D$399,3,0)</f>
        <v>I</v>
      </c>
      <c r="F2555" s="139" t="s">
        <v>10517</v>
      </c>
      <c r="G2555" s="139" t="s">
        <v>7668</v>
      </c>
      <c r="H2555" s="125"/>
      <c r="I2555" s="220">
        <f>IF(G2554=BJB!$G4334,I2554+1,1)</f>
        <v>1</v>
      </c>
      <c r="J2555" s="912" t="s">
        <v>22566</v>
      </c>
      <c r="K2555" s="121" t="s">
        <v>2677</v>
      </c>
      <c r="L2555" s="104" t="s">
        <v>6477</v>
      </c>
      <c r="M2555" s="122" t="s">
        <v>2661</v>
      </c>
      <c r="N2555" s="152">
        <v>39899</v>
      </c>
      <c r="O2555" s="123">
        <v>7000000</v>
      </c>
      <c r="P2555" s="105" t="s">
        <v>6222</v>
      </c>
      <c r="Q2555" s="120" t="s">
        <v>6222</v>
      </c>
      <c r="R2555" s="890">
        <v>0</v>
      </c>
      <c r="S2555" s="108" t="s">
        <v>7053</v>
      </c>
      <c r="T2555" s="120">
        <v>40718</v>
      </c>
      <c r="U2555" s="114">
        <v>2187496.5</v>
      </c>
      <c r="V2555" s="109" t="s">
        <v>6222</v>
      </c>
      <c r="W2555" s="141">
        <v>0</v>
      </c>
      <c r="X2555" s="141">
        <v>0</v>
      </c>
      <c r="Y2555" s="141">
        <v>0</v>
      </c>
      <c r="Z2555" s="141">
        <v>0</v>
      </c>
      <c r="AA2555" s="114">
        <v>142500</v>
      </c>
      <c r="AB2555" s="114"/>
      <c r="AC2555" s="114"/>
      <c r="AD2555" s="141"/>
      <c r="AE2555" s="106">
        <v>0</v>
      </c>
      <c r="AF2555" s="106">
        <v>0</v>
      </c>
      <c r="AG2555" s="106">
        <v>0</v>
      </c>
      <c r="AH2555" s="114"/>
      <c r="AI2555" s="114"/>
      <c r="AJ2555" s="114"/>
      <c r="AK2555" s="114"/>
      <c r="AL2555" s="114"/>
      <c r="AM2555" s="114"/>
      <c r="AN2555" s="114">
        <f t="shared" si="78"/>
        <v>142500</v>
      </c>
      <c r="AO2555" s="114">
        <f t="shared" si="79"/>
        <v>2044996.5</v>
      </c>
      <c r="AP2555" s="114"/>
      <c r="AQ2555" s="114"/>
      <c r="AR2555" s="114"/>
      <c r="AS2555" s="114"/>
    </row>
    <row r="2556" spans="1:46" s="190" customFormat="1" ht="15" customHeight="1" x14ac:dyDescent="0.2">
      <c r="A2556" s="104"/>
      <c r="B2556" s="104">
        <f>VLOOKUP(BJB!$F$9:$F$5599,Ctrl!$B$4:$C$399,2,0)</f>
        <v>7</v>
      </c>
      <c r="C2556" s="104">
        <f>VLOOKUP(BJB!$G$9:$G$5599,Ctrl!$E$4:$F$399,2,0)</f>
        <v>0</v>
      </c>
      <c r="D2556" s="219">
        <v>1</v>
      </c>
      <c r="E2556" s="104" t="str">
        <f>VLOOKUP(BJB!$F$9:$F$5599,Ctrl!$B$4:$D$399,3,0)</f>
        <v>I</v>
      </c>
      <c r="F2556" s="139" t="s">
        <v>10517</v>
      </c>
      <c r="G2556" s="139" t="s">
        <v>7668</v>
      </c>
      <c r="H2556" s="125"/>
      <c r="I2556" s="220">
        <f>IF(G2555=BJB!$G4335,I2555+1,1)</f>
        <v>1</v>
      </c>
      <c r="J2556" s="912" t="s">
        <v>22567</v>
      </c>
      <c r="K2556" s="121" t="s">
        <v>2678</v>
      </c>
      <c r="L2556" s="104" t="s">
        <v>6477</v>
      </c>
      <c r="M2556" s="122" t="s">
        <v>2661</v>
      </c>
      <c r="N2556" s="152">
        <v>39899</v>
      </c>
      <c r="O2556" s="123">
        <v>10000000</v>
      </c>
      <c r="P2556" s="105" t="s">
        <v>6222</v>
      </c>
      <c r="Q2556" s="120" t="s">
        <v>6222</v>
      </c>
      <c r="R2556" s="890">
        <v>0</v>
      </c>
      <c r="S2556" s="108" t="s">
        <v>7053</v>
      </c>
      <c r="T2556" s="120">
        <v>40718</v>
      </c>
      <c r="U2556" s="114">
        <v>2812495</v>
      </c>
      <c r="V2556" s="109" t="s">
        <v>6222</v>
      </c>
      <c r="W2556" s="141">
        <v>0</v>
      </c>
      <c r="X2556" s="141">
        <v>0</v>
      </c>
      <c r="Y2556" s="141">
        <v>0</v>
      </c>
      <c r="Z2556" s="141">
        <v>0</v>
      </c>
      <c r="AA2556" s="114">
        <v>0</v>
      </c>
      <c r="AB2556" s="114"/>
      <c r="AC2556" s="114"/>
      <c r="AD2556" s="141"/>
      <c r="AE2556" s="106">
        <v>0</v>
      </c>
      <c r="AF2556" s="106">
        <v>0</v>
      </c>
      <c r="AG2556" s="106">
        <v>0</v>
      </c>
      <c r="AH2556" s="114"/>
      <c r="AI2556" s="114"/>
      <c r="AJ2556" s="114"/>
      <c r="AK2556" s="114"/>
      <c r="AL2556" s="114"/>
      <c r="AM2556" s="114"/>
      <c r="AN2556" s="114">
        <f t="shared" si="78"/>
        <v>0</v>
      </c>
      <c r="AO2556" s="114">
        <f t="shared" si="79"/>
        <v>2812495</v>
      </c>
      <c r="AP2556" s="114"/>
      <c r="AQ2556" s="114"/>
      <c r="AR2556" s="114"/>
      <c r="AS2556" s="114"/>
    </row>
    <row r="2557" spans="1:46" s="190" customFormat="1" ht="15" customHeight="1" x14ac:dyDescent="0.2">
      <c r="A2557" s="104"/>
      <c r="B2557" s="104">
        <f>VLOOKUP(BJB!$F$9:$F$5599,Ctrl!$B$4:$C$399,2,0)</f>
        <v>7</v>
      </c>
      <c r="C2557" s="104">
        <f>VLOOKUP(BJB!$G$9:$G$5599,Ctrl!$E$4:$F$399,2,0)</f>
        <v>0</v>
      </c>
      <c r="D2557" s="219">
        <v>1</v>
      </c>
      <c r="E2557" s="104" t="str">
        <f>VLOOKUP(BJB!$F$9:$F$5599,Ctrl!$B$4:$D$399,3,0)</f>
        <v>I</v>
      </c>
      <c r="F2557" s="139" t="s">
        <v>10517</v>
      </c>
      <c r="G2557" s="139" t="s">
        <v>7668</v>
      </c>
      <c r="H2557" s="125"/>
      <c r="I2557" s="220">
        <f>IF(G2556=BJB!$G4336,I2556+1,1)</f>
        <v>1</v>
      </c>
      <c r="J2557" s="912" t="s">
        <v>22568</v>
      </c>
      <c r="K2557" s="121" t="s">
        <v>2679</v>
      </c>
      <c r="L2557" s="104" t="s">
        <v>6477</v>
      </c>
      <c r="M2557" s="122" t="s">
        <v>2631</v>
      </c>
      <c r="N2557" s="152">
        <v>39910</v>
      </c>
      <c r="O2557" s="123">
        <v>7000000</v>
      </c>
      <c r="P2557" s="105" t="s">
        <v>6222</v>
      </c>
      <c r="Q2557" s="120" t="s">
        <v>6222</v>
      </c>
      <c r="R2557" s="890">
        <v>0</v>
      </c>
      <c r="S2557" s="108" t="s">
        <v>7054</v>
      </c>
      <c r="T2557" s="120">
        <v>40718</v>
      </c>
      <c r="U2557" s="114">
        <v>1312496</v>
      </c>
      <c r="V2557" s="109" t="s">
        <v>6222</v>
      </c>
      <c r="W2557" s="141">
        <v>0</v>
      </c>
      <c r="X2557" s="141">
        <v>0</v>
      </c>
      <c r="Y2557" s="141">
        <v>0</v>
      </c>
      <c r="Z2557" s="141">
        <v>0</v>
      </c>
      <c r="AA2557" s="114">
        <v>0</v>
      </c>
      <c r="AB2557" s="114"/>
      <c r="AC2557" s="114"/>
      <c r="AD2557" s="141"/>
      <c r="AE2557" s="106">
        <v>0</v>
      </c>
      <c r="AF2557" s="106">
        <v>0</v>
      </c>
      <c r="AG2557" s="106">
        <v>0</v>
      </c>
      <c r="AH2557" s="114"/>
      <c r="AI2557" s="114"/>
      <c r="AJ2557" s="114"/>
      <c r="AK2557" s="114"/>
      <c r="AL2557" s="114"/>
      <c r="AM2557" s="114"/>
      <c r="AN2557" s="114">
        <f t="shared" si="78"/>
        <v>0</v>
      </c>
      <c r="AO2557" s="114">
        <f t="shared" si="79"/>
        <v>1312496</v>
      </c>
      <c r="AP2557" s="114"/>
      <c r="AQ2557" s="114"/>
      <c r="AR2557" s="114"/>
      <c r="AS2557" s="114"/>
    </row>
    <row r="2558" spans="1:46" s="190" customFormat="1" ht="15" customHeight="1" x14ac:dyDescent="0.2">
      <c r="A2558" s="104"/>
      <c r="B2558" s="104">
        <f>VLOOKUP(BJB!$F$9:$F$5599,Ctrl!$B$4:$C$399,2,0)</f>
        <v>7</v>
      </c>
      <c r="C2558" s="104">
        <f>VLOOKUP(BJB!$G$9:$G$5599,Ctrl!$E$4:$F$399,2,0)</f>
        <v>0</v>
      </c>
      <c r="D2558" s="219">
        <v>1</v>
      </c>
      <c r="E2558" s="104" t="str">
        <f>VLOOKUP(BJB!$F$9:$F$5599,Ctrl!$B$4:$D$399,3,0)</f>
        <v>I</v>
      </c>
      <c r="F2558" s="139" t="s">
        <v>10517</v>
      </c>
      <c r="G2558" s="139" t="s">
        <v>7668</v>
      </c>
      <c r="H2558" s="125" t="s">
        <v>12682</v>
      </c>
      <c r="I2558" s="220">
        <f>IF(G2557=BJB!$G4337,I2557+1,1)</f>
        <v>1</v>
      </c>
      <c r="J2558" s="912" t="s">
        <v>22569</v>
      </c>
      <c r="K2558" s="121" t="s">
        <v>2680</v>
      </c>
      <c r="L2558" s="104" t="s">
        <v>6477</v>
      </c>
      <c r="M2558" s="122" t="s">
        <v>2631</v>
      </c>
      <c r="N2558" s="152">
        <v>39910</v>
      </c>
      <c r="O2558" s="123">
        <v>10000000</v>
      </c>
      <c r="P2558" s="105" t="s">
        <v>6222</v>
      </c>
      <c r="Q2558" s="120" t="s">
        <v>6222</v>
      </c>
      <c r="R2558" s="890">
        <v>0</v>
      </c>
      <c r="S2558" s="108" t="s">
        <v>7054</v>
      </c>
      <c r="T2558" s="120">
        <v>40718</v>
      </c>
      <c r="U2558" s="114">
        <v>2187496</v>
      </c>
      <c r="V2558" s="109" t="s">
        <v>6222</v>
      </c>
      <c r="W2558" s="141">
        <v>0</v>
      </c>
      <c r="X2558" s="141">
        <v>0</v>
      </c>
      <c r="Y2558" s="141">
        <v>0</v>
      </c>
      <c r="Z2558" s="141">
        <v>0</v>
      </c>
      <c r="AA2558" s="114">
        <v>1737496</v>
      </c>
      <c r="AB2558" s="114"/>
      <c r="AC2558" s="132"/>
      <c r="AD2558" s="141"/>
      <c r="AE2558" s="106">
        <v>0</v>
      </c>
      <c r="AF2558" s="106">
        <v>0</v>
      </c>
      <c r="AG2558" s="106">
        <v>0</v>
      </c>
      <c r="AH2558" s="114"/>
      <c r="AI2558" s="114"/>
      <c r="AJ2558" s="114"/>
      <c r="AK2558" s="114"/>
      <c r="AL2558" s="114"/>
      <c r="AM2558" s="114"/>
      <c r="AN2558" s="114">
        <f t="shared" si="78"/>
        <v>1737496</v>
      </c>
      <c r="AO2558" s="114">
        <f t="shared" si="79"/>
        <v>450000</v>
      </c>
      <c r="AP2558" s="114"/>
      <c r="AQ2558" s="114"/>
      <c r="AR2558" s="114"/>
      <c r="AS2558" s="114"/>
    </row>
    <row r="2559" spans="1:46" s="190" customFormat="1" ht="15" customHeight="1" x14ac:dyDescent="0.2">
      <c r="A2559" s="104"/>
      <c r="B2559" s="104">
        <f>VLOOKUP(BJB!$F$9:$F$5599,Ctrl!$B$4:$C$399,2,0)</f>
        <v>7</v>
      </c>
      <c r="C2559" s="104">
        <f>VLOOKUP(BJB!$G$9:$G$5599,Ctrl!$E$4:$F$399,2,0)</f>
        <v>0</v>
      </c>
      <c r="D2559" s="219">
        <v>1</v>
      </c>
      <c r="E2559" s="104" t="str">
        <f>VLOOKUP(BJB!$F$9:$F$5599,Ctrl!$B$4:$D$399,3,0)</f>
        <v>I</v>
      </c>
      <c r="F2559" s="139" t="s">
        <v>10517</v>
      </c>
      <c r="G2559" s="139" t="s">
        <v>7668</v>
      </c>
      <c r="H2559" s="125"/>
      <c r="I2559" s="220">
        <f>IF(G2558=BJB!$G4338,I2558+1,1)</f>
        <v>1</v>
      </c>
      <c r="J2559" s="912" t="s">
        <v>22570</v>
      </c>
      <c r="K2559" s="121" t="s">
        <v>1360</v>
      </c>
      <c r="L2559" s="104" t="s">
        <v>6477</v>
      </c>
      <c r="M2559" s="122" t="s">
        <v>2681</v>
      </c>
      <c r="N2559" s="152">
        <v>40015</v>
      </c>
      <c r="O2559" s="123">
        <v>10000000</v>
      </c>
      <c r="P2559" s="105" t="s">
        <v>6222</v>
      </c>
      <c r="Q2559" s="120" t="s">
        <v>6222</v>
      </c>
      <c r="R2559" s="890">
        <v>0</v>
      </c>
      <c r="S2559" s="108" t="s">
        <v>7054</v>
      </c>
      <c r="T2559" s="120">
        <v>40718</v>
      </c>
      <c r="U2559" s="114">
        <v>4583331</v>
      </c>
      <c r="V2559" s="109" t="s">
        <v>6222</v>
      </c>
      <c r="W2559" s="141">
        <v>0</v>
      </c>
      <c r="X2559" s="141">
        <v>0</v>
      </c>
      <c r="Y2559" s="141">
        <v>0</v>
      </c>
      <c r="Z2559" s="141">
        <v>0</v>
      </c>
      <c r="AA2559" s="114">
        <v>0</v>
      </c>
      <c r="AB2559" s="114"/>
      <c r="AC2559" s="114"/>
      <c r="AD2559" s="141"/>
      <c r="AE2559" s="106">
        <v>0</v>
      </c>
      <c r="AF2559" s="106">
        <v>0</v>
      </c>
      <c r="AG2559" s="106">
        <v>0</v>
      </c>
      <c r="AH2559" s="114"/>
      <c r="AI2559" s="114"/>
      <c r="AJ2559" s="114"/>
      <c r="AK2559" s="114"/>
      <c r="AL2559" s="114"/>
      <c r="AM2559" s="114"/>
      <c r="AN2559" s="114">
        <f t="shared" si="78"/>
        <v>0</v>
      </c>
      <c r="AO2559" s="114">
        <f t="shared" si="79"/>
        <v>4583331</v>
      </c>
      <c r="AP2559" s="114"/>
      <c r="AQ2559" s="114"/>
      <c r="AR2559" s="114"/>
      <c r="AS2559" s="114"/>
    </row>
    <row r="2560" spans="1:46" s="191" customFormat="1" ht="15" customHeight="1" x14ac:dyDescent="0.2">
      <c r="A2560" s="104"/>
      <c r="B2560" s="104">
        <f>VLOOKUP(BJB!$F$9:$F$5599,Ctrl!$B$4:$C$399,2,0)</f>
        <v>7</v>
      </c>
      <c r="C2560" s="104">
        <f>VLOOKUP(BJB!$G$9:$G$5599,Ctrl!$E$4:$F$399,2,0)</f>
        <v>0</v>
      </c>
      <c r="D2560" s="219">
        <v>1</v>
      </c>
      <c r="E2560" s="104" t="str">
        <f>VLOOKUP(BJB!$F$9:$F$5599,Ctrl!$B$4:$D$399,3,0)</f>
        <v>I</v>
      </c>
      <c r="F2560" s="139" t="s">
        <v>10517</v>
      </c>
      <c r="G2560" s="139" t="s">
        <v>7668</v>
      </c>
      <c r="H2560" s="125"/>
      <c r="I2560" s="220">
        <f>IF(G2559=BJB!$G4339,I2559+1,1)</f>
        <v>1</v>
      </c>
      <c r="J2560" s="912" t="s">
        <v>22571</v>
      </c>
      <c r="K2560" s="121" t="s">
        <v>2682</v>
      </c>
      <c r="L2560" s="104" t="s">
        <v>6477</v>
      </c>
      <c r="M2560" s="122" t="s">
        <v>2681</v>
      </c>
      <c r="N2560" s="152">
        <v>40015</v>
      </c>
      <c r="O2560" s="123">
        <v>10000000</v>
      </c>
      <c r="P2560" s="105" t="s">
        <v>6222</v>
      </c>
      <c r="Q2560" s="120" t="s">
        <v>6222</v>
      </c>
      <c r="R2560" s="890">
        <v>0</v>
      </c>
      <c r="S2560" s="108" t="s">
        <v>7054</v>
      </c>
      <c r="T2560" s="120">
        <v>40718</v>
      </c>
      <c r="U2560" s="114">
        <v>1875000</v>
      </c>
      <c r="V2560" s="109" t="s">
        <v>6222</v>
      </c>
      <c r="W2560" s="141">
        <v>0</v>
      </c>
      <c r="X2560" s="141">
        <v>0</v>
      </c>
      <c r="Y2560" s="141">
        <v>0</v>
      </c>
      <c r="Z2560" s="141">
        <v>0</v>
      </c>
      <c r="AA2560" s="114">
        <v>75000</v>
      </c>
      <c r="AB2560" s="114"/>
      <c r="AC2560" s="114"/>
      <c r="AD2560" s="141"/>
      <c r="AE2560" s="106">
        <v>0</v>
      </c>
      <c r="AF2560" s="106">
        <v>0</v>
      </c>
      <c r="AG2560" s="106">
        <v>0</v>
      </c>
      <c r="AH2560" s="114"/>
      <c r="AI2560" s="114"/>
      <c r="AJ2560" s="114"/>
      <c r="AK2560" s="114"/>
      <c r="AL2560" s="114"/>
      <c r="AM2560" s="114"/>
      <c r="AN2560" s="114">
        <f t="shared" si="78"/>
        <v>75000</v>
      </c>
      <c r="AO2560" s="114">
        <f t="shared" si="79"/>
        <v>1800000</v>
      </c>
      <c r="AP2560" s="114"/>
      <c r="AQ2560" s="114"/>
      <c r="AR2560" s="114"/>
      <c r="AS2560" s="114"/>
      <c r="AT2560" s="190"/>
    </row>
    <row r="2561" spans="1:46" s="191" customFormat="1" ht="15" customHeight="1" x14ac:dyDescent="0.2">
      <c r="A2561" s="104"/>
      <c r="B2561" s="104">
        <f>VLOOKUP(BJB!$F$9:$F$5599,Ctrl!$B$4:$C$399,2,0)</f>
        <v>7</v>
      </c>
      <c r="C2561" s="104">
        <f>VLOOKUP(BJB!$G$9:$G$5599,Ctrl!$E$4:$F$399,2,0)</f>
        <v>0</v>
      </c>
      <c r="D2561" s="219">
        <v>1</v>
      </c>
      <c r="E2561" s="104" t="str">
        <f>VLOOKUP(BJB!$F$9:$F$5599,Ctrl!$B$4:$D$399,3,0)</f>
        <v>I</v>
      </c>
      <c r="F2561" s="139" t="s">
        <v>10517</v>
      </c>
      <c r="G2561" s="139" t="s">
        <v>7668</v>
      </c>
      <c r="H2561" s="125" t="s">
        <v>12678</v>
      </c>
      <c r="I2561" s="220">
        <f>IF(G2560=BJB!$G4340,I2560+1,1)</f>
        <v>1</v>
      </c>
      <c r="J2561" s="912" t="s">
        <v>22572</v>
      </c>
      <c r="K2561" s="121" t="s">
        <v>2683</v>
      </c>
      <c r="L2561" s="104" t="s">
        <v>6477</v>
      </c>
      <c r="M2561" s="122" t="s">
        <v>2684</v>
      </c>
      <c r="N2561" s="152">
        <v>40046</v>
      </c>
      <c r="O2561" s="123">
        <v>19000000</v>
      </c>
      <c r="P2561" s="105" t="s">
        <v>6222</v>
      </c>
      <c r="Q2561" s="120" t="s">
        <v>6222</v>
      </c>
      <c r="R2561" s="890">
        <v>0</v>
      </c>
      <c r="S2561" s="108" t="s">
        <v>7054</v>
      </c>
      <c r="T2561" s="120">
        <v>40718</v>
      </c>
      <c r="U2561" s="114">
        <v>7243745</v>
      </c>
      <c r="V2561" s="109" t="s">
        <v>6222</v>
      </c>
      <c r="W2561" s="141">
        <v>0</v>
      </c>
      <c r="X2561" s="141">
        <v>0</v>
      </c>
      <c r="Y2561" s="141">
        <v>0</v>
      </c>
      <c r="Z2561" s="141">
        <v>0</v>
      </c>
      <c r="AA2561" s="114">
        <v>96644</v>
      </c>
      <c r="AB2561" s="114"/>
      <c r="AC2561" s="132"/>
      <c r="AD2561" s="141"/>
      <c r="AE2561" s="106">
        <v>0</v>
      </c>
      <c r="AF2561" s="106">
        <v>0</v>
      </c>
      <c r="AG2561" s="106">
        <v>0</v>
      </c>
      <c r="AH2561" s="114"/>
      <c r="AI2561" s="114"/>
      <c r="AJ2561" s="114"/>
      <c r="AK2561" s="114"/>
      <c r="AL2561" s="114"/>
      <c r="AM2561" s="114"/>
      <c r="AN2561" s="114">
        <f t="shared" si="78"/>
        <v>96644</v>
      </c>
      <c r="AO2561" s="114">
        <f t="shared" si="79"/>
        <v>7147101</v>
      </c>
      <c r="AP2561" s="114"/>
      <c r="AQ2561" s="114"/>
      <c r="AR2561" s="114"/>
      <c r="AS2561" s="114"/>
      <c r="AT2561" s="190"/>
    </row>
    <row r="2562" spans="1:46" s="191" customFormat="1" ht="15" customHeight="1" x14ac:dyDescent="0.2">
      <c r="A2562" s="104"/>
      <c r="B2562" s="104">
        <f>VLOOKUP(BJB!$F$9:$F$5599,Ctrl!$B$4:$C$399,2,0)</f>
        <v>7</v>
      </c>
      <c r="C2562" s="104">
        <f>VLOOKUP(BJB!$G$9:$G$5599,Ctrl!$E$4:$F$399,2,0)</f>
        <v>0</v>
      </c>
      <c r="D2562" s="219">
        <v>1</v>
      </c>
      <c r="E2562" s="104" t="str">
        <f>VLOOKUP(BJB!$F$9:$F$5599,Ctrl!$B$4:$D$399,3,0)</f>
        <v>I</v>
      </c>
      <c r="F2562" s="139" t="s">
        <v>10517</v>
      </c>
      <c r="G2562" s="139" t="s">
        <v>7668</v>
      </c>
      <c r="H2562" s="125"/>
      <c r="I2562" s="220">
        <f>IF(G2561=BJB!$G4341,I2561+1,1)</f>
        <v>1</v>
      </c>
      <c r="J2562" s="912" t="s">
        <v>22573</v>
      </c>
      <c r="K2562" s="121" t="s">
        <v>2685</v>
      </c>
      <c r="L2562" s="104" t="s">
        <v>6477</v>
      </c>
      <c r="M2562" s="122" t="s">
        <v>2686</v>
      </c>
      <c r="N2562" s="152">
        <v>40245</v>
      </c>
      <c r="O2562" s="123">
        <v>20000000</v>
      </c>
      <c r="P2562" s="105" t="s">
        <v>6222</v>
      </c>
      <c r="Q2562" s="120" t="s">
        <v>6222</v>
      </c>
      <c r="R2562" s="890">
        <v>0</v>
      </c>
      <c r="S2562" s="108" t="s">
        <v>7054</v>
      </c>
      <c r="T2562" s="120">
        <v>40718</v>
      </c>
      <c r="U2562" s="114">
        <v>13041665</v>
      </c>
      <c r="V2562" s="109" t="s">
        <v>6222</v>
      </c>
      <c r="W2562" s="141">
        <v>0</v>
      </c>
      <c r="X2562" s="141">
        <v>0</v>
      </c>
      <c r="Y2562" s="141">
        <v>0</v>
      </c>
      <c r="Z2562" s="141">
        <v>0</v>
      </c>
      <c r="AA2562" s="114">
        <v>487500</v>
      </c>
      <c r="AB2562" s="114"/>
      <c r="AC2562" s="114"/>
      <c r="AD2562" s="141"/>
      <c r="AE2562" s="106">
        <v>0</v>
      </c>
      <c r="AF2562" s="106">
        <v>0</v>
      </c>
      <c r="AG2562" s="106">
        <v>0</v>
      </c>
      <c r="AH2562" s="114"/>
      <c r="AI2562" s="114"/>
      <c r="AJ2562" s="114"/>
      <c r="AK2562" s="114"/>
      <c r="AL2562" s="114"/>
      <c r="AM2562" s="114"/>
      <c r="AN2562" s="114">
        <f t="shared" si="78"/>
        <v>487500</v>
      </c>
      <c r="AO2562" s="114">
        <f t="shared" si="79"/>
        <v>12554165</v>
      </c>
      <c r="AP2562" s="114"/>
      <c r="AQ2562" s="114"/>
      <c r="AR2562" s="114"/>
      <c r="AS2562" s="114"/>
      <c r="AT2562" s="190"/>
    </row>
    <row r="2563" spans="1:46" s="191" customFormat="1" ht="15" customHeight="1" x14ac:dyDescent="0.2">
      <c r="A2563" s="104"/>
      <c r="B2563" s="104">
        <f>VLOOKUP(BJB!$F$9:$F$5599,Ctrl!$B$4:$C$399,2,0)</f>
        <v>7</v>
      </c>
      <c r="C2563" s="104">
        <f>VLOOKUP(BJB!$G$9:$G$5599,Ctrl!$E$4:$F$399,2,0)</f>
        <v>0</v>
      </c>
      <c r="D2563" s="219">
        <v>1</v>
      </c>
      <c r="E2563" s="104" t="str">
        <f>VLOOKUP(BJB!$F$9:$F$5599,Ctrl!$B$4:$D$399,3,0)</f>
        <v>I</v>
      </c>
      <c r="F2563" s="139" t="s">
        <v>10517</v>
      </c>
      <c r="G2563" s="139" t="s">
        <v>7668</v>
      </c>
      <c r="H2563" s="125"/>
      <c r="I2563" s="220">
        <f>IF(G2562=BJB!$G4342,I2562+1,1)</f>
        <v>1</v>
      </c>
      <c r="J2563" s="912" t="s">
        <v>22574</v>
      </c>
      <c r="K2563" s="121" t="s">
        <v>2687</v>
      </c>
      <c r="L2563" s="104" t="s">
        <v>6477</v>
      </c>
      <c r="M2563" s="122" t="s">
        <v>2686</v>
      </c>
      <c r="N2563" s="152">
        <v>40245</v>
      </c>
      <c r="O2563" s="123">
        <v>15000000</v>
      </c>
      <c r="P2563" s="105" t="s">
        <v>6222</v>
      </c>
      <c r="Q2563" s="120" t="s">
        <v>6222</v>
      </c>
      <c r="R2563" s="890">
        <v>0</v>
      </c>
      <c r="S2563" s="108" t="s">
        <v>7054</v>
      </c>
      <c r="T2563" s="120">
        <v>40718</v>
      </c>
      <c r="U2563" s="114">
        <v>10031249</v>
      </c>
      <c r="V2563" s="109" t="s">
        <v>6222</v>
      </c>
      <c r="W2563" s="141">
        <v>0</v>
      </c>
      <c r="X2563" s="141">
        <v>0</v>
      </c>
      <c r="Y2563" s="141">
        <v>0</v>
      </c>
      <c r="Z2563" s="141">
        <v>0</v>
      </c>
      <c r="AA2563" s="114">
        <v>337500</v>
      </c>
      <c r="AB2563" s="114"/>
      <c r="AC2563" s="114"/>
      <c r="AD2563" s="141"/>
      <c r="AE2563" s="106">
        <v>0</v>
      </c>
      <c r="AF2563" s="106">
        <v>0</v>
      </c>
      <c r="AG2563" s="106">
        <v>0</v>
      </c>
      <c r="AH2563" s="114"/>
      <c r="AI2563" s="114"/>
      <c r="AJ2563" s="114"/>
      <c r="AK2563" s="114"/>
      <c r="AL2563" s="114"/>
      <c r="AM2563" s="114"/>
      <c r="AN2563" s="114">
        <f t="shared" si="78"/>
        <v>337500</v>
      </c>
      <c r="AO2563" s="114">
        <f t="shared" si="79"/>
        <v>9693749</v>
      </c>
      <c r="AP2563" s="114"/>
      <c r="AQ2563" s="114"/>
      <c r="AR2563" s="114"/>
      <c r="AS2563" s="114"/>
      <c r="AT2563" s="190"/>
    </row>
    <row r="2564" spans="1:46" s="191" customFormat="1" ht="15" customHeight="1" x14ac:dyDescent="0.2">
      <c r="A2564" s="104"/>
      <c r="B2564" s="104">
        <f>VLOOKUP(BJB!$F$9:$F$5599,Ctrl!$B$4:$C$399,2,0)</f>
        <v>7</v>
      </c>
      <c r="C2564" s="104">
        <f>VLOOKUP(BJB!$G$9:$G$5599,Ctrl!$E$4:$F$399,2,0)</f>
        <v>0</v>
      </c>
      <c r="D2564" s="219">
        <v>1</v>
      </c>
      <c r="E2564" s="104" t="str">
        <f>VLOOKUP(BJB!$F$9:$F$5599,Ctrl!$B$4:$D$399,3,0)</f>
        <v>I</v>
      </c>
      <c r="F2564" s="139" t="s">
        <v>10517</v>
      </c>
      <c r="G2564" s="139" t="s">
        <v>7668</v>
      </c>
      <c r="H2564" s="125"/>
      <c r="I2564" s="220">
        <f>IF(G2563=BJB!$G4343,I2563+1,1)</f>
        <v>1</v>
      </c>
      <c r="J2564" s="912" t="s">
        <v>22575</v>
      </c>
      <c r="K2564" s="121" t="s">
        <v>2688</v>
      </c>
      <c r="L2564" s="104" t="s">
        <v>6477</v>
      </c>
      <c r="M2564" s="122" t="s">
        <v>2689</v>
      </c>
      <c r="N2564" s="152">
        <v>40282</v>
      </c>
      <c r="O2564" s="123">
        <v>13000000</v>
      </c>
      <c r="P2564" s="105" t="s">
        <v>6222</v>
      </c>
      <c r="Q2564" s="120" t="s">
        <v>6222</v>
      </c>
      <c r="R2564" s="890">
        <v>0</v>
      </c>
      <c r="S2564" s="108" t="s">
        <v>7054</v>
      </c>
      <c r="T2564" s="120">
        <v>40718</v>
      </c>
      <c r="U2564" s="114">
        <v>8720833</v>
      </c>
      <c r="V2564" s="109" t="s">
        <v>6222</v>
      </c>
      <c r="W2564" s="141">
        <v>0</v>
      </c>
      <c r="X2564" s="141">
        <v>0</v>
      </c>
      <c r="Y2564" s="141">
        <v>0</v>
      </c>
      <c r="Z2564" s="141">
        <v>0</v>
      </c>
      <c r="AA2564" s="114">
        <v>562500</v>
      </c>
      <c r="AB2564" s="114"/>
      <c r="AC2564" s="114"/>
      <c r="AD2564" s="141"/>
      <c r="AE2564" s="106">
        <v>0</v>
      </c>
      <c r="AF2564" s="106">
        <v>0</v>
      </c>
      <c r="AG2564" s="106">
        <v>0</v>
      </c>
      <c r="AH2564" s="114"/>
      <c r="AI2564" s="114"/>
      <c r="AJ2564" s="114"/>
      <c r="AK2564" s="114"/>
      <c r="AL2564" s="114"/>
      <c r="AM2564" s="114"/>
      <c r="AN2564" s="114">
        <f t="shared" si="78"/>
        <v>562500</v>
      </c>
      <c r="AO2564" s="114">
        <f t="shared" si="79"/>
        <v>8158333</v>
      </c>
      <c r="AP2564" s="114"/>
      <c r="AQ2564" s="114"/>
      <c r="AR2564" s="114"/>
      <c r="AS2564" s="114"/>
      <c r="AT2564" s="190"/>
    </row>
    <row r="2565" spans="1:46" s="191" customFormat="1" ht="15" customHeight="1" x14ac:dyDescent="0.2">
      <c r="A2565" s="104"/>
      <c r="B2565" s="104">
        <f>VLOOKUP(BJB!$F$9:$F$5599,Ctrl!$B$4:$C$399,2,0)</f>
        <v>7</v>
      </c>
      <c r="C2565" s="104">
        <f>VLOOKUP(BJB!$G$9:$G$5599,Ctrl!$E$4:$F$399,2,0)</f>
        <v>0</v>
      </c>
      <c r="D2565" s="219">
        <v>1</v>
      </c>
      <c r="E2565" s="104" t="str">
        <f>VLOOKUP(BJB!$F$9:$F$5599,Ctrl!$B$4:$D$399,3,0)</f>
        <v>I</v>
      </c>
      <c r="F2565" s="139" t="s">
        <v>10517</v>
      </c>
      <c r="G2565" s="139" t="s">
        <v>7668</v>
      </c>
      <c r="H2565" s="125"/>
      <c r="I2565" s="220">
        <f>IF(G2564=BJB!$G4344,I2564+1,1)</f>
        <v>1</v>
      </c>
      <c r="J2565" s="912" t="s">
        <v>22576</v>
      </c>
      <c r="K2565" s="121" t="s">
        <v>2690</v>
      </c>
      <c r="L2565" s="104" t="s">
        <v>6477</v>
      </c>
      <c r="M2565" s="122" t="s">
        <v>2643</v>
      </c>
      <c r="N2565" s="152">
        <v>40745</v>
      </c>
      <c r="O2565" s="123">
        <v>8000000</v>
      </c>
      <c r="P2565" s="105" t="s">
        <v>6222</v>
      </c>
      <c r="Q2565" s="120" t="s">
        <v>6222</v>
      </c>
      <c r="R2565" s="890">
        <v>0</v>
      </c>
      <c r="S2565" s="108" t="s">
        <v>7055</v>
      </c>
      <c r="T2565" s="120">
        <v>40780</v>
      </c>
      <c r="U2565" s="114">
        <v>2000004</v>
      </c>
      <c r="V2565" s="109" t="s">
        <v>6222</v>
      </c>
      <c r="W2565" s="141">
        <v>0</v>
      </c>
      <c r="X2565" s="141">
        <v>0</v>
      </c>
      <c r="Y2565" s="141">
        <v>0</v>
      </c>
      <c r="Z2565" s="141">
        <v>0</v>
      </c>
      <c r="AA2565" s="114">
        <v>637500</v>
      </c>
      <c r="AB2565" s="114"/>
      <c r="AC2565" s="114"/>
      <c r="AD2565" s="141"/>
      <c r="AE2565" s="106">
        <v>0</v>
      </c>
      <c r="AF2565" s="106">
        <v>0</v>
      </c>
      <c r="AG2565" s="106">
        <v>0</v>
      </c>
      <c r="AH2565" s="114"/>
      <c r="AI2565" s="114"/>
      <c r="AJ2565" s="114"/>
      <c r="AK2565" s="114"/>
      <c r="AL2565" s="114"/>
      <c r="AM2565" s="114"/>
      <c r="AN2565" s="114">
        <f t="shared" si="78"/>
        <v>637500</v>
      </c>
      <c r="AO2565" s="114">
        <f t="shared" si="79"/>
        <v>1362504</v>
      </c>
      <c r="AP2565" s="114"/>
      <c r="AQ2565" s="114"/>
      <c r="AR2565" s="114"/>
      <c r="AS2565" s="114"/>
      <c r="AT2565" s="190"/>
    </row>
    <row r="2566" spans="1:46" s="191" customFormat="1" ht="15" customHeight="1" x14ac:dyDescent="0.2">
      <c r="A2566" s="104"/>
      <c r="B2566" s="104">
        <f>VLOOKUP(BJB!$F$9:$F$5599,Ctrl!$B$4:$C$399,2,0)</f>
        <v>7</v>
      </c>
      <c r="C2566" s="104">
        <f>VLOOKUP(BJB!$G$9:$G$5599,Ctrl!$E$4:$F$399,2,0)</f>
        <v>0</v>
      </c>
      <c r="D2566" s="219">
        <v>1</v>
      </c>
      <c r="E2566" s="104" t="str">
        <f>VLOOKUP(BJB!$F$9:$F$5599,Ctrl!$B$4:$D$399,3,0)</f>
        <v>I</v>
      </c>
      <c r="F2566" s="139" t="s">
        <v>10517</v>
      </c>
      <c r="G2566" s="139" t="s">
        <v>7668</v>
      </c>
      <c r="H2566" s="125"/>
      <c r="I2566" s="220">
        <f>IF(G2565=BJB!$G4345,I2565+1,1)</f>
        <v>1</v>
      </c>
      <c r="J2566" s="912" t="s">
        <v>22577</v>
      </c>
      <c r="K2566" s="121" t="s">
        <v>2691</v>
      </c>
      <c r="L2566" s="104" t="s">
        <v>6477</v>
      </c>
      <c r="M2566" s="122" t="s">
        <v>2692</v>
      </c>
      <c r="N2566" s="152">
        <v>40046</v>
      </c>
      <c r="O2566" s="123">
        <v>15000000</v>
      </c>
      <c r="P2566" s="105" t="s">
        <v>6222</v>
      </c>
      <c r="Q2566" s="120" t="s">
        <v>6222</v>
      </c>
      <c r="R2566" s="890">
        <v>0</v>
      </c>
      <c r="S2566" s="108" t="s">
        <v>7055</v>
      </c>
      <c r="T2566" s="120">
        <v>40780</v>
      </c>
      <c r="U2566" s="114">
        <v>4500000</v>
      </c>
      <c r="V2566" s="109" t="s">
        <v>6222</v>
      </c>
      <c r="W2566" s="141">
        <v>0</v>
      </c>
      <c r="X2566" s="141">
        <v>0</v>
      </c>
      <c r="Y2566" s="141">
        <v>0</v>
      </c>
      <c r="Z2566" s="141">
        <v>0</v>
      </c>
      <c r="AA2566" s="114">
        <v>0</v>
      </c>
      <c r="AB2566" s="114"/>
      <c r="AC2566" s="114"/>
      <c r="AD2566" s="141"/>
      <c r="AE2566" s="106">
        <v>0</v>
      </c>
      <c r="AF2566" s="106">
        <v>0</v>
      </c>
      <c r="AG2566" s="106">
        <v>0</v>
      </c>
      <c r="AH2566" s="114"/>
      <c r="AI2566" s="114"/>
      <c r="AJ2566" s="114"/>
      <c r="AK2566" s="114"/>
      <c r="AL2566" s="114"/>
      <c r="AM2566" s="114"/>
      <c r="AN2566" s="114">
        <f t="shared" si="78"/>
        <v>0</v>
      </c>
      <c r="AO2566" s="114">
        <f t="shared" si="79"/>
        <v>4500000</v>
      </c>
      <c r="AP2566" s="114"/>
      <c r="AQ2566" s="114"/>
      <c r="AR2566" s="114"/>
      <c r="AS2566" s="114"/>
      <c r="AT2566" s="190"/>
    </row>
    <row r="2567" spans="1:46" s="191" customFormat="1" ht="15" customHeight="1" x14ac:dyDescent="0.2">
      <c r="A2567" s="104"/>
      <c r="B2567" s="104">
        <f>VLOOKUP(BJB!$F$9:$F$5599,Ctrl!$B$4:$C$399,2,0)</f>
        <v>7</v>
      </c>
      <c r="C2567" s="104">
        <f>VLOOKUP(BJB!$G$9:$G$5599,Ctrl!$E$4:$F$399,2,0)</f>
        <v>0</v>
      </c>
      <c r="D2567" s="219">
        <v>1</v>
      </c>
      <c r="E2567" s="104" t="str">
        <f>VLOOKUP(BJB!$F$9:$F$5599,Ctrl!$B$4:$D$399,3,0)</f>
        <v>I</v>
      </c>
      <c r="F2567" s="139" t="s">
        <v>10517</v>
      </c>
      <c r="G2567" s="139" t="s">
        <v>7668</v>
      </c>
      <c r="H2567" s="125"/>
      <c r="I2567" s="220">
        <f>IF(G2566=BJB!$G4346,I2566+1,1)</f>
        <v>1</v>
      </c>
      <c r="J2567" s="912" t="s">
        <v>22578</v>
      </c>
      <c r="K2567" s="121" t="s">
        <v>2693</v>
      </c>
      <c r="L2567" s="104" t="s">
        <v>6477</v>
      </c>
      <c r="M2567" s="122" t="s">
        <v>2692</v>
      </c>
      <c r="N2567" s="152">
        <v>40046</v>
      </c>
      <c r="O2567" s="123">
        <v>10000000</v>
      </c>
      <c r="P2567" s="105" t="s">
        <v>6222</v>
      </c>
      <c r="Q2567" s="120" t="s">
        <v>6222</v>
      </c>
      <c r="R2567" s="890">
        <v>0</v>
      </c>
      <c r="S2567" s="108" t="s">
        <v>7055</v>
      </c>
      <c r="T2567" s="120">
        <v>40780</v>
      </c>
      <c r="U2567" s="114">
        <v>3562496</v>
      </c>
      <c r="V2567" s="109" t="s">
        <v>6222</v>
      </c>
      <c r="W2567" s="141">
        <v>0</v>
      </c>
      <c r="X2567" s="141">
        <v>0</v>
      </c>
      <c r="Y2567" s="141">
        <v>0</v>
      </c>
      <c r="Z2567" s="141">
        <v>0</v>
      </c>
      <c r="AA2567" s="114">
        <v>0</v>
      </c>
      <c r="AB2567" s="114"/>
      <c r="AC2567" s="114"/>
      <c r="AD2567" s="141"/>
      <c r="AE2567" s="106">
        <v>0</v>
      </c>
      <c r="AF2567" s="106">
        <v>0</v>
      </c>
      <c r="AG2567" s="106">
        <v>0</v>
      </c>
      <c r="AH2567" s="114"/>
      <c r="AI2567" s="114"/>
      <c r="AJ2567" s="114"/>
      <c r="AK2567" s="114"/>
      <c r="AL2567" s="114"/>
      <c r="AM2567" s="114"/>
      <c r="AN2567" s="114">
        <f t="shared" si="78"/>
        <v>0</v>
      </c>
      <c r="AO2567" s="114">
        <f t="shared" si="79"/>
        <v>3562496</v>
      </c>
      <c r="AP2567" s="114"/>
      <c r="AQ2567" s="114"/>
      <c r="AR2567" s="114"/>
      <c r="AS2567" s="114"/>
      <c r="AT2567" s="190"/>
    </row>
    <row r="2568" spans="1:46" s="191" customFormat="1" ht="15" customHeight="1" x14ac:dyDescent="0.2">
      <c r="A2568" s="104"/>
      <c r="B2568" s="104">
        <f>VLOOKUP(BJB!$F$9:$F$5599,Ctrl!$B$4:$C$399,2,0)</f>
        <v>7</v>
      </c>
      <c r="C2568" s="104">
        <f>VLOOKUP(BJB!$G$9:$G$5599,Ctrl!$E$4:$F$399,2,0)</f>
        <v>0</v>
      </c>
      <c r="D2568" s="219">
        <v>1</v>
      </c>
      <c r="E2568" s="104" t="str">
        <f>VLOOKUP(BJB!$F$9:$F$5599,Ctrl!$B$4:$D$399,3,0)</f>
        <v>I</v>
      </c>
      <c r="F2568" s="139" t="s">
        <v>10517</v>
      </c>
      <c r="G2568" s="139" t="s">
        <v>7668</v>
      </c>
      <c r="H2568" s="125"/>
      <c r="I2568" s="220">
        <f>IF(G2567=BJB!$G4347,I2567+1,1)</f>
        <v>1</v>
      </c>
      <c r="J2568" s="912" t="s">
        <v>22579</v>
      </c>
      <c r="K2568" s="121" t="s">
        <v>2694</v>
      </c>
      <c r="L2568" s="104" t="s">
        <v>6477</v>
      </c>
      <c r="M2568" s="122" t="s">
        <v>2633</v>
      </c>
      <c r="N2568" s="152">
        <v>39910</v>
      </c>
      <c r="O2568" s="123">
        <v>100000000</v>
      </c>
      <c r="P2568" s="105" t="s">
        <v>6222</v>
      </c>
      <c r="Q2568" s="120" t="s">
        <v>6222</v>
      </c>
      <c r="R2568" s="890">
        <v>0</v>
      </c>
      <c r="S2568" s="108" t="s">
        <v>7055</v>
      </c>
      <c r="T2568" s="120">
        <v>40780</v>
      </c>
      <c r="U2568" s="114">
        <v>75000000</v>
      </c>
      <c r="V2568" s="109" t="s">
        <v>6222</v>
      </c>
      <c r="W2568" s="141">
        <v>0</v>
      </c>
      <c r="X2568" s="141">
        <v>0</v>
      </c>
      <c r="Y2568" s="141">
        <v>0</v>
      </c>
      <c r="Z2568" s="141">
        <v>0</v>
      </c>
      <c r="AA2568" s="114">
        <v>27930000</v>
      </c>
      <c r="AB2568" s="114"/>
      <c r="AC2568" s="114"/>
      <c r="AD2568" s="141"/>
      <c r="AE2568" s="106">
        <v>0</v>
      </c>
      <c r="AF2568" s="106">
        <v>0</v>
      </c>
      <c r="AG2568" s="106">
        <v>0</v>
      </c>
      <c r="AH2568" s="114"/>
      <c r="AI2568" s="114"/>
      <c r="AJ2568" s="114"/>
      <c r="AK2568" s="114"/>
      <c r="AL2568" s="114"/>
      <c r="AM2568" s="114"/>
      <c r="AN2568" s="114">
        <f t="shared" si="78"/>
        <v>27930000</v>
      </c>
      <c r="AO2568" s="114">
        <f t="shared" si="79"/>
        <v>47070000</v>
      </c>
      <c r="AP2568" s="114"/>
      <c r="AQ2568" s="114"/>
      <c r="AR2568" s="114"/>
      <c r="AS2568" s="114"/>
      <c r="AT2568" s="190"/>
    </row>
    <row r="2569" spans="1:46" s="191" customFormat="1" ht="15" customHeight="1" x14ac:dyDescent="0.2">
      <c r="A2569" s="104"/>
      <c r="B2569" s="104">
        <f>VLOOKUP(BJB!$F$9:$F$5599,Ctrl!$B$4:$C$399,2,0)</f>
        <v>7</v>
      </c>
      <c r="C2569" s="104">
        <f>VLOOKUP(BJB!$G$9:$G$5599,Ctrl!$E$4:$F$399,2,0)</f>
        <v>0</v>
      </c>
      <c r="D2569" s="219">
        <v>1</v>
      </c>
      <c r="E2569" s="104" t="str">
        <f>VLOOKUP(BJB!$F$9:$F$5599,Ctrl!$B$4:$D$399,3,0)</f>
        <v>I</v>
      </c>
      <c r="F2569" s="139" t="s">
        <v>10517</v>
      </c>
      <c r="G2569" s="139" t="s">
        <v>7668</v>
      </c>
      <c r="H2569" s="125"/>
      <c r="I2569" s="220">
        <f>IF(G2568=BJB!$G4348,I2568+1,1)</f>
        <v>1</v>
      </c>
      <c r="J2569" s="912" t="s">
        <v>22580</v>
      </c>
      <c r="K2569" s="121" t="s">
        <v>2695</v>
      </c>
      <c r="L2569" s="104" t="s">
        <v>6477</v>
      </c>
      <c r="M2569" s="122" t="s">
        <v>2696</v>
      </c>
      <c r="N2569" s="152">
        <v>40245</v>
      </c>
      <c r="O2569" s="123">
        <v>16000000</v>
      </c>
      <c r="P2569" s="105" t="s">
        <v>6222</v>
      </c>
      <c r="Q2569" s="120" t="s">
        <v>6222</v>
      </c>
      <c r="R2569" s="890">
        <v>0</v>
      </c>
      <c r="S2569" s="108" t="s">
        <v>2697</v>
      </c>
      <c r="T2569" s="120">
        <v>40840</v>
      </c>
      <c r="U2569" s="114">
        <v>8866669</v>
      </c>
      <c r="V2569" s="109" t="s">
        <v>6222</v>
      </c>
      <c r="W2569" s="141">
        <v>0</v>
      </c>
      <c r="X2569" s="141">
        <v>0</v>
      </c>
      <c r="Y2569" s="141">
        <v>0</v>
      </c>
      <c r="Z2569" s="141">
        <v>0</v>
      </c>
      <c r="AA2569" s="114">
        <v>1485000</v>
      </c>
      <c r="AB2569" s="114"/>
      <c r="AC2569" s="114"/>
      <c r="AD2569" s="141"/>
      <c r="AE2569" s="106">
        <v>0</v>
      </c>
      <c r="AF2569" s="106">
        <v>0</v>
      </c>
      <c r="AG2569" s="106">
        <v>0</v>
      </c>
      <c r="AH2569" s="114"/>
      <c r="AI2569" s="114"/>
      <c r="AJ2569" s="114"/>
      <c r="AK2569" s="114"/>
      <c r="AL2569" s="114"/>
      <c r="AM2569" s="114"/>
      <c r="AN2569" s="114">
        <f t="shared" ref="AN2569:AN2632" si="80">SUM(AA2569:AM2569)</f>
        <v>1485000</v>
      </c>
      <c r="AO2569" s="114">
        <f t="shared" ref="AO2569:AO2632" si="81">IF((U2569-AN2569)&lt;0,ABS(0),(U2569-AN2569))</f>
        <v>7381669</v>
      </c>
      <c r="AP2569" s="114"/>
      <c r="AQ2569" s="114"/>
      <c r="AR2569" s="114"/>
      <c r="AS2569" s="114"/>
      <c r="AT2569" s="190"/>
    </row>
    <row r="2570" spans="1:46" s="191" customFormat="1" ht="15" customHeight="1" x14ac:dyDescent="0.2">
      <c r="A2570" s="104"/>
      <c r="B2570" s="104">
        <f>VLOOKUP(BJB!$F$9:$F$5599,Ctrl!$B$4:$C$399,2,0)</f>
        <v>7</v>
      </c>
      <c r="C2570" s="104">
        <f>VLOOKUP(BJB!$G$9:$G$5599,Ctrl!$E$4:$F$399,2,0)</f>
        <v>0</v>
      </c>
      <c r="D2570" s="219">
        <v>1</v>
      </c>
      <c r="E2570" s="104" t="str">
        <f>VLOOKUP(BJB!$F$9:$F$5599,Ctrl!$B$4:$D$399,3,0)</f>
        <v>I</v>
      </c>
      <c r="F2570" s="139" t="s">
        <v>10517</v>
      </c>
      <c r="G2570" s="139" t="s">
        <v>7668</v>
      </c>
      <c r="H2570" s="125" t="s">
        <v>6359</v>
      </c>
      <c r="I2570" s="220">
        <f>IF(G2569=BJB!$G4349,I2569+1,1)</f>
        <v>1</v>
      </c>
      <c r="J2570" s="891" t="s">
        <v>18396</v>
      </c>
      <c r="K2570" s="121" t="s">
        <v>2698</v>
      </c>
      <c r="L2570" s="104" t="s">
        <v>6477</v>
      </c>
      <c r="M2570" s="122" t="s">
        <v>2699</v>
      </c>
      <c r="N2570" s="152">
        <v>40421</v>
      </c>
      <c r="O2570" s="123">
        <v>11000000</v>
      </c>
      <c r="P2570" s="105" t="s">
        <v>6222</v>
      </c>
      <c r="Q2570" s="120" t="s">
        <v>6222</v>
      </c>
      <c r="R2570" s="890">
        <v>0</v>
      </c>
      <c r="S2570" s="108" t="s">
        <v>2697</v>
      </c>
      <c r="T2570" s="120">
        <v>40840</v>
      </c>
      <c r="U2570" s="114">
        <v>7425002</v>
      </c>
      <c r="V2570" s="109" t="s">
        <v>6222</v>
      </c>
      <c r="W2570" s="141">
        <v>0</v>
      </c>
      <c r="X2570" s="141">
        <v>0</v>
      </c>
      <c r="Y2570" s="141">
        <v>0</v>
      </c>
      <c r="Z2570" s="141">
        <v>0</v>
      </c>
      <c r="AA2570" s="114">
        <v>453564</v>
      </c>
      <c r="AB2570" s="114"/>
      <c r="AC2570" s="132"/>
      <c r="AD2570" s="141"/>
      <c r="AE2570" s="106">
        <v>2367395</v>
      </c>
      <c r="AF2570" s="106">
        <v>0</v>
      </c>
      <c r="AG2570" s="106">
        <v>483142</v>
      </c>
      <c r="AH2570" s="114"/>
      <c r="AI2570" s="114"/>
      <c r="AJ2570" s="114"/>
      <c r="AK2570" s="154"/>
      <c r="AL2570" s="114"/>
      <c r="AM2570" s="114"/>
      <c r="AN2570" s="114">
        <f t="shared" si="80"/>
        <v>3304101</v>
      </c>
      <c r="AO2570" s="114">
        <f t="shared" si="81"/>
        <v>4120901</v>
      </c>
      <c r="AP2570" s="114"/>
      <c r="AQ2570" s="114"/>
      <c r="AR2570" s="114"/>
      <c r="AS2570" s="114"/>
      <c r="AT2570" s="190"/>
    </row>
    <row r="2571" spans="1:46" s="191" customFormat="1" ht="15" customHeight="1" x14ac:dyDescent="0.2">
      <c r="A2571" s="104"/>
      <c r="B2571" s="104">
        <f>VLOOKUP(BJB!$F$9:$F$5599,Ctrl!$B$4:$C$399,2,0)</f>
        <v>7</v>
      </c>
      <c r="C2571" s="104">
        <f>VLOOKUP(BJB!$G$9:$G$5599,Ctrl!$E$4:$F$399,2,0)</f>
        <v>0</v>
      </c>
      <c r="D2571" s="219">
        <v>1</v>
      </c>
      <c r="E2571" s="104" t="str">
        <f>VLOOKUP(BJB!$F$9:$F$5599,Ctrl!$B$4:$D$399,3,0)</f>
        <v>I</v>
      </c>
      <c r="F2571" s="139" t="s">
        <v>10517</v>
      </c>
      <c r="G2571" s="139" t="s">
        <v>7668</v>
      </c>
      <c r="H2571" s="125"/>
      <c r="I2571" s="220">
        <f>IF(G2570=BJB!$G4350,I2570+1,1)</f>
        <v>1</v>
      </c>
      <c r="J2571" s="912" t="s">
        <v>22581</v>
      </c>
      <c r="K2571" s="121" t="s">
        <v>2700</v>
      </c>
      <c r="L2571" s="104" t="s">
        <v>6477</v>
      </c>
      <c r="M2571" s="122" t="s">
        <v>2701</v>
      </c>
      <c r="N2571" s="152">
        <v>40282</v>
      </c>
      <c r="O2571" s="123">
        <v>12000000</v>
      </c>
      <c r="P2571" s="105" t="s">
        <v>6222</v>
      </c>
      <c r="Q2571" s="120" t="s">
        <v>6222</v>
      </c>
      <c r="R2571" s="890">
        <v>0</v>
      </c>
      <c r="S2571" s="108" t="s">
        <v>2697</v>
      </c>
      <c r="T2571" s="120">
        <v>40840</v>
      </c>
      <c r="U2571" s="114">
        <v>5625000</v>
      </c>
      <c r="V2571" s="109" t="s">
        <v>6222</v>
      </c>
      <c r="W2571" s="141">
        <v>0</v>
      </c>
      <c r="X2571" s="141">
        <v>0</v>
      </c>
      <c r="Y2571" s="141">
        <v>0</v>
      </c>
      <c r="Z2571" s="141">
        <v>0</v>
      </c>
      <c r="AA2571" s="114">
        <v>0</v>
      </c>
      <c r="AB2571" s="114"/>
      <c r="AC2571" s="114"/>
      <c r="AD2571" s="141"/>
      <c r="AE2571" s="106">
        <v>0</v>
      </c>
      <c r="AF2571" s="106">
        <v>0</v>
      </c>
      <c r="AG2571" s="106">
        <v>0</v>
      </c>
      <c r="AH2571" s="114"/>
      <c r="AI2571" s="114"/>
      <c r="AJ2571" s="114"/>
      <c r="AK2571" s="114"/>
      <c r="AL2571" s="114"/>
      <c r="AM2571" s="114"/>
      <c r="AN2571" s="114">
        <f t="shared" si="80"/>
        <v>0</v>
      </c>
      <c r="AO2571" s="114">
        <f t="shared" si="81"/>
        <v>5625000</v>
      </c>
      <c r="AP2571" s="114"/>
      <c r="AQ2571" s="114"/>
      <c r="AR2571" s="114"/>
      <c r="AS2571" s="114"/>
      <c r="AT2571" s="190"/>
    </row>
    <row r="2572" spans="1:46" s="191" customFormat="1" ht="15" customHeight="1" x14ac:dyDescent="0.2">
      <c r="A2572" s="104"/>
      <c r="B2572" s="104">
        <f>VLOOKUP(BJB!$F$9:$F$5599,Ctrl!$B$4:$C$399,2,0)</f>
        <v>7</v>
      </c>
      <c r="C2572" s="104">
        <f>VLOOKUP(BJB!$G$9:$G$5599,Ctrl!$E$4:$F$399,2,0)</f>
        <v>0</v>
      </c>
      <c r="D2572" s="219">
        <v>1</v>
      </c>
      <c r="E2572" s="104" t="str">
        <f>VLOOKUP(BJB!$F$9:$F$5599,Ctrl!$B$4:$D$399,3,0)</f>
        <v>I</v>
      </c>
      <c r="F2572" s="139" t="s">
        <v>10517</v>
      </c>
      <c r="G2572" s="139" t="s">
        <v>7668</v>
      </c>
      <c r="H2572" s="125"/>
      <c r="I2572" s="220">
        <f>IF(G2571=BJB!$G4351,I2571+1,1)</f>
        <v>1</v>
      </c>
      <c r="J2572" s="912" t="s">
        <v>22582</v>
      </c>
      <c r="K2572" s="121" t="s">
        <v>2702</v>
      </c>
      <c r="L2572" s="104" t="s">
        <v>6477</v>
      </c>
      <c r="M2572" s="122" t="s">
        <v>2703</v>
      </c>
      <c r="N2572" s="152">
        <v>40198</v>
      </c>
      <c r="O2572" s="123">
        <v>7000000</v>
      </c>
      <c r="P2572" s="105" t="s">
        <v>6222</v>
      </c>
      <c r="Q2572" s="120" t="s">
        <v>6222</v>
      </c>
      <c r="R2572" s="890">
        <v>0</v>
      </c>
      <c r="S2572" s="108" t="s">
        <v>2697</v>
      </c>
      <c r="T2572" s="120">
        <v>40840</v>
      </c>
      <c r="U2572" s="114">
        <v>2843746</v>
      </c>
      <c r="V2572" s="109" t="s">
        <v>6222</v>
      </c>
      <c r="W2572" s="141">
        <v>0</v>
      </c>
      <c r="X2572" s="141">
        <v>0</v>
      </c>
      <c r="Y2572" s="141">
        <v>0</v>
      </c>
      <c r="Z2572" s="141">
        <v>0</v>
      </c>
      <c r="AA2572" s="114">
        <v>0</v>
      </c>
      <c r="AB2572" s="114"/>
      <c r="AC2572" s="114"/>
      <c r="AD2572" s="141"/>
      <c r="AE2572" s="106">
        <v>0</v>
      </c>
      <c r="AF2572" s="106">
        <v>0</v>
      </c>
      <c r="AG2572" s="106">
        <v>0</v>
      </c>
      <c r="AH2572" s="114"/>
      <c r="AI2572" s="114"/>
      <c r="AJ2572" s="114"/>
      <c r="AK2572" s="114"/>
      <c r="AL2572" s="114"/>
      <c r="AM2572" s="114"/>
      <c r="AN2572" s="114">
        <f t="shared" si="80"/>
        <v>0</v>
      </c>
      <c r="AO2572" s="114">
        <f t="shared" si="81"/>
        <v>2843746</v>
      </c>
      <c r="AP2572" s="114"/>
      <c r="AQ2572" s="114"/>
      <c r="AR2572" s="114"/>
      <c r="AS2572" s="114"/>
      <c r="AT2572" s="190"/>
    </row>
    <row r="2573" spans="1:46" s="191" customFormat="1" ht="15" customHeight="1" x14ac:dyDescent="0.2">
      <c r="A2573" s="104"/>
      <c r="B2573" s="104">
        <f>VLOOKUP(BJB!$F$9:$F$5599,Ctrl!$B$4:$C$399,2,0)</f>
        <v>7</v>
      </c>
      <c r="C2573" s="104">
        <f>VLOOKUP(BJB!$G$9:$G$5599,Ctrl!$E$4:$F$399,2,0)</f>
        <v>0</v>
      </c>
      <c r="D2573" s="219">
        <v>1</v>
      </c>
      <c r="E2573" s="104" t="str">
        <f>VLOOKUP(BJB!$F$9:$F$5599,Ctrl!$B$4:$D$399,3,0)</f>
        <v>I</v>
      </c>
      <c r="F2573" s="139" t="s">
        <v>10517</v>
      </c>
      <c r="G2573" s="139" t="s">
        <v>7668</v>
      </c>
      <c r="H2573" s="125"/>
      <c r="I2573" s="220">
        <f>IF(G2572=BJB!$G4352,I2572+1,1)</f>
        <v>1</v>
      </c>
      <c r="J2573" s="912" t="s">
        <v>22583</v>
      </c>
      <c r="K2573" s="121" t="s">
        <v>827</v>
      </c>
      <c r="L2573" s="104" t="s">
        <v>6477</v>
      </c>
      <c r="M2573" s="122" t="s">
        <v>2704</v>
      </c>
      <c r="N2573" s="152">
        <v>40070</v>
      </c>
      <c r="O2573" s="123">
        <v>15000000</v>
      </c>
      <c r="P2573" s="105" t="s">
        <v>6222</v>
      </c>
      <c r="Q2573" s="120" t="s">
        <v>6222</v>
      </c>
      <c r="R2573" s="890">
        <v>0</v>
      </c>
      <c r="S2573" s="108" t="s">
        <v>2697</v>
      </c>
      <c r="T2573" s="120">
        <v>40840</v>
      </c>
      <c r="U2573" s="114">
        <v>4406250</v>
      </c>
      <c r="V2573" s="109" t="s">
        <v>6222</v>
      </c>
      <c r="W2573" s="141">
        <v>0</v>
      </c>
      <c r="X2573" s="141">
        <v>0</v>
      </c>
      <c r="Y2573" s="141">
        <v>0</v>
      </c>
      <c r="Z2573" s="141">
        <v>0</v>
      </c>
      <c r="AA2573" s="114">
        <v>0</v>
      </c>
      <c r="AB2573" s="114"/>
      <c r="AC2573" s="114"/>
      <c r="AD2573" s="141"/>
      <c r="AE2573" s="106">
        <v>0</v>
      </c>
      <c r="AF2573" s="106">
        <v>0</v>
      </c>
      <c r="AG2573" s="106">
        <v>0</v>
      </c>
      <c r="AH2573" s="114"/>
      <c r="AI2573" s="114"/>
      <c r="AJ2573" s="114"/>
      <c r="AK2573" s="114"/>
      <c r="AL2573" s="114"/>
      <c r="AM2573" s="114"/>
      <c r="AN2573" s="114">
        <f t="shared" si="80"/>
        <v>0</v>
      </c>
      <c r="AO2573" s="114">
        <f t="shared" si="81"/>
        <v>4406250</v>
      </c>
      <c r="AP2573" s="114"/>
      <c r="AQ2573" s="114"/>
      <c r="AR2573" s="114"/>
      <c r="AS2573" s="114"/>
      <c r="AT2573" s="190"/>
    </row>
    <row r="2574" spans="1:46" s="191" customFormat="1" ht="15" customHeight="1" x14ac:dyDescent="0.2">
      <c r="A2574" s="104"/>
      <c r="B2574" s="104">
        <f>VLOOKUP(BJB!$F$9:$F$5599,Ctrl!$B$4:$C$399,2,0)</f>
        <v>7</v>
      </c>
      <c r="C2574" s="104">
        <f>VLOOKUP(BJB!$G$9:$G$5599,Ctrl!$E$4:$F$399,2,0)</f>
        <v>0</v>
      </c>
      <c r="D2574" s="219">
        <v>1</v>
      </c>
      <c r="E2574" s="104" t="str">
        <f>VLOOKUP(BJB!$F$9:$F$5599,Ctrl!$B$4:$D$399,3,0)</f>
        <v>I</v>
      </c>
      <c r="F2574" s="139" t="s">
        <v>10517</v>
      </c>
      <c r="G2574" s="139" t="s">
        <v>7668</v>
      </c>
      <c r="H2574" s="125"/>
      <c r="I2574" s="220">
        <f>IF(G2573=BJB!$G4353,I2573+1,1)</f>
        <v>1</v>
      </c>
      <c r="J2574" s="912" t="s">
        <v>22584</v>
      </c>
      <c r="K2574" s="121" t="s">
        <v>2705</v>
      </c>
      <c r="L2574" s="104" t="s">
        <v>6477</v>
      </c>
      <c r="M2574" s="122" t="s">
        <v>2706</v>
      </c>
      <c r="N2574" s="152">
        <v>40175</v>
      </c>
      <c r="O2574" s="123">
        <v>25000000</v>
      </c>
      <c r="P2574" s="105" t="s">
        <v>6222</v>
      </c>
      <c r="Q2574" s="120" t="s">
        <v>6222</v>
      </c>
      <c r="R2574" s="890">
        <v>0</v>
      </c>
      <c r="S2574" s="108" t="s">
        <v>2697</v>
      </c>
      <c r="T2574" s="120">
        <v>40840</v>
      </c>
      <c r="U2574" s="114">
        <v>4843745</v>
      </c>
      <c r="V2574" s="109" t="s">
        <v>6222</v>
      </c>
      <c r="W2574" s="141">
        <v>0</v>
      </c>
      <c r="X2574" s="141">
        <v>0</v>
      </c>
      <c r="Y2574" s="141">
        <v>0</v>
      </c>
      <c r="Z2574" s="141">
        <v>0</v>
      </c>
      <c r="AA2574" s="114">
        <v>0</v>
      </c>
      <c r="AB2574" s="114"/>
      <c r="AC2574" s="114"/>
      <c r="AD2574" s="141"/>
      <c r="AE2574" s="106">
        <v>0</v>
      </c>
      <c r="AF2574" s="106">
        <v>0</v>
      </c>
      <c r="AG2574" s="106">
        <v>0</v>
      </c>
      <c r="AH2574" s="114"/>
      <c r="AI2574" s="114"/>
      <c r="AJ2574" s="114"/>
      <c r="AK2574" s="114"/>
      <c r="AL2574" s="114"/>
      <c r="AM2574" s="114"/>
      <c r="AN2574" s="114">
        <f t="shared" si="80"/>
        <v>0</v>
      </c>
      <c r="AO2574" s="114">
        <f t="shared" si="81"/>
        <v>4843745</v>
      </c>
      <c r="AP2574" s="114"/>
      <c r="AQ2574" s="114"/>
      <c r="AR2574" s="114"/>
      <c r="AS2574" s="114"/>
      <c r="AT2574" s="190"/>
    </row>
    <row r="2575" spans="1:46" s="191" customFormat="1" ht="15" customHeight="1" x14ac:dyDescent="0.2">
      <c r="A2575" s="104"/>
      <c r="B2575" s="104">
        <f>VLOOKUP(BJB!$F$9:$F$5599,Ctrl!$B$4:$C$399,2,0)</f>
        <v>7</v>
      </c>
      <c r="C2575" s="104">
        <f>VLOOKUP(BJB!$G$9:$G$5599,Ctrl!$E$4:$F$399,2,0)</f>
        <v>0</v>
      </c>
      <c r="D2575" s="219">
        <v>1</v>
      </c>
      <c r="E2575" s="104" t="str">
        <f>VLOOKUP(BJB!$F$9:$F$5599,Ctrl!$B$4:$D$399,3,0)</f>
        <v>I</v>
      </c>
      <c r="F2575" s="139" t="s">
        <v>10517</v>
      </c>
      <c r="G2575" s="139" t="s">
        <v>7668</v>
      </c>
      <c r="H2575" s="125"/>
      <c r="I2575" s="220">
        <f>IF(G2574=BJB!$G4354,I2574+1,1)</f>
        <v>1</v>
      </c>
      <c r="J2575" s="912" t="s">
        <v>22585</v>
      </c>
      <c r="K2575" s="121" t="s">
        <v>2707</v>
      </c>
      <c r="L2575" s="104" t="s">
        <v>6477</v>
      </c>
      <c r="M2575" s="122" t="s">
        <v>2701</v>
      </c>
      <c r="N2575" s="152">
        <v>40282</v>
      </c>
      <c r="O2575" s="123">
        <v>11000000</v>
      </c>
      <c r="P2575" s="105" t="s">
        <v>6222</v>
      </c>
      <c r="Q2575" s="120" t="s">
        <v>6222</v>
      </c>
      <c r="R2575" s="890">
        <v>0</v>
      </c>
      <c r="S2575" s="108" t="s">
        <v>2697</v>
      </c>
      <c r="T2575" s="120">
        <v>40840</v>
      </c>
      <c r="U2575" s="114">
        <v>4950003</v>
      </c>
      <c r="V2575" s="109" t="s">
        <v>6222</v>
      </c>
      <c r="W2575" s="141">
        <v>0</v>
      </c>
      <c r="X2575" s="141">
        <v>0</v>
      </c>
      <c r="Y2575" s="141">
        <v>0</v>
      </c>
      <c r="Z2575" s="141">
        <v>0</v>
      </c>
      <c r="AA2575" s="114">
        <v>0</v>
      </c>
      <c r="AB2575" s="114"/>
      <c r="AC2575" s="114"/>
      <c r="AD2575" s="141"/>
      <c r="AE2575" s="106">
        <v>0</v>
      </c>
      <c r="AF2575" s="106">
        <v>0</v>
      </c>
      <c r="AG2575" s="106">
        <v>0</v>
      </c>
      <c r="AH2575" s="114"/>
      <c r="AI2575" s="114"/>
      <c r="AJ2575" s="114"/>
      <c r="AK2575" s="114"/>
      <c r="AL2575" s="114"/>
      <c r="AM2575" s="114"/>
      <c r="AN2575" s="114">
        <f t="shared" si="80"/>
        <v>0</v>
      </c>
      <c r="AO2575" s="114">
        <f t="shared" si="81"/>
        <v>4950003</v>
      </c>
      <c r="AP2575" s="114"/>
      <c r="AQ2575" s="114"/>
      <c r="AR2575" s="114"/>
      <c r="AS2575" s="114"/>
      <c r="AT2575" s="190"/>
    </row>
    <row r="2576" spans="1:46" s="190" customFormat="1" ht="15" customHeight="1" x14ac:dyDescent="0.2">
      <c r="A2576" s="104"/>
      <c r="B2576" s="104">
        <f>VLOOKUP(BJB!$F$9:$F$5599,Ctrl!$B$4:$C$399,2,0)</f>
        <v>7</v>
      </c>
      <c r="C2576" s="104">
        <f>VLOOKUP(BJB!$G$9:$G$5599,Ctrl!$E$4:$F$399,2,0)</f>
        <v>0</v>
      </c>
      <c r="D2576" s="219">
        <v>1</v>
      </c>
      <c r="E2576" s="104" t="str">
        <f>VLOOKUP(BJB!$F$9:$F$5599,Ctrl!$B$4:$D$399,3,0)</f>
        <v>I</v>
      </c>
      <c r="F2576" s="139" t="s">
        <v>10517</v>
      </c>
      <c r="G2576" s="139" t="s">
        <v>7668</v>
      </c>
      <c r="H2576" s="125"/>
      <c r="I2576" s="220">
        <f>IF(G2575=BJB!$G4355,I2575+1,1)</f>
        <v>1</v>
      </c>
      <c r="J2576" s="912" t="s">
        <v>22586</v>
      </c>
      <c r="K2576" s="121" t="s">
        <v>2708</v>
      </c>
      <c r="L2576" s="104" t="s">
        <v>6477</v>
      </c>
      <c r="M2576" s="122" t="s">
        <v>2696</v>
      </c>
      <c r="N2576" s="152">
        <v>40245</v>
      </c>
      <c r="O2576" s="123">
        <v>25000000</v>
      </c>
      <c r="P2576" s="105" t="s">
        <v>6222</v>
      </c>
      <c r="Q2576" s="120" t="s">
        <v>6222</v>
      </c>
      <c r="R2576" s="890">
        <v>0</v>
      </c>
      <c r="S2576" s="108" t="s">
        <v>2697</v>
      </c>
      <c r="T2576" s="120">
        <v>40840</v>
      </c>
      <c r="U2576" s="114">
        <v>11406247</v>
      </c>
      <c r="V2576" s="109" t="s">
        <v>6222</v>
      </c>
      <c r="W2576" s="141">
        <v>0</v>
      </c>
      <c r="X2576" s="141">
        <v>0</v>
      </c>
      <c r="Y2576" s="141">
        <v>0</v>
      </c>
      <c r="Z2576" s="141">
        <v>0</v>
      </c>
      <c r="AA2576" s="114">
        <v>0</v>
      </c>
      <c r="AB2576" s="114"/>
      <c r="AC2576" s="114"/>
      <c r="AD2576" s="141"/>
      <c r="AE2576" s="106">
        <v>0</v>
      </c>
      <c r="AF2576" s="106">
        <v>0</v>
      </c>
      <c r="AG2576" s="106">
        <v>0</v>
      </c>
      <c r="AH2576" s="114"/>
      <c r="AI2576" s="114"/>
      <c r="AJ2576" s="114"/>
      <c r="AK2576" s="114"/>
      <c r="AL2576" s="114"/>
      <c r="AM2576" s="114"/>
      <c r="AN2576" s="114">
        <f t="shared" si="80"/>
        <v>0</v>
      </c>
      <c r="AO2576" s="114">
        <f t="shared" si="81"/>
        <v>11406247</v>
      </c>
      <c r="AP2576" s="114"/>
      <c r="AQ2576" s="114"/>
      <c r="AR2576" s="114"/>
      <c r="AS2576" s="114"/>
    </row>
    <row r="2577" spans="1:46" s="190" customFormat="1" ht="15" customHeight="1" x14ac:dyDescent="0.2">
      <c r="A2577" s="104"/>
      <c r="B2577" s="104">
        <f>VLOOKUP(BJB!$F$9:$F$5599,Ctrl!$B$4:$C$399,2,0)</f>
        <v>7</v>
      </c>
      <c r="C2577" s="104">
        <f>VLOOKUP(BJB!$G$9:$G$5599,Ctrl!$E$4:$F$399,2,0)</f>
        <v>0</v>
      </c>
      <c r="D2577" s="219">
        <v>1</v>
      </c>
      <c r="E2577" s="104" t="str">
        <f>VLOOKUP(BJB!$F$9:$F$5599,Ctrl!$B$4:$D$399,3,0)</f>
        <v>I</v>
      </c>
      <c r="F2577" s="139" t="s">
        <v>10517</v>
      </c>
      <c r="G2577" s="139" t="s">
        <v>7668</v>
      </c>
      <c r="H2577" s="125"/>
      <c r="I2577" s="220">
        <f>IF(G2576=BJB!$G4356,I2576+1,1)</f>
        <v>1</v>
      </c>
      <c r="J2577" s="912" t="s">
        <v>22587</v>
      </c>
      <c r="K2577" s="121" t="s">
        <v>2709</v>
      </c>
      <c r="L2577" s="104" t="s">
        <v>6477</v>
      </c>
      <c r="M2577" s="104" t="s">
        <v>2696</v>
      </c>
      <c r="N2577" s="120">
        <v>40245</v>
      </c>
      <c r="O2577" s="107">
        <v>14000000</v>
      </c>
      <c r="P2577" s="105" t="s">
        <v>6222</v>
      </c>
      <c r="Q2577" s="120" t="s">
        <v>6222</v>
      </c>
      <c r="R2577" s="890">
        <v>0</v>
      </c>
      <c r="S2577" s="108" t="s">
        <v>2710</v>
      </c>
      <c r="T2577" s="109">
        <v>40872</v>
      </c>
      <c r="U2577" s="114">
        <v>8254166</v>
      </c>
      <c r="V2577" s="109" t="s">
        <v>6222</v>
      </c>
      <c r="W2577" s="141">
        <v>0</v>
      </c>
      <c r="X2577" s="141">
        <v>0</v>
      </c>
      <c r="Y2577" s="141">
        <v>0</v>
      </c>
      <c r="Z2577" s="141">
        <v>0</v>
      </c>
      <c r="AA2577" s="114">
        <v>8254166</v>
      </c>
      <c r="AB2577" s="114"/>
      <c r="AC2577" s="114"/>
      <c r="AD2577" s="141"/>
      <c r="AE2577" s="106">
        <v>0</v>
      </c>
      <c r="AF2577" s="106">
        <v>0</v>
      </c>
      <c r="AG2577" s="106">
        <v>0</v>
      </c>
      <c r="AH2577" s="114"/>
      <c r="AI2577" s="114"/>
      <c r="AJ2577" s="114"/>
      <c r="AK2577" s="114"/>
      <c r="AL2577" s="114"/>
      <c r="AM2577" s="114"/>
      <c r="AN2577" s="114">
        <f t="shared" si="80"/>
        <v>8254166</v>
      </c>
      <c r="AO2577" s="114">
        <f t="shared" si="81"/>
        <v>0</v>
      </c>
      <c r="AP2577" s="114"/>
      <c r="AQ2577" s="114"/>
      <c r="AR2577" s="114"/>
      <c r="AS2577" s="114"/>
    </row>
    <row r="2578" spans="1:46" s="190" customFormat="1" ht="15" customHeight="1" x14ac:dyDescent="0.2">
      <c r="A2578" s="104"/>
      <c r="B2578" s="104">
        <f>VLOOKUP(BJB!$F$9:$F$5599,Ctrl!$B$4:$C$399,2,0)</f>
        <v>7</v>
      </c>
      <c r="C2578" s="104">
        <f>VLOOKUP(BJB!$G$9:$G$5599,Ctrl!$E$4:$F$399,2,0)</f>
        <v>0</v>
      </c>
      <c r="D2578" s="219">
        <v>1</v>
      </c>
      <c r="E2578" s="104" t="str">
        <f>VLOOKUP(BJB!$F$9:$F$5599,Ctrl!$B$4:$D$399,3,0)</f>
        <v>I</v>
      </c>
      <c r="F2578" s="139" t="s">
        <v>10517</v>
      </c>
      <c r="G2578" s="139" t="s">
        <v>7668</v>
      </c>
      <c r="H2578" s="125"/>
      <c r="I2578" s="220">
        <f>IF(G2577=BJB!$G4357,I2577+1,1)</f>
        <v>1</v>
      </c>
      <c r="J2578" s="912" t="s">
        <v>22588</v>
      </c>
      <c r="K2578" s="121" t="s">
        <v>500</v>
      </c>
      <c r="L2578" s="104" t="s">
        <v>6477</v>
      </c>
      <c r="M2578" s="104" t="s">
        <v>2692</v>
      </c>
      <c r="N2578" s="120">
        <v>40046</v>
      </c>
      <c r="O2578" s="107">
        <v>7000000</v>
      </c>
      <c r="P2578" s="105" t="s">
        <v>6222</v>
      </c>
      <c r="Q2578" s="120" t="s">
        <v>6222</v>
      </c>
      <c r="R2578" s="890">
        <v>0</v>
      </c>
      <c r="S2578" s="108" t="s">
        <v>2710</v>
      </c>
      <c r="T2578" s="109">
        <v>40872</v>
      </c>
      <c r="U2578" s="114">
        <v>3587502</v>
      </c>
      <c r="V2578" s="109" t="s">
        <v>6222</v>
      </c>
      <c r="W2578" s="141">
        <v>0</v>
      </c>
      <c r="X2578" s="141">
        <v>0</v>
      </c>
      <c r="Y2578" s="141">
        <v>0</v>
      </c>
      <c r="Z2578" s="141">
        <v>0</v>
      </c>
      <c r="AA2578" s="114">
        <v>0</v>
      </c>
      <c r="AB2578" s="114"/>
      <c r="AC2578" s="114"/>
      <c r="AD2578" s="141"/>
      <c r="AE2578" s="106">
        <v>0</v>
      </c>
      <c r="AF2578" s="106">
        <v>0</v>
      </c>
      <c r="AG2578" s="106">
        <v>0</v>
      </c>
      <c r="AH2578" s="114"/>
      <c r="AI2578" s="114"/>
      <c r="AJ2578" s="114"/>
      <c r="AK2578" s="114"/>
      <c r="AL2578" s="114"/>
      <c r="AM2578" s="114"/>
      <c r="AN2578" s="114">
        <f t="shared" si="80"/>
        <v>0</v>
      </c>
      <c r="AO2578" s="114">
        <f t="shared" si="81"/>
        <v>3587502</v>
      </c>
      <c r="AP2578" s="114"/>
      <c r="AQ2578" s="114"/>
      <c r="AR2578" s="114"/>
      <c r="AS2578" s="114"/>
    </row>
    <row r="2579" spans="1:46" s="190" customFormat="1" ht="15" customHeight="1" x14ac:dyDescent="0.2">
      <c r="A2579" s="104"/>
      <c r="B2579" s="104">
        <f>VLOOKUP(BJB!$F$9:$F$5599,Ctrl!$B$4:$C$399,2,0)</f>
        <v>7</v>
      </c>
      <c r="C2579" s="104">
        <f>VLOOKUP(BJB!$G$9:$G$5599,Ctrl!$E$4:$F$399,2,0)</f>
        <v>0</v>
      </c>
      <c r="D2579" s="219">
        <v>1</v>
      </c>
      <c r="E2579" s="104" t="str">
        <f>VLOOKUP(BJB!$F$9:$F$5599,Ctrl!$B$4:$D$399,3,0)</f>
        <v>I</v>
      </c>
      <c r="F2579" s="139" t="s">
        <v>10517</v>
      </c>
      <c r="G2579" s="139" t="s">
        <v>7668</v>
      </c>
      <c r="H2579" s="125"/>
      <c r="I2579" s="220">
        <f>IF(G2578=BJB!$G4358,I2578+1,1)</f>
        <v>1</v>
      </c>
      <c r="J2579" s="912" t="s">
        <v>22589</v>
      </c>
      <c r="K2579" s="121" t="s">
        <v>2711</v>
      </c>
      <c r="L2579" s="104" t="s">
        <v>6477</v>
      </c>
      <c r="M2579" s="104" t="s">
        <v>2635</v>
      </c>
      <c r="N2579" s="120">
        <v>39916</v>
      </c>
      <c r="O2579" s="107">
        <v>15000000</v>
      </c>
      <c r="P2579" s="105" t="s">
        <v>6222</v>
      </c>
      <c r="Q2579" s="120" t="s">
        <v>6222</v>
      </c>
      <c r="R2579" s="890">
        <v>0</v>
      </c>
      <c r="S2579" s="108" t="s">
        <v>2710</v>
      </c>
      <c r="T2579" s="109">
        <v>40872</v>
      </c>
      <c r="U2579" s="114">
        <v>3312494</v>
      </c>
      <c r="V2579" s="109" t="s">
        <v>6222</v>
      </c>
      <c r="W2579" s="141">
        <v>0</v>
      </c>
      <c r="X2579" s="141">
        <v>0</v>
      </c>
      <c r="Y2579" s="141">
        <v>0</v>
      </c>
      <c r="Z2579" s="141">
        <v>0</v>
      </c>
      <c r="AA2579" s="114">
        <v>0</v>
      </c>
      <c r="AB2579" s="114"/>
      <c r="AC2579" s="114"/>
      <c r="AD2579" s="141"/>
      <c r="AE2579" s="106">
        <v>0</v>
      </c>
      <c r="AF2579" s="106">
        <v>0</v>
      </c>
      <c r="AG2579" s="106">
        <v>0</v>
      </c>
      <c r="AH2579" s="114"/>
      <c r="AI2579" s="114"/>
      <c r="AJ2579" s="114"/>
      <c r="AK2579" s="114"/>
      <c r="AL2579" s="114"/>
      <c r="AM2579" s="114"/>
      <c r="AN2579" s="114">
        <f t="shared" si="80"/>
        <v>0</v>
      </c>
      <c r="AO2579" s="114">
        <f t="shared" si="81"/>
        <v>3312494</v>
      </c>
      <c r="AP2579" s="114"/>
      <c r="AQ2579" s="114"/>
      <c r="AR2579" s="114"/>
      <c r="AS2579" s="114"/>
    </row>
    <row r="2580" spans="1:46" s="190" customFormat="1" ht="15" customHeight="1" x14ac:dyDescent="0.2">
      <c r="A2580" s="104"/>
      <c r="B2580" s="104">
        <f>VLOOKUP(BJB!$F$9:$F$5599,Ctrl!$B$4:$C$399,2,0)</f>
        <v>7</v>
      </c>
      <c r="C2580" s="104">
        <f>VLOOKUP(BJB!$G$9:$G$5599,Ctrl!$E$4:$F$399,2,0)</f>
        <v>0</v>
      </c>
      <c r="D2580" s="219">
        <v>1</v>
      </c>
      <c r="E2580" s="104" t="str">
        <f>VLOOKUP(BJB!$F$9:$F$5599,Ctrl!$B$4:$D$399,3,0)</f>
        <v>I</v>
      </c>
      <c r="F2580" s="139" t="s">
        <v>10517</v>
      </c>
      <c r="G2580" s="139" t="s">
        <v>7668</v>
      </c>
      <c r="H2580" s="125" t="s">
        <v>19322</v>
      </c>
      <c r="I2580" s="220">
        <f>IF(G2579=BJB!$G4359,I2579+1,1)</f>
        <v>1</v>
      </c>
      <c r="J2580" s="891" t="s">
        <v>20251</v>
      </c>
      <c r="K2580" s="121" t="s">
        <v>1570</v>
      </c>
      <c r="L2580" s="104" t="s">
        <v>6477</v>
      </c>
      <c r="M2580" s="104" t="s">
        <v>2712</v>
      </c>
      <c r="N2580" s="120">
        <v>40140</v>
      </c>
      <c r="O2580" s="107">
        <v>50000000</v>
      </c>
      <c r="P2580" s="105" t="s">
        <v>6222</v>
      </c>
      <c r="Q2580" s="120" t="s">
        <v>6222</v>
      </c>
      <c r="R2580" s="890">
        <v>0</v>
      </c>
      <c r="S2580" s="108" t="s">
        <v>2710</v>
      </c>
      <c r="T2580" s="109">
        <v>40872</v>
      </c>
      <c r="U2580" s="114">
        <v>27000000</v>
      </c>
      <c r="V2580" s="109" t="s">
        <v>6222</v>
      </c>
      <c r="W2580" s="141">
        <v>0</v>
      </c>
      <c r="X2580" s="141">
        <v>0</v>
      </c>
      <c r="Y2580" s="141">
        <v>0</v>
      </c>
      <c r="Z2580" s="141">
        <v>0</v>
      </c>
      <c r="AA2580" s="114">
        <v>4912500</v>
      </c>
      <c r="AB2580" s="114"/>
      <c r="AC2580" s="114"/>
      <c r="AD2580" s="141"/>
      <c r="AE2580" s="106">
        <v>0</v>
      </c>
      <c r="AF2580" s="106">
        <v>6750000</v>
      </c>
      <c r="AG2580" s="106">
        <v>0</v>
      </c>
      <c r="AH2580" s="114"/>
      <c r="AI2580" s="114"/>
      <c r="AJ2580" s="114"/>
      <c r="AK2580" s="114"/>
      <c r="AL2580" s="114"/>
      <c r="AM2580" s="114"/>
      <c r="AN2580" s="114">
        <f t="shared" si="80"/>
        <v>11662500</v>
      </c>
      <c r="AO2580" s="114">
        <f t="shared" si="81"/>
        <v>15337500</v>
      </c>
      <c r="AP2580" s="114"/>
      <c r="AQ2580" s="114"/>
      <c r="AR2580" s="114"/>
      <c r="AS2580" s="114"/>
    </row>
    <row r="2581" spans="1:46" s="190" customFormat="1" ht="15" customHeight="1" x14ac:dyDescent="0.2">
      <c r="A2581" s="104"/>
      <c r="B2581" s="104">
        <f>VLOOKUP(BJB!$F$9:$F$5599,Ctrl!$B$4:$C$399,2,0)</f>
        <v>7</v>
      </c>
      <c r="C2581" s="104">
        <f>VLOOKUP(BJB!$G$9:$G$5599,Ctrl!$E$4:$F$399,2,0)</f>
        <v>0</v>
      </c>
      <c r="D2581" s="219">
        <v>1</v>
      </c>
      <c r="E2581" s="104" t="str">
        <f>VLOOKUP(BJB!$F$9:$F$5599,Ctrl!$B$4:$D$399,3,0)</f>
        <v>I</v>
      </c>
      <c r="F2581" s="139" t="s">
        <v>10517</v>
      </c>
      <c r="G2581" s="139" t="s">
        <v>7668</v>
      </c>
      <c r="H2581" s="125"/>
      <c r="I2581" s="220">
        <f>IF(G2580=BJB!$G4360,I2580+1,1)</f>
        <v>1</v>
      </c>
      <c r="J2581" s="912" t="s">
        <v>22590</v>
      </c>
      <c r="K2581" s="121" t="s">
        <v>2713</v>
      </c>
      <c r="L2581" s="227" t="s">
        <v>6476</v>
      </c>
      <c r="M2581" s="104" t="s">
        <v>852</v>
      </c>
      <c r="N2581" s="120">
        <v>40427</v>
      </c>
      <c r="O2581" s="107">
        <v>65977329</v>
      </c>
      <c r="P2581" s="105" t="s">
        <v>6222</v>
      </c>
      <c r="Q2581" s="120" t="s">
        <v>6222</v>
      </c>
      <c r="R2581" s="890">
        <v>0</v>
      </c>
      <c r="S2581" s="146" t="s">
        <v>2714</v>
      </c>
      <c r="T2581" s="109">
        <v>40900</v>
      </c>
      <c r="U2581" s="114">
        <v>14630686</v>
      </c>
      <c r="V2581" s="109" t="s">
        <v>6222</v>
      </c>
      <c r="W2581" s="141">
        <v>0</v>
      </c>
      <c r="X2581" s="141">
        <v>0</v>
      </c>
      <c r="Y2581" s="141">
        <v>0</v>
      </c>
      <c r="Z2581" s="141">
        <v>0</v>
      </c>
      <c r="AA2581" s="114">
        <v>0</v>
      </c>
      <c r="AB2581" s="114"/>
      <c r="AC2581" s="114"/>
      <c r="AD2581" s="141"/>
      <c r="AE2581" s="106">
        <v>0</v>
      </c>
      <c r="AF2581" s="106">
        <v>0</v>
      </c>
      <c r="AG2581" s="106">
        <v>0</v>
      </c>
      <c r="AH2581" s="114"/>
      <c r="AI2581" s="114"/>
      <c r="AJ2581" s="114"/>
      <c r="AK2581" s="114"/>
      <c r="AL2581" s="114"/>
      <c r="AM2581" s="114"/>
      <c r="AN2581" s="114">
        <f t="shared" si="80"/>
        <v>0</v>
      </c>
      <c r="AO2581" s="114">
        <f t="shared" si="81"/>
        <v>14630686</v>
      </c>
      <c r="AP2581" s="114"/>
      <c r="AQ2581" s="114"/>
      <c r="AR2581" s="114"/>
      <c r="AS2581" s="114"/>
    </row>
    <row r="2582" spans="1:46" s="190" customFormat="1" ht="15" customHeight="1" x14ac:dyDescent="0.2">
      <c r="A2582" s="104"/>
      <c r="B2582" s="104">
        <f>VLOOKUP(BJB!$F$9:$F$5599,Ctrl!$B$4:$C$399,2,0)</f>
        <v>7</v>
      </c>
      <c r="C2582" s="104">
        <f>VLOOKUP(BJB!$G$9:$G$5599,Ctrl!$E$4:$F$399,2,0)</f>
        <v>0</v>
      </c>
      <c r="D2582" s="219">
        <v>1</v>
      </c>
      <c r="E2582" s="104" t="str">
        <f>VLOOKUP(BJB!$F$9:$F$5599,Ctrl!$B$4:$D$399,3,0)</f>
        <v>I</v>
      </c>
      <c r="F2582" s="139" t="s">
        <v>10517</v>
      </c>
      <c r="G2582" s="139" t="s">
        <v>7668</v>
      </c>
      <c r="H2582" s="125"/>
      <c r="I2582" s="220">
        <f>IF(G2581=BJB!$G4361,I2581+1,1)</f>
        <v>1</v>
      </c>
      <c r="J2582" s="912" t="s">
        <v>22591</v>
      </c>
      <c r="K2582" s="121" t="s">
        <v>2715</v>
      </c>
      <c r="L2582" s="227" t="s">
        <v>6477</v>
      </c>
      <c r="M2582" s="104" t="s">
        <v>2716</v>
      </c>
      <c r="N2582" s="120">
        <v>40623</v>
      </c>
      <c r="O2582" s="107">
        <v>35000000</v>
      </c>
      <c r="P2582" s="105" t="s">
        <v>16251</v>
      </c>
      <c r="Q2582" s="120">
        <v>40987</v>
      </c>
      <c r="R2582" s="105">
        <v>31543397</v>
      </c>
      <c r="S2582" s="146" t="s">
        <v>7056</v>
      </c>
      <c r="T2582" s="109">
        <v>41053</v>
      </c>
      <c r="U2582" s="114">
        <v>23657548</v>
      </c>
      <c r="V2582" s="109">
        <v>41053</v>
      </c>
      <c r="W2582" s="141">
        <v>23657548</v>
      </c>
      <c r="X2582" s="141">
        <v>0</v>
      </c>
      <c r="Y2582" s="141">
        <v>0</v>
      </c>
      <c r="Z2582" s="141">
        <v>0</v>
      </c>
      <c r="AA2582" s="114">
        <v>0</v>
      </c>
      <c r="AB2582" s="114"/>
      <c r="AC2582" s="114"/>
      <c r="AD2582" s="141"/>
      <c r="AE2582" s="106">
        <v>0</v>
      </c>
      <c r="AF2582" s="106">
        <v>0</v>
      </c>
      <c r="AG2582" s="106">
        <v>0</v>
      </c>
      <c r="AH2582" s="114"/>
      <c r="AI2582" s="114"/>
      <c r="AJ2582" s="114"/>
      <c r="AK2582" s="114"/>
      <c r="AL2582" s="114"/>
      <c r="AM2582" s="114"/>
      <c r="AN2582" s="114">
        <f t="shared" si="80"/>
        <v>0</v>
      </c>
      <c r="AO2582" s="114">
        <f t="shared" si="81"/>
        <v>23657548</v>
      </c>
      <c r="AP2582" s="114"/>
      <c r="AQ2582" s="114"/>
      <c r="AR2582" s="114"/>
      <c r="AS2582" s="114"/>
      <c r="AT2582" s="191"/>
    </row>
    <row r="2583" spans="1:46" s="190" customFormat="1" ht="15" customHeight="1" x14ac:dyDescent="0.2">
      <c r="A2583" s="104"/>
      <c r="B2583" s="104">
        <f>VLOOKUP(BJB!$F$9:$F$5599,Ctrl!$B$4:$C$399,2,0)</f>
        <v>7</v>
      </c>
      <c r="C2583" s="104">
        <f>VLOOKUP(BJB!$G$9:$G$5599,Ctrl!$E$4:$F$399,2,0)</f>
        <v>0</v>
      </c>
      <c r="D2583" s="219">
        <v>1</v>
      </c>
      <c r="E2583" s="104" t="str">
        <f>VLOOKUP(BJB!$F$9:$F$5599,Ctrl!$B$4:$D$399,3,0)</f>
        <v>I</v>
      </c>
      <c r="F2583" s="139" t="s">
        <v>10517</v>
      </c>
      <c r="G2583" s="139" t="s">
        <v>7668</v>
      </c>
      <c r="H2583" s="125" t="s">
        <v>6358</v>
      </c>
      <c r="I2583" s="220">
        <f>IF(G2582=BJB!$G4362,I2582+1,1)</f>
        <v>1</v>
      </c>
      <c r="J2583" s="912" t="s">
        <v>22592</v>
      </c>
      <c r="K2583" s="121" t="s">
        <v>2717</v>
      </c>
      <c r="L2583" s="227" t="s">
        <v>6477</v>
      </c>
      <c r="M2583" s="104" t="s">
        <v>2718</v>
      </c>
      <c r="N2583" s="120">
        <v>40213</v>
      </c>
      <c r="O2583" s="107">
        <v>45000000</v>
      </c>
      <c r="P2583" s="105" t="s">
        <v>16251</v>
      </c>
      <c r="Q2583" s="120">
        <v>40987</v>
      </c>
      <c r="R2583" s="105">
        <v>35024489</v>
      </c>
      <c r="S2583" s="146" t="s">
        <v>7056</v>
      </c>
      <c r="T2583" s="109">
        <v>41053</v>
      </c>
      <c r="U2583" s="114">
        <v>26268367</v>
      </c>
      <c r="V2583" s="109">
        <v>41053</v>
      </c>
      <c r="W2583" s="141">
        <v>26268367</v>
      </c>
      <c r="X2583" s="141">
        <v>0</v>
      </c>
      <c r="Y2583" s="141">
        <v>0</v>
      </c>
      <c r="Z2583" s="141">
        <v>0</v>
      </c>
      <c r="AA2583" s="114">
        <v>175275</v>
      </c>
      <c r="AB2583" s="114"/>
      <c r="AC2583" s="132"/>
      <c r="AD2583" s="141"/>
      <c r="AE2583" s="106">
        <v>0</v>
      </c>
      <c r="AF2583" s="106">
        <v>0</v>
      </c>
      <c r="AG2583" s="106">
        <v>0</v>
      </c>
      <c r="AH2583" s="114"/>
      <c r="AI2583" s="114"/>
      <c r="AJ2583" s="114"/>
      <c r="AK2583" s="154"/>
      <c r="AL2583" s="114"/>
      <c r="AM2583" s="114"/>
      <c r="AN2583" s="114">
        <f t="shared" si="80"/>
        <v>175275</v>
      </c>
      <c r="AO2583" s="114">
        <f t="shared" si="81"/>
        <v>26093092</v>
      </c>
      <c r="AP2583" s="114"/>
      <c r="AQ2583" s="114"/>
      <c r="AR2583" s="114"/>
      <c r="AS2583" s="114"/>
    </row>
    <row r="2584" spans="1:46" s="190" customFormat="1" ht="15" customHeight="1" x14ac:dyDescent="0.2">
      <c r="A2584" s="104"/>
      <c r="B2584" s="104">
        <f>VLOOKUP(BJB!$F$9:$F$5599,Ctrl!$B$4:$C$399,2,0)</f>
        <v>7</v>
      </c>
      <c r="C2584" s="104">
        <f>VLOOKUP(BJB!$G$9:$G$5599,Ctrl!$E$4:$F$399,2,0)</f>
        <v>0</v>
      </c>
      <c r="D2584" s="219">
        <v>1</v>
      </c>
      <c r="E2584" s="104" t="str">
        <f>VLOOKUP(BJB!$F$9:$F$5599,Ctrl!$B$4:$D$399,3,0)</f>
        <v>I</v>
      </c>
      <c r="F2584" s="139" t="s">
        <v>10517</v>
      </c>
      <c r="G2584" s="139" t="s">
        <v>7668</v>
      </c>
      <c r="H2584" s="125"/>
      <c r="I2584" s="220">
        <f>IF(G2583=BJB!$G4363,I2583+1,1)</f>
        <v>1</v>
      </c>
      <c r="J2584" s="912" t="s">
        <v>22593</v>
      </c>
      <c r="K2584" s="121" t="s">
        <v>2719</v>
      </c>
      <c r="L2584" s="227" t="s">
        <v>6477</v>
      </c>
      <c r="M2584" s="104" t="s">
        <v>2720</v>
      </c>
      <c r="N2584" s="120">
        <v>40585</v>
      </c>
      <c r="O2584" s="107">
        <v>20000000</v>
      </c>
      <c r="P2584" s="105" t="s">
        <v>6222</v>
      </c>
      <c r="Q2584" s="120" t="s">
        <v>6222</v>
      </c>
      <c r="R2584" s="890">
        <v>0</v>
      </c>
      <c r="S2584" s="146" t="s">
        <v>7057</v>
      </c>
      <c r="T2584" s="109">
        <v>41088</v>
      </c>
      <c r="U2584" s="114">
        <v>12266400</v>
      </c>
      <c r="V2584" s="109" t="s">
        <v>6222</v>
      </c>
      <c r="W2584" s="141">
        <v>0</v>
      </c>
      <c r="X2584" s="141">
        <v>0</v>
      </c>
      <c r="Y2584" s="141">
        <v>0</v>
      </c>
      <c r="Z2584" s="141">
        <v>0</v>
      </c>
      <c r="AA2584" s="114">
        <v>1041644</v>
      </c>
      <c r="AB2584" s="114"/>
      <c r="AC2584" s="114"/>
      <c r="AD2584" s="141"/>
      <c r="AE2584" s="106">
        <v>0</v>
      </c>
      <c r="AF2584" s="106">
        <v>0</v>
      </c>
      <c r="AG2584" s="106">
        <v>0</v>
      </c>
      <c r="AH2584" s="114"/>
      <c r="AI2584" s="114"/>
      <c r="AJ2584" s="114"/>
      <c r="AK2584" s="114"/>
      <c r="AL2584" s="114"/>
      <c r="AM2584" s="114"/>
      <c r="AN2584" s="114">
        <f t="shared" si="80"/>
        <v>1041644</v>
      </c>
      <c r="AO2584" s="114">
        <f t="shared" si="81"/>
        <v>11224756</v>
      </c>
      <c r="AP2584" s="114"/>
      <c r="AQ2584" s="114"/>
      <c r="AR2584" s="114"/>
      <c r="AS2584" s="114"/>
    </row>
    <row r="2585" spans="1:46" s="190" customFormat="1" ht="15" customHeight="1" x14ac:dyDescent="0.2">
      <c r="A2585" s="104"/>
      <c r="B2585" s="104">
        <f>VLOOKUP(BJB!$F$9:$F$5599,Ctrl!$B$4:$C$399,2,0)</f>
        <v>7</v>
      </c>
      <c r="C2585" s="104">
        <f>VLOOKUP(BJB!$G$9:$G$5599,Ctrl!$E$4:$F$399,2,0)</f>
        <v>0</v>
      </c>
      <c r="D2585" s="219">
        <v>1</v>
      </c>
      <c r="E2585" s="104" t="str">
        <f>VLOOKUP(BJB!$F$9:$F$5599,Ctrl!$B$4:$D$399,3,0)</f>
        <v>I</v>
      </c>
      <c r="F2585" s="139" t="s">
        <v>10517</v>
      </c>
      <c r="G2585" s="139" t="s">
        <v>7668</v>
      </c>
      <c r="H2585" s="125"/>
      <c r="I2585" s="220">
        <f>IF(G2584=BJB!$G4364,I2584+1,1)</f>
        <v>1</v>
      </c>
      <c r="J2585" s="912" t="s">
        <v>22594</v>
      </c>
      <c r="K2585" s="121" t="s">
        <v>826</v>
      </c>
      <c r="L2585" s="227" t="s">
        <v>6477</v>
      </c>
      <c r="M2585" s="104" t="s">
        <v>2721</v>
      </c>
      <c r="N2585" s="120">
        <v>40700</v>
      </c>
      <c r="O2585" s="107">
        <v>15000000</v>
      </c>
      <c r="P2585" s="105" t="s">
        <v>6222</v>
      </c>
      <c r="Q2585" s="120" t="s">
        <v>6222</v>
      </c>
      <c r="R2585" s="890">
        <v>0</v>
      </c>
      <c r="S2585" s="146" t="s">
        <v>7057</v>
      </c>
      <c r="T2585" s="109">
        <v>41088</v>
      </c>
      <c r="U2585" s="114">
        <v>8928900</v>
      </c>
      <c r="V2585" s="109" t="s">
        <v>6222</v>
      </c>
      <c r="W2585" s="141">
        <v>0</v>
      </c>
      <c r="X2585" s="141">
        <v>0</v>
      </c>
      <c r="Y2585" s="141">
        <v>0</v>
      </c>
      <c r="Z2585" s="141">
        <v>0</v>
      </c>
      <c r="AA2585" s="114">
        <v>0</v>
      </c>
      <c r="AB2585" s="114"/>
      <c r="AC2585" s="114"/>
      <c r="AD2585" s="141"/>
      <c r="AE2585" s="106">
        <v>0</v>
      </c>
      <c r="AF2585" s="106">
        <v>0</v>
      </c>
      <c r="AG2585" s="106">
        <v>0</v>
      </c>
      <c r="AH2585" s="114"/>
      <c r="AI2585" s="114"/>
      <c r="AJ2585" s="114"/>
      <c r="AK2585" s="114"/>
      <c r="AL2585" s="114"/>
      <c r="AM2585" s="114"/>
      <c r="AN2585" s="114">
        <f t="shared" si="80"/>
        <v>0</v>
      </c>
      <c r="AO2585" s="114">
        <f t="shared" si="81"/>
        <v>8928900</v>
      </c>
      <c r="AP2585" s="114"/>
      <c r="AQ2585" s="114"/>
      <c r="AR2585" s="114"/>
      <c r="AS2585" s="114"/>
    </row>
    <row r="2586" spans="1:46" s="190" customFormat="1" ht="15" customHeight="1" x14ac:dyDescent="0.2">
      <c r="A2586" s="104"/>
      <c r="B2586" s="104">
        <f>VLOOKUP(BJB!$F$9:$F$5599,Ctrl!$B$4:$C$399,2,0)</f>
        <v>7</v>
      </c>
      <c r="C2586" s="104">
        <f>VLOOKUP(BJB!$G$9:$G$5599,Ctrl!$E$4:$F$399,2,0)</f>
        <v>0</v>
      </c>
      <c r="D2586" s="219">
        <v>1</v>
      </c>
      <c r="E2586" s="104" t="str">
        <f>VLOOKUP(BJB!$F$9:$F$5599,Ctrl!$B$4:$D$399,3,0)</f>
        <v>I</v>
      </c>
      <c r="F2586" s="139" t="s">
        <v>10517</v>
      </c>
      <c r="G2586" s="139" t="s">
        <v>7668</v>
      </c>
      <c r="H2586" s="125"/>
      <c r="I2586" s="220">
        <f>IF(G2585=BJB!$G4365,I2585+1,1)</f>
        <v>1</v>
      </c>
      <c r="J2586" s="912" t="s">
        <v>22595</v>
      </c>
      <c r="K2586" s="121" t="s">
        <v>2722</v>
      </c>
      <c r="L2586" s="227" t="s">
        <v>6476</v>
      </c>
      <c r="M2586" s="104" t="s">
        <v>1374</v>
      </c>
      <c r="N2586" s="120">
        <v>40032</v>
      </c>
      <c r="O2586" s="107">
        <v>47669123</v>
      </c>
      <c r="P2586" s="105" t="s">
        <v>16252</v>
      </c>
      <c r="Q2586" s="120">
        <v>41086</v>
      </c>
      <c r="R2586" s="105">
        <v>13397585</v>
      </c>
      <c r="S2586" s="146" t="s">
        <v>374</v>
      </c>
      <c r="T2586" s="109">
        <v>41152</v>
      </c>
      <c r="U2586" s="114">
        <v>3215420</v>
      </c>
      <c r="V2586" s="109">
        <v>41152</v>
      </c>
      <c r="W2586" s="141">
        <v>3215420</v>
      </c>
      <c r="X2586" s="141">
        <v>0</v>
      </c>
      <c r="Y2586" s="141">
        <v>0</v>
      </c>
      <c r="Z2586" s="141">
        <v>0</v>
      </c>
      <c r="AA2586" s="114">
        <v>0</v>
      </c>
      <c r="AB2586" s="114"/>
      <c r="AC2586" s="114"/>
      <c r="AD2586" s="141"/>
      <c r="AE2586" s="106">
        <v>0</v>
      </c>
      <c r="AF2586" s="106">
        <v>0</v>
      </c>
      <c r="AG2586" s="106">
        <v>0</v>
      </c>
      <c r="AH2586" s="114"/>
      <c r="AI2586" s="114"/>
      <c r="AJ2586" s="114"/>
      <c r="AK2586" s="114"/>
      <c r="AL2586" s="114"/>
      <c r="AM2586" s="114"/>
      <c r="AN2586" s="114">
        <f t="shared" si="80"/>
        <v>0</v>
      </c>
      <c r="AO2586" s="114">
        <f t="shared" si="81"/>
        <v>3215420</v>
      </c>
      <c r="AP2586" s="114"/>
      <c r="AQ2586" s="114"/>
      <c r="AR2586" s="114"/>
      <c r="AS2586" s="114"/>
    </row>
    <row r="2587" spans="1:46" s="190" customFormat="1" ht="15" customHeight="1" x14ac:dyDescent="0.2">
      <c r="A2587" s="104"/>
      <c r="B2587" s="104">
        <f>VLOOKUP(BJB!$F$9:$F$5599,Ctrl!$B$4:$C$399,2,0)</f>
        <v>7</v>
      </c>
      <c r="C2587" s="104">
        <f>VLOOKUP(BJB!$G$9:$G$5599,Ctrl!$E$4:$F$399,2,0)</f>
        <v>0</v>
      </c>
      <c r="D2587" s="219">
        <v>1</v>
      </c>
      <c r="E2587" s="104" t="str">
        <f>VLOOKUP(BJB!$F$9:$F$5599,Ctrl!$B$4:$D$399,3,0)</f>
        <v>I</v>
      </c>
      <c r="F2587" s="139" t="s">
        <v>10517</v>
      </c>
      <c r="G2587" s="139" t="s">
        <v>7668</v>
      </c>
      <c r="H2587" s="125"/>
      <c r="I2587" s="220">
        <f>IF(G2586=BJB!$G4366,I2586+1,1)</f>
        <v>1</v>
      </c>
      <c r="J2587" s="912" t="s">
        <v>22596</v>
      </c>
      <c r="K2587" s="121" t="s">
        <v>2723</v>
      </c>
      <c r="L2587" s="227" t="s">
        <v>6477</v>
      </c>
      <c r="M2587" s="104" t="s">
        <v>2724</v>
      </c>
      <c r="N2587" s="120">
        <v>40585</v>
      </c>
      <c r="O2587" s="105">
        <v>15000000</v>
      </c>
      <c r="P2587" s="105" t="s">
        <v>16253</v>
      </c>
      <c r="Q2587" s="120">
        <v>41164</v>
      </c>
      <c r="R2587" s="105">
        <v>7279800</v>
      </c>
      <c r="S2587" s="146" t="s">
        <v>7058</v>
      </c>
      <c r="T2587" s="109">
        <v>41243</v>
      </c>
      <c r="U2587" s="114">
        <v>5459850</v>
      </c>
      <c r="V2587" s="109">
        <v>41243</v>
      </c>
      <c r="W2587" s="141">
        <v>5459850</v>
      </c>
      <c r="X2587" s="141">
        <v>0</v>
      </c>
      <c r="Y2587" s="141">
        <v>0</v>
      </c>
      <c r="Z2587" s="141">
        <v>0</v>
      </c>
      <c r="AA2587" s="114">
        <v>0</v>
      </c>
      <c r="AB2587" s="114"/>
      <c r="AC2587" s="114"/>
      <c r="AD2587" s="141"/>
      <c r="AE2587" s="106">
        <v>0</v>
      </c>
      <c r="AF2587" s="106">
        <v>0</v>
      </c>
      <c r="AG2587" s="106">
        <v>0</v>
      </c>
      <c r="AH2587" s="114"/>
      <c r="AI2587" s="114"/>
      <c r="AJ2587" s="114"/>
      <c r="AK2587" s="114"/>
      <c r="AL2587" s="114"/>
      <c r="AM2587" s="114"/>
      <c r="AN2587" s="114">
        <f t="shared" si="80"/>
        <v>0</v>
      </c>
      <c r="AO2587" s="114">
        <f t="shared" si="81"/>
        <v>5459850</v>
      </c>
      <c r="AP2587" s="114"/>
      <c r="AQ2587" s="114"/>
      <c r="AR2587" s="114"/>
      <c r="AS2587" s="114"/>
    </row>
    <row r="2588" spans="1:46" s="190" customFormat="1" ht="15" customHeight="1" x14ac:dyDescent="0.2">
      <c r="A2588" s="104"/>
      <c r="B2588" s="104">
        <f>VLOOKUP(BJB!$F$9:$F$5599,Ctrl!$B$4:$C$399,2,0)</f>
        <v>7</v>
      </c>
      <c r="C2588" s="104">
        <f>VLOOKUP(BJB!$G$9:$G$5599,Ctrl!$E$4:$F$399,2,0)</f>
        <v>0</v>
      </c>
      <c r="D2588" s="219">
        <v>1</v>
      </c>
      <c r="E2588" s="104" t="str">
        <f>VLOOKUP(BJB!$F$9:$F$5599,Ctrl!$B$4:$D$399,3,0)</f>
        <v>I</v>
      </c>
      <c r="F2588" s="139" t="s">
        <v>10517</v>
      </c>
      <c r="G2588" s="139" t="s">
        <v>7668</v>
      </c>
      <c r="H2588" s="125"/>
      <c r="I2588" s="220">
        <f>IF(G2587=BJB!$G4367,I2587+1,1)</f>
        <v>1</v>
      </c>
      <c r="J2588" s="912" t="s">
        <v>22597</v>
      </c>
      <c r="K2588" s="121" t="s">
        <v>1427</v>
      </c>
      <c r="L2588" s="227" t="s">
        <v>6477</v>
      </c>
      <c r="M2588" s="104" t="s">
        <v>2725</v>
      </c>
      <c r="N2588" s="120">
        <v>40882</v>
      </c>
      <c r="O2588" s="107">
        <v>40000000</v>
      </c>
      <c r="P2588" s="105" t="s">
        <v>16254</v>
      </c>
      <c r="Q2588" s="120">
        <v>41219</v>
      </c>
      <c r="R2588" s="105">
        <v>43451353</v>
      </c>
      <c r="S2588" s="146" t="s">
        <v>2726</v>
      </c>
      <c r="T2588" s="109">
        <v>41394</v>
      </c>
      <c r="U2588" s="114">
        <v>28000000</v>
      </c>
      <c r="V2588" s="109">
        <v>41394</v>
      </c>
      <c r="W2588" s="141">
        <v>28000000</v>
      </c>
      <c r="X2588" s="141">
        <v>0</v>
      </c>
      <c r="Y2588" s="141">
        <v>0</v>
      </c>
      <c r="Z2588" s="141">
        <v>0</v>
      </c>
      <c r="AA2588" s="114">
        <v>0</v>
      </c>
      <c r="AB2588" s="114"/>
      <c r="AC2588" s="114"/>
      <c r="AD2588" s="141"/>
      <c r="AE2588" s="106">
        <v>0</v>
      </c>
      <c r="AF2588" s="106">
        <v>0</v>
      </c>
      <c r="AG2588" s="106">
        <v>0</v>
      </c>
      <c r="AH2588" s="114"/>
      <c r="AI2588" s="114"/>
      <c r="AJ2588" s="114"/>
      <c r="AK2588" s="114"/>
      <c r="AL2588" s="114"/>
      <c r="AM2588" s="114"/>
      <c r="AN2588" s="114">
        <f t="shared" si="80"/>
        <v>0</v>
      </c>
      <c r="AO2588" s="114">
        <f t="shared" si="81"/>
        <v>28000000</v>
      </c>
      <c r="AP2588" s="114"/>
      <c r="AQ2588" s="114"/>
      <c r="AR2588" s="114"/>
      <c r="AS2588" s="114"/>
    </row>
    <row r="2589" spans="1:46" s="190" customFormat="1" ht="15" customHeight="1" x14ac:dyDescent="0.2">
      <c r="A2589" s="104"/>
      <c r="B2589" s="104">
        <f>VLOOKUP(BJB!$F$9:$F$5599,Ctrl!$B$4:$C$399,2,0)</f>
        <v>7</v>
      </c>
      <c r="C2589" s="104">
        <f>VLOOKUP(BJB!$G$9:$G$5599,Ctrl!$E$4:$F$399,2,0)</f>
        <v>0</v>
      </c>
      <c r="D2589" s="219">
        <v>1</v>
      </c>
      <c r="E2589" s="104" t="str">
        <f>VLOOKUP(BJB!$F$9:$F$5599,Ctrl!$B$4:$D$399,3,0)</f>
        <v>I</v>
      </c>
      <c r="F2589" s="139" t="s">
        <v>10517</v>
      </c>
      <c r="G2589" s="139" t="s">
        <v>7668</v>
      </c>
      <c r="H2589" s="125"/>
      <c r="I2589" s="220">
        <f>IF(G2588=BJB!$G4368,I2588+1,1)</f>
        <v>1</v>
      </c>
      <c r="J2589" s="912" t="s">
        <v>22598</v>
      </c>
      <c r="K2589" s="121" t="s">
        <v>2727</v>
      </c>
      <c r="L2589" s="227" t="s">
        <v>6477</v>
      </c>
      <c r="M2589" s="104" t="s">
        <v>2699</v>
      </c>
      <c r="N2589" s="120">
        <v>40421</v>
      </c>
      <c r="O2589" s="107">
        <v>10000000</v>
      </c>
      <c r="P2589" s="105" t="s">
        <v>16254</v>
      </c>
      <c r="Q2589" s="120">
        <v>41219</v>
      </c>
      <c r="R2589" s="105">
        <v>1666660</v>
      </c>
      <c r="S2589" s="146" t="s">
        <v>2726</v>
      </c>
      <c r="T2589" s="109">
        <v>41394</v>
      </c>
      <c r="U2589" s="114">
        <v>1166662</v>
      </c>
      <c r="V2589" s="109">
        <v>41394</v>
      </c>
      <c r="W2589" s="141">
        <v>1166662</v>
      </c>
      <c r="X2589" s="141">
        <v>0</v>
      </c>
      <c r="Y2589" s="141">
        <v>0</v>
      </c>
      <c r="Z2589" s="141">
        <v>0</v>
      </c>
      <c r="AA2589" s="114">
        <v>0</v>
      </c>
      <c r="AB2589" s="114"/>
      <c r="AC2589" s="114"/>
      <c r="AD2589" s="141"/>
      <c r="AE2589" s="106">
        <v>0</v>
      </c>
      <c r="AF2589" s="106">
        <v>0</v>
      </c>
      <c r="AG2589" s="106">
        <v>0</v>
      </c>
      <c r="AH2589" s="114"/>
      <c r="AI2589" s="114"/>
      <c r="AJ2589" s="114"/>
      <c r="AK2589" s="114"/>
      <c r="AL2589" s="114"/>
      <c r="AM2589" s="114"/>
      <c r="AN2589" s="114">
        <f t="shared" si="80"/>
        <v>0</v>
      </c>
      <c r="AO2589" s="114">
        <f t="shared" si="81"/>
        <v>1166662</v>
      </c>
      <c r="AP2589" s="114"/>
      <c r="AQ2589" s="114"/>
      <c r="AR2589" s="114"/>
      <c r="AS2589" s="114"/>
    </row>
    <row r="2590" spans="1:46" s="190" customFormat="1" ht="15" customHeight="1" x14ac:dyDescent="0.2">
      <c r="A2590" s="104"/>
      <c r="B2590" s="104">
        <f>VLOOKUP(BJB!$F$9:$F$5599,Ctrl!$B$4:$C$399,2,0)</f>
        <v>7</v>
      </c>
      <c r="C2590" s="104">
        <f>VLOOKUP(BJB!$G$9:$G$5599,Ctrl!$E$4:$F$399,2,0)</f>
        <v>0</v>
      </c>
      <c r="D2590" s="219">
        <v>1</v>
      </c>
      <c r="E2590" s="104" t="str">
        <f>VLOOKUP(BJB!$F$9:$F$5599,Ctrl!$B$4:$D$399,3,0)</f>
        <v>I</v>
      </c>
      <c r="F2590" s="139" t="s">
        <v>10517</v>
      </c>
      <c r="G2590" s="139" t="s">
        <v>7668</v>
      </c>
      <c r="H2590" s="125"/>
      <c r="I2590" s="220">
        <f>IF(G2589=BJB!$G4369,I2589+1,1)</f>
        <v>1</v>
      </c>
      <c r="J2590" s="912" t="s">
        <v>22599</v>
      </c>
      <c r="K2590" s="121" t="s">
        <v>2728</v>
      </c>
      <c r="L2590" s="227" t="s">
        <v>6477</v>
      </c>
      <c r="M2590" s="104" t="s">
        <v>2729</v>
      </c>
      <c r="N2590" s="120">
        <v>40098</v>
      </c>
      <c r="O2590" s="107">
        <v>25000000</v>
      </c>
      <c r="P2590" s="105" t="s">
        <v>16254</v>
      </c>
      <c r="Q2590" s="120">
        <v>41219</v>
      </c>
      <c r="R2590" s="105">
        <v>21973329</v>
      </c>
      <c r="S2590" s="146" t="s">
        <v>2726</v>
      </c>
      <c r="T2590" s="109">
        <v>41394</v>
      </c>
      <c r="U2590" s="114">
        <v>16479996.75</v>
      </c>
      <c r="V2590" s="109">
        <v>41394</v>
      </c>
      <c r="W2590" s="141">
        <v>16479996.75</v>
      </c>
      <c r="X2590" s="141">
        <v>0</v>
      </c>
      <c r="Y2590" s="141">
        <v>0</v>
      </c>
      <c r="Z2590" s="141">
        <v>0</v>
      </c>
      <c r="AA2590" s="114">
        <v>0</v>
      </c>
      <c r="AB2590" s="114"/>
      <c r="AC2590" s="114"/>
      <c r="AD2590" s="141"/>
      <c r="AE2590" s="106">
        <v>0</v>
      </c>
      <c r="AF2590" s="106">
        <v>0</v>
      </c>
      <c r="AG2590" s="106">
        <v>0</v>
      </c>
      <c r="AH2590" s="114"/>
      <c r="AI2590" s="114"/>
      <c r="AJ2590" s="114"/>
      <c r="AK2590" s="114"/>
      <c r="AL2590" s="114"/>
      <c r="AM2590" s="114"/>
      <c r="AN2590" s="114">
        <f t="shared" si="80"/>
        <v>0</v>
      </c>
      <c r="AO2590" s="114">
        <f t="shared" si="81"/>
        <v>16479996.75</v>
      </c>
      <c r="AP2590" s="114"/>
      <c r="AQ2590" s="114"/>
      <c r="AR2590" s="114"/>
      <c r="AS2590" s="114"/>
    </row>
    <row r="2591" spans="1:46" s="190" customFormat="1" ht="15" customHeight="1" x14ac:dyDescent="0.2">
      <c r="A2591" s="104"/>
      <c r="B2591" s="104">
        <f>VLOOKUP(BJB!$F$9:$F$5599,Ctrl!$B$4:$C$399,2,0)</f>
        <v>7</v>
      </c>
      <c r="C2591" s="104">
        <f>VLOOKUP(BJB!$G$9:$G$5599,Ctrl!$E$4:$F$399,2,0)</f>
        <v>0</v>
      </c>
      <c r="D2591" s="219">
        <v>1</v>
      </c>
      <c r="E2591" s="104" t="str">
        <f>VLOOKUP(BJB!$F$9:$F$5599,Ctrl!$B$4:$D$399,3,0)</f>
        <v>I</v>
      </c>
      <c r="F2591" s="139" t="s">
        <v>10517</v>
      </c>
      <c r="G2591" s="139" t="s">
        <v>7668</v>
      </c>
      <c r="H2591" s="125"/>
      <c r="I2591" s="220">
        <f>IF(G2590=BJB!$G4370,I2590+1,1)</f>
        <v>1</v>
      </c>
      <c r="J2591" s="912" t="s">
        <v>22600</v>
      </c>
      <c r="K2591" s="121" t="s">
        <v>2730</v>
      </c>
      <c r="L2591" s="227" t="s">
        <v>6476</v>
      </c>
      <c r="M2591" s="104" t="s">
        <v>2731</v>
      </c>
      <c r="N2591" s="120">
        <v>39752</v>
      </c>
      <c r="O2591" s="107">
        <v>86331532</v>
      </c>
      <c r="P2591" s="105" t="s">
        <v>16255</v>
      </c>
      <c r="Q2591" s="120">
        <v>41332</v>
      </c>
      <c r="R2591" s="105">
        <v>53801532</v>
      </c>
      <c r="S2591" s="146" t="s">
        <v>1377</v>
      </c>
      <c r="T2591" s="109">
        <v>41453</v>
      </c>
      <c r="U2591" s="114">
        <v>53801532</v>
      </c>
      <c r="V2591" s="109">
        <v>41453</v>
      </c>
      <c r="W2591" s="141">
        <v>53801532</v>
      </c>
      <c r="X2591" s="141">
        <v>0</v>
      </c>
      <c r="Y2591" s="141">
        <v>0</v>
      </c>
      <c r="Z2591" s="141">
        <v>0</v>
      </c>
      <c r="AA2591" s="114">
        <v>0</v>
      </c>
      <c r="AB2591" s="114"/>
      <c r="AC2591" s="114"/>
      <c r="AD2591" s="141"/>
      <c r="AE2591" s="106">
        <v>0</v>
      </c>
      <c r="AF2591" s="106">
        <v>0</v>
      </c>
      <c r="AG2591" s="106">
        <v>0</v>
      </c>
      <c r="AH2591" s="114"/>
      <c r="AI2591" s="114"/>
      <c r="AJ2591" s="114"/>
      <c r="AK2591" s="114"/>
      <c r="AL2591" s="114"/>
      <c r="AM2591" s="114"/>
      <c r="AN2591" s="114">
        <f t="shared" si="80"/>
        <v>0</v>
      </c>
      <c r="AO2591" s="114">
        <f t="shared" si="81"/>
        <v>53801532</v>
      </c>
      <c r="AP2591" s="114"/>
      <c r="AQ2591" s="114"/>
      <c r="AR2591" s="114"/>
      <c r="AS2591" s="114"/>
    </row>
    <row r="2592" spans="1:46" s="190" customFormat="1" ht="15" customHeight="1" x14ac:dyDescent="0.2">
      <c r="A2592" s="104"/>
      <c r="B2592" s="104">
        <f>VLOOKUP(BJB!$F$9:$F$5599,Ctrl!$B$4:$C$399,2,0)</f>
        <v>7</v>
      </c>
      <c r="C2592" s="104">
        <f>VLOOKUP(BJB!$G$9:$G$5599,Ctrl!$E$4:$F$399,2,0)</f>
        <v>0</v>
      </c>
      <c r="D2592" s="219">
        <v>1</v>
      </c>
      <c r="E2592" s="104" t="str">
        <f>VLOOKUP(BJB!$F$9:$F$5599,Ctrl!$B$4:$D$399,3,0)</f>
        <v>I</v>
      </c>
      <c r="F2592" s="139" t="s">
        <v>10517</v>
      </c>
      <c r="G2592" s="139" t="s">
        <v>7668</v>
      </c>
      <c r="H2592" s="125"/>
      <c r="I2592" s="220">
        <f>IF(G2591=BJB!$G4371,I2591+1,1)</f>
        <v>1</v>
      </c>
      <c r="J2592" s="912" t="s">
        <v>22601</v>
      </c>
      <c r="K2592" s="121" t="s">
        <v>2732</v>
      </c>
      <c r="L2592" s="227" t="s">
        <v>6476</v>
      </c>
      <c r="M2592" s="104" t="s">
        <v>2733</v>
      </c>
      <c r="N2592" s="120">
        <v>41019</v>
      </c>
      <c r="O2592" s="105">
        <v>263558966</v>
      </c>
      <c r="P2592" s="105" t="s">
        <v>16256</v>
      </c>
      <c r="Q2592" s="120">
        <v>41456</v>
      </c>
      <c r="R2592" s="105">
        <v>120339241</v>
      </c>
      <c r="S2592" s="146" t="s">
        <v>2734</v>
      </c>
      <c r="T2592" s="120">
        <v>41516</v>
      </c>
      <c r="U2592" s="141">
        <v>120339241</v>
      </c>
      <c r="V2592" s="109">
        <v>41516</v>
      </c>
      <c r="W2592" s="141">
        <v>120339241</v>
      </c>
      <c r="X2592" s="141">
        <v>0</v>
      </c>
      <c r="Y2592" s="141">
        <v>0</v>
      </c>
      <c r="Z2592" s="141">
        <v>0</v>
      </c>
      <c r="AA2592" s="114">
        <v>0</v>
      </c>
      <c r="AB2592" s="114"/>
      <c r="AC2592" s="141"/>
      <c r="AD2592" s="141"/>
      <c r="AE2592" s="106">
        <v>0</v>
      </c>
      <c r="AF2592" s="106">
        <v>0</v>
      </c>
      <c r="AG2592" s="106">
        <v>0</v>
      </c>
      <c r="AH2592" s="141"/>
      <c r="AI2592" s="141"/>
      <c r="AJ2592" s="141"/>
      <c r="AK2592" s="141"/>
      <c r="AL2592" s="141"/>
      <c r="AM2592" s="141"/>
      <c r="AN2592" s="114">
        <f t="shared" si="80"/>
        <v>0</v>
      </c>
      <c r="AO2592" s="114">
        <f t="shared" si="81"/>
        <v>120339241</v>
      </c>
      <c r="AP2592" s="114"/>
      <c r="AQ2592" s="114"/>
      <c r="AR2592" s="114"/>
      <c r="AS2592" s="114"/>
    </row>
    <row r="2593" spans="1:46" s="191" customFormat="1" ht="15" customHeight="1" x14ac:dyDescent="0.2">
      <c r="A2593" s="104"/>
      <c r="B2593" s="104">
        <f>VLOOKUP(BJB!$F$9:$F$5599,Ctrl!$B$4:$C$399,2,0)</f>
        <v>7</v>
      </c>
      <c r="C2593" s="104">
        <f>VLOOKUP(BJB!$G$9:$G$5599,Ctrl!$E$4:$F$399,2,0)</f>
        <v>0</v>
      </c>
      <c r="D2593" s="219">
        <v>1</v>
      </c>
      <c r="E2593" s="104" t="str">
        <f>VLOOKUP(BJB!$F$9:$F$5599,Ctrl!$B$4:$D$399,3,0)</f>
        <v>I</v>
      </c>
      <c r="F2593" s="139" t="s">
        <v>10517</v>
      </c>
      <c r="G2593" s="139" t="s">
        <v>7668</v>
      </c>
      <c r="H2593" s="125"/>
      <c r="I2593" s="220">
        <f>IF(G2592=BJB!$G4372,I2592+1,1)</f>
        <v>1</v>
      </c>
      <c r="J2593" s="912" t="s">
        <v>22602</v>
      </c>
      <c r="K2593" s="121" t="s">
        <v>2735</v>
      </c>
      <c r="L2593" s="227" t="s">
        <v>6476</v>
      </c>
      <c r="M2593" s="104" t="s">
        <v>2736</v>
      </c>
      <c r="N2593" s="120">
        <v>39842</v>
      </c>
      <c r="O2593" s="105">
        <v>60921879</v>
      </c>
      <c r="P2593" s="105" t="s">
        <v>6222</v>
      </c>
      <c r="Q2593" s="120" t="s">
        <v>6222</v>
      </c>
      <c r="R2593" s="890">
        <v>0</v>
      </c>
      <c r="S2593" s="146" t="s">
        <v>2734</v>
      </c>
      <c r="T2593" s="120">
        <v>41516</v>
      </c>
      <c r="U2593" s="141">
        <v>29920045</v>
      </c>
      <c r="V2593" s="109" t="s">
        <v>6222</v>
      </c>
      <c r="W2593" s="141">
        <v>0</v>
      </c>
      <c r="X2593" s="141">
        <v>0</v>
      </c>
      <c r="Y2593" s="141">
        <v>0</v>
      </c>
      <c r="Z2593" s="141">
        <v>0</v>
      </c>
      <c r="AA2593" s="114">
        <v>0</v>
      </c>
      <c r="AB2593" s="114"/>
      <c r="AC2593" s="141"/>
      <c r="AD2593" s="141"/>
      <c r="AE2593" s="106">
        <v>0</v>
      </c>
      <c r="AF2593" s="106">
        <v>0</v>
      </c>
      <c r="AG2593" s="106">
        <v>0</v>
      </c>
      <c r="AH2593" s="141"/>
      <c r="AI2593" s="141"/>
      <c r="AJ2593" s="141"/>
      <c r="AK2593" s="141"/>
      <c r="AL2593" s="141"/>
      <c r="AM2593" s="141"/>
      <c r="AN2593" s="114">
        <f t="shared" si="80"/>
        <v>0</v>
      </c>
      <c r="AO2593" s="114">
        <f t="shared" si="81"/>
        <v>29920045</v>
      </c>
      <c r="AP2593" s="114"/>
      <c r="AQ2593" s="114"/>
      <c r="AR2593" s="114"/>
      <c r="AS2593" s="114"/>
      <c r="AT2593" s="190"/>
    </row>
    <row r="2594" spans="1:46" s="190" customFormat="1" ht="15" customHeight="1" x14ac:dyDescent="0.2">
      <c r="A2594" s="104"/>
      <c r="B2594" s="104">
        <f>VLOOKUP(BJB!$F$9:$F$5599,Ctrl!$B$4:$C$399,2,0)</f>
        <v>7</v>
      </c>
      <c r="C2594" s="104">
        <f>VLOOKUP(BJB!$G$9:$G$5599,Ctrl!$E$4:$F$399,2,0)</f>
        <v>0</v>
      </c>
      <c r="D2594" s="219">
        <v>1</v>
      </c>
      <c r="E2594" s="104" t="str">
        <f>VLOOKUP(BJB!$F$9:$F$5599,Ctrl!$B$4:$D$399,3,0)</f>
        <v>I</v>
      </c>
      <c r="F2594" s="139" t="s">
        <v>10517</v>
      </c>
      <c r="G2594" s="139" t="s">
        <v>7668</v>
      </c>
      <c r="H2594" s="125"/>
      <c r="I2594" s="220">
        <f>IF(G2593=BJB!$G4373,I2593+1,1)</f>
        <v>1</v>
      </c>
      <c r="J2594" s="912" t="s">
        <v>22603</v>
      </c>
      <c r="K2594" s="121" t="s">
        <v>2960</v>
      </c>
      <c r="L2594" s="227" t="s">
        <v>6476</v>
      </c>
      <c r="M2594" s="104" t="s">
        <v>4993</v>
      </c>
      <c r="N2594" s="120">
        <v>40374</v>
      </c>
      <c r="O2594" s="105">
        <v>90419179</v>
      </c>
      <c r="P2594" s="105" t="s">
        <v>16257</v>
      </c>
      <c r="Q2594" s="120">
        <v>41535</v>
      </c>
      <c r="R2594" s="105">
        <v>73710373</v>
      </c>
      <c r="S2594" s="146" t="s">
        <v>4963</v>
      </c>
      <c r="T2594" s="120">
        <v>41670</v>
      </c>
      <c r="U2594" s="114">
        <v>17690490</v>
      </c>
      <c r="V2594" s="109">
        <v>41640</v>
      </c>
      <c r="W2594" s="141">
        <v>17690490</v>
      </c>
      <c r="X2594" s="141">
        <v>0</v>
      </c>
      <c r="Y2594" s="141">
        <v>0</v>
      </c>
      <c r="Z2594" s="141">
        <v>0</v>
      </c>
      <c r="AA2594" s="114">
        <v>0</v>
      </c>
      <c r="AB2594" s="114"/>
      <c r="AC2594" s="114"/>
      <c r="AD2594" s="141"/>
      <c r="AE2594" s="106">
        <v>0</v>
      </c>
      <c r="AF2594" s="106">
        <v>0</v>
      </c>
      <c r="AG2594" s="106">
        <v>0</v>
      </c>
      <c r="AH2594" s="114"/>
      <c r="AI2594" s="114"/>
      <c r="AJ2594" s="114"/>
      <c r="AK2594" s="114"/>
      <c r="AL2594" s="114"/>
      <c r="AM2594" s="114"/>
      <c r="AN2594" s="114">
        <f t="shared" si="80"/>
        <v>0</v>
      </c>
      <c r="AO2594" s="114">
        <f t="shared" si="81"/>
        <v>17690490</v>
      </c>
      <c r="AP2594" s="114"/>
      <c r="AQ2594" s="114"/>
      <c r="AR2594" s="114"/>
      <c r="AS2594" s="114"/>
    </row>
    <row r="2595" spans="1:46" s="190" customFormat="1" ht="15" customHeight="1" x14ac:dyDescent="0.2">
      <c r="A2595" s="104"/>
      <c r="B2595" s="104">
        <f>VLOOKUP(BJB!$F$9:$F$5599,Ctrl!$B$4:$C$399,2,0)</f>
        <v>7</v>
      </c>
      <c r="C2595" s="104">
        <f>VLOOKUP(BJB!$G$9:$G$5599,Ctrl!$E$4:$F$399,2,0)</f>
        <v>0</v>
      </c>
      <c r="D2595" s="219">
        <v>1</v>
      </c>
      <c r="E2595" s="104" t="str">
        <f>VLOOKUP(BJB!$F$9:$F$5599,Ctrl!$B$4:$D$399,3,0)</f>
        <v>I</v>
      </c>
      <c r="F2595" s="139" t="s">
        <v>10517</v>
      </c>
      <c r="G2595" s="139" t="s">
        <v>7668</v>
      </c>
      <c r="H2595" s="125"/>
      <c r="I2595" s="220">
        <f>IF(G2594=BJB!$G4374,I2594+1,1)</f>
        <v>1</v>
      </c>
      <c r="J2595" s="912" t="s">
        <v>22604</v>
      </c>
      <c r="K2595" s="121" t="s">
        <v>2077</v>
      </c>
      <c r="L2595" s="227" t="s">
        <v>6476</v>
      </c>
      <c r="M2595" s="104" t="s">
        <v>4994</v>
      </c>
      <c r="N2595" s="120">
        <v>40770</v>
      </c>
      <c r="O2595" s="105">
        <v>59887114</v>
      </c>
      <c r="P2595" s="105" t="s">
        <v>16258</v>
      </c>
      <c r="Q2595" s="120">
        <v>41478</v>
      </c>
      <c r="R2595" s="105">
        <v>47145111</v>
      </c>
      <c r="S2595" s="146" t="s">
        <v>4963</v>
      </c>
      <c r="T2595" s="120">
        <v>41670</v>
      </c>
      <c r="U2595" s="114">
        <v>11786278</v>
      </c>
      <c r="V2595" s="109">
        <v>41640</v>
      </c>
      <c r="W2595" s="141">
        <v>11786278</v>
      </c>
      <c r="X2595" s="141">
        <v>0</v>
      </c>
      <c r="Y2595" s="141">
        <v>0</v>
      </c>
      <c r="Z2595" s="141">
        <v>0</v>
      </c>
      <c r="AA2595" s="114">
        <v>0</v>
      </c>
      <c r="AB2595" s="114"/>
      <c r="AC2595" s="114"/>
      <c r="AD2595" s="141"/>
      <c r="AE2595" s="106">
        <v>0</v>
      </c>
      <c r="AF2595" s="106">
        <v>0</v>
      </c>
      <c r="AG2595" s="106">
        <v>0</v>
      </c>
      <c r="AH2595" s="114"/>
      <c r="AI2595" s="114"/>
      <c r="AJ2595" s="114"/>
      <c r="AK2595" s="114"/>
      <c r="AL2595" s="114"/>
      <c r="AM2595" s="114"/>
      <c r="AN2595" s="114">
        <f t="shared" si="80"/>
        <v>0</v>
      </c>
      <c r="AO2595" s="114">
        <f t="shared" si="81"/>
        <v>11786278</v>
      </c>
      <c r="AP2595" s="114"/>
      <c r="AQ2595" s="114"/>
      <c r="AR2595" s="114"/>
      <c r="AS2595" s="114"/>
    </row>
    <row r="2596" spans="1:46" s="190" customFormat="1" ht="15" customHeight="1" x14ac:dyDescent="0.2">
      <c r="A2596" s="104"/>
      <c r="B2596" s="104">
        <f>VLOOKUP(BJB!$F$9:$F$5599,Ctrl!$B$4:$C$399,2,0)</f>
        <v>7</v>
      </c>
      <c r="C2596" s="104">
        <f>VLOOKUP(BJB!$G$9:$G$5599,Ctrl!$E$4:$F$399,2,0)</f>
        <v>0</v>
      </c>
      <c r="D2596" s="219">
        <v>1</v>
      </c>
      <c r="E2596" s="104" t="str">
        <f>VLOOKUP(BJB!$F$9:$F$5599,Ctrl!$B$4:$D$399,3,0)</f>
        <v>I</v>
      </c>
      <c r="F2596" s="139" t="s">
        <v>10517</v>
      </c>
      <c r="G2596" s="139" t="s">
        <v>7668</v>
      </c>
      <c r="H2596" s="125" t="s">
        <v>12677</v>
      </c>
      <c r="I2596" s="220">
        <f>IF(G2595=BJB!$G4375,I2595+1,1)</f>
        <v>1</v>
      </c>
      <c r="J2596" s="912" t="s">
        <v>22605</v>
      </c>
      <c r="K2596" s="121" t="s">
        <v>5378</v>
      </c>
      <c r="L2596" s="227" t="s">
        <v>6477</v>
      </c>
      <c r="M2596" s="104" t="s">
        <v>5379</v>
      </c>
      <c r="N2596" s="120">
        <v>41169</v>
      </c>
      <c r="O2596" s="105">
        <v>250000000</v>
      </c>
      <c r="P2596" s="105" t="s">
        <v>16259</v>
      </c>
      <c r="Q2596" s="120">
        <v>41620</v>
      </c>
      <c r="R2596" s="105">
        <v>284702180</v>
      </c>
      <c r="S2596" s="146" t="s">
        <v>5326</v>
      </c>
      <c r="T2596" s="120">
        <v>41759</v>
      </c>
      <c r="U2596" s="114">
        <v>175000000</v>
      </c>
      <c r="V2596" s="109">
        <v>41730</v>
      </c>
      <c r="W2596" s="141">
        <v>175000000</v>
      </c>
      <c r="X2596" s="141">
        <v>0</v>
      </c>
      <c r="Y2596" s="141">
        <v>0</v>
      </c>
      <c r="Z2596" s="141">
        <v>0</v>
      </c>
      <c r="AA2596" s="114">
        <v>18375000</v>
      </c>
      <c r="AB2596" s="114"/>
      <c r="AC2596" s="132"/>
      <c r="AD2596" s="141"/>
      <c r="AE2596" s="106">
        <v>0</v>
      </c>
      <c r="AF2596" s="106">
        <v>0</v>
      </c>
      <c r="AG2596" s="106">
        <v>0</v>
      </c>
      <c r="AH2596" s="114"/>
      <c r="AI2596" s="114"/>
      <c r="AJ2596" s="114"/>
      <c r="AK2596" s="114"/>
      <c r="AL2596" s="114"/>
      <c r="AM2596" s="114"/>
      <c r="AN2596" s="114">
        <f t="shared" si="80"/>
        <v>18375000</v>
      </c>
      <c r="AO2596" s="114">
        <f t="shared" si="81"/>
        <v>156625000</v>
      </c>
      <c r="AP2596" s="114"/>
      <c r="AQ2596" s="114"/>
      <c r="AR2596" s="114"/>
      <c r="AS2596" s="114"/>
    </row>
    <row r="2597" spans="1:46" s="190" customFormat="1" ht="15" customHeight="1" x14ac:dyDescent="0.2">
      <c r="A2597" s="104"/>
      <c r="B2597" s="104">
        <f>VLOOKUP(BJB!$F$9:$F$5599,Ctrl!$B$4:$C$399,2,0)</f>
        <v>7</v>
      </c>
      <c r="C2597" s="104">
        <f>VLOOKUP(BJB!$G$9:$G$5599,Ctrl!$E$4:$F$399,2,0)</f>
        <v>0</v>
      </c>
      <c r="D2597" s="219">
        <v>1</v>
      </c>
      <c r="E2597" s="104" t="str">
        <f>VLOOKUP(BJB!$F$9:$F$5599,Ctrl!$B$4:$D$399,3,0)</f>
        <v>I</v>
      </c>
      <c r="F2597" s="139" t="s">
        <v>10517</v>
      </c>
      <c r="G2597" s="139" t="s">
        <v>7668</v>
      </c>
      <c r="H2597" s="125" t="s">
        <v>7489</v>
      </c>
      <c r="I2597" s="220">
        <f>IF(G2596=BJB!$G4376,I2596+1,1)</f>
        <v>1</v>
      </c>
      <c r="J2597" s="912" t="s">
        <v>22606</v>
      </c>
      <c r="K2597" s="121" t="s">
        <v>6069</v>
      </c>
      <c r="L2597" s="227" t="s">
        <v>6477</v>
      </c>
      <c r="M2597" s="104" t="s">
        <v>6070</v>
      </c>
      <c r="N2597" s="120">
        <v>41240</v>
      </c>
      <c r="O2597" s="105">
        <v>10000000</v>
      </c>
      <c r="P2597" s="105" t="s">
        <v>16260</v>
      </c>
      <c r="Q2597" s="120">
        <v>41921</v>
      </c>
      <c r="R2597" s="105">
        <v>6601207</v>
      </c>
      <c r="S2597" s="146" t="s">
        <v>6041</v>
      </c>
      <c r="T2597" s="109">
        <v>41973</v>
      </c>
      <c r="U2597" s="114">
        <v>4471731</v>
      </c>
      <c r="V2597" s="109">
        <v>41944</v>
      </c>
      <c r="W2597" s="141">
        <v>4471731</v>
      </c>
      <c r="X2597" s="141">
        <v>0</v>
      </c>
      <c r="Y2597" s="141">
        <v>0</v>
      </c>
      <c r="Z2597" s="141">
        <v>0</v>
      </c>
      <c r="AA2597" s="114">
        <v>321965</v>
      </c>
      <c r="AB2597" s="114"/>
      <c r="AC2597" s="132"/>
      <c r="AD2597" s="141"/>
      <c r="AE2597" s="106">
        <v>0</v>
      </c>
      <c r="AF2597" s="106">
        <v>0</v>
      </c>
      <c r="AG2597" s="106">
        <v>0</v>
      </c>
      <c r="AH2597" s="114"/>
      <c r="AI2597" s="114"/>
      <c r="AJ2597" s="114"/>
      <c r="AK2597" s="154"/>
      <c r="AL2597" s="114"/>
      <c r="AM2597" s="114"/>
      <c r="AN2597" s="114">
        <f t="shared" si="80"/>
        <v>321965</v>
      </c>
      <c r="AO2597" s="114">
        <f t="shared" si="81"/>
        <v>4149766</v>
      </c>
      <c r="AP2597" s="114"/>
      <c r="AQ2597" s="114"/>
      <c r="AR2597" s="114"/>
      <c r="AS2597" s="114"/>
    </row>
    <row r="2598" spans="1:46" s="190" customFormat="1" ht="15" customHeight="1" x14ac:dyDescent="0.2">
      <c r="A2598" s="104"/>
      <c r="B2598" s="104">
        <f>VLOOKUP(BJB!$F$9:$F$5599,Ctrl!$B$4:$C$399,2,0)</f>
        <v>7</v>
      </c>
      <c r="C2598" s="104">
        <f>VLOOKUP(BJB!$G$9:$G$5599,Ctrl!$E$4:$F$399,2,0)</f>
        <v>0</v>
      </c>
      <c r="D2598" s="219">
        <v>1</v>
      </c>
      <c r="E2598" s="104" t="str">
        <f>VLOOKUP(BJB!$F$9:$F$5599,Ctrl!$B$4:$D$399,3,0)</f>
        <v>I</v>
      </c>
      <c r="F2598" s="139" t="s">
        <v>10517</v>
      </c>
      <c r="G2598" s="139" t="s">
        <v>7668</v>
      </c>
      <c r="H2598" s="125" t="s">
        <v>7488</v>
      </c>
      <c r="I2598" s="220">
        <f>IF(G2597=BJB!$G4377,I2597+1,1)</f>
        <v>1</v>
      </c>
      <c r="J2598" s="891" t="s">
        <v>18397</v>
      </c>
      <c r="K2598" s="121" t="s">
        <v>6071</v>
      </c>
      <c r="L2598" s="227" t="s">
        <v>6477</v>
      </c>
      <c r="M2598" s="104" t="s">
        <v>6072</v>
      </c>
      <c r="N2598" s="120">
        <v>41318</v>
      </c>
      <c r="O2598" s="105">
        <v>100000000</v>
      </c>
      <c r="P2598" s="105" t="s">
        <v>16260</v>
      </c>
      <c r="Q2598" s="120">
        <v>41921</v>
      </c>
      <c r="R2598" s="105">
        <v>79239724</v>
      </c>
      <c r="S2598" s="146" t="s">
        <v>6041</v>
      </c>
      <c r="T2598" s="109">
        <v>41973</v>
      </c>
      <c r="U2598" s="114">
        <v>53287578</v>
      </c>
      <c r="V2598" s="109">
        <v>41944</v>
      </c>
      <c r="W2598" s="141">
        <v>53287578</v>
      </c>
      <c r="X2598" s="141">
        <v>0</v>
      </c>
      <c r="Y2598" s="141">
        <v>0</v>
      </c>
      <c r="Z2598" s="141">
        <v>0</v>
      </c>
      <c r="AA2598" s="114">
        <v>3086046</v>
      </c>
      <c r="AB2598" s="114">
        <v>829896</v>
      </c>
      <c r="AC2598" s="132">
        <v>792363</v>
      </c>
      <c r="AD2598" s="141"/>
      <c r="AE2598" s="106">
        <v>792363</v>
      </c>
      <c r="AF2598" s="106">
        <v>0</v>
      </c>
      <c r="AG2598" s="106">
        <v>0</v>
      </c>
      <c r="AH2598" s="114"/>
      <c r="AI2598" s="114"/>
      <c r="AJ2598" s="114"/>
      <c r="AK2598" s="154"/>
      <c r="AL2598" s="114"/>
      <c r="AM2598" s="114"/>
      <c r="AN2598" s="114">
        <f t="shared" si="80"/>
        <v>5500668</v>
      </c>
      <c r="AO2598" s="114">
        <f t="shared" si="81"/>
        <v>47786910</v>
      </c>
      <c r="AP2598" s="114"/>
      <c r="AQ2598" s="114"/>
      <c r="AR2598" s="114"/>
      <c r="AS2598" s="114"/>
    </row>
    <row r="2599" spans="1:46" s="190" customFormat="1" ht="15" customHeight="1" x14ac:dyDescent="0.2">
      <c r="A2599" s="104"/>
      <c r="B2599" s="104">
        <f>VLOOKUP(BJB!$F$9:$F$5599,Ctrl!$B$4:$C$399,2,0)</f>
        <v>7</v>
      </c>
      <c r="C2599" s="104">
        <f>VLOOKUP(BJB!$G$9:$G$5599,Ctrl!$E$4:$F$399,2,0)</f>
        <v>0</v>
      </c>
      <c r="D2599" s="219">
        <v>1</v>
      </c>
      <c r="E2599" s="104" t="str">
        <f>VLOOKUP(BJB!$F$9:$F$5599,Ctrl!$B$4:$D$399,3,0)</f>
        <v>I</v>
      </c>
      <c r="F2599" s="139" t="s">
        <v>10517</v>
      </c>
      <c r="G2599" s="139" t="s">
        <v>7668</v>
      </c>
      <c r="H2599" s="125"/>
      <c r="I2599" s="220">
        <f>IF(G2598=BJB!$G4378,I2598+1,1)</f>
        <v>1</v>
      </c>
      <c r="J2599" s="912" t="s">
        <v>22607</v>
      </c>
      <c r="K2599" s="121" t="s">
        <v>6073</v>
      </c>
      <c r="L2599" s="227" t="s">
        <v>6477</v>
      </c>
      <c r="M2599" s="104" t="s">
        <v>5340</v>
      </c>
      <c r="N2599" s="120">
        <v>40945</v>
      </c>
      <c r="O2599" s="105">
        <v>24000000</v>
      </c>
      <c r="P2599" s="105" t="s">
        <v>16261</v>
      </c>
      <c r="Q2599" s="120">
        <v>41780</v>
      </c>
      <c r="R2599" s="105">
        <v>19573150</v>
      </c>
      <c r="S2599" s="146" t="s">
        <v>6041</v>
      </c>
      <c r="T2599" s="109">
        <v>41973</v>
      </c>
      <c r="U2599" s="141">
        <v>13497986</v>
      </c>
      <c r="V2599" s="109">
        <v>41944</v>
      </c>
      <c r="W2599" s="141">
        <v>13497986</v>
      </c>
      <c r="X2599" s="141">
        <v>0</v>
      </c>
      <c r="Y2599" s="141">
        <v>0</v>
      </c>
      <c r="Z2599" s="141">
        <v>0</v>
      </c>
      <c r="AA2599" s="114">
        <v>5126799</v>
      </c>
      <c r="AB2599" s="114"/>
      <c r="AC2599" s="141"/>
      <c r="AD2599" s="141"/>
      <c r="AE2599" s="106">
        <v>0</v>
      </c>
      <c r="AF2599" s="106">
        <v>0</v>
      </c>
      <c r="AG2599" s="106">
        <v>0</v>
      </c>
      <c r="AH2599" s="141"/>
      <c r="AI2599" s="222"/>
      <c r="AJ2599" s="230"/>
      <c r="AK2599" s="141"/>
      <c r="AL2599" s="141"/>
      <c r="AM2599" s="141"/>
      <c r="AN2599" s="114">
        <f t="shared" si="80"/>
        <v>5126799</v>
      </c>
      <c r="AO2599" s="114">
        <f t="shared" si="81"/>
        <v>8371187</v>
      </c>
      <c r="AP2599" s="114"/>
      <c r="AQ2599" s="114"/>
      <c r="AR2599" s="114"/>
      <c r="AS2599" s="114"/>
    </row>
    <row r="2600" spans="1:46" s="190" customFormat="1" ht="15" customHeight="1" x14ac:dyDescent="0.2">
      <c r="A2600" s="104"/>
      <c r="B2600" s="104">
        <f>VLOOKUP(BJB!$F$9:$F$5599,Ctrl!$B$4:$C$399,2,0)</f>
        <v>7</v>
      </c>
      <c r="C2600" s="104">
        <f>VLOOKUP(BJB!$G$9:$G$5599,Ctrl!$E$4:$F$399,2,0)</f>
        <v>0</v>
      </c>
      <c r="D2600" s="219">
        <v>1</v>
      </c>
      <c r="E2600" s="104" t="str">
        <f>VLOOKUP(BJB!$F$9:$F$5599,Ctrl!$B$4:$D$399,3,0)</f>
        <v>I</v>
      </c>
      <c r="F2600" s="139" t="s">
        <v>10517</v>
      </c>
      <c r="G2600" s="139" t="s">
        <v>7668</v>
      </c>
      <c r="H2600" s="125"/>
      <c r="I2600" s="220">
        <f>IF(G2599=BJB!$G4379,I2599+1,1)</f>
        <v>1</v>
      </c>
      <c r="J2600" s="912" t="s">
        <v>22608</v>
      </c>
      <c r="K2600" s="121" t="s">
        <v>6089</v>
      </c>
      <c r="L2600" s="227" t="s">
        <v>6476</v>
      </c>
      <c r="M2600" s="104" t="s">
        <v>4994</v>
      </c>
      <c r="N2600" s="120">
        <v>40770</v>
      </c>
      <c r="O2600" s="105">
        <v>104510752</v>
      </c>
      <c r="P2600" s="105" t="s">
        <v>16262</v>
      </c>
      <c r="Q2600" s="120">
        <v>41880</v>
      </c>
      <c r="R2600" s="105">
        <v>28161180</v>
      </c>
      <c r="S2600" s="146" t="s">
        <v>6092</v>
      </c>
      <c r="T2600" s="109">
        <v>41992</v>
      </c>
      <c r="U2600" s="141">
        <v>7040295</v>
      </c>
      <c r="V2600" s="109">
        <v>41992</v>
      </c>
      <c r="W2600" s="141">
        <v>7040295</v>
      </c>
      <c r="X2600" s="141">
        <v>0</v>
      </c>
      <c r="Y2600" s="141">
        <v>0</v>
      </c>
      <c r="Z2600" s="141">
        <v>0</v>
      </c>
      <c r="AA2600" s="114">
        <v>7040295</v>
      </c>
      <c r="AB2600" s="114"/>
      <c r="AC2600" s="141"/>
      <c r="AD2600" s="141"/>
      <c r="AE2600" s="106">
        <v>0</v>
      </c>
      <c r="AF2600" s="106">
        <v>0</v>
      </c>
      <c r="AG2600" s="106">
        <v>0</v>
      </c>
      <c r="AH2600" s="141"/>
      <c r="AI2600" s="141"/>
      <c r="AJ2600" s="141"/>
      <c r="AK2600" s="141"/>
      <c r="AL2600" s="141"/>
      <c r="AM2600" s="141"/>
      <c r="AN2600" s="114">
        <f t="shared" si="80"/>
        <v>7040295</v>
      </c>
      <c r="AO2600" s="114">
        <f t="shared" si="81"/>
        <v>0</v>
      </c>
      <c r="AP2600" s="114"/>
      <c r="AQ2600" s="114"/>
      <c r="AR2600" s="114"/>
      <c r="AS2600" s="114"/>
    </row>
    <row r="2601" spans="1:46" s="190" customFormat="1" ht="15" customHeight="1" x14ac:dyDescent="0.2">
      <c r="A2601" s="104"/>
      <c r="B2601" s="104">
        <f>VLOOKUP(BJB!$F$9:$F$5599,Ctrl!$B$4:$C$399,2,0)</f>
        <v>7</v>
      </c>
      <c r="C2601" s="104">
        <f>VLOOKUP(BJB!$G$9:$G$5599,Ctrl!$E$4:$F$399,2,0)</f>
        <v>0</v>
      </c>
      <c r="D2601" s="219">
        <v>1</v>
      </c>
      <c r="E2601" s="104" t="str">
        <f>VLOOKUP(BJB!$F$9:$F$5599,Ctrl!$B$4:$D$399,3,0)</f>
        <v>I</v>
      </c>
      <c r="F2601" s="139" t="s">
        <v>10517</v>
      </c>
      <c r="G2601" s="139" t="s">
        <v>7668</v>
      </c>
      <c r="H2601" s="125"/>
      <c r="I2601" s="220">
        <f>IF(G2600=BJB!$G4380,I2600+1,1)</f>
        <v>1</v>
      </c>
      <c r="J2601" s="912" t="s">
        <v>22609</v>
      </c>
      <c r="K2601" s="121" t="s">
        <v>6090</v>
      </c>
      <c r="L2601" s="227" t="s">
        <v>6476</v>
      </c>
      <c r="M2601" s="104" t="s">
        <v>6091</v>
      </c>
      <c r="N2601" s="120">
        <v>40826</v>
      </c>
      <c r="O2601" s="105">
        <v>100488547</v>
      </c>
      <c r="P2601" s="105" t="s">
        <v>16263</v>
      </c>
      <c r="Q2601" s="120">
        <v>41880</v>
      </c>
      <c r="R2601" s="105">
        <v>51138355</v>
      </c>
      <c r="S2601" s="146" t="s">
        <v>6092</v>
      </c>
      <c r="T2601" s="109">
        <v>41992</v>
      </c>
      <c r="U2601" s="141">
        <v>12784588.75</v>
      </c>
      <c r="V2601" s="109">
        <v>41992</v>
      </c>
      <c r="W2601" s="141">
        <v>12784588.75</v>
      </c>
      <c r="X2601" s="141">
        <v>0</v>
      </c>
      <c r="Y2601" s="141">
        <v>0</v>
      </c>
      <c r="Z2601" s="141">
        <v>0</v>
      </c>
      <c r="AA2601" s="114">
        <v>12784588.75</v>
      </c>
      <c r="AB2601" s="114"/>
      <c r="AC2601" s="141"/>
      <c r="AD2601" s="141"/>
      <c r="AE2601" s="106">
        <v>0</v>
      </c>
      <c r="AF2601" s="106">
        <v>0</v>
      </c>
      <c r="AG2601" s="106">
        <v>0</v>
      </c>
      <c r="AH2601" s="141"/>
      <c r="AI2601" s="141"/>
      <c r="AJ2601" s="141"/>
      <c r="AK2601" s="141"/>
      <c r="AL2601" s="141"/>
      <c r="AM2601" s="141"/>
      <c r="AN2601" s="114">
        <f t="shared" si="80"/>
        <v>12784588.75</v>
      </c>
      <c r="AO2601" s="114">
        <f t="shared" si="81"/>
        <v>0</v>
      </c>
      <c r="AP2601" s="114"/>
      <c r="AQ2601" s="114"/>
      <c r="AR2601" s="114"/>
      <c r="AS2601" s="114"/>
    </row>
    <row r="2602" spans="1:46" s="190" customFormat="1" ht="15" customHeight="1" x14ac:dyDescent="0.2">
      <c r="A2602" s="104"/>
      <c r="B2602" s="104">
        <f>VLOOKUP(BJB!$F$9:$F$5599,Ctrl!$B$4:$C$399,2,0)</f>
        <v>7</v>
      </c>
      <c r="C2602" s="104">
        <f>VLOOKUP(BJB!$G$9:$G$5599,Ctrl!$E$4:$F$399,2,0)</f>
        <v>0</v>
      </c>
      <c r="D2602" s="219">
        <v>1</v>
      </c>
      <c r="E2602" s="104" t="str">
        <f>VLOOKUP(BJB!$F$9:$F$5599,Ctrl!$B$4:$D$399,3,0)</f>
        <v>I</v>
      </c>
      <c r="F2602" s="139" t="s">
        <v>10517</v>
      </c>
      <c r="G2602" s="139" t="s">
        <v>7668</v>
      </c>
      <c r="H2602" s="125" t="s">
        <v>8518</v>
      </c>
      <c r="I2602" s="220">
        <f>IF(G2601=BJB!$G4381,I2601+1,1)</f>
        <v>1</v>
      </c>
      <c r="J2602" s="912" t="s">
        <v>22610</v>
      </c>
      <c r="K2602" s="121" t="s">
        <v>8070</v>
      </c>
      <c r="L2602" s="104" t="s">
        <v>6477</v>
      </c>
      <c r="M2602" s="104" t="s">
        <v>8160</v>
      </c>
      <c r="N2602" s="120">
        <v>41347</v>
      </c>
      <c r="O2602" s="105">
        <v>225000000</v>
      </c>
      <c r="P2602" s="105" t="s">
        <v>16243</v>
      </c>
      <c r="Q2602" s="120">
        <v>42121</v>
      </c>
      <c r="R2602" s="105">
        <v>155350603</v>
      </c>
      <c r="S2602" s="146" t="s">
        <v>8376</v>
      </c>
      <c r="T2602" s="109">
        <v>42153</v>
      </c>
      <c r="U2602" s="141">
        <v>103542587</v>
      </c>
      <c r="V2602" s="109">
        <v>42153</v>
      </c>
      <c r="W2602" s="141">
        <v>103542587</v>
      </c>
      <c r="X2602" s="141">
        <v>0</v>
      </c>
      <c r="Y2602" s="141">
        <v>0</v>
      </c>
      <c r="Z2602" s="141">
        <v>0</v>
      </c>
      <c r="AA2602" s="226">
        <v>5231625</v>
      </c>
      <c r="AB2602" s="114"/>
      <c r="AC2602" s="132"/>
      <c r="AD2602" s="141"/>
      <c r="AE2602" s="106">
        <v>0</v>
      </c>
      <c r="AF2602" s="106">
        <v>0</v>
      </c>
      <c r="AG2602" s="106">
        <v>0</v>
      </c>
      <c r="AH2602" s="106"/>
      <c r="AI2602" s="106"/>
      <c r="AJ2602" s="106"/>
      <c r="AK2602" s="154"/>
      <c r="AL2602" s="106"/>
      <c r="AM2602" s="106"/>
      <c r="AN2602" s="114">
        <f t="shared" si="80"/>
        <v>5231625</v>
      </c>
      <c r="AO2602" s="114">
        <f t="shared" si="81"/>
        <v>98310962</v>
      </c>
      <c r="AP2602" s="114"/>
      <c r="AQ2602" s="114"/>
      <c r="AR2602" s="114"/>
      <c r="AS2602" s="114"/>
    </row>
    <row r="2603" spans="1:46" s="190" customFormat="1" ht="15" customHeight="1" x14ac:dyDescent="0.2">
      <c r="A2603" s="104"/>
      <c r="B2603" s="104">
        <f>VLOOKUP(BJB!$F$9:$F$5599,Ctrl!$B$4:$C$399,2,0)</f>
        <v>7</v>
      </c>
      <c r="C2603" s="104">
        <f>VLOOKUP(BJB!$G$9:$G$5599,Ctrl!$E$4:$F$399,2,0)</f>
        <v>1</v>
      </c>
      <c r="D2603" s="219">
        <v>1</v>
      </c>
      <c r="E2603" s="104" t="str">
        <f>VLOOKUP(BJB!$F$9:$F$5599,Ctrl!$B$4:$D$399,3,0)</f>
        <v>I</v>
      </c>
      <c r="F2603" s="139" t="s">
        <v>10517</v>
      </c>
      <c r="G2603" s="139" t="s">
        <v>8368</v>
      </c>
      <c r="H2603" s="125"/>
      <c r="I2603" s="220">
        <f>IF(G2602=BJB!$G4382,I2602+1,1)</f>
        <v>1</v>
      </c>
      <c r="J2603" s="912" t="s">
        <v>22611</v>
      </c>
      <c r="K2603" s="126" t="s">
        <v>10914</v>
      </c>
      <c r="L2603" s="104" t="s">
        <v>6477</v>
      </c>
      <c r="M2603" s="104" t="s">
        <v>5340</v>
      </c>
      <c r="N2603" s="128">
        <v>40945</v>
      </c>
      <c r="O2603" s="105">
        <v>30000000</v>
      </c>
      <c r="P2603" s="105" t="s">
        <v>16264</v>
      </c>
      <c r="Q2603" s="120">
        <v>41971</v>
      </c>
      <c r="R2603" s="105">
        <v>23886220</v>
      </c>
      <c r="S2603" s="146" t="s">
        <v>8369</v>
      </c>
      <c r="T2603" s="109">
        <v>42033</v>
      </c>
      <c r="U2603" s="116">
        <v>16288283</v>
      </c>
      <c r="V2603" s="109">
        <v>42033</v>
      </c>
      <c r="W2603" s="141">
        <v>16288283</v>
      </c>
      <c r="X2603" s="141">
        <v>0</v>
      </c>
      <c r="Y2603" s="141">
        <v>0</v>
      </c>
      <c r="Z2603" s="141">
        <v>0</v>
      </c>
      <c r="AA2603" s="114">
        <v>0</v>
      </c>
      <c r="AB2603" s="114"/>
      <c r="AC2603" s="114"/>
      <c r="AD2603" s="141"/>
      <c r="AE2603" s="106">
        <v>0</v>
      </c>
      <c r="AF2603" s="106">
        <v>0</v>
      </c>
      <c r="AG2603" s="106">
        <v>0</v>
      </c>
      <c r="AH2603" s="106"/>
      <c r="AI2603" s="106"/>
      <c r="AJ2603" s="106"/>
      <c r="AK2603" s="106"/>
      <c r="AL2603" s="106"/>
      <c r="AM2603" s="106"/>
      <c r="AN2603" s="114">
        <f t="shared" si="80"/>
        <v>0</v>
      </c>
      <c r="AO2603" s="114">
        <f t="shared" si="81"/>
        <v>16288283</v>
      </c>
      <c r="AP2603" s="114"/>
      <c r="AQ2603" s="114"/>
      <c r="AR2603" s="114"/>
      <c r="AS2603" s="114"/>
    </row>
    <row r="2604" spans="1:46" s="190" customFormat="1" ht="15" customHeight="1" x14ac:dyDescent="0.2">
      <c r="A2604" s="104"/>
      <c r="B2604" s="104">
        <f>VLOOKUP(BJB!$F$9:$F$5599,Ctrl!$B$4:$C$399,2,0)</f>
        <v>7</v>
      </c>
      <c r="C2604" s="104">
        <f>VLOOKUP(BJB!$G$9:$G$5599,Ctrl!$E$4:$F$399,2,0)</f>
        <v>1</v>
      </c>
      <c r="D2604" s="219">
        <v>1</v>
      </c>
      <c r="E2604" s="104" t="str">
        <f>VLOOKUP(BJB!$F$9:$F$5599,Ctrl!$B$4:$D$399,3,0)</f>
        <v>I</v>
      </c>
      <c r="F2604" s="139" t="s">
        <v>10517</v>
      </c>
      <c r="G2604" s="139" t="s">
        <v>2737</v>
      </c>
      <c r="H2604" s="125"/>
      <c r="I2604" s="220">
        <f>IF(G2603=BJB!$G4383,I2603+1,1)</f>
        <v>1</v>
      </c>
      <c r="J2604" s="912" t="s">
        <v>22612</v>
      </c>
      <c r="K2604" s="121" t="s">
        <v>2738</v>
      </c>
      <c r="L2604" s="104" t="s">
        <v>6477</v>
      </c>
      <c r="M2604" s="104" t="s">
        <v>2739</v>
      </c>
      <c r="N2604" s="120">
        <v>40259</v>
      </c>
      <c r="O2604" s="114">
        <v>10000000</v>
      </c>
      <c r="P2604" s="105" t="s">
        <v>6222</v>
      </c>
      <c r="Q2604" s="120" t="s">
        <v>6222</v>
      </c>
      <c r="R2604" s="890">
        <v>0</v>
      </c>
      <c r="S2604" s="108" t="s">
        <v>2740</v>
      </c>
      <c r="T2604" s="120">
        <v>40801</v>
      </c>
      <c r="U2604" s="114">
        <v>4687496</v>
      </c>
      <c r="V2604" s="109" t="s">
        <v>6222</v>
      </c>
      <c r="W2604" s="141">
        <v>0</v>
      </c>
      <c r="X2604" s="141">
        <v>0</v>
      </c>
      <c r="Y2604" s="141">
        <v>0</v>
      </c>
      <c r="Z2604" s="141">
        <v>0</v>
      </c>
      <c r="AA2604" s="114">
        <v>125280</v>
      </c>
      <c r="AB2604" s="114"/>
      <c r="AC2604" s="114"/>
      <c r="AD2604" s="141"/>
      <c r="AE2604" s="106">
        <v>0</v>
      </c>
      <c r="AF2604" s="106">
        <v>0</v>
      </c>
      <c r="AG2604" s="106">
        <v>0</v>
      </c>
      <c r="AH2604" s="114"/>
      <c r="AI2604" s="114"/>
      <c r="AJ2604" s="114"/>
      <c r="AK2604" s="114"/>
      <c r="AL2604" s="114"/>
      <c r="AM2604" s="114"/>
      <c r="AN2604" s="114">
        <f t="shared" si="80"/>
        <v>125280</v>
      </c>
      <c r="AO2604" s="114">
        <f t="shared" si="81"/>
        <v>4562216</v>
      </c>
      <c r="AP2604" s="114"/>
      <c r="AQ2604" s="114"/>
      <c r="AR2604" s="114"/>
      <c r="AS2604" s="114"/>
    </row>
    <row r="2605" spans="1:46" s="190" customFormat="1" ht="15" customHeight="1" x14ac:dyDescent="0.2">
      <c r="A2605" s="104"/>
      <c r="B2605" s="104">
        <f>VLOOKUP(BJB!$F$9:$F$5599,Ctrl!$B$4:$C$399,2,0)</f>
        <v>7</v>
      </c>
      <c r="C2605" s="104">
        <f>VLOOKUP(BJB!$G$9:$G$5599,Ctrl!$E$4:$F$399,2,0)</f>
        <v>1</v>
      </c>
      <c r="D2605" s="219">
        <v>1</v>
      </c>
      <c r="E2605" s="104" t="str">
        <f>VLOOKUP(BJB!$F$9:$F$5599,Ctrl!$B$4:$D$399,3,0)</f>
        <v>I</v>
      </c>
      <c r="F2605" s="139" t="s">
        <v>10517</v>
      </c>
      <c r="G2605" s="139" t="s">
        <v>2737</v>
      </c>
      <c r="H2605" s="125"/>
      <c r="I2605" s="220">
        <f>IF(G2604=BJB!$G4384,I2604+1,1)</f>
        <v>1</v>
      </c>
      <c r="J2605" s="912" t="s">
        <v>22613</v>
      </c>
      <c r="K2605" s="121" t="s">
        <v>2741</v>
      </c>
      <c r="L2605" s="104" t="s">
        <v>6476</v>
      </c>
      <c r="M2605" s="104" t="s">
        <v>2742</v>
      </c>
      <c r="N2605" s="120">
        <v>40217</v>
      </c>
      <c r="O2605" s="114">
        <v>20000000</v>
      </c>
      <c r="P2605" s="105" t="s">
        <v>6222</v>
      </c>
      <c r="Q2605" s="120" t="s">
        <v>6222</v>
      </c>
      <c r="R2605" s="890">
        <v>0</v>
      </c>
      <c r="S2605" s="108" t="s">
        <v>2743</v>
      </c>
      <c r="T2605" s="120">
        <v>40847</v>
      </c>
      <c r="U2605" s="114">
        <v>10083330</v>
      </c>
      <c r="V2605" s="109" t="s">
        <v>6222</v>
      </c>
      <c r="W2605" s="141">
        <v>0</v>
      </c>
      <c r="X2605" s="141">
        <v>0</v>
      </c>
      <c r="Y2605" s="141">
        <v>0</v>
      </c>
      <c r="Z2605" s="141">
        <v>0</v>
      </c>
      <c r="AA2605" s="114">
        <v>3658000</v>
      </c>
      <c r="AB2605" s="114"/>
      <c r="AC2605" s="114"/>
      <c r="AD2605" s="141"/>
      <c r="AE2605" s="106">
        <v>0</v>
      </c>
      <c r="AF2605" s="106">
        <v>0</v>
      </c>
      <c r="AG2605" s="106">
        <v>0</v>
      </c>
      <c r="AH2605" s="114"/>
      <c r="AI2605" s="114"/>
      <c r="AJ2605" s="114"/>
      <c r="AK2605" s="114"/>
      <c r="AL2605" s="114"/>
      <c r="AM2605" s="114"/>
      <c r="AN2605" s="114">
        <f t="shared" si="80"/>
        <v>3658000</v>
      </c>
      <c r="AO2605" s="114">
        <f t="shared" si="81"/>
        <v>6425330</v>
      </c>
      <c r="AP2605" s="114"/>
      <c r="AQ2605" s="114"/>
      <c r="AR2605" s="114"/>
      <c r="AS2605" s="114"/>
    </row>
    <row r="2606" spans="1:46" s="190" customFormat="1" ht="15" customHeight="1" x14ac:dyDescent="0.2">
      <c r="A2606" s="104"/>
      <c r="B2606" s="104">
        <f>VLOOKUP(BJB!$F$9:$F$5599,Ctrl!$B$4:$C$399,2,0)</f>
        <v>7</v>
      </c>
      <c r="C2606" s="104">
        <f>VLOOKUP(BJB!$G$9:$G$5599,Ctrl!$E$4:$F$399,2,0)</f>
        <v>1</v>
      </c>
      <c r="D2606" s="219">
        <v>1</v>
      </c>
      <c r="E2606" s="104" t="str">
        <f>VLOOKUP(BJB!$F$9:$F$5599,Ctrl!$B$4:$D$399,3,0)</f>
        <v>I</v>
      </c>
      <c r="F2606" s="139" t="s">
        <v>10517</v>
      </c>
      <c r="G2606" s="139" t="s">
        <v>2737</v>
      </c>
      <c r="H2606" s="125" t="s">
        <v>12676</v>
      </c>
      <c r="I2606" s="220">
        <f>IF(G2605=BJB!$G4385,I2605+1,1)</f>
        <v>1</v>
      </c>
      <c r="J2606" s="891" t="s">
        <v>18398</v>
      </c>
      <c r="K2606" s="121" t="s">
        <v>2744</v>
      </c>
      <c r="L2606" s="104" t="s">
        <v>6477</v>
      </c>
      <c r="M2606" s="104" t="s">
        <v>2745</v>
      </c>
      <c r="N2606" s="120">
        <v>40281</v>
      </c>
      <c r="O2606" s="114">
        <v>25000000</v>
      </c>
      <c r="P2606" s="105" t="s">
        <v>6222</v>
      </c>
      <c r="Q2606" s="120" t="s">
        <v>6222</v>
      </c>
      <c r="R2606" s="890">
        <v>0</v>
      </c>
      <c r="S2606" s="108" t="s">
        <v>2743</v>
      </c>
      <c r="T2606" s="120">
        <v>40847</v>
      </c>
      <c r="U2606" s="114">
        <v>11093746</v>
      </c>
      <c r="V2606" s="109" t="s">
        <v>6222</v>
      </c>
      <c r="W2606" s="141">
        <v>0</v>
      </c>
      <c r="X2606" s="141">
        <v>0</v>
      </c>
      <c r="Y2606" s="141">
        <v>0</v>
      </c>
      <c r="Z2606" s="141">
        <v>0</v>
      </c>
      <c r="AA2606" s="114">
        <v>5423828</v>
      </c>
      <c r="AB2606" s="114">
        <v>1645443</v>
      </c>
      <c r="AC2606" s="132"/>
      <c r="AD2606" s="141">
        <v>1645443</v>
      </c>
      <c r="AE2606" s="106">
        <v>0</v>
      </c>
      <c r="AF2606" s="106">
        <v>0</v>
      </c>
      <c r="AG2606" s="106">
        <v>0</v>
      </c>
      <c r="AH2606" s="114"/>
      <c r="AI2606" s="114"/>
      <c r="AJ2606" s="114"/>
      <c r="AK2606" s="114"/>
      <c r="AL2606" s="114"/>
      <c r="AM2606" s="114"/>
      <c r="AN2606" s="114">
        <f t="shared" si="80"/>
        <v>8714714</v>
      </c>
      <c r="AO2606" s="114">
        <f t="shared" si="81"/>
        <v>2379032</v>
      </c>
      <c r="AP2606" s="114"/>
      <c r="AQ2606" s="114"/>
      <c r="AR2606" s="114"/>
      <c r="AS2606" s="114"/>
    </row>
    <row r="2607" spans="1:46" s="190" customFormat="1" ht="15" customHeight="1" x14ac:dyDescent="0.2">
      <c r="A2607" s="104"/>
      <c r="B2607" s="104">
        <f>VLOOKUP(BJB!$F$9:$F$5599,Ctrl!$B$4:$C$399,2,0)</f>
        <v>7</v>
      </c>
      <c r="C2607" s="104">
        <f>VLOOKUP(BJB!$G$9:$G$5599,Ctrl!$E$4:$F$399,2,0)</f>
        <v>1</v>
      </c>
      <c r="D2607" s="219">
        <v>1</v>
      </c>
      <c r="E2607" s="104" t="str">
        <f>VLOOKUP(BJB!$F$9:$F$5599,Ctrl!$B$4:$D$399,3,0)</f>
        <v>I</v>
      </c>
      <c r="F2607" s="139" t="s">
        <v>10517</v>
      </c>
      <c r="G2607" s="139" t="s">
        <v>2737</v>
      </c>
      <c r="H2607" s="125"/>
      <c r="I2607" s="220">
        <f>IF(G2606=BJB!$G4386,I2606+1,1)</f>
        <v>1</v>
      </c>
      <c r="J2607" s="912" t="s">
        <v>22614</v>
      </c>
      <c r="K2607" s="121" t="s">
        <v>2746</v>
      </c>
      <c r="L2607" s="104" t="s">
        <v>6477</v>
      </c>
      <c r="M2607" s="104" t="s">
        <v>2747</v>
      </c>
      <c r="N2607" s="120">
        <v>40353</v>
      </c>
      <c r="O2607" s="114">
        <v>25000000</v>
      </c>
      <c r="P2607" s="105" t="s">
        <v>6222</v>
      </c>
      <c r="Q2607" s="120" t="s">
        <v>6222</v>
      </c>
      <c r="R2607" s="890">
        <v>0</v>
      </c>
      <c r="S2607" s="108" t="s">
        <v>2743</v>
      </c>
      <c r="T2607" s="120">
        <v>40847</v>
      </c>
      <c r="U2607" s="114">
        <v>15156251</v>
      </c>
      <c r="V2607" s="109" t="s">
        <v>6222</v>
      </c>
      <c r="W2607" s="141">
        <v>0</v>
      </c>
      <c r="X2607" s="141">
        <v>0</v>
      </c>
      <c r="Y2607" s="141">
        <v>0</v>
      </c>
      <c r="Z2607" s="141">
        <v>0</v>
      </c>
      <c r="AA2607" s="114">
        <v>15156251</v>
      </c>
      <c r="AB2607" s="114"/>
      <c r="AC2607" s="114"/>
      <c r="AD2607" s="141"/>
      <c r="AE2607" s="106">
        <v>0</v>
      </c>
      <c r="AF2607" s="106">
        <v>0</v>
      </c>
      <c r="AG2607" s="106">
        <v>0</v>
      </c>
      <c r="AH2607" s="114"/>
      <c r="AI2607" s="114"/>
      <c r="AJ2607" s="114"/>
      <c r="AK2607" s="114"/>
      <c r="AL2607" s="114"/>
      <c r="AM2607" s="114"/>
      <c r="AN2607" s="114">
        <f t="shared" si="80"/>
        <v>15156251</v>
      </c>
      <c r="AO2607" s="114">
        <f t="shared" si="81"/>
        <v>0</v>
      </c>
      <c r="AP2607" s="114"/>
      <c r="AQ2607" s="114"/>
      <c r="AR2607" s="114"/>
      <c r="AS2607" s="114"/>
    </row>
    <row r="2608" spans="1:46" s="190" customFormat="1" ht="15" customHeight="1" x14ac:dyDescent="0.2">
      <c r="A2608" s="104"/>
      <c r="B2608" s="104">
        <f>VLOOKUP(BJB!$F$9:$F$5599,Ctrl!$B$4:$C$399,2,0)</f>
        <v>7</v>
      </c>
      <c r="C2608" s="104">
        <f>VLOOKUP(BJB!$G$9:$G$5599,Ctrl!$E$4:$F$399,2,0)</f>
        <v>1</v>
      </c>
      <c r="D2608" s="219">
        <v>1</v>
      </c>
      <c r="E2608" s="104" t="str">
        <f>VLOOKUP(BJB!$F$9:$F$5599,Ctrl!$B$4:$D$399,3,0)</f>
        <v>I</v>
      </c>
      <c r="F2608" s="139" t="s">
        <v>10517</v>
      </c>
      <c r="G2608" s="139" t="s">
        <v>2737</v>
      </c>
      <c r="H2608" s="125"/>
      <c r="I2608" s="220">
        <f>IF(G2607=BJB!$G4389,I2607+1,1)</f>
        <v>1</v>
      </c>
      <c r="J2608" s="912" t="s">
        <v>22615</v>
      </c>
      <c r="K2608" s="121" t="s">
        <v>2751</v>
      </c>
      <c r="L2608" s="104" t="s">
        <v>6477</v>
      </c>
      <c r="M2608" s="104" t="s">
        <v>2752</v>
      </c>
      <c r="N2608" s="120">
        <v>41103</v>
      </c>
      <c r="O2608" s="107">
        <v>30000000</v>
      </c>
      <c r="P2608" s="105" t="s">
        <v>16265</v>
      </c>
      <c r="Q2608" s="120">
        <v>41466</v>
      </c>
      <c r="R2608" s="105">
        <v>30861459</v>
      </c>
      <c r="S2608" s="146" t="s">
        <v>124</v>
      </c>
      <c r="T2608" s="109">
        <v>41547</v>
      </c>
      <c r="U2608" s="116">
        <v>20766667</v>
      </c>
      <c r="V2608" s="109">
        <v>41543</v>
      </c>
      <c r="W2608" s="141">
        <v>20766667</v>
      </c>
      <c r="X2608" s="141">
        <v>0</v>
      </c>
      <c r="Y2608" s="141">
        <v>0</v>
      </c>
      <c r="Z2608" s="141">
        <v>0</v>
      </c>
      <c r="AA2608" s="114">
        <v>18816667</v>
      </c>
      <c r="AB2608" s="114"/>
      <c r="AC2608" s="116"/>
      <c r="AD2608" s="141"/>
      <c r="AE2608" s="106">
        <v>0</v>
      </c>
      <c r="AF2608" s="106">
        <v>0</v>
      </c>
      <c r="AG2608" s="106">
        <v>0</v>
      </c>
      <c r="AH2608" s="116"/>
      <c r="AI2608" s="116"/>
      <c r="AJ2608" s="116"/>
      <c r="AK2608" s="116"/>
      <c r="AL2608" s="116"/>
      <c r="AM2608" s="116"/>
      <c r="AN2608" s="114">
        <f t="shared" si="80"/>
        <v>18816667</v>
      </c>
      <c r="AO2608" s="114">
        <f t="shared" si="81"/>
        <v>1950000</v>
      </c>
      <c r="AP2608" s="114"/>
      <c r="AQ2608" s="114"/>
      <c r="AR2608" s="114"/>
      <c r="AS2608" s="114"/>
    </row>
    <row r="2609" spans="1:46" s="190" customFormat="1" ht="15" customHeight="1" x14ac:dyDescent="0.2">
      <c r="A2609" s="104"/>
      <c r="B2609" s="104">
        <f>VLOOKUP(BJB!$F$9:$F$5599,Ctrl!$B$4:$C$399,2,0)</f>
        <v>7</v>
      </c>
      <c r="C2609" s="104">
        <f>VLOOKUP(BJB!$G$9:$G$5599,Ctrl!$E$4:$F$399,2,0)</f>
        <v>1</v>
      </c>
      <c r="D2609" s="219">
        <v>1</v>
      </c>
      <c r="E2609" s="104" t="str">
        <f>VLOOKUP(BJB!$F$9:$F$5599,Ctrl!$B$4:$D$399,3,0)</f>
        <v>I</v>
      </c>
      <c r="F2609" s="139" t="s">
        <v>10517</v>
      </c>
      <c r="G2609" s="139" t="s">
        <v>2737</v>
      </c>
      <c r="H2609" s="125" t="s">
        <v>6771</v>
      </c>
      <c r="I2609" s="220">
        <f>IF(G2608=BJB!$G4390,I2608+1,1)</f>
        <v>1</v>
      </c>
      <c r="J2609" s="891" t="s">
        <v>18399</v>
      </c>
      <c r="K2609" s="121" t="s">
        <v>2753</v>
      </c>
      <c r="L2609" s="104" t="s">
        <v>6477</v>
      </c>
      <c r="M2609" s="104" t="s">
        <v>2749</v>
      </c>
      <c r="N2609" s="120">
        <v>41031</v>
      </c>
      <c r="O2609" s="105">
        <v>30000000</v>
      </c>
      <c r="P2609" s="105" t="s">
        <v>16266</v>
      </c>
      <c r="Q2609" s="120">
        <v>41472</v>
      </c>
      <c r="R2609" s="105">
        <v>27484175</v>
      </c>
      <c r="S2609" s="146" t="s">
        <v>124</v>
      </c>
      <c r="T2609" s="109">
        <v>41547</v>
      </c>
      <c r="U2609" s="116">
        <v>18625139</v>
      </c>
      <c r="V2609" s="109">
        <v>41543</v>
      </c>
      <c r="W2609" s="141">
        <v>18625139</v>
      </c>
      <c r="X2609" s="141">
        <v>0</v>
      </c>
      <c r="Y2609" s="141">
        <v>0</v>
      </c>
      <c r="Z2609" s="141">
        <v>0</v>
      </c>
      <c r="AA2609" s="114">
        <v>4889708</v>
      </c>
      <c r="AB2609" s="114">
        <v>175759</v>
      </c>
      <c r="AC2609" s="132">
        <v>175759</v>
      </c>
      <c r="AD2609" s="141">
        <v>175759</v>
      </c>
      <c r="AE2609" s="106">
        <v>175759</v>
      </c>
      <c r="AF2609" s="106">
        <v>175759</v>
      </c>
      <c r="AG2609" s="106">
        <v>0</v>
      </c>
      <c r="AH2609" s="116"/>
      <c r="AI2609" s="116"/>
      <c r="AJ2609" s="116"/>
      <c r="AK2609" s="154"/>
      <c r="AL2609" s="116"/>
      <c r="AM2609" s="116"/>
      <c r="AN2609" s="114">
        <f t="shared" si="80"/>
        <v>5768503</v>
      </c>
      <c r="AO2609" s="114">
        <f t="shared" si="81"/>
        <v>12856636</v>
      </c>
      <c r="AP2609" s="114"/>
      <c r="AQ2609" s="114"/>
      <c r="AR2609" s="114"/>
      <c r="AS2609" s="114"/>
    </row>
    <row r="2610" spans="1:46" s="190" customFormat="1" ht="15" customHeight="1" x14ac:dyDescent="0.2">
      <c r="A2610" s="104"/>
      <c r="B2610" s="104">
        <f>VLOOKUP(BJB!$F$9:$F$5599,Ctrl!$B$4:$C$399,2,0)</f>
        <v>7</v>
      </c>
      <c r="C2610" s="104">
        <f>VLOOKUP(BJB!$G$9:$G$5599,Ctrl!$E$4:$F$399,2,0)</f>
        <v>1</v>
      </c>
      <c r="D2610" s="219">
        <v>1</v>
      </c>
      <c r="E2610" s="104" t="str">
        <f>VLOOKUP(BJB!$F$9:$F$5599,Ctrl!$B$4:$D$399,3,0)</f>
        <v>I</v>
      </c>
      <c r="F2610" s="139" t="s">
        <v>10517</v>
      </c>
      <c r="G2610" s="139" t="s">
        <v>2737</v>
      </c>
      <c r="H2610" s="125"/>
      <c r="I2610" s="220">
        <f>IF(G2609=BJB!$G4391,I2609+1,1)</f>
        <v>1</v>
      </c>
      <c r="J2610" s="912" t="s">
        <v>22616</v>
      </c>
      <c r="K2610" s="121" t="s">
        <v>4956</v>
      </c>
      <c r="L2610" s="104" t="s">
        <v>6477</v>
      </c>
      <c r="M2610" s="104" t="s">
        <v>4957</v>
      </c>
      <c r="N2610" s="120">
        <v>41218</v>
      </c>
      <c r="O2610" s="105">
        <v>190000000</v>
      </c>
      <c r="P2610" s="105" t="s">
        <v>16267</v>
      </c>
      <c r="Q2610" s="120">
        <v>41575</v>
      </c>
      <c r="R2610" s="105">
        <v>200907630</v>
      </c>
      <c r="S2610" s="146" t="s">
        <v>4954</v>
      </c>
      <c r="T2610" s="109">
        <v>41639</v>
      </c>
      <c r="U2610" s="116">
        <v>133000000</v>
      </c>
      <c r="V2610" s="109">
        <v>41639</v>
      </c>
      <c r="W2610" s="141">
        <v>133000000</v>
      </c>
      <c r="X2610" s="141">
        <v>0</v>
      </c>
      <c r="Y2610" s="141">
        <v>0</v>
      </c>
      <c r="Z2610" s="141">
        <v>0</v>
      </c>
      <c r="AA2610" s="114">
        <v>4550000</v>
      </c>
      <c r="AB2610" s="114"/>
      <c r="AC2610" s="116"/>
      <c r="AD2610" s="141"/>
      <c r="AE2610" s="106">
        <v>0</v>
      </c>
      <c r="AF2610" s="106">
        <v>0</v>
      </c>
      <c r="AG2610" s="106">
        <v>0</v>
      </c>
      <c r="AH2610" s="116"/>
      <c r="AI2610" s="116"/>
      <c r="AJ2610" s="116"/>
      <c r="AK2610" s="116"/>
      <c r="AL2610" s="116"/>
      <c r="AM2610" s="116"/>
      <c r="AN2610" s="114">
        <f t="shared" si="80"/>
        <v>4550000</v>
      </c>
      <c r="AO2610" s="114">
        <f t="shared" si="81"/>
        <v>128450000</v>
      </c>
      <c r="AP2610" s="114"/>
      <c r="AQ2610" s="114"/>
      <c r="AR2610" s="114"/>
      <c r="AS2610" s="114"/>
    </row>
    <row r="2611" spans="1:46" s="190" customFormat="1" ht="15" customHeight="1" x14ac:dyDescent="0.2">
      <c r="A2611" s="104"/>
      <c r="B2611" s="104">
        <f>VLOOKUP(BJB!$F$9:$F$5599,Ctrl!$B$4:$C$399,2,0)</f>
        <v>7</v>
      </c>
      <c r="C2611" s="104">
        <f>VLOOKUP(BJB!$G$9:$G$5599,Ctrl!$E$4:$F$399,2,0)</f>
        <v>1</v>
      </c>
      <c r="D2611" s="219">
        <v>1</v>
      </c>
      <c r="E2611" s="104" t="str">
        <f>VLOOKUP(BJB!$F$9:$F$5599,Ctrl!$B$4:$D$399,3,0)</f>
        <v>I</v>
      </c>
      <c r="F2611" s="139" t="s">
        <v>10517</v>
      </c>
      <c r="G2611" s="139" t="s">
        <v>2737</v>
      </c>
      <c r="H2611" s="125"/>
      <c r="I2611" s="220">
        <f>IF(G2610=BJB!$G4392,I2610+1,1)</f>
        <v>1</v>
      </c>
      <c r="J2611" s="912" t="s">
        <v>22617</v>
      </c>
      <c r="K2611" s="121" t="s">
        <v>5339</v>
      </c>
      <c r="L2611" s="104" t="s">
        <v>6477</v>
      </c>
      <c r="M2611" s="104" t="s">
        <v>5340</v>
      </c>
      <c r="N2611" s="120">
        <v>40945</v>
      </c>
      <c r="O2611" s="105">
        <v>15000000</v>
      </c>
      <c r="P2611" s="105" t="s">
        <v>16268</v>
      </c>
      <c r="Q2611" s="120">
        <v>41654</v>
      </c>
      <c r="R2611" s="105">
        <v>3684832</v>
      </c>
      <c r="S2611" s="146" t="s">
        <v>5326</v>
      </c>
      <c r="T2611" s="109">
        <v>41759</v>
      </c>
      <c r="U2611" s="116">
        <v>2468433</v>
      </c>
      <c r="V2611" s="109">
        <v>41730</v>
      </c>
      <c r="W2611" s="141">
        <v>2468433</v>
      </c>
      <c r="X2611" s="141">
        <v>0</v>
      </c>
      <c r="Y2611" s="141">
        <v>0</v>
      </c>
      <c r="Z2611" s="141">
        <v>0</v>
      </c>
      <c r="AA2611" s="114">
        <v>0</v>
      </c>
      <c r="AB2611" s="114"/>
      <c r="AC2611" s="116"/>
      <c r="AD2611" s="141"/>
      <c r="AE2611" s="106">
        <v>0</v>
      </c>
      <c r="AF2611" s="106">
        <v>0</v>
      </c>
      <c r="AG2611" s="106">
        <v>0</v>
      </c>
      <c r="AH2611" s="116"/>
      <c r="AI2611" s="116"/>
      <c r="AJ2611" s="116"/>
      <c r="AK2611" s="116"/>
      <c r="AL2611" s="116"/>
      <c r="AM2611" s="116"/>
      <c r="AN2611" s="114">
        <f t="shared" si="80"/>
        <v>0</v>
      </c>
      <c r="AO2611" s="114">
        <f t="shared" si="81"/>
        <v>2468433</v>
      </c>
      <c r="AP2611" s="114"/>
      <c r="AQ2611" s="114"/>
      <c r="AR2611" s="114"/>
      <c r="AS2611" s="114"/>
    </row>
    <row r="2612" spans="1:46" s="190" customFormat="1" ht="15" customHeight="1" x14ac:dyDescent="0.2">
      <c r="A2612" s="104"/>
      <c r="B2612" s="104">
        <f>VLOOKUP(BJB!$F$9:$F$5599,Ctrl!$B$4:$C$399,2,0)</f>
        <v>7</v>
      </c>
      <c r="C2612" s="104">
        <f>VLOOKUP(BJB!$G$9:$G$5599,Ctrl!$E$4:$F$399,2,0)</f>
        <v>1</v>
      </c>
      <c r="D2612" s="219">
        <v>1</v>
      </c>
      <c r="E2612" s="104" t="str">
        <f>VLOOKUP(BJB!$F$9:$F$5599,Ctrl!$B$4:$D$399,3,0)</f>
        <v>I</v>
      </c>
      <c r="F2612" s="139" t="s">
        <v>10517</v>
      </c>
      <c r="G2612" s="139" t="s">
        <v>2737</v>
      </c>
      <c r="H2612" s="125">
        <v>1120718000446</v>
      </c>
      <c r="I2612" s="220">
        <f>IF(G2611=BJB!$G4393,I2611+1,1)</f>
        <v>1</v>
      </c>
      <c r="J2612" s="912" t="s">
        <v>22618</v>
      </c>
      <c r="K2612" s="121" t="s">
        <v>874</v>
      </c>
      <c r="L2612" s="104" t="s">
        <v>6477</v>
      </c>
      <c r="M2612" s="104" t="s">
        <v>5571</v>
      </c>
      <c r="N2612" s="120">
        <v>41169</v>
      </c>
      <c r="O2612" s="105">
        <v>50000000</v>
      </c>
      <c r="P2612" s="105" t="s">
        <v>16269</v>
      </c>
      <c r="Q2612" s="120">
        <v>41694</v>
      </c>
      <c r="R2612" s="105">
        <v>30619726</v>
      </c>
      <c r="S2612" s="146" t="s">
        <v>5563</v>
      </c>
      <c r="T2612" s="109">
        <v>41820</v>
      </c>
      <c r="U2612" s="116">
        <v>20612047</v>
      </c>
      <c r="V2612" s="109">
        <v>41791</v>
      </c>
      <c r="W2612" s="141">
        <v>20612047</v>
      </c>
      <c r="X2612" s="141">
        <v>0</v>
      </c>
      <c r="Y2612" s="141">
        <v>0</v>
      </c>
      <c r="Z2612" s="141">
        <v>0</v>
      </c>
      <c r="AA2612" s="114">
        <v>391629</v>
      </c>
      <c r="AB2612" s="114"/>
      <c r="AC2612" s="132"/>
      <c r="AD2612" s="141"/>
      <c r="AE2612" s="106">
        <v>0</v>
      </c>
      <c r="AF2612" s="106">
        <v>0</v>
      </c>
      <c r="AG2612" s="106">
        <v>0</v>
      </c>
      <c r="AH2612" s="116"/>
      <c r="AI2612" s="116"/>
      <c r="AJ2612" s="116"/>
      <c r="AK2612" s="154"/>
      <c r="AL2612" s="116"/>
      <c r="AM2612" s="116"/>
      <c r="AN2612" s="114">
        <f t="shared" si="80"/>
        <v>391629</v>
      </c>
      <c r="AO2612" s="114">
        <f t="shared" si="81"/>
        <v>20220418</v>
      </c>
      <c r="AP2612" s="114"/>
      <c r="AQ2612" s="114"/>
      <c r="AR2612" s="114"/>
      <c r="AS2612" s="114"/>
    </row>
    <row r="2613" spans="1:46" s="190" customFormat="1" ht="15" customHeight="1" x14ac:dyDescent="0.2">
      <c r="A2613" s="104"/>
      <c r="B2613" s="104">
        <f>VLOOKUP(BJB!$F$9:$F$5599,Ctrl!$B$4:$C$399,2,0)</f>
        <v>7</v>
      </c>
      <c r="C2613" s="104">
        <f>VLOOKUP(BJB!$G$9:$G$5599,Ctrl!$E$4:$F$399,2,0)</f>
        <v>1</v>
      </c>
      <c r="D2613" s="219">
        <v>1</v>
      </c>
      <c r="E2613" s="104" t="str">
        <f>VLOOKUP(BJB!$F$9:$F$5599,Ctrl!$B$4:$D$399,3,0)</f>
        <v>I</v>
      </c>
      <c r="F2613" s="139" t="s">
        <v>10517</v>
      </c>
      <c r="G2613" s="139" t="s">
        <v>2737</v>
      </c>
      <c r="H2613" s="887" t="s">
        <v>14769</v>
      </c>
      <c r="I2613" s="220">
        <f>IF(G2612=BJB!$G4394,I2612+1,1)</f>
        <v>1</v>
      </c>
      <c r="J2613" s="891" t="s">
        <v>18400</v>
      </c>
      <c r="K2613" s="121" t="s">
        <v>5572</v>
      </c>
      <c r="L2613" s="104" t="s">
        <v>6477</v>
      </c>
      <c r="M2613" s="104" t="s">
        <v>2752</v>
      </c>
      <c r="N2613" s="120">
        <v>41103</v>
      </c>
      <c r="O2613" s="105">
        <v>235000000</v>
      </c>
      <c r="P2613" s="105" t="s">
        <v>16270</v>
      </c>
      <c r="Q2613" s="120">
        <v>41694</v>
      </c>
      <c r="R2613" s="105">
        <v>176782129</v>
      </c>
      <c r="S2613" s="146" t="s">
        <v>5563</v>
      </c>
      <c r="T2613" s="109">
        <v>41820</v>
      </c>
      <c r="U2613" s="116">
        <v>119807242</v>
      </c>
      <c r="V2613" s="109">
        <v>41791</v>
      </c>
      <c r="W2613" s="141">
        <v>119807242</v>
      </c>
      <c r="X2613" s="141">
        <v>0</v>
      </c>
      <c r="Y2613" s="141">
        <v>0</v>
      </c>
      <c r="Z2613" s="141">
        <v>0</v>
      </c>
      <c r="AA2613" s="114">
        <v>7991590</v>
      </c>
      <c r="AB2613" s="114"/>
      <c r="AC2613" s="132"/>
      <c r="AD2613" s="141">
        <v>802410</v>
      </c>
      <c r="AE2613" s="106">
        <v>0</v>
      </c>
      <c r="AF2613" s="106">
        <v>0</v>
      </c>
      <c r="AG2613" s="106">
        <v>0</v>
      </c>
      <c r="AH2613" s="116"/>
      <c r="AI2613" s="116"/>
      <c r="AJ2613" s="116"/>
      <c r="AK2613" s="149"/>
      <c r="AL2613" s="116"/>
      <c r="AM2613" s="116"/>
      <c r="AN2613" s="114">
        <f t="shared" si="80"/>
        <v>8794000</v>
      </c>
      <c r="AO2613" s="114">
        <f t="shared" si="81"/>
        <v>111013242</v>
      </c>
      <c r="AP2613" s="114"/>
      <c r="AQ2613" s="114"/>
      <c r="AR2613" s="114"/>
      <c r="AS2613" s="114"/>
    </row>
    <row r="2614" spans="1:46" s="190" customFormat="1" ht="15" customHeight="1" x14ac:dyDescent="0.2">
      <c r="A2614" s="104"/>
      <c r="B2614" s="104">
        <f>VLOOKUP(BJB!$F$9:$F$5599,Ctrl!$B$4:$C$399,2,0)</f>
        <v>7</v>
      </c>
      <c r="C2614" s="104">
        <f>VLOOKUP(BJB!$G$9:$G$5599,Ctrl!$E$4:$F$399,2,0)</f>
        <v>1</v>
      </c>
      <c r="D2614" s="219">
        <v>1</v>
      </c>
      <c r="E2614" s="104" t="str">
        <f>VLOOKUP(BJB!$F$9:$F$5599,Ctrl!$B$4:$D$399,3,0)</f>
        <v>I</v>
      </c>
      <c r="F2614" s="139" t="s">
        <v>10517</v>
      </c>
      <c r="G2614" s="139" t="s">
        <v>2737</v>
      </c>
      <c r="H2614" s="125"/>
      <c r="I2614" s="220">
        <f>IF(G2613=BJB!$G4395,I2613+1,1)</f>
        <v>1</v>
      </c>
      <c r="J2614" s="912" t="s">
        <v>22619</v>
      </c>
      <c r="K2614" s="121" t="s">
        <v>7729</v>
      </c>
      <c r="L2614" s="104" t="s">
        <v>6477</v>
      </c>
      <c r="M2614" s="104" t="s">
        <v>5340</v>
      </c>
      <c r="N2614" s="120">
        <v>40945</v>
      </c>
      <c r="O2614" s="105">
        <v>25000000</v>
      </c>
      <c r="P2614" s="105" t="s">
        <v>16271</v>
      </c>
      <c r="Q2614" s="120">
        <v>42025</v>
      </c>
      <c r="R2614" s="105">
        <v>19264132</v>
      </c>
      <c r="S2614" s="146" t="s">
        <v>7896</v>
      </c>
      <c r="T2614" s="109">
        <v>42114</v>
      </c>
      <c r="U2614" s="141">
        <v>12976722</v>
      </c>
      <c r="V2614" s="109">
        <v>42114</v>
      </c>
      <c r="W2614" s="141">
        <v>12976722</v>
      </c>
      <c r="X2614" s="141">
        <v>0</v>
      </c>
      <c r="Y2614" s="141">
        <v>0</v>
      </c>
      <c r="Z2614" s="141">
        <v>0</v>
      </c>
      <c r="AA2614" s="114">
        <v>0</v>
      </c>
      <c r="AB2614" s="114"/>
      <c r="AC2614" s="132"/>
      <c r="AD2614" s="141"/>
      <c r="AE2614" s="106">
        <v>0</v>
      </c>
      <c r="AF2614" s="106">
        <v>0</v>
      </c>
      <c r="AG2614" s="106">
        <v>0</v>
      </c>
      <c r="AH2614" s="141"/>
      <c r="AI2614" s="141"/>
      <c r="AJ2614" s="141"/>
      <c r="AK2614" s="141"/>
      <c r="AL2614" s="141"/>
      <c r="AM2614" s="141"/>
      <c r="AN2614" s="114">
        <f t="shared" si="80"/>
        <v>0</v>
      </c>
      <c r="AO2614" s="114">
        <f t="shared" si="81"/>
        <v>12976722</v>
      </c>
      <c r="AP2614" s="114"/>
      <c r="AQ2614" s="114"/>
      <c r="AR2614" s="114"/>
      <c r="AS2614" s="114"/>
    </row>
    <row r="2615" spans="1:46" s="191" customFormat="1" ht="15" customHeight="1" x14ac:dyDescent="0.2">
      <c r="A2615" s="104"/>
      <c r="B2615" s="104">
        <f>VLOOKUP(BJB!$F$9:$F$5599,Ctrl!$B$4:$C$399,2,0)</f>
        <v>7</v>
      </c>
      <c r="C2615" s="104">
        <f>VLOOKUP(BJB!$G$9:$G$5599,Ctrl!$E$4:$F$399,2,0)</f>
        <v>1</v>
      </c>
      <c r="D2615" s="219">
        <v>1</v>
      </c>
      <c r="E2615" s="104" t="str">
        <f>VLOOKUP(BJB!$F$9:$F$5599,Ctrl!$B$4:$D$399,3,0)</f>
        <v>I</v>
      </c>
      <c r="F2615" s="139" t="s">
        <v>10517</v>
      </c>
      <c r="G2615" s="139" t="s">
        <v>2737</v>
      </c>
      <c r="H2615" s="125"/>
      <c r="I2615" s="220">
        <f>IF(G2614=BJB!$G4396,I2614+1,1)</f>
        <v>1</v>
      </c>
      <c r="J2615" s="912" t="s">
        <v>22620</v>
      </c>
      <c r="K2615" s="121" t="s">
        <v>785</v>
      </c>
      <c r="L2615" s="104" t="s">
        <v>6477</v>
      </c>
      <c r="M2615" s="104" t="s">
        <v>8453</v>
      </c>
      <c r="N2615" s="120">
        <v>41148</v>
      </c>
      <c r="O2615" s="105">
        <v>30000000</v>
      </c>
      <c r="P2615" s="105" t="s">
        <v>16272</v>
      </c>
      <c r="Q2615" s="120">
        <v>42172</v>
      </c>
      <c r="R2615" s="105">
        <v>3667238</v>
      </c>
      <c r="S2615" s="146" t="s">
        <v>8469</v>
      </c>
      <c r="T2615" s="109">
        <v>42270</v>
      </c>
      <c r="U2615" s="141">
        <v>2476809</v>
      </c>
      <c r="V2615" s="109">
        <v>42270</v>
      </c>
      <c r="W2615" s="141">
        <v>2476809</v>
      </c>
      <c r="X2615" s="141">
        <v>0</v>
      </c>
      <c r="Y2615" s="141">
        <v>0</v>
      </c>
      <c r="Z2615" s="141">
        <v>0</v>
      </c>
      <c r="AA2615" s="114">
        <v>0</v>
      </c>
      <c r="AB2615" s="114"/>
      <c r="AC2615" s="132"/>
      <c r="AD2615" s="141"/>
      <c r="AE2615" s="106">
        <v>0</v>
      </c>
      <c r="AF2615" s="106">
        <v>0</v>
      </c>
      <c r="AG2615" s="106">
        <v>0</v>
      </c>
      <c r="AH2615" s="106"/>
      <c r="AI2615" s="106"/>
      <c r="AJ2615" s="106"/>
      <c r="AK2615" s="106"/>
      <c r="AL2615" s="106"/>
      <c r="AM2615" s="106"/>
      <c r="AN2615" s="114">
        <f t="shared" si="80"/>
        <v>0</v>
      </c>
      <c r="AO2615" s="114">
        <f t="shared" si="81"/>
        <v>2476809</v>
      </c>
      <c r="AP2615" s="114"/>
      <c r="AQ2615" s="114"/>
      <c r="AR2615" s="114"/>
      <c r="AS2615" s="114"/>
      <c r="AT2615" s="190"/>
    </row>
    <row r="2616" spans="1:46" s="190" customFormat="1" ht="15" customHeight="1" x14ac:dyDescent="0.2">
      <c r="A2616" s="104"/>
      <c r="B2616" s="104">
        <f>VLOOKUP(BJB!$F$9:$F$5599,Ctrl!$B$4:$C$399,2,0)</f>
        <v>7</v>
      </c>
      <c r="C2616" s="104">
        <f>VLOOKUP(BJB!$G$9:$G$5599,Ctrl!$E$4:$F$399,2,0)</f>
        <v>2</v>
      </c>
      <c r="D2616" s="219">
        <v>1</v>
      </c>
      <c r="E2616" s="104" t="str">
        <f>VLOOKUP(BJB!$F$9:$F$5599,Ctrl!$B$4:$D$399,3,0)</f>
        <v>I</v>
      </c>
      <c r="F2616" s="139" t="s">
        <v>10517</v>
      </c>
      <c r="G2616" s="139" t="s">
        <v>6548</v>
      </c>
      <c r="H2616" s="231" t="s">
        <v>18610</v>
      </c>
      <c r="I2616" s="220">
        <f>IF(G2615=BJB!$G4397,I2615+1,1)</f>
        <v>1</v>
      </c>
      <c r="J2616" s="891" t="s">
        <v>18401</v>
      </c>
      <c r="K2616" s="121" t="s">
        <v>7348</v>
      </c>
      <c r="L2616" s="104" t="s">
        <v>6477</v>
      </c>
      <c r="M2616" s="104" t="s">
        <v>7356</v>
      </c>
      <c r="N2616" s="120">
        <v>41271</v>
      </c>
      <c r="O2616" s="105">
        <v>15000000</v>
      </c>
      <c r="P2616" s="105" t="s">
        <v>16273</v>
      </c>
      <c r="Q2616" s="120">
        <v>41828</v>
      </c>
      <c r="R2616" s="105">
        <v>12347735</v>
      </c>
      <c r="S2616" s="146" t="s">
        <v>7362</v>
      </c>
      <c r="T2616" s="109">
        <v>42081</v>
      </c>
      <c r="U2616" s="141">
        <v>8643415</v>
      </c>
      <c r="V2616" s="109">
        <v>42081</v>
      </c>
      <c r="W2616" s="141">
        <v>8643415</v>
      </c>
      <c r="X2616" s="141">
        <v>0</v>
      </c>
      <c r="Y2616" s="141">
        <v>0</v>
      </c>
      <c r="Z2616" s="141">
        <v>0</v>
      </c>
      <c r="AA2616" s="114">
        <v>1463207</v>
      </c>
      <c r="AB2616" s="114">
        <v>7180208</v>
      </c>
      <c r="AC2616" s="132"/>
      <c r="AD2616" s="141"/>
      <c r="AE2616" s="106">
        <v>0</v>
      </c>
      <c r="AF2616" s="106">
        <v>0</v>
      </c>
      <c r="AG2616" s="106">
        <v>0</v>
      </c>
      <c r="AH2616" s="141"/>
      <c r="AI2616" s="141"/>
      <c r="AJ2616" s="141"/>
      <c r="AK2616" s="154"/>
      <c r="AL2616" s="141"/>
      <c r="AM2616" s="141"/>
      <c r="AN2616" s="114">
        <f t="shared" si="80"/>
        <v>8643415</v>
      </c>
      <c r="AO2616" s="114">
        <f t="shared" si="81"/>
        <v>0</v>
      </c>
      <c r="AP2616" s="114"/>
      <c r="AQ2616" s="114"/>
      <c r="AR2616" s="114"/>
      <c r="AS2616" s="114"/>
    </row>
    <row r="2617" spans="1:46" s="191" customFormat="1" ht="15" customHeight="1" x14ac:dyDescent="0.2">
      <c r="A2617" s="104"/>
      <c r="B2617" s="104">
        <f>VLOOKUP(BJB!$F$9:$F$5599,Ctrl!$B$4:$C$399,2,0)</f>
        <v>7</v>
      </c>
      <c r="C2617" s="104">
        <f>VLOOKUP(BJB!$G$9:$G$5599,Ctrl!$E$4:$F$399,2,0)</f>
        <v>2</v>
      </c>
      <c r="D2617" s="219">
        <v>1</v>
      </c>
      <c r="E2617" s="104" t="str">
        <f>VLOOKUP(BJB!$F$9:$F$5599,Ctrl!$B$4:$D$399,3,0)</f>
        <v>I</v>
      </c>
      <c r="F2617" s="139" t="s">
        <v>10517</v>
      </c>
      <c r="G2617" s="139" t="s">
        <v>6548</v>
      </c>
      <c r="H2617" s="125" t="s">
        <v>6361</v>
      </c>
      <c r="I2617" s="220">
        <f>IF(G2616=BJB!$G4398,I2616+1,1)</f>
        <v>1</v>
      </c>
      <c r="J2617" s="912" t="s">
        <v>22621</v>
      </c>
      <c r="K2617" s="121" t="s">
        <v>2754</v>
      </c>
      <c r="L2617" s="104" t="s">
        <v>6477</v>
      </c>
      <c r="M2617" s="104" t="s">
        <v>2755</v>
      </c>
      <c r="N2617" s="120">
        <v>40161</v>
      </c>
      <c r="O2617" s="114">
        <v>20000000</v>
      </c>
      <c r="P2617" s="105" t="s">
        <v>6222</v>
      </c>
      <c r="Q2617" s="120" t="s">
        <v>6222</v>
      </c>
      <c r="R2617" s="890">
        <v>0</v>
      </c>
      <c r="S2617" s="108" t="s">
        <v>2756</v>
      </c>
      <c r="T2617" s="120">
        <v>40801</v>
      </c>
      <c r="U2617" s="114">
        <v>12250002</v>
      </c>
      <c r="V2617" s="109" t="s">
        <v>6222</v>
      </c>
      <c r="W2617" s="141">
        <v>0</v>
      </c>
      <c r="X2617" s="141">
        <v>0</v>
      </c>
      <c r="Y2617" s="141">
        <v>0</v>
      </c>
      <c r="Z2617" s="141">
        <v>0</v>
      </c>
      <c r="AA2617" s="114">
        <v>12250002</v>
      </c>
      <c r="AB2617" s="114"/>
      <c r="AC2617" s="132"/>
      <c r="AD2617" s="141"/>
      <c r="AE2617" s="106">
        <v>0</v>
      </c>
      <c r="AF2617" s="106">
        <v>0</v>
      </c>
      <c r="AG2617" s="106">
        <v>0</v>
      </c>
      <c r="AH2617" s="114"/>
      <c r="AI2617" s="114"/>
      <c r="AJ2617" s="114"/>
      <c r="AK2617" s="154"/>
      <c r="AL2617" s="114"/>
      <c r="AM2617" s="114"/>
      <c r="AN2617" s="114">
        <f t="shared" si="80"/>
        <v>12250002</v>
      </c>
      <c r="AO2617" s="114">
        <f t="shared" si="81"/>
        <v>0</v>
      </c>
      <c r="AP2617" s="114"/>
      <c r="AQ2617" s="114"/>
      <c r="AR2617" s="114"/>
      <c r="AS2617" s="114"/>
      <c r="AT2617" s="190"/>
    </row>
    <row r="2618" spans="1:46" s="190" customFormat="1" ht="15" customHeight="1" x14ac:dyDescent="0.2">
      <c r="A2618" s="104"/>
      <c r="B2618" s="104">
        <f>VLOOKUP(BJB!$F$9:$F$5599,Ctrl!$B$4:$C$399,2,0)</f>
        <v>7</v>
      </c>
      <c r="C2618" s="104">
        <f>VLOOKUP(BJB!$G$9:$G$5599,Ctrl!$E$4:$F$399,2,0)</f>
        <v>2</v>
      </c>
      <c r="D2618" s="219">
        <v>1</v>
      </c>
      <c r="E2618" s="104" t="str">
        <f>VLOOKUP(BJB!$F$9:$F$5599,Ctrl!$B$4:$D$399,3,0)</f>
        <v>I</v>
      </c>
      <c r="F2618" s="139" t="s">
        <v>10517</v>
      </c>
      <c r="G2618" s="139" t="s">
        <v>6548</v>
      </c>
      <c r="H2618" s="125"/>
      <c r="I2618" s="220">
        <f>IF(G2617=BJB!$G4399,I2617+1,1)</f>
        <v>1</v>
      </c>
      <c r="J2618" s="912" t="s">
        <v>22622</v>
      </c>
      <c r="K2618" s="121" t="s">
        <v>2757</v>
      </c>
      <c r="L2618" s="104" t="s">
        <v>6477</v>
      </c>
      <c r="M2618" s="104" t="s">
        <v>2758</v>
      </c>
      <c r="N2618" s="120">
        <v>40234</v>
      </c>
      <c r="O2618" s="114">
        <v>15000000</v>
      </c>
      <c r="P2618" s="105" t="s">
        <v>6222</v>
      </c>
      <c r="Q2618" s="120" t="s">
        <v>6222</v>
      </c>
      <c r="R2618" s="890">
        <v>0</v>
      </c>
      <c r="S2618" s="108" t="s">
        <v>2756</v>
      </c>
      <c r="T2618" s="120">
        <v>40801</v>
      </c>
      <c r="U2618" s="114">
        <v>6843750</v>
      </c>
      <c r="V2618" s="109" t="s">
        <v>6222</v>
      </c>
      <c r="W2618" s="141">
        <v>0</v>
      </c>
      <c r="X2618" s="141">
        <v>0</v>
      </c>
      <c r="Y2618" s="141">
        <v>0</v>
      </c>
      <c r="Z2618" s="141">
        <v>0</v>
      </c>
      <c r="AA2618" s="114">
        <v>0</v>
      </c>
      <c r="AB2618" s="114"/>
      <c r="AC2618" s="114"/>
      <c r="AD2618" s="141"/>
      <c r="AE2618" s="106">
        <v>0</v>
      </c>
      <c r="AF2618" s="106">
        <v>0</v>
      </c>
      <c r="AG2618" s="106">
        <v>0</v>
      </c>
      <c r="AH2618" s="114"/>
      <c r="AI2618" s="114"/>
      <c r="AJ2618" s="114"/>
      <c r="AK2618" s="114"/>
      <c r="AL2618" s="114"/>
      <c r="AM2618" s="114"/>
      <c r="AN2618" s="114">
        <f t="shared" si="80"/>
        <v>0</v>
      </c>
      <c r="AO2618" s="114">
        <f t="shared" si="81"/>
        <v>6843750</v>
      </c>
      <c r="AP2618" s="114"/>
      <c r="AQ2618" s="114"/>
      <c r="AR2618" s="114"/>
      <c r="AS2618" s="114"/>
    </row>
    <row r="2619" spans="1:46" s="190" customFormat="1" ht="15" customHeight="1" x14ac:dyDescent="0.2">
      <c r="A2619" s="104"/>
      <c r="B2619" s="104">
        <f>VLOOKUP(BJB!$F$9:$F$5599,Ctrl!$B$4:$C$399,2,0)</f>
        <v>7</v>
      </c>
      <c r="C2619" s="104">
        <f>VLOOKUP(BJB!$G$9:$G$5599,Ctrl!$E$4:$F$399,2,0)</f>
        <v>2</v>
      </c>
      <c r="D2619" s="219">
        <v>1</v>
      </c>
      <c r="E2619" s="104" t="str">
        <f>VLOOKUP(BJB!$F$9:$F$5599,Ctrl!$B$4:$D$399,3,0)</f>
        <v>I</v>
      </c>
      <c r="F2619" s="139" t="s">
        <v>10517</v>
      </c>
      <c r="G2619" s="139" t="s">
        <v>6548</v>
      </c>
      <c r="H2619" s="125"/>
      <c r="I2619" s="220">
        <f>IF(G2618=BJB!$G4400,I2618+1,1)</f>
        <v>1</v>
      </c>
      <c r="J2619" s="912" t="s">
        <v>22623</v>
      </c>
      <c r="K2619" s="121" t="s">
        <v>2759</v>
      </c>
      <c r="L2619" s="104" t="s">
        <v>6477</v>
      </c>
      <c r="M2619" s="104" t="s">
        <v>2760</v>
      </c>
      <c r="N2619" s="120">
        <v>40213</v>
      </c>
      <c r="O2619" s="114">
        <v>15000000</v>
      </c>
      <c r="P2619" s="105" t="s">
        <v>6222</v>
      </c>
      <c r="Q2619" s="120" t="s">
        <v>6222</v>
      </c>
      <c r="R2619" s="890">
        <v>0</v>
      </c>
      <c r="S2619" s="108" t="s">
        <v>2756</v>
      </c>
      <c r="T2619" s="120">
        <v>40801</v>
      </c>
      <c r="U2619" s="114">
        <v>7875000</v>
      </c>
      <c r="V2619" s="109" t="s">
        <v>6222</v>
      </c>
      <c r="W2619" s="141">
        <v>0</v>
      </c>
      <c r="X2619" s="141">
        <v>0</v>
      </c>
      <c r="Y2619" s="141">
        <v>0</v>
      </c>
      <c r="Z2619" s="141">
        <v>0</v>
      </c>
      <c r="AA2619" s="114">
        <v>0</v>
      </c>
      <c r="AB2619" s="114"/>
      <c r="AC2619" s="114"/>
      <c r="AD2619" s="141"/>
      <c r="AE2619" s="106">
        <v>0</v>
      </c>
      <c r="AF2619" s="106">
        <v>0</v>
      </c>
      <c r="AG2619" s="106">
        <v>0</v>
      </c>
      <c r="AH2619" s="114"/>
      <c r="AI2619" s="114"/>
      <c r="AJ2619" s="114"/>
      <c r="AK2619" s="114"/>
      <c r="AL2619" s="114"/>
      <c r="AM2619" s="114"/>
      <c r="AN2619" s="114">
        <f t="shared" si="80"/>
        <v>0</v>
      </c>
      <c r="AO2619" s="114">
        <f t="shared" si="81"/>
        <v>7875000</v>
      </c>
      <c r="AP2619" s="114"/>
      <c r="AQ2619" s="114"/>
      <c r="AR2619" s="114"/>
      <c r="AS2619" s="114"/>
    </row>
    <row r="2620" spans="1:46" s="191" customFormat="1" ht="15" customHeight="1" x14ac:dyDescent="0.2">
      <c r="A2620" s="104"/>
      <c r="B2620" s="104">
        <f>VLOOKUP(BJB!$F$9:$F$5599,Ctrl!$B$4:$C$399,2,0)</f>
        <v>7</v>
      </c>
      <c r="C2620" s="104">
        <f>VLOOKUP(BJB!$G$9:$G$5599,Ctrl!$E$4:$F$399,2,0)</f>
        <v>2</v>
      </c>
      <c r="D2620" s="219">
        <v>1</v>
      </c>
      <c r="E2620" s="104" t="str">
        <f>VLOOKUP(BJB!$F$9:$F$5599,Ctrl!$B$4:$D$399,3,0)</f>
        <v>I</v>
      </c>
      <c r="F2620" s="139" t="s">
        <v>10517</v>
      </c>
      <c r="G2620" s="139" t="s">
        <v>6548</v>
      </c>
      <c r="H2620" s="125"/>
      <c r="I2620" s="220">
        <f>IF(G2619=BJB!$G4401,I2619+1,1)</f>
        <v>1</v>
      </c>
      <c r="J2620" s="912" t="s">
        <v>22624</v>
      </c>
      <c r="K2620" s="121" t="s">
        <v>2761</v>
      </c>
      <c r="L2620" s="104" t="s">
        <v>6477</v>
      </c>
      <c r="M2620" s="104" t="s">
        <v>2758</v>
      </c>
      <c r="N2620" s="120">
        <v>40234</v>
      </c>
      <c r="O2620" s="114">
        <v>10000000</v>
      </c>
      <c r="P2620" s="105" t="s">
        <v>6222</v>
      </c>
      <c r="Q2620" s="120" t="s">
        <v>6222</v>
      </c>
      <c r="R2620" s="890">
        <v>0</v>
      </c>
      <c r="S2620" s="108" t="s">
        <v>2756</v>
      </c>
      <c r="T2620" s="120">
        <v>40801</v>
      </c>
      <c r="U2620" s="114">
        <v>4512497</v>
      </c>
      <c r="V2620" s="109" t="s">
        <v>6222</v>
      </c>
      <c r="W2620" s="141">
        <v>0</v>
      </c>
      <c r="X2620" s="141">
        <v>0</v>
      </c>
      <c r="Y2620" s="141">
        <v>0</v>
      </c>
      <c r="Z2620" s="141">
        <v>0</v>
      </c>
      <c r="AA2620" s="114">
        <v>225000</v>
      </c>
      <c r="AB2620" s="114"/>
      <c r="AC2620" s="114"/>
      <c r="AD2620" s="141"/>
      <c r="AE2620" s="106">
        <v>0</v>
      </c>
      <c r="AF2620" s="106">
        <v>0</v>
      </c>
      <c r="AG2620" s="106">
        <v>0</v>
      </c>
      <c r="AH2620" s="114"/>
      <c r="AI2620" s="114"/>
      <c r="AJ2620" s="114"/>
      <c r="AK2620" s="114"/>
      <c r="AL2620" s="114"/>
      <c r="AM2620" s="114"/>
      <c r="AN2620" s="114">
        <f t="shared" si="80"/>
        <v>225000</v>
      </c>
      <c r="AO2620" s="114">
        <f t="shared" si="81"/>
        <v>4287497</v>
      </c>
      <c r="AP2620" s="114"/>
      <c r="AQ2620" s="114"/>
      <c r="AR2620" s="114"/>
      <c r="AS2620" s="114"/>
      <c r="AT2620" s="190"/>
    </row>
    <row r="2621" spans="1:46" s="190" customFormat="1" ht="15" customHeight="1" x14ac:dyDescent="0.2">
      <c r="A2621" s="104"/>
      <c r="B2621" s="104">
        <f>VLOOKUP(BJB!$F$9:$F$5599,Ctrl!$B$4:$C$399,2,0)</f>
        <v>7</v>
      </c>
      <c r="C2621" s="104">
        <f>VLOOKUP(BJB!$G$9:$G$5599,Ctrl!$E$4:$F$399,2,0)</f>
        <v>2</v>
      </c>
      <c r="D2621" s="219">
        <v>1</v>
      </c>
      <c r="E2621" s="104" t="str">
        <f>VLOOKUP(BJB!$F$9:$F$5599,Ctrl!$B$4:$D$399,3,0)</f>
        <v>I</v>
      </c>
      <c r="F2621" s="139" t="s">
        <v>10517</v>
      </c>
      <c r="G2621" s="139" t="s">
        <v>6548</v>
      </c>
      <c r="H2621" s="125"/>
      <c r="I2621" s="220">
        <f>IF(G2620=BJB!$G4402,I2620+1,1)</f>
        <v>1</v>
      </c>
      <c r="J2621" s="912" t="s">
        <v>22625</v>
      </c>
      <c r="K2621" s="121" t="s">
        <v>2595</v>
      </c>
      <c r="L2621" s="104" t="s">
        <v>6477</v>
      </c>
      <c r="M2621" s="104" t="s">
        <v>2762</v>
      </c>
      <c r="N2621" s="120">
        <v>40130</v>
      </c>
      <c r="O2621" s="107">
        <v>20000000</v>
      </c>
      <c r="P2621" s="105" t="s">
        <v>6222</v>
      </c>
      <c r="Q2621" s="120" t="s">
        <v>6222</v>
      </c>
      <c r="R2621" s="890">
        <v>0</v>
      </c>
      <c r="S2621" s="108" t="s">
        <v>2763</v>
      </c>
      <c r="T2621" s="109">
        <v>40864</v>
      </c>
      <c r="U2621" s="114">
        <v>4375004</v>
      </c>
      <c r="V2621" s="109" t="s">
        <v>6222</v>
      </c>
      <c r="W2621" s="141">
        <v>0</v>
      </c>
      <c r="X2621" s="141">
        <v>0</v>
      </c>
      <c r="Y2621" s="141">
        <v>0</v>
      </c>
      <c r="Z2621" s="141">
        <v>0</v>
      </c>
      <c r="AA2621" s="114">
        <v>426000</v>
      </c>
      <c r="AB2621" s="114"/>
      <c r="AC2621" s="114"/>
      <c r="AD2621" s="141"/>
      <c r="AE2621" s="106">
        <v>0</v>
      </c>
      <c r="AF2621" s="106">
        <v>0</v>
      </c>
      <c r="AG2621" s="106">
        <v>0</v>
      </c>
      <c r="AH2621" s="114"/>
      <c r="AI2621" s="114"/>
      <c r="AJ2621" s="114"/>
      <c r="AK2621" s="114"/>
      <c r="AL2621" s="114"/>
      <c r="AM2621" s="114"/>
      <c r="AN2621" s="114">
        <f t="shared" si="80"/>
        <v>426000</v>
      </c>
      <c r="AO2621" s="114">
        <f t="shared" si="81"/>
        <v>3949004</v>
      </c>
      <c r="AP2621" s="114"/>
      <c r="AQ2621" s="114"/>
      <c r="AR2621" s="114"/>
      <c r="AS2621" s="114"/>
    </row>
    <row r="2622" spans="1:46" s="190" customFormat="1" ht="15" customHeight="1" x14ac:dyDescent="0.2">
      <c r="A2622" s="104"/>
      <c r="B2622" s="104">
        <f>VLOOKUP(BJB!$F$9:$F$5599,Ctrl!$B$4:$C$399,2,0)</f>
        <v>7</v>
      </c>
      <c r="C2622" s="104">
        <f>VLOOKUP(BJB!$G$9:$G$5599,Ctrl!$E$4:$F$399,2,0)</f>
        <v>2</v>
      </c>
      <c r="D2622" s="219">
        <v>1</v>
      </c>
      <c r="E2622" s="104" t="str">
        <f>VLOOKUP(BJB!$F$9:$F$5599,Ctrl!$B$4:$D$399,3,0)</f>
        <v>I</v>
      </c>
      <c r="F2622" s="139" t="s">
        <v>10517</v>
      </c>
      <c r="G2622" s="139" t="s">
        <v>6548</v>
      </c>
      <c r="H2622" s="125"/>
      <c r="I2622" s="220">
        <f>IF(G2621=BJB!$G4403,I2621+1,1)</f>
        <v>1</v>
      </c>
      <c r="J2622" s="912" t="s">
        <v>22626</v>
      </c>
      <c r="K2622" s="121" t="s">
        <v>2764</v>
      </c>
      <c r="L2622" s="104" t="s">
        <v>6477</v>
      </c>
      <c r="M2622" s="104" t="s">
        <v>2762</v>
      </c>
      <c r="N2622" s="120">
        <v>40130</v>
      </c>
      <c r="O2622" s="107">
        <v>7000000</v>
      </c>
      <c r="P2622" s="105" t="s">
        <v>6222</v>
      </c>
      <c r="Q2622" s="120" t="s">
        <v>6222</v>
      </c>
      <c r="R2622" s="890">
        <v>0</v>
      </c>
      <c r="S2622" s="108" t="s">
        <v>2763</v>
      </c>
      <c r="T2622" s="109">
        <v>40864</v>
      </c>
      <c r="U2622" s="114">
        <v>1531246</v>
      </c>
      <c r="V2622" s="109" t="s">
        <v>6222</v>
      </c>
      <c r="W2622" s="141">
        <v>0</v>
      </c>
      <c r="X2622" s="141">
        <v>0</v>
      </c>
      <c r="Y2622" s="141">
        <v>0</v>
      </c>
      <c r="Z2622" s="141">
        <v>0</v>
      </c>
      <c r="AA2622" s="114">
        <v>1531246</v>
      </c>
      <c r="AB2622" s="114"/>
      <c r="AC2622" s="114"/>
      <c r="AD2622" s="141"/>
      <c r="AE2622" s="106">
        <v>0</v>
      </c>
      <c r="AF2622" s="106">
        <v>0</v>
      </c>
      <c r="AG2622" s="106">
        <v>0</v>
      </c>
      <c r="AH2622" s="114"/>
      <c r="AI2622" s="114"/>
      <c r="AJ2622" s="114"/>
      <c r="AK2622" s="114"/>
      <c r="AL2622" s="114"/>
      <c r="AM2622" s="114"/>
      <c r="AN2622" s="114">
        <f t="shared" si="80"/>
        <v>1531246</v>
      </c>
      <c r="AO2622" s="114">
        <f t="shared" si="81"/>
        <v>0</v>
      </c>
      <c r="AP2622" s="114"/>
      <c r="AQ2622" s="114"/>
      <c r="AR2622" s="114"/>
      <c r="AS2622" s="114"/>
    </row>
    <row r="2623" spans="1:46" s="190" customFormat="1" ht="15" customHeight="1" x14ac:dyDescent="0.2">
      <c r="A2623" s="104"/>
      <c r="B2623" s="104">
        <f>VLOOKUP(BJB!$F$9:$F$5599,Ctrl!$B$4:$C$399,2,0)</f>
        <v>7</v>
      </c>
      <c r="C2623" s="104">
        <f>VLOOKUP(BJB!$G$9:$G$5599,Ctrl!$E$4:$F$399,2,0)</f>
        <v>2</v>
      </c>
      <c r="D2623" s="219">
        <v>1</v>
      </c>
      <c r="E2623" s="104" t="str">
        <f>VLOOKUP(BJB!$F$9:$F$5599,Ctrl!$B$4:$D$399,3,0)</f>
        <v>I</v>
      </c>
      <c r="F2623" s="139" t="s">
        <v>10517</v>
      </c>
      <c r="G2623" s="139" t="s">
        <v>6548</v>
      </c>
      <c r="H2623" s="125"/>
      <c r="I2623" s="220">
        <f>IF(G2622=BJB!$G4404,I2622+1,1)</f>
        <v>1</v>
      </c>
      <c r="J2623" s="912" t="s">
        <v>22627</v>
      </c>
      <c r="K2623" s="121" t="s">
        <v>2765</v>
      </c>
      <c r="L2623" s="104" t="s">
        <v>6477</v>
      </c>
      <c r="M2623" s="104" t="s">
        <v>2755</v>
      </c>
      <c r="N2623" s="120">
        <v>40891</v>
      </c>
      <c r="O2623" s="107">
        <v>10000000</v>
      </c>
      <c r="P2623" s="105" t="s">
        <v>6222</v>
      </c>
      <c r="Q2623" s="120" t="s">
        <v>6222</v>
      </c>
      <c r="R2623" s="890">
        <v>0</v>
      </c>
      <c r="S2623" s="108" t="s">
        <v>2763</v>
      </c>
      <c r="T2623" s="109">
        <v>40864</v>
      </c>
      <c r="U2623" s="114">
        <v>2499996</v>
      </c>
      <c r="V2623" s="109" t="s">
        <v>6222</v>
      </c>
      <c r="W2623" s="141">
        <v>0</v>
      </c>
      <c r="X2623" s="141">
        <v>0</v>
      </c>
      <c r="Y2623" s="141">
        <v>0</v>
      </c>
      <c r="Z2623" s="141">
        <v>0</v>
      </c>
      <c r="AA2623" s="114">
        <v>322000</v>
      </c>
      <c r="AB2623" s="114"/>
      <c r="AC2623" s="114"/>
      <c r="AD2623" s="141"/>
      <c r="AE2623" s="106">
        <v>0</v>
      </c>
      <c r="AF2623" s="106">
        <v>0</v>
      </c>
      <c r="AG2623" s="106">
        <v>0</v>
      </c>
      <c r="AH2623" s="114"/>
      <c r="AI2623" s="114"/>
      <c r="AJ2623" s="114"/>
      <c r="AK2623" s="114"/>
      <c r="AL2623" s="114"/>
      <c r="AM2623" s="114"/>
      <c r="AN2623" s="114">
        <f t="shared" si="80"/>
        <v>322000</v>
      </c>
      <c r="AO2623" s="114">
        <f t="shared" si="81"/>
        <v>2177996</v>
      </c>
      <c r="AP2623" s="114"/>
      <c r="AQ2623" s="114"/>
      <c r="AR2623" s="114"/>
      <c r="AS2623" s="114"/>
    </row>
    <row r="2624" spans="1:46" s="190" customFormat="1" ht="15" customHeight="1" x14ac:dyDescent="0.2">
      <c r="A2624" s="104"/>
      <c r="B2624" s="104">
        <f>VLOOKUP(BJB!$F$9:$F$5599,Ctrl!$B$4:$C$399,2,0)</f>
        <v>7</v>
      </c>
      <c r="C2624" s="104">
        <f>VLOOKUP(BJB!$G$9:$G$5599,Ctrl!$E$4:$F$399,2,0)</f>
        <v>2</v>
      </c>
      <c r="D2624" s="219">
        <v>1</v>
      </c>
      <c r="E2624" s="104" t="str">
        <f>VLOOKUP(BJB!$F$9:$F$5599,Ctrl!$B$4:$D$399,3,0)</f>
        <v>I</v>
      </c>
      <c r="F2624" s="139" t="s">
        <v>10517</v>
      </c>
      <c r="G2624" s="139" t="s">
        <v>6548</v>
      </c>
      <c r="H2624" s="125"/>
      <c r="I2624" s="220">
        <f>IF(G2623=BJB!$G4405,I2623+1,1)</f>
        <v>1</v>
      </c>
      <c r="J2624" s="912" t="s">
        <v>22628</v>
      </c>
      <c r="K2624" s="121" t="s">
        <v>746</v>
      </c>
      <c r="L2624" s="104" t="s">
        <v>6477</v>
      </c>
      <c r="M2624" s="104" t="s">
        <v>2758</v>
      </c>
      <c r="N2624" s="120">
        <v>40234</v>
      </c>
      <c r="O2624" s="107">
        <v>5000000</v>
      </c>
      <c r="P2624" s="105" t="s">
        <v>6222</v>
      </c>
      <c r="Q2624" s="120" t="s">
        <v>6222</v>
      </c>
      <c r="R2624" s="890">
        <v>0</v>
      </c>
      <c r="S2624" s="108" t="s">
        <v>2763</v>
      </c>
      <c r="T2624" s="109">
        <v>40864</v>
      </c>
      <c r="U2624" s="114">
        <v>1375005</v>
      </c>
      <c r="V2624" s="109" t="s">
        <v>6222</v>
      </c>
      <c r="W2624" s="141">
        <v>0</v>
      </c>
      <c r="X2624" s="141">
        <v>0</v>
      </c>
      <c r="Y2624" s="141">
        <v>0</v>
      </c>
      <c r="Z2624" s="141">
        <v>0</v>
      </c>
      <c r="AA2624" s="114">
        <v>45500</v>
      </c>
      <c r="AB2624" s="114"/>
      <c r="AC2624" s="114"/>
      <c r="AD2624" s="141"/>
      <c r="AE2624" s="106">
        <v>0</v>
      </c>
      <c r="AF2624" s="106">
        <v>0</v>
      </c>
      <c r="AG2624" s="106">
        <v>0</v>
      </c>
      <c r="AH2624" s="114"/>
      <c r="AI2624" s="114"/>
      <c r="AJ2624" s="114"/>
      <c r="AK2624" s="114"/>
      <c r="AL2624" s="114"/>
      <c r="AM2624" s="114"/>
      <c r="AN2624" s="114">
        <f t="shared" si="80"/>
        <v>45500</v>
      </c>
      <c r="AO2624" s="114">
        <f t="shared" si="81"/>
        <v>1329505</v>
      </c>
      <c r="AP2624" s="114"/>
      <c r="AQ2624" s="114"/>
      <c r="AR2624" s="114"/>
      <c r="AS2624" s="114"/>
    </row>
    <row r="2625" spans="1:46" s="190" customFormat="1" ht="15" customHeight="1" x14ac:dyDescent="0.2">
      <c r="A2625" s="104"/>
      <c r="B2625" s="104">
        <f>VLOOKUP(BJB!$F$9:$F$5599,Ctrl!$B$4:$C$399,2,0)</f>
        <v>7</v>
      </c>
      <c r="C2625" s="104">
        <f>VLOOKUP(BJB!$G$9:$G$5599,Ctrl!$E$4:$F$399,2,0)</f>
        <v>2</v>
      </c>
      <c r="D2625" s="219">
        <v>1</v>
      </c>
      <c r="E2625" s="104" t="str">
        <f>VLOOKUP(BJB!$F$9:$F$5599,Ctrl!$B$4:$D$399,3,0)</f>
        <v>I</v>
      </c>
      <c r="F2625" s="139" t="s">
        <v>10517</v>
      </c>
      <c r="G2625" s="139" t="s">
        <v>6548</v>
      </c>
      <c r="H2625" s="125"/>
      <c r="I2625" s="220">
        <f>IF(G2624=BJB!$G4406,I2624+1,1)</f>
        <v>1</v>
      </c>
      <c r="J2625" s="912" t="s">
        <v>22629</v>
      </c>
      <c r="K2625" s="121" t="s">
        <v>2766</v>
      </c>
      <c r="L2625" s="104" t="s">
        <v>6477</v>
      </c>
      <c r="M2625" s="104" t="s">
        <v>2755</v>
      </c>
      <c r="N2625" s="120">
        <v>40891</v>
      </c>
      <c r="O2625" s="107">
        <v>20000000</v>
      </c>
      <c r="P2625" s="105" t="s">
        <v>6222</v>
      </c>
      <c r="Q2625" s="120" t="s">
        <v>6222</v>
      </c>
      <c r="R2625" s="890">
        <v>0</v>
      </c>
      <c r="S2625" s="108" t="s">
        <v>2763</v>
      </c>
      <c r="T2625" s="109">
        <v>40864</v>
      </c>
      <c r="U2625" s="114">
        <v>9075003</v>
      </c>
      <c r="V2625" s="109" t="s">
        <v>6222</v>
      </c>
      <c r="W2625" s="141">
        <v>0</v>
      </c>
      <c r="X2625" s="141">
        <v>0</v>
      </c>
      <c r="Y2625" s="141">
        <v>0</v>
      </c>
      <c r="Z2625" s="141">
        <v>0</v>
      </c>
      <c r="AA2625" s="114">
        <v>129000</v>
      </c>
      <c r="AB2625" s="114"/>
      <c r="AC2625" s="114"/>
      <c r="AD2625" s="141"/>
      <c r="AE2625" s="106">
        <v>0</v>
      </c>
      <c r="AF2625" s="106">
        <v>0</v>
      </c>
      <c r="AG2625" s="106">
        <v>0</v>
      </c>
      <c r="AH2625" s="114"/>
      <c r="AI2625" s="114"/>
      <c r="AJ2625" s="114"/>
      <c r="AK2625" s="114"/>
      <c r="AL2625" s="114"/>
      <c r="AM2625" s="114"/>
      <c r="AN2625" s="114">
        <f t="shared" si="80"/>
        <v>129000</v>
      </c>
      <c r="AO2625" s="114">
        <f t="shared" si="81"/>
        <v>8946003</v>
      </c>
      <c r="AP2625" s="114"/>
      <c r="AQ2625" s="114"/>
      <c r="AR2625" s="114"/>
      <c r="AS2625" s="114"/>
    </row>
    <row r="2626" spans="1:46" s="190" customFormat="1" ht="15" customHeight="1" x14ac:dyDescent="0.2">
      <c r="A2626" s="104"/>
      <c r="B2626" s="104">
        <f>VLOOKUP(BJB!$F$9:$F$5599,Ctrl!$B$4:$C$399,2,0)</f>
        <v>7</v>
      </c>
      <c r="C2626" s="104">
        <f>VLOOKUP(BJB!$G$9:$G$5599,Ctrl!$E$4:$F$399,2,0)</f>
        <v>2</v>
      </c>
      <c r="D2626" s="219">
        <v>1</v>
      </c>
      <c r="E2626" s="104" t="str">
        <f>VLOOKUP(BJB!$F$9:$F$5599,Ctrl!$B$4:$D$399,3,0)</f>
        <v>I</v>
      </c>
      <c r="F2626" s="139" t="s">
        <v>10517</v>
      </c>
      <c r="G2626" s="139" t="s">
        <v>6548</v>
      </c>
      <c r="H2626" s="125"/>
      <c r="I2626" s="220">
        <f>IF(G2625=BJB!$G4407,I2625+1,1)</f>
        <v>1</v>
      </c>
      <c r="J2626" s="912" t="s">
        <v>22630</v>
      </c>
      <c r="K2626" s="121" t="s">
        <v>2767</v>
      </c>
      <c r="L2626" s="104" t="s">
        <v>6477</v>
      </c>
      <c r="M2626" s="104" t="s">
        <v>2768</v>
      </c>
      <c r="N2626" s="120">
        <v>40098</v>
      </c>
      <c r="O2626" s="107">
        <v>25000000</v>
      </c>
      <c r="P2626" s="105" t="s">
        <v>6222</v>
      </c>
      <c r="Q2626" s="120" t="s">
        <v>6222</v>
      </c>
      <c r="R2626" s="890">
        <v>0</v>
      </c>
      <c r="S2626" s="108" t="s">
        <v>2763</v>
      </c>
      <c r="T2626" s="109">
        <v>40864</v>
      </c>
      <c r="U2626" s="114">
        <v>6249996</v>
      </c>
      <c r="V2626" s="109" t="s">
        <v>6222</v>
      </c>
      <c r="W2626" s="141">
        <v>0</v>
      </c>
      <c r="X2626" s="141">
        <v>0</v>
      </c>
      <c r="Y2626" s="141">
        <v>0</v>
      </c>
      <c r="Z2626" s="141">
        <v>0</v>
      </c>
      <c r="AA2626" s="114">
        <v>1304169</v>
      </c>
      <c r="AB2626" s="114"/>
      <c r="AC2626" s="114"/>
      <c r="AD2626" s="141"/>
      <c r="AE2626" s="106">
        <v>0</v>
      </c>
      <c r="AF2626" s="106">
        <v>0</v>
      </c>
      <c r="AG2626" s="106">
        <v>0</v>
      </c>
      <c r="AH2626" s="114"/>
      <c r="AI2626" s="114"/>
      <c r="AJ2626" s="114"/>
      <c r="AK2626" s="114"/>
      <c r="AL2626" s="114"/>
      <c r="AM2626" s="114"/>
      <c r="AN2626" s="114">
        <f t="shared" si="80"/>
        <v>1304169</v>
      </c>
      <c r="AO2626" s="114">
        <f t="shared" si="81"/>
        <v>4945827</v>
      </c>
      <c r="AP2626" s="114"/>
      <c r="AQ2626" s="114"/>
      <c r="AR2626" s="114"/>
      <c r="AS2626" s="114"/>
    </row>
    <row r="2627" spans="1:46" s="190" customFormat="1" ht="15" customHeight="1" x14ac:dyDescent="0.2">
      <c r="A2627" s="104"/>
      <c r="B2627" s="104">
        <f>VLOOKUP(BJB!$F$9:$F$5599,Ctrl!$B$4:$C$399,2,0)</f>
        <v>7</v>
      </c>
      <c r="C2627" s="104">
        <f>VLOOKUP(BJB!$G$9:$G$5599,Ctrl!$E$4:$F$399,2,0)</f>
        <v>2</v>
      </c>
      <c r="D2627" s="219">
        <v>1</v>
      </c>
      <c r="E2627" s="104" t="str">
        <f>VLOOKUP(BJB!$F$9:$F$5599,Ctrl!$B$4:$D$399,3,0)</f>
        <v>I</v>
      </c>
      <c r="F2627" s="139" t="s">
        <v>10517</v>
      </c>
      <c r="G2627" s="139" t="s">
        <v>6548</v>
      </c>
      <c r="H2627" s="125"/>
      <c r="I2627" s="220">
        <f>IF(G2626=BJB!$G4408,I2626+1,1)</f>
        <v>1</v>
      </c>
      <c r="J2627" s="912" t="s">
        <v>22631</v>
      </c>
      <c r="K2627" s="121" t="s">
        <v>2769</v>
      </c>
      <c r="L2627" s="104" t="s">
        <v>6477</v>
      </c>
      <c r="M2627" s="104" t="s">
        <v>2755</v>
      </c>
      <c r="N2627" s="120">
        <v>40891</v>
      </c>
      <c r="O2627" s="107">
        <v>15000000</v>
      </c>
      <c r="P2627" s="105" t="s">
        <v>6222</v>
      </c>
      <c r="Q2627" s="120" t="s">
        <v>6222</v>
      </c>
      <c r="R2627" s="890">
        <v>0</v>
      </c>
      <c r="S2627" s="108" t="s">
        <v>2763</v>
      </c>
      <c r="T2627" s="109">
        <v>40864</v>
      </c>
      <c r="U2627" s="114">
        <v>5156250</v>
      </c>
      <c r="V2627" s="109" t="s">
        <v>6222</v>
      </c>
      <c r="W2627" s="141">
        <v>0</v>
      </c>
      <c r="X2627" s="141">
        <v>0</v>
      </c>
      <c r="Y2627" s="141">
        <v>0</v>
      </c>
      <c r="Z2627" s="141">
        <v>0</v>
      </c>
      <c r="AA2627" s="114">
        <v>2576000</v>
      </c>
      <c r="AB2627" s="114"/>
      <c r="AC2627" s="114"/>
      <c r="AD2627" s="141"/>
      <c r="AE2627" s="106">
        <v>0</v>
      </c>
      <c r="AF2627" s="106">
        <v>0</v>
      </c>
      <c r="AG2627" s="106">
        <v>0</v>
      </c>
      <c r="AH2627" s="114"/>
      <c r="AI2627" s="114"/>
      <c r="AJ2627" s="114"/>
      <c r="AK2627" s="114"/>
      <c r="AL2627" s="114"/>
      <c r="AM2627" s="114"/>
      <c r="AN2627" s="114">
        <f t="shared" si="80"/>
        <v>2576000</v>
      </c>
      <c r="AO2627" s="114">
        <f t="shared" si="81"/>
        <v>2580250</v>
      </c>
      <c r="AP2627" s="114"/>
      <c r="AQ2627" s="114"/>
      <c r="AR2627" s="114"/>
      <c r="AS2627" s="114"/>
    </row>
    <row r="2628" spans="1:46" s="190" customFormat="1" ht="15" customHeight="1" x14ac:dyDescent="0.2">
      <c r="A2628" s="104"/>
      <c r="B2628" s="104">
        <f>VLOOKUP(BJB!$F$9:$F$5599,Ctrl!$B$4:$C$399,2,0)</f>
        <v>7</v>
      </c>
      <c r="C2628" s="104">
        <f>VLOOKUP(BJB!$G$9:$G$5599,Ctrl!$E$4:$F$399,2,0)</f>
        <v>2</v>
      </c>
      <c r="D2628" s="219">
        <v>1</v>
      </c>
      <c r="E2628" s="104" t="str">
        <f>VLOOKUP(BJB!$F$9:$F$5599,Ctrl!$B$4:$D$399,3,0)</f>
        <v>I</v>
      </c>
      <c r="F2628" s="139" t="s">
        <v>10517</v>
      </c>
      <c r="G2628" s="139" t="s">
        <v>6548</v>
      </c>
      <c r="H2628" s="125"/>
      <c r="I2628" s="220">
        <f>IF(G2627=BJB!$G4409,I2627+1,1)</f>
        <v>1</v>
      </c>
      <c r="J2628" s="912" t="s">
        <v>22632</v>
      </c>
      <c r="K2628" s="121" t="s">
        <v>2770</v>
      </c>
      <c r="L2628" s="104" t="s">
        <v>6477</v>
      </c>
      <c r="M2628" s="104" t="s">
        <v>2758</v>
      </c>
      <c r="N2628" s="120">
        <v>40234</v>
      </c>
      <c r="O2628" s="107">
        <v>25000000</v>
      </c>
      <c r="P2628" s="105" t="s">
        <v>6222</v>
      </c>
      <c r="Q2628" s="120" t="s">
        <v>6222</v>
      </c>
      <c r="R2628" s="890">
        <v>0</v>
      </c>
      <c r="S2628" s="108" t="s">
        <v>2763</v>
      </c>
      <c r="T2628" s="109">
        <v>40864</v>
      </c>
      <c r="U2628" s="114">
        <v>12395836</v>
      </c>
      <c r="V2628" s="109" t="s">
        <v>6222</v>
      </c>
      <c r="W2628" s="141">
        <v>0</v>
      </c>
      <c r="X2628" s="141">
        <v>0</v>
      </c>
      <c r="Y2628" s="141">
        <v>0</v>
      </c>
      <c r="Z2628" s="141">
        <v>0</v>
      </c>
      <c r="AA2628" s="114">
        <v>0</v>
      </c>
      <c r="AB2628" s="114"/>
      <c r="AC2628" s="114"/>
      <c r="AD2628" s="141"/>
      <c r="AE2628" s="106">
        <v>0</v>
      </c>
      <c r="AF2628" s="106">
        <v>0</v>
      </c>
      <c r="AG2628" s="106">
        <v>0</v>
      </c>
      <c r="AH2628" s="114"/>
      <c r="AI2628" s="114"/>
      <c r="AJ2628" s="114"/>
      <c r="AK2628" s="114"/>
      <c r="AL2628" s="114"/>
      <c r="AM2628" s="114"/>
      <c r="AN2628" s="114">
        <f t="shared" si="80"/>
        <v>0</v>
      </c>
      <c r="AO2628" s="114">
        <f t="shared" si="81"/>
        <v>12395836</v>
      </c>
      <c r="AP2628" s="114"/>
      <c r="AQ2628" s="114"/>
      <c r="AR2628" s="114"/>
      <c r="AS2628" s="114"/>
    </row>
    <row r="2629" spans="1:46" s="190" customFormat="1" ht="15" customHeight="1" x14ac:dyDescent="0.2">
      <c r="A2629" s="104"/>
      <c r="B2629" s="104">
        <f>VLOOKUP(BJB!$F$9:$F$5599,Ctrl!$B$4:$C$399,2,0)</f>
        <v>7</v>
      </c>
      <c r="C2629" s="104">
        <f>VLOOKUP(BJB!$G$9:$G$5599,Ctrl!$E$4:$F$399,2,0)</f>
        <v>2</v>
      </c>
      <c r="D2629" s="219">
        <v>1</v>
      </c>
      <c r="E2629" s="104" t="str">
        <f>VLOOKUP(BJB!$F$9:$F$5599,Ctrl!$B$4:$D$399,3,0)</f>
        <v>I</v>
      </c>
      <c r="F2629" s="139" t="s">
        <v>10517</v>
      </c>
      <c r="G2629" s="139" t="s">
        <v>6548</v>
      </c>
      <c r="H2629" s="125"/>
      <c r="I2629" s="220">
        <f>IF(G2628=BJB!$G4410,I2628+1,1)</f>
        <v>1</v>
      </c>
      <c r="J2629" s="912" t="s">
        <v>22633</v>
      </c>
      <c r="K2629" s="121" t="s">
        <v>2771</v>
      </c>
      <c r="L2629" s="104" t="s">
        <v>6477</v>
      </c>
      <c r="M2629" s="104" t="s">
        <v>2758</v>
      </c>
      <c r="N2629" s="120">
        <v>40234</v>
      </c>
      <c r="O2629" s="107">
        <v>5000000</v>
      </c>
      <c r="P2629" s="105" t="s">
        <v>6222</v>
      </c>
      <c r="Q2629" s="120" t="s">
        <v>6222</v>
      </c>
      <c r="R2629" s="890">
        <v>0</v>
      </c>
      <c r="S2629" s="108" t="s">
        <v>2763</v>
      </c>
      <c r="T2629" s="109">
        <v>40864</v>
      </c>
      <c r="U2629" s="114">
        <v>1562504</v>
      </c>
      <c r="V2629" s="109" t="s">
        <v>6222</v>
      </c>
      <c r="W2629" s="141">
        <v>0</v>
      </c>
      <c r="X2629" s="141">
        <v>0</v>
      </c>
      <c r="Y2629" s="141">
        <v>0</v>
      </c>
      <c r="Z2629" s="141">
        <v>0</v>
      </c>
      <c r="AA2629" s="114">
        <v>75600</v>
      </c>
      <c r="AB2629" s="114"/>
      <c r="AC2629" s="114"/>
      <c r="AD2629" s="141"/>
      <c r="AE2629" s="106">
        <v>0</v>
      </c>
      <c r="AF2629" s="106">
        <v>0</v>
      </c>
      <c r="AG2629" s="106">
        <v>0</v>
      </c>
      <c r="AH2629" s="114"/>
      <c r="AI2629" s="114"/>
      <c r="AJ2629" s="114"/>
      <c r="AK2629" s="114"/>
      <c r="AL2629" s="114"/>
      <c r="AM2629" s="114"/>
      <c r="AN2629" s="114">
        <f t="shared" si="80"/>
        <v>75600</v>
      </c>
      <c r="AO2629" s="114">
        <f t="shared" si="81"/>
        <v>1486904</v>
      </c>
      <c r="AP2629" s="114"/>
      <c r="AQ2629" s="114"/>
      <c r="AR2629" s="114"/>
      <c r="AS2629" s="114"/>
    </row>
    <row r="2630" spans="1:46" s="190" customFormat="1" ht="15" customHeight="1" x14ac:dyDescent="0.2">
      <c r="A2630" s="104"/>
      <c r="B2630" s="104">
        <f>VLOOKUP(BJB!$F$9:$F$5599,Ctrl!$B$4:$C$399,2,0)</f>
        <v>7</v>
      </c>
      <c r="C2630" s="104">
        <f>VLOOKUP(BJB!$G$9:$G$5599,Ctrl!$E$4:$F$399,2,0)</f>
        <v>2</v>
      </c>
      <c r="D2630" s="219">
        <v>1</v>
      </c>
      <c r="E2630" s="104" t="str">
        <f>VLOOKUP(BJB!$F$9:$F$5599,Ctrl!$B$4:$D$399,3,0)</f>
        <v>I</v>
      </c>
      <c r="F2630" s="139" t="s">
        <v>10517</v>
      </c>
      <c r="G2630" s="139" t="s">
        <v>6548</v>
      </c>
      <c r="H2630" s="125">
        <v>1091211000160</v>
      </c>
      <c r="I2630" s="220">
        <f>IF(G2629=BJB!$G4411,I2629+1,1)</f>
        <v>1</v>
      </c>
      <c r="J2630" s="912" t="s">
        <v>22634</v>
      </c>
      <c r="K2630" s="121" t="s">
        <v>2772</v>
      </c>
      <c r="L2630" s="104" t="s">
        <v>6477</v>
      </c>
      <c r="M2630" s="104" t="s">
        <v>2758</v>
      </c>
      <c r="N2630" s="120">
        <v>40234</v>
      </c>
      <c r="O2630" s="107">
        <v>7000000</v>
      </c>
      <c r="P2630" s="105" t="s">
        <v>6222</v>
      </c>
      <c r="Q2630" s="120" t="s">
        <v>6222</v>
      </c>
      <c r="R2630" s="890">
        <v>0</v>
      </c>
      <c r="S2630" s="108" t="s">
        <v>2763</v>
      </c>
      <c r="T2630" s="109">
        <v>40864</v>
      </c>
      <c r="U2630" s="114">
        <v>2887497</v>
      </c>
      <c r="V2630" s="109" t="s">
        <v>6222</v>
      </c>
      <c r="W2630" s="141">
        <v>0</v>
      </c>
      <c r="X2630" s="141">
        <v>0</v>
      </c>
      <c r="Y2630" s="141">
        <v>0</v>
      </c>
      <c r="Z2630" s="141">
        <v>0</v>
      </c>
      <c r="AA2630" s="114">
        <v>1383496</v>
      </c>
      <c r="AB2630" s="114"/>
      <c r="AC2630" s="132"/>
      <c r="AD2630" s="141"/>
      <c r="AE2630" s="106">
        <v>0</v>
      </c>
      <c r="AF2630" s="106">
        <v>0</v>
      </c>
      <c r="AG2630" s="106">
        <v>0</v>
      </c>
      <c r="AH2630" s="114"/>
      <c r="AI2630" s="114"/>
      <c r="AJ2630" s="114"/>
      <c r="AK2630" s="154"/>
      <c r="AL2630" s="114"/>
      <c r="AM2630" s="114"/>
      <c r="AN2630" s="114">
        <f t="shared" si="80"/>
        <v>1383496</v>
      </c>
      <c r="AO2630" s="114">
        <f t="shared" si="81"/>
        <v>1504001</v>
      </c>
      <c r="AP2630" s="114"/>
      <c r="AQ2630" s="114"/>
      <c r="AR2630" s="114"/>
      <c r="AS2630" s="114"/>
    </row>
    <row r="2631" spans="1:46" s="190" customFormat="1" ht="15" customHeight="1" x14ac:dyDescent="0.2">
      <c r="A2631" s="104"/>
      <c r="B2631" s="104">
        <f>VLOOKUP(BJB!$F$9:$F$5599,Ctrl!$B$4:$C$399,2,0)</f>
        <v>7</v>
      </c>
      <c r="C2631" s="104">
        <f>VLOOKUP(BJB!$G$9:$G$5599,Ctrl!$E$4:$F$399,2,0)</f>
        <v>2</v>
      </c>
      <c r="D2631" s="219">
        <v>1</v>
      </c>
      <c r="E2631" s="104" t="str">
        <f>VLOOKUP(BJB!$F$9:$F$5599,Ctrl!$B$4:$D$399,3,0)</f>
        <v>I</v>
      </c>
      <c r="F2631" s="139" t="s">
        <v>10517</v>
      </c>
      <c r="G2631" s="139" t="s">
        <v>6548</v>
      </c>
      <c r="H2631" s="125"/>
      <c r="I2631" s="220">
        <f>IF(G2630=BJB!$G4412,I2630+1,1)</f>
        <v>1</v>
      </c>
      <c r="J2631" s="912" t="s">
        <v>22635</v>
      </c>
      <c r="K2631" s="121" t="s">
        <v>2773</v>
      </c>
      <c r="L2631" s="104" t="s">
        <v>6477</v>
      </c>
      <c r="M2631" s="104" t="s">
        <v>2760</v>
      </c>
      <c r="N2631" s="120">
        <v>40213</v>
      </c>
      <c r="O2631" s="107">
        <v>6000000</v>
      </c>
      <c r="P2631" s="105" t="s">
        <v>6222</v>
      </c>
      <c r="Q2631" s="120" t="s">
        <v>6222</v>
      </c>
      <c r="R2631" s="890">
        <v>0</v>
      </c>
      <c r="S2631" s="108" t="s">
        <v>2763</v>
      </c>
      <c r="T2631" s="109">
        <v>40864</v>
      </c>
      <c r="U2631" s="114">
        <v>2100000</v>
      </c>
      <c r="V2631" s="109" t="s">
        <v>6222</v>
      </c>
      <c r="W2631" s="141">
        <v>0</v>
      </c>
      <c r="X2631" s="141">
        <v>0</v>
      </c>
      <c r="Y2631" s="141">
        <v>0</v>
      </c>
      <c r="Z2631" s="141">
        <v>0</v>
      </c>
      <c r="AA2631" s="114">
        <v>0</v>
      </c>
      <c r="AB2631" s="114"/>
      <c r="AC2631" s="114"/>
      <c r="AD2631" s="141"/>
      <c r="AE2631" s="106">
        <v>0</v>
      </c>
      <c r="AF2631" s="106">
        <v>0</v>
      </c>
      <c r="AG2631" s="106">
        <v>0</v>
      </c>
      <c r="AH2631" s="114"/>
      <c r="AI2631" s="114"/>
      <c r="AJ2631" s="114"/>
      <c r="AK2631" s="114"/>
      <c r="AL2631" s="114"/>
      <c r="AM2631" s="114"/>
      <c r="AN2631" s="114">
        <f t="shared" si="80"/>
        <v>0</v>
      </c>
      <c r="AO2631" s="114">
        <f t="shared" si="81"/>
        <v>2100000</v>
      </c>
      <c r="AP2631" s="114"/>
      <c r="AQ2631" s="114"/>
      <c r="AR2631" s="114"/>
      <c r="AS2631" s="114"/>
    </row>
    <row r="2632" spans="1:46" s="190" customFormat="1" ht="15" customHeight="1" x14ac:dyDescent="0.2">
      <c r="A2632" s="104"/>
      <c r="B2632" s="104">
        <f>VLOOKUP(BJB!$F$9:$F$5599,Ctrl!$B$4:$C$399,2,0)</f>
        <v>7</v>
      </c>
      <c r="C2632" s="104">
        <f>VLOOKUP(BJB!$G$9:$G$5599,Ctrl!$E$4:$F$399,2,0)</f>
        <v>2</v>
      </c>
      <c r="D2632" s="219">
        <v>1</v>
      </c>
      <c r="E2632" s="104" t="str">
        <f>VLOOKUP(BJB!$F$9:$F$5599,Ctrl!$B$4:$D$399,3,0)</f>
        <v>I</v>
      </c>
      <c r="F2632" s="139" t="s">
        <v>10517</v>
      </c>
      <c r="G2632" s="139" t="s">
        <v>6548</v>
      </c>
      <c r="H2632" s="125" t="s">
        <v>17661</v>
      </c>
      <c r="I2632" s="220">
        <f>IF(G2631=BJB!$G4413,I2631+1,1)</f>
        <v>1</v>
      </c>
      <c r="J2632" s="891" t="s">
        <v>18402</v>
      </c>
      <c r="K2632" s="121" t="s">
        <v>2774</v>
      </c>
      <c r="L2632" s="104" t="s">
        <v>6477</v>
      </c>
      <c r="M2632" s="104" t="s">
        <v>2768</v>
      </c>
      <c r="N2632" s="120">
        <v>40098</v>
      </c>
      <c r="O2632" s="107">
        <v>100000000</v>
      </c>
      <c r="P2632" s="105" t="s">
        <v>6222</v>
      </c>
      <c r="Q2632" s="120" t="s">
        <v>6222</v>
      </c>
      <c r="R2632" s="890">
        <v>0</v>
      </c>
      <c r="S2632" s="108" t="s">
        <v>2775</v>
      </c>
      <c r="T2632" s="109">
        <v>40900</v>
      </c>
      <c r="U2632" s="114">
        <v>75000000</v>
      </c>
      <c r="V2632" s="109" t="s">
        <v>6222</v>
      </c>
      <c r="W2632" s="141">
        <v>0</v>
      </c>
      <c r="X2632" s="141">
        <v>0</v>
      </c>
      <c r="Y2632" s="141">
        <v>0</v>
      </c>
      <c r="Z2632" s="141">
        <v>0</v>
      </c>
      <c r="AA2632" s="114">
        <v>14916667</v>
      </c>
      <c r="AB2632" s="114"/>
      <c r="AC2632" s="114"/>
      <c r="AD2632" s="141">
        <v>52208333</v>
      </c>
      <c r="AE2632" s="106">
        <v>0</v>
      </c>
      <c r="AF2632" s="106">
        <v>0</v>
      </c>
      <c r="AG2632" s="106">
        <v>0</v>
      </c>
      <c r="AH2632" s="114"/>
      <c r="AI2632" s="114"/>
      <c r="AJ2632" s="114"/>
      <c r="AK2632" s="114"/>
      <c r="AL2632" s="114"/>
      <c r="AM2632" s="114"/>
      <c r="AN2632" s="114">
        <f t="shared" si="80"/>
        <v>67125000</v>
      </c>
      <c r="AO2632" s="114">
        <f t="shared" si="81"/>
        <v>7875000</v>
      </c>
      <c r="AP2632" s="114"/>
      <c r="AQ2632" s="114"/>
      <c r="AR2632" s="114"/>
      <c r="AS2632" s="114"/>
    </row>
    <row r="2633" spans="1:46" s="190" customFormat="1" ht="15" customHeight="1" x14ac:dyDescent="0.2">
      <c r="A2633" s="104"/>
      <c r="B2633" s="104">
        <f>VLOOKUP(BJB!$F$9:$F$5599,Ctrl!$B$4:$C$399,2,0)</f>
        <v>7</v>
      </c>
      <c r="C2633" s="104">
        <f>VLOOKUP(BJB!$G$9:$G$5599,Ctrl!$E$4:$F$399,2,0)</f>
        <v>2</v>
      </c>
      <c r="D2633" s="219">
        <v>1</v>
      </c>
      <c r="E2633" s="104" t="str">
        <f>VLOOKUP(BJB!$F$9:$F$5599,Ctrl!$B$4:$D$399,3,0)</f>
        <v>I</v>
      </c>
      <c r="F2633" s="139" t="s">
        <v>10517</v>
      </c>
      <c r="G2633" s="139" t="s">
        <v>6548</v>
      </c>
      <c r="H2633" s="231" t="s">
        <v>8653</v>
      </c>
      <c r="I2633" s="220">
        <f>IF(G2632=BJB!$G4414,I2632+1,1)</f>
        <v>1</v>
      </c>
      <c r="J2633" s="891" t="s">
        <v>18403</v>
      </c>
      <c r="K2633" s="121" t="s">
        <v>891</v>
      </c>
      <c r="L2633" s="104" t="s">
        <v>6477</v>
      </c>
      <c r="M2633" s="104" t="s">
        <v>5899</v>
      </c>
      <c r="N2633" s="120">
        <v>41386</v>
      </c>
      <c r="O2633" s="107">
        <v>30000000</v>
      </c>
      <c r="P2633" s="105" t="s">
        <v>16274</v>
      </c>
      <c r="Q2633" s="120">
        <v>41827</v>
      </c>
      <c r="R2633" s="105">
        <v>21878533</v>
      </c>
      <c r="S2633" s="146" t="s">
        <v>5866</v>
      </c>
      <c r="T2633" s="109">
        <v>41878</v>
      </c>
      <c r="U2633" s="114">
        <v>15314973</v>
      </c>
      <c r="V2633" s="109">
        <v>41852</v>
      </c>
      <c r="W2633" s="141">
        <v>15314973</v>
      </c>
      <c r="X2633" s="141">
        <v>0</v>
      </c>
      <c r="Y2633" s="141">
        <v>0</v>
      </c>
      <c r="Z2633" s="141">
        <v>0</v>
      </c>
      <c r="AA2633" s="114">
        <v>351223</v>
      </c>
      <c r="AB2633" s="114"/>
      <c r="AC2633" s="132"/>
      <c r="AD2633" s="141"/>
      <c r="AE2633" s="106">
        <v>816799</v>
      </c>
      <c r="AF2633" s="106">
        <v>0</v>
      </c>
      <c r="AG2633" s="106">
        <v>0</v>
      </c>
      <c r="AH2633" s="114"/>
      <c r="AI2633" s="114"/>
      <c r="AJ2633" s="114"/>
      <c r="AK2633" s="154"/>
      <c r="AL2633" s="114"/>
      <c r="AM2633" s="114"/>
      <c r="AN2633" s="114">
        <f t="shared" ref="AN2633:AN2696" si="82">SUM(AA2633:AM2633)</f>
        <v>1168022</v>
      </c>
      <c r="AO2633" s="114">
        <f t="shared" ref="AO2633:AO2696" si="83">IF((U2633-AN2633)&lt;0,ABS(0),(U2633-AN2633))</f>
        <v>14146951</v>
      </c>
      <c r="AP2633" s="114"/>
      <c r="AQ2633" s="114"/>
      <c r="AR2633" s="114"/>
      <c r="AS2633" s="114"/>
    </row>
    <row r="2634" spans="1:46" s="190" customFormat="1" ht="15" customHeight="1" x14ac:dyDescent="0.2">
      <c r="A2634" s="104"/>
      <c r="B2634" s="104">
        <f>VLOOKUP(BJB!$F$9:$F$5599,Ctrl!$B$4:$C$399,2,0)</f>
        <v>7</v>
      </c>
      <c r="C2634" s="104">
        <f>VLOOKUP(BJB!$G$9:$G$5599,Ctrl!$E$4:$F$399,2,0)</f>
        <v>2</v>
      </c>
      <c r="D2634" s="219">
        <v>1</v>
      </c>
      <c r="E2634" s="104" t="str">
        <f>VLOOKUP(BJB!$F$9:$F$5599,Ctrl!$B$4:$D$399,3,0)</f>
        <v>I</v>
      </c>
      <c r="F2634" s="139" t="s">
        <v>10517</v>
      </c>
      <c r="G2634" s="139" t="s">
        <v>6548</v>
      </c>
      <c r="H2634" s="125"/>
      <c r="I2634" s="220">
        <f>IF(G2633=BJB!$G4415,I2633+1,1)</f>
        <v>1</v>
      </c>
      <c r="J2634" s="912" t="s">
        <v>22636</v>
      </c>
      <c r="K2634" s="121" t="s">
        <v>5900</v>
      </c>
      <c r="L2634" s="104" t="s">
        <v>6477</v>
      </c>
      <c r="M2634" s="104" t="s">
        <v>5901</v>
      </c>
      <c r="N2634" s="120">
        <v>41414</v>
      </c>
      <c r="O2634" s="107">
        <v>30000000</v>
      </c>
      <c r="P2634" s="105" t="s">
        <v>16275</v>
      </c>
      <c r="Q2634" s="120">
        <v>41827</v>
      </c>
      <c r="R2634" s="105">
        <v>29392202</v>
      </c>
      <c r="S2634" s="146" t="s">
        <v>5866</v>
      </c>
      <c r="T2634" s="109">
        <v>41878</v>
      </c>
      <c r="U2634" s="114">
        <v>20574541</v>
      </c>
      <c r="V2634" s="109">
        <v>41852</v>
      </c>
      <c r="W2634" s="141">
        <v>20574541</v>
      </c>
      <c r="X2634" s="141">
        <v>0</v>
      </c>
      <c r="Y2634" s="141">
        <v>0</v>
      </c>
      <c r="Z2634" s="141">
        <v>0</v>
      </c>
      <c r="AA2634" s="114">
        <v>159287</v>
      </c>
      <c r="AB2634" s="114"/>
      <c r="AC2634" s="114"/>
      <c r="AD2634" s="141"/>
      <c r="AE2634" s="106">
        <v>0</v>
      </c>
      <c r="AF2634" s="106">
        <v>0</v>
      </c>
      <c r="AG2634" s="106">
        <v>0</v>
      </c>
      <c r="AH2634" s="114"/>
      <c r="AI2634" s="222"/>
      <c r="AJ2634" s="114"/>
      <c r="AK2634" s="114"/>
      <c r="AL2634" s="114"/>
      <c r="AM2634" s="114"/>
      <c r="AN2634" s="114">
        <f t="shared" si="82"/>
        <v>159287</v>
      </c>
      <c r="AO2634" s="114">
        <f t="shared" si="83"/>
        <v>20415254</v>
      </c>
      <c r="AP2634" s="114"/>
      <c r="AQ2634" s="114"/>
      <c r="AR2634" s="114"/>
      <c r="AS2634" s="114"/>
    </row>
    <row r="2635" spans="1:46" s="190" customFormat="1" ht="15" customHeight="1" x14ac:dyDescent="0.2">
      <c r="A2635" s="104"/>
      <c r="B2635" s="104">
        <f>VLOOKUP(BJB!$F$9:$F$5599,Ctrl!$B$4:$C$399,2,0)</f>
        <v>7</v>
      </c>
      <c r="C2635" s="104">
        <f>VLOOKUP(BJB!$G$9:$G$5599,Ctrl!$E$4:$F$399,2,0)</f>
        <v>2</v>
      </c>
      <c r="D2635" s="219">
        <v>1</v>
      </c>
      <c r="E2635" s="104" t="str">
        <f>VLOOKUP(BJB!$F$9:$F$5599,Ctrl!$B$4:$D$399,3,0)</f>
        <v>I</v>
      </c>
      <c r="F2635" s="139" t="s">
        <v>10517</v>
      </c>
      <c r="G2635" s="139" t="s">
        <v>6548</v>
      </c>
      <c r="H2635" s="125">
        <v>1120412000279</v>
      </c>
      <c r="I2635" s="220">
        <f>IF(G2634=BJB!$G4416,I2634+1,1)</f>
        <v>1</v>
      </c>
      <c r="J2635" s="912"/>
      <c r="K2635" s="121" t="s">
        <v>7349</v>
      </c>
      <c r="L2635" s="104" t="s">
        <v>6477</v>
      </c>
      <c r="M2635" s="104" t="s">
        <v>7357</v>
      </c>
      <c r="N2635" s="120">
        <v>41031</v>
      </c>
      <c r="O2635" s="105">
        <v>50000000</v>
      </c>
      <c r="P2635" s="105"/>
      <c r="Q2635" s="120"/>
      <c r="R2635" s="105"/>
      <c r="S2635" s="146" t="s">
        <v>7362</v>
      </c>
      <c r="T2635" s="109">
        <v>41828</v>
      </c>
      <c r="U2635" s="141">
        <v>21405241</v>
      </c>
      <c r="V2635" s="109"/>
      <c r="W2635" s="141"/>
      <c r="X2635" s="141"/>
      <c r="Y2635" s="141"/>
      <c r="Z2635" s="141"/>
      <c r="AA2635" s="114">
        <v>263536</v>
      </c>
      <c r="AB2635" s="114"/>
      <c r="AC2635" s="132"/>
      <c r="AD2635" s="141"/>
      <c r="AE2635" s="106">
        <v>0</v>
      </c>
      <c r="AF2635" s="106">
        <v>0</v>
      </c>
      <c r="AG2635" s="106">
        <v>0</v>
      </c>
      <c r="AH2635" s="141"/>
      <c r="AI2635" s="141"/>
      <c r="AJ2635" s="141"/>
      <c r="AK2635" s="154"/>
      <c r="AL2635" s="141"/>
      <c r="AM2635" s="141"/>
      <c r="AN2635" s="114">
        <f t="shared" si="82"/>
        <v>263536</v>
      </c>
      <c r="AO2635" s="114">
        <f t="shared" si="83"/>
        <v>21141705</v>
      </c>
      <c r="AP2635" s="114"/>
      <c r="AQ2635" s="114"/>
      <c r="AR2635" s="114"/>
      <c r="AS2635" s="114"/>
    </row>
    <row r="2636" spans="1:46" s="190" customFormat="1" ht="15" customHeight="1" x14ac:dyDescent="0.2">
      <c r="A2636" s="104"/>
      <c r="B2636" s="104">
        <f>VLOOKUP(BJB!$F$9:$F$5599,Ctrl!$B$4:$C$399,2,0)</f>
        <v>7</v>
      </c>
      <c r="C2636" s="104">
        <f>VLOOKUP(BJB!$G$9:$G$5599,Ctrl!$E$4:$F$399,2,0)</f>
        <v>2</v>
      </c>
      <c r="D2636" s="219">
        <v>1</v>
      </c>
      <c r="E2636" s="104" t="str">
        <f>VLOOKUP(BJB!$F$9:$F$5599,Ctrl!$B$4:$D$399,3,0)</f>
        <v>I</v>
      </c>
      <c r="F2636" s="139" t="s">
        <v>10517</v>
      </c>
      <c r="G2636" s="139" t="s">
        <v>6548</v>
      </c>
      <c r="H2636" s="886" t="s">
        <v>14770</v>
      </c>
      <c r="I2636" s="220">
        <f>IF(G2635=BJB!$G4417,I2635+1,1)</f>
        <v>1</v>
      </c>
      <c r="J2636" s="891" t="s">
        <v>18404</v>
      </c>
      <c r="K2636" s="121" t="s">
        <v>7738</v>
      </c>
      <c r="L2636" s="104" t="s">
        <v>6477</v>
      </c>
      <c r="M2636" s="104" t="s">
        <v>7844</v>
      </c>
      <c r="N2636" s="120">
        <v>41347</v>
      </c>
      <c r="O2636" s="105">
        <v>50000000</v>
      </c>
      <c r="P2636" s="105" t="s">
        <v>16276</v>
      </c>
      <c r="Q2636" s="120">
        <v>42072</v>
      </c>
      <c r="R2636" s="105">
        <v>22248894</v>
      </c>
      <c r="S2636" s="146" t="s">
        <v>7898</v>
      </c>
      <c r="T2636" s="109">
        <v>42114</v>
      </c>
      <c r="U2636" s="141">
        <v>15574226</v>
      </c>
      <c r="V2636" s="109">
        <v>42114</v>
      </c>
      <c r="W2636" s="141">
        <v>15574226</v>
      </c>
      <c r="X2636" s="141">
        <v>0</v>
      </c>
      <c r="Y2636" s="141">
        <v>0</v>
      </c>
      <c r="Z2636" s="141">
        <v>0</v>
      </c>
      <c r="AA2636" s="114">
        <v>4522754</v>
      </c>
      <c r="AB2636" s="114"/>
      <c r="AC2636" s="132">
        <v>1495125</v>
      </c>
      <c r="AD2636" s="141">
        <v>740087</v>
      </c>
      <c r="AE2636" s="106">
        <v>0</v>
      </c>
      <c r="AF2636" s="106">
        <v>0</v>
      </c>
      <c r="AG2636" s="106">
        <v>0</v>
      </c>
      <c r="AH2636" s="141"/>
      <c r="AI2636" s="141"/>
      <c r="AJ2636" s="141"/>
      <c r="AK2636" s="154"/>
      <c r="AL2636" s="141"/>
      <c r="AM2636" s="141"/>
      <c r="AN2636" s="114">
        <f t="shared" si="82"/>
        <v>6757966</v>
      </c>
      <c r="AO2636" s="114">
        <f t="shared" si="83"/>
        <v>8816260</v>
      </c>
      <c r="AP2636" s="114"/>
      <c r="AQ2636" s="114"/>
      <c r="AR2636" s="114"/>
      <c r="AS2636" s="114"/>
    </row>
    <row r="2637" spans="1:46" s="190" customFormat="1" ht="15" customHeight="1" x14ac:dyDescent="0.2">
      <c r="A2637" s="104"/>
      <c r="B2637" s="104">
        <f>VLOOKUP(BJB!$F$9:$F$5599,Ctrl!$B$4:$C$399,2,0)</f>
        <v>7</v>
      </c>
      <c r="C2637" s="104">
        <f>VLOOKUP(BJB!$G$9:$G$5599,Ctrl!$E$4:$F$399,2,0)</f>
        <v>2</v>
      </c>
      <c r="D2637" s="219">
        <v>1</v>
      </c>
      <c r="E2637" s="104" t="str">
        <f>VLOOKUP(BJB!$F$9:$F$5599,Ctrl!$B$4:$D$399,3,0)</f>
        <v>I</v>
      </c>
      <c r="F2637" s="139" t="s">
        <v>10517</v>
      </c>
      <c r="G2637" s="139" t="s">
        <v>6548</v>
      </c>
      <c r="H2637" s="886" t="s">
        <v>14771</v>
      </c>
      <c r="I2637" s="220">
        <f>IF(G2636=BJB!$G4418,I2636+1,1)</f>
        <v>1</v>
      </c>
      <c r="J2637" s="891" t="s">
        <v>18405</v>
      </c>
      <c r="K2637" s="121" t="s">
        <v>1379</v>
      </c>
      <c r="L2637" s="104" t="s">
        <v>6477</v>
      </c>
      <c r="M2637" s="104" t="s">
        <v>8157</v>
      </c>
      <c r="N2637" s="120">
        <v>41414</v>
      </c>
      <c r="O2637" s="105">
        <v>40000000</v>
      </c>
      <c r="P2637" s="105" t="s">
        <v>16277</v>
      </c>
      <c r="Q2637" s="120">
        <v>42131</v>
      </c>
      <c r="R2637" s="105">
        <v>25242128</v>
      </c>
      <c r="S2637" s="146" t="s">
        <v>8224</v>
      </c>
      <c r="T2637" s="109">
        <v>42153</v>
      </c>
      <c r="U2637" s="141">
        <v>17669490</v>
      </c>
      <c r="V2637" s="109">
        <v>42153</v>
      </c>
      <c r="W2637" s="141">
        <v>17669490</v>
      </c>
      <c r="X2637" s="141">
        <v>0</v>
      </c>
      <c r="Y2637" s="141">
        <v>0</v>
      </c>
      <c r="Z2637" s="141">
        <v>0</v>
      </c>
      <c r="AA2637" s="114">
        <v>1858086</v>
      </c>
      <c r="AB2637" s="114">
        <v>200874</v>
      </c>
      <c r="AC2637" s="132"/>
      <c r="AD2637" s="141">
        <v>200874</v>
      </c>
      <c r="AE2637" s="106">
        <v>207570</v>
      </c>
      <c r="AF2637" s="106">
        <v>0</v>
      </c>
      <c r="AG2637" s="106">
        <v>0</v>
      </c>
      <c r="AH2637" s="106"/>
      <c r="AI2637" s="106"/>
      <c r="AJ2637" s="106"/>
      <c r="AK2637" s="138"/>
      <c r="AL2637" s="106"/>
      <c r="AM2637" s="106"/>
      <c r="AN2637" s="114">
        <f t="shared" si="82"/>
        <v>2467404</v>
      </c>
      <c r="AO2637" s="114">
        <f t="shared" si="83"/>
        <v>15202086</v>
      </c>
      <c r="AP2637" s="114"/>
      <c r="AQ2637" s="114"/>
      <c r="AR2637" s="114"/>
      <c r="AS2637" s="114"/>
    </row>
    <row r="2638" spans="1:46" s="191" customFormat="1" ht="15" customHeight="1" x14ac:dyDescent="0.2">
      <c r="A2638" s="104"/>
      <c r="B2638" s="104">
        <f>VLOOKUP(BJB!$F$9:$F$5599,Ctrl!$B$4:$C$399,2,0)</f>
        <v>7</v>
      </c>
      <c r="C2638" s="104">
        <f>VLOOKUP(BJB!$G$9:$G$5599,Ctrl!$E$4:$F$399,2,0)</f>
        <v>2</v>
      </c>
      <c r="D2638" s="219">
        <v>1</v>
      </c>
      <c r="E2638" s="104" t="str">
        <f>VLOOKUP(BJB!$F$9:$F$5599,Ctrl!$B$4:$D$399,3,0)</f>
        <v>I</v>
      </c>
      <c r="F2638" s="139" t="s">
        <v>10517</v>
      </c>
      <c r="G2638" s="139" t="s">
        <v>6548</v>
      </c>
      <c r="H2638" s="125">
        <v>1121105000353</v>
      </c>
      <c r="I2638" s="220">
        <f>IF(G2637=BJB!$G4419,I2637+1,1)</f>
        <v>1</v>
      </c>
      <c r="J2638" s="912" t="s">
        <v>22637</v>
      </c>
      <c r="K2638" s="121" t="s">
        <v>319</v>
      </c>
      <c r="L2638" s="104" t="s">
        <v>6477</v>
      </c>
      <c r="M2638" s="104" t="s">
        <v>8158</v>
      </c>
      <c r="N2638" s="120">
        <v>41271</v>
      </c>
      <c r="O2638" s="105">
        <v>14000000</v>
      </c>
      <c r="P2638" s="105" t="s">
        <v>16277</v>
      </c>
      <c r="Q2638" s="120">
        <v>42131</v>
      </c>
      <c r="R2638" s="105">
        <v>7387278</v>
      </c>
      <c r="S2638" s="146" t="s">
        <v>8224</v>
      </c>
      <c r="T2638" s="109">
        <v>42153</v>
      </c>
      <c r="U2638" s="141">
        <v>5171095</v>
      </c>
      <c r="V2638" s="109">
        <v>42153</v>
      </c>
      <c r="W2638" s="141">
        <v>5171095</v>
      </c>
      <c r="X2638" s="141">
        <v>0</v>
      </c>
      <c r="Y2638" s="141">
        <v>0</v>
      </c>
      <c r="Z2638" s="141">
        <v>0</v>
      </c>
      <c r="AA2638" s="114">
        <v>273764</v>
      </c>
      <c r="AB2638" s="114"/>
      <c r="AC2638" s="132"/>
      <c r="AD2638" s="141"/>
      <c r="AE2638" s="106">
        <v>0</v>
      </c>
      <c r="AF2638" s="106">
        <v>0</v>
      </c>
      <c r="AG2638" s="106">
        <v>0</v>
      </c>
      <c r="AH2638" s="106"/>
      <c r="AI2638" s="106"/>
      <c r="AJ2638" s="106"/>
      <c r="AK2638" s="154"/>
      <c r="AL2638" s="106"/>
      <c r="AM2638" s="106"/>
      <c r="AN2638" s="114">
        <f t="shared" si="82"/>
        <v>273764</v>
      </c>
      <c r="AO2638" s="114">
        <f t="shared" si="83"/>
        <v>4897331</v>
      </c>
      <c r="AP2638" s="114"/>
      <c r="AQ2638" s="114"/>
      <c r="AR2638" s="114"/>
      <c r="AS2638" s="114"/>
      <c r="AT2638" s="190"/>
    </row>
    <row r="2639" spans="1:46" s="190" customFormat="1" ht="15" customHeight="1" x14ac:dyDescent="0.2">
      <c r="A2639" s="104"/>
      <c r="B2639" s="104">
        <f>VLOOKUP(BJB!$F$9:$F$5599,Ctrl!$B$4:$C$399,2,0)</f>
        <v>7</v>
      </c>
      <c r="C2639" s="104">
        <f>VLOOKUP(BJB!$G$9:$G$5599,Ctrl!$E$4:$F$399,2,0)</f>
        <v>2</v>
      </c>
      <c r="D2639" s="219">
        <v>1</v>
      </c>
      <c r="E2639" s="104" t="str">
        <f>VLOOKUP(BJB!$F$9:$F$5599,Ctrl!$B$4:$D$399,3,0)</f>
        <v>I</v>
      </c>
      <c r="F2639" s="139" t="s">
        <v>10517</v>
      </c>
      <c r="G2639" s="139" t="s">
        <v>6548</v>
      </c>
      <c r="H2639" s="125">
        <v>1130225000018</v>
      </c>
      <c r="I2639" s="220">
        <f>IF(G2638=BJB!$G4420,I2638+1,1)</f>
        <v>1</v>
      </c>
      <c r="J2639" s="912" t="s">
        <v>22638</v>
      </c>
      <c r="K2639" s="121" t="s">
        <v>837</v>
      </c>
      <c r="L2639" s="104" t="s">
        <v>6477</v>
      </c>
      <c r="M2639" s="104" t="s">
        <v>8159</v>
      </c>
      <c r="N2639" s="120">
        <v>41386</v>
      </c>
      <c r="O2639" s="105">
        <v>8000000</v>
      </c>
      <c r="P2639" s="105" t="s">
        <v>16277</v>
      </c>
      <c r="Q2639" s="120">
        <v>42131</v>
      </c>
      <c r="R2639" s="105">
        <v>3955312</v>
      </c>
      <c r="S2639" s="146" t="s">
        <v>8224</v>
      </c>
      <c r="T2639" s="109">
        <v>42153</v>
      </c>
      <c r="U2639" s="141">
        <v>2768718</v>
      </c>
      <c r="V2639" s="109">
        <v>42153</v>
      </c>
      <c r="W2639" s="141">
        <v>2768718</v>
      </c>
      <c r="X2639" s="141">
        <v>0</v>
      </c>
      <c r="Y2639" s="141">
        <v>0</v>
      </c>
      <c r="Z2639" s="141">
        <v>0</v>
      </c>
      <c r="AA2639" s="114">
        <v>151021</v>
      </c>
      <c r="AB2639" s="114"/>
      <c r="AC2639" s="132"/>
      <c r="AD2639" s="141"/>
      <c r="AE2639" s="106">
        <v>0</v>
      </c>
      <c r="AF2639" s="106">
        <v>0</v>
      </c>
      <c r="AG2639" s="106">
        <v>0</v>
      </c>
      <c r="AH2639" s="106"/>
      <c r="AI2639" s="106"/>
      <c r="AJ2639" s="106"/>
      <c r="AK2639" s="154"/>
      <c r="AL2639" s="106"/>
      <c r="AM2639" s="106"/>
      <c r="AN2639" s="114">
        <f t="shared" si="82"/>
        <v>151021</v>
      </c>
      <c r="AO2639" s="114">
        <f t="shared" si="83"/>
        <v>2617697</v>
      </c>
      <c r="AP2639" s="114"/>
      <c r="AQ2639" s="114"/>
      <c r="AR2639" s="114"/>
      <c r="AS2639" s="114"/>
    </row>
    <row r="2640" spans="1:46" s="191" customFormat="1" ht="15" customHeight="1" x14ac:dyDescent="0.2">
      <c r="A2640" s="104"/>
      <c r="B2640" s="104">
        <f>VLOOKUP(BJB!$F$9:$F$5599,Ctrl!$B$4:$C$399,2,0)</f>
        <v>7</v>
      </c>
      <c r="C2640" s="104">
        <f>VLOOKUP(BJB!$G$9:$G$5599,Ctrl!$E$4:$F$399,2,0)</f>
        <v>2</v>
      </c>
      <c r="D2640" s="219">
        <v>1</v>
      </c>
      <c r="E2640" s="104" t="str">
        <f>VLOOKUP(BJB!$F$9:$F$5599,Ctrl!$B$4:$D$399,3,0)</f>
        <v>I</v>
      </c>
      <c r="F2640" s="139" t="s">
        <v>10517</v>
      </c>
      <c r="G2640" s="139" t="s">
        <v>6548</v>
      </c>
      <c r="H2640" s="125"/>
      <c r="I2640" s="220">
        <f>IF(G2639=BJB!$G4421,I2639+1,1)</f>
        <v>1</v>
      </c>
      <c r="J2640" s="912"/>
      <c r="K2640" s="121" t="s">
        <v>7349</v>
      </c>
      <c r="L2640" s="104" t="s">
        <v>6477</v>
      </c>
      <c r="M2640" s="127" t="s">
        <v>7357</v>
      </c>
      <c r="N2640" s="128">
        <v>41031</v>
      </c>
      <c r="O2640" s="140">
        <v>50000000</v>
      </c>
      <c r="P2640" s="105"/>
      <c r="Q2640" s="120"/>
      <c r="R2640" s="105"/>
      <c r="S2640" s="234" t="s">
        <v>7362</v>
      </c>
      <c r="T2640" s="130">
        <v>41828</v>
      </c>
      <c r="U2640" s="118">
        <v>21405241</v>
      </c>
      <c r="V2640" s="109"/>
      <c r="W2640" s="141"/>
      <c r="X2640" s="141"/>
      <c r="Y2640" s="141"/>
      <c r="Z2640" s="141"/>
      <c r="AA2640" s="114">
        <v>0</v>
      </c>
      <c r="AB2640" s="114"/>
      <c r="AC2640" s="114"/>
      <c r="AD2640" s="141"/>
      <c r="AE2640" s="106">
        <v>0</v>
      </c>
      <c r="AF2640" s="106">
        <v>0</v>
      </c>
      <c r="AG2640" s="106">
        <v>0</v>
      </c>
      <c r="AH2640" s="106"/>
      <c r="AI2640" s="106"/>
      <c r="AJ2640" s="106"/>
      <c r="AK2640" s="106"/>
      <c r="AL2640" s="106"/>
      <c r="AM2640" s="106"/>
      <c r="AN2640" s="114">
        <f t="shared" si="82"/>
        <v>0</v>
      </c>
      <c r="AO2640" s="114">
        <f t="shared" si="83"/>
        <v>21405241</v>
      </c>
      <c r="AP2640" s="114"/>
      <c r="AQ2640" s="114"/>
      <c r="AR2640" s="114"/>
      <c r="AS2640" s="114"/>
      <c r="AT2640" s="190"/>
    </row>
    <row r="2641" spans="1:46" s="190" customFormat="1" ht="15" customHeight="1" x14ac:dyDescent="0.2">
      <c r="A2641" s="104"/>
      <c r="B2641" s="104">
        <f>VLOOKUP(BJB!$F$9:$F$5599,Ctrl!$B$4:$C$399,2,0)</f>
        <v>7</v>
      </c>
      <c r="C2641" s="104">
        <f>VLOOKUP(BJB!$G$9:$G$5599,Ctrl!$E$4:$F$399,2,0)</f>
        <v>2</v>
      </c>
      <c r="D2641" s="219">
        <v>1</v>
      </c>
      <c r="E2641" s="104" t="str">
        <f>VLOOKUP(BJB!$F$9:$F$5599,Ctrl!$B$4:$D$399,3,0)</f>
        <v>I</v>
      </c>
      <c r="F2641" s="139" t="s">
        <v>10517</v>
      </c>
      <c r="G2641" s="139" t="s">
        <v>6548</v>
      </c>
      <c r="H2641" s="125"/>
      <c r="I2641" s="220">
        <f>IF(G2640=BJB!$G4422,I2640+1,1)</f>
        <v>1</v>
      </c>
      <c r="J2641" s="912" t="s">
        <v>22639</v>
      </c>
      <c r="K2641" s="121" t="s">
        <v>8341</v>
      </c>
      <c r="L2641" s="104" t="s">
        <v>6477</v>
      </c>
      <c r="M2641" s="104" t="s">
        <v>8353</v>
      </c>
      <c r="N2641" s="120">
        <v>41386</v>
      </c>
      <c r="O2641" s="105">
        <v>50000000</v>
      </c>
      <c r="P2641" s="105" t="s">
        <v>16278</v>
      </c>
      <c r="Q2641" s="120">
        <v>42131</v>
      </c>
      <c r="R2641" s="105">
        <v>42588146</v>
      </c>
      <c r="S2641" s="146" t="s">
        <v>8362</v>
      </c>
      <c r="T2641" s="109">
        <v>42212</v>
      </c>
      <c r="U2641" s="141">
        <v>29811702</v>
      </c>
      <c r="V2641" s="109">
        <v>42212</v>
      </c>
      <c r="W2641" s="141">
        <v>29811702</v>
      </c>
      <c r="X2641" s="141">
        <v>0</v>
      </c>
      <c r="Y2641" s="141">
        <v>0</v>
      </c>
      <c r="Z2641" s="141">
        <v>0</v>
      </c>
      <c r="AA2641" s="114">
        <v>98379</v>
      </c>
      <c r="AB2641" s="114"/>
      <c r="AC2641" s="229"/>
      <c r="AD2641" s="141"/>
      <c r="AE2641" s="106">
        <v>0</v>
      </c>
      <c r="AF2641" s="106">
        <v>0</v>
      </c>
      <c r="AG2641" s="106">
        <v>0</v>
      </c>
      <c r="AH2641" s="106"/>
      <c r="AI2641" s="106"/>
      <c r="AJ2641" s="106"/>
      <c r="AK2641" s="106"/>
      <c r="AL2641" s="106"/>
      <c r="AM2641" s="106"/>
      <c r="AN2641" s="114">
        <f t="shared" si="82"/>
        <v>98379</v>
      </c>
      <c r="AO2641" s="114">
        <f t="shared" si="83"/>
        <v>29713323</v>
      </c>
      <c r="AP2641" s="114"/>
      <c r="AQ2641" s="114"/>
      <c r="AR2641" s="114"/>
      <c r="AS2641" s="114"/>
    </row>
    <row r="2642" spans="1:46" s="190" customFormat="1" ht="15" customHeight="1" x14ac:dyDescent="0.2">
      <c r="A2642" s="104"/>
      <c r="B2642" s="104">
        <f>VLOOKUP(BJB!$F$9:$F$5599,Ctrl!$B$4:$C$399,2,0)</f>
        <v>7</v>
      </c>
      <c r="C2642" s="104">
        <f>VLOOKUP(BJB!$G$9:$G$5599,Ctrl!$E$4:$F$399,2,0)</f>
        <v>2</v>
      </c>
      <c r="D2642" s="219">
        <v>1</v>
      </c>
      <c r="E2642" s="104" t="str">
        <f>VLOOKUP(BJB!$F$9:$F$5599,Ctrl!$B$4:$D$399,3,0)</f>
        <v>I</v>
      </c>
      <c r="F2642" s="139" t="s">
        <v>10517</v>
      </c>
      <c r="G2642" s="139" t="s">
        <v>6548</v>
      </c>
      <c r="H2642" s="125"/>
      <c r="I2642" s="220">
        <f>IF(G2641=BJB!$G4423,I2641+1,1)</f>
        <v>1</v>
      </c>
      <c r="J2642" s="912" t="s">
        <v>22640</v>
      </c>
      <c r="K2642" s="121" t="s">
        <v>8342</v>
      </c>
      <c r="L2642" s="104" t="s">
        <v>6477</v>
      </c>
      <c r="M2642" s="104" t="s">
        <v>8354</v>
      </c>
      <c r="N2642" s="120">
        <v>41271</v>
      </c>
      <c r="O2642" s="105">
        <v>14000000</v>
      </c>
      <c r="P2642" s="105" t="s">
        <v>16278</v>
      </c>
      <c r="Q2642" s="120">
        <v>42131</v>
      </c>
      <c r="R2642" s="105">
        <v>8686532</v>
      </c>
      <c r="S2642" s="146" t="s">
        <v>8362</v>
      </c>
      <c r="T2642" s="109">
        <v>42212</v>
      </c>
      <c r="U2642" s="141">
        <v>6080572</v>
      </c>
      <c r="V2642" s="109">
        <v>42212</v>
      </c>
      <c r="W2642" s="141">
        <v>6080572</v>
      </c>
      <c r="X2642" s="141">
        <v>0</v>
      </c>
      <c r="Y2642" s="141">
        <v>0</v>
      </c>
      <c r="Z2642" s="141">
        <v>0</v>
      </c>
      <c r="AA2642" s="114">
        <v>0</v>
      </c>
      <c r="AB2642" s="114"/>
      <c r="AC2642" s="132"/>
      <c r="AD2642" s="141"/>
      <c r="AE2642" s="106">
        <v>0</v>
      </c>
      <c r="AF2642" s="106">
        <v>0</v>
      </c>
      <c r="AG2642" s="106">
        <v>0</v>
      </c>
      <c r="AH2642" s="106"/>
      <c r="AI2642" s="106"/>
      <c r="AJ2642" s="106"/>
      <c r="AK2642" s="106"/>
      <c r="AL2642" s="106"/>
      <c r="AM2642" s="106"/>
      <c r="AN2642" s="114">
        <f t="shared" si="82"/>
        <v>0</v>
      </c>
      <c r="AO2642" s="114">
        <f t="shared" si="83"/>
        <v>6080572</v>
      </c>
      <c r="AP2642" s="114"/>
      <c r="AQ2642" s="114"/>
      <c r="AR2642" s="114"/>
      <c r="AS2642" s="114"/>
    </row>
    <row r="2643" spans="1:46" s="190" customFormat="1" ht="15" customHeight="1" x14ac:dyDescent="0.2">
      <c r="A2643" s="104"/>
      <c r="B2643" s="104">
        <f>VLOOKUP(BJB!$F$9:$F$5599,Ctrl!$B$4:$C$399,2,0)</f>
        <v>7</v>
      </c>
      <c r="C2643" s="104">
        <f>VLOOKUP(BJB!$G$9:$G$5599,Ctrl!$E$4:$F$399,2,0)</f>
        <v>5</v>
      </c>
      <c r="D2643" s="219">
        <v>1</v>
      </c>
      <c r="E2643" s="104" t="str">
        <f>VLOOKUP(BJB!$F$9:$F$5599,Ctrl!$B$4:$D$399,3,0)</f>
        <v>I</v>
      </c>
      <c r="F2643" s="139" t="s">
        <v>10517</v>
      </c>
      <c r="G2643" s="139" t="s">
        <v>2843</v>
      </c>
      <c r="H2643" s="125"/>
      <c r="I2643" s="220">
        <f>IF(G2642=BJB!$G4424,I2642+1,1)</f>
        <v>1</v>
      </c>
      <c r="J2643" s="912" t="s">
        <v>22641</v>
      </c>
      <c r="K2643" s="121" t="s">
        <v>2844</v>
      </c>
      <c r="L2643" s="104" t="s">
        <v>6477</v>
      </c>
      <c r="M2643" s="104" t="s">
        <v>2845</v>
      </c>
      <c r="N2643" s="120">
        <v>38890</v>
      </c>
      <c r="O2643" s="114">
        <v>8000000</v>
      </c>
      <c r="P2643" s="105" t="s">
        <v>6222</v>
      </c>
      <c r="Q2643" s="120" t="s">
        <v>6222</v>
      </c>
      <c r="R2643" s="890">
        <v>0</v>
      </c>
      <c r="S2643" s="108" t="s">
        <v>7059</v>
      </c>
      <c r="T2643" s="120">
        <v>39406</v>
      </c>
      <c r="U2643" s="114">
        <v>3803753</v>
      </c>
      <c r="V2643" s="109" t="s">
        <v>6222</v>
      </c>
      <c r="W2643" s="141">
        <v>0</v>
      </c>
      <c r="X2643" s="141">
        <v>0</v>
      </c>
      <c r="Y2643" s="141">
        <v>0</v>
      </c>
      <c r="Z2643" s="141">
        <v>0</v>
      </c>
      <c r="AA2643" s="114">
        <v>3803753</v>
      </c>
      <c r="AB2643" s="114"/>
      <c r="AC2643" s="114"/>
      <c r="AD2643" s="141"/>
      <c r="AE2643" s="106">
        <v>0</v>
      </c>
      <c r="AF2643" s="106">
        <v>0</v>
      </c>
      <c r="AG2643" s="106">
        <v>0</v>
      </c>
      <c r="AH2643" s="114"/>
      <c r="AI2643" s="114"/>
      <c r="AJ2643" s="114"/>
      <c r="AK2643" s="114"/>
      <c r="AL2643" s="114"/>
      <c r="AM2643" s="114"/>
      <c r="AN2643" s="114">
        <f t="shared" si="82"/>
        <v>3803753</v>
      </c>
      <c r="AO2643" s="114">
        <f t="shared" si="83"/>
        <v>0</v>
      </c>
      <c r="AP2643" s="114"/>
      <c r="AQ2643" s="114"/>
      <c r="AR2643" s="114"/>
      <c r="AS2643" s="114"/>
    </row>
    <row r="2644" spans="1:46" s="190" customFormat="1" ht="15" customHeight="1" x14ac:dyDescent="0.2">
      <c r="A2644" s="104"/>
      <c r="B2644" s="104">
        <f>VLOOKUP(BJB!$F$9:$F$5599,Ctrl!$B$4:$C$399,2,0)</f>
        <v>7</v>
      </c>
      <c r="C2644" s="104">
        <f>VLOOKUP(BJB!$G$9:$G$5599,Ctrl!$E$4:$F$399,2,0)</f>
        <v>5</v>
      </c>
      <c r="D2644" s="219">
        <v>1</v>
      </c>
      <c r="E2644" s="104" t="str">
        <f>VLOOKUP(BJB!$F$9:$F$5599,Ctrl!$B$4:$D$399,3,0)</f>
        <v>I</v>
      </c>
      <c r="F2644" s="139" t="s">
        <v>10517</v>
      </c>
      <c r="G2644" s="139" t="s">
        <v>2843</v>
      </c>
      <c r="H2644" s="125"/>
      <c r="I2644" s="220">
        <f>IF(G2643=BJB!$G4425,I2643+1,1)</f>
        <v>1</v>
      </c>
      <c r="J2644" s="912" t="s">
        <v>22642</v>
      </c>
      <c r="K2644" s="121" t="s">
        <v>855</v>
      </c>
      <c r="L2644" s="104" t="s">
        <v>6477</v>
      </c>
      <c r="M2644" s="104" t="s">
        <v>2845</v>
      </c>
      <c r="N2644" s="120">
        <v>38890</v>
      </c>
      <c r="O2644" s="114">
        <v>8000000</v>
      </c>
      <c r="P2644" s="105" t="s">
        <v>6222</v>
      </c>
      <c r="Q2644" s="120" t="s">
        <v>6222</v>
      </c>
      <c r="R2644" s="890">
        <v>0</v>
      </c>
      <c r="S2644" s="108" t="s">
        <v>7059</v>
      </c>
      <c r="T2644" s="120">
        <v>39406</v>
      </c>
      <c r="U2644" s="114">
        <v>3803753</v>
      </c>
      <c r="V2644" s="109" t="s">
        <v>6222</v>
      </c>
      <c r="W2644" s="141">
        <v>0</v>
      </c>
      <c r="X2644" s="141">
        <v>0</v>
      </c>
      <c r="Y2644" s="141">
        <v>0</v>
      </c>
      <c r="Z2644" s="141">
        <v>0</v>
      </c>
      <c r="AA2644" s="114">
        <v>3803753</v>
      </c>
      <c r="AB2644" s="114"/>
      <c r="AC2644" s="114"/>
      <c r="AD2644" s="141"/>
      <c r="AE2644" s="106">
        <v>0</v>
      </c>
      <c r="AF2644" s="106">
        <v>0</v>
      </c>
      <c r="AG2644" s="106">
        <v>0</v>
      </c>
      <c r="AH2644" s="114"/>
      <c r="AI2644" s="114"/>
      <c r="AJ2644" s="114"/>
      <c r="AK2644" s="114"/>
      <c r="AL2644" s="114"/>
      <c r="AM2644" s="114"/>
      <c r="AN2644" s="114">
        <f t="shared" si="82"/>
        <v>3803753</v>
      </c>
      <c r="AO2644" s="114">
        <f t="shared" si="83"/>
        <v>0</v>
      </c>
      <c r="AP2644" s="114"/>
      <c r="AQ2644" s="114"/>
      <c r="AR2644" s="114"/>
      <c r="AS2644" s="114"/>
    </row>
    <row r="2645" spans="1:46" s="190" customFormat="1" ht="15" customHeight="1" x14ac:dyDescent="0.2">
      <c r="A2645" s="104"/>
      <c r="B2645" s="104">
        <f>VLOOKUP(BJB!$F$9:$F$5599,Ctrl!$B$4:$C$399,2,0)</f>
        <v>7</v>
      </c>
      <c r="C2645" s="104">
        <f>VLOOKUP(BJB!$G$9:$G$5599,Ctrl!$E$4:$F$399,2,0)</f>
        <v>5</v>
      </c>
      <c r="D2645" s="219">
        <v>1</v>
      </c>
      <c r="E2645" s="104" t="str">
        <f>VLOOKUP(BJB!$F$9:$F$5599,Ctrl!$B$4:$D$399,3,0)</f>
        <v>I</v>
      </c>
      <c r="F2645" s="139" t="s">
        <v>10517</v>
      </c>
      <c r="G2645" s="139" t="s">
        <v>2843</v>
      </c>
      <c r="H2645" s="125"/>
      <c r="I2645" s="220">
        <f>IF(G2644=BJB!$G4426,I2644+1,1)</f>
        <v>1</v>
      </c>
      <c r="J2645" s="912" t="s">
        <v>22643</v>
      </c>
      <c r="K2645" s="121" t="s">
        <v>2846</v>
      </c>
      <c r="L2645" s="104" t="s">
        <v>6477</v>
      </c>
      <c r="M2645" s="104" t="s">
        <v>2847</v>
      </c>
      <c r="N2645" s="120">
        <v>39542</v>
      </c>
      <c r="O2645" s="114">
        <v>50000000</v>
      </c>
      <c r="P2645" s="105" t="s">
        <v>6222</v>
      </c>
      <c r="Q2645" s="120" t="s">
        <v>6222</v>
      </c>
      <c r="R2645" s="890">
        <v>0</v>
      </c>
      <c r="S2645" s="108" t="s">
        <v>7060</v>
      </c>
      <c r="T2645" s="120">
        <v>39962</v>
      </c>
      <c r="U2645" s="114">
        <v>37500000</v>
      </c>
      <c r="V2645" s="109" t="s">
        <v>6222</v>
      </c>
      <c r="W2645" s="141">
        <v>0</v>
      </c>
      <c r="X2645" s="141">
        <v>0</v>
      </c>
      <c r="Y2645" s="141">
        <v>0</v>
      </c>
      <c r="Z2645" s="141">
        <v>0</v>
      </c>
      <c r="AA2645" s="114">
        <v>147000</v>
      </c>
      <c r="AB2645" s="114"/>
      <c r="AC2645" s="114"/>
      <c r="AD2645" s="141"/>
      <c r="AE2645" s="106">
        <v>0</v>
      </c>
      <c r="AF2645" s="106">
        <v>0</v>
      </c>
      <c r="AG2645" s="106">
        <v>0</v>
      </c>
      <c r="AH2645" s="114"/>
      <c r="AI2645" s="114"/>
      <c r="AJ2645" s="114"/>
      <c r="AK2645" s="114"/>
      <c r="AL2645" s="114"/>
      <c r="AM2645" s="114"/>
      <c r="AN2645" s="114">
        <f t="shared" si="82"/>
        <v>147000</v>
      </c>
      <c r="AO2645" s="114">
        <f t="shared" si="83"/>
        <v>37353000</v>
      </c>
      <c r="AP2645" s="114"/>
      <c r="AQ2645" s="114"/>
      <c r="AR2645" s="114"/>
      <c r="AS2645" s="114"/>
      <c r="AT2645" s="191"/>
    </row>
    <row r="2646" spans="1:46" s="190" customFormat="1" ht="15" customHeight="1" x14ac:dyDescent="0.2">
      <c r="A2646" s="104"/>
      <c r="B2646" s="104">
        <f>VLOOKUP(BJB!$F$9:$F$5599,Ctrl!$B$4:$C$399,2,0)</f>
        <v>7</v>
      </c>
      <c r="C2646" s="104">
        <f>VLOOKUP(BJB!$G$9:$G$5599,Ctrl!$E$4:$F$399,2,0)</f>
        <v>5</v>
      </c>
      <c r="D2646" s="219">
        <v>1</v>
      </c>
      <c r="E2646" s="104" t="str">
        <f>VLOOKUP(BJB!$F$9:$F$5599,Ctrl!$B$4:$D$399,3,0)</f>
        <v>I</v>
      </c>
      <c r="F2646" s="139" t="s">
        <v>10517</v>
      </c>
      <c r="G2646" s="139" t="s">
        <v>2843</v>
      </c>
      <c r="H2646" s="125"/>
      <c r="I2646" s="220">
        <f>IF(G2645=BJB!$G4427,I2645+1,1)</f>
        <v>1</v>
      </c>
      <c r="J2646" s="912" t="s">
        <v>22644</v>
      </c>
      <c r="K2646" s="121" t="s">
        <v>2848</v>
      </c>
      <c r="L2646" s="104" t="s">
        <v>6477</v>
      </c>
      <c r="M2646" s="104" t="s">
        <v>2849</v>
      </c>
      <c r="N2646" s="120">
        <v>39416</v>
      </c>
      <c r="O2646" s="114">
        <v>15000000</v>
      </c>
      <c r="P2646" s="105" t="s">
        <v>6222</v>
      </c>
      <c r="Q2646" s="120" t="s">
        <v>6222</v>
      </c>
      <c r="R2646" s="890">
        <v>0</v>
      </c>
      <c r="S2646" s="108" t="s">
        <v>7060</v>
      </c>
      <c r="T2646" s="120">
        <v>39962</v>
      </c>
      <c r="U2646" s="114">
        <v>8593748</v>
      </c>
      <c r="V2646" s="109" t="s">
        <v>6222</v>
      </c>
      <c r="W2646" s="141">
        <v>0</v>
      </c>
      <c r="X2646" s="141">
        <v>0</v>
      </c>
      <c r="Y2646" s="141">
        <v>0</v>
      </c>
      <c r="Z2646" s="141">
        <v>0</v>
      </c>
      <c r="AA2646" s="114">
        <v>8593748</v>
      </c>
      <c r="AB2646" s="114"/>
      <c r="AC2646" s="114"/>
      <c r="AD2646" s="141"/>
      <c r="AE2646" s="106">
        <v>0</v>
      </c>
      <c r="AF2646" s="106">
        <v>0</v>
      </c>
      <c r="AG2646" s="106">
        <v>0</v>
      </c>
      <c r="AH2646" s="114"/>
      <c r="AI2646" s="114"/>
      <c r="AJ2646" s="114"/>
      <c r="AK2646" s="114"/>
      <c r="AL2646" s="114"/>
      <c r="AM2646" s="114"/>
      <c r="AN2646" s="114">
        <f t="shared" si="82"/>
        <v>8593748</v>
      </c>
      <c r="AO2646" s="114">
        <f t="shared" si="83"/>
        <v>0</v>
      </c>
      <c r="AP2646" s="114"/>
      <c r="AQ2646" s="114"/>
      <c r="AR2646" s="114"/>
      <c r="AS2646" s="114"/>
    </row>
    <row r="2647" spans="1:46" s="190" customFormat="1" ht="15" customHeight="1" x14ac:dyDescent="0.2">
      <c r="A2647" s="104"/>
      <c r="B2647" s="104">
        <f>VLOOKUP(BJB!$F$9:$F$5599,Ctrl!$B$4:$C$399,2,0)</f>
        <v>7</v>
      </c>
      <c r="C2647" s="104">
        <f>VLOOKUP(BJB!$G$9:$G$5599,Ctrl!$E$4:$F$399,2,0)</f>
        <v>5</v>
      </c>
      <c r="D2647" s="219">
        <v>1</v>
      </c>
      <c r="E2647" s="104" t="str">
        <f>VLOOKUP(BJB!$F$9:$F$5599,Ctrl!$B$4:$D$399,3,0)</f>
        <v>I</v>
      </c>
      <c r="F2647" s="139" t="s">
        <v>10517</v>
      </c>
      <c r="G2647" s="139" t="s">
        <v>2843</v>
      </c>
      <c r="H2647" s="125"/>
      <c r="I2647" s="220">
        <f>IF(G2646=BJB!$G4428,I2646+1,1)</f>
        <v>1</v>
      </c>
      <c r="J2647" s="912" t="s">
        <v>22645</v>
      </c>
      <c r="K2647" s="121" t="s">
        <v>2850</v>
      </c>
      <c r="L2647" s="104" t="s">
        <v>6477</v>
      </c>
      <c r="M2647" s="104" t="s">
        <v>2851</v>
      </c>
      <c r="N2647" s="120">
        <v>39637</v>
      </c>
      <c r="O2647" s="114">
        <v>30000000</v>
      </c>
      <c r="P2647" s="105" t="s">
        <v>6222</v>
      </c>
      <c r="Q2647" s="120" t="s">
        <v>6222</v>
      </c>
      <c r="R2647" s="890">
        <v>0</v>
      </c>
      <c r="S2647" s="108" t="s">
        <v>7060</v>
      </c>
      <c r="T2647" s="120">
        <v>39962</v>
      </c>
      <c r="U2647" s="114">
        <v>24374999.25</v>
      </c>
      <c r="V2647" s="109" t="s">
        <v>6222</v>
      </c>
      <c r="W2647" s="141">
        <v>0</v>
      </c>
      <c r="X2647" s="141">
        <v>0</v>
      </c>
      <c r="Y2647" s="141">
        <v>0</v>
      </c>
      <c r="Z2647" s="141">
        <v>0</v>
      </c>
      <c r="AA2647" s="114">
        <v>19592502</v>
      </c>
      <c r="AB2647" s="114"/>
      <c r="AC2647" s="114"/>
      <c r="AD2647" s="141"/>
      <c r="AE2647" s="106">
        <v>0</v>
      </c>
      <c r="AF2647" s="106">
        <v>0</v>
      </c>
      <c r="AG2647" s="106">
        <v>0</v>
      </c>
      <c r="AH2647" s="114"/>
      <c r="AI2647" s="114"/>
      <c r="AJ2647" s="114"/>
      <c r="AK2647" s="114"/>
      <c r="AL2647" s="114"/>
      <c r="AM2647" s="114"/>
      <c r="AN2647" s="114">
        <f t="shared" si="82"/>
        <v>19592502</v>
      </c>
      <c r="AO2647" s="114">
        <f t="shared" si="83"/>
        <v>4782497.25</v>
      </c>
      <c r="AP2647" s="114"/>
      <c r="AQ2647" s="114"/>
      <c r="AR2647" s="114"/>
      <c r="AS2647" s="114"/>
    </row>
    <row r="2648" spans="1:46" s="190" customFormat="1" ht="15" customHeight="1" x14ac:dyDescent="0.2">
      <c r="A2648" s="104"/>
      <c r="B2648" s="104">
        <f>VLOOKUP(BJB!$F$9:$F$5599,Ctrl!$B$4:$C$399,2,0)</f>
        <v>7</v>
      </c>
      <c r="C2648" s="104">
        <f>VLOOKUP(BJB!$G$9:$G$5599,Ctrl!$E$4:$F$399,2,0)</f>
        <v>5</v>
      </c>
      <c r="D2648" s="219">
        <v>1</v>
      </c>
      <c r="E2648" s="104" t="str">
        <f>VLOOKUP(BJB!$F$9:$F$5599,Ctrl!$B$4:$D$399,3,0)</f>
        <v>I</v>
      </c>
      <c r="F2648" s="139" t="s">
        <v>10517</v>
      </c>
      <c r="G2648" s="139" t="s">
        <v>2843</v>
      </c>
      <c r="H2648" s="125" t="s">
        <v>6671</v>
      </c>
      <c r="I2648" s="220">
        <f>IF(G2647=BJB!$G4429,I2647+1,1)</f>
        <v>1</v>
      </c>
      <c r="J2648" s="912" t="s">
        <v>22646</v>
      </c>
      <c r="K2648" s="121" t="s">
        <v>2852</v>
      </c>
      <c r="L2648" s="104" t="s">
        <v>6477</v>
      </c>
      <c r="M2648" s="104" t="s">
        <v>2853</v>
      </c>
      <c r="N2648" s="120">
        <v>39513</v>
      </c>
      <c r="O2648" s="114">
        <v>25000000</v>
      </c>
      <c r="P2648" s="105" t="s">
        <v>6222</v>
      </c>
      <c r="Q2648" s="120" t="s">
        <v>6222</v>
      </c>
      <c r="R2648" s="890">
        <v>0</v>
      </c>
      <c r="S2648" s="108" t="s">
        <v>7060</v>
      </c>
      <c r="T2648" s="120">
        <v>39962</v>
      </c>
      <c r="U2648" s="114">
        <v>20184522.75</v>
      </c>
      <c r="V2648" s="109" t="s">
        <v>6222</v>
      </c>
      <c r="W2648" s="141">
        <v>0</v>
      </c>
      <c r="X2648" s="141">
        <v>0</v>
      </c>
      <c r="Y2648" s="141">
        <v>0</v>
      </c>
      <c r="Z2648" s="141">
        <v>0</v>
      </c>
      <c r="AA2648" s="114">
        <v>20184522.75</v>
      </c>
      <c r="AB2648" s="114"/>
      <c r="AC2648" s="132"/>
      <c r="AD2648" s="141"/>
      <c r="AE2648" s="106">
        <v>0</v>
      </c>
      <c r="AF2648" s="106">
        <v>0</v>
      </c>
      <c r="AG2648" s="106">
        <v>0</v>
      </c>
      <c r="AH2648" s="114"/>
      <c r="AI2648" s="114"/>
      <c r="AJ2648" s="114"/>
      <c r="AK2648" s="154"/>
      <c r="AL2648" s="114"/>
      <c r="AM2648" s="114"/>
      <c r="AN2648" s="114">
        <f t="shared" si="82"/>
        <v>20184522.75</v>
      </c>
      <c r="AO2648" s="114">
        <f t="shared" si="83"/>
        <v>0</v>
      </c>
      <c r="AP2648" s="114"/>
      <c r="AQ2648" s="114"/>
      <c r="AR2648" s="114"/>
      <c r="AS2648" s="114"/>
    </row>
    <row r="2649" spans="1:46" s="191" customFormat="1" ht="15" customHeight="1" x14ac:dyDescent="0.2">
      <c r="A2649" s="104"/>
      <c r="B2649" s="104">
        <f>VLOOKUP(BJB!$F$9:$F$5599,Ctrl!$B$4:$C$399,2,0)</f>
        <v>7</v>
      </c>
      <c r="C2649" s="104">
        <f>VLOOKUP(BJB!$G$9:$G$5599,Ctrl!$E$4:$F$399,2,0)</f>
        <v>5</v>
      </c>
      <c r="D2649" s="219">
        <v>1</v>
      </c>
      <c r="E2649" s="104" t="str">
        <f>VLOOKUP(BJB!$F$9:$F$5599,Ctrl!$B$4:$D$399,3,0)</f>
        <v>I</v>
      </c>
      <c r="F2649" s="139" t="s">
        <v>10517</v>
      </c>
      <c r="G2649" s="139" t="s">
        <v>2843</v>
      </c>
      <c r="H2649" s="125" t="s">
        <v>13561</v>
      </c>
      <c r="I2649" s="220">
        <f>IF(G2648=BJB!$G4430,I2648+1,1)</f>
        <v>1</v>
      </c>
      <c r="J2649" s="891" t="s">
        <v>18406</v>
      </c>
      <c r="K2649" s="121" t="s">
        <v>2854</v>
      </c>
      <c r="L2649" s="104" t="s">
        <v>6477</v>
      </c>
      <c r="M2649" s="104" t="s">
        <v>2855</v>
      </c>
      <c r="N2649" s="120">
        <v>39469</v>
      </c>
      <c r="O2649" s="107">
        <v>50000000</v>
      </c>
      <c r="P2649" s="105" t="s">
        <v>6222</v>
      </c>
      <c r="Q2649" s="120" t="s">
        <v>6222</v>
      </c>
      <c r="R2649" s="890">
        <v>0</v>
      </c>
      <c r="S2649" s="108" t="s">
        <v>7061</v>
      </c>
      <c r="T2649" s="109">
        <v>40626</v>
      </c>
      <c r="U2649" s="106">
        <v>29475000</v>
      </c>
      <c r="V2649" s="109" t="s">
        <v>6222</v>
      </c>
      <c r="W2649" s="141">
        <v>0</v>
      </c>
      <c r="X2649" s="141">
        <v>0</v>
      </c>
      <c r="Y2649" s="141">
        <v>0</v>
      </c>
      <c r="Z2649" s="141">
        <v>0</v>
      </c>
      <c r="AA2649" s="114">
        <v>6725000</v>
      </c>
      <c r="AB2649" s="114"/>
      <c r="AC2649" s="106">
        <v>7500000</v>
      </c>
      <c r="AD2649" s="141"/>
      <c r="AE2649" s="106">
        <v>0</v>
      </c>
      <c r="AF2649" s="106">
        <v>0</v>
      </c>
      <c r="AG2649" s="106">
        <v>0</v>
      </c>
      <c r="AH2649" s="106"/>
      <c r="AI2649" s="106"/>
      <c r="AJ2649" s="106"/>
      <c r="AK2649" s="106"/>
      <c r="AL2649" s="106"/>
      <c r="AM2649" s="106"/>
      <c r="AN2649" s="114">
        <f t="shared" si="82"/>
        <v>14225000</v>
      </c>
      <c r="AO2649" s="114">
        <f t="shared" si="83"/>
        <v>15250000</v>
      </c>
      <c r="AP2649" s="114"/>
      <c r="AQ2649" s="114"/>
      <c r="AR2649" s="114"/>
      <c r="AS2649" s="114"/>
      <c r="AT2649" s="216"/>
    </row>
    <row r="2650" spans="1:46" s="190" customFormat="1" ht="15" customHeight="1" x14ac:dyDescent="0.2">
      <c r="A2650" s="104"/>
      <c r="B2650" s="104">
        <f>VLOOKUP(BJB!$F$9:$F$5599,Ctrl!$B$4:$C$399,2,0)</f>
        <v>7</v>
      </c>
      <c r="C2650" s="104">
        <f>VLOOKUP(BJB!$G$9:$G$5599,Ctrl!$E$4:$F$399,2,0)</f>
        <v>5</v>
      </c>
      <c r="D2650" s="219">
        <v>1</v>
      </c>
      <c r="E2650" s="104" t="str">
        <f>VLOOKUP(BJB!$F$9:$F$5599,Ctrl!$B$4:$D$399,3,0)</f>
        <v>I</v>
      </c>
      <c r="F2650" s="139" t="s">
        <v>10517</v>
      </c>
      <c r="G2650" s="139" t="s">
        <v>2843</v>
      </c>
      <c r="H2650" s="125">
        <v>1080204000097</v>
      </c>
      <c r="I2650" s="220">
        <f>IF(G2649=BJB!$G4431,I2649+1,1)</f>
        <v>1</v>
      </c>
      <c r="J2650" s="891" t="s">
        <v>18407</v>
      </c>
      <c r="K2650" s="121" t="s">
        <v>845</v>
      </c>
      <c r="L2650" s="104" t="s">
        <v>6477</v>
      </c>
      <c r="M2650" s="104" t="s">
        <v>2847</v>
      </c>
      <c r="N2650" s="120">
        <v>39542</v>
      </c>
      <c r="O2650" s="107">
        <v>90000000</v>
      </c>
      <c r="P2650" s="105" t="s">
        <v>6222</v>
      </c>
      <c r="Q2650" s="120" t="s">
        <v>6222</v>
      </c>
      <c r="R2650" s="890">
        <v>0</v>
      </c>
      <c r="S2650" s="108" t="s">
        <v>7061</v>
      </c>
      <c r="T2650" s="109">
        <v>40626</v>
      </c>
      <c r="U2650" s="106">
        <v>67500000</v>
      </c>
      <c r="V2650" s="109" t="s">
        <v>6222</v>
      </c>
      <c r="W2650" s="141">
        <v>0</v>
      </c>
      <c r="X2650" s="141">
        <v>0</v>
      </c>
      <c r="Y2650" s="141">
        <v>0</v>
      </c>
      <c r="Z2650" s="141">
        <v>0</v>
      </c>
      <c r="AA2650" s="114">
        <v>9000000</v>
      </c>
      <c r="AB2650" s="114"/>
      <c r="AC2650" s="132">
        <v>750000</v>
      </c>
      <c r="AD2650" s="141"/>
      <c r="AE2650" s="106">
        <v>0</v>
      </c>
      <c r="AF2650" s="106">
        <v>0</v>
      </c>
      <c r="AG2650" s="106">
        <v>0</v>
      </c>
      <c r="AH2650" s="106"/>
      <c r="AI2650" s="106"/>
      <c r="AJ2650" s="106"/>
      <c r="AK2650" s="154"/>
      <c r="AL2650" s="106"/>
      <c r="AM2650" s="106"/>
      <c r="AN2650" s="114">
        <f t="shared" si="82"/>
        <v>9750000</v>
      </c>
      <c r="AO2650" s="114">
        <f t="shared" si="83"/>
        <v>57750000</v>
      </c>
      <c r="AP2650" s="114"/>
      <c r="AQ2650" s="114"/>
      <c r="AR2650" s="114"/>
      <c r="AS2650" s="114"/>
    </row>
    <row r="2651" spans="1:46" s="190" customFormat="1" ht="15" customHeight="1" x14ac:dyDescent="0.2">
      <c r="A2651" s="104"/>
      <c r="B2651" s="104">
        <f>VLOOKUP(BJB!$F$9:$F$5599,Ctrl!$B$4:$C$399,2,0)</f>
        <v>7</v>
      </c>
      <c r="C2651" s="104">
        <f>VLOOKUP(BJB!$G$9:$G$5599,Ctrl!$E$4:$F$399,2,0)</f>
        <v>5</v>
      </c>
      <c r="D2651" s="219">
        <v>1</v>
      </c>
      <c r="E2651" s="104" t="str">
        <f>VLOOKUP(BJB!$F$9:$F$5599,Ctrl!$B$4:$D$399,3,0)</f>
        <v>I</v>
      </c>
      <c r="F2651" s="139" t="s">
        <v>10517</v>
      </c>
      <c r="G2651" s="139" t="s">
        <v>2843</v>
      </c>
      <c r="H2651" s="125"/>
      <c r="I2651" s="220">
        <f>IF(G2650=BJB!$G4432,I2650+1,1)</f>
        <v>1</v>
      </c>
      <c r="J2651" s="912" t="s">
        <v>22647</v>
      </c>
      <c r="K2651" s="121" t="s">
        <v>2856</v>
      </c>
      <c r="L2651" s="104" t="s">
        <v>6477</v>
      </c>
      <c r="M2651" s="104" t="s">
        <v>2853</v>
      </c>
      <c r="N2651" s="120">
        <v>39513</v>
      </c>
      <c r="O2651" s="107">
        <v>25000000</v>
      </c>
      <c r="P2651" s="105" t="s">
        <v>6222</v>
      </c>
      <c r="Q2651" s="120" t="s">
        <v>6222</v>
      </c>
      <c r="R2651" s="890">
        <v>0</v>
      </c>
      <c r="S2651" s="108" t="s">
        <v>7062</v>
      </c>
      <c r="T2651" s="109">
        <v>40688</v>
      </c>
      <c r="U2651" s="106">
        <v>14445000</v>
      </c>
      <c r="V2651" s="109" t="s">
        <v>6222</v>
      </c>
      <c r="W2651" s="141">
        <v>0</v>
      </c>
      <c r="X2651" s="141">
        <v>0</v>
      </c>
      <c r="Y2651" s="141">
        <v>0</v>
      </c>
      <c r="Z2651" s="141">
        <v>0</v>
      </c>
      <c r="AA2651" s="114">
        <v>14445000</v>
      </c>
      <c r="AB2651" s="114"/>
      <c r="AC2651" s="106"/>
      <c r="AD2651" s="141"/>
      <c r="AE2651" s="106">
        <v>0</v>
      </c>
      <c r="AF2651" s="106">
        <v>0</v>
      </c>
      <c r="AG2651" s="106">
        <v>0</v>
      </c>
      <c r="AH2651" s="106"/>
      <c r="AI2651" s="106"/>
      <c r="AJ2651" s="106"/>
      <c r="AK2651" s="106"/>
      <c r="AL2651" s="106"/>
      <c r="AM2651" s="106"/>
      <c r="AN2651" s="114">
        <f t="shared" si="82"/>
        <v>14445000</v>
      </c>
      <c r="AO2651" s="114">
        <f t="shared" si="83"/>
        <v>0</v>
      </c>
      <c r="AP2651" s="114"/>
      <c r="AQ2651" s="114"/>
      <c r="AR2651" s="114"/>
      <c r="AS2651" s="114"/>
    </row>
    <row r="2652" spans="1:46" s="190" customFormat="1" ht="15" customHeight="1" x14ac:dyDescent="0.2">
      <c r="A2652" s="104"/>
      <c r="B2652" s="104">
        <f>VLOOKUP(BJB!$F$9:$F$5599,Ctrl!$B$4:$C$399,2,0)</f>
        <v>7</v>
      </c>
      <c r="C2652" s="104">
        <f>VLOOKUP(BJB!$G$9:$G$5599,Ctrl!$E$4:$F$399,2,0)</f>
        <v>5</v>
      </c>
      <c r="D2652" s="219">
        <v>1</v>
      </c>
      <c r="E2652" s="104" t="str">
        <f>VLOOKUP(BJB!$F$9:$F$5599,Ctrl!$B$4:$D$399,3,0)</f>
        <v>I</v>
      </c>
      <c r="F2652" s="139" t="s">
        <v>10517</v>
      </c>
      <c r="G2652" s="139" t="s">
        <v>2843</v>
      </c>
      <c r="H2652" s="125" t="s">
        <v>7987</v>
      </c>
      <c r="I2652" s="220">
        <f>IF(G2651=BJB!$G4433,I2651+1,1)</f>
        <v>1</v>
      </c>
      <c r="J2652" s="912" t="s">
        <v>22648</v>
      </c>
      <c r="K2652" s="121" t="s">
        <v>2857</v>
      </c>
      <c r="L2652" s="227" t="s">
        <v>6477</v>
      </c>
      <c r="M2652" s="104" t="s">
        <v>2858</v>
      </c>
      <c r="N2652" s="120">
        <v>40857</v>
      </c>
      <c r="O2652" s="105">
        <v>10000000</v>
      </c>
      <c r="P2652" s="105" t="s">
        <v>16279</v>
      </c>
      <c r="Q2652" s="120">
        <v>41165</v>
      </c>
      <c r="R2652" s="105">
        <v>10320642</v>
      </c>
      <c r="S2652" s="146" t="s">
        <v>7058</v>
      </c>
      <c r="T2652" s="109">
        <v>41243</v>
      </c>
      <c r="U2652" s="106">
        <v>6986073</v>
      </c>
      <c r="V2652" s="109">
        <v>41243</v>
      </c>
      <c r="W2652" s="141">
        <v>6986073</v>
      </c>
      <c r="X2652" s="141">
        <v>0</v>
      </c>
      <c r="Y2652" s="141">
        <v>0</v>
      </c>
      <c r="Z2652" s="141">
        <v>0</v>
      </c>
      <c r="AA2652" s="114">
        <v>2682653</v>
      </c>
      <c r="AB2652" s="114"/>
      <c r="AC2652" s="132"/>
      <c r="AD2652" s="141"/>
      <c r="AE2652" s="106">
        <v>0</v>
      </c>
      <c r="AF2652" s="106">
        <v>0</v>
      </c>
      <c r="AG2652" s="106">
        <v>0</v>
      </c>
      <c r="AH2652" s="106"/>
      <c r="AI2652" s="222"/>
      <c r="AJ2652" s="106"/>
      <c r="AK2652" s="154"/>
      <c r="AL2652" s="106"/>
      <c r="AM2652" s="106"/>
      <c r="AN2652" s="114">
        <f t="shared" si="82"/>
        <v>2682653</v>
      </c>
      <c r="AO2652" s="114">
        <f t="shared" si="83"/>
        <v>4303420</v>
      </c>
      <c r="AP2652" s="114"/>
      <c r="AQ2652" s="114"/>
      <c r="AR2652" s="114"/>
      <c r="AS2652" s="114"/>
    </row>
    <row r="2653" spans="1:46" s="190" customFormat="1" ht="15" customHeight="1" x14ac:dyDescent="0.2">
      <c r="A2653" s="104"/>
      <c r="B2653" s="104">
        <f>VLOOKUP(BJB!$F$9:$F$5599,Ctrl!$B$4:$C$399,2,0)</f>
        <v>7</v>
      </c>
      <c r="C2653" s="104">
        <f>VLOOKUP(BJB!$G$9:$G$5599,Ctrl!$E$4:$F$399,2,0)</f>
        <v>5</v>
      </c>
      <c r="D2653" s="219">
        <v>1</v>
      </c>
      <c r="E2653" s="104" t="str">
        <f>VLOOKUP(BJB!$F$9:$F$5599,Ctrl!$B$4:$D$399,3,0)</f>
        <v>I</v>
      </c>
      <c r="F2653" s="139" t="s">
        <v>10517</v>
      </c>
      <c r="G2653" s="139" t="s">
        <v>2843</v>
      </c>
      <c r="H2653" s="125" t="s">
        <v>12681</v>
      </c>
      <c r="I2653" s="220">
        <f>IF(G2652=BJB!$G4434,I2652+1,1)</f>
        <v>1</v>
      </c>
      <c r="J2653" s="891" t="s">
        <v>18408</v>
      </c>
      <c r="K2653" s="121" t="s">
        <v>2859</v>
      </c>
      <c r="L2653" s="104" t="s">
        <v>6477</v>
      </c>
      <c r="M2653" s="104" t="s">
        <v>2860</v>
      </c>
      <c r="N2653" s="120">
        <v>40956</v>
      </c>
      <c r="O2653" s="107">
        <v>50000000</v>
      </c>
      <c r="P2653" s="105" t="s">
        <v>16280</v>
      </c>
      <c r="Q2653" s="120">
        <v>41270</v>
      </c>
      <c r="R2653" s="105">
        <v>50998864</v>
      </c>
      <c r="S2653" s="146" t="s">
        <v>7063</v>
      </c>
      <c r="T2653" s="109">
        <v>41327</v>
      </c>
      <c r="U2653" s="106">
        <v>34080602</v>
      </c>
      <c r="V2653" s="109">
        <v>41327</v>
      </c>
      <c r="W2653" s="141">
        <v>34080602</v>
      </c>
      <c r="X2653" s="141">
        <v>0</v>
      </c>
      <c r="Y2653" s="141">
        <v>0</v>
      </c>
      <c r="Z2653" s="141">
        <v>0</v>
      </c>
      <c r="AA2653" s="114">
        <v>11050237</v>
      </c>
      <c r="AB2653" s="114"/>
      <c r="AC2653" s="132"/>
      <c r="AD2653" s="141">
        <v>327174</v>
      </c>
      <c r="AE2653" s="106">
        <v>159497</v>
      </c>
      <c r="AF2653" s="106">
        <v>0</v>
      </c>
      <c r="AG2653" s="106">
        <v>0</v>
      </c>
      <c r="AH2653" s="106"/>
      <c r="AI2653" s="222"/>
      <c r="AJ2653" s="106"/>
      <c r="AK2653" s="106"/>
      <c r="AL2653" s="106"/>
      <c r="AM2653" s="106"/>
      <c r="AN2653" s="114">
        <f t="shared" si="82"/>
        <v>11536908</v>
      </c>
      <c r="AO2653" s="114">
        <f t="shared" si="83"/>
        <v>22543694</v>
      </c>
      <c r="AP2653" s="114"/>
      <c r="AQ2653" s="114"/>
      <c r="AR2653" s="114"/>
      <c r="AS2653" s="114"/>
    </row>
    <row r="2654" spans="1:46" s="190" customFormat="1" ht="15" customHeight="1" x14ac:dyDescent="0.2">
      <c r="A2654" s="104"/>
      <c r="B2654" s="104">
        <f>VLOOKUP(BJB!$F$9:$F$5599,Ctrl!$B$4:$C$399,2,0)</f>
        <v>7</v>
      </c>
      <c r="C2654" s="104">
        <f>VLOOKUP(BJB!$G$9:$G$5599,Ctrl!$E$4:$F$399,2,0)</f>
        <v>5</v>
      </c>
      <c r="D2654" s="219">
        <v>1</v>
      </c>
      <c r="E2654" s="104" t="str">
        <f>VLOOKUP(BJB!$F$9:$F$5599,Ctrl!$B$4:$D$399,3,0)</f>
        <v>I</v>
      </c>
      <c r="F2654" s="139" t="s">
        <v>10517</v>
      </c>
      <c r="G2654" s="139" t="s">
        <v>2843</v>
      </c>
      <c r="H2654" s="125" t="s">
        <v>7986</v>
      </c>
      <c r="I2654" s="220">
        <f>IF(G2653=BJB!$G4435,I2653+1,1)</f>
        <v>1</v>
      </c>
      <c r="J2654" s="891" t="s">
        <v>18409</v>
      </c>
      <c r="K2654" s="121" t="s">
        <v>2861</v>
      </c>
      <c r="L2654" s="104" t="s">
        <v>6477</v>
      </c>
      <c r="M2654" s="104" t="s">
        <v>2862</v>
      </c>
      <c r="N2654" s="120">
        <v>40968</v>
      </c>
      <c r="O2654" s="107">
        <v>30000000</v>
      </c>
      <c r="P2654" s="105" t="s">
        <v>16281</v>
      </c>
      <c r="Q2654" s="120">
        <v>41311</v>
      </c>
      <c r="R2654" s="105">
        <v>35013331</v>
      </c>
      <c r="S2654" s="146" t="s">
        <v>2863</v>
      </c>
      <c r="T2654" s="109">
        <v>41453</v>
      </c>
      <c r="U2654" s="106">
        <v>21000000</v>
      </c>
      <c r="V2654" s="109">
        <v>41453</v>
      </c>
      <c r="W2654" s="141">
        <v>21000000</v>
      </c>
      <c r="X2654" s="141">
        <v>0</v>
      </c>
      <c r="Y2654" s="141">
        <v>0</v>
      </c>
      <c r="Z2654" s="141">
        <v>0</v>
      </c>
      <c r="AA2654" s="223">
        <v>5036108</v>
      </c>
      <c r="AB2654" s="223"/>
      <c r="AC2654" s="132"/>
      <c r="AD2654" s="141"/>
      <c r="AE2654" s="106">
        <v>370364</v>
      </c>
      <c r="AF2654" s="106">
        <v>0</v>
      </c>
      <c r="AG2654" s="106">
        <v>0</v>
      </c>
      <c r="AH2654" s="106"/>
      <c r="AI2654" s="106"/>
      <c r="AJ2654" s="106"/>
      <c r="AK2654" s="154"/>
      <c r="AL2654" s="106"/>
      <c r="AM2654" s="106"/>
      <c r="AN2654" s="114">
        <f t="shared" si="82"/>
        <v>5406472</v>
      </c>
      <c r="AO2654" s="114">
        <f t="shared" si="83"/>
        <v>15593528</v>
      </c>
      <c r="AP2654" s="114"/>
      <c r="AQ2654" s="114"/>
      <c r="AR2654" s="114"/>
      <c r="AS2654" s="114"/>
    </row>
    <row r="2655" spans="1:46" s="190" customFormat="1" ht="15" customHeight="1" x14ac:dyDescent="0.2">
      <c r="A2655" s="104"/>
      <c r="B2655" s="104">
        <f>VLOOKUP(BJB!$F$9:$F$5599,Ctrl!$B$4:$C$399,2,0)</f>
        <v>7</v>
      </c>
      <c r="C2655" s="104">
        <f>VLOOKUP(BJB!$G$9:$G$5599,Ctrl!$E$4:$F$399,2,0)</f>
        <v>5</v>
      </c>
      <c r="D2655" s="219">
        <v>1</v>
      </c>
      <c r="E2655" s="104" t="str">
        <f>VLOOKUP(BJB!$F$9:$F$5599,Ctrl!$B$4:$D$399,3,0)</f>
        <v>I</v>
      </c>
      <c r="F2655" s="139" t="s">
        <v>10517</v>
      </c>
      <c r="G2655" s="139" t="s">
        <v>2843</v>
      </c>
      <c r="H2655" s="125" t="s">
        <v>10142</v>
      </c>
      <c r="I2655" s="220">
        <f>IF(G2654=BJB!$G4436,I2654+1,1)</f>
        <v>1</v>
      </c>
      <c r="J2655" s="912" t="s">
        <v>22649</v>
      </c>
      <c r="K2655" s="126" t="s">
        <v>2864</v>
      </c>
      <c r="L2655" s="104" t="s">
        <v>6477</v>
      </c>
      <c r="M2655" s="127" t="s">
        <v>2865</v>
      </c>
      <c r="N2655" s="128">
        <v>40794</v>
      </c>
      <c r="O2655" s="140">
        <v>20000000</v>
      </c>
      <c r="P2655" s="105" t="s">
        <v>16282</v>
      </c>
      <c r="Q2655" s="120">
        <v>41514</v>
      </c>
      <c r="R2655" s="105">
        <v>15832187</v>
      </c>
      <c r="S2655" s="234" t="s">
        <v>127</v>
      </c>
      <c r="T2655" s="130">
        <v>41605</v>
      </c>
      <c r="U2655" s="106">
        <v>11010073</v>
      </c>
      <c r="V2655" s="109">
        <v>41605</v>
      </c>
      <c r="W2655" s="141">
        <v>11010073</v>
      </c>
      <c r="X2655" s="141">
        <v>0</v>
      </c>
      <c r="Y2655" s="141">
        <v>0</v>
      </c>
      <c r="Z2655" s="141">
        <v>0</v>
      </c>
      <c r="AA2655" s="223">
        <v>11010073</v>
      </c>
      <c r="AB2655" s="223"/>
      <c r="AC2655" s="132"/>
      <c r="AD2655" s="141"/>
      <c r="AE2655" s="106">
        <v>0</v>
      </c>
      <c r="AF2655" s="106">
        <v>0</v>
      </c>
      <c r="AG2655" s="106">
        <v>0</v>
      </c>
      <c r="AH2655" s="106"/>
      <c r="AI2655" s="106"/>
      <c r="AJ2655" s="106"/>
      <c r="AK2655" s="154"/>
      <c r="AL2655" s="106"/>
      <c r="AM2655" s="106"/>
      <c r="AN2655" s="114">
        <f t="shared" si="82"/>
        <v>11010073</v>
      </c>
      <c r="AO2655" s="114">
        <f t="shared" si="83"/>
        <v>0</v>
      </c>
      <c r="AP2655" s="114"/>
      <c r="AQ2655" s="114"/>
      <c r="AR2655" s="114"/>
      <c r="AS2655" s="114"/>
    </row>
    <row r="2656" spans="1:46" s="190" customFormat="1" ht="15" customHeight="1" x14ac:dyDescent="0.2">
      <c r="A2656" s="104"/>
      <c r="B2656" s="104">
        <f>VLOOKUP(BJB!$F$9:$F$5599,Ctrl!$B$4:$C$399,2,0)</f>
        <v>7</v>
      </c>
      <c r="C2656" s="104">
        <f>VLOOKUP(BJB!$G$9:$G$5599,Ctrl!$E$4:$F$399,2,0)</f>
        <v>5</v>
      </c>
      <c r="D2656" s="219">
        <v>1</v>
      </c>
      <c r="E2656" s="104" t="str">
        <f>VLOOKUP(BJB!$F$9:$F$5599,Ctrl!$B$4:$D$399,3,0)</f>
        <v>I</v>
      </c>
      <c r="F2656" s="139" t="s">
        <v>10517</v>
      </c>
      <c r="G2656" s="139" t="s">
        <v>2843</v>
      </c>
      <c r="H2656" s="125"/>
      <c r="I2656" s="220">
        <f>IF(G2655=BJB!$G4437,I2655+1,1)</f>
        <v>1</v>
      </c>
      <c r="J2656" s="912" t="s">
        <v>22650</v>
      </c>
      <c r="K2656" s="126" t="s">
        <v>2866</v>
      </c>
      <c r="L2656" s="104" t="s">
        <v>6477</v>
      </c>
      <c r="M2656" s="127" t="s">
        <v>2867</v>
      </c>
      <c r="N2656" s="128">
        <v>40994</v>
      </c>
      <c r="O2656" s="140">
        <v>25000000</v>
      </c>
      <c r="P2656" s="105" t="s">
        <v>16283</v>
      </c>
      <c r="Q2656" s="120">
        <v>41534</v>
      </c>
      <c r="R2656" s="105">
        <v>20920931</v>
      </c>
      <c r="S2656" s="234" t="s">
        <v>127</v>
      </c>
      <c r="T2656" s="130">
        <v>41605</v>
      </c>
      <c r="U2656" s="106">
        <v>14644652</v>
      </c>
      <c r="V2656" s="109">
        <v>41605</v>
      </c>
      <c r="W2656" s="141">
        <v>14644652</v>
      </c>
      <c r="X2656" s="141">
        <v>0</v>
      </c>
      <c r="Y2656" s="141">
        <v>0</v>
      </c>
      <c r="Z2656" s="141">
        <v>0</v>
      </c>
      <c r="AA2656" s="223">
        <v>0</v>
      </c>
      <c r="AB2656" s="223"/>
      <c r="AC2656" s="106"/>
      <c r="AD2656" s="141"/>
      <c r="AE2656" s="106">
        <v>0</v>
      </c>
      <c r="AF2656" s="106">
        <v>0</v>
      </c>
      <c r="AG2656" s="106">
        <v>0</v>
      </c>
      <c r="AH2656" s="106"/>
      <c r="AI2656" s="106"/>
      <c r="AJ2656" s="106"/>
      <c r="AK2656" s="106"/>
      <c r="AL2656" s="106"/>
      <c r="AM2656" s="106"/>
      <c r="AN2656" s="114">
        <f t="shared" si="82"/>
        <v>0</v>
      </c>
      <c r="AO2656" s="114">
        <f t="shared" si="83"/>
        <v>14644652</v>
      </c>
      <c r="AP2656" s="114"/>
      <c r="AQ2656" s="114"/>
      <c r="AR2656" s="114"/>
      <c r="AS2656" s="114"/>
    </row>
    <row r="2657" spans="1:46" s="190" customFormat="1" ht="15" customHeight="1" x14ac:dyDescent="0.2">
      <c r="A2657" s="104"/>
      <c r="B2657" s="104">
        <f>VLOOKUP(BJB!$F$9:$F$5599,Ctrl!$B$4:$C$399,2,0)</f>
        <v>7</v>
      </c>
      <c r="C2657" s="104">
        <f>VLOOKUP(BJB!$G$9:$G$5599,Ctrl!$E$4:$F$399,2,0)</f>
        <v>5</v>
      </c>
      <c r="D2657" s="219">
        <v>1</v>
      </c>
      <c r="E2657" s="104" t="str">
        <f>VLOOKUP(BJB!$F$9:$F$5599,Ctrl!$B$4:$D$399,3,0)</f>
        <v>I</v>
      </c>
      <c r="F2657" s="139" t="s">
        <v>10517</v>
      </c>
      <c r="G2657" s="139" t="s">
        <v>2843</v>
      </c>
      <c r="H2657" s="125" t="s">
        <v>17722</v>
      </c>
      <c r="I2657" s="220">
        <f>IF(G2656=BJB!$G4438,I2656+1,1)</f>
        <v>1</v>
      </c>
      <c r="J2657" s="891" t="s">
        <v>18410</v>
      </c>
      <c r="K2657" s="126" t="s">
        <v>1980</v>
      </c>
      <c r="L2657" s="104" t="s">
        <v>6477</v>
      </c>
      <c r="M2657" s="127" t="s">
        <v>2858</v>
      </c>
      <c r="N2657" s="120">
        <v>40857</v>
      </c>
      <c r="O2657" s="140">
        <v>50000000</v>
      </c>
      <c r="P2657" s="105" t="s">
        <v>16283</v>
      </c>
      <c r="Q2657" s="120">
        <v>41534</v>
      </c>
      <c r="R2657" s="105">
        <v>19156005</v>
      </c>
      <c r="S2657" s="234" t="s">
        <v>127</v>
      </c>
      <c r="T2657" s="130">
        <v>41605</v>
      </c>
      <c r="U2657" s="106">
        <v>13409204</v>
      </c>
      <c r="V2657" s="109">
        <v>41605</v>
      </c>
      <c r="W2657" s="141">
        <v>13409204</v>
      </c>
      <c r="X2657" s="141">
        <v>0</v>
      </c>
      <c r="Y2657" s="141">
        <v>0</v>
      </c>
      <c r="Z2657" s="141">
        <v>0</v>
      </c>
      <c r="AA2657" s="223">
        <v>3950491</v>
      </c>
      <c r="AB2657" s="223"/>
      <c r="AC2657" s="106"/>
      <c r="AD2657" s="141"/>
      <c r="AE2657" s="106">
        <v>362048</v>
      </c>
      <c r="AF2657" s="106">
        <v>0</v>
      </c>
      <c r="AG2657" s="106">
        <v>0</v>
      </c>
      <c r="AH2657" s="106"/>
      <c r="AI2657" s="106"/>
      <c r="AJ2657" s="106"/>
      <c r="AK2657" s="106"/>
      <c r="AL2657" s="106"/>
      <c r="AM2657" s="106"/>
      <c r="AN2657" s="114">
        <f t="shared" si="82"/>
        <v>4312539</v>
      </c>
      <c r="AO2657" s="114">
        <f t="shared" si="83"/>
        <v>9096665</v>
      </c>
      <c r="AP2657" s="114"/>
      <c r="AQ2657" s="114"/>
      <c r="AR2657" s="114"/>
      <c r="AS2657" s="114"/>
    </row>
    <row r="2658" spans="1:46" s="190" customFormat="1" ht="15" customHeight="1" x14ac:dyDescent="0.2">
      <c r="A2658" s="104"/>
      <c r="B2658" s="104">
        <f>VLOOKUP(BJB!$F$9:$F$5599,Ctrl!$B$4:$C$399,2,0)</f>
        <v>7</v>
      </c>
      <c r="C2658" s="104">
        <f>VLOOKUP(BJB!$G$9:$G$5599,Ctrl!$E$4:$F$399,2,0)</f>
        <v>5</v>
      </c>
      <c r="D2658" s="219">
        <v>1</v>
      </c>
      <c r="E2658" s="104" t="str">
        <f>VLOOKUP(BJB!$F$9:$F$5599,Ctrl!$B$4:$D$399,3,0)</f>
        <v>I</v>
      </c>
      <c r="F2658" s="139" t="s">
        <v>10517</v>
      </c>
      <c r="G2658" s="139" t="s">
        <v>2843</v>
      </c>
      <c r="H2658" s="125"/>
      <c r="I2658" s="220">
        <f>IF(G2657=BJB!$G4439,I2657+1,1)</f>
        <v>1</v>
      </c>
      <c r="J2658" s="912" t="s">
        <v>22651</v>
      </c>
      <c r="K2658" s="126" t="s">
        <v>6024</v>
      </c>
      <c r="L2658" s="104" t="s">
        <v>6477</v>
      </c>
      <c r="M2658" s="127" t="s">
        <v>2867</v>
      </c>
      <c r="N2658" s="128">
        <v>40994</v>
      </c>
      <c r="O2658" s="140">
        <v>10000000</v>
      </c>
      <c r="P2658" s="105" t="s">
        <v>6222</v>
      </c>
      <c r="Q2658" s="120" t="s">
        <v>6222</v>
      </c>
      <c r="R2658" s="890">
        <v>0</v>
      </c>
      <c r="S2658" s="146" t="s">
        <v>5984</v>
      </c>
      <c r="T2658" s="109">
        <v>41942</v>
      </c>
      <c r="U2658" s="106">
        <v>583328</v>
      </c>
      <c r="V2658" s="109" t="s">
        <v>6222</v>
      </c>
      <c r="W2658" s="141">
        <v>0</v>
      </c>
      <c r="X2658" s="141">
        <v>0</v>
      </c>
      <c r="Y2658" s="141">
        <v>0</v>
      </c>
      <c r="Z2658" s="141">
        <v>0</v>
      </c>
      <c r="AA2658" s="223">
        <v>0</v>
      </c>
      <c r="AB2658" s="223"/>
      <c r="AC2658" s="106"/>
      <c r="AD2658" s="141"/>
      <c r="AE2658" s="106">
        <v>0</v>
      </c>
      <c r="AF2658" s="106">
        <v>0</v>
      </c>
      <c r="AG2658" s="106">
        <v>0</v>
      </c>
      <c r="AH2658" s="106"/>
      <c r="AI2658" s="106"/>
      <c r="AJ2658" s="106"/>
      <c r="AK2658" s="106"/>
      <c r="AL2658" s="106"/>
      <c r="AM2658" s="106"/>
      <c r="AN2658" s="114">
        <f t="shared" si="82"/>
        <v>0</v>
      </c>
      <c r="AO2658" s="114">
        <f t="shared" si="83"/>
        <v>583328</v>
      </c>
      <c r="AP2658" s="114"/>
      <c r="AQ2658" s="114"/>
      <c r="AR2658" s="114"/>
      <c r="AS2658" s="114"/>
    </row>
    <row r="2659" spans="1:46" s="190" customFormat="1" ht="15" customHeight="1" x14ac:dyDescent="0.2">
      <c r="A2659" s="104"/>
      <c r="B2659" s="104">
        <f>VLOOKUP(BJB!$F$9:$F$5599,Ctrl!$B$4:$C$399,2,0)</f>
        <v>7</v>
      </c>
      <c r="C2659" s="104">
        <f>VLOOKUP(BJB!$G$9:$G$5599,Ctrl!$E$4:$F$399,2,0)</f>
        <v>3</v>
      </c>
      <c r="D2659" s="219">
        <v>1</v>
      </c>
      <c r="E2659" s="104" t="str">
        <f>VLOOKUP(BJB!$F$9:$F$5599,Ctrl!$B$4:$D$399,3,0)</f>
        <v>I</v>
      </c>
      <c r="F2659" s="139" t="s">
        <v>10517</v>
      </c>
      <c r="G2659" s="139" t="s">
        <v>2776</v>
      </c>
      <c r="H2659" s="125" t="s">
        <v>6678</v>
      </c>
      <c r="I2659" s="220">
        <f>IF(G2658=BJB!$G4440,I2658+1,1)</f>
        <v>1</v>
      </c>
      <c r="J2659" s="912" t="s">
        <v>22652</v>
      </c>
      <c r="K2659" s="121" t="s">
        <v>6212</v>
      </c>
      <c r="L2659" s="104" t="s">
        <v>6477</v>
      </c>
      <c r="M2659" s="104" t="s">
        <v>5069</v>
      </c>
      <c r="N2659" s="120">
        <v>41211</v>
      </c>
      <c r="O2659" s="114">
        <v>25000000</v>
      </c>
      <c r="P2659" s="105" t="s">
        <v>16284</v>
      </c>
      <c r="Q2659" s="120">
        <v>41928</v>
      </c>
      <c r="R2659" s="105">
        <v>16641353</v>
      </c>
      <c r="S2659" s="146" t="s">
        <v>6260</v>
      </c>
      <c r="T2659" s="109">
        <v>42030</v>
      </c>
      <c r="U2659" s="114">
        <v>10953366</v>
      </c>
      <c r="V2659" s="109">
        <v>42030</v>
      </c>
      <c r="W2659" s="141">
        <v>10953366</v>
      </c>
      <c r="X2659" s="141">
        <v>0</v>
      </c>
      <c r="Y2659" s="141">
        <v>0</v>
      </c>
      <c r="Z2659" s="141">
        <v>0</v>
      </c>
      <c r="AA2659" s="223">
        <v>10953366</v>
      </c>
      <c r="AB2659" s="223"/>
      <c r="AC2659" s="132"/>
      <c r="AD2659" s="141"/>
      <c r="AE2659" s="106">
        <v>0</v>
      </c>
      <c r="AF2659" s="106">
        <v>0</v>
      </c>
      <c r="AG2659" s="106">
        <v>0</v>
      </c>
      <c r="AH2659" s="114"/>
      <c r="AI2659" s="114"/>
      <c r="AJ2659" s="114"/>
      <c r="AK2659" s="154"/>
      <c r="AL2659" s="114"/>
      <c r="AM2659" s="114"/>
      <c r="AN2659" s="114">
        <f t="shared" si="82"/>
        <v>10953366</v>
      </c>
      <c r="AO2659" s="114">
        <f t="shared" si="83"/>
        <v>0</v>
      </c>
      <c r="AP2659" s="114"/>
      <c r="AQ2659" s="114"/>
      <c r="AR2659" s="114"/>
      <c r="AS2659" s="114"/>
    </row>
    <row r="2660" spans="1:46" s="190" customFormat="1" ht="15" customHeight="1" x14ac:dyDescent="0.2">
      <c r="A2660" s="104"/>
      <c r="B2660" s="104">
        <f>VLOOKUP(BJB!$F$9:$F$5599,Ctrl!$B$4:$C$399,2,0)</f>
        <v>7</v>
      </c>
      <c r="C2660" s="104">
        <f>VLOOKUP(BJB!$G$9:$G$5599,Ctrl!$E$4:$F$399,2,0)</f>
        <v>3</v>
      </c>
      <c r="D2660" s="219">
        <v>1</v>
      </c>
      <c r="E2660" s="104" t="str">
        <f>VLOOKUP(BJB!$F$9:$F$5599,Ctrl!$B$4:$D$399,3,0)</f>
        <v>I</v>
      </c>
      <c r="F2660" s="139" t="s">
        <v>10517</v>
      </c>
      <c r="G2660" s="139" t="s">
        <v>2776</v>
      </c>
      <c r="H2660" s="125"/>
      <c r="I2660" s="220">
        <f>IF(G2659=BJB!$G4441,I2659+1,1)</f>
        <v>1</v>
      </c>
      <c r="J2660" s="912" t="s">
        <v>22653</v>
      </c>
      <c r="K2660" s="121" t="s">
        <v>6210</v>
      </c>
      <c r="L2660" s="104" t="s">
        <v>6477</v>
      </c>
      <c r="M2660" s="104" t="s">
        <v>6240</v>
      </c>
      <c r="N2660" s="120">
        <v>41386</v>
      </c>
      <c r="O2660" s="114">
        <v>50000000</v>
      </c>
      <c r="P2660" s="105" t="s">
        <v>16285</v>
      </c>
      <c r="Q2660" s="120">
        <v>41928</v>
      </c>
      <c r="R2660" s="105">
        <v>52901345</v>
      </c>
      <c r="S2660" s="146" t="s">
        <v>6260</v>
      </c>
      <c r="T2660" s="109">
        <v>42030</v>
      </c>
      <c r="U2660" s="114">
        <v>35000000</v>
      </c>
      <c r="V2660" s="109">
        <v>42030</v>
      </c>
      <c r="W2660" s="141">
        <v>35000000</v>
      </c>
      <c r="X2660" s="141">
        <v>0</v>
      </c>
      <c r="Y2660" s="141">
        <v>0</v>
      </c>
      <c r="Z2660" s="141">
        <v>0</v>
      </c>
      <c r="AA2660" s="223">
        <v>0</v>
      </c>
      <c r="AB2660" s="223"/>
      <c r="AC2660" s="114"/>
      <c r="AD2660" s="141"/>
      <c r="AE2660" s="106">
        <v>0</v>
      </c>
      <c r="AF2660" s="106">
        <v>0</v>
      </c>
      <c r="AG2660" s="106">
        <v>0</v>
      </c>
      <c r="AH2660" s="114"/>
      <c r="AI2660" s="114"/>
      <c r="AJ2660" s="114"/>
      <c r="AK2660" s="114"/>
      <c r="AL2660" s="114"/>
      <c r="AM2660" s="114"/>
      <c r="AN2660" s="114">
        <f t="shared" si="82"/>
        <v>0</v>
      </c>
      <c r="AO2660" s="114">
        <f t="shared" si="83"/>
        <v>35000000</v>
      </c>
      <c r="AP2660" s="114"/>
      <c r="AQ2660" s="114"/>
      <c r="AR2660" s="114"/>
      <c r="AS2660" s="114"/>
    </row>
    <row r="2661" spans="1:46" s="190" customFormat="1" ht="15" customHeight="1" x14ac:dyDescent="0.2">
      <c r="A2661" s="104"/>
      <c r="B2661" s="104">
        <f>VLOOKUP(BJB!$F$9:$F$5599,Ctrl!$B$4:$C$399,2,0)</f>
        <v>7</v>
      </c>
      <c r="C2661" s="104">
        <f>VLOOKUP(BJB!$G$9:$G$5599,Ctrl!$E$4:$F$399,2,0)</f>
        <v>3</v>
      </c>
      <c r="D2661" s="219">
        <v>1</v>
      </c>
      <c r="E2661" s="104" t="str">
        <f>VLOOKUP(BJB!$F$9:$F$5599,Ctrl!$B$4:$D$399,3,0)</f>
        <v>I</v>
      </c>
      <c r="F2661" s="139" t="s">
        <v>10517</v>
      </c>
      <c r="G2661" s="139" t="s">
        <v>2776</v>
      </c>
      <c r="H2661" s="125" t="s">
        <v>20210</v>
      </c>
      <c r="I2661" s="220">
        <f>IF(G2660=BJB!$G4442,I2660+1,1)</f>
        <v>1</v>
      </c>
      <c r="J2661" s="891" t="s">
        <v>20252</v>
      </c>
      <c r="K2661" s="121" t="s">
        <v>2777</v>
      </c>
      <c r="L2661" s="104" t="s">
        <v>6477</v>
      </c>
      <c r="M2661" s="122" t="s">
        <v>1572</v>
      </c>
      <c r="N2661" s="152">
        <v>40094</v>
      </c>
      <c r="O2661" s="123">
        <v>10000000</v>
      </c>
      <c r="P2661" s="105" t="s">
        <v>6222</v>
      </c>
      <c r="Q2661" s="120" t="s">
        <v>6222</v>
      </c>
      <c r="R2661" s="890">
        <v>0</v>
      </c>
      <c r="S2661" s="108" t="s">
        <v>7064</v>
      </c>
      <c r="T2661" s="120">
        <v>40651</v>
      </c>
      <c r="U2661" s="114">
        <v>5587498</v>
      </c>
      <c r="V2661" s="109" t="s">
        <v>6222</v>
      </c>
      <c r="W2661" s="141">
        <v>0</v>
      </c>
      <c r="X2661" s="141">
        <v>0</v>
      </c>
      <c r="Y2661" s="141">
        <v>0</v>
      </c>
      <c r="Z2661" s="141">
        <v>0</v>
      </c>
      <c r="AA2661" s="114">
        <v>0</v>
      </c>
      <c r="AB2661" s="114"/>
      <c r="AC2661" s="114"/>
      <c r="AD2661" s="141"/>
      <c r="AE2661" s="106">
        <v>0</v>
      </c>
      <c r="AF2661" s="106">
        <v>0</v>
      </c>
      <c r="AG2661" s="106">
        <v>2994900</v>
      </c>
      <c r="AH2661" s="114"/>
      <c r="AI2661" s="114"/>
      <c r="AJ2661" s="114"/>
      <c r="AK2661" s="114"/>
      <c r="AL2661" s="114"/>
      <c r="AM2661" s="114"/>
      <c r="AN2661" s="114">
        <f t="shared" si="82"/>
        <v>2994900</v>
      </c>
      <c r="AO2661" s="114">
        <f t="shared" si="83"/>
        <v>2592598</v>
      </c>
      <c r="AP2661" s="114"/>
      <c r="AQ2661" s="114"/>
      <c r="AR2661" s="114"/>
      <c r="AS2661" s="114"/>
      <c r="AT2661" s="191"/>
    </row>
    <row r="2662" spans="1:46" s="190" customFormat="1" ht="15" customHeight="1" x14ac:dyDescent="0.2">
      <c r="A2662" s="104"/>
      <c r="B2662" s="104">
        <f>VLOOKUP(BJB!$F$9:$F$5599,Ctrl!$B$4:$C$399,2,0)</f>
        <v>7</v>
      </c>
      <c r="C2662" s="104">
        <f>VLOOKUP(BJB!$G$9:$G$5599,Ctrl!$E$4:$F$399,2,0)</f>
        <v>3</v>
      </c>
      <c r="D2662" s="219">
        <v>1</v>
      </c>
      <c r="E2662" s="104" t="str">
        <f>VLOOKUP(BJB!$F$9:$F$5599,Ctrl!$B$4:$D$399,3,0)</f>
        <v>I</v>
      </c>
      <c r="F2662" s="139" t="s">
        <v>10517</v>
      </c>
      <c r="G2662" s="139" t="s">
        <v>2776</v>
      </c>
      <c r="H2662" s="125"/>
      <c r="I2662" s="220">
        <f>IF(G2661=BJB!$G4443,I2661+1,1)</f>
        <v>1</v>
      </c>
      <c r="J2662" s="912" t="s">
        <v>22654</v>
      </c>
      <c r="K2662" s="121" t="s">
        <v>2778</v>
      </c>
      <c r="L2662" s="104" t="s">
        <v>6477</v>
      </c>
      <c r="M2662" s="122" t="s">
        <v>2779</v>
      </c>
      <c r="N2662" s="152">
        <v>40148</v>
      </c>
      <c r="O2662" s="123">
        <v>25000000</v>
      </c>
      <c r="P2662" s="105" t="s">
        <v>6222</v>
      </c>
      <c r="Q2662" s="120" t="s">
        <v>6222</v>
      </c>
      <c r="R2662" s="890">
        <v>0</v>
      </c>
      <c r="S2662" s="108" t="s">
        <v>7064</v>
      </c>
      <c r="T2662" s="120">
        <v>40651</v>
      </c>
      <c r="U2662" s="114">
        <v>12499998</v>
      </c>
      <c r="V2662" s="109" t="s">
        <v>6222</v>
      </c>
      <c r="W2662" s="141">
        <v>0</v>
      </c>
      <c r="X2662" s="141">
        <v>0</v>
      </c>
      <c r="Y2662" s="141">
        <v>0</v>
      </c>
      <c r="Z2662" s="141">
        <v>0</v>
      </c>
      <c r="AA2662" s="114">
        <v>11892498</v>
      </c>
      <c r="AB2662" s="114"/>
      <c r="AC2662" s="114"/>
      <c r="AD2662" s="141"/>
      <c r="AE2662" s="106">
        <v>0</v>
      </c>
      <c r="AF2662" s="106">
        <v>0</v>
      </c>
      <c r="AG2662" s="106">
        <v>0</v>
      </c>
      <c r="AH2662" s="114"/>
      <c r="AI2662" s="114"/>
      <c r="AJ2662" s="114"/>
      <c r="AK2662" s="114"/>
      <c r="AL2662" s="114"/>
      <c r="AM2662" s="114"/>
      <c r="AN2662" s="114">
        <f t="shared" si="82"/>
        <v>11892498</v>
      </c>
      <c r="AO2662" s="114">
        <f t="shared" si="83"/>
        <v>607500</v>
      </c>
      <c r="AP2662" s="114"/>
      <c r="AQ2662" s="114"/>
      <c r="AR2662" s="114"/>
      <c r="AS2662" s="114"/>
      <c r="AT2662" s="191"/>
    </row>
    <row r="2663" spans="1:46" s="190" customFormat="1" ht="15" customHeight="1" x14ac:dyDescent="0.2">
      <c r="A2663" s="104"/>
      <c r="B2663" s="104">
        <f>VLOOKUP(BJB!$F$9:$F$5599,Ctrl!$B$4:$C$399,2,0)</f>
        <v>7</v>
      </c>
      <c r="C2663" s="104">
        <f>VLOOKUP(BJB!$G$9:$G$5599,Ctrl!$E$4:$F$399,2,0)</f>
        <v>3</v>
      </c>
      <c r="D2663" s="219">
        <v>1</v>
      </c>
      <c r="E2663" s="104" t="str">
        <f>VLOOKUP(BJB!$F$9:$F$5599,Ctrl!$B$4:$D$399,3,0)</f>
        <v>I</v>
      </c>
      <c r="F2663" s="139" t="s">
        <v>10517</v>
      </c>
      <c r="G2663" s="139" t="s">
        <v>2776</v>
      </c>
      <c r="H2663" s="125"/>
      <c r="I2663" s="220">
        <f>IF(G2662=BJB!$G4444,I2662+1,1)</f>
        <v>1</v>
      </c>
      <c r="J2663" s="912" t="s">
        <v>22655</v>
      </c>
      <c r="K2663" s="121" t="s">
        <v>1570</v>
      </c>
      <c r="L2663" s="104" t="s">
        <v>6477</v>
      </c>
      <c r="M2663" s="122" t="s">
        <v>2780</v>
      </c>
      <c r="N2663" s="152">
        <v>39906</v>
      </c>
      <c r="O2663" s="123">
        <v>25000000</v>
      </c>
      <c r="P2663" s="105" t="s">
        <v>6222</v>
      </c>
      <c r="Q2663" s="120" t="s">
        <v>6222</v>
      </c>
      <c r="R2663" s="890">
        <v>0</v>
      </c>
      <c r="S2663" s="108" t="s">
        <v>7064</v>
      </c>
      <c r="T2663" s="120">
        <v>40651</v>
      </c>
      <c r="U2663" s="114">
        <v>6249996</v>
      </c>
      <c r="V2663" s="109" t="s">
        <v>6222</v>
      </c>
      <c r="W2663" s="141">
        <v>0</v>
      </c>
      <c r="X2663" s="141">
        <v>0</v>
      </c>
      <c r="Y2663" s="141">
        <v>0</v>
      </c>
      <c r="Z2663" s="141">
        <v>0</v>
      </c>
      <c r="AA2663" s="114">
        <v>6249996</v>
      </c>
      <c r="AB2663" s="114"/>
      <c r="AC2663" s="114"/>
      <c r="AD2663" s="141"/>
      <c r="AE2663" s="106">
        <v>0</v>
      </c>
      <c r="AF2663" s="106">
        <v>0</v>
      </c>
      <c r="AG2663" s="106">
        <v>0</v>
      </c>
      <c r="AH2663" s="114"/>
      <c r="AI2663" s="114"/>
      <c r="AJ2663" s="114"/>
      <c r="AK2663" s="114"/>
      <c r="AL2663" s="114"/>
      <c r="AM2663" s="114"/>
      <c r="AN2663" s="114">
        <f t="shared" si="82"/>
        <v>6249996</v>
      </c>
      <c r="AO2663" s="114">
        <f t="shared" si="83"/>
        <v>0</v>
      </c>
      <c r="AP2663" s="114"/>
      <c r="AQ2663" s="114"/>
      <c r="AR2663" s="114"/>
      <c r="AS2663" s="114"/>
    </row>
    <row r="2664" spans="1:46" s="190" customFormat="1" ht="15" customHeight="1" x14ac:dyDescent="0.2">
      <c r="A2664" s="104"/>
      <c r="B2664" s="104">
        <f>VLOOKUP(BJB!$F$9:$F$5599,Ctrl!$B$4:$C$399,2,0)</f>
        <v>7</v>
      </c>
      <c r="C2664" s="104">
        <f>VLOOKUP(BJB!$G$9:$G$5599,Ctrl!$E$4:$F$399,2,0)</f>
        <v>3</v>
      </c>
      <c r="D2664" s="219">
        <v>1</v>
      </c>
      <c r="E2664" s="104" t="str">
        <f>VLOOKUP(BJB!$F$9:$F$5599,Ctrl!$B$4:$D$399,3,0)</f>
        <v>I</v>
      </c>
      <c r="F2664" s="139" t="s">
        <v>10517</v>
      </c>
      <c r="G2664" s="139" t="s">
        <v>2776</v>
      </c>
      <c r="H2664" s="125">
        <v>1091222000235</v>
      </c>
      <c r="I2664" s="220">
        <f>IF(G2663=BJB!$G4446,I2663+1,1)</f>
        <v>1</v>
      </c>
      <c r="J2664" s="912" t="s">
        <v>22656</v>
      </c>
      <c r="K2664" s="121" t="s">
        <v>2783</v>
      </c>
      <c r="L2664" s="104" t="s">
        <v>6477</v>
      </c>
      <c r="M2664" s="122" t="s">
        <v>2782</v>
      </c>
      <c r="N2664" s="152">
        <v>40193</v>
      </c>
      <c r="O2664" s="123">
        <v>25000000</v>
      </c>
      <c r="P2664" s="105" t="s">
        <v>6222</v>
      </c>
      <c r="Q2664" s="120" t="s">
        <v>6222</v>
      </c>
      <c r="R2664" s="890">
        <v>0</v>
      </c>
      <c r="S2664" s="108" t="s">
        <v>7065</v>
      </c>
      <c r="T2664" s="120">
        <v>40688</v>
      </c>
      <c r="U2664" s="114">
        <v>16406251</v>
      </c>
      <c r="V2664" s="109" t="s">
        <v>6222</v>
      </c>
      <c r="W2664" s="141">
        <v>0</v>
      </c>
      <c r="X2664" s="141">
        <v>0</v>
      </c>
      <c r="Y2664" s="141">
        <v>0</v>
      </c>
      <c r="Z2664" s="141">
        <v>0</v>
      </c>
      <c r="AA2664" s="114">
        <v>15656251</v>
      </c>
      <c r="AB2664" s="114"/>
      <c r="AC2664" s="132"/>
      <c r="AD2664" s="141"/>
      <c r="AE2664" s="106">
        <v>0</v>
      </c>
      <c r="AF2664" s="106">
        <v>0</v>
      </c>
      <c r="AG2664" s="106">
        <v>0</v>
      </c>
      <c r="AH2664" s="114"/>
      <c r="AI2664" s="222"/>
      <c r="AJ2664" s="114"/>
      <c r="AK2664" s="114"/>
      <c r="AL2664" s="114"/>
      <c r="AM2664" s="114"/>
      <c r="AN2664" s="114">
        <f t="shared" si="82"/>
        <v>15656251</v>
      </c>
      <c r="AO2664" s="114">
        <f t="shared" si="83"/>
        <v>750000</v>
      </c>
      <c r="AP2664" s="114"/>
      <c r="AQ2664" s="114"/>
      <c r="AR2664" s="114"/>
      <c r="AS2664" s="114"/>
    </row>
    <row r="2665" spans="1:46" s="190" customFormat="1" ht="15" customHeight="1" x14ac:dyDescent="0.2">
      <c r="A2665" s="104"/>
      <c r="B2665" s="104">
        <f>VLOOKUP(BJB!$F$9:$F$5599,Ctrl!$B$4:$C$399,2,0)</f>
        <v>7</v>
      </c>
      <c r="C2665" s="104">
        <f>VLOOKUP(BJB!$G$9:$G$5599,Ctrl!$E$4:$F$399,2,0)</f>
        <v>3</v>
      </c>
      <c r="D2665" s="219">
        <v>1</v>
      </c>
      <c r="E2665" s="104" t="str">
        <f>VLOOKUP(BJB!$F$9:$F$5599,Ctrl!$B$4:$D$399,3,0)</f>
        <v>I</v>
      </c>
      <c r="F2665" s="139" t="s">
        <v>10517</v>
      </c>
      <c r="G2665" s="139" t="s">
        <v>2776</v>
      </c>
      <c r="H2665" s="125"/>
      <c r="I2665" s="220">
        <f>IF(G2664=BJB!$G4447,I2664+1,1)</f>
        <v>1</v>
      </c>
      <c r="J2665" s="912" t="s">
        <v>22657</v>
      </c>
      <c r="K2665" s="121" t="s">
        <v>806</v>
      </c>
      <c r="L2665" s="104" t="s">
        <v>6477</v>
      </c>
      <c r="M2665" s="122" t="s">
        <v>2784</v>
      </c>
      <c r="N2665" s="152">
        <v>39953</v>
      </c>
      <c r="O2665" s="123">
        <v>5000000</v>
      </c>
      <c r="P2665" s="105" t="s">
        <v>6222</v>
      </c>
      <c r="Q2665" s="120" t="s">
        <v>6222</v>
      </c>
      <c r="R2665" s="890">
        <v>0</v>
      </c>
      <c r="S2665" s="108" t="s">
        <v>7065</v>
      </c>
      <c r="T2665" s="120">
        <v>40688</v>
      </c>
      <c r="U2665" s="114">
        <v>1843756</v>
      </c>
      <c r="V2665" s="109" t="s">
        <v>6222</v>
      </c>
      <c r="W2665" s="141">
        <v>0</v>
      </c>
      <c r="X2665" s="141">
        <v>0</v>
      </c>
      <c r="Y2665" s="141">
        <v>0</v>
      </c>
      <c r="Z2665" s="141">
        <v>0</v>
      </c>
      <c r="AA2665" s="114">
        <v>625000</v>
      </c>
      <c r="AB2665" s="114"/>
      <c r="AC2665" s="114"/>
      <c r="AD2665" s="141"/>
      <c r="AE2665" s="106">
        <v>0</v>
      </c>
      <c r="AF2665" s="106">
        <v>0</v>
      </c>
      <c r="AG2665" s="106">
        <v>0</v>
      </c>
      <c r="AH2665" s="114"/>
      <c r="AI2665" s="114"/>
      <c r="AJ2665" s="114"/>
      <c r="AK2665" s="114"/>
      <c r="AL2665" s="114"/>
      <c r="AM2665" s="114"/>
      <c r="AN2665" s="114">
        <f t="shared" si="82"/>
        <v>625000</v>
      </c>
      <c r="AO2665" s="114">
        <f t="shared" si="83"/>
        <v>1218756</v>
      </c>
      <c r="AP2665" s="114"/>
      <c r="AQ2665" s="114"/>
      <c r="AR2665" s="114"/>
      <c r="AS2665" s="114"/>
      <c r="AT2665" s="191"/>
    </row>
    <row r="2666" spans="1:46" s="190" customFormat="1" ht="15" customHeight="1" x14ac:dyDescent="0.2">
      <c r="A2666" s="104"/>
      <c r="B2666" s="104">
        <f>VLOOKUP(BJB!$F$9:$F$5599,Ctrl!$B$4:$C$399,2,0)</f>
        <v>7</v>
      </c>
      <c r="C2666" s="104">
        <f>VLOOKUP(BJB!$G$9:$G$5599,Ctrl!$E$4:$F$399,2,0)</f>
        <v>3</v>
      </c>
      <c r="D2666" s="219">
        <v>1</v>
      </c>
      <c r="E2666" s="104" t="str">
        <f>VLOOKUP(BJB!$F$9:$F$5599,Ctrl!$B$4:$D$399,3,0)</f>
        <v>I</v>
      </c>
      <c r="F2666" s="139" t="s">
        <v>10517</v>
      </c>
      <c r="G2666" s="139" t="s">
        <v>2776</v>
      </c>
      <c r="H2666" s="125"/>
      <c r="I2666" s="220">
        <f>IF(G2665=BJB!$G4448,I2665+1,1)</f>
        <v>1</v>
      </c>
      <c r="J2666" s="912" t="s">
        <v>22658</v>
      </c>
      <c r="K2666" s="121" t="s">
        <v>2785</v>
      </c>
      <c r="L2666" s="104" t="s">
        <v>6477</v>
      </c>
      <c r="M2666" s="122" t="s">
        <v>2786</v>
      </c>
      <c r="N2666" s="152">
        <v>40035</v>
      </c>
      <c r="O2666" s="123">
        <v>90000000</v>
      </c>
      <c r="P2666" s="105" t="s">
        <v>6222</v>
      </c>
      <c r="Q2666" s="120" t="s">
        <v>6222</v>
      </c>
      <c r="R2666" s="890">
        <v>0</v>
      </c>
      <c r="S2666" s="108" t="s">
        <v>7066</v>
      </c>
      <c r="T2666" s="120">
        <v>40753</v>
      </c>
      <c r="U2666" s="114">
        <v>43341666</v>
      </c>
      <c r="V2666" s="109" t="s">
        <v>6222</v>
      </c>
      <c r="W2666" s="141">
        <v>0</v>
      </c>
      <c r="X2666" s="141">
        <v>0</v>
      </c>
      <c r="Y2666" s="141">
        <v>0</v>
      </c>
      <c r="Z2666" s="141">
        <v>0</v>
      </c>
      <c r="AA2666" s="114">
        <v>41943748</v>
      </c>
      <c r="AB2666" s="114"/>
      <c r="AC2666" s="114"/>
      <c r="AD2666" s="141"/>
      <c r="AE2666" s="106">
        <v>0</v>
      </c>
      <c r="AF2666" s="106">
        <v>0</v>
      </c>
      <c r="AG2666" s="106">
        <v>0</v>
      </c>
      <c r="AH2666" s="114"/>
      <c r="AI2666" s="114"/>
      <c r="AJ2666" s="114"/>
      <c r="AK2666" s="114"/>
      <c r="AL2666" s="114"/>
      <c r="AM2666" s="114"/>
      <c r="AN2666" s="114">
        <f t="shared" si="82"/>
        <v>41943748</v>
      </c>
      <c r="AO2666" s="114">
        <f t="shared" si="83"/>
        <v>1397918</v>
      </c>
      <c r="AP2666" s="114"/>
      <c r="AQ2666" s="114"/>
      <c r="AR2666" s="114"/>
      <c r="AS2666" s="114"/>
    </row>
    <row r="2667" spans="1:46" s="190" customFormat="1" ht="15" customHeight="1" x14ac:dyDescent="0.2">
      <c r="A2667" s="104"/>
      <c r="B2667" s="104">
        <f>VLOOKUP(BJB!$F$9:$F$5599,Ctrl!$B$4:$C$399,2,0)</f>
        <v>7</v>
      </c>
      <c r="C2667" s="104">
        <f>VLOOKUP(BJB!$G$9:$G$5599,Ctrl!$E$4:$F$399,2,0)</f>
        <v>3</v>
      </c>
      <c r="D2667" s="219">
        <v>1</v>
      </c>
      <c r="E2667" s="104" t="str">
        <f>VLOOKUP(BJB!$F$9:$F$5599,Ctrl!$B$4:$D$399,3,0)</f>
        <v>I</v>
      </c>
      <c r="F2667" s="139" t="s">
        <v>10517</v>
      </c>
      <c r="G2667" s="139" t="s">
        <v>2776</v>
      </c>
      <c r="H2667" s="125"/>
      <c r="I2667" s="220">
        <f>IF(G2666=BJB!$G4449,I2666+1,1)</f>
        <v>1</v>
      </c>
      <c r="J2667" s="912" t="s">
        <v>22659</v>
      </c>
      <c r="K2667" s="121" t="s">
        <v>2787</v>
      </c>
      <c r="L2667" s="104" t="s">
        <v>6477</v>
      </c>
      <c r="M2667" s="122" t="s">
        <v>2788</v>
      </c>
      <c r="N2667" s="152">
        <v>40119</v>
      </c>
      <c r="O2667" s="123">
        <v>20000000</v>
      </c>
      <c r="P2667" s="105" t="s">
        <v>6222</v>
      </c>
      <c r="Q2667" s="120" t="s">
        <v>6222</v>
      </c>
      <c r="R2667" s="890">
        <v>0</v>
      </c>
      <c r="S2667" s="108" t="s">
        <v>7066</v>
      </c>
      <c r="T2667" s="120">
        <v>40753</v>
      </c>
      <c r="U2667" s="114">
        <v>8625003</v>
      </c>
      <c r="V2667" s="109" t="s">
        <v>6222</v>
      </c>
      <c r="W2667" s="141">
        <v>0</v>
      </c>
      <c r="X2667" s="141">
        <v>0</v>
      </c>
      <c r="Y2667" s="141">
        <v>0</v>
      </c>
      <c r="Z2667" s="141">
        <v>0</v>
      </c>
      <c r="AA2667" s="114">
        <v>8625003</v>
      </c>
      <c r="AB2667" s="114"/>
      <c r="AC2667" s="114"/>
      <c r="AD2667" s="141"/>
      <c r="AE2667" s="106">
        <v>0</v>
      </c>
      <c r="AF2667" s="106">
        <v>0</v>
      </c>
      <c r="AG2667" s="106">
        <v>0</v>
      </c>
      <c r="AH2667" s="114"/>
      <c r="AI2667" s="114"/>
      <c r="AJ2667" s="114"/>
      <c r="AK2667" s="114"/>
      <c r="AL2667" s="114"/>
      <c r="AM2667" s="114"/>
      <c r="AN2667" s="114">
        <f t="shared" si="82"/>
        <v>8625003</v>
      </c>
      <c r="AO2667" s="114">
        <f t="shared" si="83"/>
        <v>0</v>
      </c>
      <c r="AP2667" s="114"/>
      <c r="AQ2667" s="114"/>
      <c r="AR2667" s="114"/>
      <c r="AS2667" s="114"/>
      <c r="AT2667" s="191"/>
    </row>
    <row r="2668" spans="1:46" s="190" customFormat="1" ht="15" customHeight="1" x14ac:dyDescent="0.2">
      <c r="A2668" s="104"/>
      <c r="B2668" s="104">
        <f>VLOOKUP(BJB!$F$9:$F$5599,Ctrl!$B$4:$C$399,2,0)</f>
        <v>7</v>
      </c>
      <c r="C2668" s="104">
        <f>VLOOKUP(BJB!$G$9:$G$5599,Ctrl!$E$4:$F$399,2,0)</f>
        <v>3</v>
      </c>
      <c r="D2668" s="219">
        <v>1</v>
      </c>
      <c r="E2668" s="104" t="str">
        <f>VLOOKUP(BJB!$F$9:$F$5599,Ctrl!$B$4:$D$399,3,0)</f>
        <v>I</v>
      </c>
      <c r="F2668" s="139" t="s">
        <v>10517</v>
      </c>
      <c r="G2668" s="139" t="s">
        <v>2776</v>
      </c>
      <c r="H2668" s="125"/>
      <c r="I2668" s="220">
        <f>IF(G2667=BJB!$G4450,I2667+1,1)</f>
        <v>1</v>
      </c>
      <c r="J2668" s="912" t="s">
        <v>22660</v>
      </c>
      <c r="K2668" s="121" t="s">
        <v>849</v>
      </c>
      <c r="L2668" s="104" t="s">
        <v>6477</v>
      </c>
      <c r="M2668" s="122" t="s">
        <v>2789</v>
      </c>
      <c r="N2668" s="152">
        <v>39989</v>
      </c>
      <c r="O2668" s="123">
        <v>15000000</v>
      </c>
      <c r="P2668" s="105" t="s">
        <v>6222</v>
      </c>
      <c r="Q2668" s="120" t="s">
        <v>6222</v>
      </c>
      <c r="R2668" s="890">
        <v>0</v>
      </c>
      <c r="S2668" s="108" t="s">
        <v>7066</v>
      </c>
      <c r="T2668" s="120">
        <v>40753</v>
      </c>
      <c r="U2668" s="114">
        <v>3750000</v>
      </c>
      <c r="V2668" s="109" t="s">
        <v>6222</v>
      </c>
      <c r="W2668" s="141">
        <v>0</v>
      </c>
      <c r="X2668" s="141">
        <v>0</v>
      </c>
      <c r="Y2668" s="141">
        <v>0</v>
      </c>
      <c r="Z2668" s="141">
        <v>0</v>
      </c>
      <c r="AA2668" s="114">
        <v>3322500</v>
      </c>
      <c r="AB2668" s="114"/>
      <c r="AC2668" s="114"/>
      <c r="AD2668" s="141"/>
      <c r="AE2668" s="106">
        <v>0</v>
      </c>
      <c r="AF2668" s="106">
        <v>0</v>
      </c>
      <c r="AG2668" s="106">
        <v>0</v>
      </c>
      <c r="AH2668" s="114"/>
      <c r="AI2668" s="114"/>
      <c r="AJ2668" s="114"/>
      <c r="AK2668" s="114"/>
      <c r="AL2668" s="114"/>
      <c r="AM2668" s="114"/>
      <c r="AN2668" s="114">
        <f t="shared" si="82"/>
        <v>3322500</v>
      </c>
      <c r="AO2668" s="114">
        <f t="shared" si="83"/>
        <v>427500</v>
      </c>
      <c r="AP2668" s="114"/>
      <c r="AQ2668" s="114"/>
      <c r="AR2668" s="114"/>
      <c r="AS2668" s="114"/>
      <c r="AT2668" s="191"/>
    </row>
    <row r="2669" spans="1:46" s="190" customFormat="1" ht="15" customHeight="1" x14ac:dyDescent="0.2">
      <c r="A2669" s="104"/>
      <c r="B2669" s="104">
        <f>VLOOKUP(BJB!$F$9:$F$5599,Ctrl!$B$4:$C$399,2,0)</f>
        <v>7</v>
      </c>
      <c r="C2669" s="104">
        <f>VLOOKUP(BJB!$G$9:$G$5599,Ctrl!$E$4:$F$399,2,0)</f>
        <v>3</v>
      </c>
      <c r="D2669" s="219">
        <v>1</v>
      </c>
      <c r="E2669" s="104" t="str">
        <f>VLOOKUP(BJB!$F$9:$F$5599,Ctrl!$B$4:$D$399,3,0)</f>
        <v>I</v>
      </c>
      <c r="F2669" s="139" t="s">
        <v>10517</v>
      </c>
      <c r="G2669" s="139" t="s">
        <v>2776</v>
      </c>
      <c r="H2669" s="125"/>
      <c r="I2669" s="220">
        <f>IF(G2668=BJB!$G4451,I2668+1,1)</f>
        <v>1</v>
      </c>
      <c r="J2669" s="912" t="s">
        <v>22661</v>
      </c>
      <c r="K2669" s="121" t="s">
        <v>2790</v>
      </c>
      <c r="L2669" s="104" t="s">
        <v>6477</v>
      </c>
      <c r="M2669" s="122" t="s">
        <v>2788</v>
      </c>
      <c r="N2669" s="152">
        <v>40119</v>
      </c>
      <c r="O2669" s="123">
        <v>25000000</v>
      </c>
      <c r="P2669" s="105" t="s">
        <v>6222</v>
      </c>
      <c r="Q2669" s="120" t="s">
        <v>6222</v>
      </c>
      <c r="R2669" s="890">
        <v>0</v>
      </c>
      <c r="S2669" s="108" t="s">
        <v>7066</v>
      </c>
      <c r="T2669" s="120">
        <v>40753</v>
      </c>
      <c r="U2669" s="114">
        <v>13072919</v>
      </c>
      <c r="V2669" s="109" t="s">
        <v>6222</v>
      </c>
      <c r="W2669" s="141">
        <v>0</v>
      </c>
      <c r="X2669" s="141">
        <v>0</v>
      </c>
      <c r="Y2669" s="141">
        <v>0</v>
      </c>
      <c r="Z2669" s="141">
        <v>0</v>
      </c>
      <c r="AA2669" s="114">
        <v>10567500</v>
      </c>
      <c r="AB2669" s="114"/>
      <c r="AC2669" s="114"/>
      <c r="AD2669" s="141"/>
      <c r="AE2669" s="106">
        <v>0</v>
      </c>
      <c r="AF2669" s="106">
        <v>0</v>
      </c>
      <c r="AG2669" s="106">
        <v>0</v>
      </c>
      <c r="AH2669" s="114"/>
      <c r="AI2669" s="114"/>
      <c r="AJ2669" s="114"/>
      <c r="AK2669" s="114"/>
      <c r="AL2669" s="114"/>
      <c r="AM2669" s="114"/>
      <c r="AN2669" s="114">
        <f t="shared" si="82"/>
        <v>10567500</v>
      </c>
      <c r="AO2669" s="114">
        <f t="shared" si="83"/>
        <v>2505419</v>
      </c>
      <c r="AP2669" s="114"/>
      <c r="AQ2669" s="114"/>
      <c r="AR2669" s="114"/>
      <c r="AS2669" s="114"/>
    </row>
    <row r="2670" spans="1:46" s="190" customFormat="1" ht="15" customHeight="1" x14ac:dyDescent="0.2">
      <c r="A2670" s="104"/>
      <c r="B2670" s="104">
        <f>VLOOKUP(BJB!$F$9:$F$5599,Ctrl!$B$4:$C$399,2,0)</f>
        <v>7</v>
      </c>
      <c r="C2670" s="104">
        <f>VLOOKUP(BJB!$G$9:$G$5599,Ctrl!$E$4:$F$399,2,0)</f>
        <v>3</v>
      </c>
      <c r="D2670" s="219">
        <v>1</v>
      </c>
      <c r="E2670" s="104" t="str">
        <f>VLOOKUP(BJB!$F$9:$F$5599,Ctrl!$B$4:$D$399,3,0)</f>
        <v>I</v>
      </c>
      <c r="F2670" s="139" t="s">
        <v>10517</v>
      </c>
      <c r="G2670" s="139" t="s">
        <v>2776</v>
      </c>
      <c r="H2670" s="125"/>
      <c r="I2670" s="220">
        <f>IF(G2669=BJB!$G4452,I2669+1,1)</f>
        <v>1</v>
      </c>
      <c r="J2670" s="912" t="s">
        <v>22662</v>
      </c>
      <c r="K2670" s="121" t="s">
        <v>788</v>
      </c>
      <c r="L2670" s="104" t="s">
        <v>6477</v>
      </c>
      <c r="M2670" s="122" t="s">
        <v>2791</v>
      </c>
      <c r="N2670" s="152">
        <v>40329</v>
      </c>
      <c r="O2670" s="123">
        <v>25000000</v>
      </c>
      <c r="P2670" s="105" t="s">
        <v>6222</v>
      </c>
      <c r="Q2670" s="120" t="s">
        <v>6222</v>
      </c>
      <c r="R2670" s="890">
        <v>0</v>
      </c>
      <c r="S2670" s="108" t="s">
        <v>7066</v>
      </c>
      <c r="T2670" s="120">
        <v>40753</v>
      </c>
      <c r="U2670" s="114">
        <v>15624998</v>
      </c>
      <c r="V2670" s="109" t="s">
        <v>6222</v>
      </c>
      <c r="W2670" s="141">
        <v>0</v>
      </c>
      <c r="X2670" s="141">
        <v>0</v>
      </c>
      <c r="Y2670" s="141">
        <v>0</v>
      </c>
      <c r="Z2670" s="141">
        <v>0</v>
      </c>
      <c r="AA2670" s="114">
        <v>945000</v>
      </c>
      <c r="AB2670" s="114"/>
      <c r="AC2670" s="114"/>
      <c r="AD2670" s="141"/>
      <c r="AE2670" s="106">
        <v>0</v>
      </c>
      <c r="AF2670" s="106">
        <v>0</v>
      </c>
      <c r="AG2670" s="106">
        <v>0</v>
      </c>
      <c r="AH2670" s="114"/>
      <c r="AI2670" s="114"/>
      <c r="AJ2670" s="114"/>
      <c r="AK2670" s="114"/>
      <c r="AL2670" s="114"/>
      <c r="AM2670" s="114"/>
      <c r="AN2670" s="114">
        <f t="shared" si="82"/>
        <v>945000</v>
      </c>
      <c r="AO2670" s="114">
        <f t="shared" si="83"/>
        <v>14679998</v>
      </c>
      <c r="AP2670" s="114"/>
      <c r="AQ2670" s="114"/>
      <c r="AR2670" s="114"/>
      <c r="AS2670" s="114"/>
    </row>
    <row r="2671" spans="1:46" s="190" customFormat="1" ht="15" customHeight="1" x14ac:dyDescent="0.2">
      <c r="A2671" s="104"/>
      <c r="B2671" s="104">
        <f>VLOOKUP(BJB!$F$9:$F$5599,Ctrl!$B$4:$C$399,2,0)</f>
        <v>7</v>
      </c>
      <c r="C2671" s="104">
        <f>VLOOKUP(BJB!$G$9:$G$5599,Ctrl!$E$4:$F$399,2,0)</f>
        <v>3</v>
      </c>
      <c r="D2671" s="219">
        <v>1</v>
      </c>
      <c r="E2671" s="104" t="str">
        <f>VLOOKUP(BJB!$F$9:$F$5599,Ctrl!$B$4:$D$399,3,0)</f>
        <v>I</v>
      </c>
      <c r="F2671" s="139" t="s">
        <v>10517</v>
      </c>
      <c r="G2671" s="139" t="s">
        <v>2776</v>
      </c>
      <c r="H2671" s="125"/>
      <c r="I2671" s="220">
        <f>IF(G2670=BJB!$G4453,I2670+1,1)</f>
        <v>1</v>
      </c>
      <c r="J2671" s="912" t="s">
        <v>22663</v>
      </c>
      <c r="K2671" s="121" t="s">
        <v>2792</v>
      </c>
      <c r="L2671" s="104" t="s">
        <v>6477</v>
      </c>
      <c r="M2671" s="122" t="s">
        <v>2793</v>
      </c>
      <c r="N2671" s="152">
        <v>39906</v>
      </c>
      <c r="O2671" s="123">
        <v>10000000</v>
      </c>
      <c r="P2671" s="105" t="s">
        <v>6222</v>
      </c>
      <c r="Q2671" s="120" t="s">
        <v>6222</v>
      </c>
      <c r="R2671" s="890">
        <v>0</v>
      </c>
      <c r="S2671" s="108" t="s">
        <v>7067</v>
      </c>
      <c r="T2671" s="120">
        <v>40801</v>
      </c>
      <c r="U2671" s="114">
        <v>3437497</v>
      </c>
      <c r="V2671" s="109" t="s">
        <v>6222</v>
      </c>
      <c r="W2671" s="141">
        <v>0</v>
      </c>
      <c r="X2671" s="141">
        <v>0</v>
      </c>
      <c r="Y2671" s="141">
        <v>0</v>
      </c>
      <c r="Z2671" s="141">
        <v>0</v>
      </c>
      <c r="AA2671" s="114">
        <v>3437497</v>
      </c>
      <c r="AB2671" s="114"/>
      <c r="AC2671" s="114"/>
      <c r="AD2671" s="141"/>
      <c r="AE2671" s="106">
        <v>0</v>
      </c>
      <c r="AF2671" s="106">
        <v>0</v>
      </c>
      <c r="AG2671" s="106">
        <v>0</v>
      </c>
      <c r="AH2671" s="114"/>
      <c r="AI2671" s="114"/>
      <c r="AJ2671" s="114"/>
      <c r="AK2671" s="114"/>
      <c r="AL2671" s="114"/>
      <c r="AM2671" s="114"/>
      <c r="AN2671" s="114">
        <f t="shared" si="82"/>
        <v>3437497</v>
      </c>
      <c r="AO2671" s="114">
        <f t="shared" si="83"/>
        <v>0</v>
      </c>
      <c r="AP2671" s="114"/>
      <c r="AQ2671" s="114"/>
      <c r="AR2671" s="114"/>
      <c r="AS2671" s="114"/>
    </row>
    <row r="2672" spans="1:46" s="190" customFormat="1" ht="15" customHeight="1" x14ac:dyDescent="0.2">
      <c r="A2672" s="104"/>
      <c r="B2672" s="104">
        <f>VLOOKUP(BJB!$F$9:$F$5599,Ctrl!$B$4:$C$399,2,0)</f>
        <v>7</v>
      </c>
      <c r="C2672" s="104">
        <f>VLOOKUP(BJB!$G$9:$G$5599,Ctrl!$E$4:$F$399,2,0)</f>
        <v>3</v>
      </c>
      <c r="D2672" s="219">
        <v>1</v>
      </c>
      <c r="E2672" s="104" t="str">
        <f>VLOOKUP(BJB!$F$9:$F$5599,Ctrl!$B$4:$D$399,3,0)</f>
        <v>I</v>
      </c>
      <c r="F2672" s="139" t="s">
        <v>10517</v>
      </c>
      <c r="G2672" s="139" t="s">
        <v>2776</v>
      </c>
      <c r="H2672" s="125"/>
      <c r="I2672" s="220">
        <f>IF(G2671=BJB!$G4455,I2671+1,1)</f>
        <v>1</v>
      </c>
      <c r="J2672" s="912" t="s">
        <v>22664</v>
      </c>
      <c r="K2672" s="121" t="s">
        <v>2796</v>
      </c>
      <c r="L2672" s="104" t="s">
        <v>6477</v>
      </c>
      <c r="M2672" s="122" t="s">
        <v>2795</v>
      </c>
      <c r="N2672" s="152">
        <v>40259</v>
      </c>
      <c r="O2672" s="123">
        <v>25000000</v>
      </c>
      <c r="P2672" s="105" t="s">
        <v>6222</v>
      </c>
      <c r="Q2672" s="120" t="s">
        <v>6222</v>
      </c>
      <c r="R2672" s="890">
        <v>0</v>
      </c>
      <c r="S2672" s="108" t="s">
        <v>7067</v>
      </c>
      <c r="T2672" s="120">
        <v>40801</v>
      </c>
      <c r="U2672" s="114">
        <v>11718747</v>
      </c>
      <c r="V2672" s="109" t="s">
        <v>6222</v>
      </c>
      <c r="W2672" s="141">
        <v>0</v>
      </c>
      <c r="X2672" s="141">
        <v>0</v>
      </c>
      <c r="Y2672" s="141">
        <v>0</v>
      </c>
      <c r="Z2672" s="141">
        <v>0</v>
      </c>
      <c r="AA2672" s="114">
        <v>11718747</v>
      </c>
      <c r="AB2672" s="114"/>
      <c r="AC2672" s="114"/>
      <c r="AD2672" s="141"/>
      <c r="AE2672" s="106">
        <v>0</v>
      </c>
      <c r="AF2672" s="106">
        <v>0</v>
      </c>
      <c r="AG2672" s="106">
        <v>0</v>
      </c>
      <c r="AH2672" s="114"/>
      <c r="AI2672" s="114"/>
      <c r="AJ2672" s="114"/>
      <c r="AK2672" s="114"/>
      <c r="AL2672" s="114"/>
      <c r="AM2672" s="114"/>
      <c r="AN2672" s="114">
        <f t="shared" si="82"/>
        <v>11718747</v>
      </c>
      <c r="AO2672" s="114">
        <f t="shared" si="83"/>
        <v>0</v>
      </c>
      <c r="AP2672" s="114"/>
      <c r="AQ2672" s="114"/>
      <c r="AR2672" s="114"/>
      <c r="AS2672" s="114"/>
      <c r="AT2672" s="191"/>
    </row>
    <row r="2673" spans="1:46" s="190" customFormat="1" ht="15" customHeight="1" x14ac:dyDescent="0.2">
      <c r="A2673" s="104"/>
      <c r="B2673" s="104">
        <f>VLOOKUP(BJB!$F$9:$F$5599,Ctrl!$B$4:$C$399,2,0)</f>
        <v>7</v>
      </c>
      <c r="C2673" s="104">
        <f>VLOOKUP(BJB!$G$9:$G$5599,Ctrl!$E$4:$F$399,2,0)</f>
        <v>3</v>
      </c>
      <c r="D2673" s="219">
        <v>1</v>
      </c>
      <c r="E2673" s="104" t="str">
        <f>VLOOKUP(BJB!$F$9:$F$5599,Ctrl!$B$4:$D$399,3,0)</f>
        <v>I</v>
      </c>
      <c r="F2673" s="139" t="s">
        <v>10517</v>
      </c>
      <c r="G2673" s="139" t="s">
        <v>2776</v>
      </c>
      <c r="H2673" s="125" t="s">
        <v>6674</v>
      </c>
      <c r="I2673" s="220">
        <f>IF(G2672=BJB!$G4456,I2672+1,1)</f>
        <v>1</v>
      </c>
      <c r="J2673" s="912" t="s">
        <v>22665</v>
      </c>
      <c r="K2673" s="121" t="s">
        <v>747</v>
      </c>
      <c r="L2673" s="104" t="s">
        <v>6477</v>
      </c>
      <c r="M2673" s="122" t="s">
        <v>2797</v>
      </c>
      <c r="N2673" s="152">
        <v>40094</v>
      </c>
      <c r="O2673" s="123">
        <v>75000000</v>
      </c>
      <c r="P2673" s="105" t="s">
        <v>6222</v>
      </c>
      <c r="Q2673" s="120" t="s">
        <v>6222</v>
      </c>
      <c r="R2673" s="890">
        <v>0</v>
      </c>
      <c r="S2673" s="108" t="s">
        <v>7068</v>
      </c>
      <c r="T2673" s="120">
        <v>40840</v>
      </c>
      <c r="U2673" s="114">
        <v>32812500</v>
      </c>
      <c r="V2673" s="109" t="s">
        <v>6222</v>
      </c>
      <c r="W2673" s="141">
        <v>0</v>
      </c>
      <c r="X2673" s="141">
        <v>0</v>
      </c>
      <c r="Y2673" s="141">
        <v>0</v>
      </c>
      <c r="Z2673" s="141">
        <v>0</v>
      </c>
      <c r="AA2673" s="114">
        <v>30562499</v>
      </c>
      <c r="AB2673" s="114"/>
      <c r="AC2673" s="132"/>
      <c r="AD2673" s="141"/>
      <c r="AE2673" s="106">
        <v>0</v>
      </c>
      <c r="AF2673" s="106">
        <v>0</v>
      </c>
      <c r="AG2673" s="106">
        <v>0</v>
      </c>
      <c r="AH2673" s="114"/>
      <c r="AI2673" s="114"/>
      <c r="AJ2673" s="114"/>
      <c r="AK2673" s="154"/>
      <c r="AL2673" s="114"/>
      <c r="AM2673" s="114"/>
      <c r="AN2673" s="114">
        <f t="shared" si="82"/>
        <v>30562499</v>
      </c>
      <c r="AO2673" s="114">
        <f t="shared" si="83"/>
        <v>2250001</v>
      </c>
      <c r="AP2673" s="114"/>
      <c r="AQ2673" s="114"/>
      <c r="AR2673" s="114"/>
      <c r="AS2673" s="114"/>
    </row>
    <row r="2674" spans="1:46" s="190" customFormat="1" ht="15" customHeight="1" x14ac:dyDescent="0.2">
      <c r="A2674" s="104"/>
      <c r="B2674" s="104">
        <f>VLOOKUP(BJB!$F$9:$F$5599,Ctrl!$B$4:$C$399,2,0)</f>
        <v>7</v>
      </c>
      <c r="C2674" s="104">
        <f>VLOOKUP(BJB!$G$9:$G$5599,Ctrl!$E$4:$F$399,2,0)</f>
        <v>3</v>
      </c>
      <c r="D2674" s="219">
        <v>1</v>
      </c>
      <c r="E2674" s="104" t="str">
        <f>VLOOKUP(BJB!$F$9:$F$5599,Ctrl!$B$4:$D$399,3,0)</f>
        <v>I</v>
      </c>
      <c r="F2674" s="139" t="s">
        <v>10517</v>
      </c>
      <c r="G2674" s="139" t="s">
        <v>2776</v>
      </c>
      <c r="H2674" s="125" t="s">
        <v>6672</v>
      </c>
      <c r="I2674" s="220">
        <f>IF(G2673=BJB!$G4457,I2673+1,1)</f>
        <v>1</v>
      </c>
      <c r="J2674" s="912" t="s">
        <v>22666</v>
      </c>
      <c r="K2674" s="121" t="s">
        <v>849</v>
      </c>
      <c r="L2674" s="104" t="s">
        <v>6477</v>
      </c>
      <c r="M2674" s="122" t="s">
        <v>2798</v>
      </c>
      <c r="N2674" s="152">
        <v>40234</v>
      </c>
      <c r="O2674" s="123">
        <v>25000000</v>
      </c>
      <c r="P2674" s="105" t="s">
        <v>6222</v>
      </c>
      <c r="Q2674" s="120" t="s">
        <v>6222</v>
      </c>
      <c r="R2674" s="890">
        <v>0</v>
      </c>
      <c r="S2674" s="108" t="s">
        <v>7068</v>
      </c>
      <c r="T2674" s="120">
        <v>40840</v>
      </c>
      <c r="U2674" s="114">
        <v>12968753</v>
      </c>
      <c r="V2674" s="109" t="s">
        <v>6222</v>
      </c>
      <c r="W2674" s="141">
        <v>0</v>
      </c>
      <c r="X2674" s="141">
        <v>0</v>
      </c>
      <c r="Y2674" s="141">
        <v>0</v>
      </c>
      <c r="Z2674" s="141">
        <v>0</v>
      </c>
      <c r="AA2674" s="114">
        <v>12968754</v>
      </c>
      <c r="AB2674" s="114"/>
      <c r="AC2674" s="132"/>
      <c r="AD2674" s="141"/>
      <c r="AE2674" s="106">
        <v>0</v>
      </c>
      <c r="AF2674" s="106">
        <v>0</v>
      </c>
      <c r="AG2674" s="106">
        <v>0</v>
      </c>
      <c r="AH2674" s="114"/>
      <c r="AI2674" s="114"/>
      <c r="AJ2674" s="114"/>
      <c r="AK2674" s="154"/>
      <c r="AL2674" s="114"/>
      <c r="AM2674" s="114"/>
      <c r="AN2674" s="114">
        <f t="shared" si="82"/>
        <v>12968754</v>
      </c>
      <c r="AO2674" s="114">
        <f t="shared" si="83"/>
        <v>0</v>
      </c>
      <c r="AP2674" s="114"/>
      <c r="AQ2674" s="114"/>
      <c r="AR2674" s="114"/>
      <c r="AS2674" s="114"/>
    </row>
    <row r="2675" spans="1:46" s="190" customFormat="1" ht="15" customHeight="1" x14ac:dyDescent="0.2">
      <c r="A2675" s="104"/>
      <c r="B2675" s="104">
        <f>VLOOKUP(BJB!$F$9:$F$5599,Ctrl!$B$4:$C$399,2,0)</f>
        <v>7</v>
      </c>
      <c r="C2675" s="104">
        <f>VLOOKUP(BJB!$G$9:$G$5599,Ctrl!$E$4:$F$399,2,0)</f>
        <v>3</v>
      </c>
      <c r="D2675" s="219">
        <v>1</v>
      </c>
      <c r="E2675" s="104" t="str">
        <f>VLOOKUP(BJB!$F$9:$F$5599,Ctrl!$B$4:$D$399,3,0)</f>
        <v>I</v>
      </c>
      <c r="F2675" s="139" t="s">
        <v>10517</v>
      </c>
      <c r="G2675" s="139" t="s">
        <v>2776</v>
      </c>
      <c r="H2675" s="231" t="s">
        <v>17702</v>
      </c>
      <c r="I2675" s="220">
        <f>IF(G2674=BJB!$G4458,I2674+1,1)</f>
        <v>1</v>
      </c>
      <c r="J2675" s="891" t="s">
        <v>18411</v>
      </c>
      <c r="K2675" s="121" t="s">
        <v>850</v>
      </c>
      <c r="L2675" s="104" t="s">
        <v>6477</v>
      </c>
      <c r="M2675" s="122" t="s">
        <v>2799</v>
      </c>
      <c r="N2675" s="152">
        <v>40035</v>
      </c>
      <c r="O2675" s="123">
        <v>25000000</v>
      </c>
      <c r="P2675" s="105" t="s">
        <v>6222</v>
      </c>
      <c r="Q2675" s="120" t="s">
        <v>6222</v>
      </c>
      <c r="R2675" s="890">
        <v>0</v>
      </c>
      <c r="S2675" s="108" t="s">
        <v>7069</v>
      </c>
      <c r="T2675" s="120">
        <v>40847</v>
      </c>
      <c r="U2675" s="114">
        <v>12812496</v>
      </c>
      <c r="V2675" s="109" t="s">
        <v>6222</v>
      </c>
      <c r="W2675" s="141">
        <v>0</v>
      </c>
      <c r="X2675" s="141">
        <v>0</v>
      </c>
      <c r="Y2675" s="141">
        <v>0</v>
      </c>
      <c r="Z2675" s="141">
        <v>0</v>
      </c>
      <c r="AA2675" s="114">
        <v>5058586</v>
      </c>
      <c r="AB2675" s="114">
        <v>436195</v>
      </c>
      <c r="AC2675" s="132">
        <v>436195</v>
      </c>
      <c r="AD2675" s="141"/>
      <c r="AE2675" s="106">
        <v>436195</v>
      </c>
      <c r="AF2675" s="106">
        <v>0</v>
      </c>
      <c r="AG2675" s="106">
        <v>436195</v>
      </c>
      <c r="AH2675" s="114"/>
      <c r="AI2675" s="114"/>
      <c r="AJ2675" s="114"/>
      <c r="AK2675" s="154"/>
      <c r="AL2675" s="114"/>
      <c r="AM2675" s="114"/>
      <c r="AN2675" s="114">
        <f t="shared" si="82"/>
        <v>6803366</v>
      </c>
      <c r="AO2675" s="114">
        <f t="shared" si="83"/>
        <v>6009130</v>
      </c>
      <c r="AP2675" s="114"/>
      <c r="AQ2675" s="114"/>
      <c r="AR2675" s="114"/>
      <c r="AS2675" s="114"/>
    </row>
    <row r="2676" spans="1:46" s="190" customFormat="1" ht="15" customHeight="1" x14ac:dyDescent="0.2">
      <c r="A2676" s="104"/>
      <c r="B2676" s="104">
        <f>VLOOKUP(BJB!$F$9:$F$5599,Ctrl!$B$4:$C$399,2,0)</f>
        <v>7</v>
      </c>
      <c r="C2676" s="104">
        <f>VLOOKUP(BJB!$G$9:$G$5599,Ctrl!$E$4:$F$399,2,0)</f>
        <v>3</v>
      </c>
      <c r="D2676" s="219">
        <v>1</v>
      </c>
      <c r="E2676" s="104" t="str">
        <f>VLOOKUP(BJB!$F$9:$F$5599,Ctrl!$B$4:$D$399,3,0)</f>
        <v>I</v>
      </c>
      <c r="F2676" s="139" t="s">
        <v>10517</v>
      </c>
      <c r="G2676" s="139" t="s">
        <v>2776</v>
      </c>
      <c r="H2676" s="125"/>
      <c r="I2676" s="220">
        <f>IF(G2675=BJB!$G4460,I2675+1,1)</f>
        <v>2</v>
      </c>
      <c r="J2676" s="912" t="s">
        <v>22667</v>
      </c>
      <c r="K2676" s="121" t="s">
        <v>2802</v>
      </c>
      <c r="L2676" s="227" t="s">
        <v>6477</v>
      </c>
      <c r="M2676" s="104" t="s">
        <v>2798</v>
      </c>
      <c r="N2676" s="120">
        <v>40234</v>
      </c>
      <c r="O2676" s="107">
        <v>10000000</v>
      </c>
      <c r="P2676" s="105" t="s">
        <v>6222</v>
      </c>
      <c r="Q2676" s="120" t="s">
        <v>6222</v>
      </c>
      <c r="R2676" s="890">
        <v>0</v>
      </c>
      <c r="S2676" s="146" t="s">
        <v>7070</v>
      </c>
      <c r="T2676" s="109">
        <v>40900</v>
      </c>
      <c r="U2676" s="114">
        <v>2812496</v>
      </c>
      <c r="V2676" s="109" t="s">
        <v>6222</v>
      </c>
      <c r="W2676" s="141">
        <v>0</v>
      </c>
      <c r="X2676" s="141">
        <v>0</v>
      </c>
      <c r="Y2676" s="141">
        <v>0</v>
      </c>
      <c r="Z2676" s="141">
        <v>0</v>
      </c>
      <c r="AA2676" s="114">
        <v>2812496</v>
      </c>
      <c r="AB2676" s="114"/>
      <c r="AC2676" s="114"/>
      <c r="AD2676" s="141"/>
      <c r="AE2676" s="106">
        <v>0</v>
      </c>
      <c r="AF2676" s="106">
        <v>0</v>
      </c>
      <c r="AG2676" s="106">
        <v>0</v>
      </c>
      <c r="AH2676" s="114"/>
      <c r="AI2676" s="114"/>
      <c r="AJ2676" s="114"/>
      <c r="AK2676" s="114"/>
      <c r="AL2676" s="114"/>
      <c r="AM2676" s="114"/>
      <c r="AN2676" s="114">
        <f t="shared" si="82"/>
        <v>2812496</v>
      </c>
      <c r="AO2676" s="114">
        <f t="shared" si="83"/>
        <v>0</v>
      </c>
      <c r="AP2676" s="114"/>
      <c r="AQ2676" s="114"/>
      <c r="AR2676" s="114"/>
      <c r="AS2676" s="114"/>
      <c r="AT2676" s="191"/>
    </row>
    <row r="2677" spans="1:46" s="191" customFormat="1" ht="15" customHeight="1" x14ac:dyDescent="0.2">
      <c r="A2677" s="104"/>
      <c r="B2677" s="104">
        <f>VLOOKUP(BJB!$F$9:$F$5599,Ctrl!$B$4:$C$399,2,0)</f>
        <v>7</v>
      </c>
      <c r="C2677" s="104">
        <f>VLOOKUP(BJB!$G$9:$G$5599,Ctrl!$E$4:$F$399,2,0)</f>
        <v>3</v>
      </c>
      <c r="D2677" s="219">
        <v>1</v>
      </c>
      <c r="E2677" s="104" t="str">
        <f>VLOOKUP(BJB!$F$9:$F$5599,Ctrl!$B$4:$D$399,3,0)</f>
        <v>I</v>
      </c>
      <c r="F2677" s="139" t="s">
        <v>10517</v>
      </c>
      <c r="G2677" s="139" t="s">
        <v>2776</v>
      </c>
      <c r="H2677" s="125"/>
      <c r="I2677" s="220">
        <f>IF(G2676=BJB!$G4461,I2676+1,1)</f>
        <v>1</v>
      </c>
      <c r="J2677" s="912" t="s">
        <v>22668</v>
      </c>
      <c r="K2677" s="121" t="s">
        <v>2803</v>
      </c>
      <c r="L2677" s="227" t="s">
        <v>6477</v>
      </c>
      <c r="M2677" s="104" t="s">
        <v>2804</v>
      </c>
      <c r="N2677" s="120">
        <v>40308</v>
      </c>
      <c r="O2677" s="107">
        <v>25000000</v>
      </c>
      <c r="P2677" s="105" t="s">
        <v>6222</v>
      </c>
      <c r="Q2677" s="120" t="s">
        <v>6222</v>
      </c>
      <c r="R2677" s="890">
        <v>0</v>
      </c>
      <c r="S2677" s="146" t="s">
        <v>7070</v>
      </c>
      <c r="T2677" s="109">
        <v>40900</v>
      </c>
      <c r="U2677" s="114">
        <v>9531247</v>
      </c>
      <c r="V2677" s="109" t="s">
        <v>6222</v>
      </c>
      <c r="W2677" s="141">
        <v>0</v>
      </c>
      <c r="X2677" s="141">
        <v>0</v>
      </c>
      <c r="Y2677" s="141">
        <v>0</v>
      </c>
      <c r="Z2677" s="141">
        <v>0</v>
      </c>
      <c r="AA2677" s="114">
        <v>131250</v>
      </c>
      <c r="AB2677" s="114"/>
      <c r="AC2677" s="114"/>
      <c r="AD2677" s="141"/>
      <c r="AE2677" s="106">
        <v>0</v>
      </c>
      <c r="AF2677" s="106">
        <v>0</v>
      </c>
      <c r="AG2677" s="106">
        <v>0</v>
      </c>
      <c r="AH2677" s="114"/>
      <c r="AI2677" s="114"/>
      <c r="AJ2677" s="114"/>
      <c r="AK2677" s="114"/>
      <c r="AL2677" s="114"/>
      <c r="AM2677" s="114"/>
      <c r="AN2677" s="114">
        <f t="shared" si="82"/>
        <v>131250</v>
      </c>
      <c r="AO2677" s="114">
        <f t="shared" si="83"/>
        <v>9399997</v>
      </c>
      <c r="AP2677" s="114"/>
      <c r="AQ2677" s="114"/>
      <c r="AR2677" s="114"/>
      <c r="AS2677" s="114"/>
    </row>
    <row r="2678" spans="1:46" s="190" customFormat="1" ht="15" customHeight="1" x14ac:dyDescent="0.2">
      <c r="A2678" s="104"/>
      <c r="B2678" s="104">
        <f>VLOOKUP(BJB!$F$9:$F$5599,Ctrl!$B$4:$C$399,2,0)</f>
        <v>7</v>
      </c>
      <c r="C2678" s="104">
        <f>VLOOKUP(BJB!$G$9:$G$5599,Ctrl!$E$4:$F$399,2,0)</f>
        <v>3</v>
      </c>
      <c r="D2678" s="219">
        <v>1</v>
      </c>
      <c r="E2678" s="104" t="str">
        <f>VLOOKUP(BJB!$F$9:$F$5599,Ctrl!$B$4:$D$399,3,0)</f>
        <v>I</v>
      </c>
      <c r="F2678" s="139" t="s">
        <v>10517</v>
      </c>
      <c r="G2678" s="139" t="s">
        <v>2776</v>
      </c>
      <c r="H2678" s="125" t="s">
        <v>12675</v>
      </c>
      <c r="I2678" s="220">
        <f>IF(G2677=BJB!$G4462,I2677+1,1)</f>
        <v>1</v>
      </c>
      <c r="J2678" s="891" t="s">
        <v>18412</v>
      </c>
      <c r="K2678" s="121" t="s">
        <v>2805</v>
      </c>
      <c r="L2678" s="227" t="s">
        <v>6477</v>
      </c>
      <c r="M2678" s="104" t="s">
        <v>2806</v>
      </c>
      <c r="N2678" s="120">
        <v>40401</v>
      </c>
      <c r="O2678" s="107">
        <v>25000000</v>
      </c>
      <c r="P2678" s="105" t="s">
        <v>6222</v>
      </c>
      <c r="Q2678" s="120" t="s">
        <v>6222</v>
      </c>
      <c r="R2678" s="890">
        <v>0</v>
      </c>
      <c r="S2678" s="146" t="s">
        <v>7071</v>
      </c>
      <c r="T2678" s="109">
        <v>40907</v>
      </c>
      <c r="U2678" s="114">
        <v>10937497</v>
      </c>
      <c r="V2678" s="109" t="s">
        <v>6222</v>
      </c>
      <c r="W2678" s="141">
        <v>0</v>
      </c>
      <c r="X2678" s="141">
        <v>0</v>
      </c>
      <c r="Y2678" s="141">
        <v>0</v>
      </c>
      <c r="Z2678" s="141">
        <v>0</v>
      </c>
      <c r="AA2678" s="114">
        <v>3202500</v>
      </c>
      <c r="AB2678" s="114">
        <v>3750000</v>
      </c>
      <c r="AC2678" s="132"/>
      <c r="AD2678" s="141"/>
      <c r="AE2678" s="106">
        <v>3984997</v>
      </c>
      <c r="AF2678" s="106">
        <v>0</v>
      </c>
      <c r="AG2678" s="106">
        <v>0</v>
      </c>
      <c r="AH2678" s="114"/>
      <c r="AI2678" s="114"/>
      <c r="AJ2678" s="114"/>
      <c r="AK2678" s="114"/>
      <c r="AL2678" s="114"/>
      <c r="AM2678" s="114"/>
      <c r="AN2678" s="114">
        <f t="shared" si="82"/>
        <v>10937497</v>
      </c>
      <c r="AO2678" s="114">
        <f t="shared" si="83"/>
        <v>0</v>
      </c>
      <c r="AP2678" s="114"/>
      <c r="AQ2678" s="114"/>
      <c r="AR2678" s="114"/>
      <c r="AS2678" s="114"/>
      <c r="AT2678" s="191"/>
    </row>
    <row r="2679" spans="1:46" s="190" customFormat="1" ht="15" customHeight="1" x14ac:dyDescent="0.2">
      <c r="A2679" s="104"/>
      <c r="B2679" s="104">
        <f>VLOOKUP(BJB!$F$9:$F$5599,Ctrl!$B$4:$C$399,2,0)</f>
        <v>7</v>
      </c>
      <c r="C2679" s="104">
        <f>VLOOKUP(BJB!$G$9:$G$5599,Ctrl!$E$4:$F$399,2,0)</f>
        <v>3</v>
      </c>
      <c r="D2679" s="219">
        <v>1</v>
      </c>
      <c r="E2679" s="104" t="str">
        <f>VLOOKUP(BJB!$F$9:$F$5599,Ctrl!$B$4:$D$399,3,0)</f>
        <v>I</v>
      </c>
      <c r="F2679" s="139" t="s">
        <v>10517</v>
      </c>
      <c r="G2679" s="139" t="s">
        <v>2776</v>
      </c>
      <c r="H2679" s="125"/>
      <c r="I2679" s="220">
        <f>IF(G2678=BJB!$G4463,I2678+1,1)</f>
        <v>1</v>
      </c>
      <c r="J2679" s="912" t="s">
        <v>22669</v>
      </c>
      <c r="K2679" s="121" t="s">
        <v>1028</v>
      </c>
      <c r="L2679" s="227" t="s">
        <v>6477</v>
      </c>
      <c r="M2679" s="104" t="s">
        <v>2807</v>
      </c>
      <c r="N2679" s="120">
        <v>40372</v>
      </c>
      <c r="O2679" s="107">
        <v>16000000</v>
      </c>
      <c r="P2679" s="105" t="s">
        <v>6222</v>
      </c>
      <c r="Q2679" s="120" t="s">
        <v>6222</v>
      </c>
      <c r="R2679" s="890">
        <v>0</v>
      </c>
      <c r="S2679" s="146" t="s">
        <v>7071</v>
      </c>
      <c r="T2679" s="109">
        <v>40907</v>
      </c>
      <c r="U2679" s="114">
        <v>6999998</v>
      </c>
      <c r="V2679" s="109" t="s">
        <v>6222</v>
      </c>
      <c r="W2679" s="141">
        <v>0</v>
      </c>
      <c r="X2679" s="141">
        <v>0</v>
      </c>
      <c r="Y2679" s="141">
        <v>0</v>
      </c>
      <c r="Z2679" s="141">
        <v>0</v>
      </c>
      <c r="AA2679" s="114">
        <v>560000</v>
      </c>
      <c r="AB2679" s="114"/>
      <c r="AC2679" s="114"/>
      <c r="AD2679" s="141"/>
      <c r="AE2679" s="106">
        <v>0</v>
      </c>
      <c r="AF2679" s="106">
        <v>0</v>
      </c>
      <c r="AG2679" s="106">
        <v>0</v>
      </c>
      <c r="AH2679" s="114"/>
      <c r="AI2679" s="114"/>
      <c r="AJ2679" s="114"/>
      <c r="AK2679" s="114"/>
      <c r="AL2679" s="114"/>
      <c r="AM2679" s="114"/>
      <c r="AN2679" s="114">
        <f t="shared" si="82"/>
        <v>560000</v>
      </c>
      <c r="AO2679" s="114">
        <f t="shared" si="83"/>
        <v>6439998</v>
      </c>
      <c r="AP2679" s="114"/>
      <c r="AQ2679" s="114"/>
      <c r="AR2679" s="114"/>
      <c r="AS2679" s="114"/>
    </row>
    <row r="2680" spans="1:46" s="190" customFormat="1" ht="15" customHeight="1" x14ac:dyDescent="0.2">
      <c r="A2680" s="104"/>
      <c r="B2680" s="104">
        <f>VLOOKUP(BJB!$F$9:$F$5599,Ctrl!$B$4:$C$399,2,0)</f>
        <v>7</v>
      </c>
      <c r="C2680" s="104">
        <f>VLOOKUP(BJB!$G$9:$G$5599,Ctrl!$E$4:$F$399,2,0)</f>
        <v>3</v>
      </c>
      <c r="D2680" s="219">
        <v>1</v>
      </c>
      <c r="E2680" s="104" t="str">
        <f>VLOOKUP(BJB!$F$9:$F$5599,Ctrl!$B$4:$D$399,3,0)</f>
        <v>I</v>
      </c>
      <c r="F2680" s="139" t="s">
        <v>10517</v>
      </c>
      <c r="G2680" s="139" t="s">
        <v>2776</v>
      </c>
      <c r="H2680" s="125"/>
      <c r="I2680" s="220">
        <f>IF(G2679=BJB!$G4464,I2679+1,1)</f>
        <v>1</v>
      </c>
      <c r="J2680" s="912" t="s">
        <v>22670</v>
      </c>
      <c r="K2680" s="121" t="s">
        <v>2808</v>
      </c>
      <c r="L2680" s="227" t="s">
        <v>6477</v>
      </c>
      <c r="M2680" s="104" t="s">
        <v>2809</v>
      </c>
      <c r="N2680" s="120">
        <v>40148</v>
      </c>
      <c r="O2680" s="107">
        <v>20000000</v>
      </c>
      <c r="P2680" s="105" t="s">
        <v>6222</v>
      </c>
      <c r="Q2680" s="120" t="s">
        <v>6222</v>
      </c>
      <c r="R2680" s="890">
        <v>0</v>
      </c>
      <c r="S2680" s="146" t="s">
        <v>7072</v>
      </c>
      <c r="T2680" s="109">
        <v>40907</v>
      </c>
      <c r="U2680" s="114">
        <v>1250006</v>
      </c>
      <c r="V2680" s="109" t="s">
        <v>6222</v>
      </c>
      <c r="W2680" s="141">
        <v>0</v>
      </c>
      <c r="X2680" s="141">
        <v>0</v>
      </c>
      <c r="Y2680" s="141">
        <v>0</v>
      </c>
      <c r="Z2680" s="141">
        <v>0</v>
      </c>
      <c r="AA2680" s="114">
        <v>1250006</v>
      </c>
      <c r="AB2680" s="114"/>
      <c r="AC2680" s="114"/>
      <c r="AD2680" s="141"/>
      <c r="AE2680" s="106">
        <v>0</v>
      </c>
      <c r="AF2680" s="106">
        <v>0</v>
      </c>
      <c r="AG2680" s="106">
        <v>0</v>
      </c>
      <c r="AH2680" s="114"/>
      <c r="AI2680" s="114"/>
      <c r="AJ2680" s="114"/>
      <c r="AK2680" s="114"/>
      <c r="AL2680" s="114"/>
      <c r="AM2680" s="114"/>
      <c r="AN2680" s="114">
        <f t="shared" si="82"/>
        <v>1250006</v>
      </c>
      <c r="AO2680" s="114">
        <f t="shared" si="83"/>
        <v>0</v>
      </c>
      <c r="AP2680" s="114"/>
      <c r="AQ2680" s="114"/>
      <c r="AR2680" s="114"/>
      <c r="AS2680" s="114"/>
    </row>
    <row r="2681" spans="1:46" s="190" customFormat="1" ht="15" customHeight="1" x14ac:dyDescent="0.2">
      <c r="A2681" s="104"/>
      <c r="B2681" s="104">
        <f>VLOOKUP(BJB!$F$9:$F$5599,Ctrl!$B$4:$C$399,2,0)</f>
        <v>7</v>
      </c>
      <c r="C2681" s="104">
        <f>VLOOKUP(BJB!$G$9:$G$5599,Ctrl!$E$4:$F$399,2,0)</f>
        <v>3</v>
      </c>
      <c r="D2681" s="219">
        <v>1</v>
      </c>
      <c r="E2681" s="104" t="str">
        <f>VLOOKUP(BJB!$F$9:$F$5599,Ctrl!$B$4:$D$399,3,0)</f>
        <v>I</v>
      </c>
      <c r="F2681" s="139" t="s">
        <v>10517</v>
      </c>
      <c r="G2681" s="139" t="s">
        <v>2776</v>
      </c>
      <c r="H2681" s="125"/>
      <c r="I2681" s="220">
        <f>IF(G2680=BJB!$G4465,I2680+1,1)</f>
        <v>1</v>
      </c>
      <c r="J2681" s="912" t="s">
        <v>22671</v>
      </c>
      <c r="K2681" s="121" t="s">
        <v>2810</v>
      </c>
      <c r="L2681" s="227" t="s">
        <v>6477</v>
      </c>
      <c r="M2681" s="104" t="s">
        <v>2806</v>
      </c>
      <c r="N2681" s="120">
        <v>40401</v>
      </c>
      <c r="O2681" s="107">
        <v>23000000</v>
      </c>
      <c r="P2681" s="105" t="s">
        <v>6222</v>
      </c>
      <c r="Q2681" s="120" t="s">
        <v>6222</v>
      </c>
      <c r="R2681" s="890">
        <v>0</v>
      </c>
      <c r="S2681" s="146" t="s">
        <v>7072</v>
      </c>
      <c r="T2681" s="109">
        <v>40907</v>
      </c>
      <c r="U2681" s="114">
        <v>9775004</v>
      </c>
      <c r="V2681" s="109" t="s">
        <v>6222</v>
      </c>
      <c r="W2681" s="141">
        <v>0</v>
      </c>
      <c r="X2681" s="141">
        <v>0</v>
      </c>
      <c r="Y2681" s="141">
        <v>0</v>
      </c>
      <c r="Z2681" s="141">
        <v>0</v>
      </c>
      <c r="AA2681" s="114">
        <v>4942500</v>
      </c>
      <c r="AB2681" s="114"/>
      <c r="AC2681" s="114"/>
      <c r="AD2681" s="141"/>
      <c r="AE2681" s="106">
        <v>0</v>
      </c>
      <c r="AF2681" s="106">
        <v>0</v>
      </c>
      <c r="AG2681" s="106">
        <v>0</v>
      </c>
      <c r="AH2681" s="114"/>
      <c r="AI2681" s="114"/>
      <c r="AJ2681" s="114"/>
      <c r="AK2681" s="114"/>
      <c r="AL2681" s="114"/>
      <c r="AM2681" s="114"/>
      <c r="AN2681" s="114">
        <f t="shared" si="82"/>
        <v>4942500</v>
      </c>
      <c r="AO2681" s="114">
        <f t="shared" si="83"/>
        <v>4832504</v>
      </c>
      <c r="AP2681" s="114"/>
      <c r="AQ2681" s="114"/>
      <c r="AR2681" s="114"/>
      <c r="AS2681" s="114"/>
    </row>
    <row r="2682" spans="1:46" s="191" customFormat="1" ht="15" customHeight="1" x14ac:dyDescent="0.2">
      <c r="A2682" s="104"/>
      <c r="B2682" s="104">
        <f>VLOOKUP(BJB!$F$9:$F$5599,Ctrl!$B$4:$C$399,2,0)</f>
        <v>7</v>
      </c>
      <c r="C2682" s="104">
        <f>VLOOKUP(BJB!$G$9:$G$5599,Ctrl!$E$4:$F$399,2,0)</f>
        <v>3</v>
      </c>
      <c r="D2682" s="219">
        <v>1</v>
      </c>
      <c r="E2682" s="104" t="str">
        <f>VLOOKUP(BJB!$F$9:$F$5599,Ctrl!$B$4:$D$399,3,0)</f>
        <v>I</v>
      </c>
      <c r="F2682" s="139" t="s">
        <v>10517</v>
      </c>
      <c r="G2682" s="139" t="s">
        <v>2776</v>
      </c>
      <c r="H2682" s="125"/>
      <c r="I2682" s="220">
        <f>IF(G2681=BJB!$G4466,I2681+1,1)</f>
        <v>1</v>
      </c>
      <c r="J2682" s="912" t="s">
        <v>22672</v>
      </c>
      <c r="K2682" s="121" t="s">
        <v>2811</v>
      </c>
      <c r="L2682" s="227" t="s">
        <v>6477</v>
      </c>
      <c r="M2682" s="104" t="s">
        <v>2812</v>
      </c>
      <c r="N2682" s="120">
        <v>39989</v>
      </c>
      <c r="O2682" s="107">
        <v>20000000</v>
      </c>
      <c r="P2682" s="105" t="s">
        <v>6222</v>
      </c>
      <c r="Q2682" s="120" t="s">
        <v>6222</v>
      </c>
      <c r="R2682" s="890">
        <v>0</v>
      </c>
      <c r="S2682" s="146" t="s">
        <v>7072</v>
      </c>
      <c r="T2682" s="109">
        <v>40907</v>
      </c>
      <c r="U2682" s="114">
        <v>5249993</v>
      </c>
      <c r="V2682" s="109" t="s">
        <v>6222</v>
      </c>
      <c r="W2682" s="141">
        <v>0</v>
      </c>
      <c r="X2682" s="141">
        <v>0</v>
      </c>
      <c r="Y2682" s="141">
        <v>0</v>
      </c>
      <c r="Z2682" s="141">
        <v>0</v>
      </c>
      <c r="AA2682" s="114">
        <v>5262493</v>
      </c>
      <c r="AB2682" s="114"/>
      <c r="AC2682" s="114"/>
      <c r="AD2682" s="141"/>
      <c r="AE2682" s="106">
        <v>0</v>
      </c>
      <c r="AF2682" s="106">
        <v>0</v>
      </c>
      <c r="AG2682" s="106">
        <v>0</v>
      </c>
      <c r="AH2682" s="114"/>
      <c r="AI2682" s="114"/>
      <c r="AJ2682" s="114"/>
      <c r="AK2682" s="114"/>
      <c r="AL2682" s="114"/>
      <c r="AM2682" s="114"/>
      <c r="AN2682" s="114">
        <f t="shared" si="82"/>
        <v>5262493</v>
      </c>
      <c r="AO2682" s="114">
        <f t="shared" si="83"/>
        <v>0</v>
      </c>
      <c r="AP2682" s="114"/>
      <c r="AQ2682" s="114"/>
      <c r="AR2682" s="114"/>
      <c r="AS2682" s="114"/>
      <c r="AT2682" s="190"/>
    </row>
    <row r="2683" spans="1:46" s="190" customFormat="1" ht="15" customHeight="1" x14ac:dyDescent="0.2">
      <c r="A2683" s="104"/>
      <c r="B2683" s="104">
        <f>VLOOKUP(BJB!$F$9:$F$5599,Ctrl!$B$4:$C$399,2,0)</f>
        <v>7</v>
      </c>
      <c r="C2683" s="104">
        <f>VLOOKUP(BJB!$G$9:$G$5599,Ctrl!$E$4:$F$399,2,0)</f>
        <v>3</v>
      </c>
      <c r="D2683" s="219">
        <v>1</v>
      </c>
      <c r="E2683" s="104" t="str">
        <f>VLOOKUP(BJB!$F$9:$F$5599,Ctrl!$B$4:$D$399,3,0)</f>
        <v>I</v>
      </c>
      <c r="F2683" s="139" t="s">
        <v>10517</v>
      </c>
      <c r="G2683" s="139" t="s">
        <v>2776</v>
      </c>
      <c r="H2683" s="125"/>
      <c r="I2683" s="220">
        <f>IF(G2682=BJB!$G4467,I2682+1,1)</f>
        <v>1</v>
      </c>
      <c r="J2683" s="912" t="s">
        <v>22673</v>
      </c>
      <c r="K2683" s="121" t="s">
        <v>2813</v>
      </c>
      <c r="L2683" s="104" t="s">
        <v>6477</v>
      </c>
      <c r="M2683" s="104" t="s">
        <v>2809</v>
      </c>
      <c r="N2683" s="120">
        <v>40148</v>
      </c>
      <c r="O2683" s="107">
        <v>20000000</v>
      </c>
      <c r="P2683" s="105" t="s">
        <v>16286</v>
      </c>
      <c r="Q2683" s="120">
        <v>40932</v>
      </c>
      <c r="R2683" s="105">
        <v>1833341</v>
      </c>
      <c r="S2683" s="108" t="s">
        <v>7073</v>
      </c>
      <c r="T2683" s="109">
        <v>40968</v>
      </c>
      <c r="U2683" s="114">
        <v>1375006</v>
      </c>
      <c r="V2683" s="109">
        <v>40968</v>
      </c>
      <c r="W2683" s="141">
        <v>1375006</v>
      </c>
      <c r="X2683" s="141">
        <v>0</v>
      </c>
      <c r="Y2683" s="141">
        <v>0</v>
      </c>
      <c r="Z2683" s="141">
        <v>0</v>
      </c>
      <c r="AA2683" s="114">
        <v>1025010</v>
      </c>
      <c r="AB2683" s="114"/>
      <c r="AC2683" s="114"/>
      <c r="AD2683" s="141"/>
      <c r="AE2683" s="106">
        <v>0</v>
      </c>
      <c r="AF2683" s="106">
        <v>0</v>
      </c>
      <c r="AG2683" s="106">
        <v>0</v>
      </c>
      <c r="AH2683" s="114"/>
      <c r="AI2683" s="114"/>
      <c r="AJ2683" s="114"/>
      <c r="AK2683" s="114"/>
      <c r="AL2683" s="114"/>
      <c r="AM2683" s="114"/>
      <c r="AN2683" s="114">
        <f t="shared" si="82"/>
        <v>1025010</v>
      </c>
      <c r="AO2683" s="114">
        <f t="shared" si="83"/>
        <v>349996</v>
      </c>
      <c r="AP2683" s="114"/>
      <c r="AQ2683" s="114"/>
      <c r="AR2683" s="114"/>
      <c r="AS2683" s="114"/>
    </row>
    <row r="2684" spans="1:46" s="190" customFormat="1" ht="15" customHeight="1" x14ac:dyDescent="0.2">
      <c r="A2684" s="104"/>
      <c r="B2684" s="104">
        <f>VLOOKUP(BJB!$F$9:$F$5599,Ctrl!$B$4:$C$399,2,0)</f>
        <v>7</v>
      </c>
      <c r="C2684" s="104">
        <f>VLOOKUP(BJB!$G$9:$G$5599,Ctrl!$E$4:$F$399,2,0)</f>
        <v>3</v>
      </c>
      <c r="D2684" s="219">
        <v>1</v>
      </c>
      <c r="E2684" s="104" t="str">
        <f>VLOOKUP(BJB!$F$9:$F$5599,Ctrl!$B$4:$D$399,3,0)</f>
        <v>I</v>
      </c>
      <c r="F2684" s="139" t="s">
        <v>10517</v>
      </c>
      <c r="G2684" s="139" t="s">
        <v>2776</v>
      </c>
      <c r="H2684" s="125"/>
      <c r="I2684" s="220">
        <f>IF(G2683=BJB!$G4468,I2683+1,1)</f>
        <v>1</v>
      </c>
      <c r="J2684" s="912" t="s">
        <v>22674</v>
      </c>
      <c r="K2684" s="121" t="s">
        <v>751</v>
      </c>
      <c r="L2684" s="104" t="s">
        <v>6477</v>
      </c>
      <c r="M2684" s="104" t="s">
        <v>2801</v>
      </c>
      <c r="N2684" s="120">
        <v>40193</v>
      </c>
      <c r="O2684" s="107">
        <v>15000000</v>
      </c>
      <c r="P2684" s="105" t="s">
        <v>16286</v>
      </c>
      <c r="Q2684" s="120">
        <v>40932</v>
      </c>
      <c r="R2684" s="105">
        <v>1875000</v>
      </c>
      <c r="S2684" s="108" t="s">
        <v>7073</v>
      </c>
      <c r="T2684" s="109">
        <v>40968</v>
      </c>
      <c r="U2684" s="114">
        <v>1406250</v>
      </c>
      <c r="V2684" s="109">
        <v>40968</v>
      </c>
      <c r="W2684" s="141">
        <v>1406250</v>
      </c>
      <c r="X2684" s="141">
        <v>0</v>
      </c>
      <c r="Y2684" s="141">
        <v>0</v>
      </c>
      <c r="Z2684" s="141">
        <v>0</v>
      </c>
      <c r="AA2684" s="114">
        <v>1406250</v>
      </c>
      <c r="AB2684" s="114"/>
      <c r="AC2684" s="114"/>
      <c r="AD2684" s="141"/>
      <c r="AE2684" s="106">
        <v>0</v>
      </c>
      <c r="AF2684" s="106">
        <v>0</v>
      </c>
      <c r="AG2684" s="106">
        <v>0</v>
      </c>
      <c r="AH2684" s="114"/>
      <c r="AI2684" s="114"/>
      <c r="AJ2684" s="114"/>
      <c r="AK2684" s="114"/>
      <c r="AL2684" s="114"/>
      <c r="AM2684" s="114"/>
      <c r="AN2684" s="114">
        <f t="shared" si="82"/>
        <v>1406250</v>
      </c>
      <c r="AO2684" s="114">
        <f t="shared" si="83"/>
        <v>0</v>
      </c>
      <c r="AP2684" s="114"/>
      <c r="AQ2684" s="114"/>
      <c r="AR2684" s="114"/>
      <c r="AS2684" s="114"/>
    </row>
    <row r="2685" spans="1:46" s="190" customFormat="1" ht="15" customHeight="1" x14ac:dyDescent="0.2">
      <c r="A2685" s="104"/>
      <c r="B2685" s="104">
        <f>VLOOKUP(BJB!$F$9:$F$5599,Ctrl!$B$4:$C$399,2,0)</f>
        <v>7</v>
      </c>
      <c r="C2685" s="104">
        <f>VLOOKUP(BJB!$G$9:$G$5599,Ctrl!$E$4:$F$399,2,0)</f>
        <v>3</v>
      </c>
      <c r="D2685" s="219">
        <v>1</v>
      </c>
      <c r="E2685" s="104" t="str">
        <f>VLOOKUP(BJB!$F$9:$F$5599,Ctrl!$B$4:$D$399,3,0)</f>
        <v>I</v>
      </c>
      <c r="F2685" s="139" t="s">
        <v>10517</v>
      </c>
      <c r="G2685" s="139" t="s">
        <v>2776</v>
      </c>
      <c r="H2685" s="125"/>
      <c r="I2685" s="220">
        <f>IF(G2684=BJB!$G4469,I2684+1,1)</f>
        <v>1</v>
      </c>
      <c r="J2685" s="912" t="s">
        <v>22675</v>
      </c>
      <c r="K2685" s="121" t="s">
        <v>2814</v>
      </c>
      <c r="L2685" s="104" t="s">
        <v>6477</v>
      </c>
      <c r="M2685" s="104" t="s">
        <v>2801</v>
      </c>
      <c r="N2685" s="120">
        <v>40193</v>
      </c>
      <c r="O2685" s="107">
        <v>25000000</v>
      </c>
      <c r="P2685" s="105" t="s">
        <v>16286</v>
      </c>
      <c r="Q2685" s="120">
        <v>40932</v>
      </c>
      <c r="R2685" s="105">
        <v>1041659</v>
      </c>
      <c r="S2685" s="108" t="s">
        <v>7073</v>
      </c>
      <c r="T2685" s="109">
        <v>40968</v>
      </c>
      <c r="U2685" s="114">
        <v>781244</v>
      </c>
      <c r="V2685" s="109">
        <v>40968</v>
      </c>
      <c r="W2685" s="141">
        <v>781244</v>
      </c>
      <c r="X2685" s="141">
        <v>0</v>
      </c>
      <c r="Y2685" s="141">
        <v>0</v>
      </c>
      <c r="Z2685" s="141">
        <v>0</v>
      </c>
      <c r="AA2685" s="114">
        <v>781244</v>
      </c>
      <c r="AB2685" s="114"/>
      <c r="AC2685" s="114"/>
      <c r="AD2685" s="141"/>
      <c r="AE2685" s="106">
        <v>0</v>
      </c>
      <c r="AF2685" s="106">
        <v>0</v>
      </c>
      <c r="AG2685" s="106">
        <v>0</v>
      </c>
      <c r="AH2685" s="114"/>
      <c r="AI2685" s="114"/>
      <c r="AJ2685" s="114"/>
      <c r="AK2685" s="114"/>
      <c r="AL2685" s="114"/>
      <c r="AM2685" s="114"/>
      <c r="AN2685" s="114">
        <f t="shared" si="82"/>
        <v>781244</v>
      </c>
      <c r="AO2685" s="114">
        <f t="shared" si="83"/>
        <v>0</v>
      </c>
      <c r="AP2685" s="114"/>
      <c r="AQ2685" s="114"/>
      <c r="AR2685" s="114"/>
      <c r="AS2685" s="114"/>
    </row>
    <row r="2686" spans="1:46" s="190" customFormat="1" ht="15" customHeight="1" x14ac:dyDescent="0.2">
      <c r="A2686" s="104"/>
      <c r="B2686" s="104">
        <f>VLOOKUP(BJB!$F$9:$F$5599,Ctrl!$B$4:$C$399,2,0)</f>
        <v>7</v>
      </c>
      <c r="C2686" s="104">
        <f>VLOOKUP(BJB!$G$9:$G$5599,Ctrl!$E$4:$F$399,2,0)</f>
        <v>3</v>
      </c>
      <c r="D2686" s="219">
        <v>1</v>
      </c>
      <c r="E2686" s="104" t="str">
        <f>VLOOKUP(BJB!$F$9:$F$5599,Ctrl!$B$4:$D$399,3,0)</f>
        <v>I</v>
      </c>
      <c r="F2686" s="139" t="s">
        <v>10517</v>
      </c>
      <c r="G2686" s="139" t="s">
        <v>2776</v>
      </c>
      <c r="H2686" s="125"/>
      <c r="I2686" s="220">
        <f>IF(G2685=BJB!$G4470,I2685+1,1)</f>
        <v>1</v>
      </c>
      <c r="J2686" s="912" t="s">
        <v>22676</v>
      </c>
      <c r="K2686" s="121" t="s">
        <v>2815</v>
      </c>
      <c r="L2686" s="104" t="s">
        <v>6477</v>
      </c>
      <c r="M2686" s="104" t="s">
        <v>2798</v>
      </c>
      <c r="N2686" s="120">
        <v>40234</v>
      </c>
      <c r="O2686" s="107">
        <v>25000000</v>
      </c>
      <c r="P2686" s="105" t="s">
        <v>16286</v>
      </c>
      <c r="Q2686" s="120">
        <v>40932</v>
      </c>
      <c r="R2686" s="105">
        <v>5624993</v>
      </c>
      <c r="S2686" s="108" t="s">
        <v>7073</v>
      </c>
      <c r="T2686" s="109">
        <v>40968</v>
      </c>
      <c r="U2686" s="114">
        <v>4218745</v>
      </c>
      <c r="V2686" s="109">
        <v>40968</v>
      </c>
      <c r="W2686" s="141">
        <v>4218745</v>
      </c>
      <c r="X2686" s="141">
        <v>0</v>
      </c>
      <c r="Y2686" s="141">
        <v>0</v>
      </c>
      <c r="Z2686" s="141">
        <v>0</v>
      </c>
      <c r="AA2686" s="114">
        <v>3124000</v>
      </c>
      <c r="AB2686" s="114"/>
      <c r="AC2686" s="114"/>
      <c r="AD2686" s="141"/>
      <c r="AE2686" s="106">
        <v>0</v>
      </c>
      <c r="AF2686" s="106">
        <v>0</v>
      </c>
      <c r="AG2686" s="106">
        <v>0</v>
      </c>
      <c r="AH2686" s="114"/>
      <c r="AI2686" s="114"/>
      <c r="AJ2686" s="114"/>
      <c r="AK2686" s="114"/>
      <c r="AL2686" s="114"/>
      <c r="AM2686" s="114"/>
      <c r="AN2686" s="114">
        <f t="shared" si="82"/>
        <v>3124000</v>
      </c>
      <c r="AO2686" s="114">
        <f t="shared" si="83"/>
        <v>1094745</v>
      </c>
      <c r="AP2686" s="114"/>
      <c r="AQ2686" s="114"/>
      <c r="AR2686" s="114"/>
      <c r="AS2686" s="114"/>
      <c r="AT2686" s="191"/>
    </row>
    <row r="2687" spans="1:46" s="190" customFormat="1" ht="15" customHeight="1" x14ac:dyDescent="0.2">
      <c r="A2687" s="104"/>
      <c r="B2687" s="104">
        <f>VLOOKUP(BJB!$F$9:$F$5599,Ctrl!$B$4:$C$399,2,0)</f>
        <v>7</v>
      </c>
      <c r="C2687" s="104">
        <f>VLOOKUP(BJB!$G$9:$G$5599,Ctrl!$E$4:$F$399,2,0)</f>
        <v>3</v>
      </c>
      <c r="D2687" s="219">
        <v>1</v>
      </c>
      <c r="E2687" s="104" t="str">
        <f>VLOOKUP(BJB!$F$9:$F$5599,Ctrl!$B$4:$D$399,3,0)</f>
        <v>I</v>
      </c>
      <c r="F2687" s="139" t="s">
        <v>10517</v>
      </c>
      <c r="G2687" s="139" t="s">
        <v>2776</v>
      </c>
      <c r="H2687" s="125"/>
      <c r="I2687" s="220">
        <f>IF(G2686=BJB!$G4471,I2686+1,1)</f>
        <v>1</v>
      </c>
      <c r="J2687" s="912" t="s">
        <v>22677</v>
      </c>
      <c r="K2687" s="121" t="s">
        <v>2816</v>
      </c>
      <c r="L2687" s="104" t="s">
        <v>6477</v>
      </c>
      <c r="M2687" s="104" t="s">
        <v>2817</v>
      </c>
      <c r="N2687" s="120">
        <v>40365</v>
      </c>
      <c r="O2687" s="107">
        <v>25000000</v>
      </c>
      <c r="P2687" s="105" t="s">
        <v>16286</v>
      </c>
      <c r="Q2687" s="120">
        <v>40932</v>
      </c>
      <c r="R2687" s="105">
        <v>12708327</v>
      </c>
      <c r="S2687" s="108" t="s">
        <v>7073</v>
      </c>
      <c r="T2687" s="109">
        <v>40968</v>
      </c>
      <c r="U2687" s="114">
        <v>9531245</v>
      </c>
      <c r="V2687" s="109">
        <v>40968</v>
      </c>
      <c r="W2687" s="141">
        <v>9531245</v>
      </c>
      <c r="X2687" s="141">
        <v>0</v>
      </c>
      <c r="Y2687" s="141">
        <v>0</v>
      </c>
      <c r="Z2687" s="141">
        <v>0</v>
      </c>
      <c r="AA2687" s="114">
        <v>9531245</v>
      </c>
      <c r="AB2687" s="114"/>
      <c r="AC2687" s="114"/>
      <c r="AD2687" s="141"/>
      <c r="AE2687" s="106">
        <v>0</v>
      </c>
      <c r="AF2687" s="106">
        <v>0</v>
      </c>
      <c r="AG2687" s="106">
        <v>0</v>
      </c>
      <c r="AH2687" s="114"/>
      <c r="AI2687" s="114"/>
      <c r="AJ2687" s="114"/>
      <c r="AK2687" s="114"/>
      <c r="AL2687" s="114"/>
      <c r="AM2687" s="114"/>
      <c r="AN2687" s="114">
        <f t="shared" si="82"/>
        <v>9531245</v>
      </c>
      <c r="AO2687" s="114">
        <f t="shared" si="83"/>
        <v>0</v>
      </c>
      <c r="AP2687" s="114"/>
      <c r="AQ2687" s="114"/>
      <c r="AR2687" s="114"/>
      <c r="AS2687" s="114"/>
    </row>
    <row r="2688" spans="1:46" s="191" customFormat="1" ht="15" customHeight="1" x14ac:dyDescent="0.2">
      <c r="A2688" s="104"/>
      <c r="B2688" s="104">
        <f>VLOOKUP(BJB!$F$9:$F$5599,Ctrl!$B$4:$C$399,2,0)</f>
        <v>7</v>
      </c>
      <c r="C2688" s="104">
        <f>VLOOKUP(BJB!$G$9:$G$5599,Ctrl!$E$4:$F$399,2,0)</f>
        <v>3</v>
      </c>
      <c r="D2688" s="219">
        <v>1</v>
      </c>
      <c r="E2688" s="104" t="str">
        <f>VLOOKUP(BJB!$F$9:$F$5599,Ctrl!$B$4:$D$399,3,0)</f>
        <v>I</v>
      </c>
      <c r="F2688" s="139" t="s">
        <v>10517</v>
      </c>
      <c r="G2688" s="139" t="s">
        <v>2776</v>
      </c>
      <c r="H2688" s="125"/>
      <c r="I2688" s="220">
        <f>IF(G2687=BJB!$G4472,I2687+1,1)</f>
        <v>1</v>
      </c>
      <c r="J2688" s="912" t="s">
        <v>22678</v>
      </c>
      <c r="K2688" s="121" t="s">
        <v>2818</v>
      </c>
      <c r="L2688" s="104" t="s">
        <v>6477</v>
      </c>
      <c r="M2688" s="104" t="s">
        <v>2819</v>
      </c>
      <c r="N2688" s="120">
        <v>40329</v>
      </c>
      <c r="O2688" s="107">
        <v>25000000</v>
      </c>
      <c r="P2688" s="105" t="s">
        <v>16287</v>
      </c>
      <c r="Q2688" s="120">
        <v>40959</v>
      </c>
      <c r="R2688" s="105">
        <v>9374995</v>
      </c>
      <c r="S2688" s="108" t="s">
        <v>7074</v>
      </c>
      <c r="T2688" s="109">
        <v>40989</v>
      </c>
      <c r="U2688" s="114">
        <v>7031246</v>
      </c>
      <c r="V2688" s="109">
        <v>40989</v>
      </c>
      <c r="W2688" s="141">
        <v>7031246</v>
      </c>
      <c r="X2688" s="141">
        <v>0</v>
      </c>
      <c r="Y2688" s="141">
        <v>0</v>
      </c>
      <c r="Z2688" s="141">
        <v>0</v>
      </c>
      <c r="AA2688" s="114">
        <v>7031246</v>
      </c>
      <c r="AB2688" s="114"/>
      <c r="AC2688" s="114"/>
      <c r="AD2688" s="141"/>
      <c r="AE2688" s="106">
        <v>0</v>
      </c>
      <c r="AF2688" s="106">
        <v>0</v>
      </c>
      <c r="AG2688" s="106">
        <v>0</v>
      </c>
      <c r="AH2688" s="114"/>
      <c r="AI2688" s="114"/>
      <c r="AJ2688" s="114"/>
      <c r="AK2688" s="114"/>
      <c r="AL2688" s="114"/>
      <c r="AM2688" s="114"/>
      <c r="AN2688" s="114">
        <f t="shared" si="82"/>
        <v>7031246</v>
      </c>
      <c r="AO2688" s="114">
        <f t="shared" si="83"/>
        <v>0</v>
      </c>
      <c r="AP2688" s="114"/>
      <c r="AQ2688" s="114"/>
      <c r="AR2688" s="114"/>
      <c r="AS2688" s="114"/>
    </row>
    <row r="2689" spans="1:46" s="190" customFormat="1" ht="15" customHeight="1" x14ac:dyDescent="0.2">
      <c r="A2689" s="104"/>
      <c r="B2689" s="104">
        <f>VLOOKUP(BJB!$F$9:$F$5599,Ctrl!$B$4:$C$399,2,0)</f>
        <v>7</v>
      </c>
      <c r="C2689" s="104">
        <f>VLOOKUP(BJB!$G$9:$G$5599,Ctrl!$E$4:$F$399,2,0)</f>
        <v>3</v>
      </c>
      <c r="D2689" s="219">
        <v>1</v>
      </c>
      <c r="E2689" s="104" t="str">
        <f>VLOOKUP(BJB!$F$9:$F$5599,Ctrl!$B$4:$D$399,3,0)</f>
        <v>I</v>
      </c>
      <c r="F2689" s="139" t="s">
        <v>10517</v>
      </c>
      <c r="G2689" s="139" t="s">
        <v>2776</v>
      </c>
      <c r="H2689" s="125"/>
      <c r="I2689" s="220">
        <f>IF(G2688=BJB!$G4473,I2688+1,1)</f>
        <v>1</v>
      </c>
      <c r="J2689" s="912" t="s">
        <v>22679</v>
      </c>
      <c r="K2689" s="121" t="s">
        <v>2820</v>
      </c>
      <c r="L2689" s="104" t="s">
        <v>6477</v>
      </c>
      <c r="M2689" s="104" t="s">
        <v>2817</v>
      </c>
      <c r="N2689" s="120">
        <v>40365</v>
      </c>
      <c r="O2689" s="107">
        <v>15000000</v>
      </c>
      <c r="P2689" s="105" t="s">
        <v>16287</v>
      </c>
      <c r="Q2689" s="120">
        <v>40959</v>
      </c>
      <c r="R2689" s="105">
        <v>6250000</v>
      </c>
      <c r="S2689" s="108" t="s">
        <v>7074</v>
      </c>
      <c r="T2689" s="109">
        <v>40989</v>
      </c>
      <c r="U2689" s="114">
        <v>4687500</v>
      </c>
      <c r="V2689" s="109">
        <v>40989</v>
      </c>
      <c r="W2689" s="141">
        <v>4687500</v>
      </c>
      <c r="X2689" s="141">
        <v>0</v>
      </c>
      <c r="Y2689" s="141">
        <v>0</v>
      </c>
      <c r="Z2689" s="141">
        <v>0</v>
      </c>
      <c r="AA2689" s="114">
        <v>4687500</v>
      </c>
      <c r="AB2689" s="114"/>
      <c r="AC2689" s="114"/>
      <c r="AD2689" s="141"/>
      <c r="AE2689" s="106">
        <v>0</v>
      </c>
      <c r="AF2689" s="106">
        <v>0</v>
      </c>
      <c r="AG2689" s="106">
        <v>0</v>
      </c>
      <c r="AH2689" s="114"/>
      <c r="AI2689" s="114"/>
      <c r="AJ2689" s="114"/>
      <c r="AK2689" s="114"/>
      <c r="AL2689" s="114"/>
      <c r="AM2689" s="114"/>
      <c r="AN2689" s="114">
        <f t="shared" si="82"/>
        <v>4687500</v>
      </c>
      <c r="AO2689" s="114">
        <f t="shared" si="83"/>
        <v>0</v>
      </c>
      <c r="AP2689" s="114"/>
      <c r="AQ2689" s="114"/>
      <c r="AR2689" s="114"/>
      <c r="AS2689" s="114"/>
    </row>
    <row r="2690" spans="1:46" s="190" customFormat="1" ht="15" customHeight="1" x14ac:dyDescent="0.2">
      <c r="A2690" s="104"/>
      <c r="B2690" s="104">
        <f>VLOOKUP(BJB!$F$9:$F$5599,Ctrl!$B$4:$C$399,2,0)</f>
        <v>7</v>
      </c>
      <c r="C2690" s="104">
        <f>VLOOKUP(BJB!$G$9:$G$5599,Ctrl!$E$4:$F$399,2,0)</f>
        <v>3</v>
      </c>
      <c r="D2690" s="219">
        <v>1</v>
      </c>
      <c r="E2690" s="104" t="str">
        <f>VLOOKUP(BJB!$F$9:$F$5599,Ctrl!$B$4:$D$399,3,0)</f>
        <v>I</v>
      </c>
      <c r="F2690" s="139" t="s">
        <v>10517</v>
      </c>
      <c r="G2690" s="139" t="s">
        <v>2776</v>
      </c>
      <c r="H2690" s="125"/>
      <c r="I2690" s="220">
        <f>IF(G2689=BJB!$G4474,I2689+1,1)</f>
        <v>1</v>
      </c>
      <c r="J2690" s="912" t="s">
        <v>22680</v>
      </c>
      <c r="K2690" s="121" t="s">
        <v>2821</v>
      </c>
      <c r="L2690" s="104" t="s">
        <v>6477</v>
      </c>
      <c r="M2690" s="104" t="s">
        <v>1572</v>
      </c>
      <c r="N2690" s="120">
        <v>40125</v>
      </c>
      <c r="O2690" s="107">
        <v>100000000</v>
      </c>
      <c r="P2690" s="105" t="s">
        <v>6222</v>
      </c>
      <c r="Q2690" s="120" t="s">
        <v>6222</v>
      </c>
      <c r="R2690" s="890">
        <v>0</v>
      </c>
      <c r="S2690" s="108" t="s">
        <v>7075</v>
      </c>
      <c r="T2690" s="109">
        <v>41044</v>
      </c>
      <c r="U2690" s="114">
        <v>24978699</v>
      </c>
      <c r="V2690" s="109" t="s">
        <v>6222</v>
      </c>
      <c r="W2690" s="141">
        <v>0</v>
      </c>
      <c r="X2690" s="141">
        <v>0</v>
      </c>
      <c r="Y2690" s="141">
        <v>0</v>
      </c>
      <c r="Z2690" s="141">
        <v>0</v>
      </c>
      <c r="AA2690" s="114">
        <v>24189995</v>
      </c>
      <c r="AB2690" s="114"/>
      <c r="AC2690" s="114"/>
      <c r="AD2690" s="141"/>
      <c r="AE2690" s="106">
        <v>0</v>
      </c>
      <c r="AF2690" s="106">
        <v>0</v>
      </c>
      <c r="AG2690" s="106">
        <v>0</v>
      </c>
      <c r="AH2690" s="114"/>
      <c r="AI2690" s="114"/>
      <c r="AJ2690" s="114"/>
      <c r="AK2690" s="114"/>
      <c r="AL2690" s="114"/>
      <c r="AM2690" s="114"/>
      <c r="AN2690" s="114">
        <f t="shared" si="82"/>
        <v>24189995</v>
      </c>
      <c r="AO2690" s="114">
        <f t="shared" si="83"/>
        <v>788704</v>
      </c>
      <c r="AP2690" s="114"/>
      <c r="AQ2690" s="114"/>
      <c r="AR2690" s="114"/>
      <c r="AS2690" s="114"/>
    </row>
    <row r="2691" spans="1:46" s="190" customFormat="1" ht="15" customHeight="1" x14ac:dyDescent="0.2">
      <c r="A2691" s="104"/>
      <c r="B2691" s="104">
        <f>VLOOKUP(BJB!$F$9:$F$5599,Ctrl!$B$4:$C$399,2,0)</f>
        <v>7</v>
      </c>
      <c r="C2691" s="104">
        <f>VLOOKUP(BJB!$G$9:$G$5599,Ctrl!$E$4:$F$399,2,0)</f>
        <v>3</v>
      </c>
      <c r="D2691" s="219">
        <v>1</v>
      </c>
      <c r="E2691" s="104" t="str">
        <f>VLOOKUP(BJB!$F$9:$F$5599,Ctrl!$B$4:$D$399,3,0)</f>
        <v>I</v>
      </c>
      <c r="F2691" s="139" t="s">
        <v>10517</v>
      </c>
      <c r="G2691" s="139" t="s">
        <v>2776</v>
      </c>
      <c r="H2691" s="125" t="s">
        <v>7490</v>
      </c>
      <c r="I2691" s="220">
        <f>IF(G2690=BJB!$G4475,I2690+1,1)</f>
        <v>1</v>
      </c>
      <c r="J2691" s="912" t="s">
        <v>22681</v>
      </c>
      <c r="K2691" s="121" t="s">
        <v>2823</v>
      </c>
      <c r="L2691" s="104" t="s">
        <v>6477</v>
      </c>
      <c r="M2691" s="104" t="s">
        <v>2824</v>
      </c>
      <c r="N2691" s="120">
        <v>40119</v>
      </c>
      <c r="O2691" s="107">
        <v>25000000</v>
      </c>
      <c r="P2691" s="105" t="s">
        <v>6222</v>
      </c>
      <c r="Q2691" s="120" t="s">
        <v>6222</v>
      </c>
      <c r="R2691" s="890">
        <v>0</v>
      </c>
      <c r="S2691" s="108" t="s">
        <v>7076</v>
      </c>
      <c r="T2691" s="109">
        <v>41088</v>
      </c>
      <c r="U2691" s="114">
        <v>7416675</v>
      </c>
      <c r="V2691" s="109" t="s">
        <v>6222</v>
      </c>
      <c r="W2691" s="141">
        <v>0</v>
      </c>
      <c r="X2691" s="141">
        <v>0</v>
      </c>
      <c r="Y2691" s="141">
        <v>0</v>
      </c>
      <c r="Z2691" s="141">
        <v>0</v>
      </c>
      <c r="AA2691" s="114">
        <v>7416675</v>
      </c>
      <c r="AB2691" s="114"/>
      <c r="AC2691" s="132"/>
      <c r="AD2691" s="141"/>
      <c r="AE2691" s="106">
        <v>0</v>
      </c>
      <c r="AF2691" s="106">
        <v>0</v>
      </c>
      <c r="AG2691" s="106">
        <v>0</v>
      </c>
      <c r="AH2691" s="114"/>
      <c r="AI2691" s="114"/>
      <c r="AJ2691" s="114"/>
      <c r="AK2691" s="154"/>
      <c r="AL2691" s="114"/>
      <c r="AM2691" s="114"/>
      <c r="AN2691" s="114">
        <f t="shared" si="82"/>
        <v>7416675</v>
      </c>
      <c r="AO2691" s="114">
        <f t="shared" si="83"/>
        <v>0</v>
      </c>
      <c r="AP2691" s="114"/>
      <c r="AQ2691" s="114"/>
      <c r="AR2691" s="114"/>
      <c r="AS2691" s="114"/>
    </row>
    <row r="2692" spans="1:46" s="190" customFormat="1" ht="15" customHeight="1" x14ac:dyDescent="0.2">
      <c r="A2692" s="104"/>
      <c r="B2692" s="104">
        <f>VLOOKUP(BJB!$F$9:$F$5599,Ctrl!$B$4:$C$399,2,0)</f>
        <v>7</v>
      </c>
      <c r="C2692" s="104">
        <f>VLOOKUP(BJB!$G$9:$G$5599,Ctrl!$E$4:$F$399,2,0)</f>
        <v>3</v>
      </c>
      <c r="D2692" s="219">
        <v>1</v>
      </c>
      <c r="E2692" s="104" t="str">
        <f>VLOOKUP(BJB!$F$9:$F$5599,Ctrl!$B$4:$D$399,3,0)</f>
        <v>I</v>
      </c>
      <c r="F2692" s="139" t="s">
        <v>10517</v>
      </c>
      <c r="G2692" s="139" t="s">
        <v>2776</v>
      </c>
      <c r="H2692" s="125"/>
      <c r="I2692" s="220">
        <f>IF(G2691=BJB!$G4476,I2691+1,1)</f>
        <v>1</v>
      </c>
      <c r="J2692" s="912" t="s">
        <v>22682</v>
      </c>
      <c r="K2692" s="121" t="s">
        <v>2825</v>
      </c>
      <c r="L2692" s="104" t="s">
        <v>6477</v>
      </c>
      <c r="M2692" s="104" t="s">
        <v>2826</v>
      </c>
      <c r="N2692" s="120">
        <v>40401</v>
      </c>
      <c r="O2692" s="107">
        <v>25000000</v>
      </c>
      <c r="P2692" s="105" t="s">
        <v>6222</v>
      </c>
      <c r="Q2692" s="120" t="s">
        <v>6222</v>
      </c>
      <c r="R2692" s="890">
        <v>0</v>
      </c>
      <c r="S2692" s="108" t="s">
        <v>7076</v>
      </c>
      <c r="T2692" s="109">
        <v>41088</v>
      </c>
      <c r="U2692" s="114">
        <v>6406246</v>
      </c>
      <c r="V2692" s="109" t="s">
        <v>6222</v>
      </c>
      <c r="W2692" s="141">
        <v>0</v>
      </c>
      <c r="X2692" s="141">
        <v>0</v>
      </c>
      <c r="Y2692" s="141">
        <v>0</v>
      </c>
      <c r="Z2692" s="141">
        <v>0</v>
      </c>
      <c r="AA2692" s="114">
        <v>6406246</v>
      </c>
      <c r="AB2692" s="114"/>
      <c r="AC2692" s="114"/>
      <c r="AD2692" s="141"/>
      <c r="AE2692" s="106">
        <v>0</v>
      </c>
      <c r="AF2692" s="106">
        <v>0</v>
      </c>
      <c r="AG2692" s="106">
        <v>0</v>
      </c>
      <c r="AH2692" s="114"/>
      <c r="AI2692" s="114"/>
      <c r="AJ2692" s="114"/>
      <c r="AK2692" s="114"/>
      <c r="AL2692" s="114"/>
      <c r="AM2692" s="114"/>
      <c r="AN2692" s="114">
        <f t="shared" si="82"/>
        <v>6406246</v>
      </c>
      <c r="AO2692" s="114">
        <f t="shared" si="83"/>
        <v>0</v>
      </c>
      <c r="AP2692" s="114"/>
      <c r="AQ2692" s="114"/>
      <c r="AR2692" s="114"/>
      <c r="AS2692" s="114"/>
    </row>
    <row r="2693" spans="1:46" s="190" customFormat="1" ht="15" customHeight="1" x14ac:dyDescent="0.2">
      <c r="A2693" s="104"/>
      <c r="B2693" s="104">
        <f>VLOOKUP(BJB!$F$9:$F$5599,Ctrl!$B$4:$C$399,2,0)</f>
        <v>7</v>
      </c>
      <c r="C2693" s="104">
        <f>VLOOKUP(BJB!$G$9:$G$5599,Ctrl!$E$4:$F$399,2,0)</f>
        <v>3</v>
      </c>
      <c r="D2693" s="219">
        <v>1</v>
      </c>
      <c r="E2693" s="104" t="str">
        <f>VLOOKUP(BJB!$F$9:$F$5599,Ctrl!$B$4:$D$399,3,0)</f>
        <v>I</v>
      </c>
      <c r="F2693" s="139" t="s">
        <v>10517</v>
      </c>
      <c r="G2693" s="139" t="s">
        <v>2776</v>
      </c>
      <c r="H2693" s="125"/>
      <c r="I2693" s="220">
        <f>IF(G2692=BJB!$G4477,I2692+1,1)</f>
        <v>1</v>
      </c>
      <c r="J2693" s="912" t="s">
        <v>22683</v>
      </c>
      <c r="K2693" s="121" t="s">
        <v>2827</v>
      </c>
      <c r="L2693" s="104" t="s">
        <v>6477</v>
      </c>
      <c r="M2693" s="104" t="s">
        <v>2828</v>
      </c>
      <c r="N2693" s="120">
        <v>40897</v>
      </c>
      <c r="O2693" s="105">
        <v>20000000</v>
      </c>
      <c r="P2693" s="105" t="s">
        <v>16288</v>
      </c>
      <c r="Q2693" s="120">
        <v>41145</v>
      </c>
      <c r="R2693" s="105">
        <v>20420890</v>
      </c>
      <c r="S2693" s="146" t="s">
        <v>2829</v>
      </c>
      <c r="T2693" s="109">
        <v>41227</v>
      </c>
      <c r="U2693" s="114">
        <v>14000000</v>
      </c>
      <c r="V2693" s="109">
        <v>41227</v>
      </c>
      <c r="W2693" s="141">
        <v>14000000</v>
      </c>
      <c r="X2693" s="141">
        <v>0</v>
      </c>
      <c r="Y2693" s="141">
        <v>0</v>
      </c>
      <c r="Z2693" s="141">
        <v>0</v>
      </c>
      <c r="AA2693" s="114">
        <v>14000000</v>
      </c>
      <c r="AB2693" s="114"/>
      <c r="AC2693" s="114"/>
      <c r="AD2693" s="141"/>
      <c r="AE2693" s="106">
        <v>0</v>
      </c>
      <c r="AF2693" s="106">
        <v>0</v>
      </c>
      <c r="AG2693" s="106">
        <v>0</v>
      </c>
      <c r="AH2693" s="114"/>
      <c r="AI2693" s="114"/>
      <c r="AJ2693" s="114"/>
      <c r="AK2693" s="114"/>
      <c r="AL2693" s="114"/>
      <c r="AM2693" s="114"/>
      <c r="AN2693" s="114">
        <f t="shared" si="82"/>
        <v>14000000</v>
      </c>
      <c r="AO2693" s="114">
        <f t="shared" si="83"/>
        <v>0</v>
      </c>
      <c r="AP2693" s="114"/>
      <c r="AQ2693" s="114"/>
      <c r="AR2693" s="114"/>
      <c r="AS2693" s="114"/>
    </row>
    <row r="2694" spans="1:46" s="190" customFormat="1" ht="15" customHeight="1" x14ac:dyDescent="0.2">
      <c r="A2694" s="104"/>
      <c r="B2694" s="104">
        <f>VLOOKUP(BJB!$F$9:$F$5599,Ctrl!$B$4:$C$399,2,0)</f>
        <v>7</v>
      </c>
      <c r="C2694" s="104">
        <f>VLOOKUP(BJB!$G$9:$G$5599,Ctrl!$E$4:$F$399,2,0)</f>
        <v>3</v>
      </c>
      <c r="D2694" s="219">
        <v>1</v>
      </c>
      <c r="E2694" s="104" t="str">
        <f>VLOOKUP(BJB!$F$9:$F$5599,Ctrl!$B$4:$D$399,3,0)</f>
        <v>I</v>
      </c>
      <c r="F2694" s="139" t="s">
        <v>10517</v>
      </c>
      <c r="G2694" s="139" t="s">
        <v>2776</v>
      </c>
      <c r="H2694" s="125"/>
      <c r="I2694" s="220">
        <f>IF(G2693=BJB!$G4478,I2693+1,1)</f>
        <v>1</v>
      </c>
      <c r="J2694" s="912" t="s">
        <v>22684</v>
      </c>
      <c r="K2694" s="121" t="s">
        <v>2830</v>
      </c>
      <c r="L2694" s="104" t="s">
        <v>6477</v>
      </c>
      <c r="M2694" s="104" t="s">
        <v>2831</v>
      </c>
      <c r="N2694" s="120">
        <v>40805</v>
      </c>
      <c r="O2694" s="105">
        <v>27000000</v>
      </c>
      <c r="P2694" s="105" t="s">
        <v>16289</v>
      </c>
      <c r="Q2694" s="120">
        <v>41145</v>
      </c>
      <c r="R2694" s="105">
        <v>24775320</v>
      </c>
      <c r="S2694" s="146" t="s">
        <v>2829</v>
      </c>
      <c r="T2694" s="109">
        <v>41227</v>
      </c>
      <c r="U2694" s="114">
        <v>17342724</v>
      </c>
      <c r="V2694" s="109">
        <v>41227</v>
      </c>
      <c r="W2694" s="141">
        <v>17342724</v>
      </c>
      <c r="X2694" s="141">
        <v>0</v>
      </c>
      <c r="Y2694" s="141">
        <v>0</v>
      </c>
      <c r="Z2694" s="141">
        <v>0</v>
      </c>
      <c r="AA2694" s="114">
        <v>17342724</v>
      </c>
      <c r="AB2694" s="114"/>
      <c r="AC2694" s="114"/>
      <c r="AD2694" s="141"/>
      <c r="AE2694" s="106">
        <v>0</v>
      </c>
      <c r="AF2694" s="106">
        <v>0</v>
      </c>
      <c r="AG2694" s="106">
        <v>0</v>
      </c>
      <c r="AH2694" s="114"/>
      <c r="AI2694" s="114"/>
      <c r="AJ2694" s="114"/>
      <c r="AK2694" s="114"/>
      <c r="AL2694" s="114"/>
      <c r="AM2694" s="114"/>
      <c r="AN2694" s="114">
        <f t="shared" si="82"/>
        <v>17342724</v>
      </c>
      <c r="AO2694" s="114">
        <f t="shared" si="83"/>
        <v>0</v>
      </c>
      <c r="AP2694" s="114"/>
      <c r="AQ2694" s="114"/>
      <c r="AR2694" s="114"/>
      <c r="AS2694" s="114"/>
    </row>
    <row r="2695" spans="1:46" s="190" customFormat="1" ht="15" customHeight="1" x14ac:dyDescent="0.2">
      <c r="A2695" s="104"/>
      <c r="B2695" s="104">
        <f>VLOOKUP(BJB!$F$9:$F$5599,Ctrl!$B$4:$C$399,2,0)</f>
        <v>7</v>
      </c>
      <c r="C2695" s="104">
        <f>VLOOKUP(BJB!$G$9:$G$5599,Ctrl!$E$4:$F$399,2,0)</f>
        <v>3</v>
      </c>
      <c r="D2695" s="219">
        <v>1</v>
      </c>
      <c r="E2695" s="104" t="str">
        <f>VLOOKUP(BJB!$F$9:$F$5599,Ctrl!$B$4:$D$399,3,0)</f>
        <v>I</v>
      </c>
      <c r="F2695" s="139" t="s">
        <v>10517</v>
      </c>
      <c r="G2695" s="139" t="s">
        <v>2776</v>
      </c>
      <c r="H2695" s="125"/>
      <c r="I2695" s="220">
        <f>IF(G2694=BJB!$G4479,I2694+1,1)</f>
        <v>1</v>
      </c>
      <c r="J2695" s="912" t="s">
        <v>22685</v>
      </c>
      <c r="K2695" s="121" t="s">
        <v>1279</v>
      </c>
      <c r="L2695" s="104" t="s">
        <v>6477</v>
      </c>
      <c r="M2695" s="104" t="s">
        <v>2832</v>
      </c>
      <c r="N2695" s="120">
        <v>40175</v>
      </c>
      <c r="O2695" s="105">
        <v>10000000</v>
      </c>
      <c r="P2695" s="105" t="s">
        <v>16290</v>
      </c>
      <c r="Q2695" s="120">
        <v>41145</v>
      </c>
      <c r="R2695" s="105">
        <v>2944438</v>
      </c>
      <c r="S2695" s="146" t="s">
        <v>2829</v>
      </c>
      <c r="T2695" s="109">
        <v>41227</v>
      </c>
      <c r="U2695" s="114">
        <v>2208329</v>
      </c>
      <c r="V2695" s="109">
        <v>41227</v>
      </c>
      <c r="W2695" s="141">
        <v>2208329</v>
      </c>
      <c r="X2695" s="141">
        <v>0</v>
      </c>
      <c r="Y2695" s="141">
        <v>0</v>
      </c>
      <c r="Z2695" s="141">
        <v>0</v>
      </c>
      <c r="AA2695" s="114">
        <v>1747500</v>
      </c>
      <c r="AB2695" s="114"/>
      <c r="AC2695" s="114"/>
      <c r="AD2695" s="141"/>
      <c r="AE2695" s="106">
        <v>0</v>
      </c>
      <c r="AF2695" s="106">
        <v>0</v>
      </c>
      <c r="AG2695" s="106">
        <v>0</v>
      </c>
      <c r="AH2695" s="114"/>
      <c r="AI2695" s="114"/>
      <c r="AJ2695" s="114"/>
      <c r="AK2695" s="114"/>
      <c r="AL2695" s="114"/>
      <c r="AM2695" s="114"/>
      <c r="AN2695" s="114">
        <f t="shared" si="82"/>
        <v>1747500</v>
      </c>
      <c r="AO2695" s="114">
        <f t="shared" si="83"/>
        <v>460829</v>
      </c>
      <c r="AP2695" s="114"/>
      <c r="AQ2695" s="114"/>
      <c r="AR2695" s="114"/>
      <c r="AS2695" s="114"/>
    </row>
    <row r="2696" spans="1:46" s="190" customFormat="1" ht="15" customHeight="1" x14ac:dyDescent="0.2">
      <c r="A2696" s="104"/>
      <c r="B2696" s="104">
        <f>VLOOKUP(BJB!$F$9:$F$5599,Ctrl!$B$4:$C$399,2,0)</f>
        <v>7</v>
      </c>
      <c r="C2696" s="104">
        <f>VLOOKUP(BJB!$G$9:$G$5599,Ctrl!$E$4:$F$399,2,0)</f>
        <v>3</v>
      </c>
      <c r="D2696" s="219">
        <v>1</v>
      </c>
      <c r="E2696" s="104" t="str">
        <f>VLOOKUP(BJB!$F$9:$F$5599,Ctrl!$B$4:$D$399,3,0)</f>
        <v>I</v>
      </c>
      <c r="F2696" s="139" t="s">
        <v>10517</v>
      </c>
      <c r="G2696" s="139" t="s">
        <v>2776</v>
      </c>
      <c r="H2696" s="125"/>
      <c r="I2696" s="220">
        <f>IF(G2695=BJB!$G4480,I2695+1,1)</f>
        <v>1</v>
      </c>
      <c r="J2696" s="912" t="s">
        <v>22686</v>
      </c>
      <c r="K2696" s="121" t="s">
        <v>2833</v>
      </c>
      <c r="L2696" s="104" t="s">
        <v>6477</v>
      </c>
      <c r="M2696" s="104" t="s">
        <v>2834</v>
      </c>
      <c r="N2696" s="120">
        <v>40994</v>
      </c>
      <c r="O2696" s="107">
        <v>9000000</v>
      </c>
      <c r="P2696" s="105" t="s">
        <v>16291</v>
      </c>
      <c r="Q2696" s="120">
        <v>41372</v>
      </c>
      <c r="R2696" s="105">
        <v>9280676</v>
      </c>
      <c r="S2696" s="146" t="s">
        <v>2835</v>
      </c>
      <c r="T2696" s="109">
        <v>41453</v>
      </c>
      <c r="U2696" s="114">
        <v>6300000</v>
      </c>
      <c r="V2696" s="109">
        <v>41453</v>
      </c>
      <c r="W2696" s="141">
        <v>6300000</v>
      </c>
      <c r="X2696" s="141">
        <v>0</v>
      </c>
      <c r="Y2696" s="141">
        <v>0</v>
      </c>
      <c r="Z2696" s="141">
        <v>0</v>
      </c>
      <c r="AA2696" s="114">
        <v>857979</v>
      </c>
      <c r="AB2696" s="114"/>
      <c r="AC2696" s="114"/>
      <c r="AD2696" s="141"/>
      <c r="AE2696" s="106">
        <v>0</v>
      </c>
      <c r="AF2696" s="106">
        <v>0</v>
      </c>
      <c r="AG2696" s="106">
        <v>0</v>
      </c>
      <c r="AH2696" s="114"/>
      <c r="AI2696" s="114"/>
      <c r="AJ2696" s="114"/>
      <c r="AK2696" s="114"/>
      <c r="AL2696" s="114"/>
      <c r="AM2696" s="114"/>
      <c r="AN2696" s="114">
        <f t="shared" si="82"/>
        <v>857979</v>
      </c>
      <c r="AO2696" s="114">
        <f t="shared" si="83"/>
        <v>5442021</v>
      </c>
      <c r="AP2696" s="114"/>
      <c r="AQ2696" s="114"/>
      <c r="AR2696" s="114"/>
      <c r="AS2696" s="114"/>
      <c r="AT2696" s="191"/>
    </row>
    <row r="2697" spans="1:46" s="190" customFormat="1" ht="15" customHeight="1" x14ac:dyDescent="0.2">
      <c r="A2697" s="104"/>
      <c r="B2697" s="104">
        <f>VLOOKUP(BJB!$F$9:$F$5599,Ctrl!$B$4:$C$399,2,0)</f>
        <v>7</v>
      </c>
      <c r="C2697" s="104">
        <f>VLOOKUP(BJB!$G$9:$G$5599,Ctrl!$E$4:$F$399,2,0)</f>
        <v>3</v>
      </c>
      <c r="D2697" s="219">
        <v>1</v>
      </c>
      <c r="E2697" s="104" t="str">
        <f>VLOOKUP(BJB!$F$9:$F$5599,Ctrl!$B$4:$D$399,3,0)</f>
        <v>I</v>
      </c>
      <c r="F2697" s="139" t="s">
        <v>10517</v>
      </c>
      <c r="G2697" s="139" t="s">
        <v>2776</v>
      </c>
      <c r="H2697" s="125">
        <v>1120127000193</v>
      </c>
      <c r="I2697" s="220">
        <f>IF(G2696=BJB!$G4481,I2696+1,1)</f>
        <v>1</v>
      </c>
      <c r="J2697" s="912" t="s">
        <v>22687</v>
      </c>
      <c r="K2697" s="121" t="s">
        <v>2836</v>
      </c>
      <c r="L2697" s="104" t="s">
        <v>6477</v>
      </c>
      <c r="M2697" s="104" t="s">
        <v>2837</v>
      </c>
      <c r="N2697" s="120">
        <v>40945</v>
      </c>
      <c r="O2697" s="107">
        <v>30000000</v>
      </c>
      <c r="P2697" s="105" t="s">
        <v>16292</v>
      </c>
      <c r="Q2697" s="120">
        <v>40994</v>
      </c>
      <c r="R2697" s="105">
        <v>32173586</v>
      </c>
      <c r="S2697" s="146" t="s">
        <v>2835</v>
      </c>
      <c r="T2697" s="109">
        <v>41453</v>
      </c>
      <c r="U2697" s="114">
        <v>21000000</v>
      </c>
      <c r="V2697" s="109">
        <v>41453</v>
      </c>
      <c r="W2697" s="141">
        <v>21000000</v>
      </c>
      <c r="X2697" s="141">
        <v>0</v>
      </c>
      <c r="Y2697" s="141">
        <v>0</v>
      </c>
      <c r="Z2697" s="141">
        <v>0</v>
      </c>
      <c r="AA2697" s="114">
        <v>2552975</v>
      </c>
      <c r="AB2697" s="114"/>
      <c r="AC2697" s="132"/>
      <c r="AD2697" s="141"/>
      <c r="AE2697" s="106">
        <v>0</v>
      </c>
      <c r="AF2697" s="106">
        <v>0</v>
      </c>
      <c r="AG2697" s="106">
        <v>0</v>
      </c>
      <c r="AH2697" s="114"/>
      <c r="AI2697" s="114"/>
      <c r="AJ2697" s="114"/>
      <c r="AK2697" s="154"/>
      <c r="AL2697" s="114"/>
      <c r="AM2697" s="114"/>
      <c r="AN2697" s="114">
        <f t="shared" ref="AN2697:AN2760" si="84">SUM(AA2697:AM2697)</f>
        <v>2552975</v>
      </c>
      <c r="AO2697" s="114">
        <f t="shared" ref="AO2697:AO2760" si="85">IF((U2697-AN2697)&lt;0,ABS(0),(U2697-AN2697))</f>
        <v>18447025</v>
      </c>
      <c r="AP2697" s="114"/>
      <c r="AQ2697" s="114"/>
      <c r="AR2697" s="114"/>
      <c r="AS2697" s="114"/>
    </row>
    <row r="2698" spans="1:46" s="190" customFormat="1" ht="15" customHeight="1" x14ac:dyDescent="0.2">
      <c r="A2698" s="104"/>
      <c r="B2698" s="104">
        <f>VLOOKUP(BJB!$F$9:$F$5599,Ctrl!$B$4:$C$399,2,0)</f>
        <v>7</v>
      </c>
      <c r="C2698" s="104">
        <f>VLOOKUP(BJB!$G$9:$G$5599,Ctrl!$E$4:$F$399,2,0)</f>
        <v>3</v>
      </c>
      <c r="D2698" s="219">
        <v>1</v>
      </c>
      <c r="E2698" s="104" t="str">
        <f>VLOOKUP(BJB!$F$9:$F$5599,Ctrl!$B$4:$D$399,3,0)</f>
        <v>I</v>
      </c>
      <c r="F2698" s="139" t="s">
        <v>10517</v>
      </c>
      <c r="G2698" s="139" t="s">
        <v>2776</v>
      </c>
      <c r="H2698" s="125">
        <v>1120127000193</v>
      </c>
      <c r="I2698" s="220">
        <f>IF(G2697=BJB!$G4482,I2697+1,1)</f>
        <v>1</v>
      </c>
      <c r="J2698" s="912" t="s">
        <v>22688</v>
      </c>
      <c r="K2698" s="121" t="s">
        <v>1605</v>
      </c>
      <c r="L2698" s="104" t="s">
        <v>6477</v>
      </c>
      <c r="M2698" s="104" t="s">
        <v>2838</v>
      </c>
      <c r="N2698" s="120">
        <v>40968</v>
      </c>
      <c r="O2698" s="107">
        <v>7000000</v>
      </c>
      <c r="P2698" s="105" t="s">
        <v>16293</v>
      </c>
      <c r="Q2698" s="120">
        <v>40994</v>
      </c>
      <c r="R2698" s="105">
        <v>6847128</v>
      </c>
      <c r="S2698" s="146" t="s">
        <v>2835</v>
      </c>
      <c r="T2698" s="109">
        <v>41453</v>
      </c>
      <c r="U2698" s="114">
        <v>4703053.5999999996</v>
      </c>
      <c r="V2698" s="109">
        <v>41453</v>
      </c>
      <c r="W2698" s="141">
        <v>4703053.5999999996</v>
      </c>
      <c r="X2698" s="141">
        <v>0</v>
      </c>
      <c r="Y2698" s="141">
        <v>0</v>
      </c>
      <c r="Z2698" s="141">
        <v>0</v>
      </c>
      <c r="AA2698" s="114">
        <v>4703054</v>
      </c>
      <c r="AB2698" s="114"/>
      <c r="AC2698" s="132"/>
      <c r="AD2698" s="141"/>
      <c r="AE2698" s="106">
        <v>0</v>
      </c>
      <c r="AF2698" s="106">
        <v>0</v>
      </c>
      <c r="AG2698" s="106">
        <v>0</v>
      </c>
      <c r="AH2698" s="114"/>
      <c r="AI2698" s="114"/>
      <c r="AJ2698" s="114"/>
      <c r="AK2698" s="154"/>
      <c r="AL2698" s="114"/>
      <c r="AM2698" s="114"/>
      <c r="AN2698" s="114">
        <f t="shared" si="84"/>
        <v>4703054</v>
      </c>
      <c r="AO2698" s="114">
        <f t="shared" si="85"/>
        <v>0</v>
      </c>
      <c r="AP2698" s="114"/>
      <c r="AQ2698" s="114"/>
      <c r="AR2698" s="114"/>
      <c r="AS2698" s="114"/>
      <c r="AT2698" s="191"/>
    </row>
    <row r="2699" spans="1:46" s="190" customFormat="1" ht="15" customHeight="1" x14ac:dyDescent="0.2">
      <c r="A2699" s="104"/>
      <c r="B2699" s="104">
        <f>VLOOKUP(BJB!$F$9:$F$5599,Ctrl!$B$4:$C$399,2,0)</f>
        <v>7</v>
      </c>
      <c r="C2699" s="104">
        <f>VLOOKUP(BJB!$G$9:$G$5599,Ctrl!$E$4:$F$399,2,0)</f>
        <v>3</v>
      </c>
      <c r="D2699" s="219">
        <v>1</v>
      </c>
      <c r="E2699" s="104" t="str">
        <f>VLOOKUP(BJB!$F$9:$F$5599,Ctrl!$B$4:$D$399,3,0)</f>
        <v>I</v>
      </c>
      <c r="F2699" s="139" t="s">
        <v>10517</v>
      </c>
      <c r="G2699" s="139" t="s">
        <v>2776</v>
      </c>
      <c r="H2699" s="125"/>
      <c r="I2699" s="220">
        <f>IF(G2698=BJB!$G4483,I2698+1,1)</f>
        <v>1</v>
      </c>
      <c r="J2699" s="912" t="s">
        <v>22689</v>
      </c>
      <c r="K2699" s="121" t="s">
        <v>2839</v>
      </c>
      <c r="L2699" s="104" t="s">
        <v>6477</v>
      </c>
      <c r="M2699" s="104" t="s">
        <v>2840</v>
      </c>
      <c r="N2699" s="120">
        <v>41012</v>
      </c>
      <c r="O2699" s="107">
        <v>240000000</v>
      </c>
      <c r="P2699" s="105" t="s">
        <v>16294</v>
      </c>
      <c r="Q2699" s="120">
        <v>40994</v>
      </c>
      <c r="R2699" s="105">
        <v>307236728</v>
      </c>
      <c r="S2699" s="146" t="s">
        <v>2835</v>
      </c>
      <c r="T2699" s="109">
        <v>41453</v>
      </c>
      <c r="U2699" s="114">
        <v>168000000</v>
      </c>
      <c r="V2699" s="109">
        <v>41453</v>
      </c>
      <c r="W2699" s="141">
        <v>168000000</v>
      </c>
      <c r="X2699" s="141">
        <v>0</v>
      </c>
      <c r="Y2699" s="141">
        <v>0</v>
      </c>
      <c r="Z2699" s="141">
        <v>0</v>
      </c>
      <c r="AA2699" s="114">
        <v>168000000</v>
      </c>
      <c r="AB2699" s="114"/>
      <c r="AC2699" s="114"/>
      <c r="AD2699" s="141"/>
      <c r="AE2699" s="106">
        <v>0</v>
      </c>
      <c r="AF2699" s="106">
        <v>0</v>
      </c>
      <c r="AG2699" s="106">
        <v>0</v>
      </c>
      <c r="AH2699" s="114"/>
      <c r="AI2699" s="114"/>
      <c r="AJ2699" s="230"/>
      <c r="AK2699" s="114"/>
      <c r="AL2699" s="114"/>
      <c r="AM2699" s="114"/>
      <c r="AN2699" s="114">
        <f t="shared" si="84"/>
        <v>168000000</v>
      </c>
      <c r="AO2699" s="114">
        <f t="shared" si="85"/>
        <v>0</v>
      </c>
      <c r="AP2699" s="114"/>
      <c r="AQ2699" s="114"/>
      <c r="AR2699" s="114"/>
      <c r="AS2699" s="114"/>
      <c r="AT2699" s="191"/>
    </row>
    <row r="2700" spans="1:46" s="190" customFormat="1" ht="15" customHeight="1" x14ac:dyDescent="0.2">
      <c r="A2700" s="104"/>
      <c r="B2700" s="104">
        <f>VLOOKUP(BJB!$F$9:$F$5599,Ctrl!$B$4:$C$399,2,0)</f>
        <v>7</v>
      </c>
      <c r="C2700" s="104">
        <f>VLOOKUP(BJB!$G$9:$G$5599,Ctrl!$E$4:$F$399,2,0)</f>
        <v>3</v>
      </c>
      <c r="D2700" s="219">
        <v>1</v>
      </c>
      <c r="E2700" s="104" t="str">
        <f>VLOOKUP(BJB!$F$9:$F$5599,Ctrl!$B$4:$D$399,3,0)</f>
        <v>I</v>
      </c>
      <c r="F2700" s="139" t="s">
        <v>10517</v>
      </c>
      <c r="G2700" s="139" t="s">
        <v>2776</v>
      </c>
      <c r="H2700" s="125" t="s">
        <v>8519</v>
      </c>
      <c r="I2700" s="220">
        <f>IF(G2699=BJB!$G4485,I2699+1,1)</f>
        <v>1</v>
      </c>
      <c r="J2700" s="912" t="s">
        <v>22690</v>
      </c>
      <c r="K2700" s="121" t="s">
        <v>803</v>
      </c>
      <c r="L2700" s="104" t="s">
        <v>6477</v>
      </c>
      <c r="M2700" s="104" t="s">
        <v>2837</v>
      </c>
      <c r="N2700" s="120">
        <v>40945</v>
      </c>
      <c r="O2700" s="107">
        <v>50000000</v>
      </c>
      <c r="P2700" s="105" t="s">
        <v>16295</v>
      </c>
      <c r="Q2700" s="120">
        <v>40994</v>
      </c>
      <c r="R2700" s="105">
        <v>41758870</v>
      </c>
      <c r="S2700" s="146" t="s">
        <v>2835</v>
      </c>
      <c r="T2700" s="109">
        <v>41453</v>
      </c>
      <c r="U2700" s="114">
        <v>28815801</v>
      </c>
      <c r="V2700" s="109">
        <v>41453</v>
      </c>
      <c r="W2700" s="141">
        <v>28815801</v>
      </c>
      <c r="X2700" s="141">
        <v>0</v>
      </c>
      <c r="Y2700" s="141">
        <v>0</v>
      </c>
      <c r="Z2700" s="141">
        <v>0</v>
      </c>
      <c r="AA2700" s="114">
        <v>27303576</v>
      </c>
      <c r="AB2700" s="114"/>
      <c r="AC2700" s="132"/>
      <c r="AD2700" s="141"/>
      <c r="AE2700" s="106">
        <v>0</v>
      </c>
      <c r="AF2700" s="106">
        <v>0</v>
      </c>
      <c r="AG2700" s="106">
        <v>0</v>
      </c>
      <c r="AH2700" s="114"/>
      <c r="AI2700" s="114"/>
      <c r="AJ2700" s="114"/>
      <c r="AK2700" s="154"/>
      <c r="AL2700" s="114"/>
      <c r="AM2700" s="114"/>
      <c r="AN2700" s="114">
        <f t="shared" si="84"/>
        <v>27303576</v>
      </c>
      <c r="AO2700" s="114">
        <f t="shared" si="85"/>
        <v>1512225</v>
      </c>
      <c r="AP2700" s="114"/>
      <c r="AQ2700" s="114"/>
      <c r="AR2700" s="114"/>
      <c r="AS2700" s="114"/>
      <c r="AT2700" s="191"/>
    </row>
    <row r="2701" spans="1:46" s="190" customFormat="1" ht="15" customHeight="1" x14ac:dyDescent="0.2">
      <c r="A2701" s="104"/>
      <c r="B2701" s="104">
        <f>VLOOKUP(BJB!$F$9:$F$5599,Ctrl!$B$4:$C$399,2,0)</f>
        <v>7</v>
      </c>
      <c r="C2701" s="104">
        <f>VLOOKUP(BJB!$G$9:$G$5599,Ctrl!$E$4:$F$399,2,0)</f>
        <v>3</v>
      </c>
      <c r="D2701" s="219">
        <v>1</v>
      </c>
      <c r="E2701" s="104" t="str">
        <f>VLOOKUP(BJB!$F$9:$F$5599,Ctrl!$B$4:$D$399,3,0)</f>
        <v>I</v>
      </c>
      <c r="F2701" s="139" t="s">
        <v>10517</v>
      </c>
      <c r="G2701" s="139" t="s">
        <v>2776</v>
      </c>
      <c r="H2701" s="125">
        <v>1111208000892</v>
      </c>
      <c r="I2701" s="220">
        <f>IF(G2700=BJB!$G4486,I2700+1,1)</f>
        <v>1</v>
      </c>
      <c r="J2701" s="912" t="s">
        <v>22691</v>
      </c>
      <c r="K2701" s="121" t="s">
        <v>2842</v>
      </c>
      <c r="L2701" s="104" t="s">
        <v>6477</v>
      </c>
      <c r="M2701" s="104" t="s">
        <v>2837</v>
      </c>
      <c r="N2701" s="120">
        <v>40945</v>
      </c>
      <c r="O2701" s="107">
        <v>80000000</v>
      </c>
      <c r="P2701" s="105" t="s">
        <v>16296</v>
      </c>
      <c r="Q2701" s="120">
        <v>40994</v>
      </c>
      <c r="R2701" s="105">
        <v>82324635</v>
      </c>
      <c r="S2701" s="146" t="s">
        <v>2835</v>
      </c>
      <c r="T2701" s="109">
        <v>41453</v>
      </c>
      <c r="U2701" s="114">
        <v>55407130.099999994</v>
      </c>
      <c r="V2701" s="109">
        <v>41453</v>
      </c>
      <c r="W2701" s="141">
        <v>55407130.099999994</v>
      </c>
      <c r="X2701" s="141">
        <v>0</v>
      </c>
      <c r="Y2701" s="141">
        <v>0</v>
      </c>
      <c r="Z2701" s="141">
        <v>0</v>
      </c>
      <c r="AA2701" s="114">
        <v>55407130</v>
      </c>
      <c r="AB2701" s="114"/>
      <c r="AC2701" s="132"/>
      <c r="AD2701" s="141"/>
      <c r="AE2701" s="106">
        <v>0</v>
      </c>
      <c r="AF2701" s="106">
        <v>0</v>
      </c>
      <c r="AG2701" s="106">
        <v>0</v>
      </c>
      <c r="AH2701" s="114"/>
      <c r="AI2701" s="114"/>
      <c r="AJ2701" s="114"/>
      <c r="AK2701" s="154"/>
      <c r="AL2701" s="114"/>
      <c r="AM2701" s="114"/>
      <c r="AN2701" s="114">
        <f t="shared" si="84"/>
        <v>55407130</v>
      </c>
      <c r="AO2701" s="114">
        <f t="shared" si="85"/>
        <v>9.9999994039535522E-2</v>
      </c>
      <c r="AP2701" s="114"/>
      <c r="AQ2701" s="114"/>
      <c r="AR2701" s="114"/>
      <c r="AS2701" s="114"/>
    </row>
    <row r="2702" spans="1:46" s="190" customFormat="1" ht="15" customHeight="1" x14ac:dyDescent="0.2">
      <c r="A2702" s="104"/>
      <c r="B2702" s="104">
        <f>VLOOKUP(BJB!$F$9:$F$5599,Ctrl!$B$4:$C$399,2,0)</f>
        <v>7</v>
      </c>
      <c r="C2702" s="104">
        <f>VLOOKUP(BJB!$G$9:$G$5599,Ctrl!$E$4:$F$399,2,0)</f>
        <v>3</v>
      </c>
      <c r="D2702" s="219">
        <v>1</v>
      </c>
      <c r="E2702" s="104" t="str">
        <f>VLOOKUP(BJB!$F$9:$F$5599,Ctrl!$B$4:$D$399,3,0)</f>
        <v>I</v>
      </c>
      <c r="F2702" s="139" t="s">
        <v>10517</v>
      </c>
      <c r="G2702" s="139" t="s">
        <v>2776</v>
      </c>
      <c r="H2702" s="125" t="s">
        <v>17662</v>
      </c>
      <c r="I2702" s="220">
        <f>IF(G2701=BJB!$G4487,I2701+1,1)</f>
        <v>1</v>
      </c>
      <c r="J2702" s="891" t="s">
        <v>18413</v>
      </c>
      <c r="K2702" s="121" t="s">
        <v>236</v>
      </c>
      <c r="L2702" s="104" t="s">
        <v>6477</v>
      </c>
      <c r="M2702" s="104" t="s">
        <v>5067</v>
      </c>
      <c r="N2702" s="120">
        <v>41120</v>
      </c>
      <c r="O2702" s="107">
        <v>20000000</v>
      </c>
      <c r="P2702" s="105" t="s">
        <v>16297</v>
      </c>
      <c r="Q2702" s="120">
        <v>41535</v>
      </c>
      <c r="R2702" s="105">
        <v>15471336</v>
      </c>
      <c r="S2702" s="146" t="s">
        <v>5070</v>
      </c>
      <c r="T2702" s="109">
        <v>41694</v>
      </c>
      <c r="U2702" s="114">
        <v>10978241</v>
      </c>
      <c r="V2702" s="109">
        <v>41694</v>
      </c>
      <c r="W2702" s="141">
        <v>10978241</v>
      </c>
      <c r="X2702" s="141">
        <v>0</v>
      </c>
      <c r="Y2702" s="141">
        <v>0</v>
      </c>
      <c r="Z2702" s="141">
        <v>0</v>
      </c>
      <c r="AA2702" s="114">
        <v>0</v>
      </c>
      <c r="AB2702" s="114"/>
      <c r="AC2702" s="114"/>
      <c r="AD2702" s="141">
        <v>1566455</v>
      </c>
      <c r="AE2702" s="106">
        <v>0</v>
      </c>
      <c r="AF2702" s="106">
        <v>0</v>
      </c>
      <c r="AG2702" s="106">
        <v>783228</v>
      </c>
      <c r="AH2702" s="114"/>
      <c r="AI2702" s="114"/>
      <c r="AJ2702" s="114"/>
      <c r="AK2702" s="114"/>
      <c r="AL2702" s="114"/>
      <c r="AM2702" s="114"/>
      <c r="AN2702" s="114">
        <f t="shared" si="84"/>
        <v>2349683</v>
      </c>
      <c r="AO2702" s="114">
        <f t="shared" si="85"/>
        <v>8628558</v>
      </c>
      <c r="AP2702" s="114"/>
      <c r="AQ2702" s="114"/>
      <c r="AR2702" s="114"/>
      <c r="AS2702" s="114"/>
      <c r="AT2702" s="191"/>
    </row>
    <row r="2703" spans="1:46" s="190" customFormat="1" ht="15" customHeight="1" x14ac:dyDescent="0.2">
      <c r="A2703" s="104"/>
      <c r="B2703" s="104">
        <f>VLOOKUP(BJB!$F$9:$F$5599,Ctrl!$B$4:$C$399,2,0)</f>
        <v>7</v>
      </c>
      <c r="C2703" s="104">
        <f>VLOOKUP(BJB!$G$9:$G$5599,Ctrl!$E$4:$F$399,2,0)</f>
        <v>3</v>
      </c>
      <c r="D2703" s="219">
        <v>1</v>
      </c>
      <c r="E2703" s="104" t="str">
        <f>VLOOKUP(BJB!$F$9:$F$5599,Ctrl!$B$4:$D$399,3,0)</f>
        <v>I</v>
      </c>
      <c r="F2703" s="139" t="s">
        <v>10517</v>
      </c>
      <c r="G2703" s="139" t="s">
        <v>2776</v>
      </c>
      <c r="H2703" s="125">
        <v>1121212000663</v>
      </c>
      <c r="I2703" s="220">
        <f>IF(G2702=BJB!$G4488,I2702+1,1)</f>
        <v>1</v>
      </c>
      <c r="J2703" s="912" t="s">
        <v>22692</v>
      </c>
      <c r="K2703" s="121" t="s">
        <v>5063</v>
      </c>
      <c r="L2703" s="104" t="s">
        <v>6477</v>
      </c>
      <c r="M2703" s="104" t="s">
        <v>5068</v>
      </c>
      <c r="N2703" s="120">
        <v>41318</v>
      </c>
      <c r="O2703" s="107">
        <v>50000000</v>
      </c>
      <c r="P2703" s="105" t="s">
        <v>16298</v>
      </c>
      <c r="Q2703" s="120">
        <v>41641</v>
      </c>
      <c r="R2703" s="105">
        <v>57099774</v>
      </c>
      <c r="S2703" s="146" t="s">
        <v>5070</v>
      </c>
      <c r="T2703" s="109">
        <v>41694</v>
      </c>
      <c r="U2703" s="114">
        <v>35000000</v>
      </c>
      <c r="V2703" s="109">
        <v>41694</v>
      </c>
      <c r="W2703" s="141">
        <v>35000000</v>
      </c>
      <c r="X2703" s="141">
        <v>0</v>
      </c>
      <c r="Y2703" s="141">
        <v>0</v>
      </c>
      <c r="Z2703" s="141">
        <v>0</v>
      </c>
      <c r="AA2703" s="114">
        <v>34972280</v>
      </c>
      <c r="AB2703" s="114"/>
      <c r="AC2703" s="132"/>
      <c r="AD2703" s="141"/>
      <c r="AE2703" s="106">
        <v>0</v>
      </c>
      <c r="AF2703" s="106">
        <v>0</v>
      </c>
      <c r="AG2703" s="106">
        <v>0</v>
      </c>
      <c r="AH2703" s="114"/>
      <c r="AI2703" s="222"/>
      <c r="AJ2703" s="114"/>
      <c r="AK2703" s="154"/>
      <c r="AL2703" s="114"/>
      <c r="AM2703" s="114"/>
      <c r="AN2703" s="114">
        <f t="shared" si="84"/>
        <v>34972280</v>
      </c>
      <c r="AO2703" s="114">
        <f t="shared" si="85"/>
        <v>27720</v>
      </c>
      <c r="AP2703" s="114"/>
      <c r="AQ2703" s="114"/>
      <c r="AR2703" s="114"/>
      <c r="AS2703" s="114"/>
    </row>
    <row r="2704" spans="1:46" s="190" customFormat="1" ht="15" customHeight="1" x14ac:dyDescent="0.2">
      <c r="A2704" s="104"/>
      <c r="B2704" s="104">
        <f>VLOOKUP(BJB!$F$9:$F$5599,Ctrl!$B$4:$C$399,2,0)</f>
        <v>7</v>
      </c>
      <c r="C2704" s="104">
        <f>VLOOKUP(BJB!$G$9:$G$5599,Ctrl!$E$4:$F$399,2,0)</f>
        <v>3</v>
      </c>
      <c r="D2704" s="219">
        <v>1</v>
      </c>
      <c r="E2704" s="104" t="str">
        <f>VLOOKUP(BJB!$F$9:$F$5599,Ctrl!$B$4:$D$399,3,0)</f>
        <v>I</v>
      </c>
      <c r="F2704" s="139" t="s">
        <v>10517</v>
      </c>
      <c r="G2704" s="139" t="s">
        <v>2776</v>
      </c>
      <c r="H2704" s="125"/>
      <c r="I2704" s="220">
        <f>IF(G2703=BJB!$G4489,I2703+1,1)</f>
        <v>1</v>
      </c>
      <c r="J2704" s="912" t="s">
        <v>22693</v>
      </c>
      <c r="K2704" s="121" t="s">
        <v>5064</v>
      </c>
      <c r="L2704" s="104" t="s">
        <v>6477</v>
      </c>
      <c r="M2704" s="104" t="s">
        <v>5069</v>
      </c>
      <c r="N2704" s="120">
        <v>40968</v>
      </c>
      <c r="O2704" s="107">
        <v>20000000</v>
      </c>
      <c r="P2704" s="105" t="s">
        <v>16297</v>
      </c>
      <c r="Q2704" s="120">
        <v>41535</v>
      </c>
      <c r="R2704" s="105">
        <v>17624808</v>
      </c>
      <c r="S2704" s="146" t="s">
        <v>5070</v>
      </c>
      <c r="T2704" s="109">
        <v>41694</v>
      </c>
      <c r="U2704" s="114">
        <v>11961726</v>
      </c>
      <c r="V2704" s="109">
        <v>41694</v>
      </c>
      <c r="W2704" s="141">
        <v>11961726</v>
      </c>
      <c r="X2704" s="141">
        <v>0</v>
      </c>
      <c r="Y2704" s="141">
        <v>0</v>
      </c>
      <c r="Z2704" s="141">
        <v>0</v>
      </c>
      <c r="AA2704" s="114">
        <v>4200000</v>
      </c>
      <c r="AB2704" s="114"/>
      <c r="AC2704" s="114"/>
      <c r="AD2704" s="141"/>
      <c r="AE2704" s="106">
        <v>0</v>
      </c>
      <c r="AF2704" s="106">
        <v>0</v>
      </c>
      <c r="AG2704" s="106">
        <v>0</v>
      </c>
      <c r="AH2704" s="114"/>
      <c r="AI2704" s="114"/>
      <c r="AJ2704" s="114"/>
      <c r="AK2704" s="114"/>
      <c r="AL2704" s="114"/>
      <c r="AM2704" s="114"/>
      <c r="AN2704" s="114">
        <f t="shared" si="84"/>
        <v>4200000</v>
      </c>
      <c r="AO2704" s="114">
        <f t="shared" si="85"/>
        <v>7761726</v>
      </c>
      <c r="AP2704" s="114"/>
      <c r="AQ2704" s="114"/>
      <c r="AR2704" s="114"/>
      <c r="AS2704" s="114"/>
    </row>
    <row r="2705" spans="1:46" s="190" customFormat="1" ht="15" customHeight="1" x14ac:dyDescent="0.2">
      <c r="A2705" s="104"/>
      <c r="B2705" s="104">
        <f>VLOOKUP(BJB!$F$9:$F$5599,Ctrl!$B$4:$C$399,2,0)</f>
        <v>7</v>
      </c>
      <c r="C2705" s="104">
        <f>VLOOKUP(BJB!$G$9:$G$5599,Ctrl!$E$4:$F$399,2,0)</f>
        <v>3</v>
      </c>
      <c r="D2705" s="219">
        <v>1</v>
      </c>
      <c r="E2705" s="104" t="str">
        <f>VLOOKUP(BJB!$F$9:$F$5599,Ctrl!$B$4:$D$399,3,0)</f>
        <v>I</v>
      </c>
      <c r="F2705" s="139" t="s">
        <v>10517</v>
      </c>
      <c r="G2705" s="139" t="s">
        <v>2776</v>
      </c>
      <c r="H2705" s="125"/>
      <c r="I2705" s="220">
        <f>IF(G2704=BJB!$G4490,I2704+1,1)</f>
        <v>1</v>
      </c>
      <c r="J2705" s="912" t="s">
        <v>22694</v>
      </c>
      <c r="K2705" s="121" t="s">
        <v>2248</v>
      </c>
      <c r="L2705" s="104" t="s">
        <v>6477</v>
      </c>
      <c r="M2705" s="104" t="s">
        <v>5068</v>
      </c>
      <c r="N2705" s="120">
        <v>41318</v>
      </c>
      <c r="O2705" s="107">
        <v>100000000</v>
      </c>
      <c r="P2705" s="105" t="s">
        <v>16298</v>
      </c>
      <c r="Q2705" s="120">
        <v>41641</v>
      </c>
      <c r="R2705" s="105">
        <v>143349213</v>
      </c>
      <c r="S2705" s="146" t="s">
        <v>5070</v>
      </c>
      <c r="T2705" s="109">
        <v>41694</v>
      </c>
      <c r="U2705" s="114">
        <v>70000000</v>
      </c>
      <c r="V2705" s="109">
        <v>41694</v>
      </c>
      <c r="W2705" s="141">
        <v>70000000</v>
      </c>
      <c r="X2705" s="141">
        <v>0</v>
      </c>
      <c r="Y2705" s="141">
        <v>0</v>
      </c>
      <c r="Z2705" s="141">
        <v>0</v>
      </c>
      <c r="AA2705" s="114">
        <v>420000</v>
      </c>
      <c r="AB2705" s="114"/>
      <c r="AC2705" s="114"/>
      <c r="AD2705" s="141"/>
      <c r="AE2705" s="106">
        <v>0</v>
      </c>
      <c r="AF2705" s="106">
        <v>0</v>
      </c>
      <c r="AG2705" s="106">
        <v>0</v>
      </c>
      <c r="AH2705" s="114"/>
      <c r="AI2705" s="114"/>
      <c r="AJ2705" s="114"/>
      <c r="AK2705" s="114"/>
      <c r="AL2705" s="114"/>
      <c r="AM2705" s="114"/>
      <c r="AN2705" s="114">
        <f t="shared" si="84"/>
        <v>420000</v>
      </c>
      <c r="AO2705" s="114">
        <f t="shared" si="85"/>
        <v>69580000</v>
      </c>
      <c r="AP2705" s="114"/>
      <c r="AQ2705" s="114"/>
      <c r="AR2705" s="114"/>
      <c r="AS2705" s="114"/>
    </row>
    <row r="2706" spans="1:46" s="190" customFormat="1" ht="15" customHeight="1" x14ac:dyDescent="0.2">
      <c r="A2706" s="104"/>
      <c r="B2706" s="104">
        <f>VLOOKUP(BJB!$F$9:$F$5599,Ctrl!$B$4:$C$399,2,0)</f>
        <v>7</v>
      </c>
      <c r="C2706" s="104">
        <f>VLOOKUP(BJB!$G$9:$G$5599,Ctrl!$E$4:$F$399,2,0)</f>
        <v>3</v>
      </c>
      <c r="D2706" s="219">
        <v>1</v>
      </c>
      <c r="E2706" s="104" t="str">
        <f>VLOOKUP(BJB!$F$9:$F$5599,Ctrl!$B$4:$D$399,3,0)</f>
        <v>I</v>
      </c>
      <c r="F2706" s="139" t="s">
        <v>10517</v>
      </c>
      <c r="G2706" s="139" t="s">
        <v>2776</v>
      </c>
      <c r="H2706" s="125" t="s">
        <v>6356</v>
      </c>
      <c r="I2706" s="220">
        <f>IF(G2705=BJB!$G4491,I2705+1,1)</f>
        <v>1</v>
      </c>
      <c r="J2706" s="912" t="s">
        <v>22695</v>
      </c>
      <c r="K2706" s="121" t="s">
        <v>5065</v>
      </c>
      <c r="L2706" s="104" t="s">
        <v>6477</v>
      </c>
      <c r="M2706" s="104" t="s">
        <v>5069</v>
      </c>
      <c r="N2706" s="120">
        <v>40968</v>
      </c>
      <c r="O2706" s="107">
        <v>150000000</v>
      </c>
      <c r="P2706" s="105" t="s">
        <v>16299</v>
      </c>
      <c r="Q2706" s="120">
        <v>41584</v>
      </c>
      <c r="R2706" s="105">
        <v>138961828</v>
      </c>
      <c r="S2706" s="146" t="s">
        <v>5070</v>
      </c>
      <c r="T2706" s="109">
        <v>41694</v>
      </c>
      <c r="U2706" s="114">
        <v>94694457</v>
      </c>
      <c r="V2706" s="109">
        <v>41694</v>
      </c>
      <c r="W2706" s="141">
        <v>94694457</v>
      </c>
      <c r="X2706" s="141">
        <v>0</v>
      </c>
      <c r="Y2706" s="141">
        <v>0</v>
      </c>
      <c r="Z2706" s="141">
        <v>0</v>
      </c>
      <c r="AA2706" s="114">
        <v>94694457</v>
      </c>
      <c r="AB2706" s="114"/>
      <c r="AC2706" s="132"/>
      <c r="AD2706" s="141"/>
      <c r="AE2706" s="106">
        <v>0</v>
      </c>
      <c r="AF2706" s="106">
        <v>0</v>
      </c>
      <c r="AG2706" s="106">
        <v>0</v>
      </c>
      <c r="AH2706" s="114"/>
      <c r="AI2706" s="114"/>
      <c r="AJ2706" s="114"/>
      <c r="AK2706" s="154"/>
      <c r="AL2706" s="114"/>
      <c r="AM2706" s="114"/>
      <c r="AN2706" s="114">
        <f t="shared" si="84"/>
        <v>94694457</v>
      </c>
      <c r="AO2706" s="114">
        <f t="shared" si="85"/>
        <v>0</v>
      </c>
      <c r="AP2706" s="114"/>
      <c r="AQ2706" s="114"/>
      <c r="AR2706" s="114"/>
      <c r="AS2706" s="114"/>
      <c r="AT2706" s="191"/>
    </row>
    <row r="2707" spans="1:46" s="190" customFormat="1" ht="15" customHeight="1" x14ac:dyDescent="0.2">
      <c r="A2707" s="104"/>
      <c r="B2707" s="104">
        <f>VLOOKUP(BJB!$F$9:$F$5599,Ctrl!$B$4:$C$399,2,0)</f>
        <v>7</v>
      </c>
      <c r="C2707" s="104">
        <f>VLOOKUP(BJB!$G$9:$G$5599,Ctrl!$E$4:$F$399,2,0)</f>
        <v>3</v>
      </c>
      <c r="D2707" s="219">
        <v>1</v>
      </c>
      <c r="E2707" s="104" t="str">
        <f>VLOOKUP(BJB!$F$9:$F$5599,Ctrl!$B$4:$D$399,3,0)</f>
        <v>I</v>
      </c>
      <c r="F2707" s="139" t="s">
        <v>10517</v>
      </c>
      <c r="G2707" s="139" t="s">
        <v>2776</v>
      </c>
      <c r="H2707" s="125">
        <v>1121220000314</v>
      </c>
      <c r="I2707" s="220">
        <f>IF(G2706=BJB!$G4492,I2706+1,1)</f>
        <v>1</v>
      </c>
      <c r="J2707" s="912" t="s">
        <v>22696</v>
      </c>
      <c r="K2707" s="121" t="s">
        <v>5066</v>
      </c>
      <c r="L2707" s="104" t="s">
        <v>6477</v>
      </c>
      <c r="M2707" s="104" t="s">
        <v>5068</v>
      </c>
      <c r="N2707" s="120">
        <v>41318</v>
      </c>
      <c r="O2707" s="107">
        <v>150000000</v>
      </c>
      <c r="P2707" s="105" t="s">
        <v>16298</v>
      </c>
      <c r="Q2707" s="120">
        <v>41641</v>
      </c>
      <c r="R2707" s="105">
        <v>158580022</v>
      </c>
      <c r="S2707" s="146" t="s">
        <v>5070</v>
      </c>
      <c r="T2707" s="109">
        <v>41694</v>
      </c>
      <c r="U2707" s="114">
        <v>105000000</v>
      </c>
      <c r="V2707" s="109">
        <v>41694</v>
      </c>
      <c r="W2707" s="141">
        <v>105000000</v>
      </c>
      <c r="X2707" s="141">
        <v>0</v>
      </c>
      <c r="Y2707" s="141">
        <v>0</v>
      </c>
      <c r="Z2707" s="141">
        <v>0</v>
      </c>
      <c r="AA2707" s="114">
        <v>13592189</v>
      </c>
      <c r="AB2707" s="114"/>
      <c r="AC2707" s="132"/>
      <c r="AD2707" s="141"/>
      <c r="AE2707" s="106">
        <v>0</v>
      </c>
      <c r="AF2707" s="106">
        <v>0</v>
      </c>
      <c r="AG2707" s="106">
        <v>0</v>
      </c>
      <c r="AH2707" s="114"/>
      <c r="AI2707" s="114"/>
      <c r="AJ2707" s="114"/>
      <c r="AK2707" s="154"/>
      <c r="AL2707" s="114"/>
      <c r="AM2707" s="114"/>
      <c r="AN2707" s="114">
        <f t="shared" si="84"/>
        <v>13592189</v>
      </c>
      <c r="AO2707" s="114">
        <f t="shared" si="85"/>
        <v>91407811</v>
      </c>
      <c r="AP2707" s="114"/>
      <c r="AQ2707" s="114"/>
      <c r="AR2707" s="114"/>
      <c r="AS2707" s="114"/>
      <c r="AT2707" s="191"/>
    </row>
    <row r="2708" spans="1:46" s="190" customFormat="1" ht="15" customHeight="1" x14ac:dyDescent="0.2">
      <c r="A2708" s="104"/>
      <c r="B2708" s="104">
        <f>VLOOKUP(BJB!$F$9:$F$5599,Ctrl!$B$4:$C$399,2,0)</f>
        <v>7</v>
      </c>
      <c r="C2708" s="104">
        <f>VLOOKUP(BJB!$G$9:$G$5599,Ctrl!$E$4:$F$399,2,0)</f>
        <v>3</v>
      </c>
      <c r="D2708" s="219">
        <v>1</v>
      </c>
      <c r="E2708" s="104" t="str">
        <f>VLOOKUP(BJB!$F$9:$F$5599,Ctrl!$B$4:$D$399,3,0)</f>
        <v>I</v>
      </c>
      <c r="F2708" s="139" t="s">
        <v>10517</v>
      </c>
      <c r="G2708" s="139" t="s">
        <v>2776</v>
      </c>
      <c r="H2708" s="125"/>
      <c r="I2708" s="220">
        <f>IF(G2707=BJB!$G4493,I2707+1,1)</f>
        <v>1</v>
      </c>
      <c r="J2708" s="912" t="s">
        <v>22697</v>
      </c>
      <c r="K2708" s="121" t="s">
        <v>186</v>
      </c>
      <c r="L2708" s="104" t="s">
        <v>6476</v>
      </c>
      <c r="M2708" s="104" t="s">
        <v>5173</v>
      </c>
      <c r="N2708" s="120">
        <v>40805</v>
      </c>
      <c r="O2708" s="107">
        <v>121845500</v>
      </c>
      <c r="P2708" s="105" t="s">
        <v>6222</v>
      </c>
      <c r="Q2708" s="120" t="s">
        <v>6222</v>
      </c>
      <c r="R2708" s="890">
        <v>0</v>
      </c>
      <c r="S2708" s="146" t="s">
        <v>5047</v>
      </c>
      <c r="T2708" s="109">
        <v>41698</v>
      </c>
      <c r="U2708" s="114">
        <v>25146656</v>
      </c>
      <c r="V2708" s="109" t="s">
        <v>6222</v>
      </c>
      <c r="W2708" s="141">
        <v>0</v>
      </c>
      <c r="X2708" s="141">
        <v>0</v>
      </c>
      <c r="Y2708" s="141">
        <v>0</v>
      </c>
      <c r="Z2708" s="141">
        <v>0</v>
      </c>
      <c r="AA2708" s="114">
        <v>0</v>
      </c>
      <c r="AB2708" s="114"/>
      <c r="AC2708" s="114"/>
      <c r="AD2708" s="141"/>
      <c r="AE2708" s="106">
        <v>0</v>
      </c>
      <c r="AF2708" s="106">
        <v>0</v>
      </c>
      <c r="AG2708" s="106">
        <v>0</v>
      </c>
      <c r="AH2708" s="114"/>
      <c r="AI2708" s="114"/>
      <c r="AJ2708" s="114"/>
      <c r="AK2708" s="114"/>
      <c r="AL2708" s="114"/>
      <c r="AM2708" s="114"/>
      <c r="AN2708" s="114">
        <f t="shared" si="84"/>
        <v>0</v>
      </c>
      <c r="AO2708" s="114">
        <f t="shared" si="85"/>
        <v>25146656</v>
      </c>
      <c r="AP2708" s="114"/>
      <c r="AQ2708" s="114"/>
      <c r="AR2708" s="114"/>
      <c r="AS2708" s="114"/>
      <c r="AT2708" s="191"/>
    </row>
    <row r="2709" spans="1:46" s="190" customFormat="1" ht="15" customHeight="1" x14ac:dyDescent="0.2">
      <c r="A2709" s="104"/>
      <c r="B2709" s="104">
        <f>VLOOKUP(BJB!$F$9:$F$5599,Ctrl!$B$4:$C$399,2,0)</f>
        <v>7</v>
      </c>
      <c r="C2709" s="104">
        <f>VLOOKUP(BJB!$G$9:$G$5599,Ctrl!$E$4:$F$399,2,0)</f>
        <v>3</v>
      </c>
      <c r="D2709" s="219">
        <v>1</v>
      </c>
      <c r="E2709" s="104" t="str">
        <f>VLOOKUP(BJB!$F$9:$F$5599,Ctrl!$B$4:$D$399,3,0)</f>
        <v>I</v>
      </c>
      <c r="F2709" s="139" t="s">
        <v>10517</v>
      </c>
      <c r="G2709" s="139" t="s">
        <v>2776</v>
      </c>
      <c r="H2709" s="125" t="s">
        <v>6676</v>
      </c>
      <c r="I2709" s="220">
        <f>IF(G2708=BJB!$G4494,I2708+1,1)</f>
        <v>1</v>
      </c>
      <c r="J2709" s="891" t="s">
        <v>20253</v>
      </c>
      <c r="K2709" s="121" t="s">
        <v>5497</v>
      </c>
      <c r="L2709" s="104" t="s">
        <v>6477</v>
      </c>
      <c r="M2709" s="104" t="s">
        <v>5498</v>
      </c>
      <c r="N2709" s="120">
        <v>41226</v>
      </c>
      <c r="O2709" s="105">
        <v>225000000</v>
      </c>
      <c r="P2709" s="105" t="s">
        <v>16300</v>
      </c>
      <c r="Q2709" s="120">
        <v>41647</v>
      </c>
      <c r="R2709" s="105">
        <v>258538331</v>
      </c>
      <c r="S2709" s="146" t="s">
        <v>5470</v>
      </c>
      <c r="T2709" s="109">
        <v>41789</v>
      </c>
      <c r="U2709" s="114">
        <v>157500000</v>
      </c>
      <c r="V2709" s="109">
        <v>41760</v>
      </c>
      <c r="W2709" s="141">
        <v>157500000</v>
      </c>
      <c r="X2709" s="141">
        <v>0</v>
      </c>
      <c r="Y2709" s="141">
        <v>0</v>
      </c>
      <c r="Z2709" s="141">
        <v>0</v>
      </c>
      <c r="AA2709" s="114">
        <v>5142375</v>
      </c>
      <c r="AB2709" s="114"/>
      <c r="AC2709" s="132"/>
      <c r="AD2709" s="141"/>
      <c r="AE2709" s="106">
        <v>0</v>
      </c>
      <c r="AF2709" s="106">
        <v>2319188</v>
      </c>
      <c r="AG2709" s="106">
        <v>1197000</v>
      </c>
      <c r="AH2709" s="114"/>
      <c r="AI2709" s="114"/>
      <c r="AJ2709" s="114"/>
      <c r="AK2709" s="154"/>
      <c r="AL2709" s="114"/>
      <c r="AM2709" s="114"/>
      <c r="AN2709" s="114">
        <f t="shared" si="84"/>
        <v>8658563</v>
      </c>
      <c r="AO2709" s="114">
        <f t="shared" si="85"/>
        <v>148841437</v>
      </c>
      <c r="AP2709" s="114"/>
      <c r="AQ2709" s="114"/>
      <c r="AR2709" s="114"/>
      <c r="AS2709" s="114"/>
    </row>
    <row r="2710" spans="1:46" s="190" customFormat="1" ht="15" customHeight="1" x14ac:dyDescent="0.2">
      <c r="A2710" s="104"/>
      <c r="B2710" s="104">
        <f>VLOOKUP(BJB!$F$9:$F$5599,Ctrl!$B$4:$C$399,2,0)</f>
        <v>7</v>
      </c>
      <c r="C2710" s="104">
        <f>VLOOKUP(BJB!$G$9:$G$5599,Ctrl!$E$4:$F$399,2,0)</f>
        <v>3</v>
      </c>
      <c r="D2710" s="219">
        <v>1</v>
      </c>
      <c r="E2710" s="104" t="str">
        <f>VLOOKUP(BJB!$F$9:$F$5599,Ctrl!$B$4:$D$399,3,0)</f>
        <v>I</v>
      </c>
      <c r="F2710" s="139" t="s">
        <v>10517</v>
      </c>
      <c r="G2710" s="139" t="s">
        <v>2776</v>
      </c>
      <c r="H2710" s="125">
        <v>1120625000491</v>
      </c>
      <c r="I2710" s="220">
        <f>IF(G2709=BJB!$G4495,I2709+1,1)</f>
        <v>1</v>
      </c>
      <c r="J2710" s="912" t="s">
        <v>22698</v>
      </c>
      <c r="K2710" s="121" t="s">
        <v>758</v>
      </c>
      <c r="L2710" s="104" t="s">
        <v>6477</v>
      </c>
      <c r="M2710" s="104" t="s">
        <v>6131</v>
      </c>
      <c r="N2710" s="120">
        <v>41113</v>
      </c>
      <c r="O2710" s="105">
        <v>45000000</v>
      </c>
      <c r="P2710" s="105" t="s">
        <v>6222</v>
      </c>
      <c r="Q2710" s="120" t="s">
        <v>6222</v>
      </c>
      <c r="R2710" s="890">
        <v>0</v>
      </c>
      <c r="S2710" s="146" t="s">
        <v>6086</v>
      </c>
      <c r="T2710" s="109">
        <v>42003</v>
      </c>
      <c r="U2710" s="114">
        <v>16061766</v>
      </c>
      <c r="V2710" s="109" t="s">
        <v>6222</v>
      </c>
      <c r="W2710" s="141">
        <v>0</v>
      </c>
      <c r="X2710" s="141">
        <v>0</v>
      </c>
      <c r="Y2710" s="141">
        <v>0</v>
      </c>
      <c r="Z2710" s="141">
        <v>0</v>
      </c>
      <c r="AA2710" s="114">
        <v>15982313</v>
      </c>
      <c r="AB2710" s="114"/>
      <c r="AC2710" s="132"/>
      <c r="AD2710" s="141"/>
      <c r="AE2710" s="106">
        <v>0</v>
      </c>
      <c r="AF2710" s="106">
        <v>0</v>
      </c>
      <c r="AG2710" s="106">
        <v>0</v>
      </c>
      <c r="AH2710" s="114"/>
      <c r="AI2710" s="222"/>
      <c r="AJ2710" s="114"/>
      <c r="AK2710" s="154"/>
      <c r="AL2710" s="114"/>
      <c r="AM2710" s="114"/>
      <c r="AN2710" s="114">
        <f t="shared" si="84"/>
        <v>15982313</v>
      </c>
      <c r="AO2710" s="114">
        <f t="shared" si="85"/>
        <v>79453</v>
      </c>
      <c r="AP2710" s="114"/>
      <c r="AQ2710" s="114"/>
      <c r="AR2710" s="114"/>
      <c r="AS2710" s="114"/>
    </row>
    <row r="2711" spans="1:46" s="190" customFormat="1" ht="15" customHeight="1" x14ac:dyDescent="0.2">
      <c r="A2711" s="104"/>
      <c r="B2711" s="104">
        <f>VLOOKUP(BJB!$F$9:$F$5599,Ctrl!$B$4:$C$399,2,0)</f>
        <v>7</v>
      </c>
      <c r="C2711" s="104">
        <f>VLOOKUP(BJB!$G$9:$G$5599,Ctrl!$E$4:$F$399,2,0)</f>
        <v>3</v>
      </c>
      <c r="D2711" s="219">
        <v>1</v>
      </c>
      <c r="E2711" s="104" t="str">
        <f>VLOOKUP(BJB!$F$9:$F$5599,Ctrl!$B$4:$D$399,3,0)</f>
        <v>I</v>
      </c>
      <c r="F2711" s="139" t="s">
        <v>10517</v>
      </c>
      <c r="G2711" s="139" t="s">
        <v>2776</v>
      </c>
      <c r="H2711" s="125" t="s">
        <v>7699</v>
      </c>
      <c r="I2711" s="220">
        <f>IF(G2710=BJB!$G4496,I2710+1,1)</f>
        <v>1</v>
      </c>
      <c r="J2711" s="912" t="s">
        <v>22699</v>
      </c>
      <c r="K2711" s="121" t="s">
        <v>10915</v>
      </c>
      <c r="L2711" s="104" t="s">
        <v>6477</v>
      </c>
      <c r="M2711" s="104" t="s">
        <v>6132</v>
      </c>
      <c r="N2711" s="128">
        <v>40907</v>
      </c>
      <c r="O2711" s="105">
        <v>50000000</v>
      </c>
      <c r="P2711" s="105" t="s">
        <v>16301</v>
      </c>
      <c r="Q2711" s="120">
        <v>41928</v>
      </c>
      <c r="R2711" s="105">
        <v>16877350</v>
      </c>
      <c r="S2711" s="146" t="s">
        <v>6086</v>
      </c>
      <c r="T2711" s="109">
        <v>42003</v>
      </c>
      <c r="U2711" s="114">
        <v>11298989</v>
      </c>
      <c r="V2711" s="109">
        <v>41974</v>
      </c>
      <c r="W2711" s="141">
        <v>11298989</v>
      </c>
      <c r="X2711" s="141">
        <v>0</v>
      </c>
      <c r="Y2711" s="141">
        <v>0</v>
      </c>
      <c r="Z2711" s="141">
        <v>0</v>
      </c>
      <c r="AA2711" s="114">
        <v>8275030</v>
      </c>
      <c r="AB2711" s="114"/>
      <c r="AC2711" s="132"/>
      <c r="AD2711" s="141"/>
      <c r="AE2711" s="106">
        <v>0</v>
      </c>
      <c r="AF2711" s="106">
        <v>0</v>
      </c>
      <c r="AG2711" s="106">
        <v>0</v>
      </c>
      <c r="AH2711" s="114"/>
      <c r="AI2711" s="114"/>
      <c r="AJ2711" s="114"/>
      <c r="AK2711" s="154"/>
      <c r="AL2711" s="114"/>
      <c r="AM2711" s="114"/>
      <c r="AN2711" s="114">
        <f t="shared" si="84"/>
        <v>8275030</v>
      </c>
      <c r="AO2711" s="114">
        <f t="shared" si="85"/>
        <v>3023959</v>
      </c>
      <c r="AP2711" s="114"/>
      <c r="AQ2711" s="114"/>
      <c r="AR2711" s="114"/>
      <c r="AS2711" s="114"/>
    </row>
    <row r="2712" spans="1:46" s="190" customFormat="1" ht="15" customHeight="1" x14ac:dyDescent="0.2">
      <c r="A2712" s="104"/>
      <c r="B2712" s="104">
        <f>VLOOKUP(BJB!$F$9:$F$5599,Ctrl!$B$4:$C$399,2,0)</f>
        <v>7</v>
      </c>
      <c r="C2712" s="104">
        <f>VLOOKUP(BJB!$G$9:$G$5599,Ctrl!$E$4:$F$399,2,0)</f>
        <v>3</v>
      </c>
      <c r="D2712" s="219">
        <v>1</v>
      </c>
      <c r="E2712" s="104" t="str">
        <f>VLOOKUP(BJB!$F$9:$F$5599,Ctrl!$B$4:$D$399,3,0)</f>
        <v>I</v>
      </c>
      <c r="F2712" s="139" t="s">
        <v>10517</v>
      </c>
      <c r="G2712" s="139" t="s">
        <v>2776</v>
      </c>
      <c r="H2712" s="125" t="s">
        <v>6677</v>
      </c>
      <c r="I2712" s="220">
        <f>IF(G2711=BJB!$G4497,I2711+1,1)</f>
        <v>1</v>
      </c>
      <c r="J2712" s="912" t="s">
        <v>22700</v>
      </c>
      <c r="K2712" s="121" t="s">
        <v>10916</v>
      </c>
      <c r="L2712" s="104" t="s">
        <v>6477</v>
      </c>
      <c r="M2712" s="104" t="s">
        <v>6133</v>
      </c>
      <c r="N2712" s="120">
        <v>41386</v>
      </c>
      <c r="O2712" s="105">
        <v>50000000</v>
      </c>
      <c r="P2712" s="105" t="s">
        <v>16301</v>
      </c>
      <c r="Q2712" s="120">
        <v>41928</v>
      </c>
      <c r="R2712" s="105">
        <v>43977273</v>
      </c>
      <c r="S2712" s="146" t="s">
        <v>6086</v>
      </c>
      <c r="T2712" s="109">
        <v>42003</v>
      </c>
      <c r="U2712" s="114">
        <v>28973949</v>
      </c>
      <c r="V2712" s="109">
        <v>41974</v>
      </c>
      <c r="W2712" s="141">
        <v>28973949</v>
      </c>
      <c r="X2712" s="141">
        <v>0</v>
      </c>
      <c r="Y2712" s="141">
        <v>0</v>
      </c>
      <c r="Z2712" s="141">
        <v>0</v>
      </c>
      <c r="AA2712" s="114">
        <v>10790298</v>
      </c>
      <c r="AB2712" s="114"/>
      <c r="AC2712" s="132"/>
      <c r="AD2712" s="141"/>
      <c r="AE2712" s="106">
        <v>0</v>
      </c>
      <c r="AF2712" s="106">
        <v>0</v>
      </c>
      <c r="AG2712" s="106">
        <v>0</v>
      </c>
      <c r="AH2712" s="114"/>
      <c r="AI2712" s="114"/>
      <c r="AJ2712" s="114"/>
      <c r="AK2712" s="154"/>
      <c r="AL2712" s="114"/>
      <c r="AM2712" s="114"/>
      <c r="AN2712" s="114">
        <f t="shared" si="84"/>
        <v>10790298</v>
      </c>
      <c r="AO2712" s="114">
        <f t="shared" si="85"/>
        <v>18183651</v>
      </c>
      <c r="AP2712" s="114"/>
      <c r="AQ2712" s="114"/>
      <c r="AR2712" s="114"/>
      <c r="AS2712" s="114"/>
    </row>
    <row r="2713" spans="1:46" s="190" customFormat="1" ht="15" customHeight="1" x14ac:dyDescent="0.2">
      <c r="A2713" s="104"/>
      <c r="B2713" s="104">
        <f>VLOOKUP(BJB!$F$9:$F$5599,Ctrl!$B$4:$C$399,2,0)</f>
        <v>7</v>
      </c>
      <c r="C2713" s="104">
        <f>VLOOKUP(BJB!$G$9:$G$5599,Ctrl!$E$4:$F$399,2,0)</f>
        <v>3</v>
      </c>
      <c r="D2713" s="219">
        <v>1</v>
      </c>
      <c r="E2713" s="104" t="str">
        <f>VLOOKUP(BJB!$F$9:$F$5599,Ctrl!$B$4:$D$399,3,0)</f>
        <v>I</v>
      </c>
      <c r="F2713" s="139" t="s">
        <v>10517</v>
      </c>
      <c r="G2713" s="139" t="s">
        <v>2776</v>
      </c>
      <c r="H2713" s="125" t="s">
        <v>6673</v>
      </c>
      <c r="I2713" s="220">
        <f>IF(G2712=BJB!$G4498,I2712+1,1)</f>
        <v>1</v>
      </c>
      <c r="J2713" s="912" t="s">
        <v>22701</v>
      </c>
      <c r="K2713" s="121" t="s">
        <v>10917</v>
      </c>
      <c r="L2713" s="104" t="s">
        <v>6477</v>
      </c>
      <c r="M2713" s="104" t="s">
        <v>5068</v>
      </c>
      <c r="N2713" s="120">
        <v>41318</v>
      </c>
      <c r="O2713" s="105">
        <v>15000000</v>
      </c>
      <c r="P2713" s="105" t="s">
        <v>16301</v>
      </c>
      <c r="Q2713" s="120">
        <v>41928</v>
      </c>
      <c r="R2713" s="105">
        <v>12016603</v>
      </c>
      <c r="S2713" s="146" t="s">
        <v>6086</v>
      </c>
      <c r="T2713" s="109">
        <v>42003</v>
      </c>
      <c r="U2713" s="114">
        <v>8062553</v>
      </c>
      <c r="V2713" s="109">
        <v>41974</v>
      </c>
      <c r="W2713" s="141">
        <v>8062553</v>
      </c>
      <c r="X2713" s="141">
        <v>0</v>
      </c>
      <c r="Y2713" s="141">
        <v>0</v>
      </c>
      <c r="Z2713" s="141">
        <v>0</v>
      </c>
      <c r="AA2713" s="114">
        <v>8062553</v>
      </c>
      <c r="AB2713" s="114"/>
      <c r="AC2713" s="132"/>
      <c r="AD2713" s="141"/>
      <c r="AE2713" s="106">
        <v>0</v>
      </c>
      <c r="AF2713" s="106">
        <v>0</v>
      </c>
      <c r="AG2713" s="106">
        <v>0</v>
      </c>
      <c r="AH2713" s="114"/>
      <c r="AI2713" s="114"/>
      <c r="AJ2713" s="114"/>
      <c r="AK2713" s="154"/>
      <c r="AL2713" s="114"/>
      <c r="AM2713" s="114"/>
      <c r="AN2713" s="114">
        <f t="shared" si="84"/>
        <v>8062553</v>
      </c>
      <c r="AO2713" s="114">
        <f t="shared" si="85"/>
        <v>0</v>
      </c>
      <c r="AP2713" s="114"/>
      <c r="AQ2713" s="114"/>
      <c r="AR2713" s="114"/>
      <c r="AS2713" s="114"/>
    </row>
    <row r="2714" spans="1:46" s="190" customFormat="1" ht="15" customHeight="1" x14ac:dyDescent="0.2">
      <c r="A2714" s="104"/>
      <c r="B2714" s="104">
        <f>VLOOKUP(BJB!$F$9:$F$5599,Ctrl!$B$4:$C$399,2,0)</f>
        <v>7</v>
      </c>
      <c r="C2714" s="104">
        <f>VLOOKUP(BJB!$G$9:$G$5599,Ctrl!$E$4:$F$399,2,0)</f>
        <v>3</v>
      </c>
      <c r="D2714" s="219">
        <v>1</v>
      </c>
      <c r="E2714" s="104" t="str">
        <f>VLOOKUP(BJB!$F$9:$F$5599,Ctrl!$B$4:$D$399,3,0)</f>
        <v>I</v>
      </c>
      <c r="F2714" s="139" t="s">
        <v>10517</v>
      </c>
      <c r="G2714" s="139" t="s">
        <v>2776</v>
      </c>
      <c r="H2714" s="125" t="s">
        <v>17660</v>
      </c>
      <c r="I2714" s="220">
        <f>IF(G2713=BJB!$G4499,I2713+1,1)</f>
        <v>1</v>
      </c>
      <c r="J2714" s="891" t="s">
        <v>18414</v>
      </c>
      <c r="K2714" s="121" t="s">
        <v>10918</v>
      </c>
      <c r="L2714" s="104" t="s">
        <v>6477</v>
      </c>
      <c r="M2714" s="104" t="s">
        <v>6134</v>
      </c>
      <c r="N2714" s="120">
        <v>41151</v>
      </c>
      <c r="O2714" s="105">
        <v>50000000</v>
      </c>
      <c r="P2714" s="105" t="s">
        <v>16301</v>
      </c>
      <c r="Q2714" s="120">
        <v>41928</v>
      </c>
      <c r="R2714" s="105">
        <v>40600466</v>
      </c>
      <c r="S2714" s="146" t="s">
        <v>6086</v>
      </c>
      <c r="T2714" s="109">
        <v>42003</v>
      </c>
      <c r="U2714" s="114">
        <v>27100045</v>
      </c>
      <c r="V2714" s="109">
        <v>41974</v>
      </c>
      <c r="W2714" s="141">
        <v>27100045</v>
      </c>
      <c r="X2714" s="141">
        <v>0</v>
      </c>
      <c r="Y2714" s="141">
        <v>0</v>
      </c>
      <c r="Z2714" s="141">
        <v>0</v>
      </c>
      <c r="AA2714" s="114">
        <v>0</v>
      </c>
      <c r="AB2714" s="114"/>
      <c r="AC2714" s="114"/>
      <c r="AD2714" s="141">
        <v>172918</v>
      </c>
      <c r="AE2714" s="106">
        <v>172918</v>
      </c>
      <c r="AF2714" s="106">
        <v>0</v>
      </c>
      <c r="AG2714" s="106">
        <v>172918</v>
      </c>
      <c r="AH2714" s="114"/>
      <c r="AI2714" s="114"/>
      <c r="AJ2714" s="114"/>
      <c r="AK2714" s="114"/>
      <c r="AL2714" s="114"/>
      <c r="AM2714" s="114"/>
      <c r="AN2714" s="114">
        <f t="shared" si="84"/>
        <v>518754</v>
      </c>
      <c r="AO2714" s="114">
        <f t="shared" si="85"/>
        <v>26581291</v>
      </c>
      <c r="AP2714" s="114"/>
      <c r="AQ2714" s="114"/>
      <c r="AR2714" s="114"/>
      <c r="AS2714" s="114"/>
    </row>
    <row r="2715" spans="1:46" s="190" customFormat="1" ht="15" customHeight="1" x14ac:dyDescent="0.2">
      <c r="A2715" s="104"/>
      <c r="B2715" s="104">
        <f>VLOOKUP(BJB!$F$9:$F$5599,Ctrl!$B$4:$C$399,2,0)</f>
        <v>7</v>
      </c>
      <c r="C2715" s="104">
        <f>VLOOKUP(BJB!$G$9:$G$5599,Ctrl!$E$4:$F$399,2,0)</f>
        <v>3</v>
      </c>
      <c r="D2715" s="219">
        <v>1</v>
      </c>
      <c r="E2715" s="104" t="str">
        <f>VLOOKUP(BJB!$F$9:$F$5599,Ctrl!$B$4:$D$399,3,0)</f>
        <v>I</v>
      </c>
      <c r="F2715" s="139" t="s">
        <v>10517</v>
      </c>
      <c r="G2715" s="139" t="s">
        <v>2776</v>
      </c>
      <c r="H2715" s="125">
        <v>1120523000659</v>
      </c>
      <c r="I2715" s="220">
        <f>IF(G2714=BJB!$G4500,I2714+1,1)</f>
        <v>1</v>
      </c>
      <c r="J2715" s="912" t="s">
        <v>22702</v>
      </c>
      <c r="K2715" s="121" t="s">
        <v>7732</v>
      </c>
      <c r="L2715" s="104" t="s">
        <v>6477</v>
      </c>
      <c r="M2715" s="104" t="s">
        <v>5067</v>
      </c>
      <c r="N2715" s="120">
        <v>41120</v>
      </c>
      <c r="O2715" s="105">
        <v>35000000</v>
      </c>
      <c r="P2715" s="105" t="s">
        <v>16302</v>
      </c>
      <c r="Q2715" s="120">
        <v>41927</v>
      </c>
      <c r="R2715" s="105">
        <v>20898706</v>
      </c>
      <c r="S2715" s="146" t="s">
        <v>7897</v>
      </c>
      <c r="T2715" s="109">
        <v>42111</v>
      </c>
      <c r="U2715" s="141">
        <v>14053677</v>
      </c>
      <c r="V2715" s="109">
        <v>42111</v>
      </c>
      <c r="W2715" s="141">
        <v>14053677</v>
      </c>
      <c r="X2715" s="141">
        <v>0</v>
      </c>
      <c r="Y2715" s="141">
        <v>0</v>
      </c>
      <c r="Z2715" s="141">
        <v>0</v>
      </c>
      <c r="AA2715" s="114">
        <v>12214084</v>
      </c>
      <c r="AB2715" s="114"/>
      <c r="AC2715" s="132"/>
      <c r="AD2715" s="141"/>
      <c r="AE2715" s="106">
        <v>0</v>
      </c>
      <c r="AF2715" s="106">
        <v>0</v>
      </c>
      <c r="AG2715" s="106">
        <v>0</v>
      </c>
      <c r="AH2715" s="141"/>
      <c r="AI2715" s="222"/>
      <c r="AJ2715" s="141"/>
      <c r="AK2715" s="154"/>
      <c r="AL2715" s="141"/>
      <c r="AM2715" s="141"/>
      <c r="AN2715" s="114">
        <f t="shared" si="84"/>
        <v>12214084</v>
      </c>
      <c r="AO2715" s="114">
        <f t="shared" si="85"/>
        <v>1839593</v>
      </c>
      <c r="AP2715" s="114"/>
      <c r="AQ2715" s="114"/>
      <c r="AR2715" s="114"/>
      <c r="AS2715" s="114"/>
    </row>
    <row r="2716" spans="1:46" s="190" customFormat="1" ht="15" customHeight="1" x14ac:dyDescent="0.2">
      <c r="A2716" s="104"/>
      <c r="B2716" s="104">
        <f>VLOOKUP(BJB!$F$9:$F$5599,Ctrl!$B$4:$C$399,2,0)</f>
        <v>7</v>
      </c>
      <c r="C2716" s="104">
        <f>VLOOKUP(BJB!$G$9:$G$5599,Ctrl!$E$4:$F$399,2,0)</f>
        <v>3</v>
      </c>
      <c r="D2716" s="219">
        <v>1</v>
      </c>
      <c r="E2716" s="104" t="str">
        <f>VLOOKUP(BJB!$F$9:$F$5599,Ctrl!$B$4:$D$399,3,0)</f>
        <v>I</v>
      </c>
      <c r="F2716" s="139" t="s">
        <v>10517</v>
      </c>
      <c r="G2716" s="139" t="s">
        <v>2776</v>
      </c>
      <c r="H2716" s="125">
        <v>1121220000636</v>
      </c>
      <c r="I2716" s="220">
        <f>IF(G2715=BJB!$G4501,I2715+1,1)</f>
        <v>1</v>
      </c>
      <c r="J2716" s="912" t="s">
        <v>22703</v>
      </c>
      <c r="K2716" s="121" t="s">
        <v>7733</v>
      </c>
      <c r="L2716" s="104" t="s">
        <v>6477</v>
      </c>
      <c r="M2716" s="104" t="s">
        <v>5068</v>
      </c>
      <c r="N2716" s="120">
        <v>41318</v>
      </c>
      <c r="O2716" s="105">
        <v>75000000</v>
      </c>
      <c r="P2716" s="105" t="s">
        <v>16303</v>
      </c>
      <c r="Q2716" s="120">
        <v>41905</v>
      </c>
      <c r="R2716" s="105">
        <v>50526364</v>
      </c>
      <c r="S2716" s="146" t="s">
        <v>7897</v>
      </c>
      <c r="T2716" s="109">
        <v>42111</v>
      </c>
      <c r="U2716" s="141">
        <v>34938184</v>
      </c>
      <c r="V2716" s="109">
        <v>42111</v>
      </c>
      <c r="W2716" s="141">
        <v>34938184</v>
      </c>
      <c r="X2716" s="141">
        <v>0</v>
      </c>
      <c r="Y2716" s="141">
        <v>0</v>
      </c>
      <c r="Z2716" s="141">
        <v>0</v>
      </c>
      <c r="AA2716" s="114">
        <v>34938184</v>
      </c>
      <c r="AB2716" s="114"/>
      <c r="AC2716" s="132"/>
      <c r="AD2716" s="141"/>
      <c r="AE2716" s="106">
        <v>0</v>
      </c>
      <c r="AF2716" s="106">
        <v>0</v>
      </c>
      <c r="AG2716" s="106">
        <v>0</v>
      </c>
      <c r="AH2716" s="141"/>
      <c r="AI2716" s="141"/>
      <c r="AJ2716" s="141"/>
      <c r="AK2716" s="154"/>
      <c r="AL2716" s="141"/>
      <c r="AM2716" s="141"/>
      <c r="AN2716" s="114">
        <f t="shared" si="84"/>
        <v>34938184</v>
      </c>
      <c r="AO2716" s="114">
        <f t="shared" si="85"/>
        <v>0</v>
      </c>
      <c r="AP2716" s="114"/>
      <c r="AQ2716" s="114"/>
      <c r="AR2716" s="114"/>
      <c r="AS2716" s="114"/>
    </row>
    <row r="2717" spans="1:46" s="190" customFormat="1" ht="15" customHeight="1" x14ac:dyDescent="0.2">
      <c r="A2717" s="104"/>
      <c r="B2717" s="104">
        <f>VLOOKUP(BJB!$F$9:$F$5599,Ctrl!$B$4:$C$399,2,0)</f>
        <v>7</v>
      </c>
      <c r="C2717" s="104">
        <f>VLOOKUP(BJB!$G$9:$G$5599,Ctrl!$E$4:$F$399,2,0)</f>
        <v>3</v>
      </c>
      <c r="D2717" s="219">
        <v>1</v>
      </c>
      <c r="E2717" s="104" t="str">
        <f>VLOOKUP(BJB!$F$9:$F$5599,Ctrl!$B$4:$D$399,3,0)</f>
        <v>I</v>
      </c>
      <c r="F2717" s="139" t="s">
        <v>10517</v>
      </c>
      <c r="G2717" s="139" t="s">
        <v>2776</v>
      </c>
      <c r="H2717" s="125">
        <v>1111124000556</v>
      </c>
      <c r="I2717" s="220">
        <f>IF(G2716=BJB!$G4502,I2716+1,1)</f>
        <v>1</v>
      </c>
      <c r="J2717" s="912" t="s">
        <v>22704</v>
      </c>
      <c r="K2717" s="121" t="s">
        <v>7734</v>
      </c>
      <c r="L2717" s="104" t="s">
        <v>6477</v>
      </c>
      <c r="M2717" s="104" t="s">
        <v>6132</v>
      </c>
      <c r="N2717" s="128">
        <v>40907</v>
      </c>
      <c r="O2717" s="105">
        <v>30000000</v>
      </c>
      <c r="P2717" s="105" t="s">
        <v>16304</v>
      </c>
      <c r="Q2717" s="120">
        <v>41950</v>
      </c>
      <c r="R2717" s="105">
        <v>8575886</v>
      </c>
      <c r="S2717" s="146" t="s">
        <v>7897</v>
      </c>
      <c r="T2717" s="109">
        <v>42111</v>
      </c>
      <c r="U2717" s="141">
        <v>5868020</v>
      </c>
      <c r="V2717" s="109">
        <v>42111</v>
      </c>
      <c r="W2717" s="141">
        <v>5868020</v>
      </c>
      <c r="X2717" s="141">
        <v>0</v>
      </c>
      <c r="Y2717" s="141">
        <v>0</v>
      </c>
      <c r="Z2717" s="141">
        <v>0</v>
      </c>
      <c r="AA2717" s="114">
        <v>5868020</v>
      </c>
      <c r="AB2717" s="114"/>
      <c r="AC2717" s="132"/>
      <c r="AD2717" s="141"/>
      <c r="AE2717" s="106">
        <v>0</v>
      </c>
      <c r="AF2717" s="106">
        <v>0</v>
      </c>
      <c r="AG2717" s="106">
        <v>0</v>
      </c>
      <c r="AH2717" s="141"/>
      <c r="AI2717" s="141"/>
      <c r="AJ2717" s="141"/>
      <c r="AK2717" s="154"/>
      <c r="AL2717" s="141"/>
      <c r="AM2717" s="141"/>
      <c r="AN2717" s="114">
        <f t="shared" si="84"/>
        <v>5868020</v>
      </c>
      <c r="AO2717" s="114">
        <f t="shared" si="85"/>
        <v>0</v>
      </c>
      <c r="AP2717" s="114"/>
      <c r="AQ2717" s="114"/>
      <c r="AR2717" s="114"/>
      <c r="AS2717" s="114"/>
    </row>
    <row r="2718" spans="1:46" s="190" customFormat="1" ht="15" customHeight="1" x14ac:dyDescent="0.2">
      <c r="A2718" s="104"/>
      <c r="B2718" s="104">
        <f>VLOOKUP(BJB!$F$9:$F$5599,Ctrl!$B$4:$C$399,2,0)</f>
        <v>7</v>
      </c>
      <c r="C2718" s="104">
        <f>VLOOKUP(BJB!$G$9:$G$5599,Ctrl!$E$4:$F$399,2,0)</f>
        <v>3</v>
      </c>
      <c r="D2718" s="219">
        <v>1</v>
      </c>
      <c r="E2718" s="104" t="str">
        <f>VLOOKUP(BJB!$F$9:$F$5599,Ctrl!$B$4:$D$399,3,0)</f>
        <v>I</v>
      </c>
      <c r="F2718" s="139" t="s">
        <v>10517</v>
      </c>
      <c r="G2718" s="139" t="s">
        <v>2776</v>
      </c>
      <c r="H2718" s="125"/>
      <c r="I2718" s="220">
        <f>IF(G2717=BJB!$G4503,I2717+1,1)</f>
        <v>1</v>
      </c>
      <c r="J2718" s="912" t="s">
        <v>22705</v>
      </c>
      <c r="K2718" s="121" t="s">
        <v>7735</v>
      </c>
      <c r="L2718" s="104" t="s">
        <v>6477</v>
      </c>
      <c r="M2718" s="104" t="s">
        <v>6134</v>
      </c>
      <c r="N2718" s="120">
        <v>41151</v>
      </c>
      <c r="O2718" s="105">
        <v>25000000</v>
      </c>
      <c r="P2718" s="105" t="s">
        <v>16305</v>
      </c>
      <c r="Q2718" s="120">
        <v>42073</v>
      </c>
      <c r="R2718" s="105">
        <v>10683105</v>
      </c>
      <c r="S2718" s="146" t="s">
        <v>7897</v>
      </c>
      <c r="T2718" s="109">
        <v>42111</v>
      </c>
      <c r="U2718" s="141">
        <v>7382414</v>
      </c>
      <c r="V2718" s="109">
        <v>42111</v>
      </c>
      <c r="W2718" s="141">
        <v>7382414</v>
      </c>
      <c r="X2718" s="141">
        <v>0</v>
      </c>
      <c r="Y2718" s="141">
        <v>0</v>
      </c>
      <c r="Z2718" s="141">
        <v>0</v>
      </c>
      <c r="AA2718" s="114">
        <v>7382414</v>
      </c>
      <c r="AB2718" s="114"/>
      <c r="AC2718" s="132"/>
      <c r="AD2718" s="141"/>
      <c r="AE2718" s="106">
        <v>0</v>
      </c>
      <c r="AF2718" s="106">
        <v>0</v>
      </c>
      <c r="AG2718" s="106">
        <v>0</v>
      </c>
      <c r="AH2718" s="141"/>
      <c r="AI2718" s="141"/>
      <c r="AJ2718" s="141"/>
      <c r="AK2718" s="141"/>
      <c r="AL2718" s="141"/>
      <c r="AM2718" s="141"/>
      <c r="AN2718" s="114">
        <f t="shared" si="84"/>
        <v>7382414</v>
      </c>
      <c r="AO2718" s="114">
        <f t="shared" si="85"/>
        <v>0</v>
      </c>
      <c r="AP2718" s="114"/>
      <c r="AQ2718" s="114"/>
      <c r="AR2718" s="114"/>
      <c r="AS2718" s="114"/>
      <c r="AT2718" s="191"/>
    </row>
    <row r="2719" spans="1:46" s="190" customFormat="1" ht="15" customHeight="1" x14ac:dyDescent="0.2">
      <c r="A2719" s="104"/>
      <c r="B2719" s="104">
        <f>VLOOKUP(BJB!$F$9:$F$5599,Ctrl!$B$4:$C$399,2,0)</f>
        <v>7</v>
      </c>
      <c r="C2719" s="104">
        <f>VLOOKUP(BJB!$G$9:$G$5599,Ctrl!$E$4:$F$399,2,0)</f>
        <v>3</v>
      </c>
      <c r="D2719" s="219">
        <v>1</v>
      </c>
      <c r="E2719" s="104" t="str">
        <f>VLOOKUP(BJB!$F$9:$F$5599,Ctrl!$B$4:$D$399,3,0)</f>
        <v>I</v>
      </c>
      <c r="F2719" s="139" t="s">
        <v>10517</v>
      </c>
      <c r="G2719" s="139" t="s">
        <v>2776</v>
      </c>
      <c r="H2719" s="125"/>
      <c r="I2719" s="220">
        <f>IF(G2718=BJB!$G4504,I2718+1,1)</f>
        <v>1</v>
      </c>
      <c r="J2719" s="912" t="s">
        <v>22706</v>
      </c>
      <c r="K2719" s="121" t="s">
        <v>6007</v>
      </c>
      <c r="L2719" s="104" t="s">
        <v>6477</v>
      </c>
      <c r="M2719" s="104" t="s">
        <v>6132</v>
      </c>
      <c r="N2719" s="128">
        <v>40907</v>
      </c>
      <c r="O2719" s="105">
        <v>50000000</v>
      </c>
      <c r="P2719" s="105" t="s">
        <v>16306</v>
      </c>
      <c r="Q2719" s="120">
        <v>42062</v>
      </c>
      <c r="R2719" s="105">
        <v>9326735</v>
      </c>
      <c r="S2719" s="146" t="s">
        <v>7897</v>
      </c>
      <c r="T2719" s="109">
        <v>42111</v>
      </c>
      <c r="U2719" s="141">
        <v>5971848</v>
      </c>
      <c r="V2719" s="109">
        <v>42111</v>
      </c>
      <c r="W2719" s="141">
        <v>5971848</v>
      </c>
      <c r="X2719" s="141">
        <v>0</v>
      </c>
      <c r="Y2719" s="141">
        <v>0</v>
      </c>
      <c r="Z2719" s="141">
        <v>0</v>
      </c>
      <c r="AA2719" s="114">
        <v>5971848</v>
      </c>
      <c r="AB2719" s="114"/>
      <c r="AC2719" s="132"/>
      <c r="AD2719" s="141"/>
      <c r="AE2719" s="106">
        <v>0</v>
      </c>
      <c r="AF2719" s="106">
        <v>0</v>
      </c>
      <c r="AG2719" s="106">
        <v>0</v>
      </c>
      <c r="AH2719" s="141"/>
      <c r="AI2719" s="222"/>
      <c r="AJ2719" s="141"/>
      <c r="AK2719" s="141"/>
      <c r="AL2719" s="141"/>
      <c r="AM2719" s="141"/>
      <c r="AN2719" s="114">
        <f t="shared" si="84"/>
        <v>5971848</v>
      </c>
      <c r="AO2719" s="114">
        <f t="shared" si="85"/>
        <v>0</v>
      </c>
      <c r="AP2719" s="114"/>
      <c r="AQ2719" s="114"/>
      <c r="AR2719" s="114"/>
      <c r="AS2719" s="114"/>
    </row>
    <row r="2720" spans="1:46" s="190" customFormat="1" ht="15" customHeight="1" x14ac:dyDescent="0.2">
      <c r="A2720" s="104"/>
      <c r="B2720" s="104">
        <f>VLOOKUP(BJB!$F$9:$F$5599,Ctrl!$B$4:$C$399,2,0)</f>
        <v>7</v>
      </c>
      <c r="C2720" s="104">
        <f>VLOOKUP(BJB!$G$9:$G$5599,Ctrl!$E$4:$F$399,2,0)</f>
        <v>3</v>
      </c>
      <c r="D2720" s="219">
        <v>1</v>
      </c>
      <c r="E2720" s="104" t="str">
        <f>VLOOKUP(BJB!$F$9:$F$5599,Ctrl!$B$4:$D$399,3,0)</f>
        <v>I</v>
      </c>
      <c r="F2720" s="139" t="s">
        <v>10517</v>
      </c>
      <c r="G2720" s="139" t="s">
        <v>2776</v>
      </c>
      <c r="H2720" s="125"/>
      <c r="I2720" s="220">
        <f>IF(G2719=BJB!$G4505,I2719+1,1)</f>
        <v>1</v>
      </c>
      <c r="J2720" s="912" t="s">
        <v>22707</v>
      </c>
      <c r="K2720" s="121" t="s">
        <v>832</v>
      </c>
      <c r="L2720" s="104" t="s">
        <v>6477</v>
      </c>
      <c r="M2720" s="104" t="s">
        <v>5069</v>
      </c>
      <c r="N2720" s="120">
        <v>41211</v>
      </c>
      <c r="O2720" s="105">
        <v>35000000</v>
      </c>
      <c r="P2720" s="105" t="s">
        <v>16307</v>
      </c>
      <c r="Q2720" s="120">
        <v>42062</v>
      </c>
      <c r="R2720" s="105">
        <v>15335645</v>
      </c>
      <c r="S2720" s="146" t="s">
        <v>7897</v>
      </c>
      <c r="T2720" s="109">
        <v>42111</v>
      </c>
      <c r="U2720" s="141">
        <v>10381759</v>
      </c>
      <c r="V2720" s="109">
        <v>42111</v>
      </c>
      <c r="W2720" s="141">
        <v>10381759</v>
      </c>
      <c r="X2720" s="141">
        <v>0</v>
      </c>
      <c r="Y2720" s="141">
        <v>0</v>
      </c>
      <c r="Z2720" s="141">
        <v>0</v>
      </c>
      <c r="AA2720" s="114">
        <v>0</v>
      </c>
      <c r="AB2720" s="114"/>
      <c r="AC2720" s="132"/>
      <c r="AD2720" s="141"/>
      <c r="AE2720" s="106">
        <v>0</v>
      </c>
      <c r="AF2720" s="106">
        <v>0</v>
      </c>
      <c r="AG2720" s="106">
        <v>0</v>
      </c>
      <c r="AH2720" s="141"/>
      <c r="AI2720" s="141"/>
      <c r="AJ2720" s="141"/>
      <c r="AK2720" s="141"/>
      <c r="AL2720" s="141"/>
      <c r="AM2720" s="141"/>
      <c r="AN2720" s="114">
        <f t="shared" si="84"/>
        <v>0</v>
      </c>
      <c r="AO2720" s="114">
        <f t="shared" si="85"/>
        <v>10381759</v>
      </c>
      <c r="AP2720" s="114"/>
      <c r="AQ2720" s="114"/>
      <c r="AR2720" s="114"/>
      <c r="AS2720" s="114"/>
    </row>
    <row r="2721" spans="1:46" s="190" customFormat="1" ht="15" customHeight="1" x14ac:dyDescent="0.2">
      <c r="A2721" s="104"/>
      <c r="B2721" s="104">
        <f>VLOOKUP(BJB!$F$9:$F$5599,Ctrl!$B$4:$C$399,2,0)</f>
        <v>7</v>
      </c>
      <c r="C2721" s="104">
        <f>VLOOKUP(BJB!$G$9:$G$5599,Ctrl!$E$4:$F$399,2,0)</f>
        <v>3</v>
      </c>
      <c r="D2721" s="219">
        <v>1</v>
      </c>
      <c r="E2721" s="104" t="str">
        <f>VLOOKUP(BJB!$F$9:$F$5599,Ctrl!$B$4:$D$399,3,0)</f>
        <v>I</v>
      </c>
      <c r="F2721" s="139" t="s">
        <v>10517</v>
      </c>
      <c r="G2721" s="139" t="s">
        <v>2776</v>
      </c>
      <c r="H2721" s="125"/>
      <c r="I2721" s="220">
        <f>IF(G2720=BJB!$G4506,I2720+1,1)</f>
        <v>1</v>
      </c>
      <c r="J2721" s="912" t="s">
        <v>22708</v>
      </c>
      <c r="K2721" s="121" t="s">
        <v>857</v>
      </c>
      <c r="L2721" s="104" t="s">
        <v>6477</v>
      </c>
      <c r="M2721" s="104" t="s">
        <v>7842</v>
      </c>
      <c r="N2721" s="120">
        <v>41226</v>
      </c>
      <c r="O2721" s="105">
        <v>20000000</v>
      </c>
      <c r="P2721" s="105" t="s">
        <v>16308</v>
      </c>
      <c r="Q2721" s="120">
        <v>42073</v>
      </c>
      <c r="R2721" s="105">
        <v>4985244</v>
      </c>
      <c r="S2721" s="146" t="s">
        <v>7897</v>
      </c>
      <c r="T2721" s="109">
        <v>42111</v>
      </c>
      <c r="U2721" s="141">
        <v>3109314</v>
      </c>
      <c r="V2721" s="109">
        <v>42111</v>
      </c>
      <c r="W2721" s="141">
        <v>3109314</v>
      </c>
      <c r="X2721" s="141">
        <v>0</v>
      </c>
      <c r="Y2721" s="141">
        <v>0</v>
      </c>
      <c r="Z2721" s="141">
        <v>0</v>
      </c>
      <c r="AA2721" s="114">
        <v>0</v>
      </c>
      <c r="AB2721" s="114"/>
      <c r="AC2721" s="132"/>
      <c r="AD2721" s="141"/>
      <c r="AE2721" s="106">
        <v>0</v>
      </c>
      <c r="AF2721" s="106">
        <v>0</v>
      </c>
      <c r="AG2721" s="106">
        <v>0</v>
      </c>
      <c r="AH2721" s="141"/>
      <c r="AI2721" s="141"/>
      <c r="AJ2721" s="141"/>
      <c r="AK2721" s="141"/>
      <c r="AL2721" s="141"/>
      <c r="AM2721" s="141"/>
      <c r="AN2721" s="114">
        <f t="shared" si="84"/>
        <v>0</v>
      </c>
      <c r="AO2721" s="114">
        <f t="shared" si="85"/>
        <v>3109314</v>
      </c>
      <c r="AP2721" s="114"/>
      <c r="AQ2721" s="114"/>
      <c r="AR2721" s="114"/>
      <c r="AS2721" s="114"/>
    </row>
    <row r="2722" spans="1:46" s="190" customFormat="1" ht="15" customHeight="1" x14ac:dyDescent="0.2">
      <c r="A2722" s="104"/>
      <c r="B2722" s="104">
        <f>VLOOKUP(BJB!$F$9:$F$5599,Ctrl!$B$4:$C$399,2,0)</f>
        <v>7</v>
      </c>
      <c r="C2722" s="104">
        <f>VLOOKUP(BJB!$G$9:$G$5599,Ctrl!$E$4:$F$399,2,0)</f>
        <v>3</v>
      </c>
      <c r="D2722" s="219">
        <v>1</v>
      </c>
      <c r="E2722" s="104" t="str">
        <f>VLOOKUP(BJB!$F$9:$F$5599,Ctrl!$B$4:$D$399,3,0)</f>
        <v>I</v>
      </c>
      <c r="F2722" s="139" t="s">
        <v>10517</v>
      </c>
      <c r="G2722" s="139" t="s">
        <v>2776</v>
      </c>
      <c r="H2722" s="125"/>
      <c r="I2722" s="220">
        <f>IF(G2721=BJB!$G4507,I2721+1,1)</f>
        <v>1</v>
      </c>
      <c r="J2722" s="912" t="s">
        <v>22709</v>
      </c>
      <c r="K2722" s="121" t="s">
        <v>7736</v>
      </c>
      <c r="L2722" s="104" t="s">
        <v>6477</v>
      </c>
      <c r="M2722" s="104" t="s">
        <v>7842</v>
      </c>
      <c r="N2722" s="120">
        <v>41226</v>
      </c>
      <c r="O2722" s="105">
        <v>50000000</v>
      </c>
      <c r="P2722" s="105" t="s">
        <v>16308</v>
      </c>
      <c r="Q2722" s="120">
        <v>42073</v>
      </c>
      <c r="R2722" s="105">
        <v>33597080</v>
      </c>
      <c r="S2722" s="146" t="s">
        <v>7897</v>
      </c>
      <c r="T2722" s="109">
        <v>42111</v>
      </c>
      <c r="U2722" s="141">
        <v>22390898</v>
      </c>
      <c r="V2722" s="109">
        <v>42111</v>
      </c>
      <c r="W2722" s="141">
        <v>22390898</v>
      </c>
      <c r="X2722" s="141">
        <v>0</v>
      </c>
      <c r="Y2722" s="141">
        <v>0</v>
      </c>
      <c r="Z2722" s="141">
        <v>0</v>
      </c>
      <c r="AA2722" s="114">
        <v>0</v>
      </c>
      <c r="AB2722" s="114"/>
      <c r="AC2722" s="132"/>
      <c r="AD2722" s="141"/>
      <c r="AE2722" s="106">
        <v>0</v>
      </c>
      <c r="AF2722" s="106">
        <v>0</v>
      </c>
      <c r="AG2722" s="106">
        <v>0</v>
      </c>
      <c r="AH2722" s="141"/>
      <c r="AI2722" s="141"/>
      <c r="AJ2722" s="141"/>
      <c r="AK2722" s="141"/>
      <c r="AL2722" s="141"/>
      <c r="AM2722" s="141"/>
      <c r="AN2722" s="114">
        <f t="shared" si="84"/>
        <v>0</v>
      </c>
      <c r="AO2722" s="114">
        <f t="shared" si="85"/>
        <v>22390898</v>
      </c>
      <c r="AP2722" s="114"/>
      <c r="AQ2722" s="114"/>
      <c r="AR2722" s="114"/>
      <c r="AS2722" s="114"/>
    </row>
    <row r="2723" spans="1:46" s="190" customFormat="1" ht="15" customHeight="1" x14ac:dyDescent="0.2">
      <c r="A2723" s="104"/>
      <c r="B2723" s="104">
        <f>VLOOKUP(BJB!$F$9:$F$5599,Ctrl!$B$4:$C$399,2,0)</f>
        <v>7</v>
      </c>
      <c r="C2723" s="104">
        <f>VLOOKUP(BJB!$G$9:$G$5599,Ctrl!$E$4:$F$399,2,0)</f>
        <v>3</v>
      </c>
      <c r="D2723" s="219">
        <v>1</v>
      </c>
      <c r="E2723" s="104" t="str">
        <f>VLOOKUP(BJB!$F$9:$F$5599,Ctrl!$B$4:$D$399,3,0)</f>
        <v>I</v>
      </c>
      <c r="F2723" s="139" t="s">
        <v>10517</v>
      </c>
      <c r="G2723" s="139" t="s">
        <v>2776</v>
      </c>
      <c r="H2723" s="125"/>
      <c r="I2723" s="220">
        <f>IF(G2722=BJB!$G4508,I2722+1,1)</f>
        <v>1</v>
      </c>
      <c r="J2723" s="912" t="s">
        <v>22710</v>
      </c>
      <c r="K2723" s="121" t="s">
        <v>7737</v>
      </c>
      <c r="L2723" s="104" t="s">
        <v>6477</v>
      </c>
      <c r="M2723" s="104" t="s">
        <v>7843</v>
      </c>
      <c r="N2723" s="120">
        <v>41271</v>
      </c>
      <c r="O2723" s="105">
        <v>20000000</v>
      </c>
      <c r="P2723" s="105" t="s">
        <v>16308</v>
      </c>
      <c r="Q2723" s="120">
        <v>42073</v>
      </c>
      <c r="R2723" s="105">
        <v>9776644</v>
      </c>
      <c r="S2723" s="146" t="s">
        <v>7897</v>
      </c>
      <c r="T2723" s="109">
        <v>42111</v>
      </c>
      <c r="U2723" s="141">
        <v>6126341</v>
      </c>
      <c r="V2723" s="109">
        <v>42111</v>
      </c>
      <c r="W2723" s="141">
        <v>6126341</v>
      </c>
      <c r="X2723" s="141">
        <v>0</v>
      </c>
      <c r="Y2723" s="141">
        <v>0</v>
      </c>
      <c r="Z2723" s="141">
        <v>0</v>
      </c>
      <c r="AA2723" s="114">
        <v>0</v>
      </c>
      <c r="AB2723" s="114"/>
      <c r="AC2723" s="132"/>
      <c r="AD2723" s="141"/>
      <c r="AE2723" s="106">
        <v>0</v>
      </c>
      <c r="AF2723" s="106">
        <v>0</v>
      </c>
      <c r="AG2723" s="106">
        <v>0</v>
      </c>
      <c r="AH2723" s="141"/>
      <c r="AI2723" s="141"/>
      <c r="AJ2723" s="141"/>
      <c r="AK2723" s="141"/>
      <c r="AL2723" s="141"/>
      <c r="AM2723" s="141"/>
      <c r="AN2723" s="114">
        <f t="shared" si="84"/>
        <v>0</v>
      </c>
      <c r="AO2723" s="114">
        <f t="shared" si="85"/>
        <v>6126341</v>
      </c>
      <c r="AP2723" s="114"/>
      <c r="AQ2723" s="114"/>
      <c r="AR2723" s="114"/>
      <c r="AS2723" s="114"/>
      <c r="AT2723" s="191"/>
    </row>
    <row r="2724" spans="1:46" s="190" customFormat="1" ht="15" customHeight="1" x14ac:dyDescent="0.2">
      <c r="A2724" s="104"/>
      <c r="B2724" s="104">
        <f>VLOOKUP(BJB!$F$9:$F$5599,Ctrl!$B$4:$C$399,2,0)</f>
        <v>7</v>
      </c>
      <c r="C2724" s="104">
        <f>VLOOKUP(BJB!$G$9:$G$5599,Ctrl!$E$4:$F$399,2,0)</f>
        <v>3</v>
      </c>
      <c r="D2724" s="219">
        <v>1</v>
      </c>
      <c r="E2724" s="104" t="str">
        <f>VLOOKUP(BJB!$F$9:$F$5599,Ctrl!$B$4:$D$399,3,0)</f>
        <v>I</v>
      </c>
      <c r="F2724" s="139" t="s">
        <v>10517</v>
      </c>
      <c r="G2724" s="139" t="s">
        <v>2776</v>
      </c>
      <c r="H2724" s="125"/>
      <c r="I2724" s="220">
        <f>IF(G2723=BJB!$G4509,I2723+1,1)</f>
        <v>1</v>
      </c>
      <c r="J2724" s="912" t="s">
        <v>2822</v>
      </c>
      <c r="K2724" s="121" t="s">
        <v>2822</v>
      </c>
      <c r="L2724" s="104" t="s">
        <v>6477</v>
      </c>
      <c r="M2724" s="104"/>
      <c r="N2724" s="120"/>
      <c r="O2724" s="107"/>
      <c r="P2724" s="105" t="s">
        <v>6222</v>
      </c>
      <c r="Q2724" s="120" t="s">
        <v>6222</v>
      </c>
      <c r="R2724" s="890">
        <v>0</v>
      </c>
      <c r="S2724" s="108" t="s">
        <v>6807</v>
      </c>
      <c r="T2724" s="117" t="s">
        <v>6222</v>
      </c>
      <c r="U2724" s="114">
        <v>1410000</v>
      </c>
      <c r="V2724" s="109" t="s">
        <v>6222</v>
      </c>
      <c r="W2724" s="141">
        <v>0</v>
      </c>
      <c r="X2724" s="141">
        <v>0</v>
      </c>
      <c r="Y2724" s="141">
        <v>0</v>
      </c>
      <c r="Z2724" s="141">
        <v>0</v>
      </c>
      <c r="AA2724" s="114">
        <v>1410000</v>
      </c>
      <c r="AB2724" s="114"/>
      <c r="AC2724" s="114"/>
      <c r="AD2724" s="141"/>
      <c r="AE2724" s="106">
        <v>0</v>
      </c>
      <c r="AF2724" s="106">
        <v>0</v>
      </c>
      <c r="AG2724" s="106">
        <v>0</v>
      </c>
      <c r="AH2724" s="114"/>
      <c r="AI2724" s="114"/>
      <c r="AJ2724" s="114"/>
      <c r="AK2724" s="114"/>
      <c r="AL2724" s="114"/>
      <c r="AM2724" s="114"/>
      <c r="AN2724" s="114">
        <f t="shared" si="84"/>
        <v>1410000</v>
      </c>
      <c r="AO2724" s="114">
        <f t="shared" si="85"/>
        <v>0</v>
      </c>
      <c r="AP2724" s="114"/>
      <c r="AQ2724" s="114"/>
      <c r="AR2724" s="114"/>
      <c r="AS2724" s="114"/>
      <c r="AT2724" s="191"/>
    </row>
    <row r="2725" spans="1:46" s="190" customFormat="1" ht="15" customHeight="1" x14ac:dyDescent="0.2">
      <c r="A2725" s="104"/>
      <c r="B2725" s="104">
        <f>VLOOKUP(BJB!$F$9:$F$5599,Ctrl!$B$4:$C$399,2,0)</f>
        <v>7</v>
      </c>
      <c r="C2725" s="104">
        <f>VLOOKUP(BJB!$G$9:$G$5599,Ctrl!$E$4:$F$399,2,0)</f>
        <v>3</v>
      </c>
      <c r="D2725" s="219">
        <v>1</v>
      </c>
      <c r="E2725" s="104" t="str">
        <f>VLOOKUP(BJB!$F$9:$F$5599,Ctrl!$B$4:$D$399,3,0)</f>
        <v>I</v>
      </c>
      <c r="F2725" s="139" t="s">
        <v>10517</v>
      </c>
      <c r="G2725" s="139" t="s">
        <v>2776</v>
      </c>
      <c r="H2725" s="125"/>
      <c r="I2725" s="220">
        <f>IF(G2724=BJB!$G4510,I2724+1,1)</f>
        <v>1</v>
      </c>
      <c r="J2725" s="912" t="s">
        <v>22711</v>
      </c>
      <c r="K2725" s="121" t="s">
        <v>6211</v>
      </c>
      <c r="L2725" s="104" t="s">
        <v>6477</v>
      </c>
      <c r="M2725" s="104" t="s">
        <v>6240</v>
      </c>
      <c r="N2725" s="120">
        <v>41386</v>
      </c>
      <c r="O2725" s="107">
        <v>35000000</v>
      </c>
      <c r="P2725" s="105" t="s">
        <v>16285</v>
      </c>
      <c r="Q2725" s="120">
        <v>41928</v>
      </c>
      <c r="R2725" s="105">
        <v>40505088</v>
      </c>
      <c r="S2725" s="146" t="s">
        <v>6260</v>
      </c>
      <c r="T2725" s="109">
        <v>42030</v>
      </c>
      <c r="U2725" s="114">
        <v>24500000</v>
      </c>
      <c r="V2725" s="109">
        <v>42030</v>
      </c>
      <c r="W2725" s="141">
        <v>24500000</v>
      </c>
      <c r="X2725" s="141">
        <v>0</v>
      </c>
      <c r="Y2725" s="141">
        <v>0</v>
      </c>
      <c r="Z2725" s="141">
        <v>0</v>
      </c>
      <c r="AA2725" s="223">
        <v>0</v>
      </c>
      <c r="AB2725" s="223"/>
      <c r="AC2725" s="114"/>
      <c r="AD2725" s="141"/>
      <c r="AE2725" s="106">
        <v>0</v>
      </c>
      <c r="AF2725" s="106">
        <v>0</v>
      </c>
      <c r="AG2725" s="106">
        <v>0</v>
      </c>
      <c r="AH2725" s="114"/>
      <c r="AI2725" s="114"/>
      <c r="AJ2725" s="114"/>
      <c r="AK2725" s="114"/>
      <c r="AL2725" s="114"/>
      <c r="AM2725" s="114"/>
      <c r="AN2725" s="114">
        <f t="shared" si="84"/>
        <v>0</v>
      </c>
      <c r="AO2725" s="114">
        <f t="shared" si="85"/>
        <v>24500000</v>
      </c>
      <c r="AP2725" s="114"/>
      <c r="AQ2725" s="114"/>
      <c r="AR2725" s="114"/>
      <c r="AS2725" s="114"/>
      <c r="AT2725" s="191"/>
    </row>
    <row r="2726" spans="1:46" s="190" customFormat="1" ht="15" customHeight="1" x14ac:dyDescent="0.2">
      <c r="A2726" s="104"/>
      <c r="B2726" s="104">
        <f>VLOOKUP(BJB!$F$9:$F$5599,Ctrl!$B$4:$C$399,2,0)</f>
        <v>7</v>
      </c>
      <c r="C2726" s="104">
        <f>VLOOKUP(BJB!$G$9:$G$5599,Ctrl!$E$4:$F$399,2,0)</f>
        <v>3</v>
      </c>
      <c r="D2726" s="219">
        <v>1</v>
      </c>
      <c r="E2726" s="104" t="str">
        <f>VLOOKUP(BJB!$F$9:$F$5599,Ctrl!$B$4:$D$399,3,0)</f>
        <v>I</v>
      </c>
      <c r="F2726" s="139" t="s">
        <v>10517</v>
      </c>
      <c r="G2726" s="139" t="s">
        <v>8553</v>
      </c>
      <c r="H2726" s="125" t="s">
        <v>12680</v>
      </c>
      <c r="I2726" s="220">
        <f>IF(G2725=BJB!$G4511,I2725+1,1)</f>
        <v>1</v>
      </c>
      <c r="J2726" s="891" t="s">
        <v>20254</v>
      </c>
      <c r="K2726" s="121" t="s">
        <v>10919</v>
      </c>
      <c r="L2726" s="104" t="s">
        <v>6477</v>
      </c>
      <c r="M2726" s="104" t="s">
        <v>8561</v>
      </c>
      <c r="N2726" s="120">
        <v>41586</v>
      </c>
      <c r="O2726" s="105">
        <v>120000000</v>
      </c>
      <c r="P2726" s="105" t="s">
        <v>16309</v>
      </c>
      <c r="Q2726" s="120">
        <v>42216</v>
      </c>
      <c r="R2726" s="105">
        <v>103090116</v>
      </c>
      <c r="S2726" s="146" t="s">
        <v>8570</v>
      </c>
      <c r="T2726" s="109">
        <v>42299</v>
      </c>
      <c r="U2726" s="141">
        <v>39882237</v>
      </c>
      <c r="V2726" s="109">
        <v>42299</v>
      </c>
      <c r="W2726" s="141">
        <v>39882237</v>
      </c>
      <c r="X2726" s="141">
        <v>7976447.3999999985</v>
      </c>
      <c r="Y2726" s="141">
        <v>0</v>
      </c>
      <c r="Z2726" s="141">
        <v>31905789.600000001</v>
      </c>
      <c r="AA2726" s="114">
        <v>1436113</v>
      </c>
      <c r="AB2726" s="114"/>
      <c r="AC2726" s="132"/>
      <c r="AD2726" s="141"/>
      <c r="AE2726" s="106">
        <v>0</v>
      </c>
      <c r="AF2726" s="106">
        <v>203407</v>
      </c>
      <c r="AG2726" s="106">
        <v>0</v>
      </c>
      <c r="AH2726" s="106"/>
      <c r="AI2726" s="106"/>
      <c r="AJ2726" s="230"/>
      <c r="AK2726" s="106"/>
      <c r="AL2726" s="106"/>
      <c r="AM2726" s="106"/>
      <c r="AN2726" s="114">
        <f t="shared" si="84"/>
        <v>1639520</v>
      </c>
      <c r="AO2726" s="114">
        <f t="shared" si="85"/>
        <v>38242717</v>
      </c>
      <c r="AP2726" s="114"/>
      <c r="AQ2726" s="114"/>
      <c r="AR2726" s="114"/>
      <c r="AS2726" s="114"/>
    </row>
    <row r="2727" spans="1:46" s="190" customFormat="1" ht="15" customHeight="1" x14ac:dyDescent="0.2">
      <c r="A2727" s="104"/>
      <c r="B2727" s="104">
        <f>VLOOKUP(BJB!$F$9:$F$5599,Ctrl!$B$4:$C$399,2,0)</f>
        <v>7</v>
      </c>
      <c r="C2727" s="104">
        <f>VLOOKUP(BJB!$G$9:$G$5599,Ctrl!$E$4:$F$399,2,0)</f>
        <v>3</v>
      </c>
      <c r="D2727" s="219">
        <v>1</v>
      </c>
      <c r="E2727" s="104" t="str">
        <f>VLOOKUP(BJB!$F$9:$F$5599,Ctrl!$B$4:$D$399,3,0)</f>
        <v>I</v>
      </c>
      <c r="F2727" s="139" t="s">
        <v>10517</v>
      </c>
      <c r="G2727" s="139" t="s">
        <v>2776</v>
      </c>
      <c r="H2727" s="125"/>
      <c r="I2727" s="220"/>
      <c r="J2727" s="912" t="s">
        <v>22712</v>
      </c>
      <c r="K2727" s="121" t="s">
        <v>10871</v>
      </c>
      <c r="L2727" s="104" t="s">
        <v>8782</v>
      </c>
      <c r="M2727" s="104" t="s">
        <v>5068</v>
      </c>
      <c r="N2727" s="120">
        <v>41318</v>
      </c>
      <c r="O2727" s="105">
        <v>30000000</v>
      </c>
      <c r="P2727" s="105" t="s">
        <v>6222</v>
      </c>
      <c r="Q2727" s="120" t="s">
        <v>6222</v>
      </c>
      <c r="R2727" s="890">
        <v>0</v>
      </c>
      <c r="S2727" s="146" t="s">
        <v>10161</v>
      </c>
      <c r="T2727" s="109">
        <v>42422</v>
      </c>
      <c r="U2727" s="141">
        <v>7285481</v>
      </c>
      <c r="V2727" s="109" t="s">
        <v>6222</v>
      </c>
      <c r="W2727" s="141">
        <v>0</v>
      </c>
      <c r="X2727" s="141">
        <v>0</v>
      </c>
      <c r="Y2727" s="141">
        <v>0</v>
      </c>
      <c r="Z2727" s="141">
        <v>0</v>
      </c>
      <c r="AA2727" s="114">
        <v>7285481</v>
      </c>
      <c r="AB2727" s="114"/>
      <c r="AC2727" s="132"/>
      <c r="AD2727" s="141"/>
      <c r="AE2727" s="106">
        <v>0</v>
      </c>
      <c r="AF2727" s="106">
        <v>0</v>
      </c>
      <c r="AG2727" s="106">
        <v>0</v>
      </c>
      <c r="AH2727" s="141"/>
      <c r="AI2727" s="141"/>
      <c r="AJ2727" s="141"/>
      <c r="AK2727" s="141"/>
      <c r="AL2727" s="141"/>
      <c r="AM2727" s="141"/>
      <c r="AN2727" s="114">
        <f t="shared" si="84"/>
        <v>7285481</v>
      </c>
      <c r="AO2727" s="114">
        <f t="shared" si="85"/>
        <v>0</v>
      </c>
      <c r="AP2727" s="114"/>
      <c r="AQ2727" s="114"/>
      <c r="AR2727" s="114"/>
      <c r="AS2727" s="114"/>
      <c r="AT2727" s="191"/>
    </row>
    <row r="2728" spans="1:46" s="190" customFormat="1" ht="15" customHeight="1" x14ac:dyDescent="0.2">
      <c r="A2728" s="104"/>
      <c r="B2728" s="104">
        <f>VLOOKUP(BJB!$F$9:$F$5599,Ctrl!$B$4:$C$399,2,0)</f>
        <v>7</v>
      </c>
      <c r="C2728" s="104">
        <f>VLOOKUP(BJB!$G$9:$G$5599,Ctrl!$E$4:$F$399,2,0)</f>
        <v>2</v>
      </c>
      <c r="D2728" s="219">
        <v>1</v>
      </c>
      <c r="E2728" s="104" t="str">
        <f>VLOOKUP(BJB!$F$9:$F$5599,Ctrl!$B$4:$D$399,3,0)</f>
        <v>I</v>
      </c>
      <c r="F2728" s="139" t="s">
        <v>10517</v>
      </c>
      <c r="G2728" s="139" t="s">
        <v>6548</v>
      </c>
      <c r="H2728" s="125"/>
      <c r="I2728" s="220"/>
      <c r="J2728" s="912" t="s">
        <v>22713</v>
      </c>
      <c r="K2728" s="121" t="s">
        <v>10869</v>
      </c>
      <c r="L2728" s="104" t="s">
        <v>6477</v>
      </c>
      <c r="M2728" s="104" t="s">
        <v>7356</v>
      </c>
      <c r="N2728" s="120">
        <v>41271</v>
      </c>
      <c r="O2728" s="105">
        <v>20000000</v>
      </c>
      <c r="P2728" s="105" t="s">
        <v>6222</v>
      </c>
      <c r="Q2728" s="120" t="s">
        <v>6222</v>
      </c>
      <c r="R2728" s="890">
        <v>0</v>
      </c>
      <c r="S2728" s="146" t="s">
        <v>10409</v>
      </c>
      <c r="T2728" s="109">
        <v>42486</v>
      </c>
      <c r="U2728" s="141">
        <v>12001797</v>
      </c>
      <c r="V2728" s="109" t="s">
        <v>6222</v>
      </c>
      <c r="W2728" s="141">
        <v>0</v>
      </c>
      <c r="X2728" s="141">
        <v>0</v>
      </c>
      <c r="Y2728" s="141">
        <v>0</v>
      </c>
      <c r="Z2728" s="141">
        <v>0</v>
      </c>
      <c r="AA2728" s="114">
        <v>0</v>
      </c>
      <c r="AB2728" s="114"/>
      <c r="AC2728" s="132"/>
      <c r="AD2728" s="141"/>
      <c r="AE2728" s="106">
        <v>0</v>
      </c>
      <c r="AF2728" s="106">
        <v>0</v>
      </c>
      <c r="AG2728" s="106">
        <v>0</v>
      </c>
      <c r="AH2728" s="228"/>
      <c r="AI2728" s="228"/>
      <c r="AJ2728" s="141"/>
      <c r="AK2728" s="141"/>
      <c r="AL2728" s="141"/>
      <c r="AM2728" s="141"/>
      <c r="AN2728" s="114">
        <f t="shared" si="84"/>
        <v>0</v>
      </c>
      <c r="AO2728" s="114">
        <f t="shared" si="85"/>
        <v>12001797</v>
      </c>
      <c r="AP2728" s="114"/>
      <c r="AQ2728" s="114"/>
      <c r="AR2728" s="114"/>
      <c r="AS2728" s="114"/>
    </row>
    <row r="2729" spans="1:46" s="190" customFormat="1" ht="15" customHeight="1" x14ac:dyDescent="0.2">
      <c r="A2729" s="104"/>
      <c r="B2729" s="104">
        <f>VLOOKUP(BJB!$F$9:$F$5599,Ctrl!$B$4:$C$399,2,0)</f>
        <v>7</v>
      </c>
      <c r="C2729" s="104">
        <f>VLOOKUP(BJB!$G$9:$G$5599,Ctrl!$E$4:$F$399,2,0)</f>
        <v>2</v>
      </c>
      <c r="D2729" s="219">
        <v>1</v>
      </c>
      <c r="E2729" s="104" t="str">
        <f>VLOOKUP(BJB!$F$9:$F$5599,Ctrl!$B$4:$D$399,3,0)</f>
        <v>I</v>
      </c>
      <c r="F2729" s="139" t="s">
        <v>10517</v>
      </c>
      <c r="G2729" s="139" t="s">
        <v>6548</v>
      </c>
      <c r="H2729" s="125">
        <v>1130325000312</v>
      </c>
      <c r="I2729" s="220"/>
      <c r="J2729" s="912" t="s">
        <v>22714</v>
      </c>
      <c r="K2729" s="121" t="s">
        <v>10464</v>
      </c>
      <c r="L2729" s="104" t="s">
        <v>6477</v>
      </c>
      <c r="M2729" s="104" t="s">
        <v>10402</v>
      </c>
      <c r="N2729" s="120">
        <v>41414</v>
      </c>
      <c r="O2729" s="105">
        <v>10000000</v>
      </c>
      <c r="P2729" s="105" t="s">
        <v>6222</v>
      </c>
      <c r="Q2729" s="120" t="s">
        <v>6222</v>
      </c>
      <c r="R2729" s="890">
        <v>0</v>
      </c>
      <c r="S2729" s="146" t="s">
        <v>10409</v>
      </c>
      <c r="T2729" s="109">
        <v>42486</v>
      </c>
      <c r="U2729" s="141">
        <v>1458329</v>
      </c>
      <c r="V2729" s="109" t="s">
        <v>6222</v>
      </c>
      <c r="W2729" s="141">
        <v>0</v>
      </c>
      <c r="X2729" s="141">
        <v>0</v>
      </c>
      <c r="Y2729" s="141">
        <v>0</v>
      </c>
      <c r="Z2729" s="141">
        <v>0</v>
      </c>
      <c r="AA2729" s="114">
        <v>1091669</v>
      </c>
      <c r="AB2729" s="114"/>
      <c r="AC2729" s="132"/>
      <c r="AD2729" s="141"/>
      <c r="AE2729" s="106">
        <v>0</v>
      </c>
      <c r="AF2729" s="106">
        <v>0</v>
      </c>
      <c r="AG2729" s="106">
        <v>0</v>
      </c>
      <c r="AH2729" s="228"/>
      <c r="AI2729" s="228"/>
      <c r="AJ2729" s="141"/>
      <c r="AK2729" s="154"/>
      <c r="AL2729" s="141"/>
      <c r="AM2729" s="141"/>
      <c r="AN2729" s="114">
        <f t="shared" si="84"/>
        <v>1091669</v>
      </c>
      <c r="AO2729" s="114">
        <f t="shared" si="85"/>
        <v>366660</v>
      </c>
      <c r="AP2729" s="114"/>
      <c r="AQ2729" s="114"/>
      <c r="AR2729" s="114"/>
      <c r="AS2729" s="114"/>
    </row>
    <row r="2730" spans="1:46" s="190" customFormat="1" ht="15" customHeight="1" x14ac:dyDescent="0.2">
      <c r="A2730" s="104"/>
      <c r="B2730" s="104">
        <f>VLOOKUP(BJB!$F$9:$F$5599,Ctrl!$B$4:$C$399,2,0)</f>
        <v>7</v>
      </c>
      <c r="C2730" s="104">
        <f>VLOOKUP(BJB!$G$9:$G$5599,Ctrl!$E$4:$F$399,2,0)</f>
        <v>2</v>
      </c>
      <c r="D2730" s="219">
        <v>1</v>
      </c>
      <c r="E2730" s="104" t="str">
        <f>VLOOKUP(BJB!$F$9:$F$5599,Ctrl!$B$4:$D$399,3,0)</f>
        <v>I</v>
      </c>
      <c r="F2730" s="139" t="s">
        <v>10517</v>
      </c>
      <c r="G2730" s="139" t="s">
        <v>6548</v>
      </c>
      <c r="H2730" s="125"/>
      <c r="I2730" s="220"/>
      <c r="J2730" s="912" t="s">
        <v>22715</v>
      </c>
      <c r="K2730" s="121" t="s">
        <v>10870</v>
      </c>
      <c r="L2730" s="104" t="s">
        <v>6477</v>
      </c>
      <c r="M2730" s="104" t="s">
        <v>10403</v>
      </c>
      <c r="N2730" s="120">
        <v>41122</v>
      </c>
      <c r="O2730" s="105">
        <v>120000000</v>
      </c>
      <c r="P2730" s="105" t="s">
        <v>6222</v>
      </c>
      <c r="Q2730" s="120" t="s">
        <v>6222</v>
      </c>
      <c r="R2730" s="890">
        <v>0</v>
      </c>
      <c r="S2730" s="146" t="s">
        <v>10409</v>
      </c>
      <c r="T2730" s="109">
        <v>42486</v>
      </c>
      <c r="U2730" s="141">
        <v>42079175</v>
      </c>
      <c r="V2730" s="109" t="s">
        <v>6222</v>
      </c>
      <c r="W2730" s="141">
        <v>0</v>
      </c>
      <c r="X2730" s="141">
        <v>0</v>
      </c>
      <c r="Y2730" s="141">
        <v>0</v>
      </c>
      <c r="Z2730" s="141">
        <v>0</v>
      </c>
      <c r="AA2730" s="114">
        <v>2140359</v>
      </c>
      <c r="AB2730" s="114"/>
      <c r="AC2730" s="132"/>
      <c r="AD2730" s="141"/>
      <c r="AE2730" s="106">
        <v>0</v>
      </c>
      <c r="AF2730" s="106">
        <v>0</v>
      </c>
      <c r="AG2730" s="106">
        <v>0</v>
      </c>
      <c r="AH2730" s="228"/>
      <c r="AI2730" s="228"/>
      <c r="AJ2730" s="141"/>
      <c r="AK2730" s="141"/>
      <c r="AL2730" s="141"/>
      <c r="AM2730" s="141"/>
      <c r="AN2730" s="114">
        <f t="shared" si="84"/>
        <v>2140359</v>
      </c>
      <c r="AO2730" s="114">
        <f t="shared" si="85"/>
        <v>39938816</v>
      </c>
      <c r="AP2730" s="114"/>
      <c r="AQ2730" s="114"/>
      <c r="AR2730" s="114"/>
      <c r="AS2730" s="114"/>
    </row>
    <row r="2731" spans="1:46" s="190" customFormat="1" ht="15" customHeight="1" x14ac:dyDescent="0.2">
      <c r="A2731" s="104"/>
      <c r="B2731" s="104">
        <f>VLOOKUP(BJB!$F$9:$F$5599,Ctrl!$B$4:$C$399,2,0)</f>
        <v>7</v>
      </c>
      <c r="C2731" s="104">
        <f>VLOOKUP(BJB!$G$9:$G$5599,Ctrl!$E$4:$F$399,2,0)</f>
        <v>2</v>
      </c>
      <c r="D2731" s="219">
        <v>1</v>
      </c>
      <c r="E2731" s="104" t="str">
        <f>VLOOKUP(BJB!$F$9:$F$5599,Ctrl!$B$4:$D$399,3,0)</f>
        <v>I</v>
      </c>
      <c r="F2731" s="139" t="s">
        <v>10517</v>
      </c>
      <c r="G2731" s="139" t="s">
        <v>6548</v>
      </c>
      <c r="H2731" s="125"/>
      <c r="I2731" s="220"/>
      <c r="J2731" s="912" t="s">
        <v>22716</v>
      </c>
      <c r="K2731" s="121" t="s">
        <v>10871</v>
      </c>
      <c r="L2731" s="104" t="s">
        <v>6477</v>
      </c>
      <c r="M2731" s="104" t="s">
        <v>10402</v>
      </c>
      <c r="N2731" s="120">
        <v>41414</v>
      </c>
      <c r="O2731" s="105">
        <v>140000000</v>
      </c>
      <c r="P2731" s="105" t="s">
        <v>6222</v>
      </c>
      <c r="Q2731" s="120" t="s">
        <v>6222</v>
      </c>
      <c r="R2731" s="890">
        <v>0</v>
      </c>
      <c r="S2731" s="146" t="s">
        <v>10409</v>
      </c>
      <c r="T2731" s="109">
        <v>42486</v>
      </c>
      <c r="U2731" s="141">
        <v>76392828</v>
      </c>
      <c r="V2731" s="109" t="s">
        <v>6222</v>
      </c>
      <c r="W2731" s="141">
        <v>0</v>
      </c>
      <c r="X2731" s="141">
        <v>0</v>
      </c>
      <c r="Y2731" s="141">
        <v>0</v>
      </c>
      <c r="Z2731" s="141">
        <v>0</v>
      </c>
      <c r="AA2731" s="114">
        <v>0</v>
      </c>
      <c r="AB2731" s="114"/>
      <c r="AC2731" s="132"/>
      <c r="AD2731" s="141"/>
      <c r="AE2731" s="106">
        <v>0</v>
      </c>
      <c r="AF2731" s="106">
        <v>0</v>
      </c>
      <c r="AG2731" s="106">
        <v>0</v>
      </c>
      <c r="AH2731" s="228"/>
      <c r="AI2731" s="228"/>
      <c r="AJ2731" s="141"/>
      <c r="AK2731" s="141"/>
      <c r="AL2731" s="141"/>
      <c r="AM2731" s="141"/>
      <c r="AN2731" s="114">
        <f t="shared" si="84"/>
        <v>0</v>
      </c>
      <c r="AO2731" s="114">
        <f t="shared" si="85"/>
        <v>76392828</v>
      </c>
      <c r="AP2731" s="114"/>
      <c r="AQ2731" s="114"/>
      <c r="AR2731" s="114"/>
      <c r="AS2731" s="114"/>
    </row>
    <row r="2732" spans="1:46" s="190" customFormat="1" ht="15" customHeight="1" x14ac:dyDescent="0.2">
      <c r="A2732" s="104"/>
      <c r="B2732" s="104">
        <f>VLOOKUP(BJB!$F$9:$F$5599,Ctrl!$B$4:$C$399,2,0)</f>
        <v>7</v>
      </c>
      <c r="C2732" s="104">
        <f>VLOOKUP(BJB!$G$9:$G$5599,Ctrl!$E$4:$F$399,2,0)</f>
        <v>2</v>
      </c>
      <c r="D2732" s="219">
        <v>1</v>
      </c>
      <c r="E2732" s="104" t="str">
        <f>VLOOKUP(BJB!$F$9:$F$5599,Ctrl!$B$4:$D$399,3,0)</f>
        <v>I</v>
      </c>
      <c r="F2732" s="139" t="s">
        <v>10517</v>
      </c>
      <c r="G2732" s="139" t="s">
        <v>6548</v>
      </c>
      <c r="H2732" s="125">
        <v>1120911000431</v>
      </c>
      <c r="I2732" s="220"/>
      <c r="J2732" s="912" t="s">
        <v>22717</v>
      </c>
      <c r="K2732" s="121" t="s">
        <v>7810</v>
      </c>
      <c r="L2732" s="104" t="s">
        <v>6477</v>
      </c>
      <c r="M2732" s="104" t="s">
        <v>7356</v>
      </c>
      <c r="N2732" s="120">
        <v>41271</v>
      </c>
      <c r="O2732" s="105">
        <v>15000000</v>
      </c>
      <c r="P2732" s="105" t="s">
        <v>6222</v>
      </c>
      <c r="Q2732" s="120" t="s">
        <v>6222</v>
      </c>
      <c r="R2732" s="890">
        <v>0</v>
      </c>
      <c r="S2732" s="146" t="s">
        <v>10409</v>
      </c>
      <c r="T2732" s="109">
        <v>42486</v>
      </c>
      <c r="U2732" s="141">
        <v>4711000</v>
      </c>
      <c r="V2732" s="109" t="s">
        <v>6222</v>
      </c>
      <c r="W2732" s="141">
        <v>0</v>
      </c>
      <c r="X2732" s="141">
        <v>0</v>
      </c>
      <c r="Y2732" s="141">
        <v>0</v>
      </c>
      <c r="Z2732" s="141">
        <v>0</v>
      </c>
      <c r="AA2732" s="114">
        <v>201000</v>
      </c>
      <c r="AB2732" s="114"/>
      <c r="AC2732" s="132"/>
      <c r="AD2732" s="141"/>
      <c r="AE2732" s="106">
        <v>0</v>
      </c>
      <c r="AF2732" s="106">
        <v>0</v>
      </c>
      <c r="AG2732" s="106">
        <v>0</v>
      </c>
      <c r="AH2732" s="228"/>
      <c r="AI2732" s="228"/>
      <c r="AJ2732" s="141"/>
      <c r="AK2732" s="154"/>
      <c r="AL2732" s="141"/>
      <c r="AM2732" s="141"/>
      <c r="AN2732" s="114">
        <f t="shared" si="84"/>
        <v>201000</v>
      </c>
      <c r="AO2732" s="114">
        <f t="shared" si="85"/>
        <v>4510000</v>
      </c>
      <c r="AP2732" s="114"/>
      <c r="AQ2732" s="114"/>
      <c r="AR2732" s="114"/>
      <c r="AS2732" s="114"/>
    </row>
    <row r="2733" spans="1:46" s="190" customFormat="1" ht="15" customHeight="1" x14ac:dyDescent="0.2">
      <c r="A2733" s="104"/>
      <c r="B2733" s="104">
        <f>VLOOKUP(BJB!$F$9:$F$5599,Ctrl!$B$4:$C$399,2,0)</f>
        <v>7</v>
      </c>
      <c r="C2733" s="104">
        <f>VLOOKUP(BJB!$G$9:$G$5599,Ctrl!$E$4:$F$399,2,0)</f>
        <v>2</v>
      </c>
      <c r="D2733" s="219">
        <v>1</v>
      </c>
      <c r="E2733" s="104" t="str">
        <f>VLOOKUP(BJB!$F$9:$F$5599,Ctrl!$B$4:$D$399,3,0)</f>
        <v>I</v>
      </c>
      <c r="F2733" s="139" t="s">
        <v>10517</v>
      </c>
      <c r="G2733" s="139" t="s">
        <v>6548</v>
      </c>
      <c r="H2733" s="125"/>
      <c r="I2733" s="220"/>
      <c r="J2733" s="912" t="s">
        <v>22718</v>
      </c>
      <c r="K2733" s="121" t="s">
        <v>2327</v>
      </c>
      <c r="L2733" s="104" t="s">
        <v>6477</v>
      </c>
      <c r="M2733" s="104" t="s">
        <v>10404</v>
      </c>
      <c r="N2733" s="120">
        <v>41031</v>
      </c>
      <c r="O2733" s="105">
        <v>25000000</v>
      </c>
      <c r="P2733" s="105" t="s">
        <v>6222</v>
      </c>
      <c r="Q2733" s="120" t="s">
        <v>6222</v>
      </c>
      <c r="R2733" s="890">
        <v>0</v>
      </c>
      <c r="S2733" s="146" t="s">
        <v>10409</v>
      </c>
      <c r="T2733" s="109">
        <v>42486</v>
      </c>
      <c r="U2733" s="141">
        <v>13587445</v>
      </c>
      <c r="V2733" s="109" t="s">
        <v>6222</v>
      </c>
      <c r="W2733" s="141">
        <v>0</v>
      </c>
      <c r="X2733" s="141">
        <v>0</v>
      </c>
      <c r="Y2733" s="141">
        <v>0</v>
      </c>
      <c r="Z2733" s="141">
        <v>0</v>
      </c>
      <c r="AA2733" s="114">
        <v>0</v>
      </c>
      <c r="AB2733" s="114"/>
      <c r="AC2733" s="132"/>
      <c r="AD2733" s="141"/>
      <c r="AE2733" s="106">
        <v>0</v>
      </c>
      <c r="AF2733" s="106">
        <v>0</v>
      </c>
      <c r="AG2733" s="106">
        <v>0</v>
      </c>
      <c r="AH2733" s="228"/>
      <c r="AI2733" s="228"/>
      <c r="AJ2733" s="141"/>
      <c r="AK2733" s="141"/>
      <c r="AL2733" s="141"/>
      <c r="AM2733" s="141"/>
      <c r="AN2733" s="114">
        <f t="shared" si="84"/>
        <v>0</v>
      </c>
      <c r="AO2733" s="114">
        <f t="shared" si="85"/>
        <v>13587445</v>
      </c>
      <c r="AP2733" s="114"/>
      <c r="AQ2733" s="114"/>
      <c r="AR2733" s="114"/>
      <c r="AS2733" s="114"/>
    </row>
    <row r="2734" spans="1:46" s="191" customFormat="1" ht="15" customHeight="1" x14ac:dyDescent="0.2">
      <c r="A2734" s="104"/>
      <c r="B2734" s="104">
        <f>VLOOKUP(BJB!$F$9:$F$5599,Ctrl!$B$4:$C$399,2,0)</f>
        <v>7</v>
      </c>
      <c r="C2734" s="104">
        <f>VLOOKUP(BJB!$G$9:$G$5599,Ctrl!$E$4:$F$399,2,0)</f>
        <v>2</v>
      </c>
      <c r="D2734" s="219">
        <v>1</v>
      </c>
      <c r="E2734" s="104" t="str">
        <f>VLOOKUP(BJB!$F$9:$F$5599,Ctrl!$B$4:$D$399,3,0)</f>
        <v>I</v>
      </c>
      <c r="F2734" s="139" t="s">
        <v>10517</v>
      </c>
      <c r="G2734" s="139" t="s">
        <v>6548</v>
      </c>
      <c r="H2734" s="125"/>
      <c r="I2734" s="220"/>
      <c r="J2734" s="912" t="s">
        <v>22719</v>
      </c>
      <c r="K2734" s="121" t="s">
        <v>8402</v>
      </c>
      <c r="L2734" s="104" t="s">
        <v>6477</v>
      </c>
      <c r="M2734" s="104" t="s">
        <v>10405</v>
      </c>
      <c r="N2734" s="120">
        <v>41347</v>
      </c>
      <c r="O2734" s="105">
        <v>200000000</v>
      </c>
      <c r="P2734" s="105" t="s">
        <v>6222</v>
      </c>
      <c r="Q2734" s="120" t="s">
        <v>6222</v>
      </c>
      <c r="R2734" s="890">
        <v>0</v>
      </c>
      <c r="S2734" s="146" t="s">
        <v>10409</v>
      </c>
      <c r="T2734" s="109">
        <v>42486</v>
      </c>
      <c r="U2734" s="141">
        <v>98654473</v>
      </c>
      <c r="V2734" s="109" t="s">
        <v>6222</v>
      </c>
      <c r="W2734" s="141">
        <v>0</v>
      </c>
      <c r="X2734" s="141">
        <v>0</v>
      </c>
      <c r="Y2734" s="141">
        <v>0</v>
      </c>
      <c r="Z2734" s="141">
        <v>0</v>
      </c>
      <c r="AA2734" s="114">
        <v>15033369</v>
      </c>
      <c r="AB2734" s="114"/>
      <c r="AC2734" s="132"/>
      <c r="AD2734" s="141"/>
      <c r="AE2734" s="106">
        <v>0</v>
      </c>
      <c r="AF2734" s="106">
        <v>0</v>
      </c>
      <c r="AG2734" s="106">
        <v>0</v>
      </c>
      <c r="AH2734" s="228"/>
      <c r="AI2734" s="228"/>
      <c r="AJ2734" s="141"/>
      <c r="AK2734" s="154"/>
      <c r="AL2734" s="141"/>
      <c r="AM2734" s="141"/>
      <c r="AN2734" s="114">
        <f t="shared" si="84"/>
        <v>15033369</v>
      </c>
      <c r="AO2734" s="114">
        <f t="shared" si="85"/>
        <v>83621104</v>
      </c>
      <c r="AP2734" s="114"/>
      <c r="AQ2734" s="114"/>
      <c r="AR2734" s="114"/>
      <c r="AS2734" s="114"/>
      <c r="AT2734" s="190"/>
    </row>
    <row r="2735" spans="1:46" s="190" customFormat="1" ht="15" customHeight="1" x14ac:dyDescent="0.2">
      <c r="A2735" s="104"/>
      <c r="B2735" s="104">
        <f>VLOOKUP(BJB!$F$9:$F$5599,Ctrl!$B$4:$C$399,2,0)</f>
        <v>7</v>
      </c>
      <c r="C2735" s="104">
        <f>VLOOKUP(BJB!$G$9:$G$5599,Ctrl!$E$4:$F$399,2,0)</f>
        <v>4</v>
      </c>
      <c r="D2735" s="219">
        <v>1</v>
      </c>
      <c r="E2735" s="104" t="str">
        <f>VLOOKUP(BJB!$F$9:$F$5599,Ctrl!$B$4:$D$399,3,0)</f>
        <v>I</v>
      </c>
      <c r="F2735" s="139" t="s">
        <v>10517</v>
      </c>
      <c r="G2735" s="139" t="s">
        <v>9916</v>
      </c>
      <c r="H2735" s="125"/>
      <c r="I2735" s="220"/>
      <c r="J2735" s="912" t="s">
        <v>22720</v>
      </c>
      <c r="K2735" s="121" t="s">
        <v>8128</v>
      </c>
      <c r="L2735" s="104" t="s">
        <v>6477</v>
      </c>
      <c r="M2735" s="104" t="s">
        <v>10406</v>
      </c>
      <c r="N2735" s="120">
        <v>41390</v>
      </c>
      <c r="O2735" s="105">
        <v>250000000</v>
      </c>
      <c r="P2735" s="105" t="s">
        <v>6222</v>
      </c>
      <c r="Q2735" s="120" t="s">
        <v>6222</v>
      </c>
      <c r="R2735" s="890">
        <v>0</v>
      </c>
      <c r="S2735" s="146" t="s">
        <v>10409</v>
      </c>
      <c r="T2735" s="109">
        <v>42486</v>
      </c>
      <c r="U2735" s="141">
        <v>175000000</v>
      </c>
      <c r="V2735" s="109" t="s">
        <v>6222</v>
      </c>
      <c r="W2735" s="141">
        <v>0</v>
      </c>
      <c r="X2735" s="141">
        <v>0</v>
      </c>
      <c r="Y2735" s="141">
        <v>0</v>
      </c>
      <c r="Z2735" s="141">
        <v>0</v>
      </c>
      <c r="AA2735" s="114">
        <v>0</v>
      </c>
      <c r="AB2735" s="114"/>
      <c r="AC2735" s="132"/>
      <c r="AD2735" s="141"/>
      <c r="AE2735" s="106">
        <v>0</v>
      </c>
      <c r="AF2735" s="106">
        <v>0</v>
      </c>
      <c r="AG2735" s="106">
        <v>0</v>
      </c>
      <c r="AH2735" s="228"/>
      <c r="AI2735" s="228"/>
      <c r="AJ2735" s="141"/>
      <c r="AK2735" s="141"/>
      <c r="AL2735" s="141"/>
      <c r="AM2735" s="141"/>
      <c r="AN2735" s="114">
        <f t="shared" si="84"/>
        <v>0</v>
      </c>
      <c r="AO2735" s="114">
        <f t="shared" si="85"/>
        <v>175000000</v>
      </c>
      <c r="AP2735" s="114"/>
      <c r="AQ2735" s="114"/>
      <c r="AR2735" s="114"/>
      <c r="AS2735" s="114"/>
    </row>
    <row r="2736" spans="1:46" s="190" customFormat="1" ht="15" customHeight="1" x14ac:dyDescent="0.2">
      <c r="A2736" s="104"/>
      <c r="B2736" s="104">
        <f>VLOOKUP(BJB!$F$9:$F$5599,Ctrl!$B$4:$C$399,2,0)</f>
        <v>7</v>
      </c>
      <c r="C2736" s="104">
        <f>VLOOKUP(BJB!$G$9:$G$5599,Ctrl!$E$4:$F$399,2,0)</f>
        <v>3</v>
      </c>
      <c r="D2736" s="219">
        <v>1</v>
      </c>
      <c r="E2736" s="104" t="str">
        <f>VLOOKUP(BJB!$F$9:$F$5599,Ctrl!$B$4:$D$399,3,0)</f>
        <v>I</v>
      </c>
      <c r="F2736" s="139" t="s">
        <v>10517</v>
      </c>
      <c r="G2736" s="139" t="s">
        <v>2776</v>
      </c>
      <c r="H2736" s="125"/>
      <c r="I2736" s="220"/>
      <c r="J2736" s="912" t="s">
        <v>22721</v>
      </c>
      <c r="K2736" s="121" t="s">
        <v>5489</v>
      </c>
      <c r="L2736" s="104" t="s">
        <v>6477</v>
      </c>
      <c r="M2736" s="104" t="s">
        <v>7843</v>
      </c>
      <c r="N2736" s="120">
        <v>41271</v>
      </c>
      <c r="O2736" s="105">
        <v>50000000</v>
      </c>
      <c r="P2736" s="105" t="s">
        <v>16310</v>
      </c>
      <c r="Q2736" s="120">
        <v>42422</v>
      </c>
      <c r="R2736" s="105">
        <v>8702678</v>
      </c>
      <c r="S2736" s="146" t="s">
        <v>10680</v>
      </c>
      <c r="T2736" s="109">
        <v>42551</v>
      </c>
      <c r="U2736" s="141">
        <v>5886029</v>
      </c>
      <c r="V2736" s="109">
        <v>42551</v>
      </c>
      <c r="W2736" s="141">
        <v>5886029</v>
      </c>
      <c r="X2736" s="141">
        <v>0</v>
      </c>
      <c r="Y2736" s="141">
        <v>0</v>
      </c>
      <c r="Z2736" s="141">
        <v>0</v>
      </c>
      <c r="AA2736" s="114">
        <v>0</v>
      </c>
      <c r="AB2736" s="114"/>
      <c r="AC2736" s="132"/>
      <c r="AD2736" s="141"/>
      <c r="AE2736" s="106">
        <v>0</v>
      </c>
      <c r="AF2736" s="106">
        <v>0</v>
      </c>
      <c r="AG2736" s="106">
        <v>0</v>
      </c>
      <c r="AH2736" s="141"/>
      <c r="AI2736" s="141"/>
      <c r="AJ2736" s="141"/>
      <c r="AK2736" s="141"/>
      <c r="AL2736" s="141"/>
      <c r="AM2736" s="141"/>
      <c r="AN2736" s="114">
        <f t="shared" si="84"/>
        <v>0</v>
      </c>
      <c r="AO2736" s="114">
        <f t="shared" si="85"/>
        <v>5886029</v>
      </c>
      <c r="AP2736" s="114"/>
      <c r="AQ2736" s="114"/>
      <c r="AR2736" s="114"/>
      <c r="AS2736" s="114"/>
    </row>
    <row r="2737" spans="1:46" s="190" customFormat="1" ht="15" customHeight="1" x14ac:dyDescent="0.2">
      <c r="A2737" s="104"/>
      <c r="B2737" s="104">
        <f>VLOOKUP(BJB!$F$9:$F$5599,Ctrl!$B$4:$C$399,2,0)</f>
        <v>7</v>
      </c>
      <c r="C2737" s="104">
        <f>VLOOKUP(BJB!$G$9:$G$5599,Ctrl!$E$4:$F$399,2,0)</f>
        <v>3</v>
      </c>
      <c r="D2737" s="219">
        <v>1</v>
      </c>
      <c r="E2737" s="104" t="str">
        <f>VLOOKUP(BJB!$F$9:$F$5599,Ctrl!$B$4:$D$399,3,0)</f>
        <v>I</v>
      </c>
      <c r="F2737" s="139" t="s">
        <v>10517</v>
      </c>
      <c r="G2737" s="139" t="s">
        <v>2776</v>
      </c>
      <c r="H2737" s="125" t="s">
        <v>13410</v>
      </c>
      <c r="I2737" s="220"/>
      <c r="J2737" s="891" t="s">
        <v>18415</v>
      </c>
      <c r="K2737" s="121" t="s">
        <v>10623</v>
      </c>
      <c r="L2737" s="104" t="s">
        <v>6477</v>
      </c>
      <c r="M2737" s="104" t="s">
        <v>7843</v>
      </c>
      <c r="N2737" s="120">
        <v>41271</v>
      </c>
      <c r="O2737" s="105">
        <v>250000000</v>
      </c>
      <c r="P2737" s="105" t="s">
        <v>16311</v>
      </c>
      <c r="Q2737" s="120">
        <v>41927</v>
      </c>
      <c r="R2737" s="105">
        <v>219235218</v>
      </c>
      <c r="S2737" s="146" t="s">
        <v>10680</v>
      </c>
      <c r="T2737" s="109">
        <v>42551</v>
      </c>
      <c r="U2737" s="141">
        <v>153464653</v>
      </c>
      <c r="V2737" s="109">
        <v>42551</v>
      </c>
      <c r="W2737" s="141">
        <v>153464653</v>
      </c>
      <c r="X2737" s="141">
        <v>0</v>
      </c>
      <c r="Y2737" s="141">
        <v>0</v>
      </c>
      <c r="Z2737" s="141">
        <v>0</v>
      </c>
      <c r="AA2737" s="114">
        <v>14606737</v>
      </c>
      <c r="AB2737" s="114">
        <v>5995051</v>
      </c>
      <c r="AC2737" s="132">
        <v>5985000</v>
      </c>
      <c r="AD2737" s="141">
        <v>5991484</v>
      </c>
      <c r="AE2737" s="106">
        <v>5992474</v>
      </c>
      <c r="AF2737" s="106">
        <v>5950000</v>
      </c>
      <c r="AG2737" s="106">
        <v>6011206</v>
      </c>
      <c r="AH2737" s="141"/>
      <c r="AI2737" s="222"/>
      <c r="AJ2737" s="141"/>
      <c r="AK2737" s="155"/>
      <c r="AL2737" s="141"/>
      <c r="AM2737" s="141"/>
      <c r="AN2737" s="114">
        <f t="shared" si="84"/>
        <v>50531952</v>
      </c>
      <c r="AO2737" s="114">
        <f t="shared" si="85"/>
        <v>102932701</v>
      </c>
      <c r="AP2737" s="114"/>
      <c r="AQ2737" s="114"/>
      <c r="AR2737" s="114"/>
      <c r="AS2737" s="114"/>
    </row>
    <row r="2738" spans="1:46" s="190" customFormat="1" ht="15" customHeight="1" x14ac:dyDescent="0.2">
      <c r="A2738" s="104"/>
      <c r="B2738" s="104">
        <f>VLOOKUP(BJB!$F$9:$F$5599,Ctrl!$B$4:$C$399,2,0)</f>
        <v>42</v>
      </c>
      <c r="C2738" s="104">
        <f>VLOOKUP(BJB!$G$9:$G$5599,Ctrl!$E$4:$F$399,2,0)</f>
        <v>0</v>
      </c>
      <c r="D2738" s="219">
        <v>1</v>
      </c>
      <c r="E2738" s="104" t="str">
        <f>VLOOKUP(BJB!$F$9:$F$5599,Ctrl!$B$4:$D$399,3,0)</f>
        <v>IV</v>
      </c>
      <c r="F2738" s="139" t="s">
        <v>10561</v>
      </c>
      <c r="G2738" s="139" t="s">
        <v>7682</v>
      </c>
      <c r="H2738" s="125">
        <v>1090303000047</v>
      </c>
      <c r="I2738" s="220" t="e">
        <f>IF(#REF!=BJB!#REF!,#REF!+1,1)</f>
        <v>#REF!</v>
      </c>
      <c r="J2738" s="912" t="s">
        <v>22722</v>
      </c>
      <c r="K2738" s="121" t="s">
        <v>10853</v>
      </c>
      <c r="L2738" s="104" t="s">
        <v>6477</v>
      </c>
      <c r="M2738" s="104" t="s">
        <v>2950</v>
      </c>
      <c r="N2738" s="120">
        <v>39969</v>
      </c>
      <c r="O2738" s="107">
        <v>18000000</v>
      </c>
      <c r="P2738" s="105" t="s">
        <v>6222</v>
      </c>
      <c r="Q2738" s="120" t="s">
        <v>6222</v>
      </c>
      <c r="R2738" s="890">
        <v>0</v>
      </c>
      <c r="S2738" s="151" t="s">
        <v>7212</v>
      </c>
      <c r="T2738" s="109">
        <v>40676</v>
      </c>
      <c r="U2738" s="156">
        <v>13500000</v>
      </c>
      <c r="V2738" s="109" t="s">
        <v>6222</v>
      </c>
      <c r="W2738" s="141">
        <v>0</v>
      </c>
      <c r="X2738" s="141">
        <v>0</v>
      </c>
      <c r="Y2738" s="141">
        <v>0</v>
      </c>
      <c r="Z2738" s="141">
        <v>0</v>
      </c>
      <c r="AA2738" s="112">
        <v>5471775</v>
      </c>
      <c r="AB2738" s="112"/>
      <c r="AC2738" s="132"/>
      <c r="AD2738" s="141"/>
      <c r="AE2738" s="106">
        <v>0</v>
      </c>
      <c r="AF2738" s="106">
        <v>0</v>
      </c>
      <c r="AG2738" s="106">
        <v>0</v>
      </c>
      <c r="AH2738" s="156"/>
      <c r="AI2738" s="156"/>
      <c r="AJ2738" s="156"/>
      <c r="AK2738" s="156"/>
      <c r="AL2738" s="156"/>
      <c r="AM2738" s="156"/>
      <c r="AN2738" s="114">
        <f t="shared" si="84"/>
        <v>5471775</v>
      </c>
      <c r="AO2738" s="114">
        <f t="shared" si="85"/>
        <v>8028225</v>
      </c>
      <c r="AP2738" s="114"/>
      <c r="AQ2738" s="114"/>
      <c r="AR2738" s="114"/>
      <c r="AS2738" s="114"/>
    </row>
    <row r="2739" spans="1:46" s="190" customFormat="1" ht="15" customHeight="1" x14ac:dyDescent="0.2">
      <c r="A2739" s="104"/>
      <c r="B2739" s="104">
        <f>VLOOKUP(BJB!$F$9:$F$5599,Ctrl!$B$4:$C$399,2,0)</f>
        <v>42</v>
      </c>
      <c r="C2739" s="104">
        <f>VLOOKUP(BJB!$G$9:$G$5599,Ctrl!$E$4:$F$399,2,0)</f>
        <v>0</v>
      </c>
      <c r="D2739" s="219">
        <v>1</v>
      </c>
      <c r="E2739" s="104" t="str">
        <f>VLOOKUP(BJB!$F$9:$F$5599,Ctrl!$B$4:$D$399,3,0)</f>
        <v>IV</v>
      </c>
      <c r="F2739" s="139" t="s">
        <v>10561</v>
      </c>
      <c r="G2739" s="139" t="s">
        <v>7682</v>
      </c>
      <c r="H2739" s="125" t="s">
        <v>20212</v>
      </c>
      <c r="I2739" s="220" t="e">
        <f>IF(G2738=BJB!#REF!,I2738+1,1)</f>
        <v>#REF!</v>
      </c>
      <c r="J2739" s="891" t="s">
        <v>20255</v>
      </c>
      <c r="K2739" s="121" t="s">
        <v>2897</v>
      </c>
      <c r="L2739" s="104" t="s">
        <v>6477</v>
      </c>
      <c r="M2739" s="104" t="s">
        <v>2898</v>
      </c>
      <c r="N2739" s="109">
        <v>39715</v>
      </c>
      <c r="O2739" s="112">
        <v>29000000</v>
      </c>
      <c r="P2739" s="105" t="s">
        <v>20213</v>
      </c>
      <c r="Q2739" s="120">
        <v>40157</v>
      </c>
      <c r="R2739" s="105">
        <v>31954596</v>
      </c>
      <c r="S2739" s="151" t="s">
        <v>7203</v>
      </c>
      <c r="T2739" s="120">
        <v>40234</v>
      </c>
      <c r="U2739" s="112">
        <v>14602772</v>
      </c>
      <c r="V2739" s="109" t="s">
        <v>6222</v>
      </c>
      <c r="W2739" s="141">
        <v>0</v>
      </c>
      <c r="X2739" s="141">
        <v>0</v>
      </c>
      <c r="Y2739" s="141">
        <v>0</v>
      </c>
      <c r="Z2739" s="141">
        <v>0</v>
      </c>
      <c r="AA2739" s="112">
        <v>1125000</v>
      </c>
      <c r="AB2739" s="112"/>
      <c r="AC2739" s="112"/>
      <c r="AD2739" s="141"/>
      <c r="AE2739" s="106">
        <v>0</v>
      </c>
      <c r="AF2739" s="106">
        <v>0</v>
      </c>
      <c r="AG2739" s="106">
        <v>1606138</v>
      </c>
      <c r="AH2739" s="112"/>
      <c r="AI2739" s="112"/>
      <c r="AJ2739" s="112"/>
      <c r="AK2739" s="112"/>
      <c r="AL2739" s="112"/>
      <c r="AM2739" s="112"/>
      <c r="AN2739" s="114">
        <f t="shared" si="84"/>
        <v>2731138</v>
      </c>
      <c r="AO2739" s="114">
        <f t="shared" si="85"/>
        <v>11871634</v>
      </c>
      <c r="AP2739" s="114"/>
      <c r="AQ2739" s="114"/>
      <c r="AR2739" s="114"/>
      <c r="AS2739" s="114"/>
    </row>
    <row r="2740" spans="1:46" s="190" customFormat="1" ht="15" customHeight="1" x14ac:dyDescent="0.2">
      <c r="A2740" s="104"/>
      <c r="B2740" s="104">
        <f>VLOOKUP(BJB!$F$9:$F$5599,Ctrl!$B$4:$C$399,2,0)</f>
        <v>42</v>
      </c>
      <c r="C2740" s="104">
        <f>VLOOKUP(BJB!$G$9:$G$5599,Ctrl!$E$4:$F$399,2,0)</f>
        <v>0</v>
      </c>
      <c r="D2740" s="219">
        <v>1</v>
      </c>
      <c r="E2740" s="104" t="str">
        <f>VLOOKUP(BJB!$F$9:$F$5599,Ctrl!$B$4:$D$399,3,0)</f>
        <v>IV</v>
      </c>
      <c r="F2740" s="139" t="s">
        <v>10561</v>
      </c>
      <c r="G2740" s="139" t="s">
        <v>7682</v>
      </c>
      <c r="H2740" s="125"/>
      <c r="I2740" s="220" t="e">
        <f>IF(G2739=BJB!#REF!,I2739+1,1)</f>
        <v>#REF!</v>
      </c>
      <c r="J2740" s="912" t="s">
        <v>22723</v>
      </c>
      <c r="K2740" s="121" t="s">
        <v>2878</v>
      </c>
      <c r="L2740" s="104" t="s">
        <v>6477</v>
      </c>
      <c r="M2740" s="104" t="s">
        <v>2093</v>
      </c>
      <c r="N2740" s="109">
        <v>39065</v>
      </c>
      <c r="O2740" s="112">
        <v>6500000</v>
      </c>
      <c r="P2740" s="105" t="s">
        <v>6222</v>
      </c>
      <c r="Q2740" s="120" t="s">
        <v>6222</v>
      </c>
      <c r="R2740" s="890">
        <v>0</v>
      </c>
      <c r="S2740" s="151" t="s">
        <v>7197</v>
      </c>
      <c r="T2740" s="120">
        <v>39233</v>
      </c>
      <c r="U2740" s="112">
        <v>2747559</v>
      </c>
      <c r="V2740" s="109" t="s">
        <v>6222</v>
      </c>
      <c r="W2740" s="141">
        <v>0</v>
      </c>
      <c r="X2740" s="141">
        <v>0</v>
      </c>
      <c r="Y2740" s="141">
        <v>0</v>
      </c>
      <c r="Z2740" s="141">
        <v>0</v>
      </c>
      <c r="AA2740" s="112">
        <v>0</v>
      </c>
      <c r="AB2740" s="112"/>
      <c r="AC2740" s="112"/>
      <c r="AD2740" s="141"/>
      <c r="AE2740" s="106">
        <v>0</v>
      </c>
      <c r="AF2740" s="106">
        <v>0</v>
      </c>
      <c r="AG2740" s="106">
        <v>0</v>
      </c>
      <c r="AH2740" s="112"/>
      <c r="AI2740" s="112"/>
      <c r="AJ2740" s="112"/>
      <c r="AK2740" s="112"/>
      <c r="AL2740" s="112"/>
      <c r="AM2740" s="112"/>
      <c r="AN2740" s="114">
        <f t="shared" si="84"/>
        <v>0</v>
      </c>
      <c r="AO2740" s="114">
        <f t="shared" si="85"/>
        <v>2747559</v>
      </c>
      <c r="AP2740" s="114"/>
      <c r="AQ2740" s="114"/>
      <c r="AR2740" s="114"/>
      <c r="AS2740" s="114"/>
      <c r="AT2740" s="191"/>
    </row>
    <row r="2741" spans="1:46" s="190" customFormat="1" ht="15" customHeight="1" x14ac:dyDescent="0.2">
      <c r="A2741" s="104"/>
      <c r="B2741" s="104">
        <f>VLOOKUP(BJB!$F$9:$F$5599,Ctrl!$B$4:$C$399,2,0)</f>
        <v>42</v>
      </c>
      <c r="C2741" s="104">
        <f>VLOOKUP(BJB!$G$9:$G$5599,Ctrl!$E$4:$F$399,2,0)</f>
        <v>0</v>
      </c>
      <c r="D2741" s="219">
        <v>1</v>
      </c>
      <c r="E2741" s="104" t="str">
        <f>VLOOKUP(BJB!$F$9:$F$5599,Ctrl!$B$4:$D$399,3,0)</f>
        <v>IV</v>
      </c>
      <c r="F2741" s="139" t="s">
        <v>10561</v>
      </c>
      <c r="G2741" s="139" t="s">
        <v>7682</v>
      </c>
      <c r="H2741" s="125"/>
      <c r="I2741" s="220" t="e">
        <f>IF(G2740=BJB!#REF!,I2740+1,1)</f>
        <v>#REF!</v>
      </c>
      <c r="J2741" s="912" t="s">
        <v>22724</v>
      </c>
      <c r="K2741" s="121" t="s">
        <v>2942</v>
      </c>
      <c r="L2741" s="104" t="s">
        <v>6477</v>
      </c>
      <c r="M2741" s="104" t="s">
        <v>2943</v>
      </c>
      <c r="N2741" s="120">
        <v>39979</v>
      </c>
      <c r="O2741" s="107">
        <v>100000000</v>
      </c>
      <c r="P2741" s="105" t="s">
        <v>6222</v>
      </c>
      <c r="Q2741" s="120" t="s">
        <v>6222</v>
      </c>
      <c r="R2741" s="890">
        <v>0</v>
      </c>
      <c r="S2741" s="151" t="s">
        <v>7211</v>
      </c>
      <c r="T2741" s="109">
        <v>40626</v>
      </c>
      <c r="U2741" s="156">
        <v>75000000</v>
      </c>
      <c r="V2741" s="109" t="s">
        <v>6222</v>
      </c>
      <c r="W2741" s="141">
        <v>0</v>
      </c>
      <c r="X2741" s="141">
        <v>0</v>
      </c>
      <c r="Y2741" s="141">
        <v>0</v>
      </c>
      <c r="Z2741" s="141">
        <v>0</v>
      </c>
      <c r="AA2741" s="112">
        <v>6600000</v>
      </c>
      <c r="AB2741" s="112"/>
      <c r="AC2741" s="156"/>
      <c r="AD2741" s="141"/>
      <c r="AE2741" s="106">
        <v>0</v>
      </c>
      <c r="AF2741" s="106">
        <v>0</v>
      </c>
      <c r="AG2741" s="106">
        <v>0</v>
      </c>
      <c r="AH2741" s="156"/>
      <c r="AI2741" s="156"/>
      <c r="AJ2741" s="156"/>
      <c r="AK2741" s="156"/>
      <c r="AL2741" s="156"/>
      <c r="AM2741" s="156"/>
      <c r="AN2741" s="114">
        <f t="shared" si="84"/>
        <v>6600000</v>
      </c>
      <c r="AO2741" s="114">
        <f t="shared" si="85"/>
        <v>68400000</v>
      </c>
      <c r="AP2741" s="114"/>
      <c r="AQ2741" s="114"/>
      <c r="AR2741" s="114"/>
      <c r="AS2741" s="114"/>
    </row>
    <row r="2742" spans="1:46" s="191" customFormat="1" ht="15" customHeight="1" x14ac:dyDescent="0.2">
      <c r="A2742" s="104"/>
      <c r="B2742" s="104">
        <f>VLOOKUP(BJB!$F$9:$F$5599,Ctrl!$B$4:$C$399,2,0)</f>
        <v>42</v>
      </c>
      <c r="C2742" s="104">
        <f>VLOOKUP(BJB!$G$9:$G$5599,Ctrl!$E$4:$F$399,2,0)</f>
        <v>0</v>
      </c>
      <c r="D2742" s="219">
        <v>1</v>
      </c>
      <c r="E2742" s="104" t="str">
        <f>VLOOKUP(BJB!$F$9:$F$5599,Ctrl!$B$4:$D$399,3,0)</f>
        <v>IV</v>
      </c>
      <c r="F2742" s="139" t="s">
        <v>10561</v>
      </c>
      <c r="G2742" s="139" t="s">
        <v>7682</v>
      </c>
      <c r="H2742" s="125"/>
      <c r="I2742" s="220" t="e">
        <f>IF(G2741=BJB!#REF!,I2741+1,1)</f>
        <v>#REF!</v>
      </c>
      <c r="J2742" s="912" t="s">
        <v>22725</v>
      </c>
      <c r="K2742" s="121" t="s">
        <v>2985</v>
      </c>
      <c r="L2742" s="104" t="s">
        <v>6477</v>
      </c>
      <c r="M2742" s="104" t="s">
        <v>2927</v>
      </c>
      <c r="N2742" s="120">
        <v>39734</v>
      </c>
      <c r="O2742" s="107">
        <v>100000000</v>
      </c>
      <c r="P2742" s="105" t="s">
        <v>6222</v>
      </c>
      <c r="Q2742" s="120" t="s">
        <v>6222</v>
      </c>
      <c r="R2742" s="890">
        <v>0</v>
      </c>
      <c r="S2742" s="151" t="s">
        <v>7215</v>
      </c>
      <c r="T2742" s="109">
        <v>40872</v>
      </c>
      <c r="U2742" s="156">
        <v>54604671</v>
      </c>
      <c r="V2742" s="109" t="s">
        <v>6222</v>
      </c>
      <c r="W2742" s="141">
        <v>0</v>
      </c>
      <c r="X2742" s="141">
        <v>0</v>
      </c>
      <c r="Y2742" s="141">
        <v>0</v>
      </c>
      <c r="Z2742" s="141">
        <v>0</v>
      </c>
      <c r="AA2742" s="112">
        <v>600000</v>
      </c>
      <c r="AB2742" s="112"/>
      <c r="AC2742" s="156"/>
      <c r="AD2742" s="141"/>
      <c r="AE2742" s="106">
        <v>0</v>
      </c>
      <c r="AF2742" s="106">
        <v>0</v>
      </c>
      <c r="AG2742" s="106">
        <v>0</v>
      </c>
      <c r="AH2742" s="156"/>
      <c r="AI2742" s="156"/>
      <c r="AJ2742" s="156"/>
      <c r="AK2742" s="156"/>
      <c r="AL2742" s="156"/>
      <c r="AM2742" s="156"/>
      <c r="AN2742" s="114">
        <f t="shared" si="84"/>
        <v>600000</v>
      </c>
      <c r="AO2742" s="114">
        <f t="shared" si="85"/>
        <v>54004671</v>
      </c>
      <c r="AP2742" s="114"/>
      <c r="AQ2742" s="114"/>
      <c r="AR2742" s="114"/>
      <c r="AS2742" s="114"/>
      <c r="AT2742" s="190"/>
    </row>
    <row r="2743" spans="1:46" s="190" customFormat="1" ht="15" customHeight="1" x14ac:dyDescent="0.2">
      <c r="A2743" s="104"/>
      <c r="B2743" s="104">
        <f>VLOOKUP(BJB!$F$9:$F$5599,Ctrl!$B$4:$C$399,2,0)</f>
        <v>42</v>
      </c>
      <c r="C2743" s="104">
        <f>VLOOKUP(BJB!$G$9:$G$5599,Ctrl!$E$4:$F$399,2,0)</f>
        <v>0</v>
      </c>
      <c r="D2743" s="219">
        <v>1</v>
      </c>
      <c r="E2743" s="104" t="str">
        <f>VLOOKUP(BJB!$F$9:$F$5599,Ctrl!$B$4:$D$399,3,0)</f>
        <v>IV</v>
      </c>
      <c r="F2743" s="139" t="s">
        <v>10561</v>
      </c>
      <c r="G2743" s="139" t="s">
        <v>7682</v>
      </c>
      <c r="H2743" s="125" t="s">
        <v>6368</v>
      </c>
      <c r="I2743" s="220" t="e">
        <f>IF(G2742=BJB!#REF!,I2742+1,1)</f>
        <v>#REF!</v>
      </c>
      <c r="J2743" s="912" t="s">
        <v>22726</v>
      </c>
      <c r="K2743" s="121" t="s">
        <v>6367</v>
      </c>
      <c r="L2743" s="104" t="s">
        <v>6477</v>
      </c>
      <c r="M2743" s="104" t="s">
        <v>2900</v>
      </c>
      <c r="N2743" s="120">
        <v>39821</v>
      </c>
      <c r="O2743" s="107">
        <v>50000000</v>
      </c>
      <c r="P2743" s="105" t="s">
        <v>6222</v>
      </c>
      <c r="Q2743" s="120" t="s">
        <v>6222</v>
      </c>
      <c r="R2743" s="890">
        <v>0</v>
      </c>
      <c r="S2743" s="151" t="s">
        <v>7215</v>
      </c>
      <c r="T2743" s="109">
        <v>40872</v>
      </c>
      <c r="U2743" s="156">
        <f>20414964+560000</f>
        <v>20974964</v>
      </c>
      <c r="V2743" s="109" t="s">
        <v>6222</v>
      </c>
      <c r="W2743" s="141">
        <v>0</v>
      </c>
      <c r="X2743" s="141">
        <v>0</v>
      </c>
      <c r="Y2743" s="141">
        <v>0</v>
      </c>
      <c r="Z2743" s="141">
        <v>0</v>
      </c>
      <c r="AA2743" s="112">
        <v>5888169</v>
      </c>
      <c r="AB2743" s="112"/>
      <c r="AC2743" s="132"/>
      <c r="AD2743" s="141"/>
      <c r="AE2743" s="106">
        <v>0</v>
      </c>
      <c r="AF2743" s="106">
        <v>0</v>
      </c>
      <c r="AG2743" s="106">
        <v>0</v>
      </c>
      <c r="AH2743" s="156"/>
      <c r="AI2743" s="156"/>
      <c r="AJ2743" s="156"/>
      <c r="AK2743" s="156"/>
      <c r="AL2743" s="156"/>
      <c r="AM2743" s="156"/>
      <c r="AN2743" s="114">
        <f t="shared" si="84"/>
        <v>5888169</v>
      </c>
      <c r="AO2743" s="114">
        <f t="shared" si="85"/>
        <v>15086795</v>
      </c>
      <c r="AP2743" s="114"/>
      <c r="AQ2743" s="114"/>
      <c r="AR2743" s="114"/>
      <c r="AS2743" s="114"/>
    </row>
    <row r="2744" spans="1:46" s="190" customFormat="1" ht="15" customHeight="1" x14ac:dyDescent="0.2">
      <c r="A2744" s="104"/>
      <c r="B2744" s="104">
        <f>VLOOKUP(BJB!$F$9:$F$5599,Ctrl!$B$4:$C$399,2,0)</f>
        <v>42</v>
      </c>
      <c r="C2744" s="104">
        <f>VLOOKUP(BJB!$G$9:$G$5599,Ctrl!$E$4:$F$399,2,0)</f>
        <v>0</v>
      </c>
      <c r="D2744" s="219">
        <v>1</v>
      </c>
      <c r="E2744" s="104" t="str">
        <f>VLOOKUP(BJB!$F$9:$F$5599,Ctrl!$B$4:$D$399,3,0)</f>
        <v>IV</v>
      </c>
      <c r="F2744" s="139" t="s">
        <v>10561</v>
      </c>
      <c r="G2744" s="139" t="s">
        <v>7682</v>
      </c>
      <c r="H2744" s="125">
        <v>1110114000649</v>
      </c>
      <c r="I2744" s="220" t="e">
        <f>IF(G2743=BJB!#REF!,I2743+1,1)</f>
        <v>#REF!</v>
      </c>
      <c r="J2744" s="912" t="s">
        <v>22727</v>
      </c>
      <c r="K2744" s="126" t="s">
        <v>4550</v>
      </c>
      <c r="L2744" s="104" t="s">
        <v>6477</v>
      </c>
      <c r="M2744" s="127" t="s">
        <v>5825</v>
      </c>
      <c r="N2744" s="128">
        <v>40625</v>
      </c>
      <c r="O2744" s="140">
        <v>15000000</v>
      </c>
      <c r="P2744" s="105" t="s">
        <v>16312</v>
      </c>
      <c r="Q2744" s="120">
        <v>41290</v>
      </c>
      <c r="R2744" s="105">
        <v>9907052</v>
      </c>
      <c r="S2744" s="146" t="s">
        <v>5759</v>
      </c>
      <c r="T2744" s="109">
        <v>41844</v>
      </c>
      <c r="U2744" s="156">
        <v>6904786</v>
      </c>
      <c r="V2744" s="109">
        <v>41821</v>
      </c>
      <c r="W2744" s="141">
        <v>6904786</v>
      </c>
      <c r="X2744" s="141">
        <v>0</v>
      </c>
      <c r="Y2744" s="141">
        <v>0</v>
      </c>
      <c r="Z2744" s="141">
        <v>0</v>
      </c>
      <c r="AA2744" s="114">
        <v>1137592</v>
      </c>
      <c r="AB2744" s="114"/>
      <c r="AC2744" s="132"/>
      <c r="AD2744" s="141"/>
      <c r="AE2744" s="106">
        <v>0</v>
      </c>
      <c r="AF2744" s="106">
        <v>0</v>
      </c>
      <c r="AG2744" s="106">
        <v>0</v>
      </c>
      <c r="AH2744" s="156"/>
      <c r="AI2744" s="156"/>
      <c r="AJ2744" s="156"/>
      <c r="AK2744" s="156"/>
      <c r="AL2744" s="156"/>
      <c r="AM2744" s="156"/>
      <c r="AN2744" s="114">
        <f t="shared" si="84"/>
        <v>1137592</v>
      </c>
      <c r="AO2744" s="114">
        <f t="shared" si="85"/>
        <v>5767194</v>
      </c>
      <c r="AP2744" s="114"/>
      <c r="AQ2744" s="114"/>
      <c r="AR2744" s="114"/>
      <c r="AS2744" s="114"/>
    </row>
    <row r="2745" spans="1:46" s="191" customFormat="1" ht="15" customHeight="1" x14ac:dyDescent="0.2">
      <c r="A2745" s="104"/>
      <c r="B2745" s="104">
        <f>VLOOKUP(BJB!$F$9:$F$5599,Ctrl!$B$4:$C$399,2,0)</f>
        <v>42</v>
      </c>
      <c r="C2745" s="104">
        <f>VLOOKUP(BJB!$G$9:$G$5599,Ctrl!$E$4:$F$399,2,0)</f>
        <v>0</v>
      </c>
      <c r="D2745" s="219">
        <v>1</v>
      </c>
      <c r="E2745" s="104" t="str">
        <f>VLOOKUP(BJB!$F$9:$F$5599,Ctrl!$B$4:$D$399,3,0)</f>
        <v>IV</v>
      </c>
      <c r="F2745" s="139" t="s">
        <v>10561</v>
      </c>
      <c r="G2745" s="139" t="s">
        <v>7682</v>
      </c>
      <c r="H2745" s="125"/>
      <c r="I2745" s="220" t="e">
        <f>IF(G2744=BJB!#REF!,I2744+1,1)</f>
        <v>#REF!</v>
      </c>
      <c r="J2745" s="912" t="s">
        <v>22728</v>
      </c>
      <c r="K2745" s="121" t="s">
        <v>3020</v>
      </c>
      <c r="L2745" s="104" t="s">
        <v>6477</v>
      </c>
      <c r="M2745" s="104" t="s">
        <v>3021</v>
      </c>
      <c r="N2745" s="120">
        <v>40106</v>
      </c>
      <c r="O2745" s="106">
        <v>15000000</v>
      </c>
      <c r="P2745" s="105" t="s">
        <v>16313</v>
      </c>
      <c r="Q2745" s="120">
        <v>40883</v>
      </c>
      <c r="R2745" s="105">
        <v>8399497</v>
      </c>
      <c r="S2745" s="151" t="s">
        <v>7217</v>
      </c>
      <c r="T2745" s="109">
        <v>40939</v>
      </c>
      <c r="U2745" s="156">
        <v>6026745</v>
      </c>
      <c r="V2745" s="109">
        <v>40939</v>
      </c>
      <c r="W2745" s="141">
        <v>6026745</v>
      </c>
      <c r="X2745" s="141">
        <v>0</v>
      </c>
      <c r="Y2745" s="141">
        <v>0</v>
      </c>
      <c r="Z2745" s="141">
        <v>0</v>
      </c>
      <c r="AA2745" s="112">
        <v>6026745</v>
      </c>
      <c r="AB2745" s="113"/>
      <c r="AC2745" s="157"/>
      <c r="AD2745" s="141"/>
      <c r="AE2745" s="106">
        <v>0</v>
      </c>
      <c r="AF2745" s="106">
        <v>0</v>
      </c>
      <c r="AG2745" s="106">
        <v>0</v>
      </c>
      <c r="AH2745" s="157"/>
      <c r="AI2745" s="156"/>
      <c r="AJ2745" s="156"/>
      <c r="AK2745" s="156"/>
      <c r="AL2745" s="156"/>
      <c r="AM2745" s="156"/>
      <c r="AN2745" s="114">
        <f t="shared" si="84"/>
        <v>6026745</v>
      </c>
      <c r="AO2745" s="114">
        <f t="shared" si="85"/>
        <v>0</v>
      </c>
      <c r="AP2745" s="114"/>
      <c r="AQ2745" s="114"/>
      <c r="AR2745" s="114"/>
      <c r="AS2745" s="114"/>
    </row>
    <row r="2746" spans="1:46" s="190" customFormat="1" ht="15" customHeight="1" x14ac:dyDescent="0.2">
      <c r="A2746" s="104"/>
      <c r="B2746" s="104">
        <f>VLOOKUP(BJB!$F$9:$F$5599,Ctrl!$B$4:$C$399,2,0)</f>
        <v>42</v>
      </c>
      <c r="C2746" s="104">
        <f>VLOOKUP(BJB!$G$9:$G$5599,Ctrl!$E$4:$F$399,2,0)</f>
        <v>0</v>
      </c>
      <c r="D2746" s="219">
        <v>1</v>
      </c>
      <c r="E2746" s="104" t="str">
        <f>VLOOKUP(BJB!$F$9:$F$5599,Ctrl!$B$4:$D$399,3,0)</f>
        <v>IV</v>
      </c>
      <c r="F2746" s="139" t="s">
        <v>10561</v>
      </c>
      <c r="G2746" s="139" t="s">
        <v>7682</v>
      </c>
      <c r="H2746" s="125">
        <v>1081217000756</v>
      </c>
      <c r="I2746" s="220" t="e">
        <f>IF(G2745=BJB!#REF!,I2745+1,1)</f>
        <v>#REF!</v>
      </c>
      <c r="J2746" s="912" t="s">
        <v>22729</v>
      </c>
      <c r="K2746" s="121" t="s">
        <v>2954</v>
      </c>
      <c r="L2746" s="104" t="s">
        <v>6477</v>
      </c>
      <c r="M2746" s="104" t="s">
        <v>2953</v>
      </c>
      <c r="N2746" s="120">
        <v>39849</v>
      </c>
      <c r="O2746" s="107">
        <v>50000000</v>
      </c>
      <c r="P2746" s="105" t="s">
        <v>6222</v>
      </c>
      <c r="Q2746" s="120" t="s">
        <v>6222</v>
      </c>
      <c r="R2746" s="890">
        <v>0</v>
      </c>
      <c r="S2746" s="151" t="s">
        <v>7211</v>
      </c>
      <c r="T2746" s="109">
        <v>40626</v>
      </c>
      <c r="U2746" s="156">
        <v>35462143</v>
      </c>
      <c r="V2746" s="109" t="s">
        <v>6222</v>
      </c>
      <c r="W2746" s="141">
        <v>0</v>
      </c>
      <c r="X2746" s="141">
        <v>0</v>
      </c>
      <c r="Y2746" s="141">
        <v>0</v>
      </c>
      <c r="Z2746" s="141">
        <v>0</v>
      </c>
      <c r="AA2746" s="112">
        <v>1897722</v>
      </c>
      <c r="AB2746" s="112"/>
      <c r="AC2746" s="132"/>
      <c r="AD2746" s="141"/>
      <c r="AE2746" s="106">
        <v>0</v>
      </c>
      <c r="AF2746" s="106">
        <v>0</v>
      </c>
      <c r="AG2746" s="106">
        <v>0</v>
      </c>
      <c r="AH2746" s="156"/>
      <c r="AI2746" s="156"/>
      <c r="AJ2746" s="156"/>
      <c r="AK2746" s="156"/>
      <c r="AL2746" s="156"/>
      <c r="AM2746" s="156"/>
      <c r="AN2746" s="114">
        <f t="shared" si="84"/>
        <v>1897722</v>
      </c>
      <c r="AO2746" s="114">
        <f t="shared" si="85"/>
        <v>33564421</v>
      </c>
      <c r="AP2746" s="114"/>
      <c r="AQ2746" s="114"/>
      <c r="AR2746" s="114"/>
      <c r="AS2746" s="114"/>
    </row>
    <row r="2747" spans="1:46" s="191" customFormat="1" ht="15" customHeight="1" x14ac:dyDescent="0.2">
      <c r="A2747" s="104"/>
      <c r="B2747" s="104">
        <f>VLOOKUP(BJB!$F$9:$F$5599,Ctrl!$B$4:$C$399,2,0)</f>
        <v>42</v>
      </c>
      <c r="C2747" s="104">
        <f>VLOOKUP(BJB!$G$9:$G$5599,Ctrl!$E$4:$F$399,2,0)</f>
        <v>0</v>
      </c>
      <c r="D2747" s="219">
        <v>1</v>
      </c>
      <c r="E2747" s="104" t="str">
        <f>VLOOKUP(BJB!$F$9:$F$5599,Ctrl!$B$4:$D$399,3,0)</f>
        <v>IV</v>
      </c>
      <c r="F2747" s="139" t="s">
        <v>10561</v>
      </c>
      <c r="G2747" s="139" t="s">
        <v>7682</v>
      </c>
      <c r="H2747" s="886" t="s">
        <v>14772</v>
      </c>
      <c r="I2747" s="220" t="e">
        <f>IF(G2746=BJB!#REF!,I2746+1,1)</f>
        <v>#REF!</v>
      </c>
      <c r="J2747" s="891" t="s">
        <v>18416</v>
      </c>
      <c r="K2747" s="121" t="s">
        <v>2935</v>
      </c>
      <c r="L2747" s="104" t="s">
        <v>6477</v>
      </c>
      <c r="M2747" s="104" t="s">
        <v>2936</v>
      </c>
      <c r="N2747" s="109">
        <v>39821</v>
      </c>
      <c r="O2747" s="112">
        <v>20000000</v>
      </c>
      <c r="P2747" s="105" t="s">
        <v>16314</v>
      </c>
      <c r="Q2747" s="120" t="s">
        <v>16315</v>
      </c>
      <c r="R2747" s="105">
        <v>17674062</v>
      </c>
      <c r="S2747" s="151" t="s">
        <v>7209</v>
      </c>
      <c r="T2747" s="120">
        <v>40543</v>
      </c>
      <c r="U2747" s="112">
        <v>13255547</v>
      </c>
      <c r="V2747" s="109">
        <v>40543</v>
      </c>
      <c r="W2747" s="141">
        <v>13255547</v>
      </c>
      <c r="X2747" s="141">
        <v>0</v>
      </c>
      <c r="Y2747" s="141">
        <v>0</v>
      </c>
      <c r="Z2747" s="141">
        <v>0</v>
      </c>
      <c r="AA2747" s="112">
        <v>7383525</v>
      </c>
      <c r="AB2747" s="112">
        <v>161130</v>
      </c>
      <c r="AC2747" s="132"/>
      <c r="AD2747" s="141">
        <v>241695</v>
      </c>
      <c r="AE2747" s="106">
        <v>0</v>
      </c>
      <c r="AF2747" s="106">
        <v>0</v>
      </c>
      <c r="AG2747" s="106">
        <v>0</v>
      </c>
      <c r="AH2747" s="112"/>
      <c r="AI2747" s="112"/>
      <c r="AJ2747" s="112"/>
      <c r="AK2747" s="112"/>
      <c r="AL2747" s="112"/>
      <c r="AM2747" s="112"/>
      <c r="AN2747" s="114">
        <f t="shared" si="84"/>
        <v>7786350</v>
      </c>
      <c r="AO2747" s="114">
        <f t="shared" si="85"/>
        <v>5469197</v>
      </c>
      <c r="AP2747" s="114"/>
      <c r="AQ2747" s="114"/>
      <c r="AR2747" s="114"/>
      <c r="AS2747" s="114"/>
      <c r="AT2747" s="190"/>
    </row>
    <row r="2748" spans="1:46" s="190" customFormat="1" ht="15" customHeight="1" x14ac:dyDescent="0.2">
      <c r="A2748" s="104"/>
      <c r="B2748" s="104">
        <f>VLOOKUP(BJB!$F$9:$F$5599,Ctrl!$B$4:$C$399,2,0)</f>
        <v>42</v>
      </c>
      <c r="C2748" s="104">
        <f>VLOOKUP(BJB!$G$9:$G$5599,Ctrl!$E$4:$F$399,2,0)</f>
        <v>0</v>
      </c>
      <c r="D2748" s="219">
        <v>1</v>
      </c>
      <c r="E2748" s="104" t="str">
        <f>VLOOKUP(BJB!$F$9:$F$5599,Ctrl!$B$4:$D$399,3,0)</f>
        <v>IV</v>
      </c>
      <c r="F2748" s="139" t="s">
        <v>10561</v>
      </c>
      <c r="G2748" s="139" t="s">
        <v>7682</v>
      </c>
      <c r="H2748" s="125" t="s">
        <v>7494</v>
      </c>
      <c r="I2748" s="220" t="e">
        <f>IF(G2747=BJB!#REF!,I2747+1,1)</f>
        <v>#REF!</v>
      </c>
      <c r="J2748" s="912" t="s">
        <v>22730</v>
      </c>
      <c r="K2748" s="121" t="s">
        <v>2947</v>
      </c>
      <c r="L2748" s="104" t="s">
        <v>6477</v>
      </c>
      <c r="M2748" s="104" t="s">
        <v>2948</v>
      </c>
      <c r="N2748" s="120">
        <v>40015</v>
      </c>
      <c r="O2748" s="107">
        <v>25000000</v>
      </c>
      <c r="P2748" s="105" t="s">
        <v>6222</v>
      </c>
      <c r="Q2748" s="120" t="s">
        <v>6222</v>
      </c>
      <c r="R2748" s="890">
        <v>0</v>
      </c>
      <c r="S2748" s="151" t="s">
        <v>7211</v>
      </c>
      <c r="T2748" s="109">
        <v>40626</v>
      </c>
      <c r="U2748" s="156">
        <v>18750000</v>
      </c>
      <c r="V2748" s="109" t="s">
        <v>6222</v>
      </c>
      <c r="W2748" s="141">
        <v>0</v>
      </c>
      <c r="X2748" s="141">
        <v>0</v>
      </c>
      <c r="Y2748" s="141">
        <v>0</v>
      </c>
      <c r="Z2748" s="141">
        <v>0</v>
      </c>
      <c r="AA2748" s="112">
        <v>17563247</v>
      </c>
      <c r="AB2748" s="112"/>
      <c r="AC2748" s="132"/>
      <c r="AD2748" s="141"/>
      <c r="AE2748" s="106">
        <v>0</v>
      </c>
      <c r="AF2748" s="106">
        <v>0</v>
      </c>
      <c r="AG2748" s="106">
        <v>0</v>
      </c>
      <c r="AH2748" s="222"/>
      <c r="AI2748" s="156"/>
      <c r="AJ2748" s="156"/>
      <c r="AK2748" s="156"/>
      <c r="AL2748" s="156"/>
      <c r="AM2748" s="156"/>
      <c r="AN2748" s="114">
        <f t="shared" si="84"/>
        <v>17563247</v>
      </c>
      <c r="AO2748" s="114">
        <f t="shared" si="85"/>
        <v>1186753</v>
      </c>
      <c r="AP2748" s="114"/>
      <c r="AQ2748" s="114"/>
      <c r="AR2748" s="114"/>
      <c r="AS2748" s="114"/>
      <c r="AT2748" s="191"/>
    </row>
    <row r="2749" spans="1:46" s="190" customFormat="1" ht="15" customHeight="1" x14ac:dyDescent="0.2">
      <c r="A2749" s="104"/>
      <c r="B2749" s="104">
        <f>VLOOKUP(BJB!$F$9:$F$5599,Ctrl!$B$4:$C$399,2,0)</f>
        <v>42</v>
      </c>
      <c r="C2749" s="104">
        <f>VLOOKUP(BJB!$G$9:$G$5599,Ctrl!$E$4:$F$399,2,0)</f>
        <v>0</v>
      </c>
      <c r="D2749" s="219">
        <v>1</v>
      </c>
      <c r="E2749" s="104" t="str">
        <f>VLOOKUP(BJB!$F$9:$F$5599,Ctrl!$B$4:$D$399,3,0)</f>
        <v>IV</v>
      </c>
      <c r="F2749" s="139" t="s">
        <v>10561</v>
      </c>
      <c r="G2749" s="139" t="s">
        <v>7682</v>
      </c>
      <c r="H2749" s="125" t="s">
        <v>6681</v>
      </c>
      <c r="I2749" s="220" t="e">
        <f>IF(G2748=BJB!#REF!,I2748+1,1)</f>
        <v>#REF!</v>
      </c>
      <c r="J2749" s="891" t="s">
        <v>18417</v>
      </c>
      <c r="K2749" s="126" t="s">
        <v>6084</v>
      </c>
      <c r="L2749" s="104" t="s">
        <v>6477</v>
      </c>
      <c r="M2749" s="127" t="s">
        <v>6085</v>
      </c>
      <c r="N2749" s="128">
        <v>40634</v>
      </c>
      <c r="O2749" s="140">
        <v>85000000</v>
      </c>
      <c r="P2749" s="105" t="s">
        <v>16316</v>
      </c>
      <c r="Q2749" s="120">
        <v>41534</v>
      </c>
      <c r="R2749" s="105">
        <v>44470030</v>
      </c>
      <c r="S2749" s="146" t="s">
        <v>6041</v>
      </c>
      <c r="T2749" s="109">
        <v>41973</v>
      </c>
      <c r="U2749" s="156">
        <v>30338893</v>
      </c>
      <c r="V2749" s="109">
        <v>41944</v>
      </c>
      <c r="W2749" s="141">
        <v>30338893</v>
      </c>
      <c r="X2749" s="141">
        <v>0</v>
      </c>
      <c r="Y2749" s="141">
        <v>0</v>
      </c>
      <c r="Z2749" s="141">
        <v>0</v>
      </c>
      <c r="AA2749" s="114">
        <v>29701113</v>
      </c>
      <c r="AB2749" s="114"/>
      <c r="AC2749" s="132"/>
      <c r="AD2749" s="141">
        <v>637780</v>
      </c>
      <c r="AE2749" s="106">
        <v>0</v>
      </c>
      <c r="AF2749" s="106">
        <v>0</v>
      </c>
      <c r="AG2749" s="106">
        <v>0</v>
      </c>
      <c r="AH2749" s="156"/>
      <c r="AI2749" s="156"/>
      <c r="AJ2749" s="156"/>
      <c r="AK2749" s="156"/>
      <c r="AL2749" s="156"/>
      <c r="AM2749" s="156"/>
      <c r="AN2749" s="114">
        <f t="shared" si="84"/>
        <v>30338893</v>
      </c>
      <c r="AO2749" s="114">
        <f t="shared" si="85"/>
        <v>0</v>
      </c>
      <c r="AP2749" s="114"/>
      <c r="AQ2749" s="114"/>
      <c r="AR2749" s="114"/>
      <c r="AS2749" s="114"/>
    </row>
    <row r="2750" spans="1:46" s="190" customFormat="1" ht="15" customHeight="1" x14ac:dyDescent="0.2">
      <c r="A2750" s="104"/>
      <c r="B2750" s="104">
        <f>VLOOKUP(BJB!$F$9:$F$5599,Ctrl!$B$4:$C$399,2,0)</f>
        <v>42</v>
      </c>
      <c r="C2750" s="104">
        <f>VLOOKUP(BJB!$G$9:$G$5599,Ctrl!$E$4:$F$399,2,0)</f>
        <v>0</v>
      </c>
      <c r="D2750" s="219">
        <v>1</v>
      </c>
      <c r="E2750" s="104" t="str">
        <f>VLOOKUP(BJB!$F$9:$F$5599,Ctrl!$B$4:$D$399,3,0)</f>
        <v>IV</v>
      </c>
      <c r="F2750" s="139" t="s">
        <v>10561</v>
      </c>
      <c r="G2750" s="139" t="s">
        <v>7682</v>
      </c>
      <c r="H2750" s="125"/>
      <c r="I2750" s="220" t="e">
        <f>IF(G2749=BJB!#REF!,I2749+1,1)</f>
        <v>#REF!</v>
      </c>
      <c r="J2750" s="912" t="s">
        <v>22731</v>
      </c>
      <c r="K2750" s="121" t="s">
        <v>2993</v>
      </c>
      <c r="L2750" s="104" t="s">
        <v>6477</v>
      </c>
      <c r="M2750" s="104" t="s">
        <v>2988</v>
      </c>
      <c r="N2750" s="120">
        <v>40044</v>
      </c>
      <c r="O2750" s="107">
        <v>10000000</v>
      </c>
      <c r="P2750" s="105" t="s">
        <v>6222</v>
      </c>
      <c r="Q2750" s="120" t="s">
        <v>6222</v>
      </c>
      <c r="R2750" s="890">
        <v>0</v>
      </c>
      <c r="S2750" s="151" t="s">
        <v>7215</v>
      </c>
      <c r="T2750" s="109">
        <v>40872</v>
      </c>
      <c r="U2750" s="156">
        <v>6074839</v>
      </c>
      <c r="V2750" s="109" t="s">
        <v>6222</v>
      </c>
      <c r="W2750" s="141">
        <v>0</v>
      </c>
      <c r="X2750" s="141">
        <v>0</v>
      </c>
      <c r="Y2750" s="141">
        <v>0</v>
      </c>
      <c r="Z2750" s="141">
        <v>0</v>
      </c>
      <c r="AA2750" s="112">
        <v>239803</v>
      </c>
      <c r="AB2750" s="112"/>
      <c r="AC2750" s="156"/>
      <c r="AD2750" s="141"/>
      <c r="AE2750" s="106">
        <v>0</v>
      </c>
      <c r="AF2750" s="106">
        <v>0</v>
      </c>
      <c r="AG2750" s="106">
        <v>0</v>
      </c>
      <c r="AH2750" s="156"/>
      <c r="AI2750" s="156"/>
      <c r="AJ2750" s="156"/>
      <c r="AK2750" s="156"/>
      <c r="AL2750" s="156"/>
      <c r="AM2750" s="156"/>
      <c r="AN2750" s="114">
        <f t="shared" si="84"/>
        <v>239803</v>
      </c>
      <c r="AO2750" s="114">
        <f t="shared" si="85"/>
        <v>5835036</v>
      </c>
      <c r="AP2750" s="114"/>
      <c r="AQ2750" s="114"/>
      <c r="AR2750" s="114"/>
      <c r="AS2750" s="114"/>
    </row>
    <row r="2751" spans="1:46" s="190" customFormat="1" ht="15" customHeight="1" x14ac:dyDescent="0.2">
      <c r="A2751" s="104"/>
      <c r="B2751" s="104">
        <f>VLOOKUP(BJB!$F$9:$F$5599,Ctrl!$B$4:$C$399,2,0)</f>
        <v>42</v>
      </c>
      <c r="C2751" s="104">
        <f>VLOOKUP(BJB!$G$9:$G$5599,Ctrl!$E$4:$F$399,2,0)</f>
        <v>0</v>
      </c>
      <c r="D2751" s="219">
        <v>1</v>
      </c>
      <c r="E2751" s="104" t="str">
        <f>VLOOKUP(BJB!$F$9:$F$5599,Ctrl!$B$4:$D$399,3,0)</f>
        <v>IV</v>
      </c>
      <c r="F2751" s="139" t="s">
        <v>10561</v>
      </c>
      <c r="G2751" s="139" t="s">
        <v>7682</v>
      </c>
      <c r="H2751" s="125"/>
      <c r="I2751" s="220" t="e">
        <f>IF(G2750=BJB!#REF!,I2750+1,1)</f>
        <v>#REF!</v>
      </c>
      <c r="J2751" s="912" t="s">
        <v>22732</v>
      </c>
      <c r="K2751" s="121" t="s">
        <v>2922</v>
      </c>
      <c r="L2751" s="104" t="s">
        <v>6477</v>
      </c>
      <c r="M2751" s="104" t="s">
        <v>2923</v>
      </c>
      <c r="N2751" s="109">
        <v>39701</v>
      </c>
      <c r="O2751" s="112">
        <v>14000000</v>
      </c>
      <c r="P2751" s="105" t="s">
        <v>16317</v>
      </c>
      <c r="Q2751" s="120">
        <v>0</v>
      </c>
      <c r="R2751" s="105">
        <v>9085700.25</v>
      </c>
      <c r="S2751" s="151" t="s">
        <v>7205</v>
      </c>
      <c r="T2751" s="120">
        <v>40416</v>
      </c>
      <c r="U2751" s="112">
        <v>8021079</v>
      </c>
      <c r="V2751" s="109">
        <v>40416</v>
      </c>
      <c r="W2751" s="141">
        <v>8021079</v>
      </c>
      <c r="X2751" s="141">
        <v>0</v>
      </c>
      <c r="Y2751" s="141">
        <v>0</v>
      </c>
      <c r="Z2751" s="141">
        <v>0</v>
      </c>
      <c r="AA2751" s="112">
        <v>6750000</v>
      </c>
      <c r="AB2751" s="112"/>
      <c r="AC2751" s="112"/>
      <c r="AD2751" s="141"/>
      <c r="AE2751" s="106">
        <v>0</v>
      </c>
      <c r="AF2751" s="106">
        <v>0</v>
      </c>
      <c r="AG2751" s="106">
        <v>0</v>
      </c>
      <c r="AH2751" s="112"/>
      <c r="AI2751" s="112"/>
      <c r="AJ2751" s="112"/>
      <c r="AK2751" s="112"/>
      <c r="AL2751" s="112"/>
      <c r="AM2751" s="112"/>
      <c r="AN2751" s="114">
        <f t="shared" si="84"/>
        <v>6750000</v>
      </c>
      <c r="AO2751" s="114">
        <f t="shared" si="85"/>
        <v>1271079</v>
      </c>
      <c r="AP2751" s="114"/>
      <c r="AQ2751" s="114"/>
      <c r="AR2751" s="114"/>
      <c r="AS2751" s="114"/>
    </row>
    <row r="2752" spans="1:46" s="191" customFormat="1" ht="15" customHeight="1" x14ac:dyDescent="0.2">
      <c r="A2752" s="104"/>
      <c r="B2752" s="104">
        <f>VLOOKUP(BJB!$F$9:$F$5599,Ctrl!$B$4:$C$399,2,0)</f>
        <v>42</v>
      </c>
      <c r="C2752" s="104">
        <f>VLOOKUP(BJB!$G$9:$G$5599,Ctrl!$E$4:$F$399,2,0)</f>
        <v>0</v>
      </c>
      <c r="D2752" s="219">
        <v>1</v>
      </c>
      <c r="E2752" s="104" t="str">
        <f>VLOOKUP(BJB!$F$9:$F$5599,Ctrl!$B$4:$D$399,3,0)</f>
        <v>IV</v>
      </c>
      <c r="F2752" s="139" t="s">
        <v>10561</v>
      </c>
      <c r="G2752" s="139" t="s">
        <v>7682</v>
      </c>
      <c r="H2752" s="125"/>
      <c r="I2752" s="220" t="e">
        <f>IF(G2751=BJB!#REF!,I2751+1,1)</f>
        <v>#REF!</v>
      </c>
      <c r="J2752" s="912" t="s">
        <v>22733</v>
      </c>
      <c r="K2752" s="126" t="s">
        <v>5828</v>
      </c>
      <c r="L2752" s="104" t="s">
        <v>6477</v>
      </c>
      <c r="M2752" s="127" t="s">
        <v>5829</v>
      </c>
      <c r="N2752" s="128">
        <v>40672</v>
      </c>
      <c r="O2752" s="140">
        <v>15000000</v>
      </c>
      <c r="P2752" s="105" t="s">
        <v>16318</v>
      </c>
      <c r="Q2752" s="120">
        <v>41463</v>
      </c>
      <c r="R2752" s="105">
        <v>7588562</v>
      </c>
      <c r="S2752" s="146" t="s">
        <v>5759</v>
      </c>
      <c r="T2752" s="109">
        <v>41844</v>
      </c>
      <c r="U2752" s="156">
        <v>4829300</v>
      </c>
      <c r="V2752" s="109">
        <v>41821</v>
      </c>
      <c r="W2752" s="141">
        <v>4829300</v>
      </c>
      <c r="X2752" s="141">
        <v>0</v>
      </c>
      <c r="Y2752" s="141">
        <v>0</v>
      </c>
      <c r="Z2752" s="141">
        <v>0</v>
      </c>
      <c r="AA2752" s="114">
        <v>386344</v>
      </c>
      <c r="AB2752" s="114"/>
      <c r="AC2752" s="156"/>
      <c r="AD2752" s="141"/>
      <c r="AE2752" s="106">
        <v>0</v>
      </c>
      <c r="AF2752" s="106">
        <v>0</v>
      </c>
      <c r="AG2752" s="106">
        <v>0</v>
      </c>
      <c r="AH2752" s="156"/>
      <c r="AI2752" s="156"/>
      <c r="AJ2752" s="156"/>
      <c r="AK2752" s="156"/>
      <c r="AL2752" s="156"/>
      <c r="AM2752" s="156"/>
      <c r="AN2752" s="114">
        <f t="shared" si="84"/>
        <v>386344</v>
      </c>
      <c r="AO2752" s="114">
        <f t="shared" si="85"/>
        <v>4442956</v>
      </c>
      <c r="AP2752" s="114"/>
      <c r="AQ2752" s="114"/>
      <c r="AR2752" s="114"/>
      <c r="AS2752" s="114"/>
      <c r="AT2752" s="190"/>
    </row>
    <row r="2753" spans="1:46" s="190" customFormat="1" ht="15" customHeight="1" x14ac:dyDescent="0.2">
      <c r="A2753" s="104"/>
      <c r="B2753" s="104">
        <f>VLOOKUP(BJB!$F$9:$F$5599,Ctrl!$B$4:$C$399,2,0)</f>
        <v>42</v>
      </c>
      <c r="C2753" s="104">
        <f>VLOOKUP(BJB!$G$9:$G$5599,Ctrl!$E$4:$F$399,2,0)</f>
        <v>0</v>
      </c>
      <c r="D2753" s="219">
        <v>1</v>
      </c>
      <c r="E2753" s="104" t="str">
        <f>VLOOKUP(BJB!$F$9:$F$5599,Ctrl!$B$4:$D$399,3,0)</f>
        <v>IV</v>
      </c>
      <c r="F2753" s="139" t="s">
        <v>10561</v>
      </c>
      <c r="G2753" s="139" t="s">
        <v>7682</v>
      </c>
      <c r="H2753" s="125"/>
      <c r="I2753" s="220" t="e">
        <f>IF(G2752=BJB!#REF!,I2752+1,1)</f>
        <v>#REF!</v>
      </c>
      <c r="J2753" s="912" t="s">
        <v>22734</v>
      </c>
      <c r="K2753" s="121" t="s">
        <v>831</v>
      </c>
      <c r="L2753" s="104" t="s">
        <v>6477</v>
      </c>
      <c r="M2753" s="104" t="s">
        <v>3009</v>
      </c>
      <c r="N2753" s="120">
        <v>39969</v>
      </c>
      <c r="O2753" s="107">
        <v>50000000</v>
      </c>
      <c r="P2753" s="105" t="s">
        <v>6222</v>
      </c>
      <c r="Q2753" s="120" t="s">
        <v>6222</v>
      </c>
      <c r="R2753" s="890">
        <v>0</v>
      </c>
      <c r="S2753" s="242" t="s">
        <v>7216</v>
      </c>
      <c r="T2753" s="109">
        <v>40907</v>
      </c>
      <c r="U2753" s="156">
        <v>34003724</v>
      </c>
      <c r="V2753" s="109" t="s">
        <v>6222</v>
      </c>
      <c r="W2753" s="141">
        <v>0</v>
      </c>
      <c r="X2753" s="141">
        <v>0</v>
      </c>
      <c r="Y2753" s="141">
        <v>0</v>
      </c>
      <c r="Z2753" s="141">
        <v>0</v>
      </c>
      <c r="AA2753" s="112">
        <v>0</v>
      </c>
      <c r="AB2753" s="112"/>
      <c r="AC2753" s="156"/>
      <c r="AD2753" s="141"/>
      <c r="AE2753" s="106">
        <v>0</v>
      </c>
      <c r="AF2753" s="106">
        <v>0</v>
      </c>
      <c r="AG2753" s="106">
        <v>0</v>
      </c>
      <c r="AH2753" s="156"/>
      <c r="AI2753" s="156"/>
      <c r="AJ2753" s="156"/>
      <c r="AK2753" s="156"/>
      <c r="AL2753" s="156"/>
      <c r="AM2753" s="156"/>
      <c r="AN2753" s="114">
        <f t="shared" si="84"/>
        <v>0</v>
      </c>
      <c r="AO2753" s="114">
        <f t="shared" si="85"/>
        <v>34003724</v>
      </c>
      <c r="AP2753" s="114"/>
      <c r="AQ2753" s="114"/>
      <c r="AR2753" s="114"/>
      <c r="AS2753" s="114"/>
      <c r="AT2753" s="191"/>
    </row>
    <row r="2754" spans="1:46" s="190" customFormat="1" ht="15" customHeight="1" x14ac:dyDescent="0.2">
      <c r="A2754" s="104"/>
      <c r="B2754" s="104">
        <f>VLOOKUP(BJB!$F$9:$F$5599,Ctrl!$B$4:$C$399,2,0)</f>
        <v>42</v>
      </c>
      <c r="C2754" s="104">
        <f>VLOOKUP(BJB!$G$9:$G$5599,Ctrl!$E$4:$F$399,2,0)</f>
        <v>0</v>
      </c>
      <c r="D2754" s="219">
        <v>1</v>
      </c>
      <c r="E2754" s="104" t="str">
        <f>VLOOKUP(BJB!$F$9:$F$5599,Ctrl!$B$4:$D$399,3,0)</f>
        <v>IV</v>
      </c>
      <c r="F2754" s="139" t="s">
        <v>10561</v>
      </c>
      <c r="G2754" s="139" t="s">
        <v>7682</v>
      </c>
      <c r="H2754" s="125"/>
      <c r="I2754" s="220"/>
      <c r="J2754" s="912" t="s">
        <v>22735</v>
      </c>
      <c r="K2754" s="121" t="s">
        <v>10464</v>
      </c>
      <c r="L2754" s="104" t="s">
        <v>6476</v>
      </c>
      <c r="M2754" s="104" t="s">
        <v>1375</v>
      </c>
      <c r="N2754" s="120">
        <v>40280</v>
      </c>
      <c r="O2754" s="105">
        <v>74164046</v>
      </c>
      <c r="P2754" s="105" t="s">
        <v>6222</v>
      </c>
      <c r="Q2754" s="120" t="s">
        <v>6222</v>
      </c>
      <c r="R2754" s="890">
        <v>0</v>
      </c>
      <c r="S2754" s="146" t="s">
        <v>10160</v>
      </c>
      <c r="T2754" s="109">
        <v>42426</v>
      </c>
      <c r="U2754" s="141">
        <v>9689991</v>
      </c>
      <c r="V2754" s="109" t="s">
        <v>6222</v>
      </c>
      <c r="W2754" s="141">
        <v>0</v>
      </c>
      <c r="X2754" s="141">
        <v>0</v>
      </c>
      <c r="Y2754" s="141">
        <v>0</v>
      </c>
      <c r="Z2754" s="141">
        <v>0</v>
      </c>
      <c r="AA2754" s="114">
        <v>0</v>
      </c>
      <c r="AB2754" s="114"/>
      <c r="AC2754" s="132"/>
      <c r="AD2754" s="141"/>
      <c r="AE2754" s="106">
        <v>0</v>
      </c>
      <c r="AF2754" s="106">
        <v>0</v>
      </c>
      <c r="AG2754" s="106">
        <v>0</v>
      </c>
      <c r="AH2754" s="141"/>
      <c r="AI2754" s="141"/>
      <c r="AJ2754" s="141"/>
      <c r="AK2754" s="141"/>
      <c r="AL2754" s="141"/>
      <c r="AM2754" s="141"/>
      <c r="AN2754" s="114">
        <f t="shared" si="84"/>
        <v>0</v>
      </c>
      <c r="AO2754" s="114">
        <f t="shared" si="85"/>
        <v>9689991</v>
      </c>
      <c r="AP2754" s="114"/>
      <c r="AQ2754" s="114"/>
      <c r="AR2754" s="114"/>
      <c r="AS2754" s="114"/>
    </row>
    <row r="2755" spans="1:46" s="191" customFormat="1" ht="15" customHeight="1" x14ac:dyDescent="0.2">
      <c r="A2755" s="104"/>
      <c r="B2755" s="104">
        <f>VLOOKUP(BJB!$F$9:$F$5599,Ctrl!$B$4:$C$399,2,0)</f>
        <v>42</v>
      </c>
      <c r="C2755" s="104">
        <f>VLOOKUP(BJB!$G$9:$G$5599,Ctrl!$E$4:$F$399,2,0)</f>
        <v>0</v>
      </c>
      <c r="D2755" s="219">
        <v>1</v>
      </c>
      <c r="E2755" s="104" t="str">
        <f>VLOOKUP(BJB!$F$9:$F$5599,Ctrl!$B$4:$D$399,3,0)</f>
        <v>IV</v>
      </c>
      <c r="F2755" s="139" t="s">
        <v>10561</v>
      </c>
      <c r="G2755" s="139" t="s">
        <v>7682</v>
      </c>
      <c r="H2755" s="125"/>
      <c r="I2755" s="220" t="e">
        <f>IF(G2754=BJB!#REF!,I2754+1,1)</f>
        <v>#REF!</v>
      </c>
      <c r="J2755" s="912" t="s">
        <v>22736</v>
      </c>
      <c r="K2755" s="121" t="s">
        <v>2955</v>
      </c>
      <c r="L2755" s="104" t="s">
        <v>6477</v>
      </c>
      <c r="M2755" s="104" t="s">
        <v>2956</v>
      </c>
      <c r="N2755" s="120">
        <v>39871</v>
      </c>
      <c r="O2755" s="107">
        <v>20000000</v>
      </c>
      <c r="P2755" s="105" t="s">
        <v>6222</v>
      </c>
      <c r="Q2755" s="120" t="s">
        <v>6222</v>
      </c>
      <c r="R2755" s="890">
        <v>0</v>
      </c>
      <c r="S2755" s="151" t="s">
        <v>7212</v>
      </c>
      <c r="T2755" s="109">
        <v>40676</v>
      </c>
      <c r="U2755" s="156">
        <v>6697500</v>
      </c>
      <c r="V2755" s="109" t="s">
        <v>6222</v>
      </c>
      <c r="W2755" s="141">
        <v>0</v>
      </c>
      <c r="X2755" s="141">
        <v>0</v>
      </c>
      <c r="Y2755" s="141">
        <v>0</v>
      </c>
      <c r="Z2755" s="141">
        <v>0</v>
      </c>
      <c r="AA2755" s="112">
        <v>2212500</v>
      </c>
      <c r="AB2755" s="112"/>
      <c r="AC2755" s="156"/>
      <c r="AD2755" s="141"/>
      <c r="AE2755" s="106">
        <v>0</v>
      </c>
      <c r="AF2755" s="106">
        <v>0</v>
      </c>
      <c r="AG2755" s="106">
        <v>0</v>
      </c>
      <c r="AH2755" s="156"/>
      <c r="AI2755" s="156"/>
      <c r="AJ2755" s="156"/>
      <c r="AK2755" s="156"/>
      <c r="AL2755" s="156"/>
      <c r="AM2755" s="156"/>
      <c r="AN2755" s="114">
        <f t="shared" si="84"/>
        <v>2212500</v>
      </c>
      <c r="AO2755" s="114">
        <f t="shared" si="85"/>
        <v>4485000</v>
      </c>
      <c r="AP2755" s="114"/>
      <c r="AQ2755" s="114"/>
      <c r="AR2755" s="114"/>
      <c r="AS2755" s="114"/>
      <c r="AT2755" s="190"/>
    </row>
    <row r="2756" spans="1:46" s="190" customFormat="1" ht="15" customHeight="1" x14ac:dyDescent="0.2">
      <c r="A2756" s="104"/>
      <c r="B2756" s="104">
        <f>VLOOKUP(BJB!$F$9:$F$5599,Ctrl!$B$4:$C$399,2,0)</f>
        <v>42</v>
      </c>
      <c r="C2756" s="104">
        <f>VLOOKUP(BJB!$G$9:$G$5599,Ctrl!$E$4:$F$399,2,0)</f>
        <v>0</v>
      </c>
      <c r="D2756" s="219">
        <v>1</v>
      </c>
      <c r="E2756" s="104" t="str">
        <f>VLOOKUP(BJB!$F$9:$F$5599,Ctrl!$B$4:$D$399,3,0)</f>
        <v>IV</v>
      </c>
      <c r="F2756" s="139" t="s">
        <v>10561</v>
      </c>
      <c r="G2756" s="139" t="s">
        <v>7682</v>
      </c>
      <c r="H2756" s="125"/>
      <c r="I2756" s="220" t="e">
        <f>IF(G2755=BJB!#REF!,I2755+1,1)</f>
        <v>#REF!</v>
      </c>
      <c r="J2756" s="912" t="s">
        <v>22737</v>
      </c>
      <c r="K2756" s="121" t="s">
        <v>2972</v>
      </c>
      <c r="L2756" s="104" t="s">
        <v>6477</v>
      </c>
      <c r="M2756" s="104" t="s">
        <v>2910</v>
      </c>
      <c r="N2756" s="120">
        <v>39930</v>
      </c>
      <c r="O2756" s="107">
        <v>20000000</v>
      </c>
      <c r="P2756" s="105" t="s">
        <v>6222</v>
      </c>
      <c r="Q2756" s="120" t="s">
        <v>6222</v>
      </c>
      <c r="R2756" s="890">
        <v>0</v>
      </c>
      <c r="S2756" s="151" t="s">
        <v>7213</v>
      </c>
      <c r="T2756" s="109">
        <v>40749</v>
      </c>
      <c r="U2756" s="156">
        <v>10311722</v>
      </c>
      <c r="V2756" s="109" t="s">
        <v>6222</v>
      </c>
      <c r="W2756" s="141">
        <v>0</v>
      </c>
      <c r="X2756" s="141">
        <v>0</v>
      </c>
      <c r="Y2756" s="141">
        <v>0</v>
      </c>
      <c r="Z2756" s="141">
        <v>0</v>
      </c>
      <c r="AA2756" s="112">
        <v>2291250</v>
      </c>
      <c r="AB2756" s="112"/>
      <c r="AC2756" s="156"/>
      <c r="AD2756" s="141"/>
      <c r="AE2756" s="106">
        <v>0</v>
      </c>
      <c r="AF2756" s="106">
        <v>0</v>
      </c>
      <c r="AG2756" s="106">
        <v>0</v>
      </c>
      <c r="AH2756" s="156"/>
      <c r="AI2756" s="156"/>
      <c r="AJ2756" s="156"/>
      <c r="AK2756" s="156"/>
      <c r="AL2756" s="156"/>
      <c r="AM2756" s="156"/>
      <c r="AN2756" s="114">
        <f t="shared" si="84"/>
        <v>2291250</v>
      </c>
      <c r="AO2756" s="114">
        <f t="shared" si="85"/>
        <v>8020472</v>
      </c>
      <c r="AP2756" s="114"/>
      <c r="AQ2756" s="114"/>
      <c r="AR2756" s="114"/>
      <c r="AS2756" s="114"/>
    </row>
    <row r="2757" spans="1:46" s="190" customFormat="1" ht="15" customHeight="1" x14ac:dyDescent="0.2">
      <c r="A2757" s="104"/>
      <c r="B2757" s="104">
        <f>VLOOKUP(BJB!$F$9:$F$5599,Ctrl!$B$4:$C$399,2,0)</f>
        <v>42</v>
      </c>
      <c r="C2757" s="104">
        <f>VLOOKUP(BJB!$G$9:$G$5599,Ctrl!$E$4:$F$399,2,0)</f>
        <v>0</v>
      </c>
      <c r="D2757" s="219">
        <v>1</v>
      </c>
      <c r="E2757" s="104" t="str">
        <f>VLOOKUP(BJB!$F$9:$F$5599,Ctrl!$B$4:$D$399,3,0)</f>
        <v>IV</v>
      </c>
      <c r="F2757" s="139" t="s">
        <v>10561</v>
      </c>
      <c r="G2757" s="139" t="s">
        <v>7682</v>
      </c>
      <c r="H2757" s="125"/>
      <c r="I2757" s="220" t="e">
        <f>IF(G2756=BJB!#REF!,I2756+1,1)</f>
        <v>#REF!</v>
      </c>
      <c r="J2757" s="912" t="s">
        <v>22738</v>
      </c>
      <c r="K2757" s="121" t="s">
        <v>2970</v>
      </c>
      <c r="L2757" s="104" t="s">
        <v>6477</v>
      </c>
      <c r="M2757" s="104" t="s">
        <v>2950</v>
      </c>
      <c r="N2757" s="120">
        <v>39969</v>
      </c>
      <c r="O2757" s="107">
        <v>12000000</v>
      </c>
      <c r="P2757" s="105" t="s">
        <v>6222</v>
      </c>
      <c r="Q2757" s="120" t="s">
        <v>6222</v>
      </c>
      <c r="R2757" s="890">
        <v>0</v>
      </c>
      <c r="S2757" s="151" t="s">
        <v>7213</v>
      </c>
      <c r="T2757" s="109">
        <v>40749</v>
      </c>
      <c r="U2757" s="156">
        <v>6441148</v>
      </c>
      <c r="V2757" s="109" t="s">
        <v>6222</v>
      </c>
      <c r="W2757" s="141">
        <v>0</v>
      </c>
      <c r="X2757" s="141">
        <v>0</v>
      </c>
      <c r="Y2757" s="141">
        <v>0</v>
      </c>
      <c r="Z2757" s="141">
        <v>0</v>
      </c>
      <c r="AA2757" s="112">
        <v>1920000</v>
      </c>
      <c r="AB2757" s="112"/>
      <c r="AC2757" s="156"/>
      <c r="AD2757" s="141"/>
      <c r="AE2757" s="106">
        <v>0</v>
      </c>
      <c r="AF2757" s="106">
        <v>0</v>
      </c>
      <c r="AG2757" s="106">
        <v>0</v>
      </c>
      <c r="AH2757" s="156"/>
      <c r="AI2757" s="156"/>
      <c r="AJ2757" s="156"/>
      <c r="AK2757" s="156"/>
      <c r="AL2757" s="156"/>
      <c r="AM2757" s="156"/>
      <c r="AN2757" s="114">
        <f t="shared" si="84"/>
        <v>1920000</v>
      </c>
      <c r="AO2757" s="114">
        <f t="shared" si="85"/>
        <v>4521148</v>
      </c>
      <c r="AP2757" s="114"/>
      <c r="AQ2757" s="114"/>
      <c r="AR2757" s="114"/>
      <c r="AS2757" s="114"/>
    </row>
    <row r="2758" spans="1:46" s="190" customFormat="1" ht="15" customHeight="1" x14ac:dyDescent="0.2">
      <c r="A2758" s="104"/>
      <c r="B2758" s="104">
        <f>VLOOKUP(BJB!$F$9:$F$5599,Ctrl!$B$4:$C$399,2,0)</f>
        <v>42</v>
      </c>
      <c r="C2758" s="104">
        <f>VLOOKUP(BJB!$G$9:$G$5599,Ctrl!$E$4:$F$399,2,0)</f>
        <v>0</v>
      </c>
      <c r="D2758" s="219">
        <v>1</v>
      </c>
      <c r="E2758" s="104" t="str">
        <f>VLOOKUP(BJB!$F$9:$F$5599,Ctrl!$B$4:$D$399,3,0)</f>
        <v>IV</v>
      </c>
      <c r="F2758" s="139" t="s">
        <v>10561</v>
      </c>
      <c r="G2758" s="139" t="s">
        <v>7682</v>
      </c>
      <c r="H2758" s="125"/>
      <c r="I2758" s="220" t="e">
        <f>IF(G2757=BJB!#REF!,I2757+1,1)</f>
        <v>#REF!</v>
      </c>
      <c r="J2758" s="912" t="s">
        <v>22739</v>
      </c>
      <c r="K2758" s="121" t="s">
        <v>2901</v>
      </c>
      <c r="L2758" s="104" t="s">
        <v>6477</v>
      </c>
      <c r="M2758" s="104" t="s">
        <v>2900</v>
      </c>
      <c r="N2758" s="109">
        <v>39821</v>
      </c>
      <c r="O2758" s="112">
        <v>50000000</v>
      </c>
      <c r="P2758" s="105" t="s">
        <v>6222</v>
      </c>
      <c r="Q2758" s="120" t="s">
        <v>6222</v>
      </c>
      <c r="R2758" s="890">
        <v>0</v>
      </c>
      <c r="S2758" s="151" t="s">
        <v>7203</v>
      </c>
      <c r="T2758" s="120">
        <v>40234</v>
      </c>
      <c r="U2758" s="112">
        <v>37500000</v>
      </c>
      <c r="V2758" s="109" t="s">
        <v>6222</v>
      </c>
      <c r="W2758" s="141">
        <v>0</v>
      </c>
      <c r="X2758" s="141">
        <v>0</v>
      </c>
      <c r="Y2758" s="141">
        <v>0</v>
      </c>
      <c r="Z2758" s="141">
        <v>0</v>
      </c>
      <c r="AA2758" s="112">
        <v>1125000</v>
      </c>
      <c r="AB2758" s="112"/>
      <c r="AC2758" s="112"/>
      <c r="AD2758" s="141"/>
      <c r="AE2758" s="106">
        <v>0</v>
      </c>
      <c r="AF2758" s="106">
        <v>0</v>
      </c>
      <c r="AG2758" s="106">
        <v>0</v>
      </c>
      <c r="AH2758" s="112"/>
      <c r="AI2758" s="112"/>
      <c r="AJ2758" s="112"/>
      <c r="AK2758" s="112"/>
      <c r="AL2758" s="112"/>
      <c r="AM2758" s="112"/>
      <c r="AN2758" s="114">
        <f t="shared" si="84"/>
        <v>1125000</v>
      </c>
      <c r="AO2758" s="114">
        <f t="shared" si="85"/>
        <v>36375000</v>
      </c>
      <c r="AP2758" s="114"/>
      <c r="AQ2758" s="114"/>
      <c r="AR2758" s="114"/>
      <c r="AS2758" s="114"/>
    </row>
    <row r="2759" spans="1:46" s="190" customFormat="1" ht="15" customHeight="1" x14ac:dyDescent="0.2">
      <c r="A2759" s="104"/>
      <c r="B2759" s="104">
        <f>VLOOKUP(BJB!$F$9:$F$5599,Ctrl!$B$4:$C$399,2,0)</f>
        <v>42</v>
      </c>
      <c r="C2759" s="104">
        <f>VLOOKUP(BJB!$G$9:$G$5599,Ctrl!$E$4:$F$399,2,0)</f>
        <v>0</v>
      </c>
      <c r="D2759" s="219">
        <v>1</v>
      </c>
      <c r="E2759" s="104" t="str">
        <f>VLOOKUP(BJB!$F$9:$F$5599,Ctrl!$B$4:$D$399,3,0)</f>
        <v>IV</v>
      </c>
      <c r="F2759" s="139" t="s">
        <v>10561</v>
      </c>
      <c r="G2759" s="139" t="s">
        <v>7682</v>
      </c>
      <c r="H2759" s="125"/>
      <c r="I2759" s="220" t="e">
        <f>IF(G2758=BJB!#REF!,I2758+1,1)</f>
        <v>#REF!</v>
      </c>
      <c r="J2759" s="912" t="s">
        <v>22740</v>
      </c>
      <c r="K2759" s="121" t="s">
        <v>3029</v>
      </c>
      <c r="L2759" s="104" t="s">
        <v>6477</v>
      </c>
      <c r="M2759" s="104" t="s">
        <v>3030</v>
      </c>
      <c r="N2759" s="120">
        <v>40487</v>
      </c>
      <c r="O2759" s="107">
        <v>5000000</v>
      </c>
      <c r="P2759" s="105" t="s">
        <v>6222</v>
      </c>
      <c r="Q2759" s="120" t="s">
        <v>6222</v>
      </c>
      <c r="R2759" s="890">
        <v>0</v>
      </c>
      <c r="S2759" s="108" t="s">
        <v>7220</v>
      </c>
      <c r="T2759" s="109">
        <v>41040</v>
      </c>
      <c r="U2759" s="156">
        <v>3750000</v>
      </c>
      <c r="V2759" s="109" t="s">
        <v>6222</v>
      </c>
      <c r="W2759" s="141">
        <v>0</v>
      </c>
      <c r="X2759" s="141">
        <v>0</v>
      </c>
      <c r="Y2759" s="141">
        <v>0</v>
      </c>
      <c r="Z2759" s="141">
        <v>0</v>
      </c>
      <c r="AA2759" s="114">
        <v>2458337</v>
      </c>
      <c r="AB2759" s="114"/>
      <c r="AC2759" s="156"/>
      <c r="AD2759" s="141"/>
      <c r="AE2759" s="106">
        <v>0</v>
      </c>
      <c r="AF2759" s="106">
        <v>0</v>
      </c>
      <c r="AG2759" s="106">
        <v>0</v>
      </c>
      <c r="AH2759" s="156"/>
      <c r="AI2759" s="156"/>
      <c r="AJ2759" s="156"/>
      <c r="AK2759" s="156"/>
      <c r="AL2759" s="156"/>
      <c r="AM2759" s="156"/>
      <c r="AN2759" s="114">
        <f t="shared" si="84"/>
        <v>2458337</v>
      </c>
      <c r="AO2759" s="114">
        <f t="shared" si="85"/>
        <v>1291663</v>
      </c>
      <c r="AP2759" s="114"/>
      <c r="AQ2759" s="114"/>
      <c r="AR2759" s="114"/>
      <c r="AS2759" s="114"/>
    </row>
    <row r="2760" spans="1:46" s="190" customFormat="1" ht="15" customHeight="1" x14ac:dyDescent="0.2">
      <c r="A2760" s="104"/>
      <c r="B2760" s="104">
        <f>VLOOKUP(BJB!$F$9:$F$5599,Ctrl!$B$4:$C$399,2,0)</f>
        <v>42</v>
      </c>
      <c r="C2760" s="104">
        <f>VLOOKUP(BJB!$G$9:$G$5599,Ctrl!$E$4:$F$399,2,0)</f>
        <v>0</v>
      </c>
      <c r="D2760" s="219">
        <v>1</v>
      </c>
      <c r="E2760" s="104" t="str">
        <f>VLOOKUP(BJB!$F$9:$F$5599,Ctrl!$B$4:$D$399,3,0)</f>
        <v>IV</v>
      </c>
      <c r="F2760" s="139" t="s">
        <v>10561</v>
      </c>
      <c r="G2760" s="139" t="s">
        <v>7682</v>
      </c>
      <c r="H2760" s="125"/>
      <c r="I2760" s="220" t="e">
        <f>IF(G2759=BJB!#REF!,I2759+1,1)</f>
        <v>#REF!</v>
      </c>
      <c r="J2760" s="912" t="s">
        <v>22741</v>
      </c>
      <c r="K2760" s="121" t="s">
        <v>2905</v>
      </c>
      <c r="L2760" s="104" t="s">
        <v>6477</v>
      </c>
      <c r="M2760" s="104" t="s">
        <v>2906</v>
      </c>
      <c r="N2760" s="109">
        <v>39871</v>
      </c>
      <c r="O2760" s="112">
        <v>25000000</v>
      </c>
      <c r="P2760" s="105" t="s">
        <v>6222</v>
      </c>
      <c r="Q2760" s="120" t="s">
        <v>6222</v>
      </c>
      <c r="R2760" s="890">
        <v>0</v>
      </c>
      <c r="S2760" s="151" t="s">
        <v>7204</v>
      </c>
      <c r="T2760" s="120">
        <v>40329</v>
      </c>
      <c r="U2760" s="112">
        <v>18750000</v>
      </c>
      <c r="V2760" s="109" t="s">
        <v>6222</v>
      </c>
      <c r="W2760" s="141">
        <v>0</v>
      </c>
      <c r="X2760" s="141">
        <v>0</v>
      </c>
      <c r="Y2760" s="141">
        <v>0</v>
      </c>
      <c r="Z2760" s="141">
        <v>0</v>
      </c>
      <c r="AA2760" s="112">
        <v>900000</v>
      </c>
      <c r="AB2760" s="112"/>
      <c r="AC2760" s="112"/>
      <c r="AD2760" s="141"/>
      <c r="AE2760" s="106">
        <v>0</v>
      </c>
      <c r="AF2760" s="106">
        <v>0</v>
      </c>
      <c r="AG2760" s="106">
        <v>0</v>
      </c>
      <c r="AH2760" s="112"/>
      <c r="AI2760" s="112"/>
      <c r="AJ2760" s="112"/>
      <c r="AK2760" s="112"/>
      <c r="AL2760" s="112"/>
      <c r="AM2760" s="112"/>
      <c r="AN2760" s="114">
        <f t="shared" si="84"/>
        <v>900000</v>
      </c>
      <c r="AO2760" s="114">
        <f t="shared" si="85"/>
        <v>17850000</v>
      </c>
      <c r="AP2760" s="114"/>
      <c r="AQ2760" s="114"/>
      <c r="AR2760" s="114"/>
      <c r="AS2760" s="114"/>
    </row>
    <row r="2761" spans="1:46" s="191" customFormat="1" ht="15" customHeight="1" x14ac:dyDescent="0.2">
      <c r="A2761" s="104"/>
      <c r="B2761" s="104">
        <f>VLOOKUP(BJB!$F$9:$F$5599,Ctrl!$B$4:$C$399,2,0)</f>
        <v>42</v>
      </c>
      <c r="C2761" s="104">
        <f>VLOOKUP(BJB!$G$9:$G$5599,Ctrl!$E$4:$F$399,2,0)</f>
        <v>0</v>
      </c>
      <c r="D2761" s="219">
        <v>1</v>
      </c>
      <c r="E2761" s="104" t="str">
        <f>VLOOKUP(BJB!$F$9:$F$5599,Ctrl!$B$4:$D$399,3,0)</f>
        <v>IV</v>
      </c>
      <c r="F2761" s="139" t="s">
        <v>10561</v>
      </c>
      <c r="G2761" s="139" t="s">
        <v>7682</v>
      </c>
      <c r="H2761" s="125"/>
      <c r="I2761" s="220" t="e">
        <f>IF(G2760=BJB!#REF!,I2760+1,1)</f>
        <v>#REF!</v>
      </c>
      <c r="J2761" s="912" t="s">
        <v>22742</v>
      </c>
      <c r="K2761" s="121" t="s">
        <v>2903</v>
      </c>
      <c r="L2761" s="104" t="s">
        <v>6477</v>
      </c>
      <c r="M2761" s="104" t="s">
        <v>2904</v>
      </c>
      <c r="N2761" s="109">
        <v>39969</v>
      </c>
      <c r="O2761" s="112">
        <v>75000000</v>
      </c>
      <c r="P2761" s="105" t="s">
        <v>6222</v>
      </c>
      <c r="Q2761" s="120" t="s">
        <v>6222</v>
      </c>
      <c r="R2761" s="890">
        <v>0</v>
      </c>
      <c r="S2761" s="151" t="s">
        <v>7204</v>
      </c>
      <c r="T2761" s="120">
        <v>40329</v>
      </c>
      <c r="U2761" s="112">
        <v>56250000</v>
      </c>
      <c r="V2761" s="109" t="s">
        <v>6222</v>
      </c>
      <c r="W2761" s="141">
        <v>0</v>
      </c>
      <c r="X2761" s="141">
        <v>0</v>
      </c>
      <c r="Y2761" s="141">
        <v>0</v>
      </c>
      <c r="Z2761" s="141">
        <v>0</v>
      </c>
      <c r="AA2761" s="112">
        <v>772500</v>
      </c>
      <c r="AB2761" s="112"/>
      <c r="AC2761" s="112"/>
      <c r="AD2761" s="141"/>
      <c r="AE2761" s="106">
        <v>0</v>
      </c>
      <c r="AF2761" s="106">
        <v>0</v>
      </c>
      <c r="AG2761" s="106">
        <v>0</v>
      </c>
      <c r="AH2761" s="112"/>
      <c r="AI2761" s="112"/>
      <c r="AJ2761" s="112"/>
      <c r="AK2761" s="112"/>
      <c r="AL2761" s="112"/>
      <c r="AM2761" s="112"/>
      <c r="AN2761" s="114">
        <f t="shared" ref="AN2761:AN2824" si="86">SUM(AA2761:AM2761)</f>
        <v>772500</v>
      </c>
      <c r="AO2761" s="114">
        <f t="shared" ref="AO2761:AO2824" si="87">IF((U2761-AN2761)&lt;0,ABS(0),(U2761-AN2761))</f>
        <v>55477500</v>
      </c>
      <c r="AP2761" s="114"/>
      <c r="AQ2761" s="114"/>
      <c r="AR2761" s="114"/>
      <c r="AS2761" s="114"/>
      <c r="AT2761" s="190"/>
    </row>
    <row r="2762" spans="1:46" s="190" customFormat="1" ht="15" customHeight="1" x14ac:dyDescent="0.2">
      <c r="A2762" s="104"/>
      <c r="B2762" s="104">
        <f>VLOOKUP(BJB!$F$9:$F$5599,Ctrl!$B$4:$C$399,2,0)</f>
        <v>42</v>
      </c>
      <c r="C2762" s="104">
        <f>VLOOKUP(BJB!$G$9:$G$5599,Ctrl!$E$4:$F$399,2,0)</f>
        <v>0</v>
      </c>
      <c r="D2762" s="219">
        <v>1</v>
      </c>
      <c r="E2762" s="104" t="str">
        <f>VLOOKUP(BJB!$F$9:$F$5599,Ctrl!$B$4:$D$399,3,0)</f>
        <v>IV</v>
      </c>
      <c r="F2762" s="139" t="s">
        <v>10561</v>
      </c>
      <c r="G2762" s="139" t="s">
        <v>7682</v>
      </c>
      <c r="H2762" s="886" t="s">
        <v>14773</v>
      </c>
      <c r="I2762" s="220" t="e">
        <f>IF(G2761=BJB!#REF!,I2761+1,1)</f>
        <v>#REF!</v>
      </c>
      <c r="J2762" s="891" t="s">
        <v>18418</v>
      </c>
      <c r="K2762" s="121" t="s">
        <v>3044</v>
      </c>
      <c r="L2762" s="104" t="s">
        <v>6477</v>
      </c>
      <c r="M2762" s="104" t="s">
        <v>3045</v>
      </c>
      <c r="N2762" s="120">
        <v>40567</v>
      </c>
      <c r="O2762" s="107">
        <v>50000000</v>
      </c>
      <c r="P2762" s="105" t="s">
        <v>16319</v>
      </c>
      <c r="Q2762" s="120">
        <v>40980</v>
      </c>
      <c r="R2762" s="105">
        <v>48014506</v>
      </c>
      <c r="S2762" s="108" t="s">
        <v>7221</v>
      </c>
      <c r="T2762" s="109">
        <v>41180</v>
      </c>
      <c r="U2762" s="156">
        <v>34440877</v>
      </c>
      <c r="V2762" s="109">
        <v>41180</v>
      </c>
      <c r="W2762" s="141">
        <v>34440877</v>
      </c>
      <c r="X2762" s="141">
        <v>0</v>
      </c>
      <c r="Y2762" s="141">
        <v>0</v>
      </c>
      <c r="Z2762" s="141">
        <v>0</v>
      </c>
      <c r="AA2762" s="114">
        <v>16483439</v>
      </c>
      <c r="AB2762" s="114"/>
      <c r="AC2762" s="132"/>
      <c r="AD2762" s="141">
        <v>658368</v>
      </c>
      <c r="AE2762" s="106">
        <v>0</v>
      </c>
      <c r="AF2762" s="106">
        <v>493776</v>
      </c>
      <c r="AG2762" s="106">
        <v>329184</v>
      </c>
      <c r="AH2762" s="156"/>
      <c r="AI2762" s="156"/>
      <c r="AJ2762" s="156"/>
      <c r="AK2762" s="156"/>
      <c r="AL2762" s="156"/>
      <c r="AM2762" s="156"/>
      <c r="AN2762" s="114">
        <f t="shared" si="86"/>
        <v>17964767</v>
      </c>
      <c r="AO2762" s="114">
        <f t="shared" si="87"/>
        <v>16476110</v>
      </c>
      <c r="AP2762" s="114"/>
      <c r="AQ2762" s="114"/>
      <c r="AR2762" s="114"/>
      <c r="AS2762" s="114"/>
    </row>
    <row r="2763" spans="1:46" s="190" customFormat="1" ht="15" customHeight="1" x14ac:dyDescent="0.2">
      <c r="A2763" s="104"/>
      <c r="B2763" s="104">
        <f>VLOOKUP(BJB!$F$9:$F$5599,Ctrl!$B$4:$C$399,2,0)</f>
        <v>42</v>
      </c>
      <c r="C2763" s="104">
        <f>VLOOKUP(BJB!$G$9:$G$5599,Ctrl!$E$4:$F$399,2,0)</f>
        <v>0</v>
      </c>
      <c r="D2763" s="219">
        <v>1</v>
      </c>
      <c r="E2763" s="104" t="str">
        <f>VLOOKUP(BJB!$F$9:$F$5599,Ctrl!$B$4:$D$399,3,0)</f>
        <v>IV</v>
      </c>
      <c r="F2763" s="139" t="s">
        <v>10561</v>
      </c>
      <c r="G2763" s="139" t="s">
        <v>7682</v>
      </c>
      <c r="H2763" s="125"/>
      <c r="I2763" s="220" t="e">
        <f>IF(G2762=BJB!#REF!,I2762+1,1)</f>
        <v>#REF!</v>
      </c>
      <c r="J2763" s="912" t="s">
        <v>22743</v>
      </c>
      <c r="K2763" s="121" t="s">
        <v>2868</v>
      </c>
      <c r="L2763" s="104" t="s">
        <v>8018</v>
      </c>
      <c r="M2763" s="104" t="s">
        <v>894</v>
      </c>
      <c r="N2763" s="109">
        <v>38591</v>
      </c>
      <c r="O2763" s="112">
        <v>120000000</v>
      </c>
      <c r="P2763" s="105" t="s">
        <v>6222</v>
      </c>
      <c r="Q2763" s="120" t="s">
        <v>6222</v>
      </c>
      <c r="R2763" s="890">
        <v>0</v>
      </c>
      <c r="S2763" s="151" t="s">
        <v>7193</v>
      </c>
      <c r="T2763" s="120">
        <v>38544</v>
      </c>
      <c r="U2763" s="112">
        <v>60000000</v>
      </c>
      <c r="V2763" s="109" t="s">
        <v>6222</v>
      </c>
      <c r="W2763" s="141">
        <v>0</v>
      </c>
      <c r="X2763" s="141">
        <v>0</v>
      </c>
      <c r="Y2763" s="141">
        <v>0</v>
      </c>
      <c r="Z2763" s="141">
        <v>0</v>
      </c>
      <c r="AA2763" s="112">
        <v>208406</v>
      </c>
      <c r="AB2763" s="112"/>
      <c r="AC2763" s="112"/>
      <c r="AD2763" s="141"/>
      <c r="AE2763" s="106">
        <v>0</v>
      </c>
      <c r="AF2763" s="106">
        <v>0</v>
      </c>
      <c r="AG2763" s="106">
        <v>0</v>
      </c>
      <c r="AH2763" s="112"/>
      <c r="AI2763" s="112"/>
      <c r="AJ2763" s="112"/>
      <c r="AK2763" s="112"/>
      <c r="AL2763" s="112"/>
      <c r="AM2763" s="112"/>
      <c r="AN2763" s="114">
        <f t="shared" si="86"/>
        <v>208406</v>
      </c>
      <c r="AO2763" s="114">
        <f t="shared" si="87"/>
        <v>59791594</v>
      </c>
      <c r="AP2763" s="114"/>
      <c r="AQ2763" s="114"/>
      <c r="AR2763" s="114"/>
      <c r="AS2763" s="114"/>
    </row>
    <row r="2764" spans="1:46" s="190" customFormat="1" ht="15" customHeight="1" x14ac:dyDescent="0.2">
      <c r="A2764" s="104"/>
      <c r="B2764" s="104">
        <f>VLOOKUP(BJB!$F$9:$F$5599,Ctrl!$B$4:$C$399,2,0)</f>
        <v>42</v>
      </c>
      <c r="C2764" s="104">
        <f>VLOOKUP(BJB!$G$9:$G$5599,Ctrl!$E$4:$F$399,2,0)</f>
        <v>0</v>
      </c>
      <c r="D2764" s="219">
        <v>1</v>
      </c>
      <c r="E2764" s="104" t="str">
        <f>VLOOKUP(BJB!$F$9:$F$5599,Ctrl!$B$4:$D$399,3,0)</f>
        <v>IV</v>
      </c>
      <c r="F2764" s="139" t="s">
        <v>10561</v>
      </c>
      <c r="G2764" s="139" t="s">
        <v>7682</v>
      </c>
      <c r="H2764" s="125"/>
      <c r="I2764" s="220" t="e">
        <f>IF(G2763=BJB!#REF!,I2763+1,1)</f>
        <v>#REF!</v>
      </c>
      <c r="J2764" s="912" t="s">
        <v>22744</v>
      </c>
      <c r="K2764" s="121" t="s">
        <v>2892</v>
      </c>
      <c r="L2764" s="104" t="s">
        <v>5223</v>
      </c>
      <c r="M2764" s="104" t="s">
        <v>2893</v>
      </c>
      <c r="N2764" s="109">
        <v>39637</v>
      </c>
      <c r="O2764" s="112">
        <v>13210350</v>
      </c>
      <c r="P2764" s="105" t="s">
        <v>6222</v>
      </c>
      <c r="Q2764" s="120" t="s">
        <v>6222</v>
      </c>
      <c r="R2764" s="890">
        <v>0</v>
      </c>
      <c r="S2764" s="151" t="s">
        <v>7202</v>
      </c>
      <c r="T2764" s="120">
        <v>39895</v>
      </c>
      <c r="U2764" s="112">
        <v>11889315</v>
      </c>
      <c r="V2764" s="109" t="s">
        <v>6222</v>
      </c>
      <c r="W2764" s="141">
        <v>0</v>
      </c>
      <c r="X2764" s="141">
        <v>0</v>
      </c>
      <c r="Y2764" s="141">
        <v>0</v>
      </c>
      <c r="Z2764" s="141">
        <v>0</v>
      </c>
      <c r="AA2764" s="112">
        <v>0</v>
      </c>
      <c r="AB2764" s="112"/>
      <c r="AC2764" s="112"/>
      <c r="AD2764" s="141"/>
      <c r="AE2764" s="106">
        <v>0</v>
      </c>
      <c r="AF2764" s="106">
        <v>0</v>
      </c>
      <c r="AG2764" s="106">
        <v>0</v>
      </c>
      <c r="AH2764" s="112"/>
      <c r="AI2764" s="112"/>
      <c r="AJ2764" s="112"/>
      <c r="AK2764" s="112"/>
      <c r="AL2764" s="112"/>
      <c r="AM2764" s="112"/>
      <c r="AN2764" s="114">
        <f t="shared" si="86"/>
        <v>0</v>
      </c>
      <c r="AO2764" s="114">
        <f t="shared" si="87"/>
        <v>11889315</v>
      </c>
      <c r="AP2764" s="114"/>
      <c r="AQ2764" s="114"/>
      <c r="AR2764" s="114"/>
      <c r="AS2764" s="114"/>
    </row>
    <row r="2765" spans="1:46" s="190" customFormat="1" ht="15" customHeight="1" x14ac:dyDescent="0.2">
      <c r="A2765" s="104"/>
      <c r="B2765" s="104">
        <f>VLOOKUP(BJB!$F$9:$F$5599,Ctrl!$B$4:$C$399,2,0)</f>
        <v>42</v>
      </c>
      <c r="C2765" s="104">
        <f>VLOOKUP(BJB!$G$9:$G$5599,Ctrl!$E$4:$F$399,2,0)</f>
        <v>0</v>
      </c>
      <c r="D2765" s="219">
        <v>1</v>
      </c>
      <c r="E2765" s="104" t="str">
        <f>VLOOKUP(BJB!$F$9:$F$5599,Ctrl!$B$4:$D$399,3,0)</f>
        <v>IV</v>
      </c>
      <c r="F2765" s="139" t="s">
        <v>10561</v>
      </c>
      <c r="G2765" s="139" t="s">
        <v>7682</v>
      </c>
      <c r="H2765" s="125"/>
      <c r="I2765" s="220" t="e">
        <f>IF(G2764=BJB!#REF!,I2764+1,1)</f>
        <v>#REF!</v>
      </c>
      <c r="J2765" s="912" t="s">
        <v>22745</v>
      </c>
      <c r="K2765" s="121" t="s">
        <v>2888</v>
      </c>
      <c r="L2765" s="104" t="s">
        <v>5223</v>
      </c>
      <c r="M2765" s="104" t="s">
        <v>2889</v>
      </c>
      <c r="N2765" s="109">
        <v>39806</v>
      </c>
      <c r="O2765" s="112">
        <v>24560415</v>
      </c>
      <c r="P2765" s="105" t="s">
        <v>6222</v>
      </c>
      <c r="Q2765" s="120" t="s">
        <v>6222</v>
      </c>
      <c r="R2765" s="890">
        <v>0</v>
      </c>
      <c r="S2765" s="151" t="s">
        <v>7200</v>
      </c>
      <c r="T2765" s="120">
        <v>39843</v>
      </c>
      <c r="U2765" s="112">
        <v>24560415</v>
      </c>
      <c r="V2765" s="109" t="s">
        <v>6222</v>
      </c>
      <c r="W2765" s="141">
        <v>0</v>
      </c>
      <c r="X2765" s="141">
        <v>0</v>
      </c>
      <c r="Y2765" s="141">
        <v>0</v>
      </c>
      <c r="Z2765" s="141">
        <v>0</v>
      </c>
      <c r="AA2765" s="112">
        <v>0</v>
      </c>
      <c r="AB2765" s="112"/>
      <c r="AC2765" s="112"/>
      <c r="AD2765" s="141"/>
      <c r="AE2765" s="106">
        <v>0</v>
      </c>
      <c r="AF2765" s="106">
        <v>0</v>
      </c>
      <c r="AG2765" s="106">
        <v>0</v>
      </c>
      <c r="AH2765" s="112"/>
      <c r="AI2765" s="112"/>
      <c r="AJ2765" s="112"/>
      <c r="AK2765" s="112"/>
      <c r="AL2765" s="112"/>
      <c r="AM2765" s="112"/>
      <c r="AN2765" s="114">
        <f t="shared" si="86"/>
        <v>0</v>
      </c>
      <c r="AO2765" s="114">
        <f t="shared" si="87"/>
        <v>24560415</v>
      </c>
      <c r="AP2765" s="114"/>
      <c r="AQ2765" s="114"/>
      <c r="AR2765" s="114"/>
      <c r="AS2765" s="114"/>
    </row>
    <row r="2766" spans="1:46" s="190" customFormat="1" ht="15" customHeight="1" x14ac:dyDescent="0.2">
      <c r="A2766" s="104"/>
      <c r="B2766" s="104">
        <f>VLOOKUP(BJB!$F$9:$F$5599,Ctrl!$B$4:$C$399,2,0)</f>
        <v>42</v>
      </c>
      <c r="C2766" s="104">
        <f>VLOOKUP(BJB!$G$9:$G$5599,Ctrl!$E$4:$F$399,2,0)</f>
        <v>0</v>
      </c>
      <c r="D2766" s="219">
        <v>1</v>
      </c>
      <c r="E2766" s="104" t="str">
        <f>VLOOKUP(BJB!$F$9:$F$5599,Ctrl!$B$4:$D$399,3,0)</f>
        <v>IV</v>
      </c>
      <c r="F2766" s="139" t="s">
        <v>10561</v>
      </c>
      <c r="G2766" s="139" t="s">
        <v>7682</v>
      </c>
      <c r="H2766" s="125"/>
      <c r="I2766" s="220" t="e">
        <f>IF(G2765=BJB!#REF!,I2765+1,1)</f>
        <v>#REF!</v>
      </c>
      <c r="J2766" s="912" t="s">
        <v>22746</v>
      </c>
      <c r="K2766" s="121" t="s">
        <v>2871</v>
      </c>
      <c r="L2766" s="104" t="s">
        <v>8018</v>
      </c>
      <c r="M2766" s="104" t="s">
        <v>2872</v>
      </c>
      <c r="N2766" s="109">
        <v>38177</v>
      </c>
      <c r="O2766" s="112">
        <v>750000000</v>
      </c>
      <c r="P2766" s="105" t="s">
        <v>6222</v>
      </c>
      <c r="Q2766" s="120" t="s">
        <v>6222</v>
      </c>
      <c r="R2766" s="890">
        <v>0</v>
      </c>
      <c r="S2766" s="151" t="s">
        <v>7195</v>
      </c>
      <c r="T2766" s="120">
        <v>38986</v>
      </c>
      <c r="U2766" s="112">
        <v>562500000</v>
      </c>
      <c r="V2766" s="109" t="s">
        <v>6222</v>
      </c>
      <c r="W2766" s="141">
        <v>0</v>
      </c>
      <c r="X2766" s="141">
        <v>0</v>
      </c>
      <c r="Y2766" s="141">
        <v>0</v>
      </c>
      <c r="Z2766" s="141">
        <v>0</v>
      </c>
      <c r="AA2766" s="112">
        <v>0</v>
      </c>
      <c r="AB2766" s="112"/>
      <c r="AC2766" s="112"/>
      <c r="AD2766" s="141"/>
      <c r="AE2766" s="106">
        <v>0</v>
      </c>
      <c r="AF2766" s="106">
        <v>0</v>
      </c>
      <c r="AG2766" s="106">
        <v>0</v>
      </c>
      <c r="AH2766" s="112"/>
      <c r="AI2766" s="112"/>
      <c r="AJ2766" s="112"/>
      <c r="AK2766" s="112"/>
      <c r="AL2766" s="112"/>
      <c r="AM2766" s="112"/>
      <c r="AN2766" s="114">
        <f t="shared" si="86"/>
        <v>0</v>
      </c>
      <c r="AO2766" s="114">
        <f t="shared" si="87"/>
        <v>562500000</v>
      </c>
      <c r="AP2766" s="114"/>
      <c r="AQ2766" s="114"/>
      <c r="AR2766" s="114"/>
      <c r="AS2766" s="114"/>
    </row>
    <row r="2767" spans="1:46" s="190" customFormat="1" ht="15" customHeight="1" x14ac:dyDescent="0.2">
      <c r="A2767" s="104"/>
      <c r="B2767" s="104">
        <f>VLOOKUP(BJB!$F$9:$F$5599,Ctrl!$B$4:$C$399,2,0)</f>
        <v>42</v>
      </c>
      <c r="C2767" s="104">
        <f>VLOOKUP(BJB!$G$9:$G$5599,Ctrl!$E$4:$F$399,2,0)</f>
        <v>0</v>
      </c>
      <c r="D2767" s="219">
        <v>1</v>
      </c>
      <c r="E2767" s="104" t="str">
        <f>VLOOKUP(BJB!$F$9:$F$5599,Ctrl!$B$4:$D$399,3,0)</f>
        <v>IV</v>
      </c>
      <c r="F2767" s="139" t="s">
        <v>10561</v>
      </c>
      <c r="G2767" s="139" t="s">
        <v>7682</v>
      </c>
      <c r="H2767" s="125" t="s">
        <v>6364</v>
      </c>
      <c r="I2767" s="220" t="e">
        <f>IF(G2766=BJB!#REF!,I2766+1,1)</f>
        <v>#REF!</v>
      </c>
      <c r="J2767" s="912" t="s">
        <v>22747</v>
      </c>
      <c r="K2767" s="121" t="s">
        <v>2940</v>
      </c>
      <c r="L2767" s="104" t="s">
        <v>7835</v>
      </c>
      <c r="M2767" s="104" t="s">
        <v>2941</v>
      </c>
      <c r="N2767" s="109">
        <v>39586</v>
      </c>
      <c r="O2767" s="112">
        <v>200000000</v>
      </c>
      <c r="P2767" s="105" t="s">
        <v>6222</v>
      </c>
      <c r="Q2767" s="120" t="s">
        <v>6222</v>
      </c>
      <c r="R2767" s="890">
        <v>0</v>
      </c>
      <c r="S2767" s="151" t="s">
        <v>7210</v>
      </c>
      <c r="T2767" s="120">
        <v>40268</v>
      </c>
      <c r="U2767" s="112">
        <v>146368439</v>
      </c>
      <c r="V2767" s="109" t="s">
        <v>6222</v>
      </c>
      <c r="W2767" s="141">
        <v>0</v>
      </c>
      <c r="X2767" s="141">
        <v>0</v>
      </c>
      <c r="Y2767" s="141">
        <v>0</v>
      </c>
      <c r="Z2767" s="141">
        <v>0</v>
      </c>
      <c r="AA2767" s="112">
        <v>138312472</v>
      </c>
      <c r="AB2767" s="112"/>
      <c r="AC2767" s="132"/>
      <c r="AD2767" s="141"/>
      <c r="AE2767" s="106">
        <v>0</v>
      </c>
      <c r="AF2767" s="106">
        <v>0</v>
      </c>
      <c r="AG2767" s="106">
        <v>0</v>
      </c>
      <c r="AH2767" s="112"/>
      <c r="AI2767" s="112"/>
      <c r="AJ2767" s="112"/>
      <c r="AK2767" s="112"/>
      <c r="AL2767" s="112"/>
      <c r="AM2767" s="112"/>
      <c r="AN2767" s="114">
        <f t="shared" si="86"/>
        <v>138312472</v>
      </c>
      <c r="AO2767" s="114">
        <f t="shared" si="87"/>
        <v>8055967</v>
      </c>
      <c r="AP2767" s="114"/>
      <c r="AQ2767" s="114"/>
      <c r="AR2767" s="114"/>
      <c r="AS2767" s="114"/>
    </row>
    <row r="2768" spans="1:46" s="190" customFormat="1" ht="15" customHeight="1" x14ac:dyDescent="0.2">
      <c r="A2768" s="104"/>
      <c r="B2768" s="104">
        <f>VLOOKUP(BJB!$F$9:$F$5599,Ctrl!$B$4:$C$399,2,0)</f>
        <v>42</v>
      </c>
      <c r="C2768" s="104">
        <f>VLOOKUP(BJB!$G$9:$G$5599,Ctrl!$E$4:$F$399,2,0)</f>
        <v>0</v>
      </c>
      <c r="D2768" s="219">
        <v>1</v>
      </c>
      <c r="E2768" s="104" t="str">
        <f>VLOOKUP(BJB!$F$9:$F$5599,Ctrl!$B$4:$D$399,3,0)</f>
        <v>IV</v>
      </c>
      <c r="F2768" s="139" t="s">
        <v>10561</v>
      </c>
      <c r="G2768" s="139" t="s">
        <v>7682</v>
      </c>
      <c r="H2768" s="125"/>
      <c r="I2768" s="220" t="e">
        <f>IF(G2767=BJB!#REF!,I2767+1,1)</f>
        <v>#REF!</v>
      </c>
      <c r="J2768" s="912" t="s">
        <v>22748</v>
      </c>
      <c r="K2768" s="121" t="s">
        <v>2873</v>
      </c>
      <c r="L2768" s="104" t="s">
        <v>6477</v>
      </c>
      <c r="M2768" s="104" t="s">
        <v>2874</v>
      </c>
      <c r="N2768" s="109">
        <v>39070</v>
      </c>
      <c r="O2768" s="112">
        <v>50000000</v>
      </c>
      <c r="P2768" s="105" t="s">
        <v>6222</v>
      </c>
      <c r="Q2768" s="120" t="s">
        <v>6222</v>
      </c>
      <c r="R2768" s="890">
        <v>0</v>
      </c>
      <c r="S2768" s="151" t="s">
        <v>7196</v>
      </c>
      <c r="T2768" s="120">
        <v>39059</v>
      </c>
      <c r="U2768" s="112">
        <v>37500000</v>
      </c>
      <c r="V2768" s="109" t="s">
        <v>6222</v>
      </c>
      <c r="W2768" s="141">
        <v>0</v>
      </c>
      <c r="X2768" s="141">
        <v>0</v>
      </c>
      <c r="Y2768" s="141">
        <v>0</v>
      </c>
      <c r="Z2768" s="141">
        <v>0</v>
      </c>
      <c r="AA2768" s="112">
        <v>900000</v>
      </c>
      <c r="AB2768" s="112"/>
      <c r="AC2768" s="112"/>
      <c r="AD2768" s="141"/>
      <c r="AE2768" s="106">
        <v>0</v>
      </c>
      <c r="AF2768" s="106">
        <v>0</v>
      </c>
      <c r="AG2768" s="106">
        <v>0</v>
      </c>
      <c r="AH2768" s="112"/>
      <c r="AI2768" s="112"/>
      <c r="AJ2768" s="112"/>
      <c r="AK2768" s="112"/>
      <c r="AL2768" s="112"/>
      <c r="AM2768" s="112"/>
      <c r="AN2768" s="114">
        <f t="shared" si="86"/>
        <v>900000</v>
      </c>
      <c r="AO2768" s="114">
        <f t="shared" si="87"/>
        <v>36600000</v>
      </c>
      <c r="AP2768" s="114"/>
      <c r="AQ2768" s="114"/>
      <c r="AR2768" s="114"/>
      <c r="AS2768" s="114"/>
    </row>
    <row r="2769" spans="1:46" s="190" customFormat="1" ht="15" customHeight="1" x14ac:dyDescent="0.2">
      <c r="A2769" s="104"/>
      <c r="B2769" s="104">
        <f>VLOOKUP(BJB!$F$9:$F$5599,Ctrl!$B$4:$C$399,2,0)</f>
        <v>42</v>
      </c>
      <c r="C2769" s="104">
        <f>VLOOKUP(BJB!$G$9:$G$5599,Ctrl!$E$4:$F$399,2,0)</f>
        <v>0</v>
      </c>
      <c r="D2769" s="219">
        <v>1</v>
      </c>
      <c r="E2769" s="104" t="str">
        <f>VLOOKUP(BJB!$F$9:$F$5599,Ctrl!$B$4:$D$399,3,0)</f>
        <v>IV</v>
      </c>
      <c r="F2769" s="139" t="s">
        <v>10561</v>
      </c>
      <c r="G2769" s="139" t="s">
        <v>7682</v>
      </c>
      <c r="H2769" s="125"/>
      <c r="I2769" s="220" t="e">
        <f>IF(G2768=BJB!#REF!,I2768+1,1)</f>
        <v>#REF!</v>
      </c>
      <c r="J2769" s="912" t="s">
        <v>22749</v>
      </c>
      <c r="K2769" s="121" t="s">
        <v>3033</v>
      </c>
      <c r="L2769" s="104" t="s">
        <v>6477</v>
      </c>
      <c r="M2769" s="104" t="s">
        <v>3034</v>
      </c>
      <c r="N2769" s="120">
        <v>40672</v>
      </c>
      <c r="O2769" s="107">
        <v>15000000</v>
      </c>
      <c r="P2769" s="105" t="s">
        <v>6222</v>
      </c>
      <c r="Q2769" s="120" t="s">
        <v>6222</v>
      </c>
      <c r="R2769" s="890">
        <v>0</v>
      </c>
      <c r="S2769" s="108" t="s">
        <v>7220</v>
      </c>
      <c r="T2769" s="109">
        <v>41040</v>
      </c>
      <c r="U2769" s="156">
        <v>8632800</v>
      </c>
      <c r="V2769" s="109" t="s">
        <v>6222</v>
      </c>
      <c r="W2769" s="141">
        <v>0</v>
      </c>
      <c r="X2769" s="141">
        <v>0</v>
      </c>
      <c r="Y2769" s="141">
        <v>0</v>
      </c>
      <c r="Z2769" s="141">
        <v>0</v>
      </c>
      <c r="AA2769" s="114">
        <v>3387500</v>
      </c>
      <c r="AB2769" s="114"/>
      <c r="AC2769" s="156"/>
      <c r="AD2769" s="141"/>
      <c r="AE2769" s="106">
        <v>0</v>
      </c>
      <c r="AF2769" s="106">
        <v>0</v>
      </c>
      <c r="AG2769" s="106">
        <v>0</v>
      </c>
      <c r="AH2769" s="156"/>
      <c r="AI2769" s="156"/>
      <c r="AJ2769" s="156"/>
      <c r="AK2769" s="156"/>
      <c r="AL2769" s="156"/>
      <c r="AM2769" s="156"/>
      <c r="AN2769" s="114">
        <f t="shared" si="86"/>
        <v>3387500</v>
      </c>
      <c r="AO2769" s="114">
        <f t="shared" si="87"/>
        <v>5245300</v>
      </c>
      <c r="AP2769" s="114"/>
      <c r="AQ2769" s="114"/>
      <c r="AR2769" s="114"/>
      <c r="AS2769" s="114"/>
      <c r="AT2769" s="191"/>
    </row>
    <row r="2770" spans="1:46" s="190" customFormat="1" ht="15" customHeight="1" x14ac:dyDescent="0.2">
      <c r="A2770" s="104"/>
      <c r="B2770" s="104">
        <f>VLOOKUP(BJB!$F$9:$F$5599,Ctrl!$B$4:$C$399,2,0)</f>
        <v>42</v>
      </c>
      <c r="C2770" s="104">
        <f>VLOOKUP(BJB!$G$9:$G$5599,Ctrl!$E$4:$F$399,2,0)</f>
        <v>0</v>
      </c>
      <c r="D2770" s="219">
        <v>1</v>
      </c>
      <c r="E2770" s="104" t="str">
        <f>VLOOKUP(BJB!$F$9:$F$5599,Ctrl!$B$4:$D$399,3,0)</f>
        <v>IV</v>
      </c>
      <c r="F2770" s="139" t="s">
        <v>10561</v>
      </c>
      <c r="G2770" s="139" t="s">
        <v>7682</v>
      </c>
      <c r="H2770" s="125"/>
      <c r="I2770" s="220" t="e">
        <f>IF(G2769=BJB!#REF!,I2769+1,1)</f>
        <v>#REF!</v>
      </c>
      <c r="J2770" s="912" t="s">
        <v>22750</v>
      </c>
      <c r="K2770" s="121" t="s">
        <v>2911</v>
      </c>
      <c r="L2770" s="104" t="s">
        <v>6477</v>
      </c>
      <c r="M2770" s="104" t="s">
        <v>2912</v>
      </c>
      <c r="N2770" s="109">
        <v>39734</v>
      </c>
      <c r="O2770" s="112">
        <v>60000000</v>
      </c>
      <c r="P2770" s="105" t="s">
        <v>6222</v>
      </c>
      <c r="Q2770" s="120" t="s">
        <v>6222</v>
      </c>
      <c r="R2770" s="890">
        <v>0</v>
      </c>
      <c r="S2770" s="151" t="s">
        <v>7204</v>
      </c>
      <c r="T2770" s="120">
        <v>40329</v>
      </c>
      <c r="U2770" s="112">
        <v>42607917.75</v>
      </c>
      <c r="V2770" s="109" t="s">
        <v>6222</v>
      </c>
      <c r="W2770" s="141">
        <v>0</v>
      </c>
      <c r="X2770" s="141">
        <v>0</v>
      </c>
      <c r="Y2770" s="141">
        <v>0</v>
      </c>
      <c r="Z2770" s="141">
        <v>0</v>
      </c>
      <c r="AA2770" s="112">
        <v>150000</v>
      </c>
      <c r="AB2770" s="112"/>
      <c r="AC2770" s="112"/>
      <c r="AD2770" s="141"/>
      <c r="AE2770" s="106">
        <v>0</v>
      </c>
      <c r="AF2770" s="106">
        <v>0</v>
      </c>
      <c r="AG2770" s="106">
        <v>0</v>
      </c>
      <c r="AH2770" s="112"/>
      <c r="AI2770" s="112"/>
      <c r="AJ2770" s="112"/>
      <c r="AK2770" s="112"/>
      <c r="AL2770" s="112"/>
      <c r="AM2770" s="112"/>
      <c r="AN2770" s="114">
        <f t="shared" si="86"/>
        <v>150000</v>
      </c>
      <c r="AO2770" s="114">
        <f t="shared" si="87"/>
        <v>42457917.75</v>
      </c>
      <c r="AP2770" s="114"/>
      <c r="AQ2770" s="114"/>
      <c r="AR2770" s="114"/>
      <c r="AS2770" s="114"/>
    </row>
    <row r="2771" spans="1:46" s="190" customFormat="1" ht="15" customHeight="1" x14ac:dyDescent="0.2">
      <c r="A2771" s="104"/>
      <c r="B2771" s="104">
        <f>VLOOKUP(BJB!$F$9:$F$5599,Ctrl!$B$4:$C$399,2,0)</f>
        <v>42</v>
      </c>
      <c r="C2771" s="104">
        <f>VLOOKUP(BJB!$G$9:$G$5599,Ctrl!$E$4:$F$399,2,0)</f>
        <v>0</v>
      </c>
      <c r="D2771" s="219">
        <v>1</v>
      </c>
      <c r="E2771" s="104" t="str">
        <f>VLOOKUP(BJB!$F$9:$F$5599,Ctrl!$B$4:$D$399,3,0)</f>
        <v>IV</v>
      </c>
      <c r="F2771" s="139" t="s">
        <v>10561</v>
      </c>
      <c r="G2771" s="139" t="s">
        <v>7682</v>
      </c>
      <c r="H2771" s="125"/>
      <c r="I2771" s="220" t="e">
        <f>IF(G2770=BJB!#REF!,I2770+1,1)</f>
        <v>#REF!</v>
      </c>
      <c r="J2771" s="912" t="s">
        <v>22751</v>
      </c>
      <c r="K2771" s="121" t="s">
        <v>2896</v>
      </c>
      <c r="L2771" s="104" t="s">
        <v>6477</v>
      </c>
      <c r="M2771" s="104" t="s">
        <v>892</v>
      </c>
      <c r="N2771" s="109">
        <v>39657</v>
      </c>
      <c r="O2771" s="112">
        <v>85000000</v>
      </c>
      <c r="P2771" s="105" t="s">
        <v>6222</v>
      </c>
      <c r="Q2771" s="120" t="s">
        <v>6222</v>
      </c>
      <c r="R2771" s="890">
        <v>0</v>
      </c>
      <c r="S2771" s="151" t="s">
        <v>7203</v>
      </c>
      <c r="T2771" s="120">
        <v>40234</v>
      </c>
      <c r="U2771" s="112">
        <v>62399001.75</v>
      </c>
      <c r="V2771" s="109" t="s">
        <v>6222</v>
      </c>
      <c r="W2771" s="141">
        <v>0</v>
      </c>
      <c r="X2771" s="141">
        <v>0</v>
      </c>
      <c r="Y2771" s="141">
        <v>0</v>
      </c>
      <c r="Z2771" s="141">
        <v>0</v>
      </c>
      <c r="AA2771" s="112">
        <v>0</v>
      </c>
      <c r="AB2771" s="112"/>
      <c r="AC2771" s="112"/>
      <c r="AD2771" s="141"/>
      <c r="AE2771" s="106">
        <v>0</v>
      </c>
      <c r="AF2771" s="106">
        <v>0</v>
      </c>
      <c r="AG2771" s="106">
        <v>0</v>
      </c>
      <c r="AH2771" s="112"/>
      <c r="AI2771" s="112"/>
      <c r="AJ2771" s="112"/>
      <c r="AK2771" s="112"/>
      <c r="AL2771" s="112"/>
      <c r="AM2771" s="112"/>
      <c r="AN2771" s="114">
        <f t="shared" si="86"/>
        <v>0</v>
      </c>
      <c r="AO2771" s="114">
        <f t="shared" si="87"/>
        <v>62399001.75</v>
      </c>
      <c r="AP2771" s="114"/>
      <c r="AQ2771" s="114"/>
      <c r="AR2771" s="114"/>
      <c r="AS2771" s="114"/>
    </row>
    <row r="2772" spans="1:46" s="190" customFormat="1" ht="15" customHeight="1" x14ac:dyDescent="0.2">
      <c r="A2772" s="104"/>
      <c r="B2772" s="104">
        <f>VLOOKUP(BJB!$F$9:$F$5599,Ctrl!$B$4:$C$399,2,0)</f>
        <v>42</v>
      </c>
      <c r="C2772" s="104">
        <f>VLOOKUP(BJB!$G$9:$G$5599,Ctrl!$E$4:$F$399,2,0)</f>
        <v>0</v>
      </c>
      <c r="D2772" s="219">
        <v>1</v>
      </c>
      <c r="E2772" s="104" t="str">
        <f>VLOOKUP(BJB!$F$9:$F$5599,Ctrl!$B$4:$D$399,3,0)</f>
        <v>IV</v>
      </c>
      <c r="F2772" s="139" t="s">
        <v>10561</v>
      </c>
      <c r="G2772" s="139" t="s">
        <v>7682</v>
      </c>
      <c r="H2772" s="125"/>
      <c r="I2772" s="220" t="e">
        <f>IF(G2771=BJB!#REF!,I2771+1,1)</f>
        <v>#REF!</v>
      </c>
      <c r="J2772" s="912" t="s">
        <v>22752</v>
      </c>
      <c r="K2772" s="121" t="s">
        <v>2902</v>
      </c>
      <c r="L2772" s="104" t="s">
        <v>6477</v>
      </c>
      <c r="M2772" s="104" t="s">
        <v>2900</v>
      </c>
      <c r="N2772" s="109">
        <v>39821</v>
      </c>
      <c r="O2772" s="112">
        <v>50000000</v>
      </c>
      <c r="P2772" s="105" t="s">
        <v>16320</v>
      </c>
      <c r="Q2772" s="120" t="s">
        <v>16321</v>
      </c>
      <c r="R2772" s="105">
        <v>57113614</v>
      </c>
      <c r="S2772" s="151" t="s">
        <v>7203</v>
      </c>
      <c r="T2772" s="120">
        <v>40234</v>
      </c>
      <c r="U2772" s="112">
        <v>37500000</v>
      </c>
      <c r="V2772" s="109">
        <v>40234</v>
      </c>
      <c r="W2772" s="141">
        <v>62399001.75</v>
      </c>
      <c r="X2772" s="141">
        <v>0</v>
      </c>
      <c r="Y2772" s="141">
        <v>0</v>
      </c>
      <c r="Z2772" s="141">
        <v>0</v>
      </c>
      <c r="AA2772" s="112">
        <v>0</v>
      </c>
      <c r="AB2772" s="112"/>
      <c r="AC2772" s="112"/>
      <c r="AD2772" s="141"/>
      <c r="AE2772" s="106">
        <v>0</v>
      </c>
      <c r="AF2772" s="106">
        <v>0</v>
      </c>
      <c r="AG2772" s="106">
        <v>0</v>
      </c>
      <c r="AH2772" s="112"/>
      <c r="AI2772" s="112"/>
      <c r="AJ2772" s="112"/>
      <c r="AK2772" s="112"/>
      <c r="AL2772" s="112"/>
      <c r="AM2772" s="112"/>
      <c r="AN2772" s="114">
        <f t="shared" si="86"/>
        <v>0</v>
      </c>
      <c r="AO2772" s="114">
        <f t="shared" si="87"/>
        <v>37500000</v>
      </c>
      <c r="AP2772" s="114"/>
      <c r="AQ2772" s="114"/>
      <c r="AR2772" s="114"/>
      <c r="AS2772" s="114"/>
    </row>
    <row r="2773" spans="1:46" s="190" customFormat="1" ht="15" customHeight="1" x14ac:dyDescent="0.2">
      <c r="A2773" s="104"/>
      <c r="B2773" s="104">
        <f>VLOOKUP(BJB!$F$9:$F$5599,Ctrl!$B$4:$C$399,2,0)</f>
        <v>42</v>
      </c>
      <c r="C2773" s="104">
        <f>VLOOKUP(BJB!$G$9:$G$5599,Ctrl!$E$4:$F$399,2,0)</f>
        <v>0</v>
      </c>
      <c r="D2773" s="219">
        <v>1</v>
      </c>
      <c r="E2773" s="104" t="str">
        <f>VLOOKUP(BJB!$F$9:$F$5599,Ctrl!$B$4:$D$399,3,0)</f>
        <v>IV</v>
      </c>
      <c r="F2773" s="139" t="s">
        <v>10561</v>
      </c>
      <c r="G2773" s="139" t="s">
        <v>7682</v>
      </c>
      <c r="H2773" s="125"/>
      <c r="I2773" s="220" t="e">
        <f>IF(G2772=BJB!#REF!,I2772+1,1)</f>
        <v>#REF!</v>
      </c>
      <c r="J2773" s="912" t="s">
        <v>22753</v>
      </c>
      <c r="K2773" s="126" t="s">
        <v>4541</v>
      </c>
      <c r="L2773" s="104" t="s">
        <v>6476</v>
      </c>
      <c r="M2773" s="127" t="s">
        <v>900</v>
      </c>
      <c r="N2773" s="128">
        <v>40217</v>
      </c>
      <c r="O2773" s="140">
        <v>85315860</v>
      </c>
      <c r="P2773" s="105" t="s">
        <v>6222</v>
      </c>
      <c r="Q2773" s="120" t="s">
        <v>6222</v>
      </c>
      <c r="R2773" s="890">
        <v>0</v>
      </c>
      <c r="S2773" s="234" t="s">
        <v>5086</v>
      </c>
      <c r="T2773" s="130">
        <v>41729</v>
      </c>
      <c r="U2773" s="156">
        <v>12036646</v>
      </c>
      <c r="V2773" s="109" t="s">
        <v>6222</v>
      </c>
      <c r="W2773" s="141">
        <v>0</v>
      </c>
      <c r="X2773" s="141">
        <v>0</v>
      </c>
      <c r="Y2773" s="141">
        <v>0</v>
      </c>
      <c r="Z2773" s="141">
        <v>0</v>
      </c>
      <c r="AA2773" s="114">
        <v>0</v>
      </c>
      <c r="AB2773" s="114"/>
      <c r="AC2773" s="156"/>
      <c r="AD2773" s="141"/>
      <c r="AE2773" s="106">
        <v>0</v>
      </c>
      <c r="AF2773" s="106">
        <v>0</v>
      </c>
      <c r="AG2773" s="106">
        <v>0</v>
      </c>
      <c r="AH2773" s="156"/>
      <c r="AI2773" s="156"/>
      <c r="AJ2773" s="156"/>
      <c r="AK2773" s="156"/>
      <c r="AL2773" s="156"/>
      <c r="AM2773" s="156"/>
      <c r="AN2773" s="114">
        <f t="shared" si="86"/>
        <v>0</v>
      </c>
      <c r="AO2773" s="114">
        <f t="shared" si="87"/>
        <v>12036646</v>
      </c>
      <c r="AP2773" s="114"/>
      <c r="AQ2773" s="114"/>
      <c r="AR2773" s="114"/>
      <c r="AS2773" s="114"/>
    </row>
    <row r="2774" spans="1:46" s="190" customFormat="1" ht="15" customHeight="1" x14ac:dyDescent="0.2">
      <c r="A2774" s="104"/>
      <c r="B2774" s="104">
        <f>VLOOKUP(BJB!$F$9:$F$5599,Ctrl!$B$4:$C$399,2,0)</f>
        <v>42</v>
      </c>
      <c r="C2774" s="104">
        <f>VLOOKUP(BJB!$G$9:$G$5599,Ctrl!$E$4:$F$399,2,0)</f>
        <v>0</v>
      </c>
      <c r="D2774" s="219">
        <v>1</v>
      </c>
      <c r="E2774" s="104" t="str">
        <f>VLOOKUP(BJB!$F$9:$F$5599,Ctrl!$B$4:$D$399,3,0)</f>
        <v>IV</v>
      </c>
      <c r="F2774" s="139" t="s">
        <v>10561</v>
      </c>
      <c r="G2774" s="139" t="s">
        <v>7682</v>
      </c>
      <c r="H2774" s="125">
        <v>1080505000194</v>
      </c>
      <c r="I2774" s="220" t="e">
        <f>IF(G2773=BJB!#REF!,I2773+1,1)</f>
        <v>#REF!</v>
      </c>
      <c r="J2774" s="912" t="s">
        <v>22754</v>
      </c>
      <c r="K2774" s="121" t="s">
        <v>2914</v>
      </c>
      <c r="L2774" s="104" t="s">
        <v>6477</v>
      </c>
      <c r="M2774" s="104" t="s">
        <v>892</v>
      </c>
      <c r="N2774" s="109">
        <v>39657</v>
      </c>
      <c r="O2774" s="112">
        <v>10000000</v>
      </c>
      <c r="P2774" s="105" t="s">
        <v>6222</v>
      </c>
      <c r="Q2774" s="120" t="s">
        <v>6222</v>
      </c>
      <c r="R2774" s="890">
        <v>0</v>
      </c>
      <c r="S2774" s="151" t="s">
        <v>7205</v>
      </c>
      <c r="T2774" s="120">
        <v>40416</v>
      </c>
      <c r="U2774" s="112">
        <v>10894387</v>
      </c>
      <c r="V2774" s="109" t="s">
        <v>6222</v>
      </c>
      <c r="W2774" s="141">
        <v>0</v>
      </c>
      <c r="X2774" s="141">
        <v>0</v>
      </c>
      <c r="Y2774" s="141">
        <v>0</v>
      </c>
      <c r="Z2774" s="141">
        <v>0</v>
      </c>
      <c r="AA2774" s="112">
        <v>740832</v>
      </c>
      <c r="AB2774" s="112"/>
      <c r="AC2774" s="132"/>
      <c r="AD2774" s="141"/>
      <c r="AE2774" s="106">
        <v>0</v>
      </c>
      <c r="AF2774" s="106">
        <v>0</v>
      </c>
      <c r="AG2774" s="106">
        <v>0</v>
      </c>
      <c r="AH2774" s="112"/>
      <c r="AI2774" s="112"/>
      <c r="AJ2774" s="112"/>
      <c r="AK2774" s="112"/>
      <c r="AL2774" s="112"/>
      <c r="AM2774" s="112"/>
      <c r="AN2774" s="114">
        <f t="shared" si="86"/>
        <v>740832</v>
      </c>
      <c r="AO2774" s="114">
        <f t="shared" si="87"/>
        <v>10153555</v>
      </c>
      <c r="AP2774" s="114"/>
      <c r="AQ2774" s="114"/>
      <c r="AR2774" s="114"/>
      <c r="AS2774" s="114"/>
    </row>
    <row r="2775" spans="1:46" s="190" customFormat="1" ht="15" customHeight="1" x14ac:dyDescent="0.2">
      <c r="A2775" s="104"/>
      <c r="B2775" s="104">
        <f>VLOOKUP(BJB!$F$9:$F$5599,Ctrl!$B$4:$C$399,2,0)</f>
        <v>42</v>
      </c>
      <c r="C2775" s="104">
        <f>VLOOKUP(BJB!$G$9:$G$5599,Ctrl!$E$4:$F$399,2,0)</f>
        <v>0</v>
      </c>
      <c r="D2775" s="219">
        <v>1</v>
      </c>
      <c r="E2775" s="104" t="str">
        <f>VLOOKUP(BJB!$F$9:$F$5599,Ctrl!$B$4:$D$399,3,0)</f>
        <v>IV</v>
      </c>
      <c r="F2775" s="139" t="s">
        <v>10561</v>
      </c>
      <c r="G2775" s="139" t="s">
        <v>7682</v>
      </c>
      <c r="H2775" s="125" t="s">
        <v>8520</v>
      </c>
      <c r="I2775" s="220" t="e">
        <f>IF(G2774=BJB!#REF!,I2774+1,1)</f>
        <v>#REF!</v>
      </c>
      <c r="J2775" s="912" t="s">
        <v>22755</v>
      </c>
      <c r="K2775" s="121" t="s">
        <v>2926</v>
      </c>
      <c r="L2775" s="104" t="s">
        <v>6477</v>
      </c>
      <c r="M2775" s="104" t="s">
        <v>2927</v>
      </c>
      <c r="N2775" s="109">
        <v>39734</v>
      </c>
      <c r="O2775" s="112">
        <v>50000000</v>
      </c>
      <c r="P2775" s="105" t="s">
        <v>16322</v>
      </c>
      <c r="Q2775" s="120">
        <v>0</v>
      </c>
      <c r="R2775" s="105">
        <v>45702267.75</v>
      </c>
      <c r="S2775" s="151" t="s">
        <v>7205</v>
      </c>
      <c r="T2775" s="120">
        <v>40416</v>
      </c>
      <c r="U2775" s="112">
        <v>45000000</v>
      </c>
      <c r="V2775" s="109">
        <v>40416</v>
      </c>
      <c r="W2775" s="141">
        <v>45000000</v>
      </c>
      <c r="X2775" s="141">
        <v>0</v>
      </c>
      <c r="Y2775" s="141">
        <v>0</v>
      </c>
      <c r="Z2775" s="141">
        <v>0</v>
      </c>
      <c r="AA2775" s="112">
        <v>13317761</v>
      </c>
      <c r="AB2775" s="112"/>
      <c r="AC2775" s="132"/>
      <c r="AD2775" s="141"/>
      <c r="AE2775" s="106">
        <v>0</v>
      </c>
      <c r="AF2775" s="106">
        <v>0</v>
      </c>
      <c r="AG2775" s="106">
        <v>0</v>
      </c>
      <c r="AH2775" s="112"/>
      <c r="AI2775" s="112"/>
      <c r="AJ2775" s="112"/>
      <c r="AK2775" s="112"/>
      <c r="AL2775" s="112"/>
      <c r="AM2775" s="112"/>
      <c r="AN2775" s="114">
        <f t="shared" si="86"/>
        <v>13317761</v>
      </c>
      <c r="AO2775" s="114">
        <f t="shared" si="87"/>
        <v>31682239</v>
      </c>
      <c r="AP2775" s="114"/>
      <c r="AQ2775" s="114"/>
      <c r="AR2775" s="114"/>
      <c r="AS2775" s="114"/>
    </row>
    <row r="2776" spans="1:46" s="190" customFormat="1" ht="15" customHeight="1" x14ac:dyDescent="0.2">
      <c r="A2776" s="104"/>
      <c r="B2776" s="104">
        <f>VLOOKUP(BJB!$F$9:$F$5599,Ctrl!$B$4:$C$399,2,0)</f>
        <v>42</v>
      </c>
      <c r="C2776" s="104">
        <f>VLOOKUP(BJB!$G$9:$G$5599,Ctrl!$E$4:$F$399,2,0)</f>
        <v>0</v>
      </c>
      <c r="D2776" s="219">
        <v>1</v>
      </c>
      <c r="E2776" s="104" t="str">
        <f>VLOOKUP(BJB!$F$9:$F$5599,Ctrl!$B$4:$D$399,3,0)</f>
        <v>IV</v>
      </c>
      <c r="F2776" s="139" t="s">
        <v>10561</v>
      </c>
      <c r="G2776" s="139" t="s">
        <v>7682</v>
      </c>
      <c r="H2776" s="125">
        <v>1071204000053</v>
      </c>
      <c r="I2776" s="220" t="e">
        <f>IF(G2775=BJB!#REF!,I2775+1,1)</f>
        <v>#REF!</v>
      </c>
      <c r="J2776" s="912" t="s">
        <v>22756</v>
      </c>
      <c r="K2776" s="121" t="s">
        <v>2590</v>
      </c>
      <c r="L2776" s="104" t="s">
        <v>6477</v>
      </c>
      <c r="M2776" s="104" t="s">
        <v>2894</v>
      </c>
      <c r="N2776" s="109">
        <v>39507</v>
      </c>
      <c r="O2776" s="112">
        <v>10000000</v>
      </c>
      <c r="P2776" s="105" t="s">
        <v>16323</v>
      </c>
      <c r="Q2776" s="120" t="s">
        <v>15191</v>
      </c>
      <c r="R2776" s="105">
        <v>12524885</v>
      </c>
      <c r="S2776" s="151" t="s">
        <v>7203</v>
      </c>
      <c r="T2776" s="120">
        <v>40234</v>
      </c>
      <c r="U2776" s="112">
        <v>7500000</v>
      </c>
      <c r="V2776" s="109">
        <v>40234</v>
      </c>
      <c r="W2776" s="141">
        <v>7500000</v>
      </c>
      <c r="X2776" s="141">
        <v>0</v>
      </c>
      <c r="Y2776" s="141">
        <v>0</v>
      </c>
      <c r="Z2776" s="141">
        <v>0</v>
      </c>
      <c r="AA2776" s="112">
        <v>399130</v>
      </c>
      <c r="AB2776" s="112"/>
      <c r="AC2776" s="132"/>
      <c r="AD2776" s="141"/>
      <c r="AE2776" s="106">
        <v>0</v>
      </c>
      <c r="AF2776" s="106">
        <v>0</v>
      </c>
      <c r="AG2776" s="106">
        <v>0</v>
      </c>
      <c r="AH2776" s="112"/>
      <c r="AI2776" s="112"/>
      <c r="AJ2776" s="112"/>
      <c r="AK2776" s="112"/>
      <c r="AL2776" s="112"/>
      <c r="AM2776" s="112"/>
      <c r="AN2776" s="114">
        <f t="shared" si="86"/>
        <v>399130</v>
      </c>
      <c r="AO2776" s="114">
        <f t="shared" si="87"/>
        <v>7100870</v>
      </c>
      <c r="AP2776" s="114"/>
      <c r="AQ2776" s="114"/>
      <c r="AR2776" s="114"/>
      <c r="AS2776" s="114"/>
    </row>
    <row r="2777" spans="1:46" s="190" customFormat="1" ht="15" customHeight="1" x14ac:dyDescent="0.2">
      <c r="A2777" s="104"/>
      <c r="B2777" s="104">
        <f>VLOOKUP(BJB!$F$9:$F$5599,Ctrl!$B$4:$C$399,2,0)</f>
        <v>42</v>
      </c>
      <c r="C2777" s="104">
        <f>VLOOKUP(BJB!$G$9:$G$5599,Ctrl!$E$4:$F$399,2,0)</f>
        <v>0</v>
      </c>
      <c r="D2777" s="219">
        <v>1</v>
      </c>
      <c r="E2777" s="104" t="str">
        <f>VLOOKUP(BJB!$F$9:$F$5599,Ctrl!$B$4:$D$399,3,0)</f>
        <v>IV</v>
      </c>
      <c r="F2777" s="139" t="s">
        <v>10561</v>
      </c>
      <c r="G2777" s="139" t="s">
        <v>7682</v>
      </c>
      <c r="H2777" s="125" t="s">
        <v>6370</v>
      </c>
      <c r="I2777" s="220" t="e">
        <f>IF(G2776=BJB!#REF!,I2776+1,1)</f>
        <v>#REF!</v>
      </c>
      <c r="J2777" s="912" t="s">
        <v>22757</v>
      </c>
      <c r="K2777" s="121" t="s">
        <v>6369</v>
      </c>
      <c r="L2777" s="104" t="s">
        <v>6477</v>
      </c>
      <c r="M2777" s="104" t="s">
        <v>2944</v>
      </c>
      <c r="N2777" s="120">
        <v>40087</v>
      </c>
      <c r="O2777" s="107">
        <v>100000000</v>
      </c>
      <c r="P2777" s="105" t="s">
        <v>6222</v>
      </c>
      <c r="Q2777" s="120" t="s">
        <v>6222</v>
      </c>
      <c r="R2777" s="890">
        <v>0</v>
      </c>
      <c r="S2777" s="151" t="s">
        <v>7211</v>
      </c>
      <c r="T2777" s="109">
        <v>40626</v>
      </c>
      <c r="U2777" s="156">
        <v>75000000</v>
      </c>
      <c r="V2777" s="109" t="s">
        <v>6222</v>
      </c>
      <c r="W2777" s="141">
        <v>0</v>
      </c>
      <c r="X2777" s="141">
        <v>0</v>
      </c>
      <c r="Y2777" s="141">
        <v>0</v>
      </c>
      <c r="Z2777" s="141">
        <v>0</v>
      </c>
      <c r="AA2777" s="112">
        <v>6393700</v>
      </c>
      <c r="AB2777" s="112"/>
      <c r="AC2777" s="132"/>
      <c r="AD2777" s="141"/>
      <c r="AE2777" s="106">
        <v>0</v>
      </c>
      <c r="AF2777" s="106">
        <v>0</v>
      </c>
      <c r="AG2777" s="106">
        <v>0</v>
      </c>
      <c r="AH2777" s="156"/>
      <c r="AI2777" s="156"/>
      <c r="AJ2777" s="156"/>
      <c r="AK2777" s="156"/>
      <c r="AL2777" s="156"/>
      <c r="AM2777" s="156"/>
      <c r="AN2777" s="114">
        <f t="shared" si="86"/>
        <v>6393700</v>
      </c>
      <c r="AO2777" s="114">
        <f t="shared" si="87"/>
        <v>68606300</v>
      </c>
      <c r="AP2777" s="114"/>
      <c r="AQ2777" s="114"/>
      <c r="AR2777" s="114"/>
      <c r="AS2777" s="114"/>
    </row>
    <row r="2778" spans="1:46" s="190" customFormat="1" ht="15" customHeight="1" x14ac:dyDescent="0.2">
      <c r="A2778" s="104"/>
      <c r="B2778" s="104">
        <f>VLOOKUP(BJB!$F$9:$F$5599,Ctrl!$B$4:$C$399,2,0)</f>
        <v>42</v>
      </c>
      <c r="C2778" s="104">
        <f>VLOOKUP(BJB!$G$9:$G$5599,Ctrl!$E$4:$F$399,2,0)</f>
        <v>0</v>
      </c>
      <c r="D2778" s="219">
        <v>1</v>
      </c>
      <c r="E2778" s="104" t="str">
        <f>VLOOKUP(BJB!$F$9:$F$5599,Ctrl!$B$4:$D$399,3,0)</f>
        <v>IV</v>
      </c>
      <c r="F2778" s="139" t="s">
        <v>10561</v>
      </c>
      <c r="G2778" s="139" t="s">
        <v>7682</v>
      </c>
      <c r="H2778" s="125">
        <v>1090408001559</v>
      </c>
      <c r="I2778" s="220" t="e">
        <f>IF(G2777=BJB!#REF!,I2777+1,1)</f>
        <v>#REF!</v>
      </c>
      <c r="J2778" s="912" t="s">
        <v>22758</v>
      </c>
      <c r="K2778" s="121" t="s">
        <v>2968</v>
      </c>
      <c r="L2778" s="104" t="s">
        <v>6477</v>
      </c>
      <c r="M2778" s="104" t="s">
        <v>2904</v>
      </c>
      <c r="N2778" s="120">
        <v>39969</v>
      </c>
      <c r="O2778" s="107">
        <v>85000000</v>
      </c>
      <c r="P2778" s="105" t="s">
        <v>6222</v>
      </c>
      <c r="Q2778" s="120" t="s">
        <v>6222</v>
      </c>
      <c r="R2778" s="890">
        <v>0</v>
      </c>
      <c r="S2778" s="151" t="s">
        <v>7213</v>
      </c>
      <c r="T2778" s="109">
        <v>40749</v>
      </c>
      <c r="U2778" s="156">
        <v>54460018</v>
      </c>
      <c r="V2778" s="109" t="s">
        <v>6222</v>
      </c>
      <c r="W2778" s="141">
        <v>0</v>
      </c>
      <c r="X2778" s="141">
        <v>0</v>
      </c>
      <c r="Y2778" s="141">
        <v>0</v>
      </c>
      <c r="Z2778" s="141">
        <v>0</v>
      </c>
      <c r="AA2778" s="112">
        <v>5699846</v>
      </c>
      <c r="AB2778" s="112"/>
      <c r="AC2778" s="132"/>
      <c r="AD2778" s="141"/>
      <c r="AE2778" s="106">
        <v>0</v>
      </c>
      <c r="AF2778" s="106">
        <v>0</v>
      </c>
      <c r="AG2778" s="106">
        <v>0</v>
      </c>
      <c r="AH2778" s="156"/>
      <c r="AI2778" s="156"/>
      <c r="AJ2778" s="156"/>
      <c r="AK2778" s="156"/>
      <c r="AL2778" s="156"/>
      <c r="AM2778" s="156"/>
      <c r="AN2778" s="114">
        <f t="shared" si="86"/>
        <v>5699846</v>
      </c>
      <c r="AO2778" s="114">
        <f t="shared" si="87"/>
        <v>48760172</v>
      </c>
      <c r="AP2778" s="114"/>
      <c r="AQ2778" s="114"/>
      <c r="AR2778" s="114"/>
      <c r="AS2778" s="114"/>
    </row>
    <row r="2779" spans="1:46" s="190" customFormat="1" ht="15" customHeight="1" x14ac:dyDescent="0.2">
      <c r="A2779" s="104"/>
      <c r="B2779" s="104">
        <f>VLOOKUP(BJB!$F$9:$F$5599,Ctrl!$B$4:$C$399,2,0)</f>
        <v>42</v>
      </c>
      <c r="C2779" s="104">
        <f>VLOOKUP(BJB!$G$9:$G$5599,Ctrl!$E$4:$F$399,2,0)</f>
        <v>0</v>
      </c>
      <c r="D2779" s="219">
        <v>1</v>
      </c>
      <c r="E2779" s="104" t="str">
        <f>VLOOKUP(BJB!$F$9:$F$5599,Ctrl!$B$4:$D$399,3,0)</f>
        <v>IV</v>
      </c>
      <c r="F2779" s="139" t="s">
        <v>10561</v>
      </c>
      <c r="G2779" s="139" t="s">
        <v>7682</v>
      </c>
      <c r="H2779" s="125"/>
      <c r="I2779" s="220" t="e">
        <f>IF(G2778=BJB!#REF!,I2778+1,1)</f>
        <v>#REF!</v>
      </c>
      <c r="J2779" s="912" t="s">
        <v>22759</v>
      </c>
      <c r="K2779" s="126" t="s">
        <v>5832</v>
      </c>
      <c r="L2779" s="104" t="s">
        <v>6477</v>
      </c>
      <c r="M2779" s="127" t="s">
        <v>5833</v>
      </c>
      <c r="N2779" s="128">
        <v>40435</v>
      </c>
      <c r="O2779" s="140">
        <v>10000000</v>
      </c>
      <c r="P2779" s="105" t="s">
        <v>16324</v>
      </c>
      <c r="Q2779" s="120">
        <v>41290</v>
      </c>
      <c r="R2779" s="105">
        <v>3893796</v>
      </c>
      <c r="S2779" s="146" t="s">
        <v>5759</v>
      </c>
      <c r="T2779" s="109">
        <v>41844</v>
      </c>
      <c r="U2779" s="156">
        <v>2422201</v>
      </c>
      <c r="V2779" s="109">
        <v>41821</v>
      </c>
      <c r="W2779" s="141">
        <v>2422201</v>
      </c>
      <c r="X2779" s="141">
        <v>0</v>
      </c>
      <c r="Y2779" s="141">
        <v>0</v>
      </c>
      <c r="Z2779" s="141">
        <v>0</v>
      </c>
      <c r="AA2779" s="114">
        <v>2422201</v>
      </c>
      <c r="AB2779" s="114"/>
      <c r="AC2779" s="156"/>
      <c r="AD2779" s="141"/>
      <c r="AE2779" s="106">
        <v>0</v>
      </c>
      <c r="AF2779" s="106">
        <v>0</v>
      </c>
      <c r="AG2779" s="106">
        <v>0</v>
      </c>
      <c r="AH2779" s="156"/>
      <c r="AI2779" s="156"/>
      <c r="AJ2779" s="156"/>
      <c r="AK2779" s="156"/>
      <c r="AL2779" s="156"/>
      <c r="AM2779" s="156"/>
      <c r="AN2779" s="114">
        <f t="shared" si="86"/>
        <v>2422201</v>
      </c>
      <c r="AO2779" s="114">
        <f t="shared" si="87"/>
        <v>0</v>
      </c>
      <c r="AP2779" s="114"/>
      <c r="AQ2779" s="114"/>
      <c r="AR2779" s="114"/>
      <c r="AS2779" s="114"/>
    </row>
    <row r="2780" spans="1:46" s="190" customFormat="1" ht="15" customHeight="1" x14ac:dyDescent="0.2">
      <c r="A2780" s="104"/>
      <c r="B2780" s="104">
        <f>VLOOKUP(BJB!$F$9:$F$5599,Ctrl!$B$4:$C$399,2,0)</f>
        <v>42</v>
      </c>
      <c r="C2780" s="104">
        <f>VLOOKUP(BJB!$G$9:$G$5599,Ctrl!$E$4:$F$399,2,0)</f>
        <v>0</v>
      </c>
      <c r="D2780" s="219">
        <v>1</v>
      </c>
      <c r="E2780" s="104" t="str">
        <f>VLOOKUP(BJB!$F$9:$F$5599,Ctrl!$B$4:$D$399,3,0)</f>
        <v>IV</v>
      </c>
      <c r="F2780" s="139" t="s">
        <v>10561</v>
      </c>
      <c r="G2780" s="139" t="s">
        <v>7682</v>
      </c>
      <c r="H2780" s="125">
        <v>1090225000117</v>
      </c>
      <c r="I2780" s="220" t="e">
        <f>IF(G2779=BJB!#REF!,I2779+1,1)</f>
        <v>#REF!</v>
      </c>
      <c r="J2780" s="912" t="s">
        <v>22760</v>
      </c>
      <c r="K2780" s="121" t="s">
        <v>885</v>
      </c>
      <c r="L2780" s="104" t="s">
        <v>6477</v>
      </c>
      <c r="M2780" s="104" t="s">
        <v>2910</v>
      </c>
      <c r="N2780" s="109">
        <v>39930</v>
      </c>
      <c r="O2780" s="112">
        <v>100000000</v>
      </c>
      <c r="P2780" s="105" t="s">
        <v>6222</v>
      </c>
      <c r="Q2780" s="120" t="s">
        <v>6222</v>
      </c>
      <c r="R2780" s="890">
        <v>0</v>
      </c>
      <c r="S2780" s="151" t="s">
        <v>7204</v>
      </c>
      <c r="T2780" s="120">
        <v>40329</v>
      </c>
      <c r="U2780" s="112">
        <v>75000000</v>
      </c>
      <c r="V2780" s="109" t="s">
        <v>6222</v>
      </c>
      <c r="W2780" s="141">
        <v>0</v>
      </c>
      <c r="X2780" s="141">
        <v>0</v>
      </c>
      <c r="Y2780" s="141">
        <v>0</v>
      </c>
      <c r="Z2780" s="141">
        <v>0</v>
      </c>
      <c r="AA2780" s="112">
        <v>4146981</v>
      </c>
      <c r="AB2780" s="112"/>
      <c r="AC2780" s="132"/>
      <c r="AD2780" s="141"/>
      <c r="AE2780" s="106">
        <v>0</v>
      </c>
      <c r="AF2780" s="106">
        <v>0</v>
      </c>
      <c r="AG2780" s="106">
        <v>0</v>
      </c>
      <c r="AH2780" s="112"/>
      <c r="AI2780" s="112"/>
      <c r="AJ2780" s="112"/>
      <c r="AK2780" s="112"/>
      <c r="AL2780" s="112"/>
      <c r="AM2780" s="112"/>
      <c r="AN2780" s="114">
        <f t="shared" si="86"/>
        <v>4146981</v>
      </c>
      <c r="AO2780" s="114">
        <f t="shared" si="87"/>
        <v>70853019</v>
      </c>
      <c r="AP2780" s="114"/>
      <c r="AQ2780" s="114"/>
      <c r="AR2780" s="114"/>
      <c r="AS2780" s="114"/>
    </row>
    <row r="2781" spans="1:46" s="190" customFormat="1" ht="15" customHeight="1" x14ac:dyDescent="0.2">
      <c r="A2781" s="104"/>
      <c r="B2781" s="104">
        <f>VLOOKUP(BJB!$F$9:$F$5599,Ctrl!$B$4:$C$399,2,0)</f>
        <v>42</v>
      </c>
      <c r="C2781" s="104">
        <f>VLOOKUP(BJB!$G$9:$G$5599,Ctrl!$E$4:$F$399,2,0)</f>
        <v>0</v>
      </c>
      <c r="D2781" s="219">
        <v>1</v>
      </c>
      <c r="E2781" s="104" t="str">
        <f>VLOOKUP(BJB!$F$9:$F$5599,Ctrl!$B$4:$D$399,3,0)</f>
        <v>IV</v>
      </c>
      <c r="F2781" s="139" t="s">
        <v>10561</v>
      </c>
      <c r="G2781" s="139" t="s">
        <v>7682</v>
      </c>
      <c r="H2781" s="125"/>
      <c r="I2781" s="220" t="e">
        <f>IF(G2780=BJB!#REF!,I2780+1,1)</f>
        <v>#REF!</v>
      </c>
      <c r="J2781" s="912" t="s">
        <v>22761</v>
      </c>
      <c r="K2781" s="121" t="s">
        <v>3010</v>
      </c>
      <c r="L2781" s="104" t="s">
        <v>6477</v>
      </c>
      <c r="M2781" s="104" t="s">
        <v>3011</v>
      </c>
      <c r="N2781" s="120">
        <v>39930</v>
      </c>
      <c r="O2781" s="107">
        <v>100000000</v>
      </c>
      <c r="P2781" s="105" t="s">
        <v>6222</v>
      </c>
      <c r="Q2781" s="120" t="s">
        <v>6222</v>
      </c>
      <c r="R2781" s="890">
        <v>0</v>
      </c>
      <c r="S2781" s="242" t="s">
        <v>7216</v>
      </c>
      <c r="T2781" s="109">
        <v>40907</v>
      </c>
      <c r="U2781" s="156">
        <v>67066076</v>
      </c>
      <c r="V2781" s="109" t="s">
        <v>6222</v>
      </c>
      <c r="W2781" s="141">
        <v>0</v>
      </c>
      <c r="X2781" s="141">
        <v>0</v>
      </c>
      <c r="Y2781" s="141">
        <v>0</v>
      </c>
      <c r="Z2781" s="141">
        <v>0</v>
      </c>
      <c r="AA2781" s="112">
        <v>0</v>
      </c>
      <c r="AB2781" s="112"/>
      <c r="AC2781" s="156"/>
      <c r="AD2781" s="141"/>
      <c r="AE2781" s="106">
        <v>0</v>
      </c>
      <c r="AF2781" s="106">
        <v>0</v>
      </c>
      <c r="AG2781" s="106">
        <v>0</v>
      </c>
      <c r="AH2781" s="156"/>
      <c r="AI2781" s="156"/>
      <c r="AJ2781" s="156"/>
      <c r="AK2781" s="156"/>
      <c r="AL2781" s="156"/>
      <c r="AM2781" s="156"/>
      <c r="AN2781" s="114">
        <f t="shared" si="86"/>
        <v>0</v>
      </c>
      <c r="AO2781" s="114">
        <f t="shared" si="87"/>
        <v>67066076</v>
      </c>
      <c r="AP2781" s="114"/>
      <c r="AQ2781" s="114"/>
      <c r="AR2781" s="114"/>
      <c r="AS2781" s="114"/>
    </row>
    <row r="2782" spans="1:46" s="191" customFormat="1" ht="15" customHeight="1" x14ac:dyDescent="0.2">
      <c r="A2782" s="104"/>
      <c r="B2782" s="104">
        <f>VLOOKUP(BJB!$F$9:$F$5599,Ctrl!$B$4:$C$399,2,0)</f>
        <v>42</v>
      </c>
      <c r="C2782" s="104">
        <f>VLOOKUP(BJB!$G$9:$G$5599,Ctrl!$E$4:$F$399,2,0)</f>
        <v>0</v>
      </c>
      <c r="D2782" s="219">
        <v>1</v>
      </c>
      <c r="E2782" s="104" t="str">
        <f>VLOOKUP(BJB!$F$9:$F$5599,Ctrl!$B$4:$D$399,3,0)</f>
        <v>IV</v>
      </c>
      <c r="F2782" s="139" t="s">
        <v>10561</v>
      </c>
      <c r="G2782" s="139" t="s">
        <v>7682</v>
      </c>
      <c r="H2782" s="125"/>
      <c r="I2782" s="220" t="e">
        <f>IF(G2781=BJB!#REF!,I2781+1,1)</f>
        <v>#REF!</v>
      </c>
      <c r="J2782" s="912" t="s">
        <v>22762</v>
      </c>
      <c r="K2782" s="121" t="s">
        <v>876</v>
      </c>
      <c r="L2782" s="104" t="s">
        <v>6477</v>
      </c>
      <c r="M2782" s="104" t="s">
        <v>2261</v>
      </c>
      <c r="N2782" s="109">
        <v>39408</v>
      </c>
      <c r="O2782" s="112">
        <v>7441834</v>
      </c>
      <c r="P2782" s="105" t="s">
        <v>6222</v>
      </c>
      <c r="Q2782" s="120" t="s">
        <v>6222</v>
      </c>
      <c r="R2782" s="890">
        <v>0</v>
      </c>
      <c r="S2782" s="151" t="s">
        <v>7162</v>
      </c>
      <c r="T2782" s="120">
        <v>39792</v>
      </c>
      <c r="U2782" s="112">
        <v>5581376</v>
      </c>
      <c r="V2782" s="109" t="s">
        <v>6222</v>
      </c>
      <c r="W2782" s="141">
        <v>0</v>
      </c>
      <c r="X2782" s="141">
        <v>0</v>
      </c>
      <c r="Y2782" s="141">
        <v>0</v>
      </c>
      <c r="Z2782" s="141">
        <v>0</v>
      </c>
      <c r="AA2782" s="112">
        <v>0</v>
      </c>
      <c r="AB2782" s="112"/>
      <c r="AC2782" s="112"/>
      <c r="AD2782" s="141"/>
      <c r="AE2782" s="106">
        <v>0</v>
      </c>
      <c r="AF2782" s="106">
        <v>0</v>
      </c>
      <c r="AG2782" s="106">
        <v>0</v>
      </c>
      <c r="AH2782" s="112"/>
      <c r="AI2782" s="112"/>
      <c r="AJ2782" s="112"/>
      <c r="AK2782" s="112"/>
      <c r="AL2782" s="112"/>
      <c r="AM2782" s="112"/>
      <c r="AN2782" s="114">
        <f t="shared" si="86"/>
        <v>0</v>
      </c>
      <c r="AO2782" s="114">
        <f t="shared" si="87"/>
        <v>5581376</v>
      </c>
      <c r="AP2782" s="114"/>
      <c r="AQ2782" s="114"/>
      <c r="AR2782" s="114"/>
      <c r="AS2782" s="114"/>
      <c r="AT2782" s="190"/>
    </row>
    <row r="2783" spans="1:46" s="190" customFormat="1" ht="15" customHeight="1" x14ac:dyDescent="0.2">
      <c r="A2783" s="104"/>
      <c r="B2783" s="104">
        <f>VLOOKUP(BJB!$F$9:$F$5599,Ctrl!$B$4:$C$399,2,0)</f>
        <v>42</v>
      </c>
      <c r="C2783" s="104">
        <f>VLOOKUP(BJB!$G$9:$G$5599,Ctrl!$E$4:$F$399,2,0)</f>
        <v>0</v>
      </c>
      <c r="D2783" s="219">
        <v>1</v>
      </c>
      <c r="E2783" s="104" t="str">
        <f>VLOOKUP(BJB!$F$9:$F$5599,Ctrl!$B$4:$D$399,3,0)</f>
        <v>IV</v>
      </c>
      <c r="F2783" s="139" t="s">
        <v>10561</v>
      </c>
      <c r="G2783" s="139" t="s">
        <v>7682</v>
      </c>
      <c r="H2783" s="125"/>
      <c r="I2783" s="220" t="e">
        <f>IF(G2782=BJB!#REF!,I2782+1,1)</f>
        <v>#REF!</v>
      </c>
      <c r="J2783" s="912" t="s">
        <v>22763</v>
      </c>
      <c r="K2783" s="121" t="s">
        <v>876</v>
      </c>
      <c r="L2783" s="104" t="s">
        <v>6477</v>
      </c>
      <c r="M2783" s="104" t="s">
        <v>2261</v>
      </c>
      <c r="N2783" s="109">
        <v>39408</v>
      </c>
      <c r="O2783" s="112">
        <v>3242961</v>
      </c>
      <c r="P2783" s="105" t="s">
        <v>6222</v>
      </c>
      <c r="Q2783" s="120" t="s">
        <v>6222</v>
      </c>
      <c r="R2783" s="890">
        <v>0</v>
      </c>
      <c r="S2783" s="151" t="s">
        <v>7162</v>
      </c>
      <c r="T2783" s="120">
        <v>39792</v>
      </c>
      <c r="U2783" s="112">
        <v>2432221</v>
      </c>
      <c r="V2783" s="109" t="s">
        <v>6222</v>
      </c>
      <c r="W2783" s="141">
        <v>0</v>
      </c>
      <c r="X2783" s="141">
        <v>0</v>
      </c>
      <c r="Y2783" s="141">
        <v>0</v>
      </c>
      <c r="Z2783" s="141">
        <v>0</v>
      </c>
      <c r="AA2783" s="112">
        <v>0</v>
      </c>
      <c r="AB2783" s="112"/>
      <c r="AC2783" s="112"/>
      <c r="AD2783" s="141"/>
      <c r="AE2783" s="106">
        <v>0</v>
      </c>
      <c r="AF2783" s="106">
        <v>0</v>
      </c>
      <c r="AG2783" s="106">
        <v>0</v>
      </c>
      <c r="AH2783" s="112"/>
      <c r="AI2783" s="112"/>
      <c r="AJ2783" s="112"/>
      <c r="AK2783" s="112"/>
      <c r="AL2783" s="112"/>
      <c r="AM2783" s="112"/>
      <c r="AN2783" s="114">
        <f t="shared" si="86"/>
        <v>0</v>
      </c>
      <c r="AO2783" s="114">
        <f t="shared" si="87"/>
        <v>2432221</v>
      </c>
      <c r="AP2783" s="114"/>
      <c r="AQ2783" s="114"/>
      <c r="AR2783" s="114"/>
      <c r="AS2783" s="114"/>
    </row>
    <row r="2784" spans="1:46" s="191" customFormat="1" ht="15" customHeight="1" x14ac:dyDescent="0.2">
      <c r="A2784" s="104"/>
      <c r="B2784" s="104">
        <f>VLOOKUP(BJB!$F$9:$F$5599,Ctrl!$B$4:$C$399,2,0)</f>
        <v>42</v>
      </c>
      <c r="C2784" s="104">
        <f>VLOOKUP(BJB!$G$9:$G$5599,Ctrl!$E$4:$F$399,2,0)</f>
        <v>0</v>
      </c>
      <c r="D2784" s="219">
        <v>1</v>
      </c>
      <c r="E2784" s="104" t="str">
        <f>VLOOKUP(BJB!$F$9:$F$5599,Ctrl!$B$4:$D$399,3,0)</f>
        <v>IV</v>
      </c>
      <c r="F2784" s="139" t="s">
        <v>10561</v>
      </c>
      <c r="G2784" s="139" t="s">
        <v>7682</v>
      </c>
      <c r="H2784" s="125"/>
      <c r="I2784" s="220" t="e">
        <f>IF(G2783=BJB!#REF!,I2783+1,1)</f>
        <v>#REF!</v>
      </c>
      <c r="J2784" s="912" t="s">
        <v>22764</v>
      </c>
      <c r="K2784" s="121" t="s">
        <v>876</v>
      </c>
      <c r="L2784" s="104" t="s">
        <v>6477</v>
      </c>
      <c r="M2784" s="104" t="s">
        <v>2916</v>
      </c>
      <c r="N2784" s="120">
        <v>39979</v>
      </c>
      <c r="O2784" s="107">
        <v>32000000</v>
      </c>
      <c r="P2784" s="105" t="s">
        <v>6222</v>
      </c>
      <c r="Q2784" s="120" t="s">
        <v>6222</v>
      </c>
      <c r="R2784" s="890">
        <v>0</v>
      </c>
      <c r="S2784" s="151" t="s">
        <v>7214</v>
      </c>
      <c r="T2784" s="109">
        <v>40801</v>
      </c>
      <c r="U2784" s="156">
        <v>16512248</v>
      </c>
      <c r="V2784" s="109" t="s">
        <v>6222</v>
      </c>
      <c r="W2784" s="141">
        <v>0</v>
      </c>
      <c r="X2784" s="141">
        <v>0</v>
      </c>
      <c r="Y2784" s="141">
        <v>0</v>
      </c>
      <c r="Z2784" s="141">
        <v>0</v>
      </c>
      <c r="AA2784" s="112">
        <v>0</v>
      </c>
      <c r="AB2784" s="112"/>
      <c r="AC2784" s="156"/>
      <c r="AD2784" s="141"/>
      <c r="AE2784" s="106">
        <v>0</v>
      </c>
      <c r="AF2784" s="106">
        <v>0</v>
      </c>
      <c r="AG2784" s="106">
        <v>0</v>
      </c>
      <c r="AH2784" s="156"/>
      <c r="AI2784" s="156"/>
      <c r="AJ2784" s="156"/>
      <c r="AK2784" s="156"/>
      <c r="AL2784" s="156"/>
      <c r="AM2784" s="156"/>
      <c r="AN2784" s="114">
        <f t="shared" si="86"/>
        <v>0</v>
      </c>
      <c r="AO2784" s="114">
        <f t="shared" si="87"/>
        <v>16512248</v>
      </c>
      <c r="AP2784" s="114"/>
      <c r="AQ2784" s="114"/>
      <c r="AR2784" s="114"/>
      <c r="AS2784" s="114"/>
      <c r="AT2784" s="190"/>
    </row>
    <row r="2785" spans="1:46" s="191" customFormat="1" ht="15" customHeight="1" x14ac:dyDescent="0.2">
      <c r="A2785" s="104"/>
      <c r="B2785" s="104">
        <f>VLOOKUP(BJB!$F$9:$F$5599,Ctrl!$B$4:$C$399,2,0)</f>
        <v>42</v>
      </c>
      <c r="C2785" s="104">
        <f>VLOOKUP(BJB!$G$9:$G$5599,Ctrl!$E$4:$F$399,2,0)</f>
        <v>0</v>
      </c>
      <c r="D2785" s="219">
        <v>1</v>
      </c>
      <c r="E2785" s="104" t="str">
        <f>VLOOKUP(BJB!$F$9:$F$5599,Ctrl!$B$4:$D$399,3,0)</f>
        <v>IV</v>
      </c>
      <c r="F2785" s="139" t="s">
        <v>10561</v>
      </c>
      <c r="G2785" s="139" t="s">
        <v>7682</v>
      </c>
      <c r="H2785" s="125" t="s">
        <v>6373</v>
      </c>
      <c r="I2785" s="220" t="e">
        <f>IF(G2784=BJB!#REF!,I2784+1,1)</f>
        <v>#REF!</v>
      </c>
      <c r="J2785" s="912" t="s">
        <v>22765</v>
      </c>
      <c r="K2785" s="121" t="s">
        <v>2969</v>
      </c>
      <c r="L2785" s="104" t="s">
        <v>6477</v>
      </c>
      <c r="M2785" s="104" t="s">
        <v>2950</v>
      </c>
      <c r="N2785" s="120">
        <v>39969</v>
      </c>
      <c r="O2785" s="107">
        <v>10000000</v>
      </c>
      <c r="P2785" s="105" t="s">
        <v>6222</v>
      </c>
      <c r="Q2785" s="120" t="s">
        <v>6222</v>
      </c>
      <c r="R2785" s="890">
        <v>0</v>
      </c>
      <c r="S2785" s="151" t="s">
        <v>7213</v>
      </c>
      <c r="T2785" s="109">
        <v>40749</v>
      </c>
      <c r="U2785" s="156">
        <v>5221426</v>
      </c>
      <c r="V2785" s="109" t="s">
        <v>6222</v>
      </c>
      <c r="W2785" s="141">
        <v>0</v>
      </c>
      <c r="X2785" s="141">
        <v>0</v>
      </c>
      <c r="Y2785" s="141">
        <v>0</v>
      </c>
      <c r="Z2785" s="141">
        <v>0</v>
      </c>
      <c r="AA2785" s="112">
        <v>4257558</v>
      </c>
      <c r="AB2785" s="112"/>
      <c r="AC2785" s="132"/>
      <c r="AD2785" s="141"/>
      <c r="AE2785" s="106">
        <v>0</v>
      </c>
      <c r="AF2785" s="106">
        <v>0</v>
      </c>
      <c r="AG2785" s="106">
        <v>0</v>
      </c>
      <c r="AH2785" s="156"/>
      <c r="AI2785" s="156"/>
      <c r="AJ2785" s="156"/>
      <c r="AK2785" s="156"/>
      <c r="AL2785" s="156"/>
      <c r="AM2785" s="156"/>
      <c r="AN2785" s="114">
        <f t="shared" si="86"/>
        <v>4257558</v>
      </c>
      <c r="AO2785" s="114">
        <f t="shared" si="87"/>
        <v>963868</v>
      </c>
      <c r="AP2785" s="114"/>
      <c r="AQ2785" s="114"/>
      <c r="AR2785" s="114"/>
      <c r="AS2785" s="114"/>
      <c r="AT2785" s="190"/>
    </row>
    <row r="2786" spans="1:46" s="190" customFormat="1" ht="15" customHeight="1" x14ac:dyDescent="0.2">
      <c r="A2786" s="104"/>
      <c r="B2786" s="104">
        <f>VLOOKUP(BJB!$F$9:$F$5599,Ctrl!$B$4:$C$399,2,0)</f>
        <v>42</v>
      </c>
      <c r="C2786" s="104">
        <f>VLOOKUP(BJB!$G$9:$G$5599,Ctrl!$E$4:$F$399,2,0)</f>
        <v>0</v>
      </c>
      <c r="D2786" s="219">
        <v>1</v>
      </c>
      <c r="E2786" s="104" t="str">
        <f>VLOOKUP(BJB!$F$9:$F$5599,Ctrl!$B$4:$D$399,3,0)</f>
        <v>IV</v>
      </c>
      <c r="F2786" s="139" t="s">
        <v>10561</v>
      </c>
      <c r="G2786" s="139" t="s">
        <v>7682</v>
      </c>
      <c r="H2786" s="125"/>
      <c r="I2786" s="220" t="e">
        <f>IF(G2785=BJB!#REF!,I2785+1,1)</f>
        <v>#REF!</v>
      </c>
      <c r="J2786" s="912" t="s">
        <v>22766</v>
      </c>
      <c r="K2786" s="121" t="s">
        <v>2895</v>
      </c>
      <c r="L2786" s="104" t="s">
        <v>6477</v>
      </c>
      <c r="M2786" s="104" t="s">
        <v>892</v>
      </c>
      <c r="N2786" s="109">
        <v>39657</v>
      </c>
      <c r="O2786" s="112">
        <v>40000000</v>
      </c>
      <c r="P2786" s="105" t="s">
        <v>16325</v>
      </c>
      <c r="Q2786" s="120" t="s">
        <v>16321</v>
      </c>
      <c r="R2786" s="105">
        <v>38509256</v>
      </c>
      <c r="S2786" s="151" t="s">
        <v>7203</v>
      </c>
      <c r="T2786" s="120">
        <v>40234</v>
      </c>
      <c r="U2786" s="112">
        <v>28881942</v>
      </c>
      <c r="V2786" s="109">
        <v>40234</v>
      </c>
      <c r="W2786" s="141">
        <v>28881942</v>
      </c>
      <c r="X2786" s="141">
        <v>0</v>
      </c>
      <c r="Y2786" s="141">
        <v>0</v>
      </c>
      <c r="Z2786" s="141">
        <v>0</v>
      </c>
      <c r="AA2786" s="112">
        <v>0</v>
      </c>
      <c r="AB2786" s="112"/>
      <c r="AC2786" s="112"/>
      <c r="AD2786" s="141"/>
      <c r="AE2786" s="106">
        <v>0</v>
      </c>
      <c r="AF2786" s="106">
        <v>0</v>
      </c>
      <c r="AG2786" s="106">
        <v>0</v>
      </c>
      <c r="AH2786" s="112"/>
      <c r="AI2786" s="112"/>
      <c r="AJ2786" s="112"/>
      <c r="AK2786" s="112"/>
      <c r="AL2786" s="112"/>
      <c r="AM2786" s="112"/>
      <c r="AN2786" s="114">
        <f t="shared" si="86"/>
        <v>0</v>
      </c>
      <c r="AO2786" s="114">
        <f t="shared" si="87"/>
        <v>28881942</v>
      </c>
      <c r="AP2786" s="114"/>
      <c r="AQ2786" s="114"/>
      <c r="AR2786" s="114"/>
      <c r="AS2786" s="114"/>
    </row>
    <row r="2787" spans="1:46" s="190" customFormat="1" ht="15" customHeight="1" x14ac:dyDescent="0.2">
      <c r="A2787" s="104"/>
      <c r="B2787" s="104">
        <f>VLOOKUP(BJB!$F$9:$F$5599,Ctrl!$B$4:$C$399,2,0)</f>
        <v>42</v>
      </c>
      <c r="C2787" s="104">
        <f>VLOOKUP(BJB!$G$9:$G$5599,Ctrl!$E$4:$F$399,2,0)</f>
        <v>0</v>
      </c>
      <c r="D2787" s="219">
        <v>1</v>
      </c>
      <c r="E2787" s="104" t="str">
        <f>VLOOKUP(BJB!$F$9:$F$5599,Ctrl!$B$4:$D$399,3,0)</f>
        <v>IV</v>
      </c>
      <c r="F2787" s="139" t="s">
        <v>10561</v>
      </c>
      <c r="G2787" s="139" t="s">
        <v>7682</v>
      </c>
      <c r="H2787" s="125"/>
      <c r="I2787" s="220" t="e">
        <f>IF(G2786=BJB!#REF!,I2786+1,1)</f>
        <v>#REF!</v>
      </c>
      <c r="J2787" s="912" t="s">
        <v>22767</v>
      </c>
      <c r="K2787" s="121" t="s">
        <v>2998</v>
      </c>
      <c r="L2787" s="104" t="s">
        <v>6477</v>
      </c>
      <c r="M2787" s="104" t="s">
        <v>2999</v>
      </c>
      <c r="N2787" s="120">
        <v>40123</v>
      </c>
      <c r="O2787" s="107">
        <v>12000000</v>
      </c>
      <c r="P2787" s="105" t="s">
        <v>6222</v>
      </c>
      <c r="Q2787" s="120" t="s">
        <v>6222</v>
      </c>
      <c r="R2787" s="890">
        <v>0</v>
      </c>
      <c r="S2787" s="151" t="s">
        <v>7215</v>
      </c>
      <c r="T2787" s="109">
        <v>40872</v>
      </c>
      <c r="U2787" s="156">
        <v>5382433</v>
      </c>
      <c r="V2787" s="109" t="s">
        <v>6222</v>
      </c>
      <c r="W2787" s="141">
        <v>0</v>
      </c>
      <c r="X2787" s="141">
        <v>0</v>
      </c>
      <c r="Y2787" s="141">
        <v>0</v>
      </c>
      <c r="Z2787" s="141">
        <v>0</v>
      </c>
      <c r="AA2787" s="112">
        <v>5382433</v>
      </c>
      <c r="AB2787" s="112"/>
      <c r="AC2787" s="156"/>
      <c r="AD2787" s="141"/>
      <c r="AE2787" s="106">
        <v>0</v>
      </c>
      <c r="AF2787" s="106">
        <v>0</v>
      </c>
      <c r="AG2787" s="106">
        <v>0</v>
      </c>
      <c r="AH2787" s="156"/>
      <c r="AI2787" s="156"/>
      <c r="AJ2787" s="156"/>
      <c r="AK2787" s="156"/>
      <c r="AL2787" s="156"/>
      <c r="AM2787" s="156"/>
      <c r="AN2787" s="114">
        <f t="shared" si="86"/>
        <v>5382433</v>
      </c>
      <c r="AO2787" s="114">
        <f t="shared" si="87"/>
        <v>0</v>
      </c>
      <c r="AP2787" s="114"/>
      <c r="AQ2787" s="114"/>
      <c r="AR2787" s="114"/>
      <c r="AS2787" s="114"/>
    </row>
    <row r="2788" spans="1:46" s="190" customFormat="1" ht="15" customHeight="1" x14ac:dyDescent="0.2">
      <c r="A2788" s="104"/>
      <c r="B2788" s="104">
        <f>VLOOKUP(BJB!$F$9:$F$5599,Ctrl!$B$4:$C$399,2,0)</f>
        <v>42</v>
      </c>
      <c r="C2788" s="104">
        <f>VLOOKUP(BJB!$G$9:$G$5599,Ctrl!$E$4:$F$399,2,0)</f>
        <v>0</v>
      </c>
      <c r="D2788" s="219">
        <v>1</v>
      </c>
      <c r="E2788" s="104" t="str">
        <f>VLOOKUP(BJB!$F$9:$F$5599,Ctrl!$B$4:$D$399,3,0)</f>
        <v>IV</v>
      </c>
      <c r="F2788" s="139" t="s">
        <v>10561</v>
      </c>
      <c r="G2788" s="139" t="s">
        <v>7682</v>
      </c>
      <c r="H2788" s="125"/>
      <c r="I2788" s="220" t="e">
        <f>IF(G2787=BJB!#REF!,I2787+1,1)</f>
        <v>#REF!</v>
      </c>
      <c r="J2788" s="912" t="s">
        <v>22768</v>
      </c>
      <c r="K2788" s="121" t="s">
        <v>2938</v>
      </c>
      <c r="L2788" s="104" t="s">
        <v>6477</v>
      </c>
      <c r="M2788" s="104" t="s">
        <v>2898</v>
      </c>
      <c r="N2788" s="109">
        <v>39715</v>
      </c>
      <c r="O2788" s="112">
        <v>15000000</v>
      </c>
      <c r="P2788" s="105" t="s">
        <v>16326</v>
      </c>
      <c r="Q2788" s="120" t="s">
        <v>16327</v>
      </c>
      <c r="R2788" s="105">
        <v>14740673</v>
      </c>
      <c r="S2788" s="151" t="s">
        <v>7209</v>
      </c>
      <c r="T2788" s="120">
        <v>40543</v>
      </c>
      <c r="U2788" s="112">
        <v>11055505</v>
      </c>
      <c r="V2788" s="109">
        <v>40543</v>
      </c>
      <c r="W2788" s="141">
        <v>11055505</v>
      </c>
      <c r="X2788" s="141">
        <v>0</v>
      </c>
      <c r="Y2788" s="141">
        <v>0</v>
      </c>
      <c r="Z2788" s="141">
        <v>0</v>
      </c>
      <c r="AA2788" s="112">
        <v>11055505</v>
      </c>
      <c r="AB2788" s="112"/>
      <c r="AC2788" s="112"/>
      <c r="AD2788" s="141"/>
      <c r="AE2788" s="106">
        <v>0</v>
      </c>
      <c r="AF2788" s="106">
        <v>0</v>
      </c>
      <c r="AG2788" s="106">
        <v>0</v>
      </c>
      <c r="AH2788" s="112"/>
      <c r="AI2788" s="112"/>
      <c r="AJ2788" s="112"/>
      <c r="AK2788" s="112"/>
      <c r="AL2788" s="112"/>
      <c r="AM2788" s="112"/>
      <c r="AN2788" s="114">
        <f t="shared" si="86"/>
        <v>11055505</v>
      </c>
      <c r="AO2788" s="114">
        <f t="shared" si="87"/>
        <v>0</v>
      </c>
      <c r="AP2788" s="114"/>
      <c r="AQ2788" s="114"/>
      <c r="AR2788" s="114"/>
      <c r="AS2788" s="114"/>
    </row>
    <row r="2789" spans="1:46" s="190" customFormat="1" ht="15" customHeight="1" x14ac:dyDescent="0.2">
      <c r="A2789" s="104"/>
      <c r="B2789" s="104">
        <f>VLOOKUP(BJB!$F$9:$F$5599,Ctrl!$B$4:$C$399,2,0)</f>
        <v>42</v>
      </c>
      <c r="C2789" s="104">
        <f>VLOOKUP(BJB!$G$9:$G$5599,Ctrl!$E$4:$F$399,2,0)</f>
        <v>0</v>
      </c>
      <c r="D2789" s="219">
        <v>1</v>
      </c>
      <c r="E2789" s="104" t="str">
        <f>VLOOKUP(BJB!$F$9:$F$5599,Ctrl!$B$4:$D$399,3,0)</f>
        <v>IV</v>
      </c>
      <c r="F2789" s="139" t="s">
        <v>10561</v>
      </c>
      <c r="G2789" s="139" t="s">
        <v>7682</v>
      </c>
      <c r="H2789" s="125" t="s">
        <v>7988</v>
      </c>
      <c r="I2789" s="220" t="e">
        <f>IF(G2788=BJB!#REF!,I2788+1,1)</f>
        <v>#REF!</v>
      </c>
      <c r="J2789" s="891" t="s">
        <v>18419</v>
      </c>
      <c r="K2789" s="121" t="s">
        <v>2924</v>
      </c>
      <c r="L2789" s="104" t="s">
        <v>6477</v>
      </c>
      <c r="M2789" s="104" t="s">
        <v>2925</v>
      </c>
      <c r="N2789" s="109">
        <v>39565</v>
      </c>
      <c r="O2789" s="112">
        <v>10000000</v>
      </c>
      <c r="P2789" s="105" t="s">
        <v>16328</v>
      </c>
      <c r="Q2789" s="120">
        <v>0</v>
      </c>
      <c r="R2789" s="105">
        <v>77056038.75</v>
      </c>
      <c r="S2789" s="151" t="s">
        <v>7205</v>
      </c>
      <c r="T2789" s="120">
        <v>40416</v>
      </c>
      <c r="U2789" s="112">
        <v>75000000</v>
      </c>
      <c r="V2789" s="109">
        <v>40416</v>
      </c>
      <c r="W2789" s="141">
        <v>75000000</v>
      </c>
      <c r="X2789" s="141">
        <v>0</v>
      </c>
      <c r="Y2789" s="141">
        <v>0</v>
      </c>
      <c r="Z2789" s="141">
        <v>0</v>
      </c>
      <c r="AA2789" s="112">
        <v>34300583</v>
      </c>
      <c r="AB2789" s="112"/>
      <c r="AC2789" s="132"/>
      <c r="AD2789" s="141"/>
      <c r="AE2789" s="106">
        <v>825051</v>
      </c>
      <c r="AF2789" s="106">
        <v>0</v>
      </c>
      <c r="AG2789" s="106">
        <v>0</v>
      </c>
      <c r="AH2789" s="112"/>
      <c r="AI2789" s="112"/>
      <c r="AJ2789" s="112"/>
      <c r="AK2789" s="112"/>
      <c r="AL2789" s="112"/>
      <c r="AM2789" s="112"/>
      <c r="AN2789" s="114">
        <f t="shared" si="86"/>
        <v>35125634</v>
      </c>
      <c r="AO2789" s="114">
        <f t="shared" si="87"/>
        <v>39874366</v>
      </c>
      <c r="AP2789" s="114"/>
      <c r="AQ2789" s="114"/>
      <c r="AR2789" s="114"/>
      <c r="AS2789" s="114"/>
    </row>
    <row r="2790" spans="1:46" s="190" customFormat="1" ht="15" customHeight="1" x14ac:dyDescent="0.2">
      <c r="A2790" s="104"/>
      <c r="B2790" s="104">
        <f>VLOOKUP(BJB!$F$9:$F$5599,Ctrl!$B$4:$C$399,2,0)</f>
        <v>42</v>
      </c>
      <c r="C2790" s="104">
        <f>VLOOKUP(BJB!$G$9:$G$5599,Ctrl!$E$4:$F$399,2,0)</f>
        <v>0</v>
      </c>
      <c r="D2790" s="219">
        <v>1</v>
      </c>
      <c r="E2790" s="104" t="str">
        <f>VLOOKUP(BJB!$F$9:$F$5599,Ctrl!$B$4:$D$399,3,0)</f>
        <v>IV</v>
      </c>
      <c r="F2790" s="139" t="s">
        <v>10561</v>
      </c>
      <c r="G2790" s="139" t="s">
        <v>7682</v>
      </c>
      <c r="H2790" s="125"/>
      <c r="I2790" s="220" t="e">
        <f>IF(G2789=BJB!#REF!,I2789+1,1)</f>
        <v>#REF!</v>
      </c>
      <c r="J2790" s="912" t="s">
        <v>22769</v>
      </c>
      <c r="K2790" s="126" t="s">
        <v>5830</v>
      </c>
      <c r="L2790" s="104" t="s">
        <v>6477</v>
      </c>
      <c r="M2790" s="127" t="s">
        <v>5831</v>
      </c>
      <c r="N2790" s="128">
        <v>40828</v>
      </c>
      <c r="O2790" s="140">
        <v>35000000</v>
      </c>
      <c r="P2790" s="105" t="s">
        <v>16329</v>
      </c>
      <c r="Q2790" s="120">
        <v>41367</v>
      </c>
      <c r="R2790" s="105">
        <v>27100549</v>
      </c>
      <c r="S2790" s="146" t="s">
        <v>5759</v>
      </c>
      <c r="T2790" s="109">
        <v>41844</v>
      </c>
      <c r="U2790" s="156">
        <v>18208183</v>
      </c>
      <c r="V2790" s="109">
        <v>41821</v>
      </c>
      <c r="W2790" s="141">
        <v>18208183</v>
      </c>
      <c r="X2790" s="141">
        <v>0</v>
      </c>
      <c r="Y2790" s="141">
        <v>0</v>
      </c>
      <c r="Z2790" s="141">
        <v>0</v>
      </c>
      <c r="AA2790" s="114">
        <v>3624845</v>
      </c>
      <c r="AB2790" s="114"/>
      <c r="AC2790" s="156"/>
      <c r="AD2790" s="141"/>
      <c r="AE2790" s="106">
        <v>0</v>
      </c>
      <c r="AF2790" s="106">
        <v>0</v>
      </c>
      <c r="AG2790" s="106">
        <v>0</v>
      </c>
      <c r="AH2790" s="156"/>
      <c r="AI2790" s="156"/>
      <c r="AJ2790" s="156"/>
      <c r="AK2790" s="156"/>
      <c r="AL2790" s="156"/>
      <c r="AM2790" s="156"/>
      <c r="AN2790" s="114">
        <f t="shared" si="86"/>
        <v>3624845</v>
      </c>
      <c r="AO2790" s="114">
        <f t="shared" si="87"/>
        <v>14583338</v>
      </c>
      <c r="AP2790" s="114"/>
      <c r="AQ2790" s="114"/>
      <c r="AR2790" s="114"/>
      <c r="AS2790" s="114"/>
    </row>
    <row r="2791" spans="1:46" s="190" customFormat="1" ht="15" customHeight="1" x14ac:dyDescent="0.2">
      <c r="A2791" s="104"/>
      <c r="B2791" s="104">
        <f>VLOOKUP(BJB!$F$9:$F$5599,Ctrl!$B$4:$C$399,2,0)</f>
        <v>42</v>
      </c>
      <c r="C2791" s="104">
        <f>VLOOKUP(BJB!$G$9:$G$5599,Ctrl!$E$4:$F$399,2,0)</f>
        <v>0</v>
      </c>
      <c r="D2791" s="219">
        <v>1</v>
      </c>
      <c r="E2791" s="104" t="str">
        <f>VLOOKUP(BJB!$F$9:$F$5599,Ctrl!$B$4:$D$399,3,0)</f>
        <v>IV</v>
      </c>
      <c r="F2791" s="139" t="s">
        <v>10561</v>
      </c>
      <c r="G2791" s="139" t="s">
        <v>7682</v>
      </c>
      <c r="H2791" s="886" t="s">
        <v>14774</v>
      </c>
      <c r="I2791" s="220" t="e">
        <f>IF(G2790=BJB!#REF!,I2790+1,1)</f>
        <v>#REF!</v>
      </c>
      <c r="J2791" s="891" t="s">
        <v>18420</v>
      </c>
      <c r="K2791" s="121" t="s">
        <v>2964</v>
      </c>
      <c r="L2791" s="104" t="s">
        <v>6477</v>
      </c>
      <c r="M2791" s="104" t="s">
        <v>2950</v>
      </c>
      <c r="N2791" s="120">
        <v>39969</v>
      </c>
      <c r="O2791" s="107">
        <v>100000000</v>
      </c>
      <c r="P2791" s="105" t="s">
        <v>6222</v>
      </c>
      <c r="Q2791" s="120" t="s">
        <v>6222</v>
      </c>
      <c r="R2791" s="890">
        <v>0</v>
      </c>
      <c r="S2791" s="151" t="s">
        <v>7212</v>
      </c>
      <c r="T2791" s="109">
        <v>40676</v>
      </c>
      <c r="U2791" s="156">
        <v>75000000</v>
      </c>
      <c r="V2791" s="109" t="s">
        <v>6222</v>
      </c>
      <c r="W2791" s="141">
        <v>0</v>
      </c>
      <c r="X2791" s="141">
        <v>0</v>
      </c>
      <c r="Y2791" s="141">
        <v>0</v>
      </c>
      <c r="Z2791" s="141">
        <v>0</v>
      </c>
      <c r="AA2791" s="112">
        <v>3397365</v>
      </c>
      <c r="AB2791" s="112"/>
      <c r="AC2791" s="132"/>
      <c r="AD2791" s="141">
        <v>1604464</v>
      </c>
      <c r="AE2791" s="106">
        <v>802232</v>
      </c>
      <c r="AF2791" s="106">
        <v>0</v>
      </c>
      <c r="AG2791" s="106">
        <v>0</v>
      </c>
      <c r="AH2791" s="222"/>
      <c r="AI2791" s="156"/>
      <c r="AJ2791" s="156"/>
      <c r="AK2791" s="156"/>
      <c r="AL2791" s="156"/>
      <c r="AM2791" s="156"/>
      <c r="AN2791" s="114">
        <f t="shared" si="86"/>
        <v>5804061</v>
      </c>
      <c r="AO2791" s="114">
        <f t="shared" si="87"/>
        <v>69195939</v>
      </c>
      <c r="AP2791" s="114"/>
      <c r="AQ2791" s="114"/>
      <c r="AR2791" s="114"/>
      <c r="AS2791" s="114"/>
    </row>
    <row r="2792" spans="1:46" s="191" customFormat="1" ht="15" customHeight="1" x14ac:dyDescent="0.2">
      <c r="A2792" s="104"/>
      <c r="B2792" s="104">
        <f>VLOOKUP(BJB!$F$9:$F$5599,Ctrl!$B$4:$C$399,2,0)</f>
        <v>42</v>
      </c>
      <c r="C2792" s="104">
        <f>VLOOKUP(BJB!$G$9:$G$5599,Ctrl!$E$4:$F$399,2,0)</f>
        <v>0</v>
      </c>
      <c r="D2792" s="219">
        <v>1</v>
      </c>
      <c r="E2792" s="104" t="str">
        <f>VLOOKUP(BJB!$F$9:$F$5599,Ctrl!$B$4:$D$399,3,0)</f>
        <v>IV</v>
      </c>
      <c r="F2792" s="139" t="s">
        <v>10561</v>
      </c>
      <c r="G2792" s="139" t="s">
        <v>7682</v>
      </c>
      <c r="H2792" s="125"/>
      <c r="I2792" s="220" t="e">
        <f>IF(G2791=BJB!#REF!,I2791+1,1)</f>
        <v>#REF!</v>
      </c>
      <c r="J2792" s="912" t="s">
        <v>22770</v>
      </c>
      <c r="K2792" s="121" t="s">
        <v>2899</v>
      </c>
      <c r="L2792" s="104" t="s">
        <v>6477</v>
      </c>
      <c r="M2792" s="104" t="s">
        <v>2900</v>
      </c>
      <c r="N2792" s="109">
        <v>39821</v>
      </c>
      <c r="O2792" s="112">
        <v>20000000</v>
      </c>
      <c r="P2792" s="105" t="s">
        <v>16330</v>
      </c>
      <c r="Q2792" s="120" t="s">
        <v>15191</v>
      </c>
      <c r="R2792" s="105">
        <v>19470362</v>
      </c>
      <c r="S2792" s="151" t="s">
        <v>7203</v>
      </c>
      <c r="T2792" s="120">
        <v>40234</v>
      </c>
      <c r="U2792" s="112">
        <v>37500000</v>
      </c>
      <c r="V2792" s="109">
        <v>40234</v>
      </c>
      <c r="W2792" s="141">
        <v>37500000</v>
      </c>
      <c r="X2792" s="141">
        <v>0</v>
      </c>
      <c r="Y2792" s="141">
        <v>0</v>
      </c>
      <c r="Z2792" s="141">
        <v>0</v>
      </c>
      <c r="AA2792" s="112">
        <v>15326670</v>
      </c>
      <c r="AB2792" s="112"/>
      <c r="AC2792" s="112"/>
      <c r="AD2792" s="141"/>
      <c r="AE2792" s="106">
        <v>0</v>
      </c>
      <c r="AF2792" s="106">
        <v>0</v>
      </c>
      <c r="AG2792" s="106">
        <v>0</v>
      </c>
      <c r="AH2792" s="112"/>
      <c r="AI2792" s="112"/>
      <c r="AJ2792" s="112"/>
      <c r="AK2792" s="112"/>
      <c r="AL2792" s="112"/>
      <c r="AM2792" s="112"/>
      <c r="AN2792" s="114">
        <f t="shared" si="86"/>
        <v>15326670</v>
      </c>
      <c r="AO2792" s="114">
        <f t="shared" si="87"/>
        <v>22173330</v>
      </c>
      <c r="AP2792" s="114"/>
      <c r="AQ2792" s="114"/>
      <c r="AR2792" s="114"/>
      <c r="AS2792" s="114"/>
      <c r="AT2792" s="190"/>
    </row>
    <row r="2793" spans="1:46" s="191" customFormat="1" ht="15" customHeight="1" x14ac:dyDescent="0.2">
      <c r="A2793" s="104"/>
      <c r="B2793" s="104">
        <f>VLOOKUP(BJB!$F$9:$F$5599,Ctrl!$B$4:$C$399,2,0)</f>
        <v>42</v>
      </c>
      <c r="C2793" s="104">
        <f>VLOOKUP(BJB!$G$9:$G$5599,Ctrl!$E$4:$F$399,2,0)</f>
        <v>0</v>
      </c>
      <c r="D2793" s="219">
        <v>1</v>
      </c>
      <c r="E2793" s="104" t="str">
        <f>VLOOKUP(BJB!$F$9:$F$5599,Ctrl!$B$4:$D$399,3,0)</f>
        <v>IV</v>
      </c>
      <c r="F2793" s="139" t="s">
        <v>10561</v>
      </c>
      <c r="G2793" s="139" t="s">
        <v>7682</v>
      </c>
      <c r="H2793" s="125"/>
      <c r="I2793" s="220" t="e">
        <f>IF(G2792=BJB!#REF!,I2792+1,1)</f>
        <v>#REF!</v>
      </c>
      <c r="J2793" s="912" t="s">
        <v>22771</v>
      </c>
      <c r="K2793" s="121" t="s">
        <v>3031</v>
      </c>
      <c r="L2793" s="104" t="s">
        <v>6477</v>
      </c>
      <c r="M2793" s="104" t="s">
        <v>3032</v>
      </c>
      <c r="N2793" s="120">
        <v>40161</v>
      </c>
      <c r="O2793" s="107">
        <v>100000000</v>
      </c>
      <c r="P2793" s="105" t="s">
        <v>6222</v>
      </c>
      <c r="Q2793" s="120" t="s">
        <v>6222</v>
      </c>
      <c r="R2793" s="890">
        <v>0</v>
      </c>
      <c r="S2793" s="108" t="s">
        <v>7220</v>
      </c>
      <c r="T2793" s="109">
        <v>41040</v>
      </c>
      <c r="U2793" s="156">
        <v>26410703</v>
      </c>
      <c r="V2793" s="109" t="s">
        <v>6222</v>
      </c>
      <c r="W2793" s="141">
        <v>0</v>
      </c>
      <c r="X2793" s="141">
        <v>0</v>
      </c>
      <c r="Y2793" s="141">
        <v>0</v>
      </c>
      <c r="Z2793" s="141">
        <v>0</v>
      </c>
      <c r="AA2793" s="114">
        <v>0</v>
      </c>
      <c r="AB2793" s="114"/>
      <c r="AC2793" s="156"/>
      <c r="AD2793" s="141"/>
      <c r="AE2793" s="106">
        <v>0</v>
      </c>
      <c r="AF2793" s="106">
        <v>0</v>
      </c>
      <c r="AG2793" s="106">
        <v>0</v>
      </c>
      <c r="AH2793" s="156"/>
      <c r="AI2793" s="156"/>
      <c r="AJ2793" s="156"/>
      <c r="AK2793" s="156"/>
      <c r="AL2793" s="156"/>
      <c r="AM2793" s="156"/>
      <c r="AN2793" s="114">
        <f t="shared" si="86"/>
        <v>0</v>
      </c>
      <c r="AO2793" s="114">
        <f t="shared" si="87"/>
        <v>26410703</v>
      </c>
      <c r="AP2793" s="114"/>
      <c r="AQ2793" s="114"/>
      <c r="AR2793" s="114"/>
      <c r="AS2793" s="114"/>
    </row>
    <row r="2794" spans="1:46" s="190" customFormat="1" ht="15" customHeight="1" x14ac:dyDescent="0.2">
      <c r="A2794" s="104"/>
      <c r="B2794" s="104">
        <f>VLOOKUP(BJB!$F$9:$F$5599,Ctrl!$B$4:$C$399,2,0)</f>
        <v>42</v>
      </c>
      <c r="C2794" s="104">
        <f>VLOOKUP(BJB!$G$9:$G$5599,Ctrl!$E$4:$F$399,2,0)</f>
        <v>0</v>
      </c>
      <c r="D2794" s="219">
        <v>1</v>
      </c>
      <c r="E2794" s="104" t="str">
        <f>VLOOKUP(BJB!$F$9:$F$5599,Ctrl!$B$4:$D$399,3,0)</f>
        <v>IV</v>
      </c>
      <c r="F2794" s="139" t="s">
        <v>10561</v>
      </c>
      <c r="G2794" s="139" t="s">
        <v>7682</v>
      </c>
      <c r="H2794" s="125"/>
      <c r="I2794" s="220" t="e">
        <f>IF(G2793=BJB!#REF!,I2793+1,1)</f>
        <v>#REF!</v>
      </c>
      <c r="J2794" s="912" t="s">
        <v>22772</v>
      </c>
      <c r="K2794" s="121" t="s">
        <v>2951</v>
      </c>
      <c r="L2794" s="104" t="s">
        <v>6477</v>
      </c>
      <c r="M2794" s="104" t="s">
        <v>2952</v>
      </c>
      <c r="N2794" s="120">
        <v>39849</v>
      </c>
      <c r="O2794" s="107">
        <v>25000000</v>
      </c>
      <c r="P2794" s="105" t="s">
        <v>6222</v>
      </c>
      <c r="Q2794" s="120" t="s">
        <v>6222</v>
      </c>
      <c r="R2794" s="890">
        <v>0</v>
      </c>
      <c r="S2794" s="151" t="s">
        <v>7211</v>
      </c>
      <c r="T2794" s="109">
        <v>40626</v>
      </c>
      <c r="U2794" s="156">
        <v>12166339</v>
      </c>
      <c r="V2794" s="109" t="s">
        <v>6222</v>
      </c>
      <c r="W2794" s="141">
        <v>0</v>
      </c>
      <c r="X2794" s="141">
        <v>0</v>
      </c>
      <c r="Y2794" s="141">
        <v>0</v>
      </c>
      <c r="Z2794" s="141">
        <v>0</v>
      </c>
      <c r="AA2794" s="112">
        <v>12166339</v>
      </c>
      <c r="AB2794" s="112"/>
      <c r="AC2794" s="156"/>
      <c r="AD2794" s="141"/>
      <c r="AE2794" s="106">
        <v>0</v>
      </c>
      <c r="AF2794" s="106">
        <v>0</v>
      </c>
      <c r="AG2794" s="106">
        <v>0</v>
      </c>
      <c r="AH2794" s="156"/>
      <c r="AI2794" s="156"/>
      <c r="AJ2794" s="156"/>
      <c r="AK2794" s="156"/>
      <c r="AL2794" s="156"/>
      <c r="AM2794" s="156"/>
      <c r="AN2794" s="114">
        <f t="shared" si="86"/>
        <v>12166339</v>
      </c>
      <c r="AO2794" s="114">
        <f t="shared" si="87"/>
        <v>0</v>
      </c>
      <c r="AP2794" s="114"/>
      <c r="AQ2794" s="114"/>
      <c r="AR2794" s="114"/>
      <c r="AS2794" s="114"/>
      <c r="AT2794" s="191"/>
    </row>
    <row r="2795" spans="1:46" s="190" customFormat="1" ht="15" customHeight="1" x14ac:dyDescent="0.2">
      <c r="A2795" s="104"/>
      <c r="B2795" s="104">
        <f>VLOOKUP(BJB!$F$9:$F$5599,Ctrl!$B$4:$C$399,2,0)</f>
        <v>42</v>
      </c>
      <c r="C2795" s="104">
        <f>VLOOKUP(BJB!$G$9:$G$5599,Ctrl!$E$4:$F$399,2,0)</f>
        <v>0</v>
      </c>
      <c r="D2795" s="219">
        <v>1</v>
      </c>
      <c r="E2795" s="104" t="str">
        <f>VLOOKUP(BJB!$F$9:$F$5599,Ctrl!$B$4:$D$399,3,0)</f>
        <v>IV</v>
      </c>
      <c r="F2795" s="139" t="s">
        <v>10561</v>
      </c>
      <c r="G2795" s="139" t="s">
        <v>7682</v>
      </c>
      <c r="H2795" s="125"/>
      <c r="I2795" s="220" t="e">
        <f>IF(G2794=BJB!#REF!,I2794+1,1)</f>
        <v>#REF!</v>
      </c>
      <c r="J2795" s="912" t="s">
        <v>22773</v>
      </c>
      <c r="K2795" s="121" t="s">
        <v>2915</v>
      </c>
      <c r="L2795" s="104" t="s">
        <v>6477</v>
      </c>
      <c r="M2795" s="104" t="s">
        <v>2916</v>
      </c>
      <c r="N2795" s="109">
        <v>39979</v>
      </c>
      <c r="O2795" s="112">
        <v>10000000</v>
      </c>
      <c r="P2795" s="105" t="s">
        <v>16331</v>
      </c>
      <c r="Q2795" s="120">
        <v>0</v>
      </c>
      <c r="R2795" s="105">
        <v>1798641</v>
      </c>
      <c r="S2795" s="151" t="s">
        <v>7205</v>
      </c>
      <c r="T2795" s="120">
        <v>40416</v>
      </c>
      <c r="U2795" s="112">
        <v>1798641</v>
      </c>
      <c r="V2795" s="109">
        <v>40416</v>
      </c>
      <c r="W2795" s="141">
        <v>1798641</v>
      </c>
      <c r="X2795" s="141">
        <v>0</v>
      </c>
      <c r="Y2795" s="141">
        <v>0</v>
      </c>
      <c r="Z2795" s="141">
        <v>0</v>
      </c>
      <c r="AA2795" s="112">
        <v>1798641</v>
      </c>
      <c r="AB2795" s="112"/>
      <c r="AC2795" s="112"/>
      <c r="AD2795" s="141"/>
      <c r="AE2795" s="106">
        <v>0</v>
      </c>
      <c r="AF2795" s="106">
        <v>0</v>
      </c>
      <c r="AG2795" s="106">
        <v>0</v>
      </c>
      <c r="AH2795" s="112"/>
      <c r="AI2795" s="112"/>
      <c r="AJ2795" s="112"/>
      <c r="AK2795" s="112"/>
      <c r="AL2795" s="112"/>
      <c r="AM2795" s="112"/>
      <c r="AN2795" s="114">
        <f t="shared" si="86"/>
        <v>1798641</v>
      </c>
      <c r="AO2795" s="114">
        <f t="shared" si="87"/>
        <v>0</v>
      </c>
      <c r="AP2795" s="114"/>
      <c r="AQ2795" s="114"/>
      <c r="AR2795" s="114"/>
      <c r="AS2795" s="114"/>
    </row>
    <row r="2796" spans="1:46" s="190" customFormat="1" ht="15" customHeight="1" x14ac:dyDescent="0.2">
      <c r="A2796" s="104"/>
      <c r="B2796" s="104">
        <f>VLOOKUP(BJB!$F$9:$F$5599,Ctrl!$B$4:$C$399,2,0)</f>
        <v>42</v>
      </c>
      <c r="C2796" s="104">
        <f>VLOOKUP(BJB!$G$9:$G$5599,Ctrl!$E$4:$F$399,2,0)</f>
        <v>0</v>
      </c>
      <c r="D2796" s="219">
        <v>1</v>
      </c>
      <c r="E2796" s="104" t="str">
        <f>VLOOKUP(BJB!$F$9:$F$5599,Ctrl!$B$4:$D$399,3,0)</f>
        <v>IV</v>
      </c>
      <c r="F2796" s="139" t="s">
        <v>10561</v>
      </c>
      <c r="G2796" s="139" t="s">
        <v>7682</v>
      </c>
      <c r="H2796" s="125"/>
      <c r="I2796" s="220" t="e">
        <f>IF(G2795=BJB!#REF!,I2795+1,1)</f>
        <v>#REF!</v>
      </c>
      <c r="J2796" s="912" t="s">
        <v>22774</v>
      </c>
      <c r="K2796" s="121" t="s">
        <v>2975</v>
      </c>
      <c r="L2796" s="104" t="s">
        <v>6477</v>
      </c>
      <c r="M2796" s="104" t="s">
        <v>2910</v>
      </c>
      <c r="N2796" s="120">
        <v>39930</v>
      </c>
      <c r="O2796" s="107">
        <v>20000000</v>
      </c>
      <c r="P2796" s="105" t="s">
        <v>6222</v>
      </c>
      <c r="Q2796" s="120" t="s">
        <v>6222</v>
      </c>
      <c r="R2796" s="890">
        <v>0</v>
      </c>
      <c r="S2796" s="151" t="s">
        <v>7213</v>
      </c>
      <c r="T2796" s="109">
        <v>40749</v>
      </c>
      <c r="U2796" s="156">
        <v>2089272</v>
      </c>
      <c r="V2796" s="109" t="s">
        <v>6222</v>
      </c>
      <c r="W2796" s="141">
        <v>0</v>
      </c>
      <c r="X2796" s="141">
        <v>0</v>
      </c>
      <c r="Y2796" s="141">
        <v>0</v>
      </c>
      <c r="Z2796" s="141">
        <v>0</v>
      </c>
      <c r="AA2796" s="112">
        <v>2089272</v>
      </c>
      <c r="AB2796" s="112"/>
      <c r="AC2796" s="156"/>
      <c r="AD2796" s="141"/>
      <c r="AE2796" s="106">
        <v>0</v>
      </c>
      <c r="AF2796" s="106">
        <v>0</v>
      </c>
      <c r="AG2796" s="106">
        <v>0</v>
      </c>
      <c r="AH2796" s="156"/>
      <c r="AI2796" s="156"/>
      <c r="AJ2796" s="156"/>
      <c r="AK2796" s="156"/>
      <c r="AL2796" s="156"/>
      <c r="AM2796" s="156"/>
      <c r="AN2796" s="114">
        <f t="shared" si="86"/>
        <v>2089272</v>
      </c>
      <c r="AO2796" s="114">
        <f t="shared" si="87"/>
        <v>0</v>
      </c>
      <c r="AP2796" s="114"/>
      <c r="AQ2796" s="114"/>
      <c r="AR2796" s="114"/>
      <c r="AS2796" s="114"/>
    </row>
    <row r="2797" spans="1:46" s="190" customFormat="1" ht="15" customHeight="1" x14ac:dyDescent="0.2">
      <c r="A2797" s="104"/>
      <c r="B2797" s="104">
        <f>VLOOKUP(BJB!$F$9:$F$5599,Ctrl!$B$4:$C$399,2,0)</f>
        <v>42</v>
      </c>
      <c r="C2797" s="104">
        <f>VLOOKUP(BJB!$G$9:$G$5599,Ctrl!$E$4:$F$399,2,0)</f>
        <v>0</v>
      </c>
      <c r="D2797" s="219">
        <v>1</v>
      </c>
      <c r="E2797" s="104" t="str">
        <f>VLOOKUP(BJB!$F$9:$F$5599,Ctrl!$B$4:$D$399,3,0)</f>
        <v>IV</v>
      </c>
      <c r="F2797" s="139" t="s">
        <v>10561</v>
      </c>
      <c r="G2797" s="139" t="s">
        <v>7682</v>
      </c>
      <c r="H2797" s="125" t="s">
        <v>20214</v>
      </c>
      <c r="I2797" s="220" t="e">
        <f>IF(G2796=BJB!#REF!,I2796+1,1)</f>
        <v>#REF!</v>
      </c>
      <c r="J2797" s="891" t="s">
        <v>20256</v>
      </c>
      <c r="K2797" s="121" t="s">
        <v>2883</v>
      </c>
      <c r="L2797" s="104" t="s">
        <v>6477</v>
      </c>
      <c r="M2797" s="104" t="s">
        <v>2884</v>
      </c>
      <c r="N2797" s="109">
        <v>39443</v>
      </c>
      <c r="O2797" s="112">
        <v>300000000</v>
      </c>
      <c r="P2797" s="105" t="s">
        <v>20215</v>
      </c>
      <c r="Q2797" s="120">
        <v>39714</v>
      </c>
      <c r="R2797" s="105">
        <v>225000000</v>
      </c>
      <c r="S2797" s="151" t="s">
        <v>7198</v>
      </c>
      <c r="T2797" s="120">
        <v>39792</v>
      </c>
      <c r="U2797" s="112">
        <v>225000000</v>
      </c>
      <c r="V2797" s="109" t="s">
        <v>6222</v>
      </c>
      <c r="W2797" s="141">
        <v>0</v>
      </c>
      <c r="X2797" s="141">
        <v>0</v>
      </c>
      <c r="Y2797" s="141">
        <v>0</v>
      </c>
      <c r="Z2797" s="141">
        <v>0</v>
      </c>
      <c r="AA2797" s="112">
        <v>4875000</v>
      </c>
      <c r="AB2797" s="112"/>
      <c r="AC2797" s="112"/>
      <c r="AD2797" s="141"/>
      <c r="AE2797" s="106">
        <v>0</v>
      </c>
      <c r="AF2797" s="106">
        <v>0</v>
      </c>
      <c r="AG2797" s="106">
        <v>1500000</v>
      </c>
      <c r="AH2797" s="112"/>
      <c r="AI2797" s="112"/>
      <c r="AJ2797" s="112"/>
      <c r="AK2797" s="112"/>
      <c r="AL2797" s="112"/>
      <c r="AM2797" s="112"/>
      <c r="AN2797" s="114">
        <f t="shared" si="86"/>
        <v>6375000</v>
      </c>
      <c r="AO2797" s="114">
        <f t="shared" si="87"/>
        <v>218625000</v>
      </c>
      <c r="AP2797" s="114"/>
      <c r="AQ2797" s="114"/>
      <c r="AR2797" s="114"/>
      <c r="AS2797" s="114"/>
      <c r="AT2797" s="191"/>
    </row>
    <row r="2798" spans="1:46" s="191" customFormat="1" ht="15" customHeight="1" x14ac:dyDescent="0.2">
      <c r="A2798" s="104"/>
      <c r="B2798" s="104">
        <f>VLOOKUP(BJB!$F$9:$F$5599,Ctrl!$B$4:$C$399,2,0)</f>
        <v>42</v>
      </c>
      <c r="C2798" s="104">
        <f>VLOOKUP(BJB!$G$9:$G$5599,Ctrl!$E$4:$F$399,2,0)</f>
        <v>0</v>
      </c>
      <c r="D2798" s="219">
        <v>1</v>
      </c>
      <c r="E2798" s="104" t="str">
        <f>VLOOKUP(BJB!$F$9:$F$5599,Ctrl!$B$4:$D$399,3,0)</f>
        <v>IV</v>
      </c>
      <c r="F2798" s="139" t="s">
        <v>10561</v>
      </c>
      <c r="G2798" s="139" t="s">
        <v>7682</v>
      </c>
      <c r="H2798" s="125"/>
      <c r="I2798" s="220" t="e">
        <f>IF(G2797=BJB!#REF!,I2797+1,1)</f>
        <v>#REF!</v>
      </c>
      <c r="J2798" s="912" t="s">
        <v>22775</v>
      </c>
      <c r="K2798" s="121" t="s">
        <v>3035</v>
      </c>
      <c r="L2798" s="104" t="s">
        <v>6477</v>
      </c>
      <c r="M2798" s="104" t="s">
        <v>3036</v>
      </c>
      <c r="N2798" s="120">
        <v>39979</v>
      </c>
      <c r="O2798" s="107">
        <v>100000000</v>
      </c>
      <c r="P2798" s="105" t="s">
        <v>16332</v>
      </c>
      <c r="Q2798" s="120">
        <v>41064</v>
      </c>
      <c r="R2798" s="105">
        <v>77482500</v>
      </c>
      <c r="S2798" s="108" t="s">
        <v>7221</v>
      </c>
      <c r="T2798" s="109">
        <v>41180</v>
      </c>
      <c r="U2798" s="156">
        <v>57002000</v>
      </c>
      <c r="V2798" s="109">
        <v>41180</v>
      </c>
      <c r="W2798" s="141">
        <v>57002000</v>
      </c>
      <c r="X2798" s="141">
        <v>0</v>
      </c>
      <c r="Y2798" s="141">
        <v>0</v>
      </c>
      <c r="Z2798" s="141">
        <v>0</v>
      </c>
      <c r="AA2798" s="114">
        <v>48500000</v>
      </c>
      <c r="AB2798" s="114"/>
      <c r="AC2798" s="156"/>
      <c r="AD2798" s="141"/>
      <c r="AE2798" s="106">
        <v>0</v>
      </c>
      <c r="AF2798" s="106">
        <v>0</v>
      </c>
      <c r="AG2798" s="106">
        <v>0</v>
      </c>
      <c r="AH2798" s="156"/>
      <c r="AI2798" s="156"/>
      <c r="AJ2798" s="156"/>
      <c r="AK2798" s="156"/>
      <c r="AL2798" s="156"/>
      <c r="AM2798" s="156"/>
      <c r="AN2798" s="114">
        <f t="shared" si="86"/>
        <v>48500000</v>
      </c>
      <c r="AO2798" s="114">
        <f t="shared" si="87"/>
        <v>8502000</v>
      </c>
      <c r="AP2798" s="114"/>
      <c r="AQ2798" s="114"/>
      <c r="AR2798" s="114"/>
      <c r="AS2798" s="114"/>
      <c r="AT2798" s="190"/>
    </row>
    <row r="2799" spans="1:46" s="191" customFormat="1" ht="15" customHeight="1" x14ac:dyDescent="0.2">
      <c r="A2799" s="104"/>
      <c r="B2799" s="104">
        <f>VLOOKUP(BJB!$F$9:$F$5599,Ctrl!$B$4:$C$399,2,0)</f>
        <v>42</v>
      </c>
      <c r="C2799" s="104">
        <f>VLOOKUP(BJB!$G$9:$G$5599,Ctrl!$E$4:$F$399,2,0)</f>
        <v>0</v>
      </c>
      <c r="D2799" s="219">
        <v>1</v>
      </c>
      <c r="E2799" s="104" t="str">
        <f>VLOOKUP(BJB!$F$9:$F$5599,Ctrl!$B$4:$D$399,3,0)</f>
        <v>IV</v>
      </c>
      <c r="F2799" s="139" t="s">
        <v>10561</v>
      </c>
      <c r="G2799" s="139" t="s">
        <v>7682</v>
      </c>
      <c r="H2799" s="125" t="s">
        <v>6680</v>
      </c>
      <c r="I2799" s="220" t="e">
        <f>IF(G2798=BJB!#REF!,I2798+1,1)</f>
        <v>#REF!</v>
      </c>
      <c r="J2799" s="912" t="s">
        <v>22776</v>
      </c>
      <c r="K2799" s="121" t="s">
        <v>6161</v>
      </c>
      <c r="L2799" s="104" t="s">
        <v>6477</v>
      </c>
      <c r="M2799" s="104" t="s">
        <v>2913</v>
      </c>
      <c r="N2799" s="109">
        <v>39734</v>
      </c>
      <c r="O2799" s="112">
        <v>21000000</v>
      </c>
      <c r="P2799" s="105" t="s">
        <v>6222</v>
      </c>
      <c r="Q2799" s="120" t="s">
        <v>6222</v>
      </c>
      <c r="R2799" s="890">
        <v>0</v>
      </c>
      <c r="S2799" s="151" t="s">
        <v>7204</v>
      </c>
      <c r="T2799" s="120">
        <v>40329</v>
      </c>
      <c r="U2799" s="112">
        <v>15750000</v>
      </c>
      <c r="V2799" s="109" t="s">
        <v>6222</v>
      </c>
      <c r="W2799" s="141">
        <v>0</v>
      </c>
      <c r="X2799" s="141">
        <v>0</v>
      </c>
      <c r="Y2799" s="141">
        <v>0</v>
      </c>
      <c r="Z2799" s="141">
        <v>0</v>
      </c>
      <c r="AA2799" s="112">
        <v>5842616</v>
      </c>
      <c r="AB2799" s="112"/>
      <c r="AC2799" s="132"/>
      <c r="AD2799" s="141"/>
      <c r="AE2799" s="106">
        <v>0</v>
      </c>
      <c r="AF2799" s="106">
        <v>0</v>
      </c>
      <c r="AG2799" s="106">
        <v>0</v>
      </c>
      <c r="AH2799" s="112"/>
      <c r="AI2799" s="112"/>
      <c r="AJ2799" s="112"/>
      <c r="AK2799" s="112"/>
      <c r="AL2799" s="112"/>
      <c r="AM2799" s="112"/>
      <c r="AN2799" s="114">
        <f t="shared" si="86"/>
        <v>5842616</v>
      </c>
      <c r="AO2799" s="114">
        <f t="shared" si="87"/>
        <v>9907384</v>
      </c>
      <c r="AP2799" s="114"/>
      <c r="AQ2799" s="114"/>
      <c r="AR2799" s="114"/>
      <c r="AS2799" s="114"/>
      <c r="AT2799" s="190"/>
    </row>
    <row r="2800" spans="1:46" s="190" customFormat="1" ht="15" customHeight="1" x14ac:dyDescent="0.2">
      <c r="A2800" s="104"/>
      <c r="B2800" s="104">
        <f>VLOOKUP(BJB!$F$9:$F$5599,Ctrl!$B$4:$C$399,2,0)</f>
        <v>42</v>
      </c>
      <c r="C2800" s="104">
        <f>VLOOKUP(BJB!$G$9:$G$5599,Ctrl!$E$4:$F$399,2,0)</f>
        <v>0</v>
      </c>
      <c r="D2800" s="219">
        <v>1</v>
      </c>
      <c r="E2800" s="104" t="str">
        <f>VLOOKUP(BJB!$F$9:$F$5599,Ctrl!$B$4:$D$399,3,0)</f>
        <v>IV</v>
      </c>
      <c r="F2800" s="139" t="s">
        <v>10561</v>
      </c>
      <c r="G2800" s="139" t="s">
        <v>7682</v>
      </c>
      <c r="H2800" s="125"/>
      <c r="I2800" s="220" t="e">
        <f>IF(G2799=BJB!#REF!,I2799+1,1)</f>
        <v>#REF!</v>
      </c>
      <c r="J2800" s="912" t="s">
        <v>22777</v>
      </c>
      <c r="K2800" s="121" t="s">
        <v>895</v>
      </c>
      <c r="L2800" s="104" t="s">
        <v>6477</v>
      </c>
      <c r="M2800" s="104" t="s">
        <v>2983</v>
      </c>
      <c r="N2800" s="120">
        <v>40015</v>
      </c>
      <c r="O2800" s="107">
        <v>25000000</v>
      </c>
      <c r="P2800" s="105" t="s">
        <v>6222</v>
      </c>
      <c r="Q2800" s="120" t="s">
        <v>6222</v>
      </c>
      <c r="R2800" s="890">
        <v>0</v>
      </c>
      <c r="S2800" s="151" t="s">
        <v>7215</v>
      </c>
      <c r="T2800" s="109">
        <v>40872</v>
      </c>
      <c r="U2800" s="156">
        <v>9021829</v>
      </c>
      <c r="V2800" s="109" t="s">
        <v>6222</v>
      </c>
      <c r="W2800" s="141">
        <v>0</v>
      </c>
      <c r="X2800" s="141">
        <v>0</v>
      </c>
      <c r="Y2800" s="141">
        <v>0</v>
      </c>
      <c r="Z2800" s="141">
        <v>0</v>
      </c>
      <c r="AA2800" s="112">
        <v>945000</v>
      </c>
      <c r="AB2800" s="112"/>
      <c r="AC2800" s="156"/>
      <c r="AD2800" s="141"/>
      <c r="AE2800" s="106">
        <v>0</v>
      </c>
      <c r="AF2800" s="106">
        <v>0</v>
      </c>
      <c r="AG2800" s="106">
        <v>0</v>
      </c>
      <c r="AH2800" s="156"/>
      <c r="AI2800" s="156"/>
      <c r="AJ2800" s="156"/>
      <c r="AK2800" s="156"/>
      <c r="AL2800" s="156"/>
      <c r="AM2800" s="156"/>
      <c r="AN2800" s="114">
        <f t="shared" si="86"/>
        <v>945000</v>
      </c>
      <c r="AO2800" s="114">
        <f t="shared" si="87"/>
        <v>8076829</v>
      </c>
      <c r="AP2800" s="114"/>
      <c r="AQ2800" s="114"/>
      <c r="AR2800" s="114"/>
      <c r="AS2800" s="114"/>
      <c r="AT2800" s="191"/>
    </row>
    <row r="2801" spans="1:46" s="191" customFormat="1" ht="15" customHeight="1" x14ac:dyDescent="0.2">
      <c r="A2801" s="104"/>
      <c r="B2801" s="104">
        <f>VLOOKUP(BJB!$F$9:$F$5599,Ctrl!$B$4:$C$399,2,0)</f>
        <v>42</v>
      </c>
      <c r="C2801" s="104">
        <f>VLOOKUP(BJB!$G$9:$G$5599,Ctrl!$E$4:$F$399,2,0)</f>
        <v>0</v>
      </c>
      <c r="D2801" s="219">
        <v>1</v>
      </c>
      <c r="E2801" s="104" t="str">
        <f>VLOOKUP(BJB!$F$9:$F$5599,Ctrl!$B$4:$D$399,3,0)</f>
        <v>IV</v>
      </c>
      <c r="F2801" s="139" t="s">
        <v>10561</v>
      </c>
      <c r="G2801" s="139" t="s">
        <v>7682</v>
      </c>
      <c r="H2801" s="125"/>
      <c r="I2801" s="220" t="e">
        <f>IF(G2800=BJB!#REF!,I2800+1,1)</f>
        <v>#REF!</v>
      </c>
      <c r="J2801" s="912" t="s">
        <v>22778</v>
      </c>
      <c r="K2801" s="121" t="s">
        <v>2995</v>
      </c>
      <c r="L2801" s="104" t="s">
        <v>6477</v>
      </c>
      <c r="M2801" s="104" t="s">
        <v>2927</v>
      </c>
      <c r="N2801" s="120">
        <v>39734</v>
      </c>
      <c r="O2801" s="107">
        <v>75000000</v>
      </c>
      <c r="P2801" s="105" t="s">
        <v>6222</v>
      </c>
      <c r="Q2801" s="120" t="s">
        <v>6222</v>
      </c>
      <c r="R2801" s="890">
        <v>0</v>
      </c>
      <c r="S2801" s="151" t="s">
        <v>7215</v>
      </c>
      <c r="T2801" s="109">
        <v>40872</v>
      </c>
      <c r="U2801" s="156">
        <v>31166245</v>
      </c>
      <c r="V2801" s="109" t="s">
        <v>6222</v>
      </c>
      <c r="W2801" s="141">
        <v>0</v>
      </c>
      <c r="X2801" s="141">
        <v>0</v>
      </c>
      <c r="Y2801" s="141">
        <v>0</v>
      </c>
      <c r="Z2801" s="141">
        <v>0</v>
      </c>
      <c r="AA2801" s="112">
        <v>21862500</v>
      </c>
      <c r="AB2801" s="112"/>
      <c r="AC2801" s="156"/>
      <c r="AD2801" s="141"/>
      <c r="AE2801" s="106">
        <v>0</v>
      </c>
      <c r="AF2801" s="106">
        <v>0</v>
      </c>
      <c r="AG2801" s="106">
        <v>0</v>
      </c>
      <c r="AH2801" s="156"/>
      <c r="AI2801" s="156"/>
      <c r="AJ2801" s="156"/>
      <c r="AK2801" s="156"/>
      <c r="AL2801" s="156"/>
      <c r="AM2801" s="156"/>
      <c r="AN2801" s="114">
        <f t="shared" si="86"/>
        <v>21862500</v>
      </c>
      <c r="AO2801" s="114">
        <f t="shared" si="87"/>
        <v>9303745</v>
      </c>
      <c r="AP2801" s="114"/>
      <c r="AQ2801" s="114"/>
      <c r="AR2801" s="114"/>
      <c r="AS2801" s="114"/>
    </row>
    <row r="2802" spans="1:46" s="190" customFormat="1" ht="15" customHeight="1" x14ac:dyDescent="0.2">
      <c r="A2802" s="104"/>
      <c r="B2802" s="104">
        <f>VLOOKUP(BJB!$F$9:$F$5599,Ctrl!$B$4:$C$399,2,0)</f>
        <v>42</v>
      </c>
      <c r="C2802" s="104">
        <f>VLOOKUP(BJB!$G$9:$G$5599,Ctrl!$E$4:$F$399,2,0)</f>
        <v>0</v>
      </c>
      <c r="D2802" s="219">
        <v>1</v>
      </c>
      <c r="E2802" s="104" t="str">
        <f>VLOOKUP(BJB!$F$9:$F$5599,Ctrl!$B$4:$D$399,3,0)</f>
        <v>IV</v>
      </c>
      <c r="F2802" s="139" t="s">
        <v>10561</v>
      </c>
      <c r="G2802" s="139" t="s">
        <v>7682</v>
      </c>
      <c r="H2802" s="125">
        <v>1090520001588</v>
      </c>
      <c r="I2802" s="220" t="e">
        <f>IF(G2801=BJB!#REF!,I2801+1,1)</f>
        <v>#REF!</v>
      </c>
      <c r="J2802" s="912" t="s">
        <v>22779</v>
      </c>
      <c r="K2802" s="121" t="s">
        <v>2918</v>
      </c>
      <c r="L2802" s="104" t="s">
        <v>6477</v>
      </c>
      <c r="M2802" s="104" t="s">
        <v>2916</v>
      </c>
      <c r="N2802" s="109">
        <v>39979</v>
      </c>
      <c r="O2802" s="112">
        <v>25000000</v>
      </c>
      <c r="P2802" s="105" t="s">
        <v>16333</v>
      </c>
      <c r="Q2802" s="120">
        <v>0</v>
      </c>
      <c r="R2802" s="105">
        <v>84766782.75</v>
      </c>
      <c r="S2802" s="151" t="s">
        <v>7205</v>
      </c>
      <c r="T2802" s="120">
        <v>40416</v>
      </c>
      <c r="U2802" s="112">
        <v>75000000</v>
      </c>
      <c r="V2802" s="109">
        <v>40416</v>
      </c>
      <c r="W2802" s="141">
        <v>75000000</v>
      </c>
      <c r="X2802" s="141">
        <v>0</v>
      </c>
      <c r="Y2802" s="141">
        <v>0</v>
      </c>
      <c r="Z2802" s="141">
        <v>0</v>
      </c>
      <c r="AA2802" s="112">
        <v>10360209</v>
      </c>
      <c r="AB2802" s="112"/>
      <c r="AC2802" s="132"/>
      <c r="AD2802" s="141"/>
      <c r="AE2802" s="106">
        <v>0</v>
      </c>
      <c r="AF2802" s="106">
        <v>0</v>
      </c>
      <c r="AG2802" s="106">
        <v>0</v>
      </c>
      <c r="AH2802" s="112"/>
      <c r="AI2802" s="112"/>
      <c r="AJ2802" s="112"/>
      <c r="AK2802" s="112"/>
      <c r="AL2802" s="112"/>
      <c r="AM2802" s="112"/>
      <c r="AN2802" s="114">
        <f t="shared" si="86"/>
        <v>10360209</v>
      </c>
      <c r="AO2802" s="114">
        <f t="shared" si="87"/>
        <v>64639791</v>
      </c>
      <c r="AP2802" s="114"/>
      <c r="AQ2802" s="114"/>
      <c r="AR2802" s="114"/>
      <c r="AS2802" s="114"/>
    </row>
    <row r="2803" spans="1:46" s="190" customFormat="1" ht="15" customHeight="1" x14ac:dyDescent="0.2">
      <c r="A2803" s="104"/>
      <c r="B2803" s="104">
        <f>VLOOKUP(BJB!$F$9:$F$5599,Ctrl!$B$4:$C$399,2,0)</f>
        <v>42</v>
      </c>
      <c r="C2803" s="104">
        <f>VLOOKUP(BJB!$G$9:$G$5599,Ctrl!$E$4:$F$399,2,0)</f>
        <v>0</v>
      </c>
      <c r="D2803" s="219">
        <v>1</v>
      </c>
      <c r="E2803" s="104" t="str">
        <f>VLOOKUP(BJB!$F$9:$F$5599,Ctrl!$B$4:$D$399,3,0)</f>
        <v>IV</v>
      </c>
      <c r="F2803" s="139" t="s">
        <v>10561</v>
      </c>
      <c r="G2803" s="139" t="s">
        <v>7682</v>
      </c>
      <c r="H2803" s="125"/>
      <c r="I2803" s="220" t="e">
        <f>IF(G2802=BJB!#REF!,I2802+1,1)</f>
        <v>#REF!</v>
      </c>
      <c r="J2803" s="912" t="s">
        <v>22780</v>
      </c>
      <c r="K2803" s="121" t="s">
        <v>3012</v>
      </c>
      <c r="L2803" s="104" t="s">
        <v>6477</v>
      </c>
      <c r="M2803" s="104" t="s">
        <v>3013</v>
      </c>
      <c r="N2803" s="120">
        <v>39849</v>
      </c>
      <c r="O2803" s="107">
        <v>22000000</v>
      </c>
      <c r="P2803" s="105" t="s">
        <v>6222</v>
      </c>
      <c r="Q2803" s="120" t="s">
        <v>6222</v>
      </c>
      <c r="R2803" s="890">
        <v>0</v>
      </c>
      <c r="S2803" s="242" t="s">
        <v>7216</v>
      </c>
      <c r="T2803" s="109">
        <v>40907</v>
      </c>
      <c r="U2803" s="156">
        <v>15877065</v>
      </c>
      <c r="V2803" s="109" t="s">
        <v>6222</v>
      </c>
      <c r="W2803" s="141">
        <v>0</v>
      </c>
      <c r="X2803" s="141">
        <v>0</v>
      </c>
      <c r="Y2803" s="141">
        <v>0</v>
      </c>
      <c r="Z2803" s="141">
        <v>0</v>
      </c>
      <c r="AA2803" s="112">
        <v>12448855</v>
      </c>
      <c r="AB2803" s="112"/>
      <c r="AC2803" s="156"/>
      <c r="AD2803" s="141"/>
      <c r="AE2803" s="106">
        <v>0</v>
      </c>
      <c r="AF2803" s="106">
        <v>0</v>
      </c>
      <c r="AG2803" s="106">
        <v>0</v>
      </c>
      <c r="AH2803" s="156"/>
      <c r="AI2803" s="156"/>
      <c r="AJ2803" s="156"/>
      <c r="AK2803" s="156"/>
      <c r="AL2803" s="156"/>
      <c r="AM2803" s="156"/>
      <c r="AN2803" s="114">
        <f t="shared" si="86"/>
        <v>12448855</v>
      </c>
      <c r="AO2803" s="114">
        <f t="shared" si="87"/>
        <v>3428210</v>
      </c>
      <c r="AP2803" s="114"/>
      <c r="AQ2803" s="114"/>
      <c r="AR2803" s="114"/>
      <c r="AS2803" s="114"/>
    </row>
    <row r="2804" spans="1:46" s="190" customFormat="1" ht="15" customHeight="1" x14ac:dyDescent="0.2">
      <c r="A2804" s="104"/>
      <c r="B2804" s="104">
        <f>VLOOKUP(BJB!$F$9:$F$5599,Ctrl!$B$4:$C$399,2,0)</f>
        <v>42</v>
      </c>
      <c r="C2804" s="104">
        <f>VLOOKUP(BJB!$G$9:$G$5599,Ctrl!$E$4:$F$399,2,0)</f>
        <v>0</v>
      </c>
      <c r="D2804" s="219">
        <v>1</v>
      </c>
      <c r="E2804" s="104" t="str">
        <f>VLOOKUP(BJB!$F$9:$F$5599,Ctrl!$B$4:$D$399,3,0)</f>
        <v>IV</v>
      </c>
      <c r="F2804" s="139" t="s">
        <v>10561</v>
      </c>
      <c r="G2804" s="139" t="s">
        <v>7682</v>
      </c>
      <c r="H2804" s="125"/>
      <c r="I2804" s="220" t="e">
        <f>IF(G2803=BJB!#REF!,I2803+1,1)</f>
        <v>#REF!</v>
      </c>
      <c r="J2804" s="912" t="s">
        <v>22781</v>
      </c>
      <c r="K2804" s="121" t="s">
        <v>2996</v>
      </c>
      <c r="L2804" s="104" t="s">
        <v>6477</v>
      </c>
      <c r="M2804" s="104" t="s">
        <v>2997</v>
      </c>
      <c r="N2804" s="120">
        <v>39821</v>
      </c>
      <c r="O2804" s="107">
        <v>50000000</v>
      </c>
      <c r="P2804" s="105" t="s">
        <v>6222</v>
      </c>
      <c r="Q2804" s="120" t="s">
        <v>6222</v>
      </c>
      <c r="R2804" s="890">
        <v>0</v>
      </c>
      <c r="S2804" s="151" t="s">
        <v>7215</v>
      </c>
      <c r="T2804" s="109">
        <v>40872</v>
      </c>
      <c r="U2804" s="156">
        <v>22511907</v>
      </c>
      <c r="V2804" s="109" t="s">
        <v>6222</v>
      </c>
      <c r="W2804" s="141">
        <v>0</v>
      </c>
      <c r="X2804" s="141">
        <v>0</v>
      </c>
      <c r="Y2804" s="141">
        <v>0</v>
      </c>
      <c r="Z2804" s="141">
        <v>0</v>
      </c>
      <c r="AA2804" s="112">
        <v>22511907</v>
      </c>
      <c r="AB2804" s="112"/>
      <c r="AC2804" s="156"/>
      <c r="AD2804" s="141"/>
      <c r="AE2804" s="106">
        <v>0</v>
      </c>
      <c r="AF2804" s="106">
        <v>0</v>
      </c>
      <c r="AG2804" s="106">
        <v>0</v>
      </c>
      <c r="AH2804" s="156"/>
      <c r="AI2804" s="156"/>
      <c r="AJ2804" s="156"/>
      <c r="AK2804" s="156"/>
      <c r="AL2804" s="156"/>
      <c r="AM2804" s="156"/>
      <c r="AN2804" s="114">
        <f t="shared" si="86"/>
        <v>22511907</v>
      </c>
      <c r="AO2804" s="114">
        <f t="shared" si="87"/>
        <v>0</v>
      </c>
      <c r="AP2804" s="114"/>
      <c r="AQ2804" s="114"/>
      <c r="AR2804" s="114"/>
      <c r="AS2804" s="114"/>
    </row>
    <row r="2805" spans="1:46" s="191" customFormat="1" ht="15" customHeight="1" x14ac:dyDescent="0.2">
      <c r="A2805" s="104"/>
      <c r="B2805" s="104">
        <f>VLOOKUP(BJB!$F$9:$F$5599,Ctrl!$B$4:$C$399,2,0)</f>
        <v>42</v>
      </c>
      <c r="C2805" s="104">
        <f>VLOOKUP(BJB!$G$9:$G$5599,Ctrl!$E$4:$F$399,2,0)</f>
        <v>0</v>
      </c>
      <c r="D2805" s="219">
        <v>1</v>
      </c>
      <c r="E2805" s="104" t="str">
        <f>VLOOKUP(BJB!$F$9:$F$5599,Ctrl!$B$4:$D$399,3,0)</f>
        <v>IV</v>
      </c>
      <c r="F2805" s="139" t="s">
        <v>10561</v>
      </c>
      <c r="G2805" s="139" t="s">
        <v>7682</v>
      </c>
      <c r="H2805" s="125"/>
      <c r="I2805" s="220" t="e">
        <f>IF(G2804=BJB!#REF!,I2804+1,1)</f>
        <v>#REF!</v>
      </c>
      <c r="J2805" s="912" t="s">
        <v>22782</v>
      </c>
      <c r="K2805" s="121" t="s">
        <v>2961</v>
      </c>
      <c r="L2805" s="104" t="s">
        <v>6477</v>
      </c>
      <c r="M2805" s="104" t="s">
        <v>2950</v>
      </c>
      <c r="N2805" s="120">
        <v>39969</v>
      </c>
      <c r="O2805" s="107">
        <v>100000000</v>
      </c>
      <c r="P2805" s="105" t="s">
        <v>6222</v>
      </c>
      <c r="Q2805" s="120" t="s">
        <v>6222</v>
      </c>
      <c r="R2805" s="890">
        <v>0</v>
      </c>
      <c r="S2805" s="151" t="s">
        <v>7212</v>
      </c>
      <c r="T2805" s="109">
        <v>40676</v>
      </c>
      <c r="U2805" s="156">
        <v>58558012</v>
      </c>
      <c r="V2805" s="109" t="s">
        <v>6222</v>
      </c>
      <c r="W2805" s="141">
        <v>0</v>
      </c>
      <c r="X2805" s="141">
        <v>0</v>
      </c>
      <c r="Y2805" s="141">
        <v>0</v>
      </c>
      <c r="Z2805" s="141">
        <v>0</v>
      </c>
      <c r="AA2805" s="112">
        <v>0</v>
      </c>
      <c r="AB2805" s="112"/>
      <c r="AC2805" s="156"/>
      <c r="AD2805" s="141"/>
      <c r="AE2805" s="106">
        <v>0</v>
      </c>
      <c r="AF2805" s="106">
        <v>0</v>
      </c>
      <c r="AG2805" s="106">
        <v>0</v>
      </c>
      <c r="AH2805" s="156"/>
      <c r="AI2805" s="156"/>
      <c r="AJ2805" s="156"/>
      <c r="AK2805" s="156"/>
      <c r="AL2805" s="156"/>
      <c r="AM2805" s="156"/>
      <c r="AN2805" s="114">
        <f t="shared" si="86"/>
        <v>0</v>
      </c>
      <c r="AO2805" s="114">
        <f t="shared" si="87"/>
        <v>58558012</v>
      </c>
      <c r="AP2805" s="114"/>
      <c r="AQ2805" s="114"/>
      <c r="AR2805" s="114"/>
      <c r="AS2805" s="114"/>
    </row>
    <row r="2806" spans="1:46" s="190" customFormat="1" ht="15" customHeight="1" x14ac:dyDescent="0.2">
      <c r="A2806" s="104"/>
      <c r="B2806" s="104">
        <f>VLOOKUP(BJB!$F$9:$F$5599,Ctrl!$B$4:$C$399,2,0)</f>
        <v>42</v>
      </c>
      <c r="C2806" s="104">
        <f>VLOOKUP(BJB!$G$9:$G$5599,Ctrl!$E$4:$F$399,2,0)</f>
        <v>0</v>
      </c>
      <c r="D2806" s="219">
        <v>1</v>
      </c>
      <c r="E2806" s="104" t="str">
        <f>VLOOKUP(BJB!$F$9:$F$5599,Ctrl!$B$4:$D$399,3,0)</f>
        <v>IV</v>
      </c>
      <c r="F2806" s="139" t="s">
        <v>10561</v>
      </c>
      <c r="G2806" s="139" t="s">
        <v>7682</v>
      </c>
      <c r="H2806" s="125"/>
      <c r="I2806" s="220" t="e">
        <f>IF(G2805=BJB!#REF!,I2805+1,1)</f>
        <v>#REF!</v>
      </c>
      <c r="J2806" s="912" t="s">
        <v>22783</v>
      </c>
      <c r="K2806" s="121" t="s">
        <v>2869</v>
      </c>
      <c r="L2806" s="104" t="s">
        <v>6477</v>
      </c>
      <c r="M2806" s="104" t="s">
        <v>2870</v>
      </c>
      <c r="N2806" s="109">
        <v>38546</v>
      </c>
      <c r="O2806" s="112">
        <v>100000000</v>
      </c>
      <c r="P2806" s="105" t="s">
        <v>6222</v>
      </c>
      <c r="Q2806" s="120" t="s">
        <v>6222</v>
      </c>
      <c r="R2806" s="890">
        <v>0</v>
      </c>
      <c r="S2806" s="151" t="s">
        <v>7194</v>
      </c>
      <c r="T2806" s="120">
        <v>38800</v>
      </c>
      <c r="U2806" s="112">
        <v>75000000</v>
      </c>
      <c r="V2806" s="109" t="s">
        <v>6222</v>
      </c>
      <c r="W2806" s="141">
        <v>0</v>
      </c>
      <c r="X2806" s="141">
        <v>0</v>
      </c>
      <c r="Y2806" s="141">
        <v>0</v>
      </c>
      <c r="Z2806" s="141">
        <v>0</v>
      </c>
      <c r="AA2806" s="112">
        <v>0</v>
      </c>
      <c r="AB2806" s="112"/>
      <c r="AC2806" s="112"/>
      <c r="AD2806" s="141"/>
      <c r="AE2806" s="106">
        <v>0</v>
      </c>
      <c r="AF2806" s="106">
        <v>0</v>
      </c>
      <c r="AG2806" s="106">
        <v>0</v>
      </c>
      <c r="AH2806" s="112"/>
      <c r="AI2806" s="112"/>
      <c r="AJ2806" s="112"/>
      <c r="AK2806" s="112"/>
      <c r="AL2806" s="112"/>
      <c r="AM2806" s="112"/>
      <c r="AN2806" s="114">
        <f t="shared" si="86"/>
        <v>0</v>
      </c>
      <c r="AO2806" s="114">
        <f t="shared" si="87"/>
        <v>75000000</v>
      </c>
      <c r="AP2806" s="114"/>
      <c r="AQ2806" s="114"/>
      <c r="AR2806" s="114"/>
      <c r="AS2806" s="114"/>
    </row>
    <row r="2807" spans="1:46" s="191" customFormat="1" ht="15" customHeight="1" x14ac:dyDescent="0.2">
      <c r="A2807" s="104"/>
      <c r="B2807" s="104">
        <f>VLOOKUP(BJB!$F$9:$F$5599,Ctrl!$B$4:$C$399,2,0)</f>
        <v>42</v>
      </c>
      <c r="C2807" s="104">
        <f>VLOOKUP(BJB!$G$9:$G$5599,Ctrl!$E$4:$F$399,2,0)</f>
        <v>0</v>
      </c>
      <c r="D2807" s="219">
        <v>1</v>
      </c>
      <c r="E2807" s="104" t="str">
        <f>VLOOKUP(BJB!$F$9:$F$5599,Ctrl!$B$4:$D$399,3,0)</f>
        <v>IV</v>
      </c>
      <c r="F2807" s="139" t="s">
        <v>10561</v>
      </c>
      <c r="G2807" s="139" t="s">
        <v>7682</v>
      </c>
      <c r="H2807" s="125"/>
      <c r="I2807" s="220" t="e">
        <f>IF(G2806=BJB!#REF!,I2806+1,1)</f>
        <v>#REF!</v>
      </c>
      <c r="J2807" s="912" t="s">
        <v>22784</v>
      </c>
      <c r="K2807" s="121" t="s">
        <v>3037</v>
      </c>
      <c r="L2807" s="104" t="s">
        <v>6477</v>
      </c>
      <c r="M2807" s="104" t="s">
        <v>3038</v>
      </c>
      <c r="N2807" s="120">
        <v>40718</v>
      </c>
      <c r="O2807" s="107">
        <v>5000000</v>
      </c>
      <c r="P2807" s="105" t="s">
        <v>16334</v>
      </c>
      <c r="Q2807" s="120">
        <v>41071</v>
      </c>
      <c r="R2807" s="105">
        <v>4174643</v>
      </c>
      <c r="S2807" s="108" t="s">
        <v>7221</v>
      </c>
      <c r="T2807" s="109">
        <v>41180</v>
      </c>
      <c r="U2807" s="156">
        <v>3063750</v>
      </c>
      <c r="V2807" s="109">
        <v>41180</v>
      </c>
      <c r="W2807" s="141">
        <v>3063750</v>
      </c>
      <c r="X2807" s="141">
        <v>0</v>
      </c>
      <c r="Y2807" s="141">
        <v>0</v>
      </c>
      <c r="Z2807" s="141">
        <v>0</v>
      </c>
      <c r="AA2807" s="114">
        <v>525000</v>
      </c>
      <c r="AB2807" s="114"/>
      <c r="AC2807" s="156"/>
      <c r="AD2807" s="141"/>
      <c r="AE2807" s="106">
        <v>0</v>
      </c>
      <c r="AF2807" s="106">
        <v>0</v>
      </c>
      <c r="AG2807" s="106">
        <v>0</v>
      </c>
      <c r="AH2807" s="156"/>
      <c r="AI2807" s="156"/>
      <c r="AJ2807" s="156"/>
      <c r="AK2807" s="156"/>
      <c r="AL2807" s="156"/>
      <c r="AM2807" s="156"/>
      <c r="AN2807" s="114">
        <f t="shared" si="86"/>
        <v>525000</v>
      </c>
      <c r="AO2807" s="114">
        <f t="shared" si="87"/>
        <v>2538750</v>
      </c>
      <c r="AP2807" s="114"/>
      <c r="AQ2807" s="114"/>
      <c r="AR2807" s="114"/>
      <c r="AS2807" s="114"/>
      <c r="AT2807" s="190"/>
    </row>
    <row r="2808" spans="1:46" s="190" customFormat="1" ht="15" customHeight="1" x14ac:dyDescent="0.2">
      <c r="A2808" s="104"/>
      <c r="B2808" s="104">
        <f>VLOOKUP(BJB!$F$9:$F$5599,Ctrl!$B$4:$C$399,2,0)</f>
        <v>42</v>
      </c>
      <c r="C2808" s="104">
        <f>VLOOKUP(BJB!$G$9:$G$5599,Ctrl!$E$4:$F$399,2,0)</f>
        <v>0</v>
      </c>
      <c r="D2808" s="219">
        <v>1</v>
      </c>
      <c r="E2808" s="104" t="str">
        <f>VLOOKUP(BJB!$F$9:$F$5599,Ctrl!$B$4:$D$399,3,0)</f>
        <v>IV</v>
      </c>
      <c r="F2808" s="139" t="s">
        <v>10561</v>
      </c>
      <c r="G2808" s="139" t="s">
        <v>7682</v>
      </c>
      <c r="H2808" s="125" t="s">
        <v>6679</v>
      </c>
      <c r="I2808" s="220" t="e">
        <f>IF(G2807=BJB!#REF!,I2807+1,1)</f>
        <v>#REF!</v>
      </c>
      <c r="J2808" s="912" t="s">
        <v>22785</v>
      </c>
      <c r="K2808" s="121" t="s">
        <v>3028</v>
      </c>
      <c r="L2808" s="104" t="s">
        <v>6477</v>
      </c>
      <c r="M2808" s="104" t="s">
        <v>2992</v>
      </c>
      <c r="N2808" s="120">
        <v>40087</v>
      </c>
      <c r="O2808" s="107">
        <v>50000000</v>
      </c>
      <c r="P2808" s="105" t="s">
        <v>16335</v>
      </c>
      <c r="Q2808" s="120">
        <v>40924</v>
      </c>
      <c r="R2808" s="105">
        <v>36127734</v>
      </c>
      <c r="S2808" s="151" t="s">
        <v>7219</v>
      </c>
      <c r="T2808" s="109">
        <v>40998</v>
      </c>
      <c r="U2808" s="156">
        <v>26410703</v>
      </c>
      <c r="V2808" s="109">
        <v>40998</v>
      </c>
      <c r="W2808" s="141">
        <v>26410703</v>
      </c>
      <c r="X2808" s="141">
        <v>0</v>
      </c>
      <c r="Y2808" s="141">
        <v>0</v>
      </c>
      <c r="Z2808" s="141">
        <v>0</v>
      </c>
      <c r="AA2808" s="112">
        <v>4562417</v>
      </c>
      <c r="AB2808" s="112"/>
      <c r="AC2808" s="132"/>
      <c r="AD2808" s="141"/>
      <c r="AE2808" s="106">
        <v>0</v>
      </c>
      <c r="AF2808" s="106">
        <v>0</v>
      </c>
      <c r="AG2808" s="106">
        <v>0</v>
      </c>
      <c r="AH2808" s="156"/>
      <c r="AI2808" s="156"/>
      <c r="AJ2808" s="156"/>
      <c r="AK2808" s="156"/>
      <c r="AL2808" s="156"/>
      <c r="AM2808" s="156"/>
      <c r="AN2808" s="114">
        <f t="shared" si="86"/>
        <v>4562417</v>
      </c>
      <c r="AO2808" s="114">
        <f t="shared" si="87"/>
        <v>21848286</v>
      </c>
      <c r="AP2808" s="114"/>
      <c r="AQ2808" s="114"/>
      <c r="AR2808" s="114"/>
      <c r="AS2808" s="114"/>
    </row>
    <row r="2809" spans="1:46" s="190" customFormat="1" ht="15" customHeight="1" x14ac:dyDescent="0.2">
      <c r="A2809" s="104"/>
      <c r="B2809" s="104">
        <f>VLOOKUP(BJB!$F$9:$F$5599,Ctrl!$B$4:$C$399,2,0)</f>
        <v>42</v>
      </c>
      <c r="C2809" s="104">
        <f>VLOOKUP(BJB!$G$9:$G$5599,Ctrl!$E$4:$F$399,2,0)</f>
        <v>0</v>
      </c>
      <c r="D2809" s="219">
        <v>1</v>
      </c>
      <c r="E2809" s="104" t="str">
        <f>VLOOKUP(BJB!$F$9:$F$5599,Ctrl!$B$4:$D$399,3,0)</f>
        <v>IV</v>
      </c>
      <c r="F2809" s="139" t="s">
        <v>10561</v>
      </c>
      <c r="G2809" s="139" t="s">
        <v>7682</v>
      </c>
      <c r="H2809" s="125"/>
      <c r="I2809" s="220" t="e">
        <f>IF(G2808=BJB!#REF!,I2808+1,1)</f>
        <v>#REF!</v>
      </c>
      <c r="J2809" s="912" t="s">
        <v>22786</v>
      </c>
      <c r="K2809" s="126" t="s">
        <v>873</v>
      </c>
      <c r="L2809" s="104" t="s">
        <v>6476</v>
      </c>
      <c r="M2809" s="127" t="s">
        <v>5186</v>
      </c>
      <c r="N2809" s="128">
        <v>41600</v>
      </c>
      <c r="O2809" s="140">
        <v>76000000</v>
      </c>
      <c r="P2809" s="105" t="s">
        <v>6222</v>
      </c>
      <c r="Q2809" s="120" t="s">
        <v>6222</v>
      </c>
      <c r="R2809" s="890">
        <v>0</v>
      </c>
      <c r="S2809" s="234" t="s">
        <v>5047</v>
      </c>
      <c r="T2809" s="130">
        <v>41698</v>
      </c>
      <c r="U2809" s="156">
        <v>72532592</v>
      </c>
      <c r="V2809" s="109" t="s">
        <v>6222</v>
      </c>
      <c r="W2809" s="141">
        <v>0</v>
      </c>
      <c r="X2809" s="141">
        <v>0</v>
      </c>
      <c r="Y2809" s="141">
        <v>0</v>
      </c>
      <c r="Z2809" s="141">
        <v>0</v>
      </c>
      <c r="AA2809" s="114">
        <v>0</v>
      </c>
      <c r="AB2809" s="114"/>
      <c r="AC2809" s="156"/>
      <c r="AD2809" s="141"/>
      <c r="AE2809" s="106">
        <v>0</v>
      </c>
      <c r="AF2809" s="106">
        <v>0</v>
      </c>
      <c r="AG2809" s="106">
        <v>0</v>
      </c>
      <c r="AH2809" s="156"/>
      <c r="AI2809" s="156"/>
      <c r="AJ2809" s="156"/>
      <c r="AK2809" s="156"/>
      <c r="AL2809" s="156"/>
      <c r="AM2809" s="156"/>
      <c r="AN2809" s="114">
        <f t="shared" si="86"/>
        <v>0</v>
      </c>
      <c r="AO2809" s="114">
        <f t="shared" si="87"/>
        <v>72532592</v>
      </c>
      <c r="AP2809" s="114"/>
      <c r="AQ2809" s="114"/>
      <c r="AR2809" s="114"/>
      <c r="AS2809" s="114"/>
    </row>
    <row r="2810" spans="1:46" s="190" customFormat="1" ht="15" customHeight="1" x14ac:dyDescent="0.2">
      <c r="A2810" s="104"/>
      <c r="B2810" s="104">
        <f>VLOOKUP(BJB!$F$9:$F$5599,Ctrl!$B$4:$C$399,2,0)</f>
        <v>42</v>
      </c>
      <c r="C2810" s="104">
        <f>VLOOKUP(BJB!$G$9:$G$5599,Ctrl!$E$4:$F$399,2,0)</f>
        <v>0</v>
      </c>
      <c r="D2810" s="219">
        <v>1</v>
      </c>
      <c r="E2810" s="104" t="str">
        <f>VLOOKUP(BJB!$F$9:$F$5599,Ctrl!$B$4:$D$399,3,0)</f>
        <v>IV</v>
      </c>
      <c r="F2810" s="139" t="s">
        <v>10561</v>
      </c>
      <c r="G2810" s="139" t="s">
        <v>7682</v>
      </c>
      <c r="H2810" s="125"/>
      <c r="I2810" s="220" t="e">
        <f>IF(G2809=BJB!#REF!,I2809+1,1)</f>
        <v>#REF!</v>
      </c>
      <c r="J2810" s="912" t="s">
        <v>22787</v>
      </c>
      <c r="K2810" s="121" t="s">
        <v>2919</v>
      </c>
      <c r="L2810" s="104" t="s">
        <v>6477</v>
      </c>
      <c r="M2810" s="104" t="s">
        <v>2920</v>
      </c>
      <c r="N2810" s="109">
        <v>39755</v>
      </c>
      <c r="O2810" s="112">
        <v>100000000</v>
      </c>
      <c r="P2810" s="105" t="s">
        <v>16336</v>
      </c>
      <c r="Q2810" s="120">
        <v>0</v>
      </c>
      <c r="R2810" s="105">
        <v>73061049</v>
      </c>
      <c r="S2810" s="151" t="s">
        <v>7205</v>
      </c>
      <c r="T2810" s="120">
        <v>40416</v>
      </c>
      <c r="U2810" s="112">
        <v>73061049</v>
      </c>
      <c r="V2810" s="109">
        <v>40416</v>
      </c>
      <c r="W2810" s="141">
        <v>73061049</v>
      </c>
      <c r="X2810" s="141">
        <v>0</v>
      </c>
      <c r="Y2810" s="141">
        <v>0</v>
      </c>
      <c r="Z2810" s="141">
        <v>0</v>
      </c>
      <c r="AA2810" s="112">
        <v>4912500</v>
      </c>
      <c r="AB2810" s="112"/>
      <c r="AC2810" s="112"/>
      <c r="AD2810" s="141"/>
      <c r="AE2810" s="106">
        <v>0</v>
      </c>
      <c r="AF2810" s="106">
        <v>0</v>
      </c>
      <c r="AG2810" s="106">
        <v>0</v>
      </c>
      <c r="AH2810" s="112"/>
      <c r="AI2810" s="112"/>
      <c r="AJ2810" s="112"/>
      <c r="AK2810" s="112"/>
      <c r="AL2810" s="112"/>
      <c r="AM2810" s="112"/>
      <c r="AN2810" s="114">
        <f t="shared" si="86"/>
        <v>4912500</v>
      </c>
      <c r="AO2810" s="114">
        <f t="shared" si="87"/>
        <v>68148549</v>
      </c>
      <c r="AP2810" s="114"/>
      <c r="AQ2810" s="114"/>
      <c r="AR2810" s="114"/>
      <c r="AS2810" s="114"/>
    </row>
    <row r="2811" spans="1:46" s="190" customFormat="1" ht="15" customHeight="1" x14ac:dyDescent="0.2">
      <c r="A2811" s="104"/>
      <c r="B2811" s="104">
        <f>VLOOKUP(BJB!$F$9:$F$5599,Ctrl!$B$4:$C$399,2,0)</f>
        <v>42</v>
      </c>
      <c r="C2811" s="104">
        <f>VLOOKUP(BJB!$G$9:$G$5599,Ctrl!$E$4:$F$399,2,0)</f>
        <v>0</v>
      </c>
      <c r="D2811" s="219">
        <v>1</v>
      </c>
      <c r="E2811" s="104" t="str">
        <f>VLOOKUP(BJB!$F$9:$F$5599,Ctrl!$B$4:$D$399,3,0)</f>
        <v>IV</v>
      </c>
      <c r="F2811" s="139" t="s">
        <v>10561</v>
      </c>
      <c r="G2811" s="139" t="s">
        <v>7682</v>
      </c>
      <c r="H2811" s="125"/>
      <c r="I2811" s="220" t="e">
        <f>IF(G2810=BJB!#REF!,I2810+1,1)</f>
        <v>#REF!</v>
      </c>
      <c r="J2811" s="912" t="s">
        <v>22788</v>
      </c>
      <c r="K2811" s="121" t="s">
        <v>3022</v>
      </c>
      <c r="L2811" s="104" t="s">
        <v>6477</v>
      </c>
      <c r="M2811" s="104" t="s">
        <v>3008</v>
      </c>
      <c r="N2811" s="120">
        <v>40161</v>
      </c>
      <c r="O2811" s="107">
        <v>15000000</v>
      </c>
      <c r="P2811" s="105" t="s">
        <v>16337</v>
      </c>
      <c r="Q2811" s="120">
        <v>40912</v>
      </c>
      <c r="R2811" s="105">
        <v>10868749</v>
      </c>
      <c r="S2811" s="151" t="s">
        <v>7217</v>
      </c>
      <c r="T2811" s="109">
        <v>40939</v>
      </c>
      <c r="U2811" s="156">
        <v>7801616</v>
      </c>
      <c r="V2811" s="109">
        <v>40939</v>
      </c>
      <c r="W2811" s="141">
        <v>7801616</v>
      </c>
      <c r="X2811" s="141">
        <v>0</v>
      </c>
      <c r="Y2811" s="141">
        <v>0</v>
      </c>
      <c r="Z2811" s="141">
        <v>0</v>
      </c>
      <c r="AA2811" s="112">
        <v>0</v>
      </c>
      <c r="AB2811" s="112"/>
      <c r="AC2811" s="156"/>
      <c r="AD2811" s="141"/>
      <c r="AE2811" s="106">
        <v>0</v>
      </c>
      <c r="AF2811" s="106">
        <v>0</v>
      </c>
      <c r="AG2811" s="106">
        <v>0</v>
      </c>
      <c r="AH2811" s="156"/>
      <c r="AI2811" s="156"/>
      <c r="AJ2811" s="156"/>
      <c r="AK2811" s="156"/>
      <c r="AL2811" s="156"/>
      <c r="AM2811" s="156"/>
      <c r="AN2811" s="114">
        <f t="shared" si="86"/>
        <v>0</v>
      </c>
      <c r="AO2811" s="114">
        <f t="shared" si="87"/>
        <v>7801616</v>
      </c>
      <c r="AP2811" s="114"/>
      <c r="AQ2811" s="114"/>
      <c r="AR2811" s="114"/>
      <c r="AS2811" s="114"/>
    </row>
    <row r="2812" spans="1:46" s="191" customFormat="1" ht="15" customHeight="1" x14ac:dyDescent="0.2">
      <c r="A2812" s="104"/>
      <c r="B2812" s="104">
        <f>VLOOKUP(BJB!$F$9:$F$5599,Ctrl!$B$4:$C$399,2,0)</f>
        <v>42</v>
      </c>
      <c r="C2812" s="104">
        <f>VLOOKUP(BJB!$G$9:$G$5599,Ctrl!$E$4:$F$399,2,0)</f>
        <v>0</v>
      </c>
      <c r="D2812" s="219">
        <v>1</v>
      </c>
      <c r="E2812" s="104" t="str">
        <f>VLOOKUP(BJB!$F$9:$F$5599,Ctrl!$B$4:$D$399,3,0)</f>
        <v>IV</v>
      </c>
      <c r="F2812" s="139" t="s">
        <v>10561</v>
      </c>
      <c r="G2812" s="139" t="s">
        <v>7682</v>
      </c>
      <c r="H2812" s="231" t="s">
        <v>18611</v>
      </c>
      <c r="I2812" s="220" t="e">
        <f>IF(G2811=BJB!#REF!,I2811+1,1)</f>
        <v>#REF!</v>
      </c>
      <c r="J2812" s="891" t="s">
        <v>18421</v>
      </c>
      <c r="K2812" s="121" t="s">
        <v>5323</v>
      </c>
      <c r="L2812" s="104" t="s">
        <v>6477</v>
      </c>
      <c r="M2812" s="104" t="s">
        <v>2907</v>
      </c>
      <c r="N2812" s="109">
        <v>39821</v>
      </c>
      <c r="O2812" s="112">
        <v>20000000</v>
      </c>
      <c r="P2812" s="105" t="s">
        <v>6222</v>
      </c>
      <c r="Q2812" s="120" t="s">
        <v>6222</v>
      </c>
      <c r="R2812" s="890">
        <v>0</v>
      </c>
      <c r="S2812" s="151" t="s">
        <v>7204</v>
      </c>
      <c r="T2812" s="120">
        <v>40329</v>
      </c>
      <c r="U2812" s="112">
        <v>15000000</v>
      </c>
      <c r="V2812" s="109" t="s">
        <v>6222</v>
      </c>
      <c r="W2812" s="141">
        <v>0</v>
      </c>
      <c r="X2812" s="141">
        <v>0</v>
      </c>
      <c r="Y2812" s="141">
        <v>0</v>
      </c>
      <c r="Z2812" s="141">
        <v>0</v>
      </c>
      <c r="AA2812" s="112">
        <v>7612225</v>
      </c>
      <c r="AB2812" s="112">
        <v>416979</v>
      </c>
      <c r="AC2812" s="132"/>
      <c r="AD2812" s="141"/>
      <c r="AE2812" s="106">
        <v>0</v>
      </c>
      <c r="AF2812" s="106">
        <v>0</v>
      </c>
      <c r="AG2812" s="106">
        <v>0</v>
      </c>
      <c r="AH2812" s="112"/>
      <c r="AI2812" s="112"/>
      <c r="AJ2812" s="112"/>
      <c r="AK2812" s="112"/>
      <c r="AL2812" s="112"/>
      <c r="AM2812" s="112"/>
      <c r="AN2812" s="114">
        <f t="shared" si="86"/>
        <v>8029204</v>
      </c>
      <c r="AO2812" s="114">
        <f t="shared" si="87"/>
        <v>6970796</v>
      </c>
      <c r="AP2812" s="114"/>
      <c r="AQ2812" s="114"/>
      <c r="AR2812" s="114"/>
      <c r="AS2812" s="114"/>
      <c r="AT2812" s="190"/>
    </row>
    <row r="2813" spans="1:46" s="191" customFormat="1" ht="15" customHeight="1" x14ac:dyDescent="0.2">
      <c r="A2813" s="104"/>
      <c r="B2813" s="104">
        <f>VLOOKUP(BJB!$F$9:$F$5599,Ctrl!$B$4:$C$399,2,0)</f>
        <v>42</v>
      </c>
      <c r="C2813" s="104">
        <f>VLOOKUP(BJB!$G$9:$G$5599,Ctrl!$E$4:$F$399,2,0)</f>
        <v>0</v>
      </c>
      <c r="D2813" s="219">
        <v>1</v>
      </c>
      <c r="E2813" s="104" t="str">
        <f>VLOOKUP(BJB!$F$9:$F$5599,Ctrl!$B$4:$D$399,3,0)</f>
        <v>IV</v>
      </c>
      <c r="F2813" s="139" t="s">
        <v>10561</v>
      </c>
      <c r="G2813" s="139" t="s">
        <v>7682</v>
      </c>
      <c r="H2813" s="125"/>
      <c r="I2813" s="220" t="e">
        <f>IF(G2812=BJB!#REF!,I2812+1,1)</f>
        <v>#REF!</v>
      </c>
      <c r="J2813" s="912" t="s">
        <v>22789</v>
      </c>
      <c r="K2813" s="121" t="s">
        <v>2977</v>
      </c>
      <c r="L2813" s="104" t="s">
        <v>6477</v>
      </c>
      <c r="M2813" s="104" t="s">
        <v>2904</v>
      </c>
      <c r="N2813" s="120">
        <v>39969</v>
      </c>
      <c r="O2813" s="107">
        <v>100000000</v>
      </c>
      <c r="P2813" s="105" t="s">
        <v>6222</v>
      </c>
      <c r="Q2813" s="120" t="s">
        <v>6222</v>
      </c>
      <c r="R2813" s="890">
        <v>0</v>
      </c>
      <c r="S2813" s="151" t="s">
        <v>7213</v>
      </c>
      <c r="T2813" s="109">
        <v>40749</v>
      </c>
      <c r="U2813" s="156">
        <v>65392381</v>
      </c>
      <c r="V2813" s="109" t="s">
        <v>6222</v>
      </c>
      <c r="W2813" s="141">
        <v>0</v>
      </c>
      <c r="X2813" s="141">
        <v>0</v>
      </c>
      <c r="Y2813" s="141">
        <v>0</v>
      </c>
      <c r="Z2813" s="141">
        <v>0</v>
      </c>
      <c r="AA2813" s="112">
        <v>1050000</v>
      </c>
      <c r="AB2813" s="112"/>
      <c r="AC2813" s="156"/>
      <c r="AD2813" s="141"/>
      <c r="AE2813" s="106">
        <v>0</v>
      </c>
      <c r="AF2813" s="106">
        <v>0</v>
      </c>
      <c r="AG2813" s="106">
        <v>0</v>
      </c>
      <c r="AH2813" s="156"/>
      <c r="AI2813" s="156"/>
      <c r="AJ2813" s="156"/>
      <c r="AK2813" s="156"/>
      <c r="AL2813" s="156"/>
      <c r="AM2813" s="156"/>
      <c r="AN2813" s="114">
        <f t="shared" si="86"/>
        <v>1050000</v>
      </c>
      <c r="AO2813" s="114">
        <f t="shared" si="87"/>
        <v>64342381</v>
      </c>
      <c r="AP2813" s="114"/>
      <c r="AQ2813" s="114"/>
      <c r="AR2813" s="114"/>
      <c r="AS2813" s="114"/>
      <c r="AT2813" s="190"/>
    </row>
    <row r="2814" spans="1:46" s="190" customFormat="1" ht="15" customHeight="1" x14ac:dyDescent="0.2">
      <c r="A2814" s="104"/>
      <c r="B2814" s="104">
        <f>VLOOKUP(BJB!$F$9:$F$5599,Ctrl!$B$4:$C$399,2,0)</f>
        <v>42</v>
      </c>
      <c r="C2814" s="104">
        <f>VLOOKUP(BJB!$G$9:$G$5599,Ctrl!$E$4:$F$399,2,0)</f>
        <v>0</v>
      </c>
      <c r="D2814" s="219">
        <v>1</v>
      </c>
      <c r="E2814" s="104" t="str">
        <f>VLOOKUP(BJB!$F$9:$F$5599,Ctrl!$B$4:$D$399,3,0)</f>
        <v>IV</v>
      </c>
      <c r="F2814" s="139" t="s">
        <v>10561</v>
      </c>
      <c r="G2814" s="139" t="s">
        <v>7682</v>
      </c>
      <c r="H2814" s="125"/>
      <c r="I2814" s="220" t="e">
        <f>IF(G2813=BJB!#REF!,I2813+1,1)</f>
        <v>#REF!</v>
      </c>
      <c r="J2814" s="912" t="s">
        <v>22790</v>
      </c>
      <c r="K2814" s="121" t="s">
        <v>2882</v>
      </c>
      <c r="L2814" s="104" t="s">
        <v>6477</v>
      </c>
      <c r="M2814" s="104" t="s">
        <v>2261</v>
      </c>
      <c r="N2814" s="109">
        <v>39408</v>
      </c>
      <c r="O2814" s="112">
        <v>6734771</v>
      </c>
      <c r="P2814" s="105" t="s">
        <v>6222</v>
      </c>
      <c r="Q2814" s="120" t="s">
        <v>6222</v>
      </c>
      <c r="R2814" s="890">
        <v>0</v>
      </c>
      <c r="S2814" s="151" t="s">
        <v>7162</v>
      </c>
      <c r="T2814" s="120">
        <v>39792</v>
      </c>
      <c r="U2814" s="112">
        <v>5051078</v>
      </c>
      <c r="V2814" s="109" t="s">
        <v>6222</v>
      </c>
      <c r="W2814" s="141">
        <v>0</v>
      </c>
      <c r="X2814" s="141">
        <v>0</v>
      </c>
      <c r="Y2814" s="141">
        <v>0</v>
      </c>
      <c r="Z2814" s="141">
        <v>0</v>
      </c>
      <c r="AA2814" s="112">
        <v>1050000</v>
      </c>
      <c r="AB2814" s="112"/>
      <c r="AC2814" s="112"/>
      <c r="AD2814" s="141"/>
      <c r="AE2814" s="106">
        <v>0</v>
      </c>
      <c r="AF2814" s="106">
        <v>0</v>
      </c>
      <c r="AG2814" s="106">
        <v>0</v>
      </c>
      <c r="AH2814" s="112"/>
      <c r="AI2814" s="112"/>
      <c r="AJ2814" s="112"/>
      <c r="AK2814" s="112"/>
      <c r="AL2814" s="112"/>
      <c r="AM2814" s="112"/>
      <c r="AN2814" s="114">
        <f t="shared" si="86"/>
        <v>1050000</v>
      </c>
      <c r="AO2814" s="114">
        <f t="shared" si="87"/>
        <v>4001078</v>
      </c>
      <c r="AP2814" s="114"/>
      <c r="AQ2814" s="114"/>
      <c r="AR2814" s="114"/>
      <c r="AS2814" s="114"/>
      <c r="AT2814" s="191"/>
    </row>
    <row r="2815" spans="1:46" s="190" customFormat="1" ht="15" customHeight="1" x14ac:dyDescent="0.2">
      <c r="A2815" s="104"/>
      <c r="B2815" s="104">
        <f>VLOOKUP(BJB!$F$9:$F$5599,Ctrl!$B$4:$C$399,2,0)</f>
        <v>42</v>
      </c>
      <c r="C2815" s="104">
        <f>VLOOKUP(BJB!$G$9:$G$5599,Ctrl!$E$4:$F$399,2,0)</f>
        <v>0</v>
      </c>
      <c r="D2815" s="219">
        <v>1</v>
      </c>
      <c r="E2815" s="104" t="str">
        <f>VLOOKUP(BJB!$F$9:$F$5599,Ctrl!$B$4:$D$399,3,0)</f>
        <v>IV</v>
      </c>
      <c r="F2815" s="139" t="s">
        <v>10561</v>
      </c>
      <c r="G2815" s="139" t="s">
        <v>7682</v>
      </c>
      <c r="H2815" s="125"/>
      <c r="I2815" s="220" t="e">
        <f>IF(G2814=BJB!#REF!,I2814+1,1)</f>
        <v>#REF!</v>
      </c>
      <c r="J2815" s="912" t="s">
        <v>22791</v>
      </c>
      <c r="K2815" s="121" t="s">
        <v>2967</v>
      </c>
      <c r="L2815" s="104" t="s">
        <v>6477</v>
      </c>
      <c r="M2815" s="104" t="s">
        <v>2910</v>
      </c>
      <c r="N2815" s="120">
        <v>39930</v>
      </c>
      <c r="O2815" s="107">
        <v>50000000</v>
      </c>
      <c r="P2815" s="105" t="s">
        <v>6222</v>
      </c>
      <c r="Q2815" s="120" t="s">
        <v>6222</v>
      </c>
      <c r="R2815" s="890">
        <v>0</v>
      </c>
      <c r="S2815" s="151" t="s">
        <v>7213</v>
      </c>
      <c r="T2815" s="109">
        <v>40749</v>
      </c>
      <c r="U2815" s="156">
        <v>22981250</v>
      </c>
      <c r="V2815" s="109" t="s">
        <v>6222</v>
      </c>
      <c r="W2815" s="141">
        <v>0</v>
      </c>
      <c r="X2815" s="141">
        <v>0</v>
      </c>
      <c r="Y2815" s="141">
        <v>0</v>
      </c>
      <c r="Z2815" s="141">
        <v>0</v>
      </c>
      <c r="AA2815" s="112">
        <v>22292250</v>
      </c>
      <c r="AB2815" s="112"/>
      <c r="AC2815" s="156"/>
      <c r="AD2815" s="141"/>
      <c r="AE2815" s="106">
        <v>0</v>
      </c>
      <c r="AF2815" s="106">
        <v>0</v>
      </c>
      <c r="AG2815" s="106">
        <v>0</v>
      </c>
      <c r="AH2815" s="156"/>
      <c r="AI2815" s="156"/>
      <c r="AJ2815" s="156"/>
      <c r="AK2815" s="156"/>
      <c r="AL2815" s="156"/>
      <c r="AM2815" s="156"/>
      <c r="AN2815" s="114">
        <f t="shared" si="86"/>
        <v>22292250</v>
      </c>
      <c r="AO2815" s="114">
        <f t="shared" si="87"/>
        <v>689000</v>
      </c>
      <c r="AP2815" s="114"/>
      <c r="AQ2815" s="114"/>
      <c r="AR2815" s="114"/>
      <c r="AS2815" s="114"/>
      <c r="AT2815" s="191"/>
    </row>
    <row r="2816" spans="1:46" s="190" customFormat="1" ht="15" customHeight="1" x14ac:dyDescent="0.2">
      <c r="A2816" s="104"/>
      <c r="B2816" s="104">
        <f>VLOOKUP(BJB!$F$9:$F$5599,Ctrl!$B$4:$C$399,2,0)</f>
        <v>42</v>
      </c>
      <c r="C2816" s="104">
        <f>VLOOKUP(BJB!$G$9:$G$5599,Ctrl!$E$4:$F$399,2,0)</f>
        <v>0</v>
      </c>
      <c r="D2816" s="219">
        <v>1</v>
      </c>
      <c r="E2816" s="104" t="str">
        <f>VLOOKUP(BJB!$F$9:$F$5599,Ctrl!$B$4:$D$399,3,0)</f>
        <v>IV</v>
      </c>
      <c r="F2816" s="139" t="s">
        <v>10561</v>
      </c>
      <c r="G2816" s="139" t="s">
        <v>7682</v>
      </c>
      <c r="H2816" s="125" t="s">
        <v>6682</v>
      </c>
      <c r="I2816" s="220" t="e">
        <f>IF(G2815=BJB!#REF!,I2815+1,1)</f>
        <v>#REF!</v>
      </c>
      <c r="J2816" s="891" t="s">
        <v>18422</v>
      </c>
      <c r="K2816" s="121" t="s">
        <v>2974</v>
      </c>
      <c r="L2816" s="104" t="s">
        <v>6477</v>
      </c>
      <c r="M2816" s="104" t="s">
        <v>2956</v>
      </c>
      <c r="N2816" s="120">
        <v>39871</v>
      </c>
      <c r="O2816" s="107">
        <v>100000000</v>
      </c>
      <c r="P2816" s="105" t="s">
        <v>6222</v>
      </c>
      <c r="Q2816" s="120" t="s">
        <v>6222</v>
      </c>
      <c r="R2816" s="890">
        <v>0</v>
      </c>
      <c r="S2816" s="151" t="s">
        <v>7213</v>
      </c>
      <c r="T2816" s="109">
        <v>40749</v>
      </c>
      <c r="U2816" s="156">
        <v>29902208</v>
      </c>
      <c r="V2816" s="109" t="s">
        <v>6222</v>
      </c>
      <c r="W2816" s="141">
        <v>0</v>
      </c>
      <c r="X2816" s="141">
        <v>0</v>
      </c>
      <c r="Y2816" s="141">
        <v>0</v>
      </c>
      <c r="Z2816" s="141">
        <v>0</v>
      </c>
      <c r="AA2816" s="112">
        <v>8556619</v>
      </c>
      <c r="AB2816" s="112">
        <v>241688</v>
      </c>
      <c r="AC2816" s="132"/>
      <c r="AD2816" s="141">
        <v>241688</v>
      </c>
      <c r="AE2816" s="106">
        <v>0</v>
      </c>
      <c r="AF2816" s="106">
        <v>0</v>
      </c>
      <c r="AG2816" s="106">
        <v>322250</v>
      </c>
      <c r="AH2816" s="156"/>
      <c r="AI2816" s="156"/>
      <c r="AJ2816" s="156"/>
      <c r="AK2816" s="156"/>
      <c r="AL2816" s="156"/>
      <c r="AM2816" s="156"/>
      <c r="AN2816" s="114">
        <f t="shared" si="86"/>
        <v>9362245</v>
      </c>
      <c r="AO2816" s="114">
        <f t="shared" si="87"/>
        <v>20539963</v>
      </c>
      <c r="AP2816" s="114"/>
      <c r="AQ2816" s="114"/>
      <c r="AR2816" s="114"/>
      <c r="AS2816" s="114"/>
    </row>
    <row r="2817" spans="1:46" s="216" customFormat="1" ht="15" customHeight="1" x14ac:dyDescent="0.2">
      <c r="A2817" s="104"/>
      <c r="B2817" s="104">
        <f>VLOOKUP(BJB!$F$9:$F$5599,Ctrl!$B$4:$C$399,2,0)</f>
        <v>42</v>
      </c>
      <c r="C2817" s="104">
        <f>VLOOKUP(BJB!$G$9:$G$5599,Ctrl!$E$4:$F$399,2,0)</f>
        <v>0</v>
      </c>
      <c r="D2817" s="219">
        <v>1</v>
      </c>
      <c r="E2817" s="104" t="str">
        <f>VLOOKUP(BJB!$F$9:$F$5599,Ctrl!$B$4:$D$399,3,0)</f>
        <v>IV</v>
      </c>
      <c r="F2817" s="139" t="s">
        <v>10561</v>
      </c>
      <c r="G2817" s="139" t="s">
        <v>7682</v>
      </c>
      <c r="H2817" s="125"/>
      <c r="I2817" s="220" t="e">
        <f>IF(G2816=BJB!#REF!,I2816+1,1)</f>
        <v>#REF!</v>
      </c>
      <c r="J2817" s="912" t="s">
        <v>22792</v>
      </c>
      <c r="K2817" s="121" t="s">
        <v>2965</v>
      </c>
      <c r="L2817" s="104" t="s">
        <v>6477</v>
      </c>
      <c r="M2817" s="104" t="s">
        <v>2950</v>
      </c>
      <c r="N2817" s="120">
        <v>39969</v>
      </c>
      <c r="O2817" s="107">
        <v>12000000</v>
      </c>
      <c r="P2817" s="105" t="s">
        <v>6222</v>
      </c>
      <c r="Q2817" s="120" t="s">
        <v>6222</v>
      </c>
      <c r="R2817" s="890">
        <v>0</v>
      </c>
      <c r="S2817" s="151" t="s">
        <v>7212</v>
      </c>
      <c r="T2817" s="109">
        <v>40676</v>
      </c>
      <c r="U2817" s="156">
        <v>4711477</v>
      </c>
      <c r="V2817" s="109" t="s">
        <v>6222</v>
      </c>
      <c r="W2817" s="141">
        <v>0</v>
      </c>
      <c r="X2817" s="141">
        <v>0</v>
      </c>
      <c r="Y2817" s="141">
        <v>0</v>
      </c>
      <c r="Z2817" s="141">
        <v>0</v>
      </c>
      <c r="AA2817" s="112">
        <v>3131250</v>
      </c>
      <c r="AB2817" s="112"/>
      <c r="AC2817" s="156"/>
      <c r="AD2817" s="141"/>
      <c r="AE2817" s="106">
        <v>0</v>
      </c>
      <c r="AF2817" s="106">
        <v>0</v>
      </c>
      <c r="AG2817" s="106">
        <v>0</v>
      </c>
      <c r="AH2817" s="156"/>
      <c r="AI2817" s="156"/>
      <c r="AJ2817" s="156"/>
      <c r="AK2817" s="156"/>
      <c r="AL2817" s="156"/>
      <c r="AM2817" s="156"/>
      <c r="AN2817" s="114">
        <f t="shared" si="86"/>
        <v>3131250</v>
      </c>
      <c r="AO2817" s="114">
        <f t="shared" si="87"/>
        <v>1580227</v>
      </c>
      <c r="AP2817" s="114"/>
      <c r="AQ2817" s="114"/>
      <c r="AR2817" s="114"/>
      <c r="AS2817" s="114"/>
      <c r="AT2817" s="190"/>
    </row>
    <row r="2818" spans="1:46" s="190" customFormat="1" ht="15" customHeight="1" x14ac:dyDescent="0.2">
      <c r="A2818" s="104"/>
      <c r="B2818" s="104">
        <f>VLOOKUP(BJB!$F$9:$F$5599,Ctrl!$B$4:$C$399,2,0)</f>
        <v>42</v>
      </c>
      <c r="C2818" s="104">
        <f>VLOOKUP(BJB!$G$9:$G$5599,Ctrl!$E$4:$F$399,2,0)</f>
        <v>0</v>
      </c>
      <c r="D2818" s="219">
        <v>1</v>
      </c>
      <c r="E2818" s="104" t="str">
        <f>VLOOKUP(BJB!$F$9:$F$5599,Ctrl!$B$4:$D$399,3,0)</f>
        <v>IV</v>
      </c>
      <c r="F2818" s="139" t="s">
        <v>10561</v>
      </c>
      <c r="G2818" s="139" t="s">
        <v>7682</v>
      </c>
      <c r="H2818" s="125"/>
      <c r="I2818" s="220" t="e">
        <f>IF(G2817=BJB!#REF!,I2817+1,1)</f>
        <v>#REF!</v>
      </c>
      <c r="J2818" s="912" t="s">
        <v>22793</v>
      </c>
      <c r="K2818" s="121" t="s">
        <v>2945</v>
      </c>
      <c r="L2818" s="104" t="s">
        <v>6477</v>
      </c>
      <c r="M2818" s="104" t="s">
        <v>2946</v>
      </c>
      <c r="N2818" s="120">
        <v>40106</v>
      </c>
      <c r="O2818" s="107">
        <v>10000000</v>
      </c>
      <c r="P2818" s="105" t="s">
        <v>6222</v>
      </c>
      <c r="Q2818" s="120" t="s">
        <v>6222</v>
      </c>
      <c r="R2818" s="890">
        <v>0</v>
      </c>
      <c r="S2818" s="151" t="s">
        <v>7211</v>
      </c>
      <c r="T2818" s="109">
        <v>40626</v>
      </c>
      <c r="U2818" s="156">
        <v>7500000</v>
      </c>
      <c r="V2818" s="109" t="s">
        <v>6222</v>
      </c>
      <c r="W2818" s="141">
        <v>0</v>
      </c>
      <c r="X2818" s="141">
        <v>0</v>
      </c>
      <c r="Y2818" s="141">
        <v>0</v>
      </c>
      <c r="Z2818" s="141">
        <v>0</v>
      </c>
      <c r="AA2818" s="112">
        <v>412500</v>
      </c>
      <c r="AB2818" s="112"/>
      <c r="AC2818" s="156"/>
      <c r="AD2818" s="141"/>
      <c r="AE2818" s="106">
        <v>0</v>
      </c>
      <c r="AF2818" s="106">
        <v>0</v>
      </c>
      <c r="AG2818" s="106">
        <v>0</v>
      </c>
      <c r="AH2818" s="156"/>
      <c r="AI2818" s="156"/>
      <c r="AJ2818" s="156"/>
      <c r="AK2818" s="156"/>
      <c r="AL2818" s="156"/>
      <c r="AM2818" s="156"/>
      <c r="AN2818" s="114">
        <f t="shared" si="86"/>
        <v>412500</v>
      </c>
      <c r="AO2818" s="114">
        <f t="shared" si="87"/>
        <v>7087500</v>
      </c>
      <c r="AP2818" s="114"/>
      <c r="AQ2818" s="114"/>
      <c r="AR2818" s="114"/>
      <c r="AS2818" s="114"/>
    </row>
    <row r="2819" spans="1:46" s="190" customFormat="1" ht="15" customHeight="1" x14ac:dyDescent="0.2">
      <c r="A2819" s="104"/>
      <c r="B2819" s="104">
        <f>VLOOKUP(BJB!$F$9:$F$5599,Ctrl!$B$4:$C$399,2,0)</f>
        <v>42</v>
      </c>
      <c r="C2819" s="104">
        <f>VLOOKUP(BJB!$G$9:$G$5599,Ctrl!$E$4:$F$399,2,0)</f>
        <v>0</v>
      </c>
      <c r="D2819" s="219">
        <v>1</v>
      </c>
      <c r="E2819" s="104" t="str">
        <f>VLOOKUP(BJB!$F$9:$F$5599,Ctrl!$B$4:$D$399,3,0)</f>
        <v>IV</v>
      </c>
      <c r="F2819" s="139" t="s">
        <v>10561</v>
      </c>
      <c r="G2819" s="139" t="s">
        <v>7682</v>
      </c>
      <c r="H2819" s="125"/>
      <c r="I2819" s="220" t="e">
        <f>IF(G2818=BJB!#REF!,I2818+1,1)</f>
        <v>#REF!</v>
      </c>
      <c r="J2819" s="912" t="s">
        <v>22794</v>
      </c>
      <c r="K2819" s="121" t="s">
        <v>2966</v>
      </c>
      <c r="L2819" s="104" t="s">
        <v>6477</v>
      </c>
      <c r="M2819" s="104" t="s">
        <v>2950</v>
      </c>
      <c r="N2819" s="120">
        <v>40699</v>
      </c>
      <c r="O2819" s="107">
        <v>35000000</v>
      </c>
      <c r="P2819" s="105" t="s">
        <v>6222</v>
      </c>
      <c r="Q2819" s="120" t="s">
        <v>6222</v>
      </c>
      <c r="R2819" s="890">
        <v>0</v>
      </c>
      <c r="S2819" s="151" t="s">
        <v>7213</v>
      </c>
      <c r="T2819" s="109">
        <v>40749</v>
      </c>
      <c r="U2819" s="156">
        <v>7147794</v>
      </c>
      <c r="V2819" s="109" t="s">
        <v>6222</v>
      </c>
      <c r="W2819" s="141">
        <v>0</v>
      </c>
      <c r="X2819" s="141">
        <v>0</v>
      </c>
      <c r="Y2819" s="141">
        <v>0</v>
      </c>
      <c r="Z2819" s="141">
        <v>0</v>
      </c>
      <c r="AA2819" s="112">
        <v>2993229</v>
      </c>
      <c r="AB2819" s="112"/>
      <c r="AC2819" s="156"/>
      <c r="AD2819" s="141"/>
      <c r="AE2819" s="106">
        <v>0</v>
      </c>
      <c r="AF2819" s="106">
        <v>0</v>
      </c>
      <c r="AG2819" s="106">
        <v>0</v>
      </c>
      <c r="AH2819" s="158"/>
      <c r="AI2819" s="156"/>
      <c r="AJ2819" s="156"/>
      <c r="AK2819" s="156"/>
      <c r="AL2819" s="156"/>
      <c r="AM2819" s="156"/>
      <c r="AN2819" s="114">
        <f t="shared" si="86"/>
        <v>2993229</v>
      </c>
      <c r="AO2819" s="114">
        <f t="shared" si="87"/>
        <v>4154565</v>
      </c>
      <c r="AP2819" s="114"/>
      <c r="AQ2819" s="114"/>
      <c r="AR2819" s="114"/>
      <c r="AS2819" s="114"/>
    </row>
    <row r="2820" spans="1:46" s="191" customFormat="1" ht="15" customHeight="1" x14ac:dyDescent="0.2">
      <c r="A2820" s="104"/>
      <c r="B2820" s="104">
        <f>VLOOKUP(BJB!$F$9:$F$5599,Ctrl!$B$4:$C$399,2,0)</f>
        <v>42</v>
      </c>
      <c r="C2820" s="104">
        <f>VLOOKUP(BJB!$G$9:$G$5599,Ctrl!$E$4:$F$399,2,0)</f>
        <v>0</v>
      </c>
      <c r="D2820" s="219">
        <v>1</v>
      </c>
      <c r="E2820" s="104" t="str">
        <f>VLOOKUP(BJB!$F$9:$F$5599,Ctrl!$B$4:$D$399,3,0)</f>
        <v>IV</v>
      </c>
      <c r="F2820" s="139" t="s">
        <v>10561</v>
      </c>
      <c r="G2820" s="139" t="s">
        <v>7682</v>
      </c>
      <c r="H2820" s="125"/>
      <c r="I2820" s="220" t="e">
        <f>IF(G2819=BJB!#REF!,I2819+1,1)</f>
        <v>#REF!</v>
      </c>
      <c r="J2820" s="912" t="s">
        <v>22795</v>
      </c>
      <c r="K2820" s="121" t="s">
        <v>3016</v>
      </c>
      <c r="L2820" s="104" t="s">
        <v>6477</v>
      </c>
      <c r="M2820" s="104" t="s">
        <v>3017</v>
      </c>
      <c r="N2820" s="120">
        <v>40106</v>
      </c>
      <c r="O2820" s="107">
        <v>60000000</v>
      </c>
      <c r="P2820" s="105" t="s">
        <v>6222</v>
      </c>
      <c r="Q2820" s="120" t="s">
        <v>6222</v>
      </c>
      <c r="R2820" s="890">
        <v>0</v>
      </c>
      <c r="S2820" s="242" t="s">
        <v>7216</v>
      </c>
      <c r="T2820" s="109">
        <v>40907</v>
      </c>
      <c r="U2820" s="156">
        <v>45000000</v>
      </c>
      <c r="V2820" s="109" t="s">
        <v>6222</v>
      </c>
      <c r="W2820" s="141">
        <v>0</v>
      </c>
      <c r="X2820" s="141">
        <v>0</v>
      </c>
      <c r="Y2820" s="141">
        <v>0</v>
      </c>
      <c r="Z2820" s="141">
        <v>0</v>
      </c>
      <c r="AA2820" s="112">
        <v>1687500</v>
      </c>
      <c r="AB2820" s="112"/>
      <c r="AC2820" s="156"/>
      <c r="AD2820" s="141"/>
      <c r="AE2820" s="106">
        <v>0</v>
      </c>
      <c r="AF2820" s="106">
        <v>0</v>
      </c>
      <c r="AG2820" s="106">
        <v>0</v>
      </c>
      <c r="AH2820" s="156"/>
      <c r="AI2820" s="156"/>
      <c r="AJ2820" s="156"/>
      <c r="AK2820" s="156"/>
      <c r="AL2820" s="156"/>
      <c r="AM2820" s="156"/>
      <c r="AN2820" s="114">
        <f t="shared" si="86"/>
        <v>1687500</v>
      </c>
      <c r="AO2820" s="114">
        <f t="shared" si="87"/>
        <v>43312500</v>
      </c>
      <c r="AP2820" s="114"/>
      <c r="AQ2820" s="114"/>
      <c r="AR2820" s="114"/>
      <c r="AS2820" s="114"/>
    </row>
    <row r="2821" spans="1:46" s="190" customFormat="1" ht="15" customHeight="1" x14ac:dyDescent="0.2">
      <c r="A2821" s="104"/>
      <c r="B2821" s="104">
        <f>VLOOKUP(BJB!$F$9:$F$5599,Ctrl!$B$4:$C$399,2,0)</f>
        <v>42</v>
      </c>
      <c r="C2821" s="104">
        <f>VLOOKUP(BJB!$G$9:$G$5599,Ctrl!$E$4:$F$399,2,0)</f>
        <v>0</v>
      </c>
      <c r="D2821" s="219">
        <v>1</v>
      </c>
      <c r="E2821" s="104" t="str">
        <f>VLOOKUP(BJB!$F$9:$F$5599,Ctrl!$B$4:$D$399,3,0)</f>
        <v>IV</v>
      </c>
      <c r="F2821" s="139" t="s">
        <v>10561</v>
      </c>
      <c r="G2821" s="139" t="s">
        <v>7682</v>
      </c>
      <c r="H2821" s="125"/>
      <c r="I2821" s="220" t="e">
        <f>IF(G2820=BJB!#REF!,I2820+1,1)</f>
        <v>#REF!</v>
      </c>
      <c r="J2821" s="912" t="s">
        <v>22796</v>
      </c>
      <c r="K2821" s="121" t="s">
        <v>2987</v>
      </c>
      <c r="L2821" s="104" t="s">
        <v>6477</v>
      </c>
      <c r="M2821" s="104" t="s">
        <v>2988</v>
      </c>
      <c r="N2821" s="120">
        <v>40044</v>
      </c>
      <c r="O2821" s="107">
        <v>20000000</v>
      </c>
      <c r="P2821" s="105" t="s">
        <v>6222</v>
      </c>
      <c r="Q2821" s="120" t="s">
        <v>6222</v>
      </c>
      <c r="R2821" s="890">
        <v>0</v>
      </c>
      <c r="S2821" s="151" t="s">
        <v>7215</v>
      </c>
      <c r="T2821" s="109">
        <v>40872</v>
      </c>
      <c r="U2821" s="156">
        <v>11377521</v>
      </c>
      <c r="V2821" s="109" t="s">
        <v>6222</v>
      </c>
      <c r="W2821" s="141">
        <v>0</v>
      </c>
      <c r="X2821" s="141">
        <v>0</v>
      </c>
      <c r="Y2821" s="141">
        <v>0</v>
      </c>
      <c r="Z2821" s="141">
        <v>0</v>
      </c>
      <c r="AA2821" s="112">
        <v>142500</v>
      </c>
      <c r="AB2821" s="112"/>
      <c r="AC2821" s="156"/>
      <c r="AD2821" s="141"/>
      <c r="AE2821" s="106">
        <v>0</v>
      </c>
      <c r="AF2821" s="106">
        <v>0</v>
      </c>
      <c r="AG2821" s="106">
        <v>0</v>
      </c>
      <c r="AH2821" s="156"/>
      <c r="AI2821" s="156"/>
      <c r="AJ2821" s="156"/>
      <c r="AK2821" s="156"/>
      <c r="AL2821" s="156"/>
      <c r="AM2821" s="156"/>
      <c r="AN2821" s="114">
        <f t="shared" si="86"/>
        <v>142500</v>
      </c>
      <c r="AO2821" s="114">
        <f t="shared" si="87"/>
        <v>11235021</v>
      </c>
      <c r="AP2821" s="114"/>
      <c r="AQ2821" s="114"/>
      <c r="AR2821" s="114"/>
      <c r="AS2821" s="114"/>
    </row>
    <row r="2822" spans="1:46" s="190" customFormat="1" ht="15" customHeight="1" x14ac:dyDescent="0.2">
      <c r="A2822" s="104"/>
      <c r="B2822" s="104">
        <f>VLOOKUP(BJB!$F$9:$F$5599,Ctrl!$B$4:$C$399,2,0)</f>
        <v>42</v>
      </c>
      <c r="C2822" s="104">
        <f>VLOOKUP(BJB!$G$9:$G$5599,Ctrl!$E$4:$F$399,2,0)</f>
        <v>0</v>
      </c>
      <c r="D2822" s="219">
        <v>1</v>
      </c>
      <c r="E2822" s="104" t="str">
        <f>VLOOKUP(BJB!$F$9:$F$5599,Ctrl!$B$4:$D$399,3,0)</f>
        <v>IV</v>
      </c>
      <c r="F2822" s="139" t="s">
        <v>10561</v>
      </c>
      <c r="G2822" s="139" t="s">
        <v>7682</v>
      </c>
      <c r="H2822" s="231" t="s">
        <v>18612</v>
      </c>
      <c r="I2822" s="220" t="e">
        <f>IF(G2821=BJB!#REF!,I2821+1,1)</f>
        <v>#REF!</v>
      </c>
      <c r="J2822" s="891" t="s">
        <v>18423</v>
      </c>
      <c r="K2822" s="121" t="s">
        <v>3007</v>
      </c>
      <c r="L2822" s="104" t="s">
        <v>6477</v>
      </c>
      <c r="M2822" s="104" t="s">
        <v>3008</v>
      </c>
      <c r="N2822" s="120">
        <v>39917</v>
      </c>
      <c r="O2822" s="107">
        <v>45000000</v>
      </c>
      <c r="P2822" s="105" t="s">
        <v>6222</v>
      </c>
      <c r="Q2822" s="120" t="s">
        <v>6222</v>
      </c>
      <c r="R2822" s="890">
        <v>0</v>
      </c>
      <c r="S2822" s="242" t="s">
        <v>7216</v>
      </c>
      <c r="T2822" s="109">
        <v>40907</v>
      </c>
      <c r="U2822" s="156">
        <v>33750000</v>
      </c>
      <c r="V2822" s="109" t="s">
        <v>6222</v>
      </c>
      <c r="W2822" s="141">
        <v>0</v>
      </c>
      <c r="X2822" s="141">
        <v>0</v>
      </c>
      <c r="Y2822" s="141">
        <v>0</v>
      </c>
      <c r="Z2822" s="141">
        <v>0</v>
      </c>
      <c r="AA2822" s="112">
        <v>1550372</v>
      </c>
      <c r="AB2822" s="112">
        <v>232556</v>
      </c>
      <c r="AC2822" s="132"/>
      <c r="AD2822" s="141"/>
      <c r="AE2822" s="106">
        <v>0</v>
      </c>
      <c r="AF2822" s="106">
        <v>0</v>
      </c>
      <c r="AG2822" s="106">
        <v>0</v>
      </c>
      <c r="AH2822" s="156"/>
      <c r="AI2822" s="156"/>
      <c r="AJ2822" s="156"/>
      <c r="AK2822" s="156"/>
      <c r="AL2822" s="156"/>
      <c r="AM2822" s="156"/>
      <c r="AN2822" s="114">
        <f t="shared" si="86"/>
        <v>1782928</v>
      </c>
      <c r="AO2822" s="114">
        <f t="shared" si="87"/>
        <v>31967072</v>
      </c>
      <c r="AP2822" s="114"/>
      <c r="AQ2822" s="114"/>
      <c r="AR2822" s="114"/>
      <c r="AS2822" s="114"/>
    </row>
    <row r="2823" spans="1:46" s="190" customFormat="1" ht="15" customHeight="1" x14ac:dyDescent="0.2">
      <c r="A2823" s="104"/>
      <c r="B2823" s="104">
        <f>VLOOKUP(BJB!$F$9:$F$5599,Ctrl!$B$4:$C$399,2,0)</f>
        <v>42</v>
      </c>
      <c r="C2823" s="104">
        <f>VLOOKUP(BJB!$G$9:$G$5599,Ctrl!$E$4:$F$399,2,0)</f>
        <v>0</v>
      </c>
      <c r="D2823" s="219">
        <v>1</v>
      </c>
      <c r="E2823" s="104" t="str">
        <f>VLOOKUP(BJB!$F$9:$F$5599,Ctrl!$B$4:$D$399,3,0)</f>
        <v>IV</v>
      </c>
      <c r="F2823" s="139" t="s">
        <v>10561</v>
      </c>
      <c r="G2823" s="139" t="s">
        <v>7682</v>
      </c>
      <c r="H2823" s="125" t="s">
        <v>6363</v>
      </c>
      <c r="I2823" s="220" t="e">
        <f>IF(G2822=BJB!#REF!,I2822+1,1)</f>
        <v>#REF!</v>
      </c>
      <c r="J2823" s="891" t="s">
        <v>18424</v>
      </c>
      <c r="K2823" s="121" t="s">
        <v>3014</v>
      </c>
      <c r="L2823" s="104" t="s">
        <v>6477</v>
      </c>
      <c r="M2823" s="104" t="s">
        <v>3015</v>
      </c>
      <c r="N2823" s="120">
        <v>40087</v>
      </c>
      <c r="O2823" s="107">
        <v>85000000</v>
      </c>
      <c r="P2823" s="105" t="s">
        <v>6222</v>
      </c>
      <c r="Q2823" s="120" t="s">
        <v>6222</v>
      </c>
      <c r="R2823" s="890">
        <v>0</v>
      </c>
      <c r="S2823" s="242" t="s">
        <v>7216</v>
      </c>
      <c r="T2823" s="109">
        <v>40907</v>
      </c>
      <c r="U2823" s="156">
        <v>63750000</v>
      </c>
      <c r="V2823" s="109" t="s">
        <v>6222</v>
      </c>
      <c r="W2823" s="141">
        <v>0</v>
      </c>
      <c r="X2823" s="141">
        <v>0</v>
      </c>
      <c r="Y2823" s="141">
        <v>0</v>
      </c>
      <c r="Z2823" s="141">
        <v>0</v>
      </c>
      <c r="AA2823" s="112">
        <v>8478326</v>
      </c>
      <c r="AB2823" s="112"/>
      <c r="AC2823" s="132">
        <v>1236264</v>
      </c>
      <c r="AD2823" s="141">
        <v>412088</v>
      </c>
      <c r="AE2823" s="106">
        <v>0</v>
      </c>
      <c r="AF2823" s="106">
        <v>412088</v>
      </c>
      <c r="AG2823" s="106">
        <v>0</v>
      </c>
      <c r="AH2823" s="156"/>
      <c r="AI2823" s="156"/>
      <c r="AJ2823" s="156"/>
      <c r="AK2823" s="156"/>
      <c r="AL2823" s="156"/>
      <c r="AM2823" s="156"/>
      <c r="AN2823" s="114">
        <f t="shared" si="86"/>
        <v>10538766</v>
      </c>
      <c r="AO2823" s="114">
        <f t="shared" si="87"/>
        <v>53211234</v>
      </c>
      <c r="AP2823" s="114"/>
      <c r="AQ2823" s="114"/>
      <c r="AR2823" s="114"/>
      <c r="AS2823" s="114"/>
    </row>
    <row r="2824" spans="1:46" s="191" customFormat="1" ht="15" customHeight="1" x14ac:dyDescent="0.2">
      <c r="A2824" s="104"/>
      <c r="B2824" s="104">
        <f>VLOOKUP(BJB!$F$9:$F$5599,Ctrl!$B$4:$C$399,2,0)</f>
        <v>42</v>
      </c>
      <c r="C2824" s="104">
        <f>VLOOKUP(BJB!$G$9:$G$5599,Ctrl!$E$4:$F$399,2,0)</f>
        <v>0</v>
      </c>
      <c r="D2824" s="219">
        <v>1</v>
      </c>
      <c r="E2824" s="104" t="str">
        <f>VLOOKUP(BJB!$F$9:$F$5599,Ctrl!$B$4:$D$399,3,0)</f>
        <v>IV</v>
      </c>
      <c r="F2824" s="139" t="s">
        <v>10561</v>
      </c>
      <c r="G2824" s="139" t="s">
        <v>7682</v>
      </c>
      <c r="H2824" s="125"/>
      <c r="I2824" s="220" t="e">
        <f>IF(G2823=BJB!#REF!,I2823+1,1)</f>
        <v>#REF!</v>
      </c>
      <c r="J2824" s="912" t="s">
        <v>22797</v>
      </c>
      <c r="K2824" s="121" t="s">
        <v>2928</v>
      </c>
      <c r="L2824" s="104" t="s">
        <v>6477</v>
      </c>
      <c r="M2824" s="104" t="s">
        <v>2929</v>
      </c>
      <c r="N2824" s="109">
        <v>39979</v>
      </c>
      <c r="O2824" s="112">
        <v>3650000000</v>
      </c>
      <c r="P2824" s="105" t="s">
        <v>6222</v>
      </c>
      <c r="Q2824" s="120" t="s">
        <v>6222</v>
      </c>
      <c r="R2824" s="890">
        <v>0</v>
      </c>
      <c r="S2824" s="151" t="s">
        <v>7205</v>
      </c>
      <c r="T2824" s="120">
        <v>40416</v>
      </c>
      <c r="U2824" s="112">
        <v>18750000</v>
      </c>
      <c r="V2824" s="109" t="s">
        <v>6222</v>
      </c>
      <c r="W2824" s="141">
        <v>0</v>
      </c>
      <c r="X2824" s="141">
        <v>0</v>
      </c>
      <c r="Y2824" s="141">
        <v>0</v>
      </c>
      <c r="Z2824" s="141">
        <v>0</v>
      </c>
      <c r="AA2824" s="112">
        <v>0</v>
      </c>
      <c r="AB2824" s="112"/>
      <c r="AC2824" s="112"/>
      <c r="AD2824" s="141"/>
      <c r="AE2824" s="106">
        <v>0</v>
      </c>
      <c r="AF2824" s="106">
        <v>0</v>
      </c>
      <c r="AG2824" s="106">
        <v>0</v>
      </c>
      <c r="AH2824" s="112"/>
      <c r="AI2824" s="112"/>
      <c r="AJ2824" s="112"/>
      <c r="AK2824" s="112"/>
      <c r="AL2824" s="112"/>
      <c r="AM2824" s="112"/>
      <c r="AN2824" s="114">
        <f t="shared" si="86"/>
        <v>0</v>
      </c>
      <c r="AO2824" s="114">
        <f t="shared" si="87"/>
        <v>18750000</v>
      </c>
      <c r="AP2824" s="114"/>
      <c r="AQ2824" s="114"/>
      <c r="AR2824" s="114"/>
      <c r="AS2824" s="114"/>
      <c r="AT2824" s="190"/>
    </row>
    <row r="2825" spans="1:46" s="191" customFormat="1" ht="15" customHeight="1" x14ac:dyDescent="0.2">
      <c r="A2825" s="104"/>
      <c r="B2825" s="104">
        <f>VLOOKUP(BJB!$F$9:$F$5599,Ctrl!$B$4:$C$399,2,0)</f>
        <v>42</v>
      </c>
      <c r="C2825" s="104">
        <f>VLOOKUP(BJB!$G$9:$G$5599,Ctrl!$E$4:$F$399,2,0)</f>
        <v>0</v>
      </c>
      <c r="D2825" s="219">
        <v>1</v>
      </c>
      <c r="E2825" s="104" t="str">
        <f>VLOOKUP(BJB!$F$9:$F$5599,Ctrl!$B$4:$D$399,3,0)</f>
        <v>IV</v>
      </c>
      <c r="F2825" s="139" t="s">
        <v>10561</v>
      </c>
      <c r="G2825" s="139" t="s">
        <v>7682</v>
      </c>
      <c r="H2825" s="125"/>
      <c r="I2825" s="220" t="e">
        <f>IF(G2824=BJB!#REF!,I2824+1,1)</f>
        <v>#REF!</v>
      </c>
      <c r="J2825" s="912" t="s">
        <v>22798</v>
      </c>
      <c r="K2825" s="121" t="s">
        <v>3046</v>
      </c>
      <c r="L2825" s="104" t="s">
        <v>6477</v>
      </c>
      <c r="M2825" s="104" t="s">
        <v>3047</v>
      </c>
      <c r="N2825" s="120">
        <v>40421</v>
      </c>
      <c r="O2825" s="107">
        <v>25000000</v>
      </c>
      <c r="P2825" s="105" t="s">
        <v>16338</v>
      </c>
      <c r="Q2825" s="120">
        <v>40980</v>
      </c>
      <c r="R2825" s="105">
        <v>21218298</v>
      </c>
      <c r="S2825" s="108" t="s">
        <v>7221</v>
      </c>
      <c r="T2825" s="109">
        <v>41180</v>
      </c>
      <c r="U2825" s="156">
        <v>15695541</v>
      </c>
      <c r="V2825" s="109">
        <v>41180</v>
      </c>
      <c r="W2825" s="141">
        <v>15695541</v>
      </c>
      <c r="X2825" s="141">
        <v>0</v>
      </c>
      <c r="Y2825" s="141">
        <v>0</v>
      </c>
      <c r="Z2825" s="141">
        <v>0</v>
      </c>
      <c r="AA2825" s="114">
        <v>15695541</v>
      </c>
      <c r="AB2825" s="114"/>
      <c r="AC2825" s="156"/>
      <c r="AD2825" s="141"/>
      <c r="AE2825" s="106">
        <v>0</v>
      </c>
      <c r="AF2825" s="106">
        <v>0</v>
      </c>
      <c r="AG2825" s="106">
        <v>0</v>
      </c>
      <c r="AH2825" s="156"/>
      <c r="AI2825" s="156"/>
      <c r="AJ2825" s="156"/>
      <c r="AK2825" s="156"/>
      <c r="AL2825" s="156"/>
      <c r="AM2825" s="156"/>
      <c r="AN2825" s="114">
        <f t="shared" ref="AN2825:AN2888" si="88">SUM(AA2825:AM2825)</f>
        <v>15695541</v>
      </c>
      <c r="AO2825" s="114">
        <f t="shared" ref="AO2825:AO2888" si="89">IF((U2825-AN2825)&lt;0,ABS(0),(U2825-AN2825))</f>
        <v>0</v>
      </c>
      <c r="AP2825" s="114"/>
      <c r="AQ2825" s="114"/>
      <c r="AR2825" s="114"/>
      <c r="AS2825" s="114"/>
      <c r="AT2825" s="190"/>
    </row>
    <row r="2826" spans="1:46" s="190" customFormat="1" ht="15" customHeight="1" x14ac:dyDescent="0.2">
      <c r="A2826" s="104"/>
      <c r="B2826" s="104">
        <f>VLOOKUP(BJB!$F$9:$F$5599,Ctrl!$B$4:$C$399,2,0)</f>
        <v>42</v>
      </c>
      <c r="C2826" s="104">
        <f>VLOOKUP(BJB!$G$9:$G$5599,Ctrl!$E$4:$F$399,2,0)</f>
        <v>3</v>
      </c>
      <c r="D2826" s="219">
        <v>1</v>
      </c>
      <c r="E2826" s="104" t="str">
        <f>VLOOKUP(BJB!$F$9:$F$5599,Ctrl!$B$4:$D$399,3,0)</f>
        <v>IV</v>
      </c>
      <c r="F2826" s="139" t="s">
        <v>10561</v>
      </c>
      <c r="G2826" s="139" t="s">
        <v>836</v>
      </c>
      <c r="H2826" s="125"/>
      <c r="I2826" s="220" t="e">
        <f>IF(G2825=BJB!#REF!,I2825+1,1)</f>
        <v>#REF!</v>
      </c>
      <c r="J2826" s="912" t="s">
        <v>22799</v>
      </c>
      <c r="K2826" s="121" t="s">
        <v>2991</v>
      </c>
      <c r="L2826" s="104" t="s">
        <v>6477</v>
      </c>
      <c r="M2826" s="104" t="s">
        <v>2992</v>
      </c>
      <c r="N2826" s="120">
        <v>40087</v>
      </c>
      <c r="O2826" s="107">
        <v>10000000</v>
      </c>
      <c r="P2826" s="105" t="s">
        <v>6222</v>
      </c>
      <c r="Q2826" s="120" t="s">
        <v>6222</v>
      </c>
      <c r="R2826" s="890">
        <v>0</v>
      </c>
      <c r="S2826" s="151" t="s">
        <v>7215</v>
      </c>
      <c r="T2826" s="109">
        <v>40872</v>
      </c>
      <c r="U2826" s="156">
        <v>7500000</v>
      </c>
      <c r="V2826" s="109" t="s">
        <v>6222</v>
      </c>
      <c r="W2826" s="141">
        <v>0</v>
      </c>
      <c r="X2826" s="141">
        <v>0</v>
      </c>
      <c r="Y2826" s="141">
        <v>0</v>
      </c>
      <c r="Z2826" s="141">
        <v>0</v>
      </c>
      <c r="AA2826" s="112">
        <v>97500</v>
      </c>
      <c r="AB2826" s="112"/>
      <c r="AC2826" s="156"/>
      <c r="AD2826" s="141"/>
      <c r="AE2826" s="106">
        <v>0</v>
      </c>
      <c r="AF2826" s="106">
        <v>0</v>
      </c>
      <c r="AG2826" s="106">
        <v>0</v>
      </c>
      <c r="AH2826" s="156"/>
      <c r="AI2826" s="156"/>
      <c r="AJ2826" s="156"/>
      <c r="AK2826" s="156"/>
      <c r="AL2826" s="156"/>
      <c r="AM2826" s="156"/>
      <c r="AN2826" s="114">
        <f t="shared" si="88"/>
        <v>97500</v>
      </c>
      <c r="AO2826" s="114">
        <f t="shared" si="89"/>
        <v>7402500</v>
      </c>
      <c r="AP2826" s="114"/>
      <c r="AQ2826" s="114"/>
      <c r="AR2826" s="114"/>
      <c r="AS2826" s="114"/>
    </row>
    <row r="2827" spans="1:46" s="190" customFormat="1" ht="15" customHeight="1" x14ac:dyDescent="0.2">
      <c r="A2827" s="104"/>
      <c r="B2827" s="104">
        <f>VLOOKUP(BJB!$F$9:$F$5599,Ctrl!$B$4:$C$399,2,0)</f>
        <v>42</v>
      </c>
      <c r="C2827" s="104">
        <f>VLOOKUP(BJB!$G$9:$G$5599,Ctrl!$E$4:$F$399,2,0)</f>
        <v>0</v>
      </c>
      <c r="D2827" s="219">
        <v>1</v>
      </c>
      <c r="E2827" s="104" t="str">
        <f>VLOOKUP(BJB!$F$9:$F$5599,Ctrl!$B$4:$D$399,3,0)</f>
        <v>IV</v>
      </c>
      <c r="F2827" s="139" t="s">
        <v>10561</v>
      </c>
      <c r="G2827" s="139" t="s">
        <v>7682</v>
      </c>
      <c r="H2827" s="125"/>
      <c r="I2827" s="220" t="e">
        <f>IF(G2826=BJB!#REF!,I2826+1,1)</f>
        <v>#REF!</v>
      </c>
      <c r="J2827" s="912" t="s">
        <v>22800</v>
      </c>
      <c r="K2827" s="121" t="s">
        <v>2879</v>
      </c>
      <c r="L2827" s="104" t="s">
        <v>6477</v>
      </c>
      <c r="M2827" s="104" t="s">
        <v>2093</v>
      </c>
      <c r="N2827" s="109">
        <v>39065</v>
      </c>
      <c r="O2827" s="112">
        <v>4000000</v>
      </c>
      <c r="P2827" s="105" t="s">
        <v>6222</v>
      </c>
      <c r="Q2827" s="120" t="s">
        <v>6222</v>
      </c>
      <c r="R2827" s="890">
        <v>0</v>
      </c>
      <c r="S2827" s="151" t="s">
        <v>7197</v>
      </c>
      <c r="T2827" s="120">
        <v>39233</v>
      </c>
      <c r="U2827" s="112">
        <v>2211583</v>
      </c>
      <c r="V2827" s="109" t="s">
        <v>6222</v>
      </c>
      <c r="W2827" s="141">
        <v>0</v>
      </c>
      <c r="X2827" s="141">
        <v>0</v>
      </c>
      <c r="Y2827" s="141">
        <v>0</v>
      </c>
      <c r="Z2827" s="141">
        <v>0</v>
      </c>
      <c r="AA2827" s="112">
        <v>0</v>
      </c>
      <c r="AB2827" s="112"/>
      <c r="AC2827" s="112"/>
      <c r="AD2827" s="141"/>
      <c r="AE2827" s="106">
        <v>0</v>
      </c>
      <c r="AF2827" s="106">
        <v>0</v>
      </c>
      <c r="AG2827" s="106">
        <v>0</v>
      </c>
      <c r="AH2827" s="112"/>
      <c r="AI2827" s="112"/>
      <c r="AJ2827" s="112"/>
      <c r="AK2827" s="112"/>
      <c r="AL2827" s="112"/>
      <c r="AM2827" s="112"/>
      <c r="AN2827" s="114">
        <f t="shared" si="88"/>
        <v>0</v>
      </c>
      <c r="AO2827" s="114">
        <f t="shared" si="89"/>
        <v>2211583</v>
      </c>
      <c r="AP2827" s="114"/>
      <c r="AQ2827" s="114"/>
      <c r="AR2827" s="114"/>
      <c r="AS2827" s="114"/>
    </row>
    <row r="2828" spans="1:46" s="190" customFormat="1" ht="15" customHeight="1" x14ac:dyDescent="0.2">
      <c r="A2828" s="104"/>
      <c r="B2828" s="104">
        <f>VLOOKUP(BJB!$F$9:$F$5599,Ctrl!$B$4:$C$399,2,0)</f>
        <v>42</v>
      </c>
      <c r="C2828" s="104">
        <f>VLOOKUP(BJB!$G$9:$G$5599,Ctrl!$E$4:$F$399,2,0)</f>
        <v>0</v>
      </c>
      <c r="D2828" s="219">
        <v>1</v>
      </c>
      <c r="E2828" s="104" t="str">
        <f>VLOOKUP(BJB!$F$9:$F$5599,Ctrl!$B$4:$D$399,3,0)</f>
        <v>IV</v>
      </c>
      <c r="F2828" s="139" t="s">
        <v>10561</v>
      </c>
      <c r="G2828" s="139" t="s">
        <v>7682</v>
      </c>
      <c r="H2828" s="125">
        <v>1120117000441</v>
      </c>
      <c r="I2828" s="220" t="e">
        <f>IF(G2827=BJB!#REF!,I2827+1,1)</f>
        <v>#REF!</v>
      </c>
      <c r="J2828" s="912" t="s">
        <v>22801</v>
      </c>
      <c r="K2828" s="121" t="s">
        <v>2939</v>
      </c>
      <c r="L2828" s="104" t="s">
        <v>6477</v>
      </c>
      <c r="M2828" s="104" t="s">
        <v>2927</v>
      </c>
      <c r="N2828" s="109">
        <v>39734</v>
      </c>
      <c r="O2828" s="112">
        <v>50000000</v>
      </c>
      <c r="P2828" s="105" t="s">
        <v>6222</v>
      </c>
      <c r="Q2828" s="120" t="s">
        <v>6222</v>
      </c>
      <c r="R2828" s="890">
        <v>0</v>
      </c>
      <c r="S2828" s="151" t="s">
        <v>7209</v>
      </c>
      <c r="T2828" s="120">
        <v>40543</v>
      </c>
      <c r="U2828" s="112">
        <v>30063084</v>
      </c>
      <c r="V2828" s="109" t="s">
        <v>6222</v>
      </c>
      <c r="W2828" s="141">
        <v>0</v>
      </c>
      <c r="X2828" s="141">
        <v>0</v>
      </c>
      <c r="Y2828" s="141">
        <v>0</v>
      </c>
      <c r="Z2828" s="141">
        <v>0</v>
      </c>
      <c r="AA2828" s="112">
        <v>1365000</v>
      </c>
      <c r="AB2828" s="112"/>
      <c r="AC2828" s="132"/>
      <c r="AD2828" s="141"/>
      <c r="AE2828" s="106">
        <v>0</v>
      </c>
      <c r="AF2828" s="106">
        <v>0</v>
      </c>
      <c r="AG2828" s="106">
        <v>0</v>
      </c>
      <c r="AH2828" s="112"/>
      <c r="AI2828" s="112"/>
      <c r="AJ2828" s="112"/>
      <c r="AK2828" s="112"/>
      <c r="AL2828" s="112"/>
      <c r="AM2828" s="112"/>
      <c r="AN2828" s="114">
        <f t="shared" si="88"/>
        <v>1365000</v>
      </c>
      <c r="AO2828" s="114">
        <f t="shared" si="89"/>
        <v>28698084</v>
      </c>
      <c r="AP2828" s="114"/>
      <c r="AQ2828" s="114"/>
      <c r="AR2828" s="114"/>
      <c r="AS2828" s="114"/>
    </row>
    <row r="2829" spans="1:46" s="190" customFormat="1" ht="15" customHeight="1" x14ac:dyDescent="0.2">
      <c r="A2829" s="104"/>
      <c r="B2829" s="104">
        <f>VLOOKUP(BJB!$F$9:$F$5599,Ctrl!$B$4:$C$399,2,0)</f>
        <v>42</v>
      </c>
      <c r="C2829" s="104">
        <f>VLOOKUP(BJB!$G$9:$G$5599,Ctrl!$E$4:$F$399,2,0)</f>
        <v>0</v>
      </c>
      <c r="D2829" s="219">
        <v>1</v>
      </c>
      <c r="E2829" s="104" t="str">
        <f>VLOOKUP(BJB!$F$9:$F$5599,Ctrl!$B$4:$D$399,3,0)</f>
        <v>IV</v>
      </c>
      <c r="F2829" s="139" t="s">
        <v>10561</v>
      </c>
      <c r="G2829" s="139" t="s">
        <v>7682</v>
      </c>
      <c r="H2829" s="125"/>
      <c r="I2829" s="220" t="e">
        <f>IF(G2828=BJB!#REF!,I2828+1,1)</f>
        <v>#REF!</v>
      </c>
      <c r="J2829" s="912" t="s">
        <v>22802</v>
      </c>
      <c r="K2829" s="121" t="s">
        <v>3043</v>
      </c>
      <c r="L2829" s="104" t="s">
        <v>6477</v>
      </c>
      <c r="M2829" s="104" t="s">
        <v>2916</v>
      </c>
      <c r="N2829" s="120">
        <v>39979</v>
      </c>
      <c r="O2829" s="107">
        <v>50000000</v>
      </c>
      <c r="P2829" s="105" t="s">
        <v>16339</v>
      </c>
      <c r="Q2829" s="120">
        <v>41064</v>
      </c>
      <c r="R2829" s="105">
        <v>34014276</v>
      </c>
      <c r="S2829" s="108" t="s">
        <v>7221</v>
      </c>
      <c r="T2829" s="109">
        <v>41180</v>
      </c>
      <c r="U2829" s="156">
        <v>24393637</v>
      </c>
      <c r="V2829" s="109">
        <v>41180</v>
      </c>
      <c r="W2829" s="141">
        <v>24393637</v>
      </c>
      <c r="X2829" s="141">
        <v>0</v>
      </c>
      <c r="Y2829" s="141">
        <v>0</v>
      </c>
      <c r="Z2829" s="141">
        <v>0</v>
      </c>
      <c r="AA2829" s="114">
        <v>8440000</v>
      </c>
      <c r="AB2829" s="114"/>
      <c r="AC2829" s="156"/>
      <c r="AD2829" s="141"/>
      <c r="AE2829" s="106">
        <v>0</v>
      </c>
      <c r="AF2829" s="106">
        <v>0</v>
      </c>
      <c r="AG2829" s="106">
        <v>0</v>
      </c>
      <c r="AH2829" s="156"/>
      <c r="AI2829" s="156"/>
      <c r="AJ2829" s="156"/>
      <c r="AK2829" s="156"/>
      <c r="AL2829" s="156"/>
      <c r="AM2829" s="156"/>
      <c r="AN2829" s="114">
        <f t="shared" si="88"/>
        <v>8440000</v>
      </c>
      <c r="AO2829" s="114">
        <f t="shared" si="89"/>
        <v>15953637</v>
      </c>
      <c r="AP2829" s="114"/>
      <c r="AQ2829" s="114"/>
      <c r="AR2829" s="114"/>
      <c r="AS2829" s="114"/>
    </row>
    <row r="2830" spans="1:46" s="190" customFormat="1" ht="15" customHeight="1" x14ac:dyDescent="0.2">
      <c r="A2830" s="104"/>
      <c r="B2830" s="104">
        <f>VLOOKUP(BJB!$F$9:$F$5599,Ctrl!$B$4:$C$399,2,0)</f>
        <v>42</v>
      </c>
      <c r="C2830" s="104">
        <f>VLOOKUP(BJB!$G$9:$G$5599,Ctrl!$E$4:$F$399,2,0)</f>
        <v>0</v>
      </c>
      <c r="D2830" s="219">
        <v>1</v>
      </c>
      <c r="E2830" s="104" t="str">
        <f>VLOOKUP(BJB!$F$9:$F$5599,Ctrl!$B$4:$D$399,3,0)</f>
        <v>IV</v>
      </c>
      <c r="F2830" s="139" t="s">
        <v>10561</v>
      </c>
      <c r="G2830" s="139" t="s">
        <v>7682</v>
      </c>
      <c r="H2830" s="125" t="s">
        <v>6374</v>
      </c>
      <c r="I2830" s="220" t="e">
        <f>IF(G2829=BJB!#REF!,I2829+1,1)</f>
        <v>#REF!</v>
      </c>
      <c r="J2830" s="912" t="s">
        <v>22803</v>
      </c>
      <c r="K2830" s="121" t="s">
        <v>2933</v>
      </c>
      <c r="L2830" s="104" t="s">
        <v>7835</v>
      </c>
      <c r="M2830" s="104" t="s">
        <v>2934</v>
      </c>
      <c r="N2830" s="109">
        <v>40106</v>
      </c>
      <c r="O2830" s="112">
        <v>500000000</v>
      </c>
      <c r="P2830" s="105" t="s">
        <v>16340</v>
      </c>
      <c r="Q2830" s="120" t="s">
        <v>16341</v>
      </c>
      <c r="R2830" s="105">
        <v>375000000</v>
      </c>
      <c r="S2830" s="151" t="s">
        <v>7208</v>
      </c>
      <c r="T2830" s="120">
        <v>40512</v>
      </c>
      <c r="U2830" s="112">
        <v>375000000</v>
      </c>
      <c r="V2830" s="109">
        <v>40512</v>
      </c>
      <c r="W2830" s="141">
        <v>375000000</v>
      </c>
      <c r="X2830" s="141">
        <v>0</v>
      </c>
      <c r="Y2830" s="141">
        <v>0</v>
      </c>
      <c r="Z2830" s="141">
        <v>0</v>
      </c>
      <c r="AA2830" s="112">
        <v>23419356</v>
      </c>
      <c r="AB2830" s="112"/>
      <c r="AC2830" s="132"/>
      <c r="AD2830" s="141"/>
      <c r="AE2830" s="106">
        <v>0</v>
      </c>
      <c r="AF2830" s="106">
        <v>0</v>
      </c>
      <c r="AG2830" s="106">
        <v>0</v>
      </c>
      <c r="AH2830" s="112"/>
      <c r="AI2830" s="112"/>
      <c r="AJ2830" s="112"/>
      <c r="AK2830" s="112"/>
      <c r="AL2830" s="112"/>
      <c r="AM2830" s="112"/>
      <c r="AN2830" s="114">
        <f t="shared" si="88"/>
        <v>23419356</v>
      </c>
      <c r="AO2830" s="114">
        <f t="shared" si="89"/>
        <v>351580644</v>
      </c>
      <c r="AP2830" s="114"/>
      <c r="AQ2830" s="114"/>
      <c r="AR2830" s="114"/>
      <c r="AS2830" s="114"/>
    </row>
    <row r="2831" spans="1:46" s="190" customFormat="1" ht="15" customHeight="1" x14ac:dyDescent="0.2">
      <c r="A2831" s="104"/>
      <c r="B2831" s="104">
        <f>VLOOKUP(BJB!$F$9:$F$5599,Ctrl!$B$4:$C$399,2,0)</f>
        <v>42</v>
      </c>
      <c r="C2831" s="104">
        <f>VLOOKUP(BJB!$G$9:$G$5599,Ctrl!$E$4:$F$399,2,0)</f>
        <v>0</v>
      </c>
      <c r="D2831" s="219">
        <v>1</v>
      </c>
      <c r="E2831" s="104" t="str">
        <f>VLOOKUP(BJB!$F$9:$F$5599,Ctrl!$B$4:$D$399,3,0)</f>
        <v>IV</v>
      </c>
      <c r="F2831" s="139" t="s">
        <v>10561</v>
      </c>
      <c r="G2831" s="139" t="s">
        <v>7682</v>
      </c>
      <c r="H2831" s="125"/>
      <c r="I2831" s="220" t="e">
        <f>IF(G2830=BJB!#REF!,I2830+1,1)</f>
        <v>#REF!</v>
      </c>
      <c r="J2831" s="912" t="s">
        <v>22804</v>
      </c>
      <c r="K2831" s="126" t="s">
        <v>3050</v>
      </c>
      <c r="L2831" s="104" t="s">
        <v>6477</v>
      </c>
      <c r="M2831" s="127" t="s">
        <v>3051</v>
      </c>
      <c r="N2831" s="128">
        <v>40945</v>
      </c>
      <c r="O2831" s="140">
        <v>30000000</v>
      </c>
      <c r="P2831" s="105" t="s">
        <v>6222</v>
      </c>
      <c r="Q2831" s="120" t="s">
        <v>6222</v>
      </c>
      <c r="R2831" s="890">
        <v>0</v>
      </c>
      <c r="S2831" s="234" t="s">
        <v>127</v>
      </c>
      <c r="T2831" s="130">
        <v>41600</v>
      </c>
      <c r="U2831" s="156">
        <v>9723560</v>
      </c>
      <c r="V2831" s="109" t="s">
        <v>6222</v>
      </c>
      <c r="W2831" s="141">
        <v>0</v>
      </c>
      <c r="X2831" s="141">
        <v>0</v>
      </c>
      <c r="Y2831" s="141">
        <v>0</v>
      </c>
      <c r="Z2831" s="141">
        <v>0</v>
      </c>
      <c r="AA2831" s="114">
        <v>9723560</v>
      </c>
      <c r="AB2831" s="114"/>
      <c r="AC2831" s="156"/>
      <c r="AD2831" s="141"/>
      <c r="AE2831" s="106">
        <v>0</v>
      </c>
      <c r="AF2831" s="106">
        <v>0</v>
      </c>
      <c r="AG2831" s="106">
        <v>0</v>
      </c>
      <c r="AH2831" s="156"/>
      <c r="AI2831" s="156"/>
      <c r="AJ2831" s="156"/>
      <c r="AK2831" s="156"/>
      <c r="AL2831" s="156"/>
      <c r="AM2831" s="156"/>
      <c r="AN2831" s="114">
        <f t="shared" si="88"/>
        <v>9723560</v>
      </c>
      <c r="AO2831" s="114">
        <f t="shared" si="89"/>
        <v>0</v>
      </c>
      <c r="AP2831" s="114"/>
      <c r="AQ2831" s="114"/>
      <c r="AR2831" s="114"/>
      <c r="AS2831" s="114"/>
    </row>
    <row r="2832" spans="1:46" s="190" customFormat="1" ht="15" customHeight="1" x14ac:dyDescent="0.2">
      <c r="A2832" s="104"/>
      <c r="B2832" s="104">
        <f>VLOOKUP(BJB!$F$9:$F$5599,Ctrl!$B$4:$C$399,2,0)</f>
        <v>42</v>
      </c>
      <c r="C2832" s="104">
        <f>VLOOKUP(BJB!$G$9:$G$5599,Ctrl!$E$4:$F$399,2,0)</f>
        <v>0</v>
      </c>
      <c r="D2832" s="219">
        <v>1</v>
      </c>
      <c r="E2832" s="104" t="str">
        <f>VLOOKUP(BJB!$F$9:$F$5599,Ctrl!$B$4:$D$399,3,0)</f>
        <v>IV</v>
      </c>
      <c r="F2832" s="139" t="s">
        <v>10561</v>
      </c>
      <c r="G2832" s="139" t="s">
        <v>7682</v>
      </c>
      <c r="H2832" s="125"/>
      <c r="I2832" s="220" t="e">
        <f>IF(G2831=BJB!#REF!,I2831+1,1)</f>
        <v>#REF!</v>
      </c>
      <c r="J2832" s="912" t="s">
        <v>22805</v>
      </c>
      <c r="K2832" s="121" t="s">
        <v>3001</v>
      </c>
      <c r="L2832" s="104" t="s">
        <v>7835</v>
      </c>
      <c r="M2832" s="104" t="s">
        <v>3002</v>
      </c>
      <c r="N2832" s="120">
        <v>40561</v>
      </c>
      <c r="O2832" s="107">
        <v>275000000</v>
      </c>
      <c r="P2832" s="105" t="s">
        <v>6222</v>
      </c>
      <c r="Q2832" s="120" t="s">
        <v>6222</v>
      </c>
      <c r="R2832" s="890">
        <v>0</v>
      </c>
      <c r="S2832" s="242" t="s">
        <v>7216</v>
      </c>
      <c r="T2832" s="109">
        <v>40907</v>
      </c>
      <c r="U2832" s="156">
        <v>56457139</v>
      </c>
      <c r="V2832" s="109" t="s">
        <v>6222</v>
      </c>
      <c r="W2832" s="141">
        <v>0</v>
      </c>
      <c r="X2832" s="141">
        <v>0</v>
      </c>
      <c r="Y2832" s="141">
        <v>0</v>
      </c>
      <c r="Z2832" s="141">
        <v>0</v>
      </c>
      <c r="AA2832" s="112">
        <v>56457139</v>
      </c>
      <c r="AB2832" s="112"/>
      <c r="AC2832" s="156"/>
      <c r="AD2832" s="141"/>
      <c r="AE2832" s="106">
        <v>0</v>
      </c>
      <c r="AF2832" s="106">
        <v>0</v>
      </c>
      <c r="AG2832" s="106">
        <v>0</v>
      </c>
      <c r="AH2832" s="156"/>
      <c r="AI2832" s="156"/>
      <c r="AJ2832" s="156"/>
      <c r="AK2832" s="156"/>
      <c r="AL2832" s="156"/>
      <c r="AM2832" s="156"/>
      <c r="AN2832" s="114">
        <f t="shared" si="88"/>
        <v>56457139</v>
      </c>
      <c r="AO2832" s="114">
        <f t="shared" si="89"/>
        <v>0</v>
      </c>
      <c r="AP2832" s="114"/>
      <c r="AQ2832" s="114"/>
      <c r="AR2832" s="114"/>
      <c r="AS2832" s="114"/>
    </row>
    <row r="2833" spans="1:46" s="191" customFormat="1" ht="15" customHeight="1" x14ac:dyDescent="0.2">
      <c r="A2833" s="104"/>
      <c r="B2833" s="104">
        <f>VLOOKUP(BJB!$F$9:$F$5599,Ctrl!$B$4:$C$399,2,0)</f>
        <v>42</v>
      </c>
      <c r="C2833" s="104">
        <f>VLOOKUP(BJB!$G$9:$G$5599,Ctrl!$E$4:$F$399,2,0)</f>
        <v>0</v>
      </c>
      <c r="D2833" s="219">
        <v>1</v>
      </c>
      <c r="E2833" s="104" t="str">
        <f>VLOOKUP(BJB!$F$9:$F$5599,Ctrl!$B$4:$D$399,3,0)</f>
        <v>IV</v>
      </c>
      <c r="F2833" s="139" t="s">
        <v>10561</v>
      </c>
      <c r="G2833" s="139" t="s">
        <v>7682</v>
      </c>
      <c r="H2833" s="125"/>
      <c r="I2833" s="220" t="e">
        <f>IF(G2832=BJB!#REF!,I2832+1,1)</f>
        <v>#REF!</v>
      </c>
      <c r="J2833" s="912" t="s">
        <v>22806</v>
      </c>
      <c r="K2833" s="121" t="s">
        <v>2880</v>
      </c>
      <c r="L2833" s="104" t="s">
        <v>6477</v>
      </c>
      <c r="M2833" s="104" t="s">
        <v>2093</v>
      </c>
      <c r="N2833" s="109">
        <v>39065</v>
      </c>
      <c r="O2833" s="112">
        <v>7500000</v>
      </c>
      <c r="P2833" s="105" t="s">
        <v>6222</v>
      </c>
      <c r="Q2833" s="120" t="s">
        <v>6222</v>
      </c>
      <c r="R2833" s="890">
        <v>0</v>
      </c>
      <c r="S2833" s="151" t="s">
        <v>7197</v>
      </c>
      <c r="T2833" s="120">
        <v>39233</v>
      </c>
      <c r="U2833" s="112">
        <v>5625000</v>
      </c>
      <c r="V2833" s="109" t="s">
        <v>6222</v>
      </c>
      <c r="W2833" s="141">
        <v>0</v>
      </c>
      <c r="X2833" s="141">
        <v>0</v>
      </c>
      <c r="Y2833" s="141">
        <v>0</v>
      </c>
      <c r="Z2833" s="141">
        <v>0</v>
      </c>
      <c r="AA2833" s="112">
        <v>0</v>
      </c>
      <c r="AB2833" s="112"/>
      <c r="AC2833" s="112"/>
      <c r="AD2833" s="141"/>
      <c r="AE2833" s="106">
        <v>0</v>
      </c>
      <c r="AF2833" s="106">
        <v>0</v>
      </c>
      <c r="AG2833" s="106">
        <v>0</v>
      </c>
      <c r="AH2833" s="112"/>
      <c r="AI2833" s="112"/>
      <c r="AJ2833" s="112"/>
      <c r="AK2833" s="112"/>
      <c r="AL2833" s="112"/>
      <c r="AM2833" s="112"/>
      <c r="AN2833" s="114">
        <f t="shared" si="88"/>
        <v>0</v>
      </c>
      <c r="AO2833" s="114">
        <f t="shared" si="89"/>
        <v>5625000</v>
      </c>
      <c r="AP2833" s="114"/>
      <c r="AQ2833" s="114"/>
      <c r="AR2833" s="114"/>
      <c r="AS2833" s="114"/>
      <c r="AT2833" s="190"/>
    </row>
    <row r="2834" spans="1:46" s="190" customFormat="1" ht="15" customHeight="1" x14ac:dyDescent="0.2">
      <c r="A2834" s="104"/>
      <c r="B2834" s="104">
        <f>VLOOKUP(BJB!$F$9:$F$5599,Ctrl!$B$4:$C$399,2,0)</f>
        <v>42</v>
      </c>
      <c r="C2834" s="104">
        <f>VLOOKUP(BJB!$G$9:$G$5599,Ctrl!$E$4:$F$399,2,0)</f>
        <v>0</v>
      </c>
      <c r="D2834" s="219">
        <v>1</v>
      </c>
      <c r="E2834" s="104" t="str">
        <f>VLOOKUP(BJB!$F$9:$F$5599,Ctrl!$B$4:$D$399,3,0)</f>
        <v>IV</v>
      </c>
      <c r="F2834" s="139" t="s">
        <v>10561</v>
      </c>
      <c r="G2834" s="139" t="s">
        <v>7682</v>
      </c>
      <c r="H2834" s="125"/>
      <c r="I2834" s="220" t="e">
        <f>IF(G2833=BJB!#REF!,I2833+1,1)</f>
        <v>#REF!</v>
      </c>
      <c r="J2834" s="912" t="s">
        <v>22807</v>
      </c>
      <c r="K2834" s="121" t="s">
        <v>2980</v>
      </c>
      <c r="L2834" s="104" t="s">
        <v>6477</v>
      </c>
      <c r="M2834" s="104" t="s">
        <v>2916</v>
      </c>
      <c r="N2834" s="120">
        <v>39979</v>
      </c>
      <c r="O2834" s="107">
        <v>10000000</v>
      </c>
      <c r="P2834" s="105" t="s">
        <v>6222</v>
      </c>
      <c r="Q2834" s="120" t="s">
        <v>6222</v>
      </c>
      <c r="R2834" s="890">
        <v>0</v>
      </c>
      <c r="S2834" s="151" t="s">
        <v>7214</v>
      </c>
      <c r="T2834" s="109">
        <v>40801</v>
      </c>
      <c r="U2834" s="156">
        <v>5233336</v>
      </c>
      <c r="V2834" s="109" t="s">
        <v>6222</v>
      </c>
      <c r="W2834" s="141">
        <v>0</v>
      </c>
      <c r="X2834" s="141">
        <v>0</v>
      </c>
      <c r="Y2834" s="141">
        <v>0</v>
      </c>
      <c r="Z2834" s="141">
        <v>0</v>
      </c>
      <c r="AA2834" s="112">
        <v>2010000</v>
      </c>
      <c r="AB2834" s="112"/>
      <c r="AC2834" s="156"/>
      <c r="AD2834" s="141"/>
      <c r="AE2834" s="106">
        <v>0</v>
      </c>
      <c r="AF2834" s="106">
        <v>0</v>
      </c>
      <c r="AG2834" s="106">
        <v>0</v>
      </c>
      <c r="AH2834" s="156"/>
      <c r="AI2834" s="156"/>
      <c r="AJ2834" s="156"/>
      <c r="AK2834" s="156"/>
      <c r="AL2834" s="156"/>
      <c r="AM2834" s="156"/>
      <c r="AN2834" s="114">
        <f t="shared" si="88"/>
        <v>2010000</v>
      </c>
      <c r="AO2834" s="114">
        <f t="shared" si="89"/>
        <v>3223336</v>
      </c>
      <c r="AP2834" s="114"/>
      <c r="AQ2834" s="114"/>
      <c r="AR2834" s="114"/>
      <c r="AS2834" s="114"/>
    </row>
    <row r="2835" spans="1:46" s="190" customFormat="1" ht="15" customHeight="1" x14ac:dyDescent="0.2">
      <c r="A2835" s="104"/>
      <c r="B2835" s="104">
        <f>VLOOKUP(BJB!$F$9:$F$5599,Ctrl!$B$4:$C$399,2,0)</f>
        <v>42</v>
      </c>
      <c r="C2835" s="104">
        <f>VLOOKUP(BJB!$G$9:$G$5599,Ctrl!$E$4:$F$399,2,0)</f>
        <v>0</v>
      </c>
      <c r="D2835" s="219">
        <v>1</v>
      </c>
      <c r="E2835" s="104" t="str">
        <f>VLOOKUP(BJB!$F$9:$F$5599,Ctrl!$B$4:$D$399,3,0)</f>
        <v>IV</v>
      </c>
      <c r="F2835" s="139" t="s">
        <v>10561</v>
      </c>
      <c r="G2835" s="139" t="s">
        <v>7682</v>
      </c>
      <c r="H2835" s="125"/>
      <c r="I2835" s="220" t="e">
        <f>IF(G2834=BJB!#REF!,I2834+1,1)</f>
        <v>#REF!</v>
      </c>
      <c r="J2835" s="912" t="s">
        <v>22808</v>
      </c>
      <c r="K2835" s="121" t="s">
        <v>2877</v>
      </c>
      <c r="L2835" s="104" t="s">
        <v>6477</v>
      </c>
      <c r="M2835" s="104" t="s">
        <v>2093</v>
      </c>
      <c r="N2835" s="109">
        <v>39065</v>
      </c>
      <c r="O2835" s="112">
        <v>10000000</v>
      </c>
      <c r="P2835" s="105" t="s">
        <v>6222</v>
      </c>
      <c r="Q2835" s="120" t="s">
        <v>6222</v>
      </c>
      <c r="R2835" s="890">
        <v>0</v>
      </c>
      <c r="S2835" s="151" t="s">
        <v>7197</v>
      </c>
      <c r="T2835" s="120">
        <v>39233</v>
      </c>
      <c r="U2835" s="112">
        <v>5667623</v>
      </c>
      <c r="V2835" s="109" t="s">
        <v>6222</v>
      </c>
      <c r="W2835" s="141">
        <v>0</v>
      </c>
      <c r="X2835" s="141">
        <v>0</v>
      </c>
      <c r="Y2835" s="141">
        <v>0</v>
      </c>
      <c r="Z2835" s="141">
        <v>0</v>
      </c>
      <c r="AA2835" s="112">
        <v>0</v>
      </c>
      <c r="AB2835" s="112"/>
      <c r="AC2835" s="112"/>
      <c r="AD2835" s="141"/>
      <c r="AE2835" s="106">
        <v>0</v>
      </c>
      <c r="AF2835" s="106">
        <v>0</v>
      </c>
      <c r="AG2835" s="106">
        <v>0</v>
      </c>
      <c r="AH2835" s="112"/>
      <c r="AI2835" s="112"/>
      <c r="AJ2835" s="112"/>
      <c r="AK2835" s="112"/>
      <c r="AL2835" s="112"/>
      <c r="AM2835" s="112"/>
      <c r="AN2835" s="114">
        <f t="shared" si="88"/>
        <v>0</v>
      </c>
      <c r="AO2835" s="114">
        <f t="shared" si="89"/>
        <v>5667623</v>
      </c>
      <c r="AP2835" s="114"/>
      <c r="AQ2835" s="114"/>
      <c r="AR2835" s="114"/>
      <c r="AS2835" s="114"/>
    </row>
    <row r="2836" spans="1:46" s="190" customFormat="1" ht="15" customHeight="1" x14ac:dyDescent="0.2">
      <c r="A2836" s="104"/>
      <c r="B2836" s="104">
        <f>VLOOKUP(BJB!$F$9:$F$5599,Ctrl!$B$4:$C$399,2,0)</f>
        <v>42</v>
      </c>
      <c r="C2836" s="104">
        <f>VLOOKUP(BJB!$G$9:$G$5599,Ctrl!$E$4:$F$399,2,0)</f>
        <v>0</v>
      </c>
      <c r="D2836" s="219">
        <v>1</v>
      </c>
      <c r="E2836" s="104" t="str">
        <f>VLOOKUP(BJB!$F$9:$F$5599,Ctrl!$B$4:$D$399,3,0)</f>
        <v>IV</v>
      </c>
      <c r="F2836" s="139" t="s">
        <v>10561</v>
      </c>
      <c r="G2836" s="139" t="s">
        <v>7682</v>
      </c>
      <c r="H2836" s="125"/>
      <c r="I2836" s="220" t="e">
        <f>IF(G2835=BJB!#REF!,I2835+1,1)</f>
        <v>#REF!</v>
      </c>
      <c r="J2836" s="912" t="s">
        <v>22809</v>
      </c>
      <c r="K2836" s="121" t="s">
        <v>2957</v>
      </c>
      <c r="L2836" s="104" t="s">
        <v>6477</v>
      </c>
      <c r="M2836" s="104" t="s">
        <v>2956</v>
      </c>
      <c r="N2836" s="120">
        <v>39871</v>
      </c>
      <c r="O2836" s="107">
        <v>20000000</v>
      </c>
      <c r="P2836" s="105" t="s">
        <v>6222</v>
      </c>
      <c r="Q2836" s="120" t="s">
        <v>6222</v>
      </c>
      <c r="R2836" s="890">
        <v>0</v>
      </c>
      <c r="S2836" s="151" t="s">
        <v>7212</v>
      </c>
      <c r="T2836" s="109">
        <v>40676</v>
      </c>
      <c r="U2836" s="156">
        <v>11710724</v>
      </c>
      <c r="V2836" s="109" t="s">
        <v>6222</v>
      </c>
      <c r="W2836" s="141">
        <v>0</v>
      </c>
      <c r="X2836" s="141">
        <v>0</v>
      </c>
      <c r="Y2836" s="141">
        <v>0</v>
      </c>
      <c r="Z2836" s="141">
        <v>0</v>
      </c>
      <c r="AA2836" s="112">
        <v>2635000</v>
      </c>
      <c r="AB2836" s="112"/>
      <c r="AC2836" s="156"/>
      <c r="AD2836" s="141"/>
      <c r="AE2836" s="106">
        <v>0</v>
      </c>
      <c r="AF2836" s="106">
        <v>0</v>
      </c>
      <c r="AG2836" s="106">
        <v>0</v>
      </c>
      <c r="AH2836" s="156"/>
      <c r="AI2836" s="156"/>
      <c r="AJ2836" s="156"/>
      <c r="AK2836" s="156"/>
      <c r="AL2836" s="156"/>
      <c r="AM2836" s="156"/>
      <c r="AN2836" s="114">
        <f t="shared" si="88"/>
        <v>2635000</v>
      </c>
      <c r="AO2836" s="114">
        <f t="shared" si="89"/>
        <v>9075724</v>
      </c>
      <c r="AP2836" s="114"/>
      <c r="AQ2836" s="114"/>
      <c r="AR2836" s="114"/>
      <c r="AS2836" s="114"/>
      <c r="AT2836" s="191"/>
    </row>
    <row r="2837" spans="1:46" s="190" customFormat="1" ht="15" customHeight="1" x14ac:dyDescent="0.2">
      <c r="A2837" s="104"/>
      <c r="B2837" s="104">
        <f>VLOOKUP(BJB!$F$9:$F$5599,Ctrl!$B$4:$C$399,2,0)</f>
        <v>42</v>
      </c>
      <c r="C2837" s="104">
        <f>VLOOKUP(BJB!$G$9:$G$5599,Ctrl!$E$4:$F$399,2,0)</f>
        <v>0</v>
      </c>
      <c r="D2837" s="219">
        <v>1</v>
      </c>
      <c r="E2837" s="104" t="str">
        <f>VLOOKUP(BJB!$F$9:$F$5599,Ctrl!$B$4:$D$399,3,0)</f>
        <v>IV</v>
      </c>
      <c r="F2837" s="139" t="s">
        <v>10561</v>
      </c>
      <c r="G2837" s="139" t="s">
        <v>7682</v>
      </c>
      <c r="H2837" s="125">
        <v>1080910000476</v>
      </c>
      <c r="I2837" s="220" t="e">
        <f>IF(G2836=BJB!#REF!,I2836+1,1)</f>
        <v>#REF!</v>
      </c>
      <c r="J2837" s="912" t="s">
        <v>22810</v>
      </c>
      <c r="K2837" s="121" t="s">
        <v>3006</v>
      </c>
      <c r="L2837" s="104" t="s">
        <v>6477</v>
      </c>
      <c r="M2837" s="104" t="s">
        <v>2900</v>
      </c>
      <c r="N2837" s="120">
        <v>39821</v>
      </c>
      <c r="O2837" s="107">
        <v>25000000</v>
      </c>
      <c r="P2837" s="105" t="s">
        <v>6222</v>
      </c>
      <c r="Q2837" s="120" t="s">
        <v>6222</v>
      </c>
      <c r="R2837" s="890">
        <v>0</v>
      </c>
      <c r="S2837" s="242" t="s">
        <v>7216</v>
      </c>
      <c r="T2837" s="109">
        <v>40907</v>
      </c>
      <c r="U2837" s="156">
        <v>12407733</v>
      </c>
      <c r="V2837" s="109" t="s">
        <v>6222</v>
      </c>
      <c r="W2837" s="141">
        <v>0</v>
      </c>
      <c r="X2837" s="141">
        <v>0</v>
      </c>
      <c r="Y2837" s="141">
        <v>0</v>
      </c>
      <c r="Z2837" s="141">
        <v>0</v>
      </c>
      <c r="AA2837" s="255">
        <v>12293896</v>
      </c>
      <c r="AB2837" s="112"/>
      <c r="AC2837" s="132"/>
      <c r="AD2837" s="141"/>
      <c r="AE2837" s="106">
        <v>0</v>
      </c>
      <c r="AF2837" s="106">
        <v>0</v>
      </c>
      <c r="AG2837" s="106">
        <v>0</v>
      </c>
      <c r="AH2837" s="156"/>
      <c r="AI2837" s="156"/>
      <c r="AJ2837" s="156"/>
      <c r="AK2837" s="156"/>
      <c r="AL2837" s="156"/>
      <c r="AM2837" s="156"/>
      <c r="AN2837" s="114">
        <f t="shared" si="88"/>
        <v>12293896</v>
      </c>
      <c r="AO2837" s="114">
        <f t="shared" si="89"/>
        <v>113837</v>
      </c>
      <c r="AP2837" s="114"/>
      <c r="AQ2837" s="114"/>
      <c r="AR2837" s="114"/>
      <c r="AS2837" s="114"/>
    </row>
    <row r="2838" spans="1:46" s="190" customFormat="1" ht="15" customHeight="1" x14ac:dyDescent="0.2">
      <c r="A2838" s="104"/>
      <c r="B2838" s="104">
        <f>VLOOKUP(BJB!$F$9:$F$5599,Ctrl!$B$4:$C$399,2,0)</f>
        <v>42</v>
      </c>
      <c r="C2838" s="104">
        <f>VLOOKUP(BJB!$G$9:$G$5599,Ctrl!$E$4:$F$399,2,0)</f>
        <v>0</v>
      </c>
      <c r="D2838" s="219">
        <v>1</v>
      </c>
      <c r="E2838" s="104" t="str">
        <f>VLOOKUP(BJB!$F$9:$F$5599,Ctrl!$B$4:$D$399,3,0)</f>
        <v>IV</v>
      </c>
      <c r="F2838" s="139" t="s">
        <v>10561</v>
      </c>
      <c r="G2838" s="139" t="s">
        <v>7682</v>
      </c>
      <c r="H2838" s="125" t="s">
        <v>6365</v>
      </c>
      <c r="I2838" s="220" t="e">
        <f>IF(G2837=BJB!#REF!,I2837+1,1)</f>
        <v>#REF!</v>
      </c>
      <c r="J2838" s="912" t="s">
        <v>22811</v>
      </c>
      <c r="K2838" s="121" t="s">
        <v>2917</v>
      </c>
      <c r="L2838" s="104" t="s">
        <v>6477</v>
      </c>
      <c r="M2838" s="104" t="s">
        <v>2916</v>
      </c>
      <c r="N2838" s="109">
        <v>39979</v>
      </c>
      <c r="O2838" s="112">
        <v>5000000</v>
      </c>
      <c r="P2838" s="105" t="s">
        <v>16342</v>
      </c>
      <c r="Q2838" s="120">
        <v>0</v>
      </c>
      <c r="R2838" s="105">
        <v>81129085.5</v>
      </c>
      <c r="S2838" s="151" t="s">
        <v>7205</v>
      </c>
      <c r="T2838" s="120">
        <v>40416</v>
      </c>
      <c r="U2838" s="112">
        <v>75000000</v>
      </c>
      <c r="V2838" s="109">
        <v>40416</v>
      </c>
      <c r="W2838" s="141">
        <v>75000000</v>
      </c>
      <c r="X2838" s="141">
        <v>0</v>
      </c>
      <c r="Y2838" s="141">
        <v>0</v>
      </c>
      <c r="Z2838" s="141">
        <v>0</v>
      </c>
      <c r="AA2838" s="112">
        <v>70125770</v>
      </c>
      <c r="AB2838" s="112"/>
      <c r="AC2838" s="132"/>
      <c r="AD2838" s="141"/>
      <c r="AE2838" s="106">
        <v>0</v>
      </c>
      <c r="AF2838" s="106">
        <v>0</v>
      </c>
      <c r="AG2838" s="106">
        <v>0</v>
      </c>
      <c r="AH2838" s="112"/>
      <c r="AI2838" s="112"/>
      <c r="AJ2838" s="112"/>
      <c r="AK2838" s="112"/>
      <c r="AL2838" s="112"/>
      <c r="AM2838" s="112"/>
      <c r="AN2838" s="114">
        <f t="shared" si="88"/>
        <v>70125770</v>
      </c>
      <c r="AO2838" s="114">
        <f t="shared" si="89"/>
        <v>4874230</v>
      </c>
      <c r="AP2838" s="114"/>
      <c r="AQ2838" s="114"/>
      <c r="AR2838" s="114"/>
      <c r="AS2838" s="114"/>
    </row>
    <row r="2839" spans="1:46" s="190" customFormat="1" ht="15" customHeight="1" x14ac:dyDescent="0.2">
      <c r="A2839" s="104"/>
      <c r="B2839" s="104">
        <f>VLOOKUP(BJB!$F$9:$F$5599,Ctrl!$B$4:$C$399,2,0)</f>
        <v>42</v>
      </c>
      <c r="C2839" s="104">
        <f>VLOOKUP(BJB!$G$9:$G$5599,Ctrl!$E$4:$F$399,2,0)</f>
        <v>0</v>
      </c>
      <c r="D2839" s="219">
        <v>1</v>
      </c>
      <c r="E2839" s="104" t="str">
        <f>VLOOKUP(BJB!$F$9:$F$5599,Ctrl!$B$4:$D$399,3,0)</f>
        <v>IV</v>
      </c>
      <c r="F2839" s="139" t="s">
        <v>10561</v>
      </c>
      <c r="G2839" s="139" t="s">
        <v>7682</v>
      </c>
      <c r="H2839" s="125"/>
      <c r="I2839" s="220" t="e">
        <f>IF(G2838=BJB!#REF!,I2838+1,1)</f>
        <v>#REF!</v>
      </c>
      <c r="J2839" s="912" t="s">
        <v>22812</v>
      </c>
      <c r="K2839" s="121" t="s">
        <v>2921</v>
      </c>
      <c r="L2839" s="104" t="s">
        <v>6477</v>
      </c>
      <c r="M2839" s="104" t="s">
        <v>2900</v>
      </c>
      <c r="N2839" s="109">
        <v>39821</v>
      </c>
      <c r="O2839" s="112">
        <v>25000000</v>
      </c>
      <c r="P2839" s="105" t="s">
        <v>16343</v>
      </c>
      <c r="Q2839" s="120">
        <v>0</v>
      </c>
      <c r="R2839" s="105">
        <v>18534465.75</v>
      </c>
      <c r="S2839" s="151" t="s">
        <v>7205</v>
      </c>
      <c r="T2839" s="120">
        <v>40416</v>
      </c>
      <c r="U2839" s="112">
        <v>18210323</v>
      </c>
      <c r="V2839" s="109">
        <v>40416</v>
      </c>
      <c r="W2839" s="141">
        <v>18210323</v>
      </c>
      <c r="X2839" s="141">
        <v>0</v>
      </c>
      <c r="Y2839" s="141">
        <v>0</v>
      </c>
      <c r="Z2839" s="141">
        <v>0</v>
      </c>
      <c r="AA2839" s="112">
        <v>9590404</v>
      </c>
      <c r="AB2839" s="112"/>
      <c r="AC2839" s="112"/>
      <c r="AD2839" s="141"/>
      <c r="AE2839" s="106">
        <v>0</v>
      </c>
      <c r="AF2839" s="106">
        <v>0</v>
      </c>
      <c r="AG2839" s="106">
        <v>0</v>
      </c>
      <c r="AH2839" s="112"/>
      <c r="AI2839" s="112"/>
      <c r="AJ2839" s="112"/>
      <c r="AK2839" s="112"/>
      <c r="AL2839" s="112"/>
      <c r="AM2839" s="112"/>
      <c r="AN2839" s="114">
        <f t="shared" si="88"/>
        <v>9590404</v>
      </c>
      <c r="AO2839" s="114">
        <f t="shared" si="89"/>
        <v>8619919</v>
      </c>
      <c r="AP2839" s="114"/>
      <c r="AQ2839" s="114"/>
      <c r="AR2839" s="114"/>
      <c r="AS2839" s="114"/>
      <c r="AT2839" s="191"/>
    </row>
    <row r="2840" spans="1:46" s="190" customFormat="1" ht="15" customHeight="1" x14ac:dyDescent="0.2">
      <c r="A2840" s="104"/>
      <c r="B2840" s="104">
        <f>VLOOKUP(BJB!$F$9:$F$5599,Ctrl!$B$4:$C$399,2,0)</f>
        <v>42</v>
      </c>
      <c r="C2840" s="104">
        <f>VLOOKUP(BJB!$G$9:$G$5599,Ctrl!$E$4:$F$399,2,0)</f>
        <v>0</v>
      </c>
      <c r="D2840" s="219">
        <v>1</v>
      </c>
      <c r="E2840" s="104" t="str">
        <f>VLOOKUP(BJB!$F$9:$F$5599,Ctrl!$B$4:$D$399,3,0)</f>
        <v>IV</v>
      </c>
      <c r="F2840" s="139" t="s">
        <v>10561</v>
      </c>
      <c r="G2840" s="139" t="s">
        <v>7682</v>
      </c>
      <c r="H2840" s="125"/>
      <c r="I2840" s="220" t="e">
        <f>IF(G2839=BJB!#REF!,I2839+1,1)</f>
        <v>#REF!</v>
      </c>
      <c r="J2840" s="912" t="s">
        <v>22813</v>
      </c>
      <c r="K2840" s="121" t="s">
        <v>2960</v>
      </c>
      <c r="L2840" s="104" t="s">
        <v>6477</v>
      </c>
      <c r="M2840" s="104" t="s">
        <v>2950</v>
      </c>
      <c r="N2840" s="120">
        <v>39969</v>
      </c>
      <c r="O2840" s="107">
        <v>25000000</v>
      </c>
      <c r="P2840" s="105" t="s">
        <v>6222</v>
      </c>
      <c r="Q2840" s="120" t="s">
        <v>6222</v>
      </c>
      <c r="R2840" s="890">
        <v>0</v>
      </c>
      <c r="S2840" s="151" t="s">
        <v>7212</v>
      </c>
      <c r="T2840" s="109">
        <v>40676</v>
      </c>
      <c r="U2840" s="156">
        <v>12939073</v>
      </c>
      <c r="V2840" s="109" t="s">
        <v>6222</v>
      </c>
      <c r="W2840" s="141">
        <v>0</v>
      </c>
      <c r="X2840" s="141">
        <v>0</v>
      </c>
      <c r="Y2840" s="141">
        <v>0</v>
      </c>
      <c r="Z2840" s="141">
        <v>0</v>
      </c>
      <c r="AA2840" s="112">
        <v>0</v>
      </c>
      <c r="AB2840" s="112"/>
      <c r="AC2840" s="156"/>
      <c r="AD2840" s="141"/>
      <c r="AE2840" s="106">
        <v>0</v>
      </c>
      <c r="AF2840" s="106">
        <v>0</v>
      </c>
      <c r="AG2840" s="106">
        <v>0</v>
      </c>
      <c r="AH2840" s="156"/>
      <c r="AI2840" s="156"/>
      <c r="AJ2840" s="156"/>
      <c r="AK2840" s="156"/>
      <c r="AL2840" s="156"/>
      <c r="AM2840" s="156"/>
      <c r="AN2840" s="114">
        <f t="shared" si="88"/>
        <v>0</v>
      </c>
      <c r="AO2840" s="114">
        <f t="shared" si="89"/>
        <v>12939073</v>
      </c>
      <c r="AP2840" s="114"/>
      <c r="AQ2840" s="114"/>
      <c r="AR2840" s="114"/>
      <c r="AS2840" s="114"/>
    </row>
    <row r="2841" spans="1:46" s="190" customFormat="1" ht="15" customHeight="1" x14ac:dyDescent="0.2">
      <c r="A2841" s="104"/>
      <c r="B2841" s="104">
        <f>VLOOKUP(BJB!$F$9:$F$5599,Ctrl!$B$4:$C$399,2,0)</f>
        <v>42</v>
      </c>
      <c r="C2841" s="104">
        <f>VLOOKUP(BJB!$G$9:$G$5599,Ctrl!$E$4:$F$399,2,0)</f>
        <v>0</v>
      </c>
      <c r="D2841" s="219">
        <v>1</v>
      </c>
      <c r="E2841" s="104" t="str">
        <f>VLOOKUP(BJB!$F$9:$F$5599,Ctrl!$B$4:$D$399,3,0)</f>
        <v>IV</v>
      </c>
      <c r="F2841" s="139" t="s">
        <v>10561</v>
      </c>
      <c r="G2841" s="139" t="s">
        <v>7682</v>
      </c>
      <c r="H2841" s="125"/>
      <c r="I2841" s="220" t="e">
        <f>IF(G2840=BJB!#REF!,I2840+1,1)</f>
        <v>#REF!</v>
      </c>
      <c r="J2841" s="912" t="s">
        <v>22814</v>
      </c>
      <c r="K2841" s="126" t="s">
        <v>5826</v>
      </c>
      <c r="L2841" s="104" t="s">
        <v>6477</v>
      </c>
      <c r="M2841" s="127" t="s">
        <v>5827</v>
      </c>
      <c r="N2841" s="128">
        <v>40435</v>
      </c>
      <c r="O2841" s="140">
        <v>15000000</v>
      </c>
      <c r="P2841" s="105" t="s">
        <v>16344</v>
      </c>
      <c r="Q2841" s="120">
        <v>41290</v>
      </c>
      <c r="R2841" s="105">
        <v>10724680</v>
      </c>
      <c r="S2841" s="146" t="s">
        <v>5759</v>
      </c>
      <c r="T2841" s="109">
        <v>41844</v>
      </c>
      <c r="U2841" s="156">
        <v>4810776</v>
      </c>
      <c r="V2841" s="109">
        <v>41821</v>
      </c>
      <c r="W2841" s="141">
        <v>4810776</v>
      </c>
      <c r="X2841" s="141">
        <v>0</v>
      </c>
      <c r="Y2841" s="141">
        <v>0</v>
      </c>
      <c r="Z2841" s="141">
        <v>0</v>
      </c>
      <c r="AA2841" s="114">
        <v>4810776</v>
      </c>
      <c r="AB2841" s="114"/>
      <c r="AC2841" s="156"/>
      <c r="AD2841" s="141"/>
      <c r="AE2841" s="106">
        <v>0</v>
      </c>
      <c r="AF2841" s="106">
        <v>0</v>
      </c>
      <c r="AG2841" s="106">
        <v>0</v>
      </c>
      <c r="AH2841" s="156"/>
      <c r="AI2841" s="156"/>
      <c r="AJ2841" s="156"/>
      <c r="AK2841" s="156"/>
      <c r="AL2841" s="156"/>
      <c r="AM2841" s="156"/>
      <c r="AN2841" s="114">
        <f t="shared" si="88"/>
        <v>4810776</v>
      </c>
      <c r="AO2841" s="114">
        <f t="shared" si="89"/>
        <v>0</v>
      </c>
      <c r="AP2841" s="114"/>
      <c r="AQ2841" s="114"/>
      <c r="AR2841" s="114"/>
      <c r="AS2841" s="114"/>
    </row>
    <row r="2842" spans="1:46" s="190" customFormat="1" ht="15" customHeight="1" x14ac:dyDescent="0.2">
      <c r="A2842" s="104"/>
      <c r="B2842" s="104">
        <f>VLOOKUP(BJB!$F$9:$F$5599,Ctrl!$B$4:$C$399,2,0)</f>
        <v>42</v>
      </c>
      <c r="C2842" s="104">
        <f>VLOOKUP(BJB!$G$9:$G$5599,Ctrl!$E$4:$F$399,2,0)</f>
        <v>0</v>
      </c>
      <c r="D2842" s="219">
        <v>1</v>
      </c>
      <c r="E2842" s="104" t="str">
        <f>VLOOKUP(BJB!$F$9:$F$5599,Ctrl!$B$4:$D$399,3,0)</f>
        <v>IV</v>
      </c>
      <c r="F2842" s="139" t="s">
        <v>10561</v>
      </c>
      <c r="G2842" s="139" t="s">
        <v>7682</v>
      </c>
      <c r="H2842" s="125"/>
      <c r="I2842" s="220" t="e">
        <f>IF(G2841=BJB!#REF!,I2841+1,1)</f>
        <v>#REF!</v>
      </c>
      <c r="J2842" s="912" t="s">
        <v>22815</v>
      </c>
      <c r="K2842" s="121" t="s">
        <v>3025</v>
      </c>
      <c r="L2842" s="104" t="s">
        <v>6477</v>
      </c>
      <c r="M2842" s="104" t="s">
        <v>3026</v>
      </c>
      <c r="N2842" s="120">
        <v>39871</v>
      </c>
      <c r="O2842" s="107">
        <v>25000000</v>
      </c>
      <c r="P2842" s="105" t="s">
        <v>16345</v>
      </c>
      <c r="Q2842" s="120">
        <v>40953</v>
      </c>
      <c r="R2842" s="105">
        <v>15012270</v>
      </c>
      <c r="S2842" s="151" t="s">
        <v>7219</v>
      </c>
      <c r="T2842" s="109">
        <v>40998</v>
      </c>
      <c r="U2842" s="156">
        <v>11224904</v>
      </c>
      <c r="V2842" s="109">
        <v>40998</v>
      </c>
      <c r="W2842" s="141">
        <v>11224904</v>
      </c>
      <c r="X2842" s="141">
        <v>0</v>
      </c>
      <c r="Y2842" s="141">
        <v>0</v>
      </c>
      <c r="Z2842" s="141">
        <v>0</v>
      </c>
      <c r="AA2842" s="112">
        <v>1837500</v>
      </c>
      <c r="AB2842" s="112"/>
      <c r="AC2842" s="156"/>
      <c r="AD2842" s="141"/>
      <c r="AE2842" s="106">
        <v>0</v>
      </c>
      <c r="AF2842" s="106">
        <v>0</v>
      </c>
      <c r="AG2842" s="106">
        <v>0</v>
      </c>
      <c r="AH2842" s="156"/>
      <c r="AI2842" s="156"/>
      <c r="AJ2842" s="156"/>
      <c r="AK2842" s="156"/>
      <c r="AL2842" s="156"/>
      <c r="AM2842" s="156"/>
      <c r="AN2842" s="114">
        <f t="shared" si="88"/>
        <v>1837500</v>
      </c>
      <c r="AO2842" s="114">
        <f t="shared" si="89"/>
        <v>9387404</v>
      </c>
      <c r="AP2842" s="114"/>
      <c r="AQ2842" s="114"/>
      <c r="AR2842" s="114"/>
      <c r="AS2842" s="114"/>
    </row>
    <row r="2843" spans="1:46" s="190" customFormat="1" ht="15" customHeight="1" x14ac:dyDescent="0.2">
      <c r="A2843" s="104"/>
      <c r="B2843" s="104">
        <f>VLOOKUP(BJB!$F$9:$F$5599,Ctrl!$B$4:$C$399,2,0)</f>
        <v>42</v>
      </c>
      <c r="C2843" s="104">
        <f>VLOOKUP(BJB!$G$9:$G$5599,Ctrl!$E$4:$F$399,2,0)</f>
        <v>0</v>
      </c>
      <c r="D2843" s="219">
        <v>1</v>
      </c>
      <c r="E2843" s="104" t="str">
        <f>VLOOKUP(BJB!$F$9:$F$5599,Ctrl!$B$4:$D$399,3,0)</f>
        <v>IV</v>
      </c>
      <c r="F2843" s="139" t="s">
        <v>10561</v>
      </c>
      <c r="G2843" s="139" t="s">
        <v>7682</v>
      </c>
      <c r="H2843" s="125" t="s">
        <v>6366</v>
      </c>
      <c r="I2843" s="220" t="e">
        <f>IF(G2842=BJB!#REF!,I2842+1,1)</f>
        <v>#REF!</v>
      </c>
      <c r="J2843" s="912" t="s">
        <v>22816</v>
      </c>
      <c r="K2843" s="121" t="s">
        <v>2971</v>
      </c>
      <c r="L2843" s="104" t="s">
        <v>6477</v>
      </c>
      <c r="M2843" s="104" t="s">
        <v>2910</v>
      </c>
      <c r="N2843" s="120">
        <v>39930</v>
      </c>
      <c r="O2843" s="107">
        <v>100000000</v>
      </c>
      <c r="P2843" s="105" t="s">
        <v>6222</v>
      </c>
      <c r="Q2843" s="120" t="s">
        <v>6222</v>
      </c>
      <c r="R2843" s="890">
        <v>0</v>
      </c>
      <c r="S2843" s="151" t="s">
        <v>7213</v>
      </c>
      <c r="T2843" s="109">
        <v>40749</v>
      </c>
      <c r="U2843" s="156">
        <v>75000000</v>
      </c>
      <c r="V2843" s="109" t="s">
        <v>6222</v>
      </c>
      <c r="W2843" s="141">
        <v>0</v>
      </c>
      <c r="X2843" s="141">
        <v>0</v>
      </c>
      <c r="Y2843" s="141">
        <v>0</v>
      </c>
      <c r="Z2843" s="141">
        <v>0</v>
      </c>
      <c r="AA2843" s="112">
        <v>6070784</v>
      </c>
      <c r="AB2843" s="112"/>
      <c r="AC2843" s="132"/>
      <c r="AD2843" s="141"/>
      <c r="AE2843" s="106">
        <v>0</v>
      </c>
      <c r="AF2843" s="106">
        <v>0</v>
      </c>
      <c r="AG2843" s="106">
        <v>0</v>
      </c>
      <c r="AH2843" s="156"/>
      <c r="AI2843" s="156"/>
      <c r="AJ2843" s="156"/>
      <c r="AK2843" s="156"/>
      <c r="AL2843" s="156"/>
      <c r="AM2843" s="156"/>
      <c r="AN2843" s="114">
        <f t="shared" si="88"/>
        <v>6070784</v>
      </c>
      <c r="AO2843" s="114">
        <f t="shared" si="89"/>
        <v>68929216</v>
      </c>
      <c r="AP2843" s="114"/>
      <c r="AQ2843" s="114"/>
      <c r="AR2843" s="114"/>
      <c r="AS2843" s="114"/>
    </row>
    <row r="2844" spans="1:46" s="190" customFormat="1" ht="15" customHeight="1" x14ac:dyDescent="0.2">
      <c r="A2844" s="104"/>
      <c r="B2844" s="104">
        <f>VLOOKUP(BJB!$F$9:$F$5599,Ctrl!$B$4:$C$399,2,0)</f>
        <v>42</v>
      </c>
      <c r="C2844" s="104">
        <f>VLOOKUP(BJB!$G$9:$G$5599,Ctrl!$E$4:$F$399,2,0)</f>
        <v>0</v>
      </c>
      <c r="D2844" s="219">
        <v>1</v>
      </c>
      <c r="E2844" s="104" t="str">
        <f>VLOOKUP(BJB!$F$9:$F$5599,Ctrl!$B$4:$D$399,3,0)</f>
        <v>IV</v>
      </c>
      <c r="F2844" s="139" t="s">
        <v>10561</v>
      </c>
      <c r="G2844" s="139" t="s">
        <v>7682</v>
      </c>
      <c r="H2844" s="125">
        <v>1080915000542</v>
      </c>
      <c r="I2844" s="220" t="e">
        <f>IF(G2843=BJB!#REF!,I2843+1,1)</f>
        <v>#REF!</v>
      </c>
      <c r="J2844" s="891" t="s">
        <v>18425</v>
      </c>
      <c r="K2844" s="121" t="s">
        <v>2994</v>
      </c>
      <c r="L2844" s="104" t="s">
        <v>6477</v>
      </c>
      <c r="M2844" s="104" t="s">
        <v>2900</v>
      </c>
      <c r="N2844" s="120">
        <v>39821</v>
      </c>
      <c r="O2844" s="107">
        <v>50000000</v>
      </c>
      <c r="P2844" s="105" t="s">
        <v>6222</v>
      </c>
      <c r="Q2844" s="120" t="s">
        <v>6222</v>
      </c>
      <c r="R2844" s="890">
        <v>0</v>
      </c>
      <c r="S2844" s="151" t="s">
        <v>7215</v>
      </c>
      <c r="T2844" s="109">
        <v>40872</v>
      </c>
      <c r="U2844" s="156">
        <v>32747828</v>
      </c>
      <c r="V2844" s="109" t="s">
        <v>6222</v>
      </c>
      <c r="W2844" s="141">
        <v>0</v>
      </c>
      <c r="X2844" s="141">
        <v>0</v>
      </c>
      <c r="Y2844" s="141">
        <v>0</v>
      </c>
      <c r="Z2844" s="141">
        <v>0</v>
      </c>
      <c r="AA2844" s="112">
        <v>6198041</v>
      </c>
      <c r="AB2844" s="112"/>
      <c r="AC2844" s="132">
        <v>461250</v>
      </c>
      <c r="AD2844" s="141"/>
      <c r="AE2844" s="106">
        <v>0</v>
      </c>
      <c r="AF2844" s="106">
        <v>0</v>
      </c>
      <c r="AG2844" s="106">
        <v>0</v>
      </c>
      <c r="AH2844" s="222"/>
      <c r="AI2844" s="156"/>
      <c r="AJ2844" s="156"/>
      <c r="AK2844" s="156"/>
      <c r="AL2844" s="156"/>
      <c r="AM2844" s="156"/>
      <c r="AN2844" s="114">
        <f t="shared" si="88"/>
        <v>6659291</v>
      </c>
      <c r="AO2844" s="114">
        <f t="shared" si="89"/>
        <v>26088537</v>
      </c>
      <c r="AP2844" s="114"/>
      <c r="AQ2844" s="114"/>
      <c r="AR2844" s="114"/>
      <c r="AS2844" s="114"/>
      <c r="AT2844" s="191"/>
    </row>
    <row r="2845" spans="1:46" s="190" customFormat="1" ht="15" customHeight="1" x14ac:dyDescent="0.2">
      <c r="A2845" s="104"/>
      <c r="B2845" s="104">
        <f>VLOOKUP(BJB!$F$9:$F$5599,Ctrl!$B$4:$C$399,2,0)</f>
        <v>42</v>
      </c>
      <c r="C2845" s="104">
        <f>VLOOKUP(BJB!$G$9:$G$5599,Ctrl!$E$4:$F$399,2,0)</f>
        <v>0</v>
      </c>
      <c r="D2845" s="219">
        <v>1</v>
      </c>
      <c r="E2845" s="104" t="str">
        <f>VLOOKUP(BJB!$F$9:$F$5599,Ctrl!$B$4:$D$399,3,0)</f>
        <v>IV</v>
      </c>
      <c r="F2845" s="139" t="s">
        <v>10561</v>
      </c>
      <c r="G2845" s="139" t="s">
        <v>7682</v>
      </c>
      <c r="H2845" s="125"/>
      <c r="I2845" s="220" t="e">
        <f>IF(G2844=BJB!#REF!,I2844+1,1)</f>
        <v>#REF!</v>
      </c>
      <c r="J2845" s="912" t="s">
        <v>22817</v>
      </c>
      <c r="K2845" s="121" t="s">
        <v>2885</v>
      </c>
      <c r="L2845" s="104" t="s">
        <v>5223</v>
      </c>
      <c r="M2845" s="104" t="s">
        <v>2886</v>
      </c>
      <c r="N2845" s="109">
        <v>39535</v>
      </c>
      <c r="O2845" s="112">
        <v>47449040</v>
      </c>
      <c r="P2845" s="105" t="s">
        <v>6222</v>
      </c>
      <c r="Q2845" s="120" t="s">
        <v>6222</v>
      </c>
      <c r="R2845" s="890">
        <v>0</v>
      </c>
      <c r="S2845" s="151" t="s">
        <v>7199</v>
      </c>
      <c r="T2845" s="120">
        <v>39832</v>
      </c>
      <c r="U2845" s="112">
        <v>42704136</v>
      </c>
      <c r="V2845" s="109" t="s">
        <v>6222</v>
      </c>
      <c r="W2845" s="141">
        <v>0</v>
      </c>
      <c r="X2845" s="141">
        <v>0</v>
      </c>
      <c r="Y2845" s="141">
        <v>0</v>
      </c>
      <c r="Z2845" s="141">
        <v>0</v>
      </c>
      <c r="AA2845" s="112">
        <v>0</v>
      </c>
      <c r="AB2845" s="112"/>
      <c r="AC2845" s="112"/>
      <c r="AD2845" s="141"/>
      <c r="AE2845" s="106">
        <v>0</v>
      </c>
      <c r="AF2845" s="106">
        <v>0</v>
      </c>
      <c r="AG2845" s="106">
        <v>0</v>
      </c>
      <c r="AH2845" s="112"/>
      <c r="AI2845" s="112"/>
      <c r="AJ2845" s="112"/>
      <c r="AK2845" s="112"/>
      <c r="AL2845" s="112"/>
      <c r="AM2845" s="112"/>
      <c r="AN2845" s="114">
        <f t="shared" si="88"/>
        <v>0</v>
      </c>
      <c r="AO2845" s="114">
        <f t="shared" si="89"/>
        <v>42704136</v>
      </c>
      <c r="AP2845" s="114"/>
      <c r="AQ2845" s="114"/>
      <c r="AR2845" s="114"/>
      <c r="AS2845" s="114"/>
    </row>
    <row r="2846" spans="1:46" s="190" customFormat="1" ht="15" customHeight="1" x14ac:dyDescent="0.2">
      <c r="A2846" s="104"/>
      <c r="B2846" s="104">
        <f>VLOOKUP(BJB!$F$9:$F$5599,Ctrl!$B$4:$C$399,2,0)</f>
        <v>42</v>
      </c>
      <c r="C2846" s="104">
        <f>VLOOKUP(BJB!$G$9:$G$5599,Ctrl!$E$4:$F$399,2,0)</f>
        <v>0</v>
      </c>
      <c r="D2846" s="219">
        <v>1</v>
      </c>
      <c r="E2846" s="104" t="str">
        <f>VLOOKUP(BJB!$F$9:$F$5599,Ctrl!$B$4:$D$399,3,0)</f>
        <v>IV</v>
      </c>
      <c r="F2846" s="139" t="s">
        <v>10561</v>
      </c>
      <c r="G2846" s="139" t="s">
        <v>7682</v>
      </c>
      <c r="H2846" s="125"/>
      <c r="I2846" s="220" t="e">
        <f>IF(G2845=BJB!#REF!,I2845+1,1)</f>
        <v>#REF!</v>
      </c>
      <c r="J2846" s="912" t="s">
        <v>22818</v>
      </c>
      <c r="K2846" s="121" t="s">
        <v>2885</v>
      </c>
      <c r="L2846" s="104" t="s">
        <v>8018</v>
      </c>
      <c r="M2846" s="104" t="s">
        <v>2887</v>
      </c>
      <c r="N2846" s="109">
        <v>39748</v>
      </c>
      <c r="O2846" s="112">
        <v>500000000</v>
      </c>
      <c r="P2846" s="105" t="s">
        <v>6222</v>
      </c>
      <c r="Q2846" s="120" t="s">
        <v>6222</v>
      </c>
      <c r="R2846" s="890">
        <v>0</v>
      </c>
      <c r="S2846" s="151" t="s">
        <v>6787</v>
      </c>
      <c r="T2846" s="120">
        <v>39960</v>
      </c>
      <c r="U2846" s="112">
        <v>375000000</v>
      </c>
      <c r="V2846" s="109" t="s">
        <v>6222</v>
      </c>
      <c r="W2846" s="141">
        <v>0</v>
      </c>
      <c r="X2846" s="141">
        <v>0</v>
      </c>
      <c r="Y2846" s="141">
        <v>0</v>
      </c>
      <c r="Z2846" s="141">
        <v>0</v>
      </c>
      <c r="AA2846" s="112">
        <v>16500000</v>
      </c>
      <c r="AB2846" s="112"/>
      <c r="AC2846" s="112"/>
      <c r="AD2846" s="141"/>
      <c r="AE2846" s="106">
        <v>0</v>
      </c>
      <c r="AF2846" s="106">
        <v>0</v>
      </c>
      <c r="AG2846" s="106">
        <v>0</v>
      </c>
      <c r="AH2846" s="112"/>
      <c r="AI2846" s="112"/>
      <c r="AJ2846" s="112"/>
      <c r="AK2846" s="112"/>
      <c r="AL2846" s="112"/>
      <c r="AM2846" s="112"/>
      <c r="AN2846" s="114">
        <f t="shared" si="88"/>
        <v>16500000</v>
      </c>
      <c r="AO2846" s="114">
        <f t="shared" si="89"/>
        <v>358500000</v>
      </c>
      <c r="AP2846" s="114"/>
      <c r="AQ2846" s="114"/>
      <c r="AR2846" s="114"/>
      <c r="AS2846" s="114"/>
    </row>
    <row r="2847" spans="1:46" s="190" customFormat="1" ht="15" customHeight="1" x14ac:dyDescent="0.2">
      <c r="A2847" s="104"/>
      <c r="B2847" s="104">
        <f>VLOOKUP(BJB!$F$9:$F$5599,Ctrl!$B$4:$C$399,2,0)</f>
        <v>42</v>
      </c>
      <c r="C2847" s="104">
        <f>VLOOKUP(BJB!$G$9:$G$5599,Ctrl!$E$4:$F$399,2,0)</f>
        <v>0</v>
      </c>
      <c r="D2847" s="219">
        <v>1</v>
      </c>
      <c r="E2847" s="104" t="str">
        <f>VLOOKUP(BJB!$F$9:$F$5599,Ctrl!$B$4:$D$399,3,0)</f>
        <v>IV</v>
      </c>
      <c r="F2847" s="139" t="s">
        <v>10561</v>
      </c>
      <c r="G2847" s="139" t="s">
        <v>7682</v>
      </c>
      <c r="H2847" s="125"/>
      <c r="I2847" s="220" t="e">
        <f>IF(G2846=BJB!#REF!,I2846+1,1)</f>
        <v>#REF!</v>
      </c>
      <c r="J2847" s="912" t="s">
        <v>22819</v>
      </c>
      <c r="K2847" s="121" t="s">
        <v>2890</v>
      </c>
      <c r="L2847" s="104" t="s">
        <v>5223</v>
      </c>
      <c r="M2847" s="104" t="s">
        <v>2891</v>
      </c>
      <c r="N2847" s="109">
        <v>39829</v>
      </c>
      <c r="O2847" s="112">
        <v>84000000</v>
      </c>
      <c r="P2847" s="105" t="s">
        <v>6222</v>
      </c>
      <c r="Q2847" s="120" t="s">
        <v>6222</v>
      </c>
      <c r="R2847" s="890">
        <v>0</v>
      </c>
      <c r="S2847" s="151" t="s">
        <v>7201</v>
      </c>
      <c r="T2847" s="120">
        <v>39994</v>
      </c>
      <c r="U2847" s="112">
        <v>75645000</v>
      </c>
      <c r="V2847" s="109" t="s">
        <v>6222</v>
      </c>
      <c r="W2847" s="141">
        <v>0</v>
      </c>
      <c r="X2847" s="141">
        <v>0</v>
      </c>
      <c r="Y2847" s="141">
        <v>0</v>
      </c>
      <c r="Z2847" s="141">
        <v>0</v>
      </c>
      <c r="AA2847" s="112">
        <v>0</v>
      </c>
      <c r="AB2847" s="112"/>
      <c r="AC2847" s="112"/>
      <c r="AD2847" s="141"/>
      <c r="AE2847" s="106">
        <v>0</v>
      </c>
      <c r="AF2847" s="106">
        <v>0</v>
      </c>
      <c r="AG2847" s="106">
        <v>0</v>
      </c>
      <c r="AH2847" s="112"/>
      <c r="AI2847" s="112"/>
      <c r="AJ2847" s="112"/>
      <c r="AK2847" s="112"/>
      <c r="AL2847" s="112"/>
      <c r="AM2847" s="112"/>
      <c r="AN2847" s="114">
        <f t="shared" si="88"/>
        <v>0</v>
      </c>
      <c r="AO2847" s="114">
        <f t="shared" si="89"/>
        <v>75645000</v>
      </c>
      <c r="AP2847" s="114"/>
      <c r="AQ2847" s="114"/>
      <c r="AR2847" s="114"/>
      <c r="AS2847" s="114"/>
      <c r="AT2847" s="191"/>
    </row>
    <row r="2848" spans="1:46" s="190" customFormat="1" ht="15" customHeight="1" x14ac:dyDescent="0.2">
      <c r="A2848" s="104"/>
      <c r="B2848" s="104">
        <f>VLOOKUP(BJB!$F$9:$F$5599,Ctrl!$B$4:$C$399,2,0)</f>
        <v>42</v>
      </c>
      <c r="C2848" s="104">
        <f>VLOOKUP(BJB!$G$9:$G$5599,Ctrl!$E$4:$F$399,2,0)</f>
        <v>0</v>
      </c>
      <c r="D2848" s="219">
        <v>1</v>
      </c>
      <c r="E2848" s="104" t="str">
        <f>VLOOKUP(BJB!$F$9:$F$5599,Ctrl!$B$4:$D$399,3,0)</f>
        <v>IV</v>
      </c>
      <c r="F2848" s="139" t="s">
        <v>10561</v>
      </c>
      <c r="G2848" s="139" t="s">
        <v>7682</v>
      </c>
      <c r="H2848" s="125"/>
      <c r="I2848" s="220" t="e">
        <f>IF(G2847=BJB!#REF!,I2847+1,1)</f>
        <v>#REF!</v>
      </c>
      <c r="J2848" s="912" t="s">
        <v>22820</v>
      </c>
      <c r="K2848" s="121" t="s">
        <v>2984</v>
      </c>
      <c r="L2848" s="104" t="s">
        <v>6477</v>
      </c>
      <c r="M2848" s="104" t="s">
        <v>2916</v>
      </c>
      <c r="N2848" s="120">
        <v>39979</v>
      </c>
      <c r="O2848" s="107">
        <v>70000000</v>
      </c>
      <c r="P2848" s="105" t="s">
        <v>6222</v>
      </c>
      <c r="Q2848" s="120" t="s">
        <v>6222</v>
      </c>
      <c r="R2848" s="890">
        <v>0</v>
      </c>
      <c r="S2848" s="151" t="s">
        <v>7215</v>
      </c>
      <c r="T2848" s="109">
        <v>40872</v>
      </c>
      <c r="U2848" s="156">
        <v>44723070</v>
      </c>
      <c r="V2848" s="109" t="s">
        <v>6222</v>
      </c>
      <c r="W2848" s="141">
        <v>0</v>
      </c>
      <c r="X2848" s="141">
        <v>0</v>
      </c>
      <c r="Y2848" s="141">
        <v>0</v>
      </c>
      <c r="Z2848" s="141">
        <v>0</v>
      </c>
      <c r="AA2848" s="112">
        <v>44723070</v>
      </c>
      <c r="AB2848" s="112"/>
      <c r="AC2848" s="156"/>
      <c r="AD2848" s="141"/>
      <c r="AE2848" s="106">
        <v>0</v>
      </c>
      <c r="AF2848" s="106">
        <v>0</v>
      </c>
      <c r="AG2848" s="106">
        <v>0</v>
      </c>
      <c r="AH2848" s="156"/>
      <c r="AI2848" s="156"/>
      <c r="AJ2848" s="156"/>
      <c r="AK2848" s="156"/>
      <c r="AL2848" s="156"/>
      <c r="AM2848" s="156"/>
      <c r="AN2848" s="114">
        <f t="shared" si="88"/>
        <v>44723070</v>
      </c>
      <c r="AO2848" s="114">
        <f t="shared" si="89"/>
        <v>0</v>
      </c>
      <c r="AP2848" s="114"/>
      <c r="AQ2848" s="114"/>
      <c r="AR2848" s="114"/>
      <c r="AS2848" s="114"/>
      <c r="AT2848" s="191"/>
    </row>
    <row r="2849" spans="1:46" s="190" customFormat="1" ht="15" customHeight="1" x14ac:dyDescent="0.2">
      <c r="A2849" s="104"/>
      <c r="B2849" s="104">
        <f>VLOOKUP(BJB!$F$9:$F$5599,Ctrl!$B$4:$C$399,2,0)</f>
        <v>42</v>
      </c>
      <c r="C2849" s="104">
        <f>VLOOKUP(BJB!$G$9:$G$5599,Ctrl!$E$4:$F$399,2,0)</f>
        <v>0</v>
      </c>
      <c r="D2849" s="219">
        <v>1</v>
      </c>
      <c r="E2849" s="104" t="str">
        <f>VLOOKUP(BJB!$F$9:$F$5599,Ctrl!$B$4:$D$399,3,0)</f>
        <v>IV</v>
      </c>
      <c r="F2849" s="139" t="s">
        <v>10561</v>
      </c>
      <c r="G2849" s="139" t="s">
        <v>7682</v>
      </c>
      <c r="H2849" s="125"/>
      <c r="I2849" s="220" t="e">
        <f>IF(G2848=BJB!#REF!,I2848+1,1)</f>
        <v>#REF!</v>
      </c>
      <c r="J2849" s="912" t="s">
        <v>22821</v>
      </c>
      <c r="K2849" s="121" t="s">
        <v>2549</v>
      </c>
      <c r="L2849" s="104" t="s">
        <v>6477</v>
      </c>
      <c r="M2849" s="104" t="s">
        <v>2093</v>
      </c>
      <c r="N2849" s="109">
        <v>39065</v>
      </c>
      <c r="O2849" s="112">
        <v>10000000</v>
      </c>
      <c r="P2849" s="105" t="s">
        <v>6222</v>
      </c>
      <c r="Q2849" s="120" t="s">
        <v>6222</v>
      </c>
      <c r="R2849" s="890">
        <v>0</v>
      </c>
      <c r="S2849" s="151" t="s">
        <v>7197</v>
      </c>
      <c r="T2849" s="120">
        <v>39233</v>
      </c>
      <c r="U2849" s="112">
        <v>5008720</v>
      </c>
      <c r="V2849" s="109" t="s">
        <v>6222</v>
      </c>
      <c r="W2849" s="141">
        <v>0</v>
      </c>
      <c r="X2849" s="141">
        <v>0</v>
      </c>
      <c r="Y2849" s="141">
        <v>0</v>
      </c>
      <c r="Z2849" s="141">
        <v>0</v>
      </c>
      <c r="AA2849" s="112">
        <v>0</v>
      </c>
      <c r="AB2849" s="112"/>
      <c r="AC2849" s="112"/>
      <c r="AD2849" s="141"/>
      <c r="AE2849" s="106">
        <v>0</v>
      </c>
      <c r="AF2849" s="106">
        <v>0</v>
      </c>
      <c r="AG2849" s="106">
        <v>0</v>
      </c>
      <c r="AH2849" s="112"/>
      <c r="AI2849" s="112"/>
      <c r="AJ2849" s="112"/>
      <c r="AK2849" s="112"/>
      <c r="AL2849" s="112"/>
      <c r="AM2849" s="112"/>
      <c r="AN2849" s="114">
        <f t="shared" si="88"/>
        <v>0</v>
      </c>
      <c r="AO2849" s="114">
        <f t="shared" si="89"/>
        <v>5008720</v>
      </c>
      <c r="AP2849" s="114"/>
      <c r="AQ2849" s="114"/>
      <c r="AR2849" s="114"/>
      <c r="AS2849" s="114"/>
      <c r="AT2849" s="191"/>
    </row>
    <row r="2850" spans="1:46" s="190" customFormat="1" ht="15" customHeight="1" x14ac:dyDescent="0.2">
      <c r="A2850" s="104"/>
      <c r="B2850" s="104">
        <f>VLOOKUP(BJB!$F$9:$F$5599,Ctrl!$B$4:$C$399,2,0)</f>
        <v>42</v>
      </c>
      <c r="C2850" s="104">
        <f>VLOOKUP(BJB!$G$9:$G$5599,Ctrl!$E$4:$F$399,2,0)</f>
        <v>0</v>
      </c>
      <c r="D2850" s="219">
        <v>1</v>
      </c>
      <c r="E2850" s="104" t="str">
        <f>VLOOKUP(BJB!$F$9:$F$5599,Ctrl!$B$4:$D$399,3,0)</f>
        <v>IV</v>
      </c>
      <c r="F2850" s="139" t="s">
        <v>10561</v>
      </c>
      <c r="G2850" s="139" t="s">
        <v>7682</v>
      </c>
      <c r="H2850" s="125"/>
      <c r="I2850" s="220" t="e">
        <f>IF(G2849=BJB!#REF!,I2849+1,1)</f>
        <v>#REF!</v>
      </c>
      <c r="J2850" s="912" t="s">
        <v>22822</v>
      </c>
      <c r="K2850" s="126" t="s">
        <v>5185</v>
      </c>
      <c r="L2850" s="104" t="s">
        <v>6476</v>
      </c>
      <c r="M2850" s="127" t="s">
        <v>5187</v>
      </c>
      <c r="N2850" s="128">
        <v>41355</v>
      </c>
      <c r="O2850" s="140">
        <v>101291667</v>
      </c>
      <c r="P2850" s="105" t="s">
        <v>6222</v>
      </c>
      <c r="Q2850" s="120" t="s">
        <v>6222</v>
      </c>
      <c r="R2850" s="890">
        <v>0</v>
      </c>
      <c r="S2850" s="234" t="s">
        <v>5047</v>
      </c>
      <c r="T2850" s="130">
        <v>41698</v>
      </c>
      <c r="U2850" s="156">
        <v>88050014</v>
      </c>
      <c r="V2850" s="109" t="s">
        <v>6222</v>
      </c>
      <c r="W2850" s="141">
        <v>0</v>
      </c>
      <c r="X2850" s="141">
        <v>0</v>
      </c>
      <c r="Y2850" s="141">
        <v>0</v>
      </c>
      <c r="Z2850" s="141">
        <v>0</v>
      </c>
      <c r="AA2850" s="114">
        <v>0</v>
      </c>
      <c r="AB2850" s="114"/>
      <c r="AC2850" s="156"/>
      <c r="AD2850" s="141"/>
      <c r="AE2850" s="106">
        <v>0</v>
      </c>
      <c r="AF2850" s="106">
        <v>0</v>
      </c>
      <c r="AG2850" s="106">
        <v>0</v>
      </c>
      <c r="AH2850" s="156"/>
      <c r="AI2850" s="156"/>
      <c r="AJ2850" s="156"/>
      <c r="AK2850" s="156"/>
      <c r="AL2850" s="156"/>
      <c r="AM2850" s="156"/>
      <c r="AN2850" s="114">
        <f t="shared" si="88"/>
        <v>0</v>
      </c>
      <c r="AO2850" s="114">
        <f t="shared" si="89"/>
        <v>88050014</v>
      </c>
      <c r="AP2850" s="114"/>
      <c r="AQ2850" s="114"/>
      <c r="AR2850" s="114"/>
      <c r="AS2850" s="114"/>
    </row>
    <row r="2851" spans="1:46" s="190" customFormat="1" ht="15" customHeight="1" x14ac:dyDescent="0.2">
      <c r="A2851" s="104"/>
      <c r="B2851" s="104">
        <f>VLOOKUP(BJB!$F$9:$F$5599,Ctrl!$B$4:$C$399,2,0)</f>
        <v>42</v>
      </c>
      <c r="C2851" s="104">
        <f>VLOOKUP(BJB!$G$9:$G$5599,Ctrl!$E$4:$F$399,2,0)</f>
        <v>0</v>
      </c>
      <c r="D2851" s="219">
        <v>1</v>
      </c>
      <c r="E2851" s="104" t="str">
        <f>VLOOKUP(BJB!$F$9:$F$5599,Ctrl!$B$4:$D$399,3,0)</f>
        <v>IV</v>
      </c>
      <c r="F2851" s="139" t="s">
        <v>10561</v>
      </c>
      <c r="G2851" s="139" t="s">
        <v>7682</v>
      </c>
      <c r="H2851" s="125"/>
      <c r="I2851" s="220" t="e">
        <f>IF(G2850=BJB!#REF!,I2850+1,1)</f>
        <v>#REF!</v>
      </c>
      <c r="J2851" s="912" t="s">
        <v>22823</v>
      </c>
      <c r="K2851" s="121" t="s">
        <v>3000</v>
      </c>
      <c r="L2851" s="104" t="s">
        <v>6477</v>
      </c>
      <c r="M2851" s="104" t="s">
        <v>2992</v>
      </c>
      <c r="N2851" s="120">
        <v>40087</v>
      </c>
      <c r="O2851" s="107">
        <v>10000000</v>
      </c>
      <c r="P2851" s="105" t="s">
        <v>6222</v>
      </c>
      <c r="Q2851" s="120" t="s">
        <v>6222</v>
      </c>
      <c r="R2851" s="890">
        <v>0</v>
      </c>
      <c r="S2851" s="151" t="s">
        <v>7215</v>
      </c>
      <c r="T2851" s="109">
        <v>40872</v>
      </c>
      <c r="U2851" s="156">
        <v>3128374</v>
      </c>
      <c r="V2851" s="109" t="s">
        <v>6222</v>
      </c>
      <c r="W2851" s="141">
        <v>0</v>
      </c>
      <c r="X2851" s="141">
        <v>0</v>
      </c>
      <c r="Y2851" s="141">
        <v>0</v>
      </c>
      <c r="Z2851" s="141">
        <v>0</v>
      </c>
      <c r="AA2851" s="112">
        <v>0</v>
      </c>
      <c r="AB2851" s="112"/>
      <c r="AC2851" s="156"/>
      <c r="AD2851" s="141"/>
      <c r="AE2851" s="106">
        <v>0</v>
      </c>
      <c r="AF2851" s="106">
        <v>0</v>
      </c>
      <c r="AG2851" s="106">
        <v>0</v>
      </c>
      <c r="AH2851" s="156"/>
      <c r="AI2851" s="156"/>
      <c r="AJ2851" s="156"/>
      <c r="AK2851" s="156"/>
      <c r="AL2851" s="156"/>
      <c r="AM2851" s="156"/>
      <c r="AN2851" s="114">
        <f t="shared" si="88"/>
        <v>0</v>
      </c>
      <c r="AO2851" s="114">
        <f t="shared" si="89"/>
        <v>3128374</v>
      </c>
      <c r="AP2851" s="114"/>
      <c r="AQ2851" s="114"/>
      <c r="AR2851" s="114"/>
      <c r="AS2851" s="114"/>
    </row>
    <row r="2852" spans="1:46" s="190" customFormat="1" ht="15" customHeight="1" x14ac:dyDescent="0.2">
      <c r="A2852" s="104"/>
      <c r="B2852" s="104">
        <f>VLOOKUP(BJB!$F$9:$F$5599,Ctrl!$B$4:$C$399,2,0)</f>
        <v>42</v>
      </c>
      <c r="C2852" s="104">
        <f>VLOOKUP(BJB!$G$9:$G$5599,Ctrl!$E$4:$F$399,2,0)</f>
        <v>0</v>
      </c>
      <c r="D2852" s="219">
        <v>1</v>
      </c>
      <c r="E2852" s="104" t="str">
        <f>VLOOKUP(BJB!$F$9:$F$5599,Ctrl!$B$4:$D$399,3,0)</f>
        <v>IV</v>
      </c>
      <c r="F2852" s="139" t="s">
        <v>10561</v>
      </c>
      <c r="G2852" s="139" t="s">
        <v>7682</v>
      </c>
      <c r="H2852" s="125"/>
      <c r="I2852" s="220" t="e">
        <f>IF(G2851=BJB!#REF!,I2851+1,1)</f>
        <v>#REF!</v>
      </c>
      <c r="J2852" s="912" t="s">
        <v>22824</v>
      </c>
      <c r="K2852" s="126" t="s">
        <v>1108</v>
      </c>
      <c r="L2852" s="104" t="s">
        <v>6477</v>
      </c>
      <c r="M2852" s="127" t="s">
        <v>3045</v>
      </c>
      <c r="N2852" s="128">
        <v>40567</v>
      </c>
      <c r="O2852" s="140">
        <v>20000000</v>
      </c>
      <c r="P2852" s="105" t="s">
        <v>16346</v>
      </c>
      <c r="Q2852" s="120">
        <v>41290</v>
      </c>
      <c r="R2852" s="105">
        <v>23836751</v>
      </c>
      <c r="S2852" s="146" t="s">
        <v>5759</v>
      </c>
      <c r="T2852" s="109">
        <v>41844</v>
      </c>
      <c r="U2852" s="156">
        <v>5005001</v>
      </c>
      <c r="V2852" s="109">
        <v>41821</v>
      </c>
      <c r="W2852" s="141">
        <v>5005001</v>
      </c>
      <c r="X2852" s="141">
        <v>0</v>
      </c>
      <c r="Y2852" s="141">
        <v>0</v>
      </c>
      <c r="Z2852" s="141">
        <v>0</v>
      </c>
      <c r="AA2852" s="114">
        <v>0</v>
      </c>
      <c r="AB2852" s="114"/>
      <c r="AC2852" s="156"/>
      <c r="AD2852" s="141"/>
      <c r="AE2852" s="106">
        <v>0</v>
      </c>
      <c r="AF2852" s="106">
        <v>0</v>
      </c>
      <c r="AG2852" s="106">
        <v>0</v>
      </c>
      <c r="AH2852" s="156"/>
      <c r="AI2852" s="156"/>
      <c r="AJ2852" s="156"/>
      <c r="AK2852" s="156"/>
      <c r="AL2852" s="156"/>
      <c r="AM2852" s="156"/>
      <c r="AN2852" s="114">
        <f t="shared" si="88"/>
        <v>0</v>
      </c>
      <c r="AO2852" s="114">
        <f t="shared" si="89"/>
        <v>5005001</v>
      </c>
      <c r="AP2852" s="114"/>
      <c r="AQ2852" s="114"/>
      <c r="AR2852" s="114"/>
      <c r="AS2852" s="114"/>
    </row>
    <row r="2853" spans="1:46" s="190" customFormat="1" ht="15" customHeight="1" x14ac:dyDescent="0.2">
      <c r="A2853" s="104"/>
      <c r="B2853" s="104">
        <f>VLOOKUP(BJB!$F$9:$F$5599,Ctrl!$B$4:$C$399,2,0)</f>
        <v>42</v>
      </c>
      <c r="C2853" s="104">
        <f>VLOOKUP(BJB!$G$9:$G$5599,Ctrl!$E$4:$F$399,2,0)</f>
        <v>0</v>
      </c>
      <c r="D2853" s="219">
        <v>1</v>
      </c>
      <c r="E2853" s="104" t="str">
        <f>VLOOKUP(BJB!$F$9:$F$5599,Ctrl!$B$4:$D$399,3,0)</f>
        <v>IV</v>
      </c>
      <c r="F2853" s="139" t="s">
        <v>10561</v>
      </c>
      <c r="G2853" s="139" t="s">
        <v>7682</v>
      </c>
      <c r="H2853" s="125"/>
      <c r="I2853" s="220" t="e">
        <f>IF(G2852=BJB!#REF!,I2852+1,1)</f>
        <v>#REF!</v>
      </c>
      <c r="J2853" s="912" t="s">
        <v>22825</v>
      </c>
      <c r="K2853" s="121" t="s">
        <v>1540</v>
      </c>
      <c r="L2853" s="104" t="s">
        <v>6477</v>
      </c>
      <c r="M2853" s="104" t="s">
        <v>2900</v>
      </c>
      <c r="N2853" s="109">
        <v>39821</v>
      </c>
      <c r="O2853" s="112">
        <v>10000000</v>
      </c>
      <c r="P2853" s="105" t="s">
        <v>16347</v>
      </c>
      <c r="Q2853" s="120" t="s">
        <v>16348</v>
      </c>
      <c r="R2853" s="105">
        <v>6082667</v>
      </c>
      <c r="S2853" s="151" t="s">
        <v>7207</v>
      </c>
      <c r="T2853" s="120">
        <v>40508</v>
      </c>
      <c r="U2853" s="112">
        <v>4562000.25</v>
      </c>
      <c r="V2853" s="109">
        <v>40508</v>
      </c>
      <c r="W2853" s="141">
        <v>4562000.25</v>
      </c>
      <c r="X2853" s="141">
        <v>0</v>
      </c>
      <c r="Y2853" s="141">
        <v>0</v>
      </c>
      <c r="Z2853" s="141">
        <v>0</v>
      </c>
      <c r="AA2853" s="112">
        <v>450000</v>
      </c>
      <c r="AB2853" s="112"/>
      <c r="AC2853" s="112"/>
      <c r="AD2853" s="141"/>
      <c r="AE2853" s="106">
        <v>0</v>
      </c>
      <c r="AF2853" s="106">
        <v>0</v>
      </c>
      <c r="AG2853" s="106">
        <v>0</v>
      </c>
      <c r="AH2853" s="112"/>
      <c r="AI2853" s="112"/>
      <c r="AJ2853" s="112"/>
      <c r="AK2853" s="112"/>
      <c r="AL2853" s="112"/>
      <c r="AM2853" s="112"/>
      <c r="AN2853" s="114">
        <f t="shared" si="88"/>
        <v>450000</v>
      </c>
      <c r="AO2853" s="114">
        <f t="shared" si="89"/>
        <v>4112000.25</v>
      </c>
      <c r="AP2853" s="114"/>
      <c r="AQ2853" s="114"/>
      <c r="AR2853" s="114"/>
      <c r="AS2853" s="114"/>
    </row>
    <row r="2854" spans="1:46" s="190" customFormat="1" ht="15" customHeight="1" x14ac:dyDescent="0.2">
      <c r="A2854" s="104"/>
      <c r="B2854" s="104">
        <f>VLOOKUP(BJB!$F$9:$F$5599,Ctrl!$B$4:$C$399,2,0)</f>
        <v>42</v>
      </c>
      <c r="C2854" s="104">
        <f>VLOOKUP(BJB!$G$9:$G$5599,Ctrl!$E$4:$F$399,2,0)</f>
        <v>0</v>
      </c>
      <c r="D2854" s="219">
        <v>1</v>
      </c>
      <c r="E2854" s="104" t="str">
        <f>VLOOKUP(BJB!$F$9:$F$5599,Ctrl!$B$4:$D$399,3,0)</f>
        <v>IV</v>
      </c>
      <c r="F2854" s="139" t="s">
        <v>10561</v>
      </c>
      <c r="G2854" s="139" t="s">
        <v>7682</v>
      </c>
      <c r="H2854" s="125"/>
      <c r="I2854" s="220" t="e">
        <f>IF(G2853=BJB!#REF!,I2853+1,1)</f>
        <v>#REF!</v>
      </c>
      <c r="J2854" s="912" t="s">
        <v>22826</v>
      </c>
      <c r="K2854" s="121" t="s">
        <v>3039</v>
      </c>
      <c r="L2854" s="104" t="s">
        <v>6477</v>
      </c>
      <c r="M2854" s="104" t="s">
        <v>2988</v>
      </c>
      <c r="N2854" s="120">
        <v>40044</v>
      </c>
      <c r="O2854" s="107">
        <v>85000000</v>
      </c>
      <c r="P2854" s="105" t="s">
        <v>16349</v>
      </c>
      <c r="Q2854" s="120">
        <v>41099</v>
      </c>
      <c r="R2854" s="105">
        <v>61314791</v>
      </c>
      <c r="S2854" s="108" t="s">
        <v>7221</v>
      </c>
      <c r="T2854" s="109">
        <v>41180</v>
      </c>
      <c r="U2854" s="156">
        <v>42984272</v>
      </c>
      <c r="V2854" s="109">
        <v>41180</v>
      </c>
      <c r="W2854" s="141">
        <v>42984272</v>
      </c>
      <c r="X2854" s="141">
        <v>0</v>
      </c>
      <c r="Y2854" s="141">
        <v>0</v>
      </c>
      <c r="Z2854" s="141">
        <v>0</v>
      </c>
      <c r="AA2854" s="114">
        <v>4950000</v>
      </c>
      <c r="AB2854" s="114"/>
      <c r="AC2854" s="156"/>
      <c r="AD2854" s="141"/>
      <c r="AE2854" s="106">
        <v>0</v>
      </c>
      <c r="AF2854" s="106">
        <v>0</v>
      </c>
      <c r="AG2854" s="106">
        <v>0</v>
      </c>
      <c r="AH2854" s="156"/>
      <c r="AI2854" s="156"/>
      <c r="AJ2854" s="156"/>
      <c r="AK2854" s="156"/>
      <c r="AL2854" s="156"/>
      <c r="AM2854" s="156"/>
      <c r="AN2854" s="114">
        <f t="shared" si="88"/>
        <v>4950000</v>
      </c>
      <c r="AO2854" s="114">
        <f t="shared" si="89"/>
        <v>38034272</v>
      </c>
      <c r="AP2854" s="114"/>
      <c r="AQ2854" s="114"/>
      <c r="AR2854" s="114"/>
      <c r="AS2854" s="114"/>
    </row>
    <row r="2855" spans="1:46" s="190" customFormat="1" ht="15" customHeight="1" x14ac:dyDescent="0.2">
      <c r="A2855" s="104"/>
      <c r="B2855" s="104">
        <f>VLOOKUP(BJB!$F$9:$F$5599,Ctrl!$B$4:$C$399,2,0)</f>
        <v>42</v>
      </c>
      <c r="C2855" s="104">
        <f>VLOOKUP(BJB!$G$9:$G$5599,Ctrl!$E$4:$F$399,2,0)</f>
        <v>0</v>
      </c>
      <c r="D2855" s="219">
        <v>1</v>
      </c>
      <c r="E2855" s="104" t="str">
        <f>VLOOKUP(BJB!$F$9:$F$5599,Ctrl!$B$4:$D$399,3,0)</f>
        <v>IV</v>
      </c>
      <c r="F2855" s="139" t="s">
        <v>10561</v>
      </c>
      <c r="G2855" s="139" t="s">
        <v>7682</v>
      </c>
      <c r="H2855" s="125"/>
      <c r="I2855" s="220" t="e">
        <f>IF(G2854=BJB!#REF!,I2854+1,1)</f>
        <v>#REF!</v>
      </c>
      <c r="J2855" s="912" t="s">
        <v>22827</v>
      </c>
      <c r="K2855" s="121" t="s">
        <v>2979</v>
      </c>
      <c r="L2855" s="104" t="s">
        <v>6477</v>
      </c>
      <c r="M2855" s="104" t="s">
        <v>2916</v>
      </c>
      <c r="N2855" s="120">
        <v>39979</v>
      </c>
      <c r="O2855" s="107">
        <v>10000000</v>
      </c>
      <c r="P2855" s="105" t="s">
        <v>6222</v>
      </c>
      <c r="Q2855" s="120" t="s">
        <v>6222</v>
      </c>
      <c r="R2855" s="890">
        <v>0</v>
      </c>
      <c r="S2855" s="151" t="s">
        <v>7214</v>
      </c>
      <c r="T2855" s="109">
        <v>40801</v>
      </c>
      <c r="U2855" s="156">
        <v>4216861</v>
      </c>
      <c r="V2855" s="109" t="s">
        <v>6222</v>
      </c>
      <c r="W2855" s="141">
        <v>0</v>
      </c>
      <c r="X2855" s="141">
        <v>0</v>
      </c>
      <c r="Y2855" s="141">
        <v>0</v>
      </c>
      <c r="Z2855" s="141">
        <v>0</v>
      </c>
      <c r="AA2855" s="112">
        <v>0</v>
      </c>
      <c r="AB2855" s="112"/>
      <c r="AC2855" s="156"/>
      <c r="AD2855" s="141"/>
      <c r="AE2855" s="106">
        <v>0</v>
      </c>
      <c r="AF2855" s="106">
        <v>0</v>
      </c>
      <c r="AG2855" s="106">
        <v>0</v>
      </c>
      <c r="AH2855" s="156"/>
      <c r="AI2855" s="156"/>
      <c r="AJ2855" s="156"/>
      <c r="AK2855" s="156"/>
      <c r="AL2855" s="156"/>
      <c r="AM2855" s="156"/>
      <c r="AN2855" s="114">
        <f t="shared" si="88"/>
        <v>0</v>
      </c>
      <c r="AO2855" s="114">
        <f t="shared" si="89"/>
        <v>4216861</v>
      </c>
      <c r="AP2855" s="114"/>
      <c r="AQ2855" s="114"/>
      <c r="AR2855" s="114"/>
      <c r="AS2855" s="114"/>
    </row>
    <row r="2856" spans="1:46" s="190" customFormat="1" ht="15" customHeight="1" x14ac:dyDescent="0.2">
      <c r="A2856" s="104"/>
      <c r="B2856" s="104">
        <f>VLOOKUP(BJB!$F$9:$F$5599,Ctrl!$B$4:$C$399,2,0)</f>
        <v>42</v>
      </c>
      <c r="C2856" s="104">
        <f>VLOOKUP(BJB!$G$9:$G$5599,Ctrl!$E$4:$F$399,2,0)</f>
        <v>0</v>
      </c>
      <c r="D2856" s="219">
        <v>1</v>
      </c>
      <c r="E2856" s="104" t="str">
        <f>VLOOKUP(BJB!$F$9:$F$5599,Ctrl!$B$4:$D$399,3,0)</f>
        <v>IV</v>
      </c>
      <c r="F2856" s="139" t="s">
        <v>10561</v>
      </c>
      <c r="G2856" s="139" t="s">
        <v>7682</v>
      </c>
      <c r="H2856" s="125">
        <v>1090407001265</v>
      </c>
      <c r="I2856" s="220" t="e">
        <f>IF(G2855=BJB!#REF!,I2855+1,1)</f>
        <v>#REF!</v>
      </c>
      <c r="J2856" s="912" t="s">
        <v>22828</v>
      </c>
      <c r="K2856" s="121" t="s">
        <v>2981</v>
      </c>
      <c r="L2856" s="104" t="s">
        <v>6477</v>
      </c>
      <c r="M2856" s="104" t="s">
        <v>2982</v>
      </c>
      <c r="N2856" s="120">
        <v>39969</v>
      </c>
      <c r="O2856" s="107">
        <v>100000000</v>
      </c>
      <c r="P2856" s="105" t="s">
        <v>6222</v>
      </c>
      <c r="Q2856" s="120" t="s">
        <v>6222</v>
      </c>
      <c r="R2856" s="890">
        <v>0</v>
      </c>
      <c r="S2856" s="151" t="s">
        <v>7214</v>
      </c>
      <c r="T2856" s="109">
        <v>40801</v>
      </c>
      <c r="U2856" s="156">
        <v>69860377</v>
      </c>
      <c r="V2856" s="109" t="s">
        <v>6222</v>
      </c>
      <c r="W2856" s="141">
        <v>0</v>
      </c>
      <c r="X2856" s="141">
        <v>0</v>
      </c>
      <c r="Y2856" s="141">
        <v>0</v>
      </c>
      <c r="Z2856" s="141">
        <v>0</v>
      </c>
      <c r="AA2856" s="112">
        <v>8224901</v>
      </c>
      <c r="AB2856" s="112"/>
      <c r="AC2856" s="132"/>
      <c r="AD2856" s="141"/>
      <c r="AE2856" s="106">
        <v>0</v>
      </c>
      <c r="AF2856" s="106">
        <v>0</v>
      </c>
      <c r="AG2856" s="106">
        <v>0</v>
      </c>
      <c r="AH2856" s="156"/>
      <c r="AI2856" s="156"/>
      <c r="AJ2856" s="156"/>
      <c r="AK2856" s="156"/>
      <c r="AL2856" s="156"/>
      <c r="AM2856" s="156"/>
      <c r="AN2856" s="114">
        <f t="shared" si="88"/>
        <v>8224901</v>
      </c>
      <c r="AO2856" s="114">
        <f t="shared" si="89"/>
        <v>61635476</v>
      </c>
      <c r="AP2856" s="114"/>
      <c r="AQ2856" s="114"/>
      <c r="AR2856" s="114"/>
      <c r="AS2856" s="114"/>
      <c r="AT2856" s="191"/>
    </row>
    <row r="2857" spans="1:46" s="190" customFormat="1" ht="15" customHeight="1" x14ac:dyDescent="0.2">
      <c r="A2857" s="104"/>
      <c r="B2857" s="104">
        <f>VLOOKUP(BJB!$F$9:$F$5599,Ctrl!$B$4:$C$399,2,0)</f>
        <v>42</v>
      </c>
      <c r="C2857" s="104">
        <f>VLOOKUP(BJB!$G$9:$G$5599,Ctrl!$E$4:$F$399,2,0)</f>
        <v>0</v>
      </c>
      <c r="D2857" s="219">
        <v>1</v>
      </c>
      <c r="E2857" s="104" t="str">
        <f>VLOOKUP(BJB!$F$9:$F$5599,Ctrl!$B$4:$D$399,3,0)</f>
        <v>IV</v>
      </c>
      <c r="F2857" s="139" t="s">
        <v>10561</v>
      </c>
      <c r="G2857" s="139" t="s">
        <v>7682</v>
      </c>
      <c r="H2857" s="125"/>
      <c r="I2857" s="220" t="e">
        <f>IF(G2856=BJB!#REF!,I2856+1,1)</f>
        <v>#REF!</v>
      </c>
      <c r="J2857" s="912" t="s">
        <v>22829</v>
      </c>
      <c r="K2857" s="121" t="s">
        <v>2875</v>
      </c>
      <c r="L2857" s="104" t="s">
        <v>6477</v>
      </c>
      <c r="M2857" s="104" t="s">
        <v>2093</v>
      </c>
      <c r="N2857" s="109">
        <v>39065</v>
      </c>
      <c r="O2857" s="112">
        <v>10000000</v>
      </c>
      <c r="P2857" s="105" t="s">
        <v>6222</v>
      </c>
      <c r="Q2857" s="120" t="s">
        <v>6222</v>
      </c>
      <c r="R2857" s="890">
        <v>0</v>
      </c>
      <c r="S2857" s="151" t="s">
        <v>7197</v>
      </c>
      <c r="T2857" s="120">
        <v>39233</v>
      </c>
      <c r="U2857" s="112">
        <v>6409213</v>
      </c>
      <c r="V2857" s="109" t="s">
        <v>6222</v>
      </c>
      <c r="W2857" s="141">
        <v>0</v>
      </c>
      <c r="X2857" s="141">
        <v>0</v>
      </c>
      <c r="Y2857" s="141">
        <v>0</v>
      </c>
      <c r="Z2857" s="141">
        <v>0</v>
      </c>
      <c r="AA2857" s="112">
        <v>0</v>
      </c>
      <c r="AB2857" s="112"/>
      <c r="AC2857" s="112"/>
      <c r="AD2857" s="141"/>
      <c r="AE2857" s="106">
        <v>0</v>
      </c>
      <c r="AF2857" s="106">
        <v>0</v>
      </c>
      <c r="AG2857" s="106">
        <v>0</v>
      </c>
      <c r="AH2857" s="112"/>
      <c r="AI2857" s="112"/>
      <c r="AJ2857" s="112"/>
      <c r="AK2857" s="112"/>
      <c r="AL2857" s="112"/>
      <c r="AM2857" s="112"/>
      <c r="AN2857" s="114">
        <f t="shared" si="88"/>
        <v>0</v>
      </c>
      <c r="AO2857" s="114">
        <f t="shared" si="89"/>
        <v>6409213</v>
      </c>
      <c r="AP2857" s="114"/>
      <c r="AQ2857" s="114"/>
      <c r="AR2857" s="114"/>
      <c r="AS2857" s="114"/>
    </row>
    <row r="2858" spans="1:46" s="190" customFormat="1" ht="15" customHeight="1" x14ac:dyDescent="0.2">
      <c r="A2858" s="104"/>
      <c r="B2858" s="104">
        <f>VLOOKUP(BJB!$F$9:$F$5599,Ctrl!$B$4:$C$399,2,0)</f>
        <v>42</v>
      </c>
      <c r="C2858" s="104">
        <f>VLOOKUP(BJB!$G$9:$G$5599,Ctrl!$E$4:$F$399,2,0)</f>
        <v>0</v>
      </c>
      <c r="D2858" s="219">
        <v>1</v>
      </c>
      <c r="E2858" s="104" t="str">
        <f>VLOOKUP(BJB!$F$9:$F$5599,Ctrl!$B$4:$D$399,3,0)</f>
        <v>IV</v>
      </c>
      <c r="F2858" s="139" t="s">
        <v>10561</v>
      </c>
      <c r="G2858" s="139" t="s">
        <v>7682</v>
      </c>
      <c r="H2858" s="125"/>
      <c r="I2858" s="220" t="e">
        <f>IF(G2857=BJB!#REF!,I2857+1,1)</f>
        <v>#REF!</v>
      </c>
      <c r="J2858" s="912" t="s">
        <v>22830</v>
      </c>
      <c r="K2858" s="121" t="s">
        <v>2959</v>
      </c>
      <c r="L2858" s="104" t="s">
        <v>6477</v>
      </c>
      <c r="M2858" s="104" t="s">
        <v>2956</v>
      </c>
      <c r="N2858" s="120">
        <v>39871</v>
      </c>
      <c r="O2858" s="107">
        <v>25000000</v>
      </c>
      <c r="P2858" s="105" t="s">
        <v>6222</v>
      </c>
      <c r="Q2858" s="120" t="s">
        <v>6222</v>
      </c>
      <c r="R2858" s="890">
        <v>0</v>
      </c>
      <c r="S2858" s="151" t="s">
        <v>7212</v>
      </c>
      <c r="T2858" s="109">
        <v>40676</v>
      </c>
      <c r="U2858" s="156">
        <v>13703252</v>
      </c>
      <c r="V2858" s="109" t="s">
        <v>6222</v>
      </c>
      <c r="W2858" s="141">
        <v>0</v>
      </c>
      <c r="X2858" s="141">
        <v>0</v>
      </c>
      <c r="Y2858" s="141">
        <v>0</v>
      </c>
      <c r="Z2858" s="141">
        <v>0</v>
      </c>
      <c r="AA2858" s="112">
        <v>2004397</v>
      </c>
      <c r="AB2858" s="112"/>
      <c r="AC2858" s="156"/>
      <c r="AD2858" s="141"/>
      <c r="AE2858" s="106">
        <v>0</v>
      </c>
      <c r="AF2858" s="106">
        <v>0</v>
      </c>
      <c r="AG2858" s="106">
        <v>0</v>
      </c>
      <c r="AH2858" s="156"/>
      <c r="AI2858" s="156"/>
      <c r="AJ2858" s="156"/>
      <c r="AK2858" s="156"/>
      <c r="AL2858" s="156"/>
      <c r="AM2858" s="156"/>
      <c r="AN2858" s="114">
        <f t="shared" si="88"/>
        <v>2004397</v>
      </c>
      <c r="AO2858" s="114">
        <f t="shared" si="89"/>
        <v>11698855</v>
      </c>
      <c r="AP2858" s="114"/>
      <c r="AQ2858" s="114"/>
      <c r="AR2858" s="114"/>
      <c r="AS2858" s="114"/>
    </row>
    <row r="2859" spans="1:46" s="190" customFormat="1" ht="15" customHeight="1" x14ac:dyDescent="0.2">
      <c r="A2859" s="104"/>
      <c r="B2859" s="104">
        <f>VLOOKUP(BJB!$F$9:$F$5599,Ctrl!$B$4:$C$399,2,0)</f>
        <v>42</v>
      </c>
      <c r="C2859" s="104">
        <f>VLOOKUP(BJB!$G$9:$G$5599,Ctrl!$E$4:$F$399,2,0)</f>
        <v>0</v>
      </c>
      <c r="D2859" s="219">
        <v>1</v>
      </c>
      <c r="E2859" s="104" t="str">
        <f>VLOOKUP(BJB!$F$9:$F$5599,Ctrl!$B$4:$D$399,3,0)</f>
        <v>IV</v>
      </c>
      <c r="F2859" s="139" t="s">
        <v>10561</v>
      </c>
      <c r="G2859" s="139" t="s">
        <v>7682</v>
      </c>
      <c r="H2859" s="125"/>
      <c r="I2859" s="220" t="e">
        <f>IF(G2858=BJB!#REF!,I2858+1,1)</f>
        <v>#REF!</v>
      </c>
      <c r="J2859" s="912" t="s">
        <v>22831</v>
      </c>
      <c r="K2859" s="121" t="s">
        <v>2881</v>
      </c>
      <c r="L2859" s="104" t="s">
        <v>6477</v>
      </c>
      <c r="M2859" s="104" t="s">
        <v>2261</v>
      </c>
      <c r="N2859" s="109">
        <v>39408</v>
      </c>
      <c r="O2859" s="112">
        <v>8968000</v>
      </c>
      <c r="P2859" s="105" t="s">
        <v>6222</v>
      </c>
      <c r="Q2859" s="120" t="s">
        <v>6222</v>
      </c>
      <c r="R2859" s="890">
        <v>0</v>
      </c>
      <c r="S2859" s="151" t="s">
        <v>7162</v>
      </c>
      <c r="T2859" s="120">
        <v>39792</v>
      </c>
      <c r="U2859" s="112">
        <v>6726000</v>
      </c>
      <c r="V2859" s="109" t="s">
        <v>6222</v>
      </c>
      <c r="W2859" s="141">
        <v>0</v>
      </c>
      <c r="X2859" s="141">
        <v>0</v>
      </c>
      <c r="Y2859" s="141">
        <v>0</v>
      </c>
      <c r="Z2859" s="141">
        <v>0</v>
      </c>
      <c r="AA2859" s="112">
        <v>0</v>
      </c>
      <c r="AB2859" s="112"/>
      <c r="AC2859" s="112"/>
      <c r="AD2859" s="141"/>
      <c r="AE2859" s="106">
        <v>0</v>
      </c>
      <c r="AF2859" s="106">
        <v>0</v>
      </c>
      <c r="AG2859" s="106">
        <v>0</v>
      </c>
      <c r="AH2859" s="112"/>
      <c r="AI2859" s="112"/>
      <c r="AJ2859" s="112"/>
      <c r="AK2859" s="112"/>
      <c r="AL2859" s="112"/>
      <c r="AM2859" s="112"/>
      <c r="AN2859" s="114">
        <f t="shared" si="88"/>
        <v>0</v>
      </c>
      <c r="AO2859" s="114">
        <f t="shared" si="89"/>
        <v>6726000</v>
      </c>
      <c r="AP2859" s="114"/>
      <c r="AQ2859" s="114"/>
      <c r="AR2859" s="114"/>
      <c r="AS2859" s="114"/>
    </row>
    <row r="2860" spans="1:46" s="190" customFormat="1" ht="15" customHeight="1" x14ac:dyDescent="0.2">
      <c r="A2860" s="104"/>
      <c r="B2860" s="104">
        <f>VLOOKUP(BJB!$F$9:$F$5599,Ctrl!$B$4:$C$399,2,0)</f>
        <v>42</v>
      </c>
      <c r="C2860" s="104">
        <f>VLOOKUP(BJB!$G$9:$G$5599,Ctrl!$E$4:$F$399,2,0)</f>
        <v>0</v>
      </c>
      <c r="D2860" s="219">
        <v>1</v>
      </c>
      <c r="E2860" s="104" t="str">
        <f>VLOOKUP(BJB!$F$9:$F$5599,Ctrl!$B$4:$D$399,3,0)</f>
        <v>IV</v>
      </c>
      <c r="F2860" s="139" t="s">
        <v>10561</v>
      </c>
      <c r="G2860" s="139" t="s">
        <v>7682</v>
      </c>
      <c r="H2860" s="125" t="s">
        <v>6362</v>
      </c>
      <c r="I2860" s="220" t="e">
        <f>IF(G2859=BJB!#REF!,I2859+1,1)</f>
        <v>#REF!</v>
      </c>
      <c r="J2860" s="891" t="s">
        <v>18426</v>
      </c>
      <c r="K2860" s="121" t="s">
        <v>2909</v>
      </c>
      <c r="L2860" s="104" t="s">
        <v>6477</v>
      </c>
      <c r="M2860" s="104" t="s">
        <v>2910</v>
      </c>
      <c r="N2860" s="109">
        <v>39930</v>
      </c>
      <c r="O2860" s="112">
        <v>100000000</v>
      </c>
      <c r="P2860" s="105" t="s">
        <v>6222</v>
      </c>
      <c r="Q2860" s="120" t="s">
        <v>6222</v>
      </c>
      <c r="R2860" s="890">
        <v>0</v>
      </c>
      <c r="S2860" s="151" t="s">
        <v>7204</v>
      </c>
      <c r="T2860" s="120">
        <v>40329</v>
      </c>
      <c r="U2860" s="112">
        <v>57494861.25</v>
      </c>
      <c r="V2860" s="109" t="s">
        <v>6222</v>
      </c>
      <c r="W2860" s="141">
        <v>0</v>
      </c>
      <c r="X2860" s="141">
        <v>0</v>
      </c>
      <c r="Y2860" s="141">
        <v>0</v>
      </c>
      <c r="Z2860" s="141">
        <v>0</v>
      </c>
      <c r="AA2860" s="112">
        <v>27725238</v>
      </c>
      <c r="AB2860" s="112"/>
      <c r="AC2860" s="132">
        <v>177728</v>
      </c>
      <c r="AD2860" s="141"/>
      <c r="AE2860" s="106">
        <v>0</v>
      </c>
      <c r="AF2860" s="106">
        <v>0</v>
      </c>
      <c r="AG2860" s="106">
        <v>266591</v>
      </c>
      <c r="AH2860" s="222"/>
      <c r="AI2860" s="112"/>
      <c r="AJ2860" s="112"/>
      <c r="AK2860" s="112"/>
      <c r="AL2860" s="112"/>
      <c r="AM2860" s="112"/>
      <c r="AN2860" s="114">
        <f t="shared" si="88"/>
        <v>28169557</v>
      </c>
      <c r="AO2860" s="114">
        <f t="shared" si="89"/>
        <v>29325304.25</v>
      </c>
      <c r="AP2860" s="114"/>
      <c r="AQ2860" s="114"/>
      <c r="AR2860" s="114"/>
      <c r="AS2860" s="114"/>
    </row>
    <row r="2861" spans="1:46" s="190" customFormat="1" ht="15" customHeight="1" x14ac:dyDescent="0.2">
      <c r="A2861" s="104"/>
      <c r="B2861" s="104">
        <f>VLOOKUP(BJB!$F$9:$F$5599,Ctrl!$B$4:$C$399,2,0)</f>
        <v>42</v>
      </c>
      <c r="C2861" s="104">
        <f>VLOOKUP(BJB!$G$9:$G$5599,Ctrl!$E$4:$F$399,2,0)</f>
        <v>0</v>
      </c>
      <c r="D2861" s="219">
        <v>1</v>
      </c>
      <c r="E2861" s="104" t="str">
        <f>VLOOKUP(BJB!$F$9:$F$5599,Ctrl!$B$4:$D$399,3,0)</f>
        <v>IV</v>
      </c>
      <c r="F2861" s="139" t="s">
        <v>10561</v>
      </c>
      <c r="G2861" s="139" t="s">
        <v>7682</v>
      </c>
      <c r="H2861" s="125" t="s">
        <v>19328</v>
      </c>
      <c r="I2861" s="220" t="e">
        <f>IF(G2860=BJB!#REF!,I2860+1,1)</f>
        <v>#REF!</v>
      </c>
      <c r="J2861" s="891" t="s">
        <v>20257</v>
      </c>
      <c r="K2861" s="121" t="s">
        <v>3003</v>
      </c>
      <c r="L2861" s="104" t="s">
        <v>6477</v>
      </c>
      <c r="M2861" s="104" t="s">
        <v>2900</v>
      </c>
      <c r="N2861" s="120">
        <v>39821</v>
      </c>
      <c r="O2861" s="107">
        <v>5000000</v>
      </c>
      <c r="P2861" s="105" t="s">
        <v>6222</v>
      </c>
      <c r="Q2861" s="120" t="s">
        <v>6222</v>
      </c>
      <c r="R2861" s="890">
        <v>0</v>
      </c>
      <c r="S2861" s="242" t="s">
        <v>7216</v>
      </c>
      <c r="T2861" s="109">
        <v>40907</v>
      </c>
      <c r="U2861" s="156">
        <v>1419937</v>
      </c>
      <c r="V2861" s="109" t="s">
        <v>6222</v>
      </c>
      <c r="W2861" s="141">
        <v>0</v>
      </c>
      <c r="X2861" s="141">
        <v>0</v>
      </c>
      <c r="Y2861" s="141">
        <v>0</v>
      </c>
      <c r="Z2861" s="141">
        <v>0</v>
      </c>
      <c r="AA2861" s="112">
        <v>1050000</v>
      </c>
      <c r="AB2861" s="112"/>
      <c r="AC2861" s="156"/>
      <c r="AD2861" s="141"/>
      <c r="AE2861" s="106">
        <v>0</v>
      </c>
      <c r="AF2861" s="106">
        <v>369937</v>
      </c>
      <c r="AG2861" s="106">
        <v>0</v>
      </c>
      <c r="AH2861" s="156"/>
      <c r="AI2861" s="156"/>
      <c r="AJ2861" s="156"/>
      <c r="AK2861" s="156"/>
      <c r="AL2861" s="156"/>
      <c r="AM2861" s="156"/>
      <c r="AN2861" s="114">
        <f t="shared" si="88"/>
        <v>1419937</v>
      </c>
      <c r="AO2861" s="114">
        <f t="shared" si="89"/>
        <v>0</v>
      </c>
      <c r="AP2861" s="114"/>
      <c r="AQ2861" s="114"/>
      <c r="AR2861" s="114"/>
      <c r="AS2861" s="114"/>
    </row>
    <row r="2862" spans="1:46" s="190" customFormat="1" ht="15" customHeight="1" x14ac:dyDescent="0.2">
      <c r="A2862" s="104"/>
      <c r="B2862" s="104">
        <f>VLOOKUP(BJB!$F$9:$F$5599,Ctrl!$B$4:$C$399,2,0)</f>
        <v>42</v>
      </c>
      <c r="C2862" s="104">
        <f>VLOOKUP(BJB!$G$9:$G$5599,Ctrl!$E$4:$F$399,2,0)</f>
        <v>0</v>
      </c>
      <c r="D2862" s="219">
        <v>1</v>
      </c>
      <c r="E2862" s="104" t="str">
        <f>VLOOKUP(BJB!$F$9:$F$5599,Ctrl!$B$4:$D$399,3,0)</f>
        <v>IV</v>
      </c>
      <c r="F2862" s="139" t="s">
        <v>10561</v>
      </c>
      <c r="G2862" s="139" t="s">
        <v>7682</v>
      </c>
      <c r="H2862" s="125"/>
      <c r="I2862" s="220" t="e">
        <f>IF(G2861=BJB!#REF!,I2861+1,1)</f>
        <v>#REF!</v>
      </c>
      <c r="J2862" s="912" t="s">
        <v>22832</v>
      </c>
      <c r="K2862" s="121" t="s">
        <v>2949</v>
      </c>
      <c r="L2862" s="104" t="s">
        <v>6477</v>
      </c>
      <c r="M2862" s="104" t="s">
        <v>2950</v>
      </c>
      <c r="N2862" s="120">
        <v>39969</v>
      </c>
      <c r="O2862" s="107">
        <v>20000000</v>
      </c>
      <c r="P2862" s="105" t="s">
        <v>6222</v>
      </c>
      <c r="Q2862" s="120" t="s">
        <v>6222</v>
      </c>
      <c r="R2862" s="890">
        <v>0</v>
      </c>
      <c r="S2862" s="151" t="s">
        <v>7211</v>
      </c>
      <c r="T2862" s="109">
        <v>40626</v>
      </c>
      <c r="U2862" s="156">
        <v>14123541</v>
      </c>
      <c r="V2862" s="109" t="s">
        <v>6222</v>
      </c>
      <c r="W2862" s="141">
        <v>0</v>
      </c>
      <c r="X2862" s="141">
        <v>0</v>
      </c>
      <c r="Y2862" s="141">
        <v>0</v>
      </c>
      <c r="Z2862" s="141">
        <v>0</v>
      </c>
      <c r="AA2862" s="112">
        <v>225000</v>
      </c>
      <c r="AB2862" s="112"/>
      <c r="AC2862" s="156"/>
      <c r="AD2862" s="141"/>
      <c r="AE2862" s="106">
        <v>0</v>
      </c>
      <c r="AF2862" s="106">
        <v>0</v>
      </c>
      <c r="AG2862" s="106">
        <v>0</v>
      </c>
      <c r="AH2862" s="156"/>
      <c r="AI2862" s="156"/>
      <c r="AJ2862" s="156"/>
      <c r="AK2862" s="156"/>
      <c r="AL2862" s="156"/>
      <c r="AM2862" s="156"/>
      <c r="AN2862" s="114">
        <f t="shared" si="88"/>
        <v>225000</v>
      </c>
      <c r="AO2862" s="114">
        <f t="shared" si="89"/>
        <v>13898541</v>
      </c>
      <c r="AP2862" s="114"/>
      <c r="AQ2862" s="114"/>
      <c r="AR2862" s="114"/>
      <c r="AS2862" s="114"/>
    </row>
    <row r="2863" spans="1:46" s="190" customFormat="1" ht="15" customHeight="1" x14ac:dyDescent="0.2">
      <c r="A2863" s="104"/>
      <c r="B2863" s="104">
        <f>VLOOKUP(BJB!$F$9:$F$5599,Ctrl!$B$4:$C$399,2,0)</f>
        <v>42</v>
      </c>
      <c r="C2863" s="104">
        <f>VLOOKUP(BJB!$G$9:$G$5599,Ctrl!$E$4:$F$399,2,0)</f>
        <v>0</v>
      </c>
      <c r="D2863" s="219">
        <v>1</v>
      </c>
      <c r="E2863" s="104" t="str">
        <f>VLOOKUP(BJB!$F$9:$F$5599,Ctrl!$B$4:$D$399,3,0)</f>
        <v>IV</v>
      </c>
      <c r="F2863" s="139" t="s">
        <v>10561</v>
      </c>
      <c r="G2863" s="139" t="s">
        <v>7682</v>
      </c>
      <c r="H2863" s="125"/>
      <c r="I2863" s="220" t="e">
        <f>IF(G2862=BJB!#REF!,I2862+1,1)</f>
        <v>#REF!</v>
      </c>
      <c r="J2863" s="912" t="s">
        <v>22833</v>
      </c>
      <c r="K2863" s="121" t="s">
        <v>3005</v>
      </c>
      <c r="L2863" s="104" t="s">
        <v>6477</v>
      </c>
      <c r="M2863" s="104" t="s">
        <v>2900</v>
      </c>
      <c r="N2863" s="120">
        <v>39821</v>
      </c>
      <c r="O2863" s="107">
        <v>15000000</v>
      </c>
      <c r="P2863" s="105" t="s">
        <v>6222</v>
      </c>
      <c r="Q2863" s="120" t="s">
        <v>6222</v>
      </c>
      <c r="R2863" s="890">
        <v>0</v>
      </c>
      <c r="S2863" s="242" t="s">
        <v>7216</v>
      </c>
      <c r="T2863" s="109">
        <v>40907</v>
      </c>
      <c r="U2863" s="156">
        <v>4957405</v>
      </c>
      <c r="V2863" s="109" t="s">
        <v>6222</v>
      </c>
      <c r="W2863" s="141">
        <v>0</v>
      </c>
      <c r="X2863" s="141">
        <v>0</v>
      </c>
      <c r="Y2863" s="141">
        <v>0</v>
      </c>
      <c r="Z2863" s="141">
        <v>0</v>
      </c>
      <c r="AA2863" s="112">
        <v>843750</v>
      </c>
      <c r="AB2863" s="112"/>
      <c r="AC2863" s="156"/>
      <c r="AD2863" s="141"/>
      <c r="AE2863" s="106">
        <v>0</v>
      </c>
      <c r="AF2863" s="106">
        <v>0</v>
      </c>
      <c r="AG2863" s="106">
        <v>0</v>
      </c>
      <c r="AH2863" s="156"/>
      <c r="AI2863" s="156"/>
      <c r="AJ2863" s="156"/>
      <c r="AK2863" s="156"/>
      <c r="AL2863" s="156"/>
      <c r="AM2863" s="156"/>
      <c r="AN2863" s="114">
        <f t="shared" si="88"/>
        <v>843750</v>
      </c>
      <c r="AO2863" s="114">
        <f t="shared" si="89"/>
        <v>4113655</v>
      </c>
      <c r="AP2863" s="114"/>
      <c r="AQ2863" s="114"/>
      <c r="AR2863" s="114"/>
      <c r="AS2863" s="114"/>
    </row>
    <row r="2864" spans="1:46" s="190" customFormat="1" ht="15" customHeight="1" x14ac:dyDescent="0.2">
      <c r="A2864" s="104"/>
      <c r="B2864" s="104">
        <f>VLOOKUP(BJB!$F$9:$F$5599,Ctrl!$B$4:$C$399,2,0)</f>
        <v>42</v>
      </c>
      <c r="C2864" s="104">
        <f>VLOOKUP(BJB!$G$9:$G$5599,Ctrl!$E$4:$F$399,2,0)</f>
        <v>0</v>
      </c>
      <c r="D2864" s="219">
        <v>1</v>
      </c>
      <c r="E2864" s="104" t="str">
        <f>VLOOKUP(BJB!$F$9:$F$5599,Ctrl!$B$4:$D$399,3,0)</f>
        <v>IV</v>
      </c>
      <c r="F2864" s="139" t="s">
        <v>10561</v>
      </c>
      <c r="G2864" s="139" t="s">
        <v>7682</v>
      </c>
      <c r="H2864" s="125"/>
      <c r="I2864" s="220" t="e">
        <f>IF(G2863=BJB!#REF!,I2863+1,1)</f>
        <v>#REF!</v>
      </c>
      <c r="J2864" s="912" t="s">
        <v>22834</v>
      </c>
      <c r="K2864" s="126" t="s">
        <v>5131</v>
      </c>
      <c r="L2864" s="104" t="s">
        <v>6476</v>
      </c>
      <c r="M2864" s="127" t="s">
        <v>5132</v>
      </c>
      <c r="N2864" s="128">
        <v>41575</v>
      </c>
      <c r="O2864" s="140">
        <v>50645833</v>
      </c>
      <c r="P2864" s="105" t="s">
        <v>6222</v>
      </c>
      <c r="Q2864" s="120" t="s">
        <v>6222</v>
      </c>
      <c r="R2864" s="890">
        <v>0</v>
      </c>
      <c r="S2864" s="234" t="s">
        <v>5097</v>
      </c>
      <c r="T2864" s="130">
        <v>41652</v>
      </c>
      <c r="U2864" s="156">
        <v>50081814</v>
      </c>
      <c r="V2864" s="109" t="s">
        <v>6222</v>
      </c>
      <c r="W2864" s="141">
        <v>0</v>
      </c>
      <c r="X2864" s="141">
        <v>0</v>
      </c>
      <c r="Y2864" s="141">
        <v>0</v>
      </c>
      <c r="Z2864" s="141">
        <v>0</v>
      </c>
      <c r="AA2864" s="114">
        <v>0</v>
      </c>
      <c r="AB2864" s="114"/>
      <c r="AC2864" s="156"/>
      <c r="AD2864" s="141"/>
      <c r="AE2864" s="106">
        <v>0</v>
      </c>
      <c r="AF2864" s="106">
        <v>0</v>
      </c>
      <c r="AG2864" s="106">
        <v>0</v>
      </c>
      <c r="AH2864" s="156"/>
      <c r="AI2864" s="156"/>
      <c r="AJ2864" s="156"/>
      <c r="AK2864" s="156"/>
      <c r="AL2864" s="156"/>
      <c r="AM2864" s="156"/>
      <c r="AN2864" s="114">
        <f t="shared" si="88"/>
        <v>0</v>
      </c>
      <c r="AO2864" s="114">
        <f t="shared" si="89"/>
        <v>50081814</v>
      </c>
      <c r="AP2864" s="114"/>
      <c r="AQ2864" s="114"/>
      <c r="AR2864" s="114"/>
      <c r="AS2864" s="114"/>
    </row>
    <row r="2865" spans="1:46" s="190" customFormat="1" ht="15" customHeight="1" x14ac:dyDescent="0.2">
      <c r="A2865" s="104"/>
      <c r="B2865" s="104">
        <f>VLOOKUP(BJB!$F$9:$F$5599,Ctrl!$B$4:$C$399,2,0)</f>
        <v>42</v>
      </c>
      <c r="C2865" s="104">
        <f>VLOOKUP(BJB!$G$9:$G$5599,Ctrl!$E$4:$F$399,2,0)</f>
        <v>0</v>
      </c>
      <c r="D2865" s="219">
        <v>1</v>
      </c>
      <c r="E2865" s="104" t="str">
        <f>VLOOKUP(BJB!$F$9:$F$5599,Ctrl!$B$4:$D$399,3,0)</f>
        <v>IV</v>
      </c>
      <c r="F2865" s="139" t="s">
        <v>10561</v>
      </c>
      <c r="G2865" s="139" t="s">
        <v>7682</v>
      </c>
      <c r="H2865" s="125"/>
      <c r="I2865" s="220" t="e">
        <f>IF(G2864=BJB!#REF!,I2864+1,1)</f>
        <v>#REF!</v>
      </c>
      <c r="J2865" s="912" t="s">
        <v>22835</v>
      </c>
      <c r="K2865" s="121" t="s">
        <v>2389</v>
      </c>
      <c r="L2865" s="104" t="s">
        <v>6477</v>
      </c>
      <c r="M2865" s="104" t="s">
        <v>2956</v>
      </c>
      <c r="N2865" s="120">
        <v>39871</v>
      </c>
      <c r="O2865" s="107">
        <v>100000000</v>
      </c>
      <c r="P2865" s="105" t="s">
        <v>6222</v>
      </c>
      <c r="Q2865" s="120" t="s">
        <v>6222</v>
      </c>
      <c r="R2865" s="890">
        <v>0</v>
      </c>
      <c r="S2865" s="151" t="s">
        <v>7213</v>
      </c>
      <c r="T2865" s="109">
        <v>40749</v>
      </c>
      <c r="U2865" s="156">
        <v>2859869</v>
      </c>
      <c r="V2865" s="109" t="s">
        <v>6222</v>
      </c>
      <c r="W2865" s="141">
        <v>0</v>
      </c>
      <c r="X2865" s="141">
        <v>0</v>
      </c>
      <c r="Y2865" s="141">
        <v>0</v>
      </c>
      <c r="Z2865" s="141">
        <v>0</v>
      </c>
      <c r="AA2865" s="112">
        <v>2859869</v>
      </c>
      <c r="AB2865" s="112"/>
      <c r="AC2865" s="156"/>
      <c r="AD2865" s="141"/>
      <c r="AE2865" s="106">
        <v>0</v>
      </c>
      <c r="AF2865" s="106">
        <v>0</v>
      </c>
      <c r="AG2865" s="106">
        <v>0</v>
      </c>
      <c r="AH2865" s="156"/>
      <c r="AI2865" s="156"/>
      <c r="AJ2865" s="156"/>
      <c r="AK2865" s="156"/>
      <c r="AL2865" s="156"/>
      <c r="AM2865" s="156"/>
      <c r="AN2865" s="114">
        <f t="shared" si="88"/>
        <v>2859869</v>
      </c>
      <c r="AO2865" s="114">
        <f t="shared" si="89"/>
        <v>0</v>
      </c>
      <c r="AP2865" s="114"/>
      <c r="AQ2865" s="114"/>
      <c r="AR2865" s="114"/>
      <c r="AS2865" s="114"/>
    </row>
    <row r="2866" spans="1:46" s="190" customFormat="1" ht="15" customHeight="1" x14ac:dyDescent="0.2">
      <c r="A2866" s="104"/>
      <c r="B2866" s="104">
        <f>VLOOKUP(BJB!$F$9:$F$5599,Ctrl!$B$4:$C$399,2,0)</f>
        <v>42</v>
      </c>
      <c r="C2866" s="104">
        <f>VLOOKUP(BJB!$G$9:$G$5599,Ctrl!$E$4:$F$399,2,0)</f>
        <v>0</v>
      </c>
      <c r="D2866" s="219">
        <v>1</v>
      </c>
      <c r="E2866" s="104" t="str">
        <f>VLOOKUP(BJB!$F$9:$F$5599,Ctrl!$B$4:$D$399,3,0)</f>
        <v>IV</v>
      </c>
      <c r="F2866" s="139" t="s">
        <v>10561</v>
      </c>
      <c r="G2866" s="139" t="s">
        <v>7682</v>
      </c>
      <c r="H2866" s="125"/>
      <c r="I2866" s="220" t="e">
        <f>IF(G2865=BJB!#REF!,I2865+1,1)</f>
        <v>#REF!</v>
      </c>
      <c r="J2866" s="912" t="s">
        <v>22836</v>
      </c>
      <c r="K2866" s="121" t="s">
        <v>3040</v>
      </c>
      <c r="L2866" s="104" t="s">
        <v>6477</v>
      </c>
      <c r="M2866" s="104" t="s">
        <v>2983</v>
      </c>
      <c r="N2866" s="120">
        <v>40015</v>
      </c>
      <c r="O2866" s="107">
        <v>15000000</v>
      </c>
      <c r="P2866" s="105" t="s">
        <v>16350</v>
      </c>
      <c r="Q2866" s="120">
        <v>41092</v>
      </c>
      <c r="R2866" s="105">
        <v>9360938</v>
      </c>
      <c r="S2866" s="108" t="s">
        <v>7221</v>
      </c>
      <c r="T2866" s="109">
        <v>41180</v>
      </c>
      <c r="U2866" s="156">
        <v>6821736</v>
      </c>
      <c r="V2866" s="109">
        <v>41180</v>
      </c>
      <c r="W2866" s="141">
        <v>6821736</v>
      </c>
      <c r="X2866" s="141">
        <v>0</v>
      </c>
      <c r="Y2866" s="141">
        <v>0</v>
      </c>
      <c r="Z2866" s="141">
        <v>0</v>
      </c>
      <c r="AA2866" s="114">
        <v>412500</v>
      </c>
      <c r="AB2866" s="114"/>
      <c r="AC2866" s="156"/>
      <c r="AD2866" s="141"/>
      <c r="AE2866" s="106">
        <v>0</v>
      </c>
      <c r="AF2866" s="106">
        <v>0</v>
      </c>
      <c r="AG2866" s="106">
        <v>0</v>
      </c>
      <c r="AH2866" s="156"/>
      <c r="AI2866" s="156"/>
      <c r="AJ2866" s="156"/>
      <c r="AK2866" s="156"/>
      <c r="AL2866" s="156"/>
      <c r="AM2866" s="156"/>
      <c r="AN2866" s="114">
        <f t="shared" si="88"/>
        <v>412500</v>
      </c>
      <c r="AO2866" s="114">
        <f t="shared" si="89"/>
        <v>6409236</v>
      </c>
      <c r="AP2866" s="114"/>
      <c r="AQ2866" s="114"/>
      <c r="AR2866" s="114"/>
      <c r="AS2866" s="114"/>
    </row>
    <row r="2867" spans="1:46" s="190" customFormat="1" ht="15" customHeight="1" x14ac:dyDescent="0.2">
      <c r="A2867" s="104"/>
      <c r="B2867" s="104">
        <f>VLOOKUP(BJB!$F$9:$F$5599,Ctrl!$B$4:$C$399,2,0)</f>
        <v>42</v>
      </c>
      <c r="C2867" s="104">
        <f>VLOOKUP(BJB!$G$9:$G$5599,Ctrl!$E$4:$F$399,2,0)</f>
        <v>0</v>
      </c>
      <c r="D2867" s="219">
        <v>1</v>
      </c>
      <c r="E2867" s="104" t="str">
        <f>VLOOKUP(BJB!$F$9:$F$5599,Ctrl!$B$4:$D$399,3,0)</f>
        <v>IV</v>
      </c>
      <c r="F2867" s="139" t="s">
        <v>10561</v>
      </c>
      <c r="G2867" s="139" t="s">
        <v>7682</v>
      </c>
      <c r="H2867" s="125"/>
      <c r="I2867" s="220" t="e">
        <f>IF(G2866=BJB!#REF!,I2866+1,1)</f>
        <v>#REF!</v>
      </c>
      <c r="J2867" s="912" t="s">
        <v>22837</v>
      </c>
      <c r="K2867" s="121" t="s">
        <v>2646</v>
      </c>
      <c r="L2867" s="104" t="s">
        <v>6477</v>
      </c>
      <c r="M2867" s="104" t="s">
        <v>2093</v>
      </c>
      <c r="N2867" s="109">
        <v>39065</v>
      </c>
      <c r="O2867" s="112">
        <v>10000000</v>
      </c>
      <c r="P2867" s="105" t="s">
        <v>6222</v>
      </c>
      <c r="Q2867" s="120" t="s">
        <v>6222</v>
      </c>
      <c r="R2867" s="890">
        <v>0</v>
      </c>
      <c r="S2867" s="151" t="s">
        <v>7197</v>
      </c>
      <c r="T2867" s="120">
        <v>39233</v>
      </c>
      <c r="U2867" s="112">
        <v>7500000</v>
      </c>
      <c r="V2867" s="109" t="s">
        <v>6222</v>
      </c>
      <c r="W2867" s="141">
        <v>0</v>
      </c>
      <c r="X2867" s="141">
        <v>0</v>
      </c>
      <c r="Y2867" s="141">
        <v>0</v>
      </c>
      <c r="Z2867" s="141">
        <v>0</v>
      </c>
      <c r="AA2867" s="112">
        <v>0</v>
      </c>
      <c r="AB2867" s="112"/>
      <c r="AC2867" s="112"/>
      <c r="AD2867" s="141"/>
      <c r="AE2867" s="106">
        <v>0</v>
      </c>
      <c r="AF2867" s="106">
        <v>0</v>
      </c>
      <c r="AG2867" s="106">
        <v>0</v>
      </c>
      <c r="AH2867" s="112"/>
      <c r="AI2867" s="112"/>
      <c r="AJ2867" s="112"/>
      <c r="AK2867" s="112"/>
      <c r="AL2867" s="112"/>
      <c r="AM2867" s="112"/>
      <c r="AN2867" s="114">
        <f t="shared" si="88"/>
        <v>0</v>
      </c>
      <c r="AO2867" s="114">
        <f t="shared" si="89"/>
        <v>7500000</v>
      </c>
      <c r="AP2867" s="114"/>
      <c r="AQ2867" s="114"/>
      <c r="AR2867" s="114"/>
      <c r="AS2867" s="114"/>
    </row>
    <row r="2868" spans="1:46" s="190" customFormat="1" ht="15" customHeight="1" x14ac:dyDescent="0.2">
      <c r="A2868" s="104"/>
      <c r="B2868" s="104">
        <f>VLOOKUP(BJB!$F$9:$F$5599,Ctrl!$B$4:$C$399,2,0)</f>
        <v>42</v>
      </c>
      <c r="C2868" s="104">
        <f>VLOOKUP(BJB!$G$9:$G$5599,Ctrl!$E$4:$F$399,2,0)</f>
        <v>0</v>
      </c>
      <c r="D2868" s="219">
        <v>1</v>
      </c>
      <c r="E2868" s="104" t="str">
        <f>VLOOKUP(BJB!$F$9:$F$5599,Ctrl!$B$4:$D$399,3,0)</f>
        <v>IV</v>
      </c>
      <c r="F2868" s="139" t="s">
        <v>10561</v>
      </c>
      <c r="G2868" s="139" t="s">
        <v>7682</v>
      </c>
      <c r="H2868" s="125"/>
      <c r="I2868" s="220" t="e">
        <f>IF(G2867=BJB!#REF!,I2867+1,1)</f>
        <v>#REF!</v>
      </c>
      <c r="J2868" s="912" t="s">
        <v>22838</v>
      </c>
      <c r="K2868" s="121" t="s">
        <v>709</v>
      </c>
      <c r="L2868" s="104" t="s">
        <v>6477</v>
      </c>
      <c r="M2868" s="104" t="s">
        <v>2950</v>
      </c>
      <c r="N2868" s="120">
        <v>39969</v>
      </c>
      <c r="O2868" s="107">
        <v>5000000</v>
      </c>
      <c r="P2868" s="105" t="s">
        <v>6222</v>
      </c>
      <c r="Q2868" s="120" t="s">
        <v>6222</v>
      </c>
      <c r="R2868" s="890">
        <v>0</v>
      </c>
      <c r="S2868" s="151" t="s">
        <v>7213</v>
      </c>
      <c r="T2868" s="109">
        <v>40749</v>
      </c>
      <c r="U2868" s="156">
        <v>1753421</v>
      </c>
      <c r="V2868" s="109" t="s">
        <v>6222</v>
      </c>
      <c r="W2868" s="141">
        <v>0</v>
      </c>
      <c r="X2868" s="141">
        <v>0</v>
      </c>
      <c r="Y2868" s="141">
        <v>0</v>
      </c>
      <c r="Z2868" s="141">
        <v>0</v>
      </c>
      <c r="AA2868" s="112">
        <v>1080000</v>
      </c>
      <c r="AB2868" s="112"/>
      <c r="AC2868" s="156"/>
      <c r="AD2868" s="141"/>
      <c r="AE2868" s="106">
        <v>0</v>
      </c>
      <c r="AF2868" s="106">
        <v>0</v>
      </c>
      <c r="AG2868" s="106">
        <v>0</v>
      </c>
      <c r="AH2868" s="156"/>
      <c r="AI2868" s="156"/>
      <c r="AJ2868" s="156"/>
      <c r="AK2868" s="156"/>
      <c r="AL2868" s="156"/>
      <c r="AM2868" s="156"/>
      <c r="AN2868" s="114">
        <f t="shared" si="88"/>
        <v>1080000</v>
      </c>
      <c r="AO2868" s="114">
        <f t="shared" si="89"/>
        <v>673421</v>
      </c>
      <c r="AP2868" s="114"/>
      <c r="AQ2868" s="114"/>
      <c r="AR2868" s="114"/>
      <c r="AS2868" s="114"/>
    </row>
    <row r="2869" spans="1:46" s="190" customFormat="1" ht="15" customHeight="1" x14ac:dyDescent="0.2">
      <c r="A2869" s="104"/>
      <c r="B2869" s="104">
        <f>VLOOKUP(BJB!$F$9:$F$5599,Ctrl!$B$4:$C$399,2,0)</f>
        <v>42</v>
      </c>
      <c r="C2869" s="104">
        <f>VLOOKUP(BJB!$G$9:$G$5599,Ctrl!$E$4:$F$399,2,0)</f>
        <v>0</v>
      </c>
      <c r="D2869" s="219">
        <v>1</v>
      </c>
      <c r="E2869" s="104" t="str">
        <f>VLOOKUP(BJB!$F$9:$F$5599,Ctrl!$B$4:$D$399,3,0)</f>
        <v>IV</v>
      </c>
      <c r="F2869" s="139" t="s">
        <v>10561</v>
      </c>
      <c r="G2869" s="139" t="s">
        <v>7682</v>
      </c>
      <c r="H2869" s="125"/>
      <c r="I2869" s="220" t="e">
        <f>IF(G2868=BJB!#REF!,I2868+1,1)</f>
        <v>#REF!</v>
      </c>
      <c r="J2869" s="912" t="s">
        <v>22839</v>
      </c>
      <c r="K2869" s="121" t="s">
        <v>3048</v>
      </c>
      <c r="L2869" s="104" t="s">
        <v>6477</v>
      </c>
      <c r="M2869" s="104" t="s">
        <v>3049</v>
      </c>
      <c r="N2869" s="120">
        <v>40753</v>
      </c>
      <c r="O2869" s="107">
        <v>12000000</v>
      </c>
      <c r="P2869" s="105" t="s">
        <v>16351</v>
      </c>
      <c r="Q2869" s="120">
        <v>41043</v>
      </c>
      <c r="R2869" s="105">
        <v>3779084</v>
      </c>
      <c r="S2869" s="108" t="s">
        <v>7221</v>
      </c>
      <c r="T2869" s="109">
        <v>41180</v>
      </c>
      <c r="U2869" s="156">
        <v>2036264</v>
      </c>
      <c r="V2869" s="109">
        <v>41180</v>
      </c>
      <c r="W2869" s="141">
        <v>2036264</v>
      </c>
      <c r="X2869" s="141">
        <v>0</v>
      </c>
      <c r="Y2869" s="141">
        <v>0</v>
      </c>
      <c r="Z2869" s="141">
        <v>0</v>
      </c>
      <c r="AA2869" s="114">
        <v>1125000</v>
      </c>
      <c r="AB2869" s="114"/>
      <c r="AC2869" s="156"/>
      <c r="AD2869" s="141"/>
      <c r="AE2869" s="106">
        <v>0</v>
      </c>
      <c r="AF2869" s="106">
        <v>0</v>
      </c>
      <c r="AG2869" s="106">
        <v>0</v>
      </c>
      <c r="AH2869" s="156"/>
      <c r="AI2869" s="156"/>
      <c r="AJ2869" s="156"/>
      <c r="AK2869" s="156"/>
      <c r="AL2869" s="156"/>
      <c r="AM2869" s="156"/>
      <c r="AN2869" s="114">
        <f t="shared" si="88"/>
        <v>1125000</v>
      </c>
      <c r="AO2869" s="114">
        <f t="shared" si="89"/>
        <v>911264</v>
      </c>
      <c r="AP2869" s="114"/>
      <c r="AQ2869" s="114"/>
      <c r="AR2869" s="114"/>
      <c r="AS2869" s="114"/>
    </row>
    <row r="2870" spans="1:46" s="190" customFormat="1" ht="15" customHeight="1" x14ac:dyDescent="0.2">
      <c r="A2870" s="104"/>
      <c r="B2870" s="104">
        <f>VLOOKUP(BJB!$F$9:$F$5599,Ctrl!$B$4:$C$399,2,0)</f>
        <v>42</v>
      </c>
      <c r="C2870" s="104">
        <f>VLOOKUP(BJB!$G$9:$G$5599,Ctrl!$E$4:$F$399,2,0)</f>
        <v>0</v>
      </c>
      <c r="D2870" s="219">
        <v>1</v>
      </c>
      <c r="E2870" s="104" t="str">
        <f>VLOOKUP(BJB!$F$9:$F$5599,Ctrl!$B$4:$D$399,3,0)</f>
        <v>IV</v>
      </c>
      <c r="F2870" s="139" t="s">
        <v>10561</v>
      </c>
      <c r="G2870" s="139" t="s">
        <v>7682</v>
      </c>
      <c r="H2870" s="125">
        <v>1090112000639</v>
      </c>
      <c r="I2870" s="220" t="e">
        <f>IF(G2869=BJB!#REF!,I2869+1,1)</f>
        <v>#REF!</v>
      </c>
      <c r="J2870" s="912" t="s">
        <v>22840</v>
      </c>
      <c r="K2870" s="121" t="s">
        <v>3041</v>
      </c>
      <c r="L2870" s="104" t="s">
        <v>6477</v>
      </c>
      <c r="M2870" s="104" t="s">
        <v>3042</v>
      </c>
      <c r="N2870" s="120">
        <v>39871</v>
      </c>
      <c r="O2870" s="107">
        <v>20000000</v>
      </c>
      <c r="P2870" s="105" t="s">
        <v>16352</v>
      </c>
      <c r="Q2870" s="120">
        <v>41050</v>
      </c>
      <c r="R2870" s="105">
        <v>8247653</v>
      </c>
      <c r="S2870" s="108" t="s">
        <v>7221</v>
      </c>
      <c r="T2870" s="109">
        <v>41180</v>
      </c>
      <c r="U2870" s="156">
        <v>5726064</v>
      </c>
      <c r="V2870" s="109">
        <v>41180</v>
      </c>
      <c r="W2870" s="141">
        <v>5726064</v>
      </c>
      <c r="X2870" s="141">
        <v>0</v>
      </c>
      <c r="Y2870" s="141">
        <v>0</v>
      </c>
      <c r="Z2870" s="141">
        <v>0</v>
      </c>
      <c r="AA2870" s="114">
        <v>750000</v>
      </c>
      <c r="AB2870" s="114"/>
      <c r="AC2870" s="132"/>
      <c r="AD2870" s="141"/>
      <c r="AE2870" s="106">
        <v>0</v>
      </c>
      <c r="AF2870" s="106">
        <v>0</v>
      </c>
      <c r="AG2870" s="106">
        <v>0</v>
      </c>
      <c r="AH2870" s="156"/>
      <c r="AI2870" s="156"/>
      <c r="AJ2870" s="156"/>
      <c r="AK2870" s="156"/>
      <c r="AL2870" s="156"/>
      <c r="AM2870" s="156"/>
      <c r="AN2870" s="114">
        <f t="shared" si="88"/>
        <v>750000</v>
      </c>
      <c r="AO2870" s="114">
        <f t="shared" si="89"/>
        <v>4976064</v>
      </c>
      <c r="AP2870" s="114"/>
      <c r="AQ2870" s="114"/>
      <c r="AR2870" s="114"/>
      <c r="AS2870" s="114"/>
    </row>
    <row r="2871" spans="1:46" s="190" customFormat="1" ht="15" customHeight="1" x14ac:dyDescent="0.2">
      <c r="A2871" s="104"/>
      <c r="B2871" s="104">
        <f>VLOOKUP(BJB!$F$9:$F$5599,Ctrl!$B$4:$C$399,2,0)</f>
        <v>42</v>
      </c>
      <c r="C2871" s="104">
        <f>VLOOKUP(BJB!$G$9:$G$5599,Ctrl!$E$4:$F$399,2,0)</f>
        <v>0</v>
      </c>
      <c r="D2871" s="219">
        <v>1</v>
      </c>
      <c r="E2871" s="104" t="str">
        <f>VLOOKUP(BJB!$F$9:$F$5599,Ctrl!$B$4:$D$399,3,0)</f>
        <v>IV</v>
      </c>
      <c r="F2871" s="139" t="s">
        <v>10561</v>
      </c>
      <c r="G2871" s="139" t="s">
        <v>7682</v>
      </c>
      <c r="H2871" s="125">
        <v>1080422000346</v>
      </c>
      <c r="I2871" s="220" t="e">
        <f>IF(G2870=BJB!#REF!,I2870+1,1)</f>
        <v>#REF!</v>
      </c>
      <c r="J2871" s="912" t="s">
        <v>22841</v>
      </c>
      <c r="K2871" s="121" t="s">
        <v>2908</v>
      </c>
      <c r="L2871" s="104" t="s">
        <v>6477</v>
      </c>
      <c r="M2871" s="104" t="s">
        <v>2907</v>
      </c>
      <c r="N2871" s="109">
        <v>39821</v>
      </c>
      <c r="O2871" s="112">
        <v>30000000</v>
      </c>
      <c r="P2871" s="105" t="s">
        <v>6222</v>
      </c>
      <c r="Q2871" s="120" t="s">
        <v>6222</v>
      </c>
      <c r="R2871" s="890">
        <v>0</v>
      </c>
      <c r="S2871" s="151" t="s">
        <v>7204</v>
      </c>
      <c r="T2871" s="120">
        <v>40329</v>
      </c>
      <c r="U2871" s="112">
        <v>22500000</v>
      </c>
      <c r="V2871" s="109" t="s">
        <v>6222</v>
      </c>
      <c r="W2871" s="141">
        <v>0</v>
      </c>
      <c r="X2871" s="141">
        <v>0</v>
      </c>
      <c r="Y2871" s="141">
        <v>0</v>
      </c>
      <c r="Z2871" s="141">
        <v>0</v>
      </c>
      <c r="AA2871" s="112">
        <v>5968278</v>
      </c>
      <c r="AB2871" s="112"/>
      <c r="AC2871" s="132"/>
      <c r="AD2871" s="141"/>
      <c r="AE2871" s="106">
        <v>0</v>
      </c>
      <c r="AF2871" s="106">
        <v>0</v>
      </c>
      <c r="AG2871" s="106">
        <v>0</v>
      </c>
      <c r="AH2871" s="222"/>
      <c r="AI2871" s="112"/>
      <c r="AJ2871" s="112"/>
      <c r="AK2871" s="112"/>
      <c r="AL2871" s="112"/>
      <c r="AM2871" s="112"/>
      <c r="AN2871" s="114">
        <f t="shared" si="88"/>
        <v>5968278</v>
      </c>
      <c r="AO2871" s="114">
        <f t="shared" si="89"/>
        <v>16531722</v>
      </c>
      <c r="AP2871" s="114"/>
      <c r="AQ2871" s="114"/>
      <c r="AR2871" s="114"/>
      <c r="AS2871" s="114"/>
    </row>
    <row r="2872" spans="1:46" s="190" customFormat="1" ht="15" customHeight="1" x14ac:dyDescent="0.2">
      <c r="A2872" s="104"/>
      <c r="B2872" s="104">
        <f>VLOOKUP(BJB!$F$9:$F$5599,Ctrl!$B$4:$C$399,2,0)</f>
        <v>42</v>
      </c>
      <c r="C2872" s="104">
        <f>VLOOKUP(BJB!$G$9:$G$5599,Ctrl!$E$4:$F$399,2,0)</f>
        <v>0</v>
      </c>
      <c r="D2872" s="219">
        <v>1</v>
      </c>
      <c r="E2872" s="104" t="str">
        <f>VLOOKUP(BJB!$F$9:$F$5599,Ctrl!$B$4:$D$399,3,0)</f>
        <v>IV</v>
      </c>
      <c r="F2872" s="139" t="s">
        <v>10561</v>
      </c>
      <c r="G2872" s="139" t="s">
        <v>7682</v>
      </c>
      <c r="H2872" s="125">
        <v>1090603000122</v>
      </c>
      <c r="I2872" s="220" t="e">
        <f>IF(G2871=BJB!#REF!,I2871+1,1)</f>
        <v>#REF!</v>
      </c>
      <c r="J2872" s="912" t="s">
        <v>22842</v>
      </c>
      <c r="K2872" s="121" t="s">
        <v>3027</v>
      </c>
      <c r="L2872" s="104" t="s">
        <v>6477</v>
      </c>
      <c r="M2872" s="104" t="s">
        <v>2983</v>
      </c>
      <c r="N2872" s="120">
        <v>40015</v>
      </c>
      <c r="O2872" s="107">
        <v>50000000</v>
      </c>
      <c r="P2872" s="105" t="s">
        <v>16353</v>
      </c>
      <c r="Q2872" s="120">
        <v>40920</v>
      </c>
      <c r="R2872" s="105">
        <v>49404749</v>
      </c>
      <c r="S2872" s="151" t="s">
        <v>7219</v>
      </c>
      <c r="T2872" s="109">
        <v>40998</v>
      </c>
      <c r="U2872" s="156">
        <v>37108177</v>
      </c>
      <c r="V2872" s="109">
        <v>40998</v>
      </c>
      <c r="W2872" s="141">
        <v>37108177</v>
      </c>
      <c r="X2872" s="141">
        <v>0</v>
      </c>
      <c r="Y2872" s="141">
        <v>0</v>
      </c>
      <c r="Z2872" s="141">
        <v>0</v>
      </c>
      <c r="AA2872" s="112">
        <v>17583479</v>
      </c>
      <c r="AB2872" s="112"/>
      <c r="AC2872" s="132"/>
      <c r="AD2872" s="141"/>
      <c r="AE2872" s="106">
        <v>0</v>
      </c>
      <c r="AF2872" s="106">
        <v>0</v>
      </c>
      <c r="AG2872" s="106">
        <v>0</v>
      </c>
      <c r="AH2872" s="156"/>
      <c r="AI2872" s="156"/>
      <c r="AJ2872" s="156"/>
      <c r="AK2872" s="156"/>
      <c r="AL2872" s="156"/>
      <c r="AM2872" s="156"/>
      <c r="AN2872" s="114">
        <f t="shared" si="88"/>
        <v>17583479</v>
      </c>
      <c r="AO2872" s="114">
        <f t="shared" si="89"/>
        <v>19524698</v>
      </c>
      <c r="AP2872" s="114"/>
      <c r="AQ2872" s="114"/>
      <c r="AR2872" s="114"/>
      <c r="AS2872" s="114"/>
    </row>
    <row r="2873" spans="1:46" s="190" customFormat="1" ht="15" customHeight="1" x14ac:dyDescent="0.2">
      <c r="A2873" s="104"/>
      <c r="B2873" s="104">
        <f>VLOOKUP(BJB!$F$9:$F$5599,Ctrl!$B$4:$C$399,2,0)</f>
        <v>42</v>
      </c>
      <c r="C2873" s="104">
        <f>VLOOKUP(BJB!$G$9:$G$5599,Ctrl!$E$4:$F$399,2,0)</f>
        <v>0</v>
      </c>
      <c r="D2873" s="219">
        <v>1</v>
      </c>
      <c r="E2873" s="104" t="str">
        <f>VLOOKUP(BJB!$F$9:$F$5599,Ctrl!$B$4:$D$399,3,0)</f>
        <v>IV</v>
      </c>
      <c r="F2873" s="139" t="s">
        <v>10561</v>
      </c>
      <c r="G2873" s="139" t="s">
        <v>7682</v>
      </c>
      <c r="H2873" s="125"/>
      <c r="I2873" s="220" t="e">
        <f>IF(G2872=BJB!#REF!,I2872+1,1)</f>
        <v>#REF!</v>
      </c>
      <c r="J2873" s="912" t="s">
        <v>22843</v>
      </c>
      <c r="K2873" s="121" t="s">
        <v>3018</v>
      </c>
      <c r="L2873" s="104" t="s">
        <v>6477</v>
      </c>
      <c r="M2873" s="104" t="s">
        <v>3019</v>
      </c>
      <c r="N2873" s="120">
        <v>40044</v>
      </c>
      <c r="O2873" s="107">
        <v>85000000</v>
      </c>
      <c r="P2873" s="105" t="s">
        <v>16354</v>
      </c>
      <c r="Q2873" s="120">
        <v>40863</v>
      </c>
      <c r="R2873" s="105">
        <v>98797500</v>
      </c>
      <c r="S2873" s="151" t="s">
        <v>7217</v>
      </c>
      <c r="T2873" s="109">
        <v>40939</v>
      </c>
      <c r="U2873" s="156">
        <v>63750000</v>
      </c>
      <c r="V2873" s="109">
        <v>40939</v>
      </c>
      <c r="W2873" s="141">
        <v>63750000</v>
      </c>
      <c r="X2873" s="141">
        <v>0</v>
      </c>
      <c r="Y2873" s="141">
        <v>0</v>
      </c>
      <c r="Z2873" s="141">
        <v>0</v>
      </c>
      <c r="AA2873" s="112">
        <v>37500000</v>
      </c>
      <c r="AB2873" s="112"/>
      <c r="AC2873" s="156"/>
      <c r="AD2873" s="141"/>
      <c r="AE2873" s="106">
        <v>0</v>
      </c>
      <c r="AF2873" s="106">
        <v>0</v>
      </c>
      <c r="AG2873" s="106">
        <v>0</v>
      </c>
      <c r="AH2873" s="156"/>
      <c r="AI2873" s="156"/>
      <c r="AJ2873" s="156"/>
      <c r="AK2873" s="156"/>
      <c r="AL2873" s="156"/>
      <c r="AM2873" s="156"/>
      <c r="AN2873" s="114">
        <f t="shared" si="88"/>
        <v>37500000</v>
      </c>
      <c r="AO2873" s="114">
        <f t="shared" si="89"/>
        <v>26250000</v>
      </c>
      <c r="AP2873" s="114"/>
      <c r="AQ2873" s="114"/>
      <c r="AR2873" s="114"/>
      <c r="AS2873" s="114"/>
    </row>
    <row r="2874" spans="1:46" s="190" customFormat="1" ht="15" customHeight="1" x14ac:dyDescent="0.2">
      <c r="A2874" s="104"/>
      <c r="B2874" s="104">
        <f>VLOOKUP(BJB!$F$9:$F$5599,Ctrl!$B$4:$C$399,2,0)</f>
        <v>42</v>
      </c>
      <c r="C2874" s="104">
        <f>VLOOKUP(BJB!$G$9:$G$5599,Ctrl!$E$4:$F$399,2,0)</f>
        <v>0</v>
      </c>
      <c r="D2874" s="219">
        <v>1</v>
      </c>
      <c r="E2874" s="104" t="str">
        <f>VLOOKUP(BJB!$F$9:$F$5599,Ctrl!$B$4:$D$399,3,0)</f>
        <v>IV</v>
      </c>
      <c r="F2874" s="139" t="s">
        <v>10561</v>
      </c>
      <c r="G2874" s="139" t="s">
        <v>7682</v>
      </c>
      <c r="H2874" s="125"/>
      <c r="I2874" s="220" t="e">
        <f>IF(G2873=BJB!#REF!,I2873+1,1)</f>
        <v>#REF!</v>
      </c>
      <c r="J2874" s="912" t="s">
        <v>22844</v>
      </c>
      <c r="K2874" s="121" t="s">
        <v>2989</v>
      </c>
      <c r="L2874" s="104" t="s">
        <v>6477</v>
      </c>
      <c r="M2874" s="104" t="s">
        <v>2988</v>
      </c>
      <c r="N2874" s="120">
        <v>40044</v>
      </c>
      <c r="O2874" s="107">
        <v>25000000</v>
      </c>
      <c r="P2874" s="105" t="s">
        <v>6222</v>
      </c>
      <c r="Q2874" s="120" t="s">
        <v>6222</v>
      </c>
      <c r="R2874" s="890">
        <v>0</v>
      </c>
      <c r="S2874" s="151" t="s">
        <v>7215</v>
      </c>
      <c r="T2874" s="109">
        <v>40872</v>
      </c>
      <c r="U2874" s="156">
        <v>7688895</v>
      </c>
      <c r="V2874" s="109" t="s">
        <v>6222</v>
      </c>
      <c r="W2874" s="141">
        <v>0</v>
      </c>
      <c r="X2874" s="141">
        <v>0</v>
      </c>
      <c r="Y2874" s="141">
        <v>0</v>
      </c>
      <c r="Z2874" s="141">
        <v>0</v>
      </c>
      <c r="AA2874" s="112">
        <v>8063895</v>
      </c>
      <c r="AB2874" s="112"/>
      <c r="AC2874" s="156"/>
      <c r="AD2874" s="141"/>
      <c r="AE2874" s="106">
        <v>0</v>
      </c>
      <c r="AF2874" s="106">
        <v>0</v>
      </c>
      <c r="AG2874" s="106">
        <v>0</v>
      </c>
      <c r="AH2874" s="156"/>
      <c r="AI2874" s="156"/>
      <c r="AJ2874" s="156"/>
      <c r="AK2874" s="156"/>
      <c r="AL2874" s="156"/>
      <c r="AM2874" s="156"/>
      <c r="AN2874" s="114">
        <f t="shared" si="88"/>
        <v>8063895</v>
      </c>
      <c r="AO2874" s="114">
        <f t="shared" si="89"/>
        <v>0</v>
      </c>
      <c r="AP2874" s="114"/>
      <c r="AQ2874" s="114"/>
      <c r="AR2874" s="114"/>
      <c r="AS2874" s="114"/>
    </row>
    <row r="2875" spans="1:46" s="190" customFormat="1" ht="15" customHeight="1" x14ac:dyDescent="0.2">
      <c r="A2875" s="104"/>
      <c r="B2875" s="104">
        <f>VLOOKUP(BJB!$F$9:$F$5599,Ctrl!$B$4:$C$399,2,0)</f>
        <v>42</v>
      </c>
      <c r="C2875" s="104">
        <f>VLOOKUP(BJB!$G$9:$G$5599,Ctrl!$E$4:$F$399,2,0)</f>
        <v>0</v>
      </c>
      <c r="D2875" s="219">
        <v>1</v>
      </c>
      <c r="E2875" s="104" t="str">
        <f>VLOOKUP(BJB!$F$9:$F$5599,Ctrl!$B$4:$D$399,3,0)</f>
        <v>IV</v>
      </c>
      <c r="F2875" s="139" t="s">
        <v>10561</v>
      </c>
      <c r="G2875" s="139" t="s">
        <v>7682</v>
      </c>
      <c r="H2875" s="125"/>
      <c r="I2875" s="220" t="e">
        <f>IF(G2874=BJB!#REF!,I2874+1,1)</f>
        <v>#REF!</v>
      </c>
      <c r="J2875" s="912" t="s">
        <v>22845</v>
      </c>
      <c r="K2875" s="121" t="s">
        <v>2976</v>
      </c>
      <c r="L2875" s="104" t="s">
        <v>6477</v>
      </c>
      <c r="M2875" s="104" t="s">
        <v>2910</v>
      </c>
      <c r="N2875" s="120">
        <v>39930</v>
      </c>
      <c r="O2875" s="107">
        <v>7000000</v>
      </c>
      <c r="P2875" s="105" t="s">
        <v>6222</v>
      </c>
      <c r="Q2875" s="120" t="s">
        <v>6222</v>
      </c>
      <c r="R2875" s="890">
        <v>0</v>
      </c>
      <c r="S2875" s="151" t="s">
        <v>7213</v>
      </c>
      <c r="T2875" s="109">
        <v>40749</v>
      </c>
      <c r="U2875" s="156">
        <v>1656963</v>
      </c>
      <c r="V2875" s="109" t="s">
        <v>6222</v>
      </c>
      <c r="W2875" s="141">
        <v>0</v>
      </c>
      <c r="X2875" s="141">
        <v>0</v>
      </c>
      <c r="Y2875" s="141">
        <v>0</v>
      </c>
      <c r="Z2875" s="141">
        <v>0</v>
      </c>
      <c r="AA2875" s="112">
        <v>787500</v>
      </c>
      <c r="AB2875" s="112"/>
      <c r="AC2875" s="156"/>
      <c r="AD2875" s="141"/>
      <c r="AE2875" s="106">
        <v>0</v>
      </c>
      <c r="AF2875" s="106">
        <v>0</v>
      </c>
      <c r="AG2875" s="106">
        <v>0</v>
      </c>
      <c r="AH2875" s="156"/>
      <c r="AI2875" s="156"/>
      <c r="AJ2875" s="156"/>
      <c r="AK2875" s="156"/>
      <c r="AL2875" s="156"/>
      <c r="AM2875" s="156"/>
      <c r="AN2875" s="114">
        <f t="shared" si="88"/>
        <v>787500</v>
      </c>
      <c r="AO2875" s="114">
        <f t="shared" si="89"/>
        <v>869463</v>
      </c>
      <c r="AP2875" s="114"/>
      <c r="AQ2875" s="114"/>
      <c r="AR2875" s="114"/>
      <c r="AS2875" s="114"/>
    </row>
    <row r="2876" spans="1:46" s="190" customFormat="1" ht="15" customHeight="1" x14ac:dyDescent="0.2">
      <c r="A2876" s="104"/>
      <c r="B2876" s="104">
        <f>VLOOKUP(BJB!$F$9:$F$5599,Ctrl!$B$4:$C$399,2,0)</f>
        <v>42</v>
      </c>
      <c r="C2876" s="104">
        <f>VLOOKUP(BJB!$G$9:$G$5599,Ctrl!$E$4:$F$399,2,0)</f>
        <v>0</v>
      </c>
      <c r="D2876" s="219">
        <v>1</v>
      </c>
      <c r="E2876" s="104" t="str">
        <f>VLOOKUP(BJB!$F$9:$F$5599,Ctrl!$B$4:$D$399,3,0)</f>
        <v>IV</v>
      </c>
      <c r="F2876" s="139" t="s">
        <v>10561</v>
      </c>
      <c r="G2876" s="139" t="s">
        <v>7682</v>
      </c>
      <c r="H2876" s="125"/>
      <c r="I2876" s="220" t="e">
        <f>IF(G2875=BJB!#REF!,I2875+1,1)</f>
        <v>#REF!</v>
      </c>
      <c r="J2876" s="912" t="s">
        <v>22846</v>
      </c>
      <c r="K2876" s="121" t="s">
        <v>3023</v>
      </c>
      <c r="L2876" s="104" t="s">
        <v>6476</v>
      </c>
      <c r="M2876" s="104" t="s">
        <v>3024</v>
      </c>
      <c r="N2876" s="120">
        <v>40044</v>
      </c>
      <c r="O2876" s="107">
        <v>40000000</v>
      </c>
      <c r="P2876" s="105" t="s">
        <v>16355</v>
      </c>
      <c r="Q2876" s="120">
        <v>40911</v>
      </c>
      <c r="R2876" s="105">
        <v>25647445</v>
      </c>
      <c r="S2876" s="151" t="s">
        <v>7218</v>
      </c>
      <c r="T2876" s="109">
        <v>40939</v>
      </c>
      <c r="U2876" s="156">
        <v>25647445</v>
      </c>
      <c r="V2876" s="109">
        <v>40939</v>
      </c>
      <c r="W2876" s="141">
        <v>25647445</v>
      </c>
      <c r="X2876" s="141">
        <v>0</v>
      </c>
      <c r="Y2876" s="141">
        <v>0</v>
      </c>
      <c r="Z2876" s="141">
        <v>0</v>
      </c>
      <c r="AA2876" s="112">
        <v>0</v>
      </c>
      <c r="AB2876" s="112"/>
      <c r="AC2876" s="156"/>
      <c r="AD2876" s="141"/>
      <c r="AE2876" s="106">
        <v>0</v>
      </c>
      <c r="AF2876" s="106">
        <v>0</v>
      </c>
      <c r="AG2876" s="106">
        <v>0</v>
      </c>
      <c r="AH2876" s="156"/>
      <c r="AI2876" s="156"/>
      <c r="AJ2876" s="156"/>
      <c r="AK2876" s="156"/>
      <c r="AL2876" s="156"/>
      <c r="AM2876" s="156"/>
      <c r="AN2876" s="114">
        <f t="shared" si="88"/>
        <v>0</v>
      </c>
      <c r="AO2876" s="114">
        <f t="shared" si="89"/>
        <v>25647445</v>
      </c>
      <c r="AP2876" s="114"/>
      <c r="AQ2876" s="114"/>
      <c r="AR2876" s="114"/>
      <c r="AS2876" s="114"/>
    </row>
    <row r="2877" spans="1:46" s="190" customFormat="1" ht="15" customHeight="1" x14ac:dyDescent="0.2">
      <c r="A2877" s="104"/>
      <c r="B2877" s="104">
        <f>VLOOKUP(BJB!$F$9:$F$5599,Ctrl!$B$4:$C$399,2,0)</f>
        <v>42</v>
      </c>
      <c r="C2877" s="104">
        <f>VLOOKUP(BJB!$G$9:$G$5599,Ctrl!$E$4:$F$399,2,0)</f>
        <v>0</v>
      </c>
      <c r="D2877" s="219">
        <v>1</v>
      </c>
      <c r="E2877" s="104" t="str">
        <f>VLOOKUP(BJB!$F$9:$F$5599,Ctrl!$B$4:$D$399,3,0)</f>
        <v>IV</v>
      </c>
      <c r="F2877" s="139" t="s">
        <v>10561</v>
      </c>
      <c r="G2877" s="139" t="s">
        <v>7682</v>
      </c>
      <c r="H2877" s="125" t="s">
        <v>6372</v>
      </c>
      <c r="I2877" s="220" t="e">
        <f>IF(G2876=BJB!#REF!,I2876+1,1)</f>
        <v>#REF!</v>
      </c>
      <c r="J2877" s="891" t="s">
        <v>18427</v>
      </c>
      <c r="K2877" s="121" t="s">
        <v>6371</v>
      </c>
      <c r="L2877" s="104" t="s">
        <v>6477</v>
      </c>
      <c r="M2877" s="104" t="s">
        <v>2983</v>
      </c>
      <c r="N2877" s="120">
        <v>40015</v>
      </c>
      <c r="O2877" s="107">
        <v>100000000</v>
      </c>
      <c r="P2877" s="105" t="s">
        <v>6222</v>
      </c>
      <c r="Q2877" s="120" t="s">
        <v>6222</v>
      </c>
      <c r="R2877" s="890">
        <v>0</v>
      </c>
      <c r="S2877" s="151" t="s">
        <v>7214</v>
      </c>
      <c r="T2877" s="109">
        <v>40801</v>
      </c>
      <c r="U2877" s="156">
        <v>75000000</v>
      </c>
      <c r="V2877" s="109" t="s">
        <v>6222</v>
      </c>
      <c r="W2877" s="141">
        <v>0</v>
      </c>
      <c r="X2877" s="141">
        <v>0</v>
      </c>
      <c r="Y2877" s="141">
        <v>0</v>
      </c>
      <c r="Z2877" s="141">
        <v>0</v>
      </c>
      <c r="AA2877" s="112">
        <v>27684463</v>
      </c>
      <c r="AB2877" s="112"/>
      <c r="AC2877" s="132">
        <v>853226</v>
      </c>
      <c r="AD2877" s="141"/>
      <c r="AE2877" s="106">
        <v>0</v>
      </c>
      <c r="AF2877" s="106">
        <v>0</v>
      </c>
      <c r="AG2877" s="106">
        <v>0</v>
      </c>
      <c r="AH2877" s="222"/>
      <c r="AI2877" s="156"/>
      <c r="AJ2877" s="156"/>
      <c r="AK2877" s="156"/>
      <c r="AL2877" s="156"/>
      <c r="AM2877" s="156"/>
      <c r="AN2877" s="114">
        <f t="shared" si="88"/>
        <v>28537689</v>
      </c>
      <c r="AO2877" s="114">
        <f t="shared" si="89"/>
        <v>46462311</v>
      </c>
      <c r="AP2877" s="114"/>
      <c r="AQ2877" s="114"/>
      <c r="AR2877" s="114"/>
      <c r="AS2877" s="114"/>
      <c r="AT2877" s="191"/>
    </row>
    <row r="2878" spans="1:46" s="190" customFormat="1" ht="15" customHeight="1" x14ac:dyDescent="0.2">
      <c r="A2878" s="104"/>
      <c r="B2878" s="104">
        <f>VLOOKUP(BJB!$F$9:$F$5599,Ctrl!$B$4:$C$399,2,0)</f>
        <v>42</v>
      </c>
      <c r="C2878" s="104">
        <f>VLOOKUP(BJB!$G$9:$G$5599,Ctrl!$E$4:$F$399,2,0)</f>
        <v>0</v>
      </c>
      <c r="D2878" s="219">
        <v>1</v>
      </c>
      <c r="E2878" s="104" t="str">
        <f>VLOOKUP(BJB!$F$9:$F$5599,Ctrl!$B$4:$D$399,3,0)</f>
        <v>IV</v>
      </c>
      <c r="F2878" s="139" t="s">
        <v>10561</v>
      </c>
      <c r="G2878" s="139" t="s">
        <v>7682</v>
      </c>
      <c r="H2878" s="125">
        <v>1080923000104</v>
      </c>
      <c r="I2878" s="220" t="e">
        <f>IF(G2877=BJB!#REF!,I2877+1,1)</f>
        <v>#REF!</v>
      </c>
      <c r="J2878" s="912" t="s">
        <v>22847</v>
      </c>
      <c r="K2878" s="121" t="s">
        <v>3004</v>
      </c>
      <c r="L2878" s="104" t="s">
        <v>6477</v>
      </c>
      <c r="M2878" s="104" t="s">
        <v>2900</v>
      </c>
      <c r="N2878" s="120">
        <v>39821</v>
      </c>
      <c r="O2878" s="107">
        <v>30000000</v>
      </c>
      <c r="P2878" s="105" t="s">
        <v>6222</v>
      </c>
      <c r="Q2878" s="120" t="s">
        <v>6222</v>
      </c>
      <c r="R2878" s="890">
        <v>0</v>
      </c>
      <c r="S2878" s="242" t="s">
        <v>7216</v>
      </c>
      <c r="T2878" s="109">
        <v>40907</v>
      </c>
      <c r="U2878" s="156">
        <v>20430242</v>
      </c>
      <c r="V2878" s="109" t="s">
        <v>6222</v>
      </c>
      <c r="W2878" s="141">
        <v>0</v>
      </c>
      <c r="X2878" s="141">
        <v>0</v>
      </c>
      <c r="Y2878" s="141">
        <v>0</v>
      </c>
      <c r="Z2878" s="141">
        <v>0</v>
      </c>
      <c r="AA2878" s="112">
        <v>231885</v>
      </c>
      <c r="AB2878" s="112"/>
      <c r="AC2878" s="132"/>
      <c r="AD2878" s="141"/>
      <c r="AE2878" s="106">
        <v>0</v>
      </c>
      <c r="AF2878" s="106">
        <v>0</v>
      </c>
      <c r="AG2878" s="106">
        <v>0</v>
      </c>
      <c r="AH2878" s="156"/>
      <c r="AI2878" s="156"/>
      <c r="AJ2878" s="156"/>
      <c r="AK2878" s="156"/>
      <c r="AL2878" s="156"/>
      <c r="AM2878" s="156"/>
      <c r="AN2878" s="114">
        <f t="shared" si="88"/>
        <v>231885</v>
      </c>
      <c r="AO2878" s="114">
        <f t="shared" si="89"/>
        <v>20198357</v>
      </c>
      <c r="AP2878" s="114"/>
      <c r="AQ2878" s="114"/>
      <c r="AR2878" s="114"/>
      <c r="AS2878" s="114"/>
    </row>
    <row r="2879" spans="1:46" s="190" customFormat="1" ht="15" customHeight="1" x14ac:dyDescent="0.2">
      <c r="A2879" s="104"/>
      <c r="B2879" s="104">
        <f>VLOOKUP(BJB!$F$9:$F$5599,Ctrl!$B$4:$C$399,2,0)</f>
        <v>42</v>
      </c>
      <c r="C2879" s="104">
        <f>VLOOKUP(BJB!$G$9:$G$5599,Ctrl!$E$4:$F$399,2,0)</f>
        <v>0</v>
      </c>
      <c r="D2879" s="219">
        <v>1</v>
      </c>
      <c r="E2879" s="104" t="str">
        <f>VLOOKUP(BJB!$F$9:$F$5599,Ctrl!$B$4:$D$399,3,0)</f>
        <v>IV</v>
      </c>
      <c r="F2879" s="139" t="s">
        <v>10561</v>
      </c>
      <c r="G2879" s="139" t="s">
        <v>7682</v>
      </c>
      <c r="H2879" s="125"/>
      <c r="I2879" s="220" t="e">
        <f>IF(G2878=BJB!#REF!,I2878+1,1)</f>
        <v>#REF!</v>
      </c>
      <c r="J2879" s="912" t="s">
        <v>22848</v>
      </c>
      <c r="K2879" s="121" t="s">
        <v>2937</v>
      </c>
      <c r="L2879" s="104" t="s">
        <v>6477</v>
      </c>
      <c r="M2879" s="104" t="s">
        <v>2936</v>
      </c>
      <c r="N2879" s="109">
        <v>39821</v>
      </c>
      <c r="O2879" s="112">
        <v>25000000</v>
      </c>
      <c r="P2879" s="105" t="s">
        <v>6222</v>
      </c>
      <c r="Q2879" s="120" t="s">
        <v>6222</v>
      </c>
      <c r="R2879" s="890">
        <v>0</v>
      </c>
      <c r="S2879" s="151" t="s">
        <v>7209</v>
      </c>
      <c r="T2879" s="120">
        <v>40543</v>
      </c>
      <c r="U2879" s="112">
        <v>8121160</v>
      </c>
      <c r="V2879" s="109" t="s">
        <v>6222</v>
      </c>
      <c r="W2879" s="141">
        <v>0</v>
      </c>
      <c r="X2879" s="141">
        <v>0</v>
      </c>
      <c r="Y2879" s="141">
        <v>0</v>
      </c>
      <c r="Z2879" s="141">
        <v>0</v>
      </c>
      <c r="AA2879" s="112">
        <v>600000</v>
      </c>
      <c r="AB2879" s="112"/>
      <c r="AC2879" s="112"/>
      <c r="AD2879" s="141"/>
      <c r="AE2879" s="106">
        <v>0</v>
      </c>
      <c r="AF2879" s="106">
        <v>0</v>
      </c>
      <c r="AG2879" s="106">
        <v>0</v>
      </c>
      <c r="AH2879" s="112"/>
      <c r="AI2879" s="112"/>
      <c r="AJ2879" s="112"/>
      <c r="AK2879" s="112"/>
      <c r="AL2879" s="112"/>
      <c r="AM2879" s="112"/>
      <c r="AN2879" s="114">
        <f t="shared" si="88"/>
        <v>600000</v>
      </c>
      <c r="AO2879" s="114">
        <f t="shared" si="89"/>
        <v>7521160</v>
      </c>
      <c r="AP2879" s="114"/>
      <c r="AQ2879" s="114"/>
      <c r="AR2879" s="114"/>
      <c r="AS2879" s="114"/>
    </row>
    <row r="2880" spans="1:46" s="190" customFormat="1" ht="15" customHeight="1" x14ac:dyDescent="0.2">
      <c r="A2880" s="104"/>
      <c r="B2880" s="104">
        <f>VLOOKUP(BJB!$F$9:$F$5599,Ctrl!$B$4:$C$399,2,0)</f>
        <v>42</v>
      </c>
      <c r="C2880" s="104">
        <f>VLOOKUP(BJB!$G$9:$G$5599,Ctrl!$E$4:$F$399,2,0)</f>
        <v>0</v>
      </c>
      <c r="D2880" s="219">
        <v>1</v>
      </c>
      <c r="E2880" s="104" t="str">
        <f>VLOOKUP(BJB!$F$9:$F$5599,Ctrl!$B$4:$D$399,3,0)</f>
        <v>IV</v>
      </c>
      <c r="F2880" s="139" t="s">
        <v>10561</v>
      </c>
      <c r="G2880" s="139" t="s">
        <v>7682</v>
      </c>
      <c r="H2880" s="125">
        <v>1090127000033</v>
      </c>
      <c r="I2880" s="220" t="e">
        <f>IF(G2879=BJB!#REF!,I2879+1,1)</f>
        <v>#REF!</v>
      </c>
      <c r="J2880" s="912" t="s">
        <v>22849</v>
      </c>
      <c r="K2880" s="121" t="s">
        <v>2958</v>
      </c>
      <c r="L2880" s="104" t="s">
        <v>6477</v>
      </c>
      <c r="M2880" s="104" t="s">
        <v>2956</v>
      </c>
      <c r="N2880" s="120">
        <v>39871</v>
      </c>
      <c r="O2880" s="107">
        <v>5000000</v>
      </c>
      <c r="P2880" s="105" t="s">
        <v>6222</v>
      </c>
      <c r="Q2880" s="120" t="s">
        <v>6222</v>
      </c>
      <c r="R2880" s="890">
        <v>0</v>
      </c>
      <c r="S2880" s="151" t="s">
        <v>7212</v>
      </c>
      <c r="T2880" s="109">
        <v>40676</v>
      </c>
      <c r="U2880" s="156">
        <v>1248059</v>
      </c>
      <c r="V2880" s="109" t="s">
        <v>6222</v>
      </c>
      <c r="W2880" s="141">
        <v>0</v>
      </c>
      <c r="X2880" s="141">
        <v>0</v>
      </c>
      <c r="Y2880" s="141">
        <v>0</v>
      </c>
      <c r="Z2880" s="141">
        <v>0</v>
      </c>
      <c r="AA2880" s="112">
        <v>1248059</v>
      </c>
      <c r="AB2880" s="112"/>
      <c r="AC2880" s="132"/>
      <c r="AD2880" s="141"/>
      <c r="AE2880" s="106">
        <v>0</v>
      </c>
      <c r="AF2880" s="106">
        <v>0</v>
      </c>
      <c r="AG2880" s="106">
        <v>0</v>
      </c>
      <c r="AH2880" s="156"/>
      <c r="AI2880" s="156"/>
      <c r="AJ2880" s="156"/>
      <c r="AK2880" s="156"/>
      <c r="AL2880" s="156"/>
      <c r="AM2880" s="156"/>
      <c r="AN2880" s="114">
        <f t="shared" si="88"/>
        <v>1248059</v>
      </c>
      <c r="AO2880" s="114">
        <f t="shared" si="89"/>
        <v>0</v>
      </c>
      <c r="AP2880" s="114"/>
      <c r="AQ2880" s="114"/>
      <c r="AR2880" s="114"/>
      <c r="AS2880" s="114"/>
      <c r="AT2880" s="191"/>
    </row>
    <row r="2881" spans="1:46" s="190" customFormat="1" ht="15" customHeight="1" x14ac:dyDescent="0.2">
      <c r="A2881" s="104"/>
      <c r="B2881" s="104">
        <f>VLOOKUP(BJB!$F$9:$F$5599,Ctrl!$B$4:$C$399,2,0)</f>
        <v>42</v>
      </c>
      <c r="C2881" s="104">
        <f>VLOOKUP(BJB!$G$9:$G$5599,Ctrl!$E$4:$F$399,2,0)</f>
        <v>0</v>
      </c>
      <c r="D2881" s="219">
        <v>1</v>
      </c>
      <c r="E2881" s="104" t="str">
        <f>VLOOKUP(BJB!$F$9:$F$5599,Ctrl!$B$4:$D$399,3,0)</f>
        <v>IV</v>
      </c>
      <c r="F2881" s="139" t="s">
        <v>10561</v>
      </c>
      <c r="G2881" s="139" t="s">
        <v>7682</v>
      </c>
      <c r="H2881" s="125"/>
      <c r="I2881" s="220" t="e">
        <f>IF(G2880=BJB!#REF!,I2880+1,1)</f>
        <v>#REF!</v>
      </c>
      <c r="J2881" s="912" t="s">
        <v>22850</v>
      </c>
      <c r="K2881" s="121" t="s">
        <v>2986</v>
      </c>
      <c r="L2881" s="104" t="s">
        <v>6477</v>
      </c>
      <c r="M2881" s="104" t="s">
        <v>2983</v>
      </c>
      <c r="N2881" s="120">
        <v>40015</v>
      </c>
      <c r="O2881" s="107">
        <v>25000000</v>
      </c>
      <c r="P2881" s="105" t="s">
        <v>6222</v>
      </c>
      <c r="Q2881" s="120" t="s">
        <v>6222</v>
      </c>
      <c r="R2881" s="890">
        <v>0</v>
      </c>
      <c r="S2881" s="151" t="s">
        <v>7215</v>
      </c>
      <c r="T2881" s="109">
        <v>40872</v>
      </c>
      <c r="U2881" s="156">
        <v>14235544</v>
      </c>
      <c r="V2881" s="109" t="s">
        <v>6222</v>
      </c>
      <c r="W2881" s="141">
        <v>0</v>
      </c>
      <c r="X2881" s="141">
        <v>0</v>
      </c>
      <c r="Y2881" s="141">
        <v>0</v>
      </c>
      <c r="Z2881" s="141">
        <v>0</v>
      </c>
      <c r="AA2881" s="112">
        <v>0</v>
      </c>
      <c r="AB2881" s="112"/>
      <c r="AC2881" s="156"/>
      <c r="AD2881" s="141"/>
      <c r="AE2881" s="106">
        <v>0</v>
      </c>
      <c r="AF2881" s="106">
        <v>0</v>
      </c>
      <c r="AG2881" s="106">
        <v>0</v>
      </c>
      <c r="AH2881" s="156"/>
      <c r="AI2881" s="156"/>
      <c r="AJ2881" s="156"/>
      <c r="AK2881" s="156"/>
      <c r="AL2881" s="156"/>
      <c r="AM2881" s="156"/>
      <c r="AN2881" s="114">
        <f t="shared" si="88"/>
        <v>0</v>
      </c>
      <c r="AO2881" s="114">
        <f t="shared" si="89"/>
        <v>14235544</v>
      </c>
      <c r="AP2881" s="114"/>
      <c r="AQ2881" s="114"/>
      <c r="AR2881" s="114"/>
      <c r="AS2881" s="114"/>
      <c r="AT2881" s="191"/>
    </row>
    <row r="2882" spans="1:46" s="190" customFormat="1" ht="15" customHeight="1" x14ac:dyDescent="0.2">
      <c r="A2882" s="104"/>
      <c r="B2882" s="104">
        <f>VLOOKUP(BJB!$F$9:$F$5599,Ctrl!$B$4:$C$399,2,0)</f>
        <v>42</v>
      </c>
      <c r="C2882" s="104">
        <f>VLOOKUP(BJB!$G$9:$G$5599,Ctrl!$E$4:$F$399,2,0)</f>
        <v>0</v>
      </c>
      <c r="D2882" s="219">
        <v>1</v>
      </c>
      <c r="E2882" s="104" t="str">
        <f>VLOOKUP(BJB!$F$9:$F$5599,Ctrl!$B$4:$D$399,3,0)</f>
        <v>IV</v>
      </c>
      <c r="F2882" s="139" t="s">
        <v>10561</v>
      </c>
      <c r="G2882" s="139" t="s">
        <v>7682</v>
      </c>
      <c r="H2882" s="125"/>
      <c r="I2882" s="220" t="e">
        <f>IF(G2881=BJB!#REF!,I2881+1,1)</f>
        <v>#REF!</v>
      </c>
      <c r="J2882" s="912" t="s">
        <v>22851</v>
      </c>
      <c r="K2882" s="121" t="s">
        <v>2978</v>
      </c>
      <c r="L2882" s="104" t="s">
        <v>6477</v>
      </c>
      <c r="M2882" s="104" t="s">
        <v>2916</v>
      </c>
      <c r="N2882" s="120">
        <v>39979</v>
      </c>
      <c r="O2882" s="107">
        <v>15000000</v>
      </c>
      <c r="P2882" s="105" t="s">
        <v>6222</v>
      </c>
      <c r="Q2882" s="120" t="s">
        <v>6222</v>
      </c>
      <c r="R2882" s="890">
        <v>0</v>
      </c>
      <c r="S2882" s="151" t="s">
        <v>7214</v>
      </c>
      <c r="T2882" s="109">
        <v>40801</v>
      </c>
      <c r="U2882" s="156">
        <v>7198453</v>
      </c>
      <c r="V2882" s="109" t="s">
        <v>6222</v>
      </c>
      <c r="W2882" s="141">
        <v>0</v>
      </c>
      <c r="X2882" s="141">
        <v>0</v>
      </c>
      <c r="Y2882" s="141">
        <v>0</v>
      </c>
      <c r="Z2882" s="141">
        <v>0</v>
      </c>
      <c r="AA2882" s="112">
        <v>0</v>
      </c>
      <c r="AB2882" s="112"/>
      <c r="AC2882" s="156"/>
      <c r="AD2882" s="141"/>
      <c r="AE2882" s="106">
        <v>0</v>
      </c>
      <c r="AF2882" s="106">
        <v>0</v>
      </c>
      <c r="AG2882" s="106">
        <v>0</v>
      </c>
      <c r="AH2882" s="156"/>
      <c r="AI2882" s="156"/>
      <c r="AJ2882" s="156"/>
      <c r="AK2882" s="156"/>
      <c r="AL2882" s="156"/>
      <c r="AM2882" s="156"/>
      <c r="AN2882" s="114">
        <f t="shared" si="88"/>
        <v>0</v>
      </c>
      <c r="AO2882" s="114">
        <f t="shared" si="89"/>
        <v>7198453</v>
      </c>
      <c r="AP2882" s="114"/>
      <c r="AQ2882" s="114"/>
      <c r="AR2882" s="114"/>
      <c r="AS2882" s="114"/>
    </row>
    <row r="2883" spans="1:46" s="189" customFormat="1" ht="15" customHeight="1" x14ac:dyDescent="0.2">
      <c r="A2883" s="104"/>
      <c r="B2883" s="104">
        <f>VLOOKUP(BJB!$F$9:$F$5599,Ctrl!$B$4:$C$399,2,0)</f>
        <v>42</v>
      </c>
      <c r="C2883" s="104">
        <f>VLOOKUP(BJB!$G$9:$G$5599,Ctrl!$E$4:$F$399,2,0)</f>
        <v>0</v>
      </c>
      <c r="D2883" s="219">
        <v>1</v>
      </c>
      <c r="E2883" s="104" t="str">
        <f>VLOOKUP(BJB!$F$9:$F$5599,Ctrl!$B$4:$D$399,3,0)</f>
        <v>IV</v>
      </c>
      <c r="F2883" s="139" t="s">
        <v>10561</v>
      </c>
      <c r="G2883" s="139" t="s">
        <v>7682</v>
      </c>
      <c r="H2883" s="125"/>
      <c r="I2883" s="220" t="e">
        <f>IF(G2882=BJB!#REF!,I2882+1,1)</f>
        <v>#REF!</v>
      </c>
      <c r="J2883" s="912" t="s">
        <v>22852</v>
      </c>
      <c r="K2883" s="121" t="s">
        <v>2876</v>
      </c>
      <c r="L2883" s="104" t="s">
        <v>6477</v>
      </c>
      <c r="M2883" s="104" t="s">
        <v>2093</v>
      </c>
      <c r="N2883" s="109">
        <v>39065</v>
      </c>
      <c r="O2883" s="112">
        <v>6000000</v>
      </c>
      <c r="P2883" s="105" t="s">
        <v>6222</v>
      </c>
      <c r="Q2883" s="120" t="s">
        <v>6222</v>
      </c>
      <c r="R2883" s="890">
        <v>0</v>
      </c>
      <c r="S2883" s="151" t="s">
        <v>7197</v>
      </c>
      <c r="T2883" s="120">
        <v>39233</v>
      </c>
      <c r="U2883" s="112">
        <v>4500000</v>
      </c>
      <c r="V2883" s="109" t="s">
        <v>6222</v>
      </c>
      <c r="W2883" s="141">
        <v>0</v>
      </c>
      <c r="X2883" s="141">
        <v>0</v>
      </c>
      <c r="Y2883" s="141">
        <v>0</v>
      </c>
      <c r="Z2883" s="141">
        <v>0</v>
      </c>
      <c r="AA2883" s="112">
        <v>0</v>
      </c>
      <c r="AB2883" s="112"/>
      <c r="AC2883" s="112"/>
      <c r="AD2883" s="141"/>
      <c r="AE2883" s="106">
        <v>0</v>
      </c>
      <c r="AF2883" s="106">
        <v>0</v>
      </c>
      <c r="AG2883" s="106">
        <v>0</v>
      </c>
      <c r="AH2883" s="112"/>
      <c r="AI2883" s="112"/>
      <c r="AJ2883" s="112"/>
      <c r="AK2883" s="112"/>
      <c r="AL2883" s="112"/>
      <c r="AM2883" s="112"/>
      <c r="AN2883" s="114">
        <f t="shared" si="88"/>
        <v>0</v>
      </c>
      <c r="AO2883" s="114">
        <f t="shared" si="89"/>
        <v>4500000</v>
      </c>
      <c r="AP2883" s="114"/>
      <c r="AQ2883" s="114"/>
      <c r="AR2883" s="114"/>
      <c r="AS2883" s="114"/>
      <c r="AT2883" s="190"/>
    </row>
    <row r="2884" spans="1:46" s="190" customFormat="1" ht="15" customHeight="1" x14ac:dyDescent="0.2">
      <c r="A2884" s="104"/>
      <c r="B2884" s="104">
        <f>VLOOKUP(BJB!$F$9:$F$5599,Ctrl!$B$4:$C$399,2,0)</f>
        <v>42</v>
      </c>
      <c r="C2884" s="104">
        <f>VLOOKUP(BJB!$G$9:$G$5599,Ctrl!$E$4:$F$399,2,0)</f>
        <v>0</v>
      </c>
      <c r="D2884" s="219">
        <v>1</v>
      </c>
      <c r="E2884" s="104" t="str">
        <f>VLOOKUP(BJB!$F$9:$F$5599,Ctrl!$B$4:$D$399,3,0)</f>
        <v>IV</v>
      </c>
      <c r="F2884" s="139" t="s">
        <v>10561</v>
      </c>
      <c r="G2884" s="139" t="s">
        <v>7682</v>
      </c>
      <c r="H2884" s="125"/>
      <c r="I2884" s="220" t="e">
        <f>IF(G2883=BJB!#REF!,I2883+1,1)</f>
        <v>#REF!</v>
      </c>
      <c r="J2884" s="912" t="s">
        <v>22853</v>
      </c>
      <c r="K2884" s="121" t="s">
        <v>2932</v>
      </c>
      <c r="L2884" s="104" t="s">
        <v>6477</v>
      </c>
      <c r="M2884" s="104" t="s">
        <v>2900</v>
      </c>
      <c r="N2884" s="109">
        <v>39821</v>
      </c>
      <c r="O2884" s="112">
        <v>12000000</v>
      </c>
      <c r="P2884" s="105" t="s">
        <v>16356</v>
      </c>
      <c r="Q2884" s="120" t="s">
        <v>16357</v>
      </c>
      <c r="R2884" s="105">
        <v>6553822</v>
      </c>
      <c r="S2884" s="151" t="s">
        <v>7207</v>
      </c>
      <c r="T2884" s="120">
        <v>40508</v>
      </c>
      <c r="U2884" s="112">
        <v>4915266.5</v>
      </c>
      <c r="V2884" s="109">
        <v>40508</v>
      </c>
      <c r="W2884" s="141">
        <v>4915366.5</v>
      </c>
      <c r="X2884" s="141">
        <v>0</v>
      </c>
      <c r="Y2884" s="141">
        <v>0</v>
      </c>
      <c r="Z2884" s="141">
        <v>0</v>
      </c>
      <c r="AA2884" s="112">
        <v>1312500</v>
      </c>
      <c r="AB2884" s="112"/>
      <c r="AC2884" s="112"/>
      <c r="AD2884" s="141"/>
      <c r="AE2884" s="106">
        <v>0</v>
      </c>
      <c r="AF2884" s="106">
        <v>0</v>
      </c>
      <c r="AG2884" s="106">
        <v>0</v>
      </c>
      <c r="AH2884" s="112"/>
      <c r="AI2884" s="112"/>
      <c r="AJ2884" s="112"/>
      <c r="AK2884" s="112"/>
      <c r="AL2884" s="112"/>
      <c r="AM2884" s="112"/>
      <c r="AN2884" s="114">
        <f t="shared" si="88"/>
        <v>1312500</v>
      </c>
      <c r="AO2884" s="114">
        <f t="shared" si="89"/>
        <v>3602766.5</v>
      </c>
      <c r="AP2884" s="114"/>
      <c r="AQ2884" s="114"/>
      <c r="AR2884" s="114"/>
      <c r="AS2884" s="114"/>
    </row>
    <row r="2885" spans="1:46" s="190" customFormat="1" ht="15" customHeight="1" x14ac:dyDescent="0.2">
      <c r="A2885" s="104"/>
      <c r="B2885" s="104">
        <f>VLOOKUP(BJB!$F$9:$F$5599,Ctrl!$B$4:$C$399,2,0)</f>
        <v>42</v>
      </c>
      <c r="C2885" s="104">
        <f>VLOOKUP(BJB!$G$9:$G$5599,Ctrl!$E$4:$F$399,2,0)</f>
        <v>0</v>
      </c>
      <c r="D2885" s="219">
        <v>1</v>
      </c>
      <c r="E2885" s="104" t="str">
        <f>VLOOKUP(BJB!$F$9:$F$5599,Ctrl!$B$4:$D$399,3,0)</f>
        <v>IV</v>
      </c>
      <c r="F2885" s="139" t="s">
        <v>10561</v>
      </c>
      <c r="G2885" s="139" t="s">
        <v>7682</v>
      </c>
      <c r="H2885" s="125"/>
      <c r="I2885" s="220" t="e">
        <f>IF(G2884=BJB!#REF!,I2884+1,1)</f>
        <v>#REF!</v>
      </c>
      <c r="J2885" s="912" t="s">
        <v>22854</v>
      </c>
      <c r="K2885" s="121" t="s">
        <v>2628</v>
      </c>
      <c r="L2885" s="104" t="s">
        <v>6477</v>
      </c>
      <c r="M2885" s="104" t="s">
        <v>2953</v>
      </c>
      <c r="N2885" s="120">
        <v>39849</v>
      </c>
      <c r="O2885" s="107">
        <v>25000000</v>
      </c>
      <c r="P2885" s="105" t="s">
        <v>6222</v>
      </c>
      <c r="Q2885" s="120" t="s">
        <v>6222</v>
      </c>
      <c r="R2885" s="890">
        <v>0</v>
      </c>
      <c r="S2885" s="151" t="s">
        <v>7211</v>
      </c>
      <c r="T2885" s="109">
        <v>40626</v>
      </c>
      <c r="U2885" s="156">
        <v>12564162</v>
      </c>
      <c r="V2885" s="109" t="s">
        <v>6222</v>
      </c>
      <c r="W2885" s="141">
        <v>0</v>
      </c>
      <c r="X2885" s="141">
        <v>0</v>
      </c>
      <c r="Y2885" s="141">
        <v>0</v>
      </c>
      <c r="Z2885" s="141">
        <v>0</v>
      </c>
      <c r="AA2885" s="112">
        <v>8387500</v>
      </c>
      <c r="AB2885" s="112"/>
      <c r="AC2885" s="156"/>
      <c r="AD2885" s="141"/>
      <c r="AE2885" s="106">
        <v>0</v>
      </c>
      <c r="AF2885" s="106">
        <v>0</v>
      </c>
      <c r="AG2885" s="106">
        <v>0</v>
      </c>
      <c r="AH2885" s="156"/>
      <c r="AI2885" s="156"/>
      <c r="AJ2885" s="156"/>
      <c r="AK2885" s="156"/>
      <c r="AL2885" s="156"/>
      <c r="AM2885" s="156"/>
      <c r="AN2885" s="114">
        <f t="shared" si="88"/>
        <v>8387500</v>
      </c>
      <c r="AO2885" s="114">
        <f t="shared" si="89"/>
        <v>4176662</v>
      </c>
      <c r="AP2885" s="114"/>
      <c r="AQ2885" s="114"/>
      <c r="AR2885" s="114"/>
      <c r="AS2885" s="114"/>
    </row>
    <row r="2886" spans="1:46" s="190" customFormat="1" ht="15" customHeight="1" x14ac:dyDescent="0.2">
      <c r="A2886" s="104"/>
      <c r="B2886" s="104">
        <f>VLOOKUP(BJB!$F$9:$F$5599,Ctrl!$B$4:$C$399,2,0)</f>
        <v>42</v>
      </c>
      <c r="C2886" s="104">
        <f>VLOOKUP(BJB!$G$9:$G$5599,Ctrl!$E$4:$F$399,2,0)</f>
        <v>0</v>
      </c>
      <c r="D2886" s="219">
        <v>1</v>
      </c>
      <c r="E2886" s="104" t="str">
        <f>VLOOKUP(BJB!$F$9:$F$5599,Ctrl!$B$4:$D$399,3,0)</f>
        <v>IV</v>
      </c>
      <c r="F2886" s="139" t="s">
        <v>10561</v>
      </c>
      <c r="G2886" s="139" t="s">
        <v>7682</v>
      </c>
      <c r="H2886" s="125"/>
      <c r="I2886" s="220" t="e">
        <f>IF(G2885=BJB!#REF!,I2885+1,1)</f>
        <v>#REF!</v>
      </c>
      <c r="J2886" s="912" t="s">
        <v>22855</v>
      </c>
      <c r="K2886" s="121" t="s">
        <v>1544</v>
      </c>
      <c r="L2886" s="104" t="s">
        <v>6477</v>
      </c>
      <c r="M2886" s="104" t="s">
        <v>2963</v>
      </c>
      <c r="N2886" s="120">
        <v>40421</v>
      </c>
      <c r="O2886" s="107">
        <v>49000000</v>
      </c>
      <c r="P2886" s="105" t="s">
        <v>6222</v>
      </c>
      <c r="Q2886" s="120" t="s">
        <v>6222</v>
      </c>
      <c r="R2886" s="890">
        <v>0</v>
      </c>
      <c r="S2886" s="151" t="s">
        <v>7212</v>
      </c>
      <c r="T2886" s="109">
        <v>40676</v>
      </c>
      <c r="U2886" s="156">
        <v>33462001</v>
      </c>
      <c r="V2886" s="109" t="s">
        <v>6222</v>
      </c>
      <c r="W2886" s="141">
        <v>0</v>
      </c>
      <c r="X2886" s="141">
        <v>0</v>
      </c>
      <c r="Y2886" s="141">
        <v>0</v>
      </c>
      <c r="Z2886" s="141">
        <v>0</v>
      </c>
      <c r="AA2886" s="112">
        <v>33462001</v>
      </c>
      <c r="AB2886" s="112"/>
      <c r="AC2886" s="156"/>
      <c r="AD2886" s="141"/>
      <c r="AE2886" s="106">
        <v>0</v>
      </c>
      <c r="AF2886" s="106">
        <v>0</v>
      </c>
      <c r="AG2886" s="106">
        <v>0</v>
      </c>
      <c r="AH2886" s="156"/>
      <c r="AI2886" s="156"/>
      <c r="AJ2886" s="156"/>
      <c r="AK2886" s="156"/>
      <c r="AL2886" s="156"/>
      <c r="AM2886" s="156"/>
      <c r="AN2886" s="114">
        <f t="shared" si="88"/>
        <v>33462001</v>
      </c>
      <c r="AO2886" s="114">
        <f t="shared" si="89"/>
        <v>0</v>
      </c>
      <c r="AP2886" s="114"/>
      <c r="AQ2886" s="114"/>
      <c r="AR2886" s="114"/>
      <c r="AS2886" s="114"/>
      <c r="AT2886" s="191"/>
    </row>
    <row r="2887" spans="1:46" s="190" customFormat="1" ht="15" customHeight="1" x14ac:dyDescent="0.2">
      <c r="A2887" s="104"/>
      <c r="B2887" s="104">
        <f>VLOOKUP(BJB!$F$9:$F$5599,Ctrl!$B$4:$C$399,2,0)</f>
        <v>42</v>
      </c>
      <c r="C2887" s="104">
        <f>VLOOKUP(BJB!$G$9:$G$5599,Ctrl!$E$4:$F$399,2,0)</f>
        <v>0</v>
      </c>
      <c r="D2887" s="219">
        <v>1</v>
      </c>
      <c r="E2887" s="104" t="str">
        <f>VLOOKUP(BJB!$F$9:$F$5599,Ctrl!$B$4:$D$399,3,0)</f>
        <v>IV</v>
      </c>
      <c r="F2887" s="139" t="s">
        <v>10561</v>
      </c>
      <c r="G2887" s="139" t="s">
        <v>7682</v>
      </c>
      <c r="H2887" s="125"/>
      <c r="I2887" s="220" t="e">
        <f>IF(G2886=BJB!#REF!,I2886+1,1)</f>
        <v>#REF!</v>
      </c>
      <c r="J2887" s="912" t="s">
        <v>22856</v>
      </c>
      <c r="K2887" s="121" t="s">
        <v>1184</v>
      </c>
      <c r="L2887" s="104" t="s">
        <v>6477</v>
      </c>
      <c r="M2887" s="104" t="s">
        <v>2904</v>
      </c>
      <c r="N2887" s="120">
        <v>39969</v>
      </c>
      <c r="O2887" s="107">
        <v>8000000</v>
      </c>
      <c r="P2887" s="105" t="s">
        <v>6222</v>
      </c>
      <c r="Q2887" s="120" t="s">
        <v>6222</v>
      </c>
      <c r="R2887" s="890">
        <v>0</v>
      </c>
      <c r="S2887" s="151" t="s">
        <v>7213</v>
      </c>
      <c r="T2887" s="109">
        <v>40749</v>
      </c>
      <c r="U2887" s="156">
        <v>2298076</v>
      </c>
      <c r="V2887" s="109" t="s">
        <v>6222</v>
      </c>
      <c r="W2887" s="141">
        <v>0</v>
      </c>
      <c r="X2887" s="141">
        <v>0</v>
      </c>
      <c r="Y2887" s="141">
        <v>0</v>
      </c>
      <c r="Z2887" s="141">
        <v>0</v>
      </c>
      <c r="AA2887" s="112">
        <v>0</v>
      </c>
      <c r="AB2887" s="112"/>
      <c r="AC2887" s="156"/>
      <c r="AD2887" s="141"/>
      <c r="AE2887" s="106">
        <v>0</v>
      </c>
      <c r="AF2887" s="106">
        <v>0</v>
      </c>
      <c r="AG2887" s="106">
        <v>0</v>
      </c>
      <c r="AH2887" s="156"/>
      <c r="AI2887" s="156"/>
      <c r="AJ2887" s="156"/>
      <c r="AK2887" s="156"/>
      <c r="AL2887" s="156"/>
      <c r="AM2887" s="156"/>
      <c r="AN2887" s="114">
        <f t="shared" si="88"/>
        <v>0</v>
      </c>
      <c r="AO2887" s="114">
        <f t="shared" si="89"/>
        <v>2298076</v>
      </c>
      <c r="AP2887" s="114"/>
      <c r="AQ2887" s="114"/>
      <c r="AR2887" s="114"/>
      <c r="AS2887" s="114"/>
    </row>
    <row r="2888" spans="1:46" s="190" customFormat="1" ht="15" customHeight="1" x14ac:dyDescent="0.2">
      <c r="A2888" s="104"/>
      <c r="B2888" s="104">
        <f>VLOOKUP(BJB!$F$9:$F$5599,Ctrl!$B$4:$C$399,2,0)</f>
        <v>42</v>
      </c>
      <c r="C2888" s="104">
        <f>VLOOKUP(BJB!$G$9:$G$5599,Ctrl!$E$4:$F$399,2,0)</f>
        <v>0</v>
      </c>
      <c r="D2888" s="219">
        <v>1</v>
      </c>
      <c r="E2888" s="104" t="str">
        <f>VLOOKUP(BJB!$F$9:$F$5599,Ctrl!$B$4:$D$399,3,0)</f>
        <v>IV</v>
      </c>
      <c r="F2888" s="139" t="s">
        <v>10561</v>
      </c>
      <c r="G2888" s="139" t="s">
        <v>7682</v>
      </c>
      <c r="H2888" s="125"/>
      <c r="I2888" s="220" t="e">
        <f>IF(G2887=BJB!#REF!,I2887+1,1)</f>
        <v>#REF!</v>
      </c>
      <c r="J2888" s="912" t="s">
        <v>22857</v>
      </c>
      <c r="K2888" s="121" t="s">
        <v>2973</v>
      </c>
      <c r="L2888" s="104" t="s">
        <v>6477</v>
      </c>
      <c r="M2888" s="104" t="s">
        <v>2910</v>
      </c>
      <c r="N2888" s="120">
        <v>39930</v>
      </c>
      <c r="O2888" s="107">
        <v>15000000</v>
      </c>
      <c r="P2888" s="105" t="s">
        <v>6222</v>
      </c>
      <c r="Q2888" s="120" t="s">
        <v>6222</v>
      </c>
      <c r="R2888" s="890">
        <v>0</v>
      </c>
      <c r="S2888" s="151" t="s">
        <v>7213</v>
      </c>
      <c r="T2888" s="109">
        <v>40749</v>
      </c>
      <c r="U2888" s="156">
        <v>6365818</v>
      </c>
      <c r="V2888" s="109" t="s">
        <v>6222</v>
      </c>
      <c r="W2888" s="141">
        <v>0</v>
      </c>
      <c r="X2888" s="141">
        <v>0</v>
      </c>
      <c r="Y2888" s="141">
        <v>0</v>
      </c>
      <c r="Z2888" s="141">
        <v>0</v>
      </c>
      <c r="AA2888" s="112">
        <v>6365818</v>
      </c>
      <c r="AB2888" s="112"/>
      <c r="AC2888" s="156"/>
      <c r="AD2888" s="141"/>
      <c r="AE2888" s="106">
        <v>0</v>
      </c>
      <c r="AF2888" s="106">
        <v>0</v>
      </c>
      <c r="AG2888" s="106">
        <v>0</v>
      </c>
      <c r="AH2888" s="156"/>
      <c r="AI2888" s="156"/>
      <c r="AJ2888" s="156"/>
      <c r="AK2888" s="156"/>
      <c r="AL2888" s="156"/>
      <c r="AM2888" s="156"/>
      <c r="AN2888" s="114">
        <f t="shared" si="88"/>
        <v>6365818</v>
      </c>
      <c r="AO2888" s="114">
        <f t="shared" si="89"/>
        <v>0</v>
      </c>
      <c r="AP2888" s="114"/>
      <c r="AQ2888" s="114"/>
      <c r="AR2888" s="114"/>
      <c r="AS2888" s="114"/>
      <c r="AT2888" s="191"/>
    </row>
    <row r="2889" spans="1:46" s="190" customFormat="1" ht="15" customHeight="1" x14ac:dyDescent="0.2">
      <c r="A2889" s="104"/>
      <c r="B2889" s="104">
        <f>VLOOKUP(BJB!$F$9:$F$5599,Ctrl!$B$4:$C$399,2,0)</f>
        <v>42</v>
      </c>
      <c r="C2889" s="104">
        <f>VLOOKUP(BJB!$G$9:$G$5599,Ctrl!$E$4:$F$399,2,0)</f>
        <v>0</v>
      </c>
      <c r="D2889" s="219">
        <v>1</v>
      </c>
      <c r="E2889" s="104" t="str">
        <f>VLOOKUP(BJB!$F$9:$F$5599,Ctrl!$B$4:$D$399,3,0)</f>
        <v>IV</v>
      </c>
      <c r="F2889" s="139" t="s">
        <v>10561</v>
      </c>
      <c r="G2889" s="139" t="s">
        <v>7682</v>
      </c>
      <c r="H2889" s="125" t="s">
        <v>7493</v>
      </c>
      <c r="I2889" s="220" t="e">
        <f>IF(G2888=BJB!#REF!,I2888+1,1)</f>
        <v>#REF!</v>
      </c>
      <c r="J2889" s="912" t="s">
        <v>22858</v>
      </c>
      <c r="K2889" s="121" t="s">
        <v>2930</v>
      </c>
      <c r="L2889" s="104" t="s">
        <v>7835</v>
      </c>
      <c r="M2889" s="104" t="s">
        <v>2931</v>
      </c>
      <c r="N2889" s="109">
        <v>40106</v>
      </c>
      <c r="O2889" s="112">
        <v>200000000</v>
      </c>
      <c r="P2889" s="105" t="s">
        <v>16358</v>
      </c>
      <c r="Q2889" s="120" t="s">
        <v>16121</v>
      </c>
      <c r="R2889" s="105">
        <v>227784625</v>
      </c>
      <c r="S2889" s="151" t="s">
        <v>7206</v>
      </c>
      <c r="T2889" s="120">
        <v>40508</v>
      </c>
      <c r="U2889" s="112">
        <v>150000000</v>
      </c>
      <c r="V2889" s="109">
        <v>40508</v>
      </c>
      <c r="W2889" s="141">
        <v>150000000</v>
      </c>
      <c r="X2889" s="141">
        <v>0</v>
      </c>
      <c r="Y2889" s="141">
        <v>0</v>
      </c>
      <c r="Z2889" s="141">
        <v>0</v>
      </c>
      <c r="AA2889" s="112">
        <v>115413027</v>
      </c>
      <c r="AB2889" s="112"/>
      <c r="AC2889" s="132"/>
      <c r="AD2889" s="141"/>
      <c r="AE2889" s="106">
        <v>0</v>
      </c>
      <c r="AF2889" s="106">
        <v>0</v>
      </c>
      <c r="AG2889" s="106">
        <v>0</v>
      </c>
      <c r="AH2889" s="112"/>
      <c r="AI2889" s="112"/>
      <c r="AJ2889" s="112"/>
      <c r="AK2889" s="112"/>
      <c r="AL2889" s="112"/>
      <c r="AM2889" s="112"/>
      <c r="AN2889" s="114">
        <f t="shared" ref="AN2889:AN2952" si="90">SUM(AA2889:AM2889)</f>
        <v>115413027</v>
      </c>
      <c r="AO2889" s="114">
        <f t="shared" ref="AO2889:AO2952" si="91">IF((U2889-AN2889)&lt;0,ABS(0),(U2889-AN2889))</f>
        <v>34586973</v>
      </c>
      <c r="AP2889" s="114"/>
      <c r="AQ2889" s="114"/>
      <c r="AR2889" s="114"/>
      <c r="AS2889" s="114"/>
    </row>
    <row r="2890" spans="1:46" s="190" customFormat="1" ht="15" customHeight="1" x14ac:dyDescent="0.2">
      <c r="A2890" s="104"/>
      <c r="B2890" s="104">
        <f>VLOOKUP(BJB!$F$9:$F$5599,Ctrl!$B$4:$C$399,2,0)</f>
        <v>42</v>
      </c>
      <c r="C2890" s="104">
        <f>VLOOKUP(BJB!$G$9:$G$5599,Ctrl!$E$4:$F$399,2,0)</f>
        <v>0</v>
      </c>
      <c r="D2890" s="219">
        <v>1</v>
      </c>
      <c r="E2890" s="104" t="str">
        <f>VLOOKUP(BJB!$F$9:$F$5599,Ctrl!$B$4:$D$399,3,0)</f>
        <v>IV</v>
      </c>
      <c r="F2890" s="139" t="s">
        <v>10561</v>
      </c>
      <c r="G2890" s="139" t="s">
        <v>7682</v>
      </c>
      <c r="H2890" s="125"/>
      <c r="I2890" s="220" t="e">
        <f>IF(G2889=BJB!#REF!,I2889+1,1)</f>
        <v>#REF!</v>
      </c>
      <c r="J2890" s="912" t="s">
        <v>22859</v>
      </c>
      <c r="K2890" s="121" t="s">
        <v>2990</v>
      </c>
      <c r="L2890" s="104" t="s">
        <v>6477</v>
      </c>
      <c r="M2890" s="104" t="s">
        <v>2983</v>
      </c>
      <c r="N2890" s="120">
        <v>40015</v>
      </c>
      <c r="O2890" s="107">
        <v>10000000</v>
      </c>
      <c r="P2890" s="105" t="s">
        <v>6222</v>
      </c>
      <c r="Q2890" s="120" t="s">
        <v>6222</v>
      </c>
      <c r="R2890" s="890">
        <v>0</v>
      </c>
      <c r="S2890" s="151" t="s">
        <v>7215</v>
      </c>
      <c r="T2890" s="109">
        <v>40872</v>
      </c>
      <c r="U2890" s="156">
        <v>3467286</v>
      </c>
      <c r="V2890" s="109" t="s">
        <v>6222</v>
      </c>
      <c r="W2890" s="141">
        <v>0</v>
      </c>
      <c r="X2890" s="141">
        <v>0</v>
      </c>
      <c r="Y2890" s="141">
        <v>0</v>
      </c>
      <c r="Z2890" s="141">
        <v>0</v>
      </c>
      <c r="AA2890" s="112">
        <v>3467286</v>
      </c>
      <c r="AB2890" s="112"/>
      <c r="AC2890" s="156"/>
      <c r="AD2890" s="141"/>
      <c r="AE2890" s="106">
        <v>0</v>
      </c>
      <c r="AF2890" s="106">
        <v>0</v>
      </c>
      <c r="AG2890" s="106">
        <v>0</v>
      </c>
      <c r="AH2890" s="157"/>
      <c r="AI2890" s="157"/>
      <c r="AJ2890" s="156"/>
      <c r="AK2890" s="156"/>
      <c r="AL2890" s="156"/>
      <c r="AM2890" s="156"/>
      <c r="AN2890" s="114">
        <f t="shared" si="90"/>
        <v>3467286</v>
      </c>
      <c r="AO2890" s="114">
        <f t="shared" si="91"/>
        <v>0</v>
      </c>
      <c r="AP2890" s="114"/>
      <c r="AQ2890" s="114"/>
      <c r="AR2890" s="114"/>
      <c r="AS2890" s="114"/>
    </row>
    <row r="2891" spans="1:46" s="190" customFormat="1" ht="15" customHeight="1" x14ac:dyDescent="0.2">
      <c r="A2891" s="104"/>
      <c r="B2891" s="104">
        <f>VLOOKUP(BJB!$F$9:$F$5599,Ctrl!$B$4:$C$399,2,0)</f>
        <v>61</v>
      </c>
      <c r="C2891" s="104">
        <f>VLOOKUP(BJB!$G$9:$G$5599,Ctrl!$E$4:$F$399,2,0)</f>
        <v>1</v>
      </c>
      <c r="D2891" s="219">
        <v>1</v>
      </c>
      <c r="E2891" s="104" t="str">
        <f>VLOOKUP(BJB!$F$9:$F$5599,Ctrl!$B$4:$D$399,3,0)</f>
        <v>IV</v>
      </c>
      <c r="F2891" s="256" t="s">
        <v>9737</v>
      </c>
      <c r="G2891" s="257" t="s">
        <v>11262</v>
      </c>
      <c r="H2891" s="893" t="s">
        <v>18613</v>
      </c>
      <c r="I2891" s="259"/>
      <c r="J2891" s="891" t="s">
        <v>18428</v>
      </c>
      <c r="K2891" s="108" t="s">
        <v>11140</v>
      </c>
      <c r="L2891" s="104" t="s">
        <v>6477</v>
      </c>
      <c r="M2891" s="104" t="s">
        <v>10109</v>
      </c>
      <c r="N2891" s="120">
        <v>41085</v>
      </c>
      <c r="O2891" s="105">
        <v>115000000</v>
      </c>
      <c r="P2891" s="105"/>
      <c r="Q2891" s="120"/>
      <c r="R2891" s="105"/>
      <c r="S2891" s="146" t="s">
        <v>10113</v>
      </c>
      <c r="T2891" s="109">
        <v>42389</v>
      </c>
      <c r="U2891" s="141">
        <v>37850391</v>
      </c>
      <c r="V2891" s="109"/>
      <c r="W2891" s="141"/>
      <c r="X2891" s="141"/>
      <c r="Y2891" s="141"/>
      <c r="Z2891" s="141"/>
      <c r="AA2891" s="114">
        <v>0</v>
      </c>
      <c r="AB2891" s="114">
        <v>28675783</v>
      </c>
      <c r="AC2891" s="132"/>
      <c r="AD2891" s="141"/>
      <c r="AE2891" s="106">
        <v>0</v>
      </c>
      <c r="AF2891" s="106">
        <v>0</v>
      </c>
      <c r="AG2891" s="106">
        <v>0</v>
      </c>
      <c r="AH2891" s="141"/>
      <c r="AI2891" s="141"/>
      <c r="AJ2891" s="141"/>
      <c r="AK2891" s="141"/>
      <c r="AL2891" s="141"/>
      <c r="AM2891" s="141"/>
      <c r="AN2891" s="114">
        <f t="shared" si="90"/>
        <v>28675783</v>
      </c>
      <c r="AO2891" s="114">
        <f t="shared" si="91"/>
        <v>9174608</v>
      </c>
      <c r="AP2891" s="114"/>
      <c r="AQ2891" s="114"/>
      <c r="AR2891" s="114"/>
      <c r="AS2891" s="114"/>
    </row>
    <row r="2892" spans="1:46" s="190" customFormat="1" ht="15" customHeight="1" x14ac:dyDescent="0.2">
      <c r="A2892" s="104"/>
      <c r="B2892" s="104">
        <f>VLOOKUP(BJB!$F$9:$F$5599,Ctrl!$B$4:$C$399,2,0)</f>
        <v>43</v>
      </c>
      <c r="C2892" s="104">
        <f>VLOOKUP(BJB!$G$9:$G$5599,Ctrl!$E$4:$F$399,2,0)</f>
        <v>0</v>
      </c>
      <c r="D2892" s="219">
        <v>1</v>
      </c>
      <c r="E2892" s="104" t="str">
        <f>VLOOKUP(BJB!$F$9:$F$5599,Ctrl!$B$4:$D$399,3,0)</f>
        <v>IV</v>
      </c>
      <c r="F2892" s="139" t="s">
        <v>10562</v>
      </c>
      <c r="G2892" s="139" t="s">
        <v>7683</v>
      </c>
      <c r="H2892" s="125"/>
      <c r="I2892" s="220" t="e">
        <f>IF(#REF!=BJB!#REF!,#REF!+1,1)</f>
        <v>#REF!</v>
      </c>
      <c r="J2892" s="912" t="s">
        <v>22860</v>
      </c>
      <c r="K2892" s="121" t="s">
        <v>3077</v>
      </c>
      <c r="L2892" s="104" t="s">
        <v>8018</v>
      </c>
      <c r="M2892" s="104" t="s">
        <v>3078</v>
      </c>
      <c r="N2892" s="109">
        <v>39077</v>
      </c>
      <c r="O2892" s="114">
        <v>145000000</v>
      </c>
      <c r="P2892" s="105" t="s">
        <v>6222</v>
      </c>
      <c r="Q2892" s="120" t="s">
        <v>6222</v>
      </c>
      <c r="R2892" s="890">
        <v>0</v>
      </c>
      <c r="S2892" s="108" t="s">
        <v>7222</v>
      </c>
      <c r="T2892" s="109">
        <v>39294</v>
      </c>
      <c r="U2892" s="114">
        <v>95136038</v>
      </c>
      <c r="V2892" s="109" t="s">
        <v>6222</v>
      </c>
      <c r="W2892" s="141">
        <v>0</v>
      </c>
      <c r="X2892" s="141">
        <v>0</v>
      </c>
      <c r="Y2892" s="141">
        <v>0</v>
      </c>
      <c r="Z2892" s="141">
        <v>0</v>
      </c>
      <c r="AA2892" s="114">
        <v>0</v>
      </c>
      <c r="AB2892" s="114"/>
      <c r="AC2892" s="114"/>
      <c r="AD2892" s="141"/>
      <c r="AE2892" s="106">
        <v>0</v>
      </c>
      <c r="AF2892" s="106">
        <v>0</v>
      </c>
      <c r="AG2892" s="106">
        <v>0</v>
      </c>
      <c r="AH2892" s="114"/>
      <c r="AI2892" s="114"/>
      <c r="AJ2892" s="114"/>
      <c r="AK2892" s="114"/>
      <c r="AL2892" s="114"/>
      <c r="AM2892" s="114"/>
      <c r="AN2892" s="114">
        <f t="shared" si="90"/>
        <v>0</v>
      </c>
      <c r="AO2892" s="114">
        <f t="shared" si="91"/>
        <v>95136038</v>
      </c>
      <c r="AP2892" s="114"/>
      <c r="AQ2892" s="114"/>
      <c r="AR2892" s="114"/>
      <c r="AS2892" s="114"/>
    </row>
    <row r="2893" spans="1:46" s="190" customFormat="1" ht="15" customHeight="1" x14ac:dyDescent="0.2">
      <c r="A2893" s="104"/>
      <c r="B2893" s="104">
        <f>VLOOKUP(BJB!$F$9:$F$5599,Ctrl!$B$4:$C$399,2,0)</f>
        <v>43</v>
      </c>
      <c r="C2893" s="104">
        <f>VLOOKUP(BJB!$G$9:$G$5599,Ctrl!$E$4:$F$399,2,0)</f>
        <v>0</v>
      </c>
      <c r="D2893" s="219">
        <v>1</v>
      </c>
      <c r="E2893" s="104" t="str">
        <f>VLOOKUP(BJB!$F$9:$F$5599,Ctrl!$B$4:$D$399,3,0)</f>
        <v>IV</v>
      </c>
      <c r="F2893" s="139" t="s">
        <v>10562</v>
      </c>
      <c r="G2893" s="139" t="s">
        <v>7683</v>
      </c>
      <c r="H2893" s="125"/>
      <c r="I2893" s="220" t="e">
        <f>IF(G2892=BJB!#REF!,I2892+1,1)</f>
        <v>#REF!</v>
      </c>
      <c r="J2893" s="912" t="s">
        <v>22861</v>
      </c>
      <c r="K2893" s="121" t="s">
        <v>3079</v>
      </c>
      <c r="L2893" s="104" t="s">
        <v>8018</v>
      </c>
      <c r="M2893" s="104" t="s">
        <v>3080</v>
      </c>
      <c r="N2893" s="109">
        <v>39077</v>
      </c>
      <c r="O2893" s="114">
        <v>93000000</v>
      </c>
      <c r="P2893" s="105" t="s">
        <v>6222</v>
      </c>
      <c r="Q2893" s="120" t="s">
        <v>6222</v>
      </c>
      <c r="R2893" s="890">
        <v>0</v>
      </c>
      <c r="S2893" s="108" t="s">
        <v>7223</v>
      </c>
      <c r="T2893" s="109">
        <v>39294</v>
      </c>
      <c r="U2893" s="114">
        <v>50207353</v>
      </c>
      <c r="V2893" s="109" t="s">
        <v>6222</v>
      </c>
      <c r="W2893" s="141">
        <v>0</v>
      </c>
      <c r="X2893" s="141">
        <v>0</v>
      </c>
      <c r="Y2893" s="141">
        <v>0</v>
      </c>
      <c r="Z2893" s="141">
        <v>0</v>
      </c>
      <c r="AA2893" s="114">
        <v>0</v>
      </c>
      <c r="AB2893" s="114"/>
      <c r="AC2893" s="114"/>
      <c r="AD2893" s="141"/>
      <c r="AE2893" s="106">
        <v>0</v>
      </c>
      <c r="AF2893" s="106">
        <v>0</v>
      </c>
      <c r="AG2893" s="106">
        <v>0</v>
      </c>
      <c r="AH2893" s="114"/>
      <c r="AI2893" s="114"/>
      <c r="AJ2893" s="114"/>
      <c r="AK2893" s="114"/>
      <c r="AL2893" s="114"/>
      <c r="AM2893" s="114"/>
      <c r="AN2893" s="114">
        <f t="shared" si="90"/>
        <v>0</v>
      </c>
      <c r="AO2893" s="114">
        <f t="shared" si="91"/>
        <v>50207353</v>
      </c>
      <c r="AP2893" s="114"/>
      <c r="AQ2893" s="114"/>
      <c r="AR2893" s="114"/>
      <c r="AS2893" s="114"/>
      <c r="AT2893" s="191"/>
    </row>
    <row r="2894" spans="1:46" s="190" customFormat="1" ht="15" customHeight="1" x14ac:dyDescent="0.2">
      <c r="A2894" s="104"/>
      <c r="B2894" s="104">
        <f>VLOOKUP(BJB!$F$9:$F$5599,Ctrl!$B$4:$C$399,2,0)</f>
        <v>43</v>
      </c>
      <c r="C2894" s="104">
        <f>VLOOKUP(BJB!$G$9:$G$5599,Ctrl!$E$4:$F$399,2,0)</f>
        <v>0</v>
      </c>
      <c r="D2894" s="219">
        <v>1</v>
      </c>
      <c r="E2894" s="104" t="str">
        <f>VLOOKUP(BJB!$F$9:$F$5599,Ctrl!$B$4:$D$399,3,0)</f>
        <v>IV</v>
      </c>
      <c r="F2894" s="139" t="s">
        <v>10562</v>
      </c>
      <c r="G2894" s="139" t="s">
        <v>7683</v>
      </c>
      <c r="H2894" s="125"/>
      <c r="I2894" s="220" t="e">
        <f>IF(G2893=BJB!#REF!,I2893+1,1)</f>
        <v>#REF!</v>
      </c>
      <c r="J2894" s="912" t="s">
        <v>22862</v>
      </c>
      <c r="K2894" s="121" t="s">
        <v>3081</v>
      </c>
      <c r="L2894" s="104" t="s">
        <v>8018</v>
      </c>
      <c r="M2894" s="104" t="s">
        <v>3078</v>
      </c>
      <c r="N2894" s="109">
        <v>39078</v>
      </c>
      <c r="O2894" s="114">
        <v>135000000</v>
      </c>
      <c r="P2894" s="105" t="s">
        <v>6222</v>
      </c>
      <c r="Q2894" s="120" t="s">
        <v>6222</v>
      </c>
      <c r="R2894" s="890">
        <v>0</v>
      </c>
      <c r="S2894" s="108" t="s">
        <v>7223</v>
      </c>
      <c r="T2894" s="109">
        <v>39294</v>
      </c>
      <c r="U2894" s="114">
        <v>35869323</v>
      </c>
      <c r="V2894" s="109" t="s">
        <v>6222</v>
      </c>
      <c r="W2894" s="141">
        <v>0</v>
      </c>
      <c r="X2894" s="141">
        <v>0</v>
      </c>
      <c r="Y2894" s="141">
        <v>0</v>
      </c>
      <c r="Z2894" s="141">
        <v>0</v>
      </c>
      <c r="AA2894" s="114">
        <v>0</v>
      </c>
      <c r="AB2894" s="114"/>
      <c r="AC2894" s="114"/>
      <c r="AD2894" s="141"/>
      <c r="AE2894" s="106">
        <v>0</v>
      </c>
      <c r="AF2894" s="106">
        <v>0</v>
      </c>
      <c r="AG2894" s="106">
        <v>0</v>
      </c>
      <c r="AH2894" s="114"/>
      <c r="AI2894" s="114"/>
      <c r="AJ2894" s="114"/>
      <c r="AK2894" s="114"/>
      <c r="AL2894" s="114"/>
      <c r="AM2894" s="114"/>
      <c r="AN2894" s="114">
        <f t="shared" si="90"/>
        <v>0</v>
      </c>
      <c r="AO2894" s="114">
        <f t="shared" si="91"/>
        <v>35869323</v>
      </c>
      <c r="AP2894" s="114"/>
      <c r="AQ2894" s="114"/>
      <c r="AR2894" s="114"/>
      <c r="AS2894" s="114"/>
      <c r="AT2894" s="191"/>
    </row>
    <row r="2895" spans="1:46" s="190" customFormat="1" ht="15" customHeight="1" x14ac:dyDescent="0.2">
      <c r="A2895" s="104"/>
      <c r="B2895" s="104">
        <f>VLOOKUP(BJB!$F$9:$F$5599,Ctrl!$B$4:$C$399,2,0)</f>
        <v>43</v>
      </c>
      <c r="C2895" s="104">
        <f>VLOOKUP(BJB!$G$9:$G$5599,Ctrl!$E$4:$F$399,2,0)</f>
        <v>0</v>
      </c>
      <c r="D2895" s="219">
        <v>1</v>
      </c>
      <c r="E2895" s="104" t="str">
        <f>VLOOKUP(BJB!$F$9:$F$5599,Ctrl!$B$4:$D$399,3,0)</f>
        <v>IV</v>
      </c>
      <c r="F2895" s="139" t="s">
        <v>10562</v>
      </c>
      <c r="G2895" s="139" t="s">
        <v>7683</v>
      </c>
      <c r="H2895" s="125"/>
      <c r="I2895" s="220" t="e">
        <f>IF(G2894=BJB!#REF!,I2894+1,1)</f>
        <v>#REF!</v>
      </c>
      <c r="J2895" s="912" t="s">
        <v>22863</v>
      </c>
      <c r="K2895" s="121" t="s">
        <v>3082</v>
      </c>
      <c r="L2895" s="104" t="s">
        <v>6477</v>
      </c>
      <c r="M2895" s="104" t="s">
        <v>3083</v>
      </c>
      <c r="N2895" s="120">
        <v>39863</v>
      </c>
      <c r="O2895" s="107">
        <v>40000000</v>
      </c>
      <c r="P2895" s="105" t="s">
        <v>6222</v>
      </c>
      <c r="Q2895" s="120" t="s">
        <v>6222</v>
      </c>
      <c r="R2895" s="890">
        <v>0</v>
      </c>
      <c r="S2895" s="108" t="s">
        <v>7224</v>
      </c>
      <c r="T2895" s="109">
        <v>40613</v>
      </c>
      <c r="U2895" s="118">
        <v>30000000</v>
      </c>
      <c r="V2895" s="109" t="s">
        <v>6222</v>
      </c>
      <c r="W2895" s="141">
        <v>0</v>
      </c>
      <c r="X2895" s="141">
        <v>0</v>
      </c>
      <c r="Y2895" s="141">
        <v>0</v>
      </c>
      <c r="Z2895" s="141">
        <v>0</v>
      </c>
      <c r="AA2895" s="106">
        <v>0</v>
      </c>
      <c r="AB2895" s="106"/>
      <c r="AC2895" s="118"/>
      <c r="AD2895" s="141"/>
      <c r="AE2895" s="106">
        <v>0</v>
      </c>
      <c r="AF2895" s="106">
        <v>0</v>
      </c>
      <c r="AG2895" s="106">
        <v>0</v>
      </c>
      <c r="AH2895" s="118"/>
      <c r="AI2895" s="118"/>
      <c r="AJ2895" s="118"/>
      <c r="AK2895" s="118"/>
      <c r="AL2895" s="118"/>
      <c r="AM2895" s="118"/>
      <c r="AN2895" s="114">
        <f t="shared" si="90"/>
        <v>0</v>
      </c>
      <c r="AO2895" s="114">
        <f t="shared" si="91"/>
        <v>30000000</v>
      </c>
      <c r="AP2895" s="114"/>
      <c r="AQ2895" s="114"/>
      <c r="AR2895" s="114"/>
      <c r="AS2895" s="114"/>
    </row>
    <row r="2896" spans="1:46" s="190" customFormat="1" ht="15" customHeight="1" x14ac:dyDescent="0.2">
      <c r="A2896" s="104"/>
      <c r="B2896" s="104">
        <f>VLOOKUP(BJB!$F$9:$F$5599,Ctrl!$B$4:$C$399,2,0)</f>
        <v>43</v>
      </c>
      <c r="C2896" s="104">
        <f>VLOOKUP(BJB!$G$9:$G$5599,Ctrl!$E$4:$F$399,2,0)</f>
        <v>0</v>
      </c>
      <c r="D2896" s="219">
        <v>1</v>
      </c>
      <c r="E2896" s="104" t="str">
        <f>VLOOKUP(BJB!$F$9:$F$5599,Ctrl!$B$4:$D$399,3,0)</f>
        <v>IV</v>
      </c>
      <c r="F2896" s="139" t="s">
        <v>10562</v>
      </c>
      <c r="G2896" s="139" t="s">
        <v>7683</v>
      </c>
      <c r="H2896" s="125"/>
      <c r="I2896" s="220" t="e">
        <f>IF(G2895=BJB!#REF!,I2895+1,1)</f>
        <v>#REF!</v>
      </c>
      <c r="J2896" s="912" t="s">
        <v>22864</v>
      </c>
      <c r="K2896" s="121" t="s">
        <v>3084</v>
      </c>
      <c r="L2896" s="104" t="s">
        <v>6477</v>
      </c>
      <c r="M2896" s="104" t="s">
        <v>3083</v>
      </c>
      <c r="N2896" s="120">
        <v>39863</v>
      </c>
      <c r="O2896" s="107">
        <v>49000000</v>
      </c>
      <c r="P2896" s="105" t="s">
        <v>6222</v>
      </c>
      <c r="Q2896" s="120" t="s">
        <v>6222</v>
      </c>
      <c r="R2896" s="890">
        <v>0</v>
      </c>
      <c r="S2896" s="108" t="s">
        <v>7224</v>
      </c>
      <c r="T2896" s="109">
        <v>40613</v>
      </c>
      <c r="U2896" s="118">
        <v>27641232</v>
      </c>
      <c r="V2896" s="109" t="s">
        <v>6222</v>
      </c>
      <c r="W2896" s="141">
        <v>0</v>
      </c>
      <c r="X2896" s="141">
        <v>0</v>
      </c>
      <c r="Y2896" s="141">
        <v>0</v>
      </c>
      <c r="Z2896" s="141">
        <v>0</v>
      </c>
      <c r="AA2896" s="106">
        <v>0</v>
      </c>
      <c r="AB2896" s="106"/>
      <c r="AC2896" s="118"/>
      <c r="AD2896" s="141"/>
      <c r="AE2896" s="106">
        <v>0</v>
      </c>
      <c r="AF2896" s="106">
        <v>0</v>
      </c>
      <c r="AG2896" s="106">
        <v>0</v>
      </c>
      <c r="AH2896" s="118"/>
      <c r="AI2896" s="118"/>
      <c r="AJ2896" s="118"/>
      <c r="AK2896" s="118"/>
      <c r="AL2896" s="118"/>
      <c r="AM2896" s="118"/>
      <c r="AN2896" s="114">
        <f t="shared" si="90"/>
        <v>0</v>
      </c>
      <c r="AO2896" s="114">
        <f t="shared" si="91"/>
        <v>27641232</v>
      </c>
      <c r="AP2896" s="114"/>
      <c r="AQ2896" s="114"/>
      <c r="AR2896" s="114"/>
      <c r="AS2896" s="114"/>
    </row>
    <row r="2897" spans="1:46" s="190" customFormat="1" ht="15" customHeight="1" x14ac:dyDescent="0.2">
      <c r="A2897" s="104"/>
      <c r="B2897" s="104">
        <f>VLOOKUP(BJB!$F$9:$F$5599,Ctrl!$B$4:$C$399,2,0)</f>
        <v>43</v>
      </c>
      <c r="C2897" s="104">
        <f>VLOOKUP(BJB!$G$9:$G$5599,Ctrl!$E$4:$F$399,2,0)</f>
        <v>0</v>
      </c>
      <c r="D2897" s="219">
        <v>1</v>
      </c>
      <c r="E2897" s="104" t="str">
        <f>VLOOKUP(BJB!$F$9:$F$5599,Ctrl!$B$4:$D$399,3,0)</f>
        <v>IV</v>
      </c>
      <c r="F2897" s="139" t="s">
        <v>10562</v>
      </c>
      <c r="G2897" s="139" t="s">
        <v>7683</v>
      </c>
      <c r="H2897" s="125"/>
      <c r="I2897" s="220" t="e">
        <f>IF(G2896=BJB!#REF!,I2896+1,1)</f>
        <v>#REF!</v>
      </c>
      <c r="J2897" s="912" t="s">
        <v>22865</v>
      </c>
      <c r="K2897" s="121" t="s">
        <v>3085</v>
      </c>
      <c r="L2897" s="104" t="s">
        <v>6477</v>
      </c>
      <c r="M2897" s="104" t="s">
        <v>3086</v>
      </c>
      <c r="N2897" s="120">
        <v>39871</v>
      </c>
      <c r="O2897" s="107">
        <v>100000000</v>
      </c>
      <c r="P2897" s="105" t="s">
        <v>6222</v>
      </c>
      <c r="Q2897" s="120" t="s">
        <v>6222</v>
      </c>
      <c r="R2897" s="890">
        <v>0</v>
      </c>
      <c r="S2897" s="108" t="s">
        <v>7224</v>
      </c>
      <c r="T2897" s="109">
        <v>40613</v>
      </c>
      <c r="U2897" s="118">
        <v>75000000</v>
      </c>
      <c r="V2897" s="109" t="s">
        <v>6222</v>
      </c>
      <c r="W2897" s="141">
        <v>0</v>
      </c>
      <c r="X2897" s="141">
        <v>0</v>
      </c>
      <c r="Y2897" s="141">
        <v>0</v>
      </c>
      <c r="Z2897" s="141">
        <v>0</v>
      </c>
      <c r="AA2897" s="106">
        <v>0</v>
      </c>
      <c r="AB2897" s="106"/>
      <c r="AC2897" s="118"/>
      <c r="AD2897" s="141"/>
      <c r="AE2897" s="106">
        <v>0</v>
      </c>
      <c r="AF2897" s="106">
        <v>0</v>
      </c>
      <c r="AG2897" s="106">
        <v>0</v>
      </c>
      <c r="AH2897" s="118"/>
      <c r="AI2897" s="118"/>
      <c r="AJ2897" s="118"/>
      <c r="AK2897" s="118"/>
      <c r="AL2897" s="118"/>
      <c r="AM2897" s="118"/>
      <c r="AN2897" s="114">
        <f t="shared" si="90"/>
        <v>0</v>
      </c>
      <c r="AO2897" s="114">
        <f t="shared" si="91"/>
        <v>75000000</v>
      </c>
      <c r="AP2897" s="114"/>
      <c r="AQ2897" s="114"/>
      <c r="AR2897" s="114"/>
      <c r="AS2897" s="114"/>
    </row>
    <row r="2898" spans="1:46" s="190" customFormat="1" ht="15" customHeight="1" x14ac:dyDescent="0.2">
      <c r="A2898" s="104"/>
      <c r="B2898" s="104">
        <f>VLOOKUP(BJB!$F$9:$F$5599,Ctrl!$B$4:$C$399,2,0)</f>
        <v>43</v>
      </c>
      <c r="C2898" s="104">
        <f>VLOOKUP(BJB!$G$9:$G$5599,Ctrl!$E$4:$F$399,2,0)</f>
        <v>0</v>
      </c>
      <c r="D2898" s="219">
        <v>1</v>
      </c>
      <c r="E2898" s="104" t="str">
        <f>VLOOKUP(BJB!$F$9:$F$5599,Ctrl!$B$4:$D$399,3,0)</f>
        <v>IV</v>
      </c>
      <c r="F2898" s="139" t="s">
        <v>10562</v>
      </c>
      <c r="G2898" s="139" t="s">
        <v>7683</v>
      </c>
      <c r="H2898" s="125"/>
      <c r="I2898" s="220" t="e">
        <f>IF(G2897=BJB!#REF!,I2897+1,1)</f>
        <v>#REF!</v>
      </c>
      <c r="J2898" s="912" t="s">
        <v>22866</v>
      </c>
      <c r="K2898" s="121" t="s">
        <v>3087</v>
      </c>
      <c r="L2898" s="104" t="s">
        <v>6477</v>
      </c>
      <c r="M2898" s="104" t="s">
        <v>3088</v>
      </c>
      <c r="N2898" s="120">
        <v>39891</v>
      </c>
      <c r="O2898" s="107">
        <v>100000000</v>
      </c>
      <c r="P2898" s="105" t="s">
        <v>6222</v>
      </c>
      <c r="Q2898" s="120" t="s">
        <v>6222</v>
      </c>
      <c r="R2898" s="890">
        <v>0</v>
      </c>
      <c r="S2898" s="108" t="s">
        <v>7224</v>
      </c>
      <c r="T2898" s="109">
        <v>40613</v>
      </c>
      <c r="U2898" s="118">
        <v>72651465</v>
      </c>
      <c r="V2898" s="109" t="s">
        <v>6222</v>
      </c>
      <c r="W2898" s="141">
        <v>0</v>
      </c>
      <c r="X2898" s="141">
        <v>0</v>
      </c>
      <c r="Y2898" s="141">
        <v>0</v>
      </c>
      <c r="Z2898" s="141">
        <v>0</v>
      </c>
      <c r="AA2898" s="106">
        <v>2492500</v>
      </c>
      <c r="AB2898" s="106"/>
      <c r="AC2898" s="118"/>
      <c r="AD2898" s="141"/>
      <c r="AE2898" s="106">
        <v>0</v>
      </c>
      <c r="AF2898" s="106">
        <v>0</v>
      </c>
      <c r="AG2898" s="106">
        <v>0</v>
      </c>
      <c r="AH2898" s="118"/>
      <c r="AI2898" s="118"/>
      <c r="AJ2898" s="118"/>
      <c r="AK2898" s="118"/>
      <c r="AL2898" s="118"/>
      <c r="AM2898" s="118"/>
      <c r="AN2898" s="114">
        <f t="shared" si="90"/>
        <v>2492500</v>
      </c>
      <c r="AO2898" s="114">
        <f t="shared" si="91"/>
        <v>70158965</v>
      </c>
      <c r="AP2898" s="114"/>
      <c r="AQ2898" s="114"/>
      <c r="AR2898" s="114"/>
      <c r="AS2898" s="114"/>
    </row>
    <row r="2899" spans="1:46" s="190" customFormat="1" ht="15" customHeight="1" x14ac:dyDescent="0.2">
      <c r="A2899" s="104"/>
      <c r="B2899" s="104">
        <f>VLOOKUP(BJB!$F$9:$F$5599,Ctrl!$B$4:$C$399,2,0)</f>
        <v>43</v>
      </c>
      <c r="C2899" s="104">
        <f>VLOOKUP(BJB!$G$9:$G$5599,Ctrl!$E$4:$F$399,2,0)</f>
        <v>0</v>
      </c>
      <c r="D2899" s="219">
        <v>1</v>
      </c>
      <c r="E2899" s="104" t="str">
        <f>VLOOKUP(BJB!$F$9:$F$5599,Ctrl!$B$4:$D$399,3,0)</f>
        <v>IV</v>
      </c>
      <c r="F2899" s="139" t="s">
        <v>10562</v>
      </c>
      <c r="G2899" s="139" t="s">
        <v>7683</v>
      </c>
      <c r="H2899" s="125"/>
      <c r="I2899" s="220" t="e">
        <f>IF(G2898=BJB!#REF!,I2898+1,1)</f>
        <v>#REF!</v>
      </c>
      <c r="J2899" s="912" t="s">
        <v>22867</v>
      </c>
      <c r="K2899" s="121" t="s">
        <v>2663</v>
      </c>
      <c r="L2899" s="104" t="s">
        <v>6477</v>
      </c>
      <c r="M2899" s="104" t="s">
        <v>3089</v>
      </c>
      <c r="N2899" s="120">
        <v>39974</v>
      </c>
      <c r="O2899" s="107">
        <v>100000000</v>
      </c>
      <c r="P2899" s="105" t="s">
        <v>6222</v>
      </c>
      <c r="Q2899" s="120" t="s">
        <v>6222</v>
      </c>
      <c r="R2899" s="890">
        <v>0</v>
      </c>
      <c r="S2899" s="108" t="s">
        <v>7224</v>
      </c>
      <c r="T2899" s="109">
        <v>40613</v>
      </c>
      <c r="U2899" s="118">
        <v>75000000</v>
      </c>
      <c r="V2899" s="109" t="s">
        <v>6222</v>
      </c>
      <c r="W2899" s="141">
        <v>0</v>
      </c>
      <c r="X2899" s="141">
        <v>0</v>
      </c>
      <c r="Y2899" s="141">
        <v>0</v>
      </c>
      <c r="Z2899" s="141">
        <v>0</v>
      </c>
      <c r="AA2899" s="106">
        <v>0</v>
      </c>
      <c r="AB2899" s="106"/>
      <c r="AC2899" s="118"/>
      <c r="AD2899" s="141"/>
      <c r="AE2899" s="106">
        <v>0</v>
      </c>
      <c r="AF2899" s="106">
        <v>0</v>
      </c>
      <c r="AG2899" s="106">
        <v>0</v>
      </c>
      <c r="AH2899" s="118"/>
      <c r="AI2899" s="118"/>
      <c r="AJ2899" s="118"/>
      <c r="AK2899" s="118"/>
      <c r="AL2899" s="118"/>
      <c r="AM2899" s="118"/>
      <c r="AN2899" s="114">
        <f t="shared" si="90"/>
        <v>0</v>
      </c>
      <c r="AO2899" s="114">
        <f t="shared" si="91"/>
        <v>75000000</v>
      </c>
      <c r="AP2899" s="114"/>
      <c r="AQ2899" s="114"/>
      <c r="AR2899" s="114"/>
      <c r="AS2899" s="114"/>
      <c r="AT2899" s="191"/>
    </row>
    <row r="2900" spans="1:46" s="190" customFormat="1" ht="15" customHeight="1" x14ac:dyDescent="0.2">
      <c r="A2900" s="104"/>
      <c r="B2900" s="104">
        <f>VLOOKUP(BJB!$F$9:$F$5599,Ctrl!$B$4:$C$399,2,0)</f>
        <v>43</v>
      </c>
      <c r="C2900" s="104">
        <f>VLOOKUP(BJB!$G$9:$G$5599,Ctrl!$E$4:$F$399,2,0)</f>
        <v>0</v>
      </c>
      <c r="D2900" s="219">
        <v>1</v>
      </c>
      <c r="E2900" s="104" t="str">
        <f>VLOOKUP(BJB!$F$9:$F$5599,Ctrl!$B$4:$D$399,3,0)</f>
        <v>IV</v>
      </c>
      <c r="F2900" s="139" t="s">
        <v>10562</v>
      </c>
      <c r="G2900" s="139" t="s">
        <v>7683</v>
      </c>
      <c r="H2900" s="125"/>
      <c r="I2900" s="220" t="e">
        <f>IF(G2899=BJB!#REF!,I2899+1,1)</f>
        <v>#REF!</v>
      </c>
      <c r="J2900" s="912" t="s">
        <v>22868</v>
      </c>
      <c r="K2900" s="121" t="s">
        <v>3090</v>
      </c>
      <c r="L2900" s="104" t="s">
        <v>6477</v>
      </c>
      <c r="M2900" s="104" t="s">
        <v>3089</v>
      </c>
      <c r="N2900" s="120">
        <v>39974</v>
      </c>
      <c r="O2900" s="107">
        <v>25000000</v>
      </c>
      <c r="P2900" s="105" t="s">
        <v>6222</v>
      </c>
      <c r="Q2900" s="120" t="s">
        <v>6222</v>
      </c>
      <c r="R2900" s="890">
        <v>0</v>
      </c>
      <c r="S2900" s="108" t="s">
        <v>7224</v>
      </c>
      <c r="T2900" s="109">
        <v>40613</v>
      </c>
      <c r="U2900" s="118">
        <v>18521825</v>
      </c>
      <c r="V2900" s="109" t="s">
        <v>6222</v>
      </c>
      <c r="W2900" s="141">
        <v>0</v>
      </c>
      <c r="X2900" s="141">
        <v>0</v>
      </c>
      <c r="Y2900" s="141">
        <v>0</v>
      </c>
      <c r="Z2900" s="141">
        <v>0</v>
      </c>
      <c r="AA2900" s="106">
        <v>0</v>
      </c>
      <c r="AB2900" s="106"/>
      <c r="AC2900" s="118"/>
      <c r="AD2900" s="141"/>
      <c r="AE2900" s="106">
        <v>0</v>
      </c>
      <c r="AF2900" s="106">
        <v>0</v>
      </c>
      <c r="AG2900" s="106">
        <v>0</v>
      </c>
      <c r="AH2900" s="118"/>
      <c r="AI2900" s="118"/>
      <c r="AJ2900" s="118"/>
      <c r="AK2900" s="118"/>
      <c r="AL2900" s="118"/>
      <c r="AM2900" s="118"/>
      <c r="AN2900" s="114">
        <f t="shared" si="90"/>
        <v>0</v>
      </c>
      <c r="AO2900" s="114">
        <f t="shared" si="91"/>
        <v>18521825</v>
      </c>
      <c r="AP2900" s="114"/>
      <c r="AQ2900" s="114"/>
      <c r="AR2900" s="114"/>
      <c r="AS2900" s="114"/>
      <c r="AT2900" s="191"/>
    </row>
    <row r="2901" spans="1:46" s="190" customFormat="1" ht="15" customHeight="1" x14ac:dyDescent="0.2">
      <c r="A2901" s="104"/>
      <c r="B2901" s="104">
        <f>VLOOKUP(BJB!$F$9:$F$5599,Ctrl!$B$4:$C$399,2,0)</f>
        <v>43</v>
      </c>
      <c r="C2901" s="104">
        <f>VLOOKUP(BJB!$G$9:$G$5599,Ctrl!$E$4:$F$399,2,0)</f>
        <v>0</v>
      </c>
      <c r="D2901" s="219">
        <v>1</v>
      </c>
      <c r="E2901" s="104" t="str">
        <f>VLOOKUP(BJB!$F$9:$F$5599,Ctrl!$B$4:$D$399,3,0)</f>
        <v>IV</v>
      </c>
      <c r="F2901" s="139" t="s">
        <v>10562</v>
      </c>
      <c r="G2901" s="139" t="s">
        <v>7683</v>
      </c>
      <c r="H2901" s="125"/>
      <c r="I2901" s="220" t="e">
        <f>IF(G2900=BJB!#REF!,I2900+1,1)</f>
        <v>#REF!</v>
      </c>
      <c r="J2901" s="912" t="s">
        <v>22869</v>
      </c>
      <c r="K2901" s="121" t="s">
        <v>3091</v>
      </c>
      <c r="L2901" s="104" t="s">
        <v>6477</v>
      </c>
      <c r="M2901" s="104" t="s">
        <v>3092</v>
      </c>
      <c r="N2901" s="120">
        <v>40017</v>
      </c>
      <c r="O2901" s="107">
        <v>35000000</v>
      </c>
      <c r="P2901" s="105" t="s">
        <v>6222</v>
      </c>
      <c r="Q2901" s="120" t="s">
        <v>6222</v>
      </c>
      <c r="R2901" s="890">
        <v>0</v>
      </c>
      <c r="S2901" s="108" t="s">
        <v>7224</v>
      </c>
      <c r="T2901" s="109">
        <v>40613</v>
      </c>
      <c r="U2901" s="118">
        <v>26250000</v>
      </c>
      <c r="V2901" s="109" t="s">
        <v>6222</v>
      </c>
      <c r="W2901" s="141">
        <v>0</v>
      </c>
      <c r="X2901" s="141">
        <v>0</v>
      </c>
      <c r="Y2901" s="141">
        <v>0</v>
      </c>
      <c r="Z2901" s="141">
        <v>0</v>
      </c>
      <c r="AA2901" s="106">
        <v>0</v>
      </c>
      <c r="AB2901" s="106"/>
      <c r="AC2901" s="118"/>
      <c r="AD2901" s="141"/>
      <c r="AE2901" s="106">
        <v>0</v>
      </c>
      <c r="AF2901" s="106">
        <v>0</v>
      </c>
      <c r="AG2901" s="106">
        <v>0</v>
      </c>
      <c r="AH2901" s="118"/>
      <c r="AI2901" s="118"/>
      <c r="AJ2901" s="118"/>
      <c r="AK2901" s="118"/>
      <c r="AL2901" s="118"/>
      <c r="AM2901" s="118"/>
      <c r="AN2901" s="114">
        <f t="shared" si="90"/>
        <v>0</v>
      </c>
      <c r="AO2901" s="114">
        <f t="shared" si="91"/>
        <v>26250000</v>
      </c>
      <c r="AP2901" s="114"/>
      <c r="AQ2901" s="114"/>
      <c r="AR2901" s="114"/>
      <c r="AS2901" s="114"/>
      <c r="AT2901" s="191"/>
    </row>
    <row r="2902" spans="1:46" s="190" customFormat="1" ht="15" customHeight="1" x14ac:dyDescent="0.2">
      <c r="A2902" s="104"/>
      <c r="B2902" s="104">
        <f>VLOOKUP(BJB!$F$9:$F$5599,Ctrl!$B$4:$C$399,2,0)</f>
        <v>43</v>
      </c>
      <c r="C2902" s="104">
        <f>VLOOKUP(BJB!$G$9:$G$5599,Ctrl!$E$4:$F$399,2,0)</f>
        <v>0</v>
      </c>
      <c r="D2902" s="219">
        <v>1</v>
      </c>
      <c r="E2902" s="104" t="str">
        <f>VLOOKUP(BJB!$F$9:$F$5599,Ctrl!$B$4:$D$399,3,0)</f>
        <v>IV</v>
      </c>
      <c r="F2902" s="139" t="s">
        <v>10562</v>
      </c>
      <c r="G2902" s="139" t="s">
        <v>7683</v>
      </c>
      <c r="H2902" s="125"/>
      <c r="I2902" s="220" t="e">
        <f>IF(G2901=BJB!#REF!,I2901+1,1)</f>
        <v>#REF!</v>
      </c>
      <c r="J2902" s="912" t="s">
        <v>22870</v>
      </c>
      <c r="K2902" s="121" t="s">
        <v>3093</v>
      </c>
      <c r="L2902" s="104" t="s">
        <v>6477</v>
      </c>
      <c r="M2902" s="104" t="s">
        <v>3094</v>
      </c>
      <c r="N2902" s="120">
        <v>40093</v>
      </c>
      <c r="O2902" s="107">
        <v>45000000</v>
      </c>
      <c r="P2902" s="105" t="s">
        <v>6222</v>
      </c>
      <c r="Q2902" s="120" t="s">
        <v>6222</v>
      </c>
      <c r="R2902" s="890">
        <v>0</v>
      </c>
      <c r="S2902" s="108" t="s">
        <v>7224</v>
      </c>
      <c r="T2902" s="109">
        <v>40613</v>
      </c>
      <c r="U2902" s="118">
        <v>33047937</v>
      </c>
      <c r="V2902" s="109" t="s">
        <v>6222</v>
      </c>
      <c r="W2902" s="141">
        <v>0</v>
      </c>
      <c r="X2902" s="141">
        <v>0</v>
      </c>
      <c r="Y2902" s="141">
        <v>0</v>
      </c>
      <c r="Z2902" s="141">
        <v>0</v>
      </c>
      <c r="AA2902" s="106">
        <v>105000</v>
      </c>
      <c r="AB2902" s="106"/>
      <c r="AC2902" s="118"/>
      <c r="AD2902" s="141"/>
      <c r="AE2902" s="106">
        <v>0</v>
      </c>
      <c r="AF2902" s="106">
        <v>0</v>
      </c>
      <c r="AG2902" s="106">
        <v>0</v>
      </c>
      <c r="AH2902" s="118"/>
      <c r="AI2902" s="118"/>
      <c r="AJ2902" s="118"/>
      <c r="AK2902" s="118"/>
      <c r="AL2902" s="118"/>
      <c r="AM2902" s="118"/>
      <c r="AN2902" s="114">
        <f t="shared" si="90"/>
        <v>105000</v>
      </c>
      <c r="AO2902" s="114">
        <f t="shared" si="91"/>
        <v>32942937</v>
      </c>
      <c r="AP2902" s="114"/>
      <c r="AQ2902" s="114"/>
      <c r="AR2902" s="114"/>
      <c r="AS2902" s="114"/>
    </row>
    <row r="2903" spans="1:46" s="190" customFormat="1" ht="15" customHeight="1" x14ac:dyDescent="0.2">
      <c r="A2903" s="104"/>
      <c r="B2903" s="104">
        <f>VLOOKUP(BJB!$F$9:$F$5599,Ctrl!$B$4:$C$399,2,0)</f>
        <v>43</v>
      </c>
      <c r="C2903" s="104">
        <f>VLOOKUP(BJB!$G$9:$G$5599,Ctrl!$E$4:$F$399,2,0)</f>
        <v>0</v>
      </c>
      <c r="D2903" s="219">
        <v>1</v>
      </c>
      <c r="E2903" s="104" t="str">
        <f>VLOOKUP(BJB!$F$9:$F$5599,Ctrl!$B$4:$D$399,3,0)</f>
        <v>IV</v>
      </c>
      <c r="F2903" s="139" t="s">
        <v>10562</v>
      </c>
      <c r="G2903" s="139" t="s">
        <v>7683</v>
      </c>
      <c r="H2903" s="125"/>
      <c r="I2903" s="220" t="e">
        <f>IF(G2902=BJB!#REF!,I2902+1,1)</f>
        <v>#REF!</v>
      </c>
      <c r="J2903" s="912" t="s">
        <v>22871</v>
      </c>
      <c r="K2903" s="121" t="s">
        <v>3095</v>
      </c>
      <c r="L2903" s="104" t="s">
        <v>6477</v>
      </c>
      <c r="M2903" s="104" t="s">
        <v>3094</v>
      </c>
      <c r="N2903" s="120">
        <v>40093</v>
      </c>
      <c r="O2903" s="107">
        <v>45000000</v>
      </c>
      <c r="P2903" s="105" t="s">
        <v>6222</v>
      </c>
      <c r="Q2903" s="120" t="s">
        <v>6222</v>
      </c>
      <c r="R2903" s="890">
        <v>0</v>
      </c>
      <c r="S2903" s="108" t="s">
        <v>7224</v>
      </c>
      <c r="T2903" s="109">
        <v>40613</v>
      </c>
      <c r="U2903" s="118">
        <v>33750000</v>
      </c>
      <c r="V2903" s="109" t="s">
        <v>6222</v>
      </c>
      <c r="W2903" s="141">
        <v>0</v>
      </c>
      <c r="X2903" s="141">
        <v>0</v>
      </c>
      <c r="Y2903" s="141">
        <v>0</v>
      </c>
      <c r="Z2903" s="141">
        <v>0</v>
      </c>
      <c r="AA2903" s="106">
        <v>0</v>
      </c>
      <c r="AB2903" s="106"/>
      <c r="AC2903" s="118"/>
      <c r="AD2903" s="141"/>
      <c r="AE2903" s="106">
        <v>0</v>
      </c>
      <c r="AF2903" s="106">
        <v>0</v>
      </c>
      <c r="AG2903" s="106">
        <v>0</v>
      </c>
      <c r="AH2903" s="118"/>
      <c r="AI2903" s="118"/>
      <c r="AJ2903" s="118"/>
      <c r="AK2903" s="118"/>
      <c r="AL2903" s="118"/>
      <c r="AM2903" s="118"/>
      <c r="AN2903" s="114">
        <f t="shared" si="90"/>
        <v>0</v>
      </c>
      <c r="AO2903" s="114">
        <f t="shared" si="91"/>
        <v>33750000</v>
      </c>
      <c r="AP2903" s="114"/>
      <c r="AQ2903" s="114"/>
      <c r="AR2903" s="114"/>
      <c r="AS2903" s="114"/>
    </row>
    <row r="2904" spans="1:46" s="189" customFormat="1" ht="15" customHeight="1" x14ac:dyDescent="0.2">
      <c r="A2904" s="104"/>
      <c r="B2904" s="104">
        <f>VLOOKUP(BJB!$F$9:$F$5599,Ctrl!$B$4:$C$399,2,0)</f>
        <v>43</v>
      </c>
      <c r="C2904" s="104">
        <f>VLOOKUP(BJB!$G$9:$G$5599,Ctrl!$E$4:$F$399,2,0)</f>
        <v>0</v>
      </c>
      <c r="D2904" s="219">
        <v>1</v>
      </c>
      <c r="E2904" s="104" t="str">
        <f>VLOOKUP(BJB!$F$9:$F$5599,Ctrl!$B$4:$D$399,3,0)</f>
        <v>IV</v>
      </c>
      <c r="F2904" s="139" t="s">
        <v>10562</v>
      </c>
      <c r="G2904" s="139" t="s">
        <v>7683</v>
      </c>
      <c r="H2904" s="125"/>
      <c r="I2904" s="220" t="e">
        <f>IF(G2903=BJB!#REF!,I2903+1,1)</f>
        <v>#REF!</v>
      </c>
      <c r="J2904" s="912" t="s">
        <v>22872</v>
      </c>
      <c r="K2904" s="121" t="s">
        <v>3096</v>
      </c>
      <c r="L2904" s="104" t="s">
        <v>6477</v>
      </c>
      <c r="M2904" s="104" t="s">
        <v>3088</v>
      </c>
      <c r="N2904" s="120">
        <v>39891</v>
      </c>
      <c r="O2904" s="107">
        <v>85000000</v>
      </c>
      <c r="P2904" s="105" t="s">
        <v>6222</v>
      </c>
      <c r="Q2904" s="120" t="s">
        <v>6222</v>
      </c>
      <c r="R2904" s="890">
        <v>0</v>
      </c>
      <c r="S2904" s="108" t="s">
        <v>7224</v>
      </c>
      <c r="T2904" s="109">
        <v>40613</v>
      </c>
      <c r="U2904" s="118">
        <v>63750000</v>
      </c>
      <c r="V2904" s="109" t="s">
        <v>6222</v>
      </c>
      <c r="W2904" s="141">
        <v>0</v>
      </c>
      <c r="X2904" s="141">
        <v>0</v>
      </c>
      <c r="Y2904" s="141">
        <v>0</v>
      </c>
      <c r="Z2904" s="141">
        <v>0</v>
      </c>
      <c r="AA2904" s="106">
        <v>4200000</v>
      </c>
      <c r="AB2904" s="106"/>
      <c r="AC2904" s="118"/>
      <c r="AD2904" s="141"/>
      <c r="AE2904" s="106">
        <v>0</v>
      </c>
      <c r="AF2904" s="106">
        <v>0</v>
      </c>
      <c r="AG2904" s="106">
        <v>0</v>
      </c>
      <c r="AH2904" s="118"/>
      <c r="AI2904" s="118"/>
      <c r="AJ2904" s="118"/>
      <c r="AK2904" s="118"/>
      <c r="AL2904" s="118"/>
      <c r="AM2904" s="118"/>
      <c r="AN2904" s="114">
        <f t="shared" si="90"/>
        <v>4200000</v>
      </c>
      <c r="AO2904" s="114">
        <f t="shared" si="91"/>
        <v>59550000</v>
      </c>
      <c r="AP2904" s="114"/>
      <c r="AQ2904" s="114"/>
      <c r="AR2904" s="114"/>
      <c r="AS2904" s="114"/>
      <c r="AT2904" s="190"/>
    </row>
    <row r="2905" spans="1:46" s="189" customFormat="1" ht="15" customHeight="1" x14ac:dyDescent="0.2">
      <c r="A2905" s="104"/>
      <c r="B2905" s="104">
        <f>VLOOKUP(BJB!$F$9:$F$5599,Ctrl!$B$4:$C$399,2,0)</f>
        <v>43</v>
      </c>
      <c r="C2905" s="104">
        <f>VLOOKUP(BJB!$G$9:$G$5599,Ctrl!$E$4:$F$399,2,0)</f>
        <v>0</v>
      </c>
      <c r="D2905" s="219">
        <v>1</v>
      </c>
      <c r="E2905" s="104" t="str">
        <f>VLOOKUP(BJB!$F$9:$F$5599,Ctrl!$B$4:$D$399,3,0)</f>
        <v>IV</v>
      </c>
      <c r="F2905" s="139" t="s">
        <v>10562</v>
      </c>
      <c r="G2905" s="139" t="s">
        <v>7683</v>
      </c>
      <c r="H2905" s="125"/>
      <c r="I2905" s="220" t="e">
        <f>IF(G2904=BJB!#REF!,I2904+1,1)</f>
        <v>#REF!</v>
      </c>
      <c r="J2905" s="912" t="s">
        <v>22873</v>
      </c>
      <c r="K2905" s="121" t="s">
        <v>3097</v>
      </c>
      <c r="L2905" s="104" t="s">
        <v>6477</v>
      </c>
      <c r="M2905" s="104" t="s">
        <v>3089</v>
      </c>
      <c r="N2905" s="120">
        <v>39974</v>
      </c>
      <c r="O2905" s="107">
        <v>100000000</v>
      </c>
      <c r="P2905" s="105" t="s">
        <v>6222</v>
      </c>
      <c r="Q2905" s="120" t="s">
        <v>6222</v>
      </c>
      <c r="R2905" s="890">
        <v>0</v>
      </c>
      <c r="S2905" s="108" t="s">
        <v>7224</v>
      </c>
      <c r="T2905" s="109">
        <v>40613</v>
      </c>
      <c r="U2905" s="118">
        <v>67332509</v>
      </c>
      <c r="V2905" s="109" t="s">
        <v>6222</v>
      </c>
      <c r="W2905" s="141">
        <v>0</v>
      </c>
      <c r="X2905" s="141">
        <v>0</v>
      </c>
      <c r="Y2905" s="141">
        <v>0</v>
      </c>
      <c r="Z2905" s="141">
        <v>0</v>
      </c>
      <c r="AA2905" s="106">
        <v>0</v>
      </c>
      <c r="AB2905" s="106"/>
      <c r="AC2905" s="118"/>
      <c r="AD2905" s="141"/>
      <c r="AE2905" s="106">
        <v>0</v>
      </c>
      <c r="AF2905" s="106">
        <v>0</v>
      </c>
      <c r="AG2905" s="106">
        <v>0</v>
      </c>
      <c r="AH2905" s="118"/>
      <c r="AI2905" s="118"/>
      <c r="AJ2905" s="118"/>
      <c r="AK2905" s="118"/>
      <c r="AL2905" s="118"/>
      <c r="AM2905" s="118"/>
      <c r="AN2905" s="114">
        <f t="shared" si="90"/>
        <v>0</v>
      </c>
      <c r="AO2905" s="114">
        <f t="shared" si="91"/>
        <v>67332509</v>
      </c>
      <c r="AP2905" s="114"/>
      <c r="AQ2905" s="114"/>
      <c r="AR2905" s="114"/>
      <c r="AS2905" s="114"/>
      <c r="AT2905" s="190"/>
    </row>
    <row r="2906" spans="1:46" s="189" customFormat="1" ht="15" customHeight="1" x14ac:dyDescent="0.2">
      <c r="A2906" s="104"/>
      <c r="B2906" s="104">
        <f>VLOOKUP(BJB!$F$9:$F$5599,Ctrl!$B$4:$C$399,2,0)</f>
        <v>43</v>
      </c>
      <c r="C2906" s="104">
        <f>VLOOKUP(BJB!$G$9:$G$5599,Ctrl!$E$4:$F$399,2,0)</f>
        <v>0</v>
      </c>
      <c r="D2906" s="219">
        <v>1</v>
      </c>
      <c r="E2906" s="104" t="str">
        <f>VLOOKUP(BJB!$F$9:$F$5599,Ctrl!$B$4:$D$399,3,0)</f>
        <v>IV</v>
      </c>
      <c r="F2906" s="139" t="s">
        <v>10562</v>
      </c>
      <c r="G2906" s="139" t="s">
        <v>7683</v>
      </c>
      <c r="H2906" s="125"/>
      <c r="I2906" s="220" t="e">
        <f>IF(G2905=BJB!#REF!,I2905+1,1)</f>
        <v>#REF!</v>
      </c>
      <c r="J2906" s="912" t="s">
        <v>22874</v>
      </c>
      <c r="K2906" s="121" t="s">
        <v>275</v>
      </c>
      <c r="L2906" s="104" t="s">
        <v>6477</v>
      </c>
      <c r="M2906" s="104" t="s">
        <v>3092</v>
      </c>
      <c r="N2906" s="120">
        <v>40017</v>
      </c>
      <c r="O2906" s="107">
        <v>40000000</v>
      </c>
      <c r="P2906" s="105" t="s">
        <v>6222</v>
      </c>
      <c r="Q2906" s="120" t="s">
        <v>6222</v>
      </c>
      <c r="R2906" s="890">
        <v>0</v>
      </c>
      <c r="S2906" s="108" t="s">
        <v>7224</v>
      </c>
      <c r="T2906" s="109">
        <v>40613</v>
      </c>
      <c r="U2906" s="118">
        <v>30000000</v>
      </c>
      <c r="V2906" s="109" t="s">
        <v>6222</v>
      </c>
      <c r="W2906" s="141">
        <v>0</v>
      </c>
      <c r="X2906" s="141">
        <v>0</v>
      </c>
      <c r="Y2906" s="141">
        <v>0</v>
      </c>
      <c r="Z2906" s="141">
        <v>0</v>
      </c>
      <c r="AA2906" s="106">
        <v>0</v>
      </c>
      <c r="AB2906" s="106"/>
      <c r="AC2906" s="118"/>
      <c r="AD2906" s="141"/>
      <c r="AE2906" s="106">
        <v>0</v>
      </c>
      <c r="AF2906" s="106">
        <v>0</v>
      </c>
      <c r="AG2906" s="106">
        <v>0</v>
      </c>
      <c r="AH2906" s="118"/>
      <c r="AI2906" s="118"/>
      <c r="AJ2906" s="118"/>
      <c r="AK2906" s="118"/>
      <c r="AL2906" s="118"/>
      <c r="AM2906" s="118"/>
      <c r="AN2906" s="114">
        <f t="shared" si="90"/>
        <v>0</v>
      </c>
      <c r="AO2906" s="114">
        <f t="shared" si="91"/>
        <v>30000000</v>
      </c>
      <c r="AP2906" s="114"/>
      <c r="AQ2906" s="114"/>
      <c r="AR2906" s="114"/>
      <c r="AS2906" s="114"/>
      <c r="AT2906" s="190"/>
    </row>
    <row r="2907" spans="1:46" s="189" customFormat="1" ht="15" customHeight="1" x14ac:dyDescent="0.2">
      <c r="A2907" s="104"/>
      <c r="B2907" s="104">
        <f>VLOOKUP(BJB!$F$9:$F$5599,Ctrl!$B$4:$C$399,2,0)</f>
        <v>43</v>
      </c>
      <c r="C2907" s="104">
        <f>VLOOKUP(BJB!$G$9:$G$5599,Ctrl!$E$4:$F$399,2,0)</f>
        <v>0</v>
      </c>
      <c r="D2907" s="219">
        <v>1</v>
      </c>
      <c r="E2907" s="104" t="str">
        <f>VLOOKUP(BJB!$F$9:$F$5599,Ctrl!$B$4:$D$399,3,0)</f>
        <v>IV</v>
      </c>
      <c r="F2907" s="139" t="s">
        <v>10562</v>
      </c>
      <c r="G2907" s="139" t="s">
        <v>7683</v>
      </c>
      <c r="H2907" s="125"/>
      <c r="I2907" s="220" t="e">
        <f>IF(G2906=BJB!#REF!,I2906+1,1)</f>
        <v>#REF!</v>
      </c>
      <c r="J2907" s="912" t="s">
        <v>22875</v>
      </c>
      <c r="K2907" s="121" t="s">
        <v>3098</v>
      </c>
      <c r="L2907" s="104" t="s">
        <v>6477</v>
      </c>
      <c r="M2907" s="104" t="s">
        <v>3092</v>
      </c>
      <c r="N2907" s="120">
        <v>40382</v>
      </c>
      <c r="O2907" s="107">
        <v>50000000</v>
      </c>
      <c r="P2907" s="105" t="s">
        <v>6222</v>
      </c>
      <c r="Q2907" s="120" t="s">
        <v>6222</v>
      </c>
      <c r="R2907" s="890">
        <v>0</v>
      </c>
      <c r="S2907" s="108" t="s">
        <v>7224</v>
      </c>
      <c r="T2907" s="109">
        <v>40613</v>
      </c>
      <c r="U2907" s="118">
        <v>36074668</v>
      </c>
      <c r="V2907" s="109" t="s">
        <v>6222</v>
      </c>
      <c r="W2907" s="141">
        <v>0</v>
      </c>
      <c r="X2907" s="141">
        <v>0</v>
      </c>
      <c r="Y2907" s="141">
        <v>0</v>
      </c>
      <c r="Z2907" s="141">
        <v>0</v>
      </c>
      <c r="AA2907" s="106">
        <v>24492500</v>
      </c>
      <c r="AB2907" s="106"/>
      <c r="AC2907" s="118"/>
      <c r="AD2907" s="141"/>
      <c r="AE2907" s="106">
        <v>0</v>
      </c>
      <c r="AF2907" s="106">
        <v>0</v>
      </c>
      <c r="AG2907" s="106">
        <v>0</v>
      </c>
      <c r="AH2907" s="118"/>
      <c r="AI2907" s="118"/>
      <c r="AJ2907" s="118"/>
      <c r="AK2907" s="118"/>
      <c r="AL2907" s="118"/>
      <c r="AM2907" s="118"/>
      <c r="AN2907" s="114">
        <f t="shared" si="90"/>
        <v>24492500</v>
      </c>
      <c r="AO2907" s="114">
        <f t="shared" si="91"/>
        <v>11582168</v>
      </c>
      <c r="AP2907" s="114"/>
      <c r="AQ2907" s="114"/>
      <c r="AR2907" s="114"/>
      <c r="AS2907" s="114"/>
      <c r="AT2907" s="190"/>
    </row>
    <row r="2908" spans="1:46" s="189" customFormat="1" ht="15" customHeight="1" x14ac:dyDescent="0.2">
      <c r="A2908" s="104"/>
      <c r="B2908" s="104">
        <f>VLOOKUP(BJB!$F$9:$F$5599,Ctrl!$B$4:$C$399,2,0)</f>
        <v>43</v>
      </c>
      <c r="C2908" s="104">
        <f>VLOOKUP(BJB!$G$9:$G$5599,Ctrl!$E$4:$F$399,2,0)</f>
        <v>0</v>
      </c>
      <c r="D2908" s="219">
        <v>1</v>
      </c>
      <c r="E2908" s="104" t="str">
        <f>VLOOKUP(BJB!$F$9:$F$5599,Ctrl!$B$4:$D$399,3,0)</f>
        <v>IV</v>
      </c>
      <c r="F2908" s="139" t="s">
        <v>10562</v>
      </c>
      <c r="G2908" s="139" t="s">
        <v>7683</v>
      </c>
      <c r="H2908" s="125"/>
      <c r="I2908" s="220" t="e">
        <f>IF(G2907=BJB!#REF!,I2907+1,1)</f>
        <v>#REF!</v>
      </c>
      <c r="J2908" s="912" t="s">
        <v>22876</v>
      </c>
      <c r="K2908" s="121" t="s">
        <v>3099</v>
      </c>
      <c r="L2908" s="104" t="s">
        <v>6477</v>
      </c>
      <c r="M2908" s="104" t="s">
        <v>3094</v>
      </c>
      <c r="N2908" s="120">
        <v>40093</v>
      </c>
      <c r="O2908" s="107">
        <v>91917000</v>
      </c>
      <c r="P2908" s="105" t="s">
        <v>6222</v>
      </c>
      <c r="Q2908" s="120" t="s">
        <v>6222</v>
      </c>
      <c r="R2908" s="890">
        <v>0</v>
      </c>
      <c r="S2908" s="108" t="s">
        <v>7224</v>
      </c>
      <c r="T2908" s="109">
        <v>40613</v>
      </c>
      <c r="U2908" s="118">
        <v>68937750</v>
      </c>
      <c r="V2908" s="109" t="s">
        <v>6222</v>
      </c>
      <c r="W2908" s="141">
        <v>0</v>
      </c>
      <c r="X2908" s="141">
        <v>0</v>
      </c>
      <c r="Y2908" s="141">
        <v>0</v>
      </c>
      <c r="Z2908" s="141">
        <v>0</v>
      </c>
      <c r="AA2908" s="106">
        <v>750000</v>
      </c>
      <c r="AB2908" s="106"/>
      <c r="AC2908" s="118"/>
      <c r="AD2908" s="141"/>
      <c r="AE2908" s="106">
        <v>0</v>
      </c>
      <c r="AF2908" s="106">
        <v>0</v>
      </c>
      <c r="AG2908" s="106">
        <v>0</v>
      </c>
      <c r="AH2908" s="118"/>
      <c r="AI2908" s="118"/>
      <c r="AJ2908" s="118"/>
      <c r="AK2908" s="118"/>
      <c r="AL2908" s="118"/>
      <c r="AM2908" s="118"/>
      <c r="AN2908" s="114">
        <f t="shared" si="90"/>
        <v>750000</v>
      </c>
      <c r="AO2908" s="114">
        <f t="shared" si="91"/>
        <v>68187750</v>
      </c>
      <c r="AP2908" s="114"/>
      <c r="AQ2908" s="114"/>
      <c r="AR2908" s="114"/>
      <c r="AS2908" s="114"/>
      <c r="AT2908" s="190"/>
    </row>
    <row r="2909" spans="1:46" s="189" customFormat="1" ht="15" customHeight="1" x14ac:dyDescent="0.2">
      <c r="A2909" s="104"/>
      <c r="B2909" s="104">
        <f>VLOOKUP(BJB!$F$9:$F$5599,Ctrl!$B$4:$C$399,2,0)</f>
        <v>43</v>
      </c>
      <c r="C2909" s="104">
        <f>VLOOKUP(BJB!$G$9:$G$5599,Ctrl!$E$4:$F$399,2,0)</f>
        <v>0</v>
      </c>
      <c r="D2909" s="219">
        <v>1</v>
      </c>
      <c r="E2909" s="104" t="str">
        <f>VLOOKUP(BJB!$F$9:$F$5599,Ctrl!$B$4:$D$399,3,0)</f>
        <v>IV</v>
      </c>
      <c r="F2909" s="139" t="s">
        <v>10562</v>
      </c>
      <c r="G2909" s="139" t="s">
        <v>7683</v>
      </c>
      <c r="H2909" s="125"/>
      <c r="I2909" s="220" t="e">
        <f>IF(G2908=BJB!#REF!,I2908+1,1)</f>
        <v>#REF!</v>
      </c>
      <c r="J2909" s="912" t="s">
        <v>22877</v>
      </c>
      <c r="K2909" s="121" t="s">
        <v>3100</v>
      </c>
      <c r="L2909" s="104" t="s">
        <v>6477</v>
      </c>
      <c r="M2909" s="104" t="s">
        <v>3088</v>
      </c>
      <c r="N2909" s="120">
        <v>39891</v>
      </c>
      <c r="O2909" s="107">
        <v>125000000</v>
      </c>
      <c r="P2909" s="105" t="s">
        <v>6222</v>
      </c>
      <c r="Q2909" s="120" t="s">
        <v>6222</v>
      </c>
      <c r="R2909" s="890">
        <v>0</v>
      </c>
      <c r="S2909" s="108" t="s">
        <v>7224</v>
      </c>
      <c r="T2909" s="109">
        <v>40613</v>
      </c>
      <c r="U2909" s="118">
        <v>93750000</v>
      </c>
      <c r="V2909" s="109" t="s">
        <v>6222</v>
      </c>
      <c r="W2909" s="141">
        <v>0</v>
      </c>
      <c r="X2909" s="141">
        <v>0</v>
      </c>
      <c r="Y2909" s="141">
        <v>0</v>
      </c>
      <c r="Z2909" s="141">
        <v>0</v>
      </c>
      <c r="AA2909" s="106">
        <v>4425000</v>
      </c>
      <c r="AB2909" s="106"/>
      <c r="AC2909" s="118"/>
      <c r="AD2909" s="141"/>
      <c r="AE2909" s="106">
        <v>0</v>
      </c>
      <c r="AF2909" s="106">
        <v>0</v>
      </c>
      <c r="AG2909" s="106">
        <v>0</v>
      </c>
      <c r="AH2909" s="118"/>
      <c r="AI2909" s="118"/>
      <c r="AJ2909" s="118"/>
      <c r="AK2909" s="118"/>
      <c r="AL2909" s="118"/>
      <c r="AM2909" s="118"/>
      <c r="AN2909" s="114">
        <f t="shared" si="90"/>
        <v>4425000</v>
      </c>
      <c r="AO2909" s="114">
        <f t="shared" si="91"/>
        <v>89325000</v>
      </c>
      <c r="AP2909" s="114"/>
      <c r="AQ2909" s="114"/>
      <c r="AR2909" s="114"/>
      <c r="AS2909" s="114"/>
      <c r="AT2909" s="190"/>
    </row>
    <row r="2910" spans="1:46" s="190" customFormat="1" ht="15" customHeight="1" x14ac:dyDescent="0.2">
      <c r="A2910" s="104"/>
      <c r="B2910" s="104">
        <f>VLOOKUP(BJB!$F$9:$F$5599,Ctrl!$B$4:$C$399,2,0)</f>
        <v>43</v>
      </c>
      <c r="C2910" s="104">
        <f>VLOOKUP(BJB!$G$9:$G$5599,Ctrl!$E$4:$F$399,2,0)</f>
        <v>0</v>
      </c>
      <c r="D2910" s="219">
        <v>1</v>
      </c>
      <c r="E2910" s="104" t="str">
        <f>VLOOKUP(BJB!$F$9:$F$5599,Ctrl!$B$4:$D$399,3,0)</f>
        <v>IV</v>
      </c>
      <c r="F2910" s="139" t="s">
        <v>10562</v>
      </c>
      <c r="G2910" s="139" t="s">
        <v>7683</v>
      </c>
      <c r="H2910" s="125"/>
      <c r="I2910" s="220" t="e">
        <f>IF(G2909=BJB!#REF!,I2909+1,1)</f>
        <v>#REF!</v>
      </c>
      <c r="J2910" s="912" t="s">
        <v>22878</v>
      </c>
      <c r="K2910" s="121" t="s">
        <v>3101</v>
      </c>
      <c r="L2910" s="104" t="s">
        <v>8018</v>
      </c>
      <c r="M2910" s="104" t="s">
        <v>3102</v>
      </c>
      <c r="N2910" s="120">
        <v>40329</v>
      </c>
      <c r="O2910" s="107">
        <v>125000000</v>
      </c>
      <c r="P2910" s="105" t="s">
        <v>6222</v>
      </c>
      <c r="Q2910" s="120" t="s">
        <v>6222</v>
      </c>
      <c r="R2910" s="890">
        <v>0</v>
      </c>
      <c r="S2910" s="108" t="s">
        <v>7225</v>
      </c>
      <c r="T2910" s="109">
        <v>40620</v>
      </c>
      <c r="U2910" s="118">
        <v>93750000</v>
      </c>
      <c r="V2910" s="109" t="s">
        <v>6222</v>
      </c>
      <c r="W2910" s="141">
        <v>0</v>
      </c>
      <c r="X2910" s="141">
        <v>0</v>
      </c>
      <c r="Y2910" s="141">
        <v>0</v>
      </c>
      <c r="Z2910" s="141">
        <v>0</v>
      </c>
      <c r="AA2910" s="106">
        <v>24393554</v>
      </c>
      <c r="AB2910" s="106"/>
      <c r="AC2910" s="118"/>
      <c r="AD2910" s="141"/>
      <c r="AE2910" s="106">
        <v>0</v>
      </c>
      <c r="AF2910" s="106">
        <v>0</v>
      </c>
      <c r="AG2910" s="106">
        <v>0</v>
      </c>
      <c r="AH2910" s="118"/>
      <c r="AI2910" s="118"/>
      <c r="AJ2910" s="118"/>
      <c r="AK2910" s="118"/>
      <c r="AL2910" s="118"/>
      <c r="AM2910" s="118"/>
      <c r="AN2910" s="114">
        <f t="shared" si="90"/>
        <v>24393554</v>
      </c>
      <c r="AO2910" s="114">
        <f t="shared" si="91"/>
        <v>69356446</v>
      </c>
      <c r="AP2910" s="114"/>
      <c r="AQ2910" s="114"/>
      <c r="AR2910" s="114"/>
      <c r="AS2910" s="114"/>
    </row>
    <row r="2911" spans="1:46" s="190" customFormat="1" ht="15" customHeight="1" x14ac:dyDescent="0.2">
      <c r="A2911" s="104"/>
      <c r="B2911" s="104">
        <f>VLOOKUP(BJB!$F$9:$F$5599,Ctrl!$B$4:$C$399,2,0)</f>
        <v>43</v>
      </c>
      <c r="C2911" s="104">
        <f>VLOOKUP(BJB!$G$9:$G$5599,Ctrl!$E$4:$F$399,2,0)</f>
        <v>0</v>
      </c>
      <c r="D2911" s="219">
        <v>1</v>
      </c>
      <c r="E2911" s="104" t="str">
        <f>VLOOKUP(BJB!$F$9:$F$5599,Ctrl!$B$4:$D$399,3,0)</f>
        <v>IV</v>
      </c>
      <c r="F2911" s="139" t="s">
        <v>10562</v>
      </c>
      <c r="G2911" s="139" t="s">
        <v>7683</v>
      </c>
      <c r="H2911" s="125"/>
      <c r="I2911" s="220" t="e">
        <f>IF(G2910=BJB!#REF!,I2910+1,1)</f>
        <v>#REF!</v>
      </c>
      <c r="J2911" s="912" t="s">
        <v>22879</v>
      </c>
      <c r="K2911" s="121" t="s">
        <v>3103</v>
      </c>
      <c r="L2911" s="104" t="s">
        <v>6477</v>
      </c>
      <c r="M2911" s="104" t="s">
        <v>3086</v>
      </c>
      <c r="N2911" s="120">
        <v>39871</v>
      </c>
      <c r="O2911" s="107">
        <v>107000000</v>
      </c>
      <c r="P2911" s="105" t="s">
        <v>6222</v>
      </c>
      <c r="Q2911" s="120" t="s">
        <v>6222</v>
      </c>
      <c r="R2911" s="890">
        <v>0</v>
      </c>
      <c r="S2911" s="108" t="s">
        <v>7226</v>
      </c>
      <c r="T2911" s="109">
        <v>40676</v>
      </c>
      <c r="U2911" s="118">
        <v>80250000</v>
      </c>
      <c r="V2911" s="109" t="s">
        <v>6222</v>
      </c>
      <c r="W2911" s="141">
        <v>0</v>
      </c>
      <c r="X2911" s="141">
        <v>0</v>
      </c>
      <c r="Y2911" s="141">
        <v>0</v>
      </c>
      <c r="Z2911" s="141">
        <v>0</v>
      </c>
      <c r="AA2911" s="106">
        <v>0</v>
      </c>
      <c r="AB2911" s="106"/>
      <c r="AC2911" s="118"/>
      <c r="AD2911" s="141"/>
      <c r="AE2911" s="106">
        <v>0</v>
      </c>
      <c r="AF2911" s="106">
        <v>0</v>
      </c>
      <c r="AG2911" s="106">
        <v>0</v>
      </c>
      <c r="AH2911" s="118"/>
      <c r="AI2911" s="118"/>
      <c r="AJ2911" s="118"/>
      <c r="AK2911" s="118"/>
      <c r="AL2911" s="118"/>
      <c r="AM2911" s="118"/>
      <c r="AN2911" s="114">
        <f t="shared" si="90"/>
        <v>0</v>
      </c>
      <c r="AO2911" s="114">
        <f t="shared" si="91"/>
        <v>80250000</v>
      </c>
      <c r="AP2911" s="114"/>
      <c r="AQ2911" s="114"/>
      <c r="AR2911" s="114"/>
      <c r="AS2911" s="114"/>
    </row>
    <row r="2912" spans="1:46" s="190" customFormat="1" ht="15" customHeight="1" x14ac:dyDescent="0.2">
      <c r="A2912" s="104"/>
      <c r="B2912" s="104">
        <f>VLOOKUP(BJB!$F$9:$F$5599,Ctrl!$B$4:$C$399,2,0)</f>
        <v>43</v>
      </c>
      <c r="C2912" s="104">
        <f>VLOOKUP(BJB!$G$9:$G$5599,Ctrl!$E$4:$F$399,2,0)</f>
        <v>0</v>
      </c>
      <c r="D2912" s="219">
        <v>1</v>
      </c>
      <c r="E2912" s="104" t="str">
        <f>VLOOKUP(BJB!$F$9:$F$5599,Ctrl!$B$4:$D$399,3,0)</f>
        <v>IV</v>
      </c>
      <c r="F2912" s="139" t="s">
        <v>10562</v>
      </c>
      <c r="G2912" s="139" t="s">
        <v>7683</v>
      </c>
      <c r="H2912" s="125"/>
      <c r="I2912" s="220" t="e">
        <f>IF(G2911=BJB!#REF!,I2911+1,1)</f>
        <v>#REF!</v>
      </c>
      <c r="J2912" s="912" t="s">
        <v>22880</v>
      </c>
      <c r="K2912" s="121" t="s">
        <v>3104</v>
      </c>
      <c r="L2912" s="104" t="s">
        <v>6477</v>
      </c>
      <c r="M2912" s="104" t="s">
        <v>3089</v>
      </c>
      <c r="N2912" s="120">
        <v>39974</v>
      </c>
      <c r="O2912" s="107">
        <v>78000000</v>
      </c>
      <c r="P2912" s="105" t="s">
        <v>6222</v>
      </c>
      <c r="Q2912" s="120" t="s">
        <v>6222</v>
      </c>
      <c r="R2912" s="890">
        <v>0</v>
      </c>
      <c r="S2912" s="108" t="s">
        <v>7226</v>
      </c>
      <c r="T2912" s="109">
        <v>40676</v>
      </c>
      <c r="U2912" s="118">
        <v>58500000</v>
      </c>
      <c r="V2912" s="109" t="s">
        <v>6222</v>
      </c>
      <c r="W2912" s="141">
        <v>0</v>
      </c>
      <c r="X2912" s="141">
        <v>0</v>
      </c>
      <c r="Y2912" s="141">
        <v>0</v>
      </c>
      <c r="Z2912" s="141">
        <v>0</v>
      </c>
      <c r="AA2912" s="106">
        <v>0</v>
      </c>
      <c r="AB2912" s="106"/>
      <c r="AC2912" s="118"/>
      <c r="AD2912" s="141"/>
      <c r="AE2912" s="106">
        <v>0</v>
      </c>
      <c r="AF2912" s="106">
        <v>0</v>
      </c>
      <c r="AG2912" s="106">
        <v>0</v>
      </c>
      <c r="AH2912" s="118"/>
      <c r="AI2912" s="118"/>
      <c r="AJ2912" s="118"/>
      <c r="AK2912" s="118"/>
      <c r="AL2912" s="118"/>
      <c r="AM2912" s="118"/>
      <c r="AN2912" s="114">
        <f t="shared" si="90"/>
        <v>0</v>
      </c>
      <c r="AO2912" s="114">
        <f t="shared" si="91"/>
        <v>58500000</v>
      </c>
      <c r="AP2912" s="114"/>
      <c r="AQ2912" s="114"/>
      <c r="AR2912" s="114"/>
      <c r="AS2912" s="114"/>
      <c r="AT2912" s="191"/>
    </row>
    <row r="2913" spans="1:46" s="190" customFormat="1" ht="15" customHeight="1" x14ac:dyDescent="0.2">
      <c r="A2913" s="104"/>
      <c r="B2913" s="104">
        <f>VLOOKUP(BJB!$F$9:$F$5599,Ctrl!$B$4:$C$399,2,0)</f>
        <v>43</v>
      </c>
      <c r="C2913" s="104">
        <f>VLOOKUP(BJB!$G$9:$G$5599,Ctrl!$E$4:$F$399,2,0)</f>
        <v>0</v>
      </c>
      <c r="D2913" s="219">
        <v>1</v>
      </c>
      <c r="E2913" s="104" t="str">
        <f>VLOOKUP(BJB!$F$9:$F$5599,Ctrl!$B$4:$D$399,3,0)</f>
        <v>IV</v>
      </c>
      <c r="F2913" s="139" t="s">
        <v>10562</v>
      </c>
      <c r="G2913" s="139" t="s">
        <v>7683</v>
      </c>
      <c r="H2913" s="125"/>
      <c r="I2913" s="220" t="e">
        <f>IF(G2912=BJB!#REF!,I2912+1,1)</f>
        <v>#REF!</v>
      </c>
      <c r="J2913" s="912" t="s">
        <v>22881</v>
      </c>
      <c r="K2913" s="121" t="s">
        <v>3105</v>
      </c>
      <c r="L2913" s="104" t="s">
        <v>6477</v>
      </c>
      <c r="M2913" s="104" t="s">
        <v>3106</v>
      </c>
      <c r="N2913" s="120">
        <v>40127</v>
      </c>
      <c r="O2913" s="107">
        <v>37000000</v>
      </c>
      <c r="P2913" s="105" t="s">
        <v>6222</v>
      </c>
      <c r="Q2913" s="120" t="s">
        <v>6222</v>
      </c>
      <c r="R2913" s="890">
        <v>0</v>
      </c>
      <c r="S2913" s="108" t="s">
        <v>7226</v>
      </c>
      <c r="T2913" s="109">
        <v>40676</v>
      </c>
      <c r="U2913" s="118">
        <v>27750000</v>
      </c>
      <c r="V2913" s="109" t="s">
        <v>6222</v>
      </c>
      <c r="W2913" s="141">
        <v>0</v>
      </c>
      <c r="X2913" s="141">
        <v>0</v>
      </c>
      <c r="Y2913" s="141">
        <v>0</v>
      </c>
      <c r="Z2913" s="141">
        <v>0</v>
      </c>
      <c r="AA2913" s="106">
        <v>5961250</v>
      </c>
      <c r="AB2913" s="106"/>
      <c r="AC2913" s="118"/>
      <c r="AD2913" s="141"/>
      <c r="AE2913" s="106">
        <v>0</v>
      </c>
      <c r="AF2913" s="106">
        <v>0</v>
      </c>
      <c r="AG2913" s="106">
        <v>0</v>
      </c>
      <c r="AH2913" s="118"/>
      <c r="AI2913" s="118"/>
      <c r="AJ2913" s="118"/>
      <c r="AK2913" s="118"/>
      <c r="AL2913" s="118"/>
      <c r="AM2913" s="118"/>
      <c r="AN2913" s="114">
        <f t="shared" si="90"/>
        <v>5961250</v>
      </c>
      <c r="AO2913" s="114">
        <f t="shared" si="91"/>
        <v>21788750</v>
      </c>
      <c r="AP2913" s="114"/>
      <c r="AQ2913" s="114"/>
      <c r="AR2913" s="114"/>
      <c r="AS2913" s="114"/>
    </row>
    <row r="2914" spans="1:46" s="190" customFormat="1" ht="15" customHeight="1" x14ac:dyDescent="0.2">
      <c r="A2914" s="104"/>
      <c r="B2914" s="104">
        <f>VLOOKUP(BJB!$F$9:$F$5599,Ctrl!$B$4:$C$399,2,0)</f>
        <v>43</v>
      </c>
      <c r="C2914" s="104">
        <f>VLOOKUP(BJB!$G$9:$G$5599,Ctrl!$E$4:$F$399,2,0)</f>
        <v>0</v>
      </c>
      <c r="D2914" s="219">
        <v>1</v>
      </c>
      <c r="E2914" s="104" t="str">
        <f>VLOOKUP(BJB!$F$9:$F$5599,Ctrl!$B$4:$D$399,3,0)</f>
        <v>IV</v>
      </c>
      <c r="F2914" s="139" t="s">
        <v>10562</v>
      </c>
      <c r="G2914" s="139" t="s">
        <v>7683</v>
      </c>
      <c r="H2914" s="125"/>
      <c r="I2914" s="220" t="e">
        <f>IF(G2913=BJB!#REF!,I2913+1,1)</f>
        <v>#REF!</v>
      </c>
      <c r="J2914" s="912" t="s">
        <v>22882</v>
      </c>
      <c r="K2914" s="121" t="s">
        <v>3107</v>
      </c>
      <c r="L2914" s="104" t="s">
        <v>7835</v>
      </c>
      <c r="M2914" s="104" t="s">
        <v>3089</v>
      </c>
      <c r="N2914" s="120">
        <v>39974</v>
      </c>
      <c r="O2914" s="107">
        <v>298000000</v>
      </c>
      <c r="P2914" s="105" t="s">
        <v>6222</v>
      </c>
      <c r="Q2914" s="120" t="s">
        <v>6222</v>
      </c>
      <c r="R2914" s="890">
        <v>0</v>
      </c>
      <c r="S2914" s="108" t="s">
        <v>7227</v>
      </c>
      <c r="T2914" s="109">
        <v>40718</v>
      </c>
      <c r="U2914" s="118">
        <v>223500000</v>
      </c>
      <c r="V2914" s="109" t="s">
        <v>6222</v>
      </c>
      <c r="W2914" s="141">
        <v>0</v>
      </c>
      <c r="X2914" s="141">
        <v>0</v>
      </c>
      <c r="Y2914" s="141">
        <v>0</v>
      </c>
      <c r="Z2914" s="141">
        <v>0</v>
      </c>
      <c r="AA2914" s="106">
        <v>0</v>
      </c>
      <c r="AB2914" s="106"/>
      <c r="AC2914" s="118"/>
      <c r="AD2914" s="141"/>
      <c r="AE2914" s="106">
        <v>0</v>
      </c>
      <c r="AF2914" s="106">
        <v>0</v>
      </c>
      <c r="AG2914" s="106">
        <v>0</v>
      </c>
      <c r="AH2914" s="118"/>
      <c r="AI2914" s="118"/>
      <c r="AJ2914" s="118"/>
      <c r="AK2914" s="118"/>
      <c r="AL2914" s="118"/>
      <c r="AM2914" s="118"/>
      <c r="AN2914" s="114">
        <f t="shared" si="90"/>
        <v>0</v>
      </c>
      <c r="AO2914" s="114">
        <f t="shared" si="91"/>
        <v>223500000</v>
      </c>
      <c r="AP2914" s="114"/>
      <c r="AQ2914" s="114"/>
      <c r="AR2914" s="114"/>
      <c r="AS2914" s="114"/>
    </row>
    <row r="2915" spans="1:46" s="190" customFormat="1" ht="15" customHeight="1" x14ac:dyDescent="0.2">
      <c r="A2915" s="104"/>
      <c r="B2915" s="104">
        <f>VLOOKUP(BJB!$F$9:$F$5599,Ctrl!$B$4:$C$399,2,0)</f>
        <v>43</v>
      </c>
      <c r="C2915" s="104">
        <f>VLOOKUP(BJB!$G$9:$G$5599,Ctrl!$E$4:$F$399,2,0)</f>
        <v>0</v>
      </c>
      <c r="D2915" s="219">
        <v>1</v>
      </c>
      <c r="E2915" s="104" t="str">
        <f>VLOOKUP(BJB!$F$9:$F$5599,Ctrl!$B$4:$D$399,3,0)</f>
        <v>IV</v>
      </c>
      <c r="F2915" s="139" t="s">
        <v>10562</v>
      </c>
      <c r="G2915" s="139" t="s">
        <v>7683</v>
      </c>
      <c r="H2915" s="125"/>
      <c r="I2915" s="220" t="e">
        <f>IF(G2914=BJB!#REF!,I2914+1,1)</f>
        <v>#REF!</v>
      </c>
      <c r="J2915" s="912" t="s">
        <v>22883</v>
      </c>
      <c r="K2915" s="121" t="s">
        <v>766</v>
      </c>
      <c r="L2915" s="104" t="s">
        <v>7835</v>
      </c>
      <c r="M2915" s="104" t="s">
        <v>3089</v>
      </c>
      <c r="N2915" s="120">
        <v>39974</v>
      </c>
      <c r="O2915" s="107">
        <v>300000000</v>
      </c>
      <c r="P2915" s="105" t="s">
        <v>6222</v>
      </c>
      <c r="Q2915" s="120" t="s">
        <v>6222</v>
      </c>
      <c r="R2915" s="890">
        <v>0</v>
      </c>
      <c r="S2915" s="108" t="s">
        <v>7228</v>
      </c>
      <c r="T2915" s="109">
        <v>40718</v>
      </c>
      <c r="U2915" s="118">
        <v>221211165</v>
      </c>
      <c r="V2915" s="109" t="s">
        <v>6222</v>
      </c>
      <c r="W2915" s="141">
        <v>0</v>
      </c>
      <c r="X2915" s="141">
        <v>0</v>
      </c>
      <c r="Y2915" s="141">
        <v>0</v>
      </c>
      <c r="Z2915" s="141">
        <v>0</v>
      </c>
      <c r="AA2915" s="106">
        <v>3797500</v>
      </c>
      <c r="AB2915" s="106"/>
      <c r="AC2915" s="118"/>
      <c r="AD2915" s="141"/>
      <c r="AE2915" s="106">
        <v>0</v>
      </c>
      <c r="AF2915" s="106">
        <v>0</v>
      </c>
      <c r="AG2915" s="106">
        <v>0</v>
      </c>
      <c r="AH2915" s="118"/>
      <c r="AI2915" s="118"/>
      <c r="AJ2915" s="118"/>
      <c r="AK2915" s="118"/>
      <c r="AL2915" s="118"/>
      <c r="AM2915" s="118"/>
      <c r="AN2915" s="114">
        <f t="shared" si="90"/>
        <v>3797500</v>
      </c>
      <c r="AO2915" s="114">
        <f t="shared" si="91"/>
        <v>217413665</v>
      </c>
      <c r="AP2915" s="114"/>
      <c r="AQ2915" s="114"/>
      <c r="AR2915" s="114"/>
      <c r="AS2915" s="114"/>
    </row>
    <row r="2916" spans="1:46" s="189" customFormat="1" ht="15" customHeight="1" x14ac:dyDescent="0.2">
      <c r="A2916" s="104"/>
      <c r="B2916" s="104">
        <f>VLOOKUP(BJB!$F$9:$F$5599,Ctrl!$B$4:$C$399,2,0)</f>
        <v>43</v>
      </c>
      <c r="C2916" s="104">
        <f>VLOOKUP(BJB!$G$9:$G$5599,Ctrl!$E$4:$F$399,2,0)</f>
        <v>0</v>
      </c>
      <c r="D2916" s="219">
        <v>1</v>
      </c>
      <c r="E2916" s="104" t="str">
        <f>VLOOKUP(BJB!$F$9:$F$5599,Ctrl!$B$4:$D$399,3,0)</f>
        <v>IV</v>
      </c>
      <c r="F2916" s="139" t="s">
        <v>10562</v>
      </c>
      <c r="G2916" s="139" t="s">
        <v>7683</v>
      </c>
      <c r="H2916" s="125"/>
      <c r="I2916" s="220" t="e">
        <f>IF(G2915=BJB!#REF!,I2915+1,1)</f>
        <v>#REF!</v>
      </c>
      <c r="J2916" s="912" t="s">
        <v>22884</v>
      </c>
      <c r="K2916" s="121" t="s">
        <v>3108</v>
      </c>
      <c r="L2916" s="104" t="s">
        <v>7835</v>
      </c>
      <c r="M2916" s="104" t="s">
        <v>3109</v>
      </c>
      <c r="N2916" s="120">
        <v>40161</v>
      </c>
      <c r="O2916" s="107">
        <v>175000000</v>
      </c>
      <c r="P2916" s="105" t="s">
        <v>6222</v>
      </c>
      <c r="Q2916" s="120" t="s">
        <v>6222</v>
      </c>
      <c r="R2916" s="890">
        <v>0</v>
      </c>
      <c r="S2916" s="108" t="s">
        <v>7229</v>
      </c>
      <c r="T2916" s="109">
        <v>40718</v>
      </c>
      <c r="U2916" s="118">
        <v>131250000</v>
      </c>
      <c r="V2916" s="109" t="s">
        <v>6222</v>
      </c>
      <c r="W2916" s="141">
        <v>0</v>
      </c>
      <c r="X2916" s="141">
        <v>0</v>
      </c>
      <c r="Y2916" s="141">
        <v>0</v>
      </c>
      <c r="Z2916" s="141">
        <v>0</v>
      </c>
      <c r="AA2916" s="106">
        <v>0</v>
      </c>
      <c r="AB2916" s="106"/>
      <c r="AC2916" s="118"/>
      <c r="AD2916" s="141"/>
      <c r="AE2916" s="106">
        <v>0</v>
      </c>
      <c r="AF2916" s="106">
        <v>0</v>
      </c>
      <c r="AG2916" s="106">
        <v>0</v>
      </c>
      <c r="AH2916" s="118"/>
      <c r="AI2916" s="118"/>
      <c r="AJ2916" s="118"/>
      <c r="AK2916" s="118"/>
      <c r="AL2916" s="118"/>
      <c r="AM2916" s="118"/>
      <c r="AN2916" s="114">
        <f t="shared" si="90"/>
        <v>0</v>
      </c>
      <c r="AO2916" s="114">
        <f t="shared" si="91"/>
        <v>131250000</v>
      </c>
      <c r="AP2916" s="114"/>
      <c r="AQ2916" s="114"/>
      <c r="AR2916" s="114"/>
      <c r="AS2916" s="114"/>
      <c r="AT2916" s="191"/>
    </row>
    <row r="2917" spans="1:46" s="189" customFormat="1" ht="15" customHeight="1" x14ac:dyDescent="0.2">
      <c r="A2917" s="104"/>
      <c r="B2917" s="104">
        <f>VLOOKUP(BJB!$F$9:$F$5599,Ctrl!$B$4:$C$399,2,0)</f>
        <v>43</v>
      </c>
      <c r="C2917" s="104">
        <f>VLOOKUP(BJB!$G$9:$G$5599,Ctrl!$E$4:$F$399,2,0)</f>
        <v>0</v>
      </c>
      <c r="D2917" s="219">
        <v>1</v>
      </c>
      <c r="E2917" s="104" t="str">
        <f>VLOOKUP(BJB!$F$9:$F$5599,Ctrl!$B$4:$D$399,3,0)</f>
        <v>IV</v>
      </c>
      <c r="F2917" s="139" t="s">
        <v>10562</v>
      </c>
      <c r="G2917" s="139" t="s">
        <v>7683</v>
      </c>
      <c r="H2917" s="125"/>
      <c r="I2917" s="220" t="e">
        <f>IF(G2916=BJB!#REF!,I2916+1,1)</f>
        <v>#REF!</v>
      </c>
      <c r="J2917" s="912" t="s">
        <v>22885</v>
      </c>
      <c r="K2917" s="121" t="s">
        <v>3110</v>
      </c>
      <c r="L2917" s="104" t="s">
        <v>7835</v>
      </c>
      <c r="M2917" s="104" t="s">
        <v>3111</v>
      </c>
      <c r="N2917" s="120">
        <v>40087</v>
      </c>
      <c r="O2917" s="107">
        <v>200000000</v>
      </c>
      <c r="P2917" s="105" t="s">
        <v>6222</v>
      </c>
      <c r="Q2917" s="120" t="s">
        <v>6222</v>
      </c>
      <c r="R2917" s="890">
        <v>0</v>
      </c>
      <c r="S2917" s="108" t="s">
        <v>7230</v>
      </c>
      <c r="T2917" s="109">
        <v>40718</v>
      </c>
      <c r="U2917" s="118">
        <v>150000000</v>
      </c>
      <c r="V2917" s="109" t="s">
        <v>6222</v>
      </c>
      <c r="W2917" s="141">
        <v>0</v>
      </c>
      <c r="X2917" s="141">
        <v>0</v>
      </c>
      <c r="Y2917" s="141">
        <v>0</v>
      </c>
      <c r="Z2917" s="141">
        <v>0</v>
      </c>
      <c r="AA2917" s="106">
        <v>0</v>
      </c>
      <c r="AB2917" s="106"/>
      <c r="AC2917" s="118"/>
      <c r="AD2917" s="141"/>
      <c r="AE2917" s="106">
        <v>0</v>
      </c>
      <c r="AF2917" s="106">
        <v>0</v>
      </c>
      <c r="AG2917" s="106">
        <v>0</v>
      </c>
      <c r="AH2917" s="118"/>
      <c r="AI2917" s="118"/>
      <c r="AJ2917" s="118"/>
      <c r="AK2917" s="118"/>
      <c r="AL2917" s="118"/>
      <c r="AM2917" s="118"/>
      <c r="AN2917" s="114">
        <f t="shared" si="90"/>
        <v>0</v>
      </c>
      <c r="AO2917" s="114">
        <f t="shared" si="91"/>
        <v>150000000</v>
      </c>
      <c r="AP2917" s="114"/>
      <c r="AQ2917" s="114"/>
      <c r="AR2917" s="114"/>
      <c r="AS2917" s="114"/>
      <c r="AT2917" s="190"/>
    </row>
    <row r="2918" spans="1:46" s="189" customFormat="1" ht="15" customHeight="1" x14ac:dyDescent="0.2">
      <c r="A2918" s="104"/>
      <c r="B2918" s="104">
        <f>VLOOKUP(BJB!$F$9:$F$5599,Ctrl!$B$4:$C$399,2,0)</f>
        <v>43</v>
      </c>
      <c r="C2918" s="104">
        <f>VLOOKUP(BJB!$G$9:$G$5599,Ctrl!$E$4:$F$399,2,0)</f>
        <v>0</v>
      </c>
      <c r="D2918" s="219">
        <v>1</v>
      </c>
      <c r="E2918" s="104" t="str">
        <f>VLOOKUP(BJB!$F$9:$F$5599,Ctrl!$B$4:$D$399,3,0)</f>
        <v>IV</v>
      </c>
      <c r="F2918" s="139" t="s">
        <v>10562</v>
      </c>
      <c r="G2918" s="139" t="s">
        <v>7683</v>
      </c>
      <c r="H2918" s="125"/>
      <c r="I2918" s="220" t="e">
        <f>IF(G2917=BJB!#REF!,I2917+1,1)</f>
        <v>#REF!</v>
      </c>
      <c r="J2918" s="912" t="s">
        <v>22886</v>
      </c>
      <c r="K2918" s="121" t="s">
        <v>3112</v>
      </c>
      <c r="L2918" s="104" t="s">
        <v>7835</v>
      </c>
      <c r="M2918" s="104" t="s">
        <v>3089</v>
      </c>
      <c r="N2918" s="120">
        <v>39853</v>
      </c>
      <c r="O2918" s="107">
        <v>150000000</v>
      </c>
      <c r="P2918" s="105" t="s">
        <v>6222</v>
      </c>
      <c r="Q2918" s="120" t="s">
        <v>6222</v>
      </c>
      <c r="R2918" s="890">
        <v>0</v>
      </c>
      <c r="S2918" s="108" t="s">
        <v>7231</v>
      </c>
      <c r="T2918" s="109">
        <v>40718</v>
      </c>
      <c r="U2918" s="118">
        <v>112500000</v>
      </c>
      <c r="V2918" s="109" t="s">
        <v>6222</v>
      </c>
      <c r="W2918" s="141">
        <v>0</v>
      </c>
      <c r="X2918" s="141">
        <v>0</v>
      </c>
      <c r="Y2918" s="141">
        <v>0</v>
      </c>
      <c r="Z2918" s="141">
        <v>0</v>
      </c>
      <c r="AA2918" s="106">
        <v>33525000</v>
      </c>
      <c r="AB2918" s="106"/>
      <c r="AC2918" s="118"/>
      <c r="AD2918" s="141"/>
      <c r="AE2918" s="106">
        <v>0</v>
      </c>
      <c r="AF2918" s="106">
        <v>0</v>
      </c>
      <c r="AG2918" s="106">
        <v>0</v>
      </c>
      <c r="AH2918" s="118"/>
      <c r="AI2918" s="118"/>
      <c r="AJ2918" s="118"/>
      <c r="AK2918" s="118"/>
      <c r="AL2918" s="118"/>
      <c r="AM2918" s="118"/>
      <c r="AN2918" s="114">
        <f t="shared" si="90"/>
        <v>33525000</v>
      </c>
      <c r="AO2918" s="114">
        <f t="shared" si="91"/>
        <v>78975000</v>
      </c>
      <c r="AP2918" s="114"/>
      <c r="AQ2918" s="114"/>
      <c r="AR2918" s="114"/>
      <c r="AS2918" s="114"/>
      <c r="AT2918" s="191"/>
    </row>
    <row r="2919" spans="1:46" s="190" customFormat="1" ht="15" customHeight="1" x14ac:dyDescent="0.2">
      <c r="A2919" s="104"/>
      <c r="B2919" s="104">
        <f>VLOOKUP(BJB!$F$9:$F$5599,Ctrl!$B$4:$C$399,2,0)</f>
        <v>43</v>
      </c>
      <c r="C2919" s="104">
        <f>VLOOKUP(BJB!$G$9:$G$5599,Ctrl!$E$4:$F$399,2,0)</f>
        <v>0</v>
      </c>
      <c r="D2919" s="219">
        <v>1</v>
      </c>
      <c r="E2919" s="104" t="str">
        <f>VLOOKUP(BJB!$F$9:$F$5599,Ctrl!$B$4:$D$399,3,0)</f>
        <v>IV</v>
      </c>
      <c r="F2919" s="139" t="s">
        <v>10562</v>
      </c>
      <c r="G2919" s="139" t="s">
        <v>7683</v>
      </c>
      <c r="H2919" s="125"/>
      <c r="I2919" s="220" t="e">
        <f>IF(G2918=BJB!#REF!,I2918+1,1)</f>
        <v>#REF!</v>
      </c>
      <c r="J2919" s="912" t="s">
        <v>22887</v>
      </c>
      <c r="K2919" s="121" t="s">
        <v>3113</v>
      </c>
      <c r="L2919" s="104" t="s">
        <v>7835</v>
      </c>
      <c r="M2919" s="104" t="s">
        <v>3114</v>
      </c>
      <c r="N2919" s="120">
        <v>39833</v>
      </c>
      <c r="O2919" s="107">
        <v>250000000</v>
      </c>
      <c r="P2919" s="105" t="s">
        <v>6222</v>
      </c>
      <c r="Q2919" s="120" t="s">
        <v>6222</v>
      </c>
      <c r="R2919" s="890">
        <v>0</v>
      </c>
      <c r="S2919" s="108" t="s">
        <v>7232</v>
      </c>
      <c r="T2919" s="109">
        <v>40718</v>
      </c>
      <c r="U2919" s="118">
        <v>187500000</v>
      </c>
      <c r="V2919" s="109" t="s">
        <v>6222</v>
      </c>
      <c r="W2919" s="141">
        <v>0</v>
      </c>
      <c r="X2919" s="141">
        <v>0</v>
      </c>
      <c r="Y2919" s="141">
        <v>0</v>
      </c>
      <c r="Z2919" s="141">
        <v>0</v>
      </c>
      <c r="AA2919" s="106">
        <v>0</v>
      </c>
      <c r="AB2919" s="106"/>
      <c r="AC2919" s="118"/>
      <c r="AD2919" s="141"/>
      <c r="AE2919" s="106">
        <v>0</v>
      </c>
      <c r="AF2919" s="106">
        <v>0</v>
      </c>
      <c r="AG2919" s="106">
        <v>0</v>
      </c>
      <c r="AH2919" s="118"/>
      <c r="AI2919" s="118"/>
      <c r="AJ2919" s="118"/>
      <c r="AK2919" s="118"/>
      <c r="AL2919" s="118"/>
      <c r="AM2919" s="118"/>
      <c r="AN2919" s="114">
        <f t="shared" si="90"/>
        <v>0</v>
      </c>
      <c r="AO2919" s="114">
        <f t="shared" si="91"/>
        <v>187500000</v>
      </c>
      <c r="AP2919" s="114"/>
      <c r="AQ2919" s="114"/>
      <c r="AR2919" s="114"/>
      <c r="AS2919" s="114"/>
    </row>
    <row r="2920" spans="1:46" s="189" customFormat="1" ht="15" customHeight="1" x14ac:dyDescent="0.2">
      <c r="A2920" s="104"/>
      <c r="B2920" s="104">
        <f>VLOOKUP(BJB!$F$9:$F$5599,Ctrl!$B$4:$C$399,2,0)</f>
        <v>43</v>
      </c>
      <c r="C2920" s="104">
        <f>VLOOKUP(BJB!$G$9:$G$5599,Ctrl!$E$4:$F$399,2,0)</f>
        <v>0</v>
      </c>
      <c r="D2920" s="219">
        <v>1</v>
      </c>
      <c r="E2920" s="104" t="str">
        <f>VLOOKUP(BJB!$F$9:$F$5599,Ctrl!$B$4:$D$399,3,0)</f>
        <v>IV</v>
      </c>
      <c r="F2920" s="139" t="s">
        <v>10562</v>
      </c>
      <c r="G2920" s="139" t="s">
        <v>7683</v>
      </c>
      <c r="H2920" s="125"/>
      <c r="I2920" s="220" t="e">
        <f>IF(G2919=BJB!#REF!,I2919+1,1)</f>
        <v>#REF!</v>
      </c>
      <c r="J2920" s="912" t="s">
        <v>22888</v>
      </c>
      <c r="K2920" s="121" t="s">
        <v>3115</v>
      </c>
      <c r="L2920" s="104" t="s">
        <v>6477</v>
      </c>
      <c r="M2920" s="104" t="s">
        <v>3116</v>
      </c>
      <c r="N2920" s="120">
        <v>40175</v>
      </c>
      <c r="O2920" s="107">
        <v>35000000</v>
      </c>
      <c r="P2920" s="105" t="s">
        <v>6222</v>
      </c>
      <c r="Q2920" s="120" t="s">
        <v>6222</v>
      </c>
      <c r="R2920" s="890">
        <v>0</v>
      </c>
      <c r="S2920" s="108" t="s">
        <v>7233</v>
      </c>
      <c r="T2920" s="109">
        <v>40753</v>
      </c>
      <c r="U2920" s="118">
        <v>22015346</v>
      </c>
      <c r="V2920" s="109" t="s">
        <v>6222</v>
      </c>
      <c r="W2920" s="141">
        <v>0</v>
      </c>
      <c r="X2920" s="141">
        <v>0</v>
      </c>
      <c r="Y2920" s="141">
        <v>0</v>
      </c>
      <c r="Z2920" s="141">
        <v>0</v>
      </c>
      <c r="AA2920" s="106">
        <v>8250000</v>
      </c>
      <c r="AB2920" s="106"/>
      <c r="AC2920" s="118"/>
      <c r="AD2920" s="141"/>
      <c r="AE2920" s="106">
        <v>0</v>
      </c>
      <c r="AF2920" s="106">
        <v>0</v>
      </c>
      <c r="AG2920" s="106">
        <v>0</v>
      </c>
      <c r="AH2920" s="118"/>
      <c r="AI2920" s="118"/>
      <c r="AJ2920" s="118"/>
      <c r="AK2920" s="118"/>
      <c r="AL2920" s="118"/>
      <c r="AM2920" s="118"/>
      <c r="AN2920" s="114">
        <f t="shared" si="90"/>
        <v>8250000</v>
      </c>
      <c r="AO2920" s="114">
        <f t="shared" si="91"/>
        <v>13765346</v>
      </c>
      <c r="AP2920" s="114"/>
      <c r="AQ2920" s="114"/>
      <c r="AR2920" s="114"/>
      <c r="AS2920" s="114"/>
      <c r="AT2920" s="190"/>
    </row>
    <row r="2921" spans="1:46" s="190" customFormat="1" ht="15" customHeight="1" x14ac:dyDescent="0.2">
      <c r="A2921" s="104"/>
      <c r="B2921" s="104">
        <f>VLOOKUP(BJB!$F$9:$F$5599,Ctrl!$B$4:$C$399,2,0)</f>
        <v>43</v>
      </c>
      <c r="C2921" s="104">
        <f>VLOOKUP(BJB!$G$9:$G$5599,Ctrl!$E$4:$F$399,2,0)</f>
        <v>0</v>
      </c>
      <c r="D2921" s="219">
        <v>1</v>
      </c>
      <c r="E2921" s="104" t="str">
        <f>VLOOKUP(BJB!$F$9:$F$5599,Ctrl!$B$4:$D$399,3,0)</f>
        <v>IV</v>
      </c>
      <c r="F2921" s="139" t="s">
        <v>10562</v>
      </c>
      <c r="G2921" s="139" t="s">
        <v>7683</v>
      </c>
      <c r="H2921" s="125"/>
      <c r="I2921" s="220" t="e">
        <f>IF(G2920=BJB!#REF!,I2920+1,1)</f>
        <v>#REF!</v>
      </c>
      <c r="J2921" s="912" t="s">
        <v>22889</v>
      </c>
      <c r="K2921" s="121" t="s">
        <v>3117</v>
      </c>
      <c r="L2921" s="104" t="s">
        <v>6477</v>
      </c>
      <c r="M2921" s="104" t="s">
        <v>3116</v>
      </c>
      <c r="N2921" s="120">
        <v>40172</v>
      </c>
      <c r="O2921" s="107">
        <v>15000000</v>
      </c>
      <c r="P2921" s="105" t="s">
        <v>6222</v>
      </c>
      <c r="Q2921" s="120" t="s">
        <v>6222</v>
      </c>
      <c r="R2921" s="890">
        <v>0</v>
      </c>
      <c r="S2921" s="108" t="s">
        <v>7233</v>
      </c>
      <c r="T2921" s="109">
        <v>40753</v>
      </c>
      <c r="U2921" s="118">
        <v>11250000</v>
      </c>
      <c r="V2921" s="109" t="s">
        <v>6222</v>
      </c>
      <c r="W2921" s="141">
        <v>0</v>
      </c>
      <c r="X2921" s="141">
        <v>0</v>
      </c>
      <c r="Y2921" s="141">
        <v>0</v>
      </c>
      <c r="Z2921" s="141">
        <v>0</v>
      </c>
      <c r="AA2921" s="106">
        <v>112500</v>
      </c>
      <c r="AB2921" s="106"/>
      <c r="AC2921" s="118"/>
      <c r="AD2921" s="141"/>
      <c r="AE2921" s="106">
        <v>0</v>
      </c>
      <c r="AF2921" s="106">
        <v>0</v>
      </c>
      <c r="AG2921" s="106">
        <v>0</v>
      </c>
      <c r="AH2921" s="118"/>
      <c r="AI2921" s="118"/>
      <c r="AJ2921" s="118"/>
      <c r="AK2921" s="118"/>
      <c r="AL2921" s="118"/>
      <c r="AM2921" s="118"/>
      <c r="AN2921" s="114">
        <f t="shared" si="90"/>
        <v>112500</v>
      </c>
      <c r="AO2921" s="114">
        <f t="shared" si="91"/>
        <v>11137500</v>
      </c>
      <c r="AP2921" s="114"/>
      <c r="AQ2921" s="114"/>
      <c r="AR2921" s="114"/>
      <c r="AS2921" s="114"/>
      <c r="AT2921" s="191"/>
    </row>
    <row r="2922" spans="1:46" s="190" customFormat="1" ht="15" customHeight="1" x14ac:dyDescent="0.2">
      <c r="A2922" s="104"/>
      <c r="B2922" s="104">
        <f>VLOOKUP(BJB!$F$9:$F$5599,Ctrl!$B$4:$C$399,2,0)</f>
        <v>43</v>
      </c>
      <c r="C2922" s="104">
        <f>VLOOKUP(BJB!$G$9:$G$5599,Ctrl!$E$4:$F$399,2,0)</f>
        <v>0</v>
      </c>
      <c r="D2922" s="219">
        <v>1</v>
      </c>
      <c r="E2922" s="104" t="str">
        <f>VLOOKUP(BJB!$F$9:$F$5599,Ctrl!$B$4:$D$399,3,0)</f>
        <v>IV</v>
      </c>
      <c r="F2922" s="139" t="s">
        <v>10562</v>
      </c>
      <c r="G2922" s="139" t="s">
        <v>7683</v>
      </c>
      <c r="H2922" s="125"/>
      <c r="I2922" s="220" t="e">
        <f>IF(G2921=BJB!#REF!,I2921+1,1)</f>
        <v>#REF!</v>
      </c>
      <c r="J2922" s="912" t="s">
        <v>22890</v>
      </c>
      <c r="K2922" s="121" t="s">
        <v>3118</v>
      </c>
      <c r="L2922" s="104" t="s">
        <v>6477</v>
      </c>
      <c r="M2922" s="104" t="s">
        <v>3119</v>
      </c>
      <c r="N2922" s="120">
        <v>40128</v>
      </c>
      <c r="O2922" s="107">
        <v>35000000</v>
      </c>
      <c r="P2922" s="105" t="s">
        <v>6222</v>
      </c>
      <c r="Q2922" s="120" t="s">
        <v>6222</v>
      </c>
      <c r="R2922" s="890">
        <v>0</v>
      </c>
      <c r="S2922" s="108" t="s">
        <v>7233</v>
      </c>
      <c r="T2922" s="109">
        <v>40753</v>
      </c>
      <c r="U2922" s="118">
        <v>26250000</v>
      </c>
      <c r="V2922" s="109" t="s">
        <v>6222</v>
      </c>
      <c r="W2922" s="141">
        <v>0</v>
      </c>
      <c r="X2922" s="141">
        <v>0</v>
      </c>
      <c r="Y2922" s="141">
        <v>0</v>
      </c>
      <c r="Z2922" s="141">
        <v>0</v>
      </c>
      <c r="AA2922" s="106">
        <v>0</v>
      </c>
      <c r="AB2922" s="106"/>
      <c r="AC2922" s="118"/>
      <c r="AD2922" s="141"/>
      <c r="AE2922" s="106">
        <v>0</v>
      </c>
      <c r="AF2922" s="106">
        <v>0</v>
      </c>
      <c r="AG2922" s="106">
        <v>0</v>
      </c>
      <c r="AH2922" s="118"/>
      <c r="AI2922" s="118"/>
      <c r="AJ2922" s="118"/>
      <c r="AK2922" s="118"/>
      <c r="AL2922" s="118"/>
      <c r="AM2922" s="118"/>
      <c r="AN2922" s="114">
        <f t="shared" si="90"/>
        <v>0</v>
      </c>
      <c r="AO2922" s="114">
        <f t="shared" si="91"/>
        <v>26250000</v>
      </c>
      <c r="AP2922" s="114"/>
      <c r="AQ2922" s="114"/>
      <c r="AR2922" s="114"/>
      <c r="AS2922" s="114"/>
    </row>
    <row r="2923" spans="1:46" s="190" customFormat="1" ht="15" customHeight="1" x14ac:dyDescent="0.2">
      <c r="A2923" s="104"/>
      <c r="B2923" s="104">
        <f>VLOOKUP(BJB!$F$9:$F$5599,Ctrl!$B$4:$C$399,2,0)</f>
        <v>43</v>
      </c>
      <c r="C2923" s="104">
        <f>VLOOKUP(BJB!$G$9:$G$5599,Ctrl!$E$4:$F$399,2,0)</f>
        <v>0</v>
      </c>
      <c r="D2923" s="219">
        <v>1</v>
      </c>
      <c r="E2923" s="104" t="str">
        <f>VLOOKUP(BJB!$F$9:$F$5599,Ctrl!$B$4:$D$399,3,0)</f>
        <v>IV</v>
      </c>
      <c r="F2923" s="139" t="s">
        <v>10562</v>
      </c>
      <c r="G2923" s="139" t="s">
        <v>7683</v>
      </c>
      <c r="H2923" s="125"/>
      <c r="I2923" s="220" t="e">
        <f>IF(G2922=BJB!#REF!,I2922+1,1)</f>
        <v>#REF!</v>
      </c>
      <c r="J2923" s="912" t="s">
        <v>22891</v>
      </c>
      <c r="K2923" s="121" t="s">
        <v>3120</v>
      </c>
      <c r="L2923" s="104" t="s">
        <v>6477</v>
      </c>
      <c r="M2923" s="104" t="s">
        <v>3083</v>
      </c>
      <c r="N2923" s="120">
        <v>39863</v>
      </c>
      <c r="O2923" s="107">
        <v>25000000</v>
      </c>
      <c r="P2923" s="105" t="s">
        <v>6222</v>
      </c>
      <c r="Q2923" s="120" t="s">
        <v>6222</v>
      </c>
      <c r="R2923" s="890">
        <v>0</v>
      </c>
      <c r="S2923" s="108" t="s">
        <v>7233</v>
      </c>
      <c r="T2923" s="109">
        <v>40753</v>
      </c>
      <c r="U2923" s="118">
        <v>18750000</v>
      </c>
      <c r="V2923" s="109" t="s">
        <v>6222</v>
      </c>
      <c r="W2923" s="141">
        <v>0</v>
      </c>
      <c r="X2923" s="141">
        <v>0</v>
      </c>
      <c r="Y2923" s="141">
        <v>0</v>
      </c>
      <c r="Z2923" s="141">
        <v>0</v>
      </c>
      <c r="AA2923" s="106">
        <v>0</v>
      </c>
      <c r="AB2923" s="106"/>
      <c r="AC2923" s="118"/>
      <c r="AD2923" s="141"/>
      <c r="AE2923" s="106">
        <v>0</v>
      </c>
      <c r="AF2923" s="106">
        <v>0</v>
      </c>
      <c r="AG2923" s="106">
        <v>0</v>
      </c>
      <c r="AH2923" s="118"/>
      <c r="AI2923" s="118"/>
      <c r="AJ2923" s="118"/>
      <c r="AK2923" s="118"/>
      <c r="AL2923" s="118"/>
      <c r="AM2923" s="118"/>
      <c r="AN2923" s="114">
        <f t="shared" si="90"/>
        <v>0</v>
      </c>
      <c r="AO2923" s="114">
        <f t="shared" si="91"/>
        <v>18750000</v>
      </c>
      <c r="AP2923" s="114"/>
      <c r="AQ2923" s="114"/>
      <c r="AR2923" s="114"/>
      <c r="AS2923" s="114"/>
    </row>
    <row r="2924" spans="1:46" s="190" customFormat="1" ht="15" customHeight="1" x14ac:dyDescent="0.2">
      <c r="A2924" s="104"/>
      <c r="B2924" s="104">
        <f>VLOOKUP(BJB!$F$9:$F$5599,Ctrl!$B$4:$C$399,2,0)</f>
        <v>43</v>
      </c>
      <c r="C2924" s="104">
        <f>VLOOKUP(BJB!$G$9:$G$5599,Ctrl!$E$4:$F$399,2,0)</f>
        <v>0</v>
      </c>
      <c r="D2924" s="219">
        <v>1</v>
      </c>
      <c r="E2924" s="104" t="str">
        <f>VLOOKUP(BJB!$F$9:$F$5599,Ctrl!$B$4:$D$399,3,0)</f>
        <v>IV</v>
      </c>
      <c r="F2924" s="139" t="s">
        <v>10562</v>
      </c>
      <c r="G2924" s="139" t="s">
        <v>7683</v>
      </c>
      <c r="H2924" s="125"/>
      <c r="I2924" s="220" t="e">
        <f>IF(G2923=BJB!#REF!,I2923+1,1)</f>
        <v>#REF!</v>
      </c>
      <c r="J2924" s="912" t="s">
        <v>22892</v>
      </c>
      <c r="K2924" s="121" t="s">
        <v>3121</v>
      </c>
      <c r="L2924" s="104" t="s">
        <v>6477</v>
      </c>
      <c r="M2924" s="104" t="s">
        <v>2654</v>
      </c>
      <c r="N2924" s="120">
        <v>40287</v>
      </c>
      <c r="O2924" s="107">
        <v>85000000</v>
      </c>
      <c r="P2924" s="105" t="s">
        <v>6222</v>
      </c>
      <c r="Q2924" s="120" t="s">
        <v>6222</v>
      </c>
      <c r="R2924" s="890">
        <v>0</v>
      </c>
      <c r="S2924" s="108" t="s">
        <v>7233</v>
      </c>
      <c r="T2924" s="109">
        <v>40753</v>
      </c>
      <c r="U2924" s="118">
        <v>63750000</v>
      </c>
      <c r="V2924" s="109" t="s">
        <v>6222</v>
      </c>
      <c r="W2924" s="141">
        <v>0</v>
      </c>
      <c r="X2924" s="141">
        <v>0</v>
      </c>
      <c r="Y2924" s="141">
        <v>0</v>
      </c>
      <c r="Z2924" s="141">
        <v>0</v>
      </c>
      <c r="AA2924" s="106">
        <v>0</v>
      </c>
      <c r="AB2924" s="106"/>
      <c r="AC2924" s="118"/>
      <c r="AD2924" s="141"/>
      <c r="AE2924" s="106">
        <v>0</v>
      </c>
      <c r="AF2924" s="106">
        <v>0</v>
      </c>
      <c r="AG2924" s="106">
        <v>0</v>
      </c>
      <c r="AH2924" s="118"/>
      <c r="AI2924" s="118"/>
      <c r="AJ2924" s="118"/>
      <c r="AK2924" s="118"/>
      <c r="AL2924" s="118"/>
      <c r="AM2924" s="118"/>
      <c r="AN2924" s="114">
        <f t="shared" si="90"/>
        <v>0</v>
      </c>
      <c r="AO2924" s="114">
        <f t="shared" si="91"/>
        <v>63750000</v>
      </c>
      <c r="AP2924" s="114"/>
      <c r="AQ2924" s="114"/>
      <c r="AR2924" s="114"/>
      <c r="AS2924" s="114"/>
    </row>
    <row r="2925" spans="1:46" s="190" customFormat="1" ht="15" customHeight="1" x14ac:dyDescent="0.2">
      <c r="A2925" s="104"/>
      <c r="B2925" s="104">
        <f>VLOOKUP(BJB!$F$9:$F$5599,Ctrl!$B$4:$C$399,2,0)</f>
        <v>43</v>
      </c>
      <c r="C2925" s="104">
        <f>VLOOKUP(BJB!$G$9:$G$5599,Ctrl!$E$4:$F$399,2,0)</f>
        <v>0</v>
      </c>
      <c r="D2925" s="219">
        <v>1</v>
      </c>
      <c r="E2925" s="104" t="str">
        <f>VLOOKUP(BJB!$F$9:$F$5599,Ctrl!$B$4:$D$399,3,0)</f>
        <v>IV</v>
      </c>
      <c r="F2925" s="139" t="s">
        <v>10562</v>
      </c>
      <c r="G2925" s="139" t="s">
        <v>7683</v>
      </c>
      <c r="H2925" s="125"/>
      <c r="I2925" s="220" t="e">
        <f>IF(G2924=BJB!#REF!,I2924+1,1)</f>
        <v>#REF!</v>
      </c>
      <c r="J2925" s="912" t="s">
        <v>22893</v>
      </c>
      <c r="K2925" s="121" t="s">
        <v>3122</v>
      </c>
      <c r="L2925" s="104" t="s">
        <v>6477</v>
      </c>
      <c r="M2925" s="104" t="s">
        <v>3088</v>
      </c>
      <c r="N2925" s="120">
        <v>39891</v>
      </c>
      <c r="O2925" s="107">
        <v>49000000</v>
      </c>
      <c r="P2925" s="105" t="s">
        <v>6222</v>
      </c>
      <c r="Q2925" s="120" t="s">
        <v>6222</v>
      </c>
      <c r="R2925" s="890">
        <v>0</v>
      </c>
      <c r="S2925" s="108" t="s">
        <v>7233</v>
      </c>
      <c r="T2925" s="109">
        <v>40753</v>
      </c>
      <c r="U2925" s="118">
        <v>36750000</v>
      </c>
      <c r="V2925" s="109" t="s">
        <v>6222</v>
      </c>
      <c r="W2925" s="141">
        <v>0</v>
      </c>
      <c r="X2925" s="141">
        <v>0</v>
      </c>
      <c r="Y2925" s="141">
        <v>0</v>
      </c>
      <c r="Z2925" s="141">
        <v>0</v>
      </c>
      <c r="AA2925" s="106">
        <v>0</v>
      </c>
      <c r="AB2925" s="106"/>
      <c r="AC2925" s="118"/>
      <c r="AD2925" s="141"/>
      <c r="AE2925" s="106">
        <v>0</v>
      </c>
      <c r="AF2925" s="106">
        <v>0</v>
      </c>
      <c r="AG2925" s="106">
        <v>0</v>
      </c>
      <c r="AH2925" s="118"/>
      <c r="AI2925" s="118"/>
      <c r="AJ2925" s="118"/>
      <c r="AK2925" s="118"/>
      <c r="AL2925" s="118"/>
      <c r="AM2925" s="118"/>
      <c r="AN2925" s="114">
        <f t="shared" si="90"/>
        <v>0</v>
      </c>
      <c r="AO2925" s="114">
        <f t="shared" si="91"/>
        <v>36750000</v>
      </c>
      <c r="AP2925" s="114"/>
      <c r="AQ2925" s="114"/>
      <c r="AR2925" s="114"/>
      <c r="AS2925" s="114"/>
    </row>
    <row r="2926" spans="1:46" s="190" customFormat="1" ht="15" customHeight="1" x14ac:dyDescent="0.2">
      <c r="A2926" s="104"/>
      <c r="B2926" s="104">
        <f>VLOOKUP(BJB!$F$9:$F$5599,Ctrl!$B$4:$C$399,2,0)</f>
        <v>43</v>
      </c>
      <c r="C2926" s="104">
        <f>VLOOKUP(BJB!$G$9:$G$5599,Ctrl!$E$4:$F$399,2,0)</f>
        <v>0</v>
      </c>
      <c r="D2926" s="219">
        <v>1</v>
      </c>
      <c r="E2926" s="104" t="str">
        <f>VLOOKUP(BJB!$F$9:$F$5599,Ctrl!$B$4:$D$399,3,0)</f>
        <v>IV</v>
      </c>
      <c r="F2926" s="139" t="s">
        <v>10562</v>
      </c>
      <c r="G2926" s="139" t="s">
        <v>7683</v>
      </c>
      <c r="H2926" s="125"/>
      <c r="I2926" s="220" t="e">
        <f>IF(G2925=BJB!#REF!,I2925+1,1)</f>
        <v>#REF!</v>
      </c>
      <c r="J2926" s="912" t="s">
        <v>22894</v>
      </c>
      <c r="K2926" s="121" t="s">
        <v>3123</v>
      </c>
      <c r="L2926" s="104" t="s">
        <v>6477</v>
      </c>
      <c r="M2926" s="104" t="s">
        <v>3089</v>
      </c>
      <c r="N2926" s="120">
        <v>39974</v>
      </c>
      <c r="O2926" s="107">
        <v>25000000</v>
      </c>
      <c r="P2926" s="105" t="s">
        <v>6222</v>
      </c>
      <c r="Q2926" s="120" t="s">
        <v>6222</v>
      </c>
      <c r="R2926" s="890">
        <v>0</v>
      </c>
      <c r="S2926" s="108" t="s">
        <v>7233</v>
      </c>
      <c r="T2926" s="109">
        <v>40753</v>
      </c>
      <c r="U2926" s="118">
        <v>14221393</v>
      </c>
      <c r="V2926" s="109" t="s">
        <v>6222</v>
      </c>
      <c r="W2926" s="141">
        <v>0</v>
      </c>
      <c r="X2926" s="141">
        <v>0</v>
      </c>
      <c r="Y2926" s="141">
        <v>0</v>
      </c>
      <c r="Z2926" s="141">
        <v>0</v>
      </c>
      <c r="AA2926" s="106">
        <v>555000</v>
      </c>
      <c r="AB2926" s="106"/>
      <c r="AC2926" s="118"/>
      <c r="AD2926" s="141"/>
      <c r="AE2926" s="106">
        <v>0</v>
      </c>
      <c r="AF2926" s="106">
        <v>0</v>
      </c>
      <c r="AG2926" s="106">
        <v>0</v>
      </c>
      <c r="AH2926" s="118"/>
      <c r="AI2926" s="118"/>
      <c r="AJ2926" s="118"/>
      <c r="AK2926" s="118"/>
      <c r="AL2926" s="118"/>
      <c r="AM2926" s="118"/>
      <c r="AN2926" s="114">
        <f t="shared" si="90"/>
        <v>555000</v>
      </c>
      <c r="AO2926" s="114">
        <f t="shared" si="91"/>
        <v>13666393</v>
      </c>
      <c r="AP2926" s="114"/>
      <c r="AQ2926" s="114"/>
      <c r="AR2926" s="114"/>
      <c r="AS2926" s="114"/>
    </row>
    <row r="2927" spans="1:46" s="190" customFormat="1" ht="15" customHeight="1" x14ac:dyDescent="0.2">
      <c r="A2927" s="104"/>
      <c r="B2927" s="104">
        <f>VLOOKUP(BJB!$F$9:$F$5599,Ctrl!$B$4:$C$399,2,0)</f>
        <v>43</v>
      </c>
      <c r="C2927" s="104">
        <f>VLOOKUP(BJB!$G$9:$G$5599,Ctrl!$E$4:$F$399,2,0)</f>
        <v>0</v>
      </c>
      <c r="D2927" s="219">
        <v>1</v>
      </c>
      <c r="E2927" s="104" t="str">
        <f>VLOOKUP(BJB!$F$9:$F$5599,Ctrl!$B$4:$D$399,3,0)</f>
        <v>IV</v>
      </c>
      <c r="F2927" s="139" t="s">
        <v>10562</v>
      </c>
      <c r="G2927" s="139" t="s">
        <v>7683</v>
      </c>
      <c r="H2927" s="125"/>
      <c r="I2927" s="220" t="e">
        <f>IF(G2926=BJB!#REF!,I2926+1,1)</f>
        <v>#REF!</v>
      </c>
      <c r="J2927" s="912" t="s">
        <v>22895</v>
      </c>
      <c r="K2927" s="121" t="s">
        <v>2960</v>
      </c>
      <c r="L2927" s="104" t="s">
        <v>6477</v>
      </c>
      <c r="M2927" s="104" t="s">
        <v>3089</v>
      </c>
      <c r="N2927" s="120">
        <v>39974</v>
      </c>
      <c r="O2927" s="107">
        <v>36000000</v>
      </c>
      <c r="P2927" s="105" t="s">
        <v>6222</v>
      </c>
      <c r="Q2927" s="120" t="s">
        <v>6222</v>
      </c>
      <c r="R2927" s="890">
        <v>0</v>
      </c>
      <c r="S2927" s="108" t="s">
        <v>7233</v>
      </c>
      <c r="T2927" s="109">
        <v>40753</v>
      </c>
      <c r="U2927" s="118">
        <v>10405441</v>
      </c>
      <c r="V2927" s="109" t="s">
        <v>6222</v>
      </c>
      <c r="W2927" s="141">
        <v>0</v>
      </c>
      <c r="X2927" s="141">
        <v>0</v>
      </c>
      <c r="Y2927" s="141">
        <v>0</v>
      </c>
      <c r="Z2927" s="141">
        <v>0</v>
      </c>
      <c r="AA2927" s="106">
        <v>8490783</v>
      </c>
      <c r="AB2927" s="106"/>
      <c r="AC2927" s="118"/>
      <c r="AD2927" s="141"/>
      <c r="AE2927" s="106">
        <v>0</v>
      </c>
      <c r="AF2927" s="106">
        <v>0</v>
      </c>
      <c r="AG2927" s="106">
        <v>0</v>
      </c>
      <c r="AH2927" s="118"/>
      <c r="AI2927" s="118"/>
      <c r="AJ2927" s="118"/>
      <c r="AK2927" s="118"/>
      <c r="AL2927" s="118"/>
      <c r="AM2927" s="118"/>
      <c r="AN2927" s="114">
        <f t="shared" si="90"/>
        <v>8490783</v>
      </c>
      <c r="AO2927" s="114">
        <f t="shared" si="91"/>
        <v>1914658</v>
      </c>
      <c r="AP2927" s="114"/>
      <c r="AQ2927" s="114"/>
      <c r="AR2927" s="114"/>
      <c r="AS2927" s="114"/>
    </row>
    <row r="2928" spans="1:46" s="191" customFormat="1" ht="15" customHeight="1" x14ac:dyDescent="0.2">
      <c r="A2928" s="104"/>
      <c r="B2928" s="104">
        <f>VLOOKUP(BJB!$F$9:$F$5599,Ctrl!$B$4:$C$399,2,0)</f>
        <v>43</v>
      </c>
      <c r="C2928" s="104">
        <f>VLOOKUP(BJB!$G$9:$G$5599,Ctrl!$E$4:$F$399,2,0)</f>
        <v>0</v>
      </c>
      <c r="D2928" s="219">
        <v>1</v>
      </c>
      <c r="E2928" s="104" t="str">
        <f>VLOOKUP(BJB!$F$9:$F$5599,Ctrl!$B$4:$D$399,3,0)</f>
        <v>IV</v>
      </c>
      <c r="F2928" s="139" t="s">
        <v>10562</v>
      </c>
      <c r="G2928" s="139" t="s">
        <v>7683</v>
      </c>
      <c r="H2928" s="125"/>
      <c r="I2928" s="220" t="e">
        <f>IF(G2927=BJB!#REF!,I2927+1,1)</f>
        <v>#REF!</v>
      </c>
      <c r="J2928" s="912" t="s">
        <v>22896</v>
      </c>
      <c r="K2928" s="121" t="s">
        <v>3124</v>
      </c>
      <c r="L2928" s="104" t="s">
        <v>6477</v>
      </c>
      <c r="M2928" s="104" t="s">
        <v>3089</v>
      </c>
      <c r="N2928" s="120">
        <v>39974</v>
      </c>
      <c r="O2928" s="107">
        <v>15000000</v>
      </c>
      <c r="P2928" s="105" t="s">
        <v>6222</v>
      </c>
      <c r="Q2928" s="120" t="s">
        <v>6222</v>
      </c>
      <c r="R2928" s="890">
        <v>0</v>
      </c>
      <c r="S2928" s="108" t="s">
        <v>7233</v>
      </c>
      <c r="T2928" s="109">
        <v>40753</v>
      </c>
      <c r="U2928" s="118">
        <v>9077144</v>
      </c>
      <c r="V2928" s="109" t="s">
        <v>6222</v>
      </c>
      <c r="W2928" s="141">
        <v>0</v>
      </c>
      <c r="X2928" s="141">
        <v>0</v>
      </c>
      <c r="Y2928" s="141">
        <v>0</v>
      </c>
      <c r="Z2928" s="141">
        <v>0</v>
      </c>
      <c r="AA2928" s="106">
        <v>140000</v>
      </c>
      <c r="AB2928" s="106"/>
      <c r="AC2928" s="118"/>
      <c r="AD2928" s="141"/>
      <c r="AE2928" s="106">
        <v>0</v>
      </c>
      <c r="AF2928" s="106">
        <v>0</v>
      </c>
      <c r="AG2928" s="106">
        <v>0</v>
      </c>
      <c r="AH2928" s="118"/>
      <c r="AI2928" s="118"/>
      <c r="AJ2928" s="118"/>
      <c r="AK2928" s="118"/>
      <c r="AL2928" s="118"/>
      <c r="AM2928" s="118"/>
      <c r="AN2928" s="114">
        <f t="shared" si="90"/>
        <v>140000</v>
      </c>
      <c r="AO2928" s="114">
        <f t="shared" si="91"/>
        <v>8937144</v>
      </c>
      <c r="AP2928" s="114"/>
      <c r="AQ2928" s="114"/>
      <c r="AR2928" s="114"/>
      <c r="AS2928" s="114"/>
      <c r="AT2928" s="190"/>
    </row>
    <row r="2929" spans="1:46" s="190" customFormat="1" ht="15" customHeight="1" x14ac:dyDescent="0.2">
      <c r="A2929" s="104"/>
      <c r="B2929" s="104">
        <f>VLOOKUP(BJB!$F$9:$F$5599,Ctrl!$B$4:$C$399,2,0)</f>
        <v>43</v>
      </c>
      <c r="C2929" s="104">
        <f>VLOOKUP(BJB!$G$9:$G$5599,Ctrl!$E$4:$F$399,2,0)</f>
        <v>0</v>
      </c>
      <c r="D2929" s="219">
        <v>1</v>
      </c>
      <c r="E2929" s="104" t="str">
        <f>VLOOKUP(BJB!$F$9:$F$5599,Ctrl!$B$4:$D$399,3,0)</f>
        <v>IV</v>
      </c>
      <c r="F2929" s="139" t="s">
        <v>10562</v>
      </c>
      <c r="G2929" s="139" t="s">
        <v>7683</v>
      </c>
      <c r="H2929" s="125"/>
      <c r="I2929" s="220" t="e">
        <f>IF(G2928=BJB!#REF!,I2928+1,1)</f>
        <v>#REF!</v>
      </c>
      <c r="J2929" s="912" t="s">
        <v>22897</v>
      </c>
      <c r="K2929" s="121" t="s">
        <v>3125</v>
      </c>
      <c r="L2929" s="104" t="s">
        <v>6477</v>
      </c>
      <c r="M2929" s="104" t="s">
        <v>3089</v>
      </c>
      <c r="N2929" s="120">
        <v>39974</v>
      </c>
      <c r="O2929" s="107">
        <v>30000000</v>
      </c>
      <c r="P2929" s="105" t="s">
        <v>6222</v>
      </c>
      <c r="Q2929" s="120" t="s">
        <v>6222</v>
      </c>
      <c r="R2929" s="890">
        <v>0</v>
      </c>
      <c r="S2929" s="108" t="s">
        <v>7233</v>
      </c>
      <c r="T2929" s="109">
        <v>40753</v>
      </c>
      <c r="U2929" s="118">
        <v>5037665</v>
      </c>
      <c r="V2929" s="109" t="s">
        <v>6222</v>
      </c>
      <c r="W2929" s="141">
        <v>0</v>
      </c>
      <c r="X2929" s="141">
        <v>0</v>
      </c>
      <c r="Y2929" s="141">
        <v>0</v>
      </c>
      <c r="Z2929" s="141">
        <v>0</v>
      </c>
      <c r="AA2929" s="106">
        <v>1258000</v>
      </c>
      <c r="AB2929" s="106"/>
      <c r="AC2929" s="118"/>
      <c r="AD2929" s="141"/>
      <c r="AE2929" s="106">
        <v>0</v>
      </c>
      <c r="AF2929" s="106">
        <v>0</v>
      </c>
      <c r="AG2929" s="106">
        <v>0</v>
      </c>
      <c r="AH2929" s="118"/>
      <c r="AI2929" s="118"/>
      <c r="AJ2929" s="118"/>
      <c r="AK2929" s="118"/>
      <c r="AL2929" s="118"/>
      <c r="AM2929" s="118"/>
      <c r="AN2929" s="114">
        <f t="shared" si="90"/>
        <v>1258000</v>
      </c>
      <c r="AO2929" s="114">
        <f t="shared" si="91"/>
        <v>3779665</v>
      </c>
      <c r="AP2929" s="114"/>
      <c r="AQ2929" s="114"/>
      <c r="AR2929" s="114"/>
      <c r="AS2929" s="114"/>
    </row>
    <row r="2930" spans="1:46" s="191" customFormat="1" ht="15" customHeight="1" x14ac:dyDescent="0.2">
      <c r="A2930" s="104"/>
      <c r="B2930" s="104">
        <f>VLOOKUP(BJB!$F$9:$F$5599,Ctrl!$B$4:$C$399,2,0)</f>
        <v>43</v>
      </c>
      <c r="C2930" s="104">
        <f>VLOOKUP(BJB!$G$9:$G$5599,Ctrl!$E$4:$F$399,2,0)</f>
        <v>0</v>
      </c>
      <c r="D2930" s="219">
        <v>1</v>
      </c>
      <c r="E2930" s="104" t="str">
        <f>VLOOKUP(BJB!$F$9:$F$5599,Ctrl!$B$4:$D$399,3,0)</f>
        <v>IV</v>
      </c>
      <c r="F2930" s="139" t="s">
        <v>10562</v>
      </c>
      <c r="G2930" s="139" t="s">
        <v>7683</v>
      </c>
      <c r="H2930" s="125"/>
      <c r="I2930" s="220" t="e">
        <f>IF(G2929=BJB!#REF!,I2929+1,1)</f>
        <v>#REF!</v>
      </c>
      <c r="J2930" s="912" t="s">
        <v>22898</v>
      </c>
      <c r="K2930" s="121" t="s">
        <v>3126</v>
      </c>
      <c r="L2930" s="104" t="s">
        <v>6477</v>
      </c>
      <c r="M2930" s="104" t="s">
        <v>3116</v>
      </c>
      <c r="N2930" s="120">
        <v>40175</v>
      </c>
      <c r="O2930" s="107">
        <v>35000000</v>
      </c>
      <c r="P2930" s="105" t="s">
        <v>6222</v>
      </c>
      <c r="Q2930" s="120" t="s">
        <v>6222</v>
      </c>
      <c r="R2930" s="890">
        <v>0</v>
      </c>
      <c r="S2930" s="108" t="s">
        <v>7233</v>
      </c>
      <c r="T2930" s="109">
        <v>40753</v>
      </c>
      <c r="U2930" s="118">
        <v>22067670</v>
      </c>
      <c r="V2930" s="109" t="s">
        <v>6222</v>
      </c>
      <c r="W2930" s="141">
        <v>0</v>
      </c>
      <c r="X2930" s="141">
        <v>0</v>
      </c>
      <c r="Y2930" s="141">
        <v>0</v>
      </c>
      <c r="Z2930" s="141">
        <v>0</v>
      </c>
      <c r="AA2930" s="106">
        <v>197500</v>
      </c>
      <c r="AB2930" s="106"/>
      <c r="AC2930" s="118"/>
      <c r="AD2930" s="141"/>
      <c r="AE2930" s="106">
        <v>0</v>
      </c>
      <c r="AF2930" s="106">
        <v>0</v>
      </c>
      <c r="AG2930" s="106">
        <v>0</v>
      </c>
      <c r="AH2930" s="118"/>
      <c r="AI2930" s="118"/>
      <c r="AJ2930" s="118"/>
      <c r="AK2930" s="118"/>
      <c r="AL2930" s="118"/>
      <c r="AM2930" s="118"/>
      <c r="AN2930" s="114">
        <f t="shared" si="90"/>
        <v>197500</v>
      </c>
      <c r="AO2930" s="114">
        <f t="shared" si="91"/>
        <v>21870170</v>
      </c>
      <c r="AP2930" s="114"/>
      <c r="AQ2930" s="114"/>
      <c r="AR2930" s="114"/>
      <c r="AS2930" s="114"/>
      <c r="AT2930" s="190"/>
    </row>
    <row r="2931" spans="1:46" s="191" customFormat="1" ht="15" customHeight="1" x14ac:dyDescent="0.2">
      <c r="A2931" s="104"/>
      <c r="B2931" s="104">
        <f>VLOOKUP(BJB!$F$9:$F$5599,Ctrl!$B$4:$C$399,2,0)</f>
        <v>43</v>
      </c>
      <c r="C2931" s="104">
        <f>VLOOKUP(BJB!$G$9:$G$5599,Ctrl!$E$4:$F$399,2,0)</f>
        <v>0</v>
      </c>
      <c r="D2931" s="219">
        <v>1</v>
      </c>
      <c r="E2931" s="104" t="str">
        <f>VLOOKUP(BJB!$F$9:$F$5599,Ctrl!$B$4:$D$399,3,0)</f>
        <v>IV</v>
      </c>
      <c r="F2931" s="139" t="s">
        <v>10562</v>
      </c>
      <c r="G2931" s="139" t="s">
        <v>7683</v>
      </c>
      <c r="H2931" s="125"/>
      <c r="I2931" s="220" t="e">
        <f>IF(G2930=BJB!#REF!,I2930+1,1)</f>
        <v>#REF!</v>
      </c>
      <c r="J2931" s="912" t="s">
        <v>22899</v>
      </c>
      <c r="K2931" s="121" t="s">
        <v>3127</v>
      </c>
      <c r="L2931" s="104" t="s">
        <v>6477</v>
      </c>
      <c r="M2931" s="104" t="s">
        <v>3089</v>
      </c>
      <c r="N2931" s="120">
        <v>39974</v>
      </c>
      <c r="O2931" s="107">
        <v>50000000</v>
      </c>
      <c r="P2931" s="105" t="s">
        <v>6222</v>
      </c>
      <c r="Q2931" s="120" t="s">
        <v>6222</v>
      </c>
      <c r="R2931" s="890">
        <v>0</v>
      </c>
      <c r="S2931" s="108" t="s">
        <v>7233</v>
      </c>
      <c r="T2931" s="109">
        <v>40753</v>
      </c>
      <c r="U2931" s="118">
        <v>13099888</v>
      </c>
      <c r="V2931" s="109" t="s">
        <v>6222</v>
      </c>
      <c r="W2931" s="141">
        <v>0</v>
      </c>
      <c r="X2931" s="141">
        <v>0</v>
      </c>
      <c r="Y2931" s="141">
        <v>0</v>
      </c>
      <c r="Z2931" s="141">
        <v>0</v>
      </c>
      <c r="AA2931" s="106">
        <v>13099888</v>
      </c>
      <c r="AB2931" s="106"/>
      <c r="AC2931" s="118"/>
      <c r="AD2931" s="141"/>
      <c r="AE2931" s="106">
        <v>0</v>
      </c>
      <c r="AF2931" s="106">
        <v>0</v>
      </c>
      <c r="AG2931" s="106">
        <v>0</v>
      </c>
      <c r="AH2931" s="118"/>
      <c r="AI2931" s="118"/>
      <c r="AJ2931" s="118"/>
      <c r="AK2931" s="118"/>
      <c r="AL2931" s="118"/>
      <c r="AM2931" s="118"/>
      <c r="AN2931" s="114">
        <f t="shared" si="90"/>
        <v>13099888</v>
      </c>
      <c r="AO2931" s="114">
        <f t="shared" si="91"/>
        <v>0</v>
      </c>
      <c r="AP2931" s="114"/>
      <c r="AQ2931" s="114"/>
      <c r="AR2931" s="114"/>
      <c r="AS2931" s="114"/>
      <c r="AT2931" s="190"/>
    </row>
    <row r="2932" spans="1:46" s="190" customFormat="1" ht="15" customHeight="1" x14ac:dyDescent="0.2">
      <c r="A2932" s="104"/>
      <c r="B2932" s="104">
        <f>VLOOKUP(BJB!$F$9:$F$5599,Ctrl!$B$4:$C$399,2,0)</f>
        <v>43</v>
      </c>
      <c r="C2932" s="104">
        <f>VLOOKUP(BJB!$G$9:$G$5599,Ctrl!$E$4:$F$399,2,0)</f>
        <v>0</v>
      </c>
      <c r="D2932" s="219">
        <v>1</v>
      </c>
      <c r="E2932" s="104" t="str">
        <f>VLOOKUP(BJB!$F$9:$F$5599,Ctrl!$B$4:$D$399,3,0)</f>
        <v>IV</v>
      </c>
      <c r="F2932" s="139" t="s">
        <v>10562</v>
      </c>
      <c r="G2932" s="139" t="s">
        <v>7683</v>
      </c>
      <c r="H2932" s="125"/>
      <c r="I2932" s="220" t="e">
        <f>IF(G2931=BJB!#REF!,I2931+1,1)</f>
        <v>#REF!</v>
      </c>
      <c r="J2932" s="912" t="s">
        <v>22900</v>
      </c>
      <c r="K2932" s="121" t="s">
        <v>3128</v>
      </c>
      <c r="L2932" s="104" t="s">
        <v>6477</v>
      </c>
      <c r="M2932" s="104" t="s">
        <v>3089</v>
      </c>
      <c r="N2932" s="120">
        <v>39974</v>
      </c>
      <c r="O2932" s="107">
        <v>10000000</v>
      </c>
      <c r="P2932" s="105" t="s">
        <v>6222</v>
      </c>
      <c r="Q2932" s="120" t="s">
        <v>6222</v>
      </c>
      <c r="R2932" s="890">
        <v>0</v>
      </c>
      <c r="S2932" s="108" t="s">
        <v>7233</v>
      </c>
      <c r="T2932" s="109">
        <v>40753</v>
      </c>
      <c r="U2932" s="118">
        <v>1591721</v>
      </c>
      <c r="V2932" s="109" t="s">
        <v>6222</v>
      </c>
      <c r="W2932" s="141">
        <v>0</v>
      </c>
      <c r="X2932" s="141">
        <v>0</v>
      </c>
      <c r="Y2932" s="141">
        <v>0</v>
      </c>
      <c r="Z2932" s="141">
        <v>0</v>
      </c>
      <c r="AA2932" s="106">
        <v>0</v>
      </c>
      <c r="AB2932" s="106"/>
      <c r="AC2932" s="118"/>
      <c r="AD2932" s="141"/>
      <c r="AE2932" s="106">
        <v>0</v>
      </c>
      <c r="AF2932" s="106">
        <v>0</v>
      </c>
      <c r="AG2932" s="106">
        <v>0</v>
      </c>
      <c r="AH2932" s="118"/>
      <c r="AI2932" s="118"/>
      <c r="AJ2932" s="118"/>
      <c r="AK2932" s="118"/>
      <c r="AL2932" s="118"/>
      <c r="AM2932" s="118"/>
      <c r="AN2932" s="114">
        <f t="shared" si="90"/>
        <v>0</v>
      </c>
      <c r="AO2932" s="114">
        <f t="shared" si="91"/>
        <v>1591721</v>
      </c>
      <c r="AP2932" s="114"/>
      <c r="AQ2932" s="114"/>
      <c r="AR2932" s="114"/>
      <c r="AS2932" s="114"/>
    </row>
    <row r="2933" spans="1:46" s="191" customFormat="1" ht="15" customHeight="1" x14ac:dyDescent="0.2">
      <c r="A2933" s="104"/>
      <c r="B2933" s="104">
        <f>VLOOKUP(BJB!$F$9:$F$5599,Ctrl!$B$4:$C$399,2,0)</f>
        <v>43</v>
      </c>
      <c r="C2933" s="104">
        <f>VLOOKUP(BJB!$G$9:$G$5599,Ctrl!$E$4:$F$399,2,0)</f>
        <v>0</v>
      </c>
      <c r="D2933" s="219">
        <v>1</v>
      </c>
      <c r="E2933" s="104" t="str">
        <f>VLOOKUP(BJB!$F$9:$F$5599,Ctrl!$B$4:$D$399,3,0)</f>
        <v>IV</v>
      </c>
      <c r="F2933" s="139" t="s">
        <v>10562</v>
      </c>
      <c r="G2933" s="139" t="s">
        <v>7683</v>
      </c>
      <c r="H2933" s="125"/>
      <c r="I2933" s="220" t="e">
        <f>IF(G2932=BJB!#REF!,I2932+1,1)</f>
        <v>#REF!</v>
      </c>
      <c r="J2933" s="912" t="s">
        <v>22901</v>
      </c>
      <c r="K2933" s="121" t="s">
        <v>3129</v>
      </c>
      <c r="L2933" s="104" t="s">
        <v>6476</v>
      </c>
      <c r="M2933" s="104" t="s">
        <v>3130</v>
      </c>
      <c r="N2933" s="120">
        <v>40032</v>
      </c>
      <c r="O2933" s="107">
        <v>75000000</v>
      </c>
      <c r="P2933" s="105" t="s">
        <v>6222</v>
      </c>
      <c r="Q2933" s="120" t="s">
        <v>6222</v>
      </c>
      <c r="R2933" s="890">
        <v>0</v>
      </c>
      <c r="S2933" s="108" t="s">
        <v>7234</v>
      </c>
      <c r="T2933" s="109">
        <v>40781</v>
      </c>
      <c r="U2933" s="118">
        <v>15919008</v>
      </c>
      <c r="V2933" s="109" t="s">
        <v>6222</v>
      </c>
      <c r="W2933" s="141">
        <v>0</v>
      </c>
      <c r="X2933" s="141">
        <v>0</v>
      </c>
      <c r="Y2933" s="141">
        <v>0</v>
      </c>
      <c r="Z2933" s="141">
        <v>0</v>
      </c>
      <c r="AA2933" s="106">
        <v>0</v>
      </c>
      <c r="AB2933" s="106"/>
      <c r="AC2933" s="118"/>
      <c r="AD2933" s="141"/>
      <c r="AE2933" s="106">
        <v>0</v>
      </c>
      <c r="AF2933" s="106">
        <v>0</v>
      </c>
      <c r="AG2933" s="106">
        <v>0</v>
      </c>
      <c r="AH2933" s="118"/>
      <c r="AI2933" s="118"/>
      <c r="AJ2933" s="118"/>
      <c r="AK2933" s="118"/>
      <c r="AL2933" s="118"/>
      <c r="AM2933" s="118"/>
      <c r="AN2933" s="114">
        <f t="shared" si="90"/>
        <v>0</v>
      </c>
      <c r="AO2933" s="114">
        <f t="shared" si="91"/>
        <v>15919008</v>
      </c>
      <c r="AP2933" s="114"/>
      <c r="AQ2933" s="114"/>
      <c r="AR2933" s="114"/>
      <c r="AS2933" s="114"/>
      <c r="AT2933" s="190"/>
    </row>
    <row r="2934" spans="1:46" s="190" customFormat="1" ht="15" customHeight="1" x14ac:dyDescent="0.2">
      <c r="A2934" s="104"/>
      <c r="B2934" s="104">
        <f>VLOOKUP(BJB!$F$9:$F$5599,Ctrl!$B$4:$C$399,2,0)</f>
        <v>43</v>
      </c>
      <c r="C2934" s="104">
        <f>VLOOKUP(BJB!$G$9:$G$5599,Ctrl!$E$4:$F$399,2,0)</f>
        <v>0</v>
      </c>
      <c r="D2934" s="219">
        <v>1</v>
      </c>
      <c r="E2934" s="104" t="str">
        <f>VLOOKUP(BJB!$F$9:$F$5599,Ctrl!$B$4:$D$399,3,0)</f>
        <v>IV</v>
      </c>
      <c r="F2934" s="139" t="s">
        <v>10562</v>
      </c>
      <c r="G2934" s="139" t="s">
        <v>7683</v>
      </c>
      <c r="H2934" s="125"/>
      <c r="I2934" s="220" t="e">
        <f>IF(G2933=BJB!#REF!,I2933+1,1)</f>
        <v>#REF!</v>
      </c>
      <c r="J2934" s="912" t="s">
        <v>22902</v>
      </c>
      <c r="K2934" s="121" t="s">
        <v>3131</v>
      </c>
      <c r="L2934" s="104" t="s">
        <v>6477</v>
      </c>
      <c r="M2934" s="104" t="s">
        <v>3132</v>
      </c>
      <c r="N2934" s="120">
        <v>40127</v>
      </c>
      <c r="O2934" s="107">
        <v>20000000</v>
      </c>
      <c r="P2934" s="105" t="s">
        <v>16359</v>
      </c>
      <c r="Q2934" s="120">
        <v>40876</v>
      </c>
      <c r="R2934" s="105">
        <v>7308318</v>
      </c>
      <c r="S2934" s="146" t="s">
        <v>7235</v>
      </c>
      <c r="T2934" s="109">
        <v>40998</v>
      </c>
      <c r="U2934" s="118">
        <v>4342571</v>
      </c>
      <c r="V2934" s="109">
        <v>40998</v>
      </c>
      <c r="W2934" s="141">
        <v>4342571</v>
      </c>
      <c r="X2934" s="141">
        <v>0</v>
      </c>
      <c r="Y2934" s="141">
        <v>0</v>
      </c>
      <c r="Z2934" s="141">
        <v>0</v>
      </c>
      <c r="AA2934" s="106">
        <v>0</v>
      </c>
      <c r="AB2934" s="106"/>
      <c r="AC2934" s="118"/>
      <c r="AD2934" s="141"/>
      <c r="AE2934" s="106">
        <v>0</v>
      </c>
      <c r="AF2934" s="106">
        <v>0</v>
      </c>
      <c r="AG2934" s="106">
        <v>0</v>
      </c>
      <c r="AH2934" s="118"/>
      <c r="AI2934" s="118"/>
      <c r="AJ2934" s="118"/>
      <c r="AK2934" s="118"/>
      <c r="AL2934" s="118"/>
      <c r="AM2934" s="118"/>
      <c r="AN2934" s="114">
        <f t="shared" si="90"/>
        <v>0</v>
      </c>
      <c r="AO2934" s="114">
        <f t="shared" si="91"/>
        <v>4342571</v>
      </c>
      <c r="AP2934" s="114"/>
      <c r="AQ2934" s="114"/>
      <c r="AR2934" s="114"/>
      <c r="AS2934" s="114"/>
    </row>
    <row r="2935" spans="1:46" s="190" customFormat="1" ht="15" customHeight="1" x14ac:dyDescent="0.2">
      <c r="A2935" s="104"/>
      <c r="B2935" s="104">
        <f>VLOOKUP(BJB!$F$9:$F$5599,Ctrl!$B$4:$C$399,2,0)</f>
        <v>43</v>
      </c>
      <c r="C2935" s="104">
        <f>VLOOKUP(BJB!$G$9:$G$5599,Ctrl!$E$4:$F$399,2,0)</f>
        <v>0</v>
      </c>
      <c r="D2935" s="219">
        <v>1</v>
      </c>
      <c r="E2935" s="104" t="str">
        <f>VLOOKUP(BJB!$F$9:$F$5599,Ctrl!$B$4:$D$399,3,0)</f>
        <v>IV</v>
      </c>
      <c r="F2935" s="139" t="s">
        <v>10562</v>
      </c>
      <c r="G2935" s="139" t="s">
        <v>7683</v>
      </c>
      <c r="H2935" s="125"/>
      <c r="I2935" s="220" t="e">
        <f>IF(G2934=BJB!#REF!,I2934+1,1)</f>
        <v>#REF!</v>
      </c>
      <c r="J2935" s="912" t="s">
        <v>22903</v>
      </c>
      <c r="K2935" s="121" t="s">
        <v>3133</v>
      </c>
      <c r="L2935" s="104" t="s">
        <v>6477</v>
      </c>
      <c r="M2935" s="104" t="s">
        <v>3132</v>
      </c>
      <c r="N2935" s="120">
        <v>40127</v>
      </c>
      <c r="O2935" s="107">
        <v>5000000</v>
      </c>
      <c r="P2935" s="105" t="s">
        <v>16359</v>
      </c>
      <c r="Q2935" s="120">
        <v>40876</v>
      </c>
      <c r="R2935" s="105">
        <v>1517643</v>
      </c>
      <c r="S2935" s="146" t="s">
        <v>7235</v>
      </c>
      <c r="T2935" s="109">
        <v>40998</v>
      </c>
      <c r="U2935" s="118">
        <v>835393</v>
      </c>
      <c r="V2935" s="109">
        <v>40998</v>
      </c>
      <c r="W2935" s="141">
        <v>835393</v>
      </c>
      <c r="X2935" s="141">
        <v>0</v>
      </c>
      <c r="Y2935" s="141">
        <v>0</v>
      </c>
      <c r="Z2935" s="141">
        <v>0</v>
      </c>
      <c r="AA2935" s="106">
        <v>0</v>
      </c>
      <c r="AB2935" s="106"/>
      <c r="AC2935" s="118"/>
      <c r="AD2935" s="141"/>
      <c r="AE2935" s="106">
        <v>0</v>
      </c>
      <c r="AF2935" s="106">
        <v>0</v>
      </c>
      <c r="AG2935" s="106">
        <v>0</v>
      </c>
      <c r="AH2935" s="118"/>
      <c r="AI2935" s="118"/>
      <c r="AJ2935" s="118"/>
      <c r="AK2935" s="118"/>
      <c r="AL2935" s="118"/>
      <c r="AM2935" s="118"/>
      <c r="AN2935" s="114">
        <f t="shared" si="90"/>
        <v>0</v>
      </c>
      <c r="AO2935" s="114">
        <f t="shared" si="91"/>
        <v>835393</v>
      </c>
      <c r="AP2935" s="114"/>
      <c r="AQ2935" s="114"/>
      <c r="AR2935" s="114"/>
      <c r="AS2935" s="114"/>
    </row>
    <row r="2936" spans="1:46" s="190" customFormat="1" ht="15" customHeight="1" x14ac:dyDescent="0.2">
      <c r="A2936" s="104"/>
      <c r="B2936" s="104">
        <f>VLOOKUP(BJB!$F$9:$F$5599,Ctrl!$B$4:$C$399,2,0)</f>
        <v>43</v>
      </c>
      <c r="C2936" s="104">
        <f>VLOOKUP(BJB!$G$9:$G$5599,Ctrl!$E$4:$F$399,2,0)</f>
        <v>0</v>
      </c>
      <c r="D2936" s="219">
        <v>1</v>
      </c>
      <c r="E2936" s="104" t="str">
        <f>VLOOKUP(BJB!$F$9:$F$5599,Ctrl!$B$4:$D$399,3,0)</f>
        <v>IV</v>
      </c>
      <c r="F2936" s="139" t="s">
        <v>10562</v>
      </c>
      <c r="G2936" s="139" t="s">
        <v>7683</v>
      </c>
      <c r="H2936" s="125"/>
      <c r="I2936" s="220" t="e">
        <f>IF(G2935=BJB!#REF!,I2935+1,1)</f>
        <v>#REF!</v>
      </c>
      <c r="J2936" s="912" t="s">
        <v>22904</v>
      </c>
      <c r="K2936" s="121" t="s">
        <v>2663</v>
      </c>
      <c r="L2936" s="104" t="s">
        <v>6477</v>
      </c>
      <c r="M2936" s="104" t="s">
        <v>3134</v>
      </c>
      <c r="N2936" s="120">
        <v>40093</v>
      </c>
      <c r="O2936" s="107">
        <v>60000000</v>
      </c>
      <c r="P2936" s="105" t="s">
        <v>16359</v>
      </c>
      <c r="Q2936" s="120">
        <v>40876</v>
      </c>
      <c r="R2936" s="105">
        <v>38997850</v>
      </c>
      <c r="S2936" s="146" t="s">
        <v>7235</v>
      </c>
      <c r="T2936" s="109">
        <v>40998</v>
      </c>
      <c r="U2936" s="118">
        <v>28358210</v>
      </c>
      <c r="V2936" s="109">
        <v>40998</v>
      </c>
      <c r="W2936" s="141">
        <v>28358210</v>
      </c>
      <c r="X2936" s="141">
        <v>0</v>
      </c>
      <c r="Y2936" s="141">
        <v>0</v>
      </c>
      <c r="Z2936" s="141">
        <v>0</v>
      </c>
      <c r="AA2936" s="106">
        <v>0</v>
      </c>
      <c r="AB2936" s="106"/>
      <c r="AC2936" s="118"/>
      <c r="AD2936" s="141"/>
      <c r="AE2936" s="106">
        <v>0</v>
      </c>
      <c r="AF2936" s="106">
        <v>0</v>
      </c>
      <c r="AG2936" s="106">
        <v>0</v>
      </c>
      <c r="AH2936" s="118"/>
      <c r="AI2936" s="118"/>
      <c r="AJ2936" s="118"/>
      <c r="AK2936" s="118"/>
      <c r="AL2936" s="118"/>
      <c r="AM2936" s="118"/>
      <c r="AN2936" s="114">
        <f t="shared" si="90"/>
        <v>0</v>
      </c>
      <c r="AO2936" s="114">
        <f t="shared" si="91"/>
        <v>28358210</v>
      </c>
      <c r="AP2936" s="114"/>
      <c r="AQ2936" s="114"/>
      <c r="AR2936" s="114"/>
      <c r="AS2936" s="114"/>
    </row>
    <row r="2937" spans="1:46" s="190" customFormat="1" ht="15" customHeight="1" x14ac:dyDescent="0.2">
      <c r="A2937" s="104"/>
      <c r="B2937" s="104">
        <f>VLOOKUP(BJB!$F$9:$F$5599,Ctrl!$B$4:$C$399,2,0)</f>
        <v>43</v>
      </c>
      <c r="C2937" s="104">
        <f>VLOOKUP(BJB!$G$9:$G$5599,Ctrl!$E$4:$F$399,2,0)</f>
        <v>0</v>
      </c>
      <c r="D2937" s="219">
        <v>1</v>
      </c>
      <c r="E2937" s="104" t="str">
        <f>VLOOKUP(BJB!$F$9:$F$5599,Ctrl!$B$4:$D$399,3,0)</f>
        <v>IV</v>
      </c>
      <c r="F2937" s="139" t="s">
        <v>10562</v>
      </c>
      <c r="G2937" s="139" t="s">
        <v>7683</v>
      </c>
      <c r="H2937" s="125"/>
      <c r="I2937" s="220" t="e">
        <f>IF(G2936=BJB!#REF!,I2936+1,1)</f>
        <v>#REF!</v>
      </c>
      <c r="J2937" s="912" t="s">
        <v>22905</v>
      </c>
      <c r="K2937" s="121" t="s">
        <v>3135</v>
      </c>
      <c r="L2937" s="104" t="s">
        <v>6477</v>
      </c>
      <c r="M2937" s="104" t="s">
        <v>3132</v>
      </c>
      <c r="N2937" s="120">
        <v>40127</v>
      </c>
      <c r="O2937" s="107">
        <v>45000000</v>
      </c>
      <c r="P2937" s="105" t="s">
        <v>16359</v>
      </c>
      <c r="Q2937" s="120">
        <v>40876</v>
      </c>
      <c r="R2937" s="105">
        <v>32836392</v>
      </c>
      <c r="S2937" s="146" t="s">
        <v>7235</v>
      </c>
      <c r="T2937" s="109">
        <v>40998</v>
      </c>
      <c r="U2937" s="118">
        <v>24424759</v>
      </c>
      <c r="V2937" s="109">
        <v>40998</v>
      </c>
      <c r="W2937" s="141">
        <v>24424759</v>
      </c>
      <c r="X2937" s="141">
        <v>0</v>
      </c>
      <c r="Y2937" s="141">
        <v>0</v>
      </c>
      <c r="Z2937" s="141">
        <v>0</v>
      </c>
      <c r="AA2937" s="106">
        <v>3102000</v>
      </c>
      <c r="AB2937" s="106"/>
      <c r="AC2937" s="118"/>
      <c r="AD2937" s="141"/>
      <c r="AE2937" s="106">
        <v>0</v>
      </c>
      <c r="AF2937" s="106">
        <v>0</v>
      </c>
      <c r="AG2937" s="106">
        <v>0</v>
      </c>
      <c r="AH2937" s="118"/>
      <c r="AI2937" s="118"/>
      <c r="AJ2937" s="118"/>
      <c r="AK2937" s="118"/>
      <c r="AL2937" s="118"/>
      <c r="AM2937" s="118"/>
      <c r="AN2937" s="114">
        <f t="shared" si="90"/>
        <v>3102000</v>
      </c>
      <c r="AO2937" s="114">
        <f t="shared" si="91"/>
        <v>21322759</v>
      </c>
      <c r="AP2937" s="114"/>
      <c r="AQ2937" s="114"/>
      <c r="AR2937" s="114"/>
      <c r="AS2937" s="114"/>
    </row>
    <row r="2938" spans="1:46" s="190" customFormat="1" ht="15" customHeight="1" x14ac:dyDescent="0.2">
      <c r="A2938" s="104"/>
      <c r="B2938" s="104">
        <f>VLOOKUP(BJB!$F$9:$F$5599,Ctrl!$B$4:$C$399,2,0)</f>
        <v>43</v>
      </c>
      <c r="C2938" s="104">
        <f>VLOOKUP(BJB!$G$9:$G$5599,Ctrl!$E$4:$F$399,2,0)</f>
        <v>0</v>
      </c>
      <c r="D2938" s="219">
        <v>1</v>
      </c>
      <c r="E2938" s="104" t="str">
        <f>VLOOKUP(BJB!$F$9:$F$5599,Ctrl!$B$4:$D$399,3,0)</f>
        <v>IV</v>
      </c>
      <c r="F2938" s="139" t="s">
        <v>10562</v>
      </c>
      <c r="G2938" s="139" t="s">
        <v>7683</v>
      </c>
      <c r="H2938" s="125"/>
      <c r="I2938" s="220" t="e">
        <f>IF(G2937=BJB!#REF!,I2937+1,1)</f>
        <v>#REF!</v>
      </c>
      <c r="J2938" s="912" t="s">
        <v>22906</v>
      </c>
      <c r="K2938" s="121" t="s">
        <v>2705</v>
      </c>
      <c r="L2938" s="104" t="s">
        <v>6477</v>
      </c>
      <c r="M2938" s="104" t="s">
        <v>3134</v>
      </c>
      <c r="N2938" s="120">
        <v>40093</v>
      </c>
      <c r="O2938" s="107">
        <v>47000000</v>
      </c>
      <c r="P2938" s="105" t="s">
        <v>16359</v>
      </c>
      <c r="Q2938" s="120">
        <v>40876</v>
      </c>
      <c r="R2938" s="105">
        <v>24303683</v>
      </c>
      <c r="S2938" s="146" t="s">
        <v>7235</v>
      </c>
      <c r="T2938" s="109">
        <v>40998</v>
      </c>
      <c r="U2938" s="118">
        <v>16144271</v>
      </c>
      <c r="V2938" s="109">
        <v>40998</v>
      </c>
      <c r="W2938" s="141">
        <v>16144271</v>
      </c>
      <c r="X2938" s="141">
        <v>0</v>
      </c>
      <c r="Y2938" s="141">
        <v>0</v>
      </c>
      <c r="Z2938" s="141">
        <v>0</v>
      </c>
      <c r="AA2938" s="106">
        <v>6362500</v>
      </c>
      <c r="AB2938" s="106"/>
      <c r="AC2938" s="118"/>
      <c r="AD2938" s="141"/>
      <c r="AE2938" s="106">
        <v>0</v>
      </c>
      <c r="AF2938" s="106">
        <v>0</v>
      </c>
      <c r="AG2938" s="106">
        <v>0</v>
      </c>
      <c r="AH2938" s="118"/>
      <c r="AI2938" s="118"/>
      <c r="AJ2938" s="118"/>
      <c r="AK2938" s="118"/>
      <c r="AL2938" s="118"/>
      <c r="AM2938" s="118"/>
      <c r="AN2938" s="114">
        <f t="shared" si="90"/>
        <v>6362500</v>
      </c>
      <c r="AO2938" s="114">
        <f t="shared" si="91"/>
        <v>9781771</v>
      </c>
      <c r="AP2938" s="114"/>
      <c r="AQ2938" s="114"/>
      <c r="AR2938" s="114"/>
      <c r="AS2938" s="114"/>
    </row>
    <row r="2939" spans="1:46" s="191" customFormat="1" ht="15" customHeight="1" x14ac:dyDescent="0.2">
      <c r="A2939" s="104"/>
      <c r="B2939" s="104">
        <f>VLOOKUP(BJB!$F$9:$F$5599,Ctrl!$B$4:$C$399,2,0)</f>
        <v>43</v>
      </c>
      <c r="C2939" s="104">
        <f>VLOOKUP(BJB!$G$9:$G$5599,Ctrl!$E$4:$F$399,2,0)</f>
        <v>0</v>
      </c>
      <c r="D2939" s="219">
        <v>1</v>
      </c>
      <c r="E2939" s="104" t="str">
        <f>VLOOKUP(BJB!$F$9:$F$5599,Ctrl!$B$4:$D$399,3,0)</f>
        <v>IV</v>
      </c>
      <c r="F2939" s="139" t="s">
        <v>10562</v>
      </c>
      <c r="G2939" s="139" t="s">
        <v>7683</v>
      </c>
      <c r="H2939" s="125"/>
      <c r="I2939" s="220" t="e">
        <f>IF(G2938=BJB!#REF!,I2938+1,1)</f>
        <v>#REF!</v>
      </c>
      <c r="J2939" s="912" t="s">
        <v>22907</v>
      </c>
      <c r="K2939" s="121" t="s">
        <v>3136</v>
      </c>
      <c r="L2939" s="104" t="s">
        <v>6477</v>
      </c>
      <c r="M2939" s="104" t="s">
        <v>3137</v>
      </c>
      <c r="N2939" s="120">
        <v>40224</v>
      </c>
      <c r="O2939" s="107">
        <v>100000000</v>
      </c>
      <c r="P2939" s="105" t="s">
        <v>16360</v>
      </c>
      <c r="Q2939" s="120">
        <v>40945</v>
      </c>
      <c r="R2939" s="105">
        <v>98118033</v>
      </c>
      <c r="S2939" s="108" t="s">
        <v>7236</v>
      </c>
      <c r="T2939" s="109">
        <v>40998</v>
      </c>
      <c r="U2939" s="118">
        <v>73588525</v>
      </c>
      <c r="V2939" s="109">
        <v>40998</v>
      </c>
      <c r="W2939" s="141">
        <v>73588525</v>
      </c>
      <c r="X2939" s="141">
        <v>0</v>
      </c>
      <c r="Y2939" s="141">
        <v>0</v>
      </c>
      <c r="Z2939" s="141">
        <v>0</v>
      </c>
      <c r="AA2939" s="106">
        <v>2083500</v>
      </c>
      <c r="AB2939" s="106"/>
      <c r="AC2939" s="118"/>
      <c r="AD2939" s="141"/>
      <c r="AE2939" s="106">
        <v>0</v>
      </c>
      <c r="AF2939" s="106">
        <v>0</v>
      </c>
      <c r="AG2939" s="106">
        <v>0</v>
      </c>
      <c r="AH2939" s="118"/>
      <c r="AI2939" s="118"/>
      <c r="AJ2939" s="118"/>
      <c r="AK2939" s="118"/>
      <c r="AL2939" s="118"/>
      <c r="AM2939" s="118"/>
      <c r="AN2939" s="114">
        <f t="shared" si="90"/>
        <v>2083500</v>
      </c>
      <c r="AO2939" s="114">
        <f t="shared" si="91"/>
        <v>71505025</v>
      </c>
      <c r="AP2939" s="114"/>
      <c r="AQ2939" s="114"/>
      <c r="AR2939" s="114"/>
      <c r="AS2939" s="114"/>
      <c r="AT2939" s="190"/>
    </row>
    <row r="2940" spans="1:46" s="190" customFormat="1" ht="15" customHeight="1" x14ac:dyDescent="0.2">
      <c r="A2940" s="104"/>
      <c r="B2940" s="104">
        <f>VLOOKUP(BJB!$F$9:$F$5599,Ctrl!$B$4:$C$399,2,0)</f>
        <v>43</v>
      </c>
      <c r="C2940" s="104">
        <f>VLOOKUP(BJB!$G$9:$G$5599,Ctrl!$E$4:$F$399,2,0)</f>
        <v>0</v>
      </c>
      <c r="D2940" s="219">
        <v>1</v>
      </c>
      <c r="E2940" s="104" t="str">
        <f>VLOOKUP(BJB!$F$9:$F$5599,Ctrl!$B$4:$D$399,3,0)</f>
        <v>IV</v>
      </c>
      <c r="F2940" s="139" t="s">
        <v>10562</v>
      </c>
      <c r="G2940" s="139" t="s">
        <v>7683</v>
      </c>
      <c r="H2940" s="125"/>
      <c r="I2940" s="220" t="e">
        <f>IF(G2939=BJB!#REF!,I2939+1,1)</f>
        <v>#REF!</v>
      </c>
      <c r="J2940" s="912" t="s">
        <v>22908</v>
      </c>
      <c r="K2940" s="121" t="s">
        <v>3138</v>
      </c>
      <c r="L2940" s="104" t="s">
        <v>6477</v>
      </c>
      <c r="M2940" s="104" t="s">
        <v>3139</v>
      </c>
      <c r="N2940" s="120">
        <v>40308</v>
      </c>
      <c r="O2940" s="107">
        <v>25000000</v>
      </c>
      <c r="P2940" s="105" t="s">
        <v>6222</v>
      </c>
      <c r="Q2940" s="120" t="s">
        <v>6222</v>
      </c>
      <c r="R2940" s="890">
        <v>0</v>
      </c>
      <c r="S2940" s="108" t="s">
        <v>7237</v>
      </c>
      <c r="T2940" s="109">
        <v>41029</v>
      </c>
      <c r="U2940" s="118">
        <v>5968385</v>
      </c>
      <c r="V2940" s="109" t="s">
        <v>6222</v>
      </c>
      <c r="W2940" s="141">
        <v>0</v>
      </c>
      <c r="X2940" s="141">
        <v>0</v>
      </c>
      <c r="Y2940" s="141">
        <v>0</v>
      </c>
      <c r="Z2940" s="141">
        <v>0</v>
      </c>
      <c r="AA2940" s="106">
        <v>35000</v>
      </c>
      <c r="AB2940" s="106"/>
      <c r="AC2940" s="118"/>
      <c r="AD2940" s="141"/>
      <c r="AE2940" s="106">
        <v>0</v>
      </c>
      <c r="AF2940" s="106">
        <v>0</v>
      </c>
      <c r="AG2940" s="106">
        <v>0</v>
      </c>
      <c r="AH2940" s="118"/>
      <c r="AI2940" s="118"/>
      <c r="AJ2940" s="118"/>
      <c r="AK2940" s="118"/>
      <c r="AL2940" s="118"/>
      <c r="AM2940" s="118"/>
      <c r="AN2940" s="114">
        <f t="shared" si="90"/>
        <v>35000</v>
      </c>
      <c r="AO2940" s="114">
        <f t="shared" si="91"/>
        <v>5933385</v>
      </c>
      <c r="AP2940" s="114"/>
      <c r="AQ2940" s="114"/>
      <c r="AR2940" s="114"/>
      <c r="AS2940" s="114"/>
    </row>
    <row r="2941" spans="1:46" s="190" customFormat="1" ht="15" customHeight="1" x14ac:dyDescent="0.2">
      <c r="A2941" s="104"/>
      <c r="B2941" s="104">
        <f>VLOOKUP(BJB!$F$9:$F$5599,Ctrl!$B$4:$C$399,2,0)</f>
        <v>43</v>
      </c>
      <c r="C2941" s="104">
        <f>VLOOKUP(BJB!$G$9:$G$5599,Ctrl!$E$4:$F$399,2,0)</f>
        <v>0</v>
      </c>
      <c r="D2941" s="219">
        <v>1</v>
      </c>
      <c r="E2941" s="104" t="str">
        <f>VLOOKUP(BJB!$F$9:$F$5599,Ctrl!$B$4:$D$399,3,0)</f>
        <v>IV</v>
      </c>
      <c r="F2941" s="139" t="s">
        <v>10562</v>
      </c>
      <c r="G2941" s="139" t="s">
        <v>7683</v>
      </c>
      <c r="H2941" s="125"/>
      <c r="I2941" s="220" t="e">
        <f>IF(G2940=BJB!#REF!,I2940+1,1)</f>
        <v>#REF!</v>
      </c>
      <c r="J2941" s="912" t="s">
        <v>22909</v>
      </c>
      <c r="K2941" s="121" t="s">
        <v>3140</v>
      </c>
      <c r="L2941" s="104" t="s">
        <v>6477</v>
      </c>
      <c r="M2941" s="104" t="s">
        <v>3141</v>
      </c>
      <c r="N2941" s="120">
        <v>40276</v>
      </c>
      <c r="O2941" s="107">
        <v>100000000</v>
      </c>
      <c r="P2941" s="105" t="s">
        <v>6222</v>
      </c>
      <c r="Q2941" s="120" t="s">
        <v>6222</v>
      </c>
      <c r="R2941" s="890">
        <v>0</v>
      </c>
      <c r="S2941" s="108" t="s">
        <v>7237</v>
      </c>
      <c r="T2941" s="109">
        <v>41029</v>
      </c>
      <c r="U2941" s="118">
        <v>45435000</v>
      </c>
      <c r="V2941" s="109" t="s">
        <v>6222</v>
      </c>
      <c r="W2941" s="141">
        <v>0</v>
      </c>
      <c r="X2941" s="141">
        <v>0</v>
      </c>
      <c r="Y2941" s="141">
        <v>0</v>
      </c>
      <c r="Z2941" s="141">
        <v>0</v>
      </c>
      <c r="AA2941" s="106">
        <v>34076250</v>
      </c>
      <c r="AB2941" s="106"/>
      <c r="AC2941" s="118"/>
      <c r="AD2941" s="141"/>
      <c r="AE2941" s="106">
        <v>0</v>
      </c>
      <c r="AF2941" s="106">
        <v>0</v>
      </c>
      <c r="AG2941" s="106">
        <v>0</v>
      </c>
      <c r="AH2941" s="118"/>
      <c r="AI2941" s="118"/>
      <c r="AJ2941" s="118"/>
      <c r="AK2941" s="118"/>
      <c r="AL2941" s="118"/>
      <c r="AM2941" s="118"/>
      <c r="AN2941" s="114">
        <f t="shared" si="90"/>
        <v>34076250</v>
      </c>
      <c r="AO2941" s="114">
        <f t="shared" si="91"/>
        <v>11358750</v>
      </c>
      <c r="AP2941" s="114"/>
      <c r="AQ2941" s="114"/>
      <c r="AR2941" s="114"/>
      <c r="AS2941" s="114"/>
    </row>
    <row r="2942" spans="1:46" s="190" customFormat="1" ht="15" customHeight="1" x14ac:dyDescent="0.2">
      <c r="A2942" s="104"/>
      <c r="B2942" s="104">
        <f>VLOOKUP(BJB!$F$9:$F$5599,Ctrl!$B$4:$C$399,2,0)</f>
        <v>43</v>
      </c>
      <c r="C2942" s="104">
        <f>VLOOKUP(BJB!$G$9:$G$5599,Ctrl!$E$4:$F$399,2,0)</f>
        <v>0</v>
      </c>
      <c r="D2942" s="219">
        <v>1</v>
      </c>
      <c r="E2942" s="104" t="str">
        <f>VLOOKUP(BJB!$F$9:$F$5599,Ctrl!$B$4:$D$399,3,0)</f>
        <v>IV</v>
      </c>
      <c r="F2942" s="139" t="s">
        <v>10562</v>
      </c>
      <c r="G2942" s="139" t="s">
        <v>7683</v>
      </c>
      <c r="H2942" s="125"/>
      <c r="I2942" s="220" t="e">
        <f>IF(G2941=BJB!#REF!,I2941+1,1)</f>
        <v>#REF!</v>
      </c>
      <c r="J2942" s="912" t="s">
        <v>22910</v>
      </c>
      <c r="K2942" s="121" t="s">
        <v>3142</v>
      </c>
      <c r="L2942" s="104" t="s">
        <v>6477</v>
      </c>
      <c r="M2942" s="104" t="s">
        <v>3143</v>
      </c>
      <c r="N2942" s="120">
        <v>41087</v>
      </c>
      <c r="O2942" s="107">
        <v>75000000</v>
      </c>
      <c r="P2942" s="105" t="s">
        <v>6222</v>
      </c>
      <c r="Q2942" s="120" t="s">
        <v>6222</v>
      </c>
      <c r="R2942" s="890">
        <v>0</v>
      </c>
      <c r="S2942" s="108" t="s">
        <v>7238</v>
      </c>
      <c r="T2942" s="109">
        <v>41088</v>
      </c>
      <c r="U2942" s="118">
        <v>42187500</v>
      </c>
      <c r="V2942" s="109" t="s">
        <v>6222</v>
      </c>
      <c r="W2942" s="141">
        <v>0</v>
      </c>
      <c r="X2942" s="141">
        <v>0</v>
      </c>
      <c r="Y2942" s="141">
        <v>0</v>
      </c>
      <c r="Z2942" s="141">
        <v>0</v>
      </c>
      <c r="AA2942" s="106">
        <v>11280000</v>
      </c>
      <c r="AB2942" s="106"/>
      <c r="AC2942" s="118"/>
      <c r="AD2942" s="141"/>
      <c r="AE2942" s="106">
        <v>0</v>
      </c>
      <c r="AF2942" s="106">
        <v>0</v>
      </c>
      <c r="AG2942" s="106">
        <v>0</v>
      </c>
      <c r="AH2942" s="118"/>
      <c r="AI2942" s="118"/>
      <c r="AJ2942" s="118"/>
      <c r="AK2942" s="118"/>
      <c r="AL2942" s="118"/>
      <c r="AM2942" s="118"/>
      <c r="AN2942" s="114">
        <f t="shared" si="90"/>
        <v>11280000</v>
      </c>
      <c r="AO2942" s="114">
        <f t="shared" si="91"/>
        <v>30907500</v>
      </c>
      <c r="AP2942" s="114"/>
      <c r="AQ2942" s="114"/>
      <c r="AR2942" s="114"/>
      <c r="AS2942" s="114"/>
    </row>
    <row r="2943" spans="1:46" s="190" customFormat="1" ht="15" customHeight="1" x14ac:dyDescent="0.2">
      <c r="A2943" s="104"/>
      <c r="B2943" s="104">
        <f>VLOOKUP(BJB!$F$9:$F$5599,Ctrl!$B$4:$C$399,2,0)</f>
        <v>43</v>
      </c>
      <c r="C2943" s="104">
        <f>VLOOKUP(BJB!$G$9:$G$5599,Ctrl!$E$4:$F$399,2,0)</f>
        <v>0</v>
      </c>
      <c r="D2943" s="219">
        <v>1</v>
      </c>
      <c r="E2943" s="104" t="str">
        <f>VLOOKUP(BJB!$F$9:$F$5599,Ctrl!$B$4:$D$399,3,0)</f>
        <v>IV</v>
      </c>
      <c r="F2943" s="139" t="s">
        <v>10562</v>
      </c>
      <c r="G2943" s="139" t="s">
        <v>7683</v>
      </c>
      <c r="H2943" s="125"/>
      <c r="I2943" s="220" t="e">
        <f>IF(G2942=BJB!#REF!,I2942+1,1)</f>
        <v>#REF!</v>
      </c>
      <c r="J2943" s="912" t="s">
        <v>22911</v>
      </c>
      <c r="K2943" s="121" t="s">
        <v>3144</v>
      </c>
      <c r="L2943" s="104" t="s">
        <v>6477</v>
      </c>
      <c r="M2943" s="104" t="s">
        <v>3143</v>
      </c>
      <c r="N2943" s="120">
        <v>41087</v>
      </c>
      <c r="O2943" s="107">
        <v>80000000</v>
      </c>
      <c r="P2943" s="105" t="s">
        <v>6222</v>
      </c>
      <c r="Q2943" s="120" t="s">
        <v>6222</v>
      </c>
      <c r="R2943" s="890">
        <v>0</v>
      </c>
      <c r="S2943" s="108" t="s">
        <v>7238</v>
      </c>
      <c r="T2943" s="109">
        <v>41088</v>
      </c>
      <c r="U2943" s="118">
        <v>17192247</v>
      </c>
      <c r="V2943" s="109" t="s">
        <v>6222</v>
      </c>
      <c r="W2943" s="141">
        <v>0</v>
      </c>
      <c r="X2943" s="141">
        <v>0</v>
      </c>
      <c r="Y2943" s="141">
        <v>0</v>
      </c>
      <c r="Z2943" s="141">
        <v>0</v>
      </c>
      <c r="AA2943" s="106">
        <v>17192247</v>
      </c>
      <c r="AB2943" s="106"/>
      <c r="AC2943" s="118"/>
      <c r="AD2943" s="141"/>
      <c r="AE2943" s="106">
        <v>0</v>
      </c>
      <c r="AF2943" s="106">
        <v>0</v>
      </c>
      <c r="AG2943" s="106">
        <v>0</v>
      </c>
      <c r="AH2943" s="118"/>
      <c r="AI2943" s="118"/>
      <c r="AJ2943" s="118"/>
      <c r="AK2943" s="118"/>
      <c r="AL2943" s="118"/>
      <c r="AM2943" s="118"/>
      <c r="AN2943" s="114">
        <f t="shared" si="90"/>
        <v>17192247</v>
      </c>
      <c r="AO2943" s="114">
        <f t="shared" si="91"/>
        <v>0</v>
      </c>
      <c r="AP2943" s="114"/>
      <c r="AQ2943" s="114"/>
      <c r="AR2943" s="114"/>
      <c r="AS2943" s="114"/>
    </row>
    <row r="2944" spans="1:46" s="190" customFormat="1" ht="15" customHeight="1" x14ac:dyDescent="0.2">
      <c r="A2944" s="104"/>
      <c r="B2944" s="104">
        <f>VLOOKUP(BJB!$F$9:$F$5599,Ctrl!$B$4:$C$399,2,0)</f>
        <v>43</v>
      </c>
      <c r="C2944" s="104">
        <f>VLOOKUP(BJB!$G$9:$G$5599,Ctrl!$E$4:$F$399,2,0)</f>
        <v>0</v>
      </c>
      <c r="D2944" s="219">
        <v>1</v>
      </c>
      <c r="E2944" s="104" t="str">
        <f>VLOOKUP(BJB!$F$9:$F$5599,Ctrl!$B$4:$D$399,3,0)</f>
        <v>IV</v>
      </c>
      <c r="F2944" s="139" t="s">
        <v>10562</v>
      </c>
      <c r="G2944" s="139" t="s">
        <v>7683</v>
      </c>
      <c r="H2944" s="125"/>
      <c r="I2944" s="220" t="e">
        <f>IF(G2943=BJB!#REF!,I2943+1,1)</f>
        <v>#REF!</v>
      </c>
      <c r="J2944" s="912" t="s">
        <v>22912</v>
      </c>
      <c r="K2944" s="121" t="s">
        <v>3145</v>
      </c>
      <c r="L2944" s="104" t="s">
        <v>6477</v>
      </c>
      <c r="M2944" s="104" t="s">
        <v>3146</v>
      </c>
      <c r="N2944" s="120">
        <v>41007</v>
      </c>
      <c r="O2944" s="107">
        <v>50000000</v>
      </c>
      <c r="P2944" s="105" t="s">
        <v>6222</v>
      </c>
      <c r="Q2944" s="120" t="s">
        <v>6222</v>
      </c>
      <c r="R2944" s="890">
        <v>0</v>
      </c>
      <c r="S2944" s="108" t="s">
        <v>7238</v>
      </c>
      <c r="T2944" s="109">
        <v>41088</v>
      </c>
      <c r="U2944" s="118">
        <v>28125000</v>
      </c>
      <c r="V2944" s="109" t="s">
        <v>6222</v>
      </c>
      <c r="W2944" s="141">
        <v>0</v>
      </c>
      <c r="X2944" s="141">
        <v>0</v>
      </c>
      <c r="Y2944" s="141">
        <v>0</v>
      </c>
      <c r="Z2944" s="141">
        <v>0</v>
      </c>
      <c r="AA2944" s="106">
        <v>750000</v>
      </c>
      <c r="AB2944" s="106"/>
      <c r="AC2944" s="118"/>
      <c r="AD2944" s="141"/>
      <c r="AE2944" s="106">
        <v>0</v>
      </c>
      <c r="AF2944" s="106">
        <v>0</v>
      </c>
      <c r="AG2944" s="106">
        <v>0</v>
      </c>
      <c r="AH2944" s="118"/>
      <c r="AI2944" s="118"/>
      <c r="AJ2944" s="118"/>
      <c r="AK2944" s="118"/>
      <c r="AL2944" s="118"/>
      <c r="AM2944" s="118"/>
      <c r="AN2944" s="114">
        <f t="shared" si="90"/>
        <v>750000</v>
      </c>
      <c r="AO2944" s="114">
        <f t="shared" si="91"/>
        <v>27375000</v>
      </c>
      <c r="AP2944" s="114"/>
      <c r="AQ2944" s="114"/>
      <c r="AR2944" s="114"/>
      <c r="AS2944" s="114"/>
    </row>
    <row r="2945" spans="1:46" s="190" customFormat="1" ht="15" customHeight="1" x14ac:dyDescent="0.2">
      <c r="A2945" s="104"/>
      <c r="B2945" s="104">
        <f>VLOOKUP(BJB!$F$9:$F$5599,Ctrl!$B$4:$C$399,2,0)</f>
        <v>43</v>
      </c>
      <c r="C2945" s="104">
        <f>VLOOKUP(BJB!$G$9:$G$5599,Ctrl!$E$4:$F$399,2,0)</f>
        <v>0</v>
      </c>
      <c r="D2945" s="219">
        <v>1</v>
      </c>
      <c r="E2945" s="104" t="str">
        <f>VLOOKUP(BJB!$F$9:$F$5599,Ctrl!$B$4:$D$399,3,0)</f>
        <v>IV</v>
      </c>
      <c r="F2945" s="139" t="s">
        <v>10562</v>
      </c>
      <c r="G2945" s="139" t="s">
        <v>7683</v>
      </c>
      <c r="H2945" s="125"/>
      <c r="I2945" s="220" t="e">
        <f>IF(G2944=BJB!#REF!,I2944+1,1)</f>
        <v>#REF!</v>
      </c>
      <c r="J2945" s="912" t="s">
        <v>22913</v>
      </c>
      <c r="K2945" s="121" t="s">
        <v>3147</v>
      </c>
      <c r="L2945" s="104" t="s">
        <v>6477</v>
      </c>
      <c r="M2945" s="104" t="s">
        <v>3148</v>
      </c>
      <c r="N2945" s="120">
        <v>40175</v>
      </c>
      <c r="O2945" s="107">
        <v>50000000</v>
      </c>
      <c r="P2945" s="105" t="s">
        <v>6222</v>
      </c>
      <c r="Q2945" s="120" t="s">
        <v>6222</v>
      </c>
      <c r="R2945" s="890">
        <v>0</v>
      </c>
      <c r="S2945" s="108" t="s">
        <v>7238</v>
      </c>
      <c r="T2945" s="109">
        <v>41088</v>
      </c>
      <c r="U2945" s="118">
        <v>28125000</v>
      </c>
      <c r="V2945" s="109" t="s">
        <v>6222</v>
      </c>
      <c r="W2945" s="141">
        <v>0</v>
      </c>
      <c r="X2945" s="141">
        <v>0</v>
      </c>
      <c r="Y2945" s="141">
        <v>0</v>
      </c>
      <c r="Z2945" s="141">
        <v>0</v>
      </c>
      <c r="AA2945" s="106">
        <v>28125000</v>
      </c>
      <c r="AB2945" s="106"/>
      <c r="AC2945" s="118"/>
      <c r="AD2945" s="141"/>
      <c r="AE2945" s="106">
        <v>0</v>
      </c>
      <c r="AF2945" s="106">
        <v>0</v>
      </c>
      <c r="AG2945" s="106">
        <v>0</v>
      </c>
      <c r="AH2945" s="118"/>
      <c r="AI2945" s="118"/>
      <c r="AJ2945" s="118"/>
      <c r="AK2945" s="118"/>
      <c r="AL2945" s="118"/>
      <c r="AM2945" s="118"/>
      <c r="AN2945" s="114">
        <f t="shared" si="90"/>
        <v>28125000</v>
      </c>
      <c r="AO2945" s="114">
        <f t="shared" si="91"/>
        <v>0</v>
      </c>
      <c r="AP2945" s="114"/>
      <c r="AQ2945" s="114"/>
      <c r="AR2945" s="114"/>
      <c r="AS2945" s="114"/>
    </row>
    <row r="2946" spans="1:46" s="190" customFormat="1" ht="15" customHeight="1" x14ac:dyDescent="0.2">
      <c r="A2946" s="104"/>
      <c r="B2946" s="104">
        <f>VLOOKUP(BJB!$F$9:$F$5599,Ctrl!$B$4:$C$399,2,0)</f>
        <v>43</v>
      </c>
      <c r="C2946" s="104">
        <f>VLOOKUP(BJB!$G$9:$G$5599,Ctrl!$E$4:$F$399,2,0)</f>
        <v>0</v>
      </c>
      <c r="D2946" s="219">
        <v>1</v>
      </c>
      <c r="E2946" s="104" t="str">
        <f>VLOOKUP(BJB!$F$9:$F$5599,Ctrl!$B$4:$D$399,3,0)</f>
        <v>IV</v>
      </c>
      <c r="F2946" s="139" t="s">
        <v>10562</v>
      </c>
      <c r="G2946" s="139" t="s">
        <v>7683</v>
      </c>
      <c r="H2946" s="125"/>
      <c r="I2946" s="220" t="e">
        <f>IF(G2945=BJB!#REF!,I2945+1,1)</f>
        <v>#REF!</v>
      </c>
      <c r="J2946" s="912" t="s">
        <v>22914</v>
      </c>
      <c r="K2946" s="121" t="s">
        <v>3149</v>
      </c>
      <c r="L2946" s="104" t="s">
        <v>6477</v>
      </c>
      <c r="M2946" s="104" t="s">
        <v>3148</v>
      </c>
      <c r="N2946" s="120">
        <v>40175</v>
      </c>
      <c r="O2946" s="107">
        <v>11000000</v>
      </c>
      <c r="P2946" s="105" t="s">
        <v>6222</v>
      </c>
      <c r="Q2946" s="120" t="s">
        <v>6222</v>
      </c>
      <c r="R2946" s="890">
        <v>0</v>
      </c>
      <c r="S2946" s="108" t="s">
        <v>7238</v>
      </c>
      <c r="T2946" s="109">
        <v>41088</v>
      </c>
      <c r="U2946" s="118">
        <v>4883980</v>
      </c>
      <c r="V2946" s="109" t="s">
        <v>6222</v>
      </c>
      <c r="W2946" s="141">
        <v>0</v>
      </c>
      <c r="X2946" s="141">
        <v>0</v>
      </c>
      <c r="Y2946" s="141">
        <v>0</v>
      </c>
      <c r="Z2946" s="141">
        <v>0</v>
      </c>
      <c r="AA2946" s="106">
        <v>4423381</v>
      </c>
      <c r="AB2946" s="106"/>
      <c r="AC2946" s="118"/>
      <c r="AD2946" s="141"/>
      <c r="AE2946" s="106">
        <v>0</v>
      </c>
      <c r="AF2946" s="106">
        <v>0</v>
      </c>
      <c r="AG2946" s="106">
        <v>0</v>
      </c>
      <c r="AH2946" s="118"/>
      <c r="AI2946" s="118"/>
      <c r="AJ2946" s="118"/>
      <c r="AK2946" s="118"/>
      <c r="AL2946" s="118"/>
      <c r="AM2946" s="118"/>
      <c r="AN2946" s="114">
        <f t="shared" si="90"/>
        <v>4423381</v>
      </c>
      <c r="AO2946" s="114">
        <f t="shared" si="91"/>
        <v>460599</v>
      </c>
      <c r="AP2946" s="114"/>
      <c r="AQ2946" s="114"/>
      <c r="AR2946" s="114"/>
      <c r="AS2946" s="114"/>
    </row>
    <row r="2947" spans="1:46" s="190" customFormat="1" ht="15" customHeight="1" x14ac:dyDescent="0.2">
      <c r="A2947" s="104"/>
      <c r="B2947" s="104">
        <f>VLOOKUP(BJB!$F$9:$F$5599,Ctrl!$B$4:$C$399,2,0)</f>
        <v>43</v>
      </c>
      <c r="C2947" s="104">
        <f>VLOOKUP(BJB!$G$9:$G$5599,Ctrl!$E$4:$F$399,2,0)</f>
        <v>0</v>
      </c>
      <c r="D2947" s="219">
        <v>1</v>
      </c>
      <c r="E2947" s="104" t="str">
        <f>VLOOKUP(BJB!$F$9:$F$5599,Ctrl!$B$4:$D$399,3,0)</f>
        <v>IV</v>
      </c>
      <c r="F2947" s="139" t="s">
        <v>10562</v>
      </c>
      <c r="G2947" s="139" t="s">
        <v>7683</v>
      </c>
      <c r="H2947" s="125"/>
      <c r="I2947" s="220" t="e">
        <f>IF(G2946=BJB!#REF!,I2946+1,1)</f>
        <v>#REF!</v>
      </c>
      <c r="J2947" s="912" t="s">
        <v>22915</v>
      </c>
      <c r="K2947" s="121" t="s">
        <v>3150</v>
      </c>
      <c r="L2947" s="104" t="s">
        <v>6477</v>
      </c>
      <c r="M2947" s="104" t="s">
        <v>3151</v>
      </c>
      <c r="N2947" s="120">
        <v>39891</v>
      </c>
      <c r="O2947" s="107">
        <v>100000000</v>
      </c>
      <c r="P2947" s="105" t="s">
        <v>6222</v>
      </c>
      <c r="Q2947" s="120" t="s">
        <v>6222</v>
      </c>
      <c r="R2947" s="890">
        <v>0</v>
      </c>
      <c r="S2947" s="108" t="s">
        <v>7238</v>
      </c>
      <c r="T2947" s="109">
        <v>41088</v>
      </c>
      <c r="U2947" s="118">
        <v>39515258</v>
      </c>
      <c r="V2947" s="109" t="s">
        <v>6222</v>
      </c>
      <c r="W2947" s="141">
        <v>0</v>
      </c>
      <c r="X2947" s="141">
        <v>0</v>
      </c>
      <c r="Y2947" s="141">
        <v>0</v>
      </c>
      <c r="Z2947" s="141">
        <v>0</v>
      </c>
      <c r="AA2947" s="106">
        <v>4429167</v>
      </c>
      <c r="AB2947" s="106"/>
      <c r="AC2947" s="118"/>
      <c r="AD2947" s="141"/>
      <c r="AE2947" s="106">
        <v>0</v>
      </c>
      <c r="AF2947" s="106">
        <v>0</v>
      </c>
      <c r="AG2947" s="106">
        <v>0</v>
      </c>
      <c r="AH2947" s="118"/>
      <c r="AI2947" s="118"/>
      <c r="AJ2947" s="118"/>
      <c r="AK2947" s="118"/>
      <c r="AL2947" s="118"/>
      <c r="AM2947" s="118"/>
      <c r="AN2947" s="114">
        <f t="shared" si="90"/>
        <v>4429167</v>
      </c>
      <c r="AO2947" s="114">
        <f t="shared" si="91"/>
        <v>35086091</v>
      </c>
      <c r="AP2947" s="114"/>
      <c r="AQ2947" s="114"/>
      <c r="AR2947" s="114"/>
      <c r="AS2947" s="114"/>
    </row>
    <row r="2948" spans="1:46" s="190" customFormat="1" ht="15" customHeight="1" x14ac:dyDescent="0.2">
      <c r="A2948" s="104"/>
      <c r="B2948" s="104">
        <f>VLOOKUP(BJB!$F$9:$F$5599,Ctrl!$B$4:$C$399,2,0)</f>
        <v>43</v>
      </c>
      <c r="C2948" s="104">
        <f>VLOOKUP(BJB!$G$9:$G$5599,Ctrl!$E$4:$F$399,2,0)</f>
        <v>0</v>
      </c>
      <c r="D2948" s="219">
        <v>1</v>
      </c>
      <c r="E2948" s="104" t="str">
        <f>VLOOKUP(BJB!$F$9:$F$5599,Ctrl!$B$4:$D$399,3,0)</f>
        <v>IV</v>
      </c>
      <c r="F2948" s="139" t="s">
        <v>10562</v>
      </c>
      <c r="G2948" s="139" t="s">
        <v>7683</v>
      </c>
      <c r="H2948" s="125"/>
      <c r="I2948" s="220" t="e">
        <f>IF(G2947=BJB!#REF!,I2947+1,1)</f>
        <v>#REF!</v>
      </c>
      <c r="J2948" s="912" t="s">
        <v>22916</v>
      </c>
      <c r="K2948" s="121" t="s">
        <v>3152</v>
      </c>
      <c r="L2948" s="104" t="s">
        <v>7835</v>
      </c>
      <c r="M2948" s="104" t="s">
        <v>3153</v>
      </c>
      <c r="N2948" s="120">
        <v>40415</v>
      </c>
      <c r="O2948" s="107">
        <v>300000000</v>
      </c>
      <c r="P2948" s="105" t="s">
        <v>6222</v>
      </c>
      <c r="Q2948" s="120" t="s">
        <v>6222</v>
      </c>
      <c r="R2948" s="890">
        <v>0</v>
      </c>
      <c r="S2948" s="108" t="s">
        <v>7239</v>
      </c>
      <c r="T2948" s="109">
        <v>41089</v>
      </c>
      <c r="U2948" s="118">
        <v>211223181</v>
      </c>
      <c r="V2948" s="109" t="s">
        <v>6222</v>
      </c>
      <c r="W2948" s="141">
        <v>0</v>
      </c>
      <c r="X2948" s="141">
        <v>0</v>
      </c>
      <c r="Y2948" s="141">
        <v>0</v>
      </c>
      <c r="Z2948" s="141">
        <v>0</v>
      </c>
      <c r="AA2948" s="106">
        <v>1125000</v>
      </c>
      <c r="AB2948" s="106"/>
      <c r="AC2948" s="118"/>
      <c r="AD2948" s="141"/>
      <c r="AE2948" s="106">
        <v>0</v>
      </c>
      <c r="AF2948" s="106">
        <v>0</v>
      </c>
      <c r="AG2948" s="106">
        <v>0</v>
      </c>
      <c r="AH2948" s="118"/>
      <c r="AI2948" s="118"/>
      <c r="AJ2948" s="118"/>
      <c r="AK2948" s="118"/>
      <c r="AL2948" s="118"/>
      <c r="AM2948" s="118"/>
      <c r="AN2948" s="114">
        <f t="shared" si="90"/>
        <v>1125000</v>
      </c>
      <c r="AO2948" s="114">
        <f t="shared" si="91"/>
        <v>210098181</v>
      </c>
      <c r="AP2948" s="114"/>
      <c r="AQ2948" s="114"/>
      <c r="AR2948" s="114"/>
      <c r="AS2948" s="114"/>
    </row>
    <row r="2949" spans="1:46" s="190" customFormat="1" ht="15" customHeight="1" x14ac:dyDescent="0.2">
      <c r="A2949" s="104"/>
      <c r="B2949" s="104">
        <f>VLOOKUP(BJB!$F$9:$F$5599,Ctrl!$B$4:$C$399,2,0)</f>
        <v>43</v>
      </c>
      <c r="C2949" s="104">
        <f>VLOOKUP(BJB!$G$9:$G$5599,Ctrl!$E$4:$F$399,2,0)</f>
        <v>0</v>
      </c>
      <c r="D2949" s="219">
        <v>1</v>
      </c>
      <c r="E2949" s="104" t="str">
        <f>VLOOKUP(BJB!$F$9:$F$5599,Ctrl!$B$4:$D$399,3,0)</f>
        <v>IV</v>
      </c>
      <c r="F2949" s="139" t="s">
        <v>10562</v>
      </c>
      <c r="G2949" s="139" t="s">
        <v>7683</v>
      </c>
      <c r="H2949" s="125"/>
      <c r="I2949" s="220" t="e">
        <f>IF(G2948=BJB!#REF!,I2948+1,1)</f>
        <v>#REF!</v>
      </c>
      <c r="J2949" s="912" t="s">
        <v>22917</v>
      </c>
      <c r="K2949" s="121" t="s">
        <v>3154</v>
      </c>
      <c r="L2949" s="104" t="s">
        <v>7835</v>
      </c>
      <c r="M2949" s="104" t="s">
        <v>3155</v>
      </c>
      <c r="N2949" s="120">
        <v>40288</v>
      </c>
      <c r="O2949" s="107">
        <v>330000000</v>
      </c>
      <c r="P2949" s="105" t="s">
        <v>16361</v>
      </c>
      <c r="Q2949" s="120">
        <v>41065</v>
      </c>
      <c r="R2949" s="105">
        <v>243141439</v>
      </c>
      <c r="S2949" s="108" t="s">
        <v>7240</v>
      </c>
      <c r="T2949" s="109">
        <v>41120</v>
      </c>
      <c r="U2949" s="118">
        <v>177033420</v>
      </c>
      <c r="V2949" s="109">
        <v>41120</v>
      </c>
      <c r="W2949" s="141">
        <v>177033420</v>
      </c>
      <c r="X2949" s="141">
        <v>0</v>
      </c>
      <c r="Y2949" s="141">
        <v>0</v>
      </c>
      <c r="Z2949" s="141">
        <v>0</v>
      </c>
      <c r="AA2949" s="106">
        <v>60198900</v>
      </c>
      <c r="AB2949" s="106"/>
      <c r="AC2949" s="118"/>
      <c r="AD2949" s="141"/>
      <c r="AE2949" s="106">
        <v>0</v>
      </c>
      <c r="AF2949" s="106">
        <v>0</v>
      </c>
      <c r="AG2949" s="106">
        <v>0</v>
      </c>
      <c r="AH2949" s="118"/>
      <c r="AI2949" s="118"/>
      <c r="AJ2949" s="118"/>
      <c r="AK2949" s="118"/>
      <c r="AL2949" s="118"/>
      <c r="AM2949" s="118"/>
      <c r="AN2949" s="114">
        <f t="shared" si="90"/>
        <v>60198900</v>
      </c>
      <c r="AO2949" s="114">
        <f t="shared" si="91"/>
        <v>116834520</v>
      </c>
      <c r="AP2949" s="114"/>
      <c r="AQ2949" s="114"/>
      <c r="AR2949" s="114"/>
      <c r="AS2949" s="114"/>
      <c r="AT2949" s="237"/>
    </row>
    <row r="2950" spans="1:46" s="190" customFormat="1" ht="15" customHeight="1" x14ac:dyDescent="0.2">
      <c r="A2950" s="104"/>
      <c r="B2950" s="104">
        <f>VLOOKUP(BJB!$F$9:$F$5599,Ctrl!$B$4:$C$399,2,0)</f>
        <v>43</v>
      </c>
      <c r="C2950" s="104">
        <f>VLOOKUP(BJB!$G$9:$G$5599,Ctrl!$E$4:$F$399,2,0)</f>
        <v>0</v>
      </c>
      <c r="D2950" s="219">
        <v>1</v>
      </c>
      <c r="E2950" s="104" t="str">
        <f>VLOOKUP(BJB!$F$9:$F$5599,Ctrl!$B$4:$D$399,3,0)</f>
        <v>IV</v>
      </c>
      <c r="F2950" s="139" t="s">
        <v>10562</v>
      </c>
      <c r="G2950" s="139" t="s">
        <v>7683</v>
      </c>
      <c r="H2950" s="125"/>
      <c r="I2950" s="220" t="e">
        <f>IF(G2949=BJB!#REF!,I2949+1,1)</f>
        <v>#REF!</v>
      </c>
      <c r="J2950" s="912" t="s">
        <v>22918</v>
      </c>
      <c r="K2950" s="121" t="s">
        <v>3156</v>
      </c>
      <c r="L2950" s="104" t="s">
        <v>7835</v>
      </c>
      <c r="M2950" s="104" t="s">
        <v>3157</v>
      </c>
      <c r="N2950" s="120">
        <v>40175</v>
      </c>
      <c r="O2950" s="107">
        <v>330000000</v>
      </c>
      <c r="P2950" s="105" t="s">
        <v>16362</v>
      </c>
      <c r="Q2950" s="120">
        <v>41019</v>
      </c>
      <c r="R2950" s="105">
        <v>413879316</v>
      </c>
      <c r="S2950" s="108" t="s">
        <v>7241</v>
      </c>
      <c r="T2950" s="109">
        <v>41120</v>
      </c>
      <c r="U2950" s="118">
        <v>247500000</v>
      </c>
      <c r="V2950" s="109">
        <v>41120</v>
      </c>
      <c r="W2950" s="141">
        <v>247500000</v>
      </c>
      <c r="X2950" s="141">
        <v>0</v>
      </c>
      <c r="Y2950" s="141">
        <v>0</v>
      </c>
      <c r="Z2950" s="141">
        <v>0</v>
      </c>
      <c r="AA2950" s="106">
        <v>0</v>
      </c>
      <c r="AB2950" s="106"/>
      <c r="AC2950" s="118"/>
      <c r="AD2950" s="141"/>
      <c r="AE2950" s="106">
        <v>0</v>
      </c>
      <c r="AF2950" s="106">
        <v>0</v>
      </c>
      <c r="AG2950" s="106">
        <v>0</v>
      </c>
      <c r="AH2950" s="118"/>
      <c r="AI2950" s="118"/>
      <c r="AJ2950" s="118"/>
      <c r="AK2950" s="118"/>
      <c r="AL2950" s="118"/>
      <c r="AM2950" s="118"/>
      <c r="AN2950" s="114">
        <f t="shared" si="90"/>
        <v>0</v>
      </c>
      <c r="AO2950" s="114">
        <f t="shared" si="91"/>
        <v>247500000</v>
      </c>
      <c r="AP2950" s="114"/>
      <c r="AQ2950" s="114"/>
      <c r="AR2950" s="114"/>
      <c r="AS2950" s="114"/>
      <c r="AT2950" s="237"/>
    </row>
    <row r="2951" spans="1:46" s="190" customFormat="1" ht="15" customHeight="1" x14ac:dyDescent="0.2">
      <c r="A2951" s="104"/>
      <c r="B2951" s="104">
        <f>VLOOKUP(BJB!$F$9:$F$5599,Ctrl!$B$4:$C$399,2,0)</f>
        <v>43</v>
      </c>
      <c r="C2951" s="104">
        <f>VLOOKUP(BJB!$G$9:$G$5599,Ctrl!$E$4:$F$399,2,0)</f>
        <v>0</v>
      </c>
      <c r="D2951" s="219">
        <v>1</v>
      </c>
      <c r="E2951" s="104" t="str">
        <f>VLOOKUP(BJB!$F$9:$F$5599,Ctrl!$B$4:$D$399,3,0)</f>
        <v>IV</v>
      </c>
      <c r="F2951" s="139" t="s">
        <v>10562</v>
      </c>
      <c r="G2951" s="139" t="s">
        <v>7683</v>
      </c>
      <c r="H2951" s="125"/>
      <c r="I2951" s="220" t="e">
        <f>IF(G2950=BJB!#REF!,I2950+1,1)</f>
        <v>#REF!</v>
      </c>
      <c r="J2951" s="912" t="s">
        <v>22919</v>
      </c>
      <c r="K2951" s="121" t="s">
        <v>3158</v>
      </c>
      <c r="L2951" s="104" t="s">
        <v>8018</v>
      </c>
      <c r="M2951" s="104" t="s">
        <v>3159</v>
      </c>
      <c r="N2951" s="120">
        <v>40858</v>
      </c>
      <c r="O2951" s="107">
        <v>149000000</v>
      </c>
      <c r="P2951" s="105" t="s">
        <v>16363</v>
      </c>
      <c r="Q2951" s="120">
        <v>41059</v>
      </c>
      <c r="R2951" s="105">
        <v>156113270</v>
      </c>
      <c r="S2951" s="108" t="s">
        <v>7242</v>
      </c>
      <c r="T2951" s="109">
        <v>41120</v>
      </c>
      <c r="U2951" s="118">
        <v>111750000</v>
      </c>
      <c r="V2951" s="109">
        <v>41120</v>
      </c>
      <c r="W2951" s="141">
        <v>111750000</v>
      </c>
      <c r="X2951" s="141">
        <v>0</v>
      </c>
      <c r="Y2951" s="141">
        <v>0</v>
      </c>
      <c r="Z2951" s="141">
        <v>0</v>
      </c>
      <c r="AA2951" s="106">
        <v>111750000</v>
      </c>
      <c r="AB2951" s="106"/>
      <c r="AC2951" s="118"/>
      <c r="AD2951" s="141"/>
      <c r="AE2951" s="106">
        <v>0</v>
      </c>
      <c r="AF2951" s="106">
        <v>0</v>
      </c>
      <c r="AG2951" s="106">
        <v>0</v>
      </c>
      <c r="AH2951" s="118"/>
      <c r="AI2951" s="118"/>
      <c r="AJ2951" s="118"/>
      <c r="AK2951" s="118"/>
      <c r="AL2951" s="118"/>
      <c r="AM2951" s="118"/>
      <c r="AN2951" s="114">
        <f t="shared" si="90"/>
        <v>111750000</v>
      </c>
      <c r="AO2951" s="114">
        <f t="shared" si="91"/>
        <v>0</v>
      </c>
      <c r="AP2951" s="114"/>
      <c r="AQ2951" s="114"/>
      <c r="AR2951" s="114"/>
      <c r="AS2951" s="114"/>
      <c r="AT2951" s="237"/>
    </row>
    <row r="2952" spans="1:46" s="190" customFormat="1" ht="15" customHeight="1" x14ac:dyDescent="0.2">
      <c r="A2952" s="104"/>
      <c r="B2952" s="104">
        <f>VLOOKUP(BJB!$F$9:$F$5599,Ctrl!$B$4:$C$399,2,0)</f>
        <v>43</v>
      </c>
      <c r="C2952" s="104">
        <f>VLOOKUP(BJB!$G$9:$G$5599,Ctrl!$E$4:$F$399,2,0)</f>
        <v>0</v>
      </c>
      <c r="D2952" s="219">
        <v>1</v>
      </c>
      <c r="E2952" s="104" t="str">
        <f>VLOOKUP(BJB!$F$9:$F$5599,Ctrl!$B$4:$D$399,3,0)</f>
        <v>IV</v>
      </c>
      <c r="F2952" s="139" t="s">
        <v>10562</v>
      </c>
      <c r="G2952" s="139" t="s">
        <v>7683</v>
      </c>
      <c r="H2952" s="125"/>
      <c r="I2952" s="220" t="e">
        <f>IF(G2951=BJB!#REF!,I2951+1,1)</f>
        <v>#REF!</v>
      </c>
      <c r="J2952" s="912" t="s">
        <v>22920</v>
      </c>
      <c r="K2952" s="121" t="s">
        <v>3160</v>
      </c>
      <c r="L2952" s="104" t="s">
        <v>7835</v>
      </c>
      <c r="M2952" s="104" t="s">
        <v>3161</v>
      </c>
      <c r="N2952" s="120">
        <v>40127</v>
      </c>
      <c r="O2952" s="107">
        <v>242000000</v>
      </c>
      <c r="P2952" s="105" t="s">
        <v>16364</v>
      </c>
      <c r="Q2952" s="120">
        <v>41058</v>
      </c>
      <c r="R2952" s="105">
        <v>333508357</v>
      </c>
      <c r="S2952" s="108" t="s">
        <v>7243</v>
      </c>
      <c r="T2952" s="109">
        <v>41136</v>
      </c>
      <c r="U2952" s="118">
        <v>181500000</v>
      </c>
      <c r="V2952" s="109">
        <v>41136</v>
      </c>
      <c r="W2952" s="141">
        <v>181500000</v>
      </c>
      <c r="X2952" s="141">
        <v>0</v>
      </c>
      <c r="Y2952" s="141">
        <v>0</v>
      </c>
      <c r="Z2952" s="141">
        <v>0</v>
      </c>
      <c r="AA2952" s="106">
        <v>105000</v>
      </c>
      <c r="AB2952" s="106"/>
      <c r="AC2952" s="118"/>
      <c r="AD2952" s="141"/>
      <c r="AE2952" s="106">
        <v>0</v>
      </c>
      <c r="AF2952" s="106">
        <v>0</v>
      </c>
      <c r="AG2952" s="106">
        <v>0</v>
      </c>
      <c r="AH2952" s="118"/>
      <c r="AI2952" s="118"/>
      <c r="AJ2952" s="118"/>
      <c r="AK2952" s="118"/>
      <c r="AL2952" s="118"/>
      <c r="AM2952" s="118"/>
      <c r="AN2952" s="114">
        <f t="shared" si="90"/>
        <v>105000</v>
      </c>
      <c r="AO2952" s="114">
        <f t="shared" si="91"/>
        <v>181395000</v>
      </c>
      <c r="AP2952" s="114"/>
      <c r="AQ2952" s="114"/>
      <c r="AR2952" s="114"/>
      <c r="AS2952" s="114"/>
      <c r="AT2952" s="237"/>
    </row>
    <row r="2953" spans="1:46" s="190" customFormat="1" ht="15" customHeight="1" x14ac:dyDescent="0.2">
      <c r="A2953" s="104"/>
      <c r="B2953" s="104">
        <f>VLOOKUP(BJB!$F$9:$F$5599,Ctrl!$B$4:$C$399,2,0)</f>
        <v>43</v>
      </c>
      <c r="C2953" s="104">
        <f>VLOOKUP(BJB!$G$9:$G$5599,Ctrl!$E$4:$F$399,2,0)</f>
        <v>0</v>
      </c>
      <c r="D2953" s="219">
        <v>1</v>
      </c>
      <c r="E2953" s="104" t="str">
        <f>VLOOKUP(BJB!$F$9:$F$5599,Ctrl!$B$4:$D$399,3,0)</f>
        <v>IV</v>
      </c>
      <c r="F2953" s="139" t="s">
        <v>10562</v>
      </c>
      <c r="G2953" s="139" t="s">
        <v>7683</v>
      </c>
      <c r="H2953" s="125"/>
      <c r="I2953" s="220" t="e">
        <f>IF(G2952=BJB!#REF!,I2952+1,1)</f>
        <v>#REF!</v>
      </c>
      <c r="J2953" s="912" t="s">
        <v>22921</v>
      </c>
      <c r="K2953" s="121" t="s">
        <v>3162</v>
      </c>
      <c r="L2953" s="104" t="s">
        <v>6477</v>
      </c>
      <c r="M2953" s="104" t="s">
        <v>3163</v>
      </c>
      <c r="N2953" s="120">
        <v>40714</v>
      </c>
      <c r="O2953" s="107">
        <v>7000000</v>
      </c>
      <c r="P2953" s="105" t="s">
        <v>16365</v>
      </c>
      <c r="Q2953" s="120">
        <v>41081</v>
      </c>
      <c r="R2953" s="105">
        <v>5134291</v>
      </c>
      <c r="S2953" s="108" t="s">
        <v>7244</v>
      </c>
      <c r="T2953" s="109">
        <v>41137</v>
      </c>
      <c r="U2953" s="118">
        <v>3430000</v>
      </c>
      <c r="V2953" s="109">
        <v>41137</v>
      </c>
      <c r="W2953" s="141">
        <v>3430000</v>
      </c>
      <c r="X2953" s="141">
        <v>0</v>
      </c>
      <c r="Y2953" s="141">
        <v>0</v>
      </c>
      <c r="Z2953" s="141">
        <v>0</v>
      </c>
      <c r="AA2953" s="106">
        <v>140000</v>
      </c>
      <c r="AB2953" s="106"/>
      <c r="AC2953" s="118"/>
      <c r="AD2953" s="141"/>
      <c r="AE2953" s="106">
        <v>0</v>
      </c>
      <c r="AF2953" s="106">
        <v>0</v>
      </c>
      <c r="AG2953" s="106">
        <v>0</v>
      </c>
      <c r="AH2953" s="118"/>
      <c r="AI2953" s="118"/>
      <c r="AJ2953" s="118"/>
      <c r="AK2953" s="118"/>
      <c r="AL2953" s="118"/>
      <c r="AM2953" s="118"/>
      <c r="AN2953" s="114">
        <f t="shared" ref="AN2953:AN3016" si="92">SUM(AA2953:AM2953)</f>
        <v>140000</v>
      </c>
      <c r="AO2953" s="114">
        <f t="shared" ref="AO2953:AO3016" si="93">IF((U2953-AN2953)&lt;0,ABS(0),(U2953-AN2953))</f>
        <v>3290000</v>
      </c>
      <c r="AP2953" s="114"/>
      <c r="AQ2953" s="114"/>
      <c r="AR2953" s="114"/>
      <c r="AS2953" s="114"/>
    </row>
    <row r="2954" spans="1:46" s="190" customFormat="1" ht="15" customHeight="1" x14ac:dyDescent="0.2">
      <c r="A2954" s="104"/>
      <c r="B2954" s="104">
        <f>VLOOKUP(BJB!$F$9:$F$5599,Ctrl!$B$4:$C$399,2,0)</f>
        <v>43</v>
      </c>
      <c r="C2954" s="104">
        <f>VLOOKUP(BJB!$G$9:$G$5599,Ctrl!$E$4:$F$399,2,0)</f>
        <v>0</v>
      </c>
      <c r="D2954" s="219">
        <v>1</v>
      </c>
      <c r="E2954" s="104" t="str">
        <f>VLOOKUP(BJB!$F$9:$F$5599,Ctrl!$B$4:$D$399,3,0)</f>
        <v>IV</v>
      </c>
      <c r="F2954" s="139" t="s">
        <v>10562</v>
      </c>
      <c r="G2954" s="139" t="s">
        <v>7683</v>
      </c>
      <c r="H2954" s="125"/>
      <c r="I2954" s="220" t="e">
        <f>IF(G2953=BJB!#REF!,I2953+1,1)</f>
        <v>#REF!</v>
      </c>
      <c r="J2954" s="912" t="s">
        <v>22922</v>
      </c>
      <c r="K2954" s="121" t="s">
        <v>2663</v>
      </c>
      <c r="L2954" s="104" t="s">
        <v>6477</v>
      </c>
      <c r="M2954" s="104" t="s">
        <v>3164</v>
      </c>
      <c r="N2954" s="120">
        <v>40301</v>
      </c>
      <c r="O2954" s="107">
        <v>15000000</v>
      </c>
      <c r="P2954" s="105" t="s">
        <v>16366</v>
      </c>
      <c r="Q2954" s="120">
        <v>41066</v>
      </c>
      <c r="R2954" s="105">
        <v>10897627</v>
      </c>
      <c r="S2954" s="108" t="s">
        <v>7244</v>
      </c>
      <c r="T2954" s="109">
        <v>41137</v>
      </c>
      <c r="U2954" s="118">
        <v>8002500</v>
      </c>
      <c r="V2954" s="109">
        <v>41137</v>
      </c>
      <c r="W2954" s="141">
        <v>8002500</v>
      </c>
      <c r="X2954" s="141">
        <v>0</v>
      </c>
      <c r="Y2954" s="141">
        <v>0</v>
      </c>
      <c r="Z2954" s="141">
        <v>0</v>
      </c>
      <c r="AA2954" s="106">
        <v>0</v>
      </c>
      <c r="AB2954" s="106"/>
      <c r="AC2954" s="118"/>
      <c r="AD2954" s="141"/>
      <c r="AE2954" s="106">
        <v>0</v>
      </c>
      <c r="AF2954" s="106">
        <v>0</v>
      </c>
      <c r="AG2954" s="106">
        <v>0</v>
      </c>
      <c r="AH2954" s="118"/>
      <c r="AI2954" s="118"/>
      <c r="AJ2954" s="118"/>
      <c r="AK2954" s="118"/>
      <c r="AL2954" s="118"/>
      <c r="AM2954" s="118"/>
      <c r="AN2954" s="114">
        <f t="shared" si="92"/>
        <v>0</v>
      </c>
      <c r="AO2954" s="114">
        <f t="shared" si="93"/>
        <v>8002500</v>
      </c>
      <c r="AP2954" s="114"/>
      <c r="AQ2954" s="114"/>
      <c r="AR2954" s="114"/>
      <c r="AS2954" s="114"/>
    </row>
    <row r="2955" spans="1:46" s="190" customFormat="1" ht="15" customHeight="1" x14ac:dyDescent="0.2">
      <c r="A2955" s="104"/>
      <c r="B2955" s="104">
        <f>VLOOKUP(BJB!$F$9:$F$5599,Ctrl!$B$4:$C$399,2,0)</f>
        <v>43</v>
      </c>
      <c r="C2955" s="104">
        <f>VLOOKUP(BJB!$G$9:$G$5599,Ctrl!$E$4:$F$399,2,0)</f>
        <v>0</v>
      </c>
      <c r="D2955" s="219">
        <v>1</v>
      </c>
      <c r="E2955" s="104" t="str">
        <f>VLOOKUP(BJB!$F$9:$F$5599,Ctrl!$B$4:$D$399,3,0)</f>
        <v>IV</v>
      </c>
      <c r="F2955" s="139" t="s">
        <v>10562</v>
      </c>
      <c r="G2955" s="139" t="s">
        <v>7683</v>
      </c>
      <c r="H2955" s="125"/>
      <c r="I2955" s="220" t="e">
        <f>IF(G2954=BJB!#REF!,I2954+1,1)</f>
        <v>#REF!</v>
      </c>
      <c r="J2955" s="912" t="s">
        <v>22923</v>
      </c>
      <c r="K2955" s="121" t="s">
        <v>3165</v>
      </c>
      <c r="L2955" s="104" t="s">
        <v>6477</v>
      </c>
      <c r="M2955" s="104" t="s">
        <v>3166</v>
      </c>
      <c r="N2955" s="120">
        <v>40017</v>
      </c>
      <c r="O2955" s="107">
        <v>85000000</v>
      </c>
      <c r="P2955" s="105" t="s">
        <v>16367</v>
      </c>
      <c r="Q2955" s="120">
        <v>41040</v>
      </c>
      <c r="R2955" s="105">
        <v>86714014</v>
      </c>
      <c r="S2955" s="108" t="s">
        <v>7244</v>
      </c>
      <c r="T2955" s="109">
        <v>41137</v>
      </c>
      <c r="U2955" s="118">
        <v>47812500</v>
      </c>
      <c r="V2955" s="109">
        <v>41137</v>
      </c>
      <c r="W2955" s="141">
        <v>47812500</v>
      </c>
      <c r="X2955" s="141">
        <v>0</v>
      </c>
      <c r="Y2955" s="141">
        <v>0</v>
      </c>
      <c r="Z2955" s="141">
        <v>0</v>
      </c>
      <c r="AA2955" s="106">
        <v>27664000</v>
      </c>
      <c r="AB2955" s="106"/>
      <c r="AC2955" s="118"/>
      <c r="AD2955" s="141"/>
      <c r="AE2955" s="106">
        <v>0</v>
      </c>
      <c r="AF2955" s="106">
        <v>0</v>
      </c>
      <c r="AG2955" s="106">
        <v>0</v>
      </c>
      <c r="AH2955" s="118"/>
      <c r="AI2955" s="118"/>
      <c r="AJ2955" s="118"/>
      <c r="AK2955" s="118"/>
      <c r="AL2955" s="118"/>
      <c r="AM2955" s="118"/>
      <c r="AN2955" s="114">
        <f t="shared" si="92"/>
        <v>27664000</v>
      </c>
      <c r="AO2955" s="114">
        <f t="shared" si="93"/>
        <v>20148500</v>
      </c>
      <c r="AP2955" s="114"/>
      <c r="AQ2955" s="114"/>
      <c r="AR2955" s="114"/>
      <c r="AS2955" s="114"/>
    </row>
    <row r="2956" spans="1:46" s="190" customFormat="1" ht="15" customHeight="1" x14ac:dyDescent="0.2">
      <c r="A2956" s="104"/>
      <c r="B2956" s="104">
        <f>VLOOKUP(BJB!$F$9:$F$5599,Ctrl!$B$4:$C$399,2,0)</f>
        <v>43</v>
      </c>
      <c r="C2956" s="104">
        <f>VLOOKUP(BJB!$G$9:$G$5599,Ctrl!$E$4:$F$399,2,0)</f>
        <v>0</v>
      </c>
      <c r="D2956" s="219">
        <v>1</v>
      </c>
      <c r="E2956" s="104" t="str">
        <f>VLOOKUP(BJB!$F$9:$F$5599,Ctrl!$B$4:$D$399,3,0)</f>
        <v>IV</v>
      </c>
      <c r="F2956" s="139" t="s">
        <v>10562</v>
      </c>
      <c r="G2956" s="139" t="s">
        <v>7683</v>
      </c>
      <c r="H2956" s="125"/>
      <c r="I2956" s="220" t="e">
        <f>IF(G2955=BJB!#REF!,I2955+1,1)</f>
        <v>#REF!</v>
      </c>
      <c r="J2956" s="912" t="s">
        <v>22924</v>
      </c>
      <c r="K2956" s="121" t="s">
        <v>3167</v>
      </c>
      <c r="L2956" s="104" t="s">
        <v>6477</v>
      </c>
      <c r="M2956" s="104" t="s">
        <v>3168</v>
      </c>
      <c r="N2956" s="120">
        <v>40287</v>
      </c>
      <c r="O2956" s="107">
        <v>20000000</v>
      </c>
      <c r="P2956" s="105" t="s">
        <v>16368</v>
      </c>
      <c r="Q2956" s="120">
        <v>41081</v>
      </c>
      <c r="R2956" s="105">
        <v>6990942</v>
      </c>
      <c r="S2956" s="108" t="s">
        <v>7244</v>
      </c>
      <c r="T2956" s="109">
        <v>41137</v>
      </c>
      <c r="U2956" s="118">
        <v>4532756</v>
      </c>
      <c r="V2956" s="109">
        <v>41137</v>
      </c>
      <c r="W2956" s="141">
        <v>4532756</v>
      </c>
      <c r="X2956" s="141">
        <v>0</v>
      </c>
      <c r="Y2956" s="141">
        <v>0</v>
      </c>
      <c r="Z2956" s="141">
        <v>0</v>
      </c>
      <c r="AA2956" s="106">
        <v>2425500</v>
      </c>
      <c r="AB2956" s="106"/>
      <c r="AC2956" s="118"/>
      <c r="AD2956" s="141"/>
      <c r="AE2956" s="106">
        <v>0</v>
      </c>
      <c r="AF2956" s="106">
        <v>0</v>
      </c>
      <c r="AG2956" s="106">
        <v>0</v>
      </c>
      <c r="AH2956" s="118"/>
      <c r="AI2956" s="118"/>
      <c r="AJ2956" s="118"/>
      <c r="AK2956" s="118"/>
      <c r="AL2956" s="118"/>
      <c r="AM2956" s="118"/>
      <c r="AN2956" s="114">
        <f t="shared" si="92"/>
        <v>2425500</v>
      </c>
      <c r="AO2956" s="114">
        <f t="shared" si="93"/>
        <v>2107256</v>
      </c>
      <c r="AP2956" s="114"/>
      <c r="AQ2956" s="114"/>
      <c r="AR2956" s="114"/>
      <c r="AS2956" s="114"/>
    </row>
    <row r="2957" spans="1:46" s="190" customFormat="1" ht="15" customHeight="1" x14ac:dyDescent="0.2">
      <c r="A2957" s="104"/>
      <c r="B2957" s="104">
        <f>VLOOKUP(BJB!$F$9:$F$5599,Ctrl!$B$4:$C$399,2,0)</f>
        <v>43</v>
      </c>
      <c r="C2957" s="104">
        <f>VLOOKUP(BJB!$G$9:$G$5599,Ctrl!$E$4:$F$399,2,0)</f>
        <v>0</v>
      </c>
      <c r="D2957" s="219">
        <v>1</v>
      </c>
      <c r="E2957" s="104" t="str">
        <f>VLOOKUP(BJB!$F$9:$F$5599,Ctrl!$B$4:$D$399,3,0)</f>
        <v>IV</v>
      </c>
      <c r="F2957" s="139" t="s">
        <v>10562</v>
      </c>
      <c r="G2957" s="139" t="s">
        <v>7683</v>
      </c>
      <c r="H2957" s="125"/>
      <c r="I2957" s="220" t="e">
        <f>IF(G2956=BJB!#REF!,I2956+1,1)</f>
        <v>#REF!</v>
      </c>
      <c r="J2957" s="912" t="s">
        <v>22925</v>
      </c>
      <c r="K2957" s="121" t="s">
        <v>3169</v>
      </c>
      <c r="L2957" s="104" t="s">
        <v>6477</v>
      </c>
      <c r="M2957" s="104" t="s">
        <v>3170</v>
      </c>
      <c r="N2957" s="120">
        <v>39974</v>
      </c>
      <c r="O2957" s="107">
        <v>45000000</v>
      </c>
      <c r="P2957" s="105" t="s">
        <v>16369</v>
      </c>
      <c r="Q2957" s="120">
        <v>41081</v>
      </c>
      <c r="R2957" s="105">
        <v>26740391</v>
      </c>
      <c r="S2957" s="108" t="s">
        <v>7244</v>
      </c>
      <c r="T2957" s="109">
        <v>41137</v>
      </c>
      <c r="U2957" s="118">
        <v>19272473</v>
      </c>
      <c r="V2957" s="109">
        <v>41137</v>
      </c>
      <c r="W2957" s="141">
        <v>19272473</v>
      </c>
      <c r="X2957" s="141">
        <v>0</v>
      </c>
      <c r="Y2957" s="141">
        <v>0</v>
      </c>
      <c r="Z2957" s="141">
        <v>0</v>
      </c>
      <c r="AA2957" s="106">
        <v>1260000</v>
      </c>
      <c r="AB2957" s="106"/>
      <c r="AC2957" s="118"/>
      <c r="AD2957" s="141"/>
      <c r="AE2957" s="106">
        <v>0</v>
      </c>
      <c r="AF2957" s="106">
        <v>0</v>
      </c>
      <c r="AG2957" s="106">
        <v>0</v>
      </c>
      <c r="AH2957" s="118"/>
      <c r="AI2957" s="118"/>
      <c r="AJ2957" s="118"/>
      <c r="AK2957" s="118"/>
      <c r="AL2957" s="118"/>
      <c r="AM2957" s="118"/>
      <c r="AN2957" s="114">
        <f t="shared" si="92"/>
        <v>1260000</v>
      </c>
      <c r="AO2957" s="114">
        <f t="shared" si="93"/>
        <v>18012473</v>
      </c>
      <c r="AP2957" s="114"/>
      <c r="AQ2957" s="114"/>
      <c r="AR2957" s="114"/>
      <c r="AS2957" s="114"/>
    </row>
    <row r="2958" spans="1:46" s="190" customFormat="1" ht="15" customHeight="1" x14ac:dyDescent="0.2">
      <c r="A2958" s="104"/>
      <c r="B2958" s="104">
        <f>VLOOKUP(BJB!$F$9:$F$5599,Ctrl!$B$4:$C$399,2,0)</f>
        <v>43</v>
      </c>
      <c r="C2958" s="104">
        <f>VLOOKUP(BJB!$G$9:$G$5599,Ctrl!$E$4:$F$399,2,0)</f>
        <v>0</v>
      </c>
      <c r="D2958" s="219">
        <v>1</v>
      </c>
      <c r="E2958" s="104" t="str">
        <f>VLOOKUP(BJB!$F$9:$F$5599,Ctrl!$B$4:$D$399,3,0)</f>
        <v>IV</v>
      </c>
      <c r="F2958" s="139" t="s">
        <v>10562</v>
      </c>
      <c r="G2958" s="139" t="s">
        <v>7683</v>
      </c>
      <c r="H2958" s="125"/>
      <c r="I2958" s="220" t="e">
        <f>IF(G2957=BJB!#REF!,I2957+1,1)</f>
        <v>#REF!</v>
      </c>
      <c r="J2958" s="912" t="s">
        <v>22926</v>
      </c>
      <c r="K2958" s="121" t="s">
        <v>3171</v>
      </c>
      <c r="L2958" s="104" t="s">
        <v>6477</v>
      </c>
      <c r="M2958" s="104" t="s">
        <v>3168</v>
      </c>
      <c r="N2958" s="120">
        <v>40287</v>
      </c>
      <c r="O2958" s="107">
        <v>40000000</v>
      </c>
      <c r="P2958" s="105" t="s">
        <v>16370</v>
      </c>
      <c r="Q2958" s="120">
        <v>41106</v>
      </c>
      <c r="R2958" s="105">
        <v>13065727</v>
      </c>
      <c r="S2958" s="108" t="s">
        <v>7244</v>
      </c>
      <c r="T2958" s="109">
        <v>41137</v>
      </c>
      <c r="U2958" s="118">
        <v>9445578</v>
      </c>
      <c r="V2958" s="109">
        <v>41137</v>
      </c>
      <c r="W2958" s="141">
        <v>9445578</v>
      </c>
      <c r="X2958" s="141">
        <v>0</v>
      </c>
      <c r="Y2958" s="141">
        <v>0</v>
      </c>
      <c r="Z2958" s="141">
        <v>0</v>
      </c>
      <c r="AA2958" s="106">
        <v>6314000</v>
      </c>
      <c r="AB2958" s="106"/>
      <c r="AC2958" s="118"/>
      <c r="AD2958" s="141"/>
      <c r="AE2958" s="106">
        <v>0</v>
      </c>
      <c r="AF2958" s="106">
        <v>0</v>
      </c>
      <c r="AG2958" s="106">
        <v>0</v>
      </c>
      <c r="AH2958" s="118"/>
      <c r="AI2958" s="118"/>
      <c r="AJ2958" s="118"/>
      <c r="AK2958" s="118"/>
      <c r="AL2958" s="118"/>
      <c r="AM2958" s="118"/>
      <c r="AN2958" s="114">
        <f t="shared" si="92"/>
        <v>6314000</v>
      </c>
      <c r="AO2958" s="114">
        <f t="shared" si="93"/>
        <v>3131578</v>
      </c>
      <c r="AP2958" s="114"/>
      <c r="AQ2958" s="114"/>
      <c r="AR2958" s="114"/>
      <c r="AS2958" s="114"/>
    </row>
    <row r="2959" spans="1:46" s="190" customFormat="1" ht="15" customHeight="1" x14ac:dyDescent="0.2">
      <c r="A2959" s="104"/>
      <c r="B2959" s="104">
        <f>VLOOKUP(BJB!$F$9:$F$5599,Ctrl!$B$4:$C$399,2,0)</f>
        <v>43</v>
      </c>
      <c r="C2959" s="104">
        <f>VLOOKUP(BJB!$G$9:$G$5599,Ctrl!$E$4:$F$399,2,0)</f>
        <v>0</v>
      </c>
      <c r="D2959" s="219">
        <v>1</v>
      </c>
      <c r="E2959" s="104" t="str">
        <f>VLOOKUP(BJB!$F$9:$F$5599,Ctrl!$B$4:$D$399,3,0)</f>
        <v>IV</v>
      </c>
      <c r="F2959" s="139" t="s">
        <v>10562</v>
      </c>
      <c r="G2959" s="139" t="s">
        <v>7683</v>
      </c>
      <c r="H2959" s="125"/>
      <c r="I2959" s="220" t="e">
        <f>IF(G2958=BJB!#REF!,I2958+1,1)</f>
        <v>#REF!</v>
      </c>
      <c r="J2959" s="912" t="s">
        <v>22927</v>
      </c>
      <c r="K2959" s="121" t="s">
        <v>3172</v>
      </c>
      <c r="L2959" s="104" t="s">
        <v>6477</v>
      </c>
      <c r="M2959" s="104" t="s">
        <v>3168</v>
      </c>
      <c r="N2959" s="120">
        <v>40287</v>
      </c>
      <c r="O2959" s="107">
        <v>5000000</v>
      </c>
      <c r="P2959" s="105" t="s">
        <v>16371</v>
      </c>
      <c r="Q2959" s="120">
        <v>41106</v>
      </c>
      <c r="R2959" s="105">
        <v>2472554</v>
      </c>
      <c r="S2959" s="108" t="s">
        <v>7244</v>
      </c>
      <c r="T2959" s="109">
        <v>41137</v>
      </c>
      <c r="U2959" s="118">
        <v>1799432</v>
      </c>
      <c r="V2959" s="109">
        <v>41137</v>
      </c>
      <c r="W2959" s="141">
        <v>1799432</v>
      </c>
      <c r="X2959" s="141">
        <v>0</v>
      </c>
      <c r="Y2959" s="141">
        <v>0</v>
      </c>
      <c r="Z2959" s="141">
        <v>0</v>
      </c>
      <c r="AA2959" s="106">
        <v>1799432</v>
      </c>
      <c r="AB2959" s="106"/>
      <c r="AC2959" s="118"/>
      <c r="AD2959" s="141"/>
      <c r="AE2959" s="106">
        <v>0</v>
      </c>
      <c r="AF2959" s="106">
        <v>0</v>
      </c>
      <c r="AG2959" s="106">
        <v>0</v>
      </c>
      <c r="AH2959" s="118"/>
      <c r="AI2959" s="118"/>
      <c r="AJ2959" s="118"/>
      <c r="AK2959" s="118"/>
      <c r="AL2959" s="118"/>
      <c r="AM2959" s="118"/>
      <c r="AN2959" s="114">
        <f t="shared" si="92"/>
        <v>1799432</v>
      </c>
      <c r="AO2959" s="114">
        <f t="shared" si="93"/>
        <v>0</v>
      </c>
      <c r="AP2959" s="114"/>
      <c r="AQ2959" s="114"/>
      <c r="AR2959" s="114"/>
      <c r="AS2959" s="114"/>
    </row>
    <row r="2960" spans="1:46" s="190" customFormat="1" ht="15" customHeight="1" x14ac:dyDescent="0.2">
      <c r="A2960" s="104"/>
      <c r="B2960" s="104">
        <f>VLOOKUP(BJB!$F$9:$F$5599,Ctrl!$B$4:$C$399,2,0)</f>
        <v>43</v>
      </c>
      <c r="C2960" s="104">
        <f>VLOOKUP(BJB!$G$9:$G$5599,Ctrl!$E$4:$F$399,2,0)</f>
        <v>0</v>
      </c>
      <c r="D2960" s="219">
        <v>1</v>
      </c>
      <c r="E2960" s="104" t="str">
        <f>VLOOKUP(BJB!$F$9:$F$5599,Ctrl!$B$4:$D$399,3,0)</f>
        <v>IV</v>
      </c>
      <c r="F2960" s="139" t="s">
        <v>10562</v>
      </c>
      <c r="G2960" s="139" t="s">
        <v>7683</v>
      </c>
      <c r="H2960" s="125"/>
      <c r="I2960" s="220" t="e">
        <f>IF(G2959=BJB!#REF!,I2959+1,1)</f>
        <v>#REF!</v>
      </c>
      <c r="J2960" s="912" t="s">
        <v>22928</v>
      </c>
      <c r="K2960" s="121" t="s">
        <v>3173</v>
      </c>
      <c r="L2960" s="104" t="s">
        <v>6477</v>
      </c>
      <c r="M2960" s="104" t="s">
        <v>3174</v>
      </c>
      <c r="N2960" s="120">
        <v>39891</v>
      </c>
      <c r="O2960" s="107">
        <v>58000000</v>
      </c>
      <c r="P2960" s="105" t="s">
        <v>16372</v>
      </c>
      <c r="Q2960" s="120">
        <v>41106</v>
      </c>
      <c r="R2960" s="105">
        <v>61191759</v>
      </c>
      <c r="S2960" s="108" t="s">
        <v>7244</v>
      </c>
      <c r="T2960" s="109">
        <v>41137</v>
      </c>
      <c r="U2960" s="118">
        <v>32625000</v>
      </c>
      <c r="V2960" s="109">
        <v>41137</v>
      </c>
      <c r="W2960" s="141">
        <v>32625000</v>
      </c>
      <c r="X2960" s="141">
        <v>0</v>
      </c>
      <c r="Y2960" s="141">
        <v>0</v>
      </c>
      <c r="Z2960" s="141">
        <v>0</v>
      </c>
      <c r="AA2960" s="106">
        <v>968334</v>
      </c>
      <c r="AB2960" s="106"/>
      <c r="AC2960" s="118"/>
      <c r="AD2960" s="141"/>
      <c r="AE2960" s="106">
        <v>0</v>
      </c>
      <c r="AF2960" s="106">
        <v>0</v>
      </c>
      <c r="AG2960" s="106">
        <v>0</v>
      </c>
      <c r="AH2960" s="118"/>
      <c r="AI2960" s="118"/>
      <c r="AJ2960" s="118"/>
      <c r="AK2960" s="118"/>
      <c r="AL2960" s="118"/>
      <c r="AM2960" s="118"/>
      <c r="AN2960" s="114">
        <f t="shared" si="92"/>
        <v>968334</v>
      </c>
      <c r="AO2960" s="114">
        <f t="shared" si="93"/>
        <v>31656666</v>
      </c>
      <c r="AP2960" s="114"/>
      <c r="AQ2960" s="114"/>
      <c r="AR2960" s="114"/>
      <c r="AS2960" s="114"/>
    </row>
    <row r="2961" spans="1:45" s="190" customFormat="1" ht="15" customHeight="1" x14ac:dyDescent="0.2">
      <c r="A2961" s="104"/>
      <c r="B2961" s="104">
        <f>VLOOKUP(BJB!$F$9:$F$5599,Ctrl!$B$4:$C$399,2,0)</f>
        <v>43</v>
      </c>
      <c r="C2961" s="104">
        <f>VLOOKUP(BJB!$G$9:$G$5599,Ctrl!$E$4:$F$399,2,0)</f>
        <v>0</v>
      </c>
      <c r="D2961" s="219">
        <v>1</v>
      </c>
      <c r="E2961" s="104" t="str">
        <f>VLOOKUP(BJB!$F$9:$F$5599,Ctrl!$B$4:$D$399,3,0)</f>
        <v>IV</v>
      </c>
      <c r="F2961" s="139" t="s">
        <v>10562</v>
      </c>
      <c r="G2961" s="139" t="s">
        <v>7683</v>
      </c>
      <c r="H2961" s="125"/>
      <c r="I2961" s="220" t="e">
        <f>IF(G2960=BJB!#REF!,I2960+1,1)</f>
        <v>#REF!</v>
      </c>
      <c r="J2961" s="912" t="s">
        <v>22929</v>
      </c>
      <c r="K2961" s="121" t="s">
        <v>3175</v>
      </c>
      <c r="L2961" s="104" t="s">
        <v>7835</v>
      </c>
      <c r="M2961" s="104" t="s">
        <v>3176</v>
      </c>
      <c r="N2961" s="120">
        <v>40191</v>
      </c>
      <c r="O2961" s="107">
        <v>150000000</v>
      </c>
      <c r="P2961" s="105" t="s">
        <v>16373</v>
      </c>
      <c r="Q2961" s="120">
        <v>41058</v>
      </c>
      <c r="R2961" s="105">
        <v>96432286</v>
      </c>
      <c r="S2961" s="108" t="s">
        <v>7245</v>
      </c>
      <c r="T2961" s="109">
        <v>41137</v>
      </c>
      <c r="U2961" s="118">
        <v>70634324</v>
      </c>
      <c r="V2961" s="109">
        <v>41137</v>
      </c>
      <c r="W2961" s="141">
        <v>70634324</v>
      </c>
      <c r="X2961" s="141">
        <v>0</v>
      </c>
      <c r="Y2961" s="141">
        <v>0</v>
      </c>
      <c r="Z2961" s="141">
        <v>0</v>
      </c>
      <c r="AA2961" s="106">
        <v>70634324</v>
      </c>
      <c r="AB2961" s="106"/>
      <c r="AC2961" s="118"/>
      <c r="AD2961" s="141"/>
      <c r="AE2961" s="106">
        <v>0</v>
      </c>
      <c r="AF2961" s="106">
        <v>0</v>
      </c>
      <c r="AG2961" s="106">
        <v>0</v>
      </c>
      <c r="AH2961" s="118"/>
      <c r="AI2961" s="118"/>
      <c r="AJ2961" s="118"/>
      <c r="AK2961" s="118"/>
      <c r="AL2961" s="118"/>
      <c r="AM2961" s="118"/>
      <c r="AN2961" s="114">
        <f t="shared" si="92"/>
        <v>70634324</v>
      </c>
      <c r="AO2961" s="114">
        <f t="shared" si="93"/>
        <v>0</v>
      </c>
      <c r="AP2961" s="114"/>
      <c r="AQ2961" s="114"/>
      <c r="AR2961" s="114"/>
      <c r="AS2961" s="114"/>
    </row>
    <row r="2962" spans="1:45" s="190" customFormat="1" ht="15" customHeight="1" x14ac:dyDescent="0.2">
      <c r="A2962" s="104"/>
      <c r="B2962" s="104">
        <f>VLOOKUP(BJB!$F$9:$F$5599,Ctrl!$B$4:$C$399,2,0)</f>
        <v>43</v>
      </c>
      <c r="C2962" s="104">
        <f>VLOOKUP(BJB!$G$9:$G$5599,Ctrl!$E$4:$F$399,2,0)</f>
        <v>0</v>
      </c>
      <c r="D2962" s="219">
        <v>1</v>
      </c>
      <c r="E2962" s="104" t="str">
        <f>VLOOKUP(BJB!$F$9:$F$5599,Ctrl!$B$4:$D$399,3,0)</f>
        <v>IV</v>
      </c>
      <c r="F2962" s="139" t="s">
        <v>10562</v>
      </c>
      <c r="G2962" s="139" t="s">
        <v>7683</v>
      </c>
      <c r="H2962" s="125"/>
      <c r="I2962" s="220" t="e">
        <f>IF(G2961=BJB!#REF!,I2961+1,1)</f>
        <v>#REF!</v>
      </c>
      <c r="J2962" s="912" t="s">
        <v>22930</v>
      </c>
      <c r="K2962" s="121" t="s">
        <v>3177</v>
      </c>
      <c r="L2962" s="104" t="s">
        <v>7835</v>
      </c>
      <c r="M2962" s="104" t="s">
        <v>3178</v>
      </c>
      <c r="N2962" s="120">
        <v>40288</v>
      </c>
      <c r="O2962" s="107">
        <v>75000000</v>
      </c>
      <c r="P2962" s="105" t="s">
        <v>16371</v>
      </c>
      <c r="Q2962" s="120">
        <v>41065</v>
      </c>
      <c r="R2962" s="105">
        <v>93027846</v>
      </c>
      <c r="S2962" s="108" t="s">
        <v>7245</v>
      </c>
      <c r="T2962" s="109">
        <v>41137</v>
      </c>
      <c r="U2962" s="118">
        <v>42187500</v>
      </c>
      <c r="V2962" s="109">
        <v>41137</v>
      </c>
      <c r="W2962" s="141">
        <v>42187500</v>
      </c>
      <c r="X2962" s="141">
        <v>0</v>
      </c>
      <c r="Y2962" s="141">
        <v>0</v>
      </c>
      <c r="Z2962" s="141">
        <v>0</v>
      </c>
      <c r="AA2962" s="106">
        <v>35000</v>
      </c>
      <c r="AB2962" s="106"/>
      <c r="AC2962" s="118"/>
      <c r="AD2962" s="141"/>
      <c r="AE2962" s="106">
        <v>0</v>
      </c>
      <c r="AF2962" s="106">
        <v>0</v>
      </c>
      <c r="AG2962" s="106">
        <v>0</v>
      </c>
      <c r="AH2962" s="118"/>
      <c r="AI2962" s="118"/>
      <c r="AJ2962" s="118"/>
      <c r="AK2962" s="118"/>
      <c r="AL2962" s="118"/>
      <c r="AM2962" s="118"/>
      <c r="AN2962" s="114">
        <f t="shared" si="92"/>
        <v>35000</v>
      </c>
      <c r="AO2962" s="114">
        <f t="shared" si="93"/>
        <v>42152500</v>
      </c>
      <c r="AP2962" s="114"/>
      <c r="AQ2962" s="114"/>
      <c r="AR2962" s="114"/>
      <c r="AS2962" s="114"/>
    </row>
    <row r="2963" spans="1:45" s="190" customFormat="1" ht="15" customHeight="1" x14ac:dyDescent="0.2">
      <c r="A2963" s="104"/>
      <c r="B2963" s="104">
        <f>VLOOKUP(BJB!$F$9:$F$5599,Ctrl!$B$4:$C$399,2,0)</f>
        <v>43</v>
      </c>
      <c r="C2963" s="104">
        <f>VLOOKUP(BJB!$G$9:$G$5599,Ctrl!$E$4:$F$399,2,0)</f>
        <v>0</v>
      </c>
      <c r="D2963" s="219">
        <v>1</v>
      </c>
      <c r="E2963" s="104" t="str">
        <f>VLOOKUP(BJB!$F$9:$F$5599,Ctrl!$B$4:$D$399,3,0)</f>
        <v>IV</v>
      </c>
      <c r="F2963" s="139" t="s">
        <v>10562</v>
      </c>
      <c r="G2963" s="139" t="s">
        <v>7683</v>
      </c>
      <c r="H2963" s="125"/>
      <c r="I2963" s="220" t="e">
        <f>IF(G2962=BJB!#REF!,I2962+1,1)</f>
        <v>#REF!</v>
      </c>
      <c r="J2963" s="912" t="s">
        <v>22931</v>
      </c>
      <c r="K2963" s="121" t="s">
        <v>3179</v>
      </c>
      <c r="L2963" s="104" t="s">
        <v>7835</v>
      </c>
      <c r="M2963" s="104" t="s">
        <v>3132</v>
      </c>
      <c r="N2963" s="120">
        <v>40127</v>
      </c>
      <c r="O2963" s="107">
        <v>32000000</v>
      </c>
      <c r="P2963" s="105" t="s">
        <v>16374</v>
      </c>
      <c r="Q2963" s="120">
        <v>41058</v>
      </c>
      <c r="R2963" s="105">
        <v>29631230</v>
      </c>
      <c r="S2963" s="108" t="s">
        <v>7245</v>
      </c>
      <c r="T2963" s="109">
        <v>41137</v>
      </c>
      <c r="U2963" s="118">
        <v>18000000</v>
      </c>
      <c r="V2963" s="109">
        <v>41137</v>
      </c>
      <c r="W2963" s="141">
        <v>18000000</v>
      </c>
      <c r="X2963" s="141">
        <v>0</v>
      </c>
      <c r="Y2963" s="141">
        <v>0</v>
      </c>
      <c r="Z2963" s="141">
        <v>0</v>
      </c>
      <c r="AA2963" s="106">
        <v>0</v>
      </c>
      <c r="AB2963" s="106"/>
      <c r="AC2963" s="118"/>
      <c r="AD2963" s="141"/>
      <c r="AE2963" s="106">
        <v>0</v>
      </c>
      <c r="AF2963" s="106">
        <v>0</v>
      </c>
      <c r="AG2963" s="106">
        <v>0</v>
      </c>
      <c r="AH2963" s="118"/>
      <c r="AI2963" s="118"/>
      <c r="AJ2963" s="118"/>
      <c r="AK2963" s="118"/>
      <c r="AL2963" s="118"/>
      <c r="AM2963" s="118"/>
      <c r="AN2963" s="114">
        <f t="shared" si="92"/>
        <v>0</v>
      </c>
      <c r="AO2963" s="114">
        <f t="shared" si="93"/>
        <v>18000000</v>
      </c>
      <c r="AP2963" s="114"/>
      <c r="AQ2963" s="114"/>
      <c r="AR2963" s="114"/>
      <c r="AS2963" s="114"/>
    </row>
    <row r="2964" spans="1:45" s="190" customFormat="1" ht="15" customHeight="1" x14ac:dyDescent="0.2">
      <c r="A2964" s="104"/>
      <c r="B2964" s="104">
        <f>VLOOKUP(BJB!$F$9:$F$5599,Ctrl!$B$4:$C$399,2,0)</f>
        <v>43</v>
      </c>
      <c r="C2964" s="104">
        <f>VLOOKUP(BJB!$G$9:$G$5599,Ctrl!$E$4:$F$399,2,0)</f>
        <v>0</v>
      </c>
      <c r="D2964" s="219">
        <v>1</v>
      </c>
      <c r="E2964" s="104" t="str">
        <f>VLOOKUP(BJB!$F$9:$F$5599,Ctrl!$B$4:$D$399,3,0)</f>
        <v>IV</v>
      </c>
      <c r="F2964" s="139" t="s">
        <v>10562</v>
      </c>
      <c r="G2964" s="139" t="s">
        <v>7683</v>
      </c>
      <c r="H2964" s="125"/>
      <c r="I2964" s="220" t="e">
        <f>IF(G2963=BJB!#REF!,I2963+1,1)</f>
        <v>#REF!</v>
      </c>
      <c r="J2964" s="912" t="s">
        <v>22932</v>
      </c>
      <c r="K2964" s="121" t="s">
        <v>2245</v>
      </c>
      <c r="L2964" s="104" t="s">
        <v>6477</v>
      </c>
      <c r="M2964" s="104" t="s">
        <v>3180</v>
      </c>
      <c r="N2964" s="120">
        <v>40308</v>
      </c>
      <c r="O2964" s="107">
        <v>25000000</v>
      </c>
      <c r="P2964" s="105" t="s">
        <v>16375</v>
      </c>
      <c r="Q2964" s="120">
        <v>41095</v>
      </c>
      <c r="R2964" s="105">
        <v>3215485</v>
      </c>
      <c r="S2964" s="108" t="s">
        <v>7246</v>
      </c>
      <c r="T2964" s="109">
        <v>41180</v>
      </c>
      <c r="U2964" s="118">
        <v>2340110</v>
      </c>
      <c r="V2964" s="109">
        <v>41180</v>
      </c>
      <c r="W2964" s="141">
        <v>2340110</v>
      </c>
      <c r="X2964" s="141">
        <v>0</v>
      </c>
      <c r="Y2964" s="141">
        <v>0</v>
      </c>
      <c r="Z2964" s="141">
        <v>0</v>
      </c>
      <c r="AA2964" s="106">
        <v>2340110</v>
      </c>
      <c r="AB2964" s="106"/>
      <c r="AC2964" s="118"/>
      <c r="AD2964" s="141"/>
      <c r="AE2964" s="106">
        <v>0</v>
      </c>
      <c r="AF2964" s="106">
        <v>0</v>
      </c>
      <c r="AG2964" s="106">
        <v>0</v>
      </c>
      <c r="AH2964" s="118"/>
      <c r="AI2964" s="118"/>
      <c r="AJ2964" s="118"/>
      <c r="AK2964" s="118"/>
      <c r="AL2964" s="118"/>
      <c r="AM2964" s="118"/>
      <c r="AN2964" s="114">
        <f t="shared" si="92"/>
        <v>2340110</v>
      </c>
      <c r="AO2964" s="114">
        <f t="shared" si="93"/>
        <v>0</v>
      </c>
      <c r="AP2964" s="114"/>
      <c r="AQ2964" s="114"/>
      <c r="AR2964" s="114"/>
      <c r="AS2964" s="114"/>
    </row>
    <row r="2965" spans="1:45" s="190" customFormat="1" ht="15" customHeight="1" x14ac:dyDescent="0.2">
      <c r="A2965" s="104"/>
      <c r="B2965" s="104">
        <f>VLOOKUP(BJB!$F$9:$F$5599,Ctrl!$B$4:$C$399,2,0)</f>
        <v>43</v>
      </c>
      <c r="C2965" s="104">
        <f>VLOOKUP(BJB!$G$9:$G$5599,Ctrl!$E$4:$F$399,2,0)</f>
        <v>0</v>
      </c>
      <c r="D2965" s="219">
        <v>1</v>
      </c>
      <c r="E2965" s="104" t="str">
        <f>VLOOKUP(BJB!$F$9:$F$5599,Ctrl!$B$4:$D$399,3,0)</f>
        <v>IV</v>
      </c>
      <c r="F2965" s="139" t="s">
        <v>10562</v>
      </c>
      <c r="G2965" s="139" t="s">
        <v>7683</v>
      </c>
      <c r="H2965" s="125"/>
      <c r="I2965" s="220" t="e">
        <f>IF(G2964=BJB!#REF!,I2964+1,1)</f>
        <v>#REF!</v>
      </c>
      <c r="J2965" s="912" t="s">
        <v>22933</v>
      </c>
      <c r="K2965" s="121" t="s">
        <v>3181</v>
      </c>
      <c r="L2965" s="104" t="s">
        <v>6477</v>
      </c>
      <c r="M2965" s="104" t="s">
        <v>3180</v>
      </c>
      <c r="N2965" s="120">
        <v>40308</v>
      </c>
      <c r="O2965" s="107">
        <v>25000000</v>
      </c>
      <c r="P2965" s="105" t="s">
        <v>16361</v>
      </c>
      <c r="Q2965" s="120">
        <v>41095</v>
      </c>
      <c r="R2965" s="105">
        <v>23911109</v>
      </c>
      <c r="S2965" s="108" t="s">
        <v>7246</v>
      </c>
      <c r="T2965" s="109">
        <v>41180</v>
      </c>
      <c r="U2965" s="118">
        <v>16847598</v>
      </c>
      <c r="V2965" s="109">
        <v>41180</v>
      </c>
      <c r="W2965" s="141">
        <v>16847598</v>
      </c>
      <c r="X2965" s="141">
        <v>0</v>
      </c>
      <c r="Y2965" s="141">
        <v>0</v>
      </c>
      <c r="Z2965" s="141">
        <v>0</v>
      </c>
      <c r="AA2965" s="106">
        <v>0</v>
      </c>
      <c r="AB2965" s="106"/>
      <c r="AC2965" s="118"/>
      <c r="AD2965" s="141"/>
      <c r="AE2965" s="106">
        <v>0</v>
      </c>
      <c r="AF2965" s="106">
        <v>0</v>
      </c>
      <c r="AG2965" s="106">
        <v>0</v>
      </c>
      <c r="AH2965" s="118"/>
      <c r="AI2965" s="118"/>
      <c r="AJ2965" s="118"/>
      <c r="AK2965" s="118"/>
      <c r="AL2965" s="118"/>
      <c r="AM2965" s="118"/>
      <c r="AN2965" s="114">
        <f t="shared" si="92"/>
        <v>0</v>
      </c>
      <c r="AO2965" s="114">
        <f t="shared" si="93"/>
        <v>16847598</v>
      </c>
      <c r="AP2965" s="114"/>
      <c r="AQ2965" s="114"/>
      <c r="AR2965" s="114"/>
      <c r="AS2965" s="114"/>
    </row>
    <row r="2966" spans="1:45" s="190" customFormat="1" ht="15" customHeight="1" x14ac:dyDescent="0.2">
      <c r="A2966" s="104"/>
      <c r="B2966" s="104">
        <f>VLOOKUP(BJB!$F$9:$F$5599,Ctrl!$B$4:$C$399,2,0)</f>
        <v>43</v>
      </c>
      <c r="C2966" s="104">
        <f>VLOOKUP(BJB!$G$9:$G$5599,Ctrl!$E$4:$F$399,2,0)</f>
        <v>0</v>
      </c>
      <c r="D2966" s="219">
        <v>1</v>
      </c>
      <c r="E2966" s="104" t="str">
        <f>VLOOKUP(BJB!$F$9:$F$5599,Ctrl!$B$4:$D$399,3,0)</f>
        <v>IV</v>
      </c>
      <c r="F2966" s="139" t="s">
        <v>10562</v>
      </c>
      <c r="G2966" s="139" t="s">
        <v>7683</v>
      </c>
      <c r="H2966" s="125"/>
      <c r="I2966" s="220" t="e">
        <f>IF(G2965=BJB!#REF!,I2965+1,1)</f>
        <v>#REF!</v>
      </c>
      <c r="J2966" s="912" t="s">
        <v>22934</v>
      </c>
      <c r="K2966" s="121" t="s">
        <v>3182</v>
      </c>
      <c r="L2966" s="104" t="s">
        <v>6477</v>
      </c>
      <c r="M2966" s="104" t="s">
        <v>3180</v>
      </c>
      <c r="N2966" s="120">
        <v>40308</v>
      </c>
      <c r="O2966" s="107">
        <v>55000000</v>
      </c>
      <c r="P2966" s="105" t="s">
        <v>16376</v>
      </c>
      <c r="Q2966" s="120">
        <v>41095</v>
      </c>
      <c r="R2966" s="105">
        <v>26424021</v>
      </c>
      <c r="S2966" s="108" t="s">
        <v>7246</v>
      </c>
      <c r="T2966" s="109">
        <v>41180</v>
      </c>
      <c r="U2966" s="118">
        <v>18939885</v>
      </c>
      <c r="V2966" s="109">
        <v>41180</v>
      </c>
      <c r="W2966" s="141">
        <v>18939885</v>
      </c>
      <c r="X2966" s="141">
        <v>0</v>
      </c>
      <c r="Y2966" s="141">
        <v>0</v>
      </c>
      <c r="Z2966" s="141">
        <v>0</v>
      </c>
      <c r="AA2966" s="106">
        <v>5305000</v>
      </c>
      <c r="AB2966" s="106"/>
      <c r="AC2966" s="118"/>
      <c r="AD2966" s="141"/>
      <c r="AE2966" s="106">
        <v>0</v>
      </c>
      <c r="AF2966" s="106">
        <v>0</v>
      </c>
      <c r="AG2966" s="106">
        <v>0</v>
      </c>
      <c r="AH2966" s="118"/>
      <c r="AI2966" s="118"/>
      <c r="AJ2966" s="118"/>
      <c r="AK2966" s="118"/>
      <c r="AL2966" s="118"/>
      <c r="AM2966" s="118"/>
      <c r="AN2966" s="114">
        <f t="shared" si="92"/>
        <v>5305000</v>
      </c>
      <c r="AO2966" s="114">
        <f t="shared" si="93"/>
        <v>13634885</v>
      </c>
      <c r="AP2966" s="114"/>
      <c r="AQ2966" s="114"/>
      <c r="AR2966" s="114"/>
      <c r="AS2966" s="114"/>
    </row>
    <row r="2967" spans="1:45" s="190" customFormat="1" ht="15" customHeight="1" x14ac:dyDescent="0.2">
      <c r="A2967" s="104"/>
      <c r="B2967" s="104">
        <f>VLOOKUP(BJB!$F$9:$F$5599,Ctrl!$B$4:$C$399,2,0)</f>
        <v>43</v>
      </c>
      <c r="C2967" s="104">
        <f>VLOOKUP(BJB!$G$9:$G$5599,Ctrl!$E$4:$F$399,2,0)</f>
        <v>0</v>
      </c>
      <c r="D2967" s="219">
        <v>1</v>
      </c>
      <c r="E2967" s="104" t="str">
        <f>VLOOKUP(BJB!$F$9:$F$5599,Ctrl!$B$4:$D$399,3,0)</f>
        <v>IV</v>
      </c>
      <c r="F2967" s="139" t="s">
        <v>10562</v>
      </c>
      <c r="G2967" s="139" t="s">
        <v>7683</v>
      </c>
      <c r="H2967" s="125"/>
      <c r="I2967" s="220" t="e">
        <f>IF(G2966=BJB!#REF!,I2966+1,1)</f>
        <v>#REF!</v>
      </c>
      <c r="J2967" s="912" t="s">
        <v>22935</v>
      </c>
      <c r="K2967" s="121" t="s">
        <v>3183</v>
      </c>
      <c r="L2967" s="104" t="s">
        <v>7835</v>
      </c>
      <c r="M2967" s="104" t="s">
        <v>3184</v>
      </c>
      <c r="N2967" s="120">
        <v>40087</v>
      </c>
      <c r="O2967" s="107">
        <v>120000000</v>
      </c>
      <c r="P2967" s="105" t="s">
        <v>16375</v>
      </c>
      <c r="Q2967" s="120">
        <v>41150</v>
      </c>
      <c r="R2967" s="105">
        <v>42102221</v>
      </c>
      <c r="S2967" s="108" t="s">
        <v>7246</v>
      </c>
      <c r="T2967" s="109">
        <v>41180</v>
      </c>
      <c r="U2967" s="118">
        <v>30374583</v>
      </c>
      <c r="V2967" s="109">
        <v>41180</v>
      </c>
      <c r="W2967" s="141">
        <v>30374583</v>
      </c>
      <c r="X2967" s="141">
        <v>0</v>
      </c>
      <c r="Y2967" s="141">
        <v>0</v>
      </c>
      <c r="Z2967" s="141">
        <v>0</v>
      </c>
      <c r="AA2967" s="106">
        <v>0</v>
      </c>
      <c r="AB2967" s="106"/>
      <c r="AC2967" s="118"/>
      <c r="AD2967" s="141"/>
      <c r="AE2967" s="106">
        <v>0</v>
      </c>
      <c r="AF2967" s="106">
        <v>0</v>
      </c>
      <c r="AG2967" s="106">
        <v>0</v>
      </c>
      <c r="AH2967" s="118"/>
      <c r="AI2967" s="118"/>
      <c r="AJ2967" s="118"/>
      <c r="AK2967" s="118"/>
      <c r="AL2967" s="118"/>
      <c r="AM2967" s="118"/>
      <c r="AN2967" s="114">
        <f t="shared" si="92"/>
        <v>0</v>
      </c>
      <c r="AO2967" s="114">
        <f t="shared" si="93"/>
        <v>30374583</v>
      </c>
      <c r="AP2967" s="114"/>
      <c r="AQ2967" s="114"/>
      <c r="AR2967" s="114"/>
      <c r="AS2967" s="114"/>
    </row>
    <row r="2968" spans="1:45" s="190" customFormat="1" ht="15" customHeight="1" x14ac:dyDescent="0.2">
      <c r="A2968" s="104"/>
      <c r="B2968" s="104">
        <f>VLOOKUP(BJB!$F$9:$F$5599,Ctrl!$B$4:$C$399,2,0)</f>
        <v>43</v>
      </c>
      <c r="C2968" s="104">
        <f>VLOOKUP(BJB!$G$9:$G$5599,Ctrl!$E$4:$F$399,2,0)</f>
        <v>0</v>
      </c>
      <c r="D2968" s="219">
        <v>1</v>
      </c>
      <c r="E2968" s="104" t="str">
        <f>VLOOKUP(BJB!$F$9:$F$5599,Ctrl!$B$4:$D$399,3,0)</f>
        <v>IV</v>
      </c>
      <c r="F2968" s="139" t="s">
        <v>10562</v>
      </c>
      <c r="G2968" s="139" t="s">
        <v>7683</v>
      </c>
      <c r="H2968" s="125"/>
      <c r="I2968" s="220" t="e">
        <f>IF(G2967=BJB!#REF!,I2967+1,1)</f>
        <v>#REF!</v>
      </c>
      <c r="J2968" s="912" t="s">
        <v>22936</v>
      </c>
      <c r="K2968" s="121" t="s">
        <v>3185</v>
      </c>
      <c r="L2968" s="104" t="s">
        <v>6477</v>
      </c>
      <c r="M2968" s="104" t="s">
        <v>3186</v>
      </c>
      <c r="N2968" s="120">
        <v>40744</v>
      </c>
      <c r="O2968" s="107">
        <v>80000000</v>
      </c>
      <c r="P2968" s="105" t="s">
        <v>16377</v>
      </c>
      <c r="Q2968" s="120">
        <v>41131</v>
      </c>
      <c r="R2968" s="105">
        <v>92860470</v>
      </c>
      <c r="S2968" s="108" t="s">
        <v>7246</v>
      </c>
      <c r="T2968" s="109">
        <v>41180</v>
      </c>
      <c r="U2968" s="118">
        <v>56000000</v>
      </c>
      <c r="V2968" s="109">
        <v>41180</v>
      </c>
      <c r="W2968" s="141">
        <v>56000000</v>
      </c>
      <c r="X2968" s="141">
        <v>0</v>
      </c>
      <c r="Y2968" s="141">
        <v>0</v>
      </c>
      <c r="Z2968" s="141">
        <v>0</v>
      </c>
      <c r="AA2968" s="106">
        <v>2377500</v>
      </c>
      <c r="AB2968" s="106"/>
      <c r="AC2968" s="118"/>
      <c r="AD2968" s="141"/>
      <c r="AE2968" s="106">
        <v>0</v>
      </c>
      <c r="AF2968" s="106">
        <v>0</v>
      </c>
      <c r="AG2968" s="106">
        <v>0</v>
      </c>
      <c r="AH2968" s="118"/>
      <c r="AI2968" s="118"/>
      <c r="AJ2968" s="118"/>
      <c r="AK2968" s="118"/>
      <c r="AL2968" s="118"/>
      <c r="AM2968" s="118"/>
      <c r="AN2968" s="114">
        <f t="shared" si="92"/>
        <v>2377500</v>
      </c>
      <c r="AO2968" s="114">
        <f t="shared" si="93"/>
        <v>53622500</v>
      </c>
      <c r="AP2968" s="114"/>
      <c r="AQ2968" s="114"/>
      <c r="AR2968" s="114"/>
      <c r="AS2968" s="114"/>
    </row>
    <row r="2969" spans="1:45" s="190" customFormat="1" ht="15" customHeight="1" x14ac:dyDescent="0.2">
      <c r="A2969" s="104"/>
      <c r="B2969" s="104">
        <f>VLOOKUP(BJB!$F$9:$F$5599,Ctrl!$B$4:$C$399,2,0)</f>
        <v>43</v>
      </c>
      <c r="C2969" s="104">
        <f>VLOOKUP(BJB!$G$9:$G$5599,Ctrl!$E$4:$F$399,2,0)</f>
        <v>0</v>
      </c>
      <c r="D2969" s="219">
        <v>1</v>
      </c>
      <c r="E2969" s="104" t="str">
        <f>VLOOKUP(BJB!$F$9:$F$5599,Ctrl!$B$4:$D$399,3,0)</f>
        <v>IV</v>
      </c>
      <c r="F2969" s="139" t="s">
        <v>10562</v>
      </c>
      <c r="G2969" s="139" t="s">
        <v>7683</v>
      </c>
      <c r="H2969" s="125" t="s">
        <v>7495</v>
      </c>
      <c r="I2969" s="220" t="e">
        <f>IF(G2968=BJB!#REF!,I2968+1,1)</f>
        <v>#REF!</v>
      </c>
      <c r="J2969" s="912" t="s">
        <v>22937</v>
      </c>
      <c r="K2969" s="121" t="s">
        <v>3187</v>
      </c>
      <c r="L2969" s="104" t="s">
        <v>6477</v>
      </c>
      <c r="M2969" s="104" t="s">
        <v>3188</v>
      </c>
      <c r="N2969" s="120">
        <v>40372</v>
      </c>
      <c r="O2969" s="107">
        <v>100000000</v>
      </c>
      <c r="P2969" s="105" t="s">
        <v>6222</v>
      </c>
      <c r="Q2969" s="120" t="s">
        <v>6222</v>
      </c>
      <c r="R2969" s="890">
        <v>0</v>
      </c>
      <c r="S2969" s="108" t="s">
        <v>7246</v>
      </c>
      <c r="T2969" s="109">
        <v>41180</v>
      </c>
      <c r="U2969" s="118">
        <v>54861949</v>
      </c>
      <c r="V2969" s="109" t="s">
        <v>6222</v>
      </c>
      <c r="W2969" s="141">
        <v>0</v>
      </c>
      <c r="X2969" s="141">
        <v>0</v>
      </c>
      <c r="Y2969" s="141">
        <v>0</v>
      </c>
      <c r="Z2969" s="141">
        <v>0</v>
      </c>
      <c r="AA2969" s="106">
        <v>17291909</v>
      </c>
      <c r="AB2969" s="106"/>
      <c r="AC2969" s="132"/>
      <c r="AD2969" s="141"/>
      <c r="AE2969" s="106">
        <v>0</v>
      </c>
      <c r="AF2969" s="106">
        <v>0</v>
      </c>
      <c r="AG2969" s="106">
        <v>0</v>
      </c>
      <c r="AH2969" s="118"/>
      <c r="AI2969" s="118"/>
      <c r="AJ2969" s="118"/>
      <c r="AK2969" s="118"/>
      <c r="AL2969" s="118"/>
      <c r="AM2969" s="118"/>
      <c r="AN2969" s="114">
        <f t="shared" si="92"/>
        <v>17291909</v>
      </c>
      <c r="AO2969" s="114">
        <f t="shared" si="93"/>
        <v>37570040</v>
      </c>
      <c r="AP2969" s="114"/>
      <c r="AQ2969" s="114"/>
      <c r="AR2969" s="114"/>
      <c r="AS2969" s="114"/>
    </row>
    <row r="2970" spans="1:45" s="190" customFormat="1" ht="15" customHeight="1" x14ac:dyDescent="0.2">
      <c r="A2970" s="104"/>
      <c r="B2970" s="104">
        <f>VLOOKUP(BJB!$F$9:$F$5599,Ctrl!$B$4:$C$399,2,0)</f>
        <v>43</v>
      </c>
      <c r="C2970" s="104">
        <f>VLOOKUP(BJB!$G$9:$G$5599,Ctrl!$E$4:$F$399,2,0)</f>
        <v>0</v>
      </c>
      <c r="D2970" s="219">
        <v>1</v>
      </c>
      <c r="E2970" s="104" t="str">
        <f>VLOOKUP(BJB!$F$9:$F$5599,Ctrl!$B$4:$D$399,3,0)</f>
        <v>IV</v>
      </c>
      <c r="F2970" s="139" t="s">
        <v>10562</v>
      </c>
      <c r="G2970" s="139" t="s">
        <v>7683</v>
      </c>
      <c r="H2970" s="125"/>
      <c r="I2970" s="220" t="e">
        <f>IF(G2969=BJB!#REF!,I2969+1,1)</f>
        <v>#REF!</v>
      </c>
      <c r="J2970" s="912" t="s">
        <v>22938</v>
      </c>
      <c r="K2970" s="121" t="s">
        <v>2092</v>
      </c>
      <c r="L2970" s="104" t="s">
        <v>6477</v>
      </c>
      <c r="M2970" s="104" t="s">
        <v>3189</v>
      </c>
      <c r="N2970" s="120">
        <v>40218</v>
      </c>
      <c r="O2970" s="107">
        <v>21000000</v>
      </c>
      <c r="P2970" s="105" t="s">
        <v>16378</v>
      </c>
      <c r="Q2970" s="120">
        <v>41010</v>
      </c>
      <c r="R2970" s="105">
        <v>12943772</v>
      </c>
      <c r="S2970" s="108" t="s">
        <v>7246</v>
      </c>
      <c r="T2970" s="109">
        <v>41180</v>
      </c>
      <c r="U2970" s="118">
        <v>8401652</v>
      </c>
      <c r="V2970" s="109">
        <v>41180</v>
      </c>
      <c r="W2970" s="141">
        <v>8401652</v>
      </c>
      <c r="X2970" s="141">
        <v>0</v>
      </c>
      <c r="Y2970" s="141">
        <v>0</v>
      </c>
      <c r="Z2970" s="141">
        <v>0</v>
      </c>
      <c r="AA2970" s="106">
        <v>3521612</v>
      </c>
      <c r="AB2970" s="106"/>
      <c r="AC2970" s="118"/>
      <c r="AD2970" s="141"/>
      <c r="AE2970" s="106">
        <v>0</v>
      </c>
      <c r="AF2970" s="106">
        <v>0</v>
      </c>
      <c r="AG2970" s="106">
        <v>0</v>
      </c>
      <c r="AH2970" s="118"/>
      <c r="AI2970" s="118"/>
      <c r="AJ2970" s="118"/>
      <c r="AK2970" s="118"/>
      <c r="AL2970" s="118"/>
      <c r="AM2970" s="118"/>
      <c r="AN2970" s="114">
        <f t="shared" si="92"/>
        <v>3521612</v>
      </c>
      <c r="AO2970" s="114">
        <f t="shared" si="93"/>
        <v>4880040</v>
      </c>
      <c r="AP2970" s="114"/>
      <c r="AQ2970" s="114"/>
      <c r="AR2970" s="114"/>
      <c r="AS2970" s="114"/>
    </row>
    <row r="2971" spans="1:45" s="190" customFormat="1" ht="15" customHeight="1" x14ac:dyDescent="0.2">
      <c r="A2971" s="104"/>
      <c r="B2971" s="104">
        <f>VLOOKUP(BJB!$F$9:$F$5599,Ctrl!$B$4:$C$399,2,0)</f>
        <v>43</v>
      </c>
      <c r="C2971" s="104">
        <f>VLOOKUP(BJB!$G$9:$G$5599,Ctrl!$E$4:$F$399,2,0)</f>
        <v>0</v>
      </c>
      <c r="D2971" s="219">
        <v>1</v>
      </c>
      <c r="E2971" s="104" t="str">
        <f>VLOOKUP(BJB!$F$9:$F$5599,Ctrl!$B$4:$D$399,3,0)</f>
        <v>IV</v>
      </c>
      <c r="F2971" s="139" t="s">
        <v>10562</v>
      </c>
      <c r="G2971" s="139" t="s">
        <v>7683</v>
      </c>
      <c r="H2971" s="125"/>
      <c r="I2971" s="220" t="e">
        <f>IF(G2970=BJB!#REF!,I2970+1,1)</f>
        <v>#REF!</v>
      </c>
      <c r="J2971" s="912" t="s">
        <v>22939</v>
      </c>
      <c r="K2971" s="121" t="s">
        <v>3190</v>
      </c>
      <c r="L2971" s="104" t="s">
        <v>7835</v>
      </c>
      <c r="M2971" s="104" t="s">
        <v>3191</v>
      </c>
      <c r="N2971" s="120">
        <v>40625</v>
      </c>
      <c r="O2971" s="107">
        <v>80000000</v>
      </c>
      <c r="P2971" s="105" t="s">
        <v>16376</v>
      </c>
      <c r="Q2971" s="120">
        <v>41159</v>
      </c>
      <c r="R2971" s="105">
        <v>31928535</v>
      </c>
      <c r="S2971" s="146" t="s">
        <v>7247</v>
      </c>
      <c r="T2971" s="109">
        <v>41213</v>
      </c>
      <c r="U2971" s="118">
        <v>23307130</v>
      </c>
      <c r="V2971" s="109">
        <v>41213</v>
      </c>
      <c r="W2971" s="141">
        <v>23307130</v>
      </c>
      <c r="X2971" s="141">
        <v>0</v>
      </c>
      <c r="Y2971" s="141">
        <v>0</v>
      </c>
      <c r="Z2971" s="141">
        <v>0</v>
      </c>
      <c r="AA2971" s="106">
        <v>11354284</v>
      </c>
      <c r="AB2971" s="106"/>
      <c r="AC2971" s="118"/>
      <c r="AD2971" s="141"/>
      <c r="AE2971" s="106">
        <v>0</v>
      </c>
      <c r="AF2971" s="106">
        <v>0</v>
      </c>
      <c r="AG2971" s="106">
        <v>0</v>
      </c>
      <c r="AH2971" s="118"/>
      <c r="AI2971" s="118"/>
      <c r="AJ2971" s="118"/>
      <c r="AK2971" s="118"/>
      <c r="AL2971" s="118"/>
      <c r="AM2971" s="118"/>
      <c r="AN2971" s="114">
        <f t="shared" si="92"/>
        <v>11354284</v>
      </c>
      <c r="AO2971" s="114">
        <f t="shared" si="93"/>
        <v>11952846</v>
      </c>
      <c r="AP2971" s="114"/>
      <c r="AQ2971" s="114"/>
      <c r="AR2971" s="114"/>
      <c r="AS2971" s="114"/>
    </row>
    <row r="2972" spans="1:45" s="190" customFormat="1" ht="15" customHeight="1" x14ac:dyDescent="0.2">
      <c r="A2972" s="104"/>
      <c r="B2972" s="104">
        <f>VLOOKUP(BJB!$F$9:$F$5599,Ctrl!$B$4:$C$399,2,0)</f>
        <v>43</v>
      </c>
      <c r="C2972" s="104">
        <f>VLOOKUP(BJB!$G$9:$G$5599,Ctrl!$E$4:$F$399,2,0)</f>
        <v>0</v>
      </c>
      <c r="D2972" s="219">
        <v>1</v>
      </c>
      <c r="E2972" s="104" t="str">
        <f>VLOOKUP(BJB!$F$9:$F$5599,Ctrl!$B$4:$D$399,3,0)</f>
        <v>IV</v>
      </c>
      <c r="F2972" s="139" t="s">
        <v>10562</v>
      </c>
      <c r="G2972" s="139" t="s">
        <v>7683</v>
      </c>
      <c r="H2972" s="125"/>
      <c r="I2972" s="220" t="e">
        <f>IF(G2971=BJB!#REF!,I2971+1,1)</f>
        <v>#REF!</v>
      </c>
      <c r="J2972" s="912" t="s">
        <v>22940</v>
      </c>
      <c r="K2972" s="121" t="s">
        <v>3192</v>
      </c>
      <c r="L2972" s="104" t="s">
        <v>7835</v>
      </c>
      <c r="M2972" s="104" t="s">
        <v>3193</v>
      </c>
      <c r="N2972" s="120">
        <v>40690</v>
      </c>
      <c r="O2972" s="107">
        <v>500000000</v>
      </c>
      <c r="P2972" s="105" t="s">
        <v>16379</v>
      </c>
      <c r="Q2972" s="120">
        <v>41120</v>
      </c>
      <c r="R2972" s="105">
        <v>495367372</v>
      </c>
      <c r="S2972" s="146" t="s">
        <v>7248</v>
      </c>
      <c r="T2972" s="109">
        <v>41288</v>
      </c>
      <c r="U2972" s="118">
        <v>361453744</v>
      </c>
      <c r="V2972" s="109">
        <v>41288</v>
      </c>
      <c r="W2972" s="141">
        <v>361453744</v>
      </c>
      <c r="X2972" s="141">
        <v>0</v>
      </c>
      <c r="Y2972" s="141">
        <v>0</v>
      </c>
      <c r="Z2972" s="141">
        <v>0</v>
      </c>
      <c r="AA2972" s="106">
        <v>24600000</v>
      </c>
      <c r="AB2972" s="106"/>
      <c r="AC2972" s="118"/>
      <c r="AD2972" s="141"/>
      <c r="AE2972" s="106">
        <v>0</v>
      </c>
      <c r="AF2972" s="106">
        <v>0</v>
      </c>
      <c r="AG2972" s="106">
        <v>0</v>
      </c>
      <c r="AH2972" s="118"/>
      <c r="AI2972" s="118"/>
      <c r="AJ2972" s="118"/>
      <c r="AK2972" s="118"/>
      <c r="AL2972" s="118"/>
      <c r="AM2972" s="118"/>
      <c r="AN2972" s="114">
        <f t="shared" si="92"/>
        <v>24600000</v>
      </c>
      <c r="AO2972" s="114">
        <f t="shared" si="93"/>
        <v>336853744</v>
      </c>
      <c r="AP2972" s="114"/>
      <c r="AQ2972" s="114"/>
      <c r="AR2972" s="114"/>
      <c r="AS2972" s="114"/>
    </row>
    <row r="2973" spans="1:45" s="190" customFormat="1" ht="15" customHeight="1" x14ac:dyDescent="0.2">
      <c r="A2973" s="104"/>
      <c r="B2973" s="104">
        <f>VLOOKUP(BJB!$F$9:$F$5599,Ctrl!$B$4:$C$399,2,0)</f>
        <v>43</v>
      </c>
      <c r="C2973" s="104">
        <f>VLOOKUP(BJB!$G$9:$G$5599,Ctrl!$E$4:$F$399,2,0)</f>
        <v>0</v>
      </c>
      <c r="D2973" s="219">
        <v>1</v>
      </c>
      <c r="E2973" s="104" t="str">
        <f>VLOOKUP(BJB!$F$9:$F$5599,Ctrl!$B$4:$D$399,3,0)</f>
        <v>IV</v>
      </c>
      <c r="F2973" s="139" t="s">
        <v>10562</v>
      </c>
      <c r="G2973" s="139" t="s">
        <v>7683</v>
      </c>
      <c r="H2973" s="125"/>
      <c r="I2973" s="220" t="e">
        <f>IF(G2972=BJB!#REF!,I2972+1,1)</f>
        <v>#REF!</v>
      </c>
      <c r="J2973" s="912" t="s">
        <v>22941</v>
      </c>
      <c r="K2973" s="121" t="s">
        <v>3194</v>
      </c>
      <c r="L2973" s="104" t="s">
        <v>6477</v>
      </c>
      <c r="M2973" s="104" t="s">
        <v>3195</v>
      </c>
      <c r="N2973" s="120">
        <v>40518</v>
      </c>
      <c r="O2973" s="107">
        <v>17000000</v>
      </c>
      <c r="P2973" s="105" t="s">
        <v>16380</v>
      </c>
      <c r="Q2973" s="120">
        <v>41263</v>
      </c>
      <c r="R2973" s="105">
        <v>12395100</v>
      </c>
      <c r="S2973" s="146" t="s">
        <v>7249</v>
      </c>
      <c r="T2973" s="109">
        <v>41333</v>
      </c>
      <c r="U2973" s="118">
        <v>8676570</v>
      </c>
      <c r="V2973" s="109">
        <v>41333</v>
      </c>
      <c r="W2973" s="141">
        <v>8676570</v>
      </c>
      <c r="X2973" s="141">
        <v>0</v>
      </c>
      <c r="Y2973" s="141">
        <v>0</v>
      </c>
      <c r="Z2973" s="141">
        <v>0</v>
      </c>
      <c r="AA2973" s="106">
        <v>295875</v>
      </c>
      <c r="AB2973" s="106"/>
      <c r="AC2973" s="118"/>
      <c r="AD2973" s="141"/>
      <c r="AE2973" s="106">
        <v>0</v>
      </c>
      <c r="AF2973" s="106">
        <v>0</v>
      </c>
      <c r="AG2973" s="106">
        <v>0</v>
      </c>
      <c r="AH2973" s="118"/>
      <c r="AI2973" s="118"/>
      <c r="AJ2973" s="118"/>
      <c r="AK2973" s="118"/>
      <c r="AL2973" s="118"/>
      <c r="AM2973" s="118"/>
      <c r="AN2973" s="114">
        <f t="shared" si="92"/>
        <v>295875</v>
      </c>
      <c r="AO2973" s="114">
        <f t="shared" si="93"/>
        <v>8380695</v>
      </c>
      <c r="AP2973" s="114"/>
      <c r="AQ2973" s="114"/>
      <c r="AR2973" s="114"/>
      <c r="AS2973" s="114"/>
    </row>
    <row r="2974" spans="1:45" s="190" customFormat="1" ht="15" customHeight="1" x14ac:dyDescent="0.2">
      <c r="A2974" s="104"/>
      <c r="B2974" s="104">
        <f>VLOOKUP(BJB!$F$9:$F$5599,Ctrl!$B$4:$C$399,2,0)</f>
        <v>43</v>
      </c>
      <c r="C2974" s="104">
        <f>VLOOKUP(BJB!$G$9:$G$5599,Ctrl!$E$4:$F$399,2,0)</f>
        <v>0</v>
      </c>
      <c r="D2974" s="219">
        <v>1</v>
      </c>
      <c r="E2974" s="104" t="str">
        <f>VLOOKUP(BJB!$F$9:$F$5599,Ctrl!$B$4:$D$399,3,0)</f>
        <v>IV</v>
      </c>
      <c r="F2974" s="139" t="s">
        <v>10562</v>
      </c>
      <c r="G2974" s="139" t="s">
        <v>7683</v>
      </c>
      <c r="H2974" s="125"/>
      <c r="I2974" s="220" t="e">
        <f>IF(G2973=BJB!#REF!,I2973+1,1)</f>
        <v>#REF!</v>
      </c>
      <c r="J2974" s="912" t="s">
        <v>22942</v>
      </c>
      <c r="K2974" s="121" t="s">
        <v>3196</v>
      </c>
      <c r="L2974" s="104" t="s">
        <v>6477</v>
      </c>
      <c r="M2974" s="104" t="s">
        <v>3197</v>
      </c>
      <c r="N2974" s="120">
        <v>40900</v>
      </c>
      <c r="O2974" s="107">
        <v>20000000</v>
      </c>
      <c r="P2974" s="105" t="s">
        <v>16381</v>
      </c>
      <c r="Q2974" s="120">
        <v>41332</v>
      </c>
      <c r="R2974" s="105">
        <v>15364140</v>
      </c>
      <c r="S2974" s="108" t="s">
        <v>7250</v>
      </c>
      <c r="T2974" s="109">
        <v>41361</v>
      </c>
      <c r="U2974" s="118">
        <v>11480859</v>
      </c>
      <c r="V2974" s="109">
        <v>41361</v>
      </c>
      <c r="W2974" s="141">
        <v>11480859</v>
      </c>
      <c r="X2974" s="141">
        <v>0</v>
      </c>
      <c r="Y2974" s="141">
        <v>0</v>
      </c>
      <c r="Z2974" s="141">
        <v>0</v>
      </c>
      <c r="AA2974" s="106">
        <v>0</v>
      </c>
      <c r="AB2974" s="106"/>
      <c r="AC2974" s="118"/>
      <c r="AD2974" s="141"/>
      <c r="AE2974" s="106">
        <v>0</v>
      </c>
      <c r="AF2974" s="106">
        <v>0</v>
      </c>
      <c r="AG2974" s="106">
        <v>0</v>
      </c>
      <c r="AH2974" s="118"/>
      <c r="AI2974" s="118"/>
      <c r="AJ2974" s="118"/>
      <c r="AK2974" s="118"/>
      <c r="AL2974" s="118"/>
      <c r="AM2974" s="118"/>
      <c r="AN2974" s="114">
        <f t="shared" si="92"/>
        <v>0</v>
      </c>
      <c r="AO2974" s="114">
        <f t="shared" si="93"/>
        <v>11480859</v>
      </c>
      <c r="AP2974" s="114"/>
      <c r="AQ2974" s="114"/>
      <c r="AR2974" s="114"/>
      <c r="AS2974" s="114"/>
    </row>
    <row r="2975" spans="1:45" s="190" customFormat="1" ht="15" customHeight="1" x14ac:dyDescent="0.2">
      <c r="A2975" s="104"/>
      <c r="B2975" s="104">
        <f>VLOOKUP(BJB!$F$9:$F$5599,Ctrl!$B$4:$C$399,2,0)</f>
        <v>43</v>
      </c>
      <c r="C2975" s="104">
        <f>VLOOKUP(BJB!$G$9:$G$5599,Ctrl!$E$4:$F$399,2,0)</f>
        <v>0</v>
      </c>
      <c r="D2975" s="219">
        <v>1</v>
      </c>
      <c r="E2975" s="104" t="str">
        <f>VLOOKUP(BJB!$F$9:$F$5599,Ctrl!$B$4:$D$399,3,0)</f>
        <v>IV</v>
      </c>
      <c r="F2975" s="139" t="s">
        <v>10562</v>
      </c>
      <c r="G2975" s="139" t="s">
        <v>7683</v>
      </c>
      <c r="H2975" s="125"/>
      <c r="I2975" s="220" t="e">
        <f>IF(G2974=BJB!#REF!,I2974+1,1)</f>
        <v>#REF!</v>
      </c>
      <c r="J2975" s="912" t="s">
        <v>22943</v>
      </c>
      <c r="K2975" s="121" t="s">
        <v>2698</v>
      </c>
      <c r="L2975" s="104" t="s">
        <v>6477</v>
      </c>
      <c r="M2975" s="104" t="s">
        <v>3197</v>
      </c>
      <c r="N2975" s="120">
        <v>40900</v>
      </c>
      <c r="O2975" s="107">
        <v>40000000</v>
      </c>
      <c r="P2975" s="105" t="s">
        <v>16382</v>
      </c>
      <c r="Q2975" s="120">
        <v>41332</v>
      </c>
      <c r="R2975" s="105">
        <v>26762533</v>
      </c>
      <c r="S2975" s="108" t="s">
        <v>7250</v>
      </c>
      <c r="T2975" s="109">
        <v>41361</v>
      </c>
      <c r="U2975" s="118">
        <v>17648909</v>
      </c>
      <c r="V2975" s="109">
        <v>41361</v>
      </c>
      <c r="W2975" s="141">
        <v>17648909</v>
      </c>
      <c r="X2975" s="141">
        <v>0</v>
      </c>
      <c r="Y2975" s="141">
        <v>0</v>
      </c>
      <c r="Z2975" s="141">
        <v>0</v>
      </c>
      <c r="AA2975" s="106">
        <v>1750000</v>
      </c>
      <c r="AB2975" s="106"/>
      <c r="AC2975" s="118"/>
      <c r="AD2975" s="141"/>
      <c r="AE2975" s="106">
        <v>0</v>
      </c>
      <c r="AF2975" s="106">
        <v>0</v>
      </c>
      <c r="AG2975" s="106">
        <v>0</v>
      </c>
      <c r="AH2975" s="118"/>
      <c r="AI2975" s="118"/>
      <c r="AJ2975" s="118"/>
      <c r="AK2975" s="118"/>
      <c r="AL2975" s="118"/>
      <c r="AM2975" s="118"/>
      <c r="AN2975" s="114">
        <f t="shared" si="92"/>
        <v>1750000</v>
      </c>
      <c r="AO2975" s="114">
        <f t="shared" si="93"/>
        <v>15898909</v>
      </c>
      <c r="AP2975" s="114"/>
      <c r="AQ2975" s="114"/>
      <c r="AR2975" s="114"/>
      <c r="AS2975" s="114"/>
    </row>
    <row r="2976" spans="1:45" s="190" customFormat="1" ht="15" customHeight="1" x14ac:dyDescent="0.2">
      <c r="A2976" s="104"/>
      <c r="B2976" s="104">
        <f>VLOOKUP(BJB!$F$9:$F$5599,Ctrl!$B$4:$C$399,2,0)</f>
        <v>43</v>
      </c>
      <c r="C2976" s="104">
        <f>VLOOKUP(BJB!$G$9:$G$5599,Ctrl!$E$4:$F$399,2,0)</f>
        <v>0</v>
      </c>
      <c r="D2976" s="219">
        <v>1</v>
      </c>
      <c r="E2976" s="104" t="str">
        <f>VLOOKUP(BJB!$F$9:$F$5599,Ctrl!$B$4:$D$399,3,0)</f>
        <v>IV</v>
      </c>
      <c r="F2976" s="139" t="s">
        <v>10562</v>
      </c>
      <c r="G2976" s="139" t="s">
        <v>7683</v>
      </c>
      <c r="H2976" s="125"/>
      <c r="I2976" s="220" t="e">
        <f>IF(G2975=BJB!#REF!,I2975+1,1)</f>
        <v>#REF!</v>
      </c>
      <c r="J2976" s="912" t="s">
        <v>22944</v>
      </c>
      <c r="K2976" s="121" t="s">
        <v>3198</v>
      </c>
      <c r="L2976" s="104" t="s">
        <v>6477</v>
      </c>
      <c r="M2976" s="104" t="s">
        <v>3199</v>
      </c>
      <c r="N2976" s="120">
        <v>40893</v>
      </c>
      <c r="O2976" s="107">
        <v>25000000</v>
      </c>
      <c r="P2976" s="105" t="s">
        <v>16383</v>
      </c>
      <c r="Q2976" s="120">
        <v>41332</v>
      </c>
      <c r="R2976" s="105">
        <v>15568879</v>
      </c>
      <c r="S2976" s="108" t="s">
        <v>7250</v>
      </c>
      <c r="T2976" s="109">
        <v>41361</v>
      </c>
      <c r="U2976" s="118">
        <v>10898216</v>
      </c>
      <c r="V2976" s="109">
        <v>41361</v>
      </c>
      <c r="W2976" s="141">
        <v>10898216</v>
      </c>
      <c r="X2976" s="141">
        <v>0</v>
      </c>
      <c r="Y2976" s="141">
        <v>0</v>
      </c>
      <c r="Z2976" s="141">
        <v>0</v>
      </c>
      <c r="AA2976" s="106">
        <v>1750000</v>
      </c>
      <c r="AB2976" s="106"/>
      <c r="AC2976" s="118"/>
      <c r="AD2976" s="141"/>
      <c r="AE2976" s="106">
        <v>0</v>
      </c>
      <c r="AF2976" s="106">
        <v>0</v>
      </c>
      <c r="AG2976" s="106">
        <v>0</v>
      </c>
      <c r="AH2976" s="118"/>
      <c r="AI2976" s="118"/>
      <c r="AJ2976" s="118"/>
      <c r="AK2976" s="118"/>
      <c r="AL2976" s="118"/>
      <c r="AM2976" s="118"/>
      <c r="AN2976" s="114">
        <f t="shared" si="92"/>
        <v>1750000</v>
      </c>
      <c r="AO2976" s="114">
        <f t="shared" si="93"/>
        <v>9148216</v>
      </c>
      <c r="AP2976" s="114"/>
      <c r="AQ2976" s="114"/>
      <c r="AR2976" s="114"/>
      <c r="AS2976" s="114"/>
    </row>
    <row r="2977" spans="1:45" s="190" customFormat="1" ht="15" customHeight="1" x14ac:dyDescent="0.2">
      <c r="A2977" s="104"/>
      <c r="B2977" s="104">
        <f>VLOOKUP(BJB!$F$9:$F$5599,Ctrl!$B$4:$C$399,2,0)</f>
        <v>43</v>
      </c>
      <c r="C2977" s="104">
        <f>VLOOKUP(BJB!$G$9:$G$5599,Ctrl!$E$4:$F$399,2,0)</f>
        <v>0</v>
      </c>
      <c r="D2977" s="219">
        <v>1</v>
      </c>
      <c r="E2977" s="104" t="str">
        <f>VLOOKUP(BJB!$F$9:$F$5599,Ctrl!$B$4:$D$399,3,0)</f>
        <v>IV</v>
      </c>
      <c r="F2977" s="139" t="s">
        <v>10562</v>
      </c>
      <c r="G2977" s="139" t="s">
        <v>7683</v>
      </c>
      <c r="H2977" s="125"/>
      <c r="I2977" s="220" t="e">
        <f>IF(G2976=BJB!#REF!,I2976+1,1)</f>
        <v>#REF!</v>
      </c>
      <c r="J2977" s="912" t="s">
        <v>22945</v>
      </c>
      <c r="K2977" s="121" t="s">
        <v>3200</v>
      </c>
      <c r="L2977" s="104" t="s">
        <v>6476</v>
      </c>
      <c r="M2977" s="104" t="s">
        <v>1437</v>
      </c>
      <c r="N2977" s="120">
        <v>40304</v>
      </c>
      <c r="O2977" s="107">
        <v>253666875</v>
      </c>
      <c r="P2977" s="105" t="s">
        <v>16384</v>
      </c>
      <c r="Q2977" s="120">
        <v>41310</v>
      </c>
      <c r="R2977" s="105">
        <v>98972509</v>
      </c>
      <c r="S2977" s="146" t="s">
        <v>1076</v>
      </c>
      <c r="T2977" s="109">
        <v>41389</v>
      </c>
      <c r="U2977" s="118">
        <v>23753402</v>
      </c>
      <c r="V2977" s="109">
        <v>41389</v>
      </c>
      <c r="W2977" s="141">
        <v>23753402</v>
      </c>
      <c r="X2977" s="141">
        <v>0</v>
      </c>
      <c r="Y2977" s="141">
        <v>0</v>
      </c>
      <c r="Z2977" s="141">
        <v>0</v>
      </c>
      <c r="AA2977" s="106">
        <v>0</v>
      </c>
      <c r="AB2977" s="106"/>
      <c r="AC2977" s="118"/>
      <c r="AD2977" s="141"/>
      <c r="AE2977" s="106">
        <v>0</v>
      </c>
      <c r="AF2977" s="106">
        <v>0</v>
      </c>
      <c r="AG2977" s="106">
        <v>0</v>
      </c>
      <c r="AH2977" s="118"/>
      <c r="AI2977" s="118"/>
      <c r="AJ2977" s="118"/>
      <c r="AK2977" s="118"/>
      <c r="AL2977" s="118"/>
      <c r="AM2977" s="118"/>
      <c r="AN2977" s="114">
        <f t="shared" si="92"/>
        <v>0</v>
      </c>
      <c r="AO2977" s="114">
        <f t="shared" si="93"/>
        <v>23753402</v>
      </c>
      <c r="AP2977" s="114"/>
      <c r="AQ2977" s="114"/>
      <c r="AR2977" s="114"/>
      <c r="AS2977" s="114"/>
    </row>
    <row r="2978" spans="1:45" s="190" customFormat="1" ht="15" customHeight="1" x14ac:dyDescent="0.2">
      <c r="A2978" s="104"/>
      <c r="B2978" s="104">
        <f>VLOOKUP(BJB!$F$9:$F$5599,Ctrl!$B$4:$C$399,2,0)</f>
        <v>43</v>
      </c>
      <c r="C2978" s="104">
        <f>VLOOKUP(BJB!$G$9:$G$5599,Ctrl!$E$4:$F$399,2,0)</f>
        <v>0</v>
      </c>
      <c r="D2978" s="219">
        <v>1</v>
      </c>
      <c r="E2978" s="104" t="str">
        <f>VLOOKUP(BJB!$F$9:$F$5599,Ctrl!$B$4:$D$399,3,0)</f>
        <v>IV</v>
      </c>
      <c r="F2978" s="139" t="s">
        <v>10562</v>
      </c>
      <c r="G2978" s="139" t="s">
        <v>7683</v>
      </c>
      <c r="H2978" s="125"/>
      <c r="I2978" s="220" t="e">
        <f>IF(G2977=BJB!#REF!,I2977+1,1)</f>
        <v>#REF!</v>
      </c>
      <c r="J2978" s="912" t="s">
        <v>22946</v>
      </c>
      <c r="K2978" s="121" t="s">
        <v>3201</v>
      </c>
      <c r="L2978" s="104" t="s">
        <v>6477</v>
      </c>
      <c r="M2978" s="104" t="s">
        <v>3168</v>
      </c>
      <c r="N2978" s="120">
        <v>40287</v>
      </c>
      <c r="O2978" s="105">
        <v>75000000</v>
      </c>
      <c r="P2978" s="105" t="s">
        <v>16385</v>
      </c>
      <c r="Q2978" s="120">
        <v>41390</v>
      </c>
      <c r="R2978" s="105">
        <v>48597594</v>
      </c>
      <c r="S2978" s="146" t="s">
        <v>7251</v>
      </c>
      <c r="T2978" s="109">
        <v>41486</v>
      </c>
      <c r="U2978" s="118">
        <v>46551129</v>
      </c>
      <c r="V2978" s="109">
        <v>41486</v>
      </c>
      <c r="W2978" s="141">
        <v>46551129</v>
      </c>
      <c r="X2978" s="141">
        <v>0</v>
      </c>
      <c r="Y2978" s="141">
        <v>0</v>
      </c>
      <c r="Z2978" s="141">
        <v>0</v>
      </c>
      <c r="AA2978" s="106">
        <v>9670458</v>
      </c>
      <c r="AB2978" s="106"/>
      <c r="AC2978" s="118"/>
      <c r="AD2978" s="141"/>
      <c r="AE2978" s="106">
        <v>0</v>
      </c>
      <c r="AF2978" s="106">
        <v>0</v>
      </c>
      <c r="AG2978" s="106">
        <v>0</v>
      </c>
      <c r="AH2978" s="118"/>
      <c r="AI2978" s="118"/>
      <c r="AJ2978" s="118"/>
      <c r="AK2978" s="118"/>
      <c r="AL2978" s="118"/>
      <c r="AM2978" s="118"/>
      <c r="AN2978" s="114">
        <f t="shared" si="92"/>
        <v>9670458</v>
      </c>
      <c r="AO2978" s="114">
        <f t="shared" si="93"/>
        <v>36880671</v>
      </c>
      <c r="AP2978" s="114"/>
      <c r="AQ2978" s="114"/>
      <c r="AR2978" s="114"/>
      <c r="AS2978" s="114"/>
    </row>
    <row r="2979" spans="1:45" s="190" customFormat="1" ht="15" customHeight="1" x14ac:dyDescent="0.2">
      <c r="A2979" s="104"/>
      <c r="B2979" s="104">
        <f>VLOOKUP(BJB!$F$9:$F$5599,Ctrl!$B$4:$C$399,2,0)</f>
        <v>43</v>
      </c>
      <c r="C2979" s="104">
        <f>VLOOKUP(BJB!$G$9:$G$5599,Ctrl!$E$4:$F$399,2,0)</f>
        <v>0</v>
      </c>
      <c r="D2979" s="219">
        <v>1</v>
      </c>
      <c r="E2979" s="104" t="str">
        <f>VLOOKUP(BJB!$F$9:$F$5599,Ctrl!$B$4:$D$399,3,0)</f>
        <v>IV</v>
      </c>
      <c r="F2979" s="139" t="s">
        <v>10562</v>
      </c>
      <c r="G2979" s="139" t="s">
        <v>7683</v>
      </c>
      <c r="H2979" s="125"/>
      <c r="I2979" s="220" t="e">
        <f>IF(G2978=BJB!#REF!,I2978+1,1)</f>
        <v>#REF!</v>
      </c>
      <c r="J2979" s="912" t="s">
        <v>22947</v>
      </c>
      <c r="K2979" s="121" t="s">
        <v>3202</v>
      </c>
      <c r="L2979" s="104" t="s">
        <v>6477</v>
      </c>
      <c r="M2979" s="104" t="s">
        <v>3203</v>
      </c>
      <c r="N2979" s="120">
        <v>40339</v>
      </c>
      <c r="O2979" s="107">
        <v>60000000</v>
      </c>
      <c r="P2979" s="105" t="s">
        <v>16386</v>
      </c>
      <c r="Q2979" s="120">
        <v>41500</v>
      </c>
      <c r="R2979" s="105">
        <v>51765468</v>
      </c>
      <c r="S2979" s="146" t="s">
        <v>3204</v>
      </c>
      <c r="T2979" s="109">
        <v>41547</v>
      </c>
      <c r="U2979" s="118">
        <v>30296601</v>
      </c>
      <c r="V2979" s="109">
        <v>41540</v>
      </c>
      <c r="W2979" s="141">
        <v>30296601</v>
      </c>
      <c r="X2979" s="141">
        <v>0</v>
      </c>
      <c r="Y2979" s="141">
        <v>0</v>
      </c>
      <c r="Z2979" s="141">
        <v>0</v>
      </c>
      <c r="AA2979" s="106">
        <v>0</v>
      </c>
      <c r="AB2979" s="106"/>
      <c r="AC2979" s="118"/>
      <c r="AD2979" s="141"/>
      <c r="AE2979" s="106">
        <v>0</v>
      </c>
      <c r="AF2979" s="106">
        <v>0</v>
      </c>
      <c r="AG2979" s="106">
        <v>0</v>
      </c>
      <c r="AH2979" s="118"/>
      <c r="AI2979" s="118"/>
      <c r="AJ2979" s="118"/>
      <c r="AK2979" s="118"/>
      <c r="AL2979" s="118"/>
      <c r="AM2979" s="118"/>
      <c r="AN2979" s="114">
        <f t="shared" si="92"/>
        <v>0</v>
      </c>
      <c r="AO2979" s="114">
        <f t="shared" si="93"/>
        <v>30296601</v>
      </c>
      <c r="AP2979" s="114"/>
      <c r="AQ2979" s="114"/>
      <c r="AR2979" s="114"/>
      <c r="AS2979" s="114"/>
    </row>
    <row r="2980" spans="1:45" s="190" customFormat="1" ht="15" customHeight="1" x14ac:dyDescent="0.2">
      <c r="A2980" s="104"/>
      <c r="B2980" s="104">
        <f>VLOOKUP(BJB!$F$9:$F$5599,Ctrl!$B$4:$C$399,2,0)</f>
        <v>43</v>
      </c>
      <c r="C2980" s="104">
        <f>VLOOKUP(BJB!$G$9:$G$5599,Ctrl!$E$4:$F$399,2,0)</f>
        <v>0</v>
      </c>
      <c r="D2980" s="219">
        <v>1</v>
      </c>
      <c r="E2980" s="104" t="str">
        <f>VLOOKUP(BJB!$F$9:$F$5599,Ctrl!$B$4:$D$399,3,0)</f>
        <v>IV</v>
      </c>
      <c r="F2980" s="139" t="s">
        <v>10562</v>
      </c>
      <c r="G2980" s="139" t="s">
        <v>7683</v>
      </c>
      <c r="H2980" s="125"/>
      <c r="I2980" s="220" t="e">
        <f>IF(G2979=BJB!#REF!,I2979+1,1)</f>
        <v>#REF!</v>
      </c>
      <c r="J2980" s="912" t="s">
        <v>22948</v>
      </c>
      <c r="K2980" s="121" t="s">
        <v>3205</v>
      </c>
      <c r="L2980" s="104" t="s">
        <v>6476</v>
      </c>
      <c r="M2980" s="127" t="s">
        <v>1374</v>
      </c>
      <c r="N2980" s="128">
        <v>40032</v>
      </c>
      <c r="O2980" s="140">
        <v>65446054</v>
      </c>
      <c r="P2980" s="105" t="s">
        <v>16387</v>
      </c>
      <c r="Q2980" s="120">
        <v>41426</v>
      </c>
      <c r="R2980" s="105">
        <v>35671807</v>
      </c>
      <c r="S2980" s="234" t="s">
        <v>127</v>
      </c>
      <c r="T2980" s="130">
        <v>41605</v>
      </c>
      <c r="U2980" s="118">
        <v>8561234</v>
      </c>
      <c r="V2980" s="109">
        <v>41605</v>
      </c>
      <c r="W2980" s="141">
        <v>8561234</v>
      </c>
      <c r="X2980" s="141">
        <v>0</v>
      </c>
      <c r="Y2980" s="141">
        <v>0</v>
      </c>
      <c r="Z2980" s="141">
        <v>0</v>
      </c>
      <c r="AA2980" s="106">
        <v>0</v>
      </c>
      <c r="AB2980" s="106"/>
      <c r="AC2980" s="118"/>
      <c r="AD2980" s="141"/>
      <c r="AE2980" s="106">
        <v>0</v>
      </c>
      <c r="AF2980" s="106">
        <v>0</v>
      </c>
      <c r="AG2980" s="106">
        <v>0</v>
      </c>
      <c r="AH2980" s="118"/>
      <c r="AI2980" s="118"/>
      <c r="AJ2980" s="118"/>
      <c r="AK2980" s="118"/>
      <c r="AL2980" s="118"/>
      <c r="AM2980" s="118"/>
      <c r="AN2980" s="114">
        <f t="shared" si="92"/>
        <v>0</v>
      </c>
      <c r="AO2980" s="114">
        <f t="shared" si="93"/>
        <v>8561234</v>
      </c>
      <c r="AP2980" s="114"/>
      <c r="AQ2980" s="114"/>
      <c r="AR2980" s="114"/>
      <c r="AS2980" s="114"/>
    </row>
    <row r="2981" spans="1:45" s="190" customFormat="1" ht="15" customHeight="1" x14ac:dyDescent="0.2">
      <c r="A2981" s="104"/>
      <c r="B2981" s="104">
        <f>VLOOKUP(BJB!$F$9:$F$5599,Ctrl!$B$4:$C$399,2,0)</f>
        <v>43</v>
      </c>
      <c r="C2981" s="104">
        <f>VLOOKUP(BJB!$G$9:$G$5599,Ctrl!$E$4:$F$399,2,0)</f>
        <v>0</v>
      </c>
      <c r="D2981" s="219">
        <v>1</v>
      </c>
      <c r="E2981" s="104" t="str">
        <f>VLOOKUP(BJB!$F$9:$F$5599,Ctrl!$B$4:$D$399,3,0)</f>
        <v>IV</v>
      </c>
      <c r="F2981" s="139" t="s">
        <v>10562</v>
      </c>
      <c r="G2981" s="139" t="s">
        <v>7683</v>
      </c>
      <c r="H2981" s="125">
        <v>1101111001093</v>
      </c>
      <c r="I2981" s="220" t="e">
        <f>IF(G2980=BJB!#REF!,I2980+1,1)</f>
        <v>#REF!</v>
      </c>
      <c r="J2981" s="912" t="s">
        <v>22949</v>
      </c>
      <c r="K2981" s="121" t="s">
        <v>3206</v>
      </c>
      <c r="L2981" s="104" t="s">
        <v>6477</v>
      </c>
      <c r="M2981" s="127" t="s">
        <v>3207</v>
      </c>
      <c r="N2981" s="128">
        <v>40093</v>
      </c>
      <c r="O2981" s="140">
        <v>17000000</v>
      </c>
      <c r="P2981" s="105" t="s">
        <v>6222</v>
      </c>
      <c r="Q2981" s="120" t="s">
        <v>6222</v>
      </c>
      <c r="R2981" s="890">
        <v>0</v>
      </c>
      <c r="S2981" s="234" t="s">
        <v>127</v>
      </c>
      <c r="T2981" s="130">
        <v>41606</v>
      </c>
      <c r="U2981" s="118">
        <v>8516072</v>
      </c>
      <c r="V2981" s="109" t="s">
        <v>6222</v>
      </c>
      <c r="W2981" s="141">
        <v>0</v>
      </c>
      <c r="X2981" s="141">
        <v>0</v>
      </c>
      <c r="Y2981" s="141">
        <v>0</v>
      </c>
      <c r="Z2981" s="141">
        <v>0</v>
      </c>
      <c r="AA2981" s="106">
        <v>303737</v>
      </c>
      <c r="AB2981" s="106"/>
      <c r="AC2981" s="132"/>
      <c r="AD2981" s="141"/>
      <c r="AE2981" s="106">
        <v>0</v>
      </c>
      <c r="AF2981" s="106">
        <v>0</v>
      </c>
      <c r="AG2981" s="106">
        <v>0</v>
      </c>
      <c r="AH2981" s="118"/>
      <c r="AI2981" s="118"/>
      <c r="AJ2981" s="118"/>
      <c r="AK2981" s="118"/>
      <c r="AL2981" s="118"/>
      <c r="AM2981" s="118"/>
      <c r="AN2981" s="114">
        <f t="shared" si="92"/>
        <v>303737</v>
      </c>
      <c r="AO2981" s="114">
        <f t="shared" si="93"/>
        <v>8212335</v>
      </c>
      <c r="AP2981" s="114"/>
      <c r="AQ2981" s="114"/>
      <c r="AR2981" s="114"/>
      <c r="AS2981" s="114"/>
    </row>
    <row r="2982" spans="1:45" s="190" customFormat="1" ht="15" customHeight="1" x14ac:dyDescent="0.2">
      <c r="A2982" s="104"/>
      <c r="B2982" s="104">
        <f>VLOOKUP(BJB!$F$9:$F$5599,Ctrl!$B$4:$C$399,2,0)</f>
        <v>43</v>
      </c>
      <c r="C2982" s="104">
        <f>VLOOKUP(BJB!$G$9:$G$5599,Ctrl!$E$4:$F$399,2,0)</f>
        <v>0</v>
      </c>
      <c r="D2982" s="219">
        <v>1</v>
      </c>
      <c r="E2982" s="104" t="str">
        <f>VLOOKUP(BJB!$F$9:$F$5599,Ctrl!$B$4:$D$399,3,0)</f>
        <v>IV</v>
      </c>
      <c r="F2982" s="139" t="s">
        <v>10562</v>
      </c>
      <c r="G2982" s="139" t="s">
        <v>7683</v>
      </c>
      <c r="H2982" s="125"/>
      <c r="I2982" s="220" t="e">
        <f>IF(G2981=BJB!#REF!,I2981+1,1)</f>
        <v>#REF!</v>
      </c>
      <c r="J2982" s="912" t="s">
        <v>22950</v>
      </c>
      <c r="K2982" s="121" t="s">
        <v>5136</v>
      </c>
      <c r="L2982" s="104" t="s">
        <v>6476</v>
      </c>
      <c r="M2982" s="127" t="s">
        <v>1437</v>
      </c>
      <c r="N2982" s="128">
        <v>40304</v>
      </c>
      <c r="O2982" s="140">
        <v>39586398</v>
      </c>
      <c r="P2982" s="105" t="s">
        <v>6222</v>
      </c>
      <c r="Q2982" s="120" t="s">
        <v>6222</v>
      </c>
      <c r="R2982" s="890">
        <v>0</v>
      </c>
      <c r="S2982" s="234" t="s">
        <v>5094</v>
      </c>
      <c r="T2982" s="130">
        <v>41652</v>
      </c>
      <c r="U2982" s="118">
        <v>3783373</v>
      </c>
      <c r="V2982" s="109" t="s">
        <v>6222</v>
      </c>
      <c r="W2982" s="141">
        <v>0</v>
      </c>
      <c r="X2982" s="141">
        <v>0</v>
      </c>
      <c r="Y2982" s="141">
        <v>0</v>
      </c>
      <c r="Z2982" s="141">
        <v>0</v>
      </c>
      <c r="AA2982" s="106">
        <v>0</v>
      </c>
      <c r="AB2982" s="106"/>
      <c r="AC2982" s="118"/>
      <c r="AD2982" s="141"/>
      <c r="AE2982" s="106">
        <v>0</v>
      </c>
      <c r="AF2982" s="106">
        <v>0</v>
      </c>
      <c r="AG2982" s="106">
        <v>0</v>
      </c>
      <c r="AH2982" s="118"/>
      <c r="AI2982" s="118"/>
      <c r="AJ2982" s="118"/>
      <c r="AK2982" s="118"/>
      <c r="AL2982" s="118"/>
      <c r="AM2982" s="118"/>
      <c r="AN2982" s="114">
        <f t="shared" si="92"/>
        <v>0</v>
      </c>
      <c r="AO2982" s="114">
        <f t="shared" si="93"/>
        <v>3783373</v>
      </c>
      <c r="AP2982" s="114"/>
      <c r="AQ2982" s="114"/>
      <c r="AR2982" s="114"/>
      <c r="AS2982" s="114"/>
    </row>
    <row r="2983" spans="1:45" s="190" customFormat="1" ht="15" customHeight="1" x14ac:dyDescent="0.2">
      <c r="A2983" s="104"/>
      <c r="B2983" s="104">
        <f>VLOOKUP(BJB!$F$9:$F$5599,Ctrl!$B$4:$C$399,2,0)</f>
        <v>43</v>
      </c>
      <c r="C2983" s="104">
        <f>VLOOKUP(BJB!$G$9:$G$5599,Ctrl!$E$4:$F$399,2,0)</f>
        <v>0</v>
      </c>
      <c r="D2983" s="219">
        <v>1</v>
      </c>
      <c r="E2983" s="104" t="str">
        <f>VLOOKUP(BJB!$F$9:$F$5599,Ctrl!$B$4:$D$399,3,0)</f>
        <v>IV</v>
      </c>
      <c r="F2983" s="139" t="s">
        <v>10562</v>
      </c>
      <c r="G2983" s="139" t="s">
        <v>7683</v>
      </c>
      <c r="H2983" s="125"/>
      <c r="I2983" s="220" t="e">
        <f>IF(G2982=BJB!#REF!,I2982+1,1)</f>
        <v>#REF!</v>
      </c>
      <c r="J2983" s="912" t="s">
        <v>22951</v>
      </c>
      <c r="K2983" s="121" t="s">
        <v>5137</v>
      </c>
      <c r="L2983" s="104" t="s">
        <v>6476</v>
      </c>
      <c r="M2983" s="127" t="s">
        <v>5139</v>
      </c>
      <c r="N2983" s="128">
        <v>41232</v>
      </c>
      <c r="O2983" s="140">
        <v>132000808</v>
      </c>
      <c r="P2983" s="105" t="s">
        <v>6222</v>
      </c>
      <c r="Q2983" s="120" t="s">
        <v>6222</v>
      </c>
      <c r="R2983" s="890">
        <v>0</v>
      </c>
      <c r="S2983" s="234" t="s">
        <v>5097</v>
      </c>
      <c r="T2983" s="130">
        <v>41652</v>
      </c>
      <c r="U2983" s="118">
        <v>125685728</v>
      </c>
      <c r="V2983" s="109" t="s">
        <v>6222</v>
      </c>
      <c r="W2983" s="141">
        <v>0</v>
      </c>
      <c r="X2983" s="141">
        <v>0</v>
      </c>
      <c r="Y2983" s="141">
        <v>0</v>
      </c>
      <c r="Z2983" s="141">
        <v>0</v>
      </c>
      <c r="AA2983" s="106">
        <v>0</v>
      </c>
      <c r="AB2983" s="106"/>
      <c r="AC2983" s="118"/>
      <c r="AD2983" s="141"/>
      <c r="AE2983" s="106">
        <v>0</v>
      </c>
      <c r="AF2983" s="106">
        <v>0</v>
      </c>
      <c r="AG2983" s="106">
        <v>0</v>
      </c>
      <c r="AH2983" s="118"/>
      <c r="AI2983" s="118"/>
      <c r="AJ2983" s="118"/>
      <c r="AK2983" s="118"/>
      <c r="AL2983" s="118"/>
      <c r="AM2983" s="118"/>
      <c r="AN2983" s="114">
        <f t="shared" si="92"/>
        <v>0</v>
      </c>
      <c r="AO2983" s="114">
        <f t="shared" si="93"/>
        <v>125685728</v>
      </c>
      <c r="AP2983" s="114"/>
      <c r="AQ2983" s="114"/>
      <c r="AR2983" s="114"/>
      <c r="AS2983" s="114"/>
    </row>
    <row r="2984" spans="1:45" s="190" customFormat="1" ht="15" customHeight="1" x14ac:dyDescent="0.2">
      <c r="A2984" s="104"/>
      <c r="B2984" s="104">
        <f>VLOOKUP(BJB!$F$9:$F$5599,Ctrl!$B$4:$C$399,2,0)</f>
        <v>43</v>
      </c>
      <c r="C2984" s="104">
        <f>VLOOKUP(BJB!$G$9:$G$5599,Ctrl!$E$4:$F$399,2,0)</f>
        <v>0</v>
      </c>
      <c r="D2984" s="219">
        <v>1</v>
      </c>
      <c r="E2984" s="104" t="str">
        <f>VLOOKUP(BJB!$F$9:$F$5599,Ctrl!$B$4:$D$399,3,0)</f>
        <v>IV</v>
      </c>
      <c r="F2984" s="139" t="s">
        <v>10562</v>
      </c>
      <c r="G2984" s="139" t="s">
        <v>7683</v>
      </c>
      <c r="H2984" s="125"/>
      <c r="I2984" s="220" t="e">
        <f>IF(G2983=BJB!#REF!,I2983+1,1)</f>
        <v>#REF!</v>
      </c>
      <c r="J2984" s="912" t="s">
        <v>22952</v>
      </c>
      <c r="K2984" s="121" t="s">
        <v>5138</v>
      </c>
      <c r="L2984" s="104" t="s">
        <v>6476</v>
      </c>
      <c r="M2984" s="127" t="s">
        <v>5140</v>
      </c>
      <c r="N2984" s="128">
        <v>41169</v>
      </c>
      <c r="O2984" s="140">
        <v>67014475</v>
      </c>
      <c r="P2984" s="105" t="s">
        <v>6222</v>
      </c>
      <c r="Q2984" s="120" t="s">
        <v>6222</v>
      </c>
      <c r="R2984" s="890">
        <v>0</v>
      </c>
      <c r="S2984" s="234" t="s">
        <v>5097</v>
      </c>
      <c r="T2984" s="130">
        <v>41652</v>
      </c>
      <c r="U2984" s="118">
        <v>60391356</v>
      </c>
      <c r="V2984" s="109" t="s">
        <v>6222</v>
      </c>
      <c r="W2984" s="141">
        <v>0</v>
      </c>
      <c r="X2984" s="141">
        <v>0</v>
      </c>
      <c r="Y2984" s="141">
        <v>0</v>
      </c>
      <c r="Z2984" s="141">
        <v>0</v>
      </c>
      <c r="AA2984" s="106">
        <v>0</v>
      </c>
      <c r="AB2984" s="106"/>
      <c r="AC2984" s="118"/>
      <c r="AD2984" s="141"/>
      <c r="AE2984" s="106">
        <v>0</v>
      </c>
      <c r="AF2984" s="106">
        <v>0</v>
      </c>
      <c r="AG2984" s="106">
        <v>0</v>
      </c>
      <c r="AH2984" s="118"/>
      <c r="AI2984" s="118"/>
      <c r="AJ2984" s="118"/>
      <c r="AK2984" s="118"/>
      <c r="AL2984" s="118"/>
      <c r="AM2984" s="118"/>
      <c r="AN2984" s="114">
        <f t="shared" si="92"/>
        <v>0</v>
      </c>
      <c r="AO2984" s="114">
        <f t="shared" si="93"/>
        <v>60391356</v>
      </c>
      <c r="AP2984" s="114"/>
      <c r="AQ2984" s="114"/>
      <c r="AR2984" s="114"/>
      <c r="AS2984" s="114"/>
    </row>
    <row r="2985" spans="1:45" s="190" customFormat="1" ht="15" customHeight="1" x14ac:dyDescent="0.2">
      <c r="A2985" s="104"/>
      <c r="B2985" s="104">
        <f>VLOOKUP(BJB!$F$9:$F$5599,Ctrl!$B$4:$C$399,2,0)</f>
        <v>43</v>
      </c>
      <c r="C2985" s="104">
        <f>VLOOKUP(BJB!$G$9:$G$5599,Ctrl!$E$4:$F$399,2,0)</f>
        <v>0</v>
      </c>
      <c r="D2985" s="219">
        <v>1</v>
      </c>
      <c r="E2985" s="104" t="str">
        <f>VLOOKUP(BJB!$F$9:$F$5599,Ctrl!$B$4:$D$399,3,0)</f>
        <v>IV</v>
      </c>
      <c r="F2985" s="139" t="s">
        <v>10562</v>
      </c>
      <c r="G2985" s="139" t="s">
        <v>7683</v>
      </c>
      <c r="H2985" s="125"/>
      <c r="I2985" s="220" t="e">
        <f>IF(G2984=BJB!#REF!,I2984+1,1)</f>
        <v>#REF!</v>
      </c>
      <c r="J2985" s="912" t="s">
        <v>22953</v>
      </c>
      <c r="K2985" s="121" t="s">
        <v>13405</v>
      </c>
      <c r="L2985" s="104" t="s">
        <v>6476</v>
      </c>
      <c r="M2985" s="127" t="s">
        <v>5162</v>
      </c>
      <c r="N2985" s="128">
        <v>41417</v>
      </c>
      <c r="O2985" s="140">
        <v>151937500</v>
      </c>
      <c r="P2985" s="105" t="s">
        <v>6222</v>
      </c>
      <c r="Q2985" s="120" t="s">
        <v>6222</v>
      </c>
      <c r="R2985" s="890">
        <v>0</v>
      </c>
      <c r="S2985" s="234" t="s">
        <v>5047</v>
      </c>
      <c r="T2985" s="130">
        <v>41698</v>
      </c>
      <c r="U2985" s="118">
        <v>139694113</v>
      </c>
      <c r="V2985" s="109" t="s">
        <v>6222</v>
      </c>
      <c r="W2985" s="141">
        <v>0</v>
      </c>
      <c r="X2985" s="141">
        <v>0</v>
      </c>
      <c r="Y2985" s="141">
        <v>0</v>
      </c>
      <c r="Z2985" s="141">
        <v>0</v>
      </c>
      <c r="AA2985" s="106">
        <v>0</v>
      </c>
      <c r="AB2985" s="106"/>
      <c r="AC2985" s="118"/>
      <c r="AD2985" s="141"/>
      <c r="AE2985" s="106">
        <v>0</v>
      </c>
      <c r="AF2985" s="106">
        <v>0</v>
      </c>
      <c r="AG2985" s="106">
        <v>0</v>
      </c>
      <c r="AH2985" s="118"/>
      <c r="AI2985" s="118"/>
      <c r="AJ2985" s="118"/>
      <c r="AK2985" s="118"/>
      <c r="AL2985" s="118"/>
      <c r="AM2985" s="118"/>
      <c r="AN2985" s="114">
        <f t="shared" si="92"/>
        <v>0</v>
      </c>
      <c r="AO2985" s="114">
        <f t="shared" si="93"/>
        <v>139694113</v>
      </c>
      <c r="AP2985" s="114"/>
      <c r="AQ2985" s="114"/>
      <c r="AR2985" s="114"/>
      <c r="AS2985" s="114"/>
    </row>
    <row r="2986" spans="1:45" s="190" customFormat="1" ht="15" customHeight="1" x14ac:dyDescent="0.2">
      <c r="A2986" s="104"/>
      <c r="B2986" s="104">
        <f>VLOOKUP(BJB!$F$9:$F$5599,Ctrl!$B$4:$C$399,2,0)</f>
        <v>43</v>
      </c>
      <c r="C2986" s="104">
        <f>VLOOKUP(BJB!$G$9:$G$5599,Ctrl!$E$4:$F$399,2,0)</f>
        <v>0</v>
      </c>
      <c r="D2986" s="219">
        <v>1</v>
      </c>
      <c r="E2986" s="104" t="str">
        <f>VLOOKUP(BJB!$F$9:$F$5599,Ctrl!$B$4:$D$399,3,0)</f>
        <v>IV</v>
      </c>
      <c r="F2986" s="139" t="s">
        <v>10562</v>
      </c>
      <c r="G2986" s="139" t="s">
        <v>7683</v>
      </c>
      <c r="H2986" s="125"/>
      <c r="I2986" s="220" t="e">
        <f>IF(G2985=BJB!#REF!,I2985+1,1)</f>
        <v>#REF!</v>
      </c>
      <c r="J2986" s="912" t="s">
        <v>22954</v>
      </c>
      <c r="K2986" s="121" t="s">
        <v>5327</v>
      </c>
      <c r="L2986" s="104" t="s">
        <v>6476</v>
      </c>
      <c r="M2986" s="127" t="s">
        <v>406</v>
      </c>
      <c r="N2986" s="128">
        <v>40252</v>
      </c>
      <c r="O2986" s="140">
        <v>304400250</v>
      </c>
      <c r="P2986" s="105" t="s">
        <v>16388</v>
      </c>
      <c r="Q2986" s="120">
        <v>41641</v>
      </c>
      <c r="R2986" s="105">
        <v>17373642</v>
      </c>
      <c r="S2986" s="234" t="s">
        <v>5326</v>
      </c>
      <c r="T2986" s="130">
        <v>41759</v>
      </c>
      <c r="U2986" s="118">
        <v>4169674</v>
      </c>
      <c r="V2986" s="109">
        <v>41730</v>
      </c>
      <c r="W2986" s="141">
        <v>4169674</v>
      </c>
      <c r="X2986" s="141">
        <v>0</v>
      </c>
      <c r="Y2986" s="141">
        <v>0</v>
      </c>
      <c r="Z2986" s="141">
        <v>0</v>
      </c>
      <c r="AA2986" s="106">
        <v>0</v>
      </c>
      <c r="AB2986" s="106"/>
      <c r="AC2986" s="118"/>
      <c r="AD2986" s="141"/>
      <c r="AE2986" s="106">
        <v>0</v>
      </c>
      <c r="AF2986" s="106">
        <v>0</v>
      </c>
      <c r="AG2986" s="106">
        <v>0</v>
      </c>
      <c r="AH2986" s="118"/>
      <c r="AI2986" s="118"/>
      <c r="AJ2986" s="118"/>
      <c r="AK2986" s="118"/>
      <c r="AL2986" s="118"/>
      <c r="AM2986" s="118"/>
      <c r="AN2986" s="114">
        <f t="shared" si="92"/>
        <v>0</v>
      </c>
      <c r="AO2986" s="114">
        <f t="shared" si="93"/>
        <v>4169674</v>
      </c>
      <c r="AP2986" s="114"/>
      <c r="AQ2986" s="114"/>
      <c r="AR2986" s="114"/>
      <c r="AS2986" s="114"/>
    </row>
    <row r="2987" spans="1:45" s="190" customFormat="1" ht="15" customHeight="1" x14ac:dyDescent="0.2">
      <c r="A2987" s="104"/>
      <c r="B2987" s="104">
        <f>VLOOKUP(BJB!$F$9:$F$5599,Ctrl!$B$4:$C$399,2,0)</f>
        <v>43</v>
      </c>
      <c r="C2987" s="104">
        <f>VLOOKUP(BJB!$G$9:$G$5599,Ctrl!$E$4:$F$399,2,0)</f>
        <v>0</v>
      </c>
      <c r="D2987" s="219">
        <v>1</v>
      </c>
      <c r="E2987" s="104" t="str">
        <f>VLOOKUP(BJB!$F$9:$F$5599,Ctrl!$B$4:$D$399,3,0)</f>
        <v>IV</v>
      </c>
      <c r="F2987" s="139" t="s">
        <v>10562</v>
      </c>
      <c r="G2987" s="139" t="s">
        <v>7683</v>
      </c>
      <c r="H2987" s="125"/>
      <c r="I2987" s="220" t="e">
        <f>IF(G2986=BJB!#REF!,I2986+1,1)</f>
        <v>#REF!</v>
      </c>
      <c r="J2987" s="912" t="s">
        <v>22955</v>
      </c>
      <c r="K2987" s="121" t="s">
        <v>2071</v>
      </c>
      <c r="L2987" s="104" t="s">
        <v>6477</v>
      </c>
      <c r="M2987" s="127" t="s">
        <v>5328</v>
      </c>
      <c r="N2987" s="128">
        <v>41078</v>
      </c>
      <c r="O2987" s="140">
        <v>20000000</v>
      </c>
      <c r="P2987" s="105" t="s">
        <v>16389</v>
      </c>
      <c r="Q2987" s="120">
        <v>41592</v>
      </c>
      <c r="R2987" s="105">
        <v>8573212</v>
      </c>
      <c r="S2987" s="234" t="s">
        <v>5326</v>
      </c>
      <c r="T2987" s="130">
        <v>41759</v>
      </c>
      <c r="U2987" s="118">
        <v>5910978</v>
      </c>
      <c r="V2987" s="109">
        <v>41730</v>
      </c>
      <c r="W2987" s="141">
        <v>5910978</v>
      </c>
      <c r="X2987" s="141">
        <v>0</v>
      </c>
      <c r="Y2987" s="141">
        <v>0</v>
      </c>
      <c r="Z2987" s="141">
        <v>0</v>
      </c>
      <c r="AA2987" s="106">
        <v>697910</v>
      </c>
      <c r="AB2987" s="106"/>
      <c r="AC2987" s="118"/>
      <c r="AD2987" s="141"/>
      <c r="AE2987" s="106">
        <v>0</v>
      </c>
      <c r="AF2987" s="106">
        <v>0</v>
      </c>
      <c r="AG2987" s="106">
        <v>0</v>
      </c>
      <c r="AH2987" s="118"/>
      <c r="AI2987" s="118"/>
      <c r="AJ2987" s="118"/>
      <c r="AK2987" s="118"/>
      <c r="AL2987" s="118"/>
      <c r="AM2987" s="118"/>
      <c r="AN2987" s="114">
        <f t="shared" si="92"/>
        <v>697910</v>
      </c>
      <c r="AO2987" s="114">
        <f t="shared" si="93"/>
        <v>5213068</v>
      </c>
      <c r="AP2987" s="114"/>
      <c r="AQ2987" s="114"/>
      <c r="AR2987" s="114"/>
      <c r="AS2987" s="114"/>
    </row>
    <row r="2988" spans="1:45" s="190" customFormat="1" ht="15" customHeight="1" x14ac:dyDescent="0.2">
      <c r="A2988" s="104"/>
      <c r="B2988" s="104">
        <f>VLOOKUP(BJB!$F$9:$F$5599,Ctrl!$B$4:$C$399,2,0)</f>
        <v>43</v>
      </c>
      <c r="C2988" s="104">
        <f>VLOOKUP(BJB!$G$9:$G$5599,Ctrl!$E$4:$F$399,2,0)</f>
        <v>0</v>
      </c>
      <c r="D2988" s="219">
        <v>1</v>
      </c>
      <c r="E2988" s="104" t="str">
        <f>VLOOKUP(BJB!$F$9:$F$5599,Ctrl!$B$4:$D$399,3,0)</f>
        <v>IV</v>
      </c>
      <c r="F2988" s="139" t="s">
        <v>10562</v>
      </c>
      <c r="G2988" s="139" t="s">
        <v>7683</v>
      </c>
      <c r="H2988" s="125"/>
      <c r="I2988" s="220" t="e">
        <f>IF(G2987=BJB!#REF!,I2987+1,1)</f>
        <v>#REF!</v>
      </c>
      <c r="J2988" s="912" t="s">
        <v>22956</v>
      </c>
      <c r="K2988" s="121" t="s">
        <v>5329</v>
      </c>
      <c r="L2988" s="104" t="s">
        <v>6477</v>
      </c>
      <c r="M2988" s="127" t="s">
        <v>5330</v>
      </c>
      <c r="N2988" s="128">
        <v>40805</v>
      </c>
      <c r="O2988" s="140">
        <v>40000000</v>
      </c>
      <c r="P2988" s="105" t="s">
        <v>16390</v>
      </c>
      <c r="Q2988" s="120">
        <v>41586</v>
      </c>
      <c r="R2988" s="105">
        <v>15607229</v>
      </c>
      <c r="S2988" s="234" t="s">
        <v>5936</v>
      </c>
      <c r="T2988" s="130">
        <v>41759</v>
      </c>
      <c r="U2988" s="118">
        <v>10760776</v>
      </c>
      <c r="V2988" s="109">
        <v>41752</v>
      </c>
      <c r="W2988" s="141">
        <v>10760776</v>
      </c>
      <c r="X2988" s="141">
        <v>0</v>
      </c>
      <c r="Y2988" s="141">
        <v>0</v>
      </c>
      <c r="Z2988" s="141">
        <v>0</v>
      </c>
      <c r="AA2988" s="106">
        <v>0</v>
      </c>
      <c r="AB2988" s="106"/>
      <c r="AC2988" s="118"/>
      <c r="AD2988" s="141"/>
      <c r="AE2988" s="106">
        <v>0</v>
      </c>
      <c r="AF2988" s="106">
        <v>0</v>
      </c>
      <c r="AG2988" s="106">
        <v>0</v>
      </c>
      <c r="AH2988" s="118"/>
      <c r="AI2988" s="118"/>
      <c r="AJ2988" s="118"/>
      <c r="AK2988" s="118"/>
      <c r="AL2988" s="118"/>
      <c r="AM2988" s="118"/>
      <c r="AN2988" s="114">
        <f t="shared" si="92"/>
        <v>0</v>
      </c>
      <c r="AO2988" s="114">
        <f t="shared" si="93"/>
        <v>10760776</v>
      </c>
      <c r="AP2988" s="114"/>
      <c r="AQ2988" s="114"/>
      <c r="AR2988" s="114"/>
      <c r="AS2988" s="114"/>
    </row>
    <row r="2989" spans="1:45" s="190" customFormat="1" ht="15" customHeight="1" x14ac:dyDescent="0.2">
      <c r="A2989" s="104"/>
      <c r="B2989" s="104">
        <f>VLOOKUP(BJB!$F$9:$F$5599,Ctrl!$B$4:$C$399,2,0)</f>
        <v>43</v>
      </c>
      <c r="C2989" s="104">
        <f>VLOOKUP(BJB!$G$9:$G$5599,Ctrl!$E$4:$F$399,2,0)</f>
        <v>0</v>
      </c>
      <c r="D2989" s="219">
        <v>1</v>
      </c>
      <c r="E2989" s="104" t="str">
        <f>VLOOKUP(BJB!$F$9:$F$5599,Ctrl!$B$4:$D$399,3,0)</f>
        <v>IV</v>
      </c>
      <c r="F2989" s="139" t="s">
        <v>10562</v>
      </c>
      <c r="G2989" s="139" t="s">
        <v>7683</v>
      </c>
      <c r="H2989" s="125"/>
      <c r="I2989" s="220" t="e">
        <f>IF(G2988=BJB!#REF!,I2988+1,1)</f>
        <v>#REF!</v>
      </c>
      <c r="J2989" s="912" t="s">
        <v>22957</v>
      </c>
      <c r="K2989" s="121" t="s">
        <v>5342</v>
      </c>
      <c r="L2989" s="104" t="s">
        <v>6477</v>
      </c>
      <c r="M2989" s="127" t="s">
        <v>5341</v>
      </c>
      <c r="N2989" s="128">
        <v>41332</v>
      </c>
      <c r="O2989" s="140">
        <v>250000000</v>
      </c>
      <c r="P2989" s="105" t="s">
        <v>6222</v>
      </c>
      <c r="Q2989" s="120" t="s">
        <v>6222</v>
      </c>
      <c r="R2989" s="890">
        <v>0</v>
      </c>
      <c r="S2989" s="234" t="s">
        <v>5326</v>
      </c>
      <c r="T2989" s="130">
        <v>41759</v>
      </c>
      <c r="U2989" s="118">
        <v>174983583</v>
      </c>
      <c r="V2989" s="109" t="s">
        <v>6222</v>
      </c>
      <c r="W2989" s="141">
        <v>0</v>
      </c>
      <c r="X2989" s="141">
        <v>0</v>
      </c>
      <c r="Y2989" s="141">
        <v>0</v>
      </c>
      <c r="Z2989" s="141">
        <v>0</v>
      </c>
      <c r="AA2989" s="106">
        <v>2035537</v>
      </c>
      <c r="AB2989" s="106"/>
      <c r="AC2989" s="118"/>
      <c r="AD2989" s="141"/>
      <c r="AE2989" s="106">
        <v>0</v>
      </c>
      <c r="AF2989" s="106">
        <v>0</v>
      </c>
      <c r="AG2989" s="106">
        <v>0</v>
      </c>
      <c r="AH2989" s="118"/>
      <c r="AI2989" s="118"/>
      <c r="AJ2989" s="118"/>
      <c r="AK2989" s="118"/>
      <c r="AL2989" s="118"/>
      <c r="AM2989" s="118"/>
      <c r="AN2989" s="114">
        <f t="shared" si="92"/>
        <v>2035537</v>
      </c>
      <c r="AO2989" s="114">
        <f t="shared" si="93"/>
        <v>172948046</v>
      </c>
      <c r="AP2989" s="114"/>
      <c r="AQ2989" s="114"/>
      <c r="AR2989" s="114"/>
      <c r="AS2989" s="114"/>
    </row>
    <row r="2990" spans="1:45" s="190" customFormat="1" ht="15" customHeight="1" x14ac:dyDescent="0.2">
      <c r="A2990" s="104"/>
      <c r="B2990" s="104">
        <f>VLOOKUP(BJB!$F$9:$F$5599,Ctrl!$B$4:$C$399,2,0)</f>
        <v>43</v>
      </c>
      <c r="C2990" s="104">
        <f>VLOOKUP(BJB!$G$9:$G$5599,Ctrl!$E$4:$F$399,2,0)</f>
        <v>0</v>
      </c>
      <c r="D2990" s="219">
        <v>1</v>
      </c>
      <c r="E2990" s="104" t="str">
        <f>VLOOKUP(BJB!$F$9:$F$5599,Ctrl!$B$4:$D$399,3,0)</f>
        <v>IV</v>
      </c>
      <c r="F2990" s="139" t="s">
        <v>10562</v>
      </c>
      <c r="G2990" s="139" t="s">
        <v>7683</v>
      </c>
      <c r="H2990" s="125"/>
      <c r="I2990" s="220" t="e">
        <f>IF(G2989=BJB!#REF!,I2989+1,1)</f>
        <v>#REF!</v>
      </c>
      <c r="J2990" s="912" t="s">
        <v>22958</v>
      </c>
      <c r="K2990" s="121" t="s">
        <v>8039</v>
      </c>
      <c r="L2990" s="104" t="s">
        <v>6476</v>
      </c>
      <c r="M2990" s="104" t="s">
        <v>8144</v>
      </c>
      <c r="N2990" s="120">
        <v>40736</v>
      </c>
      <c r="O2990" s="105">
        <v>50751792</v>
      </c>
      <c r="P2990" s="105" t="s">
        <v>16391</v>
      </c>
      <c r="Q2990" s="120">
        <v>42058</v>
      </c>
      <c r="R2990" s="105">
        <v>25714833</v>
      </c>
      <c r="S2990" s="146" t="s">
        <v>8387</v>
      </c>
      <c r="T2990" s="109">
        <v>42151</v>
      </c>
      <c r="U2990" s="141">
        <v>25714833</v>
      </c>
      <c r="V2990" s="109">
        <v>42125</v>
      </c>
      <c r="W2990" s="141">
        <v>25714833</v>
      </c>
      <c r="X2990" s="141">
        <v>0</v>
      </c>
      <c r="Y2990" s="141">
        <v>0</v>
      </c>
      <c r="Z2990" s="141">
        <v>0</v>
      </c>
      <c r="AA2990" s="114">
        <v>0</v>
      </c>
      <c r="AB2990" s="114"/>
      <c r="AC2990" s="132"/>
      <c r="AD2990" s="141"/>
      <c r="AE2990" s="106">
        <v>0</v>
      </c>
      <c r="AF2990" s="106">
        <v>0</v>
      </c>
      <c r="AG2990" s="106">
        <v>0</v>
      </c>
      <c r="AH2990" s="106"/>
      <c r="AI2990" s="106"/>
      <c r="AJ2990" s="106"/>
      <c r="AK2990" s="106"/>
      <c r="AL2990" s="106"/>
      <c r="AM2990" s="106"/>
      <c r="AN2990" s="114">
        <f t="shared" si="92"/>
        <v>0</v>
      </c>
      <c r="AO2990" s="114">
        <f t="shared" si="93"/>
        <v>25714833</v>
      </c>
      <c r="AP2990" s="114"/>
      <c r="AQ2990" s="114"/>
      <c r="AR2990" s="114"/>
      <c r="AS2990" s="114"/>
    </row>
    <row r="2991" spans="1:45" s="190" customFormat="1" ht="15" customHeight="1" x14ac:dyDescent="0.2">
      <c r="A2991" s="104"/>
      <c r="B2991" s="104">
        <f>VLOOKUP(BJB!$F$9:$F$5599,Ctrl!$B$4:$C$399,2,0)</f>
        <v>43</v>
      </c>
      <c r="C2991" s="104">
        <f>VLOOKUP(BJB!$G$9:$G$5599,Ctrl!$E$4:$F$399,2,0)</f>
        <v>3</v>
      </c>
      <c r="D2991" s="219">
        <v>1</v>
      </c>
      <c r="E2991" s="104" t="str">
        <f>VLOOKUP(BJB!$F$9:$F$5599,Ctrl!$B$4:$D$399,3,0)</f>
        <v>IV</v>
      </c>
      <c r="F2991" s="139" t="s">
        <v>10562</v>
      </c>
      <c r="G2991" s="139" t="s">
        <v>6561</v>
      </c>
      <c r="H2991" s="125"/>
      <c r="I2991" s="220" t="e">
        <f>IF(G2990=BJB!#REF!,I2990+1,1)</f>
        <v>#REF!</v>
      </c>
      <c r="J2991" s="912" t="s">
        <v>22959</v>
      </c>
      <c r="K2991" s="121" t="s">
        <v>7351</v>
      </c>
      <c r="L2991" s="104" t="s">
        <v>6477</v>
      </c>
      <c r="M2991" s="104" t="s">
        <v>5575</v>
      </c>
      <c r="N2991" s="120">
        <v>41296</v>
      </c>
      <c r="O2991" s="105">
        <v>60000000</v>
      </c>
      <c r="P2991" s="105" t="s">
        <v>16392</v>
      </c>
      <c r="Q2991" s="120">
        <v>42003</v>
      </c>
      <c r="R2991" s="105">
        <v>61787478</v>
      </c>
      <c r="S2991" s="146" t="s">
        <v>7364</v>
      </c>
      <c r="T2991" s="109">
        <v>42081</v>
      </c>
      <c r="U2991" s="141">
        <v>42000000</v>
      </c>
      <c r="V2991" s="109">
        <v>42081</v>
      </c>
      <c r="W2991" s="141">
        <v>42000000</v>
      </c>
      <c r="X2991" s="141">
        <v>0</v>
      </c>
      <c r="Y2991" s="141">
        <v>0</v>
      </c>
      <c r="Z2991" s="141">
        <v>0</v>
      </c>
      <c r="AA2991" s="114">
        <v>0</v>
      </c>
      <c r="AB2991" s="114"/>
      <c r="AC2991" s="132"/>
      <c r="AD2991" s="141"/>
      <c r="AE2991" s="106">
        <v>0</v>
      </c>
      <c r="AF2991" s="106">
        <v>0</v>
      </c>
      <c r="AG2991" s="106">
        <v>0</v>
      </c>
      <c r="AH2991" s="141"/>
      <c r="AI2991" s="141"/>
      <c r="AJ2991" s="141"/>
      <c r="AK2991" s="141"/>
      <c r="AL2991" s="141"/>
      <c r="AM2991" s="141"/>
      <c r="AN2991" s="114">
        <f t="shared" si="92"/>
        <v>0</v>
      </c>
      <c r="AO2991" s="114">
        <f t="shared" si="93"/>
        <v>42000000</v>
      </c>
      <c r="AP2991" s="114"/>
      <c r="AQ2991" s="114"/>
      <c r="AR2991" s="114"/>
      <c r="AS2991" s="114"/>
    </row>
    <row r="2992" spans="1:45" s="190" customFormat="1" ht="15" customHeight="1" x14ac:dyDescent="0.2">
      <c r="A2992" s="104"/>
      <c r="B2992" s="104">
        <f>VLOOKUP(BJB!$F$9:$F$5599,Ctrl!$B$4:$C$399,2,0)</f>
        <v>43</v>
      </c>
      <c r="C2992" s="104">
        <f>VLOOKUP(BJB!$G$9:$G$5599,Ctrl!$E$4:$F$399,2,0)</f>
        <v>3</v>
      </c>
      <c r="D2992" s="219">
        <v>1</v>
      </c>
      <c r="E2992" s="104" t="str">
        <f>VLOOKUP(BJB!$F$9:$F$5599,Ctrl!$B$4:$D$399,3,0)</f>
        <v>IV</v>
      </c>
      <c r="F2992" s="139" t="s">
        <v>10562</v>
      </c>
      <c r="G2992" s="139" t="s">
        <v>6561</v>
      </c>
      <c r="H2992" s="125"/>
      <c r="I2992" s="220" t="e">
        <f>IF(G2991=BJB!#REF!,I2991+1,1)</f>
        <v>#REF!</v>
      </c>
      <c r="J2992" s="912" t="s">
        <v>22960</v>
      </c>
      <c r="K2992" s="121" t="s">
        <v>7641</v>
      </c>
      <c r="L2992" s="104" t="s">
        <v>6477</v>
      </c>
      <c r="M2992" s="127" t="s">
        <v>5573</v>
      </c>
      <c r="N2992" s="128">
        <v>41087</v>
      </c>
      <c r="O2992" s="140">
        <v>50000000</v>
      </c>
      <c r="P2992" s="105" t="s">
        <v>16393</v>
      </c>
      <c r="Q2992" s="120">
        <v>41711</v>
      </c>
      <c r="R2992" s="105">
        <v>48430608</v>
      </c>
      <c r="S2992" s="234" t="s">
        <v>5563</v>
      </c>
      <c r="T2992" s="130">
        <v>41820</v>
      </c>
      <c r="U2992" s="118">
        <v>32354430</v>
      </c>
      <c r="V2992" s="109">
        <v>41791</v>
      </c>
      <c r="W2992" s="141">
        <v>32354430</v>
      </c>
      <c r="X2992" s="141">
        <v>0</v>
      </c>
      <c r="Y2992" s="141">
        <v>0</v>
      </c>
      <c r="Z2992" s="141">
        <v>0</v>
      </c>
      <c r="AA2992" s="106">
        <v>32354430</v>
      </c>
      <c r="AB2992" s="106"/>
      <c r="AC2992" s="118"/>
      <c r="AD2992" s="141"/>
      <c r="AE2992" s="106">
        <v>0</v>
      </c>
      <c r="AF2992" s="106">
        <v>0</v>
      </c>
      <c r="AG2992" s="106">
        <v>0</v>
      </c>
      <c r="AH2992" s="118"/>
      <c r="AI2992" s="118"/>
      <c r="AJ2992" s="118"/>
      <c r="AK2992" s="118"/>
      <c r="AL2992" s="118"/>
      <c r="AM2992" s="118"/>
      <c r="AN2992" s="114">
        <f t="shared" si="92"/>
        <v>32354430</v>
      </c>
      <c r="AO2992" s="114">
        <f t="shared" si="93"/>
        <v>0</v>
      </c>
      <c r="AP2992" s="114"/>
      <c r="AQ2992" s="114"/>
      <c r="AR2992" s="114"/>
      <c r="AS2992" s="114"/>
    </row>
    <row r="2993" spans="1:46" s="190" customFormat="1" ht="15" customHeight="1" x14ac:dyDescent="0.2">
      <c r="A2993" s="104"/>
      <c r="B2993" s="104">
        <f>VLOOKUP(BJB!$F$9:$F$5599,Ctrl!$B$4:$C$399,2,0)</f>
        <v>43</v>
      </c>
      <c r="C2993" s="104">
        <f>VLOOKUP(BJB!$G$9:$G$5599,Ctrl!$E$4:$F$399,2,0)</f>
        <v>3</v>
      </c>
      <c r="D2993" s="219">
        <v>1</v>
      </c>
      <c r="E2993" s="104" t="str">
        <f>VLOOKUP(BJB!$F$9:$F$5599,Ctrl!$B$4:$D$399,3,0)</f>
        <v>IV</v>
      </c>
      <c r="F2993" s="139" t="s">
        <v>10562</v>
      </c>
      <c r="G2993" s="139" t="s">
        <v>6561</v>
      </c>
      <c r="H2993" s="125" t="s">
        <v>6683</v>
      </c>
      <c r="I2993" s="220" t="e">
        <f>IF(G2992=BJB!#REF!,I2992+1,1)</f>
        <v>#REF!</v>
      </c>
      <c r="J2993" s="912" t="s">
        <v>22961</v>
      </c>
      <c r="K2993" s="121" t="s">
        <v>7642</v>
      </c>
      <c r="L2993" s="104" t="s">
        <v>6477</v>
      </c>
      <c r="M2993" s="127" t="s">
        <v>5574</v>
      </c>
      <c r="N2993" s="128">
        <v>41296</v>
      </c>
      <c r="O2993" s="140">
        <v>70000000</v>
      </c>
      <c r="P2993" s="105" t="s">
        <v>16394</v>
      </c>
      <c r="Q2993" s="120">
        <v>41711</v>
      </c>
      <c r="R2993" s="105">
        <v>85300908</v>
      </c>
      <c r="S2993" s="234" t="s">
        <v>5563</v>
      </c>
      <c r="T2993" s="130">
        <v>41820</v>
      </c>
      <c r="U2993" s="118">
        <v>49000000</v>
      </c>
      <c r="V2993" s="109">
        <v>41791</v>
      </c>
      <c r="W2993" s="141">
        <v>49000000</v>
      </c>
      <c r="X2993" s="141">
        <v>0</v>
      </c>
      <c r="Y2993" s="141">
        <v>0</v>
      </c>
      <c r="Z2993" s="141">
        <v>0</v>
      </c>
      <c r="AA2993" s="106">
        <v>45045614</v>
      </c>
      <c r="AB2993" s="106"/>
      <c r="AC2993" s="132"/>
      <c r="AD2993" s="141"/>
      <c r="AE2993" s="106">
        <v>0</v>
      </c>
      <c r="AF2993" s="106">
        <v>0</v>
      </c>
      <c r="AG2993" s="106">
        <v>0</v>
      </c>
      <c r="AH2993" s="118"/>
      <c r="AI2993" s="118"/>
      <c r="AJ2993" s="118"/>
      <c r="AK2993" s="118"/>
      <c r="AL2993" s="118"/>
      <c r="AM2993" s="118"/>
      <c r="AN2993" s="114">
        <f t="shared" si="92"/>
        <v>45045614</v>
      </c>
      <c r="AO2993" s="114">
        <f t="shared" si="93"/>
        <v>3954386</v>
      </c>
      <c r="AP2993" s="114"/>
      <c r="AQ2993" s="114"/>
      <c r="AR2993" s="114"/>
      <c r="AS2993" s="114"/>
    </row>
    <row r="2994" spans="1:46" s="191" customFormat="1" ht="15" customHeight="1" x14ac:dyDescent="0.2">
      <c r="A2994" s="104"/>
      <c r="B2994" s="104">
        <f>VLOOKUP(BJB!$F$9:$F$5599,Ctrl!$B$4:$C$399,2,0)</f>
        <v>43</v>
      </c>
      <c r="C2994" s="104">
        <f>VLOOKUP(BJB!$G$9:$G$5599,Ctrl!$E$4:$F$399,2,0)</f>
        <v>3</v>
      </c>
      <c r="D2994" s="219">
        <v>1</v>
      </c>
      <c r="E2994" s="104" t="str">
        <f>VLOOKUP(BJB!$F$9:$F$5599,Ctrl!$B$4:$D$399,3,0)</f>
        <v>IV</v>
      </c>
      <c r="F2994" s="139" t="s">
        <v>10562</v>
      </c>
      <c r="G2994" s="139" t="s">
        <v>6561</v>
      </c>
      <c r="H2994" s="125"/>
      <c r="I2994" s="220" t="e">
        <f>IF(G2993=BJB!#REF!,I2993+1,1)</f>
        <v>#REF!</v>
      </c>
      <c r="J2994" s="912" t="s">
        <v>22962</v>
      </c>
      <c r="K2994" s="121" t="s">
        <v>7643</v>
      </c>
      <c r="L2994" s="104" t="s">
        <v>6477</v>
      </c>
      <c r="M2994" s="127" t="s">
        <v>5575</v>
      </c>
      <c r="N2994" s="128">
        <v>41296</v>
      </c>
      <c r="O2994" s="140">
        <v>30000000</v>
      </c>
      <c r="P2994" s="105" t="s">
        <v>16395</v>
      </c>
      <c r="Q2994" s="120">
        <v>41711</v>
      </c>
      <c r="R2994" s="105">
        <v>28131360</v>
      </c>
      <c r="S2994" s="234" t="s">
        <v>5563</v>
      </c>
      <c r="T2994" s="130">
        <v>41820</v>
      </c>
      <c r="U2994" s="118">
        <v>18865421</v>
      </c>
      <c r="V2994" s="109">
        <v>41791</v>
      </c>
      <c r="W2994" s="141">
        <v>18865421</v>
      </c>
      <c r="X2994" s="141">
        <v>0</v>
      </c>
      <c r="Y2994" s="141">
        <v>0</v>
      </c>
      <c r="Z2994" s="141">
        <v>0</v>
      </c>
      <c r="AA2994" s="106">
        <v>0</v>
      </c>
      <c r="AB2994" s="106"/>
      <c r="AC2994" s="118"/>
      <c r="AD2994" s="141"/>
      <c r="AE2994" s="106">
        <v>0</v>
      </c>
      <c r="AF2994" s="106">
        <v>0</v>
      </c>
      <c r="AG2994" s="106">
        <v>0</v>
      </c>
      <c r="AH2994" s="118"/>
      <c r="AI2994" s="118"/>
      <c r="AJ2994" s="118"/>
      <c r="AK2994" s="118"/>
      <c r="AL2994" s="118"/>
      <c r="AM2994" s="118"/>
      <c r="AN2994" s="114">
        <f t="shared" si="92"/>
        <v>0</v>
      </c>
      <c r="AO2994" s="114">
        <f t="shared" si="93"/>
        <v>18865421</v>
      </c>
      <c r="AP2994" s="114"/>
      <c r="AQ2994" s="114"/>
      <c r="AR2994" s="114"/>
      <c r="AS2994" s="114"/>
      <c r="AT2994" s="190"/>
    </row>
    <row r="2995" spans="1:46" s="190" customFormat="1" ht="15" customHeight="1" x14ac:dyDescent="0.2">
      <c r="A2995" s="104"/>
      <c r="B2995" s="104">
        <f>VLOOKUP(BJB!$F$9:$F$5599,Ctrl!$B$4:$C$399,2,0)</f>
        <v>43</v>
      </c>
      <c r="C2995" s="104">
        <f>VLOOKUP(BJB!$G$9:$G$5599,Ctrl!$E$4:$F$399,2,0)</f>
        <v>3</v>
      </c>
      <c r="D2995" s="219">
        <v>1</v>
      </c>
      <c r="E2995" s="104" t="str">
        <f>VLOOKUP(BJB!$F$9:$F$5599,Ctrl!$B$4:$D$399,3,0)</f>
        <v>IV</v>
      </c>
      <c r="F2995" s="139" t="s">
        <v>10562</v>
      </c>
      <c r="G2995" s="139" t="s">
        <v>6561</v>
      </c>
      <c r="H2995" s="125"/>
      <c r="I2995" s="220" t="e">
        <f>IF(G2994=BJB!#REF!,I2994+1,1)</f>
        <v>#REF!</v>
      </c>
      <c r="J2995" s="912" t="s">
        <v>22963</v>
      </c>
      <c r="K2995" s="121" t="s">
        <v>1379</v>
      </c>
      <c r="L2995" s="104" t="s">
        <v>6477</v>
      </c>
      <c r="M2995" s="127" t="s">
        <v>5576</v>
      </c>
      <c r="N2995" s="120">
        <v>41052</v>
      </c>
      <c r="O2995" s="140">
        <v>50000000</v>
      </c>
      <c r="P2995" s="105" t="s">
        <v>16396</v>
      </c>
      <c r="Q2995" s="120">
        <v>41710</v>
      </c>
      <c r="R2995" s="105">
        <v>39897047</v>
      </c>
      <c r="S2995" s="234" t="s">
        <v>5563</v>
      </c>
      <c r="T2995" s="130">
        <v>41820</v>
      </c>
      <c r="U2995" s="118">
        <v>27079115</v>
      </c>
      <c r="V2995" s="109">
        <v>41791</v>
      </c>
      <c r="W2995" s="141">
        <v>27079115</v>
      </c>
      <c r="X2995" s="141">
        <v>0</v>
      </c>
      <c r="Y2995" s="141">
        <v>0</v>
      </c>
      <c r="Z2995" s="141">
        <v>0</v>
      </c>
      <c r="AA2995" s="106">
        <v>0</v>
      </c>
      <c r="AB2995" s="106"/>
      <c r="AC2995" s="118"/>
      <c r="AD2995" s="141"/>
      <c r="AE2995" s="106">
        <v>0</v>
      </c>
      <c r="AF2995" s="106">
        <v>0</v>
      </c>
      <c r="AG2995" s="106">
        <v>0</v>
      </c>
      <c r="AH2995" s="118"/>
      <c r="AI2995" s="118"/>
      <c r="AJ2995" s="118"/>
      <c r="AK2995" s="118"/>
      <c r="AL2995" s="118"/>
      <c r="AM2995" s="118"/>
      <c r="AN2995" s="114">
        <f t="shared" si="92"/>
        <v>0</v>
      </c>
      <c r="AO2995" s="114">
        <f t="shared" si="93"/>
        <v>27079115</v>
      </c>
      <c r="AP2995" s="114"/>
      <c r="AQ2995" s="114"/>
      <c r="AR2995" s="114"/>
      <c r="AS2995" s="114"/>
    </row>
    <row r="2996" spans="1:46" s="190" customFormat="1" ht="15" customHeight="1" x14ac:dyDescent="0.2">
      <c r="A2996" s="104"/>
      <c r="B2996" s="104">
        <f>VLOOKUP(BJB!$F$9:$F$5599,Ctrl!$B$4:$C$399,2,0)</f>
        <v>43</v>
      </c>
      <c r="C2996" s="104">
        <f>VLOOKUP(BJB!$G$9:$G$5599,Ctrl!$E$4:$F$399,2,0)</f>
        <v>5</v>
      </c>
      <c r="D2996" s="219">
        <v>1</v>
      </c>
      <c r="E2996" s="104" t="str">
        <f>VLOOKUP(BJB!$F$9:$F$5599,Ctrl!$B$4:$D$399,3,0)</f>
        <v>IV</v>
      </c>
      <c r="F2996" s="139" t="s">
        <v>10562</v>
      </c>
      <c r="G2996" s="139" t="s">
        <v>10335</v>
      </c>
      <c r="H2996" s="125" t="s">
        <v>6684</v>
      </c>
      <c r="I2996" s="220" t="e">
        <f>IF(G2995=BJB!#REF!,I2995+1,1)</f>
        <v>#REF!</v>
      </c>
      <c r="J2996" s="912" t="s">
        <v>22964</v>
      </c>
      <c r="K2996" s="121" t="s">
        <v>5764</v>
      </c>
      <c r="L2996" s="104" t="s">
        <v>6477</v>
      </c>
      <c r="M2996" s="127" t="s">
        <v>5761</v>
      </c>
      <c r="N2996" s="128">
        <v>41087</v>
      </c>
      <c r="O2996" s="140">
        <v>50000000</v>
      </c>
      <c r="P2996" s="105" t="s">
        <v>6222</v>
      </c>
      <c r="Q2996" s="120" t="s">
        <v>6222</v>
      </c>
      <c r="R2996" s="890">
        <v>0</v>
      </c>
      <c r="S2996" s="234" t="s">
        <v>5759</v>
      </c>
      <c r="T2996" s="130">
        <v>41844</v>
      </c>
      <c r="U2996" s="118">
        <v>34849128</v>
      </c>
      <c r="V2996" s="109" t="s">
        <v>6222</v>
      </c>
      <c r="W2996" s="141">
        <v>0</v>
      </c>
      <c r="X2996" s="141">
        <v>0</v>
      </c>
      <c r="Y2996" s="141">
        <v>0</v>
      </c>
      <c r="Z2996" s="141">
        <v>0</v>
      </c>
      <c r="AA2996" s="106">
        <v>34759866</v>
      </c>
      <c r="AB2996" s="106"/>
      <c r="AC2996" s="132"/>
      <c r="AD2996" s="141"/>
      <c r="AE2996" s="106">
        <v>0</v>
      </c>
      <c r="AF2996" s="106">
        <v>0</v>
      </c>
      <c r="AG2996" s="106">
        <v>0</v>
      </c>
      <c r="AH2996" s="118"/>
      <c r="AI2996" s="118"/>
      <c r="AJ2996" s="230"/>
      <c r="AK2996" s="118"/>
      <c r="AL2996" s="118"/>
      <c r="AM2996" s="118"/>
      <c r="AN2996" s="114">
        <f t="shared" si="92"/>
        <v>34759866</v>
      </c>
      <c r="AO2996" s="114">
        <f t="shared" si="93"/>
        <v>89262</v>
      </c>
      <c r="AP2996" s="114"/>
      <c r="AQ2996" s="114"/>
      <c r="AR2996" s="114"/>
      <c r="AS2996" s="114"/>
    </row>
    <row r="2997" spans="1:46" s="190" customFormat="1" ht="15" customHeight="1" x14ac:dyDescent="0.2">
      <c r="A2997" s="104"/>
      <c r="B2997" s="104">
        <f>VLOOKUP(BJB!$F$9:$F$5599,Ctrl!$B$4:$C$399,2,0)</f>
        <v>43</v>
      </c>
      <c r="C2997" s="104">
        <f>VLOOKUP(BJB!$G$9:$G$5599,Ctrl!$E$4:$F$399,2,0)</f>
        <v>5</v>
      </c>
      <c r="D2997" s="219">
        <v>1</v>
      </c>
      <c r="E2997" s="104" t="str">
        <f>VLOOKUP(BJB!$F$9:$F$5599,Ctrl!$B$4:$D$399,3,0)</f>
        <v>IV</v>
      </c>
      <c r="F2997" s="139" t="s">
        <v>10562</v>
      </c>
      <c r="G2997" s="139" t="s">
        <v>10335</v>
      </c>
      <c r="H2997" s="125">
        <v>1120717000516</v>
      </c>
      <c r="I2997" s="220" t="e">
        <f>IF(G2996=BJB!#REF!,I2996+1,1)</f>
        <v>#REF!</v>
      </c>
      <c r="J2997" s="912" t="s">
        <v>22965</v>
      </c>
      <c r="K2997" s="121" t="s">
        <v>5765</v>
      </c>
      <c r="L2997" s="104" t="s">
        <v>6477</v>
      </c>
      <c r="M2997" s="127" t="s">
        <v>5762</v>
      </c>
      <c r="N2997" s="128">
        <v>41152</v>
      </c>
      <c r="O2997" s="140">
        <v>38000000</v>
      </c>
      <c r="P2997" s="105" t="s">
        <v>6222</v>
      </c>
      <c r="Q2997" s="120" t="s">
        <v>6222</v>
      </c>
      <c r="R2997" s="890">
        <v>0</v>
      </c>
      <c r="S2997" s="234" t="s">
        <v>5759</v>
      </c>
      <c r="T2997" s="130">
        <v>41844</v>
      </c>
      <c r="U2997" s="118">
        <v>21749027</v>
      </c>
      <c r="V2997" s="109" t="s">
        <v>6222</v>
      </c>
      <c r="W2997" s="141">
        <v>0</v>
      </c>
      <c r="X2997" s="141">
        <v>0</v>
      </c>
      <c r="Y2997" s="141">
        <v>0</v>
      </c>
      <c r="Z2997" s="141">
        <v>0</v>
      </c>
      <c r="AA2997" s="106">
        <v>20427786</v>
      </c>
      <c r="AB2997" s="106"/>
      <c r="AC2997" s="132"/>
      <c r="AD2997" s="141"/>
      <c r="AE2997" s="106">
        <v>0</v>
      </c>
      <c r="AF2997" s="106">
        <v>0</v>
      </c>
      <c r="AG2997" s="106">
        <v>0</v>
      </c>
      <c r="AH2997" s="118"/>
      <c r="AI2997" s="118"/>
      <c r="AJ2997" s="118"/>
      <c r="AK2997" s="118"/>
      <c r="AL2997" s="118"/>
      <c r="AM2997" s="118"/>
      <c r="AN2997" s="114">
        <f t="shared" si="92"/>
        <v>20427786</v>
      </c>
      <c r="AO2997" s="114">
        <f t="shared" si="93"/>
        <v>1321241</v>
      </c>
      <c r="AP2997" s="114"/>
      <c r="AQ2997" s="114"/>
      <c r="AR2997" s="114"/>
      <c r="AS2997" s="114"/>
    </row>
    <row r="2998" spans="1:46" s="190" customFormat="1" ht="15" customHeight="1" x14ac:dyDescent="0.2">
      <c r="A2998" s="104"/>
      <c r="B2998" s="104">
        <f>VLOOKUP(BJB!$F$9:$F$5599,Ctrl!$B$4:$C$399,2,0)</f>
        <v>43</v>
      </c>
      <c r="C2998" s="104">
        <f>VLOOKUP(BJB!$G$9:$G$5599,Ctrl!$E$4:$F$399,2,0)</f>
        <v>5</v>
      </c>
      <c r="D2998" s="219">
        <v>1</v>
      </c>
      <c r="E2998" s="104" t="str">
        <f>VLOOKUP(BJB!$F$9:$F$5599,Ctrl!$B$4:$D$399,3,0)</f>
        <v>IV</v>
      </c>
      <c r="F2998" s="139" t="s">
        <v>10562</v>
      </c>
      <c r="G2998" s="139" t="s">
        <v>10335</v>
      </c>
      <c r="H2998" s="125"/>
      <c r="I2998" s="220" t="e">
        <f>IF(G2997=BJB!#REF!,I2997+1,1)</f>
        <v>#REF!</v>
      </c>
      <c r="J2998" s="912" t="s">
        <v>22966</v>
      </c>
      <c r="K2998" s="121" t="s">
        <v>5766</v>
      </c>
      <c r="L2998" s="104" t="s">
        <v>6477</v>
      </c>
      <c r="M2998" s="127" t="s">
        <v>5763</v>
      </c>
      <c r="N2998" s="128">
        <v>40945</v>
      </c>
      <c r="O2998" s="140">
        <v>60000000</v>
      </c>
      <c r="P2998" s="105" t="s">
        <v>6222</v>
      </c>
      <c r="Q2998" s="120" t="s">
        <v>6222</v>
      </c>
      <c r="R2998" s="890">
        <v>0</v>
      </c>
      <c r="S2998" s="234" t="s">
        <v>5759</v>
      </c>
      <c r="T2998" s="130">
        <v>41844</v>
      </c>
      <c r="U2998" s="118">
        <v>27927548</v>
      </c>
      <c r="V2998" s="109" t="s">
        <v>6222</v>
      </c>
      <c r="W2998" s="141">
        <v>0</v>
      </c>
      <c r="X2998" s="141">
        <v>0</v>
      </c>
      <c r="Y2998" s="141">
        <v>0</v>
      </c>
      <c r="Z2998" s="141">
        <v>0</v>
      </c>
      <c r="AA2998" s="106">
        <v>0</v>
      </c>
      <c r="AB2998" s="106"/>
      <c r="AC2998" s="118"/>
      <c r="AD2998" s="141"/>
      <c r="AE2998" s="106">
        <v>0</v>
      </c>
      <c r="AF2998" s="106">
        <v>0</v>
      </c>
      <c r="AG2998" s="106">
        <v>0</v>
      </c>
      <c r="AH2998" s="118"/>
      <c r="AI2998" s="118"/>
      <c r="AJ2998" s="118"/>
      <c r="AK2998" s="118"/>
      <c r="AL2998" s="118"/>
      <c r="AM2998" s="118"/>
      <c r="AN2998" s="114">
        <f t="shared" si="92"/>
        <v>0</v>
      </c>
      <c r="AO2998" s="114">
        <f t="shared" si="93"/>
        <v>27927548</v>
      </c>
      <c r="AP2998" s="114"/>
      <c r="AQ2998" s="114"/>
      <c r="AR2998" s="114"/>
      <c r="AS2998" s="114"/>
    </row>
    <row r="2999" spans="1:46" s="190" customFormat="1" ht="15" customHeight="1" x14ac:dyDescent="0.2">
      <c r="A2999" s="104"/>
      <c r="B2999" s="104">
        <f>VLOOKUP(BJB!$F$9:$F$5599,Ctrl!$B$4:$C$399,2,0)</f>
        <v>43</v>
      </c>
      <c r="C2999" s="104">
        <f>VLOOKUP(BJB!$G$9:$G$5599,Ctrl!$E$4:$F$399,2,0)</f>
        <v>5</v>
      </c>
      <c r="D2999" s="219">
        <v>1</v>
      </c>
      <c r="E2999" s="104" t="str">
        <f>VLOOKUP(BJB!$F$9:$F$5599,Ctrl!$B$4:$D$399,3,0)</f>
        <v>IV</v>
      </c>
      <c r="F2999" s="139" t="s">
        <v>10562</v>
      </c>
      <c r="G2999" s="139" t="s">
        <v>10335</v>
      </c>
      <c r="H2999" s="125"/>
      <c r="I2999" s="220" t="e">
        <f>IF(G2998=BJB!#REF!,I2998+1,1)</f>
        <v>#REF!</v>
      </c>
      <c r="J2999" s="912" t="s">
        <v>22967</v>
      </c>
      <c r="K2999" s="121" t="s">
        <v>8104</v>
      </c>
      <c r="L2999" s="104" t="s">
        <v>6477</v>
      </c>
      <c r="M2999" s="104" t="s">
        <v>8173</v>
      </c>
      <c r="N2999" s="120">
        <v>41148</v>
      </c>
      <c r="O2999" s="105">
        <v>100000000</v>
      </c>
      <c r="P2999" s="105" t="s">
        <v>16397</v>
      </c>
      <c r="Q2999" s="120">
        <v>42065</v>
      </c>
      <c r="R2999" s="105">
        <v>116701868</v>
      </c>
      <c r="S2999" s="146" t="s">
        <v>8253</v>
      </c>
      <c r="T2999" s="109">
        <v>42152</v>
      </c>
      <c r="U2999" s="141">
        <v>60826934</v>
      </c>
      <c r="V2999" s="109">
        <v>42152</v>
      </c>
      <c r="W2999" s="141">
        <v>60826934</v>
      </c>
      <c r="X2999" s="141">
        <v>0</v>
      </c>
      <c r="Y2999" s="141">
        <v>0</v>
      </c>
      <c r="Z2999" s="141">
        <v>0</v>
      </c>
      <c r="AA2999" s="114">
        <v>0</v>
      </c>
      <c r="AB2999" s="114"/>
      <c r="AC2999" s="132"/>
      <c r="AD2999" s="141"/>
      <c r="AE2999" s="106">
        <v>0</v>
      </c>
      <c r="AF2999" s="106">
        <v>0</v>
      </c>
      <c r="AG2999" s="106">
        <v>0</v>
      </c>
      <c r="AH2999" s="106"/>
      <c r="AI2999" s="106"/>
      <c r="AJ2999" s="106"/>
      <c r="AK2999" s="106"/>
      <c r="AL2999" s="106"/>
      <c r="AM2999" s="106"/>
      <c r="AN2999" s="114">
        <f t="shared" si="92"/>
        <v>0</v>
      </c>
      <c r="AO2999" s="114">
        <f t="shared" si="93"/>
        <v>60826934</v>
      </c>
      <c r="AP2999" s="114"/>
      <c r="AQ2999" s="114"/>
      <c r="AR2999" s="114"/>
      <c r="AS2999" s="114"/>
    </row>
    <row r="3000" spans="1:46" s="190" customFormat="1" ht="15" customHeight="1" x14ac:dyDescent="0.2">
      <c r="A3000" s="104"/>
      <c r="B3000" s="104">
        <f>VLOOKUP(BJB!$F$9:$F$5599,Ctrl!$B$4:$C$399,2,0)</f>
        <v>43</v>
      </c>
      <c r="C3000" s="104">
        <f>VLOOKUP(BJB!$G$9:$G$5599,Ctrl!$E$4:$F$399,2,0)</f>
        <v>1</v>
      </c>
      <c r="D3000" s="219">
        <v>1</v>
      </c>
      <c r="E3000" s="104" t="str">
        <f>VLOOKUP(BJB!$F$9:$F$5599,Ctrl!$B$4:$D$399,3,0)</f>
        <v>IV</v>
      </c>
      <c r="F3000" s="139" t="s">
        <v>10562</v>
      </c>
      <c r="G3000" s="139" t="s">
        <v>6583</v>
      </c>
      <c r="H3000" s="125" t="s">
        <v>6685</v>
      </c>
      <c r="I3000" s="220" t="e">
        <f>IF(G2999=BJB!#REF!,I2999+1,1)</f>
        <v>#REF!</v>
      </c>
      <c r="J3000" s="891" t="s">
        <v>20258</v>
      </c>
      <c r="K3000" s="121" t="s">
        <v>6470</v>
      </c>
      <c r="L3000" s="104" t="s">
        <v>6477</v>
      </c>
      <c r="M3000" s="104" t="s">
        <v>6492</v>
      </c>
      <c r="N3000" s="120">
        <v>41120</v>
      </c>
      <c r="O3000" s="107">
        <v>200000000</v>
      </c>
      <c r="P3000" s="105" t="s">
        <v>16398</v>
      </c>
      <c r="Q3000" s="120">
        <v>41858</v>
      </c>
      <c r="R3000" s="105">
        <v>86292832</v>
      </c>
      <c r="S3000" s="146" t="s">
        <v>6518</v>
      </c>
      <c r="T3000" s="109">
        <v>42051</v>
      </c>
      <c r="U3000" s="118">
        <v>55117158</v>
      </c>
      <c r="V3000" s="109">
        <v>42051</v>
      </c>
      <c r="W3000" s="141">
        <v>55117158</v>
      </c>
      <c r="X3000" s="141">
        <v>0</v>
      </c>
      <c r="Y3000" s="141">
        <v>0</v>
      </c>
      <c r="Z3000" s="141">
        <v>0</v>
      </c>
      <c r="AA3000" s="223">
        <v>46760432</v>
      </c>
      <c r="AB3000" s="223"/>
      <c r="AC3000" s="132"/>
      <c r="AD3000" s="141"/>
      <c r="AE3000" s="106">
        <v>0</v>
      </c>
      <c r="AF3000" s="106">
        <v>5000000</v>
      </c>
      <c r="AG3000" s="106">
        <v>0</v>
      </c>
      <c r="AH3000" s="114"/>
      <c r="AI3000" s="114"/>
      <c r="AJ3000" s="114"/>
      <c r="AK3000" s="114"/>
      <c r="AL3000" s="114"/>
      <c r="AM3000" s="114"/>
      <c r="AN3000" s="114">
        <f t="shared" si="92"/>
        <v>51760432</v>
      </c>
      <c r="AO3000" s="114">
        <f t="shared" si="93"/>
        <v>3356726</v>
      </c>
      <c r="AP3000" s="114"/>
      <c r="AQ3000" s="114"/>
      <c r="AR3000" s="114"/>
      <c r="AS3000" s="114"/>
    </row>
    <row r="3001" spans="1:46" s="191" customFormat="1" ht="15" customHeight="1" x14ac:dyDescent="0.2">
      <c r="A3001" s="104"/>
      <c r="B3001" s="104">
        <f>VLOOKUP(BJB!$F$9:$F$5599,Ctrl!$B$4:$C$399,2,0)</f>
        <v>43</v>
      </c>
      <c r="C3001" s="104">
        <f>VLOOKUP(BJB!$G$9:$G$5599,Ctrl!$E$4:$F$399,2,0)</f>
        <v>1</v>
      </c>
      <c r="D3001" s="219">
        <v>1</v>
      </c>
      <c r="E3001" s="104" t="str">
        <f>VLOOKUP(BJB!$F$9:$F$5599,Ctrl!$B$4:$D$399,3,0)</f>
        <v>IV</v>
      </c>
      <c r="F3001" s="139" t="s">
        <v>10562</v>
      </c>
      <c r="G3001" s="139" t="s">
        <v>6583</v>
      </c>
      <c r="H3001" s="125">
        <v>1120427000341</v>
      </c>
      <c r="I3001" s="220" t="e">
        <f>IF(G3000=BJB!#REF!,I3000+1,1)</f>
        <v>#REF!</v>
      </c>
      <c r="J3001" s="912" t="s">
        <v>22968</v>
      </c>
      <c r="K3001" s="121" t="s">
        <v>8142</v>
      </c>
      <c r="L3001" s="104" t="s">
        <v>6477</v>
      </c>
      <c r="M3001" s="104" t="s">
        <v>8203</v>
      </c>
      <c r="N3001" s="120">
        <v>41052</v>
      </c>
      <c r="O3001" s="105">
        <v>250000000</v>
      </c>
      <c r="P3001" s="105" t="s">
        <v>16399</v>
      </c>
      <c r="Q3001" s="120">
        <v>42096</v>
      </c>
      <c r="R3001" s="105">
        <v>85326512</v>
      </c>
      <c r="S3001" s="146" t="s">
        <v>8385</v>
      </c>
      <c r="T3001" s="109">
        <v>42153</v>
      </c>
      <c r="U3001" s="141">
        <v>56856848</v>
      </c>
      <c r="V3001" s="109">
        <v>42153</v>
      </c>
      <c r="W3001" s="141">
        <v>56856848</v>
      </c>
      <c r="X3001" s="141">
        <v>0</v>
      </c>
      <c r="Y3001" s="141">
        <v>0</v>
      </c>
      <c r="Z3001" s="141">
        <v>0</v>
      </c>
      <c r="AA3001" s="114">
        <v>13312739</v>
      </c>
      <c r="AB3001" s="114"/>
      <c r="AC3001" s="132"/>
      <c r="AD3001" s="141"/>
      <c r="AE3001" s="106">
        <v>0</v>
      </c>
      <c r="AF3001" s="106">
        <v>0</v>
      </c>
      <c r="AG3001" s="106">
        <v>0</v>
      </c>
      <c r="AH3001" s="106"/>
      <c r="AI3001" s="106"/>
      <c r="AJ3001" s="106"/>
      <c r="AK3001" s="106"/>
      <c r="AL3001" s="106"/>
      <c r="AM3001" s="106"/>
      <c r="AN3001" s="114">
        <f t="shared" si="92"/>
        <v>13312739</v>
      </c>
      <c r="AO3001" s="114">
        <f t="shared" si="93"/>
        <v>43544109</v>
      </c>
      <c r="AP3001" s="114"/>
      <c r="AQ3001" s="114"/>
      <c r="AR3001" s="114"/>
      <c r="AS3001" s="114"/>
      <c r="AT3001" s="190"/>
    </row>
    <row r="3002" spans="1:46" s="190" customFormat="1" ht="15" customHeight="1" x14ac:dyDescent="0.2">
      <c r="A3002" s="104"/>
      <c r="B3002" s="104">
        <f>VLOOKUP(BJB!$F$9:$F$5599,Ctrl!$B$4:$C$399,2,0)</f>
        <v>43</v>
      </c>
      <c r="C3002" s="104">
        <f>VLOOKUP(BJB!$G$9:$G$5599,Ctrl!$E$4:$F$399,2,0)</f>
        <v>1</v>
      </c>
      <c r="D3002" s="219">
        <v>1</v>
      </c>
      <c r="E3002" s="104" t="str">
        <f>VLOOKUP(BJB!$F$9:$F$5599,Ctrl!$B$4:$D$399,3,0)</f>
        <v>IV</v>
      </c>
      <c r="F3002" s="139" t="s">
        <v>10562</v>
      </c>
      <c r="G3002" s="139" t="s">
        <v>6583</v>
      </c>
      <c r="H3002" s="125"/>
      <c r="I3002" s="220" t="e">
        <f>IF(G3001=BJB!#REF!,I3001+1,1)</f>
        <v>#REF!</v>
      </c>
      <c r="J3002" s="912" t="s">
        <v>22969</v>
      </c>
      <c r="K3002" s="121" t="s">
        <v>7714</v>
      </c>
      <c r="L3002" s="104" t="s">
        <v>6477</v>
      </c>
      <c r="M3002" s="104" t="s">
        <v>7358</v>
      </c>
      <c r="N3002" s="120">
        <v>41354</v>
      </c>
      <c r="O3002" s="105">
        <v>250000000</v>
      </c>
      <c r="P3002" s="105" t="s">
        <v>16400</v>
      </c>
      <c r="Q3002" s="120">
        <v>41981</v>
      </c>
      <c r="R3002" s="105">
        <v>321630444</v>
      </c>
      <c r="S3002" s="146" t="s">
        <v>7886</v>
      </c>
      <c r="T3002" s="109">
        <v>42114</v>
      </c>
      <c r="U3002" s="141">
        <v>175000000</v>
      </c>
      <c r="V3002" s="109">
        <v>42114</v>
      </c>
      <c r="W3002" s="141">
        <v>175000000</v>
      </c>
      <c r="X3002" s="141">
        <v>0</v>
      </c>
      <c r="Y3002" s="141">
        <v>0</v>
      </c>
      <c r="Z3002" s="141">
        <v>0</v>
      </c>
      <c r="AA3002" s="114">
        <v>0</v>
      </c>
      <c r="AB3002" s="114"/>
      <c r="AC3002" s="132"/>
      <c r="AD3002" s="141"/>
      <c r="AE3002" s="106">
        <v>0</v>
      </c>
      <c r="AF3002" s="106">
        <v>0</v>
      </c>
      <c r="AG3002" s="106">
        <v>0</v>
      </c>
      <c r="AH3002" s="141"/>
      <c r="AI3002" s="141"/>
      <c r="AJ3002" s="141"/>
      <c r="AK3002" s="141"/>
      <c r="AL3002" s="141"/>
      <c r="AM3002" s="141"/>
      <c r="AN3002" s="114">
        <f t="shared" si="92"/>
        <v>0</v>
      </c>
      <c r="AO3002" s="114">
        <f t="shared" si="93"/>
        <v>175000000</v>
      </c>
      <c r="AP3002" s="114"/>
      <c r="AQ3002" s="114"/>
      <c r="AR3002" s="114"/>
      <c r="AS3002" s="114"/>
    </row>
    <row r="3003" spans="1:46" s="190" customFormat="1" ht="15" customHeight="1" x14ac:dyDescent="0.2">
      <c r="A3003" s="104"/>
      <c r="B3003" s="104">
        <f>VLOOKUP(BJB!$F$9:$F$5599,Ctrl!$B$4:$C$399,2,0)</f>
        <v>43</v>
      </c>
      <c r="C3003" s="104">
        <f>VLOOKUP(BJB!$G$9:$G$5599,Ctrl!$E$4:$F$399,2,0)</f>
        <v>1</v>
      </c>
      <c r="D3003" s="219">
        <v>1</v>
      </c>
      <c r="E3003" s="104" t="str">
        <f>VLOOKUP(BJB!$F$9:$F$5599,Ctrl!$B$4:$D$399,3,0)</f>
        <v>IV</v>
      </c>
      <c r="F3003" s="139" t="s">
        <v>10562</v>
      </c>
      <c r="G3003" s="139" t="s">
        <v>6583</v>
      </c>
      <c r="H3003" s="125"/>
      <c r="I3003" s="220" t="e">
        <f>IF(G3002=BJB!#REF!,I3002+1,1)</f>
        <v>#REF!</v>
      </c>
      <c r="J3003" s="912" t="s">
        <v>22970</v>
      </c>
      <c r="K3003" s="121" t="s">
        <v>6221</v>
      </c>
      <c r="L3003" s="104" t="s">
        <v>6477</v>
      </c>
      <c r="M3003" s="104" t="s">
        <v>7358</v>
      </c>
      <c r="N3003" s="120">
        <v>41354</v>
      </c>
      <c r="O3003" s="105">
        <v>30000000</v>
      </c>
      <c r="P3003" s="105" t="s">
        <v>16401</v>
      </c>
      <c r="Q3003" s="120">
        <v>41883</v>
      </c>
      <c r="R3003" s="105">
        <v>29037864</v>
      </c>
      <c r="S3003" s="146" t="s">
        <v>7922</v>
      </c>
      <c r="T3003" s="109">
        <v>42114</v>
      </c>
      <c r="U3003" s="141">
        <v>19396051</v>
      </c>
      <c r="V3003" s="109">
        <v>42114</v>
      </c>
      <c r="W3003" s="141">
        <v>19396051</v>
      </c>
      <c r="X3003" s="141">
        <v>0</v>
      </c>
      <c r="Y3003" s="141">
        <v>0</v>
      </c>
      <c r="Z3003" s="141">
        <v>0</v>
      </c>
      <c r="AA3003" s="114">
        <v>0</v>
      </c>
      <c r="AB3003" s="114"/>
      <c r="AC3003" s="132"/>
      <c r="AD3003" s="141"/>
      <c r="AE3003" s="106">
        <v>0</v>
      </c>
      <c r="AF3003" s="106">
        <v>0</v>
      </c>
      <c r="AG3003" s="106">
        <v>0</v>
      </c>
      <c r="AH3003" s="141"/>
      <c r="AI3003" s="141"/>
      <c r="AJ3003" s="141"/>
      <c r="AK3003" s="141"/>
      <c r="AL3003" s="141"/>
      <c r="AM3003" s="141"/>
      <c r="AN3003" s="114">
        <f t="shared" si="92"/>
        <v>0</v>
      </c>
      <c r="AO3003" s="114">
        <f t="shared" si="93"/>
        <v>19396051</v>
      </c>
      <c r="AP3003" s="114"/>
      <c r="AQ3003" s="114"/>
      <c r="AR3003" s="114"/>
      <c r="AS3003" s="114"/>
    </row>
    <row r="3004" spans="1:46" s="190" customFormat="1" ht="15" customHeight="1" x14ac:dyDescent="0.2">
      <c r="A3004" s="104"/>
      <c r="B3004" s="104">
        <f>VLOOKUP(BJB!$F$9:$F$5599,Ctrl!$B$4:$C$399,2,0)</f>
        <v>43</v>
      </c>
      <c r="C3004" s="104">
        <f>VLOOKUP(BJB!$G$9:$G$5599,Ctrl!$E$4:$F$399,2,0)</f>
        <v>1</v>
      </c>
      <c r="D3004" s="219">
        <v>1</v>
      </c>
      <c r="E3004" s="104" t="str">
        <f>VLOOKUP(BJB!$F$9:$F$5599,Ctrl!$B$4:$D$399,3,0)</f>
        <v>IV</v>
      </c>
      <c r="F3004" s="139" t="s">
        <v>10562</v>
      </c>
      <c r="G3004" s="139" t="s">
        <v>6583</v>
      </c>
      <c r="H3004" s="125"/>
      <c r="I3004" s="220" t="e">
        <f>IF(G3003=BJB!#REF!,I3003+1,1)</f>
        <v>#REF!</v>
      </c>
      <c r="J3004" s="912" t="s">
        <v>22971</v>
      </c>
      <c r="K3004" s="121" t="s">
        <v>7791</v>
      </c>
      <c r="L3004" s="104" t="s">
        <v>6477</v>
      </c>
      <c r="M3004" s="104" t="s">
        <v>7358</v>
      </c>
      <c r="N3004" s="120">
        <v>41354</v>
      </c>
      <c r="O3004" s="105">
        <v>60000000</v>
      </c>
      <c r="P3004" s="105" t="s">
        <v>16402</v>
      </c>
      <c r="Q3004" s="120">
        <v>41955</v>
      </c>
      <c r="R3004" s="105">
        <v>44412331</v>
      </c>
      <c r="S3004" s="146" t="s">
        <v>7922</v>
      </c>
      <c r="T3004" s="109">
        <v>42114</v>
      </c>
      <c r="U3004" s="141">
        <v>29570596</v>
      </c>
      <c r="V3004" s="109">
        <v>42114</v>
      </c>
      <c r="W3004" s="141">
        <v>29570596</v>
      </c>
      <c r="X3004" s="141">
        <v>0</v>
      </c>
      <c r="Y3004" s="141">
        <v>0</v>
      </c>
      <c r="Z3004" s="141">
        <v>0</v>
      </c>
      <c r="AA3004" s="114">
        <v>0</v>
      </c>
      <c r="AB3004" s="114"/>
      <c r="AC3004" s="132"/>
      <c r="AD3004" s="141"/>
      <c r="AE3004" s="106">
        <v>0</v>
      </c>
      <c r="AF3004" s="106">
        <v>0</v>
      </c>
      <c r="AG3004" s="106">
        <v>0</v>
      </c>
      <c r="AH3004" s="141"/>
      <c r="AI3004" s="141"/>
      <c r="AJ3004" s="141"/>
      <c r="AK3004" s="141"/>
      <c r="AL3004" s="141"/>
      <c r="AM3004" s="141"/>
      <c r="AN3004" s="114">
        <f t="shared" si="92"/>
        <v>0</v>
      </c>
      <c r="AO3004" s="114">
        <f t="shared" si="93"/>
        <v>29570596</v>
      </c>
      <c r="AP3004" s="114"/>
      <c r="AQ3004" s="114"/>
      <c r="AR3004" s="114"/>
      <c r="AS3004" s="114"/>
    </row>
    <row r="3005" spans="1:46" s="190" customFormat="1" ht="15" customHeight="1" x14ac:dyDescent="0.2">
      <c r="A3005" s="104"/>
      <c r="B3005" s="104">
        <f>VLOOKUP(BJB!$F$9:$F$5599,Ctrl!$B$4:$C$399,2,0)</f>
        <v>43</v>
      </c>
      <c r="C3005" s="104">
        <f>VLOOKUP(BJB!$G$9:$G$5599,Ctrl!$E$4:$F$399,2,0)</f>
        <v>1</v>
      </c>
      <c r="D3005" s="219">
        <v>1</v>
      </c>
      <c r="E3005" s="104" t="str">
        <f>VLOOKUP(BJB!$F$9:$F$5599,Ctrl!$B$4:$D$399,3,0)</f>
        <v>IV</v>
      </c>
      <c r="F3005" s="139" t="s">
        <v>10562</v>
      </c>
      <c r="G3005" s="139" t="s">
        <v>6583</v>
      </c>
      <c r="H3005" s="125">
        <v>1121214000785</v>
      </c>
      <c r="I3005" s="220" t="e">
        <f>IF(G3004=BJB!#REF!,I3004+1,1)</f>
        <v>#REF!</v>
      </c>
      <c r="J3005" s="912" t="s">
        <v>22972</v>
      </c>
      <c r="K3005" s="121" t="s">
        <v>2077</v>
      </c>
      <c r="L3005" s="104" t="s">
        <v>6477</v>
      </c>
      <c r="M3005" s="104" t="s">
        <v>5341</v>
      </c>
      <c r="N3005" s="120">
        <v>41332</v>
      </c>
      <c r="O3005" s="105">
        <v>50000000</v>
      </c>
      <c r="P3005" s="105" t="s">
        <v>16403</v>
      </c>
      <c r="Q3005" s="120">
        <v>41913</v>
      </c>
      <c r="R3005" s="105">
        <v>46190941</v>
      </c>
      <c r="S3005" s="146" t="s">
        <v>7922</v>
      </c>
      <c r="T3005" s="109">
        <v>42114</v>
      </c>
      <c r="U3005" s="141">
        <v>34591244</v>
      </c>
      <c r="V3005" s="109">
        <v>42114</v>
      </c>
      <c r="W3005" s="141">
        <v>34591244</v>
      </c>
      <c r="X3005" s="141">
        <v>0</v>
      </c>
      <c r="Y3005" s="141">
        <v>0</v>
      </c>
      <c r="Z3005" s="141">
        <v>0</v>
      </c>
      <c r="AA3005" s="114">
        <v>470454</v>
      </c>
      <c r="AB3005" s="114"/>
      <c r="AC3005" s="132"/>
      <c r="AD3005" s="141"/>
      <c r="AE3005" s="106">
        <v>0</v>
      </c>
      <c r="AF3005" s="106">
        <v>0</v>
      </c>
      <c r="AG3005" s="106">
        <v>0</v>
      </c>
      <c r="AH3005" s="141"/>
      <c r="AI3005" s="141"/>
      <c r="AJ3005" s="141"/>
      <c r="AK3005" s="141"/>
      <c r="AL3005" s="141"/>
      <c r="AM3005" s="141"/>
      <c r="AN3005" s="114">
        <f t="shared" si="92"/>
        <v>470454</v>
      </c>
      <c r="AO3005" s="114">
        <f t="shared" si="93"/>
        <v>34120790</v>
      </c>
      <c r="AP3005" s="114"/>
      <c r="AQ3005" s="114"/>
      <c r="AR3005" s="114"/>
      <c r="AS3005" s="114"/>
      <c r="AT3005" s="191"/>
    </row>
    <row r="3006" spans="1:46" s="190" customFormat="1" ht="15" customHeight="1" x14ac:dyDescent="0.2">
      <c r="A3006" s="104"/>
      <c r="B3006" s="104">
        <f>VLOOKUP(BJB!$F$9:$F$5599,Ctrl!$B$4:$C$399,2,0)</f>
        <v>43</v>
      </c>
      <c r="C3006" s="104">
        <f>VLOOKUP(BJB!$G$9:$G$5599,Ctrl!$E$4:$F$399,2,0)</f>
        <v>1</v>
      </c>
      <c r="D3006" s="219">
        <v>1</v>
      </c>
      <c r="E3006" s="104" t="str">
        <f>VLOOKUP(BJB!$F$9:$F$5599,Ctrl!$B$4:$D$399,3,0)</f>
        <v>IV</v>
      </c>
      <c r="F3006" s="139" t="s">
        <v>10562</v>
      </c>
      <c r="G3006" s="139" t="s">
        <v>6583</v>
      </c>
      <c r="H3006" s="125"/>
      <c r="I3006" s="220" t="e">
        <f>IF(G3005=BJB!#REF!,I3005+1,1)</f>
        <v>#REF!</v>
      </c>
      <c r="J3006" s="912" t="s">
        <v>22973</v>
      </c>
      <c r="K3006" s="121" t="s">
        <v>8100</v>
      </c>
      <c r="L3006" s="104" t="s">
        <v>6477</v>
      </c>
      <c r="M3006" s="104" t="s">
        <v>7358</v>
      </c>
      <c r="N3006" s="120">
        <v>41354</v>
      </c>
      <c r="O3006" s="105">
        <v>30000000</v>
      </c>
      <c r="P3006" s="105" t="s">
        <v>16404</v>
      </c>
      <c r="Q3006" s="120">
        <v>42090</v>
      </c>
      <c r="R3006" s="105">
        <v>20266777</v>
      </c>
      <c r="S3006" s="146" t="s">
        <v>8250</v>
      </c>
      <c r="T3006" s="109">
        <v>42145</v>
      </c>
      <c r="U3006" s="141">
        <v>13478599</v>
      </c>
      <c r="V3006" s="109">
        <v>42145</v>
      </c>
      <c r="W3006" s="141">
        <v>13478599</v>
      </c>
      <c r="X3006" s="141">
        <v>0</v>
      </c>
      <c r="Y3006" s="141">
        <v>0</v>
      </c>
      <c r="Z3006" s="141">
        <v>0</v>
      </c>
      <c r="AA3006" s="114">
        <v>0</v>
      </c>
      <c r="AB3006" s="114"/>
      <c r="AC3006" s="132"/>
      <c r="AD3006" s="141"/>
      <c r="AE3006" s="106">
        <v>0</v>
      </c>
      <c r="AF3006" s="106">
        <v>0</v>
      </c>
      <c r="AG3006" s="106">
        <v>0</v>
      </c>
      <c r="AH3006" s="106"/>
      <c r="AI3006" s="106"/>
      <c r="AJ3006" s="106"/>
      <c r="AK3006" s="106"/>
      <c r="AL3006" s="106"/>
      <c r="AM3006" s="106"/>
      <c r="AN3006" s="114">
        <f t="shared" si="92"/>
        <v>0</v>
      </c>
      <c r="AO3006" s="114">
        <f t="shared" si="93"/>
        <v>13478599</v>
      </c>
      <c r="AP3006" s="114"/>
      <c r="AQ3006" s="114"/>
      <c r="AR3006" s="114"/>
      <c r="AS3006" s="114"/>
      <c r="AT3006" s="191"/>
    </row>
    <row r="3007" spans="1:46" s="190" customFormat="1" ht="15" customHeight="1" x14ac:dyDescent="0.2">
      <c r="A3007" s="104"/>
      <c r="B3007" s="104">
        <f>VLOOKUP(BJB!$F$9:$F$5599,Ctrl!$B$4:$C$399,2,0)</f>
        <v>43</v>
      </c>
      <c r="C3007" s="104">
        <f>VLOOKUP(BJB!$G$9:$G$5599,Ctrl!$E$4:$F$399,2,0)</f>
        <v>1</v>
      </c>
      <c r="D3007" s="219">
        <v>1</v>
      </c>
      <c r="E3007" s="104" t="str">
        <f>VLOOKUP(BJB!$F$9:$F$5599,Ctrl!$B$4:$D$399,3,0)</f>
        <v>IV</v>
      </c>
      <c r="F3007" s="139" t="s">
        <v>10562</v>
      </c>
      <c r="G3007" s="139" t="s">
        <v>6583</v>
      </c>
      <c r="H3007" s="125"/>
      <c r="I3007" s="220" t="e">
        <f>IF(G3006=BJB!#REF!,I3006+1,1)</f>
        <v>#REF!</v>
      </c>
      <c r="J3007" s="912" t="s">
        <v>22974</v>
      </c>
      <c r="K3007" s="121" t="s">
        <v>8101</v>
      </c>
      <c r="L3007" s="104" t="s">
        <v>6477</v>
      </c>
      <c r="M3007" s="104" t="s">
        <v>5341</v>
      </c>
      <c r="N3007" s="120">
        <v>41332</v>
      </c>
      <c r="O3007" s="105">
        <v>50000000</v>
      </c>
      <c r="P3007" s="105" t="s">
        <v>16405</v>
      </c>
      <c r="Q3007" s="120">
        <v>42101</v>
      </c>
      <c r="R3007" s="105">
        <v>28858625</v>
      </c>
      <c r="S3007" s="146" t="s">
        <v>8250</v>
      </c>
      <c r="T3007" s="109">
        <v>42145</v>
      </c>
      <c r="U3007" s="141">
        <v>16064931</v>
      </c>
      <c r="V3007" s="109">
        <v>42145</v>
      </c>
      <c r="W3007" s="141">
        <v>16064931</v>
      </c>
      <c r="X3007" s="141">
        <v>0</v>
      </c>
      <c r="Y3007" s="141">
        <v>0</v>
      </c>
      <c r="Z3007" s="141">
        <v>0</v>
      </c>
      <c r="AA3007" s="114">
        <v>0</v>
      </c>
      <c r="AB3007" s="114"/>
      <c r="AC3007" s="132"/>
      <c r="AD3007" s="141"/>
      <c r="AE3007" s="106">
        <v>0</v>
      </c>
      <c r="AF3007" s="106">
        <v>0</v>
      </c>
      <c r="AG3007" s="106">
        <v>0</v>
      </c>
      <c r="AH3007" s="106"/>
      <c r="AI3007" s="106"/>
      <c r="AJ3007" s="106"/>
      <c r="AK3007" s="106"/>
      <c r="AL3007" s="106"/>
      <c r="AM3007" s="106"/>
      <c r="AN3007" s="114">
        <f t="shared" si="92"/>
        <v>0</v>
      </c>
      <c r="AO3007" s="114">
        <f t="shared" si="93"/>
        <v>16064931</v>
      </c>
      <c r="AP3007" s="114"/>
      <c r="AQ3007" s="114"/>
      <c r="AR3007" s="114"/>
      <c r="AS3007" s="114"/>
    </row>
    <row r="3008" spans="1:46" s="190" customFormat="1" ht="15" customHeight="1" x14ac:dyDescent="0.2">
      <c r="A3008" s="104"/>
      <c r="B3008" s="104">
        <f>VLOOKUP(BJB!$F$9:$F$5599,Ctrl!$B$4:$C$399,2,0)</f>
        <v>43</v>
      </c>
      <c r="C3008" s="104">
        <f>VLOOKUP(BJB!$G$9:$G$5599,Ctrl!$E$4:$F$399,2,0)</f>
        <v>1</v>
      </c>
      <c r="D3008" s="219">
        <v>1</v>
      </c>
      <c r="E3008" s="104" t="str">
        <f>VLOOKUP(BJB!$F$9:$F$5599,Ctrl!$B$4:$D$399,3,0)</f>
        <v>IV</v>
      </c>
      <c r="F3008" s="139" t="s">
        <v>10562</v>
      </c>
      <c r="G3008" s="139" t="s">
        <v>6583</v>
      </c>
      <c r="H3008" s="125">
        <v>1130111001110</v>
      </c>
      <c r="I3008" s="220" t="e">
        <f>IF(G3007=BJB!#REF!,I3007+1,1)</f>
        <v>#REF!</v>
      </c>
      <c r="J3008" s="912" t="s">
        <v>22975</v>
      </c>
      <c r="K3008" s="121" t="s">
        <v>3200</v>
      </c>
      <c r="L3008" s="104" t="s">
        <v>6477</v>
      </c>
      <c r="M3008" s="104" t="s">
        <v>7358</v>
      </c>
      <c r="N3008" s="120">
        <v>41354</v>
      </c>
      <c r="O3008" s="105">
        <v>100000000</v>
      </c>
      <c r="P3008" s="105" t="s">
        <v>16406</v>
      </c>
      <c r="Q3008" s="120">
        <v>41871</v>
      </c>
      <c r="R3008" s="105">
        <v>117195160</v>
      </c>
      <c r="S3008" s="146" t="s">
        <v>7363</v>
      </c>
      <c r="T3008" s="109">
        <v>42081</v>
      </c>
      <c r="U3008" s="141">
        <v>70000000</v>
      </c>
      <c r="V3008" s="109">
        <v>42081</v>
      </c>
      <c r="W3008" s="141">
        <v>70000000</v>
      </c>
      <c r="X3008" s="141">
        <v>0</v>
      </c>
      <c r="Y3008" s="141">
        <v>0</v>
      </c>
      <c r="Z3008" s="141">
        <v>0</v>
      </c>
      <c r="AA3008" s="114">
        <v>382122</v>
      </c>
      <c r="AB3008" s="114"/>
      <c r="AC3008" s="132"/>
      <c r="AD3008" s="141"/>
      <c r="AE3008" s="106">
        <v>0</v>
      </c>
      <c r="AF3008" s="106">
        <v>0</v>
      </c>
      <c r="AG3008" s="106">
        <v>0</v>
      </c>
      <c r="AH3008" s="228"/>
      <c r="AI3008" s="228"/>
      <c r="AJ3008" s="141"/>
      <c r="AK3008" s="141"/>
      <c r="AL3008" s="141"/>
      <c r="AM3008" s="141"/>
      <c r="AN3008" s="114">
        <f t="shared" si="92"/>
        <v>382122</v>
      </c>
      <c r="AO3008" s="114">
        <f t="shared" si="93"/>
        <v>69617878</v>
      </c>
      <c r="AP3008" s="114"/>
      <c r="AQ3008" s="114"/>
      <c r="AR3008" s="114"/>
      <c r="AS3008" s="114"/>
    </row>
    <row r="3009" spans="1:46" s="190" customFormat="1" ht="15" customHeight="1" x14ac:dyDescent="0.2">
      <c r="A3009" s="104"/>
      <c r="B3009" s="104">
        <f>VLOOKUP(BJB!$F$9:$F$5599,Ctrl!$B$4:$C$399,2,0)</f>
        <v>43</v>
      </c>
      <c r="C3009" s="104">
        <f>VLOOKUP(BJB!$G$9:$G$5599,Ctrl!$E$4:$F$399,2,0)</f>
        <v>4</v>
      </c>
      <c r="D3009" s="219">
        <v>1</v>
      </c>
      <c r="E3009" s="104" t="str">
        <f>VLOOKUP(BJB!$F$9:$F$5599,Ctrl!$B$4:$D$399,3,0)</f>
        <v>IV</v>
      </c>
      <c r="F3009" s="139" t="s">
        <v>10562</v>
      </c>
      <c r="G3009" s="139" t="s">
        <v>7407</v>
      </c>
      <c r="H3009" s="125"/>
      <c r="I3009" s="220" t="e">
        <f>IF(G3008=BJB!#REF!,I3008+1,1)</f>
        <v>#REF!</v>
      </c>
      <c r="J3009" s="912" t="s">
        <v>22976</v>
      </c>
      <c r="K3009" s="121" t="s">
        <v>7352</v>
      </c>
      <c r="L3009" s="104" t="s">
        <v>6477</v>
      </c>
      <c r="M3009" s="104" t="s">
        <v>7359</v>
      </c>
      <c r="N3009" s="120">
        <v>41389</v>
      </c>
      <c r="O3009" s="105">
        <v>250000000</v>
      </c>
      <c r="P3009" s="105" t="s">
        <v>16407</v>
      </c>
      <c r="Q3009" s="120">
        <v>41983</v>
      </c>
      <c r="R3009" s="105">
        <v>228200314</v>
      </c>
      <c r="S3009" s="146" t="s">
        <v>7365</v>
      </c>
      <c r="T3009" s="109">
        <v>42081</v>
      </c>
      <c r="U3009" s="141">
        <v>143933658</v>
      </c>
      <c r="V3009" s="109">
        <v>42081</v>
      </c>
      <c r="W3009" s="141">
        <v>143933658</v>
      </c>
      <c r="X3009" s="141">
        <v>0</v>
      </c>
      <c r="Y3009" s="141">
        <v>0</v>
      </c>
      <c r="Z3009" s="141">
        <v>0</v>
      </c>
      <c r="AA3009" s="114">
        <v>0</v>
      </c>
      <c r="AB3009" s="114"/>
      <c r="AC3009" s="132"/>
      <c r="AD3009" s="141"/>
      <c r="AE3009" s="106">
        <v>0</v>
      </c>
      <c r="AF3009" s="106">
        <v>0</v>
      </c>
      <c r="AG3009" s="106">
        <v>0</v>
      </c>
      <c r="AH3009" s="228"/>
      <c r="AI3009" s="228"/>
      <c r="AJ3009" s="141"/>
      <c r="AK3009" s="141"/>
      <c r="AL3009" s="141"/>
      <c r="AM3009" s="141"/>
      <c r="AN3009" s="114">
        <f t="shared" si="92"/>
        <v>0</v>
      </c>
      <c r="AO3009" s="114">
        <f t="shared" si="93"/>
        <v>143933658</v>
      </c>
      <c r="AP3009" s="114"/>
      <c r="AQ3009" s="114"/>
      <c r="AR3009" s="114"/>
      <c r="AS3009" s="114"/>
    </row>
    <row r="3010" spans="1:46" s="190" customFormat="1" ht="15" customHeight="1" x14ac:dyDescent="0.2">
      <c r="A3010" s="104"/>
      <c r="B3010" s="104">
        <f>VLOOKUP(BJB!$F$9:$F$5599,Ctrl!$B$4:$C$399,2,0)</f>
        <v>43</v>
      </c>
      <c r="C3010" s="104">
        <f>VLOOKUP(BJB!$G$9:$G$5599,Ctrl!$E$4:$F$399,2,0)</f>
        <v>4</v>
      </c>
      <c r="D3010" s="219">
        <v>1</v>
      </c>
      <c r="E3010" s="104" t="str">
        <f>VLOOKUP(BJB!$F$9:$F$5599,Ctrl!$B$4:$D$399,3,0)</f>
        <v>IV</v>
      </c>
      <c r="F3010" s="139" t="s">
        <v>10562</v>
      </c>
      <c r="G3010" s="139" t="s">
        <v>7407</v>
      </c>
      <c r="H3010" s="231" t="s">
        <v>17703</v>
      </c>
      <c r="I3010" s="220"/>
      <c r="J3010" s="891" t="s">
        <v>18429</v>
      </c>
      <c r="K3010" s="121" t="s">
        <v>742</v>
      </c>
      <c r="L3010" s="104" t="s">
        <v>6477</v>
      </c>
      <c r="M3010" s="104" t="s">
        <v>9679</v>
      </c>
      <c r="N3010" s="120">
        <v>41162</v>
      </c>
      <c r="O3010" s="105">
        <v>50000000</v>
      </c>
      <c r="P3010" s="105" t="s">
        <v>16408</v>
      </c>
      <c r="Q3010" s="120">
        <v>42240</v>
      </c>
      <c r="R3010" s="105">
        <v>19580003</v>
      </c>
      <c r="S3010" s="146" t="s">
        <v>9686</v>
      </c>
      <c r="T3010" s="109">
        <v>42360</v>
      </c>
      <c r="U3010" s="141">
        <v>12516272</v>
      </c>
      <c r="V3010" s="109">
        <v>42360</v>
      </c>
      <c r="W3010" s="141">
        <v>12516272</v>
      </c>
      <c r="X3010" s="141">
        <v>0</v>
      </c>
      <c r="Y3010" s="141">
        <v>0</v>
      </c>
      <c r="Z3010" s="141">
        <v>0</v>
      </c>
      <c r="AA3010" s="114">
        <v>2470000</v>
      </c>
      <c r="AB3010" s="114">
        <v>500000</v>
      </c>
      <c r="AC3010" s="132">
        <v>1000000</v>
      </c>
      <c r="AD3010" s="141"/>
      <c r="AE3010" s="106">
        <v>500000</v>
      </c>
      <c r="AF3010" s="106">
        <v>500000</v>
      </c>
      <c r="AG3010" s="106">
        <v>500000</v>
      </c>
      <c r="AH3010" s="221"/>
      <c r="AI3010" s="228"/>
      <c r="AJ3010" s="141"/>
      <c r="AK3010" s="141"/>
      <c r="AL3010" s="141"/>
      <c r="AM3010" s="141"/>
      <c r="AN3010" s="114">
        <f t="shared" si="92"/>
        <v>5470000</v>
      </c>
      <c r="AO3010" s="114">
        <f t="shared" si="93"/>
        <v>7046272</v>
      </c>
      <c r="AP3010" s="114"/>
      <c r="AQ3010" s="114"/>
      <c r="AR3010" s="114"/>
      <c r="AS3010" s="114"/>
    </row>
    <row r="3011" spans="1:46" s="190" customFormat="1" ht="15" customHeight="1" x14ac:dyDescent="0.2">
      <c r="A3011" s="104"/>
      <c r="B3011" s="104">
        <f>VLOOKUP(BJB!$F$9:$F$5599,Ctrl!$B$4:$C$399,2,0)</f>
        <v>43</v>
      </c>
      <c r="C3011" s="104">
        <f>VLOOKUP(BJB!$G$9:$G$5599,Ctrl!$E$4:$F$399,2,0)</f>
        <v>1</v>
      </c>
      <c r="D3011" s="219">
        <v>1</v>
      </c>
      <c r="E3011" s="104" t="str">
        <f>VLOOKUP(BJB!$F$9:$F$5599,Ctrl!$B$4:$D$399,3,0)</f>
        <v>IV</v>
      </c>
      <c r="F3011" s="139" t="s">
        <v>10562</v>
      </c>
      <c r="G3011" s="139" t="s">
        <v>6583</v>
      </c>
      <c r="H3011" s="125"/>
      <c r="I3011" s="220"/>
      <c r="J3011" s="912" t="s">
        <v>22977</v>
      </c>
      <c r="K3011" s="121" t="s">
        <v>8127</v>
      </c>
      <c r="L3011" s="104" t="s">
        <v>6477</v>
      </c>
      <c r="M3011" s="104" t="s">
        <v>5578</v>
      </c>
      <c r="N3011" s="120">
        <v>41218</v>
      </c>
      <c r="O3011" s="105">
        <v>30000000</v>
      </c>
      <c r="P3011" s="105" t="s">
        <v>6222</v>
      </c>
      <c r="Q3011" s="120" t="s">
        <v>6222</v>
      </c>
      <c r="R3011" s="890">
        <v>0</v>
      </c>
      <c r="S3011" s="146" t="s">
        <v>9660</v>
      </c>
      <c r="T3011" s="109">
        <v>42360</v>
      </c>
      <c r="U3011" s="141">
        <v>12915552</v>
      </c>
      <c r="V3011" s="109" t="s">
        <v>6222</v>
      </c>
      <c r="W3011" s="141">
        <v>0</v>
      </c>
      <c r="X3011" s="141">
        <v>0</v>
      </c>
      <c r="Y3011" s="141">
        <v>0</v>
      </c>
      <c r="Z3011" s="141">
        <v>0</v>
      </c>
      <c r="AA3011" s="114">
        <v>0</v>
      </c>
      <c r="AB3011" s="114"/>
      <c r="AC3011" s="132"/>
      <c r="AD3011" s="141"/>
      <c r="AE3011" s="106">
        <v>0</v>
      </c>
      <c r="AF3011" s="106">
        <v>0</v>
      </c>
      <c r="AG3011" s="106">
        <v>0</v>
      </c>
      <c r="AH3011" s="228"/>
      <c r="AI3011" s="228"/>
      <c r="AJ3011" s="141"/>
      <c r="AK3011" s="141"/>
      <c r="AL3011" s="141"/>
      <c r="AM3011" s="141"/>
      <c r="AN3011" s="114">
        <f t="shared" si="92"/>
        <v>0</v>
      </c>
      <c r="AO3011" s="114">
        <f t="shared" si="93"/>
        <v>12915552</v>
      </c>
      <c r="AP3011" s="114"/>
      <c r="AQ3011" s="114"/>
      <c r="AR3011" s="114"/>
      <c r="AS3011" s="114"/>
    </row>
    <row r="3012" spans="1:46" s="190" customFormat="1" ht="15" customHeight="1" x14ac:dyDescent="0.2">
      <c r="A3012" s="104"/>
      <c r="B3012" s="104">
        <f>VLOOKUP(BJB!$F$9:$F$5599,Ctrl!$B$4:$C$399,2,0)</f>
        <v>43</v>
      </c>
      <c r="C3012" s="104">
        <f>VLOOKUP(BJB!$G$9:$G$5599,Ctrl!$E$4:$F$399,2,0)</f>
        <v>1</v>
      </c>
      <c r="D3012" s="219">
        <v>1</v>
      </c>
      <c r="E3012" s="104" t="str">
        <f>VLOOKUP(BJB!$F$9:$F$5599,Ctrl!$B$4:$D$399,3,0)</f>
        <v>IV</v>
      </c>
      <c r="F3012" s="139" t="s">
        <v>10562</v>
      </c>
      <c r="G3012" s="139" t="s">
        <v>6583</v>
      </c>
      <c r="H3012" s="125"/>
      <c r="I3012" s="220"/>
      <c r="J3012" s="912" t="s">
        <v>22978</v>
      </c>
      <c r="K3012" s="121" t="s">
        <v>10869</v>
      </c>
      <c r="L3012" s="104" t="s">
        <v>6477</v>
      </c>
      <c r="M3012" s="104" t="s">
        <v>5341</v>
      </c>
      <c r="N3012" s="120">
        <v>41332</v>
      </c>
      <c r="O3012" s="105">
        <v>25000000</v>
      </c>
      <c r="P3012" s="105" t="s">
        <v>6222</v>
      </c>
      <c r="Q3012" s="120" t="s">
        <v>6222</v>
      </c>
      <c r="R3012" s="890">
        <v>0</v>
      </c>
      <c r="S3012" s="146" t="s">
        <v>9660</v>
      </c>
      <c r="T3012" s="109">
        <v>42360</v>
      </c>
      <c r="U3012" s="141">
        <v>2252828</v>
      </c>
      <c r="V3012" s="109" t="s">
        <v>6222</v>
      </c>
      <c r="W3012" s="141">
        <v>0</v>
      </c>
      <c r="X3012" s="141">
        <v>0</v>
      </c>
      <c r="Y3012" s="141">
        <v>0</v>
      </c>
      <c r="Z3012" s="141">
        <v>0</v>
      </c>
      <c r="AA3012" s="114">
        <v>0</v>
      </c>
      <c r="AB3012" s="114"/>
      <c r="AC3012" s="132"/>
      <c r="AD3012" s="141"/>
      <c r="AE3012" s="106">
        <v>0</v>
      </c>
      <c r="AF3012" s="106">
        <v>0</v>
      </c>
      <c r="AG3012" s="106">
        <v>0</v>
      </c>
      <c r="AH3012" s="141"/>
      <c r="AI3012" s="141"/>
      <c r="AJ3012" s="141"/>
      <c r="AK3012" s="141"/>
      <c r="AL3012" s="141"/>
      <c r="AM3012" s="141"/>
      <c r="AN3012" s="114">
        <f t="shared" si="92"/>
        <v>0</v>
      </c>
      <c r="AO3012" s="114">
        <f t="shared" si="93"/>
        <v>2252828</v>
      </c>
      <c r="AP3012" s="114"/>
      <c r="AQ3012" s="114"/>
      <c r="AR3012" s="114"/>
      <c r="AS3012" s="114"/>
    </row>
    <row r="3013" spans="1:46" s="191" customFormat="1" ht="15" customHeight="1" x14ac:dyDescent="0.2">
      <c r="A3013" s="104"/>
      <c r="B3013" s="104">
        <f>VLOOKUP(BJB!$F$9:$F$5599,Ctrl!$B$4:$C$399,2,0)</f>
        <v>43</v>
      </c>
      <c r="C3013" s="104">
        <f>VLOOKUP(BJB!$G$9:$G$5599,Ctrl!$E$4:$F$399,2,0)</f>
        <v>1</v>
      </c>
      <c r="D3013" s="219">
        <v>1</v>
      </c>
      <c r="E3013" s="104" t="str">
        <f>VLOOKUP(BJB!$F$9:$F$5599,Ctrl!$B$4:$D$399,3,0)</f>
        <v>IV</v>
      </c>
      <c r="F3013" s="139" t="s">
        <v>10562</v>
      </c>
      <c r="G3013" s="139" t="s">
        <v>6583</v>
      </c>
      <c r="H3013" s="125"/>
      <c r="I3013" s="220"/>
      <c r="J3013" s="912" t="s">
        <v>22979</v>
      </c>
      <c r="K3013" s="121" t="s">
        <v>10464</v>
      </c>
      <c r="L3013" s="104" t="s">
        <v>6477</v>
      </c>
      <c r="M3013" s="104" t="s">
        <v>5341</v>
      </c>
      <c r="N3013" s="120">
        <v>41332</v>
      </c>
      <c r="O3013" s="105">
        <v>50000000</v>
      </c>
      <c r="P3013" s="105" t="s">
        <v>6222</v>
      </c>
      <c r="Q3013" s="120" t="s">
        <v>6222</v>
      </c>
      <c r="R3013" s="890">
        <v>0</v>
      </c>
      <c r="S3013" s="146" t="s">
        <v>9660</v>
      </c>
      <c r="T3013" s="109">
        <v>42360</v>
      </c>
      <c r="U3013" s="141">
        <v>5729730</v>
      </c>
      <c r="V3013" s="109" t="s">
        <v>6222</v>
      </c>
      <c r="W3013" s="141">
        <v>0</v>
      </c>
      <c r="X3013" s="141">
        <v>0</v>
      </c>
      <c r="Y3013" s="141">
        <v>0</v>
      </c>
      <c r="Z3013" s="141">
        <v>0</v>
      </c>
      <c r="AA3013" s="114">
        <v>0</v>
      </c>
      <c r="AB3013" s="114"/>
      <c r="AC3013" s="132"/>
      <c r="AD3013" s="141"/>
      <c r="AE3013" s="106">
        <v>0</v>
      </c>
      <c r="AF3013" s="106">
        <v>0</v>
      </c>
      <c r="AG3013" s="106">
        <v>0</v>
      </c>
      <c r="AH3013" s="141"/>
      <c r="AI3013" s="141"/>
      <c r="AJ3013" s="141"/>
      <c r="AK3013" s="141"/>
      <c r="AL3013" s="141"/>
      <c r="AM3013" s="141"/>
      <c r="AN3013" s="114">
        <f t="shared" si="92"/>
        <v>0</v>
      </c>
      <c r="AO3013" s="114">
        <f t="shared" si="93"/>
        <v>5729730</v>
      </c>
      <c r="AP3013" s="114"/>
      <c r="AQ3013" s="114"/>
      <c r="AR3013" s="114"/>
      <c r="AS3013" s="114"/>
      <c r="AT3013" s="190"/>
    </row>
    <row r="3014" spans="1:46" s="190" customFormat="1" ht="15" customHeight="1" x14ac:dyDescent="0.2">
      <c r="A3014" s="104"/>
      <c r="B3014" s="104">
        <f>VLOOKUP(BJB!$F$9:$F$5599,Ctrl!$B$4:$C$399,2,0)</f>
        <v>43</v>
      </c>
      <c r="C3014" s="104">
        <f>VLOOKUP(BJB!$G$9:$G$5599,Ctrl!$E$4:$F$399,2,0)</f>
        <v>1</v>
      </c>
      <c r="D3014" s="219">
        <v>1</v>
      </c>
      <c r="E3014" s="104" t="str">
        <f>VLOOKUP(BJB!$F$9:$F$5599,Ctrl!$B$4:$D$399,3,0)</f>
        <v>IV</v>
      </c>
      <c r="F3014" s="139" t="s">
        <v>10562</v>
      </c>
      <c r="G3014" s="139" t="s">
        <v>6583</v>
      </c>
      <c r="H3014" s="125"/>
      <c r="I3014" s="220"/>
      <c r="J3014" s="912" t="s">
        <v>22980</v>
      </c>
      <c r="K3014" s="121" t="s">
        <v>10870</v>
      </c>
      <c r="L3014" s="104" t="s">
        <v>6477</v>
      </c>
      <c r="M3014" s="104" t="s">
        <v>5341</v>
      </c>
      <c r="N3014" s="120">
        <v>41332</v>
      </c>
      <c r="O3014" s="105">
        <v>40000000</v>
      </c>
      <c r="P3014" s="105" t="s">
        <v>6222</v>
      </c>
      <c r="Q3014" s="120" t="s">
        <v>6222</v>
      </c>
      <c r="R3014" s="890">
        <v>0</v>
      </c>
      <c r="S3014" s="146" t="s">
        <v>9660</v>
      </c>
      <c r="T3014" s="109">
        <v>42360</v>
      </c>
      <c r="U3014" s="141">
        <v>13316468</v>
      </c>
      <c r="V3014" s="109" t="s">
        <v>6222</v>
      </c>
      <c r="W3014" s="141">
        <v>0</v>
      </c>
      <c r="X3014" s="141">
        <v>0</v>
      </c>
      <c r="Y3014" s="141">
        <v>0</v>
      </c>
      <c r="Z3014" s="141">
        <v>0</v>
      </c>
      <c r="AA3014" s="114">
        <v>13316468</v>
      </c>
      <c r="AB3014" s="114"/>
      <c r="AC3014" s="132"/>
      <c r="AD3014" s="141"/>
      <c r="AE3014" s="106">
        <v>0</v>
      </c>
      <c r="AF3014" s="106">
        <v>0</v>
      </c>
      <c r="AG3014" s="106">
        <v>0</v>
      </c>
      <c r="AH3014" s="221"/>
      <c r="AI3014" s="141"/>
      <c r="AJ3014" s="141"/>
      <c r="AK3014" s="141"/>
      <c r="AL3014" s="141"/>
      <c r="AM3014" s="141"/>
      <c r="AN3014" s="114">
        <f t="shared" si="92"/>
        <v>13316468</v>
      </c>
      <c r="AO3014" s="114">
        <f t="shared" si="93"/>
        <v>0</v>
      </c>
      <c r="AP3014" s="114"/>
      <c r="AQ3014" s="114"/>
      <c r="AR3014" s="114"/>
      <c r="AS3014" s="114"/>
    </row>
    <row r="3015" spans="1:46" s="190" customFormat="1" ht="15" customHeight="1" x14ac:dyDescent="0.2">
      <c r="A3015" s="104"/>
      <c r="B3015" s="104">
        <f>VLOOKUP(BJB!$F$9:$F$5599,Ctrl!$B$4:$C$399,2,0)</f>
        <v>43</v>
      </c>
      <c r="C3015" s="104">
        <f>VLOOKUP(BJB!$G$9:$G$5599,Ctrl!$E$4:$F$399,2,0)</f>
        <v>1</v>
      </c>
      <c r="D3015" s="219">
        <v>1</v>
      </c>
      <c r="E3015" s="104" t="str">
        <f>VLOOKUP(BJB!$F$9:$F$5599,Ctrl!$B$4:$D$399,3,0)</f>
        <v>IV</v>
      </c>
      <c r="F3015" s="139" t="s">
        <v>10562</v>
      </c>
      <c r="G3015" s="139" t="s">
        <v>6583</v>
      </c>
      <c r="H3015" s="125"/>
      <c r="I3015" s="220"/>
      <c r="J3015" s="912" t="s">
        <v>22981</v>
      </c>
      <c r="K3015" s="121" t="s">
        <v>10871</v>
      </c>
      <c r="L3015" s="104" t="s">
        <v>6477</v>
      </c>
      <c r="M3015" s="104" t="s">
        <v>5341</v>
      </c>
      <c r="N3015" s="120">
        <v>41332</v>
      </c>
      <c r="O3015" s="105">
        <v>30000000</v>
      </c>
      <c r="P3015" s="105" t="s">
        <v>6222</v>
      </c>
      <c r="Q3015" s="120" t="s">
        <v>6222</v>
      </c>
      <c r="R3015" s="890">
        <v>0</v>
      </c>
      <c r="S3015" s="146" t="s">
        <v>9660</v>
      </c>
      <c r="T3015" s="109">
        <v>42360</v>
      </c>
      <c r="U3015" s="141">
        <v>13595952</v>
      </c>
      <c r="V3015" s="109" t="s">
        <v>6222</v>
      </c>
      <c r="W3015" s="141">
        <v>0</v>
      </c>
      <c r="X3015" s="141">
        <v>0</v>
      </c>
      <c r="Y3015" s="141">
        <v>0</v>
      </c>
      <c r="Z3015" s="141">
        <v>0</v>
      </c>
      <c r="AA3015" s="114">
        <v>0</v>
      </c>
      <c r="AB3015" s="114"/>
      <c r="AC3015" s="132"/>
      <c r="AD3015" s="141"/>
      <c r="AE3015" s="106">
        <v>0</v>
      </c>
      <c r="AF3015" s="106">
        <v>0</v>
      </c>
      <c r="AG3015" s="106">
        <v>0</v>
      </c>
      <c r="AH3015" s="141"/>
      <c r="AI3015" s="141"/>
      <c r="AJ3015" s="141"/>
      <c r="AK3015" s="141"/>
      <c r="AL3015" s="141"/>
      <c r="AM3015" s="141"/>
      <c r="AN3015" s="114">
        <f t="shared" si="92"/>
        <v>0</v>
      </c>
      <c r="AO3015" s="114">
        <f t="shared" si="93"/>
        <v>13595952</v>
      </c>
      <c r="AP3015" s="114"/>
      <c r="AQ3015" s="114"/>
      <c r="AR3015" s="114"/>
      <c r="AS3015" s="114"/>
    </row>
    <row r="3016" spans="1:46" s="190" customFormat="1" ht="15" customHeight="1" x14ac:dyDescent="0.2">
      <c r="A3016" s="104"/>
      <c r="B3016" s="104">
        <f>VLOOKUP(BJB!$F$9:$F$5599,Ctrl!$B$4:$C$399,2,0)</f>
        <v>43</v>
      </c>
      <c r="C3016" s="104">
        <f>VLOOKUP(BJB!$G$9:$G$5599,Ctrl!$E$4:$F$399,2,0)</f>
        <v>4</v>
      </c>
      <c r="D3016" s="219">
        <v>1</v>
      </c>
      <c r="E3016" s="104" t="str">
        <f>VLOOKUP(BJB!$F$9:$F$5599,Ctrl!$B$4:$D$399,3,0)</f>
        <v>IV</v>
      </c>
      <c r="F3016" s="139" t="s">
        <v>10562</v>
      </c>
      <c r="G3016" s="139" t="s">
        <v>7407</v>
      </c>
      <c r="H3016" s="125">
        <v>1130123001000</v>
      </c>
      <c r="I3016" s="220"/>
      <c r="J3016" s="912" t="s">
        <v>22982</v>
      </c>
      <c r="K3016" s="121" t="s">
        <v>7810</v>
      </c>
      <c r="L3016" s="104" t="s">
        <v>6477</v>
      </c>
      <c r="M3016" s="104" t="s">
        <v>9678</v>
      </c>
      <c r="N3016" s="120">
        <v>41396</v>
      </c>
      <c r="O3016" s="105">
        <v>25000000</v>
      </c>
      <c r="P3016" s="105" t="s">
        <v>6222</v>
      </c>
      <c r="Q3016" s="120" t="s">
        <v>6222</v>
      </c>
      <c r="R3016" s="890">
        <v>0</v>
      </c>
      <c r="S3016" s="146" t="s">
        <v>9686</v>
      </c>
      <c r="T3016" s="109">
        <v>42360</v>
      </c>
      <c r="U3016" s="141">
        <v>6826866</v>
      </c>
      <c r="V3016" s="109" t="s">
        <v>6222</v>
      </c>
      <c r="W3016" s="141">
        <v>0</v>
      </c>
      <c r="X3016" s="141">
        <v>0</v>
      </c>
      <c r="Y3016" s="141">
        <v>0</v>
      </c>
      <c r="Z3016" s="141">
        <v>0</v>
      </c>
      <c r="AA3016" s="114">
        <v>6294420</v>
      </c>
      <c r="AB3016" s="114"/>
      <c r="AC3016" s="132"/>
      <c r="AD3016" s="141"/>
      <c r="AE3016" s="106">
        <v>0</v>
      </c>
      <c r="AF3016" s="106">
        <v>0</v>
      </c>
      <c r="AG3016" s="106">
        <v>0</v>
      </c>
      <c r="AH3016" s="141"/>
      <c r="AI3016" s="141"/>
      <c r="AJ3016" s="141"/>
      <c r="AK3016" s="141"/>
      <c r="AL3016" s="141"/>
      <c r="AM3016" s="141"/>
      <c r="AN3016" s="114">
        <f t="shared" si="92"/>
        <v>6294420</v>
      </c>
      <c r="AO3016" s="114">
        <f t="shared" si="93"/>
        <v>532446</v>
      </c>
      <c r="AP3016" s="114"/>
      <c r="AQ3016" s="114"/>
      <c r="AR3016" s="114"/>
      <c r="AS3016" s="114"/>
    </row>
    <row r="3017" spans="1:46" s="190" customFormat="1" ht="15" customHeight="1" x14ac:dyDescent="0.2">
      <c r="A3017" s="104"/>
      <c r="B3017" s="104">
        <f>VLOOKUP(BJB!$F$9:$F$5599,Ctrl!$B$4:$C$399,2,0)</f>
        <v>43</v>
      </c>
      <c r="C3017" s="104">
        <f>VLOOKUP(BJB!$G$9:$G$5599,Ctrl!$E$4:$F$399,2,0)</f>
        <v>5</v>
      </c>
      <c r="D3017" s="219">
        <v>1</v>
      </c>
      <c r="E3017" s="104" t="str">
        <f>VLOOKUP(BJB!$F$9:$F$5599,Ctrl!$B$4:$D$399,3,0)</f>
        <v>IV</v>
      </c>
      <c r="F3017" s="139" t="s">
        <v>10562</v>
      </c>
      <c r="G3017" s="139" t="s">
        <v>10335</v>
      </c>
      <c r="H3017" s="125"/>
      <c r="I3017" s="220"/>
      <c r="J3017" s="912" t="s">
        <v>22983</v>
      </c>
      <c r="K3017" s="121" t="s">
        <v>2327</v>
      </c>
      <c r="L3017" s="104" t="s">
        <v>6477</v>
      </c>
      <c r="M3017" s="104" t="s">
        <v>9680</v>
      </c>
      <c r="N3017" s="120">
        <v>41354</v>
      </c>
      <c r="O3017" s="105">
        <v>25000000</v>
      </c>
      <c r="P3017" s="105" t="s">
        <v>6222</v>
      </c>
      <c r="Q3017" s="120" t="s">
        <v>6222</v>
      </c>
      <c r="R3017" s="890">
        <v>0</v>
      </c>
      <c r="S3017" s="146" t="s">
        <v>9692</v>
      </c>
      <c r="T3017" s="109">
        <v>42360</v>
      </c>
      <c r="U3017" s="141">
        <v>14120399</v>
      </c>
      <c r="V3017" s="109" t="s">
        <v>6222</v>
      </c>
      <c r="W3017" s="141">
        <v>0</v>
      </c>
      <c r="X3017" s="141">
        <v>0</v>
      </c>
      <c r="Y3017" s="141">
        <v>0</v>
      </c>
      <c r="Z3017" s="141">
        <v>0</v>
      </c>
      <c r="AA3017" s="114">
        <v>0</v>
      </c>
      <c r="AB3017" s="114"/>
      <c r="AC3017" s="132"/>
      <c r="AD3017" s="141"/>
      <c r="AE3017" s="106">
        <v>0</v>
      </c>
      <c r="AF3017" s="106">
        <v>0</v>
      </c>
      <c r="AG3017" s="106">
        <v>0</v>
      </c>
      <c r="AH3017" s="141"/>
      <c r="AI3017" s="141"/>
      <c r="AJ3017" s="141"/>
      <c r="AK3017" s="141"/>
      <c r="AL3017" s="141"/>
      <c r="AM3017" s="141"/>
      <c r="AN3017" s="114">
        <f t="shared" ref="AN3017:AN3080" si="94">SUM(AA3017:AM3017)</f>
        <v>0</v>
      </c>
      <c r="AO3017" s="114">
        <f t="shared" ref="AO3017:AO3080" si="95">IF((U3017-AN3017)&lt;0,ABS(0),(U3017-AN3017))</f>
        <v>14120399</v>
      </c>
      <c r="AP3017" s="114"/>
      <c r="AQ3017" s="114"/>
      <c r="AR3017" s="114"/>
      <c r="AS3017" s="114"/>
    </row>
    <row r="3018" spans="1:46" s="190" customFormat="1" ht="15" customHeight="1" x14ac:dyDescent="0.2">
      <c r="A3018" s="104"/>
      <c r="B3018" s="104">
        <f>VLOOKUP(BJB!$F$9:$F$5599,Ctrl!$B$4:$C$399,2,0)</f>
        <v>43</v>
      </c>
      <c r="C3018" s="104">
        <f>VLOOKUP(BJB!$G$9:$G$5599,Ctrl!$E$4:$F$399,2,0)</f>
        <v>5</v>
      </c>
      <c r="D3018" s="219">
        <v>1</v>
      </c>
      <c r="E3018" s="104" t="str">
        <f>VLOOKUP(BJB!$F$9:$F$5599,Ctrl!$B$4:$D$399,3,0)</f>
        <v>IV</v>
      </c>
      <c r="F3018" s="139" t="s">
        <v>10562</v>
      </c>
      <c r="G3018" s="139" t="s">
        <v>10335</v>
      </c>
      <c r="H3018" s="125"/>
      <c r="I3018" s="220"/>
      <c r="J3018" s="912" t="s">
        <v>22984</v>
      </c>
      <c r="K3018" s="121" t="s">
        <v>8402</v>
      </c>
      <c r="L3018" s="104" t="s">
        <v>6477</v>
      </c>
      <c r="M3018" s="104" t="s">
        <v>9681</v>
      </c>
      <c r="N3018" s="120">
        <v>41354</v>
      </c>
      <c r="O3018" s="105">
        <v>26000000</v>
      </c>
      <c r="P3018" s="105" t="s">
        <v>6222</v>
      </c>
      <c r="Q3018" s="120" t="s">
        <v>6222</v>
      </c>
      <c r="R3018" s="890">
        <v>0</v>
      </c>
      <c r="S3018" s="146" t="s">
        <v>9692</v>
      </c>
      <c r="T3018" s="109">
        <v>42360</v>
      </c>
      <c r="U3018" s="141">
        <v>15430244</v>
      </c>
      <c r="V3018" s="109" t="s">
        <v>6222</v>
      </c>
      <c r="W3018" s="141">
        <v>0</v>
      </c>
      <c r="X3018" s="141">
        <v>0</v>
      </c>
      <c r="Y3018" s="141">
        <v>0</v>
      </c>
      <c r="Z3018" s="141">
        <v>0</v>
      </c>
      <c r="AA3018" s="114">
        <v>0</v>
      </c>
      <c r="AB3018" s="114"/>
      <c r="AC3018" s="132"/>
      <c r="AD3018" s="141"/>
      <c r="AE3018" s="106">
        <v>0</v>
      </c>
      <c r="AF3018" s="106">
        <v>0</v>
      </c>
      <c r="AG3018" s="106">
        <v>0</v>
      </c>
      <c r="AH3018" s="141"/>
      <c r="AI3018" s="141"/>
      <c r="AJ3018" s="141"/>
      <c r="AK3018" s="141"/>
      <c r="AL3018" s="141"/>
      <c r="AM3018" s="141"/>
      <c r="AN3018" s="114">
        <f t="shared" si="94"/>
        <v>0</v>
      </c>
      <c r="AO3018" s="114">
        <f t="shared" si="95"/>
        <v>15430244</v>
      </c>
      <c r="AP3018" s="114"/>
      <c r="AQ3018" s="114"/>
      <c r="AR3018" s="114"/>
      <c r="AS3018" s="114"/>
    </row>
    <row r="3019" spans="1:46" s="190" customFormat="1" ht="15" customHeight="1" x14ac:dyDescent="0.2">
      <c r="A3019" s="104"/>
      <c r="B3019" s="104">
        <f>VLOOKUP(BJB!$F$9:$F$5599,Ctrl!$B$4:$C$399,2,0)</f>
        <v>43</v>
      </c>
      <c r="C3019" s="104">
        <f>VLOOKUP(BJB!$G$9:$G$5599,Ctrl!$E$4:$F$399,2,0)</f>
        <v>5</v>
      </c>
      <c r="D3019" s="219">
        <v>1</v>
      </c>
      <c r="E3019" s="104" t="str">
        <f>VLOOKUP(BJB!$F$9:$F$5599,Ctrl!$B$4:$D$399,3,0)</f>
        <v>IV</v>
      </c>
      <c r="F3019" s="139" t="s">
        <v>10562</v>
      </c>
      <c r="G3019" s="139" t="s">
        <v>10335</v>
      </c>
      <c r="H3019" s="125"/>
      <c r="I3019" s="220"/>
      <c r="J3019" s="912" t="s">
        <v>22985</v>
      </c>
      <c r="K3019" s="121" t="s">
        <v>8128</v>
      </c>
      <c r="L3019" s="104" t="s">
        <v>6477</v>
      </c>
      <c r="M3019" s="104" t="s">
        <v>9681</v>
      </c>
      <c r="N3019" s="120">
        <v>41354</v>
      </c>
      <c r="O3019" s="105">
        <v>42000000</v>
      </c>
      <c r="P3019" s="105" t="s">
        <v>6222</v>
      </c>
      <c r="Q3019" s="120" t="s">
        <v>6222</v>
      </c>
      <c r="R3019" s="890">
        <v>0</v>
      </c>
      <c r="S3019" s="146" t="s">
        <v>9692</v>
      </c>
      <c r="T3019" s="109">
        <v>42360</v>
      </c>
      <c r="U3019" s="141">
        <v>18495441</v>
      </c>
      <c r="V3019" s="109" t="s">
        <v>6222</v>
      </c>
      <c r="W3019" s="141">
        <v>0</v>
      </c>
      <c r="X3019" s="141">
        <v>0</v>
      </c>
      <c r="Y3019" s="141">
        <v>0</v>
      </c>
      <c r="Z3019" s="141">
        <v>0</v>
      </c>
      <c r="AA3019" s="114">
        <v>0</v>
      </c>
      <c r="AB3019" s="114"/>
      <c r="AC3019" s="132"/>
      <c r="AD3019" s="141"/>
      <c r="AE3019" s="106">
        <v>0</v>
      </c>
      <c r="AF3019" s="106">
        <v>0</v>
      </c>
      <c r="AG3019" s="106">
        <v>0</v>
      </c>
      <c r="AH3019" s="141"/>
      <c r="AI3019" s="141"/>
      <c r="AJ3019" s="141"/>
      <c r="AK3019" s="141"/>
      <c r="AL3019" s="141"/>
      <c r="AM3019" s="141"/>
      <c r="AN3019" s="114">
        <f t="shared" si="94"/>
        <v>0</v>
      </c>
      <c r="AO3019" s="114">
        <f t="shared" si="95"/>
        <v>18495441</v>
      </c>
      <c r="AP3019" s="114"/>
      <c r="AQ3019" s="114"/>
      <c r="AR3019" s="114"/>
      <c r="AS3019" s="114"/>
    </row>
    <row r="3020" spans="1:46" s="190" customFormat="1" ht="15" customHeight="1" x14ac:dyDescent="0.2">
      <c r="A3020" s="104"/>
      <c r="B3020" s="104">
        <f>VLOOKUP(BJB!$F$9:$F$5599,Ctrl!$B$4:$C$399,2,0)</f>
        <v>43</v>
      </c>
      <c r="C3020" s="104">
        <f>VLOOKUP(BJB!$G$9:$G$5599,Ctrl!$E$4:$F$399,2,0)</f>
        <v>5</v>
      </c>
      <c r="D3020" s="219">
        <v>1</v>
      </c>
      <c r="E3020" s="104" t="str">
        <f>VLOOKUP(BJB!$F$9:$F$5599,Ctrl!$B$4:$D$399,3,0)</f>
        <v>IV</v>
      </c>
      <c r="F3020" s="139" t="s">
        <v>10562</v>
      </c>
      <c r="G3020" s="139" t="s">
        <v>10335</v>
      </c>
      <c r="H3020" s="125"/>
      <c r="I3020" s="220"/>
      <c r="J3020" s="912" t="s">
        <v>22986</v>
      </c>
      <c r="K3020" s="121" t="s">
        <v>10872</v>
      </c>
      <c r="L3020" s="104" t="s">
        <v>6477</v>
      </c>
      <c r="M3020" s="104" t="s">
        <v>9682</v>
      </c>
      <c r="N3020" s="120">
        <v>41078</v>
      </c>
      <c r="O3020" s="105">
        <v>160000000</v>
      </c>
      <c r="P3020" s="105" t="s">
        <v>6222</v>
      </c>
      <c r="Q3020" s="120" t="s">
        <v>6222</v>
      </c>
      <c r="R3020" s="890">
        <v>0</v>
      </c>
      <c r="S3020" s="146" t="s">
        <v>9692</v>
      </c>
      <c r="T3020" s="109">
        <v>42360</v>
      </c>
      <c r="U3020" s="141">
        <v>80283627</v>
      </c>
      <c r="V3020" s="109" t="s">
        <v>6222</v>
      </c>
      <c r="W3020" s="141">
        <v>0</v>
      </c>
      <c r="X3020" s="141">
        <v>0</v>
      </c>
      <c r="Y3020" s="141">
        <v>0</v>
      </c>
      <c r="Z3020" s="141">
        <v>0</v>
      </c>
      <c r="AA3020" s="114">
        <v>0</v>
      </c>
      <c r="AB3020" s="114"/>
      <c r="AC3020" s="132"/>
      <c r="AD3020" s="141"/>
      <c r="AE3020" s="106">
        <v>0</v>
      </c>
      <c r="AF3020" s="106">
        <v>0</v>
      </c>
      <c r="AG3020" s="106">
        <v>0</v>
      </c>
      <c r="AH3020" s="141"/>
      <c r="AI3020" s="141"/>
      <c r="AJ3020" s="141"/>
      <c r="AK3020" s="141"/>
      <c r="AL3020" s="141"/>
      <c r="AM3020" s="141"/>
      <c r="AN3020" s="114">
        <f t="shared" si="94"/>
        <v>0</v>
      </c>
      <c r="AO3020" s="114">
        <f t="shared" si="95"/>
        <v>80283627</v>
      </c>
      <c r="AP3020" s="114"/>
      <c r="AQ3020" s="114"/>
      <c r="AR3020" s="114"/>
      <c r="AS3020" s="114"/>
    </row>
    <row r="3021" spans="1:46" s="190" customFormat="1" ht="15" customHeight="1" x14ac:dyDescent="0.2">
      <c r="A3021" s="104"/>
      <c r="B3021" s="104">
        <f>VLOOKUP(BJB!$F$9:$F$5599,Ctrl!$B$4:$C$399,2,0)</f>
        <v>43</v>
      </c>
      <c r="C3021" s="104">
        <f>VLOOKUP(BJB!$G$9:$G$5599,Ctrl!$E$4:$F$399,2,0)</f>
        <v>1</v>
      </c>
      <c r="D3021" s="219">
        <v>1</v>
      </c>
      <c r="E3021" s="104" t="str">
        <f>VLOOKUP(BJB!$F$9:$F$5599,Ctrl!$B$4:$D$399,3,0)</f>
        <v>IV</v>
      </c>
      <c r="F3021" s="139" t="s">
        <v>10562</v>
      </c>
      <c r="G3021" s="139" t="s">
        <v>6583</v>
      </c>
      <c r="H3021" s="684">
        <v>1121123000671</v>
      </c>
      <c r="I3021" s="220"/>
      <c r="J3021" s="912" t="s">
        <v>22987</v>
      </c>
      <c r="K3021" s="121" t="s">
        <v>10870</v>
      </c>
      <c r="L3021" s="104" t="s">
        <v>6477</v>
      </c>
      <c r="M3021" s="104" t="s">
        <v>10110</v>
      </c>
      <c r="N3021" s="120">
        <v>41282</v>
      </c>
      <c r="O3021" s="105">
        <v>30000000</v>
      </c>
      <c r="P3021" s="105" t="s">
        <v>6222</v>
      </c>
      <c r="Q3021" s="120" t="s">
        <v>6222</v>
      </c>
      <c r="R3021" s="890">
        <v>0</v>
      </c>
      <c r="S3021" s="146" t="s">
        <v>10114</v>
      </c>
      <c r="T3021" s="109">
        <v>42389</v>
      </c>
      <c r="U3021" s="141">
        <v>14034516</v>
      </c>
      <c r="V3021" s="109" t="s">
        <v>6222</v>
      </c>
      <c r="W3021" s="141">
        <v>0</v>
      </c>
      <c r="X3021" s="141">
        <v>0</v>
      </c>
      <c r="Y3021" s="141">
        <v>0</v>
      </c>
      <c r="Z3021" s="141">
        <v>0</v>
      </c>
      <c r="AA3021" s="114">
        <v>429295</v>
      </c>
      <c r="AB3021" s="114"/>
      <c r="AC3021" s="132"/>
      <c r="AD3021" s="141"/>
      <c r="AE3021" s="106">
        <v>0</v>
      </c>
      <c r="AF3021" s="106">
        <v>0</v>
      </c>
      <c r="AG3021" s="106">
        <v>0</v>
      </c>
      <c r="AH3021" s="141"/>
      <c r="AI3021" s="141"/>
      <c r="AJ3021" s="141"/>
      <c r="AK3021" s="141"/>
      <c r="AL3021" s="141"/>
      <c r="AM3021" s="141"/>
      <c r="AN3021" s="114">
        <f t="shared" si="94"/>
        <v>429295</v>
      </c>
      <c r="AO3021" s="114">
        <f t="shared" si="95"/>
        <v>13605221</v>
      </c>
      <c r="AP3021" s="114"/>
      <c r="AQ3021" s="114"/>
      <c r="AR3021" s="114"/>
      <c r="AS3021" s="114"/>
    </row>
    <row r="3022" spans="1:46" s="190" customFormat="1" ht="15" customHeight="1" x14ac:dyDescent="0.2">
      <c r="A3022" s="104"/>
      <c r="B3022" s="104">
        <f>VLOOKUP(BJB!$F$9:$F$5599,Ctrl!$B$4:$C$399,2,0)</f>
        <v>43</v>
      </c>
      <c r="C3022" s="104">
        <f>VLOOKUP(BJB!$G$9:$G$5599,Ctrl!$E$4:$F$399,2,0)</f>
        <v>1</v>
      </c>
      <c r="D3022" s="219">
        <v>1</v>
      </c>
      <c r="E3022" s="104" t="str">
        <f>VLOOKUP(BJB!$F$9:$F$5599,Ctrl!$B$4:$D$399,3,0)</f>
        <v>IV</v>
      </c>
      <c r="F3022" s="139" t="s">
        <v>10562</v>
      </c>
      <c r="G3022" s="139" t="s">
        <v>6583</v>
      </c>
      <c r="H3022" s="125"/>
      <c r="I3022" s="220"/>
      <c r="J3022" s="912" t="s">
        <v>22988</v>
      </c>
      <c r="K3022" s="121" t="s">
        <v>10466</v>
      </c>
      <c r="L3022" s="104" t="s">
        <v>6477</v>
      </c>
      <c r="M3022" s="104" t="s">
        <v>7358</v>
      </c>
      <c r="N3022" s="120">
        <v>41354</v>
      </c>
      <c r="O3022" s="105">
        <v>60000000</v>
      </c>
      <c r="P3022" s="105" t="s">
        <v>16409</v>
      </c>
      <c r="Q3022" s="120">
        <v>41913</v>
      </c>
      <c r="R3022" s="105">
        <v>55121860</v>
      </c>
      <c r="S3022" s="146" t="s">
        <v>10476</v>
      </c>
      <c r="T3022" s="109">
        <v>42520</v>
      </c>
      <c r="U3022" s="141">
        <v>31385200</v>
      </c>
      <c r="V3022" s="109">
        <v>42520</v>
      </c>
      <c r="W3022" s="141">
        <v>31385200</v>
      </c>
      <c r="X3022" s="141">
        <v>0</v>
      </c>
      <c r="Y3022" s="141">
        <v>0</v>
      </c>
      <c r="Z3022" s="141">
        <v>0</v>
      </c>
      <c r="AA3022" s="114">
        <v>0</v>
      </c>
      <c r="AB3022" s="114"/>
      <c r="AC3022" s="132"/>
      <c r="AD3022" s="141"/>
      <c r="AE3022" s="106">
        <v>0</v>
      </c>
      <c r="AF3022" s="106">
        <v>0</v>
      </c>
      <c r="AG3022" s="106">
        <v>0</v>
      </c>
      <c r="AH3022" s="228"/>
      <c r="AI3022" s="228"/>
      <c r="AJ3022" s="228"/>
      <c r="AK3022" s="141"/>
      <c r="AL3022" s="141"/>
      <c r="AM3022" s="141"/>
      <c r="AN3022" s="114">
        <f t="shared" si="94"/>
        <v>0</v>
      </c>
      <c r="AO3022" s="114">
        <f t="shared" si="95"/>
        <v>31385200</v>
      </c>
      <c r="AP3022" s="114"/>
      <c r="AQ3022" s="114"/>
      <c r="AR3022" s="114"/>
      <c r="AS3022" s="114"/>
    </row>
    <row r="3023" spans="1:46" s="190" customFormat="1" ht="15" customHeight="1" x14ac:dyDescent="0.2">
      <c r="A3023" s="104"/>
      <c r="B3023" s="104">
        <f>VLOOKUP(BJB!$F$9:$F$5599,Ctrl!$B$4:$C$399,2,0)</f>
        <v>25</v>
      </c>
      <c r="C3023" s="104">
        <f>VLOOKUP(BJB!$G$9:$G$5599,Ctrl!$E$4:$F$399,2,0)</f>
        <v>0</v>
      </c>
      <c r="D3023" s="219">
        <v>1</v>
      </c>
      <c r="E3023" s="104" t="str">
        <f>VLOOKUP(BJB!$F$9:$F$5599,Ctrl!$B$4:$D$399,3,0)</f>
        <v>II</v>
      </c>
      <c r="F3023" s="139" t="s">
        <v>10552</v>
      </c>
      <c r="G3023" s="139" t="s">
        <v>7687</v>
      </c>
      <c r="H3023" s="125">
        <v>1120808000811</v>
      </c>
      <c r="I3023" s="220" t="e">
        <f>IF(G3022=BJB!#REF!,I3022+1,1)</f>
        <v>#REF!</v>
      </c>
      <c r="J3023" s="912" t="s">
        <v>22989</v>
      </c>
      <c r="K3023" s="121" t="s">
        <v>7832</v>
      </c>
      <c r="L3023" s="104" t="s">
        <v>6476</v>
      </c>
      <c r="M3023" s="104" t="s">
        <v>3209</v>
      </c>
      <c r="N3023" s="120">
        <v>40554</v>
      </c>
      <c r="O3023" s="107">
        <v>60000000</v>
      </c>
      <c r="P3023" s="105" t="s">
        <v>6222</v>
      </c>
      <c r="Q3023" s="120" t="s">
        <v>6222</v>
      </c>
      <c r="R3023" s="890">
        <v>0</v>
      </c>
      <c r="S3023" s="108" t="s">
        <v>3210</v>
      </c>
      <c r="T3023" s="109">
        <v>40847</v>
      </c>
      <c r="U3023" s="118">
        <v>57251888</v>
      </c>
      <c r="V3023" s="109" t="s">
        <v>6222</v>
      </c>
      <c r="W3023" s="141">
        <v>0</v>
      </c>
      <c r="X3023" s="141">
        <v>0</v>
      </c>
      <c r="Y3023" s="141">
        <v>0</v>
      </c>
      <c r="Z3023" s="141">
        <v>0</v>
      </c>
      <c r="AA3023" s="114">
        <v>547996</v>
      </c>
      <c r="AB3023" s="114"/>
      <c r="AC3023" s="132"/>
      <c r="AD3023" s="141"/>
      <c r="AE3023" s="106">
        <v>0</v>
      </c>
      <c r="AF3023" s="106">
        <v>0</v>
      </c>
      <c r="AG3023" s="106">
        <v>0</v>
      </c>
      <c r="AH3023" s="118"/>
      <c r="AI3023" s="118"/>
      <c r="AJ3023" s="118"/>
      <c r="AK3023" s="118"/>
      <c r="AL3023" s="118"/>
      <c r="AM3023" s="118"/>
      <c r="AN3023" s="114">
        <f t="shared" si="94"/>
        <v>547996</v>
      </c>
      <c r="AO3023" s="114">
        <f t="shared" si="95"/>
        <v>56703892</v>
      </c>
      <c r="AP3023" s="114"/>
      <c r="AQ3023" s="114"/>
      <c r="AR3023" s="114"/>
      <c r="AS3023" s="114"/>
    </row>
    <row r="3024" spans="1:46" s="190" customFormat="1" ht="15" customHeight="1" x14ac:dyDescent="0.2">
      <c r="A3024" s="104"/>
      <c r="B3024" s="104">
        <f>VLOOKUP(BJB!$F$9:$F$5599,Ctrl!$B$4:$C$399,2,0)</f>
        <v>25</v>
      </c>
      <c r="C3024" s="104">
        <f>VLOOKUP(BJB!$G$9:$G$5599,Ctrl!$E$4:$F$399,2,0)</f>
        <v>0</v>
      </c>
      <c r="D3024" s="219">
        <v>1</v>
      </c>
      <c r="E3024" s="104" t="str">
        <f>VLOOKUP(BJB!$F$9:$F$5599,Ctrl!$B$4:$D$399,3,0)</f>
        <v>II</v>
      </c>
      <c r="F3024" s="139" t="s">
        <v>10552</v>
      </c>
      <c r="G3024" s="139" t="s">
        <v>7687</v>
      </c>
      <c r="H3024" s="125"/>
      <c r="I3024" s="220" t="e">
        <f>IF(G3023=BJB!#REF!,I3023+1,1)</f>
        <v>#REF!</v>
      </c>
      <c r="J3024" s="912" t="s">
        <v>22990</v>
      </c>
      <c r="K3024" s="121" t="s">
        <v>7833</v>
      </c>
      <c r="L3024" s="104" t="s">
        <v>6476</v>
      </c>
      <c r="M3024" s="104" t="s">
        <v>3211</v>
      </c>
      <c r="N3024" s="120">
        <v>40382</v>
      </c>
      <c r="O3024" s="107">
        <v>81000000</v>
      </c>
      <c r="P3024" s="105" t="s">
        <v>6222</v>
      </c>
      <c r="Q3024" s="120" t="s">
        <v>6222</v>
      </c>
      <c r="R3024" s="890">
        <v>0</v>
      </c>
      <c r="S3024" s="108" t="s">
        <v>3210</v>
      </c>
      <c r="T3024" s="109">
        <v>40847</v>
      </c>
      <c r="U3024" s="118">
        <v>71934464</v>
      </c>
      <c r="V3024" s="109" t="s">
        <v>6222</v>
      </c>
      <c r="W3024" s="141">
        <v>0</v>
      </c>
      <c r="X3024" s="141">
        <v>0</v>
      </c>
      <c r="Y3024" s="141">
        <v>0</v>
      </c>
      <c r="Z3024" s="141">
        <v>0</v>
      </c>
      <c r="AA3024" s="114">
        <v>0</v>
      </c>
      <c r="AB3024" s="114"/>
      <c r="AC3024" s="118"/>
      <c r="AD3024" s="141"/>
      <c r="AE3024" s="106">
        <v>0</v>
      </c>
      <c r="AF3024" s="106">
        <v>0</v>
      </c>
      <c r="AG3024" s="106">
        <v>0</v>
      </c>
      <c r="AH3024" s="118"/>
      <c r="AI3024" s="118"/>
      <c r="AJ3024" s="118"/>
      <c r="AK3024" s="118"/>
      <c r="AL3024" s="118"/>
      <c r="AM3024" s="118"/>
      <c r="AN3024" s="114">
        <f t="shared" si="94"/>
        <v>0</v>
      </c>
      <c r="AO3024" s="114">
        <f t="shared" si="95"/>
        <v>71934464</v>
      </c>
      <c r="AP3024" s="114"/>
      <c r="AQ3024" s="114"/>
      <c r="AR3024" s="114"/>
      <c r="AS3024" s="114"/>
    </row>
    <row r="3025" spans="1:46" s="190" customFormat="1" ht="15" customHeight="1" x14ac:dyDescent="0.2">
      <c r="A3025" s="104"/>
      <c r="B3025" s="104">
        <f>VLOOKUP(BJB!$F$9:$F$5599,Ctrl!$B$4:$C$399,2,0)</f>
        <v>25</v>
      </c>
      <c r="C3025" s="104">
        <f>VLOOKUP(BJB!$G$9:$G$5599,Ctrl!$E$4:$F$399,2,0)</f>
        <v>0</v>
      </c>
      <c r="D3025" s="219">
        <v>1</v>
      </c>
      <c r="E3025" s="104" t="str">
        <f>VLOOKUP(BJB!$F$9:$F$5599,Ctrl!$B$4:$D$399,3,0)</f>
        <v>II</v>
      </c>
      <c r="F3025" s="139" t="s">
        <v>10552</v>
      </c>
      <c r="G3025" s="139" t="s">
        <v>7687</v>
      </c>
      <c r="H3025" s="125"/>
      <c r="I3025" s="220" t="e">
        <f>IF(G3024=BJB!#REF!,I3024+1,1)</f>
        <v>#REF!</v>
      </c>
      <c r="J3025" s="912" t="s">
        <v>22991</v>
      </c>
      <c r="K3025" s="121" t="s">
        <v>7831</v>
      </c>
      <c r="L3025" s="104" t="s">
        <v>6476</v>
      </c>
      <c r="M3025" s="104" t="s">
        <v>3212</v>
      </c>
      <c r="N3025" s="120">
        <v>40168</v>
      </c>
      <c r="O3025" s="106">
        <v>59000000</v>
      </c>
      <c r="P3025" s="105" t="s">
        <v>6222</v>
      </c>
      <c r="Q3025" s="120" t="s">
        <v>6222</v>
      </c>
      <c r="R3025" s="890">
        <v>0</v>
      </c>
      <c r="S3025" s="108" t="s">
        <v>3213</v>
      </c>
      <c r="T3025" s="109">
        <v>40961</v>
      </c>
      <c r="U3025" s="118">
        <v>43267449</v>
      </c>
      <c r="V3025" s="109" t="s">
        <v>6222</v>
      </c>
      <c r="W3025" s="141">
        <v>0</v>
      </c>
      <c r="X3025" s="141">
        <v>0</v>
      </c>
      <c r="Y3025" s="141">
        <v>0</v>
      </c>
      <c r="Z3025" s="141">
        <v>0</v>
      </c>
      <c r="AA3025" s="114">
        <v>0</v>
      </c>
      <c r="AB3025" s="136"/>
      <c r="AC3025" s="145"/>
      <c r="AD3025" s="141"/>
      <c r="AE3025" s="106">
        <v>0</v>
      </c>
      <c r="AF3025" s="106">
        <v>0</v>
      </c>
      <c r="AG3025" s="106">
        <v>0</v>
      </c>
      <c r="AH3025" s="118"/>
      <c r="AI3025" s="118"/>
      <c r="AJ3025" s="118"/>
      <c r="AK3025" s="118"/>
      <c r="AL3025" s="118"/>
      <c r="AM3025" s="118"/>
      <c r="AN3025" s="114">
        <f t="shared" si="94"/>
        <v>0</v>
      </c>
      <c r="AO3025" s="114">
        <f t="shared" si="95"/>
        <v>43267449</v>
      </c>
      <c r="AP3025" s="114"/>
      <c r="AQ3025" s="114"/>
      <c r="AR3025" s="114"/>
      <c r="AS3025" s="114"/>
    </row>
    <row r="3026" spans="1:46" s="190" customFormat="1" ht="15" customHeight="1" x14ac:dyDescent="0.2">
      <c r="A3026" s="104"/>
      <c r="B3026" s="104">
        <f>VLOOKUP(BJB!$F$9:$F$5599,Ctrl!$B$4:$C$399,2,0)</f>
        <v>25</v>
      </c>
      <c r="C3026" s="104">
        <f>VLOOKUP(BJB!$G$9:$G$5599,Ctrl!$E$4:$F$399,2,0)</f>
        <v>0</v>
      </c>
      <c r="D3026" s="219">
        <v>1</v>
      </c>
      <c r="E3026" s="104" t="str">
        <f>VLOOKUP(BJB!$F$9:$F$5599,Ctrl!$B$4:$D$399,3,0)</f>
        <v>II</v>
      </c>
      <c r="F3026" s="139" t="s">
        <v>10552</v>
      </c>
      <c r="G3026" s="139" t="s">
        <v>7687</v>
      </c>
      <c r="H3026" s="125"/>
      <c r="I3026" s="220" t="e">
        <f>IF(G3025=BJB!#REF!,I3025+1,1)</f>
        <v>#REF!</v>
      </c>
      <c r="J3026" s="912" t="s">
        <v>22992</v>
      </c>
      <c r="K3026" s="121" t="s">
        <v>5364</v>
      </c>
      <c r="L3026" s="104" t="s">
        <v>6476</v>
      </c>
      <c r="M3026" s="104" t="s">
        <v>3214</v>
      </c>
      <c r="N3026" s="120">
        <v>40106</v>
      </c>
      <c r="O3026" s="106">
        <v>50000000</v>
      </c>
      <c r="P3026" s="105" t="s">
        <v>6222</v>
      </c>
      <c r="Q3026" s="120" t="s">
        <v>6222</v>
      </c>
      <c r="R3026" s="890">
        <v>0</v>
      </c>
      <c r="S3026" s="108" t="s">
        <v>3213</v>
      </c>
      <c r="T3026" s="109">
        <v>40961</v>
      </c>
      <c r="U3026" s="118">
        <v>35172878</v>
      </c>
      <c r="V3026" s="109" t="s">
        <v>6222</v>
      </c>
      <c r="W3026" s="141">
        <v>0</v>
      </c>
      <c r="X3026" s="141">
        <v>0</v>
      </c>
      <c r="Y3026" s="141">
        <v>0</v>
      </c>
      <c r="Z3026" s="141">
        <v>0</v>
      </c>
      <c r="AA3026" s="114">
        <v>0</v>
      </c>
      <c r="AB3026" s="114"/>
      <c r="AC3026" s="118"/>
      <c r="AD3026" s="141"/>
      <c r="AE3026" s="106">
        <v>0</v>
      </c>
      <c r="AF3026" s="106">
        <v>0</v>
      </c>
      <c r="AG3026" s="106">
        <v>0</v>
      </c>
      <c r="AH3026" s="118"/>
      <c r="AI3026" s="118"/>
      <c r="AJ3026" s="118"/>
      <c r="AK3026" s="118"/>
      <c r="AL3026" s="118"/>
      <c r="AM3026" s="118"/>
      <c r="AN3026" s="114">
        <f t="shared" si="94"/>
        <v>0</v>
      </c>
      <c r="AO3026" s="114">
        <f t="shared" si="95"/>
        <v>35172878</v>
      </c>
      <c r="AP3026" s="114"/>
      <c r="AQ3026" s="114"/>
      <c r="AR3026" s="114"/>
      <c r="AS3026" s="114"/>
    </row>
    <row r="3027" spans="1:46" s="190" customFormat="1" ht="15" customHeight="1" x14ac:dyDescent="0.2">
      <c r="A3027" s="104"/>
      <c r="B3027" s="104">
        <f>VLOOKUP(BJB!$F$9:$F$5599,Ctrl!$B$4:$C$399,2,0)</f>
        <v>25</v>
      </c>
      <c r="C3027" s="104">
        <f>VLOOKUP(BJB!$G$9:$G$5599,Ctrl!$E$4:$F$399,2,0)</f>
        <v>0</v>
      </c>
      <c r="D3027" s="219">
        <v>1</v>
      </c>
      <c r="E3027" s="104" t="str">
        <f>VLOOKUP(BJB!$F$9:$F$5599,Ctrl!$B$4:$D$399,3,0)</f>
        <v>II</v>
      </c>
      <c r="F3027" s="139" t="s">
        <v>10552</v>
      </c>
      <c r="G3027" s="139" t="s">
        <v>7687</v>
      </c>
      <c r="H3027" s="125"/>
      <c r="I3027" s="220" t="e">
        <f>IF(G3026=BJB!#REF!,I3026+1,1)</f>
        <v>#REF!</v>
      </c>
      <c r="J3027" s="912" t="s">
        <v>22993</v>
      </c>
      <c r="K3027" s="121" t="s">
        <v>10093</v>
      </c>
      <c r="L3027" s="104" t="s">
        <v>6476</v>
      </c>
      <c r="M3027" s="104" t="s">
        <v>3215</v>
      </c>
      <c r="N3027" s="120">
        <v>40511</v>
      </c>
      <c r="O3027" s="106">
        <v>50000000</v>
      </c>
      <c r="P3027" s="105" t="s">
        <v>6222</v>
      </c>
      <c r="Q3027" s="120" t="s">
        <v>6222</v>
      </c>
      <c r="R3027" s="890">
        <v>0</v>
      </c>
      <c r="S3027" s="108" t="s">
        <v>3213</v>
      </c>
      <c r="T3027" s="109">
        <v>40961</v>
      </c>
      <c r="U3027" s="118">
        <v>44213277</v>
      </c>
      <c r="V3027" s="109" t="s">
        <v>6222</v>
      </c>
      <c r="W3027" s="141">
        <v>0</v>
      </c>
      <c r="X3027" s="141">
        <v>0</v>
      </c>
      <c r="Y3027" s="141">
        <v>0</v>
      </c>
      <c r="Z3027" s="141">
        <v>0</v>
      </c>
      <c r="AA3027" s="114">
        <v>0</v>
      </c>
      <c r="AB3027" s="114"/>
      <c r="AC3027" s="118"/>
      <c r="AD3027" s="141"/>
      <c r="AE3027" s="106">
        <v>0</v>
      </c>
      <c r="AF3027" s="106">
        <v>0</v>
      </c>
      <c r="AG3027" s="106">
        <v>0</v>
      </c>
      <c r="AH3027" s="118"/>
      <c r="AI3027" s="118"/>
      <c r="AJ3027" s="118"/>
      <c r="AK3027" s="118"/>
      <c r="AL3027" s="118"/>
      <c r="AM3027" s="118"/>
      <c r="AN3027" s="114">
        <f t="shared" si="94"/>
        <v>0</v>
      </c>
      <c r="AO3027" s="114">
        <f t="shared" si="95"/>
        <v>44213277</v>
      </c>
      <c r="AP3027" s="114"/>
      <c r="AQ3027" s="114"/>
      <c r="AR3027" s="114"/>
      <c r="AS3027" s="114"/>
    </row>
    <row r="3028" spans="1:46" s="190" customFormat="1" ht="15" customHeight="1" x14ac:dyDescent="0.2">
      <c r="A3028" s="104"/>
      <c r="B3028" s="104">
        <f>VLOOKUP(BJB!$F$9:$F$5599,Ctrl!$B$4:$C$399,2,0)</f>
        <v>25</v>
      </c>
      <c r="C3028" s="104">
        <f>VLOOKUP(BJB!$G$9:$G$5599,Ctrl!$E$4:$F$399,2,0)</f>
        <v>0</v>
      </c>
      <c r="D3028" s="219">
        <v>1</v>
      </c>
      <c r="E3028" s="104" t="str">
        <f>VLOOKUP(BJB!$F$9:$F$5599,Ctrl!$B$4:$D$399,3,0)</f>
        <v>II</v>
      </c>
      <c r="F3028" s="139" t="s">
        <v>10552</v>
      </c>
      <c r="G3028" s="139" t="s">
        <v>7687</v>
      </c>
      <c r="H3028" s="125"/>
      <c r="I3028" s="220" t="e">
        <f>IF(G3027=BJB!#REF!,I3027+1,1)</f>
        <v>#REF!</v>
      </c>
      <c r="J3028" s="912" t="s">
        <v>22994</v>
      </c>
      <c r="K3028" s="121" t="s">
        <v>826</v>
      </c>
      <c r="L3028" s="104" t="s">
        <v>6476</v>
      </c>
      <c r="M3028" s="104" t="s">
        <v>3216</v>
      </c>
      <c r="N3028" s="120">
        <v>40578</v>
      </c>
      <c r="O3028" s="107">
        <v>71000000</v>
      </c>
      <c r="P3028" s="105" t="s">
        <v>6222</v>
      </c>
      <c r="Q3028" s="120" t="s">
        <v>6222</v>
      </c>
      <c r="R3028" s="890">
        <v>0</v>
      </c>
      <c r="S3028" s="108" t="s">
        <v>3217</v>
      </c>
      <c r="T3028" s="109">
        <v>41165</v>
      </c>
      <c r="U3028" s="118">
        <v>61625514</v>
      </c>
      <c r="V3028" s="109" t="s">
        <v>6222</v>
      </c>
      <c r="W3028" s="141">
        <v>0</v>
      </c>
      <c r="X3028" s="141">
        <v>0</v>
      </c>
      <c r="Y3028" s="141">
        <v>0</v>
      </c>
      <c r="Z3028" s="141">
        <v>0</v>
      </c>
      <c r="AA3028" s="114">
        <v>0</v>
      </c>
      <c r="AB3028" s="136"/>
      <c r="AC3028" s="145"/>
      <c r="AD3028" s="141"/>
      <c r="AE3028" s="106">
        <v>0</v>
      </c>
      <c r="AF3028" s="106">
        <v>0</v>
      </c>
      <c r="AG3028" s="106">
        <v>0</v>
      </c>
      <c r="AH3028" s="118"/>
      <c r="AI3028" s="118"/>
      <c r="AJ3028" s="118"/>
      <c r="AK3028" s="118"/>
      <c r="AL3028" s="118"/>
      <c r="AM3028" s="118"/>
      <c r="AN3028" s="114">
        <f t="shared" si="94"/>
        <v>0</v>
      </c>
      <c r="AO3028" s="114">
        <f t="shared" si="95"/>
        <v>61625514</v>
      </c>
      <c r="AP3028" s="114"/>
      <c r="AQ3028" s="114"/>
      <c r="AR3028" s="114"/>
      <c r="AS3028" s="114"/>
    </row>
    <row r="3029" spans="1:46" s="190" customFormat="1" ht="15" customHeight="1" x14ac:dyDescent="0.2">
      <c r="A3029" s="104"/>
      <c r="B3029" s="104">
        <f>VLOOKUP(BJB!$F$9:$F$5599,Ctrl!$B$4:$C$399,2,0)</f>
        <v>25</v>
      </c>
      <c r="C3029" s="104">
        <f>VLOOKUP(BJB!$G$9:$G$5599,Ctrl!$E$4:$F$399,2,0)</f>
        <v>0</v>
      </c>
      <c r="D3029" s="219">
        <v>1</v>
      </c>
      <c r="E3029" s="104" t="str">
        <f>VLOOKUP(BJB!$F$9:$F$5599,Ctrl!$B$4:$D$399,3,0)</f>
        <v>II</v>
      </c>
      <c r="F3029" s="139" t="s">
        <v>10552</v>
      </c>
      <c r="G3029" s="139" t="s">
        <v>7687</v>
      </c>
      <c r="H3029" s="125"/>
      <c r="I3029" s="220" t="e">
        <f>IF(G3028=BJB!#REF!,I3028+1,1)</f>
        <v>#REF!</v>
      </c>
      <c r="J3029" s="912" t="s">
        <v>22995</v>
      </c>
      <c r="K3029" s="121" t="s">
        <v>348</v>
      </c>
      <c r="L3029" s="104" t="s">
        <v>6476</v>
      </c>
      <c r="M3029" s="104" t="s">
        <v>3218</v>
      </c>
      <c r="N3029" s="120">
        <v>40438</v>
      </c>
      <c r="O3029" s="107">
        <v>86000000</v>
      </c>
      <c r="P3029" s="105" t="s">
        <v>6222</v>
      </c>
      <c r="Q3029" s="120" t="s">
        <v>6222</v>
      </c>
      <c r="R3029" s="890">
        <v>0</v>
      </c>
      <c r="S3029" s="108" t="s">
        <v>3217</v>
      </c>
      <c r="T3029" s="109">
        <v>41165</v>
      </c>
      <c r="U3029" s="118">
        <v>69154310</v>
      </c>
      <c r="V3029" s="109" t="s">
        <v>6222</v>
      </c>
      <c r="W3029" s="141">
        <v>0</v>
      </c>
      <c r="X3029" s="141">
        <v>0</v>
      </c>
      <c r="Y3029" s="141">
        <v>0</v>
      </c>
      <c r="Z3029" s="141">
        <v>0</v>
      </c>
      <c r="AA3029" s="114">
        <v>0</v>
      </c>
      <c r="AB3029" s="114"/>
      <c r="AC3029" s="118"/>
      <c r="AD3029" s="141"/>
      <c r="AE3029" s="106">
        <v>0</v>
      </c>
      <c r="AF3029" s="106">
        <v>0</v>
      </c>
      <c r="AG3029" s="106">
        <v>0</v>
      </c>
      <c r="AH3029" s="118"/>
      <c r="AI3029" s="118"/>
      <c r="AJ3029" s="118"/>
      <c r="AK3029" s="118"/>
      <c r="AL3029" s="118"/>
      <c r="AM3029" s="118"/>
      <c r="AN3029" s="114">
        <f t="shared" si="94"/>
        <v>0</v>
      </c>
      <c r="AO3029" s="114">
        <f t="shared" si="95"/>
        <v>69154310</v>
      </c>
      <c r="AP3029" s="114"/>
      <c r="AQ3029" s="114"/>
      <c r="AR3029" s="114"/>
      <c r="AS3029" s="114"/>
    </row>
    <row r="3030" spans="1:46" s="190" customFormat="1" ht="15" customHeight="1" x14ac:dyDescent="0.2">
      <c r="A3030" s="104"/>
      <c r="B3030" s="104">
        <f>VLOOKUP(BJB!$F$9:$F$5599,Ctrl!$B$4:$C$399,2,0)</f>
        <v>25</v>
      </c>
      <c r="C3030" s="104">
        <f>VLOOKUP(BJB!$G$9:$G$5599,Ctrl!$E$4:$F$399,2,0)</f>
        <v>0</v>
      </c>
      <c r="D3030" s="219">
        <v>1</v>
      </c>
      <c r="E3030" s="104" t="str">
        <f>VLOOKUP(BJB!$F$9:$F$5599,Ctrl!$B$4:$D$399,3,0)</f>
        <v>II</v>
      </c>
      <c r="F3030" s="139" t="s">
        <v>10552</v>
      </c>
      <c r="G3030" s="139" t="s">
        <v>7687</v>
      </c>
      <c r="H3030" s="125"/>
      <c r="I3030" s="220" t="e">
        <f>IF(G3029=BJB!#REF!,I3029+1,1)</f>
        <v>#REF!</v>
      </c>
      <c r="J3030" s="912" t="s">
        <v>22996</v>
      </c>
      <c r="K3030" s="121" t="s">
        <v>8127</v>
      </c>
      <c r="L3030" s="104" t="s">
        <v>6476</v>
      </c>
      <c r="M3030" s="104" t="s">
        <v>3219</v>
      </c>
      <c r="N3030" s="120">
        <v>40546</v>
      </c>
      <c r="O3030" s="107">
        <v>60000000</v>
      </c>
      <c r="P3030" s="105" t="s">
        <v>6222</v>
      </c>
      <c r="Q3030" s="120" t="s">
        <v>6222</v>
      </c>
      <c r="R3030" s="890">
        <v>0</v>
      </c>
      <c r="S3030" s="108" t="s">
        <v>3217</v>
      </c>
      <c r="T3030" s="109">
        <v>41165</v>
      </c>
      <c r="U3030" s="118">
        <v>50836660</v>
      </c>
      <c r="V3030" s="109" t="s">
        <v>6222</v>
      </c>
      <c r="W3030" s="141">
        <v>0</v>
      </c>
      <c r="X3030" s="141">
        <v>0</v>
      </c>
      <c r="Y3030" s="141">
        <v>0</v>
      </c>
      <c r="Z3030" s="141">
        <v>0</v>
      </c>
      <c r="AA3030" s="114">
        <v>0</v>
      </c>
      <c r="AB3030" s="114"/>
      <c r="AC3030" s="118"/>
      <c r="AD3030" s="141"/>
      <c r="AE3030" s="106">
        <v>0</v>
      </c>
      <c r="AF3030" s="106">
        <v>0</v>
      </c>
      <c r="AG3030" s="106">
        <v>0</v>
      </c>
      <c r="AH3030" s="118"/>
      <c r="AI3030" s="118"/>
      <c r="AJ3030" s="118"/>
      <c r="AK3030" s="118"/>
      <c r="AL3030" s="118"/>
      <c r="AM3030" s="118"/>
      <c r="AN3030" s="114">
        <f t="shared" si="94"/>
        <v>0</v>
      </c>
      <c r="AO3030" s="114">
        <f t="shared" si="95"/>
        <v>50836660</v>
      </c>
      <c r="AP3030" s="114"/>
      <c r="AQ3030" s="114"/>
      <c r="AR3030" s="114"/>
      <c r="AS3030" s="114"/>
    </row>
    <row r="3031" spans="1:46" s="190" customFormat="1" ht="15" customHeight="1" x14ac:dyDescent="0.2">
      <c r="A3031" s="104"/>
      <c r="B3031" s="104">
        <f>VLOOKUP(BJB!$F$9:$F$5599,Ctrl!$B$4:$C$399,2,0)</f>
        <v>25</v>
      </c>
      <c r="C3031" s="104">
        <f>VLOOKUP(BJB!$G$9:$G$5599,Ctrl!$E$4:$F$399,2,0)</f>
        <v>0</v>
      </c>
      <c r="D3031" s="219">
        <v>1</v>
      </c>
      <c r="E3031" s="104" t="str">
        <f>VLOOKUP(BJB!$F$9:$F$5599,Ctrl!$B$4:$D$399,3,0)</f>
        <v>II</v>
      </c>
      <c r="F3031" s="139" t="s">
        <v>10552</v>
      </c>
      <c r="G3031" s="139" t="s">
        <v>7687</v>
      </c>
      <c r="H3031" s="125"/>
      <c r="I3031" s="220" t="e">
        <f>IF(G3030=BJB!#REF!,I3030+1,1)</f>
        <v>#REF!</v>
      </c>
      <c r="J3031" s="912" t="s">
        <v>22997</v>
      </c>
      <c r="K3031" s="121" t="s">
        <v>10869</v>
      </c>
      <c r="L3031" s="104" t="s">
        <v>6476</v>
      </c>
      <c r="M3031" s="104" t="s">
        <v>3220</v>
      </c>
      <c r="N3031" s="120">
        <v>40511</v>
      </c>
      <c r="O3031" s="107">
        <v>50000000</v>
      </c>
      <c r="P3031" s="105" t="s">
        <v>6222</v>
      </c>
      <c r="Q3031" s="120" t="s">
        <v>6222</v>
      </c>
      <c r="R3031" s="890">
        <v>0</v>
      </c>
      <c r="S3031" s="108" t="s">
        <v>3217</v>
      </c>
      <c r="T3031" s="109">
        <v>41165</v>
      </c>
      <c r="U3031" s="118">
        <v>38855019</v>
      </c>
      <c r="V3031" s="109" t="s">
        <v>6222</v>
      </c>
      <c r="W3031" s="141">
        <v>0</v>
      </c>
      <c r="X3031" s="141">
        <v>0</v>
      </c>
      <c r="Y3031" s="141">
        <v>0</v>
      </c>
      <c r="Z3031" s="141">
        <v>0</v>
      </c>
      <c r="AA3031" s="114">
        <v>0</v>
      </c>
      <c r="AB3031" s="136"/>
      <c r="AC3031" s="145"/>
      <c r="AD3031" s="141"/>
      <c r="AE3031" s="106">
        <v>0</v>
      </c>
      <c r="AF3031" s="106">
        <v>0</v>
      </c>
      <c r="AG3031" s="106">
        <v>0</v>
      </c>
      <c r="AH3031" s="145"/>
      <c r="AI3031" s="145"/>
      <c r="AJ3031" s="118"/>
      <c r="AK3031" s="118"/>
      <c r="AL3031" s="118"/>
      <c r="AM3031" s="118"/>
      <c r="AN3031" s="114">
        <f t="shared" si="94"/>
        <v>0</v>
      </c>
      <c r="AO3031" s="114">
        <f t="shared" si="95"/>
        <v>38855019</v>
      </c>
      <c r="AP3031" s="114"/>
      <c r="AQ3031" s="114"/>
      <c r="AR3031" s="114"/>
      <c r="AS3031" s="114"/>
    </row>
    <row r="3032" spans="1:46" s="190" customFormat="1" ht="15" customHeight="1" x14ac:dyDescent="0.2">
      <c r="A3032" s="104"/>
      <c r="B3032" s="104">
        <f>VLOOKUP(BJB!$F$9:$F$5599,Ctrl!$B$4:$C$399,2,0)</f>
        <v>25</v>
      </c>
      <c r="C3032" s="104">
        <f>VLOOKUP(BJB!$G$9:$G$5599,Ctrl!$E$4:$F$399,2,0)</f>
        <v>0</v>
      </c>
      <c r="D3032" s="219">
        <v>1</v>
      </c>
      <c r="E3032" s="104" t="str">
        <f>VLOOKUP(BJB!$F$9:$F$5599,Ctrl!$B$4:$D$399,3,0)</f>
        <v>II</v>
      </c>
      <c r="F3032" s="139" t="s">
        <v>10552</v>
      </c>
      <c r="G3032" s="139" t="s">
        <v>7687</v>
      </c>
      <c r="H3032" s="125"/>
      <c r="I3032" s="220" t="e">
        <f>IF(G3031=BJB!#REF!,I3031+1,1)</f>
        <v>#REF!</v>
      </c>
      <c r="J3032" s="912" t="s">
        <v>22998</v>
      </c>
      <c r="K3032" s="121" t="s">
        <v>10464</v>
      </c>
      <c r="L3032" s="104" t="s">
        <v>6476</v>
      </c>
      <c r="M3032" s="104" t="s">
        <v>570</v>
      </c>
      <c r="N3032" s="120">
        <v>40085</v>
      </c>
      <c r="O3032" s="107">
        <v>50437500</v>
      </c>
      <c r="P3032" s="105" t="s">
        <v>6222</v>
      </c>
      <c r="Q3032" s="120" t="s">
        <v>6222</v>
      </c>
      <c r="R3032" s="890">
        <v>0</v>
      </c>
      <c r="S3032" s="108" t="s">
        <v>568</v>
      </c>
      <c r="T3032" s="109">
        <v>41180</v>
      </c>
      <c r="U3032" s="118">
        <v>7818196</v>
      </c>
      <c r="V3032" s="109" t="s">
        <v>6222</v>
      </c>
      <c r="W3032" s="141">
        <v>0</v>
      </c>
      <c r="X3032" s="141">
        <v>0</v>
      </c>
      <c r="Y3032" s="141">
        <v>0</v>
      </c>
      <c r="Z3032" s="141">
        <v>0</v>
      </c>
      <c r="AA3032" s="114">
        <v>0</v>
      </c>
      <c r="AB3032" s="114"/>
      <c r="AC3032" s="118"/>
      <c r="AD3032" s="141"/>
      <c r="AE3032" s="106">
        <v>0</v>
      </c>
      <c r="AF3032" s="106">
        <v>0</v>
      </c>
      <c r="AG3032" s="106">
        <v>0</v>
      </c>
      <c r="AH3032" s="118"/>
      <c r="AI3032" s="118"/>
      <c r="AJ3032" s="118"/>
      <c r="AK3032" s="118"/>
      <c r="AL3032" s="118"/>
      <c r="AM3032" s="118"/>
      <c r="AN3032" s="114">
        <f t="shared" si="94"/>
        <v>0</v>
      </c>
      <c r="AO3032" s="114">
        <f t="shared" si="95"/>
        <v>7818196</v>
      </c>
      <c r="AP3032" s="114"/>
      <c r="AQ3032" s="114"/>
      <c r="AR3032" s="114"/>
      <c r="AS3032" s="114"/>
    </row>
    <row r="3033" spans="1:46" s="190" customFormat="1" ht="15" customHeight="1" x14ac:dyDescent="0.2">
      <c r="A3033" s="104"/>
      <c r="B3033" s="104">
        <f>VLOOKUP(BJB!$F$9:$F$5599,Ctrl!$B$4:$C$399,2,0)</f>
        <v>25</v>
      </c>
      <c r="C3033" s="104">
        <f>VLOOKUP(BJB!$G$9:$G$5599,Ctrl!$E$4:$F$399,2,0)</f>
        <v>0</v>
      </c>
      <c r="D3033" s="219">
        <v>1</v>
      </c>
      <c r="E3033" s="104" t="str">
        <f>VLOOKUP(BJB!$F$9:$F$5599,Ctrl!$B$4:$D$399,3,0)</f>
        <v>II</v>
      </c>
      <c r="F3033" s="139" t="s">
        <v>10552</v>
      </c>
      <c r="G3033" s="139" t="s">
        <v>7687</v>
      </c>
      <c r="H3033" s="125"/>
      <c r="I3033" s="220" t="e">
        <f>IF(G3032=BJB!#REF!,I3032+1,1)</f>
        <v>#REF!</v>
      </c>
      <c r="J3033" s="912" t="s">
        <v>22999</v>
      </c>
      <c r="K3033" s="121" t="s">
        <v>10870</v>
      </c>
      <c r="L3033" s="104" t="s">
        <v>6477</v>
      </c>
      <c r="M3033" s="104" t="s">
        <v>3221</v>
      </c>
      <c r="N3033" s="120">
        <v>40858</v>
      </c>
      <c r="O3033" s="107">
        <v>75000000</v>
      </c>
      <c r="P3033" s="105" t="s">
        <v>6222</v>
      </c>
      <c r="Q3033" s="120" t="s">
        <v>6222</v>
      </c>
      <c r="R3033" s="890">
        <v>0</v>
      </c>
      <c r="S3033" s="146" t="s">
        <v>3222</v>
      </c>
      <c r="T3033" s="109">
        <v>41305</v>
      </c>
      <c r="U3033" s="118">
        <v>52500000</v>
      </c>
      <c r="V3033" s="109" t="s">
        <v>6222</v>
      </c>
      <c r="W3033" s="141">
        <v>0</v>
      </c>
      <c r="X3033" s="141">
        <v>0</v>
      </c>
      <c r="Y3033" s="141">
        <v>0</v>
      </c>
      <c r="Z3033" s="141">
        <v>0</v>
      </c>
      <c r="AA3033" s="114">
        <v>52500000</v>
      </c>
      <c r="AB3033" s="114"/>
      <c r="AC3033" s="118"/>
      <c r="AD3033" s="141"/>
      <c r="AE3033" s="106">
        <v>0</v>
      </c>
      <c r="AF3033" s="106">
        <v>0</v>
      </c>
      <c r="AG3033" s="106">
        <v>0</v>
      </c>
      <c r="AH3033" s="118"/>
      <c r="AI3033" s="118"/>
      <c r="AJ3033" s="118"/>
      <c r="AK3033" s="118"/>
      <c r="AL3033" s="118"/>
      <c r="AM3033" s="118"/>
      <c r="AN3033" s="114">
        <f t="shared" si="94"/>
        <v>52500000</v>
      </c>
      <c r="AO3033" s="114">
        <f t="shared" si="95"/>
        <v>0</v>
      </c>
      <c r="AP3033" s="114"/>
      <c r="AQ3033" s="114"/>
      <c r="AR3033" s="114"/>
      <c r="AS3033" s="114"/>
      <c r="AT3033" s="191"/>
    </row>
    <row r="3034" spans="1:46" s="190" customFormat="1" ht="15" customHeight="1" x14ac:dyDescent="0.2">
      <c r="A3034" s="104"/>
      <c r="B3034" s="104">
        <f>VLOOKUP(BJB!$F$9:$F$5599,Ctrl!$B$4:$C$399,2,0)</f>
        <v>25</v>
      </c>
      <c r="C3034" s="104">
        <f>VLOOKUP(BJB!$G$9:$G$5599,Ctrl!$E$4:$F$399,2,0)</f>
        <v>0</v>
      </c>
      <c r="D3034" s="219">
        <v>1</v>
      </c>
      <c r="E3034" s="104" t="str">
        <f>VLOOKUP(BJB!$F$9:$F$5599,Ctrl!$B$4:$D$399,3,0)</f>
        <v>II</v>
      </c>
      <c r="F3034" s="139" t="s">
        <v>10552</v>
      </c>
      <c r="G3034" s="139" t="s">
        <v>7687</v>
      </c>
      <c r="H3034" s="125"/>
      <c r="I3034" s="220" t="e">
        <f>IF(G3033=BJB!#REF!,I3033+1,1)</f>
        <v>#REF!</v>
      </c>
      <c r="J3034" s="912" t="s">
        <v>23000</v>
      </c>
      <c r="K3034" s="121" t="s">
        <v>10871</v>
      </c>
      <c r="L3034" s="104" t="s">
        <v>6477</v>
      </c>
      <c r="M3034" s="104" t="s">
        <v>3223</v>
      </c>
      <c r="N3034" s="120">
        <v>40889</v>
      </c>
      <c r="O3034" s="105">
        <v>20000000</v>
      </c>
      <c r="P3034" s="105" t="s">
        <v>6222</v>
      </c>
      <c r="Q3034" s="120" t="s">
        <v>6222</v>
      </c>
      <c r="R3034" s="890">
        <v>0</v>
      </c>
      <c r="S3034" s="108" t="s">
        <v>3224</v>
      </c>
      <c r="T3034" s="120">
        <v>41516</v>
      </c>
      <c r="U3034" s="141">
        <v>11619223</v>
      </c>
      <c r="V3034" s="109" t="s">
        <v>6222</v>
      </c>
      <c r="W3034" s="141">
        <v>0</v>
      </c>
      <c r="X3034" s="141">
        <v>0</v>
      </c>
      <c r="Y3034" s="141">
        <v>0</v>
      </c>
      <c r="Z3034" s="141">
        <v>0</v>
      </c>
      <c r="AA3034" s="114">
        <v>0</v>
      </c>
      <c r="AB3034" s="114"/>
      <c r="AC3034" s="141"/>
      <c r="AD3034" s="141"/>
      <c r="AE3034" s="106">
        <v>0</v>
      </c>
      <c r="AF3034" s="106">
        <v>0</v>
      </c>
      <c r="AG3034" s="106">
        <v>0</v>
      </c>
      <c r="AH3034" s="141"/>
      <c r="AI3034" s="141"/>
      <c r="AJ3034" s="141"/>
      <c r="AK3034" s="141"/>
      <c r="AL3034" s="141"/>
      <c r="AM3034" s="141"/>
      <c r="AN3034" s="114">
        <f t="shared" si="94"/>
        <v>0</v>
      </c>
      <c r="AO3034" s="114">
        <f t="shared" si="95"/>
        <v>11619223</v>
      </c>
      <c r="AP3034" s="114"/>
      <c r="AQ3034" s="114"/>
      <c r="AR3034" s="114"/>
      <c r="AS3034" s="114"/>
    </row>
    <row r="3035" spans="1:46" s="190" customFormat="1" ht="15" customHeight="1" x14ac:dyDescent="0.2">
      <c r="A3035" s="104"/>
      <c r="B3035" s="104">
        <f>VLOOKUP(BJB!$F$9:$F$5599,Ctrl!$B$4:$C$399,2,0)</f>
        <v>25</v>
      </c>
      <c r="C3035" s="104">
        <f>VLOOKUP(BJB!$G$9:$G$5599,Ctrl!$E$4:$F$399,2,0)</f>
        <v>0</v>
      </c>
      <c r="D3035" s="219">
        <v>1</v>
      </c>
      <c r="E3035" s="104" t="str">
        <f>VLOOKUP(BJB!$F$9:$F$5599,Ctrl!$B$4:$D$399,3,0)</f>
        <v>II</v>
      </c>
      <c r="F3035" s="139" t="s">
        <v>10552</v>
      </c>
      <c r="G3035" s="139" t="s">
        <v>7687</v>
      </c>
      <c r="H3035" s="125"/>
      <c r="I3035" s="220" t="e">
        <f>IF(G3034=BJB!#REF!,I3034+1,1)</f>
        <v>#REF!</v>
      </c>
      <c r="J3035" s="912" t="s">
        <v>23001</v>
      </c>
      <c r="K3035" s="121" t="s">
        <v>7810</v>
      </c>
      <c r="L3035" s="104" t="s">
        <v>6477</v>
      </c>
      <c r="M3035" s="104" t="s">
        <v>3225</v>
      </c>
      <c r="N3035" s="120">
        <v>40623</v>
      </c>
      <c r="O3035" s="105">
        <v>100000000</v>
      </c>
      <c r="P3035" s="105" t="s">
        <v>6222</v>
      </c>
      <c r="Q3035" s="120" t="s">
        <v>6222</v>
      </c>
      <c r="R3035" s="890">
        <v>0</v>
      </c>
      <c r="S3035" s="108" t="s">
        <v>3226</v>
      </c>
      <c r="T3035" s="109">
        <v>41571</v>
      </c>
      <c r="U3035" s="141">
        <v>25473653</v>
      </c>
      <c r="V3035" s="109" t="s">
        <v>6222</v>
      </c>
      <c r="W3035" s="141">
        <v>0</v>
      </c>
      <c r="X3035" s="141">
        <v>0</v>
      </c>
      <c r="Y3035" s="141">
        <v>0</v>
      </c>
      <c r="Z3035" s="141">
        <v>0</v>
      </c>
      <c r="AA3035" s="114">
        <v>25473653</v>
      </c>
      <c r="AB3035" s="114"/>
      <c r="AC3035" s="141"/>
      <c r="AD3035" s="141"/>
      <c r="AE3035" s="106">
        <v>0</v>
      </c>
      <c r="AF3035" s="106">
        <v>0</v>
      </c>
      <c r="AG3035" s="106">
        <v>0</v>
      </c>
      <c r="AH3035" s="141"/>
      <c r="AI3035" s="141"/>
      <c r="AJ3035" s="141"/>
      <c r="AK3035" s="141"/>
      <c r="AL3035" s="141"/>
      <c r="AM3035" s="141"/>
      <c r="AN3035" s="114">
        <f t="shared" si="94"/>
        <v>25473653</v>
      </c>
      <c r="AO3035" s="114">
        <f t="shared" si="95"/>
        <v>0</v>
      </c>
      <c r="AP3035" s="114"/>
      <c r="AQ3035" s="114"/>
      <c r="AR3035" s="114"/>
      <c r="AS3035" s="114"/>
    </row>
    <row r="3036" spans="1:46" s="190" customFormat="1" ht="15" customHeight="1" x14ac:dyDescent="0.2">
      <c r="A3036" s="104"/>
      <c r="B3036" s="104">
        <f>VLOOKUP(BJB!$F$9:$F$5599,Ctrl!$B$4:$C$399,2,0)</f>
        <v>25</v>
      </c>
      <c r="C3036" s="104">
        <f>VLOOKUP(BJB!$G$9:$G$5599,Ctrl!$E$4:$F$399,2,0)</f>
        <v>0</v>
      </c>
      <c r="D3036" s="219">
        <v>1</v>
      </c>
      <c r="E3036" s="104" t="str">
        <f>VLOOKUP(BJB!$F$9:$F$5599,Ctrl!$B$4:$D$399,3,0)</f>
        <v>II</v>
      </c>
      <c r="F3036" s="139" t="s">
        <v>10552</v>
      </c>
      <c r="G3036" s="139" t="s">
        <v>7687</v>
      </c>
      <c r="H3036" s="125" t="s">
        <v>7989</v>
      </c>
      <c r="I3036" s="220" t="e">
        <f>IF(G3035=BJB!#REF!,I3035+1,1)</f>
        <v>#REF!</v>
      </c>
      <c r="J3036" s="912" t="s">
        <v>23002</v>
      </c>
      <c r="K3036" s="121" t="s">
        <v>2327</v>
      </c>
      <c r="L3036" s="104" t="s">
        <v>6477</v>
      </c>
      <c r="M3036" s="104" t="s">
        <v>3223</v>
      </c>
      <c r="N3036" s="120">
        <v>40889</v>
      </c>
      <c r="O3036" s="105">
        <v>40000000</v>
      </c>
      <c r="P3036" s="105" t="s">
        <v>6222</v>
      </c>
      <c r="Q3036" s="120" t="s">
        <v>6222</v>
      </c>
      <c r="R3036" s="890">
        <v>0</v>
      </c>
      <c r="S3036" s="108" t="s">
        <v>3227</v>
      </c>
      <c r="T3036" s="109">
        <v>41578</v>
      </c>
      <c r="U3036" s="141">
        <v>24021270</v>
      </c>
      <c r="V3036" s="109" t="s">
        <v>6222</v>
      </c>
      <c r="W3036" s="141">
        <v>0</v>
      </c>
      <c r="X3036" s="141">
        <v>0</v>
      </c>
      <c r="Y3036" s="141">
        <v>0</v>
      </c>
      <c r="Z3036" s="141">
        <v>0</v>
      </c>
      <c r="AA3036" s="114">
        <v>432383</v>
      </c>
      <c r="AB3036" s="114"/>
      <c r="AC3036" s="132"/>
      <c r="AD3036" s="141"/>
      <c r="AE3036" s="106">
        <v>0</v>
      </c>
      <c r="AF3036" s="106">
        <v>0</v>
      </c>
      <c r="AG3036" s="106">
        <v>0</v>
      </c>
      <c r="AH3036" s="141"/>
      <c r="AI3036" s="141"/>
      <c r="AJ3036" s="141"/>
      <c r="AK3036" s="141"/>
      <c r="AL3036" s="141"/>
      <c r="AM3036" s="141"/>
      <c r="AN3036" s="114">
        <f t="shared" si="94"/>
        <v>432383</v>
      </c>
      <c r="AO3036" s="114">
        <f t="shared" si="95"/>
        <v>23588887</v>
      </c>
      <c r="AP3036" s="114"/>
      <c r="AQ3036" s="114"/>
      <c r="AR3036" s="114"/>
      <c r="AS3036" s="114"/>
    </row>
    <row r="3037" spans="1:46" s="190" customFormat="1" ht="15" customHeight="1" x14ac:dyDescent="0.2">
      <c r="A3037" s="104"/>
      <c r="B3037" s="104">
        <f>VLOOKUP(BJB!$F$9:$F$5599,Ctrl!$B$4:$C$399,2,0)</f>
        <v>25</v>
      </c>
      <c r="C3037" s="104">
        <f>VLOOKUP(BJB!$G$9:$G$5599,Ctrl!$E$4:$F$399,2,0)</f>
        <v>0</v>
      </c>
      <c r="D3037" s="219">
        <v>1</v>
      </c>
      <c r="E3037" s="104" t="str">
        <f>VLOOKUP(BJB!$F$9:$F$5599,Ctrl!$B$4:$D$399,3,0)</f>
        <v>II</v>
      </c>
      <c r="F3037" s="139" t="s">
        <v>10552</v>
      </c>
      <c r="G3037" s="139" t="s">
        <v>7687</v>
      </c>
      <c r="H3037" s="125" t="s">
        <v>7496</v>
      </c>
      <c r="I3037" s="220" t="e">
        <f>IF(G3036=BJB!#REF!,I3036+1,1)</f>
        <v>#REF!</v>
      </c>
      <c r="J3037" s="912" t="s">
        <v>23003</v>
      </c>
      <c r="K3037" s="121" t="s">
        <v>8402</v>
      </c>
      <c r="L3037" s="104" t="s">
        <v>6477</v>
      </c>
      <c r="M3037" s="104" t="s">
        <v>4874</v>
      </c>
      <c r="N3037" s="120">
        <v>41108</v>
      </c>
      <c r="O3037" s="105">
        <v>50000000</v>
      </c>
      <c r="P3037" s="105" t="s">
        <v>6222</v>
      </c>
      <c r="Q3037" s="120" t="s">
        <v>6222</v>
      </c>
      <c r="R3037" s="890">
        <v>0</v>
      </c>
      <c r="S3037" s="108" t="s">
        <v>4875</v>
      </c>
      <c r="T3037" s="109">
        <v>41632</v>
      </c>
      <c r="U3037" s="141">
        <v>6570421</v>
      </c>
      <c r="V3037" s="109" t="s">
        <v>6222</v>
      </c>
      <c r="W3037" s="141">
        <v>0</v>
      </c>
      <c r="X3037" s="141">
        <v>0</v>
      </c>
      <c r="Y3037" s="141">
        <v>0</v>
      </c>
      <c r="Z3037" s="141">
        <v>0</v>
      </c>
      <c r="AA3037" s="114">
        <v>6570421</v>
      </c>
      <c r="AB3037" s="114"/>
      <c r="AC3037" s="132"/>
      <c r="AD3037" s="141"/>
      <c r="AE3037" s="106">
        <v>0</v>
      </c>
      <c r="AF3037" s="106">
        <v>0</v>
      </c>
      <c r="AG3037" s="106">
        <v>0</v>
      </c>
      <c r="AH3037" s="141"/>
      <c r="AI3037" s="141"/>
      <c r="AJ3037" s="141"/>
      <c r="AK3037" s="141"/>
      <c r="AL3037" s="141"/>
      <c r="AM3037" s="141"/>
      <c r="AN3037" s="114">
        <f t="shared" si="94"/>
        <v>6570421</v>
      </c>
      <c r="AO3037" s="114">
        <f t="shared" si="95"/>
        <v>0</v>
      </c>
      <c r="AP3037" s="114"/>
      <c r="AQ3037" s="114"/>
      <c r="AR3037" s="114"/>
      <c r="AS3037" s="114"/>
    </row>
    <row r="3038" spans="1:46" s="190" customFormat="1" ht="15" customHeight="1" x14ac:dyDescent="0.2">
      <c r="A3038" s="104"/>
      <c r="B3038" s="104">
        <f>VLOOKUP(BJB!$F$9:$F$5599,Ctrl!$B$4:$C$399,2,0)</f>
        <v>25</v>
      </c>
      <c r="C3038" s="104">
        <f>VLOOKUP(BJB!$G$9:$G$5599,Ctrl!$E$4:$F$399,2,0)</f>
        <v>0</v>
      </c>
      <c r="D3038" s="219">
        <v>1</v>
      </c>
      <c r="E3038" s="104" t="str">
        <f>VLOOKUP(BJB!$F$9:$F$5599,Ctrl!$B$4:$D$399,3,0)</f>
        <v>II</v>
      </c>
      <c r="F3038" s="139" t="s">
        <v>10552</v>
      </c>
      <c r="G3038" s="139" t="s">
        <v>7687</v>
      </c>
      <c r="H3038" s="125"/>
      <c r="I3038" s="220" t="e">
        <f>IF(G3037=BJB!#REF!,I3037+1,1)</f>
        <v>#REF!</v>
      </c>
      <c r="J3038" s="912" t="s">
        <v>23004</v>
      </c>
      <c r="K3038" s="121" t="s">
        <v>8128</v>
      </c>
      <c r="L3038" s="104" t="s">
        <v>6476</v>
      </c>
      <c r="M3038" s="104" t="s">
        <v>5135</v>
      </c>
      <c r="N3038" s="120">
        <v>40891</v>
      </c>
      <c r="O3038" s="105">
        <v>86278046</v>
      </c>
      <c r="P3038" s="105" t="s">
        <v>6222</v>
      </c>
      <c r="Q3038" s="120" t="s">
        <v>6222</v>
      </c>
      <c r="R3038" s="890">
        <v>0</v>
      </c>
      <c r="S3038" s="108" t="s">
        <v>5097</v>
      </c>
      <c r="T3038" s="109">
        <v>41652</v>
      </c>
      <c r="U3038" s="141">
        <v>60621329</v>
      </c>
      <c r="V3038" s="109" t="s">
        <v>6222</v>
      </c>
      <c r="W3038" s="141">
        <v>0</v>
      </c>
      <c r="X3038" s="141">
        <v>0</v>
      </c>
      <c r="Y3038" s="141">
        <v>0</v>
      </c>
      <c r="Z3038" s="141">
        <v>0</v>
      </c>
      <c r="AA3038" s="114">
        <v>0</v>
      </c>
      <c r="AB3038" s="114"/>
      <c r="AC3038" s="141"/>
      <c r="AD3038" s="141"/>
      <c r="AE3038" s="106">
        <v>0</v>
      </c>
      <c r="AF3038" s="106">
        <v>0</v>
      </c>
      <c r="AG3038" s="106">
        <v>0</v>
      </c>
      <c r="AH3038" s="141"/>
      <c r="AI3038" s="141"/>
      <c r="AJ3038" s="141"/>
      <c r="AK3038" s="141"/>
      <c r="AL3038" s="141"/>
      <c r="AM3038" s="141"/>
      <c r="AN3038" s="114">
        <f t="shared" si="94"/>
        <v>0</v>
      </c>
      <c r="AO3038" s="114">
        <f t="shared" si="95"/>
        <v>60621329</v>
      </c>
      <c r="AP3038" s="114"/>
      <c r="AQ3038" s="114"/>
      <c r="AR3038" s="114"/>
      <c r="AS3038" s="114"/>
    </row>
    <row r="3039" spans="1:46" s="190" customFormat="1" ht="15" customHeight="1" x14ac:dyDescent="0.2">
      <c r="A3039" s="104"/>
      <c r="B3039" s="104">
        <f>VLOOKUP(BJB!$F$9:$F$5599,Ctrl!$B$4:$C$399,2,0)</f>
        <v>25</v>
      </c>
      <c r="C3039" s="104">
        <f>VLOOKUP(BJB!$G$9:$G$5599,Ctrl!$E$4:$F$399,2,0)</f>
        <v>0</v>
      </c>
      <c r="D3039" s="219">
        <v>1</v>
      </c>
      <c r="E3039" s="104" t="str">
        <f>VLOOKUP(BJB!$F$9:$F$5599,Ctrl!$B$4:$D$399,3,0)</f>
        <v>II</v>
      </c>
      <c r="F3039" s="139" t="s">
        <v>10552</v>
      </c>
      <c r="G3039" s="139" t="s">
        <v>7687</v>
      </c>
      <c r="H3039" s="125"/>
      <c r="I3039" s="220" t="e">
        <f>IF(G3038=BJB!#REF!,I3038+1,1)</f>
        <v>#REF!</v>
      </c>
      <c r="J3039" s="912" t="s">
        <v>23005</v>
      </c>
      <c r="K3039" s="121" t="s">
        <v>10872</v>
      </c>
      <c r="L3039" s="104" t="s">
        <v>6476</v>
      </c>
      <c r="M3039" s="104" t="s">
        <v>5188</v>
      </c>
      <c r="N3039" s="120">
        <v>41632</v>
      </c>
      <c r="O3039" s="105">
        <v>40614567</v>
      </c>
      <c r="P3039" s="105" t="s">
        <v>6222</v>
      </c>
      <c r="Q3039" s="120" t="s">
        <v>6222</v>
      </c>
      <c r="R3039" s="890">
        <v>0</v>
      </c>
      <c r="S3039" s="108" t="s">
        <v>5047</v>
      </c>
      <c r="T3039" s="109">
        <v>41698</v>
      </c>
      <c r="U3039" s="141">
        <v>39985005</v>
      </c>
      <c r="V3039" s="109" t="s">
        <v>6222</v>
      </c>
      <c r="W3039" s="141">
        <v>0</v>
      </c>
      <c r="X3039" s="141">
        <v>0</v>
      </c>
      <c r="Y3039" s="141">
        <v>0</v>
      </c>
      <c r="Z3039" s="141">
        <v>0</v>
      </c>
      <c r="AA3039" s="114">
        <v>0</v>
      </c>
      <c r="AB3039" s="114"/>
      <c r="AC3039" s="141"/>
      <c r="AD3039" s="141"/>
      <c r="AE3039" s="106">
        <v>0</v>
      </c>
      <c r="AF3039" s="106">
        <v>0</v>
      </c>
      <c r="AG3039" s="106">
        <v>0</v>
      </c>
      <c r="AH3039" s="141"/>
      <c r="AI3039" s="141"/>
      <c r="AJ3039" s="141"/>
      <c r="AK3039" s="141"/>
      <c r="AL3039" s="141"/>
      <c r="AM3039" s="141"/>
      <c r="AN3039" s="114">
        <f t="shared" si="94"/>
        <v>0</v>
      </c>
      <c r="AO3039" s="114">
        <f t="shared" si="95"/>
        <v>39985005</v>
      </c>
      <c r="AP3039" s="114"/>
      <c r="AQ3039" s="114"/>
      <c r="AR3039" s="114"/>
      <c r="AS3039" s="114"/>
    </row>
    <row r="3040" spans="1:46" s="190" customFormat="1" ht="15" customHeight="1" x14ac:dyDescent="0.2">
      <c r="A3040" s="104"/>
      <c r="B3040" s="104">
        <f>VLOOKUP(BJB!$F$9:$F$5599,Ctrl!$B$4:$C$399,2,0)</f>
        <v>25</v>
      </c>
      <c r="C3040" s="104">
        <f>VLOOKUP(BJB!$G$9:$G$5599,Ctrl!$E$4:$F$399,2,0)</f>
        <v>2</v>
      </c>
      <c r="D3040" s="219">
        <v>1</v>
      </c>
      <c r="E3040" s="104" t="str">
        <f>VLOOKUP(BJB!$F$9:$F$5599,Ctrl!$B$4:$D$399,3,0)</f>
        <v>II</v>
      </c>
      <c r="F3040" s="139" t="s">
        <v>10552</v>
      </c>
      <c r="G3040" s="139" t="s">
        <v>6568</v>
      </c>
      <c r="H3040" s="125" t="s">
        <v>8521</v>
      </c>
      <c r="I3040" s="220" t="e">
        <f>IF(G3039=BJB!#REF!,I3039+1,1)</f>
        <v>#REF!</v>
      </c>
      <c r="J3040" s="912" t="s">
        <v>23006</v>
      </c>
      <c r="K3040" s="121" t="s">
        <v>9669</v>
      </c>
      <c r="L3040" s="104" t="s">
        <v>6477</v>
      </c>
      <c r="M3040" s="104" t="s">
        <v>8414</v>
      </c>
      <c r="N3040" s="120">
        <v>41130</v>
      </c>
      <c r="O3040" s="105">
        <v>40000000</v>
      </c>
      <c r="P3040" s="105" t="s">
        <v>6222</v>
      </c>
      <c r="Q3040" s="120" t="s">
        <v>6222</v>
      </c>
      <c r="R3040" s="890">
        <v>0</v>
      </c>
      <c r="S3040" s="146" t="s">
        <v>8423</v>
      </c>
      <c r="T3040" s="109">
        <v>42244</v>
      </c>
      <c r="U3040" s="141">
        <v>5333534</v>
      </c>
      <c r="V3040" s="109" t="s">
        <v>6222</v>
      </c>
      <c r="W3040" s="141">
        <v>0</v>
      </c>
      <c r="X3040" s="141">
        <v>0</v>
      </c>
      <c r="Y3040" s="141">
        <v>0</v>
      </c>
      <c r="Z3040" s="141">
        <v>0</v>
      </c>
      <c r="AA3040" s="114">
        <v>1957561</v>
      </c>
      <c r="AB3040" s="114"/>
      <c r="AC3040" s="132"/>
      <c r="AD3040" s="141"/>
      <c r="AE3040" s="106">
        <v>0</v>
      </c>
      <c r="AF3040" s="106">
        <v>0</v>
      </c>
      <c r="AG3040" s="106">
        <v>0</v>
      </c>
      <c r="AH3040" s="106"/>
      <c r="AI3040" s="106"/>
      <c r="AJ3040" s="106"/>
      <c r="AK3040" s="106"/>
      <c r="AL3040" s="106"/>
      <c r="AM3040" s="106"/>
      <c r="AN3040" s="114">
        <f t="shared" si="94"/>
        <v>1957561</v>
      </c>
      <c r="AO3040" s="114">
        <f t="shared" si="95"/>
        <v>3375973</v>
      </c>
      <c r="AP3040" s="114"/>
      <c r="AQ3040" s="114"/>
      <c r="AR3040" s="114"/>
      <c r="AS3040" s="114"/>
    </row>
    <row r="3041" spans="1:46" s="190" customFormat="1" ht="15" customHeight="1" x14ac:dyDescent="0.2">
      <c r="A3041" s="104"/>
      <c r="B3041" s="104">
        <f>VLOOKUP(BJB!$F$9:$F$5599,Ctrl!$B$4:$C$399,2,0)</f>
        <v>25</v>
      </c>
      <c r="C3041" s="104">
        <f>VLOOKUP(BJB!$G$9:$G$5599,Ctrl!$E$4:$F$399,2,0)</f>
        <v>6</v>
      </c>
      <c r="D3041" s="219">
        <v>1</v>
      </c>
      <c r="E3041" s="104" t="str">
        <f>VLOOKUP(BJB!$F$9:$F$5599,Ctrl!$B$4:$D$399,3,0)</f>
        <v>II</v>
      </c>
      <c r="F3041" s="139" t="s">
        <v>10552</v>
      </c>
      <c r="G3041" s="139" t="s">
        <v>6569</v>
      </c>
      <c r="H3041" s="125" t="s">
        <v>7704</v>
      </c>
      <c r="I3041" s="220" t="e">
        <f>IF(G3040=BJB!#REF!,I3040+1,1)</f>
        <v>#REF!</v>
      </c>
      <c r="J3041" s="912" t="s">
        <v>23007</v>
      </c>
      <c r="K3041" s="121" t="s">
        <v>10995</v>
      </c>
      <c r="L3041" s="104" t="s">
        <v>6477</v>
      </c>
      <c r="M3041" s="104" t="s">
        <v>3228</v>
      </c>
      <c r="N3041" s="120">
        <v>41057</v>
      </c>
      <c r="O3041" s="105">
        <v>170000000</v>
      </c>
      <c r="P3041" s="105" t="s">
        <v>16410</v>
      </c>
      <c r="Q3041" s="120">
        <v>41529</v>
      </c>
      <c r="R3041" s="105">
        <v>132806642</v>
      </c>
      <c r="S3041" s="108" t="s">
        <v>3227</v>
      </c>
      <c r="T3041" s="109">
        <v>41578</v>
      </c>
      <c r="U3041" s="141">
        <v>92801316</v>
      </c>
      <c r="V3041" s="109">
        <v>41575</v>
      </c>
      <c r="W3041" s="141">
        <v>92801316</v>
      </c>
      <c r="X3041" s="141">
        <v>0</v>
      </c>
      <c r="Y3041" s="141">
        <v>0</v>
      </c>
      <c r="Z3041" s="141">
        <v>0</v>
      </c>
      <c r="AA3041" s="226">
        <v>92801316</v>
      </c>
      <c r="AB3041" s="114"/>
      <c r="AC3041" s="132"/>
      <c r="AD3041" s="141"/>
      <c r="AE3041" s="106">
        <v>0</v>
      </c>
      <c r="AF3041" s="106">
        <v>0</v>
      </c>
      <c r="AG3041" s="106">
        <v>0</v>
      </c>
      <c r="AH3041" s="141"/>
      <c r="AI3041" s="141"/>
      <c r="AJ3041" s="141"/>
      <c r="AK3041" s="141"/>
      <c r="AL3041" s="141"/>
      <c r="AM3041" s="141"/>
      <c r="AN3041" s="114">
        <f t="shared" si="94"/>
        <v>92801316</v>
      </c>
      <c r="AO3041" s="114">
        <f t="shared" si="95"/>
        <v>0</v>
      </c>
      <c r="AP3041" s="114"/>
      <c r="AQ3041" s="114"/>
      <c r="AR3041" s="114"/>
      <c r="AS3041" s="114"/>
    </row>
    <row r="3042" spans="1:46" s="190" customFormat="1" ht="15" customHeight="1" x14ac:dyDescent="0.2">
      <c r="A3042" s="104"/>
      <c r="B3042" s="104">
        <f>VLOOKUP(BJB!$F$9:$F$5599,Ctrl!$B$4:$C$399,2,0)</f>
        <v>61</v>
      </c>
      <c r="C3042" s="104">
        <f>VLOOKUP(BJB!$G$9:$G$5599,Ctrl!$E$4:$F$399,2,0)</f>
        <v>1</v>
      </c>
      <c r="D3042" s="219">
        <v>1</v>
      </c>
      <c r="E3042" s="104" t="str">
        <f>VLOOKUP(BJB!$F$9:$F$5599,Ctrl!$B$4:$D$399,3,0)</f>
        <v>IV</v>
      </c>
      <c r="F3042" s="139" t="s">
        <v>9737</v>
      </c>
      <c r="G3042" s="139" t="s">
        <v>3393</v>
      </c>
      <c r="H3042" s="125"/>
      <c r="I3042" s="220"/>
      <c r="J3042" s="912" t="s">
        <v>23008</v>
      </c>
      <c r="K3042" s="121" t="s">
        <v>9670</v>
      </c>
      <c r="L3042" s="104" t="s">
        <v>6477</v>
      </c>
      <c r="M3042" s="104" t="s">
        <v>5823</v>
      </c>
      <c r="N3042" s="120">
        <v>41383</v>
      </c>
      <c r="O3042" s="105">
        <v>50000000</v>
      </c>
      <c r="P3042" s="105" t="s">
        <v>6222</v>
      </c>
      <c r="Q3042" s="120" t="s">
        <v>6222</v>
      </c>
      <c r="R3042" s="890">
        <v>0</v>
      </c>
      <c r="S3042" s="146" t="s">
        <v>10411</v>
      </c>
      <c r="T3042" s="109">
        <v>42489</v>
      </c>
      <c r="U3042" s="141">
        <v>5833331</v>
      </c>
      <c r="V3042" s="109" t="s">
        <v>6222</v>
      </c>
      <c r="W3042" s="141">
        <v>0</v>
      </c>
      <c r="X3042" s="141">
        <v>0</v>
      </c>
      <c r="Y3042" s="141">
        <v>0</v>
      </c>
      <c r="Z3042" s="141">
        <v>0</v>
      </c>
      <c r="AA3042" s="114">
        <v>672000</v>
      </c>
      <c r="AB3042" s="114"/>
      <c r="AC3042" s="132"/>
      <c r="AD3042" s="141"/>
      <c r="AE3042" s="106">
        <v>0</v>
      </c>
      <c r="AF3042" s="106">
        <v>0</v>
      </c>
      <c r="AG3042" s="106">
        <v>0</v>
      </c>
      <c r="AH3042" s="228"/>
      <c r="AI3042" s="228"/>
      <c r="AJ3042" s="141"/>
      <c r="AK3042" s="141"/>
      <c r="AL3042" s="141"/>
      <c r="AM3042" s="141"/>
      <c r="AN3042" s="114">
        <f t="shared" si="94"/>
        <v>672000</v>
      </c>
      <c r="AO3042" s="114">
        <f t="shared" si="95"/>
        <v>5161331</v>
      </c>
      <c r="AP3042" s="114"/>
      <c r="AQ3042" s="114"/>
      <c r="AR3042" s="114"/>
      <c r="AS3042" s="114"/>
    </row>
    <row r="3043" spans="1:46" s="190" customFormat="1" ht="15" customHeight="1" x14ac:dyDescent="0.2">
      <c r="A3043" s="104"/>
      <c r="B3043" s="104">
        <f>VLOOKUP(BJB!$F$9:$F$5599,Ctrl!$B$4:$C$399,2,0)</f>
        <v>61</v>
      </c>
      <c r="C3043" s="104">
        <f>VLOOKUP(BJB!$G$9:$G$5599,Ctrl!$E$4:$F$399,2,0)</f>
        <v>6</v>
      </c>
      <c r="D3043" s="219">
        <v>1</v>
      </c>
      <c r="E3043" s="104" t="str">
        <f>VLOOKUP(BJB!$F$9:$F$5599,Ctrl!$B$4:$D$399,3,0)</f>
        <v>IV</v>
      </c>
      <c r="F3043" s="139" t="s">
        <v>9737</v>
      </c>
      <c r="G3043" s="139" t="s">
        <v>10333</v>
      </c>
      <c r="H3043" s="125"/>
      <c r="I3043" s="220"/>
      <c r="J3043" s="912" t="s">
        <v>23009</v>
      </c>
      <c r="K3043" s="121" t="s">
        <v>10093</v>
      </c>
      <c r="L3043" s="104" t="s">
        <v>6477</v>
      </c>
      <c r="M3043" s="104" t="s">
        <v>5972</v>
      </c>
      <c r="N3043" s="120">
        <v>41235</v>
      </c>
      <c r="O3043" s="105">
        <v>220000000</v>
      </c>
      <c r="P3043" s="105" t="s">
        <v>6222</v>
      </c>
      <c r="Q3043" s="120" t="s">
        <v>6222</v>
      </c>
      <c r="R3043" s="890">
        <v>0</v>
      </c>
      <c r="S3043" s="146" t="s">
        <v>10471</v>
      </c>
      <c r="T3043" s="109">
        <v>42510</v>
      </c>
      <c r="U3043" s="141">
        <v>98529005</v>
      </c>
      <c r="V3043" s="109" t="s">
        <v>6222</v>
      </c>
      <c r="W3043" s="141">
        <v>0</v>
      </c>
      <c r="X3043" s="141">
        <v>0</v>
      </c>
      <c r="Y3043" s="141">
        <v>0</v>
      </c>
      <c r="Z3043" s="141">
        <v>0</v>
      </c>
      <c r="AA3043" s="114">
        <v>6670251</v>
      </c>
      <c r="AB3043" s="114"/>
      <c r="AC3043" s="132"/>
      <c r="AD3043" s="141"/>
      <c r="AE3043" s="106">
        <v>0</v>
      </c>
      <c r="AF3043" s="106">
        <v>0</v>
      </c>
      <c r="AG3043" s="106">
        <v>0</v>
      </c>
      <c r="AH3043" s="228"/>
      <c r="AI3043" s="228"/>
      <c r="AJ3043" s="228"/>
      <c r="AK3043" s="141"/>
      <c r="AL3043" s="141"/>
      <c r="AM3043" s="141"/>
      <c r="AN3043" s="114">
        <f t="shared" si="94"/>
        <v>6670251</v>
      </c>
      <c r="AO3043" s="114">
        <f t="shared" si="95"/>
        <v>91858754</v>
      </c>
      <c r="AP3043" s="114"/>
      <c r="AQ3043" s="114"/>
      <c r="AR3043" s="114"/>
      <c r="AS3043" s="114"/>
    </row>
    <row r="3044" spans="1:46" s="190" customFormat="1" ht="15" customHeight="1" x14ac:dyDescent="0.2">
      <c r="A3044" s="104"/>
      <c r="B3044" s="104">
        <f>VLOOKUP(BJB!$F$9:$F$5599,Ctrl!$B$4:$C$399,2,0)</f>
        <v>10</v>
      </c>
      <c r="C3044" s="104">
        <f>VLOOKUP(BJB!$G$9:$G$5599,Ctrl!$E$4:$F$399,2,0)</f>
        <v>7</v>
      </c>
      <c r="D3044" s="219">
        <v>1</v>
      </c>
      <c r="E3044" s="104" t="str">
        <f>VLOOKUP(BJB!$F$9:$F$5599,Ctrl!$B$4:$D$399,3,0)</f>
        <v>I</v>
      </c>
      <c r="F3044" s="139" t="s">
        <v>10520</v>
      </c>
      <c r="G3044" s="139" t="s">
        <v>10282</v>
      </c>
      <c r="H3044" s="125"/>
      <c r="I3044" s="220" t="e">
        <f>IF(#REF!=BJB!$G3220,#REF!+1,1)</f>
        <v>#REF!</v>
      </c>
      <c r="J3044" s="912" t="s">
        <v>23010</v>
      </c>
      <c r="K3044" s="121" t="s">
        <v>9669</v>
      </c>
      <c r="L3044" s="104" t="s">
        <v>6477</v>
      </c>
      <c r="M3044" s="104" t="s">
        <v>3540</v>
      </c>
      <c r="N3044" s="120">
        <v>41075</v>
      </c>
      <c r="O3044" s="107">
        <v>35000000</v>
      </c>
      <c r="P3044" s="105" t="s">
        <v>6222</v>
      </c>
      <c r="Q3044" s="120" t="s">
        <v>6222</v>
      </c>
      <c r="R3044" s="890">
        <v>0</v>
      </c>
      <c r="S3044" s="146" t="s">
        <v>124</v>
      </c>
      <c r="T3044" s="120">
        <v>41547</v>
      </c>
      <c r="U3044" s="106">
        <v>20857564.699999999</v>
      </c>
      <c r="V3044" s="109" t="s">
        <v>6222</v>
      </c>
      <c r="W3044" s="141">
        <v>0</v>
      </c>
      <c r="X3044" s="141">
        <v>0</v>
      </c>
      <c r="Y3044" s="141">
        <v>0</v>
      </c>
      <c r="Z3044" s="141">
        <v>0</v>
      </c>
      <c r="AA3044" s="136">
        <v>0</v>
      </c>
      <c r="AB3044" s="136"/>
      <c r="AC3044" s="111"/>
      <c r="AD3044" s="141"/>
      <c r="AE3044" s="106">
        <v>0</v>
      </c>
      <c r="AF3044" s="106">
        <v>0</v>
      </c>
      <c r="AG3044" s="106">
        <v>0</v>
      </c>
      <c r="AH3044" s="111"/>
      <c r="AI3044" s="111"/>
      <c r="AJ3044" s="106"/>
      <c r="AK3044" s="106"/>
      <c r="AL3044" s="106"/>
      <c r="AM3044" s="106"/>
      <c r="AN3044" s="114">
        <f t="shared" si="94"/>
        <v>0</v>
      </c>
      <c r="AO3044" s="114">
        <f t="shared" si="95"/>
        <v>20857564.699999999</v>
      </c>
      <c r="AP3044" s="114"/>
      <c r="AQ3044" s="114"/>
      <c r="AR3044" s="114"/>
      <c r="AS3044" s="114"/>
      <c r="AT3044" s="191"/>
    </row>
    <row r="3045" spans="1:46" s="190" customFormat="1" ht="15" customHeight="1" x14ac:dyDescent="0.2">
      <c r="A3045" s="104"/>
      <c r="B3045" s="104">
        <f>VLOOKUP(BJB!$F$9:$F$5599,Ctrl!$B$4:$C$399,2,0)</f>
        <v>10</v>
      </c>
      <c r="C3045" s="104">
        <f>VLOOKUP(BJB!$G$9:$G$5599,Ctrl!$E$4:$F$399,2,0)</f>
        <v>0</v>
      </c>
      <c r="D3045" s="219">
        <v>1</v>
      </c>
      <c r="E3045" s="104" t="str">
        <f>VLOOKUP(BJB!$F$9:$F$5599,Ctrl!$B$4:$D$399,3,0)</f>
        <v>I</v>
      </c>
      <c r="F3045" s="139" t="s">
        <v>10520</v>
      </c>
      <c r="G3045" s="139" t="s">
        <v>7662</v>
      </c>
      <c r="H3045" s="125"/>
      <c r="I3045" s="220"/>
      <c r="J3045" s="912" t="s">
        <v>23011</v>
      </c>
      <c r="K3045" s="121" t="s">
        <v>7832</v>
      </c>
      <c r="L3045" s="104" t="s">
        <v>6476</v>
      </c>
      <c r="M3045" s="104" t="s">
        <v>8723</v>
      </c>
      <c r="N3045" s="120">
        <v>40875</v>
      </c>
      <c r="O3045" s="105">
        <v>117787077</v>
      </c>
      <c r="P3045" s="105" t="s">
        <v>6222</v>
      </c>
      <c r="Q3045" s="120" t="s">
        <v>6222</v>
      </c>
      <c r="R3045" s="890">
        <v>0</v>
      </c>
      <c r="S3045" s="146" t="s">
        <v>8724</v>
      </c>
      <c r="T3045" s="109">
        <v>42332</v>
      </c>
      <c r="U3045" s="141">
        <v>24569487</v>
      </c>
      <c r="V3045" s="109" t="s">
        <v>6222</v>
      </c>
      <c r="W3045" s="141">
        <v>0</v>
      </c>
      <c r="X3045" s="141">
        <v>0</v>
      </c>
      <c r="Y3045" s="141">
        <v>0</v>
      </c>
      <c r="Z3045" s="141">
        <v>0</v>
      </c>
      <c r="AA3045" s="136">
        <v>0</v>
      </c>
      <c r="AB3045" s="136"/>
      <c r="AC3045" s="232"/>
      <c r="AD3045" s="141"/>
      <c r="AE3045" s="106">
        <v>0</v>
      </c>
      <c r="AF3045" s="106">
        <v>0</v>
      </c>
      <c r="AG3045" s="106">
        <v>0</v>
      </c>
      <c r="AH3045" s="228"/>
      <c r="AI3045" s="228"/>
      <c r="AJ3045" s="141"/>
      <c r="AK3045" s="141"/>
      <c r="AL3045" s="141"/>
      <c r="AM3045" s="141"/>
      <c r="AN3045" s="114">
        <f t="shared" si="94"/>
        <v>0</v>
      </c>
      <c r="AO3045" s="114">
        <f t="shared" si="95"/>
        <v>24569487</v>
      </c>
      <c r="AP3045" s="114"/>
      <c r="AQ3045" s="114"/>
      <c r="AR3045" s="114"/>
      <c r="AS3045" s="114"/>
    </row>
    <row r="3046" spans="1:46" s="190" customFormat="1" ht="15" customHeight="1" x14ac:dyDescent="0.2">
      <c r="A3046" s="104"/>
      <c r="B3046" s="104">
        <f>VLOOKUP(BJB!$F$9:$F$5599,Ctrl!$B$4:$C$399,2,0)</f>
        <v>10</v>
      </c>
      <c r="C3046" s="104">
        <f>VLOOKUP(BJB!$G$9:$G$5599,Ctrl!$E$4:$F$399,2,0)</f>
        <v>7</v>
      </c>
      <c r="D3046" s="219">
        <v>1</v>
      </c>
      <c r="E3046" s="104" t="str">
        <f>VLOOKUP(BJB!$F$9:$F$5599,Ctrl!$B$4:$D$399,3,0)</f>
        <v>I</v>
      </c>
      <c r="F3046" s="139" t="s">
        <v>10520</v>
      </c>
      <c r="G3046" s="139" t="s">
        <v>10282</v>
      </c>
      <c r="H3046" s="683">
        <v>1120516001112</v>
      </c>
      <c r="I3046" s="220">
        <f>IF(G3045=BJB!$G3219,I3045+1,1)</f>
        <v>1</v>
      </c>
      <c r="J3046" s="912" t="s">
        <v>23012</v>
      </c>
      <c r="K3046" s="121" t="s">
        <v>3537</v>
      </c>
      <c r="L3046" s="104" t="s">
        <v>6477</v>
      </c>
      <c r="M3046" s="104" t="s">
        <v>3538</v>
      </c>
      <c r="N3046" s="120">
        <v>41075</v>
      </c>
      <c r="O3046" s="105">
        <v>250000000</v>
      </c>
      <c r="P3046" s="105" t="s">
        <v>16411</v>
      </c>
      <c r="Q3046" s="120" t="s">
        <v>16412</v>
      </c>
      <c r="R3046" s="105">
        <v>288952376</v>
      </c>
      <c r="S3046" s="146" t="s">
        <v>3539</v>
      </c>
      <c r="T3046" s="120">
        <v>41516</v>
      </c>
      <c r="U3046" s="106">
        <v>175000000</v>
      </c>
      <c r="V3046" s="109">
        <v>41516</v>
      </c>
      <c r="W3046" s="141">
        <v>175000000</v>
      </c>
      <c r="X3046" s="141">
        <v>0</v>
      </c>
      <c r="Y3046" s="141">
        <v>0</v>
      </c>
      <c r="Z3046" s="141">
        <v>0</v>
      </c>
      <c r="AA3046" s="136">
        <v>1374546</v>
      </c>
      <c r="AB3046" s="136"/>
      <c r="AC3046" s="132"/>
      <c r="AD3046" s="141"/>
      <c r="AE3046" s="106">
        <v>0</v>
      </c>
      <c r="AF3046" s="106">
        <v>0</v>
      </c>
      <c r="AG3046" s="106">
        <v>0</v>
      </c>
      <c r="AH3046" s="111"/>
      <c r="AI3046" s="222"/>
      <c r="AJ3046" s="230"/>
      <c r="AK3046" s="106"/>
      <c r="AL3046" s="106"/>
      <c r="AM3046" s="106"/>
      <c r="AN3046" s="114">
        <f t="shared" si="94"/>
        <v>1374546</v>
      </c>
      <c r="AO3046" s="114">
        <f t="shared" si="95"/>
        <v>173625454</v>
      </c>
      <c r="AP3046" s="114"/>
      <c r="AQ3046" s="114"/>
      <c r="AR3046" s="114"/>
      <c r="AS3046" s="114"/>
    </row>
    <row r="3047" spans="1:46" s="190" customFormat="1" ht="15" customHeight="1" x14ac:dyDescent="0.2">
      <c r="A3047" s="104"/>
      <c r="B3047" s="104">
        <f>VLOOKUP(BJB!$F$9:$F$5599,Ctrl!$B$4:$C$399,2,0)</f>
        <v>10</v>
      </c>
      <c r="C3047" s="104">
        <f>VLOOKUP(BJB!$G$9:$G$5599,Ctrl!$E$4:$F$399,2,0)</f>
        <v>0</v>
      </c>
      <c r="D3047" s="219">
        <v>1</v>
      </c>
      <c r="E3047" s="104" t="str">
        <f>VLOOKUP(BJB!$F$9:$F$5599,Ctrl!$B$4:$D$399,3,0)</f>
        <v>I</v>
      </c>
      <c r="F3047" s="139" t="s">
        <v>10520</v>
      </c>
      <c r="G3047" s="139" t="s">
        <v>7662</v>
      </c>
      <c r="H3047" s="125"/>
      <c r="I3047" s="220"/>
      <c r="J3047" s="912" t="s">
        <v>23013</v>
      </c>
      <c r="K3047" s="121" t="s">
        <v>7833</v>
      </c>
      <c r="L3047" s="104" t="s">
        <v>6476</v>
      </c>
      <c r="M3047" s="104" t="s">
        <v>8725</v>
      </c>
      <c r="N3047" s="120">
        <v>40770</v>
      </c>
      <c r="O3047" s="105">
        <v>101537916</v>
      </c>
      <c r="P3047" s="105" t="s">
        <v>6222</v>
      </c>
      <c r="Q3047" s="120" t="s">
        <v>6222</v>
      </c>
      <c r="R3047" s="890">
        <v>0</v>
      </c>
      <c r="S3047" s="146" t="s">
        <v>8726</v>
      </c>
      <c r="T3047" s="109">
        <v>42335</v>
      </c>
      <c r="U3047" s="141">
        <v>19389920</v>
      </c>
      <c r="V3047" s="109" t="s">
        <v>6222</v>
      </c>
      <c r="W3047" s="141">
        <v>0</v>
      </c>
      <c r="X3047" s="141">
        <v>0</v>
      </c>
      <c r="Y3047" s="141">
        <v>0</v>
      </c>
      <c r="Z3047" s="141">
        <v>0</v>
      </c>
      <c r="AA3047" s="136">
        <v>0</v>
      </c>
      <c r="AB3047" s="136"/>
      <c r="AC3047" s="232"/>
      <c r="AD3047" s="141"/>
      <c r="AE3047" s="106">
        <v>0</v>
      </c>
      <c r="AF3047" s="106">
        <v>0</v>
      </c>
      <c r="AG3047" s="106">
        <v>0</v>
      </c>
      <c r="AH3047" s="228"/>
      <c r="AI3047" s="228"/>
      <c r="AJ3047" s="141"/>
      <c r="AK3047" s="141"/>
      <c r="AL3047" s="141"/>
      <c r="AM3047" s="141"/>
      <c r="AN3047" s="114">
        <f t="shared" si="94"/>
        <v>0</v>
      </c>
      <c r="AO3047" s="114">
        <f t="shared" si="95"/>
        <v>19389920</v>
      </c>
      <c r="AP3047" s="114"/>
      <c r="AQ3047" s="114"/>
      <c r="AR3047" s="114"/>
      <c r="AS3047" s="114"/>
      <c r="AT3047" s="191"/>
    </row>
    <row r="3048" spans="1:46" s="190" customFormat="1" ht="15" customHeight="1" x14ac:dyDescent="0.2">
      <c r="A3048" s="104"/>
      <c r="B3048" s="104">
        <f>VLOOKUP(BJB!$F$9:$F$5599,Ctrl!$B$4:$C$399,2,0)</f>
        <v>10</v>
      </c>
      <c r="C3048" s="104">
        <f>VLOOKUP(BJB!$G$9:$G$5599,Ctrl!$E$4:$F$399,2,0)</f>
        <v>7</v>
      </c>
      <c r="D3048" s="219">
        <v>1</v>
      </c>
      <c r="E3048" s="104" t="str">
        <f>VLOOKUP(BJB!$F$9:$F$5599,Ctrl!$B$4:$D$399,3,0)</f>
        <v>I</v>
      </c>
      <c r="F3048" s="139" t="s">
        <v>10520</v>
      </c>
      <c r="G3048" s="139" t="s">
        <v>10282</v>
      </c>
      <c r="H3048" s="125"/>
      <c r="I3048" s="220">
        <f>IF(G3047=BJB!$G3217,I3047+1,1)</f>
        <v>1</v>
      </c>
      <c r="J3048" s="912" t="s">
        <v>23014</v>
      </c>
      <c r="K3048" s="121" t="s">
        <v>3533</v>
      </c>
      <c r="L3048" s="104" t="s">
        <v>6477</v>
      </c>
      <c r="M3048" s="104" t="s">
        <v>3534</v>
      </c>
      <c r="N3048" s="120">
        <v>40885</v>
      </c>
      <c r="O3048" s="107">
        <v>100000000</v>
      </c>
      <c r="P3048" s="105" t="s">
        <v>16413</v>
      </c>
      <c r="Q3048" s="120">
        <v>41407</v>
      </c>
      <c r="R3048" s="105">
        <v>70982912</v>
      </c>
      <c r="S3048" s="146" t="s">
        <v>3532</v>
      </c>
      <c r="T3048" s="109">
        <v>41453</v>
      </c>
      <c r="U3048" s="106">
        <v>47723819</v>
      </c>
      <c r="V3048" s="109">
        <v>41453</v>
      </c>
      <c r="W3048" s="141">
        <v>47723819</v>
      </c>
      <c r="X3048" s="141">
        <v>0</v>
      </c>
      <c r="Y3048" s="141">
        <v>0</v>
      </c>
      <c r="Z3048" s="141">
        <v>0</v>
      </c>
      <c r="AA3048" s="136">
        <v>47723819</v>
      </c>
      <c r="AB3048" s="136"/>
      <c r="AC3048" s="111"/>
      <c r="AD3048" s="141"/>
      <c r="AE3048" s="106">
        <v>0</v>
      </c>
      <c r="AF3048" s="106">
        <v>0</v>
      </c>
      <c r="AG3048" s="106">
        <v>0</v>
      </c>
      <c r="AH3048" s="111"/>
      <c r="AI3048" s="111"/>
      <c r="AJ3048" s="106"/>
      <c r="AK3048" s="106"/>
      <c r="AL3048" s="106"/>
      <c r="AM3048" s="106"/>
      <c r="AN3048" s="114">
        <f t="shared" si="94"/>
        <v>47723819</v>
      </c>
      <c r="AO3048" s="114">
        <f t="shared" si="95"/>
        <v>0</v>
      </c>
      <c r="AP3048" s="114"/>
      <c r="AQ3048" s="114"/>
      <c r="AR3048" s="114"/>
      <c r="AS3048" s="114"/>
    </row>
    <row r="3049" spans="1:46" s="190" customFormat="1" ht="15" customHeight="1" x14ac:dyDescent="0.2">
      <c r="A3049" s="104"/>
      <c r="B3049" s="104">
        <f>VLOOKUP(BJB!$F$9:$F$5599,Ctrl!$B$4:$C$399,2,0)</f>
        <v>10</v>
      </c>
      <c r="C3049" s="104">
        <f>VLOOKUP(BJB!$G$9:$G$5599,Ctrl!$E$4:$F$399,2,0)</f>
        <v>7</v>
      </c>
      <c r="D3049" s="219">
        <v>1</v>
      </c>
      <c r="E3049" s="104" t="str">
        <f>VLOOKUP(BJB!$F$9:$F$5599,Ctrl!$B$4:$D$399,3,0)</f>
        <v>I</v>
      </c>
      <c r="F3049" s="139" t="s">
        <v>10520</v>
      </c>
      <c r="G3049" s="139" t="s">
        <v>10282</v>
      </c>
      <c r="H3049" s="125"/>
      <c r="I3049" s="220">
        <f>IF(G3048=BJB!$G3218,I3048+1,1)</f>
        <v>1</v>
      </c>
      <c r="J3049" s="912" t="s">
        <v>23015</v>
      </c>
      <c r="K3049" s="121" t="s">
        <v>3535</v>
      </c>
      <c r="L3049" s="104" t="s">
        <v>6477</v>
      </c>
      <c r="M3049" s="104" t="s">
        <v>3515</v>
      </c>
      <c r="N3049" s="120">
        <v>40809</v>
      </c>
      <c r="O3049" s="105">
        <v>30000000</v>
      </c>
      <c r="P3049" s="105" t="s">
        <v>16414</v>
      </c>
      <c r="Q3049" s="120">
        <v>41428</v>
      </c>
      <c r="R3049" s="105">
        <v>15341998</v>
      </c>
      <c r="S3049" s="146" t="s">
        <v>3536</v>
      </c>
      <c r="T3049" s="109">
        <v>41478</v>
      </c>
      <c r="U3049" s="106">
        <v>10536866</v>
      </c>
      <c r="V3049" s="109">
        <v>41478</v>
      </c>
      <c r="W3049" s="141">
        <v>10536866</v>
      </c>
      <c r="X3049" s="141">
        <v>0</v>
      </c>
      <c r="Y3049" s="141">
        <v>0</v>
      </c>
      <c r="Z3049" s="141">
        <v>0</v>
      </c>
      <c r="AA3049" s="136">
        <v>0</v>
      </c>
      <c r="AB3049" s="136"/>
      <c r="AC3049" s="111"/>
      <c r="AD3049" s="141"/>
      <c r="AE3049" s="106">
        <v>0</v>
      </c>
      <c r="AF3049" s="106">
        <v>0</v>
      </c>
      <c r="AG3049" s="106">
        <v>0</v>
      </c>
      <c r="AH3049" s="111"/>
      <c r="AI3049" s="111"/>
      <c r="AJ3049" s="106"/>
      <c r="AK3049" s="106"/>
      <c r="AL3049" s="106"/>
      <c r="AM3049" s="106"/>
      <c r="AN3049" s="114">
        <f t="shared" si="94"/>
        <v>0</v>
      </c>
      <c r="AO3049" s="114">
        <f t="shared" si="95"/>
        <v>10536866</v>
      </c>
      <c r="AP3049" s="114"/>
      <c r="AQ3049" s="114"/>
      <c r="AR3049" s="114"/>
      <c r="AS3049" s="114"/>
    </row>
    <row r="3050" spans="1:46" s="190" customFormat="1" ht="15" customHeight="1" x14ac:dyDescent="0.2">
      <c r="A3050" s="104"/>
      <c r="B3050" s="104">
        <f>VLOOKUP(BJB!$F$9:$F$5599,Ctrl!$B$4:$C$399,2,0)</f>
        <v>10</v>
      </c>
      <c r="C3050" s="104">
        <f>VLOOKUP(BJB!$G$9:$G$5599,Ctrl!$E$4:$F$399,2,0)</f>
        <v>0</v>
      </c>
      <c r="D3050" s="219">
        <v>1</v>
      </c>
      <c r="E3050" s="104" t="str">
        <f>VLOOKUP(BJB!$F$9:$F$5599,Ctrl!$B$4:$D$399,3,0)</f>
        <v>I</v>
      </c>
      <c r="F3050" s="139" t="s">
        <v>10520</v>
      </c>
      <c r="G3050" s="139" t="s">
        <v>7662</v>
      </c>
      <c r="H3050" s="125"/>
      <c r="I3050" s="220"/>
      <c r="J3050" s="912" t="s">
        <v>23016</v>
      </c>
      <c r="K3050" s="121" t="s">
        <v>10872</v>
      </c>
      <c r="L3050" s="104" t="s">
        <v>6476</v>
      </c>
      <c r="M3050" s="104" t="s">
        <v>3506</v>
      </c>
      <c r="N3050" s="120">
        <v>40525</v>
      </c>
      <c r="O3050" s="105">
        <v>101537917</v>
      </c>
      <c r="P3050" s="105" t="s">
        <v>6222</v>
      </c>
      <c r="Q3050" s="120" t="s">
        <v>6222</v>
      </c>
      <c r="R3050" s="890">
        <v>0</v>
      </c>
      <c r="S3050" s="146" t="s">
        <v>9650</v>
      </c>
      <c r="T3050" s="109">
        <v>42352</v>
      </c>
      <c r="U3050" s="141">
        <v>16890907.68</v>
      </c>
      <c r="V3050" s="109" t="s">
        <v>6222</v>
      </c>
      <c r="W3050" s="141">
        <v>0</v>
      </c>
      <c r="X3050" s="141">
        <v>0</v>
      </c>
      <c r="Y3050" s="141">
        <v>0</v>
      </c>
      <c r="Z3050" s="141">
        <v>0</v>
      </c>
      <c r="AA3050" s="136">
        <v>0</v>
      </c>
      <c r="AB3050" s="136"/>
      <c r="AC3050" s="232"/>
      <c r="AD3050" s="141"/>
      <c r="AE3050" s="106">
        <v>0</v>
      </c>
      <c r="AF3050" s="106">
        <v>0</v>
      </c>
      <c r="AG3050" s="106">
        <v>0</v>
      </c>
      <c r="AH3050" s="228"/>
      <c r="AI3050" s="228"/>
      <c r="AJ3050" s="141"/>
      <c r="AK3050" s="141"/>
      <c r="AL3050" s="141"/>
      <c r="AM3050" s="141"/>
      <c r="AN3050" s="114">
        <f t="shared" si="94"/>
        <v>0</v>
      </c>
      <c r="AO3050" s="114">
        <f t="shared" si="95"/>
        <v>16890907.68</v>
      </c>
      <c r="AP3050" s="114"/>
      <c r="AQ3050" s="114"/>
      <c r="AR3050" s="114"/>
      <c r="AS3050" s="114"/>
    </row>
    <row r="3051" spans="1:46" s="190" customFormat="1" ht="15" customHeight="1" x14ac:dyDescent="0.2">
      <c r="A3051" s="104"/>
      <c r="B3051" s="104">
        <f>VLOOKUP(BJB!$F$9:$F$5599,Ctrl!$B$4:$C$399,2,0)</f>
        <v>10</v>
      </c>
      <c r="C3051" s="104">
        <f>VLOOKUP(BJB!$G$9:$G$5599,Ctrl!$E$4:$F$399,2,0)</f>
        <v>5</v>
      </c>
      <c r="D3051" s="219">
        <v>1</v>
      </c>
      <c r="E3051" s="104" t="str">
        <f>VLOOKUP(BJB!$F$9:$F$5599,Ctrl!$B$4:$D$399,3,0)</f>
        <v>I</v>
      </c>
      <c r="F3051" s="139" t="s">
        <v>10520</v>
      </c>
      <c r="G3051" s="139" t="s">
        <v>2843</v>
      </c>
      <c r="H3051" s="125"/>
      <c r="I3051" s="220"/>
      <c r="J3051" s="912" t="s">
        <v>23017</v>
      </c>
      <c r="K3051" s="121" t="s">
        <v>9669</v>
      </c>
      <c r="L3051" s="104" t="s">
        <v>6476</v>
      </c>
      <c r="M3051" s="104" t="s">
        <v>2072</v>
      </c>
      <c r="N3051" s="120">
        <v>40465</v>
      </c>
      <c r="O3051" s="105">
        <v>96514854</v>
      </c>
      <c r="P3051" s="105" t="s">
        <v>6222</v>
      </c>
      <c r="Q3051" s="120" t="s">
        <v>6222</v>
      </c>
      <c r="R3051" s="890">
        <v>0</v>
      </c>
      <c r="S3051" s="146" t="s">
        <v>9650</v>
      </c>
      <c r="T3051" s="109">
        <v>42352</v>
      </c>
      <c r="U3051" s="141">
        <v>15298815.6</v>
      </c>
      <c r="V3051" s="109" t="s">
        <v>6222</v>
      </c>
      <c r="W3051" s="141">
        <v>0</v>
      </c>
      <c r="X3051" s="141">
        <v>0</v>
      </c>
      <c r="Y3051" s="141">
        <v>0</v>
      </c>
      <c r="Z3051" s="141">
        <v>0</v>
      </c>
      <c r="AA3051" s="136">
        <v>0</v>
      </c>
      <c r="AB3051" s="136"/>
      <c r="AC3051" s="232"/>
      <c r="AD3051" s="141"/>
      <c r="AE3051" s="106">
        <v>0</v>
      </c>
      <c r="AF3051" s="106">
        <v>0</v>
      </c>
      <c r="AG3051" s="106">
        <v>0</v>
      </c>
      <c r="AH3051" s="228"/>
      <c r="AI3051" s="228"/>
      <c r="AJ3051" s="141"/>
      <c r="AK3051" s="141"/>
      <c r="AL3051" s="141"/>
      <c r="AM3051" s="141"/>
      <c r="AN3051" s="114">
        <f t="shared" si="94"/>
        <v>0</v>
      </c>
      <c r="AO3051" s="114">
        <f t="shared" si="95"/>
        <v>15298815.6</v>
      </c>
      <c r="AP3051" s="114"/>
      <c r="AQ3051" s="114"/>
      <c r="AR3051" s="114"/>
      <c r="AS3051" s="114"/>
    </row>
    <row r="3052" spans="1:46" s="190" customFormat="1" ht="15" customHeight="1" x14ac:dyDescent="0.2">
      <c r="A3052" s="104"/>
      <c r="B3052" s="104">
        <f>VLOOKUP(BJB!$F$9:$F$5599,Ctrl!$B$4:$C$399,2,0)</f>
        <v>10</v>
      </c>
      <c r="C3052" s="104">
        <f>VLOOKUP(BJB!$G$9:$G$5599,Ctrl!$E$4:$F$399,2,0)</f>
        <v>0</v>
      </c>
      <c r="D3052" s="219">
        <v>1</v>
      </c>
      <c r="E3052" s="104" t="str">
        <f>VLOOKUP(BJB!$F$9:$F$5599,Ctrl!$B$4:$D$399,3,0)</f>
        <v>I</v>
      </c>
      <c r="F3052" s="139" t="s">
        <v>10520</v>
      </c>
      <c r="G3052" s="139" t="s">
        <v>7662</v>
      </c>
      <c r="H3052" s="125"/>
      <c r="I3052" s="220"/>
      <c r="J3052" s="912" t="s">
        <v>23018</v>
      </c>
      <c r="K3052" s="121" t="s">
        <v>9672</v>
      </c>
      <c r="L3052" s="104" t="s">
        <v>6476</v>
      </c>
      <c r="M3052" s="104" t="s">
        <v>852</v>
      </c>
      <c r="N3052" s="120">
        <v>40427</v>
      </c>
      <c r="O3052" s="105">
        <v>86355396</v>
      </c>
      <c r="P3052" s="105" t="s">
        <v>6222</v>
      </c>
      <c r="Q3052" s="120" t="s">
        <v>6222</v>
      </c>
      <c r="R3052" s="890">
        <v>0</v>
      </c>
      <c r="S3052" s="146" t="s">
        <v>9650</v>
      </c>
      <c r="T3052" s="109">
        <v>42352</v>
      </c>
      <c r="U3052" s="141">
        <v>13096203.359999999</v>
      </c>
      <c r="V3052" s="109" t="s">
        <v>6222</v>
      </c>
      <c r="W3052" s="141">
        <v>0</v>
      </c>
      <c r="X3052" s="141">
        <v>0</v>
      </c>
      <c r="Y3052" s="141">
        <v>0</v>
      </c>
      <c r="Z3052" s="141">
        <v>0</v>
      </c>
      <c r="AA3052" s="136">
        <v>0</v>
      </c>
      <c r="AB3052" s="136"/>
      <c r="AC3052" s="232"/>
      <c r="AD3052" s="141"/>
      <c r="AE3052" s="106">
        <v>0</v>
      </c>
      <c r="AF3052" s="106">
        <v>0</v>
      </c>
      <c r="AG3052" s="106">
        <v>0</v>
      </c>
      <c r="AH3052" s="228"/>
      <c r="AI3052" s="228"/>
      <c r="AJ3052" s="141"/>
      <c r="AK3052" s="141"/>
      <c r="AL3052" s="141"/>
      <c r="AM3052" s="141"/>
      <c r="AN3052" s="114">
        <f t="shared" si="94"/>
        <v>0</v>
      </c>
      <c r="AO3052" s="114">
        <f t="shared" si="95"/>
        <v>13096203.359999999</v>
      </c>
      <c r="AP3052" s="114"/>
      <c r="AQ3052" s="114"/>
      <c r="AR3052" s="114"/>
      <c r="AS3052" s="114"/>
    </row>
    <row r="3053" spans="1:46" s="190" customFormat="1" ht="15" customHeight="1" x14ac:dyDescent="0.2">
      <c r="A3053" s="104"/>
      <c r="B3053" s="104">
        <f>VLOOKUP(BJB!$F$9:$F$5599,Ctrl!$B$4:$C$399,2,0)</f>
        <v>10</v>
      </c>
      <c r="C3053" s="104">
        <f>VLOOKUP(BJB!$G$9:$G$5599,Ctrl!$E$4:$F$399,2,0)</f>
        <v>0</v>
      </c>
      <c r="D3053" s="219">
        <v>1</v>
      </c>
      <c r="E3053" s="104" t="str">
        <f>VLOOKUP(BJB!$F$9:$F$5599,Ctrl!$B$4:$D$399,3,0)</f>
        <v>I</v>
      </c>
      <c r="F3053" s="139" t="s">
        <v>10520</v>
      </c>
      <c r="G3053" s="139" t="s">
        <v>7662</v>
      </c>
      <c r="H3053" s="125"/>
      <c r="I3053" s="220"/>
      <c r="J3053" s="912" t="s">
        <v>23019</v>
      </c>
      <c r="K3053" s="121" t="s">
        <v>7833</v>
      </c>
      <c r="L3053" s="104" t="s">
        <v>6476</v>
      </c>
      <c r="M3053" s="104" t="s">
        <v>3506</v>
      </c>
      <c r="N3053" s="120">
        <v>40525</v>
      </c>
      <c r="O3053" s="105">
        <v>88339003</v>
      </c>
      <c r="P3053" s="105" t="s">
        <v>6222</v>
      </c>
      <c r="Q3053" s="120" t="s">
        <v>6222</v>
      </c>
      <c r="R3053" s="890">
        <v>0</v>
      </c>
      <c r="S3053" s="146" t="s">
        <v>9650</v>
      </c>
      <c r="T3053" s="109">
        <v>42352</v>
      </c>
      <c r="U3053" s="141">
        <v>15255423.6</v>
      </c>
      <c r="V3053" s="109" t="s">
        <v>6222</v>
      </c>
      <c r="W3053" s="141">
        <v>0</v>
      </c>
      <c r="X3053" s="141">
        <v>0</v>
      </c>
      <c r="Y3053" s="141">
        <v>0</v>
      </c>
      <c r="Z3053" s="141">
        <v>0</v>
      </c>
      <c r="AA3053" s="136">
        <v>0</v>
      </c>
      <c r="AB3053" s="136"/>
      <c r="AC3053" s="232"/>
      <c r="AD3053" s="141"/>
      <c r="AE3053" s="106">
        <v>0</v>
      </c>
      <c r="AF3053" s="106">
        <v>0</v>
      </c>
      <c r="AG3053" s="106">
        <v>0</v>
      </c>
      <c r="AH3053" s="228"/>
      <c r="AI3053" s="228"/>
      <c r="AJ3053" s="141"/>
      <c r="AK3053" s="141"/>
      <c r="AL3053" s="141"/>
      <c r="AM3053" s="141"/>
      <c r="AN3053" s="114">
        <f t="shared" si="94"/>
        <v>0</v>
      </c>
      <c r="AO3053" s="114">
        <f t="shared" si="95"/>
        <v>15255423.6</v>
      </c>
      <c r="AP3053" s="114"/>
      <c r="AQ3053" s="114"/>
      <c r="AR3053" s="114"/>
      <c r="AS3053" s="114"/>
      <c r="AT3053" s="191"/>
    </row>
    <row r="3054" spans="1:46" s="190" customFormat="1" ht="15" customHeight="1" x14ac:dyDescent="0.2">
      <c r="A3054" s="104"/>
      <c r="B3054" s="104">
        <f>VLOOKUP(BJB!$F$9:$F$5599,Ctrl!$B$4:$C$399,2,0)</f>
        <v>10</v>
      </c>
      <c r="C3054" s="104">
        <f>VLOOKUP(BJB!$G$9:$G$5599,Ctrl!$E$4:$F$399,2,0)</f>
        <v>0</v>
      </c>
      <c r="D3054" s="219">
        <v>1</v>
      </c>
      <c r="E3054" s="104" t="str">
        <f>VLOOKUP(BJB!$F$9:$F$5599,Ctrl!$B$4:$D$399,3,0)</f>
        <v>I</v>
      </c>
      <c r="F3054" s="139" t="s">
        <v>10520</v>
      </c>
      <c r="G3054" s="139" t="s">
        <v>7662</v>
      </c>
      <c r="H3054" s="125"/>
      <c r="I3054" s="220"/>
      <c r="J3054" s="912" t="s">
        <v>23020</v>
      </c>
      <c r="K3054" s="121" t="s">
        <v>5364</v>
      </c>
      <c r="L3054" s="104" t="s">
        <v>6476</v>
      </c>
      <c r="M3054" s="104" t="s">
        <v>5014</v>
      </c>
      <c r="N3054" s="120">
        <v>40333</v>
      </c>
      <c r="O3054" s="105">
        <v>69065220</v>
      </c>
      <c r="P3054" s="105" t="s">
        <v>6222</v>
      </c>
      <c r="Q3054" s="120" t="s">
        <v>6222</v>
      </c>
      <c r="R3054" s="890">
        <v>0</v>
      </c>
      <c r="S3054" s="146" t="s">
        <v>9651</v>
      </c>
      <c r="T3054" s="109">
        <v>42360</v>
      </c>
      <c r="U3054" s="141">
        <v>8250438.96</v>
      </c>
      <c r="V3054" s="109" t="s">
        <v>6222</v>
      </c>
      <c r="W3054" s="141">
        <v>0</v>
      </c>
      <c r="X3054" s="141">
        <v>0</v>
      </c>
      <c r="Y3054" s="141">
        <v>0</v>
      </c>
      <c r="Z3054" s="141">
        <v>0</v>
      </c>
      <c r="AA3054" s="136">
        <v>0</v>
      </c>
      <c r="AB3054" s="136"/>
      <c r="AC3054" s="232"/>
      <c r="AD3054" s="141"/>
      <c r="AE3054" s="106">
        <v>0</v>
      </c>
      <c r="AF3054" s="106">
        <v>0</v>
      </c>
      <c r="AG3054" s="106">
        <v>0</v>
      </c>
      <c r="AH3054" s="228"/>
      <c r="AI3054" s="228"/>
      <c r="AJ3054" s="141"/>
      <c r="AK3054" s="141"/>
      <c r="AL3054" s="141"/>
      <c r="AM3054" s="141"/>
      <c r="AN3054" s="114">
        <f t="shared" si="94"/>
        <v>0</v>
      </c>
      <c r="AO3054" s="114">
        <f t="shared" si="95"/>
        <v>8250438.96</v>
      </c>
      <c r="AP3054" s="114"/>
      <c r="AQ3054" s="114"/>
      <c r="AR3054" s="114"/>
      <c r="AS3054" s="114"/>
      <c r="AT3054" s="191"/>
    </row>
    <row r="3055" spans="1:46" s="190" customFormat="1" ht="15" customHeight="1" x14ac:dyDescent="0.2">
      <c r="A3055" s="104"/>
      <c r="B3055" s="104">
        <f>VLOOKUP(BJB!$F$9:$F$5599,Ctrl!$B$4:$C$399,2,0)</f>
        <v>10</v>
      </c>
      <c r="C3055" s="104">
        <f>VLOOKUP(BJB!$G$9:$G$5599,Ctrl!$E$4:$F$399,2,0)</f>
        <v>1</v>
      </c>
      <c r="D3055" s="219">
        <v>1</v>
      </c>
      <c r="E3055" s="104" t="str">
        <f>VLOOKUP(BJB!$F$9:$F$5599,Ctrl!$B$4:$D$399,3,0)</f>
        <v>I</v>
      </c>
      <c r="F3055" s="139" t="s">
        <v>10520</v>
      </c>
      <c r="G3055" s="139" t="s">
        <v>3076</v>
      </c>
      <c r="H3055" s="125"/>
      <c r="I3055" s="220"/>
      <c r="J3055" s="912" t="s">
        <v>23021</v>
      </c>
      <c r="K3055" s="121" t="s">
        <v>10093</v>
      </c>
      <c r="L3055" s="104" t="s">
        <v>6476</v>
      </c>
      <c r="M3055" s="104" t="s">
        <v>9646</v>
      </c>
      <c r="N3055" s="120">
        <v>41754</v>
      </c>
      <c r="O3055" s="105">
        <v>104394792</v>
      </c>
      <c r="P3055" s="105" t="s">
        <v>6222</v>
      </c>
      <c r="Q3055" s="120" t="s">
        <v>6222</v>
      </c>
      <c r="R3055" s="890">
        <v>0</v>
      </c>
      <c r="S3055" s="146" t="s">
        <v>9651</v>
      </c>
      <c r="T3055" s="109">
        <v>42360</v>
      </c>
      <c r="U3055" s="141">
        <v>74830307</v>
      </c>
      <c r="V3055" s="109" t="s">
        <v>6222</v>
      </c>
      <c r="W3055" s="141">
        <v>0</v>
      </c>
      <c r="X3055" s="141">
        <v>0</v>
      </c>
      <c r="Y3055" s="141">
        <v>0</v>
      </c>
      <c r="Z3055" s="141">
        <v>0</v>
      </c>
      <c r="AA3055" s="136">
        <v>0</v>
      </c>
      <c r="AB3055" s="136"/>
      <c r="AC3055" s="232"/>
      <c r="AD3055" s="141"/>
      <c r="AE3055" s="106">
        <v>0</v>
      </c>
      <c r="AF3055" s="106">
        <v>0</v>
      </c>
      <c r="AG3055" s="106">
        <v>0</v>
      </c>
      <c r="AH3055" s="228"/>
      <c r="AI3055" s="228"/>
      <c r="AJ3055" s="141"/>
      <c r="AK3055" s="141"/>
      <c r="AL3055" s="141"/>
      <c r="AM3055" s="141"/>
      <c r="AN3055" s="114">
        <f t="shared" si="94"/>
        <v>0</v>
      </c>
      <c r="AO3055" s="114">
        <f t="shared" si="95"/>
        <v>74830307</v>
      </c>
      <c r="AP3055" s="114"/>
      <c r="AQ3055" s="114"/>
      <c r="AR3055" s="114"/>
      <c r="AS3055" s="114"/>
    </row>
    <row r="3056" spans="1:46" s="190" customFormat="1" ht="15" customHeight="1" x14ac:dyDescent="0.2">
      <c r="A3056" s="104"/>
      <c r="B3056" s="104">
        <f>VLOOKUP(BJB!$F$9:$F$5599,Ctrl!$B$4:$C$399,2,0)</f>
        <v>10</v>
      </c>
      <c r="C3056" s="104">
        <f>VLOOKUP(BJB!$G$9:$G$5599,Ctrl!$E$4:$F$399,2,0)</f>
        <v>1</v>
      </c>
      <c r="D3056" s="219">
        <v>1</v>
      </c>
      <c r="E3056" s="104" t="str">
        <f>VLOOKUP(BJB!$F$9:$F$5599,Ctrl!$B$4:$D$399,3,0)</f>
        <v>I</v>
      </c>
      <c r="F3056" s="139" t="s">
        <v>10520</v>
      </c>
      <c r="G3056" s="139" t="s">
        <v>1717</v>
      </c>
      <c r="H3056" s="125"/>
      <c r="I3056" s="220"/>
      <c r="J3056" s="912" t="s">
        <v>23022</v>
      </c>
      <c r="K3056" s="121" t="s">
        <v>7798</v>
      </c>
      <c r="L3056" s="104" t="s">
        <v>6476</v>
      </c>
      <c r="M3056" s="104" t="s">
        <v>6088</v>
      </c>
      <c r="N3056" s="120">
        <v>40809</v>
      </c>
      <c r="O3056" s="105">
        <v>93417340</v>
      </c>
      <c r="P3056" s="105" t="s">
        <v>6222</v>
      </c>
      <c r="Q3056" s="120" t="s">
        <v>6222</v>
      </c>
      <c r="R3056" s="890">
        <v>0</v>
      </c>
      <c r="S3056" s="146" t="s">
        <v>9651</v>
      </c>
      <c r="T3056" s="109">
        <v>42360</v>
      </c>
      <c r="U3056" s="141">
        <v>18946828.559999999</v>
      </c>
      <c r="V3056" s="109" t="s">
        <v>6222</v>
      </c>
      <c r="W3056" s="141">
        <v>0</v>
      </c>
      <c r="X3056" s="141">
        <v>0</v>
      </c>
      <c r="Y3056" s="141">
        <v>0</v>
      </c>
      <c r="Z3056" s="141">
        <v>0</v>
      </c>
      <c r="AA3056" s="136">
        <v>0</v>
      </c>
      <c r="AB3056" s="136"/>
      <c r="AC3056" s="232"/>
      <c r="AD3056" s="141"/>
      <c r="AE3056" s="106">
        <v>0</v>
      </c>
      <c r="AF3056" s="106">
        <v>0</v>
      </c>
      <c r="AG3056" s="106">
        <v>0</v>
      </c>
      <c r="AH3056" s="228"/>
      <c r="AI3056" s="228"/>
      <c r="AJ3056" s="141"/>
      <c r="AK3056" s="141"/>
      <c r="AL3056" s="141"/>
      <c r="AM3056" s="141"/>
      <c r="AN3056" s="114">
        <f t="shared" si="94"/>
        <v>0</v>
      </c>
      <c r="AO3056" s="114">
        <f t="shared" si="95"/>
        <v>18946828.559999999</v>
      </c>
      <c r="AP3056" s="114"/>
      <c r="AQ3056" s="114"/>
      <c r="AR3056" s="114"/>
      <c r="AS3056" s="114"/>
    </row>
    <row r="3057" spans="1:45" s="190" customFormat="1" ht="15" customHeight="1" x14ac:dyDescent="0.2">
      <c r="A3057" s="104"/>
      <c r="B3057" s="104">
        <f>VLOOKUP(BJB!$F$9:$F$5599,Ctrl!$B$4:$C$399,2,0)</f>
        <v>10</v>
      </c>
      <c r="C3057" s="104">
        <f>VLOOKUP(BJB!$G$9:$G$5599,Ctrl!$E$4:$F$399,2,0)</f>
        <v>0</v>
      </c>
      <c r="D3057" s="219">
        <v>1</v>
      </c>
      <c r="E3057" s="104" t="str">
        <f>VLOOKUP(BJB!$F$9:$F$5599,Ctrl!$B$4:$D$399,3,0)</f>
        <v>I</v>
      </c>
      <c r="F3057" s="139" t="s">
        <v>10520</v>
      </c>
      <c r="G3057" s="139" t="s">
        <v>7662</v>
      </c>
      <c r="H3057" s="125"/>
      <c r="I3057" s="220"/>
      <c r="J3057" s="912" t="s">
        <v>23023</v>
      </c>
      <c r="K3057" s="121" t="s">
        <v>7810</v>
      </c>
      <c r="L3057" s="104" t="s">
        <v>6476</v>
      </c>
      <c r="M3057" s="104" t="s">
        <v>9647</v>
      </c>
      <c r="N3057" s="120">
        <v>41327</v>
      </c>
      <c r="O3057" s="105">
        <v>148776250</v>
      </c>
      <c r="P3057" s="105" t="s">
        <v>6222</v>
      </c>
      <c r="Q3057" s="120" t="s">
        <v>6222</v>
      </c>
      <c r="R3057" s="890">
        <v>0</v>
      </c>
      <c r="S3057" s="146" t="s">
        <v>9652</v>
      </c>
      <c r="T3057" s="109">
        <v>42360</v>
      </c>
      <c r="U3057" s="141">
        <v>136417306</v>
      </c>
      <c r="V3057" s="109" t="s">
        <v>6222</v>
      </c>
      <c r="W3057" s="141">
        <v>0</v>
      </c>
      <c r="X3057" s="141">
        <v>0</v>
      </c>
      <c r="Y3057" s="141">
        <v>0</v>
      </c>
      <c r="Z3057" s="141">
        <v>0</v>
      </c>
      <c r="AA3057" s="136">
        <v>0</v>
      </c>
      <c r="AB3057" s="136"/>
      <c r="AC3057" s="232"/>
      <c r="AD3057" s="141"/>
      <c r="AE3057" s="106">
        <v>0</v>
      </c>
      <c r="AF3057" s="106">
        <v>0</v>
      </c>
      <c r="AG3057" s="106">
        <v>0</v>
      </c>
      <c r="AH3057" s="228"/>
      <c r="AI3057" s="228"/>
      <c r="AJ3057" s="141"/>
      <c r="AK3057" s="141"/>
      <c r="AL3057" s="141"/>
      <c r="AM3057" s="141"/>
      <c r="AN3057" s="114">
        <f t="shared" si="94"/>
        <v>0</v>
      </c>
      <c r="AO3057" s="114">
        <f t="shared" si="95"/>
        <v>136417306</v>
      </c>
      <c r="AP3057" s="114"/>
      <c r="AQ3057" s="114"/>
      <c r="AR3057" s="114"/>
      <c r="AS3057" s="114"/>
    </row>
    <row r="3058" spans="1:45" s="190" customFormat="1" ht="15" customHeight="1" x14ac:dyDescent="0.2">
      <c r="A3058" s="104"/>
      <c r="B3058" s="104">
        <f>VLOOKUP(BJB!$F$9:$F$5599,Ctrl!$B$4:$C$399,2,0)</f>
        <v>10</v>
      </c>
      <c r="C3058" s="104">
        <f>VLOOKUP(BJB!$G$9:$G$5599,Ctrl!$E$4:$F$399,2,0)</f>
        <v>4</v>
      </c>
      <c r="D3058" s="219">
        <v>1</v>
      </c>
      <c r="E3058" s="104" t="str">
        <f>VLOOKUP(BJB!$F$9:$F$5599,Ctrl!$B$4:$D$399,3,0)</f>
        <v>I</v>
      </c>
      <c r="F3058" s="139" t="s">
        <v>10520</v>
      </c>
      <c r="G3058" s="139" t="s">
        <v>3612</v>
      </c>
      <c r="H3058" s="125">
        <v>1120525001054</v>
      </c>
      <c r="I3058" s="220">
        <f>IF(G3057=BJB!$G3248,I3057+1,1)</f>
        <v>1</v>
      </c>
      <c r="J3058" s="912" t="s">
        <v>23024</v>
      </c>
      <c r="K3058" s="126" t="s">
        <v>5607</v>
      </c>
      <c r="L3058" s="104" t="s">
        <v>6477</v>
      </c>
      <c r="M3058" s="127" t="s">
        <v>3623</v>
      </c>
      <c r="N3058" s="128">
        <v>41075</v>
      </c>
      <c r="O3058" s="140">
        <v>25000000</v>
      </c>
      <c r="P3058" s="105" t="s">
        <v>16415</v>
      </c>
      <c r="Q3058" s="120">
        <v>41649</v>
      </c>
      <c r="R3058" s="105">
        <v>19101267</v>
      </c>
      <c r="S3058" s="146" t="s">
        <v>5563</v>
      </c>
      <c r="T3058" s="109">
        <v>41820</v>
      </c>
      <c r="U3058" s="106">
        <v>12926988</v>
      </c>
      <c r="V3058" s="109">
        <v>41791</v>
      </c>
      <c r="W3058" s="141">
        <v>12926988</v>
      </c>
      <c r="X3058" s="141">
        <v>0</v>
      </c>
      <c r="Y3058" s="141">
        <v>0</v>
      </c>
      <c r="Z3058" s="141">
        <v>0</v>
      </c>
      <c r="AA3058" s="136">
        <v>11984381</v>
      </c>
      <c r="AB3058" s="136"/>
      <c r="AC3058" s="132"/>
      <c r="AD3058" s="141"/>
      <c r="AE3058" s="106">
        <v>0</v>
      </c>
      <c r="AF3058" s="106">
        <v>0</v>
      </c>
      <c r="AG3058" s="106">
        <v>0</v>
      </c>
      <c r="AH3058" s="221"/>
      <c r="AI3058" s="222"/>
      <c r="AJ3058" s="106"/>
      <c r="AK3058" s="106"/>
      <c r="AL3058" s="106"/>
      <c r="AM3058" s="106"/>
      <c r="AN3058" s="114">
        <f t="shared" si="94"/>
        <v>11984381</v>
      </c>
      <c r="AO3058" s="114">
        <f t="shared" si="95"/>
        <v>942607</v>
      </c>
      <c r="AP3058" s="114"/>
      <c r="AQ3058" s="114"/>
      <c r="AR3058" s="114"/>
      <c r="AS3058" s="114"/>
    </row>
    <row r="3059" spans="1:45" s="190" customFormat="1" ht="15" customHeight="1" x14ac:dyDescent="0.2">
      <c r="A3059" s="104"/>
      <c r="B3059" s="104">
        <f>VLOOKUP(BJB!$F$9:$F$5599,Ctrl!$B$4:$C$399,2,0)</f>
        <v>10</v>
      </c>
      <c r="C3059" s="104">
        <f>VLOOKUP(BJB!$G$9:$G$5599,Ctrl!$E$4:$F$399,2,0)</f>
        <v>6</v>
      </c>
      <c r="D3059" s="219">
        <v>1</v>
      </c>
      <c r="E3059" s="104" t="str">
        <f>VLOOKUP(BJB!$F$9:$F$5599,Ctrl!$B$4:$D$399,3,0)</f>
        <v>I</v>
      </c>
      <c r="F3059" s="139" t="s">
        <v>10520</v>
      </c>
      <c r="G3059" s="139" t="s">
        <v>5416</v>
      </c>
      <c r="H3059" s="125">
        <v>1130111000882</v>
      </c>
      <c r="I3059" s="220">
        <f>IF(G3058=BJB!$G3150,I3058+1,1)</f>
        <v>1</v>
      </c>
      <c r="J3059" s="912" t="s">
        <v>23025</v>
      </c>
      <c r="K3059" s="121" t="s">
        <v>784</v>
      </c>
      <c r="L3059" s="104" t="s">
        <v>6477</v>
      </c>
      <c r="M3059" s="104" t="s">
        <v>6482</v>
      </c>
      <c r="N3059" s="120">
        <v>41323</v>
      </c>
      <c r="O3059" s="107">
        <v>35000000</v>
      </c>
      <c r="P3059" s="105" t="s">
        <v>16416</v>
      </c>
      <c r="Q3059" s="120">
        <v>41862</v>
      </c>
      <c r="R3059" s="105">
        <v>46873459</v>
      </c>
      <c r="S3059" s="146" t="s">
        <v>6500</v>
      </c>
      <c r="T3059" s="109">
        <v>42051</v>
      </c>
      <c r="U3059" s="118">
        <v>24500000</v>
      </c>
      <c r="V3059" s="109">
        <v>42051</v>
      </c>
      <c r="W3059" s="141">
        <v>24500000</v>
      </c>
      <c r="X3059" s="141">
        <v>0</v>
      </c>
      <c r="Y3059" s="141">
        <v>0</v>
      </c>
      <c r="Z3059" s="141">
        <v>0</v>
      </c>
      <c r="AA3059" s="226">
        <v>3316286</v>
      </c>
      <c r="AB3059" s="136"/>
      <c r="AC3059" s="132"/>
      <c r="AD3059" s="141"/>
      <c r="AE3059" s="106">
        <v>0</v>
      </c>
      <c r="AF3059" s="106">
        <v>0</v>
      </c>
      <c r="AG3059" s="106">
        <v>0</v>
      </c>
      <c r="AH3059" s="136"/>
      <c r="AI3059" s="222"/>
      <c r="AJ3059" s="114"/>
      <c r="AK3059" s="114"/>
      <c r="AL3059" s="114"/>
      <c r="AM3059" s="114"/>
      <c r="AN3059" s="114">
        <f t="shared" si="94"/>
        <v>3316286</v>
      </c>
      <c r="AO3059" s="114">
        <f t="shared" si="95"/>
        <v>21183714</v>
      </c>
      <c r="AP3059" s="114"/>
      <c r="AQ3059" s="114"/>
      <c r="AR3059" s="114"/>
      <c r="AS3059" s="114"/>
    </row>
    <row r="3060" spans="1:45" s="190" customFormat="1" ht="15" customHeight="1" x14ac:dyDescent="0.2">
      <c r="A3060" s="104"/>
      <c r="B3060" s="104">
        <f>VLOOKUP(BJB!$F$9:$F$5599,Ctrl!$B$4:$C$399,2,0)</f>
        <v>10</v>
      </c>
      <c r="C3060" s="104">
        <f>VLOOKUP(BJB!$G$9:$G$5599,Ctrl!$E$4:$F$399,2,0)</f>
        <v>4</v>
      </c>
      <c r="D3060" s="219">
        <v>1</v>
      </c>
      <c r="E3060" s="104" t="str">
        <f>VLOOKUP(BJB!$F$9:$F$5599,Ctrl!$B$4:$D$399,3,0)</f>
        <v>I</v>
      </c>
      <c r="F3060" s="139" t="s">
        <v>10520</v>
      </c>
      <c r="G3060" s="139" t="s">
        <v>3612</v>
      </c>
      <c r="H3060" s="886" t="s">
        <v>14775</v>
      </c>
      <c r="I3060" s="220">
        <f>IF(G3059=BJB!$G3234,I3059+1,1)</f>
        <v>1</v>
      </c>
      <c r="J3060" s="891" t="s">
        <v>18430</v>
      </c>
      <c r="K3060" s="121" t="s">
        <v>10920</v>
      </c>
      <c r="L3060" s="104" t="s">
        <v>6477</v>
      </c>
      <c r="M3060" s="104" t="s">
        <v>5865</v>
      </c>
      <c r="N3060" s="120">
        <v>41381</v>
      </c>
      <c r="O3060" s="105">
        <v>80000000</v>
      </c>
      <c r="P3060" s="105" t="s">
        <v>16417</v>
      </c>
      <c r="Q3060" s="120">
        <v>42024</v>
      </c>
      <c r="R3060" s="105">
        <v>67800532</v>
      </c>
      <c r="S3060" s="146" t="s">
        <v>8384</v>
      </c>
      <c r="T3060" s="109">
        <v>42153</v>
      </c>
      <c r="U3060" s="141">
        <v>45613533</v>
      </c>
      <c r="V3060" s="109">
        <v>42153</v>
      </c>
      <c r="W3060" s="141">
        <v>45613533</v>
      </c>
      <c r="X3060" s="141">
        <v>0</v>
      </c>
      <c r="Y3060" s="141">
        <v>0</v>
      </c>
      <c r="Z3060" s="141">
        <v>0</v>
      </c>
      <c r="AA3060" s="226">
        <v>13811385</v>
      </c>
      <c r="AB3060" s="136">
        <v>892439</v>
      </c>
      <c r="AC3060" s="132"/>
      <c r="AD3060" s="141">
        <v>1784878</v>
      </c>
      <c r="AE3060" s="106">
        <v>0</v>
      </c>
      <c r="AF3060" s="106">
        <v>892439</v>
      </c>
      <c r="AG3060" s="106">
        <v>0</v>
      </c>
      <c r="AH3060" s="221"/>
      <c r="AI3060" s="222"/>
      <c r="AJ3060" s="106"/>
      <c r="AK3060" s="106"/>
      <c r="AL3060" s="106"/>
      <c r="AM3060" s="106"/>
      <c r="AN3060" s="114">
        <f t="shared" si="94"/>
        <v>17381141</v>
      </c>
      <c r="AO3060" s="114">
        <f t="shared" si="95"/>
        <v>28232392</v>
      </c>
      <c r="AP3060" s="114"/>
      <c r="AQ3060" s="114"/>
      <c r="AR3060" s="114"/>
      <c r="AS3060" s="114"/>
    </row>
    <row r="3061" spans="1:45" s="190" customFormat="1" ht="15" customHeight="1" x14ac:dyDescent="0.2">
      <c r="A3061" s="104"/>
      <c r="B3061" s="104">
        <f>VLOOKUP(BJB!$F$9:$F$5599,Ctrl!$B$4:$C$399,2,0)</f>
        <v>10</v>
      </c>
      <c r="C3061" s="104">
        <f>VLOOKUP(BJB!$G$9:$G$5599,Ctrl!$E$4:$F$399,2,0)</f>
        <v>5</v>
      </c>
      <c r="D3061" s="219">
        <v>1</v>
      </c>
      <c r="E3061" s="104" t="str">
        <f>VLOOKUP(BJB!$F$9:$F$5599,Ctrl!$B$4:$D$399,3,0)</f>
        <v>I</v>
      </c>
      <c r="F3061" s="139" t="s">
        <v>10520</v>
      </c>
      <c r="G3061" s="139" t="s">
        <v>6180</v>
      </c>
      <c r="H3061" s="886" t="s">
        <v>14776</v>
      </c>
      <c r="I3061" s="220">
        <f>IF(G3060=BJB!$G3180,I3060+1,1)</f>
        <v>1</v>
      </c>
      <c r="J3061" s="891" t="s">
        <v>18431</v>
      </c>
      <c r="K3061" s="121" t="s">
        <v>142</v>
      </c>
      <c r="L3061" s="104" t="s">
        <v>6477</v>
      </c>
      <c r="M3061" s="104" t="s">
        <v>143</v>
      </c>
      <c r="N3061" s="128">
        <v>41026</v>
      </c>
      <c r="O3061" s="107">
        <v>160000000</v>
      </c>
      <c r="P3061" s="105" t="s">
        <v>6222</v>
      </c>
      <c r="Q3061" s="120" t="s">
        <v>6222</v>
      </c>
      <c r="R3061" s="890">
        <v>0</v>
      </c>
      <c r="S3061" s="146" t="s">
        <v>144</v>
      </c>
      <c r="T3061" s="109">
        <v>41453</v>
      </c>
      <c r="U3061" s="106">
        <v>112000000</v>
      </c>
      <c r="V3061" s="109" t="s">
        <v>6222</v>
      </c>
      <c r="W3061" s="141">
        <v>0</v>
      </c>
      <c r="X3061" s="141">
        <v>0</v>
      </c>
      <c r="Y3061" s="141">
        <v>0</v>
      </c>
      <c r="Z3061" s="141">
        <v>0</v>
      </c>
      <c r="AA3061" s="136">
        <v>48261479</v>
      </c>
      <c r="AB3061" s="136"/>
      <c r="AC3061" s="132">
        <f>1547769+769996</f>
        <v>2317765</v>
      </c>
      <c r="AD3061" s="141">
        <v>777773</v>
      </c>
      <c r="AE3061" s="106">
        <v>758329</v>
      </c>
      <c r="AF3061" s="106">
        <v>777773</v>
      </c>
      <c r="AG3061" s="106">
        <v>0</v>
      </c>
      <c r="AH3061" s="111"/>
      <c r="AI3061" s="222"/>
      <c r="AJ3061" s="230"/>
      <c r="AK3061" s="106"/>
      <c r="AL3061" s="106"/>
      <c r="AM3061" s="106"/>
      <c r="AN3061" s="114">
        <f t="shared" si="94"/>
        <v>52893119</v>
      </c>
      <c r="AO3061" s="114">
        <f t="shared" si="95"/>
        <v>59106881</v>
      </c>
      <c r="AP3061" s="114"/>
      <c r="AQ3061" s="114"/>
      <c r="AR3061" s="114"/>
      <c r="AS3061" s="114"/>
    </row>
    <row r="3062" spans="1:45" s="190" customFormat="1" ht="15" customHeight="1" x14ac:dyDescent="0.2">
      <c r="A3062" s="104"/>
      <c r="B3062" s="104">
        <f>VLOOKUP(BJB!$F$9:$F$5599,Ctrl!$B$4:$C$399,2,0)</f>
        <v>10</v>
      </c>
      <c r="C3062" s="104">
        <f>VLOOKUP(BJB!$G$9:$G$5599,Ctrl!$E$4:$F$399,2,0)</f>
        <v>6</v>
      </c>
      <c r="D3062" s="219">
        <v>1</v>
      </c>
      <c r="E3062" s="104" t="str">
        <f>VLOOKUP(BJB!$F$9:$F$5599,Ctrl!$B$4:$D$399,3,0)</f>
        <v>I</v>
      </c>
      <c r="F3062" s="139" t="s">
        <v>10520</v>
      </c>
      <c r="G3062" s="139" t="s">
        <v>5416</v>
      </c>
      <c r="H3062" s="125" t="s">
        <v>7996</v>
      </c>
      <c r="I3062" s="220">
        <f>IF(G3061=BJB!$G3125,I3061+1,1)</f>
        <v>1</v>
      </c>
      <c r="J3062" s="891" t="s">
        <v>18432</v>
      </c>
      <c r="K3062" s="121" t="s">
        <v>5396</v>
      </c>
      <c r="L3062" s="104" t="s">
        <v>6477</v>
      </c>
      <c r="M3062" s="104" t="s">
        <v>5397</v>
      </c>
      <c r="N3062" s="120">
        <v>41131</v>
      </c>
      <c r="O3062" s="114">
        <v>30000000</v>
      </c>
      <c r="P3062" s="105" t="s">
        <v>16418</v>
      </c>
      <c r="Q3062" s="120">
        <v>41684</v>
      </c>
      <c r="R3062" s="105">
        <v>25546070</v>
      </c>
      <c r="S3062" s="108" t="s">
        <v>5345</v>
      </c>
      <c r="T3062" s="130">
        <v>41759</v>
      </c>
      <c r="U3062" s="114">
        <v>17882249</v>
      </c>
      <c r="V3062" s="109">
        <v>41730</v>
      </c>
      <c r="W3062" s="141">
        <v>17882249</v>
      </c>
      <c r="X3062" s="141">
        <v>0</v>
      </c>
      <c r="Y3062" s="141">
        <v>0</v>
      </c>
      <c r="Z3062" s="141">
        <v>0</v>
      </c>
      <c r="AA3062" s="136">
        <v>6343731</v>
      </c>
      <c r="AB3062" s="136"/>
      <c r="AC3062" s="132">
        <v>491074</v>
      </c>
      <c r="AD3062" s="141">
        <v>486947</v>
      </c>
      <c r="AE3062" s="106">
        <v>243474</v>
      </c>
      <c r="AF3062" s="106">
        <v>243474</v>
      </c>
      <c r="AG3062" s="106">
        <v>0</v>
      </c>
      <c r="AH3062" s="136"/>
      <c r="AI3062" s="222"/>
      <c r="AJ3062" s="230"/>
      <c r="AK3062" s="114"/>
      <c r="AL3062" s="114"/>
      <c r="AM3062" s="114"/>
      <c r="AN3062" s="114">
        <f t="shared" si="94"/>
        <v>7808700</v>
      </c>
      <c r="AO3062" s="114">
        <f t="shared" si="95"/>
        <v>10073549</v>
      </c>
      <c r="AP3062" s="114"/>
      <c r="AQ3062" s="114"/>
      <c r="AR3062" s="114"/>
      <c r="AS3062" s="114"/>
    </row>
    <row r="3063" spans="1:45" s="190" customFormat="1" ht="15" customHeight="1" x14ac:dyDescent="0.2">
      <c r="A3063" s="104"/>
      <c r="B3063" s="104">
        <f>VLOOKUP(BJB!$F$9:$F$5599,Ctrl!$B$4:$C$399,2,0)</f>
        <v>10</v>
      </c>
      <c r="C3063" s="104">
        <f>VLOOKUP(BJB!$G$9:$G$5599,Ctrl!$E$4:$F$399,2,0)</f>
        <v>6</v>
      </c>
      <c r="D3063" s="219">
        <v>1</v>
      </c>
      <c r="E3063" s="104" t="str">
        <f>VLOOKUP(BJB!$F$9:$F$5599,Ctrl!$B$4:$D$399,3,0)</f>
        <v>I</v>
      </c>
      <c r="F3063" s="139" t="s">
        <v>10520</v>
      </c>
      <c r="G3063" s="139" t="s">
        <v>5416</v>
      </c>
      <c r="H3063" s="231" t="s">
        <v>19296</v>
      </c>
      <c r="I3063" s="220">
        <f>IF(G3062=BJB!$G3106,I3062+1,1)</f>
        <v>1</v>
      </c>
      <c r="J3063" s="891" t="s">
        <v>20259</v>
      </c>
      <c r="K3063" s="121" t="s">
        <v>6445</v>
      </c>
      <c r="L3063" s="104" t="s">
        <v>6477</v>
      </c>
      <c r="M3063" s="104" t="s">
        <v>6483</v>
      </c>
      <c r="N3063" s="120">
        <v>41187</v>
      </c>
      <c r="O3063" s="107">
        <v>30000000</v>
      </c>
      <c r="P3063" s="105" t="s">
        <v>16419</v>
      </c>
      <c r="Q3063" s="120">
        <v>41985</v>
      </c>
      <c r="R3063" s="105">
        <v>22958640</v>
      </c>
      <c r="S3063" s="146" t="s">
        <v>6500</v>
      </c>
      <c r="T3063" s="109">
        <v>42051</v>
      </c>
      <c r="U3063" s="118">
        <v>15481838</v>
      </c>
      <c r="V3063" s="109">
        <v>42051</v>
      </c>
      <c r="W3063" s="141">
        <v>15481838</v>
      </c>
      <c r="X3063" s="141">
        <v>0</v>
      </c>
      <c r="Y3063" s="141">
        <v>0</v>
      </c>
      <c r="Z3063" s="141">
        <v>0</v>
      </c>
      <c r="AA3063" s="136">
        <v>1182092</v>
      </c>
      <c r="AB3063" s="136"/>
      <c r="AC3063" s="132"/>
      <c r="AD3063" s="141"/>
      <c r="AE3063" s="106">
        <v>0</v>
      </c>
      <c r="AF3063" s="106">
        <v>371564</v>
      </c>
      <c r="AG3063" s="106">
        <v>0</v>
      </c>
      <c r="AH3063" s="136"/>
      <c r="AI3063" s="222"/>
      <c r="AJ3063" s="114"/>
      <c r="AK3063" s="114"/>
      <c r="AL3063" s="114"/>
      <c r="AM3063" s="114"/>
      <c r="AN3063" s="114">
        <f t="shared" si="94"/>
        <v>1553656</v>
      </c>
      <c r="AO3063" s="114">
        <f t="shared" si="95"/>
        <v>13928182</v>
      </c>
      <c r="AP3063" s="114"/>
      <c r="AQ3063" s="114"/>
      <c r="AR3063" s="114"/>
      <c r="AS3063" s="114"/>
    </row>
    <row r="3064" spans="1:45" s="190" customFormat="1" ht="15" customHeight="1" x14ac:dyDescent="0.2">
      <c r="A3064" s="104"/>
      <c r="B3064" s="104">
        <f>VLOOKUP(BJB!$F$9:$F$5599,Ctrl!$B$4:$C$399,2,0)</f>
        <v>10</v>
      </c>
      <c r="C3064" s="104">
        <f>VLOOKUP(BJB!$G$9:$G$5599,Ctrl!$E$4:$F$399,2,0)</f>
        <v>6</v>
      </c>
      <c r="D3064" s="219">
        <v>1</v>
      </c>
      <c r="E3064" s="104" t="str">
        <f>VLOOKUP(BJB!$F$9:$F$5599,Ctrl!$B$4:$D$399,3,0)</f>
        <v>I</v>
      </c>
      <c r="F3064" s="139" t="s">
        <v>10520</v>
      </c>
      <c r="G3064" s="139" t="s">
        <v>5416</v>
      </c>
      <c r="H3064" s="125" t="s">
        <v>6377</v>
      </c>
      <c r="I3064" s="220">
        <f>IF(G3063=BJB!$G3115,I3063+1,1)</f>
        <v>1</v>
      </c>
      <c r="J3064" s="891" t="s">
        <v>18433</v>
      </c>
      <c r="K3064" s="121" t="s">
        <v>5423</v>
      </c>
      <c r="L3064" s="104" t="s">
        <v>6477</v>
      </c>
      <c r="M3064" s="104" t="s">
        <v>5256</v>
      </c>
      <c r="N3064" s="120">
        <v>40913</v>
      </c>
      <c r="O3064" s="114">
        <v>25000000</v>
      </c>
      <c r="P3064" s="105" t="s">
        <v>16420</v>
      </c>
      <c r="Q3064" s="120">
        <v>41607</v>
      </c>
      <c r="R3064" s="105">
        <v>20685901</v>
      </c>
      <c r="S3064" s="108" t="s">
        <v>5260</v>
      </c>
      <c r="T3064" s="130">
        <v>41729</v>
      </c>
      <c r="U3064" s="114">
        <v>13659604</v>
      </c>
      <c r="V3064" s="109">
        <v>41699</v>
      </c>
      <c r="W3064" s="141">
        <v>13659604</v>
      </c>
      <c r="X3064" s="141">
        <v>0</v>
      </c>
      <c r="Y3064" s="141">
        <v>0</v>
      </c>
      <c r="Z3064" s="141">
        <v>0</v>
      </c>
      <c r="AA3064" s="136">
        <v>5040005</v>
      </c>
      <c r="AB3064" s="136">
        <v>184278</v>
      </c>
      <c r="AC3064" s="132"/>
      <c r="AD3064" s="141"/>
      <c r="AE3064" s="106">
        <v>184278</v>
      </c>
      <c r="AF3064" s="106">
        <v>0</v>
      </c>
      <c r="AG3064" s="106">
        <v>0</v>
      </c>
      <c r="AH3064" s="136"/>
      <c r="AI3064" s="222"/>
      <c r="AJ3064" s="114"/>
      <c r="AK3064" s="114"/>
      <c r="AL3064" s="114"/>
      <c r="AM3064" s="114"/>
      <c r="AN3064" s="114">
        <f t="shared" si="94"/>
        <v>5408561</v>
      </c>
      <c r="AO3064" s="114">
        <f t="shared" si="95"/>
        <v>8251043</v>
      </c>
      <c r="AP3064" s="114"/>
      <c r="AQ3064" s="114"/>
      <c r="AR3064" s="114"/>
      <c r="AS3064" s="114"/>
    </row>
    <row r="3065" spans="1:45" s="190" customFormat="1" ht="15" customHeight="1" x14ac:dyDescent="0.2">
      <c r="A3065" s="104"/>
      <c r="B3065" s="104">
        <f>VLOOKUP(BJB!$F$9:$F$5599,Ctrl!$B$4:$C$399,2,0)</f>
        <v>10</v>
      </c>
      <c r="C3065" s="104">
        <f>VLOOKUP(BJB!$G$9:$G$5599,Ctrl!$E$4:$F$399,2,0)</f>
        <v>6</v>
      </c>
      <c r="D3065" s="219">
        <v>1</v>
      </c>
      <c r="E3065" s="104" t="str">
        <f>VLOOKUP(BJB!$F$9:$F$5599,Ctrl!$B$4:$D$399,3,0)</f>
        <v>I</v>
      </c>
      <c r="F3065" s="139" t="s">
        <v>10520</v>
      </c>
      <c r="G3065" s="139" t="s">
        <v>5416</v>
      </c>
      <c r="H3065" s="684">
        <v>1121022000177</v>
      </c>
      <c r="I3065" s="220">
        <f>IF(G3064=BJB!$G3139,I3064+1,1)</f>
        <v>2</v>
      </c>
      <c r="J3065" s="912" t="s">
        <v>23026</v>
      </c>
      <c r="K3065" s="121" t="s">
        <v>8065</v>
      </c>
      <c r="L3065" s="104" t="s">
        <v>6477</v>
      </c>
      <c r="M3065" s="104" t="s">
        <v>5597</v>
      </c>
      <c r="N3065" s="120">
        <v>41233</v>
      </c>
      <c r="O3065" s="105">
        <v>10000000</v>
      </c>
      <c r="P3065" s="105" t="s">
        <v>16421</v>
      </c>
      <c r="Q3065" s="120">
        <v>42016</v>
      </c>
      <c r="R3065" s="105">
        <v>8091269</v>
      </c>
      <c r="S3065" s="146" t="s">
        <v>8222</v>
      </c>
      <c r="T3065" s="109">
        <v>42145</v>
      </c>
      <c r="U3065" s="141">
        <v>5328397</v>
      </c>
      <c r="V3065" s="109">
        <v>42145</v>
      </c>
      <c r="W3065" s="141">
        <v>5328397</v>
      </c>
      <c r="X3065" s="141">
        <v>0</v>
      </c>
      <c r="Y3065" s="141">
        <v>0</v>
      </c>
      <c r="Z3065" s="141">
        <v>0</v>
      </c>
      <c r="AA3065" s="136">
        <v>231059</v>
      </c>
      <c r="AB3065" s="136"/>
      <c r="AC3065" s="132"/>
      <c r="AD3065" s="141"/>
      <c r="AE3065" s="106">
        <v>0</v>
      </c>
      <c r="AF3065" s="106">
        <v>0</v>
      </c>
      <c r="AG3065" s="106">
        <v>0</v>
      </c>
      <c r="AH3065" s="111"/>
      <c r="AI3065" s="111"/>
      <c r="AJ3065" s="106"/>
      <c r="AK3065" s="106"/>
      <c r="AL3065" s="106"/>
      <c r="AM3065" s="106"/>
      <c r="AN3065" s="114">
        <f t="shared" si="94"/>
        <v>231059</v>
      </c>
      <c r="AO3065" s="114">
        <f t="shared" si="95"/>
        <v>5097338</v>
      </c>
      <c r="AP3065" s="114"/>
      <c r="AQ3065" s="114"/>
      <c r="AR3065" s="114"/>
      <c r="AS3065" s="114"/>
    </row>
    <row r="3066" spans="1:45" s="190" customFormat="1" ht="15" customHeight="1" x14ac:dyDescent="0.2">
      <c r="A3066" s="104"/>
      <c r="B3066" s="104">
        <f>VLOOKUP(BJB!$F$9:$F$5599,Ctrl!$B$4:$C$399,2,0)</f>
        <v>10</v>
      </c>
      <c r="C3066" s="104">
        <f>VLOOKUP(BJB!$G$9:$G$5599,Ctrl!$E$4:$F$399,2,0)</f>
        <v>7</v>
      </c>
      <c r="D3066" s="219">
        <v>1</v>
      </c>
      <c r="E3066" s="104" t="str">
        <f>VLOOKUP(BJB!$F$9:$F$5599,Ctrl!$B$4:$D$399,3,0)</f>
        <v>I</v>
      </c>
      <c r="F3066" s="139" t="s">
        <v>10520</v>
      </c>
      <c r="G3066" s="139" t="s">
        <v>10282</v>
      </c>
      <c r="H3066" s="125">
        <v>1120502000031</v>
      </c>
      <c r="I3066" s="220">
        <f>IF(G3065=BJB!$G3229,I3065+1,1)</f>
        <v>1</v>
      </c>
      <c r="J3066" s="912" t="s">
        <v>23027</v>
      </c>
      <c r="K3066" s="121" t="s">
        <v>4899</v>
      </c>
      <c r="L3066" s="104" t="s">
        <v>6477</v>
      </c>
      <c r="M3066" s="104" t="s">
        <v>3538</v>
      </c>
      <c r="N3066" s="120">
        <v>41075</v>
      </c>
      <c r="O3066" s="105">
        <v>250000000</v>
      </c>
      <c r="P3066" s="105" t="s">
        <v>16422</v>
      </c>
      <c r="Q3066" s="120">
        <v>41555</v>
      </c>
      <c r="R3066" s="105">
        <v>223417442</v>
      </c>
      <c r="S3066" s="146" t="s">
        <v>4901</v>
      </c>
      <c r="T3066" s="120">
        <v>41632</v>
      </c>
      <c r="U3066" s="106">
        <v>147358502</v>
      </c>
      <c r="V3066" s="109">
        <v>41632</v>
      </c>
      <c r="W3066" s="141">
        <v>147358502</v>
      </c>
      <c r="X3066" s="141">
        <v>0</v>
      </c>
      <c r="Y3066" s="141">
        <v>0</v>
      </c>
      <c r="Z3066" s="141">
        <v>0</v>
      </c>
      <c r="AA3066" s="136">
        <v>571298</v>
      </c>
      <c r="AB3066" s="136"/>
      <c r="AC3066" s="132"/>
      <c r="AD3066" s="141"/>
      <c r="AE3066" s="106">
        <v>0</v>
      </c>
      <c r="AF3066" s="106">
        <v>0</v>
      </c>
      <c r="AG3066" s="106">
        <v>0</v>
      </c>
      <c r="AH3066" s="111"/>
      <c r="AI3066" s="222"/>
      <c r="AJ3066" s="106"/>
      <c r="AK3066" s="106"/>
      <c r="AL3066" s="106"/>
      <c r="AM3066" s="106"/>
      <c r="AN3066" s="114">
        <f t="shared" si="94"/>
        <v>571298</v>
      </c>
      <c r="AO3066" s="114">
        <f t="shared" si="95"/>
        <v>146787204</v>
      </c>
      <c r="AP3066" s="114"/>
      <c r="AQ3066" s="114"/>
      <c r="AR3066" s="114"/>
      <c r="AS3066" s="114"/>
    </row>
    <row r="3067" spans="1:45" s="190" customFormat="1" ht="15" customHeight="1" x14ac:dyDescent="0.2">
      <c r="A3067" s="104"/>
      <c r="B3067" s="104">
        <f>VLOOKUP(BJB!$F$9:$F$5599,Ctrl!$B$4:$C$399,2,0)</f>
        <v>10</v>
      </c>
      <c r="C3067" s="104">
        <f>VLOOKUP(BJB!$G$9:$G$5599,Ctrl!$E$4:$F$399,2,0)</f>
        <v>0</v>
      </c>
      <c r="D3067" s="219">
        <v>1</v>
      </c>
      <c r="E3067" s="104" t="str">
        <f>VLOOKUP(BJB!$F$9:$F$5599,Ctrl!$B$4:$D$399,3,0)</f>
        <v>I</v>
      </c>
      <c r="F3067" s="139" t="s">
        <v>10520</v>
      </c>
      <c r="G3067" s="139" t="s">
        <v>7662</v>
      </c>
      <c r="H3067" s="125"/>
      <c r="I3067" s="220">
        <f>IF(G3066=BJB!$G3034,I3066+1,1)</f>
        <v>1</v>
      </c>
      <c r="J3067" s="912" t="s">
        <v>23028</v>
      </c>
      <c r="K3067" s="121" t="s">
        <v>6178</v>
      </c>
      <c r="L3067" s="104" t="s">
        <v>6476</v>
      </c>
      <c r="M3067" s="104" t="s">
        <v>3503</v>
      </c>
      <c r="N3067" s="120">
        <v>40427</v>
      </c>
      <c r="O3067" s="114">
        <v>76195938</v>
      </c>
      <c r="P3067" s="105" t="s">
        <v>16423</v>
      </c>
      <c r="Q3067" s="120">
        <v>41984</v>
      </c>
      <c r="R3067" s="105">
        <v>48923392</v>
      </c>
      <c r="S3067" s="146" t="s">
        <v>6177</v>
      </c>
      <c r="T3067" s="109">
        <v>42031</v>
      </c>
      <c r="U3067" s="114">
        <v>11741624.586654864</v>
      </c>
      <c r="V3067" s="109">
        <v>42031</v>
      </c>
      <c r="W3067" s="141">
        <v>11741624.586654864</v>
      </c>
      <c r="X3067" s="141">
        <v>0</v>
      </c>
      <c r="Y3067" s="141">
        <v>0</v>
      </c>
      <c r="Z3067" s="141">
        <v>0</v>
      </c>
      <c r="AA3067" s="136">
        <v>0</v>
      </c>
      <c r="AB3067" s="136"/>
      <c r="AC3067" s="136"/>
      <c r="AD3067" s="141"/>
      <c r="AE3067" s="106">
        <v>0</v>
      </c>
      <c r="AF3067" s="106">
        <v>0</v>
      </c>
      <c r="AG3067" s="106">
        <v>0</v>
      </c>
      <c r="AH3067" s="136"/>
      <c r="AI3067" s="136"/>
      <c r="AJ3067" s="114"/>
      <c r="AK3067" s="114"/>
      <c r="AL3067" s="114"/>
      <c r="AM3067" s="114"/>
      <c r="AN3067" s="114">
        <f t="shared" si="94"/>
        <v>0</v>
      </c>
      <c r="AO3067" s="114">
        <f t="shared" si="95"/>
        <v>11741624.586654864</v>
      </c>
      <c r="AP3067" s="114"/>
      <c r="AQ3067" s="114"/>
      <c r="AR3067" s="114"/>
      <c r="AS3067" s="114"/>
    </row>
    <row r="3068" spans="1:45" s="190" customFormat="1" ht="15" customHeight="1" x14ac:dyDescent="0.2">
      <c r="A3068" s="104"/>
      <c r="B3068" s="104">
        <f>VLOOKUP(BJB!$F$9:$F$5599,Ctrl!$B$4:$C$399,2,0)</f>
        <v>10</v>
      </c>
      <c r="C3068" s="104">
        <f>VLOOKUP(BJB!$G$9:$G$5599,Ctrl!$E$4:$F$399,2,0)</f>
        <v>0</v>
      </c>
      <c r="D3068" s="219">
        <v>1</v>
      </c>
      <c r="E3068" s="104" t="str">
        <f>VLOOKUP(BJB!$F$9:$F$5599,Ctrl!$B$4:$D$399,3,0)</f>
        <v>I</v>
      </c>
      <c r="F3068" s="139" t="s">
        <v>10520</v>
      </c>
      <c r="G3068" s="139" t="s">
        <v>7662</v>
      </c>
      <c r="H3068" s="125"/>
      <c r="I3068" s="220">
        <f>IF(G3067=BJB!$G3035,I3067+1,1)</f>
        <v>1</v>
      </c>
      <c r="J3068" s="912" t="s">
        <v>23029</v>
      </c>
      <c r="K3068" s="121" t="s">
        <v>3432</v>
      </c>
      <c r="L3068" s="104" t="s">
        <v>6477</v>
      </c>
      <c r="M3068" s="104" t="s">
        <v>3433</v>
      </c>
      <c r="N3068" s="109">
        <v>39575</v>
      </c>
      <c r="O3068" s="114">
        <v>250000000</v>
      </c>
      <c r="P3068" s="105" t="s">
        <v>6222</v>
      </c>
      <c r="Q3068" s="120" t="s">
        <v>6222</v>
      </c>
      <c r="R3068" s="890">
        <v>0</v>
      </c>
      <c r="S3068" s="108" t="s">
        <v>6934</v>
      </c>
      <c r="T3068" s="109">
        <v>39658</v>
      </c>
      <c r="U3068" s="114">
        <v>187500000</v>
      </c>
      <c r="V3068" s="109" t="s">
        <v>6222</v>
      </c>
      <c r="W3068" s="141">
        <v>0</v>
      </c>
      <c r="X3068" s="141">
        <v>0</v>
      </c>
      <c r="Y3068" s="141">
        <v>0</v>
      </c>
      <c r="Z3068" s="141">
        <v>0</v>
      </c>
      <c r="AA3068" s="136">
        <v>0</v>
      </c>
      <c r="AB3068" s="136"/>
      <c r="AC3068" s="136"/>
      <c r="AD3068" s="141"/>
      <c r="AE3068" s="106">
        <v>0</v>
      </c>
      <c r="AF3068" s="106">
        <v>0</v>
      </c>
      <c r="AG3068" s="106">
        <v>0</v>
      </c>
      <c r="AH3068" s="136"/>
      <c r="AI3068" s="136"/>
      <c r="AJ3068" s="114"/>
      <c r="AK3068" s="114"/>
      <c r="AL3068" s="114"/>
      <c r="AM3068" s="114"/>
      <c r="AN3068" s="114">
        <f t="shared" si="94"/>
        <v>0</v>
      </c>
      <c r="AO3068" s="114">
        <f t="shared" si="95"/>
        <v>187500000</v>
      </c>
      <c r="AP3068" s="114"/>
      <c r="AQ3068" s="114"/>
      <c r="AR3068" s="114"/>
      <c r="AS3068" s="114"/>
    </row>
    <row r="3069" spans="1:45" s="190" customFormat="1" ht="15" customHeight="1" x14ac:dyDescent="0.2">
      <c r="A3069" s="104"/>
      <c r="B3069" s="104">
        <f>VLOOKUP(BJB!$F$9:$F$5599,Ctrl!$B$4:$C$399,2,0)</f>
        <v>10</v>
      </c>
      <c r="C3069" s="104">
        <f>VLOOKUP(BJB!$G$9:$G$5599,Ctrl!$E$4:$F$399,2,0)</f>
        <v>0</v>
      </c>
      <c r="D3069" s="219">
        <v>1</v>
      </c>
      <c r="E3069" s="104" t="str">
        <f>VLOOKUP(BJB!$F$9:$F$5599,Ctrl!$B$4:$D$399,3,0)</f>
        <v>I</v>
      </c>
      <c r="F3069" s="139" t="s">
        <v>10520</v>
      </c>
      <c r="G3069" s="139" t="s">
        <v>7662</v>
      </c>
      <c r="H3069" s="125"/>
      <c r="I3069" s="220">
        <f>IF(G3068=BJB!$G3036,I3068+1,1)</f>
        <v>1</v>
      </c>
      <c r="J3069" s="912" t="s">
        <v>23030</v>
      </c>
      <c r="K3069" s="121" t="s">
        <v>3434</v>
      </c>
      <c r="L3069" s="104" t="s">
        <v>6477</v>
      </c>
      <c r="M3069" s="104" t="s">
        <v>3435</v>
      </c>
      <c r="N3069" s="109">
        <v>39231</v>
      </c>
      <c r="O3069" s="114">
        <v>50000000</v>
      </c>
      <c r="P3069" s="105" t="s">
        <v>6222</v>
      </c>
      <c r="Q3069" s="120" t="s">
        <v>6222</v>
      </c>
      <c r="R3069" s="890">
        <v>0</v>
      </c>
      <c r="S3069" s="108" t="s">
        <v>6935</v>
      </c>
      <c r="T3069" s="109">
        <v>39325</v>
      </c>
      <c r="U3069" s="114">
        <v>34538850</v>
      </c>
      <c r="V3069" s="109" t="s">
        <v>6222</v>
      </c>
      <c r="W3069" s="141">
        <v>0</v>
      </c>
      <c r="X3069" s="141">
        <v>0</v>
      </c>
      <c r="Y3069" s="141">
        <v>0</v>
      </c>
      <c r="Z3069" s="141">
        <v>0</v>
      </c>
      <c r="AA3069" s="136">
        <v>27262500</v>
      </c>
      <c r="AB3069" s="136"/>
      <c r="AC3069" s="136"/>
      <c r="AD3069" s="141"/>
      <c r="AE3069" s="106">
        <v>0</v>
      </c>
      <c r="AF3069" s="106">
        <v>0</v>
      </c>
      <c r="AG3069" s="106">
        <v>0</v>
      </c>
      <c r="AH3069" s="136"/>
      <c r="AI3069" s="136"/>
      <c r="AJ3069" s="114"/>
      <c r="AK3069" s="114"/>
      <c r="AL3069" s="114"/>
      <c r="AM3069" s="114"/>
      <c r="AN3069" s="114">
        <f t="shared" si="94"/>
        <v>27262500</v>
      </c>
      <c r="AO3069" s="114">
        <f t="shared" si="95"/>
        <v>7276350</v>
      </c>
      <c r="AP3069" s="114"/>
      <c r="AQ3069" s="114"/>
      <c r="AR3069" s="114"/>
      <c r="AS3069" s="114"/>
    </row>
    <row r="3070" spans="1:45" s="190" customFormat="1" ht="15" customHeight="1" x14ac:dyDescent="0.2">
      <c r="A3070" s="104"/>
      <c r="B3070" s="104">
        <f>VLOOKUP(BJB!$F$9:$F$5599,Ctrl!$B$4:$C$399,2,0)</f>
        <v>10</v>
      </c>
      <c r="C3070" s="104">
        <f>VLOOKUP(BJB!$G$9:$G$5599,Ctrl!$E$4:$F$399,2,0)</f>
        <v>0</v>
      </c>
      <c r="D3070" s="219">
        <v>1</v>
      </c>
      <c r="E3070" s="104" t="str">
        <f>VLOOKUP(BJB!$F$9:$F$5599,Ctrl!$B$4:$D$399,3,0)</f>
        <v>I</v>
      </c>
      <c r="F3070" s="139" t="s">
        <v>10520</v>
      </c>
      <c r="G3070" s="139" t="s">
        <v>7662</v>
      </c>
      <c r="H3070" s="125"/>
      <c r="I3070" s="220">
        <f>IF(G3069=BJB!$G3037,I3069+1,1)</f>
        <v>1</v>
      </c>
      <c r="J3070" s="912" t="s">
        <v>23031</v>
      </c>
      <c r="K3070" s="121" t="s">
        <v>3436</v>
      </c>
      <c r="L3070" s="104" t="s">
        <v>6477</v>
      </c>
      <c r="M3070" s="104" t="s">
        <v>3437</v>
      </c>
      <c r="N3070" s="109">
        <v>38968</v>
      </c>
      <c r="O3070" s="114">
        <v>150000000</v>
      </c>
      <c r="P3070" s="105" t="s">
        <v>6222</v>
      </c>
      <c r="Q3070" s="120" t="s">
        <v>6222</v>
      </c>
      <c r="R3070" s="890">
        <v>0</v>
      </c>
      <c r="S3070" s="108" t="s">
        <v>6936</v>
      </c>
      <c r="T3070" s="109">
        <v>39325</v>
      </c>
      <c r="U3070" s="114">
        <v>102937737</v>
      </c>
      <c r="V3070" s="109" t="s">
        <v>6222</v>
      </c>
      <c r="W3070" s="141">
        <v>0</v>
      </c>
      <c r="X3070" s="141">
        <v>0</v>
      </c>
      <c r="Y3070" s="141">
        <v>0</v>
      </c>
      <c r="Z3070" s="141">
        <v>0</v>
      </c>
      <c r="AA3070" s="136">
        <v>1950000</v>
      </c>
      <c r="AB3070" s="136"/>
      <c r="AC3070" s="136"/>
      <c r="AD3070" s="141"/>
      <c r="AE3070" s="106">
        <v>0</v>
      </c>
      <c r="AF3070" s="106">
        <v>0</v>
      </c>
      <c r="AG3070" s="106">
        <v>0</v>
      </c>
      <c r="AH3070" s="136"/>
      <c r="AI3070" s="136"/>
      <c r="AJ3070" s="114"/>
      <c r="AK3070" s="114"/>
      <c r="AL3070" s="114"/>
      <c r="AM3070" s="114"/>
      <c r="AN3070" s="114">
        <f t="shared" si="94"/>
        <v>1950000</v>
      </c>
      <c r="AO3070" s="114">
        <f t="shared" si="95"/>
        <v>100987737</v>
      </c>
      <c r="AP3070" s="114"/>
      <c r="AQ3070" s="114"/>
      <c r="AR3070" s="114"/>
      <c r="AS3070" s="114"/>
    </row>
    <row r="3071" spans="1:45" s="190" customFormat="1" ht="15" customHeight="1" x14ac:dyDescent="0.2">
      <c r="A3071" s="104"/>
      <c r="B3071" s="104">
        <f>VLOOKUP(BJB!$F$9:$F$5599,Ctrl!$B$4:$C$399,2,0)</f>
        <v>10</v>
      </c>
      <c r="C3071" s="104">
        <f>VLOOKUP(BJB!$G$9:$G$5599,Ctrl!$E$4:$F$399,2,0)</f>
        <v>0</v>
      </c>
      <c r="D3071" s="219">
        <v>1</v>
      </c>
      <c r="E3071" s="104" t="str">
        <f>VLOOKUP(BJB!$F$9:$F$5599,Ctrl!$B$4:$D$399,3,0)</f>
        <v>I</v>
      </c>
      <c r="F3071" s="139" t="s">
        <v>10520</v>
      </c>
      <c r="G3071" s="139" t="s">
        <v>7662</v>
      </c>
      <c r="H3071" s="125"/>
      <c r="I3071" s="220">
        <f>IF(G3070=BJB!$G3038,I3070+1,1)</f>
        <v>1</v>
      </c>
      <c r="J3071" s="912" t="s">
        <v>23032</v>
      </c>
      <c r="K3071" s="121" t="s">
        <v>3438</v>
      </c>
      <c r="L3071" s="104" t="s">
        <v>6477</v>
      </c>
      <c r="M3071" s="104" t="s">
        <v>3439</v>
      </c>
      <c r="N3071" s="109">
        <v>38980</v>
      </c>
      <c r="O3071" s="114">
        <v>49000000</v>
      </c>
      <c r="P3071" s="105" t="s">
        <v>6222</v>
      </c>
      <c r="Q3071" s="120" t="s">
        <v>6222</v>
      </c>
      <c r="R3071" s="890">
        <v>0</v>
      </c>
      <c r="S3071" s="108" t="s">
        <v>6937</v>
      </c>
      <c r="T3071" s="109">
        <v>39336</v>
      </c>
      <c r="U3071" s="114">
        <v>36750000</v>
      </c>
      <c r="V3071" s="109" t="s">
        <v>6222</v>
      </c>
      <c r="W3071" s="141">
        <v>0</v>
      </c>
      <c r="X3071" s="141">
        <v>0</v>
      </c>
      <c r="Y3071" s="141">
        <v>0</v>
      </c>
      <c r="Z3071" s="141">
        <v>0</v>
      </c>
      <c r="AA3071" s="136">
        <v>36750000</v>
      </c>
      <c r="AB3071" s="136"/>
      <c r="AC3071" s="136"/>
      <c r="AD3071" s="141"/>
      <c r="AE3071" s="106">
        <v>0</v>
      </c>
      <c r="AF3071" s="106">
        <v>0</v>
      </c>
      <c r="AG3071" s="106">
        <v>0</v>
      </c>
      <c r="AH3071" s="136"/>
      <c r="AI3071" s="136"/>
      <c r="AJ3071" s="114"/>
      <c r="AK3071" s="114"/>
      <c r="AL3071" s="114"/>
      <c r="AM3071" s="114"/>
      <c r="AN3071" s="114">
        <f t="shared" si="94"/>
        <v>36750000</v>
      </c>
      <c r="AO3071" s="114">
        <f t="shared" si="95"/>
        <v>0</v>
      </c>
      <c r="AP3071" s="114"/>
      <c r="AQ3071" s="114"/>
      <c r="AR3071" s="114"/>
      <c r="AS3071" s="114"/>
    </row>
    <row r="3072" spans="1:45" s="190" customFormat="1" ht="15" customHeight="1" x14ac:dyDescent="0.2">
      <c r="A3072" s="104"/>
      <c r="B3072" s="104">
        <f>VLOOKUP(BJB!$F$9:$F$5599,Ctrl!$B$4:$C$399,2,0)</f>
        <v>10</v>
      </c>
      <c r="C3072" s="104">
        <f>VLOOKUP(BJB!$G$9:$G$5599,Ctrl!$E$4:$F$399,2,0)</f>
        <v>0</v>
      </c>
      <c r="D3072" s="219">
        <v>1</v>
      </c>
      <c r="E3072" s="104" t="str">
        <f>VLOOKUP(BJB!$F$9:$F$5599,Ctrl!$B$4:$D$399,3,0)</f>
        <v>I</v>
      </c>
      <c r="F3072" s="139" t="s">
        <v>10520</v>
      </c>
      <c r="G3072" s="139" t="s">
        <v>7662</v>
      </c>
      <c r="H3072" s="125"/>
      <c r="I3072" s="220">
        <f>IF(G3071=BJB!$G3039,I3071+1,1)</f>
        <v>1</v>
      </c>
      <c r="J3072" s="912" t="s">
        <v>23033</v>
      </c>
      <c r="K3072" s="121" t="s">
        <v>3440</v>
      </c>
      <c r="L3072" s="104" t="s">
        <v>6477</v>
      </c>
      <c r="M3072" s="104" t="s">
        <v>3441</v>
      </c>
      <c r="N3072" s="109">
        <v>39024</v>
      </c>
      <c r="O3072" s="114">
        <v>1500000000</v>
      </c>
      <c r="P3072" s="105" t="s">
        <v>6222</v>
      </c>
      <c r="Q3072" s="120" t="s">
        <v>6222</v>
      </c>
      <c r="R3072" s="890">
        <v>0</v>
      </c>
      <c r="S3072" s="108" t="s">
        <v>6938</v>
      </c>
      <c r="T3072" s="109">
        <v>39297</v>
      </c>
      <c r="U3072" s="114">
        <v>819000000</v>
      </c>
      <c r="V3072" s="109" t="s">
        <v>6222</v>
      </c>
      <c r="W3072" s="141">
        <v>0</v>
      </c>
      <c r="X3072" s="141">
        <v>0</v>
      </c>
      <c r="Y3072" s="141">
        <v>0</v>
      </c>
      <c r="Z3072" s="141">
        <v>0</v>
      </c>
      <c r="AA3072" s="136">
        <v>44790500</v>
      </c>
      <c r="AB3072" s="136"/>
      <c r="AC3072" s="136"/>
      <c r="AD3072" s="141"/>
      <c r="AE3072" s="106">
        <v>0</v>
      </c>
      <c r="AF3072" s="106">
        <v>0</v>
      </c>
      <c r="AG3072" s="106">
        <v>0</v>
      </c>
      <c r="AH3072" s="136"/>
      <c r="AI3072" s="136"/>
      <c r="AJ3072" s="114"/>
      <c r="AK3072" s="114"/>
      <c r="AL3072" s="114"/>
      <c r="AM3072" s="114"/>
      <c r="AN3072" s="114">
        <f t="shared" si="94"/>
        <v>44790500</v>
      </c>
      <c r="AO3072" s="114">
        <f t="shared" si="95"/>
        <v>774209500</v>
      </c>
      <c r="AP3072" s="114"/>
      <c r="AQ3072" s="114"/>
      <c r="AR3072" s="114"/>
      <c r="AS3072" s="114"/>
    </row>
    <row r="3073" spans="1:45" s="190" customFormat="1" ht="15" customHeight="1" x14ac:dyDescent="0.2">
      <c r="A3073" s="104"/>
      <c r="B3073" s="104">
        <f>VLOOKUP(BJB!$F$9:$F$5599,Ctrl!$B$4:$C$399,2,0)</f>
        <v>10</v>
      </c>
      <c r="C3073" s="104">
        <f>VLOOKUP(BJB!$G$9:$G$5599,Ctrl!$E$4:$F$399,2,0)</f>
        <v>0</v>
      </c>
      <c r="D3073" s="219">
        <v>1</v>
      </c>
      <c r="E3073" s="104" t="str">
        <f>VLOOKUP(BJB!$F$9:$F$5599,Ctrl!$B$4:$D$399,3,0)</f>
        <v>I</v>
      </c>
      <c r="F3073" s="139" t="s">
        <v>10520</v>
      </c>
      <c r="G3073" s="139" t="s">
        <v>7662</v>
      </c>
      <c r="H3073" s="125"/>
      <c r="I3073" s="220">
        <f>IF(G3072=BJB!$G3040,I3072+1,1)</f>
        <v>1</v>
      </c>
      <c r="J3073" s="912" t="s">
        <v>23034</v>
      </c>
      <c r="K3073" s="121" t="s">
        <v>3442</v>
      </c>
      <c r="L3073" s="104" t="s">
        <v>6477</v>
      </c>
      <c r="M3073" s="104" t="s">
        <v>3443</v>
      </c>
      <c r="N3073" s="109">
        <v>38517</v>
      </c>
      <c r="O3073" s="114">
        <v>650000000</v>
      </c>
      <c r="P3073" s="105" t="s">
        <v>6222</v>
      </c>
      <c r="Q3073" s="120" t="s">
        <v>6222</v>
      </c>
      <c r="R3073" s="890">
        <v>0</v>
      </c>
      <c r="S3073" s="108" t="s">
        <v>6939</v>
      </c>
      <c r="T3073" s="109">
        <v>38805</v>
      </c>
      <c r="U3073" s="114">
        <v>321398647</v>
      </c>
      <c r="V3073" s="109" t="s">
        <v>6222</v>
      </c>
      <c r="W3073" s="141">
        <v>0</v>
      </c>
      <c r="X3073" s="141">
        <v>0</v>
      </c>
      <c r="Y3073" s="141">
        <v>0</v>
      </c>
      <c r="Z3073" s="141">
        <v>0</v>
      </c>
      <c r="AA3073" s="136">
        <v>321398647</v>
      </c>
      <c r="AB3073" s="136"/>
      <c r="AC3073" s="136"/>
      <c r="AD3073" s="141"/>
      <c r="AE3073" s="106">
        <v>0</v>
      </c>
      <c r="AF3073" s="106">
        <v>0</v>
      </c>
      <c r="AG3073" s="106">
        <v>0</v>
      </c>
      <c r="AH3073" s="136"/>
      <c r="AI3073" s="136"/>
      <c r="AJ3073" s="114"/>
      <c r="AK3073" s="114"/>
      <c r="AL3073" s="114"/>
      <c r="AM3073" s="114"/>
      <c r="AN3073" s="114">
        <f t="shared" si="94"/>
        <v>321398647</v>
      </c>
      <c r="AO3073" s="114">
        <f t="shared" si="95"/>
        <v>0</v>
      </c>
      <c r="AP3073" s="114"/>
      <c r="AQ3073" s="114"/>
      <c r="AR3073" s="114"/>
      <c r="AS3073" s="114"/>
    </row>
    <row r="3074" spans="1:45" s="190" customFormat="1" ht="15" customHeight="1" x14ac:dyDescent="0.2">
      <c r="A3074" s="104"/>
      <c r="B3074" s="104">
        <f>VLOOKUP(BJB!$F$9:$F$5599,Ctrl!$B$4:$C$399,2,0)</f>
        <v>10</v>
      </c>
      <c r="C3074" s="104">
        <f>VLOOKUP(BJB!$G$9:$G$5599,Ctrl!$E$4:$F$399,2,0)</f>
        <v>0</v>
      </c>
      <c r="D3074" s="219">
        <v>1</v>
      </c>
      <c r="E3074" s="104" t="str">
        <f>VLOOKUP(BJB!$F$9:$F$5599,Ctrl!$B$4:$D$399,3,0)</f>
        <v>I</v>
      </c>
      <c r="F3074" s="139" t="s">
        <v>10520</v>
      </c>
      <c r="G3074" s="139" t="s">
        <v>7662</v>
      </c>
      <c r="H3074" s="125"/>
      <c r="I3074" s="220">
        <f>IF(G3073=BJB!$G3041,I3073+1,1)</f>
        <v>1</v>
      </c>
      <c r="J3074" s="912" t="s">
        <v>23035</v>
      </c>
      <c r="K3074" s="121" t="s">
        <v>3444</v>
      </c>
      <c r="L3074" s="104" t="s">
        <v>6477</v>
      </c>
      <c r="M3074" s="104" t="s">
        <v>3445</v>
      </c>
      <c r="N3074" s="109">
        <v>38418</v>
      </c>
      <c r="O3074" s="114">
        <v>695000000</v>
      </c>
      <c r="P3074" s="105" t="s">
        <v>6222</v>
      </c>
      <c r="Q3074" s="120" t="s">
        <v>6222</v>
      </c>
      <c r="R3074" s="890">
        <v>0</v>
      </c>
      <c r="S3074" s="108" t="s">
        <v>6940</v>
      </c>
      <c r="T3074" s="109">
        <v>38856</v>
      </c>
      <c r="U3074" s="114">
        <v>521250000</v>
      </c>
      <c r="V3074" s="109" t="s">
        <v>6222</v>
      </c>
      <c r="W3074" s="141">
        <v>0</v>
      </c>
      <c r="X3074" s="141">
        <v>0</v>
      </c>
      <c r="Y3074" s="141">
        <v>0</v>
      </c>
      <c r="Z3074" s="141">
        <v>0</v>
      </c>
      <c r="AA3074" s="136">
        <v>0</v>
      </c>
      <c r="AB3074" s="136"/>
      <c r="AC3074" s="136"/>
      <c r="AD3074" s="141"/>
      <c r="AE3074" s="106">
        <v>0</v>
      </c>
      <c r="AF3074" s="106">
        <v>0</v>
      </c>
      <c r="AG3074" s="106">
        <v>0</v>
      </c>
      <c r="AH3074" s="136"/>
      <c r="AI3074" s="136"/>
      <c r="AJ3074" s="114"/>
      <c r="AK3074" s="114"/>
      <c r="AL3074" s="114"/>
      <c r="AM3074" s="114"/>
      <c r="AN3074" s="114">
        <f t="shared" si="94"/>
        <v>0</v>
      </c>
      <c r="AO3074" s="114">
        <f t="shared" si="95"/>
        <v>521250000</v>
      </c>
      <c r="AP3074" s="114"/>
      <c r="AQ3074" s="114"/>
      <c r="AR3074" s="114"/>
      <c r="AS3074" s="114"/>
    </row>
    <row r="3075" spans="1:45" s="190" customFormat="1" ht="15" customHeight="1" x14ac:dyDescent="0.2">
      <c r="A3075" s="104"/>
      <c r="B3075" s="104">
        <f>VLOOKUP(BJB!$F$9:$F$5599,Ctrl!$B$4:$C$399,2,0)</f>
        <v>10</v>
      </c>
      <c r="C3075" s="104">
        <f>VLOOKUP(BJB!$G$9:$G$5599,Ctrl!$E$4:$F$399,2,0)</f>
        <v>0</v>
      </c>
      <c r="D3075" s="219">
        <v>1</v>
      </c>
      <c r="E3075" s="104" t="str">
        <f>VLOOKUP(BJB!$F$9:$F$5599,Ctrl!$B$4:$D$399,3,0)</f>
        <v>I</v>
      </c>
      <c r="F3075" s="139" t="s">
        <v>10520</v>
      </c>
      <c r="G3075" s="139" t="s">
        <v>7662</v>
      </c>
      <c r="H3075" s="125"/>
      <c r="I3075" s="220">
        <f>IF(G3074=BJB!$G3042,I3074+1,1)</f>
        <v>1</v>
      </c>
      <c r="J3075" s="912" t="s">
        <v>23036</v>
      </c>
      <c r="K3075" s="121" t="s">
        <v>3446</v>
      </c>
      <c r="L3075" s="104" t="s">
        <v>8018</v>
      </c>
      <c r="M3075" s="104" t="s">
        <v>805</v>
      </c>
      <c r="N3075" s="109">
        <v>38671</v>
      </c>
      <c r="O3075" s="114">
        <v>80000000</v>
      </c>
      <c r="P3075" s="105" t="s">
        <v>6222</v>
      </c>
      <c r="Q3075" s="120" t="s">
        <v>6222</v>
      </c>
      <c r="R3075" s="890">
        <v>0</v>
      </c>
      <c r="S3075" s="108" t="s">
        <v>6941</v>
      </c>
      <c r="T3075" s="109">
        <v>38861</v>
      </c>
      <c r="U3075" s="114">
        <v>30107344</v>
      </c>
      <c r="V3075" s="109" t="s">
        <v>6222</v>
      </c>
      <c r="W3075" s="141">
        <v>0</v>
      </c>
      <c r="X3075" s="141">
        <v>0</v>
      </c>
      <c r="Y3075" s="141">
        <v>0</v>
      </c>
      <c r="Z3075" s="141">
        <v>0</v>
      </c>
      <c r="AA3075" s="136">
        <v>30107344</v>
      </c>
      <c r="AB3075" s="136"/>
      <c r="AC3075" s="136"/>
      <c r="AD3075" s="141"/>
      <c r="AE3075" s="106">
        <v>0</v>
      </c>
      <c r="AF3075" s="106">
        <v>0</v>
      </c>
      <c r="AG3075" s="106">
        <v>0</v>
      </c>
      <c r="AH3075" s="136"/>
      <c r="AI3075" s="136"/>
      <c r="AJ3075" s="114"/>
      <c r="AK3075" s="114"/>
      <c r="AL3075" s="114"/>
      <c r="AM3075" s="114"/>
      <c r="AN3075" s="114">
        <f t="shared" si="94"/>
        <v>30107344</v>
      </c>
      <c r="AO3075" s="114">
        <f t="shared" si="95"/>
        <v>0</v>
      </c>
      <c r="AP3075" s="114"/>
      <c r="AQ3075" s="114"/>
      <c r="AR3075" s="114"/>
      <c r="AS3075" s="114"/>
    </row>
    <row r="3076" spans="1:45" s="190" customFormat="1" ht="15" customHeight="1" x14ac:dyDescent="0.2">
      <c r="A3076" s="104"/>
      <c r="B3076" s="104">
        <f>VLOOKUP(BJB!$F$9:$F$5599,Ctrl!$B$4:$C$399,2,0)</f>
        <v>10</v>
      </c>
      <c r="C3076" s="104">
        <f>VLOOKUP(BJB!$G$9:$G$5599,Ctrl!$E$4:$F$399,2,0)</f>
        <v>0</v>
      </c>
      <c r="D3076" s="219">
        <v>1</v>
      </c>
      <c r="E3076" s="104" t="str">
        <f>VLOOKUP(BJB!$F$9:$F$5599,Ctrl!$B$4:$D$399,3,0)</f>
        <v>I</v>
      </c>
      <c r="F3076" s="139" t="s">
        <v>10520</v>
      </c>
      <c r="G3076" s="139" t="s">
        <v>7662</v>
      </c>
      <c r="H3076" s="125"/>
      <c r="I3076" s="220">
        <f>IF(G3075=BJB!$G3043,I3075+1,1)</f>
        <v>1</v>
      </c>
      <c r="J3076" s="912" t="s">
        <v>23037</v>
      </c>
      <c r="K3076" s="121" t="s">
        <v>3447</v>
      </c>
      <c r="L3076" s="104" t="s">
        <v>6477</v>
      </c>
      <c r="M3076" s="104" t="s">
        <v>3448</v>
      </c>
      <c r="N3076" s="109">
        <v>39339</v>
      </c>
      <c r="O3076" s="114">
        <v>15000000</v>
      </c>
      <c r="P3076" s="105" t="s">
        <v>6222</v>
      </c>
      <c r="Q3076" s="120" t="s">
        <v>6222</v>
      </c>
      <c r="R3076" s="890">
        <v>0</v>
      </c>
      <c r="S3076" s="108" t="s">
        <v>6942</v>
      </c>
      <c r="T3076" s="109">
        <v>39923</v>
      </c>
      <c r="U3076" s="114">
        <v>10281248</v>
      </c>
      <c r="V3076" s="109" t="s">
        <v>6222</v>
      </c>
      <c r="W3076" s="141">
        <v>0</v>
      </c>
      <c r="X3076" s="141">
        <v>0</v>
      </c>
      <c r="Y3076" s="141">
        <v>0</v>
      </c>
      <c r="Z3076" s="141">
        <v>0</v>
      </c>
      <c r="AA3076" s="136">
        <v>112500</v>
      </c>
      <c r="AB3076" s="136"/>
      <c r="AC3076" s="136"/>
      <c r="AD3076" s="141"/>
      <c r="AE3076" s="106">
        <v>0</v>
      </c>
      <c r="AF3076" s="106">
        <v>0</v>
      </c>
      <c r="AG3076" s="106">
        <v>0</v>
      </c>
      <c r="AH3076" s="136"/>
      <c r="AI3076" s="136"/>
      <c r="AJ3076" s="114"/>
      <c r="AK3076" s="114"/>
      <c r="AL3076" s="114"/>
      <c r="AM3076" s="114"/>
      <c r="AN3076" s="114">
        <f t="shared" si="94"/>
        <v>112500</v>
      </c>
      <c r="AO3076" s="114">
        <f t="shared" si="95"/>
        <v>10168748</v>
      </c>
      <c r="AP3076" s="114"/>
      <c r="AQ3076" s="114"/>
      <c r="AR3076" s="114"/>
      <c r="AS3076" s="114"/>
    </row>
    <row r="3077" spans="1:45" s="190" customFormat="1" ht="15" customHeight="1" x14ac:dyDescent="0.2">
      <c r="A3077" s="104"/>
      <c r="B3077" s="104">
        <f>VLOOKUP(BJB!$F$9:$F$5599,Ctrl!$B$4:$C$399,2,0)</f>
        <v>10</v>
      </c>
      <c r="C3077" s="104">
        <f>VLOOKUP(BJB!$G$9:$G$5599,Ctrl!$E$4:$F$399,2,0)</f>
        <v>0</v>
      </c>
      <c r="D3077" s="219">
        <v>1</v>
      </c>
      <c r="E3077" s="104" t="str">
        <f>VLOOKUP(BJB!$F$9:$F$5599,Ctrl!$B$4:$D$399,3,0)</f>
        <v>I</v>
      </c>
      <c r="F3077" s="139" t="s">
        <v>10520</v>
      </c>
      <c r="G3077" s="139" t="s">
        <v>7662</v>
      </c>
      <c r="H3077" s="125"/>
      <c r="I3077" s="220">
        <f>IF(G3076=BJB!$G3044,I3076+1,1)</f>
        <v>1</v>
      </c>
      <c r="J3077" s="912" t="s">
        <v>23038</v>
      </c>
      <c r="K3077" s="121" t="s">
        <v>3449</v>
      </c>
      <c r="L3077" s="104" t="s">
        <v>6477</v>
      </c>
      <c r="M3077" s="104" t="s">
        <v>3450</v>
      </c>
      <c r="N3077" s="109">
        <v>39601</v>
      </c>
      <c r="O3077" s="114">
        <v>5000000</v>
      </c>
      <c r="P3077" s="105" t="s">
        <v>6222</v>
      </c>
      <c r="Q3077" s="120" t="s">
        <v>6222</v>
      </c>
      <c r="R3077" s="890">
        <v>0</v>
      </c>
      <c r="S3077" s="108" t="s">
        <v>6943</v>
      </c>
      <c r="T3077" s="109">
        <v>40044</v>
      </c>
      <c r="U3077" s="114">
        <v>3739584</v>
      </c>
      <c r="V3077" s="109" t="s">
        <v>6222</v>
      </c>
      <c r="W3077" s="141">
        <v>0</v>
      </c>
      <c r="X3077" s="141">
        <v>0</v>
      </c>
      <c r="Y3077" s="141">
        <v>0</v>
      </c>
      <c r="Z3077" s="141">
        <v>0</v>
      </c>
      <c r="AA3077" s="136">
        <v>0</v>
      </c>
      <c r="AB3077" s="136"/>
      <c r="AC3077" s="136"/>
      <c r="AD3077" s="141"/>
      <c r="AE3077" s="106">
        <v>0</v>
      </c>
      <c r="AF3077" s="106">
        <v>0</v>
      </c>
      <c r="AG3077" s="106">
        <v>0</v>
      </c>
      <c r="AH3077" s="136"/>
      <c r="AI3077" s="136"/>
      <c r="AJ3077" s="114"/>
      <c r="AK3077" s="114"/>
      <c r="AL3077" s="114"/>
      <c r="AM3077" s="114"/>
      <c r="AN3077" s="114">
        <f t="shared" si="94"/>
        <v>0</v>
      </c>
      <c r="AO3077" s="114">
        <f t="shared" si="95"/>
        <v>3739584</v>
      </c>
      <c r="AP3077" s="114"/>
      <c r="AQ3077" s="114"/>
      <c r="AR3077" s="114"/>
      <c r="AS3077" s="114"/>
    </row>
    <row r="3078" spans="1:45" s="190" customFormat="1" ht="15" customHeight="1" x14ac:dyDescent="0.2">
      <c r="A3078" s="104"/>
      <c r="B3078" s="104">
        <f>VLOOKUP(BJB!$F$9:$F$5599,Ctrl!$B$4:$C$399,2,0)</f>
        <v>10</v>
      </c>
      <c r="C3078" s="104">
        <f>VLOOKUP(BJB!$G$9:$G$5599,Ctrl!$E$4:$F$399,2,0)</f>
        <v>0</v>
      </c>
      <c r="D3078" s="219">
        <v>1</v>
      </c>
      <c r="E3078" s="104" t="str">
        <f>VLOOKUP(BJB!$F$9:$F$5599,Ctrl!$B$4:$D$399,3,0)</f>
        <v>I</v>
      </c>
      <c r="F3078" s="139" t="s">
        <v>10520</v>
      </c>
      <c r="G3078" s="139" t="s">
        <v>7662</v>
      </c>
      <c r="H3078" s="125" t="s">
        <v>8656</v>
      </c>
      <c r="I3078" s="220">
        <f>IF(G3077=BJB!$G3045,I3077+1,1)</f>
        <v>2</v>
      </c>
      <c r="J3078" s="912" t="s">
        <v>23039</v>
      </c>
      <c r="K3078" s="121" t="s">
        <v>3451</v>
      </c>
      <c r="L3078" s="104" t="s">
        <v>6477</v>
      </c>
      <c r="M3078" s="104" t="s">
        <v>3452</v>
      </c>
      <c r="N3078" s="109">
        <v>39857</v>
      </c>
      <c r="O3078" s="114">
        <v>200000000</v>
      </c>
      <c r="P3078" s="105" t="s">
        <v>6222</v>
      </c>
      <c r="Q3078" s="120" t="s">
        <v>6222</v>
      </c>
      <c r="R3078" s="890">
        <v>0</v>
      </c>
      <c r="S3078" s="108" t="s">
        <v>6944</v>
      </c>
      <c r="T3078" s="109">
        <v>40247</v>
      </c>
      <c r="U3078" s="114">
        <v>150000000</v>
      </c>
      <c r="V3078" s="109" t="s">
        <v>6222</v>
      </c>
      <c r="W3078" s="141">
        <v>0</v>
      </c>
      <c r="X3078" s="141">
        <v>0</v>
      </c>
      <c r="Y3078" s="141">
        <v>0</v>
      </c>
      <c r="Z3078" s="141">
        <v>0</v>
      </c>
      <c r="AA3078" s="136">
        <v>975000</v>
      </c>
      <c r="AB3078" s="136"/>
      <c r="AC3078" s="136"/>
      <c r="AD3078" s="141"/>
      <c r="AE3078" s="106">
        <v>0</v>
      </c>
      <c r="AF3078" s="106">
        <v>0</v>
      </c>
      <c r="AG3078" s="106">
        <v>0</v>
      </c>
      <c r="AH3078" s="136"/>
      <c r="AI3078" s="136"/>
      <c r="AJ3078" s="114"/>
      <c r="AK3078" s="114"/>
      <c r="AL3078" s="114"/>
      <c r="AM3078" s="114"/>
      <c r="AN3078" s="114">
        <f t="shared" si="94"/>
        <v>975000</v>
      </c>
      <c r="AO3078" s="114">
        <f t="shared" si="95"/>
        <v>149025000</v>
      </c>
      <c r="AP3078" s="114"/>
      <c r="AQ3078" s="114"/>
      <c r="AR3078" s="114"/>
      <c r="AS3078" s="114"/>
    </row>
    <row r="3079" spans="1:45" s="190" customFormat="1" ht="15" customHeight="1" x14ac:dyDescent="0.2">
      <c r="A3079" s="104"/>
      <c r="B3079" s="104">
        <f>VLOOKUP(BJB!$F$9:$F$5599,Ctrl!$B$4:$C$399,2,0)</f>
        <v>10</v>
      </c>
      <c r="C3079" s="104">
        <f>VLOOKUP(BJB!$G$9:$G$5599,Ctrl!$E$4:$F$399,2,0)</f>
        <v>0</v>
      </c>
      <c r="D3079" s="219">
        <v>1</v>
      </c>
      <c r="E3079" s="104" t="str">
        <f>VLOOKUP(BJB!$F$9:$F$5599,Ctrl!$B$4:$D$399,3,0)</f>
        <v>I</v>
      </c>
      <c r="F3079" s="139" t="s">
        <v>10520</v>
      </c>
      <c r="G3079" s="139" t="s">
        <v>7662</v>
      </c>
      <c r="H3079" s="125"/>
      <c r="I3079" s="220">
        <f>IF(G3078=BJB!$G3046,I3078+1,1)</f>
        <v>1</v>
      </c>
      <c r="J3079" s="912" t="s">
        <v>23040</v>
      </c>
      <c r="K3079" s="121" t="s">
        <v>3453</v>
      </c>
      <c r="L3079" s="104" t="s">
        <v>6477</v>
      </c>
      <c r="M3079" s="104" t="s">
        <v>3454</v>
      </c>
      <c r="N3079" s="109">
        <v>39860</v>
      </c>
      <c r="O3079" s="114">
        <v>50000000</v>
      </c>
      <c r="P3079" s="105" t="s">
        <v>16424</v>
      </c>
      <c r="Q3079" s="120" t="s">
        <v>16425</v>
      </c>
      <c r="R3079" s="105">
        <v>46098820</v>
      </c>
      <c r="S3079" s="108" t="s">
        <v>6945</v>
      </c>
      <c r="T3079" s="109">
        <v>40329</v>
      </c>
      <c r="U3079" s="114">
        <v>34574115</v>
      </c>
      <c r="V3079" s="109">
        <v>40329</v>
      </c>
      <c r="W3079" s="141">
        <v>34574115</v>
      </c>
      <c r="X3079" s="141">
        <v>0</v>
      </c>
      <c r="Y3079" s="141">
        <v>0</v>
      </c>
      <c r="Z3079" s="141">
        <v>0</v>
      </c>
      <c r="AA3079" s="136">
        <v>0</v>
      </c>
      <c r="AB3079" s="136"/>
      <c r="AC3079" s="136"/>
      <c r="AD3079" s="141"/>
      <c r="AE3079" s="106">
        <v>0</v>
      </c>
      <c r="AF3079" s="106">
        <v>0</v>
      </c>
      <c r="AG3079" s="106">
        <v>0</v>
      </c>
      <c r="AH3079" s="136"/>
      <c r="AI3079" s="136"/>
      <c r="AJ3079" s="114"/>
      <c r="AK3079" s="114"/>
      <c r="AL3079" s="114"/>
      <c r="AM3079" s="114"/>
      <c r="AN3079" s="114">
        <f t="shared" si="94"/>
        <v>0</v>
      </c>
      <c r="AO3079" s="114">
        <f t="shared" si="95"/>
        <v>34574115</v>
      </c>
      <c r="AP3079" s="114"/>
      <c r="AQ3079" s="114"/>
      <c r="AR3079" s="114"/>
      <c r="AS3079" s="114"/>
    </row>
    <row r="3080" spans="1:45" s="190" customFormat="1" ht="15" customHeight="1" x14ac:dyDescent="0.2">
      <c r="A3080" s="104"/>
      <c r="B3080" s="104">
        <f>VLOOKUP(BJB!$F$9:$F$5599,Ctrl!$B$4:$C$399,2,0)</f>
        <v>10</v>
      </c>
      <c r="C3080" s="104">
        <f>VLOOKUP(BJB!$G$9:$G$5599,Ctrl!$E$4:$F$399,2,0)</f>
        <v>0</v>
      </c>
      <c r="D3080" s="219">
        <v>1</v>
      </c>
      <c r="E3080" s="104" t="str">
        <f>VLOOKUP(BJB!$F$9:$F$5599,Ctrl!$B$4:$D$399,3,0)</f>
        <v>I</v>
      </c>
      <c r="F3080" s="139" t="s">
        <v>10520</v>
      </c>
      <c r="G3080" s="139" t="s">
        <v>7662</v>
      </c>
      <c r="H3080" s="125"/>
      <c r="I3080" s="220">
        <f>IF(G3079=BJB!$G3047,I3079+1,1)</f>
        <v>2</v>
      </c>
      <c r="J3080" s="912" t="s">
        <v>23041</v>
      </c>
      <c r="K3080" s="121" t="s">
        <v>3455</v>
      </c>
      <c r="L3080" s="104" t="s">
        <v>6477</v>
      </c>
      <c r="M3080" s="104" t="s">
        <v>3456</v>
      </c>
      <c r="N3080" s="109">
        <v>39646</v>
      </c>
      <c r="O3080" s="114">
        <v>10000000</v>
      </c>
      <c r="P3080" s="105" t="s">
        <v>16426</v>
      </c>
      <c r="Q3080" s="120" t="s">
        <v>16427</v>
      </c>
      <c r="R3080" s="105">
        <v>5555552</v>
      </c>
      <c r="S3080" s="108" t="s">
        <v>6945</v>
      </c>
      <c r="T3080" s="109">
        <v>40329</v>
      </c>
      <c r="U3080" s="114">
        <v>4166664</v>
      </c>
      <c r="V3080" s="109">
        <v>40329</v>
      </c>
      <c r="W3080" s="141">
        <v>4166664</v>
      </c>
      <c r="X3080" s="141">
        <v>0</v>
      </c>
      <c r="Y3080" s="141">
        <v>0</v>
      </c>
      <c r="Z3080" s="141">
        <v>0</v>
      </c>
      <c r="AA3080" s="136">
        <v>0</v>
      </c>
      <c r="AB3080" s="136"/>
      <c r="AC3080" s="136"/>
      <c r="AD3080" s="141"/>
      <c r="AE3080" s="106">
        <v>0</v>
      </c>
      <c r="AF3080" s="106">
        <v>0</v>
      </c>
      <c r="AG3080" s="106">
        <v>0</v>
      </c>
      <c r="AH3080" s="136"/>
      <c r="AI3080" s="136"/>
      <c r="AJ3080" s="114"/>
      <c r="AK3080" s="114"/>
      <c r="AL3080" s="114"/>
      <c r="AM3080" s="114"/>
      <c r="AN3080" s="114">
        <f t="shared" si="94"/>
        <v>0</v>
      </c>
      <c r="AO3080" s="114">
        <f t="shared" si="95"/>
        <v>4166664</v>
      </c>
      <c r="AP3080" s="114"/>
      <c r="AQ3080" s="114"/>
      <c r="AR3080" s="114"/>
      <c r="AS3080" s="114"/>
    </row>
    <row r="3081" spans="1:45" s="190" customFormat="1" ht="15" customHeight="1" x14ac:dyDescent="0.2">
      <c r="A3081" s="104"/>
      <c r="B3081" s="104">
        <f>VLOOKUP(BJB!$F$9:$F$5599,Ctrl!$B$4:$C$399,2,0)</f>
        <v>10</v>
      </c>
      <c r="C3081" s="104">
        <f>VLOOKUP(BJB!$G$9:$G$5599,Ctrl!$E$4:$F$399,2,0)</f>
        <v>0</v>
      </c>
      <c r="D3081" s="219">
        <v>1</v>
      </c>
      <c r="E3081" s="104" t="str">
        <f>VLOOKUP(BJB!$F$9:$F$5599,Ctrl!$B$4:$D$399,3,0)</f>
        <v>I</v>
      </c>
      <c r="F3081" s="139" t="s">
        <v>10520</v>
      </c>
      <c r="G3081" s="139" t="s">
        <v>7662</v>
      </c>
      <c r="H3081" s="125"/>
      <c r="I3081" s="220">
        <f>IF(G3080=BJB!$G3048,I3080+1,1)</f>
        <v>1</v>
      </c>
      <c r="J3081" s="912" t="s">
        <v>23042</v>
      </c>
      <c r="K3081" s="121" t="s">
        <v>3457</v>
      </c>
      <c r="L3081" s="104" t="s">
        <v>6477</v>
      </c>
      <c r="M3081" s="104" t="s">
        <v>3458</v>
      </c>
      <c r="N3081" s="109">
        <v>39976</v>
      </c>
      <c r="O3081" s="114">
        <v>150000000</v>
      </c>
      <c r="P3081" s="105" t="s">
        <v>6222</v>
      </c>
      <c r="Q3081" s="120" t="s">
        <v>6222</v>
      </c>
      <c r="R3081" s="890">
        <v>0</v>
      </c>
      <c r="S3081" s="108" t="s">
        <v>6945</v>
      </c>
      <c r="T3081" s="109">
        <v>40329</v>
      </c>
      <c r="U3081" s="114">
        <v>112500000</v>
      </c>
      <c r="V3081" s="109" t="s">
        <v>6222</v>
      </c>
      <c r="W3081" s="141">
        <v>0</v>
      </c>
      <c r="X3081" s="141">
        <v>0</v>
      </c>
      <c r="Y3081" s="141">
        <v>0</v>
      </c>
      <c r="Z3081" s="141">
        <v>0</v>
      </c>
      <c r="AA3081" s="136">
        <v>3750000</v>
      </c>
      <c r="AB3081" s="136"/>
      <c r="AC3081" s="136"/>
      <c r="AD3081" s="141"/>
      <c r="AE3081" s="106">
        <v>0</v>
      </c>
      <c r="AF3081" s="106">
        <v>0</v>
      </c>
      <c r="AG3081" s="106">
        <v>0</v>
      </c>
      <c r="AH3081" s="136"/>
      <c r="AI3081" s="136"/>
      <c r="AJ3081" s="114"/>
      <c r="AK3081" s="114"/>
      <c r="AL3081" s="114"/>
      <c r="AM3081" s="114"/>
      <c r="AN3081" s="114">
        <f t="shared" ref="AN3081:AN3144" si="96">SUM(AA3081:AM3081)</f>
        <v>3750000</v>
      </c>
      <c r="AO3081" s="114">
        <f t="shared" ref="AO3081:AO3144" si="97">IF((U3081-AN3081)&lt;0,ABS(0),(U3081-AN3081))</f>
        <v>108750000</v>
      </c>
      <c r="AP3081" s="114"/>
      <c r="AQ3081" s="114"/>
      <c r="AR3081" s="114"/>
      <c r="AS3081" s="114"/>
    </row>
    <row r="3082" spans="1:45" s="190" customFormat="1" ht="15" customHeight="1" x14ac:dyDescent="0.2">
      <c r="A3082" s="104"/>
      <c r="B3082" s="104">
        <f>VLOOKUP(BJB!$F$9:$F$5599,Ctrl!$B$4:$C$399,2,0)</f>
        <v>10</v>
      </c>
      <c r="C3082" s="104">
        <f>VLOOKUP(BJB!$G$9:$G$5599,Ctrl!$E$4:$F$399,2,0)</f>
        <v>0</v>
      </c>
      <c r="D3082" s="219">
        <v>1</v>
      </c>
      <c r="E3082" s="104" t="str">
        <f>VLOOKUP(BJB!$F$9:$F$5599,Ctrl!$B$4:$D$399,3,0)</f>
        <v>I</v>
      </c>
      <c r="F3082" s="139" t="s">
        <v>10520</v>
      </c>
      <c r="G3082" s="139" t="s">
        <v>7662</v>
      </c>
      <c r="H3082" s="125"/>
      <c r="I3082" s="220">
        <f>IF(G3081=BJB!$G3049,I3081+1,1)</f>
        <v>1</v>
      </c>
      <c r="J3082" s="912" t="s">
        <v>23043</v>
      </c>
      <c r="K3082" s="121" t="s">
        <v>3459</v>
      </c>
      <c r="L3082" s="104" t="s">
        <v>6477</v>
      </c>
      <c r="M3082" s="104" t="s">
        <v>3460</v>
      </c>
      <c r="N3082" s="109">
        <v>39930</v>
      </c>
      <c r="O3082" s="114">
        <v>488000000</v>
      </c>
      <c r="P3082" s="105" t="s">
        <v>6222</v>
      </c>
      <c r="Q3082" s="120" t="s">
        <v>6222</v>
      </c>
      <c r="R3082" s="890">
        <v>0</v>
      </c>
      <c r="S3082" s="108" t="s">
        <v>6946</v>
      </c>
      <c r="T3082" s="109">
        <v>40333</v>
      </c>
      <c r="U3082" s="114">
        <v>366000000</v>
      </c>
      <c r="V3082" s="109" t="s">
        <v>6222</v>
      </c>
      <c r="W3082" s="141">
        <v>0</v>
      </c>
      <c r="X3082" s="141">
        <v>0</v>
      </c>
      <c r="Y3082" s="141">
        <v>0</v>
      </c>
      <c r="Z3082" s="141">
        <v>0</v>
      </c>
      <c r="AA3082" s="136">
        <v>38925000</v>
      </c>
      <c r="AB3082" s="136"/>
      <c r="AC3082" s="136"/>
      <c r="AD3082" s="141"/>
      <c r="AE3082" s="106">
        <v>0</v>
      </c>
      <c r="AF3082" s="106">
        <v>0</v>
      </c>
      <c r="AG3082" s="106">
        <v>0</v>
      </c>
      <c r="AH3082" s="136"/>
      <c r="AI3082" s="136"/>
      <c r="AJ3082" s="114"/>
      <c r="AK3082" s="114"/>
      <c r="AL3082" s="114"/>
      <c r="AM3082" s="114"/>
      <c r="AN3082" s="114">
        <f t="shared" si="96"/>
        <v>38925000</v>
      </c>
      <c r="AO3082" s="114">
        <f t="shared" si="97"/>
        <v>327075000</v>
      </c>
      <c r="AP3082" s="114"/>
      <c r="AQ3082" s="114"/>
      <c r="AR3082" s="114"/>
      <c r="AS3082" s="114"/>
    </row>
    <row r="3083" spans="1:45" s="190" customFormat="1" ht="15" customHeight="1" x14ac:dyDescent="0.2">
      <c r="A3083" s="104"/>
      <c r="B3083" s="104">
        <f>VLOOKUP(BJB!$F$9:$F$5599,Ctrl!$B$4:$C$399,2,0)</f>
        <v>10</v>
      </c>
      <c r="C3083" s="104">
        <f>VLOOKUP(BJB!$G$9:$G$5599,Ctrl!$E$4:$F$399,2,0)</f>
        <v>0</v>
      </c>
      <c r="D3083" s="219">
        <v>1</v>
      </c>
      <c r="E3083" s="104" t="str">
        <f>VLOOKUP(BJB!$F$9:$F$5599,Ctrl!$B$4:$D$399,3,0)</f>
        <v>I</v>
      </c>
      <c r="F3083" s="139" t="s">
        <v>10520</v>
      </c>
      <c r="G3083" s="139" t="s">
        <v>7662</v>
      </c>
      <c r="H3083" s="125"/>
      <c r="I3083" s="220">
        <f>IF(G3082=BJB!$G3050,I3082+1,1)</f>
        <v>2</v>
      </c>
      <c r="J3083" s="912" t="s">
        <v>23044</v>
      </c>
      <c r="K3083" s="121" t="s">
        <v>3461</v>
      </c>
      <c r="L3083" s="104" t="s">
        <v>6477</v>
      </c>
      <c r="M3083" s="104" t="s">
        <v>3462</v>
      </c>
      <c r="N3083" s="109">
        <v>39930</v>
      </c>
      <c r="O3083" s="114">
        <v>75000000</v>
      </c>
      <c r="P3083" s="105" t="s">
        <v>6222</v>
      </c>
      <c r="Q3083" s="120" t="s">
        <v>6222</v>
      </c>
      <c r="R3083" s="890">
        <v>0</v>
      </c>
      <c r="S3083" s="108" t="s">
        <v>6947</v>
      </c>
      <c r="T3083" s="109">
        <v>40381</v>
      </c>
      <c r="U3083" s="114">
        <v>56250000</v>
      </c>
      <c r="V3083" s="109" t="s">
        <v>6222</v>
      </c>
      <c r="W3083" s="141">
        <v>0</v>
      </c>
      <c r="X3083" s="141">
        <v>0</v>
      </c>
      <c r="Y3083" s="141">
        <v>0</v>
      </c>
      <c r="Z3083" s="141">
        <v>0</v>
      </c>
      <c r="AA3083" s="136">
        <v>7537500</v>
      </c>
      <c r="AB3083" s="136"/>
      <c r="AC3083" s="136"/>
      <c r="AD3083" s="141"/>
      <c r="AE3083" s="106">
        <v>0</v>
      </c>
      <c r="AF3083" s="106">
        <v>0</v>
      </c>
      <c r="AG3083" s="106">
        <v>0</v>
      </c>
      <c r="AH3083" s="136"/>
      <c r="AI3083" s="136"/>
      <c r="AJ3083" s="114"/>
      <c r="AK3083" s="114"/>
      <c r="AL3083" s="114"/>
      <c r="AM3083" s="114"/>
      <c r="AN3083" s="114">
        <f t="shared" si="96"/>
        <v>7537500</v>
      </c>
      <c r="AO3083" s="114">
        <f t="shared" si="97"/>
        <v>48712500</v>
      </c>
      <c r="AP3083" s="114"/>
      <c r="AQ3083" s="114"/>
      <c r="AR3083" s="114"/>
      <c r="AS3083" s="114"/>
    </row>
    <row r="3084" spans="1:45" s="190" customFormat="1" ht="15" customHeight="1" x14ac:dyDescent="0.2">
      <c r="A3084" s="104"/>
      <c r="B3084" s="104">
        <f>VLOOKUP(BJB!$F$9:$F$5599,Ctrl!$B$4:$C$399,2,0)</f>
        <v>10</v>
      </c>
      <c r="C3084" s="104">
        <f>VLOOKUP(BJB!$G$9:$G$5599,Ctrl!$E$4:$F$399,2,0)</f>
        <v>0</v>
      </c>
      <c r="D3084" s="219">
        <v>1</v>
      </c>
      <c r="E3084" s="104" t="str">
        <f>VLOOKUP(BJB!$F$9:$F$5599,Ctrl!$B$4:$D$399,3,0)</f>
        <v>I</v>
      </c>
      <c r="F3084" s="139" t="s">
        <v>10520</v>
      </c>
      <c r="G3084" s="139" t="s">
        <v>7662</v>
      </c>
      <c r="H3084" s="125"/>
      <c r="I3084" s="220">
        <f>IF(G3083=BJB!$G3051,I3083+1,1)</f>
        <v>1</v>
      </c>
      <c r="J3084" s="912" t="s">
        <v>23045</v>
      </c>
      <c r="K3084" s="121" t="s">
        <v>3463</v>
      </c>
      <c r="L3084" s="104" t="s">
        <v>6477</v>
      </c>
      <c r="M3084" s="104" t="s">
        <v>3462</v>
      </c>
      <c r="N3084" s="109">
        <v>39930</v>
      </c>
      <c r="O3084" s="114">
        <v>50000000</v>
      </c>
      <c r="P3084" s="105" t="s">
        <v>6222</v>
      </c>
      <c r="Q3084" s="120" t="s">
        <v>6222</v>
      </c>
      <c r="R3084" s="890">
        <v>0</v>
      </c>
      <c r="S3084" s="108" t="s">
        <v>6947</v>
      </c>
      <c r="T3084" s="109">
        <v>40381</v>
      </c>
      <c r="U3084" s="114">
        <v>25678619</v>
      </c>
      <c r="V3084" s="109" t="s">
        <v>6222</v>
      </c>
      <c r="W3084" s="141">
        <v>0</v>
      </c>
      <c r="X3084" s="141">
        <v>0</v>
      </c>
      <c r="Y3084" s="141">
        <v>0</v>
      </c>
      <c r="Z3084" s="141">
        <v>0</v>
      </c>
      <c r="AA3084" s="114">
        <v>25678619</v>
      </c>
      <c r="AB3084" s="114"/>
      <c r="AC3084" s="114"/>
      <c r="AD3084" s="141"/>
      <c r="AE3084" s="106">
        <v>0</v>
      </c>
      <c r="AF3084" s="106">
        <v>0</v>
      </c>
      <c r="AG3084" s="106">
        <v>0</v>
      </c>
      <c r="AH3084" s="114"/>
      <c r="AI3084" s="114"/>
      <c r="AJ3084" s="114"/>
      <c r="AK3084" s="114"/>
      <c r="AL3084" s="114"/>
      <c r="AM3084" s="114"/>
      <c r="AN3084" s="114">
        <f t="shared" si="96"/>
        <v>25678619</v>
      </c>
      <c r="AO3084" s="114">
        <f t="shared" si="97"/>
        <v>0</v>
      </c>
      <c r="AP3084" s="114"/>
      <c r="AQ3084" s="114"/>
      <c r="AR3084" s="114"/>
      <c r="AS3084" s="114"/>
    </row>
    <row r="3085" spans="1:45" s="190" customFormat="1" ht="15" customHeight="1" x14ac:dyDescent="0.2">
      <c r="A3085" s="104"/>
      <c r="B3085" s="104">
        <f>VLOOKUP(BJB!$F$9:$F$5599,Ctrl!$B$4:$C$399,2,0)</f>
        <v>10</v>
      </c>
      <c r="C3085" s="104">
        <f>VLOOKUP(BJB!$G$9:$G$5599,Ctrl!$E$4:$F$399,2,0)</f>
        <v>0</v>
      </c>
      <c r="D3085" s="219">
        <v>1</v>
      </c>
      <c r="E3085" s="104" t="str">
        <f>VLOOKUP(BJB!$F$9:$F$5599,Ctrl!$B$4:$D$399,3,0)</f>
        <v>I</v>
      </c>
      <c r="F3085" s="139" t="s">
        <v>10520</v>
      </c>
      <c r="G3085" s="139" t="s">
        <v>7662</v>
      </c>
      <c r="H3085" s="125"/>
      <c r="I3085" s="220">
        <f>IF(G3084=BJB!$G3052,I3084+1,1)</f>
        <v>2</v>
      </c>
      <c r="J3085" s="912" t="s">
        <v>23046</v>
      </c>
      <c r="K3085" s="121" t="s">
        <v>3464</v>
      </c>
      <c r="L3085" s="104" t="s">
        <v>6477</v>
      </c>
      <c r="M3085" s="104" t="s">
        <v>3465</v>
      </c>
      <c r="N3085" s="109">
        <v>39981</v>
      </c>
      <c r="O3085" s="114">
        <v>150000000</v>
      </c>
      <c r="P3085" s="105" t="s">
        <v>6222</v>
      </c>
      <c r="Q3085" s="120" t="s">
        <v>6222</v>
      </c>
      <c r="R3085" s="890">
        <v>0</v>
      </c>
      <c r="S3085" s="108" t="s">
        <v>6947</v>
      </c>
      <c r="T3085" s="109">
        <v>40381</v>
      </c>
      <c r="U3085" s="114">
        <v>112500000</v>
      </c>
      <c r="V3085" s="109" t="s">
        <v>6222</v>
      </c>
      <c r="W3085" s="141">
        <v>0</v>
      </c>
      <c r="X3085" s="141">
        <v>0</v>
      </c>
      <c r="Y3085" s="141">
        <v>0</v>
      </c>
      <c r="Z3085" s="141">
        <v>0</v>
      </c>
      <c r="AA3085" s="114">
        <v>700000</v>
      </c>
      <c r="AB3085" s="114"/>
      <c r="AC3085" s="114"/>
      <c r="AD3085" s="141"/>
      <c r="AE3085" s="106">
        <v>0</v>
      </c>
      <c r="AF3085" s="106">
        <v>0</v>
      </c>
      <c r="AG3085" s="106">
        <v>0</v>
      </c>
      <c r="AH3085" s="114"/>
      <c r="AI3085" s="114"/>
      <c r="AJ3085" s="114"/>
      <c r="AK3085" s="114"/>
      <c r="AL3085" s="114"/>
      <c r="AM3085" s="114"/>
      <c r="AN3085" s="114">
        <f t="shared" si="96"/>
        <v>700000</v>
      </c>
      <c r="AO3085" s="114">
        <f t="shared" si="97"/>
        <v>111800000</v>
      </c>
      <c r="AP3085" s="114"/>
      <c r="AQ3085" s="114"/>
      <c r="AR3085" s="114"/>
      <c r="AS3085" s="114"/>
    </row>
    <row r="3086" spans="1:45" s="190" customFormat="1" ht="15" customHeight="1" x14ac:dyDescent="0.2">
      <c r="A3086" s="104"/>
      <c r="B3086" s="104">
        <f>VLOOKUP(BJB!$F$9:$F$5599,Ctrl!$B$4:$C$399,2,0)</f>
        <v>10</v>
      </c>
      <c r="C3086" s="104">
        <f>VLOOKUP(BJB!$G$9:$G$5599,Ctrl!$E$4:$F$399,2,0)</f>
        <v>0</v>
      </c>
      <c r="D3086" s="219">
        <v>1</v>
      </c>
      <c r="E3086" s="104" t="str">
        <f>VLOOKUP(BJB!$F$9:$F$5599,Ctrl!$B$4:$D$399,3,0)</f>
        <v>I</v>
      </c>
      <c r="F3086" s="139" t="s">
        <v>10520</v>
      </c>
      <c r="G3086" s="139" t="s">
        <v>7662</v>
      </c>
      <c r="H3086" s="125"/>
      <c r="I3086" s="220">
        <f>IF(G3085=BJB!$G3053,I3085+1,1)</f>
        <v>3</v>
      </c>
      <c r="J3086" s="912" t="s">
        <v>23047</v>
      </c>
      <c r="K3086" s="121" t="s">
        <v>3466</v>
      </c>
      <c r="L3086" s="104" t="s">
        <v>6477</v>
      </c>
      <c r="M3086" s="104" t="s">
        <v>3467</v>
      </c>
      <c r="N3086" s="120">
        <v>39688</v>
      </c>
      <c r="O3086" s="114">
        <v>5000000</v>
      </c>
      <c r="P3086" s="105" t="s">
        <v>6222</v>
      </c>
      <c r="Q3086" s="120" t="s">
        <v>6222</v>
      </c>
      <c r="R3086" s="890">
        <v>0</v>
      </c>
      <c r="S3086" s="108" t="s">
        <v>6947</v>
      </c>
      <c r="T3086" s="109">
        <v>40381</v>
      </c>
      <c r="U3086" s="114">
        <v>1788019.5</v>
      </c>
      <c r="V3086" s="109" t="s">
        <v>6222</v>
      </c>
      <c r="W3086" s="141">
        <v>0</v>
      </c>
      <c r="X3086" s="141">
        <v>0</v>
      </c>
      <c r="Y3086" s="141">
        <v>0</v>
      </c>
      <c r="Z3086" s="141">
        <v>0</v>
      </c>
      <c r="AA3086" s="114">
        <v>0</v>
      </c>
      <c r="AB3086" s="114"/>
      <c r="AC3086" s="114"/>
      <c r="AD3086" s="141"/>
      <c r="AE3086" s="106">
        <v>0</v>
      </c>
      <c r="AF3086" s="106">
        <v>0</v>
      </c>
      <c r="AG3086" s="106">
        <v>0</v>
      </c>
      <c r="AH3086" s="114"/>
      <c r="AI3086" s="114"/>
      <c r="AJ3086" s="114"/>
      <c r="AK3086" s="114"/>
      <c r="AL3086" s="114"/>
      <c r="AM3086" s="114"/>
      <c r="AN3086" s="114">
        <f t="shared" si="96"/>
        <v>0</v>
      </c>
      <c r="AO3086" s="114">
        <f t="shared" si="97"/>
        <v>1788019.5</v>
      </c>
      <c r="AP3086" s="114"/>
      <c r="AQ3086" s="114"/>
      <c r="AR3086" s="114"/>
      <c r="AS3086" s="114"/>
    </row>
    <row r="3087" spans="1:45" s="190" customFormat="1" ht="15" customHeight="1" x14ac:dyDescent="0.2">
      <c r="A3087" s="104"/>
      <c r="B3087" s="104">
        <f>VLOOKUP(BJB!$F$9:$F$5599,Ctrl!$B$4:$C$399,2,0)</f>
        <v>10</v>
      </c>
      <c r="C3087" s="104">
        <f>VLOOKUP(BJB!$G$9:$G$5599,Ctrl!$E$4:$F$399,2,0)</f>
        <v>0</v>
      </c>
      <c r="D3087" s="219">
        <v>1</v>
      </c>
      <c r="E3087" s="104" t="str">
        <f>VLOOKUP(BJB!$F$9:$F$5599,Ctrl!$B$4:$D$399,3,0)</f>
        <v>I</v>
      </c>
      <c r="F3087" s="139" t="s">
        <v>10520</v>
      </c>
      <c r="G3087" s="139" t="s">
        <v>7662</v>
      </c>
      <c r="H3087" s="125"/>
      <c r="I3087" s="220">
        <f>IF(G3086=BJB!$G3054,I3086+1,1)</f>
        <v>4</v>
      </c>
      <c r="J3087" s="912" t="s">
        <v>23048</v>
      </c>
      <c r="K3087" s="121" t="s">
        <v>3468</v>
      </c>
      <c r="L3087" s="104" t="s">
        <v>6477</v>
      </c>
      <c r="M3087" s="104" t="s">
        <v>3469</v>
      </c>
      <c r="N3087" s="120">
        <v>40004</v>
      </c>
      <c r="O3087" s="114">
        <v>50000000</v>
      </c>
      <c r="P3087" s="105" t="s">
        <v>16428</v>
      </c>
      <c r="Q3087" s="120" t="s">
        <v>16429</v>
      </c>
      <c r="R3087" s="105">
        <v>37500000</v>
      </c>
      <c r="S3087" s="108" t="s">
        <v>6948</v>
      </c>
      <c r="T3087" s="109">
        <v>40512</v>
      </c>
      <c r="U3087" s="114">
        <v>37500000</v>
      </c>
      <c r="V3087" s="109">
        <v>40512</v>
      </c>
      <c r="W3087" s="141">
        <v>37500000</v>
      </c>
      <c r="X3087" s="141">
        <v>0</v>
      </c>
      <c r="Y3087" s="141">
        <v>0</v>
      </c>
      <c r="Z3087" s="141">
        <v>0</v>
      </c>
      <c r="AA3087" s="114">
        <v>750000</v>
      </c>
      <c r="AB3087" s="114"/>
      <c r="AC3087" s="114"/>
      <c r="AD3087" s="141"/>
      <c r="AE3087" s="106">
        <v>0</v>
      </c>
      <c r="AF3087" s="106">
        <v>0</v>
      </c>
      <c r="AG3087" s="106">
        <v>0</v>
      </c>
      <c r="AH3087" s="114"/>
      <c r="AI3087" s="114"/>
      <c r="AJ3087" s="114"/>
      <c r="AK3087" s="114"/>
      <c r="AL3087" s="114"/>
      <c r="AM3087" s="114"/>
      <c r="AN3087" s="114">
        <f t="shared" si="96"/>
        <v>750000</v>
      </c>
      <c r="AO3087" s="114">
        <f t="shared" si="97"/>
        <v>36750000</v>
      </c>
      <c r="AP3087" s="114"/>
      <c r="AQ3087" s="114"/>
      <c r="AR3087" s="114"/>
      <c r="AS3087" s="114"/>
    </row>
    <row r="3088" spans="1:45" s="190" customFormat="1" ht="15" customHeight="1" x14ac:dyDescent="0.2">
      <c r="A3088" s="104"/>
      <c r="B3088" s="104">
        <f>VLOOKUP(BJB!$F$9:$F$5599,Ctrl!$B$4:$C$399,2,0)</f>
        <v>10</v>
      </c>
      <c r="C3088" s="104">
        <f>VLOOKUP(BJB!$G$9:$G$5599,Ctrl!$E$4:$F$399,2,0)</f>
        <v>0</v>
      </c>
      <c r="D3088" s="219">
        <v>1</v>
      </c>
      <c r="E3088" s="104" t="str">
        <f>VLOOKUP(BJB!$F$9:$F$5599,Ctrl!$B$4:$D$399,3,0)</f>
        <v>I</v>
      </c>
      <c r="F3088" s="139" t="s">
        <v>10520</v>
      </c>
      <c r="G3088" s="139" t="s">
        <v>7662</v>
      </c>
      <c r="H3088" s="125"/>
      <c r="I3088" s="220">
        <f>IF(G3087=BJB!$G3055,I3087+1,1)</f>
        <v>1</v>
      </c>
      <c r="J3088" s="912" t="s">
        <v>23049</v>
      </c>
      <c r="K3088" s="121" t="s">
        <v>3470</v>
      </c>
      <c r="L3088" s="104" t="s">
        <v>7835</v>
      </c>
      <c r="M3088" s="104" t="s">
        <v>3471</v>
      </c>
      <c r="N3088" s="120">
        <v>39601</v>
      </c>
      <c r="O3088" s="114">
        <v>205000000</v>
      </c>
      <c r="P3088" s="105" t="s">
        <v>16430</v>
      </c>
      <c r="Q3088" s="120" t="s">
        <v>16431</v>
      </c>
      <c r="R3088" s="105">
        <v>164717500</v>
      </c>
      <c r="S3088" s="108" t="s">
        <v>6949</v>
      </c>
      <c r="T3088" s="109">
        <v>40541</v>
      </c>
      <c r="U3088" s="114">
        <v>123000000</v>
      </c>
      <c r="V3088" s="109">
        <v>40541</v>
      </c>
      <c r="W3088" s="141">
        <v>123000000</v>
      </c>
      <c r="X3088" s="141">
        <v>0</v>
      </c>
      <c r="Y3088" s="141">
        <v>0</v>
      </c>
      <c r="Z3088" s="141">
        <v>0</v>
      </c>
      <c r="AA3088" s="114">
        <v>123000000</v>
      </c>
      <c r="AB3088" s="114"/>
      <c r="AC3088" s="114"/>
      <c r="AD3088" s="141"/>
      <c r="AE3088" s="106">
        <v>0</v>
      </c>
      <c r="AF3088" s="106">
        <v>0</v>
      </c>
      <c r="AG3088" s="106">
        <v>0</v>
      </c>
      <c r="AH3088" s="114"/>
      <c r="AI3088" s="114"/>
      <c r="AJ3088" s="114"/>
      <c r="AK3088" s="114"/>
      <c r="AL3088" s="114"/>
      <c r="AM3088" s="114"/>
      <c r="AN3088" s="114">
        <f t="shared" si="96"/>
        <v>123000000</v>
      </c>
      <c r="AO3088" s="114">
        <f t="shared" si="97"/>
        <v>0</v>
      </c>
      <c r="AP3088" s="114"/>
      <c r="AQ3088" s="114"/>
      <c r="AR3088" s="114"/>
      <c r="AS3088" s="114"/>
    </row>
    <row r="3089" spans="1:46" s="190" customFormat="1" ht="15" customHeight="1" x14ac:dyDescent="0.2">
      <c r="A3089" s="104"/>
      <c r="B3089" s="104">
        <f>VLOOKUP(BJB!$F$9:$F$5599,Ctrl!$B$4:$C$399,2,0)</f>
        <v>10</v>
      </c>
      <c r="C3089" s="104">
        <f>VLOOKUP(BJB!$G$9:$G$5599,Ctrl!$E$4:$F$399,2,0)</f>
        <v>0</v>
      </c>
      <c r="D3089" s="219">
        <v>1</v>
      </c>
      <c r="E3089" s="104" t="str">
        <f>VLOOKUP(BJB!$F$9:$F$5599,Ctrl!$B$4:$D$399,3,0)</f>
        <v>I</v>
      </c>
      <c r="F3089" s="139" t="s">
        <v>10520</v>
      </c>
      <c r="G3089" s="139" t="s">
        <v>7662</v>
      </c>
      <c r="H3089" s="125"/>
      <c r="I3089" s="220">
        <f>IF(G3088=BJB!$G3056,I3088+1,1)</f>
        <v>1</v>
      </c>
      <c r="J3089" s="912" t="s">
        <v>23050</v>
      </c>
      <c r="K3089" s="121" t="s">
        <v>3472</v>
      </c>
      <c r="L3089" s="104" t="s">
        <v>7835</v>
      </c>
      <c r="M3089" s="104" t="s">
        <v>3473</v>
      </c>
      <c r="N3089" s="120">
        <v>40093</v>
      </c>
      <c r="O3089" s="106">
        <v>37264520</v>
      </c>
      <c r="P3089" s="105" t="s">
        <v>6222</v>
      </c>
      <c r="Q3089" s="120" t="s">
        <v>6222</v>
      </c>
      <c r="R3089" s="890">
        <v>0</v>
      </c>
      <c r="S3089" s="108" t="s">
        <v>6950</v>
      </c>
      <c r="T3089" s="109">
        <v>40591</v>
      </c>
      <c r="U3089" s="114">
        <v>27948390</v>
      </c>
      <c r="V3089" s="109" t="s">
        <v>6222</v>
      </c>
      <c r="W3089" s="141">
        <v>0</v>
      </c>
      <c r="X3089" s="141">
        <v>0</v>
      </c>
      <c r="Y3089" s="141">
        <v>0</v>
      </c>
      <c r="Z3089" s="141">
        <v>0</v>
      </c>
      <c r="AA3089" s="114">
        <v>26823390</v>
      </c>
      <c r="AB3089" s="114"/>
      <c r="AC3089" s="114"/>
      <c r="AD3089" s="141"/>
      <c r="AE3089" s="106">
        <v>0</v>
      </c>
      <c r="AF3089" s="106">
        <v>0</v>
      </c>
      <c r="AG3089" s="106">
        <v>0</v>
      </c>
      <c r="AH3089" s="114"/>
      <c r="AI3089" s="114"/>
      <c r="AJ3089" s="114"/>
      <c r="AK3089" s="114"/>
      <c r="AL3089" s="114"/>
      <c r="AM3089" s="114"/>
      <c r="AN3089" s="114">
        <f t="shared" si="96"/>
        <v>26823390</v>
      </c>
      <c r="AO3089" s="114">
        <f t="shared" si="97"/>
        <v>1125000</v>
      </c>
      <c r="AP3089" s="114"/>
      <c r="AQ3089" s="114"/>
      <c r="AR3089" s="114"/>
      <c r="AS3089" s="114"/>
    </row>
    <row r="3090" spans="1:46" s="190" customFormat="1" ht="15" customHeight="1" x14ac:dyDescent="0.2">
      <c r="A3090" s="104"/>
      <c r="B3090" s="104">
        <f>VLOOKUP(BJB!$F$9:$F$5599,Ctrl!$B$4:$C$399,2,0)</f>
        <v>10</v>
      </c>
      <c r="C3090" s="104">
        <f>VLOOKUP(BJB!$G$9:$G$5599,Ctrl!$E$4:$F$399,2,0)</f>
        <v>0</v>
      </c>
      <c r="D3090" s="219">
        <v>1</v>
      </c>
      <c r="E3090" s="104" t="str">
        <f>VLOOKUP(BJB!$F$9:$F$5599,Ctrl!$B$4:$D$399,3,0)</f>
        <v>I</v>
      </c>
      <c r="F3090" s="139" t="s">
        <v>10520</v>
      </c>
      <c r="G3090" s="139" t="s">
        <v>7662</v>
      </c>
      <c r="H3090" s="125"/>
      <c r="I3090" s="220">
        <f>IF(G3089=BJB!$G3057,I3089+1,1)</f>
        <v>2</v>
      </c>
      <c r="J3090" s="912" t="s">
        <v>23051</v>
      </c>
      <c r="K3090" s="121" t="s">
        <v>3474</v>
      </c>
      <c r="L3090" s="104" t="s">
        <v>6476</v>
      </c>
      <c r="M3090" s="104" t="s">
        <v>3475</v>
      </c>
      <c r="N3090" s="120">
        <v>40427</v>
      </c>
      <c r="O3090" s="106">
        <v>100000000</v>
      </c>
      <c r="P3090" s="105" t="s">
        <v>6222</v>
      </c>
      <c r="Q3090" s="120" t="s">
        <v>6222</v>
      </c>
      <c r="R3090" s="890">
        <v>0</v>
      </c>
      <c r="S3090" s="108" t="s">
        <v>6951</v>
      </c>
      <c r="T3090" s="109">
        <v>40688</v>
      </c>
      <c r="U3090" s="114">
        <v>23819945</v>
      </c>
      <c r="V3090" s="109" t="s">
        <v>6222</v>
      </c>
      <c r="W3090" s="141">
        <v>0</v>
      </c>
      <c r="X3090" s="141">
        <v>0</v>
      </c>
      <c r="Y3090" s="141">
        <v>0</v>
      </c>
      <c r="Z3090" s="141">
        <v>0</v>
      </c>
      <c r="AA3090" s="114">
        <v>0</v>
      </c>
      <c r="AB3090" s="114"/>
      <c r="AC3090" s="114"/>
      <c r="AD3090" s="141"/>
      <c r="AE3090" s="106">
        <v>0</v>
      </c>
      <c r="AF3090" s="106">
        <v>0</v>
      </c>
      <c r="AG3090" s="106">
        <v>0</v>
      </c>
      <c r="AH3090" s="114"/>
      <c r="AI3090" s="114"/>
      <c r="AJ3090" s="114"/>
      <c r="AK3090" s="114"/>
      <c r="AL3090" s="114"/>
      <c r="AM3090" s="114"/>
      <c r="AN3090" s="114">
        <f t="shared" si="96"/>
        <v>0</v>
      </c>
      <c r="AO3090" s="114">
        <f t="shared" si="97"/>
        <v>23819945</v>
      </c>
      <c r="AP3090" s="114"/>
      <c r="AQ3090" s="114"/>
      <c r="AR3090" s="114"/>
      <c r="AS3090" s="114"/>
    </row>
    <row r="3091" spans="1:46" s="190" customFormat="1" ht="15" customHeight="1" x14ac:dyDescent="0.2">
      <c r="A3091" s="104"/>
      <c r="B3091" s="104">
        <f>VLOOKUP(BJB!$F$9:$F$5599,Ctrl!$B$4:$C$399,2,0)</f>
        <v>10</v>
      </c>
      <c r="C3091" s="104">
        <f>VLOOKUP(BJB!$G$9:$G$5599,Ctrl!$E$4:$F$399,2,0)</f>
        <v>0</v>
      </c>
      <c r="D3091" s="219">
        <v>1</v>
      </c>
      <c r="E3091" s="104" t="str">
        <f>VLOOKUP(BJB!$F$9:$F$5599,Ctrl!$B$4:$D$399,3,0)</f>
        <v>I</v>
      </c>
      <c r="F3091" s="139" t="s">
        <v>10520</v>
      </c>
      <c r="G3091" s="139" t="s">
        <v>7662</v>
      </c>
      <c r="H3091" s="125"/>
      <c r="I3091" s="220">
        <f>IF(G3090=BJB!$G3058,I3090+1,1)</f>
        <v>1</v>
      </c>
      <c r="J3091" s="912" t="s">
        <v>23052</v>
      </c>
      <c r="K3091" s="121" t="s">
        <v>3476</v>
      </c>
      <c r="L3091" s="104" t="s">
        <v>6476</v>
      </c>
      <c r="M3091" s="104" t="s">
        <v>3475</v>
      </c>
      <c r="N3091" s="120">
        <v>40427</v>
      </c>
      <c r="O3091" s="106">
        <v>87000000</v>
      </c>
      <c r="P3091" s="105" t="s">
        <v>6222</v>
      </c>
      <c r="Q3091" s="120" t="s">
        <v>6222</v>
      </c>
      <c r="R3091" s="890">
        <v>0</v>
      </c>
      <c r="S3091" s="108" t="s">
        <v>6951</v>
      </c>
      <c r="T3091" s="109">
        <v>40688</v>
      </c>
      <c r="U3091" s="114">
        <v>20723353</v>
      </c>
      <c r="V3091" s="109" t="s">
        <v>6222</v>
      </c>
      <c r="W3091" s="141">
        <v>0</v>
      </c>
      <c r="X3091" s="141">
        <v>0</v>
      </c>
      <c r="Y3091" s="141">
        <v>0</v>
      </c>
      <c r="Z3091" s="141">
        <v>0</v>
      </c>
      <c r="AA3091" s="114">
        <v>0</v>
      </c>
      <c r="AB3091" s="114"/>
      <c r="AC3091" s="114"/>
      <c r="AD3091" s="141"/>
      <c r="AE3091" s="106">
        <v>0</v>
      </c>
      <c r="AF3091" s="106">
        <v>0</v>
      </c>
      <c r="AG3091" s="106">
        <v>0</v>
      </c>
      <c r="AH3091" s="114"/>
      <c r="AI3091" s="114"/>
      <c r="AJ3091" s="114"/>
      <c r="AK3091" s="114"/>
      <c r="AL3091" s="114"/>
      <c r="AM3091" s="114"/>
      <c r="AN3091" s="114">
        <f t="shared" si="96"/>
        <v>0</v>
      </c>
      <c r="AO3091" s="114">
        <f t="shared" si="97"/>
        <v>20723353</v>
      </c>
      <c r="AP3091" s="114"/>
      <c r="AQ3091" s="114"/>
      <c r="AR3091" s="114"/>
      <c r="AS3091" s="114"/>
    </row>
    <row r="3092" spans="1:46" s="190" customFormat="1" ht="15" customHeight="1" x14ac:dyDescent="0.2">
      <c r="A3092" s="104"/>
      <c r="B3092" s="104">
        <f>VLOOKUP(BJB!$F$9:$F$5599,Ctrl!$B$4:$C$399,2,0)</f>
        <v>10</v>
      </c>
      <c r="C3092" s="104">
        <f>VLOOKUP(BJB!$G$9:$G$5599,Ctrl!$E$4:$F$399,2,0)</f>
        <v>0</v>
      </c>
      <c r="D3092" s="219">
        <v>1</v>
      </c>
      <c r="E3092" s="104" t="str">
        <f>VLOOKUP(BJB!$F$9:$F$5599,Ctrl!$B$4:$D$399,3,0)</f>
        <v>I</v>
      </c>
      <c r="F3092" s="139" t="s">
        <v>10520</v>
      </c>
      <c r="G3092" s="139" t="s">
        <v>7662</v>
      </c>
      <c r="H3092" s="125"/>
      <c r="I3092" s="220">
        <f>IF(G3091=BJB!$G3059,I3091+1,1)</f>
        <v>1</v>
      </c>
      <c r="J3092" s="912" t="s">
        <v>23053</v>
      </c>
      <c r="K3092" s="121" t="s">
        <v>3477</v>
      </c>
      <c r="L3092" s="104" t="s">
        <v>7835</v>
      </c>
      <c r="M3092" s="104" t="s">
        <v>3478</v>
      </c>
      <c r="N3092" s="120">
        <v>39962</v>
      </c>
      <c r="O3092" s="106">
        <v>425000000</v>
      </c>
      <c r="P3092" s="105" t="s">
        <v>6222</v>
      </c>
      <c r="Q3092" s="120" t="s">
        <v>6222</v>
      </c>
      <c r="R3092" s="890">
        <v>0</v>
      </c>
      <c r="S3092" s="108" t="s">
        <v>3479</v>
      </c>
      <c r="T3092" s="109">
        <v>40840</v>
      </c>
      <c r="U3092" s="114">
        <v>188692917</v>
      </c>
      <c r="V3092" s="109" t="s">
        <v>6222</v>
      </c>
      <c r="W3092" s="141">
        <v>0</v>
      </c>
      <c r="X3092" s="141">
        <v>0</v>
      </c>
      <c r="Y3092" s="141">
        <v>0</v>
      </c>
      <c r="Z3092" s="141">
        <v>0</v>
      </c>
      <c r="AA3092" s="114">
        <v>0</v>
      </c>
      <c r="AB3092" s="114"/>
      <c r="AC3092" s="114"/>
      <c r="AD3092" s="141"/>
      <c r="AE3092" s="106">
        <v>0</v>
      </c>
      <c r="AF3092" s="106">
        <v>0</v>
      </c>
      <c r="AG3092" s="106">
        <v>0</v>
      </c>
      <c r="AH3092" s="114"/>
      <c r="AI3092" s="114"/>
      <c r="AJ3092" s="114"/>
      <c r="AK3092" s="114"/>
      <c r="AL3092" s="114"/>
      <c r="AM3092" s="114"/>
      <c r="AN3092" s="114">
        <f t="shared" si="96"/>
        <v>0</v>
      </c>
      <c r="AO3092" s="114">
        <f t="shared" si="97"/>
        <v>188692917</v>
      </c>
      <c r="AP3092" s="114"/>
      <c r="AQ3092" s="114"/>
      <c r="AR3092" s="114"/>
      <c r="AS3092" s="114"/>
    </row>
    <row r="3093" spans="1:46" s="190" customFormat="1" ht="15" customHeight="1" x14ac:dyDescent="0.2">
      <c r="A3093" s="104"/>
      <c r="B3093" s="104">
        <f>VLOOKUP(BJB!$F$9:$F$5599,Ctrl!$B$4:$C$399,2,0)</f>
        <v>10</v>
      </c>
      <c r="C3093" s="104">
        <f>VLOOKUP(BJB!$G$9:$G$5599,Ctrl!$E$4:$F$399,2,0)</f>
        <v>0</v>
      </c>
      <c r="D3093" s="219">
        <v>1</v>
      </c>
      <c r="E3093" s="104" t="str">
        <f>VLOOKUP(BJB!$F$9:$F$5599,Ctrl!$B$4:$D$399,3,0)</f>
        <v>I</v>
      </c>
      <c r="F3093" s="139" t="s">
        <v>10520</v>
      </c>
      <c r="G3093" s="139" t="s">
        <v>7662</v>
      </c>
      <c r="H3093" s="125"/>
      <c r="I3093" s="220">
        <f>IF(G3092=BJB!$G3060,I3092+1,1)</f>
        <v>1</v>
      </c>
      <c r="J3093" s="912" t="s">
        <v>23054</v>
      </c>
      <c r="K3093" s="121" t="s">
        <v>3480</v>
      </c>
      <c r="L3093" s="104" t="s">
        <v>6476</v>
      </c>
      <c r="M3093" s="104" t="s">
        <v>3481</v>
      </c>
      <c r="N3093" s="120">
        <v>40549</v>
      </c>
      <c r="O3093" s="107">
        <v>45403152</v>
      </c>
      <c r="P3093" s="105" t="s">
        <v>16432</v>
      </c>
      <c r="Q3093" s="120">
        <v>40987</v>
      </c>
      <c r="R3093" s="105">
        <v>38596225</v>
      </c>
      <c r="S3093" s="146" t="s">
        <v>3482</v>
      </c>
      <c r="T3093" s="109">
        <v>41015</v>
      </c>
      <c r="U3093" s="114">
        <v>38596225</v>
      </c>
      <c r="V3093" s="109">
        <v>41015</v>
      </c>
      <c r="W3093" s="141">
        <v>38596225</v>
      </c>
      <c r="X3093" s="141">
        <v>0</v>
      </c>
      <c r="Y3093" s="141">
        <v>0</v>
      </c>
      <c r="Z3093" s="141">
        <v>0</v>
      </c>
      <c r="AA3093" s="114">
        <v>0</v>
      </c>
      <c r="AB3093" s="114"/>
      <c r="AC3093" s="114"/>
      <c r="AD3093" s="141"/>
      <c r="AE3093" s="106">
        <v>0</v>
      </c>
      <c r="AF3093" s="106">
        <v>0</v>
      </c>
      <c r="AG3093" s="106">
        <v>0</v>
      </c>
      <c r="AH3093" s="114"/>
      <c r="AI3093" s="114"/>
      <c r="AJ3093" s="114"/>
      <c r="AK3093" s="114"/>
      <c r="AL3093" s="114"/>
      <c r="AM3093" s="114"/>
      <c r="AN3093" s="114">
        <f t="shared" si="96"/>
        <v>0</v>
      </c>
      <c r="AO3093" s="114">
        <f t="shared" si="97"/>
        <v>38596225</v>
      </c>
      <c r="AP3093" s="114"/>
      <c r="AQ3093" s="114"/>
      <c r="AR3093" s="114"/>
      <c r="AS3093" s="114"/>
    </row>
    <row r="3094" spans="1:46" s="190" customFormat="1" ht="15" customHeight="1" x14ac:dyDescent="0.2">
      <c r="A3094" s="104"/>
      <c r="B3094" s="104">
        <f>VLOOKUP(BJB!$F$9:$F$5599,Ctrl!$B$4:$C$399,2,0)</f>
        <v>10</v>
      </c>
      <c r="C3094" s="104">
        <f>VLOOKUP(BJB!$G$9:$G$5599,Ctrl!$E$4:$F$399,2,0)</f>
        <v>0</v>
      </c>
      <c r="D3094" s="219">
        <v>1</v>
      </c>
      <c r="E3094" s="104" t="str">
        <f>VLOOKUP(BJB!$F$9:$F$5599,Ctrl!$B$4:$D$399,3,0)</f>
        <v>I</v>
      </c>
      <c r="F3094" s="139" t="s">
        <v>10520</v>
      </c>
      <c r="G3094" s="139" t="s">
        <v>7662</v>
      </c>
      <c r="H3094" s="125"/>
      <c r="I3094" s="220">
        <f>IF(G3093=BJB!$G3061,I3093+1,1)</f>
        <v>1</v>
      </c>
      <c r="J3094" s="912" t="s">
        <v>23055</v>
      </c>
      <c r="K3094" s="121" t="s">
        <v>3483</v>
      </c>
      <c r="L3094" s="104" t="s">
        <v>6476</v>
      </c>
      <c r="M3094" s="104" t="s">
        <v>3484</v>
      </c>
      <c r="N3094" s="120">
        <v>39629</v>
      </c>
      <c r="O3094" s="107">
        <v>50751667</v>
      </c>
      <c r="P3094" s="105" t="s">
        <v>16433</v>
      </c>
      <c r="Q3094" s="120">
        <v>40917</v>
      </c>
      <c r="R3094" s="105">
        <v>43249422</v>
      </c>
      <c r="S3094" s="146" t="s">
        <v>98</v>
      </c>
      <c r="T3094" s="109">
        <v>41145</v>
      </c>
      <c r="U3094" s="114">
        <v>43249422</v>
      </c>
      <c r="V3094" s="109">
        <v>41145</v>
      </c>
      <c r="W3094" s="141">
        <v>43249422</v>
      </c>
      <c r="X3094" s="141">
        <v>0</v>
      </c>
      <c r="Y3094" s="141">
        <v>0</v>
      </c>
      <c r="Z3094" s="141">
        <v>0</v>
      </c>
      <c r="AA3094" s="114">
        <v>0</v>
      </c>
      <c r="AB3094" s="114"/>
      <c r="AC3094" s="114"/>
      <c r="AD3094" s="141"/>
      <c r="AE3094" s="106">
        <v>0</v>
      </c>
      <c r="AF3094" s="106">
        <v>0</v>
      </c>
      <c r="AG3094" s="106">
        <v>0</v>
      </c>
      <c r="AH3094" s="114"/>
      <c r="AI3094" s="114"/>
      <c r="AJ3094" s="114"/>
      <c r="AK3094" s="114"/>
      <c r="AL3094" s="114"/>
      <c r="AM3094" s="114"/>
      <c r="AN3094" s="114">
        <f t="shared" si="96"/>
        <v>0</v>
      </c>
      <c r="AO3094" s="114">
        <f t="shared" si="97"/>
        <v>43249422</v>
      </c>
      <c r="AP3094" s="114"/>
      <c r="AQ3094" s="114"/>
      <c r="AR3094" s="114"/>
      <c r="AS3094" s="114"/>
    </row>
    <row r="3095" spans="1:46" s="190" customFormat="1" ht="15" customHeight="1" x14ac:dyDescent="0.2">
      <c r="A3095" s="104"/>
      <c r="B3095" s="104">
        <f>VLOOKUP(BJB!$F$9:$F$5599,Ctrl!$B$4:$C$399,2,0)</f>
        <v>10</v>
      </c>
      <c r="C3095" s="104">
        <f>VLOOKUP(BJB!$G$9:$G$5599,Ctrl!$E$4:$F$399,2,0)</f>
        <v>0</v>
      </c>
      <c r="D3095" s="219">
        <v>1</v>
      </c>
      <c r="E3095" s="104" t="str">
        <f>VLOOKUP(BJB!$F$9:$F$5599,Ctrl!$B$4:$D$399,3,0)</f>
        <v>I</v>
      </c>
      <c r="F3095" s="139" t="s">
        <v>10520</v>
      </c>
      <c r="G3095" s="139" t="s">
        <v>7662</v>
      </c>
      <c r="H3095" s="125">
        <v>1110405000664</v>
      </c>
      <c r="I3095" s="220">
        <f>IF(G3094=BJB!$G3062,I3094+1,1)</f>
        <v>1</v>
      </c>
      <c r="J3095" s="912" t="s">
        <v>23056</v>
      </c>
      <c r="K3095" s="121" t="s">
        <v>3485</v>
      </c>
      <c r="L3095" s="104" t="s">
        <v>6477</v>
      </c>
      <c r="M3095" s="104" t="s">
        <v>3486</v>
      </c>
      <c r="N3095" s="120">
        <v>40743</v>
      </c>
      <c r="O3095" s="105">
        <v>15000000</v>
      </c>
      <c r="P3095" s="105" t="s">
        <v>6222</v>
      </c>
      <c r="Q3095" s="120" t="s">
        <v>6222</v>
      </c>
      <c r="R3095" s="890">
        <v>0</v>
      </c>
      <c r="S3095" s="146" t="s">
        <v>3487</v>
      </c>
      <c r="T3095" s="109">
        <v>41243</v>
      </c>
      <c r="U3095" s="114">
        <v>10500000</v>
      </c>
      <c r="V3095" s="109" t="s">
        <v>6222</v>
      </c>
      <c r="W3095" s="141">
        <v>0</v>
      </c>
      <c r="X3095" s="141">
        <v>0</v>
      </c>
      <c r="Y3095" s="141">
        <v>0</v>
      </c>
      <c r="Z3095" s="141">
        <v>0</v>
      </c>
      <c r="AA3095" s="114">
        <v>44910</v>
      </c>
      <c r="AB3095" s="114"/>
      <c r="AC3095" s="132"/>
      <c r="AD3095" s="141"/>
      <c r="AE3095" s="106">
        <v>0</v>
      </c>
      <c r="AF3095" s="106">
        <v>0</v>
      </c>
      <c r="AG3095" s="106">
        <v>0</v>
      </c>
      <c r="AH3095" s="114"/>
      <c r="AI3095" s="114"/>
      <c r="AJ3095" s="114"/>
      <c r="AK3095" s="114"/>
      <c r="AL3095" s="114"/>
      <c r="AM3095" s="114"/>
      <c r="AN3095" s="114">
        <f t="shared" si="96"/>
        <v>44910</v>
      </c>
      <c r="AO3095" s="114">
        <f t="shared" si="97"/>
        <v>10455090</v>
      </c>
      <c r="AP3095" s="114"/>
      <c r="AQ3095" s="114"/>
      <c r="AR3095" s="114"/>
      <c r="AS3095" s="114"/>
    </row>
    <row r="3096" spans="1:46" s="190" customFormat="1" ht="15" customHeight="1" x14ac:dyDescent="0.2">
      <c r="A3096" s="104"/>
      <c r="B3096" s="104">
        <f>VLOOKUP(BJB!$F$9:$F$5599,Ctrl!$B$4:$C$399,2,0)</f>
        <v>10</v>
      </c>
      <c r="C3096" s="104">
        <f>VLOOKUP(BJB!$G$9:$G$5599,Ctrl!$E$4:$F$399,2,0)</f>
        <v>0</v>
      </c>
      <c r="D3096" s="219">
        <v>1</v>
      </c>
      <c r="E3096" s="104" t="str">
        <f>VLOOKUP(BJB!$F$9:$F$5599,Ctrl!$B$4:$D$399,3,0)</f>
        <v>I</v>
      </c>
      <c r="F3096" s="139" t="s">
        <v>10520</v>
      </c>
      <c r="G3096" s="139" t="s">
        <v>7662</v>
      </c>
      <c r="H3096" s="125" t="s">
        <v>7509</v>
      </c>
      <c r="I3096" s="220">
        <f>IF(G3095=BJB!$G3063,I3095+1,1)</f>
        <v>1</v>
      </c>
      <c r="J3096" s="912" t="s">
        <v>23057</v>
      </c>
      <c r="K3096" s="121" t="s">
        <v>3488</v>
      </c>
      <c r="L3096" s="104" t="s">
        <v>6477</v>
      </c>
      <c r="M3096" s="104" t="s">
        <v>3489</v>
      </c>
      <c r="N3096" s="120">
        <v>40743</v>
      </c>
      <c r="O3096" s="105">
        <v>15000000</v>
      </c>
      <c r="P3096" s="105" t="s">
        <v>16434</v>
      </c>
      <c r="Q3096" s="120">
        <v>41174</v>
      </c>
      <c r="R3096" s="105">
        <v>20160833</v>
      </c>
      <c r="S3096" s="146" t="s">
        <v>3487</v>
      </c>
      <c r="T3096" s="109">
        <v>41243</v>
      </c>
      <c r="U3096" s="114">
        <v>10500000</v>
      </c>
      <c r="V3096" s="109">
        <v>41243</v>
      </c>
      <c r="W3096" s="141">
        <v>10500000</v>
      </c>
      <c r="X3096" s="141">
        <v>0</v>
      </c>
      <c r="Y3096" s="141">
        <v>0</v>
      </c>
      <c r="Z3096" s="141">
        <v>0</v>
      </c>
      <c r="AA3096" s="114">
        <v>1268958</v>
      </c>
      <c r="AB3096" s="114"/>
      <c r="AC3096" s="132"/>
      <c r="AD3096" s="141"/>
      <c r="AE3096" s="106">
        <v>0</v>
      </c>
      <c r="AF3096" s="106">
        <v>0</v>
      </c>
      <c r="AG3096" s="106">
        <v>0</v>
      </c>
      <c r="AH3096" s="114"/>
      <c r="AI3096" s="114"/>
      <c r="AJ3096" s="114"/>
      <c r="AK3096" s="114"/>
      <c r="AL3096" s="114"/>
      <c r="AM3096" s="114"/>
      <c r="AN3096" s="114">
        <f t="shared" si="96"/>
        <v>1268958</v>
      </c>
      <c r="AO3096" s="114">
        <f t="shared" si="97"/>
        <v>9231042</v>
      </c>
      <c r="AP3096" s="114"/>
      <c r="AQ3096" s="114"/>
      <c r="AR3096" s="114"/>
      <c r="AS3096" s="114"/>
    </row>
    <row r="3097" spans="1:46" s="190" customFormat="1" ht="15" customHeight="1" x14ac:dyDescent="0.2">
      <c r="A3097" s="104"/>
      <c r="B3097" s="104">
        <f>VLOOKUP(BJB!$F$9:$F$5599,Ctrl!$B$4:$C$399,2,0)</f>
        <v>10</v>
      </c>
      <c r="C3097" s="104">
        <f>VLOOKUP(BJB!$G$9:$G$5599,Ctrl!$E$4:$F$399,2,0)</f>
        <v>0</v>
      </c>
      <c r="D3097" s="219">
        <v>1</v>
      </c>
      <c r="E3097" s="104" t="str">
        <f>VLOOKUP(BJB!$F$9:$F$5599,Ctrl!$B$4:$D$399,3,0)</f>
        <v>I</v>
      </c>
      <c r="F3097" s="139" t="s">
        <v>10520</v>
      </c>
      <c r="G3097" s="139" t="s">
        <v>7662</v>
      </c>
      <c r="H3097" s="125"/>
      <c r="I3097" s="220">
        <f>IF(G3096=BJB!$G3064,I3096+1,1)</f>
        <v>1</v>
      </c>
      <c r="J3097" s="912" t="s">
        <v>23058</v>
      </c>
      <c r="K3097" s="121" t="s">
        <v>3490</v>
      </c>
      <c r="L3097" s="104" t="s">
        <v>6477</v>
      </c>
      <c r="M3097" s="104" t="s">
        <v>3491</v>
      </c>
      <c r="N3097" s="120">
        <v>40857</v>
      </c>
      <c r="O3097" s="105">
        <v>15000000</v>
      </c>
      <c r="P3097" s="105" t="s">
        <v>16434</v>
      </c>
      <c r="Q3097" s="120">
        <v>41175</v>
      </c>
      <c r="R3097" s="105">
        <v>20731363</v>
      </c>
      <c r="S3097" s="146" t="s">
        <v>3487</v>
      </c>
      <c r="T3097" s="109">
        <v>41243</v>
      </c>
      <c r="U3097" s="114">
        <v>10500000</v>
      </c>
      <c r="V3097" s="109">
        <v>41243</v>
      </c>
      <c r="W3097" s="141">
        <v>10500000</v>
      </c>
      <c r="X3097" s="141">
        <v>0</v>
      </c>
      <c r="Y3097" s="141">
        <v>0</v>
      </c>
      <c r="Z3097" s="141">
        <v>0</v>
      </c>
      <c r="AA3097" s="114">
        <v>0</v>
      </c>
      <c r="AB3097" s="114"/>
      <c r="AC3097" s="114"/>
      <c r="AD3097" s="141"/>
      <c r="AE3097" s="106">
        <v>0</v>
      </c>
      <c r="AF3097" s="106">
        <v>0</v>
      </c>
      <c r="AG3097" s="106">
        <v>0</v>
      </c>
      <c r="AH3097" s="114"/>
      <c r="AI3097" s="114"/>
      <c r="AJ3097" s="114"/>
      <c r="AK3097" s="114"/>
      <c r="AL3097" s="114"/>
      <c r="AM3097" s="114"/>
      <c r="AN3097" s="114">
        <f t="shared" si="96"/>
        <v>0</v>
      </c>
      <c r="AO3097" s="114">
        <f t="shared" si="97"/>
        <v>10500000</v>
      </c>
      <c r="AP3097" s="114"/>
      <c r="AQ3097" s="114"/>
      <c r="AR3097" s="114"/>
      <c r="AS3097" s="114"/>
      <c r="AT3097" s="191"/>
    </row>
    <row r="3098" spans="1:46" s="190" customFormat="1" ht="15" customHeight="1" x14ac:dyDescent="0.2">
      <c r="A3098" s="104"/>
      <c r="B3098" s="104">
        <f>VLOOKUP(BJB!$F$9:$F$5599,Ctrl!$B$4:$C$399,2,0)</f>
        <v>10</v>
      </c>
      <c r="C3098" s="104">
        <f>VLOOKUP(BJB!$G$9:$G$5599,Ctrl!$E$4:$F$399,2,0)</f>
        <v>0</v>
      </c>
      <c r="D3098" s="219">
        <v>1</v>
      </c>
      <c r="E3098" s="104" t="str">
        <f>VLOOKUP(BJB!$F$9:$F$5599,Ctrl!$B$4:$D$399,3,0)</f>
        <v>I</v>
      </c>
      <c r="F3098" s="139" t="s">
        <v>10520</v>
      </c>
      <c r="G3098" s="139" t="s">
        <v>7662</v>
      </c>
      <c r="H3098" s="125">
        <v>1111209000541</v>
      </c>
      <c r="I3098" s="220">
        <f>IF(G3097=BJB!$G3065,I3097+1,1)</f>
        <v>1</v>
      </c>
      <c r="J3098" s="912" t="s">
        <v>23059</v>
      </c>
      <c r="K3098" s="121" t="s">
        <v>500</v>
      </c>
      <c r="L3098" s="104" t="s">
        <v>6477</v>
      </c>
      <c r="M3098" s="104" t="s">
        <v>3492</v>
      </c>
      <c r="N3098" s="120">
        <v>40913</v>
      </c>
      <c r="O3098" s="107">
        <v>50000000</v>
      </c>
      <c r="P3098" s="105" t="s">
        <v>16435</v>
      </c>
      <c r="Q3098" s="120">
        <v>41253</v>
      </c>
      <c r="R3098" s="105">
        <v>51300553</v>
      </c>
      <c r="S3098" s="146" t="s">
        <v>3493</v>
      </c>
      <c r="T3098" s="109">
        <v>41361</v>
      </c>
      <c r="U3098" s="114">
        <v>33174867</v>
      </c>
      <c r="V3098" s="109">
        <v>41361</v>
      </c>
      <c r="W3098" s="141">
        <v>33174867</v>
      </c>
      <c r="X3098" s="141">
        <v>0</v>
      </c>
      <c r="Y3098" s="141">
        <v>0</v>
      </c>
      <c r="Z3098" s="141">
        <v>0</v>
      </c>
      <c r="AA3098" s="114">
        <v>0</v>
      </c>
      <c r="AB3098" s="114"/>
      <c r="AC3098" s="132"/>
      <c r="AD3098" s="141"/>
      <c r="AE3098" s="106">
        <v>0</v>
      </c>
      <c r="AF3098" s="106">
        <v>0</v>
      </c>
      <c r="AG3098" s="106">
        <v>0</v>
      </c>
      <c r="AH3098" s="114"/>
      <c r="AI3098" s="114"/>
      <c r="AJ3098" s="114"/>
      <c r="AK3098" s="114"/>
      <c r="AL3098" s="114"/>
      <c r="AM3098" s="114"/>
      <c r="AN3098" s="114">
        <f t="shared" si="96"/>
        <v>0</v>
      </c>
      <c r="AO3098" s="114">
        <f t="shared" si="97"/>
        <v>33174867</v>
      </c>
      <c r="AP3098" s="114"/>
      <c r="AQ3098" s="114"/>
      <c r="AR3098" s="114"/>
      <c r="AS3098" s="114"/>
    </row>
    <row r="3099" spans="1:46" s="190" customFormat="1" ht="15" customHeight="1" x14ac:dyDescent="0.2">
      <c r="A3099" s="104"/>
      <c r="B3099" s="104">
        <f>VLOOKUP(BJB!$F$9:$F$5599,Ctrl!$B$4:$C$399,2,0)</f>
        <v>10</v>
      </c>
      <c r="C3099" s="104">
        <f>VLOOKUP(BJB!$G$9:$G$5599,Ctrl!$E$4:$F$399,2,0)</f>
        <v>0</v>
      </c>
      <c r="D3099" s="219">
        <v>1</v>
      </c>
      <c r="E3099" s="104" t="str">
        <f>VLOOKUP(BJB!$F$9:$F$5599,Ctrl!$B$4:$D$399,3,0)</f>
        <v>I</v>
      </c>
      <c r="F3099" s="139" t="s">
        <v>10520</v>
      </c>
      <c r="G3099" s="139" t="s">
        <v>7662</v>
      </c>
      <c r="H3099" s="125"/>
      <c r="I3099" s="220">
        <f>IF(G3098=BJB!$G3066,I3098+1,1)</f>
        <v>1</v>
      </c>
      <c r="J3099" s="912" t="s">
        <v>23060</v>
      </c>
      <c r="K3099" s="121" t="s">
        <v>3494</v>
      </c>
      <c r="L3099" s="104" t="s">
        <v>6476</v>
      </c>
      <c r="M3099" s="104" t="s">
        <v>3495</v>
      </c>
      <c r="N3099" s="120">
        <v>38502</v>
      </c>
      <c r="O3099" s="107">
        <v>40366667</v>
      </c>
      <c r="P3099" s="105" t="s">
        <v>6222</v>
      </c>
      <c r="Q3099" s="120" t="s">
        <v>6222</v>
      </c>
      <c r="R3099" s="890">
        <v>0</v>
      </c>
      <c r="S3099" s="108" t="s">
        <v>3496</v>
      </c>
      <c r="T3099" s="109">
        <v>41361</v>
      </c>
      <c r="U3099" s="114">
        <v>1616636</v>
      </c>
      <c r="V3099" s="109" t="s">
        <v>6222</v>
      </c>
      <c r="W3099" s="141">
        <v>0</v>
      </c>
      <c r="X3099" s="141">
        <v>0</v>
      </c>
      <c r="Y3099" s="141">
        <v>0</v>
      </c>
      <c r="Z3099" s="141">
        <v>0</v>
      </c>
      <c r="AA3099" s="114">
        <v>0</v>
      </c>
      <c r="AB3099" s="114"/>
      <c r="AC3099" s="114"/>
      <c r="AD3099" s="141"/>
      <c r="AE3099" s="106">
        <v>0</v>
      </c>
      <c r="AF3099" s="106">
        <v>0</v>
      </c>
      <c r="AG3099" s="106">
        <v>0</v>
      </c>
      <c r="AH3099" s="114"/>
      <c r="AI3099" s="114"/>
      <c r="AJ3099" s="114"/>
      <c r="AK3099" s="114"/>
      <c r="AL3099" s="114"/>
      <c r="AM3099" s="114"/>
      <c r="AN3099" s="114">
        <f t="shared" si="96"/>
        <v>0</v>
      </c>
      <c r="AO3099" s="114">
        <f t="shared" si="97"/>
        <v>1616636</v>
      </c>
      <c r="AP3099" s="114"/>
      <c r="AQ3099" s="114"/>
      <c r="AR3099" s="114"/>
      <c r="AS3099" s="114"/>
    </row>
    <row r="3100" spans="1:46" s="190" customFormat="1" ht="15" customHeight="1" x14ac:dyDescent="0.2">
      <c r="A3100" s="104"/>
      <c r="B3100" s="104">
        <f>VLOOKUP(BJB!$F$9:$F$5599,Ctrl!$B$4:$C$399,2,0)</f>
        <v>10</v>
      </c>
      <c r="C3100" s="104">
        <f>VLOOKUP(BJB!$G$9:$G$5599,Ctrl!$E$4:$F$399,2,0)</f>
        <v>0</v>
      </c>
      <c r="D3100" s="219">
        <v>1</v>
      </c>
      <c r="E3100" s="104" t="str">
        <f>VLOOKUP(BJB!$F$9:$F$5599,Ctrl!$B$4:$D$399,3,0)</f>
        <v>I</v>
      </c>
      <c r="F3100" s="139" t="s">
        <v>10520</v>
      </c>
      <c r="G3100" s="139" t="s">
        <v>7662</v>
      </c>
      <c r="H3100" s="125"/>
      <c r="I3100" s="220">
        <f>IF(G3099=BJB!$G3067,I3099+1,1)</f>
        <v>2</v>
      </c>
      <c r="J3100" s="912" t="s">
        <v>23061</v>
      </c>
      <c r="K3100" s="121" t="s">
        <v>3497</v>
      </c>
      <c r="L3100" s="104" t="s">
        <v>6476</v>
      </c>
      <c r="M3100" s="104" t="s">
        <v>3498</v>
      </c>
      <c r="N3100" s="120">
        <v>40304</v>
      </c>
      <c r="O3100" s="107">
        <v>40000000</v>
      </c>
      <c r="P3100" s="105" t="s">
        <v>16436</v>
      </c>
      <c r="Q3100" s="120">
        <v>41215</v>
      </c>
      <c r="R3100" s="105">
        <v>4098151</v>
      </c>
      <c r="S3100" s="108" t="s">
        <v>3499</v>
      </c>
      <c r="T3100" s="109">
        <v>41453</v>
      </c>
      <c r="U3100" s="114">
        <v>4098151</v>
      </c>
      <c r="V3100" s="109">
        <v>41453</v>
      </c>
      <c r="W3100" s="141">
        <v>4098151</v>
      </c>
      <c r="X3100" s="141">
        <v>0</v>
      </c>
      <c r="Y3100" s="141">
        <v>0</v>
      </c>
      <c r="Z3100" s="141">
        <v>0</v>
      </c>
      <c r="AA3100" s="114">
        <v>0</v>
      </c>
      <c r="AB3100" s="114"/>
      <c r="AC3100" s="114"/>
      <c r="AD3100" s="141"/>
      <c r="AE3100" s="106">
        <v>0</v>
      </c>
      <c r="AF3100" s="106">
        <v>0</v>
      </c>
      <c r="AG3100" s="106">
        <v>0</v>
      </c>
      <c r="AH3100" s="114"/>
      <c r="AI3100" s="114"/>
      <c r="AJ3100" s="114"/>
      <c r="AK3100" s="114"/>
      <c r="AL3100" s="114"/>
      <c r="AM3100" s="114"/>
      <c r="AN3100" s="114">
        <f t="shared" si="96"/>
        <v>0</v>
      </c>
      <c r="AO3100" s="114">
        <f t="shared" si="97"/>
        <v>4098151</v>
      </c>
      <c r="AP3100" s="114"/>
      <c r="AQ3100" s="114"/>
      <c r="AR3100" s="114"/>
      <c r="AS3100" s="114"/>
    </row>
    <row r="3101" spans="1:46" s="190" customFormat="1" ht="15" customHeight="1" x14ac:dyDescent="0.2">
      <c r="A3101" s="104"/>
      <c r="B3101" s="104">
        <f>VLOOKUP(BJB!$F$9:$F$5599,Ctrl!$B$4:$C$399,2,0)</f>
        <v>10</v>
      </c>
      <c r="C3101" s="104">
        <f>VLOOKUP(BJB!$G$9:$G$5599,Ctrl!$E$4:$F$399,2,0)</f>
        <v>0</v>
      </c>
      <c r="D3101" s="219">
        <v>1</v>
      </c>
      <c r="E3101" s="104" t="str">
        <f>VLOOKUP(BJB!$F$9:$F$5599,Ctrl!$B$4:$D$399,3,0)</f>
        <v>I</v>
      </c>
      <c r="F3101" s="139" t="s">
        <v>10520</v>
      </c>
      <c r="G3101" s="139" t="s">
        <v>7662</v>
      </c>
      <c r="H3101" s="125"/>
      <c r="I3101" s="220">
        <f>IF(G3100=BJB!$G3068,I3100+1,1)</f>
        <v>3</v>
      </c>
      <c r="J3101" s="912" t="s">
        <v>23062</v>
      </c>
      <c r="K3101" s="121" t="s">
        <v>3500</v>
      </c>
      <c r="L3101" s="104" t="s">
        <v>6476</v>
      </c>
      <c r="M3101" s="104" t="s">
        <v>3501</v>
      </c>
      <c r="N3101" s="120">
        <v>40963</v>
      </c>
      <c r="O3101" s="107">
        <v>32000000</v>
      </c>
      <c r="P3101" s="105" t="s">
        <v>16437</v>
      </c>
      <c r="Q3101" s="120">
        <v>41215</v>
      </c>
      <c r="R3101" s="105">
        <v>6443632</v>
      </c>
      <c r="S3101" s="108" t="s">
        <v>3499</v>
      </c>
      <c r="T3101" s="109">
        <v>41453</v>
      </c>
      <c r="U3101" s="114">
        <v>6443632</v>
      </c>
      <c r="V3101" s="109">
        <v>41453</v>
      </c>
      <c r="W3101" s="141">
        <v>6443632</v>
      </c>
      <c r="X3101" s="141">
        <v>0</v>
      </c>
      <c r="Y3101" s="141">
        <v>0</v>
      </c>
      <c r="Z3101" s="141">
        <v>0</v>
      </c>
      <c r="AA3101" s="114">
        <v>0</v>
      </c>
      <c r="AB3101" s="114"/>
      <c r="AC3101" s="114"/>
      <c r="AD3101" s="141"/>
      <c r="AE3101" s="106">
        <v>0</v>
      </c>
      <c r="AF3101" s="106">
        <v>0</v>
      </c>
      <c r="AG3101" s="106">
        <v>0</v>
      </c>
      <c r="AH3101" s="114"/>
      <c r="AI3101" s="114"/>
      <c r="AJ3101" s="114"/>
      <c r="AK3101" s="114"/>
      <c r="AL3101" s="114"/>
      <c r="AM3101" s="114"/>
      <c r="AN3101" s="114">
        <f t="shared" si="96"/>
        <v>0</v>
      </c>
      <c r="AO3101" s="114">
        <f t="shared" si="97"/>
        <v>6443632</v>
      </c>
      <c r="AP3101" s="114"/>
      <c r="AQ3101" s="114"/>
      <c r="AR3101" s="114"/>
      <c r="AS3101" s="114"/>
    </row>
    <row r="3102" spans="1:46" s="190" customFormat="1" ht="15" customHeight="1" x14ac:dyDescent="0.2">
      <c r="A3102" s="104"/>
      <c r="B3102" s="104">
        <f>VLOOKUP(BJB!$F$9:$F$5599,Ctrl!$B$4:$C$399,2,0)</f>
        <v>10</v>
      </c>
      <c r="C3102" s="104">
        <f>VLOOKUP(BJB!$G$9:$G$5599,Ctrl!$E$4:$F$399,2,0)</f>
        <v>0</v>
      </c>
      <c r="D3102" s="219">
        <v>1</v>
      </c>
      <c r="E3102" s="104" t="str">
        <f>VLOOKUP(BJB!$F$9:$F$5599,Ctrl!$B$4:$D$399,3,0)</f>
        <v>I</v>
      </c>
      <c r="F3102" s="139" t="s">
        <v>10520</v>
      </c>
      <c r="G3102" s="139" t="s">
        <v>7662</v>
      </c>
      <c r="H3102" s="125"/>
      <c r="I3102" s="220">
        <f>IF(G3101=BJB!$G3069,I3101+1,1)</f>
        <v>4</v>
      </c>
      <c r="J3102" s="912" t="s">
        <v>23063</v>
      </c>
      <c r="K3102" s="121" t="s">
        <v>3502</v>
      </c>
      <c r="L3102" s="104" t="s">
        <v>6476</v>
      </c>
      <c r="M3102" s="104" t="s">
        <v>3503</v>
      </c>
      <c r="N3102" s="120">
        <v>40427</v>
      </c>
      <c r="O3102" s="107">
        <v>83307558</v>
      </c>
      <c r="P3102" s="105" t="s">
        <v>16438</v>
      </c>
      <c r="Q3102" s="120">
        <v>41514</v>
      </c>
      <c r="R3102" s="105">
        <v>73583409</v>
      </c>
      <c r="S3102" s="108" t="s">
        <v>127</v>
      </c>
      <c r="T3102" s="109">
        <v>41605</v>
      </c>
      <c r="U3102" s="114">
        <v>17660018</v>
      </c>
      <c r="V3102" s="109">
        <v>41605</v>
      </c>
      <c r="W3102" s="141">
        <v>17660018</v>
      </c>
      <c r="X3102" s="141">
        <v>0</v>
      </c>
      <c r="Y3102" s="141">
        <v>0</v>
      </c>
      <c r="Z3102" s="141">
        <v>0</v>
      </c>
      <c r="AA3102" s="114">
        <v>0</v>
      </c>
      <c r="AB3102" s="114"/>
      <c r="AC3102" s="114"/>
      <c r="AD3102" s="141"/>
      <c r="AE3102" s="106">
        <v>0</v>
      </c>
      <c r="AF3102" s="106">
        <v>0</v>
      </c>
      <c r="AG3102" s="106">
        <v>0</v>
      </c>
      <c r="AH3102" s="114"/>
      <c r="AI3102" s="114"/>
      <c r="AJ3102" s="114"/>
      <c r="AK3102" s="114"/>
      <c r="AL3102" s="114"/>
      <c r="AM3102" s="114"/>
      <c r="AN3102" s="114">
        <f t="shared" si="96"/>
        <v>0</v>
      </c>
      <c r="AO3102" s="114">
        <f t="shared" si="97"/>
        <v>17660018</v>
      </c>
      <c r="AP3102" s="114"/>
      <c r="AQ3102" s="114"/>
      <c r="AR3102" s="114"/>
      <c r="AS3102" s="114"/>
      <c r="AT3102" s="191"/>
    </row>
    <row r="3103" spans="1:46" s="190" customFormat="1" ht="15" customHeight="1" x14ac:dyDescent="0.2">
      <c r="A3103" s="104"/>
      <c r="B3103" s="104">
        <f>VLOOKUP(BJB!$F$9:$F$5599,Ctrl!$B$4:$C$399,2,0)</f>
        <v>10</v>
      </c>
      <c r="C3103" s="104">
        <f>VLOOKUP(BJB!$G$9:$G$5599,Ctrl!$E$4:$F$399,2,0)</f>
        <v>0</v>
      </c>
      <c r="D3103" s="219">
        <v>1</v>
      </c>
      <c r="E3103" s="104" t="str">
        <f>VLOOKUP(BJB!$F$9:$F$5599,Ctrl!$B$4:$D$399,3,0)</f>
        <v>I</v>
      </c>
      <c r="F3103" s="139" t="s">
        <v>10520</v>
      </c>
      <c r="G3103" s="139" t="s">
        <v>7662</v>
      </c>
      <c r="H3103" s="125"/>
      <c r="I3103" s="220">
        <f>IF(G3102=BJB!$G3070,I3102+1,1)</f>
        <v>5</v>
      </c>
      <c r="J3103" s="912" t="s">
        <v>23064</v>
      </c>
      <c r="K3103" s="121" t="s">
        <v>3504</v>
      </c>
      <c r="L3103" s="104" t="s">
        <v>6476</v>
      </c>
      <c r="M3103" s="104" t="s">
        <v>637</v>
      </c>
      <c r="N3103" s="120">
        <v>40304</v>
      </c>
      <c r="O3103" s="107">
        <v>101594583</v>
      </c>
      <c r="P3103" s="105" t="s">
        <v>16439</v>
      </c>
      <c r="Q3103" s="120">
        <v>41514</v>
      </c>
      <c r="R3103" s="105">
        <v>81978793</v>
      </c>
      <c r="S3103" s="108" t="s">
        <v>127</v>
      </c>
      <c r="T3103" s="109">
        <v>41605</v>
      </c>
      <c r="U3103" s="114">
        <v>19674910</v>
      </c>
      <c r="V3103" s="109">
        <v>41605</v>
      </c>
      <c r="W3103" s="141">
        <v>19674910</v>
      </c>
      <c r="X3103" s="141">
        <v>0</v>
      </c>
      <c r="Y3103" s="141">
        <v>0</v>
      </c>
      <c r="Z3103" s="141">
        <v>0</v>
      </c>
      <c r="AA3103" s="114">
        <v>0</v>
      </c>
      <c r="AB3103" s="114"/>
      <c r="AC3103" s="114"/>
      <c r="AD3103" s="141"/>
      <c r="AE3103" s="106">
        <v>0</v>
      </c>
      <c r="AF3103" s="106">
        <v>0</v>
      </c>
      <c r="AG3103" s="106">
        <v>0</v>
      </c>
      <c r="AH3103" s="114"/>
      <c r="AI3103" s="114"/>
      <c r="AJ3103" s="114"/>
      <c r="AK3103" s="114"/>
      <c r="AL3103" s="114"/>
      <c r="AM3103" s="114"/>
      <c r="AN3103" s="114">
        <f t="shared" si="96"/>
        <v>0</v>
      </c>
      <c r="AO3103" s="114">
        <f t="shared" si="97"/>
        <v>19674910</v>
      </c>
      <c r="AP3103" s="114"/>
      <c r="AQ3103" s="114"/>
      <c r="AR3103" s="114"/>
      <c r="AS3103" s="114"/>
      <c r="AT3103" s="191"/>
    </row>
    <row r="3104" spans="1:46" s="190" customFormat="1" ht="15" customHeight="1" x14ac:dyDescent="0.2">
      <c r="A3104" s="104"/>
      <c r="B3104" s="104">
        <f>VLOOKUP(BJB!$F$9:$F$5599,Ctrl!$B$4:$C$399,2,0)</f>
        <v>10</v>
      </c>
      <c r="C3104" s="104">
        <f>VLOOKUP(BJB!$G$9:$G$5599,Ctrl!$E$4:$F$399,2,0)</f>
        <v>0</v>
      </c>
      <c r="D3104" s="219">
        <v>1</v>
      </c>
      <c r="E3104" s="104" t="str">
        <f>VLOOKUP(BJB!$F$9:$F$5599,Ctrl!$B$4:$D$399,3,0)</f>
        <v>I</v>
      </c>
      <c r="F3104" s="139" t="s">
        <v>10520</v>
      </c>
      <c r="G3104" s="139" t="s">
        <v>7662</v>
      </c>
      <c r="H3104" s="125"/>
      <c r="I3104" s="220">
        <f>IF(G3103=BJB!$G3071,I3103+1,1)</f>
        <v>6</v>
      </c>
      <c r="J3104" s="912" t="s">
        <v>23065</v>
      </c>
      <c r="K3104" s="121" t="s">
        <v>3505</v>
      </c>
      <c r="L3104" s="104" t="s">
        <v>6476</v>
      </c>
      <c r="M3104" s="104" t="s">
        <v>3506</v>
      </c>
      <c r="N3104" s="120">
        <v>40525</v>
      </c>
      <c r="O3104" s="107">
        <v>76127688</v>
      </c>
      <c r="P3104" s="105" t="s">
        <v>16440</v>
      </c>
      <c r="Q3104" s="120">
        <v>41514</v>
      </c>
      <c r="R3104" s="105">
        <v>55700735</v>
      </c>
      <c r="S3104" s="108" t="s">
        <v>127</v>
      </c>
      <c r="T3104" s="109">
        <v>41605</v>
      </c>
      <c r="U3104" s="114">
        <v>13368176</v>
      </c>
      <c r="V3104" s="109">
        <v>41605</v>
      </c>
      <c r="W3104" s="141">
        <v>13368176</v>
      </c>
      <c r="X3104" s="141">
        <v>0</v>
      </c>
      <c r="Y3104" s="141">
        <v>0</v>
      </c>
      <c r="Z3104" s="141">
        <v>0</v>
      </c>
      <c r="AA3104" s="114">
        <v>0</v>
      </c>
      <c r="AB3104" s="114"/>
      <c r="AC3104" s="114"/>
      <c r="AD3104" s="141"/>
      <c r="AE3104" s="106">
        <v>0</v>
      </c>
      <c r="AF3104" s="106">
        <v>0</v>
      </c>
      <c r="AG3104" s="106">
        <v>0</v>
      </c>
      <c r="AH3104" s="114"/>
      <c r="AI3104" s="114"/>
      <c r="AJ3104" s="114"/>
      <c r="AK3104" s="114"/>
      <c r="AL3104" s="114"/>
      <c r="AM3104" s="114"/>
      <c r="AN3104" s="114">
        <f t="shared" si="96"/>
        <v>0</v>
      </c>
      <c r="AO3104" s="114">
        <f t="shared" si="97"/>
        <v>13368176</v>
      </c>
      <c r="AP3104" s="114"/>
      <c r="AQ3104" s="114"/>
      <c r="AR3104" s="114"/>
      <c r="AS3104" s="114"/>
    </row>
    <row r="3105" spans="1:45" s="190" customFormat="1" ht="15" customHeight="1" x14ac:dyDescent="0.2">
      <c r="A3105" s="104"/>
      <c r="B3105" s="104">
        <f>VLOOKUP(BJB!$F$9:$F$5599,Ctrl!$B$4:$C$399,2,0)</f>
        <v>10</v>
      </c>
      <c r="C3105" s="104">
        <f>VLOOKUP(BJB!$G$9:$G$5599,Ctrl!$E$4:$F$399,2,0)</f>
        <v>0</v>
      </c>
      <c r="D3105" s="219">
        <v>1</v>
      </c>
      <c r="E3105" s="104" t="str">
        <f>VLOOKUP(BJB!$F$9:$F$5599,Ctrl!$B$4:$D$399,3,0)</f>
        <v>I</v>
      </c>
      <c r="F3105" s="139" t="s">
        <v>10520</v>
      </c>
      <c r="G3105" s="139" t="s">
        <v>7662</v>
      </c>
      <c r="H3105" s="125"/>
      <c r="I3105" s="220">
        <f>IF(G3104=BJB!$G3072,I3104+1,1)</f>
        <v>7</v>
      </c>
      <c r="J3105" s="912" t="s">
        <v>23066</v>
      </c>
      <c r="K3105" s="121" t="s">
        <v>3507</v>
      </c>
      <c r="L3105" s="104" t="s">
        <v>6476</v>
      </c>
      <c r="M3105" s="104" t="s">
        <v>1017</v>
      </c>
      <c r="N3105" s="120">
        <v>40177</v>
      </c>
      <c r="O3105" s="107">
        <v>59940804</v>
      </c>
      <c r="P3105" s="105" t="s">
        <v>16441</v>
      </c>
      <c r="Q3105" s="120">
        <v>41514</v>
      </c>
      <c r="R3105" s="105">
        <v>54754512</v>
      </c>
      <c r="S3105" s="108" t="s">
        <v>127</v>
      </c>
      <c r="T3105" s="109">
        <v>41605</v>
      </c>
      <c r="U3105" s="114">
        <v>13141083</v>
      </c>
      <c r="V3105" s="109">
        <v>41605</v>
      </c>
      <c r="W3105" s="141">
        <v>13141083</v>
      </c>
      <c r="X3105" s="141">
        <v>0</v>
      </c>
      <c r="Y3105" s="141">
        <v>0</v>
      </c>
      <c r="Z3105" s="141">
        <v>0</v>
      </c>
      <c r="AA3105" s="114">
        <v>0</v>
      </c>
      <c r="AB3105" s="114"/>
      <c r="AC3105" s="114"/>
      <c r="AD3105" s="141"/>
      <c r="AE3105" s="106">
        <v>0</v>
      </c>
      <c r="AF3105" s="106">
        <v>0</v>
      </c>
      <c r="AG3105" s="106">
        <v>0</v>
      </c>
      <c r="AH3105" s="114"/>
      <c r="AI3105" s="114"/>
      <c r="AJ3105" s="114"/>
      <c r="AK3105" s="114"/>
      <c r="AL3105" s="114"/>
      <c r="AM3105" s="114"/>
      <c r="AN3105" s="114">
        <f t="shared" si="96"/>
        <v>0</v>
      </c>
      <c r="AO3105" s="114">
        <f t="shared" si="97"/>
        <v>13141083</v>
      </c>
      <c r="AP3105" s="114"/>
      <c r="AQ3105" s="114"/>
      <c r="AR3105" s="114"/>
      <c r="AS3105" s="114"/>
    </row>
    <row r="3106" spans="1:45" s="190" customFormat="1" ht="15" customHeight="1" x14ac:dyDescent="0.2">
      <c r="A3106" s="104"/>
      <c r="B3106" s="104">
        <f>VLOOKUP(BJB!$F$9:$F$5599,Ctrl!$B$4:$C$399,2,0)</f>
        <v>10</v>
      </c>
      <c r="C3106" s="104">
        <f>VLOOKUP(BJB!$G$9:$G$5599,Ctrl!$E$4:$F$399,2,0)</f>
        <v>0</v>
      </c>
      <c r="D3106" s="219">
        <v>1</v>
      </c>
      <c r="E3106" s="104" t="str">
        <f>VLOOKUP(BJB!$F$9:$F$5599,Ctrl!$B$4:$D$399,3,0)</f>
        <v>I</v>
      </c>
      <c r="F3106" s="139" t="s">
        <v>10520</v>
      </c>
      <c r="G3106" s="139" t="s">
        <v>7662</v>
      </c>
      <c r="H3106" s="125"/>
      <c r="I3106" s="220">
        <f>IF(G3105=BJB!$G3073,I3105+1,1)</f>
        <v>8</v>
      </c>
      <c r="J3106" s="912" t="s">
        <v>23067</v>
      </c>
      <c r="K3106" s="121" t="s">
        <v>3508</v>
      </c>
      <c r="L3106" s="104" t="s">
        <v>6476</v>
      </c>
      <c r="M3106" s="104" t="s">
        <v>3503</v>
      </c>
      <c r="N3106" s="120">
        <v>40427</v>
      </c>
      <c r="O3106" s="107">
        <v>78227829</v>
      </c>
      <c r="P3106" s="105" t="s">
        <v>16442</v>
      </c>
      <c r="Q3106" s="120">
        <v>41514</v>
      </c>
      <c r="R3106" s="105">
        <v>69584218</v>
      </c>
      <c r="S3106" s="108" t="s">
        <v>127</v>
      </c>
      <c r="T3106" s="109">
        <v>41605</v>
      </c>
      <c r="U3106" s="114">
        <v>16700212</v>
      </c>
      <c r="V3106" s="109">
        <v>41605</v>
      </c>
      <c r="W3106" s="141">
        <v>16700212</v>
      </c>
      <c r="X3106" s="141">
        <v>0</v>
      </c>
      <c r="Y3106" s="141">
        <v>0</v>
      </c>
      <c r="Z3106" s="141">
        <v>0</v>
      </c>
      <c r="AA3106" s="114">
        <v>0</v>
      </c>
      <c r="AB3106" s="114"/>
      <c r="AC3106" s="114"/>
      <c r="AD3106" s="141"/>
      <c r="AE3106" s="106">
        <v>0</v>
      </c>
      <c r="AF3106" s="106">
        <v>0</v>
      </c>
      <c r="AG3106" s="106">
        <v>0</v>
      </c>
      <c r="AH3106" s="114"/>
      <c r="AI3106" s="114"/>
      <c r="AJ3106" s="114"/>
      <c r="AK3106" s="114"/>
      <c r="AL3106" s="114"/>
      <c r="AM3106" s="114"/>
      <c r="AN3106" s="114">
        <f t="shared" si="96"/>
        <v>0</v>
      </c>
      <c r="AO3106" s="114">
        <f t="shared" si="97"/>
        <v>16700212</v>
      </c>
      <c r="AP3106" s="114"/>
      <c r="AQ3106" s="114"/>
      <c r="AR3106" s="114"/>
      <c r="AS3106" s="114"/>
    </row>
    <row r="3107" spans="1:45" s="190" customFormat="1" ht="15" customHeight="1" x14ac:dyDescent="0.2">
      <c r="A3107" s="104"/>
      <c r="B3107" s="104">
        <f>VLOOKUP(BJB!$F$9:$F$5599,Ctrl!$B$4:$C$399,2,0)</f>
        <v>10</v>
      </c>
      <c r="C3107" s="104">
        <f>VLOOKUP(BJB!$G$9:$G$5599,Ctrl!$E$4:$F$399,2,0)</f>
        <v>0</v>
      </c>
      <c r="D3107" s="219">
        <v>1</v>
      </c>
      <c r="E3107" s="104" t="str">
        <f>VLOOKUP(BJB!$F$9:$F$5599,Ctrl!$B$4:$D$399,3,0)</f>
        <v>I</v>
      </c>
      <c r="F3107" s="139" t="s">
        <v>10520</v>
      </c>
      <c r="G3107" s="139" t="s">
        <v>7662</v>
      </c>
      <c r="H3107" s="125"/>
      <c r="I3107" s="220">
        <f>IF(G3106=BJB!$G3074,I3106+1,1)</f>
        <v>9</v>
      </c>
      <c r="J3107" s="912" t="s">
        <v>23068</v>
      </c>
      <c r="K3107" s="121" t="s">
        <v>4951</v>
      </c>
      <c r="L3107" s="104" t="s">
        <v>7835</v>
      </c>
      <c r="M3107" s="104" t="s">
        <v>4950</v>
      </c>
      <c r="N3107" s="120">
        <v>41396</v>
      </c>
      <c r="O3107" s="107">
        <v>243000000</v>
      </c>
      <c r="P3107" s="105" t="s">
        <v>16443</v>
      </c>
      <c r="Q3107" s="120">
        <v>41526</v>
      </c>
      <c r="R3107" s="105">
        <v>253867500</v>
      </c>
      <c r="S3107" s="234" t="s">
        <v>4952</v>
      </c>
      <c r="T3107" s="130">
        <v>41639</v>
      </c>
      <c r="U3107" s="114">
        <v>182250000</v>
      </c>
      <c r="V3107" s="109">
        <v>41639</v>
      </c>
      <c r="W3107" s="141">
        <v>182250000</v>
      </c>
      <c r="X3107" s="141">
        <v>0</v>
      </c>
      <c r="Y3107" s="141">
        <v>0</v>
      </c>
      <c r="Z3107" s="141">
        <v>0</v>
      </c>
      <c r="AA3107" s="114">
        <v>0</v>
      </c>
      <c r="AB3107" s="114"/>
      <c r="AC3107" s="114"/>
      <c r="AD3107" s="141"/>
      <c r="AE3107" s="106">
        <v>0</v>
      </c>
      <c r="AF3107" s="106">
        <v>0</v>
      </c>
      <c r="AG3107" s="106">
        <v>0</v>
      </c>
      <c r="AH3107" s="114"/>
      <c r="AI3107" s="114"/>
      <c r="AJ3107" s="114"/>
      <c r="AK3107" s="114"/>
      <c r="AL3107" s="114"/>
      <c r="AM3107" s="114"/>
      <c r="AN3107" s="114">
        <f t="shared" si="96"/>
        <v>0</v>
      </c>
      <c r="AO3107" s="114">
        <f t="shared" si="97"/>
        <v>182250000</v>
      </c>
      <c r="AP3107" s="114"/>
      <c r="AQ3107" s="114"/>
      <c r="AR3107" s="114"/>
      <c r="AS3107" s="114"/>
    </row>
    <row r="3108" spans="1:45" s="190" customFormat="1" ht="15" customHeight="1" x14ac:dyDescent="0.2">
      <c r="A3108" s="104"/>
      <c r="B3108" s="104">
        <f>VLOOKUP(BJB!$F$9:$F$5599,Ctrl!$B$4:$C$399,2,0)</f>
        <v>10</v>
      </c>
      <c r="C3108" s="104">
        <f>VLOOKUP(BJB!$G$9:$G$5599,Ctrl!$E$4:$F$399,2,0)</f>
        <v>0</v>
      </c>
      <c r="D3108" s="219">
        <v>1</v>
      </c>
      <c r="E3108" s="104" t="str">
        <f>VLOOKUP(BJB!$F$9:$F$5599,Ctrl!$B$4:$D$399,3,0)</f>
        <v>I</v>
      </c>
      <c r="F3108" s="139" t="s">
        <v>10520</v>
      </c>
      <c r="G3108" s="139" t="s">
        <v>7662</v>
      </c>
      <c r="H3108" s="125"/>
      <c r="I3108" s="220">
        <f>IF(G3107=BJB!$G3075,I3107+1,1)</f>
        <v>10</v>
      </c>
      <c r="J3108" s="912" t="s">
        <v>23069</v>
      </c>
      <c r="K3108" s="121" t="s">
        <v>5089</v>
      </c>
      <c r="L3108" s="104" t="s">
        <v>6476</v>
      </c>
      <c r="M3108" s="104" t="s">
        <v>900</v>
      </c>
      <c r="N3108" s="120">
        <v>40217</v>
      </c>
      <c r="O3108" s="107">
        <v>81742500</v>
      </c>
      <c r="P3108" s="105" t="s">
        <v>6222</v>
      </c>
      <c r="Q3108" s="120" t="s">
        <v>6222</v>
      </c>
      <c r="R3108" s="890">
        <v>0</v>
      </c>
      <c r="S3108" s="234" t="s">
        <v>5094</v>
      </c>
      <c r="T3108" s="130">
        <v>41652</v>
      </c>
      <c r="U3108" s="114">
        <v>10292558</v>
      </c>
      <c r="V3108" s="109" t="s">
        <v>6222</v>
      </c>
      <c r="W3108" s="141">
        <v>0</v>
      </c>
      <c r="X3108" s="141">
        <v>0</v>
      </c>
      <c r="Y3108" s="141">
        <v>0</v>
      </c>
      <c r="Z3108" s="141">
        <v>0</v>
      </c>
      <c r="AA3108" s="114">
        <v>0</v>
      </c>
      <c r="AB3108" s="114"/>
      <c r="AC3108" s="114"/>
      <c r="AD3108" s="141"/>
      <c r="AE3108" s="106">
        <v>0</v>
      </c>
      <c r="AF3108" s="106">
        <v>0</v>
      </c>
      <c r="AG3108" s="106">
        <v>0</v>
      </c>
      <c r="AH3108" s="114"/>
      <c r="AI3108" s="114"/>
      <c r="AJ3108" s="114"/>
      <c r="AK3108" s="114"/>
      <c r="AL3108" s="114"/>
      <c r="AM3108" s="114"/>
      <c r="AN3108" s="114">
        <f t="shared" si="96"/>
        <v>0</v>
      </c>
      <c r="AO3108" s="114">
        <f t="shared" si="97"/>
        <v>10292558</v>
      </c>
      <c r="AP3108" s="114"/>
      <c r="AQ3108" s="114"/>
      <c r="AR3108" s="114"/>
      <c r="AS3108" s="114"/>
    </row>
    <row r="3109" spans="1:45" s="190" customFormat="1" ht="15" customHeight="1" x14ac:dyDescent="0.2">
      <c r="A3109" s="104"/>
      <c r="B3109" s="104">
        <f>VLOOKUP(BJB!$F$9:$F$5599,Ctrl!$B$4:$C$399,2,0)</f>
        <v>10</v>
      </c>
      <c r="C3109" s="104">
        <f>VLOOKUP(BJB!$G$9:$G$5599,Ctrl!$E$4:$F$399,2,0)</f>
        <v>0</v>
      </c>
      <c r="D3109" s="219">
        <v>1</v>
      </c>
      <c r="E3109" s="104" t="str">
        <f>VLOOKUP(BJB!$F$9:$F$5599,Ctrl!$B$4:$D$399,3,0)</f>
        <v>I</v>
      </c>
      <c r="F3109" s="139" t="s">
        <v>10520</v>
      </c>
      <c r="G3109" s="139" t="s">
        <v>7662</v>
      </c>
      <c r="H3109" s="125"/>
      <c r="I3109" s="220">
        <f>IF(G3108=BJB!$G3076,I3108+1,1)</f>
        <v>11</v>
      </c>
      <c r="J3109" s="912" t="s">
        <v>23070</v>
      </c>
      <c r="K3109" s="121" t="s">
        <v>4551</v>
      </c>
      <c r="L3109" s="104" t="s">
        <v>6476</v>
      </c>
      <c r="M3109" s="104" t="s">
        <v>794</v>
      </c>
      <c r="N3109" s="120">
        <v>40252</v>
      </c>
      <c r="O3109" s="107">
        <v>50751792</v>
      </c>
      <c r="P3109" s="105" t="s">
        <v>6222</v>
      </c>
      <c r="Q3109" s="120" t="s">
        <v>6222</v>
      </c>
      <c r="R3109" s="890">
        <v>0</v>
      </c>
      <c r="S3109" s="234" t="s">
        <v>5094</v>
      </c>
      <c r="T3109" s="130">
        <v>41652</v>
      </c>
      <c r="U3109" s="114">
        <v>4613823</v>
      </c>
      <c r="V3109" s="109" t="s">
        <v>6222</v>
      </c>
      <c r="W3109" s="141">
        <v>0</v>
      </c>
      <c r="X3109" s="141">
        <v>0</v>
      </c>
      <c r="Y3109" s="141">
        <v>0</v>
      </c>
      <c r="Z3109" s="141">
        <v>0</v>
      </c>
      <c r="AA3109" s="114">
        <v>0</v>
      </c>
      <c r="AB3109" s="114"/>
      <c r="AC3109" s="114"/>
      <c r="AD3109" s="141"/>
      <c r="AE3109" s="106">
        <v>0</v>
      </c>
      <c r="AF3109" s="106">
        <v>0</v>
      </c>
      <c r="AG3109" s="106">
        <v>0</v>
      </c>
      <c r="AH3109" s="114"/>
      <c r="AI3109" s="114"/>
      <c r="AJ3109" s="114"/>
      <c r="AK3109" s="114"/>
      <c r="AL3109" s="114"/>
      <c r="AM3109" s="114"/>
      <c r="AN3109" s="114">
        <f t="shared" si="96"/>
        <v>0</v>
      </c>
      <c r="AO3109" s="114">
        <f t="shared" si="97"/>
        <v>4613823</v>
      </c>
      <c r="AP3109" s="114"/>
      <c r="AQ3109" s="114"/>
      <c r="AR3109" s="114"/>
      <c r="AS3109" s="114"/>
    </row>
    <row r="3110" spans="1:45" s="190" customFormat="1" ht="15" customHeight="1" x14ac:dyDescent="0.2">
      <c r="A3110" s="104"/>
      <c r="B3110" s="104">
        <f>VLOOKUP(BJB!$F$9:$F$5599,Ctrl!$B$4:$C$399,2,0)</f>
        <v>10</v>
      </c>
      <c r="C3110" s="104">
        <f>VLOOKUP(BJB!$G$9:$G$5599,Ctrl!$E$4:$F$399,2,0)</f>
        <v>0</v>
      </c>
      <c r="D3110" s="219">
        <v>1</v>
      </c>
      <c r="E3110" s="104" t="str">
        <f>VLOOKUP(BJB!$F$9:$F$5599,Ctrl!$B$4:$D$399,3,0)</f>
        <v>I</v>
      </c>
      <c r="F3110" s="139" t="s">
        <v>10520</v>
      </c>
      <c r="G3110" s="139" t="s">
        <v>7662</v>
      </c>
      <c r="H3110" s="125"/>
      <c r="I3110" s="220">
        <f>IF(G3109=BJB!$G3077,I3109+1,1)</f>
        <v>12</v>
      </c>
      <c r="J3110" s="912" t="s">
        <v>23071</v>
      </c>
      <c r="K3110" s="121" t="s">
        <v>5090</v>
      </c>
      <c r="L3110" s="104" t="s">
        <v>6476</v>
      </c>
      <c r="M3110" s="104" t="s">
        <v>1374</v>
      </c>
      <c r="N3110" s="120">
        <v>40032</v>
      </c>
      <c r="O3110" s="107">
        <v>78578200</v>
      </c>
      <c r="P3110" s="105" t="s">
        <v>6222</v>
      </c>
      <c r="Q3110" s="120" t="s">
        <v>6222</v>
      </c>
      <c r="R3110" s="890">
        <v>0</v>
      </c>
      <c r="S3110" s="234" t="s">
        <v>5094</v>
      </c>
      <c r="T3110" s="130">
        <v>41652</v>
      </c>
      <c r="U3110" s="114">
        <v>10569016</v>
      </c>
      <c r="V3110" s="109" t="s">
        <v>6222</v>
      </c>
      <c r="W3110" s="141">
        <v>0</v>
      </c>
      <c r="X3110" s="141">
        <v>0</v>
      </c>
      <c r="Y3110" s="141">
        <v>0</v>
      </c>
      <c r="Z3110" s="141">
        <v>0</v>
      </c>
      <c r="AA3110" s="114">
        <v>0</v>
      </c>
      <c r="AB3110" s="114"/>
      <c r="AC3110" s="114"/>
      <c r="AD3110" s="141"/>
      <c r="AE3110" s="106">
        <v>0</v>
      </c>
      <c r="AF3110" s="106">
        <v>0</v>
      </c>
      <c r="AG3110" s="106">
        <v>0</v>
      </c>
      <c r="AH3110" s="114"/>
      <c r="AI3110" s="114"/>
      <c r="AJ3110" s="114"/>
      <c r="AK3110" s="114"/>
      <c r="AL3110" s="114"/>
      <c r="AM3110" s="114"/>
      <c r="AN3110" s="114">
        <f t="shared" si="96"/>
        <v>0</v>
      </c>
      <c r="AO3110" s="114">
        <f t="shared" si="97"/>
        <v>10569016</v>
      </c>
      <c r="AP3110" s="114"/>
      <c r="AQ3110" s="114"/>
      <c r="AR3110" s="114"/>
      <c r="AS3110" s="114"/>
    </row>
    <row r="3111" spans="1:45" s="190" customFormat="1" ht="15" customHeight="1" x14ac:dyDescent="0.2">
      <c r="A3111" s="104"/>
      <c r="B3111" s="104">
        <f>VLOOKUP(BJB!$F$9:$F$5599,Ctrl!$B$4:$C$399,2,0)</f>
        <v>10</v>
      </c>
      <c r="C3111" s="104">
        <f>VLOOKUP(BJB!$G$9:$G$5599,Ctrl!$E$4:$F$399,2,0)</f>
        <v>0</v>
      </c>
      <c r="D3111" s="219">
        <v>1</v>
      </c>
      <c r="E3111" s="104" t="str">
        <f>VLOOKUP(BJB!$F$9:$F$5599,Ctrl!$B$4:$D$399,3,0)</f>
        <v>I</v>
      </c>
      <c r="F3111" s="139" t="s">
        <v>10520</v>
      </c>
      <c r="G3111" s="139" t="s">
        <v>7662</v>
      </c>
      <c r="H3111" s="125"/>
      <c r="I3111" s="220">
        <f>IF(G3110=BJB!$G3078,I3110+1,1)</f>
        <v>13</v>
      </c>
      <c r="J3111" s="912" t="s">
        <v>23072</v>
      </c>
      <c r="K3111" s="126" t="s">
        <v>857</v>
      </c>
      <c r="L3111" s="104" t="s">
        <v>6476</v>
      </c>
      <c r="M3111" s="104" t="s">
        <v>5092</v>
      </c>
      <c r="N3111" s="120">
        <v>41130</v>
      </c>
      <c r="O3111" s="107">
        <v>134987360</v>
      </c>
      <c r="P3111" s="105" t="s">
        <v>6222</v>
      </c>
      <c r="Q3111" s="120" t="s">
        <v>6222</v>
      </c>
      <c r="R3111" s="890">
        <v>0</v>
      </c>
      <c r="S3111" s="234" t="s">
        <v>5094</v>
      </c>
      <c r="T3111" s="130">
        <v>41652</v>
      </c>
      <c r="U3111" s="114">
        <v>130143397</v>
      </c>
      <c r="V3111" s="109" t="s">
        <v>6222</v>
      </c>
      <c r="W3111" s="141">
        <v>0</v>
      </c>
      <c r="X3111" s="141">
        <v>0</v>
      </c>
      <c r="Y3111" s="141">
        <v>0</v>
      </c>
      <c r="Z3111" s="141">
        <v>0</v>
      </c>
      <c r="AA3111" s="114">
        <v>0</v>
      </c>
      <c r="AB3111" s="114"/>
      <c r="AC3111" s="114"/>
      <c r="AD3111" s="141"/>
      <c r="AE3111" s="106">
        <v>0</v>
      </c>
      <c r="AF3111" s="106">
        <v>0</v>
      </c>
      <c r="AG3111" s="106">
        <v>0</v>
      </c>
      <c r="AH3111" s="114"/>
      <c r="AI3111" s="114"/>
      <c r="AJ3111" s="114"/>
      <c r="AK3111" s="114"/>
      <c r="AL3111" s="114"/>
      <c r="AM3111" s="114"/>
      <c r="AN3111" s="114">
        <f t="shared" si="96"/>
        <v>0</v>
      </c>
      <c r="AO3111" s="114">
        <f t="shared" si="97"/>
        <v>130143397</v>
      </c>
      <c r="AP3111" s="114"/>
      <c r="AQ3111" s="114"/>
      <c r="AR3111" s="114"/>
      <c r="AS3111" s="114"/>
    </row>
    <row r="3112" spans="1:45" s="190" customFormat="1" ht="15" customHeight="1" x14ac:dyDescent="0.2">
      <c r="A3112" s="104"/>
      <c r="B3112" s="104">
        <f>VLOOKUP(BJB!$F$9:$F$5599,Ctrl!$B$4:$C$399,2,0)</f>
        <v>10</v>
      </c>
      <c r="C3112" s="104">
        <f>VLOOKUP(BJB!$G$9:$G$5599,Ctrl!$E$4:$F$399,2,0)</f>
        <v>0</v>
      </c>
      <c r="D3112" s="219">
        <v>1</v>
      </c>
      <c r="E3112" s="104" t="str">
        <f>VLOOKUP(BJB!$F$9:$F$5599,Ctrl!$B$4:$D$399,3,0)</f>
        <v>I</v>
      </c>
      <c r="F3112" s="139" t="s">
        <v>10520</v>
      </c>
      <c r="G3112" s="139" t="s">
        <v>7662</v>
      </c>
      <c r="H3112" s="125"/>
      <c r="I3112" s="220">
        <f>IF(G3111=BJB!$G3079,I3111+1,1)</f>
        <v>14</v>
      </c>
      <c r="J3112" s="912" t="s">
        <v>23073</v>
      </c>
      <c r="K3112" s="126" t="s">
        <v>5091</v>
      </c>
      <c r="L3112" s="104" t="s">
        <v>6476</v>
      </c>
      <c r="M3112" s="104" t="s">
        <v>5093</v>
      </c>
      <c r="N3112" s="120">
        <v>40980</v>
      </c>
      <c r="O3112" s="107">
        <v>141400000</v>
      </c>
      <c r="P3112" s="105" t="s">
        <v>6222</v>
      </c>
      <c r="Q3112" s="120" t="s">
        <v>6222</v>
      </c>
      <c r="R3112" s="890">
        <v>0</v>
      </c>
      <c r="S3112" s="234" t="s">
        <v>5094</v>
      </c>
      <c r="T3112" s="130">
        <v>41652</v>
      </c>
      <c r="U3112" s="114">
        <v>34301906</v>
      </c>
      <c r="V3112" s="109" t="s">
        <v>6222</v>
      </c>
      <c r="W3112" s="141">
        <v>0</v>
      </c>
      <c r="X3112" s="141">
        <v>0</v>
      </c>
      <c r="Y3112" s="141">
        <v>0</v>
      </c>
      <c r="Z3112" s="141">
        <v>0</v>
      </c>
      <c r="AA3112" s="114">
        <v>0</v>
      </c>
      <c r="AB3112" s="114"/>
      <c r="AC3112" s="114"/>
      <c r="AD3112" s="141"/>
      <c r="AE3112" s="106">
        <v>0</v>
      </c>
      <c r="AF3112" s="106">
        <v>0</v>
      </c>
      <c r="AG3112" s="106">
        <v>0</v>
      </c>
      <c r="AH3112" s="114"/>
      <c r="AI3112" s="114"/>
      <c r="AJ3112" s="114"/>
      <c r="AK3112" s="114"/>
      <c r="AL3112" s="114"/>
      <c r="AM3112" s="114"/>
      <c r="AN3112" s="114">
        <f t="shared" si="96"/>
        <v>0</v>
      </c>
      <c r="AO3112" s="114">
        <f t="shared" si="97"/>
        <v>34301906</v>
      </c>
      <c r="AP3112" s="114"/>
      <c r="AQ3112" s="114"/>
      <c r="AR3112" s="114"/>
      <c r="AS3112" s="114"/>
    </row>
    <row r="3113" spans="1:45" s="190" customFormat="1" ht="15" customHeight="1" x14ac:dyDescent="0.2">
      <c r="A3113" s="104"/>
      <c r="B3113" s="104">
        <f>VLOOKUP(BJB!$F$9:$F$5599,Ctrl!$B$4:$C$399,2,0)</f>
        <v>10</v>
      </c>
      <c r="C3113" s="104">
        <f>VLOOKUP(BJB!$G$9:$G$5599,Ctrl!$E$4:$F$399,2,0)</f>
        <v>0</v>
      </c>
      <c r="D3113" s="219">
        <v>1</v>
      </c>
      <c r="E3113" s="104" t="str">
        <f>VLOOKUP(BJB!$F$9:$F$5599,Ctrl!$B$4:$D$399,3,0)</f>
        <v>I</v>
      </c>
      <c r="F3113" s="139" t="s">
        <v>10520</v>
      </c>
      <c r="G3113" s="139" t="s">
        <v>7662</v>
      </c>
      <c r="H3113" s="125"/>
      <c r="I3113" s="220">
        <f>IF(G3112=BJB!$G3080,I3112+1,1)</f>
        <v>15</v>
      </c>
      <c r="J3113" s="912" t="s">
        <v>23074</v>
      </c>
      <c r="K3113" s="126" t="s">
        <v>4964</v>
      </c>
      <c r="L3113" s="104" t="s">
        <v>6476</v>
      </c>
      <c r="M3113" s="104" t="s">
        <v>1017</v>
      </c>
      <c r="N3113" s="120">
        <v>40177</v>
      </c>
      <c r="O3113" s="107">
        <v>49428760</v>
      </c>
      <c r="P3113" s="105" t="s">
        <v>16444</v>
      </c>
      <c r="Q3113" s="120">
        <v>41306</v>
      </c>
      <c r="R3113" s="105">
        <v>30344231</v>
      </c>
      <c r="S3113" s="234" t="s">
        <v>4963</v>
      </c>
      <c r="T3113" s="130">
        <v>41652</v>
      </c>
      <c r="U3113" s="114">
        <v>7282615</v>
      </c>
      <c r="V3113" s="109">
        <v>41640</v>
      </c>
      <c r="W3113" s="141">
        <v>7282615</v>
      </c>
      <c r="X3113" s="141">
        <v>0</v>
      </c>
      <c r="Y3113" s="141">
        <v>0</v>
      </c>
      <c r="Z3113" s="141">
        <v>0</v>
      </c>
      <c r="AA3113" s="114">
        <v>0</v>
      </c>
      <c r="AB3113" s="114"/>
      <c r="AC3113" s="114"/>
      <c r="AD3113" s="141"/>
      <c r="AE3113" s="106">
        <v>0</v>
      </c>
      <c r="AF3113" s="106">
        <v>0</v>
      </c>
      <c r="AG3113" s="106">
        <v>0</v>
      </c>
      <c r="AH3113" s="114"/>
      <c r="AI3113" s="114"/>
      <c r="AJ3113" s="114"/>
      <c r="AK3113" s="114"/>
      <c r="AL3113" s="114"/>
      <c r="AM3113" s="114"/>
      <c r="AN3113" s="114">
        <f t="shared" si="96"/>
        <v>0</v>
      </c>
      <c r="AO3113" s="114">
        <f t="shared" si="97"/>
        <v>7282615</v>
      </c>
      <c r="AP3113" s="114"/>
      <c r="AQ3113" s="114"/>
      <c r="AR3113" s="114"/>
      <c r="AS3113" s="114"/>
    </row>
    <row r="3114" spans="1:45" s="190" customFormat="1" ht="15" customHeight="1" x14ac:dyDescent="0.2">
      <c r="A3114" s="104"/>
      <c r="B3114" s="104">
        <f>VLOOKUP(BJB!$F$9:$F$5599,Ctrl!$B$4:$C$399,2,0)</f>
        <v>10</v>
      </c>
      <c r="C3114" s="104">
        <f>VLOOKUP(BJB!$G$9:$G$5599,Ctrl!$E$4:$F$399,2,0)</f>
        <v>0</v>
      </c>
      <c r="D3114" s="219">
        <v>1</v>
      </c>
      <c r="E3114" s="104" t="str">
        <f>VLOOKUP(BJB!$F$9:$F$5599,Ctrl!$B$4:$D$399,3,0)</f>
        <v>I</v>
      </c>
      <c r="F3114" s="139" t="s">
        <v>10520</v>
      </c>
      <c r="G3114" s="139" t="s">
        <v>7662</v>
      </c>
      <c r="H3114" s="125"/>
      <c r="I3114" s="220">
        <f>IF(G3113=BJB!$G3081,I3113+1,1)</f>
        <v>16</v>
      </c>
      <c r="J3114" s="912" t="s">
        <v>23075</v>
      </c>
      <c r="K3114" s="126" t="s">
        <v>5005</v>
      </c>
      <c r="L3114" s="104" t="s">
        <v>6476</v>
      </c>
      <c r="M3114" s="104" t="s">
        <v>852</v>
      </c>
      <c r="N3114" s="120">
        <v>40427</v>
      </c>
      <c r="O3114" s="107">
        <v>72041393</v>
      </c>
      <c r="P3114" s="105" t="s">
        <v>16445</v>
      </c>
      <c r="Q3114" s="120">
        <v>41569</v>
      </c>
      <c r="R3114" s="105">
        <v>31413199</v>
      </c>
      <c r="S3114" s="234" t="s">
        <v>5012</v>
      </c>
      <c r="T3114" s="130">
        <v>41670</v>
      </c>
      <c r="U3114" s="114">
        <v>7539168</v>
      </c>
      <c r="V3114" s="109">
        <v>41640</v>
      </c>
      <c r="W3114" s="141">
        <v>7539168</v>
      </c>
      <c r="X3114" s="141">
        <v>0</v>
      </c>
      <c r="Y3114" s="141">
        <v>0</v>
      </c>
      <c r="Z3114" s="141">
        <v>0</v>
      </c>
      <c r="AA3114" s="114">
        <v>0</v>
      </c>
      <c r="AB3114" s="114"/>
      <c r="AC3114" s="114"/>
      <c r="AD3114" s="141"/>
      <c r="AE3114" s="106">
        <v>0</v>
      </c>
      <c r="AF3114" s="106">
        <v>0</v>
      </c>
      <c r="AG3114" s="106">
        <v>0</v>
      </c>
      <c r="AH3114" s="114"/>
      <c r="AI3114" s="114"/>
      <c r="AJ3114" s="114"/>
      <c r="AK3114" s="114"/>
      <c r="AL3114" s="114"/>
      <c r="AM3114" s="114"/>
      <c r="AN3114" s="114">
        <f t="shared" si="96"/>
        <v>0</v>
      </c>
      <c r="AO3114" s="114">
        <f t="shared" si="97"/>
        <v>7539168</v>
      </c>
      <c r="AP3114" s="114"/>
      <c r="AQ3114" s="114"/>
      <c r="AR3114" s="114"/>
      <c r="AS3114" s="114"/>
    </row>
    <row r="3115" spans="1:45" s="190" customFormat="1" ht="15" customHeight="1" x14ac:dyDescent="0.2">
      <c r="A3115" s="104"/>
      <c r="B3115" s="104">
        <f>VLOOKUP(BJB!$F$9:$F$5599,Ctrl!$B$4:$C$399,2,0)</f>
        <v>10</v>
      </c>
      <c r="C3115" s="104">
        <f>VLOOKUP(BJB!$G$9:$G$5599,Ctrl!$E$4:$F$399,2,0)</f>
        <v>0</v>
      </c>
      <c r="D3115" s="219">
        <v>1</v>
      </c>
      <c r="E3115" s="104" t="str">
        <f>VLOOKUP(BJB!$F$9:$F$5599,Ctrl!$B$4:$D$399,3,0)</f>
        <v>I</v>
      </c>
      <c r="F3115" s="139" t="s">
        <v>10520</v>
      </c>
      <c r="G3115" s="139" t="s">
        <v>7662</v>
      </c>
      <c r="H3115" s="125"/>
      <c r="I3115" s="220">
        <f>IF(G3114=BJB!$G3082,I3114+1,1)</f>
        <v>17</v>
      </c>
      <c r="J3115" s="912" t="s">
        <v>23076</v>
      </c>
      <c r="K3115" s="126" t="s">
        <v>5006</v>
      </c>
      <c r="L3115" s="104" t="s">
        <v>6476</v>
      </c>
      <c r="M3115" s="104" t="s">
        <v>5009</v>
      </c>
      <c r="N3115" s="120">
        <v>40875</v>
      </c>
      <c r="O3115" s="107">
        <v>83202735</v>
      </c>
      <c r="P3115" s="105" t="s">
        <v>16446</v>
      </c>
      <c r="Q3115" s="120">
        <v>41506</v>
      </c>
      <c r="R3115" s="105">
        <v>62942722</v>
      </c>
      <c r="S3115" s="234" t="s">
        <v>5012</v>
      </c>
      <c r="T3115" s="130">
        <v>41670</v>
      </c>
      <c r="U3115" s="114">
        <v>15735681</v>
      </c>
      <c r="V3115" s="109">
        <v>41640</v>
      </c>
      <c r="W3115" s="141">
        <v>15735681</v>
      </c>
      <c r="X3115" s="141">
        <v>0</v>
      </c>
      <c r="Y3115" s="141">
        <v>0</v>
      </c>
      <c r="Z3115" s="141">
        <v>0</v>
      </c>
      <c r="AA3115" s="114">
        <v>0</v>
      </c>
      <c r="AB3115" s="114"/>
      <c r="AC3115" s="114"/>
      <c r="AD3115" s="141"/>
      <c r="AE3115" s="106">
        <v>0</v>
      </c>
      <c r="AF3115" s="106">
        <v>0</v>
      </c>
      <c r="AG3115" s="106">
        <v>0</v>
      </c>
      <c r="AH3115" s="114"/>
      <c r="AI3115" s="114"/>
      <c r="AJ3115" s="114"/>
      <c r="AK3115" s="114"/>
      <c r="AL3115" s="114"/>
      <c r="AM3115" s="114"/>
      <c r="AN3115" s="114">
        <f t="shared" si="96"/>
        <v>0</v>
      </c>
      <c r="AO3115" s="114">
        <f t="shared" si="97"/>
        <v>15735681</v>
      </c>
      <c r="AP3115" s="114"/>
      <c r="AQ3115" s="114"/>
      <c r="AR3115" s="114"/>
      <c r="AS3115" s="114"/>
    </row>
    <row r="3116" spans="1:45" s="190" customFormat="1" ht="15" customHeight="1" x14ac:dyDescent="0.2">
      <c r="A3116" s="104"/>
      <c r="B3116" s="104">
        <f>VLOOKUP(BJB!$F$9:$F$5599,Ctrl!$B$4:$C$399,2,0)</f>
        <v>10</v>
      </c>
      <c r="C3116" s="104">
        <f>VLOOKUP(BJB!$G$9:$G$5599,Ctrl!$E$4:$F$399,2,0)</f>
        <v>0</v>
      </c>
      <c r="D3116" s="219">
        <v>1</v>
      </c>
      <c r="E3116" s="104" t="str">
        <f>VLOOKUP(BJB!$F$9:$F$5599,Ctrl!$B$4:$D$399,3,0)</f>
        <v>I</v>
      </c>
      <c r="F3116" s="139" t="s">
        <v>10520</v>
      </c>
      <c r="G3116" s="139" t="s">
        <v>7662</v>
      </c>
      <c r="H3116" s="125"/>
      <c r="I3116" s="220">
        <f>IF(G3115=BJB!$G3083,I3115+1,1)</f>
        <v>18</v>
      </c>
      <c r="J3116" s="912" t="s">
        <v>23077</v>
      </c>
      <c r="K3116" s="126" t="s">
        <v>5007</v>
      </c>
      <c r="L3116" s="104" t="s">
        <v>6476</v>
      </c>
      <c r="M3116" s="104" t="s">
        <v>5010</v>
      </c>
      <c r="N3116" s="120">
        <v>40714</v>
      </c>
      <c r="O3116" s="107">
        <v>65999104</v>
      </c>
      <c r="P3116" s="105" t="s">
        <v>16447</v>
      </c>
      <c r="Q3116" s="120">
        <v>41589</v>
      </c>
      <c r="R3116" s="105">
        <v>55426754</v>
      </c>
      <c r="S3116" s="234" t="s">
        <v>5012</v>
      </c>
      <c r="T3116" s="130">
        <v>41670</v>
      </c>
      <c r="U3116" s="114">
        <v>13856689</v>
      </c>
      <c r="V3116" s="109">
        <v>41640</v>
      </c>
      <c r="W3116" s="141">
        <v>13856689</v>
      </c>
      <c r="X3116" s="141">
        <v>0</v>
      </c>
      <c r="Y3116" s="141">
        <v>0</v>
      </c>
      <c r="Z3116" s="141">
        <v>0</v>
      </c>
      <c r="AA3116" s="114">
        <v>0</v>
      </c>
      <c r="AB3116" s="114"/>
      <c r="AC3116" s="114"/>
      <c r="AD3116" s="141"/>
      <c r="AE3116" s="106">
        <v>0</v>
      </c>
      <c r="AF3116" s="106">
        <v>0</v>
      </c>
      <c r="AG3116" s="106">
        <v>0</v>
      </c>
      <c r="AH3116" s="114"/>
      <c r="AI3116" s="114"/>
      <c r="AJ3116" s="114"/>
      <c r="AK3116" s="114"/>
      <c r="AL3116" s="114"/>
      <c r="AM3116" s="114"/>
      <c r="AN3116" s="114">
        <f t="shared" si="96"/>
        <v>0</v>
      </c>
      <c r="AO3116" s="114">
        <f t="shared" si="97"/>
        <v>13856689</v>
      </c>
      <c r="AP3116" s="114"/>
      <c r="AQ3116" s="114"/>
      <c r="AR3116" s="114"/>
      <c r="AS3116" s="114"/>
    </row>
    <row r="3117" spans="1:45" s="190" customFormat="1" ht="15" customHeight="1" x14ac:dyDescent="0.2">
      <c r="A3117" s="104"/>
      <c r="B3117" s="104">
        <f>VLOOKUP(BJB!$F$9:$F$5599,Ctrl!$B$4:$C$399,2,0)</f>
        <v>10</v>
      </c>
      <c r="C3117" s="104">
        <f>VLOOKUP(BJB!$G$9:$G$5599,Ctrl!$E$4:$F$399,2,0)</f>
        <v>0</v>
      </c>
      <c r="D3117" s="219">
        <v>1</v>
      </c>
      <c r="E3117" s="104" t="str">
        <f>VLOOKUP(BJB!$F$9:$F$5599,Ctrl!$B$4:$D$399,3,0)</f>
        <v>I</v>
      </c>
      <c r="F3117" s="139" t="s">
        <v>10520</v>
      </c>
      <c r="G3117" s="139" t="s">
        <v>7662</v>
      </c>
      <c r="H3117" s="125"/>
      <c r="I3117" s="220">
        <f>IF(G3116=BJB!$G3084,I3116+1,1)</f>
        <v>19</v>
      </c>
      <c r="J3117" s="912" t="s">
        <v>23078</v>
      </c>
      <c r="K3117" s="126" t="s">
        <v>5008</v>
      </c>
      <c r="L3117" s="104" t="s">
        <v>6476</v>
      </c>
      <c r="M3117" s="104" t="s">
        <v>5011</v>
      </c>
      <c r="N3117" s="120">
        <v>40639</v>
      </c>
      <c r="O3117" s="107">
        <v>65704166</v>
      </c>
      <c r="P3117" s="105" t="s">
        <v>16448</v>
      </c>
      <c r="Q3117" s="120">
        <v>41589</v>
      </c>
      <c r="R3117" s="105">
        <v>54594330</v>
      </c>
      <c r="S3117" s="234" t="s">
        <v>5012</v>
      </c>
      <c r="T3117" s="130">
        <v>41670</v>
      </c>
      <c r="U3117" s="114">
        <v>13648583</v>
      </c>
      <c r="V3117" s="109">
        <v>41640</v>
      </c>
      <c r="W3117" s="141">
        <v>13648583</v>
      </c>
      <c r="X3117" s="141">
        <v>0</v>
      </c>
      <c r="Y3117" s="141">
        <v>0</v>
      </c>
      <c r="Z3117" s="141">
        <v>0</v>
      </c>
      <c r="AA3117" s="114">
        <v>0</v>
      </c>
      <c r="AB3117" s="114"/>
      <c r="AC3117" s="114"/>
      <c r="AD3117" s="141"/>
      <c r="AE3117" s="106">
        <v>0</v>
      </c>
      <c r="AF3117" s="106">
        <v>0</v>
      </c>
      <c r="AG3117" s="106">
        <v>0</v>
      </c>
      <c r="AH3117" s="114"/>
      <c r="AI3117" s="114"/>
      <c r="AJ3117" s="114"/>
      <c r="AK3117" s="114"/>
      <c r="AL3117" s="114"/>
      <c r="AM3117" s="114"/>
      <c r="AN3117" s="114">
        <f t="shared" si="96"/>
        <v>0</v>
      </c>
      <c r="AO3117" s="114">
        <f t="shared" si="97"/>
        <v>13648583</v>
      </c>
      <c r="AP3117" s="114"/>
      <c r="AQ3117" s="114"/>
      <c r="AR3117" s="114"/>
      <c r="AS3117" s="114"/>
    </row>
    <row r="3118" spans="1:45" s="190" customFormat="1" ht="15" customHeight="1" x14ac:dyDescent="0.2">
      <c r="A3118" s="104"/>
      <c r="B3118" s="104">
        <f>VLOOKUP(BJB!$F$9:$F$5599,Ctrl!$B$4:$C$399,2,0)</f>
        <v>10</v>
      </c>
      <c r="C3118" s="104">
        <f>VLOOKUP(BJB!$G$9:$G$5599,Ctrl!$E$4:$F$399,2,0)</f>
        <v>0</v>
      </c>
      <c r="D3118" s="219">
        <v>1</v>
      </c>
      <c r="E3118" s="104" t="str">
        <f>VLOOKUP(BJB!$F$9:$F$5599,Ctrl!$B$4:$D$399,3,0)</f>
        <v>I</v>
      </c>
      <c r="F3118" s="139" t="s">
        <v>10520</v>
      </c>
      <c r="G3118" s="139" t="s">
        <v>7662</v>
      </c>
      <c r="H3118" s="125"/>
      <c r="I3118" s="220">
        <f>IF(G3117=BJB!$G3085,I3117+1,1)</f>
        <v>20</v>
      </c>
      <c r="J3118" s="912" t="s">
        <v>23079</v>
      </c>
      <c r="K3118" s="121" t="s">
        <v>5145</v>
      </c>
      <c r="L3118" s="104" t="s">
        <v>6476</v>
      </c>
      <c r="M3118" s="104" t="s">
        <v>869</v>
      </c>
      <c r="N3118" s="120">
        <v>40140</v>
      </c>
      <c r="O3118" s="114">
        <v>54845910</v>
      </c>
      <c r="P3118" s="105" t="s">
        <v>6222</v>
      </c>
      <c r="Q3118" s="120" t="s">
        <v>6222</v>
      </c>
      <c r="R3118" s="890">
        <v>0</v>
      </c>
      <c r="S3118" s="108" t="s">
        <v>5094</v>
      </c>
      <c r="T3118" s="130">
        <v>41652</v>
      </c>
      <c r="U3118" s="114">
        <v>7576214</v>
      </c>
      <c r="V3118" s="109" t="s">
        <v>6222</v>
      </c>
      <c r="W3118" s="141">
        <v>0</v>
      </c>
      <c r="X3118" s="141">
        <v>0</v>
      </c>
      <c r="Y3118" s="141">
        <v>0</v>
      </c>
      <c r="Z3118" s="141">
        <v>0</v>
      </c>
      <c r="AA3118" s="114">
        <v>0</v>
      </c>
      <c r="AB3118" s="114"/>
      <c r="AC3118" s="114"/>
      <c r="AD3118" s="141"/>
      <c r="AE3118" s="106">
        <v>0</v>
      </c>
      <c r="AF3118" s="106">
        <v>0</v>
      </c>
      <c r="AG3118" s="106">
        <v>0</v>
      </c>
      <c r="AH3118" s="114"/>
      <c r="AI3118" s="114"/>
      <c r="AJ3118" s="114"/>
      <c r="AK3118" s="114"/>
      <c r="AL3118" s="114"/>
      <c r="AM3118" s="114"/>
      <c r="AN3118" s="114">
        <f t="shared" si="96"/>
        <v>0</v>
      </c>
      <c r="AO3118" s="114">
        <f t="shared" si="97"/>
        <v>7576214</v>
      </c>
      <c r="AP3118" s="114"/>
      <c r="AQ3118" s="114"/>
      <c r="AR3118" s="114"/>
      <c r="AS3118" s="114"/>
    </row>
    <row r="3119" spans="1:45" s="190" customFormat="1" ht="15" customHeight="1" x14ac:dyDescent="0.2">
      <c r="A3119" s="104"/>
      <c r="B3119" s="104">
        <f>VLOOKUP(BJB!$F$9:$F$5599,Ctrl!$B$4:$C$399,2,0)</f>
        <v>10</v>
      </c>
      <c r="C3119" s="104">
        <f>VLOOKUP(BJB!$G$9:$G$5599,Ctrl!$E$4:$F$399,2,0)</f>
        <v>0</v>
      </c>
      <c r="D3119" s="219">
        <v>1</v>
      </c>
      <c r="E3119" s="104" t="str">
        <f>VLOOKUP(BJB!$F$9:$F$5599,Ctrl!$B$4:$D$399,3,0)</f>
        <v>I</v>
      </c>
      <c r="F3119" s="139" t="s">
        <v>10520</v>
      </c>
      <c r="G3119" s="139" t="s">
        <v>7662</v>
      </c>
      <c r="H3119" s="125"/>
      <c r="I3119" s="220">
        <f>IF(G3118=BJB!$G3086,I3118+1,1)</f>
        <v>21</v>
      </c>
      <c r="J3119" s="912" t="s">
        <v>23080</v>
      </c>
      <c r="K3119" s="121" t="s">
        <v>5146</v>
      </c>
      <c r="L3119" s="104" t="s">
        <v>6476</v>
      </c>
      <c r="M3119" s="104" t="s">
        <v>3503</v>
      </c>
      <c r="N3119" s="120">
        <v>40427</v>
      </c>
      <c r="O3119" s="114">
        <v>81275667</v>
      </c>
      <c r="P3119" s="105" t="s">
        <v>6222</v>
      </c>
      <c r="Q3119" s="120" t="s">
        <v>6222</v>
      </c>
      <c r="R3119" s="890">
        <v>0</v>
      </c>
      <c r="S3119" s="108" t="s">
        <v>5094</v>
      </c>
      <c r="T3119" s="130">
        <v>41652</v>
      </c>
      <c r="U3119" s="114">
        <v>14677311</v>
      </c>
      <c r="V3119" s="109" t="s">
        <v>6222</v>
      </c>
      <c r="W3119" s="141">
        <v>0</v>
      </c>
      <c r="X3119" s="141">
        <v>0</v>
      </c>
      <c r="Y3119" s="141">
        <v>0</v>
      </c>
      <c r="Z3119" s="141">
        <v>0</v>
      </c>
      <c r="AA3119" s="114">
        <v>0</v>
      </c>
      <c r="AB3119" s="114"/>
      <c r="AC3119" s="114"/>
      <c r="AD3119" s="141"/>
      <c r="AE3119" s="106">
        <v>0</v>
      </c>
      <c r="AF3119" s="106">
        <v>0</v>
      </c>
      <c r="AG3119" s="106">
        <v>0</v>
      </c>
      <c r="AH3119" s="114"/>
      <c r="AI3119" s="114"/>
      <c r="AJ3119" s="114"/>
      <c r="AK3119" s="114"/>
      <c r="AL3119" s="114"/>
      <c r="AM3119" s="114"/>
      <c r="AN3119" s="114">
        <f t="shared" si="96"/>
        <v>0</v>
      </c>
      <c r="AO3119" s="114">
        <f t="shared" si="97"/>
        <v>14677311</v>
      </c>
      <c r="AP3119" s="114"/>
      <c r="AQ3119" s="114"/>
      <c r="AR3119" s="114"/>
      <c r="AS3119" s="114"/>
    </row>
    <row r="3120" spans="1:45" s="190" customFormat="1" ht="15" customHeight="1" x14ac:dyDescent="0.2">
      <c r="A3120" s="104"/>
      <c r="B3120" s="104">
        <f>VLOOKUP(BJB!$F$9:$F$5599,Ctrl!$B$4:$C$399,2,0)</f>
        <v>10</v>
      </c>
      <c r="C3120" s="104">
        <f>VLOOKUP(BJB!$G$9:$G$5599,Ctrl!$E$4:$F$399,2,0)</f>
        <v>0</v>
      </c>
      <c r="D3120" s="219">
        <v>1</v>
      </c>
      <c r="E3120" s="104" t="str">
        <f>VLOOKUP(BJB!$F$9:$F$5599,Ctrl!$B$4:$D$399,3,0)</f>
        <v>I</v>
      </c>
      <c r="F3120" s="139" t="s">
        <v>10520</v>
      </c>
      <c r="G3120" s="139" t="s">
        <v>7662</v>
      </c>
      <c r="H3120" s="125"/>
      <c r="I3120" s="220">
        <f>IF(G3119=BJB!$G3087,I3119+1,1)</f>
        <v>22</v>
      </c>
      <c r="J3120" s="912" t="s">
        <v>23081</v>
      </c>
      <c r="K3120" s="121" t="s">
        <v>5193</v>
      </c>
      <c r="L3120" s="104" t="s">
        <v>6476</v>
      </c>
      <c r="M3120" s="104" t="s">
        <v>5195</v>
      </c>
      <c r="N3120" s="120">
        <v>41106</v>
      </c>
      <c r="O3120" s="114">
        <v>187764362</v>
      </c>
      <c r="P3120" s="105" t="s">
        <v>6222</v>
      </c>
      <c r="Q3120" s="120" t="s">
        <v>6222</v>
      </c>
      <c r="R3120" s="890">
        <v>0</v>
      </c>
      <c r="S3120" s="108" t="s">
        <v>5161</v>
      </c>
      <c r="T3120" s="130">
        <v>41698</v>
      </c>
      <c r="U3120" s="114">
        <v>180549958</v>
      </c>
      <c r="V3120" s="109" t="s">
        <v>6222</v>
      </c>
      <c r="W3120" s="141">
        <v>0</v>
      </c>
      <c r="X3120" s="141">
        <v>0</v>
      </c>
      <c r="Y3120" s="141">
        <v>0</v>
      </c>
      <c r="Z3120" s="141">
        <v>0</v>
      </c>
      <c r="AA3120" s="114">
        <v>0</v>
      </c>
      <c r="AB3120" s="114"/>
      <c r="AC3120" s="114"/>
      <c r="AD3120" s="141"/>
      <c r="AE3120" s="106">
        <v>0</v>
      </c>
      <c r="AF3120" s="106">
        <v>0</v>
      </c>
      <c r="AG3120" s="106">
        <v>0</v>
      </c>
      <c r="AH3120" s="114"/>
      <c r="AI3120" s="114"/>
      <c r="AJ3120" s="114"/>
      <c r="AK3120" s="114"/>
      <c r="AL3120" s="114"/>
      <c r="AM3120" s="114"/>
      <c r="AN3120" s="114">
        <f t="shared" si="96"/>
        <v>0</v>
      </c>
      <c r="AO3120" s="114">
        <f t="shared" si="97"/>
        <v>180549958</v>
      </c>
      <c r="AP3120" s="114"/>
      <c r="AQ3120" s="114"/>
      <c r="AR3120" s="114"/>
      <c r="AS3120" s="114"/>
    </row>
    <row r="3121" spans="1:45" s="190" customFormat="1" ht="15" customHeight="1" x14ac:dyDescent="0.2">
      <c r="A3121" s="104"/>
      <c r="B3121" s="104">
        <f>VLOOKUP(BJB!$F$9:$F$5599,Ctrl!$B$4:$C$399,2,0)</f>
        <v>10</v>
      </c>
      <c r="C3121" s="104">
        <f>VLOOKUP(BJB!$G$9:$G$5599,Ctrl!$E$4:$F$399,2,0)</f>
        <v>0</v>
      </c>
      <c r="D3121" s="219">
        <v>1</v>
      </c>
      <c r="E3121" s="104" t="str">
        <f>VLOOKUP(BJB!$F$9:$F$5599,Ctrl!$B$4:$D$399,3,0)</f>
        <v>I</v>
      </c>
      <c r="F3121" s="139" t="s">
        <v>10520</v>
      </c>
      <c r="G3121" s="139" t="s">
        <v>7662</v>
      </c>
      <c r="H3121" s="125"/>
      <c r="I3121" s="220">
        <f>IF(G3120=BJB!$G3088,I3120+1,1)</f>
        <v>23</v>
      </c>
      <c r="J3121" s="912" t="s">
        <v>23082</v>
      </c>
      <c r="K3121" s="121" t="s">
        <v>5194</v>
      </c>
      <c r="L3121" s="104" t="s">
        <v>6476</v>
      </c>
      <c r="M3121" s="104" t="s">
        <v>5196</v>
      </c>
      <c r="N3121" s="120">
        <v>41383</v>
      </c>
      <c r="O3121" s="114">
        <v>202583333</v>
      </c>
      <c r="P3121" s="105" t="s">
        <v>6222</v>
      </c>
      <c r="Q3121" s="120" t="s">
        <v>6222</v>
      </c>
      <c r="R3121" s="890">
        <v>0</v>
      </c>
      <c r="S3121" s="108" t="s">
        <v>5161</v>
      </c>
      <c r="T3121" s="130">
        <v>41698</v>
      </c>
      <c r="U3121" s="114">
        <v>192368515</v>
      </c>
      <c r="V3121" s="109" t="s">
        <v>6222</v>
      </c>
      <c r="W3121" s="141">
        <v>0</v>
      </c>
      <c r="X3121" s="141">
        <v>0</v>
      </c>
      <c r="Y3121" s="141">
        <v>0</v>
      </c>
      <c r="Z3121" s="141">
        <v>0</v>
      </c>
      <c r="AA3121" s="114">
        <v>0</v>
      </c>
      <c r="AB3121" s="114"/>
      <c r="AC3121" s="114"/>
      <c r="AD3121" s="141"/>
      <c r="AE3121" s="106">
        <v>0</v>
      </c>
      <c r="AF3121" s="106">
        <v>0</v>
      </c>
      <c r="AG3121" s="106">
        <v>0</v>
      </c>
      <c r="AH3121" s="114"/>
      <c r="AI3121" s="114"/>
      <c r="AJ3121" s="114"/>
      <c r="AK3121" s="114"/>
      <c r="AL3121" s="114"/>
      <c r="AM3121" s="114"/>
      <c r="AN3121" s="114">
        <f t="shared" si="96"/>
        <v>0</v>
      </c>
      <c r="AO3121" s="114">
        <f t="shared" si="97"/>
        <v>192368515</v>
      </c>
      <c r="AP3121" s="114"/>
      <c r="AQ3121" s="114"/>
      <c r="AR3121" s="114"/>
      <c r="AS3121" s="114"/>
    </row>
    <row r="3122" spans="1:45" s="190" customFormat="1" ht="15" customHeight="1" x14ac:dyDescent="0.2">
      <c r="A3122" s="104"/>
      <c r="B3122" s="104">
        <f>VLOOKUP(BJB!$F$9:$F$5599,Ctrl!$B$4:$C$399,2,0)</f>
        <v>10</v>
      </c>
      <c r="C3122" s="104">
        <f>VLOOKUP(BJB!$G$9:$G$5599,Ctrl!$E$4:$F$399,2,0)</f>
        <v>0</v>
      </c>
      <c r="D3122" s="219">
        <v>1</v>
      </c>
      <c r="E3122" s="104" t="str">
        <f>VLOOKUP(BJB!$F$9:$F$5599,Ctrl!$B$4:$D$399,3,0)</f>
        <v>I</v>
      </c>
      <c r="F3122" s="139" t="s">
        <v>10520</v>
      </c>
      <c r="G3122" s="139" t="s">
        <v>7662</v>
      </c>
      <c r="H3122" s="125"/>
      <c r="I3122" s="220">
        <f>IF(G3121=BJB!$G3089,I3121+1,1)</f>
        <v>24</v>
      </c>
      <c r="J3122" s="912" t="s">
        <v>23083</v>
      </c>
      <c r="K3122" s="121" t="s">
        <v>765</v>
      </c>
      <c r="L3122" s="104" t="s">
        <v>6476</v>
      </c>
      <c r="M3122" s="104" t="s">
        <v>5197</v>
      </c>
      <c r="N3122" s="120">
        <v>41197</v>
      </c>
      <c r="O3122" s="114">
        <v>73106220</v>
      </c>
      <c r="P3122" s="105" t="s">
        <v>6222</v>
      </c>
      <c r="Q3122" s="120" t="s">
        <v>6222</v>
      </c>
      <c r="R3122" s="890">
        <v>0</v>
      </c>
      <c r="S3122" s="108" t="s">
        <v>5161</v>
      </c>
      <c r="T3122" s="130">
        <v>41698</v>
      </c>
      <c r="U3122" s="114">
        <v>63701552</v>
      </c>
      <c r="V3122" s="109" t="s">
        <v>6222</v>
      </c>
      <c r="W3122" s="141">
        <v>0</v>
      </c>
      <c r="X3122" s="141">
        <v>0</v>
      </c>
      <c r="Y3122" s="141">
        <v>0</v>
      </c>
      <c r="Z3122" s="141">
        <v>0</v>
      </c>
      <c r="AA3122" s="114">
        <v>0</v>
      </c>
      <c r="AB3122" s="114"/>
      <c r="AC3122" s="114"/>
      <c r="AD3122" s="141"/>
      <c r="AE3122" s="106">
        <v>0</v>
      </c>
      <c r="AF3122" s="106">
        <v>0</v>
      </c>
      <c r="AG3122" s="106">
        <v>0</v>
      </c>
      <c r="AH3122" s="114"/>
      <c r="AI3122" s="114"/>
      <c r="AJ3122" s="114"/>
      <c r="AK3122" s="114"/>
      <c r="AL3122" s="114"/>
      <c r="AM3122" s="114"/>
      <c r="AN3122" s="114">
        <f t="shared" si="96"/>
        <v>0</v>
      </c>
      <c r="AO3122" s="114">
        <f t="shared" si="97"/>
        <v>63701552</v>
      </c>
      <c r="AP3122" s="114"/>
      <c r="AQ3122" s="114"/>
      <c r="AR3122" s="114"/>
      <c r="AS3122" s="114"/>
    </row>
    <row r="3123" spans="1:45" s="190" customFormat="1" ht="15" customHeight="1" x14ac:dyDescent="0.2">
      <c r="A3123" s="104"/>
      <c r="B3123" s="104">
        <f>VLOOKUP(BJB!$F$9:$F$5599,Ctrl!$B$4:$C$399,2,0)</f>
        <v>10</v>
      </c>
      <c r="C3123" s="104">
        <f>VLOOKUP(BJB!$G$9:$G$5599,Ctrl!$E$4:$F$399,2,0)</f>
        <v>0</v>
      </c>
      <c r="D3123" s="219">
        <v>1</v>
      </c>
      <c r="E3123" s="104" t="str">
        <f>VLOOKUP(BJB!$F$9:$F$5599,Ctrl!$B$4:$D$399,3,0)</f>
        <v>I</v>
      </c>
      <c r="F3123" s="139" t="s">
        <v>10520</v>
      </c>
      <c r="G3123" s="139" t="s">
        <v>7662</v>
      </c>
      <c r="H3123" s="125"/>
      <c r="I3123" s="220">
        <f>IF(G3122=BJB!$G3090,I3122+1,1)</f>
        <v>25</v>
      </c>
      <c r="J3123" s="912" t="s">
        <v>23084</v>
      </c>
      <c r="K3123" s="121" t="s">
        <v>5311</v>
      </c>
      <c r="L3123" s="104" t="s">
        <v>6476</v>
      </c>
      <c r="M3123" s="104" t="s">
        <v>5312</v>
      </c>
      <c r="N3123" s="120">
        <v>40716</v>
      </c>
      <c r="O3123" s="114">
        <v>20183333</v>
      </c>
      <c r="P3123" s="105" t="s">
        <v>6222</v>
      </c>
      <c r="Q3123" s="120" t="s">
        <v>6222</v>
      </c>
      <c r="R3123" s="890">
        <v>0</v>
      </c>
      <c r="S3123" s="108" t="s">
        <v>5260</v>
      </c>
      <c r="T3123" s="130">
        <v>41729</v>
      </c>
      <c r="U3123" s="114">
        <v>14450242</v>
      </c>
      <c r="V3123" s="109" t="s">
        <v>6222</v>
      </c>
      <c r="W3123" s="141">
        <v>0</v>
      </c>
      <c r="X3123" s="141">
        <v>0</v>
      </c>
      <c r="Y3123" s="141">
        <v>0</v>
      </c>
      <c r="Z3123" s="141">
        <v>0</v>
      </c>
      <c r="AA3123" s="114">
        <v>0</v>
      </c>
      <c r="AB3123" s="114"/>
      <c r="AC3123" s="114"/>
      <c r="AD3123" s="141"/>
      <c r="AE3123" s="106">
        <v>0</v>
      </c>
      <c r="AF3123" s="106">
        <v>0</v>
      </c>
      <c r="AG3123" s="106">
        <v>0</v>
      </c>
      <c r="AH3123" s="114"/>
      <c r="AI3123" s="114"/>
      <c r="AJ3123" s="114"/>
      <c r="AK3123" s="114"/>
      <c r="AL3123" s="114"/>
      <c r="AM3123" s="114"/>
      <c r="AN3123" s="114">
        <f t="shared" si="96"/>
        <v>0</v>
      </c>
      <c r="AO3123" s="114">
        <f t="shared" si="97"/>
        <v>14450242</v>
      </c>
      <c r="AP3123" s="114"/>
      <c r="AQ3123" s="114"/>
      <c r="AR3123" s="114"/>
      <c r="AS3123" s="114"/>
    </row>
    <row r="3124" spans="1:45" s="190" customFormat="1" ht="15" customHeight="1" x14ac:dyDescent="0.2">
      <c r="A3124" s="104"/>
      <c r="B3124" s="104">
        <f>VLOOKUP(BJB!$F$9:$F$5599,Ctrl!$B$4:$C$399,2,0)</f>
        <v>10</v>
      </c>
      <c r="C3124" s="104">
        <f>VLOOKUP(BJB!$G$9:$G$5599,Ctrl!$E$4:$F$399,2,0)</f>
        <v>0</v>
      </c>
      <c r="D3124" s="219">
        <v>1</v>
      </c>
      <c r="E3124" s="104" t="str">
        <f>VLOOKUP(BJB!$F$9:$F$5599,Ctrl!$B$4:$D$399,3,0)</f>
        <v>I</v>
      </c>
      <c r="F3124" s="139" t="s">
        <v>10520</v>
      </c>
      <c r="G3124" s="139" t="s">
        <v>7662</v>
      </c>
      <c r="H3124" s="125"/>
      <c r="I3124" s="220">
        <f>IF(G3123=BJB!$G3091,I3123+1,1)</f>
        <v>26</v>
      </c>
      <c r="J3124" s="912" t="s">
        <v>23085</v>
      </c>
      <c r="K3124" s="121" t="s">
        <v>5592</v>
      </c>
      <c r="L3124" s="104" t="s">
        <v>6477</v>
      </c>
      <c r="M3124" s="104" t="s">
        <v>5593</v>
      </c>
      <c r="N3124" s="120">
        <v>41009</v>
      </c>
      <c r="O3124" s="114">
        <v>75000000</v>
      </c>
      <c r="P3124" s="105" t="s">
        <v>16449</v>
      </c>
      <c r="Q3124" s="120">
        <v>41649</v>
      </c>
      <c r="R3124" s="105">
        <v>48177876</v>
      </c>
      <c r="S3124" s="146" t="s">
        <v>5563</v>
      </c>
      <c r="T3124" s="109">
        <v>41820</v>
      </c>
      <c r="U3124" s="114">
        <v>32812945</v>
      </c>
      <c r="V3124" s="109">
        <v>41791</v>
      </c>
      <c r="W3124" s="141">
        <v>32812945</v>
      </c>
      <c r="X3124" s="141">
        <v>0</v>
      </c>
      <c r="Y3124" s="141">
        <v>0</v>
      </c>
      <c r="Z3124" s="141">
        <v>0</v>
      </c>
      <c r="AA3124" s="114">
        <v>0</v>
      </c>
      <c r="AB3124" s="114"/>
      <c r="AC3124" s="114"/>
      <c r="AD3124" s="141"/>
      <c r="AE3124" s="106">
        <v>0</v>
      </c>
      <c r="AF3124" s="106">
        <v>0</v>
      </c>
      <c r="AG3124" s="106">
        <v>0</v>
      </c>
      <c r="AH3124" s="114"/>
      <c r="AI3124" s="114"/>
      <c r="AJ3124" s="114"/>
      <c r="AK3124" s="114"/>
      <c r="AL3124" s="114"/>
      <c r="AM3124" s="114"/>
      <c r="AN3124" s="114">
        <f t="shared" si="96"/>
        <v>0</v>
      </c>
      <c r="AO3124" s="114">
        <f t="shared" si="97"/>
        <v>32812945</v>
      </c>
      <c r="AP3124" s="114"/>
      <c r="AQ3124" s="114"/>
      <c r="AR3124" s="114"/>
      <c r="AS3124" s="114"/>
    </row>
    <row r="3125" spans="1:45" s="190" customFormat="1" ht="15" customHeight="1" x14ac:dyDescent="0.2">
      <c r="A3125" s="104"/>
      <c r="B3125" s="104">
        <f>VLOOKUP(BJB!$F$9:$F$5599,Ctrl!$B$4:$C$399,2,0)</f>
        <v>10</v>
      </c>
      <c r="C3125" s="104">
        <f>VLOOKUP(BJB!$G$9:$G$5599,Ctrl!$E$4:$F$399,2,0)</f>
        <v>0</v>
      </c>
      <c r="D3125" s="219">
        <v>1</v>
      </c>
      <c r="E3125" s="104" t="str">
        <f>VLOOKUP(BJB!$F$9:$F$5599,Ctrl!$B$4:$D$399,3,0)</f>
        <v>I</v>
      </c>
      <c r="F3125" s="139" t="s">
        <v>10520</v>
      </c>
      <c r="G3125" s="139" t="s">
        <v>7662</v>
      </c>
      <c r="H3125" s="125"/>
      <c r="I3125" s="220">
        <f>IF(G3124=BJB!$G3092,I3124+1,1)</f>
        <v>27</v>
      </c>
      <c r="J3125" s="912" t="s">
        <v>23086</v>
      </c>
      <c r="K3125" s="121" t="s">
        <v>5817</v>
      </c>
      <c r="L3125" s="104" t="s">
        <v>6477</v>
      </c>
      <c r="M3125" s="104" t="s">
        <v>5593</v>
      </c>
      <c r="N3125" s="120">
        <v>41009</v>
      </c>
      <c r="O3125" s="114">
        <v>100000000</v>
      </c>
      <c r="P3125" s="105" t="s">
        <v>16450</v>
      </c>
      <c r="Q3125" s="120">
        <v>41612</v>
      </c>
      <c r="R3125" s="105">
        <v>75793825</v>
      </c>
      <c r="S3125" s="146" t="s">
        <v>5759</v>
      </c>
      <c r="T3125" s="109">
        <v>41844</v>
      </c>
      <c r="U3125" s="114">
        <v>51174786</v>
      </c>
      <c r="V3125" s="109">
        <v>41821</v>
      </c>
      <c r="W3125" s="141">
        <v>51174786</v>
      </c>
      <c r="X3125" s="141">
        <v>0</v>
      </c>
      <c r="Y3125" s="141">
        <v>0</v>
      </c>
      <c r="Z3125" s="141">
        <v>0</v>
      </c>
      <c r="AA3125" s="114">
        <v>0</v>
      </c>
      <c r="AB3125" s="114"/>
      <c r="AC3125" s="114"/>
      <c r="AD3125" s="141"/>
      <c r="AE3125" s="106">
        <v>0</v>
      </c>
      <c r="AF3125" s="106">
        <v>0</v>
      </c>
      <c r="AG3125" s="106">
        <v>0</v>
      </c>
      <c r="AH3125" s="114"/>
      <c r="AI3125" s="114"/>
      <c r="AJ3125" s="114"/>
      <c r="AK3125" s="114"/>
      <c r="AL3125" s="114"/>
      <c r="AM3125" s="114"/>
      <c r="AN3125" s="114">
        <f t="shared" si="96"/>
        <v>0</v>
      </c>
      <c r="AO3125" s="114">
        <f t="shared" si="97"/>
        <v>51174786</v>
      </c>
      <c r="AP3125" s="114"/>
      <c r="AQ3125" s="114"/>
      <c r="AR3125" s="114"/>
      <c r="AS3125" s="114"/>
    </row>
    <row r="3126" spans="1:45" s="190" customFormat="1" ht="15" customHeight="1" x14ac:dyDescent="0.2">
      <c r="A3126" s="104"/>
      <c r="B3126" s="104">
        <f>VLOOKUP(BJB!$F$9:$F$5599,Ctrl!$B$4:$C$399,2,0)</f>
        <v>10</v>
      </c>
      <c r="C3126" s="104">
        <f>VLOOKUP(BJB!$G$9:$G$5599,Ctrl!$E$4:$F$399,2,0)</f>
        <v>0</v>
      </c>
      <c r="D3126" s="219">
        <v>1</v>
      </c>
      <c r="E3126" s="104" t="str">
        <f>VLOOKUP(BJB!$F$9:$F$5599,Ctrl!$B$4:$D$399,3,0)</f>
        <v>I</v>
      </c>
      <c r="F3126" s="139" t="s">
        <v>10520</v>
      </c>
      <c r="G3126" s="139" t="s">
        <v>7662</v>
      </c>
      <c r="H3126" s="125"/>
      <c r="I3126" s="220">
        <f>IF(G3125=BJB!$G3093,I3125+1,1)</f>
        <v>28</v>
      </c>
      <c r="J3126" s="912" t="s">
        <v>23087</v>
      </c>
      <c r="K3126" s="121" t="s">
        <v>6093</v>
      </c>
      <c r="L3126" s="104" t="s">
        <v>6476</v>
      </c>
      <c r="M3126" s="104" t="s">
        <v>6094</v>
      </c>
      <c r="N3126" s="120">
        <v>41354</v>
      </c>
      <c r="O3126" s="114">
        <v>116437500</v>
      </c>
      <c r="P3126" s="105" t="s">
        <v>16451</v>
      </c>
      <c r="Q3126" s="120">
        <v>41900</v>
      </c>
      <c r="R3126" s="105">
        <v>110505532</v>
      </c>
      <c r="S3126" s="146" t="s">
        <v>6092</v>
      </c>
      <c r="T3126" s="109">
        <v>41992</v>
      </c>
      <c r="U3126" s="114">
        <v>110505532</v>
      </c>
      <c r="V3126" s="109">
        <v>41992</v>
      </c>
      <c r="W3126" s="141">
        <v>110505532</v>
      </c>
      <c r="X3126" s="141">
        <v>0</v>
      </c>
      <c r="Y3126" s="141">
        <v>0</v>
      </c>
      <c r="Z3126" s="141">
        <v>0</v>
      </c>
      <c r="AA3126" s="114">
        <v>110505532</v>
      </c>
      <c r="AB3126" s="114"/>
      <c r="AC3126" s="114"/>
      <c r="AD3126" s="141"/>
      <c r="AE3126" s="106">
        <v>0</v>
      </c>
      <c r="AF3126" s="106">
        <v>0</v>
      </c>
      <c r="AG3126" s="106">
        <v>0</v>
      </c>
      <c r="AH3126" s="114"/>
      <c r="AI3126" s="114"/>
      <c r="AJ3126" s="114"/>
      <c r="AK3126" s="114"/>
      <c r="AL3126" s="114"/>
      <c r="AM3126" s="114"/>
      <c r="AN3126" s="114">
        <f t="shared" si="96"/>
        <v>110505532</v>
      </c>
      <c r="AO3126" s="114">
        <f t="shared" si="97"/>
        <v>0</v>
      </c>
      <c r="AP3126" s="114"/>
      <c r="AQ3126" s="114"/>
      <c r="AR3126" s="114"/>
      <c r="AS3126" s="114"/>
    </row>
    <row r="3127" spans="1:45" s="190" customFormat="1" ht="15" customHeight="1" x14ac:dyDescent="0.2">
      <c r="A3127" s="104"/>
      <c r="B3127" s="104">
        <f>VLOOKUP(BJB!$F$9:$F$5599,Ctrl!$B$4:$C$399,2,0)</f>
        <v>10</v>
      </c>
      <c r="C3127" s="104">
        <f>VLOOKUP(BJB!$G$9:$G$5599,Ctrl!$E$4:$F$399,2,0)</f>
        <v>0</v>
      </c>
      <c r="D3127" s="219">
        <v>1</v>
      </c>
      <c r="E3127" s="104" t="str">
        <f>VLOOKUP(BJB!$F$9:$F$5599,Ctrl!$B$4:$D$399,3,0)</f>
        <v>I</v>
      </c>
      <c r="F3127" s="139" t="s">
        <v>10520</v>
      </c>
      <c r="G3127" s="139" t="s">
        <v>7662</v>
      </c>
      <c r="H3127" s="125"/>
      <c r="I3127" s="220">
        <f>IF(G3126=BJB!$G3094,I3126+1,1)</f>
        <v>29</v>
      </c>
      <c r="J3127" s="912" t="s">
        <v>23088</v>
      </c>
      <c r="K3127" s="121" t="s">
        <v>8035</v>
      </c>
      <c r="L3127" s="104" t="s">
        <v>6476</v>
      </c>
      <c r="M3127" s="104" t="s">
        <v>3506</v>
      </c>
      <c r="N3127" s="120">
        <v>40525</v>
      </c>
      <c r="O3127" s="105">
        <v>77170843</v>
      </c>
      <c r="P3127" s="105" t="s">
        <v>16452</v>
      </c>
      <c r="Q3127" s="120">
        <v>42065</v>
      </c>
      <c r="R3127" s="105">
        <v>60340460</v>
      </c>
      <c r="S3127" s="146" t="s">
        <v>8205</v>
      </c>
      <c r="T3127" s="109">
        <v>42145</v>
      </c>
      <c r="U3127" s="141">
        <v>14481710</v>
      </c>
      <c r="V3127" s="109">
        <v>42145</v>
      </c>
      <c r="W3127" s="141">
        <v>14481710</v>
      </c>
      <c r="X3127" s="141">
        <v>0</v>
      </c>
      <c r="Y3127" s="141">
        <v>0</v>
      </c>
      <c r="Z3127" s="141">
        <v>0</v>
      </c>
      <c r="AA3127" s="114">
        <v>0</v>
      </c>
      <c r="AB3127" s="114"/>
      <c r="AC3127" s="132"/>
      <c r="AD3127" s="141"/>
      <c r="AE3127" s="106">
        <v>0</v>
      </c>
      <c r="AF3127" s="106">
        <v>0</v>
      </c>
      <c r="AG3127" s="106">
        <v>0</v>
      </c>
      <c r="AH3127" s="106"/>
      <c r="AI3127" s="106"/>
      <c r="AJ3127" s="106"/>
      <c r="AK3127" s="106"/>
      <c r="AL3127" s="106"/>
      <c r="AM3127" s="106"/>
      <c r="AN3127" s="114">
        <f t="shared" si="96"/>
        <v>0</v>
      </c>
      <c r="AO3127" s="114">
        <f t="shared" si="97"/>
        <v>14481710</v>
      </c>
      <c r="AP3127" s="114"/>
      <c r="AQ3127" s="114"/>
      <c r="AR3127" s="114"/>
      <c r="AS3127" s="114"/>
    </row>
    <row r="3128" spans="1:45" s="190" customFormat="1" ht="15" customHeight="1" x14ac:dyDescent="0.2">
      <c r="A3128" s="104"/>
      <c r="B3128" s="104">
        <f>VLOOKUP(BJB!$F$9:$F$5599,Ctrl!$B$4:$C$399,2,0)</f>
        <v>10</v>
      </c>
      <c r="C3128" s="104">
        <f>VLOOKUP(BJB!$G$9:$G$5599,Ctrl!$E$4:$F$399,2,0)</f>
        <v>0</v>
      </c>
      <c r="D3128" s="219">
        <v>1</v>
      </c>
      <c r="E3128" s="104" t="str">
        <f>VLOOKUP(BJB!$F$9:$F$5599,Ctrl!$B$4:$D$399,3,0)</f>
        <v>I</v>
      </c>
      <c r="F3128" s="139" t="s">
        <v>10520</v>
      </c>
      <c r="G3128" s="139" t="s">
        <v>7662</v>
      </c>
      <c r="H3128" s="125"/>
      <c r="I3128" s="220">
        <f>IF(G3127=BJB!$G3095,I3127+1,1)</f>
        <v>30</v>
      </c>
      <c r="J3128" s="912" t="s">
        <v>23089</v>
      </c>
      <c r="K3128" s="121" t="s">
        <v>8037</v>
      </c>
      <c r="L3128" s="104" t="s">
        <v>6476</v>
      </c>
      <c r="M3128" s="104" t="s">
        <v>564</v>
      </c>
      <c r="N3128" s="120">
        <v>40560</v>
      </c>
      <c r="O3128" s="105">
        <v>76153438</v>
      </c>
      <c r="P3128" s="105" t="s">
        <v>16453</v>
      </c>
      <c r="Q3128" s="120">
        <v>42059</v>
      </c>
      <c r="R3128" s="105">
        <v>54929275</v>
      </c>
      <c r="S3128" s="146" t="s">
        <v>8206</v>
      </c>
      <c r="T3128" s="109">
        <v>42151</v>
      </c>
      <c r="U3128" s="141">
        <v>13183026</v>
      </c>
      <c r="V3128" s="109">
        <v>42151</v>
      </c>
      <c r="W3128" s="141">
        <v>13183026</v>
      </c>
      <c r="X3128" s="141">
        <v>0</v>
      </c>
      <c r="Y3128" s="141">
        <v>0</v>
      </c>
      <c r="Z3128" s="141">
        <v>0</v>
      </c>
      <c r="AA3128" s="114">
        <v>0</v>
      </c>
      <c r="AB3128" s="114"/>
      <c r="AC3128" s="132"/>
      <c r="AD3128" s="141"/>
      <c r="AE3128" s="106">
        <v>0</v>
      </c>
      <c r="AF3128" s="106">
        <v>0</v>
      </c>
      <c r="AG3128" s="106">
        <v>0</v>
      </c>
      <c r="AH3128" s="106"/>
      <c r="AI3128" s="106"/>
      <c r="AJ3128" s="106"/>
      <c r="AK3128" s="106"/>
      <c r="AL3128" s="106"/>
      <c r="AM3128" s="106"/>
      <c r="AN3128" s="114">
        <f t="shared" si="96"/>
        <v>0</v>
      </c>
      <c r="AO3128" s="114">
        <f t="shared" si="97"/>
        <v>13183026</v>
      </c>
      <c r="AP3128" s="114"/>
      <c r="AQ3128" s="114"/>
      <c r="AR3128" s="114"/>
      <c r="AS3128" s="114"/>
    </row>
    <row r="3129" spans="1:45" s="190" customFormat="1" ht="15" customHeight="1" x14ac:dyDescent="0.2">
      <c r="A3129" s="104"/>
      <c r="B3129" s="104">
        <f>VLOOKUP(BJB!$F$9:$F$5599,Ctrl!$B$4:$C$399,2,0)</f>
        <v>10</v>
      </c>
      <c r="C3129" s="104">
        <f>VLOOKUP(BJB!$G$9:$G$5599,Ctrl!$E$4:$F$399,2,0)</f>
        <v>0</v>
      </c>
      <c r="D3129" s="219">
        <v>1</v>
      </c>
      <c r="E3129" s="104" t="str">
        <f>VLOOKUP(BJB!$F$9:$F$5599,Ctrl!$B$4:$D$399,3,0)</f>
        <v>I</v>
      </c>
      <c r="F3129" s="139" t="s">
        <v>10581</v>
      </c>
      <c r="G3129" s="139" t="s">
        <v>7662</v>
      </c>
      <c r="H3129" s="125">
        <v>1111221000356</v>
      </c>
      <c r="I3129" s="220">
        <f>IF(G3128=BJB!$G3096,I3128+1,1)</f>
        <v>31</v>
      </c>
      <c r="J3129" s="912" t="s">
        <v>23090</v>
      </c>
      <c r="K3129" s="121" t="s">
        <v>3194</v>
      </c>
      <c r="L3129" s="104" t="s">
        <v>6477</v>
      </c>
      <c r="M3129" s="104" t="s">
        <v>8169</v>
      </c>
      <c r="N3129" s="120">
        <v>40913</v>
      </c>
      <c r="O3129" s="105">
        <v>20000000</v>
      </c>
      <c r="P3129" s="105" t="s">
        <v>16454</v>
      </c>
      <c r="Q3129" s="120">
        <v>42032</v>
      </c>
      <c r="R3129" s="105">
        <v>1666652</v>
      </c>
      <c r="S3129" s="146" t="s">
        <v>8244</v>
      </c>
      <c r="T3129" s="109">
        <v>42145</v>
      </c>
      <c r="U3129" s="141">
        <v>1166656</v>
      </c>
      <c r="V3129" s="109">
        <v>42145</v>
      </c>
      <c r="W3129" s="141">
        <v>1166656</v>
      </c>
      <c r="X3129" s="141">
        <v>0</v>
      </c>
      <c r="Y3129" s="141">
        <v>0</v>
      </c>
      <c r="Z3129" s="141">
        <v>0</v>
      </c>
      <c r="AA3129" s="226">
        <v>1166655</v>
      </c>
      <c r="AB3129" s="114"/>
      <c r="AC3129" s="132"/>
      <c r="AD3129" s="141"/>
      <c r="AE3129" s="106">
        <v>0</v>
      </c>
      <c r="AF3129" s="106">
        <v>0</v>
      </c>
      <c r="AG3129" s="106">
        <v>0</v>
      </c>
      <c r="AH3129" s="222"/>
      <c r="AI3129" s="106"/>
      <c r="AJ3129" s="106"/>
      <c r="AK3129" s="106"/>
      <c r="AL3129" s="106"/>
      <c r="AM3129" s="106"/>
      <c r="AN3129" s="114">
        <f t="shared" si="96"/>
        <v>1166655</v>
      </c>
      <c r="AO3129" s="114">
        <f t="shared" si="97"/>
        <v>1</v>
      </c>
      <c r="AP3129" s="114"/>
      <c r="AQ3129" s="114"/>
      <c r="AR3129" s="114"/>
      <c r="AS3129" s="114"/>
    </row>
    <row r="3130" spans="1:45" s="190" customFormat="1" ht="15" customHeight="1" x14ac:dyDescent="0.2">
      <c r="A3130" s="104"/>
      <c r="B3130" s="104">
        <f>VLOOKUP(BJB!$F$9:$F$5599,Ctrl!$B$4:$C$399,2,0)</f>
        <v>10</v>
      </c>
      <c r="C3130" s="104">
        <f>VLOOKUP(BJB!$G$9:$G$5599,Ctrl!$E$4:$F$399,2,0)</f>
        <v>0</v>
      </c>
      <c r="D3130" s="219">
        <v>1</v>
      </c>
      <c r="E3130" s="104" t="str">
        <f>VLOOKUP(BJB!$F$9:$F$5599,Ctrl!$B$4:$D$399,3,0)</f>
        <v>I</v>
      </c>
      <c r="F3130" s="139" t="s">
        <v>10520</v>
      </c>
      <c r="G3130" s="139" t="s">
        <v>7662</v>
      </c>
      <c r="H3130" s="125"/>
      <c r="I3130" s="220">
        <f>IF(G3129=BJB!$G3097,I3129+1,1)</f>
        <v>32</v>
      </c>
      <c r="J3130" s="912" t="s">
        <v>23091</v>
      </c>
      <c r="K3130" s="121" t="s">
        <v>6179</v>
      </c>
      <c r="L3130" s="104" t="s">
        <v>6476</v>
      </c>
      <c r="M3130" s="104" t="s">
        <v>3503</v>
      </c>
      <c r="N3130" s="120">
        <v>40427</v>
      </c>
      <c r="O3130" s="114">
        <v>72132154</v>
      </c>
      <c r="P3130" s="105" t="s">
        <v>16455</v>
      </c>
      <c r="Q3130" s="120">
        <v>41974</v>
      </c>
      <c r="R3130" s="105">
        <v>47748167</v>
      </c>
      <c r="S3130" s="146" t="s">
        <v>6177</v>
      </c>
      <c r="T3130" s="109">
        <v>42031</v>
      </c>
      <c r="U3130" s="114">
        <v>11459569.708423996</v>
      </c>
      <c r="V3130" s="109">
        <v>42031</v>
      </c>
      <c r="W3130" s="141">
        <v>11459569.708423996</v>
      </c>
      <c r="X3130" s="141">
        <v>0</v>
      </c>
      <c r="Y3130" s="141">
        <v>0</v>
      </c>
      <c r="Z3130" s="141">
        <v>0</v>
      </c>
      <c r="AA3130" s="114">
        <v>0</v>
      </c>
      <c r="AB3130" s="114"/>
      <c r="AC3130" s="114"/>
      <c r="AD3130" s="141"/>
      <c r="AE3130" s="106">
        <v>0</v>
      </c>
      <c r="AF3130" s="106">
        <v>0</v>
      </c>
      <c r="AG3130" s="106">
        <v>0</v>
      </c>
      <c r="AH3130" s="114"/>
      <c r="AI3130" s="114"/>
      <c r="AJ3130" s="114"/>
      <c r="AK3130" s="114"/>
      <c r="AL3130" s="114"/>
      <c r="AM3130" s="114"/>
      <c r="AN3130" s="114">
        <f t="shared" si="96"/>
        <v>0</v>
      </c>
      <c r="AO3130" s="114">
        <f t="shared" si="97"/>
        <v>11459569.708423996</v>
      </c>
      <c r="AP3130" s="114"/>
      <c r="AQ3130" s="114"/>
      <c r="AR3130" s="114"/>
      <c r="AS3130" s="114"/>
    </row>
    <row r="3131" spans="1:45" s="190" customFormat="1" ht="15" customHeight="1" x14ac:dyDescent="0.2">
      <c r="A3131" s="104"/>
      <c r="B3131" s="104">
        <f>VLOOKUP(BJB!$F$9:$F$5599,Ctrl!$B$4:$C$399,2,0)</f>
        <v>10</v>
      </c>
      <c r="C3131" s="104">
        <f>VLOOKUP(BJB!$G$9:$G$5599,Ctrl!$E$4:$F$399,2,0)</f>
        <v>0</v>
      </c>
      <c r="D3131" s="219">
        <v>1</v>
      </c>
      <c r="E3131" s="104" t="str">
        <f>VLOOKUP(BJB!$F$9:$F$5599,Ctrl!$B$4:$D$399,3,0)</f>
        <v>I</v>
      </c>
      <c r="F3131" s="139" t="s">
        <v>10520</v>
      </c>
      <c r="G3131" s="139" t="s">
        <v>7662</v>
      </c>
      <c r="H3131" s="125"/>
      <c r="I3131" s="220">
        <f>IF(G3130=BJB!$G3098,I3130+1,1)</f>
        <v>33</v>
      </c>
      <c r="J3131" s="912" t="s">
        <v>23092</v>
      </c>
      <c r="K3131" s="121" t="s">
        <v>768</v>
      </c>
      <c r="L3131" s="104" t="s">
        <v>6476</v>
      </c>
      <c r="M3131" s="104" t="s">
        <v>5196</v>
      </c>
      <c r="N3131" s="120">
        <v>41383</v>
      </c>
      <c r="O3131" s="105">
        <v>116437500</v>
      </c>
      <c r="P3131" s="105" t="s">
        <v>16456</v>
      </c>
      <c r="Q3131" s="120">
        <v>41901</v>
      </c>
      <c r="R3131" s="105">
        <v>111481622</v>
      </c>
      <c r="S3131" s="146" t="s">
        <v>8565</v>
      </c>
      <c r="T3131" s="109">
        <v>42306</v>
      </c>
      <c r="U3131" s="141">
        <v>111481622</v>
      </c>
      <c r="V3131" s="109">
        <v>42306</v>
      </c>
      <c r="W3131" s="141">
        <v>111481622</v>
      </c>
      <c r="X3131" s="141">
        <v>0</v>
      </c>
      <c r="Y3131" s="141">
        <v>0</v>
      </c>
      <c r="Z3131" s="141">
        <v>0</v>
      </c>
      <c r="AA3131" s="114">
        <v>0</v>
      </c>
      <c r="AB3131" s="114"/>
      <c r="AC3131" s="132"/>
      <c r="AD3131" s="141"/>
      <c r="AE3131" s="106">
        <v>0</v>
      </c>
      <c r="AF3131" s="106">
        <v>0</v>
      </c>
      <c r="AG3131" s="106">
        <v>0</v>
      </c>
      <c r="AH3131" s="106"/>
      <c r="AI3131" s="106"/>
      <c r="AJ3131" s="106"/>
      <c r="AK3131" s="106"/>
      <c r="AL3131" s="106"/>
      <c r="AM3131" s="106"/>
      <c r="AN3131" s="114">
        <f t="shared" si="96"/>
        <v>0</v>
      </c>
      <c r="AO3131" s="114">
        <f t="shared" si="97"/>
        <v>111481622</v>
      </c>
      <c r="AP3131" s="114"/>
      <c r="AQ3131" s="114"/>
      <c r="AR3131" s="114"/>
      <c r="AS3131" s="114"/>
    </row>
    <row r="3132" spans="1:45" s="190" customFormat="1" ht="15" customHeight="1" x14ac:dyDescent="0.2">
      <c r="A3132" s="104"/>
      <c r="B3132" s="104">
        <f>VLOOKUP(BJB!$F$9:$F$5599,Ctrl!$B$4:$C$399,2,0)</f>
        <v>10</v>
      </c>
      <c r="C3132" s="104">
        <f>VLOOKUP(BJB!$G$9:$G$5599,Ctrl!$E$4:$F$399,2,0)</f>
        <v>1</v>
      </c>
      <c r="D3132" s="219">
        <v>1</v>
      </c>
      <c r="E3132" s="104" t="str">
        <f>VLOOKUP(BJB!$F$9:$F$5599,Ctrl!$B$4:$D$399,3,0)</f>
        <v>I</v>
      </c>
      <c r="F3132" s="139" t="s">
        <v>10520</v>
      </c>
      <c r="G3132" s="139" t="s">
        <v>6540</v>
      </c>
      <c r="H3132" s="125" t="s">
        <v>7511</v>
      </c>
      <c r="I3132" s="220">
        <f>IF(G3131=BJB!$G3099,I3131+1,1)</f>
        <v>34</v>
      </c>
      <c r="J3132" s="912" t="s">
        <v>23093</v>
      </c>
      <c r="K3132" s="121" t="s">
        <v>7594</v>
      </c>
      <c r="L3132" s="104" t="s">
        <v>6477</v>
      </c>
      <c r="M3132" s="104" t="s">
        <v>4907</v>
      </c>
      <c r="N3132" s="120">
        <v>41057</v>
      </c>
      <c r="O3132" s="107">
        <v>20000000</v>
      </c>
      <c r="P3132" s="105" t="s">
        <v>16457</v>
      </c>
      <c r="Q3132" s="120">
        <v>41584</v>
      </c>
      <c r="R3132" s="105">
        <v>23759698</v>
      </c>
      <c r="S3132" s="234" t="s">
        <v>4908</v>
      </c>
      <c r="T3132" s="130">
        <v>41632</v>
      </c>
      <c r="U3132" s="114">
        <v>14000000</v>
      </c>
      <c r="V3132" s="109">
        <v>41632</v>
      </c>
      <c r="W3132" s="141">
        <v>14000000</v>
      </c>
      <c r="X3132" s="141">
        <v>0</v>
      </c>
      <c r="Y3132" s="141">
        <v>0</v>
      </c>
      <c r="Z3132" s="141">
        <v>0</v>
      </c>
      <c r="AA3132" s="114">
        <v>2938766</v>
      </c>
      <c r="AB3132" s="114"/>
      <c r="AC3132" s="132"/>
      <c r="AD3132" s="141"/>
      <c r="AE3132" s="106">
        <v>0</v>
      </c>
      <c r="AF3132" s="106">
        <v>0</v>
      </c>
      <c r="AG3132" s="106">
        <v>0</v>
      </c>
      <c r="AH3132" s="114"/>
      <c r="AI3132" s="222"/>
      <c r="AJ3132" s="114"/>
      <c r="AK3132" s="114"/>
      <c r="AL3132" s="114"/>
      <c r="AM3132" s="114"/>
      <c r="AN3132" s="114">
        <f t="shared" si="96"/>
        <v>2938766</v>
      </c>
      <c r="AO3132" s="114">
        <f t="shared" si="97"/>
        <v>11061234</v>
      </c>
      <c r="AP3132" s="114"/>
      <c r="AQ3132" s="114"/>
      <c r="AR3132" s="114"/>
      <c r="AS3132" s="114"/>
    </row>
    <row r="3133" spans="1:45" s="190" customFormat="1" ht="15" customHeight="1" x14ac:dyDescent="0.2">
      <c r="A3133" s="104"/>
      <c r="B3133" s="104">
        <f>VLOOKUP(BJB!$F$9:$F$5599,Ctrl!$B$4:$C$399,2,0)</f>
        <v>10</v>
      </c>
      <c r="C3133" s="104">
        <f>VLOOKUP(BJB!$G$9:$G$5599,Ctrl!$E$4:$F$399,2,0)</f>
        <v>1</v>
      </c>
      <c r="D3133" s="219">
        <v>1</v>
      </c>
      <c r="E3133" s="104" t="str">
        <f>VLOOKUP(BJB!$F$9:$F$5599,Ctrl!$B$4:$D$399,3,0)</f>
        <v>I</v>
      </c>
      <c r="F3133" s="139" t="s">
        <v>10520</v>
      </c>
      <c r="G3133" s="139" t="s">
        <v>6540</v>
      </c>
      <c r="H3133" s="125"/>
      <c r="I3133" s="220">
        <f>IF(G3132=BJB!$G3100,I3132+1,1)</f>
        <v>1</v>
      </c>
      <c r="J3133" s="912" t="s">
        <v>23094</v>
      </c>
      <c r="K3133" s="121" t="s">
        <v>7595</v>
      </c>
      <c r="L3133" s="104" t="s">
        <v>6476</v>
      </c>
      <c r="M3133" s="104" t="s">
        <v>5160</v>
      </c>
      <c r="N3133" s="120">
        <v>41327</v>
      </c>
      <c r="O3133" s="114">
        <v>120537083</v>
      </c>
      <c r="P3133" s="105" t="s">
        <v>6222</v>
      </c>
      <c r="Q3133" s="120" t="s">
        <v>6222</v>
      </c>
      <c r="R3133" s="890">
        <v>0</v>
      </c>
      <c r="S3133" s="108" t="s">
        <v>5161</v>
      </c>
      <c r="T3133" s="130">
        <v>41698</v>
      </c>
      <c r="U3133" s="114">
        <v>103233610</v>
      </c>
      <c r="V3133" s="109" t="s">
        <v>6222</v>
      </c>
      <c r="W3133" s="141">
        <v>0</v>
      </c>
      <c r="X3133" s="141">
        <v>0</v>
      </c>
      <c r="Y3133" s="141">
        <v>0</v>
      </c>
      <c r="Z3133" s="141">
        <v>0</v>
      </c>
      <c r="AA3133" s="114">
        <v>0</v>
      </c>
      <c r="AB3133" s="114"/>
      <c r="AC3133" s="114"/>
      <c r="AD3133" s="141"/>
      <c r="AE3133" s="106">
        <v>0</v>
      </c>
      <c r="AF3133" s="106">
        <v>0</v>
      </c>
      <c r="AG3133" s="106">
        <v>0</v>
      </c>
      <c r="AH3133" s="114"/>
      <c r="AI3133" s="114"/>
      <c r="AJ3133" s="114"/>
      <c r="AK3133" s="114"/>
      <c r="AL3133" s="114"/>
      <c r="AM3133" s="114"/>
      <c r="AN3133" s="114">
        <f t="shared" si="96"/>
        <v>0</v>
      </c>
      <c r="AO3133" s="114">
        <f t="shared" si="97"/>
        <v>103233610</v>
      </c>
      <c r="AP3133" s="114"/>
      <c r="AQ3133" s="114"/>
      <c r="AR3133" s="114"/>
      <c r="AS3133" s="114"/>
    </row>
    <row r="3134" spans="1:45" s="190" customFormat="1" ht="15" customHeight="1" x14ac:dyDescent="0.2">
      <c r="A3134" s="104"/>
      <c r="B3134" s="104">
        <f>VLOOKUP(BJB!$F$9:$F$5599,Ctrl!$B$4:$C$399,2,0)</f>
        <v>10</v>
      </c>
      <c r="C3134" s="104">
        <f>VLOOKUP(BJB!$G$9:$G$5599,Ctrl!$E$4:$F$399,2,0)</f>
        <v>1</v>
      </c>
      <c r="D3134" s="219">
        <v>1</v>
      </c>
      <c r="E3134" s="104" t="str">
        <f>VLOOKUP(BJB!$F$9:$F$5599,Ctrl!$B$4:$D$399,3,0)</f>
        <v>I</v>
      </c>
      <c r="F3134" s="139" t="s">
        <v>10520</v>
      </c>
      <c r="G3134" s="139" t="s">
        <v>6540</v>
      </c>
      <c r="H3134" s="125">
        <v>1120509000433</v>
      </c>
      <c r="I3134" s="220">
        <f>IF(G3133=BJB!$G3101,I3133+1,1)</f>
        <v>1</v>
      </c>
      <c r="J3134" s="912" t="s">
        <v>23095</v>
      </c>
      <c r="K3134" s="121" t="s">
        <v>7598</v>
      </c>
      <c r="L3134" s="104" t="s">
        <v>6477</v>
      </c>
      <c r="M3134" s="104" t="s">
        <v>5922</v>
      </c>
      <c r="N3134" s="120">
        <v>41102</v>
      </c>
      <c r="O3134" s="114">
        <v>35000000</v>
      </c>
      <c r="P3134" s="105" t="s">
        <v>16458</v>
      </c>
      <c r="Q3134" s="120">
        <v>41843</v>
      </c>
      <c r="R3134" s="105">
        <v>41148720</v>
      </c>
      <c r="S3134" s="146" t="s">
        <v>5866</v>
      </c>
      <c r="T3134" s="109">
        <v>41878</v>
      </c>
      <c r="U3134" s="114">
        <v>24500000</v>
      </c>
      <c r="V3134" s="109">
        <v>41852</v>
      </c>
      <c r="W3134" s="141">
        <v>24500000</v>
      </c>
      <c r="X3134" s="141">
        <v>0</v>
      </c>
      <c r="Y3134" s="141">
        <v>0</v>
      </c>
      <c r="Z3134" s="141">
        <v>0</v>
      </c>
      <c r="AA3134" s="114">
        <v>284901</v>
      </c>
      <c r="AB3134" s="114"/>
      <c r="AC3134" s="132"/>
      <c r="AD3134" s="141"/>
      <c r="AE3134" s="106">
        <v>0</v>
      </c>
      <c r="AF3134" s="106">
        <v>0</v>
      </c>
      <c r="AG3134" s="106">
        <v>0</v>
      </c>
      <c r="AH3134" s="114"/>
      <c r="AI3134" s="114"/>
      <c r="AJ3134" s="114"/>
      <c r="AK3134" s="114"/>
      <c r="AL3134" s="114"/>
      <c r="AM3134" s="114"/>
      <c r="AN3134" s="114">
        <f t="shared" si="96"/>
        <v>284901</v>
      </c>
      <c r="AO3134" s="114">
        <f t="shared" si="97"/>
        <v>24215099</v>
      </c>
      <c r="AP3134" s="114"/>
      <c r="AQ3134" s="114"/>
      <c r="AR3134" s="114"/>
      <c r="AS3134" s="114"/>
    </row>
    <row r="3135" spans="1:45" s="190" customFormat="1" ht="15" customHeight="1" x14ac:dyDescent="0.2">
      <c r="A3135" s="104"/>
      <c r="B3135" s="104">
        <f>VLOOKUP(BJB!$F$9:$F$5599,Ctrl!$B$4:$C$399,2,0)</f>
        <v>10</v>
      </c>
      <c r="C3135" s="104">
        <f>VLOOKUP(BJB!$G$9:$G$5599,Ctrl!$E$4:$F$399,2,0)</f>
        <v>1</v>
      </c>
      <c r="D3135" s="219">
        <v>1</v>
      </c>
      <c r="E3135" s="104" t="str">
        <f>VLOOKUP(BJB!$F$9:$F$5599,Ctrl!$B$4:$D$399,3,0)</f>
        <v>I</v>
      </c>
      <c r="F3135" s="139" t="s">
        <v>10520</v>
      </c>
      <c r="G3135" s="139" t="s">
        <v>6540</v>
      </c>
      <c r="H3135" s="125"/>
      <c r="I3135" s="220">
        <f>IF(G3134=BJB!$G3102,I3134+1,1)</f>
        <v>1</v>
      </c>
      <c r="J3135" s="912" t="s">
        <v>23096</v>
      </c>
      <c r="K3135" s="121" t="s">
        <v>6440</v>
      </c>
      <c r="L3135" s="104" t="s">
        <v>6477</v>
      </c>
      <c r="M3135" s="104" t="s">
        <v>3486</v>
      </c>
      <c r="N3135" s="120">
        <v>40743</v>
      </c>
      <c r="O3135" s="107">
        <v>20000000</v>
      </c>
      <c r="P3135" s="105" t="s">
        <v>16459</v>
      </c>
      <c r="Q3135" s="120">
        <v>41865</v>
      </c>
      <c r="R3135" s="105">
        <v>15587525</v>
      </c>
      <c r="S3135" s="146" t="s">
        <v>6498</v>
      </c>
      <c r="T3135" s="109">
        <v>42058</v>
      </c>
      <c r="U3135" s="118">
        <v>9765778</v>
      </c>
      <c r="V3135" s="109">
        <v>42058</v>
      </c>
      <c r="W3135" s="141">
        <v>9765778</v>
      </c>
      <c r="X3135" s="141">
        <v>0</v>
      </c>
      <c r="Y3135" s="141">
        <v>0</v>
      </c>
      <c r="Z3135" s="141">
        <v>0</v>
      </c>
      <c r="AA3135" s="223">
        <v>9765778</v>
      </c>
      <c r="AB3135" s="223"/>
      <c r="AC3135" s="114"/>
      <c r="AD3135" s="141"/>
      <c r="AE3135" s="106">
        <v>0</v>
      </c>
      <c r="AF3135" s="106">
        <v>0</v>
      </c>
      <c r="AG3135" s="106">
        <v>0</v>
      </c>
      <c r="AH3135" s="114"/>
      <c r="AI3135" s="114"/>
      <c r="AJ3135" s="114"/>
      <c r="AK3135" s="114"/>
      <c r="AL3135" s="114"/>
      <c r="AM3135" s="114"/>
      <c r="AN3135" s="114">
        <f t="shared" si="96"/>
        <v>9765778</v>
      </c>
      <c r="AO3135" s="114">
        <f t="shared" si="97"/>
        <v>0</v>
      </c>
      <c r="AP3135" s="114"/>
      <c r="AQ3135" s="114"/>
      <c r="AR3135" s="114"/>
      <c r="AS3135" s="114"/>
    </row>
    <row r="3136" spans="1:45" s="190" customFormat="1" ht="15" customHeight="1" x14ac:dyDescent="0.2">
      <c r="A3136" s="104"/>
      <c r="B3136" s="104">
        <f>VLOOKUP(BJB!$F$9:$F$5599,Ctrl!$B$4:$C$399,2,0)</f>
        <v>10</v>
      </c>
      <c r="C3136" s="104">
        <f>VLOOKUP(BJB!$G$9:$G$5599,Ctrl!$E$4:$F$399,2,0)</f>
        <v>1</v>
      </c>
      <c r="D3136" s="219">
        <v>1</v>
      </c>
      <c r="E3136" s="104" t="str">
        <f>VLOOKUP(BJB!$F$9:$F$5599,Ctrl!$B$4:$D$399,3,0)</f>
        <v>I</v>
      </c>
      <c r="F3136" s="139" t="s">
        <v>10520</v>
      </c>
      <c r="G3136" s="139" t="s">
        <v>6540</v>
      </c>
      <c r="H3136" s="125"/>
      <c r="I3136" s="220">
        <f>IF(G3135=BJB!$G3103,I3135+1,1)</f>
        <v>1</v>
      </c>
      <c r="J3136" s="912" t="s">
        <v>23097</v>
      </c>
      <c r="K3136" s="121" t="s">
        <v>6439</v>
      </c>
      <c r="L3136" s="104" t="s">
        <v>6477</v>
      </c>
      <c r="M3136" s="104" t="s">
        <v>6480</v>
      </c>
      <c r="N3136" s="120">
        <v>40770</v>
      </c>
      <c r="O3136" s="107">
        <v>50000000</v>
      </c>
      <c r="P3136" s="105" t="s">
        <v>16460</v>
      </c>
      <c r="Q3136" s="120">
        <v>42016</v>
      </c>
      <c r="R3136" s="105">
        <v>80053503</v>
      </c>
      <c r="S3136" s="146" t="s">
        <v>6498</v>
      </c>
      <c r="T3136" s="109">
        <v>42058</v>
      </c>
      <c r="U3136" s="118">
        <v>35000000</v>
      </c>
      <c r="V3136" s="109">
        <v>42058</v>
      </c>
      <c r="W3136" s="141">
        <v>35000000</v>
      </c>
      <c r="X3136" s="141">
        <v>0</v>
      </c>
      <c r="Y3136" s="141">
        <v>0</v>
      </c>
      <c r="Z3136" s="141">
        <v>0</v>
      </c>
      <c r="AA3136" s="223">
        <v>0</v>
      </c>
      <c r="AB3136" s="223"/>
      <c r="AC3136" s="114"/>
      <c r="AD3136" s="141"/>
      <c r="AE3136" s="106">
        <v>0</v>
      </c>
      <c r="AF3136" s="106">
        <v>0</v>
      </c>
      <c r="AG3136" s="106">
        <v>0</v>
      </c>
      <c r="AH3136" s="114"/>
      <c r="AI3136" s="114"/>
      <c r="AJ3136" s="114"/>
      <c r="AK3136" s="114"/>
      <c r="AL3136" s="114"/>
      <c r="AM3136" s="114"/>
      <c r="AN3136" s="114">
        <f t="shared" si="96"/>
        <v>0</v>
      </c>
      <c r="AO3136" s="114">
        <f t="shared" si="97"/>
        <v>35000000</v>
      </c>
      <c r="AP3136" s="114"/>
      <c r="AQ3136" s="114"/>
      <c r="AR3136" s="114"/>
      <c r="AS3136" s="114"/>
    </row>
    <row r="3137" spans="1:46" s="190" customFormat="1" ht="15" customHeight="1" x14ac:dyDescent="0.2">
      <c r="A3137" s="104"/>
      <c r="B3137" s="104">
        <f>VLOOKUP(BJB!$F$9:$F$5599,Ctrl!$B$4:$C$399,2,0)</f>
        <v>10</v>
      </c>
      <c r="C3137" s="104">
        <f>VLOOKUP(BJB!$G$9:$G$5599,Ctrl!$E$4:$F$399,2,0)</f>
        <v>2</v>
      </c>
      <c r="D3137" s="219">
        <v>1</v>
      </c>
      <c r="E3137" s="104" t="str">
        <f>VLOOKUP(BJB!$F$9:$F$5599,Ctrl!$B$4:$D$399,3,0)</f>
        <v>I</v>
      </c>
      <c r="F3137" s="139" t="s">
        <v>10520</v>
      </c>
      <c r="G3137" s="139" t="s">
        <v>6541</v>
      </c>
      <c r="H3137" s="125"/>
      <c r="I3137" s="220">
        <f>IF(G3136=BJB!$G3104,I3136+1,1)</f>
        <v>1</v>
      </c>
      <c r="J3137" s="912" t="s">
        <v>23098</v>
      </c>
      <c r="K3137" s="121" t="s">
        <v>10921</v>
      </c>
      <c r="L3137" s="104" t="s">
        <v>6476</v>
      </c>
      <c r="M3137" s="104" t="s">
        <v>4973</v>
      </c>
      <c r="N3137" s="120">
        <v>40826</v>
      </c>
      <c r="O3137" s="114">
        <v>103568675</v>
      </c>
      <c r="P3137" s="105" t="s">
        <v>16461</v>
      </c>
      <c r="Q3137" s="120">
        <v>41499</v>
      </c>
      <c r="R3137" s="105">
        <v>94961668</v>
      </c>
      <c r="S3137" s="108" t="s">
        <v>4963</v>
      </c>
      <c r="T3137" s="130">
        <v>41670</v>
      </c>
      <c r="U3137" s="114">
        <v>23740417</v>
      </c>
      <c r="V3137" s="109">
        <v>41640</v>
      </c>
      <c r="W3137" s="141">
        <v>23740417</v>
      </c>
      <c r="X3137" s="141">
        <v>0</v>
      </c>
      <c r="Y3137" s="141">
        <v>0</v>
      </c>
      <c r="Z3137" s="141">
        <v>0</v>
      </c>
      <c r="AA3137" s="114">
        <v>0</v>
      </c>
      <c r="AB3137" s="114"/>
      <c r="AC3137" s="114"/>
      <c r="AD3137" s="141"/>
      <c r="AE3137" s="106">
        <v>0</v>
      </c>
      <c r="AF3137" s="106">
        <v>0</v>
      </c>
      <c r="AG3137" s="106">
        <v>0</v>
      </c>
      <c r="AH3137" s="114"/>
      <c r="AI3137" s="114"/>
      <c r="AJ3137" s="114"/>
      <c r="AK3137" s="114"/>
      <c r="AL3137" s="114"/>
      <c r="AM3137" s="114"/>
      <c r="AN3137" s="114">
        <f t="shared" si="96"/>
        <v>0</v>
      </c>
      <c r="AO3137" s="114">
        <f t="shared" si="97"/>
        <v>23740417</v>
      </c>
      <c r="AP3137" s="114"/>
      <c r="AQ3137" s="114"/>
      <c r="AR3137" s="114"/>
      <c r="AS3137" s="114"/>
    </row>
    <row r="3138" spans="1:46" s="190" customFormat="1" ht="15" customHeight="1" x14ac:dyDescent="0.2">
      <c r="A3138" s="104"/>
      <c r="B3138" s="104">
        <f>VLOOKUP(BJB!$F$9:$F$5599,Ctrl!$B$4:$C$399,2,0)</f>
        <v>10</v>
      </c>
      <c r="C3138" s="104">
        <f>VLOOKUP(BJB!$G$9:$G$5599,Ctrl!$E$4:$F$399,2,0)</f>
        <v>2</v>
      </c>
      <c r="D3138" s="219">
        <v>1</v>
      </c>
      <c r="E3138" s="104" t="str">
        <f>VLOOKUP(BJB!$F$9:$F$5599,Ctrl!$B$4:$D$399,3,0)</f>
        <v>I</v>
      </c>
      <c r="F3138" s="139" t="s">
        <v>10520</v>
      </c>
      <c r="G3138" s="139" t="s">
        <v>6541</v>
      </c>
      <c r="H3138" s="125"/>
      <c r="I3138" s="220">
        <f>IF(G3137=BJB!$G3105,I3137+1,1)</f>
        <v>1</v>
      </c>
      <c r="J3138" s="912" t="s">
        <v>23099</v>
      </c>
      <c r="K3138" s="121" t="s">
        <v>7596</v>
      </c>
      <c r="L3138" s="104" t="s">
        <v>6476</v>
      </c>
      <c r="M3138" s="104" t="s">
        <v>5174</v>
      </c>
      <c r="N3138" s="120">
        <v>41327</v>
      </c>
      <c r="O3138" s="114">
        <v>45676612</v>
      </c>
      <c r="P3138" s="105" t="s">
        <v>6222</v>
      </c>
      <c r="Q3138" s="120" t="s">
        <v>6222</v>
      </c>
      <c r="R3138" s="890">
        <v>0</v>
      </c>
      <c r="S3138" s="108" t="s">
        <v>5161</v>
      </c>
      <c r="T3138" s="130">
        <v>41698</v>
      </c>
      <c r="U3138" s="114">
        <v>38906650</v>
      </c>
      <c r="V3138" s="109" t="s">
        <v>6222</v>
      </c>
      <c r="W3138" s="141">
        <v>0</v>
      </c>
      <c r="X3138" s="141">
        <v>0</v>
      </c>
      <c r="Y3138" s="141">
        <v>0</v>
      </c>
      <c r="Z3138" s="141">
        <v>0</v>
      </c>
      <c r="AA3138" s="114">
        <v>0</v>
      </c>
      <c r="AB3138" s="114"/>
      <c r="AC3138" s="114"/>
      <c r="AD3138" s="141"/>
      <c r="AE3138" s="106">
        <v>0</v>
      </c>
      <c r="AF3138" s="106">
        <v>0</v>
      </c>
      <c r="AG3138" s="106">
        <v>0</v>
      </c>
      <c r="AH3138" s="114"/>
      <c r="AI3138" s="114"/>
      <c r="AJ3138" s="114"/>
      <c r="AK3138" s="114"/>
      <c r="AL3138" s="114"/>
      <c r="AM3138" s="114"/>
      <c r="AN3138" s="114">
        <f t="shared" si="96"/>
        <v>0</v>
      </c>
      <c r="AO3138" s="114">
        <f t="shared" si="97"/>
        <v>38906650</v>
      </c>
      <c r="AP3138" s="114"/>
      <c r="AQ3138" s="114"/>
      <c r="AR3138" s="114"/>
      <c r="AS3138" s="114"/>
    </row>
    <row r="3139" spans="1:46" s="190" customFormat="1" ht="15" customHeight="1" x14ac:dyDescent="0.2">
      <c r="A3139" s="104"/>
      <c r="B3139" s="104">
        <f>VLOOKUP(BJB!$F$9:$F$5599,Ctrl!$B$4:$C$399,2,0)</f>
        <v>10</v>
      </c>
      <c r="C3139" s="104">
        <f>VLOOKUP(BJB!$G$9:$G$5599,Ctrl!$E$4:$F$399,2,0)</f>
        <v>6</v>
      </c>
      <c r="D3139" s="219">
        <v>1</v>
      </c>
      <c r="E3139" s="104" t="str">
        <f>VLOOKUP(BJB!$F$9:$F$5599,Ctrl!$B$4:$D$399,3,0)</f>
        <v>I</v>
      </c>
      <c r="F3139" s="139" t="s">
        <v>10520</v>
      </c>
      <c r="G3139" s="139" t="s">
        <v>5416</v>
      </c>
      <c r="H3139" s="125"/>
      <c r="I3139" s="220">
        <f>IF(G3138=BJB!$G3107,I3138+1,1)</f>
        <v>1</v>
      </c>
      <c r="J3139" s="912" t="s">
        <v>23100</v>
      </c>
      <c r="K3139" s="121" t="s">
        <v>6443</v>
      </c>
      <c r="L3139" s="104" t="s">
        <v>6477</v>
      </c>
      <c r="M3139" s="104" t="s">
        <v>5397</v>
      </c>
      <c r="N3139" s="120">
        <v>41131</v>
      </c>
      <c r="O3139" s="107">
        <v>30000000</v>
      </c>
      <c r="P3139" s="105" t="s">
        <v>16462</v>
      </c>
      <c r="Q3139" s="120">
        <v>41862</v>
      </c>
      <c r="R3139" s="105">
        <v>19340240</v>
      </c>
      <c r="S3139" s="146" t="s">
        <v>6500</v>
      </c>
      <c r="T3139" s="109">
        <v>42051</v>
      </c>
      <c r="U3139" s="118">
        <v>11615934</v>
      </c>
      <c r="V3139" s="109">
        <v>42051</v>
      </c>
      <c r="W3139" s="141">
        <v>11615934</v>
      </c>
      <c r="X3139" s="141">
        <v>0</v>
      </c>
      <c r="Y3139" s="141">
        <v>0</v>
      </c>
      <c r="Z3139" s="141">
        <v>0</v>
      </c>
      <c r="AA3139" s="223">
        <v>0</v>
      </c>
      <c r="AB3139" s="223"/>
      <c r="AC3139" s="114"/>
      <c r="AD3139" s="141"/>
      <c r="AE3139" s="106">
        <v>0</v>
      </c>
      <c r="AF3139" s="106">
        <v>0</v>
      </c>
      <c r="AG3139" s="106">
        <v>0</v>
      </c>
      <c r="AH3139" s="114"/>
      <c r="AI3139" s="114"/>
      <c r="AJ3139" s="114"/>
      <c r="AK3139" s="114"/>
      <c r="AL3139" s="114"/>
      <c r="AM3139" s="114"/>
      <c r="AN3139" s="114">
        <f t="shared" si="96"/>
        <v>0</v>
      </c>
      <c r="AO3139" s="114">
        <f t="shared" si="97"/>
        <v>11615934</v>
      </c>
      <c r="AP3139" s="114"/>
      <c r="AQ3139" s="114"/>
      <c r="AR3139" s="114"/>
      <c r="AS3139" s="114"/>
    </row>
    <row r="3140" spans="1:46" s="190" customFormat="1" ht="15" customHeight="1" x14ac:dyDescent="0.2">
      <c r="A3140" s="104"/>
      <c r="B3140" s="104">
        <f>VLOOKUP(BJB!$F$9:$F$5599,Ctrl!$B$4:$C$399,2,0)</f>
        <v>10</v>
      </c>
      <c r="C3140" s="104">
        <f>VLOOKUP(BJB!$G$9:$G$5599,Ctrl!$E$4:$F$399,2,0)</f>
        <v>6</v>
      </c>
      <c r="D3140" s="219">
        <v>1</v>
      </c>
      <c r="E3140" s="104" t="str">
        <f>VLOOKUP(BJB!$F$9:$F$5599,Ctrl!$B$4:$D$399,3,0)</f>
        <v>I</v>
      </c>
      <c r="F3140" s="139" t="s">
        <v>10520</v>
      </c>
      <c r="G3140" s="139" t="s">
        <v>5416</v>
      </c>
      <c r="H3140" s="125" t="s">
        <v>19307</v>
      </c>
      <c r="I3140" s="220">
        <f>IF(G3139=BJB!$G3108,I3139+1,1)</f>
        <v>1</v>
      </c>
      <c r="J3140" s="891" t="s">
        <v>20260</v>
      </c>
      <c r="K3140" s="121" t="s">
        <v>5417</v>
      </c>
      <c r="L3140" s="104" t="s">
        <v>6477</v>
      </c>
      <c r="M3140" s="127" t="s">
        <v>3509</v>
      </c>
      <c r="N3140" s="120">
        <v>41159</v>
      </c>
      <c r="O3140" s="140">
        <v>15000000</v>
      </c>
      <c r="P3140" s="105" t="s">
        <v>16463</v>
      </c>
      <c r="Q3140" s="120">
        <v>41550</v>
      </c>
      <c r="R3140" s="105">
        <v>14788140</v>
      </c>
      <c r="S3140" s="234" t="s">
        <v>127</v>
      </c>
      <c r="T3140" s="130">
        <v>41605</v>
      </c>
      <c r="U3140" s="114">
        <v>10031358</v>
      </c>
      <c r="V3140" s="109">
        <v>41605</v>
      </c>
      <c r="W3140" s="141">
        <v>10031358</v>
      </c>
      <c r="X3140" s="141">
        <v>0</v>
      </c>
      <c r="Y3140" s="141">
        <v>0</v>
      </c>
      <c r="Z3140" s="141">
        <v>0</v>
      </c>
      <c r="AA3140" s="114">
        <v>0</v>
      </c>
      <c r="AB3140" s="114"/>
      <c r="AC3140" s="114"/>
      <c r="AD3140" s="141"/>
      <c r="AE3140" s="106">
        <v>0</v>
      </c>
      <c r="AF3140" s="106">
        <v>134951</v>
      </c>
      <c r="AG3140" s="106">
        <v>0</v>
      </c>
      <c r="AH3140" s="114"/>
      <c r="AI3140" s="114"/>
      <c r="AJ3140" s="114"/>
      <c r="AK3140" s="114"/>
      <c r="AL3140" s="114"/>
      <c r="AM3140" s="114"/>
      <c r="AN3140" s="114">
        <f t="shared" si="96"/>
        <v>134951</v>
      </c>
      <c r="AO3140" s="114">
        <f t="shared" si="97"/>
        <v>9896407</v>
      </c>
      <c r="AP3140" s="114"/>
      <c r="AQ3140" s="114"/>
      <c r="AR3140" s="114"/>
      <c r="AS3140" s="114"/>
    </row>
    <row r="3141" spans="1:46" s="190" customFormat="1" ht="15" customHeight="1" x14ac:dyDescent="0.2">
      <c r="A3141" s="104"/>
      <c r="B3141" s="104">
        <f>VLOOKUP(BJB!$F$9:$F$5599,Ctrl!$B$4:$C$399,2,0)</f>
        <v>10</v>
      </c>
      <c r="C3141" s="104">
        <f>VLOOKUP(BJB!$G$9:$G$5599,Ctrl!$E$4:$F$399,2,0)</f>
        <v>6</v>
      </c>
      <c r="D3141" s="219">
        <v>1</v>
      </c>
      <c r="E3141" s="104" t="str">
        <f>VLOOKUP(BJB!$F$9:$F$5599,Ctrl!$B$4:$D$399,3,0)</f>
        <v>I</v>
      </c>
      <c r="F3141" s="139" t="s">
        <v>10520</v>
      </c>
      <c r="G3141" s="139" t="s">
        <v>5416</v>
      </c>
      <c r="H3141" s="125" t="s">
        <v>7994</v>
      </c>
      <c r="I3141" s="220">
        <f>IF(G3140=BJB!$G3109,I3140+1,1)</f>
        <v>1</v>
      </c>
      <c r="J3141" s="912" t="s">
        <v>23101</v>
      </c>
      <c r="K3141" s="121" t="s">
        <v>4407</v>
      </c>
      <c r="L3141" s="104" t="s">
        <v>6477</v>
      </c>
      <c r="M3141" s="104" t="s">
        <v>3510</v>
      </c>
      <c r="N3141" s="120">
        <v>41120</v>
      </c>
      <c r="O3141" s="107">
        <v>20000000</v>
      </c>
      <c r="P3141" s="105" t="s">
        <v>16463</v>
      </c>
      <c r="Q3141" s="120">
        <v>41550</v>
      </c>
      <c r="R3141" s="105">
        <v>15541656</v>
      </c>
      <c r="S3141" s="234" t="s">
        <v>127</v>
      </c>
      <c r="T3141" s="130">
        <v>41605</v>
      </c>
      <c r="U3141" s="114">
        <v>10588661</v>
      </c>
      <c r="V3141" s="109">
        <v>41605</v>
      </c>
      <c r="W3141" s="141">
        <v>10588661</v>
      </c>
      <c r="X3141" s="141">
        <v>0</v>
      </c>
      <c r="Y3141" s="141">
        <v>0</v>
      </c>
      <c r="Z3141" s="141">
        <v>0</v>
      </c>
      <c r="AA3141" s="114">
        <v>617643</v>
      </c>
      <c r="AB3141" s="114"/>
      <c r="AC3141" s="132"/>
      <c r="AD3141" s="141"/>
      <c r="AE3141" s="106">
        <v>0</v>
      </c>
      <c r="AF3141" s="106">
        <v>0</v>
      </c>
      <c r="AG3141" s="106">
        <v>0</v>
      </c>
      <c r="AH3141" s="114"/>
      <c r="AI3141" s="114"/>
      <c r="AJ3141" s="114"/>
      <c r="AK3141" s="114"/>
      <c r="AL3141" s="114"/>
      <c r="AM3141" s="114"/>
      <c r="AN3141" s="114">
        <f t="shared" si="96"/>
        <v>617643</v>
      </c>
      <c r="AO3141" s="114">
        <f t="shared" si="97"/>
        <v>9971018</v>
      </c>
      <c r="AP3141" s="114"/>
      <c r="AQ3141" s="114"/>
      <c r="AR3141" s="114"/>
      <c r="AS3141" s="114"/>
    </row>
    <row r="3142" spans="1:46" s="190" customFormat="1" ht="15" customHeight="1" x14ac:dyDescent="0.2">
      <c r="A3142" s="104"/>
      <c r="B3142" s="104">
        <f>VLOOKUP(BJB!$F$9:$F$5599,Ctrl!$B$4:$C$399,2,0)</f>
        <v>10</v>
      </c>
      <c r="C3142" s="104">
        <f>VLOOKUP(BJB!$G$9:$G$5599,Ctrl!$E$4:$F$399,2,0)</f>
        <v>6</v>
      </c>
      <c r="D3142" s="219">
        <v>1</v>
      </c>
      <c r="E3142" s="104" t="str">
        <f>VLOOKUP(BJB!$F$9:$F$5599,Ctrl!$B$4:$D$399,3,0)</f>
        <v>I</v>
      </c>
      <c r="F3142" s="139" t="s">
        <v>10520</v>
      </c>
      <c r="G3142" s="139" t="s">
        <v>5416</v>
      </c>
      <c r="H3142" s="125" t="s">
        <v>7995</v>
      </c>
      <c r="I3142" s="220">
        <f>IF(G3141=BJB!$G3110,I3141+1,1)</f>
        <v>1</v>
      </c>
      <c r="J3142" s="912" t="s">
        <v>23102</v>
      </c>
      <c r="K3142" s="121" t="s">
        <v>5418</v>
      </c>
      <c r="L3142" s="104" t="s">
        <v>6477</v>
      </c>
      <c r="M3142" s="104" t="s">
        <v>3511</v>
      </c>
      <c r="N3142" s="120">
        <v>40700</v>
      </c>
      <c r="O3142" s="107">
        <v>40000000</v>
      </c>
      <c r="P3142" s="105" t="s">
        <v>16463</v>
      </c>
      <c r="Q3142" s="120">
        <v>41550</v>
      </c>
      <c r="R3142" s="105">
        <v>22444382</v>
      </c>
      <c r="S3142" s="234" t="s">
        <v>127</v>
      </c>
      <c r="T3142" s="130">
        <v>41605</v>
      </c>
      <c r="U3142" s="114">
        <v>15368854</v>
      </c>
      <c r="V3142" s="109">
        <v>41605</v>
      </c>
      <c r="W3142" s="141">
        <v>15368854</v>
      </c>
      <c r="X3142" s="141">
        <v>0</v>
      </c>
      <c r="Y3142" s="141">
        <v>0</v>
      </c>
      <c r="Z3142" s="141">
        <v>0</v>
      </c>
      <c r="AA3142" s="114">
        <v>1168033</v>
      </c>
      <c r="AB3142" s="114"/>
      <c r="AC3142" s="132"/>
      <c r="AD3142" s="141"/>
      <c r="AE3142" s="106">
        <v>0</v>
      </c>
      <c r="AF3142" s="106">
        <v>0</v>
      </c>
      <c r="AG3142" s="106">
        <v>0</v>
      </c>
      <c r="AH3142" s="114"/>
      <c r="AI3142" s="114"/>
      <c r="AJ3142" s="114"/>
      <c r="AK3142" s="114"/>
      <c r="AL3142" s="114"/>
      <c r="AM3142" s="114"/>
      <c r="AN3142" s="114">
        <f t="shared" si="96"/>
        <v>1168033</v>
      </c>
      <c r="AO3142" s="114">
        <f t="shared" si="97"/>
        <v>14200821</v>
      </c>
      <c r="AP3142" s="114"/>
      <c r="AQ3142" s="114"/>
      <c r="AR3142" s="114"/>
      <c r="AS3142" s="114"/>
    </row>
    <row r="3143" spans="1:46" s="190" customFormat="1" ht="15" customHeight="1" x14ac:dyDescent="0.2">
      <c r="A3143" s="104"/>
      <c r="B3143" s="104">
        <f>VLOOKUP(BJB!$F$9:$F$5599,Ctrl!$B$4:$C$399,2,0)</f>
        <v>10</v>
      </c>
      <c r="C3143" s="104">
        <f>VLOOKUP(BJB!$G$9:$G$5599,Ctrl!$E$4:$F$399,2,0)</f>
        <v>6</v>
      </c>
      <c r="D3143" s="219">
        <v>1</v>
      </c>
      <c r="E3143" s="104" t="str">
        <f>VLOOKUP(BJB!$F$9:$F$5599,Ctrl!$B$4:$D$399,3,0)</f>
        <v>I</v>
      </c>
      <c r="F3143" s="139" t="s">
        <v>10520</v>
      </c>
      <c r="G3143" s="139" t="s">
        <v>5416</v>
      </c>
      <c r="H3143" s="125">
        <v>1120913000715</v>
      </c>
      <c r="I3143" s="220">
        <f>IF(G3142=BJB!$G3111,I3142+1,1)</f>
        <v>1</v>
      </c>
      <c r="J3143" s="912" t="s">
        <v>23103</v>
      </c>
      <c r="K3143" s="121" t="s">
        <v>5419</v>
      </c>
      <c r="L3143" s="104" t="s">
        <v>6477</v>
      </c>
      <c r="M3143" s="104" t="s">
        <v>4939</v>
      </c>
      <c r="N3143" s="120">
        <v>41187</v>
      </c>
      <c r="O3143" s="107">
        <v>200000000</v>
      </c>
      <c r="P3143" s="105" t="s">
        <v>16463</v>
      </c>
      <c r="Q3143" s="120">
        <v>41550</v>
      </c>
      <c r="R3143" s="105">
        <v>210981775</v>
      </c>
      <c r="S3143" s="234" t="s">
        <v>4940</v>
      </c>
      <c r="T3143" s="130">
        <v>41632</v>
      </c>
      <c r="U3143" s="114">
        <v>140000000</v>
      </c>
      <c r="V3143" s="109">
        <v>41632</v>
      </c>
      <c r="W3143" s="141">
        <v>140000000</v>
      </c>
      <c r="X3143" s="141">
        <v>0</v>
      </c>
      <c r="Y3143" s="141">
        <v>0</v>
      </c>
      <c r="Z3143" s="141">
        <v>0</v>
      </c>
      <c r="AA3143" s="114">
        <v>27932</v>
      </c>
      <c r="AB3143" s="114"/>
      <c r="AC3143" s="132"/>
      <c r="AD3143" s="141"/>
      <c r="AE3143" s="106">
        <v>0</v>
      </c>
      <c r="AF3143" s="106">
        <v>0</v>
      </c>
      <c r="AG3143" s="106">
        <v>0</v>
      </c>
      <c r="AH3143" s="114"/>
      <c r="AI3143" s="114"/>
      <c r="AJ3143" s="114"/>
      <c r="AK3143" s="114"/>
      <c r="AL3143" s="114"/>
      <c r="AM3143" s="114"/>
      <c r="AN3143" s="114">
        <f t="shared" si="96"/>
        <v>27932</v>
      </c>
      <c r="AO3143" s="114">
        <f t="shared" si="97"/>
        <v>139972068</v>
      </c>
      <c r="AP3143" s="114"/>
      <c r="AQ3143" s="114"/>
      <c r="AR3143" s="114"/>
      <c r="AS3143" s="114"/>
    </row>
    <row r="3144" spans="1:46" s="190" customFormat="1" ht="15" customHeight="1" x14ac:dyDescent="0.2">
      <c r="A3144" s="104"/>
      <c r="B3144" s="104">
        <f>VLOOKUP(BJB!$F$9:$F$5599,Ctrl!$B$4:$C$399,2,0)</f>
        <v>10</v>
      </c>
      <c r="C3144" s="104">
        <f>VLOOKUP(BJB!$G$9:$G$5599,Ctrl!$E$4:$F$399,2,0)</f>
        <v>6</v>
      </c>
      <c r="D3144" s="219">
        <v>1</v>
      </c>
      <c r="E3144" s="104" t="str">
        <f>VLOOKUP(BJB!$F$9:$F$5599,Ctrl!$B$4:$D$399,3,0)</f>
        <v>I</v>
      </c>
      <c r="F3144" s="139" t="s">
        <v>10520</v>
      </c>
      <c r="G3144" s="139" t="s">
        <v>5416</v>
      </c>
      <c r="H3144" s="125"/>
      <c r="I3144" s="220">
        <f>IF(G3143=BJB!$G3112,I3143+1,1)</f>
        <v>1</v>
      </c>
      <c r="J3144" s="912" t="s">
        <v>23104</v>
      </c>
      <c r="K3144" s="121" t="s">
        <v>5420</v>
      </c>
      <c r="L3144" s="104" t="s">
        <v>6476</v>
      </c>
      <c r="M3144" s="104" t="s">
        <v>4993</v>
      </c>
      <c r="N3144" s="120">
        <v>40374</v>
      </c>
      <c r="O3144" s="114">
        <v>65998671</v>
      </c>
      <c r="P3144" s="105" t="s">
        <v>6222</v>
      </c>
      <c r="Q3144" s="120" t="s">
        <v>6222</v>
      </c>
      <c r="R3144" s="890">
        <v>0</v>
      </c>
      <c r="S3144" s="108" t="s">
        <v>5094</v>
      </c>
      <c r="T3144" s="130">
        <v>41652</v>
      </c>
      <c r="U3144" s="114">
        <v>9177121</v>
      </c>
      <c r="V3144" s="109" t="s">
        <v>6222</v>
      </c>
      <c r="W3144" s="141">
        <v>0</v>
      </c>
      <c r="X3144" s="141">
        <v>0</v>
      </c>
      <c r="Y3144" s="141">
        <v>0</v>
      </c>
      <c r="Z3144" s="141">
        <v>0</v>
      </c>
      <c r="AA3144" s="114">
        <v>0</v>
      </c>
      <c r="AB3144" s="114"/>
      <c r="AC3144" s="114"/>
      <c r="AD3144" s="141"/>
      <c r="AE3144" s="106">
        <v>0</v>
      </c>
      <c r="AF3144" s="106">
        <v>0</v>
      </c>
      <c r="AG3144" s="106">
        <v>0</v>
      </c>
      <c r="AH3144" s="114"/>
      <c r="AI3144" s="114"/>
      <c r="AJ3144" s="114"/>
      <c r="AK3144" s="114"/>
      <c r="AL3144" s="114"/>
      <c r="AM3144" s="114"/>
      <c r="AN3144" s="114">
        <f t="shared" si="96"/>
        <v>0</v>
      </c>
      <c r="AO3144" s="114">
        <f t="shared" si="97"/>
        <v>9177121</v>
      </c>
      <c r="AP3144" s="114"/>
      <c r="AQ3144" s="114"/>
      <c r="AR3144" s="114"/>
      <c r="AS3144" s="114"/>
    </row>
    <row r="3145" spans="1:46" s="190" customFormat="1" ht="15" customHeight="1" x14ac:dyDescent="0.2">
      <c r="A3145" s="104"/>
      <c r="B3145" s="104">
        <f>VLOOKUP(BJB!$F$9:$F$5599,Ctrl!$B$4:$C$399,2,0)</f>
        <v>10</v>
      </c>
      <c r="C3145" s="104">
        <f>VLOOKUP(BJB!$G$9:$G$5599,Ctrl!$E$4:$F$399,2,0)</f>
        <v>6</v>
      </c>
      <c r="D3145" s="219">
        <v>1</v>
      </c>
      <c r="E3145" s="104" t="str">
        <f>VLOOKUP(BJB!$F$9:$F$5599,Ctrl!$B$4:$D$399,3,0)</f>
        <v>I</v>
      </c>
      <c r="F3145" s="139" t="s">
        <v>10520</v>
      </c>
      <c r="G3145" s="139" t="s">
        <v>5416</v>
      </c>
      <c r="H3145" s="683">
        <v>1120412001271</v>
      </c>
      <c r="I3145" s="220">
        <f>IF(G3144=BJB!$G3113,I3144+1,1)</f>
        <v>1</v>
      </c>
      <c r="J3145" s="912" t="s">
        <v>23105</v>
      </c>
      <c r="K3145" s="121" t="s">
        <v>5421</v>
      </c>
      <c r="L3145" s="104" t="s">
        <v>6477</v>
      </c>
      <c r="M3145" s="104" t="s">
        <v>5254</v>
      </c>
      <c r="N3145" s="120">
        <v>41064</v>
      </c>
      <c r="O3145" s="114">
        <v>25000000</v>
      </c>
      <c r="P3145" s="105" t="s">
        <v>16464</v>
      </c>
      <c r="Q3145" s="120">
        <v>41550</v>
      </c>
      <c r="R3145" s="105">
        <v>18378100</v>
      </c>
      <c r="S3145" s="108" t="s">
        <v>5260</v>
      </c>
      <c r="T3145" s="130">
        <v>41729</v>
      </c>
      <c r="U3145" s="114">
        <v>12689236</v>
      </c>
      <c r="V3145" s="109">
        <v>41699</v>
      </c>
      <c r="W3145" s="141">
        <v>12689236</v>
      </c>
      <c r="X3145" s="141">
        <v>0</v>
      </c>
      <c r="Y3145" s="141">
        <v>0</v>
      </c>
      <c r="Z3145" s="141">
        <v>0</v>
      </c>
      <c r="AA3145" s="114">
        <v>946661</v>
      </c>
      <c r="AB3145" s="114"/>
      <c r="AC3145" s="132"/>
      <c r="AD3145" s="141"/>
      <c r="AE3145" s="106">
        <v>0</v>
      </c>
      <c r="AF3145" s="106">
        <v>0</v>
      </c>
      <c r="AG3145" s="106">
        <v>0</v>
      </c>
      <c r="AH3145" s="114"/>
      <c r="AI3145" s="222"/>
      <c r="AJ3145" s="114"/>
      <c r="AK3145" s="114"/>
      <c r="AL3145" s="114"/>
      <c r="AM3145" s="114"/>
      <c r="AN3145" s="114">
        <f t="shared" ref="AN3145:AN3208" si="98">SUM(AA3145:AM3145)</f>
        <v>946661</v>
      </c>
      <c r="AO3145" s="114">
        <f t="shared" ref="AO3145:AO3208" si="99">IF((U3145-AN3145)&lt;0,ABS(0),(U3145-AN3145))</f>
        <v>11742575</v>
      </c>
      <c r="AP3145" s="114"/>
      <c r="AQ3145" s="114"/>
      <c r="AR3145" s="114"/>
      <c r="AS3145" s="114"/>
    </row>
    <row r="3146" spans="1:46" s="190" customFormat="1" ht="15" customHeight="1" x14ac:dyDescent="0.2">
      <c r="A3146" s="104"/>
      <c r="B3146" s="104">
        <f>VLOOKUP(BJB!$F$9:$F$5599,Ctrl!$B$4:$C$399,2,0)</f>
        <v>10</v>
      </c>
      <c r="C3146" s="104">
        <f>VLOOKUP(BJB!$G$9:$G$5599,Ctrl!$E$4:$F$399,2,0)</f>
        <v>6</v>
      </c>
      <c r="D3146" s="219">
        <v>1</v>
      </c>
      <c r="E3146" s="104" t="str">
        <f>VLOOKUP(BJB!$F$9:$F$5599,Ctrl!$B$4:$D$399,3,0)</f>
        <v>I</v>
      </c>
      <c r="F3146" s="139" t="s">
        <v>10520</v>
      </c>
      <c r="G3146" s="139" t="s">
        <v>5416</v>
      </c>
      <c r="H3146" s="125"/>
      <c r="I3146" s="220">
        <f>IF(G3145=BJB!$G3114,I3145+1,1)</f>
        <v>1</v>
      </c>
      <c r="J3146" s="912" t="s">
        <v>23106</v>
      </c>
      <c r="K3146" s="121" t="s">
        <v>5422</v>
      </c>
      <c r="L3146" s="104" t="s">
        <v>6477</v>
      </c>
      <c r="M3146" s="104" t="s">
        <v>5255</v>
      </c>
      <c r="N3146" s="120">
        <v>40865</v>
      </c>
      <c r="O3146" s="114">
        <v>20000000</v>
      </c>
      <c r="P3146" s="105" t="s">
        <v>16420</v>
      </c>
      <c r="Q3146" s="120">
        <v>41607</v>
      </c>
      <c r="R3146" s="105">
        <v>15979991</v>
      </c>
      <c r="S3146" s="108" t="s">
        <v>5260</v>
      </c>
      <c r="T3146" s="130">
        <v>41729</v>
      </c>
      <c r="U3146" s="114">
        <v>10582129</v>
      </c>
      <c r="V3146" s="109">
        <v>41699</v>
      </c>
      <c r="W3146" s="141">
        <v>10582129</v>
      </c>
      <c r="X3146" s="141">
        <v>0</v>
      </c>
      <c r="Y3146" s="141">
        <v>0</v>
      </c>
      <c r="Z3146" s="141">
        <v>0</v>
      </c>
      <c r="AA3146" s="114">
        <v>0</v>
      </c>
      <c r="AB3146" s="114"/>
      <c r="AC3146" s="114"/>
      <c r="AD3146" s="141"/>
      <c r="AE3146" s="106">
        <v>0</v>
      </c>
      <c r="AF3146" s="106">
        <v>0</v>
      </c>
      <c r="AG3146" s="106">
        <v>0</v>
      </c>
      <c r="AH3146" s="114"/>
      <c r="AI3146" s="114"/>
      <c r="AJ3146" s="114"/>
      <c r="AK3146" s="114"/>
      <c r="AL3146" s="114"/>
      <c r="AM3146" s="114"/>
      <c r="AN3146" s="114">
        <f t="shared" si="98"/>
        <v>0</v>
      </c>
      <c r="AO3146" s="114">
        <f t="shared" si="99"/>
        <v>10582129</v>
      </c>
      <c r="AP3146" s="114"/>
      <c r="AQ3146" s="114"/>
      <c r="AR3146" s="114"/>
      <c r="AS3146" s="114"/>
    </row>
    <row r="3147" spans="1:46" s="190" customFormat="1" ht="15" customHeight="1" x14ac:dyDescent="0.2">
      <c r="A3147" s="104"/>
      <c r="B3147" s="104">
        <f>VLOOKUP(BJB!$F$9:$F$5599,Ctrl!$B$4:$C$399,2,0)</f>
        <v>10</v>
      </c>
      <c r="C3147" s="104">
        <f>VLOOKUP(BJB!$G$9:$G$5599,Ctrl!$E$4:$F$399,2,0)</f>
        <v>6</v>
      </c>
      <c r="D3147" s="219">
        <v>1</v>
      </c>
      <c r="E3147" s="104" t="str">
        <f>VLOOKUP(BJB!$F$9:$F$5599,Ctrl!$B$4:$D$399,3,0)</f>
        <v>I</v>
      </c>
      <c r="F3147" s="139" t="s">
        <v>10520</v>
      </c>
      <c r="G3147" s="139" t="s">
        <v>5416</v>
      </c>
      <c r="H3147" s="125"/>
      <c r="I3147" s="220">
        <f>IF(G3146=BJB!$G3116,I3146+1,1)</f>
        <v>1</v>
      </c>
      <c r="J3147" s="912" t="s">
        <v>23107</v>
      </c>
      <c r="K3147" s="121" t="s">
        <v>5424</v>
      </c>
      <c r="L3147" s="104" t="s">
        <v>6477</v>
      </c>
      <c r="M3147" s="104" t="s">
        <v>5257</v>
      </c>
      <c r="N3147" s="120">
        <v>40885</v>
      </c>
      <c r="O3147" s="114">
        <v>20000000</v>
      </c>
      <c r="P3147" s="105" t="s">
        <v>16420</v>
      </c>
      <c r="Q3147" s="120">
        <v>41607</v>
      </c>
      <c r="R3147" s="105">
        <v>21146740</v>
      </c>
      <c r="S3147" s="108" t="s">
        <v>5260</v>
      </c>
      <c r="T3147" s="130">
        <v>41729</v>
      </c>
      <c r="U3147" s="114">
        <v>13785374</v>
      </c>
      <c r="V3147" s="109">
        <v>41699</v>
      </c>
      <c r="W3147" s="141">
        <v>13785374</v>
      </c>
      <c r="X3147" s="141">
        <v>0</v>
      </c>
      <c r="Y3147" s="141">
        <v>0</v>
      </c>
      <c r="Z3147" s="141">
        <v>0</v>
      </c>
      <c r="AA3147" s="114">
        <v>0</v>
      </c>
      <c r="AB3147" s="114"/>
      <c r="AC3147" s="114"/>
      <c r="AD3147" s="141"/>
      <c r="AE3147" s="106">
        <v>0</v>
      </c>
      <c r="AF3147" s="106">
        <v>0</v>
      </c>
      <c r="AG3147" s="106">
        <v>0</v>
      </c>
      <c r="AH3147" s="114"/>
      <c r="AI3147" s="114"/>
      <c r="AJ3147" s="114"/>
      <c r="AK3147" s="114"/>
      <c r="AL3147" s="114"/>
      <c r="AM3147" s="114"/>
      <c r="AN3147" s="114">
        <f t="shared" si="98"/>
        <v>0</v>
      </c>
      <c r="AO3147" s="114">
        <f t="shared" si="99"/>
        <v>13785374</v>
      </c>
      <c r="AP3147" s="114"/>
      <c r="AQ3147" s="114"/>
      <c r="AR3147" s="114"/>
      <c r="AS3147" s="114"/>
    </row>
    <row r="3148" spans="1:46" s="190" customFormat="1" ht="15" customHeight="1" x14ac:dyDescent="0.2">
      <c r="A3148" s="104"/>
      <c r="B3148" s="104">
        <f>VLOOKUP(BJB!$F$9:$F$5599,Ctrl!$B$4:$C$399,2,0)</f>
        <v>10</v>
      </c>
      <c r="C3148" s="104">
        <f>VLOOKUP(BJB!$G$9:$G$5599,Ctrl!$E$4:$F$399,2,0)</f>
        <v>6</v>
      </c>
      <c r="D3148" s="219">
        <v>1</v>
      </c>
      <c r="E3148" s="104" t="str">
        <f>VLOOKUP(BJB!$F$9:$F$5599,Ctrl!$B$4:$D$399,3,0)</f>
        <v>I</v>
      </c>
      <c r="F3148" s="139" t="s">
        <v>10520</v>
      </c>
      <c r="G3148" s="139" t="s">
        <v>5416</v>
      </c>
      <c r="H3148" s="684">
        <v>1120113000632</v>
      </c>
      <c r="I3148" s="220">
        <f>IF(G3147=BJB!$G3117,I3147+1,1)</f>
        <v>1</v>
      </c>
      <c r="J3148" s="912" t="s">
        <v>23108</v>
      </c>
      <c r="K3148" s="121" t="s">
        <v>5425</v>
      </c>
      <c r="L3148" s="104" t="s">
        <v>6477</v>
      </c>
      <c r="M3148" s="104" t="s">
        <v>5258</v>
      </c>
      <c r="N3148" s="120">
        <v>40949</v>
      </c>
      <c r="O3148" s="114">
        <v>10000000</v>
      </c>
      <c r="P3148" s="105" t="s">
        <v>16420</v>
      </c>
      <c r="Q3148" s="120">
        <v>41607</v>
      </c>
      <c r="R3148" s="105">
        <v>13233494</v>
      </c>
      <c r="S3148" s="108" t="s">
        <v>5260</v>
      </c>
      <c r="T3148" s="130">
        <v>41729</v>
      </c>
      <c r="U3148" s="114">
        <v>7000000</v>
      </c>
      <c r="V3148" s="109">
        <v>41699</v>
      </c>
      <c r="W3148" s="141">
        <v>7000000</v>
      </c>
      <c r="X3148" s="141">
        <v>0</v>
      </c>
      <c r="Y3148" s="141">
        <v>0</v>
      </c>
      <c r="Z3148" s="141">
        <v>0</v>
      </c>
      <c r="AA3148" s="114">
        <v>640000</v>
      </c>
      <c r="AB3148" s="114"/>
      <c r="AC3148" s="132"/>
      <c r="AD3148" s="141"/>
      <c r="AE3148" s="106">
        <v>0</v>
      </c>
      <c r="AF3148" s="106">
        <v>0</v>
      </c>
      <c r="AG3148" s="106">
        <v>0</v>
      </c>
      <c r="AH3148" s="114"/>
      <c r="AI3148" s="114"/>
      <c r="AJ3148" s="114"/>
      <c r="AK3148" s="114"/>
      <c r="AL3148" s="114"/>
      <c r="AM3148" s="114"/>
      <c r="AN3148" s="114">
        <f t="shared" si="98"/>
        <v>640000</v>
      </c>
      <c r="AO3148" s="114">
        <f t="shared" si="99"/>
        <v>6360000</v>
      </c>
      <c r="AP3148" s="114"/>
      <c r="AQ3148" s="114"/>
      <c r="AR3148" s="114"/>
      <c r="AS3148" s="114"/>
    </row>
    <row r="3149" spans="1:46" s="190" customFormat="1" ht="15" customHeight="1" x14ac:dyDescent="0.2">
      <c r="A3149" s="104"/>
      <c r="B3149" s="104">
        <f>VLOOKUP(BJB!$F$9:$F$5599,Ctrl!$B$4:$C$399,2,0)</f>
        <v>10</v>
      </c>
      <c r="C3149" s="104">
        <f>VLOOKUP(BJB!$G$9:$G$5599,Ctrl!$E$4:$F$399,2,0)</f>
        <v>6</v>
      </c>
      <c r="D3149" s="219">
        <v>1</v>
      </c>
      <c r="E3149" s="104" t="str">
        <f>VLOOKUP(BJB!$F$9:$F$5599,Ctrl!$B$4:$D$399,3,0)</f>
        <v>I</v>
      </c>
      <c r="F3149" s="139" t="s">
        <v>10520</v>
      </c>
      <c r="G3149" s="139" t="s">
        <v>5416</v>
      </c>
      <c r="H3149" s="125"/>
      <c r="I3149" s="220">
        <f>IF(G3148=BJB!$G3118,I3148+1,1)</f>
        <v>1</v>
      </c>
      <c r="J3149" s="912" t="s">
        <v>23109</v>
      </c>
      <c r="K3149" s="121" t="s">
        <v>5426</v>
      </c>
      <c r="L3149" s="104" t="s">
        <v>6477</v>
      </c>
      <c r="M3149" s="104" t="s">
        <v>5259</v>
      </c>
      <c r="N3149" s="120">
        <v>40770</v>
      </c>
      <c r="O3149" s="114">
        <v>40000000</v>
      </c>
      <c r="P3149" s="105" t="s">
        <v>16420</v>
      </c>
      <c r="Q3149" s="120">
        <v>41607</v>
      </c>
      <c r="R3149" s="105">
        <v>13820043</v>
      </c>
      <c r="S3149" s="108" t="s">
        <v>5260</v>
      </c>
      <c r="T3149" s="130">
        <v>41729</v>
      </c>
      <c r="U3149" s="114">
        <v>9583490</v>
      </c>
      <c r="V3149" s="109">
        <v>41699</v>
      </c>
      <c r="W3149" s="141">
        <v>9583490</v>
      </c>
      <c r="X3149" s="141">
        <v>0</v>
      </c>
      <c r="Y3149" s="141">
        <v>0</v>
      </c>
      <c r="Z3149" s="141">
        <v>0</v>
      </c>
      <c r="AA3149" s="114">
        <v>0</v>
      </c>
      <c r="AB3149" s="114"/>
      <c r="AC3149" s="114"/>
      <c r="AD3149" s="141"/>
      <c r="AE3149" s="106">
        <v>0</v>
      </c>
      <c r="AF3149" s="106">
        <v>0</v>
      </c>
      <c r="AG3149" s="106">
        <v>0</v>
      </c>
      <c r="AH3149" s="114"/>
      <c r="AI3149" s="114"/>
      <c r="AJ3149" s="114"/>
      <c r="AK3149" s="114"/>
      <c r="AL3149" s="114"/>
      <c r="AM3149" s="114"/>
      <c r="AN3149" s="114">
        <f t="shared" si="98"/>
        <v>0</v>
      </c>
      <c r="AO3149" s="114">
        <f t="shared" si="99"/>
        <v>9583490</v>
      </c>
      <c r="AP3149" s="114"/>
      <c r="AQ3149" s="114"/>
      <c r="AR3149" s="114"/>
      <c r="AS3149" s="114"/>
    </row>
    <row r="3150" spans="1:46" s="190" customFormat="1" ht="15" customHeight="1" x14ac:dyDescent="0.2">
      <c r="A3150" s="104"/>
      <c r="B3150" s="104">
        <f>VLOOKUP(BJB!$F$9:$F$5599,Ctrl!$B$4:$C$399,2,0)</f>
        <v>10</v>
      </c>
      <c r="C3150" s="104">
        <f>VLOOKUP(BJB!$G$9:$G$5599,Ctrl!$E$4:$F$399,2,0)</f>
        <v>6</v>
      </c>
      <c r="D3150" s="219">
        <v>1</v>
      </c>
      <c r="E3150" s="104" t="str">
        <f>VLOOKUP(BJB!$F$9:$F$5599,Ctrl!$B$4:$D$399,3,0)</f>
        <v>I</v>
      </c>
      <c r="F3150" s="139" t="s">
        <v>10520</v>
      </c>
      <c r="G3150" s="139" t="s">
        <v>5416</v>
      </c>
      <c r="H3150" s="125"/>
      <c r="I3150" s="220">
        <f>IF(G3149=BJB!$G3119,I3149+1,1)</f>
        <v>1</v>
      </c>
      <c r="J3150" s="912" t="s">
        <v>23110</v>
      </c>
      <c r="K3150" s="121" t="s">
        <v>1320</v>
      </c>
      <c r="L3150" s="104" t="s">
        <v>6477</v>
      </c>
      <c r="M3150" s="104" t="s">
        <v>5259</v>
      </c>
      <c r="N3150" s="120">
        <v>40770</v>
      </c>
      <c r="O3150" s="114">
        <v>20000000</v>
      </c>
      <c r="P3150" s="105" t="s">
        <v>16420</v>
      </c>
      <c r="Q3150" s="120">
        <v>41607</v>
      </c>
      <c r="R3150" s="105">
        <v>9635996</v>
      </c>
      <c r="S3150" s="108" t="s">
        <v>5260</v>
      </c>
      <c r="T3150" s="130">
        <v>41729</v>
      </c>
      <c r="U3150" s="114">
        <v>6129528</v>
      </c>
      <c r="V3150" s="109">
        <v>41699</v>
      </c>
      <c r="W3150" s="141">
        <v>6129528</v>
      </c>
      <c r="X3150" s="141">
        <v>0</v>
      </c>
      <c r="Y3150" s="141">
        <v>0</v>
      </c>
      <c r="Z3150" s="141">
        <v>0</v>
      </c>
      <c r="AA3150" s="114">
        <v>0</v>
      </c>
      <c r="AB3150" s="114"/>
      <c r="AC3150" s="114"/>
      <c r="AD3150" s="141"/>
      <c r="AE3150" s="106">
        <v>0</v>
      </c>
      <c r="AF3150" s="106">
        <v>0</v>
      </c>
      <c r="AG3150" s="106">
        <v>0</v>
      </c>
      <c r="AH3150" s="114"/>
      <c r="AI3150" s="114"/>
      <c r="AJ3150" s="114"/>
      <c r="AK3150" s="114"/>
      <c r="AL3150" s="114"/>
      <c r="AM3150" s="114"/>
      <c r="AN3150" s="114">
        <f t="shared" si="98"/>
        <v>0</v>
      </c>
      <c r="AO3150" s="114">
        <f t="shared" si="99"/>
        <v>6129528</v>
      </c>
      <c r="AP3150" s="114"/>
      <c r="AQ3150" s="114"/>
      <c r="AR3150" s="114"/>
      <c r="AS3150" s="114"/>
      <c r="AT3150" s="191"/>
    </row>
    <row r="3151" spans="1:46" s="190" customFormat="1" ht="15" customHeight="1" x14ac:dyDescent="0.2">
      <c r="A3151" s="104"/>
      <c r="B3151" s="104">
        <f>VLOOKUP(BJB!$F$9:$F$5599,Ctrl!$B$4:$C$399,2,0)</f>
        <v>10</v>
      </c>
      <c r="C3151" s="104">
        <f>VLOOKUP(BJB!$G$9:$G$5599,Ctrl!$E$4:$F$399,2,0)</f>
        <v>6</v>
      </c>
      <c r="D3151" s="219">
        <v>1</v>
      </c>
      <c r="E3151" s="104" t="str">
        <f>VLOOKUP(BJB!$F$9:$F$5599,Ctrl!$B$4:$D$399,3,0)</f>
        <v>I</v>
      </c>
      <c r="F3151" s="139" t="s">
        <v>10520</v>
      </c>
      <c r="G3151" s="139" t="s">
        <v>5416</v>
      </c>
      <c r="H3151" s="125"/>
      <c r="I3151" s="220">
        <f>IF(G3150=BJB!$G3120,I3150+1,1)</f>
        <v>1</v>
      </c>
      <c r="J3151" s="912" t="s">
        <v>23111</v>
      </c>
      <c r="K3151" s="121" t="s">
        <v>5427</v>
      </c>
      <c r="L3151" s="104" t="s">
        <v>6477</v>
      </c>
      <c r="M3151" s="104" t="s">
        <v>5287</v>
      </c>
      <c r="N3151" s="120">
        <v>41078</v>
      </c>
      <c r="O3151" s="114">
        <v>20000000</v>
      </c>
      <c r="P3151" s="105" t="s">
        <v>16465</v>
      </c>
      <c r="Q3151" s="120" t="s">
        <v>16466</v>
      </c>
      <c r="R3151" s="105">
        <v>17142000</v>
      </c>
      <c r="S3151" s="108" t="s">
        <v>5260</v>
      </c>
      <c r="T3151" s="130">
        <v>41729</v>
      </c>
      <c r="U3151" s="114">
        <v>11699520</v>
      </c>
      <c r="V3151" s="109">
        <v>41699</v>
      </c>
      <c r="W3151" s="141">
        <v>11699520</v>
      </c>
      <c r="X3151" s="141">
        <v>0</v>
      </c>
      <c r="Y3151" s="141">
        <v>0</v>
      </c>
      <c r="Z3151" s="141">
        <v>0</v>
      </c>
      <c r="AA3151" s="114">
        <v>77997</v>
      </c>
      <c r="AB3151" s="114"/>
      <c r="AC3151" s="114"/>
      <c r="AD3151" s="141"/>
      <c r="AE3151" s="106">
        <v>0</v>
      </c>
      <c r="AF3151" s="106">
        <v>0</v>
      </c>
      <c r="AG3151" s="106">
        <v>0</v>
      </c>
      <c r="AH3151" s="114"/>
      <c r="AI3151" s="114"/>
      <c r="AJ3151" s="114"/>
      <c r="AK3151" s="114"/>
      <c r="AL3151" s="114"/>
      <c r="AM3151" s="114"/>
      <c r="AN3151" s="114">
        <f t="shared" si="98"/>
        <v>77997</v>
      </c>
      <c r="AO3151" s="114">
        <f t="shared" si="99"/>
        <v>11621523</v>
      </c>
      <c r="AP3151" s="114"/>
      <c r="AQ3151" s="114"/>
      <c r="AR3151" s="114"/>
      <c r="AS3151" s="114"/>
      <c r="AT3151" s="191"/>
    </row>
    <row r="3152" spans="1:46" s="190" customFormat="1" ht="15" customHeight="1" x14ac:dyDescent="0.2">
      <c r="A3152" s="104"/>
      <c r="B3152" s="104">
        <f>VLOOKUP(BJB!$F$9:$F$5599,Ctrl!$B$4:$C$399,2,0)</f>
        <v>10</v>
      </c>
      <c r="C3152" s="104">
        <f>VLOOKUP(BJB!$G$9:$G$5599,Ctrl!$E$4:$F$399,2,0)</f>
        <v>6</v>
      </c>
      <c r="D3152" s="219">
        <v>1</v>
      </c>
      <c r="E3152" s="104" t="str">
        <f>VLOOKUP(BJB!$F$9:$F$5599,Ctrl!$B$4:$D$399,3,0)</f>
        <v>I</v>
      </c>
      <c r="F3152" s="139" t="s">
        <v>10520</v>
      </c>
      <c r="G3152" s="139" t="s">
        <v>5416</v>
      </c>
      <c r="H3152" s="125" t="s">
        <v>6698</v>
      </c>
      <c r="I3152" s="220">
        <f>IF(G3151=BJB!$G3121,I3151+1,1)</f>
        <v>1</v>
      </c>
      <c r="J3152" s="912" t="s">
        <v>23112</v>
      </c>
      <c r="K3152" s="121" t="s">
        <v>5428</v>
      </c>
      <c r="L3152" s="104" t="s">
        <v>6477</v>
      </c>
      <c r="M3152" s="104" t="s">
        <v>5288</v>
      </c>
      <c r="N3152" s="120">
        <v>41009</v>
      </c>
      <c r="O3152" s="114">
        <v>15000000</v>
      </c>
      <c r="P3152" s="105" t="s">
        <v>16465</v>
      </c>
      <c r="Q3152" s="120" t="s">
        <v>16466</v>
      </c>
      <c r="R3152" s="105">
        <v>13138780</v>
      </c>
      <c r="S3152" s="108" t="s">
        <v>5260</v>
      </c>
      <c r="T3152" s="130">
        <v>41729</v>
      </c>
      <c r="U3152" s="114">
        <v>8689117</v>
      </c>
      <c r="V3152" s="109">
        <v>41699</v>
      </c>
      <c r="W3152" s="141">
        <v>8689117</v>
      </c>
      <c r="X3152" s="141">
        <v>0</v>
      </c>
      <c r="Y3152" s="141">
        <v>0</v>
      </c>
      <c r="Z3152" s="141">
        <v>0</v>
      </c>
      <c r="AA3152" s="114">
        <v>3000000</v>
      </c>
      <c r="AB3152" s="114"/>
      <c r="AC3152" s="132"/>
      <c r="AD3152" s="141"/>
      <c r="AE3152" s="106">
        <v>0</v>
      </c>
      <c r="AF3152" s="106">
        <v>0</v>
      </c>
      <c r="AG3152" s="106">
        <v>0</v>
      </c>
      <c r="AH3152" s="222"/>
      <c r="AI3152" s="222"/>
      <c r="AJ3152" s="114"/>
      <c r="AK3152" s="114"/>
      <c r="AL3152" s="114"/>
      <c r="AM3152" s="114"/>
      <c r="AN3152" s="114">
        <f t="shared" si="98"/>
        <v>3000000</v>
      </c>
      <c r="AO3152" s="114">
        <f t="shared" si="99"/>
        <v>5689117</v>
      </c>
      <c r="AP3152" s="114"/>
      <c r="AQ3152" s="114"/>
      <c r="AR3152" s="114"/>
      <c r="AS3152" s="114"/>
    </row>
    <row r="3153" spans="1:46" s="191" customFormat="1" ht="15" customHeight="1" x14ac:dyDescent="0.2">
      <c r="A3153" s="104"/>
      <c r="B3153" s="104">
        <f>VLOOKUP(BJB!$F$9:$F$5599,Ctrl!$B$4:$C$399,2,0)</f>
        <v>10</v>
      </c>
      <c r="C3153" s="104">
        <f>VLOOKUP(BJB!$G$9:$G$5599,Ctrl!$E$4:$F$399,2,0)</f>
        <v>6</v>
      </c>
      <c r="D3153" s="219">
        <v>1</v>
      </c>
      <c r="E3153" s="104" t="str">
        <f>VLOOKUP(BJB!$F$9:$F$5599,Ctrl!$B$4:$D$399,3,0)</f>
        <v>I</v>
      </c>
      <c r="F3153" s="139" t="s">
        <v>10520</v>
      </c>
      <c r="G3153" s="139" t="s">
        <v>5416</v>
      </c>
      <c r="H3153" s="125" t="s">
        <v>6384</v>
      </c>
      <c r="I3153" s="220">
        <f>IF(G3152=BJB!$G3122,I3152+1,1)</f>
        <v>1</v>
      </c>
      <c r="J3153" s="912" t="s">
        <v>23113</v>
      </c>
      <c r="K3153" s="121" t="s">
        <v>5429</v>
      </c>
      <c r="L3153" s="104" t="s">
        <v>6477</v>
      </c>
      <c r="M3153" s="104" t="s">
        <v>5254</v>
      </c>
      <c r="N3153" s="120">
        <v>41064</v>
      </c>
      <c r="O3153" s="114">
        <v>15000000</v>
      </c>
      <c r="P3153" s="105" t="s">
        <v>16465</v>
      </c>
      <c r="Q3153" s="120" t="s">
        <v>16466</v>
      </c>
      <c r="R3153" s="105">
        <v>11380500</v>
      </c>
      <c r="S3153" s="108" t="s">
        <v>5260</v>
      </c>
      <c r="T3153" s="130">
        <v>41729</v>
      </c>
      <c r="U3153" s="114">
        <v>7685580</v>
      </c>
      <c r="V3153" s="109">
        <v>41699</v>
      </c>
      <c r="W3153" s="141">
        <v>7685580</v>
      </c>
      <c r="X3153" s="141">
        <v>0</v>
      </c>
      <c r="Y3153" s="141">
        <v>0</v>
      </c>
      <c r="Z3153" s="141">
        <v>0</v>
      </c>
      <c r="AA3153" s="114">
        <v>1172732</v>
      </c>
      <c r="AB3153" s="114"/>
      <c r="AC3153" s="132"/>
      <c r="AD3153" s="141"/>
      <c r="AE3153" s="106">
        <v>0</v>
      </c>
      <c r="AF3153" s="106">
        <v>0</v>
      </c>
      <c r="AG3153" s="106">
        <v>0</v>
      </c>
      <c r="AH3153" s="114"/>
      <c r="AI3153" s="114"/>
      <c r="AJ3153" s="114"/>
      <c r="AK3153" s="114"/>
      <c r="AL3153" s="114"/>
      <c r="AM3153" s="114"/>
      <c r="AN3153" s="114">
        <f t="shared" si="98"/>
        <v>1172732</v>
      </c>
      <c r="AO3153" s="114">
        <f t="shared" si="99"/>
        <v>6512848</v>
      </c>
      <c r="AP3153" s="114"/>
      <c r="AQ3153" s="114"/>
      <c r="AR3153" s="114"/>
      <c r="AS3153" s="114"/>
      <c r="AT3153" s="190"/>
    </row>
    <row r="3154" spans="1:46" s="190" customFormat="1" ht="15" customHeight="1" x14ac:dyDescent="0.2">
      <c r="A3154" s="104"/>
      <c r="B3154" s="104">
        <f>VLOOKUP(BJB!$F$9:$F$5599,Ctrl!$B$4:$C$399,2,0)</f>
        <v>10</v>
      </c>
      <c r="C3154" s="104">
        <f>VLOOKUP(BJB!$G$9:$G$5599,Ctrl!$E$4:$F$399,2,0)</f>
        <v>6</v>
      </c>
      <c r="D3154" s="219">
        <v>1</v>
      </c>
      <c r="E3154" s="104" t="str">
        <f>VLOOKUP(BJB!$F$9:$F$5599,Ctrl!$B$4:$D$399,3,0)</f>
        <v>I</v>
      </c>
      <c r="F3154" s="139" t="s">
        <v>10520</v>
      </c>
      <c r="G3154" s="139" t="s">
        <v>5416</v>
      </c>
      <c r="H3154" s="125">
        <v>1120307000765</v>
      </c>
      <c r="I3154" s="220">
        <f>IF(G3153=BJB!$G3123,I3153+1,1)</f>
        <v>1</v>
      </c>
      <c r="J3154" s="912" t="s">
        <v>23114</v>
      </c>
      <c r="K3154" s="121" t="s">
        <v>5430</v>
      </c>
      <c r="L3154" s="104" t="s">
        <v>6477</v>
      </c>
      <c r="M3154" s="104" t="s">
        <v>5288</v>
      </c>
      <c r="N3154" s="120">
        <v>41009</v>
      </c>
      <c r="O3154" s="114">
        <v>15000000</v>
      </c>
      <c r="P3154" s="105" t="s">
        <v>16465</v>
      </c>
      <c r="Q3154" s="120" t="s">
        <v>16466</v>
      </c>
      <c r="R3154" s="105">
        <v>9348249</v>
      </c>
      <c r="S3154" s="108" t="s">
        <v>5260</v>
      </c>
      <c r="T3154" s="130">
        <v>41729</v>
      </c>
      <c r="U3154" s="114">
        <v>6372519</v>
      </c>
      <c r="V3154" s="109">
        <v>41699</v>
      </c>
      <c r="W3154" s="141">
        <v>6372519</v>
      </c>
      <c r="X3154" s="141">
        <v>0</v>
      </c>
      <c r="Y3154" s="141">
        <v>0</v>
      </c>
      <c r="Z3154" s="141">
        <v>0</v>
      </c>
      <c r="AA3154" s="114">
        <v>5917519</v>
      </c>
      <c r="AB3154" s="114"/>
      <c r="AC3154" s="132"/>
      <c r="AD3154" s="141"/>
      <c r="AE3154" s="106">
        <v>0</v>
      </c>
      <c r="AF3154" s="106">
        <v>0</v>
      </c>
      <c r="AG3154" s="106">
        <v>0</v>
      </c>
      <c r="AH3154" s="114"/>
      <c r="AI3154" s="114"/>
      <c r="AJ3154" s="114"/>
      <c r="AK3154" s="114"/>
      <c r="AL3154" s="114"/>
      <c r="AM3154" s="114"/>
      <c r="AN3154" s="114">
        <f t="shared" si="98"/>
        <v>5917519</v>
      </c>
      <c r="AO3154" s="114">
        <f t="shared" si="99"/>
        <v>455000</v>
      </c>
      <c r="AP3154" s="114"/>
      <c r="AQ3154" s="114"/>
      <c r="AR3154" s="114"/>
      <c r="AS3154" s="114"/>
    </row>
    <row r="3155" spans="1:46" s="190" customFormat="1" ht="15" customHeight="1" x14ac:dyDescent="0.2">
      <c r="A3155" s="104"/>
      <c r="B3155" s="104">
        <f>VLOOKUP(BJB!$F$9:$F$5599,Ctrl!$B$4:$C$399,2,0)</f>
        <v>10</v>
      </c>
      <c r="C3155" s="104">
        <f>VLOOKUP(BJB!$G$9:$G$5599,Ctrl!$E$4:$F$399,2,0)</f>
        <v>6</v>
      </c>
      <c r="D3155" s="219">
        <v>1</v>
      </c>
      <c r="E3155" s="104" t="str">
        <f>VLOOKUP(BJB!$F$9:$F$5599,Ctrl!$B$4:$D$399,3,0)</f>
        <v>I</v>
      </c>
      <c r="F3155" s="139" t="s">
        <v>10520</v>
      </c>
      <c r="G3155" s="139" t="s">
        <v>5416</v>
      </c>
      <c r="H3155" s="125"/>
      <c r="I3155" s="220">
        <f>IF(G3154=BJB!$G3124,I3154+1,1)</f>
        <v>1</v>
      </c>
      <c r="J3155" s="912" t="s">
        <v>23115</v>
      </c>
      <c r="K3155" s="121" t="s">
        <v>5431</v>
      </c>
      <c r="L3155" s="104" t="s">
        <v>6477</v>
      </c>
      <c r="M3155" s="104" t="s">
        <v>3509</v>
      </c>
      <c r="N3155" s="120">
        <v>41159</v>
      </c>
      <c r="O3155" s="114">
        <v>25000000</v>
      </c>
      <c r="P3155" s="105" t="s">
        <v>16465</v>
      </c>
      <c r="Q3155" s="120" t="s">
        <v>16466</v>
      </c>
      <c r="R3155" s="105">
        <v>31365271</v>
      </c>
      <c r="S3155" s="108" t="s">
        <v>5260</v>
      </c>
      <c r="T3155" s="130">
        <v>41729</v>
      </c>
      <c r="U3155" s="114">
        <v>17500000</v>
      </c>
      <c r="V3155" s="109">
        <v>41699</v>
      </c>
      <c r="W3155" s="141">
        <v>17500000</v>
      </c>
      <c r="X3155" s="141">
        <v>0</v>
      </c>
      <c r="Y3155" s="141">
        <v>0</v>
      </c>
      <c r="Z3155" s="141">
        <v>0</v>
      </c>
      <c r="AA3155" s="114">
        <v>17500000</v>
      </c>
      <c r="AB3155" s="114"/>
      <c r="AC3155" s="114"/>
      <c r="AD3155" s="141"/>
      <c r="AE3155" s="106">
        <v>0</v>
      </c>
      <c r="AF3155" s="106">
        <v>0</v>
      </c>
      <c r="AG3155" s="106">
        <v>0</v>
      </c>
      <c r="AH3155" s="114"/>
      <c r="AI3155" s="114"/>
      <c r="AJ3155" s="114"/>
      <c r="AK3155" s="114"/>
      <c r="AL3155" s="114"/>
      <c r="AM3155" s="114"/>
      <c r="AN3155" s="114">
        <f t="shared" si="98"/>
        <v>17500000</v>
      </c>
      <c r="AO3155" s="114">
        <f t="shared" si="99"/>
        <v>0</v>
      </c>
      <c r="AP3155" s="114"/>
      <c r="AQ3155" s="114"/>
      <c r="AR3155" s="114"/>
      <c r="AS3155" s="114"/>
    </row>
    <row r="3156" spans="1:46" s="190" customFormat="1" ht="15" customHeight="1" x14ac:dyDescent="0.2">
      <c r="A3156" s="104"/>
      <c r="B3156" s="104">
        <f>VLOOKUP(BJB!$F$9:$F$5599,Ctrl!$B$4:$C$399,2,0)</f>
        <v>10</v>
      </c>
      <c r="C3156" s="104">
        <f>VLOOKUP(BJB!$G$9:$G$5599,Ctrl!$E$4:$F$399,2,0)</f>
        <v>6</v>
      </c>
      <c r="D3156" s="219">
        <v>1</v>
      </c>
      <c r="E3156" s="104" t="str">
        <f>VLOOKUP(BJB!$F$9:$F$5599,Ctrl!$B$4:$D$399,3,0)</f>
        <v>I</v>
      </c>
      <c r="F3156" s="139" t="s">
        <v>10520</v>
      </c>
      <c r="G3156" s="139" t="s">
        <v>5416</v>
      </c>
      <c r="H3156" s="125"/>
      <c r="I3156" s="220">
        <f>IF(G3155=BJB!$G3126,I3155+1,1)</f>
        <v>1</v>
      </c>
      <c r="J3156" s="912" t="s">
        <v>23116</v>
      </c>
      <c r="K3156" s="121" t="s">
        <v>3061</v>
      </c>
      <c r="L3156" s="104" t="s">
        <v>6477</v>
      </c>
      <c r="M3156" s="104" t="s">
        <v>5254</v>
      </c>
      <c r="N3156" s="120">
        <v>41064</v>
      </c>
      <c r="O3156" s="114">
        <v>30000000</v>
      </c>
      <c r="P3156" s="105" t="s">
        <v>16467</v>
      </c>
      <c r="Q3156" s="120">
        <v>41607</v>
      </c>
      <c r="R3156" s="105">
        <v>44504000</v>
      </c>
      <c r="S3156" s="146" t="s">
        <v>5563</v>
      </c>
      <c r="T3156" s="109">
        <v>41820</v>
      </c>
      <c r="U3156" s="114">
        <v>21000000</v>
      </c>
      <c r="V3156" s="109">
        <v>41791</v>
      </c>
      <c r="W3156" s="141">
        <v>21000000</v>
      </c>
      <c r="X3156" s="141">
        <v>0</v>
      </c>
      <c r="Y3156" s="141">
        <v>0</v>
      </c>
      <c r="Z3156" s="141">
        <v>0</v>
      </c>
      <c r="AA3156" s="114">
        <v>0</v>
      </c>
      <c r="AB3156" s="114"/>
      <c r="AC3156" s="114"/>
      <c r="AD3156" s="141"/>
      <c r="AE3156" s="106">
        <v>0</v>
      </c>
      <c r="AF3156" s="106">
        <v>0</v>
      </c>
      <c r="AG3156" s="106">
        <v>0</v>
      </c>
      <c r="AH3156" s="114"/>
      <c r="AI3156" s="114"/>
      <c r="AJ3156" s="114"/>
      <c r="AK3156" s="114"/>
      <c r="AL3156" s="114"/>
      <c r="AM3156" s="114"/>
      <c r="AN3156" s="114">
        <f t="shared" si="98"/>
        <v>0</v>
      </c>
      <c r="AO3156" s="114">
        <f t="shared" si="99"/>
        <v>21000000</v>
      </c>
      <c r="AP3156" s="114"/>
      <c r="AQ3156" s="114"/>
      <c r="AR3156" s="114"/>
      <c r="AS3156" s="114"/>
    </row>
    <row r="3157" spans="1:46" s="190" customFormat="1" ht="15" customHeight="1" x14ac:dyDescent="0.2">
      <c r="A3157" s="104"/>
      <c r="B3157" s="104">
        <f>VLOOKUP(BJB!$F$9:$F$5599,Ctrl!$B$4:$C$399,2,0)</f>
        <v>10</v>
      </c>
      <c r="C3157" s="104">
        <f>VLOOKUP(BJB!$G$9:$G$5599,Ctrl!$E$4:$F$399,2,0)</f>
        <v>6</v>
      </c>
      <c r="D3157" s="219">
        <v>1</v>
      </c>
      <c r="E3157" s="104" t="str">
        <f>VLOOKUP(BJB!$F$9:$F$5599,Ctrl!$B$4:$D$399,3,0)</f>
        <v>I</v>
      </c>
      <c r="F3157" s="139" t="s">
        <v>10520</v>
      </c>
      <c r="G3157" s="139" t="s">
        <v>5416</v>
      </c>
      <c r="H3157" s="125"/>
      <c r="I3157" s="220">
        <f>IF(G3156=BJB!$G3127,I3156+1,1)</f>
        <v>1</v>
      </c>
      <c r="J3157" s="912" t="s">
        <v>23117</v>
      </c>
      <c r="K3157" s="121" t="s">
        <v>5594</v>
      </c>
      <c r="L3157" s="104" t="s">
        <v>6477</v>
      </c>
      <c r="M3157" s="104" t="s">
        <v>5595</v>
      </c>
      <c r="N3157" s="120">
        <v>41269</v>
      </c>
      <c r="O3157" s="114">
        <v>45000000</v>
      </c>
      <c r="P3157" s="105" t="s">
        <v>16468</v>
      </c>
      <c r="Q3157" s="120">
        <v>41595</v>
      </c>
      <c r="R3157" s="105">
        <v>49967280</v>
      </c>
      <c r="S3157" s="146" t="s">
        <v>5563</v>
      </c>
      <c r="T3157" s="109">
        <v>41820</v>
      </c>
      <c r="U3157" s="114">
        <v>31500000</v>
      </c>
      <c r="V3157" s="109">
        <v>41791</v>
      </c>
      <c r="W3157" s="141">
        <v>31500000</v>
      </c>
      <c r="X3157" s="141">
        <v>0</v>
      </c>
      <c r="Y3157" s="141">
        <v>0</v>
      </c>
      <c r="Z3157" s="141">
        <v>0</v>
      </c>
      <c r="AA3157" s="114">
        <v>0</v>
      </c>
      <c r="AB3157" s="114"/>
      <c r="AC3157" s="114"/>
      <c r="AD3157" s="141"/>
      <c r="AE3157" s="106">
        <v>0</v>
      </c>
      <c r="AF3157" s="106">
        <v>0</v>
      </c>
      <c r="AG3157" s="106">
        <v>0</v>
      </c>
      <c r="AH3157" s="114"/>
      <c r="AI3157" s="114"/>
      <c r="AJ3157" s="114"/>
      <c r="AK3157" s="114"/>
      <c r="AL3157" s="114"/>
      <c r="AM3157" s="114"/>
      <c r="AN3157" s="114">
        <f t="shared" si="98"/>
        <v>0</v>
      </c>
      <c r="AO3157" s="114">
        <f t="shared" si="99"/>
        <v>31500000</v>
      </c>
      <c r="AP3157" s="114"/>
      <c r="AQ3157" s="114"/>
      <c r="AR3157" s="114"/>
      <c r="AS3157" s="114"/>
    </row>
    <row r="3158" spans="1:46" s="190" customFormat="1" ht="15" customHeight="1" x14ac:dyDescent="0.2">
      <c r="A3158" s="104"/>
      <c r="B3158" s="104">
        <f>VLOOKUP(BJB!$F$9:$F$5599,Ctrl!$B$4:$C$399,2,0)</f>
        <v>10</v>
      </c>
      <c r="C3158" s="104">
        <f>VLOOKUP(BJB!$G$9:$G$5599,Ctrl!$E$4:$F$399,2,0)</f>
        <v>6</v>
      </c>
      <c r="D3158" s="219">
        <v>1</v>
      </c>
      <c r="E3158" s="104" t="str">
        <f>VLOOKUP(BJB!$F$9:$F$5599,Ctrl!$B$4:$D$399,3,0)</f>
        <v>I</v>
      </c>
      <c r="F3158" s="139" t="s">
        <v>10520</v>
      </c>
      <c r="G3158" s="139" t="s">
        <v>5416</v>
      </c>
      <c r="H3158" s="125"/>
      <c r="I3158" s="220">
        <f>IF(G3157=BJB!$G3128,I3157+1,1)</f>
        <v>1</v>
      </c>
      <c r="J3158" s="912" t="s">
        <v>23118</v>
      </c>
      <c r="K3158" s="121" t="s">
        <v>5596</v>
      </c>
      <c r="L3158" s="104" t="s">
        <v>6477</v>
      </c>
      <c r="M3158" s="104" t="s">
        <v>5597</v>
      </c>
      <c r="N3158" s="120">
        <v>41233</v>
      </c>
      <c r="O3158" s="114">
        <v>30000000</v>
      </c>
      <c r="P3158" s="105" t="s">
        <v>16468</v>
      </c>
      <c r="Q3158" s="120">
        <v>41595</v>
      </c>
      <c r="R3158" s="105">
        <v>29680365</v>
      </c>
      <c r="S3158" s="146" t="s">
        <v>5563</v>
      </c>
      <c r="T3158" s="109">
        <v>41820</v>
      </c>
      <c r="U3158" s="114">
        <v>20016004</v>
      </c>
      <c r="V3158" s="109">
        <v>41791</v>
      </c>
      <c r="W3158" s="141">
        <v>20016004</v>
      </c>
      <c r="X3158" s="141">
        <v>0</v>
      </c>
      <c r="Y3158" s="141">
        <v>0</v>
      </c>
      <c r="Z3158" s="141">
        <v>0</v>
      </c>
      <c r="AA3158" s="114">
        <v>0</v>
      </c>
      <c r="AB3158" s="114"/>
      <c r="AC3158" s="114"/>
      <c r="AD3158" s="141"/>
      <c r="AE3158" s="106">
        <v>0</v>
      </c>
      <c r="AF3158" s="106">
        <v>0</v>
      </c>
      <c r="AG3158" s="106">
        <v>0</v>
      </c>
      <c r="AH3158" s="114"/>
      <c r="AI3158" s="114"/>
      <c r="AJ3158" s="114"/>
      <c r="AK3158" s="114"/>
      <c r="AL3158" s="114"/>
      <c r="AM3158" s="114"/>
      <c r="AN3158" s="114">
        <f t="shared" si="98"/>
        <v>0</v>
      </c>
      <c r="AO3158" s="114">
        <f t="shared" si="99"/>
        <v>20016004</v>
      </c>
      <c r="AP3158" s="114"/>
      <c r="AQ3158" s="114"/>
      <c r="AR3158" s="114"/>
      <c r="AS3158" s="114"/>
    </row>
    <row r="3159" spans="1:46" s="190" customFormat="1" ht="15" customHeight="1" x14ac:dyDescent="0.2">
      <c r="A3159" s="104"/>
      <c r="B3159" s="104">
        <f>VLOOKUP(BJB!$F$9:$F$5599,Ctrl!$B$4:$C$399,2,0)</f>
        <v>10</v>
      </c>
      <c r="C3159" s="104">
        <f>VLOOKUP(BJB!$G$9:$G$5599,Ctrl!$E$4:$F$399,2,0)</f>
        <v>6</v>
      </c>
      <c r="D3159" s="219">
        <v>1</v>
      </c>
      <c r="E3159" s="104" t="str">
        <f>VLOOKUP(BJB!$F$9:$F$5599,Ctrl!$B$4:$D$399,3,0)</f>
        <v>I</v>
      </c>
      <c r="F3159" s="139" t="s">
        <v>10520</v>
      </c>
      <c r="G3159" s="139" t="s">
        <v>5416</v>
      </c>
      <c r="H3159" s="125"/>
      <c r="I3159" s="220">
        <f>IF(G3158=BJB!$G3129,I3158+1,1)</f>
        <v>1</v>
      </c>
      <c r="J3159" s="912" t="s">
        <v>23119</v>
      </c>
      <c r="K3159" s="121" t="s">
        <v>5598</v>
      </c>
      <c r="L3159" s="104" t="s">
        <v>6477</v>
      </c>
      <c r="M3159" s="104" t="s">
        <v>5595</v>
      </c>
      <c r="N3159" s="120">
        <v>41269</v>
      </c>
      <c r="O3159" s="114">
        <v>150000000</v>
      </c>
      <c r="P3159" s="105" t="s">
        <v>16469</v>
      </c>
      <c r="Q3159" s="120">
        <v>41684</v>
      </c>
      <c r="R3159" s="105">
        <v>162934150</v>
      </c>
      <c r="S3159" s="146" t="s">
        <v>5563</v>
      </c>
      <c r="T3159" s="109">
        <v>41820</v>
      </c>
      <c r="U3159" s="114">
        <v>105000000</v>
      </c>
      <c r="V3159" s="109">
        <v>41791</v>
      </c>
      <c r="W3159" s="141">
        <v>105000000</v>
      </c>
      <c r="X3159" s="141">
        <v>0</v>
      </c>
      <c r="Y3159" s="141">
        <v>0</v>
      </c>
      <c r="Z3159" s="141">
        <v>0</v>
      </c>
      <c r="AA3159" s="114">
        <v>0</v>
      </c>
      <c r="AB3159" s="114"/>
      <c r="AC3159" s="114"/>
      <c r="AD3159" s="141"/>
      <c r="AE3159" s="106">
        <v>0</v>
      </c>
      <c r="AF3159" s="106">
        <v>0</v>
      </c>
      <c r="AG3159" s="106">
        <v>0</v>
      </c>
      <c r="AH3159" s="114"/>
      <c r="AI3159" s="114"/>
      <c r="AJ3159" s="114"/>
      <c r="AK3159" s="114"/>
      <c r="AL3159" s="114"/>
      <c r="AM3159" s="114"/>
      <c r="AN3159" s="114">
        <f t="shared" si="98"/>
        <v>0</v>
      </c>
      <c r="AO3159" s="114">
        <f t="shared" si="99"/>
        <v>105000000</v>
      </c>
      <c r="AP3159" s="114"/>
      <c r="AQ3159" s="114"/>
      <c r="AR3159" s="114"/>
      <c r="AS3159" s="114"/>
    </row>
    <row r="3160" spans="1:46" s="190" customFormat="1" ht="15" customHeight="1" x14ac:dyDescent="0.2">
      <c r="A3160" s="104"/>
      <c r="B3160" s="104">
        <f>VLOOKUP(BJB!$F$9:$F$5599,Ctrl!$B$4:$C$399,2,0)</f>
        <v>10</v>
      </c>
      <c r="C3160" s="104">
        <f>VLOOKUP(BJB!$G$9:$G$5599,Ctrl!$E$4:$F$399,2,0)</f>
        <v>6</v>
      </c>
      <c r="D3160" s="219">
        <v>1</v>
      </c>
      <c r="E3160" s="104" t="str">
        <f>VLOOKUP(BJB!$F$9:$F$5599,Ctrl!$B$4:$D$399,3,0)</f>
        <v>I</v>
      </c>
      <c r="F3160" s="139" t="s">
        <v>10520</v>
      </c>
      <c r="G3160" s="139" t="s">
        <v>5416</v>
      </c>
      <c r="H3160" s="125">
        <v>1121114000426</v>
      </c>
      <c r="I3160" s="220">
        <f>IF(G3159=BJB!$G3130,I3159+1,1)</f>
        <v>1</v>
      </c>
      <c r="J3160" s="891" t="s">
        <v>18434</v>
      </c>
      <c r="K3160" s="121" t="s">
        <v>5599</v>
      </c>
      <c r="L3160" s="104" t="s">
        <v>6477</v>
      </c>
      <c r="M3160" s="104" t="s">
        <v>5595</v>
      </c>
      <c r="N3160" s="120">
        <v>41269</v>
      </c>
      <c r="O3160" s="114">
        <v>25000000</v>
      </c>
      <c r="P3160" s="105" t="s">
        <v>16470</v>
      </c>
      <c r="Q3160" s="120">
        <v>41661</v>
      </c>
      <c r="R3160" s="105">
        <v>24607188</v>
      </c>
      <c r="S3160" s="146" t="s">
        <v>5563</v>
      </c>
      <c r="T3160" s="109">
        <v>41820</v>
      </c>
      <c r="U3160" s="114">
        <v>16811900</v>
      </c>
      <c r="V3160" s="109">
        <v>41791</v>
      </c>
      <c r="W3160" s="141">
        <v>16811900</v>
      </c>
      <c r="X3160" s="141">
        <v>0</v>
      </c>
      <c r="Y3160" s="141">
        <v>0</v>
      </c>
      <c r="Z3160" s="141">
        <v>0</v>
      </c>
      <c r="AA3160" s="114">
        <v>3603684</v>
      </c>
      <c r="AB3160" s="114"/>
      <c r="AC3160" s="132">
        <v>900921</v>
      </c>
      <c r="AD3160" s="141"/>
      <c r="AE3160" s="106">
        <v>0</v>
      </c>
      <c r="AF3160" s="106">
        <v>0</v>
      </c>
      <c r="AG3160" s="106">
        <v>0</v>
      </c>
      <c r="AH3160" s="114"/>
      <c r="AI3160" s="222"/>
      <c r="AJ3160" s="114"/>
      <c r="AK3160" s="114"/>
      <c r="AL3160" s="114"/>
      <c r="AM3160" s="114"/>
      <c r="AN3160" s="114">
        <f t="shared" si="98"/>
        <v>4504605</v>
      </c>
      <c r="AO3160" s="114">
        <f t="shared" si="99"/>
        <v>12307295</v>
      </c>
      <c r="AP3160" s="114"/>
      <c r="AQ3160" s="114"/>
      <c r="AR3160" s="114"/>
      <c r="AS3160" s="114"/>
    </row>
    <row r="3161" spans="1:46" s="190" customFormat="1" ht="15" customHeight="1" x14ac:dyDescent="0.2">
      <c r="A3161" s="104"/>
      <c r="B3161" s="104">
        <f>VLOOKUP(BJB!$F$9:$F$5599,Ctrl!$B$4:$C$399,2,0)</f>
        <v>10</v>
      </c>
      <c r="C3161" s="104">
        <f>VLOOKUP(BJB!$G$9:$G$5599,Ctrl!$E$4:$F$399,2,0)</f>
        <v>6</v>
      </c>
      <c r="D3161" s="219">
        <v>1</v>
      </c>
      <c r="E3161" s="104" t="str">
        <f>VLOOKUP(BJB!$F$9:$F$5599,Ctrl!$B$4:$D$399,3,0)</f>
        <v>I</v>
      </c>
      <c r="F3161" s="139" t="s">
        <v>10520</v>
      </c>
      <c r="G3161" s="139" t="s">
        <v>5416</v>
      </c>
      <c r="H3161" s="125">
        <v>1120116000133</v>
      </c>
      <c r="I3161" s="220">
        <f>IF(G3160=BJB!$G3131,I3160+1,1)</f>
        <v>1</v>
      </c>
      <c r="J3161" s="912" t="s">
        <v>23120</v>
      </c>
      <c r="K3161" s="121" t="s">
        <v>5600</v>
      </c>
      <c r="L3161" s="104" t="s">
        <v>6477</v>
      </c>
      <c r="M3161" s="104" t="s">
        <v>5258</v>
      </c>
      <c r="N3161" s="120">
        <v>40949</v>
      </c>
      <c r="O3161" s="114">
        <v>20000000</v>
      </c>
      <c r="P3161" s="105" t="s">
        <v>16471</v>
      </c>
      <c r="Q3161" s="120">
        <v>41661</v>
      </c>
      <c r="R3161" s="105">
        <v>8805351</v>
      </c>
      <c r="S3161" s="146" t="s">
        <v>5563</v>
      </c>
      <c r="T3161" s="109">
        <v>41820</v>
      </c>
      <c r="U3161" s="114">
        <v>5970497</v>
      </c>
      <c r="V3161" s="109">
        <v>41791</v>
      </c>
      <c r="W3161" s="141">
        <v>5970497</v>
      </c>
      <c r="X3161" s="141">
        <v>0</v>
      </c>
      <c r="Y3161" s="141">
        <v>0</v>
      </c>
      <c r="Z3161" s="141">
        <v>0</v>
      </c>
      <c r="AA3161" s="114">
        <v>1000000</v>
      </c>
      <c r="AB3161" s="114"/>
      <c r="AC3161" s="132"/>
      <c r="AD3161" s="141"/>
      <c r="AE3161" s="106">
        <v>0</v>
      </c>
      <c r="AF3161" s="106">
        <v>0</v>
      </c>
      <c r="AG3161" s="106">
        <v>0</v>
      </c>
      <c r="AH3161" s="114"/>
      <c r="AI3161" s="114"/>
      <c r="AJ3161" s="114"/>
      <c r="AK3161" s="114"/>
      <c r="AL3161" s="114"/>
      <c r="AM3161" s="114"/>
      <c r="AN3161" s="114">
        <f t="shared" si="98"/>
        <v>1000000</v>
      </c>
      <c r="AO3161" s="114">
        <f t="shared" si="99"/>
        <v>4970497</v>
      </c>
      <c r="AP3161" s="114" t="s">
        <v>10693</v>
      </c>
      <c r="AQ3161" s="114" t="s">
        <v>11161</v>
      </c>
      <c r="AR3161" s="114" t="s">
        <v>10697</v>
      </c>
      <c r="AS3161" s="114">
        <v>37978814</v>
      </c>
    </row>
    <row r="3162" spans="1:46" s="237" customFormat="1" ht="15" customHeight="1" x14ac:dyDescent="0.2">
      <c r="A3162" s="104"/>
      <c r="B3162" s="104">
        <f>VLOOKUP(BJB!$F$9:$F$5599,Ctrl!$B$4:$C$399,2,0)</f>
        <v>10</v>
      </c>
      <c r="C3162" s="104">
        <f>VLOOKUP(BJB!$G$9:$G$5599,Ctrl!$E$4:$F$399,2,0)</f>
        <v>6</v>
      </c>
      <c r="D3162" s="219">
        <v>1</v>
      </c>
      <c r="E3162" s="104" t="str">
        <f>VLOOKUP(BJB!$F$9:$F$5599,Ctrl!$B$4:$D$399,3,0)</f>
        <v>I</v>
      </c>
      <c r="F3162" s="139" t="s">
        <v>10520</v>
      </c>
      <c r="G3162" s="139" t="s">
        <v>5416</v>
      </c>
      <c r="H3162" s="125"/>
      <c r="I3162" s="220">
        <f>IF(G3161=BJB!$G3132,I3161+1,1)</f>
        <v>1</v>
      </c>
      <c r="J3162" s="912" t="s">
        <v>23121</v>
      </c>
      <c r="K3162" s="121" t="s">
        <v>5601</v>
      </c>
      <c r="L3162" s="104" t="s">
        <v>6477</v>
      </c>
      <c r="M3162" s="104" t="s">
        <v>3510</v>
      </c>
      <c r="N3162" s="120">
        <v>41120</v>
      </c>
      <c r="O3162" s="114">
        <v>50000000</v>
      </c>
      <c r="P3162" s="105" t="s">
        <v>16472</v>
      </c>
      <c r="Q3162" s="120">
        <v>41661</v>
      </c>
      <c r="R3162" s="105">
        <v>37286648</v>
      </c>
      <c r="S3162" s="146" t="s">
        <v>5563</v>
      </c>
      <c r="T3162" s="109">
        <v>41820</v>
      </c>
      <c r="U3162" s="114">
        <v>25509763</v>
      </c>
      <c r="V3162" s="109">
        <v>41791</v>
      </c>
      <c r="W3162" s="141">
        <v>25509763</v>
      </c>
      <c r="X3162" s="141">
        <v>0</v>
      </c>
      <c r="Y3162" s="141">
        <v>0</v>
      </c>
      <c r="Z3162" s="141">
        <v>0</v>
      </c>
      <c r="AA3162" s="114">
        <v>0</v>
      </c>
      <c r="AB3162" s="114"/>
      <c r="AC3162" s="114"/>
      <c r="AD3162" s="141"/>
      <c r="AE3162" s="106">
        <v>0</v>
      </c>
      <c r="AF3162" s="106">
        <v>0</v>
      </c>
      <c r="AG3162" s="106">
        <v>0</v>
      </c>
      <c r="AH3162" s="114"/>
      <c r="AI3162" s="114"/>
      <c r="AJ3162" s="114"/>
      <c r="AK3162" s="114"/>
      <c r="AL3162" s="114"/>
      <c r="AM3162" s="114"/>
      <c r="AN3162" s="114">
        <f t="shared" si="98"/>
        <v>0</v>
      </c>
      <c r="AO3162" s="114">
        <f t="shared" si="99"/>
        <v>25509763</v>
      </c>
      <c r="AP3162" s="114"/>
      <c r="AQ3162" s="114"/>
      <c r="AR3162" s="114"/>
      <c r="AS3162" s="114"/>
      <c r="AT3162" s="190"/>
    </row>
    <row r="3163" spans="1:46" s="237" customFormat="1" ht="15" customHeight="1" x14ac:dyDescent="0.2">
      <c r="A3163" s="104"/>
      <c r="B3163" s="104">
        <f>VLOOKUP(BJB!$F$9:$F$5599,Ctrl!$B$4:$C$399,2,0)</f>
        <v>10</v>
      </c>
      <c r="C3163" s="104">
        <f>VLOOKUP(BJB!$G$9:$G$5599,Ctrl!$E$4:$F$399,2,0)</f>
        <v>6</v>
      </c>
      <c r="D3163" s="219">
        <v>1</v>
      </c>
      <c r="E3163" s="104" t="str">
        <f>VLOOKUP(BJB!$F$9:$F$5599,Ctrl!$B$4:$D$399,3,0)</f>
        <v>I</v>
      </c>
      <c r="F3163" s="139" t="s">
        <v>10520</v>
      </c>
      <c r="G3163" s="139" t="s">
        <v>5416</v>
      </c>
      <c r="H3163" s="125" t="s">
        <v>7507</v>
      </c>
      <c r="I3163" s="220">
        <f>IF(G3162=BJB!$G3133,I3162+1,1)</f>
        <v>1</v>
      </c>
      <c r="J3163" s="912" t="s">
        <v>23122</v>
      </c>
      <c r="K3163" s="121" t="s">
        <v>5602</v>
      </c>
      <c r="L3163" s="104" t="s">
        <v>6477</v>
      </c>
      <c r="M3163" s="104" t="s">
        <v>5597</v>
      </c>
      <c r="N3163" s="120">
        <v>41233</v>
      </c>
      <c r="O3163" s="114">
        <v>15000000</v>
      </c>
      <c r="P3163" s="105" t="s">
        <v>16473</v>
      </c>
      <c r="Q3163" s="120">
        <v>41661</v>
      </c>
      <c r="R3163" s="105">
        <v>13196445</v>
      </c>
      <c r="S3163" s="146" t="s">
        <v>5563</v>
      </c>
      <c r="T3163" s="109">
        <v>41820</v>
      </c>
      <c r="U3163" s="114">
        <v>9070534</v>
      </c>
      <c r="V3163" s="109">
        <v>41791</v>
      </c>
      <c r="W3163" s="141">
        <v>9070534</v>
      </c>
      <c r="X3163" s="141">
        <v>0</v>
      </c>
      <c r="Y3163" s="141">
        <v>0</v>
      </c>
      <c r="Z3163" s="141">
        <v>0</v>
      </c>
      <c r="AA3163" s="114">
        <v>6022834</v>
      </c>
      <c r="AB3163" s="114"/>
      <c r="AC3163" s="132"/>
      <c r="AD3163" s="141"/>
      <c r="AE3163" s="106">
        <v>0</v>
      </c>
      <c r="AF3163" s="106">
        <v>0</v>
      </c>
      <c r="AG3163" s="106">
        <v>0</v>
      </c>
      <c r="AH3163" s="114"/>
      <c r="AI3163" s="114"/>
      <c r="AJ3163" s="114"/>
      <c r="AK3163" s="114"/>
      <c r="AL3163" s="114"/>
      <c r="AM3163" s="114"/>
      <c r="AN3163" s="114">
        <f t="shared" si="98"/>
        <v>6022834</v>
      </c>
      <c r="AO3163" s="114">
        <f t="shared" si="99"/>
        <v>3047700</v>
      </c>
      <c r="AP3163" s="114"/>
      <c r="AQ3163" s="114"/>
      <c r="AR3163" s="114"/>
      <c r="AS3163" s="114"/>
      <c r="AT3163" s="190"/>
    </row>
    <row r="3164" spans="1:46" s="237" customFormat="1" ht="15" customHeight="1" x14ac:dyDescent="0.2">
      <c r="A3164" s="104"/>
      <c r="B3164" s="104">
        <f>VLOOKUP(BJB!$F$9:$F$5599,Ctrl!$B$4:$C$399,2,0)</f>
        <v>10</v>
      </c>
      <c r="C3164" s="104">
        <f>VLOOKUP(BJB!$G$9:$G$5599,Ctrl!$E$4:$F$399,2,0)</f>
        <v>6</v>
      </c>
      <c r="D3164" s="219">
        <v>1</v>
      </c>
      <c r="E3164" s="104" t="str">
        <f>VLOOKUP(BJB!$F$9:$F$5599,Ctrl!$B$4:$D$399,3,0)</f>
        <v>I</v>
      </c>
      <c r="F3164" s="139" t="s">
        <v>10520</v>
      </c>
      <c r="G3164" s="139" t="s">
        <v>5416</v>
      </c>
      <c r="H3164" s="125">
        <v>1121218000442</v>
      </c>
      <c r="I3164" s="220">
        <f>IF(G3163=BJB!$G3134,I3163+1,1)</f>
        <v>1</v>
      </c>
      <c r="J3164" s="912" t="s">
        <v>23123</v>
      </c>
      <c r="K3164" s="121" t="s">
        <v>5603</v>
      </c>
      <c r="L3164" s="104" t="s">
        <v>6477</v>
      </c>
      <c r="M3164" s="104" t="s">
        <v>5604</v>
      </c>
      <c r="N3164" s="120">
        <v>41289</v>
      </c>
      <c r="O3164" s="114">
        <v>25000000</v>
      </c>
      <c r="P3164" s="105" t="s">
        <v>16474</v>
      </c>
      <c r="Q3164" s="120">
        <v>41661</v>
      </c>
      <c r="R3164" s="105">
        <v>22654860</v>
      </c>
      <c r="S3164" s="146" t="s">
        <v>5563</v>
      </c>
      <c r="T3164" s="109">
        <v>41820</v>
      </c>
      <c r="U3164" s="114">
        <v>15574222</v>
      </c>
      <c r="V3164" s="109">
        <v>41791</v>
      </c>
      <c r="W3164" s="141">
        <v>15574222</v>
      </c>
      <c r="X3164" s="141">
        <v>0</v>
      </c>
      <c r="Y3164" s="141">
        <v>0</v>
      </c>
      <c r="Z3164" s="141">
        <v>0</v>
      </c>
      <c r="AA3164" s="114">
        <v>1382991</v>
      </c>
      <c r="AB3164" s="114"/>
      <c r="AC3164" s="132"/>
      <c r="AD3164" s="141"/>
      <c r="AE3164" s="106">
        <v>0</v>
      </c>
      <c r="AF3164" s="106">
        <v>0</v>
      </c>
      <c r="AG3164" s="106">
        <v>0</v>
      </c>
      <c r="AH3164" s="114"/>
      <c r="AI3164" s="222"/>
      <c r="AJ3164" s="114"/>
      <c r="AK3164" s="114"/>
      <c r="AL3164" s="114"/>
      <c r="AM3164" s="114"/>
      <c r="AN3164" s="114">
        <f t="shared" si="98"/>
        <v>1382991</v>
      </c>
      <c r="AO3164" s="114">
        <f t="shared" si="99"/>
        <v>14191231</v>
      </c>
      <c r="AP3164" s="114"/>
      <c r="AQ3164" s="114"/>
      <c r="AR3164" s="114"/>
      <c r="AS3164" s="114"/>
      <c r="AT3164" s="190"/>
    </row>
    <row r="3165" spans="1:46" s="237" customFormat="1" ht="15" customHeight="1" x14ac:dyDescent="0.2">
      <c r="A3165" s="104"/>
      <c r="B3165" s="104">
        <f>VLOOKUP(BJB!$F$9:$F$5599,Ctrl!$B$4:$C$399,2,0)</f>
        <v>10</v>
      </c>
      <c r="C3165" s="104">
        <f>VLOOKUP(BJB!$G$9:$G$5599,Ctrl!$E$4:$F$399,2,0)</f>
        <v>6</v>
      </c>
      <c r="D3165" s="219">
        <v>1</v>
      </c>
      <c r="E3165" s="104" t="str">
        <f>VLOOKUP(BJB!$F$9:$F$5599,Ctrl!$B$4:$D$399,3,0)</f>
        <v>I</v>
      </c>
      <c r="F3165" s="139" t="s">
        <v>10520</v>
      </c>
      <c r="G3165" s="139" t="s">
        <v>5416</v>
      </c>
      <c r="H3165" s="125"/>
      <c r="I3165" s="220">
        <f>IF(G3164=BJB!$G3135,I3164+1,1)</f>
        <v>1</v>
      </c>
      <c r="J3165" s="912" t="s">
        <v>23124</v>
      </c>
      <c r="K3165" s="121" t="s">
        <v>5605</v>
      </c>
      <c r="L3165" s="104" t="s">
        <v>6477</v>
      </c>
      <c r="M3165" s="104" t="s">
        <v>5606</v>
      </c>
      <c r="N3165" s="120">
        <v>41368</v>
      </c>
      <c r="O3165" s="114">
        <v>50000000</v>
      </c>
      <c r="P3165" s="105" t="s">
        <v>16475</v>
      </c>
      <c r="Q3165" s="120">
        <v>41708</v>
      </c>
      <c r="R3165" s="105">
        <v>68949161</v>
      </c>
      <c r="S3165" s="146" t="s">
        <v>5563</v>
      </c>
      <c r="T3165" s="109">
        <v>41820</v>
      </c>
      <c r="U3165" s="114">
        <v>35000000</v>
      </c>
      <c r="V3165" s="109">
        <v>41791</v>
      </c>
      <c r="W3165" s="141">
        <v>35000000</v>
      </c>
      <c r="X3165" s="141">
        <v>0</v>
      </c>
      <c r="Y3165" s="141">
        <v>0</v>
      </c>
      <c r="Z3165" s="141">
        <v>0</v>
      </c>
      <c r="AA3165" s="114">
        <v>0</v>
      </c>
      <c r="AB3165" s="114"/>
      <c r="AC3165" s="114"/>
      <c r="AD3165" s="141"/>
      <c r="AE3165" s="106">
        <v>0</v>
      </c>
      <c r="AF3165" s="106">
        <v>0</v>
      </c>
      <c r="AG3165" s="106">
        <v>0</v>
      </c>
      <c r="AH3165" s="114"/>
      <c r="AI3165" s="114"/>
      <c r="AJ3165" s="114"/>
      <c r="AK3165" s="114"/>
      <c r="AL3165" s="114"/>
      <c r="AM3165" s="114"/>
      <c r="AN3165" s="114">
        <f t="shared" si="98"/>
        <v>0</v>
      </c>
      <c r="AO3165" s="114">
        <f t="shared" si="99"/>
        <v>35000000</v>
      </c>
      <c r="AP3165" s="114"/>
      <c r="AQ3165" s="114"/>
      <c r="AR3165" s="114"/>
      <c r="AS3165" s="114"/>
      <c r="AT3165" s="190"/>
    </row>
    <row r="3166" spans="1:46" s="237" customFormat="1" ht="15" customHeight="1" x14ac:dyDescent="0.2">
      <c r="A3166" s="104"/>
      <c r="B3166" s="104">
        <f>VLOOKUP(BJB!$F$9:$F$5599,Ctrl!$B$4:$C$399,2,0)</f>
        <v>10</v>
      </c>
      <c r="C3166" s="104">
        <f>VLOOKUP(BJB!$G$9:$G$5599,Ctrl!$E$4:$F$399,2,0)</f>
        <v>6</v>
      </c>
      <c r="D3166" s="219">
        <v>1</v>
      </c>
      <c r="E3166" s="104" t="str">
        <f>VLOOKUP(BJB!$F$9:$F$5599,Ctrl!$B$4:$D$399,3,0)</f>
        <v>I</v>
      </c>
      <c r="F3166" s="139" t="s">
        <v>10520</v>
      </c>
      <c r="G3166" s="139" t="s">
        <v>5416</v>
      </c>
      <c r="H3166" s="125"/>
      <c r="I3166" s="220">
        <f>IF(G3165=BJB!$G3136,I3165+1,1)</f>
        <v>1</v>
      </c>
      <c r="J3166" s="912" t="s">
        <v>23125</v>
      </c>
      <c r="K3166" s="121" t="s">
        <v>6137</v>
      </c>
      <c r="L3166" s="104" t="s">
        <v>6477</v>
      </c>
      <c r="M3166" s="104" t="s">
        <v>5595</v>
      </c>
      <c r="N3166" s="120">
        <v>41269</v>
      </c>
      <c r="O3166" s="114">
        <v>40000000</v>
      </c>
      <c r="P3166" s="105" t="s">
        <v>16476</v>
      </c>
      <c r="Q3166" s="120">
        <v>41795</v>
      </c>
      <c r="R3166" s="105">
        <v>47959998</v>
      </c>
      <c r="S3166" s="146" t="s">
        <v>6086</v>
      </c>
      <c r="T3166" s="109">
        <v>42003</v>
      </c>
      <c r="U3166" s="114">
        <v>28000000</v>
      </c>
      <c r="V3166" s="109">
        <v>41974</v>
      </c>
      <c r="W3166" s="141">
        <v>28000000</v>
      </c>
      <c r="X3166" s="141">
        <v>0</v>
      </c>
      <c r="Y3166" s="141">
        <v>0</v>
      </c>
      <c r="Z3166" s="141">
        <v>0</v>
      </c>
      <c r="AA3166" s="114">
        <v>0</v>
      </c>
      <c r="AB3166" s="114"/>
      <c r="AC3166" s="114"/>
      <c r="AD3166" s="141"/>
      <c r="AE3166" s="106">
        <v>0</v>
      </c>
      <c r="AF3166" s="106">
        <v>0</v>
      </c>
      <c r="AG3166" s="106">
        <v>0</v>
      </c>
      <c r="AH3166" s="114"/>
      <c r="AI3166" s="114"/>
      <c r="AJ3166" s="114"/>
      <c r="AK3166" s="114"/>
      <c r="AL3166" s="114"/>
      <c r="AM3166" s="114"/>
      <c r="AN3166" s="114">
        <f t="shared" si="98"/>
        <v>0</v>
      </c>
      <c r="AO3166" s="114">
        <f t="shared" si="99"/>
        <v>28000000</v>
      </c>
      <c r="AP3166" s="114"/>
      <c r="AQ3166" s="114"/>
      <c r="AR3166" s="114"/>
      <c r="AS3166" s="114"/>
      <c r="AT3166" s="191"/>
    </row>
    <row r="3167" spans="1:46" s="237" customFormat="1" ht="15" customHeight="1" x14ac:dyDescent="0.2">
      <c r="A3167" s="104"/>
      <c r="B3167" s="104">
        <f>VLOOKUP(BJB!$F$9:$F$5599,Ctrl!$B$4:$C$399,2,0)</f>
        <v>10</v>
      </c>
      <c r="C3167" s="104">
        <f>VLOOKUP(BJB!$G$9:$G$5599,Ctrl!$E$4:$F$399,2,0)</f>
        <v>6</v>
      </c>
      <c r="D3167" s="219">
        <v>1</v>
      </c>
      <c r="E3167" s="104" t="str">
        <f>VLOOKUP(BJB!$F$9:$F$5599,Ctrl!$B$4:$D$399,3,0)</f>
        <v>I</v>
      </c>
      <c r="F3167" s="139" t="s">
        <v>10520</v>
      </c>
      <c r="G3167" s="139" t="s">
        <v>5416</v>
      </c>
      <c r="H3167" s="125"/>
      <c r="I3167" s="220">
        <f>IF(G3166=BJB!$G3137,I3166+1,1)</f>
        <v>1</v>
      </c>
      <c r="J3167" s="912" t="s">
        <v>23126</v>
      </c>
      <c r="K3167" s="121" t="s">
        <v>6138</v>
      </c>
      <c r="L3167" s="104" t="s">
        <v>6477</v>
      </c>
      <c r="M3167" s="104" t="s">
        <v>5254</v>
      </c>
      <c r="N3167" s="120">
        <v>41064</v>
      </c>
      <c r="O3167" s="114">
        <v>35000000</v>
      </c>
      <c r="P3167" s="105" t="s">
        <v>16477</v>
      </c>
      <c r="Q3167" s="120">
        <v>41795</v>
      </c>
      <c r="R3167" s="105">
        <v>30144726</v>
      </c>
      <c r="S3167" s="146" t="s">
        <v>6086</v>
      </c>
      <c r="T3167" s="109">
        <v>42003</v>
      </c>
      <c r="U3167" s="114">
        <v>19943547</v>
      </c>
      <c r="V3167" s="109">
        <v>41974</v>
      </c>
      <c r="W3167" s="141">
        <v>19943547</v>
      </c>
      <c r="X3167" s="141">
        <v>0</v>
      </c>
      <c r="Y3167" s="141">
        <v>0</v>
      </c>
      <c r="Z3167" s="141">
        <v>0</v>
      </c>
      <c r="AA3167" s="114">
        <v>0</v>
      </c>
      <c r="AB3167" s="114"/>
      <c r="AC3167" s="114"/>
      <c r="AD3167" s="141"/>
      <c r="AE3167" s="106">
        <v>0</v>
      </c>
      <c r="AF3167" s="106">
        <v>0</v>
      </c>
      <c r="AG3167" s="106">
        <v>0</v>
      </c>
      <c r="AH3167" s="114"/>
      <c r="AI3167" s="114"/>
      <c r="AJ3167" s="114"/>
      <c r="AK3167" s="114"/>
      <c r="AL3167" s="114"/>
      <c r="AM3167" s="114"/>
      <c r="AN3167" s="114">
        <f t="shared" si="98"/>
        <v>0</v>
      </c>
      <c r="AO3167" s="114">
        <f t="shared" si="99"/>
        <v>19943547</v>
      </c>
      <c r="AP3167" s="114"/>
      <c r="AQ3167" s="114"/>
      <c r="AR3167" s="114"/>
      <c r="AS3167" s="114"/>
      <c r="AT3167" s="190"/>
    </row>
    <row r="3168" spans="1:46" s="237" customFormat="1" ht="15" customHeight="1" x14ac:dyDescent="0.2">
      <c r="A3168" s="104"/>
      <c r="B3168" s="104">
        <f>VLOOKUP(BJB!$F$9:$F$5599,Ctrl!$B$4:$C$399,2,0)</f>
        <v>10</v>
      </c>
      <c r="C3168" s="104">
        <f>VLOOKUP(BJB!$G$9:$G$5599,Ctrl!$E$4:$F$399,2,0)</f>
        <v>6</v>
      </c>
      <c r="D3168" s="219">
        <v>1</v>
      </c>
      <c r="E3168" s="104" t="str">
        <f>VLOOKUP(BJB!$F$9:$F$5599,Ctrl!$B$4:$D$399,3,0)</f>
        <v>I</v>
      </c>
      <c r="F3168" s="139" t="s">
        <v>10520</v>
      </c>
      <c r="G3168" s="139" t="s">
        <v>5416</v>
      </c>
      <c r="H3168" s="125"/>
      <c r="I3168" s="220">
        <f>IF(G3167=BJB!$G3138,I3167+1,1)</f>
        <v>1</v>
      </c>
      <c r="J3168" s="912" t="s">
        <v>23127</v>
      </c>
      <c r="K3168" s="121" t="s">
        <v>8064</v>
      </c>
      <c r="L3168" s="104" t="s">
        <v>6477</v>
      </c>
      <c r="M3168" s="104" t="s">
        <v>6482</v>
      </c>
      <c r="N3168" s="120">
        <v>41323</v>
      </c>
      <c r="O3168" s="105">
        <v>50000000</v>
      </c>
      <c r="P3168" s="105" t="s">
        <v>16478</v>
      </c>
      <c r="Q3168" s="120">
        <v>42016</v>
      </c>
      <c r="R3168" s="105">
        <v>45694184</v>
      </c>
      <c r="S3168" s="146" t="s">
        <v>8222</v>
      </c>
      <c r="T3168" s="109">
        <v>42145</v>
      </c>
      <c r="U3168" s="141">
        <v>30501043</v>
      </c>
      <c r="V3168" s="109">
        <v>42145</v>
      </c>
      <c r="W3168" s="141">
        <v>30501043</v>
      </c>
      <c r="X3168" s="141">
        <v>0</v>
      </c>
      <c r="Y3168" s="141">
        <v>0</v>
      </c>
      <c r="Z3168" s="141">
        <v>0</v>
      </c>
      <c r="AA3168" s="114">
        <v>0</v>
      </c>
      <c r="AB3168" s="114"/>
      <c r="AC3168" s="132"/>
      <c r="AD3168" s="141"/>
      <c r="AE3168" s="106">
        <v>0</v>
      </c>
      <c r="AF3168" s="106">
        <v>0</v>
      </c>
      <c r="AG3168" s="106">
        <v>0</v>
      </c>
      <c r="AH3168" s="106"/>
      <c r="AI3168" s="106"/>
      <c r="AJ3168" s="106"/>
      <c r="AK3168" s="106"/>
      <c r="AL3168" s="106"/>
      <c r="AM3168" s="106"/>
      <c r="AN3168" s="114">
        <f t="shared" si="98"/>
        <v>0</v>
      </c>
      <c r="AO3168" s="114">
        <f t="shared" si="99"/>
        <v>30501043</v>
      </c>
      <c r="AP3168" s="114"/>
      <c r="AQ3168" s="114"/>
      <c r="AR3168" s="114"/>
      <c r="AS3168" s="114"/>
      <c r="AT3168" s="190"/>
    </row>
    <row r="3169" spans="1:46" s="237" customFormat="1" ht="15" customHeight="1" x14ac:dyDescent="0.2">
      <c r="A3169" s="104"/>
      <c r="B3169" s="104">
        <f>VLOOKUP(BJB!$F$9:$F$5599,Ctrl!$B$4:$C$399,2,0)</f>
        <v>10</v>
      </c>
      <c r="C3169" s="104">
        <f>VLOOKUP(BJB!$G$9:$G$5599,Ctrl!$E$4:$F$399,2,0)</f>
        <v>6</v>
      </c>
      <c r="D3169" s="219">
        <v>1</v>
      </c>
      <c r="E3169" s="104" t="str">
        <f>VLOOKUP(BJB!$F$9:$F$5599,Ctrl!$B$4:$D$399,3,0)</f>
        <v>I</v>
      </c>
      <c r="F3169" s="139" t="s">
        <v>10520</v>
      </c>
      <c r="G3169" s="139" t="s">
        <v>5416</v>
      </c>
      <c r="H3169" s="125"/>
      <c r="I3169" s="220">
        <f>IF(G3168=BJB!$G3140,I3168+1,1)</f>
        <v>2</v>
      </c>
      <c r="J3169" s="912" t="s">
        <v>23128</v>
      </c>
      <c r="K3169" s="121" t="s">
        <v>8066</v>
      </c>
      <c r="L3169" s="104" t="s">
        <v>6477</v>
      </c>
      <c r="M3169" s="104" t="s">
        <v>8155</v>
      </c>
      <c r="N3169" s="120">
        <v>41393</v>
      </c>
      <c r="O3169" s="105">
        <v>25000000</v>
      </c>
      <c r="P3169" s="105" t="s">
        <v>16479</v>
      </c>
      <c r="Q3169" s="120">
        <v>42016</v>
      </c>
      <c r="R3169" s="105">
        <v>24731889</v>
      </c>
      <c r="S3169" s="146" t="s">
        <v>8222</v>
      </c>
      <c r="T3169" s="109">
        <v>42145</v>
      </c>
      <c r="U3169" s="141">
        <v>16287563</v>
      </c>
      <c r="V3169" s="109">
        <v>42145</v>
      </c>
      <c r="W3169" s="141">
        <v>16287563</v>
      </c>
      <c r="X3169" s="141">
        <v>0</v>
      </c>
      <c r="Y3169" s="141">
        <v>0</v>
      </c>
      <c r="Z3169" s="141">
        <v>0</v>
      </c>
      <c r="AA3169" s="114">
        <v>0</v>
      </c>
      <c r="AB3169" s="114"/>
      <c r="AC3169" s="132"/>
      <c r="AD3169" s="141"/>
      <c r="AE3169" s="106">
        <v>0</v>
      </c>
      <c r="AF3169" s="106">
        <v>0</v>
      </c>
      <c r="AG3169" s="106">
        <v>0</v>
      </c>
      <c r="AH3169" s="106"/>
      <c r="AI3169" s="106"/>
      <c r="AJ3169" s="106"/>
      <c r="AK3169" s="106"/>
      <c r="AL3169" s="106"/>
      <c r="AM3169" s="106"/>
      <c r="AN3169" s="114">
        <f t="shared" si="98"/>
        <v>0</v>
      </c>
      <c r="AO3169" s="114">
        <f t="shared" si="99"/>
        <v>16287563</v>
      </c>
      <c r="AP3169" s="114"/>
      <c r="AQ3169" s="114"/>
      <c r="AR3169" s="114"/>
      <c r="AS3169" s="114"/>
      <c r="AT3169" s="190"/>
    </row>
    <row r="3170" spans="1:46" s="237" customFormat="1" ht="15" customHeight="1" x14ac:dyDescent="0.2">
      <c r="A3170" s="104"/>
      <c r="B3170" s="104">
        <f>VLOOKUP(BJB!$F$9:$F$5599,Ctrl!$B$4:$C$399,2,0)</f>
        <v>10</v>
      </c>
      <c r="C3170" s="104">
        <f>VLOOKUP(BJB!$G$9:$G$5599,Ctrl!$E$4:$F$399,2,0)</f>
        <v>6</v>
      </c>
      <c r="D3170" s="219">
        <v>1</v>
      </c>
      <c r="E3170" s="104" t="str">
        <f>VLOOKUP(BJB!$F$9:$F$5599,Ctrl!$B$4:$D$399,3,0)</f>
        <v>I</v>
      </c>
      <c r="F3170" s="139" t="s">
        <v>10520</v>
      </c>
      <c r="G3170" s="139" t="s">
        <v>5416</v>
      </c>
      <c r="H3170" s="231" t="s">
        <v>18614</v>
      </c>
      <c r="I3170" s="220">
        <f>IF(G3169=BJB!$G3141,I3169+1,1)</f>
        <v>3</v>
      </c>
      <c r="J3170" s="891" t="s">
        <v>18435</v>
      </c>
      <c r="K3170" s="121" t="s">
        <v>8067</v>
      </c>
      <c r="L3170" s="104" t="s">
        <v>6477</v>
      </c>
      <c r="M3170" s="104" t="s">
        <v>5606</v>
      </c>
      <c r="N3170" s="120">
        <v>41368</v>
      </c>
      <c r="O3170" s="105">
        <v>10000000</v>
      </c>
      <c r="P3170" s="105" t="s">
        <v>16480</v>
      </c>
      <c r="Q3170" s="120">
        <v>42016</v>
      </c>
      <c r="R3170" s="105">
        <v>9348000</v>
      </c>
      <c r="S3170" s="146" t="s">
        <v>8222</v>
      </c>
      <c r="T3170" s="109">
        <v>42145</v>
      </c>
      <c r="U3170" s="141">
        <v>6206480</v>
      </c>
      <c r="V3170" s="109">
        <v>42145</v>
      </c>
      <c r="W3170" s="141">
        <v>6206480</v>
      </c>
      <c r="X3170" s="141">
        <v>0</v>
      </c>
      <c r="Y3170" s="141">
        <v>0</v>
      </c>
      <c r="Z3170" s="141">
        <v>0</v>
      </c>
      <c r="AA3170" s="114">
        <v>393077</v>
      </c>
      <c r="AB3170" s="114">
        <v>150611</v>
      </c>
      <c r="AC3170" s="132"/>
      <c r="AD3170" s="141"/>
      <c r="AE3170" s="106">
        <v>0</v>
      </c>
      <c r="AF3170" s="106">
        <v>0</v>
      </c>
      <c r="AG3170" s="106">
        <v>0</v>
      </c>
      <c r="AH3170" s="106"/>
      <c r="AI3170" s="106"/>
      <c r="AJ3170" s="106"/>
      <c r="AK3170" s="106"/>
      <c r="AL3170" s="106"/>
      <c r="AM3170" s="106"/>
      <c r="AN3170" s="114">
        <f t="shared" si="98"/>
        <v>543688</v>
      </c>
      <c r="AO3170" s="114">
        <f t="shared" si="99"/>
        <v>5662792</v>
      </c>
      <c r="AP3170" s="114"/>
      <c r="AQ3170" s="114"/>
      <c r="AR3170" s="114"/>
      <c r="AS3170" s="114"/>
      <c r="AT3170" s="191"/>
    </row>
    <row r="3171" spans="1:46" s="237" customFormat="1" ht="15" customHeight="1" x14ac:dyDescent="0.2">
      <c r="A3171" s="104"/>
      <c r="B3171" s="104">
        <f>VLOOKUP(BJB!$F$9:$F$5599,Ctrl!$B$4:$C$399,2,0)</f>
        <v>10</v>
      </c>
      <c r="C3171" s="104">
        <f>VLOOKUP(BJB!$G$9:$G$5599,Ctrl!$E$4:$F$399,2,0)</f>
        <v>6</v>
      </c>
      <c r="D3171" s="219">
        <v>1</v>
      </c>
      <c r="E3171" s="104" t="str">
        <f>VLOOKUP(BJB!$F$9:$F$5599,Ctrl!$B$4:$D$399,3,0)</f>
        <v>I</v>
      </c>
      <c r="F3171" s="139" t="s">
        <v>10520</v>
      </c>
      <c r="G3171" s="139" t="s">
        <v>5416</v>
      </c>
      <c r="H3171" s="125">
        <v>1130306001072</v>
      </c>
      <c r="I3171" s="220">
        <f>IF(G3170=BJB!$G3142,I3170+1,1)</f>
        <v>4</v>
      </c>
      <c r="J3171" s="912" t="s">
        <v>23129</v>
      </c>
      <c r="K3171" s="121" t="s">
        <v>8068</v>
      </c>
      <c r="L3171" s="104" t="s">
        <v>6477</v>
      </c>
      <c r="M3171" s="104" t="s">
        <v>8155</v>
      </c>
      <c r="N3171" s="120">
        <v>41393</v>
      </c>
      <c r="O3171" s="105">
        <v>30000000</v>
      </c>
      <c r="P3171" s="105" t="s">
        <v>16481</v>
      </c>
      <c r="Q3171" s="120">
        <v>42016</v>
      </c>
      <c r="R3171" s="105">
        <v>30614779</v>
      </c>
      <c r="S3171" s="146" t="s">
        <v>8222</v>
      </c>
      <c r="T3171" s="109">
        <v>42145</v>
      </c>
      <c r="U3171" s="141">
        <v>20269687</v>
      </c>
      <c r="V3171" s="109">
        <v>42145</v>
      </c>
      <c r="W3171" s="141">
        <v>20269687</v>
      </c>
      <c r="X3171" s="141">
        <v>0</v>
      </c>
      <c r="Y3171" s="141">
        <v>0</v>
      </c>
      <c r="Z3171" s="141">
        <v>0</v>
      </c>
      <c r="AA3171" s="114">
        <v>486472</v>
      </c>
      <c r="AB3171" s="114"/>
      <c r="AC3171" s="132"/>
      <c r="AD3171" s="141"/>
      <c r="AE3171" s="106">
        <v>0</v>
      </c>
      <c r="AF3171" s="106">
        <v>0</v>
      </c>
      <c r="AG3171" s="106">
        <v>0</v>
      </c>
      <c r="AH3171" s="222"/>
      <c r="AI3171" s="106"/>
      <c r="AJ3171" s="106"/>
      <c r="AK3171" s="106"/>
      <c r="AL3171" s="106"/>
      <c r="AM3171" s="106"/>
      <c r="AN3171" s="114">
        <f t="shared" si="98"/>
        <v>486472</v>
      </c>
      <c r="AO3171" s="114">
        <f t="shared" si="99"/>
        <v>19783215</v>
      </c>
      <c r="AP3171" s="114"/>
      <c r="AQ3171" s="114"/>
      <c r="AR3171" s="114"/>
      <c r="AS3171" s="114"/>
      <c r="AT3171" s="190"/>
    </row>
    <row r="3172" spans="1:46" s="237" customFormat="1" ht="15" customHeight="1" x14ac:dyDescent="0.2">
      <c r="A3172" s="104"/>
      <c r="B3172" s="104">
        <f>VLOOKUP(BJB!$F$9:$F$5599,Ctrl!$B$4:$C$399,2,0)</f>
        <v>10</v>
      </c>
      <c r="C3172" s="104">
        <f>VLOOKUP(BJB!$G$9:$G$5599,Ctrl!$E$4:$F$399,2,0)</f>
        <v>6</v>
      </c>
      <c r="D3172" s="219">
        <v>1</v>
      </c>
      <c r="E3172" s="104" t="str">
        <f>VLOOKUP(BJB!$F$9:$F$5599,Ctrl!$B$4:$D$399,3,0)</f>
        <v>I</v>
      </c>
      <c r="F3172" s="139" t="s">
        <v>10520</v>
      </c>
      <c r="G3172" s="139" t="s">
        <v>5416</v>
      </c>
      <c r="H3172" s="231" t="s">
        <v>19297</v>
      </c>
      <c r="I3172" s="220">
        <f>IF(G3171=BJB!$G3143,I3171+1,1)</f>
        <v>5</v>
      </c>
      <c r="J3172" s="891" t="s">
        <v>20261</v>
      </c>
      <c r="K3172" s="121" t="s">
        <v>797</v>
      </c>
      <c r="L3172" s="104" t="s">
        <v>6477</v>
      </c>
      <c r="M3172" s="104" t="s">
        <v>3509</v>
      </c>
      <c r="N3172" s="120">
        <v>41159</v>
      </c>
      <c r="O3172" s="105">
        <v>50000000</v>
      </c>
      <c r="P3172" s="105" t="s">
        <v>16482</v>
      </c>
      <c r="Q3172" s="120">
        <v>42016</v>
      </c>
      <c r="R3172" s="105">
        <v>37778966</v>
      </c>
      <c r="S3172" s="146" t="s">
        <v>8222</v>
      </c>
      <c r="T3172" s="109">
        <v>42145</v>
      </c>
      <c r="U3172" s="141">
        <v>24855506</v>
      </c>
      <c r="V3172" s="109">
        <v>42145</v>
      </c>
      <c r="W3172" s="141">
        <v>24855506</v>
      </c>
      <c r="X3172" s="141">
        <v>0</v>
      </c>
      <c r="Y3172" s="141">
        <v>0</v>
      </c>
      <c r="Z3172" s="141">
        <v>0</v>
      </c>
      <c r="AA3172" s="114">
        <v>2165397</v>
      </c>
      <c r="AB3172" s="114"/>
      <c r="AC3172" s="132"/>
      <c r="AD3172" s="141"/>
      <c r="AE3172" s="106">
        <v>0</v>
      </c>
      <c r="AF3172" s="106">
        <v>873144</v>
      </c>
      <c r="AG3172" s="106">
        <v>873144</v>
      </c>
      <c r="AH3172" s="106"/>
      <c r="AI3172" s="222"/>
      <c r="AJ3172" s="106"/>
      <c r="AK3172" s="106"/>
      <c r="AL3172" s="106"/>
      <c r="AM3172" s="106"/>
      <c r="AN3172" s="114">
        <f t="shared" si="98"/>
        <v>3911685</v>
      </c>
      <c r="AO3172" s="114">
        <f t="shared" si="99"/>
        <v>20943821</v>
      </c>
      <c r="AP3172" s="114"/>
      <c r="AQ3172" s="114"/>
      <c r="AR3172" s="114"/>
      <c r="AS3172" s="114"/>
      <c r="AT3172" s="190"/>
    </row>
    <row r="3173" spans="1:46" s="237" customFormat="1" ht="15" customHeight="1" x14ac:dyDescent="0.2">
      <c r="A3173" s="104"/>
      <c r="B3173" s="104">
        <f>VLOOKUP(BJB!$F$9:$F$5599,Ctrl!$B$4:$C$399,2,0)</f>
        <v>10</v>
      </c>
      <c r="C3173" s="104">
        <f>VLOOKUP(BJB!$G$9:$G$5599,Ctrl!$E$4:$F$399,2,0)</f>
        <v>6</v>
      </c>
      <c r="D3173" s="219">
        <v>1</v>
      </c>
      <c r="E3173" s="104" t="str">
        <f>VLOOKUP(BJB!$F$9:$F$5599,Ctrl!$B$4:$D$399,3,0)</f>
        <v>I</v>
      </c>
      <c r="F3173" s="139" t="s">
        <v>10581</v>
      </c>
      <c r="G3173" s="139" t="s">
        <v>8033</v>
      </c>
      <c r="H3173" s="125">
        <v>1130322001243</v>
      </c>
      <c r="I3173" s="220">
        <f>IF(G3172=BJB!$G3144,I3172+1,1)</f>
        <v>6</v>
      </c>
      <c r="J3173" s="912" t="s">
        <v>23130</v>
      </c>
      <c r="K3173" s="121" t="s">
        <v>10922</v>
      </c>
      <c r="L3173" s="104" t="s">
        <v>6477</v>
      </c>
      <c r="M3173" s="104" t="s">
        <v>8192</v>
      </c>
      <c r="N3173" s="120">
        <v>41393</v>
      </c>
      <c r="O3173" s="105">
        <v>25000000</v>
      </c>
      <c r="P3173" s="105" t="s">
        <v>16483</v>
      </c>
      <c r="Q3173" s="120">
        <v>42129</v>
      </c>
      <c r="R3173" s="105">
        <v>37530005</v>
      </c>
      <c r="S3173" s="146" t="s">
        <v>8269</v>
      </c>
      <c r="T3173" s="109">
        <v>42151</v>
      </c>
      <c r="U3173" s="141">
        <v>17500000</v>
      </c>
      <c r="V3173" s="109">
        <v>42151</v>
      </c>
      <c r="W3173" s="141">
        <v>17500000</v>
      </c>
      <c r="X3173" s="141">
        <v>0</v>
      </c>
      <c r="Y3173" s="141">
        <v>0</v>
      </c>
      <c r="Z3173" s="141">
        <v>0</v>
      </c>
      <c r="AA3173" s="226">
        <v>357493</v>
      </c>
      <c r="AB3173" s="114"/>
      <c r="AC3173" s="132"/>
      <c r="AD3173" s="141"/>
      <c r="AE3173" s="106">
        <v>0</v>
      </c>
      <c r="AF3173" s="106">
        <v>0</v>
      </c>
      <c r="AG3173" s="106">
        <v>0</v>
      </c>
      <c r="AH3173" s="106"/>
      <c r="AI3173" s="106"/>
      <c r="AJ3173" s="106"/>
      <c r="AK3173" s="106"/>
      <c r="AL3173" s="106"/>
      <c r="AM3173" s="106"/>
      <c r="AN3173" s="114">
        <f t="shared" si="98"/>
        <v>357493</v>
      </c>
      <c r="AO3173" s="114">
        <f t="shared" si="99"/>
        <v>17142507</v>
      </c>
      <c r="AP3173" s="114"/>
      <c r="AQ3173" s="114"/>
      <c r="AR3173" s="114"/>
      <c r="AS3173" s="114"/>
      <c r="AT3173" s="190"/>
    </row>
    <row r="3174" spans="1:46" s="237" customFormat="1" ht="15" customHeight="1" x14ac:dyDescent="0.2">
      <c r="A3174" s="104"/>
      <c r="B3174" s="104">
        <f>VLOOKUP(BJB!$F$9:$F$5599,Ctrl!$B$4:$C$399,2,0)</f>
        <v>10</v>
      </c>
      <c r="C3174" s="104">
        <f>VLOOKUP(BJB!$G$9:$G$5599,Ctrl!$E$4:$F$399,2,0)</f>
        <v>6</v>
      </c>
      <c r="D3174" s="219">
        <v>1</v>
      </c>
      <c r="E3174" s="104" t="str">
        <f>VLOOKUP(BJB!$F$9:$F$5599,Ctrl!$B$4:$D$399,3,0)</f>
        <v>I</v>
      </c>
      <c r="F3174" s="139" t="s">
        <v>10581</v>
      </c>
      <c r="G3174" s="139" t="s">
        <v>8033</v>
      </c>
      <c r="H3174" s="125"/>
      <c r="I3174" s="220">
        <f>IF(G3173=BJB!$G3145,I3173+1,1)</f>
        <v>7</v>
      </c>
      <c r="J3174" s="912" t="s">
        <v>23131</v>
      </c>
      <c r="K3174" s="121" t="s">
        <v>10923</v>
      </c>
      <c r="L3174" s="104" t="s">
        <v>6477</v>
      </c>
      <c r="M3174" s="104" t="s">
        <v>8193</v>
      </c>
      <c r="N3174" s="120">
        <v>41269</v>
      </c>
      <c r="O3174" s="105">
        <v>20000000</v>
      </c>
      <c r="P3174" s="105" t="s">
        <v>16484</v>
      </c>
      <c r="Q3174" s="120">
        <v>42139</v>
      </c>
      <c r="R3174" s="105">
        <v>18015031</v>
      </c>
      <c r="S3174" s="146" t="s">
        <v>8269</v>
      </c>
      <c r="T3174" s="109">
        <v>42151</v>
      </c>
      <c r="U3174" s="141">
        <v>9755967</v>
      </c>
      <c r="V3174" s="109">
        <v>42151</v>
      </c>
      <c r="W3174" s="141">
        <v>9755967</v>
      </c>
      <c r="X3174" s="141">
        <v>0</v>
      </c>
      <c r="Y3174" s="141">
        <v>0</v>
      </c>
      <c r="Z3174" s="141">
        <v>0</v>
      </c>
      <c r="AA3174" s="114">
        <v>0</v>
      </c>
      <c r="AB3174" s="114"/>
      <c r="AC3174" s="132"/>
      <c r="AD3174" s="141"/>
      <c r="AE3174" s="106">
        <v>0</v>
      </c>
      <c r="AF3174" s="106">
        <v>0</v>
      </c>
      <c r="AG3174" s="106">
        <v>0</v>
      </c>
      <c r="AH3174" s="106"/>
      <c r="AI3174" s="106"/>
      <c r="AJ3174" s="106"/>
      <c r="AK3174" s="106"/>
      <c r="AL3174" s="106"/>
      <c r="AM3174" s="106"/>
      <c r="AN3174" s="114">
        <f t="shared" si="98"/>
        <v>0</v>
      </c>
      <c r="AO3174" s="114">
        <f t="shared" si="99"/>
        <v>9755967</v>
      </c>
      <c r="AP3174" s="114"/>
      <c r="AQ3174" s="114"/>
      <c r="AR3174" s="114"/>
      <c r="AS3174" s="114"/>
      <c r="AT3174" s="190"/>
    </row>
    <row r="3175" spans="1:46" s="237" customFormat="1" ht="15" customHeight="1" x14ac:dyDescent="0.2">
      <c r="A3175" s="104"/>
      <c r="B3175" s="104">
        <f>VLOOKUP(BJB!$F$9:$F$5599,Ctrl!$B$4:$C$399,2,0)</f>
        <v>10</v>
      </c>
      <c r="C3175" s="104">
        <f>VLOOKUP(BJB!$G$9:$G$5599,Ctrl!$E$4:$F$399,2,0)</f>
        <v>6</v>
      </c>
      <c r="D3175" s="219">
        <v>1</v>
      </c>
      <c r="E3175" s="104" t="str">
        <f>VLOOKUP(BJB!$F$9:$F$5599,Ctrl!$B$4:$D$399,3,0)</f>
        <v>I</v>
      </c>
      <c r="F3175" s="139" t="s">
        <v>10581</v>
      </c>
      <c r="G3175" s="139" t="s">
        <v>8033</v>
      </c>
      <c r="H3175" s="125"/>
      <c r="I3175" s="220">
        <f>IF(G3174=BJB!$G3146,I3174+1,1)</f>
        <v>8</v>
      </c>
      <c r="J3175" s="912" t="s">
        <v>23132</v>
      </c>
      <c r="K3175" s="121" t="s">
        <v>10924</v>
      </c>
      <c r="L3175" s="104" t="s">
        <v>6477</v>
      </c>
      <c r="M3175" s="104" t="s">
        <v>8192</v>
      </c>
      <c r="N3175" s="120">
        <v>41393</v>
      </c>
      <c r="O3175" s="105">
        <v>25000000</v>
      </c>
      <c r="P3175" s="105" t="s">
        <v>16485</v>
      </c>
      <c r="Q3175" s="120">
        <v>42139</v>
      </c>
      <c r="R3175" s="105">
        <v>4717332</v>
      </c>
      <c r="S3175" s="146" t="s">
        <v>8269</v>
      </c>
      <c r="T3175" s="109">
        <v>42151</v>
      </c>
      <c r="U3175" s="141">
        <v>4023412</v>
      </c>
      <c r="V3175" s="109">
        <v>42151</v>
      </c>
      <c r="W3175" s="141">
        <v>4023412</v>
      </c>
      <c r="X3175" s="141">
        <v>0</v>
      </c>
      <c r="Y3175" s="141">
        <v>0</v>
      </c>
      <c r="Z3175" s="141">
        <v>0</v>
      </c>
      <c r="AA3175" s="114">
        <v>0</v>
      </c>
      <c r="AB3175" s="114"/>
      <c r="AC3175" s="132"/>
      <c r="AD3175" s="141"/>
      <c r="AE3175" s="106">
        <v>0</v>
      </c>
      <c r="AF3175" s="106">
        <v>0</v>
      </c>
      <c r="AG3175" s="106">
        <v>0</v>
      </c>
      <c r="AH3175" s="106"/>
      <c r="AI3175" s="106"/>
      <c r="AJ3175" s="106"/>
      <c r="AK3175" s="106"/>
      <c r="AL3175" s="106"/>
      <c r="AM3175" s="106"/>
      <c r="AN3175" s="114">
        <f t="shared" si="98"/>
        <v>0</v>
      </c>
      <c r="AO3175" s="114">
        <f t="shared" si="99"/>
        <v>4023412</v>
      </c>
      <c r="AP3175" s="114"/>
      <c r="AQ3175" s="114"/>
      <c r="AR3175" s="114"/>
      <c r="AS3175" s="114"/>
      <c r="AT3175" s="190"/>
    </row>
    <row r="3176" spans="1:46" s="237" customFormat="1" ht="15" customHeight="1" x14ac:dyDescent="0.2">
      <c r="A3176" s="104"/>
      <c r="B3176" s="104">
        <f>VLOOKUP(BJB!$F$9:$F$5599,Ctrl!$B$4:$C$399,2,0)</f>
        <v>10</v>
      </c>
      <c r="C3176" s="104">
        <f>VLOOKUP(BJB!$G$9:$G$5599,Ctrl!$E$4:$F$399,2,0)</f>
        <v>6</v>
      </c>
      <c r="D3176" s="219">
        <v>1</v>
      </c>
      <c r="E3176" s="104" t="str">
        <f>VLOOKUP(BJB!$F$9:$F$5599,Ctrl!$B$4:$D$399,3,0)</f>
        <v>I</v>
      </c>
      <c r="F3176" s="139" t="s">
        <v>10581</v>
      </c>
      <c r="G3176" s="139" t="s">
        <v>8033</v>
      </c>
      <c r="H3176" s="125"/>
      <c r="I3176" s="220">
        <f>IF(G3175=BJB!$G3147,I3175+1,1)</f>
        <v>9</v>
      </c>
      <c r="J3176" s="912" t="s">
        <v>23133</v>
      </c>
      <c r="K3176" s="121" t="s">
        <v>10925</v>
      </c>
      <c r="L3176" s="104" t="s">
        <v>6477</v>
      </c>
      <c r="M3176" s="104" t="s">
        <v>8192</v>
      </c>
      <c r="N3176" s="120">
        <v>41393</v>
      </c>
      <c r="O3176" s="105">
        <v>30000000</v>
      </c>
      <c r="P3176" s="105" t="s">
        <v>16486</v>
      </c>
      <c r="Q3176" s="120">
        <v>42139</v>
      </c>
      <c r="R3176" s="105">
        <v>9520000</v>
      </c>
      <c r="S3176" s="146" t="s">
        <v>8271</v>
      </c>
      <c r="T3176" s="109">
        <v>42151</v>
      </c>
      <c r="U3176" s="141">
        <v>6381200</v>
      </c>
      <c r="V3176" s="109">
        <v>42151</v>
      </c>
      <c r="W3176" s="141">
        <v>6381200</v>
      </c>
      <c r="X3176" s="141">
        <v>0</v>
      </c>
      <c r="Y3176" s="141">
        <v>0</v>
      </c>
      <c r="Z3176" s="141">
        <v>0</v>
      </c>
      <c r="AA3176" s="114">
        <v>0</v>
      </c>
      <c r="AB3176" s="114"/>
      <c r="AC3176" s="132"/>
      <c r="AD3176" s="141"/>
      <c r="AE3176" s="106">
        <v>0</v>
      </c>
      <c r="AF3176" s="106">
        <v>0</v>
      </c>
      <c r="AG3176" s="106">
        <v>0</v>
      </c>
      <c r="AH3176" s="106"/>
      <c r="AI3176" s="106"/>
      <c r="AJ3176" s="106"/>
      <c r="AK3176" s="106"/>
      <c r="AL3176" s="106"/>
      <c r="AM3176" s="106"/>
      <c r="AN3176" s="114">
        <f t="shared" si="98"/>
        <v>0</v>
      </c>
      <c r="AO3176" s="114">
        <f t="shared" si="99"/>
        <v>6381200</v>
      </c>
      <c r="AP3176" s="114"/>
      <c r="AQ3176" s="114"/>
      <c r="AR3176" s="114"/>
      <c r="AS3176" s="114"/>
      <c r="AT3176" s="190"/>
    </row>
    <row r="3177" spans="1:46" s="237" customFormat="1" ht="15" customHeight="1" x14ac:dyDescent="0.2">
      <c r="A3177" s="104"/>
      <c r="B3177" s="104">
        <f>VLOOKUP(BJB!$F$9:$F$5599,Ctrl!$B$4:$C$399,2,0)</f>
        <v>10</v>
      </c>
      <c r="C3177" s="104">
        <f>VLOOKUP(BJB!$G$9:$G$5599,Ctrl!$E$4:$F$399,2,0)</f>
        <v>6</v>
      </c>
      <c r="D3177" s="219">
        <v>1</v>
      </c>
      <c r="E3177" s="104" t="str">
        <f>VLOOKUP(BJB!$F$9:$F$5599,Ctrl!$B$4:$D$399,3,0)</f>
        <v>I</v>
      </c>
      <c r="F3177" s="139" t="s">
        <v>10581</v>
      </c>
      <c r="G3177" s="139" t="s">
        <v>8033</v>
      </c>
      <c r="H3177" s="125">
        <v>1120906000229</v>
      </c>
      <c r="I3177" s="220">
        <f>IF(G3176=BJB!$G3148,I3176+1,1)</f>
        <v>10</v>
      </c>
      <c r="J3177" s="912" t="s">
        <v>23134</v>
      </c>
      <c r="K3177" s="121" t="s">
        <v>10926</v>
      </c>
      <c r="L3177" s="104" t="s">
        <v>6477</v>
      </c>
      <c r="M3177" s="104" t="s">
        <v>8196</v>
      </c>
      <c r="N3177" s="120">
        <v>41269</v>
      </c>
      <c r="O3177" s="105">
        <v>40000000</v>
      </c>
      <c r="P3177" s="105" t="s">
        <v>16487</v>
      </c>
      <c r="Q3177" s="120">
        <v>42139</v>
      </c>
      <c r="R3177" s="105">
        <v>10538680</v>
      </c>
      <c r="S3177" s="146" t="s">
        <v>8271</v>
      </c>
      <c r="T3177" s="109">
        <v>42151</v>
      </c>
      <c r="U3177" s="141">
        <v>6834994</v>
      </c>
      <c r="V3177" s="109">
        <v>42151</v>
      </c>
      <c r="W3177" s="141">
        <v>6834994</v>
      </c>
      <c r="X3177" s="141">
        <v>0</v>
      </c>
      <c r="Y3177" s="141">
        <v>0</v>
      </c>
      <c r="Z3177" s="141">
        <v>0</v>
      </c>
      <c r="AA3177" s="114">
        <v>758075</v>
      </c>
      <c r="AB3177" s="114"/>
      <c r="AC3177" s="132"/>
      <c r="AD3177" s="141"/>
      <c r="AE3177" s="106">
        <v>0</v>
      </c>
      <c r="AF3177" s="106">
        <v>0</v>
      </c>
      <c r="AG3177" s="106">
        <v>0</v>
      </c>
      <c r="AH3177" s="106"/>
      <c r="AI3177" s="222"/>
      <c r="AJ3177" s="106"/>
      <c r="AK3177" s="106"/>
      <c r="AL3177" s="106"/>
      <c r="AM3177" s="106"/>
      <c r="AN3177" s="114">
        <f t="shared" si="98"/>
        <v>758075</v>
      </c>
      <c r="AO3177" s="114">
        <f t="shared" si="99"/>
        <v>6076919</v>
      </c>
      <c r="AP3177" s="114"/>
      <c r="AQ3177" s="114"/>
      <c r="AR3177" s="114"/>
      <c r="AS3177" s="114"/>
      <c r="AT3177" s="190"/>
    </row>
    <row r="3178" spans="1:46" s="237" customFormat="1" ht="15" customHeight="1" x14ac:dyDescent="0.2">
      <c r="A3178" s="104"/>
      <c r="B3178" s="104">
        <f>VLOOKUP(BJB!$F$9:$F$5599,Ctrl!$B$4:$C$399,2,0)</f>
        <v>10</v>
      </c>
      <c r="C3178" s="104">
        <f>VLOOKUP(BJB!$G$9:$G$5599,Ctrl!$E$4:$F$399,2,0)</f>
        <v>6</v>
      </c>
      <c r="D3178" s="219">
        <v>1</v>
      </c>
      <c r="E3178" s="104" t="str">
        <f>VLOOKUP(BJB!$F$9:$F$5599,Ctrl!$B$4:$D$399,3,0)</f>
        <v>I</v>
      </c>
      <c r="F3178" s="139" t="s">
        <v>10520</v>
      </c>
      <c r="G3178" s="139" t="s">
        <v>5416</v>
      </c>
      <c r="H3178" s="125"/>
      <c r="I3178" s="220">
        <f>IF(G3177=BJB!$G3149,I3177+1,1)</f>
        <v>11</v>
      </c>
      <c r="J3178" s="912" t="s">
        <v>23135</v>
      </c>
      <c r="K3178" s="121" t="s">
        <v>6446</v>
      </c>
      <c r="L3178" s="104" t="s">
        <v>6477</v>
      </c>
      <c r="M3178" s="104" t="s">
        <v>5597</v>
      </c>
      <c r="N3178" s="120">
        <v>41233</v>
      </c>
      <c r="O3178" s="107">
        <v>10000000</v>
      </c>
      <c r="P3178" s="105" t="s">
        <v>16488</v>
      </c>
      <c r="Q3178" s="120">
        <v>41985</v>
      </c>
      <c r="R3178" s="105">
        <v>8961000</v>
      </c>
      <c r="S3178" s="146" t="s">
        <v>6500</v>
      </c>
      <c r="T3178" s="109">
        <v>42051</v>
      </c>
      <c r="U3178" s="118">
        <v>5951493</v>
      </c>
      <c r="V3178" s="109">
        <v>42051</v>
      </c>
      <c r="W3178" s="141">
        <v>5951493</v>
      </c>
      <c r="X3178" s="141">
        <v>0</v>
      </c>
      <c r="Y3178" s="141">
        <v>0</v>
      </c>
      <c r="Z3178" s="141">
        <v>0</v>
      </c>
      <c r="AA3178" s="223">
        <v>0</v>
      </c>
      <c r="AB3178" s="223"/>
      <c r="AC3178" s="114"/>
      <c r="AD3178" s="141"/>
      <c r="AE3178" s="106">
        <v>0</v>
      </c>
      <c r="AF3178" s="106">
        <v>0</v>
      </c>
      <c r="AG3178" s="106">
        <v>0</v>
      </c>
      <c r="AH3178" s="114"/>
      <c r="AI3178" s="114"/>
      <c r="AJ3178" s="114"/>
      <c r="AK3178" s="114"/>
      <c r="AL3178" s="114"/>
      <c r="AM3178" s="114"/>
      <c r="AN3178" s="114">
        <f t="shared" si="98"/>
        <v>0</v>
      </c>
      <c r="AO3178" s="114">
        <f t="shared" si="99"/>
        <v>5951493</v>
      </c>
      <c r="AP3178" s="114"/>
      <c r="AQ3178" s="114"/>
      <c r="AR3178" s="114"/>
      <c r="AS3178" s="114"/>
      <c r="AT3178" s="190"/>
    </row>
    <row r="3179" spans="1:46" s="237" customFormat="1" ht="15" customHeight="1" x14ac:dyDescent="0.2">
      <c r="A3179" s="104"/>
      <c r="B3179" s="104">
        <f>VLOOKUP(BJB!$F$9:$F$5599,Ctrl!$B$4:$C$399,2,0)</f>
        <v>10</v>
      </c>
      <c r="C3179" s="104">
        <f>VLOOKUP(BJB!$G$9:$G$5599,Ctrl!$E$4:$F$399,2,0)</f>
        <v>6</v>
      </c>
      <c r="D3179" s="219">
        <v>1</v>
      </c>
      <c r="E3179" s="104" t="str">
        <f>VLOOKUP(BJB!$F$9:$F$5599,Ctrl!$B$4:$D$399,3,0)</f>
        <v>I</v>
      </c>
      <c r="F3179" s="139" t="s">
        <v>10520</v>
      </c>
      <c r="G3179" s="139" t="s">
        <v>5416</v>
      </c>
      <c r="H3179" s="125"/>
      <c r="I3179" s="220">
        <f>IF(G3178=BJB!$G3151,I3178+1,1)</f>
        <v>12</v>
      </c>
      <c r="J3179" s="912" t="s">
        <v>23136</v>
      </c>
      <c r="K3179" s="121" t="s">
        <v>6444</v>
      </c>
      <c r="L3179" s="104" t="s">
        <v>6477</v>
      </c>
      <c r="M3179" s="104" t="s">
        <v>5604</v>
      </c>
      <c r="N3179" s="120">
        <v>41289</v>
      </c>
      <c r="O3179" s="107">
        <v>30000000</v>
      </c>
      <c r="P3179" s="105" t="s">
        <v>16489</v>
      </c>
      <c r="Q3179" s="120">
        <v>41985</v>
      </c>
      <c r="R3179" s="105">
        <v>14553000</v>
      </c>
      <c r="S3179" s="146" t="s">
        <v>6500</v>
      </c>
      <c r="T3179" s="109">
        <v>42051</v>
      </c>
      <c r="U3179" s="118">
        <v>9598680</v>
      </c>
      <c r="V3179" s="109">
        <v>42051</v>
      </c>
      <c r="W3179" s="141">
        <v>9598680</v>
      </c>
      <c r="X3179" s="141">
        <v>0</v>
      </c>
      <c r="Y3179" s="141">
        <v>0</v>
      </c>
      <c r="Z3179" s="141">
        <v>0</v>
      </c>
      <c r="AA3179" s="223">
        <v>0</v>
      </c>
      <c r="AB3179" s="223"/>
      <c r="AC3179" s="114"/>
      <c r="AD3179" s="141"/>
      <c r="AE3179" s="106">
        <v>0</v>
      </c>
      <c r="AF3179" s="106">
        <v>0</v>
      </c>
      <c r="AG3179" s="106">
        <v>0</v>
      </c>
      <c r="AH3179" s="114"/>
      <c r="AI3179" s="114"/>
      <c r="AJ3179" s="114"/>
      <c r="AK3179" s="114"/>
      <c r="AL3179" s="114"/>
      <c r="AM3179" s="114"/>
      <c r="AN3179" s="114">
        <f t="shared" si="98"/>
        <v>0</v>
      </c>
      <c r="AO3179" s="114">
        <f t="shared" si="99"/>
        <v>9598680</v>
      </c>
      <c r="AP3179" s="114"/>
      <c r="AQ3179" s="114"/>
      <c r="AR3179" s="114"/>
      <c r="AS3179" s="114"/>
      <c r="AT3179" s="190"/>
    </row>
    <row r="3180" spans="1:46" s="237" customFormat="1" ht="15" customHeight="1" x14ac:dyDescent="0.2">
      <c r="A3180" s="104"/>
      <c r="B3180" s="104">
        <f>VLOOKUP(BJB!$F$9:$F$5599,Ctrl!$B$4:$C$399,2,0)</f>
        <v>10</v>
      </c>
      <c r="C3180" s="104">
        <f>VLOOKUP(BJB!$G$9:$G$5599,Ctrl!$E$4:$F$399,2,0)</f>
        <v>3</v>
      </c>
      <c r="D3180" s="219">
        <v>1</v>
      </c>
      <c r="E3180" s="104" t="str">
        <f>VLOOKUP(BJB!$F$9:$F$5599,Ctrl!$B$4:$D$399,3,0)</f>
        <v>I</v>
      </c>
      <c r="F3180" s="139" t="s">
        <v>10520</v>
      </c>
      <c r="G3180" s="139" t="s">
        <v>10281</v>
      </c>
      <c r="H3180" s="125"/>
      <c r="I3180" s="220">
        <f>IF(G3179=BJB!$G3152,I3179+1,1)</f>
        <v>13</v>
      </c>
      <c r="J3180" s="912" t="s">
        <v>23137</v>
      </c>
      <c r="K3180" s="121" t="s">
        <v>3547</v>
      </c>
      <c r="L3180" s="104" t="s">
        <v>6477</v>
      </c>
      <c r="M3180" s="104" t="s">
        <v>3548</v>
      </c>
      <c r="N3180" s="120">
        <v>39377</v>
      </c>
      <c r="O3180" s="114">
        <v>50000000</v>
      </c>
      <c r="P3180" s="105" t="s">
        <v>6222</v>
      </c>
      <c r="Q3180" s="120" t="s">
        <v>6222</v>
      </c>
      <c r="R3180" s="890">
        <v>0</v>
      </c>
      <c r="S3180" s="108" t="s">
        <v>6952</v>
      </c>
      <c r="T3180" s="109">
        <v>39751</v>
      </c>
      <c r="U3180" s="114">
        <v>37500000</v>
      </c>
      <c r="V3180" s="109" t="s">
        <v>6222</v>
      </c>
      <c r="W3180" s="141">
        <v>0</v>
      </c>
      <c r="X3180" s="141">
        <v>0</v>
      </c>
      <c r="Y3180" s="141">
        <v>0</v>
      </c>
      <c r="Z3180" s="141">
        <v>0</v>
      </c>
      <c r="AA3180" s="114">
        <v>0</v>
      </c>
      <c r="AB3180" s="114"/>
      <c r="AC3180" s="114"/>
      <c r="AD3180" s="141"/>
      <c r="AE3180" s="106">
        <v>0</v>
      </c>
      <c r="AF3180" s="106">
        <v>0</v>
      </c>
      <c r="AG3180" s="106">
        <v>0</v>
      </c>
      <c r="AH3180" s="114"/>
      <c r="AI3180" s="114"/>
      <c r="AJ3180" s="114"/>
      <c r="AK3180" s="114"/>
      <c r="AL3180" s="114"/>
      <c r="AM3180" s="114"/>
      <c r="AN3180" s="114">
        <f t="shared" si="98"/>
        <v>0</v>
      </c>
      <c r="AO3180" s="114">
        <f t="shared" si="99"/>
        <v>37500000</v>
      </c>
      <c r="AP3180" s="114"/>
      <c r="AQ3180" s="114"/>
      <c r="AR3180" s="114"/>
      <c r="AS3180" s="114"/>
      <c r="AT3180" s="190"/>
    </row>
    <row r="3181" spans="1:46" s="237" customFormat="1" ht="15" customHeight="1" x14ac:dyDescent="0.2">
      <c r="A3181" s="104"/>
      <c r="B3181" s="104">
        <f>VLOOKUP(BJB!$F$9:$F$5599,Ctrl!$B$4:$C$399,2,0)</f>
        <v>10</v>
      </c>
      <c r="C3181" s="104">
        <f>VLOOKUP(BJB!$G$9:$G$5599,Ctrl!$E$4:$F$399,2,0)</f>
        <v>3</v>
      </c>
      <c r="D3181" s="219">
        <v>1</v>
      </c>
      <c r="E3181" s="104" t="str">
        <f>VLOOKUP(BJB!$F$9:$F$5599,Ctrl!$B$4:$D$399,3,0)</f>
        <v>I</v>
      </c>
      <c r="F3181" s="139" t="s">
        <v>10520</v>
      </c>
      <c r="G3181" s="139" t="s">
        <v>10281</v>
      </c>
      <c r="H3181" s="125"/>
      <c r="I3181" s="220">
        <f>IF(G3180=BJB!$G3153,I3180+1,1)</f>
        <v>1</v>
      </c>
      <c r="J3181" s="912" t="s">
        <v>23138</v>
      </c>
      <c r="K3181" s="121" t="s">
        <v>3549</v>
      </c>
      <c r="L3181" s="104" t="s">
        <v>6477</v>
      </c>
      <c r="M3181" s="104" t="s">
        <v>3550</v>
      </c>
      <c r="N3181" s="120">
        <v>39503</v>
      </c>
      <c r="O3181" s="114">
        <v>8000000</v>
      </c>
      <c r="P3181" s="105" t="s">
        <v>6222</v>
      </c>
      <c r="Q3181" s="120" t="s">
        <v>6222</v>
      </c>
      <c r="R3181" s="890">
        <v>0</v>
      </c>
      <c r="S3181" s="108" t="s">
        <v>6953</v>
      </c>
      <c r="T3181" s="109">
        <v>39832</v>
      </c>
      <c r="U3181" s="114">
        <v>3850000</v>
      </c>
      <c r="V3181" s="109" t="s">
        <v>6222</v>
      </c>
      <c r="W3181" s="141">
        <v>0</v>
      </c>
      <c r="X3181" s="141">
        <v>0</v>
      </c>
      <c r="Y3181" s="141">
        <v>0</v>
      </c>
      <c r="Z3181" s="141">
        <v>0</v>
      </c>
      <c r="AA3181" s="114">
        <v>0</v>
      </c>
      <c r="AB3181" s="114"/>
      <c r="AC3181" s="114"/>
      <c r="AD3181" s="141"/>
      <c r="AE3181" s="106">
        <v>0</v>
      </c>
      <c r="AF3181" s="106">
        <v>0</v>
      </c>
      <c r="AG3181" s="106">
        <v>0</v>
      </c>
      <c r="AH3181" s="114"/>
      <c r="AI3181" s="114"/>
      <c r="AJ3181" s="114"/>
      <c r="AK3181" s="114"/>
      <c r="AL3181" s="114"/>
      <c r="AM3181" s="114"/>
      <c r="AN3181" s="114">
        <f t="shared" si="98"/>
        <v>0</v>
      </c>
      <c r="AO3181" s="114">
        <f t="shared" si="99"/>
        <v>3850000</v>
      </c>
      <c r="AP3181" s="114"/>
      <c r="AQ3181" s="114"/>
      <c r="AR3181" s="114"/>
      <c r="AS3181" s="114"/>
      <c r="AT3181" s="190"/>
    </row>
    <row r="3182" spans="1:46" s="237" customFormat="1" ht="15" customHeight="1" x14ac:dyDescent="0.2">
      <c r="A3182" s="104"/>
      <c r="B3182" s="104">
        <f>VLOOKUP(BJB!$F$9:$F$5599,Ctrl!$B$4:$C$399,2,0)</f>
        <v>10</v>
      </c>
      <c r="C3182" s="104">
        <f>VLOOKUP(BJB!$G$9:$G$5599,Ctrl!$E$4:$F$399,2,0)</f>
        <v>3</v>
      </c>
      <c r="D3182" s="219">
        <v>1</v>
      </c>
      <c r="E3182" s="104" t="str">
        <f>VLOOKUP(BJB!$F$9:$F$5599,Ctrl!$B$4:$D$399,3,0)</f>
        <v>I</v>
      </c>
      <c r="F3182" s="139" t="s">
        <v>10520</v>
      </c>
      <c r="G3182" s="139" t="s">
        <v>10281</v>
      </c>
      <c r="H3182" s="125" t="s">
        <v>6378</v>
      </c>
      <c r="I3182" s="220">
        <f>IF(G3181=BJB!$G3154,I3181+1,1)</f>
        <v>1</v>
      </c>
      <c r="J3182" s="912" t="s">
        <v>23139</v>
      </c>
      <c r="K3182" s="121" t="s">
        <v>3551</v>
      </c>
      <c r="L3182" s="104" t="s">
        <v>6477</v>
      </c>
      <c r="M3182" s="104" t="s">
        <v>3552</v>
      </c>
      <c r="N3182" s="120">
        <v>39553</v>
      </c>
      <c r="O3182" s="114">
        <v>50000000</v>
      </c>
      <c r="P3182" s="105" t="s">
        <v>6222</v>
      </c>
      <c r="Q3182" s="120" t="s">
        <v>6222</v>
      </c>
      <c r="R3182" s="890">
        <v>0</v>
      </c>
      <c r="S3182" s="108" t="s">
        <v>6954</v>
      </c>
      <c r="T3182" s="109">
        <v>40044</v>
      </c>
      <c r="U3182" s="114">
        <v>37500000</v>
      </c>
      <c r="V3182" s="109" t="s">
        <v>6222</v>
      </c>
      <c r="W3182" s="141">
        <v>0</v>
      </c>
      <c r="X3182" s="141">
        <v>0</v>
      </c>
      <c r="Y3182" s="141">
        <v>0</v>
      </c>
      <c r="Z3182" s="141">
        <v>0</v>
      </c>
      <c r="AA3182" s="114">
        <v>10200000</v>
      </c>
      <c r="AB3182" s="114"/>
      <c r="AC3182" s="132"/>
      <c r="AD3182" s="141"/>
      <c r="AE3182" s="106">
        <v>0</v>
      </c>
      <c r="AF3182" s="106">
        <v>0</v>
      </c>
      <c r="AG3182" s="106">
        <v>0</v>
      </c>
      <c r="AH3182" s="114"/>
      <c r="AI3182" s="114"/>
      <c r="AJ3182" s="114"/>
      <c r="AK3182" s="114"/>
      <c r="AL3182" s="114"/>
      <c r="AM3182" s="114"/>
      <c r="AN3182" s="114">
        <f t="shared" si="98"/>
        <v>10200000</v>
      </c>
      <c r="AO3182" s="114">
        <f t="shared" si="99"/>
        <v>27300000</v>
      </c>
      <c r="AP3182" s="114"/>
      <c r="AQ3182" s="114"/>
      <c r="AR3182" s="114"/>
      <c r="AS3182" s="114"/>
      <c r="AT3182" s="190"/>
    </row>
    <row r="3183" spans="1:46" s="237" customFormat="1" ht="15" customHeight="1" x14ac:dyDescent="0.2">
      <c r="A3183" s="104"/>
      <c r="B3183" s="104">
        <f>VLOOKUP(BJB!$F$9:$F$5599,Ctrl!$B$4:$C$399,2,0)</f>
        <v>10</v>
      </c>
      <c r="C3183" s="104">
        <f>VLOOKUP(BJB!$G$9:$G$5599,Ctrl!$E$4:$F$399,2,0)</f>
        <v>3</v>
      </c>
      <c r="D3183" s="219">
        <v>1</v>
      </c>
      <c r="E3183" s="104" t="str">
        <f>VLOOKUP(BJB!$F$9:$F$5599,Ctrl!$B$4:$D$399,3,0)</f>
        <v>I</v>
      </c>
      <c r="F3183" s="139" t="s">
        <v>10520</v>
      </c>
      <c r="G3183" s="139" t="s">
        <v>10281</v>
      </c>
      <c r="H3183" s="125"/>
      <c r="I3183" s="220">
        <f>IF(G3182=BJB!$G3155,I3182+1,1)</f>
        <v>1</v>
      </c>
      <c r="J3183" s="912" t="s">
        <v>23140</v>
      </c>
      <c r="K3183" s="121" t="s">
        <v>3553</v>
      </c>
      <c r="L3183" s="104" t="s">
        <v>6477</v>
      </c>
      <c r="M3183" s="104" t="s">
        <v>3554</v>
      </c>
      <c r="N3183" s="120">
        <v>39553</v>
      </c>
      <c r="O3183" s="114">
        <v>15000000</v>
      </c>
      <c r="P3183" s="105" t="s">
        <v>6222</v>
      </c>
      <c r="Q3183" s="120" t="s">
        <v>6222</v>
      </c>
      <c r="R3183" s="890">
        <v>0</v>
      </c>
      <c r="S3183" s="108" t="s">
        <v>6955</v>
      </c>
      <c r="T3183" s="109">
        <v>40068</v>
      </c>
      <c r="U3183" s="114">
        <v>10031248.5</v>
      </c>
      <c r="V3183" s="109" t="s">
        <v>6222</v>
      </c>
      <c r="W3183" s="141">
        <v>0</v>
      </c>
      <c r="X3183" s="141">
        <v>0</v>
      </c>
      <c r="Y3183" s="141">
        <v>0</v>
      </c>
      <c r="Z3183" s="141">
        <v>0</v>
      </c>
      <c r="AA3183" s="114">
        <v>0</v>
      </c>
      <c r="AB3183" s="114"/>
      <c r="AC3183" s="114"/>
      <c r="AD3183" s="141"/>
      <c r="AE3183" s="106">
        <v>0</v>
      </c>
      <c r="AF3183" s="106">
        <v>0</v>
      </c>
      <c r="AG3183" s="106">
        <v>0</v>
      </c>
      <c r="AH3183" s="114"/>
      <c r="AI3183" s="114"/>
      <c r="AJ3183" s="114"/>
      <c r="AK3183" s="114"/>
      <c r="AL3183" s="114"/>
      <c r="AM3183" s="114"/>
      <c r="AN3183" s="114">
        <f t="shared" si="98"/>
        <v>0</v>
      </c>
      <c r="AO3183" s="114">
        <f t="shared" si="99"/>
        <v>10031248.5</v>
      </c>
      <c r="AP3183" s="114"/>
      <c r="AQ3183" s="114"/>
      <c r="AR3183" s="114"/>
      <c r="AS3183" s="114"/>
      <c r="AT3183" s="190"/>
    </row>
    <row r="3184" spans="1:46" s="237" customFormat="1" ht="15" customHeight="1" x14ac:dyDescent="0.2">
      <c r="A3184" s="104"/>
      <c r="B3184" s="104">
        <f>VLOOKUP(BJB!$F$9:$F$5599,Ctrl!$B$4:$C$399,2,0)</f>
        <v>10</v>
      </c>
      <c r="C3184" s="104">
        <f>VLOOKUP(BJB!$G$9:$G$5599,Ctrl!$E$4:$F$399,2,0)</f>
        <v>3</v>
      </c>
      <c r="D3184" s="219">
        <v>1</v>
      </c>
      <c r="E3184" s="104" t="str">
        <f>VLOOKUP(BJB!$F$9:$F$5599,Ctrl!$B$4:$D$399,3,0)</f>
        <v>I</v>
      </c>
      <c r="F3184" s="139" t="s">
        <v>10520</v>
      </c>
      <c r="G3184" s="139" t="s">
        <v>10281</v>
      </c>
      <c r="H3184" s="125"/>
      <c r="I3184" s="220">
        <f>IF(G3183=BJB!$G3156,I3183+1,1)</f>
        <v>1</v>
      </c>
      <c r="J3184" s="912" t="s">
        <v>23141</v>
      </c>
      <c r="K3184" s="121" t="s">
        <v>3555</v>
      </c>
      <c r="L3184" s="104" t="s">
        <v>6477</v>
      </c>
      <c r="M3184" s="104" t="s">
        <v>3556</v>
      </c>
      <c r="N3184" s="120">
        <v>39807</v>
      </c>
      <c r="O3184" s="114">
        <v>15000000</v>
      </c>
      <c r="P3184" s="105" t="s">
        <v>6222</v>
      </c>
      <c r="Q3184" s="120" t="s">
        <v>6222</v>
      </c>
      <c r="R3184" s="890">
        <v>0</v>
      </c>
      <c r="S3184" s="108" t="s">
        <v>6955</v>
      </c>
      <c r="T3184" s="109">
        <v>40068</v>
      </c>
      <c r="U3184" s="114">
        <v>5343750</v>
      </c>
      <c r="V3184" s="109" t="s">
        <v>6222</v>
      </c>
      <c r="W3184" s="141">
        <v>0</v>
      </c>
      <c r="X3184" s="141">
        <v>0</v>
      </c>
      <c r="Y3184" s="141">
        <v>0</v>
      </c>
      <c r="Z3184" s="141">
        <v>0</v>
      </c>
      <c r="AA3184" s="114">
        <v>5343750</v>
      </c>
      <c r="AB3184" s="114"/>
      <c r="AC3184" s="114"/>
      <c r="AD3184" s="141"/>
      <c r="AE3184" s="106">
        <v>0</v>
      </c>
      <c r="AF3184" s="106">
        <v>0</v>
      </c>
      <c r="AG3184" s="106">
        <v>0</v>
      </c>
      <c r="AH3184" s="114"/>
      <c r="AI3184" s="114"/>
      <c r="AJ3184" s="114"/>
      <c r="AK3184" s="114"/>
      <c r="AL3184" s="114"/>
      <c r="AM3184" s="114"/>
      <c r="AN3184" s="114">
        <f t="shared" si="98"/>
        <v>5343750</v>
      </c>
      <c r="AO3184" s="114">
        <f t="shared" si="99"/>
        <v>0</v>
      </c>
      <c r="AP3184" s="114"/>
      <c r="AQ3184" s="114"/>
      <c r="AR3184" s="114"/>
      <c r="AS3184" s="114"/>
      <c r="AT3184" s="190"/>
    </row>
    <row r="3185" spans="1:46" s="237" customFormat="1" ht="15" customHeight="1" x14ac:dyDescent="0.2">
      <c r="A3185" s="104"/>
      <c r="B3185" s="104">
        <f>VLOOKUP(BJB!$F$9:$F$5599,Ctrl!$B$4:$C$399,2,0)</f>
        <v>10</v>
      </c>
      <c r="C3185" s="104">
        <f>VLOOKUP(BJB!$G$9:$G$5599,Ctrl!$E$4:$F$399,2,0)</f>
        <v>3</v>
      </c>
      <c r="D3185" s="219">
        <v>1</v>
      </c>
      <c r="E3185" s="104" t="str">
        <f>VLOOKUP(BJB!$F$9:$F$5599,Ctrl!$B$4:$D$399,3,0)</f>
        <v>I</v>
      </c>
      <c r="F3185" s="139" t="s">
        <v>10520</v>
      </c>
      <c r="G3185" s="139" t="s">
        <v>10281</v>
      </c>
      <c r="H3185" s="125" t="s">
        <v>6379</v>
      </c>
      <c r="I3185" s="220">
        <f>IF(G3184=BJB!$G3157,I3184+1,1)</f>
        <v>1</v>
      </c>
      <c r="J3185" s="912" t="s">
        <v>23142</v>
      </c>
      <c r="K3185" s="121" t="s">
        <v>3557</v>
      </c>
      <c r="L3185" s="104" t="s">
        <v>6477</v>
      </c>
      <c r="M3185" s="104" t="s">
        <v>3558</v>
      </c>
      <c r="N3185" s="120">
        <v>39553</v>
      </c>
      <c r="O3185" s="114">
        <v>10000000</v>
      </c>
      <c r="P3185" s="105" t="s">
        <v>6222</v>
      </c>
      <c r="Q3185" s="120" t="s">
        <v>6222</v>
      </c>
      <c r="R3185" s="890">
        <v>0</v>
      </c>
      <c r="S3185" s="108" t="s">
        <v>6955</v>
      </c>
      <c r="T3185" s="109">
        <v>40068</v>
      </c>
      <c r="U3185" s="114">
        <v>4874995.5</v>
      </c>
      <c r="V3185" s="109" t="s">
        <v>6222</v>
      </c>
      <c r="W3185" s="141">
        <v>0</v>
      </c>
      <c r="X3185" s="141">
        <v>0</v>
      </c>
      <c r="Y3185" s="141">
        <v>0</v>
      </c>
      <c r="Z3185" s="141">
        <v>0</v>
      </c>
      <c r="AA3185" s="114">
        <v>3004363</v>
      </c>
      <c r="AB3185" s="114"/>
      <c r="AC3185" s="132"/>
      <c r="AD3185" s="141"/>
      <c r="AE3185" s="106">
        <v>0</v>
      </c>
      <c r="AF3185" s="106">
        <v>0</v>
      </c>
      <c r="AG3185" s="106">
        <v>0</v>
      </c>
      <c r="AH3185" s="114"/>
      <c r="AI3185" s="114"/>
      <c r="AJ3185" s="114"/>
      <c r="AK3185" s="114"/>
      <c r="AL3185" s="114"/>
      <c r="AM3185" s="114"/>
      <c r="AN3185" s="114">
        <f t="shared" si="98"/>
        <v>3004363</v>
      </c>
      <c r="AO3185" s="114">
        <f t="shared" si="99"/>
        <v>1870632.5</v>
      </c>
      <c r="AP3185" s="114"/>
      <c r="AQ3185" s="114"/>
      <c r="AR3185" s="114"/>
      <c r="AS3185" s="114"/>
      <c r="AT3185" s="190"/>
    </row>
    <row r="3186" spans="1:46" s="237" customFormat="1" ht="15" customHeight="1" x14ac:dyDescent="0.2">
      <c r="A3186" s="104"/>
      <c r="B3186" s="104">
        <f>VLOOKUP(BJB!$F$9:$F$5599,Ctrl!$B$4:$C$399,2,0)</f>
        <v>10</v>
      </c>
      <c r="C3186" s="104">
        <f>VLOOKUP(BJB!$G$9:$G$5599,Ctrl!$E$4:$F$399,2,0)</f>
        <v>3</v>
      </c>
      <c r="D3186" s="219">
        <v>1</v>
      </c>
      <c r="E3186" s="104" t="str">
        <f>VLOOKUP(BJB!$F$9:$F$5599,Ctrl!$B$4:$D$399,3,0)</f>
        <v>I</v>
      </c>
      <c r="F3186" s="139" t="s">
        <v>10520</v>
      </c>
      <c r="G3186" s="139" t="s">
        <v>10281</v>
      </c>
      <c r="H3186" s="125"/>
      <c r="I3186" s="220">
        <f>IF(G3185=BJB!$G3158,I3185+1,1)</f>
        <v>1</v>
      </c>
      <c r="J3186" s="912" t="s">
        <v>23143</v>
      </c>
      <c r="K3186" s="121" t="s">
        <v>3559</v>
      </c>
      <c r="L3186" s="104" t="s">
        <v>6477</v>
      </c>
      <c r="M3186" s="104" t="s">
        <v>3556</v>
      </c>
      <c r="N3186" s="120">
        <v>39503</v>
      </c>
      <c r="O3186" s="114">
        <v>15000000</v>
      </c>
      <c r="P3186" s="105" t="s">
        <v>6222</v>
      </c>
      <c r="Q3186" s="120" t="s">
        <v>6222</v>
      </c>
      <c r="R3186" s="890">
        <v>0</v>
      </c>
      <c r="S3186" s="108" t="s">
        <v>6955</v>
      </c>
      <c r="T3186" s="109">
        <v>40068</v>
      </c>
      <c r="U3186" s="114">
        <v>7843746.75</v>
      </c>
      <c r="V3186" s="109" t="s">
        <v>6222</v>
      </c>
      <c r="W3186" s="141">
        <v>0</v>
      </c>
      <c r="X3186" s="141">
        <v>0</v>
      </c>
      <c r="Y3186" s="141">
        <v>0</v>
      </c>
      <c r="Z3186" s="141">
        <v>0</v>
      </c>
      <c r="AA3186" s="114">
        <v>375000</v>
      </c>
      <c r="AB3186" s="114"/>
      <c r="AC3186" s="114"/>
      <c r="AD3186" s="141"/>
      <c r="AE3186" s="106">
        <v>0</v>
      </c>
      <c r="AF3186" s="106">
        <v>0</v>
      </c>
      <c r="AG3186" s="106">
        <v>0</v>
      </c>
      <c r="AH3186" s="114"/>
      <c r="AI3186" s="114"/>
      <c r="AJ3186" s="114"/>
      <c r="AK3186" s="114"/>
      <c r="AL3186" s="114"/>
      <c r="AM3186" s="114"/>
      <c r="AN3186" s="114">
        <f t="shared" si="98"/>
        <v>375000</v>
      </c>
      <c r="AO3186" s="114">
        <f t="shared" si="99"/>
        <v>7468746.75</v>
      </c>
      <c r="AP3186" s="114"/>
      <c r="AQ3186" s="114"/>
      <c r="AR3186" s="114"/>
      <c r="AS3186" s="114"/>
      <c r="AT3186" s="190"/>
    </row>
    <row r="3187" spans="1:46" s="191" customFormat="1" ht="15" customHeight="1" x14ac:dyDescent="0.2">
      <c r="A3187" s="104"/>
      <c r="B3187" s="104">
        <f>VLOOKUP(BJB!$F$9:$F$5599,Ctrl!$B$4:$C$399,2,0)</f>
        <v>10</v>
      </c>
      <c r="C3187" s="104">
        <f>VLOOKUP(BJB!$G$9:$G$5599,Ctrl!$E$4:$F$399,2,0)</f>
        <v>3</v>
      </c>
      <c r="D3187" s="219">
        <v>1</v>
      </c>
      <c r="E3187" s="104" t="str">
        <f>VLOOKUP(BJB!$F$9:$F$5599,Ctrl!$B$4:$D$399,3,0)</f>
        <v>I</v>
      </c>
      <c r="F3187" s="139" t="s">
        <v>10520</v>
      </c>
      <c r="G3187" s="139" t="s">
        <v>10281</v>
      </c>
      <c r="H3187" s="125"/>
      <c r="I3187" s="220">
        <f>IF(G3186=BJB!$G3159,I3186+1,1)</f>
        <v>1</v>
      </c>
      <c r="J3187" s="912" t="s">
        <v>23144</v>
      </c>
      <c r="K3187" s="121" t="s">
        <v>3560</v>
      </c>
      <c r="L3187" s="104" t="s">
        <v>6477</v>
      </c>
      <c r="M3187" s="104" t="s">
        <v>3561</v>
      </c>
      <c r="N3187" s="120">
        <v>39531</v>
      </c>
      <c r="O3187" s="114">
        <v>10000000</v>
      </c>
      <c r="P3187" s="105" t="s">
        <v>6222</v>
      </c>
      <c r="Q3187" s="120" t="s">
        <v>6222</v>
      </c>
      <c r="R3187" s="890">
        <v>0</v>
      </c>
      <c r="S3187" s="108" t="s">
        <v>6955</v>
      </c>
      <c r="T3187" s="109">
        <v>40068</v>
      </c>
      <c r="U3187" s="114">
        <v>7500000</v>
      </c>
      <c r="V3187" s="109" t="s">
        <v>6222</v>
      </c>
      <c r="W3187" s="141">
        <v>0</v>
      </c>
      <c r="X3187" s="141">
        <v>0</v>
      </c>
      <c r="Y3187" s="141">
        <v>0</v>
      </c>
      <c r="Z3187" s="141">
        <v>0</v>
      </c>
      <c r="AA3187" s="114">
        <v>0</v>
      </c>
      <c r="AB3187" s="114"/>
      <c r="AC3187" s="114"/>
      <c r="AD3187" s="141"/>
      <c r="AE3187" s="106">
        <v>0</v>
      </c>
      <c r="AF3187" s="106">
        <v>0</v>
      </c>
      <c r="AG3187" s="106">
        <v>0</v>
      </c>
      <c r="AH3187" s="114"/>
      <c r="AI3187" s="114"/>
      <c r="AJ3187" s="114"/>
      <c r="AK3187" s="114"/>
      <c r="AL3187" s="114"/>
      <c r="AM3187" s="114"/>
      <c r="AN3187" s="114">
        <f t="shared" si="98"/>
        <v>0</v>
      </c>
      <c r="AO3187" s="114">
        <f t="shared" si="99"/>
        <v>7500000</v>
      </c>
      <c r="AP3187" s="114"/>
      <c r="AQ3187" s="114"/>
      <c r="AR3187" s="114"/>
      <c r="AS3187" s="114"/>
      <c r="AT3187" s="190"/>
    </row>
    <row r="3188" spans="1:46" s="190" customFormat="1" ht="15" customHeight="1" x14ac:dyDescent="0.2">
      <c r="A3188" s="104"/>
      <c r="B3188" s="104">
        <f>VLOOKUP(BJB!$F$9:$F$5599,Ctrl!$B$4:$C$399,2,0)</f>
        <v>10</v>
      </c>
      <c r="C3188" s="104">
        <f>VLOOKUP(BJB!$G$9:$G$5599,Ctrl!$E$4:$F$399,2,0)</f>
        <v>3</v>
      </c>
      <c r="D3188" s="219">
        <v>1</v>
      </c>
      <c r="E3188" s="104" t="str">
        <f>VLOOKUP(BJB!$F$9:$F$5599,Ctrl!$B$4:$D$399,3,0)</f>
        <v>I</v>
      </c>
      <c r="F3188" s="139" t="s">
        <v>10520</v>
      </c>
      <c r="G3188" s="139" t="s">
        <v>10281</v>
      </c>
      <c r="H3188" s="125"/>
      <c r="I3188" s="220">
        <f>IF(G3187=BJB!$G3160,I3187+1,1)</f>
        <v>1</v>
      </c>
      <c r="J3188" s="912" t="s">
        <v>23145</v>
      </c>
      <c r="K3188" s="121" t="s">
        <v>3562</v>
      </c>
      <c r="L3188" s="104" t="s">
        <v>6477</v>
      </c>
      <c r="M3188" s="104" t="s">
        <v>3556</v>
      </c>
      <c r="N3188" s="120">
        <v>39503</v>
      </c>
      <c r="O3188" s="114">
        <v>5000000</v>
      </c>
      <c r="P3188" s="105" t="s">
        <v>6222</v>
      </c>
      <c r="Q3188" s="120" t="s">
        <v>6222</v>
      </c>
      <c r="R3188" s="890">
        <v>0</v>
      </c>
      <c r="S3188" s="108" t="s">
        <v>6955</v>
      </c>
      <c r="T3188" s="109">
        <v>40068</v>
      </c>
      <c r="U3188" s="114">
        <v>2093754.75</v>
      </c>
      <c r="V3188" s="109" t="s">
        <v>6222</v>
      </c>
      <c r="W3188" s="141">
        <v>0</v>
      </c>
      <c r="X3188" s="141">
        <v>0</v>
      </c>
      <c r="Y3188" s="141">
        <v>0</v>
      </c>
      <c r="Z3188" s="141">
        <v>0</v>
      </c>
      <c r="AA3188" s="114">
        <v>1500000</v>
      </c>
      <c r="AB3188" s="114"/>
      <c r="AC3188" s="114"/>
      <c r="AD3188" s="141"/>
      <c r="AE3188" s="106">
        <v>0</v>
      </c>
      <c r="AF3188" s="106">
        <v>0</v>
      </c>
      <c r="AG3188" s="106">
        <v>0</v>
      </c>
      <c r="AH3188" s="114"/>
      <c r="AI3188" s="114"/>
      <c r="AJ3188" s="114"/>
      <c r="AK3188" s="114"/>
      <c r="AL3188" s="114"/>
      <c r="AM3188" s="114"/>
      <c r="AN3188" s="114">
        <f t="shared" si="98"/>
        <v>1500000</v>
      </c>
      <c r="AO3188" s="114">
        <f t="shared" si="99"/>
        <v>593754.75</v>
      </c>
      <c r="AP3188" s="114"/>
      <c r="AQ3188" s="114"/>
      <c r="AR3188" s="114"/>
      <c r="AS3188" s="114"/>
    </row>
    <row r="3189" spans="1:46" s="190" customFormat="1" ht="15" customHeight="1" x14ac:dyDescent="0.2">
      <c r="A3189" s="104"/>
      <c r="B3189" s="104">
        <f>VLOOKUP(BJB!$F$9:$F$5599,Ctrl!$B$4:$C$399,2,0)</f>
        <v>10</v>
      </c>
      <c r="C3189" s="104">
        <f>VLOOKUP(BJB!$G$9:$G$5599,Ctrl!$E$4:$F$399,2,0)</f>
        <v>3</v>
      </c>
      <c r="D3189" s="219">
        <v>1</v>
      </c>
      <c r="E3189" s="104" t="str">
        <f>VLOOKUP(BJB!$F$9:$F$5599,Ctrl!$B$4:$D$399,3,0)</f>
        <v>I</v>
      </c>
      <c r="F3189" s="139" t="s">
        <v>10520</v>
      </c>
      <c r="G3189" s="139" t="s">
        <v>10281</v>
      </c>
      <c r="H3189" s="125"/>
      <c r="I3189" s="220">
        <f>IF(G3188=BJB!$G3161,I3188+1,1)</f>
        <v>1</v>
      </c>
      <c r="J3189" s="912" t="s">
        <v>23146</v>
      </c>
      <c r="K3189" s="121" t="s">
        <v>3563</v>
      </c>
      <c r="L3189" s="104" t="s">
        <v>6477</v>
      </c>
      <c r="M3189" s="104" t="s">
        <v>3556</v>
      </c>
      <c r="N3189" s="120">
        <v>39503</v>
      </c>
      <c r="O3189" s="114">
        <v>12000000</v>
      </c>
      <c r="P3189" s="105" t="s">
        <v>6222</v>
      </c>
      <c r="Q3189" s="120" t="s">
        <v>6222</v>
      </c>
      <c r="R3189" s="890">
        <v>0</v>
      </c>
      <c r="S3189" s="108" t="s">
        <v>6955</v>
      </c>
      <c r="T3189" s="109">
        <v>40068</v>
      </c>
      <c r="U3189" s="114">
        <v>6675003</v>
      </c>
      <c r="V3189" s="109" t="s">
        <v>6222</v>
      </c>
      <c r="W3189" s="141">
        <v>0</v>
      </c>
      <c r="X3189" s="141">
        <v>0</v>
      </c>
      <c r="Y3189" s="141">
        <v>0</v>
      </c>
      <c r="Z3189" s="141">
        <v>0</v>
      </c>
      <c r="AA3189" s="114">
        <v>300000</v>
      </c>
      <c r="AB3189" s="114"/>
      <c r="AC3189" s="114"/>
      <c r="AD3189" s="141"/>
      <c r="AE3189" s="106">
        <v>0</v>
      </c>
      <c r="AF3189" s="106">
        <v>0</v>
      </c>
      <c r="AG3189" s="106">
        <v>0</v>
      </c>
      <c r="AH3189" s="114"/>
      <c r="AI3189" s="114"/>
      <c r="AJ3189" s="114"/>
      <c r="AK3189" s="114"/>
      <c r="AL3189" s="114"/>
      <c r="AM3189" s="114"/>
      <c r="AN3189" s="114">
        <f t="shared" si="98"/>
        <v>300000</v>
      </c>
      <c r="AO3189" s="114">
        <f t="shared" si="99"/>
        <v>6375003</v>
      </c>
      <c r="AP3189" s="114"/>
      <c r="AQ3189" s="114"/>
      <c r="AR3189" s="114"/>
      <c r="AS3189" s="114"/>
    </row>
    <row r="3190" spans="1:46" s="190" customFormat="1" ht="15" customHeight="1" x14ac:dyDescent="0.2">
      <c r="A3190" s="104"/>
      <c r="B3190" s="104">
        <f>VLOOKUP(BJB!$F$9:$F$5599,Ctrl!$B$4:$C$399,2,0)</f>
        <v>10</v>
      </c>
      <c r="C3190" s="104">
        <f>VLOOKUP(BJB!$G$9:$G$5599,Ctrl!$E$4:$F$399,2,0)</f>
        <v>3</v>
      </c>
      <c r="D3190" s="219">
        <v>1</v>
      </c>
      <c r="E3190" s="104" t="str">
        <f>VLOOKUP(BJB!$F$9:$F$5599,Ctrl!$B$4:$D$399,3,0)</f>
        <v>I</v>
      </c>
      <c r="F3190" s="139" t="s">
        <v>10520</v>
      </c>
      <c r="G3190" s="139" t="s">
        <v>10281</v>
      </c>
      <c r="H3190" s="125"/>
      <c r="I3190" s="220">
        <f>IF(G3189=BJB!$G3162,I3189+1,1)</f>
        <v>1</v>
      </c>
      <c r="J3190" s="912" t="s">
        <v>23147</v>
      </c>
      <c r="K3190" s="121" t="s">
        <v>3564</v>
      </c>
      <c r="L3190" s="104" t="s">
        <v>6477</v>
      </c>
      <c r="M3190" s="104" t="s">
        <v>3565</v>
      </c>
      <c r="N3190" s="120">
        <v>39759</v>
      </c>
      <c r="O3190" s="114">
        <v>10000000</v>
      </c>
      <c r="P3190" s="105" t="s">
        <v>6222</v>
      </c>
      <c r="Q3190" s="120" t="s">
        <v>6222</v>
      </c>
      <c r="R3190" s="890">
        <v>0</v>
      </c>
      <c r="S3190" s="108" t="s">
        <v>6956</v>
      </c>
      <c r="T3190" s="109">
        <v>40207</v>
      </c>
      <c r="U3190" s="114">
        <v>5999997</v>
      </c>
      <c r="V3190" s="109" t="s">
        <v>6222</v>
      </c>
      <c r="W3190" s="141">
        <v>0</v>
      </c>
      <c r="X3190" s="141">
        <v>0</v>
      </c>
      <c r="Y3190" s="141">
        <v>0</v>
      </c>
      <c r="Z3190" s="141">
        <v>0</v>
      </c>
      <c r="AA3190" s="114">
        <v>225000</v>
      </c>
      <c r="AB3190" s="114"/>
      <c r="AC3190" s="114"/>
      <c r="AD3190" s="141"/>
      <c r="AE3190" s="106">
        <v>0</v>
      </c>
      <c r="AF3190" s="106">
        <v>0</v>
      </c>
      <c r="AG3190" s="106">
        <v>0</v>
      </c>
      <c r="AH3190" s="114"/>
      <c r="AI3190" s="114"/>
      <c r="AJ3190" s="114"/>
      <c r="AK3190" s="114"/>
      <c r="AL3190" s="114"/>
      <c r="AM3190" s="114"/>
      <c r="AN3190" s="114">
        <f t="shared" si="98"/>
        <v>225000</v>
      </c>
      <c r="AO3190" s="114">
        <f t="shared" si="99"/>
        <v>5774997</v>
      </c>
      <c r="AP3190" s="114"/>
      <c r="AQ3190" s="114"/>
      <c r="AR3190" s="114"/>
      <c r="AS3190" s="114"/>
    </row>
    <row r="3191" spans="1:46" s="190" customFormat="1" ht="15" customHeight="1" x14ac:dyDescent="0.2">
      <c r="A3191" s="104"/>
      <c r="B3191" s="104">
        <f>VLOOKUP(BJB!$F$9:$F$5599,Ctrl!$B$4:$C$399,2,0)</f>
        <v>10</v>
      </c>
      <c r="C3191" s="104">
        <f>VLOOKUP(BJB!$G$9:$G$5599,Ctrl!$E$4:$F$399,2,0)</f>
        <v>3</v>
      </c>
      <c r="D3191" s="219">
        <v>1</v>
      </c>
      <c r="E3191" s="104" t="str">
        <f>VLOOKUP(BJB!$F$9:$F$5599,Ctrl!$B$4:$D$399,3,0)</f>
        <v>I</v>
      </c>
      <c r="F3191" s="139" t="s">
        <v>10520</v>
      </c>
      <c r="G3191" s="139" t="s">
        <v>10281</v>
      </c>
      <c r="H3191" s="125"/>
      <c r="I3191" s="220">
        <f>IF(G3190=BJB!$G3163,I3190+1,1)</f>
        <v>1</v>
      </c>
      <c r="J3191" s="912" t="s">
        <v>23148</v>
      </c>
      <c r="K3191" s="121" t="s">
        <v>3566</v>
      </c>
      <c r="L3191" s="104" t="s">
        <v>6477</v>
      </c>
      <c r="M3191" s="104" t="s">
        <v>3567</v>
      </c>
      <c r="N3191" s="120">
        <v>39707</v>
      </c>
      <c r="O3191" s="114">
        <v>15000000</v>
      </c>
      <c r="P3191" s="105" t="s">
        <v>6222</v>
      </c>
      <c r="Q3191" s="120" t="s">
        <v>6222</v>
      </c>
      <c r="R3191" s="890">
        <v>0</v>
      </c>
      <c r="S3191" s="108" t="s">
        <v>6956</v>
      </c>
      <c r="T3191" s="109">
        <v>40207</v>
      </c>
      <c r="U3191" s="114">
        <v>10531248.75</v>
      </c>
      <c r="V3191" s="109" t="s">
        <v>6222</v>
      </c>
      <c r="W3191" s="141">
        <v>0</v>
      </c>
      <c r="X3191" s="141">
        <v>0</v>
      </c>
      <c r="Y3191" s="141">
        <v>0</v>
      </c>
      <c r="Z3191" s="141">
        <v>0</v>
      </c>
      <c r="AA3191" s="114">
        <v>1200000</v>
      </c>
      <c r="AB3191" s="114"/>
      <c r="AC3191" s="114"/>
      <c r="AD3191" s="141"/>
      <c r="AE3191" s="106">
        <v>0</v>
      </c>
      <c r="AF3191" s="106">
        <v>0</v>
      </c>
      <c r="AG3191" s="106">
        <v>0</v>
      </c>
      <c r="AH3191" s="114"/>
      <c r="AI3191" s="114"/>
      <c r="AJ3191" s="114"/>
      <c r="AK3191" s="114"/>
      <c r="AL3191" s="114"/>
      <c r="AM3191" s="114"/>
      <c r="AN3191" s="114">
        <f t="shared" si="98"/>
        <v>1200000</v>
      </c>
      <c r="AO3191" s="114">
        <f t="shared" si="99"/>
        <v>9331248.75</v>
      </c>
      <c r="AP3191" s="114"/>
      <c r="AQ3191" s="114"/>
      <c r="AR3191" s="114"/>
      <c r="AS3191" s="114"/>
    </row>
    <row r="3192" spans="1:46" s="190" customFormat="1" ht="15" customHeight="1" x14ac:dyDescent="0.2">
      <c r="A3192" s="104"/>
      <c r="B3192" s="104">
        <f>VLOOKUP(BJB!$F$9:$F$5599,Ctrl!$B$4:$C$399,2,0)</f>
        <v>10</v>
      </c>
      <c r="C3192" s="104">
        <f>VLOOKUP(BJB!$G$9:$G$5599,Ctrl!$E$4:$F$399,2,0)</f>
        <v>3</v>
      </c>
      <c r="D3192" s="219">
        <v>1</v>
      </c>
      <c r="E3192" s="104" t="str">
        <f>VLOOKUP(BJB!$F$9:$F$5599,Ctrl!$B$4:$D$399,3,0)</f>
        <v>I</v>
      </c>
      <c r="F3192" s="139" t="s">
        <v>10520</v>
      </c>
      <c r="G3192" s="139" t="s">
        <v>10281</v>
      </c>
      <c r="H3192" s="125" t="s">
        <v>6381</v>
      </c>
      <c r="I3192" s="220">
        <f>IF(G3191=BJB!$G3164,I3191+1,1)</f>
        <v>1</v>
      </c>
      <c r="J3192" s="912" t="s">
        <v>23149</v>
      </c>
      <c r="K3192" s="121" t="s">
        <v>3568</v>
      </c>
      <c r="L3192" s="104" t="s">
        <v>6477</v>
      </c>
      <c r="M3192" s="104" t="s">
        <v>3569</v>
      </c>
      <c r="N3192" s="120">
        <v>39562</v>
      </c>
      <c r="O3192" s="114">
        <v>12000000</v>
      </c>
      <c r="P3192" s="105" t="s">
        <v>6222</v>
      </c>
      <c r="Q3192" s="120" t="s">
        <v>6222</v>
      </c>
      <c r="R3192" s="890">
        <v>0</v>
      </c>
      <c r="S3192" s="108" t="s">
        <v>6956</v>
      </c>
      <c r="T3192" s="109">
        <v>40207</v>
      </c>
      <c r="U3192" s="114">
        <v>6675003</v>
      </c>
      <c r="V3192" s="109" t="s">
        <v>6222</v>
      </c>
      <c r="W3192" s="141">
        <v>0</v>
      </c>
      <c r="X3192" s="141">
        <v>0</v>
      </c>
      <c r="Y3192" s="141">
        <v>0</v>
      </c>
      <c r="Z3192" s="141">
        <v>0</v>
      </c>
      <c r="AA3192" s="114">
        <v>6675003</v>
      </c>
      <c r="AB3192" s="114"/>
      <c r="AC3192" s="132"/>
      <c r="AD3192" s="141"/>
      <c r="AE3192" s="106">
        <v>0</v>
      </c>
      <c r="AF3192" s="106">
        <v>0</v>
      </c>
      <c r="AG3192" s="106">
        <v>0</v>
      </c>
      <c r="AH3192" s="114"/>
      <c r="AI3192" s="114"/>
      <c r="AJ3192" s="114"/>
      <c r="AK3192" s="114"/>
      <c r="AL3192" s="114"/>
      <c r="AM3192" s="114"/>
      <c r="AN3192" s="114">
        <f t="shared" si="98"/>
        <v>6675003</v>
      </c>
      <c r="AO3192" s="114">
        <f t="shared" si="99"/>
        <v>0</v>
      </c>
      <c r="AP3192" s="114"/>
      <c r="AQ3192" s="114"/>
      <c r="AR3192" s="114"/>
      <c r="AS3192" s="114"/>
    </row>
    <row r="3193" spans="1:46" s="190" customFormat="1" ht="15" customHeight="1" x14ac:dyDescent="0.2">
      <c r="A3193" s="104"/>
      <c r="B3193" s="104">
        <f>VLOOKUP(BJB!$F$9:$F$5599,Ctrl!$B$4:$C$399,2,0)</f>
        <v>10</v>
      </c>
      <c r="C3193" s="104">
        <f>VLOOKUP(BJB!$G$9:$G$5599,Ctrl!$E$4:$F$399,2,0)</f>
        <v>3</v>
      </c>
      <c r="D3193" s="219">
        <v>1</v>
      </c>
      <c r="E3193" s="104" t="str">
        <f>VLOOKUP(BJB!$F$9:$F$5599,Ctrl!$B$4:$D$399,3,0)</f>
        <v>I</v>
      </c>
      <c r="F3193" s="139" t="s">
        <v>10520</v>
      </c>
      <c r="G3193" s="139" t="s">
        <v>10281</v>
      </c>
      <c r="H3193" s="125" t="s">
        <v>6386</v>
      </c>
      <c r="I3193" s="220">
        <f>IF(G3192=BJB!$G3165,I3192+1,1)</f>
        <v>1</v>
      </c>
      <c r="J3193" s="912" t="s">
        <v>23150</v>
      </c>
      <c r="K3193" s="121" t="s">
        <v>6385</v>
      </c>
      <c r="L3193" s="104" t="s">
        <v>6477</v>
      </c>
      <c r="M3193" s="104" t="s">
        <v>3570</v>
      </c>
      <c r="N3193" s="120">
        <v>39856</v>
      </c>
      <c r="O3193" s="114">
        <v>24000000</v>
      </c>
      <c r="P3193" s="105" t="s">
        <v>6222</v>
      </c>
      <c r="Q3193" s="120" t="s">
        <v>6222</v>
      </c>
      <c r="R3193" s="890">
        <v>0</v>
      </c>
      <c r="S3193" s="108" t="s">
        <v>6957</v>
      </c>
      <c r="T3193" s="109">
        <v>40268</v>
      </c>
      <c r="U3193" s="114">
        <v>16899999</v>
      </c>
      <c r="V3193" s="109" t="s">
        <v>6222</v>
      </c>
      <c r="W3193" s="141">
        <v>0</v>
      </c>
      <c r="X3193" s="141">
        <v>0</v>
      </c>
      <c r="Y3193" s="141">
        <v>0</v>
      </c>
      <c r="Z3193" s="141">
        <v>0</v>
      </c>
      <c r="AA3193" s="114">
        <v>7680953</v>
      </c>
      <c r="AB3193" s="114"/>
      <c r="AC3193" s="132"/>
      <c r="AD3193" s="141"/>
      <c r="AE3193" s="106">
        <v>0</v>
      </c>
      <c r="AF3193" s="106">
        <v>0</v>
      </c>
      <c r="AG3193" s="106">
        <v>0</v>
      </c>
      <c r="AH3193" s="114"/>
      <c r="AI3193" s="222"/>
      <c r="AJ3193" s="114"/>
      <c r="AK3193" s="114"/>
      <c r="AL3193" s="114"/>
      <c r="AM3193" s="114"/>
      <c r="AN3193" s="114">
        <f t="shared" si="98"/>
        <v>7680953</v>
      </c>
      <c r="AO3193" s="114">
        <f t="shared" si="99"/>
        <v>9219046</v>
      </c>
      <c r="AP3193" s="114"/>
      <c r="AQ3193" s="114"/>
      <c r="AR3193" s="114"/>
      <c r="AS3193" s="114"/>
    </row>
    <row r="3194" spans="1:46" s="190" customFormat="1" ht="15" customHeight="1" x14ac:dyDescent="0.2">
      <c r="A3194" s="104"/>
      <c r="B3194" s="104">
        <f>VLOOKUP(BJB!$F$9:$F$5599,Ctrl!$B$4:$C$399,2,0)</f>
        <v>10</v>
      </c>
      <c r="C3194" s="104">
        <f>VLOOKUP(BJB!$G$9:$G$5599,Ctrl!$E$4:$F$399,2,0)</f>
        <v>3</v>
      </c>
      <c r="D3194" s="219">
        <v>1</v>
      </c>
      <c r="E3194" s="104" t="str">
        <f>VLOOKUP(BJB!$F$9:$F$5599,Ctrl!$B$4:$D$399,3,0)</f>
        <v>I</v>
      </c>
      <c r="F3194" s="139" t="s">
        <v>10520</v>
      </c>
      <c r="G3194" s="139" t="s">
        <v>10281</v>
      </c>
      <c r="H3194" s="125"/>
      <c r="I3194" s="220">
        <f>IF(G3193=BJB!$G3166,I3193+1,1)</f>
        <v>1</v>
      </c>
      <c r="J3194" s="912" t="s">
        <v>23151</v>
      </c>
      <c r="K3194" s="121" t="s">
        <v>3571</v>
      </c>
      <c r="L3194" s="104" t="s">
        <v>6477</v>
      </c>
      <c r="M3194" s="104" t="s">
        <v>3550</v>
      </c>
      <c r="N3194" s="120">
        <v>39503</v>
      </c>
      <c r="O3194" s="114">
        <v>10000000</v>
      </c>
      <c r="P3194" s="105" t="s">
        <v>16490</v>
      </c>
      <c r="Q3194" s="120" t="s">
        <v>16491</v>
      </c>
      <c r="R3194" s="105">
        <v>4000000</v>
      </c>
      <c r="S3194" s="108" t="s">
        <v>6957</v>
      </c>
      <c r="T3194" s="147">
        <v>40268</v>
      </c>
      <c r="U3194" s="114">
        <v>3000000</v>
      </c>
      <c r="V3194" s="109">
        <v>40268</v>
      </c>
      <c r="W3194" s="141">
        <v>3000000</v>
      </c>
      <c r="X3194" s="141">
        <v>0</v>
      </c>
      <c r="Y3194" s="141">
        <v>0</v>
      </c>
      <c r="Z3194" s="141">
        <v>0</v>
      </c>
      <c r="AA3194" s="114">
        <v>2250001</v>
      </c>
      <c r="AB3194" s="114"/>
      <c r="AC3194" s="114"/>
      <c r="AD3194" s="141"/>
      <c r="AE3194" s="106">
        <v>0</v>
      </c>
      <c r="AF3194" s="106">
        <v>0</v>
      </c>
      <c r="AG3194" s="106">
        <v>0</v>
      </c>
      <c r="AH3194" s="114"/>
      <c r="AI3194" s="114"/>
      <c r="AJ3194" s="114"/>
      <c r="AK3194" s="114"/>
      <c r="AL3194" s="114"/>
      <c r="AM3194" s="114"/>
      <c r="AN3194" s="114">
        <f t="shared" si="98"/>
        <v>2250001</v>
      </c>
      <c r="AO3194" s="114">
        <f t="shared" si="99"/>
        <v>749999</v>
      </c>
      <c r="AP3194" s="114"/>
      <c r="AQ3194" s="114"/>
      <c r="AR3194" s="114"/>
      <c r="AS3194" s="114"/>
    </row>
    <row r="3195" spans="1:46" s="190" customFormat="1" ht="15" customHeight="1" x14ac:dyDescent="0.2">
      <c r="A3195" s="104"/>
      <c r="B3195" s="104">
        <f>VLOOKUP(BJB!$F$9:$F$5599,Ctrl!$B$4:$C$399,2,0)</f>
        <v>10</v>
      </c>
      <c r="C3195" s="104">
        <f>VLOOKUP(BJB!$G$9:$G$5599,Ctrl!$E$4:$F$399,2,0)</f>
        <v>3</v>
      </c>
      <c r="D3195" s="219">
        <v>1</v>
      </c>
      <c r="E3195" s="104" t="str">
        <f>VLOOKUP(BJB!$F$9:$F$5599,Ctrl!$B$4:$D$399,3,0)</f>
        <v>I</v>
      </c>
      <c r="F3195" s="139" t="s">
        <v>10520</v>
      </c>
      <c r="G3195" s="139" t="s">
        <v>10281</v>
      </c>
      <c r="H3195" s="125" t="s">
        <v>6380</v>
      </c>
      <c r="I3195" s="220">
        <f>IF(G3194=BJB!$G3167,I3194+1,1)</f>
        <v>1</v>
      </c>
      <c r="J3195" s="912" t="s">
        <v>23152</v>
      </c>
      <c r="K3195" s="121" t="s">
        <v>3572</v>
      </c>
      <c r="L3195" s="104" t="s">
        <v>6477</v>
      </c>
      <c r="M3195" s="104" t="s">
        <v>3567</v>
      </c>
      <c r="N3195" s="120">
        <v>39707</v>
      </c>
      <c r="O3195" s="114">
        <v>25000000</v>
      </c>
      <c r="P3195" s="105" t="s">
        <v>6222</v>
      </c>
      <c r="Q3195" s="120" t="s">
        <v>6222</v>
      </c>
      <c r="R3195" s="890">
        <v>0</v>
      </c>
      <c r="S3195" s="108" t="s">
        <v>6957</v>
      </c>
      <c r="T3195" s="147">
        <v>40268</v>
      </c>
      <c r="U3195" s="114">
        <v>18185334</v>
      </c>
      <c r="V3195" s="109" t="s">
        <v>6222</v>
      </c>
      <c r="W3195" s="141">
        <v>0</v>
      </c>
      <c r="X3195" s="141">
        <v>0</v>
      </c>
      <c r="Y3195" s="141">
        <v>0</v>
      </c>
      <c r="Z3195" s="141">
        <v>0</v>
      </c>
      <c r="AA3195" s="114">
        <v>28196334</v>
      </c>
      <c r="AB3195" s="114"/>
      <c r="AC3195" s="132"/>
      <c r="AD3195" s="141"/>
      <c r="AE3195" s="106">
        <v>0</v>
      </c>
      <c r="AF3195" s="106">
        <v>0</v>
      </c>
      <c r="AG3195" s="106">
        <v>0</v>
      </c>
      <c r="AH3195" s="114"/>
      <c r="AI3195" s="114"/>
      <c r="AJ3195" s="114"/>
      <c r="AK3195" s="114"/>
      <c r="AL3195" s="114"/>
      <c r="AM3195" s="114"/>
      <c r="AN3195" s="114">
        <f t="shared" si="98"/>
        <v>28196334</v>
      </c>
      <c r="AO3195" s="114">
        <f t="shared" si="99"/>
        <v>0</v>
      </c>
      <c r="AP3195" s="114"/>
      <c r="AQ3195" s="114"/>
      <c r="AR3195" s="114"/>
      <c r="AS3195" s="114"/>
    </row>
    <row r="3196" spans="1:46" s="190" customFormat="1" ht="15" customHeight="1" x14ac:dyDescent="0.2">
      <c r="A3196" s="104"/>
      <c r="B3196" s="104">
        <f>VLOOKUP(BJB!$F$9:$F$5599,Ctrl!$B$4:$C$399,2,0)</f>
        <v>10</v>
      </c>
      <c r="C3196" s="104">
        <f>VLOOKUP(BJB!$G$9:$G$5599,Ctrl!$E$4:$F$399,2,0)</f>
        <v>3</v>
      </c>
      <c r="D3196" s="219">
        <v>1</v>
      </c>
      <c r="E3196" s="104" t="str">
        <f>VLOOKUP(BJB!$F$9:$F$5599,Ctrl!$B$4:$D$399,3,0)</f>
        <v>I</v>
      </c>
      <c r="F3196" s="139" t="s">
        <v>10520</v>
      </c>
      <c r="G3196" s="139" t="s">
        <v>10281</v>
      </c>
      <c r="H3196" s="125"/>
      <c r="I3196" s="220">
        <f>IF(G3195=BJB!$G3168,I3195+1,1)</f>
        <v>1</v>
      </c>
      <c r="J3196" s="912" t="s">
        <v>23153</v>
      </c>
      <c r="K3196" s="121" t="s">
        <v>3573</v>
      </c>
      <c r="L3196" s="104" t="s">
        <v>6477</v>
      </c>
      <c r="M3196" s="104" t="s">
        <v>3574</v>
      </c>
      <c r="N3196" s="120">
        <v>39759</v>
      </c>
      <c r="O3196" s="114">
        <v>15000000</v>
      </c>
      <c r="P3196" s="105" t="s">
        <v>6222</v>
      </c>
      <c r="Q3196" s="120" t="s">
        <v>6222</v>
      </c>
      <c r="R3196" s="890">
        <v>0</v>
      </c>
      <c r="S3196" s="108" t="s">
        <v>6958</v>
      </c>
      <c r="T3196" s="147">
        <v>40317</v>
      </c>
      <c r="U3196" s="114">
        <v>7031250</v>
      </c>
      <c r="V3196" s="109" t="s">
        <v>6222</v>
      </c>
      <c r="W3196" s="141">
        <v>0</v>
      </c>
      <c r="X3196" s="141">
        <v>0</v>
      </c>
      <c r="Y3196" s="141">
        <v>0</v>
      </c>
      <c r="Z3196" s="141">
        <v>0</v>
      </c>
      <c r="AA3196" s="114">
        <v>5774375</v>
      </c>
      <c r="AB3196" s="114"/>
      <c r="AC3196" s="114"/>
      <c r="AD3196" s="141"/>
      <c r="AE3196" s="106">
        <v>0</v>
      </c>
      <c r="AF3196" s="106">
        <v>0</v>
      </c>
      <c r="AG3196" s="106">
        <v>0</v>
      </c>
      <c r="AH3196" s="114"/>
      <c r="AI3196" s="114"/>
      <c r="AJ3196" s="114"/>
      <c r="AK3196" s="114"/>
      <c r="AL3196" s="114"/>
      <c r="AM3196" s="114"/>
      <c r="AN3196" s="114">
        <f t="shared" si="98"/>
        <v>5774375</v>
      </c>
      <c r="AO3196" s="114">
        <f t="shared" si="99"/>
        <v>1256875</v>
      </c>
      <c r="AP3196" s="114"/>
      <c r="AQ3196" s="114"/>
      <c r="AR3196" s="114"/>
      <c r="AS3196" s="114"/>
    </row>
    <row r="3197" spans="1:46" s="190" customFormat="1" ht="15" customHeight="1" x14ac:dyDescent="0.2">
      <c r="A3197" s="104"/>
      <c r="B3197" s="104">
        <f>VLOOKUP(BJB!$F$9:$F$5599,Ctrl!$B$4:$C$399,2,0)</f>
        <v>10</v>
      </c>
      <c r="C3197" s="104">
        <f>VLOOKUP(BJB!$G$9:$G$5599,Ctrl!$E$4:$F$399,2,0)</f>
        <v>3</v>
      </c>
      <c r="D3197" s="219">
        <v>1</v>
      </c>
      <c r="E3197" s="104" t="str">
        <f>VLOOKUP(BJB!$F$9:$F$5599,Ctrl!$B$4:$D$399,3,0)</f>
        <v>I</v>
      </c>
      <c r="F3197" s="139" t="s">
        <v>10520</v>
      </c>
      <c r="G3197" s="139" t="s">
        <v>10281</v>
      </c>
      <c r="H3197" s="125"/>
      <c r="I3197" s="220">
        <f>IF(G3196=BJB!$G3169,I3196+1,1)</f>
        <v>1</v>
      </c>
      <c r="J3197" s="912" t="s">
        <v>23154</v>
      </c>
      <c r="K3197" s="121" t="s">
        <v>3575</v>
      </c>
      <c r="L3197" s="104" t="s">
        <v>6477</v>
      </c>
      <c r="M3197" s="104" t="s">
        <v>3576</v>
      </c>
      <c r="N3197" s="120">
        <v>39707</v>
      </c>
      <c r="O3197" s="114">
        <v>15000000</v>
      </c>
      <c r="P3197" s="105" t="s">
        <v>16492</v>
      </c>
      <c r="Q3197" s="120" t="s">
        <v>16493</v>
      </c>
      <c r="R3197" s="105">
        <v>6875000</v>
      </c>
      <c r="S3197" s="108" t="s">
        <v>6958</v>
      </c>
      <c r="T3197" s="147">
        <v>40317</v>
      </c>
      <c r="U3197" s="114">
        <v>5156250</v>
      </c>
      <c r="V3197" s="109">
        <v>40317</v>
      </c>
      <c r="W3197" s="141">
        <v>5156250</v>
      </c>
      <c r="X3197" s="141">
        <v>0</v>
      </c>
      <c r="Y3197" s="141">
        <v>0</v>
      </c>
      <c r="Z3197" s="141">
        <v>0</v>
      </c>
      <c r="AA3197" s="114">
        <v>0</v>
      </c>
      <c r="AB3197" s="114"/>
      <c r="AC3197" s="114"/>
      <c r="AD3197" s="141"/>
      <c r="AE3197" s="106">
        <v>0</v>
      </c>
      <c r="AF3197" s="106">
        <v>0</v>
      </c>
      <c r="AG3197" s="106">
        <v>0</v>
      </c>
      <c r="AH3197" s="114"/>
      <c r="AI3197" s="114"/>
      <c r="AJ3197" s="114"/>
      <c r="AK3197" s="114"/>
      <c r="AL3197" s="114"/>
      <c r="AM3197" s="114"/>
      <c r="AN3197" s="114">
        <f t="shared" si="98"/>
        <v>0</v>
      </c>
      <c r="AO3197" s="114">
        <f t="shared" si="99"/>
        <v>5156250</v>
      </c>
      <c r="AP3197" s="114"/>
      <c r="AQ3197" s="114"/>
      <c r="AR3197" s="114"/>
      <c r="AS3197" s="114"/>
    </row>
    <row r="3198" spans="1:46" s="190" customFormat="1" ht="15" customHeight="1" x14ac:dyDescent="0.2">
      <c r="A3198" s="104"/>
      <c r="B3198" s="104">
        <f>VLOOKUP(BJB!$F$9:$F$5599,Ctrl!$B$4:$C$399,2,0)</f>
        <v>10</v>
      </c>
      <c r="C3198" s="104">
        <f>VLOOKUP(BJB!$G$9:$G$5599,Ctrl!$E$4:$F$399,2,0)</f>
        <v>3</v>
      </c>
      <c r="D3198" s="219">
        <v>1</v>
      </c>
      <c r="E3198" s="104" t="str">
        <f>VLOOKUP(BJB!$F$9:$F$5599,Ctrl!$B$4:$D$399,3,0)</f>
        <v>I</v>
      </c>
      <c r="F3198" s="139" t="s">
        <v>10520</v>
      </c>
      <c r="G3198" s="139" t="s">
        <v>10281</v>
      </c>
      <c r="H3198" s="125"/>
      <c r="I3198" s="220">
        <f>IF(G3197=BJB!$G3170,I3197+1,1)</f>
        <v>1</v>
      </c>
      <c r="J3198" s="912" t="s">
        <v>23155</v>
      </c>
      <c r="K3198" s="121" t="s">
        <v>3577</v>
      </c>
      <c r="L3198" s="104" t="s">
        <v>6477</v>
      </c>
      <c r="M3198" s="104" t="s">
        <v>3578</v>
      </c>
      <c r="N3198" s="120">
        <v>39715</v>
      </c>
      <c r="O3198" s="114">
        <v>5000000</v>
      </c>
      <c r="P3198" s="105" t="s">
        <v>16492</v>
      </c>
      <c r="Q3198" s="120" t="s">
        <v>16493</v>
      </c>
      <c r="R3198" s="105">
        <v>3777778</v>
      </c>
      <c r="S3198" s="108" t="s">
        <v>6958</v>
      </c>
      <c r="T3198" s="147">
        <v>40317</v>
      </c>
      <c r="U3198" s="114">
        <v>2833334</v>
      </c>
      <c r="V3198" s="109">
        <v>40317</v>
      </c>
      <c r="W3198" s="141">
        <v>2833334</v>
      </c>
      <c r="X3198" s="141">
        <v>0</v>
      </c>
      <c r="Y3198" s="141">
        <v>0</v>
      </c>
      <c r="Z3198" s="141">
        <v>0</v>
      </c>
      <c r="AA3198" s="114">
        <v>0</v>
      </c>
      <c r="AB3198" s="114"/>
      <c r="AC3198" s="114"/>
      <c r="AD3198" s="141"/>
      <c r="AE3198" s="106">
        <v>0</v>
      </c>
      <c r="AF3198" s="106">
        <v>0</v>
      </c>
      <c r="AG3198" s="106">
        <v>0</v>
      </c>
      <c r="AH3198" s="114"/>
      <c r="AI3198" s="114"/>
      <c r="AJ3198" s="114"/>
      <c r="AK3198" s="114"/>
      <c r="AL3198" s="114"/>
      <c r="AM3198" s="114"/>
      <c r="AN3198" s="114">
        <f t="shared" si="98"/>
        <v>0</v>
      </c>
      <c r="AO3198" s="114">
        <f t="shared" si="99"/>
        <v>2833334</v>
      </c>
      <c r="AP3198" s="114"/>
      <c r="AQ3198" s="114"/>
      <c r="AR3198" s="114"/>
      <c r="AS3198" s="114"/>
    </row>
    <row r="3199" spans="1:46" s="190" customFormat="1" ht="15" customHeight="1" x14ac:dyDescent="0.2">
      <c r="A3199" s="104"/>
      <c r="B3199" s="104">
        <f>VLOOKUP(BJB!$F$9:$F$5599,Ctrl!$B$4:$C$399,2,0)</f>
        <v>10</v>
      </c>
      <c r="C3199" s="104">
        <f>VLOOKUP(BJB!$G$9:$G$5599,Ctrl!$E$4:$F$399,2,0)</f>
        <v>3</v>
      </c>
      <c r="D3199" s="219">
        <v>1</v>
      </c>
      <c r="E3199" s="104" t="str">
        <f>VLOOKUP(BJB!$F$9:$F$5599,Ctrl!$B$4:$D$399,3,0)</f>
        <v>I</v>
      </c>
      <c r="F3199" s="139" t="s">
        <v>10520</v>
      </c>
      <c r="G3199" s="139" t="s">
        <v>10281</v>
      </c>
      <c r="H3199" s="125"/>
      <c r="I3199" s="220">
        <f>IF(G3198=BJB!$G3171,I3198+1,1)</f>
        <v>1</v>
      </c>
      <c r="J3199" s="912" t="s">
        <v>23156</v>
      </c>
      <c r="K3199" s="121" t="s">
        <v>3579</v>
      </c>
      <c r="L3199" s="104" t="s">
        <v>6477</v>
      </c>
      <c r="M3199" s="104" t="s">
        <v>3552</v>
      </c>
      <c r="N3199" s="120">
        <v>39553</v>
      </c>
      <c r="O3199" s="114">
        <v>50000000</v>
      </c>
      <c r="P3199" s="105" t="s">
        <v>16492</v>
      </c>
      <c r="Q3199" s="120" t="s">
        <v>16493</v>
      </c>
      <c r="R3199" s="105">
        <v>54022223</v>
      </c>
      <c r="S3199" s="108" t="s">
        <v>6958</v>
      </c>
      <c r="T3199" s="147">
        <v>40317</v>
      </c>
      <c r="U3199" s="114">
        <v>37500000</v>
      </c>
      <c r="V3199" s="109">
        <v>40317</v>
      </c>
      <c r="W3199" s="141">
        <v>37500000</v>
      </c>
      <c r="X3199" s="141">
        <v>0</v>
      </c>
      <c r="Y3199" s="141">
        <v>0</v>
      </c>
      <c r="Z3199" s="141">
        <v>0</v>
      </c>
      <c r="AA3199" s="114">
        <v>0</v>
      </c>
      <c r="AB3199" s="114"/>
      <c r="AC3199" s="114"/>
      <c r="AD3199" s="141"/>
      <c r="AE3199" s="106">
        <v>0</v>
      </c>
      <c r="AF3199" s="106">
        <v>0</v>
      </c>
      <c r="AG3199" s="106">
        <v>0</v>
      </c>
      <c r="AH3199" s="114"/>
      <c r="AI3199" s="114"/>
      <c r="AJ3199" s="114"/>
      <c r="AK3199" s="114"/>
      <c r="AL3199" s="114"/>
      <c r="AM3199" s="114"/>
      <c r="AN3199" s="114">
        <f t="shared" si="98"/>
        <v>0</v>
      </c>
      <c r="AO3199" s="114">
        <f t="shared" si="99"/>
        <v>37500000</v>
      </c>
      <c r="AP3199" s="114"/>
      <c r="AQ3199" s="114"/>
      <c r="AR3199" s="114"/>
      <c r="AS3199" s="114"/>
    </row>
    <row r="3200" spans="1:46" s="190" customFormat="1" ht="15" customHeight="1" x14ac:dyDescent="0.2">
      <c r="A3200" s="104"/>
      <c r="B3200" s="104">
        <f>VLOOKUP(BJB!$F$9:$F$5599,Ctrl!$B$4:$C$399,2,0)</f>
        <v>10</v>
      </c>
      <c r="C3200" s="104">
        <f>VLOOKUP(BJB!$G$9:$G$5599,Ctrl!$E$4:$F$399,2,0)</f>
        <v>3</v>
      </c>
      <c r="D3200" s="219">
        <v>1</v>
      </c>
      <c r="E3200" s="104" t="str">
        <f>VLOOKUP(BJB!$F$9:$F$5599,Ctrl!$B$4:$D$399,3,0)</f>
        <v>I</v>
      </c>
      <c r="F3200" s="139" t="s">
        <v>10520</v>
      </c>
      <c r="G3200" s="139" t="s">
        <v>10281</v>
      </c>
      <c r="H3200" s="125"/>
      <c r="I3200" s="220">
        <f>IF(G3199=BJB!$G3172,I3199+1,1)</f>
        <v>1</v>
      </c>
      <c r="J3200" s="912" t="s">
        <v>23157</v>
      </c>
      <c r="K3200" s="121" t="s">
        <v>3580</v>
      </c>
      <c r="L3200" s="104" t="s">
        <v>6477</v>
      </c>
      <c r="M3200" s="104" t="s">
        <v>3569</v>
      </c>
      <c r="N3200" s="120">
        <v>39531</v>
      </c>
      <c r="O3200" s="114">
        <v>40000000</v>
      </c>
      <c r="P3200" s="105" t="s">
        <v>16492</v>
      </c>
      <c r="Q3200" s="120" t="s">
        <v>16493</v>
      </c>
      <c r="R3200" s="105">
        <v>44853332</v>
      </c>
      <c r="S3200" s="108" t="s">
        <v>6958</v>
      </c>
      <c r="T3200" s="147">
        <v>40317</v>
      </c>
      <c r="U3200" s="114">
        <v>30000000</v>
      </c>
      <c r="V3200" s="109">
        <v>40317</v>
      </c>
      <c r="W3200" s="141">
        <v>30000000</v>
      </c>
      <c r="X3200" s="141">
        <v>0</v>
      </c>
      <c r="Y3200" s="141">
        <v>0</v>
      </c>
      <c r="Z3200" s="141">
        <v>0</v>
      </c>
      <c r="AA3200" s="114">
        <v>750000</v>
      </c>
      <c r="AB3200" s="114"/>
      <c r="AC3200" s="114"/>
      <c r="AD3200" s="141"/>
      <c r="AE3200" s="106">
        <v>0</v>
      </c>
      <c r="AF3200" s="106">
        <v>0</v>
      </c>
      <c r="AG3200" s="106">
        <v>0</v>
      </c>
      <c r="AH3200" s="114"/>
      <c r="AI3200" s="114"/>
      <c r="AJ3200" s="114"/>
      <c r="AK3200" s="114"/>
      <c r="AL3200" s="114"/>
      <c r="AM3200" s="114"/>
      <c r="AN3200" s="114">
        <f t="shared" si="98"/>
        <v>750000</v>
      </c>
      <c r="AO3200" s="114">
        <f t="shared" si="99"/>
        <v>29250000</v>
      </c>
      <c r="AP3200" s="114"/>
      <c r="AQ3200" s="114"/>
      <c r="AR3200" s="114"/>
      <c r="AS3200" s="114"/>
    </row>
    <row r="3201" spans="1:46" s="190" customFormat="1" ht="15" customHeight="1" x14ac:dyDescent="0.2">
      <c r="A3201" s="104"/>
      <c r="B3201" s="104">
        <f>VLOOKUP(BJB!$F$9:$F$5599,Ctrl!$B$4:$C$399,2,0)</f>
        <v>10</v>
      </c>
      <c r="C3201" s="104">
        <f>VLOOKUP(BJB!$G$9:$G$5599,Ctrl!$E$4:$F$399,2,0)</f>
        <v>3</v>
      </c>
      <c r="D3201" s="219">
        <v>1</v>
      </c>
      <c r="E3201" s="104" t="str">
        <f>VLOOKUP(BJB!$F$9:$F$5599,Ctrl!$B$4:$D$399,3,0)</f>
        <v>I</v>
      </c>
      <c r="F3201" s="139" t="s">
        <v>10520</v>
      </c>
      <c r="G3201" s="139" t="s">
        <v>10281</v>
      </c>
      <c r="H3201" s="125"/>
      <c r="I3201" s="220">
        <f>IF(G3200=BJB!$G3173,I3200+1,1)</f>
        <v>1</v>
      </c>
      <c r="J3201" s="912" t="s">
        <v>23158</v>
      </c>
      <c r="K3201" s="121" t="s">
        <v>3581</v>
      </c>
      <c r="L3201" s="104" t="s">
        <v>6477</v>
      </c>
      <c r="M3201" s="104" t="s">
        <v>3567</v>
      </c>
      <c r="N3201" s="120">
        <v>39700</v>
      </c>
      <c r="O3201" s="114">
        <v>15000000</v>
      </c>
      <c r="P3201" s="105" t="s">
        <v>16494</v>
      </c>
      <c r="Q3201" s="120" t="s">
        <v>16495</v>
      </c>
      <c r="R3201" s="105">
        <v>6500000</v>
      </c>
      <c r="S3201" s="108" t="s">
        <v>6959</v>
      </c>
      <c r="T3201" s="147">
        <v>40359</v>
      </c>
      <c r="U3201" s="114">
        <v>4875000</v>
      </c>
      <c r="V3201" s="109">
        <v>40359</v>
      </c>
      <c r="W3201" s="141">
        <v>4875000</v>
      </c>
      <c r="X3201" s="141">
        <v>0</v>
      </c>
      <c r="Y3201" s="141">
        <v>0</v>
      </c>
      <c r="Z3201" s="141">
        <v>0</v>
      </c>
      <c r="AA3201" s="114">
        <v>0</v>
      </c>
      <c r="AB3201" s="114"/>
      <c r="AC3201" s="114"/>
      <c r="AD3201" s="141"/>
      <c r="AE3201" s="106">
        <v>0</v>
      </c>
      <c r="AF3201" s="106">
        <v>0</v>
      </c>
      <c r="AG3201" s="106">
        <v>0</v>
      </c>
      <c r="AH3201" s="114"/>
      <c r="AI3201" s="114"/>
      <c r="AJ3201" s="114"/>
      <c r="AK3201" s="114"/>
      <c r="AL3201" s="114"/>
      <c r="AM3201" s="114"/>
      <c r="AN3201" s="114">
        <f t="shared" si="98"/>
        <v>0</v>
      </c>
      <c r="AO3201" s="114">
        <f t="shared" si="99"/>
        <v>4875000</v>
      </c>
      <c r="AP3201" s="114"/>
      <c r="AQ3201" s="114"/>
      <c r="AR3201" s="114"/>
      <c r="AS3201" s="114"/>
    </row>
    <row r="3202" spans="1:46" s="190" customFormat="1" ht="15" customHeight="1" x14ac:dyDescent="0.2">
      <c r="A3202" s="104"/>
      <c r="B3202" s="104">
        <f>VLOOKUP(BJB!$F$9:$F$5599,Ctrl!$B$4:$C$399,2,0)</f>
        <v>10</v>
      </c>
      <c r="C3202" s="104">
        <f>VLOOKUP(BJB!$G$9:$G$5599,Ctrl!$E$4:$F$399,2,0)</f>
        <v>3</v>
      </c>
      <c r="D3202" s="219">
        <v>1</v>
      </c>
      <c r="E3202" s="104" t="str">
        <f>VLOOKUP(BJB!$F$9:$F$5599,Ctrl!$B$4:$D$399,3,0)</f>
        <v>I</v>
      </c>
      <c r="F3202" s="139" t="s">
        <v>10520</v>
      </c>
      <c r="G3202" s="139" t="s">
        <v>10281</v>
      </c>
      <c r="H3202" s="125"/>
      <c r="I3202" s="220">
        <f>IF(G3201=BJB!$G3174,I3201+1,1)</f>
        <v>1</v>
      </c>
      <c r="J3202" s="912" t="s">
        <v>23159</v>
      </c>
      <c r="K3202" s="121" t="s">
        <v>3582</v>
      </c>
      <c r="L3202" s="104" t="s">
        <v>6477</v>
      </c>
      <c r="M3202" s="104" t="s">
        <v>3583</v>
      </c>
      <c r="N3202" s="120">
        <v>39728</v>
      </c>
      <c r="O3202" s="114">
        <v>5000000</v>
      </c>
      <c r="P3202" s="105" t="s">
        <v>6222</v>
      </c>
      <c r="Q3202" s="120" t="s">
        <v>6222</v>
      </c>
      <c r="R3202" s="890">
        <v>0</v>
      </c>
      <c r="S3202" s="108" t="s">
        <v>6959</v>
      </c>
      <c r="T3202" s="147">
        <v>40359</v>
      </c>
      <c r="U3202" s="114">
        <v>2562504</v>
      </c>
      <c r="V3202" s="109" t="s">
        <v>6222</v>
      </c>
      <c r="W3202" s="141">
        <v>0</v>
      </c>
      <c r="X3202" s="141">
        <v>0</v>
      </c>
      <c r="Y3202" s="141">
        <v>0</v>
      </c>
      <c r="Z3202" s="141">
        <v>0</v>
      </c>
      <c r="AA3202" s="114">
        <v>0</v>
      </c>
      <c r="AB3202" s="114"/>
      <c r="AC3202" s="114"/>
      <c r="AD3202" s="141"/>
      <c r="AE3202" s="106">
        <v>0</v>
      </c>
      <c r="AF3202" s="106">
        <v>0</v>
      </c>
      <c r="AG3202" s="106">
        <v>0</v>
      </c>
      <c r="AH3202" s="114"/>
      <c r="AI3202" s="114"/>
      <c r="AJ3202" s="114"/>
      <c r="AK3202" s="114"/>
      <c r="AL3202" s="114"/>
      <c r="AM3202" s="114"/>
      <c r="AN3202" s="114">
        <f t="shared" si="98"/>
        <v>0</v>
      </c>
      <c r="AO3202" s="114">
        <f t="shared" si="99"/>
        <v>2562504</v>
      </c>
      <c r="AP3202" s="114"/>
      <c r="AQ3202" s="114"/>
      <c r="AR3202" s="114"/>
      <c r="AS3202" s="114"/>
    </row>
    <row r="3203" spans="1:46" s="191" customFormat="1" ht="15" customHeight="1" x14ac:dyDescent="0.2">
      <c r="A3203" s="104"/>
      <c r="B3203" s="104">
        <f>VLOOKUP(BJB!$F$9:$F$5599,Ctrl!$B$4:$C$399,2,0)</f>
        <v>10</v>
      </c>
      <c r="C3203" s="104">
        <f>VLOOKUP(BJB!$G$9:$G$5599,Ctrl!$E$4:$F$399,2,0)</f>
        <v>3</v>
      </c>
      <c r="D3203" s="219">
        <v>1</v>
      </c>
      <c r="E3203" s="104" t="str">
        <f>VLOOKUP(BJB!$F$9:$F$5599,Ctrl!$B$4:$D$399,3,0)</f>
        <v>I</v>
      </c>
      <c r="F3203" s="139" t="s">
        <v>10520</v>
      </c>
      <c r="G3203" s="139" t="s">
        <v>10281</v>
      </c>
      <c r="H3203" s="125"/>
      <c r="I3203" s="220">
        <f>IF(G3202=BJB!$G3175,I3202+1,1)</f>
        <v>1</v>
      </c>
      <c r="J3203" s="912" t="s">
        <v>23160</v>
      </c>
      <c r="K3203" s="121" t="s">
        <v>3584</v>
      </c>
      <c r="L3203" s="104" t="s">
        <v>6477</v>
      </c>
      <c r="M3203" s="104" t="s">
        <v>3585</v>
      </c>
      <c r="N3203" s="120">
        <v>39589</v>
      </c>
      <c r="O3203" s="114">
        <v>15000000</v>
      </c>
      <c r="P3203" s="105" t="s">
        <v>6222</v>
      </c>
      <c r="Q3203" s="120" t="s">
        <v>6222</v>
      </c>
      <c r="R3203" s="890">
        <v>0</v>
      </c>
      <c r="S3203" s="108" t="s">
        <v>6959</v>
      </c>
      <c r="T3203" s="147">
        <v>40359</v>
      </c>
      <c r="U3203" s="114">
        <v>4781250</v>
      </c>
      <c r="V3203" s="109" t="s">
        <v>6222</v>
      </c>
      <c r="W3203" s="141">
        <v>0</v>
      </c>
      <c r="X3203" s="141">
        <v>0</v>
      </c>
      <c r="Y3203" s="141">
        <v>0</v>
      </c>
      <c r="Z3203" s="141">
        <v>0</v>
      </c>
      <c r="AA3203" s="114">
        <v>0</v>
      </c>
      <c r="AB3203" s="114"/>
      <c r="AC3203" s="114"/>
      <c r="AD3203" s="141"/>
      <c r="AE3203" s="106">
        <v>0</v>
      </c>
      <c r="AF3203" s="106">
        <v>0</v>
      </c>
      <c r="AG3203" s="106">
        <v>0</v>
      </c>
      <c r="AH3203" s="114"/>
      <c r="AI3203" s="114"/>
      <c r="AJ3203" s="114"/>
      <c r="AK3203" s="114"/>
      <c r="AL3203" s="114"/>
      <c r="AM3203" s="114"/>
      <c r="AN3203" s="114">
        <f t="shared" si="98"/>
        <v>0</v>
      </c>
      <c r="AO3203" s="114">
        <f t="shared" si="99"/>
        <v>4781250</v>
      </c>
      <c r="AP3203" s="114"/>
      <c r="AQ3203" s="114"/>
      <c r="AR3203" s="114"/>
      <c r="AS3203" s="114"/>
      <c r="AT3203" s="190"/>
    </row>
    <row r="3204" spans="1:46" s="190" customFormat="1" ht="15" customHeight="1" x14ac:dyDescent="0.2">
      <c r="A3204" s="104"/>
      <c r="B3204" s="104">
        <f>VLOOKUP(BJB!$F$9:$F$5599,Ctrl!$B$4:$C$399,2,0)</f>
        <v>10</v>
      </c>
      <c r="C3204" s="104">
        <f>VLOOKUP(BJB!$G$9:$G$5599,Ctrl!$E$4:$F$399,2,0)</f>
        <v>3</v>
      </c>
      <c r="D3204" s="219">
        <v>1</v>
      </c>
      <c r="E3204" s="104" t="str">
        <f>VLOOKUP(BJB!$F$9:$F$5599,Ctrl!$B$4:$D$399,3,0)</f>
        <v>I</v>
      </c>
      <c r="F3204" s="139" t="s">
        <v>10520</v>
      </c>
      <c r="G3204" s="139" t="s">
        <v>10281</v>
      </c>
      <c r="H3204" s="125" t="s">
        <v>7508</v>
      </c>
      <c r="I3204" s="220">
        <f>IF(G3203=BJB!$G3176,I3203+1,1)</f>
        <v>1</v>
      </c>
      <c r="J3204" s="912" t="s">
        <v>23161</v>
      </c>
      <c r="K3204" s="121" t="s">
        <v>3586</v>
      </c>
      <c r="L3204" s="104" t="s">
        <v>6477</v>
      </c>
      <c r="M3204" s="104" t="s">
        <v>3587</v>
      </c>
      <c r="N3204" s="120">
        <v>39759</v>
      </c>
      <c r="O3204" s="114">
        <v>4000000</v>
      </c>
      <c r="P3204" s="105" t="s">
        <v>6222</v>
      </c>
      <c r="Q3204" s="120" t="s">
        <v>6222</v>
      </c>
      <c r="R3204" s="890">
        <v>0</v>
      </c>
      <c r="S3204" s="108" t="s">
        <v>6959</v>
      </c>
      <c r="T3204" s="147">
        <v>40359</v>
      </c>
      <c r="U3204" s="114">
        <v>2249995.5</v>
      </c>
      <c r="V3204" s="109" t="s">
        <v>6222</v>
      </c>
      <c r="W3204" s="141">
        <v>0</v>
      </c>
      <c r="X3204" s="141">
        <v>0</v>
      </c>
      <c r="Y3204" s="141">
        <v>0</v>
      </c>
      <c r="Z3204" s="141">
        <v>0</v>
      </c>
      <c r="AA3204" s="114">
        <v>2249995.5</v>
      </c>
      <c r="AB3204" s="114"/>
      <c r="AC3204" s="132"/>
      <c r="AD3204" s="141"/>
      <c r="AE3204" s="106">
        <v>0</v>
      </c>
      <c r="AF3204" s="106">
        <v>0</v>
      </c>
      <c r="AG3204" s="106">
        <v>0</v>
      </c>
      <c r="AH3204" s="114"/>
      <c r="AI3204" s="114"/>
      <c r="AJ3204" s="114"/>
      <c r="AK3204" s="114"/>
      <c r="AL3204" s="114"/>
      <c r="AM3204" s="114"/>
      <c r="AN3204" s="114">
        <f t="shared" si="98"/>
        <v>2249995.5</v>
      </c>
      <c r="AO3204" s="114">
        <f t="shared" si="99"/>
        <v>0</v>
      </c>
      <c r="AP3204" s="114"/>
      <c r="AQ3204" s="114"/>
      <c r="AR3204" s="114"/>
      <c r="AS3204" s="114"/>
    </row>
    <row r="3205" spans="1:46" s="190" customFormat="1" ht="15" customHeight="1" x14ac:dyDescent="0.2">
      <c r="A3205" s="104"/>
      <c r="B3205" s="104">
        <f>VLOOKUP(BJB!$F$9:$F$5599,Ctrl!$B$4:$C$399,2,0)</f>
        <v>10</v>
      </c>
      <c r="C3205" s="104">
        <f>VLOOKUP(BJB!$G$9:$G$5599,Ctrl!$E$4:$F$399,2,0)</f>
        <v>3</v>
      </c>
      <c r="D3205" s="219">
        <v>1</v>
      </c>
      <c r="E3205" s="104" t="str">
        <f>VLOOKUP(BJB!$F$9:$F$5599,Ctrl!$B$4:$D$399,3,0)</f>
        <v>I</v>
      </c>
      <c r="F3205" s="139" t="s">
        <v>10520</v>
      </c>
      <c r="G3205" s="139" t="s">
        <v>10281</v>
      </c>
      <c r="H3205" s="125"/>
      <c r="I3205" s="220">
        <f>IF(G3204=BJB!$G3177,I3204+1,1)</f>
        <v>1</v>
      </c>
      <c r="J3205" s="912" t="s">
        <v>23162</v>
      </c>
      <c r="K3205" s="121" t="s">
        <v>3588</v>
      </c>
      <c r="L3205" s="104" t="s">
        <v>6477</v>
      </c>
      <c r="M3205" s="104"/>
      <c r="N3205" s="120"/>
      <c r="O3205" s="114">
        <v>100000000</v>
      </c>
      <c r="P3205" s="105" t="s">
        <v>6222</v>
      </c>
      <c r="Q3205" s="120" t="s">
        <v>6222</v>
      </c>
      <c r="R3205" s="890">
        <v>0</v>
      </c>
      <c r="S3205" s="108" t="s">
        <v>6959</v>
      </c>
      <c r="T3205" s="147">
        <v>40359</v>
      </c>
      <c r="U3205" s="114">
        <f>61937500</f>
        <v>61937500</v>
      </c>
      <c r="V3205" s="109" t="s">
        <v>6222</v>
      </c>
      <c r="W3205" s="141">
        <v>0</v>
      </c>
      <c r="X3205" s="141">
        <v>0</v>
      </c>
      <c r="Y3205" s="141">
        <v>0</v>
      </c>
      <c r="Z3205" s="141">
        <v>0</v>
      </c>
      <c r="AA3205" s="114">
        <v>61937500</v>
      </c>
      <c r="AB3205" s="114"/>
      <c r="AC3205" s="114"/>
      <c r="AD3205" s="141"/>
      <c r="AE3205" s="106">
        <v>0</v>
      </c>
      <c r="AF3205" s="106">
        <v>0</v>
      </c>
      <c r="AG3205" s="106">
        <v>0</v>
      </c>
      <c r="AH3205" s="114"/>
      <c r="AI3205" s="114"/>
      <c r="AJ3205" s="114"/>
      <c r="AK3205" s="114"/>
      <c r="AL3205" s="114"/>
      <c r="AM3205" s="114"/>
      <c r="AN3205" s="114">
        <f t="shared" si="98"/>
        <v>61937500</v>
      </c>
      <c r="AO3205" s="114">
        <f t="shared" si="99"/>
        <v>0</v>
      </c>
      <c r="AP3205" s="114"/>
      <c r="AQ3205" s="114"/>
      <c r="AR3205" s="114"/>
      <c r="AS3205" s="114"/>
    </row>
    <row r="3206" spans="1:46" s="190" customFormat="1" ht="15" customHeight="1" x14ac:dyDescent="0.2">
      <c r="A3206" s="104"/>
      <c r="B3206" s="104">
        <f>VLOOKUP(BJB!$F$9:$F$5599,Ctrl!$B$4:$C$399,2,0)</f>
        <v>10</v>
      </c>
      <c r="C3206" s="104">
        <f>VLOOKUP(BJB!$G$9:$G$5599,Ctrl!$E$4:$F$399,2,0)</f>
        <v>3</v>
      </c>
      <c r="D3206" s="219">
        <v>1</v>
      </c>
      <c r="E3206" s="104" t="str">
        <f>VLOOKUP(BJB!$F$9:$F$5599,Ctrl!$B$4:$D$399,3,0)</f>
        <v>I</v>
      </c>
      <c r="F3206" s="139" t="s">
        <v>10520</v>
      </c>
      <c r="G3206" s="139" t="s">
        <v>10281</v>
      </c>
      <c r="H3206" s="125"/>
      <c r="I3206" s="220">
        <f>IF(G3205=BJB!$G3178,I3205+1,1)</f>
        <v>1</v>
      </c>
      <c r="J3206" s="912" t="s">
        <v>23163</v>
      </c>
      <c r="K3206" s="121" t="s">
        <v>3589</v>
      </c>
      <c r="L3206" s="104" t="s">
        <v>6477</v>
      </c>
      <c r="M3206" s="104" t="s">
        <v>3576</v>
      </c>
      <c r="N3206" s="120">
        <v>39707</v>
      </c>
      <c r="O3206" s="106">
        <v>7000000</v>
      </c>
      <c r="P3206" s="105" t="s">
        <v>6222</v>
      </c>
      <c r="Q3206" s="120" t="s">
        <v>6222</v>
      </c>
      <c r="R3206" s="890">
        <v>0</v>
      </c>
      <c r="S3206" s="108" t="s">
        <v>6960</v>
      </c>
      <c r="T3206" s="109">
        <v>40591</v>
      </c>
      <c r="U3206" s="114">
        <v>2318746</v>
      </c>
      <c r="V3206" s="109" t="s">
        <v>6222</v>
      </c>
      <c r="W3206" s="141">
        <v>0</v>
      </c>
      <c r="X3206" s="141">
        <v>0</v>
      </c>
      <c r="Y3206" s="141">
        <v>0</v>
      </c>
      <c r="Z3206" s="141">
        <v>0</v>
      </c>
      <c r="AA3206" s="114">
        <v>0</v>
      </c>
      <c r="AB3206" s="114"/>
      <c r="AC3206" s="114"/>
      <c r="AD3206" s="141"/>
      <c r="AE3206" s="106">
        <v>0</v>
      </c>
      <c r="AF3206" s="106">
        <v>0</v>
      </c>
      <c r="AG3206" s="106">
        <v>0</v>
      </c>
      <c r="AH3206" s="114"/>
      <c r="AI3206" s="114"/>
      <c r="AJ3206" s="114"/>
      <c r="AK3206" s="114"/>
      <c r="AL3206" s="114"/>
      <c r="AM3206" s="114"/>
      <c r="AN3206" s="114">
        <f t="shared" si="98"/>
        <v>0</v>
      </c>
      <c r="AO3206" s="114">
        <f t="shared" si="99"/>
        <v>2318746</v>
      </c>
      <c r="AP3206" s="114"/>
      <c r="AQ3206" s="114"/>
      <c r="AR3206" s="114"/>
      <c r="AS3206" s="114"/>
    </row>
    <row r="3207" spans="1:46" s="190" customFormat="1" ht="15" customHeight="1" x14ac:dyDescent="0.2">
      <c r="A3207" s="104"/>
      <c r="B3207" s="104">
        <f>VLOOKUP(BJB!$F$9:$F$5599,Ctrl!$B$4:$C$399,2,0)</f>
        <v>10</v>
      </c>
      <c r="C3207" s="104">
        <f>VLOOKUP(BJB!$G$9:$G$5599,Ctrl!$E$4:$F$399,2,0)</f>
        <v>3</v>
      </c>
      <c r="D3207" s="219">
        <v>1</v>
      </c>
      <c r="E3207" s="104" t="str">
        <f>VLOOKUP(BJB!$F$9:$F$5599,Ctrl!$B$4:$D$399,3,0)</f>
        <v>I</v>
      </c>
      <c r="F3207" s="139" t="s">
        <v>10520</v>
      </c>
      <c r="G3207" s="139" t="s">
        <v>10281</v>
      </c>
      <c r="H3207" s="125"/>
      <c r="I3207" s="220">
        <f>IF(G3206=BJB!$G3179,I3206+1,1)</f>
        <v>1</v>
      </c>
      <c r="J3207" s="912" t="s">
        <v>23164</v>
      </c>
      <c r="K3207" s="121" t="s">
        <v>3590</v>
      </c>
      <c r="L3207" s="104" t="s">
        <v>6477</v>
      </c>
      <c r="M3207" s="104" t="s">
        <v>3591</v>
      </c>
      <c r="N3207" s="120">
        <v>39689</v>
      </c>
      <c r="O3207" s="107">
        <v>70100550</v>
      </c>
      <c r="P3207" s="105" t="s">
        <v>16496</v>
      </c>
      <c r="Q3207" s="120">
        <v>40918</v>
      </c>
      <c r="R3207" s="105">
        <v>55488855</v>
      </c>
      <c r="S3207" s="108" t="s">
        <v>98</v>
      </c>
      <c r="T3207" s="109">
        <v>41145</v>
      </c>
      <c r="U3207" s="114">
        <v>55488855</v>
      </c>
      <c r="V3207" s="109">
        <v>41145</v>
      </c>
      <c r="W3207" s="141">
        <v>55488855</v>
      </c>
      <c r="X3207" s="141">
        <v>0</v>
      </c>
      <c r="Y3207" s="141">
        <v>0</v>
      </c>
      <c r="Z3207" s="141">
        <v>0</v>
      </c>
      <c r="AA3207" s="223">
        <v>0</v>
      </c>
      <c r="AB3207" s="223"/>
      <c r="AC3207" s="114"/>
      <c r="AD3207" s="141"/>
      <c r="AE3207" s="106">
        <v>0</v>
      </c>
      <c r="AF3207" s="106">
        <v>0</v>
      </c>
      <c r="AG3207" s="106">
        <v>0</v>
      </c>
      <c r="AH3207" s="114"/>
      <c r="AI3207" s="114"/>
      <c r="AJ3207" s="114"/>
      <c r="AK3207" s="114"/>
      <c r="AL3207" s="114"/>
      <c r="AM3207" s="114"/>
      <c r="AN3207" s="114">
        <f t="shared" si="98"/>
        <v>0</v>
      </c>
      <c r="AO3207" s="114">
        <f t="shared" si="99"/>
        <v>55488855</v>
      </c>
      <c r="AP3207" s="114"/>
      <c r="AQ3207" s="114"/>
      <c r="AR3207" s="114"/>
      <c r="AS3207" s="114"/>
    </row>
    <row r="3208" spans="1:46" s="233" customFormat="1" ht="15" customHeight="1" x14ac:dyDescent="0.2">
      <c r="A3208" s="104"/>
      <c r="B3208" s="104">
        <f>VLOOKUP(BJB!$F$9:$F$5599,Ctrl!$B$4:$C$399,2,0)</f>
        <v>10</v>
      </c>
      <c r="C3208" s="104">
        <f>VLOOKUP(BJB!$G$9:$G$5599,Ctrl!$E$4:$F$399,2,0)</f>
        <v>5</v>
      </c>
      <c r="D3208" s="219">
        <v>1</v>
      </c>
      <c r="E3208" s="104" t="str">
        <f>VLOOKUP(BJB!$F$9:$F$5599,Ctrl!$B$4:$D$399,3,0)</f>
        <v>I</v>
      </c>
      <c r="F3208" s="139" t="s">
        <v>10520</v>
      </c>
      <c r="G3208" s="139" t="s">
        <v>6180</v>
      </c>
      <c r="H3208" s="125" t="s">
        <v>5453</v>
      </c>
      <c r="I3208" s="220">
        <f>IF(G3207=BJB!$G3181,I3207+1,1)</f>
        <v>2</v>
      </c>
      <c r="J3208" s="912" t="s">
        <v>23165</v>
      </c>
      <c r="K3208" s="121" t="s">
        <v>145</v>
      </c>
      <c r="L3208" s="104" t="s">
        <v>6477</v>
      </c>
      <c r="M3208" s="104" t="s">
        <v>146</v>
      </c>
      <c r="N3208" s="120">
        <v>41050</v>
      </c>
      <c r="O3208" s="105">
        <v>250000000</v>
      </c>
      <c r="P3208" s="105" t="s">
        <v>16497</v>
      </c>
      <c r="Q3208" s="120">
        <v>41390</v>
      </c>
      <c r="R3208" s="105">
        <v>222222224</v>
      </c>
      <c r="S3208" s="146" t="s">
        <v>147</v>
      </c>
      <c r="T3208" s="109">
        <v>41486</v>
      </c>
      <c r="U3208" s="112">
        <v>175000000</v>
      </c>
      <c r="V3208" s="109">
        <v>41486</v>
      </c>
      <c r="W3208" s="141">
        <v>175000000</v>
      </c>
      <c r="X3208" s="141">
        <v>0</v>
      </c>
      <c r="Y3208" s="141">
        <v>0</v>
      </c>
      <c r="Z3208" s="141">
        <v>0</v>
      </c>
      <c r="AA3208" s="114">
        <v>0</v>
      </c>
      <c r="AB3208" s="114"/>
      <c r="AC3208" s="132"/>
      <c r="AD3208" s="141"/>
      <c r="AE3208" s="106">
        <v>0</v>
      </c>
      <c r="AF3208" s="106">
        <v>0</v>
      </c>
      <c r="AG3208" s="106">
        <v>0</v>
      </c>
      <c r="AH3208" s="112"/>
      <c r="AI3208" s="112"/>
      <c r="AJ3208" s="112"/>
      <c r="AK3208" s="112"/>
      <c r="AL3208" s="112"/>
      <c r="AM3208" s="112"/>
      <c r="AN3208" s="114">
        <f t="shared" si="98"/>
        <v>0</v>
      </c>
      <c r="AO3208" s="114">
        <f t="shared" si="99"/>
        <v>175000000</v>
      </c>
      <c r="AP3208" s="114"/>
      <c r="AQ3208" s="114"/>
      <c r="AR3208" s="114"/>
      <c r="AS3208" s="114"/>
      <c r="AT3208" s="190"/>
    </row>
    <row r="3209" spans="1:46" s="190" customFormat="1" ht="15" customHeight="1" x14ac:dyDescent="0.2">
      <c r="A3209" s="104"/>
      <c r="B3209" s="104">
        <f>VLOOKUP(BJB!$F$9:$F$5599,Ctrl!$B$4:$C$399,2,0)</f>
        <v>10</v>
      </c>
      <c r="C3209" s="104">
        <f>VLOOKUP(BJB!$G$9:$G$5599,Ctrl!$E$4:$F$399,2,0)</f>
        <v>5</v>
      </c>
      <c r="D3209" s="219">
        <v>1</v>
      </c>
      <c r="E3209" s="104" t="str">
        <f>VLOOKUP(BJB!$F$9:$F$5599,Ctrl!$B$4:$D$399,3,0)</f>
        <v>I</v>
      </c>
      <c r="F3209" s="139" t="s">
        <v>10520</v>
      </c>
      <c r="G3209" s="139" t="s">
        <v>6180</v>
      </c>
      <c r="H3209" s="125">
        <v>1120412001161</v>
      </c>
      <c r="I3209" s="220">
        <f>IF(G3208=BJB!$G3182,I3208+1,1)</f>
        <v>1</v>
      </c>
      <c r="J3209" s="912" t="s">
        <v>23166</v>
      </c>
      <c r="K3209" s="121" t="s">
        <v>148</v>
      </c>
      <c r="L3209" s="104" t="s">
        <v>6477</v>
      </c>
      <c r="M3209" s="104" t="s">
        <v>149</v>
      </c>
      <c r="N3209" s="120">
        <v>41050</v>
      </c>
      <c r="O3209" s="105">
        <v>250000000</v>
      </c>
      <c r="P3209" s="105" t="s">
        <v>16498</v>
      </c>
      <c r="Q3209" s="120">
        <v>41449</v>
      </c>
      <c r="R3209" s="105">
        <v>145833335</v>
      </c>
      <c r="S3209" s="146" t="s">
        <v>150</v>
      </c>
      <c r="T3209" s="120">
        <v>41516</v>
      </c>
      <c r="U3209" s="141">
        <v>102083335</v>
      </c>
      <c r="V3209" s="109">
        <v>41516</v>
      </c>
      <c r="W3209" s="141">
        <v>102083335</v>
      </c>
      <c r="X3209" s="141">
        <v>0</v>
      </c>
      <c r="Y3209" s="141">
        <v>0</v>
      </c>
      <c r="Z3209" s="141">
        <v>0</v>
      </c>
      <c r="AA3209" s="114">
        <v>284200</v>
      </c>
      <c r="AB3209" s="114"/>
      <c r="AC3209" s="132"/>
      <c r="AD3209" s="141"/>
      <c r="AE3209" s="106">
        <v>0</v>
      </c>
      <c r="AF3209" s="106">
        <v>0</v>
      </c>
      <c r="AG3209" s="106">
        <v>0</v>
      </c>
      <c r="AH3209" s="141"/>
      <c r="AI3209" s="141"/>
      <c r="AJ3209" s="141"/>
      <c r="AK3209" s="141"/>
      <c r="AL3209" s="141"/>
      <c r="AM3209" s="141"/>
      <c r="AN3209" s="114">
        <f t="shared" ref="AN3209:AN3272" si="100">SUM(AA3209:AM3209)</f>
        <v>284200</v>
      </c>
      <c r="AO3209" s="114">
        <f t="shared" ref="AO3209:AO3272" si="101">IF((U3209-AN3209)&lt;0,ABS(0),(U3209-AN3209))</f>
        <v>101799135</v>
      </c>
      <c r="AP3209" s="114"/>
      <c r="AQ3209" s="114"/>
      <c r="AR3209" s="114"/>
      <c r="AS3209" s="114"/>
    </row>
    <row r="3210" spans="1:46" s="190" customFormat="1" ht="15" customHeight="1" x14ac:dyDescent="0.2">
      <c r="A3210" s="104"/>
      <c r="B3210" s="104">
        <f>VLOOKUP(BJB!$F$9:$F$5599,Ctrl!$B$4:$C$399,2,0)</f>
        <v>10</v>
      </c>
      <c r="C3210" s="104">
        <f>VLOOKUP(BJB!$G$9:$G$5599,Ctrl!$E$4:$F$399,2,0)</f>
        <v>5</v>
      </c>
      <c r="D3210" s="219">
        <v>1</v>
      </c>
      <c r="E3210" s="104" t="str">
        <f>VLOOKUP(BJB!$F$9:$F$5599,Ctrl!$B$4:$D$399,3,0)</f>
        <v>I</v>
      </c>
      <c r="F3210" s="139" t="s">
        <v>10520</v>
      </c>
      <c r="G3210" s="139" t="s">
        <v>6180</v>
      </c>
      <c r="H3210" s="125"/>
      <c r="I3210" s="220">
        <f>IF(G3209=BJB!$G3183,I3209+1,1)</f>
        <v>1</v>
      </c>
      <c r="J3210" s="912" t="s">
        <v>23167</v>
      </c>
      <c r="K3210" s="121" t="s">
        <v>151</v>
      </c>
      <c r="L3210" s="104" t="s">
        <v>6477</v>
      </c>
      <c r="M3210" s="104" t="s">
        <v>152</v>
      </c>
      <c r="N3210" s="128">
        <v>41092</v>
      </c>
      <c r="O3210" s="105">
        <v>65000000</v>
      </c>
      <c r="P3210" s="105" t="s">
        <v>16499</v>
      </c>
      <c r="Q3210" s="120">
        <v>41479</v>
      </c>
      <c r="R3210" s="105">
        <v>75099046</v>
      </c>
      <c r="S3210" s="234" t="s">
        <v>127</v>
      </c>
      <c r="T3210" s="130">
        <v>41596</v>
      </c>
      <c r="U3210" s="141">
        <v>45500000</v>
      </c>
      <c r="V3210" s="109">
        <v>41596</v>
      </c>
      <c r="W3210" s="141">
        <v>45500000</v>
      </c>
      <c r="X3210" s="141">
        <v>0</v>
      </c>
      <c r="Y3210" s="141">
        <v>0</v>
      </c>
      <c r="Z3210" s="141">
        <v>0</v>
      </c>
      <c r="AA3210" s="114">
        <v>45500000</v>
      </c>
      <c r="AB3210" s="114"/>
      <c r="AC3210" s="141"/>
      <c r="AD3210" s="141"/>
      <c r="AE3210" s="106">
        <v>0</v>
      </c>
      <c r="AF3210" s="106">
        <v>0</v>
      </c>
      <c r="AG3210" s="106">
        <v>0</v>
      </c>
      <c r="AH3210" s="141"/>
      <c r="AI3210" s="141"/>
      <c r="AJ3210" s="141"/>
      <c r="AK3210" s="141"/>
      <c r="AL3210" s="141"/>
      <c r="AM3210" s="141"/>
      <c r="AN3210" s="114">
        <f t="shared" si="100"/>
        <v>45500000</v>
      </c>
      <c r="AO3210" s="114">
        <f t="shared" si="101"/>
        <v>0</v>
      </c>
      <c r="AP3210" s="114"/>
      <c r="AQ3210" s="114"/>
      <c r="AR3210" s="114"/>
      <c r="AS3210" s="114"/>
    </row>
    <row r="3211" spans="1:46" s="190" customFormat="1" ht="15" customHeight="1" x14ac:dyDescent="0.2">
      <c r="A3211" s="104"/>
      <c r="B3211" s="104">
        <f>VLOOKUP(BJB!$F$9:$F$5599,Ctrl!$B$4:$C$399,2,0)</f>
        <v>10</v>
      </c>
      <c r="C3211" s="104">
        <f>VLOOKUP(BJB!$G$9:$G$5599,Ctrl!$E$4:$F$399,2,0)</f>
        <v>5</v>
      </c>
      <c r="D3211" s="219">
        <v>1</v>
      </c>
      <c r="E3211" s="104" t="str">
        <f>VLOOKUP(BJB!$F$9:$F$5599,Ctrl!$B$4:$D$399,3,0)</f>
        <v>I</v>
      </c>
      <c r="F3211" s="139" t="s">
        <v>10520</v>
      </c>
      <c r="G3211" s="139" t="s">
        <v>6180</v>
      </c>
      <c r="H3211" s="125" t="s">
        <v>5452</v>
      </c>
      <c r="I3211" s="220">
        <f>IF(G3210=BJB!$G3184,I3210+1,1)</f>
        <v>1</v>
      </c>
      <c r="J3211" s="912" t="s">
        <v>23168</v>
      </c>
      <c r="K3211" s="121" t="s">
        <v>5410</v>
      </c>
      <c r="L3211" s="104" t="s">
        <v>6477</v>
      </c>
      <c r="M3211" s="104" t="s">
        <v>5411</v>
      </c>
      <c r="N3211" s="128">
        <v>41183</v>
      </c>
      <c r="O3211" s="105">
        <v>135000000</v>
      </c>
      <c r="P3211" s="105" t="s">
        <v>16500</v>
      </c>
      <c r="Q3211" s="120">
        <v>41632</v>
      </c>
      <c r="R3211" s="105">
        <v>93750000</v>
      </c>
      <c r="S3211" s="234" t="s">
        <v>5326</v>
      </c>
      <c r="T3211" s="130">
        <v>41759</v>
      </c>
      <c r="U3211" s="141">
        <v>77275639</v>
      </c>
      <c r="V3211" s="109">
        <v>41730</v>
      </c>
      <c r="W3211" s="141">
        <v>77275639</v>
      </c>
      <c r="X3211" s="141">
        <v>0</v>
      </c>
      <c r="Y3211" s="141">
        <v>0</v>
      </c>
      <c r="Z3211" s="141">
        <v>0</v>
      </c>
      <c r="AA3211" s="114">
        <v>75588847</v>
      </c>
      <c r="AB3211" s="114"/>
      <c r="AC3211" s="132"/>
      <c r="AD3211" s="141"/>
      <c r="AE3211" s="106">
        <v>0</v>
      </c>
      <c r="AF3211" s="106">
        <v>0</v>
      </c>
      <c r="AG3211" s="106">
        <v>0</v>
      </c>
      <c r="AH3211" s="141"/>
      <c r="AI3211" s="141"/>
      <c r="AJ3211" s="141"/>
      <c r="AK3211" s="141"/>
      <c r="AL3211" s="141"/>
      <c r="AM3211" s="141"/>
      <c r="AN3211" s="114">
        <f t="shared" si="100"/>
        <v>75588847</v>
      </c>
      <c r="AO3211" s="114">
        <f t="shared" si="101"/>
        <v>1686792</v>
      </c>
      <c r="AP3211" s="114"/>
      <c r="AQ3211" s="114"/>
      <c r="AR3211" s="114"/>
      <c r="AS3211" s="114"/>
    </row>
    <row r="3212" spans="1:46" s="190" customFormat="1" ht="15" customHeight="1" x14ac:dyDescent="0.2">
      <c r="A3212" s="104"/>
      <c r="B3212" s="104">
        <f>VLOOKUP(BJB!$F$9:$F$5599,Ctrl!$B$4:$C$399,2,0)</f>
        <v>10</v>
      </c>
      <c r="C3212" s="104">
        <f>VLOOKUP(BJB!$G$9:$G$5599,Ctrl!$E$4:$F$399,2,0)</f>
        <v>5</v>
      </c>
      <c r="D3212" s="219">
        <v>1</v>
      </c>
      <c r="E3212" s="104" t="str">
        <f>VLOOKUP(BJB!$F$9:$F$5599,Ctrl!$B$4:$D$399,3,0)</f>
        <v>I</v>
      </c>
      <c r="F3212" s="139" t="s">
        <v>10520</v>
      </c>
      <c r="G3212" s="139" t="s">
        <v>6180</v>
      </c>
      <c r="H3212" s="125" t="s">
        <v>5454</v>
      </c>
      <c r="I3212" s="220">
        <f>IF(G3211=BJB!$G3185,I3211+1,1)</f>
        <v>1</v>
      </c>
      <c r="J3212" s="912" t="s">
        <v>23169</v>
      </c>
      <c r="K3212" s="121" t="s">
        <v>5412</v>
      </c>
      <c r="L3212" s="104" t="s">
        <v>6477</v>
      </c>
      <c r="M3212" s="104" t="s">
        <v>146</v>
      </c>
      <c r="N3212" s="120">
        <v>41050</v>
      </c>
      <c r="O3212" s="105">
        <v>250000000</v>
      </c>
      <c r="P3212" s="105" t="s">
        <v>16501</v>
      </c>
      <c r="Q3212" s="120">
        <v>41619</v>
      </c>
      <c r="R3212" s="105">
        <v>241666666</v>
      </c>
      <c r="S3212" s="234" t="s">
        <v>5326</v>
      </c>
      <c r="T3212" s="130">
        <v>41759</v>
      </c>
      <c r="U3212" s="141">
        <v>175000000</v>
      </c>
      <c r="V3212" s="109">
        <v>41730</v>
      </c>
      <c r="W3212" s="141">
        <v>175000000</v>
      </c>
      <c r="X3212" s="141">
        <v>0</v>
      </c>
      <c r="Y3212" s="141">
        <v>0</v>
      </c>
      <c r="Z3212" s="141">
        <v>0</v>
      </c>
      <c r="AA3212" s="114">
        <v>0</v>
      </c>
      <c r="AB3212" s="114"/>
      <c r="AC3212" s="132"/>
      <c r="AD3212" s="141"/>
      <c r="AE3212" s="106">
        <v>0</v>
      </c>
      <c r="AF3212" s="106">
        <v>0</v>
      </c>
      <c r="AG3212" s="106">
        <v>0</v>
      </c>
      <c r="AH3212" s="141"/>
      <c r="AI3212" s="141"/>
      <c r="AJ3212" s="141"/>
      <c r="AK3212" s="141"/>
      <c r="AL3212" s="141"/>
      <c r="AM3212" s="141"/>
      <c r="AN3212" s="114">
        <f t="shared" si="100"/>
        <v>0</v>
      </c>
      <c r="AO3212" s="114">
        <f t="shared" si="101"/>
        <v>175000000</v>
      </c>
      <c r="AP3212" s="114"/>
      <c r="AQ3212" s="114"/>
      <c r="AR3212" s="114"/>
      <c r="AS3212" s="114"/>
    </row>
    <row r="3213" spans="1:46" s="190" customFormat="1" ht="15" customHeight="1" x14ac:dyDescent="0.2">
      <c r="A3213" s="104"/>
      <c r="B3213" s="104">
        <f>VLOOKUP(BJB!$F$9:$F$5599,Ctrl!$B$4:$C$399,2,0)</f>
        <v>10</v>
      </c>
      <c r="C3213" s="104">
        <f>VLOOKUP(BJB!$G$9:$G$5599,Ctrl!$E$4:$F$399,2,0)</f>
        <v>5</v>
      </c>
      <c r="D3213" s="219">
        <v>1</v>
      </c>
      <c r="E3213" s="104" t="str">
        <f>VLOOKUP(BJB!$F$9:$F$5599,Ctrl!$B$4:$D$399,3,0)</f>
        <v>I</v>
      </c>
      <c r="F3213" s="139" t="s">
        <v>10520</v>
      </c>
      <c r="G3213" s="139" t="s">
        <v>6180</v>
      </c>
      <c r="H3213" s="125" t="s">
        <v>6751</v>
      </c>
      <c r="I3213" s="220">
        <f>IF(G3212=BJB!$G3186,I3212+1,1)</f>
        <v>1</v>
      </c>
      <c r="J3213" s="891" t="s">
        <v>18436</v>
      </c>
      <c r="K3213" s="121" t="s">
        <v>5652</v>
      </c>
      <c r="L3213" s="104" t="s">
        <v>6477</v>
      </c>
      <c r="M3213" s="104" t="s">
        <v>5653</v>
      </c>
      <c r="N3213" s="120">
        <v>41211</v>
      </c>
      <c r="O3213" s="105">
        <v>30000000</v>
      </c>
      <c r="P3213" s="105" t="s">
        <v>16502</v>
      </c>
      <c r="Q3213" s="120">
        <v>41703</v>
      </c>
      <c r="R3213" s="105">
        <v>18592097</v>
      </c>
      <c r="S3213" s="146" t="s">
        <v>5563</v>
      </c>
      <c r="T3213" s="109">
        <v>41820</v>
      </c>
      <c r="U3213" s="141">
        <v>14842627.1</v>
      </c>
      <c r="V3213" s="109">
        <v>41791</v>
      </c>
      <c r="W3213" s="141">
        <v>14842627.1</v>
      </c>
      <c r="X3213" s="141">
        <v>0</v>
      </c>
      <c r="Y3213" s="141">
        <v>0</v>
      </c>
      <c r="Z3213" s="141">
        <v>0</v>
      </c>
      <c r="AA3213" s="114">
        <v>3206816</v>
      </c>
      <c r="AB3213" s="114"/>
      <c r="AC3213" s="132">
        <v>400751</v>
      </c>
      <c r="AD3213" s="141">
        <v>238831</v>
      </c>
      <c r="AE3213" s="106">
        <v>0</v>
      </c>
      <c r="AF3213" s="106">
        <v>0</v>
      </c>
      <c r="AG3213" s="106">
        <v>0</v>
      </c>
      <c r="AH3213" s="141"/>
      <c r="AI3213" s="141"/>
      <c r="AJ3213" s="141"/>
      <c r="AK3213" s="141"/>
      <c r="AL3213" s="141"/>
      <c r="AM3213" s="141"/>
      <c r="AN3213" s="114">
        <f t="shared" si="100"/>
        <v>3846398</v>
      </c>
      <c r="AO3213" s="114">
        <f t="shared" si="101"/>
        <v>10996229.1</v>
      </c>
      <c r="AP3213" s="114"/>
      <c r="AQ3213" s="114"/>
      <c r="AR3213" s="114"/>
      <c r="AS3213" s="114"/>
    </row>
    <row r="3214" spans="1:46" s="190" customFormat="1" ht="15" customHeight="1" x14ac:dyDescent="0.2">
      <c r="A3214" s="104"/>
      <c r="B3214" s="104">
        <f>VLOOKUP(BJB!$F$9:$F$5599,Ctrl!$B$4:$C$399,2,0)</f>
        <v>10</v>
      </c>
      <c r="C3214" s="104">
        <f>VLOOKUP(BJB!$G$9:$G$5599,Ctrl!$E$4:$F$399,2,0)</f>
        <v>5</v>
      </c>
      <c r="D3214" s="219">
        <v>1</v>
      </c>
      <c r="E3214" s="104" t="str">
        <f>VLOOKUP(BJB!$F$9:$F$5599,Ctrl!$B$4:$D$399,3,0)</f>
        <v>I</v>
      </c>
      <c r="F3214" s="139" t="s">
        <v>10520</v>
      </c>
      <c r="G3214" s="139" t="s">
        <v>6180</v>
      </c>
      <c r="H3214" s="125" t="s">
        <v>6752</v>
      </c>
      <c r="I3214" s="220">
        <f>IF(G3213=BJB!$G3187,I3213+1,1)</f>
        <v>1</v>
      </c>
      <c r="J3214" s="912" t="s">
        <v>23170</v>
      </c>
      <c r="K3214" s="121" t="s">
        <v>5814</v>
      </c>
      <c r="L3214" s="104" t="s">
        <v>6477</v>
      </c>
      <c r="M3214" s="104" t="s">
        <v>5815</v>
      </c>
      <c r="N3214" s="128">
        <v>41113</v>
      </c>
      <c r="O3214" s="105">
        <v>150000000</v>
      </c>
      <c r="P3214" s="105" t="s">
        <v>16503</v>
      </c>
      <c r="Q3214" s="120">
        <v>41809</v>
      </c>
      <c r="R3214" s="105">
        <v>122100000</v>
      </c>
      <c r="S3214" s="146" t="s">
        <v>5759</v>
      </c>
      <c r="T3214" s="109">
        <v>41844</v>
      </c>
      <c r="U3214" s="141">
        <v>105000000</v>
      </c>
      <c r="V3214" s="109">
        <v>41821</v>
      </c>
      <c r="W3214" s="141">
        <v>105000000</v>
      </c>
      <c r="X3214" s="141">
        <v>0</v>
      </c>
      <c r="Y3214" s="141">
        <v>0</v>
      </c>
      <c r="Z3214" s="141">
        <v>0</v>
      </c>
      <c r="AA3214" s="114">
        <v>8254327</v>
      </c>
      <c r="AB3214" s="114"/>
      <c r="AC3214" s="132"/>
      <c r="AD3214" s="141"/>
      <c r="AE3214" s="106">
        <v>0</v>
      </c>
      <c r="AF3214" s="106">
        <v>0</v>
      </c>
      <c r="AG3214" s="106">
        <v>0</v>
      </c>
      <c r="AH3214" s="141"/>
      <c r="AI3214" s="141"/>
      <c r="AJ3214" s="141"/>
      <c r="AK3214" s="141"/>
      <c r="AL3214" s="141"/>
      <c r="AM3214" s="141"/>
      <c r="AN3214" s="114">
        <f t="shared" si="100"/>
        <v>8254327</v>
      </c>
      <c r="AO3214" s="114">
        <f t="shared" si="101"/>
        <v>96745673</v>
      </c>
      <c r="AP3214" s="114"/>
      <c r="AQ3214" s="114"/>
      <c r="AR3214" s="114"/>
      <c r="AS3214" s="114"/>
    </row>
    <row r="3215" spans="1:46" s="190" customFormat="1" ht="15" customHeight="1" x14ac:dyDescent="0.2">
      <c r="A3215" s="104"/>
      <c r="B3215" s="104">
        <f>VLOOKUP(BJB!$F$9:$F$5599,Ctrl!$B$4:$C$399,2,0)</f>
        <v>10</v>
      </c>
      <c r="C3215" s="104">
        <f>VLOOKUP(BJB!$G$9:$G$5599,Ctrl!$E$4:$F$399,2,0)</f>
        <v>5</v>
      </c>
      <c r="D3215" s="219">
        <v>1</v>
      </c>
      <c r="E3215" s="104" t="str">
        <f>VLOOKUP(BJB!$F$9:$F$5599,Ctrl!$B$4:$D$399,3,0)</f>
        <v>I</v>
      </c>
      <c r="F3215" s="139" t="s">
        <v>10520</v>
      </c>
      <c r="G3215" s="139" t="s">
        <v>6180</v>
      </c>
      <c r="H3215" s="125"/>
      <c r="I3215" s="220">
        <f>IF(G3214=BJB!$G3188,I3214+1,1)</f>
        <v>1</v>
      </c>
      <c r="J3215" s="912" t="s">
        <v>23171</v>
      </c>
      <c r="K3215" s="121" t="s">
        <v>855</v>
      </c>
      <c r="L3215" s="104" t="s">
        <v>6477</v>
      </c>
      <c r="M3215" s="104" t="s">
        <v>5411</v>
      </c>
      <c r="N3215" s="128">
        <v>41183</v>
      </c>
      <c r="O3215" s="105">
        <v>60000000</v>
      </c>
      <c r="P3215" s="105" t="s">
        <v>16504</v>
      </c>
      <c r="Q3215" s="120">
        <v>41810</v>
      </c>
      <c r="R3215" s="105">
        <v>47985997</v>
      </c>
      <c r="S3215" s="146" t="s">
        <v>5866</v>
      </c>
      <c r="T3215" s="109">
        <v>41880</v>
      </c>
      <c r="U3215" s="141">
        <v>32271105</v>
      </c>
      <c r="V3215" s="109">
        <v>41852</v>
      </c>
      <c r="W3215" s="141">
        <v>32271105</v>
      </c>
      <c r="X3215" s="141">
        <v>0</v>
      </c>
      <c r="Y3215" s="141">
        <v>0</v>
      </c>
      <c r="Z3215" s="141">
        <v>0</v>
      </c>
      <c r="AA3215" s="114">
        <v>6489015</v>
      </c>
      <c r="AB3215" s="114"/>
      <c r="AC3215" s="141"/>
      <c r="AD3215" s="141"/>
      <c r="AE3215" s="106">
        <v>0</v>
      </c>
      <c r="AF3215" s="106">
        <v>0</v>
      </c>
      <c r="AG3215" s="106">
        <v>0</v>
      </c>
      <c r="AH3215" s="141"/>
      <c r="AI3215" s="141"/>
      <c r="AJ3215" s="141"/>
      <c r="AK3215" s="141"/>
      <c r="AL3215" s="141"/>
      <c r="AM3215" s="141"/>
      <c r="AN3215" s="114">
        <f t="shared" si="100"/>
        <v>6489015</v>
      </c>
      <c r="AO3215" s="114">
        <f t="shared" si="101"/>
        <v>25782090</v>
      </c>
      <c r="AP3215" s="114"/>
      <c r="AQ3215" s="114"/>
      <c r="AR3215" s="114"/>
      <c r="AS3215" s="114"/>
    </row>
    <row r="3216" spans="1:46" s="190" customFormat="1" ht="15" customHeight="1" x14ac:dyDescent="0.2">
      <c r="A3216" s="104"/>
      <c r="B3216" s="104">
        <f>VLOOKUP(BJB!$F$9:$F$5599,Ctrl!$B$4:$C$399,2,0)</f>
        <v>10</v>
      </c>
      <c r="C3216" s="104">
        <f>VLOOKUP(BJB!$G$9:$G$5599,Ctrl!$E$4:$F$399,2,0)</f>
        <v>5</v>
      </c>
      <c r="D3216" s="219">
        <v>1</v>
      </c>
      <c r="E3216" s="104" t="str">
        <f>VLOOKUP(BJB!$F$9:$F$5599,Ctrl!$B$4:$D$399,3,0)</f>
        <v>I</v>
      </c>
      <c r="F3216" s="139" t="s">
        <v>10520</v>
      </c>
      <c r="G3216" s="139" t="s">
        <v>6180</v>
      </c>
      <c r="H3216" s="125" t="s">
        <v>6750</v>
      </c>
      <c r="I3216" s="220">
        <f>IF(G3215=BJB!$G3189,I3215+1,1)</f>
        <v>1</v>
      </c>
      <c r="J3216" s="912" t="s">
        <v>23172</v>
      </c>
      <c r="K3216" s="121" t="s">
        <v>5869</v>
      </c>
      <c r="L3216" s="104" t="s">
        <v>6477</v>
      </c>
      <c r="M3216" s="104" t="s">
        <v>5870</v>
      </c>
      <c r="N3216" s="128">
        <v>41347</v>
      </c>
      <c r="O3216" s="105">
        <v>60000000</v>
      </c>
      <c r="P3216" s="105" t="s">
        <v>16505</v>
      </c>
      <c r="Q3216" s="120">
        <v>41810</v>
      </c>
      <c r="R3216" s="105">
        <v>60370437</v>
      </c>
      <c r="S3216" s="146" t="s">
        <v>5866</v>
      </c>
      <c r="T3216" s="109">
        <v>41880</v>
      </c>
      <c r="U3216" s="141">
        <v>38965095</v>
      </c>
      <c r="V3216" s="109">
        <v>41852</v>
      </c>
      <c r="W3216" s="141">
        <v>38965095</v>
      </c>
      <c r="X3216" s="141">
        <v>0</v>
      </c>
      <c r="Y3216" s="141">
        <v>0</v>
      </c>
      <c r="Z3216" s="141">
        <v>0</v>
      </c>
      <c r="AA3216" s="114">
        <v>38965095</v>
      </c>
      <c r="AB3216" s="114"/>
      <c r="AC3216" s="132"/>
      <c r="AD3216" s="141"/>
      <c r="AE3216" s="106">
        <v>0</v>
      </c>
      <c r="AF3216" s="106">
        <v>0</v>
      </c>
      <c r="AG3216" s="106">
        <v>0</v>
      </c>
      <c r="AH3216" s="141"/>
      <c r="AI3216" s="141"/>
      <c r="AJ3216" s="141"/>
      <c r="AK3216" s="141"/>
      <c r="AL3216" s="141"/>
      <c r="AM3216" s="141"/>
      <c r="AN3216" s="114">
        <f t="shared" si="100"/>
        <v>38965095</v>
      </c>
      <c r="AO3216" s="114">
        <f t="shared" si="101"/>
        <v>0</v>
      </c>
      <c r="AP3216" s="114"/>
      <c r="AQ3216" s="114"/>
      <c r="AR3216" s="114"/>
      <c r="AS3216" s="114"/>
    </row>
    <row r="3217" spans="1:46" s="190" customFormat="1" ht="15" customHeight="1" x14ac:dyDescent="0.2">
      <c r="A3217" s="104"/>
      <c r="B3217" s="104">
        <f>VLOOKUP(BJB!$F$9:$F$5599,Ctrl!$B$4:$C$399,2,0)</f>
        <v>10</v>
      </c>
      <c r="C3217" s="104">
        <f>VLOOKUP(BJB!$G$9:$G$5599,Ctrl!$E$4:$F$399,2,0)</f>
        <v>5</v>
      </c>
      <c r="D3217" s="219">
        <v>1</v>
      </c>
      <c r="E3217" s="104" t="str">
        <f>VLOOKUP(BJB!$F$9:$F$5599,Ctrl!$B$4:$D$399,3,0)</f>
        <v>I</v>
      </c>
      <c r="F3217" s="139" t="s">
        <v>10520</v>
      </c>
      <c r="G3217" s="139" t="s">
        <v>6180</v>
      </c>
      <c r="H3217" s="684">
        <v>1121210000959</v>
      </c>
      <c r="I3217" s="220">
        <f>IF(G3216=BJB!$G3190,I3216+1,1)</f>
        <v>1</v>
      </c>
      <c r="J3217" s="912" t="s">
        <v>23173</v>
      </c>
      <c r="K3217" s="121" t="s">
        <v>5869</v>
      </c>
      <c r="L3217" s="104" t="s">
        <v>6477</v>
      </c>
      <c r="M3217" s="104" t="s">
        <v>5870</v>
      </c>
      <c r="N3217" s="128">
        <v>41347</v>
      </c>
      <c r="O3217" s="105">
        <v>40000000</v>
      </c>
      <c r="P3217" s="105" t="s">
        <v>16505</v>
      </c>
      <c r="Q3217" s="120">
        <v>41810</v>
      </c>
      <c r="R3217" s="105">
        <v>60370437</v>
      </c>
      <c r="S3217" s="146" t="s">
        <v>5866</v>
      </c>
      <c r="T3217" s="109">
        <v>41880</v>
      </c>
      <c r="U3217" s="141">
        <v>25378439</v>
      </c>
      <c r="V3217" s="109">
        <v>41852</v>
      </c>
      <c r="W3217" s="141">
        <v>38965095</v>
      </c>
      <c r="X3217" s="141">
        <v>0</v>
      </c>
      <c r="Y3217" s="141">
        <v>0</v>
      </c>
      <c r="Z3217" s="141">
        <v>0</v>
      </c>
      <c r="AA3217" s="114">
        <v>25378439</v>
      </c>
      <c r="AB3217" s="114"/>
      <c r="AC3217" s="132"/>
      <c r="AD3217" s="141"/>
      <c r="AE3217" s="106">
        <v>0</v>
      </c>
      <c r="AF3217" s="106">
        <v>0</v>
      </c>
      <c r="AG3217" s="106">
        <v>0</v>
      </c>
      <c r="AH3217" s="141"/>
      <c r="AI3217" s="141"/>
      <c r="AJ3217" s="141"/>
      <c r="AK3217" s="141"/>
      <c r="AL3217" s="141"/>
      <c r="AM3217" s="141"/>
      <c r="AN3217" s="114">
        <f t="shared" si="100"/>
        <v>25378439</v>
      </c>
      <c r="AO3217" s="114">
        <f t="shared" si="101"/>
        <v>0</v>
      </c>
      <c r="AP3217" s="114"/>
      <c r="AQ3217" s="114"/>
      <c r="AR3217" s="114"/>
      <c r="AS3217" s="114"/>
    </row>
    <row r="3218" spans="1:46" s="190" customFormat="1" ht="15" customHeight="1" x14ac:dyDescent="0.2">
      <c r="A3218" s="104"/>
      <c r="B3218" s="104">
        <f>VLOOKUP(BJB!$F$9:$F$5599,Ctrl!$B$4:$C$399,2,0)</f>
        <v>10</v>
      </c>
      <c r="C3218" s="104">
        <f>VLOOKUP(BJB!$G$9:$G$5599,Ctrl!$E$4:$F$399,2,0)</f>
        <v>5</v>
      </c>
      <c r="D3218" s="219">
        <v>1</v>
      </c>
      <c r="E3218" s="104" t="str">
        <f>VLOOKUP(BJB!$F$9:$F$5599,Ctrl!$B$4:$D$399,3,0)</f>
        <v>I</v>
      </c>
      <c r="F3218" s="139" t="s">
        <v>10520</v>
      </c>
      <c r="G3218" s="139" t="s">
        <v>6180</v>
      </c>
      <c r="H3218" s="125"/>
      <c r="I3218" s="220">
        <f>IF(G3217=BJB!$G3191,I3217+1,1)</f>
        <v>1</v>
      </c>
      <c r="J3218" s="912" t="s">
        <v>23174</v>
      </c>
      <c r="K3218" s="121" t="s">
        <v>3592</v>
      </c>
      <c r="L3218" s="104" t="s">
        <v>6477</v>
      </c>
      <c r="M3218" s="104" t="s">
        <v>3593</v>
      </c>
      <c r="N3218" s="120">
        <v>39566</v>
      </c>
      <c r="O3218" s="114">
        <v>30000000</v>
      </c>
      <c r="P3218" s="105" t="s">
        <v>6222</v>
      </c>
      <c r="Q3218" s="120" t="s">
        <v>6222</v>
      </c>
      <c r="R3218" s="890">
        <v>0</v>
      </c>
      <c r="S3218" s="108" t="s">
        <v>6961</v>
      </c>
      <c r="T3218" s="109">
        <v>39930</v>
      </c>
      <c r="U3218" s="114">
        <v>24178126</v>
      </c>
      <c r="V3218" s="109" t="s">
        <v>6222</v>
      </c>
      <c r="W3218" s="141">
        <v>0</v>
      </c>
      <c r="X3218" s="141">
        <v>0</v>
      </c>
      <c r="Y3218" s="141">
        <v>0</v>
      </c>
      <c r="Z3218" s="141">
        <v>0</v>
      </c>
      <c r="AA3218" s="114">
        <v>375000</v>
      </c>
      <c r="AB3218" s="114"/>
      <c r="AC3218" s="114"/>
      <c r="AD3218" s="141"/>
      <c r="AE3218" s="106">
        <v>0</v>
      </c>
      <c r="AF3218" s="106">
        <v>0</v>
      </c>
      <c r="AG3218" s="106">
        <v>0</v>
      </c>
      <c r="AH3218" s="114"/>
      <c r="AI3218" s="114"/>
      <c r="AJ3218" s="114"/>
      <c r="AK3218" s="114"/>
      <c r="AL3218" s="114"/>
      <c r="AM3218" s="114"/>
      <c r="AN3218" s="114">
        <f t="shared" si="100"/>
        <v>375000</v>
      </c>
      <c r="AO3218" s="114">
        <f t="shared" si="101"/>
        <v>23803126</v>
      </c>
      <c r="AP3218" s="114"/>
      <c r="AQ3218" s="114"/>
      <c r="AR3218" s="114"/>
      <c r="AS3218" s="114"/>
    </row>
    <row r="3219" spans="1:46" s="190" customFormat="1" ht="15" customHeight="1" x14ac:dyDescent="0.2">
      <c r="A3219" s="104"/>
      <c r="B3219" s="104">
        <f>VLOOKUP(BJB!$F$9:$F$5599,Ctrl!$B$4:$C$399,2,0)</f>
        <v>10</v>
      </c>
      <c r="C3219" s="104">
        <f>VLOOKUP(BJB!$G$9:$G$5599,Ctrl!$E$4:$F$399,2,0)</f>
        <v>5</v>
      </c>
      <c r="D3219" s="219">
        <v>1</v>
      </c>
      <c r="E3219" s="104" t="str">
        <f>VLOOKUP(BJB!$F$9:$F$5599,Ctrl!$B$4:$D$399,3,0)</f>
        <v>I</v>
      </c>
      <c r="F3219" s="139" t="s">
        <v>10520</v>
      </c>
      <c r="G3219" s="139" t="s">
        <v>6180</v>
      </c>
      <c r="H3219" s="125"/>
      <c r="I3219" s="220">
        <f>IF(G3218=BJB!$G3192,I3218+1,1)</f>
        <v>1</v>
      </c>
      <c r="J3219" s="912" t="s">
        <v>23175</v>
      </c>
      <c r="K3219" s="121" t="s">
        <v>3594</v>
      </c>
      <c r="L3219" s="104" t="s">
        <v>6477</v>
      </c>
      <c r="M3219" s="104" t="s">
        <v>3595</v>
      </c>
      <c r="N3219" s="120">
        <v>39619</v>
      </c>
      <c r="O3219" s="114">
        <v>10000000</v>
      </c>
      <c r="P3219" s="105" t="s">
        <v>6222</v>
      </c>
      <c r="Q3219" s="120" t="s">
        <v>6222</v>
      </c>
      <c r="R3219" s="890">
        <v>0</v>
      </c>
      <c r="S3219" s="108" t="s">
        <v>6961</v>
      </c>
      <c r="T3219" s="109">
        <v>39930</v>
      </c>
      <c r="U3219" s="114">
        <v>6092967</v>
      </c>
      <c r="V3219" s="109" t="s">
        <v>6222</v>
      </c>
      <c r="W3219" s="141">
        <v>0</v>
      </c>
      <c r="X3219" s="141">
        <v>0</v>
      </c>
      <c r="Y3219" s="141">
        <v>0</v>
      </c>
      <c r="Z3219" s="141">
        <v>0</v>
      </c>
      <c r="AA3219" s="114">
        <v>6092967</v>
      </c>
      <c r="AB3219" s="114"/>
      <c r="AC3219" s="114"/>
      <c r="AD3219" s="141"/>
      <c r="AE3219" s="106">
        <v>0</v>
      </c>
      <c r="AF3219" s="106">
        <v>0</v>
      </c>
      <c r="AG3219" s="106">
        <v>0</v>
      </c>
      <c r="AH3219" s="114"/>
      <c r="AI3219" s="114"/>
      <c r="AJ3219" s="114"/>
      <c r="AK3219" s="114"/>
      <c r="AL3219" s="114"/>
      <c r="AM3219" s="114"/>
      <c r="AN3219" s="114">
        <f t="shared" si="100"/>
        <v>6092967</v>
      </c>
      <c r="AO3219" s="114">
        <f t="shared" si="101"/>
        <v>0</v>
      </c>
      <c r="AP3219" s="114"/>
      <c r="AQ3219" s="114"/>
      <c r="AR3219" s="114"/>
      <c r="AS3219" s="114"/>
    </row>
    <row r="3220" spans="1:46" s="190" customFormat="1" ht="15" customHeight="1" x14ac:dyDescent="0.2">
      <c r="A3220" s="104"/>
      <c r="B3220" s="104">
        <f>VLOOKUP(BJB!$F$9:$F$5599,Ctrl!$B$4:$C$399,2,0)</f>
        <v>10</v>
      </c>
      <c r="C3220" s="104">
        <f>VLOOKUP(BJB!$G$9:$G$5599,Ctrl!$E$4:$F$399,2,0)</f>
        <v>5</v>
      </c>
      <c r="D3220" s="219">
        <v>1</v>
      </c>
      <c r="E3220" s="104" t="str">
        <f>VLOOKUP(BJB!$F$9:$F$5599,Ctrl!$B$4:$D$399,3,0)</f>
        <v>I</v>
      </c>
      <c r="F3220" s="139" t="s">
        <v>10520</v>
      </c>
      <c r="G3220" s="139" t="s">
        <v>6180</v>
      </c>
      <c r="H3220" s="125"/>
      <c r="I3220" s="220">
        <f>IF(G3219=BJB!$G3193,I3219+1,1)</f>
        <v>1</v>
      </c>
      <c r="J3220" s="912" t="s">
        <v>23176</v>
      </c>
      <c r="K3220" s="121" t="s">
        <v>2702</v>
      </c>
      <c r="L3220" s="104" t="s">
        <v>6477</v>
      </c>
      <c r="M3220" s="104" t="s">
        <v>3596</v>
      </c>
      <c r="N3220" s="120">
        <v>39626</v>
      </c>
      <c r="O3220" s="114">
        <v>15000000</v>
      </c>
      <c r="P3220" s="105" t="s">
        <v>16506</v>
      </c>
      <c r="Q3220" s="120" t="s">
        <v>16507</v>
      </c>
      <c r="R3220" s="105">
        <v>16553703</v>
      </c>
      <c r="S3220" s="108" t="s">
        <v>6962</v>
      </c>
      <c r="T3220" s="109">
        <v>40540</v>
      </c>
      <c r="U3220" s="114">
        <v>11250000</v>
      </c>
      <c r="V3220" s="109">
        <v>40540</v>
      </c>
      <c r="W3220" s="141">
        <v>11250000</v>
      </c>
      <c r="X3220" s="141">
        <v>0</v>
      </c>
      <c r="Y3220" s="141">
        <v>0</v>
      </c>
      <c r="Z3220" s="141">
        <v>0</v>
      </c>
      <c r="AA3220" s="114">
        <v>7675000</v>
      </c>
      <c r="AB3220" s="114"/>
      <c r="AC3220" s="114"/>
      <c r="AD3220" s="141"/>
      <c r="AE3220" s="106">
        <v>0</v>
      </c>
      <c r="AF3220" s="106">
        <v>0</v>
      </c>
      <c r="AG3220" s="106">
        <v>0</v>
      </c>
      <c r="AH3220" s="114"/>
      <c r="AI3220" s="114"/>
      <c r="AJ3220" s="114"/>
      <c r="AK3220" s="114"/>
      <c r="AL3220" s="114"/>
      <c r="AM3220" s="114"/>
      <c r="AN3220" s="114">
        <f t="shared" si="100"/>
        <v>7675000</v>
      </c>
      <c r="AO3220" s="114">
        <f t="shared" si="101"/>
        <v>3575000</v>
      </c>
      <c r="AP3220" s="114"/>
      <c r="AQ3220" s="114"/>
      <c r="AR3220" s="114"/>
      <c r="AS3220" s="114"/>
    </row>
    <row r="3221" spans="1:46" s="190" customFormat="1" ht="15" customHeight="1" x14ac:dyDescent="0.2">
      <c r="A3221" s="104"/>
      <c r="B3221" s="104">
        <f>VLOOKUP(BJB!$F$9:$F$5599,Ctrl!$B$4:$C$399,2,0)</f>
        <v>10</v>
      </c>
      <c r="C3221" s="104">
        <f>VLOOKUP(BJB!$G$9:$G$5599,Ctrl!$E$4:$F$399,2,0)</f>
        <v>5</v>
      </c>
      <c r="D3221" s="219">
        <v>1</v>
      </c>
      <c r="E3221" s="104" t="str">
        <f>VLOOKUP(BJB!$F$9:$F$5599,Ctrl!$B$4:$D$399,3,0)</f>
        <v>I</v>
      </c>
      <c r="F3221" s="139" t="s">
        <v>10520</v>
      </c>
      <c r="G3221" s="139" t="s">
        <v>6180</v>
      </c>
      <c r="H3221" s="125"/>
      <c r="I3221" s="220">
        <f>IF(G3220=BJB!$G3194,I3220+1,1)</f>
        <v>1</v>
      </c>
      <c r="J3221" s="912" t="s">
        <v>23177</v>
      </c>
      <c r="K3221" s="121" t="s">
        <v>3597</v>
      </c>
      <c r="L3221" s="104" t="s">
        <v>6477</v>
      </c>
      <c r="M3221" s="104" t="s">
        <v>3598</v>
      </c>
      <c r="N3221" s="120">
        <v>40913</v>
      </c>
      <c r="O3221" s="107">
        <v>35000000</v>
      </c>
      <c r="P3221" s="105" t="s">
        <v>16508</v>
      </c>
      <c r="Q3221" s="120">
        <v>41289</v>
      </c>
      <c r="R3221" s="105">
        <v>31169105</v>
      </c>
      <c r="S3221" s="108" t="s">
        <v>3493</v>
      </c>
      <c r="T3221" s="109">
        <v>41361</v>
      </c>
      <c r="U3221" s="114">
        <v>21679887</v>
      </c>
      <c r="V3221" s="109">
        <v>41361</v>
      </c>
      <c r="W3221" s="141">
        <v>21679887</v>
      </c>
      <c r="X3221" s="141">
        <v>0</v>
      </c>
      <c r="Y3221" s="141">
        <v>0</v>
      </c>
      <c r="Z3221" s="141">
        <v>0</v>
      </c>
      <c r="AA3221" s="114">
        <v>21679887</v>
      </c>
      <c r="AB3221" s="114"/>
      <c r="AC3221" s="114"/>
      <c r="AD3221" s="141"/>
      <c r="AE3221" s="106">
        <v>0</v>
      </c>
      <c r="AF3221" s="106">
        <v>0</v>
      </c>
      <c r="AG3221" s="106">
        <v>0</v>
      </c>
      <c r="AH3221" s="114"/>
      <c r="AI3221" s="114"/>
      <c r="AJ3221" s="114"/>
      <c r="AK3221" s="114"/>
      <c r="AL3221" s="114"/>
      <c r="AM3221" s="114"/>
      <c r="AN3221" s="114">
        <f t="shared" si="100"/>
        <v>21679887</v>
      </c>
      <c r="AO3221" s="114">
        <f t="shared" si="101"/>
        <v>0</v>
      </c>
      <c r="AP3221" s="114"/>
      <c r="AQ3221" s="114"/>
      <c r="AR3221" s="114"/>
      <c r="AS3221" s="114"/>
    </row>
    <row r="3222" spans="1:46" s="190" customFormat="1" ht="15" customHeight="1" x14ac:dyDescent="0.2">
      <c r="A3222" s="104"/>
      <c r="B3222" s="104">
        <f>VLOOKUP(BJB!$F$9:$F$5599,Ctrl!$B$4:$C$399,2,0)</f>
        <v>10</v>
      </c>
      <c r="C3222" s="104">
        <f>VLOOKUP(BJB!$G$9:$G$5599,Ctrl!$E$4:$F$399,2,0)</f>
        <v>5</v>
      </c>
      <c r="D3222" s="219">
        <v>1</v>
      </c>
      <c r="E3222" s="104" t="str">
        <f>VLOOKUP(BJB!$F$9:$F$5599,Ctrl!$B$4:$D$399,3,0)</f>
        <v>I</v>
      </c>
      <c r="F3222" s="139" t="s">
        <v>10520</v>
      </c>
      <c r="G3222" s="139" t="s">
        <v>6180</v>
      </c>
      <c r="H3222" s="125" t="s">
        <v>12684</v>
      </c>
      <c r="I3222" s="220">
        <f>IF(G3221=BJB!$G3195,I3221+1,1)</f>
        <v>1</v>
      </c>
      <c r="J3222" s="912" t="s">
        <v>23178</v>
      </c>
      <c r="K3222" s="121" t="s">
        <v>3599</v>
      </c>
      <c r="L3222" s="104" t="s">
        <v>6477</v>
      </c>
      <c r="M3222" s="104" t="s">
        <v>3600</v>
      </c>
      <c r="N3222" s="120">
        <v>40956</v>
      </c>
      <c r="O3222" s="105">
        <v>30000000</v>
      </c>
      <c r="P3222" s="105" t="s">
        <v>16509</v>
      </c>
      <c r="Q3222" s="120">
        <v>41438</v>
      </c>
      <c r="R3222" s="105">
        <v>22840540</v>
      </c>
      <c r="S3222" s="146" t="s">
        <v>3601</v>
      </c>
      <c r="T3222" s="109">
        <v>41486</v>
      </c>
      <c r="U3222" s="112">
        <v>15301252.399999999</v>
      </c>
      <c r="V3222" s="109">
        <v>41486</v>
      </c>
      <c r="W3222" s="141">
        <v>15301252.399999999</v>
      </c>
      <c r="X3222" s="141">
        <v>0</v>
      </c>
      <c r="Y3222" s="141">
        <v>0</v>
      </c>
      <c r="Z3222" s="141">
        <v>0</v>
      </c>
      <c r="AA3222" s="114">
        <v>4371786</v>
      </c>
      <c r="AB3222" s="114"/>
      <c r="AC3222" s="132"/>
      <c r="AD3222" s="141"/>
      <c r="AE3222" s="106">
        <v>0</v>
      </c>
      <c r="AF3222" s="106">
        <v>0</v>
      </c>
      <c r="AG3222" s="106">
        <v>0</v>
      </c>
      <c r="AH3222" s="112"/>
      <c r="AI3222" s="112"/>
      <c r="AJ3222" s="112"/>
      <c r="AK3222" s="112"/>
      <c r="AL3222" s="112"/>
      <c r="AM3222" s="112"/>
      <c r="AN3222" s="114">
        <f t="shared" si="100"/>
        <v>4371786</v>
      </c>
      <c r="AO3222" s="114">
        <f t="shared" si="101"/>
        <v>10929466.399999999</v>
      </c>
      <c r="AP3222" s="114"/>
      <c r="AQ3222" s="114"/>
      <c r="AR3222" s="114"/>
      <c r="AS3222" s="114"/>
    </row>
    <row r="3223" spans="1:46" s="190" customFormat="1" ht="15" customHeight="1" x14ac:dyDescent="0.2">
      <c r="A3223" s="104"/>
      <c r="B3223" s="104">
        <f>VLOOKUP(BJB!$F$9:$F$5599,Ctrl!$B$4:$C$399,2,0)</f>
        <v>10</v>
      </c>
      <c r="C3223" s="104">
        <f>VLOOKUP(BJB!$G$9:$G$5599,Ctrl!$E$4:$F$399,2,0)</f>
        <v>5</v>
      </c>
      <c r="D3223" s="219">
        <v>1</v>
      </c>
      <c r="E3223" s="104" t="str">
        <f>VLOOKUP(BJB!$F$9:$F$5599,Ctrl!$B$4:$D$399,3,0)</f>
        <v>I</v>
      </c>
      <c r="F3223" s="139" t="s">
        <v>10520</v>
      </c>
      <c r="G3223" s="139" t="s">
        <v>6180</v>
      </c>
      <c r="H3223" s="125"/>
      <c r="I3223" s="220">
        <f>IF(G3222=BJB!$G3196,I3222+1,1)</f>
        <v>1</v>
      </c>
      <c r="J3223" s="912" t="s">
        <v>23179</v>
      </c>
      <c r="K3223" s="121" t="s">
        <v>3602</v>
      </c>
      <c r="L3223" s="104" t="s">
        <v>6477</v>
      </c>
      <c r="M3223" s="104" t="s">
        <v>3603</v>
      </c>
      <c r="N3223" s="120">
        <v>41075</v>
      </c>
      <c r="O3223" s="107">
        <v>30000000</v>
      </c>
      <c r="P3223" s="105" t="s">
        <v>16510</v>
      </c>
      <c r="Q3223" s="120">
        <v>41476</v>
      </c>
      <c r="R3223" s="105">
        <v>23497500</v>
      </c>
      <c r="S3223" s="146" t="s">
        <v>124</v>
      </c>
      <c r="T3223" s="109">
        <v>41547</v>
      </c>
      <c r="U3223" s="112">
        <v>15930599.999999998</v>
      </c>
      <c r="V3223" s="109">
        <v>41540</v>
      </c>
      <c r="W3223" s="141">
        <v>15930599.999999998</v>
      </c>
      <c r="X3223" s="141">
        <v>0</v>
      </c>
      <c r="Y3223" s="141">
        <v>0</v>
      </c>
      <c r="Z3223" s="141">
        <v>0</v>
      </c>
      <c r="AA3223" s="114">
        <v>2100000</v>
      </c>
      <c r="AB3223" s="114"/>
      <c r="AC3223" s="112"/>
      <c r="AD3223" s="141"/>
      <c r="AE3223" s="106">
        <v>0</v>
      </c>
      <c r="AF3223" s="106">
        <v>0</v>
      </c>
      <c r="AG3223" s="106">
        <v>0</v>
      </c>
      <c r="AH3223" s="112"/>
      <c r="AI3223" s="112"/>
      <c r="AJ3223" s="112"/>
      <c r="AK3223" s="112"/>
      <c r="AL3223" s="112"/>
      <c r="AM3223" s="112"/>
      <c r="AN3223" s="114">
        <f t="shared" si="100"/>
        <v>2100000</v>
      </c>
      <c r="AO3223" s="114">
        <f t="shared" si="101"/>
        <v>13830599.999999998</v>
      </c>
      <c r="AP3223" s="114"/>
      <c r="AQ3223" s="114"/>
      <c r="AR3223" s="114"/>
      <c r="AS3223" s="114"/>
    </row>
    <row r="3224" spans="1:46" s="191" customFormat="1" ht="15" customHeight="1" x14ac:dyDescent="0.2">
      <c r="A3224" s="104"/>
      <c r="B3224" s="104">
        <f>VLOOKUP(BJB!$F$9:$F$5599,Ctrl!$B$4:$C$399,2,0)</f>
        <v>10</v>
      </c>
      <c r="C3224" s="104">
        <f>VLOOKUP(BJB!$G$9:$G$5599,Ctrl!$E$4:$F$399,2,0)</f>
        <v>5</v>
      </c>
      <c r="D3224" s="219">
        <v>1</v>
      </c>
      <c r="E3224" s="104" t="str">
        <f>VLOOKUP(BJB!$F$9:$F$5599,Ctrl!$B$4:$D$399,3,0)</f>
        <v>I</v>
      </c>
      <c r="F3224" s="139" t="s">
        <v>10520</v>
      </c>
      <c r="G3224" s="139" t="s">
        <v>6180</v>
      </c>
      <c r="H3224" s="125"/>
      <c r="I3224" s="220">
        <f>IF(G3223=BJB!$G3197,I3223+1,1)</f>
        <v>1</v>
      </c>
      <c r="J3224" s="912" t="s">
        <v>23180</v>
      </c>
      <c r="K3224" s="121" t="s">
        <v>3604</v>
      </c>
      <c r="L3224" s="104" t="s">
        <v>6477</v>
      </c>
      <c r="M3224" s="104" t="s">
        <v>3603</v>
      </c>
      <c r="N3224" s="120">
        <v>41075</v>
      </c>
      <c r="O3224" s="107">
        <v>20000000</v>
      </c>
      <c r="P3224" s="105" t="s">
        <v>16510</v>
      </c>
      <c r="Q3224" s="120">
        <v>41476</v>
      </c>
      <c r="R3224" s="105">
        <v>17007735</v>
      </c>
      <c r="S3224" s="146" t="s">
        <v>124</v>
      </c>
      <c r="T3224" s="109">
        <v>41547</v>
      </c>
      <c r="U3224" s="112">
        <v>11153824.5</v>
      </c>
      <c r="V3224" s="109">
        <v>41540</v>
      </c>
      <c r="W3224" s="141">
        <v>11153824.5</v>
      </c>
      <c r="X3224" s="141">
        <v>0</v>
      </c>
      <c r="Y3224" s="141">
        <v>0</v>
      </c>
      <c r="Z3224" s="141">
        <v>0</v>
      </c>
      <c r="AA3224" s="114">
        <v>856412</v>
      </c>
      <c r="AB3224" s="114"/>
      <c r="AC3224" s="112"/>
      <c r="AD3224" s="141"/>
      <c r="AE3224" s="106">
        <v>0</v>
      </c>
      <c r="AF3224" s="106">
        <v>0</v>
      </c>
      <c r="AG3224" s="106">
        <v>0</v>
      </c>
      <c r="AH3224" s="112"/>
      <c r="AI3224" s="112"/>
      <c r="AJ3224" s="112"/>
      <c r="AK3224" s="112"/>
      <c r="AL3224" s="112"/>
      <c r="AM3224" s="112"/>
      <c r="AN3224" s="114">
        <f t="shared" si="100"/>
        <v>856412</v>
      </c>
      <c r="AO3224" s="114">
        <f t="shared" si="101"/>
        <v>10297412.5</v>
      </c>
      <c r="AP3224" s="114"/>
      <c r="AQ3224" s="114"/>
      <c r="AR3224" s="114"/>
      <c r="AS3224" s="114"/>
      <c r="AT3224" s="190"/>
    </row>
    <row r="3225" spans="1:46" s="190" customFormat="1" ht="15" customHeight="1" x14ac:dyDescent="0.2">
      <c r="A3225" s="104"/>
      <c r="B3225" s="104">
        <f>VLOOKUP(BJB!$F$9:$F$5599,Ctrl!$B$4:$C$399,2,0)</f>
        <v>10</v>
      </c>
      <c r="C3225" s="104">
        <f>VLOOKUP(BJB!$G$9:$G$5599,Ctrl!$E$4:$F$399,2,0)</f>
        <v>5</v>
      </c>
      <c r="D3225" s="219">
        <v>1</v>
      </c>
      <c r="E3225" s="104" t="str">
        <f>VLOOKUP(BJB!$F$9:$F$5599,Ctrl!$B$4:$D$399,3,0)</f>
        <v>I</v>
      </c>
      <c r="F3225" s="139" t="s">
        <v>10520</v>
      </c>
      <c r="G3225" s="139" t="s">
        <v>6180</v>
      </c>
      <c r="H3225" s="125"/>
      <c r="I3225" s="220">
        <f>IF(G3224=BJB!$G3198,I3224+1,1)</f>
        <v>1</v>
      </c>
      <c r="J3225" s="912" t="s">
        <v>23181</v>
      </c>
      <c r="K3225" s="121" t="s">
        <v>3605</v>
      </c>
      <c r="L3225" s="104" t="s">
        <v>6477</v>
      </c>
      <c r="M3225" s="104" t="s">
        <v>3600</v>
      </c>
      <c r="N3225" s="120">
        <v>40956</v>
      </c>
      <c r="O3225" s="105">
        <v>25000000</v>
      </c>
      <c r="P3225" s="105" t="s">
        <v>16511</v>
      </c>
      <c r="Q3225" s="120">
        <v>41487</v>
      </c>
      <c r="R3225" s="105">
        <v>12086039</v>
      </c>
      <c r="S3225" s="146" t="s">
        <v>3606</v>
      </c>
      <c r="T3225" s="109">
        <v>41571</v>
      </c>
      <c r="U3225" s="112">
        <v>8211930.9999999991</v>
      </c>
      <c r="V3225" s="109">
        <v>41551</v>
      </c>
      <c r="W3225" s="141">
        <v>8211930.9999999991</v>
      </c>
      <c r="X3225" s="141">
        <v>0</v>
      </c>
      <c r="Y3225" s="141">
        <v>0</v>
      </c>
      <c r="Z3225" s="141">
        <v>0</v>
      </c>
      <c r="AA3225" s="114">
        <v>630000</v>
      </c>
      <c r="AB3225" s="114"/>
      <c r="AC3225" s="112"/>
      <c r="AD3225" s="141"/>
      <c r="AE3225" s="106">
        <v>0</v>
      </c>
      <c r="AF3225" s="106">
        <v>0</v>
      </c>
      <c r="AG3225" s="106">
        <v>0</v>
      </c>
      <c r="AH3225" s="112"/>
      <c r="AI3225" s="112"/>
      <c r="AJ3225" s="112"/>
      <c r="AK3225" s="112"/>
      <c r="AL3225" s="112"/>
      <c r="AM3225" s="112"/>
      <c r="AN3225" s="114">
        <f t="shared" si="100"/>
        <v>630000</v>
      </c>
      <c r="AO3225" s="114">
        <f t="shared" si="101"/>
        <v>7581930.9999999991</v>
      </c>
      <c r="AP3225" s="114"/>
      <c r="AQ3225" s="114"/>
      <c r="AR3225" s="114"/>
      <c r="AS3225" s="114"/>
    </row>
    <row r="3226" spans="1:46" s="189" customFormat="1" ht="15" customHeight="1" x14ac:dyDescent="0.2">
      <c r="A3226" s="104"/>
      <c r="B3226" s="104">
        <f>VLOOKUP(BJB!$F$9:$F$5599,Ctrl!$B$4:$C$399,2,0)</f>
        <v>10</v>
      </c>
      <c r="C3226" s="104">
        <f>VLOOKUP(BJB!$G$9:$G$5599,Ctrl!$E$4:$F$399,2,0)</f>
        <v>5</v>
      </c>
      <c r="D3226" s="219">
        <v>1</v>
      </c>
      <c r="E3226" s="104" t="str">
        <f>VLOOKUP(BJB!$F$9:$F$5599,Ctrl!$B$4:$D$399,3,0)</f>
        <v>I</v>
      </c>
      <c r="F3226" s="139" t="s">
        <v>10520</v>
      </c>
      <c r="G3226" s="139" t="s">
        <v>6180</v>
      </c>
      <c r="H3226" s="125"/>
      <c r="I3226" s="220">
        <f>IF(G3225=BJB!$G3199,I3225+1,1)</f>
        <v>1</v>
      </c>
      <c r="J3226" s="912" t="s">
        <v>23182</v>
      </c>
      <c r="K3226" s="121" t="s">
        <v>1596</v>
      </c>
      <c r="L3226" s="104" t="s">
        <v>6477</v>
      </c>
      <c r="M3226" s="104" t="s">
        <v>3607</v>
      </c>
      <c r="N3226" s="120">
        <v>40968</v>
      </c>
      <c r="O3226" s="105">
        <v>50000000</v>
      </c>
      <c r="P3226" s="105" t="s">
        <v>16512</v>
      </c>
      <c r="Q3226" s="120">
        <v>41512</v>
      </c>
      <c r="R3226" s="105">
        <v>23358755</v>
      </c>
      <c r="S3226" s="146" t="s">
        <v>3606</v>
      </c>
      <c r="T3226" s="109">
        <v>41571</v>
      </c>
      <c r="U3226" s="112">
        <v>15968404</v>
      </c>
      <c r="V3226" s="109">
        <v>41551</v>
      </c>
      <c r="W3226" s="141">
        <v>15968404</v>
      </c>
      <c r="X3226" s="141">
        <v>0</v>
      </c>
      <c r="Y3226" s="141">
        <v>0</v>
      </c>
      <c r="Z3226" s="141">
        <v>0</v>
      </c>
      <c r="AA3226" s="114">
        <v>0</v>
      </c>
      <c r="AB3226" s="114"/>
      <c r="AC3226" s="112"/>
      <c r="AD3226" s="141"/>
      <c r="AE3226" s="106">
        <v>0</v>
      </c>
      <c r="AF3226" s="106">
        <v>0</v>
      </c>
      <c r="AG3226" s="106">
        <v>0</v>
      </c>
      <c r="AH3226" s="112"/>
      <c r="AI3226" s="112"/>
      <c r="AJ3226" s="112"/>
      <c r="AK3226" s="112"/>
      <c r="AL3226" s="112"/>
      <c r="AM3226" s="112"/>
      <c r="AN3226" s="114">
        <f t="shared" si="100"/>
        <v>0</v>
      </c>
      <c r="AO3226" s="114">
        <f t="shared" si="101"/>
        <v>15968404</v>
      </c>
      <c r="AP3226" s="114" t="s">
        <v>10693</v>
      </c>
      <c r="AQ3226" s="114" t="s">
        <v>11149</v>
      </c>
      <c r="AR3226" s="114" t="s">
        <v>10696</v>
      </c>
      <c r="AS3226" s="114">
        <v>116817017</v>
      </c>
      <c r="AT3226" s="190"/>
    </row>
    <row r="3227" spans="1:46" s="190" customFormat="1" ht="15" customHeight="1" x14ac:dyDescent="0.2">
      <c r="A3227" s="104"/>
      <c r="B3227" s="104">
        <f>VLOOKUP(BJB!$F$9:$F$5599,Ctrl!$B$4:$C$399,2,0)</f>
        <v>10</v>
      </c>
      <c r="C3227" s="104">
        <f>VLOOKUP(BJB!$G$9:$G$5599,Ctrl!$E$4:$F$399,2,0)</f>
        <v>5</v>
      </c>
      <c r="D3227" s="219">
        <v>1</v>
      </c>
      <c r="E3227" s="104" t="str">
        <f>VLOOKUP(BJB!$F$9:$F$5599,Ctrl!$B$4:$D$399,3,0)</f>
        <v>I</v>
      </c>
      <c r="F3227" s="139" t="s">
        <v>10520</v>
      </c>
      <c r="G3227" s="139" t="s">
        <v>6180</v>
      </c>
      <c r="H3227" s="125"/>
      <c r="I3227" s="220">
        <f>IF(G3226=BJB!$G3200,I3226+1,1)</f>
        <v>1</v>
      </c>
      <c r="J3227" s="912" t="s">
        <v>23183</v>
      </c>
      <c r="K3227" s="121" t="s">
        <v>3608</v>
      </c>
      <c r="L3227" s="104" t="s">
        <v>6477</v>
      </c>
      <c r="M3227" s="104" t="s">
        <v>3609</v>
      </c>
      <c r="N3227" s="120">
        <v>41075</v>
      </c>
      <c r="O3227" s="105">
        <v>30000000</v>
      </c>
      <c r="P3227" s="105" t="s">
        <v>16513</v>
      </c>
      <c r="Q3227" s="120">
        <v>41479</v>
      </c>
      <c r="R3227" s="105">
        <v>24274471</v>
      </c>
      <c r="S3227" s="146" t="s">
        <v>3606</v>
      </c>
      <c r="T3227" s="109">
        <v>41578</v>
      </c>
      <c r="U3227" s="141">
        <v>16712204</v>
      </c>
      <c r="V3227" s="109">
        <v>41564</v>
      </c>
      <c r="W3227" s="141">
        <v>16712204</v>
      </c>
      <c r="X3227" s="141">
        <v>0</v>
      </c>
      <c r="Y3227" s="141">
        <v>0</v>
      </c>
      <c r="Z3227" s="141">
        <v>0</v>
      </c>
      <c r="AA3227" s="114">
        <v>140000</v>
      </c>
      <c r="AB3227" s="114"/>
      <c r="AC3227" s="141"/>
      <c r="AD3227" s="141"/>
      <c r="AE3227" s="106">
        <v>0</v>
      </c>
      <c r="AF3227" s="106">
        <v>0</v>
      </c>
      <c r="AG3227" s="106">
        <v>0</v>
      </c>
      <c r="AH3227" s="141"/>
      <c r="AI3227" s="141"/>
      <c r="AJ3227" s="141"/>
      <c r="AK3227" s="141"/>
      <c r="AL3227" s="141"/>
      <c r="AM3227" s="141"/>
      <c r="AN3227" s="114">
        <f t="shared" si="100"/>
        <v>140000</v>
      </c>
      <c r="AO3227" s="114">
        <f t="shared" si="101"/>
        <v>16572204</v>
      </c>
      <c r="AP3227" s="114"/>
      <c r="AQ3227" s="114"/>
      <c r="AR3227" s="114"/>
      <c r="AS3227" s="114"/>
    </row>
    <row r="3228" spans="1:46" s="191" customFormat="1" ht="15" customHeight="1" x14ac:dyDescent="0.2">
      <c r="A3228" s="104"/>
      <c r="B3228" s="104">
        <f>VLOOKUP(BJB!$F$9:$F$5599,Ctrl!$B$4:$C$399,2,0)</f>
        <v>10</v>
      </c>
      <c r="C3228" s="104">
        <f>VLOOKUP(BJB!$G$9:$G$5599,Ctrl!$E$4:$F$399,2,0)</f>
        <v>5</v>
      </c>
      <c r="D3228" s="219">
        <v>1</v>
      </c>
      <c r="E3228" s="104" t="str">
        <f>VLOOKUP(BJB!$F$9:$F$5599,Ctrl!$B$4:$D$399,3,0)</f>
        <v>I</v>
      </c>
      <c r="F3228" s="139" t="s">
        <v>10520</v>
      </c>
      <c r="G3228" s="139" t="s">
        <v>6180</v>
      </c>
      <c r="H3228" s="125"/>
      <c r="I3228" s="220">
        <f>IF(G3227=BJB!$G3201,I3227+1,1)</f>
        <v>1</v>
      </c>
      <c r="J3228" s="912" t="s">
        <v>23184</v>
      </c>
      <c r="K3228" s="121" t="s">
        <v>3610</v>
      </c>
      <c r="L3228" s="104" t="s">
        <v>6477</v>
      </c>
      <c r="M3228" s="104" t="s">
        <v>3611</v>
      </c>
      <c r="N3228" s="120">
        <v>40857</v>
      </c>
      <c r="O3228" s="105">
        <v>75000000</v>
      </c>
      <c r="P3228" s="105" t="s">
        <v>16514</v>
      </c>
      <c r="Q3228" s="120">
        <v>41549</v>
      </c>
      <c r="R3228" s="105">
        <v>22066459</v>
      </c>
      <c r="S3228" s="146" t="s">
        <v>3606</v>
      </c>
      <c r="T3228" s="109">
        <v>41578</v>
      </c>
      <c r="U3228" s="141">
        <v>14955967</v>
      </c>
      <c r="V3228" s="109">
        <v>41571</v>
      </c>
      <c r="W3228" s="141">
        <v>14955967</v>
      </c>
      <c r="X3228" s="141">
        <v>0</v>
      </c>
      <c r="Y3228" s="141">
        <v>0</v>
      </c>
      <c r="Z3228" s="141">
        <v>0</v>
      </c>
      <c r="AA3228" s="114">
        <v>14955967</v>
      </c>
      <c r="AB3228" s="114"/>
      <c r="AC3228" s="141"/>
      <c r="AD3228" s="141"/>
      <c r="AE3228" s="106">
        <v>0</v>
      </c>
      <c r="AF3228" s="106">
        <v>0</v>
      </c>
      <c r="AG3228" s="106">
        <v>0</v>
      </c>
      <c r="AH3228" s="141"/>
      <c r="AI3228" s="141"/>
      <c r="AJ3228" s="141"/>
      <c r="AK3228" s="141"/>
      <c r="AL3228" s="141"/>
      <c r="AM3228" s="141"/>
      <c r="AN3228" s="114">
        <f t="shared" si="100"/>
        <v>14955967</v>
      </c>
      <c r="AO3228" s="114">
        <f t="shared" si="101"/>
        <v>0</v>
      </c>
      <c r="AP3228" s="114"/>
      <c r="AQ3228" s="114"/>
      <c r="AR3228" s="114"/>
      <c r="AS3228" s="114"/>
      <c r="AT3228" s="190"/>
    </row>
    <row r="3229" spans="1:46" s="190" customFormat="1" ht="15" customHeight="1" x14ac:dyDescent="0.2">
      <c r="A3229" s="104"/>
      <c r="B3229" s="104">
        <f>VLOOKUP(BJB!$F$9:$F$5599,Ctrl!$B$4:$C$399,2,0)</f>
        <v>10</v>
      </c>
      <c r="C3229" s="104">
        <f>VLOOKUP(BJB!$G$9:$G$5599,Ctrl!$E$4:$F$399,2,0)</f>
        <v>5</v>
      </c>
      <c r="D3229" s="219">
        <v>1</v>
      </c>
      <c r="E3229" s="104" t="str">
        <f>VLOOKUP(BJB!$F$9:$F$5599,Ctrl!$B$4:$D$399,3,0)</f>
        <v>I</v>
      </c>
      <c r="F3229" s="139" t="s">
        <v>10520</v>
      </c>
      <c r="G3229" s="139" t="s">
        <v>6180</v>
      </c>
      <c r="H3229" s="231" t="s">
        <v>18617</v>
      </c>
      <c r="I3229" s="220">
        <f>IF(G3228=BJB!$G3202,I3228+1,1)</f>
        <v>1</v>
      </c>
      <c r="J3229" s="891" t="s">
        <v>18437</v>
      </c>
      <c r="K3229" s="126" t="s">
        <v>4928</v>
      </c>
      <c r="L3229" s="104" t="s">
        <v>6477</v>
      </c>
      <c r="M3229" s="127" t="s">
        <v>3609</v>
      </c>
      <c r="N3229" s="128">
        <v>41075</v>
      </c>
      <c r="O3229" s="140">
        <v>200000000</v>
      </c>
      <c r="P3229" s="105" t="s">
        <v>16515</v>
      </c>
      <c r="Q3229" s="120">
        <v>41549</v>
      </c>
      <c r="R3229" s="105">
        <v>160117670</v>
      </c>
      <c r="S3229" s="146" t="s">
        <v>4929</v>
      </c>
      <c r="T3229" s="109">
        <v>41632</v>
      </c>
      <c r="U3229" s="112">
        <v>109254695</v>
      </c>
      <c r="V3229" s="109">
        <v>41632</v>
      </c>
      <c r="W3229" s="141">
        <v>109254695</v>
      </c>
      <c r="X3229" s="141">
        <v>0</v>
      </c>
      <c r="Y3229" s="141">
        <v>0</v>
      </c>
      <c r="Z3229" s="141">
        <v>0</v>
      </c>
      <c r="AA3229" s="114">
        <v>19950000</v>
      </c>
      <c r="AB3229" s="114">
        <v>89304695</v>
      </c>
      <c r="AC3229" s="112"/>
      <c r="AD3229" s="141"/>
      <c r="AE3229" s="106">
        <v>0</v>
      </c>
      <c r="AF3229" s="106">
        <v>0</v>
      </c>
      <c r="AG3229" s="106">
        <v>0</v>
      </c>
      <c r="AH3229" s="112"/>
      <c r="AI3229" s="112"/>
      <c r="AJ3229" s="112"/>
      <c r="AK3229" s="112"/>
      <c r="AL3229" s="112"/>
      <c r="AM3229" s="112"/>
      <c r="AN3229" s="114">
        <f t="shared" si="100"/>
        <v>109254695</v>
      </c>
      <c r="AO3229" s="114">
        <f t="shared" si="101"/>
        <v>0</v>
      </c>
      <c r="AP3229" s="114"/>
      <c r="AQ3229" s="114"/>
      <c r="AR3229" s="114"/>
      <c r="AS3229" s="114"/>
    </row>
    <row r="3230" spans="1:46" s="190" customFormat="1" ht="15" customHeight="1" x14ac:dyDescent="0.2">
      <c r="A3230" s="104"/>
      <c r="B3230" s="104">
        <f>VLOOKUP(BJB!$F$9:$F$5599,Ctrl!$B$4:$C$399,2,0)</f>
        <v>10</v>
      </c>
      <c r="C3230" s="104">
        <f>VLOOKUP(BJB!$G$9:$G$5599,Ctrl!$E$4:$F$399,2,0)</f>
        <v>5</v>
      </c>
      <c r="D3230" s="219">
        <v>1</v>
      </c>
      <c r="E3230" s="104" t="str">
        <f>VLOOKUP(BJB!$F$9:$F$5599,Ctrl!$B$4:$D$399,3,0)</f>
        <v>I</v>
      </c>
      <c r="F3230" s="139" t="s">
        <v>10520</v>
      </c>
      <c r="G3230" s="139" t="s">
        <v>6180</v>
      </c>
      <c r="H3230" s="125"/>
      <c r="I3230" s="220">
        <f>IF(G3229=BJB!$G3203,I3229+1,1)</f>
        <v>1</v>
      </c>
      <c r="J3230" s="912" t="s">
        <v>23185</v>
      </c>
      <c r="K3230" s="126" t="s">
        <v>5307</v>
      </c>
      <c r="L3230" s="104" t="s">
        <v>6476</v>
      </c>
      <c r="M3230" s="127" t="s">
        <v>628</v>
      </c>
      <c r="N3230" s="128">
        <v>40374</v>
      </c>
      <c r="O3230" s="140">
        <v>67982722</v>
      </c>
      <c r="P3230" s="105" t="s">
        <v>6222</v>
      </c>
      <c r="Q3230" s="120" t="s">
        <v>6222</v>
      </c>
      <c r="R3230" s="890">
        <v>0</v>
      </c>
      <c r="S3230" s="146" t="s">
        <v>5086</v>
      </c>
      <c r="T3230" s="109">
        <v>41729</v>
      </c>
      <c r="U3230" s="112">
        <v>2714272</v>
      </c>
      <c r="V3230" s="109" t="s">
        <v>6222</v>
      </c>
      <c r="W3230" s="141">
        <v>0</v>
      </c>
      <c r="X3230" s="141">
        <v>0</v>
      </c>
      <c r="Y3230" s="141">
        <v>0</v>
      </c>
      <c r="Z3230" s="141">
        <v>0</v>
      </c>
      <c r="AA3230" s="223">
        <v>0</v>
      </c>
      <c r="AB3230" s="223"/>
      <c r="AC3230" s="112"/>
      <c r="AD3230" s="141"/>
      <c r="AE3230" s="106">
        <v>0</v>
      </c>
      <c r="AF3230" s="106">
        <v>0</v>
      </c>
      <c r="AG3230" s="106">
        <v>0</v>
      </c>
      <c r="AH3230" s="112"/>
      <c r="AI3230" s="112"/>
      <c r="AJ3230" s="112"/>
      <c r="AK3230" s="112"/>
      <c r="AL3230" s="112"/>
      <c r="AM3230" s="112"/>
      <c r="AN3230" s="114">
        <f t="shared" si="100"/>
        <v>0</v>
      </c>
      <c r="AO3230" s="114">
        <f t="shared" si="101"/>
        <v>2714272</v>
      </c>
      <c r="AP3230" s="114"/>
      <c r="AQ3230" s="114"/>
      <c r="AR3230" s="114"/>
      <c r="AS3230" s="114"/>
    </row>
    <row r="3231" spans="1:46" s="190" customFormat="1" ht="15" customHeight="1" x14ac:dyDescent="0.2">
      <c r="A3231" s="104"/>
      <c r="B3231" s="104">
        <f>VLOOKUP(BJB!$F$9:$F$5599,Ctrl!$B$4:$C$399,2,0)</f>
        <v>10</v>
      </c>
      <c r="C3231" s="104">
        <f>VLOOKUP(BJB!$G$9:$G$5599,Ctrl!$E$4:$F$399,2,0)</f>
        <v>5</v>
      </c>
      <c r="D3231" s="219">
        <v>1</v>
      </c>
      <c r="E3231" s="104" t="str">
        <f>VLOOKUP(BJB!$F$9:$F$5599,Ctrl!$B$4:$D$399,3,0)</f>
        <v>I</v>
      </c>
      <c r="F3231" s="139" t="s">
        <v>10520</v>
      </c>
      <c r="G3231" s="139" t="s">
        <v>6180</v>
      </c>
      <c r="H3231" s="125" t="s">
        <v>6383</v>
      </c>
      <c r="I3231" s="220">
        <f>IF(G3230=BJB!$G3204,I3230+1,1)</f>
        <v>1</v>
      </c>
      <c r="J3231" s="912" t="s">
        <v>23186</v>
      </c>
      <c r="K3231" s="126" t="s">
        <v>5697</v>
      </c>
      <c r="L3231" s="104" t="s">
        <v>6477</v>
      </c>
      <c r="M3231" s="127" t="s">
        <v>5698</v>
      </c>
      <c r="N3231" s="128">
        <v>41031</v>
      </c>
      <c r="O3231" s="140">
        <v>20000000</v>
      </c>
      <c r="P3231" s="105" t="s">
        <v>16516</v>
      </c>
      <c r="Q3231" s="120">
        <v>41659</v>
      </c>
      <c r="R3231" s="105">
        <v>8595283</v>
      </c>
      <c r="S3231" s="146" t="s">
        <v>5563</v>
      </c>
      <c r="T3231" s="109">
        <v>41820</v>
      </c>
      <c r="U3231" s="112">
        <v>5833337</v>
      </c>
      <c r="V3231" s="109">
        <v>41791</v>
      </c>
      <c r="W3231" s="141">
        <v>5833337</v>
      </c>
      <c r="X3231" s="141">
        <v>0</v>
      </c>
      <c r="Y3231" s="141">
        <v>0</v>
      </c>
      <c r="Z3231" s="141">
        <v>0</v>
      </c>
      <c r="AA3231" s="223">
        <v>5833337</v>
      </c>
      <c r="AB3231" s="223"/>
      <c r="AC3231" s="132"/>
      <c r="AD3231" s="141"/>
      <c r="AE3231" s="106">
        <v>0</v>
      </c>
      <c r="AF3231" s="106">
        <v>0</v>
      </c>
      <c r="AG3231" s="106">
        <v>0</v>
      </c>
      <c r="AH3231" s="112"/>
      <c r="AI3231" s="112"/>
      <c r="AJ3231" s="112"/>
      <c r="AK3231" s="112"/>
      <c r="AL3231" s="112"/>
      <c r="AM3231" s="112"/>
      <c r="AN3231" s="114">
        <f t="shared" si="100"/>
        <v>5833337</v>
      </c>
      <c r="AO3231" s="114">
        <f t="shared" si="101"/>
        <v>0</v>
      </c>
      <c r="AP3231" s="114"/>
      <c r="AQ3231" s="114"/>
      <c r="AR3231" s="114"/>
      <c r="AS3231" s="114"/>
    </row>
    <row r="3232" spans="1:46" s="190" customFormat="1" ht="15" customHeight="1" x14ac:dyDescent="0.2">
      <c r="A3232" s="104"/>
      <c r="B3232" s="104">
        <f>VLOOKUP(BJB!$F$9:$F$5599,Ctrl!$B$4:$C$399,2,0)</f>
        <v>10</v>
      </c>
      <c r="C3232" s="104">
        <f>VLOOKUP(BJB!$G$9:$G$5599,Ctrl!$E$4:$F$399,2,0)</f>
        <v>7</v>
      </c>
      <c r="D3232" s="219">
        <v>1</v>
      </c>
      <c r="E3232" s="104" t="str">
        <f>VLOOKUP(BJB!$F$9:$F$5599,Ctrl!$B$4:$D$399,3,0)</f>
        <v>I</v>
      </c>
      <c r="F3232" s="139" t="s">
        <v>10520</v>
      </c>
      <c r="G3232" s="139" t="s">
        <v>10282</v>
      </c>
      <c r="H3232" s="125"/>
      <c r="I3232" s="220">
        <f>IF(G3231=BJB!$G3205,I3231+1,1)</f>
        <v>1</v>
      </c>
      <c r="J3232" s="912" t="s">
        <v>23187</v>
      </c>
      <c r="K3232" s="121" t="s">
        <v>3512</v>
      </c>
      <c r="L3232" s="104" t="s">
        <v>6477</v>
      </c>
      <c r="M3232" s="104" t="s">
        <v>3513</v>
      </c>
      <c r="N3232" s="120">
        <v>40752</v>
      </c>
      <c r="O3232" s="106">
        <v>25000000</v>
      </c>
      <c r="P3232" s="105" t="s">
        <v>6222</v>
      </c>
      <c r="Q3232" s="120" t="s">
        <v>6222</v>
      </c>
      <c r="R3232" s="890">
        <v>0</v>
      </c>
      <c r="S3232" s="108" t="s">
        <v>6963</v>
      </c>
      <c r="T3232" s="109">
        <v>41101</v>
      </c>
      <c r="U3232" s="106">
        <v>7925105</v>
      </c>
      <c r="V3232" s="109" t="s">
        <v>6222</v>
      </c>
      <c r="W3232" s="141">
        <v>0</v>
      </c>
      <c r="X3232" s="141">
        <v>0</v>
      </c>
      <c r="Y3232" s="141">
        <v>0</v>
      </c>
      <c r="Z3232" s="141">
        <v>0</v>
      </c>
      <c r="AA3232" s="114">
        <v>7925105</v>
      </c>
      <c r="AB3232" s="114"/>
      <c r="AC3232" s="106"/>
      <c r="AD3232" s="141"/>
      <c r="AE3232" s="106">
        <v>0</v>
      </c>
      <c r="AF3232" s="106">
        <v>0</v>
      </c>
      <c r="AG3232" s="106">
        <v>0</v>
      </c>
      <c r="AH3232" s="106"/>
      <c r="AI3232" s="106"/>
      <c r="AJ3232" s="106"/>
      <c r="AK3232" s="106"/>
      <c r="AL3232" s="106"/>
      <c r="AM3232" s="106"/>
      <c r="AN3232" s="114">
        <f t="shared" si="100"/>
        <v>7925105</v>
      </c>
      <c r="AO3232" s="114">
        <f t="shared" si="101"/>
        <v>0</v>
      </c>
      <c r="AP3232" s="114"/>
      <c r="AQ3232" s="114"/>
      <c r="AR3232" s="114"/>
      <c r="AS3232" s="114"/>
    </row>
    <row r="3233" spans="1:46" s="190" customFormat="1" ht="15" customHeight="1" x14ac:dyDescent="0.2">
      <c r="A3233" s="104"/>
      <c r="B3233" s="104">
        <f>VLOOKUP(BJB!$F$9:$F$5599,Ctrl!$B$4:$C$399,2,0)</f>
        <v>10</v>
      </c>
      <c r="C3233" s="104">
        <f>VLOOKUP(BJB!$G$9:$G$5599,Ctrl!$E$4:$F$399,2,0)</f>
        <v>7</v>
      </c>
      <c r="D3233" s="219">
        <v>1</v>
      </c>
      <c r="E3233" s="104" t="str">
        <f>VLOOKUP(BJB!$F$9:$F$5599,Ctrl!$B$4:$D$399,3,0)</f>
        <v>I</v>
      </c>
      <c r="F3233" s="139" t="s">
        <v>10520</v>
      </c>
      <c r="G3233" s="139" t="s">
        <v>10282</v>
      </c>
      <c r="H3233" s="125" t="s">
        <v>6382</v>
      </c>
      <c r="I3233" s="220">
        <f>IF(G3232=BJB!$G3206,I3232+1,1)</f>
        <v>1</v>
      </c>
      <c r="J3233" s="912" t="s">
        <v>23188</v>
      </c>
      <c r="K3233" s="121" t="s">
        <v>5556</v>
      </c>
      <c r="L3233" s="104" t="s">
        <v>6477</v>
      </c>
      <c r="M3233" s="104" t="s">
        <v>3515</v>
      </c>
      <c r="N3233" s="120">
        <v>40809</v>
      </c>
      <c r="O3233" s="106">
        <v>40000000</v>
      </c>
      <c r="P3233" s="105" t="s">
        <v>6222</v>
      </c>
      <c r="Q3233" s="120" t="s">
        <v>6222</v>
      </c>
      <c r="R3233" s="890">
        <v>0</v>
      </c>
      <c r="S3233" s="108" t="s">
        <v>5554</v>
      </c>
      <c r="T3233" s="109">
        <v>41180</v>
      </c>
      <c r="U3233" s="106">
        <v>21546344</v>
      </c>
      <c r="V3233" s="109" t="s">
        <v>6222</v>
      </c>
      <c r="W3233" s="141">
        <v>0</v>
      </c>
      <c r="X3233" s="141">
        <v>0</v>
      </c>
      <c r="Y3233" s="141">
        <v>0</v>
      </c>
      <c r="Z3233" s="141">
        <v>0</v>
      </c>
      <c r="AA3233" s="114">
        <v>16999495</v>
      </c>
      <c r="AB3233" s="114"/>
      <c r="AC3233" s="132"/>
      <c r="AD3233" s="141"/>
      <c r="AE3233" s="106">
        <v>0</v>
      </c>
      <c r="AF3233" s="106">
        <v>0</v>
      </c>
      <c r="AG3233" s="106">
        <v>0</v>
      </c>
      <c r="AH3233" s="106"/>
      <c r="AI3233" s="106"/>
      <c r="AJ3233" s="106"/>
      <c r="AK3233" s="106"/>
      <c r="AL3233" s="106"/>
      <c r="AM3233" s="106"/>
      <c r="AN3233" s="114">
        <f t="shared" si="100"/>
        <v>16999495</v>
      </c>
      <c r="AO3233" s="114">
        <f t="shared" si="101"/>
        <v>4546849</v>
      </c>
      <c r="AP3233" s="114"/>
      <c r="AQ3233" s="114"/>
      <c r="AR3233" s="114"/>
      <c r="AS3233" s="114"/>
      <c r="AT3233" s="237"/>
    </row>
    <row r="3234" spans="1:46" s="191" customFormat="1" ht="15" customHeight="1" x14ac:dyDescent="0.2">
      <c r="A3234" s="104"/>
      <c r="B3234" s="104">
        <f>VLOOKUP(BJB!$F$9:$F$5599,Ctrl!$B$4:$C$399,2,0)</f>
        <v>10</v>
      </c>
      <c r="C3234" s="104">
        <f>VLOOKUP(BJB!$G$9:$G$5599,Ctrl!$E$4:$F$399,2,0)</f>
        <v>7</v>
      </c>
      <c r="D3234" s="219">
        <v>1</v>
      </c>
      <c r="E3234" s="104" t="str">
        <f>VLOOKUP(BJB!$F$9:$F$5599,Ctrl!$B$4:$D$399,3,0)</f>
        <v>I</v>
      </c>
      <c r="F3234" s="139" t="s">
        <v>10520</v>
      </c>
      <c r="G3234" s="139" t="s">
        <v>10282</v>
      </c>
      <c r="H3234" s="125"/>
      <c r="I3234" s="220">
        <f>IF(G3233=BJB!$G3207,I3233+1,1)</f>
        <v>1</v>
      </c>
      <c r="J3234" s="912" t="s">
        <v>23189</v>
      </c>
      <c r="K3234" s="121" t="s">
        <v>5552</v>
      </c>
      <c r="L3234" s="104" t="s">
        <v>6477</v>
      </c>
      <c r="M3234" s="104" t="s">
        <v>5553</v>
      </c>
      <c r="N3234" s="120">
        <v>40752</v>
      </c>
      <c r="O3234" s="106">
        <v>70000000</v>
      </c>
      <c r="P3234" s="105" t="s">
        <v>16517</v>
      </c>
      <c r="Q3234" s="120">
        <v>41120</v>
      </c>
      <c r="R3234" s="105">
        <v>66189113</v>
      </c>
      <c r="S3234" s="108" t="s">
        <v>5555</v>
      </c>
      <c r="T3234" s="109">
        <v>41200</v>
      </c>
      <c r="U3234" s="106">
        <v>46332379</v>
      </c>
      <c r="V3234" s="109">
        <v>41200</v>
      </c>
      <c r="W3234" s="141">
        <v>46332379</v>
      </c>
      <c r="X3234" s="141">
        <v>0</v>
      </c>
      <c r="Y3234" s="141">
        <v>0</v>
      </c>
      <c r="Z3234" s="141">
        <v>0</v>
      </c>
      <c r="AA3234" s="114">
        <v>0</v>
      </c>
      <c r="AB3234" s="114"/>
      <c r="AC3234" s="106"/>
      <c r="AD3234" s="141"/>
      <c r="AE3234" s="106">
        <v>0</v>
      </c>
      <c r="AF3234" s="106">
        <v>0</v>
      </c>
      <c r="AG3234" s="106">
        <v>0</v>
      </c>
      <c r="AH3234" s="106"/>
      <c r="AI3234" s="106"/>
      <c r="AJ3234" s="106"/>
      <c r="AK3234" s="106"/>
      <c r="AL3234" s="106"/>
      <c r="AM3234" s="106"/>
      <c r="AN3234" s="114">
        <f t="shared" si="100"/>
        <v>0</v>
      </c>
      <c r="AO3234" s="114">
        <f t="shared" si="101"/>
        <v>46332379</v>
      </c>
      <c r="AP3234" s="114"/>
      <c r="AQ3234" s="114"/>
      <c r="AR3234" s="114"/>
      <c r="AS3234" s="114"/>
      <c r="AT3234" s="190"/>
    </row>
    <row r="3235" spans="1:46" s="190" customFormat="1" ht="15" customHeight="1" x14ac:dyDescent="0.2">
      <c r="A3235" s="104"/>
      <c r="B3235" s="104">
        <f>VLOOKUP(BJB!$F$9:$F$5599,Ctrl!$B$4:$C$399,2,0)</f>
        <v>10</v>
      </c>
      <c r="C3235" s="104">
        <f>VLOOKUP(BJB!$G$9:$G$5599,Ctrl!$E$4:$F$399,2,0)</f>
        <v>7</v>
      </c>
      <c r="D3235" s="219">
        <v>1</v>
      </c>
      <c r="E3235" s="104" t="str">
        <f>VLOOKUP(BJB!$F$9:$F$5599,Ctrl!$B$4:$D$399,3,0)</f>
        <v>I</v>
      </c>
      <c r="F3235" s="139" t="s">
        <v>10520</v>
      </c>
      <c r="G3235" s="139" t="s">
        <v>10282</v>
      </c>
      <c r="H3235" s="125">
        <v>1110818000571</v>
      </c>
      <c r="I3235" s="220">
        <f>IF(G3234=BJB!$G3208,I3234+1,1)</f>
        <v>1</v>
      </c>
      <c r="J3235" s="912" t="s">
        <v>23190</v>
      </c>
      <c r="K3235" s="121" t="s">
        <v>3514</v>
      </c>
      <c r="L3235" s="104" t="s">
        <v>6477</v>
      </c>
      <c r="M3235" s="104" t="s">
        <v>3515</v>
      </c>
      <c r="N3235" s="120">
        <v>40809</v>
      </c>
      <c r="O3235" s="107">
        <v>74000000</v>
      </c>
      <c r="P3235" s="105" t="s">
        <v>16518</v>
      </c>
      <c r="Q3235" s="120">
        <v>41198</v>
      </c>
      <c r="R3235" s="105">
        <v>70670315</v>
      </c>
      <c r="S3235" s="146" t="s">
        <v>3516</v>
      </c>
      <c r="T3235" s="109">
        <v>41327</v>
      </c>
      <c r="U3235" s="106">
        <v>49469221</v>
      </c>
      <c r="V3235" s="109">
        <v>41327</v>
      </c>
      <c r="W3235" s="141">
        <v>49469221</v>
      </c>
      <c r="X3235" s="141">
        <v>0</v>
      </c>
      <c r="Y3235" s="141">
        <v>0</v>
      </c>
      <c r="Z3235" s="141">
        <v>0</v>
      </c>
      <c r="AA3235" s="114">
        <v>20548014</v>
      </c>
      <c r="AB3235" s="114"/>
      <c r="AC3235" s="132"/>
      <c r="AD3235" s="141"/>
      <c r="AE3235" s="106">
        <v>0</v>
      </c>
      <c r="AF3235" s="106">
        <v>0</v>
      </c>
      <c r="AG3235" s="106">
        <v>0</v>
      </c>
      <c r="AH3235" s="106"/>
      <c r="AI3235" s="106"/>
      <c r="AJ3235" s="106"/>
      <c r="AK3235" s="106"/>
      <c r="AL3235" s="106"/>
      <c r="AM3235" s="106"/>
      <c r="AN3235" s="114">
        <f t="shared" si="100"/>
        <v>20548014</v>
      </c>
      <c r="AO3235" s="114">
        <f t="shared" si="101"/>
        <v>28921207</v>
      </c>
      <c r="AP3235" s="114"/>
      <c r="AQ3235" s="114"/>
      <c r="AR3235" s="114"/>
      <c r="AS3235" s="114"/>
      <c r="AT3235" s="233"/>
    </row>
    <row r="3236" spans="1:46" s="190" customFormat="1" ht="15" customHeight="1" x14ac:dyDescent="0.2">
      <c r="A3236" s="104"/>
      <c r="B3236" s="104">
        <f>VLOOKUP(BJB!$F$9:$F$5599,Ctrl!$B$4:$C$399,2,0)</f>
        <v>10</v>
      </c>
      <c r="C3236" s="104">
        <f>VLOOKUP(BJB!$G$9:$G$5599,Ctrl!$E$4:$F$399,2,0)</f>
        <v>7</v>
      </c>
      <c r="D3236" s="219">
        <v>1</v>
      </c>
      <c r="E3236" s="104" t="str">
        <f>VLOOKUP(BJB!$F$9:$F$5599,Ctrl!$B$4:$D$399,3,0)</f>
        <v>I</v>
      </c>
      <c r="F3236" s="139" t="s">
        <v>10520</v>
      </c>
      <c r="G3236" s="139" t="s">
        <v>10282</v>
      </c>
      <c r="H3236" s="125" t="s">
        <v>7510</v>
      </c>
      <c r="I3236" s="220">
        <f>IF(G3235=BJB!$G3209,I3235+1,1)</f>
        <v>1</v>
      </c>
      <c r="J3236" s="891" t="s">
        <v>18438</v>
      </c>
      <c r="K3236" s="121" t="s">
        <v>3517</v>
      </c>
      <c r="L3236" s="104" t="s">
        <v>6477</v>
      </c>
      <c r="M3236" s="104" t="s">
        <v>3518</v>
      </c>
      <c r="N3236" s="120">
        <v>40857</v>
      </c>
      <c r="O3236" s="107">
        <v>90000000</v>
      </c>
      <c r="P3236" s="105" t="s">
        <v>16519</v>
      </c>
      <c r="Q3236" s="120">
        <v>41199</v>
      </c>
      <c r="R3236" s="105">
        <v>87878854</v>
      </c>
      <c r="S3236" s="146" t="s">
        <v>3516</v>
      </c>
      <c r="T3236" s="109">
        <v>41327</v>
      </c>
      <c r="U3236" s="106">
        <v>61515198</v>
      </c>
      <c r="V3236" s="109">
        <v>41327</v>
      </c>
      <c r="W3236" s="141">
        <v>61515198</v>
      </c>
      <c r="X3236" s="141">
        <v>0</v>
      </c>
      <c r="Y3236" s="141">
        <v>0</v>
      </c>
      <c r="Z3236" s="141">
        <v>0</v>
      </c>
      <c r="AA3236" s="114">
        <v>34706097</v>
      </c>
      <c r="AB3236" s="114"/>
      <c r="AC3236" s="132">
        <v>24726697</v>
      </c>
      <c r="AD3236" s="141"/>
      <c r="AE3236" s="106">
        <v>0</v>
      </c>
      <c r="AF3236" s="106">
        <v>0</v>
      </c>
      <c r="AG3236" s="106">
        <v>0</v>
      </c>
      <c r="AH3236" s="106"/>
      <c r="AI3236" s="106"/>
      <c r="AJ3236" s="106"/>
      <c r="AK3236" s="106"/>
      <c r="AL3236" s="106"/>
      <c r="AM3236" s="106"/>
      <c r="AN3236" s="114">
        <f t="shared" si="100"/>
        <v>59432794</v>
      </c>
      <c r="AO3236" s="114">
        <f t="shared" si="101"/>
        <v>2082404</v>
      </c>
      <c r="AP3236" s="114"/>
      <c r="AQ3236" s="114"/>
      <c r="AR3236" s="114"/>
      <c r="AS3236" s="114"/>
    </row>
    <row r="3237" spans="1:46" s="191" customFormat="1" ht="15" customHeight="1" x14ac:dyDescent="0.2">
      <c r="A3237" s="104"/>
      <c r="B3237" s="104">
        <f>VLOOKUP(BJB!$F$9:$F$5599,Ctrl!$B$4:$C$399,2,0)</f>
        <v>10</v>
      </c>
      <c r="C3237" s="104">
        <f>VLOOKUP(BJB!$G$9:$G$5599,Ctrl!$E$4:$F$399,2,0)</f>
        <v>7</v>
      </c>
      <c r="D3237" s="219">
        <v>1</v>
      </c>
      <c r="E3237" s="104" t="str">
        <f>VLOOKUP(BJB!$F$9:$F$5599,Ctrl!$B$4:$D$399,3,0)</f>
        <v>I</v>
      </c>
      <c r="F3237" s="139" t="s">
        <v>10520</v>
      </c>
      <c r="G3237" s="139" t="s">
        <v>10282</v>
      </c>
      <c r="H3237" s="125"/>
      <c r="I3237" s="220">
        <f>IF(G3236=BJB!$G3210,I3236+1,1)</f>
        <v>1</v>
      </c>
      <c r="J3237" s="912" t="s">
        <v>23191</v>
      </c>
      <c r="K3237" s="121" t="s">
        <v>3519</v>
      </c>
      <c r="L3237" s="104" t="s">
        <v>6477</v>
      </c>
      <c r="M3237" s="104" t="s">
        <v>3515</v>
      </c>
      <c r="N3237" s="120">
        <v>40809</v>
      </c>
      <c r="O3237" s="107">
        <v>40000000</v>
      </c>
      <c r="P3237" s="105" t="s">
        <v>16520</v>
      </c>
      <c r="Q3237" s="120">
        <v>41312</v>
      </c>
      <c r="R3237" s="105">
        <v>32550643</v>
      </c>
      <c r="S3237" s="146" t="s">
        <v>3520</v>
      </c>
      <c r="T3237" s="109">
        <v>41394</v>
      </c>
      <c r="U3237" s="106">
        <v>22785450.099999998</v>
      </c>
      <c r="V3237" s="109">
        <v>41394</v>
      </c>
      <c r="W3237" s="141">
        <v>22785450.099999998</v>
      </c>
      <c r="X3237" s="141">
        <v>0</v>
      </c>
      <c r="Y3237" s="141">
        <v>0</v>
      </c>
      <c r="Z3237" s="141">
        <v>0</v>
      </c>
      <c r="AA3237" s="114">
        <v>0</v>
      </c>
      <c r="AB3237" s="114"/>
      <c r="AC3237" s="106"/>
      <c r="AD3237" s="141"/>
      <c r="AE3237" s="106">
        <v>0</v>
      </c>
      <c r="AF3237" s="106">
        <v>0</v>
      </c>
      <c r="AG3237" s="106">
        <v>0</v>
      </c>
      <c r="AH3237" s="106"/>
      <c r="AI3237" s="106"/>
      <c r="AJ3237" s="106"/>
      <c r="AK3237" s="106"/>
      <c r="AL3237" s="106"/>
      <c r="AM3237" s="106"/>
      <c r="AN3237" s="114">
        <f t="shared" si="100"/>
        <v>0</v>
      </c>
      <c r="AO3237" s="114">
        <f t="shared" si="101"/>
        <v>22785450.099999998</v>
      </c>
      <c r="AP3237" s="114"/>
      <c r="AQ3237" s="114"/>
      <c r="AR3237" s="114"/>
      <c r="AS3237" s="114"/>
      <c r="AT3237" s="190"/>
    </row>
    <row r="3238" spans="1:46" s="191" customFormat="1" ht="15" customHeight="1" x14ac:dyDescent="0.2">
      <c r="A3238" s="104"/>
      <c r="B3238" s="104">
        <f>VLOOKUP(BJB!$F$9:$F$5599,Ctrl!$B$4:$C$399,2,0)</f>
        <v>10</v>
      </c>
      <c r="C3238" s="104">
        <f>VLOOKUP(BJB!$G$9:$G$5599,Ctrl!$E$4:$F$399,2,0)</f>
        <v>7</v>
      </c>
      <c r="D3238" s="219">
        <v>1</v>
      </c>
      <c r="E3238" s="104" t="str">
        <f>VLOOKUP(BJB!$F$9:$F$5599,Ctrl!$B$4:$D$399,3,0)</f>
        <v>I</v>
      </c>
      <c r="F3238" s="139" t="s">
        <v>10520</v>
      </c>
      <c r="G3238" s="139" t="s">
        <v>10282</v>
      </c>
      <c r="H3238" s="125"/>
      <c r="I3238" s="220">
        <f>IF(G3237=BJB!$G3211,I3237+1,1)</f>
        <v>1</v>
      </c>
      <c r="J3238" s="912" t="s">
        <v>23192</v>
      </c>
      <c r="K3238" s="121" t="s">
        <v>783</v>
      </c>
      <c r="L3238" s="104" t="s">
        <v>6477</v>
      </c>
      <c r="M3238" s="104" t="s">
        <v>3521</v>
      </c>
      <c r="N3238" s="120">
        <v>40810</v>
      </c>
      <c r="O3238" s="107">
        <v>5000000</v>
      </c>
      <c r="P3238" s="105" t="s">
        <v>16521</v>
      </c>
      <c r="Q3238" s="120">
        <v>41312</v>
      </c>
      <c r="R3238" s="105">
        <v>2034645</v>
      </c>
      <c r="S3238" s="146" t="s">
        <v>1383</v>
      </c>
      <c r="T3238" s="109">
        <v>41394</v>
      </c>
      <c r="U3238" s="106">
        <v>1424251.5</v>
      </c>
      <c r="V3238" s="109">
        <v>41394</v>
      </c>
      <c r="W3238" s="141">
        <v>1424251.5</v>
      </c>
      <c r="X3238" s="141">
        <v>0</v>
      </c>
      <c r="Y3238" s="141">
        <v>0</v>
      </c>
      <c r="Z3238" s="141">
        <v>0</v>
      </c>
      <c r="AA3238" s="114">
        <v>0</v>
      </c>
      <c r="AB3238" s="114"/>
      <c r="AC3238" s="106"/>
      <c r="AD3238" s="141"/>
      <c r="AE3238" s="106">
        <v>0</v>
      </c>
      <c r="AF3238" s="106">
        <v>0</v>
      </c>
      <c r="AG3238" s="106">
        <v>0</v>
      </c>
      <c r="AH3238" s="106"/>
      <c r="AI3238" s="106"/>
      <c r="AJ3238" s="106"/>
      <c r="AK3238" s="106"/>
      <c r="AL3238" s="106"/>
      <c r="AM3238" s="106"/>
      <c r="AN3238" s="114">
        <f t="shared" si="100"/>
        <v>0</v>
      </c>
      <c r="AO3238" s="114">
        <f t="shared" si="101"/>
        <v>1424251.5</v>
      </c>
      <c r="AP3238" s="114"/>
      <c r="AQ3238" s="114"/>
      <c r="AR3238" s="114"/>
      <c r="AS3238" s="114"/>
      <c r="AT3238" s="190"/>
    </row>
    <row r="3239" spans="1:46" s="191" customFormat="1" ht="15" customHeight="1" x14ac:dyDescent="0.2">
      <c r="A3239" s="104"/>
      <c r="B3239" s="104">
        <f>VLOOKUP(BJB!$F$9:$F$5599,Ctrl!$B$4:$C$399,2,0)</f>
        <v>10</v>
      </c>
      <c r="C3239" s="104">
        <f>VLOOKUP(BJB!$G$9:$G$5599,Ctrl!$E$4:$F$399,2,0)</f>
        <v>7</v>
      </c>
      <c r="D3239" s="219">
        <v>1</v>
      </c>
      <c r="E3239" s="104" t="str">
        <f>VLOOKUP(BJB!$F$9:$F$5599,Ctrl!$B$4:$D$399,3,0)</f>
        <v>I</v>
      </c>
      <c r="F3239" s="139" t="s">
        <v>10520</v>
      </c>
      <c r="G3239" s="139" t="s">
        <v>10282</v>
      </c>
      <c r="H3239" s="125">
        <v>1120209000581</v>
      </c>
      <c r="I3239" s="220">
        <f>IF(G3238=BJB!$G3212,I3238+1,1)</f>
        <v>1</v>
      </c>
      <c r="J3239" s="912" t="s">
        <v>23193</v>
      </c>
      <c r="K3239" s="121" t="s">
        <v>3522</v>
      </c>
      <c r="L3239" s="104" t="s">
        <v>6477</v>
      </c>
      <c r="M3239" s="104" t="s">
        <v>3523</v>
      </c>
      <c r="N3239" s="120">
        <v>40977</v>
      </c>
      <c r="O3239" s="107">
        <v>80000000</v>
      </c>
      <c r="P3239" s="105" t="s">
        <v>16522</v>
      </c>
      <c r="Q3239" s="120">
        <v>41312</v>
      </c>
      <c r="R3239" s="105">
        <v>97658666</v>
      </c>
      <c r="S3239" s="146" t="s">
        <v>1383</v>
      </c>
      <c r="T3239" s="109">
        <v>41394</v>
      </c>
      <c r="U3239" s="106">
        <v>56000000</v>
      </c>
      <c r="V3239" s="109">
        <v>41394</v>
      </c>
      <c r="W3239" s="141">
        <v>56000000</v>
      </c>
      <c r="X3239" s="141">
        <v>0</v>
      </c>
      <c r="Y3239" s="141">
        <v>0</v>
      </c>
      <c r="Z3239" s="141">
        <v>0</v>
      </c>
      <c r="AA3239" s="114">
        <v>500722</v>
      </c>
      <c r="AB3239" s="114"/>
      <c r="AC3239" s="132"/>
      <c r="AD3239" s="141"/>
      <c r="AE3239" s="106">
        <v>0</v>
      </c>
      <c r="AF3239" s="106">
        <v>0</v>
      </c>
      <c r="AG3239" s="106">
        <v>0</v>
      </c>
      <c r="AH3239" s="106"/>
      <c r="AI3239" s="106"/>
      <c r="AJ3239" s="106"/>
      <c r="AK3239" s="106"/>
      <c r="AL3239" s="106"/>
      <c r="AM3239" s="106"/>
      <c r="AN3239" s="114">
        <f t="shared" si="100"/>
        <v>500722</v>
      </c>
      <c r="AO3239" s="114">
        <f t="shared" si="101"/>
        <v>55499278</v>
      </c>
      <c r="AP3239" s="114"/>
      <c r="AQ3239" s="114"/>
      <c r="AR3239" s="114"/>
      <c r="AS3239" s="114"/>
      <c r="AT3239" s="190"/>
    </row>
    <row r="3240" spans="1:46" s="191" customFormat="1" ht="15" customHeight="1" x14ac:dyDescent="0.2">
      <c r="A3240" s="104"/>
      <c r="B3240" s="104">
        <f>VLOOKUP(BJB!$F$9:$F$5599,Ctrl!$B$4:$C$399,2,0)</f>
        <v>10</v>
      </c>
      <c r="C3240" s="104">
        <f>VLOOKUP(BJB!$G$9:$G$5599,Ctrl!$E$4:$F$399,2,0)</f>
        <v>7</v>
      </c>
      <c r="D3240" s="219">
        <v>1</v>
      </c>
      <c r="E3240" s="104" t="str">
        <f>VLOOKUP(BJB!$F$9:$F$5599,Ctrl!$B$4:$D$399,3,0)</f>
        <v>I</v>
      </c>
      <c r="F3240" s="139" t="s">
        <v>10520</v>
      </c>
      <c r="G3240" s="139" t="s">
        <v>10282</v>
      </c>
      <c r="H3240" s="125">
        <v>1120215000709</v>
      </c>
      <c r="I3240" s="220">
        <f>IF(G3239=BJB!$G3213,I3239+1,1)</f>
        <v>1</v>
      </c>
      <c r="J3240" s="912" t="s">
        <v>23194</v>
      </c>
      <c r="K3240" s="121" t="s">
        <v>3524</v>
      </c>
      <c r="L3240" s="104" t="s">
        <v>6477</v>
      </c>
      <c r="M3240" s="104" t="s">
        <v>3523</v>
      </c>
      <c r="N3240" s="120">
        <v>40977</v>
      </c>
      <c r="O3240" s="107">
        <v>65000000</v>
      </c>
      <c r="P3240" s="105" t="s">
        <v>16523</v>
      </c>
      <c r="Q3240" s="120">
        <v>41348</v>
      </c>
      <c r="R3240" s="105">
        <v>70341901</v>
      </c>
      <c r="S3240" s="146" t="s">
        <v>1383</v>
      </c>
      <c r="T3240" s="109">
        <v>41394</v>
      </c>
      <c r="U3240" s="106">
        <v>45500000</v>
      </c>
      <c r="V3240" s="109">
        <v>41394</v>
      </c>
      <c r="W3240" s="141">
        <v>45500000</v>
      </c>
      <c r="X3240" s="141">
        <v>0</v>
      </c>
      <c r="Y3240" s="141">
        <v>0</v>
      </c>
      <c r="Z3240" s="141">
        <v>0</v>
      </c>
      <c r="AA3240" s="114">
        <v>78140</v>
      </c>
      <c r="AB3240" s="114"/>
      <c r="AC3240" s="132"/>
      <c r="AD3240" s="141"/>
      <c r="AE3240" s="106">
        <v>0</v>
      </c>
      <c r="AF3240" s="106">
        <v>0</v>
      </c>
      <c r="AG3240" s="106">
        <v>0</v>
      </c>
      <c r="AH3240" s="106"/>
      <c r="AI3240" s="106"/>
      <c r="AJ3240" s="106"/>
      <c r="AK3240" s="106"/>
      <c r="AL3240" s="106"/>
      <c r="AM3240" s="106"/>
      <c r="AN3240" s="114">
        <f t="shared" si="100"/>
        <v>78140</v>
      </c>
      <c r="AO3240" s="114">
        <f t="shared" si="101"/>
        <v>45421860</v>
      </c>
      <c r="AP3240" s="114"/>
      <c r="AQ3240" s="114"/>
      <c r="AR3240" s="114"/>
      <c r="AS3240" s="114"/>
      <c r="AT3240" s="190"/>
    </row>
    <row r="3241" spans="1:46" s="191" customFormat="1" ht="15" customHeight="1" x14ac:dyDescent="0.2">
      <c r="A3241" s="104"/>
      <c r="B3241" s="104">
        <f>VLOOKUP(BJB!$F$9:$F$5599,Ctrl!$B$4:$C$399,2,0)</f>
        <v>10</v>
      </c>
      <c r="C3241" s="104">
        <f>VLOOKUP(BJB!$G$9:$G$5599,Ctrl!$E$4:$F$399,2,0)</f>
        <v>7</v>
      </c>
      <c r="D3241" s="219">
        <v>1</v>
      </c>
      <c r="E3241" s="104" t="str">
        <f>VLOOKUP(BJB!$F$9:$F$5599,Ctrl!$B$4:$D$399,3,0)</f>
        <v>I</v>
      </c>
      <c r="F3241" s="139" t="s">
        <v>10520</v>
      </c>
      <c r="G3241" s="139" t="s">
        <v>10282</v>
      </c>
      <c r="H3241" s="125"/>
      <c r="I3241" s="220">
        <f>IF(G3240=BJB!$G3214,I3240+1,1)</f>
        <v>1</v>
      </c>
      <c r="J3241" s="912" t="s">
        <v>23195</v>
      </c>
      <c r="K3241" s="121" t="s">
        <v>3525</v>
      </c>
      <c r="L3241" s="104" t="s">
        <v>6477</v>
      </c>
      <c r="M3241" s="104" t="s">
        <v>3526</v>
      </c>
      <c r="N3241" s="120">
        <v>40770</v>
      </c>
      <c r="O3241" s="107">
        <v>10000000</v>
      </c>
      <c r="P3241" s="105" t="s">
        <v>16524</v>
      </c>
      <c r="Q3241" s="120">
        <v>41346</v>
      </c>
      <c r="R3241" s="105">
        <v>7844514</v>
      </c>
      <c r="S3241" s="146" t="s">
        <v>1383</v>
      </c>
      <c r="T3241" s="109">
        <v>41394</v>
      </c>
      <c r="U3241" s="106">
        <v>5491160</v>
      </c>
      <c r="V3241" s="109">
        <v>41394</v>
      </c>
      <c r="W3241" s="141">
        <v>5491159.7999999998</v>
      </c>
      <c r="X3241" s="141">
        <v>0</v>
      </c>
      <c r="Y3241" s="141">
        <v>0</v>
      </c>
      <c r="Z3241" s="141">
        <v>0</v>
      </c>
      <c r="AA3241" s="114">
        <v>5491160</v>
      </c>
      <c r="AB3241" s="114"/>
      <c r="AC3241" s="106"/>
      <c r="AD3241" s="141"/>
      <c r="AE3241" s="106">
        <v>0</v>
      </c>
      <c r="AF3241" s="106">
        <v>0</v>
      </c>
      <c r="AG3241" s="106">
        <v>0</v>
      </c>
      <c r="AH3241" s="106"/>
      <c r="AI3241" s="106"/>
      <c r="AJ3241" s="106"/>
      <c r="AK3241" s="106"/>
      <c r="AL3241" s="106"/>
      <c r="AM3241" s="106"/>
      <c r="AN3241" s="114">
        <f t="shared" si="100"/>
        <v>5491160</v>
      </c>
      <c r="AO3241" s="114">
        <f t="shared" si="101"/>
        <v>0</v>
      </c>
      <c r="AP3241" s="114"/>
      <c r="AQ3241" s="114"/>
      <c r="AR3241" s="114"/>
      <c r="AS3241" s="114"/>
      <c r="AT3241" s="190"/>
    </row>
    <row r="3242" spans="1:46" s="191" customFormat="1" ht="15" customHeight="1" x14ac:dyDescent="0.2">
      <c r="A3242" s="104"/>
      <c r="B3242" s="104">
        <f>VLOOKUP(BJB!$F$9:$F$5599,Ctrl!$B$4:$C$399,2,0)</f>
        <v>10</v>
      </c>
      <c r="C3242" s="104">
        <f>VLOOKUP(BJB!$G$9:$G$5599,Ctrl!$E$4:$F$399,2,0)</f>
        <v>4</v>
      </c>
      <c r="D3242" s="219">
        <v>1</v>
      </c>
      <c r="E3242" s="104" t="str">
        <f>VLOOKUP(BJB!$F$9:$F$5599,Ctrl!$B$4:$D$399,3,0)</f>
        <v>I</v>
      </c>
      <c r="F3242" s="139" t="s">
        <v>10520</v>
      </c>
      <c r="G3242" s="139" t="s">
        <v>3612</v>
      </c>
      <c r="H3242" s="125"/>
      <c r="I3242" s="220">
        <f>IF(G3241=BJB!$G3233,I3241+1,1)</f>
        <v>2</v>
      </c>
      <c r="J3242" s="912" t="s">
        <v>23196</v>
      </c>
      <c r="K3242" s="121" t="s">
        <v>10927</v>
      </c>
      <c r="L3242" s="104" t="s">
        <v>6477</v>
      </c>
      <c r="M3242" s="104" t="s">
        <v>8171</v>
      </c>
      <c r="N3242" s="120">
        <v>41031</v>
      </c>
      <c r="O3242" s="105">
        <v>40000000</v>
      </c>
      <c r="P3242" s="105" t="s">
        <v>16525</v>
      </c>
      <c r="Q3242" s="120">
        <v>42101</v>
      </c>
      <c r="R3242" s="105">
        <v>17868255</v>
      </c>
      <c r="S3242" s="146" t="s">
        <v>8383</v>
      </c>
      <c r="T3242" s="109">
        <v>42152</v>
      </c>
      <c r="U3242" s="141">
        <v>11897006</v>
      </c>
      <c r="V3242" s="109">
        <v>42152</v>
      </c>
      <c r="W3242" s="141">
        <v>11897006</v>
      </c>
      <c r="X3242" s="141">
        <v>0</v>
      </c>
      <c r="Y3242" s="141">
        <v>0</v>
      </c>
      <c r="Z3242" s="141">
        <v>0</v>
      </c>
      <c r="AA3242" s="114">
        <v>0</v>
      </c>
      <c r="AB3242" s="114"/>
      <c r="AC3242" s="132"/>
      <c r="AD3242" s="141"/>
      <c r="AE3242" s="106">
        <v>0</v>
      </c>
      <c r="AF3242" s="106">
        <v>0</v>
      </c>
      <c r="AG3242" s="106">
        <v>0</v>
      </c>
      <c r="AH3242" s="106"/>
      <c r="AI3242" s="106"/>
      <c r="AJ3242" s="106"/>
      <c r="AK3242" s="106"/>
      <c r="AL3242" s="106"/>
      <c r="AM3242" s="106"/>
      <c r="AN3242" s="114">
        <f t="shared" si="100"/>
        <v>0</v>
      </c>
      <c r="AO3242" s="114">
        <f t="shared" si="101"/>
        <v>11897006</v>
      </c>
      <c r="AP3242" s="114"/>
      <c r="AQ3242" s="114"/>
      <c r="AR3242" s="114"/>
      <c r="AS3242" s="114"/>
      <c r="AT3242" s="190"/>
    </row>
    <row r="3243" spans="1:46" s="191" customFormat="1" ht="15" customHeight="1" x14ac:dyDescent="0.2">
      <c r="A3243" s="104"/>
      <c r="B3243" s="104">
        <f>VLOOKUP(BJB!$F$9:$F$5599,Ctrl!$B$4:$C$399,2,0)</f>
        <v>10</v>
      </c>
      <c r="C3243" s="104">
        <f>VLOOKUP(BJB!$G$9:$G$5599,Ctrl!$E$4:$F$399,2,0)</f>
        <v>4</v>
      </c>
      <c r="D3243" s="219">
        <v>1</v>
      </c>
      <c r="E3243" s="104" t="str">
        <f>VLOOKUP(BJB!$F$9:$F$5599,Ctrl!$B$4:$D$399,3,0)</f>
        <v>I</v>
      </c>
      <c r="F3243" s="139" t="s">
        <v>10520</v>
      </c>
      <c r="G3243" s="139" t="s">
        <v>3612</v>
      </c>
      <c r="H3243" s="125">
        <v>1130314000841</v>
      </c>
      <c r="I3243" s="220">
        <f>IF(G3242=BJB!$G3235,I3242+1,1)</f>
        <v>1</v>
      </c>
      <c r="J3243" s="912" t="s">
        <v>23197</v>
      </c>
      <c r="K3243" s="121" t="s">
        <v>10928</v>
      </c>
      <c r="L3243" s="104" t="s">
        <v>6477</v>
      </c>
      <c r="M3243" s="104" t="s">
        <v>5865</v>
      </c>
      <c r="N3243" s="120">
        <v>41381</v>
      </c>
      <c r="O3243" s="105">
        <v>50000000</v>
      </c>
      <c r="P3243" s="105" t="s">
        <v>16417</v>
      </c>
      <c r="Q3243" s="120">
        <v>42024</v>
      </c>
      <c r="R3243" s="105">
        <v>44134287</v>
      </c>
      <c r="S3243" s="146" t="s">
        <v>8384</v>
      </c>
      <c r="T3243" s="109">
        <v>42153</v>
      </c>
      <c r="U3243" s="141">
        <v>29684526</v>
      </c>
      <c r="V3243" s="109">
        <v>42153</v>
      </c>
      <c r="W3243" s="141">
        <v>29684526</v>
      </c>
      <c r="X3243" s="141">
        <v>0</v>
      </c>
      <c r="Y3243" s="141">
        <v>0</v>
      </c>
      <c r="Z3243" s="141">
        <v>0</v>
      </c>
      <c r="AA3243" s="114">
        <v>169</v>
      </c>
      <c r="AB3243" s="114"/>
      <c r="AC3243" s="132"/>
      <c r="AD3243" s="141"/>
      <c r="AE3243" s="106">
        <v>0</v>
      </c>
      <c r="AF3243" s="106">
        <v>0</v>
      </c>
      <c r="AG3243" s="106">
        <v>0</v>
      </c>
      <c r="AH3243" s="106"/>
      <c r="AI3243" s="106"/>
      <c r="AJ3243" s="106"/>
      <c r="AK3243" s="106"/>
      <c r="AL3243" s="106"/>
      <c r="AM3243" s="106"/>
      <c r="AN3243" s="114">
        <f t="shared" si="100"/>
        <v>169</v>
      </c>
      <c r="AO3243" s="114">
        <f t="shared" si="101"/>
        <v>29684357</v>
      </c>
      <c r="AP3243" s="114"/>
      <c r="AQ3243" s="114"/>
      <c r="AR3243" s="114"/>
      <c r="AS3243" s="114"/>
      <c r="AT3243" s="190"/>
    </row>
    <row r="3244" spans="1:46" s="191" customFormat="1" ht="15" customHeight="1" x14ac:dyDescent="0.2">
      <c r="A3244" s="104"/>
      <c r="B3244" s="104">
        <f>VLOOKUP(BJB!$F$9:$F$5599,Ctrl!$B$4:$C$399,2,0)</f>
        <v>10</v>
      </c>
      <c r="C3244" s="104">
        <f>VLOOKUP(BJB!$G$9:$G$5599,Ctrl!$E$4:$F$399,2,0)</f>
        <v>4</v>
      </c>
      <c r="D3244" s="219">
        <v>1</v>
      </c>
      <c r="E3244" s="104" t="str">
        <f>VLOOKUP(BJB!$F$9:$F$5599,Ctrl!$B$4:$D$399,3,0)</f>
        <v>I</v>
      </c>
      <c r="F3244" s="139" t="s">
        <v>10520</v>
      </c>
      <c r="G3244" s="139" t="s">
        <v>3612</v>
      </c>
      <c r="H3244" s="125"/>
      <c r="I3244" s="220">
        <f>IF(G3243=BJB!$G3236,I3243+1,1)</f>
        <v>1</v>
      </c>
      <c r="J3244" s="912" t="s">
        <v>23198</v>
      </c>
      <c r="K3244" s="121" t="s">
        <v>3613</v>
      </c>
      <c r="L3244" s="104" t="s">
        <v>6477</v>
      </c>
      <c r="M3244" s="104" t="s">
        <v>3614</v>
      </c>
      <c r="N3244" s="120">
        <v>40977</v>
      </c>
      <c r="O3244" s="107">
        <v>125000000</v>
      </c>
      <c r="P3244" s="105" t="s">
        <v>16526</v>
      </c>
      <c r="Q3244" s="120">
        <v>41338</v>
      </c>
      <c r="R3244" s="105">
        <v>140142852</v>
      </c>
      <c r="S3244" s="146" t="s">
        <v>3529</v>
      </c>
      <c r="T3244" s="109">
        <v>41453</v>
      </c>
      <c r="U3244" s="106">
        <v>87500000</v>
      </c>
      <c r="V3244" s="109">
        <v>41453</v>
      </c>
      <c r="W3244" s="141">
        <v>87500000</v>
      </c>
      <c r="X3244" s="141">
        <v>0</v>
      </c>
      <c r="Y3244" s="141">
        <v>0</v>
      </c>
      <c r="Z3244" s="141">
        <v>0</v>
      </c>
      <c r="AA3244" s="114">
        <v>0</v>
      </c>
      <c r="AB3244" s="114"/>
      <c r="AC3244" s="106"/>
      <c r="AD3244" s="141"/>
      <c r="AE3244" s="106">
        <v>0</v>
      </c>
      <c r="AF3244" s="106">
        <v>0</v>
      </c>
      <c r="AG3244" s="106">
        <v>0</v>
      </c>
      <c r="AH3244" s="106"/>
      <c r="AI3244" s="106"/>
      <c r="AJ3244" s="106"/>
      <c r="AK3244" s="106"/>
      <c r="AL3244" s="106"/>
      <c r="AM3244" s="106"/>
      <c r="AN3244" s="114">
        <f t="shared" si="100"/>
        <v>0</v>
      </c>
      <c r="AO3244" s="114">
        <f t="shared" si="101"/>
        <v>87500000</v>
      </c>
      <c r="AP3244" s="114"/>
      <c r="AQ3244" s="114"/>
      <c r="AR3244" s="114"/>
      <c r="AS3244" s="114"/>
      <c r="AT3244" s="190"/>
    </row>
    <row r="3245" spans="1:46" s="191" customFormat="1" ht="15" customHeight="1" x14ac:dyDescent="0.2">
      <c r="A3245" s="104"/>
      <c r="B3245" s="104">
        <f>VLOOKUP(BJB!$F$9:$F$5599,Ctrl!$B$4:$C$399,2,0)</f>
        <v>10</v>
      </c>
      <c r="C3245" s="104">
        <f>VLOOKUP(BJB!$G$9:$G$5599,Ctrl!$E$4:$F$399,2,0)</f>
        <v>4</v>
      </c>
      <c r="D3245" s="219">
        <v>1</v>
      </c>
      <c r="E3245" s="104" t="str">
        <f>VLOOKUP(BJB!$F$9:$F$5599,Ctrl!$B$4:$D$399,3,0)</f>
        <v>I</v>
      </c>
      <c r="F3245" s="139" t="s">
        <v>10520</v>
      </c>
      <c r="G3245" s="139" t="s">
        <v>3612</v>
      </c>
      <c r="H3245" s="125"/>
      <c r="I3245" s="220">
        <f>IF(G3244=BJB!$G3237,I3244+1,1)</f>
        <v>1</v>
      </c>
      <c r="J3245" s="912" t="s">
        <v>23199</v>
      </c>
      <c r="K3245" s="121" t="s">
        <v>3615</v>
      </c>
      <c r="L3245" s="104" t="s">
        <v>6477</v>
      </c>
      <c r="M3245" s="104" t="s">
        <v>3616</v>
      </c>
      <c r="N3245" s="120">
        <v>40913</v>
      </c>
      <c r="O3245" s="107">
        <v>7000000</v>
      </c>
      <c r="P3245" s="105" t="s">
        <v>16527</v>
      </c>
      <c r="Q3245" s="120">
        <v>40973</v>
      </c>
      <c r="R3245" s="105">
        <v>6330240.2999999998</v>
      </c>
      <c r="S3245" s="146" t="s">
        <v>3529</v>
      </c>
      <c r="T3245" s="109">
        <v>41453</v>
      </c>
      <c r="U3245" s="106">
        <v>4294148</v>
      </c>
      <c r="V3245" s="109">
        <v>41453</v>
      </c>
      <c r="W3245" s="141">
        <v>4294148</v>
      </c>
      <c r="X3245" s="141">
        <v>0</v>
      </c>
      <c r="Y3245" s="141">
        <v>0</v>
      </c>
      <c r="Z3245" s="141">
        <v>0</v>
      </c>
      <c r="AA3245" s="114">
        <v>4294148</v>
      </c>
      <c r="AB3245" s="114"/>
      <c r="AC3245" s="106"/>
      <c r="AD3245" s="141"/>
      <c r="AE3245" s="106">
        <v>0</v>
      </c>
      <c r="AF3245" s="106">
        <v>0</v>
      </c>
      <c r="AG3245" s="106">
        <v>0</v>
      </c>
      <c r="AH3245" s="106"/>
      <c r="AI3245" s="106"/>
      <c r="AJ3245" s="106"/>
      <c r="AK3245" s="106"/>
      <c r="AL3245" s="106"/>
      <c r="AM3245" s="106"/>
      <c r="AN3245" s="114">
        <f t="shared" si="100"/>
        <v>4294148</v>
      </c>
      <c r="AO3245" s="114">
        <f t="shared" si="101"/>
        <v>0</v>
      </c>
      <c r="AP3245" s="114"/>
      <c r="AQ3245" s="114"/>
      <c r="AR3245" s="114"/>
      <c r="AS3245" s="114"/>
      <c r="AT3245" s="190"/>
    </row>
    <row r="3246" spans="1:46" s="191" customFormat="1" ht="15" customHeight="1" x14ac:dyDescent="0.2">
      <c r="A3246" s="104"/>
      <c r="B3246" s="104">
        <f>VLOOKUP(BJB!$F$9:$F$5599,Ctrl!$B$4:$C$399,2,0)</f>
        <v>10</v>
      </c>
      <c r="C3246" s="104">
        <f>VLOOKUP(BJB!$G$9:$G$5599,Ctrl!$E$4:$F$399,2,0)</f>
        <v>4</v>
      </c>
      <c r="D3246" s="219">
        <v>1</v>
      </c>
      <c r="E3246" s="104" t="str">
        <f>VLOOKUP(BJB!$F$9:$F$5599,Ctrl!$B$4:$D$399,3,0)</f>
        <v>I</v>
      </c>
      <c r="F3246" s="139" t="s">
        <v>10520</v>
      </c>
      <c r="G3246" s="139" t="s">
        <v>3612</v>
      </c>
      <c r="H3246" s="125">
        <v>1120427000415</v>
      </c>
      <c r="I3246" s="220">
        <f>IF(G3245=BJB!$G3238,I3245+1,1)</f>
        <v>1</v>
      </c>
      <c r="J3246" s="912" t="s">
        <v>23200</v>
      </c>
      <c r="K3246" s="121" t="s">
        <v>3617</v>
      </c>
      <c r="L3246" s="104" t="s">
        <v>6477</v>
      </c>
      <c r="M3246" s="104" t="s">
        <v>10148</v>
      </c>
      <c r="N3246" s="120">
        <v>41031</v>
      </c>
      <c r="O3246" s="107">
        <v>70000000</v>
      </c>
      <c r="P3246" s="105" t="s">
        <v>6222</v>
      </c>
      <c r="Q3246" s="120" t="s">
        <v>6222</v>
      </c>
      <c r="R3246" s="890">
        <v>0</v>
      </c>
      <c r="S3246" s="146" t="s">
        <v>124</v>
      </c>
      <c r="T3246" s="109">
        <v>41547</v>
      </c>
      <c r="U3246" s="116">
        <v>49000000</v>
      </c>
      <c r="V3246" s="109" t="s">
        <v>6222</v>
      </c>
      <c r="W3246" s="141">
        <v>0</v>
      </c>
      <c r="X3246" s="141">
        <v>0</v>
      </c>
      <c r="Y3246" s="141">
        <v>0</v>
      </c>
      <c r="Z3246" s="141">
        <v>0</v>
      </c>
      <c r="AA3246" s="114">
        <v>49000000</v>
      </c>
      <c r="AB3246" s="114"/>
      <c r="AC3246" s="132"/>
      <c r="AD3246" s="141"/>
      <c r="AE3246" s="106">
        <v>0</v>
      </c>
      <c r="AF3246" s="106">
        <v>0</v>
      </c>
      <c r="AG3246" s="106">
        <v>0</v>
      </c>
      <c r="AH3246" s="116"/>
      <c r="AI3246" s="116"/>
      <c r="AJ3246" s="116"/>
      <c r="AK3246" s="116"/>
      <c r="AL3246" s="116"/>
      <c r="AM3246" s="116"/>
      <c r="AN3246" s="114">
        <f t="shared" si="100"/>
        <v>49000000</v>
      </c>
      <c r="AO3246" s="114">
        <f t="shared" si="101"/>
        <v>0</v>
      </c>
      <c r="AP3246" s="114"/>
      <c r="AQ3246" s="114"/>
      <c r="AR3246" s="114"/>
      <c r="AS3246" s="114"/>
      <c r="AT3246" s="190"/>
    </row>
    <row r="3247" spans="1:46" s="191" customFormat="1" ht="15" customHeight="1" x14ac:dyDescent="0.2">
      <c r="A3247" s="104"/>
      <c r="B3247" s="104">
        <f>VLOOKUP(BJB!$F$9:$F$5599,Ctrl!$B$4:$C$399,2,0)</f>
        <v>10</v>
      </c>
      <c r="C3247" s="104">
        <f>VLOOKUP(BJB!$G$9:$G$5599,Ctrl!$E$4:$F$399,2,0)</f>
        <v>4</v>
      </c>
      <c r="D3247" s="219">
        <v>1</v>
      </c>
      <c r="E3247" s="104" t="str">
        <f>VLOOKUP(BJB!$F$9:$F$5599,Ctrl!$B$4:$D$399,3,0)</f>
        <v>I</v>
      </c>
      <c r="F3247" s="139" t="s">
        <v>10520</v>
      </c>
      <c r="G3247" s="139" t="s">
        <v>3612</v>
      </c>
      <c r="H3247" s="125" t="s">
        <v>8534</v>
      </c>
      <c r="I3247" s="220">
        <f>IF(G3246=BJB!$G3239,I3246+1,1)</f>
        <v>1</v>
      </c>
      <c r="J3247" s="891" t="s">
        <v>18439</v>
      </c>
      <c r="K3247" s="121" t="s">
        <v>3618</v>
      </c>
      <c r="L3247" s="104" t="s">
        <v>6477</v>
      </c>
      <c r="M3247" s="104" t="s">
        <v>10148</v>
      </c>
      <c r="N3247" s="120">
        <v>41031</v>
      </c>
      <c r="O3247" s="107">
        <v>50000000</v>
      </c>
      <c r="P3247" s="105" t="s">
        <v>6222</v>
      </c>
      <c r="Q3247" s="120" t="s">
        <v>6222</v>
      </c>
      <c r="R3247" s="890">
        <v>0</v>
      </c>
      <c r="S3247" s="146" t="s">
        <v>124</v>
      </c>
      <c r="T3247" s="109">
        <v>41547</v>
      </c>
      <c r="U3247" s="106">
        <v>34731517.100000001</v>
      </c>
      <c r="V3247" s="109" t="s">
        <v>6222</v>
      </c>
      <c r="W3247" s="141">
        <v>0</v>
      </c>
      <c r="X3247" s="141">
        <v>0</v>
      </c>
      <c r="Y3247" s="141">
        <v>0</v>
      </c>
      <c r="Z3247" s="141">
        <v>0</v>
      </c>
      <c r="AA3247" s="114">
        <v>10582177</v>
      </c>
      <c r="AB3247" s="114">
        <f>457434+457434</f>
        <v>914868</v>
      </c>
      <c r="AC3247" s="132">
        <v>457434</v>
      </c>
      <c r="AD3247" s="141"/>
      <c r="AE3247" s="106">
        <v>274461</v>
      </c>
      <c r="AF3247" s="106">
        <v>457434</v>
      </c>
      <c r="AG3247" s="106">
        <v>457434</v>
      </c>
      <c r="AH3247" s="106"/>
      <c r="AI3247" s="106"/>
      <c r="AJ3247" s="106"/>
      <c r="AK3247" s="106"/>
      <c r="AL3247" s="106"/>
      <c r="AM3247" s="106"/>
      <c r="AN3247" s="114">
        <f t="shared" si="100"/>
        <v>13143808</v>
      </c>
      <c r="AO3247" s="114">
        <f t="shared" si="101"/>
        <v>21587709.100000001</v>
      </c>
      <c r="AP3247" s="114"/>
      <c r="AQ3247" s="114"/>
      <c r="AR3247" s="114"/>
      <c r="AS3247" s="114"/>
      <c r="AT3247" s="190"/>
    </row>
    <row r="3248" spans="1:46" s="191" customFormat="1" ht="15" customHeight="1" x14ac:dyDescent="0.2">
      <c r="A3248" s="104"/>
      <c r="B3248" s="104">
        <f>VLOOKUP(BJB!$F$9:$F$5599,Ctrl!$B$4:$C$399,2,0)</f>
        <v>10</v>
      </c>
      <c r="C3248" s="104">
        <f>VLOOKUP(BJB!$G$9:$G$5599,Ctrl!$E$4:$F$399,2,0)</f>
        <v>4</v>
      </c>
      <c r="D3248" s="219">
        <v>1</v>
      </c>
      <c r="E3248" s="104" t="str">
        <f>VLOOKUP(BJB!$F$9:$F$5599,Ctrl!$B$4:$D$399,3,0)</f>
        <v>I</v>
      </c>
      <c r="F3248" s="139" t="s">
        <v>10520</v>
      </c>
      <c r="G3248" s="139" t="s">
        <v>3612</v>
      </c>
      <c r="H3248" s="125"/>
      <c r="I3248" s="220">
        <f>IF(G3247=BJB!$G3240,I3247+1,1)</f>
        <v>1</v>
      </c>
      <c r="J3248" s="912" t="s">
        <v>23201</v>
      </c>
      <c r="K3248" s="121" t="s">
        <v>3619</v>
      </c>
      <c r="L3248" s="104" t="s">
        <v>6477</v>
      </c>
      <c r="M3248" s="104" t="s">
        <v>3620</v>
      </c>
      <c r="N3248" s="120">
        <v>41102</v>
      </c>
      <c r="O3248" s="105">
        <v>40000000</v>
      </c>
      <c r="P3248" s="105" t="s">
        <v>16528</v>
      </c>
      <c r="Q3248" s="120">
        <v>41506</v>
      </c>
      <c r="R3248" s="105">
        <v>38620340</v>
      </c>
      <c r="S3248" s="146" t="s">
        <v>196</v>
      </c>
      <c r="T3248" s="109">
        <v>41578</v>
      </c>
      <c r="U3248" s="106">
        <v>26054061</v>
      </c>
      <c r="V3248" s="109">
        <v>41571</v>
      </c>
      <c r="W3248" s="141">
        <v>26054061</v>
      </c>
      <c r="X3248" s="141">
        <v>0</v>
      </c>
      <c r="Y3248" s="141">
        <v>0</v>
      </c>
      <c r="Z3248" s="141">
        <v>0</v>
      </c>
      <c r="AA3248" s="114">
        <v>0</v>
      </c>
      <c r="AB3248" s="114"/>
      <c r="AC3248" s="106"/>
      <c r="AD3248" s="141"/>
      <c r="AE3248" s="106">
        <v>0</v>
      </c>
      <c r="AF3248" s="106">
        <v>0</v>
      </c>
      <c r="AG3248" s="106">
        <v>0</v>
      </c>
      <c r="AH3248" s="106"/>
      <c r="AI3248" s="106"/>
      <c r="AJ3248" s="106"/>
      <c r="AK3248" s="106"/>
      <c r="AL3248" s="106"/>
      <c r="AM3248" s="106"/>
      <c r="AN3248" s="114">
        <f t="shared" si="100"/>
        <v>0</v>
      </c>
      <c r="AO3248" s="114">
        <f t="shared" si="101"/>
        <v>26054061</v>
      </c>
      <c r="AP3248" s="114"/>
      <c r="AQ3248" s="114"/>
      <c r="AR3248" s="114"/>
      <c r="AS3248" s="114"/>
      <c r="AT3248" s="190"/>
    </row>
    <row r="3249" spans="1:46" s="191" customFormat="1" ht="15" customHeight="1" x14ac:dyDescent="0.2">
      <c r="A3249" s="104"/>
      <c r="B3249" s="104">
        <f>VLOOKUP(BJB!$F$9:$F$5599,Ctrl!$B$4:$C$399,2,0)</f>
        <v>10</v>
      </c>
      <c r="C3249" s="104">
        <f>VLOOKUP(BJB!$G$9:$G$5599,Ctrl!$E$4:$F$399,2,0)</f>
        <v>4</v>
      </c>
      <c r="D3249" s="219">
        <v>1</v>
      </c>
      <c r="E3249" s="104" t="str">
        <f>VLOOKUP(BJB!$F$9:$F$5599,Ctrl!$B$4:$D$399,3,0)</f>
        <v>I</v>
      </c>
      <c r="F3249" s="139" t="s">
        <v>10520</v>
      </c>
      <c r="G3249" s="139" t="s">
        <v>3612</v>
      </c>
      <c r="H3249" s="125"/>
      <c r="I3249" s="220">
        <f>IF(G3248=BJB!$G3241,I3248+1,1)</f>
        <v>1</v>
      </c>
      <c r="J3249" s="912" t="s">
        <v>23202</v>
      </c>
      <c r="K3249" s="121" t="s">
        <v>3621</v>
      </c>
      <c r="L3249" s="104" t="s">
        <v>6477</v>
      </c>
      <c r="M3249" s="127" t="s">
        <v>3622</v>
      </c>
      <c r="N3249" s="128">
        <v>40949</v>
      </c>
      <c r="O3249" s="140">
        <v>66000000</v>
      </c>
      <c r="P3249" s="105" t="s">
        <v>16528</v>
      </c>
      <c r="Q3249" s="120">
        <v>41506</v>
      </c>
      <c r="R3249" s="105">
        <v>58621978</v>
      </c>
      <c r="S3249" s="234" t="s">
        <v>127</v>
      </c>
      <c r="T3249" s="109">
        <v>41598</v>
      </c>
      <c r="U3249" s="106">
        <v>39481108</v>
      </c>
      <c r="V3249" s="109">
        <v>41598</v>
      </c>
      <c r="W3249" s="141">
        <v>39481108</v>
      </c>
      <c r="X3249" s="141">
        <v>0</v>
      </c>
      <c r="Y3249" s="141">
        <v>0</v>
      </c>
      <c r="Z3249" s="141">
        <v>0</v>
      </c>
      <c r="AA3249" s="114">
        <v>40177608</v>
      </c>
      <c r="AB3249" s="114"/>
      <c r="AC3249" s="106"/>
      <c r="AD3249" s="141"/>
      <c r="AE3249" s="106">
        <v>0</v>
      </c>
      <c r="AF3249" s="106">
        <v>0</v>
      </c>
      <c r="AG3249" s="106">
        <v>0</v>
      </c>
      <c r="AH3249" s="106"/>
      <c r="AI3249" s="106"/>
      <c r="AJ3249" s="106"/>
      <c r="AK3249" s="106"/>
      <c r="AL3249" s="106"/>
      <c r="AM3249" s="106"/>
      <c r="AN3249" s="114">
        <f t="shared" si="100"/>
        <v>40177608</v>
      </c>
      <c r="AO3249" s="114">
        <f t="shared" si="101"/>
        <v>0</v>
      </c>
      <c r="AP3249" s="114"/>
      <c r="AQ3249" s="114"/>
      <c r="AR3249" s="114"/>
      <c r="AS3249" s="114"/>
      <c r="AT3249" s="190"/>
    </row>
    <row r="3250" spans="1:46" s="191" customFormat="1" ht="15" customHeight="1" x14ac:dyDescent="0.2">
      <c r="A3250" s="104"/>
      <c r="B3250" s="104">
        <f>VLOOKUP(BJB!$F$9:$F$5599,Ctrl!$B$4:$C$399,2,0)</f>
        <v>10</v>
      </c>
      <c r="C3250" s="104">
        <f>VLOOKUP(BJB!$G$9:$G$5599,Ctrl!$E$4:$F$399,2,0)</f>
        <v>4</v>
      </c>
      <c r="D3250" s="219">
        <v>1</v>
      </c>
      <c r="E3250" s="104" t="str">
        <f>VLOOKUP(BJB!$F$9:$F$5599,Ctrl!$B$4:$D$399,3,0)</f>
        <v>I</v>
      </c>
      <c r="F3250" s="139" t="s">
        <v>10520</v>
      </c>
      <c r="G3250" s="139" t="s">
        <v>3612</v>
      </c>
      <c r="H3250" s="125"/>
      <c r="I3250" s="220">
        <f>IF(G3249=BJB!$G3242,I3249+1,1)</f>
        <v>2</v>
      </c>
      <c r="J3250" s="912" t="s">
        <v>23203</v>
      </c>
      <c r="K3250" s="121" t="s">
        <v>3621</v>
      </c>
      <c r="L3250" s="104" t="s">
        <v>6477</v>
      </c>
      <c r="M3250" s="127" t="s">
        <v>3623</v>
      </c>
      <c r="N3250" s="128">
        <v>41075</v>
      </c>
      <c r="O3250" s="140">
        <v>190000000</v>
      </c>
      <c r="P3250" s="105" t="s">
        <v>16528</v>
      </c>
      <c r="Q3250" s="120">
        <v>41506</v>
      </c>
      <c r="R3250" s="105">
        <v>236773881</v>
      </c>
      <c r="S3250" s="234" t="s">
        <v>127</v>
      </c>
      <c r="T3250" s="109">
        <v>41598</v>
      </c>
      <c r="U3250" s="106">
        <v>132999999.99999999</v>
      </c>
      <c r="V3250" s="109">
        <v>41598</v>
      </c>
      <c r="W3250" s="141">
        <v>132999999.99999999</v>
      </c>
      <c r="X3250" s="141">
        <v>0</v>
      </c>
      <c r="Y3250" s="141">
        <v>0</v>
      </c>
      <c r="Z3250" s="141">
        <v>0</v>
      </c>
      <c r="AA3250" s="114">
        <v>0</v>
      </c>
      <c r="AB3250" s="114"/>
      <c r="AC3250" s="106"/>
      <c r="AD3250" s="141"/>
      <c r="AE3250" s="106">
        <v>0</v>
      </c>
      <c r="AF3250" s="106">
        <v>0</v>
      </c>
      <c r="AG3250" s="106">
        <v>0</v>
      </c>
      <c r="AH3250" s="106"/>
      <c r="AI3250" s="106"/>
      <c r="AJ3250" s="106"/>
      <c r="AK3250" s="106"/>
      <c r="AL3250" s="106"/>
      <c r="AM3250" s="106"/>
      <c r="AN3250" s="114">
        <f t="shared" si="100"/>
        <v>0</v>
      </c>
      <c r="AO3250" s="114">
        <f t="shared" si="101"/>
        <v>132999999.99999999</v>
      </c>
      <c r="AP3250" s="114"/>
      <c r="AQ3250" s="114"/>
      <c r="AR3250" s="114"/>
      <c r="AS3250" s="114"/>
      <c r="AT3250" s="190"/>
    </row>
    <row r="3251" spans="1:46" s="191" customFormat="1" ht="15" customHeight="1" x14ac:dyDescent="0.2">
      <c r="A3251" s="104"/>
      <c r="B3251" s="104">
        <f>VLOOKUP(BJB!$F$9:$F$5599,Ctrl!$B$4:$C$399,2,0)</f>
        <v>10</v>
      </c>
      <c r="C3251" s="104">
        <f>VLOOKUP(BJB!$G$9:$G$5599,Ctrl!$E$4:$F$399,2,0)</f>
        <v>4</v>
      </c>
      <c r="D3251" s="219">
        <v>1</v>
      </c>
      <c r="E3251" s="104" t="str">
        <f>VLOOKUP(BJB!$F$9:$F$5599,Ctrl!$B$4:$D$399,3,0)</f>
        <v>I</v>
      </c>
      <c r="F3251" s="139" t="s">
        <v>10520</v>
      </c>
      <c r="G3251" s="139" t="s">
        <v>3612</v>
      </c>
      <c r="H3251" s="125">
        <v>1120611001156</v>
      </c>
      <c r="I3251" s="220">
        <f>IF(G3250=BJB!$G3243,I3250+1,1)</f>
        <v>3</v>
      </c>
      <c r="J3251" s="912" t="s">
        <v>23204</v>
      </c>
      <c r="K3251" s="121" t="s">
        <v>4935</v>
      </c>
      <c r="L3251" s="104" t="s">
        <v>6477</v>
      </c>
      <c r="M3251" s="127" t="s">
        <v>4936</v>
      </c>
      <c r="N3251" s="128">
        <v>41102</v>
      </c>
      <c r="O3251" s="140">
        <v>15000000</v>
      </c>
      <c r="P3251" s="105" t="s">
        <v>16529</v>
      </c>
      <c r="Q3251" s="120">
        <v>41611</v>
      </c>
      <c r="R3251" s="105">
        <v>10444921</v>
      </c>
      <c r="S3251" s="234" t="s">
        <v>4938</v>
      </c>
      <c r="T3251" s="109">
        <v>41632</v>
      </c>
      <c r="U3251" s="106">
        <v>7040311</v>
      </c>
      <c r="V3251" s="109">
        <v>41632</v>
      </c>
      <c r="W3251" s="141">
        <v>7040311</v>
      </c>
      <c r="X3251" s="141">
        <v>0</v>
      </c>
      <c r="Y3251" s="141">
        <v>0</v>
      </c>
      <c r="Z3251" s="141">
        <v>0</v>
      </c>
      <c r="AA3251" s="114">
        <v>4395</v>
      </c>
      <c r="AB3251" s="114"/>
      <c r="AC3251" s="132"/>
      <c r="AD3251" s="141"/>
      <c r="AE3251" s="106">
        <v>0</v>
      </c>
      <c r="AF3251" s="106">
        <v>0</v>
      </c>
      <c r="AG3251" s="106">
        <v>0</v>
      </c>
      <c r="AH3251" s="106"/>
      <c r="AI3251" s="106"/>
      <c r="AJ3251" s="106"/>
      <c r="AK3251" s="106"/>
      <c r="AL3251" s="106"/>
      <c r="AM3251" s="106"/>
      <c r="AN3251" s="114">
        <f t="shared" si="100"/>
        <v>4395</v>
      </c>
      <c r="AO3251" s="114">
        <f t="shared" si="101"/>
        <v>7035916</v>
      </c>
      <c r="AP3251" s="114"/>
      <c r="AQ3251" s="114"/>
      <c r="AR3251" s="114"/>
      <c r="AS3251" s="114"/>
      <c r="AT3251" s="190"/>
    </row>
    <row r="3252" spans="1:46" s="191" customFormat="1" ht="15" customHeight="1" x14ac:dyDescent="0.2">
      <c r="A3252" s="104"/>
      <c r="B3252" s="104">
        <f>VLOOKUP(BJB!$F$9:$F$5599,Ctrl!$B$4:$C$399,2,0)</f>
        <v>10</v>
      </c>
      <c r="C3252" s="104">
        <f>VLOOKUP(BJB!$G$9:$G$5599,Ctrl!$E$4:$F$399,2,0)</f>
        <v>4</v>
      </c>
      <c r="D3252" s="219">
        <v>1</v>
      </c>
      <c r="E3252" s="104" t="str">
        <f>VLOOKUP(BJB!$F$9:$F$5599,Ctrl!$B$4:$D$399,3,0)</f>
        <v>I</v>
      </c>
      <c r="F3252" s="139" t="s">
        <v>10520</v>
      </c>
      <c r="G3252" s="139" t="s">
        <v>3612</v>
      </c>
      <c r="H3252" s="125"/>
      <c r="I3252" s="220">
        <f>IF(G3251=BJB!$G3244,I3251+1,1)</f>
        <v>4</v>
      </c>
      <c r="J3252" s="912" t="s">
        <v>23205</v>
      </c>
      <c r="K3252" s="121" t="s">
        <v>4937</v>
      </c>
      <c r="L3252" s="104" t="s">
        <v>6477</v>
      </c>
      <c r="M3252" s="127" t="s">
        <v>3492</v>
      </c>
      <c r="N3252" s="128">
        <v>40913</v>
      </c>
      <c r="O3252" s="140">
        <v>50000000</v>
      </c>
      <c r="P3252" s="105" t="s">
        <v>16529</v>
      </c>
      <c r="Q3252" s="120">
        <v>41611</v>
      </c>
      <c r="R3252" s="105">
        <v>20352001</v>
      </c>
      <c r="S3252" s="234" t="s">
        <v>4938</v>
      </c>
      <c r="T3252" s="109">
        <v>41632</v>
      </c>
      <c r="U3252" s="106">
        <v>13884396</v>
      </c>
      <c r="V3252" s="109">
        <v>41632</v>
      </c>
      <c r="W3252" s="141">
        <v>13884396</v>
      </c>
      <c r="X3252" s="141">
        <v>0</v>
      </c>
      <c r="Y3252" s="141">
        <v>0</v>
      </c>
      <c r="Z3252" s="141">
        <v>0</v>
      </c>
      <c r="AA3252" s="114">
        <v>700000</v>
      </c>
      <c r="AB3252" s="114"/>
      <c r="AC3252" s="106"/>
      <c r="AD3252" s="141"/>
      <c r="AE3252" s="106">
        <v>0</v>
      </c>
      <c r="AF3252" s="106">
        <v>0</v>
      </c>
      <c r="AG3252" s="106">
        <v>0</v>
      </c>
      <c r="AH3252" s="106"/>
      <c r="AI3252" s="106"/>
      <c r="AJ3252" s="106"/>
      <c r="AK3252" s="106"/>
      <c r="AL3252" s="106"/>
      <c r="AM3252" s="106"/>
      <c r="AN3252" s="114">
        <f t="shared" si="100"/>
        <v>700000</v>
      </c>
      <c r="AO3252" s="114">
        <f t="shared" si="101"/>
        <v>13184396</v>
      </c>
      <c r="AP3252" s="114"/>
      <c r="AQ3252" s="114"/>
      <c r="AR3252" s="114"/>
      <c r="AS3252" s="114"/>
      <c r="AT3252" s="190"/>
    </row>
    <row r="3253" spans="1:46" s="191" customFormat="1" ht="15" customHeight="1" x14ac:dyDescent="0.2">
      <c r="A3253" s="104"/>
      <c r="B3253" s="104">
        <f>VLOOKUP(BJB!$F$9:$F$5599,Ctrl!$B$4:$C$399,2,0)</f>
        <v>10</v>
      </c>
      <c r="C3253" s="104">
        <f>VLOOKUP(BJB!$G$9:$G$5599,Ctrl!$E$4:$F$399,2,0)</f>
        <v>4</v>
      </c>
      <c r="D3253" s="219">
        <v>1</v>
      </c>
      <c r="E3253" s="104" t="str">
        <f>VLOOKUP(BJB!$F$9:$F$5599,Ctrl!$B$4:$D$399,3,0)</f>
        <v>I</v>
      </c>
      <c r="F3253" s="139" t="s">
        <v>10520</v>
      </c>
      <c r="G3253" s="139" t="s">
        <v>3612</v>
      </c>
      <c r="H3253" s="125">
        <v>1120418000332</v>
      </c>
      <c r="I3253" s="220">
        <f>IF(G3252=BJB!$G3245,I3252+1,1)</f>
        <v>5</v>
      </c>
      <c r="J3253" s="912" t="s">
        <v>23206</v>
      </c>
      <c r="K3253" s="121" t="s">
        <v>5072</v>
      </c>
      <c r="L3253" s="104" t="s">
        <v>6477</v>
      </c>
      <c r="M3253" s="127" t="s">
        <v>5074</v>
      </c>
      <c r="N3253" s="128">
        <v>41031</v>
      </c>
      <c r="O3253" s="140">
        <v>65000000</v>
      </c>
      <c r="P3253" s="105" t="s">
        <v>16529</v>
      </c>
      <c r="Q3253" s="120">
        <v>41611</v>
      </c>
      <c r="R3253" s="105">
        <v>58866763</v>
      </c>
      <c r="S3253" s="234" t="s">
        <v>5047</v>
      </c>
      <c r="T3253" s="109">
        <v>41698</v>
      </c>
      <c r="U3253" s="106">
        <v>39482980.599999994</v>
      </c>
      <c r="V3253" s="109">
        <v>41671</v>
      </c>
      <c r="W3253" s="141">
        <v>39482980.599999994</v>
      </c>
      <c r="X3253" s="141">
        <v>0</v>
      </c>
      <c r="Y3253" s="141">
        <v>0</v>
      </c>
      <c r="Z3253" s="141">
        <v>0</v>
      </c>
      <c r="AA3253" s="114">
        <v>1687</v>
      </c>
      <c r="AB3253" s="114"/>
      <c r="AC3253" s="132"/>
      <c r="AD3253" s="141"/>
      <c r="AE3253" s="106">
        <v>0</v>
      </c>
      <c r="AF3253" s="106">
        <v>0</v>
      </c>
      <c r="AG3253" s="106">
        <v>0</v>
      </c>
      <c r="AH3253" s="106"/>
      <c r="AI3253" s="106"/>
      <c r="AJ3253" s="106"/>
      <c r="AK3253" s="106"/>
      <c r="AL3253" s="106"/>
      <c r="AM3253" s="106"/>
      <c r="AN3253" s="114">
        <f t="shared" si="100"/>
        <v>1687</v>
      </c>
      <c r="AO3253" s="114">
        <f t="shared" si="101"/>
        <v>39481293.599999994</v>
      </c>
      <c r="AP3253" s="114"/>
      <c r="AQ3253" s="114"/>
      <c r="AR3253" s="114"/>
      <c r="AS3253" s="114"/>
    </row>
    <row r="3254" spans="1:46" s="191" customFormat="1" ht="15" customHeight="1" x14ac:dyDescent="0.2">
      <c r="A3254" s="104"/>
      <c r="B3254" s="104">
        <f>VLOOKUP(BJB!$F$9:$F$5599,Ctrl!$B$4:$C$399,2,0)</f>
        <v>10</v>
      </c>
      <c r="C3254" s="104">
        <f>VLOOKUP(BJB!$G$9:$G$5599,Ctrl!$E$4:$F$399,2,0)</f>
        <v>4</v>
      </c>
      <c r="D3254" s="219">
        <v>1</v>
      </c>
      <c r="E3254" s="104" t="str">
        <f>VLOOKUP(BJB!$F$9:$F$5599,Ctrl!$B$4:$D$399,3,0)</f>
        <v>I</v>
      </c>
      <c r="F3254" s="139" t="s">
        <v>10520</v>
      </c>
      <c r="G3254" s="139" t="s">
        <v>3612</v>
      </c>
      <c r="H3254" s="125">
        <v>1120712000787</v>
      </c>
      <c r="I3254" s="220">
        <f>IF(G3253=BJB!$G3246,I3253+1,1)</f>
        <v>6</v>
      </c>
      <c r="J3254" s="912" t="s">
        <v>23207</v>
      </c>
      <c r="K3254" s="260" t="s">
        <v>5073</v>
      </c>
      <c r="L3254" s="104" t="s">
        <v>6477</v>
      </c>
      <c r="M3254" s="127" t="s">
        <v>5074</v>
      </c>
      <c r="N3254" s="128">
        <v>41031</v>
      </c>
      <c r="O3254" s="140">
        <v>200000000</v>
      </c>
      <c r="P3254" s="105" t="s">
        <v>16529</v>
      </c>
      <c r="Q3254" s="120">
        <v>41611</v>
      </c>
      <c r="R3254" s="105">
        <v>171588445</v>
      </c>
      <c r="S3254" s="234" t="s">
        <v>5047</v>
      </c>
      <c r="T3254" s="109">
        <v>41698</v>
      </c>
      <c r="U3254" s="106">
        <v>115286278.09999999</v>
      </c>
      <c r="V3254" s="109">
        <v>41671</v>
      </c>
      <c r="W3254" s="141">
        <v>115286278.09999999</v>
      </c>
      <c r="X3254" s="141">
        <v>0</v>
      </c>
      <c r="Y3254" s="141">
        <v>0</v>
      </c>
      <c r="Z3254" s="141">
        <v>0</v>
      </c>
      <c r="AA3254" s="114">
        <v>23003559</v>
      </c>
      <c r="AB3254" s="114"/>
      <c r="AC3254" s="132"/>
      <c r="AD3254" s="141"/>
      <c r="AE3254" s="106">
        <v>0</v>
      </c>
      <c r="AF3254" s="106">
        <v>0</v>
      </c>
      <c r="AG3254" s="106">
        <v>0</v>
      </c>
      <c r="AH3254" s="106"/>
      <c r="AI3254" s="106"/>
      <c r="AJ3254" s="230"/>
      <c r="AK3254" s="106"/>
      <c r="AL3254" s="106"/>
      <c r="AM3254" s="106"/>
      <c r="AN3254" s="114">
        <f t="shared" si="100"/>
        <v>23003559</v>
      </c>
      <c r="AO3254" s="114">
        <f t="shared" si="101"/>
        <v>92282719.099999994</v>
      </c>
      <c r="AP3254" s="114"/>
      <c r="AQ3254" s="114"/>
      <c r="AR3254" s="114"/>
      <c r="AS3254" s="114"/>
    </row>
    <row r="3255" spans="1:46" s="191" customFormat="1" ht="15" customHeight="1" x14ac:dyDescent="0.2">
      <c r="A3255" s="104"/>
      <c r="B3255" s="104">
        <f>VLOOKUP(BJB!$F$9:$F$5599,Ctrl!$B$4:$C$399,2,0)</f>
        <v>10</v>
      </c>
      <c r="C3255" s="104">
        <f>VLOOKUP(BJB!$G$9:$G$5599,Ctrl!$E$4:$F$399,2,0)</f>
        <v>4</v>
      </c>
      <c r="D3255" s="219">
        <v>1</v>
      </c>
      <c r="E3255" s="104" t="str">
        <f>VLOOKUP(BJB!$F$9:$F$5599,Ctrl!$B$4:$D$399,3,0)</f>
        <v>I</v>
      </c>
      <c r="F3255" s="139" t="s">
        <v>10520</v>
      </c>
      <c r="G3255" s="139" t="s">
        <v>3612</v>
      </c>
      <c r="H3255" s="886" t="s">
        <v>14777</v>
      </c>
      <c r="I3255" s="220">
        <f>IF(G3254=BJB!$G3247,I3254+1,1)</f>
        <v>7</v>
      </c>
      <c r="J3255" s="891" t="s">
        <v>18440</v>
      </c>
      <c r="K3255" s="260" t="s">
        <v>5073</v>
      </c>
      <c r="L3255" s="104" t="s">
        <v>6477</v>
      </c>
      <c r="M3255" s="127" t="s">
        <v>5075</v>
      </c>
      <c r="N3255" s="120">
        <v>41131</v>
      </c>
      <c r="O3255" s="140">
        <v>50000000</v>
      </c>
      <c r="P3255" s="105" t="s">
        <v>16529</v>
      </c>
      <c r="Q3255" s="120">
        <v>41611</v>
      </c>
      <c r="R3255" s="105">
        <v>32171630</v>
      </c>
      <c r="S3255" s="234" t="s">
        <v>5047</v>
      </c>
      <c r="T3255" s="109">
        <v>41698</v>
      </c>
      <c r="U3255" s="106">
        <v>22058613.5</v>
      </c>
      <c r="V3255" s="109">
        <v>41671</v>
      </c>
      <c r="W3255" s="141">
        <v>22058613.5</v>
      </c>
      <c r="X3255" s="141">
        <v>0</v>
      </c>
      <c r="Y3255" s="141">
        <v>0</v>
      </c>
      <c r="Z3255" s="141">
        <v>0</v>
      </c>
      <c r="AA3255" s="114">
        <v>4994373</v>
      </c>
      <c r="AB3255" s="114"/>
      <c r="AC3255" s="132">
        <v>2561873</v>
      </c>
      <c r="AD3255" s="141">
        <v>2561873</v>
      </c>
      <c r="AE3255" s="106">
        <v>0</v>
      </c>
      <c r="AF3255" s="106">
        <v>2561873</v>
      </c>
      <c r="AG3255" s="106">
        <v>0</v>
      </c>
      <c r="AH3255" s="106"/>
      <c r="AI3255" s="106"/>
      <c r="AJ3255" s="106"/>
      <c r="AK3255" s="106"/>
      <c r="AL3255" s="106"/>
      <c r="AM3255" s="106"/>
      <c r="AN3255" s="114">
        <f t="shared" si="100"/>
        <v>12679992</v>
      </c>
      <c r="AO3255" s="114">
        <f t="shared" si="101"/>
        <v>9378621.5</v>
      </c>
      <c r="AP3255" s="114"/>
      <c r="AQ3255" s="114"/>
      <c r="AR3255" s="114"/>
      <c r="AS3255" s="114"/>
      <c r="AT3255" s="190"/>
    </row>
    <row r="3256" spans="1:46" s="191" customFormat="1" ht="15" customHeight="1" x14ac:dyDescent="0.2">
      <c r="A3256" s="104"/>
      <c r="B3256" s="104">
        <f>VLOOKUP(BJB!$F$9:$F$5599,Ctrl!$B$4:$C$399,2,0)</f>
        <v>10</v>
      </c>
      <c r="C3256" s="104">
        <f>VLOOKUP(BJB!$G$9:$G$5599,Ctrl!$E$4:$F$399,2,0)</f>
        <v>4</v>
      </c>
      <c r="D3256" s="219">
        <v>1</v>
      </c>
      <c r="E3256" s="104" t="str">
        <f>VLOOKUP(BJB!$F$9:$F$5599,Ctrl!$B$4:$D$399,3,0)</f>
        <v>I</v>
      </c>
      <c r="F3256" s="139" t="s">
        <v>10520</v>
      </c>
      <c r="G3256" s="139" t="s">
        <v>3612</v>
      </c>
      <c r="H3256" s="125" t="s">
        <v>6697</v>
      </c>
      <c r="I3256" s="220">
        <f>IF(G3255=BJB!$G3249,I3255+1,1)</f>
        <v>8</v>
      </c>
      <c r="J3256" s="912" t="s">
        <v>23208</v>
      </c>
      <c r="K3256" s="126" t="s">
        <v>5864</v>
      </c>
      <c r="L3256" s="104" t="s">
        <v>6477</v>
      </c>
      <c r="M3256" s="127" t="s">
        <v>5865</v>
      </c>
      <c r="N3256" s="128">
        <v>41381</v>
      </c>
      <c r="O3256" s="140">
        <v>30000000</v>
      </c>
      <c r="P3256" s="105" t="s">
        <v>16530</v>
      </c>
      <c r="Q3256" s="120">
        <v>41732</v>
      </c>
      <c r="R3256" s="105">
        <v>31896461</v>
      </c>
      <c r="S3256" s="146" t="s">
        <v>5759</v>
      </c>
      <c r="T3256" s="109">
        <v>41844</v>
      </c>
      <c r="U3256" s="106">
        <v>20675851</v>
      </c>
      <c r="V3256" s="109">
        <v>41821</v>
      </c>
      <c r="W3256" s="141">
        <v>20675851</v>
      </c>
      <c r="X3256" s="141">
        <v>0</v>
      </c>
      <c r="Y3256" s="141">
        <v>0</v>
      </c>
      <c r="Z3256" s="141">
        <v>0</v>
      </c>
      <c r="AA3256" s="114">
        <v>7434879</v>
      </c>
      <c r="AB3256" s="114"/>
      <c r="AC3256" s="132"/>
      <c r="AD3256" s="141"/>
      <c r="AE3256" s="106">
        <v>0</v>
      </c>
      <c r="AF3256" s="106">
        <v>0</v>
      </c>
      <c r="AG3256" s="106">
        <v>0</v>
      </c>
      <c r="AH3256" s="106"/>
      <c r="AI3256" s="106"/>
      <c r="AJ3256" s="106"/>
      <c r="AK3256" s="106"/>
      <c r="AL3256" s="106"/>
      <c r="AM3256" s="106"/>
      <c r="AN3256" s="114">
        <f t="shared" si="100"/>
        <v>7434879</v>
      </c>
      <c r="AO3256" s="114">
        <f t="shared" si="101"/>
        <v>13240972</v>
      </c>
      <c r="AP3256" s="114"/>
      <c r="AQ3256" s="114"/>
      <c r="AR3256" s="114"/>
      <c r="AS3256" s="114"/>
      <c r="AT3256" s="189"/>
    </row>
    <row r="3257" spans="1:46" s="191" customFormat="1" ht="15" customHeight="1" x14ac:dyDescent="0.2">
      <c r="A3257" s="104"/>
      <c r="B3257" s="104">
        <f>VLOOKUP(BJB!$F$9:$F$5599,Ctrl!$B$4:$C$399,2,0)</f>
        <v>10</v>
      </c>
      <c r="C3257" s="104">
        <f>VLOOKUP(BJB!$G$9:$G$5599,Ctrl!$E$4:$F$399,2,0)</f>
        <v>4</v>
      </c>
      <c r="D3257" s="219">
        <v>1</v>
      </c>
      <c r="E3257" s="104" t="str">
        <f>VLOOKUP(BJB!$F$9:$F$5599,Ctrl!$B$4:$D$399,3,0)</f>
        <v>I</v>
      </c>
      <c r="F3257" s="139" t="s">
        <v>10520</v>
      </c>
      <c r="G3257" s="139" t="s">
        <v>3612</v>
      </c>
      <c r="H3257" s="125"/>
      <c r="I3257" s="220">
        <f>IF(G3256=BJB!$G3250,I3256+1,1)</f>
        <v>9</v>
      </c>
      <c r="J3257" s="912" t="s">
        <v>23209</v>
      </c>
      <c r="K3257" s="121" t="s">
        <v>7739</v>
      </c>
      <c r="L3257" s="104" t="s">
        <v>6477</v>
      </c>
      <c r="M3257" s="104" t="s">
        <v>5865</v>
      </c>
      <c r="N3257" s="120">
        <v>41381</v>
      </c>
      <c r="O3257" s="105">
        <v>20000000</v>
      </c>
      <c r="P3257" s="105" t="s">
        <v>16531</v>
      </c>
      <c r="Q3257" s="120">
        <v>42053</v>
      </c>
      <c r="R3257" s="105">
        <v>15948440</v>
      </c>
      <c r="S3257" s="146" t="s">
        <v>7899</v>
      </c>
      <c r="T3257" s="109">
        <v>42114</v>
      </c>
      <c r="U3257" s="141">
        <v>10608182</v>
      </c>
      <c r="V3257" s="109">
        <v>42114</v>
      </c>
      <c r="W3257" s="141">
        <v>10608182</v>
      </c>
      <c r="X3257" s="141">
        <v>0</v>
      </c>
      <c r="Y3257" s="141">
        <v>0</v>
      </c>
      <c r="Z3257" s="141">
        <v>0</v>
      </c>
      <c r="AA3257" s="114">
        <v>0</v>
      </c>
      <c r="AB3257" s="114"/>
      <c r="AC3257" s="132"/>
      <c r="AD3257" s="141"/>
      <c r="AE3257" s="106">
        <v>0</v>
      </c>
      <c r="AF3257" s="106">
        <v>0</v>
      </c>
      <c r="AG3257" s="106">
        <v>0</v>
      </c>
      <c r="AH3257" s="141"/>
      <c r="AI3257" s="141"/>
      <c r="AJ3257" s="141"/>
      <c r="AK3257" s="141"/>
      <c r="AL3257" s="141"/>
      <c r="AM3257" s="141"/>
      <c r="AN3257" s="114">
        <f t="shared" si="100"/>
        <v>0</v>
      </c>
      <c r="AO3257" s="114">
        <f t="shared" si="101"/>
        <v>10608182</v>
      </c>
      <c r="AP3257" s="114"/>
      <c r="AQ3257" s="114"/>
      <c r="AR3257" s="114"/>
      <c r="AS3257" s="114"/>
      <c r="AT3257" s="189"/>
    </row>
    <row r="3258" spans="1:46" s="191" customFormat="1" ht="15" customHeight="1" x14ac:dyDescent="0.2">
      <c r="A3258" s="104"/>
      <c r="B3258" s="104">
        <f>VLOOKUP(BJB!$F$9:$F$5599,Ctrl!$B$4:$C$399,2,0)</f>
        <v>10</v>
      </c>
      <c r="C3258" s="104">
        <f>VLOOKUP(BJB!$G$9:$G$5599,Ctrl!$E$4:$F$399,2,0)</f>
        <v>4</v>
      </c>
      <c r="D3258" s="219">
        <v>1</v>
      </c>
      <c r="E3258" s="104" t="str">
        <f>VLOOKUP(BJB!$F$9:$F$5599,Ctrl!$B$4:$D$399,3,0)</f>
        <v>I</v>
      </c>
      <c r="F3258" s="139" t="s">
        <v>10520</v>
      </c>
      <c r="G3258" s="139" t="s">
        <v>3612</v>
      </c>
      <c r="H3258" s="125" t="s">
        <v>13217</v>
      </c>
      <c r="I3258" s="220">
        <f>IF(G3257=BJB!$G3251,I3257+1,1)</f>
        <v>10</v>
      </c>
      <c r="J3258" s="912" t="s">
        <v>23210</v>
      </c>
      <c r="K3258" s="121" t="s">
        <v>7740</v>
      </c>
      <c r="L3258" s="104" t="s">
        <v>6477</v>
      </c>
      <c r="M3258" s="104" t="s">
        <v>5865</v>
      </c>
      <c r="N3258" s="120">
        <v>41381</v>
      </c>
      <c r="O3258" s="105">
        <v>150000000</v>
      </c>
      <c r="P3258" s="105" t="s">
        <v>16532</v>
      </c>
      <c r="Q3258" s="120">
        <v>42053</v>
      </c>
      <c r="R3258" s="105">
        <v>102817068</v>
      </c>
      <c r="S3258" s="146" t="s">
        <v>7899</v>
      </c>
      <c r="T3258" s="109">
        <v>42114</v>
      </c>
      <c r="U3258" s="141">
        <v>68640359</v>
      </c>
      <c r="V3258" s="109">
        <v>42114</v>
      </c>
      <c r="W3258" s="141">
        <v>68640359</v>
      </c>
      <c r="X3258" s="141">
        <v>0</v>
      </c>
      <c r="Y3258" s="141">
        <v>0</v>
      </c>
      <c r="Z3258" s="141">
        <v>0</v>
      </c>
      <c r="AA3258" s="114">
        <v>352863</v>
      </c>
      <c r="AB3258" s="114"/>
      <c r="AC3258" s="132"/>
      <c r="AD3258" s="141"/>
      <c r="AE3258" s="106">
        <v>0</v>
      </c>
      <c r="AF3258" s="106">
        <v>0</v>
      </c>
      <c r="AG3258" s="106">
        <v>0</v>
      </c>
      <c r="AH3258" s="141"/>
      <c r="AI3258" s="141"/>
      <c r="AJ3258" s="141"/>
      <c r="AK3258" s="141"/>
      <c r="AL3258" s="141"/>
      <c r="AM3258" s="141"/>
      <c r="AN3258" s="114">
        <f t="shared" si="100"/>
        <v>352863</v>
      </c>
      <c r="AO3258" s="114">
        <f t="shared" si="101"/>
        <v>68287496</v>
      </c>
      <c r="AP3258" s="114"/>
      <c r="AQ3258" s="114"/>
      <c r="AR3258" s="114"/>
      <c r="AS3258" s="114"/>
      <c r="AT3258" s="189"/>
    </row>
    <row r="3259" spans="1:46" s="191" customFormat="1" ht="15" customHeight="1" x14ac:dyDescent="0.2">
      <c r="A3259" s="104"/>
      <c r="B3259" s="104">
        <f>VLOOKUP(BJB!$F$9:$F$5599,Ctrl!$B$4:$C$399,2,0)</f>
        <v>10</v>
      </c>
      <c r="C3259" s="104">
        <f>VLOOKUP(BJB!$G$9:$G$5599,Ctrl!$E$4:$F$399,2,0)</f>
        <v>7</v>
      </c>
      <c r="D3259" s="219">
        <v>1</v>
      </c>
      <c r="E3259" s="104" t="str">
        <f>VLOOKUP(BJB!$F$9:$F$5599,Ctrl!$B$4:$D$399,3,0)</f>
        <v>I</v>
      </c>
      <c r="F3259" s="139" t="s">
        <v>10520</v>
      </c>
      <c r="G3259" s="139" t="s">
        <v>10282</v>
      </c>
      <c r="H3259" s="125"/>
      <c r="I3259" s="220">
        <f>IF(G3258=BJB!$G3215,I3258+1,1)</f>
        <v>1</v>
      </c>
      <c r="J3259" s="912" t="s">
        <v>23211</v>
      </c>
      <c r="K3259" s="121" t="s">
        <v>3527</v>
      </c>
      <c r="L3259" s="104" t="s">
        <v>6477</v>
      </c>
      <c r="M3259" s="104" t="s">
        <v>3528</v>
      </c>
      <c r="N3259" s="120">
        <v>40718</v>
      </c>
      <c r="O3259" s="107">
        <v>10000000</v>
      </c>
      <c r="P3259" s="105" t="s">
        <v>16533</v>
      </c>
      <c r="Q3259" s="120">
        <v>41002</v>
      </c>
      <c r="R3259" s="105">
        <v>2225081</v>
      </c>
      <c r="S3259" s="146" t="s">
        <v>3529</v>
      </c>
      <c r="T3259" s="109">
        <v>41453</v>
      </c>
      <c r="U3259" s="106">
        <v>1517608</v>
      </c>
      <c r="V3259" s="109">
        <v>41453</v>
      </c>
      <c r="W3259" s="141">
        <v>1517608</v>
      </c>
      <c r="X3259" s="141">
        <v>0</v>
      </c>
      <c r="Y3259" s="141">
        <v>0</v>
      </c>
      <c r="Z3259" s="141">
        <v>0</v>
      </c>
      <c r="AA3259" s="114">
        <v>1517608</v>
      </c>
      <c r="AB3259" s="114"/>
      <c r="AC3259" s="106"/>
      <c r="AD3259" s="141"/>
      <c r="AE3259" s="106">
        <v>0</v>
      </c>
      <c r="AF3259" s="106">
        <v>0</v>
      </c>
      <c r="AG3259" s="106">
        <v>0</v>
      </c>
      <c r="AH3259" s="106"/>
      <c r="AI3259" s="106"/>
      <c r="AJ3259" s="106"/>
      <c r="AK3259" s="106"/>
      <c r="AL3259" s="106"/>
      <c r="AM3259" s="106"/>
      <c r="AN3259" s="114">
        <f t="shared" si="100"/>
        <v>1517608</v>
      </c>
      <c r="AO3259" s="114">
        <f t="shared" si="101"/>
        <v>0</v>
      </c>
      <c r="AP3259" s="114"/>
      <c r="AQ3259" s="114"/>
      <c r="AR3259" s="114"/>
      <c r="AS3259" s="114"/>
      <c r="AT3259" s="189"/>
    </row>
    <row r="3260" spans="1:46" s="191" customFormat="1" ht="15" customHeight="1" x14ac:dyDescent="0.2">
      <c r="A3260" s="104"/>
      <c r="B3260" s="104">
        <f>VLOOKUP(BJB!$F$9:$F$5599,Ctrl!$B$4:$C$399,2,0)</f>
        <v>10</v>
      </c>
      <c r="C3260" s="104">
        <f>VLOOKUP(BJB!$G$9:$G$5599,Ctrl!$E$4:$F$399,2,0)</f>
        <v>7</v>
      </c>
      <c r="D3260" s="219">
        <v>1</v>
      </c>
      <c r="E3260" s="104" t="str">
        <f>VLOOKUP(BJB!$F$9:$F$5599,Ctrl!$B$4:$D$399,3,0)</f>
        <v>I</v>
      </c>
      <c r="F3260" s="139" t="s">
        <v>10520</v>
      </c>
      <c r="G3260" s="139" t="s">
        <v>10282</v>
      </c>
      <c r="H3260" s="125"/>
      <c r="I3260" s="220">
        <f>IF(G3259=BJB!$G3216,I3259+1,1)</f>
        <v>1</v>
      </c>
      <c r="J3260" s="912" t="s">
        <v>23212</v>
      </c>
      <c r="K3260" s="121" t="s">
        <v>3530</v>
      </c>
      <c r="L3260" s="104" t="s">
        <v>6477</v>
      </c>
      <c r="M3260" s="104" t="s">
        <v>3531</v>
      </c>
      <c r="N3260" s="120">
        <v>40840</v>
      </c>
      <c r="O3260" s="107">
        <v>100000000</v>
      </c>
      <c r="P3260" s="105" t="s">
        <v>16534</v>
      </c>
      <c r="Q3260" s="120">
        <v>41396</v>
      </c>
      <c r="R3260" s="105">
        <v>82939773</v>
      </c>
      <c r="S3260" s="146" t="s">
        <v>3532</v>
      </c>
      <c r="T3260" s="109">
        <v>41453</v>
      </c>
      <c r="U3260" s="106">
        <v>54692933</v>
      </c>
      <c r="V3260" s="109">
        <v>41453</v>
      </c>
      <c r="W3260" s="141">
        <v>54692933</v>
      </c>
      <c r="X3260" s="141">
        <v>0</v>
      </c>
      <c r="Y3260" s="141">
        <v>0</v>
      </c>
      <c r="Z3260" s="141">
        <v>0</v>
      </c>
      <c r="AA3260" s="223">
        <v>0</v>
      </c>
      <c r="AB3260" s="223"/>
      <c r="AC3260" s="106"/>
      <c r="AD3260" s="141"/>
      <c r="AE3260" s="106">
        <v>0</v>
      </c>
      <c r="AF3260" s="106">
        <v>0</v>
      </c>
      <c r="AG3260" s="106">
        <v>0</v>
      </c>
      <c r="AH3260" s="106"/>
      <c r="AI3260" s="106"/>
      <c r="AJ3260" s="106"/>
      <c r="AK3260" s="106"/>
      <c r="AL3260" s="106"/>
      <c r="AM3260" s="106"/>
      <c r="AN3260" s="114">
        <f t="shared" si="100"/>
        <v>0</v>
      </c>
      <c r="AO3260" s="114">
        <f t="shared" si="101"/>
        <v>54692933</v>
      </c>
      <c r="AP3260" s="114"/>
      <c r="AQ3260" s="114"/>
      <c r="AR3260" s="114"/>
      <c r="AS3260" s="114"/>
      <c r="AT3260" s="189"/>
    </row>
    <row r="3261" spans="1:46" s="191" customFormat="1" ht="15" customHeight="1" x14ac:dyDescent="0.2">
      <c r="A3261" s="104"/>
      <c r="B3261" s="104">
        <f>VLOOKUP(BJB!$F$9:$F$5599,Ctrl!$B$4:$C$399,2,0)</f>
        <v>10</v>
      </c>
      <c r="C3261" s="104">
        <f>VLOOKUP(BJB!$G$9:$G$5599,Ctrl!$E$4:$F$399,2,0)</f>
        <v>7</v>
      </c>
      <c r="D3261" s="219">
        <v>1</v>
      </c>
      <c r="E3261" s="104" t="str">
        <f>VLOOKUP(BJB!$F$9:$F$5599,Ctrl!$B$4:$D$399,3,0)</f>
        <v>I</v>
      </c>
      <c r="F3261" s="139" t="s">
        <v>10520</v>
      </c>
      <c r="G3261" s="139" t="s">
        <v>10282</v>
      </c>
      <c r="H3261" s="125" t="s">
        <v>10139</v>
      </c>
      <c r="I3261" s="220">
        <f>IF(G3260=BJB!$G3221,I3260+1,1)</f>
        <v>1</v>
      </c>
      <c r="J3261" s="912" t="s">
        <v>23213</v>
      </c>
      <c r="K3261" s="121" t="s">
        <v>10093</v>
      </c>
      <c r="L3261" s="104" t="s">
        <v>6477</v>
      </c>
      <c r="M3261" s="104" t="s">
        <v>3541</v>
      </c>
      <c r="N3261" s="120">
        <v>41031</v>
      </c>
      <c r="O3261" s="105">
        <v>55000000</v>
      </c>
      <c r="P3261" s="105" t="s">
        <v>6222</v>
      </c>
      <c r="Q3261" s="120" t="s">
        <v>6222</v>
      </c>
      <c r="R3261" s="890">
        <v>0</v>
      </c>
      <c r="S3261" s="146" t="s">
        <v>196</v>
      </c>
      <c r="T3261" s="120">
        <v>41578</v>
      </c>
      <c r="U3261" s="106">
        <v>37334894</v>
      </c>
      <c r="V3261" s="109" t="s">
        <v>6222</v>
      </c>
      <c r="W3261" s="141">
        <v>0</v>
      </c>
      <c r="X3261" s="141">
        <v>0</v>
      </c>
      <c r="Y3261" s="141">
        <v>0</v>
      </c>
      <c r="Z3261" s="141">
        <v>0</v>
      </c>
      <c r="AA3261" s="114">
        <v>34351348</v>
      </c>
      <c r="AB3261" s="114"/>
      <c r="AC3261" s="132"/>
      <c r="AD3261" s="141"/>
      <c r="AE3261" s="106">
        <v>0</v>
      </c>
      <c r="AF3261" s="106">
        <v>0</v>
      </c>
      <c r="AG3261" s="106">
        <v>0</v>
      </c>
      <c r="AH3261" s="106"/>
      <c r="AI3261" s="106"/>
      <c r="AJ3261" s="106"/>
      <c r="AK3261" s="106"/>
      <c r="AL3261" s="106"/>
      <c r="AM3261" s="106"/>
      <c r="AN3261" s="114">
        <f t="shared" si="100"/>
        <v>34351348</v>
      </c>
      <c r="AO3261" s="114">
        <f t="shared" si="101"/>
        <v>2983546</v>
      </c>
      <c r="AP3261" s="114"/>
      <c r="AQ3261" s="114"/>
      <c r="AR3261" s="114"/>
      <c r="AS3261" s="114"/>
      <c r="AT3261" s="189"/>
    </row>
    <row r="3262" spans="1:46" s="191" customFormat="1" ht="15" customHeight="1" x14ac:dyDescent="0.2">
      <c r="A3262" s="104"/>
      <c r="B3262" s="104">
        <f>VLOOKUP(BJB!$F$9:$F$5599,Ctrl!$B$4:$C$399,2,0)</f>
        <v>10</v>
      </c>
      <c r="C3262" s="104">
        <f>VLOOKUP(BJB!$G$9:$G$5599,Ctrl!$E$4:$F$399,2,0)</f>
        <v>7</v>
      </c>
      <c r="D3262" s="219">
        <v>1</v>
      </c>
      <c r="E3262" s="104" t="str">
        <f>VLOOKUP(BJB!$F$9:$F$5599,Ctrl!$B$4:$D$399,3,0)</f>
        <v>I</v>
      </c>
      <c r="F3262" s="139" t="s">
        <v>10520</v>
      </c>
      <c r="G3262" s="139" t="s">
        <v>10282</v>
      </c>
      <c r="H3262" s="125"/>
      <c r="I3262" s="220">
        <f>IF(G3261=BJB!$G3222,I3261+1,1)</f>
        <v>1</v>
      </c>
      <c r="J3262" s="912" t="s">
        <v>23214</v>
      </c>
      <c r="K3262" s="121" t="s">
        <v>7798</v>
      </c>
      <c r="L3262" s="104" t="s">
        <v>6477</v>
      </c>
      <c r="M3262" s="104" t="s">
        <v>3542</v>
      </c>
      <c r="N3262" s="120">
        <v>40977</v>
      </c>
      <c r="O3262" s="105">
        <v>150000000</v>
      </c>
      <c r="P3262" s="105" t="s">
        <v>6222</v>
      </c>
      <c r="Q3262" s="120" t="s">
        <v>6222</v>
      </c>
      <c r="R3262" s="890">
        <v>0</v>
      </c>
      <c r="S3262" s="146" t="s">
        <v>196</v>
      </c>
      <c r="T3262" s="120">
        <v>41578</v>
      </c>
      <c r="U3262" s="106">
        <v>84965702</v>
      </c>
      <c r="V3262" s="109" t="s">
        <v>6222</v>
      </c>
      <c r="W3262" s="141">
        <v>0</v>
      </c>
      <c r="X3262" s="141">
        <v>0</v>
      </c>
      <c r="Y3262" s="141">
        <v>0</v>
      </c>
      <c r="Z3262" s="141">
        <v>0</v>
      </c>
      <c r="AA3262" s="114">
        <v>84965702</v>
      </c>
      <c r="AB3262" s="114"/>
      <c r="AC3262" s="106"/>
      <c r="AD3262" s="141"/>
      <c r="AE3262" s="106">
        <v>0</v>
      </c>
      <c r="AF3262" s="106">
        <v>0</v>
      </c>
      <c r="AG3262" s="106">
        <v>0</v>
      </c>
      <c r="AH3262" s="106"/>
      <c r="AI3262" s="106"/>
      <c r="AJ3262" s="106"/>
      <c r="AK3262" s="106"/>
      <c r="AL3262" s="106"/>
      <c r="AM3262" s="106"/>
      <c r="AN3262" s="114">
        <f t="shared" si="100"/>
        <v>84965702</v>
      </c>
      <c r="AO3262" s="114">
        <f t="shared" si="101"/>
        <v>0</v>
      </c>
      <c r="AP3262" s="114"/>
      <c r="AQ3262" s="114"/>
      <c r="AR3262" s="114"/>
      <c r="AS3262" s="114"/>
      <c r="AT3262" s="189"/>
    </row>
    <row r="3263" spans="1:46" s="191" customFormat="1" ht="15" customHeight="1" x14ac:dyDescent="0.2">
      <c r="A3263" s="104"/>
      <c r="B3263" s="104">
        <f>VLOOKUP(BJB!$F$9:$F$5599,Ctrl!$B$4:$C$399,2,0)</f>
        <v>10</v>
      </c>
      <c r="C3263" s="104">
        <f>VLOOKUP(BJB!$G$9:$G$5599,Ctrl!$E$4:$F$399,2,0)</f>
        <v>6</v>
      </c>
      <c r="D3263" s="219">
        <v>1</v>
      </c>
      <c r="E3263" s="104" t="str">
        <f>VLOOKUP(BJB!$F$9:$F$5599,Ctrl!$B$4:$D$399,3,0)</f>
        <v>I</v>
      </c>
      <c r="F3263" s="139" t="s">
        <v>10520</v>
      </c>
      <c r="G3263" s="139" t="s">
        <v>5416</v>
      </c>
      <c r="H3263" s="125"/>
      <c r="I3263" s="220"/>
      <c r="J3263" s="912" t="s">
        <v>23215</v>
      </c>
      <c r="K3263" s="121" t="s">
        <v>8127</v>
      </c>
      <c r="L3263" s="104" t="s">
        <v>6477</v>
      </c>
      <c r="M3263" s="104" t="s">
        <v>8192</v>
      </c>
      <c r="N3263" s="120">
        <v>41393</v>
      </c>
      <c r="O3263" s="105">
        <v>30000000</v>
      </c>
      <c r="P3263" s="105" t="s">
        <v>6222</v>
      </c>
      <c r="Q3263" s="120" t="s">
        <v>6222</v>
      </c>
      <c r="R3263" s="890">
        <v>0</v>
      </c>
      <c r="S3263" s="146" t="s">
        <v>9695</v>
      </c>
      <c r="T3263" s="109">
        <v>42367</v>
      </c>
      <c r="U3263" s="141">
        <v>9027759.9999999981</v>
      </c>
      <c r="V3263" s="109" t="s">
        <v>6222</v>
      </c>
      <c r="W3263" s="141">
        <v>0</v>
      </c>
      <c r="X3263" s="141">
        <v>0</v>
      </c>
      <c r="Y3263" s="141">
        <v>0</v>
      </c>
      <c r="Z3263" s="141">
        <v>0</v>
      </c>
      <c r="AA3263" s="114">
        <v>0</v>
      </c>
      <c r="AB3263" s="114"/>
      <c r="AC3263" s="132"/>
      <c r="AD3263" s="141"/>
      <c r="AE3263" s="106">
        <v>0</v>
      </c>
      <c r="AF3263" s="106">
        <v>0</v>
      </c>
      <c r="AG3263" s="106">
        <v>0</v>
      </c>
      <c r="AH3263" s="141"/>
      <c r="AI3263" s="141"/>
      <c r="AJ3263" s="141"/>
      <c r="AK3263" s="141"/>
      <c r="AL3263" s="141"/>
      <c r="AM3263" s="141"/>
      <c r="AN3263" s="114">
        <f t="shared" si="100"/>
        <v>0</v>
      </c>
      <c r="AO3263" s="114">
        <f t="shared" si="101"/>
        <v>9027759.9999999981</v>
      </c>
      <c r="AP3263" s="114"/>
      <c r="AQ3263" s="114"/>
      <c r="AR3263" s="114"/>
      <c r="AS3263" s="114"/>
      <c r="AT3263" s="189"/>
    </row>
    <row r="3264" spans="1:46" s="191" customFormat="1" ht="15" customHeight="1" x14ac:dyDescent="0.2">
      <c r="A3264" s="104"/>
      <c r="B3264" s="104">
        <f>VLOOKUP(BJB!$F$9:$F$5599,Ctrl!$B$4:$C$399,2,0)</f>
        <v>10</v>
      </c>
      <c r="C3264" s="104">
        <f>VLOOKUP(BJB!$G$9:$G$5599,Ctrl!$E$4:$F$399,2,0)</f>
        <v>6</v>
      </c>
      <c r="D3264" s="219">
        <v>1</v>
      </c>
      <c r="E3264" s="104" t="str">
        <f>VLOOKUP(BJB!$F$9:$F$5599,Ctrl!$B$4:$D$399,3,0)</f>
        <v>I</v>
      </c>
      <c r="F3264" s="139" t="s">
        <v>10520</v>
      </c>
      <c r="G3264" s="139" t="s">
        <v>5416</v>
      </c>
      <c r="H3264" s="125"/>
      <c r="I3264" s="220"/>
      <c r="J3264" s="912" t="s">
        <v>23216</v>
      </c>
      <c r="K3264" s="121" t="s">
        <v>10869</v>
      </c>
      <c r="L3264" s="104" t="s">
        <v>6477</v>
      </c>
      <c r="M3264" s="104" t="s">
        <v>8196</v>
      </c>
      <c r="N3264" s="120">
        <v>41269</v>
      </c>
      <c r="O3264" s="105">
        <v>40000000</v>
      </c>
      <c r="P3264" s="105" t="s">
        <v>6222</v>
      </c>
      <c r="Q3264" s="120" t="s">
        <v>6222</v>
      </c>
      <c r="R3264" s="890">
        <v>0</v>
      </c>
      <c r="S3264" s="146" t="s">
        <v>9695</v>
      </c>
      <c r="T3264" s="109">
        <v>42367</v>
      </c>
      <c r="U3264" s="141">
        <v>11306962.100000001</v>
      </c>
      <c r="V3264" s="109" t="s">
        <v>6222</v>
      </c>
      <c r="W3264" s="141">
        <v>0</v>
      </c>
      <c r="X3264" s="141">
        <v>0</v>
      </c>
      <c r="Y3264" s="141">
        <v>0</v>
      </c>
      <c r="Z3264" s="141">
        <v>0</v>
      </c>
      <c r="AA3264" s="114">
        <v>0</v>
      </c>
      <c r="AB3264" s="114"/>
      <c r="AC3264" s="132"/>
      <c r="AD3264" s="141"/>
      <c r="AE3264" s="106">
        <v>0</v>
      </c>
      <c r="AF3264" s="106">
        <v>0</v>
      </c>
      <c r="AG3264" s="106">
        <v>0</v>
      </c>
      <c r="AH3264" s="141"/>
      <c r="AI3264" s="141"/>
      <c r="AJ3264" s="141"/>
      <c r="AK3264" s="141"/>
      <c r="AL3264" s="141"/>
      <c r="AM3264" s="141"/>
      <c r="AN3264" s="114">
        <f t="shared" si="100"/>
        <v>0</v>
      </c>
      <c r="AO3264" s="114">
        <f t="shared" si="101"/>
        <v>11306962.100000001</v>
      </c>
      <c r="AP3264" s="114"/>
      <c r="AQ3264" s="114"/>
      <c r="AR3264" s="114"/>
      <c r="AS3264" s="114"/>
      <c r="AT3264" s="189"/>
    </row>
    <row r="3265" spans="1:46" s="191" customFormat="1" ht="15" customHeight="1" x14ac:dyDescent="0.2">
      <c r="A3265" s="104"/>
      <c r="B3265" s="104">
        <f>VLOOKUP(BJB!$F$9:$F$5599,Ctrl!$B$4:$C$399,2,0)</f>
        <v>10</v>
      </c>
      <c r="C3265" s="104">
        <f>VLOOKUP(BJB!$G$9:$G$5599,Ctrl!$E$4:$F$399,2,0)</f>
        <v>6</v>
      </c>
      <c r="D3265" s="219">
        <v>1</v>
      </c>
      <c r="E3265" s="104" t="str">
        <f>VLOOKUP(BJB!$F$9:$F$5599,Ctrl!$B$4:$D$399,3,0)</f>
        <v>I</v>
      </c>
      <c r="F3265" s="139" t="s">
        <v>10520</v>
      </c>
      <c r="G3265" s="139" t="s">
        <v>5416</v>
      </c>
      <c r="H3265" s="125"/>
      <c r="I3265" s="220"/>
      <c r="J3265" s="912" t="s">
        <v>23217</v>
      </c>
      <c r="K3265" s="121" t="s">
        <v>10464</v>
      </c>
      <c r="L3265" s="104" t="s">
        <v>6477</v>
      </c>
      <c r="M3265" s="104" t="s">
        <v>8192</v>
      </c>
      <c r="N3265" s="120">
        <v>41393</v>
      </c>
      <c r="O3265" s="105">
        <v>25000000</v>
      </c>
      <c r="P3265" s="105" t="s">
        <v>6222</v>
      </c>
      <c r="Q3265" s="120" t="s">
        <v>6222</v>
      </c>
      <c r="R3265" s="890">
        <v>0</v>
      </c>
      <c r="S3265" s="146" t="s">
        <v>9695</v>
      </c>
      <c r="T3265" s="109">
        <v>42367</v>
      </c>
      <c r="U3265" s="141">
        <v>9830986.8999999985</v>
      </c>
      <c r="V3265" s="109" t="s">
        <v>6222</v>
      </c>
      <c r="W3265" s="141">
        <v>0</v>
      </c>
      <c r="X3265" s="141">
        <v>0</v>
      </c>
      <c r="Y3265" s="141">
        <v>0</v>
      </c>
      <c r="Z3265" s="141">
        <v>0</v>
      </c>
      <c r="AA3265" s="114">
        <v>0</v>
      </c>
      <c r="AB3265" s="114"/>
      <c r="AC3265" s="132"/>
      <c r="AD3265" s="141"/>
      <c r="AE3265" s="106">
        <v>0</v>
      </c>
      <c r="AF3265" s="106">
        <v>0</v>
      </c>
      <c r="AG3265" s="106">
        <v>0</v>
      </c>
      <c r="AH3265" s="141"/>
      <c r="AI3265" s="141"/>
      <c r="AJ3265" s="141"/>
      <c r="AK3265" s="141"/>
      <c r="AL3265" s="141"/>
      <c r="AM3265" s="141"/>
      <c r="AN3265" s="114">
        <f t="shared" si="100"/>
        <v>0</v>
      </c>
      <c r="AO3265" s="114">
        <f t="shared" si="101"/>
        <v>9830986.8999999985</v>
      </c>
      <c r="AP3265" s="114"/>
      <c r="AQ3265" s="114"/>
      <c r="AR3265" s="114"/>
      <c r="AS3265" s="114"/>
      <c r="AT3265" s="189"/>
    </row>
    <row r="3266" spans="1:46" s="191" customFormat="1" ht="15" customHeight="1" x14ac:dyDescent="0.2">
      <c r="A3266" s="104"/>
      <c r="B3266" s="104">
        <f>VLOOKUP(BJB!$F$9:$F$5599,Ctrl!$B$4:$C$399,2,0)</f>
        <v>10</v>
      </c>
      <c r="C3266" s="104">
        <f>VLOOKUP(BJB!$G$9:$G$5599,Ctrl!$E$4:$F$399,2,0)</f>
        <v>0</v>
      </c>
      <c r="D3266" s="219">
        <v>1</v>
      </c>
      <c r="E3266" s="104" t="str">
        <f>VLOOKUP(BJB!$F$9:$F$5599,Ctrl!$B$4:$D$399,3,0)</f>
        <v>I</v>
      </c>
      <c r="F3266" s="139" t="s">
        <v>10520</v>
      </c>
      <c r="G3266" s="139" t="s">
        <v>7662</v>
      </c>
      <c r="H3266" s="125"/>
      <c r="I3266" s="220"/>
      <c r="J3266" s="912" t="s">
        <v>23218</v>
      </c>
      <c r="K3266" s="108" t="s">
        <v>13563</v>
      </c>
      <c r="L3266" s="104" t="s">
        <v>6476</v>
      </c>
      <c r="M3266" s="104" t="s">
        <v>3503</v>
      </c>
      <c r="N3266" s="120">
        <v>40427</v>
      </c>
      <c r="O3266" s="105">
        <v>90419179</v>
      </c>
      <c r="P3266" s="105"/>
      <c r="Q3266" s="120"/>
      <c r="R3266" s="105"/>
      <c r="S3266" s="146" t="s">
        <v>10101</v>
      </c>
      <c r="T3266" s="109">
        <v>42389</v>
      </c>
      <c r="U3266" s="141">
        <v>14361432</v>
      </c>
      <c r="V3266" s="109"/>
      <c r="W3266" s="141"/>
      <c r="X3266" s="141"/>
      <c r="Y3266" s="141"/>
      <c r="Z3266" s="141"/>
      <c r="AA3266" s="114">
        <v>0</v>
      </c>
      <c r="AB3266" s="114"/>
      <c r="AC3266" s="132"/>
      <c r="AD3266" s="141"/>
      <c r="AE3266" s="106">
        <v>0</v>
      </c>
      <c r="AF3266" s="106">
        <v>0</v>
      </c>
      <c r="AG3266" s="106">
        <v>0</v>
      </c>
      <c r="AH3266" s="141"/>
      <c r="AI3266" s="141"/>
      <c r="AJ3266" s="141"/>
      <c r="AK3266" s="141"/>
      <c r="AL3266" s="141"/>
      <c r="AM3266" s="141"/>
      <c r="AN3266" s="114">
        <f t="shared" si="100"/>
        <v>0</v>
      </c>
      <c r="AO3266" s="114">
        <f t="shared" si="101"/>
        <v>14361432</v>
      </c>
      <c r="AP3266" s="114"/>
      <c r="AQ3266" s="114"/>
      <c r="AR3266" s="114"/>
      <c r="AS3266" s="114"/>
      <c r="AT3266" s="189"/>
    </row>
    <row r="3267" spans="1:46" s="191" customFormat="1" ht="15" customHeight="1" x14ac:dyDescent="0.2">
      <c r="A3267" s="104"/>
      <c r="B3267" s="104">
        <f>VLOOKUP(BJB!$F$9:$F$5599,Ctrl!$B$4:$C$399,2,0)</f>
        <v>10</v>
      </c>
      <c r="C3267" s="104">
        <f>VLOOKUP(BJB!$G$9:$G$5599,Ctrl!$E$4:$F$399,2,0)</f>
        <v>0</v>
      </c>
      <c r="D3267" s="219">
        <v>1</v>
      </c>
      <c r="E3267" s="104" t="str">
        <f>VLOOKUP(BJB!$F$9:$F$5599,Ctrl!$B$4:$D$399,3,0)</f>
        <v>I</v>
      </c>
      <c r="F3267" s="139" t="s">
        <v>10520</v>
      </c>
      <c r="G3267" s="139" t="s">
        <v>7662</v>
      </c>
      <c r="H3267" s="125"/>
      <c r="I3267" s="220"/>
      <c r="J3267" s="912" t="s">
        <v>23219</v>
      </c>
      <c r="K3267" s="121" t="s">
        <v>8127</v>
      </c>
      <c r="L3267" s="104" t="s">
        <v>6476</v>
      </c>
      <c r="M3267" s="104" t="s">
        <v>10103</v>
      </c>
      <c r="N3267" s="120">
        <v>40889</v>
      </c>
      <c r="O3267" s="105">
        <v>91386525</v>
      </c>
      <c r="P3267" s="105" t="s">
        <v>6222</v>
      </c>
      <c r="Q3267" s="120" t="s">
        <v>6222</v>
      </c>
      <c r="R3267" s="890">
        <v>0</v>
      </c>
      <c r="S3267" s="146" t="s">
        <v>10104</v>
      </c>
      <c r="T3267" s="109">
        <v>42389</v>
      </c>
      <c r="U3267" s="141">
        <v>19765779</v>
      </c>
      <c r="V3267" s="109" t="s">
        <v>6222</v>
      </c>
      <c r="W3267" s="141">
        <v>0</v>
      </c>
      <c r="X3267" s="141">
        <v>0</v>
      </c>
      <c r="Y3267" s="141">
        <v>0</v>
      </c>
      <c r="Z3267" s="141">
        <v>0</v>
      </c>
      <c r="AA3267" s="114">
        <v>0</v>
      </c>
      <c r="AB3267" s="114"/>
      <c r="AC3267" s="132"/>
      <c r="AD3267" s="141"/>
      <c r="AE3267" s="106">
        <v>0</v>
      </c>
      <c r="AF3267" s="106">
        <v>0</v>
      </c>
      <c r="AG3267" s="106">
        <v>0</v>
      </c>
      <c r="AH3267" s="141"/>
      <c r="AI3267" s="141"/>
      <c r="AJ3267" s="141"/>
      <c r="AK3267" s="141"/>
      <c r="AL3267" s="141"/>
      <c r="AM3267" s="141"/>
      <c r="AN3267" s="114">
        <f t="shared" si="100"/>
        <v>0</v>
      </c>
      <c r="AO3267" s="114">
        <f t="shared" si="101"/>
        <v>19765779</v>
      </c>
      <c r="AP3267" s="114"/>
      <c r="AQ3267" s="114"/>
      <c r="AR3267" s="114"/>
      <c r="AS3267" s="114"/>
      <c r="AT3267" s="189"/>
    </row>
    <row r="3268" spans="1:46" s="190" customFormat="1" ht="15" customHeight="1" x14ac:dyDescent="0.2">
      <c r="A3268" s="104"/>
      <c r="B3268" s="104">
        <f>VLOOKUP(BJB!$F$9:$F$5599,Ctrl!$B$4:$C$399,2,0)</f>
        <v>10</v>
      </c>
      <c r="C3268" s="104">
        <f>VLOOKUP(BJB!$G$9:$G$5599,Ctrl!$E$4:$F$399,2,0)</f>
        <v>7</v>
      </c>
      <c r="D3268" s="219">
        <v>1</v>
      </c>
      <c r="E3268" s="104" t="str">
        <f>VLOOKUP(BJB!$F$9:$F$5599,Ctrl!$B$4:$D$399,3,0)</f>
        <v>I</v>
      </c>
      <c r="F3268" s="139" t="s">
        <v>10520</v>
      </c>
      <c r="G3268" s="139" t="s">
        <v>10282</v>
      </c>
      <c r="H3268" s="125"/>
      <c r="I3268" s="220">
        <f>IF(G3267=BJB!$G3223,I3267+1,1)</f>
        <v>1</v>
      </c>
      <c r="J3268" s="912" t="s">
        <v>23220</v>
      </c>
      <c r="K3268" s="121" t="s">
        <v>7798</v>
      </c>
      <c r="L3268" s="104" t="s">
        <v>6477</v>
      </c>
      <c r="M3268" s="104" t="s">
        <v>3534</v>
      </c>
      <c r="N3268" s="120">
        <v>40885</v>
      </c>
      <c r="O3268" s="105">
        <v>80000000</v>
      </c>
      <c r="P3268" s="105" t="s">
        <v>6222</v>
      </c>
      <c r="Q3268" s="120" t="s">
        <v>6222</v>
      </c>
      <c r="R3268" s="890">
        <v>0</v>
      </c>
      <c r="S3268" s="146" t="s">
        <v>3543</v>
      </c>
      <c r="T3268" s="120">
        <v>41571</v>
      </c>
      <c r="U3268" s="106">
        <v>39134542</v>
      </c>
      <c r="V3268" s="109" t="s">
        <v>6222</v>
      </c>
      <c r="W3268" s="141">
        <v>0</v>
      </c>
      <c r="X3268" s="141">
        <v>0</v>
      </c>
      <c r="Y3268" s="141">
        <v>0</v>
      </c>
      <c r="Z3268" s="141">
        <v>0</v>
      </c>
      <c r="AA3268" s="114">
        <v>0</v>
      </c>
      <c r="AB3268" s="114"/>
      <c r="AC3268" s="106"/>
      <c r="AD3268" s="141"/>
      <c r="AE3268" s="106">
        <v>0</v>
      </c>
      <c r="AF3268" s="106">
        <v>0</v>
      </c>
      <c r="AG3268" s="106">
        <v>0</v>
      </c>
      <c r="AH3268" s="106"/>
      <c r="AI3268" s="106"/>
      <c r="AJ3268" s="106"/>
      <c r="AK3268" s="106"/>
      <c r="AL3268" s="106"/>
      <c r="AM3268" s="106"/>
      <c r="AN3268" s="114">
        <f t="shared" si="100"/>
        <v>0</v>
      </c>
      <c r="AO3268" s="114">
        <f t="shared" si="101"/>
        <v>39134542</v>
      </c>
      <c r="AP3268" s="114"/>
      <c r="AQ3268" s="114"/>
      <c r="AR3268" s="114"/>
      <c r="AS3268" s="114"/>
      <c r="AT3268" s="189"/>
    </row>
    <row r="3269" spans="1:46" s="190" customFormat="1" ht="15" customHeight="1" x14ac:dyDescent="0.2">
      <c r="A3269" s="104"/>
      <c r="B3269" s="104">
        <f>VLOOKUP(BJB!$F$9:$F$5599,Ctrl!$B$4:$C$399,2,0)</f>
        <v>10</v>
      </c>
      <c r="C3269" s="104">
        <f>VLOOKUP(BJB!$G$9:$G$5599,Ctrl!$E$4:$F$399,2,0)</f>
        <v>7</v>
      </c>
      <c r="D3269" s="219">
        <v>1</v>
      </c>
      <c r="E3269" s="104" t="str">
        <f>VLOOKUP(BJB!$F$9:$F$5599,Ctrl!$B$4:$D$399,3,0)</f>
        <v>I</v>
      </c>
      <c r="F3269" s="139" t="s">
        <v>10520</v>
      </c>
      <c r="G3269" s="139" t="s">
        <v>10282</v>
      </c>
      <c r="H3269" s="125"/>
      <c r="I3269" s="220">
        <f>IF(G3268=BJB!$G3224,I3268+1,1)</f>
        <v>1</v>
      </c>
      <c r="J3269" s="912" t="s">
        <v>23221</v>
      </c>
      <c r="K3269" s="126" t="s">
        <v>348</v>
      </c>
      <c r="L3269" s="104" t="s">
        <v>6477</v>
      </c>
      <c r="M3269" s="104" t="s">
        <v>3538</v>
      </c>
      <c r="N3269" s="128">
        <v>41075</v>
      </c>
      <c r="O3269" s="105">
        <v>70000000</v>
      </c>
      <c r="P3269" s="105" t="s">
        <v>6222</v>
      </c>
      <c r="Q3269" s="120" t="s">
        <v>6222</v>
      </c>
      <c r="R3269" s="890">
        <v>0</v>
      </c>
      <c r="S3269" s="234" t="s">
        <v>127</v>
      </c>
      <c r="T3269" s="130">
        <v>41600</v>
      </c>
      <c r="U3269" s="106">
        <v>40030347</v>
      </c>
      <c r="V3269" s="109" t="s">
        <v>6222</v>
      </c>
      <c r="W3269" s="141">
        <v>0</v>
      </c>
      <c r="X3269" s="141">
        <v>0</v>
      </c>
      <c r="Y3269" s="141">
        <v>0</v>
      </c>
      <c r="Z3269" s="141">
        <v>0</v>
      </c>
      <c r="AA3269" s="114">
        <v>0</v>
      </c>
      <c r="AB3269" s="114"/>
      <c r="AC3269" s="106"/>
      <c r="AD3269" s="141"/>
      <c r="AE3269" s="106">
        <v>0</v>
      </c>
      <c r="AF3269" s="106">
        <v>0</v>
      </c>
      <c r="AG3269" s="106">
        <v>0</v>
      </c>
      <c r="AH3269" s="106"/>
      <c r="AI3269" s="106"/>
      <c r="AJ3269" s="106"/>
      <c r="AK3269" s="106"/>
      <c r="AL3269" s="106"/>
      <c r="AM3269" s="106"/>
      <c r="AN3269" s="114">
        <f t="shared" si="100"/>
        <v>0</v>
      </c>
      <c r="AO3269" s="114">
        <f t="shared" si="101"/>
        <v>40030347</v>
      </c>
      <c r="AP3269" s="114"/>
      <c r="AQ3269" s="114"/>
      <c r="AR3269" s="114"/>
      <c r="AS3269" s="114"/>
    </row>
    <row r="3270" spans="1:46" s="190" customFormat="1" ht="15" customHeight="1" x14ac:dyDescent="0.2">
      <c r="A3270" s="104"/>
      <c r="B3270" s="104">
        <f>VLOOKUP(BJB!$F$9:$F$5599,Ctrl!$B$4:$C$399,2,0)</f>
        <v>10</v>
      </c>
      <c r="C3270" s="104">
        <f>VLOOKUP(BJB!$G$9:$G$5599,Ctrl!$E$4:$F$399,2,0)</f>
        <v>7</v>
      </c>
      <c r="D3270" s="219">
        <v>1</v>
      </c>
      <c r="E3270" s="104" t="str">
        <f>VLOOKUP(BJB!$F$9:$F$5599,Ctrl!$B$4:$D$399,3,0)</f>
        <v>I</v>
      </c>
      <c r="F3270" s="139" t="s">
        <v>10520</v>
      </c>
      <c r="G3270" s="139" t="s">
        <v>10282</v>
      </c>
      <c r="H3270" s="125"/>
      <c r="I3270" s="220">
        <f>IF(G3269=BJB!$G3225,I3269+1,1)</f>
        <v>1</v>
      </c>
      <c r="J3270" s="912" t="s">
        <v>23222</v>
      </c>
      <c r="K3270" s="121" t="s">
        <v>8127</v>
      </c>
      <c r="L3270" s="104" t="s">
        <v>6477</v>
      </c>
      <c r="M3270" s="104" t="s">
        <v>3544</v>
      </c>
      <c r="N3270" s="120">
        <v>41009</v>
      </c>
      <c r="O3270" s="105">
        <v>7000000</v>
      </c>
      <c r="P3270" s="105" t="s">
        <v>6222</v>
      </c>
      <c r="Q3270" s="120" t="s">
        <v>6222</v>
      </c>
      <c r="R3270" s="890">
        <v>0</v>
      </c>
      <c r="S3270" s="146" t="s">
        <v>127</v>
      </c>
      <c r="T3270" s="120">
        <v>41598</v>
      </c>
      <c r="U3270" s="106">
        <v>2258837</v>
      </c>
      <c r="V3270" s="109" t="s">
        <v>6222</v>
      </c>
      <c r="W3270" s="141">
        <v>0</v>
      </c>
      <c r="X3270" s="141">
        <v>0</v>
      </c>
      <c r="Y3270" s="141">
        <v>0</v>
      </c>
      <c r="Z3270" s="141">
        <v>0</v>
      </c>
      <c r="AA3270" s="114">
        <v>0</v>
      </c>
      <c r="AB3270" s="114"/>
      <c r="AC3270" s="106"/>
      <c r="AD3270" s="141"/>
      <c r="AE3270" s="106">
        <v>0</v>
      </c>
      <c r="AF3270" s="106">
        <v>0</v>
      </c>
      <c r="AG3270" s="106">
        <v>0</v>
      </c>
      <c r="AH3270" s="106"/>
      <c r="AI3270" s="106"/>
      <c r="AJ3270" s="106"/>
      <c r="AK3270" s="106"/>
      <c r="AL3270" s="106"/>
      <c r="AM3270" s="106"/>
      <c r="AN3270" s="114">
        <f t="shared" si="100"/>
        <v>0</v>
      </c>
      <c r="AO3270" s="114">
        <f t="shared" si="101"/>
        <v>2258837</v>
      </c>
      <c r="AP3270" s="114"/>
      <c r="AQ3270" s="114"/>
      <c r="AR3270" s="114"/>
      <c r="AS3270" s="114"/>
    </row>
    <row r="3271" spans="1:46" s="190" customFormat="1" ht="15" customHeight="1" x14ac:dyDescent="0.2">
      <c r="A3271" s="104"/>
      <c r="B3271" s="104">
        <f>VLOOKUP(BJB!$F$9:$F$5599,Ctrl!$B$4:$C$399,2,0)</f>
        <v>10</v>
      </c>
      <c r="C3271" s="104">
        <f>VLOOKUP(BJB!$G$9:$G$5599,Ctrl!$E$4:$F$399,2,0)</f>
        <v>7</v>
      </c>
      <c r="D3271" s="219">
        <v>1</v>
      </c>
      <c r="E3271" s="104" t="str">
        <f>VLOOKUP(BJB!$F$9:$F$5599,Ctrl!$B$4:$D$399,3,0)</f>
        <v>I</v>
      </c>
      <c r="F3271" s="139" t="s">
        <v>10520</v>
      </c>
      <c r="G3271" s="139" t="s">
        <v>10282</v>
      </c>
      <c r="H3271" s="125"/>
      <c r="I3271" s="220">
        <f>IF(G3270=BJB!$G3226,I3270+1,1)</f>
        <v>1</v>
      </c>
      <c r="J3271" s="912" t="s">
        <v>23223</v>
      </c>
      <c r="K3271" s="121" t="s">
        <v>10869</v>
      </c>
      <c r="L3271" s="104" t="s">
        <v>6477</v>
      </c>
      <c r="M3271" s="104" t="s">
        <v>3545</v>
      </c>
      <c r="N3271" s="120">
        <v>41159</v>
      </c>
      <c r="O3271" s="105">
        <v>30000000</v>
      </c>
      <c r="P3271" s="105" t="s">
        <v>6222</v>
      </c>
      <c r="Q3271" s="120" t="s">
        <v>6222</v>
      </c>
      <c r="R3271" s="890">
        <v>0</v>
      </c>
      <c r="S3271" s="146" t="s">
        <v>127</v>
      </c>
      <c r="T3271" s="120">
        <v>41598</v>
      </c>
      <c r="U3271" s="106">
        <v>17841286</v>
      </c>
      <c r="V3271" s="109" t="s">
        <v>6222</v>
      </c>
      <c r="W3271" s="141">
        <v>0</v>
      </c>
      <c r="X3271" s="141">
        <v>0</v>
      </c>
      <c r="Y3271" s="141">
        <v>0</v>
      </c>
      <c r="Z3271" s="141">
        <v>0</v>
      </c>
      <c r="AA3271" s="114">
        <v>0</v>
      </c>
      <c r="AB3271" s="114"/>
      <c r="AC3271" s="106"/>
      <c r="AD3271" s="141"/>
      <c r="AE3271" s="106">
        <v>0</v>
      </c>
      <c r="AF3271" s="106">
        <v>0</v>
      </c>
      <c r="AG3271" s="106">
        <v>0</v>
      </c>
      <c r="AH3271" s="106"/>
      <c r="AI3271" s="106"/>
      <c r="AJ3271" s="106"/>
      <c r="AK3271" s="106"/>
      <c r="AL3271" s="106"/>
      <c r="AM3271" s="106"/>
      <c r="AN3271" s="114">
        <f t="shared" si="100"/>
        <v>0</v>
      </c>
      <c r="AO3271" s="114">
        <f t="shared" si="101"/>
        <v>17841286</v>
      </c>
      <c r="AP3271" s="114"/>
      <c r="AQ3271" s="114"/>
      <c r="AR3271" s="114"/>
      <c r="AS3271" s="114"/>
      <c r="AT3271" s="189"/>
    </row>
    <row r="3272" spans="1:46" s="190" customFormat="1" ht="15" customHeight="1" x14ac:dyDescent="0.2">
      <c r="A3272" s="104"/>
      <c r="B3272" s="104">
        <f>VLOOKUP(BJB!$F$9:$F$5599,Ctrl!$B$4:$C$399,2,0)</f>
        <v>10</v>
      </c>
      <c r="C3272" s="104">
        <f>VLOOKUP(BJB!$G$9:$G$5599,Ctrl!$E$4:$F$399,2,0)</f>
        <v>7</v>
      </c>
      <c r="D3272" s="219">
        <v>1</v>
      </c>
      <c r="E3272" s="104" t="str">
        <f>VLOOKUP(BJB!$F$9:$F$5599,Ctrl!$B$4:$D$399,3,0)</f>
        <v>I</v>
      </c>
      <c r="F3272" s="139" t="s">
        <v>10520</v>
      </c>
      <c r="G3272" s="139" t="s">
        <v>10282</v>
      </c>
      <c r="H3272" s="125" t="s">
        <v>20208</v>
      </c>
      <c r="I3272" s="220">
        <f>IF(G3271=BJB!$G3227,I3271+1,1)</f>
        <v>1</v>
      </c>
      <c r="J3272" s="891" t="s">
        <v>20262</v>
      </c>
      <c r="K3272" s="121" t="s">
        <v>12334</v>
      </c>
      <c r="L3272" s="104" t="s">
        <v>6477</v>
      </c>
      <c r="M3272" s="104" t="s">
        <v>3538</v>
      </c>
      <c r="N3272" s="120">
        <v>41075</v>
      </c>
      <c r="O3272" s="105">
        <v>100000000</v>
      </c>
      <c r="P3272" s="105" t="s">
        <v>20206</v>
      </c>
      <c r="Q3272" s="120">
        <v>41617</v>
      </c>
      <c r="R3272" s="105">
        <v>116019642</v>
      </c>
      <c r="S3272" s="146" t="s">
        <v>4900</v>
      </c>
      <c r="T3272" s="120">
        <v>41632</v>
      </c>
      <c r="U3272" s="106">
        <v>70000000</v>
      </c>
      <c r="V3272" s="109" t="s">
        <v>6222</v>
      </c>
      <c r="W3272" s="106">
        <v>70000000</v>
      </c>
      <c r="X3272" s="141">
        <v>0</v>
      </c>
      <c r="Y3272" s="141">
        <v>0</v>
      </c>
      <c r="Z3272" s="141">
        <v>0</v>
      </c>
      <c r="AA3272" s="114">
        <v>106680</v>
      </c>
      <c r="AB3272" s="114"/>
      <c r="AC3272" s="106"/>
      <c r="AD3272" s="141"/>
      <c r="AE3272" s="106">
        <v>0</v>
      </c>
      <c r="AF3272" s="106">
        <v>0</v>
      </c>
      <c r="AG3272" s="106">
        <v>2436000</v>
      </c>
      <c r="AH3272" s="106"/>
      <c r="AI3272" s="106"/>
      <c r="AJ3272" s="106"/>
      <c r="AK3272" s="106"/>
      <c r="AL3272" s="106"/>
      <c r="AM3272" s="106"/>
      <c r="AN3272" s="114">
        <f t="shared" si="100"/>
        <v>2542680</v>
      </c>
      <c r="AO3272" s="114">
        <f t="shared" si="101"/>
        <v>67457320</v>
      </c>
      <c r="AP3272" s="114"/>
      <c r="AQ3272" s="114"/>
      <c r="AR3272" s="114"/>
      <c r="AS3272" s="114"/>
      <c r="AT3272" s="189"/>
    </row>
    <row r="3273" spans="1:46" s="190" customFormat="1" ht="15" customHeight="1" x14ac:dyDescent="0.2">
      <c r="A3273" s="104"/>
      <c r="B3273" s="104">
        <f>VLOOKUP(BJB!$F$9:$F$5599,Ctrl!$B$4:$C$399,2,0)</f>
        <v>10</v>
      </c>
      <c r="C3273" s="104">
        <f>VLOOKUP(BJB!$G$9:$G$5599,Ctrl!$E$4:$F$399,2,0)</f>
        <v>7</v>
      </c>
      <c r="D3273" s="219">
        <v>1</v>
      </c>
      <c r="E3273" s="104" t="str">
        <f>VLOOKUP(BJB!$F$9:$F$5599,Ctrl!$B$4:$D$399,3,0)</f>
        <v>I</v>
      </c>
      <c r="F3273" s="139" t="s">
        <v>10520</v>
      </c>
      <c r="G3273" s="139" t="s">
        <v>10282</v>
      </c>
      <c r="H3273" s="125">
        <v>1120524000212</v>
      </c>
      <c r="I3273" s="220">
        <f>IF(G3272=BJB!$G3228,I3272+1,1)</f>
        <v>1</v>
      </c>
      <c r="J3273" s="912" t="s">
        <v>23224</v>
      </c>
      <c r="K3273" s="121" t="s">
        <v>9669</v>
      </c>
      <c r="L3273" s="104" t="s">
        <v>6477</v>
      </c>
      <c r="M3273" s="104" t="s">
        <v>3538</v>
      </c>
      <c r="N3273" s="120">
        <v>41075</v>
      </c>
      <c r="O3273" s="105">
        <v>60000000</v>
      </c>
      <c r="P3273" s="105" t="s">
        <v>6222</v>
      </c>
      <c r="Q3273" s="120" t="s">
        <v>6222</v>
      </c>
      <c r="R3273" s="890">
        <v>0</v>
      </c>
      <c r="S3273" s="146" t="s">
        <v>4901</v>
      </c>
      <c r="T3273" s="120">
        <v>41632</v>
      </c>
      <c r="U3273" s="106">
        <v>28144010</v>
      </c>
      <c r="V3273" s="109" t="s">
        <v>6222</v>
      </c>
      <c r="W3273" s="141">
        <v>0</v>
      </c>
      <c r="X3273" s="141">
        <v>0</v>
      </c>
      <c r="Y3273" s="141">
        <v>0</v>
      </c>
      <c r="Z3273" s="141">
        <v>0</v>
      </c>
      <c r="AA3273" s="114">
        <v>376323</v>
      </c>
      <c r="AB3273" s="114"/>
      <c r="AC3273" s="132"/>
      <c r="AD3273" s="141"/>
      <c r="AE3273" s="106">
        <v>0</v>
      </c>
      <c r="AF3273" s="106">
        <v>0</v>
      </c>
      <c r="AG3273" s="106">
        <v>0</v>
      </c>
      <c r="AH3273" s="106"/>
      <c r="AI3273" s="106"/>
      <c r="AJ3273" s="106"/>
      <c r="AK3273" s="106"/>
      <c r="AL3273" s="106"/>
      <c r="AM3273" s="106"/>
      <c r="AN3273" s="114">
        <f t="shared" ref="AN3273:AN3336" si="102">SUM(AA3273:AM3273)</f>
        <v>376323</v>
      </c>
      <c r="AO3273" s="114">
        <f t="shared" ref="AO3273:AO3336" si="103">IF((U3273-AN3273)&lt;0,ABS(0),(U3273-AN3273))</f>
        <v>27767687</v>
      </c>
      <c r="AP3273" s="114"/>
      <c r="AQ3273" s="114"/>
      <c r="AR3273" s="114"/>
      <c r="AS3273" s="114"/>
      <c r="AT3273" s="189"/>
    </row>
    <row r="3274" spans="1:46" s="190" customFormat="1" ht="15" customHeight="1" x14ac:dyDescent="0.2">
      <c r="A3274" s="104"/>
      <c r="B3274" s="104">
        <f>VLOOKUP(BJB!$F$9:$F$5599,Ctrl!$B$4:$C$399,2,0)</f>
        <v>10</v>
      </c>
      <c r="C3274" s="104">
        <f>VLOOKUP(BJB!$G$9:$G$5599,Ctrl!$E$4:$F$399,2,0)</f>
        <v>7</v>
      </c>
      <c r="D3274" s="219">
        <v>1</v>
      </c>
      <c r="E3274" s="104" t="str">
        <f>VLOOKUP(BJB!$F$9:$F$5599,Ctrl!$B$4:$D$399,3,0)</f>
        <v>I</v>
      </c>
      <c r="F3274" s="139" t="s">
        <v>10520</v>
      </c>
      <c r="G3274" s="139" t="s">
        <v>10282</v>
      </c>
      <c r="H3274" s="886" t="s">
        <v>14778</v>
      </c>
      <c r="I3274" s="220">
        <f>IF(G3273=BJB!$G3230,I3273+1,1)</f>
        <v>1</v>
      </c>
      <c r="J3274" s="891" t="s">
        <v>18441</v>
      </c>
      <c r="K3274" s="121" t="s">
        <v>14813</v>
      </c>
      <c r="L3274" s="104" t="s">
        <v>6477</v>
      </c>
      <c r="M3274" s="104" t="s">
        <v>3526</v>
      </c>
      <c r="N3274" s="120">
        <v>40770</v>
      </c>
      <c r="O3274" s="105">
        <v>75000000</v>
      </c>
      <c r="P3274" s="105" t="s">
        <v>6222</v>
      </c>
      <c r="Q3274" s="120" t="s">
        <v>6222</v>
      </c>
      <c r="R3274" s="890">
        <v>0</v>
      </c>
      <c r="S3274" s="146" t="s">
        <v>4901</v>
      </c>
      <c r="T3274" s="120">
        <v>41632</v>
      </c>
      <c r="U3274" s="106">
        <v>37436736</v>
      </c>
      <c r="V3274" s="109" t="s">
        <v>6222</v>
      </c>
      <c r="W3274" s="141">
        <v>0</v>
      </c>
      <c r="X3274" s="141">
        <v>0</v>
      </c>
      <c r="Y3274" s="141">
        <v>0</v>
      </c>
      <c r="Z3274" s="141">
        <v>0</v>
      </c>
      <c r="AA3274" s="114">
        <v>831095</v>
      </c>
      <c r="AB3274" s="114"/>
      <c r="AC3274" s="132"/>
      <c r="AD3274" s="141">
        <v>748735</v>
      </c>
      <c r="AE3274" s="106">
        <v>0</v>
      </c>
      <c r="AF3274" s="106">
        <v>0</v>
      </c>
      <c r="AG3274" s="106">
        <v>2208767</v>
      </c>
      <c r="AH3274" s="106"/>
      <c r="AI3274" s="106"/>
      <c r="AJ3274" s="230"/>
      <c r="AK3274" s="106"/>
      <c r="AL3274" s="106"/>
      <c r="AM3274" s="106"/>
      <c r="AN3274" s="114">
        <f t="shared" si="102"/>
        <v>3788597</v>
      </c>
      <c r="AO3274" s="114">
        <f t="shared" si="103"/>
        <v>33648139</v>
      </c>
      <c r="AP3274" s="114"/>
      <c r="AQ3274" s="114"/>
      <c r="AR3274" s="114"/>
      <c r="AS3274" s="114"/>
      <c r="AT3274" s="189"/>
    </row>
    <row r="3275" spans="1:46" s="190" customFormat="1" ht="15" customHeight="1" x14ac:dyDescent="0.2">
      <c r="A3275" s="104"/>
      <c r="B3275" s="104">
        <f>VLOOKUP(BJB!$F$9:$F$5599,Ctrl!$B$4:$C$399,2,0)</f>
        <v>10</v>
      </c>
      <c r="C3275" s="104">
        <f>VLOOKUP(BJB!$G$9:$G$5599,Ctrl!$E$4:$F$399,2,0)</f>
        <v>7</v>
      </c>
      <c r="D3275" s="219">
        <v>1</v>
      </c>
      <c r="E3275" s="104" t="str">
        <f>VLOOKUP(BJB!$F$9:$F$5599,Ctrl!$B$4:$D$399,3,0)</f>
        <v>I</v>
      </c>
      <c r="F3275" s="139" t="s">
        <v>10520</v>
      </c>
      <c r="G3275" s="139" t="s">
        <v>10282</v>
      </c>
      <c r="H3275" s="125"/>
      <c r="I3275" s="220">
        <f>IF(G3274=BJB!$G3231,I3274+1,1)</f>
        <v>1</v>
      </c>
      <c r="J3275" s="912" t="s">
        <v>23225</v>
      </c>
      <c r="K3275" s="121" t="s">
        <v>10093</v>
      </c>
      <c r="L3275" s="104" t="s">
        <v>6477</v>
      </c>
      <c r="M3275" s="104" t="s">
        <v>5539</v>
      </c>
      <c r="N3275" s="120">
        <v>41233</v>
      </c>
      <c r="O3275" s="105">
        <v>18000000</v>
      </c>
      <c r="P3275" s="105" t="s">
        <v>6222</v>
      </c>
      <c r="Q3275" s="120" t="s">
        <v>6222</v>
      </c>
      <c r="R3275" s="890">
        <v>0</v>
      </c>
      <c r="S3275" s="146" t="s">
        <v>5470</v>
      </c>
      <c r="T3275" s="120">
        <v>41789</v>
      </c>
      <c r="U3275" s="106">
        <v>11805126</v>
      </c>
      <c r="V3275" s="109" t="s">
        <v>6222</v>
      </c>
      <c r="W3275" s="141">
        <v>0</v>
      </c>
      <c r="X3275" s="141">
        <v>0</v>
      </c>
      <c r="Y3275" s="141">
        <v>0</v>
      </c>
      <c r="Z3275" s="141">
        <v>0</v>
      </c>
      <c r="AA3275" s="114">
        <v>0</v>
      </c>
      <c r="AB3275" s="114"/>
      <c r="AC3275" s="106"/>
      <c r="AD3275" s="141"/>
      <c r="AE3275" s="106">
        <v>0</v>
      </c>
      <c r="AF3275" s="106">
        <v>0</v>
      </c>
      <c r="AG3275" s="106">
        <v>0</v>
      </c>
      <c r="AH3275" s="106"/>
      <c r="AI3275" s="106"/>
      <c r="AJ3275" s="106"/>
      <c r="AK3275" s="106"/>
      <c r="AL3275" s="106"/>
      <c r="AM3275" s="106"/>
      <c r="AN3275" s="114">
        <f t="shared" si="102"/>
        <v>0</v>
      </c>
      <c r="AO3275" s="114">
        <f t="shared" si="103"/>
        <v>11805126</v>
      </c>
      <c r="AP3275" s="114"/>
      <c r="AQ3275" s="114"/>
      <c r="AR3275" s="114"/>
      <c r="AS3275" s="114"/>
      <c r="AT3275" s="189"/>
    </row>
    <row r="3276" spans="1:46" s="190" customFormat="1" ht="15" customHeight="1" x14ac:dyDescent="0.2">
      <c r="A3276" s="104"/>
      <c r="B3276" s="104">
        <f>VLOOKUP(BJB!$F$9:$F$5599,Ctrl!$B$4:$C$399,2,0)</f>
        <v>10</v>
      </c>
      <c r="C3276" s="104">
        <f>VLOOKUP(BJB!$G$9:$G$5599,Ctrl!$E$4:$F$399,2,0)</f>
        <v>7</v>
      </c>
      <c r="D3276" s="219">
        <v>1</v>
      </c>
      <c r="E3276" s="104" t="str">
        <f>VLOOKUP(BJB!$F$9:$F$5599,Ctrl!$B$4:$D$399,3,0)</f>
        <v>I</v>
      </c>
      <c r="F3276" s="139" t="s">
        <v>10520</v>
      </c>
      <c r="G3276" s="139" t="s">
        <v>10282</v>
      </c>
      <c r="H3276" s="125" t="s">
        <v>7512</v>
      </c>
      <c r="I3276" s="220">
        <f>IF(G3275=BJB!$G3232,I3275+1,1)</f>
        <v>2</v>
      </c>
      <c r="J3276" s="891" t="s">
        <v>20263</v>
      </c>
      <c r="K3276" s="121" t="s">
        <v>20202</v>
      </c>
      <c r="L3276" s="104" t="s">
        <v>6477</v>
      </c>
      <c r="M3276" s="104" t="s">
        <v>5539</v>
      </c>
      <c r="N3276" s="120">
        <v>41233</v>
      </c>
      <c r="O3276" s="105">
        <v>150000000</v>
      </c>
      <c r="P3276" s="105" t="s">
        <v>20201</v>
      </c>
      <c r="Q3276" s="120">
        <v>41731</v>
      </c>
      <c r="R3276" s="105">
        <v>179789239</v>
      </c>
      <c r="S3276" s="146" t="s">
        <v>6086</v>
      </c>
      <c r="T3276" s="130">
        <v>42003</v>
      </c>
      <c r="U3276" s="106">
        <v>105000000</v>
      </c>
      <c r="V3276" s="109" t="s">
        <v>6222</v>
      </c>
      <c r="W3276" s="141">
        <v>0</v>
      </c>
      <c r="X3276" s="141">
        <v>0</v>
      </c>
      <c r="Y3276" s="141">
        <v>0</v>
      </c>
      <c r="Z3276" s="141">
        <v>0</v>
      </c>
      <c r="AA3276" s="114">
        <v>1565314</v>
      </c>
      <c r="AB3276" s="114"/>
      <c r="AC3276" s="132"/>
      <c r="AD3276" s="141"/>
      <c r="AE3276" s="106">
        <v>0</v>
      </c>
      <c r="AF3276" s="106">
        <v>0</v>
      </c>
      <c r="AG3276" s="106">
        <v>464945</v>
      </c>
      <c r="AH3276" s="106"/>
      <c r="AI3276" s="106"/>
      <c r="AJ3276" s="106"/>
      <c r="AK3276" s="106"/>
      <c r="AL3276" s="106"/>
      <c r="AM3276" s="106"/>
      <c r="AN3276" s="114">
        <f t="shared" si="102"/>
        <v>2030259</v>
      </c>
      <c r="AO3276" s="114">
        <f t="shared" si="103"/>
        <v>102969741</v>
      </c>
      <c r="AP3276" s="114"/>
      <c r="AQ3276" s="114"/>
      <c r="AR3276" s="114"/>
      <c r="AS3276" s="114"/>
      <c r="AT3276" s="189"/>
    </row>
    <row r="3277" spans="1:46" s="190" customFormat="1" ht="15" customHeight="1" x14ac:dyDescent="0.2">
      <c r="A3277" s="104"/>
      <c r="B3277" s="104">
        <f>VLOOKUP(BJB!$F$9:$F$5599,Ctrl!$B$4:$C$399,2,0)</f>
        <v>10</v>
      </c>
      <c r="C3277" s="104">
        <f>VLOOKUP(BJB!$G$9:$G$5599,Ctrl!$E$4:$F$399,2,0)</f>
        <v>0</v>
      </c>
      <c r="D3277" s="219">
        <v>1</v>
      </c>
      <c r="E3277" s="104" t="str">
        <f>VLOOKUP(BJB!$F$9:$F$5599,Ctrl!$B$4:$D$399,3,0)</f>
        <v>I</v>
      </c>
      <c r="F3277" s="139" t="s">
        <v>10520</v>
      </c>
      <c r="G3277" s="139" t="s">
        <v>7662</v>
      </c>
      <c r="H3277" s="125"/>
      <c r="I3277" s="220"/>
      <c r="J3277" s="912" t="s">
        <v>23226</v>
      </c>
      <c r="K3277" s="121" t="s">
        <v>348</v>
      </c>
      <c r="L3277" s="104" t="s">
        <v>6476</v>
      </c>
      <c r="M3277" s="104" t="s">
        <v>3501</v>
      </c>
      <c r="N3277" s="120">
        <v>40598</v>
      </c>
      <c r="O3277" s="105">
        <v>101537917</v>
      </c>
      <c r="P3277" s="105" t="s">
        <v>6222</v>
      </c>
      <c r="Q3277" s="120" t="s">
        <v>6222</v>
      </c>
      <c r="R3277" s="890">
        <v>0</v>
      </c>
      <c r="S3277" s="146" t="s">
        <v>10159</v>
      </c>
      <c r="T3277" s="109">
        <v>42426</v>
      </c>
      <c r="U3277" s="141">
        <v>19575088</v>
      </c>
      <c r="V3277" s="109" t="s">
        <v>6222</v>
      </c>
      <c r="W3277" s="141">
        <v>0</v>
      </c>
      <c r="X3277" s="141">
        <v>0</v>
      </c>
      <c r="Y3277" s="141">
        <v>0</v>
      </c>
      <c r="Z3277" s="141">
        <v>0</v>
      </c>
      <c r="AA3277" s="114">
        <v>0</v>
      </c>
      <c r="AB3277" s="114"/>
      <c r="AC3277" s="132"/>
      <c r="AD3277" s="141"/>
      <c r="AE3277" s="106">
        <v>0</v>
      </c>
      <c r="AF3277" s="106">
        <v>0</v>
      </c>
      <c r="AG3277" s="106">
        <v>0</v>
      </c>
      <c r="AH3277" s="141"/>
      <c r="AI3277" s="141"/>
      <c r="AJ3277" s="141"/>
      <c r="AK3277" s="141"/>
      <c r="AL3277" s="141"/>
      <c r="AM3277" s="141"/>
      <c r="AN3277" s="114">
        <f t="shared" si="102"/>
        <v>0</v>
      </c>
      <c r="AO3277" s="114">
        <f t="shared" si="103"/>
        <v>19575088</v>
      </c>
      <c r="AP3277" s="114"/>
      <c r="AQ3277" s="114"/>
      <c r="AR3277" s="114"/>
      <c r="AS3277" s="114"/>
      <c r="AT3277" s="189"/>
    </row>
    <row r="3278" spans="1:46" s="190" customFormat="1" ht="15" customHeight="1" x14ac:dyDescent="0.2">
      <c r="A3278" s="104"/>
      <c r="B3278" s="104">
        <f>VLOOKUP(BJB!$F$9:$F$5599,Ctrl!$B$4:$C$399,2,0)</f>
        <v>10</v>
      </c>
      <c r="C3278" s="104">
        <f>VLOOKUP(BJB!$G$9:$G$5599,Ctrl!$E$4:$F$399,2,0)</f>
        <v>0</v>
      </c>
      <c r="D3278" s="219">
        <v>1</v>
      </c>
      <c r="E3278" s="104" t="str">
        <f>VLOOKUP(BJB!$F$9:$F$5599,Ctrl!$B$4:$D$399,3,0)</f>
        <v>I</v>
      </c>
      <c r="F3278" s="139" t="s">
        <v>10520</v>
      </c>
      <c r="G3278" s="139" t="s">
        <v>7662</v>
      </c>
      <c r="H3278" s="125"/>
      <c r="I3278" s="220"/>
      <c r="J3278" s="912" t="s">
        <v>23227</v>
      </c>
      <c r="K3278" s="121" t="s">
        <v>8127</v>
      </c>
      <c r="L3278" s="104" t="s">
        <v>6476</v>
      </c>
      <c r="M3278" s="104" t="s">
        <v>852</v>
      </c>
      <c r="N3278" s="120">
        <v>40427</v>
      </c>
      <c r="O3278" s="105">
        <v>69044763</v>
      </c>
      <c r="P3278" s="105" t="s">
        <v>6222</v>
      </c>
      <c r="Q3278" s="120" t="s">
        <v>6222</v>
      </c>
      <c r="R3278" s="890">
        <v>0</v>
      </c>
      <c r="S3278" s="146" t="s">
        <v>10188</v>
      </c>
      <c r="T3278" s="109">
        <v>42451</v>
      </c>
      <c r="U3278" s="141">
        <v>4774860</v>
      </c>
      <c r="V3278" s="109" t="s">
        <v>6222</v>
      </c>
      <c r="W3278" s="141">
        <v>0</v>
      </c>
      <c r="X3278" s="141">
        <v>0</v>
      </c>
      <c r="Y3278" s="141">
        <v>0</v>
      </c>
      <c r="Z3278" s="141">
        <v>0</v>
      </c>
      <c r="AA3278" s="114">
        <v>0</v>
      </c>
      <c r="AB3278" s="114"/>
      <c r="AC3278" s="132"/>
      <c r="AD3278" s="141"/>
      <c r="AE3278" s="106">
        <v>0</v>
      </c>
      <c r="AF3278" s="106">
        <v>0</v>
      </c>
      <c r="AG3278" s="106">
        <v>0</v>
      </c>
      <c r="AH3278" s="141"/>
      <c r="AI3278" s="141"/>
      <c r="AJ3278" s="141"/>
      <c r="AK3278" s="141"/>
      <c r="AL3278" s="141"/>
      <c r="AM3278" s="141"/>
      <c r="AN3278" s="114">
        <f t="shared" si="102"/>
        <v>0</v>
      </c>
      <c r="AO3278" s="114">
        <f t="shared" si="103"/>
        <v>4774860</v>
      </c>
      <c r="AP3278" s="114"/>
      <c r="AQ3278" s="114"/>
      <c r="AR3278" s="114"/>
      <c r="AS3278" s="114"/>
      <c r="AT3278" s="189"/>
    </row>
    <row r="3279" spans="1:46" s="190" customFormat="1" ht="15" customHeight="1" x14ac:dyDescent="0.2">
      <c r="A3279" s="104"/>
      <c r="B3279" s="104">
        <f>VLOOKUP(BJB!$F$9:$F$5599,Ctrl!$B$4:$C$399,2,0)</f>
        <v>10</v>
      </c>
      <c r="C3279" s="104">
        <f>VLOOKUP(BJB!$G$9:$G$5599,Ctrl!$E$4:$F$399,2,0)</f>
        <v>3</v>
      </c>
      <c r="D3279" s="219">
        <v>1</v>
      </c>
      <c r="E3279" s="104" t="str">
        <f>VLOOKUP(BJB!$F$9:$F$5599,Ctrl!$B$4:$D$399,3,0)</f>
        <v>I</v>
      </c>
      <c r="F3279" s="139" t="s">
        <v>10520</v>
      </c>
      <c r="G3279" s="139" t="s">
        <v>10281</v>
      </c>
      <c r="H3279" s="125"/>
      <c r="I3279" s="220"/>
      <c r="J3279" s="912" t="s">
        <v>23228</v>
      </c>
      <c r="K3279" s="121" t="s">
        <v>10869</v>
      </c>
      <c r="L3279" s="104" t="s">
        <v>6476</v>
      </c>
      <c r="M3279" s="104" t="s">
        <v>1914</v>
      </c>
      <c r="N3279" s="120">
        <v>40598</v>
      </c>
      <c r="O3279" s="105">
        <v>121846900</v>
      </c>
      <c r="P3279" s="105" t="s">
        <v>6222</v>
      </c>
      <c r="Q3279" s="120" t="s">
        <v>6222</v>
      </c>
      <c r="R3279" s="890">
        <v>0</v>
      </c>
      <c r="S3279" s="146" t="s">
        <v>10188</v>
      </c>
      <c r="T3279" s="109">
        <v>42451</v>
      </c>
      <c r="U3279" s="141">
        <v>23580159</v>
      </c>
      <c r="V3279" s="109" t="s">
        <v>6222</v>
      </c>
      <c r="W3279" s="141">
        <v>0</v>
      </c>
      <c r="X3279" s="141">
        <v>0</v>
      </c>
      <c r="Y3279" s="141">
        <v>0</v>
      </c>
      <c r="Z3279" s="141">
        <v>0</v>
      </c>
      <c r="AA3279" s="114">
        <v>0</v>
      </c>
      <c r="AB3279" s="114"/>
      <c r="AC3279" s="132"/>
      <c r="AD3279" s="141"/>
      <c r="AE3279" s="106">
        <v>0</v>
      </c>
      <c r="AF3279" s="106">
        <v>0</v>
      </c>
      <c r="AG3279" s="106">
        <v>0</v>
      </c>
      <c r="AH3279" s="141"/>
      <c r="AI3279" s="141"/>
      <c r="AJ3279" s="141"/>
      <c r="AK3279" s="141"/>
      <c r="AL3279" s="141"/>
      <c r="AM3279" s="141"/>
      <c r="AN3279" s="114">
        <f t="shared" si="102"/>
        <v>0</v>
      </c>
      <c r="AO3279" s="114">
        <f t="shared" si="103"/>
        <v>23580159</v>
      </c>
      <c r="AP3279" s="114"/>
      <c r="AQ3279" s="114"/>
      <c r="AR3279" s="114"/>
      <c r="AS3279" s="114"/>
      <c r="AT3279" s="189"/>
    </row>
    <row r="3280" spans="1:46" s="190" customFormat="1" ht="15" customHeight="1" x14ac:dyDescent="0.2">
      <c r="A3280" s="104"/>
      <c r="B3280" s="104">
        <f>VLOOKUP(BJB!$F$9:$F$5599,Ctrl!$B$4:$C$399,2,0)</f>
        <v>10</v>
      </c>
      <c r="C3280" s="104">
        <f>VLOOKUP(BJB!$G$9:$G$5599,Ctrl!$E$4:$F$399,2,0)</f>
        <v>1</v>
      </c>
      <c r="D3280" s="219">
        <v>1</v>
      </c>
      <c r="E3280" s="104" t="str">
        <f>VLOOKUP(BJB!$F$9:$F$5599,Ctrl!$B$4:$D$399,3,0)</f>
        <v>I</v>
      </c>
      <c r="F3280" s="139" t="s">
        <v>10520</v>
      </c>
      <c r="G3280" s="139" t="s">
        <v>6540</v>
      </c>
      <c r="H3280" s="125"/>
      <c r="I3280" s="220"/>
      <c r="J3280" s="912" t="s">
        <v>23229</v>
      </c>
      <c r="K3280" s="121" t="s">
        <v>10872</v>
      </c>
      <c r="L3280" s="104" t="s">
        <v>6477</v>
      </c>
      <c r="M3280" s="104" t="s">
        <v>10407</v>
      </c>
      <c r="N3280" s="120">
        <v>40945</v>
      </c>
      <c r="O3280" s="105">
        <v>50000000</v>
      </c>
      <c r="P3280" s="105" t="s">
        <v>6222</v>
      </c>
      <c r="Q3280" s="120" t="s">
        <v>6222</v>
      </c>
      <c r="R3280" s="890">
        <v>0</v>
      </c>
      <c r="S3280" s="146" t="s">
        <v>10410</v>
      </c>
      <c r="T3280" s="109">
        <v>42478</v>
      </c>
      <c r="U3280" s="141">
        <v>35000000</v>
      </c>
      <c r="V3280" s="109" t="s">
        <v>6222</v>
      </c>
      <c r="W3280" s="141">
        <v>0</v>
      </c>
      <c r="X3280" s="141">
        <v>0</v>
      </c>
      <c r="Y3280" s="141">
        <v>0</v>
      </c>
      <c r="Z3280" s="141">
        <v>0</v>
      </c>
      <c r="AA3280" s="114">
        <v>0</v>
      </c>
      <c r="AB3280" s="114"/>
      <c r="AC3280" s="132"/>
      <c r="AD3280" s="141"/>
      <c r="AE3280" s="106">
        <v>0</v>
      </c>
      <c r="AF3280" s="106">
        <v>0</v>
      </c>
      <c r="AG3280" s="106">
        <v>0</v>
      </c>
      <c r="AH3280" s="228"/>
      <c r="AI3280" s="228"/>
      <c r="AJ3280" s="141"/>
      <c r="AK3280" s="141"/>
      <c r="AL3280" s="141"/>
      <c r="AM3280" s="141"/>
      <c r="AN3280" s="114">
        <f t="shared" si="102"/>
        <v>0</v>
      </c>
      <c r="AO3280" s="114">
        <f t="shared" si="103"/>
        <v>35000000</v>
      </c>
      <c r="AP3280" s="114"/>
      <c r="AQ3280" s="114"/>
      <c r="AR3280" s="114"/>
      <c r="AS3280" s="114"/>
      <c r="AT3280" s="189"/>
    </row>
    <row r="3281" spans="1:46" s="190" customFormat="1" ht="15" customHeight="1" x14ac:dyDescent="0.2">
      <c r="A3281" s="104"/>
      <c r="B3281" s="104">
        <f>VLOOKUP(BJB!$F$9:$F$5599,Ctrl!$B$4:$C$399,2,0)</f>
        <v>10</v>
      </c>
      <c r="C3281" s="104">
        <f>VLOOKUP(BJB!$G$9:$G$5599,Ctrl!$E$4:$F$399,2,0)</f>
        <v>1</v>
      </c>
      <c r="D3281" s="219">
        <v>1</v>
      </c>
      <c r="E3281" s="104" t="str">
        <f>VLOOKUP(BJB!$F$9:$F$5599,Ctrl!$B$4:$D$399,3,0)</f>
        <v>I</v>
      </c>
      <c r="F3281" s="139" t="s">
        <v>10520</v>
      </c>
      <c r="G3281" s="139" t="s">
        <v>6540</v>
      </c>
      <c r="H3281" s="125"/>
      <c r="I3281" s="220"/>
      <c r="J3281" s="912" t="s">
        <v>23230</v>
      </c>
      <c r="K3281" s="121" t="s">
        <v>9669</v>
      </c>
      <c r="L3281" s="104" t="s">
        <v>6477</v>
      </c>
      <c r="M3281" s="104" t="s">
        <v>10408</v>
      </c>
      <c r="N3281" s="120">
        <v>41102</v>
      </c>
      <c r="O3281" s="105">
        <v>25000000</v>
      </c>
      <c r="P3281" s="105" t="s">
        <v>6222</v>
      </c>
      <c r="Q3281" s="120" t="s">
        <v>6222</v>
      </c>
      <c r="R3281" s="890">
        <v>0</v>
      </c>
      <c r="S3281" s="146" t="s">
        <v>10410</v>
      </c>
      <c r="T3281" s="109">
        <v>42478</v>
      </c>
      <c r="U3281" s="141">
        <v>16856056</v>
      </c>
      <c r="V3281" s="109" t="s">
        <v>6222</v>
      </c>
      <c r="W3281" s="141">
        <v>0</v>
      </c>
      <c r="X3281" s="141">
        <v>0</v>
      </c>
      <c r="Y3281" s="141">
        <v>0</v>
      </c>
      <c r="Z3281" s="141">
        <v>0</v>
      </c>
      <c r="AA3281" s="114">
        <v>0</v>
      </c>
      <c r="AB3281" s="114"/>
      <c r="AC3281" s="132"/>
      <c r="AD3281" s="141"/>
      <c r="AE3281" s="106">
        <v>0</v>
      </c>
      <c r="AF3281" s="106">
        <v>0</v>
      </c>
      <c r="AG3281" s="106">
        <v>0</v>
      </c>
      <c r="AH3281" s="228"/>
      <c r="AI3281" s="228"/>
      <c r="AJ3281" s="141"/>
      <c r="AK3281" s="141"/>
      <c r="AL3281" s="141"/>
      <c r="AM3281" s="141"/>
      <c r="AN3281" s="114">
        <f t="shared" si="102"/>
        <v>0</v>
      </c>
      <c r="AO3281" s="114">
        <f t="shared" si="103"/>
        <v>16856056</v>
      </c>
      <c r="AP3281" s="114"/>
      <c r="AQ3281" s="114"/>
      <c r="AR3281" s="114"/>
      <c r="AS3281" s="114"/>
      <c r="AT3281" s="189"/>
    </row>
    <row r="3282" spans="1:46" s="190" customFormat="1" ht="15" customHeight="1" x14ac:dyDescent="0.2">
      <c r="A3282" s="104"/>
      <c r="B3282" s="104">
        <f>VLOOKUP(BJB!$F$9:$F$5599,Ctrl!$B$4:$C$399,2,0)</f>
        <v>10</v>
      </c>
      <c r="C3282" s="104">
        <f>VLOOKUP(BJB!$G$9:$G$5599,Ctrl!$E$4:$F$399,2,0)</f>
        <v>0</v>
      </c>
      <c r="D3282" s="219">
        <v>1</v>
      </c>
      <c r="E3282" s="104" t="str">
        <f>VLOOKUP(BJB!$F$9:$F$5599,Ctrl!$B$4:$D$399,3,0)</f>
        <v>I</v>
      </c>
      <c r="F3282" s="139" t="s">
        <v>10520</v>
      </c>
      <c r="G3282" s="139" t="s">
        <v>7662</v>
      </c>
      <c r="H3282" s="125"/>
      <c r="I3282" s="220"/>
      <c r="J3282" s="912" t="s">
        <v>23231</v>
      </c>
      <c r="K3282" s="121" t="s">
        <v>10481</v>
      </c>
      <c r="L3282" s="104" t="s">
        <v>6476</v>
      </c>
      <c r="M3282" s="104" t="s">
        <v>10484</v>
      </c>
      <c r="N3282" s="120">
        <v>41450</v>
      </c>
      <c r="O3282" s="105">
        <v>150862500</v>
      </c>
      <c r="P3282" s="105" t="s">
        <v>16535</v>
      </c>
      <c r="Q3282" s="120">
        <v>42430</v>
      </c>
      <c r="R3282" s="105">
        <v>139835361</v>
      </c>
      <c r="S3282" s="146" t="s">
        <v>10486</v>
      </c>
      <c r="T3282" s="109">
        <v>42517</v>
      </c>
      <c r="U3282" s="141">
        <v>139835361</v>
      </c>
      <c r="V3282" s="109">
        <v>42517</v>
      </c>
      <c r="W3282" s="141">
        <v>139835361</v>
      </c>
      <c r="X3282" s="141">
        <v>0</v>
      </c>
      <c r="Y3282" s="141">
        <v>0</v>
      </c>
      <c r="Z3282" s="141">
        <v>0</v>
      </c>
      <c r="AA3282" s="114">
        <v>0</v>
      </c>
      <c r="AB3282" s="114"/>
      <c r="AC3282" s="132"/>
      <c r="AD3282" s="141"/>
      <c r="AE3282" s="106">
        <v>0</v>
      </c>
      <c r="AF3282" s="106">
        <v>0</v>
      </c>
      <c r="AG3282" s="106">
        <v>0</v>
      </c>
      <c r="AH3282" s="228"/>
      <c r="AI3282" s="228"/>
      <c r="AJ3282" s="228"/>
      <c r="AK3282" s="141"/>
      <c r="AL3282" s="141"/>
      <c r="AM3282" s="141"/>
      <c r="AN3282" s="114">
        <f t="shared" si="102"/>
        <v>0</v>
      </c>
      <c r="AO3282" s="114">
        <f t="shared" si="103"/>
        <v>139835361</v>
      </c>
      <c r="AP3282" s="114"/>
      <c r="AQ3282" s="114"/>
      <c r="AR3282" s="114"/>
      <c r="AS3282" s="114"/>
      <c r="AT3282" s="189"/>
    </row>
    <row r="3283" spans="1:46" s="190" customFormat="1" ht="15" customHeight="1" x14ac:dyDescent="0.2">
      <c r="A3283" s="104"/>
      <c r="B3283" s="104">
        <f>VLOOKUP(BJB!$F$9:$F$5599,Ctrl!$B$4:$C$399,2,0)</f>
        <v>10</v>
      </c>
      <c r="C3283" s="104">
        <f>VLOOKUP(BJB!$G$9:$G$5599,Ctrl!$E$4:$F$399,2,0)</f>
        <v>0</v>
      </c>
      <c r="D3283" s="219">
        <v>1</v>
      </c>
      <c r="E3283" s="104" t="str">
        <f>VLOOKUP(BJB!$F$9:$F$5599,Ctrl!$B$4:$D$399,3,0)</f>
        <v>I</v>
      </c>
      <c r="F3283" s="139" t="s">
        <v>10520</v>
      </c>
      <c r="G3283" s="139" t="s">
        <v>7662</v>
      </c>
      <c r="H3283" s="125"/>
      <c r="I3283" s="220"/>
      <c r="J3283" s="912" t="s">
        <v>23232</v>
      </c>
      <c r="K3283" s="121" t="s">
        <v>10483</v>
      </c>
      <c r="L3283" s="104" t="s">
        <v>6476</v>
      </c>
      <c r="M3283" s="104" t="s">
        <v>6094</v>
      </c>
      <c r="N3283" s="120">
        <v>41354</v>
      </c>
      <c r="O3283" s="105">
        <v>122562917</v>
      </c>
      <c r="P3283" s="105" t="s">
        <v>16536</v>
      </c>
      <c r="Q3283" s="120">
        <v>42411</v>
      </c>
      <c r="R3283" s="105">
        <v>76870601</v>
      </c>
      <c r="S3283" s="146" t="s">
        <v>10486</v>
      </c>
      <c r="T3283" s="109">
        <v>42517</v>
      </c>
      <c r="U3283" s="141">
        <v>76870601</v>
      </c>
      <c r="V3283" s="109">
        <v>42517</v>
      </c>
      <c r="W3283" s="141">
        <v>76870601</v>
      </c>
      <c r="X3283" s="141">
        <v>0</v>
      </c>
      <c r="Y3283" s="141">
        <v>0</v>
      </c>
      <c r="Z3283" s="141">
        <v>0</v>
      </c>
      <c r="AA3283" s="114">
        <v>0</v>
      </c>
      <c r="AB3283" s="114"/>
      <c r="AC3283" s="132"/>
      <c r="AD3283" s="141"/>
      <c r="AE3283" s="106">
        <v>0</v>
      </c>
      <c r="AF3283" s="106">
        <v>0</v>
      </c>
      <c r="AG3283" s="106">
        <v>0</v>
      </c>
      <c r="AH3283" s="228"/>
      <c r="AI3283" s="228"/>
      <c r="AJ3283" s="228"/>
      <c r="AK3283" s="141"/>
      <c r="AL3283" s="141"/>
      <c r="AM3283" s="141"/>
      <c r="AN3283" s="114">
        <f t="shared" si="102"/>
        <v>0</v>
      </c>
      <c r="AO3283" s="114">
        <f t="shared" si="103"/>
        <v>76870601</v>
      </c>
      <c r="AP3283" s="114"/>
      <c r="AQ3283" s="114"/>
      <c r="AR3283" s="114"/>
      <c r="AS3283" s="114"/>
      <c r="AT3283" s="189"/>
    </row>
    <row r="3284" spans="1:46" s="190" customFormat="1" ht="15" customHeight="1" x14ac:dyDescent="0.2">
      <c r="A3284" s="104"/>
      <c r="B3284" s="104">
        <f>VLOOKUP(BJB!$F$9:$F$5599,Ctrl!$B$4:$C$399,2,0)</f>
        <v>10</v>
      </c>
      <c r="C3284" s="104">
        <f>VLOOKUP(BJB!$G$9:$G$5599,Ctrl!$E$4:$F$399,2,0)</f>
        <v>0</v>
      </c>
      <c r="D3284" s="219">
        <v>1</v>
      </c>
      <c r="E3284" s="104" t="str">
        <f>VLOOKUP(BJB!$F$9:$F$5599,Ctrl!$B$4:$D$399,3,0)</f>
        <v>I</v>
      </c>
      <c r="F3284" s="139" t="s">
        <v>10520</v>
      </c>
      <c r="G3284" s="139" t="s">
        <v>7662</v>
      </c>
      <c r="H3284" s="125"/>
      <c r="I3284" s="220"/>
      <c r="J3284" s="912" t="s">
        <v>23233</v>
      </c>
      <c r="K3284" s="121" t="s">
        <v>2074</v>
      </c>
      <c r="L3284" s="104" t="s">
        <v>6476</v>
      </c>
      <c r="M3284" s="104" t="s">
        <v>10644</v>
      </c>
      <c r="N3284" s="120">
        <v>41934</v>
      </c>
      <c r="O3284" s="105">
        <v>253385417</v>
      </c>
      <c r="P3284" s="105" t="s">
        <v>16537</v>
      </c>
      <c r="Q3284" s="120">
        <v>42411</v>
      </c>
      <c r="R3284" s="105">
        <v>217441976</v>
      </c>
      <c r="S3284" s="146" t="s">
        <v>10684</v>
      </c>
      <c r="T3284" s="109">
        <v>42542</v>
      </c>
      <c r="U3284" s="141">
        <v>27180247</v>
      </c>
      <c r="V3284" s="109">
        <v>42542</v>
      </c>
      <c r="W3284" s="141">
        <v>27180247</v>
      </c>
      <c r="X3284" s="141">
        <v>16308148.199999999</v>
      </c>
      <c r="Y3284" s="141">
        <v>0</v>
      </c>
      <c r="Z3284" s="141">
        <v>10872098.800000001</v>
      </c>
      <c r="AA3284" s="114">
        <v>0</v>
      </c>
      <c r="AB3284" s="136"/>
      <c r="AC3284" s="232"/>
      <c r="AD3284" s="141"/>
      <c r="AE3284" s="106">
        <v>0</v>
      </c>
      <c r="AF3284" s="106">
        <v>0</v>
      </c>
      <c r="AG3284" s="106">
        <v>0</v>
      </c>
      <c r="AH3284" s="254"/>
      <c r="AI3284" s="141"/>
      <c r="AJ3284" s="141"/>
      <c r="AK3284" s="141"/>
      <c r="AL3284" s="141"/>
      <c r="AM3284" s="141"/>
      <c r="AN3284" s="114">
        <f t="shared" si="102"/>
        <v>0</v>
      </c>
      <c r="AO3284" s="114">
        <f t="shared" si="103"/>
        <v>27180247</v>
      </c>
      <c r="AP3284" s="114"/>
      <c r="AQ3284" s="114"/>
      <c r="AR3284" s="114"/>
      <c r="AS3284" s="114"/>
      <c r="AT3284" s="189"/>
    </row>
    <row r="3285" spans="1:46" s="190" customFormat="1" ht="15" customHeight="1" x14ac:dyDescent="0.2">
      <c r="A3285" s="104"/>
      <c r="B3285" s="104">
        <f>VLOOKUP(BJB!$F$9:$F$5599,Ctrl!$B$4:$C$399,2,0)</f>
        <v>12</v>
      </c>
      <c r="C3285" s="104">
        <f>VLOOKUP(BJB!$G$9:$G$5599,Ctrl!$E$4:$F$399,2,0)</f>
        <v>1</v>
      </c>
      <c r="D3285" s="219">
        <v>1</v>
      </c>
      <c r="E3285" s="104" t="str">
        <f>VLOOKUP(BJB!$F$9:$F$5599,Ctrl!$B$4:$D$399,3,0)</f>
        <v>I</v>
      </c>
      <c r="F3285" s="139" t="s">
        <v>10396</v>
      </c>
      <c r="G3285" s="139" t="s">
        <v>6268</v>
      </c>
      <c r="H3285" s="125" t="s">
        <v>6703</v>
      </c>
      <c r="I3285" s="220" t="e">
        <f>IF(#REF!=BJB!$G4117,#REF!+1,1)</f>
        <v>#REF!</v>
      </c>
      <c r="J3285" s="912" t="s">
        <v>23234</v>
      </c>
      <c r="K3285" s="121" t="s">
        <v>10853</v>
      </c>
      <c r="L3285" s="104" t="s">
        <v>6477</v>
      </c>
      <c r="M3285" s="104" t="s">
        <v>5335</v>
      </c>
      <c r="N3285" s="120">
        <v>41226</v>
      </c>
      <c r="O3285" s="107">
        <v>250000000</v>
      </c>
      <c r="P3285" s="105" t="s">
        <v>6222</v>
      </c>
      <c r="Q3285" s="120" t="s">
        <v>6222</v>
      </c>
      <c r="R3285" s="890">
        <v>0</v>
      </c>
      <c r="S3285" s="146" t="s">
        <v>6514</v>
      </c>
      <c r="T3285" s="109">
        <v>42051</v>
      </c>
      <c r="U3285" s="118">
        <v>102519917</v>
      </c>
      <c r="V3285" s="109" t="s">
        <v>6222</v>
      </c>
      <c r="W3285" s="141">
        <v>0</v>
      </c>
      <c r="X3285" s="141">
        <v>0</v>
      </c>
      <c r="Y3285" s="141">
        <v>0</v>
      </c>
      <c r="Z3285" s="141">
        <v>0</v>
      </c>
      <c r="AA3285" s="223">
        <v>82989732</v>
      </c>
      <c r="AB3285" s="223"/>
      <c r="AC3285" s="132"/>
      <c r="AD3285" s="141"/>
      <c r="AE3285" s="106">
        <v>0</v>
      </c>
      <c r="AF3285" s="106">
        <v>0</v>
      </c>
      <c r="AG3285" s="106">
        <v>0</v>
      </c>
      <c r="AH3285" s="114"/>
      <c r="AI3285" s="114"/>
      <c r="AJ3285" s="114"/>
      <c r="AK3285" s="114"/>
      <c r="AL3285" s="114"/>
      <c r="AM3285" s="114"/>
      <c r="AN3285" s="114">
        <f t="shared" si="102"/>
        <v>82989732</v>
      </c>
      <c r="AO3285" s="114">
        <f t="shared" si="103"/>
        <v>19530185</v>
      </c>
      <c r="AP3285" s="114"/>
      <c r="AQ3285" s="114"/>
      <c r="AR3285" s="114"/>
      <c r="AS3285" s="114"/>
      <c r="AT3285" s="189"/>
    </row>
    <row r="3286" spans="1:46" s="190" customFormat="1" ht="15" customHeight="1" x14ac:dyDescent="0.2">
      <c r="A3286" s="104"/>
      <c r="B3286" s="104">
        <f>VLOOKUP(BJB!$F$9:$F$5599,Ctrl!$B$4:$C$399,2,0)</f>
        <v>12</v>
      </c>
      <c r="C3286" s="104">
        <f>VLOOKUP(BJB!$G$9:$G$5599,Ctrl!$E$4:$F$399,2,0)</f>
        <v>5</v>
      </c>
      <c r="D3286" s="219">
        <v>1</v>
      </c>
      <c r="E3286" s="104" t="str">
        <f>VLOOKUP(BJB!$F$9:$F$5599,Ctrl!$B$4:$D$399,3,0)</f>
        <v>I</v>
      </c>
      <c r="F3286" s="139" t="s">
        <v>10396</v>
      </c>
      <c r="G3286" s="139" t="s">
        <v>4849</v>
      </c>
      <c r="H3286" s="125" t="s">
        <v>8536</v>
      </c>
      <c r="I3286" s="220">
        <f>IF(G3285=BJB!$G4141,I3285+1,1)</f>
        <v>1</v>
      </c>
      <c r="J3286" s="891" t="s">
        <v>18442</v>
      </c>
      <c r="K3286" s="121" t="s">
        <v>13411</v>
      </c>
      <c r="L3286" s="104" t="s">
        <v>6477</v>
      </c>
      <c r="M3286" s="104" t="s">
        <v>7870</v>
      </c>
      <c r="N3286" s="120">
        <v>41285</v>
      </c>
      <c r="O3286" s="105">
        <v>250000000</v>
      </c>
      <c r="P3286" s="105" t="s">
        <v>6222</v>
      </c>
      <c r="Q3286" s="120" t="s">
        <v>6222</v>
      </c>
      <c r="R3286" s="890">
        <v>0</v>
      </c>
      <c r="S3286" s="146" t="s">
        <v>7935</v>
      </c>
      <c r="T3286" s="109">
        <v>42114</v>
      </c>
      <c r="U3286" s="141">
        <v>111905756</v>
      </c>
      <c r="V3286" s="109" t="s">
        <v>6222</v>
      </c>
      <c r="W3286" s="141">
        <v>0</v>
      </c>
      <c r="X3286" s="141">
        <v>0</v>
      </c>
      <c r="Y3286" s="141">
        <v>0</v>
      </c>
      <c r="Z3286" s="141">
        <v>0</v>
      </c>
      <c r="AA3286" s="114">
        <v>42966281</v>
      </c>
      <c r="AB3286" s="114">
        <v>1809517</v>
      </c>
      <c r="AC3286" s="132">
        <v>4414522</v>
      </c>
      <c r="AD3286" s="141">
        <v>4370814</v>
      </c>
      <c r="AE3286" s="106">
        <v>4458230</v>
      </c>
      <c r="AF3286" s="106">
        <v>4432005</v>
      </c>
      <c r="AG3286" s="106">
        <v>4432005</v>
      </c>
      <c r="AH3286" s="141"/>
      <c r="AI3286" s="141"/>
      <c r="AJ3286" s="141"/>
      <c r="AK3286" s="141"/>
      <c r="AL3286" s="141"/>
      <c r="AM3286" s="141"/>
      <c r="AN3286" s="114">
        <f t="shared" si="102"/>
        <v>66883374</v>
      </c>
      <c r="AO3286" s="114">
        <f t="shared" si="103"/>
        <v>45022382</v>
      </c>
      <c r="AP3286" s="114"/>
      <c r="AQ3286" s="114"/>
      <c r="AR3286" s="114"/>
      <c r="AS3286" s="114"/>
      <c r="AT3286" s="189"/>
    </row>
    <row r="3287" spans="1:46" s="190" customFormat="1" ht="15" customHeight="1" x14ac:dyDescent="0.2">
      <c r="A3287" s="104"/>
      <c r="B3287" s="104">
        <f>VLOOKUP(BJB!$F$9:$F$5599,Ctrl!$B$4:$C$399,2,0)</f>
        <v>12</v>
      </c>
      <c r="C3287" s="104">
        <f>VLOOKUP(BJB!$G$9:$G$5599,Ctrl!$E$4:$F$399,2,0)</f>
        <v>0</v>
      </c>
      <c r="D3287" s="219">
        <v>1</v>
      </c>
      <c r="E3287" s="104" t="str">
        <f>VLOOKUP(BJB!$F$9:$F$5599,Ctrl!$B$4:$D$399,3,0)</f>
        <v>I</v>
      </c>
      <c r="F3287" s="139" t="s">
        <v>10396</v>
      </c>
      <c r="G3287" s="139" t="s">
        <v>7665</v>
      </c>
      <c r="H3287" s="125"/>
      <c r="I3287" s="220"/>
      <c r="J3287" s="912" t="s">
        <v>23235</v>
      </c>
      <c r="K3287" s="121" t="s">
        <v>8127</v>
      </c>
      <c r="L3287" s="104" t="s">
        <v>6477</v>
      </c>
      <c r="M3287" s="104" t="s">
        <v>8745</v>
      </c>
      <c r="N3287" s="120">
        <v>41429</v>
      </c>
      <c r="O3287" s="105">
        <v>80000000</v>
      </c>
      <c r="P3287" s="105" t="s">
        <v>6222</v>
      </c>
      <c r="Q3287" s="120" t="s">
        <v>6222</v>
      </c>
      <c r="R3287" s="890">
        <v>0</v>
      </c>
      <c r="S3287" s="146" t="s">
        <v>8754</v>
      </c>
      <c r="T3287" s="109">
        <v>42317</v>
      </c>
      <c r="U3287" s="141">
        <v>56000000</v>
      </c>
      <c r="V3287" s="109" t="s">
        <v>6222</v>
      </c>
      <c r="W3287" s="141">
        <v>0</v>
      </c>
      <c r="X3287" s="141">
        <v>0</v>
      </c>
      <c r="Y3287" s="141">
        <v>0</v>
      </c>
      <c r="Z3287" s="141">
        <v>0</v>
      </c>
      <c r="AA3287" s="114">
        <v>0</v>
      </c>
      <c r="AB3287" s="114"/>
      <c r="AC3287" s="132"/>
      <c r="AD3287" s="141"/>
      <c r="AE3287" s="106">
        <v>0</v>
      </c>
      <c r="AF3287" s="106">
        <v>0</v>
      </c>
      <c r="AG3287" s="106">
        <v>0</v>
      </c>
      <c r="AH3287" s="141"/>
      <c r="AI3287" s="141"/>
      <c r="AJ3287" s="141"/>
      <c r="AK3287" s="141"/>
      <c r="AL3287" s="141"/>
      <c r="AM3287" s="141"/>
      <c r="AN3287" s="114">
        <f t="shared" si="102"/>
        <v>0</v>
      </c>
      <c r="AO3287" s="114">
        <f t="shared" si="103"/>
        <v>56000000</v>
      </c>
      <c r="AP3287" s="114"/>
      <c r="AQ3287" s="114"/>
      <c r="AR3287" s="114"/>
      <c r="AS3287" s="114"/>
      <c r="AT3287" s="189"/>
    </row>
    <row r="3288" spans="1:46" s="190" customFormat="1" ht="15" customHeight="1" x14ac:dyDescent="0.2">
      <c r="A3288" s="104"/>
      <c r="B3288" s="104">
        <f>VLOOKUP(BJB!$F$9:$F$5599,Ctrl!$B$4:$C$399,2,0)</f>
        <v>12</v>
      </c>
      <c r="C3288" s="104">
        <f>VLOOKUP(BJB!$G$9:$G$5599,Ctrl!$E$4:$F$399,2,0)</f>
        <v>0</v>
      </c>
      <c r="D3288" s="219">
        <v>1</v>
      </c>
      <c r="E3288" s="104" t="str">
        <f>VLOOKUP(BJB!$F$9:$F$5599,Ctrl!$B$4:$D$399,3,0)</f>
        <v>I</v>
      </c>
      <c r="F3288" s="139" t="s">
        <v>10396</v>
      </c>
      <c r="G3288" s="139" t="s">
        <v>7665</v>
      </c>
      <c r="H3288" s="125"/>
      <c r="I3288" s="220"/>
      <c r="J3288" s="912" t="s">
        <v>23236</v>
      </c>
      <c r="K3288" s="121" t="s">
        <v>348</v>
      </c>
      <c r="L3288" s="104" t="s">
        <v>6476</v>
      </c>
      <c r="M3288" s="104" t="s">
        <v>2592</v>
      </c>
      <c r="N3288" s="120">
        <v>40518</v>
      </c>
      <c r="O3288" s="105">
        <v>91384125</v>
      </c>
      <c r="P3288" s="105" t="s">
        <v>6222</v>
      </c>
      <c r="Q3288" s="120" t="s">
        <v>6222</v>
      </c>
      <c r="R3288" s="890">
        <v>0</v>
      </c>
      <c r="S3288" s="146" t="s">
        <v>9651</v>
      </c>
      <c r="T3288" s="109">
        <v>42360</v>
      </c>
      <c r="U3288" s="141">
        <v>15624288.479999999</v>
      </c>
      <c r="V3288" s="109" t="s">
        <v>6222</v>
      </c>
      <c r="W3288" s="141">
        <v>0</v>
      </c>
      <c r="X3288" s="141">
        <v>0</v>
      </c>
      <c r="Y3288" s="141">
        <v>0</v>
      </c>
      <c r="Z3288" s="141">
        <v>0</v>
      </c>
      <c r="AA3288" s="114">
        <v>0</v>
      </c>
      <c r="AB3288" s="114"/>
      <c r="AC3288" s="132"/>
      <c r="AD3288" s="141"/>
      <c r="AE3288" s="106">
        <v>0</v>
      </c>
      <c r="AF3288" s="106">
        <v>0</v>
      </c>
      <c r="AG3288" s="106">
        <v>0</v>
      </c>
      <c r="AH3288" s="141"/>
      <c r="AI3288" s="141"/>
      <c r="AJ3288" s="141"/>
      <c r="AK3288" s="141"/>
      <c r="AL3288" s="141"/>
      <c r="AM3288" s="141"/>
      <c r="AN3288" s="114">
        <f t="shared" si="102"/>
        <v>0</v>
      </c>
      <c r="AO3288" s="114">
        <f t="shared" si="103"/>
        <v>15624288.479999999</v>
      </c>
      <c r="AP3288" s="114"/>
      <c r="AQ3288" s="114"/>
      <c r="AR3288" s="114"/>
      <c r="AS3288" s="114"/>
      <c r="AT3288" s="189"/>
    </row>
    <row r="3289" spans="1:46" s="190" customFormat="1" ht="15" customHeight="1" x14ac:dyDescent="0.2">
      <c r="A3289" s="104"/>
      <c r="B3289" s="104">
        <f>VLOOKUP(BJB!$F$9:$F$5599,Ctrl!$B$4:$C$399,2,0)</f>
        <v>12</v>
      </c>
      <c r="C3289" s="104">
        <f>VLOOKUP(BJB!$G$9:$G$5599,Ctrl!$E$4:$F$399,2,0)</f>
        <v>0</v>
      </c>
      <c r="D3289" s="219">
        <v>1</v>
      </c>
      <c r="E3289" s="104" t="str">
        <f>VLOOKUP(BJB!$F$9:$F$5599,Ctrl!$B$4:$D$399,3,0)</f>
        <v>I</v>
      </c>
      <c r="F3289" s="139" t="s">
        <v>10396</v>
      </c>
      <c r="G3289" s="139" t="s">
        <v>7665</v>
      </c>
      <c r="H3289" s="125"/>
      <c r="I3289" s="220"/>
      <c r="J3289" s="912" t="s">
        <v>23237</v>
      </c>
      <c r="K3289" s="121" t="s">
        <v>2327</v>
      </c>
      <c r="L3289" s="104" t="s">
        <v>6476</v>
      </c>
      <c r="M3289" s="104" t="s">
        <v>9648</v>
      </c>
      <c r="N3289" s="120">
        <v>41289</v>
      </c>
      <c r="O3289" s="105">
        <v>53706667</v>
      </c>
      <c r="P3289" s="105" t="s">
        <v>6222</v>
      </c>
      <c r="Q3289" s="120" t="s">
        <v>6222</v>
      </c>
      <c r="R3289" s="890">
        <v>0</v>
      </c>
      <c r="S3289" s="146" t="s">
        <v>9652</v>
      </c>
      <c r="T3289" s="109">
        <v>42360</v>
      </c>
      <c r="U3289" s="141">
        <v>17567778</v>
      </c>
      <c r="V3289" s="109" t="s">
        <v>6222</v>
      </c>
      <c r="W3289" s="141">
        <v>0</v>
      </c>
      <c r="X3289" s="141">
        <v>0</v>
      </c>
      <c r="Y3289" s="141">
        <v>0</v>
      </c>
      <c r="Z3289" s="141">
        <v>0</v>
      </c>
      <c r="AA3289" s="114">
        <v>0</v>
      </c>
      <c r="AB3289" s="114"/>
      <c r="AC3289" s="132"/>
      <c r="AD3289" s="141"/>
      <c r="AE3289" s="106">
        <v>0</v>
      </c>
      <c r="AF3289" s="106">
        <v>0</v>
      </c>
      <c r="AG3289" s="106">
        <v>0</v>
      </c>
      <c r="AH3289" s="141"/>
      <c r="AI3289" s="141"/>
      <c r="AJ3289" s="141"/>
      <c r="AK3289" s="141"/>
      <c r="AL3289" s="141"/>
      <c r="AM3289" s="141"/>
      <c r="AN3289" s="114">
        <f t="shared" si="102"/>
        <v>0</v>
      </c>
      <c r="AO3289" s="114">
        <f t="shared" si="103"/>
        <v>17567778</v>
      </c>
      <c r="AP3289" s="114"/>
      <c r="AQ3289" s="114"/>
      <c r="AR3289" s="114"/>
      <c r="AS3289" s="114"/>
      <c r="AT3289" s="189"/>
    </row>
    <row r="3290" spans="1:46" s="190" customFormat="1" ht="15" customHeight="1" x14ac:dyDescent="0.2">
      <c r="A3290" s="104"/>
      <c r="B3290" s="104">
        <f>VLOOKUP(BJB!$F$9:$F$5599,Ctrl!$B$4:$C$399,2,0)</f>
        <v>12</v>
      </c>
      <c r="C3290" s="104">
        <f>VLOOKUP(BJB!$G$9:$G$5599,Ctrl!$E$4:$F$399,2,0)</f>
        <v>0</v>
      </c>
      <c r="D3290" s="219">
        <v>1</v>
      </c>
      <c r="E3290" s="104" t="str">
        <f>VLOOKUP(BJB!$F$9:$F$5599,Ctrl!$B$4:$D$399,3,0)</f>
        <v>I</v>
      </c>
      <c r="F3290" s="139" t="s">
        <v>10396</v>
      </c>
      <c r="G3290" s="139" t="s">
        <v>7665</v>
      </c>
      <c r="H3290" s="125"/>
      <c r="I3290" s="220"/>
      <c r="J3290" s="912" t="s">
        <v>23238</v>
      </c>
      <c r="K3290" s="121" t="s">
        <v>8402</v>
      </c>
      <c r="L3290" s="104" t="s">
        <v>6476</v>
      </c>
      <c r="M3290" s="104" t="s">
        <v>9649</v>
      </c>
      <c r="N3290" s="120">
        <v>41169</v>
      </c>
      <c r="O3290" s="105">
        <v>116766879</v>
      </c>
      <c r="P3290" s="105" t="s">
        <v>6222</v>
      </c>
      <c r="Q3290" s="120" t="s">
        <v>6222</v>
      </c>
      <c r="R3290" s="890">
        <v>0</v>
      </c>
      <c r="S3290" s="146" t="s">
        <v>9653</v>
      </c>
      <c r="T3290" s="109">
        <v>42356</v>
      </c>
      <c r="U3290" s="141">
        <v>82284176</v>
      </c>
      <c r="V3290" s="109" t="s">
        <v>6222</v>
      </c>
      <c r="W3290" s="141">
        <v>0</v>
      </c>
      <c r="X3290" s="141">
        <v>0</v>
      </c>
      <c r="Y3290" s="141">
        <v>0</v>
      </c>
      <c r="Z3290" s="141">
        <v>0</v>
      </c>
      <c r="AA3290" s="114">
        <v>0</v>
      </c>
      <c r="AB3290" s="114"/>
      <c r="AC3290" s="132"/>
      <c r="AD3290" s="141"/>
      <c r="AE3290" s="106">
        <v>0</v>
      </c>
      <c r="AF3290" s="106">
        <v>0</v>
      </c>
      <c r="AG3290" s="106">
        <v>0</v>
      </c>
      <c r="AH3290" s="141"/>
      <c r="AI3290" s="141"/>
      <c r="AJ3290" s="141"/>
      <c r="AK3290" s="141"/>
      <c r="AL3290" s="141"/>
      <c r="AM3290" s="141"/>
      <c r="AN3290" s="114">
        <f t="shared" si="102"/>
        <v>0</v>
      </c>
      <c r="AO3290" s="114">
        <f t="shared" si="103"/>
        <v>82284176</v>
      </c>
      <c r="AP3290" s="114"/>
      <c r="AQ3290" s="114"/>
      <c r="AR3290" s="114"/>
      <c r="AS3290" s="114"/>
      <c r="AT3290" s="189"/>
    </row>
    <row r="3291" spans="1:46" s="190" customFormat="1" ht="15" customHeight="1" x14ac:dyDescent="0.2">
      <c r="A3291" s="104"/>
      <c r="B3291" s="104">
        <f>VLOOKUP(BJB!$F$9:$F$5599,Ctrl!$B$4:$C$399,2,0)</f>
        <v>12</v>
      </c>
      <c r="C3291" s="104">
        <f>VLOOKUP(BJB!$G$9:$G$5599,Ctrl!$E$4:$F$399,2,0)</f>
        <v>5</v>
      </c>
      <c r="D3291" s="219">
        <v>1</v>
      </c>
      <c r="E3291" s="104" t="str">
        <f>VLOOKUP(BJB!$F$9:$F$5599,Ctrl!$B$4:$D$399,3,0)</f>
        <v>I</v>
      </c>
      <c r="F3291" s="139" t="s">
        <v>10396</v>
      </c>
      <c r="G3291" s="139" t="s">
        <v>4849</v>
      </c>
      <c r="H3291" s="231" t="s">
        <v>18615</v>
      </c>
      <c r="I3291" s="220"/>
      <c r="J3291" s="891" t="s">
        <v>18443</v>
      </c>
      <c r="K3291" s="121" t="s">
        <v>9671</v>
      </c>
      <c r="L3291" s="104" t="s">
        <v>6477</v>
      </c>
      <c r="M3291" s="104" t="s">
        <v>7870</v>
      </c>
      <c r="N3291" s="120">
        <v>41285</v>
      </c>
      <c r="O3291" s="105">
        <v>250000000</v>
      </c>
      <c r="P3291" s="105" t="s">
        <v>16538</v>
      </c>
      <c r="Q3291" s="120">
        <v>42135</v>
      </c>
      <c r="R3291" s="105">
        <v>181836176</v>
      </c>
      <c r="S3291" s="146" t="s">
        <v>9689</v>
      </c>
      <c r="T3291" s="109">
        <v>42360</v>
      </c>
      <c r="U3291" s="141">
        <v>127285323</v>
      </c>
      <c r="V3291" s="109">
        <v>42360</v>
      </c>
      <c r="W3291" s="141">
        <v>127285323</v>
      </c>
      <c r="X3291" s="141">
        <v>0</v>
      </c>
      <c r="Y3291" s="141">
        <v>0</v>
      </c>
      <c r="Z3291" s="141">
        <v>0</v>
      </c>
      <c r="AA3291" s="114">
        <v>36340526</v>
      </c>
      <c r="AB3291" s="114">
        <v>20236626</v>
      </c>
      <c r="AC3291" s="132">
        <f>4048945+4048945</f>
        <v>8097890</v>
      </c>
      <c r="AD3291" s="141"/>
      <c r="AE3291" s="106">
        <v>0</v>
      </c>
      <c r="AF3291" s="106">
        <v>4028700</v>
      </c>
      <c r="AG3291" s="106">
        <v>0</v>
      </c>
      <c r="AH3291" s="241"/>
      <c r="AI3291" s="222"/>
      <c r="AJ3291" s="141"/>
      <c r="AK3291" s="141"/>
      <c r="AL3291" s="141"/>
      <c r="AM3291" s="141"/>
      <c r="AN3291" s="114">
        <f t="shared" si="102"/>
        <v>68703742</v>
      </c>
      <c r="AO3291" s="114">
        <f t="shared" si="103"/>
        <v>58581581</v>
      </c>
      <c r="AP3291" s="114"/>
      <c r="AQ3291" s="114"/>
      <c r="AR3291" s="114"/>
      <c r="AS3291" s="114"/>
      <c r="AT3291" s="189"/>
    </row>
    <row r="3292" spans="1:46" s="190" customFormat="1" ht="15" customHeight="1" x14ac:dyDescent="0.2">
      <c r="A3292" s="104"/>
      <c r="B3292" s="104">
        <f>VLOOKUP(BJB!$F$9:$F$5599,Ctrl!$B$4:$C$399,2,0)</f>
        <v>12</v>
      </c>
      <c r="C3292" s="104">
        <f>VLOOKUP(BJB!$G$9:$G$5599,Ctrl!$E$4:$F$399,2,0)</f>
        <v>1</v>
      </c>
      <c r="D3292" s="219">
        <v>1</v>
      </c>
      <c r="E3292" s="104" t="str">
        <f>VLOOKUP(BJB!$F$9:$F$5599,Ctrl!$B$4:$D$399,3,0)</f>
        <v>I</v>
      </c>
      <c r="F3292" s="139" t="s">
        <v>10396</v>
      </c>
      <c r="G3292" s="139" t="s">
        <v>6268</v>
      </c>
      <c r="H3292" s="125" t="s">
        <v>7513</v>
      </c>
      <c r="I3292" s="220">
        <f>IF(G3291=BJB!$G4116,I3291+1,1)</f>
        <v>1</v>
      </c>
      <c r="J3292" s="912" t="s">
        <v>23239</v>
      </c>
      <c r="K3292" s="121" t="s">
        <v>6218</v>
      </c>
      <c r="L3292" s="104" t="s">
        <v>6477</v>
      </c>
      <c r="M3292" s="104" t="s">
        <v>6245</v>
      </c>
      <c r="N3292" s="120">
        <v>41253</v>
      </c>
      <c r="O3292" s="114">
        <v>200000000</v>
      </c>
      <c r="P3292" s="105" t="s">
        <v>16539</v>
      </c>
      <c r="Q3292" s="120">
        <v>41904</v>
      </c>
      <c r="R3292" s="105">
        <v>145509095</v>
      </c>
      <c r="S3292" s="146" t="s">
        <v>6264</v>
      </c>
      <c r="T3292" s="109">
        <v>42031</v>
      </c>
      <c r="U3292" s="114">
        <v>101856367</v>
      </c>
      <c r="V3292" s="109">
        <v>42031</v>
      </c>
      <c r="W3292" s="141">
        <v>101856367</v>
      </c>
      <c r="X3292" s="141">
        <v>0</v>
      </c>
      <c r="Y3292" s="141">
        <v>0</v>
      </c>
      <c r="Z3292" s="141">
        <v>0</v>
      </c>
      <c r="AA3292" s="112">
        <v>101022994</v>
      </c>
      <c r="AB3292" s="112"/>
      <c r="AC3292" s="132"/>
      <c r="AD3292" s="141"/>
      <c r="AE3292" s="106">
        <v>0</v>
      </c>
      <c r="AF3292" s="106">
        <v>0</v>
      </c>
      <c r="AG3292" s="106">
        <v>0</v>
      </c>
      <c r="AH3292" s="114"/>
      <c r="AI3292" s="114"/>
      <c r="AJ3292" s="114"/>
      <c r="AK3292" s="114"/>
      <c r="AL3292" s="114"/>
      <c r="AM3292" s="114"/>
      <c r="AN3292" s="114">
        <f t="shared" si="102"/>
        <v>101022994</v>
      </c>
      <c r="AO3292" s="114">
        <f t="shared" si="103"/>
        <v>833373</v>
      </c>
      <c r="AP3292" s="114"/>
      <c r="AQ3292" s="114"/>
      <c r="AR3292" s="114"/>
      <c r="AS3292" s="114"/>
      <c r="AT3292" s="189"/>
    </row>
    <row r="3293" spans="1:46" s="190" customFormat="1" ht="15" customHeight="1" x14ac:dyDescent="0.2">
      <c r="A3293" s="104"/>
      <c r="B3293" s="104">
        <f>VLOOKUP(BJB!$F$9:$F$5599,Ctrl!$B$4:$C$399,2,0)</f>
        <v>12</v>
      </c>
      <c r="C3293" s="104">
        <f>VLOOKUP(BJB!$G$9:$G$5599,Ctrl!$E$4:$F$399,2,0)</f>
        <v>5</v>
      </c>
      <c r="D3293" s="219">
        <v>1</v>
      </c>
      <c r="E3293" s="104" t="str">
        <f>VLOOKUP(BJB!$F$9:$F$5599,Ctrl!$B$4:$D$399,3,0)</f>
        <v>I</v>
      </c>
      <c r="F3293" s="139" t="s">
        <v>10396</v>
      </c>
      <c r="G3293" s="139" t="s">
        <v>4849</v>
      </c>
      <c r="H3293" s="231" t="s">
        <v>17704</v>
      </c>
      <c r="I3293" s="220">
        <f>IF(G3292=BJB!$G4143,I3292+1,1)</f>
        <v>1</v>
      </c>
      <c r="J3293" s="891" t="s">
        <v>18444</v>
      </c>
      <c r="K3293" s="121" t="s">
        <v>8043</v>
      </c>
      <c r="L3293" s="104" t="s">
        <v>6477</v>
      </c>
      <c r="M3293" s="104" t="s">
        <v>594</v>
      </c>
      <c r="N3293" s="120">
        <v>41340</v>
      </c>
      <c r="O3293" s="105">
        <v>45000000</v>
      </c>
      <c r="P3293" s="105" t="s">
        <v>16540</v>
      </c>
      <c r="Q3293" s="120">
        <v>42114</v>
      </c>
      <c r="R3293" s="105">
        <v>18369679</v>
      </c>
      <c r="S3293" s="146" t="s">
        <v>8209</v>
      </c>
      <c r="T3293" s="109">
        <v>42151</v>
      </c>
      <c r="U3293" s="141">
        <v>12858775</v>
      </c>
      <c r="V3293" s="109">
        <v>42151</v>
      </c>
      <c r="W3293" s="141">
        <v>12858775</v>
      </c>
      <c r="X3293" s="141">
        <v>0</v>
      </c>
      <c r="Y3293" s="141">
        <v>0</v>
      </c>
      <c r="Z3293" s="141">
        <v>0</v>
      </c>
      <c r="AA3293" s="114">
        <v>2151155</v>
      </c>
      <c r="AB3293" s="114"/>
      <c r="AC3293" s="132"/>
      <c r="AD3293" s="141"/>
      <c r="AE3293" s="106">
        <v>375000</v>
      </c>
      <c r="AF3293" s="106">
        <v>0</v>
      </c>
      <c r="AG3293" s="106">
        <v>0</v>
      </c>
      <c r="AH3293" s="106"/>
      <c r="AI3293" s="222"/>
      <c r="AJ3293" s="106"/>
      <c r="AK3293" s="106"/>
      <c r="AL3293" s="106"/>
      <c r="AM3293" s="106"/>
      <c r="AN3293" s="114">
        <f t="shared" si="102"/>
        <v>2526155</v>
      </c>
      <c r="AO3293" s="114">
        <f t="shared" si="103"/>
        <v>10332620</v>
      </c>
      <c r="AP3293" s="114"/>
      <c r="AQ3293" s="114"/>
      <c r="AR3293" s="114"/>
      <c r="AS3293" s="114"/>
      <c r="AT3293" s="189"/>
    </row>
    <row r="3294" spans="1:46" s="190" customFormat="1" ht="15" customHeight="1" x14ac:dyDescent="0.2">
      <c r="A3294" s="104"/>
      <c r="B3294" s="104">
        <f>VLOOKUP(BJB!$F$9:$F$5599,Ctrl!$B$4:$C$399,2,0)</f>
        <v>12</v>
      </c>
      <c r="C3294" s="104">
        <f>VLOOKUP(BJB!$G$9:$G$5599,Ctrl!$E$4:$F$399,2,0)</f>
        <v>0</v>
      </c>
      <c r="D3294" s="219">
        <v>1</v>
      </c>
      <c r="E3294" s="104" t="str">
        <f>VLOOKUP(BJB!$F$9:$F$5599,Ctrl!$B$4:$D$399,3,0)</f>
        <v>I</v>
      </c>
      <c r="F3294" s="139" t="s">
        <v>10396</v>
      </c>
      <c r="G3294" s="139" t="s">
        <v>7665</v>
      </c>
      <c r="H3294" s="125"/>
      <c r="I3294" s="220">
        <f>IF(G3293=BJB!$G4063,I3293+1,1)</f>
        <v>1</v>
      </c>
      <c r="J3294" s="912" t="s">
        <v>23240</v>
      </c>
      <c r="K3294" s="121" t="s">
        <v>8143</v>
      </c>
      <c r="L3294" s="104" t="s">
        <v>6477</v>
      </c>
      <c r="M3294" s="104" t="s">
        <v>8204</v>
      </c>
      <c r="N3294" s="120">
        <v>41179</v>
      </c>
      <c r="O3294" s="105">
        <v>100000000</v>
      </c>
      <c r="P3294" s="105" t="s">
        <v>16541</v>
      </c>
      <c r="Q3294" s="120">
        <v>42117</v>
      </c>
      <c r="R3294" s="105">
        <v>106377136</v>
      </c>
      <c r="S3294" s="146" t="s">
        <v>8375</v>
      </c>
      <c r="T3294" s="109">
        <v>42153</v>
      </c>
      <c r="U3294" s="141">
        <v>70000000</v>
      </c>
      <c r="V3294" s="109">
        <v>42153</v>
      </c>
      <c r="W3294" s="141">
        <v>70000000</v>
      </c>
      <c r="X3294" s="141">
        <v>0</v>
      </c>
      <c r="Y3294" s="141">
        <v>0</v>
      </c>
      <c r="Z3294" s="141">
        <v>0</v>
      </c>
      <c r="AA3294" s="114">
        <v>0</v>
      </c>
      <c r="AB3294" s="114"/>
      <c r="AC3294" s="132"/>
      <c r="AD3294" s="141"/>
      <c r="AE3294" s="106">
        <v>0</v>
      </c>
      <c r="AF3294" s="106">
        <v>0</v>
      </c>
      <c r="AG3294" s="106">
        <v>0</v>
      </c>
      <c r="AH3294" s="106"/>
      <c r="AI3294" s="106"/>
      <c r="AJ3294" s="106"/>
      <c r="AK3294" s="106"/>
      <c r="AL3294" s="106"/>
      <c r="AM3294" s="106"/>
      <c r="AN3294" s="114">
        <f t="shared" si="102"/>
        <v>0</v>
      </c>
      <c r="AO3294" s="114">
        <f t="shared" si="103"/>
        <v>70000000</v>
      </c>
      <c r="AP3294" s="114"/>
      <c r="AQ3294" s="114"/>
      <c r="AR3294" s="114"/>
      <c r="AS3294" s="114"/>
      <c r="AT3294" s="189"/>
    </row>
    <row r="3295" spans="1:46" s="190" customFormat="1" ht="15" customHeight="1" x14ac:dyDescent="0.2">
      <c r="A3295" s="104"/>
      <c r="B3295" s="104">
        <f>VLOOKUP(BJB!$F$9:$F$5599,Ctrl!$B$4:$C$399,2,0)</f>
        <v>12</v>
      </c>
      <c r="C3295" s="104">
        <f>VLOOKUP(BJB!$G$9:$G$5599,Ctrl!$E$4:$F$399,2,0)</f>
        <v>0</v>
      </c>
      <c r="D3295" s="219">
        <v>1</v>
      </c>
      <c r="E3295" s="104" t="str">
        <f>VLOOKUP(BJB!$F$9:$F$5599,Ctrl!$B$4:$D$399,3,0)</f>
        <v>I</v>
      </c>
      <c r="F3295" s="139" t="s">
        <v>10396</v>
      </c>
      <c r="G3295" s="139" t="s">
        <v>7665</v>
      </c>
      <c r="H3295" s="125"/>
      <c r="I3295" s="220">
        <f>IF(G3294=BJB!$G4064,I3294+1,1)</f>
        <v>1</v>
      </c>
      <c r="J3295" s="912" t="s">
        <v>23241</v>
      </c>
      <c r="K3295" s="121" t="s">
        <v>515</v>
      </c>
      <c r="L3295" s="104" t="s">
        <v>6477</v>
      </c>
      <c r="M3295" s="104" t="s">
        <v>516</v>
      </c>
      <c r="N3295" s="120">
        <v>36384</v>
      </c>
      <c r="O3295" s="114">
        <v>110000000</v>
      </c>
      <c r="P3295" s="105" t="s">
        <v>6222</v>
      </c>
      <c r="Q3295" s="120" t="s">
        <v>6222</v>
      </c>
      <c r="R3295" s="890">
        <v>0</v>
      </c>
      <c r="S3295" s="108" t="s">
        <v>7012</v>
      </c>
      <c r="T3295" s="109">
        <v>37620</v>
      </c>
      <c r="U3295" s="114">
        <v>82500000</v>
      </c>
      <c r="V3295" s="109" t="s">
        <v>6222</v>
      </c>
      <c r="W3295" s="141">
        <v>0</v>
      </c>
      <c r="X3295" s="141">
        <v>0</v>
      </c>
      <c r="Y3295" s="141">
        <v>0</v>
      </c>
      <c r="Z3295" s="141">
        <v>0</v>
      </c>
      <c r="AA3295" s="114">
        <v>63000000</v>
      </c>
      <c r="AB3295" s="114"/>
      <c r="AC3295" s="114"/>
      <c r="AD3295" s="141"/>
      <c r="AE3295" s="106">
        <v>0</v>
      </c>
      <c r="AF3295" s="106">
        <v>0</v>
      </c>
      <c r="AG3295" s="106">
        <v>0</v>
      </c>
      <c r="AH3295" s="114"/>
      <c r="AI3295" s="114"/>
      <c r="AJ3295" s="114"/>
      <c r="AK3295" s="114"/>
      <c r="AL3295" s="114"/>
      <c r="AM3295" s="114"/>
      <c r="AN3295" s="114">
        <f t="shared" si="102"/>
        <v>63000000</v>
      </c>
      <c r="AO3295" s="114">
        <f t="shared" si="103"/>
        <v>19500000</v>
      </c>
      <c r="AP3295" s="114"/>
      <c r="AQ3295" s="114"/>
      <c r="AR3295" s="114"/>
      <c r="AS3295" s="114"/>
      <c r="AT3295" s="189"/>
    </row>
    <row r="3296" spans="1:46" s="190" customFormat="1" ht="15" customHeight="1" x14ac:dyDescent="0.2">
      <c r="A3296" s="104"/>
      <c r="B3296" s="104">
        <f>VLOOKUP(BJB!$F$9:$F$5599,Ctrl!$B$4:$C$399,2,0)</f>
        <v>12</v>
      </c>
      <c r="C3296" s="104">
        <f>VLOOKUP(BJB!$G$9:$G$5599,Ctrl!$E$4:$F$399,2,0)</f>
        <v>0</v>
      </c>
      <c r="D3296" s="219">
        <v>1</v>
      </c>
      <c r="E3296" s="104" t="str">
        <f>VLOOKUP(BJB!$F$9:$F$5599,Ctrl!$B$4:$D$399,3,0)</f>
        <v>I</v>
      </c>
      <c r="F3296" s="139" t="s">
        <v>10396</v>
      </c>
      <c r="G3296" s="139" t="s">
        <v>7665</v>
      </c>
      <c r="H3296" s="125"/>
      <c r="I3296" s="220">
        <f>IF(G3295=BJB!$G4065,I3295+1,1)</f>
        <v>1</v>
      </c>
      <c r="J3296" s="912" t="s">
        <v>23242</v>
      </c>
      <c r="K3296" s="121" t="s">
        <v>517</v>
      </c>
      <c r="L3296" s="104" t="s">
        <v>6477</v>
      </c>
      <c r="M3296" s="104" t="s">
        <v>518</v>
      </c>
      <c r="N3296" s="120">
        <v>37630</v>
      </c>
      <c r="O3296" s="114">
        <v>60000000</v>
      </c>
      <c r="P3296" s="105" t="s">
        <v>6222</v>
      </c>
      <c r="Q3296" s="120" t="s">
        <v>6222</v>
      </c>
      <c r="R3296" s="890">
        <v>0</v>
      </c>
      <c r="S3296" s="108" t="s">
        <v>7013</v>
      </c>
      <c r="T3296" s="109">
        <v>38044</v>
      </c>
      <c r="U3296" s="114">
        <v>35392203.75</v>
      </c>
      <c r="V3296" s="109" t="s">
        <v>6222</v>
      </c>
      <c r="W3296" s="141">
        <v>0</v>
      </c>
      <c r="X3296" s="141">
        <v>0</v>
      </c>
      <c r="Y3296" s="141">
        <v>0</v>
      </c>
      <c r="Z3296" s="141">
        <v>0</v>
      </c>
      <c r="AA3296" s="114">
        <v>23744028</v>
      </c>
      <c r="AB3296" s="114"/>
      <c r="AC3296" s="114"/>
      <c r="AD3296" s="141"/>
      <c r="AE3296" s="106">
        <v>0</v>
      </c>
      <c r="AF3296" s="106">
        <v>0</v>
      </c>
      <c r="AG3296" s="106">
        <v>0</v>
      </c>
      <c r="AH3296" s="114"/>
      <c r="AI3296" s="114"/>
      <c r="AJ3296" s="114"/>
      <c r="AK3296" s="114"/>
      <c r="AL3296" s="114"/>
      <c r="AM3296" s="114"/>
      <c r="AN3296" s="114">
        <f t="shared" si="102"/>
        <v>23744028</v>
      </c>
      <c r="AO3296" s="114">
        <f t="shared" si="103"/>
        <v>11648175.75</v>
      </c>
      <c r="AP3296" s="114"/>
      <c r="AQ3296" s="114"/>
      <c r="AR3296" s="114"/>
      <c r="AS3296" s="114"/>
      <c r="AT3296" s="189"/>
    </row>
    <row r="3297" spans="1:46" s="190" customFormat="1" ht="15" customHeight="1" x14ac:dyDescent="0.2">
      <c r="A3297" s="104"/>
      <c r="B3297" s="104">
        <f>VLOOKUP(BJB!$F$9:$F$5599,Ctrl!$B$4:$C$399,2,0)</f>
        <v>12</v>
      </c>
      <c r="C3297" s="104">
        <f>VLOOKUP(BJB!$G$9:$G$5599,Ctrl!$E$4:$F$399,2,0)</f>
        <v>0</v>
      </c>
      <c r="D3297" s="219">
        <v>1</v>
      </c>
      <c r="E3297" s="104" t="str">
        <f>VLOOKUP(BJB!$F$9:$F$5599,Ctrl!$B$4:$D$399,3,0)</f>
        <v>I</v>
      </c>
      <c r="F3297" s="139" t="s">
        <v>10396</v>
      </c>
      <c r="G3297" s="139" t="s">
        <v>7665</v>
      </c>
      <c r="H3297" s="125"/>
      <c r="I3297" s="220">
        <f>IF(G3296=BJB!$G4066,I3296+1,1)</f>
        <v>1</v>
      </c>
      <c r="J3297" s="912" t="s">
        <v>23243</v>
      </c>
      <c r="K3297" s="121" t="s">
        <v>320</v>
      </c>
      <c r="L3297" s="104" t="s">
        <v>6477</v>
      </c>
      <c r="M3297" s="104" t="s">
        <v>519</v>
      </c>
      <c r="N3297" s="120">
        <v>38107</v>
      </c>
      <c r="O3297" s="114">
        <v>155000000</v>
      </c>
      <c r="P3297" s="105" t="s">
        <v>6222</v>
      </c>
      <c r="Q3297" s="120" t="s">
        <v>6222</v>
      </c>
      <c r="R3297" s="890">
        <v>0</v>
      </c>
      <c r="S3297" s="108" t="s">
        <v>7014</v>
      </c>
      <c r="T3297" s="109">
        <v>38503</v>
      </c>
      <c r="U3297" s="114">
        <v>113843714</v>
      </c>
      <c r="V3297" s="109" t="s">
        <v>6222</v>
      </c>
      <c r="W3297" s="141">
        <v>0</v>
      </c>
      <c r="X3297" s="141">
        <v>0</v>
      </c>
      <c r="Y3297" s="141">
        <v>0</v>
      </c>
      <c r="Z3297" s="141">
        <v>0</v>
      </c>
      <c r="AA3297" s="114">
        <v>113843714</v>
      </c>
      <c r="AB3297" s="114"/>
      <c r="AC3297" s="114"/>
      <c r="AD3297" s="141"/>
      <c r="AE3297" s="106">
        <v>0</v>
      </c>
      <c r="AF3297" s="106">
        <v>0</v>
      </c>
      <c r="AG3297" s="106">
        <v>0</v>
      </c>
      <c r="AH3297" s="114"/>
      <c r="AI3297" s="114"/>
      <c r="AJ3297" s="114"/>
      <c r="AK3297" s="114"/>
      <c r="AL3297" s="114"/>
      <c r="AM3297" s="114"/>
      <c r="AN3297" s="114">
        <f t="shared" si="102"/>
        <v>113843714</v>
      </c>
      <c r="AO3297" s="114">
        <f t="shared" si="103"/>
        <v>0</v>
      </c>
      <c r="AP3297" s="114"/>
      <c r="AQ3297" s="114"/>
      <c r="AR3297" s="114"/>
      <c r="AS3297" s="114"/>
      <c r="AT3297" s="189"/>
    </row>
    <row r="3298" spans="1:46" s="190" customFormat="1" ht="15" customHeight="1" x14ac:dyDescent="0.2">
      <c r="A3298" s="104"/>
      <c r="B3298" s="104">
        <f>VLOOKUP(BJB!$F$9:$F$5599,Ctrl!$B$4:$C$399,2,0)</f>
        <v>12</v>
      </c>
      <c r="C3298" s="104">
        <f>VLOOKUP(BJB!$G$9:$G$5599,Ctrl!$E$4:$F$399,2,0)</f>
        <v>0</v>
      </c>
      <c r="D3298" s="219">
        <v>1</v>
      </c>
      <c r="E3298" s="104" t="str">
        <f>VLOOKUP(BJB!$F$9:$F$5599,Ctrl!$B$4:$D$399,3,0)</f>
        <v>I</v>
      </c>
      <c r="F3298" s="139" t="s">
        <v>10396</v>
      </c>
      <c r="G3298" s="139" t="s">
        <v>7665</v>
      </c>
      <c r="H3298" s="125"/>
      <c r="I3298" s="220">
        <f>IF(G3297=BJB!$G4067,I3297+1,1)</f>
        <v>1</v>
      </c>
      <c r="J3298" s="912" t="s">
        <v>23244</v>
      </c>
      <c r="K3298" s="121" t="s">
        <v>520</v>
      </c>
      <c r="L3298" s="104" t="s">
        <v>6477</v>
      </c>
      <c r="M3298" s="104" t="s">
        <v>521</v>
      </c>
      <c r="N3298" s="120">
        <v>38471</v>
      </c>
      <c r="O3298" s="114">
        <v>49000000</v>
      </c>
      <c r="P3298" s="105" t="s">
        <v>6222</v>
      </c>
      <c r="Q3298" s="120" t="s">
        <v>6222</v>
      </c>
      <c r="R3298" s="890">
        <v>0</v>
      </c>
      <c r="S3298" s="108" t="s">
        <v>7015</v>
      </c>
      <c r="T3298" s="109">
        <v>38562</v>
      </c>
      <c r="U3298" s="114">
        <v>36750000</v>
      </c>
      <c r="V3298" s="109" t="s">
        <v>6222</v>
      </c>
      <c r="W3298" s="141">
        <v>0</v>
      </c>
      <c r="X3298" s="141">
        <v>0</v>
      </c>
      <c r="Y3298" s="141">
        <v>0</v>
      </c>
      <c r="Z3298" s="141">
        <v>0</v>
      </c>
      <c r="AA3298" s="114">
        <v>36750000</v>
      </c>
      <c r="AB3298" s="114"/>
      <c r="AC3298" s="114"/>
      <c r="AD3298" s="141"/>
      <c r="AE3298" s="106">
        <v>0</v>
      </c>
      <c r="AF3298" s="106">
        <v>0</v>
      </c>
      <c r="AG3298" s="106">
        <v>0</v>
      </c>
      <c r="AH3298" s="114"/>
      <c r="AI3298" s="114"/>
      <c r="AJ3298" s="114"/>
      <c r="AK3298" s="114"/>
      <c r="AL3298" s="114"/>
      <c r="AM3298" s="114"/>
      <c r="AN3298" s="114">
        <f t="shared" si="102"/>
        <v>36750000</v>
      </c>
      <c r="AO3298" s="114">
        <f t="shared" si="103"/>
        <v>0</v>
      </c>
      <c r="AP3298" s="114"/>
      <c r="AQ3298" s="114"/>
      <c r="AR3298" s="114"/>
      <c r="AS3298" s="114"/>
      <c r="AT3298" s="189"/>
    </row>
    <row r="3299" spans="1:46" s="190" customFormat="1" ht="15" customHeight="1" x14ac:dyDescent="0.2">
      <c r="A3299" s="104"/>
      <c r="B3299" s="104">
        <f>VLOOKUP(BJB!$F$9:$F$5599,Ctrl!$B$4:$C$399,2,0)</f>
        <v>12</v>
      </c>
      <c r="C3299" s="104">
        <f>VLOOKUP(BJB!$G$9:$G$5599,Ctrl!$E$4:$F$399,2,0)</f>
        <v>0</v>
      </c>
      <c r="D3299" s="219">
        <v>1</v>
      </c>
      <c r="E3299" s="104" t="str">
        <f>VLOOKUP(BJB!$F$9:$F$5599,Ctrl!$B$4:$D$399,3,0)</f>
        <v>I</v>
      </c>
      <c r="F3299" s="139" t="s">
        <v>10396</v>
      </c>
      <c r="G3299" s="139" t="s">
        <v>7665</v>
      </c>
      <c r="H3299" s="125"/>
      <c r="I3299" s="220">
        <f>IF(G3298=BJB!$G4068,I3298+1,1)</f>
        <v>1</v>
      </c>
      <c r="J3299" s="912" t="s">
        <v>23245</v>
      </c>
      <c r="K3299" s="121" t="s">
        <v>522</v>
      </c>
      <c r="L3299" s="104" t="s">
        <v>6477</v>
      </c>
      <c r="M3299" s="104" t="s">
        <v>523</v>
      </c>
      <c r="N3299" s="120">
        <v>38595</v>
      </c>
      <c r="O3299" s="114">
        <v>80000000</v>
      </c>
      <c r="P3299" s="105" t="s">
        <v>6222</v>
      </c>
      <c r="Q3299" s="120" t="s">
        <v>6222</v>
      </c>
      <c r="R3299" s="890">
        <v>0</v>
      </c>
      <c r="S3299" s="108" t="s">
        <v>7016</v>
      </c>
      <c r="T3299" s="109">
        <v>38595</v>
      </c>
      <c r="U3299" s="114">
        <v>58754061</v>
      </c>
      <c r="V3299" s="109" t="s">
        <v>6222</v>
      </c>
      <c r="W3299" s="141">
        <v>0</v>
      </c>
      <c r="X3299" s="141">
        <v>0</v>
      </c>
      <c r="Y3299" s="141">
        <v>0</v>
      </c>
      <c r="Z3299" s="141">
        <v>0</v>
      </c>
      <c r="AA3299" s="114">
        <v>58310125</v>
      </c>
      <c r="AB3299" s="114"/>
      <c r="AC3299" s="114"/>
      <c r="AD3299" s="141"/>
      <c r="AE3299" s="106">
        <v>0</v>
      </c>
      <c r="AF3299" s="106">
        <v>0</v>
      </c>
      <c r="AG3299" s="106">
        <v>0</v>
      </c>
      <c r="AH3299" s="114"/>
      <c r="AI3299" s="114"/>
      <c r="AJ3299" s="114"/>
      <c r="AK3299" s="114"/>
      <c r="AL3299" s="114"/>
      <c r="AM3299" s="114"/>
      <c r="AN3299" s="114">
        <f t="shared" si="102"/>
        <v>58310125</v>
      </c>
      <c r="AO3299" s="114">
        <f t="shared" si="103"/>
        <v>443936</v>
      </c>
      <c r="AP3299" s="114"/>
      <c r="AQ3299" s="114"/>
      <c r="AR3299" s="114"/>
      <c r="AS3299" s="114"/>
      <c r="AT3299" s="189"/>
    </row>
    <row r="3300" spans="1:46" s="190" customFormat="1" ht="15" customHeight="1" x14ac:dyDescent="0.2">
      <c r="A3300" s="104"/>
      <c r="B3300" s="104">
        <f>VLOOKUP(BJB!$F$9:$F$5599,Ctrl!$B$4:$C$399,2,0)</f>
        <v>12</v>
      </c>
      <c r="C3300" s="104">
        <f>VLOOKUP(BJB!$G$9:$G$5599,Ctrl!$E$4:$F$399,2,0)</f>
        <v>0</v>
      </c>
      <c r="D3300" s="219">
        <v>1</v>
      </c>
      <c r="E3300" s="104" t="str">
        <f>VLOOKUP(BJB!$F$9:$F$5599,Ctrl!$B$4:$D$399,3,0)</f>
        <v>I</v>
      </c>
      <c r="F3300" s="139" t="s">
        <v>10396</v>
      </c>
      <c r="G3300" s="139" t="s">
        <v>7665</v>
      </c>
      <c r="H3300" s="125"/>
      <c r="I3300" s="220">
        <f>IF(G3299=BJB!$G4069,I3299+1,1)</f>
        <v>1</v>
      </c>
      <c r="J3300" s="912" t="s">
        <v>23246</v>
      </c>
      <c r="K3300" s="121" t="s">
        <v>524</v>
      </c>
      <c r="L3300" s="104" t="s">
        <v>6477</v>
      </c>
      <c r="M3300" s="104" t="s">
        <v>525</v>
      </c>
      <c r="N3300" s="120">
        <v>38440</v>
      </c>
      <c r="O3300" s="114">
        <v>165000000</v>
      </c>
      <c r="P3300" s="105" t="s">
        <v>6222</v>
      </c>
      <c r="Q3300" s="120" t="s">
        <v>6222</v>
      </c>
      <c r="R3300" s="890">
        <v>0</v>
      </c>
      <c r="S3300" s="108" t="s">
        <v>7017</v>
      </c>
      <c r="T3300" s="109">
        <v>38685</v>
      </c>
      <c r="U3300" s="114">
        <v>95025297</v>
      </c>
      <c r="V3300" s="109" t="s">
        <v>6222</v>
      </c>
      <c r="W3300" s="141">
        <v>0</v>
      </c>
      <c r="X3300" s="141">
        <v>0</v>
      </c>
      <c r="Y3300" s="141">
        <v>0</v>
      </c>
      <c r="Z3300" s="141">
        <v>0</v>
      </c>
      <c r="AA3300" s="114">
        <v>0</v>
      </c>
      <c r="AB3300" s="114"/>
      <c r="AC3300" s="114"/>
      <c r="AD3300" s="141"/>
      <c r="AE3300" s="106">
        <v>0</v>
      </c>
      <c r="AF3300" s="106">
        <v>0</v>
      </c>
      <c r="AG3300" s="106">
        <v>0</v>
      </c>
      <c r="AH3300" s="114"/>
      <c r="AI3300" s="114"/>
      <c r="AJ3300" s="114"/>
      <c r="AK3300" s="114"/>
      <c r="AL3300" s="114"/>
      <c r="AM3300" s="114"/>
      <c r="AN3300" s="114">
        <f t="shared" si="102"/>
        <v>0</v>
      </c>
      <c r="AO3300" s="114">
        <f t="shared" si="103"/>
        <v>95025297</v>
      </c>
      <c r="AP3300" s="114"/>
      <c r="AQ3300" s="114"/>
      <c r="AR3300" s="114"/>
      <c r="AS3300" s="114"/>
      <c r="AT3300" s="189"/>
    </row>
    <row r="3301" spans="1:46" s="190" customFormat="1" ht="15" customHeight="1" x14ac:dyDescent="0.2">
      <c r="A3301" s="104"/>
      <c r="B3301" s="104">
        <f>VLOOKUP(BJB!$F$9:$F$5599,Ctrl!$B$4:$C$399,2,0)</f>
        <v>12</v>
      </c>
      <c r="C3301" s="104">
        <f>VLOOKUP(BJB!$G$9:$G$5599,Ctrl!$E$4:$F$399,2,0)</f>
        <v>0</v>
      </c>
      <c r="D3301" s="219">
        <v>1</v>
      </c>
      <c r="E3301" s="104" t="str">
        <f>VLOOKUP(BJB!$F$9:$F$5599,Ctrl!$B$4:$D$399,3,0)</f>
        <v>I</v>
      </c>
      <c r="F3301" s="139" t="s">
        <v>10396</v>
      </c>
      <c r="G3301" s="139" t="s">
        <v>7665</v>
      </c>
      <c r="H3301" s="125"/>
      <c r="I3301" s="220">
        <f>IF(G3300=BJB!$G4070,I3300+1,1)</f>
        <v>1</v>
      </c>
      <c r="J3301" s="912" t="s">
        <v>23247</v>
      </c>
      <c r="K3301" s="121" t="s">
        <v>526</v>
      </c>
      <c r="L3301" s="104" t="s">
        <v>8018</v>
      </c>
      <c r="M3301" s="104" t="s">
        <v>527</v>
      </c>
      <c r="N3301" s="120">
        <v>38695</v>
      </c>
      <c r="O3301" s="114">
        <v>815000000</v>
      </c>
      <c r="P3301" s="105" t="s">
        <v>6222</v>
      </c>
      <c r="Q3301" s="120" t="s">
        <v>6222</v>
      </c>
      <c r="R3301" s="890">
        <v>0</v>
      </c>
      <c r="S3301" s="108" t="s">
        <v>7018</v>
      </c>
      <c r="T3301" s="109">
        <v>38744</v>
      </c>
      <c r="U3301" s="114">
        <v>611250000</v>
      </c>
      <c r="V3301" s="109" t="s">
        <v>6222</v>
      </c>
      <c r="W3301" s="141">
        <v>0</v>
      </c>
      <c r="X3301" s="141">
        <v>0</v>
      </c>
      <c r="Y3301" s="141">
        <v>0</v>
      </c>
      <c r="Z3301" s="141">
        <v>0</v>
      </c>
      <c r="AA3301" s="114">
        <v>611250000</v>
      </c>
      <c r="AB3301" s="114"/>
      <c r="AC3301" s="114"/>
      <c r="AD3301" s="141"/>
      <c r="AE3301" s="106">
        <v>0</v>
      </c>
      <c r="AF3301" s="106">
        <v>0</v>
      </c>
      <c r="AG3301" s="106">
        <v>0</v>
      </c>
      <c r="AH3301" s="114"/>
      <c r="AI3301" s="114"/>
      <c r="AJ3301" s="114"/>
      <c r="AK3301" s="114"/>
      <c r="AL3301" s="114"/>
      <c r="AM3301" s="114"/>
      <c r="AN3301" s="114">
        <f t="shared" si="102"/>
        <v>611250000</v>
      </c>
      <c r="AO3301" s="114">
        <f t="shared" si="103"/>
        <v>0</v>
      </c>
      <c r="AP3301" s="114"/>
      <c r="AQ3301" s="114"/>
      <c r="AR3301" s="114"/>
      <c r="AS3301" s="114"/>
      <c r="AT3301" s="189"/>
    </row>
    <row r="3302" spans="1:46" s="190" customFormat="1" ht="15" customHeight="1" x14ac:dyDescent="0.2">
      <c r="A3302" s="104"/>
      <c r="B3302" s="104">
        <f>VLOOKUP(BJB!$F$9:$F$5599,Ctrl!$B$4:$C$399,2,0)</f>
        <v>12</v>
      </c>
      <c r="C3302" s="104">
        <f>VLOOKUP(BJB!$G$9:$G$5599,Ctrl!$E$4:$F$399,2,0)</f>
        <v>0</v>
      </c>
      <c r="D3302" s="219">
        <v>1</v>
      </c>
      <c r="E3302" s="104" t="str">
        <f>VLOOKUP(BJB!$F$9:$F$5599,Ctrl!$B$4:$D$399,3,0)</f>
        <v>I</v>
      </c>
      <c r="F3302" s="139" t="s">
        <v>10396</v>
      </c>
      <c r="G3302" s="139" t="s">
        <v>7665</v>
      </c>
      <c r="H3302" s="125"/>
      <c r="I3302" s="220">
        <f>IF(G3301=BJB!$G4071,I3301+1,1)</f>
        <v>1</v>
      </c>
      <c r="J3302" s="912" t="s">
        <v>23248</v>
      </c>
      <c r="K3302" s="121" t="s">
        <v>528</v>
      </c>
      <c r="L3302" s="104" t="s">
        <v>6477</v>
      </c>
      <c r="M3302" s="104" t="s">
        <v>529</v>
      </c>
      <c r="N3302" s="120">
        <v>38671</v>
      </c>
      <c r="O3302" s="114">
        <v>48000000</v>
      </c>
      <c r="P3302" s="105" t="s">
        <v>6222</v>
      </c>
      <c r="Q3302" s="120" t="s">
        <v>6222</v>
      </c>
      <c r="R3302" s="890">
        <v>0</v>
      </c>
      <c r="S3302" s="108" t="s">
        <v>7019</v>
      </c>
      <c r="T3302" s="109">
        <v>38897</v>
      </c>
      <c r="U3302" s="114">
        <v>36000000</v>
      </c>
      <c r="V3302" s="109" t="s">
        <v>6222</v>
      </c>
      <c r="W3302" s="141">
        <v>0</v>
      </c>
      <c r="X3302" s="141">
        <v>0</v>
      </c>
      <c r="Y3302" s="141">
        <v>0</v>
      </c>
      <c r="Z3302" s="141">
        <v>0</v>
      </c>
      <c r="AA3302" s="114">
        <v>36000000</v>
      </c>
      <c r="AB3302" s="114"/>
      <c r="AC3302" s="114"/>
      <c r="AD3302" s="141"/>
      <c r="AE3302" s="106">
        <v>0</v>
      </c>
      <c r="AF3302" s="106">
        <v>0</v>
      </c>
      <c r="AG3302" s="106">
        <v>0</v>
      </c>
      <c r="AH3302" s="114"/>
      <c r="AI3302" s="114"/>
      <c r="AJ3302" s="114"/>
      <c r="AK3302" s="114"/>
      <c r="AL3302" s="114"/>
      <c r="AM3302" s="114"/>
      <c r="AN3302" s="114">
        <f t="shared" si="102"/>
        <v>36000000</v>
      </c>
      <c r="AO3302" s="114">
        <f t="shared" si="103"/>
        <v>0</v>
      </c>
      <c r="AP3302" s="114"/>
      <c r="AQ3302" s="114"/>
      <c r="AR3302" s="114"/>
      <c r="AS3302" s="114"/>
      <c r="AT3302" s="189"/>
    </row>
    <row r="3303" spans="1:46" s="190" customFormat="1" ht="15" customHeight="1" x14ac:dyDescent="0.2">
      <c r="A3303" s="104"/>
      <c r="B3303" s="104">
        <f>VLOOKUP(BJB!$F$9:$F$5599,Ctrl!$B$4:$C$399,2,0)</f>
        <v>12</v>
      </c>
      <c r="C3303" s="104">
        <f>VLOOKUP(BJB!$G$9:$G$5599,Ctrl!$E$4:$F$399,2,0)</f>
        <v>0</v>
      </c>
      <c r="D3303" s="219">
        <v>1</v>
      </c>
      <c r="E3303" s="104" t="str">
        <f>VLOOKUP(BJB!$F$9:$F$5599,Ctrl!$B$4:$D$399,3,0)</f>
        <v>I</v>
      </c>
      <c r="F3303" s="139" t="s">
        <v>10396</v>
      </c>
      <c r="G3303" s="139" t="s">
        <v>7665</v>
      </c>
      <c r="H3303" s="125"/>
      <c r="I3303" s="220">
        <f>IF(G3302=BJB!$G4072,I3302+1,1)</f>
        <v>1</v>
      </c>
      <c r="J3303" s="912" t="s">
        <v>23249</v>
      </c>
      <c r="K3303" s="121" t="s">
        <v>530</v>
      </c>
      <c r="L3303" s="104" t="s">
        <v>6477</v>
      </c>
      <c r="M3303" s="104" t="s">
        <v>531</v>
      </c>
      <c r="N3303" s="120">
        <v>38762</v>
      </c>
      <c r="O3303" s="114">
        <v>28500000</v>
      </c>
      <c r="P3303" s="105" t="s">
        <v>6222</v>
      </c>
      <c r="Q3303" s="120" t="s">
        <v>6222</v>
      </c>
      <c r="R3303" s="890">
        <v>0</v>
      </c>
      <c r="S3303" s="108" t="s">
        <v>7020</v>
      </c>
      <c r="T3303" s="109">
        <v>38959</v>
      </c>
      <c r="U3303" s="114">
        <v>21375000</v>
      </c>
      <c r="V3303" s="109" t="s">
        <v>6222</v>
      </c>
      <c r="W3303" s="141">
        <v>0</v>
      </c>
      <c r="X3303" s="141">
        <v>0</v>
      </c>
      <c r="Y3303" s="141">
        <v>0</v>
      </c>
      <c r="Z3303" s="141">
        <v>0</v>
      </c>
      <c r="AA3303" s="114">
        <v>0</v>
      </c>
      <c r="AB3303" s="114"/>
      <c r="AC3303" s="114"/>
      <c r="AD3303" s="141"/>
      <c r="AE3303" s="106">
        <v>0</v>
      </c>
      <c r="AF3303" s="106">
        <v>0</v>
      </c>
      <c r="AG3303" s="106">
        <v>0</v>
      </c>
      <c r="AH3303" s="114"/>
      <c r="AI3303" s="114"/>
      <c r="AJ3303" s="114"/>
      <c r="AK3303" s="114"/>
      <c r="AL3303" s="114"/>
      <c r="AM3303" s="114"/>
      <c r="AN3303" s="114">
        <f t="shared" si="102"/>
        <v>0</v>
      </c>
      <c r="AO3303" s="114">
        <f t="shared" si="103"/>
        <v>21375000</v>
      </c>
      <c r="AP3303" s="114"/>
      <c r="AQ3303" s="114"/>
      <c r="AR3303" s="114"/>
      <c r="AS3303" s="114"/>
      <c r="AT3303" s="189"/>
    </row>
    <row r="3304" spans="1:46" s="190" customFormat="1" ht="15" customHeight="1" x14ac:dyDescent="0.2">
      <c r="A3304" s="104"/>
      <c r="B3304" s="104">
        <f>VLOOKUP(BJB!$F$9:$F$5599,Ctrl!$B$4:$C$399,2,0)</f>
        <v>12</v>
      </c>
      <c r="C3304" s="104">
        <f>VLOOKUP(BJB!$G$9:$G$5599,Ctrl!$E$4:$F$399,2,0)</f>
        <v>0</v>
      </c>
      <c r="D3304" s="219">
        <v>1</v>
      </c>
      <c r="E3304" s="104" t="str">
        <f>VLOOKUP(BJB!$F$9:$F$5599,Ctrl!$B$4:$D$399,3,0)</f>
        <v>I</v>
      </c>
      <c r="F3304" s="139" t="s">
        <v>10396</v>
      </c>
      <c r="G3304" s="139" t="s">
        <v>7665</v>
      </c>
      <c r="H3304" s="125"/>
      <c r="I3304" s="220">
        <f>IF(G3303=BJB!$G4073,I3303+1,1)</f>
        <v>1</v>
      </c>
      <c r="J3304" s="912" t="s">
        <v>23250</v>
      </c>
      <c r="K3304" s="121" t="s">
        <v>532</v>
      </c>
      <c r="L3304" s="104" t="s">
        <v>6477</v>
      </c>
      <c r="M3304" s="104" t="s">
        <v>533</v>
      </c>
      <c r="N3304" s="120">
        <v>38414</v>
      </c>
      <c r="O3304" s="114">
        <v>65000000</v>
      </c>
      <c r="P3304" s="105" t="s">
        <v>6222</v>
      </c>
      <c r="Q3304" s="120" t="s">
        <v>6222</v>
      </c>
      <c r="R3304" s="890">
        <v>0</v>
      </c>
      <c r="S3304" s="108" t="s">
        <v>7021</v>
      </c>
      <c r="T3304" s="109">
        <v>39141</v>
      </c>
      <c r="U3304" s="114">
        <v>41682815</v>
      </c>
      <c r="V3304" s="109" t="s">
        <v>6222</v>
      </c>
      <c r="W3304" s="141">
        <v>0</v>
      </c>
      <c r="X3304" s="141">
        <v>0</v>
      </c>
      <c r="Y3304" s="141">
        <v>0</v>
      </c>
      <c r="Z3304" s="141">
        <v>0</v>
      </c>
      <c r="AA3304" s="114">
        <v>17625000</v>
      </c>
      <c r="AB3304" s="114"/>
      <c r="AC3304" s="114"/>
      <c r="AD3304" s="141"/>
      <c r="AE3304" s="106">
        <v>0</v>
      </c>
      <c r="AF3304" s="106">
        <v>0</v>
      </c>
      <c r="AG3304" s="106">
        <v>0</v>
      </c>
      <c r="AH3304" s="114"/>
      <c r="AI3304" s="114"/>
      <c r="AJ3304" s="114"/>
      <c r="AK3304" s="114"/>
      <c r="AL3304" s="114"/>
      <c r="AM3304" s="114"/>
      <c r="AN3304" s="114">
        <f t="shared" si="102"/>
        <v>17625000</v>
      </c>
      <c r="AO3304" s="114">
        <f t="shared" si="103"/>
        <v>24057815</v>
      </c>
      <c r="AP3304" s="114"/>
      <c r="AQ3304" s="114"/>
      <c r="AR3304" s="114"/>
      <c r="AS3304" s="114"/>
      <c r="AT3304" s="189"/>
    </row>
    <row r="3305" spans="1:46" s="190" customFormat="1" ht="15" customHeight="1" x14ac:dyDescent="0.2">
      <c r="A3305" s="104"/>
      <c r="B3305" s="104">
        <f>VLOOKUP(BJB!$F$9:$F$5599,Ctrl!$B$4:$C$399,2,0)</f>
        <v>12</v>
      </c>
      <c r="C3305" s="104">
        <f>VLOOKUP(BJB!$G$9:$G$5599,Ctrl!$E$4:$F$399,2,0)</f>
        <v>0</v>
      </c>
      <c r="D3305" s="219">
        <v>1</v>
      </c>
      <c r="E3305" s="104" t="str">
        <f>VLOOKUP(BJB!$F$9:$F$5599,Ctrl!$B$4:$D$399,3,0)</f>
        <v>I</v>
      </c>
      <c r="F3305" s="139" t="s">
        <v>10396</v>
      </c>
      <c r="G3305" s="139" t="s">
        <v>7665</v>
      </c>
      <c r="H3305" s="125" t="s">
        <v>6699</v>
      </c>
      <c r="I3305" s="220">
        <f>IF(G3304=BJB!$G4074,I3304+1,1)</f>
        <v>1</v>
      </c>
      <c r="J3305" s="912" t="s">
        <v>23251</v>
      </c>
      <c r="K3305" s="121" t="s">
        <v>534</v>
      </c>
      <c r="L3305" s="104" t="s">
        <v>6477</v>
      </c>
      <c r="M3305" s="104" t="s">
        <v>535</v>
      </c>
      <c r="N3305" s="109">
        <v>38827</v>
      </c>
      <c r="O3305" s="114">
        <v>300000000</v>
      </c>
      <c r="P3305" s="105" t="s">
        <v>6222</v>
      </c>
      <c r="Q3305" s="120" t="s">
        <v>6222</v>
      </c>
      <c r="R3305" s="890">
        <v>0</v>
      </c>
      <c r="S3305" s="108" t="s">
        <v>7022</v>
      </c>
      <c r="T3305" s="109">
        <v>39414</v>
      </c>
      <c r="U3305" s="114">
        <v>225000000</v>
      </c>
      <c r="V3305" s="109" t="s">
        <v>6222</v>
      </c>
      <c r="W3305" s="141">
        <v>0</v>
      </c>
      <c r="X3305" s="141">
        <v>0</v>
      </c>
      <c r="Y3305" s="141">
        <v>0</v>
      </c>
      <c r="Z3305" s="141">
        <v>0</v>
      </c>
      <c r="AA3305" s="114">
        <v>8770000</v>
      </c>
      <c r="AB3305" s="114"/>
      <c r="AC3305" s="132"/>
      <c r="AD3305" s="141"/>
      <c r="AE3305" s="106">
        <v>0</v>
      </c>
      <c r="AF3305" s="106">
        <v>0</v>
      </c>
      <c r="AG3305" s="106">
        <v>0</v>
      </c>
      <c r="AH3305" s="114"/>
      <c r="AI3305" s="114"/>
      <c r="AJ3305" s="114"/>
      <c r="AK3305" s="114"/>
      <c r="AL3305" s="114"/>
      <c r="AM3305" s="114"/>
      <c r="AN3305" s="114">
        <f t="shared" si="102"/>
        <v>8770000</v>
      </c>
      <c r="AO3305" s="114">
        <f t="shared" si="103"/>
        <v>216230000</v>
      </c>
      <c r="AP3305" s="114"/>
      <c r="AQ3305" s="114"/>
      <c r="AR3305" s="114"/>
      <c r="AS3305" s="114"/>
      <c r="AT3305" s="189"/>
    </row>
    <row r="3306" spans="1:46" s="190" customFormat="1" ht="15" customHeight="1" x14ac:dyDescent="0.2">
      <c r="A3306" s="104"/>
      <c r="B3306" s="104">
        <f>VLOOKUP(BJB!$F$9:$F$5599,Ctrl!$B$4:$C$399,2,0)</f>
        <v>12</v>
      </c>
      <c r="C3306" s="104">
        <f>VLOOKUP(BJB!$G$9:$G$5599,Ctrl!$E$4:$F$399,2,0)</f>
        <v>0</v>
      </c>
      <c r="D3306" s="219">
        <v>1</v>
      </c>
      <c r="E3306" s="104" t="str">
        <f>VLOOKUP(BJB!$F$9:$F$5599,Ctrl!$B$4:$D$399,3,0)</f>
        <v>I</v>
      </c>
      <c r="F3306" s="139" t="s">
        <v>10396</v>
      </c>
      <c r="G3306" s="139" t="s">
        <v>7665</v>
      </c>
      <c r="H3306" s="125"/>
      <c r="I3306" s="220">
        <f>IF(G3305=BJB!$G4075,I3305+1,1)</f>
        <v>1</v>
      </c>
      <c r="J3306" s="912" t="s">
        <v>23252</v>
      </c>
      <c r="K3306" s="121" t="s">
        <v>538</v>
      </c>
      <c r="L3306" s="104" t="s">
        <v>8018</v>
      </c>
      <c r="M3306" s="104" t="s">
        <v>539</v>
      </c>
      <c r="N3306" s="120">
        <v>39125</v>
      </c>
      <c r="O3306" s="114">
        <v>1500000000</v>
      </c>
      <c r="P3306" s="105" t="s">
        <v>6222</v>
      </c>
      <c r="Q3306" s="120" t="s">
        <v>6222</v>
      </c>
      <c r="R3306" s="890">
        <v>0</v>
      </c>
      <c r="S3306" s="108" t="s">
        <v>7024</v>
      </c>
      <c r="T3306" s="109">
        <v>39568</v>
      </c>
      <c r="U3306" s="114">
        <v>1085907377</v>
      </c>
      <c r="V3306" s="109" t="s">
        <v>6222</v>
      </c>
      <c r="W3306" s="141">
        <v>0</v>
      </c>
      <c r="X3306" s="141">
        <v>0</v>
      </c>
      <c r="Y3306" s="141">
        <v>0</v>
      </c>
      <c r="Z3306" s="141">
        <v>0</v>
      </c>
      <c r="AA3306" s="114">
        <v>521125000</v>
      </c>
      <c r="AB3306" s="114"/>
      <c r="AC3306" s="114"/>
      <c r="AD3306" s="141"/>
      <c r="AE3306" s="106">
        <v>0</v>
      </c>
      <c r="AF3306" s="106">
        <v>0</v>
      </c>
      <c r="AG3306" s="106">
        <v>0</v>
      </c>
      <c r="AH3306" s="114"/>
      <c r="AI3306" s="114"/>
      <c r="AJ3306" s="114"/>
      <c r="AK3306" s="114"/>
      <c r="AL3306" s="114"/>
      <c r="AM3306" s="114"/>
      <c r="AN3306" s="114">
        <f t="shared" si="102"/>
        <v>521125000</v>
      </c>
      <c r="AO3306" s="114">
        <f t="shared" si="103"/>
        <v>564782377</v>
      </c>
      <c r="AP3306" s="114"/>
      <c r="AQ3306" s="114"/>
      <c r="AR3306" s="114"/>
      <c r="AS3306" s="114"/>
      <c r="AT3306" s="189"/>
    </row>
    <row r="3307" spans="1:46" s="190" customFormat="1" ht="15" customHeight="1" x14ac:dyDescent="0.2">
      <c r="A3307" s="104"/>
      <c r="B3307" s="104">
        <f>VLOOKUP(BJB!$F$9:$F$5599,Ctrl!$B$4:$C$399,2,0)</f>
        <v>12</v>
      </c>
      <c r="C3307" s="104">
        <f>VLOOKUP(BJB!$G$9:$G$5599,Ctrl!$E$4:$F$399,2,0)</f>
        <v>0</v>
      </c>
      <c r="D3307" s="219">
        <v>1</v>
      </c>
      <c r="E3307" s="104" t="str">
        <f>VLOOKUP(BJB!$F$9:$F$5599,Ctrl!$B$4:$D$399,3,0)</f>
        <v>I</v>
      </c>
      <c r="F3307" s="139" t="s">
        <v>10396</v>
      </c>
      <c r="G3307" s="139" t="s">
        <v>7665</v>
      </c>
      <c r="H3307" s="125"/>
      <c r="I3307" s="220">
        <f>IF(G3306=BJB!$G4076,I3306+1,1)</f>
        <v>1</v>
      </c>
      <c r="J3307" s="912" t="s">
        <v>23253</v>
      </c>
      <c r="K3307" s="121" t="s">
        <v>540</v>
      </c>
      <c r="L3307" s="104" t="s">
        <v>6477</v>
      </c>
      <c r="M3307" s="104" t="s">
        <v>541</v>
      </c>
      <c r="N3307" s="120">
        <v>39129</v>
      </c>
      <c r="O3307" s="114">
        <v>79388756</v>
      </c>
      <c r="P3307" s="105" t="s">
        <v>6222</v>
      </c>
      <c r="Q3307" s="120" t="s">
        <v>6222</v>
      </c>
      <c r="R3307" s="890">
        <v>0</v>
      </c>
      <c r="S3307" s="108" t="s">
        <v>7025</v>
      </c>
      <c r="T3307" s="109">
        <v>39609</v>
      </c>
      <c r="U3307" s="114">
        <v>59541567</v>
      </c>
      <c r="V3307" s="109" t="s">
        <v>6222</v>
      </c>
      <c r="W3307" s="141">
        <v>0</v>
      </c>
      <c r="X3307" s="141">
        <v>0</v>
      </c>
      <c r="Y3307" s="141">
        <v>0</v>
      </c>
      <c r="Z3307" s="141">
        <v>0</v>
      </c>
      <c r="AA3307" s="114">
        <v>675000</v>
      </c>
      <c r="AB3307" s="114"/>
      <c r="AC3307" s="114"/>
      <c r="AD3307" s="141"/>
      <c r="AE3307" s="106">
        <v>0</v>
      </c>
      <c r="AF3307" s="106">
        <v>0</v>
      </c>
      <c r="AG3307" s="106">
        <v>0</v>
      </c>
      <c r="AH3307" s="114"/>
      <c r="AI3307" s="114"/>
      <c r="AJ3307" s="114"/>
      <c r="AK3307" s="114"/>
      <c r="AL3307" s="114"/>
      <c r="AM3307" s="114"/>
      <c r="AN3307" s="114">
        <f t="shared" si="102"/>
        <v>675000</v>
      </c>
      <c r="AO3307" s="114">
        <f t="shared" si="103"/>
        <v>58866567</v>
      </c>
      <c r="AP3307" s="114"/>
      <c r="AQ3307" s="114"/>
      <c r="AR3307" s="114"/>
      <c r="AS3307" s="114"/>
      <c r="AT3307" s="189"/>
    </row>
    <row r="3308" spans="1:46" s="190" customFormat="1" ht="15" customHeight="1" x14ac:dyDescent="0.2">
      <c r="A3308" s="104"/>
      <c r="B3308" s="104">
        <f>VLOOKUP(BJB!$F$9:$F$5599,Ctrl!$B$4:$C$399,2,0)</f>
        <v>12</v>
      </c>
      <c r="C3308" s="104">
        <f>VLOOKUP(BJB!$G$9:$G$5599,Ctrl!$E$4:$F$399,2,0)</f>
        <v>0</v>
      </c>
      <c r="D3308" s="219">
        <v>1</v>
      </c>
      <c r="E3308" s="104" t="str">
        <f>VLOOKUP(BJB!$F$9:$F$5599,Ctrl!$B$4:$D$399,3,0)</f>
        <v>I</v>
      </c>
      <c r="F3308" s="139" t="s">
        <v>10396</v>
      </c>
      <c r="G3308" s="139" t="s">
        <v>7665</v>
      </c>
      <c r="H3308" s="125"/>
      <c r="I3308" s="220">
        <f>IF(G3307=BJB!$G4077,I3307+1,1)</f>
        <v>1</v>
      </c>
      <c r="J3308" s="912" t="s">
        <v>23254</v>
      </c>
      <c r="K3308" s="121" t="s">
        <v>542</v>
      </c>
      <c r="L3308" s="104" t="s">
        <v>6477</v>
      </c>
      <c r="M3308" s="104" t="s">
        <v>543</v>
      </c>
      <c r="N3308" s="142">
        <v>38520</v>
      </c>
      <c r="O3308" s="114">
        <v>100000000</v>
      </c>
      <c r="P3308" s="105" t="s">
        <v>6222</v>
      </c>
      <c r="Q3308" s="120" t="s">
        <v>6222</v>
      </c>
      <c r="R3308" s="890">
        <v>0</v>
      </c>
      <c r="S3308" s="108" t="s">
        <v>7026</v>
      </c>
      <c r="T3308" s="109">
        <v>39658</v>
      </c>
      <c r="U3308" s="114">
        <v>34162523</v>
      </c>
      <c r="V3308" s="109" t="s">
        <v>6222</v>
      </c>
      <c r="W3308" s="141">
        <v>0</v>
      </c>
      <c r="X3308" s="141">
        <v>0</v>
      </c>
      <c r="Y3308" s="141">
        <v>0</v>
      </c>
      <c r="Z3308" s="141">
        <v>0</v>
      </c>
      <c r="AA3308" s="114">
        <v>34162523</v>
      </c>
      <c r="AB3308" s="114"/>
      <c r="AC3308" s="114"/>
      <c r="AD3308" s="141"/>
      <c r="AE3308" s="106">
        <v>0</v>
      </c>
      <c r="AF3308" s="106">
        <v>0</v>
      </c>
      <c r="AG3308" s="106">
        <v>0</v>
      </c>
      <c r="AH3308" s="114"/>
      <c r="AI3308" s="114"/>
      <c r="AJ3308" s="114"/>
      <c r="AK3308" s="114"/>
      <c r="AL3308" s="114"/>
      <c r="AM3308" s="114"/>
      <c r="AN3308" s="114">
        <f t="shared" si="102"/>
        <v>34162523</v>
      </c>
      <c r="AO3308" s="114">
        <f t="shared" si="103"/>
        <v>0</v>
      </c>
      <c r="AP3308" s="114"/>
      <c r="AQ3308" s="114"/>
      <c r="AR3308" s="114"/>
      <c r="AS3308" s="114"/>
      <c r="AT3308" s="189"/>
    </row>
    <row r="3309" spans="1:46" s="190" customFormat="1" ht="15" customHeight="1" x14ac:dyDescent="0.2">
      <c r="A3309" s="104"/>
      <c r="B3309" s="104">
        <f>VLOOKUP(BJB!$F$9:$F$5599,Ctrl!$B$4:$C$399,2,0)</f>
        <v>12</v>
      </c>
      <c r="C3309" s="104">
        <f>VLOOKUP(BJB!$G$9:$G$5599,Ctrl!$E$4:$F$399,2,0)</f>
        <v>0</v>
      </c>
      <c r="D3309" s="219">
        <v>1</v>
      </c>
      <c r="E3309" s="104" t="str">
        <f>VLOOKUP(BJB!$F$9:$F$5599,Ctrl!$B$4:$D$399,3,0)</f>
        <v>I</v>
      </c>
      <c r="F3309" s="139" t="s">
        <v>10396</v>
      </c>
      <c r="G3309" s="139" t="s">
        <v>7665</v>
      </c>
      <c r="H3309" s="125"/>
      <c r="I3309" s="220">
        <f>IF(G3308=BJB!$G4078,I3308+1,1)</f>
        <v>1</v>
      </c>
      <c r="J3309" s="912" t="s">
        <v>23255</v>
      </c>
      <c r="K3309" s="121" t="s">
        <v>544</v>
      </c>
      <c r="L3309" s="104" t="s">
        <v>7835</v>
      </c>
      <c r="M3309" s="104" t="s">
        <v>545</v>
      </c>
      <c r="N3309" s="120">
        <v>39021</v>
      </c>
      <c r="O3309" s="106">
        <v>40000000</v>
      </c>
      <c r="P3309" s="105" t="s">
        <v>6222</v>
      </c>
      <c r="Q3309" s="120" t="s">
        <v>6222</v>
      </c>
      <c r="R3309" s="890">
        <v>0</v>
      </c>
      <c r="S3309" s="108" t="s">
        <v>7027</v>
      </c>
      <c r="T3309" s="109">
        <v>39792</v>
      </c>
      <c r="U3309" s="143">
        <v>27033327</v>
      </c>
      <c r="V3309" s="109" t="s">
        <v>6222</v>
      </c>
      <c r="W3309" s="141">
        <v>0</v>
      </c>
      <c r="X3309" s="141">
        <v>0</v>
      </c>
      <c r="Y3309" s="141">
        <v>0</v>
      </c>
      <c r="Z3309" s="141">
        <v>0</v>
      </c>
      <c r="AA3309" s="106">
        <v>27033327</v>
      </c>
      <c r="AB3309" s="106"/>
      <c r="AC3309" s="143"/>
      <c r="AD3309" s="141"/>
      <c r="AE3309" s="106">
        <v>0</v>
      </c>
      <c r="AF3309" s="106">
        <v>0</v>
      </c>
      <c r="AG3309" s="106">
        <v>0</v>
      </c>
      <c r="AH3309" s="143"/>
      <c r="AI3309" s="143"/>
      <c r="AJ3309" s="143"/>
      <c r="AK3309" s="143"/>
      <c r="AL3309" s="143"/>
      <c r="AM3309" s="143"/>
      <c r="AN3309" s="114">
        <f t="shared" si="102"/>
        <v>27033327</v>
      </c>
      <c r="AO3309" s="114">
        <f t="shared" si="103"/>
        <v>0</v>
      </c>
      <c r="AP3309" s="114"/>
      <c r="AQ3309" s="114"/>
      <c r="AR3309" s="114"/>
      <c r="AS3309" s="114"/>
      <c r="AT3309" s="189"/>
    </row>
    <row r="3310" spans="1:46" s="190" customFormat="1" ht="15" customHeight="1" x14ac:dyDescent="0.2">
      <c r="A3310" s="104"/>
      <c r="B3310" s="104">
        <f>VLOOKUP(BJB!$F$9:$F$5599,Ctrl!$B$4:$C$399,2,0)</f>
        <v>12</v>
      </c>
      <c r="C3310" s="104">
        <f>VLOOKUP(BJB!$G$9:$G$5599,Ctrl!$E$4:$F$399,2,0)</f>
        <v>0</v>
      </c>
      <c r="D3310" s="219">
        <v>1</v>
      </c>
      <c r="E3310" s="104" t="str">
        <f>VLOOKUP(BJB!$F$9:$F$5599,Ctrl!$B$4:$D$399,3,0)</f>
        <v>I</v>
      </c>
      <c r="F3310" s="139" t="s">
        <v>10396</v>
      </c>
      <c r="G3310" s="139" t="s">
        <v>7665</v>
      </c>
      <c r="H3310" s="125"/>
      <c r="I3310" s="220">
        <f>IF(G3309=BJB!$G4079,I3309+1,1)</f>
        <v>1</v>
      </c>
      <c r="J3310" s="912" t="s">
        <v>23256</v>
      </c>
      <c r="K3310" s="121" t="s">
        <v>546</v>
      </c>
      <c r="L3310" s="104" t="s">
        <v>7835</v>
      </c>
      <c r="M3310" s="104" t="s">
        <v>547</v>
      </c>
      <c r="N3310" s="120">
        <v>39080</v>
      </c>
      <c r="O3310" s="106">
        <v>37000000</v>
      </c>
      <c r="P3310" s="105" t="s">
        <v>6222</v>
      </c>
      <c r="Q3310" s="120" t="s">
        <v>6222</v>
      </c>
      <c r="R3310" s="890">
        <v>0</v>
      </c>
      <c r="S3310" s="108" t="s">
        <v>7028</v>
      </c>
      <c r="T3310" s="109">
        <v>39745</v>
      </c>
      <c r="U3310" s="143">
        <v>29322496</v>
      </c>
      <c r="V3310" s="109" t="s">
        <v>6222</v>
      </c>
      <c r="W3310" s="141">
        <v>0</v>
      </c>
      <c r="X3310" s="141">
        <v>0</v>
      </c>
      <c r="Y3310" s="141">
        <v>0</v>
      </c>
      <c r="Z3310" s="141">
        <v>0</v>
      </c>
      <c r="AA3310" s="106">
        <v>26420577</v>
      </c>
      <c r="AB3310" s="106"/>
      <c r="AC3310" s="143"/>
      <c r="AD3310" s="141"/>
      <c r="AE3310" s="106">
        <v>0</v>
      </c>
      <c r="AF3310" s="106">
        <v>0</v>
      </c>
      <c r="AG3310" s="106">
        <v>0</v>
      </c>
      <c r="AH3310" s="143"/>
      <c r="AI3310" s="143"/>
      <c r="AJ3310" s="143"/>
      <c r="AK3310" s="143"/>
      <c r="AL3310" s="143"/>
      <c r="AM3310" s="143"/>
      <c r="AN3310" s="114">
        <f t="shared" si="102"/>
        <v>26420577</v>
      </c>
      <c r="AO3310" s="114">
        <f t="shared" si="103"/>
        <v>2901919</v>
      </c>
      <c r="AP3310" s="114"/>
      <c r="AQ3310" s="114"/>
      <c r="AR3310" s="114"/>
      <c r="AS3310" s="114"/>
      <c r="AT3310" s="189"/>
    </row>
    <row r="3311" spans="1:46" s="190" customFormat="1" ht="15" customHeight="1" x14ac:dyDescent="0.2">
      <c r="A3311" s="104"/>
      <c r="B3311" s="104">
        <f>VLOOKUP(BJB!$F$9:$F$5599,Ctrl!$B$4:$C$399,2,0)</f>
        <v>12</v>
      </c>
      <c r="C3311" s="104">
        <f>VLOOKUP(BJB!$G$9:$G$5599,Ctrl!$E$4:$F$399,2,0)</f>
        <v>0</v>
      </c>
      <c r="D3311" s="219">
        <v>1</v>
      </c>
      <c r="E3311" s="104" t="str">
        <f>VLOOKUP(BJB!$F$9:$F$5599,Ctrl!$B$4:$D$399,3,0)</f>
        <v>I</v>
      </c>
      <c r="F3311" s="139" t="s">
        <v>10396</v>
      </c>
      <c r="G3311" s="139" t="s">
        <v>7665</v>
      </c>
      <c r="H3311" s="125"/>
      <c r="I3311" s="220">
        <f>IF(G3310=BJB!$G4080,I3310+1,1)</f>
        <v>1</v>
      </c>
      <c r="J3311" s="912" t="s">
        <v>23257</v>
      </c>
      <c r="K3311" s="121" t="s">
        <v>548</v>
      </c>
      <c r="L3311" s="104" t="s">
        <v>7835</v>
      </c>
      <c r="M3311" s="104" t="s">
        <v>549</v>
      </c>
      <c r="N3311" s="120">
        <v>38989</v>
      </c>
      <c r="O3311" s="114">
        <v>50000000</v>
      </c>
      <c r="P3311" s="105" t="s">
        <v>6222</v>
      </c>
      <c r="Q3311" s="120" t="s">
        <v>6222</v>
      </c>
      <c r="R3311" s="890">
        <v>0</v>
      </c>
      <c r="S3311" s="108" t="s">
        <v>7029</v>
      </c>
      <c r="T3311" s="147">
        <v>39679</v>
      </c>
      <c r="U3311" s="143">
        <v>43315477</v>
      </c>
      <c r="V3311" s="109" t="s">
        <v>6222</v>
      </c>
      <c r="W3311" s="141">
        <v>0</v>
      </c>
      <c r="X3311" s="141">
        <v>0</v>
      </c>
      <c r="Y3311" s="141">
        <v>0</v>
      </c>
      <c r="Z3311" s="141">
        <v>0</v>
      </c>
      <c r="AA3311" s="114">
        <v>43315477</v>
      </c>
      <c r="AB3311" s="114"/>
      <c r="AC3311" s="143"/>
      <c r="AD3311" s="141"/>
      <c r="AE3311" s="106">
        <v>0</v>
      </c>
      <c r="AF3311" s="106">
        <v>0</v>
      </c>
      <c r="AG3311" s="106">
        <v>0</v>
      </c>
      <c r="AH3311" s="143"/>
      <c r="AI3311" s="143"/>
      <c r="AJ3311" s="143"/>
      <c r="AK3311" s="143"/>
      <c r="AL3311" s="143"/>
      <c r="AM3311" s="143"/>
      <c r="AN3311" s="114">
        <f t="shared" si="102"/>
        <v>43315477</v>
      </c>
      <c r="AO3311" s="114">
        <f t="shared" si="103"/>
        <v>0</v>
      </c>
      <c r="AP3311" s="114"/>
      <c r="AQ3311" s="114"/>
      <c r="AR3311" s="114"/>
      <c r="AS3311" s="114"/>
      <c r="AT3311" s="189"/>
    </row>
    <row r="3312" spans="1:46" s="190" customFormat="1" ht="15" customHeight="1" x14ac:dyDescent="0.2">
      <c r="A3312" s="104"/>
      <c r="B3312" s="104">
        <f>VLOOKUP(BJB!$F$9:$F$5599,Ctrl!$B$4:$C$399,2,0)</f>
        <v>12</v>
      </c>
      <c r="C3312" s="104">
        <f>VLOOKUP(BJB!$G$9:$G$5599,Ctrl!$E$4:$F$399,2,0)</f>
        <v>0</v>
      </c>
      <c r="D3312" s="219">
        <v>1</v>
      </c>
      <c r="E3312" s="104" t="str">
        <f>VLOOKUP(BJB!$F$9:$F$5599,Ctrl!$B$4:$D$399,3,0)</f>
        <v>I</v>
      </c>
      <c r="F3312" s="139" t="s">
        <v>10396</v>
      </c>
      <c r="G3312" s="139" t="s">
        <v>7665</v>
      </c>
      <c r="H3312" s="125"/>
      <c r="I3312" s="220">
        <f>IF(G3311=BJB!$G4081,I3311+1,1)</f>
        <v>1</v>
      </c>
      <c r="J3312" s="912" t="s">
        <v>23258</v>
      </c>
      <c r="K3312" s="121" t="s">
        <v>550</v>
      </c>
      <c r="L3312" s="104" t="s">
        <v>6476</v>
      </c>
      <c r="M3312" s="104" t="s">
        <v>551</v>
      </c>
      <c r="N3312" s="120">
        <v>40252</v>
      </c>
      <c r="O3312" s="114">
        <v>15000000</v>
      </c>
      <c r="P3312" s="105" t="s">
        <v>6222</v>
      </c>
      <c r="Q3312" s="120" t="s">
        <v>6222</v>
      </c>
      <c r="R3312" s="890">
        <v>0</v>
      </c>
      <c r="S3312" s="108" t="s">
        <v>6964</v>
      </c>
      <c r="T3312" s="147">
        <v>40676</v>
      </c>
      <c r="U3312" s="143">
        <v>2633850</v>
      </c>
      <c r="V3312" s="109" t="s">
        <v>6222</v>
      </c>
      <c r="W3312" s="141">
        <v>0</v>
      </c>
      <c r="X3312" s="141">
        <v>0</v>
      </c>
      <c r="Y3312" s="141">
        <v>0</v>
      </c>
      <c r="Z3312" s="141">
        <v>0</v>
      </c>
      <c r="AA3312" s="114">
        <v>0</v>
      </c>
      <c r="AB3312" s="114"/>
      <c r="AC3312" s="143"/>
      <c r="AD3312" s="141"/>
      <c r="AE3312" s="106">
        <v>0</v>
      </c>
      <c r="AF3312" s="106">
        <v>0</v>
      </c>
      <c r="AG3312" s="106">
        <v>0</v>
      </c>
      <c r="AH3312" s="143"/>
      <c r="AI3312" s="143"/>
      <c r="AJ3312" s="143"/>
      <c r="AK3312" s="143"/>
      <c r="AL3312" s="143"/>
      <c r="AM3312" s="143"/>
      <c r="AN3312" s="114">
        <f t="shared" si="102"/>
        <v>0</v>
      </c>
      <c r="AO3312" s="114">
        <f t="shared" si="103"/>
        <v>2633850</v>
      </c>
      <c r="AP3312" s="114"/>
      <c r="AQ3312" s="114"/>
      <c r="AR3312" s="114"/>
      <c r="AS3312" s="114"/>
      <c r="AT3312" s="189"/>
    </row>
    <row r="3313" spans="1:46" s="190" customFormat="1" ht="15" customHeight="1" x14ac:dyDescent="0.2">
      <c r="A3313" s="104"/>
      <c r="B3313" s="104">
        <f>VLOOKUP(BJB!$F$9:$F$5599,Ctrl!$B$4:$C$399,2,0)</f>
        <v>12</v>
      </c>
      <c r="C3313" s="104">
        <f>VLOOKUP(BJB!$G$9:$G$5599,Ctrl!$E$4:$F$399,2,0)</f>
        <v>0</v>
      </c>
      <c r="D3313" s="219">
        <v>1</v>
      </c>
      <c r="E3313" s="104" t="str">
        <f>VLOOKUP(BJB!$F$9:$F$5599,Ctrl!$B$4:$D$399,3,0)</f>
        <v>I</v>
      </c>
      <c r="F3313" s="139" t="s">
        <v>10396</v>
      </c>
      <c r="G3313" s="139" t="s">
        <v>7665</v>
      </c>
      <c r="H3313" s="125"/>
      <c r="I3313" s="220">
        <f>IF(G3312=BJB!$G4082,I3312+1,1)</f>
        <v>1</v>
      </c>
      <c r="J3313" s="912" t="s">
        <v>23259</v>
      </c>
      <c r="K3313" s="121" t="s">
        <v>552</v>
      </c>
      <c r="L3313" s="104" t="s">
        <v>6476</v>
      </c>
      <c r="M3313" s="104" t="s">
        <v>553</v>
      </c>
      <c r="N3313" s="120">
        <v>40140</v>
      </c>
      <c r="O3313" s="114">
        <v>20000000</v>
      </c>
      <c r="P3313" s="105" t="s">
        <v>6222</v>
      </c>
      <c r="Q3313" s="120" t="s">
        <v>6222</v>
      </c>
      <c r="R3313" s="890">
        <v>0</v>
      </c>
      <c r="S3313" s="108" t="s">
        <v>6964</v>
      </c>
      <c r="T3313" s="147">
        <v>40676</v>
      </c>
      <c r="U3313" s="143">
        <v>3900717</v>
      </c>
      <c r="V3313" s="109" t="s">
        <v>6222</v>
      </c>
      <c r="W3313" s="141">
        <v>0</v>
      </c>
      <c r="X3313" s="141">
        <v>0</v>
      </c>
      <c r="Y3313" s="141">
        <v>0</v>
      </c>
      <c r="Z3313" s="141">
        <v>0</v>
      </c>
      <c r="AA3313" s="114">
        <v>0</v>
      </c>
      <c r="AB3313" s="114"/>
      <c r="AC3313" s="143"/>
      <c r="AD3313" s="141"/>
      <c r="AE3313" s="106">
        <v>0</v>
      </c>
      <c r="AF3313" s="106">
        <v>0</v>
      </c>
      <c r="AG3313" s="106">
        <v>0</v>
      </c>
      <c r="AH3313" s="143"/>
      <c r="AI3313" s="143"/>
      <c r="AJ3313" s="143"/>
      <c r="AK3313" s="143"/>
      <c r="AL3313" s="143"/>
      <c r="AM3313" s="143"/>
      <c r="AN3313" s="114">
        <f t="shared" si="102"/>
        <v>0</v>
      </c>
      <c r="AO3313" s="114">
        <f t="shared" si="103"/>
        <v>3900717</v>
      </c>
      <c r="AP3313" s="114"/>
      <c r="AQ3313" s="114"/>
      <c r="AR3313" s="114"/>
      <c r="AS3313" s="114"/>
      <c r="AT3313" s="189"/>
    </row>
    <row r="3314" spans="1:46" s="190" customFormat="1" ht="15" customHeight="1" x14ac:dyDescent="0.2">
      <c r="A3314" s="104"/>
      <c r="B3314" s="104">
        <f>VLOOKUP(BJB!$F$9:$F$5599,Ctrl!$B$4:$C$399,2,0)</f>
        <v>12</v>
      </c>
      <c r="C3314" s="104">
        <f>VLOOKUP(BJB!$G$9:$G$5599,Ctrl!$E$4:$F$399,2,0)</f>
        <v>0</v>
      </c>
      <c r="D3314" s="219">
        <v>1</v>
      </c>
      <c r="E3314" s="104" t="str">
        <f>VLOOKUP(BJB!$F$9:$F$5599,Ctrl!$B$4:$D$399,3,0)</f>
        <v>I</v>
      </c>
      <c r="F3314" s="139" t="s">
        <v>10396</v>
      </c>
      <c r="G3314" s="139" t="s">
        <v>7665</v>
      </c>
      <c r="H3314" s="125"/>
      <c r="I3314" s="220">
        <f>IF(G3313=BJB!$G4083,I3313+1,1)</f>
        <v>1</v>
      </c>
      <c r="J3314" s="912" t="s">
        <v>23260</v>
      </c>
      <c r="K3314" s="121" t="s">
        <v>554</v>
      </c>
      <c r="L3314" s="104" t="s">
        <v>6476</v>
      </c>
      <c r="M3314" s="104" t="s">
        <v>553</v>
      </c>
      <c r="N3314" s="120">
        <v>40140</v>
      </c>
      <c r="O3314" s="114">
        <v>29000000</v>
      </c>
      <c r="P3314" s="105" t="s">
        <v>6222</v>
      </c>
      <c r="Q3314" s="120" t="s">
        <v>6222</v>
      </c>
      <c r="R3314" s="890">
        <v>0</v>
      </c>
      <c r="S3314" s="108" t="s">
        <v>6964</v>
      </c>
      <c r="T3314" s="147">
        <v>40676</v>
      </c>
      <c r="U3314" s="143">
        <v>5656043</v>
      </c>
      <c r="V3314" s="109" t="s">
        <v>6222</v>
      </c>
      <c r="W3314" s="141">
        <v>0</v>
      </c>
      <c r="X3314" s="141">
        <v>0</v>
      </c>
      <c r="Y3314" s="141">
        <v>0</v>
      </c>
      <c r="Z3314" s="141">
        <v>0</v>
      </c>
      <c r="AA3314" s="114">
        <v>0</v>
      </c>
      <c r="AB3314" s="114"/>
      <c r="AC3314" s="143"/>
      <c r="AD3314" s="141"/>
      <c r="AE3314" s="106">
        <v>0</v>
      </c>
      <c r="AF3314" s="106">
        <v>0</v>
      </c>
      <c r="AG3314" s="106">
        <v>0</v>
      </c>
      <c r="AH3314" s="143"/>
      <c r="AI3314" s="143"/>
      <c r="AJ3314" s="143"/>
      <c r="AK3314" s="143"/>
      <c r="AL3314" s="143"/>
      <c r="AM3314" s="143"/>
      <c r="AN3314" s="114">
        <f t="shared" si="102"/>
        <v>0</v>
      </c>
      <c r="AO3314" s="114">
        <f t="shared" si="103"/>
        <v>5656043</v>
      </c>
      <c r="AP3314" s="114"/>
      <c r="AQ3314" s="114"/>
      <c r="AR3314" s="114"/>
      <c r="AS3314" s="114"/>
      <c r="AT3314" s="189"/>
    </row>
    <row r="3315" spans="1:46" s="190" customFormat="1" ht="15" customHeight="1" x14ac:dyDescent="0.2">
      <c r="A3315" s="104"/>
      <c r="B3315" s="104">
        <f>VLOOKUP(BJB!$F$9:$F$5599,Ctrl!$B$4:$C$399,2,0)</f>
        <v>12</v>
      </c>
      <c r="C3315" s="104">
        <f>VLOOKUP(BJB!$G$9:$G$5599,Ctrl!$E$4:$F$399,2,0)</f>
        <v>0</v>
      </c>
      <c r="D3315" s="219">
        <v>1</v>
      </c>
      <c r="E3315" s="104" t="str">
        <f>VLOOKUP(BJB!$F$9:$F$5599,Ctrl!$B$4:$D$399,3,0)</f>
        <v>I</v>
      </c>
      <c r="F3315" s="139" t="s">
        <v>10396</v>
      </c>
      <c r="G3315" s="139" t="s">
        <v>7665</v>
      </c>
      <c r="H3315" s="125"/>
      <c r="I3315" s="220">
        <f>IF(G3314=BJB!$G4084,I3314+1,1)</f>
        <v>1</v>
      </c>
      <c r="J3315" s="912" t="s">
        <v>23261</v>
      </c>
      <c r="K3315" s="121" t="s">
        <v>555</v>
      </c>
      <c r="L3315" s="104" t="s">
        <v>6476</v>
      </c>
      <c r="M3315" s="104" t="s">
        <v>551</v>
      </c>
      <c r="N3315" s="120">
        <v>40252</v>
      </c>
      <c r="O3315" s="114">
        <v>19000000</v>
      </c>
      <c r="P3315" s="105" t="s">
        <v>6222</v>
      </c>
      <c r="Q3315" s="120" t="s">
        <v>6222</v>
      </c>
      <c r="R3315" s="890">
        <v>0</v>
      </c>
      <c r="S3315" s="108" t="s">
        <v>6964</v>
      </c>
      <c r="T3315" s="147">
        <v>40676</v>
      </c>
      <c r="U3315" s="143">
        <v>3336210</v>
      </c>
      <c r="V3315" s="109" t="s">
        <v>6222</v>
      </c>
      <c r="W3315" s="141">
        <v>0</v>
      </c>
      <c r="X3315" s="141">
        <v>0</v>
      </c>
      <c r="Y3315" s="141">
        <v>0</v>
      </c>
      <c r="Z3315" s="141">
        <v>0</v>
      </c>
      <c r="AA3315" s="114">
        <v>0</v>
      </c>
      <c r="AB3315" s="114"/>
      <c r="AC3315" s="143"/>
      <c r="AD3315" s="141"/>
      <c r="AE3315" s="106">
        <v>0</v>
      </c>
      <c r="AF3315" s="106">
        <v>0</v>
      </c>
      <c r="AG3315" s="106">
        <v>0</v>
      </c>
      <c r="AH3315" s="143"/>
      <c r="AI3315" s="143"/>
      <c r="AJ3315" s="143"/>
      <c r="AK3315" s="143"/>
      <c r="AL3315" s="143"/>
      <c r="AM3315" s="143"/>
      <c r="AN3315" s="114">
        <f t="shared" si="102"/>
        <v>0</v>
      </c>
      <c r="AO3315" s="114">
        <f t="shared" si="103"/>
        <v>3336210</v>
      </c>
      <c r="AP3315" s="114"/>
      <c r="AQ3315" s="114"/>
      <c r="AR3315" s="114"/>
      <c r="AS3315" s="114"/>
      <c r="AT3315" s="189"/>
    </row>
    <row r="3316" spans="1:46" s="190" customFormat="1" ht="15" customHeight="1" x14ac:dyDescent="0.2">
      <c r="A3316" s="104"/>
      <c r="B3316" s="104">
        <f>VLOOKUP(BJB!$F$9:$F$5599,Ctrl!$B$4:$C$399,2,0)</f>
        <v>12</v>
      </c>
      <c r="C3316" s="104">
        <f>VLOOKUP(BJB!$G$9:$G$5599,Ctrl!$E$4:$F$399,2,0)</f>
        <v>0</v>
      </c>
      <c r="D3316" s="219">
        <v>1</v>
      </c>
      <c r="E3316" s="104" t="str">
        <f>VLOOKUP(BJB!$F$9:$F$5599,Ctrl!$B$4:$D$399,3,0)</f>
        <v>I</v>
      </c>
      <c r="F3316" s="139" t="s">
        <v>10396</v>
      </c>
      <c r="G3316" s="139" t="s">
        <v>7665</v>
      </c>
      <c r="H3316" s="125"/>
      <c r="I3316" s="220">
        <f>IF(G3315=BJB!$G4085,I3315+1,1)</f>
        <v>1</v>
      </c>
      <c r="J3316" s="912" t="s">
        <v>23262</v>
      </c>
      <c r="K3316" s="121" t="s">
        <v>556</v>
      </c>
      <c r="L3316" s="104" t="s">
        <v>6476</v>
      </c>
      <c r="M3316" s="104" t="s">
        <v>553</v>
      </c>
      <c r="N3316" s="120">
        <v>40140</v>
      </c>
      <c r="O3316" s="114">
        <v>21000000</v>
      </c>
      <c r="P3316" s="105" t="s">
        <v>6222</v>
      </c>
      <c r="Q3316" s="120" t="s">
        <v>6222</v>
      </c>
      <c r="R3316" s="890">
        <v>0</v>
      </c>
      <c r="S3316" s="108" t="s">
        <v>7030</v>
      </c>
      <c r="T3316" s="147">
        <v>40724</v>
      </c>
      <c r="U3316" s="143">
        <v>4095757</v>
      </c>
      <c r="V3316" s="109" t="s">
        <v>6222</v>
      </c>
      <c r="W3316" s="141">
        <v>0</v>
      </c>
      <c r="X3316" s="141">
        <v>0</v>
      </c>
      <c r="Y3316" s="141">
        <v>0</v>
      </c>
      <c r="Z3316" s="141">
        <v>0</v>
      </c>
      <c r="AA3316" s="114">
        <v>0</v>
      </c>
      <c r="AB3316" s="114"/>
      <c r="AC3316" s="143"/>
      <c r="AD3316" s="141"/>
      <c r="AE3316" s="106">
        <v>0</v>
      </c>
      <c r="AF3316" s="106">
        <v>0</v>
      </c>
      <c r="AG3316" s="106">
        <v>0</v>
      </c>
      <c r="AH3316" s="143"/>
      <c r="AI3316" s="143"/>
      <c r="AJ3316" s="143"/>
      <c r="AK3316" s="143"/>
      <c r="AL3316" s="143"/>
      <c r="AM3316" s="143"/>
      <c r="AN3316" s="114">
        <f t="shared" si="102"/>
        <v>0</v>
      </c>
      <c r="AO3316" s="114">
        <f t="shared" si="103"/>
        <v>4095757</v>
      </c>
      <c r="AP3316" s="114"/>
      <c r="AQ3316" s="114"/>
      <c r="AR3316" s="114"/>
      <c r="AS3316" s="114"/>
      <c r="AT3316" s="189"/>
    </row>
    <row r="3317" spans="1:46" s="190" customFormat="1" ht="15" customHeight="1" x14ac:dyDescent="0.2">
      <c r="A3317" s="104"/>
      <c r="B3317" s="104">
        <f>VLOOKUP(BJB!$F$9:$F$5599,Ctrl!$B$4:$C$399,2,0)</f>
        <v>12</v>
      </c>
      <c r="C3317" s="104">
        <f>VLOOKUP(BJB!$G$9:$G$5599,Ctrl!$E$4:$F$399,2,0)</f>
        <v>0</v>
      </c>
      <c r="D3317" s="219">
        <v>1</v>
      </c>
      <c r="E3317" s="104" t="str">
        <f>VLOOKUP(BJB!$F$9:$F$5599,Ctrl!$B$4:$D$399,3,0)</f>
        <v>I</v>
      </c>
      <c r="F3317" s="139" t="s">
        <v>10396</v>
      </c>
      <c r="G3317" s="139" t="s">
        <v>7665</v>
      </c>
      <c r="H3317" s="125"/>
      <c r="I3317" s="220">
        <f>IF(G3316=BJB!$G4086,I3316+1,1)</f>
        <v>1</v>
      </c>
      <c r="J3317" s="912" t="s">
        <v>23263</v>
      </c>
      <c r="K3317" s="121" t="s">
        <v>557</v>
      </c>
      <c r="L3317" s="104" t="s">
        <v>6477</v>
      </c>
      <c r="M3317" s="104" t="s">
        <v>558</v>
      </c>
      <c r="N3317" s="120">
        <v>40352</v>
      </c>
      <c r="O3317" s="114">
        <v>50000000</v>
      </c>
      <c r="P3317" s="105" t="s">
        <v>6222</v>
      </c>
      <c r="Q3317" s="120" t="s">
        <v>6222</v>
      </c>
      <c r="R3317" s="890">
        <v>0</v>
      </c>
      <c r="S3317" s="108" t="s">
        <v>559</v>
      </c>
      <c r="T3317" s="147">
        <v>40847</v>
      </c>
      <c r="U3317" s="143">
        <v>24072919</v>
      </c>
      <c r="V3317" s="109" t="s">
        <v>6222</v>
      </c>
      <c r="W3317" s="141">
        <v>0</v>
      </c>
      <c r="X3317" s="141">
        <v>0</v>
      </c>
      <c r="Y3317" s="141">
        <v>0</v>
      </c>
      <c r="Z3317" s="141">
        <v>0</v>
      </c>
      <c r="AA3317" s="114">
        <v>8473667</v>
      </c>
      <c r="AB3317" s="114"/>
      <c r="AC3317" s="143"/>
      <c r="AD3317" s="141"/>
      <c r="AE3317" s="106">
        <v>0</v>
      </c>
      <c r="AF3317" s="106">
        <v>0</v>
      </c>
      <c r="AG3317" s="106">
        <v>0</v>
      </c>
      <c r="AH3317" s="143"/>
      <c r="AI3317" s="143"/>
      <c r="AJ3317" s="143"/>
      <c r="AK3317" s="143"/>
      <c r="AL3317" s="143"/>
      <c r="AM3317" s="143"/>
      <c r="AN3317" s="114">
        <f t="shared" si="102"/>
        <v>8473667</v>
      </c>
      <c r="AO3317" s="114">
        <f t="shared" si="103"/>
        <v>15599252</v>
      </c>
      <c r="AP3317" s="114"/>
      <c r="AQ3317" s="114"/>
      <c r="AR3317" s="114"/>
      <c r="AS3317" s="114"/>
      <c r="AT3317" s="189"/>
    </row>
    <row r="3318" spans="1:46" s="190" customFormat="1" ht="15" customHeight="1" x14ac:dyDescent="0.2">
      <c r="A3318" s="104"/>
      <c r="B3318" s="104">
        <f>VLOOKUP(BJB!$F$9:$F$5599,Ctrl!$B$4:$C$399,2,0)</f>
        <v>12</v>
      </c>
      <c r="C3318" s="104">
        <f>VLOOKUP(BJB!$G$9:$G$5599,Ctrl!$E$4:$F$399,2,0)</f>
        <v>0</v>
      </c>
      <c r="D3318" s="219">
        <v>1</v>
      </c>
      <c r="E3318" s="104" t="str">
        <f>VLOOKUP(BJB!$F$9:$F$5599,Ctrl!$B$4:$D$399,3,0)</f>
        <v>I</v>
      </c>
      <c r="F3318" s="139" t="s">
        <v>10396</v>
      </c>
      <c r="G3318" s="139" t="s">
        <v>7665</v>
      </c>
      <c r="H3318" s="125"/>
      <c r="I3318" s="220">
        <f>IF(G3317=BJB!$G4087,I3317+1,1)</f>
        <v>1</v>
      </c>
      <c r="J3318" s="912" t="s">
        <v>23264</v>
      </c>
      <c r="K3318" s="121" t="s">
        <v>560</v>
      </c>
      <c r="L3318" s="104" t="s">
        <v>6476</v>
      </c>
      <c r="M3318" s="104" t="s">
        <v>561</v>
      </c>
      <c r="N3318" s="120">
        <v>40665</v>
      </c>
      <c r="O3318" s="114">
        <v>18256260</v>
      </c>
      <c r="P3318" s="105" t="s">
        <v>16542</v>
      </c>
      <c r="Q3318" s="120">
        <v>40946</v>
      </c>
      <c r="R3318" s="105">
        <v>14078114</v>
      </c>
      <c r="S3318" s="108" t="s">
        <v>562</v>
      </c>
      <c r="T3318" s="109">
        <v>40968</v>
      </c>
      <c r="U3318" s="143">
        <v>3519529</v>
      </c>
      <c r="V3318" s="109">
        <v>40968</v>
      </c>
      <c r="W3318" s="141">
        <v>3519529</v>
      </c>
      <c r="X3318" s="141">
        <v>0</v>
      </c>
      <c r="Y3318" s="141">
        <v>0</v>
      </c>
      <c r="Z3318" s="141">
        <v>0</v>
      </c>
      <c r="AA3318" s="223">
        <v>0</v>
      </c>
      <c r="AB3318" s="223"/>
      <c r="AC3318" s="143"/>
      <c r="AD3318" s="141"/>
      <c r="AE3318" s="106">
        <v>0</v>
      </c>
      <c r="AF3318" s="106">
        <v>0</v>
      </c>
      <c r="AG3318" s="106">
        <v>0</v>
      </c>
      <c r="AH3318" s="143"/>
      <c r="AI3318" s="143"/>
      <c r="AJ3318" s="143"/>
      <c r="AK3318" s="143"/>
      <c r="AL3318" s="143"/>
      <c r="AM3318" s="143"/>
      <c r="AN3318" s="114">
        <f t="shared" si="102"/>
        <v>0</v>
      </c>
      <c r="AO3318" s="114">
        <f t="shared" si="103"/>
        <v>3519529</v>
      </c>
      <c r="AP3318" s="114"/>
      <c r="AQ3318" s="114"/>
      <c r="AR3318" s="114"/>
      <c r="AS3318" s="114"/>
      <c r="AT3318" s="189"/>
    </row>
    <row r="3319" spans="1:46" s="190" customFormat="1" ht="15" customHeight="1" x14ac:dyDescent="0.2">
      <c r="A3319" s="104"/>
      <c r="B3319" s="104">
        <f>VLOOKUP(BJB!$F$9:$F$5599,Ctrl!$B$4:$C$399,2,0)</f>
        <v>12</v>
      </c>
      <c r="C3319" s="104">
        <f>VLOOKUP(BJB!$G$9:$G$5599,Ctrl!$E$4:$F$399,2,0)</f>
        <v>0</v>
      </c>
      <c r="D3319" s="219">
        <v>1</v>
      </c>
      <c r="E3319" s="104" t="str">
        <f>VLOOKUP(BJB!$F$9:$F$5599,Ctrl!$B$4:$D$399,3,0)</f>
        <v>I</v>
      </c>
      <c r="F3319" s="139" t="s">
        <v>10396</v>
      </c>
      <c r="G3319" s="139" t="s">
        <v>7665</v>
      </c>
      <c r="H3319" s="125"/>
      <c r="I3319" s="220">
        <f>IF(G3318=BJB!$G4088,I3318+1,1)</f>
        <v>1</v>
      </c>
      <c r="J3319" s="912" t="s">
        <v>23265</v>
      </c>
      <c r="K3319" s="121" t="s">
        <v>563</v>
      </c>
      <c r="L3319" s="104" t="s">
        <v>6476</v>
      </c>
      <c r="M3319" s="104" t="s">
        <v>564</v>
      </c>
      <c r="N3319" s="120">
        <v>40560</v>
      </c>
      <c r="O3319" s="114">
        <v>91384125</v>
      </c>
      <c r="P3319" s="105" t="s">
        <v>16543</v>
      </c>
      <c r="Q3319" s="120">
        <v>40966</v>
      </c>
      <c r="R3319" s="105">
        <v>85358407</v>
      </c>
      <c r="S3319" s="108" t="s">
        <v>565</v>
      </c>
      <c r="T3319" s="109">
        <v>40989</v>
      </c>
      <c r="U3319" s="143">
        <v>20486018</v>
      </c>
      <c r="V3319" s="109">
        <v>40989</v>
      </c>
      <c r="W3319" s="141">
        <v>20486018</v>
      </c>
      <c r="X3319" s="141">
        <v>0</v>
      </c>
      <c r="Y3319" s="141">
        <v>0</v>
      </c>
      <c r="Z3319" s="141">
        <v>0</v>
      </c>
      <c r="AA3319" s="223">
        <v>0</v>
      </c>
      <c r="AB3319" s="223"/>
      <c r="AC3319" s="143"/>
      <c r="AD3319" s="141"/>
      <c r="AE3319" s="106">
        <v>0</v>
      </c>
      <c r="AF3319" s="106">
        <v>0</v>
      </c>
      <c r="AG3319" s="106">
        <v>0</v>
      </c>
      <c r="AH3319" s="143"/>
      <c r="AI3319" s="143"/>
      <c r="AJ3319" s="143"/>
      <c r="AK3319" s="143"/>
      <c r="AL3319" s="143"/>
      <c r="AM3319" s="143"/>
      <c r="AN3319" s="114">
        <f t="shared" si="102"/>
        <v>0</v>
      </c>
      <c r="AO3319" s="114">
        <f t="shared" si="103"/>
        <v>20486018</v>
      </c>
      <c r="AP3319" s="114"/>
      <c r="AQ3319" s="114"/>
      <c r="AR3319" s="114"/>
      <c r="AS3319" s="114"/>
      <c r="AT3319" s="189"/>
    </row>
    <row r="3320" spans="1:46" s="190" customFormat="1" ht="15" customHeight="1" x14ac:dyDescent="0.2">
      <c r="A3320" s="104"/>
      <c r="B3320" s="104">
        <f>VLOOKUP(BJB!$F$9:$F$5599,Ctrl!$B$4:$C$399,2,0)</f>
        <v>12</v>
      </c>
      <c r="C3320" s="104">
        <f>VLOOKUP(BJB!$G$9:$G$5599,Ctrl!$E$4:$F$399,2,0)</f>
        <v>0</v>
      </c>
      <c r="D3320" s="219">
        <v>1</v>
      </c>
      <c r="E3320" s="104" t="str">
        <f>VLOOKUP(BJB!$F$9:$F$5599,Ctrl!$B$4:$D$399,3,0)</f>
        <v>I</v>
      </c>
      <c r="F3320" s="139" t="s">
        <v>10396</v>
      </c>
      <c r="G3320" s="139" t="s">
        <v>7665</v>
      </c>
      <c r="H3320" s="125"/>
      <c r="I3320" s="220">
        <f>IF(G3319=BJB!$G4089,I3319+1,1)</f>
        <v>1</v>
      </c>
      <c r="J3320" s="912" t="s">
        <v>23266</v>
      </c>
      <c r="K3320" s="121" t="s">
        <v>566</v>
      </c>
      <c r="L3320" s="104" t="s">
        <v>6476</v>
      </c>
      <c r="M3320" s="104" t="s">
        <v>567</v>
      </c>
      <c r="N3320" s="120">
        <v>40140</v>
      </c>
      <c r="O3320" s="114">
        <v>51766827</v>
      </c>
      <c r="P3320" s="105" t="s">
        <v>16544</v>
      </c>
      <c r="Q3320" s="120">
        <v>41150</v>
      </c>
      <c r="R3320" s="105">
        <v>29022010</v>
      </c>
      <c r="S3320" s="108" t="s">
        <v>568</v>
      </c>
      <c r="T3320" s="109">
        <v>41180</v>
      </c>
      <c r="U3320" s="143">
        <v>6965282</v>
      </c>
      <c r="V3320" s="109">
        <v>41180</v>
      </c>
      <c r="W3320" s="141">
        <v>6965282</v>
      </c>
      <c r="X3320" s="141">
        <v>0</v>
      </c>
      <c r="Y3320" s="141">
        <v>0</v>
      </c>
      <c r="Z3320" s="141">
        <v>0</v>
      </c>
      <c r="AA3320" s="223">
        <v>0</v>
      </c>
      <c r="AB3320" s="223"/>
      <c r="AC3320" s="143"/>
      <c r="AD3320" s="141"/>
      <c r="AE3320" s="106">
        <v>0</v>
      </c>
      <c r="AF3320" s="106">
        <v>0</v>
      </c>
      <c r="AG3320" s="106">
        <v>0</v>
      </c>
      <c r="AH3320" s="143"/>
      <c r="AI3320" s="143"/>
      <c r="AJ3320" s="143"/>
      <c r="AK3320" s="143"/>
      <c r="AL3320" s="143"/>
      <c r="AM3320" s="143"/>
      <c r="AN3320" s="114">
        <f t="shared" si="102"/>
        <v>0</v>
      </c>
      <c r="AO3320" s="114">
        <f t="shared" si="103"/>
        <v>6965282</v>
      </c>
      <c r="AP3320" s="114"/>
      <c r="AQ3320" s="114"/>
      <c r="AR3320" s="114"/>
      <c r="AS3320" s="114"/>
      <c r="AT3320" s="189"/>
    </row>
    <row r="3321" spans="1:46" s="190" customFormat="1" ht="15" customHeight="1" x14ac:dyDescent="0.2">
      <c r="A3321" s="104"/>
      <c r="B3321" s="104">
        <f>VLOOKUP(BJB!$F$9:$F$5599,Ctrl!$B$4:$C$399,2,0)</f>
        <v>12</v>
      </c>
      <c r="C3321" s="104">
        <f>VLOOKUP(BJB!$G$9:$G$5599,Ctrl!$E$4:$F$399,2,0)</f>
        <v>0</v>
      </c>
      <c r="D3321" s="219">
        <v>1</v>
      </c>
      <c r="E3321" s="104" t="str">
        <f>VLOOKUP(BJB!$F$9:$F$5599,Ctrl!$B$4:$D$399,3,0)</f>
        <v>I</v>
      </c>
      <c r="F3321" s="139" t="s">
        <v>10396</v>
      </c>
      <c r="G3321" s="139" t="s">
        <v>7665</v>
      </c>
      <c r="H3321" s="125"/>
      <c r="I3321" s="220">
        <f>IF(G3320=BJB!$G4090,I3320+1,1)</f>
        <v>1</v>
      </c>
      <c r="J3321" s="912" t="s">
        <v>23267</v>
      </c>
      <c r="K3321" s="121" t="s">
        <v>569</v>
      </c>
      <c r="L3321" s="104" t="s">
        <v>6476</v>
      </c>
      <c r="M3321" s="104" t="s">
        <v>570</v>
      </c>
      <c r="N3321" s="120">
        <v>40085</v>
      </c>
      <c r="O3321" s="114">
        <v>50783250</v>
      </c>
      <c r="P3321" s="105" t="s">
        <v>16545</v>
      </c>
      <c r="Q3321" s="120">
        <v>41130</v>
      </c>
      <c r="R3321" s="105">
        <v>40489195</v>
      </c>
      <c r="S3321" s="108" t="s">
        <v>568</v>
      </c>
      <c r="T3321" s="109">
        <v>41180</v>
      </c>
      <c r="U3321" s="143">
        <v>9717407</v>
      </c>
      <c r="V3321" s="109">
        <v>41180</v>
      </c>
      <c r="W3321" s="141">
        <v>9717407</v>
      </c>
      <c r="X3321" s="141">
        <v>0</v>
      </c>
      <c r="Y3321" s="141">
        <v>0</v>
      </c>
      <c r="Z3321" s="141">
        <v>0</v>
      </c>
      <c r="AA3321" s="223">
        <v>0</v>
      </c>
      <c r="AB3321" s="223"/>
      <c r="AC3321" s="143"/>
      <c r="AD3321" s="141"/>
      <c r="AE3321" s="106">
        <v>0</v>
      </c>
      <c r="AF3321" s="106">
        <v>0</v>
      </c>
      <c r="AG3321" s="106">
        <v>0</v>
      </c>
      <c r="AH3321" s="143"/>
      <c r="AI3321" s="143"/>
      <c r="AJ3321" s="143"/>
      <c r="AK3321" s="143"/>
      <c r="AL3321" s="143"/>
      <c r="AM3321" s="143"/>
      <c r="AN3321" s="114">
        <f t="shared" si="102"/>
        <v>0</v>
      </c>
      <c r="AO3321" s="114">
        <f t="shared" si="103"/>
        <v>9717407</v>
      </c>
      <c r="AP3321" s="114"/>
      <c r="AQ3321" s="114"/>
      <c r="AR3321" s="114"/>
      <c r="AS3321" s="114"/>
      <c r="AT3321" s="189"/>
    </row>
    <row r="3322" spans="1:46" s="190" customFormat="1" ht="15" customHeight="1" x14ac:dyDescent="0.2">
      <c r="A3322" s="104"/>
      <c r="B3322" s="104">
        <f>VLOOKUP(BJB!$F$9:$F$5599,Ctrl!$B$4:$C$399,2,0)</f>
        <v>12</v>
      </c>
      <c r="C3322" s="104">
        <f>VLOOKUP(BJB!$G$9:$G$5599,Ctrl!$E$4:$F$399,2,0)</f>
        <v>0</v>
      </c>
      <c r="D3322" s="219">
        <v>1</v>
      </c>
      <c r="E3322" s="104" t="str">
        <f>VLOOKUP(BJB!$F$9:$F$5599,Ctrl!$B$4:$D$399,3,0)</f>
        <v>I</v>
      </c>
      <c r="F3322" s="139" t="s">
        <v>10396</v>
      </c>
      <c r="G3322" s="139" t="s">
        <v>7665</v>
      </c>
      <c r="H3322" s="125"/>
      <c r="I3322" s="220">
        <f>IF(G3321=BJB!$G4091,I3321+1,1)</f>
        <v>1</v>
      </c>
      <c r="J3322" s="912" t="s">
        <v>23268</v>
      </c>
      <c r="K3322" s="121" t="s">
        <v>571</v>
      </c>
      <c r="L3322" s="104" t="s">
        <v>6476</v>
      </c>
      <c r="M3322" s="104" t="s">
        <v>570</v>
      </c>
      <c r="N3322" s="120">
        <v>40085</v>
      </c>
      <c r="O3322" s="114">
        <v>50711833</v>
      </c>
      <c r="P3322" s="105" t="s">
        <v>16546</v>
      </c>
      <c r="Q3322" s="120">
        <v>41071</v>
      </c>
      <c r="R3322" s="105">
        <v>40341684</v>
      </c>
      <c r="S3322" s="108" t="s">
        <v>568</v>
      </c>
      <c r="T3322" s="109">
        <v>41180</v>
      </c>
      <c r="U3322" s="143">
        <v>9682004</v>
      </c>
      <c r="V3322" s="109">
        <v>41180</v>
      </c>
      <c r="W3322" s="141">
        <v>9682004</v>
      </c>
      <c r="X3322" s="141">
        <v>0</v>
      </c>
      <c r="Y3322" s="141">
        <v>0</v>
      </c>
      <c r="Z3322" s="141">
        <v>0</v>
      </c>
      <c r="AA3322" s="223">
        <v>0</v>
      </c>
      <c r="AB3322" s="223"/>
      <c r="AC3322" s="143"/>
      <c r="AD3322" s="141"/>
      <c r="AE3322" s="106">
        <v>0</v>
      </c>
      <c r="AF3322" s="106">
        <v>0</v>
      </c>
      <c r="AG3322" s="106">
        <v>0</v>
      </c>
      <c r="AH3322" s="143"/>
      <c r="AI3322" s="143"/>
      <c r="AJ3322" s="143"/>
      <c r="AK3322" s="143"/>
      <c r="AL3322" s="143"/>
      <c r="AM3322" s="143"/>
      <c r="AN3322" s="114">
        <f t="shared" si="102"/>
        <v>0</v>
      </c>
      <c r="AO3322" s="114">
        <f t="shared" si="103"/>
        <v>9682004</v>
      </c>
      <c r="AP3322" s="114"/>
      <c r="AQ3322" s="114"/>
      <c r="AR3322" s="114"/>
      <c r="AS3322" s="114"/>
      <c r="AT3322" s="189"/>
    </row>
    <row r="3323" spans="1:46" s="190" customFormat="1" ht="15" customHeight="1" x14ac:dyDescent="0.2">
      <c r="A3323" s="104"/>
      <c r="B3323" s="104">
        <f>VLOOKUP(BJB!$F$9:$F$5599,Ctrl!$B$4:$C$399,2,0)</f>
        <v>12</v>
      </c>
      <c r="C3323" s="104">
        <f>VLOOKUP(BJB!$G$9:$G$5599,Ctrl!$E$4:$F$399,2,0)</f>
        <v>0</v>
      </c>
      <c r="D3323" s="219">
        <v>1</v>
      </c>
      <c r="E3323" s="104" t="str">
        <f>VLOOKUP(BJB!$F$9:$F$5599,Ctrl!$B$4:$D$399,3,0)</f>
        <v>I</v>
      </c>
      <c r="F3323" s="139" t="s">
        <v>10396</v>
      </c>
      <c r="G3323" s="139" t="s">
        <v>7665</v>
      </c>
      <c r="H3323" s="125"/>
      <c r="I3323" s="220">
        <f>IF(G3322=BJB!$G4092,I3322+1,1)</f>
        <v>1</v>
      </c>
      <c r="J3323" s="912" t="s">
        <v>23269</v>
      </c>
      <c r="K3323" s="121" t="s">
        <v>572</v>
      </c>
      <c r="L3323" s="104" t="s">
        <v>7835</v>
      </c>
      <c r="M3323" s="104" t="s">
        <v>573</v>
      </c>
      <c r="N3323" s="120">
        <v>39202</v>
      </c>
      <c r="O3323" s="114">
        <v>45412500</v>
      </c>
      <c r="P3323" s="105" t="s">
        <v>16546</v>
      </c>
      <c r="Q3323" s="120">
        <v>41071</v>
      </c>
      <c r="R3323" s="105">
        <v>11662500</v>
      </c>
      <c r="S3323" s="146" t="s">
        <v>574</v>
      </c>
      <c r="T3323" s="109">
        <v>41200</v>
      </c>
      <c r="U3323" s="143">
        <v>11662500</v>
      </c>
      <c r="V3323" s="109">
        <v>41200</v>
      </c>
      <c r="W3323" s="141">
        <v>11662500</v>
      </c>
      <c r="X3323" s="141">
        <v>0</v>
      </c>
      <c r="Y3323" s="141">
        <v>0</v>
      </c>
      <c r="Z3323" s="141">
        <v>0</v>
      </c>
      <c r="AA3323" s="223">
        <v>0</v>
      </c>
      <c r="AB3323" s="223"/>
      <c r="AC3323" s="143"/>
      <c r="AD3323" s="141"/>
      <c r="AE3323" s="106">
        <v>0</v>
      </c>
      <c r="AF3323" s="106">
        <v>0</v>
      </c>
      <c r="AG3323" s="106">
        <v>0</v>
      </c>
      <c r="AH3323" s="143"/>
      <c r="AI3323" s="143"/>
      <c r="AJ3323" s="143"/>
      <c r="AK3323" s="143"/>
      <c r="AL3323" s="143"/>
      <c r="AM3323" s="143"/>
      <c r="AN3323" s="114">
        <f t="shared" si="102"/>
        <v>0</v>
      </c>
      <c r="AO3323" s="114">
        <f t="shared" si="103"/>
        <v>11662500</v>
      </c>
      <c r="AP3323" s="114"/>
      <c r="AQ3323" s="114"/>
      <c r="AR3323" s="114"/>
      <c r="AS3323" s="114"/>
      <c r="AT3323" s="189"/>
    </row>
    <row r="3324" spans="1:46" s="190" customFormat="1" ht="15" customHeight="1" x14ac:dyDescent="0.2">
      <c r="A3324" s="104"/>
      <c r="B3324" s="104">
        <f>VLOOKUP(BJB!$F$9:$F$5599,Ctrl!$B$4:$C$399,2,0)</f>
        <v>12</v>
      </c>
      <c r="C3324" s="104">
        <f>VLOOKUP(BJB!$G$9:$G$5599,Ctrl!$E$4:$F$399,2,0)</f>
        <v>0</v>
      </c>
      <c r="D3324" s="219">
        <v>1</v>
      </c>
      <c r="E3324" s="104" t="str">
        <f>VLOOKUP(BJB!$F$9:$F$5599,Ctrl!$B$4:$D$399,3,0)</f>
        <v>I</v>
      </c>
      <c r="F3324" s="139" t="s">
        <v>10396</v>
      </c>
      <c r="G3324" s="139" t="s">
        <v>7665</v>
      </c>
      <c r="H3324" s="125">
        <v>1100816000629</v>
      </c>
      <c r="I3324" s="220">
        <f>IF(G3323=BJB!$G4093,I3323+1,1)</f>
        <v>1</v>
      </c>
      <c r="J3324" s="912" t="s">
        <v>23270</v>
      </c>
      <c r="K3324" s="121" t="s">
        <v>582</v>
      </c>
      <c r="L3324" s="104" t="s">
        <v>6477</v>
      </c>
      <c r="M3324" s="104" t="s">
        <v>583</v>
      </c>
      <c r="N3324" s="120">
        <v>40500</v>
      </c>
      <c r="O3324" s="114">
        <v>73000000</v>
      </c>
      <c r="P3324" s="105" t="s">
        <v>16547</v>
      </c>
      <c r="Q3324" s="120">
        <v>41352</v>
      </c>
      <c r="R3324" s="105">
        <v>20548142</v>
      </c>
      <c r="S3324" s="146" t="s">
        <v>580</v>
      </c>
      <c r="T3324" s="109">
        <v>41478</v>
      </c>
      <c r="U3324" s="112">
        <v>15411106.5</v>
      </c>
      <c r="V3324" s="109">
        <v>41478</v>
      </c>
      <c r="W3324" s="141">
        <v>15411106.5</v>
      </c>
      <c r="X3324" s="141">
        <v>0</v>
      </c>
      <c r="Y3324" s="141">
        <v>0</v>
      </c>
      <c r="Z3324" s="141">
        <v>0</v>
      </c>
      <c r="AA3324" s="114">
        <v>15411106</v>
      </c>
      <c r="AB3324" s="114"/>
      <c r="AC3324" s="132"/>
      <c r="AD3324" s="141"/>
      <c r="AE3324" s="106">
        <v>0</v>
      </c>
      <c r="AF3324" s="106">
        <v>0</v>
      </c>
      <c r="AG3324" s="106">
        <v>0</v>
      </c>
      <c r="AH3324" s="112"/>
      <c r="AI3324" s="112"/>
      <c r="AJ3324" s="112"/>
      <c r="AK3324" s="112"/>
      <c r="AL3324" s="112"/>
      <c r="AM3324" s="112"/>
      <c r="AN3324" s="114">
        <f t="shared" si="102"/>
        <v>15411106</v>
      </c>
      <c r="AO3324" s="114">
        <f t="shared" si="103"/>
        <v>0.5</v>
      </c>
      <c r="AP3324" s="114"/>
      <c r="AQ3324" s="114"/>
      <c r="AR3324" s="114"/>
      <c r="AS3324" s="114"/>
      <c r="AT3324" s="189"/>
    </row>
    <row r="3325" spans="1:46" s="190" customFormat="1" ht="15" customHeight="1" x14ac:dyDescent="0.2">
      <c r="A3325" s="104"/>
      <c r="B3325" s="104">
        <f>VLOOKUP(BJB!$F$9:$F$5599,Ctrl!$B$4:$C$399,2,0)</f>
        <v>12</v>
      </c>
      <c r="C3325" s="104">
        <f>VLOOKUP(BJB!$G$9:$G$5599,Ctrl!$E$4:$F$399,2,0)</f>
        <v>0</v>
      </c>
      <c r="D3325" s="219">
        <v>1</v>
      </c>
      <c r="E3325" s="104" t="str">
        <f>VLOOKUP(BJB!$F$9:$F$5599,Ctrl!$B$4:$D$399,3,0)</f>
        <v>I</v>
      </c>
      <c r="F3325" s="139" t="s">
        <v>10396</v>
      </c>
      <c r="G3325" s="139" t="s">
        <v>7665</v>
      </c>
      <c r="H3325" s="125"/>
      <c r="I3325" s="220">
        <f>IF(G3324=BJB!$G4094,I3324+1,1)</f>
        <v>1</v>
      </c>
      <c r="J3325" s="912" t="s">
        <v>23271</v>
      </c>
      <c r="K3325" s="121" t="s">
        <v>589</v>
      </c>
      <c r="L3325" s="104" t="s">
        <v>6476</v>
      </c>
      <c r="M3325" s="104" t="s">
        <v>590</v>
      </c>
      <c r="N3325" s="120">
        <v>40889</v>
      </c>
      <c r="O3325" s="105">
        <v>121845500</v>
      </c>
      <c r="P3325" s="105" t="s">
        <v>16548</v>
      </c>
      <c r="Q3325" s="120">
        <v>41514</v>
      </c>
      <c r="R3325" s="105">
        <v>107237864</v>
      </c>
      <c r="S3325" s="146" t="s">
        <v>591</v>
      </c>
      <c r="T3325" s="120">
        <v>41576</v>
      </c>
      <c r="U3325" s="141">
        <v>26809466</v>
      </c>
      <c r="V3325" s="109">
        <v>41568</v>
      </c>
      <c r="W3325" s="141">
        <v>26809466</v>
      </c>
      <c r="X3325" s="141">
        <v>0</v>
      </c>
      <c r="Y3325" s="141">
        <v>0</v>
      </c>
      <c r="Z3325" s="141">
        <v>0</v>
      </c>
      <c r="AA3325" s="114">
        <v>0</v>
      </c>
      <c r="AB3325" s="114"/>
      <c r="AC3325" s="141"/>
      <c r="AD3325" s="141"/>
      <c r="AE3325" s="106">
        <v>0</v>
      </c>
      <c r="AF3325" s="106">
        <v>0</v>
      </c>
      <c r="AG3325" s="106">
        <v>0</v>
      </c>
      <c r="AH3325" s="141"/>
      <c r="AI3325" s="141"/>
      <c r="AJ3325" s="141"/>
      <c r="AK3325" s="141"/>
      <c r="AL3325" s="141"/>
      <c r="AM3325" s="141"/>
      <c r="AN3325" s="114">
        <f t="shared" si="102"/>
        <v>0</v>
      </c>
      <c r="AO3325" s="114">
        <f t="shared" si="103"/>
        <v>26809466</v>
      </c>
      <c r="AP3325" s="114"/>
      <c r="AQ3325" s="114"/>
      <c r="AR3325" s="114"/>
      <c r="AS3325" s="114"/>
      <c r="AT3325" s="189"/>
    </row>
    <row r="3326" spans="1:46" s="190" customFormat="1" ht="15" customHeight="1" x14ac:dyDescent="0.2">
      <c r="A3326" s="104"/>
      <c r="B3326" s="104">
        <f>VLOOKUP(BJB!$F$9:$F$5599,Ctrl!$B$4:$C$399,2,0)</f>
        <v>12</v>
      </c>
      <c r="C3326" s="104">
        <f>VLOOKUP(BJB!$G$9:$G$5599,Ctrl!$E$4:$F$399,2,0)</f>
        <v>0</v>
      </c>
      <c r="D3326" s="219">
        <v>1</v>
      </c>
      <c r="E3326" s="104" t="str">
        <f>VLOOKUP(BJB!$F$9:$F$5599,Ctrl!$B$4:$D$399,3,0)</f>
        <v>I</v>
      </c>
      <c r="F3326" s="139" t="s">
        <v>10396</v>
      </c>
      <c r="G3326" s="139" t="s">
        <v>7665</v>
      </c>
      <c r="H3326" s="125" t="s">
        <v>6767</v>
      </c>
      <c r="I3326" s="220">
        <f>IF(G3325=BJB!$G4095,I3325+1,1)</f>
        <v>1</v>
      </c>
      <c r="J3326" s="912" t="s">
        <v>23272</v>
      </c>
      <c r="K3326" s="126" t="s">
        <v>592</v>
      </c>
      <c r="L3326" s="104" t="s">
        <v>6477</v>
      </c>
      <c r="M3326" s="127" t="s">
        <v>593</v>
      </c>
      <c r="N3326" s="120">
        <v>41124</v>
      </c>
      <c r="O3326" s="140">
        <v>200000000</v>
      </c>
      <c r="P3326" s="105" t="s">
        <v>16549</v>
      </c>
      <c r="Q3326" s="120">
        <v>41569</v>
      </c>
      <c r="R3326" s="105">
        <v>225751517</v>
      </c>
      <c r="S3326" s="234" t="s">
        <v>127</v>
      </c>
      <c r="T3326" s="130">
        <v>41598</v>
      </c>
      <c r="U3326" s="141">
        <v>140000000</v>
      </c>
      <c r="V3326" s="109">
        <v>41598</v>
      </c>
      <c r="W3326" s="141">
        <v>140000000</v>
      </c>
      <c r="X3326" s="141">
        <v>0</v>
      </c>
      <c r="Y3326" s="141">
        <v>0</v>
      </c>
      <c r="Z3326" s="141">
        <v>0</v>
      </c>
      <c r="AA3326" s="114">
        <v>2058584</v>
      </c>
      <c r="AB3326" s="114"/>
      <c r="AC3326" s="132"/>
      <c r="AD3326" s="141"/>
      <c r="AE3326" s="106">
        <v>0</v>
      </c>
      <c r="AF3326" s="106">
        <v>0</v>
      </c>
      <c r="AG3326" s="106">
        <v>0</v>
      </c>
      <c r="AH3326" s="141"/>
      <c r="AI3326" s="141"/>
      <c r="AJ3326" s="141"/>
      <c r="AK3326" s="141"/>
      <c r="AL3326" s="141"/>
      <c r="AM3326" s="141"/>
      <c r="AN3326" s="114">
        <f t="shared" si="102"/>
        <v>2058584</v>
      </c>
      <c r="AO3326" s="114">
        <f t="shared" si="103"/>
        <v>137941416</v>
      </c>
      <c r="AP3326" s="114"/>
      <c r="AQ3326" s="114"/>
      <c r="AR3326" s="114"/>
      <c r="AS3326" s="114"/>
      <c r="AT3326" s="189"/>
    </row>
    <row r="3327" spans="1:46" s="190" customFormat="1" ht="15" customHeight="1" x14ac:dyDescent="0.2">
      <c r="A3327" s="104"/>
      <c r="B3327" s="104">
        <f>VLOOKUP(BJB!$F$9:$F$5599,Ctrl!$B$4:$C$399,2,0)</f>
        <v>12</v>
      </c>
      <c r="C3327" s="104">
        <f>VLOOKUP(BJB!$G$9:$G$5599,Ctrl!$E$4:$F$399,2,0)</f>
        <v>0</v>
      </c>
      <c r="D3327" s="219">
        <v>1</v>
      </c>
      <c r="E3327" s="104" t="str">
        <f>VLOOKUP(BJB!$F$9:$F$5599,Ctrl!$B$4:$D$399,3,0)</f>
        <v>I</v>
      </c>
      <c r="F3327" s="139" t="s">
        <v>10396</v>
      </c>
      <c r="G3327" s="139" t="s">
        <v>7665</v>
      </c>
      <c r="H3327" s="125"/>
      <c r="I3327" s="220">
        <f>IF(G3326=BJB!$G4096,I3326+1,1)</f>
        <v>1</v>
      </c>
      <c r="J3327" s="912" t="s">
        <v>23273</v>
      </c>
      <c r="K3327" s="126" t="s">
        <v>5147</v>
      </c>
      <c r="L3327" s="104" t="s">
        <v>6476</v>
      </c>
      <c r="M3327" s="127" t="s">
        <v>794</v>
      </c>
      <c r="N3327" s="128">
        <v>40252</v>
      </c>
      <c r="O3327" s="140">
        <v>25375896</v>
      </c>
      <c r="P3327" s="105" t="s">
        <v>6222</v>
      </c>
      <c r="Q3327" s="120" t="s">
        <v>6222</v>
      </c>
      <c r="R3327" s="890">
        <v>0</v>
      </c>
      <c r="S3327" s="234" t="s">
        <v>5094</v>
      </c>
      <c r="T3327" s="130">
        <v>41652</v>
      </c>
      <c r="U3327" s="141">
        <v>2306905</v>
      </c>
      <c r="V3327" s="109" t="s">
        <v>6222</v>
      </c>
      <c r="W3327" s="141">
        <v>0</v>
      </c>
      <c r="X3327" s="141">
        <v>0</v>
      </c>
      <c r="Y3327" s="141">
        <v>0</v>
      </c>
      <c r="Z3327" s="141">
        <v>0</v>
      </c>
      <c r="AA3327" s="114">
        <v>0</v>
      </c>
      <c r="AB3327" s="114"/>
      <c r="AC3327" s="141"/>
      <c r="AD3327" s="141"/>
      <c r="AE3327" s="106">
        <v>0</v>
      </c>
      <c r="AF3327" s="106">
        <v>0</v>
      </c>
      <c r="AG3327" s="106">
        <v>0</v>
      </c>
      <c r="AH3327" s="141"/>
      <c r="AI3327" s="141"/>
      <c r="AJ3327" s="141"/>
      <c r="AK3327" s="141"/>
      <c r="AL3327" s="141"/>
      <c r="AM3327" s="141"/>
      <c r="AN3327" s="114">
        <f t="shared" si="102"/>
        <v>0</v>
      </c>
      <c r="AO3327" s="114">
        <f t="shared" si="103"/>
        <v>2306905</v>
      </c>
      <c r="AP3327" s="114"/>
      <c r="AQ3327" s="114"/>
      <c r="AR3327" s="114"/>
      <c r="AS3327" s="114"/>
      <c r="AT3327" s="189"/>
    </row>
    <row r="3328" spans="1:46" s="190" customFormat="1" ht="15" customHeight="1" x14ac:dyDescent="0.2">
      <c r="A3328" s="104"/>
      <c r="B3328" s="104">
        <f>VLOOKUP(BJB!$F$9:$F$5599,Ctrl!$B$4:$C$399,2,0)</f>
        <v>12</v>
      </c>
      <c r="C3328" s="104">
        <f>VLOOKUP(BJB!$G$9:$G$5599,Ctrl!$E$4:$F$399,2,0)</f>
        <v>0</v>
      </c>
      <c r="D3328" s="219">
        <v>1</v>
      </c>
      <c r="E3328" s="104" t="str">
        <f>VLOOKUP(BJB!$F$9:$F$5599,Ctrl!$B$4:$D$399,3,0)</f>
        <v>I</v>
      </c>
      <c r="F3328" s="139" t="s">
        <v>10396</v>
      </c>
      <c r="G3328" s="139" t="s">
        <v>7665</v>
      </c>
      <c r="H3328" s="125"/>
      <c r="I3328" s="220">
        <f>IF(G3327=BJB!$G4097,I3327+1,1)</f>
        <v>1</v>
      </c>
      <c r="J3328" s="912" t="s">
        <v>23274</v>
      </c>
      <c r="K3328" s="126" t="s">
        <v>5013</v>
      </c>
      <c r="L3328" s="104" t="s">
        <v>6476</v>
      </c>
      <c r="M3328" s="127" t="s">
        <v>5014</v>
      </c>
      <c r="N3328" s="128">
        <v>40333</v>
      </c>
      <c r="O3328" s="140">
        <v>72132154</v>
      </c>
      <c r="P3328" s="105" t="s">
        <v>16550</v>
      </c>
      <c r="Q3328" s="120">
        <v>41233</v>
      </c>
      <c r="R3328" s="105">
        <v>63712470</v>
      </c>
      <c r="S3328" s="234" t="s">
        <v>4963</v>
      </c>
      <c r="T3328" s="130">
        <v>41670</v>
      </c>
      <c r="U3328" s="141">
        <v>15290993</v>
      </c>
      <c r="V3328" s="109">
        <v>41640</v>
      </c>
      <c r="W3328" s="141">
        <v>15290993</v>
      </c>
      <c r="X3328" s="141">
        <v>0</v>
      </c>
      <c r="Y3328" s="141">
        <v>0</v>
      </c>
      <c r="Z3328" s="141">
        <v>0</v>
      </c>
      <c r="AA3328" s="114">
        <v>0</v>
      </c>
      <c r="AB3328" s="114"/>
      <c r="AC3328" s="141"/>
      <c r="AD3328" s="141"/>
      <c r="AE3328" s="106">
        <v>0</v>
      </c>
      <c r="AF3328" s="106">
        <v>0</v>
      </c>
      <c r="AG3328" s="106">
        <v>0</v>
      </c>
      <c r="AH3328" s="141"/>
      <c r="AI3328" s="141"/>
      <c r="AJ3328" s="141"/>
      <c r="AK3328" s="141"/>
      <c r="AL3328" s="141"/>
      <c r="AM3328" s="141"/>
      <c r="AN3328" s="114">
        <f t="shared" si="102"/>
        <v>0</v>
      </c>
      <c r="AO3328" s="114">
        <f t="shared" si="103"/>
        <v>15290993</v>
      </c>
      <c r="AP3328" s="114"/>
      <c r="AQ3328" s="114"/>
      <c r="AR3328" s="114"/>
      <c r="AS3328" s="114"/>
      <c r="AT3328" s="189"/>
    </row>
    <row r="3329" spans="1:46" s="190" customFormat="1" ht="15" customHeight="1" x14ac:dyDescent="0.2">
      <c r="A3329" s="104"/>
      <c r="B3329" s="104">
        <f>VLOOKUP(BJB!$F$9:$F$5599,Ctrl!$B$4:$C$399,2,0)</f>
        <v>12</v>
      </c>
      <c r="C3329" s="104">
        <f>VLOOKUP(BJB!$G$9:$G$5599,Ctrl!$E$4:$F$399,2,0)</f>
        <v>0</v>
      </c>
      <c r="D3329" s="219">
        <v>1</v>
      </c>
      <c r="E3329" s="104" t="str">
        <f>VLOOKUP(BJB!$F$9:$F$5599,Ctrl!$B$4:$D$399,3,0)</f>
        <v>I</v>
      </c>
      <c r="F3329" s="139" t="s">
        <v>10396</v>
      </c>
      <c r="G3329" s="139" t="s">
        <v>7665</v>
      </c>
      <c r="H3329" s="125"/>
      <c r="I3329" s="220">
        <f>IF(G3328=BJB!$G4098,I3328+1,1)</f>
        <v>1</v>
      </c>
      <c r="J3329" s="912" t="s">
        <v>23275</v>
      </c>
      <c r="K3329" s="126" t="s">
        <v>5198</v>
      </c>
      <c r="L3329" s="104" t="s">
        <v>6476</v>
      </c>
      <c r="M3329" s="127" t="s">
        <v>561</v>
      </c>
      <c r="N3329" s="120">
        <v>40665</v>
      </c>
      <c r="O3329" s="140">
        <v>58872078</v>
      </c>
      <c r="P3329" s="105" t="s">
        <v>6222</v>
      </c>
      <c r="Q3329" s="120" t="s">
        <v>6222</v>
      </c>
      <c r="R3329" s="890">
        <v>0</v>
      </c>
      <c r="S3329" s="234" t="s">
        <v>5047</v>
      </c>
      <c r="T3329" s="130">
        <v>41698</v>
      </c>
      <c r="U3329" s="141">
        <v>8001335</v>
      </c>
      <c r="V3329" s="109" t="s">
        <v>6222</v>
      </c>
      <c r="W3329" s="141">
        <v>0</v>
      </c>
      <c r="X3329" s="141">
        <v>0</v>
      </c>
      <c r="Y3329" s="141">
        <v>0</v>
      </c>
      <c r="Z3329" s="141">
        <v>0</v>
      </c>
      <c r="AA3329" s="114">
        <v>0</v>
      </c>
      <c r="AB3329" s="114"/>
      <c r="AC3329" s="141"/>
      <c r="AD3329" s="141"/>
      <c r="AE3329" s="106">
        <v>0</v>
      </c>
      <c r="AF3329" s="106">
        <v>0</v>
      </c>
      <c r="AG3329" s="106">
        <v>0</v>
      </c>
      <c r="AH3329" s="141"/>
      <c r="AI3329" s="141"/>
      <c r="AJ3329" s="141"/>
      <c r="AK3329" s="141"/>
      <c r="AL3329" s="141"/>
      <c r="AM3329" s="141"/>
      <c r="AN3329" s="114">
        <f t="shared" si="102"/>
        <v>0</v>
      </c>
      <c r="AO3329" s="114">
        <f t="shared" si="103"/>
        <v>8001335</v>
      </c>
      <c r="AP3329" s="114"/>
      <c r="AQ3329" s="114"/>
      <c r="AR3329" s="114"/>
      <c r="AS3329" s="114"/>
      <c r="AT3329" s="189"/>
    </row>
    <row r="3330" spans="1:46" s="190" customFormat="1" ht="15" customHeight="1" x14ac:dyDescent="0.2">
      <c r="A3330" s="104"/>
      <c r="B3330" s="104">
        <f>VLOOKUP(BJB!$F$9:$F$5599,Ctrl!$B$4:$C$399,2,0)</f>
        <v>12</v>
      </c>
      <c r="C3330" s="104">
        <f>VLOOKUP(BJB!$G$9:$G$5599,Ctrl!$E$4:$F$399,2,0)</f>
        <v>0</v>
      </c>
      <c r="D3330" s="219">
        <v>1</v>
      </c>
      <c r="E3330" s="104" t="str">
        <f>VLOOKUP(BJB!$F$9:$F$5599,Ctrl!$B$4:$D$399,3,0)</f>
        <v>I</v>
      </c>
      <c r="F3330" s="139" t="s">
        <v>10396</v>
      </c>
      <c r="G3330" s="139" t="s">
        <v>7665</v>
      </c>
      <c r="H3330" s="125"/>
      <c r="I3330" s="220">
        <f>IF(G3329=BJB!$G4099,I3329+1,1)</f>
        <v>1</v>
      </c>
      <c r="J3330" s="912" t="s">
        <v>23276</v>
      </c>
      <c r="K3330" s="126" t="s">
        <v>5199</v>
      </c>
      <c r="L3330" s="104" t="s">
        <v>6476</v>
      </c>
      <c r="M3330" s="127" t="s">
        <v>5200</v>
      </c>
      <c r="N3330" s="128">
        <v>40639</v>
      </c>
      <c r="O3330" s="140">
        <v>67725834</v>
      </c>
      <c r="P3330" s="105" t="s">
        <v>6222</v>
      </c>
      <c r="Q3330" s="120" t="s">
        <v>6222</v>
      </c>
      <c r="R3330" s="890">
        <v>0</v>
      </c>
      <c r="S3330" s="234" t="s">
        <v>5047</v>
      </c>
      <c r="T3330" s="130">
        <v>41698</v>
      </c>
      <c r="U3330" s="141">
        <v>13399689</v>
      </c>
      <c r="V3330" s="109" t="s">
        <v>6222</v>
      </c>
      <c r="W3330" s="141">
        <v>0</v>
      </c>
      <c r="X3330" s="141">
        <v>0</v>
      </c>
      <c r="Y3330" s="141">
        <v>0</v>
      </c>
      <c r="Z3330" s="141">
        <v>0</v>
      </c>
      <c r="AA3330" s="114">
        <v>0</v>
      </c>
      <c r="AB3330" s="114"/>
      <c r="AC3330" s="141"/>
      <c r="AD3330" s="141"/>
      <c r="AE3330" s="106">
        <v>0</v>
      </c>
      <c r="AF3330" s="106">
        <v>0</v>
      </c>
      <c r="AG3330" s="106">
        <v>0</v>
      </c>
      <c r="AH3330" s="141"/>
      <c r="AI3330" s="141"/>
      <c r="AJ3330" s="141"/>
      <c r="AK3330" s="141"/>
      <c r="AL3330" s="141"/>
      <c r="AM3330" s="141"/>
      <c r="AN3330" s="114">
        <f t="shared" si="102"/>
        <v>0</v>
      </c>
      <c r="AO3330" s="114">
        <f t="shared" si="103"/>
        <v>13399689</v>
      </c>
      <c r="AP3330" s="114"/>
      <c r="AQ3330" s="114"/>
      <c r="AR3330" s="114"/>
      <c r="AS3330" s="114"/>
    </row>
    <row r="3331" spans="1:46" s="190" customFormat="1" ht="15" customHeight="1" x14ac:dyDescent="0.2">
      <c r="A3331" s="104"/>
      <c r="B3331" s="104">
        <f>VLOOKUP(BJB!$F$9:$F$5599,Ctrl!$B$4:$C$399,2,0)</f>
        <v>12</v>
      </c>
      <c r="C3331" s="104">
        <f>VLOOKUP(BJB!$G$9:$G$5599,Ctrl!$E$4:$F$399,2,0)</f>
        <v>0</v>
      </c>
      <c r="D3331" s="219">
        <v>1</v>
      </c>
      <c r="E3331" s="104" t="str">
        <f>VLOOKUP(BJB!$F$9:$F$5599,Ctrl!$B$4:$D$399,3,0)</f>
        <v>I</v>
      </c>
      <c r="F3331" s="139" t="s">
        <v>10396</v>
      </c>
      <c r="G3331" s="139" t="s">
        <v>7665</v>
      </c>
      <c r="H3331" s="125" t="s">
        <v>6766</v>
      </c>
      <c r="I3331" s="220">
        <f>IF(G3330=BJB!$G4100,I3330+1,1)</f>
        <v>1</v>
      </c>
      <c r="J3331" s="912" t="s">
        <v>23277</v>
      </c>
      <c r="K3331" s="126" t="s">
        <v>5264</v>
      </c>
      <c r="L3331" s="104" t="s">
        <v>6477</v>
      </c>
      <c r="M3331" s="127" t="s">
        <v>5265</v>
      </c>
      <c r="N3331" s="128">
        <v>41159</v>
      </c>
      <c r="O3331" s="140">
        <v>200000000</v>
      </c>
      <c r="P3331" s="105" t="s">
        <v>16551</v>
      </c>
      <c r="Q3331" s="120">
        <v>41627</v>
      </c>
      <c r="R3331" s="105">
        <v>156600036</v>
      </c>
      <c r="S3331" s="234" t="s">
        <v>5086</v>
      </c>
      <c r="T3331" s="130">
        <v>41729</v>
      </c>
      <c r="U3331" s="141">
        <v>109552191</v>
      </c>
      <c r="V3331" s="109">
        <v>41699</v>
      </c>
      <c r="W3331" s="141">
        <v>109552191</v>
      </c>
      <c r="X3331" s="141">
        <v>0</v>
      </c>
      <c r="Y3331" s="141">
        <v>0</v>
      </c>
      <c r="Z3331" s="141">
        <v>0</v>
      </c>
      <c r="AA3331" s="114">
        <v>7696789</v>
      </c>
      <c r="AB3331" s="114"/>
      <c r="AC3331" s="132"/>
      <c r="AD3331" s="141"/>
      <c r="AE3331" s="106">
        <v>0</v>
      </c>
      <c r="AF3331" s="106">
        <v>0</v>
      </c>
      <c r="AG3331" s="106">
        <v>0</v>
      </c>
      <c r="AH3331" s="141"/>
      <c r="AI3331" s="141"/>
      <c r="AJ3331" s="141"/>
      <c r="AK3331" s="141"/>
      <c r="AL3331" s="141"/>
      <c r="AM3331" s="141"/>
      <c r="AN3331" s="114">
        <f t="shared" si="102"/>
        <v>7696789</v>
      </c>
      <c r="AO3331" s="114">
        <f t="shared" si="103"/>
        <v>101855402</v>
      </c>
      <c r="AP3331" s="114"/>
      <c r="AQ3331" s="114"/>
      <c r="AR3331" s="114"/>
      <c r="AS3331" s="114"/>
    </row>
    <row r="3332" spans="1:46" s="190" customFormat="1" ht="15" customHeight="1" x14ac:dyDescent="0.2">
      <c r="A3332" s="104"/>
      <c r="B3332" s="104">
        <f>VLOOKUP(BJB!$F$9:$F$5599,Ctrl!$B$4:$C$399,2,0)</f>
        <v>12</v>
      </c>
      <c r="C3332" s="104">
        <f>VLOOKUP(BJB!$G$9:$G$5599,Ctrl!$E$4:$F$399,2,0)</f>
        <v>0</v>
      </c>
      <c r="D3332" s="219">
        <v>1</v>
      </c>
      <c r="E3332" s="104" t="str">
        <f>VLOOKUP(BJB!$F$9:$F$5599,Ctrl!$B$4:$D$399,3,0)</f>
        <v>I</v>
      </c>
      <c r="F3332" s="139" t="s">
        <v>10396</v>
      </c>
      <c r="G3332" s="139" t="s">
        <v>7665</v>
      </c>
      <c r="H3332" s="125"/>
      <c r="I3332" s="220">
        <f>IF(G3331=BJB!$G4101,I3331+1,1)</f>
        <v>1</v>
      </c>
      <c r="J3332" s="912" t="s">
        <v>23278</v>
      </c>
      <c r="K3332" s="126" t="s">
        <v>5313</v>
      </c>
      <c r="L3332" s="104" t="s">
        <v>6476</v>
      </c>
      <c r="M3332" s="127" t="s">
        <v>1375</v>
      </c>
      <c r="N3332" s="128">
        <v>40280</v>
      </c>
      <c r="O3332" s="140">
        <v>94482963</v>
      </c>
      <c r="P3332" s="105" t="s">
        <v>6222</v>
      </c>
      <c r="Q3332" s="120" t="s">
        <v>6222</v>
      </c>
      <c r="R3332" s="890">
        <v>0</v>
      </c>
      <c r="S3332" s="234" t="s">
        <v>5086</v>
      </c>
      <c r="T3332" s="130">
        <v>41729</v>
      </c>
      <c r="U3332" s="141">
        <v>16076957</v>
      </c>
      <c r="V3332" s="109" t="s">
        <v>6222</v>
      </c>
      <c r="W3332" s="141">
        <v>0</v>
      </c>
      <c r="X3332" s="141">
        <v>0</v>
      </c>
      <c r="Y3332" s="141">
        <v>0</v>
      </c>
      <c r="Z3332" s="141">
        <v>0</v>
      </c>
      <c r="AA3332" s="114">
        <v>0</v>
      </c>
      <c r="AB3332" s="114"/>
      <c r="AC3332" s="141"/>
      <c r="AD3332" s="141"/>
      <c r="AE3332" s="106">
        <v>0</v>
      </c>
      <c r="AF3332" s="106">
        <v>0</v>
      </c>
      <c r="AG3332" s="106">
        <v>0</v>
      </c>
      <c r="AH3332" s="141"/>
      <c r="AI3332" s="141"/>
      <c r="AJ3332" s="141"/>
      <c r="AK3332" s="141"/>
      <c r="AL3332" s="141"/>
      <c r="AM3332" s="141"/>
      <c r="AN3332" s="114">
        <f t="shared" si="102"/>
        <v>0</v>
      </c>
      <c r="AO3332" s="114">
        <f t="shared" si="103"/>
        <v>16076957</v>
      </c>
      <c r="AP3332" s="114"/>
      <c r="AQ3332" s="114"/>
      <c r="AR3332" s="114"/>
      <c r="AS3332" s="114"/>
    </row>
    <row r="3333" spans="1:46" s="190" customFormat="1" ht="15" customHeight="1" x14ac:dyDescent="0.2">
      <c r="A3333" s="104"/>
      <c r="B3333" s="104">
        <f>VLOOKUP(BJB!$F$9:$F$5599,Ctrl!$B$4:$C$399,2,0)</f>
        <v>12</v>
      </c>
      <c r="C3333" s="104">
        <f>VLOOKUP(BJB!$G$9:$G$5599,Ctrl!$E$4:$F$399,2,0)</f>
        <v>0</v>
      </c>
      <c r="D3333" s="219">
        <v>1</v>
      </c>
      <c r="E3333" s="104" t="str">
        <f>VLOOKUP(BJB!$F$9:$F$5599,Ctrl!$B$4:$D$399,3,0)</f>
        <v>I</v>
      </c>
      <c r="F3333" s="139" t="s">
        <v>10396</v>
      </c>
      <c r="G3333" s="139" t="s">
        <v>7665</v>
      </c>
      <c r="H3333" s="125"/>
      <c r="I3333" s="220">
        <f>IF(G3332=BJB!$G4102,I3332+1,1)</f>
        <v>1</v>
      </c>
      <c r="J3333" s="912" t="s">
        <v>23279</v>
      </c>
      <c r="K3333" s="126" t="s">
        <v>5314</v>
      </c>
      <c r="L3333" s="104" t="s">
        <v>6476</v>
      </c>
      <c r="M3333" s="127" t="s">
        <v>3503</v>
      </c>
      <c r="N3333" s="128">
        <v>40427</v>
      </c>
      <c r="O3333" s="140">
        <v>27405968</v>
      </c>
      <c r="P3333" s="105" t="s">
        <v>6222</v>
      </c>
      <c r="Q3333" s="120" t="s">
        <v>6222</v>
      </c>
      <c r="R3333" s="890">
        <v>0</v>
      </c>
      <c r="S3333" s="234" t="s">
        <v>5086</v>
      </c>
      <c r="T3333" s="130">
        <v>41729</v>
      </c>
      <c r="U3333" s="141">
        <v>2745162</v>
      </c>
      <c r="V3333" s="109" t="s">
        <v>6222</v>
      </c>
      <c r="W3333" s="141">
        <v>0</v>
      </c>
      <c r="X3333" s="141">
        <v>0</v>
      </c>
      <c r="Y3333" s="141">
        <v>0</v>
      </c>
      <c r="Z3333" s="141">
        <v>0</v>
      </c>
      <c r="AA3333" s="114">
        <v>0</v>
      </c>
      <c r="AB3333" s="114"/>
      <c r="AC3333" s="141"/>
      <c r="AD3333" s="141"/>
      <c r="AE3333" s="106">
        <v>0</v>
      </c>
      <c r="AF3333" s="106">
        <v>0</v>
      </c>
      <c r="AG3333" s="106">
        <v>0</v>
      </c>
      <c r="AH3333" s="141"/>
      <c r="AI3333" s="141"/>
      <c r="AJ3333" s="141"/>
      <c r="AK3333" s="141"/>
      <c r="AL3333" s="141"/>
      <c r="AM3333" s="141"/>
      <c r="AN3333" s="114">
        <f t="shared" si="102"/>
        <v>0</v>
      </c>
      <c r="AO3333" s="114">
        <f t="shared" si="103"/>
        <v>2745162</v>
      </c>
      <c r="AP3333" s="114"/>
      <c r="AQ3333" s="114"/>
      <c r="AR3333" s="114"/>
      <c r="AS3333" s="114"/>
    </row>
    <row r="3334" spans="1:46" s="190" customFormat="1" ht="15" customHeight="1" x14ac:dyDescent="0.2">
      <c r="A3334" s="104"/>
      <c r="B3334" s="104">
        <f>VLOOKUP(BJB!$F$9:$F$5599,Ctrl!$B$4:$C$399,2,0)</f>
        <v>12</v>
      </c>
      <c r="C3334" s="104">
        <f>VLOOKUP(BJB!$G$9:$G$5599,Ctrl!$E$4:$F$399,2,0)</f>
        <v>0</v>
      </c>
      <c r="D3334" s="219">
        <v>1</v>
      </c>
      <c r="E3334" s="104" t="str">
        <f>VLOOKUP(BJB!$F$9:$F$5599,Ctrl!$B$4:$D$399,3,0)</f>
        <v>I</v>
      </c>
      <c r="F3334" s="139" t="s">
        <v>10396</v>
      </c>
      <c r="G3334" s="139" t="s">
        <v>7665</v>
      </c>
      <c r="H3334" s="125"/>
      <c r="I3334" s="220">
        <f>IF(G3333=BJB!$G4103,I3333+1,1)</f>
        <v>1</v>
      </c>
      <c r="J3334" s="912" t="s">
        <v>23280</v>
      </c>
      <c r="K3334" s="126" t="s">
        <v>10929</v>
      </c>
      <c r="L3334" s="104" t="s">
        <v>6477</v>
      </c>
      <c r="M3334" s="127" t="s">
        <v>5334</v>
      </c>
      <c r="N3334" s="128">
        <v>41179</v>
      </c>
      <c r="O3334" s="140">
        <v>250000000</v>
      </c>
      <c r="P3334" s="105" t="s">
        <v>6222</v>
      </c>
      <c r="Q3334" s="120" t="s">
        <v>6222</v>
      </c>
      <c r="R3334" s="890">
        <v>0</v>
      </c>
      <c r="S3334" s="234" t="s">
        <v>5326</v>
      </c>
      <c r="T3334" s="130">
        <v>41759</v>
      </c>
      <c r="U3334" s="141">
        <v>175000000</v>
      </c>
      <c r="V3334" s="109" t="s">
        <v>6222</v>
      </c>
      <c r="W3334" s="141">
        <v>0</v>
      </c>
      <c r="X3334" s="141">
        <v>0</v>
      </c>
      <c r="Y3334" s="141">
        <v>0</v>
      </c>
      <c r="Z3334" s="141">
        <v>0</v>
      </c>
      <c r="AA3334" s="114">
        <v>0</v>
      </c>
      <c r="AB3334" s="114"/>
      <c r="AC3334" s="141"/>
      <c r="AD3334" s="141"/>
      <c r="AE3334" s="106">
        <v>0</v>
      </c>
      <c r="AF3334" s="106">
        <v>0</v>
      </c>
      <c r="AG3334" s="106">
        <v>0</v>
      </c>
      <c r="AH3334" s="141"/>
      <c r="AI3334" s="141"/>
      <c r="AJ3334" s="141"/>
      <c r="AK3334" s="141"/>
      <c r="AL3334" s="141"/>
      <c r="AM3334" s="141"/>
      <c r="AN3334" s="114">
        <f t="shared" si="102"/>
        <v>0</v>
      </c>
      <c r="AO3334" s="114">
        <f t="shared" si="103"/>
        <v>175000000</v>
      </c>
      <c r="AP3334" s="114"/>
      <c r="AQ3334" s="114"/>
      <c r="AR3334" s="114"/>
      <c r="AS3334" s="114"/>
    </row>
    <row r="3335" spans="1:46" s="190" customFormat="1" ht="15" customHeight="1" x14ac:dyDescent="0.2">
      <c r="A3335" s="104"/>
      <c r="B3335" s="104">
        <f>VLOOKUP(BJB!$F$9:$F$5599,Ctrl!$B$4:$C$399,2,0)</f>
        <v>12</v>
      </c>
      <c r="C3335" s="104">
        <f>VLOOKUP(BJB!$G$9:$G$5599,Ctrl!$E$4:$F$399,2,0)</f>
        <v>0</v>
      </c>
      <c r="D3335" s="219">
        <v>1</v>
      </c>
      <c r="E3335" s="104" t="str">
        <f>VLOOKUP(BJB!$F$9:$F$5599,Ctrl!$B$4:$D$399,3,0)</f>
        <v>I</v>
      </c>
      <c r="F3335" s="139" t="s">
        <v>10396</v>
      </c>
      <c r="G3335" s="139" t="s">
        <v>7665</v>
      </c>
      <c r="H3335" s="125"/>
      <c r="I3335" s="220">
        <f>IF(G3334=BJB!$G4104,I3334+1,1)</f>
        <v>1</v>
      </c>
      <c r="J3335" s="912" t="s">
        <v>23281</v>
      </c>
      <c r="K3335" s="126" t="s">
        <v>10930</v>
      </c>
      <c r="L3335" s="104" t="s">
        <v>6477</v>
      </c>
      <c r="M3335" s="127" t="s">
        <v>5335</v>
      </c>
      <c r="N3335" s="128">
        <v>41226</v>
      </c>
      <c r="O3335" s="140">
        <v>50000000</v>
      </c>
      <c r="P3335" s="105" t="s">
        <v>6222</v>
      </c>
      <c r="Q3335" s="120" t="s">
        <v>6222</v>
      </c>
      <c r="R3335" s="890">
        <v>0</v>
      </c>
      <c r="S3335" s="234" t="s">
        <v>5326</v>
      </c>
      <c r="T3335" s="130">
        <v>41759</v>
      </c>
      <c r="U3335" s="141">
        <v>32406905</v>
      </c>
      <c r="V3335" s="109" t="s">
        <v>6222</v>
      </c>
      <c r="W3335" s="141">
        <v>0</v>
      </c>
      <c r="X3335" s="141">
        <v>0</v>
      </c>
      <c r="Y3335" s="141">
        <v>0</v>
      </c>
      <c r="Z3335" s="141">
        <v>0</v>
      </c>
      <c r="AA3335" s="114">
        <v>0</v>
      </c>
      <c r="AB3335" s="114"/>
      <c r="AC3335" s="141"/>
      <c r="AD3335" s="141"/>
      <c r="AE3335" s="106">
        <v>0</v>
      </c>
      <c r="AF3335" s="106">
        <v>0</v>
      </c>
      <c r="AG3335" s="106">
        <v>0</v>
      </c>
      <c r="AH3335" s="141"/>
      <c r="AI3335" s="141"/>
      <c r="AJ3335" s="141"/>
      <c r="AK3335" s="141"/>
      <c r="AL3335" s="141"/>
      <c r="AM3335" s="141"/>
      <c r="AN3335" s="114">
        <f t="shared" si="102"/>
        <v>0</v>
      </c>
      <c r="AO3335" s="114">
        <f t="shared" si="103"/>
        <v>32406905</v>
      </c>
      <c r="AP3335" s="114"/>
      <c r="AQ3335" s="114"/>
      <c r="AR3335" s="114"/>
      <c r="AS3335" s="114"/>
    </row>
    <row r="3336" spans="1:46" s="190" customFormat="1" ht="15" customHeight="1" x14ac:dyDescent="0.2">
      <c r="A3336" s="104"/>
      <c r="B3336" s="104">
        <f>VLOOKUP(BJB!$F$9:$F$5599,Ctrl!$B$4:$C$399,2,0)</f>
        <v>12</v>
      </c>
      <c r="C3336" s="104">
        <f>VLOOKUP(BJB!$G$9:$G$5599,Ctrl!$E$4:$F$399,2,0)</f>
        <v>0</v>
      </c>
      <c r="D3336" s="219">
        <v>1</v>
      </c>
      <c r="E3336" s="104" t="str">
        <f>VLOOKUP(BJB!$F$9:$F$5599,Ctrl!$B$4:$D$399,3,0)</f>
        <v>I</v>
      </c>
      <c r="F3336" s="139" t="s">
        <v>10396</v>
      </c>
      <c r="G3336" s="139" t="s">
        <v>7665</v>
      </c>
      <c r="H3336" s="125"/>
      <c r="I3336" s="220">
        <f>IF(G3335=BJB!$G4105,I3335+1,1)</f>
        <v>1</v>
      </c>
      <c r="J3336" s="912" t="s">
        <v>23282</v>
      </c>
      <c r="K3336" s="126" t="s">
        <v>5405</v>
      </c>
      <c r="L3336" s="104" t="s">
        <v>6477</v>
      </c>
      <c r="M3336" s="127" t="s">
        <v>5265</v>
      </c>
      <c r="N3336" s="128">
        <v>41159</v>
      </c>
      <c r="O3336" s="140">
        <v>250000000</v>
      </c>
      <c r="P3336" s="105" t="s">
        <v>16552</v>
      </c>
      <c r="Q3336" s="120">
        <v>41541</v>
      </c>
      <c r="R3336" s="105">
        <v>256758140</v>
      </c>
      <c r="S3336" s="234" t="s">
        <v>5326</v>
      </c>
      <c r="T3336" s="130">
        <v>41759</v>
      </c>
      <c r="U3336" s="141">
        <v>175000000</v>
      </c>
      <c r="V3336" s="109">
        <v>41730</v>
      </c>
      <c r="W3336" s="141">
        <v>175000000</v>
      </c>
      <c r="X3336" s="141">
        <v>0</v>
      </c>
      <c r="Y3336" s="141">
        <v>0</v>
      </c>
      <c r="Z3336" s="141">
        <v>0</v>
      </c>
      <c r="AA3336" s="114">
        <v>0</v>
      </c>
      <c r="AB3336" s="114"/>
      <c r="AC3336" s="141"/>
      <c r="AD3336" s="141"/>
      <c r="AE3336" s="106">
        <v>0</v>
      </c>
      <c r="AF3336" s="106">
        <v>0</v>
      </c>
      <c r="AG3336" s="106">
        <v>0</v>
      </c>
      <c r="AH3336" s="141"/>
      <c r="AI3336" s="141"/>
      <c r="AJ3336" s="141"/>
      <c r="AK3336" s="141"/>
      <c r="AL3336" s="141"/>
      <c r="AM3336" s="141"/>
      <c r="AN3336" s="114">
        <f t="shared" si="102"/>
        <v>0</v>
      </c>
      <c r="AO3336" s="114">
        <f t="shared" si="103"/>
        <v>175000000</v>
      </c>
      <c r="AP3336" s="114"/>
      <c r="AQ3336" s="114"/>
      <c r="AR3336" s="114"/>
      <c r="AS3336" s="114"/>
    </row>
    <row r="3337" spans="1:46" s="190" customFormat="1" ht="15" customHeight="1" x14ac:dyDescent="0.2">
      <c r="A3337" s="104"/>
      <c r="B3337" s="104">
        <f>VLOOKUP(BJB!$F$9:$F$5599,Ctrl!$B$4:$C$399,2,0)</f>
        <v>12</v>
      </c>
      <c r="C3337" s="104">
        <f>VLOOKUP(BJB!$G$9:$G$5599,Ctrl!$E$4:$F$399,2,0)</f>
        <v>0</v>
      </c>
      <c r="D3337" s="219">
        <v>1</v>
      </c>
      <c r="E3337" s="104" t="str">
        <f>VLOOKUP(BJB!$F$9:$F$5599,Ctrl!$B$4:$D$399,3,0)</f>
        <v>I</v>
      </c>
      <c r="F3337" s="139" t="s">
        <v>10396</v>
      </c>
      <c r="G3337" s="139" t="s">
        <v>7665</v>
      </c>
      <c r="H3337" s="125"/>
      <c r="I3337" s="220">
        <f>IF(G3336=BJB!$G4106,I3336+1,1)</f>
        <v>1</v>
      </c>
      <c r="J3337" s="912" t="s">
        <v>23283</v>
      </c>
      <c r="K3337" s="126" t="s">
        <v>5775</v>
      </c>
      <c r="L3337" s="104" t="s">
        <v>6477</v>
      </c>
      <c r="M3337" s="127" t="s">
        <v>5776</v>
      </c>
      <c r="N3337" s="128">
        <v>41236</v>
      </c>
      <c r="O3337" s="140">
        <v>50000000</v>
      </c>
      <c r="P3337" s="105" t="s">
        <v>16553</v>
      </c>
      <c r="Q3337" s="120">
        <v>41689</v>
      </c>
      <c r="R3337" s="105">
        <v>47265995</v>
      </c>
      <c r="S3337" s="146" t="s">
        <v>5759</v>
      </c>
      <c r="T3337" s="109">
        <v>41844</v>
      </c>
      <c r="U3337" s="141">
        <v>33086197</v>
      </c>
      <c r="V3337" s="109">
        <v>41821</v>
      </c>
      <c r="W3337" s="141">
        <v>33086197</v>
      </c>
      <c r="X3337" s="141">
        <v>0</v>
      </c>
      <c r="Y3337" s="141">
        <v>0</v>
      </c>
      <c r="Z3337" s="141">
        <v>0</v>
      </c>
      <c r="AA3337" s="114">
        <v>4094263</v>
      </c>
      <c r="AB3337" s="114"/>
      <c r="AC3337" s="141"/>
      <c r="AD3337" s="141"/>
      <c r="AE3337" s="106">
        <v>0</v>
      </c>
      <c r="AF3337" s="106">
        <v>0</v>
      </c>
      <c r="AG3337" s="106">
        <v>0</v>
      </c>
      <c r="AH3337" s="141"/>
      <c r="AI3337" s="141"/>
      <c r="AJ3337" s="141"/>
      <c r="AK3337" s="141"/>
      <c r="AL3337" s="141"/>
      <c r="AM3337" s="141"/>
      <c r="AN3337" s="114">
        <f t="shared" ref="AN3337:AN3400" si="104">SUM(AA3337:AM3337)</f>
        <v>4094263</v>
      </c>
      <c r="AO3337" s="114">
        <f t="shared" ref="AO3337:AO3400" si="105">IF((U3337-AN3337)&lt;0,ABS(0),(U3337-AN3337))</f>
        <v>28991934</v>
      </c>
      <c r="AP3337" s="114"/>
      <c r="AQ3337" s="114"/>
      <c r="AR3337" s="114"/>
      <c r="AS3337" s="114"/>
    </row>
    <row r="3338" spans="1:46" s="190" customFormat="1" ht="15" customHeight="1" x14ac:dyDescent="0.2">
      <c r="A3338" s="104"/>
      <c r="B3338" s="104">
        <f>VLOOKUP(BJB!$F$9:$F$5599,Ctrl!$B$4:$C$399,2,0)</f>
        <v>12</v>
      </c>
      <c r="C3338" s="104">
        <f>VLOOKUP(BJB!$G$9:$G$5599,Ctrl!$E$4:$F$399,2,0)</f>
        <v>0</v>
      </c>
      <c r="D3338" s="219">
        <v>1</v>
      </c>
      <c r="E3338" s="104" t="str">
        <f>VLOOKUP(BJB!$F$9:$F$5599,Ctrl!$B$4:$D$399,3,0)</f>
        <v>I</v>
      </c>
      <c r="F3338" s="139" t="s">
        <v>10396</v>
      </c>
      <c r="G3338" s="139" t="s">
        <v>7665</v>
      </c>
      <c r="H3338" s="125"/>
      <c r="I3338" s="220">
        <f>IF(G3337=BJB!$G4107,I3337+1,1)</f>
        <v>1</v>
      </c>
      <c r="J3338" s="912" t="s">
        <v>23284</v>
      </c>
      <c r="K3338" s="126" t="s">
        <v>5777</v>
      </c>
      <c r="L3338" s="104" t="s">
        <v>6477</v>
      </c>
      <c r="M3338" s="127" t="s">
        <v>5778</v>
      </c>
      <c r="N3338" s="128">
        <v>41429</v>
      </c>
      <c r="O3338" s="140">
        <v>100000000</v>
      </c>
      <c r="P3338" s="105" t="s">
        <v>16554</v>
      </c>
      <c r="Q3338" s="120">
        <v>41688</v>
      </c>
      <c r="R3338" s="105">
        <v>112466708</v>
      </c>
      <c r="S3338" s="146" t="s">
        <v>5759</v>
      </c>
      <c r="T3338" s="109">
        <v>41844</v>
      </c>
      <c r="U3338" s="141">
        <v>70000000</v>
      </c>
      <c r="V3338" s="109">
        <v>41821</v>
      </c>
      <c r="W3338" s="141">
        <v>70000000</v>
      </c>
      <c r="X3338" s="141">
        <v>0</v>
      </c>
      <c r="Y3338" s="141">
        <v>0</v>
      </c>
      <c r="Z3338" s="141">
        <v>0</v>
      </c>
      <c r="AA3338" s="114">
        <v>0</v>
      </c>
      <c r="AB3338" s="114"/>
      <c r="AC3338" s="141"/>
      <c r="AD3338" s="141"/>
      <c r="AE3338" s="106">
        <v>0</v>
      </c>
      <c r="AF3338" s="106">
        <v>0</v>
      </c>
      <c r="AG3338" s="106">
        <v>0</v>
      </c>
      <c r="AH3338" s="141"/>
      <c r="AI3338" s="141"/>
      <c r="AJ3338" s="141"/>
      <c r="AK3338" s="141"/>
      <c r="AL3338" s="141"/>
      <c r="AM3338" s="141"/>
      <c r="AN3338" s="114">
        <f t="shared" si="104"/>
        <v>0</v>
      </c>
      <c r="AO3338" s="114">
        <f t="shared" si="105"/>
        <v>70000000</v>
      </c>
      <c r="AP3338" s="114"/>
      <c r="AQ3338" s="114"/>
      <c r="AR3338" s="114"/>
      <c r="AS3338" s="114"/>
    </row>
    <row r="3339" spans="1:46" s="190" customFormat="1" ht="15" customHeight="1" x14ac:dyDescent="0.2">
      <c r="A3339" s="104"/>
      <c r="B3339" s="104">
        <f>VLOOKUP(BJB!$F$9:$F$5599,Ctrl!$B$4:$C$399,2,0)</f>
        <v>12</v>
      </c>
      <c r="C3339" s="104">
        <f>VLOOKUP(BJB!$G$9:$G$5599,Ctrl!$E$4:$F$399,2,0)</f>
        <v>0</v>
      </c>
      <c r="D3339" s="219">
        <v>1</v>
      </c>
      <c r="E3339" s="104" t="str">
        <f>VLOOKUP(BJB!$F$9:$F$5599,Ctrl!$B$4:$D$399,3,0)</f>
        <v>I</v>
      </c>
      <c r="F3339" s="139" t="s">
        <v>10396</v>
      </c>
      <c r="G3339" s="139" t="s">
        <v>7665</v>
      </c>
      <c r="H3339" s="125" t="s">
        <v>6701</v>
      </c>
      <c r="I3339" s="220">
        <f>IF(G3338=BJB!$G4108,I3338+1,1)</f>
        <v>1</v>
      </c>
      <c r="J3339" s="912" t="s">
        <v>23285</v>
      </c>
      <c r="K3339" s="126" t="s">
        <v>10931</v>
      </c>
      <c r="L3339" s="104" t="s">
        <v>6477</v>
      </c>
      <c r="M3339" s="127" t="s">
        <v>5891</v>
      </c>
      <c r="N3339" s="128">
        <v>41054</v>
      </c>
      <c r="O3339" s="140">
        <v>100000000</v>
      </c>
      <c r="P3339" s="105" t="s">
        <v>6222</v>
      </c>
      <c r="Q3339" s="120" t="s">
        <v>6222</v>
      </c>
      <c r="R3339" s="890">
        <v>0</v>
      </c>
      <c r="S3339" s="146" t="s">
        <v>5866</v>
      </c>
      <c r="T3339" s="109">
        <v>41878</v>
      </c>
      <c r="U3339" s="141">
        <v>48192918</v>
      </c>
      <c r="V3339" s="109" t="s">
        <v>6222</v>
      </c>
      <c r="W3339" s="141">
        <v>0</v>
      </c>
      <c r="X3339" s="141">
        <v>0</v>
      </c>
      <c r="Y3339" s="141">
        <v>0</v>
      </c>
      <c r="Z3339" s="141">
        <v>0</v>
      </c>
      <c r="AA3339" s="114">
        <v>1276812</v>
      </c>
      <c r="AB3339" s="114"/>
      <c r="AC3339" s="132"/>
      <c r="AD3339" s="141"/>
      <c r="AE3339" s="106">
        <v>0</v>
      </c>
      <c r="AF3339" s="106">
        <v>0</v>
      </c>
      <c r="AG3339" s="106">
        <v>0</v>
      </c>
      <c r="AH3339" s="141"/>
      <c r="AI3339" s="141"/>
      <c r="AJ3339" s="141"/>
      <c r="AK3339" s="141"/>
      <c r="AL3339" s="141"/>
      <c r="AM3339" s="141"/>
      <c r="AN3339" s="114">
        <f t="shared" si="104"/>
        <v>1276812</v>
      </c>
      <c r="AO3339" s="114">
        <f t="shared" si="105"/>
        <v>46916106</v>
      </c>
      <c r="AP3339" s="114"/>
      <c r="AQ3339" s="114"/>
      <c r="AR3339" s="114"/>
      <c r="AS3339" s="114"/>
    </row>
    <row r="3340" spans="1:46" s="190" customFormat="1" ht="15" customHeight="1" x14ac:dyDescent="0.2">
      <c r="A3340" s="104"/>
      <c r="B3340" s="104">
        <f>VLOOKUP(BJB!$F$9:$F$5599,Ctrl!$B$4:$C$399,2,0)</f>
        <v>12</v>
      </c>
      <c r="C3340" s="104">
        <f>VLOOKUP(BJB!$G$9:$G$5599,Ctrl!$E$4:$F$399,2,0)</f>
        <v>0</v>
      </c>
      <c r="D3340" s="219">
        <v>1</v>
      </c>
      <c r="E3340" s="104" t="str">
        <f>VLOOKUP(BJB!$F$9:$F$5599,Ctrl!$B$4:$D$399,3,0)</f>
        <v>I</v>
      </c>
      <c r="F3340" s="139" t="s">
        <v>10396</v>
      </c>
      <c r="G3340" s="139" t="s">
        <v>7665</v>
      </c>
      <c r="H3340" s="125"/>
      <c r="I3340" s="220">
        <f>IF(G3339=BJB!$G4109,I3339+1,1)</f>
        <v>1</v>
      </c>
      <c r="J3340" s="912" t="s">
        <v>23286</v>
      </c>
      <c r="K3340" s="126" t="s">
        <v>10932</v>
      </c>
      <c r="L3340" s="104" t="s">
        <v>6477</v>
      </c>
      <c r="M3340" s="127" t="s">
        <v>6141</v>
      </c>
      <c r="N3340" s="120">
        <v>41187</v>
      </c>
      <c r="O3340" s="140">
        <v>90000000</v>
      </c>
      <c r="P3340" s="105" t="s">
        <v>16555</v>
      </c>
      <c r="Q3340" s="120">
        <v>41935</v>
      </c>
      <c r="R3340" s="105">
        <v>119088224</v>
      </c>
      <c r="S3340" s="146" t="s">
        <v>6086</v>
      </c>
      <c r="T3340" s="109">
        <v>42003</v>
      </c>
      <c r="U3340" s="141">
        <v>63000000</v>
      </c>
      <c r="V3340" s="109">
        <v>41974</v>
      </c>
      <c r="W3340" s="141">
        <v>63000000</v>
      </c>
      <c r="X3340" s="141">
        <v>0</v>
      </c>
      <c r="Y3340" s="141">
        <v>0</v>
      </c>
      <c r="Z3340" s="141">
        <v>0</v>
      </c>
      <c r="AA3340" s="114">
        <v>0</v>
      </c>
      <c r="AB3340" s="114"/>
      <c r="AC3340" s="141"/>
      <c r="AD3340" s="141"/>
      <c r="AE3340" s="106">
        <v>0</v>
      </c>
      <c r="AF3340" s="106">
        <v>0</v>
      </c>
      <c r="AG3340" s="106">
        <v>0</v>
      </c>
      <c r="AH3340" s="141"/>
      <c r="AI3340" s="141"/>
      <c r="AJ3340" s="141"/>
      <c r="AK3340" s="141"/>
      <c r="AL3340" s="141"/>
      <c r="AM3340" s="141"/>
      <c r="AN3340" s="114">
        <f t="shared" si="104"/>
        <v>0</v>
      </c>
      <c r="AO3340" s="114">
        <f t="shared" si="105"/>
        <v>63000000</v>
      </c>
      <c r="AP3340" s="114"/>
      <c r="AQ3340" s="114"/>
      <c r="AR3340" s="114"/>
      <c r="AS3340" s="114"/>
    </row>
    <row r="3341" spans="1:46" s="190" customFormat="1" ht="15" customHeight="1" x14ac:dyDescent="0.2">
      <c r="A3341" s="104"/>
      <c r="B3341" s="104">
        <f>VLOOKUP(BJB!$F$9:$F$5599,Ctrl!$B$4:$C$399,2,0)</f>
        <v>12</v>
      </c>
      <c r="C3341" s="104">
        <f>VLOOKUP(BJB!$G$9:$G$5599,Ctrl!$E$4:$F$399,2,0)</f>
        <v>0</v>
      </c>
      <c r="D3341" s="219">
        <v>1</v>
      </c>
      <c r="E3341" s="104" t="str">
        <f>VLOOKUP(BJB!$F$9:$F$5599,Ctrl!$B$4:$D$399,3,0)</f>
        <v>I</v>
      </c>
      <c r="F3341" s="139" t="s">
        <v>10396</v>
      </c>
      <c r="G3341" s="139" t="s">
        <v>7665</v>
      </c>
      <c r="H3341" s="125"/>
      <c r="I3341" s="220">
        <f>IF(G3340=BJB!$G4110,I3340+1,1)</f>
        <v>1</v>
      </c>
      <c r="J3341" s="912" t="s">
        <v>23287</v>
      </c>
      <c r="K3341" s="126" t="s">
        <v>10932</v>
      </c>
      <c r="L3341" s="104" t="s">
        <v>6477</v>
      </c>
      <c r="M3341" s="127" t="s">
        <v>6142</v>
      </c>
      <c r="N3341" s="128">
        <v>41188</v>
      </c>
      <c r="O3341" s="140">
        <v>100000000</v>
      </c>
      <c r="P3341" s="105" t="s">
        <v>16556</v>
      </c>
      <c r="Q3341" s="120">
        <v>41935</v>
      </c>
      <c r="R3341" s="105">
        <v>125476475</v>
      </c>
      <c r="S3341" s="146" t="s">
        <v>6086</v>
      </c>
      <c r="T3341" s="109">
        <v>42003</v>
      </c>
      <c r="U3341" s="141">
        <v>70000000</v>
      </c>
      <c r="V3341" s="109">
        <v>41974</v>
      </c>
      <c r="W3341" s="141">
        <v>70000000</v>
      </c>
      <c r="X3341" s="141">
        <v>0</v>
      </c>
      <c r="Y3341" s="141">
        <v>0</v>
      </c>
      <c r="Z3341" s="141">
        <v>0</v>
      </c>
      <c r="AA3341" s="114">
        <v>0</v>
      </c>
      <c r="AB3341" s="114"/>
      <c r="AC3341" s="141"/>
      <c r="AD3341" s="141"/>
      <c r="AE3341" s="106">
        <v>0</v>
      </c>
      <c r="AF3341" s="106">
        <v>0</v>
      </c>
      <c r="AG3341" s="106">
        <v>0</v>
      </c>
      <c r="AH3341" s="141"/>
      <c r="AI3341" s="141"/>
      <c r="AJ3341" s="141"/>
      <c r="AK3341" s="141"/>
      <c r="AL3341" s="141"/>
      <c r="AM3341" s="141"/>
      <c r="AN3341" s="114">
        <f t="shared" si="104"/>
        <v>0</v>
      </c>
      <c r="AO3341" s="114">
        <f t="shared" si="105"/>
        <v>70000000</v>
      </c>
      <c r="AP3341" s="114"/>
      <c r="AQ3341" s="114"/>
      <c r="AR3341" s="114"/>
      <c r="AS3341" s="114"/>
    </row>
    <row r="3342" spans="1:46" s="190" customFormat="1" ht="15" customHeight="1" x14ac:dyDescent="0.2">
      <c r="A3342" s="104"/>
      <c r="B3342" s="104">
        <f>VLOOKUP(BJB!$F$9:$F$5599,Ctrl!$B$4:$C$399,2,0)</f>
        <v>12</v>
      </c>
      <c r="C3342" s="104">
        <f>VLOOKUP(BJB!$G$9:$G$5599,Ctrl!$E$4:$F$399,2,0)</f>
        <v>0</v>
      </c>
      <c r="D3342" s="219">
        <v>1</v>
      </c>
      <c r="E3342" s="104" t="str">
        <f>VLOOKUP(BJB!$F$9:$F$5599,Ctrl!$B$4:$D$399,3,0)</f>
        <v>I</v>
      </c>
      <c r="F3342" s="139" t="s">
        <v>10396</v>
      </c>
      <c r="G3342" s="139" t="s">
        <v>7665</v>
      </c>
      <c r="H3342" s="125"/>
      <c r="I3342" s="220">
        <f>IF(G3341=BJB!$G4111,I3341+1,1)</f>
        <v>1</v>
      </c>
      <c r="J3342" s="912" t="s">
        <v>23288</v>
      </c>
      <c r="K3342" s="126" t="s">
        <v>5818</v>
      </c>
      <c r="L3342" s="104" t="s">
        <v>6477</v>
      </c>
      <c r="M3342" s="127" t="s">
        <v>6143</v>
      </c>
      <c r="N3342" s="128">
        <v>41430</v>
      </c>
      <c r="O3342" s="140">
        <v>50000000</v>
      </c>
      <c r="P3342" s="105" t="s">
        <v>16557</v>
      </c>
      <c r="Q3342" s="120">
        <v>41856</v>
      </c>
      <c r="R3342" s="105">
        <v>41063843</v>
      </c>
      <c r="S3342" s="146" t="s">
        <v>6086</v>
      </c>
      <c r="T3342" s="109">
        <v>42003</v>
      </c>
      <c r="U3342" s="141">
        <v>28744690</v>
      </c>
      <c r="V3342" s="109">
        <v>41974</v>
      </c>
      <c r="W3342" s="141">
        <v>28744690</v>
      </c>
      <c r="X3342" s="141">
        <v>0</v>
      </c>
      <c r="Y3342" s="141">
        <v>0</v>
      </c>
      <c r="Z3342" s="141">
        <v>0</v>
      </c>
      <c r="AA3342" s="114">
        <v>0</v>
      </c>
      <c r="AB3342" s="114"/>
      <c r="AC3342" s="141"/>
      <c r="AD3342" s="141"/>
      <c r="AE3342" s="106">
        <v>0</v>
      </c>
      <c r="AF3342" s="106">
        <v>0</v>
      </c>
      <c r="AG3342" s="106">
        <v>0</v>
      </c>
      <c r="AH3342" s="141"/>
      <c r="AI3342" s="141"/>
      <c r="AJ3342" s="141"/>
      <c r="AK3342" s="141"/>
      <c r="AL3342" s="141"/>
      <c r="AM3342" s="141"/>
      <c r="AN3342" s="114">
        <f t="shared" si="104"/>
        <v>0</v>
      </c>
      <c r="AO3342" s="114">
        <f t="shared" si="105"/>
        <v>28744690</v>
      </c>
      <c r="AP3342" s="114"/>
      <c r="AQ3342" s="114"/>
      <c r="AR3342" s="114"/>
      <c r="AS3342" s="114"/>
    </row>
    <row r="3343" spans="1:46" s="190" customFormat="1" ht="15" customHeight="1" x14ac:dyDescent="0.2">
      <c r="A3343" s="104"/>
      <c r="B3343" s="104">
        <f>VLOOKUP(BJB!$F$9:$F$5599,Ctrl!$B$4:$C$399,2,0)</f>
        <v>12</v>
      </c>
      <c r="C3343" s="104">
        <f>VLOOKUP(BJB!$G$9:$G$5599,Ctrl!$E$4:$F$399,2,0)</f>
        <v>0</v>
      </c>
      <c r="D3343" s="219">
        <v>1</v>
      </c>
      <c r="E3343" s="104" t="str">
        <f>VLOOKUP(BJB!$F$9:$F$5599,Ctrl!$B$4:$D$399,3,0)</f>
        <v>I</v>
      </c>
      <c r="F3343" s="139" t="s">
        <v>10396</v>
      </c>
      <c r="G3343" s="139" t="s">
        <v>7665</v>
      </c>
      <c r="H3343" s="125"/>
      <c r="I3343" s="220">
        <f>IF(G3342=BJB!$G4112,I3342+1,1)</f>
        <v>1</v>
      </c>
      <c r="J3343" s="912" t="s">
        <v>23289</v>
      </c>
      <c r="K3343" s="126" t="s">
        <v>10933</v>
      </c>
      <c r="L3343" s="104" t="s">
        <v>6477</v>
      </c>
      <c r="M3343" s="127" t="s">
        <v>6144</v>
      </c>
      <c r="N3343" s="120">
        <v>41124</v>
      </c>
      <c r="O3343" s="140">
        <v>100000000</v>
      </c>
      <c r="P3343" s="105" t="s">
        <v>16558</v>
      </c>
      <c r="Q3343" s="120">
        <v>41666</v>
      </c>
      <c r="R3343" s="105">
        <v>90356518</v>
      </c>
      <c r="S3343" s="146" t="s">
        <v>6086</v>
      </c>
      <c r="T3343" s="109">
        <v>42003</v>
      </c>
      <c r="U3343" s="141">
        <v>63249563</v>
      </c>
      <c r="V3343" s="109">
        <v>41974</v>
      </c>
      <c r="W3343" s="141">
        <v>63249563</v>
      </c>
      <c r="X3343" s="141">
        <v>0</v>
      </c>
      <c r="Y3343" s="141">
        <v>0</v>
      </c>
      <c r="Z3343" s="141">
        <v>0</v>
      </c>
      <c r="AA3343" s="114">
        <v>0</v>
      </c>
      <c r="AB3343" s="114"/>
      <c r="AC3343" s="141"/>
      <c r="AD3343" s="141"/>
      <c r="AE3343" s="106">
        <v>0</v>
      </c>
      <c r="AF3343" s="106">
        <v>0</v>
      </c>
      <c r="AG3343" s="106">
        <v>0</v>
      </c>
      <c r="AH3343" s="141"/>
      <c r="AI3343" s="141"/>
      <c r="AJ3343" s="141"/>
      <c r="AK3343" s="141"/>
      <c r="AL3343" s="141"/>
      <c r="AM3343" s="141"/>
      <c r="AN3343" s="114">
        <f t="shared" si="104"/>
        <v>0</v>
      </c>
      <c r="AO3343" s="114">
        <f t="shared" si="105"/>
        <v>63249563</v>
      </c>
      <c r="AP3343" s="114"/>
      <c r="AQ3343" s="114"/>
      <c r="AR3343" s="114"/>
      <c r="AS3343" s="114"/>
    </row>
    <row r="3344" spans="1:46" s="190" customFormat="1" ht="15" customHeight="1" x14ac:dyDescent="0.2">
      <c r="A3344" s="104"/>
      <c r="B3344" s="104">
        <f>VLOOKUP(BJB!$F$9:$F$5599,Ctrl!$B$4:$C$399,2,0)</f>
        <v>12</v>
      </c>
      <c r="C3344" s="104">
        <f>VLOOKUP(BJB!$G$9:$G$5599,Ctrl!$E$4:$F$399,2,0)</f>
        <v>0</v>
      </c>
      <c r="D3344" s="219">
        <v>1</v>
      </c>
      <c r="E3344" s="104" t="str">
        <f>VLOOKUP(BJB!$F$9:$F$5599,Ctrl!$B$4:$D$399,3,0)</f>
        <v>I</v>
      </c>
      <c r="F3344" s="139" t="s">
        <v>10396</v>
      </c>
      <c r="G3344" s="139" t="s">
        <v>7665</v>
      </c>
      <c r="H3344" s="125"/>
      <c r="I3344" s="220">
        <f>IF(G3343=BJB!$G4113,I3343+1,1)</f>
        <v>1</v>
      </c>
      <c r="J3344" s="912" t="s">
        <v>23290</v>
      </c>
      <c r="K3344" s="121" t="s">
        <v>8038</v>
      </c>
      <c r="L3344" s="104" t="s">
        <v>6476</v>
      </c>
      <c r="M3344" s="104" t="s">
        <v>628</v>
      </c>
      <c r="N3344" s="120">
        <v>40374</v>
      </c>
      <c r="O3344" s="105">
        <v>152255375</v>
      </c>
      <c r="P3344" s="105" t="s">
        <v>16559</v>
      </c>
      <c r="Q3344" s="120">
        <v>42053</v>
      </c>
      <c r="R3344" s="105">
        <v>45414755</v>
      </c>
      <c r="S3344" s="146" t="s">
        <v>8206</v>
      </c>
      <c r="T3344" s="109">
        <v>42151</v>
      </c>
      <c r="U3344" s="141">
        <v>10128230</v>
      </c>
      <c r="V3344" s="109">
        <v>42151</v>
      </c>
      <c r="W3344" s="141">
        <v>10128230</v>
      </c>
      <c r="X3344" s="141">
        <v>0</v>
      </c>
      <c r="Y3344" s="141">
        <v>0</v>
      </c>
      <c r="Z3344" s="141">
        <v>0</v>
      </c>
      <c r="AA3344" s="114">
        <v>0</v>
      </c>
      <c r="AB3344" s="114"/>
      <c r="AC3344" s="132"/>
      <c r="AD3344" s="141"/>
      <c r="AE3344" s="106">
        <v>0</v>
      </c>
      <c r="AF3344" s="106">
        <v>0</v>
      </c>
      <c r="AG3344" s="106">
        <v>0</v>
      </c>
      <c r="AH3344" s="106"/>
      <c r="AI3344" s="106"/>
      <c r="AJ3344" s="106"/>
      <c r="AK3344" s="106"/>
      <c r="AL3344" s="106"/>
      <c r="AM3344" s="106"/>
      <c r="AN3344" s="114">
        <f t="shared" si="104"/>
        <v>0</v>
      </c>
      <c r="AO3344" s="114">
        <f t="shared" si="105"/>
        <v>10128230</v>
      </c>
      <c r="AP3344" s="114"/>
      <c r="AQ3344" s="114"/>
      <c r="AR3344" s="114"/>
      <c r="AS3344" s="114"/>
    </row>
    <row r="3345" spans="1:46" s="190" customFormat="1" ht="15" customHeight="1" x14ac:dyDescent="0.2">
      <c r="A3345" s="104"/>
      <c r="B3345" s="104">
        <f>VLOOKUP(BJB!$F$9:$F$5599,Ctrl!$B$4:$C$399,2,0)</f>
        <v>12</v>
      </c>
      <c r="C3345" s="104">
        <f>VLOOKUP(BJB!$G$9:$G$5599,Ctrl!$E$4:$F$399,2,0)</f>
        <v>0</v>
      </c>
      <c r="D3345" s="219">
        <v>1</v>
      </c>
      <c r="E3345" s="104" t="str">
        <f>VLOOKUP(BJB!$F$9:$F$5599,Ctrl!$B$4:$D$399,3,0)</f>
        <v>I</v>
      </c>
      <c r="F3345" s="139" t="s">
        <v>10396</v>
      </c>
      <c r="G3345" s="139" t="s">
        <v>7665</v>
      </c>
      <c r="H3345" s="231" t="s">
        <v>18616</v>
      </c>
      <c r="I3345" s="220">
        <f>IF(G3344=BJB!$G4114,I3344+1,1)</f>
        <v>1</v>
      </c>
      <c r="J3345" s="891" t="s">
        <v>18445</v>
      </c>
      <c r="K3345" s="121" t="s">
        <v>1596</v>
      </c>
      <c r="L3345" s="104" t="s">
        <v>6477</v>
      </c>
      <c r="M3345" s="104" t="s">
        <v>6144</v>
      </c>
      <c r="N3345" s="120">
        <v>41124</v>
      </c>
      <c r="O3345" s="107">
        <v>120000000</v>
      </c>
      <c r="P3345" s="105" t="s">
        <v>16560</v>
      </c>
      <c r="Q3345" s="120">
        <v>41869</v>
      </c>
      <c r="R3345" s="105">
        <v>69556061</v>
      </c>
      <c r="S3345" s="146" t="s">
        <v>6264</v>
      </c>
      <c r="T3345" s="109">
        <v>42031</v>
      </c>
      <c r="U3345" s="114">
        <v>41881198</v>
      </c>
      <c r="V3345" s="109">
        <v>42031</v>
      </c>
      <c r="W3345" s="141">
        <v>41881198</v>
      </c>
      <c r="X3345" s="141">
        <v>0</v>
      </c>
      <c r="Y3345" s="141">
        <v>0</v>
      </c>
      <c r="Z3345" s="141">
        <v>0</v>
      </c>
      <c r="AA3345" s="114">
        <v>0</v>
      </c>
      <c r="AB3345" s="114">
        <v>1005542</v>
      </c>
      <c r="AC3345" s="132">
        <v>995113</v>
      </c>
      <c r="AD3345" s="141"/>
      <c r="AE3345" s="106">
        <v>0</v>
      </c>
      <c r="AF3345" s="106">
        <v>0</v>
      </c>
      <c r="AG3345" s="106">
        <v>0</v>
      </c>
      <c r="AH3345" s="114"/>
      <c r="AI3345" s="114"/>
      <c r="AJ3345" s="114"/>
      <c r="AK3345" s="114"/>
      <c r="AL3345" s="114"/>
      <c r="AM3345" s="114"/>
      <c r="AN3345" s="114">
        <f t="shared" si="104"/>
        <v>2000655</v>
      </c>
      <c r="AO3345" s="114">
        <f t="shared" si="105"/>
        <v>39880543</v>
      </c>
      <c r="AP3345" s="114"/>
      <c r="AQ3345" s="114"/>
      <c r="AR3345" s="114"/>
      <c r="AS3345" s="114"/>
    </row>
    <row r="3346" spans="1:46" s="190" customFormat="1" ht="15" customHeight="1" x14ac:dyDescent="0.2">
      <c r="A3346" s="104"/>
      <c r="B3346" s="104">
        <f>VLOOKUP(BJB!$F$9:$F$5599,Ctrl!$B$4:$C$399,2,0)</f>
        <v>12</v>
      </c>
      <c r="C3346" s="104">
        <f>VLOOKUP(BJB!$G$9:$G$5599,Ctrl!$E$4:$F$399,2,0)</f>
        <v>1</v>
      </c>
      <c r="D3346" s="219">
        <v>1</v>
      </c>
      <c r="E3346" s="104" t="str">
        <f>VLOOKUP(BJB!$F$9:$F$5599,Ctrl!$B$4:$D$399,3,0)</f>
        <v>I</v>
      </c>
      <c r="F3346" s="139" t="s">
        <v>10396</v>
      </c>
      <c r="G3346" s="139" t="s">
        <v>6268</v>
      </c>
      <c r="H3346" s="125" t="s">
        <v>8535</v>
      </c>
      <c r="I3346" s="220">
        <f>IF(G3345=BJB!$G4115,I3345+1,1)</f>
        <v>1</v>
      </c>
      <c r="J3346" s="891" t="s">
        <v>18446</v>
      </c>
      <c r="K3346" s="121" t="s">
        <v>7383</v>
      </c>
      <c r="L3346" s="104" t="s">
        <v>6477</v>
      </c>
      <c r="M3346" s="104" t="s">
        <v>6245</v>
      </c>
      <c r="N3346" s="120">
        <v>41253</v>
      </c>
      <c r="O3346" s="105">
        <v>250000000</v>
      </c>
      <c r="P3346" s="105" t="s">
        <v>16561</v>
      </c>
      <c r="Q3346" s="120">
        <v>42060</v>
      </c>
      <c r="R3346" s="105">
        <v>133934492</v>
      </c>
      <c r="S3346" s="146" t="s">
        <v>7386</v>
      </c>
      <c r="T3346" s="109">
        <v>42081</v>
      </c>
      <c r="U3346" s="141">
        <v>93695286</v>
      </c>
      <c r="V3346" s="109">
        <v>42081</v>
      </c>
      <c r="W3346" s="141">
        <v>93695286</v>
      </c>
      <c r="X3346" s="141">
        <v>0</v>
      </c>
      <c r="Y3346" s="141">
        <v>0</v>
      </c>
      <c r="Z3346" s="141">
        <v>0</v>
      </c>
      <c r="AA3346" s="114">
        <v>20681445</v>
      </c>
      <c r="AB3346" s="114">
        <v>64243963</v>
      </c>
      <c r="AC3346" s="132"/>
      <c r="AD3346" s="141"/>
      <c r="AE3346" s="106">
        <v>0</v>
      </c>
      <c r="AF3346" s="106">
        <v>0</v>
      </c>
      <c r="AG3346" s="106">
        <v>0</v>
      </c>
      <c r="AH3346" s="141"/>
      <c r="AI3346" s="141"/>
      <c r="AJ3346" s="141"/>
      <c r="AK3346" s="141"/>
      <c r="AL3346" s="141"/>
      <c r="AM3346" s="141"/>
      <c r="AN3346" s="114">
        <f t="shared" si="104"/>
        <v>84925408</v>
      </c>
      <c r="AO3346" s="114">
        <f t="shared" si="105"/>
        <v>8769878</v>
      </c>
      <c r="AP3346" s="114"/>
      <c r="AQ3346" s="114"/>
      <c r="AR3346" s="114"/>
      <c r="AS3346" s="114"/>
    </row>
    <row r="3347" spans="1:46" s="190" customFormat="1" ht="15" customHeight="1" x14ac:dyDescent="0.2">
      <c r="A3347" s="104"/>
      <c r="B3347" s="104">
        <f>VLOOKUP(BJB!$F$9:$F$5599,Ctrl!$B$4:$C$399,2,0)</f>
        <v>12</v>
      </c>
      <c r="C3347" s="104">
        <f>VLOOKUP(BJB!$G$9:$G$5599,Ctrl!$E$4:$F$399,2,0)</f>
        <v>6</v>
      </c>
      <c r="D3347" s="219">
        <v>1</v>
      </c>
      <c r="E3347" s="104" t="str">
        <f>VLOOKUP(BJB!$F$9:$F$5599,Ctrl!$B$4:$D$399,3,0)</f>
        <v>I</v>
      </c>
      <c r="F3347" s="139" t="s">
        <v>10396</v>
      </c>
      <c r="G3347" s="139" t="s">
        <v>9751</v>
      </c>
      <c r="H3347" s="125" t="s">
        <v>6700</v>
      </c>
      <c r="I3347" s="220">
        <f>IF(G3346=BJB!$G4118,I3346+1,1)</f>
        <v>1</v>
      </c>
      <c r="J3347" s="891" t="s">
        <v>18447</v>
      </c>
      <c r="K3347" s="121" t="s">
        <v>536</v>
      </c>
      <c r="L3347" s="104" t="s">
        <v>6477</v>
      </c>
      <c r="M3347" s="104" t="s">
        <v>537</v>
      </c>
      <c r="N3347" s="120">
        <v>38443</v>
      </c>
      <c r="O3347" s="114">
        <v>350000000</v>
      </c>
      <c r="P3347" s="105" t="s">
        <v>6222</v>
      </c>
      <c r="Q3347" s="120" t="s">
        <v>6222</v>
      </c>
      <c r="R3347" s="890">
        <v>0</v>
      </c>
      <c r="S3347" s="108" t="s">
        <v>7023</v>
      </c>
      <c r="T3347" s="109">
        <v>39507</v>
      </c>
      <c r="U3347" s="114">
        <v>262500000</v>
      </c>
      <c r="V3347" s="109" t="s">
        <v>6222</v>
      </c>
      <c r="W3347" s="141">
        <v>0</v>
      </c>
      <c r="X3347" s="141">
        <v>0</v>
      </c>
      <c r="Y3347" s="141">
        <v>0</v>
      </c>
      <c r="Z3347" s="141">
        <v>0</v>
      </c>
      <c r="AA3347" s="114">
        <v>74949303</v>
      </c>
      <c r="AB3347" s="114">
        <v>2012180</v>
      </c>
      <c r="AC3347" s="132">
        <v>4895816</v>
      </c>
      <c r="AD3347" s="141">
        <v>76359730</v>
      </c>
      <c r="AE3347" s="106">
        <v>0</v>
      </c>
      <c r="AF3347" s="106">
        <v>0</v>
      </c>
      <c r="AG3347" s="106">
        <v>0</v>
      </c>
      <c r="AH3347" s="222"/>
      <c r="AI3347" s="114"/>
      <c r="AJ3347" s="114"/>
      <c r="AK3347" s="114"/>
      <c r="AL3347" s="114"/>
      <c r="AM3347" s="114"/>
      <c r="AN3347" s="114">
        <f t="shared" si="104"/>
        <v>158217029</v>
      </c>
      <c r="AO3347" s="114">
        <f t="shared" si="105"/>
        <v>104282971</v>
      </c>
      <c r="AP3347" s="114"/>
      <c r="AQ3347" s="114"/>
      <c r="AR3347" s="114"/>
      <c r="AS3347" s="114"/>
    </row>
    <row r="3348" spans="1:46" s="190" customFormat="1" ht="15" customHeight="1" x14ac:dyDescent="0.2">
      <c r="A3348" s="104"/>
      <c r="B3348" s="104">
        <f>VLOOKUP(BJB!$F$9:$F$5599,Ctrl!$B$4:$C$399,2,0)</f>
        <v>12</v>
      </c>
      <c r="C3348" s="104">
        <f>VLOOKUP(BJB!$G$9:$G$5599,Ctrl!$E$4:$F$399,2,0)</f>
        <v>6</v>
      </c>
      <c r="D3348" s="219">
        <v>1</v>
      </c>
      <c r="E3348" s="104" t="str">
        <f>VLOOKUP(BJB!$F$9:$F$5599,Ctrl!$B$4:$D$399,3,0)</f>
        <v>I</v>
      </c>
      <c r="F3348" s="139" t="s">
        <v>10396</v>
      </c>
      <c r="G3348" s="139" t="s">
        <v>9751</v>
      </c>
      <c r="H3348" s="125"/>
      <c r="I3348" s="220">
        <f>IF(G3347=BJB!$G4119,I3347+1,1)</f>
        <v>1</v>
      </c>
      <c r="J3348" s="912" t="s">
        <v>23291</v>
      </c>
      <c r="K3348" s="121" t="s">
        <v>7600</v>
      </c>
      <c r="L3348" s="104" t="s">
        <v>6476</v>
      </c>
      <c r="M3348" s="104" t="s">
        <v>577</v>
      </c>
      <c r="N3348" s="120">
        <v>40875</v>
      </c>
      <c r="O3348" s="114">
        <v>203072833</v>
      </c>
      <c r="P3348" s="105" t="s">
        <v>16562</v>
      </c>
      <c r="Q3348" s="120">
        <v>41148</v>
      </c>
      <c r="R3348" s="105">
        <v>196679745</v>
      </c>
      <c r="S3348" s="146" t="s">
        <v>578</v>
      </c>
      <c r="T3348" s="109">
        <v>41305</v>
      </c>
      <c r="U3348" s="143">
        <v>49169936</v>
      </c>
      <c r="V3348" s="109">
        <v>41305</v>
      </c>
      <c r="W3348" s="141">
        <v>49169936</v>
      </c>
      <c r="X3348" s="141">
        <v>0</v>
      </c>
      <c r="Y3348" s="141">
        <v>0</v>
      </c>
      <c r="Z3348" s="141">
        <v>0</v>
      </c>
      <c r="AA3348" s="114">
        <v>0</v>
      </c>
      <c r="AB3348" s="114"/>
      <c r="AC3348" s="143"/>
      <c r="AD3348" s="141"/>
      <c r="AE3348" s="106">
        <v>0</v>
      </c>
      <c r="AF3348" s="106">
        <v>0</v>
      </c>
      <c r="AG3348" s="106">
        <v>0</v>
      </c>
      <c r="AH3348" s="143"/>
      <c r="AI3348" s="143"/>
      <c r="AJ3348" s="143"/>
      <c r="AK3348" s="143"/>
      <c r="AL3348" s="143"/>
      <c r="AM3348" s="143"/>
      <c r="AN3348" s="114">
        <f t="shared" si="104"/>
        <v>0</v>
      </c>
      <c r="AO3348" s="114">
        <f t="shared" si="105"/>
        <v>49169936</v>
      </c>
      <c r="AP3348" s="114"/>
      <c r="AQ3348" s="114"/>
      <c r="AR3348" s="114"/>
      <c r="AS3348" s="114"/>
    </row>
    <row r="3349" spans="1:46" s="190" customFormat="1" ht="15" customHeight="1" x14ac:dyDescent="0.2">
      <c r="A3349" s="104"/>
      <c r="B3349" s="104">
        <f>VLOOKUP(BJB!$F$9:$F$5599,Ctrl!$B$4:$C$399,2,0)</f>
        <v>12</v>
      </c>
      <c r="C3349" s="104">
        <f>VLOOKUP(BJB!$G$9:$G$5599,Ctrl!$E$4:$F$399,2,0)</f>
        <v>6</v>
      </c>
      <c r="D3349" s="219">
        <v>1</v>
      </c>
      <c r="E3349" s="104" t="str">
        <f>VLOOKUP(BJB!$F$9:$F$5599,Ctrl!$B$4:$D$399,3,0)</f>
        <v>I</v>
      </c>
      <c r="F3349" s="139" t="s">
        <v>10396</v>
      </c>
      <c r="G3349" s="139" t="s">
        <v>9751</v>
      </c>
      <c r="H3349" s="125"/>
      <c r="I3349" s="220">
        <f>IF(G3348=BJB!$G4120,I3348+1,1)</f>
        <v>1</v>
      </c>
      <c r="J3349" s="912" t="s">
        <v>23292</v>
      </c>
      <c r="K3349" s="126" t="s">
        <v>7601</v>
      </c>
      <c r="L3349" s="104" t="s">
        <v>6476</v>
      </c>
      <c r="M3349" s="127" t="s">
        <v>5042</v>
      </c>
      <c r="N3349" s="120">
        <v>40770</v>
      </c>
      <c r="O3349" s="140">
        <v>91386525</v>
      </c>
      <c r="P3349" s="105" t="s">
        <v>16563</v>
      </c>
      <c r="Q3349" s="120">
        <v>41409</v>
      </c>
      <c r="R3349" s="105">
        <v>84804714</v>
      </c>
      <c r="S3349" s="234" t="s">
        <v>4963</v>
      </c>
      <c r="T3349" s="130">
        <v>41670</v>
      </c>
      <c r="U3349" s="141">
        <v>21201179</v>
      </c>
      <c r="V3349" s="109">
        <v>41640</v>
      </c>
      <c r="W3349" s="141">
        <v>21201179</v>
      </c>
      <c r="X3349" s="141">
        <v>0</v>
      </c>
      <c r="Y3349" s="141">
        <v>0</v>
      </c>
      <c r="Z3349" s="141">
        <v>0</v>
      </c>
      <c r="AA3349" s="114">
        <v>0</v>
      </c>
      <c r="AB3349" s="114"/>
      <c r="AC3349" s="141"/>
      <c r="AD3349" s="141"/>
      <c r="AE3349" s="106">
        <v>0</v>
      </c>
      <c r="AF3349" s="106">
        <v>0</v>
      </c>
      <c r="AG3349" s="106">
        <v>0</v>
      </c>
      <c r="AH3349" s="141"/>
      <c r="AI3349" s="141"/>
      <c r="AJ3349" s="141"/>
      <c r="AK3349" s="141"/>
      <c r="AL3349" s="141"/>
      <c r="AM3349" s="141"/>
      <c r="AN3349" s="114">
        <f t="shared" si="104"/>
        <v>0</v>
      </c>
      <c r="AO3349" s="114">
        <f t="shared" si="105"/>
        <v>21201179</v>
      </c>
      <c r="AP3349" s="114"/>
      <c r="AQ3349" s="114"/>
      <c r="AR3349" s="114"/>
      <c r="AS3349" s="114"/>
    </row>
    <row r="3350" spans="1:46" s="190" customFormat="1" ht="15" customHeight="1" x14ac:dyDescent="0.2">
      <c r="A3350" s="104"/>
      <c r="B3350" s="104">
        <f>VLOOKUP(BJB!$F$9:$F$5599,Ctrl!$B$4:$C$399,2,0)</f>
        <v>12</v>
      </c>
      <c r="C3350" s="104">
        <f>VLOOKUP(BJB!$G$9:$G$5599,Ctrl!$E$4:$F$399,2,0)</f>
        <v>6</v>
      </c>
      <c r="D3350" s="219">
        <v>1</v>
      </c>
      <c r="E3350" s="104" t="str">
        <f>VLOOKUP(BJB!$F$9:$F$5599,Ctrl!$B$4:$D$399,3,0)</f>
        <v>I</v>
      </c>
      <c r="F3350" s="139" t="s">
        <v>10396</v>
      </c>
      <c r="G3350" s="139" t="s">
        <v>9751</v>
      </c>
      <c r="H3350" s="125"/>
      <c r="I3350" s="220">
        <f>IF(G3349=BJB!$G4121,I3349+1,1)</f>
        <v>1</v>
      </c>
      <c r="J3350" s="912" t="s">
        <v>23293</v>
      </c>
      <c r="K3350" s="126" t="s">
        <v>670</v>
      </c>
      <c r="L3350" s="104" t="s">
        <v>6476</v>
      </c>
      <c r="M3350" s="127" t="s">
        <v>5208</v>
      </c>
      <c r="N3350" s="120">
        <v>40770</v>
      </c>
      <c r="O3350" s="140">
        <v>91385175</v>
      </c>
      <c r="P3350" s="105" t="s">
        <v>6222</v>
      </c>
      <c r="Q3350" s="120" t="s">
        <v>6222</v>
      </c>
      <c r="R3350" s="890">
        <v>0</v>
      </c>
      <c r="S3350" s="234" t="s">
        <v>5047</v>
      </c>
      <c r="T3350" s="130">
        <v>41698</v>
      </c>
      <c r="U3350" s="141">
        <v>19555837</v>
      </c>
      <c r="V3350" s="109" t="s">
        <v>6222</v>
      </c>
      <c r="W3350" s="141">
        <v>0</v>
      </c>
      <c r="X3350" s="141">
        <v>0</v>
      </c>
      <c r="Y3350" s="141">
        <v>0</v>
      </c>
      <c r="Z3350" s="141">
        <v>0</v>
      </c>
      <c r="AA3350" s="114">
        <v>0</v>
      </c>
      <c r="AB3350" s="114"/>
      <c r="AC3350" s="141"/>
      <c r="AD3350" s="141"/>
      <c r="AE3350" s="106">
        <v>0</v>
      </c>
      <c r="AF3350" s="106">
        <v>0</v>
      </c>
      <c r="AG3350" s="106">
        <v>0</v>
      </c>
      <c r="AH3350" s="141"/>
      <c r="AI3350" s="141"/>
      <c r="AJ3350" s="141"/>
      <c r="AK3350" s="141"/>
      <c r="AL3350" s="141"/>
      <c r="AM3350" s="141"/>
      <c r="AN3350" s="114">
        <f t="shared" si="104"/>
        <v>0</v>
      </c>
      <c r="AO3350" s="114">
        <f t="shared" si="105"/>
        <v>19555837</v>
      </c>
      <c r="AP3350" s="114"/>
      <c r="AQ3350" s="114"/>
      <c r="AR3350" s="114"/>
      <c r="AS3350" s="114"/>
    </row>
    <row r="3351" spans="1:46" s="190" customFormat="1" ht="15" customHeight="1" x14ac:dyDescent="0.2">
      <c r="A3351" s="104"/>
      <c r="B3351" s="104">
        <f>VLOOKUP(BJB!$F$9:$F$5599,Ctrl!$B$4:$C$399,2,0)</f>
        <v>12</v>
      </c>
      <c r="C3351" s="104">
        <f>VLOOKUP(BJB!$G$9:$G$5599,Ctrl!$E$4:$F$399,2,0)</f>
        <v>3</v>
      </c>
      <c r="D3351" s="219">
        <v>1</v>
      </c>
      <c r="E3351" s="104" t="str">
        <f>VLOOKUP(BJB!$F$9:$F$5599,Ctrl!$B$4:$D$399,3,0)</f>
        <v>I</v>
      </c>
      <c r="F3351" s="139" t="s">
        <v>10396</v>
      </c>
      <c r="G3351" s="139" t="s">
        <v>4854</v>
      </c>
      <c r="H3351" s="125"/>
      <c r="I3351" s="220">
        <f>IF(G3350=BJB!$G4122,I3350+1,1)</f>
        <v>1</v>
      </c>
      <c r="J3351" s="912" t="s">
        <v>23294</v>
      </c>
      <c r="K3351" s="121" t="s">
        <v>4855</v>
      </c>
      <c r="L3351" s="104" t="s">
        <v>6477</v>
      </c>
      <c r="M3351" s="104" t="s">
        <v>575</v>
      </c>
      <c r="N3351" s="120">
        <v>40809</v>
      </c>
      <c r="O3351" s="114">
        <v>40000000</v>
      </c>
      <c r="P3351" s="105" t="s">
        <v>16564</v>
      </c>
      <c r="Q3351" s="120">
        <v>41123</v>
      </c>
      <c r="R3351" s="105">
        <v>42199823</v>
      </c>
      <c r="S3351" s="146" t="s">
        <v>576</v>
      </c>
      <c r="T3351" s="109">
        <v>41243</v>
      </c>
      <c r="U3351" s="143">
        <v>28000000</v>
      </c>
      <c r="V3351" s="109">
        <v>41243</v>
      </c>
      <c r="W3351" s="141">
        <v>28000000</v>
      </c>
      <c r="X3351" s="141">
        <v>0</v>
      </c>
      <c r="Y3351" s="141">
        <v>0</v>
      </c>
      <c r="Z3351" s="141">
        <v>0</v>
      </c>
      <c r="AA3351" s="114">
        <v>0</v>
      </c>
      <c r="AB3351" s="114"/>
      <c r="AC3351" s="143"/>
      <c r="AD3351" s="141"/>
      <c r="AE3351" s="106">
        <v>0</v>
      </c>
      <c r="AF3351" s="106">
        <v>0</v>
      </c>
      <c r="AG3351" s="106">
        <v>0</v>
      </c>
      <c r="AH3351" s="143"/>
      <c r="AI3351" s="143"/>
      <c r="AJ3351" s="143"/>
      <c r="AK3351" s="143"/>
      <c r="AL3351" s="143"/>
      <c r="AM3351" s="143"/>
      <c r="AN3351" s="114">
        <f t="shared" si="104"/>
        <v>0</v>
      </c>
      <c r="AO3351" s="114">
        <f t="shared" si="105"/>
        <v>28000000</v>
      </c>
      <c r="AP3351" s="114"/>
      <c r="AQ3351" s="114"/>
      <c r="AR3351" s="114"/>
      <c r="AS3351" s="114"/>
    </row>
    <row r="3352" spans="1:46" s="190" customFormat="1" ht="15" customHeight="1" x14ac:dyDescent="0.2">
      <c r="A3352" s="104"/>
      <c r="B3352" s="104">
        <f>VLOOKUP(BJB!$F$9:$F$5599,Ctrl!$B$4:$C$399,2,0)</f>
        <v>12</v>
      </c>
      <c r="C3352" s="104">
        <f>VLOOKUP(BJB!$G$9:$G$5599,Ctrl!$E$4:$F$399,2,0)</f>
        <v>3</v>
      </c>
      <c r="D3352" s="219">
        <v>1</v>
      </c>
      <c r="E3352" s="104" t="str">
        <f>VLOOKUP(BJB!$F$9:$F$5599,Ctrl!$B$4:$D$399,3,0)</f>
        <v>I</v>
      </c>
      <c r="F3352" s="139" t="s">
        <v>10396</v>
      </c>
      <c r="G3352" s="139" t="s">
        <v>4854</v>
      </c>
      <c r="H3352" s="125">
        <v>1120724000219</v>
      </c>
      <c r="I3352" s="220">
        <f>IF(G3351=BJB!$G4123,I3351+1,1)</f>
        <v>1</v>
      </c>
      <c r="J3352" s="912" t="s">
        <v>23295</v>
      </c>
      <c r="K3352" s="121" t="s">
        <v>821</v>
      </c>
      <c r="L3352" s="104" t="s">
        <v>6477</v>
      </c>
      <c r="M3352" s="104" t="s">
        <v>584</v>
      </c>
      <c r="N3352" s="120">
        <v>41159</v>
      </c>
      <c r="O3352" s="114">
        <v>270000000</v>
      </c>
      <c r="P3352" s="105" t="s">
        <v>16565</v>
      </c>
      <c r="Q3352" s="120">
        <v>41458</v>
      </c>
      <c r="R3352" s="105">
        <v>213541061</v>
      </c>
      <c r="S3352" s="146" t="s">
        <v>585</v>
      </c>
      <c r="T3352" s="120">
        <v>41516</v>
      </c>
      <c r="U3352" s="141">
        <v>149478743</v>
      </c>
      <c r="V3352" s="109">
        <v>41516</v>
      </c>
      <c r="W3352" s="141">
        <v>149478743</v>
      </c>
      <c r="X3352" s="141">
        <v>0</v>
      </c>
      <c r="Y3352" s="141">
        <v>0</v>
      </c>
      <c r="Z3352" s="141">
        <v>0</v>
      </c>
      <c r="AA3352" s="114">
        <v>218165</v>
      </c>
      <c r="AB3352" s="114"/>
      <c r="AC3352" s="132"/>
      <c r="AD3352" s="141"/>
      <c r="AE3352" s="106">
        <v>0</v>
      </c>
      <c r="AF3352" s="106">
        <v>0</v>
      </c>
      <c r="AG3352" s="106">
        <v>0</v>
      </c>
      <c r="AH3352" s="141"/>
      <c r="AI3352" s="141"/>
      <c r="AJ3352" s="141"/>
      <c r="AK3352" s="141"/>
      <c r="AL3352" s="141"/>
      <c r="AM3352" s="141"/>
      <c r="AN3352" s="114">
        <f t="shared" si="104"/>
        <v>218165</v>
      </c>
      <c r="AO3352" s="114">
        <f t="shared" si="105"/>
        <v>149260578</v>
      </c>
      <c r="AP3352" s="114"/>
      <c r="AQ3352" s="114"/>
      <c r="AR3352" s="114"/>
      <c r="AS3352" s="114"/>
      <c r="AT3352" s="191"/>
    </row>
    <row r="3353" spans="1:46" s="190" customFormat="1" ht="15" customHeight="1" x14ac:dyDescent="0.2">
      <c r="A3353" s="104"/>
      <c r="B3353" s="104">
        <f>VLOOKUP(BJB!$F$9:$F$5599,Ctrl!$B$4:$C$399,2,0)</f>
        <v>12</v>
      </c>
      <c r="C3353" s="104">
        <f>VLOOKUP(BJB!$G$9:$G$5599,Ctrl!$E$4:$F$399,2,0)</f>
        <v>3</v>
      </c>
      <c r="D3353" s="219">
        <v>1</v>
      </c>
      <c r="E3353" s="104" t="str">
        <f>VLOOKUP(BJB!$F$9:$F$5599,Ctrl!$B$4:$D$399,3,0)</f>
        <v>I</v>
      </c>
      <c r="F3353" s="139" t="s">
        <v>10396</v>
      </c>
      <c r="G3353" s="139" t="s">
        <v>4854</v>
      </c>
      <c r="H3353" s="125" t="s">
        <v>7997</v>
      </c>
      <c r="I3353" s="220">
        <f>IF(G3352=BJB!$G4124,I3352+1,1)</f>
        <v>1</v>
      </c>
      <c r="J3353" s="912" t="s">
        <v>23296</v>
      </c>
      <c r="K3353" s="121" t="s">
        <v>4856</v>
      </c>
      <c r="L3353" s="104" t="s">
        <v>6477</v>
      </c>
      <c r="M3353" s="104" t="s">
        <v>586</v>
      </c>
      <c r="N3353" s="120">
        <v>40885</v>
      </c>
      <c r="O3353" s="114">
        <v>100000000</v>
      </c>
      <c r="P3353" s="105" t="s">
        <v>16566</v>
      </c>
      <c r="Q3353" s="120">
        <v>41470</v>
      </c>
      <c r="R3353" s="105">
        <v>85950090</v>
      </c>
      <c r="S3353" s="146" t="s">
        <v>585</v>
      </c>
      <c r="T3353" s="120">
        <v>41516</v>
      </c>
      <c r="U3353" s="141">
        <v>60165063</v>
      </c>
      <c r="V3353" s="109">
        <v>41516</v>
      </c>
      <c r="W3353" s="141">
        <v>60165063</v>
      </c>
      <c r="X3353" s="141">
        <v>0</v>
      </c>
      <c r="Y3353" s="141">
        <v>0</v>
      </c>
      <c r="Z3353" s="141">
        <v>0</v>
      </c>
      <c r="AA3353" s="114">
        <v>45826663</v>
      </c>
      <c r="AB3353" s="114"/>
      <c r="AC3353" s="132"/>
      <c r="AD3353" s="141"/>
      <c r="AE3353" s="106">
        <v>0</v>
      </c>
      <c r="AF3353" s="106">
        <v>0</v>
      </c>
      <c r="AG3353" s="106">
        <v>0</v>
      </c>
      <c r="AH3353" s="141"/>
      <c r="AI3353" s="141"/>
      <c r="AJ3353" s="141"/>
      <c r="AK3353" s="141"/>
      <c r="AL3353" s="141"/>
      <c r="AM3353" s="141"/>
      <c r="AN3353" s="114">
        <f t="shared" si="104"/>
        <v>45826663</v>
      </c>
      <c r="AO3353" s="114">
        <f t="shared" si="105"/>
        <v>14338400</v>
      </c>
      <c r="AP3353" s="114"/>
      <c r="AQ3353" s="114"/>
      <c r="AR3353" s="114"/>
      <c r="AS3353" s="114"/>
      <c r="AT3353" s="261"/>
    </row>
    <row r="3354" spans="1:46" s="190" customFormat="1" ht="15" customHeight="1" x14ac:dyDescent="0.2">
      <c r="A3354" s="104"/>
      <c r="B3354" s="104">
        <f>VLOOKUP(BJB!$F$9:$F$5599,Ctrl!$B$4:$C$399,2,0)</f>
        <v>12</v>
      </c>
      <c r="C3354" s="104">
        <f>VLOOKUP(BJB!$G$9:$G$5599,Ctrl!$E$4:$F$399,2,0)</f>
        <v>3</v>
      </c>
      <c r="D3354" s="219">
        <v>1</v>
      </c>
      <c r="E3354" s="104" t="str">
        <f>VLOOKUP(BJB!$F$9:$F$5599,Ctrl!$B$4:$D$399,3,0)</f>
        <v>I</v>
      </c>
      <c r="F3354" s="139" t="s">
        <v>10396</v>
      </c>
      <c r="G3354" s="139" t="s">
        <v>4854</v>
      </c>
      <c r="H3354" s="125"/>
      <c r="I3354" s="220">
        <f>IF(G3353=BJB!$G4125,I3353+1,1)</f>
        <v>1</v>
      </c>
      <c r="J3354" s="912" t="s">
        <v>23297</v>
      </c>
      <c r="K3354" s="121" t="s">
        <v>5102</v>
      </c>
      <c r="L3354" s="104" t="s">
        <v>6476</v>
      </c>
      <c r="M3354" s="104" t="s">
        <v>5103</v>
      </c>
      <c r="N3354" s="120">
        <v>41603</v>
      </c>
      <c r="O3354" s="114">
        <v>251354167</v>
      </c>
      <c r="P3354" s="105" t="s">
        <v>6222</v>
      </c>
      <c r="Q3354" s="120" t="s">
        <v>6222</v>
      </c>
      <c r="R3354" s="890">
        <v>0</v>
      </c>
      <c r="S3354" s="146" t="s">
        <v>5088</v>
      </c>
      <c r="T3354" s="120">
        <v>41655</v>
      </c>
      <c r="U3354" s="141">
        <v>31342327</v>
      </c>
      <c r="V3354" s="109" t="s">
        <v>6222</v>
      </c>
      <c r="W3354" s="141">
        <v>0</v>
      </c>
      <c r="X3354" s="141">
        <v>0</v>
      </c>
      <c r="Y3354" s="141">
        <v>0</v>
      </c>
      <c r="Z3354" s="141">
        <v>0</v>
      </c>
      <c r="AA3354" s="114">
        <v>0</v>
      </c>
      <c r="AB3354" s="114"/>
      <c r="AC3354" s="141"/>
      <c r="AD3354" s="141"/>
      <c r="AE3354" s="106">
        <v>0</v>
      </c>
      <c r="AF3354" s="106">
        <v>0</v>
      </c>
      <c r="AG3354" s="106">
        <v>0</v>
      </c>
      <c r="AH3354" s="141"/>
      <c r="AI3354" s="141"/>
      <c r="AJ3354" s="141"/>
      <c r="AK3354" s="141"/>
      <c r="AL3354" s="141"/>
      <c r="AM3354" s="141"/>
      <c r="AN3354" s="114">
        <f t="shared" si="104"/>
        <v>0</v>
      </c>
      <c r="AO3354" s="114">
        <f t="shared" si="105"/>
        <v>31342327</v>
      </c>
      <c r="AP3354" s="114"/>
      <c r="AQ3354" s="114"/>
      <c r="AR3354" s="114"/>
      <c r="AS3354" s="114"/>
    </row>
    <row r="3355" spans="1:46" s="190" customFormat="1" ht="15" customHeight="1" x14ac:dyDescent="0.2">
      <c r="A3355" s="104"/>
      <c r="B3355" s="104">
        <f>VLOOKUP(BJB!$F$9:$F$5599,Ctrl!$B$4:$C$399,2,0)</f>
        <v>12</v>
      </c>
      <c r="C3355" s="104">
        <f>VLOOKUP(BJB!$G$9:$G$5599,Ctrl!$E$4:$F$399,2,0)</f>
        <v>3</v>
      </c>
      <c r="D3355" s="219">
        <v>1</v>
      </c>
      <c r="E3355" s="104" t="str">
        <f>VLOOKUP(BJB!$F$9:$F$5599,Ctrl!$B$4:$D$399,3,0)</f>
        <v>I</v>
      </c>
      <c r="F3355" s="139" t="s">
        <v>10396</v>
      </c>
      <c r="G3355" s="139" t="s">
        <v>4854</v>
      </c>
      <c r="H3355" s="125" t="s">
        <v>6702</v>
      </c>
      <c r="I3355" s="220">
        <f>IF(G3354=BJB!$G4126,I3354+1,1)</f>
        <v>1</v>
      </c>
      <c r="J3355" s="912" t="s">
        <v>23298</v>
      </c>
      <c r="K3355" s="121" t="s">
        <v>5476</v>
      </c>
      <c r="L3355" s="104" t="s">
        <v>6477</v>
      </c>
      <c r="M3355" s="104" t="s">
        <v>5477</v>
      </c>
      <c r="N3355" s="120">
        <v>41103</v>
      </c>
      <c r="O3355" s="114">
        <v>85000000</v>
      </c>
      <c r="P3355" s="105" t="s">
        <v>16567</v>
      </c>
      <c r="Q3355" s="120">
        <v>41704</v>
      </c>
      <c r="R3355" s="105">
        <v>88083848</v>
      </c>
      <c r="S3355" s="234" t="s">
        <v>5470</v>
      </c>
      <c r="T3355" s="120">
        <v>41789</v>
      </c>
      <c r="U3355" s="141">
        <v>59500000</v>
      </c>
      <c r="V3355" s="109">
        <v>41760</v>
      </c>
      <c r="W3355" s="141">
        <v>59500000</v>
      </c>
      <c r="X3355" s="141">
        <v>0</v>
      </c>
      <c r="Y3355" s="141">
        <v>0</v>
      </c>
      <c r="Z3355" s="141">
        <v>0</v>
      </c>
      <c r="AA3355" s="114">
        <v>60098981</v>
      </c>
      <c r="AB3355" s="114"/>
      <c r="AC3355" s="132"/>
      <c r="AD3355" s="141"/>
      <c r="AE3355" s="106">
        <v>0</v>
      </c>
      <c r="AF3355" s="106">
        <v>0</v>
      </c>
      <c r="AG3355" s="106">
        <v>0</v>
      </c>
      <c r="AH3355" s="141"/>
      <c r="AI3355" s="141"/>
      <c r="AJ3355" s="141"/>
      <c r="AK3355" s="141"/>
      <c r="AL3355" s="141"/>
      <c r="AM3355" s="141"/>
      <c r="AN3355" s="114">
        <f t="shared" si="104"/>
        <v>60098981</v>
      </c>
      <c r="AO3355" s="114">
        <f t="shared" si="105"/>
        <v>0</v>
      </c>
      <c r="AP3355" s="114"/>
      <c r="AQ3355" s="114"/>
      <c r="AR3355" s="114"/>
      <c r="AS3355" s="114"/>
    </row>
    <row r="3356" spans="1:46" s="191" customFormat="1" ht="15" customHeight="1" x14ac:dyDescent="0.2">
      <c r="A3356" s="104"/>
      <c r="B3356" s="104">
        <f>VLOOKUP(BJB!$F$9:$F$5599,Ctrl!$B$4:$C$399,2,0)</f>
        <v>12</v>
      </c>
      <c r="C3356" s="104">
        <f>VLOOKUP(BJB!$G$9:$G$5599,Ctrl!$E$4:$F$399,2,0)</f>
        <v>3</v>
      </c>
      <c r="D3356" s="219">
        <v>1</v>
      </c>
      <c r="E3356" s="104" t="str">
        <f>VLOOKUP(BJB!$F$9:$F$5599,Ctrl!$B$4:$D$399,3,0)</f>
        <v>I</v>
      </c>
      <c r="F3356" s="139" t="s">
        <v>10396</v>
      </c>
      <c r="G3356" s="139" t="s">
        <v>4854</v>
      </c>
      <c r="H3356" s="684">
        <v>1120726000212</v>
      </c>
      <c r="I3356" s="220">
        <f>IF(G3355=BJB!$G4127,I3355+1,1)</f>
        <v>1</v>
      </c>
      <c r="J3356" s="891" t="s">
        <v>18448</v>
      </c>
      <c r="K3356" s="262" t="s">
        <v>5478</v>
      </c>
      <c r="L3356" s="104" t="s">
        <v>6477</v>
      </c>
      <c r="M3356" s="104" t="s">
        <v>584</v>
      </c>
      <c r="N3356" s="120">
        <v>41159</v>
      </c>
      <c r="O3356" s="114">
        <v>250000000</v>
      </c>
      <c r="P3356" s="105" t="s">
        <v>16568</v>
      </c>
      <c r="Q3356" s="120">
        <v>41704</v>
      </c>
      <c r="R3356" s="105">
        <v>182206323</v>
      </c>
      <c r="S3356" s="234" t="s">
        <v>5470</v>
      </c>
      <c r="T3356" s="120">
        <v>41789</v>
      </c>
      <c r="U3356" s="141">
        <v>127544426</v>
      </c>
      <c r="V3356" s="109">
        <v>41760</v>
      </c>
      <c r="W3356" s="141">
        <v>127544426</v>
      </c>
      <c r="X3356" s="141">
        <v>0</v>
      </c>
      <c r="Y3356" s="141">
        <v>0</v>
      </c>
      <c r="Z3356" s="141">
        <v>0</v>
      </c>
      <c r="AA3356" s="114">
        <v>7270033</v>
      </c>
      <c r="AB3356" s="114"/>
      <c r="AC3356" s="132">
        <v>2295800</v>
      </c>
      <c r="AD3356" s="141"/>
      <c r="AE3356" s="106">
        <v>0</v>
      </c>
      <c r="AF3356" s="106">
        <v>0</v>
      </c>
      <c r="AG3356" s="106">
        <v>0</v>
      </c>
      <c r="AH3356" s="222"/>
      <c r="AI3356" s="222"/>
      <c r="AJ3356" s="230"/>
      <c r="AK3356" s="141"/>
      <c r="AL3356" s="141"/>
      <c r="AM3356" s="141"/>
      <c r="AN3356" s="114">
        <f t="shared" si="104"/>
        <v>9565833</v>
      </c>
      <c r="AO3356" s="114">
        <f t="shared" si="105"/>
        <v>117978593</v>
      </c>
      <c r="AP3356" s="114"/>
      <c r="AQ3356" s="114"/>
      <c r="AR3356" s="114"/>
      <c r="AS3356" s="114"/>
      <c r="AT3356" s="190"/>
    </row>
    <row r="3357" spans="1:46" s="190" customFormat="1" ht="15" customHeight="1" x14ac:dyDescent="0.2">
      <c r="A3357" s="104"/>
      <c r="B3357" s="104">
        <f>VLOOKUP(BJB!$F$9:$F$5599,Ctrl!$B$4:$C$399,2,0)</f>
        <v>12</v>
      </c>
      <c r="C3357" s="104">
        <f>VLOOKUP(BJB!$G$9:$G$5599,Ctrl!$E$4:$F$399,2,0)</f>
        <v>5</v>
      </c>
      <c r="D3357" s="219">
        <v>1</v>
      </c>
      <c r="E3357" s="104" t="str">
        <f>VLOOKUP(BJB!$F$9:$F$5599,Ctrl!$B$4:$D$399,3,0)</f>
        <v>I</v>
      </c>
      <c r="F3357" s="139" t="s">
        <v>10396</v>
      </c>
      <c r="G3357" s="139" t="s">
        <v>4849</v>
      </c>
      <c r="H3357" s="125"/>
      <c r="I3357" s="220">
        <f>IF(G3356=BJB!$G4128,I3356+1,1)</f>
        <v>1</v>
      </c>
      <c r="J3357" s="912" t="s">
        <v>23299</v>
      </c>
      <c r="K3357" s="121" t="s">
        <v>4852</v>
      </c>
      <c r="L3357" s="104" t="s">
        <v>6477</v>
      </c>
      <c r="M3357" s="104" t="s">
        <v>594</v>
      </c>
      <c r="N3357" s="120">
        <v>41340</v>
      </c>
      <c r="O3357" s="107">
        <v>150000000</v>
      </c>
      <c r="P3357" s="105" t="s">
        <v>16569</v>
      </c>
      <c r="Q3357" s="120">
        <v>42016</v>
      </c>
      <c r="R3357" s="105">
        <v>218562013</v>
      </c>
      <c r="S3357" s="146" t="s">
        <v>6521</v>
      </c>
      <c r="T3357" s="109">
        <v>42051</v>
      </c>
      <c r="U3357" s="118">
        <v>105000000</v>
      </c>
      <c r="V3357" s="109">
        <v>42051</v>
      </c>
      <c r="W3357" s="141">
        <v>105000000</v>
      </c>
      <c r="X3357" s="141">
        <v>0</v>
      </c>
      <c r="Y3357" s="141">
        <v>0</v>
      </c>
      <c r="Z3357" s="141">
        <v>0</v>
      </c>
      <c r="AA3357" s="223">
        <v>0</v>
      </c>
      <c r="AB3357" s="223"/>
      <c r="AC3357" s="114"/>
      <c r="AD3357" s="141"/>
      <c r="AE3357" s="106">
        <v>0</v>
      </c>
      <c r="AF3357" s="106">
        <v>0</v>
      </c>
      <c r="AG3357" s="106">
        <v>0</v>
      </c>
      <c r="AH3357" s="114"/>
      <c r="AI3357" s="114"/>
      <c r="AJ3357" s="114"/>
      <c r="AK3357" s="114"/>
      <c r="AL3357" s="114"/>
      <c r="AM3357" s="114"/>
      <c r="AN3357" s="114">
        <f t="shared" si="104"/>
        <v>0</v>
      </c>
      <c r="AO3357" s="114">
        <f t="shared" si="105"/>
        <v>105000000</v>
      </c>
      <c r="AP3357" s="114"/>
      <c r="AQ3357" s="114"/>
      <c r="AR3357" s="114"/>
      <c r="AS3357" s="114"/>
    </row>
    <row r="3358" spans="1:46" s="190" customFormat="1" ht="15" customHeight="1" x14ac:dyDescent="0.2">
      <c r="A3358" s="104"/>
      <c r="B3358" s="104">
        <f>VLOOKUP(BJB!$F$9:$F$5599,Ctrl!$B$4:$C$399,2,0)</f>
        <v>12</v>
      </c>
      <c r="C3358" s="104">
        <f>VLOOKUP(BJB!$G$9:$G$5599,Ctrl!$E$4:$F$399,2,0)</f>
        <v>5</v>
      </c>
      <c r="D3358" s="219">
        <v>1</v>
      </c>
      <c r="E3358" s="104" t="str">
        <f>VLOOKUP(BJB!$F$9:$F$5599,Ctrl!$B$4:$D$399,3,0)</f>
        <v>I</v>
      </c>
      <c r="F3358" s="139" t="s">
        <v>10396</v>
      </c>
      <c r="G3358" s="139" t="s">
        <v>4849</v>
      </c>
      <c r="H3358" s="125"/>
      <c r="I3358" s="220">
        <f>IF(G3357=BJB!$G4129,I3357+1,1)</f>
        <v>1</v>
      </c>
      <c r="J3358" s="912" t="s">
        <v>23300</v>
      </c>
      <c r="K3358" s="121" t="s">
        <v>4850</v>
      </c>
      <c r="L3358" s="104" t="s">
        <v>6477</v>
      </c>
      <c r="M3358" s="104" t="s">
        <v>579</v>
      </c>
      <c r="N3358" s="120">
        <v>41009</v>
      </c>
      <c r="O3358" s="114">
        <v>50000000</v>
      </c>
      <c r="P3358" s="105" t="s">
        <v>16570</v>
      </c>
      <c r="Q3358" s="120">
        <v>41351</v>
      </c>
      <c r="R3358" s="105">
        <v>41474042</v>
      </c>
      <c r="S3358" s="146" t="s">
        <v>580</v>
      </c>
      <c r="T3358" s="109">
        <v>41478</v>
      </c>
      <c r="U3358" s="112">
        <v>29031829</v>
      </c>
      <c r="V3358" s="109">
        <v>41478</v>
      </c>
      <c r="W3358" s="141">
        <v>29031829.399999999</v>
      </c>
      <c r="X3358" s="141">
        <v>0</v>
      </c>
      <c r="Y3358" s="141">
        <v>0</v>
      </c>
      <c r="Z3358" s="141">
        <v>0</v>
      </c>
      <c r="AA3358" s="114">
        <v>29031829</v>
      </c>
      <c r="AB3358" s="114"/>
      <c r="AC3358" s="112"/>
      <c r="AD3358" s="141"/>
      <c r="AE3358" s="106">
        <v>0</v>
      </c>
      <c r="AF3358" s="106">
        <v>0</v>
      </c>
      <c r="AG3358" s="106">
        <v>0</v>
      </c>
      <c r="AH3358" s="112"/>
      <c r="AI3358" s="112"/>
      <c r="AJ3358" s="112"/>
      <c r="AK3358" s="112"/>
      <c r="AL3358" s="112"/>
      <c r="AM3358" s="112"/>
      <c r="AN3358" s="114">
        <f t="shared" si="104"/>
        <v>29031829</v>
      </c>
      <c r="AO3358" s="114">
        <f t="shared" si="105"/>
        <v>0</v>
      </c>
      <c r="AP3358" s="114"/>
      <c r="AQ3358" s="114"/>
      <c r="AR3358" s="114"/>
      <c r="AS3358" s="114"/>
    </row>
    <row r="3359" spans="1:46" s="190" customFormat="1" ht="15" customHeight="1" x14ac:dyDescent="0.2">
      <c r="A3359" s="104"/>
      <c r="B3359" s="104">
        <f>VLOOKUP(BJB!$F$9:$F$5599,Ctrl!$B$4:$C$399,2,0)</f>
        <v>12</v>
      </c>
      <c r="C3359" s="104">
        <f>VLOOKUP(BJB!$G$9:$G$5599,Ctrl!$E$4:$F$399,2,0)</f>
        <v>5</v>
      </c>
      <c r="D3359" s="219">
        <v>1</v>
      </c>
      <c r="E3359" s="104" t="str">
        <f>VLOOKUP(BJB!$F$9:$F$5599,Ctrl!$B$4:$D$399,3,0)</f>
        <v>I</v>
      </c>
      <c r="F3359" s="139" t="s">
        <v>10396</v>
      </c>
      <c r="G3359" s="139" t="s">
        <v>4849</v>
      </c>
      <c r="H3359" s="125"/>
      <c r="I3359" s="220">
        <f>IF(G3358=BJB!$G4130,I3358+1,1)</f>
        <v>1</v>
      </c>
      <c r="J3359" s="912" t="s">
        <v>23301</v>
      </c>
      <c r="K3359" s="121" t="s">
        <v>4851</v>
      </c>
      <c r="L3359" s="104" t="s">
        <v>6477</v>
      </c>
      <c r="M3359" s="104" t="s">
        <v>581</v>
      </c>
      <c r="N3359" s="120">
        <v>41124</v>
      </c>
      <c r="O3359" s="114">
        <v>100000000</v>
      </c>
      <c r="P3359" s="105" t="s">
        <v>16571</v>
      </c>
      <c r="Q3359" s="120">
        <v>41351</v>
      </c>
      <c r="R3359" s="105">
        <v>104270756</v>
      </c>
      <c r="S3359" s="146" t="s">
        <v>580</v>
      </c>
      <c r="T3359" s="109">
        <v>41478</v>
      </c>
      <c r="U3359" s="112">
        <v>70000000</v>
      </c>
      <c r="V3359" s="109">
        <v>41478</v>
      </c>
      <c r="W3359" s="141">
        <v>70000000</v>
      </c>
      <c r="X3359" s="141">
        <v>0</v>
      </c>
      <c r="Y3359" s="141">
        <v>0</v>
      </c>
      <c r="Z3359" s="141">
        <v>0</v>
      </c>
      <c r="AA3359" s="114">
        <v>0</v>
      </c>
      <c r="AB3359" s="114"/>
      <c r="AC3359" s="112"/>
      <c r="AD3359" s="141"/>
      <c r="AE3359" s="106">
        <v>0</v>
      </c>
      <c r="AF3359" s="106">
        <v>0</v>
      </c>
      <c r="AG3359" s="106">
        <v>0</v>
      </c>
      <c r="AH3359" s="112"/>
      <c r="AI3359" s="112"/>
      <c r="AJ3359" s="112"/>
      <c r="AK3359" s="112"/>
      <c r="AL3359" s="112"/>
      <c r="AM3359" s="112"/>
      <c r="AN3359" s="114">
        <f t="shared" si="104"/>
        <v>0</v>
      </c>
      <c r="AO3359" s="114">
        <f t="shared" si="105"/>
        <v>70000000</v>
      </c>
      <c r="AP3359" s="114"/>
      <c r="AQ3359" s="114"/>
      <c r="AR3359" s="114"/>
      <c r="AS3359" s="114"/>
      <c r="AT3359" s="189"/>
    </row>
    <row r="3360" spans="1:46" s="190" customFormat="1" ht="15" customHeight="1" x14ac:dyDescent="0.2">
      <c r="A3360" s="104"/>
      <c r="B3360" s="104">
        <f>VLOOKUP(BJB!$F$9:$F$5599,Ctrl!$B$4:$C$399,2,0)</f>
        <v>12</v>
      </c>
      <c r="C3360" s="104">
        <f>VLOOKUP(BJB!$G$9:$G$5599,Ctrl!$E$4:$F$399,2,0)</f>
        <v>5</v>
      </c>
      <c r="D3360" s="219">
        <v>1</v>
      </c>
      <c r="E3360" s="104" t="str">
        <f>VLOOKUP(BJB!$F$9:$F$5599,Ctrl!$B$4:$D$399,3,0)</f>
        <v>I</v>
      </c>
      <c r="F3360" s="139" t="s">
        <v>10396</v>
      </c>
      <c r="G3360" s="139" t="s">
        <v>4849</v>
      </c>
      <c r="H3360" s="125"/>
      <c r="I3360" s="220">
        <f>IF(G3359=BJB!$G4131,I3359+1,1)</f>
        <v>1</v>
      </c>
      <c r="J3360" s="912" t="s">
        <v>23302</v>
      </c>
      <c r="K3360" s="121" t="s">
        <v>848</v>
      </c>
      <c r="L3360" s="104" t="s">
        <v>6477</v>
      </c>
      <c r="M3360" s="104" t="s">
        <v>587</v>
      </c>
      <c r="N3360" s="120">
        <v>41092</v>
      </c>
      <c r="O3360" s="114">
        <v>60000000</v>
      </c>
      <c r="P3360" s="105" t="s">
        <v>16572</v>
      </c>
      <c r="Q3360" s="120">
        <v>41429</v>
      </c>
      <c r="R3360" s="105">
        <v>56358514</v>
      </c>
      <c r="S3360" s="146" t="s">
        <v>588</v>
      </c>
      <c r="T3360" s="109">
        <v>41516</v>
      </c>
      <c r="U3360" s="116">
        <v>39450960</v>
      </c>
      <c r="V3360" s="109">
        <v>41516</v>
      </c>
      <c r="W3360" s="141">
        <v>39450960</v>
      </c>
      <c r="X3360" s="141">
        <v>0</v>
      </c>
      <c r="Y3360" s="141">
        <v>0</v>
      </c>
      <c r="Z3360" s="141">
        <v>0</v>
      </c>
      <c r="AA3360" s="114">
        <v>39450960</v>
      </c>
      <c r="AB3360" s="114"/>
      <c r="AC3360" s="116"/>
      <c r="AD3360" s="141"/>
      <c r="AE3360" s="106">
        <v>0</v>
      </c>
      <c r="AF3360" s="106">
        <v>0</v>
      </c>
      <c r="AG3360" s="106">
        <v>0</v>
      </c>
      <c r="AH3360" s="116"/>
      <c r="AI3360" s="116"/>
      <c r="AJ3360" s="116"/>
      <c r="AK3360" s="116"/>
      <c r="AL3360" s="116"/>
      <c r="AM3360" s="116"/>
      <c r="AN3360" s="114">
        <f t="shared" si="104"/>
        <v>39450960</v>
      </c>
      <c r="AO3360" s="114">
        <f t="shared" si="105"/>
        <v>0</v>
      </c>
      <c r="AP3360" s="114"/>
      <c r="AQ3360" s="114"/>
      <c r="AR3360" s="114"/>
      <c r="AS3360" s="114"/>
      <c r="AT3360" s="189"/>
    </row>
    <row r="3361" spans="1:46" s="190" customFormat="1" ht="15" customHeight="1" x14ac:dyDescent="0.2">
      <c r="A3361" s="104"/>
      <c r="B3361" s="104">
        <f>VLOOKUP(BJB!$F$9:$F$5599,Ctrl!$B$4:$C$399,2,0)</f>
        <v>12</v>
      </c>
      <c r="C3361" s="104">
        <f>VLOOKUP(BJB!$G$9:$G$5599,Ctrl!$E$4:$F$399,2,0)</f>
        <v>5</v>
      </c>
      <c r="D3361" s="219">
        <v>1</v>
      </c>
      <c r="E3361" s="104" t="str">
        <f>VLOOKUP(BJB!$F$9:$F$5599,Ctrl!$B$4:$D$399,3,0)</f>
        <v>I</v>
      </c>
      <c r="F3361" s="139" t="s">
        <v>10396</v>
      </c>
      <c r="G3361" s="139" t="s">
        <v>4849</v>
      </c>
      <c r="H3361" s="125"/>
      <c r="I3361" s="220">
        <f>IF(G3360=BJB!$G4132,I3360+1,1)</f>
        <v>1</v>
      </c>
      <c r="J3361" s="912" t="s">
        <v>23303</v>
      </c>
      <c r="K3361" s="121" t="s">
        <v>4852</v>
      </c>
      <c r="L3361" s="104" t="s">
        <v>6477</v>
      </c>
      <c r="M3361" s="127" t="s">
        <v>594</v>
      </c>
      <c r="N3361" s="120">
        <v>41340</v>
      </c>
      <c r="O3361" s="140">
        <v>60000000</v>
      </c>
      <c r="P3361" s="105" t="s">
        <v>16569</v>
      </c>
      <c r="Q3361" s="120">
        <v>42016</v>
      </c>
      <c r="R3361" s="105">
        <v>218562013</v>
      </c>
      <c r="S3361" s="234" t="s">
        <v>127</v>
      </c>
      <c r="T3361" s="130">
        <v>41606</v>
      </c>
      <c r="U3361" s="112">
        <v>38737597</v>
      </c>
      <c r="V3361" s="109">
        <v>42051</v>
      </c>
      <c r="W3361" s="141">
        <v>105000000</v>
      </c>
      <c r="X3361" s="141">
        <v>0</v>
      </c>
      <c r="Y3361" s="141">
        <v>0</v>
      </c>
      <c r="Z3361" s="141">
        <v>0</v>
      </c>
      <c r="AA3361" s="114">
        <v>38737597</v>
      </c>
      <c r="AB3361" s="114"/>
      <c r="AC3361" s="112"/>
      <c r="AD3361" s="141"/>
      <c r="AE3361" s="106">
        <v>0</v>
      </c>
      <c r="AF3361" s="106">
        <v>0</v>
      </c>
      <c r="AG3361" s="106">
        <v>0</v>
      </c>
      <c r="AH3361" s="112"/>
      <c r="AI3361" s="112"/>
      <c r="AJ3361" s="112"/>
      <c r="AK3361" s="112"/>
      <c r="AL3361" s="112"/>
      <c r="AM3361" s="112"/>
      <c r="AN3361" s="114">
        <f t="shared" si="104"/>
        <v>38737597</v>
      </c>
      <c r="AO3361" s="114">
        <f t="shared" si="105"/>
        <v>0</v>
      </c>
      <c r="AP3361" s="114"/>
      <c r="AQ3361" s="114"/>
      <c r="AR3361" s="114"/>
      <c r="AS3361" s="114"/>
      <c r="AT3361" s="189"/>
    </row>
    <row r="3362" spans="1:46" s="190" customFormat="1" ht="15" customHeight="1" x14ac:dyDescent="0.2">
      <c r="A3362" s="104"/>
      <c r="B3362" s="104">
        <f>VLOOKUP(BJB!$F$9:$F$5599,Ctrl!$B$4:$C$399,2,0)</f>
        <v>12</v>
      </c>
      <c r="C3362" s="104">
        <f>VLOOKUP(BJB!$G$9:$G$5599,Ctrl!$E$4:$F$399,2,0)</f>
        <v>5</v>
      </c>
      <c r="D3362" s="219">
        <v>1</v>
      </c>
      <c r="E3362" s="104" t="str">
        <f>VLOOKUP(BJB!$F$9:$F$5599,Ctrl!$B$4:$D$399,3,0)</f>
        <v>I</v>
      </c>
      <c r="F3362" s="139" t="s">
        <v>10396</v>
      </c>
      <c r="G3362" s="139" t="s">
        <v>4849</v>
      </c>
      <c r="H3362" s="125">
        <v>1120926000056</v>
      </c>
      <c r="I3362" s="220">
        <f>IF(G3361=BJB!$G4133,I3361+1,1)</f>
        <v>1</v>
      </c>
      <c r="J3362" s="912" t="s">
        <v>23304</v>
      </c>
      <c r="K3362" s="121" t="s">
        <v>4853</v>
      </c>
      <c r="L3362" s="104" t="s">
        <v>6477</v>
      </c>
      <c r="M3362" s="127" t="s">
        <v>594</v>
      </c>
      <c r="N3362" s="120">
        <v>41340</v>
      </c>
      <c r="O3362" s="114">
        <v>150000000</v>
      </c>
      <c r="P3362" s="105" t="s">
        <v>16573</v>
      </c>
      <c r="Q3362" s="120">
        <v>41544</v>
      </c>
      <c r="R3362" s="105">
        <v>146623492</v>
      </c>
      <c r="S3362" s="234" t="s">
        <v>127</v>
      </c>
      <c r="T3362" s="130">
        <v>41606</v>
      </c>
      <c r="U3362" s="112">
        <v>102636444</v>
      </c>
      <c r="V3362" s="109">
        <v>41606</v>
      </c>
      <c r="W3362" s="141">
        <v>102636444</v>
      </c>
      <c r="X3362" s="141">
        <v>0</v>
      </c>
      <c r="Y3362" s="141">
        <v>0</v>
      </c>
      <c r="Z3362" s="141">
        <v>0</v>
      </c>
      <c r="AA3362" s="114">
        <v>55622332</v>
      </c>
      <c r="AB3362" s="114"/>
      <c r="AC3362" s="132"/>
      <c r="AD3362" s="141"/>
      <c r="AE3362" s="106">
        <v>0</v>
      </c>
      <c r="AF3362" s="106">
        <v>0</v>
      </c>
      <c r="AG3362" s="106">
        <v>0</v>
      </c>
      <c r="AH3362" s="112"/>
      <c r="AI3362" s="112"/>
      <c r="AJ3362" s="112"/>
      <c r="AK3362" s="112"/>
      <c r="AL3362" s="112"/>
      <c r="AM3362" s="112"/>
      <c r="AN3362" s="114">
        <f t="shared" si="104"/>
        <v>55622332</v>
      </c>
      <c r="AO3362" s="114">
        <f t="shared" si="105"/>
        <v>47014112</v>
      </c>
      <c r="AP3362" s="114"/>
      <c r="AQ3362" s="114"/>
      <c r="AR3362" s="114"/>
      <c r="AS3362" s="114"/>
      <c r="AT3362" s="189"/>
    </row>
    <row r="3363" spans="1:46" s="190" customFormat="1" ht="15" customHeight="1" x14ac:dyDescent="0.2">
      <c r="A3363" s="104"/>
      <c r="B3363" s="104">
        <f>VLOOKUP(BJB!$F$9:$F$5599,Ctrl!$B$4:$C$399,2,0)</f>
        <v>12</v>
      </c>
      <c r="C3363" s="104">
        <f>VLOOKUP(BJB!$G$9:$G$5599,Ctrl!$E$4:$F$399,2,0)</f>
        <v>5</v>
      </c>
      <c r="D3363" s="219">
        <v>1</v>
      </c>
      <c r="E3363" s="104" t="str">
        <f>VLOOKUP(BJB!$F$9:$F$5599,Ctrl!$B$4:$D$399,3,0)</f>
        <v>I</v>
      </c>
      <c r="F3363" s="139" t="s">
        <v>10396</v>
      </c>
      <c r="G3363" s="139" t="s">
        <v>4849</v>
      </c>
      <c r="H3363" s="125"/>
      <c r="I3363" s="220">
        <f>IF(G3362=BJB!$G4134,I3362+1,1)</f>
        <v>1</v>
      </c>
      <c r="J3363" s="912" t="s">
        <v>23305</v>
      </c>
      <c r="K3363" s="121" t="s">
        <v>5381</v>
      </c>
      <c r="L3363" s="104" t="s">
        <v>6477</v>
      </c>
      <c r="M3363" s="127" t="s">
        <v>5382</v>
      </c>
      <c r="N3363" s="120">
        <v>41124</v>
      </c>
      <c r="O3363" s="114">
        <v>170000000</v>
      </c>
      <c r="P3363" s="105" t="s">
        <v>6222</v>
      </c>
      <c r="Q3363" s="120" t="s">
        <v>6222</v>
      </c>
      <c r="R3363" s="890">
        <v>0</v>
      </c>
      <c r="S3363" s="234" t="s">
        <v>5326</v>
      </c>
      <c r="T3363" s="130">
        <v>41759</v>
      </c>
      <c r="U3363" s="112">
        <v>118999999.99999999</v>
      </c>
      <c r="V3363" s="109" t="s">
        <v>6222</v>
      </c>
      <c r="W3363" s="141">
        <v>0</v>
      </c>
      <c r="X3363" s="141">
        <v>0</v>
      </c>
      <c r="Y3363" s="141">
        <v>0</v>
      </c>
      <c r="Z3363" s="141">
        <v>0</v>
      </c>
      <c r="AA3363" s="114">
        <v>0</v>
      </c>
      <c r="AB3363" s="114"/>
      <c r="AC3363" s="112"/>
      <c r="AD3363" s="141"/>
      <c r="AE3363" s="106">
        <v>0</v>
      </c>
      <c r="AF3363" s="106">
        <v>0</v>
      </c>
      <c r="AG3363" s="106">
        <v>0</v>
      </c>
      <c r="AH3363" s="112"/>
      <c r="AI3363" s="112"/>
      <c r="AJ3363" s="112"/>
      <c r="AK3363" s="112"/>
      <c r="AL3363" s="112"/>
      <c r="AM3363" s="112"/>
      <c r="AN3363" s="114">
        <f t="shared" si="104"/>
        <v>0</v>
      </c>
      <c r="AO3363" s="114">
        <f t="shared" si="105"/>
        <v>118999999.99999999</v>
      </c>
      <c r="AP3363" s="114"/>
      <c r="AQ3363" s="114"/>
      <c r="AR3363" s="114"/>
      <c r="AS3363" s="114"/>
      <c r="AT3363" s="189"/>
    </row>
    <row r="3364" spans="1:46" s="190" customFormat="1" ht="15" customHeight="1" x14ac:dyDescent="0.2">
      <c r="A3364" s="104"/>
      <c r="B3364" s="104">
        <f>VLOOKUP(BJB!$F$9:$F$5599,Ctrl!$B$4:$C$399,2,0)</f>
        <v>12</v>
      </c>
      <c r="C3364" s="104">
        <f>VLOOKUP(BJB!$G$9:$G$5599,Ctrl!$E$4:$F$399,2,0)</f>
        <v>5</v>
      </c>
      <c r="D3364" s="219">
        <v>1</v>
      </c>
      <c r="E3364" s="104" t="str">
        <f>VLOOKUP(BJB!$F$9:$F$5599,Ctrl!$B$4:$D$399,3,0)</f>
        <v>I</v>
      </c>
      <c r="F3364" s="139" t="s">
        <v>10396</v>
      </c>
      <c r="G3364" s="139" t="s">
        <v>4849</v>
      </c>
      <c r="H3364" s="125"/>
      <c r="I3364" s="220">
        <f>IF(G3363=BJB!$G4135,I3363+1,1)</f>
        <v>1</v>
      </c>
      <c r="J3364" s="912" t="s">
        <v>23306</v>
      </c>
      <c r="K3364" s="121" t="s">
        <v>5383</v>
      </c>
      <c r="L3364" s="104" t="s">
        <v>6477</v>
      </c>
      <c r="M3364" s="127" t="s">
        <v>5384</v>
      </c>
      <c r="N3364" s="120">
        <v>41348</v>
      </c>
      <c r="O3364" s="114">
        <v>70000000</v>
      </c>
      <c r="P3364" s="105" t="s">
        <v>16574</v>
      </c>
      <c r="Q3364" s="120">
        <v>41672</v>
      </c>
      <c r="R3364" s="105">
        <v>80907099</v>
      </c>
      <c r="S3364" s="234" t="s">
        <v>5326</v>
      </c>
      <c r="T3364" s="130">
        <v>41759</v>
      </c>
      <c r="U3364" s="112">
        <v>49000000</v>
      </c>
      <c r="V3364" s="109">
        <v>41730</v>
      </c>
      <c r="W3364" s="141">
        <v>49000000</v>
      </c>
      <c r="X3364" s="141">
        <v>0</v>
      </c>
      <c r="Y3364" s="141">
        <v>0</v>
      </c>
      <c r="Z3364" s="141">
        <v>0</v>
      </c>
      <c r="AA3364" s="114">
        <v>0</v>
      </c>
      <c r="AB3364" s="114"/>
      <c r="AC3364" s="112"/>
      <c r="AD3364" s="141"/>
      <c r="AE3364" s="106">
        <v>0</v>
      </c>
      <c r="AF3364" s="106">
        <v>0</v>
      </c>
      <c r="AG3364" s="106">
        <v>0</v>
      </c>
      <c r="AH3364" s="112"/>
      <c r="AI3364" s="112"/>
      <c r="AJ3364" s="112"/>
      <c r="AK3364" s="112"/>
      <c r="AL3364" s="112"/>
      <c r="AM3364" s="112"/>
      <c r="AN3364" s="114">
        <f t="shared" si="104"/>
        <v>0</v>
      </c>
      <c r="AO3364" s="114">
        <f t="shared" si="105"/>
        <v>49000000</v>
      </c>
      <c r="AP3364" s="114"/>
      <c r="AQ3364" s="114"/>
      <c r="AR3364" s="114"/>
      <c r="AS3364" s="114"/>
      <c r="AT3364" s="189"/>
    </row>
    <row r="3365" spans="1:46" s="190" customFormat="1" ht="15" customHeight="1" x14ac:dyDescent="0.2">
      <c r="A3365" s="104"/>
      <c r="B3365" s="104">
        <f>VLOOKUP(BJB!$F$9:$F$5599,Ctrl!$B$4:$C$399,2,0)</f>
        <v>12</v>
      </c>
      <c r="C3365" s="104">
        <f>VLOOKUP(BJB!$G$9:$G$5599,Ctrl!$E$4:$F$399,2,0)</f>
        <v>5</v>
      </c>
      <c r="D3365" s="219">
        <v>1</v>
      </c>
      <c r="E3365" s="104" t="str">
        <f>VLOOKUP(BJB!$F$9:$F$5599,Ctrl!$B$4:$D$399,3,0)</f>
        <v>I</v>
      </c>
      <c r="F3365" s="139" t="s">
        <v>10396</v>
      </c>
      <c r="G3365" s="139" t="s">
        <v>4849</v>
      </c>
      <c r="H3365" s="125"/>
      <c r="I3365" s="220">
        <f>IF(G3364=BJB!$G4136,I3364+1,1)</f>
        <v>1</v>
      </c>
      <c r="J3365" s="912" t="s">
        <v>23307</v>
      </c>
      <c r="K3365" s="121" t="s">
        <v>5537</v>
      </c>
      <c r="L3365" s="104" t="s">
        <v>6477</v>
      </c>
      <c r="M3365" s="127" t="s">
        <v>5538</v>
      </c>
      <c r="N3365" s="120">
        <v>41092</v>
      </c>
      <c r="O3365" s="114">
        <v>70000000</v>
      </c>
      <c r="P3365" s="105" t="s">
        <v>16575</v>
      </c>
      <c r="Q3365" s="120">
        <v>41712</v>
      </c>
      <c r="R3365" s="105">
        <v>62592147</v>
      </c>
      <c r="S3365" s="234" t="s">
        <v>5470</v>
      </c>
      <c r="T3365" s="130">
        <v>41789</v>
      </c>
      <c r="U3365" s="112">
        <v>43814503</v>
      </c>
      <c r="V3365" s="109">
        <v>41760</v>
      </c>
      <c r="W3365" s="141">
        <v>43814502.899999999</v>
      </c>
      <c r="X3365" s="141">
        <v>0</v>
      </c>
      <c r="Y3365" s="141">
        <v>0</v>
      </c>
      <c r="Z3365" s="141">
        <v>0</v>
      </c>
      <c r="AA3365" s="114">
        <v>43814503</v>
      </c>
      <c r="AB3365" s="114"/>
      <c r="AC3365" s="112"/>
      <c r="AD3365" s="141"/>
      <c r="AE3365" s="106">
        <v>0</v>
      </c>
      <c r="AF3365" s="106">
        <v>0</v>
      </c>
      <c r="AG3365" s="106">
        <v>0</v>
      </c>
      <c r="AH3365" s="112"/>
      <c r="AI3365" s="112"/>
      <c r="AJ3365" s="112"/>
      <c r="AK3365" s="112"/>
      <c r="AL3365" s="112"/>
      <c r="AM3365" s="112"/>
      <c r="AN3365" s="114">
        <f t="shared" si="104"/>
        <v>43814503</v>
      </c>
      <c r="AO3365" s="114">
        <f t="shared" si="105"/>
        <v>0</v>
      </c>
      <c r="AP3365" s="114"/>
      <c r="AQ3365" s="114"/>
      <c r="AR3365" s="114"/>
      <c r="AS3365" s="114"/>
      <c r="AT3365" s="189"/>
    </row>
    <row r="3366" spans="1:46" s="190" customFormat="1" ht="15" customHeight="1" x14ac:dyDescent="0.2">
      <c r="A3366" s="104"/>
      <c r="B3366" s="104">
        <f>VLOOKUP(BJB!$F$9:$F$5599,Ctrl!$B$4:$C$399,2,0)</f>
        <v>12</v>
      </c>
      <c r="C3366" s="104">
        <f>VLOOKUP(BJB!$G$9:$G$5599,Ctrl!$E$4:$F$399,2,0)</f>
        <v>5</v>
      </c>
      <c r="D3366" s="219">
        <v>1</v>
      </c>
      <c r="E3366" s="104" t="str">
        <f>VLOOKUP(BJB!$F$9:$F$5599,Ctrl!$B$4:$D$399,3,0)</f>
        <v>I</v>
      </c>
      <c r="F3366" s="139" t="s">
        <v>10396</v>
      </c>
      <c r="G3366" s="139" t="s">
        <v>4849</v>
      </c>
      <c r="H3366" s="125" t="s">
        <v>7514</v>
      </c>
      <c r="I3366" s="220">
        <f>IF(G3365=BJB!$G4137,I3365+1,1)</f>
        <v>1</v>
      </c>
      <c r="J3366" s="912" t="s">
        <v>23308</v>
      </c>
      <c r="K3366" s="121" t="s">
        <v>5840</v>
      </c>
      <c r="L3366" s="104" t="s">
        <v>6477</v>
      </c>
      <c r="M3366" s="127" t="s">
        <v>5841</v>
      </c>
      <c r="N3366" s="120">
        <v>41386</v>
      </c>
      <c r="O3366" s="114">
        <v>250000000</v>
      </c>
      <c r="P3366" s="105" t="s">
        <v>16576</v>
      </c>
      <c r="Q3366" s="120">
        <v>41736</v>
      </c>
      <c r="R3366" s="105">
        <v>228196980</v>
      </c>
      <c r="S3366" s="146" t="s">
        <v>5759</v>
      </c>
      <c r="T3366" s="109">
        <v>41844</v>
      </c>
      <c r="U3366" s="112">
        <v>159737886</v>
      </c>
      <c r="V3366" s="109">
        <v>41821</v>
      </c>
      <c r="W3366" s="141">
        <v>159737886</v>
      </c>
      <c r="X3366" s="141">
        <v>0</v>
      </c>
      <c r="Y3366" s="141">
        <v>0</v>
      </c>
      <c r="Z3366" s="141">
        <v>0</v>
      </c>
      <c r="AA3366" s="114">
        <v>3965905</v>
      </c>
      <c r="AB3366" s="114"/>
      <c r="AC3366" s="132"/>
      <c r="AD3366" s="141"/>
      <c r="AE3366" s="106">
        <v>0</v>
      </c>
      <c r="AF3366" s="106">
        <v>0</v>
      </c>
      <c r="AG3366" s="106">
        <v>0</v>
      </c>
      <c r="AH3366" s="112"/>
      <c r="AI3366" s="112"/>
      <c r="AJ3366" s="112"/>
      <c r="AK3366" s="112"/>
      <c r="AL3366" s="112"/>
      <c r="AM3366" s="112"/>
      <c r="AN3366" s="114">
        <f t="shared" si="104"/>
        <v>3965905</v>
      </c>
      <c r="AO3366" s="114">
        <f t="shared" si="105"/>
        <v>155771981</v>
      </c>
      <c r="AP3366" s="114"/>
      <c r="AQ3366" s="114"/>
      <c r="AR3366" s="114"/>
      <c r="AS3366" s="114"/>
    </row>
    <row r="3367" spans="1:46" s="190" customFormat="1" ht="15" customHeight="1" x14ac:dyDescent="0.2">
      <c r="A3367" s="104"/>
      <c r="B3367" s="104">
        <f>VLOOKUP(BJB!$F$9:$F$5599,Ctrl!$B$4:$C$399,2,0)</f>
        <v>12</v>
      </c>
      <c r="C3367" s="104">
        <f>VLOOKUP(BJB!$G$9:$G$5599,Ctrl!$E$4:$F$399,2,0)</f>
        <v>5</v>
      </c>
      <c r="D3367" s="219">
        <v>1</v>
      </c>
      <c r="E3367" s="104" t="str">
        <f>VLOOKUP(BJB!$F$9:$F$5599,Ctrl!$B$4:$D$399,3,0)</f>
        <v>I</v>
      </c>
      <c r="F3367" s="139" t="s">
        <v>10396</v>
      </c>
      <c r="G3367" s="139" t="s">
        <v>4849</v>
      </c>
      <c r="H3367" s="125"/>
      <c r="I3367" s="220">
        <f>IF(G3366=BJB!$G4138,I3366+1,1)</f>
        <v>1</v>
      </c>
      <c r="J3367" s="912" t="s">
        <v>23309</v>
      </c>
      <c r="K3367" s="121" t="s">
        <v>6080</v>
      </c>
      <c r="L3367" s="104" t="s">
        <v>6477</v>
      </c>
      <c r="M3367" s="127" t="s">
        <v>6081</v>
      </c>
      <c r="N3367" s="120">
        <v>41386</v>
      </c>
      <c r="O3367" s="114">
        <v>100000000</v>
      </c>
      <c r="P3367" s="105" t="s">
        <v>16577</v>
      </c>
      <c r="Q3367" s="120">
        <v>41919</v>
      </c>
      <c r="R3367" s="105">
        <v>89145020</v>
      </c>
      <c r="S3367" s="146" t="s">
        <v>6041</v>
      </c>
      <c r="T3367" s="109">
        <v>41973</v>
      </c>
      <c r="U3367" s="112">
        <v>60197212</v>
      </c>
      <c r="V3367" s="109">
        <v>41944</v>
      </c>
      <c r="W3367" s="141">
        <v>60197212</v>
      </c>
      <c r="X3367" s="141">
        <v>0</v>
      </c>
      <c r="Y3367" s="141">
        <v>0</v>
      </c>
      <c r="Z3367" s="141">
        <v>0</v>
      </c>
      <c r="AA3367" s="114">
        <v>4540589</v>
      </c>
      <c r="AB3367" s="114"/>
      <c r="AC3367" s="112"/>
      <c r="AD3367" s="141"/>
      <c r="AE3367" s="106">
        <v>0</v>
      </c>
      <c r="AF3367" s="106">
        <v>0</v>
      </c>
      <c r="AG3367" s="106">
        <v>0</v>
      </c>
      <c r="AH3367" s="112"/>
      <c r="AI3367" s="112"/>
      <c r="AJ3367" s="112"/>
      <c r="AK3367" s="112"/>
      <c r="AL3367" s="112"/>
      <c r="AM3367" s="112"/>
      <c r="AN3367" s="114">
        <f t="shared" si="104"/>
        <v>4540589</v>
      </c>
      <c r="AO3367" s="114">
        <f t="shared" si="105"/>
        <v>55656623</v>
      </c>
      <c r="AP3367" s="114"/>
      <c r="AQ3367" s="114"/>
      <c r="AR3367" s="114"/>
      <c r="AS3367" s="114"/>
      <c r="AT3367" s="189"/>
    </row>
    <row r="3368" spans="1:46" s="191" customFormat="1" ht="15" customHeight="1" x14ac:dyDescent="0.2">
      <c r="A3368" s="104"/>
      <c r="B3368" s="104">
        <f>VLOOKUP(BJB!$F$9:$F$5599,Ctrl!$B$4:$C$399,2,0)</f>
        <v>12</v>
      </c>
      <c r="C3368" s="104">
        <f>VLOOKUP(BJB!$G$9:$G$5599,Ctrl!$E$4:$F$399,2,0)</f>
        <v>5</v>
      </c>
      <c r="D3368" s="219">
        <v>1</v>
      </c>
      <c r="E3368" s="104" t="str">
        <f>VLOOKUP(BJB!$F$9:$F$5599,Ctrl!$B$4:$D$399,3,0)</f>
        <v>I</v>
      </c>
      <c r="F3368" s="139" t="s">
        <v>10396</v>
      </c>
      <c r="G3368" s="139" t="s">
        <v>4849</v>
      </c>
      <c r="H3368" s="125"/>
      <c r="I3368" s="220">
        <f>IF(G3367=BJB!$G4139,I3367+1,1)</f>
        <v>1</v>
      </c>
      <c r="J3368" s="912" t="s">
        <v>23310</v>
      </c>
      <c r="K3368" s="121" t="s">
        <v>10934</v>
      </c>
      <c r="L3368" s="104" t="s">
        <v>6477</v>
      </c>
      <c r="M3368" s="127" t="s">
        <v>6139</v>
      </c>
      <c r="N3368" s="120">
        <v>41276</v>
      </c>
      <c r="O3368" s="114">
        <v>250000000</v>
      </c>
      <c r="P3368" s="105" t="s">
        <v>16578</v>
      </c>
      <c r="Q3368" s="120">
        <v>41898</v>
      </c>
      <c r="R3368" s="105">
        <v>187598929</v>
      </c>
      <c r="S3368" s="146" t="s">
        <v>6086</v>
      </c>
      <c r="T3368" s="109">
        <v>42003</v>
      </c>
      <c r="U3368" s="112">
        <v>126444290</v>
      </c>
      <c r="V3368" s="109">
        <v>41974</v>
      </c>
      <c r="W3368" s="141">
        <v>126444290</v>
      </c>
      <c r="X3368" s="141">
        <v>0</v>
      </c>
      <c r="Y3368" s="141">
        <v>0</v>
      </c>
      <c r="Z3368" s="141">
        <v>0</v>
      </c>
      <c r="AA3368" s="114">
        <v>0</v>
      </c>
      <c r="AB3368" s="114"/>
      <c r="AC3368" s="112"/>
      <c r="AD3368" s="141"/>
      <c r="AE3368" s="106">
        <v>0</v>
      </c>
      <c r="AF3368" s="106">
        <v>0</v>
      </c>
      <c r="AG3368" s="106">
        <v>0</v>
      </c>
      <c r="AH3368" s="112"/>
      <c r="AI3368" s="112"/>
      <c r="AJ3368" s="112"/>
      <c r="AK3368" s="112"/>
      <c r="AL3368" s="112"/>
      <c r="AM3368" s="112"/>
      <c r="AN3368" s="114">
        <f t="shared" si="104"/>
        <v>0</v>
      </c>
      <c r="AO3368" s="114">
        <f t="shared" si="105"/>
        <v>126444290</v>
      </c>
      <c r="AP3368" s="114"/>
      <c r="AQ3368" s="114"/>
      <c r="AR3368" s="114"/>
      <c r="AS3368" s="114"/>
      <c r="AT3368" s="190"/>
    </row>
    <row r="3369" spans="1:46" s="190" customFormat="1" ht="15" customHeight="1" x14ac:dyDescent="0.2">
      <c r="A3369" s="104"/>
      <c r="B3369" s="104">
        <f>VLOOKUP(BJB!$F$9:$F$5599,Ctrl!$B$4:$C$399,2,0)</f>
        <v>12</v>
      </c>
      <c r="C3369" s="104">
        <f>VLOOKUP(BJB!$G$9:$G$5599,Ctrl!$E$4:$F$399,2,0)</f>
        <v>5</v>
      </c>
      <c r="D3369" s="219">
        <v>1</v>
      </c>
      <c r="E3369" s="104" t="str">
        <f>VLOOKUP(BJB!$F$9:$F$5599,Ctrl!$B$4:$D$399,3,0)</f>
        <v>I</v>
      </c>
      <c r="F3369" s="139" t="s">
        <v>10396</v>
      </c>
      <c r="G3369" s="139" t="s">
        <v>4849</v>
      </c>
      <c r="H3369" s="125">
        <v>1120424000086</v>
      </c>
      <c r="I3369" s="220">
        <f>IF(G3368=BJB!$G4140,I3368+1,1)</f>
        <v>1</v>
      </c>
      <c r="J3369" s="912" t="s">
        <v>23311</v>
      </c>
      <c r="K3369" s="121" t="s">
        <v>1758</v>
      </c>
      <c r="L3369" s="104" t="s">
        <v>6477</v>
      </c>
      <c r="M3369" s="127" t="s">
        <v>6140</v>
      </c>
      <c r="N3369" s="120">
        <v>41113</v>
      </c>
      <c r="O3369" s="114">
        <v>50000000</v>
      </c>
      <c r="P3369" s="105" t="s">
        <v>16579</v>
      </c>
      <c r="Q3369" s="120">
        <v>41898</v>
      </c>
      <c r="R3369" s="105">
        <v>23553773</v>
      </c>
      <c r="S3369" s="146" t="s">
        <v>6086</v>
      </c>
      <c r="T3369" s="109">
        <v>42003</v>
      </c>
      <c r="U3369" s="112">
        <v>16052335</v>
      </c>
      <c r="V3369" s="109">
        <v>41974</v>
      </c>
      <c r="W3369" s="141">
        <v>16052335</v>
      </c>
      <c r="X3369" s="141">
        <v>0</v>
      </c>
      <c r="Y3369" s="141">
        <v>0</v>
      </c>
      <c r="Z3369" s="141">
        <v>0</v>
      </c>
      <c r="AA3369" s="114">
        <v>12184</v>
      </c>
      <c r="AB3369" s="114"/>
      <c r="AC3369" s="132"/>
      <c r="AD3369" s="141"/>
      <c r="AE3369" s="106">
        <v>0</v>
      </c>
      <c r="AF3369" s="106">
        <v>0</v>
      </c>
      <c r="AG3369" s="106">
        <v>0</v>
      </c>
      <c r="AH3369" s="112"/>
      <c r="AI3369" s="112"/>
      <c r="AJ3369" s="112"/>
      <c r="AK3369" s="112"/>
      <c r="AL3369" s="112"/>
      <c r="AM3369" s="112"/>
      <c r="AN3369" s="114">
        <f t="shared" si="104"/>
        <v>12184</v>
      </c>
      <c r="AO3369" s="114">
        <f t="shared" si="105"/>
        <v>16040151</v>
      </c>
      <c r="AP3369" s="114"/>
      <c r="AQ3369" s="114"/>
      <c r="AR3369" s="114"/>
      <c r="AS3369" s="114"/>
    </row>
    <row r="3370" spans="1:46" s="190" customFormat="1" ht="15" customHeight="1" x14ac:dyDescent="0.2">
      <c r="A3370" s="104"/>
      <c r="B3370" s="104">
        <f>VLOOKUP(BJB!$F$9:$F$5599,Ctrl!$B$4:$C$399,2,0)</f>
        <v>12</v>
      </c>
      <c r="C3370" s="104">
        <f>VLOOKUP(BJB!$G$9:$G$5599,Ctrl!$E$4:$F$399,2,0)</f>
        <v>5</v>
      </c>
      <c r="D3370" s="219">
        <v>1</v>
      </c>
      <c r="E3370" s="104" t="str">
        <f>VLOOKUP(BJB!$F$9:$F$5599,Ctrl!$B$4:$D$399,3,0)</f>
        <v>I</v>
      </c>
      <c r="F3370" s="139" t="s">
        <v>10396</v>
      </c>
      <c r="G3370" s="139" t="s">
        <v>4849</v>
      </c>
      <c r="H3370" s="125">
        <v>1130226000336</v>
      </c>
      <c r="I3370" s="220">
        <f>IF(G3369=BJB!$G4142,I3369+1,1)</f>
        <v>1</v>
      </c>
      <c r="J3370" s="912" t="s">
        <v>23312</v>
      </c>
      <c r="K3370" s="121" t="s">
        <v>8042</v>
      </c>
      <c r="L3370" s="104" t="s">
        <v>6477</v>
      </c>
      <c r="M3370" s="104" t="s">
        <v>6081</v>
      </c>
      <c r="N3370" s="120">
        <v>41386</v>
      </c>
      <c r="O3370" s="105">
        <v>120000000</v>
      </c>
      <c r="P3370" s="105" t="s">
        <v>16580</v>
      </c>
      <c r="Q3370" s="120">
        <v>42114</v>
      </c>
      <c r="R3370" s="105">
        <v>67229888</v>
      </c>
      <c r="S3370" s="146" t="s">
        <v>8209</v>
      </c>
      <c r="T3370" s="109">
        <v>42151</v>
      </c>
      <c r="U3370" s="141">
        <v>47060922</v>
      </c>
      <c r="V3370" s="109">
        <v>42151</v>
      </c>
      <c r="W3370" s="141">
        <v>47060922</v>
      </c>
      <c r="X3370" s="141">
        <v>0</v>
      </c>
      <c r="Y3370" s="141">
        <v>0</v>
      </c>
      <c r="Z3370" s="141">
        <v>0</v>
      </c>
      <c r="AA3370" s="114">
        <v>1997962</v>
      </c>
      <c r="AB3370" s="114"/>
      <c r="AC3370" s="132"/>
      <c r="AD3370" s="141"/>
      <c r="AE3370" s="106">
        <v>0</v>
      </c>
      <c r="AF3370" s="106">
        <v>0</v>
      </c>
      <c r="AG3370" s="106">
        <v>0</v>
      </c>
      <c r="AH3370" s="106"/>
      <c r="AI3370" s="106"/>
      <c r="AJ3370" s="106"/>
      <c r="AK3370" s="106"/>
      <c r="AL3370" s="106"/>
      <c r="AM3370" s="106"/>
      <c r="AN3370" s="114">
        <f t="shared" si="104"/>
        <v>1997962</v>
      </c>
      <c r="AO3370" s="114">
        <f t="shared" si="105"/>
        <v>45062960</v>
      </c>
      <c r="AP3370" s="114"/>
      <c r="AQ3370" s="114"/>
      <c r="AR3370" s="114"/>
      <c r="AS3370" s="114"/>
    </row>
    <row r="3371" spans="1:46" s="190" customFormat="1" ht="15" customHeight="1" x14ac:dyDescent="0.2">
      <c r="A3371" s="104"/>
      <c r="B3371" s="104">
        <f>VLOOKUP(BJB!$F$9:$F$5599,Ctrl!$B$4:$C$399,2,0)</f>
        <v>12</v>
      </c>
      <c r="C3371" s="104">
        <f>VLOOKUP(BJB!$G$9:$G$5599,Ctrl!$E$4:$F$399,2,0)</f>
        <v>5</v>
      </c>
      <c r="D3371" s="219">
        <v>1</v>
      </c>
      <c r="E3371" s="104" t="str">
        <f>VLOOKUP(BJB!$F$9:$F$5599,Ctrl!$B$4:$D$399,3,0)</f>
        <v>I</v>
      </c>
      <c r="F3371" s="139" t="s">
        <v>10396</v>
      </c>
      <c r="G3371" s="139" t="s">
        <v>4849</v>
      </c>
      <c r="H3371" s="125"/>
      <c r="I3371" s="220">
        <f>IF(G3370=BJB!$G4144,I3370+1,1)</f>
        <v>1</v>
      </c>
      <c r="J3371" s="912" t="s">
        <v>23313</v>
      </c>
      <c r="K3371" s="121" t="s">
        <v>7384</v>
      </c>
      <c r="L3371" s="104" t="s">
        <v>6477</v>
      </c>
      <c r="M3371" s="104" t="s">
        <v>7385</v>
      </c>
      <c r="N3371" s="120">
        <v>41159</v>
      </c>
      <c r="O3371" s="105">
        <v>250000000</v>
      </c>
      <c r="P3371" s="105" t="s">
        <v>16581</v>
      </c>
      <c r="Q3371" s="120">
        <v>42045</v>
      </c>
      <c r="R3371" s="105">
        <v>197822876</v>
      </c>
      <c r="S3371" s="146" t="s">
        <v>7387</v>
      </c>
      <c r="T3371" s="109">
        <v>42081</v>
      </c>
      <c r="U3371" s="141">
        <v>132947476</v>
      </c>
      <c r="V3371" s="109">
        <v>42081</v>
      </c>
      <c r="W3371" s="141">
        <v>132947476</v>
      </c>
      <c r="X3371" s="141">
        <v>0</v>
      </c>
      <c r="Y3371" s="141">
        <v>0</v>
      </c>
      <c r="Z3371" s="141">
        <v>0</v>
      </c>
      <c r="AA3371" s="114">
        <v>4558199</v>
      </c>
      <c r="AB3371" s="114"/>
      <c r="AC3371" s="132"/>
      <c r="AD3371" s="141"/>
      <c r="AE3371" s="106">
        <v>0</v>
      </c>
      <c r="AF3371" s="106">
        <v>0</v>
      </c>
      <c r="AG3371" s="106">
        <v>0</v>
      </c>
      <c r="AH3371" s="141"/>
      <c r="AI3371" s="141"/>
      <c r="AJ3371" s="141"/>
      <c r="AK3371" s="141"/>
      <c r="AL3371" s="141"/>
      <c r="AM3371" s="141"/>
      <c r="AN3371" s="114">
        <f t="shared" si="104"/>
        <v>4558199</v>
      </c>
      <c r="AO3371" s="114">
        <f t="shared" si="105"/>
        <v>128389277</v>
      </c>
      <c r="AP3371" s="114"/>
      <c r="AQ3371" s="114"/>
      <c r="AR3371" s="114"/>
      <c r="AS3371" s="114"/>
    </row>
    <row r="3372" spans="1:46" s="190" customFormat="1" ht="15" customHeight="1" x14ac:dyDescent="0.2">
      <c r="A3372" s="104"/>
      <c r="B3372" s="104">
        <f>VLOOKUP(BJB!$F$9:$F$5599,Ctrl!$B$4:$C$399,2,0)</f>
        <v>12</v>
      </c>
      <c r="C3372" s="104">
        <f>VLOOKUP(BJB!$G$9:$G$5599,Ctrl!$E$4:$F$399,2,0)</f>
        <v>5</v>
      </c>
      <c r="D3372" s="219">
        <v>1</v>
      </c>
      <c r="E3372" s="104" t="str">
        <f>VLOOKUP(BJB!$F$9:$F$5599,Ctrl!$B$4:$D$399,3,0)</f>
        <v>I</v>
      </c>
      <c r="F3372" s="139" t="s">
        <v>10396</v>
      </c>
      <c r="G3372" s="139" t="s">
        <v>4849</v>
      </c>
      <c r="H3372" s="125"/>
      <c r="I3372" s="220"/>
      <c r="J3372" s="912" t="s">
        <v>23314</v>
      </c>
      <c r="K3372" s="121" t="s">
        <v>348</v>
      </c>
      <c r="L3372" s="104" t="s">
        <v>6477</v>
      </c>
      <c r="M3372" s="104" t="s">
        <v>7870</v>
      </c>
      <c r="N3372" s="120">
        <v>41285</v>
      </c>
      <c r="O3372" s="105">
        <v>180000000</v>
      </c>
      <c r="P3372" s="105" t="s">
        <v>6222</v>
      </c>
      <c r="Q3372" s="120" t="s">
        <v>6222</v>
      </c>
      <c r="R3372" s="890">
        <v>0</v>
      </c>
      <c r="S3372" s="146" t="s">
        <v>9691</v>
      </c>
      <c r="T3372" s="109">
        <v>42348</v>
      </c>
      <c r="U3372" s="141">
        <v>57598909</v>
      </c>
      <c r="V3372" s="109" t="s">
        <v>6222</v>
      </c>
      <c r="W3372" s="141">
        <v>0</v>
      </c>
      <c r="X3372" s="141">
        <v>0</v>
      </c>
      <c r="Y3372" s="141">
        <v>0</v>
      </c>
      <c r="Z3372" s="141">
        <v>0</v>
      </c>
      <c r="AA3372" s="114">
        <v>0</v>
      </c>
      <c r="AB3372" s="114"/>
      <c r="AC3372" s="132"/>
      <c r="AD3372" s="141"/>
      <c r="AE3372" s="106">
        <v>0</v>
      </c>
      <c r="AF3372" s="106">
        <v>0</v>
      </c>
      <c r="AG3372" s="106">
        <v>0</v>
      </c>
      <c r="AH3372" s="228"/>
      <c r="AI3372" s="141"/>
      <c r="AJ3372" s="141"/>
      <c r="AK3372" s="141"/>
      <c r="AL3372" s="141"/>
      <c r="AM3372" s="141"/>
      <c r="AN3372" s="114">
        <f t="shared" si="104"/>
        <v>0</v>
      </c>
      <c r="AO3372" s="114">
        <f t="shared" si="105"/>
        <v>57598909</v>
      </c>
      <c r="AP3372" s="114"/>
      <c r="AQ3372" s="114"/>
      <c r="AR3372" s="114"/>
      <c r="AS3372" s="114"/>
    </row>
    <row r="3373" spans="1:46" s="190" customFormat="1" ht="15" customHeight="1" x14ac:dyDescent="0.2">
      <c r="A3373" s="104"/>
      <c r="B3373" s="104">
        <f>VLOOKUP(BJB!$F$9:$F$5599,Ctrl!$B$4:$C$399,2,0)</f>
        <v>12</v>
      </c>
      <c r="C3373" s="104">
        <f>VLOOKUP(BJB!$G$9:$G$5599,Ctrl!$E$4:$F$399,2,0)</f>
        <v>0</v>
      </c>
      <c r="D3373" s="219">
        <v>1</v>
      </c>
      <c r="E3373" s="104" t="str">
        <f>VLOOKUP(BJB!$F$9:$F$5599,Ctrl!$B$4:$D$399,3,0)</f>
        <v>I</v>
      </c>
      <c r="F3373" s="139" t="s">
        <v>10396</v>
      </c>
      <c r="G3373" s="139" t="s">
        <v>7665</v>
      </c>
      <c r="H3373" s="125"/>
      <c r="I3373" s="220"/>
      <c r="J3373" s="912" t="s">
        <v>23315</v>
      </c>
      <c r="K3373" s="121" t="s">
        <v>7832</v>
      </c>
      <c r="L3373" s="104" t="s">
        <v>6476</v>
      </c>
      <c r="M3373" s="104" t="s">
        <v>10399</v>
      </c>
      <c r="N3373" s="120">
        <v>40875</v>
      </c>
      <c r="O3373" s="105">
        <v>123879511</v>
      </c>
      <c r="P3373" s="105" t="s">
        <v>6222</v>
      </c>
      <c r="Q3373" s="120" t="s">
        <v>6222</v>
      </c>
      <c r="R3373" s="890">
        <v>0</v>
      </c>
      <c r="S3373" s="146" t="s">
        <v>10401</v>
      </c>
      <c r="T3373" s="109">
        <v>42486</v>
      </c>
      <c r="U3373" s="141">
        <v>25323388</v>
      </c>
      <c r="V3373" s="109" t="s">
        <v>6222</v>
      </c>
      <c r="W3373" s="141">
        <v>0</v>
      </c>
      <c r="X3373" s="141">
        <v>0</v>
      </c>
      <c r="Y3373" s="141">
        <v>0</v>
      </c>
      <c r="Z3373" s="141">
        <v>0</v>
      </c>
      <c r="AA3373" s="114">
        <v>0</v>
      </c>
      <c r="AB3373" s="114"/>
      <c r="AC3373" s="132"/>
      <c r="AD3373" s="141"/>
      <c r="AE3373" s="106">
        <v>0</v>
      </c>
      <c r="AF3373" s="106">
        <v>0</v>
      </c>
      <c r="AG3373" s="106">
        <v>0</v>
      </c>
      <c r="AH3373" s="228"/>
      <c r="AI3373" s="228"/>
      <c r="AJ3373" s="141"/>
      <c r="AK3373" s="141"/>
      <c r="AL3373" s="141"/>
      <c r="AM3373" s="141"/>
      <c r="AN3373" s="114">
        <f t="shared" si="104"/>
        <v>0</v>
      </c>
      <c r="AO3373" s="114">
        <f t="shared" si="105"/>
        <v>25323388</v>
      </c>
      <c r="AP3373" s="114"/>
      <c r="AQ3373" s="114"/>
      <c r="AR3373" s="114"/>
      <c r="AS3373" s="114"/>
    </row>
    <row r="3374" spans="1:46" s="190" customFormat="1" ht="15" customHeight="1" x14ac:dyDescent="0.2">
      <c r="A3374" s="104"/>
      <c r="B3374" s="104">
        <f>VLOOKUP(BJB!$F$9:$F$5599,Ctrl!$B$4:$C$399,2,0)</f>
        <v>14</v>
      </c>
      <c r="C3374" s="104">
        <f>VLOOKUP(BJB!$G$9:$G$5599,Ctrl!$E$4:$F$399,2,0)</f>
        <v>5</v>
      </c>
      <c r="D3374" s="219">
        <v>1</v>
      </c>
      <c r="E3374" s="104" t="str">
        <f>VLOOKUP(BJB!$F$9:$F$5599,Ctrl!$B$4:$D$399,3,0)</f>
        <v>I</v>
      </c>
      <c r="F3374" s="139" t="s">
        <v>10523</v>
      </c>
      <c r="G3374" s="139" t="s">
        <v>10510</v>
      </c>
      <c r="H3374" s="231" t="s">
        <v>18618</v>
      </c>
      <c r="I3374" s="220" t="e">
        <f>IF(#REF!=BJB!$G4269,#REF!+1,1)</f>
        <v>#REF!</v>
      </c>
      <c r="J3374" s="891" t="s">
        <v>18449</v>
      </c>
      <c r="K3374" s="121" t="s">
        <v>7609</v>
      </c>
      <c r="L3374" s="104" t="s">
        <v>6477</v>
      </c>
      <c r="M3374" s="104" t="s">
        <v>5951</v>
      </c>
      <c r="N3374" s="120">
        <v>41416</v>
      </c>
      <c r="O3374" s="105">
        <v>100000000</v>
      </c>
      <c r="P3374" s="105" t="s">
        <v>16582</v>
      </c>
      <c r="Q3374" s="120">
        <v>41886</v>
      </c>
      <c r="R3374" s="105">
        <v>92673639</v>
      </c>
      <c r="S3374" s="146" t="s">
        <v>5938</v>
      </c>
      <c r="T3374" s="109">
        <v>41912</v>
      </c>
      <c r="U3374" s="141">
        <v>62366126</v>
      </c>
      <c r="V3374" s="109">
        <v>41883</v>
      </c>
      <c r="W3374" s="141">
        <v>62366126</v>
      </c>
      <c r="X3374" s="141">
        <v>0</v>
      </c>
      <c r="Y3374" s="141">
        <v>0</v>
      </c>
      <c r="Z3374" s="141">
        <v>0</v>
      </c>
      <c r="AA3374" s="114">
        <v>5031736</v>
      </c>
      <c r="AB3374" s="114">
        <v>831548</v>
      </c>
      <c r="AC3374" s="132"/>
      <c r="AD3374" s="141"/>
      <c r="AE3374" s="106">
        <v>0</v>
      </c>
      <c r="AF3374" s="106">
        <v>0</v>
      </c>
      <c r="AG3374" s="106">
        <v>0</v>
      </c>
      <c r="AH3374" s="141"/>
      <c r="AI3374" s="141"/>
      <c r="AJ3374" s="141"/>
      <c r="AK3374" s="141"/>
      <c r="AL3374" s="141"/>
      <c r="AM3374" s="141"/>
      <c r="AN3374" s="114">
        <f t="shared" si="104"/>
        <v>5863284</v>
      </c>
      <c r="AO3374" s="114">
        <f t="shared" si="105"/>
        <v>56502842</v>
      </c>
      <c r="AP3374" s="114"/>
      <c r="AQ3374" s="114"/>
      <c r="AR3374" s="114"/>
      <c r="AS3374" s="114"/>
    </row>
    <row r="3375" spans="1:46" s="190" customFormat="1" ht="15" customHeight="1" x14ac:dyDescent="0.2">
      <c r="A3375" s="104"/>
      <c r="B3375" s="104">
        <f>VLOOKUP(BJB!$F$9:$F$5599,Ctrl!$B$4:$C$399,2,0)</f>
        <v>14</v>
      </c>
      <c r="C3375" s="104">
        <f>VLOOKUP(BJB!$G$9:$G$5599,Ctrl!$E$4:$F$399,2,0)</f>
        <v>5</v>
      </c>
      <c r="D3375" s="219">
        <v>1</v>
      </c>
      <c r="E3375" s="104" t="str">
        <f>VLOOKUP(BJB!$F$9:$F$5599,Ctrl!$B$4:$D$399,3,0)</f>
        <v>I</v>
      </c>
      <c r="F3375" s="139" t="s">
        <v>10523</v>
      </c>
      <c r="G3375" s="139" t="s">
        <v>10510</v>
      </c>
      <c r="H3375" s="887" t="s">
        <v>14779</v>
      </c>
      <c r="I3375" s="220">
        <f>IF(G3374=BJB!$G4265,I3374+1,1)</f>
        <v>1</v>
      </c>
      <c r="J3375" s="891" t="s">
        <v>18450</v>
      </c>
      <c r="K3375" s="121" t="s">
        <v>7605</v>
      </c>
      <c r="L3375" s="104" t="s">
        <v>6477</v>
      </c>
      <c r="M3375" s="104" t="s">
        <v>5753</v>
      </c>
      <c r="N3375" s="120">
        <v>41197</v>
      </c>
      <c r="O3375" s="105">
        <v>225000000</v>
      </c>
      <c r="P3375" s="105" t="s">
        <v>16583</v>
      </c>
      <c r="Q3375" s="120">
        <v>41765</v>
      </c>
      <c r="R3375" s="105">
        <v>259004144</v>
      </c>
      <c r="S3375" s="146" t="s">
        <v>5563</v>
      </c>
      <c r="T3375" s="109">
        <v>41820</v>
      </c>
      <c r="U3375" s="141">
        <v>157500000</v>
      </c>
      <c r="V3375" s="109">
        <v>41791</v>
      </c>
      <c r="W3375" s="141">
        <v>157500000</v>
      </c>
      <c r="X3375" s="141">
        <v>0</v>
      </c>
      <c r="Y3375" s="141">
        <v>0</v>
      </c>
      <c r="Z3375" s="141">
        <v>0</v>
      </c>
      <c r="AA3375" s="114">
        <v>10540848</v>
      </c>
      <c r="AB3375" s="221">
        <v>807692</v>
      </c>
      <c r="AC3375" s="132">
        <v>807692</v>
      </c>
      <c r="AD3375" s="141">
        <v>806884</v>
      </c>
      <c r="AE3375" s="106">
        <v>807692</v>
      </c>
      <c r="AF3375" s="106">
        <v>807692</v>
      </c>
      <c r="AG3375" s="106">
        <v>806906</v>
      </c>
      <c r="AH3375" s="222"/>
      <c r="AI3375" s="141"/>
      <c r="AJ3375" s="230"/>
      <c r="AK3375" s="141"/>
      <c r="AL3375" s="141"/>
      <c r="AM3375" s="141"/>
      <c r="AN3375" s="114">
        <f t="shared" si="104"/>
        <v>15385406</v>
      </c>
      <c r="AO3375" s="114">
        <f t="shared" si="105"/>
        <v>142114594</v>
      </c>
      <c r="AP3375" s="114"/>
      <c r="AQ3375" s="114"/>
      <c r="AR3375" s="114"/>
      <c r="AS3375" s="114"/>
    </row>
    <row r="3376" spans="1:46" s="190" customFormat="1" ht="15" customHeight="1" x14ac:dyDescent="0.2">
      <c r="A3376" s="104"/>
      <c r="B3376" s="104">
        <f>VLOOKUP(BJB!$F$9:$F$5599,Ctrl!$B$4:$C$399,2,0)</f>
        <v>14</v>
      </c>
      <c r="C3376" s="104">
        <f>VLOOKUP(BJB!$G$9:$G$5599,Ctrl!$E$4:$F$399,2,0)</f>
        <v>0</v>
      </c>
      <c r="D3376" s="219">
        <v>1</v>
      </c>
      <c r="E3376" s="104" t="str">
        <f>VLOOKUP(BJB!$F$9:$F$5599,Ctrl!$B$4:$D$399,3,0)</f>
        <v>I</v>
      </c>
      <c r="F3376" s="139" t="s">
        <v>10523</v>
      </c>
      <c r="G3376" s="139" t="s">
        <v>7667</v>
      </c>
      <c r="H3376" s="125" t="s">
        <v>6706</v>
      </c>
      <c r="I3376" s="220">
        <f>IF(G3375=BJB!$G4248,I3375+1,1)</f>
        <v>1</v>
      </c>
      <c r="J3376" s="912" t="s">
        <v>23316</v>
      </c>
      <c r="K3376" s="121" t="s">
        <v>2713</v>
      </c>
      <c r="L3376" s="104" t="s">
        <v>6477</v>
      </c>
      <c r="M3376" s="104" t="s">
        <v>5016</v>
      </c>
      <c r="N3376" s="120">
        <v>41277</v>
      </c>
      <c r="O3376" s="105">
        <v>75000000</v>
      </c>
      <c r="P3376" s="105" t="s">
        <v>16584</v>
      </c>
      <c r="Q3376" s="120">
        <v>41708</v>
      </c>
      <c r="R3376" s="105">
        <v>69582704</v>
      </c>
      <c r="S3376" s="146" t="s">
        <v>5326</v>
      </c>
      <c r="T3376" s="120">
        <v>41759</v>
      </c>
      <c r="U3376" s="141">
        <v>46462221.399999999</v>
      </c>
      <c r="V3376" s="109">
        <v>41730</v>
      </c>
      <c r="W3376" s="141">
        <v>46462221.399999999</v>
      </c>
      <c r="X3376" s="141">
        <v>0</v>
      </c>
      <c r="Y3376" s="141">
        <v>0</v>
      </c>
      <c r="Z3376" s="141">
        <v>0</v>
      </c>
      <c r="AA3376" s="114">
        <v>37121558</v>
      </c>
      <c r="AB3376" s="114"/>
      <c r="AC3376" s="132"/>
      <c r="AD3376" s="141"/>
      <c r="AE3376" s="106">
        <v>0</v>
      </c>
      <c r="AF3376" s="106">
        <v>0</v>
      </c>
      <c r="AG3376" s="106">
        <v>0</v>
      </c>
      <c r="AH3376" s="141"/>
      <c r="AI3376" s="141"/>
      <c r="AJ3376" s="230"/>
      <c r="AK3376" s="141"/>
      <c r="AL3376" s="141"/>
      <c r="AM3376" s="141"/>
      <c r="AN3376" s="114">
        <f t="shared" si="104"/>
        <v>37121558</v>
      </c>
      <c r="AO3376" s="114">
        <f t="shared" si="105"/>
        <v>9340663.3999999985</v>
      </c>
      <c r="AP3376" s="114"/>
      <c r="AQ3376" s="114"/>
      <c r="AR3376" s="114"/>
      <c r="AS3376" s="114"/>
    </row>
    <row r="3377" spans="1:46" s="190" customFormat="1" ht="15" customHeight="1" x14ac:dyDescent="0.2">
      <c r="A3377" s="104"/>
      <c r="B3377" s="104">
        <f>VLOOKUP(BJB!$F$9:$F$5599,Ctrl!$B$4:$C$399,2,0)</f>
        <v>14</v>
      </c>
      <c r="C3377" s="104">
        <f>VLOOKUP(BJB!$G$9:$G$5599,Ctrl!$E$4:$F$399,2,0)</f>
        <v>0</v>
      </c>
      <c r="D3377" s="219">
        <v>1</v>
      </c>
      <c r="E3377" s="104" t="str">
        <f>VLOOKUP(BJB!$F$9:$F$5599,Ctrl!$B$4:$D$399,3,0)</f>
        <v>I</v>
      </c>
      <c r="F3377" s="139" t="s">
        <v>10523</v>
      </c>
      <c r="G3377" s="139" t="s">
        <v>7667</v>
      </c>
      <c r="H3377" s="125" t="s">
        <v>7515</v>
      </c>
      <c r="I3377" s="220">
        <f>IF(G3376=BJB!$G4232,I3376+1,1)</f>
        <v>1</v>
      </c>
      <c r="J3377" s="912" t="s">
        <v>23317</v>
      </c>
      <c r="K3377" s="121" t="s">
        <v>713</v>
      </c>
      <c r="L3377" s="104" t="s">
        <v>6477</v>
      </c>
      <c r="M3377" s="104" t="s">
        <v>714</v>
      </c>
      <c r="N3377" s="109">
        <v>40154</v>
      </c>
      <c r="O3377" s="114">
        <v>70000000</v>
      </c>
      <c r="P3377" s="105" t="s">
        <v>6222</v>
      </c>
      <c r="Q3377" s="120" t="s">
        <v>6222</v>
      </c>
      <c r="R3377" s="890">
        <v>0</v>
      </c>
      <c r="S3377" s="108" t="s">
        <v>715</v>
      </c>
      <c r="T3377" s="120">
        <v>40843</v>
      </c>
      <c r="U3377" s="114">
        <v>34956011</v>
      </c>
      <c r="V3377" s="109" t="s">
        <v>6222</v>
      </c>
      <c r="W3377" s="141">
        <v>0</v>
      </c>
      <c r="X3377" s="141">
        <v>0</v>
      </c>
      <c r="Y3377" s="141">
        <v>0</v>
      </c>
      <c r="Z3377" s="141">
        <v>0</v>
      </c>
      <c r="AA3377" s="114">
        <v>10957028</v>
      </c>
      <c r="AB3377" s="114"/>
      <c r="AC3377" s="132"/>
      <c r="AD3377" s="141"/>
      <c r="AE3377" s="106">
        <v>0</v>
      </c>
      <c r="AF3377" s="106">
        <v>0</v>
      </c>
      <c r="AG3377" s="106">
        <v>0</v>
      </c>
      <c r="AH3377" s="114"/>
      <c r="AI3377" s="114"/>
      <c r="AJ3377" s="114"/>
      <c r="AK3377" s="114"/>
      <c r="AL3377" s="114"/>
      <c r="AM3377" s="114"/>
      <c r="AN3377" s="114">
        <f t="shared" si="104"/>
        <v>10957028</v>
      </c>
      <c r="AO3377" s="114">
        <f t="shared" si="105"/>
        <v>23998983</v>
      </c>
      <c r="AP3377" s="114"/>
      <c r="AQ3377" s="114"/>
      <c r="AR3377" s="114"/>
      <c r="AS3377" s="114"/>
    </row>
    <row r="3378" spans="1:46" s="190" customFormat="1" ht="15" customHeight="1" x14ac:dyDescent="0.2">
      <c r="A3378" s="104"/>
      <c r="B3378" s="104">
        <f>VLOOKUP(BJB!$F$9:$F$5599,Ctrl!$B$4:$C$399,2,0)</f>
        <v>14</v>
      </c>
      <c r="C3378" s="104">
        <f>VLOOKUP(BJB!$G$9:$G$5599,Ctrl!$E$4:$F$399,2,0)</f>
        <v>5</v>
      </c>
      <c r="D3378" s="219">
        <v>1</v>
      </c>
      <c r="E3378" s="104" t="str">
        <f>VLOOKUP(BJB!$F$9:$F$5599,Ctrl!$B$4:$D$399,3,0)</f>
        <v>I</v>
      </c>
      <c r="F3378" s="139" t="s">
        <v>10523</v>
      </c>
      <c r="G3378" s="139" t="s">
        <v>10510</v>
      </c>
      <c r="H3378" s="886" t="s">
        <v>14780</v>
      </c>
      <c r="I3378" s="220">
        <f>IF(G3377=BJB!$G4268,I3377+1,1)</f>
        <v>1</v>
      </c>
      <c r="J3378" s="891" t="s">
        <v>18451</v>
      </c>
      <c r="K3378" s="121" t="s">
        <v>7608</v>
      </c>
      <c r="L3378" s="104" t="s">
        <v>6477</v>
      </c>
      <c r="M3378" s="104" t="s">
        <v>5923</v>
      </c>
      <c r="N3378" s="120">
        <v>41113</v>
      </c>
      <c r="O3378" s="105">
        <v>100000000</v>
      </c>
      <c r="P3378" s="105" t="s">
        <v>16585</v>
      </c>
      <c r="Q3378" s="120">
        <v>41765</v>
      </c>
      <c r="R3378" s="105">
        <v>92612518</v>
      </c>
      <c r="S3378" s="146" t="s">
        <v>5866</v>
      </c>
      <c r="T3378" s="109">
        <v>41878</v>
      </c>
      <c r="U3378" s="141">
        <v>61507434</v>
      </c>
      <c r="V3378" s="109">
        <v>41852</v>
      </c>
      <c r="W3378" s="141">
        <v>61507434</v>
      </c>
      <c r="X3378" s="141">
        <v>0</v>
      </c>
      <c r="Y3378" s="141">
        <v>0</v>
      </c>
      <c r="Z3378" s="141">
        <v>0</v>
      </c>
      <c r="AA3378" s="114">
        <v>19114617</v>
      </c>
      <c r="AB3378" s="114">
        <v>1419402</v>
      </c>
      <c r="AC3378" s="132">
        <v>946268</v>
      </c>
      <c r="AD3378" s="141">
        <v>1419402</v>
      </c>
      <c r="AE3378" s="106">
        <v>1419402</v>
      </c>
      <c r="AF3378" s="106">
        <v>1419402</v>
      </c>
      <c r="AG3378" s="106">
        <v>1419402</v>
      </c>
      <c r="AH3378" s="222"/>
      <c r="AI3378" s="222"/>
      <c r="AJ3378" s="230"/>
      <c r="AK3378" s="141"/>
      <c r="AL3378" s="141"/>
      <c r="AM3378" s="141"/>
      <c r="AN3378" s="114">
        <f t="shared" si="104"/>
        <v>27157895</v>
      </c>
      <c r="AO3378" s="114">
        <f t="shared" si="105"/>
        <v>34349539</v>
      </c>
      <c r="AP3378" s="114"/>
      <c r="AQ3378" s="114"/>
      <c r="AR3378" s="114"/>
      <c r="AS3378" s="114"/>
    </row>
    <row r="3379" spans="1:46" s="190" customFormat="1" ht="15" customHeight="1" x14ac:dyDescent="0.2">
      <c r="A3379" s="104"/>
      <c r="B3379" s="104">
        <f>VLOOKUP(BJB!$F$9:$F$5599,Ctrl!$B$4:$C$399,2,0)</f>
        <v>14</v>
      </c>
      <c r="C3379" s="104">
        <f>VLOOKUP(BJB!$G$9:$G$5599,Ctrl!$E$4:$F$399,2,0)</f>
        <v>5</v>
      </c>
      <c r="D3379" s="219">
        <v>1</v>
      </c>
      <c r="E3379" s="104" t="str">
        <f>VLOOKUP(BJB!$F$9:$F$5599,Ctrl!$B$4:$D$399,3,0)</f>
        <v>I</v>
      </c>
      <c r="F3379" s="139" t="s">
        <v>10523</v>
      </c>
      <c r="G3379" s="139" t="s">
        <v>10510</v>
      </c>
      <c r="H3379" s="886" t="s">
        <v>14781</v>
      </c>
      <c r="I3379" s="220"/>
      <c r="J3379" s="891" t="s">
        <v>18452</v>
      </c>
      <c r="K3379" s="121" t="s">
        <v>10935</v>
      </c>
      <c r="L3379" s="104" t="s">
        <v>6477</v>
      </c>
      <c r="M3379" s="104" t="s">
        <v>10187</v>
      </c>
      <c r="N3379" s="120">
        <v>41290</v>
      </c>
      <c r="O3379" s="105">
        <v>85000000</v>
      </c>
      <c r="P3379" s="105" t="s">
        <v>16586</v>
      </c>
      <c r="Q3379" s="120">
        <v>42345</v>
      </c>
      <c r="R3379" s="105">
        <v>56981704</v>
      </c>
      <c r="S3379" s="146" t="s">
        <v>10197</v>
      </c>
      <c r="T3379" s="109">
        <v>42453</v>
      </c>
      <c r="U3379" s="141">
        <v>33616086</v>
      </c>
      <c r="V3379" s="109">
        <v>42453</v>
      </c>
      <c r="W3379" s="141">
        <v>33616086</v>
      </c>
      <c r="X3379" s="141">
        <v>0</v>
      </c>
      <c r="Y3379" s="141">
        <v>0</v>
      </c>
      <c r="Z3379" s="141">
        <v>0</v>
      </c>
      <c r="AA3379" s="114">
        <v>7750064</v>
      </c>
      <c r="AB3379" s="114"/>
      <c r="AC3379" s="132">
        <v>1271197</v>
      </c>
      <c r="AD3379" s="141">
        <v>1271197</v>
      </c>
      <c r="AE3379" s="106">
        <v>0</v>
      </c>
      <c r="AF3379" s="106">
        <v>0</v>
      </c>
      <c r="AG3379" s="106">
        <v>1271197</v>
      </c>
      <c r="AH3379" s="228"/>
      <c r="AI3379" s="222"/>
      <c r="AJ3379" s="141"/>
      <c r="AK3379" s="141"/>
      <c r="AL3379" s="141"/>
      <c r="AM3379" s="141"/>
      <c r="AN3379" s="114">
        <f t="shared" si="104"/>
        <v>11563655</v>
      </c>
      <c r="AO3379" s="114">
        <f t="shared" si="105"/>
        <v>22052431</v>
      </c>
      <c r="AP3379" s="114"/>
      <c r="AQ3379" s="114"/>
      <c r="AR3379" s="114"/>
      <c r="AS3379" s="114"/>
      <c r="AT3379" s="191"/>
    </row>
    <row r="3380" spans="1:46" s="190" customFormat="1" ht="15" customHeight="1" x14ac:dyDescent="0.2">
      <c r="A3380" s="104"/>
      <c r="B3380" s="104">
        <f>VLOOKUP(BJB!$F$9:$F$5599,Ctrl!$B$4:$C$399,2,0)</f>
        <v>14</v>
      </c>
      <c r="C3380" s="104">
        <f>VLOOKUP(BJB!$G$9:$G$5599,Ctrl!$E$4:$F$399,2,0)</f>
        <v>5</v>
      </c>
      <c r="D3380" s="219">
        <v>1</v>
      </c>
      <c r="E3380" s="104" t="str">
        <f>VLOOKUP(BJB!$F$9:$F$5599,Ctrl!$B$4:$D$399,3,0)</f>
        <v>I</v>
      </c>
      <c r="F3380" s="139" t="s">
        <v>10523</v>
      </c>
      <c r="G3380" s="139" t="s">
        <v>10510</v>
      </c>
      <c r="H3380" s="886" t="s">
        <v>14782</v>
      </c>
      <c r="I3380" s="220">
        <f>IF(G3379=BJB!$G4266,I3379+1,1)</f>
        <v>1</v>
      </c>
      <c r="J3380" s="891" t="s">
        <v>18453</v>
      </c>
      <c r="K3380" s="121" t="s">
        <v>7606</v>
      </c>
      <c r="L3380" s="104" t="s">
        <v>6477</v>
      </c>
      <c r="M3380" s="104" t="s">
        <v>5754</v>
      </c>
      <c r="N3380" s="120">
        <v>41234</v>
      </c>
      <c r="O3380" s="105">
        <v>160000000</v>
      </c>
      <c r="P3380" s="105" t="s">
        <v>16587</v>
      </c>
      <c r="Q3380" s="120">
        <v>41765</v>
      </c>
      <c r="R3380" s="105">
        <v>157193403</v>
      </c>
      <c r="S3380" s="146" t="s">
        <v>5563</v>
      </c>
      <c r="T3380" s="109">
        <v>41820</v>
      </c>
      <c r="U3380" s="141">
        <v>105387802</v>
      </c>
      <c r="V3380" s="109">
        <v>41791</v>
      </c>
      <c r="W3380" s="141">
        <v>105387802</v>
      </c>
      <c r="X3380" s="141">
        <v>0</v>
      </c>
      <c r="Y3380" s="141">
        <v>0</v>
      </c>
      <c r="Z3380" s="141">
        <v>0</v>
      </c>
      <c r="AA3380" s="114">
        <v>2112930</v>
      </c>
      <c r="AB3380" s="114">
        <v>254060</v>
      </c>
      <c r="AC3380" s="132">
        <v>334512</v>
      </c>
      <c r="AD3380" s="141">
        <v>423433</v>
      </c>
      <c r="AE3380" s="106">
        <v>423433</v>
      </c>
      <c r="AF3380" s="106">
        <v>423433</v>
      </c>
      <c r="AG3380" s="106">
        <v>419199</v>
      </c>
      <c r="AH3380" s="222"/>
      <c r="AI3380" s="222"/>
      <c r="AJ3380" s="141"/>
      <c r="AK3380" s="141"/>
      <c r="AL3380" s="141"/>
      <c r="AM3380" s="141"/>
      <c r="AN3380" s="114">
        <f t="shared" si="104"/>
        <v>4391000</v>
      </c>
      <c r="AO3380" s="114">
        <f t="shared" si="105"/>
        <v>100996802</v>
      </c>
      <c r="AP3380" s="114"/>
      <c r="AQ3380" s="114"/>
      <c r="AR3380" s="114"/>
      <c r="AS3380" s="114"/>
      <c r="AT3380" s="191"/>
    </row>
    <row r="3381" spans="1:46" s="190" customFormat="1" ht="15" customHeight="1" x14ac:dyDescent="0.2">
      <c r="A3381" s="104"/>
      <c r="B3381" s="104">
        <f>VLOOKUP(BJB!$F$9:$F$5599,Ctrl!$B$4:$C$399,2,0)</f>
        <v>14</v>
      </c>
      <c r="C3381" s="104">
        <f>VLOOKUP(BJB!$G$9:$G$5599,Ctrl!$E$4:$F$399,2,0)</f>
        <v>0</v>
      </c>
      <c r="D3381" s="219">
        <v>1</v>
      </c>
      <c r="E3381" s="104" t="str">
        <f>VLOOKUP(BJB!$F$9:$F$5599,Ctrl!$B$4:$D$399,3,0)</f>
        <v>I</v>
      </c>
      <c r="F3381" s="139" t="s">
        <v>10523</v>
      </c>
      <c r="G3381" s="139" t="s">
        <v>7667</v>
      </c>
      <c r="H3381" s="125"/>
      <c r="I3381" s="220">
        <f>IF(G3380=BJB!$G4216,I3380+1,1)</f>
        <v>1</v>
      </c>
      <c r="J3381" s="912" t="s">
        <v>23318</v>
      </c>
      <c r="K3381" s="121" t="s">
        <v>691</v>
      </c>
      <c r="L3381" s="104" t="s">
        <v>6477</v>
      </c>
      <c r="M3381" s="104" t="s">
        <v>600</v>
      </c>
      <c r="N3381" s="109">
        <v>39483</v>
      </c>
      <c r="O3381" s="114">
        <v>10000000</v>
      </c>
      <c r="P3381" s="105" t="s">
        <v>6222</v>
      </c>
      <c r="Q3381" s="120" t="s">
        <v>6222</v>
      </c>
      <c r="R3381" s="890">
        <v>0</v>
      </c>
      <c r="S3381" s="108" t="s">
        <v>7039</v>
      </c>
      <c r="T3381" s="109">
        <v>39870</v>
      </c>
      <c r="U3381" s="114">
        <v>7500000</v>
      </c>
      <c r="V3381" s="109" t="s">
        <v>6222</v>
      </c>
      <c r="W3381" s="141">
        <v>0</v>
      </c>
      <c r="X3381" s="141">
        <v>0</v>
      </c>
      <c r="Y3381" s="141">
        <v>0</v>
      </c>
      <c r="Z3381" s="141">
        <v>0</v>
      </c>
      <c r="AA3381" s="114">
        <v>1008750</v>
      </c>
      <c r="AB3381" s="114"/>
      <c r="AC3381" s="114"/>
      <c r="AD3381" s="141"/>
      <c r="AE3381" s="106">
        <v>0</v>
      </c>
      <c r="AF3381" s="106">
        <v>0</v>
      </c>
      <c r="AG3381" s="106">
        <v>0</v>
      </c>
      <c r="AH3381" s="114"/>
      <c r="AI3381" s="114"/>
      <c r="AJ3381" s="114"/>
      <c r="AK3381" s="114"/>
      <c r="AL3381" s="114"/>
      <c r="AM3381" s="114"/>
      <c r="AN3381" s="114">
        <f t="shared" si="104"/>
        <v>1008750</v>
      </c>
      <c r="AO3381" s="114">
        <f t="shared" si="105"/>
        <v>6491250</v>
      </c>
      <c r="AP3381" s="114"/>
      <c r="AQ3381" s="114"/>
      <c r="AR3381" s="114"/>
      <c r="AS3381" s="114"/>
      <c r="AT3381" s="191"/>
    </row>
    <row r="3382" spans="1:46" s="189" customFormat="1" ht="15" customHeight="1" x14ac:dyDescent="0.2">
      <c r="A3382" s="104"/>
      <c r="B3382" s="104">
        <f>VLOOKUP(BJB!$F$9:$F$5599,Ctrl!$B$4:$C$399,2,0)</f>
        <v>14</v>
      </c>
      <c r="C3382" s="104">
        <f>VLOOKUP(BJB!$G$9:$G$5599,Ctrl!$E$4:$F$399,2,0)</f>
        <v>0</v>
      </c>
      <c r="D3382" s="219">
        <v>1</v>
      </c>
      <c r="E3382" s="104" t="str">
        <f>VLOOKUP(BJB!$F$9:$F$5599,Ctrl!$B$4:$D$399,3,0)</f>
        <v>I</v>
      </c>
      <c r="F3382" s="139" t="s">
        <v>10523</v>
      </c>
      <c r="G3382" s="139" t="s">
        <v>7667</v>
      </c>
      <c r="H3382" s="125"/>
      <c r="I3382" s="220">
        <f>IF(G3381=BJB!$G4217,I3381+1,1)</f>
        <v>1</v>
      </c>
      <c r="J3382" s="912" t="s">
        <v>23319</v>
      </c>
      <c r="K3382" s="121" t="s">
        <v>692</v>
      </c>
      <c r="L3382" s="104" t="s">
        <v>6477</v>
      </c>
      <c r="M3382" s="104" t="s">
        <v>693</v>
      </c>
      <c r="N3382" s="109">
        <v>39605</v>
      </c>
      <c r="O3382" s="114">
        <v>15000000</v>
      </c>
      <c r="P3382" s="105" t="s">
        <v>6222</v>
      </c>
      <c r="Q3382" s="120" t="s">
        <v>6222</v>
      </c>
      <c r="R3382" s="890">
        <v>0</v>
      </c>
      <c r="S3382" s="108" t="s">
        <v>7033</v>
      </c>
      <c r="T3382" s="109">
        <v>39962</v>
      </c>
      <c r="U3382" s="114">
        <v>10012500</v>
      </c>
      <c r="V3382" s="109" t="s">
        <v>6222</v>
      </c>
      <c r="W3382" s="141">
        <v>0</v>
      </c>
      <c r="X3382" s="141">
        <v>0</v>
      </c>
      <c r="Y3382" s="141">
        <v>0</v>
      </c>
      <c r="Z3382" s="141">
        <v>0</v>
      </c>
      <c r="AA3382" s="114">
        <v>200000</v>
      </c>
      <c r="AB3382" s="114"/>
      <c r="AC3382" s="114"/>
      <c r="AD3382" s="141"/>
      <c r="AE3382" s="106">
        <v>0</v>
      </c>
      <c r="AF3382" s="106">
        <v>0</v>
      </c>
      <c r="AG3382" s="106">
        <v>0</v>
      </c>
      <c r="AH3382" s="114"/>
      <c r="AI3382" s="114"/>
      <c r="AJ3382" s="114"/>
      <c r="AK3382" s="114"/>
      <c r="AL3382" s="114"/>
      <c r="AM3382" s="114"/>
      <c r="AN3382" s="114">
        <f t="shared" si="104"/>
        <v>200000</v>
      </c>
      <c r="AO3382" s="114">
        <f t="shared" si="105"/>
        <v>9812500</v>
      </c>
      <c r="AP3382" s="114"/>
      <c r="AQ3382" s="114"/>
      <c r="AR3382" s="114"/>
      <c r="AS3382" s="114"/>
      <c r="AT3382" s="190"/>
    </row>
    <row r="3383" spans="1:46" s="189" customFormat="1" ht="15" customHeight="1" x14ac:dyDescent="0.2">
      <c r="A3383" s="104"/>
      <c r="B3383" s="104">
        <f>VLOOKUP(BJB!$F$9:$F$5599,Ctrl!$B$4:$C$399,2,0)</f>
        <v>14</v>
      </c>
      <c r="C3383" s="104">
        <f>VLOOKUP(BJB!$G$9:$G$5599,Ctrl!$E$4:$F$399,2,0)</f>
        <v>0</v>
      </c>
      <c r="D3383" s="219">
        <v>1</v>
      </c>
      <c r="E3383" s="104" t="str">
        <f>VLOOKUP(BJB!$F$9:$F$5599,Ctrl!$B$4:$D$399,3,0)</f>
        <v>I</v>
      </c>
      <c r="F3383" s="139" t="s">
        <v>10523</v>
      </c>
      <c r="G3383" s="139" t="s">
        <v>7667</v>
      </c>
      <c r="H3383" s="125" t="s">
        <v>7516</v>
      </c>
      <c r="I3383" s="220">
        <f>IF(G3382=BJB!$G4218,I3382+1,1)</f>
        <v>1</v>
      </c>
      <c r="J3383" s="912" t="s">
        <v>23320</v>
      </c>
      <c r="K3383" s="121" t="s">
        <v>694</v>
      </c>
      <c r="L3383" s="104" t="s">
        <v>6477</v>
      </c>
      <c r="M3383" s="104" t="s">
        <v>695</v>
      </c>
      <c r="N3383" s="109">
        <v>39637</v>
      </c>
      <c r="O3383" s="114">
        <v>10000000</v>
      </c>
      <c r="P3383" s="105" t="s">
        <v>6222</v>
      </c>
      <c r="Q3383" s="120" t="s">
        <v>6222</v>
      </c>
      <c r="R3383" s="890">
        <v>0</v>
      </c>
      <c r="S3383" s="108" t="s">
        <v>7033</v>
      </c>
      <c r="T3383" s="109">
        <v>39962</v>
      </c>
      <c r="U3383" s="114">
        <v>6881246.25</v>
      </c>
      <c r="V3383" s="109" t="s">
        <v>6222</v>
      </c>
      <c r="W3383" s="141">
        <v>0</v>
      </c>
      <c r="X3383" s="141">
        <v>0</v>
      </c>
      <c r="Y3383" s="141">
        <v>0</v>
      </c>
      <c r="Z3383" s="141">
        <v>0</v>
      </c>
      <c r="AA3383" s="114">
        <v>4603728</v>
      </c>
      <c r="AB3383" s="114"/>
      <c r="AC3383" s="132"/>
      <c r="AD3383" s="141"/>
      <c r="AE3383" s="106">
        <v>0</v>
      </c>
      <c r="AF3383" s="106">
        <v>0</v>
      </c>
      <c r="AG3383" s="106">
        <v>0</v>
      </c>
      <c r="AH3383" s="114"/>
      <c r="AI3383" s="114"/>
      <c r="AJ3383" s="114"/>
      <c r="AK3383" s="114"/>
      <c r="AL3383" s="114"/>
      <c r="AM3383" s="114"/>
      <c r="AN3383" s="114">
        <f t="shared" si="104"/>
        <v>4603728</v>
      </c>
      <c r="AO3383" s="114">
        <f t="shared" si="105"/>
        <v>2277518.25</v>
      </c>
      <c r="AP3383" s="114"/>
      <c r="AQ3383" s="114"/>
      <c r="AR3383" s="114"/>
      <c r="AS3383" s="114"/>
      <c r="AT3383" s="190"/>
    </row>
    <row r="3384" spans="1:46" s="189" customFormat="1" ht="15" customHeight="1" x14ac:dyDescent="0.2">
      <c r="A3384" s="104"/>
      <c r="B3384" s="104">
        <f>VLOOKUP(BJB!$F$9:$F$5599,Ctrl!$B$4:$C$399,2,0)</f>
        <v>14</v>
      </c>
      <c r="C3384" s="104">
        <f>VLOOKUP(BJB!$G$9:$G$5599,Ctrl!$E$4:$F$399,2,0)</f>
        <v>0</v>
      </c>
      <c r="D3384" s="219">
        <v>1</v>
      </c>
      <c r="E3384" s="104" t="str">
        <f>VLOOKUP(BJB!$F$9:$F$5599,Ctrl!$B$4:$D$399,3,0)</f>
        <v>I</v>
      </c>
      <c r="F3384" s="139" t="s">
        <v>10523</v>
      </c>
      <c r="G3384" s="139" t="s">
        <v>7667</v>
      </c>
      <c r="H3384" s="125"/>
      <c r="I3384" s="220">
        <f>IF(G3383=BJB!$G4219,I3383+1,1)</f>
        <v>1</v>
      </c>
      <c r="J3384" s="912" t="s">
        <v>23321</v>
      </c>
      <c r="K3384" s="121" t="s">
        <v>696</v>
      </c>
      <c r="L3384" s="104" t="s">
        <v>6477</v>
      </c>
      <c r="M3384" s="104" t="s">
        <v>697</v>
      </c>
      <c r="N3384" s="109">
        <v>39667</v>
      </c>
      <c r="O3384" s="114">
        <v>15000000</v>
      </c>
      <c r="P3384" s="105" t="s">
        <v>6222</v>
      </c>
      <c r="Q3384" s="120" t="s">
        <v>6222</v>
      </c>
      <c r="R3384" s="890">
        <v>0</v>
      </c>
      <c r="S3384" s="108" t="s">
        <v>7040</v>
      </c>
      <c r="T3384" s="120">
        <v>39994</v>
      </c>
      <c r="U3384" s="114">
        <v>10898438</v>
      </c>
      <c r="V3384" s="109" t="s">
        <v>6222</v>
      </c>
      <c r="W3384" s="141">
        <v>0</v>
      </c>
      <c r="X3384" s="141">
        <v>0</v>
      </c>
      <c r="Y3384" s="141">
        <v>0</v>
      </c>
      <c r="Z3384" s="141">
        <v>0</v>
      </c>
      <c r="AA3384" s="114">
        <v>0</v>
      </c>
      <c r="AB3384" s="114"/>
      <c r="AC3384" s="114"/>
      <c r="AD3384" s="141"/>
      <c r="AE3384" s="106">
        <v>0</v>
      </c>
      <c r="AF3384" s="106">
        <v>0</v>
      </c>
      <c r="AG3384" s="106">
        <v>0</v>
      </c>
      <c r="AH3384" s="114"/>
      <c r="AI3384" s="114"/>
      <c r="AJ3384" s="114"/>
      <c r="AK3384" s="114"/>
      <c r="AL3384" s="114"/>
      <c r="AM3384" s="114"/>
      <c r="AN3384" s="114">
        <f t="shared" si="104"/>
        <v>0</v>
      </c>
      <c r="AO3384" s="114">
        <f t="shared" si="105"/>
        <v>10898438</v>
      </c>
      <c r="AP3384" s="114"/>
      <c r="AQ3384" s="114"/>
      <c r="AR3384" s="114"/>
      <c r="AS3384" s="114"/>
      <c r="AT3384" s="190"/>
    </row>
    <row r="3385" spans="1:46" s="190" customFormat="1" ht="15" customHeight="1" x14ac:dyDescent="0.2">
      <c r="A3385" s="104"/>
      <c r="B3385" s="104">
        <f>VLOOKUP(BJB!$F$9:$F$5599,Ctrl!$B$4:$C$399,2,0)</f>
        <v>14</v>
      </c>
      <c r="C3385" s="104">
        <f>VLOOKUP(BJB!$G$9:$G$5599,Ctrl!$E$4:$F$399,2,0)</f>
        <v>0</v>
      </c>
      <c r="D3385" s="219">
        <v>1</v>
      </c>
      <c r="E3385" s="104" t="str">
        <f>VLOOKUP(BJB!$F$9:$F$5599,Ctrl!$B$4:$D$399,3,0)</f>
        <v>I</v>
      </c>
      <c r="F3385" s="139" t="s">
        <v>10523</v>
      </c>
      <c r="G3385" s="139" t="s">
        <v>7667</v>
      </c>
      <c r="H3385" s="125"/>
      <c r="I3385" s="220">
        <f>IF(G3384=BJB!$G4220,I3384+1,1)</f>
        <v>1</v>
      </c>
      <c r="J3385" s="912" t="s">
        <v>23322</v>
      </c>
      <c r="K3385" s="121" t="s">
        <v>698</v>
      </c>
      <c r="L3385" s="104" t="s">
        <v>6477</v>
      </c>
      <c r="M3385" s="104" t="s">
        <v>695</v>
      </c>
      <c r="N3385" s="109">
        <v>39637</v>
      </c>
      <c r="O3385" s="114">
        <v>15000000</v>
      </c>
      <c r="P3385" s="105" t="s">
        <v>6222</v>
      </c>
      <c r="Q3385" s="120" t="s">
        <v>6222</v>
      </c>
      <c r="R3385" s="890">
        <v>0</v>
      </c>
      <c r="S3385" s="108" t="s">
        <v>7040</v>
      </c>
      <c r="T3385" s="120">
        <v>39994</v>
      </c>
      <c r="U3385" s="114">
        <v>11015625</v>
      </c>
      <c r="V3385" s="109" t="s">
        <v>6222</v>
      </c>
      <c r="W3385" s="141">
        <v>0</v>
      </c>
      <c r="X3385" s="141">
        <v>0</v>
      </c>
      <c r="Y3385" s="141">
        <v>0</v>
      </c>
      <c r="Z3385" s="141">
        <v>0</v>
      </c>
      <c r="AA3385" s="114">
        <v>0</v>
      </c>
      <c r="AB3385" s="114"/>
      <c r="AC3385" s="114"/>
      <c r="AD3385" s="141"/>
      <c r="AE3385" s="106">
        <v>0</v>
      </c>
      <c r="AF3385" s="106">
        <v>0</v>
      </c>
      <c r="AG3385" s="106">
        <v>0</v>
      </c>
      <c r="AH3385" s="114"/>
      <c r="AI3385" s="114"/>
      <c r="AJ3385" s="114"/>
      <c r="AK3385" s="114"/>
      <c r="AL3385" s="114"/>
      <c r="AM3385" s="114"/>
      <c r="AN3385" s="114">
        <f t="shared" si="104"/>
        <v>0</v>
      </c>
      <c r="AO3385" s="114">
        <f t="shared" si="105"/>
        <v>11015625</v>
      </c>
      <c r="AP3385" s="114"/>
      <c r="AQ3385" s="114"/>
      <c r="AR3385" s="114"/>
      <c r="AS3385" s="114"/>
    </row>
    <row r="3386" spans="1:46" s="190" customFormat="1" ht="15" customHeight="1" x14ac:dyDescent="0.2">
      <c r="A3386" s="104"/>
      <c r="B3386" s="104">
        <f>VLOOKUP(BJB!$F$9:$F$5599,Ctrl!$B$4:$C$399,2,0)</f>
        <v>14</v>
      </c>
      <c r="C3386" s="104">
        <f>VLOOKUP(BJB!$G$9:$G$5599,Ctrl!$E$4:$F$399,2,0)</f>
        <v>0</v>
      </c>
      <c r="D3386" s="219">
        <v>1</v>
      </c>
      <c r="E3386" s="104" t="str">
        <f>VLOOKUP(BJB!$F$9:$F$5599,Ctrl!$B$4:$D$399,3,0)</f>
        <v>I</v>
      </c>
      <c r="F3386" s="139" t="s">
        <v>10523</v>
      </c>
      <c r="G3386" s="139" t="s">
        <v>7667</v>
      </c>
      <c r="H3386" s="125"/>
      <c r="I3386" s="220">
        <f>IF(G3385=BJB!$G4221,I3385+1,1)</f>
        <v>1</v>
      </c>
      <c r="J3386" s="912" t="s">
        <v>23323</v>
      </c>
      <c r="K3386" s="121" t="s">
        <v>699</v>
      </c>
      <c r="L3386" s="104" t="s">
        <v>6477</v>
      </c>
      <c r="M3386" s="104" t="s">
        <v>695</v>
      </c>
      <c r="N3386" s="109">
        <v>39635</v>
      </c>
      <c r="O3386" s="114">
        <v>10000000</v>
      </c>
      <c r="P3386" s="105" t="s">
        <v>6222</v>
      </c>
      <c r="Q3386" s="120" t="s">
        <v>6222</v>
      </c>
      <c r="R3386" s="890">
        <v>0</v>
      </c>
      <c r="S3386" s="108" t="s">
        <v>7040</v>
      </c>
      <c r="T3386" s="120">
        <v>39994</v>
      </c>
      <c r="U3386" s="114">
        <v>6874997</v>
      </c>
      <c r="V3386" s="109" t="s">
        <v>6222</v>
      </c>
      <c r="W3386" s="141">
        <v>0</v>
      </c>
      <c r="X3386" s="141">
        <v>0</v>
      </c>
      <c r="Y3386" s="141">
        <v>0</v>
      </c>
      <c r="Z3386" s="141">
        <v>0</v>
      </c>
      <c r="AA3386" s="114">
        <v>0</v>
      </c>
      <c r="AB3386" s="114"/>
      <c r="AC3386" s="114"/>
      <c r="AD3386" s="141"/>
      <c r="AE3386" s="106">
        <v>0</v>
      </c>
      <c r="AF3386" s="106">
        <v>0</v>
      </c>
      <c r="AG3386" s="106">
        <v>0</v>
      </c>
      <c r="AH3386" s="114"/>
      <c r="AI3386" s="114"/>
      <c r="AJ3386" s="114"/>
      <c r="AK3386" s="114"/>
      <c r="AL3386" s="114"/>
      <c r="AM3386" s="114"/>
      <c r="AN3386" s="114">
        <f t="shared" si="104"/>
        <v>0</v>
      </c>
      <c r="AO3386" s="114">
        <f t="shared" si="105"/>
        <v>6874997</v>
      </c>
      <c r="AP3386" s="114"/>
      <c r="AQ3386" s="114"/>
      <c r="AR3386" s="114"/>
      <c r="AS3386" s="114"/>
      <c r="AT3386" s="191"/>
    </row>
    <row r="3387" spans="1:46" s="190" customFormat="1" ht="15" customHeight="1" x14ac:dyDescent="0.2">
      <c r="A3387" s="104"/>
      <c r="B3387" s="104">
        <f>VLOOKUP(BJB!$F$9:$F$5599,Ctrl!$B$4:$C$399,2,0)</f>
        <v>14</v>
      </c>
      <c r="C3387" s="104">
        <f>VLOOKUP(BJB!$G$9:$G$5599,Ctrl!$E$4:$F$399,2,0)</f>
        <v>0</v>
      </c>
      <c r="D3387" s="219">
        <v>1</v>
      </c>
      <c r="E3387" s="104" t="str">
        <f>VLOOKUP(BJB!$F$9:$F$5599,Ctrl!$B$4:$D$399,3,0)</f>
        <v>I</v>
      </c>
      <c r="F3387" s="139" t="s">
        <v>10523</v>
      </c>
      <c r="G3387" s="139" t="s">
        <v>7667</v>
      </c>
      <c r="H3387" s="125"/>
      <c r="I3387" s="220">
        <f>IF(G3386=BJB!$G4222,I3386+1,1)</f>
        <v>1</v>
      </c>
      <c r="J3387" s="912" t="s">
        <v>23324</v>
      </c>
      <c r="K3387" s="121" t="s">
        <v>700</v>
      </c>
      <c r="L3387" s="104" t="s">
        <v>6477</v>
      </c>
      <c r="M3387" s="104" t="s">
        <v>697</v>
      </c>
      <c r="N3387" s="109">
        <v>39667</v>
      </c>
      <c r="O3387" s="114">
        <v>15000000</v>
      </c>
      <c r="P3387" s="105" t="s">
        <v>16588</v>
      </c>
      <c r="Q3387" s="120" t="s">
        <v>16589</v>
      </c>
      <c r="R3387" s="105">
        <v>17221875</v>
      </c>
      <c r="S3387" s="108" t="s">
        <v>7041</v>
      </c>
      <c r="T3387" s="120">
        <v>40381</v>
      </c>
      <c r="U3387" s="114">
        <v>11250000</v>
      </c>
      <c r="V3387" s="109">
        <v>40381</v>
      </c>
      <c r="W3387" s="141">
        <v>11250000</v>
      </c>
      <c r="X3387" s="141">
        <v>0</v>
      </c>
      <c r="Y3387" s="141">
        <v>0</v>
      </c>
      <c r="Z3387" s="141">
        <v>0</v>
      </c>
      <c r="AA3387" s="114">
        <v>0</v>
      </c>
      <c r="AB3387" s="114"/>
      <c r="AC3387" s="114"/>
      <c r="AD3387" s="141"/>
      <c r="AE3387" s="106">
        <v>0</v>
      </c>
      <c r="AF3387" s="106">
        <v>0</v>
      </c>
      <c r="AG3387" s="106">
        <v>0</v>
      </c>
      <c r="AH3387" s="114"/>
      <c r="AI3387" s="114"/>
      <c r="AJ3387" s="114"/>
      <c r="AK3387" s="114"/>
      <c r="AL3387" s="114"/>
      <c r="AM3387" s="114"/>
      <c r="AN3387" s="114">
        <f t="shared" si="104"/>
        <v>0</v>
      </c>
      <c r="AO3387" s="114">
        <f t="shared" si="105"/>
        <v>11250000</v>
      </c>
      <c r="AP3387" s="114"/>
      <c r="AQ3387" s="114"/>
      <c r="AR3387" s="114"/>
      <c r="AS3387" s="114"/>
      <c r="AT3387" s="191"/>
    </row>
    <row r="3388" spans="1:46" s="190" customFormat="1" ht="15" customHeight="1" x14ac:dyDescent="0.2">
      <c r="A3388" s="104"/>
      <c r="B3388" s="104">
        <f>VLOOKUP(BJB!$F$9:$F$5599,Ctrl!$B$4:$C$399,2,0)</f>
        <v>14</v>
      </c>
      <c r="C3388" s="104">
        <f>VLOOKUP(BJB!$G$9:$G$5599,Ctrl!$E$4:$F$399,2,0)</f>
        <v>0</v>
      </c>
      <c r="D3388" s="219">
        <v>1</v>
      </c>
      <c r="E3388" s="104" t="str">
        <f>VLOOKUP(BJB!$F$9:$F$5599,Ctrl!$B$4:$D$399,3,0)</f>
        <v>I</v>
      </c>
      <c r="F3388" s="139" t="s">
        <v>10523</v>
      </c>
      <c r="G3388" s="139" t="s">
        <v>7667</v>
      </c>
      <c r="H3388" s="125"/>
      <c r="I3388" s="220">
        <f>IF(G3387=BJB!$G4223,I3387+1,1)</f>
        <v>1</v>
      </c>
      <c r="J3388" s="912" t="s">
        <v>23325</v>
      </c>
      <c r="K3388" s="121" t="s">
        <v>701</v>
      </c>
      <c r="L3388" s="104" t="s">
        <v>6477</v>
      </c>
      <c r="M3388" s="104" t="s">
        <v>697</v>
      </c>
      <c r="N3388" s="109">
        <v>39667</v>
      </c>
      <c r="O3388" s="114">
        <v>15000000</v>
      </c>
      <c r="P3388" s="105" t="s">
        <v>6222</v>
      </c>
      <c r="Q3388" s="120" t="s">
        <v>6222</v>
      </c>
      <c r="R3388" s="890">
        <v>0</v>
      </c>
      <c r="S3388" s="108" t="s">
        <v>7041</v>
      </c>
      <c r="T3388" s="120">
        <v>40381</v>
      </c>
      <c r="U3388" s="114">
        <v>10924218.75</v>
      </c>
      <c r="V3388" s="109" t="s">
        <v>6222</v>
      </c>
      <c r="W3388" s="141">
        <v>0</v>
      </c>
      <c r="X3388" s="141">
        <v>0</v>
      </c>
      <c r="Y3388" s="141">
        <v>0</v>
      </c>
      <c r="Z3388" s="141">
        <v>0</v>
      </c>
      <c r="AA3388" s="114">
        <v>0</v>
      </c>
      <c r="AB3388" s="114"/>
      <c r="AC3388" s="114"/>
      <c r="AD3388" s="141"/>
      <c r="AE3388" s="106">
        <v>0</v>
      </c>
      <c r="AF3388" s="106">
        <v>0</v>
      </c>
      <c r="AG3388" s="106">
        <v>0</v>
      </c>
      <c r="AH3388" s="114"/>
      <c r="AI3388" s="114"/>
      <c r="AJ3388" s="114"/>
      <c r="AK3388" s="114"/>
      <c r="AL3388" s="114"/>
      <c r="AM3388" s="114"/>
      <c r="AN3388" s="114">
        <f t="shared" si="104"/>
        <v>0</v>
      </c>
      <c r="AO3388" s="114">
        <f t="shared" si="105"/>
        <v>10924218.75</v>
      </c>
      <c r="AP3388" s="114"/>
      <c r="AQ3388" s="114"/>
      <c r="AR3388" s="114"/>
      <c r="AS3388" s="114"/>
      <c r="AT3388" s="191"/>
    </row>
    <row r="3389" spans="1:46" s="190" customFormat="1" ht="15" customHeight="1" x14ac:dyDescent="0.2">
      <c r="A3389" s="104"/>
      <c r="B3389" s="104">
        <f>VLOOKUP(BJB!$F$9:$F$5599,Ctrl!$B$4:$C$399,2,0)</f>
        <v>14</v>
      </c>
      <c r="C3389" s="104">
        <f>VLOOKUP(BJB!$G$9:$G$5599,Ctrl!$E$4:$F$399,2,0)</f>
        <v>0</v>
      </c>
      <c r="D3389" s="219">
        <v>1</v>
      </c>
      <c r="E3389" s="104" t="str">
        <f>VLOOKUP(BJB!$F$9:$F$5599,Ctrl!$B$4:$D$399,3,0)</f>
        <v>I</v>
      </c>
      <c r="F3389" s="139" t="s">
        <v>10523</v>
      </c>
      <c r="G3389" s="139" t="s">
        <v>7667</v>
      </c>
      <c r="H3389" s="125"/>
      <c r="I3389" s="220">
        <f>IF(G3388=BJB!$G4224,I3388+1,1)</f>
        <v>1</v>
      </c>
      <c r="J3389" s="912" t="s">
        <v>23326</v>
      </c>
      <c r="K3389" s="121" t="s">
        <v>702</v>
      </c>
      <c r="L3389" s="104" t="s">
        <v>6477</v>
      </c>
      <c r="M3389" s="104" t="s">
        <v>703</v>
      </c>
      <c r="N3389" s="109">
        <v>39701</v>
      </c>
      <c r="O3389" s="114">
        <v>15000000</v>
      </c>
      <c r="P3389" s="105" t="s">
        <v>6222</v>
      </c>
      <c r="Q3389" s="120" t="s">
        <v>6222</v>
      </c>
      <c r="R3389" s="890">
        <v>0</v>
      </c>
      <c r="S3389" s="108" t="s">
        <v>7041</v>
      </c>
      <c r="T3389" s="120">
        <v>40381</v>
      </c>
      <c r="U3389" s="114">
        <v>11250000</v>
      </c>
      <c r="V3389" s="109" t="s">
        <v>6222</v>
      </c>
      <c r="W3389" s="141">
        <v>0</v>
      </c>
      <c r="X3389" s="141">
        <v>0</v>
      </c>
      <c r="Y3389" s="141">
        <v>0</v>
      </c>
      <c r="Z3389" s="141">
        <v>0</v>
      </c>
      <c r="AA3389" s="114">
        <v>150000</v>
      </c>
      <c r="AB3389" s="114"/>
      <c r="AC3389" s="114"/>
      <c r="AD3389" s="141"/>
      <c r="AE3389" s="106">
        <v>0</v>
      </c>
      <c r="AF3389" s="106">
        <v>0</v>
      </c>
      <c r="AG3389" s="106">
        <v>0</v>
      </c>
      <c r="AH3389" s="114"/>
      <c r="AI3389" s="114"/>
      <c r="AJ3389" s="114"/>
      <c r="AK3389" s="114"/>
      <c r="AL3389" s="114"/>
      <c r="AM3389" s="114"/>
      <c r="AN3389" s="114">
        <f t="shared" si="104"/>
        <v>150000</v>
      </c>
      <c r="AO3389" s="114">
        <f t="shared" si="105"/>
        <v>11100000</v>
      </c>
      <c r="AP3389" s="114"/>
      <c r="AQ3389" s="114"/>
      <c r="AR3389" s="114"/>
      <c r="AS3389" s="114"/>
      <c r="AT3389" s="191"/>
    </row>
    <row r="3390" spans="1:46" s="190" customFormat="1" ht="15" customHeight="1" x14ac:dyDescent="0.2">
      <c r="A3390" s="104"/>
      <c r="B3390" s="104">
        <f>VLOOKUP(BJB!$F$9:$F$5599,Ctrl!$B$4:$C$399,2,0)</f>
        <v>14</v>
      </c>
      <c r="C3390" s="104">
        <f>VLOOKUP(BJB!$G$9:$G$5599,Ctrl!$E$4:$F$399,2,0)</f>
        <v>0</v>
      </c>
      <c r="D3390" s="219">
        <v>1</v>
      </c>
      <c r="E3390" s="104" t="str">
        <f>VLOOKUP(BJB!$F$9:$F$5599,Ctrl!$B$4:$D$399,3,0)</f>
        <v>I</v>
      </c>
      <c r="F3390" s="139" t="s">
        <v>10523</v>
      </c>
      <c r="G3390" s="139" t="s">
        <v>7667</v>
      </c>
      <c r="H3390" s="125"/>
      <c r="I3390" s="220">
        <f>IF(G3389=BJB!$G4225,I3389+1,1)</f>
        <v>1</v>
      </c>
      <c r="J3390" s="912" t="s">
        <v>23327</v>
      </c>
      <c r="K3390" s="121" t="s">
        <v>704</v>
      </c>
      <c r="L3390" s="104" t="s">
        <v>6477</v>
      </c>
      <c r="M3390" s="104" t="s">
        <v>703</v>
      </c>
      <c r="N3390" s="109">
        <v>39701</v>
      </c>
      <c r="O3390" s="114">
        <v>15000000</v>
      </c>
      <c r="P3390" s="105" t="s">
        <v>6222</v>
      </c>
      <c r="Q3390" s="120" t="s">
        <v>6222</v>
      </c>
      <c r="R3390" s="890">
        <v>0</v>
      </c>
      <c r="S3390" s="108" t="s">
        <v>7041</v>
      </c>
      <c r="T3390" s="120">
        <v>40381</v>
      </c>
      <c r="U3390" s="114">
        <v>11250000</v>
      </c>
      <c r="V3390" s="109" t="s">
        <v>6222</v>
      </c>
      <c r="W3390" s="141">
        <v>0</v>
      </c>
      <c r="X3390" s="141">
        <v>0</v>
      </c>
      <c r="Y3390" s="141">
        <v>0</v>
      </c>
      <c r="Z3390" s="141">
        <v>0</v>
      </c>
      <c r="AA3390" s="114">
        <v>0</v>
      </c>
      <c r="AB3390" s="114"/>
      <c r="AC3390" s="114"/>
      <c r="AD3390" s="141"/>
      <c r="AE3390" s="106">
        <v>0</v>
      </c>
      <c r="AF3390" s="106">
        <v>0</v>
      </c>
      <c r="AG3390" s="106">
        <v>0</v>
      </c>
      <c r="AH3390" s="114"/>
      <c r="AI3390" s="114"/>
      <c r="AJ3390" s="114"/>
      <c r="AK3390" s="114"/>
      <c r="AL3390" s="114"/>
      <c r="AM3390" s="114"/>
      <c r="AN3390" s="114">
        <f t="shared" si="104"/>
        <v>0</v>
      </c>
      <c r="AO3390" s="114">
        <f t="shared" si="105"/>
        <v>11250000</v>
      </c>
      <c r="AP3390" s="114"/>
      <c r="AQ3390" s="114"/>
      <c r="AR3390" s="114"/>
      <c r="AS3390" s="114"/>
      <c r="AT3390" s="191"/>
    </row>
    <row r="3391" spans="1:46" s="190" customFormat="1" ht="15" customHeight="1" x14ac:dyDescent="0.2">
      <c r="A3391" s="104"/>
      <c r="B3391" s="104">
        <f>VLOOKUP(BJB!$F$9:$F$5599,Ctrl!$B$4:$C$399,2,0)</f>
        <v>14</v>
      </c>
      <c r="C3391" s="104">
        <f>VLOOKUP(BJB!$G$9:$G$5599,Ctrl!$E$4:$F$399,2,0)</f>
        <v>0</v>
      </c>
      <c r="D3391" s="219">
        <v>1</v>
      </c>
      <c r="E3391" s="104" t="str">
        <f>VLOOKUP(BJB!$F$9:$F$5599,Ctrl!$B$4:$D$399,3,0)</f>
        <v>I</v>
      </c>
      <c r="F3391" s="139" t="s">
        <v>10523</v>
      </c>
      <c r="G3391" s="139" t="s">
        <v>7667</v>
      </c>
      <c r="H3391" s="125"/>
      <c r="I3391" s="220">
        <f>IF(G3390=BJB!$G4226,I3390+1,1)</f>
        <v>1</v>
      </c>
      <c r="J3391" s="912" t="s">
        <v>23328</v>
      </c>
      <c r="K3391" s="121" t="s">
        <v>705</v>
      </c>
      <c r="L3391" s="104" t="s">
        <v>6477</v>
      </c>
      <c r="M3391" s="104" t="s">
        <v>697</v>
      </c>
      <c r="N3391" s="109">
        <v>39667</v>
      </c>
      <c r="O3391" s="114">
        <v>15000000</v>
      </c>
      <c r="P3391" s="105" t="s">
        <v>6222</v>
      </c>
      <c r="Q3391" s="120" t="s">
        <v>6222</v>
      </c>
      <c r="R3391" s="890">
        <v>0</v>
      </c>
      <c r="S3391" s="108" t="s">
        <v>7041</v>
      </c>
      <c r="T3391" s="120">
        <v>40381</v>
      </c>
      <c r="U3391" s="114">
        <v>11250000</v>
      </c>
      <c r="V3391" s="109" t="s">
        <v>6222</v>
      </c>
      <c r="W3391" s="141">
        <v>0</v>
      </c>
      <c r="X3391" s="141">
        <v>0</v>
      </c>
      <c r="Y3391" s="141">
        <v>0</v>
      </c>
      <c r="Z3391" s="141">
        <v>0</v>
      </c>
      <c r="AA3391" s="114">
        <v>0</v>
      </c>
      <c r="AB3391" s="114"/>
      <c r="AC3391" s="114"/>
      <c r="AD3391" s="141"/>
      <c r="AE3391" s="106">
        <v>0</v>
      </c>
      <c r="AF3391" s="106">
        <v>0</v>
      </c>
      <c r="AG3391" s="106">
        <v>0</v>
      </c>
      <c r="AH3391" s="114"/>
      <c r="AI3391" s="114"/>
      <c r="AJ3391" s="114"/>
      <c r="AK3391" s="114"/>
      <c r="AL3391" s="114"/>
      <c r="AM3391" s="114"/>
      <c r="AN3391" s="114">
        <f t="shared" si="104"/>
        <v>0</v>
      </c>
      <c r="AO3391" s="114">
        <f t="shared" si="105"/>
        <v>11250000</v>
      </c>
      <c r="AP3391" s="114" t="s">
        <v>10693</v>
      </c>
      <c r="AQ3391" s="114" t="s">
        <v>11214</v>
      </c>
      <c r="AR3391" s="114" t="s">
        <v>10696</v>
      </c>
      <c r="AS3391" s="114">
        <v>85689786</v>
      </c>
    </row>
    <row r="3392" spans="1:46" s="190" customFormat="1" ht="15" customHeight="1" x14ac:dyDescent="0.2">
      <c r="A3392" s="104"/>
      <c r="B3392" s="104">
        <f>VLOOKUP(BJB!$F$9:$F$5599,Ctrl!$B$4:$C$399,2,0)</f>
        <v>14</v>
      </c>
      <c r="C3392" s="104">
        <f>VLOOKUP(BJB!$G$9:$G$5599,Ctrl!$E$4:$F$399,2,0)</f>
        <v>0</v>
      </c>
      <c r="D3392" s="219">
        <v>1</v>
      </c>
      <c r="E3392" s="104" t="str">
        <f>VLOOKUP(BJB!$F$9:$F$5599,Ctrl!$B$4:$D$399,3,0)</f>
        <v>I</v>
      </c>
      <c r="F3392" s="139" t="s">
        <v>10523</v>
      </c>
      <c r="G3392" s="139" t="s">
        <v>7667</v>
      </c>
      <c r="H3392" s="125"/>
      <c r="I3392" s="220">
        <f>IF(G3391=BJB!$G4227,I3391+1,1)</f>
        <v>1</v>
      </c>
      <c r="J3392" s="912" t="s">
        <v>23329</v>
      </c>
      <c r="K3392" s="121" t="s">
        <v>706</v>
      </c>
      <c r="L3392" s="104" t="s">
        <v>6477</v>
      </c>
      <c r="M3392" s="104" t="s">
        <v>707</v>
      </c>
      <c r="N3392" s="109">
        <v>39751</v>
      </c>
      <c r="O3392" s="114">
        <v>15000000</v>
      </c>
      <c r="P3392" s="105" t="s">
        <v>16590</v>
      </c>
      <c r="Q3392" s="120" t="s">
        <v>16591</v>
      </c>
      <c r="R3392" s="105">
        <v>13386328.5</v>
      </c>
      <c r="S3392" s="108" t="s">
        <v>7042</v>
      </c>
      <c r="T3392" s="120">
        <v>40451</v>
      </c>
      <c r="U3392" s="114">
        <v>11250000</v>
      </c>
      <c r="V3392" s="109">
        <v>40451</v>
      </c>
      <c r="W3392" s="141">
        <v>11250000</v>
      </c>
      <c r="X3392" s="141">
        <v>0</v>
      </c>
      <c r="Y3392" s="141">
        <v>0</v>
      </c>
      <c r="Z3392" s="141">
        <v>0</v>
      </c>
      <c r="AA3392" s="114">
        <v>0</v>
      </c>
      <c r="AB3392" s="114"/>
      <c r="AC3392" s="114"/>
      <c r="AD3392" s="141"/>
      <c r="AE3392" s="106">
        <v>0</v>
      </c>
      <c r="AF3392" s="106">
        <v>0</v>
      </c>
      <c r="AG3392" s="106">
        <v>0</v>
      </c>
      <c r="AH3392" s="114"/>
      <c r="AI3392" s="114"/>
      <c r="AJ3392" s="114"/>
      <c r="AK3392" s="114"/>
      <c r="AL3392" s="114"/>
      <c r="AM3392" s="114"/>
      <c r="AN3392" s="114">
        <f t="shared" si="104"/>
        <v>0</v>
      </c>
      <c r="AO3392" s="114">
        <f t="shared" si="105"/>
        <v>11250000</v>
      </c>
      <c r="AP3392" s="114"/>
      <c r="AQ3392" s="114"/>
      <c r="AR3392" s="114"/>
      <c r="AS3392" s="114"/>
    </row>
    <row r="3393" spans="1:46" s="190" customFormat="1" ht="15" customHeight="1" x14ac:dyDescent="0.2">
      <c r="A3393" s="104"/>
      <c r="B3393" s="104">
        <f>VLOOKUP(BJB!$F$9:$F$5599,Ctrl!$B$4:$C$399,2,0)</f>
        <v>14</v>
      </c>
      <c r="C3393" s="104">
        <f>VLOOKUP(BJB!$G$9:$G$5599,Ctrl!$E$4:$F$399,2,0)</f>
        <v>0</v>
      </c>
      <c r="D3393" s="219">
        <v>1</v>
      </c>
      <c r="E3393" s="104" t="str">
        <f>VLOOKUP(BJB!$F$9:$F$5599,Ctrl!$B$4:$D$399,3,0)</f>
        <v>I</v>
      </c>
      <c r="F3393" s="139" t="s">
        <v>10523</v>
      </c>
      <c r="G3393" s="139" t="s">
        <v>7667</v>
      </c>
      <c r="H3393" s="125"/>
      <c r="I3393" s="220">
        <f>IF(G3392=BJB!$G4228,I3392+1,1)</f>
        <v>1</v>
      </c>
      <c r="J3393" s="912" t="s">
        <v>23330</v>
      </c>
      <c r="K3393" s="121" t="s">
        <v>708</v>
      </c>
      <c r="L3393" s="104" t="s">
        <v>6477</v>
      </c>
      <c r="M3393" s="104" t="s">
        <v>707</v>
      </c>
      <c r="N3393" s="109">
        <v>39751</v>
      </c>
      <c r="O3393" s="114">
        <v>25000000</v>
      </c>
      <c r="P3393" s="105" t="s">
        <v>16592</v>
      </c>
      <c r="Q3393" s="120" t="s">
        <v>16591</v>
      </c>
      <c r="R3393" s="105">
        <v>23627175.75</v>
      </c>
      <c r="S3393" s="108" t="s">
        <v>7042</v>
      </c>
      <c r="T3393" s="120">
        <v>40451</v>
      </c>
      <c r="U3393" s="114">
        <v>18750000</v>
      </c>
      <c r="V3393" s="109">
        <v>40451</v>
      </c>
      <c r="W3393" s="141">
        <v>18750000</v>
      </c>
      <c r="X3393" s="141">
        <v>0</v>
      </c>
      <c r="Y3393" s="141">
        <v>0</v>
      </c>
      <c r="Z3393" s="141">
        <v>0</v>
      </c>
      <c r="AA3393" s="114">
        <v>0</v>
      </c>
      <c r="AB3393" s="114"/>
      <c r="AC3393" s="114"/>
      <c r="AD3393" s="141"/>
      <c r="AE3393" s="106">
        <v>0</v>
      </c>
      <c r="AF3393" s="106">
        <v>0</v>
      </c>
      <c r="AG3393" s="106">
        <v>0</v>
      </c>
      <c r="AH3393" s="114"/>
      <c r="AI3393" s="114"/>
      <c r="AJ3393" s="114"/>
      <c r="AK3393" s="114"/>
      <c r="AL3393" s="114"/>
      <c r="AM3393" s="114"/>
      <c r="AN3393" s="114">
        <f t="shared" si="104"/>
        <v>0</v>
      </c>
      <c r="AO3393" s="114">
        <f t="shared" si="105"/>
        <v>18750000</v>
      </c>
      <c r="AP3393" s="114"/>
      <c r="AQ3393" s="114"/>
      <c r="AR3393" s="114"/>
      <c r="AS3393" s="114"/>
    </row>
    <row r="3394" spans="1:46" s="190" customFormat="1" ht="15" customHeight="1" x14ac:dyDescent="0.2">
      <c r="A3394" s="104"/>
      <c r="B3394" s="104">
        <f>VLOOKUP(BJB!$F$9:$F$5599,Ctrl!$B$4:$C$399,2,0)</f>
        <v>14</v>
      </c>
      <c r="C3394" s="104">
        <f>VLOOKUP(BJB!$G$9:$G$5599,Ctrl!$E$4:$F$399,2,0)</f>
        <v>0</v>
      </c>
      <c r="D3394" s="219">
        <v>1</v>
      </c>
      <c r="E3394" s="104" t="str">
        <f>VLOOKUP(BJB!$F$9:$F$5599,Ctrl!$B$4:$D$399,3,0)</f>
        <v>I</v>
      </c>
      <c r="F3394" s="139" t="s">
        <v>10523</v>
      </c>
      <c r="G3394" s="139" t="s">
        <v>7667</v>
      </c>
      <c r="H3394" s="125"/>
      <c r="I3394" s="220">
        <f>IF(G3393=BJB!$G4229,I3393+1,1)</f>
        <v>1</v>
      </c>
      <c r="J3394" s="912" t="s">
        <v>23331</v>
      </c>
      <c r="K3394" s="121" t="s">
        <v>709</v>
      </c>
      <c r="L3394" s="104" t="s">
        <v>6477</v>
      </c>
      <c r="M3394" s="104" t="s">
        <v>703</v>
      </c>
      <c r="N3394" s="109">
        <v>39701</v>
      </c>
      <c r="O3394" s="114">
        <v>15000000</v>
      </c>
      <c r="P3394" s="105" t="s">
        <v>16593</v>
      </c>
      <c r="Q3394" s="120" t="s">
        <v>16591</v>
      </c>
      <c r="R3394" s="105">
        <v>9315327.75</v>
      </c>
      <c r="S3394" s="108" t="s">
        <v>7042</v>
      </c>
      <c r="T3394" s="120">
        <v>40451</v>
      </c>
      <c r="U3394" s="114">
        <v>8752827.75</v>
      </c>
      <c r="V3394" s="109">
        <v>40451</v>
      </c>
      <c r="W3394" s="141">
        <v>8752827.75</v>
      </c>
      <c r="X3394" s="141">
        <v>0</v>
      </c>
      <c r="Y3394" s="141">
        <v>0</v>
      </c>
      <c r="Z3394" s="141">
        <v>0</v>
      </c>
      <c r="AA3394" s="114">
        <v>0</v>
      </c>
      <c r="AB3394" s="114"/>
      <c r="AC3394" s="114"/>
      <c r="AD3394" s="141"/>
      <c r="AE3394" s="106">
        <v>0</v>
      </c>
      <c r="AF3394" s="106">
        <v>0</v>
      </c>
      <c r="AG3394" s="106">
        <v>0</v>
      </c>
      <c r="AH3394" s="114"/>
      <c r="AI3394" s="114"/>
      <c r="AJ3394" s="114"/>
      <c r="AK3394" s="114"/>
      <c r="AL3394" s="114"/>
      <c r="AM3394" s="114"/>
      <c r="AN3394" s="114">
        <f t="shared" si="104"/>
        <v>0</v>
      </c>
      <c r="AO3394" s="114">
        <f t="shared" si="105"/>
        <v>8752827.75</v>
      </c>
      <c r="AP3394" s="114"/>
      <c r="AQ3394" s="114"/>
      <c r="AR3394" s="114"/>
      <c r="AS3394" s="114"/>
    </row>
    <row r="3395" spans="1:46" s="190" customFormat="1" ht="15" customHeight="1" x14ac:dyDescent="0.2">
      <c r="A3395" s="104"/>
      <c r="B3395" s="104">
        <f>VLOOKUP(BJB!$F$9:$F$5599,Ctrl!$B$4:$C$399,2,0)</f>
        <v>14</v>
      </c>
      <c r="C3395" s="104">
        <f>VLOOKUP(BJB!$G$9:$G$5599,Ctrl!$E$4:$F$399,2,0)</f>
        <v>0</v>
      </c>
      <c r="D3395" s="219">
        <v>1</v>
      </c>
      <c r="E3395" s="104" t="str">
        <f>VLOOKUP(BJB!$F$9:$F$5599,Ctrl!$B$4:$D$399,3,0)</f>
        <v>I</v>
      </c>
      <c r="F3395" s="139" t="s">
        <v>10523</v>
      </c>
      <c r="G3395" s="139" t="s">
        <v>7667</v>
      </c>
      <c r="H3395" s="125">
        <v>1080722000113</v>
      </c>
      <c r="I3395" s="220">
        <f>IF(G3394=BJB!$G4230,I3394+1,1)</f>
        <v>1</v>
      </c>
      <c r="J3395" s="912" t="s">
        <v>23332</v>
      </c>
      <c r="K3395" s="121" t="s">
        <v>710</v>
      </c>
      <c r="L3395" s="104" t="s">
        <v>6477</v>
      </c>
      <c r="M3395" s="104" t="s">
        <v>703</v>
      </c>
      <c r="N3395" s="109">
        <v>39701</v>
      </c>
      <c r="O3395" s="114">
        <v>15000000</v>
      </c>
      <c r="P3395" s="105" t="s">
        <v>16594</v>
      </c>
      <c r="Q3395" s="120" t="s">
        <v>16595</v>
      </c>
      <c r="R3395" s="105">
        <v>12809202.75</v>
      </c>
      <c r="S3395" s="108" t="s">
        <v>7042</v>
      </c>
      <c r="T3395" s="120">
        <v>40451</v>
      </c>
      <c r="U3395" s="114">
        <v>11250000</v>
      </c>
      <c r="V3395" s="109">
        <v>40451</v>
      </c>
      <c r="W3395" s="141">
        <v>11250000</v>
      </c>
      <c r="X3395" s="141">
        <v>0</v>
      </c>
      <c r="Y3395" s="141">
        <v>0</v>
      </c>
      <c r="Z3395" s="141">
        <v>0</v>
      </c>
      <c r="AA3395" s="114">
        <v>11456</v>
      </c>
      <c r="AB3395" s="114"/>
      <c r="AC3395" s="132"/>
      <c r="AD3395" s="141"/>
      <c r="AE3395" s="106">
        <v>0</v>
      </c>
      <c r="AF3395" s="106">
        <v>0</v>
      </c>
      <c r="AG3395" s="106">
        <v>0</v>
      </c>
      <c r="AH3395" s="114"/>
      <c r="AI3395" s="114"/>
      <c r="AJ3395" s="114"/>
      <c r="AK3395" s="114"/>
      <c r="AL3395" s="114"/>
      <c r="AM3395" s="114"/>
      <c r="AN3395" s="114">
        <f t="shared" si="104"/>
        <v>11456</v>
      </c>
      <c r="AO3395" s="114">
        <f t="shared" si="105"/>
        <v>11238544</v>
      </c>
      <c r="AP3395" s="114"/>
      <c r="AQ3395" s="114"/>
      <c r="AR3395" s="114"/>
      <c r="AS3395" s="114"/>
    </row>
    <row r="3396" spans="1:46" s="190" customFormat="1" ht="15" customHeight="1" x14ac:dyDescent="0.2">
      <c r="A3396" s="104"/>
      <c r="B3396" s="104">
        <f>VLOOKUP(BJB!$F$9:$F$5599,Ctrl!$B$4:$C$399,2,0)</f>
        <v>14</v>
      </c>
      <c r="C3396" s="104">
        <f>VLOOKUP(BJB!$G$9:$G$5599,Ctrl!$E$4:$F$399,2,0)</f>
        <v>0</v>
      </c>
      <c r="D3396" s="219">
        <v>1</v>
      </c>
      <c r="E3396" s="104" t="str">
        <f>VLOOKUP(BJB!$F$9:$F$5599,Ctrl!$B$4:$D$399,3,0)</f>
        <v>I</v>
      </c>
      <c r="F3396" s="139" t="s">
        <v>10523</v>
      </c>
      <c r="G3396" s="139" t="s">
        <v>7667</v>
      </c>
      <c r="H3396" s="125"/>
      <c r="I3396" s="220">
        <f>IF(G3395=BJB!$G4231,I3395+1,1)</f>
        <v>1</v>
      </c>
      <c r="J3396" s="912" t="s">
        <v>23333</v>
      </c>
      <c r="K3396" s="121" t="s">
        <v>711</v>
      </c>
      <c r="L3396" s="104" t="s">
        <v>6477</v>
      </c>
      <c r="M3396" s="104" t="s">
        <v>712</v>
      </c>
      <c r="N3396" s="109">
        <v>39855</v>
      </c>
      <c r="O3396" s="114">
        <v>5000000</v>
      </c>
      <c r="P3396" s="105" t="s">
        <v>6222</v>
      </c>
      <c r="Q3396" s="120" t="s">
        <v>6222</v>
      </c>
      <c r="R3396" s="890">
        <v>0</v>
      </c>
      <c r="S3396" s="108" t="s">
        <v>7043</v>
      </c>
      <c r="T3396" s="120">
        <v>40718</v>
      </c>
      <c r="U3396" s="114">
        <v>2104166</v>
      </c>
      <c r="V3396" s="109" t="s">
        <v>6222</v>
      </c>
      <c r="W3396" s="141">
        <v>0</v>
      </c>
      <c r="X3396" s="141">
        <v>0</v>
      </c>
      <c r="Y3396" s="141">
        <v>0</v>
      </c>
      <c r="Z3396" s="141">
        <v>0</v>
      </c>
      <c r="AA3396" s="114">
        <v>0</v>
      </c>
      <c r="AB3396" s="114"/>
      <c r="AC3396" s="114"/>
      <c r="AD3396" s="141"/>
      <c r="AE3396" s="106">
        <v>0</v>
      </c>
      <c r="AF3396" s="106">
        <v>0</v>
      </c>
      <c r="AG3396" s="106">
        <v>0</v>
      </c>
      <c r="AH3396" s="114"/>
      <c r="AI3396" s="114"/>
      <c r="AJ3396" s="114"/>
      <c r="AK3396" s="114"/>
      <c r="AL3396" s="114"/>
      <c r="AM3396" s="114"/>
      <c r="AN3396" s="114">
        <f t="shared" si="104"/>
        <v>0</v>
      </c>
      <c r="AO3396" s="114">
        <f t="shared" si="105"/>
        <v>2104166</v>
      </c>
      <c r="AP3396" s="114"/>
      <c r="AQ3396" s="114"/>
      <c r="AR3396" s="114"/>
      <c r="AS3396" s="114"/>
    </row>
    <row r="3397" spans="1:46" s="190" customFormat="1" ht="15" customHeight="1" x14ac:dyDescent="0.2">
      <c r="A3397" s="104"/>
      <c r="B3397" s="104">
        <f>VLOOKUP(BJB!$F$9:$F$5599,Ctrl!$B$4:$C$399,2,0)</f>
        <v>14</v>
      </c>
      <c r="C3397" s="104">
        <f>VLOOKUP(BJB!$G$9:$G$5599,Ctrl!$E$4:$F$399,2,0)</f>
        <v>0</v>
      </c>
      <c r="D3397" s="219">
        <v>1</v>
      </c>
      <c r="E3397" s="104" t="str">
        <f>VLOOKUP(BJB!$F$9:$F$5599,Ctrl!$B$4:$D$399,3,0)</f>
        <v>I</v>
      </c>
      <c r="F3397" s="139" t="s">
        <v>10523</v>
      </c>
      <c r="G3397" s="139" t="s">
        <v>7667</v>
      </c>
      <c r="H3397" s="125"/>
      <c r="I3397" s="220">
        <f>IF(G3396=BJB!$G4233,I3396+1,1)</f>
        <v>1</v>
      </c>
      <c r="J3397" s="912" t="s">
        <v>23334</v>
      </c>
      <c r="K3397" s="121" t="s">
        <v>716</v>
      </c>
      <c r="L3397" s="104" t="s">
        <v>6477</v>
      </c>
      <c r="M3397" s="104" t="s">
        <v>717</v>
      </c>
      <c r="N3397" s="109">
        <v>40119</v>
      </c>
      <c r="O3397" s="114">
        <v>100000000</v>
      </c>
      <c r="P3397" s="105" t="s">
        <v>6222</v>
      </c>
      <c r="Q3397" s="120" t="s">
        <v>6222</v>
      </c>
      <c r="R3397" s="890">
        <v>0</v>
      </c>
      <c r="S3397" s="108" t="s">
        <v>715</v>
      </c>
      <c r="T3397" s="120">
        <v>40843</v>
      </c>
      <c r="U3397" s="114">
        <v>51458331</v>
      </c>
      <c r="V3397" s="109" t="s">
        <v>6222</v>
      </c>
      <c r="W3397" s="141">
        <v>0</v>
      </c>
      <c r="X3397" s="141">
        <v>0</v>
      </c>
      <c r="Y3397" s="141">
        <v>0</v>
      </c>
      <c r="Z3397" s="141">
        <v>0</v>
      </c>
      <c r="AA3397" s="114">
        <v>5458330</v>
      </c>
      <c r="AB3397" s="114"/>
      <c r="AC3397" s="114"/>
      <c r="AD3397" s="141"/>
      <c r="AE3397" s="106">
        <v>0</v>
      </c>
      <c r="AF3397" s="106">
        <v>0</v>
      </c>
      <c r="AG3397" s="106">
        <v>0</v>
      </c>
      <c r="AH3397" s="114"/>
      <c r="AI3397" s="114"/>
      <c r="AJ3397" s="114"/>
      <c r="AK3397" s="114"/>
      <c r="AL3397" s="114"/>
      <c r="AM3397" s="114"/>
      <c r="AN3397" s="114">
        <f t="shared" si="104"/>
        <v>5458330</v>
      </c>
      <c r="AO3397" s="114">
        <f t="shared" si="105"/>
        <v>46000001</v>
      </c>
      <c r="AP3397" s="114"/>
      <c r="AQ3397" s="114"/>
      <c r="AR3397" s="114"/>
      <c r="AS3397" s="114"/>
      <c r="AT3397" s="191"/>
    </row>
    <row r="3398" spans="1:46" s="190" customFormat="1" ht="15" customHeight="1" x14ac:dyDescent="0.2">
      <c r="A3398" s="104"/>
      <c r="B3398" s="104">
        <f>VLOOKUP(BJB!$F$9:$F$5599,Ctrl!$B$4:$C$399,2,0)</f>
        <v>14</v>
      </c>
      <c r="C3398" s="104">
        <f>VLOOKUP(BJB!$G$9:$G$5599,Ctrl!$E$4:$F$399,2,0)</f>
        <v>0</v>
      </c>
      <c r="D3398" s="219">
        <v>1</v>
      </c>
      <c r="E3398" s="104" t="str">
        <f>VLOOKUP(BJB!$F$9:$F$5599,Ctrl!$B$4:$D$399,3,0)</f>
        <v>I</v>
      </c>
      <c r="F3398" s="139" t="s">
        <v>10523</v>
      </c>
      <c r="G3398" s="139" t="s">
        <v>7667</v>
      </c>
      <c r="H3398" s="125" t="s">
        <v>7517</v>
      </c>
      <c r="I3398" s="220">
        <f>IF(G3397=BJB!$G4234,I3397+1,1)</f>
        <v>1</v>
      </c>
      <c r="J3398" s="912" t="s">
        <v>23335</v>
      </c>
      <c r="K3398" s="121" t="s">
        <v>718</v>
      </c>
      <c r="L3398" s="104" t="s">
        <v>6477</v>
      </c>
      <c r="M3398" s="104" t="s">
        <v>719</v>
      </c>
      <c r="N3398" s="120">
        <v>40653</v>
      </c>
      <c r="O3398" s="107">
        <v>65000000</v>
      </c>
      <c r="P3398" s="105" t="s">
        <v>16596</v>
      </c>
      <c r="Q3398" s="120">
        <v>41179</v>
      </c>
      <c r="R3398" s="105">
        <v>53070106</v>
      </c>
      <c r="S3398" s="146" t="s">
        <v>720</v>
      </c>
      <c r="T3398" s="109">
        <v>41213</v>
      </c>
      <c r="U3398" s="114">
        <v>34522036</v>
      </c>
      <c r="V3398" s="109">
        <v>41213</v>
      </c>
      <c r="W3398" s="141">
        <v>34522036</v>
      </c>
      <c r="X3398" s="141">
        <v>0</v>
      </c>
      <c r="Y3398" s="141">
        <v>0</v>
      </c>
      <c r="Z3398" s="141">
        <v>0</v>
      </c>
      <c r="AA3398" s="114">
        <v>25575546</v>
      </c>
      <c r="AB3398" s="114"/>
      <c r="AC3398" s="132"/>
      <c r="AD3398" s="141"/>
      <c r="AE3398" s="106">
        <v>0</v>
      </c>
      <c r="AF3398" s="106">
        <v>0</v>
      </c>
      <c r="AG3398" s="106">
        <v>0</v>
      </c>
      <c r="AH3398" s="114"/>
      <c r="AI3398" s="114"/>
      <c r="AJ3398" s="114"/>
      <c r="AK3398" s="114"/>
      <c r="AL3398" s="114"/>
      <c r="AM3398" s="114"/>
      <c r="AN3398" s="114">
        <f t="shared" si="104"/>
        <v>25575546</v>
      </c>
      <c r="AO3398" s="114">
        <f t="shared" si="105"/>
        <v>8946490</v>
      </c>
      <c r="AP3398" s="114"/>
      <c r="AQ3398" s="114"/>
      <c r="AR3398" s="114"/>
      <c r="AS3398" s="114"/>
    </row>
    <row r="3399" spans="1:46" s="190" customFormat="1" ht="15" customHeight="1" x14ac:dyDescent="0.2">
      <c r="A3399" s="104"/>
      <c r="B3399" s="104">
        <f>VLOOKUP(BJB!$F$9:$F$5599,Ctrl!$B$4:$C$399,2,0)</f>
        <v>14</v>
      </c>
      <c r="C3399" s="104">
        <f>VLOOKUP(BJB!$G$9:$G$5599,Ctrl!$E$4:$F$399,2,0)</f>
        <v>0</v>
      </c>
      <c r="D3399" s="219">
        <v>1</v>
      </c>
      <c r="E3399" s="104" t="str">
        <f>VLOOKUP(BJB!$F$9:$F$5599,Ctrl!$B$4:$D$399,3,0)</f>
        <v>I</v>
      </c>
      <c r="F3399" s="139" t="s">
        <v>10523</v>
      </c>
      <c r="G3399" s="139" t="s">
        <v>7667</v>
      </c>
      <c r="H3399" s="125"/>
      <c r="I3399" s="220">
        <f>IF(G3398=BJB!$G4235,I3398+1,1)</f>
        <v>1</v>
      </c>
      <c r="J3399" s="912" t="s">
        <v>23336</v>
      </c>
      <c r="K3399" s="121" t="s">
        <v>721</v>
      </c>
      <c r="L3399" s="104" t="s">
        <v>6477</v>
      </c>
      <c r="M3399" s="104" t="s">
        <v>722</v>
      </c>
      <c r="N3399" s="120">
        <v>40752</v>
      </c>
      <c r="O3399" s="107">
        <v>13000000</v>
      </c>
      <c r="P3399" s="105" t="s">
        <v>16597</v>
      </c>
      <c r="Q3399" s="120">
        <v>41179</v>
      </c>
      <c r="R3399" s="105">
        <v>14059403</v>
      </c>
      <c r="S3399" s="146" t="s">
        <v>720</v>
      </c>
      <c r="T3399" s="109">
        <v>41213</v>
      </c>
      <c r="U3399" s="114">
        <v>8985439</v>
      </c>
      <c r="V3399" s="109">
        <v>41213</v>
      </c>
      <c r="W3399" s="141">
        <v>8985439</v>
      </c>
      <c r="X3399" s="141">
        <v>0</v>
      </c>
      <c r="Y3399" s="141">
        <v>0</v>
      </c>
      <c r="Z3399" s="141">
        <v>0</v>
      </c>
      <c r="AA3399" s="223">
        <v>0</v>
      </c>
      <c r="AB3399" s="223"/>
      <c r="AC3399" s="114"/>
      <c r="AD3399" s="141"/>
      <c r="AE3399" s="106">
        <v>0</v>
      </c>
      <c r="AF3399" s="106">
        <v>0</v>
      </c>
      <c r="AG3399" s="106">
        <v>0</v>
      </c>
      <c r="AH3399" s="114"/>
      <c r="AI3399" s="114"/>
      <c r="AJ3399" s="114"/>
      <c r="AK3399" s="114"/>
      <c r="AL3399" s="114"/>
      <c r="AM3399" s="114"/>
      <c r="AN3399" s="114">
        <f t="shared" si="104"/>
        <v>0</v>
      </c>
      <c r="AO3399" s="114">
        <f t="shared" si="105"/>
        <v>8985439</v>
      </c>
      <c r="AP3399" s="114"/>
      <c r="AQ3399" s="114"/>
      <c r="AR3399" s="114"/>
      <c r="AS3399" s="114"/>
    </row>
    <row r="3400" spans="1:46" s="190" customFormat="1" ht="15" customHeight="1" x14ac:dyDescent="0.2">
      <c r="A3400" s="104"/>
      <c r="B3400" s="104">
        <f>VLOOKUP(BJB!$F$9:$F$5599,Ctrl!$B$4:$C$399,2,0)</f>
        <v>14</v>
      </c>
      <c r="C3400" s="104">
        <f>VLOOKUP(BJB!$G$9:$G$5599,Ctrl!$E$4:$F$399,2,0)</f>
        <v>0</v>
      </c>
      <c r="D3400" s="219">
        <v>1</v>
      </c>
      <c r="E3400" s="104" t="str">
        <f>VLOOKUP(BJB!$F$9:$F$5599,Ctrl!$B$4:$D$399,3,0)</f>
        <v>I</v>
      </c>
      <c r="F3400" s="139" t="s">
        <v>10523</v>
      </c>
      <c r="G3400" s="139" t="s">
        <v>7667</v>
      </c>
      <c r="H3400" s="125"/>
      <c r="I3400" s="220">
        <f>IF(G3399=BJB!$G4236,I3399+1,1)</f>
        <v>1</v>
      </c>
      <c r="J3400" s="912" t="s">
        <v>23337</v>
      </c>
      <c r="K3400" s="121" t="s">
        <v>4958</v>
      </c>
      <c r="L3400" s="104" t="s">
        <v>6477</v>
      </c>
      <c r="M3400" s="104" t="s">
        <v>723</v>
      </c>
      <c r="N3400" s="120">
        <v>40015</v>
      </c>
      <c r="O3400" s="107">
        <v>100000000</v>
      </c>
      <c r="P3400" s="105" t="s">
        <v>6222</v>
      </c>
      <c r="Q3400" s="120" t="s">
        <v>6222</v>
      </c>
      <c r="R3400" s="890">
        <v>0</v>
      </c>
      <c r="S3400" s="146" t="s">
        <v>724</v>
      </c>
      <c r="T3400" s="109">
        <v>41361</v>
      </c>
      <c r="U3400" s="114">
        <v>57123612</v>
      </c>
      <c r="V3400" s="109" t="s">
        <v>6222</v>
      </c>
      <c r="W3400" s="141">
        <v>0</v>
      </c>
      <c r="X3400" s="141">
        <v>0</v>
      </c>
      <c r="Y3400" s="141">
        <v>0</v>
      </c>
      <c r="Z3400" s="141">
        <v>0</v>
      </c>
      <c r="AA3400" s="114">
        <v>51562500</v>
      </c>
      <c r="AB3400" s="114"/>
      <c r="AC3400" s="114"/>
      <c r="AD3400" s="141"/>
      <c r="AE3400" s="106">
        <v>0</v>
      </c>
      <c r="AF3400" s="106">
        <v>0</v>
      </c>
      <c r="AG3400" s="106">
        <v>0</v>
      </c>
      <c r="AH3400" s="114"/>
      <c r="AI3400" s="114"/>
      <c r="AJ3400" s="114"/>
      <c r="AK3400" s="114"/>
      <c r="AL3400" s="114"/>
      <c r="AM3400" s="114"/>
      <c r="AN3400" s="114">
        <f t="shared" si="104"/>
        <v>51562500</v>
      </c>
      <c r="AO3400" s="114">
        <f t="shared" si="105"/>
        <v>5561112</v>
      </c>
      <c r="AP3400" s="114"/>
      <c r="AQ3400" s="114"/>
      <c r="AR3400" s="114"/>
      <c r="AS3400" s="114"/>
    </row>
    <row r="3401" spans="1:46" s="190" customFormat="1" ht="15" customHeight="1" x14ac:dyDescent="0.2">
      <c r="A3401" s="104"/>
      <c r="B3401" s="104">
        <f>VLOOKUP(BJB!$F$9:$F$5599,Ctrl!$B$4:$C$399,2,0)</f>
        <v>14</v>
      </c>
      <c r="C3401" s="104">
        <f>VLOOKUP(BJB!$G$9:$G$5599,Ctrl!$E$4:$F$399,2,0)</f>
        <v>0</v>
      </c>
      <c r="D3401" s="219">
        <v>1</v>
      </c>
      <c r="E3401" s="104" t="str">
        <f>VLOOKUP(BJB!$F$9:$F$5599,Ctrl!$B$4:$D$399,3,0)</f>
        <v>I</v>
      </c>
      <c r="F3401" s="139" t="s">
        <v>10523</v>
      </c>
      <c r="G3401" s="139" t="s">
        <v>7667</v>
      </c>
      <c r="H3401" s="125"/>
      <c r="I3401" s="220">
        <f>IF(G3400=BJB!$G4237,I3400+1,1)</f>
        <v>1</v>
      </c>
      <c r="J3401" s="912" t="s">
        <v>23338</v>
      </c>
      <c r="K3401" s="121" t="s">
        <v>725</v>
      </c>
      <c r="L3401" s="104" t="s">
        <v>6476</v>
      </c>
      <c r="M3401" s="104" t="s">
        <v>726</v>
      </c>
      <c r="N3401" s="120">
        <v>40826</v>
      </c>
      <c r="O3401" s="107">
        <v>10136883</v>
      </c>
      <c r="P3401" s="105" t="s">
        <v>16598</v>
      </c>
      <c r="Q3401" s="120">
        <v>41338</v>
      </c>
      <c r="R3401" s="105">
        <v>713050</v>
      </c>
      <c r="S3401" s="108" t="s">
        <v>727</v>
      </c>
      <c r="T3401" s="109">
        <v>41404</v>
      </c>
      <c r="U3401" s="114">
        <v>713050</v>
      </c>
      <c r="V3401" s="109">
        <v>41404</v>
      </c>
      <c r="W3401" s="141">
        <v>713050</v>
      </c>
      <c r="X3401" s="141">
        <v>0</v>
      </c>
      <c r="Y3401" s="141">
        <v>0</v>
      </c>
      <c r="Z3401" s="141">
        <v>0</v>
      </c>
      <c r="AA3401" s="223">
        <v>0</v>
      </c>
      <c r="AB3401" s="223"/>
      <c r="AC3401" s="114"/>
      <c r="AD3401" s="141"/>
      <c r="AE3401" s="106">
        <v>0</v>
      </c>
      <c r="AF3401" s="106">
        <v>0</v>
      </c>
      <c r="AG3401" s="106">
        <v>0</v>
      </c>
      <c r="AH3401" s="114"/>
      <c r="AI3401" s="114"/>
      <c r="AJ3401" s="114"/>
      <c r="AK3401" s="114"/>
      <c r="AL3401" s="114"/>
      <c r="AM3401" s="114"/>
      <c r="AN3401" s="114">
        <f t="shared" ref="AN3401:AN3464" si="106">SUM(AA3401:AM3401)</f>
        <v>0</v>
      </c>
      <c r="AO3401" s="114">
        <f t="shared" ref="AO3401:AO3464" si="107">IF((U3401-AN3401)&lt;0,ABS(0),(U3401-AN3401))</f>
        <v>713050</v>
      </c>
      <c r="AP3401" s="114"/>
      <c r="AQ3401" s="114"/>
      <c r="AR3401" s="114"/>
      <c r="AS3401" s="114"/>
      <c r="AT3401" s="191"/>
    </row>
    <row r="3402" spans="1:46" s="191" customFormat="1" ht="15" customHeight="1" x14ac:dyDescent="0.2">
      <c r="A3402" s="104"/>
      <c r="B3402" s="104">
        <f>VLOOKUP(BJB!$F$9:$F$5599,Ctrl!$B$4:$C$399,2,0)</f>
        <v>14</v>
      </c>
      <c r="C3402" s="104">
        <f>VLOOKUP(BJB!$G$9:$G$5599,Ctrl!$E$4:$F$399,2,0)</f>
        <v>0</v>
      </c>
      <c r="D3402" s="219">
        <v>1</v>
      </c>
      <c r="E3402" s="104" t="str">
        <f>VLOOKUP(BJB!$F$9:$F$5599,Ctrl!$B$4:$D$399,3,0)</f>
        <v>I</v>
      </c>
      <c r="F3402" s="139" t="s">
        <v>10523</v>
      </c>
      <c r="G3402" s="139" t="s">
        <v>7667</v>
      </c>
      <c r="H3402" s="125" t="s">
        <v>8538</v>
      </c>
      <c r="I3402" s="220">
        <f>IF(G3401=BJB!$G4238,I3401+1,1)</f>
        <v>1</v>
      </c>
      <c r="J3402" s="912" t="s">
        <v>23339</v>
      </c>
      <c r="K3402" s="121" t="s">
        <v>728</v>
      </c>
      <c r="L3402" s="104" t="s">
        <v>6477</v>
      </c>
      <c r="M3402" s="104" t="s">
        <v>729</v>
      </c>
      <c r="N3402" s="120">
        <v>41052</v>
      </c>
      <c r="O3402" s="107">
        <v>94000000</v>
      </c>
      <c r="P3402" s="105" t="s">
        <v>16599</v>
      </c>
      <c r="Q3402" s="120" t="s">
        <v>16600</v>
      </c>
      <c r="R3402" s="105">
        <v>92102413</v>
      </c>
      <c r="S3402" s="146" t="s">
        <v>730</v>
      </c>
      <c r="T3402" s="120">
        <v>41516</v>
      </c>
      <c r="U3402" s="114">
        <v>64517314</v>
      </c>
      <c r="V3402" s="109">
        <v>41516</v>
      </c>
      <c r="W3402" s="141">
        <v>64517314</v>
      </c>
      <c r="X3402" s="141">
        <v>0</v>
      </c>
      <c r="Y3402" s="141">
        <v>0</v>
      </c>
      <c r="Z3402" s="141">
        <v>0</v>
      </c>
      <c r="AA3402" s="114">
        <v>63817314</v>
      </c>
      <c r="AB3402" s="114"/>
      <c r="AC3402" s="132"/>
      <c r="AD3402" s="141"/>
      <c r="AE3402" s="106">
        <v>0</v>
      </c>
      <c r="AF3402" s="106">
        <v>0</v>
      </c>
      <c r="AG3402" s="106">
        <v>0</v>
      </c>
      <c r="AH3402" s="114"/>
      <c r="AI3402" s="114"/>
      <c r="AJ3402" s="114"/>
      <c r="AK3402" s="114"/>
      <c r="AL3402" s="114"/>
      <c r="AM3402" s="114"/>
      <c r="AN3402" s="114">
        <f t="shared" si="106"/>
        <v>63817314</v>
      </c>
      <c r="AO3402" s="114">
        <f t="shared" si="107"/>
        <v>700000</v>
      </c>
      <c r="AP3402" s="114"/>
      <c r="AQ3402" s="114"/>
      <c r="AR3402" s="114"/>
      <c r="AS3402" s="114"/>
    </row>
    <row r="3403" spans="1:46" s="190" customFormat="1" ht="15" customHeight="1" x14ac:dyDescent="0.2">
      <c r="A3403" s="104"/>
      <c r="B3403" s="104">
        <f>VLOOKUP(BJB!$F$9:$F$5599,Ctrl!$B$4:$C$399,2,0)</f>
        <v>14</v>
      </c>
      <c r="C3403" s="104">
        <f>VLOOKUP(BJB!$G$9:$G$5599,Ctrl!$E$4:$F$399,2,0)</f>
        <v>0</v>
      </c>
      <c r="D3403" s="219">
        <v>1</v>
      </c>
      <c r="E3403" s="104" t="str">
        <f>VLOOKUP(BJB!$F$9:$F$5599,Ctrl!$B$4:$D$399,3,0)</f>
        <v>I</v>
      </c>
      <c r="F3403" s="139" t="s">
        <v>10523</v>
      </c>
      <c r="G3403" s="139" t="s">
        <v>7667</v>
      </c>
      <c r="H3403" s="125" t="s">
        <v>6704</v>
      </c>
      <c r="I3403" s="220">
        <f>IF(G3402=BJB!$G4239,I3402+1,1)</f>
        <v>1</v>
      </c>
      <c r="J3403" s="912" t="s">
        <v>23340</v>
      </c>
      <c r="K3403" s="121" t="s">
        <v>731</v>
      </c>
      <c r="L3403" s="104" t="s">
        <v>6477</v>
      </c>
      <c r="M3403" s="104" t="s">
        <v>732</v>
      </c>
      <c r="N3403" s="120">
        <v>40877</v>
      </c>
      <c r="O3403" s="107">
        <v>45000000</v>
      </c>
      <c r="P3403" s="105" t="s">
        <v>16601</v>
      </c>
      <c r="Q3403" s="120" t="s">
        <v>16602</v>
      </c>
      <c r="R3403" s="105">
        <v>28608488</v>
      </c>
      <c r="S3403" s="146" t="s">
        <v>124</v>
      </c>
      <c r="T3403" s="120">
        <v>41547</v>
      </c>
      <c r="U3403" s="114">
        <v>18754953</v>
      </c>
      <c r="V3403" s="109">
        <v>41543</v>
      </c>
      <c r="W3403" s="141">
        <v>18754953</v>
      </c>
      <c r="X3403" s="141">
        <v>0</v>
      </c>
      <c r="Y3403" s="141">
        <v>0</v>
      </c>
      <c r="Z3403" s="141">
        <v>0</v>
      </c>
      <c r="AA3403" s="114">
        <v>17453480</v>
      </c>
      <c r="AB3403" s="114"/>
      <c r="AC3403" s="132"/>
      <c r="AD3403" s="141"/>
      <c r="AE3403" s="106">
        <v>0</v>
      </c>
      <c r="AF3403" s="106">
        <v>0</v>
      </c>
      <c r="AG3403" s="106">
        <v>0</v>
      </c>
      <c r="AH3403" s="114"/>
      <c r="AI3403" s="114"/>
      <c r="AJ3403" s="114"/>
      <c r="AK3403" s="114"/>
      <c r="AL3403" s="114"/>
      <c r="AM3403" s="114"/>
      <c r="AN3403" s="114">
        <f t="shared" si="106"/>
        <v>17453480</v>
      </c>
      <c r="AO3403" s="114">
        <f t="shared" si="107"/>
        <v>1301473</v>
      </c>
      <c r="AP3403" s="114"/>
      <c r="AQ3403" s="114"/>
      <c r="AR3403" s="114"/>
      <c r="AS3403" s="114"/>
      <c r="AT3403" s="191"/>
    </row>
    <row r="3404" spans="1:46" s="190" customFormat="1" ht="15" customHeight="1" x14ac:dyDescent="0.2">
      <c r="A3404" s="104"/>
      <c r="B3404" s="104">
        <f>VLOOKUP(BJB!$F$9:$F$5599,Ctrl!$B$4:$C$399,2,0)</f>
        <v>14</v>
      </c>
      <c r="C3404" s="104">
        <f>VLOOKUP(BJB!$G$9:$G$5599,Ctrl!$E$4:$F$399,2,0)</f>
        <v>0</v>
      </c>
      <c r="D3404" s="219">
        <v>1</v>
      </c>
      <c r="E3404" s="104" t="str">
        <f>VLOOKUP(BJB!$F$9:$F$5599,Ctrl!$B$4:$D$399,3,0)</f>
        <v>I</v>
      </c>
      <c r="F3404" s="139" t="s">
        <v>10523</v>
      </c>
      <c r="G3404" s="139" t="s">
        <v>7667</v>
      </c>
      <c r="H3404" s="125"/>
      <c r="I3404" s="220">
        <f>IF(G3403=BJB!$G4240,I3403+1,1)</f>
        <v>1</v>
      </c>
      <c r="J3404" s="912" t="s">
        <v>23341</v>
      </c>
      <c r="K3404" s="121" t="s">
        <v>733</v>
      </c>
      <c r="L3404" s="104" t="s">
        <v>6477</v>
      </c>
      <c r="M3404" s="104" t="s">
        <v>734</v>
      </c>
      <c r="N3404" s="120">
        <v>41169</v>
      </c>
      <c r="O3404" s="107">
        <v>35000000</v>
      </c>
      <c r="P3404" s="105" t="s">
        <v>16603</v>
      </c>
      <c r="Q3404" s="120" t="s">
        <v>16604</v>
      </c>
      <c r="R3404" s="105">
        <v>32061258</v>
      </c>
      <c r="S3404" s="146" t="s">
        <v>124</v>
      </c>
      <c r="T3404" s="120">
        <v>41547</v>
      </c>
      <c r="U3404" s="114">
        <v>21903864</v>
      </c>
      <c r="V3404" s="109">
        <v>41543</v>
      </c>
      <c r="W3404" s="141">
        <v>21903864</v>
      </c>
      <c r="X3404" s="141">
        <v>0</v>
      </c>
      <c r="Y3404" s="141">
        <v>0</v>
      </c>
      <c r="Z3404" s="141">
        <v>0</v>
      </c>
      <c r="AA3404" s="114">
        <v>2450000</v>
      </c>
      <c r="AB3404" s="114"/>
      <c r="AC3404" s="114"/>
      <c r="AD3404" s="141"/>
      <c r="AE3404" s="106">
        <v>0</v>
      </c>
      <c r="AF3404" s="106">
        <v>0</v>
      </c>
      <c r="AG3404" s="106">
        <v>0</v>
      </c>
      <c r="AH3404" s="114"/>
      <c r="AI3404" s="114"/>
      <c r="AJ3404" s="114"/>
      <c r="AK3404" s="114"/>
      <c r="AL3404" s="114"/>
      <c r="AM3404" s="114"/>
      <c r="AN3404" s="114">
        <f t="shared" si="106"/>
        <v>2450000</v>
      </c>
      <c r="AO3404" s="114">
        <f t="shared" si="107"/>
        <v>19453864</v>
      </c>
      <c r="AP3404" s="114"/>
      <c r="AQ3404" s="114"/>
      <c r="AR3404" s="114"/>
      <c r="AS3404" s="114"/>
      <c r="AT3404" s="189"/>
    </row>
    <row r="3405" spans="1:46" s="190" customFormat="1" ht="15" customHeight="1" x14ac:dyDescent="0.2">
      <c r="A3405" s="104"/>
      <c r="B3405" s="104">
        <f>VLOOKUP(BJB!$F$9:$F$5599,Ctrl!$B$4:$C$399,2,0)</f>
        <v>14</v>
      </c>
      <c r="C3405" s="104">
        <f>VLOOKUP(BJB!$G$9:$G$5599,Ctrl!$E$4:$F$399,2,0)</f>
        <v>0</v>
      </c>
      <c r="D3405" s="219">
        <v>1</v>
      </c>
      <c r="E3405" s="104" t="str">
        <f>VLOOKUP(BJB!$F$9:$F$5599,Ctrl!$B$4:$D$399,3,0)</f>
        <v>I</v>
      </c>
      <c r="F3405" s="139" t="s">
        <v>10523</v>
      </c>
      <c r="G3405" s="139" t="s">
        <v>7667</v>
      </c>
      <c r="H3405" s="125" t="s">
        <v>6705</v>
      </c>
      <c r="I3405" s="220">
        <f>IF(G3404=BJB!$G4241,I3404+1,1)</f>
        <v>1</v>
      </c>
      <c r="J3405" s="912" t="s">
        <v>23342</v>
      </c>
      <c r="K3405" s="121" t="s">
        <v>735</v>
      </c>
      <c r="L3405" s="104" t="s">
        <v>6477</v>
      </c>
      <c r="M3405" s="104" t="s">
        <v>736</v>
      </c>
      <c r="N3405" s="120">
        <v>41113</v>
      </c>
      <c r="O3405" s="107">
        <v>50000000</v>
      </c>
      <c r="P3405" s="105" t="s">
        <v>16605</v>
      </c>
      <c r="Q3405" s="120" t="s">
        <v>15642</v>
      </c>
      <c r="R3405" s="105">
        <v>43655847</v>
      </c>
      <c r="S3405" s="146" t="s">
        <v>124</v>
      </c>
      <c r="T3405" s="120">
        <v>41547</v>
      </c>
      <c r="U3405" s="114">
        <v>29853633</v>
      </c>
      <c r="V3405" s="109">
        <v>41543</v>
      </c>
      <c r="W3405" s="141">
        <v>29853633</v>
      </c>
      <c r="X3405" s="141">
        <v>0</v>
      </c>
      <c r="Y3405" s="141">
        <v>0</v>
      </c>
      <c r="Z3405" s="141">
        <v>0</v>
      </c>
      <c r="AA3405" s="114">
        <v>22247590</v>
      </c>
      <c r="AB3405" s="114"/>
      <c r="AC3405" s="132"/>
      <c r="AD3405" s="141"/>
      <c r="AE3405" s="106">
        <v>0</v>
      </c>
      <c r="AF3405" s="106">
        <v>0</v>
      </c>
      <c r="AG3405" s="106">
        <v>0</v>
      </c>
      <c r="AH3405" s="114"/>
      <c r="AI3405" s="114"/>
      <c r="AJ3405" s="114"/>
      <c r="AK3405" s="114"/>
      <c r="AL3405" s="114"/>
      <c r="AM3405" s="114"/>
      <c r="AN3405" s="114">
        <f t="shared" si="106"/>
        <v>22247590</v>
      </c>
      <c r="AO3405" s="114">
        <f t="shared" si="107"/>
        <v>7606043</v>
      </c>
      <c r="AP3405" s="114"/>
      <c r="AQ3405" s="114"/>
      <c r="AR3405" s="114"/>
      <c r="AS3405" s="114"/>
      <c r="AT3405" s="233"/>
    </row>
    <row r="3406" spans="1:46" s="190" customFormat="1" ht="15" customHeight="1" x14ac:dyDescent="0.2">
      <c r="A3406" s="104"/>
      <c r="B3406" s="104">
        <f>VLOOKUP(BJB!$F$9:$F$5599,Ctrl!$B$4:$C$399,2,0)</f>
        <v>14</v>
      </c>
      <c r="C3406" s="104">
        <f>VLOOKUP(BJB!$G$9:$G$5599,Ctrl!$E$4:$F$399,2,0)</f>
        <v>0</v>
      </c>
      <c r="D3406" s="219">
        <v>1</v>
      </c>
      <c r="E3406" s="104" t="str">
        <f>VLOOKUP(BJB!$F$9:$F$5599,Ctrl!$B$4:$D$399,3,0)</f>
        <v>I</v>
      </c>
      <c r="F3406" s="139" t="s">
        <v>10523</v>
      </c>
      <c r="G3406" s="139" t="s">
        <v>7667</v>
      </c>
      <c r="H3406" s="125" t="s">
        <v>7998</v>
      </c>
      <c r="I3406" s="220">
        <f>IF(G3405=BJB!$G4242,I3405+1,1)</f>
        <v>1</v>
      </c>
      <c r="J3406" s="912" t="s">
        <v>23343</v>
      </c>
      <c r="K3406" s="121" t="s">
        <v>737</v>
      </c>
      <c r="L3406" s="104" t="s">
        <v>6477</v>
      </c>
      <c r="M3406" s="104" t="s">
        <v>734</v>
      </c>
      <c r="N3406" s="120">
        <v>41169</v>
      </c>
      <c r="O3406" s="107">
        <v>30000000</v>
      </c>
      <c r="P3406" s="105" t="s">
        <v>16605</v>
      </c>
      <c r="Q3406" s="120" t="s">
        <v>16604</v>
      </c>
      <c r="R3406" s="105">
        <v>35392180</v>
      </c>
      <c r="S3406" s="146" t="s">
        <v>124</v>
      </c>
      <c r="T3406" s="120">
        <v>41547</v>
      </c>
      <c r="U3406" s="114">
        <v>21000000</v>
      </c>
      <c r="V3406" s="109">
        <v>41543</v>
      </c>
      <c r="W3406" s="141">
        <v>21000000</v>
      </c>
      <c r="X3406" s="141">
        <v>0</v>
      </c>
      <c r="Y3406" s="141">
        <v>0</v>
      </c>
      <c r="Z3406" s="141">
        <v>0</v>
      </c>
      <c r="AA3406" s="114">
        <v>21000000</v>
      </c>
      <c r="AB3406" s="114"/>
      <c r="AC3406" s="132"/>
      <c r="AD3406" s="141"/>
      <c r="AE3406" s="106">
        <v>0</v>
      </c>
      <c r="AF3406" s="106">
        <v>0</v>
      </c>
      <c r="AG3406" s="106">
        <v>0</v>
      </c>
      <c r="AH3406" s="114"/>
      <c r="AI3406" s="114"/>
      <c r="AJ3406" s="114"/>
      <c r="AK3406" s="114"/>
      <c r="AL3406" s="114"/>
      <c r="AM3406" s="114"/>
      <c r="AN3406" s="114">
        <f t="shared" si="106"/>
        <v>21000000</v>
      </c>
      <c r="AO3406" s="114">
        <f t="shared" si="107"/>
        <v>0</v>
      </c>
      <c r="AP3406" s="114"/>
      <c r="AQ3406" s="114"/>
      <c r="AR3406" s="114"/>
      <c r="AS3406" s="114"/>
      <c r="AT3406" s="233"/>
    </row>
    <row r="3407" spans="1:46" s="190" customFormat="1" ht="15" customHeight="1" x14ac:dyDescent="0.2">
      <c r="A3407" s="104"/>
      <c r="B3407" s="104">
        <f>VLOOKUP(BJB!$F$9:$F$5599,Ctrl!$B$4:$C$399,2,0)</f>
        <v>14</v>
      </c>
      <c r="C3407" s="104">
        <f>VLOOKUP(BJB!$G$9:$G$5599,Ctrl!$E$4:$F$399,2,0)</f>
        <v>0</v>
      </c>
      <c r="D3407" s="219">
        <v>1</v>
      </c>
      <c r="E3407" s="104" t="str">
        <f>VLOOKUP(BJB!$F$9:$F$5599,Ctrl!$B$4:$D$399,3,0)</f>
        <v>I</v>
      </c>
      <c r="F3407" s="139" t="s">
        <v>10523</v>
      </c>
      <c r="G3407" s="139" t="s">
        <v>7667</v>
      </c>
      <c r="H3407" s="125"/>
      <c r="I3407" s="220">
        <f>IF(G3406=BJB!$G4243,I3406+1,1)</f>
        <v>1</v>
      </c>
      <c r="J3407" s="912" t="s">
        <v>23344</v>
      </c>
      <c r="K3407" s="121" t="s">
        <v>738</v>
      </c>
      <c r="L3407" s="104" t="s">
        <v>6477</v>
      </c>
      <c r="M3407" s="104" t="s">
        <v>739</v>
      </c>
      <c r="N3407" s="120">
        <v>41187</v>
      </c>
      <c r="O3407" s="105">
        <v>220000000</v>
      </c>
      <c r="P3407" s="105" t="s">
        <v>16606</v>
      </c>
      <c r="Q3407" s="120">
        <v>41498</v>
      </c>
      <c r="R3407" s="105">
        <v>243440271</v>
      </c>
      <c r="S3407" s="146" t="s">
        <v>196</v>
      </c>
      <c r="T3407" s="120">
        <v>41578</v>
      </c>
      <c r="U3407" s="141">
        <v>154000000</v>
      </c>
      <c r="V3407" s="109">
        <v>41576</v>
      </c>
      <c r="W3407" s="141">
        <v>154000000</v>
      </c>
      <c r="X3407" s="141">
        <v>0</v>
      </c>
      <c r="Y3407" s="141">
        <v>0</v>
      </c>
      <c r="Z3407" s="141">
        <v>0</v>
      </c>
      <c r="AA3407" s="114">
        <v>6650000</v>
      </c>
      <c r="AB3407" s="114"/>
      <c r="AC3407" s="141"/>
      <c r="AD3407" s="141"/>
      <c r="AE3407" s="106">
        <v>0</v>
      </c>
      <c r="AF3407" s="106">
        <v>0</v>
      </c>
      <c r="AG3407" s="106">
        <v>0</v>
      </c>
      <c r="AH3407" s="141"/>
      <c r="AI3407" s="141"/>
      <c r="AJ3407" s="141"/>
      <c r="AK3407" s="141"/>
      <c r="AL3407" s="141"/>
      <c r="AM3407" s="141"/>
      <c r="AN3407" s="114">
        <f t="shared" si="106"/>
        <v>6650000</v>
      </c>
      <c r="AO3407" s="114">
        <f t="shared" si="107"/>
        <v>147350000</v>
      </c>
      <c r="AP3407" s="114"/>
      <c r="AQ3407" s="114"/>
      <c r="AR3407" s="114"/>
      <c r="AS3407" s="114"/>
      <c r="AT3407" s="189"/>
    </row>
    <row r="3408" spans="1:46" s="190" customFormat="1" ht="15" customHeight="1" x14ac:dyDescent="0.2">
      <c r="A3408" s="104"/>
      <c r="B3408" s="104">
        <f>VLOOKUP(BJB!$F$9:$F$5599,Ctrl!$B$4:$C$399,2,0)</f>
        <v>14</v>
      </c>
      <c r="C3408" s="104">
        <f>VLOOKUP(BJB!$G$9:$G$5599,Ctrl!$E$4:$F$399,2,0)</f>
        <v>0</v>
      </c>
      <c r="D3408" s="219">
        <v>1</v>
      </c>
      <c r="E3408" s="104" t="str">
        <f>VLOOKUP(BJB!$F$9:$F$5599,Ctrl!$B$4:$D$399,3,0)</f>
        <v>I</v>
      </c>
      <c r="F3408" s="139" t="s">
        <v>10523</v>
      </c>
      <c r="G3408" s="139" t="s">
        <v>7667</v>
      </c>
      <c r="H3408" s="125"/>
      <c r="I3408" s="220">
        <f>IF(G3407=BJB!$G4244,I3407+1,1)</f>
        <v>1</v>
      </c>
      <c r="J3408" s="912" t="s">
        <v>23345</v>
      </c>
      <c r="K3408" s="121" t="s">
        <v>740</v>
      </c>
      <c r="L3408" s="104" t="s">
        <v>6476</v>
      </c>
      <c r="M3408" s="104" t="s">
        <v>741</v>
      </c>
      <c r="N3408" s="120">
        <v>40588</v>
      </c>
      <c r="O3408" s="105">
        <v>100000000</v>
      </c>
      <c r="P3408" s="105" t="s">
        <v>16607</v>
      </c>
      <c r="Q3408" s="120" t="s">
        <v>16608</v>
      </c>
      <c r="R3408" s="105">
        <v>73270948</v>
      </c>
      <c r="S3408" s="146" t="s">
        <v>196</v>
      </c>
      <c r="T3408" s="120">
        <v>41578</v>
      </c>
      <c r="U3408" s="141">
        <v>73270948</v>
      </c>
      <c r="V3408" s="109">
        <v>41577</v>
      </c>
      <c r="W3408" s="141">
        <v>73270948</v>
      </c>
      <c r="X3408" s="141">
        <v>0</v>
      </c>
      <c r="Y3408" s="141">
        <v>0</v>
      </c>
      <c r="Z3408" s="141">
        <v>0</v>
      </c>
      <c r="AA3408" s="114">
        <v>0</v>
      </c>
      <c r="AB3408" s="114"/>
      <c r="AC3408" s="141"/>
      <c r="AD3408" s="141"/>
      <c r="AE3408" s="106">
        <v>0</v>
      </c>
      <c r="AF3408" s="106">
        <v>0</v>
      </c>
      <c r="AG3408" s="106">
        <v>0</v>
      </c>
      <c r="AH3408" s="141"/>
      <c r="AI3408" s="141"/>
      <c r="AJ3408" s="141"/>
      <c r="AK3408" s="141"/>
      <c r="AL3408" s="141"/>
      <c r="AM3408" s="141"/>
      <c r="AN3408" s="114">
        <f t="shared" si="106"/>
        <v>0</v>
      </c>
      <c r="AO3408" s="114">
        <f t="shared" si="107"/>
        <v>73270948</v>
      </c>
      <c r="AP3408" s="114"/>
      <c r="AQ3408" s="114"/>
      <c r="AR3408" s="114"/>
      <c r="AS3408" s="114"/>
      <c r="AT3408" s="189"/>
    </row>
    <row r="3409" spans="1:46" s="190" customFormat="1" ht="15" customHeight="1" x14ac:dyDescent="0.2">
      <c r="A3409" s="104"/>
      <c r="B3409" s="104">
        <f>VLOOKUP(BJB!$F$9:$F$5599,Ctrl!$B$4:$C$399,2,0)</f>
        <v>14</v>
      </c>
      <c r="C3409" s="104">
        <f>VLOOKUP(BJB!$G$9:$G$5599,Ctrl!$E$4:$F$399,2,0)</f>
        <v>0</v>
      </c>
      <c r="D3409" s="219">
        <v>1</v>
      </c>
      <c r="E3409" s="104" t="str">
        <f>VLOOKUP(BJB!$F$9:$F$5599,Ctrl!$B$4:$D$399,3,0)</f>
        <v>I</v>
      </c>
      <c r="F3409" s="139" t="s">
        <v>10523</v>
      </c>
      <c r="G3409" s="139" t="s">
        <v>7667</v>
      </c>
      <c r="H3409" s="125"/>
      <c r="I3409" s="220">
        <f>IF(G3408=BJB!$G4245,I3408+1,1)</f>
        <v>1</v>
      </c>
      <c r="J3409" s="912" t="s">
        <v>23346</v>
      </c>
      <c r="K3409" s="121" t="s">
        <v>5015</v>
      </c>
      <c r="L3409" s="104" t="s">
        <v>6477</v>
      </c>
      <c r="M3409" s="104" t="s">
        <v>5016</v>
      </c>
      <c r="N3409" s="120">
        <v>41277</v>
      </c>
      <c r="O3409" s="105">
        <v>100000000</v>
      </c>
      <c r="P3409" s="105" t="s">
        <v>16609</v>
      </c>
      <c r="Q3409" s="120">
        <v>41628</v>
      </c>
      <c r="R3409" s="105">
        <v>112936639</v>
      </c>
      <c r="S3409" s="146" t="s">
        <v>4963</v>
      </c>
      <c r="T3409" s="120">
        <v>41670</v>
      </c>
      <c r="U3409" s="141">
        <v>70000000</v>
      </c>
      <c r="V3409" s="109">
        <v>41640</v>
      </c>
      <c r="W3409" s="141">
        <v>70000000</v>
      </c>
      <c r="X3409" s="141">
        <v>0</v>
      </c>
      <c r="Y3409" s="141">
        <v>0</v>
      </c>
      <c r="Z3409" s="141">
        <v>0</v>
      </c>
      <c r="AA3409" s="114">
        <v>0</v>
      </c>
      <c r="AB3409" s="114"/>
      <c r="AC3409" s="141"/>
      <c r="AD3409" s="141"/>
      <c r="AE3409" s="106">
        <v>0</v>
      </c>
      <c r="AF3409" s="106">
        <v>0</v>
      </c>
      <c r="AG3409" s="106">
        <v>0</v>
      </c>
      <c r="AH3409" s="141"/>
      <c r="AI3409" s="141"/>
      <c r="AJ3409" s="141"/>
      <c r="AK3409" s="141"/>
      <c r="AL3409" s="141"/>
      <c r="AM3409" s="141"/>
      <c r="AN3409" s="114">
        <f t="shared" si="106"/>
        <v>0</v>
      </c>
      <c r="AO3409" s="114">
        <f t="shared" si="107"/>
        <v>70000000</v>
      </c>
      <c r="AP3409" s="114"/>
      <c r="AQ3409" s="114"/>
      <c r="AR3409" s="114"/>
      <c r="AS3409" s="114"/>
      <c r="AT3409" s="189"/>
    </row>
    <row r="3410" spans="1:46" s="190" customFormat="1" ht="15" customHeight="1" x14ac:dyDescent="0.2">
      <c r="A3410" s="104"/>
      <c r="B3410" s="104">
        <f>VLOOKUP(BJB!$F$9:$F$5599,Ctrl!$B$4:$C$399,2,0)</f>
        <v>14</v>
      </c>
      <c r="C3410" s="104">
        <f>VLOOKUP(BJB!$G$9:$G$5599,Ctrl!$E$4:$F$399,2,0)</f>
        <v>0</v>
      </c>
      <c r="D3410" s="219">
        <v>1</v>
      </c>
      <c r="E3410" s="104" t="str">
        <f>VLOOKUP(BJB!$F$9:$F$5599,Ctrl!$B$4:$D$399,3,0)</f>
        <v>I</v>
      </c>
      <c r="F3410" s="139" t="s">
        <v>10523</v>
      </c>
      <c r="G3410" s="139" t="s">
        <v>7667</v>
      </c>
      <c r="H3410" s="125"/>
      <c r="I3410" s="220">
        <f>IF(G3409=BJB!$G4246,I3409+1,1)</f>
        <v>1</v>
      </c>
      <c r="J3410" s="912" t="s">
        <v>23347</v>
      </c>
      <c r="K3410" s="121" t="s">
        <v>5201</v>
      </c>
      <c r="L3410" s="104" t="s">
        <v>6476</v>
      </c>
      <c r="M3410" s="104" t="s">
        <v>5202</v>
      </c>
      <c r="N3410" s="120">
        <v>41479</v>
      </c>
      <c r="O3410" s="105">
        <v>174221667</v>
      </c>
      <c r="P3410" s="105" t="s">
        <v>6222</v>
      </c>
      <c r="Q3410" s="120" t="s">
        <v>6222</v>
      </c>
      <c r="R3410" s="890">
        <v>0</v>
      </c>
      <c r="S3410" s="146" t="s">
        <v>5047</v>
      </c>
      <c r="T3410" s="120">
        <v>41698</v>
      </c>
      <c r="U3410" s="141">
        <v>165043565</v>
      </c>
      <c r="V3410" s="109" t="s">
        <v>6222</v>
      </c>
      <c r="W3410" s="141">
        <v>0</v>
      </c>
      <c r="X3410" s="141">
        <v>0</v>
      </c>
      <c r="Y3410" s="141">
        <v>0</v>
      </c>
      <c r="Z3410" s="141">
        <v>0</v>
      </c>
      <c r="AA3410" s="114">
        <v>0</v>
      </c>
      <c r="AB3410" s="114"/>
      <c r="AC3410" s="141"/>
      <c r="AD3410" s="141"/>
      <c r="AE3410" s="106">
        <v>0</v>
      </c>
      <c r="AF3410" s="106">
        <v>0</v>
      </c>
      <c r="AG3410" s="106">
        <v>0</v>
      </c>
      <c r="AH3410" s="141"/>
      <c r="AI3410" s="141"/>
      <c r="AJ3410" s="141"/>
      <c r="AK3410" s="141"/>
      <c r="AL3410" s="141"/>
      <c r="AM3410" s="141"/>
      <c r="AN3410" s="114">
        <f t="shared" si="106"/>
        <v>0</v>
      </c>
      <c r="AO3410" s="114">
        <f t="shared" si="107"/>
        <v>165043565</v>
      </c>
      <c r="AP3410" s="114"/>
      <c r="AQ3410" s="114"/>
      <c r="AR3410" s="114"/>
      <c r="AS3410" s="114"/>
      <c r="AT3410" s="233"/>
    </row>
    <row r="3411" spans="1:46" s="190" customFormat="1" ht="15" customHeight="1" x14ac:dyDescent="0.2">
      <c r="A3411" s="104"/>
      <c r="B3411" s="104">
        <f>VLOOKUP(BJB!$F$9:$F$5599,Ctrl!$B$4:$C$399,2,0)</f>
        <v>14</v>
      </c>
      <c r="C3411" s="104">
        <f>VLOOKUP(BJB!$G$9:$G$5599,Ctrl!$E$4:$F$399,2,0)</f>
        <v>0</v>
      </c>
      <c r="D3411" s="219">
        <v>1</v>
      </c>
      <c r="E3411" s="104" t="str">
        <f>VLOOKUP(BJB!$F$9:$F$5599,Ctrl!$B$4:$D$399,3,0)</f>
        <v>I</v>
      </c>
      <c r="F3411" s="139" t="s">
        <v>10523</v>
      </c>
      <c r="G3411" s="139" t="s">
        <v>7667</v>
      </c>
      <c r="H3411" s="125"/>
      <c r="I3411" s="220">
        <f>IF(G3410=BJB!$G4247,I3410+1,1)</f>
        <v>1</v>
      </c>
      <c r="J3411" s="912" t="s">
        <v>23348</v>
      </c>
      <c r="K3411" s="121" t="s">
        <v>5266</v>
      </c>
      <c r="L3411" s="104" t="s">
        <v>6477</v>
      </c>
      <c r="M3411" s="104" t="s">
        <v>5267</v>
      </c>
      <c r="N3411" s="120">
        <v>40963</v>
      </c>
      <c r="O3411" s="105">
        <v>100000000</v>
      </c>
      <c r="P3411" s="105" t="s">
        <v>16610</v>
      </c>
      <c r="Q3411" s="120">
        <v>41646</v>
      </c>
      <c r="R3411" s="105">
        <v>87391898</v>
      </c>
      <c r="S3411" s="146" t="s">
        <v>5086</v>
      </c>
      <c r="T3411" s="120">
        <v>41729</v>
      </c>
      <c r="U3411" s="141">
        <v>58444063</v>
      </c>
      <c r="V3411" s="109">
        <v>41699</v>
      </c>
      <c r="W3411" s="141">
        <v>58444063</v>
      </c>
      <c r="X3411" s="141">
        <v>0</v>
      </c>
      <c r="Y3411" s="141">
        <v>0</v>
      </c>
      <c r="Z3411" s="141">
        <v>0</v>
      </c>
      <c r="AA3411" s="114">
        <v>840000</v>
      </c>
      <c r="AB3411" s="114"/>
      <c r="AC3411" s="141"/>
      <c r="AD3411" s="141"/>
      <c r="AE3411" s="106">
        <v>0</v>
      </c>
      <c r="AF3411" s="106">
        <v>0</v>
      </c>
      <c r="AG3411" s="106">
        <v>0</v>
      </c>
      <c r="AH3411" s="141"/>
      <c r="AI3411" s="141"/>
      <c r="AJ3411" s="141"/>
      <c r="AK3411" s="141"/>
      <c r="AL3411" s="141"/>
      <c r="AM3411" s="141"/>
      <c r="AN3411" s="114">
        <f t="shared" si="106"/>
        <v>840000</v>
      </c>
      <c r="AO3411" s="114">
        <f t="shared" si="107"/>
        <v>57604063</v>
      </c>
      <c r="AP3411" s="114"/>
      <c r="AQ3411" s="114"/>
      <c r="AR3411" s="114"/>
      <c r="AS3411" s="114"/>
      <c r="AT3411" s="233"/>
    </row>
    <row r="3412" spans="1:46" s="190" customFormat="1" ht="15" customHeight="1" x14ac:dyDescent="0.2">
      <c r="A3412" s="104"/>
      <c r="B3412" s="104">
        <f>VLOOKUP(BJB!$F$9:$F$5599,Ctrl!$B$4:$C$399,2,0)</f>
        <v>14</v>
      </c>
      <c r="C3412" s="104">
        <f>VLOOKUP(BJB!$G$9:$G$5599,Ctrl!$E$4:$F$399,2,0)</f>
        <v>0</v>
      </c>
      <c r="D3412" s="219">
        <v>1</v>
      </c>
      <c r="E3412" s="104" t="str">
        <f>VLOOKUP(BJB!$F$9:$F$5599,Ctrl!$B$4:$D$399,3,0)</f>
        <v>I</v>
      </c>
      <c r="F3412" s="139" t="s">
        <v>10523</v>
      </c>
      <c r="G3412" s="139" t="s">
        <v>7667</v>
      </c>
      <c r="H3412" s="125" t="s">
        <v>8537</v>
      </c>
      <c r="I3412" s="220">
        <f>IF(G3411=BJB!$G4249,I3411+1,1)</f>
        <v>1</v>
      </c>
      <c r="J3412" s="912" t="s">
        <v>23349</v>
      </c>
      <c r="K3412" s="121" t="s">
        <v>5374</v>
      </c>
      <c r="L3412" s="104" t="s">
        <v>6477</v>
      </c>
      <c r="M3412" s="104" t="s">
        <v>5375</v>
      </c>
      <c r="N3412" s="120">
        <v>41148</v>
      </c>
      <c r="O3412" s="105">
        <v>175000000</v>
      </c>
      <c r="P3412" s="105" t="s">
        <v>16611</v>
      </c>
      <c r="Q3412" s="120">
        <v>41708</v>
      </c>
      <c r="R3412" s="105">
        <v>119894107</v>
      </c>
      <c r="S3412" s="146" t="s">
        <v>5326</v>
      </c>
      <c r="T3412" s="120">
        <v>41759</v>
      </c>
      <c r="U3412" s="141">
        <v>79911150.199999988</v>
      </c>
      <c r="V3412" s="109">
        <v>41730</v>
      </c>
      <c r="W3412" s="141">
        <v>79911150.199999988</v>
      </c>
      <c r="X3412" s="141">
        <v>0</v>
      </c>
      <c r="Y3412" s="141">
        <v>0</v>
      </c>
      <c r="Z3412" s="141">
        <v>0</v>
      </c>
      <c r="AA3412" s="114">
        <v>76182750</v>
      </c>
      <c r="AB3412" s="114"/>
      <c r="AC3412" s="132"/>
      <c r="AD3412" s="141"/>
      <c r="AE3412" s="106">
        <v>0</v>
      </c>
      <c r="AF3412" s="106">
        <v>0</v>
      </c>
      <c r="AG3412" s="106">
        <v>0</v>
      </c>
      <c r="AH3412" s="141"/>
      <c r="AI3412" s="141"/>
      <c r="AJ3412" s="141"/>
      <c r="AK3412" s="141"/>
      <c r="AL3412" s="141"/>
      <c r="AM3412" s="141"/>
      <c r="AN3412" s="114">
        <f t="shared" si="106"/>
        <v>76182750</v>
      </c>
      <c r="AO3412" s="114">
        <f t="shared" si="107"/>
        <v>3728400.1999999881</v>
      </c>
      <c r="AP3412" s="114"/>
      <c r="AQ3412" s="114"/>
      <c r="AR3412" s="114"/>
      <c r="AS3412" s="114"/>
      <c r="AT3412" s="233"/>
    </row>
    <row r="3413" spans="1:46" s="190" customFormat="1" ht="15" customHeight="1" x14ac:dyDescent="0.2">
      <c r="A3413" s="104"/>
      <c r="B3413" s="104">
        <f>VLOOKUP(BJB!$F$9:$F$5599,Ctrl!$B$4:$C$399,2,0)</f>
        <v>14</v>
      </c>
      <c r="C3413" s="104">
        <f>VLOOKUP(BJB!$G$9:$G$5599,Ctrl!$E$4:$F$399,2,0)</f>
        <v>0</v>
      </c>
      <c r="D3413" s="219">
        <v>1</v>
      </c>
      <c r="E3413" s="104" t="str">
        <f>VLOOKUP(BJB!$F$9:$F$5599,Ctrl!$B$4:$D$399,3,0)</f>
        <v>I</v>
      </c>
      <c r="F3413" s="139" t="s">
        <v>10523</v>
      </c>
      <c r="G3413" s="139" t="s">
        <v>7667</v>
      </c>
      <c r="H3413" s="125" t="s">
        <v>7518</v>
      </c>
      <c r="I3413" s="220">
        <f>IF(G3412=BJB!$G4250,I3412+1,1)</f>
        <v>1</v>
      </c>
      <c r="J3413" s="912" t="s">
        <v>23350</v>
      </c>
      <c r="K3413" s="121" t="s">
        <v>2067</v>
      </c>
      <c r="L3413" s="104" t="s">
        <v>6477</v>
      </c>
      <c r="M3413" s="104" t="s">
        <v>5376</v>
      </c>
      <c r="N3413" s="120">
        <v>40893</v>
      </c>
      <c r="O3413" s="105">
        <v>40000000</v>
      </c>
      <c r="P3413" s="105" t="s">
        <v>16612</v>
      </c>
      <c r="Q3413" s="120">
        <v>41708</v>
      </c>
      <c r="R3413" s="105">
        <v>19871164</v>
      </c>
      <c r="S3413" s="146" t="s">
        <v>5326</v>
      </c>
      <c r="T3413" s="120">
        <v>41759</v>
      </c>
      <c r="U3413" s="141">
        <v>13397728.399999999</v>
      </c>
      <c r="V3413" s="109">
        <v>41730</v>
      </c>
      <c r="W3413" s="141">
        <v>13397728.399999999</v>
      </c>
      <c r="X3413" s="141">
        <v>0</v>
      </c>
      <c r="Y3413" s="141">
        <v>0</v>
      </c>
      <c r="Z3413" s="141">
        <v>0</v>
      </c>
      <c r="AA3413" s="114">
        <v>9496602</v>
      </c>
      <c r="AB3413" s="114"/>
      <c r="AC3413" s="132"/>
      <c r="AD3413" s="141"/>
      <c r="AE3413" s="106">
        <v>0</v>
      </c>
      <c r="AF3413" s="106">
        <v>0</v>
      </c>
      <c r="AG3413" s="106">
        <v>0</v>
      </c>
      <c r="AH3413" s="141"/>
      <c r="AI3413" s="141"/>
      <c r="AJ3413" s="141"/>
      <c r="AK3413" s="141"/>
      <c r="AL3413" s="141"/>
      <c r="AM3413" s="141"/>
      <c r="AN3413" s="114">
        <f t="shared" si="106"/>
        <v>9496602</v>
      </c>
      <c r="AO3413" s="114">
        <f t="shared" si="107"/>
        <v>3901126.3999999985</v>
      </c>
      <c r="AP3413" s="114"/>
      <c r="AQ3413" s="114"/>
      <c r="AR3413" s="114"/>
      <c r="AS3413" s="114"/>
      <c r="AT3413" s="189"/>
    </row>
    <row r="3414" spans="1:46" s="190" customFormat="1" ht="15" customHeight="1" x14ac:dyDescent="0.2">
      <c r="A3414" s="104"/>
      <c r="B3414" s="104">
        <f>VLOOKUP(BJB!$F$9:$F$5599,Ctrl!$B$4:$C$399,2,0)</f>
        <v>14</v>
      </c>
      <c r="C3414" s="104">
        <f>VLOOKUP(BJB!$G$9:$G$5599,Ctrl!$E$4:$F$399,2,0)</f>
        <v>0</v>
      </c>
      <c r="D3414" s="219">
        <v>1</v>
      </c>
      <c r="E3414" s="104" t="str">
        <f>VLOOKUP(BJB!$F$9:$F$5599,Ctrl!$B$4:$D$399,3,0)</f>
        <v>I</v>
      </c>
      <c r="F3414" s="139" t="s">
        <v>10523</v>
      </c>
      <c r="G3414" s="139" t="s">
        <v>7667</v>
      </c>
      <c r="H3414" s="125">
        <v>1120806000599</v>
      </c>
      <c r="I3414" s="220">
        <f>IF(G3413=BJB!$G4251,I3413+1,1)</f>
        <v>1</v>
      </c>
      <c r="J3414" s="912" t="s">
        <v>23351</v>
      </c>
      <c r="K3414" s="121" t="s">
        <v>5751</v>
      </c>
      <c r="L3414" s="104" t="s">
        <v>6477</v>
      </c>
      <c r="M3414" s="104" t="s">
        <v>5752</v>
      </c>
      <c r="N3414" s="120">
        <v>41169</v>
      </c>
      <c r="O3414" s="105">
        <v>220000000</v>
      </c>
      <c r="P3414" s="105" t="s">
        <v>16613</v>
      </c>
      <c r="Q3414" s="120">
        <v>41767</v>
      </c>
      <c r="R3414" s="105">
        <v>319766608</v>
      </c>
      <c r="S3414" s="146" t="s">
        <v>5563</v>
      </c>
      <c r="T3414" s="109">
        <v>41820</v>
      </c>
      <c r="U3414" s="141">
        <v>154000000</v>
      </c>
      <c r="V3414" s="109">
        <v>41791</v>
      </c>
      <c r="W3414" s="141">
        <v>154000000</v>
      </c>
      <c r="X3414" s="141">
        <v>0</v>
      </c>
      <c r="Y3414" s="141">
        <v>0</v>
      </c>
      <c r="Z3414" s="141">
        <v>0</v>
      </c>
      <c r="AA3414" s="114">
        <v>239474</v>
      </c>
      <c r="AB3414" s="114"/>
      <c r="AC3414" s="132"/>
      <c r="AD3414" s="141"/>
      <c r="AE3414" s="106">
        <v>0</v>
      </c>
      <c r="AF3414" s="106">
        <v>0</v>
      </c>
      <c r="AG3414" s="106">
        <v>0</v>
      </c>
      <c r="AH3414" s="141"/>
      <c r="AI3414" s="141"/>
      <c r="AJ3414" s="141"/>
      <c r="AK3414" s="141"/>
      <c r="AL3414" s="141"/>
      <c r="AM3414" s="141"/>
      <c r="AN3414" s="114">
        <f t="shared" si="106"/>
        <v>239474</v>
      </c>
      <c r="AO3414" s="114">
        <f t="shared" si="107"/>
        <v>153760526</v>
      </c>
      <c r="AP3414" s="114"/>
      <c r="AQ3414" s="114"/>
      <c r="AR3414" s="114"/>
      <c r="AS3414" s="114"/>
      <c r="AT3414" s="189"/>
    </row>
    <row r="3415" spans="1:46" s="190" customFormat="1" ht="15" customHeight="1" x14ac:dyDescent="0.2">
      <c r="A3415" s="104"/>
      <c r="B3415" s="104">
        <f>VLOOKUP(BJB!$F$9:$F$5599,Ctrl!$B$4:$C$399,2,0)</f>
        <v>14</v>
      </c>
      <c r="C3415" s="104">
        <f>VLOOKUP(BJB!$G$9:$G$5599,Ctrl!$E$4:$F$399,2,0)</f>
        <v>0</v>
      </c>
      <c r="D3415" s="219">
        <v>1</v>
      </c>
      <c r="E3415" s="104" t="str">
        <f>VLOOKUP(BJB!$F$9:$F$5599,Ctrl!$B$4:$D$399,3,0)</f>
        <v>I</v>
      </c>
      <c r="F3415" s="139" t="s">
        <v>10523</v>
      </c>
      <c r="G3415" s="139" t="s">
        <v>7667</v>
      </c>
      <c r="H3415" s="125"/>
      <c r="I3415" s="220">
        <f>IF(G3414=BJB!$G4252,I3414+1,1)</f>
        <v>1</v>
      </c>
      <c r="J3415" s="912" t="s">
        <v>23352</v>
      </c>
      <c r="K3415" s="121" t="s">
        <v>6067</v>
      </c>
      <c r="L3415" s="104" t="s">
        <v>6477</v>
      </c>
      <c r="M3415" s="104" t="s">
        <v>6068</v>
      </c>
      <c r="N3415" s="120">
        <v>41337</v>
      </c>
      <c r="O3415" s="105">
        <v>50000000</v>
      </c>
      <c r="P3415" s="105" t="s">
        <v>16614</v>
      </c>
      <c r="Q3415" s="120">
        <v>41859</v>
      </c>
      <c r="R3415" s="105">
        <v>45963077</v>
      </c>
      <c r="S3415" s="146" t="s">
        <v>6041</v>
      </c>
      <c r="T3415" s="109">
        <v>41973</v>
      </c>
      <c r="U3415" s="141">
        <v>29051191</v>
      </c>
      <c r="V3415" s="109">
        <v>41944</v>
      </c>
      <c r="W3415" s="141">
        <v>29051191</v>
      </c>
      <c r="X3415" s="141">
        <v>0</v>
      </c>
      <c r="Y3415" s="141">
        <v>0</v>
      </c>
      <c r="Z3415" s="141">
        <v>0</v>
      </c>
      <c r="AA3415" s="114">
        <v>0</v>
      </c>
      <c r="AB3415" s="114"/>
      <c r="AC3415" s="141"/>
      <c r="AD3415" s="141"/>
      <c r="AE3415" s="106">
        <v>0</v>
      </c>
      <c r="AF3415" s="106">
        <v>0</v>
      </c>
      <c r="AG3415" s="106">
        <v>0</v>
      </c>
      <c r="AH3415" s="141"/>
      <c r="AI3415" s="141"/>
      <c r="AJ3415" s="141"/>
      <c r="AK3415" s="141"/>
      <c r="AL3415" s="141"/>
      <c r="AM3415" s="141"/>
      <c r="AN3415" s="114">
        <f t="shared" si="106"/>
        <v>0</v>
      </c>
      <c r="AO3415" s="114">
        <f t="shared" si="107"/>
        <v>29051191</v>
      </c>
      <c r="AP3415" s="114"/>
      <c r="AQ3415" s="114"/>
      <c r="AR3415" s="114"/>
      <c r="AS3415" s="114"/>
      <c r="AT3415" s="233"/>
    </row>
    <row r="3416" spans="1:46" s="190" customFormat="1" ht="15" customHeight="1" x14ac:dyDescent="0.2">
      <c r="A3416" s="104"/>
      <c r="B3416" s="104">
        <f>VLOOKUP(BJB!$F$9:$F$5599,Ctrl!$B$4:$C$399,2,0)</f>
        <v>14</v>
      </c>
      <c r="C3416" s="104">
        <f>VLOOKUP(BJB!$G$9:$G$5599,Ctrl!$E$4:$F$399,2,0)</f>
        <v>0</v>
      </c>
      <c r="D3416" s="219">
        <v>1</v>
      </c>
      <c r="E3416" s="104" t="str">
        <f>VLOOKUP(BJB!$F$9:$F$5599,Ctrl!$B$4:$D$399,3,0)</f>
        <v>I</v>
      </c>
      <c r="F3416" s="139" t="s">
        <v>10523</v>
      </c>
      <c r="G3416" s="139" t="s">
        <v>7667</v>
      </c>
      <c r="H3416" s="125"/>
      <c r="I3416" s="220">
        <f>IF(G3415=BJB!$G4253,I3415+1,1)</f>
        <v>1</v>
      </c>
      <c r="J3416" s="912" t="s">
        <v>23353</v>
      </c>
      <c r="K3416" s="121" t="s">
        <v>7822</v>
      </c>
      <c r="L3416" s="104" t="s">
        <v>6477</v>
      </c>
      <c r="M3416" s="104" t="s">
        <v>736</v>
      </c>
      <c r="N3416" s="120">
        <v>41113</v>
      </c>
      <c r="O3416" s="105">
        <v>150000000</v>
      </c>
      <c r="P3416" s="105" t="s">
        <v>16615</v>
      </c>
      <c r="Q3416" s="120">
        <v>41927</v>
      </c>
      <c r="R3416" s="105">
        <v>87249679</v>
      </c>
      <c r="S3416" s="146" t="s">
        <v>7945</v>
      </c>
      <c r="T3416" s="109">
        <v>42114</v>
      </c>
      <c r="U3416" s="141">
        <v>58968291</v>
      </c>
      <c r="V3416" s="109">
        <v>42114</v>
      </c>
      <c r="W3416" s="141">
        <v>58968291</v>
      </c>
      <c r="X3416" s="141">
        <v>0</v>
      </c>
      <c r="Y3416" s="141">
        <v>0</v>
      </c>
      <c r="Z3416" s="141">
        <v>0</v>
      </c>
      <c r="AA3416" s="114">
        <v>0</v>
      </c>
      <c r="AB3416" s="114"/>
      <c r="AC3416" s="132"/>
      <c r="AD3416" s="141"/>
      <c r="AE3416" s="106">
        <v>0</v>
      </c>
      <c r="AF3416" s="106">
        <v>0</v>
      </c>
      <c r="AG3416" s="106">
        <v>0</v>
      </c>
      <c r="AH3416" s="141"/>
      <c r="AI3416" s="141"/>
      <c r="AJ3416" s="141"/>
      <c r="AK3416" s="141"/>
      <c r="AL3416" s="141"/>
      <c r="AM3416" s="141"/>
      <c r="AN3416" s="114">
        <f t="shared" si="106"/>
        <v>0</v>
      </c>
      <c r="AO3416" s="114">
        <f t="shared" si="107"/>
        <v>58968291</v>
      </c>
      <c r="AP3416" s="114"/>
      <c r="AQ3416" s="114"/>
      <c r="AR3416" s="114"/>
      <c r="AS3416" s="114"/>
      <c r="AT3416" s="189"/>
    </row>
    <row r="3417" spans="1:46" s="190" customFormat="1" ht="15" customHeight="1" x14ac:dyDescent="0.2">
      <c r="A3417" s="104"/>
      <c r="B3417" s="104">
        <f>VLOOKUP(BJB!$F$9:$F$5599,Ctrl!$B$4:$C$399,2,0)</f>
        <v>14</v>
      </c>
      <c r="C3417" s="104">
        <f>VLOOKUP(BJB!$G$9:$G$5599,Ctrl!$E$4:$F$399,2,0)</f>
        <v>0</v>
      </c>
      <c r="D3417" s="219">
        <v>1</v>
      </c>
      <c r="E3417" s="104" t="str">
        <f>VLOOKUP(BJB!$F$9:$F$5599,Ctrl!$B$4:$D$399,3,0)</f>
        <v>I</v>
      </c>
      <c r="F3417" s="139" t="s">
        <v>10523</v>
      </c>
      <c r="G3417" s="139" t="s">
        <v>7667</v>
      </c>
      <c r="H3417" s="125" t="s">
        <v>10368</v>
      </c>
      <c r="I3417" s="220">
        <f>IF(G3416=BJB!$G4254,I3416+1,1)</f>
        <v>1</v>
      </c>
      <c r="J3417" s="912" t="s">
        <v>23354</v>
      </c>
      <c r="K3417" s="121" t="s">
        <v>7823</v>
      </c>
      <c r="L3417" s="104" t="s">
        <v>6477</v>
      </c>
      <c r="M3417" s="104" t="s">
        <v>7876</v>
      </c>
      <c r="N3417" s="120">
        <v>41285</v>
      </c>
      <c r="O3417" s="105">
        <v>175000000</v>
      </c>
      <c r="P3417" s="105" t="s">
        <v>16616</v>
      </c>
      <c r="Q3417" s="120">
        <v>41928</v>
      </c>
      <c r="R3417" s="105">
        <v>243671372</v>
      </c>
      <c r="S3417" s="146" t="s">
        <v>7945</v>
      </c>
      <c r="T3417" s="109">
        <v>42114</v>
      </c>
      <c r="U3417" s="141">
        <v>122499999.99999999</v>
      </c>
      <c r="V3417" s="109">
        <v>42114</v>
      </c>
      <c r="W3417" s="141">
        <v>122499999.99999999</v>
      </c>
      <c r="X3417" s="141">
        <v>0</v>
      </c>
      <c r="Y3417" s="141">
        <v>0</v>
      </c>
      <c r="Z3417" s="141">
        <v>0</v>
      </c>
      <c r="AA3417" s="114">
        <v>122500000</v>
      </c>
      <c r="AB3417" s="114"/>
      <c r="AC3417" s="132"/>
      <c r="AD3417" s="141"/>
      <c r="AE3417" s="106">
        <v>0</v>
      </c>
      <c r="AF3417" s="106">
        <v>0</v>
      </c>
      <c r="AG3417" s="106">
        <v>0</v>
      </c>
      <c r="AH3417" s="141"/>
      <c r="AI3417" s="141"/>
      <c r="AJ3417" s="141"/>
      <c r="AK3417" s="141"/>
      <c r="AL3417" s="141"/>
      <c r="AM3417" s="141"/>
      <c r="AN3417" s="114">
        <f t="shared" si="106"/>
        <v>122500000</v>
      </c>
      <c r="AO3417" s="114">
        <f t="shared" si="107"/>
        <v>0</v>
      </c>
      <c r="AP3417" s="114"/>
      <c r="AQ3417" s="114"/>
      <c r="AR3417" s="114"/>
      <c r="AS3417" s="114"/>
      <c r="AT3417" s="189"/>
    </row>
    <row r="3418" spans="1:46" s="190" customFormat="1" ht="15" customHeight="1" x14ac:dyDescent="0.2">
      <c r="A3418" s="104"/>
      <c r="B3418" s="104">
        <f>VLOOKUP(BJB!$F$9:$F$5599,Ctrl!$B$4:$C$399,2,0)</f>
        <v>14</v>
      </c>
      <c r="C3418" s="104">
        <f>VLOOKUP(BJB!$G$9:$G$5599,Ctrl!$E$4:$F$399,2,0)</f>
        <v>0</v>
      </c>
      <c r="D3418" s="219">
        <v>1</v>
      </c>
      <c r="E3418" s="104" t="str">
        <f>VLOOKUP(BJB!$F$9:$F$5599,Ctrl!$B$4:$D$399,3,0)</f>
        <v>I</v>
      </c>
      <c r="F3418" s="139" t="s">
        <v>10523</v>
      </c>
      <c r="G3418" s="139" t="s">
        <v>7667</v>
      </c>
      <c r="H3418" s="125"/>
      <c r="I3418" s="220">
        <f>IF(G3417=BJB!$G4255,I3417+1,1)</f>
        <v>1</v>
      </c>
      <c r="J3418" s="912" t="s">
        <v>23355</v>
      </c>
      <c r="K3418" s="121" t="s">
        <v>8395</v>
      </c>
      <c r="L3418" s="104" t="s">
        <v>6477</v>
      </c>
      <c r="M3418" s="104" t="s">
        <v>5016</v>
      </c>
      <c r="N3418" s="120">
        <v>41277</v>
      </c>
      <c r="O3418" s="105">
        <v>130000000</v>
      </c>
      <c r="P3418" s="105" t="s">
        <v>16617</v>
      </c>
      <c r="Q3418" s="120">
        <v>42167</v>
      </c>
      <c r="R3418" s="105">
        <v>113067072</v>
      </c>
      <c r="S3418" s="146" t="s">
        <v>8419</v>
      </c>
      <c r="T3418" s="109">
        <v>42227</v>
      </c>
      <c r="U3418" s="141">
        <v>75176989</v>
      </c>
      <c r="V3418" s="109">
        <v>42227</v>
      </c>
      <c r="W3418" s="141">
        <v>75176989</v>
      </c>
      <c r="X3418" s="141">
        <v>0</v>
      </c>
      <c r="Y3418" s="141">
        <v>0</v>
      </c>
      <c r="Z3418" s="141">
        <v>0</v>
      </c>
      <c r="AA3418" s="114">
        <v>0</v>
      </c>
      <c r="AB3418" s="114"/>
      <c r="AC3418" s="132"/>
      <c r="AD3418" s="141"/>
      <c r="AE3418" s="106">
        <v>0</v>
      </c>
      <c r="AF3418" s="106">
        <v>0</v>
      </c>
      <c r="AG3418" s="106">
        <v>0</v>
      </c>
      <c r="AH3418" s="106"/>
      <c r="AI3418" s="106"/>
      <c r="AJ3418" s="106"/>
      <c r="AK3418" s="106"/>
      <c r="AL3418" s="106"/>
      <c r="AM3418" s="106"/>
      <c r="AN3418" s="114">
        <f t="shared" si="106"/>
        <v>0</v>
      </c>
      <c r="AO3418" s="114">
        <f t="shared" si="107"/>
        <v>75176989</v>
      </c>
      <c r="AP3418" s="114"/>
      <c r="AQ3418" s="114"/>
      <c r="AR3418" s="114"/>
      <c r="AS3418" s="114"/>
      <c r="AT3418" s="233"/>
    </row>
    <row r="3419" spans="1:46" s="190" customFormat="1" ht="15" customHeight="1" x14ac:dyDescent="0.2">
      <c r="A3419" s="104"/>
      <c r="B3419" s="104">
        <f>VLOOKUP(BJB!$F$9:$F$5599,Ctrl!$B$4:$C$399,2,0)</f>
        <v>14</v>
      </c>
      <c r="C3419" s="104">
        <f>VLOOKUP(BJB!$G$9:$G$5599,Ctrl!$E$4:$F$399,2,0)</f>
        <v>0</v>
      </c>
      <c r="D3419" s="219">
        <v>1</v>
      </c>
      <c r="E3419" s="104" t="str">
        <f>VLOOKUP(BJB!$F$9:$F$5599,Ctrl!$B$4:$D$399,3,0)</f>
        <v>I</v>
      </c>
      <c r="F3419" s="139" t="s">
        <v>10523</v>
      </c>
      <c r="G3419" s="139" t="s">
        <v>7667</v>
      </c>
      <c r="H3419" s="125">
        <v>1121221000866</v>
      </c>
      <c r="I3419" s="220">
        <f>IF(G3418=BJB!$G4256,I3418+1,1)</f>
        <v>1</v>
      </c>
      <c r="J3419" s="912" t="s">
        <v>23356</v>
      </c>
      <c r="K3419" s="121" t="s">
        <v>8396</v>
      </c>
      <c r="L3419" s="104" t="s">
        <v>6477</v>
      </c>
      <c r="M3419" s="104" t="s">
        <v>7876</v>
      </c>
      <c r="N3419" s="120">
        <v>41285</v>
      </c>
      <c r="O3419" s="105">
        <v>150000000</v>
      </c>
      <c r="P3419" s="105" t="s">
        <v>16618</v>
      </c>
      <c r="Q3419" s="120">
        <v>42167</v>
      </c>
      <c r="R3419" s="105">
        <v>135271818</v>
      </c>
      <c r="S3419" s="146" t="s">
        <v>8419</v>
      </c>
      <c r="T3419" s="109">
        <v>42227</v>
      </c>
      <c r="U3419" s="141">
        <v>90754595</v>
      </c>
      <c r="V3419" s="109">
        <v>42227</v>
      </c>
      <c r="W3419" s="141">
        <v>90754595</v>
      </c>
      <c r="X3419" s="141">
        <v>0</v>
      </c>
      <c r="Y3419" s="141">
        <v>0</v>
      </c>
      <c r="Z3419" s="141">
        <v>0</v>
      </c>
      <c r="AA3419" s="114">
        <v>508204</v>
      </c>
      <c r="AB3419" s="114"/>
      <c r="AC3419" s="132"/>
      <c r="AD3419" s="141"/>
      <c r="AE3419" s="106">
        <v>0</v>
      </c>
      <c r="AF3419" s="106">
        <v>0</v>
      </c>
      <c r="AG3419" s="106">
        <v>0</v>
      </c>
      <c r="AH3419" s="106"/>
      <c r="AI3419" s="106"/>
      <c r="AJ3419" s="106"/>
      <c r="AK3419" s="106"/>
      <c r="AL3419" s="106"/>
      <c r="AM3419" s="106"/>
      <c r="AN3419" s="114">
        <f t="shared" si="106"/>
        <v>508204</v>
      </c>
      <c r="AO3419" s="114">
        <f t="shared" si="107"/>
        <v>90246391</v>
      </c>
      <c r="AP3419" s="114"/>
      <c r="AQ3419" s="114"/>
      <c r="AR3419" s="114"/>
      <c r="AS3419" s="114"/>
      <c r="AT3419" s="189"/>
    </row>
    <row r="3420" spans="1:46" s="190" customFormat="1" ht="15" customHeight="1" x14ac:dyDescent="0.2">
      <c r="A3420" s="104"/>
      <c r="B3420" s="104">
        <f>VLOOKUP(BJB!$F$9:$F$5599,Ctrl!$B$4:$C$399,2,0)</f>
        <v>14</v>
      </c>
      <c r="C3420" s="104">
        <f>VLOOKUP(BJB!$G$9:$G$5599,Ctrl!$E$4:$F$399,2,0)</f>
        <v>1</v>
      </c>
      <c r="D3420" s="219">
        <v>1</v>
      </c>
      <c r="E3420" s="104" t="str">
        <f>VLOOKUP(BJB!$F$9:$F$5599,Ctrl!$B$4:$D$399,3,0)</f>
        <v>I</v>
      </c>
      <c r="F3420" s="139" t="s">
        <v>10523</v>
      </c>
      <c r="G3420" s="139" t="s">
        <v>6546</v>
      </c>
      <c r="H3420" s="125"/>
      <c r="I3420" s="220">
        <f>IF(G3419=BJB!$G4257,I3419+1,1)</f>
        <v>1</v>
      </c>
      <c r="J3420" s="912" t="s">
        <v>23357</v>
      </c>
      <c r="K3420" s="121" t="s">
        <v>7709</v>
      </c>
      <c r="L3420" s="104" t="s">
        <v>6476</v>
      </c>
      <c r="M3420" s="104" t="s">
        <v>7836</v>
      </c>
      <c r="N3420" s="120">
        <v>41326</v>
      </c>
      <c r="O3420" s="105">
        <v>253125000</v>
      </c>
      <c r="P3420" s="105" t="s">
        <v>16619</v>
      </c>
      <c r="Q3420" s="120">
        <v>42033</v>
      </c>
      <c r="R3420" s="105">
        <v>240385223</v>
      </c>
      <c r="S3420" s="146" t="s">
        <v>7883</v>
      </c>
      <c r="T3420" s="109">
        <v>42111</v>
      </c>
      <c r="U3420" s="141">
        <v>60096305</v>
      </c>
      <c r="V3420" s="109">
        <v>42111</v>
      </c>
      <c r="W3420" s="141">
        <v>60096305</v>
      </c>
      <c r="X3420" s="141">
        <v>0</v>
      </c>
      <c r="Y3420" s="141">
        <v>0</v>
      </c>
      <c r="Z3420" s="141">
        <v>0</v>
      </c>
      <c r="AA3420" s="114">
        <v>0</v>
      </c>
      <c r="AB3420" s="114"/>
      <c r="AC3420" s="132"/>
      <c r="AD3420" s="141"/>
      <c r="AE3420" s="106">
        <v>0</v>
      </c>
      <c r="AF3420" s="106">
        <v>0</v>
      </c>
      <c r="AG3420" s="106">
        <v>0</v>
      </c>
      <c r="AH3420" s="141"/>
      <c r="AI3420" s="141"/>
      <c r="AJ3420" s="141"/>
      <c r="AK3420" s="141"/>
      <c r="AL3420" s="141"/>
      <c r="AM3420" s="141"/>
      <c r="AN3420" s="114">
        <f t="shared" si="106"/>
        <v>0</v>
      </c>
      <c r="AO3420" s="114">
        <f t="shared" si="107"/>
        <v>60096305</v>
      </c>
      <c r="AP3420" s="114"/>
      <c r="AQ3420" s="114"/>
      <c r="AR3420" s="114"/>
      <c r="AS3420" s="114"/>
      <c r="AT3420" s="189"/>
    </row>
    <row r="3421" spans="1:46" s="190" customFormat="1" ht="15" customHeight="1" x14ac:dyDescent="0.2">
      <c r="A3421" s="104"/>
      <c r="B3421" s="104">
        <f>VLOOKUP(BJB!$F$9:$F$5599,Ctrl!$B$4:$C$399,2,0)</f>
        <v>14</v>
      </c>
      <c r="C3421" s="104">
        <f>VLOOKUP(BJB!$G$9:$G$5599,Ctrl!$E$4:$F$399,2,0)</f>
        <v>3</v>
      </c>
      <c r="D3421" s="219">
        <v>1</v>
      </c>
      <c r="E3421" s="104" t="str">
        <f>VLOOKUP(BJB!$F$9:$F$5599,Ctrl!$B$4:$D$399,3,0)</f>
        <v>I</v>
      </c>
      <c r="F3421" s="139" t="s">
        <v>10523</v>
      </c>
      <c r="G3421" s="139" t="s">
        <v>649</v>
      </c>
      <c r="H3421" s="125"/>
      <c r="I3421" s="220">
        <f>IF(G3420=BJB!$G4258,I3420+1,1)</f>
        <v>1</v>
      </c>
      <c r="J3421" s="912" t="s">
        <v>23358</v>
      </c>
      <c r="K3421" s="121" t="s">
        <v>650</v>
      </c>
      <c r="L3421" s="104" t="s">
        <v>7835</v>
      </c>
      <c r="M3421" s="104" t="s">
        <v>651</v>
      </c>
      <c r="N3421" s="109">
        <v>39717</v>
      </c>
      <c r="O3421" s="114">
        <v>65000000</v>
      </c>
      <c r="P3421" s="105" t="s">
        <v>6222</v>
      </c>
      <c r="Q3421" s="120" t="s">
        <v>6222</v>
      </c>
      <c r="R3421" s="890">
        <v>0</v>
      </c>
      <c r="S3421" s="108" t="s">
        <v>7044</v>
      </c>
      <c r="T3421" s="109">
        <v>40633</v>
      </c>
      <c r="U3421" s="114">
        <v>13438520</v>
      </c>
      <c r="V3421" s="109" t="s">
        <v>6222</v>
      </c>
      <c r="W3421" s="141">
        <v>0</v>
      </c>
      <c r="X3421" s="141">
        <v>0</v>
      </c>
      <c r="Y3421" s="141">
        <v>0</v>
      </c>
      <c r="Z3421" s="141">
        <v>0</v>
      </c>
      <c r="AA3421" s="114">
        <v>0</v>
      </c>
      <c r="AB3421" s="114"/>
      <c r="AC3421" s="114"/>
      <c r="AD3421" s="141"/>
      <c r="AE3421" s="106">
        <v>0</v>
      </c>
      <c r="AF3421" s="106">
        <v>0</v>
      </c>
      <c r="AG3421" s="106">
        <v>0</v>
      </c>
      <c r="AH3421" s="114"/>
      <c r="AI3421" s="114"/>
      <c r="AJ3421" s="114"/>
      <c r="AK3421" s="114"/>
      <c r="AL3421" s="114"/>
      <c r="AM3421" s="114"/>
      <c r="AN3421" s="114">
        <f t="shared" si="106"/>
        <v>0</v>
      </c>
      <c r="AO3421" s="114">
        <f t="shared" si="107"/>
        <v>13438520</v>
      </c>
      <c r="AP3421" s="114"/>
      <c r="AQ3421" s="114"/>
      <c r="AR3421" s="114"/>
      <c r="AS3421" s="114"/>
      <c r="AT3421" s="189"/>
    </row>
    <row r="3422" spans="1:46" s="190" customFormat="1" ht="15" customHeight="1" x14ac:dyDescent="0.2">
      <c r="A3422" s="104"/>
      <c r="B3422" s="104">
        <f>VLOOKUP(BJB!$F$9:$F$5599,Ctrl!$B$4:$C$399,2,0)</f>
        <v>14</v>
      </c>
      <c r="C3422" s="104">
        <f>VLOOKUP(BJB!$G$9:$G$5599,Ctrl!$E$4:$F$399,2,0)</f>
        <v>3</v>
      </c>
      <c r="D3422" s="219">
        <v>1</v>
      </c>
      <c r="E3422" s="104" t="str">
        <f>VLOOKUP(BJB!$F$9:$F$5599,Ctrl!$B$4:$D$399,3,0)</f>
        <v>I</v>
      </c>
      <c r="F3422" s="139" t="s">
        <v>10523</v>
      </c>
      <c r="G3422" s="139" t="s">
        <v>649</v>
      </c>
      <c r="H3422" s="125"/>
      <c r="I3422" s="220">
        <f>IF(G3421=BJB!$G4259,I3421+1,1)</f>
        <v>1</v>
      </c>
      <c r="J3422" s="912" t="s">
        <v>23359</v>
      </c>
      <c r="K3422" s="121" t="s">
        <v>652</v>
      </c>
      <c r="L3422" s="104" t="s">
        <v>6476</v>
      </c>
      <c r="M3422" s="104" t="s">
        <v>653</v>
      </c>
      <c r="N3422" s="120">
        <v>39842</v>
      </c>
      <c r="O3422" s="107">
        <v>95000000</v>
      </c>
      <c r="P3422" s="105" t="s">
        <v>16620</v>
      </c>
      <c r="Q3422" s="120">
        <v>40827</v>
      </c>
      <c r="R3422" s="105">
        <v>83997040</v>
      </c>
      <c r="S3422" s="108" t="s">
        <v>654</v>
      </c>
      <c r="T3422" s="109">
        <v>40924</v>
      </c>
      <c r="U3422" s="114">
        <v>83997040</v>
      </c>
      <c r="V3422" s="109">
        <v>40924</v>
      </c>
      <c r="W3422" s="141">
        <v>83997040</v>
      </c>
      <c r="X3422" s="141">
        <v>0</v>
      </c>
      <c r="Y3422" s="141">
        <v>0</v>
      </c>
      <c r="Z3422" s="141">
        <v>0</v>
      </c>
      <c r="AA3422" s="114">
        <v>0</v>
      </c>
      <c r="AB3422" s="114"/>
      <c r="AC3422" s="114"/>
      <c r="AD3422" s="141"/>
      <c r="AE3422" s="106">
        <v>0</v>
      </c>
      <c r="AF3422" s="106">
        <v>0</v>
      </c>
      <c r="AG3422" s="106">
        <v>0</v>
      </c>
      <c r="AH3422" s="114"/>
      <c r="AI3422" s="114"/>
      <c r="AJ3422" s="114"/>
      <c r="AK3422" s="114"/>
      <c r="AL3422" s="114"/>
      <c r="AM3422" s="114"/>
      <c r="AN3422" s="114">
        <f t="shared" si="106"/>
        <v>0</v>
      </c>
      <c r="AO3422" s="114">
        <f t="shared" si="107"/>
        <v>83997040</v>
      </c>
      <c r="AP3422" s="114"/>
      <c r="AQ3422" s="114"/>
      <c r="AR3422" s="114"/>
      <c r="AS3422" s="114"/>
      <c r="AT3422" s="189"/>
    </row>
    <row r="3423" spans="1:46" s="190" customFormat="1" ht="15" customHeight="1" x14ac:dyDescent="0.2">
      <c r="A3423" s="104"/>
      <c r="B3423" s="104">
        <f>VLOOKUP(BJB!$F$9:$F$5599,Ctrl!$B$4:$C$399,2,0)</f>
        <v>14</v>
      </c>
      <c r="C3423" s="104">
        <f>VLOOKUP(BJB!$G$9:$G$5599,Ctrl!$E$4:$F$399,2,0)</f>
        <v>3</v>
      </c>
      <c r="D3423" s="219">
        <v>1</v>
      </c>
      <c r="E3423" s="104" t="str">
        <f>VLOOKUP(BJB!$F$9:$F$5599,Ctrl!$B$4:$D$399,3,0)</f>
        <v>I</v>
      </c>
      <c r="F3423" s="139" t="s">
        <v>10523</v>
      </c>
      <c r="G3423" s="139" t="s">
        <v>649</v>
      </c>
      <c r="H3423" s="125"/>
      <c r="I3423" s="220">
        <f>IF(G3422=BJB!$G4260,I3422+1,1)</f>
        <v>1</v>
      </c>
      <c r="J3423" s="912" t="s">
        <v>23360</v>
      </c>
      <c r="K3423" s="121" t="s">
        <v>655</v>
      </c>
      <c r="L3423" s="104" t="s">
        <v>6476</v>
      </c>
      <c r="M3423" s="104" t="s">
        <v>656</v>
      </c>
      <c r="N3423" s="120">
        <v>40725</v>
      </c>
      <c r="O3423" s="107">
        <v>101595000</v>
      </c>
      <c r="P3423" s="105" t="s">
        <v>16621</v>
      </c>
      <c r="Q3423" s="120">
        <v>40981</v>
      </c>
      <c r="R3423" s="105">
        <v>89705101</v>
      </c>
      <c r="S3423" s="108" t="s">
        <v>620</v>
      </c>
      <c r="T3423" s="109">
        <v>41060</v>
      </c>
      <c r="U3423" s="114">
        <v>21529224</v>
      </c>
      <c r="V3423" s="109">
        <v>41060</v>
      </c>
      <c r="W3423" s="141">
        <v>21529224</v>
      </c>
      <c r="X3423" s="141">
        <v>0</v>
      </c>
      <c r="Y3423" s="141">
        <v>0</v>
      </c>
      <c r="Z3423" s="141">
        <v>0</v>
      </c>
      <c r="AA3423" s="223">
        <v>0</v>
      </c>
      <c r="AB3423" s="223"/>
      <c r="AC3423" s="114"/>
      <c r="AD3423" s="141"/>
      <c r="AE3423" s="106">
        <v>0</v>
      </c>
      <c r="AF3423" s="106">
        <v>0</v>
      </c>
      <c r="AG3423" s="106">
        <v>0</v>
      </c>
      <c r="AH3423" s="114"/>
      <c r="AI3423" s="114"/>
      <c r="AJ3423" s="114"/>
      <c r="AK3423" s="114"/>
      <c r="AL3423" s="114"/>
      <c r="AM3423" s="114"/>
      <c r="AN3423" s="114">
        <f t="shared" si="106"/>
        <v>0</v>
      </c>
      <c r="AO3423" s="114">
        <f t="shared" si="107"/>
        <v>21529224</v>
      </c>
      <c r="AP3423" s="114"/>
      <c r="AQ3423" s="114"/>
      <c r="AR3423" s="114"/>
      <c r="AS3423" s="114"/>
      <c r="AT3423" s="189"/>
    </row>
    <row r="3424" spans="1:46" s="190" customFormat="1" ht="15" customHeight="1" x14ac:dyDescent="0.2">
      <c r="A3424" s="104"/>
      <c r="B3424" s="104">
        <f>VLOOKUP(BJB!$F$9:$F$5599,Ctrl!$B$4:$C$399,2,0)</f>
        <v>14</v>
      </c>
      <c r="C3424" s="104">
        <f>VLOOKUP(BJB!$G$9:$G$5599,Ctrl!$E$4:$F$399,2,0)</f>
        <v>3</v>
      </c>
      <c r="D3424" s="219">
        <v>1</v>
      </c>
      <c r="E3424" s="104" t="str">
        <f>VLOOKUP(BJB!$F$9:$F$5599,Ctrl!$B$4:$D$399,3,0)</f>
        <v>I</v>
      </c>
      <c r="F3424" s="139" t="s">
        <v>10523</v>
      </c>
      <c r="G3424" s="139" t="s">
        <v>649</v>
      </c>
      <c r="H3424" s="125"/>
      <c r="I3424" s="220">
        <f>IF(G3423=BJB!$G4261,I3423+1,1)</f>
        <v>1</v>
      </c>
      <c r="J3424" s="912" t="s">
        <v>23361</v>
      </c>
      <c r="K3424" s="121" t="s">
        <v>657</v>
      </c>
      <c r="L3424" s="104" t="s">
        <v>6476</v>
      </c>
      <c r="M3424" s="104" t="s">
        <v>658</v>
      </c>
      <c r="N3424" s="120">
        <v>39780</v>
      </c>
      <c r="O3424" s="107">
        <v>13000000</v>
      </c>
      <c r="P3424" s="105" t="s">
        <v>16622</v>
      </c>
      <c r="Q3424" s="120">
        <v>41165</v>
      </c>
      <c r="R3424" s="105">
        <v>10260947</v>
      </c>
      <c r="S3424" s="146" t="s">
        <v>574</v>
      </c>
      <c r="T3424" s="109">
        <v>41200</v>
      </c>
      <c r="U3424" s="114">
        <v>10260947</v>
      </c>
      <c r="V3424" s="109">
        <v>41200</v>
      </c>
      <c r="W3424" s="141">
        <v>10260947</v>
      </c>
      <c r="X3424" s="141">
        <v>0</v>
      </c>
      <c r="Y3424" s="141">
        <v>0</v>
      </c>
      <c r="Z3424" s="141">
        <v>0</v>
      </c>
      <c r="AA3424" s="223">
        <v>290377</v>
      </c>
      <c r="AB3424" s="223"/>
      <c r="AC3424" s="114"/>
      <c r="AD3424" s="141"/>
      <c r="AE3424" s="106">
        <v>0</v>
      </c>
      <c r="AF3424" s="106">
        <v>0</v>
      </c>
      <c r="AG3424" s="106">
        <v>0</v>
      </c>
      <c r="AH3424" s="114"/>
      <c r="AI3424" s="114"/>
      <c r="AJ3424" s="114"/>
      <c r="AK3424" s="114"/>
      <c r="AL3424" s="114"/>
      <c r="AM3424" s="114"/>
      <c r="AN3424" s="114">
        <f t="shared" si="106"/>
        <v>290377</v>
      </c>
      <c r="AO3424" s="114">
        <f t="shared" si="107"/>
        <v>9970570</v>
      </c>
      <c r="AP3424" s="114"/>
      <c r="AQ3424" s="114"/>
      <c r="AR3424" s="114"/>
      <c r="AS3424" s="114"/>
      <c r="AT3424" s="189"/>
    </row>
    <row r="3425" spans="1:46" s="190" customFormat="1" ht="15" customHeight="1" x14ac:dyDescent="0.2">
      <c r="A3425" s="104"/>
      <c r="B3425" s="104">
        <f>VLOOKUP(BJB!$F$9:$F$5599,Ctrl!$B$4:$C$399,2,0)</f>
        <v>14</v>
      </c>
      <c r="C3425" s="104">
        <f>VLOOKUP(BJB!$G$9:$G$5599,Ctrl!$E$4:$F$399,2,0)</f>
        <v>5</v>
      </c>
      <c r="D3425" s="219">
        <v>1</v>
      </c>
      <c r="E3425" s="104" t="str">
        <f>VLOOKUP(BJB!$F$9:$F$5599,Ctrl!$B$4:$D$399,3,0)</f>
        <v>I</v>
      </c>
      <c r="F3425" s="139" t="s">
        <v>10523</v>
      </c>
      <c r="G3425" s="139" t="s">
        <v>10510</v>
      </c>
      <c r="H3425" s="125">
        <v>1130208001489</v>
      </c>
      <c r="I3425" s="220">
        <f>IF(G3424=BJB!$G4262,I3424+1,1)</f>
        <v>1</v>
      </c>
      <c r="J3425" s="912" t="s">
        <v>23362</v>
      </c>
      <c r="K3425" s="121" t="s">
        <v>10936</v>
      </c>
      <c r="L3425" s="104" t="s">
        <v>6477</v>
      </c>
      <c r="M3425" s="104" t="s">
        <v>8328</v>
      </c>
      <c r="N3425" s="120">
        <v>41416</v>
      </c>
      <c r="O3425" s="105">
        <v>20000000</v>
      </c>
      <c r="P3425" s="105" t="s">
        <v>16623</v>
      </c>
      <c r="Q3425" s="120">
        <v>42116</v>
      </c>
      <c r="R3425" s="105">
        <v>6205618</v>
      </c>
      <c r="S3425" s="146" t="s">
        <v>8334</v>
      </c>
      <c r="T3425" s="109">
        <v>42184</v>
      </c>
      <c r="U3425" s="141">
        <v>4011347</v>
      </c>
      <c r="V3425" s="109">
        <v>42184</v>
      </c>
      <c r="W3425" s="141">
        <v>4011347</v>
      </c>
      <c r="X3425" s="141">
        <v>0</v>
      </c>
      <c r="Y3425" s="141">
        <v>0</v>
      </c>
      <c r="Z3425" s="141">
        <v>0</v>
      </c>
      <c r="AA3425" s="114">
        <v>4011347</v>
      </c>
      <c r="AB3425" s="114"/>
      <c r="AC3425" s="132"/>
      <c r="AD3425" s="141"/>
      <c r="AE3425" s="106">
        <v>0</v>
      </c>
      <c r="AF3425" s="106">
        <v>0</v>
      </c>
      <c r="AG3425" s="106">
        <v>0</v>
      </c>
      <c r="AH3425" s="106"/>
      <c r="AI3425" s="106"/>
      <c r="AJ3425" s="106"/>
      <c r="AK3425" s="106"/>
      <c r="AL3425" s="106"/>
      <c r="AM3425" s="106"/>
      <c r="AN3425" s="114">
        <f t="shared" si="106"/>
        <v>4011347</v>
      </c>
      <c r="AO3425" s="114">
        <f t="shared" si="107"/>
        <v>0</v>
      </c>
      <c r="AP3425" s="114"/>
      <c r="AQ3425" s="114"/>
      <c r="AR3425" s="114"/>
      <c r="AS3425" s="114"/>
      <c r="AT3425" s="189"/>
    </row>
    <row r="3426" spans="1:46" s="190" customFormat="1" ht="15" customHeight="1" x14ac:dyDescent="0.2">
      <c r="A3426" s="104"/>
      <c r="B3426" s="104">
        <f>VLOOKUP(BJB!$F$9:$F$5599,Ctrl!$B$4:$C$399,2,0)</f>
        <v>14</v>
      </c>
      <c r="C3426" s="104">
        <f>VLOOKUP(BJB!$G$9:$G$5599,Ctrl!$E$4:$F$399,2,0)</f>
        <v>5</v>
      </c>
      <c r="D3426" s="219">
        <v>1</v>
      </c>
      <c r="E3426" s="104" t="str">
        <f>VLOOKUP(BJB!$F$9:$F$5599,Ctrl!$B$4:$D$399,3,0)</f>
        <v>I</v>
      </c>
      <c r="F3426" s="139" t="s">
        <v>10523</v>
      </c>
      <c r="G3426" s="139" t="s">
        <v>10510</v>
      </c>
      <c r="H3426" s="125" t="s">
        <v>7999</v>
      </c>
      <c r="I3426" s="220">
        <f>IF(G3425=BJB!$G4263,I3425+1,1)</f>
        <v>1</v>
      </c>
      <c r="J3426" s="912" t="s">
        <v>23363</v>
      </c>
      <c r="K3426" s="121" t="s">
        <v>7603</v>
      </c>
      <c r="L3426" s="104" t="s">
        <v>6477</v>
      </c>
      <c r="M3426" s="104" t="s">
        <v>5261</v>
      </c>
      <c r="N3426" s="120">
        <v>41290</v>
      </c>
      <c r="O3426" s="105">
        <v>15000000</v>
      </c>
      <c r="P3426" s="105" t="s">
        <v>16624</v>
      </c>
      <c r="Q3426" s="120">
        <v>41646</v>
      </c>
      <c r="R3426" s="105">
        <v>17474261</v>
      </c>
      <c r="S3426" s="146" t="s">
        <v>5086</v>
      </c>
      <c r="T3426" s="120">
        <v>41729</v>
      </c>
      <c r="U3426" s="141">
        <v>10500000</v>
      </c>
      <c r="V3426" s="109">
        <v>41699</v>
      </c>
      <c r="W3426" s="141">
        <v>10500000</v>
      </c>
      <c r="X3426" s="141">
        <v>0</v>
      </c>
      <c r="Y3426" s="141">
        <v>0</v>
      </c>
      <c r="Z3426" s="141">
        <v>0</v>
      </c>
      <c r="AA3426" s="114">
        <v>10500000</v>
      </c>
      <c r="AB3426" s="114"/>
      <c r="AC3426" s="132"/>
      <c r="AD3426" s="141"/>
      <c r="AE3426" s="106">
        <v>0</v>
      </c>
      <c r="AF3426" s="106">
        <v>0</v>
      </c>
      <c r="AG3426" s="106">
        <v>0</v>
      </c>
      <c r="AH3426" s="141"/>
      <c r="AI3426" s="141"/>
      <c r="AJ3426" s="141"/>
      <c r="AK3426" s="141"/>
      <c r="AL3426" s="141"/>
      <c r="AM3426" s="141"/>
      <c r="AN3426" s="114">
        <f t="shared" si="106"/>
        <v>10500000</v>
      </c>
      <c r="AO3426" s="114">
        <f t="shared" si="107"/>
        <v>0</v>
      </c>
      <c r="AP3426" s="114"/>
      <c r="AQ3426" s="114"/>
      <c r="AR3426" s="114"/>
      <c r="AS3426" s="114"/>
      <c r="AT3426" s="233"/>
    </row>
    <row r="3427" spans="1:46" s="190" customFormat="1" ht="15" customHeight="1" x14ac:dyDescent="0.2">
      <c r="A3427" s="104"/>
      <c r="B3427" s="104">
        <f>VLOOKUP(BJB!$F$9:$F$5599,Ctrl!$B$4:$C$399,2,0)</f>
        <v>14</v>
      </c>
      <c r="C3427" s="104">
        <f>VLOOKUP(BJB!$G$9:$G$5599,Ctrl!$E$4:$F$399,2,0)</f>
        <v>5</v>
      </c>
      <c r="D3427" s="219">
        <v>1</v>
      </c>
      <c r="E3427" s="104" t="str">
        <f>VLOOKUP(BJB!$F$9:$F$5599,Ctrl!$B$4:$D$399,3,0)</f>
        <v>I</v>
      </c>
      <c r="F3427" s="139" t="s">
        <v>10523</v>
      </c>
      <c r="G3427" s="139" t="s">
        <v>10510</v>
      </c>
      <c r="H3427" s="125"/>
      <c r="I3427" s="220">
        <f>IF(G3426=BJB!$G4264,I3426+1,1)</f>
        <v>1</v>
      </c>
      <c r="J3427" s="912" t="s">
        <v>23364</v>
      </c>
      <c r="K3427" s="121" t="s">
        <v>7604</v>
      </c>
      <c r="L3427" s="104" t="s">
        <v>6477</v>
      </c>
      <c r="M3427" s="104" t="s">
        <v>5413</v>
      </c>
      <c r="N3427" s="120">
        <v>41031</v>
      </c>
      <c r="O3427" s="105">
        <v>235000000</v>
      </c>
      <c r="P3427" s="105" t="s">
        <v>16625</v>
      </c>
      <c r="Q3427" s="120">
        <v>41645</v>
      </c>
      <c r="R3427" s="105">
        <v>288386939</v>
      </c>
      <c r="S3427" s="146" t="s">
        <v>5935</v>
      </c>
      <c r="T3427" s="120">
        <v>41754</v>
      </c>
      <c r="U3427" s="141">
        <v>164500000</v>
      </c>
      <c r="V3427" s="109">
        <v>41754</v>
      </c>
      <c r="W3427" s="141">
        <v>164500000</v>
      </c>
      <c r="X3427" s="141">
        <v>0</v>
      </c>
      <c r="Y3427" s="141">
        <v>0</v>
      </c>
      <c r="Z3427" s="141">
        <v>0</v>
      </c>
      <c r="AA3427" s="114">
        <v>0</v>
      </c>
      <c r="AB3427" s="114"/>
      <c r="AC3427" s="141"/>
      <c r="AD3427" s="141"/>
      <c r="AE3427" s="106">
        <v>0</v>
      </c>
      <c r="AF3427" s="106">
        <v>0</v>
      </c>
      <c r="AG3427" s="106">
        <v>0</v>
      </c>
      <c r="AH3427" s="141"/>
      <c r="AI3427" s="141"/>
      <c r="AJ3427" s="141"/>
      <c r="AK3427" s="141"/>
      <c r="AL3427" s="141"/>
      <c r="AM3427" s="141"/>
      <c r="AN3427" s="114">
        <f t="shared" si="106"/>
        <v>0</v>
      </c>
      <c r="AO3427" s="114">
        <f t="shared" si="107"/>
        <v>164500000</v>
      </c>
      <c r="AP3427" s="114"/>
      <c r="AQ3427" s="114"/>
      <c r="AR3427" s="114"/>
      <c r="AS3427" s="114"/>
      <c r="AT3427" s="233"/>
    </row>
    <row r="3428" spans="1:46" s="190" customFormat="1" ht="15" customHeight="1" x14ac:dyDescent="0.2">
      <c r="A3428" s="104"/>
      <c r="B3428" s="104">
        <f>VLOOKUP(BJB!$F$9:$F$5599,Ctrl!$B$4:$C$399,2,0)</f>
        <v>14</v>
      </c>
      <c r="C3428" s="104">
        <f>VLOOKUP(BJB!$G$9:$G$5599,Ctrl!$E$4:$F$399,2,0)</f>
        <v>5</v>
      </c>
      <c r="D3428" s="219">
        <v>1</v>
      </c>
      <c r="E3428" s="104" t="str">
        <f>VLOOKUP(BJB!$F$9:$F$5599,Ctrl!$B$4:$D$399,3,0)</f>
        <v>I</v>
      </c>
      <c r="F3428" s="139" t="s">
        <v>10523</v>
      </c>
      <c r="G3428" s="139" t="s">
        <v>10510</v>
      </c>
      <c r="H3428" s="125" t="s">
        <v>13216</v>
      </c>
      <c r="I3428" s="220">
        <f>IF(G3427=BJB!$G4267,I3427+1,1)</f>
        <v>1</v>
      </c>
      <c r="J3428" s="912" t="s">
        <v>23365</v>
      </c>
      <c r="K3428" s="121" t="s">
        <v>7607</v>
      </c>
      <c r="L3428" s="104" t="s">
        <v>6477</v>
      </c>
      <c r="M3428" s="104" t="s">
        <v>5261</v>
      </c>
      <c r="N3428" s="120">
        <v>41290</v>
      </c>
      <c r="O3428" s="105">
        <v>120000000</v>
      </c>
      <c r="P3428" s="105" t="s">
        <v>16626</v>
      </c>
      <c r="Q3428" s="120">
        <v>41765</v>
      </c>
      <c r="R3428" s="105">
        <v>143383872</v>
      </c>
      <c r="S3428" s="146" t="s">
        <v>5759</v>
      </c>
      <c r="T3428" s="109">
        <v>41844</v>
      </c>
      <c r="U3428" s="141">
        <v>84000000</v>
      </c>
      <c r="V3428" s="109">
        <v>41821</v>
      </c>
      <c r="W3428" s="141">
        <v>84000000</v>
      </c>
      <c r="X3428" s="141">
        <v>0</v>
      </c>
      <c r="Y3428" s="141">
        <v>0</v>
      </c>
      <c r="Z3428" s="141">
        <v>0</v>
      </c>
      <c r="AA3428" s="114">
        <v>83999963</v>
      </c>
      <c r="AB3428" s="114"/>
      <c r="AC3428" s="132"/>
      <c r="AD3428" s="141"/>
      <c r="AE3428" s="106">
        <v>0</v>
      </c>
      <c r="AF3428" s="106">
        <v>0</v>
      </c>
      <c r="AG3428" s="106">
        <v>0</v>
      </c>
      <c r="AH3428" s="141"/>
      <c r="AI3428" s="141"/>
      <c r="AJ3428" s="141"/>
      <c r="AK3428" s="141"/>
      <c r="AL3428" s="141"/>
      <c r="AM3428" s="141"/>
      <c r="AN3428" s="114">
        <f t="shared" si="106"/>
        <v>83999963</v>
      </c>
      <c r="AO3428" s="114">
        <f t="shared" si="107"/>
        <v>37</v>
      </c>
      <c r="AP3428" s="114"/>
      <c r="AQ3428" s="114"/>
      <c r="AR3428" s="114"/>
      <c r="AS3428" s="114"/>
      <c r="AT3428" s="233"/>
    </row>
    <row r="3429" spans="1:46" s="190" customFormat="1" ht="15" customHeight="1" x14ac:dyDescent="0.2">
      <c r="A3429" s="104"/>
      <c r="B3429" s="104">
        <f>VLOOKUP(BJB!$F$9:$F$5599,Ctrl!$B$4:$C$399,2,0)</f>
        <v>14</v>
      </c>
      <c r="C3429" s="104">
        <f>VLOOKUP(BJB!$G$9:$G$5599,Ctrl!$E$4:$F$399,2,0)</f>
        <v>0</v>
      </c>
      <c r="D3429" s="219">
        <v>1</v>
      </c>
      <c r="E3429" s="104" t="str">
        <f>VLOOKUP(BJB!$F$9:$F$5599,Ctrl!$B$4:$D$399,3,0)</f>
        <v>I</v>
      </c>
      <c r="F3429" s="139" t="s">
        <v>10523</v>
      </c>
      <c r="G3429" s="139" t="s">
        <v>7667</v>
      </c>
      <c r="H3429" s="125"/>
      <c r="I3429" s="220"/>
      <c r="J3429" s="912" t="s">
        <v>23366</v>
      </c>
      <c r="K3429" s="121" t="s">
        <v>10872</v>
      </c>
      <c r="L3429" s="104" t="s">
        <v>6477</v>
      </c>
      <c r="M3429" s="104" t="s">
        <v>10186</v>
      </c>
      <c r="N3429" s="120">
        <v>41285</v>
      </c>
      <c r="O3429" s="105">
        <v>50000000</v>
      </c>
      <c r="P3429" s="105" t="s">
        <v>6222</v>
      </c>
      <c r="Q3429" s="120" t="s">
        <v>6222</v>
      </c>
      <c r="R3429" s="890">
        <v>0</v>
      </c>
      <c r="S3429" s="146" t="s">
        <v>10197</v>
      </c>
      <c r="T3429" s="109">
        <v>42453</v>
      </c>
      <c r="U3429" s="141">
        <v>13582503</v>
      </c>
      <c r="V3429" s="109" t="s">
        <v>6222</v>
      </c>
      <c r="W3429" s="141">
        <v>0</v>
      </c>
      <c r="X3429" s="141">
        <v>0</v>
      </c>
      <c r="Y3429" s="141">
        <v>0</v>
      </c>
      <c r="Z3429" s="141">
        <v>0</v>
      </c>
      <c r="AA3429" s="114">
        <v>0</v>
      </c>
      <c r="AB3429" s="114"/>
      <c r="AC3429" s="132"/>
      <c r="AD3429" s="141"/>
      <c r="AE3429" s="106">
        <v>0</v>
      </c>
      <c r="AF3429" s="106">
        <v>0</v>
      </c>
      <c r="AG3429" s="106">
        <v>0</v>
      </c>
      <c r="AH3429" s="141"/>
      <c r="AI3429" s="141"/>
      <c r="AJ3429" s="141"/>
      <c r="AK3429" s="141"/>
      <c r="AL3429" s="141"/>
      <c r="AM3429" s="141"/>
      <c r="AN3429" s="114">
        <f t="shared" si="106"/>
        <v>0</v>
      </c>
      <c r="AO3429" s="114">
        <f t="shared" si="107"/>
        <v>13582503</v>
      </c>
      <c r="AP3429" s="114"/>
      <c r="AQ3429" s="114"/>
      <c r="AR3429" s="114"/>
      <c r="AS3429" s="114"/>
      <c r="AT3429" s="189"/>
    </row>
    <row r="3430" spans="1:46" s="190" customFormat="1" ht="15" customHeight="1" x14ac:dyDescent="0.2">
      <c r="A3430" s="104"/>
      <c r="B3430" s="104">
        <f>VLOOKUP(BJB!$F$9:$F$5599,Ctrl!$B$4:$C$399,2,0)</f>
        <v>14</v>
      </c>
      <c r="C3430" s="104">
        <f>VLOOKUP(BJB!$G$9:$G$5599,Ctrl!$E$4:$F$399,2,0)</f>
        <v>0</v>
      </c>
      <c r="D3430" s="219">
        <v>1</v>
      </c>
      <c r="E3430" s="104" t="str">
        <f>VLOOKUP(BJB!$F$9:$F$5599,Ctrl!$B$4:$D$399,3,0)</f>
        <v>I</v>
      </c>
      <c r="F3430" s="139" t="s">
        <v>10523</v>
      </c>
      <c r="G3430" s="139" t="s">
        <v>7667</v>
      </c>
      <c r="H3430" s="125"/>
      <c r="I3430" s="220"/>
      <c r="J3430" s="912" t="s">
        <v>23367</v>
      </c>
      <c r="K3430" s="121" t="s">
        <v>10872</v>
      </c>
      <c r="L3430" s="104" t="s">
        <v>6477</v>
      </c>
      <c r="M3430" s="104" t="s">
        <v>10443</v>
      </c>
      <c r="N3430" s="120">
        <v>41052</v>
      </c>
      <c r="O3430" s="105">
        <v>100000000</v>
      </c>
      <c r="P3430" s="105" t="s">
        <v>6222</v>
      </c>
      <c r="Q3430" s="120" t="s">
        <v>6222</v>
      </c>
      <c r="R3430" s="890">
        <v>0</v>
      </c>
      <c r="S3430" s="146" t="s">
        <v>10447</v>
      </c>
      <c r="T3430" s="109">
        <v>42520</v>
      </c>
      <c r="U3430" s="141">
        <v>14728368</v>
      </c>
      <c r="V3430" s="109" t="s">
        <v>6222</v>
      </c>
      <c r="W3430" s="141">
        <v>0</v>
      </c>
      <c r="X3430" s="141">
        <v>0</v>
      </c>
      <c r="Y3430" s="141">
        <v>0</v>
      </c>
      <c r="Z3430" s="141">
        <v>0</v>
      </c>
      <c r="AA3430" s="114">
        <v>0</v>
      </c>
      <c r="AB3430" s="114"/>
      <c r="AC3430" s="132"/>
      <c r="AD3430" s="141"/>
      <c r="AE3430" s="106">
        <v>0</v>
      </c>
      <c r="AF3430" s="106">
        <v>0</v>
      </c>
      <c r="AG3430" s="106">
        <v>0</v>
      </c>
      <c r="AH3430" s="141"/>
      <c r="AI3430" s="141"/>
      <c r="AJ3430" s="141"/>
      <c r="AK3430" s="141"/>
      <c r="AL3430" s="141"/>
      <c r="AM3430" s="141"/>
      <c r="AN3430" s="114">
        <f t="shared" si="106"/>
        <v>0</v>
      </c>
      <c r="AO3430" s="114">
        <f t="shared" si="107"/>
        <v>14728368</v>
      </c>
      <c r="AP3430" s="114"/>
      <c r="AQ3430" s="114"/>
      <c r="AR3430" s="114"/>
      <c r="AS3430" s="114"/>
      <c r="AT3430" s="233"/>
    </row>
    <row r="3431" spans="1:46" s="191" customFormat="1" ht="15" customHeight="1" x14ac:dyDescent="0.2">
      <c r="A3431" s="104"/>
      <c r="B3431" s="104">
        <f>VLOOKUP(BJB!$F$9:$F$5599,Ctrl!$B$4:$C$399,2,0)</f>
        <v>61</v>
      </c>
      <c r="C3431" s="104">
        <f>VLOOKUP(BJB!$G$9:$G$5599,Ctrl!$E$4:$F$399,2,0)</f>
        <v>1</v>
      </c>
      <c r="D3431" s="219">
        <v>1</v>
      </c>
      <c r="E3431" s="104" t="str">
        <f>VLOOKUP(BJB!$F$9:$F$5599,Ctrl!$B$4:$D$399,3,0)</f>
        <v>IV</v>
      </c>
      <c r="F3431" s="256" t="s">
        <v>9737</v>
      </c>
      <c r="G3431" s="257" t="s">
        <v>11262</v>
      </c>
      <c r="H3431" s="258"/>
      <c r="I3431" s="259"/>
      <c r="J3431" s="912" t="s">
        <v>23368</v>
      </c>
      <c r="K3431" s="108" t="s">
        <v>11202</v>
      </c>
      <c r="L3431" s="104" t="s">
        <v>6477</v>
      </c>
      <c r="M3431" s="104" t="s">
        <v>5823</v>
      </c>
      <c r="N3431" s="120">
        <v>41383</v>
      </c>
      <c r="O3431" s="105">
        <v>50000000</v>
      </c>
      <c r="P3431" s="105" t="s">
        <v>16627</v>
      </c>
      <c r="Q3431" s="120">
        <v>42457</v>
      </c>
      <c r="R3431" s="105">
        <v>8858663</v>
      </c>
      <c r="S3431" s="146" t="s">
        <v>10411</v>
      </c>
      <c r="T3431" s="109">
        <v>42489</v>
      </c>
      <c r="U3431" s="141">
        <v>5833331</v>
      </c>
      <c r="V3431" s="109">
        <v>42489</v>
      </c>
      <c r="W3431" s="141">
        <v>5833331</v>
      </c>
      <c r="X3431" s="141">
        <v>0</v>
      </c>
      <c r="Y3431" s="141">
        <v>0</v>
      </c>
      <c r="Z3431" s="141">
        <v>0</v>
      </c>
      <c r="AA3431" s="114">
        <v>0</v>
      </c>
      <c r="AB3431" s="114"/>
      <c r="AC3431" s="132"/>
      <c r="AD3431" s="141"/>
      <c r="AE3431" s="106">
        <v>0</v>
      </c>
      <c r="AF3431" s="106">
        <v>0</v>
      </c>
      <c r="AG3431" s="106">
        <v>0</v>
      </c>
      <c r="AH3431" s="141"/>
      <c r="AI3431" s="141"/>
      <c r="AJ3431" s="141"/>
      <c r="AK3431" s="141"/>
      <c r="AL3431" s="141"/>
      <c r="AM3431" s="141"/>
      <c r="AN3431" s="114">
        <f t="shared" si="106"/>
        <v>0</v>
      </c>
      <c r="AO3431" s="114">
        <f t="shared" si="107"/>
        <v>5833331</v>
      </c>
      <c r="AP3431" s="114"/>
      <c r="AQ3431" s="114"/>
      <c r="AR3431" s="114"/>
      <c r="AS3431" s="114"/>
      <c r="AT3431" s="189"/>
    </row>
    <row r="3432" spans="1:46" s="190" customFormat="1" ht="15" customHeight="1" x14ac:dyDescent="0.2">
      <c r="A3432" s="104"/>
      <c r="B3432" s="104">
        <f>VLOOKUP(BJB!$F$9:$F$5599,Ctrl!$B$4:$C$399,2,0)</f>
        <v>14</v>
      </c>
      <c r="C3432" s="104">
        <f>VLOOKUP(BJB!$G$9:$G$5599,Ctrl!$E$4:$F$399,2,0)</f>
        <v>0</v>
      </c>
      <c r="D3432" s="219">
        <v>1</v>
      </c>
      <c r="E3432" s="104" t="str">
        <f>VLOOKUP(BJB!$F$9:$F$5599,Ctrl!$B$4:$D$399,3,0)</f>
        <v>I</v>
      </c>
      <c r="F3432" s="139" t="s">
        <v>10523</v>
      </c>
      <c r="G3432" s="139" t="s">
        <v>7667</v>
      </c>
      <c r="H3432" s="125"/>
      <c r="I3432" s="220"/>
      <c r="J3432" s="912" t="s">
        <v>23369</v>
      </c>
      <c r="K3432" s="121" t="s">
        <v>10465</v>
      </c>
      <c r="L3432" s="104" t="s">
        <v>6477</v>
      </c>
      <c r="M3432" s="104" t="s">
        <v>739</v>
      </c>
      <c r="N3432" s="120">
        <v>41187</v>
      </c>
      <c r="O3432" s="105">
        <v>120000000</v>
      </c>
      <c r="P3432" s="105" t="s">
        <v>16628</v>
      </c>
      <c r="Q3432" s="120">
        <v>42502</v>
      </c>
      <c r="R3432" s="105">
        <v>81785861</v>
      </c>
      <c r="S3432" s="146" t="s">
        <v>10475</v>
      </c>
      <c r="T3432" s="109">
        <v>42517</v>
      </c>
      <c r="U3432" s="141">
        <v>45556768</v>
      </c>
      <c r="V3432" s="109">
        <v>42517</v>
      </c>
      <c r="W3432" s="141">
        <v>45556768</v>
      </c>
      <c r="X3432" s="141">
        <v>0</v>
      </c>
      <c r="Y3432" s="141">
        <v>0</v>
      </c>
      <c r="Z3432" s="141">
        <v>0</v>
      </c>
      <c r="AA3432" s="114">
        <v>364793</v>
      </c>
      <c r="AB3432" s="114"/>
      <c r="AC3432" s="132"/>
      <c r="AD3432" s="141"/>
      <c r="AE3432" s="106">
        <v>0</v>
      </c>
      <c r="AF3432" s="106">
        <v>0</v>
      </c>
      <c r="AG3432" s="106">
        <v>0</v>
      </c>
      <c r="AH3432" s="228"/>
      <c r="AI3432" s="222"/>
      <c r="AJ3432" s="228"/>
      <c r="AK3432" s="141"/>
      <c r="AL3432" s="141"/>
      <c r="AM3432" s="141"/>
      <c r="AN3432" s="114">
        <f t="shared" si="106"/>
        <v>364793</v>
      </c>
      <c r="AO3432" s="114">
        <f t="shared" si="107"/>
        <v>45191975</v>
      </c>
      <c r="AP3432" s="114"/>
      <c r="AQ3432" s="114"/>
      <c r="AR3432" s="114"/>
      <c r="AS3432" s="114"/>
      <c r="AT3432" s="189"/>
    </row>
    <row r="3433" spans="1:46" s="190" customFormat="1" ht="15" customHeight="1" x14ac:dyDescent="0.2">
      <c r="A3433" s="104"/>
      <c r="B3433" s="104">
        <f>VLOOKUP(BJB!$F$9:$F$5599,Ctrl!$B$4:$C$399,2,0)</f>
        <v>28</v>
      </c>
      <c r="C3433" s="104">
        <f>VLOOKUP(BJB!$G$9:$G$5599,Ctrl!$E$4:$F$399,2,0)</f>
        <v>5</v>
      </c>
      <c r="D3433" s="219">
        <v>1</v>
      </c>
      <c r="E3433" s="104" t="str">
        <f>VLOOKUP(BJB!$F$9:$F$5599,Ctrl!$B$4:$D$399,3,0)</f>
        <v>III</v>
      </c>
      <c r="F3433" s="139" t="s">
        <v>10541</v>
      </c>
      <c r="G3433" s="139" t="s">
        <v>2058</v>
      </c>
      <c r="H3433" s="125">
        <v>1110927000122</v>
      </c>
      <c r="I3433" s="220" t="e">
        <f>IF(#REF!=BJB!#REF!,#REF!+1,1)</f>
        <v>#REF!</v>
      </c>
      <c r="J3433" s="912" t="s">
        <v>23370</v>
      </c>
      <c r="K3433" s="121" t="s">
        <v>4544</v>
      </c>
      <c r="L3433" s="104" t="s">
        <v>6477</v>
      </c>
      <c r="M3433" s="104" t="s">
        <v>4545</v>
      </c>
      <c r="N3433" s="120">
        <v>40847</v>
      </c>
      <c r="O3433" s="105">
        <v>100000000</v>
      </c>
      <c r="P3433" s="105" t="s">
        <v>16629</v>
      </c>
      <c r="Q3433" s="120">
        <v>41211</v>
      </c>
      <c r="R3433" s="105">
        <v>110072143</v>
      </c>
      <c r="S3433" s="146" t="s">
        <v>4542</v>
      </c>
      <c r="T3433" s="109">
        <v>41227</v>
      </c>
      <c r="U3433" s="106">
        <v>70000000</v>
      </c>
      <c r="V3433" s="109">
        <v>41227</v>
      </c>
      <c r="W3433" s="141">
        <v>70000000</v>
      </c>
      <c r="X3433" s="141">
        <v>0</v>
      </c>
      <c r="Y3433" s="141">
        <v>0</v>
      </c>
      <c r="Z3433" s="141">
        <v>0</v>
      </c>
      <c r="AA3433" s="112">
        <v>4635558</v>
      </c>
      <c r="AB3433" s="112"/>
      <c r="AC3433" s="132"/>
      <c r="AD3433" s="141"/>
      <c r="AE3433" s="106">
        <v>0</v>
      </c>
      <c r="AF3433" s="106">
        <v>0</v>
      </c>
      <c r="AG3433" s="106">
        <v>0</v>
      </c>
      <c r="AH3433" s="106"/>
      <c r="AI3433" s="106"/>
      <c r="AJ3433" s="106"/>
      <c r="AK3433" s="106"/>
      <c r="AL3433" s="106"/>
      <c r="AM3433" s="106"/>
      <c r="AN3433" s="114">
        <f t="shared" si="106"/>
        <v>4635558</v>
      </c>
      <c r="AO3433" s="114">
        <f t="shared" si="107"/>
        <v>65364442</v>
      </c>
      <c r="AP3433" s="114"/>
      <c r="AQ3433" s="114"/>
      <c r="AR3433" s="114"/>
      <c r="AS3433" s="114"/>
      <c r="AT3433" s="189"/>
    </row>
    <row r="3434" spans="1:46" s="190" customFormat="1" ht="15" customHeight="1" x14ac:dyDescent="0.2">
      <c r="A3434" s="104"/>
      <c r="B3434" s="104">
        <f>VLOOKUP(BJB!$F$9:$F$5599,Ctrl!$B$4:$C$399,2,0)</f>
        <v>28</v>
      </c>
      <c r="C3434" s="104">
        <f>VLOOKUP(BJB!$G$9:$G$5599,Ctrl!$E$4:$F$399,2,0)</f>
        <v>6</v>
      </c>
      <c r="D3434" s="219">
        <v>1</v>
      </c>
      <c r="E3434" s="104" t="str">
        <f>VLOOKUP(BJB!$F$9:$F$5599,Ctrl!$B$4:$D$399,3,0)</f>
        <v>III</v>
      </c>
      <c r="F3434" s="139" t="s">
        <v>10541</v>
      </c>
      <c r="G3434" s="139" t="s">
        <v>7406</v>
      </c>
      <c r="H3434" s="125">
        <v>1090520000830</v>
      </c>
      <c r="I3434" s="220" t="e">
        <f>IF(#REF!=BJB!#REF!,#REF!+1,1)</f>
        <v>#REF!</v>
      </c>
      <c r="J3434" s="912" t="s">
        <v>23371</v>
      </c>
      <c r="K3434" s="121" t="s">
        <v>4538</v>
      </c>
      <c r="L3434" s="104" t="s">
        <v>6477</v>
      </c>
      <c r="M3434" s="104" t="s">
        <v>4539</v>
      </c>
      <c r="N3434" s="120">
        <v>39969</v>
      </c>
      <c r="O3434" s="107">
        <v>50000000</v>
      </c>
      <c r="P3434" s="105" t="s">
        <v>6222</v>
      </c>
      <c r="Q3434" s="120" t="s">
        <v>6222</v>
      </c>
      <c r="R3434" s="890">
        <v>0</v>
      </c>
      <c r="S3434" s="108" t="s">
        <v>7130</v>
      </c>
      <c r="T3434" s="109">
        <v>40724</v>
      </c>
      <c r="U3434" s="106">
        <v>53266420</v>
      </c>
      <c r="V3434" s="109" t="s">
        <v>6222</v>
      </c>
      <c r="W3434" s="141">
        <v>0</v>
      </c>
      <c r="X3434" s="141">
        <v>0</v>
      </c>
      <c r="Y3434" s="141">
        <v>0</v>
      </c>
      <c r="Z3434" s="141">
        <v>0</v>
      </c>
      <c r="AA3434" s="112">
        <v>6156057</v>
      </c>
      <c r="AB3434" s="112"/>
      <c r="AC3434" s="132"/>
      <c r="AD3434" s="141"/>
      <c r="AE3434" s="106">
        <v>0</v>
      </c>
      <c r="AF3434" s="106">
        <v>0</v>
      </c>
      <c r="AG3434" s="106">
        <v>0</v>
      </c>
      <c r="AH3434" s="106"/>
      <c r="AI3434" s="106"/>
      <c r="AJ3434" s="106"/>
      <c r="AK3434" s="106"/>
      <c r="AL3434" s="106"/>
      <c r="AM3434" s="106"/>
      <c r="AN3434" s="114">
        <f t="shared" si="106"/>
        <v>6156057</v>
      </c>
      <c r="AO3434" s="114">
        <f t="shared" si="107"/>
        <v>47110363</v>
      </c>
      <c r="AP3434" s="114"/>
      <c r="AQ3434" s="114"/>
      <c r="AR3434" s="114"/>
      <c r="AS3434" s="114"/>
      <c r="AT3434" s="189"/>
    </row>
    <row r="3435" spans="1:46" s="190" customFormat="1" ht="15" customHeight="1" x14ac:dyDescent="0.2">
      <c r="A3435" s="104"/>
      <c r="B3435" s="104">
        <f>VLOOKUP(BJB!$F$9:$F$5599,Ctrl!$B$4:$C$399,2,0)</f>
        <v>28</v>
      </c>
      <c r="C3435" s="104">
        <f>VLOOKUP(BJB!$G$9:$G$5599,Ctrl!$E$4:$F$399,2,0)</f>
        <v>5</v>
      </c>
      <c r="D3435" s="219">
        <v>1</v>
      </c>
      <c r="E3435" s="104" t="str">
        <f>VLOOKUP(BJB!$F$9:$F$5599,Ctrl!$B$4:$D$399,3,0)</f>
        <v>III</v>
      </c>
      <c r="F3435" s="139" t="s">
        <v>10541</v>
      </c>
      <c r="G3435" s="139" t="s">
        <v>2058</v>
      </c>
      <c r="H3435" s="125" t="s">
        <v>6707</v>
      </c>
      <c r="I3435" s="220" t="e">
        <f>IF(#REF!=BJB!#REF!,#REF!+1,1)</f>
        <v>#REF!</v>
      </c>
      <c r="J3435" s="912" t="s">
        <v>23372</v>
      </c>
      <c r="K3435" s="121" t="s">
        <v>784</v>
      </c>
      <c r="L3435" s="104" t="s">
        <v>6477</v>
      </c>
      <c r="M3435" s="104" t="s">
        <v>4537</v>
      </c>
      <c r="N3435" s="120">
        <v>40148</v>
      </c>
      <c r="O3435" s="107">
        <v>75000000</v>
      </c>
      <c r="P3435" s="105" t="s">
        <v>16630</v>
      </c>
      <c r="Q3435" s="120">
        <v>40911</v>
      </c>
      <c r="R3435" s="105">
        <v>78033333</v>
      </c>
      <c r="S3435" s="108" t="s">
        <v>7129</v>
      </c>
      <c r="T3435" s="109">
        <v>40939</v>
      </c>
      <c r="U3435" s="156">
        <v>56250000</v>
      </c>
      <c r="V3435" s="109">
        <v>40939</v>
      </c>
      <c r="W3435" s="141">
        <v>56250000</v>
      </c>
      <c r="X3435" s="141">
        <v>0</v>
      </c>
      <c r="Y3435" s="141">
        <v>0</v>
      </c>
      <c r="Z3435" s="141">
        <v>0</v>
      </c>
      <c r="AA3435" s="112">
        <v>5625000</v>
      </c>
      <c r="AB3435" s="112"/>
      <c r="AC3435" s="132"/>
      <c r="AD3435" s="141"/>
      <c r="AE3435" s="106">
        <v>0</v>
      </c>
      <c r="AF3435" s="106">
        <v>0</v>
      </c>
      <c r="AG3435" s="106">
        <v>0</v>
      </c>
      <c r="AH3435" s="156"/>
      <c r="AI3435" s="156"/>
      <c r="AJ3435" s="156"/>
      <c r="AK3435" s="106"/>
      <c r="AL3435" s="156"/>
      <c r="AM3435" s="156"/>
      <c r="AN3435" s="114">
        <f t="shared" si="106"/>
        <v>5625000</v>
      </c>
      <c r="AO3435" s="114">
        <f t="shared" si="107"/>
        <v>50625000</v>
      </c>
      <c r="AP3435" s="114"/>
      <c r="AQ3435" s="114"/>
      <c r="AR3435" s="114"/>
      <c r="AS3435" s="114"/>
      <c r="AT3435" s="189"/>
    </row>
    <row r="3436" spans="1:46" s="190" customFormat="1" ht="15" customHeight="1" x14ac:dyDescent="0.2">
      <c r="A3436" s="104"/>
      <c r="B3436" s="104">
        <f>VLOOKUP(BJB!$F$9:$F$5599,Ctrl!$B$4:$C$399,2,0)</f>
        <v>15</v>
      </c>
      <c r="C3436" s="104">
        <f>VLOOKUP(BJB!$G$9:$G$5599,Ctrl!$E$4:$F$399,2,0)</f>
        <v>7</v>
      </c>
      <c r="D3436" s="219">
        <v>1</v>
      </c>
      <c r="E3436" s="104" t="str">
        <f>VLOOKUP(BJB!$F$9:$F$5599,Ctrl!$B$4:$D$399,3,0)</f>
        <v>I</v>
      </c>
      <c r="F3436" s="139" t="s">
        <v>10524</v>
      </c>
      <c r="G3436" s="139" t="s">
        <v>4529</v>
      </c>
      <c r="H3436" s="125">
        <v>1111122000397</v>
      </c>
      <c r="I3436" s="220" t="e">
        <f>IF(#REF!=BJB!#REF!,#REF!+1,1)</f>
        <v>#REF!</v>
      </c>
      <c r="J3436" s="912" t="s">
        <v>23373</v>
      </c>
      <c r="K3436" s="121" t="s">
        <v>4533</v>
      </c>
      <c r="L3436" s="104" t="s">
        <v>6477</v>
      </c>
      <c r="M3436" s="104" t="s">
        <v>4534</v>
      </c>
      <c r="N3436" s="120">
        <v>40917</v>
      </c>
      <c r="O3436" s="107">
        <v>20000000</v>
      </c>
      <c r="P3436" s="105" t="s">
        <v>16631</v>
      </c>
      <c r="Q3436" s="120">
        <v>41243</v>
      </c>
      <c r="R3436" s="105">
        <v>20616540</v>
      </c>
      <c r="S3436" s="146" t="s">
        <v>4532</v>
      </c>
      <c r="T3436" s="109">
        <v>41361</v>
      </c>
      <c r="U3436" s="114">
        <v>14000000</v>
      </c>
      <c r="V3436" s="109">
        <v>41361</v>
      </c>
      <c r="W3436" s="141">
        <v>14000000</v>
      </c>
      <c r="X3436" s="141">
        <v>0</v>
      </c>
      <c r="Y3436" s="141">
        <v>0</v>
      </c>
      <c r="Z3436" s="141">
        <v>0</v>
      </c>
      <c r="AA3436" s="150">
        <v>907714</v>
      </c>
      <c r="AB3436" s="150"/>
      <c r="AC3436" s="132"/>
      <c r="AD3436" s="141"/>
      <c r="AE3436" s="106">
        <v>0</v>
      </c>
      <c r="AF3436" s="106">
        <v>0</v>
      </c>
      <c r="AG3436" s="106">
        <v>0</v>
      </c>
      <c r="AH3436" s="222"/>
      <c r="AI3436" s="114"/>
      <c r="AJ3436" s="114"/>
      <c r="AK3436" s="114"/>
      <c r="AL3436" s="114"/>
      <c r="AM3436" s="114"/>
      <c r="AN3436" s="114">
        <f t="shared" si="106"/>
        <v>907714</v>
      </c>
      <c r="AO3436" s="114">
        <f t="shared" si="107"/>
        <v>13092286</v>
      </c>
      <c r="AP3436" s="114"/>
      <c r="AQ3436" s="114"/>
      <c r="AR3436" s="114"/>
      <c r="AS3436" s="114"/>
      <c r="AT3436" s="189"/>
    </row>
    <row r="3437" spans="1:46" s="191" customFormat="1" ht="15" customHeight="1" x14ac:dyDescent="0.2">
      <c r="A3437" s="104"/>
      <c r="B3437" s="104">
        <f>VLOOKUP(BJB!$F$9:$F$5599,Ctrl!$B$4:$C$399,2,0)</f>
        <v>34</v>
      </c>
      <c r="C3437" s="104">
        <f>VLOOKUP(BJB!$G$9:$G$5599,Ctrl!$E$4:$F$399,2,0)</f>
        <v>2</v>
      </c>
      <c r="D3437" s="219">
        <v>1</v>
      </c>
      <c r="E3437" s="104" t="str">
        <f>VLOOKUP(BJB!$F$9:$F$5599,Ctrl!$B$4:$D$399,3,0)</f>
        <v>III</v>
      </c>
      <c r="F3437" s="139" t="s">
        <v>10546</v>
      </c>
      <c r="G3437" s="139" t="s">
        <v>10323</v>
      </c>
      <c r="H3437" s="125" t="s">
        <v>8539</v>
      </c>
      <c r="I3437" s="220" t="e">
        <f>IF(#REF!=BJB!#REF!,#REF!+1,1)</f>
        <v>#REF!</v>
      </c>
      <c r="J3437" s="891" t="s">
        <v>18454</v>
      </c>
      <c r="K3437" s="126" t="s">
        <v>4217</v>
      </c>
      <c r="L3437" s="104" t="s">
        <v>6477</v>
      </c>
      <c r="M3437" s="104" t="s">
        <v>4211</v>
      </c>
      <c r="N3437" s="120">
        <v>40990</v>
      </c>
      <c r="O3437" s="105">
        <v>50000000</v>
      </c>
      <c r="P3437" s="105" t="s">
        <v>16632</v>
      </c>
      <c r="Q3437" s="120" t="s">
        <v>16633</v>
      </c>
      <c r="R3437" s="105">
        <v>43254461</v>
      </c>
      <c r="S3437" s="146" t="s">
        <v>7124</v>
      </c>
      <c r="T3437" s="120">
        <v>41516</v>
      </c>
      <c r="U3437" s="141">
        <v>26716129</v>
      </c>
      <c r="V3437" s="109">
        <v>41516</v>
      </c>
      <c r="W3437" s="141">
        <v>26716129</v>
      </c>
      <c r="X3437" s="141">
        <v>0</v>
      </c>
      <c r="Y3437" s="141">
        <v>0</v>
      </c>
      <c r="Z3437" s="141">
        <v>0</v>
      </c>
      <c r="AA3437" s="114">
        <v>14291383</v>
      </c>
      <c r="AB3437" s="114">
        <f>430535+439321</f>
        <v>869856</v>
      </c>
      <c r="AC3437" s="132">
        <v>439321</v>
      </c>
      <c r="AD3437" s="141">
        <v>452501</v>
      </c>
      <c r="AE3437" s="106">
        <v>439321</v>
      </c>
      <c r="AF3437" s="106">
        <v>439321</v>
      </c>
      <c r="AG3437" s="106">
        <v>439321</v>
      </c>
      <c r="AH3437" s="222"/>
      <c r="AI3437" s="222"/>
      <c r="AJ3437" s="141"/>
      <c r="AK3437" s="141"/>
      <c r="AL3437" s="141"/>
      <c r="AM3437" s="141"/>
      <c r="AN3437" s="114">
        <f t="shared" si="106"/>
        <v>17371024</v>
      </c>
      <c r="AO3437" s="114">
        <f t="shared" si="107"/>
        <v>9345105</v>
      </c>
      <c r="AP3437" s="114"/>
      <c r="AQ3437" s="114"/>
      <c r="AR3437" s="114"/>
      <c r="AS3437" s="114"/>
      <c r="AT3437" s="189"/>
    </row>
    <row r="3438" spans="1:46" s="190" customFormat="1" ht="15" customHeight="1" x14ac:dyDescent="0.2">
      <c r="A3438" s="104"/>
      <c r="B3438" s="104">
        <f>VLOOKUP(BJB!$F$9:$F$5599,Ctrl!$B$4:$C$399,2,0)</f>
        <v>34</v>
      </c>
      <c r="C3438" s="104">
        <f>VLOOKUP(BJB!$G$9:$G$5599,Ctrl!$E$4:$F$399,2,0)</f>
        <v>0</v>
      </c>
      <c r="D3438" s="219">
        <v>1</v>
      </c>
      <c r="E3438" s="104" t="str">
        <f>VLOOKUP(BJB!$F$9:$F$5599,Ctrl!$B$4:$D$399,3,0)</f>
        <v>III</v>
      </c>
      <c r="F3438" s="139" t="s">
        <v>10546</v>
      </c>
      <c r="G3438" s="139" t="s">
        <v>7677</v>
      </c>
      <c r="H3438" s="125" t="s">
        <v>7532</v>
      </c>
      <c r="I3438" s="220" t="e">
        <f>IF(G3437=BJB!#REF!,I3437+1,1)</f>
        <v>#REF!</v>
      </c>
      <c r="J3438" s="912" t="s">
        <v>23374</v>
      </c>
      <c r="K3438" s="121" t="s">
        <v>4043</v>
      </c>
      <c r="L3438" s="227" t="s">
        <v>6477</v>
      </c>
      <c r="M3438" s="104" t="s">
        <v>4044</v>
      </c>
      <c r="N3438" s="120">
        <v>40371</v>
      </c>
      <c r="O3438" s="107">
        <v>25000000</v>
      </c>
      <c r="P3438" s="105" t="s">
        <v>6222</v>
      </c>
      <c r="Q3438" s="120" t="s">
        <v>6222</v>
      </c>
      <c r="R3438" s="890">
        <v>0</v>
      </c>
      <c r="S3438" s="146" t="s">
        <v>7112</v>
      </c>
      <c r="T3438" s="109">
        <v>40900</v>
      </c>
      <c r="U3438" s="106">
        <v>14821668</v>
      </c>
      <c r="V3438" s="109" t="s">
        <v>6222</v>
      </c>
      <c r="W3438" s="141">
        <v>0</v>
      </c>
      <c r="X3438" s="141">
        <v>0</v>
      </c>
      <c r="Y3438" s="141">
        <v>0</v>
      </c>
      <c r="Z3438" s="141">
        <v>0</v>
      </c>
      <c r="AA3438" s="112">
        <v>14028561</v>
      </c>
      <c r="AB3438" s="112"/>
      <c r="AC3438" s="132"/>
      <c r="AD3438" s="141"/>
      <c r="AE3438" s="106">
        <v>0</v>
      </c>
      <c r="AF3438" s="106">
        <v>0</v>
      </c>
      <c r="AG3438" s="106">
        <v>0</v>
      </c>
      <c r="AH3438" s="222"/>
      <c r="AI3438" s="106"/>
      <c r="AJ3438" s="230"/>
      <c r="AK3438" s="106"/>
      <c r="AL3438" s="106"/>
      <c r="AM3438" s="106"/>
      <c r="AN3438" s="114">
        <f t="shared" si="106"/>
        <v>14028561</v>
      </c>
      <c r="AO3438" s="114">
        <f t="shared" si="107"/>
        <v>793107</v>
      </c>
      <c r="AP3438" s="114"/>
      <c r="AQ3438" s="114"/>
      <c r="AR3438" s="114"/>
      <c r="AS3438" s="114"/>
      <c r="AT3438" s="189"/>
    </row>
    <row r="3439" spans="1:46" s="190" customFormat="1" ht="15" customHeight="1" x14ac:dyDescent="0.2">
      <c r="A3439" s="104"/>
      <c r="B3439" s="104">
        <f>VLOOKUP(BJB!$F$9:$F$5599,Ctrl!$B$4:$C$399,2,0)</f>
        <v>34</v>
      </c>
      <c r="C3439" s="104">
        <f>VLOOKUP(BJB!$G$9:$G$5599,Ctrl!$E$4:$F$399,2,0)</f>
        <v>1</v>
      </c>
      <c r="D3439" s="219">
        <v>1</v>
      </c>
      <c r="E3439" s="104" t="str">
        <f>VLOOKUP(BJB!$F$9:$F$5599,Ctrl!$B$4:$D$399,3,0)</f>
        <v>III</v>
      </c>
      <c r="F3439" s="139" t="s">
        <v>10546</v>
      </c>
      <c r="G3439" s="139" t="s">
        <v>4099</v>
      </c>
      <c r="H3439" s="684">
        <v>1130313001274</v>
      </c>
      <c r="I3439" s="220"/>
      <c r="J3439" s="912" t="s">
        <v>23375</v>
      </c>
      <c r="K3439" s="121" t="s">
        <v>10853</v>
      </c>
      <c r="L3439" s="104" t="s">
        <v>6477</v>
      </c>
      <c r="M3439" s="104" t="s">
        <v>5647</v>
      </c>
      <c r="N3439" s="120">
        <v>41416</v>
      </c>
      <c r="O3439" s="105">
        <v>250000000</v>
      </c>
      <c r="P3439" s="105" t="s">
        <v>6222</v>
      </c>
      <c r="Q3439" s="120" t="s">
        <v>6222</v>
      </c>
      <c r="R3439" s="890">
        <v>0</v>
      </c>
      <c r="S3439" s="146" t="s">
        <v>10192</v>
      </c>
      <c r="T3439" s="109">
        <v>42458</v>
      </c>
      <c r="U3439" s="141">
        <v>54701305</v>
      </c>
      <c r="V3439" s="109" t="s">
        <v>6222</v>
      </c>
      <c r="W3439" s="141">
        <v>0</v>
      </c>
      <c r="X3439" s="141">
        <v>0</v>
      </c>
      <c r="Y3439" s="141">
        <v>0</v>
      </c>
      <c r="Z3439" s="141">
        <v>0</v>
      </c>
      <c r="AA3439" s="114">
        <v>54701305</v>
      </c>
      <c r="AB3439" s="114"/>
      <c r="AC3439" s="132"/>
      <c r="AD3439" s="141"/>
      <c r="AE3439" s="106">
        <v>0</v>
      </c>
      <c r="AF3439" s="106">
        <v>0</v>
      </c>
      <c r="AG3439" s="106">
        <v>0</v>
      </c>
      <c r="AH3439" s="141"/>
      <c r="AI3439" s="141"/>
      <c r="AJ3439" s="141"/>
      <c r="AK3439" s="141"/>
      <c r="AL3439" s="141"/>
      <c r="AM3439" s="141"/>
      <c r="AN3439" s="114">
        <f t="shared" si="106"/>
        <v>54701305</v>
      </c>
      <c r="AO3439" s="114">
        <f t="shared" si="107"/>
        <v>0</v>
      </c>
      <c r="AP3439" s="114"/>
      <c r="AQ3439" s="114"/>
      <c r="AR3439" s="114"/>
      <c r="AS3439" s="114"/>
      <c r="AT3439" s="189"/>
    </row>
    <row r="3440" spans="1:46" s="190" customFormat="1" ht="15" customHeight="1" x14ac:dyDescent="0.2">
      <c r="A3440" s="104"/>
      <c r="B3440" s="104">
        <f>VLOOKUP(BJB!$F$9:$F$5599,Ctrl!$B$4:$C$399,2,0)</f>
        <v>34</v>
      </c>
      <c r="C3440" s="104">
        <f>VLOOKUP(BJB!$G$9:$G$5599,Ctrl!$E$4:$F$399,2,0)</f>
        <v>3</v>
      </c>
      <c r="D3440" s="219">
        <v>1</v>
      </c>
      <c r="E3440" s="104" t="str">
        <f>VLOOKUP(BJB!$F$9:$F$5599,Ctrl!$B$4:$D$399,3,0)</f>
        <v>III</v>
      </c>
      <c r="F3440" s="139" t="s">
        <v>10546</v>
      </c>
      <c r="G3440" s="139" t="s">
        <v>6580</v>
      </c>
      <c r="H3440" s="125">
        <v>1130125000557</v>
      </c>
      <c r="I3440" s="220" t="e">
        <f>IF(G3439=BJB!#REF!,I3439+1,1)</f>
        <v>#REF!</v>
      </c>
      <c r="J3440" s="912" t="s">
        <v>23376</v>
      </c>
      <c r="K3440" s="121" t="s">
        <v>7388</v>
      </c>
      <c r="L3440" s="104" t="s">
        <v>6477</v>
      </c>
      <c r="M3440" s="104" t="s">
        <v>7393</v>
      </c>
      <c r="N3440" s="120">
        <v>41323</v>
      </c>
      <c r="O3440" s="105">
        <v>200000000</v>
      </c>
      <c r="P3440" s="105" t="s">
        <v>16634</v>
      </c>
      <c r="Q3440" s="120">
        <v>41964</v>
      </c>
      <c r="R3440" s="105">
        <v>146681361</v>
      </c>
      <c r="S3440" s="146" t="s">
        <v>7334</v>
      </c>
      <c r="T3440" s="109">
        <v>42081</v>
      </c>
      <c r="U3440" s="141">
        <v>102676952.59999999</v>
      </c>
      <c r="V3440" s="109">
        <v>42081</v>
      </c>
      <c r="W3440" s="141">
        <v>102676952.59999999</v>
      </c>
      <c r="X3440" s="141">
        <v>0</v>
      </c>
      <c r="Y3440" s="141">
        <v>0</v>
      </c>
      <c r="Z3440" s="141">
        <v>0</v>
      </c>
      <c r="AA3440" s="114">
        <v>10699469</v>
      </c>
      <c r="AB3440" s="114"/>
      <c r="AC3440" s="132"/>
      <c r="AD3440" s="141"/>
      <c r="AE3440" s="106">
        <v>0</v>
      </c>
      <c r="AF3440" s="106">
        <v>0</v>
      </c>
      <c r="AG3440" s="106">
        <v>0</v>
      </c>
      <c r="AH3440" s="222"/>
      <c r="AI3440" s="141"/>
      <c r="AJ3440" s="141"/>
      <c r="AK3440" s="141"/>
      <c r="AL3440" s="141"/>
      <c r="AM3440" s="141"/>
      <c r="AN3440" s="114">
        <f t="shared" si="106"/>
        <v>10699469</v>
      </c>
      <c r="AO3440" s="114">
        <f t="shared" si="107"/>
        <v>91977483.599999994</v>
      </c>
      <c r="AP3440" s="114"/>
      <c r="AQ3440" s="114"/>
      <c r="AR3440" s="114"/>
      <c r="AS3440" s="114"/>
      <c r="AT3440" s="189"/>
    </row>
    <row r="3441" spans="1:46" s="190" customFormat="1" ht="15" customHeight="1" x14ac:dyDescent="0.2">
      <c r="A3441" s="104"/>
      <c r="B3441" s="104">
        <f>VLOOKUP(BJB!$F$9:$F$5599,Ctrl!$B$4:$C$399,2,0)</f>
        <v>34</v>
      </c>
      <c r="C3441" s="104">
        <f>VLOOKUP(BJB!$G$9:$G$5599,Ctrl!$E$4:$F$399,2,0)</f>
        <v>2</v>
      </c>
      <c r="D3441" s="219">
        <v>1</v>
      </c>
      <c r="E3441" s="104" t="str">
        <f>VLOOKUP(BJB!$F$9:$F$5599,Ctrl!$B$4:$D$399,3,0)</f>
        <v>III</v>
      </c>
      <c r="F3441" s="139" t="s">
        <v>10546</v>
      </c>
      <c r="G3441" s="139" t="s">
        <v>10323</v>
      </c>
      <c r="H3441" s="684">
        <v>1110425000317</v>
      </c>
      <c r="I3441" s="220" t="e">
        <f>IF(G3440=BJB!#REF!,I3440+1,1)</f>
        <v>#REF!</v>
      </c>
      <c r="J3441" s="912" t="s">
        <v>23377</v>
      </c>
      <c r="K3441" s="121" t="s">
        <v>4196</v>
      </c>
      <c r="L3441" s="104" t="s">
        <v>6477</v>
      </c>
      <c r="M3441" s="104" t="s">
        <v>4191</v>
      </c>
      <c r="N3441" s="120">
        <v>40700</v>
      </c>
      <c r="O3441" s="107">
        <v>100000000</v>
      </c>
      <c r="P3441" s="105" t="s">
        <v>16635</v>
      </c>
      <c r="Q3441" s="120">
        <v>41205</v>
      </c>
      <c r="R3441" s="105">
        <v>103787263</v>
      </c>
      <c r="S3441" s="146" t="s">
        <v>4064</v>
      </c>
      <c r="T3441" s="109">
        <v>41305</v>
      </c>
      <c r="U3441" s="144">
        <v>70000000</v>
      </c>
      <c r="V3441" s="109">
        <v>41305</v>
      </c>
      <c r="W3441" s="141">
        <v>70000000</v>
      </c>
      <c r="X3441" s="141">
        <v>0</v>
      </c>
      <c r="Y3441" s="141">
        <v>0</v>
      </c>
      <c r="Z3441" s="141">
        <v>0</v>
      </c>
      <c r="AA3441" s="114">
        <v>70000000</v>
      </c>
      <c r="AB3441" s="114"/>
      <c r="AC3441" s="132"/>
      <c r="AD3441" s="141"/>
      <c r="AE3441" s="106">
        <v>0</v>
      </c>
      <c r="AF3441" s="106">
        <v>0</v>
      </c>
      <c r="AG3441" s="106">
        <v>0</v>
      </c>
      <c r="AH3441" s="144"/>
      <c r="AI3441" s="144"/>
      <c r="AJ3441" s="144"/>
      <c r="AK3441" s="144"/>
      <c r="AL3441" s="144"/>
      <c r="AM3441" s="144"/>
      <c r="AN3441" s="114">
        <f t="shared" si="106"/>
        <v>70000000</v>
      </c>
      <c r="AO3441" s="114">
        <f t="shared" si="107"/>
        <v>0</v>
      </c>
      <c r="AP3441" s="114"/>
      <c r="AQ3441" s="114"/>
      <c r="AR3441" s="114"/>
      <c r="AS3441" s="114"/>
      <c r="AT3441" s="189"/>
    </row>
    <row r="3442" spans="1:46" s="190" customFormat="1" ht="15" customHeight="1" x14ac:dyDescent="0.2">
      <c r="A3442" s="104"/>
      <c r="B3442" s="104">
        <f>VLOOKUP(BJB!$F$9:$F$5599,Ctrl!$B$4:$C$399,2,0)</f>
        <v>34</v>
      </c>
      <c r="C3442" s="104">
        <f>VLOOKUP(BJB!$G$9:$G$5599,Ctrl!$E$4:$F$399,2,0)</f>
        <v>0</v>
      </c>
      <c r="D3442" s="219">
        <v>1</v>
      </c>
      <c r="E3442" s="104" t="str">
        <f>VLOOKUP(BJB!$F$9:$F$5599,Ctrl!$B$4:$D$399,3,0)</f>
        <v>III</v>
      </c>
      <c r="F3442" s="139" t="s">
        <v>10546</v>
      </c>
      <c r="G3442" s="139" t="s">
        <v>7677</v>
      </c>
      <c r="H3442" s="125" t="s">
        <v>7520</v>
      </c>
      <c r="I3442" s="220" t="e">
        <f>IF(G3441=BJB!#REF!,I3441+1,1)</f>
        <v>#REF!</v>
      </c>
      <c r="J3442" s="891" t="s">
        <v>18455</v>
      </c>
      <c r="K3442" s="126" t="s">
        <v>5706</v>
      </c>
      <c r="L3442" s="104" t="s">
        <v>6477</v>
      </c>
      <c r="M3442" s="127" t="s">
        <v>4082</v>
      </c>
      <c r="N3442" s="128">
        <v>41075</v>
      </c>
      <c r="O3442" s="140">
        <v>75000000</v>
      </c>
      <c r="P3442" s="105" t="s">
        <v>16636</v>
      </c>
      <c r="Q3442" s="120">
        <v>41745</v>
      </c>
      <c r="R3442" s="105">
        <v>51405458</v>
      </c>
      <c r="S3442" s="146" t="s">
        <v>5563</v>
      </c>
      <c r="T3442" s="109">
        <v>41820</v>
      </c>
      <c r="U3442" s="141">
        <v>35983821</v>
      </c>
      <c r="V3442" s="109">
        <v>41791</v>
      </c>
      <c r="W3442" s="141">
        <v>35983821</v>
      </c>
      <c r="X3442" s="141">
        <v>0</v>
      </c>
      <c r="Y3442" s="141">
        <v>0</v>
      </c>
      <c r="Z3442" s="141">
        <v>0</v>
      </c>
      <c r="AA3442" s="112">
        <v>11926065</v>
      </c>
      <c r="AB3442" s="112"/>
      <c r="AC3442" s="132"/>
      <c r="AD3442" s="141">
        <v>822487</v>
      </c>
      <c r="AE3442" s="106">
        <v>0</v>
      </c>
      <c r="AF3442" s="106">
        <v>0</v>
      </c>
      <c r="AG3442" s="106">
        <v>0</v>
      </c>
      <c r="AH3442" s="141"/>
      <c r="AI3442" s="141"/>
      <c r="AJ3442" s="141"/>
      <c r="AK3442" s="141"/>
      <c r="AL3442" s="141"/>
      <c r="AM3442" s="141"/>
      <c r="AN3442" s="114">
        <f t="shared" si="106"/>
        <v>12748552</v>
      </c>
      <c r="AO3442" s="114">
        <f t="shared" si="107"/>
        <v>23235269</v>
      </c>
      <c r="AP3442" s="114"/>
      <c r="AQ3442" s="114"/>
      <c r="AR3442" s="114"/>
      <c r="AS3442" s="114"/>
      <c r="AT3442" s="189"/>
    </row>
    <row r="3443" spans="1:46" s="190" customFormat="1" ht="15" customHeight="1" x14ac:dyDescent="0.2">
      <c r="A3443" s="104"/>
      <c r="B3443" s="104">
        <f>VLOOKUP(BJB!$F$9:$F$5599,Ctrl!$B$4:$C$399,2,0)</f>
        <v>34</v>
      </c>
      <c r="C3443" s="104">
        <f>VLOOKUP(BJB!$G$9:$G$5599,Ctrl!$E$4:$F$399,2,0)</f>
        <v>1</v>
      </c>
      <c r="D3443" s="219">
        <v>1</v>
      </c>
      <c r="E3443" s="104" t="str">
        <f>VLOOKUP(BJB!$F$9:$F$5599,Ctrl!$B$4:$D$399,3,0)</f>
        <v>III</v>
      </c>
      <c r="F3443" s="139" t="s">
        <v>10546</v>
      </c>
      <c r="G3443" s="139" t="s">
        <v>4099</v>
      </c>
      <c r="H3443" s="125" t="s">
        <v>6411</v>
      </c>
      <c r="I3443" s="220" t="e">
        <f>IF(G3442=BJB!#REF!,I3442+1,1)</f>
        <v>#REF!</v>
      </c>
      <c r="J3443" s="912" t="s">
        <v>23378</v>
      </c>
      <c r="K3443" s="121" t="s">
        <v>4139</v>
      </c>
      <c r="L3443" s="104" t="s">
        <v>6477</v>
      </c>
      <c r="M3443" s="104" t="s">
        <v>4131</v>
      </c>
      <c r="N3443" s="120">
        <v>41064</v>
      </c>
      <c r="O3443" s="105">
        <v>25000000</v>
      </c>
      <c r="P3443" s="105" t="s">
        <v>16637</v>
      </c>
      <c r="Q3443" s="120">
        <v>41429</v>
      </c>
      <c r="R3443" s="105">
        <v>20138892</v>
      </c>
      <c r="S3443" s="146" t="s">
        <v>4086</v>
      </c>
      <c r="T3443" s="109">
        <v>41486</v>
      </c>
      <c r="U3443" s="112">
        <v>16410357</v>
      </c>
      <c r="V3443" s="109">
        <v>41486</v>
      </c>
      <c r="W3443" s="141">
        <v>16410357</v>
      </c>
      <c r="X3443" s="141">
        <v>0</v>
      </c>
      <c r="Y3443" s="141">
        <v>0</v>
      </c>
      <c r="Z3443" s="141">
        <v>0</v>
      </c>
      <c r="AA3443" s="112">
        <v>12023368</v>
      </c>
      <c r="AB3443" s="112"/>
      <c r="AC3443" s="132"/>
      <c r="AD3443" s="141"/>
      <c r="AE3443" s="106">
        <v>0</v>
      </c>
      <c r="AF3443" s="106">
        <v>0</v>
      </c>
      <c r="AG3443" s="106">
        <v>0</v>
      </c>
      <c r="AH3443" s="112"/>
      <c r="AI3443" s="112"/>
      <c r="AJ3443" s="112"/>
      <c r="AK3443" s="112"/>
      <c r="AL3443" s="112"/>
      <c r="AM3443" s="112"/>
      <c r="AN3443" s="114">
        <f t="shared" si="106"/>
        <v>12023368</v>
      </c>
      <c r="AO3443" s="114">
        <f t="shared" si="107"/>
        <v>4386989</v>
      </c>
      <c r="AP3443" s="114"/>
      <c r="AQ3443" s="114"/>
      <c r="AR3443" s="114"/>
      <c r="AS3443" s="114"/>
      <c r="AT3443" s="189"/>
    </row>
    <row r="3444" spans="1:46" s="190" customFormat="1" ht="15" customHeight="1" x14ac:dyDescent="0.2">
      <c r="A3444" s="104"/>
      <c r="B3444" s="104">
        <f>VLOOKUP(BJB!$F$9:$F$5599,Ctrl!$B$4:$C$399,2,0)</f>
        <v>34</v>
      </c>
      <c r="C3444" s="104">
        <f>VLOOKUP(BJB!$G$9:$G$5599,Ctrl!$E$4:$F$399,2,0)</f>
        <v>0</v>
      </c>
      <c r="D3444" s="219">
        <v>1</v>
      </c>
      <c r="E3444" s="104" t="str">
        <f>VLOOKUP(BJB!$F$9:$F$5599,Ctrl!$B$4:$D$399,3,0)</f>
        <v>III</v>
      </c>
      <c r="F3444" s="139" t="s">
        <v>10546</v>
      </c>
      <c r="G3444" s="139" t="s">
        <v>7677</v>
      </c>
      <c r="H3444" s="125" t="s">
        <v>8544</v>
      </c>
      <c r="I3444" s="220" t="e">
        <f>IF(G3443=BJB!#REF!,I3443+1,1)</f>
        <v>#REF!</v>
      </c>
      <c r="J3444" s="891" t="s">
        <v>18456</v>
      </c>
      <c r="K3444" s="121" t="s">
        <v>10937</v>
      </c>
      <c r="L3444" s="104" t="s">
        <v>6477</v>
      </c>
      <c r="M3444" s="104" t="s">
        <v>5703</v>
      </c>
      <c r="N3444" s="120">
        <v>41374</v>
      </c>
      <c r="O3444" s="105">
        <v>100000000</v>
      </c>
      <c r="P3444" s="105" t="s">
        <v>16638</v>
      </c>
      <c r="Q3444" s="120">
        <v>42132</v>
      </c>
      <c r="R3444" s="105">
        <v>55736550</v>
      </c>
      <c r="S3444" s="146" t="s">
        <v>8333</v>
      </c>
      <c r="T3444" s="109">
        <v>42184</v>
      </c>
      <c r="U3444" s="141">
        <v>37324432</v>
      </c>
      <c r="V3444" s="109">
        <v>42184</v>
      </c>
      <c r="W3444" s="141">
        <v>37324432</v>
      </c>
      <c r="X3444" s="141">
        <v>0</v>
      </c>
      <c r="Y3444" s="141">
        <v>0</v>
      </c>
      <c r="Z3444" s="141">
        <v>0</v>
      </c>
      <c r="AA3444" s="114">
        <v>20090845</v>
      </c>
      <c r="AB3444" s="114">
        <v>407274</v>
      </c>
      <c r="AC3444" s="132">
        <v>407274</v>
      </c>
      <c r="AD3444" s="141">
        <v>407274</v>
      </c>
      <c r="AE3444" s="106">
        <v>419493</v>
      </c>
      <c r="AF3444" s="106">
        <v>488729</v>
      </c>
      <c r="AG3444" s="106">
        <v>4887293</v>
      </c>
      <c r="AH3444" s="222"/>
      <c r="AI3444" s="222"/>
      <c r="AJ3444" s="106"/>
      <c r="AK3444" s="106"/>
      <c r="AL3444" s="106"/>
      <c r="AM3444" s="106"/>
      <c r="AN3444" s="114">
        <f t="shared" si="106"/>
        <v>27108182</v>
      </c>
      <c r="AO3444" s="114">
        <f t="shared" si="107"/>
        <v>10216250</v>
      </c>
      <c r="AP3444" s="114"/>
      <c r="AQ3444" s="114"/>
      <c r="AR3444" s="114"/>
      <c r="AS3444" s="114"/>
      <c r="AT3444" s="189"/>
    </row>
    <row r="3445" spans="1:46" s="190" customFormat="1" ht="15" customHeight="1" x14ac:dyDescent="0.2">
      <c r="A3445" s="104"/>
      <c r="B3445" s="104">
        <f>VLOOKUP(BJB!$F$9:$F$5599,Ctrl!$B$4:$C$399,2,0)</f>
        <v>34</v>
      </c>
      <c r="C3445" s="104">
        <f>VLOOKUP(BJB!$G$9:$G$5599,Ctrl!$E$4:$F$399,2,0)</f>
        <v>1</v>
      </c>
      <c r="D3445" s="219">
        <v>1</v>
      </c>
      <c r="E3445" s="104" t="str">
        <f>VLOOKUP(BJB!$F$9:$F$5599,Ctrl!$B$4:$D$399,3,0)</f>
        <v>III</v>
      </c>
      <c r="F3445" s="139" t="s">
        <v>10546</v>
      </c>
      <c r="G3445" s="139" t="s">
        <v>4099</v>
      </c>
      <c r="H3445" s="125">
        <v>1121121000443</v>
      </c>
      <c r="I3445" s="220"/>
      <c r="J3445" s="912" t="s">
        <v>23379</v>
      </c>
      <c r="K3445" s="121" t="s">
        <v>10092</v>
      </c>
      <c r="L3445" s="104" t="s">
        <v>6477</v>
      </c>
      <c r="M3445" s="104" t="s">
        <v>5231</v>
      </c>
      <c r="N3445" s="120">
        <v>41340</v>
      </c>
      <c r="O3445" s="105">
        <v>50000000</v>
      </c>
      <c r="P3445" s="105" t="s">
        <v>16639</v>
      </c>
      <c r="Q3445" s="120">
        <v>42193</v>
      </c>
      <c r="R3445" s="105">
        <v>44027373</v>
      </c>
      <c r="S3445" s="146" t="s">
        <v>10108</v>
      </c>
      <c r="T3445" s="109">
        <v>42389</v>
      </c>
      <c r="U3445" s="141">
        <v>30819161</v>
      </c>
      <c r="V3445" s="109">
        <v>42389</v>
      </c>
      <c r="W3445" s="141">
        <v>30819161</v>
      </c>
      <c r="X3445" s="141">
        <v>0</v>
      </c>
      <c r="Y3445" s="141">
        <v>0</v>
      </c>
      <c r="Z3445" s="141">
        <v>0</v>
      </c>
      <c r="AA3445" s="114">
        <v>30819161</v>
      </c>
      <c r="AB3445" s="114"/>
      <c r="AC3445" s="132"/>
      <c r="AD3445" s="141"/>
      <c r="AE3445" s="106">
        <v>0</v>
      </c>
      <c r="AF3445" s="106">
        <v>0</v>
      </c>
      <c r="AG3445" s="106">
        <v>0</v>
      </c>
      <c r="AH3445" s="141"/>
      <c r="AI3445" s="141"/>
      <c r="AJ3445" s="141"/>
      <c r="AK3445" s="141"/>
      <c r="AL3445" s="141"/>
      <c r="AM3445" s="141"/>
      <c r="AN3445" s="114">
        <f t="shared" si="106"/>
        <v>30819161</v>
      </c>
      <c r="AO3445" s="114">
        <f t="shared" si="107"/>
        <v>0</v>
      </c>
      <c r="AP3445" s="114"/>
      <c r="AQ3445" s="114"/>
      <c r="AR3445" s="114"/>
      <c r="AS3445" s="114"/>
      <c r="AT3445" s="189"/>
    </row>
    <row r="3446" spans="1:46" s="190" customFormat="1" ht="15" customHeight="1" x14ac:dyDescent="0.2">
      <c r="A3446" s="104"/>
      <c r="B3446" s="104">
        <f>VLOOKUP(BJB!$F$9:$F$5599,Ctrl!$B$4:$C$399,2,0)</f>
        <v>34</v>
      </c>
      <c r="C3446" s="104">
        <f>VLOOKUP(BJB!$G$9:$G$5599,Ctrl!$E$4:$F$399,2,0)</f>
        <v>0</v>
      </c>
      <c r="D3446" s="219">
        <v>1</v>
      </c>
      <c r="E3446" s="104" t="str">
        <f>VLOOKUP(BJB!$F$9:$F$5599,Ctrl!$B$4:$D$399,3,0)</f>
        <v>III</v>
      </c>
      <c r="F3446" s="139" t="s">
        <v>10546</v>
      </c>
      <c r="G3446" s="139" t="s">
        <v>7677</v>
      </c>
      <c r="H3446" s="125" t="s">
        <v>6396</v>
      </c>
      <c r="I3446" s="220" t="e">
        <f>IF(G3445=BJB!#REF!,I3445+1,1)</f>
        <v>#REF!</v>
      </c>
      <c r="J3446" s="891" t="s">
        <v>18457</v>
      </c>
      <c r="K3446" s="121" t="s">
        <v>311</v>
      </c>
      <c r="L3446" s="104" t="s">
        <v>6477</v>
      </c>
      <c r="M3446" s="104" t="s">
        <v>4058</v>
      </c>
      <c r="N3446" s="120">
        <v>40284</v>
      </c>
      <c r="O3446" s="107">
        <v>100000000</v>
      </c>
      <c r="P3446" s="105" t="s">
        <v>16640</v>
      </c>
      <c r="Q3446" s="120">
        <v>41150</v>
      </c>
      <c r="R3446" s="105">
        <v>84095023</v>
      </c>
      <c r="S3446" s="146" t="s">
        <v>7114</v>
      </c>
      <c r="T3446" s="109">
        <v>41194</v>
      </c>
      <c r="U3446" s="106">
        <v>63071267</v>
      </c>
      <c r="V3446" s="109">
        <v>41194</v>
      </c>
      <c r="W3446" s="141">
        <v>63071267</v>
      </c>
      <c r="X3446" s="141">
        <v>0</v>
      </c>
      <c r="Y3446" s="141">
        <v>0</v>
      </c>
      <c r="Z3446" s="141">
        <v>0</v>
      </c>
      <c r="AA3446" s="112">
        <v>31230107</v>
      </c>
      <c r="AB3446" s="112">
        <v>2000000</v>
      </c>
      <c r="AC3446" s="132">
        <v>2000000</v>
      </c>
      <c r="AD3446" s="141">
        <v>2000000</v>
      </c>
      <c r="AE3446" s="106">
        <v>2000000</v>
      </c>
      <c r="AF3446" s="106">
        <v>2000000</v>
      </c>
      <c r="AG3446" s="106">
        <v>2000000</v>
      </c>
      <c r="AH3446" s="222"/>
      <c r="AI3446" s="222"/>
      <c r="AJ3446" s="106"/>
      <c r="AK3446" s="106"/>
      <c r="AL3446" s="106"/>
      <c r="AM3446" s="106"/>
      <c r="AN3446" s="114">
        <f t="shared" si="106"/>
        <v>43230107</v>
      </c>
      <c r="AO3446" s="114">
        <f t="shared" si="107"/>
        <v>19841160</v>
      </c>
      <c r="AP3446" s="114"/>
      <c r="AQ3446" s="114"/>
      <c r="AR3446" s="114"/>
      <c r="AS3446" s="114"/>
      <c r="AT3446" s="189"/>
    </row>
    <row r="3447" spans="1:46" s="190" customFormat="1" ht="15" customHeight="1" x14ac:dyDescent="0.2">
      <c r="A3447" s="104"/>
      <c r="B3447" s="104">
        <f>VLOOKUP(BJB!$F$9:$F$5599,Ctrl!$B$4:$C$399,2,0)</f>
        <v>34</v>
      </c>
      <c r="C3447" s="104">
        <f>VLOOKUP(BJB!$G$9:$G$5599,Ctrl!$E$4:$F$399,2,0)</f>
        <v>0</v>
      </c>
      <c r="D3447" s="219">
        <v>1</v>
      </c>
      <c r="E3447" s="104" t="str">
        <f>VLOOKUP(BJB!$F$9:$F$5599,Ctrl!$B$4:$D$399,3,0)</f>
        <v>III</v>
      </c>
      <c r="F3447" s="139" t="s">
        <v>10546</v>
      </c>
      <c r="G3447" s="139" t="s">
        <v>7677</v>
      </c>
      <c r="H3447" s="125" t="s">
        <v>19310</v>
      </c>
      <c r="I3447" s="220"/>
      <c r="J3447" s="891" t="s">
        <v>19329</v>
      </c>
      <c r="K3447" s="121" t="s">
        <v>19309</v>
      </c>
      <c r="L3447" s="104" t="s">
        <v>6477</v>
      </c>
      <c r="M3447" s="104" t="s">
        <v>8729</v>
      </c>
      <c r="N3447" s="120">
        <v>41290</v>
      </c>
      <c r="O3447" s="105">
        <v>100000000</v>
      </c>
      <c r="P3447" s="105" t="s">
        <v>6222</v>
      </c>
      <c r="Q3447" s="120" t="s">
        <v>6222</v>
      </c>
      <c r="R3447" s="890">
        <v>0</v>
      </c>
      <c r="S3447" s="146" t="s">
        <v>8732</v>
      </c>
      <c r="T3447" s="109">
        <v>42332</v>
      </c>
      <c r="U3447" s="141">
        <v>26117674</v>
      </c>
      <c r="V3447" s="109" t="s">
        <v>6222</v>
      </c>
      <c r="W3447" s="141">
        <v>0</v>
      </c>
      <c r="X3447" s="141">
        <v>0</v>
      </c>
      <c r="Y3447" s="141">
        <v>0</v>
      </c>
      <c r="Z3447" s="141">
        <v>0</v>
      </c>
      <c r="AA3447" s="114">
        <v>0</v>
      </c>
      <c r="AB3447" s="114"/>
      <c r="AC3447" s="132"/>
      <c r="AD3447" s="141"/>
      <c r="AE3447" s="106">
        <v>0</v>
      </c>
      <c r="AF3447" s="106">
        <v>4050000</v>
      </c>
      <c r="AG3447" s="106">
        <v>0</v>
      </c>
      <c r="AH3447" s="141"/>
      <c r="AI3447" s="141"/>
      <c r="AJ3447" s="141"/>
      <c r="AK3447" s="141"/>
      <c r="AL3447" s="141"/>
      <c r="AM3447" s="141"/>
      <c r="AN3447" s="114">
        <f t="shared" si="106"/>
        <v>4050000</v>
      </c>
      <c r="AO3447" s="114">
        <f t="shared" si="107"/>
        <v>22067674</v>
      </c>
      <c r="AP3447" s="114"/>
      <c r="AQ3447" s="114"/>
      <c r="AR3447" s="114"/>
      <c r="AS3447" s="114"/>
      <c r="AT3447" s="189"/>
    </row>
    <row r="3448" spans="1:46" s="190" customFormat="1" ht="15" customHeight="1" x14ac:dyDescent="0.2">
      <c r="A3448" s="104"/>
      <c r="B3448" s="104">
        <f>VLOOKUP(BJB!$F$9:$F$5599,Ctrl!$B$4:$C$399,2,0)</f>
        <v>34</v>
      </c>
      <c r="C3448" s="104">
        <f>VLOOKUP(BJB!$G$9:$G$5599,Ctrl!$E$4:$F$399,2,0)</f>
        <v>0</v>
      </c>
      <c r="D3448" s="219">
        <v>1</v>
      </c>
      <c r="E3448" s="104" t="str">
        <f>VLOOKUP(BJB!$F$9:$F$5599,Ctrl!$B$4:$D$399,3,0)</f>
        <v>III</v>
      </c>
      <c r="F3448" s="139" t="s">
        <v>10546</v>
      </c>
      <c r="G3448" s="139" t="s">
        <v>7677</v>
      </c>
      <c r="H3448" s="125"/>
      <c r="I3448" s="220" t="e">
        <f>IF(G3447=BJB!#REF!,I3447+1,1)</f>
        <v>#REF!</v>
      </c>
      <c r="J3448" s="912" t="s">
        <v>23380</v>
      </c>
      <c r="K3448" s="121" t="s">
        <v>6436</v>
      </c>
      <c r="L3448" s="104" t="s">
        <v>6477</v>
      </c>
      <c r="M3448" s="104" t="s">
        <v>6478</v>
      </c>
      <c r="N3448" s="120">
        <v>41400</v>
      </c>
      <c r="O3448" s="107">
        <v>25000000</v>
      </c>
      <c r="P3448" s="105" t="s">
        <v>16641</v>
      </c>
      <c r="Q3448" s="120">
        <v>41799</v>
      </c>
      <c r="R3448" s="105">
        <v>22671268</v>
      </c>
      <c r="S3448" s="146" t="s">
        <v>6496</v>
      </c>
      <c r="T3448" s="109">
        <v>42051</v>
      </c>
      <c r="U3448" s="118">
        <v>14484100</v>
      </c>
      <c r="V3448" s="109">
        <v>42051</v>
      </c>
      <c r="W3448" s="141">
        <v>14484100</v>
      </c>
      <c r="X3448" s="141">
        <v>0</v>
      </c>
      <c r="Y3448" s="141">
        <v>0</v>
      </c>
      <c r="Z3448" s="141">
        <v>0</v>
      </c>
      <c r="AA3448" s="223">
        <v>0</v>
      </c>
      <c r="AB3448" s="223"/>
      <c r="AC3448" s="114"/>
      <c r="AD3448" s="141"/>
      <c r="AE3448" s="106">
        <v>0</v>
      </c>
      <c r="AF3448" s="106">
        <v>0</v>
      </c>
      <c r="AG3448" s="106">
        <v>0</v>
      </c>
      <c r="AH3448" s="114"/>
      <c r="AI3448" s="114"/>
      <c r="AJ3448" s="114"/>
      <c r="AK3448" s="114"/>
      <c r="AL3448" s="114"/>
      <c r="AM3448" s="114"/>
      <c r="AN3448" s="114">
        <f t="shared" si="106"/>
        <v>0</v>
      </c>
      <c r="AO3448" s="114">
        <f t="shared" si="107"/>
        <v>14484100</v>
      </c>
      <c r="AP3448" s="114"/>
      <c r="AQ3448" s="114"/>
      <c r="AR3448" s="114"/>
      <c r="AS3448" s="114"/>
    </row>
    <row r="3449" spans="1:46" s="190" customFormat="1" ht="15" customHeight="1" x14ac:dyDescent="0.2">
      <c r="A3449" s="104"/>
      <c r="B3449" s="104">
        <f>VLOOKUP(BJB!$F$9:$F$5599,Ctrl!$B$4:$C$399,2,0)</f>
        <v>34</v>
      </c>
      <c r="C3449" s="104">
        <f>VLOOKUP(BJB!$G$9:$G$5599,Ctrl!$E$4:$F$399,2,0)</f>
        <v>0</v>
      </c>
      <c r="D3449" s="219">
        <v>1</v>
      </c>
      <c r="E3449" s="104" t="str">
        <f>VLOOKUP(BJB!$F$9:$F$5599,Ctrl!$B$4:$D$399,3,0)</f>
        <v>III</v>
      </c>
      <c r="F3449" s="139" t="s">
        <v>10546</v>
      </c>
      <c r="G3449" s="139" t="s">
        <v>7677</v>
      </c>
      <c r="H3449" s="125" t="s">
        <v>8540</v>
      </c>
      <c r="I3449" s="220" t="e">
        <f>IF(G3448=BJB!#REF!,I3448+1,1)</f>
        <v>#REF!</v>
      </c>
      <c r="J3449" s="912" t="s">
        <v>23381</v>
      </c>
      <c r="K3449" s="121" t="s">
        <v>7390</v>
      </c>
      <c r="L3449" s="104" t="s">
        <v>6477</v>
      </c>
      <c r="M3449" s="104" t="s">
        <v>4094</v>
      </c>
      <c r="N3449" s="120">
        <v>41150</v>
      </c>
      <c r="O3449" s="105">
        <v>35000000</v>
      </c>
      <c r="P3449" s="105" t="s">
        <v>16642</v>
      </c>
      <c r="Q3449" s="120">
        <v>41992</v>
      </c>
      <c r="R3449" s="105">
        <v>15568377</v>
      </c>
      <c r="S3449" s="146" t="s">
        <v>7394</v>
      </c>
      <c r="T3449" s="109">
        <v>42093</v>
      </c>
      <c r="U3449" s="141">
        <v>10444432.6</v>
      </c>
      <c r="V3449" s="109">
        <v>42093</v>
      </c>
      <c r="W3449" s="141">
        <v>10444432.6</v>
      </c>
      <c r="X3449" s="141">
        <v>0</v>
      </c>
      <c r="Y3449" s="141">
        <v>0</v>
      </c>
      <c r="Z3449" s="141">
        <v>0</v>
      </c>
      <c r="AA3449" s="114">
        <v>1197394</v>
      </c>
      <c r="AB3449" s="114"/>
      <c r="AC3449" s="132"/>
      <c r="AD3449" s="141"/>
      <c r="AE3449" s="106">
        <v>0</v>
      </c>
      <c r="AF3449" s="106">
        <v>0</v>
      </c>
      <c r="AG3449" s="106">
        <v>0</v>
      </c>
      <c r="AH3449" s="141"/>
      <c r="AI3449" s="222"/>
      <c r="AJ3449" s="141"/>
      <c r="AK3449" s="141"/>
      <c r="AL3449" s="141"/>
      <c r="AM3449" s="141"/>
      <c r="AN3449" s="114">
        <f t="shared" si="106"/>
        <v>1197394</v>
      </c>
      <c r="AO3449" s="114">
        <f t="shared" si="107"/>
        <v>9247038.5999999996</v>
      </c>
      <c r="AP3449" s="114"/>
      <c r="AQ3449" s="114"/>
      <c r="AR3449" s="114"/>
      <c r="AS3449" s="114"/>
    </row>
    <row r="3450" spans="1:46" s="190" customFormat="1" ht="15" customHeight="1" x14ac:dyDescent="0.2">
      <c r="A3450" s="104"/>
      <c r="B3450" s="104">
        <f>VLOOKUP(BJB!$F$9:$F$5599,Ctrl!$B$4:$C$399,2,0)</f>
        <v>34</v>
      </c>
      <c r="C3450" s="104">
        <f>VLOOKUP(BJB!$G$9:$G$5599,Ctrl!$E$4:$F$399,2,0)</f>
        <v>0</v>
      </c>
      <c r="D3450" s="219">
        <v>1</v>
      </c>
      <c r="E3450" s="104" t="str">
        <f>VLOOKUP(BJB!$F$9:$F$5599,Ctrl!$B$4:$D$399,3,0)</f>
        <v>III</v>
      </c>
      <c r="F3450" s="139" t="s">
        <v>10546</v>
      </c>
      <c r="G3450" s="139" t="s">
        <v>7677</v>
      </c>
      <c r="H3450" s="125" t="s">
        <v>7523</v>
      </c>
      <c r="I3450" s="220" t="e">
        <f>IF(G3449=BJB!#REF!,I3449+1,1)</f>
        <v>#REF!</v>
      </c>
      <c r="J3450" s="891" t="s">
        <v>18458</v>
      </c>
      <c r="K3450" s="121" t="s">
        <v>215</v>
      </c>
      <c r="L3450" s="104" t="s">
        <v>6477</v>
      </c>
      <c r="M3450" s="104" t="s">
        <v>5895</v>
      </c>
      <c r="N3450" s="120">
        <v>41206</v>
      </c>
      <c r="O3450" s="107">
        <v>60000000</v>
      </c>
      <c r="P3450" s="105" t="s">
        <v>16643</v>
      </c>
      <c r="Q3450" s="120">
        <v>41799</v>
      </c>
      <c r="R3450" s="105">
        <v>45193702</v>
      </c>
      <c r="S3450" s="146" t="s">
        <v>6496</v>
      </c>
      <c r="T3450" s="109">
        <v>42051</v>
      </c>
      <c r="U3450" s="118">
        <v>30308028</v>
      </c>
      <c r="V3450" s="109">
        <v>42051</v>
      </c>
      <c r="W3450" s="141">
        <v>30308028</v>
      </c>
      <c r="X3450" s="141">
        <v>0</v>
      </c>
      <c r="Y3450" s="141">
        <v>0</v>
      </c>
      <c r="Z3450" s="141">
        <v>0</v>
      </c>
      <c r="AA3450" s="114">
        <v>14054144</v>
      </c>
      <c r="AB3450" s="223"/>
      <c r="AC3450" s="132">
        <v>777761</v>
      </c>
      <c r="AD3450" s="141">
        <v>1555522</v>
      </c>
      <c r="AE3450" s="106">
        <v>0</v>
      </c>
      <c r="AF3450" s="106">
        <v>0</v>
      </c>
      <c r="AG3450" s="106">
        <v>0</v>
      </c>
      <c r="AH3450" s="114"/>
      <c r="AI3450" s="222"/>
      <c r="AJ3450" s="114"/>
      <c r="AK3450" s="114"/>
      <c r="AL3450" s="114"/>
      <c r="AM3450" s="114"/>
      <c r="AN3450" s="114">
        <f t="shared" si="106"/>
        <v>16387427</v>
      </c>
      <c r="AO3450" s="114">
        <f t="shared" si="107"/>
        <v>13920601</v>
      </c>
      <c r="AP3450" s="114"/>
      <c r="AQ3450" s="114"/>
      <c r="AR3450" s="114"/>
      <c r="AS3450" s="114"/>
    </row>
    <row r="3451" spans="1:46" s="190" customFormat="1" ht="15" customHeight="1" x14ac:dyDescent="0.2">
      <c r="A3451" s="104"/>
      <c r="B3451" s="104">
        <f>VLOOKUP(BJB!$F$9:$F$5599,Ctrl!$B$4:$C$399,2,0)</f>
        <v>34</v>
      </c>
      <c r="C3451" s="104">
        <f>VLOOKUP(BJB!$G$9:$G$5599,Ctrl!$E$4:$F$399,2,0)</f>
        <v>0</v>
      </c>
      <c r="D3451" s="219">
        <v>1</v>
      </c>
      <c r="E3451" s="104" t="str">
        <f>VLOOKUP(BJB!$F$9:$F$5599,Ctrl!$B$4:$D$399,3,0)</f>
        <v>III</v>
      </c>
      <c r="F3451" s="139" t="s">
        <v>10546</v>
      </c>
      <c r="G3451" s="139" t="s">
        <v>7677</v>
      </c>
      <c r="H3451" s="125"/>
      <c r="I3451" s="220" t="e">
        <f>IF(G3450=BJB!#REF!,I3450+1,1)</f>
        <v>#REF!</v>
      </c>
      <c r="J3451" s="912" t="s">
        <v>23382</v>
      </c>
      <c r="K3451" s="121" t="s">
        <v>7391</v>
      </c>
      <c r="L3451" s="104" t="s">
        <v>6477</v>
      </c>
      <c r="M3451" s="104" t="s">
        <v>5703</v>
      </c>
      <c r="N3451" s="120">
        <v>41374</v>
      </c>
      <c r="O3451" s="105">
        <v>40000000</v>
      </c>
      <c r="P3451" s="105" t="s">
        <v>16644</v>
      </c>
      <c r="Q3451" s="120">
        <v>42039</v>
      </c>
      <c r="R3451" s="105">
        <v>26371105</v>
      </c>
      <c r="S3451" s="146" t="s">
        <v>7394</v>
      </c>
      <c r="T3451" s="109">
        <v>42093</v>
      </c>
      <c r="U3451" s="141">
        <v>17674343.399999999</v>
      </c>
      <c r="V3451" s="109">
        <v>42093</v>
      </c>
      <c r="W3451" s="141">
        <v>17674343.399999999</v>
      </c>
      <c r="X3451" s="141">
        <v>0</v>
      </c>
      <c r="Y3451" s="141">
        <v>0</v>
      </c>
      <c r="Z3451" s="141">
        <v>0</v>
      </c>
      <c r="AA3451" s="114">
        <v>0</v>
      </c>
      <c r="AB3451" s="114"/>
      <c r="AC3451" s="132"/>
      <c r="AD3451" s="141"/>
      <c r="AE3451" s="106">
        <v>0</v>
      </c>
      <c r="AF3451" s="106">
        <v>0</v>
      </c>
      <c r="AG3451" s="106">
        <v>0</v>
      </c>
      <c r="AH3451" s="141"/>
      <c r="AI3451" s="141"/>
      <c r="AJ3451" s="141"/>
      <c r="AK3451" s="141"/>
      <c r="AL3451" s="141"/>
      <c r="AM3451" s="141"/>
      <c r="AN3451" s="114">
        <f t="shared" si="106"/>
        <v>0</v>
      </c>
      <c r="AO3451" s="114">
        <f t="shared" si="107"/>
        <v>17674343.399999999</v>
      </c>
      <c r="AP3451" s="114"/>
      <c r="AQ3451" s="114"/>
      <c r="AR3451" s="114"/>
      <c r="AS3451" s="114"/>
    </row>
    <row r="3452" spans="1:46" s="190" customFormat="1" ht="15" customHeight="1" x14ac:dyDescent="0.2">
      <c r="A3452" s="104"/>
      <c r="B3452" s="104">
        <f>VLOOKUP(BJB!$F$9:$F$5599,Ctrl!$B$4:$C$399,2,0)</f>
        <v>34</v>
      </c>
      <c r="C3452" s="104">
        <f>VLOOKUP(BJB!$G$9:$G$5599,Ctrl!$E$4:$F$399,2,0)</f>
        <v>0</v>
      </c>
      <c r="D3452" s="219">
        <v>1</v>
      </c>
      <c r="E3452" s="104" t="str">
        <f>VLOOKUP(BJB!$F$9:$F$5599,Ctrl!$B$4:$D$399,3,0)</f>
        <v>III</v>
      </c>
      <c r="F3452" s="139" t="s">
        <v>10546</v>
      </c>
      <c r="G3452" s="139" t="s">
        <v>7677</v>
      </c>
      <c r="H3452" s="125"/>
      <c r="I3452" s="220" t="e">
        <f>IF(G3451=BJB!#REF!,I3451+1,1)</f>
        <v>#REF!</v>
      </c>
      <c r="J3452" s="912" t="s">
        <v>23383</v>
      </c>
      <c r="K3452" s="121" t="s">
        <v>3736</v>
      </c>
      <c r="L3452" s="104" t="s">
        <v>6477</v>
      </c>
      <c r="M3452" s="104" t="s">
        <v>3737</v>
      </c>
      <c r="N3452" s="120">
        <v>38400</v>
      </c>
      <c r="O3452" s="112">
        <v>80000000</v>
      </c>
      <c r="P3452" s="105" t="s">
        <v>6222</v>
      </c>
      <c r="Q3452" s="120" t="s">
        <v>6222</v>
      </c>
      <c r="R3452" s="890">
        <v>0</v>
      </c>
      <c r="S3452" s="108" t="s">
        <v>7090</v>
      </c>
      <c r="T3452" s="120">
        <v>38952</v>
      </c>
      <c r="U3452" s="112">
        <v>60000000</v>
      </c>
      <c r="V3452" s="109" t="s">
        <v>6222</v>
      </c>
      <c r="W3452" s="141">
        <v>0</v>
      </c>
      <c r="X3452" s="141">
        <v>0</v>
      </c>
      <c r="Y3452" s="141">
        <v>0</v>
      </c>
      <c r="Z3452" s="141">
        <v>0</v>
      </c>
      <c r="AA3452" s="112">
        <v>0</v>
      </c>
      <c r="AB3452" s="112"/>
      <c r="AC3452" s="112"/>
      <c r="AD3452" s="141"/>
      <c r="AE3452" s="106">
        <v>0</v>
      </c>
      <c r="AF3452" s="106">
        <v>0</v>
      </c>
      <c r="AG3452" s="106">
        <v>0</v>
      </c>
      <c r="AH3452" s="112"/>
      <c r="AI3452" s="112"/>
      <c r="AJ3452" s="112"/>
      <c r="AK3452" s="112"/>
      <c r="AL3452" s="112"/>
      <c r="AM3452" s="112"/>
      <c r="AN3452" s="114">
        <f t="shared" si="106"/>
        <v>0</v>
      </c>
      <c r="AO3452" s="114">
        <f t="shared" si="107"/>
        <v>60000000</v>
      </c>
      <c r="AP3452" s="114"/>
      <c r="AQ3452" s="114"/>
      <c r="AR3452" s="114"/>
      <c r="AS3452" s="114"/>
      <c r="AT3452" s="189"/>
    </row>
    <row r="3453" spans="1:46" s="190" customFormat="1" ht="15" customHeight="1" x14ac:dyDescent="0.2">
      <c r="A3453" s="104"/>
      <c r="B3453" s="104">
        <f>VLOOKUP(BJB!$F$9:$F$5599,Ctrl!$B$4:$C$399,2,0)</f>
        <v>34</v>
      </c>
      <c r="C3453" s="104">
        <f>VLOOKUP(BJB!$G$9:$G$5599,Ctrl!$E$4:$F$399,2,0)</f>
        <v>0</v>
      </c>
      <c r="D3453" s="219">
        <v>1</v>
      </c>
      <c r="E3453" s="104" t="str">
        <f>VLOOKUP(BJB!$F$9:$F$5599,Ctrl!$B$4:$D$399,3,0)</f>
        <v>III</v>
      </c>
      <c r="F3453" s="139" t="s">
        <v>10546</v>
      </c>
      <c r="G3453" s="139" t="s">
        <v>7677</v>
      </c>
      <c r="H3453" s="125"/>
      <c r="I3453" s="220" t="e">
        <f>IF(G3452=BJB!#REF!,I3452+1,1)</f>
        <v>#REF!</v>
      </c>
      <c r="J3453" s="912" t="s">
        <v>23384</v>
      </c>
      <c r="K3453" s="121" t="s">
        <v>3738</v>
      </c>
      <c r="L3453" s="104" t="s">
        <v>6477</v>
      </c>
      <c r="M3453" s="104" t="s">
        <v>3739</v>
      </c>
      <c r="N3453" s="120">
        <v>39172</v>
      </c>
      <c r="O3453" s="112">
        <v>4700000000</v>
      </c>
      <c r="P3453" s="105" t="s">
        <v>6222</v>
      </c>
      <c r="Q3453" s="120" t="s">
        <v>6222</v>
      </c>
      <c r="R3453" s="890">
        <v>0</v>
      </c>
      <c r="S3453" s="108" t="s">
        <v>7091</v>
      </c>
      <c r="T3453" s="120">
        <v>39577</v>
      </c>
      <c r="U3453" s="112">
        <v>3140567250</v>
      </c>
      <c r="V3453" s="109" t="s">
        <v>6222</v>
      </c>
      <c r="W3453" s="141">
        <v>0</v>
      </c>
      <c r="X3453" s="141">
        <v>0</v>
      </c>
      <c r="Y3453" s="141">
        <v>0</v>
      </c>
      <c r="Z3453" s="141">
        <v>0</v>
      </c>
      <c r="AA3453" s="112">
        <v>1499836869</v>
      </c>
      <c r="AB3453" s="112"/>
      <c r="AC3453" s="112"/>
      <c r="AD3453" s="141"/>
      <c r="AE3453" s="106">
        <v>0</v>
      </c>
      <c r="AF3453" s="106">
        <v>0</v>
      </c>
      <c r="AG3453" s="106">
        <v>0</v>
      </c>
      <c r="AH3453" s="112"/>
      <c r="AI3453" s="112"/>
      <c r="AJ3453" s="112"/>
      <c r="AK3453" s="112"/>
      <c r="AL3453" s="112"/>
      <c r="AM3453" s="112"/>
      <c r="AN3453" s="114">
        <f t="shared" si="106"/>
        <v>1499836869</v>
      </c>
      <c r="AO3453" s="114">
        <f t="shared" si="107"/>
        <v>1640730381</v>
      </c>
      <c r="AP3453" s="114"/>
      <c r="AQ3453" s="114"/>
      <c r="AR3453" s="114"/>
      <c r="AS3453" s="114"/>
      <c r="AT3453" s="189"/>
    </row>
    <row r="3454" spans="1:46" s="191" customFormat="1" ht="15" customHeight="1" x14ac:dyDescent="0.2">
      <c r="A3454" s="104"/>
      <c r="B3454" s="104">
        <f>VLOOKUP(BJB!$F$9:$F$5599,Ctrl!$B$4:$C$399,2,0)</f>
        <v>34</v>
      </c>
      <c r="C3454" s="104">
        <f>VLOOKUP(BJB!$G$9:$G$5599,Ctrl!$E$4:$F$399,2,0)</f>
        <v>0</v>
      </c>
      <c r="D3454" s="219">
        <v>1</v>
      </c>
      <c r="E3454" s="104" t="str">
        <f>VLOOKUP(BJB!$F$9:$F$5599,Ctrl!$B$4:$D$399,3,0)</f>
        <v>III</v>
      </c>
      <c r="F3454" s="139" t="s">
        <v>10546</v>
      </c>
      <c r="G3454" s="139" t="s">
        <v>7677</v>
      </c>
      <c r="H3454" s="125"/>
      <c r="I3454" s="220" t="e">
        <f>IF(G3453=BJB!#REF!,I3453+1,1)</f>
        <v>#REF!</v>
      </c>
      <c r="J3454" s="912" t="s">
        <v>23385</v>
      </c>
      <c r="K3454" s="121" t="s">
        <v>3740</v>
      </c>
      <c r="L3454" s="104" t="s">
        <v>6477</v>
      </c>
      <c r="M3454" s="104" t="s">
        <v>3741</v>
      </c>
      <c r="N3454" s="120">
        <v>39087</v>
      </c>
      <c r="O3454" s="112">
        <v>15000000</v>
      </c>
      <c r="P3454" s="105" t="s">
        <v>6222</v>
      </c>
      <c r="Q3454" s="120" t="s">
        <v>6222</v>
      </c>
      <c r="R3454" s="890">
        <v>0</v>
      </c>
      <c r="S3454" s="108" t="s">
        <v>7092</v>
      </c>
      <c r="T3454" s="120">
        <v>39779</v>
      </c>
      <c r="U3454" s="112">
        <v>3750000</v>
      </c>
      <c r="V3454" s="109" t="s">
        <v>6222</v>
      </c>
      <c r="W3454" s="141">
        <v>0</v>
      </c>
      <c r="X3454" s="141">
        <v>0</v>
      </c>
      <c r="Y3454" s="141">
        <v>0</v>
      </c>
      <c r="Z3454" s="141">
        <v>0</v>
      </c>
      <c r="AA3454" s="112">
        <v>2025000</v>
      </c>
      <c r="AB3454" s="112"/>
      <c r="AC3454" s="112"/>
      <c r="AD3454" s="141"/>
      <c r="AE3454" s="106">
        <v>0</v>
      </c>
      <c r="AF3454" s="106">
        <v>0</v>
      </c>
      <c r="AG3454" s="106">
        <v>0</v>
      </c>
      <c r="AH3454" s="112"/>
      <c r="AI3454" s="112"/>
      <c r="AJ3454" s="112"/>
      <c r="AK3454" s="112"/>
      <c r="AL3454" s="112"/>
      <c r="AM3454" s="112"/>
      <c r="AN3454" s="114">
        <f t="shared" si="106"/>
        <v>2025000</v>
      </c>
      <c r="AO3454" s="114">
        <f t="shared" si="107"/>
        <v>1725000</v>
      </c>
      <c r="AP3454" s="114"/>
      <c r="AQ3454" s="114"/>
      <c r="AR3454" s="114"/>
      <c r="AS3454" s="114"/>
      <c r="AT3454" s="189"/>
    </row>
    <row r="3455" spans="1:46" s="190" customFormat="1" ht="15" customHeight="1" x14ac:dyDescent="0.2">
      <c r="A3455" s="104"/>
      <c r="B3455" s="104">
        <f>VLOOKUP(BJB!$F$9:$F$5599,Ctrl!$B$4:$C$399,2,0)</f>
        <v>34</v>
      </c>
      <c r="C3455" s="104">
        <f>VLOOKUP(BJB!$G$9:$G$5599,Ctrl!$E$4:$F$399,2,0)</f>
        <v>0</v>
      </c>
      <c r="D3455" s="219">
        <v>1</v>
      </c>
      <c r="E3455" s="104" t="str">
        <f>VLOOKUP(BJB!$F$9:$F$5599,Ctrl!$B$4:$D$399,3,0)</f>
        <v>III</v>
      </c>
      <c r="F3455" s="139" t="s">
        <v>10546</v>
      </c>
      <c r="G3455" s="139" t="s">
        <v>7677</v>
      </c>
      <c r="H3455" s="125"/>
      <c r="I3455" s="220" t="e">
        <f>IF(G3454=BJB!#REF!,I3454+1,1)</f>
        <v>#REF!</v>
      </c>
      <c r="J3455" s="912" t="s">
        <v>23386</v>
      </c>
      <c r="K3455" s="121" t="s">
        <v>3742</v>
      </c>
      <c r="L3455" s="104" t="s">
        <v>6477</v>
      </c>
      <c r="M3455" s="104" t="s">
        <v>3743</v>
      </c>
      <c r="N3455" s="120">
        <v>39443</v>
      </c>
      <c r="O3455" s="112">
        <v>150000000</v>
      </c>
      <c r="P3455" s="105" t="s">
        <v>6222</v>
      </c>
      <c r="Q3455" s="120" t="s">
        <v>6222</v>
      </c>
      <c r="R3455" s="890">
        <v>0</v>
      </c>
      <c r="S3455" s="108" t="s">
        <v>7093</v>
      </c>
      <c r="T3455" s="120">
        <v>39832</v>
      </c>
      <c r="U3455" s="112">
        <v>112500000</v>
      </c>
      <c r="V3455" s="109" t="s">
        <v>6222</v>
      </c>
      <c r="W3455" s="141">
        <v>0</v>
      </c>
      <c r="X3455" s="141">
        <v>0</v>
      </c>
      <c r="Y3455" s="141">
        <v>0</v>
      </c>
      <c r="Z3455" s="141">
        <v>0</v>
      </c>
      <c r="AA3455" s="112">
        <v>112500000</v>
      </c>
      <c r="AB3455" s="112"/>
      <c r="AC3455" s="112"/>
      <c r="AD3455" s="141"/>
      <c r="AE3455" s="106">
        <v>0</v>
      </c>
      <c r="AF3455" s="106">
        <v>0</v>
      </c>
      <c r="AG3455" s="106">
        <v>0</v>
      </c>
      <c r="AH3455" s="112"/>
      <c r="AI3455" s="112"/>
      <c r="AJ3455" s="112"/>
      <c r="AK3455" s="112"/>
      <c r="AL3455" s="112"/>
      <c r="AM3455" s="112"/>
      <c r="AN3455" s="114">
        <f t="shared" si="106"/>
        <v>112500000</v>
      </c>
      <c r="AO3455" s="114">
        <f t="shared" si="107"/>
        <v>0</v>
      </c>
      <c r="AP3455" s="114"/>
      <c r="AQ3455" s="114"/>
      <c r="AR3455" s="114"/>
      <c r="AS3455" s="114"/>
      <c r="AT3455" s="233"/>
    </row>
    <row r="3456" spans="1:46" s="190" customFormat="1" ht="15" customHeight="1" x14ac:dyDescent="0.2">
      <c r="A3456" s="104"/>
      <c r="B3456" s="104">
        <f>VLOOKUP(BJB!$F$9:$F$5599,Ctrl!$B$4:$C$399,2,0)</f>
        <v>34</v>
      </c>
      <c r="C3456" s="104">
        <f>VLOOKUP(BJB!$G$9:$G$5599,Ctrl!$E$4:$F$399,2,0)</f>
        <v>0</v>
      </c>
      <c r="D3456" s="219">
        <v>1</v>
      </c>
      <c r="E3456" s="104" t="str">
        <f>VLOOKUP(BJB!$F$9:$F$5599,Ctrl!$B$4:$D$399,3,0)</f>
        <v>III</v>
      </c>
      <c r="F3456" s="139" t="s">
        <v>10546</v>
      </c>
      <c r="G3456" s="139" t="s">
        <v>7677</v>
      </c>
      <c r="H3456" s="125"/>
      <c r="I3456" s="220" t="e">
        <f>IF(G3455=BJB!#REF!,I3455+1,1)</f>
        <v>#REF!</v>
      </c>
      <c r="J3456" s="912" t="s">
        <v>23387</v>
      </c>
      <c r="K3456" s="121" t="s">
        <v>3744</v>
      </c>
      <c r="L3456" s="104" t="s">
        <v>6477</v>
      </c>
      <c r="M3456" s="104" t="s">
        <v>3745</v>
      </c>
      <c r="N3456" s="120">
        <v>39042</v>
      </c>
      <c r="O3456" s="112">
        <v>10000000</v>
      </c>
      <c r="P3456" s="105" t="s">
        <v>6222</v>
      </c>
      <c r="Q3456" s="120" t="s">
        <v>6222</v>
      </c>
      <c r="R3456" s="890">
        <v>0</v>
      </c>
      <c r="S3456" s="108" t="s">
        <v>7094</v>
      </c>
      <c r="T3456" s="120">
        <v>39776</v>
      </c>
      <c r="U3456" s="112">
        <v>6681251</v>
      </c>
      <c r="V3456" s="109" t="s">
        <v>6222</v>
      </c>
      <c r="W3456" s="141">
        <v>0</v>
      </c>
      <c r="X3456" s="141">
        <v>0</v>
      </c>
      <c r="Y3456" s="141">
        <v>0</v>
      </c>
      <c r="Z3456" s="141">
        <v>0</v>
      </c>
      <c r="AA3456" s="112">
        <v>375000</v>
      </c>
      <c r="AB3456" s="112"/>
      <c r="AC3456" s="112"/>
      <c r="AD3456" s="141"/>
      <c r="AE3456" s="106">
        <v>0</v>
      </c>
      <c r="AF3456" s="106">
        <v>0</v>
      </c>
      <c r="AG3456" s="106">
        <v>0</v>
      </c>
      <c r="AH3456" s="112"/>
      <c r="AI3456" s="112"/>
      <c r="AJ3456" s="112"/>
      <c r="AK3456" s="112"/>
      <c r="AL3456" s="112"/>
      <c r="AM3456" s="112"/>
      <c r="AN3456" s="114">
        <f t="shared" si="106"/>
        <v>375000</v>
      </c>
      <c r="AO3456" s="114">
        <f t="shared" si="107"/>
        <v>6306251</v>
      </c>
      <c r="AP3456" s="114"/>
      <c r="AQ3456" s="114"/>
      <c r="AR3456" s="114"/>
      <c r="AS3456" s="114"/>
      <c r="AT3456" s="233"/>
    </row>
    <row r="3457" spans="1:46" s="190" customFormat="1" ht="15" customHeight="1" x14ac:dyDescent="0.2">
      <c r="A3457" s="104"/>
      <c r="B3457" s="104">
        <f>VLOOKUP(BJB!$F$9:$F$5599,Ctrl!$B$4:$C$399,2,0)</f>
        <v>34</v>
      </c>
      <c r="C3457" s="104">
        <f>VLOOKUP(BJB!$G$9:$G$5599,Ctrl!$E$4:$F$399,2,0)</f>
        <v>0</v>
      </c>
      <c r="D3457" s="219">
        <v>1</v>
      </c>
      <c r="E3457" s="104" t="str">
        <f>VLOOKUP(BJB!$F$9:$F$5599,Ctrl!$B$4:$D$399,3,0)</f>
        <v>III</v>
      </c>
      <c r="F3457" s="139" t="s">
        <v>10546</v>
      </c>
      <c r="G3457" s="139" t="s">
        <v>7677</v>
      </c>
      <c r="H3457" s="125"/>
      <c r="I3457" s="220" t="e">
        <f>IF(G3456=BJB!#REF!,I3456+1,1)</f>
        <v>#REF!</v>
      </c>
      <c r="J3457" s="912" t="s">
        <v>23388</v>
      </c>
      <c r="K3457" s="121" t="s">
        <v>3746</v>
      </c>
      <c r="L3457" s="104" t="s">
        <v>6477</v>
      </c>
      <c r="M3457" s="104" t="s">
        <v>3745</v>
      </c>
      <c r="N3457" s="120">
        <v>39042</v>
      </c>
      <c r="O3457" s="112">
        <v>10000000</v>
      </c>
      <c r="P3457" s="105" t="s">
        <v>6222</v>
      </c>
      <c r="Q3457" s="120" t="s">
        <v>6222</v>
      </c>
      <c r="R3457" s="890">
        <v>0</v>
      </c>
      <c r="S3457" s="108" t="s">
        <v>7094</v>
      </c>
      <c r="T3457" s="120">
        <v>39776</v>
      </c>
      <c r="U3457" s="112">
        <v>7043747</v>
      </c>
      <c r="V3457" s="109" t="s">
        <v>6222</v>
      </c>
      <c r="W3457" s="141">
        <v>0</v>
      </c>
      <c r="X3457" s="141">
        <v>0</v>
      </c>
      <c r="Y3457" s="141">
        <v>0</v>
      </c>
      <c r="Z3457" s="141">
        <v>0</v>
      </c>
      <c r="AA3457" s="112">
        <v>7043747</v>
      </c>
      <c r="AB3457" s="112"/>
      <c r="AC3457" s="112"/>
      <c r="AD3457" s="141"/>
      <c r="AE3457" s="106">
        <v>0</v>
      </c>
      <c r="AF3457" s="106">
        <v>0</v>
      </c>
      <c r="AG3457" s="106">
        <v>0</v>
      </c>
      <c r="AH3457" s="112"/>
      <c r="AI3457" s="112"/>
      <c r="AJ3457" s="112"/>
      <c r="AK3457" s="112"/>
      <c r="AL3457" s="112"/>
      <c r="AM3457" s="112"/>
      <c r="AN3457" s="114">
        <f t="shared" si="106"/>
        <v>7043747</v>
      </c>
      <c r="AO3457" s="114">
        <f t="shared" si="107"/>
        <v>0</v>
      </c>
      <c r="AP3457" s="114"/>
      <c r="AQ3457" s="114"/>
      <c r="AR3457" s="114"/>
      <c r="AS3457" s="114"/>
      <c r="AT3457" s="189"/>
    </row>
    <row r="3458" spans="1:46" s="191" customFormat="1" ht="15" customHeight="1" x14ac:dyDescent="0.2">
      <c r="A3458" s="104"/>
      <c r="B3458" s="104">
        <f>VLOOKUP(BJB!$F$9:$F$5599,Ctrl!$B$4:$C$399,2,0)</f>
        <v>34</v>
      </c>
      <c r="C3458" s="104">
        <f>VLOOKUP(BJB!$G$9:$G$5599,Ctrl!$E$4:$F$399,2,0)</f>
        <v>0</v>
      </c>
      <c r="D3458" s="219">
        <v>1</v>
      </c>
      <c r="E3458" s="104" t="str">
        <f>VLOOKUP(BJB!$F$9:$F$5599,Ctrl!$B$4:$D$399,3,0)</f>
        <v>III</v>
      </c>
      <c r="F3458" s="139" t="s">
        <v>10546</v>
      </c>
      <c r="G3458" s="139" t="s">
        <v>7677</v>
      </c>
      <c r="H3458" s="125"/>
      <c r="I3458" s="220" t="e">
        <f>IF(G3457=BJB!#REF!,I3457+1,1)</f>
        <v>#REF!</v>
      </c>
      <c r="J3458" s="912" t="s">
        <v>23389</v>
      </c>
      <c r="K3458" s="121" t="s">
        <v>2244</v>
      </c>
      <c r="L3458" s="104" t="s">
        <v>6477</v>
      </c>
      <c r="M3458" s="104" t="s">
        <v>3745</v>
      </c>
      <c r="N3458" s="120">
        <v>39042</v>
      </c>
      <c r="O3458" s="112">
        <v>10000000</v>
      </c>
      <c r="P3458" s="105" t="s">
        <v>6222</v>
      </c>
      <c r="Q3458" s="120" t="s">
        <v>6222</v>
      </c>
      <c r="R3458" s="890">
        <v>0</v>
      </c>
      <c r="S3458" s="108" t="s">
        <v>7094</v>
      </c>
      <c r="T3458" s="120">
        <v>39776</v>
      </c>
      <c r="U3458" s="112">
        <v>5968751</v>
      </c>
      <c r="V3458" s="109" t="s">
        <v>6222</v>
      </c>
      <c r="W3458" s="141">
        <v>0</v>
      </c>
      <c r="X3458" s="141">
        <v>0</v>
      </c>
      <c r="Y3458" s="141">
        <v>0</v>
      </c>
      <c r="Z3458" s="141">
        <v>0</v>
      </c>
      <c r="AA3458" s="112">
        <v>0</v>
      </c>
      <c r="AB3458" s="112"/>
      <c r="AC3458" s="112"/>
      <c r="AD3458" s="141"/>
      <c r="AE3458" s="106">
        <v>0</v>
      </c>
      <c r="AF3458" s="106">
        <v>0</v>
      </c>
      <c r="AG3458" s="106">
        <v>0</v>
      </c>
      <c r="AH3458" s="112"/>
      <c r="AI3458" s="112"/>
      <c r="AJ3458" s="112"/>
      <c r="AK3458" s="112"/>
      <c r="AL3458" s="112"/>
      <c r="AM3458" s="112"/>
      <c r="AN3458" s="114">
        <f t="shared" si="106"/>
        <v>0</v>
      </c>
      <c r="AO3458" s="114">
        <f t="shared" si="107"/>
        <v>5968751</v>
      </c>
      <c r="AP3458" s="114"/>
      <c r="AQ3458" s="114"/>
      <c r="AR3458" s="114"/>
      <c r="AS3458" s="114"/>
      <c r="AT3458" s="190"/>
    </row>
    <row r="3459" spans="1:46" s="190" customFormat="1" ht="15" customHeight="1" x14ac:dyDescent="0.2">
      <c r="A3459" s="104"/>
      <c r="B3459" s="104">
        <f>VLOOKUP(BJB!$F$9:$F$5599,Ctrl!$B$4:$C$399,2,0)</f>
        <v>34</v>
      </c>
      <c r="C3459" s="104">
        <f>VLOOKUP(BJB!$G$9:$G$5599,Ctrl!$E$4:$F$399,2,0)</f>
        <v>0</v>
      </c>
      <c r="D3459" s="219">
        <v>1</v>
      </c>
      <c r="E3459" s="104" t="str">
        <f>VLOOKUP(BJB!$F$9:$F$5599,Ctrl!$B$4:$D$399,3,0)</f>
        <v>III</v>
      </c>
      <c r="F3459" s="139" t="s">
        <v>10546</v>
      </c>
      <c r="G3459" s="139" t="s">
        <v>7677</v>
      </c>
      <c r="H3459" s="125"/>
      <c r="I3459" s="220" t="e">
        <f>IF(G3458=BJB!#REF!,I3458+1,1)</f>
        <v>#REF!</v>
      </c>
      <c r="J3459" s="912" t="s">
        <v>23390</v>
      </c>
      <c r="K3459" s="121" t="s">
        <v>3747</v>
      </c>
      <c r="L3459" s="104" t="s">
        <v>6477</v>
      </c>
      <c r="M3459" s="104" t="s">
        <v>3745</v>
      </c>
      <c r="N3459" s="120">
        <v>39042</v>
      </c>
      <c r="O3459" s="112">
        <v>10000000</v>
      </c>
      <c r="P3459" s="105" t="s">
        <v>6222</v>
      </c>
      <c r="Q3459" s="120" t="s">
        <v>6222</v>
      </c>
      <c r="R3459" s="890">
        <v>0</v>
      </c>
      <c r="S3459" s="108" t="s">
        <v>7094</v>
      </c>
      <c r="T3459" s="120">
        <v>39776</v>
      </c>
      <c r="U3459" s="112">
        <v>6324995</v>
      </c>
      <c r="V3459" s="109" t="s">
        <v>6222</v>
      </c>
      <c r="W3459" s="141">
        <v>0</v>
      </c>
      <c r="X3459" s="141">
        <v>0</v>
      </c>
      <c r="Y3459" s="141">
        <v>0</v>
      </c>
      <c r="Z3459" s="141">
        <v>0</v>
      </c>
      <c r="AA3459" s="112">
        <v>1170000</v>
      </c>
      <c r="AB3459" s="112"/>
      <c r="AC3459" s="112"/>
      <c r="AD3459" s="141"/>
      <c r="AE3459" s="106">
        <v>0</v>
      </c>
      <c r="AF3459" s="106">
        <v>0</v>
      </c>
      <c r="AG3459" s="106">
        <v>0</v>
      </c>
      <c r="AH3459" s="112"/>
      <c r="AI3459" s="112"/>
      <c r="AJ3459" s="112"/>
      <c r="AK3459" s="112"/>
      <c r="AL3459" s="112"/>
      <c r="AM3459" s="112"/>
      <c r="AN3459" s="114">
        <f t="shared" si="106"/>
        <v>1170000</v>
      </c>
      <c r="AO3459" s="114">
        <f t="shared" si="107"/>
        <v>5154995</v>
      </c>
      <c r="AP3459" s="114"/>
      <c r="AQ3459" s="114"/>
      <c r="AR3459" s="114"/>
      <c r="AS3459" s="114"/>
    </row>
    <row r="3460" spans="1:46" s="190" customFormat="1" ht="15" customHeight="1" x14ac:dyDescent="0.2">
      <c r="A3460" s="104"/>
      <c r="B3460" s="104">
        <f>VLOOKUP(BJB!$F$9:$F$5599,Ctrl!$B$4:$C$399,2,0)</f>
        <v>34</v>
      </c>
      <c r="C3460" s="104">
        <f>VLOOKUP(BJB!$G$9:$G$5599,Ctrl!$E$4:$F$399,2,0)</f>
        <v>0</v>
      </c>
      <c r="D3460" s="219">
        <v>1</v>
      </c>
      <c r="E3460" s="104" t="str">
        <f>VLOOKUP(BJB!$F$9:$F$5599,Ctrl!$B$4:$D$399,3,0)</f>
        <v>III</v>
      </c>
      <c r="F3460" s="139" t="s">
        <v>10546</v>
      </c>
      <c r="G3460" s="139" t="s">
        <v>7677</v>
      </c>
      <c r="H3460" s="125"/>
      <c r="I3460" s="220" t="e">
        <f>IF(G3459=BJB!#REF!,I3459+1,1)</f>
        <v>#REF!</v>
      </c>
      <c r="J3460" s="912" t="s">
        <v>23391</v>
      </c>
      <c r="K3460" s="121" t="s">
        <v>3748</v>
      </c>
      <c r="L3460" s="104" t="s">
        <v>6477</v>
      </c>
      <c r="M3460" s="104" t="s">
        <v>3745</v>
      </c>
      <c r="N3460" s="120">
        <v>39042</v>
      </c>
      <c r="O3460" s="112">
        <v>10000000</v>
      </c>
      <c r="P3460" s="105" t="s">
        <v>6222</v>
      </c>
      <c r="Q3460" s="120" t="s">
        <v>6222</v>
      </c>
      <c r="R3460" s="890">
        <v>0</v>
      </c>
      <c r="S3460" s="108" t="s">
        <v>7094</v>
      </c>
      <c r="T3460" s="120">
        <v>39776</v>
      </c>
      <c r="U3460" s="112">
        <v>5000004</v>
      </c>
      <c r="V3460" s="109" t="s">
        <v>6222</v>
      </c>
      <c r="W3460" s="141">
        <v>0</v>
      </c>
      <c r="X3460" s="141">
        <v>0</v>
      </c>
      <c r="Y3460" s="141">
        <v>0</v>
      </c>
      <c r="Z3460" s="141">
        <v>0</v>
      </c>
      <c r="AA3460" s="112">
        <v>300000</v>
      </c>
      <c r="AB3460" s="113"/>
      <c r="AC3460" s="113"/>
      <c r="AD3460" s="141"/>
      <c r="AE3460" s="106">
        <v>0</v>
      </c>
      <c r="AF3460" s="106">
        <v>0</v>
      </c>
      <c r="AG3460" s="106">
        <v>0</v>
      </c>
      <c r="AH3460" s="113"/>
      <c r="AI3460" s="112"/>
      <c r="AJ3460" s="112"/>
      <c r="AK3460" s="112"/>
      <c r="AL3460" s="112"/>
      <c r="AM3460" s="112"/>
      <c r="AN3460" s="114">
        <f t="shared" si="106"/>
        <v>300000</v>
      </c>
      <c r="AO3460" s="114">
        <f t="shared" si="107"/>
        <v>4700004</v>
      </c>
      <c r="AP3460" s="114"/>
      <c r="AQ3460" s="114"/>
      <c r="AR3460" s="114"/>
      <c r="AS3460" s="114"/>
    </row>
    <row r="3461" spans="1:46" s="190" customFormat="1" ht="15" customHeight="1" x14ac:dyDescent="0.2">
      <c r="A3461" s="104"/>
      <c r="B3461" s="104">
        <f>VLOOKUP(BJB!$F$9:$F$5599,Ctrl!$B$4:$C$399,2,0)</f>
        <v>34</v>
      </c>
      <c r="C3461" s="104">
        <f>VLOOKUP(BJB!$G$9:$G$5599,Ctrl!$E$4:$F$399,2,0)</f>
        <v>0</v>
      </c>
      <c r="D3461" s="219">
        <v>1</v>
      </c>
      <c r="E3461" s="104" t="str">
        <f>VLOOKUP(BJB!$F$9:$F$5599,Ctrl!$B$4:$D$399,3,0)</f>
        <v>III</v>
      </c>
      <c r="F3461" s="139" t="s">
        <v>10546</v>
      </c>
      <c r="G3461" s="139" t="s">
        <v>7677</v>
      </c>
      <c r="H3461" s="125"/>
      <c r="I3461" s="220" t="e">
        <f>IF(G3460=BJB!#REF!,I3460+1,1)</f>
        <v>#REF!</v>
      </c>
      <c r="J3461" s="912" t="s">
        <v>23392</v>
      </c>
      <c r="K3461" s="121" t="s">
        <v>3749</v>
      </c>
      <c r="L3461" s="104" t="s">
        <v>6477</v>
      </c>
      <c r="M3461" s="104" t="s">
        <v>3750</v>
      </c>
      <c r="N3461" s="120">
        <v>39042</v>
      </c>
      <c r="O3461" s="112">
        <v>10000000</v>
      </c>
      <c r="P3461" s="105" t="s">
        <v>6222</v>
      </c>
      <c r="Q3461" s="120" t="s">
        <v>6222</v>
      </c>
      <c r="R3461" s="890">
        <v>0</v>
      </c>
      <c r="S3461" s="108" t="s">
        <v>7094</v>
      </c>
      <c r="T3461" s="120">
        <v>39776</v>
      </c>
      <c r="U3461" s="112">
        <v>6593745</v>
      </c>
      <c r="V3461" s="109" t="s">
        <v>6222</v>
      </c>
      <c r="W3461" s="141">
        <v>0</v>
      </c>
      <c r="X3461" s="141">
        <v>0</v>
      </c>
      <c r="Y3461" s="141">
        <v>0</v>
      </c>
      <c r="Z3461" s="141">
        <v>0</v>
      </c>
      <c r="AA3461" s="112">
        <v>6593745</v>
      </c>
      <c r="AB3461" s="112"/>
      <c r="AC3461" s="112"/>
      <c r="AD3461" s="141"/>
      <c r="AE3461" s="106">
        <v>0</v>
      </c>
      <c r="AF3461" s="106">
        <v>0</v>
      </c>
      <c r="AG3461" s="106">
        <v>0</v>
      </c>
      <c r="AH3461" s="112"/>
      <c r="AI3461" s="112"/>
      <c r="AJ3461" s="112"/>
      <c r="AK3461" s="112"/>
      <c r="AL3461" s="112"/>
      <c r="AM3461" s="112"/>
      <c r="AN3461" s="114">
        <f t="shared" si="106"/>
        <v>6593745</v>
      </c>
      <c r="AO3461" s="114">
        <f t="shared" si="107"/>
        <v>0</v>
      </c>
      <c r="AP3461" s="114"/>
      <c r="AQ3461" s="114"/>
      <c r="AR3461" s="114"/>
      <c r="AS3461" s="114"/>
    </row>
    <row r="3462" spans="1:46" s="190" customFormat="1" ht="15" customHeight="1" x14ac:dyDescent="0.2">
      <c r="A3462" s="104"/>
      <c r="B3462" s="104">
        <f>VLOOKUP(BJB!$F$9:$F$5599,Ctrl!$B$4:$C$399,2,0)</f>
        <v>34</v>
      </c>
      <c r="C3462" s="104">
        <f>VLOOKUP(BJB!$G$9:$G$5599,Ctrl!$E$4:$F$399,2,0)</f>
        <v>0</v>
      </c>
      <c r="D3462" s="219">
        <v>1</v>
      </c>
      <c r="E3462" s="104" t="str">
        <f>VLOOKUP(BJB!$F$9:$F$5599,Ctrl!$B$4:$D$399,3,0)</f>
        <v>III</v>
      </c>
      <c r="F3462" s="139" t="s">
        <v>10546</v>
      </c>
      <c r="G3462" s="139" t="s">
        <v>7677</v>
      </c>
      <c r="H3462" s="125"/>
      <c r="I3462" s="220" t="e">
        <f>IF(G3461=BJB!#REF!,I3461+1,1)</f>
        <v>#REF!</v>
      </c>
      <c r="J3462" s="912" t="s">
        <v>23393</v>
      </c>
      <c r="K3462" s="121" t="s">
        <v>3751</v>
      </c>
      <c r="L3462" s="104" t="s">
        <v>6477</v>
      </c>
      <c r="M3462" s="104" t="s">
        <v>3745</v>
      </c>
      <c r="N3462" s="120">
        <v>39042</v>
      </c>
      <c r="O3462" s="112">
        <v>3000000</v>
      </c>
      <c r="P3462" s="105" t="s">
        <v>6222</v>
      </c>
      <c r="Q3462" s="120" t="s">
        <v>6222</v>
      </c>
      <c r="R3462" s="890">
        <v>0</v>
      </c>
      <c r="S3462" s="108" t="s">
        <v>7094</v>
      </c>
      <c r="T3462" s="120">
        <v>39776</v>
      </c>
      <c r="U3462" s="112">
        <v>2139375</v>
      </c>
      <c r="V3462" s="109" t="s">
        <v>6222</v>
      </c>
      <c r="W3462" s="141">
        <v>0</v>
      </c>
      <c r="X3462" s="141">
        <v>0</v>
      </c>
      <c r="Y3462" s="141">
        <v>0</v>
      </c>
      <c r="Z3462" s="141">
        <v>0</v>
      </c>
      <c r="AA3462" s="112">
        <v>0</v>
      </c>
      <c r="AB3462" s="112"/>
      <c r="AC3462" s="112"/>
      <c r="AD3462" s="141"/>
      <c r="AE3462" s="106">
        <v>0</v>
      </c>
      <c r="AF3462" s="106">
        <v>0</v>
      </c>
      <c r="AG3462" s="106">
        <v>0</v>
      </c>
      <c r="AH3462" s="112"/>
      <c r="AI3462" s="112"/>
      <c r="AJ3462" s="112"/>
      <c r="AK3462" s="112"/>
      <c r="AL3462" s="112"/>
      <c r="AM3462" s="112"/>
      <c r="AN3462" s="114">
        <f t="shared" si="106"/>
        <v>0</v>
      </c>
      <c r="AO3462" s="114">
        <f t="shared" si="107"/>
        <v>2139375</v>
      </c>
      <c r="AP3462" s="114"/>
      <c r="AQ3462" s="114"/>
      <c r="AR3462" s="114"/>
      <c r="AS3462" s="114"/>
    </row>
    <row r="3463" spans="1:46" s="190" customFormat="1" ht="15" customHeight="1" x14ac:dyDescent="0.2">
      <c r="A3463" s="104"/>
      <c r="B3463" s="104">
        <f>VLOOKUP(BJB!$F$9:$F$5599,Ctrl!$B$4:$C$399,2,0)</f>
        <v>34</v>
      </c>
      <c r="C3463" s="104">
        <f>VLOOKUP(BJB!$G$9:$G$5599,Ctrl!$E$4:$F$399,2,0)</f>
        <v>0</v>
      </c>
      <c r="D3463" s="219">
        <v>1</v>
      </c>
      <c r="E3463" s="104" t="str">
        <f>VLOOKUP(BJB!$F$9:$F$5599,Ctrl!$B$4:$D$399,3,0)</f>
        <v>III</v>
      </c>
      <c r="F3463" s="139" t="s">
        <v>10546</v>
      </c>
      <c r="G3463" s="139" t="s">
        <v>7677</v>
      </c>
      <c r="H3463" s="125"/>
      <c r="I3463" s="220" t="e">
        <f>IF(G3462=BJB!#REF!,I3462+1,1)</f>
        <v>#REF!</v>
      </c>
      <c r="J3463" s="912" t="s">
        <v>23394</v>
      </c>
      <c r="K3463" s="121" t="s">
        <v>3752</v>
      </c>
      <c r="L3463" s="104" t="s">
        <v>6477</v>
      </c>
      <c r="M3463" s="104" t="s">
        <v>3745</v>
      </c>
      <c r="N3463" s="120">
        <v>39042</v>
      </c>
      <c r="O3463" s="112">
        <v>10000000</v>
      </c>
      <c r="P3463" s="105" t="s">
        <v>6222</v>
      </c>
      <c r="Q3463" s="120" t="s">
        <v>6222</v>
      </c>
      <c r="R3463" s="890">
        <v>0</v>
      </c>
      <c r="S3463" s="108" t="s">
        <v>7094</v>
      </c>
      <c r="T3463" s="120">
        <v>39776</v>
      </c>
      <c r="U3463" s="112">
        <v>7349995</v>
      </c>
      <c r="V3463" s="109" t="s">
        <v>6222</v>
      </c>
      <c r="W3463" s="141">
        <v>0</v>
      </c>
      <c r="X3463" s="141">
        <v>0</v>
      </c>
      <c r="Y3463" s="141">
        <v>0</v>
      </c>
      <c r="Z3463" s="141">
        <v>0</v>
      </c>
      <c r="AA3463" s="112">
        <v>0</v>
      </c>
      <c r="AB3463" s="112"/>
      <c r="AC3463" s="112"/>
      <c r="AD3463" s="141"/>
      <c r="AE3463" s="106">
        <v>0</v>
      </c>
      <c r="AF3463" s="106">
        <v>0</v>
      </c>
      <c r="AG3463" s="106">
        <v>0</v>
      </c>
      <c r="AH3463" s="112"/>
      <c r="AI3463" s="112"/>
      <c r="AJ3463" s="112"/>
      <c r="AK3463" s="112"/>
      <c r="AL3463" s="112"/>
      <c r="AM3463" s="112"/>
      <c r="AN3463" s="114">
        <f t="shared" si="106"/>
        <v>0</v>
      </c>
      <c r="AO3463" s="114">
        <f t="shared" si="107"/>
        <v>7349995</v>
      </c>
      <c r="AP3463" s="114"/>
      <c r="AQ3463" s="114"/>
      <c r="AR3463" s="114"/>
      <c r="AS3463" s="114"/>
    </row>
    <row r="3464" spans="1:46" s="191" customFormat="1" ht="15" customHeight="1" x14ac:dyDescent="0.2">
      <c r="A3464" s="104"/>
      <c r="B3464" s="104">
        <f>VLOOKUP(BJB!$F$9:$F$5599,Ctrl!$B$4:$C$399,2,0)</f>
        <v>34</v>
      </c>
      <c r="C3464" s="104">
        <f>VLOOKUP(BJB!$G$9:$G$5599,Ctrl!$E$4:$F$399,2,0)</f>
        <v>0</v>
      </c>
      <c r="D3464" s="219">
        <v>1</v>
      </c>
      <c r="E3464" s="104" t="str">
        <f>VLOOKUP(BJB!$F$9:$F$5599,Ctrl!$B$4:$D$399,3,0)</f>
        <v>III</v>
      </c>
      <c r="F3464" s="139" t="s">
        <v>10546</v>
      </c>
      <c r="G3464" s="139" t="s">
        <v>7677</v>
      </c>
      <c r="H3464" s="125"/>
      <c r="I3464" s="220" t="e">
        <f>IF(G3463=BJB!#REF!,I3463+1,1)</f>
        <v>#REF!</v>
      </c>
      <c r="J3464" s="912" t="s">
        <v>23395</v>
      </c>
      <c r="K3464" s="121" t="s">
        <v>3753</v>
      </c>
      <c r="L3464" s="104" t="s">
        <v>6477</v>
      </c>
      <c r="M3464" s="104" t="s">
        <v>3745</v>
      </c>
      <c r="N3464" s="120">
        <v>39042</v>
      </c>
      <c r="O3464" s="112">
        <v>10000000</v>
      </c>
      <c r="P3464" s="105" t="s">
        <v>6222</v>
      </c>
      <c r="Q3464" s="120" t="s">
        <v>6222</v>
      </c>
      <c r="R3464" s="890">
        <v>0</v>
      </c>
      <c r="S3464" s="108" t="s">
        <v>7094</v>
      </c>
      <c r="T3464" s="120">
        <v>39776</v>
      </c>
      <c r="U3464" s="112">
        <v>6149996</v>
      </c>
      <c r="V3464" s="109" t="s">
        <v>6222</v>
      </c>
      <c r="W3464" s="141">
        <v>0</v>
      </c>
      <c r="X3464" s="141">
        <v>0</v>
      </c>
      <c r="Y3464" s="141">
        <v>0</v>
      </c>
      <c r="Z3464" s="141">
        <v>0</v>
      </c>
      <c r="AA3464" s="112">
        <v>0</v>
      </c>
      <c r="AB3464" s="112"/>
      <c r="AC3464" s="112"/>
      <c r="AD3464" s="141"/>
      <c r="AE3464" s="106">
        <v>0</v>
      </c>
      <c r="AF3464" s="106">
        <v>0</v>
      </c>
      <c r="AG3464" s="106">
        <v>0</v>
      </c>
      <c r="AH3464" s="112"/>
      <c r="AI3464" s="112"/>
      <c r="AJ3464" s="112"/>
      <c r="AK3464" s="112"/>
      <c r="AL3464" s="112"/>
      <c r="AM3464" s="112"/>
      <c r="AN3464" s="114">
        <f t="shared" si="106"/>
        <v>0</v>
      </c>
      <c r="AO3464" s="114">
        <f t="shared" si="107"/>
        <v>6149996</v>
      </c>
      <c r="AP3464" s="114"/>
      <c r="AQ3464" s="114"/>
      <c r="AR3464" s="114"/>
      <c r="AS3464" s="114"/>
      <c r="AT3464" s="190"/>
    </row>
    <row r="3465" spans="1:46" s="190" customFormat="1" ht="15" customHeight="1" x14ac:dyDescent="0.2">
      <c r="A3465" s="104"/>
      <c r="B3465" s="104">
        <f>VLOOKUP(BJB!$F$9:$F$5599,Ctrl!$B$4:$C$399,2,0)</f>
        <v>34</v>
      </c>
      <c r="C3465" s="104">
        <f>VLOOKUP(BJB!$G$9:$G$5599,Ctrl!$E$4:$F$399,2,0)</f>
        <v>0</v>
      </c>
      <c r="D3465" s="219">
        <v>1</v>
      </c>
      <c r="E3465" s="104" t="str">
        <f>VLOOKUP(BJB!$F$9:$F$5599,Ctrl!$B$4:$D$399,3,0)</f>
        <v>III</v>
      </c>
      <c r="F3465" s="139" t="s">
        <v>10546</v>
      </c>
      <c r="G3465" s="139" t="s">
        <v>7677</v>
      </c>
      <c r="H3465" s="125"/>
      <c r="I3465" s="220" t="e">
        <f>IF(G3464=BJB!#REF!,I3464+1,1)</f>
        <v>#REF!</v>
      </c>
      <c r="J3465" s="912" t="s">
        <v>23396</v>
      </c>
      <c r="K3465" s="121" t="s">
        <v>3754</v>
      </c>
      <c r="L3465" s="104" t="s">
        <v>6477</v>
      </c>
      <c r="M3465" s="104" t="s">
        <v>3745</v>
      </c>
      <c r="N3465" s="120">
        <v>39042</v>
      </c>
      <c r="O3465" s="112">
        <v>25000000</v>
      </c>
      <c r="P3465" s="105" t="s">
        <v>6222</v>
      </c>
      <c r="Q3465" s="120" t="s">
        <v>6222</v>
      </c>
      <c r="R3465" s="890">
        <v>0</v>
      </c>
      <c r="S3465" s="108" t="s">
        <v>7094</v>
      </c>
      <c r="T3465" s="120">
        <v>39776</v>
      </c>
      <c r="U3465" s="112">
        <v>18750000</v>
      </c>
      <c r="V3465" s="109" t="s">
        <v>6222</v>
      </c>
      <c r="W3465" s="141">
        <v>0</v>
      </c>
      <c r="X3465" s="141">
        <v>0</v>
      </c>
      <c r="Y3465" s="141">
        <v>0</v>
      </c>
      <c r="Z3465" s="141">
        <v>0</v>
      </c>
      <c r="AA3465" s="112">
        <v>11625000</v>
      </c>
      <c r="AB3465" s="112"/>
      <c r="AC3465" s="112"/>
      <c r="AD3465" s="141"/>
      <c r="AE3465" s="106">
        <v>0</v>
      </c>
      <c r="AF3465" s="106">
        <v>0</v>
      </c>
      <c r="AG3465" s="106">
        <v>0</v>
      </c>
      <c r="AH3465" s="112"/>
      <c r="AI3465" s="112"/>
      <c r="AJ3465" s="112"/>
      <c r="AK3465" s="112"/>
      <c r="AL3465" s="112"/>
      <c r="AM3465" s="112"/>
      <c r="AN3465" s="114">
        <f t="shared" ref="AN3465:AN3528" si="108">SUM(AA3465:AM3465)</f>
        <v>11625000</v>
      </c>
      <c r="AO3465" s="114">
        <f t="shared" ref="AO3465:AO3528" si="109">IF((U3465-AN3465)&lt;0,ABS(0),(U3465-AN3465))</f>
        <v>7125000</v>
      </c>
      <c r="AP3465" s="114"/>
      <c r="AQ3465" s="114"/>
      <c r="AR3465" s="114"/>
      <c r="AS3465" s="114"/>
    </row>
    <row r="3466" spans="1:46" s="190" customFormat="1" ht="15" customHeight="1" x14ac:dyDescent="0.2">
      <c r="A3466" s="104"/>
      <c r="B3466" s="104">
        <f>VLOOKUP(BJB!$F$9:$F$5599,Ctrl!$B$4:$C$399,2,0)</f>
        <v>34</v>
      </c>
      <c r="C3466" s="104">
        <f>VLOOKUP(BJB!$G$9:$G$5599,Ctrl!$E$4:$F$399,2,0)</f>
        <v>0</v>
      </c>
      <c r="D3466" s="219">
        <v>1</v>
      </c>
      <c r="E3466" s="104" t="str">
        <f>VLOOKUP(BJB!$F$9:$F$5599,Ctrl!$B$4:$D$399,3,0)</f>
        <v>III</v>
      </c>
      <c r="F3466" s="139" t="s">
        <v>10546</v>
      </c>
      <c r="G3466" s="139" t="s">
        <v>7677</v>
      </c>
      <c r="H3466" s="125"/>
      <c r="I3466" s="220" t="e">
        <f>IF(G3465=BJB!#REF!,I3465+1,1)</f>
        <v>#REF!</v>
      </c>
      <c r="J3466" s="912" t="s">
        <v>23397</v>
      </c>
      <c r="K3466" s="121" t="s">
        <v>3755</v>
      </c>
      <c r="L3466" s="104" t="s">
        <v>6477</v>
      </c>
      <c r="M3466" s="104" t="s">
        <v>3750</v>
      </c>
      <c r="N3466" s="120">
        <v>39042</v>
      </c>
      <c r="O3466" s="112">
        <v>5000000</v>
      </c>
      <c r="P3466" s="105" t="s">
        <v>6222</v>
      </c>
      <c r="Q3466" s="120" t="s">
        <v>6222</v>
      </c>
      <c r="R3466" s="890">
        <v>0</v>
      </c>
      <c r="S3466" s="108" t="s">
        <v>7094</v>
      </c>
      <c r="T3466" s="120">
        <v>39776</v>
      </c>
      <c r="U3466" s="112">
        <v>3543754</v>
      </c>
      <c r="V3466" s="109" t="s">
        <v>6222</v>
      </c>
      <c r="W3466" s="141">
        <v>0</v>
      </c>
      <c r="X3466" s="141">
        <v>0</v>
      </c>
      <c r="Y3466" s="141">
        <v>0</v>
      </c>
      <c r="Z3466" s="141">
        <v>0</v>
      </c>
      <c r="AA3466" s="112">
        <v>176250</v>
      </c>
      <c r="AB3466" s="112"/>
      <c r="AC3466" s="112"/>
      <c r="AD3466" s="141"/>
      <c r="AE3466" s="106">
        <v>0</v>
      </c>
      <c r="AF3466" s="106">
        <v>0</v>
      </c>
      <c r="AG3466" s="106">
        <v>0</v>
      </c>
      <c r="AH3466" s="112"/>
      <c r="AI3466" s="112"/>
      <c r="AJ3466" s="112"/>
      <c r="AK3466" s="112"/>
      <c r="AL3466" s="112"/>
      <c r="AM3466" s="112"/>
      <c r="AN3466" s="114">
        <f t="shared" si="108"/>
        <v>176250</v>
      </c>
      <c r="AO3466" s="114">
        <f t="shared" si="109"/>
        <v>3367504</v>
      </c>
      <c r="AP3466" s="114"/>
      <c r="AQ3466" s="114"/>
      <c r="AR3466" s="114"/>
      <c r="AS3466" s="114"/>
    </row>
    <row r="3467" spans="1:46" s="190" customFormat="1" ht="15" customHeight="1" x14ac:dyDescent="0.2">
      <c r="A3467" s="104"/>
      <c r="B3467" s="104">
        <f>VLOOKUP(BJB!$F$9:$F$5599,Ctrl!$B$4:$C$399,2,0)</f>
        <v>34</v>
      </c>
      <c r="C3467" s="104">
        <f>VLOOKUP(BJB!$G$9:$G$5599,Ctrl!$E$4:$F$399,2,0)</f>
        <v>0</v>
      </c>
      <c r="D3467" s="219">
        <v>1</v>
      </c>
      <c r="E3467" s="104" t="str">
        <f>VLOOKUP(BJB!$F$9:$F$5599,Ctrl!$B$4:$D$399,3,0)</f>
        <v>III</v>
      </c>
      <c r="F3467" s="139" t="s">
        <v>10546</v>
      </c>
      <c r="G3467" s="139" t="s">
        <v>7677</v>
      </c>
      <c r="H3467" s="125"/>
      <c r="I3467" s="220" t="e">
        <f>IF(G3466=BJB!#REF!,I3466+1,1)</f>
        <v>#REF!</v>
      </c>
      <c r="J3467" s="912" t="s">
        <v>23398</v>
      </c>
      <c r="K3467" s="121" t="s">
        <v>755</v>
      </c>
      <c r="L3467" s="104" t="s">
        <v>6477</v>
      </c>
      <c r="M3467" s="104" t="s">
        <v>3745</v>
      </c>
      <c r="N3467" s="120">
        <v>39042</v>
      </c>
      <c r="O3467" s="112">
        <v>10000000</v>
      </c>
      <c r="P3467" s="105" t="s">
        <v>6222</v>
      </c>
      <c r="Q3467" s="120" t="s">
        <v>6222</v>
      </c>
      <c r="R3467" s="890">
        <v>0</v>
      </c>
      <c r="S3467" s="108" t="s">
        <v>7094</v>
      </c>
      <c r="T3467" s="120">
        <v>39776</v>
      </c>
      <c r="U3467" s="112">
        <v>7374998</v>
      </c>
      <c r="V3467" s="109" t="s">
        <v>6222</v>
      </c>
      <c r="W3467" s="141">
        <v>0</v>
      </c>
      <c r="X3467" s="141">
        <v>0</v>
      </c>
      <c r="Y3467" s="141">
        <v>0</v>
      </c>
      <c r="Z3467" s="141">
        <v>0</v>
      </c>
      <c r="AA3467" s="112">
        <v>7374998</v>
      </c>
      <c r="AB3467" s="112"/>
      <c r="AC3467" s="112"/>
      <c r="AD3467" s="141"/>
      <c r="AE3467" s="106">
        <v>0</v>
      </c>
      <c r="AF3467" s="106">
        <v>0</v>
      </c>
      <c r="AG3467" s="106">
        <v>0</v>
      </c>
      <c r="AH3467" s="112"/>
      <c r="AI3467" s="112"/>
      <c r="AJ3467" s="112"/>
      <c r="AK3467" s="112"/>
      <c r="AL3467" s="112"/>
      <c r="AM3467" s="112"/>
      <c r="AN3467" s="114">
        <f t="shared" si="108"/>
        <v>7374998</v>
      </c>
      <c r="AO3467" s="114">
        <f t="shared" si="109"/>
        <v>0</v>
      </c>
      <c r="AP3467" s="114"/>
      <c r="AQ3467" s="114"/>
      <c r="AR3467" s="114"/>
      <c r="AS3467" s="114"/>
      <c r="AT3467" s="191"/>
    </row>
    <row r="3468" spans="1:46" s="190" customFormat="1" ht="15" customHeight="1" x14ac:dyDescent="0.2">
      <c r="A3468" s="104"/>
      <c r="B3468" s="104">
        <f>VLOOKUP(BJB!$F$9:$F$5599,Ctrl!$B$4:$C$399,2,0)</f>
        <v>34</v>
      </c>
      <c r="C3468" s="104">
        <f>VLOOKUP(BJB!$G$9:$G$5599,Ctrl!$E$4:$F$399,2,0)</f>
        <v>0</v>
      </c>
      <c r="D3468" s="219">
        <v>1</v>
      </c>
      <c r="E3468" s="104" t="str">
        <f>VLOOKUP(BJB!$F$9:$F$5599,Ctrl!$B$4:$D$399,3,0)</f>
        <v>III</v>
      </c>
      <c r="F3468" s="139" t="s">
        <v>10546</v>
      </c>
      <c r="G3468" s="139" t="s">
        <v>7677</v>
      </c>
      <c r="H3468" s="125"/>
      <c r="I3468" s="220" t="e">
        <f>IF(G3467=BJB!#REF!,I3467+1,1)</f>
        <v>#REF!</v>
      </c>
      <c r="J3468" s="912" t="s">
        <v>23399</v>
      </c>
      <c r="K3468" s="121" t="s">
        <v>3756</v>
      </c>
      <c r="L3468" s="104" t="s">
        <v>6477</v>
      </c>
      <c r="M3468" s="104" t="s">
        <v>3745</v>
      </c>
      <c r="N3468" s="120">
        <v>39042</v>
      </c>
      <c r="O3468" s="112">
        <v>5000000</v>
      </c>
      <c r="P3468" s="105" t="s">
        <v>6222</v>
      </c>
      <c r="Q3468" s="120" t="s">
        <v>6222</v>
      </c>
      <c r="R3468" s="890">
        <v>0</v>
      </c>
      <c r="S3468" s="108" t="s">
        <v>7094</v>
      </c>
      <c r="T3468" s="120">
        <v>39776</v>
      </c>
      <c r="U3468" s="112">
        <v>2678127</v>
      </c>
      <c r="V3468" s="109" t="s">
        <v>6222</v>
      </c>
      <c r="W3468" s="141">
        <v>0</v>
      </c>
      <c r="X3468" s="141">
        <v>0</v>
      </c>
      <c r="Y3468" s="141">
        <v>0</v>
      </c>
      <c r="Z3468" s="141">
        <v>0</v>
      </c>
      <c r="AA3468" s="112">
        <v>0</v>
      </c>
      <c r="AB3468" s="112"/>
      <c r="AC3468" s="112"/>
      <c r="AD3468" s="141"/>
      <c r="AE3468" s="106">
        <v>0</v>
      </c>
      <c r="AF3468" s="106">
        <v>0</v>
      </c>
      <c r="AG3468" s="106">
        <v>0</v>
      </c>
      <c r="AH3468" s="112"/>
      <c r="AI3468" s="112"/>
      <c r="AJ3468" s="112"/>
      <c r="AK3468" s="112"/>
      <c r="AL3468" s="112"/>
      <c r="AM3468" s="112"/>
      <c r="AN3468" s="114">
        <f t="shared" si="108"/>
        <v>0</v>
      </c>
      <c r="AO3468" s="114">
        <f t="shared" si="109"/>
        <v>2678127</v>
      </c>
      <c r="AP3468" s="114"/>
      <c r="AQ3468" s="114"/>
      <c r="AR3468" s="114"/>
      <c r="AS3468" s="114"/>
      <c r="AT3468" s="191"/>
    </row>
    <row r="3469" spans="1:46" s="190" customFormat="1" ht="15" customHeight="1" x14ac:dyDescent="0.2">
      <c r="A3469" s="104"/>
      <c r="B3469" s="104">
        <f>VLOOKUP(BJB!$F$9:$F$5599,Ctrl!$B$4:$C$399,2,0)</f>
        <v>34</v>
      </c>
      <c r="C3469" s="104">
        <f>VLOOKUP(BJB!$G$9:$G$5599,Ctrl!$E$4:$F$399,2,0)</f>
        <v>0</v>
      </c>
      <c r="D3469" s="219">
        <v>1</v>
      </c>
      <c r="E3469" s="104" t="str">
        <f>VLOOKUP(BJB!$F$9:$F$5599,Ctrl!$B$4:$D$399,3,0)</f>
        <v>III</v>
      </c>
      <c r="F3469" s="139" t="s">
        <v>10546</v>
      </c>
      <c r="G3469" s="139" t="s">
        <v>7677</v>
      </c>
      <c r="H3469" s="125"/>
      <c r="I3469" s="220" t="e">
        <f>IF(G3468=BJB!#REF!,I3468+1,1)</f>
        <v>#REF!</v>
      </c>
      <c r="J3469" s="912" t="s">
        <v>23400</v>
      </c>
      <c r="K3469" s="121" t="s">
        <v>890</v>
      </c>
      <c r="L3469" s="104" t="s">
        <v>6477</v>
      </c>
      <c r="M3469" s="104" t="s">
        <v>3745</v>
      </c>
      <c r="N3469" s="120">
        <v>39042</v>
      </c>
      <c r="O3469" s="112">
        <v>7000000</v>
      </c>
      <c r="P3469" s="105" t="s">
        <v>6222</v>
      </c>
      <c r="Q3469" s="120" t="s">
        <v>6222</v>
      </c>
      <c r="R3469" s="890">
        <v>0</v>
      </c>
      <c r="S3469" s="108" t="s">
        <v>7094</v>
      </c>
      <c r="T3469" s="120">
        <v>39776</v>
      </c>
      <c r="U3469" s="112">
        <v>4156249</v>
      </c>
      <c r="V3469" s="109" t="s">
        <v>6222</v>
      </c>
      <c r="W3469" s="141">
        <v>0</v>
      </c>
      <c r="X3469" s="141">
        <v>0</v>
      </c>
      <c r="Y3469" s="141">
        <v>0</v>
      </c>
      <c r="Z3469" s="141">
        <v>0</v>
      </c>
      <c r="AA3469" s="112">
        <v>4156249</v>
      </c>
      <c r="AB3469" s="112"/>
      <c r="AC3469" s="112"/>
      <c r="AD3469" s="141"/>
      <c r="AE3469" s="106">
        <v>0</v>
      </c>
      <c r="AF3469" s="106">
        <v>0</v>
      </c>
      <c r="AG3469" s="106">
        <v>0</v>
      </c>
      <c r="AH3469" s="112"/>
      <c r="AI3469" s="112"/>
      <c r="AJ3469" s="112"/>
      <c r="AK3469" s="112"/>
      <c r="AL3469" s="112"/>
      <c r="AM3469" s="112"/>
      <c r="AN3469" s="114">
        <f t="shared" si="108"/>
        <v>4156249</v>
      </c>
      <c r="AO3469" s="114">
        <f t="shared" si="109"/>
        <v>0</v>
      </c>
      <c r="AP3469" s="114"/>
      <c r="AQ3469" s="114"/>
      <c r="AR3469" s="114"/>
      <c r="AS3469" s="114"/>
    </row>
    <row r="3470" spans="1:46" s="190" customFormat="1" ht="15" customHeight="1" x14ac:dyDescent="0.2">
      <c r="A3470" s="104"/>
      <c r="B3470" s="104">
        <f>VLOOKUP(BJB!$F$9:$F$5599,Ctrl!$B$4:$C$399,2,0)</f>
        <v>34</v>
      </c>
      <c r="C3470" s="104">
        <f>VLOOKUP(BJB!$G$9:$G$5599,Ctrl!$E$4:$F$399,2,0)</f>
        <v>0</v>
      </c>
      <c r="D3470" s="219">
        <v>1</v>
      </c>
      <c r="E3470" s="104" t="str">
        <f>VLOOKUP(BJB!$F$9:$F$5599,Ctrl!$B$4:$D$399,3,0)</f>
        <v>III</v>
      </c>
      <c r="F3470" s="139" t="s">
        <v>10546</v>
      </c>
      <c r="G3470" s="139" t="s">
        <v>7677</v>
      </c>
      <c r="H3470" s="125"/>
      <c r="I3470" s="220" t="e">
        <f>IF(G3469=BJB!#REF!,I3469+1,1)</f>
        <v>#REF!</v>
      </c>
      <c r="J3470" s="912" t="s">
        <v>23401</v>
      </c>
      <c r="K3470" s="121" t="s">
        <v>3757</v>
      </c>
      <c r="L3470" s="104" t="s">
        <v>6477</v>
      </c>
      <c r="M3470" s="104" t="s">
        <v>3750</v>
      </c>
      <c r="N3470" s="120">
        <v>39042</v>
      </c>
      <c r="O3470" s="112">
        <v>11000000</v>
      </c>
      <c r="P3470" s="105" t="s">
        <v>6222</v>
      </c>
      <c r="Q3470" s="120" t="s">
        <v>6222</v>
      </c>
      <c r="R3470" s="890">
        <v>0</v>
      </c>
      <c r="S3470" s="108" t="s">
        <v>7094</v>
      </c>
      <c r="T3470" s="120">
        <v>39776</v>
      </c>
      <c r="U3470" s="112">
        <v>5298753</v>
      </c>
      <c r="V3470" s="109" t="s">
        <v>6222</v>
      </c>
      <c r="W3470" s="141">
        <v>0</v>
      </c>
      <c r="X3470" s="141">
        <v>0</v>
      </c>
      <c r="Y3470" s="141">
        <v>0</v>
      </c>
      <c r="Z3470" s="141">
        <v>0</v>
      </c>
      <c r="AA3470" s="112">
        <v>393750</v>
      </c>
      <c r="AB3470" s="112"/>
      <c r="AC3470" s="112"/>
      <c r="AD3470" s="141"/>
      <c r="AE3470" s="106">
        <v>0</v>
      </c>
      <c r="AF3470" s="106">
        <v>0</v>
      </c>
      <c r="AG3470" s="106">
        <v>0</v>
      </c>
      <c r="AH3470" s="112"/>
      <c r="AI3470" s="112"/>
      <c r="AJ3470" s="112"/>
      <c r="AK3470" s="112"/>
      <c r="AL3470" s="112"/>
      <c r="AM3470" s="112"/>
      <c r="AN3470" s="114">
        <f t="shared" si="108"/>
        <v>393750</v>
      </c>
      <c r="AO3470" s="114">
        <f t="shared" si="109"/>
        <v>4905003</v>
      </c>
      <c r="AP3470" s="114"/>
      <c r="AQ3470" s="114"/>
      <c r="AR3470" s="114"/>
      <c r="AS3470" s="114"/>
      <c r="AT3470" s="191"/>
    </row>
    <row r="3471" spans="1:46" s="190" customFormat="1" ht="15" customHeight="1" x14ac:dyDescent="0.2">
      <c r="A3471" s="104"/>
      <c r="B3471" s="104">
        <f>VLOOKUP(BJB!$F$9:$F$5599,Ctrl!$B$4:$C$399,2,0)</f>
        <v>34</v>
      </c>
      <c r="C3471" s="104">
        <f>VLOOKUP(BJB!$G$9:$G$5599,Ctrl!$E$4:$F$399,2,0)</f>
        <v>0</v>
      </c>
      <c r="D3471" s="219">
        <v>1</v>
      </c>
      <c r="E3471" s="104" t="str">
        <f>VLOOKUP(BJB!$F$9:$F$5599,Ctrl!$B$4:$D$399,3,0)</f>
        <v>III</v>
      </c>
      <c r="F3471" s="139" t="s">
        <v>10546</v>
      </c>
      <c r="G3471" s="139" t="s">
        <v>7677</v>
      </c>
      <c r="H3471" s="125"/>
      <c r="I3471" s="220" t="e">
        <f>IF(G3470=BJB!#REF!,I3470+1,1)</f>
        <v>#REF!</v>
      </c>
      <c r="J3471" s="912" t="s">
        <v>23402</v>
      </c>
      <c r="K3471" s="121" t="s">
        <v>3758</v>
      </c>
      <c r="L3471" s="104" t="s">
        <v>7835</v>
      </c>
      <c r="M3471" s="104" t="s">
        <v>3759</v>
      </c>
      <c r="N3471" s="120">
        <v>39553</v>
      </c>
      <c r="O3471" s="112">
        <v>100000000</v>
      </c>
      <c r="P3471" s="105" t="s">
        <v>6222</v>
      </c>
      <c r="Q3471" s="120" t="s">
        <v>6222</v>
      </c>
      <c r="R3471" s="890">
        <v>0</v>
      </c>
      <c r="S3471" s="108" t="s">
        <v>7095</v>
      </c>
      <c r="T3471" s="120">
        <v>39895</v>
      </c>
      <c r="U3471" s="112">
        <v>75000000</v>
      </c>
      <c r="V3471" s="109" t="s">
        <v>6222</v>
      </c>
      <c r="W3471" s="141">
        <v>0</v>
      </c>
      <c r="X3471" s="141">
        <v>0</v>
      </c>
      <c r="Y3471" s="141">
        <v>0</v>
      </c>
      <c r="Z3471" s="141">
        <v>0</v>
      </c>
      <c r="AA3471" s="112">
        <v>11250000</v>
      </c>
      <c r="AB3471" s="112"/>
      <c r="AC3471" s="112"/>
      <c r="AD3471" s="141"/>
      <c r="AE3471" s="106">
        <v>0</v>
      </c>
      <c r="AF3471" s="106">
        <v>0</v>
      </c>
      <c r="AG3471" s="106">
        <v>0</v>
      </c>
      <c r="AH3471" s="112"/>
      <c r="AI3471" s="112"/>
      <c r="AJ3471" s="112"/>
      <c r="AK3471" s="112"/>
      <c r="AL3471" s="112"/>
      <c r="AM3471" s="112"/>
      <c r="AN3471" s="114">
        <f t="shared" si="108"/>
        <v>11250000</v>
      </c>
      <c r="AO3471" s="114">
        <f t="shared" si="109"/>
        <v>63750000</v>
      </c>
      <c r="AP3471" s="114"/>
      <c r="AQ3471" s="114"/>
      <c r="AR3471" s="114"/>
      <c r="AS3471" s="114"/>
    </row>
    <row r="3472" spans="1:46" s="190" customFormat="1" ht="15" customHeight="1" x14ac:dyDescent="0.2">
      <c r="A3472" s="104"/>
      <c r="B3472" s="104">
        <f>VLOOKUP(BJB!$F$9:$F$5599,Ctrl!$B$4:$C$399,2,0)</f>
        <v>34</v>
      </c>
      <c r="C3472" s="104">
        <f>VLOOKUP(BJB!$G$9:$G$5599,Ctrl!$E$4:$F$399,2,0)</f>
        <v>0</v>
      </c>
      <c r="D3472" s="219">
        <v>1</v>
      </c>
      <c r="E3472" s="104" t="str">
        <f>VLOOKUP(BJB!$F$9:$F$5599,Ctrl!$B$4:$D$399,3,0)</f>
        <v>III</v>
      </c>
      <c r="F3472" s="139" t="s">
        <v>10546</v>
      </c>
      <c r="G3472" s="139" t="s">
        <v>7677</v>
      </c>
      <c r="H3472" s="125"/>
      <c r="I3472" s="220" t="e">
        <f>IF(G3471=BJB!#REF!,I3471+1,1)</f>
        <v>#REF!</v>
      </c>
      <c r="J3472" s="912" t="s">
        <v>23403</v>
      </c>
      <c r="K3472" s="121" t="s">
        <v>3760</v>
      </c>
      <c r="L3472" s="104" t="s">
        <v>6477</v>
      </c>
      <c r="M3472" s="104" t="s">
        <v>3761</v>
      </c>
      <c r="N3472" s="120">
        <v>39148</v>
      </c>
      <c r="O3472" s="112">
        <v>15000000</v>
      </c>
      <c r="P3472" s="105" t="s">
        <v>6222</v>
      </c>
      <c r="Q3472" s="120" t="s">
        <v>6222</v>
      </c>
      <c r="R3472" s="890">
        <v>0</v>
      </c>
      <c r="S3472" s="108" t="s">
        <v>7096</v>
      </c>
      <c r="T3472" s="120">
        <v>39895</v>
      </c>
      <c r="U3472" s="112">
        <v>3663437</v>
      </c>
      <c r="V3472" s="109" t="s">
        <v>6222</v>
      </c>
      <c r="W3472" s="141">
        <v>0</v>
      </c>
      <c r="X3472" s="141">
        <v>0</v>
      </c>
      <c r="Y3472" s="141">
        <v>0</v>
      </c>
      <c r="Z3472" s="141">
        <v>0</v>
      </c>
      <c r="AA3472" s="112">
        <v>3663437</v>
      </c>
      <c r="AB3472" s="112"/>
      <c r="AC3472" s="112"/>
      <c r="AD3472" s="141"/>
      <c r="AE3472" s="106">
        <v>0</v>
      </c>
      <c r="AF3472" s="106">
        <v>0</v>
      </c>
      <c r="AG3472" s="106">
        <v>0</v>
      </c>
      <c r="AH3472" s="112"/>
      <c r="AI3472" s="112"/>
      <c r="AJ3472" s="112"/>
      <c r="AK3472" s="112"/>
      <c r="AL3472" s="112"/>
      <c r="AM3472" s="112"/>
      <c r="AN3472" s="114">
        <f t="shared" si="108"/>
        <v>3663437</v>
      </c>
      <c r="AO3472" s="114">
        <f t="shared" si="109"/>
        <v>0</v>
      </c>
      <c r="AP3472" s="114"/>
      <c r="AQ3472" s="114"/>
      <c r="AR3472" s="114"/>
      <c r="AS3472" s="114"/>
    </row>
    <row r="3473" spans="1:46" s="190" customFormat="1" ht="15" customHeight="1" x14ac:dyDescent="0.2">
      <c r="A3473" s="104"/>
      <c r="B3473" s="104">
        <f>VLOOKUP(BJB!$F$9:$F$5599,Ctrl!$B$4:$C$399,2,0)</f>
        <v>34</v>
      </c>
      <c r="C3473" s="104">
        <f>VLOOKUP(BJB!$G$9:$G$5599,Ctrl!$E$4:$F$399,2,0)</f>
        <v>0</v>
      </c>
      <c r="D3473" s="219">
        <v>1</v>
      </c>
      <c r="E3473" s="104" t="str">
        <f>VLOOKUP(BJB!$F$9:$F$5599,Ctrl!$B$4:$D$399,3,0)</f>
        <v>III</v>
      </c>
      <c r="F3473" s="139" t="s">
        <v>10546</v>
      </c>
      <c r="G3473" s="139" t="s">
        <v>7677</v>
      </c>
      <c r="H3473" s="125">
        <v>1080204000086</v>
      </c>
      <c r="I3473" s="220" t="e">
        <f>IF(G3472=BJB!#REF!,I3472+1,1)</f>
        <v>#REF!</v>
      </c>
      <c r="J3473" s="912" t="s">
        <v>23404</v>
      </c>
      <c r="K3473" s="121" t="s">
        <v>10938</v>
      </c>
      <c r="L3473" s="104" t="s">
        <v>6477</v>
      </c>
      <c r="M3473" s="104" t="s">
        <v>3762</v>
      </c>
      <c r="N3473" s="120">
        <v>39595</v>
      </c>
      <c r="O3473" s="112">
        <v>110000000</v>
      </c>
      <c r="P3473" s="105" t="s">
        <v>6222</v>
      </c>
      <c r="Q3473" s="120" t="s">
        <v>6222</v>
      </c>
      <c r="R3473" s="890">
        <v>0</v>
      </c>
      <c r="S3473" s="108" t="s">
        <v>7097</v>
      </c>
      <c r="T3473" s="120">
        <v>39903</v>
      </c>
      <c r="U3473" s="112">
        <v>78931175</v>
      </c>
      <c r="V3473" s="109" t="s">
        <v>6222</v>
      </c>
      <c r="W3473" s="141">
        <v>0</v>
      </c>
      <c r="X3473" s="141">
        <v>0</v>
      </c>
      <c r="Y3473" s="141">
        <v>0</v>
      </c>
      <c r="Z3473" s="141">
        <v>0</v>
      </c>
      <c r="AA3473" s="112">
        <v>61296100</v>
      </c>
      <c r="AB3473" s="112"/>
      <c r="AC3473" s="132"/>
      <c r="AD3473" s="141"/>
      <c r="AE3473" s="106">
        <v>0</v>
      </c>
      <c r="AF3473" s="106">
        <v>0</v>
      </c>
      <c r="AG3473" s="106">
        <v>0</v>
      </c>
      <c r="AH3473" s="113"/>
      <c r="AI3473" s="222"/>
      <c r="AJ3473" s="112"/>
      <c r="AK3473" s="112"/>
      <c r="AL3473" s="112"/>
      <c r="AM3473" s="112"/>
      <c r="AN3473" s="114">
        <f t="shared" si="108"/>
        <v>61296100</v>
      </c>
      <c r="AO3473" s="114">
        <f t="shared" si="109"/>
        <v>17635075</v>
      </c>
      <c r="AP3473" s="114"/>
      <c r="AQ3473" s="114"/>
      <c r="AR3473" s="114"/>
      <c r="AS3473" s="114"/>
    </row>
    <row r="3474" spans="1:46" s="190" customFormat="1" ht="15" customHeight="1" x14ac:dyDescent="0.2">
      <c r="A3474" s="104"/>
      <c r="B3474" s="104">
        <f>VLOOKUP(BJB!$F$9:$F$5599,Ctrl!$B$4:$C$399,2,0)</f>
        <v>34</v>
      </c>
      <c r="C3474" s="104">
        <f>VLOOKUP(BJB!$G$9:$G$5599,Ctrl!$E$4:$F$399,2,0)</f>
        <v>0</v>
      </c>
      <c r="D3474" s="219">
        <v>1</v>
      </c>
      <c r="E3474" s="104" t="str">
        <f>VLOOKUP(BJB!$F$9:$F$5599,Ctrl!$B$4:$D$399,3,0)</f>
        <v>III</v>
      </c>
      <c r="F3474" s="139" t="s">
        <v>10546</v>
      </c>
      <c r="G3474" s="139" t="s">
        <v>7677</v>
      </c>
      <c r="H3474" s="125"/>
      <c r="I3474" s="220" t="e">
        <f>IF(G3473=BJB!#REF!,I3473+1,1)</f>
        <v>#REF!</v>
      </c>
      <c r="J3474" s="912" t="s">
        <v>23405</v>
      </c>
      <c r="K3474" s="121" t="s">
        <v>3763</v>
      </c>
      <c r="L3474" s="104" t="s">
        <v>6477</v>
      </c>
      <c r="M3474" s="104" t="s">
        <v>3764</v>
      </c>
      <c r="N3474" s="120">
        <v>39647</v>
      </c>
      <c r="O3474" s="112">
        <v>40000000</v>
      </c>
      <c r="P3474" s="105" t="s">
        <v>6222</v>
      </c>
      <c r="Q3474" s="120" t="s">
        <v>6222</v>
      </c>
      <c r="R3474" s="890">
        <v>0</v>
      </c>
      <c r="S3474" s="108" t="s">
        <v>7098</v>
      </c>
      <c r="T3474" s="120">
        <v>39962</v>
      </c>
      <c r="U3474" s="112">
        <v>26555555</v>
      </c>
      <c r="V3474" s="109" t="s">
        <v>6222</v>
      </c>
      <c r="W3474" s="141">
        <v>0</v>
      </c>
      <c r="X3474" s="141">
        <v>0</v>
      </c>
      <c r="Y3474" s="141">
        <v>0</v>
      </c>
      <c r="Z3474" s="141">
        <v>0</v>
      </c>
      <c r="AA3474" s="112">
        <v>26555555</v>
      </c>
      <c r="AB3474" s="112"/>
      <c r="AC3474" s="112"/>
      <c r="AD3474" s="141"/>
      <c r="AE3474" s="106">
        <v>0</v>
      </c>
      <c r="AF3474" s="106">
        <v>0</v>
      </c>
      <c r="AG3474" s="106">
        <v>0</v>
      </c>
      <c r="AH3474" s="112"/>
      <c r="AI3474" s="112"/>
      <c r="AJ3474" s="112"/>
      <c r="AK3474" s="112"/>
      <c r="AL3474" s="112"/>
      <c r="AM3474" s="112"/>
      <c r="AN3474" s="114">
        <f t="shared" si="108"/>
        <v>26555555</v>
      </c>
      <c r="AO3474" s="114">
        <f t="shared" si="109"/>
        <v>0</v>
      </c>
      <c r="AP3474" s="114"/>
      <c r="AQ3474" s="114"/>
      <c r="AR3474" s="114"/>
      <c r="AS3474" s="114"/>
    </row>
    <row r="3475" spans="1:46" s="189" customFormat="1" ht="15" customHeight="1" x14ac:dyDescent="0.2">
      <c r="A3475" s="104"/>
      <c r="B3475" s="104">
        <f>VLOOKUP(BJB!$F$9:$F$5599,Ctrl!$B$4:$C$399,2,0)</f>
        <v>34</v>
      </c>
      <c r="C3475" s="104">
        <f>VLOOKUP(BJB!$G$9:$G$5599,Ctrl!$E$4:$F$399,2,0)</f>
        <v>0</v>
      </c>
      <c r="D3475" s="219">
        <v>1</v>
      </c>
      <c r="E3475" s="104" t="str">
        <f>VLOOKUP(BJB!$F$9:$F$5599,Ctrl!$B$4:$D$399,3,0)</f>
        <v>III</v>
      </c>
      <c r="F3475" s="139" t="s">
        <v>10546</v>
      </c>
      <c r="G3475" s="139" t="s">
        <v>7677</v>
      </c>
      <c r="H3475" s="125"/>
      <c r="I3475" s="220" t="e">
        <f>IF(G3474=BJB!#REF!,I3474+1,1)</f>
        <v>#REF!</v>
      </c>
      <c r="J3475" s="912" t="s">
        <v>23406</v>
      </c>
      <c r="K3475" s="121" t="s">
        <v>3765</v>
      </c>
      <c r="L3475" s="104" t="s">
        <v>6477</v>
      </c>
      <c r="M3475" s="104" t="s">
        <v>3766</v>
      </c>
      <c r="N3475" s="120">
        <v>39647</v>
      </c>
      <c r="O3475" s="112">
        <v>25000000</v>
      </c>
      <c r="P3475" s="105" t="s">
        <v>6222</v>
      </c>
      <c r="Q3475" s="120" t="s">
        <v>6222</v>
      </c>
      <c r="R3475" s="890">
        <v>0</v>
      </c>
      <c r="S3475" s="108" t="s">
        <v>7099</v>
      </c>
      <c r="T3475" s="120">
        <v>40056</v>
      </c>
      <c r="U3475" s="112">
        <v>18750000</v>
      </c>
      <c r="V3475" s="109" t="s">
        <v>6222</v>
      </c>
      <c r="W3475" s="141">
        <v>0</v>
      </c>
      <c r="X3475" s="141">
        <v>0</v>
      </c>
      <c r="Y3475" s="141">
        <v>0</v>
      </c>
      <c r="Z3475" s="141">
        <v>0</v>
      </c>
      <c r="AA3475" s="112">
        <v>2250000</v>
      </c>
      <c r="AB3475" s="112"/>
      <c r="AC3475" s="112"/>
      <c r="AD3475" s="141"/>
      <c r="AE3475" s="106">
        <v>0</v>
      </c>
      <c r="AF3475" s="106">
        <v>0</v>
      </c>
      <c r="AG3475" s="106">
        <v>0</v>
      </c>
      <c r="AH3475" s="112"/>
      <c r="AI3475" s="112"/>
      <c r="AJ3475" s="112"/>
      <c r="AK3475" s="112"/>
      <c r="AL3475" s="112"/>
      <c r="AM3475" s="112"/>
      <c r="AN3475" s="114">
        <f t="shared" si="108"/>
        <v>2250000</v>
      </c>
      <c r="AO3475" s="114">
        <f t="shared" si="109"/>
        <v>16500000</v>
      </c>
      <c r="AP3475" s="114"/>
      <c r="AQ3475" s="114"/>
      <c r="AR3475" s="114"/>
      <c r="AS3475" s="114"/>
      <c r="AT3475" s="190"/>
    </row>
    <row r="3476" spans="1:46" s="189" customFormat="1" ht="15" customHeight="1" x14ac:dyDescent="0.2">
      <c r="A3476" s="104"/>
      <c r="B3476" s="104">
        <f>VLOOKUP(BJB!$F$9:$F$5599,Ctrl!$B$4:$C$399,2,0)</f>
        <v>34</v>
      </c>
      <c r="C3476" s="104">
        <f>VLOOKUP(BJB!$G$9:$G$5599,Ctrl!$E$4:$F$399,2,0)</f>
        <v>0</v>
      </c>
      <c r="D3476" s="219">
        <v>1</v>
      </c>
      <c r="E3476" s="104" t="str">
        <f>VLOOKUP(BJB!$F$9:$F$5599,Ctrl!$B$4:$D$399,3,0)</f>
        <v>III</v>
      </c>
      <c r="F3476" s="139" t="s">
        <v>10546</v>
      </c>
      <c r="G3476" s="139" t="s">
        <v>7677</v>
      </c>
      <c r="H3476" s="125"/>
      <c r="I3476" s="220" t="e">
        <f>IF(G3475=BJB!#REF!,I3475+1,1)</f>
        <v>#REF!</v>
      </c>
      <c r="J3476" s="912" t="s">
        <v>23407</v>
      </c>
      <c r="K3476" s="121" t="s">
        <v>3767</v>
      </c>
      <c r="L3476" s="104" t="s">
        <v>6477</v>
      </c>
      <c r="M3476" s="104" t="s">
        <v>3766</v>
      </c>
      <c r="N3476" s="120">
        <v>39647</v>
      </c>
      <c r="O3476" s="112">
        <v>35000000</v>
      </c>
      <c r="P3476" s="105" t="s">
        <v>6222</v>
      </c>
      <c r="Q3476" s="120" t="s">
        <v>6222</v>
      </c>
      <c r="R3476" s="890">
        <v>0</v>
      </c>
      <c r="S3476" s="108" t="s">
        <v>7099</v>
      </c>
      <c r="T3476" s="120">
        <v>40056</v>
      </c>
      <c r="U3476" s="112">
        <v>26250000</v>
      </c>
      <c r="V3476" s="109" t="s">
        <v>6222</v>
      </c>
      <c r="W3476" s="141">
        <v>0</v>
      </c>
      <c r="X3476" s="141">
        <v>0</v>
      </c>
      <c r="Y3476" s="141">
        <v>0</v>
      </c>
      <c r="Z3476" s="141">
        <v>0</v>
      </c>
      <c r="AA3476" s="112">
        <v>56250</v>
      </c>
      <c r="AB3476" s="112"/>
      <c r="AC3476" s="112"/>
      <c r="AD3476" s="141"/>
      <c r="AE3476" s="106">
        <v>0</v>
      </c>
      <c r="AF3476" s="106">
        <v>0</v>
      </c>
      <c r="AG3476" s="106">
        <v>0</v>
      </c>
      <c r="AH3476" s="112"/>
      <c r="AI3476" s="112"/>
      <c r="AJ3476" s="112"/>
      <c r="AK3476" s="112"/>
      <c r="AL3476" s="112"/>
      <c r="AM3476" s="112"/>
      <c r="AN3476" s="114">
        <f t="shared" si="108"/>
        <v>56250</v>
      </c>
      <c r="AO3476" s="114">
        <f t="shared" si="109"/>
        <v>26193750</v>
      </c>
      <c r="AP3476" s="114"/>
      <c r="AQ3476" s="114"/>
      <c r="AR3476" s="114"/>
      <c r="AS3476" s="114"/>
      <c r="AT3476" s="190"/>
    </row>
    <row r="3477" spans="1:46" s="189" customFormat="1" ht="15" customHeight="1" x14ac:dyDescent="0.2">
      <c r="A3477" s="104"/>
      <c r="B3477" s="104">
        <f>VLOOKUP(BJB!$F$9:$F$5599,Ctrl!$B$4:$C$399,2,0)</f>
        <v>34</v>
      </c>
      <c r="C3477" s="104">
        <f>VLOOKUP(BJB!$G$9:$G$5599,Ctrl!$E$4:$F$399,2,0)</f>
        <v>0</v>
      </c>
      <c r="D3477" s="219">
        <v>1</v>
      </c>
      <c r="E3477" s="104" t="str">
        <f>VLOOKUP(BJB!$F$9:$F$5599,Ctrl!$B$4:$D$399,3,0)</f>
        <v>III</v>
      </c>
      <c r="F3477" s="139" t="s">
        <v>10546</v>
      </c>
      <c r="G3477" s="139" t="s">
        <v>7677</v>
      </c>
      <c r="H3477" s="125"/>
      <c r="I3477" s="220" t="e">
        <f>IF(G3476=BJB!#REF!,I3476+1,1)</f>
        <v>#REF!</v>
      </c>
      <c r="J3477" s="912" t="s">
        <v>23408</v>
      </c>
      <c r="K3477" s="121" t="s">
        <v>3768</v>
      </c>
      <c r="L3477" s="104" t="s">
        <v>6477</v>
      </c>
      <c r="M3477" s="104" t="s">
        <v>3769</v>
      </c>
      <c r="N3477" s="120">
        <v>39647</v>
      </c>
      <c r="O3477" s="112">
        <v>50000000</v>
      </c>
      <c r="P3477" s="105" t="s">
        <v>6222</v>
      </c>
      <c r="Q3477" s="120" t="s">
        <v>6222</v>
      </c>
      <c r="R3477" s="890">
        <v>0</v>
      </c>
      <c r="S3477" s="108" t="s">
        <v>7099</v>
      </c>
      <c r="T3477" s="120">
        <v>40056</v>
      </c>
      <c r="U3477" s="112">
        <v>37500000</v>
      </c>
      <c r="V3477" s="109" t="s">
        <v>6222</v>
      </c>
      <c r="W3477" s="141">
        <v>0</v>
      </c>
      <c r="X3477" s="141">
        <v>0</v>
      </c>
      <c r="Y3477" s="141">
        <v>0</v>
      </c>
      <c r="Z3477" s="141">
        <v>0</v>
      </c>
      <c r="AA3477" s="112">
        <v>37462500</v>
      </c>
      <c r="AB3477" s="112"/>
      <c r="AC3477" s="112"/>
      <c r="AD3477" s="141"/>
      <c r="AE3477" s="106">
        <v>0</v>
      </c>
      <c r="AF3477" s="106">
        <v>0</v>
      </c>
      <c r="AG3477" s="106">
        <v>0</v>
      </c>
      <c r="AH3477" s="112"/>
      <c r="AI3477" s="112"/>
      <c r="AJ3477" s="112"/>
      <c r="AK3477" s="112"/>
      <c r="AL3477" s="112"/>
      <c r="AM3477" s="112"/>
      <c r="AN3477" s="114">
        <f t="shared" si="108"/>
        <v>37462500</v>
      </c>
      <c r="AO3477" s="114">
        <f t="shared" si="109"/>
        <v>37500</v>
      </c>
      <c r="AP3477" s="114"/>
      <c r="AQ3477" s="114"/>
      <c r="AR3477" s="114"/>
      <c r="AS3477" s="114"/>
      <c r="AT3477" s="190"/>
    </row>
    <row r="3478" spans="1:46" s="189" customFormat="1" ht="15" customHeight="1" x14ac:dyDescent="0.2">
      <c r="A3478" s="104"/>
      <c r="B3478" s="104">
        <f>VLOOKUP(BJB!$F$9:$F$5599,Ctrl!$B$4:$C$399,2,0)</f>
        <v>34</v>
      </c>
      <c r="C3478" s="104">
        <f>VLOOKUP(BJB!$G$9:$G$5599,Ctrl!$E$4:$F$399,2,0)</f>
        <v>0</v>
      </c>
      <c r="D3478" s="219">
        <v>1</v>
      </c>
      <c r="E3478" s="104" t="str">
        <f>VLOOKUP(BJB!$F$9:$F$5599,Ctrl!$B$4:$D$399,3,0)</f>
        <v>III</v>
      </c>
      <c r="F3478" s="139" t="s">
        <v>10546</v>
      </c>
      <c r="G3478" s="139" t="s">
        <v>7677</v>
      </c>
      <c r="H3478" s="125"/>
      <c r="I3478" s="220" t="e">
        <f>IF(G3477=BJB!#REF!,I3477+1,1)</f>
        <v>#REF!</v>
      </c>
      <c r="J3478" s="912" t="s">
        <v>23409</v>
      </c>
      <c r="K3478" s="121" t="s">
        <v>2663</v>
      </c>
      <c r="L3478" s="104" t="s">
        <v>6477</v>
      </c>
      <c r="M3478" s="104" t="s">
        <v>3770</v>
      </c>
      <c r="N3478" s="120">
        <v>39595</v>
      </c>
      <c r="O3478" s="112">
        <v>2000000</v>
      </c>
      <c r="P3478" s="105" t="s">
        <v>6222</v>
      </c>
      <c r="Q3478" s="120" t="s">
        <v>6222</v>
      </c>
      <c r="R3478" s="890">
        <v>0</v>
      </c>
      <c r="S3478" s="108" t="s">
        <v>7099</v>
      </c>
      <c r="T3478" s="120">
        <v>40056</v>
      </c>
      <c r="U3478" s="112">
        <v>1237503.75</v>
      </c>
      <c r="V3478" s="109" t="s">
        <v>6222</v>
      </c>
      <c r="W3478" s="141">
        <v>0</v>
      </c>
      <c r="X3478" s="141">
        <v>0</v>
      </c>
      <c r="Y3478" s="141">
        <v>0</v>
      </c>
      <c r="Z3478" s="141">
        <v>0</v>
      </c>
      <c r="AA3478" s="112">
        <v>0</v>
      </c>
      <c r="AB3478" s="112"/>
      <c r="AC3478" s="112"/>
      <c r="AD3478" s="141"/>
      <c r="AE3478" s="106">
        <v>0</v>
      </c>
      <c r="AF3478" s="106">
        <v>0</v>
      </c>
      <c r="AG3478" s="106">
        <v>0</v>
      </c>
      <c r="AH3478" s="112"/>
      <c r="AI3478" s="112"/>
      <c r="AJ3478" s="112"/>
      <c r="AK3478" s="112"/>
      <c r="AL3478" s="112"/>
      <c r="AM3478" s="112"/>
      <c r="AN3478" s="114">
        <f t="shared" si="108"/>
        <v>0</v>
      </c>
      <c r="AO3478" s="114">
        <f t="shared" si="109"/>
        <v>1237503.75</v>
      </c>
      <c r="AP3478" s="114"/>
      <c r="AQ3478" s="114"/>
      <c r="AR3478" s="114"/>
      <c r="AS3478" s="114"/>
      <c r="AT3478" s="190"/>
    </row>
    <row r="3479" spans="1:46" s="189" customFormat="1" ht="15" customHeight="1" x14ac:dyDescent="0.2">
      <c r="A3479" s="104"/>
      <c r="B3479" s="104">
        <f>VLOOKUP(BJB!$F$9:$F$5599,Ctrl!$B$4:$C$399,2,0)</f>
        <v>34</v>
      </c>
      <c r="C3479" s="104">
        <f>VLOOKUP(BJB!$G$9:$G$5599,Ctrl!$E$4:$F$399,2,0)</f>
        <v>0</v>
      </c>
      <c r="D3479" s="219">
        <v>1</v>
      </c>
      <c r="E3479" s="104" t="str">
        <f>VLOOKUP(BJB!$F$9:$F$5599,Ctrl!$B$4:$D$399,3,0)</f>
        <v>III</v>
      </c>
      <c r="F3479" s="139" t="s">
        <v>10546</v>
      </c>
      <c r="G3479" s="139" t="s">
        <v>7677</v>
      </c>
      <c r="H3479" s="125"/>
      <c r="I3479" s="220" t="e">
        <f>IF(G3478=BJB!#REF!,I3478+1,1)</f>
        <v>#REF!</v>
      </c>
      <c r="J3479" s="912" t="s">
        <v>23410</v>
      </c>
      <c r="K3479" s="121" t="s">
        <v>3771</v>
      </c>
      <c r="L3479" s="104" t="s">
        <v>6477</v>
      </c>
      <c r="M3479" s="104" t="s">
        <v>3770</v>
      </c>
      <c r="N3479" s="120">
        <v>39489</v>
      </c>
      <c r="O3479" s="112">
        <v>15000000</v>
      </c>
      <c r="P3479" s="105" t="s">
        <v>6222</v>
      </c>
      <c r="Q3479" s="120" t="s">
        <v>6222</v>
      </c>
      <c r="R3479" s="890">
        <v>0</v>
      </c>
      <c r="S3479" s="108" t="s">
        <v>7099</v>
      </c>
      <c r="T3479" s="120">
        <v>40056</v>
      </c>
      <c r="U3479" s="112">
        <v>10843749</v>
      </c>
      <c r="V3479" s="109" t="s">
        <v>6222</v>
      </c>
      <c r="W3479" s="141">
        <v>0</v>
      </c>
      <c r="X3479" s="141">
        <v>0</v>
      </c>
      <c r="Y3479" s="141">
        <v>0</v>
      </c>
      <c r="Z3479" s="141">
        <v>0</v>
      </c>
      <c r="AA3479" s="112">
        <v>0</v>
      </c>
      <c r="AB3479" s="112"/>
      <c r="AC3479" s="112"/>
      <c r="AD3479" s="141"/>
      <c r="AE3479" s="106">
        <v>0</v>
      </c>
      <c r="AF3479" s="106">
        <v>0</v>
      </c>
      <c r="AG3479" s="106">
        <v>0</v>
      </c>
      <c r="AH3479" s="112"/>
      <c r="AI3479" s="112"/>
      <c r="AJ3479" s="112"/>
      <c r="AK3479" s="112"/>
      <c r="AL3479" s="112"/>
      <c r="AM3479" s="112"/>
      <c r="AN3479" s="114">
        <f t="shared" si="108"/>
        <v>0</v>
      </c>
      <c r="AO3479" s="114">
        <f t="shared" si="109"/>
        <v>10843749</v>
      </c>
      <c r="AP3479" s="114"/>
      <c r="AQ3479" s="114"/>
      <c r="AR3479" s="114"/>
      <c r="AS3479" s="114"/>
      <c r="AT3479" s="190"/>
    </row>
    <row r="3480" spans="1:46" s="189" customFormat="1" ht="15" customHeight="1" x14ac:dyDescent="0.2">
      <c r="A3480" s="104"/>
      <c r="B3480" s="104">
        <f>VLOOKUP(BJB!$F$9:$F$5599,Ctrl!$B$4:$C$399,2,0)</f>
        <v>34</v>
      </c>
      <c r="C3480" s="104">
        <f>VLOOKUP(BJB!$G$9:$G$5599,Ctrl!$E$4:$F$399,2,0)</f>
        <v>0</v>
      </c>
      <c r="D3480" s="219">
        <v>1</v>
      </c>
      <c r="E3480" s="104" t="str">
        <f>VLOOKUP(BJB!$F$9:$F$5599,Ctrl!$B$4:$D$399,3,0)</f>
        <v>III</v>
      </c>
      <c r="F3480" s="139" t="s">
        <v>10546</v>
      </c>
      <c r="G3480" s="139" t="s">
        <v>7677</v>
      </c>
      <c r="H3480" s="125"/>
      <c r="I3480" s="220" t="e">
        <f>IF(G3479=BJB!#REF!,I3479+1,1)</f>
        <v>#REF!</v>
      </c>
      <c r="J3480" s="912" t="s">
        <v>23411</v>
      </c>
      <c r="K3480" s="121" t="s">
        <v>3772</v>
      </c>
      <c r="L3480" s="104" t="s">
        <v>6477</v>
      </c>
      <c r="M3480" s="104" t="s">
        <v>3766</v>
      </c>
      <c r="N3480" s="120">
        <v>39647</v>
      </c>
      <c r="O3480" s="112">
        <v>10000000</v>
      </c>
      <c r="P3480" s="105" t="s">
        <v>6222</v>
      </c>
      <c r="Q3480" s="120" t="s">
        <v>6222</v>
      </c>
      <c r="R3480" s="890">
        <v>0</v>
      </c>
      <c r="S3480" s="108" t="s">
        <v>7099</v>
      </c>
      <c r="T3480" s="120">
        <v>40056</v>
      </c>
      <c r="U3480" s="112">
        <v>6104165.25</v>
      </c>
      <c r="V3480" s="109" t="s">
        <v>6222</v>
      </c>
      <c r="W3480" s="141">
        <v>0</v>
      </c>
      <c r="X3480" s="141">
        <v>0</v>
      </c>
      <c r="Y3480" s="141">
        <v>0</v>
      </c>
      <c r="Z3480" s="141">
        <v>0</v>
      </c>
      <c r="AA3480" s="112">
        <v>6041665</v>
      </c>
      <c r="AB3480" s="112"/>
      <c r="AC3480" s="112"/>
      <c r="AD3480" s="141"/>
      <c r="AE3480" s="106">
        <v>0</v>
      </c>
      <c r="AF3480" s="106">
        <v>0</v>
      </c>
      <c r="AG3480" s="106">
        <v>0</v>
      </c>
      <c r="AH3480" s="112"/>
      <c r="AI3480" s="112"/>
      <c r="AJ3480" s="112"/>
      <c r="AK3480" s="112"/>
      <c r="AL3480" s="112"/>
      <c r="AM3480" s="112"/>
      <c r="AN3480" s="114">
        <f t="shared" si="108"/>
        <v>6041665</v>
      </c>
      <c r="AO3480" s="114">
        <f t="shared" si="109"/>
        <v>62500.25</v>
      </c>
      <c r="AP3480" s="114"/>
      <c r="AQ3480" s="114"/>
      <c r="AR3480" s="114"/>
      <c r="AS3480" s="114"/>
      <c r="AT3480" s="190"/>
    </row>
    <row r="3481" spans="1:46" s="189" customFormat="1" ht="15" customHeight="1" x14ac:dyDescent="0.2">
      <c r="A3481" s="104"/>
      <c r="B3481" s="104">
        <f>VLOOKUP(BJB!$F$9:$F$5599,Ctrl!$B$4:$C$399,2,0)</f>
        <v>34</v>
      </c>
      <c r="C3481" s="104">
        <f>VLOOKUP(BJB!$G$9:$G$5599,Ctrl!$E$4:$F$399,2,0)</f>
        <v>0</v>
      </c>
      <c r="D3481" s="219">
        <v>1</v>
      </c>
      <c r="E3481" s="104" t="str">
        <f>VLOOKUP(BJB!$F$9:$F$5599,Ctrl!$B$4:$D$399,3,0)</f>
        <v>III</v>
      </c>
      <c r="F3481" s="139" t="s">
        <v>10546</v>
      </c>
      <c r="G3481" s="139" t="s">
        <v>7677</v>
      </c>
      <c r="H3481" s="125"/>
      <c r="I3481" s="220" t="e">
        <f>IF(G3480=BJB!#REF!,I3480+1,1)</f>
        <v>#REF!</v>
      </c>
      <c r="J3481" s="912" t="s">
        <v>23412</v>
      </c>
      <c r="K3481" s="121" t="s">
        <v>3773</v>
      </c>
      <c r="L3481" s="104" t="s">
        <v>6477</v>
      </c>
      <c r="M3481" s="104" t="s">
        <v>3774</v>
      </c>
      <c r="N3481" s="120">
        <v>39353</v>
      </c>
      <c r="O3481" s="112">
        <v>50000000</v>
      </c>
      <c r="P3481" s="105" t="s">
        <v>6222</v>
      </c>
      <c r="Q3481" s="120" t="s">
        <v>6222</v>
      </c>
      <c r="R3481" s="890">
        <v>0</v>
      </c>
      <c r="S3481" s="108" t="s">
        <v>7099</v>
      </c>
      <c r="T3481" s="120">
        <v>40056</v>
      </c>
      <c r="U3481" s="112">
        <v>21980972</v>
      </c>
      <c r="V3481" s="109" t="s">
        <v>6222</v>
      </c>
      <c r="W3481" s="141">
        <v>0</v>
      </c>
      <c r="X3481" s="141">
        <v>0</v>
      </c>
      <c r="Y3481" s="141">
        <v>0</v>
      </c>
      <c r="Z3481" s="141">
        <v>0</v>
      </c>
      <c r="AA3481" s="112">
        <v>21980972</v>
      </c>
      <c r="AB3481" s="112"/>
      <c r="AC3481" s="112"/>
      <c r="AD3481" s="141"/>
      <c r="AE3481" s="106">
        <v>0</v>
      </c>
      <c r="AF3481" s="106">
        <v>0</v>
      </c>
      <c r="AG3481" s="106">
        <v>0</v>
      </c>
      <c r="AH3481" s="112"/>
      <c r="AI3481" s="112"/>
      <c r="AJ3481" s="112"/>
      <c r="AK3481" s="112"/>
      <c r="AL3481" s="112"/>
      <c r="AM3481" s="112"/>
      <c r="AN3481" s="114">
        <f t="shared" si="108"/>
        <v>21980972</v>
      </c>
      <c r="AO3481" s="114">
        <f t="shared" si="109"/>
        <v>0</v>
      </c>
      <c r="AP3481" s="114"/>
      <c r="AQ3481" s="114"/>
      <c r="AR3481" s="114"/>
      <c r="AS3481" s="114"/>
      <c r="AT3481" s="190"/>
    </row>
    <row r="3482" spans="1:46" s="189" customFormat="1" ht="15" customHeight="1" x14ac:dyDescent="0.2">
      <c r="A3482" s="104"/>
      <c r="B3482" s="104">
        <f>VLOOKUP(BJB!$F$9:$F$5599,Ctrl!$B$4:$C$399,2,0)</f>
        <v>34</v>
      </c>
      <c r="C3482" s="104">
        <f>VLOOKUP(BJB!$G$9:$G$5599,Ctrl!$E$4:$F$399,2,0)</f>
        <v>0</v>
      </c>
      <c r="D3482" s="219">
        <v>1</v>
      </c>
      <c r="E3482" s="104" t="str">
        <f>VLOOKUP(BJB!$F$9:$F$5599,Ctrl!$B$4:$D$399,3,0)</f>
        <v>III</v>
      </c>
      <c r="F3482" s="139" t="s">
        <v>10546</v>
      </c>
      <c r="G3482" s="139" t="s">
        <v>7677</v>
      </c>
      <c r="H3482" s="125"/>
      <c r="I3482" s="220" t="e">
        <f>IF(G3481=BJB!#REF!,I3481+1,1)</f>
        <v>#REF!</v>
      </c>
      <c r="J3482" s="912" t="s">
        <v>23413</v>
      </c>
      <c r="K3482" s="121" t="s">
        <v>3775</v>
      </c>
      <c r="L3482" s="104" t="s">
        <v>6477</v>
      </c>
      <c r="M3482" s="104" t="s">
        <v>3776</v>
      </c>
      <c r="N3482" s="120">
        <v>39345</v>
      </c>
      <c r="O3482" s="112">
        <v>30000000</v>
      </c>
      <c r="P3482" s="105" t="s">
        <v>6222</v>
      </c>
      <c r="Q3482" s="120" t="s">
        <v>6222</v>
      </c>
      <c r="R3482" s="890">
        <v>0</v>
      </c>
      <c r="S3482" s="108" t="s">
        <v>7099</v>
      </c>
      <c r="T3482" s="120">
        <v>40056</v>
      </c>
      <c r="U3482" s="112">
        <v>22500000</v>
      </c>
      <c r="V3482" s="109" t="s">
        <v>6222</v>
      </c>
      <c r="W3482" s="141">
        <v>0</v>
      </c>
      <c r="X3482" s="141">
        <v>0</v>
      </c>
      <c r="Y3482" s="141">
        <v>0</v>
      </c>
      <c r="Z3482" s="141">
        <v>0</v>
      </c>
      <c r="AA3482" s="112">
        <v>19588750</v>
      </c>
      <c r="AB3482" s="112"/>
      <c r="AC3482" s="112"/>
      <c r="AD3482" s="141"/>
      <c r="AE3482" s="106">
        <v>0</v>
      </c>
      <c r="AF3482" s="106">
        <v>0</v>
      </c>
      <c r="AG3482" s="106">
        <v>0</v>
      </c>
      <c r="AH3482" s="112"/>
      <c r="AI3482" s="112"/>
      <c r="AJ3482" s="112"/>
      <c r="AK3482" s="112"/>
      <c r="AL3482" s="112"/>
      <c r="AM3482" s="112"/>
      <c r="AN3482" s="114">
        <f t="shared" si="108"/>
        <v>19588750</v>
      </c>
      <c r="AO3482" s="114">
        <f t="shared" si="109"/>
        <v>2911250</v>
      </c>
      <c r="AP3482" s="114"/>
      <c r="AQ3482" s="114"/>
      <c r="AR3482" s="114"/>
      <c r="AS3482" s="114"/>
      <c r="AT3482" s="190"/>
    </row>
    <row r="3483" spans="1:46" s="189" customFormat="1" ht="15" customHeight="1" x14ac:dyDescent="0.2">
      <c r="A3483" s="104"/>
      <c r="B3483" s="104">
        <f>VLOOKUP(BJB!$F$9:$F$5599,Ctrl!$B$4:$C$399,2,0)</f>
        <v>34</v>
      </c>
      <c r="C3483" s="104">
        <f>VLOOKUP(BJB!$G$9:$G$5599,Ctrl!$E$4:$F$399,2,0)</f>
        <v>0</v>
      </c>
      <c r="D3483" s="219">
        <v>1</v>
      </c>
      <c r="E3483" s="104" t="str">
        <f>VLOOKUP(BJB!$F$9:$F$5599,Ctrl!$B$4:$D$399,3,0)</f>
        <v>III</v>
      </c>
      <c r="F3483" s="139" t="s">
        <v>10546</v>
      </c>
      <c r="G3483" s="139" t="s">
        <v>7677</v>
      </c>
      <c r="H3483" s="125"/>
      <c r="I3483" s="220" t="e">
        <f>IF(G3482=BJB!#REF!,I3482+1,1)</f>
        <v>#REF!</v>
      </c>
      <c r="J3483" s="912" t="s">
        <v>23414</v>
      </c>
      <c r="K3483" s="121" t="s">
        <v>3777</v>
      </c>
      <c r="L3483" s="104" t="s">
        <v>6477</v>
      </c>
      <c r="M3483" s="104" t="s">
        <v>3778</v>
      </c>
      <c r="N3483" s="120">
        <v>39443</v>
      </c>
      <c r="O3483" s="112">
        <v>15000000</v>
      </c>
      <c r="P3483" s="105" t="s">
        <v>6222</v>
      </c>
      <c r="Q3483" s="120" t="s">
        <v>6222</v>
      </c>
      <c r="R3483" s="890">
        <v>0</v>
      </c>
      <c r="S3483" s="108" t="s">
        <v>7099</v>
      </c>
      <c r="T3483" s="120">
        <v>40056</v>
      </c>
      <c r="U3483" s="112">
        <v>10399999</v>
      </c>
      <c r="V3483" s="109" t="s">
        <v>6222</v>
      </c>
      <c r="W3483" s="141">
        <v>0</v>
      </c>
      <c r="X3483" s="141">
        <v>0</v>
      </c>
      <c r="Y3483" s="141">
        <v>0</v>
      </c>
      <c r="Z3483" s="141">
        <v>0</v>
      </c>
      <c r="AA3483" s="112">
        <v>10399999</v>
      </c>
      <c r="AB3483" s="112"/>
      <c r="AC3483" s="112"/>
      <c r="AD3483" s="141"/>
      <c r="AE3483" s="106">
        <v>0</v>
      </c>
      <c r="AF3483" s="106">
        <v>0</v>
      </c>
      <c r="AG3483" s="106">
        <v>0</v>
      </c>
      <c r="AH3483" s="112"/>
      <c r="AI3483" s="112"/>
      <c r="AJ3483" s="112"/>
      <c r="AK3483" s="112"/>
      <c r="AL3483" s="112"/>
      <c r="AM3483" s="112"/>
      <c r="AN3483" s="114">
        <f t="shared" si="108"/>
        <v>10399999</v>
      </c>
      <c r="AO3483" s="114">
        <f t="shared" si="109"/>
        <v>0</v>
      </c>
      <c r="AP3483" s="114"/>
      <c r="AQ3483" s="114"/>
      <c r="AR3483" s="114"/>
      <c r="AS3483" s="114"/>
      <c r="AT3483" s="190"/>
    </row>
    <row r="3484" spans="1:46" s="189" customFormat="1" ht="15" customHeight="1" x14ac:dyDescent="0.2">
      <c r="A3484" s="104"/>
      <c r="B3484" s="104">
        <f>VLOOKUP(BJB!$F$9:$F$5599,Ctrl!$B$4:$C$399,2,0)</f>
        <v>34</v>
      </c>
      <c r="C3484" s="104">
        <f>VLOOKUP(BJB!$G$9:$G$5599,Ctrl!$E$4:$F$399,2,0)</f>
        <v>0</v>
      </c>
      <c r="D3484" s="219">
        <v>1</v>
      </c>
      <c r="E3484" s="104" t="str">
        <f>VLOOKUP(BJB!$F$9:$F$5599,Ctrl!$B$4:$D$399,3,0)</f>
        <v>III</v>
      </c>
      <c r="F3484" s="139" t="s">
        <v>10546</v>
      </c>
      <c r="G3484" s="139" t="s">
        <v>7677</v>
      </c>
      <c r="H3484" s="125"/>
      <c r="I3484" s="220" t="e">
        <f>IF(G3483=BJB!#REF!,I3483+1,1)</f>
        <v>#REF!</v>
      </c>
      <c r="J3484" s="912" t="s">
        <v>23415</v>
      </c>
      <c r="K3484" s="121" t="s">
        <v>3779</v>
      </c>
      <c r="L3484" s="104" t="s">
        <v>6477</v>
      </c>
      <c r="M3484" s="104" t="s">
        <v>3780</v>
      </c>
      <c r="N3484" s="120">
        <v>39345</v>
      </c>
      <c r="O3484" s="112">
        <v>30000000</v>
      </c>
      <c r="P3484" s="105" t="s">
        <v>6222</v>
      </c>
      <c r="Q3484" s="120" t="s">
        <v>6222</v>
      </c>
      <c r="R3484" s="890">
        <v>0</v>
      </c>
      <c r="S3484" s="108" t="s">
        <v>7099</v>
      </c>
      <c r="T3484" s="120">
        <v>40056</v>
      </c>
      <c r="U3484" s="112">
        <v>22500000</v>
      </c>
      <c r="V3484" s="109" t="s">
        <v>6222</v>
      </c>
      <c r="W3484" s="141">
        <v>0</v>
      </c>
      <c r="X3484" s="141">
        <v>0</v>
      </c>
      <c r="Y3484" s="141">
        <v>0</v>
      </c>
      <c r="Z3484" s="141">
        <v>0</v>
      </c>
      <c r="AA3484" s="112">
        <v>0</v>
      </c>
      <c r="AB3484" s="112"/>
      <c r="AC3484" s="112"/>
      <c r="AD3484" s="141"/>
      <c r="AE3484" s="106">
        <v>0</v>
      </c>
      <c r="AF3484" s="106">
        <v>0</v>
      </c>
      <c r="AG3484" s="106">
        <v>0</v>
      </c>
      <c r="AH3484" s="112"/>
      <c r="AI3484" s="112"/>
      <c r="AJ3484" s="112"/>
      <c r="AK3484" s="112"/>
      <c r="AL3484" s="112"/>
      <c r="AM3484" s="112"/>
      <c r="AN3484" s="114">
        <f t="shared" si="108"/>
        <v>0</v>
      </c>
      <c r="AO3484" s="114">
        <f t="shared" si="109"/>
        <v>22500000</v>
      </c>
      <c r="AP3484" s="114"/>
      <c r="AQ3484" s="114"/>
      <c r="AR3484" s="114"/>
      <c r="AS3484" s="114"/>
      <c r="AT3484" s="190"/>
    </row>
    <row r="3485" spans="1:46" s="189" customFormat="1" ht="15" customHeight="1" x14ac:dyDescent="0.2">
      <c r="A3485" s="104"/>
      <c r="B3485" s="104">
        <f>VLOOKUP(BJB!$F$9:$F$5599,Ctrl!$B$4:$C$399,2,0)</f>
        <v>34</v>
      </c>
      <c r="C3485" s="104">
        <f>VLOOKUP(BJB!$G$9:$G$5599,Ctrl!$E$4:$F$399,2,0)</f>
        <v>0</v>
      </c>
      <c r="D3485" s="219">
        <v>1</v>
      </c>
      <c r="E3485" s="104" t="str">
        <f>VLOOKUP(BJB!$F$9:$F$5599,Ctrl!$B$4:$D$399,3,0)</f>
        <v>III</v>
      </c>
      <c r="F3485" s="139" t="s">
        <v>10546</v>
      </c>
      <c r="G3485" s="139" t="s">
        <v>7677</v>
      </c>
      <c r="H3485" s="125"/>
      <c r="I3485" s="220" t="e">
        <f>IF(G3484=BJB!#REF!,I3484+1,1)</f>
        <v>#REF!</v>
      </c>
      <c r="J3485" s="912" t="s">
        <v>23416</v>
      </c>
      <c r="K3485" s="121" t="s">
        <v>3781</v>
      </c>
      <c r="L3485" s="104" t="s">
        <v>6477</v>
      </c>
      <c r="M3485" s="104" t="s">
        <v>3770</v>
      </c>
      <c r="N3485" s="120">
        <v>39595</v>
      </c>
      <c r="O3485" s="112">
        <v>5000000</v>
      </c>
      <c r="P3485" s="105" t="s">
        <v>6222</v>
      </c>
      <c r="Q3485" s="120" t="s">
        <v>6222</v>
      </c>
      <c r="R3485" s="890">
        <v>0</v>
      </c>
      <c r="S3485" s="108" t="s">
        <v>7099</v>
      </c>
      <c r="T3485" s="120">
        <v>40056</v>
      </c>
      <c r="U3485" s="112">
        <v>2968752.75</v>
      </c>
      <c r="V3485" s="109" t="s">
        <v>6222</v>
      </c>
      <c r="W3485" s="141">
        <v>0</v>
      </c>
      <c r="X3485" s="141">
        <v>0</v>
      </c>
      <c r="Y3485" s="141">
        <v>0</v>
      </c>
      <c r="Z3485" s="141">
        <v>0</v>
      </c>
      <c r="AA3485" s="112">
        <v>0</v>
      </c>
      <c r="AB3485" s="112"/>
      <c r="AC3485" s="112"/>
      <c r="AD3485" s="141"/>
      <c r="AE3485" s="106">
        <v>0</v>
      </c>
      <c r="AF3485" s="106">
        <v>0</v>
      </c>
      <c r="AG3485" s="106">
        <v>0</v>
      </c>
      <c r="AH3485" s="112"/>
      <c r="AI3485" s="112"/>
      <c r="AJ3485" s="112"/>
      <c r="AK3485" s="112"/>
      <c r="AL3485" s="112"/>
      <c r="AM3485" s="112"/>
      <c r="AN3485" s="114">
        <f t="shared" si="108"/>
        <v>0</v>
      </c>
      <c r="AO3485" s="114">
        <f t="shared" si="109"/>
        <v>2968752.75</v>
      </c>
      <c r="AP3485" s="114"/>
      <c r="AQ3485" s="114"/>
      <c r="AR3485" s="114"/>
      <c r="AS3485" s="114"/>
      <c r="AT3485" s="190"/>
    </row>
    <row r="3486" spans="1:46" s="189" customFormat="1" ht="15" customHeight="1" x14ac:dyDescent="0.2">
      <c r="A3486" s="104"/>
      <c r="B3486" s="104">
        <f>VLOOKUP(BJB!$F$9:$F$5599,Ctrl!$B$4:$C$399,2,0)</f>
        <v>34</v>
      </c>
      <c r="C3486" s="104">
        <f>VLOOKUP(BJB!$G$9:$G$5599,Ctrl!$E$4:$F$399,2,0)</f>
        <v>0</v>
      </c>
      <c r="D3486" s="219">
        <v>1</v>
      </c>
      <c r="E3486" s="104" t="str">
        <f>VLOOKUP(BJB!$F$9:$F$5599,Ctrl!$B$4:$D$399,3,0)</f>
        <v>III</v>
      </c>
      <c r="F3486" s="139" t="s">
        <v>10546</v>
      </c>
      <c r="G3486" s="139" t="s">
        <v>7677</v>
      </c>
      <c r="H3486" s="125"/>
      <c r="I3486" s="220" t="e">
        <f>IF(G3485=BJB!#REF!,I3485+1,1)</f>
        <v>#REF!</v>
      </c>
      <c r="J3486" s="912" t="s">
        <v>23417</v>
      </c>
      <c r="K3486" s="121" t="s">
        <v>3782</v>
      </c>
      <c r="L3486" s="104" t="s">
        <v>6477</v>
      </c>
      <c r="M3486" s="104" t="s">
        <v>3778</v>
      </c>
      <c r="N3486" s="120">
        <v>39443</v>
      </c>
      <c r="O3486" s="112">
        <v>28000000</v>
      </c>
      <c r="P3486" s="105" t="s">
        <v>6222</v>
      </c>
      <c r="Q3486" s="120" t="s">
        <v>6222</v>
      </c>
      <c r="R3486" s="890">
        <v>0</v>
      </c>
      <c r="S3486" s="108" t="s">
        <v>7099</v>
      </c>
      <c r="T3486" s="120">
        <v>40056</v>
      </c>
      <c r="U3486" s="112">
        <v>21000000</v>
      </c>
      <c r="V3486" s="109" t="s">
        <v>6222</v>
      </c>
      <c r="W3486" s="141">
        <v>0</v>
      </c>
      <c r="X3486" s="141">
        <v>0</v>
      </c>
      <c r="Y3486" s="141">
        <v>0</v>
      </c>
      <c r="Z3486" s="141">
        <v>0</v>
      </c>
      <c r="AA3486" s="112">
        <v>20634991</v>
      </c>
      <c r="AB3486" s="112"/>
      <c r="AC3486" s="112"/>
      <c r="AD3486" s="141"/>
      <c r="AE3486" s="106">
        <v>0</v>
      </c>
      <c r="AF3486" s="106">
        <v>0</v>
      </c>
      <c r="AG3486" s="106">
        <v>0</v>
      </c>
      <c r="AH3486" s="112"/>
      <c r="AI3486" s="112"/>
      <c r="AJ3486" s="112"/>
      <c r="AK3486" s="112"/>
      <c r="AL3486" s="112"/>
      <c r="AM3486" s="112"/>
      <c r="AN3486" s="114">
        <f t="shared" si="108"/>
        <v>20634991</v>
      </c>
      <c r="AO3486" s="114">
        <f t="shared" si="109"/>
        <v>365009</v>
      </c>
      <c r="AP3486" s="114"/>
      <c r="AQ3486" s="114"/>
      <c r="AR3486" s="114"/>
      <c r="AS3486" s="114"/>
      <c r="AT3486" s="190"/>
    </row>
    <row r="3487" spans="1:46" s="189" customFormat="1" ht="15" customHeight="1" x14ac:dyDescent="0.2">
      <c r="A3487" s="104"/>
      <c r="B3487" s="104">
        <f>VLOOKUP(BJB!$F$9:$F$5599,Ctrl!$B$4:$C$399,2,0)</f>
        <v>34</v>
      </c>
      <c r="C3487" s="104">
        <f>VLOOKUP(BJB!$G$9:$G$5599,Ctrl!$E$4:$F$399,2,0)</f>
        <v>0</v>
      </c>
      <c r="D3487" s="219">
        <v>1</v>
      </c>
      <c r="E3487" s="104" t="str">
        <f>VLOOKUP(BJB!$F$9:$F$5599,Ctrl!$B$4:$D$399,3,0)</f>
        <v>III</v>
      </c>
      <c r="F3487" s="139" t="s">
        <v>10546</v>
      </c>
      <c r="G3487" s="139" t="s">
        <v>7677</v>
      </c>
      <c r="H3487" s="125"/>
      <c r="I3487" s="220" t="e">
        <f>IF(G3486=BJB!#REF!,I3486+1,1)</f>
        <v>#REF!</v>
      </c>
      <c r="J3487" s="912" t="s">
        <v>23418</v>
      </c>
      <c r="K3487" s="121" t="s">
        <v>3783</v>
      </c>
      <c r="L3487" s="104" t="s">
        <v>6477</v>
      </c>
      <c r="M3487" s="104" t="s">
        <v>3770</v>
      </c>
      <c r="N3487" s="120">
        <v>39595</v>
      </c>
      <c r="O3487" s="112">
        <v>5000000</v>
      </c>
      <c r="P3487" s="105" t="s">
        <v>6222</v>
      </c>
      <c r="Q3487" s="120" t="s">
        <v>6222</v>
      </c>
      <c r="R3487" s="890">
        <v>0</v>
      </c>
      <c r="S3487" s="108" t="s">
        <v>7099</v>
      </c>
      <c r="T3487" s="120">
        <v>40056</v>
      </c>
      <c r="U3487" s="112">
        <v>3000003</v>
      </c>
      <c r="V3487" s="109" t="s">
        <v>6222</v>
      </c>
      <c r="W3487" s="141">
        <v>0</v>
      </c>
      <c r="X3487" s="141">
        <v>0</v>
      </c>
      <c r="Y3487" s="141">
        <v>0</v>
      </c>
      <c r="Z3487" s="141">
        <v>0</v>
      </c>
      <c r="AA3487" s="112">
        <v>0</v>
      </c>
      <c r="AB3487" s="112"/>
      <c r="AC3487" s="112"/>
      <c r="AD3487" s="141"/>
      <c r="AE3487" s="106">
        <v>0</v>
      </c>
      <c r="AF3487" s="106">
        <v>0</v>
      </c>
      <c r="AG3487" s="106">
        <v>0</v>
      </c>
      <c r="AH3487" s="112"/>
      <c r="AI3487" s="112"/>
      <c r="AJ3487" s="112"/>
      <c r="AK3487" s="112"/>
      <c r="AL3487" s="112"/>
      <c r="AM3487" s="112"/>
      <c r="AN3487" s="114">
        <f t="shared" si="108"/>
        <v>0</v>
      </c>
      <c r="AO3487" s="114">
        <f t="shared" si="109"/>
        <v>3000003</v>
      </c>
      <c r="AP3487" s="114"/>
      <c r="AQ3487" s="114"/>
      <c r="AR3487" s="114"/>
      <c r="AS3487" s="114"/>
      <c r="AT3487" s="190"/>
    </row>
    <row r="3488" spans="1:46" s="189" customFormat="1" ht="15" customHeight="1" x14ac:dyDescent="0.2">
      <c r="A3488" s="104"/>
      <c r="B3488" s="104">
        <f>VLOOKUP(BJB!$F$9:$F$5599,Ctrl!$B$4:$C$399,2,0)</f>
        <v>34</v>
      </c>
      <c r="C3488" s="104">
        <f>VLOOKUP(BJB!$G$9:$G$5599,Ctrl!$E$4:$F$399,2,0)</f>
        <v>0</v>
      </c>
      <c r="D3488" s="219">
        <v>1</v>
      </c>
      <c r="E3488" s="104" t="str">
        <f>VLOOKUP(BJB!$F$9:$F$5599,Ctrl!$B$4:$D$399,3,0)</f>
        <v>III</v>
      </c>
      <c r="F3488" s="139" t="s">
        <v>10546</v>
      </c>
      <c r="G3488" s="139" t="s">
        <v>7677</v>
      </c>
      <c r="H3488" s="125">
        <v>1080312000260</v>
      </c>
      <c r="I3488" s="220" t="e">
        <f>IF(G3487=BJB!#REF!,I3487+1,1)</f>
        <v>#REF!</v>
      </c>
      <c r="J3488" s="912" t="s">
        <v>23419</v>
      </c>
      <c r="K3488" s="121" t="s">
        <v>3784</v>
      </c>
      <c r="L3488" s="104" t="s">
        <v>6477</v>
      </c>
      <c r="M3488" s="104" t="s">
        <v>3785</v>
      </c>
      <c r="N3488" s="120">
        <v>39595</v>
      </c>
      <c r="O3488" s="112">
        <v>15000000</v>
      </c>
      <c r="P3488" s="105" t="s">
        <v>6222</v>
      </c>
      <c r="Q3488" s="120" t="s">
        <v>6222</v>
      </c>
      <c r="R3488" s="890">
        <v>0</v>
      </c>
      <c r="S3488" s="108" t="s">
        <v>7099</v>
      </c>
      <c r="T3488" s="120">
        <v>40056</v>
      </c>
      <c r="U3488" s="112">
        <v>10749999</v>
      </c>
      <c r="V3488" s="109" t="s">
        <v>6222</v>
      </c>
      <c r="W3488" s="141">
        <v>0</v>
      </c>
      <c r="X3488" s="141">
        <v>0</v>
      </c>
      <c r="Y3488" s="141">
        <v>0</v>
      </c>
      <c r="Z3488" s="141">
        <v>0</v>
      </c>
      <c r="AA3488" s="112">
        <v>5109510</v>
      </c>
      <c r="AB3488" s="112"/>
      <c r="AC3488" s="132"/>
      <c r="AD3488" s="141"/>
      <c r="AE3488" s="106">
        <v>0</v>
      </c>
      <c r="AF3488" s="106">
        <v>0</v>
      </c>
      <c r="AG3488" s="106">
        <v>0</v>
      </c>
      <c r="AH3488" s="112"/>
      <c r="AI3488" s="112"/>
      <c r="AJ3488" s="112"/>
      <c r="AK3488" s="112"/>
      <c r="AL3488" s="112"/>
      <c r="AM3488" s="112"/>
      <c r="AN3488" s="114">
        <f t="shared" si="108"/>
        <v>5109510</v>
      </c>
      <c r="AO3488" s="114">
        <f t="shared" si="109"/>
        <v>5640489</v>
      </c>
      <c r="AP3488" s="114"/>
      <c r="AQ3488" s="114"/>
      <c r="AR3488" s="114"/>
      <c r="AS3488" s="114"/>
      <c r="AT3488" s="190"/>
    </row>
    <row r="3489" spans="1:46" s="189" customFormat="1" ht="15" customHeight="1" x14ac:dyDescent="0.2">
      <c r="A3489" s="104"/>
      <c r="B3489" s="104">
        <f>VLOOKUP(BJB!$F$9:$F$5599,Ctrl!$B$4:$C$399,2,0)</f>
        <v>34</v>
      </c>
      <c r="C3489" s="104">
        <f>VLOOKUP(BJB!$G$9:$G$5599,Ctrl!$E$4:$F$399,2,0)</f>
        <v>0</v>
      </c>
      <c r="D3489" s="219">
        <v>1</v>
      </c>
      <c r="E3489" s="104" t="str">
        <f>VLOOKUP(BJB!$F$9:$F$5599,Ctrl!$B$4:$D$399,3,0)</f>
        <v>III</v>
      </c>
      <c r="F3489" s="139" t="s">
        <v>10546</v>
      </c>
      <c r="G3489" s="139" t="s">
        <v>7677</v>
      </c>
      <c r="H3489" s="125"/>
      <c r="I3489" s="220" t="e">
        <f>IF(G3488=BJB!#REF!,I3488+1,1)</f>
        <v>#REF!</v>
      </c>
      <c r="J3489" s="912" t="s">
        <v>23420</v>
      </c>
      <c r="K3489" s="121" t="s">
        <v>3786</v>
      </c>
      <c r="L3489" s="104" t="s">
        <v>6477</v>
      </c>
      <c r="M3489" s="104" t="s">
        <v>3769</v>
      </c>
      <c r="N3489" s="120">
        <v>39647</v>
      </c>
      <c r="O3489" s="112">
        <v>15000000</v>
      </c>
      <c r="P3489" s="105" t="s">
        <v>6222</v>
      </c>
      <c r="Q3489" s="120" t="s">
        <v>6222</v>
      </c>
      <c r="R3489" s="890">
        <v>0</v>
      </c>
      <c r="S3489" s="108" t="s">
        <v>7099</v>
      </c>
      <c r="T3489" s="120">
        <v>40056</v>
      </c>
      <c r="U3489" s="112">
        <v>10187499</v>
      </c>
      <c r="V3489" s="109" t="s">
        <v>6222</v>
      </c>
      <c r="W3489" s="141">
        <v>0</v>
      </c>
      <c r="X3489" s="141">
        <v>0</v>
      </c>
      <c r="Y3489" s="141">
        <v>0</v>
      </c>
      <c r="Z3489" s="141">
        <v>0</v>
      </c>
      <c r="AA3489" s="112">
        <v>0</v>
      </c>
      <c r="AB3489" s="113"/>
      <c r="AC3489" s="113"/>
      <c r="AD3489" s="141"/>
      <c r="AE3489" s="106">
        <v>0</v>
      </c>
      <c r="AF3489" s="106">
        <v>0</v>
      </c>
      <c r="AG3489" s="106">
        <v>0</v>
      </c>
      <c r="AH3489" s="112"/>
      <c r="AI3489" s="112"/>
      <c r="AJ3489" s="112"/>
      <c r="AK3489" s="112"/>
      <c r="AL3489" s="112"/>
      <c r="AM3489" s="112"/>
      <c r="AN3489" s="114">
        <f t="shared" si="108"/>
        <v>0</v>
      </c>
      <c r="AO3489" s="114">
        <f t="shared" si="109"/>
        <v>10187499</v>
      </c>
      <c r="AP3489" s="114"/>
      <c r="AQ3489" s="114"/>
      <c r="AR3489" s="114"/>
      <c r="AS3489" s="114"/>
      <c r="AT3489" s="190"/>
    </row>
    <row r="3490" spans="1:46" s="233" customFormat="1" ht="15" customHeight="1" x14ac:dyDescent="0.2">
      <c r="A3490" s="104"/>
      <c r="B3490" s="104">
        <f>VLOOKUP(BJB!$F$9:$F$5599,Ctrl!$B$4:$C$399,2,0)</f>
        <v>34</v>
      </c>
      <c r="C3490" s="104">
        <f>VLOOKUP(BJB!$G$9:$G$5599,Ctrl!$E$4:$F$399,2,0)</f>
        <v>0</v>
      </c>
      <c r="D3490" s="219">
        <v>1</v>
      </c>
      <c r="E3490" s="104" t="str">
        <f>VLOOKUP(BJB!$F$9:$F$5599,Ctrl!$B$4:$D$399,3,0)</f>
        <v>III</v>
      </c>
      <c r="F3490" s="139" t="s">
        <v>10546</v>
      </c>
      <c r="G3490" s="139" t="s">
        <v>7677</v>
      </c>
      <c r="H3490" s="125"/>
      <c r="I3490" s="220" t="e">
        <f>IF(G3489=BJB!#REF!,I3489+1,1)</f>
        <v>#REF!</v>
      </c>
      <c r="J3490" s="912" t="s">
        <v>23421</v>
      </c>
      <c r="K3490" s="121" t="s">
        <v>3779</v>
      </c>
      <c r="L3490" s="104" t="s">
        <v>6477</v>
      </c>
      <c r="M3490" s="104" t="s">
        <v>3770</v>
      </c>
      <c r="N3490" s="120">
        <v>39595</v>
      </c>
      <c r="O3490" s="112">
        <v>7500000</v>
      </c>
      <c r="P3490" s="105" t="s">
        <v>6222</v>
      </c>
      <c r="Q3490" s="120" t="s">
        <v>6222</v>
      </c>
      <c r="R3490" s="890">
        <v>0</v>
      </c>
      <c r="S3490" s="108" t="s">
        <v>7099</v>
      </c>
      <c r="T3490" s="120">
        <v>40056</v>
      </c>
      <c r="U3490" s="112">
        <v>3125004</v>
      </c>
      <c r="V3490" s="109" t="s">
        <v>6222</v>
      </c>
      <c r="W3490" s="141">
        <v>0</v>
      </c>
      <c r="X3490" s="141">
        <v>0</v>
      </c>
      <c r="Y3490" s="141">
        <v>0</v>
      </c>
      <c r="Z3490" s="141">
        <v>0</v>
      </c>
      <c r="AA3490" s="112">
        <v>0</v>
      </c>
      <c r="AB3490" s="112"/>
      <c r="AC3490" s="112"/>
      <c r="AD3490" s="141"/>
      <c r="AE3490" s="106">
        <v>0</v>
      </c>
      <c r="AF3490" s="106">
        <v>0</v>
      </c>
      <c r="AG3490" s="106">
        <v>0</v>
      </c>
      <c r="AH3490" s="112"/>
      <c r="AI3490" s="112"/>
      <c r="AJ3490" s="112"/>
      <c r="AK3490" s="112"/>
      <c r="AL3490" s="112"/>
      <c r="AM3490" s="112"/>
      <c r="AN3490" s="114">
        <f t="shared" si="108"/>
        <v>0</v>
      </c>
      <c r="AO3490" s="114">
        <f t="shared" si="109"/>
        <v>3125004</v>
      </c>
      <c r="AP3490" s="114"/>
      <c r="AQ3490" s="114"/>
      <c r="AR3490" s="114"/>
      <c r="AS3490" s="114"/>
      <c r="AT3490" s="190"/>
    </row>
    <row r="3491" spans="1:46" s="233" customFormat="1" ht="15" customHeight="1" x14ac:dyDescent="0.2">
      <c r="A3491" s="104"/>
      <c r="B3491" s="104">
        <f>VLOOKUP(BJB!$F$9:$F$5599,Ctrl!$B$4:$C$399,2,0)</f>
        <v>34</v>
      </c>
      <c r="C3491" s="104">
        <f>VLOOKUP(BJB!$G$9:$G$5599,Ctrl!$E$4:$F$399,2,0)</f>
        <v>0</v>
      </c>
      <c r="D3491" s="219">
        <v>1</v>
      </c>
      <c r="E3491" s="104" t="str">
        <f>VLOOKUP(BJB!$F$9:$F$5599,Ctrl!$B$4:$D$399,3,0)</f>
        <v>III</v>
      </c>
      <c r="F3491" s="139" t="s">
        <v>10546</v>
      </c>
      <c r="G3491" s="139" t="s">
        <v>7677</v>
      </c>
      <c r="H3491" s="125"/>
      <c r="I3491" s="220" t="e">
        <f>IF(G3490=BJB!#REF!,I3490+1,1)</f>
        <v>#REF!</v>
      </c>
      <c r="J3491" s="912" t="s">
        <v>23422</v>
      </c>
      <c r="K3491" s="121" t="s">
        <v>3787</v>
      </c>
      <c r="L3491" s="104" t="s">
        <v>6477</v>
      </c>
      <c r="M3491" s="104" t="s">
        <v>3770</v>
      </c>
      <c r="N3491" s="120">
        <v>39595</v>
      </c>
      <c r="O3491" s="112">
        <v>35000000</v>
      </c>
      <c r="P3491" s="105" t="s">
        <v>6222</v>
      </c>
      <c r="Q3491" s="120" t="s">
        <v>6222</v>
      </c>
      <c r="R3491" s="890">
        <v>0</v>
      </c>
      <c r="S3491" s="108" t="s">
        <v>7099</v>
      </c>
      <c r="T3491" s="120">
        <v>40056</v>
      </c>
      <c r="U3491" s="112">
        <v>26250000</v>
      </c>
      <c r="V3491" s="109" t="s">
        <v>6222</v>
      </c>
      <c r="W3491" s="141">
        <v>0</v>
      </c>
      <c r="X3491" s="141">
        <v>0</v>
      </c>
      <c r="Y3491" s="141">
        <v>0</v>
      </c>
      <c r="Z3491" s="141">
        <v>0</v>
      </c>
      <c r="AA3491" s="112">
        <v>26250000</v>
      </c>
      <c r="AB3491" s="112"/>
      <c r="AC3491" s="112"/>
      <c r="AD3491" s="141"/>
      <c r="AE3491" s="106">
        <v>0</v>
      </c>
      <c r="AF3491" s="106">
        <v>0</v>
      </c>
      <c r="AG3491" s="106">
        <v>0</v>
      </c>
      <c r="AH3491" s="112"/>
      <c r="AI3491" s="112"/>
      <c r="AJ3491" s="112"/>
      <c r="AK3491" s="112"/>
      <c r="AL3491" s="112"/>
      <c r="AM3491" s="112"/>
      <c r="AN3491" s="114">
        <f t="shared" si="108"/>
        <v>26250000</v>
      </c>
      <c r="AO3491" s="114">
        <f t="shared" si="109"/>
        <v>0</v>
      </c>
      <c r="AP3491" s="114"/>
      <c r="AQ3491" s="114"/>
      <c r="AR3491" s="114"/>
      <c r="AS3491" s="114"/>
      <c r="AT3491" s="190"/>
    </row>
    <row r="3492" spans="1:46" s="189" customFormat="1" ht="15" customHeight="1" x14ac:dyDescent="0.2">
      <c r="A3492" s="104"/>
      <c r="B3492" s="104">
        <f>VLOOKUP(BJB!$F$9:$F$5599,Ctrl!$B$4:$C$399,2,0)</f>
        <v>34</v>
      </c>
      <c r="C3492" s="104">
        <f>VLOOKUP(BJB!$G$9:$G$5599,Ctrl!$E$4:$F$399,2,0)</f>
        <v>0</v>
      </c>
      <c r="D3492" s="219">
        <v>1</v>
      </c>
      <c r="E3492" s="104" t="str">
        <f>VLOOKUP(BJB!$F$9:$F$5599,Ctrl!$B$4:$D$399,3,0)</f>
        <v>III</v>
      </c>
      <c r="F3492" s="139" t="s">
        <v>10546</v>
      </c>
      <c r="G3492" s="139" t="s">
        <v>7677</v>
      </c>
      <c r="H3492" s="125"/>
      <c r="I3492" s="220" t="e">
        <f>IF(G3491=BJB!#REF!,I3491+1,1)</f>
        <v>#REF!</v>
      </c>
      <c r="J3492" s="912" t="s">
        <v>23423</v>
      </c>
      <c r="K3492" s="121" t="s">
        <v>3788</v>
      </c>
      <c r="L3492" s="104" t="s">
        <v>6477</v>
      </c>
      <c r="M3492" s="104" t="s">
        <v>3789</v>
      </c>
      <c r="N3492" s="120">
        <v>39553</v>
      </c>
      <c r="O3492" s="112">
        <v>50000000</v>
      </c>
      <c r="P3492" s="105" t="s">
        <v>6222</v>
      </c>
      <c r="Q3492" s="120" t="s">
        <v>6222</v>
      </c>
      <c r="R3492" s="890">
        <v>0</v>
      </c>
      <c r="S3492" s="108" t="s">
        <v>7099</v>
      </c>
      <c r="T3492" s="120">
        <v>40056</v>
      </c>
      <c r="U3492" s="112">
        <v>33438119.25</v>
      </c>
      <c r="V3492" s="109" t="s">
        <v>6222</v>
      </c>
      <c r="W3492" s="141">
        <v>0</v>
      </c>
      <c r="X3492" s="141">
        <v>0</v>
      </c>
      <c r="Y3492" s="141">
        <v>0</v>
      </c>
      <c r="Z3492" s="141">
        <v>0</v>
      </c>
      <c r="AA3492" s="112">
        <v>142500</v>
      </c>
      <c r="AB3492" s="112"/>
      <c r="AC3492" s="112"/>
      <c r="AD3492" s="141"/>
      <c r="AE3492" s="106">
        <v>0</v>
      </c>
      <c r="AF3492" s="106">
        <v>0</v>
      </c>
      <c r="AG3492" s="106">
        <v>0</v>
      </c>
      <c r="AH3492" s="112"/>
      <c r="AI3492" s="112"/>
      <c r="AJ3492" s="112"/>
      <c r="AK3492" s="112"/>
      <c r="AL3492" s="112"/>
      <c r="AM3492" s="112"/>
      <c r="AN3492" s="114">
        <f t="shared" si="108"/>
        <v>142500</v>
      </c>
      <c r="AO3492" s="114">
        <f t="shared" si="109"/>
        <v>33295619.25</v>
      </c>
      <c r="AP3492" s="114"/>
      <c r="AQ3492" s="114"/>
      <c r="AR3492" s="114"/>
      <c r="AS3492" s="114"/>
      <c r="AT3492" s="190"/>
    </row>
    <row r="3493" spans="1:46" s="189" customFormat="1" ht="15" customHeight="1" x14ac:dyDescent="0.2">
      <c r="A3493" s="104"/>
      <c r="B3493" s="104">
        <f>VLOOKUP(BJB!$F$9:$F$5599,Ctrl!$B$4:$C$399,2,0)</f>
        <v>34</v>
      </c>
      <c r="C3493" s="104">
        <f>VLOOKUP(BJB!$G$9:$G$5599,Ctrl!$E$4:$F$399,2,0)</f>
        <v>0</v>
      </c>
      <c r="D3493" s="219">
        <v>1</v>
      </c>
      <c r="E3493" s="104" t="str">
        <f>VLOOKUP(BJB!$F$9:$F$5599,Ctrl!$B$4:$D$399,3,0)</f>
        <v>III</v>
      </c>
      <c r="F3493" s="139" t="s">
        <v>10546</v>
      </c>
      <c r="G3493" s="139" t="s">
        <v>7677</v>
      </c>
      <c r="H3493" s="125"/>
      <c r="I3493" s="220" t="e">
        <f>IF(G3492=BJB!#REF!,I3492+1,1)</f>
        <v>#REF!</v>
      </c>
      <c r="J3493" s="912" t="s">
        <v>23424</v>
      </c>
      <c r="K3493" s="121" t="s">
        <v>3790</v>
      </c>
      <c r="L3493" s="104" t="s">
        <v>7835</v>
      </c>
      <c r="M3493" s="104" t="s">
        <v>3791</v>
      </c>
      <c r="N3493" s="120">
        <v>39707</v>
      </c>
      <c r="O3493" s="112">
        <v>100000000</v>
      </c>
      <c r="P3493" s="105" t="s">
        <v>6222</v>
      </c>
      <c r="Q3493" s="120" t="s">
        <v>6222</v>
      </c>
      <c r="R3493" s="890">
        <v>0</v>
      </c>
      <c r="S3493" s="108" t="s">
        <v>7100</v>
      </c>
      <c r="T3493" s="120">
        <v>40080</v>
      </c>
      <c r="U3493" s="112">
        <v>70421809</v>
      </c>
      <c r="V3493" s="109" t="s">
        <v>6222</v>
      </c>
      <c r="W3493" s="141">
        <v>0</v>
      </c>
      <c r="X3493" s="141">
        <v>0</v>
      </c>
      <c r="Y3493" s="141">
        <v>0</v>
      </c>
      <c r="Z3493" s="141">
        <v>0</v>
      </c>
      <c r="AA3493" s="112">
        <v>24284426</v>
      </c>
      <c r="AB3493" s="112"/>
      <c r="AC3493" s="112"/>
      <c r="AD3493" s="141"/>
      <c r="AE3493" s="106">
        <v>0</v>
      </c>
      <c r="AF3493" s="106">
        <v>0</v>
      </c>
      <c r="AG3493" s="106">
        <v>0</v>
      </c>
      <c r="AH3493" s="112"/>
      <c r="AI3493" s="112"/>
      <c r="AJ3493" s="112"/>
      <c r="AK3493" s="112"/>
      <c r="AL3493" s="112"/>
      <c r="AM3493" s="112"/>
      <c r="AN3493" s="114">
        <f t="shared" si="108"/>
        <v>24284426</v>
      </c>
      <c r="AO3493" s="114">
        <f t="shared" si="109"/>
        <v>46137383</v>
      </c>
      <c r="AP3493" s="114"/>
      <c r="AQ3493" s="114"/>
      <c r="AR3493" s="114"/>
      <c r="AS3493" s="114"/>
      <c r="AT3493" s="216"/>
    </row>
    <row r="3494" spans="1:46" s="189" customFormat="1" ht="15" customHeight="1" x14ac:dyDescent="0.2">
      <c r="A3494" s="104"/>
      <c r="B3494" s="104">
        <f>VLOOKUP(BJB!$F$9:$F$5599,Ctrl!$B$4:$C$399,2,0)</f>
        <v>34</v>
      </c>
      <c r="C3494" s="104">
        <f>VLOOKUP(BJB!$G$9:$G$5599,Ctrl!$E$4:$F$399,2,0)</f>
        <v>0</v>
      </c>
      <c r="D3494" s="219">
        <v>1</v>
      </c>
      <c r="E3494" s="104" t="str">
        <f>VLOOKUP(BJB!$F$9:$F$5599,Ctrl!$B$4:$D$399,3,0)</f>
        <v>III</v>
      </c>
      <c r="F3494" s="139" t="s">
        <v>10546</v>
      </c>
      <c r="G3494" s="139" t="s">
        <v>7677</v>
      </c>
      <c r="H3494" s="125"/>
      <c r="I3494" s="220" t="e">
        <f>IF(G3493=BJB!#REF!,I3493+1,1)</f>
        <v>#REF!</v>
      </c>
      <c r="J3494" s="912" t="s">
        <v>23425</v>
      </c>
      <c r="K3494" s="121" t="s">
        <v>3790</v>
      </c>
      <c r="L3494" s="104" t="s">
        <v>7835</v>
      </c>
      <c r="M3494" s="104" t="s">
        <v>3791</v>
      </c>
      <c r="N3494" s="120">
        <v>39707</v>
      </c>
      <c r="O3494" s="112">
        <v>25000000</v>
      </c>
      <c r="P3494" s="105" t="s">
        <v>6222</v>
      </c>
      <c r="Q3494" s="120" t="s">
        <v>6222</v>
      </c>
      <c r="R3494" s="890">
        <v>0</v>
      </c>
      <c r="S3494" s="108" t="s">
        <v>7100</v>
      </c>
      <c r="T3494" s="120">
        <v>40080</v>
      </c>
      <c r="U3494" s="112">
        <v>18750000</v>
      </c>
      <c r="V3494" s="109" t="s">
        <v>6222</v>
      </c>
      <c r="W3494" s="141">
        <v>0</v>
      </c>
      <c r="X3494" s="141">
        <v>0</v>
      </c>
      <c r="Y3494" s="141">
        <v>0</v>
      </c>
      <c r="Z3494" s="141">
        <v>0</v>
      </c>
      <c r="AA3494" s="112">
        <v>1734711</v>
      </c>
      <c r="AB3494" s="112"/>
      <c r="AC3494" s="112"/>
      <c r="AD3494" s="141"/>
      <c r="AE3494" s="106">
        <v>0</v>
      </c>
      <c r="AF3494" s="106">
        <v>0</v>
      </c>
      <c r="AG3494" s="106">
        <v>0</v>
      </c>
      <c r="AH3494" s="112"/>
      <c r="AI3494" s="112"/>
      <c r="AJ3494" s="112"/>
      <c r="AK3494" s="112"/>
      <c r="AL3494" s="112"/>
      <c r="AM3494" s="112"/>
      <c r="AN3494" s="114">
        <f t="shared" si="108"/>
        <v>1734711</v>
      </c>
      <c r="AO3494" s="114">
        <f t="shared" si="109"/>
        <v>17015289</v>
      </c>
      <c r="AP3494" s="114"/>
      <c r="AQ3494" s="114"/>
      <c r="AR3494" s="114"/>
      <c r="AS3494" s="114"/>
      <c r="AT3494" s="190"/>
    </row>
    <row r="3495" spans="1:46" s="189" customFormat="1" ht="15" customHeight="1" x14ac:dyDescent="0.2">
      <c r="A3495" s="104"/>
      <c r="B3495" s="104">
        <f>VLOOKUP(BJB!$F$9:$F$5599,Ctrl!$B$4:$C$399,2,0)</f>
        <v>34</v>
      </c>
      <c r="C3495" s="104">
        <f>VLOOKUP(BJB!$G$9:$G$5599,Ctrl!$E$4:$F$399,2,0)</f>
        <v>0</v>
      </c>
      <c r="D3495" s="219">
        <v>1</v>
      </c>
      <c r="E3495" s="104" t="str">
        <f>VLOOKUP(BJB!$F$9:$F$5599,Ctrl!$B$4:$D$399,3,0)</f>
        <v>III</v>
      </c>
      <c r="F3495" s="139" t="s">
        <v>10546</v>
      </c>
      <c r="G3495" s="139" t="s">
        <v>7677</v>
      </c>
      <c r="H3495" s="125"/>
      <c r="I3495" s="220" t="e">
        <f>IF(G3494=BJB!#REF!,I3494+1,1)</f>
        <v>#REF!</v>
      </c>
      <c r="J3495" s="912" t="s">
        <v>23426</v>
      </c>
      <c r="K3495" s="121" t="s">
        <v>3792</v>
      </c>
      <c r="L3495" s="104" t="s">
        <v>6477</v>
      </c>
      <c r="M3495" s="104" t="s">
        <v>3785</v>
      </c>
      <c r="N3495" s="120">
        <v>39595</v>
      </c>
      <c r="O3495" s="112">
        <v>30000000</v>
      </c>
      <c r="P3495" s="105" t="s">
        <v>6222</v>
      </c>
      <c r="Q3495" s="120" t="s">
        <v>6222</v>
      </c>
      <c r="R3495" s="890">
        <v>0</v>
      </c>
      <c r="S3495" s="108" t="s">
        <v>6922</v>
      </c>
      <c r="T3495" s="120">
        <v>40177</v>
      </c>
      <c r="U3495" s="112">
        <v>22500000</v>
      </c>
      <c r="V3495" s="109" t="s">
        <v>6222</v>
      </c>
      <c r="W3495" s="141">
        <v>0</v>
      </c>
      <c r="X3495" s="141">
        <v>0</v>
      </c>
      <c r="Y3495" s="141">
        <v>0</v>
      </c>
      <c r="Z3495" s="141">
        <v>0</v>
      </c>
      <c r="AA3495" s="112">
        <v>20313750</v>
      </c>
      <c r="AB3495" s="112"/>
      <c r="AC3495" s="112"/>
      <c r="AD3495" s="141"/>
      <c r="AE3495" s="106">
        <v>0</v>
      </c>
      <c r="AF3495" s="106">
        <v>0</v>
      </c>
      <c r="AG3495" s="106">
        <v>0</v>
      </c>
      <c r="AH3495" s="112"/>
      <c r="AI3495" s="112"/>
      <c r="AJ3495" s="112"/>
      <c r="AK3495" s="112"/>
      <c r="AL3495" s="112"/>
      <c r="AM3495" s="112"/>
      <c r="AN3495" s="114">
        <f t="shared" si="108"/>
        <v>20313750</v>
      </c>
      <c r="AO3495" s="114">
        <f t="shared" si="109"/>
        <v>2186250</v>
      </c>
      <c r="AP3495" s="114"/>
      <c r="AQ3495" s="114"/>
      <c r="AR3495" s="114"/>
      <c r="AS3495" s="114"/>
      <c r="AT3495" s="190"/>
    </row>
    <row r="3496" spans="1:46" s="190" customFormat="1" ht="15" customHeight="1" x14ac:dyDescent="0.2">
      <c r="A3496" s="104"/>
      <c r="B3496" s="104">
        <f>VLOOKUP(BJB!$F$9:$F$5599,Ctrl!$B$4:$C$399,2,0)</f>
        <v>34</v>
      </c>
      <c r="C3496" s="104">
        <f>VLOOKUP(BJB!$G$9:$G$5599,Ctrl!$E$4:$F$399,2,0)</f>
        <v>0</v>
      </c>
      <c r="D3496" s="219">
        <v>1</v>
      </c>
      <c r="E3496" s="104" t="str">
        <f>VLOOKUP(BJB!$F$9:$F$5599,Ctrl!$B$4:$D$399,3,0)</f>
        <v>III</v>
      </c>
      <c r="F3496" s="139" t="s">
        <v>10546</v>
      </c>
      <c r="G3496" s="139" t="s">
        <v>7677</v>
      </c>
      <c r="H3496" s="125"/>
      <c r="I3496" s="220" t="e">
        <f>IF(G3495=BJB!#REF!,I3495+1,1)</f>
        <v>#REF!</v>
      </c>
      <c r="J3496" s="912" t="s">
        <v>23427</v>
      </c>
      <c r="K3496" s="121" t="s">
        <v>3793</v>
      </c>
      <c r="L3496" s="104" t="s">
        <v>6477</v>
      </c>
      <c r="M3496" s="104" t="s">
        <v>3766</v>
      </c>
      <c r="N3496" s="120">
        <v>39647</v>
      </c>
      <c r="O3496" s="112">
        <v>50000000</v>
      </c>
      <c r="P3496" s="105" t="s">
        <v>6222</v>
      </c>
      <c r="Q3496" s="120" t="s">
        <v>6222</v>
      </c>
      <c r="R3496" s="890">
        <v>0</v>
      </c>
      <c r="S3496" s="108" t="s">
        <v>6922</v>
      </c>
      <c r="T3496" s="120">
        <v>40177</v>
      </c>
      <c r="U3496" s="112">
        <v>35015183</v>
      </c>
      <c r="V3496" s="109" t="s">
        <v>6222</v>
      </c>
      <c r="W3496" s="141">
        <v>0</v>
      </c>
      <c r="X3496" s="141">
        <v>0</v>
      </c>
      <c r="Y3496" s="141">
        <v>0</v>
      </c>
      <c r="Z3496" s="141">
        <v>0</v>
      </c>
      <c r="AA3496" s="112">
        <v>33890183</v>
      </c>
      <c r="AB3496" s="112"/>
      <c r="AC3496" s="112"/>
      <c r="AD3496" s="141"/>
      <c r="AE3496" s="106">
        <v>0</v>
      </c>
      <c r="AF3496" s="106">
        <v>0</v>
      </c>
      <c r="AG3496" s="106">
        <v>0</v>
      </c>
      <c r="AH3496" s="112"/>
      <c r="AI3496" s="112"/>
      <c r="AJ3496" s="112"/>
      <c r="AK3496" s="112"/>
      <c r="AL3496" s="112"/>
      <c r="AM3496" s="112"/>
      <c r="AN3496" s="114">
        <f t="shared" si="108"/>
        <v>33890183</v>
      </c>
      <c r="AO3496" s="114">
        <f t="shared" si="109"/>
        <v>1125000</v>
      </c>
      <c r="AP3496" s="114"/>
      <c r="AQ3496" s="114"/>
      <c r="AR3496" s="114"/>
      <c r="AS3496" s="114"/>
    </row>
    <row r="3497" spans="1:46" s="190" customFormat="1" ht="15" customHeight="1" x14ac:dyDescent="0.2">
      <c r="A3497" s="104"/>
      <c r="B3497" s="104">
        <f>VLOOKUP(BJB!$F$9:$F$5599,Ctrl!$B$4:$C$399,2,0)</f>
        <v>34</v>
      </c>
      <c r="C3497" s="104">
        <f>VLOOKUP(BJB!$G$9:$G$5599,Ctrl!$E$4:$F$399,2,0)</f>
        <v>0</v>
      </c>
      <c r="D3497" s="219">
        <v>1</v>
      </c>
      <c r="E3497" s="104" t="str">
        <f>VLOOKUP(BJB!$F$9:$F$5599,Ctrl!$B$4:$D$399,3,0)</f>
        <v>III</v>
      </c>
      <c r="F3497" s="139" t="s">
        <v>10546</v>
      </c>
      <c r="G3497" s="139" t="s">
        <v>7677</v>
      </c>
      <c r="H3497" s="125">
        <v>1080319000443</v>
      </c>
      <c r="I3497" s="220" t="e">
        <f>IF(G3496=BJB!#REF!,I3496+1,1)</f>
        <v>#REF!</v>
      </c>
      <c r="J3497" s="912" t="s">
        <v>23428</v>
      </c>
      <c r="K3497" s="121" t="s">
        <v>3794</v>
      </c>
      <c r="L3497" s="104" t="s">
        <v>6477</v>
      </c>
      <c r="M3497" s="104" t="s">
        <v>3785</v>
      </c>
      <c r="N3497" s="120">
        <v>39595</v>
      </c>
      <c r="O3497" s="112">
        <v>41000000</v>
      </c>
      <c r="P3497" s="105" t="s">
        <v>6222</v>
      </c>
      <c r="Q3497" s="120" t="s">
        <v>6222</v>
      </c>
      <c r="R3497" s="890">
        <v>0</v>
      </c>
      <c r="S3497" s="108" t="s">
        <v>6922</v>
      </c>
      <c r="T3497" s="120">
        <v>40177</v>
      </c>
      <c r="U3497" s="112">
        <v>30750000</v>
      </c>
      <c r="V3497" s="109" t="s">
        <v>6222</v>
      </c>
      <c r="W3497" s="141">
        <v>0</v>
      </c>
      <c r="X3497" s="141">
        <v>0</v>
      </c>
      <c r="Y3497" s="141">
        <v>0</v>
      </c>
      <c r="Z3497" s="141">
        <v>0</v>
      </c>
      <c r="AA3497" s="112">
        <v>8256126</v>
      </c>
      <c r="AB3497" s="112"/>
      <c r="AC3497" s="132"/>
      <c r="AD3497" s="141"/>
      <c r="AE3497" s="106">
        <v>0</v>
      </c>
      <c r="AF3497" s="106">
        <v>0</v>
      </c>
      <c r="AG3497" s="106">
        <v>0</v>
      </c>
      <c r="AH3497" s="112"/>
      <c r="AI3497" s="112"/>
      <c r="AJ3497" s="112"/>
      <c r="AK3497" s="112"/>
      <c r="AL3497" s="112"/>
      <c r="AM3497" s="112"/>
      <c r="AN3497" s="114">
        <f t="shared" si="108"/>
        <v>8256126</v>
      </c>
      <c r="AO3497" s="114">
        <f t="shared" si="109"/>
        <v>22493874</v>
      </c>
      <c r="AP3497" s="114"/>
      <c r="AQ3497" s="114"/>
      <c r="AR3497" s="114"/>
      <c r="AS3497" s="114"/>
    </row>
    <row r="3498" spans="1:46" s="191" customFormat="1" ht="15" customHeight="1" x14ac:dyDescent="0.2">
      <c r="A3498" s="104"/>
      <c r="B3498" s="104">
        <f>VLOOKUP(BJB!$F$9:$F$5599,Ctrl!$B$4:$C$399,2,0)</f>
        <v>34</v>
      </c>
      <c r="C3498" s="104">
        <f>VLOOKUP(BJB!$G$9:$G$5599,Ctrl!$E$4:$F$399,2,0)</f>
        <v>0</v>
      </c>
      <c r="D3498" s="219">
        <v>1</v>
      </c>
      <c r="E3498" s="104" t="str">
        <f>VLOOKUP(BJB!$F$9:$F$5599,Ctrl!$B$4:$D$399,3,0)</f>
        <v>III</v>
      </c>
      <c r="F3498" s="139" t="s">
        <v>10546</v>
      </c>
      <c r="G3498" s="139" t="s">
        <v>7677</v>
      </c>
      <c r="H3498" s="125" t="s">
        <v>8000</v>
      </c>
      <c r="I3498" s="220" t="e">
        <f>IF(G3497=BJB!#REF!,I3497+1,1)</f>
        <v>#REF!</v>
      </c>
      <c r="J3498" s="912" t="s">
        <v>23429</v>
      </c>
      <c r="K3498" s="121" t="s">
        <v>3795</v>
      </c>
      <c r="L3498" s="104" t="s">
        <v>6477</v>
      </c>
      <c r="M3498" s="104" t="s">
        <v>3796</v>
      </c>
      <c r="N3498" s="120">
        <v>39707</v>
      </c>
      <c r="O3498" s="112">
        <v>20000000</v>
      </c>
      <c r="P3498" s="105" t="s">
        <v>6222</v>
      </c>
      <c r="Q3498" s="120" t="s">
        <v>6222</v>
      </c>
      <c r="R3498" s="890">
        <v>0</v>
      </c>
      <c r="S3498" s="108" t="s">
        <v>6922</v>
      </c>
      <c r="T3498" s="120">
        <v>40177</v>
      </c>
      <c r="U3498" s="112">
        <v>15000000</v>
      </c>
      <c r="V3498" s="109" t="s">
        <v>6222</v>
      </c>
      <c r="W3498" s="141">
        <v>0</v>
      </c>
      <c r="X3498" s="141">
        <v>0</v>
      </c>
      <c r="Y3498" s="141">
        <v>0</v>
      </c>
      <c r="Z3498" s="141">
        <v>0</v>
      </c>
      <c r="AA3498" s="112">
        <v>14775000</v>
      </c>
      <c r="AB3498" s="112"/>
      <c r="AC3498" s="132"/>
      <c r="AD3498" s="141"/>
      <c r="AE3498" s="106">
        <v>0</v>
      </c>
      <c r="AF3498" s="106">
        <v>0</v>
      </c>
      <c r="AG3498" s="106">
        <v>0</v>
      </c>
      <c r="AH3498" s="112"/>
      <c r="AI3498" s="112"/>
      <c r="AJ3498" s="112"/>
      <c r="AK3498" s="112"/>
      <c r="AL3498" s="112"/>
      <c r="AM3498" s="112"/>
      <c r="AN3498" s="114">
        <f t="shared" si="108"/>
        <v>14775000</v>
      </c>
      <c r="AO3498" s="114">
        <f t="shared" si="109"/>
        <v>225000</v>
      </c>
      <c r="AP3498" s="114"/>
      <c r="AQ3498" s="114"/>
      <c r="AR3498" s="114"/>
      <c r="AS3498" s="114"/>
      <c r="AT3498" s="190"/>
    </row>
    <row r="3499" spans="1:46" s="190" customFormat="1" ht="15" customHeight="1" x14ac:dyDescent="0.2">
      <c r="A3499" s="104"/>
      <c r="B3499" s="104">
        <f>VLOOKUP(BJB!$F$9:$F$5599,Ctrl!$B$4:$C$399,2,0)</f>
        <v>34</v>
      </c>
      <c r="C3499" s="104">
        <f>VLOOKUP(BJB!$G$9:$G$5599,Ctrl!$E$4:$F$399,2,0)</f>
        <v>0</v>
      </c>
      <c r="D3499" s="219">
        <v>1</v>
      </c>
      <c r="E3499" s="104" t="str">
        <f>VLOOKUP(BJB!$F$9:$F$5599,Ctrl!$B$4:$D$399,3,0)</f>
        <v>III</v>
      </c>
      <c r="F3499" s="139" t="s">
        <v>10546</v>
      </c>
      <c r="G3499" s="139" t="s">
        <v>7677</v>
      </c>
      <c r="H3499" s="125"/>
      <c r="I3499" s="220" t="e">
        <f>IF(G3498=BJB!#REF!,I3498+1,1)</f>
        <v>#REF!</v>
      </c>
      <c r="J3499" s="912" t="s">
        <v>23430</v>
      </c>
      <c r="K3499" s="121" t="s">
        <v>3797</v>
      </c>
      <c r="L3499" s="104" t="s">
        <v>6477</v>
      </c>
      <c r="M3499" s="104" t="s">
        <v>3798</v>
      </c>
      <c r="N3499" s="120">
        <v>39590</v>
      </c>
      <c r="O3499" s="112">
        <v>50000000</v>
      </c>
      <c r="P3499" s="105" t="s">
        <v>6222</v>
      </c>
      <c r="Q3499" s="120" t="s">
        <v>6222</v>
      </c>
      <c r="R3499" s="890">
        <v>0</v>
      </c>
      <c r="S3499" s="108" t="s">
        <v>6922</v>
      </c>
      <c r="T3499" s="120">
        <v>40177</v>
      </c>
      <c r="U3499" s="112">
        <v>37500000</v>
      </c>
      <c r="V3499" s="109" t="s">
        <v>6222</v>
      </c>
      <c r="W3499" s="141">
        <v>0</v>
      </c>
      <c r="X3499" s="141">
        <v>0</v>
      </c>
      <c r="Y3499" s="141">
        <v>0</v>
      </c>
      <c r="Z3499" s="141">
        <v>0</v>
      </c>
      <c r="AA3499" s="112">
        <v>4578750</v>
      </c>
      <c r="AB3499" s="112"/>
      <c r="AC3499" s="112"/>
      <c r="AD3499" s="141"/>
      <c r="AE3499" s="106">
        <v>0</v>
      </c>
      <c r="AF3499" s="106">
        <v>0</v>
      </c>
      <c r="AG3499" s="106">
        <v>0</v>
      </c>
      <c r="AH3499" s="112"/>
      <c r="AI3499" s="112"/>
      <c r="AJ3499" s="112"/>
      <c r="AK3499" s="112"/>
      <c r="AL3499" s="112"/>
      <c r="AM3499" s="112"/>
      <c r="AN3499" s="114">
        <f t="shared" si="108"/>
        <v>4578750</v>
      </c>
      <c r="AO3499" s="114">
        <f t="shared" si="109"/>
        <v>32921250</v>
      </c>
      <c r="AP3499" s="114"/>
      <c r="AQ3499" s="114"/>
      <c r="AR3499" s="114"/>
      <c r="AS3499" s="114"/>
      <c r="AT3499" s="191"/>
    </row>
    <row r="3500" spans="1:46" s="190" customFormat="1" ht="15" customHeight="1" x14ac:dyDescent="0.2">
      <c r="A3500" s="104"/>
      <c r="B3500" s="104">
        <f>VLOOKUP(BJB!$F$9:$F$5599,Ctrl!$B$4:$C$399,2,0)</f>
        <v>34</v>
      </c>
      <c r="C3500" s="104">
        <f>VLOOKUP(BJB!$G$9:$G$5599,Ctrl!$E$4:$F$399,2,0)</f>
        <v>0</v>
      </c>
      <c r="D3500" s="219">
        <v>1</v>
      </c>
      <c r="E3500" s="104" t="str">
        <f>VLOOKUP(BJB!$F$9:$F$5599,Ctrl!$B$4:$D$399,3,0)</f>
        <v>III</v>
      </c>
      <c r="F3500" s="139" t="s">
        <v>10546</v>
      </c>
      <c r="G3500" s="139" t="s">
        <v>7677</v>
      </c>
      <c r="H3500" s="125"/>
      <c r="I3500" s="220" t="e">
        <f>IF(G3499=BJB!#REF!,I3499+1,1)</f>
        <v>#REF!</v>
      </c>
      <c r="J3500" s="912" t="s">
        <v>23431</v>
      </c>
      <c r="K3500" s="121" t="s">
        <v>3799</v>
      </c>
      <c r="L3500" s="104" t="s">
        <v>6477</v>
      </c>
      <c r="M3500" s="104" t="s">
        <v>3785</v>
      </c>
      <c r="N3500" s="120">
        <v>39590</v>
      </c>
      <c r="O3500" s="112">
        <v>50000000</v>
      </c>
      <c r="P3500" s="105" t="s">
        <v>6222</v>
      </c>
      <c r="Q3500" s="120" t="s">
        <v>6222</v>
      </c>
      <c r="R3500" s="890">
        <v>0</v>
      </c>
      <c r="S3500" s="108" t="s">
        <v>6922</v>
      </c>
      <c r="T3500" s="120">
        <v>40177</v>
      </c>
      <c r="U3500" s="112">
        <v>29552723</v>
      </c>
      <c r="V3500" s="109" t="s">
        <v>6222</v>
      </c>
      <c r="W3500" s="141">
        <v>0</v>
      </c>
      <c r="X3500" s="141">
        <v>0</v>
      </c>
      <c r="Y3500" s="141">
        <v>0</v>
      </c>
      <c r="Z3500" s="141">
        <v>0</v>
      </c>
      <c r="AA3500" s="112">
        <v>28427723</v>
      </c>
      <c r="AB3500" s="112"/>
      <c r="AC3500" s="112"/>
      <c r="AD3500" s="141"/>
      <c r="AE3500" s="106">
        <v>0</v>
      </c>
      <c r="AF3500" s="106">
        <v>0</v>
      </c>
      <c r="AG3500" s="106">
        <v>0</v>
      </c>
      <c r="AH3500" s="112"/>
      <c r="AI3500" s="112"/>
      <c r="AJ3500" s="112"/>
      <c r="AK3500" s="112"/>
      <c r="AL3500" s="112"/>
      <c r="AM3500" s="112"/>
      <c r="AN3500" s="114">
        <f t="shared" si="108"/>
        <v>28427723</v>
      </c>
      <c r="AO3500" s="114">
        <f t="shared" si="109"/>
        <v>1125000</v>
      </c>
      <c r="AP3500" s="114"/>
      <c r="AQ3500" s="114"/>
      <c r="AR3500" s="114"/>
      <c r="AS3500" s="114"/>
    </row>
    <row r="3501" spans="1:46" s="190" customFormat="1" ht="15" customHeight="1" x14ac:dyDescent="0.2">
      <c r="A3501" s="104"/>
      <c r="B3501" s="104">
        <f>VLOOKUP(BJB!$F$9:$F$5599,Ctrl!$B$4:$C$399,2,0)</f>
        <v>34</v>
      </c>
      <c r="C3501" s="104">
        <f>VLOOKUP(BJB!$G$9:$G$5599,Ctrl!$E$4:$F$399,2,0)</f>
        <v>0</v>
      </c>
      <c r="D3501" s="219">
        <v>1</v>
      </c>
      <c r="E3501" s="104" t="str">
        <f>VLOOKUP(BJB!$F$9:$F$5599,Ctrl!$B$4:$D$399,3,0)</f>
        <v>III</v>
      </c>
      <c r="F3501" s="139" t="s">
        <v>10546</v>
      </c>
      <c r="G3501" s="139" t="s">
        <v>7677</v>
      </c>
      <c r="H3501" s="125"/>
      <c r="I3501" s="220" t="e">
        <f>IF(G3500=BJB!#REF!,I3500+1,1)</f>
        <v>#REF!</v>
      </c>
      <c r="J3501" s="912" t="s">
        <v>23432</v>
      </c>
      <c r="K3501" s="121" t="s">
        <v>3800</v>
      </c>
      <c r="L3501" s="104" t="s">
        <v>6477</v>
      </c>
      <c r="M3501" s="104" t="s">
        <v>781</v>
      </c>
      <c r="N3501" s="120">
        <v>39707</v>
      </c>
      <c r="O3501" s="112">
        <v>50000000</v>
      </c>
      <c r="P3501" s="105" t="s">
        <v>6222</v>
      </c>
      <c r="Q3501" s="120" t="s">
        <v>6222</v>
      </c>
      <c r="R3501" s="890">
        <v>0</v>
      </c>
      <c r="S3501" s="108" t="s">
        <v>6922</v>
      </c>
      <c r="T3501" s="120">
        <v>40177</v>
      </c>
      <c r="U3501" s="112">
        <v>37170833</v>
      </c>
      <c r="V3501" s="109" t="s">
        <v>6222</v>
      </c>
      <c r="W3501" s="141">
        <v>0</v>
      </c>
      <c r="X3501" s="141">
        <v>0</v>
      </c>
      <c r="Y3501" s="141">
        <v>0</v>
      </c>
      <c r="Z3501" s="141">
        <v>0</v>
      </c>
      <c r="AA3501" s="112">
        <v>19596001</v>
      </c>
      <c r="AB3501" s="112"/>
      <c r="AC3501" s="112"/>
      <c r="AD3501" s="141"/>
      <c r="AE3501" s="106">
        <v>0</v>
      </c>
      <c r="AF3501" s="106">
        <v>0</v>
      </c>
      <c r="AG3501" s="106">
        <v>0</v>
      </c>
      <c r="AH3501" s="112"/>
      <c r="AI3501" s="112"/>
      <c r="AJ3501" s="112"/>
      <c r="AK3501" s="112"/>
      <c r="AL3501" s="112"/>
      <c r="AM3501" s="112"/>
      <c r="AN3501" s="114">
        <f t="shared" si="108"/>
        <v>19596001</v>
      </c>
      <c r="AO3501" s="114">
        <f t="shared" si="109"/>
        <v>17574832</v>
      </c>
      <c r="AP3501" s="114"/>
      <c r="AQ3501" s="114"/>
      <c r="AR3501" s="114"/>
      <c r="AS3501" s="114"/>
    </row>
    <row r="3502" spans="1:46" s="191" customFormat="1" ht="15" customHeight="1" x14ac:dyDescent="0.2">
      <c r="A3502" s="104"/>
      <c r="B3502" s="104">
        <f>VLOOKUP(BJB!$F$9:$F$5599,Ctrl!$B$4:$C$399,2,0)</f>
        <v>34</v>
      </c>
      <c r="C3502" s="104">
        <f>VLOOKUP(BJB!$G$9:$G$5599,Ctrl!$E$4:$F$399,2,0)</f>
        <v>0</v>
      </c>
      <c r="D3502" s="219">
        <v>1</v>
      </c>
      <c r="E3502" s="104" t="str">
        <f>VLOOKUP(BJB!$F$9:$F$5599,Ctrl!$B$4:$D$399,3,0)</f>
        <v>III</v>
      </c>
      <c r="F3502" s="139" t="s">
        <v>10546</v>
      </c>
      <c r="G3502" s="139" t="s">
        <v>7677</v>
      </c>
      <c r="H3502" s="125"/>
      <c r="I3502" s="220" t="e">
        <f>IF(G3501=BJB!#REF!,I3501+1,1)</f>
        <v>#REF!</v>
      </c>
      <c r="J3502" s="912" t="s">
        <v>23433</v>
      </c>
      <c r="K3502" s="121" t="s">
        <v>3801</v>
      </c>
      <c r="L3502" s="104" t="s">
        <v>6477</v>
      </c>
      <c r="M3502" s="104" t="s">
        <v>3766</v>
      </c>
      <c r="N3502" s="120">
        <v>40012</v>
      </c>
      <c r="O3502" s="112">
        <v>13000000</v>
      </c>
      <c r="P3502" s="105" t="s">
        <v>6222</v>
      </c>
      <c r="Q3502" s="120" t="s">
        <v>6222</v>
      </c>
      <c r="R3502" s="890">
        <v>0</v>
      </c>
      <c r="S3502" s="108" t="s">
        <v>6922</v>
      </c>
      <c r="T3502" s="120">
        <v>40177</v>
      </c>
      <c r="U3502" s="112">
        <v>6499998</v>
      </c>
      <c r="V3502" s="109" t="s">
        <v>6222</v>
      </c>
      <c r="W3502" s="141">
        <v>0</v>
      </c>
      <c r="X3502" s="141">
        <v>0</v>
      </c>
      <c r="Y3502" s="141">
        <v>0</v>
      </c>
      <c r="Z3502" s="141">
        <v>0</v>
      </c>
      <c r="AA3502" s="112">
        <v>6499998</v>
      </c>
      <c r="AB3502" s="112"/>
      <c r="AC3502" s="112"/>
      <c r="AD3502" s="141"/>
      <c r="AE3502" s="106">
        <v>0</v>
      </c>
      <c r="AF3502" s="106">
        <v>0</v>
      </c>
      <c r="AG3502" s="106">
        <v>0</v>
      </c>
      <c r="AH3502" s="112"/>
      <c r="AI3502" s="112"/>
      <c r="AJ3502" s="112"/>
      <c r="AK3502" s="112"/>
      <c r="AL3502" s="112"/>
      <c r="AM3502" s="112"/>
      <c r="AN3502" s="114">
        <f t="shared" si="108"/>
        <v>6499998</v>
      </c>
      <c r="AO3502" s="114">
        <f t="shared" si="109"/>
        <v>0</v>
      </c>
      <c r="AP3502" s="114"/>
      <c r="AQ3502" s="114"/>
      <c r="AR3502" s="114"/>
      <c r="AS3502" s="114"/>
      <c r="AT3502" s="190"/>
    </row>
    <row r="3503" spans="1:46" s="190" customFormat="1" ht="15" customHeight="1" x14ac:dyDescent="0.2">
      <c r="A3503" s="104"/>
      <c r="B3503" s="104">
        <f>VLOOKUP(BJB!$F$9:$F$5599,Ctrl!$B$4:$C$399,2,0)</f>
        <v>34</v>
      </c>
      <c r="C3503" s="104">
        <f>VLOOKUP(BJB!$G$9:$G$5599,Ctrl!$E$4:$F$399,2,0)</f>
        <v>0</v>
      </c>
      <c r="D3503" s="219">
        <v>1</v>
      </c>
      <c r="E3503" s="104" t="str">
        <f>VLOOKUP(BJB!$F$9:$F$5599,Ctrl!$B$4:$D$399,3,0)</f>
        <v>III</v>
      </c>
      <c r="F3503" s="139" t="s">
        <v>10546</v>
      </c>
      <c r="G3503" s="139" t="s">
        <v>7677</v>
      </c>
      <c r="H3503" s="125"/>
      <c r="I3503" s="220" t="e">
        <f>IF(G3502=BJB!#REF!,I3502+1,1)</f>
        <v>#REF!</v>
      </c>
      <c r="J3503" s="912" t="s">
        <v>23434</v>
      </c>
      <c r="K3503" s="121" t="s">
        <v>3802</v>
      </c>
      <c r="L3503" s="104" t="s">
        <v>6477</v>
      </c>
      <c r="M3503" s="104" t="s">
        <v>3759</v>
      </c>
      <c r="N3503" s="120">
        <v>39553</v>
      </c>
      <c r="O3503" s="112">
        <v>30000000</v>
      </c>
      <c r="P3503" s="105" t="s">
        <v>6222</v>
      </c>
      <c r="Q3503" s="120" t="s">
        <v>6222</v>
      </c>
      <c r="R3503" s="890">
        <v>0</v>
      </c>
      <c r="S3503" s="108" t="s">
        <v>6922</v>
      </c>
      <c r="T3503" s="120">
        <v>40177</v>
      </c>
      <c r="U3503" s="112">
        <v>2163306</v>
      </c>
      <c r="V3503" s="109" t="s">
        <v>6222</v>
      </c>
      <c r="W3503" s="141">
        <v>0</v>
      </c>
      <c r="X3503" s="141">
        <v>0</v>
      </c>
      <c r="Y3503" s="141">
        <v>0</v>
      </c>
      <c r="Z3503" s="141">
        <v>0</v>
      </c>
      <c r="AA3503" s="112">
        <v>2163306</v>
      </c>
      <c r="AB3503" s="112"/>
      <c r="AC3503" s="112"/>
      <c r="AD3503" s="141"/>
      <c r="AE3503" s="106">
        <v>0</v>
      </c>
      <c r="AF3503" s="106">
        <v>0</v>
      </c>
      <c r="AG3503" s="106">
        <v>0</v>
      </c>
      <c r="AH3503" s="112"/>
      <c r="AI3503" s="112"/>
      <c r="AJ3503" s="112"/>
      <c r="AK3503" s="112"/>
      <c r="AL3503" s="112"/>
      <c r="AM3503" s="112"/>
      <c r="AN3503" s="114">
        <f t="shared" si="108"/>
        <v>2163306</v>
      </c>
      <c r="AO3503" s="114">
        <f t="shared" si="109"/>
        <v>0</v>
      </c>
      <c r="AP3503" s="114"/>
      <c r="AQ3503" s="114"/>
      <c r="AR3503" s="114"/>
      <c r="AS3503" s="114"/>
    </row>
    <row r="3504" spans="1:46" s="190" customFormat="1" ht="15" customHeight="1" x14ac:dyDescent="0.2">
      <c r="A3504" s="104"/>
      <c r="B3504" s="104">
        <f>VLOOKUP(BJB!$F$9:$F$5599,Ctrl!$B$4:$C$399,2,0)</f>
        <v>34</v>
      </c>
      <c r="C3504" s="104">
        <f>VLOOKUP(BJB!$G$9:$G$5599,Ctrl!$E$4:$F$399,2,0)</f>
        <v>0</v>
      </c>
      <c r="D3504" s="219">
        <v>1</v>
      </c>
      <c r="E3504" s="104" t="str">
        <f>VLOOKUP(BJB!$F$9:$F$5599,Ctrl!$B$4:$D$399,3,0)</f>
        <v>III</v>
      </c>
      <c r="F3504" s="139" t="s">
        <v>10546</v>
      </c>
      <c r="G3504" s="139" t="s">
        <v>7677</v>
      </c>
      <c r="H3504" s="125"/>
      <c r="I3504" s="220" t="e">
        <f>IF(G3503=BJB!#REF!,I3503+1,1)</f>
        <v>#REF!</v>
      </c>
      <c r="J3504" s="912" t="s">
        <v>23435</v>
      </c>
      <c r="K3504" s="121" t="s">
        <v>3803</v>
      </c>
      <c r="L3504" s="104" t="s">
        <v>6477</v>
      </c>
      <c r="M3504" s="104" t="s">
        <v>3804</v>
      </c>
      <c r="N3504" s="120">
        <v>39345</v>
      </c>
      <c r="O3504" s="112">
        <v>30000000</v>
      </c>
      <c r="P3504" s="105" t="s">
        <v>6222</v>
      </c>
      <c r="Q3504" s="120" t="s">
        <v>6222</v>
      </c>
      <c r="R3504" s="890">
        <v>0</v>
      </c>
      <c r="S3504" s="108" t="s">
        <v>6922</v>
      </c>
      <c r="T3504" s="120">
        <v>40177</v>
      </c>
      <c r="U3504" s="112">
        <v>19551629</v>
      </c>
      <c r="V3504" s="109" t="s">
        <v>6222</v>
      </c>
      <c r="W3504" s="141">
        <v>0</v>
      </c>
      <c r="X3504" s="141">
        <v>0</v>
      </c>
      <c r="Y3504" s="141">
        <v>0</v>
      </c>
      <c r="Z3504" s="141">
        <v>0</v>
      </c>
      <c r="AA3504" s="112">
        <v>19551629</v>
      </c>
      <c r="AB3504" s="112"/>
      <c r="AC3504" s="112"/>
      <c r="AD3504" s="141"/>
      <c r="AE3504" s="106">
        <v>0</v>
      </c>
      <c r="AF3504" s="106">
        <v>0</v>
      </c>
      <c r="AG3504" s="106">
        <v>0</v>
      </c>
      <c r="AH3504" s="112"/>
      <c r="AI3504" s="112"/>
      <c r="AJ3504" s="112"/>
      <c r="AK3504" s="112"/>
      <c r="AL3504" s="112"/>
      <c r="AM3504" s="112"/>
      <c r="AN3504" s="114">
        <f t="shared" si="108"/>
        <v>19551629</v>
      </c>
      <c r="AO3504" s="114">
        <f t="shared" si="109"/>
        <v>0</v>
      </c>
      <c r="AP3504" s="114"/>
      <c r="AQ3504" s="114"/>
      <c r="AR3504" s="114"/>
      <c r="AS3504" s="114"/>
    </row>
    <row r="3505" spans="1:46" s="190" customFormat="1" ht="15" customHeight="1" x14ac:dyDescent="0.2">
      <c r="A3505" s="104"/>
      <c r="B3505" s="104">
        <f>VLOOKUP(BJB!$F$9:$F$5599,Ctrl!$B$4:$C$399,2,0)</f>
        <v>34</v>
      </c>
      <c r="C3505" s="104">
        <f>VLOOKUP(BJB!$G$9:$G$5599,Ctrl!$E$4:$F$399,2,0)</f>
        <v>0</v>
      </c>
      <c r="D3505" s="219">
        <v>1</v>
      </c>
      <c r="E3505" s="104" t="str">
        <f>VLOOKUP(BJB!$F$9:$F$5599,Ctrl!$B$4:$D$399,3,0)</f>
        <v>III</v>
      </c>
      <c r="F3505" s="139" t="s">
        <v>10546</v>
      </c>
      <c r="G3505" s="139" t="s">
        <v>7677</v>
      </c>
      <c r="H3505" s="125" t="s">
        <v>13204</v>
      </c>
      <c r="I3505" s="220" t="e">
        <f>IF(G3504=BJB!#REF!,I3504+1,1)</f>
        <v>#REF!</v>
      </c>
      <c r="J3505" s="912" t="s">
        <v>23436</v>
      </c>
      <c r="K3505" s="121" t="s">
        <v>3805</v>
      </c>
      <c r="L3505" s="104" t="s">
        <v>6477</v>
      </c>
      <c r="M3505" s="104" t="s">
        <v>3785</v>
      </c>
      <c r="N3505" s="120">
        <v>39595</v>
      </c>
      <c r="O3505" s="112">
        <v>10000000</v>
      </c>
      <c r="P3505" s="105" t="s">
        <v>6222</v>
      </c>
      <c r="Q3505" s="120" t="s">
        <v>6222</v>
      </c>
      <c r="R3505" s="890">
        <v>0</v>
      </c>
      <c r="S3505" s="108" t="s">
        <v>6922</v>
      </c>
      <c r="T3505" s="120">
        <v>40177</v>
      </c>
      <c r="U3505" s="112">
        <v>5687498</v>
      </c>
      <c r="V3505" s="109" t="s">
        <v>6222</v>
      </c>
      <c r="W3505" s="141">
        <v>0</v>
      </c>
      <c r="X3505" s="141">
        <v>0</v>
      </c>
      <c r="Y3505" s="141">
        <v>0</v>
      </c>
      <c r="Z3505" s="141">
        <v>0</v>
      </c>
      <c r="AA3505" s="112">
        <v>758333</v>
      </c>
      <c r="AB3505" s="112"/>
      <c r="AC3505" s="132"/>
      <c r="AD3505" s="141"/>
      <c r="AE3505" s="106">
        <v>0</v>
      </c>
      <c r="AF3505" s="106">
        <v>0</v>
      </c>
      <c r="AG3505" s="106">
        <v>0</v>
      </c>
      <c r="AH3505" s="112"/>
      <c r="AI3505" s="112"/>
      <c r="AJ3505" s="112"/>
      <c r="AK3505" s="112"/>
      <c r="AL3505" s="112"/>
      <c r="AM3505" s="112"/>
      <c r="AN3505" s="114">
        <f t="shared" si="108"/>
        <v>758333</v>
      </c>
      <c r="AO3505" s="114">
        <f t="shared" si="109"/>
        <v>4929165</v>
      </c>
      <c r="AP3505" s="114"/>
      <c r="AQ3505" s="114"/>
      <c r="AR3505" s="114"/>
      <c r="AS3505" s="114"/>
    </row>
    <row r="3506" spans="1:46" s="190" customFormat="1" ht="15" customHeight="1" x14ac:dyDescent="0.2">
      <c r="A3506" s="104"/>
      <c r="B3506" s="104">
        <f>VLOOKUP(BJB!$F$9:$F$5599,Ctrl!$B$4:$C$399,2,0)</f>
        <v>34</v>
      </c>
      <c r="C3506" s="104">
        <f>VLOOKUP(BJB!$G$9:$G$5599,Ctrl!$E$4:$F$399,2,0)</f>
        <v>0</v>
      </c>
      <c r="D3506" s="219">
        <v>1</v>
      </c>
      <c r="E3506" s="104" t="str">
        <f>VLOOKUP(BJB!$F$9:$F$5599,Ctrl!$B$4:$D$399,3,0)</f>
        <v>III</v>
      </c>
      <c r="F3506" s="139" t="s">
        <v>10546</v>
      </c>
      <c r="G3506" s="139" t="s">
        <v>7677</v>
      </c>
      <c r="H3506" s="125"/>
      <c r="I3506" s="220" t="e">
        <f>IF(G3505=BJB!#REF!,I3505+1,1)</f>
        <v>#REF!</v>
      </c>
      <c r="J3506" s="912" t="s">
        <v>23437</v>
      </c>
      <c r="K3506" s="121" t="s">
        <v>3806</v>
      </c>
      <c r="L3506" s="104" t="s">
        <v>6477</v>
      </c>
      <c r="M3506" s="104" t="s">
        <v>3807</v>
      </c>
      <c r="N3506" s="120">
        <v>39755</v>
      </c>
      <c r="O3506" s="112">
        <v>30000000</v>
      </c>
      <c r="P3506" s="105" t="s">
        <v>6222</v>
      </c>
      <c r="Q3506" s="120" t="s">
        <v>6222</v>
      </c>
      <c r="R3506" s="890">
        <v>0</v>
      </c>
      <c r="S3506" s="108" t="s">
        <v>6922</v>
      </c>
      <c r="T3506" s="120">
        <v>40177</v>
      </c>
      <c r="U3506" s="112">
        <v>22500000</v>
      </c>
      <c r="V3506" s="109" t="s">
        <v>6222</v>
      </c>
      <c r="W3506" s="141">
        <v>0</v>
      </c>
      <c r="X3506" s="141">
        <v>0</v>
      </c>
      <c r="Y3506" s="141">
        <v>0</v>
      </c>
      <c r="Z3506" s="141">
        <v>0</v>
      </c>
      <c r="AA3506" s="112">
        <v>112500</v>
      </c>
      <c r="AB3506" s="112"/>
      <c r="AC3506" s="112"/>
      <c r="AD3506" s="141"/>
      <c r="AE3506" s="106">
        <v>0</v>
      </c>
      <c r="AF3506" s="106">
        <v>0</v>
      </c>
      <c r="AG3506" s="106">
        <v>0</v>
      </c>
      <c r="AH3506" s="112"/>
      <c r="AI3506" s="112"/>
      <c r="AJ3506" s="112"/>
      <c r="AK3506" s="112"/>
      <c r="AL3506" s="112"/>
      <c r="AM3506" s="112"/>
      <c r="AN3506" s="114">
        <f t="shared" si="108"/>
        <v>112500</v>
      </c>
      <c r="AO3506" s="114">
        <f t="shared" si="109"/>
        <v>22387500</v>
      </c>
      <c r="AP3506" s="114"/>
      <c r="AQ3506" s="114"/>
      <c r="AR3506" s="114"/>
      <c r="AS3506" s="114"/>
      <c r="AT3506" s="191"/>
    </row>
    <row r="3507" spans="1:46" s="190" customFormat="1" ht="15" customHeight="1" x14ac:dyDescent="0.2">
      <c r="A3507" s="104"/>
      <c r="B3507" s="104">
        <f>VLOOKUP(BJB!$F$9:$F$5599,Ctrl!$B$4:$C$399,2,0)</f>
        <v>34</v>
      </c>
      <c r="C3507" s="104">
        <f>VLOOKUP(BJB!$G$9:$G$5599,Ctrl!$E$4:$F$399,2,0)</f>
        <v>0</v>
      </c>
      <c r="D3507" s="219">
        <v>1</v>
      </c>
      <c r="E3507" s="104" t="str">
        <f>VLOOKUP(BJB!$F$9:$F$5599,Ctrl!$B$4:$D$399,3,0)</f>
        <v>III</v>
      </c>
      <c r="F3507" s="139" t="s">
        <v>10546</v>
      </c>
      <c r="G3507" s="139" t="s">
        <v>7677</v>
      </c>
      <c r="H3507" s="125"/>
      <c r="I3507" s="220" t="e">
        <f>IF(G3506=BJB!#REF!,I3506+1,1)</f>
        <v>#REF!</v>
      </c>
      <c r="J3507" s="912" t="s">
        <v>23438</v>
      </c>
      <c r="K3507" s="121" t="s">
        <v>3808</v>
      </c>
      <c r="L3507" s="104" t="s">
        <v>6477</v>
      </c>
      <c r="M3507" s="104" t="s">
        <v>3791</v>
      </c>
      <c r="N3507" s="120">
        <v>39707</v>
      </c>
      <c r="O3507" s="112">
        <v>38000000</v>
      </c>
      <c r="P3507" s="105" t="s">
        <v>6222</v>
      </c>
      <c r="Q3507" s="120" t="s">
        <v>6222</v>
      </c>
      <c r="R3507" s="890">
        <v>0</v>
      </c>
      <c r="S3507" s="108" t="s">
        <v>6922</v>
      </c>
      <c r="T3507" s="120">
        <v>40177</v>
      </c>
      <c r="U3507" s="112">
        <v>28500000</v>
      </c>
      <c r="V3507" s="109" t="s">
        <v>6222</v>
      </c>
      <c r="W3507" s="141">
        <v>0</v>
      </c>
      <c r="X3507" s="141">
        <v>0</v>
      </c>
      <c r="Y3507" s="141">
        <v>0</v>
      </c>
      <c r="Z3507" s="141">
        <v>0</v>
      </c>
      <c r="AA3507" s="112">
        <v>333750</v>
      </c>
      <c r="AB3507" s="112"/>
      <c r="AC3507" s="112"/>
      <c r="AD3507" s="141"/>
      <c r="AE3507" s="106">
        <v>0</v>
      </c>
      <c r="AF3507" s="106">
        <v>0</v>
      </c>
      <c r="AG3507" s="106">
        <v>0</v>
      </c>
      <c r="AH3507" s="112"/>
      <c r="AI3507" s="112"/>
      <c r="AJ3507" s="112"/>
      <c r="AK3507" s="112"/>
      <c r="AL3507" s="112"/>
      <c r="AM3507" s="112"/>
      <c r="AN3507" s="114">
        <f t="shared" si="108"/>
        <v>333750</v>
      </c>
      <c r="AO3507" s="114">
        <f t="shared" si="109"/>
        <v>28166250</v>
      </c>
      <c r="AP3507" s="114"/>
      <c r="AQ3507" s="114"/>
      <c r="AR3507" s="114"/>
      <c r="AS3507" s="114"/>
    </row>
    <row r="3508" spans="1:46" s="190" customFormat="1" ht="15" customHeight="1" x14ac:dyDescent="0.2">
      <c r="A3508" s="104"/>
      <c r="B3508" s="104">
        <f>VLOOKUP(BJB!$F$9:$F$5599,Ctrl!$B$4:$C$399,2,0)</f>
        <v>34</v>
      </c>
      <c r="C3508" s="104">
        <f>VLOOKUP(BJB!$G$9:$G$5599,Ctrl!$E$4:$F$399,2,0)</f>
        <v>0</v>
      </c>
      <c r="D3508" s="219">
        <v>1</v>
      </c>
      <c r="E3508" s="104" t="str">
        <f>VLOOKUP(BJB!$F$9:$F$5599,Ctrl!$B$4:$D$399,3,0)</f>
        <v>III</v>
      </c>
      <c r="F3508" s="139" t="s">
        <v>10546</v>
      </c>
      <c r="G3508" s="139" t="s">
        <v>7677</v>
      </c>
      <c r="H3508" s="125"/>
      <c r="I3508" s="220" t="e">
        <f>IF(G3507=BJB!#REF!,I3507+1,1)</f>
        <v>#REF!</v>
      </c>
      <c r="J3508" s="912" t="s">
        <v>23439</v>
      </c>
      <c r="K3508" s="121" t="s">
        <v>3809</v>
      </c>
      <c r="L3508" s="104" t="s">
        <v>6477</v>
      </c>
      <c r="M3508" s="104" t="s">
        <v>3791</v>
      </c>
      <c r="N3508" s="120">
        <v>39707</v>
      </c>
      <c r="O3508" s="112">
        <v>17000000</v>
      </c>
      <c r="P3508" s="105" t="s">
        <v>6222</v>
      </c>
      <c r="Q3508" s="120" t="s">
        <v>6222</v>
      </c>
      <c r="R3508" s="890">
        <v>0</v>
      </c>
      <c r="S3508" s="108" t="s">
        <v>6922</v>
      </c>
      <c r="T3508" s="120">
        <v>40177</v>
      </c>
      <c r="U3508" s="112">
        <v>12750000</v>
      </c>
      <c r="V3508" s="109" t="s">
        <v>6222</v>
      </c>
      <c r="W3508" s="141">
        <v>0</v>
      </c>
      <c r="X3508" s="141">
        <v>0</v>
      </c>
      <c r="Y3508" s="141">
        <v>0</v>
      </c>
      <c r="Z3508" s="141">
        <v>0</v>
      </c>
      <c r="AA3508" s="112">
        <v>720000</v>
      </c>
      <c r="AB3508" s="112"/>
      <c r="AC3508" s="112"/>
      <c r="AD3508" s="141"/>
      <c r="AE3508" s="106">
        <v>0</v>
      </c>
      <c r="AF3508" s="106">
        <v>0</v>
      </c>
      <c r="AG3508" s="106">
        <v>0</v>
      </c>
      <c r="AH3508" s="112"/>
      <c r="AI3508" s="112"/>
      <c r="AJ3508" s="112"/>
      <c r="AK3508" s="112"/>
      <c r="AL3508" s="112"/>
      <c r="AM3508" s="112"/>
      <c r="AN3508" s="114">
        <f t="shared" si="108"/>
        <v>720000</v>
      </c>
      <c r="AO3508" s="114">
        <f t="shared" si="109"/>
        <v>12030000</v>
      </c>
      <c r="AP3508" s="114"/>
      <c r="AQ3508" s="114"/>
      <c r="AR3508" s="114"/>
      <c r="AS3508" s="114"/>
    </row>
    <row r="3509" spans="1:46" s="190" customFormat="1" ht="15" customHeight="1" x14ac:dyDescent="0.2">
      <c r="A3509" s="104"/>
      <c r="B3509" s="104">
        <f>VLOOKUP(BJB!$F$9:$F$5599,Ctrl!$B$4:$C$399,2,0)</f>
        <v>34</v>
      </c>
      <c r="C3509" s="104">
        <f>VLOOKUP(BJB!$G$9:$G$5599,Ctrl!$E$4:$F$399,2,0)</f>
        <v>0</v>
      </c>
      <c r="D3509" s="219">
        <v>1</v>
      </c>
      <c r="E3509" s="104" t="str">
        <f>VLOOKUP(BJB!$F$9:$F$5599,Ctrl!$B$4:$D$399,3,0)</f>
        <v>III</v>
      </c>
      <c r="F3509" s="139" t="s">
        <v>10546</v>
      </c>
      <c r="G3509" s="139" t="s">
        <v>7677</v>
      </c>
      <c r="H3509" s="125">
        <v>1080319000329</v>
      </c>
      <c r="I3509" s="220" t="e">
        <f>IF(G3508=BJB!#REF!,I3508+1,1)</f>
        <v>#REF!</v>
      </c>
      <c r="J3509" s="912" t="s">
        <v>23440</v>
      </c>
      <c r="K3509" s="121" t="s">
        <v>3810</v>
      </c>
      <c r="L3509" s="104" t="s">
        <v>6477</v>
      </c>
      <c r="M3509" s="104" t="s">
        <v>3785</v>
      </c>
      <c r="N3509" s="120">
        <v>39595</v>
      </c>
      <c r="O3509" s="112">
        <v>48000000</v>
      </c>
      <c r="P3509" s="105" t="s">
        <v>16645</v>
      </c>
      <c r="Q3509" s="120" t="s">
        <v>16646</v>
      </c>
      <c r="R3509" s="105">
        <v>44802357</v>
      </c>
      <c r="S3509" s="108" t="s">
        <v>7101</v>
      </c>
      <c r="T3509" s="120">
        <v>40247</v>
      </c>
      <c r="U3509" s="112">
        <v>33601768</v>
      </c>
      <c r="V3509" s="109">
        <v>40247</v>
      </c>
      <c r="W3509" s="141">
        <v>33601768</v>
      </c>
      <c r="X3509" s="141">
        <v>0</v>
      </c>
      <c r="Y3509" s="141">
        <v>0</v>
      </c>
      <c r="Z3509" s="141">
        <v>0</v>
      </c>
      <c r="AA3509" s="112">
        <v>33601768</v>
      </c>
      <c r="AB3509" s="112"/>
      <c r="AC3509" s="132"/>
      <c r="AD3509" s="141"/>
      <c r="AE3509" s="106">
        <v>0</v>
      </c>
      <c r="AF3509" s="106">
        <v>0</v>
      </c>
      <c r="AG3509" s="106">
        <v>0</v>
      </c>
      <c r="AH3509" s="112"/>
      <c r="AI3509" s="112"/>
      <c r="AJ3509" s="112"/>
      <c r="AK3509" s="112"/>
      <c r="AL3509" s="112"/>
      <c r="AM3509" s="112"/>
      <c r="AN3509" s="114">
        <f t="shared" si="108"/>
        <v>33601768</v>
      </c>
      <c r="AO3509" s="114">
        <f t="shared" si="109"/>
        <v>0</v>
      </c>
      <c r="AP3509" s="114"/>
      <c r="AQ3509" s="114"/>
      <c r="AR3509" s="114"/>
      <c r="AS3509" s="114"/>
    </row>
    <row r="3510" spans="1:46" s="190" customFormat="1" ht="15" customHeight="1" x14ac:dyDescent="0.2">
      <c r="A3510" s="104"/>
      <c r="B3510" s="104">
        <f>VLOOKUP(BJB!$F$9:$F$5599,Ctrl!$B$4:$C$399,2,0)</f>
        <v>34</v>
      </c>
      <c r="C3510" s="104">
        <f>VLOOKUP(BJB!$G$9:$G$5599,Ctrl!$E$4:$F$399,2,0)</f>
        <v>0</v>
      </c>
      <c r="D3510" s="219">
        <v>1</v>
      </c>
      <c r="E3510" s="104" t="str">
        <f>VLOOKUP(BJB!$F$9:$F$5599,Ctrl!$B$4:$D$399,3,0)</f>
        <v>III</v>
      </c>
      <c r="F3510" s="139" t="s">
        <v>10546</v>
      </c>
      <c r="G3510" s="139" t="s">
        <v>7677</v>
      </c>
      <c r="H3510" s="125"/>
      <c r="I3510" s="220" t="e">
        <f>IF(G3509=BJB!#REF!,I3509+1,1)</f>
        <v>#REF!</v>
      </c>
      <c r="J3510" s="912" t="s">
        <v>23441</v>
      </c>
      <c r="K3510" s="121" t="s">
        <v>3811</v>
      </c>
      <c r="L3510" s="104" t="s">
        <v>6477</v>
      </c>
      <c r="M3510" s="104" t="s">
        <v>3766</v>
      </c>
      <c r="N3510" s="120">
        <v>39647</v>
      </c>
      <c r="O3510" s="112">
        <v>60000000</v>
      </c>
      <c r="P3510" s="105" t="s">
        <v>16647</v>
      </c>
      <c r="Q3510" s="120" t="s">
        <v>16646</v>
      </c>
      <c r="R3510" s="105">
        <v>71360003</v>
      </c>
      <c r="S3510" s="108" t="s">
        <v>7101</v>
      </c>
      <c r="T3510" s="120">
        <v>40247</v>
      </c>
      <c r="U3510" s="112">
        <v>45000000</v>
      </c>
      <c r="V3510" s="109">
        <v>40247</v>
      </c>
      <c r="W3510" s="141">
        <v>45000000</v>
      </c>
      <c r="X3510" s="141">
        <v>0</v>
      </c>
      <c r="Y3510" s="141">
        <v>0</v>
      </c>
      <c r="Z3510" s="141">
        <v>0</v>
      </c>
      <c r="AA3510" s="112">
        <v>0</v>
      </c>
      <c r="AB3510" s="112"/>
      <c r="AC3510" s="112"/>
      <c r="AD3510" s="141"/>
      <c r="AE3510" s="106">
        <v>0</v>
      </c>
      <c r="AF3510" s="106">
        <v>0</v>
      </c>
      <c r="AG3510" s="106">
        <v>0</v>
      </c>
      <c r="AH3510" s="112"/>
      <c r="AI3510" s="112"/>
      <c r="AJ3510" s="112"/>
      <c r="AK3510" s="112"/>
      <c r="AL3510" s="112"/>
      <c r="AM3510" s="112"/>
      <c r="AN3510" s="114">
        <f t="shared" si="108"/>
        <v>0</v>
      </c>
      <c r="AO3510" s="114">
        <f t="shared" si="109"/>
        <v>45000000</v>
      </c>
      <c r="AP3510" s="114"/>
      <c r="AQ3510" s="114"/>
      <c r="AR3510" s="114"/>
      <c r="AS3510" s="114"/>
    </row>
    <row r="3511" spans="1:46" s="191" customFormat="1" ht="15" customHeight="1" x14ac:dyDescent="0.2">
      <c r="A3511" s="104"/>
      <c r="B3511" s="104">
        <f>VLOOKUP(BJB!$F$9:$F$5599,Ctrl!$B$4:$C$399,2,0)</f>
        <v>34</v>
      </c>
      <c r="C3511" s="104">
        <f>VLOOKUP(BJB!$G$9:$G$5599,Ctrl!$E$4:$F$399,2,0)</f>
        <v>0</v>
      </c>
      <c r="D3511" s="219">
        <v>1</v>
      </c>
      <c r="E3511" s="104" t="str">
        <f>VLOOKUP(BJB!$F$9:$F$5599,Ctrl!$B$4:$D$399,3,0)</f>
        <v>III</v>
      </c>
      <c r="F3511" s="139" t="s">
        <v>10546</v>
      </c>
      <c r="G3511" s="139" t="s">
        <v>7677</v>
      </c>
      <c r="H3511" s="125"/>
      <c r="I3511" s="220" t="e">
        <f>IF(G3510=BJB!#REF!,I3510+1,1)</f>
        <v>#REF!</v>
      </c>
      <c r="J3511" s="912" t="s">
        <v>23442</v>
      </c>
      <c r="K3511" s="121" t="s">
        <v>3812</v>
      </c>
      <c r="L3511" s="104" t="s">
        <v>6477</v>
      </c>
      <c r="M3511" s="104" t="s">
        <v>3766</v>
      </c>
      <c r="N3511" s="120">
        <v>39647</v>
      </c>
      <c r="O3511" s="112">
        <v>50000000</v>
      </c>
      <c r="P3511" s="105" t="s">
        <v>16648</v>
      </c>
      <c r="Q3511" s="120" t="s">
        <v>16646</v>
      </c>
      <c r="R3511" s="105">
        <v>49000001</v>
      </c>
      <c r="S3511" s="108" t="s">
        <v>7101</v>
      </c>
      <c r="T3511" s="120">
        <v>40247</v>
      </c>
      <c r="U3511" s="112">
        <v>36750001</v>
      </c>
      <c r="V3511" s="109">
        <v>40247</v>
      </c>
      <c r="W3511" s="141">
        <v>36750000.75</v>
      </c>
      <c r="X3511" s="141">
        <v>0</v>
      </c>
      <c r="Y3511" s="141">
        <v>0</v>
      </c>
      <c r="Z3511" s="141">
        <v>0</v>
      </c>
      <c r="AA3511" s="112">
        <v>8703500</v>
      </c>
      <c r="AB3511" s="112"/>
      <c r="AC3511" s="112"/>
      <c r="AD3511" s="141"/>
      <c r="AE3511" s="106">
        <v>0</v>
      </c>
      <c r="AF3511" s="106">
        <v>0</v>
      </c>
      <c r="AG3511" s="106">
        <v>0</v>
      </c>
      <c r="AH3511" s="112"/>
      <c r="AI3511" s="112"/>
      <c r="AJ3511" s="112"/>
      <c r="AK3511" s="112"/>
      <c r="AL3511" s="112"/>
      <c r="AM3511" s="112"/>
      <c r="AN3511" s="114">
        <f t="shared" si="108"/>
        <v>8703500</v>
      </c>
      <c r="AO3511" s="114">
        <f t="shared" si="109"/>
        <v>28046501</v>
      </c>
      <c r="AP3511" s="114"/>
      <c r="AQ3511" s="114"/>
      <c r="AR3511" s="114"/>
      <c r="AS3511" s="114"/>
      <c r="AT3511" s="190"/>
    </row>
    <row r="3512" spans="1:46" s="190" customFormat="1" ht="15" customHeight="1" x14ac:dyDescent="0.2">
      <c r="A3512" s="104"/>
      <c r="B3512" s="104">
        <f>VLOOKUP(BJB!$F$9:$F$5599,Ctrl!$B$4:$C$399,2,0)</f>
        <v>34</v>
      </c>
      <c r="C3512" s="104">
        <f>VLOOKUP(BJB!$G$9:$G$5599,Ctrl!$E$4:$F$399,2,0)</f>
        <v>0</v>
      </c>
      <c r="D3512" s="219">
        <v>1</v>
      </c>
      <c r="E3512" s="104" t="str">
        <f>VLOOKUP(BJB!$F$9:$F$5599,Ctrl!$B$4:$D$399,3,0)</f>
        <v>III</v>
      </c>
      <c r="F3512" s="139" t="s">
        <v>10546</v>
      </c>
      <c r="G3512" s="139" t="s">
        <v>7677</v>
      </c>
      <c r="H3512" s="125"/>
      <c r="I3512" s="220" t="e">
        <f>IF(G3511=BJB!#REF!,I3511+1,1)</f>
        <v>#REF!</v>
      </c>
      <c r="J3512" s="912" t="s">
        <v>23443</v>
      </c>
      <c r="K3512" s="121" t="s">
        <v>3813</v>
      </c>
      <c r="L3512" s="104" t="s">
        <v>6477</v>
      </c>
      <c r="M3512" s="104" t="s">
        <v>3759</v>
      </c>
      <c r="N3512" s="120">
        <v>39553</v>
      </c>
      <c r="O3512" s="112">
        <v>34000000</v>
      </c>
      <c r="P3512" s="105" t="s">
        <v>16649</v>
      </c>
      <c r="Q3512" s="120" t="s">
        <v>16646</v>
      </c>
      <c r="R3512" s="105">
        <v>33758225</v>
      </c>
      <c r="S3512" s="108" t="s">
        <v>7101</v>
      </c>
      <c r="T3512" s="120">
        <v>40247</v>
      </c>
      <c r="U3512" s="112">
        <v>25318669</v>
      </c>
      <c r="V3512" s="109">
        <v>40247</v>
      </c>
      <c r="W3512" s="141">
        <v>25318668.75</v>
      </c>
      <c r="X3512" s="141">
        <v>0</v>
      </c>
      <c r="Y3512" s="141">
        <v>0</v>
      </c>
      <c r="Z3512" s="141">
        <v>0</v>
      </c>
      <c r="AA3512" s="112">
        <v>20664421</v>
      </c>
      <c r="AB3512" s="112"/>
      <c r="AC3512" s="112"/>
      <c r="AD3512" s="141"/>
      <c r="AE3512" s="106">
        <v>0</v>
      </c>
      <c r="AF3512" s="106">
        <v>0</v>
      </c>
      <c r="AG3512" s="106">
        <v>0</v>
      </c>
      <c r="AH3512" s="112"/>
      <c r="AI3512" s="112"/>
      <c r="AJ3512" s="112"/>
      <c r="AK3512" s="112"/>
      <c r="AL3512" s="112"/>
      <c r="AM3512" s="112"/>
      <c r="AN3512" s="114">
        <f t="shared" si="108"/>
        <v>20664421</v>
      </c>
      <c r="AO3512" s="114">
        <f t="shared" si="109"/>
        <v>4654248</v>
      </c>
      <c r="AP3512" s="114"/>
      <c r="AQ3512" s="114"/>
      <c r="AR3512" s="114"/>
      <c r="AS3512" s="114"/>
    </row>
    <row r="3513" spans="1:46" s="190" customFormat="1" ht="15" customHeight="1" x14ac:dyDescent="0.2">
      <c r="A3513" s="104"/>
      <c r="B3513" s="104">
        <f>VLOOKUP(BJB!$F$9:$F$5599,Ctrl!$B$4:$C$399,2,0)</f>
        <v>34</v>
      </c>
      <c r="C3513" s="104">
        <f>VLOOKUP(BJB!$G$9:$G$5599,Ctrl!$E$4:$F$399,2,0)</f>
        <v>0</v>
      </c>
      <c r="D3513" s="219">
        <v>1</v>
      </c>
      <c r="E3513" s="104" t="str">
        <f>VLOOKUP(BJB!$F$9:$F$5599,Ctrl!$B$4:$D$399,3,0)</f>
        <v>III</v>
      </c>
      <c r="F3513" s="139" t="s">
        <v>10546</v>
      </c>
      <c r="G3513" s="139" t="s">
        <v>7677</v>
      </c>
      <c r="H3513" s="125"/>
      <c r="I3513" s="220" t="e">
        <f>IF(G3512=BJB!#REF!,I3512+1,1)</f>
        <v>#REF!</v>
      </c>
      <c r="J3513" s="912" t="s">
        <v>23444</v>
      </c>
      <c r="K3513" s="121" t="s">
        <v>3814</v>
      </c>
      <c r="L3513" s="104" t="s">
        <v>6477</v>
      </c>
      <c r="M3513" s="104" t="s">
        <v>3815</v>
      </c>
      <c r="N3513" s="120">
        <v>39595</v>
      </c>
      <c r="O3513" s="112">
        <v>25000000</v>
      </c>
      <c r="P3513" s="105" t="s">
        <v>16650</v>
      </c>
      <c r="Q3513" s="120" t="s">
        <v>16646</v>
      </c>
      <c r="R3513" s="105">
        <v>29399995</v>
      </c>
      <c r="S3513" s="108" t="s">
        <v>7101</v>
      </c>
      <c r="T3513" s="120">
        <v>40247</v>
      </c>
      <c r="U3513" s="112">
        <v>18750000</v>
      </c>
      <c r="V3513" s="109">
        <v>40247</v>
      </c>
      <c r="W3513" s="141">
        <v>18750000</v>
      </c>
      <c r="X3513" s="141">
        <v>0</v>
      </c>
      <c r="Y3513" s="141">
        <v>0</v>
      </c>
      <c r="Z3513" s="141">
        <v>0</v>
      </c>
      <c r="AA3513" s="112">
        <v>127500</v>
      </c>
      <c r="AB3513" s="112"/>
      <c r="AC3513" s="112"/>
      <c r="AD3513" s="141"/>
      <c r="AE3513" s="106">
        <v>0</v>
      </c>
      <c r="AF3513" s="106">
        <v>0</v>
      </c>
      <c r="AG3513" s="106">
        <v>0</v>
      </c>
      <c r="AH3513" s="112"/>
      <c r="AI3513" s="112"/>
      <c r="AJ3513" s="112"/>
      <c r="AK3513" s="112"/>
      <c r="AL3513" s="112"/>
      <c r="AM3513" s="112"/>
      <c r="AN3513" s="114">
        <f t="shared" si="108"/>
        <v>127500</v>
      </c>
      <c r="AO3513" s="114">
        <f t="shared" si="109"/>
        <v>18622500</v>
      </c>
      <c r="AP3513" s="114"/>
      <c r="AQ3513" s="114"/>
      <c r="AR3513" s="114"/>
      <c r="AS3513" s="114"/>
    </row>
    <row r="3514" spans="1:46" s="190" customFormat="1" ht="15" customHeight="1" x14ac:dyDescent="0.2">
      <c r="A3514" s="104"/>
      <c r="B3514" s="104">
        <f>VLOOKUP(BJB!$F$9:$F$5599,Ctrl!$B$4:$C$399,2,0)</f>
        <v>34</v>
      </c>
      <c r="C3514" s="104">
        <f>VLOOKUP(BJB!$G$9:$G$5599,Ctrl!$E$4:$F$399,2,0)</f>
        <v>0</v>
      </c>
      <c r="D3514" s="219">
        <v>1</v>
      </c>
      <c r="E3514" s="104" t="str">
        <f>VLOOKUP(BJB!$F$9:$F$5599,Ctrl!$B$4:$D$399,3,0)</f>
        <v>III</v>
      </c>
      <c r="F3514" s="139" t="s">
        <v>10546</v>
      </c>
      <c r="G3514" s="139" t="s">
        <v>7677</v>
      </c>
      <c r="H3514" s="125"/>
      <c r="I3514" s="220" t="e">
        <f>IF(G3513=BJB!#REF!,I3513+1,1)</f>
        <v>#REF!</v>
      </c>
      <c r="J3514" s="912" t="s">
        <v>23445</v>
      </c>
      <c r="K3514" s="121" t="s">
        <v>3816</v>
      </c>
      <c r="L3514" s="104" t="s">
        <v>6477</v>
      </c>
      <c r="M3514" s="104" t="s">
        <v>3817</v>
      </c>
      <c r="N3514" s="120">
        <v>39844</v>
      </c>
      <c r="O3514" s="112">
        <v>45000000</v>
      </c>
      <c r="P3514" s="105" t="s">
        <v>6222</v>
      </c>
      <c r="Q3514" s="120" t="s">
        <v>6222</v>
      </c>
      <c r="R3514" s="890">
        <v>0</v>
      </c>
      <c r="S3514" s="108" t="s">
        <v>7101</v>
      </c>
      <c r="T3514" s="120">
        <v>40247</v>
      </c>
      <c r="U3514" s="112">
        <v>33750000</v>
      </c>
      <c r="V3514" s="109" t="s">
        <v>6222</v>
      </c>
      <c r="W3514" s="141">
        <v>0</v>
      </c>
      <c r="X3514" s="141">
        <v>0</v>
      </c>
      <c r="Y3514" s="141">
        <v>0</v>
      </c>
      <c r="Z3514" s="141">
        <v>0</v>
      </c>
      <c r="AA3514" s="112">
        <v>33724900</v>
      </c>
      <c r="AB3514" s="112"/>
      <c r="AC3514" s="112"/>
      <c r="AD3514" s="141"/>
      <c r="AE3514" s="106">
        <v>0</v>
      </c>
      <c r="AF3514" s="106">
        <v>0</v>
      </c>
      <c r="AG3514" s="106">
        <v>0</v>
      </c>
      <c r="AH3514" s="112"/>
      <c r="AI3514" s="112"/>
      <c r="AJ3514" s="112"/>
      <c r="AK3514" s="112"/>
      <c r="AL3514" s="112"/>
      <c r="AM3514" s="112"/>
      <c r="AN3514" s="114">
        <f t="shared" si="108"/>
        <v>33724900</v>
      </c>
      <c r="AO3514" s="114">
        <f t="shared" si="109"/>
        <v>25100</v>
      </c>
      <c r="AP3514" s="114"/>
      <c r="AQ3514" s="114"/>
      <c r="AR3514" s="114"/>
      <c r="AS3514" s="114"/>
    </row>
    <row r="3515" spans="1:46" s="190" customFormat="1" ht="15" customHeight="1" x14ac:dyDescent="0.2">
      <c r="A3515" s="104"/>
      <c r="B3515" s="104">
        <f>VLOOKUP(BJB!$F$9:$F$5599,Ctrl!$B$4:$C$399,2,0)</f>
        <v>34</v>
      </c>
      <c r="C3515" s="104">
        <f>VLOOKUP(BJB!$G$9:$G$5599,Ctrl!$E$4:$F$399,2,0)</f>
        <v>0</v>
      </c>
      <c r="D3515" s="219">
        <v>1</v>
      </c>
      <c r="E3515" s="104" t="str">
        <f>VLOOKUP(BJB!$F$9:$F$5599,Ctrl!$B$4:$D$399,3,0)</f>
        <v>III</v>
      </c>
      <c r="F3515" s="139" t="s">
        <v>10546</v>
      </c>
      <c r="G3515" s="139" t="s">
        <v>7677</v>
      </c>
      <c r="H3515" s="125"/>
      <c r="I3515" s="220" t="e">
        <f>IF(G3514=BJB!#REF!,I3514+1,1)</f>
        <v>#REF!</v>
      </c>
      <c r="J3515" s="912" t="s">
        <v>23446</v>
      </c>
      <c r="K3515" s="121" t="s">
        <v>3818</v>
      </c>
      <c r="L3515" s="104" t="s">
        <v>6477</v>
      </c>
      <c r="M3515" s="104" t="s">
        <v>3791</v>
      </c>
      <c r="N3515" s="120">
        <v>39707</v>
      </c>
      <c r="O3515" s="112">
        <v>17000000</v>
      </c>
      <c r="P3515" s="105" t="s">
        <v>16651</v>
      </c>
      <c r="Q3515" s="120" t="s">
        <v>16646</v>
      </c>
      <c r="R3515" s="105">
        <v>13647225</v>
      </c>
      <c r="S3515" s="108" t="s">
        <v>7101</v>
      </c>
      <c r="T3515" s="120">
        <v>40247</v>
      </c>
      <c r="U3515" s="112">
        <v>10235419</v>
      </c>
      <c r="V3515" s="109">
        <v>40247</v>
      </c>
      <c r="W3515" s="141">
        <v>10235418.75</v>
      </c>
      <c r="X3515" s="141">
        <v>0</v>
      </c>
      <c r="Y3515" s="141">
        <v>0</v>
      </c>
      <c r="Z3515" s="141">
        <v>0</v>
      </c>
      <c r="AA3515" s="112">
        <v>1410000</v>
      </c>
      <c r="AB3515" s="112"/>
      <c r="AC3515" s="112"/>
      <c r="AD3515" s="141"/>
      <c r="AE3515" s="106">
        <v>0</v>
      </c>
      <c r="AF3515" s="106">
        <v>0</v>
      </c>
      <c r="AG3515" s="106">
        <v>0</v>
      </c>
      <c r="AH3515" s="112"/>
      <c r="AI3515" s="112"/>
      <c r="AJ3515" s="112"/>
      <c r="AK3515" s="112"/>
      <c r="AL3515" s="112"/>
      <c r="AM3515" s="112"/>
      <c r="AN3515" s="114">
        <f t="shared" si="108"/>
        <v>1410000</v>
      </c>
      <c r="AO3515" s="114">
        <f t="shared" si="109"/>
        <v>8825419</v>
      </c>
      <c r="AP3515" s="114"/>
      <c r="AQ3515" s="114"/>
      <c r="AR3515" s="114"/>
      <c r="AS3515" s="114"/>
      <c r="AT3515" s="191"/>
    </row>
    <row r="3516" spans="1:46" s="190" customFormat="1" ht="15" customHeight="1" x14ac:dyDescent="0.2">
      <c r="A3516" s="104"/>
      <c r="B3516" s="104">
        <f>VLOOKUP(BJB!$F$9:$F$5599,Ctrl!$B$4:$C$399,2,0)</f>
        <v>34</v>
      </c>
      <c r="C3516" s="104">
        <f>VLOOKUP(BJB!$G$9:$G$5599,Ctrl!$E$4:$F$399,2,0)</f>
        <v>0</v>
      </c>
      <c r="D3516" s="219">
        <v>1</v>
      </c>
      <c r="E3516" s="104" t="str">
        <f>VLOOKUP(BJB!$F$9:$F$5599,Ctrl!$B$4:$D$399,3,0)</f>
        <v>III</v>
      </c>
      <c r="F3516" s="139" t="s">
        <v>10546</v>
      </c>
      <c r="G3516" s="139" t="s">
        <v>7677</v>
      </c>
      <c r="H3516" s="125"/>
      <c r="I3516" s="220" t="e">
        <f>IF(G3515=BJB!#REF!,I3515+1,1)</f>
        <v>#REF!</v>
      </c>
      <c r="J3516" s="912" t="s">
        <v>23447</v>
      </c>
      <c r="K3516" s="121" t="s">
        <v>1980</v>
      </c>
      <c r="L3516" s="104" t="s">
        <v>6477</v>
      </c>
      <c r="M3516" s="104" t="s">
        <v>3819</v>
      </c>
      <c r="N3516" s="120">
        <v>39595</v>
      </c>
      <c r="O3516" s="112">
        <v>36000000</v>
      </c>
      <c r="P3516" s="105" t="s">
        <v>6222</v>
      </c>
      <c r="Q3516" s="120" t="s">
        <v>6222</v>
      </c>
      <c r="R3516" s="890">
        <v>0</v>
      </c>
      <c r="S3516" s="108" t="s">
        <v>7101</v>
      </c>
      <c r="T3516" s="120">
        <v>40247</v>
      </c>
      <c r="U3516" s="112">
        <v>27000000</v>
      </c>
      <c r="V3516" s="109" t="s">
        <v>6222</v>
      </c>
      <c r="W3516" s="141">
        <v>0</v>
      </c>
      <c r="X3516" s="141">
        <v>0</v>
      </c>
      <c r="Y3516" s="141">
        <v>0</v>
      </c>
      <c r="Z3516" s="141">
        <v>0</v>
      </c>
      <c r="AA3516" s="112">
        <v>118500</v>
      </c>
      <c r="AB3516" s="112"/>
      <c r="AC3516" s="112"/>
      <c r="AD3516" s="141"/>
      <c r="AE3516" s="106">
        <v>0</v>
      </c>
      <c r="AF3516" s="106">
        <v>0</v>
      </c>
      <c r="AG3516" s="106">
        <v>0</v>
      </c>
      <c r="AH3516" s="112"/>
      <c r="AI3516" s="112"/>
      <c r="AJ3516" s="112"/>
      <c r="AK3516" s="112"/>
      <c r="AL3516" s="112"/>
      <c r="AM3516" s="112"/>
      <c r="AN3516" s="114">
        <f t="shared" si="108"/>
        <v>118500</v>
      </c>
      <c r="AO3516" s="114">
        <f t="shared" si="109"/>
        <v>26881500</v>
      </c>
      <c r="AP3516" s="114"/>
      <c r="AQ3516" s="114"/>
      <c r="AR3516" s="114"/>
      <c r="AS3516" s="114"/>
    </row>
    <row r="3517" spans="1:46" s="190" customFormat="1" ht="15" customHeight="1" x14ac:dyDescent="0.2">
      <c r="A3517" s="104"/>
      <c r="B3517" s="104">
        <f>VLOOKUP(BJB!$F$9:$F$5599,Ctrl!$B$4:$C$399,2,0)</f>
        <v>34</v>
      </c>
      <c r="C3517" s="104">
        <f>VLOOKUP(BJB!$G$9:$G$5599,Ctrl!$E$4:$F$399,2,0)</f>
        <v>0</v>
      </c>
      <c r="D3517" s="219">
        <v>1</v>
      </c>
      <c r="E3517" s="104" t="str">
        <f>VLOOKUP(BJB!$F$9:$F$5599,Ctrl!$B$4:$D$399,3,0)</f>
        <v>III</v>
      </c>
      <c r="F3517" s="139" t="s">
        <v>10546</v>
      </c>
      <c r="G3517" s="139" t="s">
        <v>7677</v>
      </c>
      <c r="H3517" s="125" t="s">
        <v>19312</v>
      </c>
      <c r="I3517" s="220" t="e">
        <f>IF(G3516=BJB!#REF!,I3516+1,1)</f>
        <v>#REF!</v>
      </c>
      <c r="J3517" s="891" t="s">
        <v>20264</v>
      </c>
      <c r="K3517" s="121" t="s">
        <v>3820</v>
      </c>
      <c r="L3517" s="104" t="s">
        <v>6477</v>
      </c>
      <c r="M3517" s="104" t="s">
        <v>3785</v>
      </c>
      <c r="N3517" s="120">
        <v>39595</v>
      </c>
      <c r="O3517" s="112">
        <v>40000000</v>
      </c>
      <c r="P3517" s="105" t="s">
        <v>16652</v>
      </c>
      <c r="Q3517" s="120" t="s">
        <v>16646</v>
      </c>
      <c r="R3517" s="105">
        <v>35230000</v>
      </c>
      <c r="S3517" s="108" t="s">
        <v>7101</v>
      </c>
      <c r="T3517" s="120">
        <v>40247</v>
      </c>
      <c r="U3517" s="112">
        <v>26422500</v>
      </c>
      <c r="V3517" s="109">
        <v>40247</v>
      </c>
      <c r="W3517" s="141">
        <v>26422500</v>
      </c>
      <c r="X3517" s="141">
        <v>0</v>
      </c>
      <c r="Y3517" s="141">
        <v>0</v>
      </c>
      <c r="Z3517" s="141">
        <v>0</v>
      </c>
      <c r="AA3517" s="112">
        <v>3086250</v>
      </c>
      <c r="AB3517" s="112"/>
      <c r="AC3517" s="112"/>
      <c r="AD3517" s="141"/>
      <c r="AE3517" s="106">
        <v>0</v>
      </c>
      <c r="AF3517" s="106">
        <v>750000</v>
      </c>
      <c r="AG3517" s="106">
        <v>0</v>
      </c>
      <c r="AH3517" s="112"/>
      <c r="AI3517" s="112"/>
      <c r="AJ3517" s="112"/>
      <c r="AK3517" s="112"/>
      <c r="AL3517" s="112"/>
      <c r="AM3517" s="112"/>
      <c r="AN3517" s="114">
        <f t="shared" si="108"/>
        <v>3836250</v>
      </c>
      <c r="AO3517" s="114">
        <f t="shared" si="109"/>
        <v>22586250</v>
      </c>
      <c r="AP3517" s="114"/>
      <c r="AQ3517" s="114"/>
      <c r="AR3517" s="114"/>
      <c r="AS3517" s="114"/>
    </row>
    <row r="3518" spans="1:46" s="190" customFormat="1" ht="15" customHeight="1" x14ac:dyDescent="0.2">
      <c r="A3518" s="104"/>
      <c r="B3518" s="104">
        <f>VLOOKUP(BJB!$F$9:$F$5599,Ctrl!$B$4:$C$399,2,0)</f>
        <v>34</v>
      </c>
      <c r="C3518" s="104">
        <f>VLOOKUP(BJB!$G$9:$G$5599,Ctrl!$E$4:$F$399,2,0)</f>
        <v>0</v>
      </c>
      <c r="D3518" s="219">
        <v>1</v>
      </c>
      <c r="E3518" s="104" t="str">
        <f>VLOOKUP(BJB!$F$9:$F$5599,Ctrl!$B$4:$D$399,3,0)</f>
        <v>III</v>
      </c>
      <c r="F3518" s="139" t="s">
        <v>10546</v>
      </c>
      <c r="G3518" s="139" t="s">
        <v>7677</v>
      </c>
      <c r="H3518" s="125"/>
      <c r="I3518" s="220" t="e">
        <f>IF(G3517=BJB!#REF!,I3517+1,1)</f>
        <v>#REF!</v>
      </c>
      <c r="J3518" s="912" t="s">
        <v>23448</v>
      </c>
      <c r="K3518" s="121" t="s">
        <v>3821</v>
      </c>
      <c r="L3518" s="104" t="s">
        <v>6477</v>
      </c>
      <c r="M3518" s="104" t="s">
        <v>3822</v>
      </c>
      <c r="N3518" s="120">
        <v>39836</v>
      </c>
      <c r="O3518" s="112">
        <v>45000000</v>
      </c>
      <c r="P3518" s="105" t="s">
        <v>6222</v>
      </c>
      <c r="Q3518" s="120" t="s">
        <v>6222</v>
      </c>
      <c r="R3518" s="890">
        <v>0</v>
      </c>
      <c r="S3518" s="108" t="s">
        <v>7101</v>
      </c>
      <c r="T3518" s="120">
        <v>40247</v>
      </c>
      <c r="U3518" s="112">
        <v>33750000</v>
      </c>
      <c r="V3518" s="109" t="s">
        <v>6222</v>
      </c>
      <c r="W3518" s="141">
        <v>0</v>
      </c>
      <c r="X3518" s="141">
        <v>0</v>
      </c>
      <c r="Y3518" s="141">
        <v>0</v>
      </c>
      <c r="Z3518" s="141">
        <v>0</v>
      </c>
      <c r="AA3518" s="112">
        <v>165000</v>
      </c>
      <c r="AB3518" s="112"/>
      <c r="AC3518" s="112"/>
      <c r="AD3518" s="141"/>
      <c r="AE3518" s="106">
        <v>0</v>
      </c>
      <c r="AF3518" s="106">
        <v>0</v>
      </c>
      <c r="AG3518" s="106">
        <v>0</v>
      </c>
      <c r="AH3518" s="112"/>
      <c r="AI3518" s="112"/>
      <c r="AJ3518" s="112"/>
      <c r="AK3518" s="112"/>
      <c r="AL3518" s="112"/>
      <c r="AM3518" s="112"/>
      <c r="AN3518" s="114">
        <f t="shared" si="108"/>
        <v>165000</v>
      </c>
      <c r="AO3518" s="114">
        <f t="shared" si="109"/>
        <v>33585000</v>
      </c>
      <c r="AP3518" s="114"/>
      <c r="AQ3518" s="114"/>
      <c r="AR3518" s="114"/>
      <c r="AS3518" s="114"/>
    </row>
    <row r="3519" spans="1:46" s="190" customFormat="1" ht="15" customHeight="1" x14ac:dyDescent="0.2">
      <c r="A3519" s="104"/>
      <c r="B3519" s="104">
        <f>VLOOKUP(BJB!$F$9:$F$5599,Ctrl!$B$4:$C$399,2,0)</f>
        <v>34</v>
      </c>
      <c r="C3519" s="104">
        <f>VLOOKUP(BJB!$G$9:$G$5599,Ctrl!$E$4:$F$399,2,0)</f>
        <v>0</v>
      </c>
      <c r="D3519" s="219">
        <v>1</v>
      </c>
      <c r="E3519" s="104" t="str">
        <f>VLOOKUP(BJB!$F$9:$F$5599,Ctrl!$B$4:$D$399,3,0)</f>
        <v>III</v>
      </c>
      <c r="F3519" s="139" t="s">
        <v>10546</v>
      </c>
      <c r="G3519" s="139" t="s">
        <v>7677</v>
      </c>
      <c r="H3519" s="231" t="s">
        <v>19298</v>
      </c>
      <c r="I3519" s="220" t="e">
        <f>IF(G3518=BJB!#REF!,I3518+1,1)</f>
        <v>#REF!</v>
      </c>
      <c r="J3519" s="891" t="s">
        <v>20265</v>
      </c>
      <c r="K3519" s="121" t="s">
        <v>3823</v>
      </c>
      <c r="L3519" s="104" t="s">
        <v>6477</v>
      </c>
      <c r="M3519" s="104" t="s">
        <v>781</v>
      </c>
      <c r="N3519" s="120">
        <v>39707</v>
      </c>
      <c r="O3519" s="112">
        <v>20000000</v>
      </c>
      <c r="P3519" s="105" t="s">
        <v>16653</v>
      </c>
      <c r="Q3519" s="120" t="s">
        <v>16646</v>
      </c>
      <c r="R3519" s="105">
        <v>16555554</v>
      </c>
      <c r="S3519" s="108" t="s">
        <v>7101</v>
      </c>
      <c r="T3519" s="120">
        <v>40247</v>
      </c>
      <c r="U3519" s="112">
        <v>12416666</v>
      </c>
      <c r="V3519" s="109">
        <v>40247</v>
      </c>
      <c r="W3519" s="141">
        <v>12416665.5</v>
      </c>
      <c r="X3519" s="141">
        <v>0</v>
      </c>
      <c r="Y3519" s="141">
        <v>0</v>
      </c>
      <c r="Z3519" s="141">
        <v>0</v>
      </c>
      <c r="AA3519" s="112">
        <v>3759641</v>
      </c>
      <c r="AB3519" s="112"/>
      <c r="AC3519" s="132"/>
      <c r="AD3519" s="141"/>
      <c r="AE3519" s="106">
        <v>0</v>
      </c>
      <c r="AF3519" s="106">
        <v>166938</v>
      </c>
      <c r="AG3519" s="106">
        <v>0</v>
      </c>
      <c r="AH3519" s="112"/>
      <c r="AI3519" s="112"/>
      <c r="AJ3519" s="112"/>
      <c r="AK3519" s="112"/>
      <c r="AL3519" s="112"/>
      <c r="AM3519" s="112"/>
      <c r="AN3519" s="114">
        <f t="shared" si="108"/>
        <v>3926579</v>
      </c>
      <c r="AO3519" s="114">
        <f t="shared" si="109"/>
        <v>8490087</v>
      </c>
      <c r="AP3519" s="114"/>
      <c r="AQ3519" s="114"/>
      <c r="AR3519" s="114"/>
      <c r="AS3519" s="114"/>
    </row>
    <row r="3520" spans="1:46" s="191" customFormat="1" ht="15" customHeight="1" x14ac:dyDescent="0.2">
      <c r="A3520" s="104"/>
      <c r="B3520" s="104">
        <f>VLOOKUP(BJB!$F$9:$F$5599,Ctrl!$B$4:$C$399,2,0)</f>
        <v>34</v>
      </c>
      <c r="C3520" s="104">
        <f>VLOOKUP(BJB!$G$9:$G$5599,Ctrl!$E$4:$F$399,2,0)</f>
        <v>0</v>
      </c>
      <c r="D3520" s="219">
        <v>1</v>
      </c>
      <c r="E3520" s="104" t="str">
        <f>VLOOKUP(BJB!$F$9:$F$5599,Ctrl!$B$4:$D$399,3,0)</f>
        <v>III</v>
      </c>
      <c r="F3520" s="139" t="s">
        <v>10546</v>
      </c>
      <c r="G3520" s="139" t="s">
        <v>7677</v>
      </c>
      <c r="H3520" s="125"/>
      <c r="I3520" s="220" t="e">
        <f>IF(G3519=BJB!#REF!,I3519+1,1)</f>
        <v>#REF!</v>
      </c>
      <c r="J3520" s="912" t="s">
        <v>23449</v>
      </c>
      <c r="K3520" s="121" t="s">
        <v>3824</v>
      </c>
      <c r="L3520" s="104" t="s">
        <v>6477</v>
      </c>
      <c r="M3520" s="104" t="s">
        <v>781</v>
      </c>
      <c r="N3520" s="120">
        <v>39707</v>
      </c>
      <c r="O3520" s="112">
        <v>15000000</v>
      </c>
      <c r="P3520" s="105" t="s">
        <v>16654</v>
      </c>
      <c r="Q3520" s="120" t="s">
        <v>16646</v>
      </c>
      <c r="R3520" s="105">
        <v>14124998</v>
      </c>
      <c r="S3520" s="108" t="s">
        <v>7101</v>
      </c>
      <c r="T3520" s="120">
        <v>40247</v>
      </c>
      <c r="U3520" s="112">
        <v>10593749</v>
      </c>
      <c r="V3520" s="109">
        <v>40247</v>
      </c>
      <c r="W3520" s="141">
        <v>10593748.5</v>
      </c>
      <c r="X3520" s="141">
        <v>0</v>
      </c>
      <c r="Y3520" s="141">
        <v>0</v>
      </c>
      <c r="Z3520" s="141">
        <v>0</v>
      </c>
      <c r="AA3520" s="112">
        <v>8999998</v>
      </c>
      <c r="AB3520" s="112"/>
      <c r="AC3520" s="112"/>
      <c r="AD3520" s="141"/>
      <c r="AE3520" s="106">
        <v>0</v>
      </c>
      <c r="AF3520" s="106">
        <v>0</v>
      </c>
      <c r="AG3520" s="106">
        <v>0</v>
      </c>
      <c r="AH3520" s="112"/>
      <c r="AI3520" s="112"/>
      <c r="AJ3520" s="112"/>
      <c r="AK3520" s="112"/>
      <c r="AL3520" s="112"/>
      <c r="AM3520" s="112"/>
      <c r="AN3520" s="114">
        <f t="shared" si="108"/>
        <v>8999998</v>
      </c>
      <c r="AO3520" s="114">
        <f t="shared" si="109"/>
        <v>1593751</v>
      </c>
      <c r="AP3520" s="114"/>
      <c r="AQ3520" s="114"/>
      <c r="AR3520" s="114"/>
      <c r="AS3520" s="114"/>
      <c r="AT3520" s="190"/>
    </row>
    <row r="3521" spans="1:46" s="190" customFormat="1" ht="15" customHeight="1" x14ac:dyDescent="0.2">
      <c r="A3521" s="104"/>
      <c r="B3521" s="104">
        <f>VLOOKUP(BJB!$F$9:$F$5599,Ctrl!$B$4:$C$399,2,0)</f>
        <v>34</v>
      </c>
      <c r="C3521" s="104">
        <f>VLOOKUP(BJB!$G$9:$G$5599,Ctrl!$E$4:$F$399,2,0)</f>
        <v>0</v>
      </c>
      <c r="D3521" s="219">
        <v>1</v>
      </c>
      <c r="E3521" s="104" t="str">
        <f>VLOOKUP(BJB!$F$9:$F$5599,Ctrl!$B$4:$D$399,3,0)</f>
        <v>III</v>
      </c>
      <c r="F3521" s="139" t="s">
        <v>10546</v>
      </c>
      <c r="G3521" s="139" t="s">
        <v>7677</v>
      </c>
      <c r="H3521" s="125" t="s">
        <v>6714</v>
      </c>
      <c r="I3521" s="220" t="e">
        <f>IF(G3520=BJB!#REF!,I3520+1,1)</f>
        <v>#REF!</v>
      </c>
      <c r="J3521" s="912" t="s">
        <v>23450</v>
      </c>
      <c r="K3521" s="121" t="s">
        <v>3825</v>
      </c>
      <c r="L3521" s="104" t="s">
        <v>6477</v>
      </c>
      <c r="M3521" s="104" t="s">
        <v>3785</v>
      </c>
      <c r="N3521" s="120">
        <v>39595</v>
      </c>
      <c r="O3521" s="112">
        <v>40000000</v>
      </c>
      <c r="P3521" s="105" t="s">
        <v>16655</v>
      </c>
      <c r="Q3521" s="120" t="s">
        <v>16646</v>
      </c>
      <c r="R3521" s="105">
        <v>37365528</v>
      </c>
      <c r="S3521" s="108" t="s">
        <v>7101</v>
      </c>
      <c r="T3521" s="120">
        <v>40247</v>
      </c>
      <c r="U3521" s="112">
        <v>28024146</v>
      </c>
      <c r="V3521" s="109">
        <v>40247</v>
      </c>
      <c r="W3521" s="141">
        <v>28024146</v>
      </c>
      <c r="X3521" s="141">
        <v>0</v>
      </c>
      <c r="Y3521" s="141">
        <v>0</v>
      </c>
      <c r="Z3521" s="141">
        <v>0</v>
      </c>
      <c r="AA3521" s="112">
        <v>18489158</v>
      </c>
      <c r="AB3521" s="112"/>
      <c r="AC3521" s="132"/>
      <c r="AD3521" s="141"/>
      <c r="AE3521" s="106">
        <v>0</v>
      </c>
      <c r="AF3521" s="106">
        <v>0</v>
      </c>
      <c r="AG3521" s="106">
        <v>0</v>
      </c>
      <c r="AH3521" s="112"/>
      <c r="AI3521" s="112"/>
      <c r="AJ3521" s="112"/>
      <c r="AK3521" s="112"/>
      <c r="AL3521" s="112"/>
      <c r="AM3521" s="112"/>
      <c r="AN3521" s="114">
        <f t="shared" si="108"/>
        <v>18489158</v>
      </c>
      <c r="AO3521" s="114">
        <f t="shared" si="109"/>
        <v>9534988</v>
      </c>
      <c r="AP3521" s="114"/>
      <c r="AQ3521" s="114"/>
      <c r="AR3521" s="114"/>
      <c r="AS3521" s="114"/>
      <c r="AT3521" s="191"/>
    </row>
    <row r="3522" spans="1:46" s="190" customFormat="1" ht="15" customHeight="1" x14ac:dyDescent="0.2">
      <c r="A3522" s="104"/>
      <c r="B3522" s="104">
        <f>VLOOKUP(BJB!$F$9:$F$5599,Ctrl!$B$4:$C$399,2,0)</f>
        <v>34</v>
      </c>
      <c r="C3522" s="104">
        <f>VLOOKUP(BJB!$G$9:$G$5599,Ctrl!$E$4:$F$399,2,0)</f>
        <v>0</v>
      </c>
      <c r="D3522" s="219">
        <v>1</v>
      </c>
      <c r="E3522" s="104" t="str">
        <f>VLOOKUP(BJB!$F$9:$F$5599,Ctrl!$B$4:$D$399,3,0)</f>
        <v>III</v>
      </c>
      <c r="F3522" s="139" t="s">
        <v>10546</v>
      </c>
      <c r="G3522" s="139" t="s">
        <v>7677</v>
      </c>
      <c r="H3522" s="125"/>
      <c r="I3522" s="220" t="e">
        <f>IF(G3521=BJB!#REF!,I3521+1,1)</f>
        <v>#REF!</v>
      </c>
      <c r="J3522" s="912" t="s">
        <v>23451</v>
      </c>
      <c r="K3522" s="121" t="s">
        <v>3826</v>
      </c>
      <c r="L3522" s="104" t="s">
        <v>6477</v>
      </c>
      <c r="M3522" s="104" t="s">
        <v>3827</v>
      </c>
      <c r="N3522" s="120">
        <v>39780</v>
      </c>
      <c r="O3522" s="112">
        <v>25000000</v>
      </c>
      <c r="P3522" s="105" t="s">
        <v>6222</v>
      </c>
      <c r="Q3522" s="120" t="s">
        <v>6222</v>
      </c>
      <c r="R3522" s="890">
        <v>0</v>
      </c>
      <c r="S3522" s="108" t="s">
        <v>7101</v>
      </c>
      <c r="T3522" s="120">
        <v>40247</v>
      </c>
      <c r="U3522" s="112">
        <v>17390416</v>
      </c>
      <c r="V3522" s="109" t="s">
        <v>6222</v>
      </c>
      <c r="W3522" s="141">
        <v>0</v>
      </c>
      <c r="X3522" s="141">
        <v>0</v>
      </c>
      <c r="Y3522" s="141">
        <v>0</v>
      </c>
      <c r="Z3522" s="141">
        <v>0</v>
      </c>
      <c r="AA3522" s="112">
        <v>108750</v>
      </c>
      <c r="AB3522" s="112"/>
      <c r="AC3522" s="112"/>
      <c r="AD3522" s="141"/>
      <c r="AE3522" s="106">
        <v>0</v>
      </c>
      <c r="AF3522" s="106">
        <v>0</v>
      </c>
      <c r="AG3522" s="106">
        <v>0</v>
      </c>
      <c r="AH3522" s="112"/>
      <c r="AI3522" s="112"/>
      <c r="AJ3522" s="112"/>
      <c r="AK3522" s="112"/>
      <c r="AL3522" s="112"/>
      <c r="AM3522" s="112"/>
      <c r="AN3522" s="114">
        <f t="shared" si="108"/>
        <v>108750</v>
      </c>
      <c r="AO3522" s="114">
        <f t="shared" si="109"/>
        <v>17281666</v>
      </c>
      <c r="AP3522" s="114"/>
      <c r="AQ3522" s="114"/>
      <c r="AR3522" s="114"/>
      <c r="AS3522" s="114"/>
    </row>
    <row r="3523" spans="1:46" s="190" customFormat="1" ht="15" customHeight="1" x14ac:dyDescent="0.2">
      <c r="A3523" s="104"/>
      <c r="B3523" s="104">
        <f>VLOOKUP(BJB!$F$9:$F$5599,Ctrl!$B$4:$C$399,2,0)</f>
        <v>34</v>
      </c>
      <c r="C3523" s="104">
        <f>VLOOKUP(BJB!$G$9:$G$5599,Ctrl!$E$4:$F$399,2,0)</f>
        <v>0</v>
      </c>
      <c r="D3523" s="219">
        <v>1</v>
      </c>
      <c r="E3523" s="104" t="str">
        <f>VLOOKUP(BJB!$F$9:$F$5599,Ctrl!$B$4:$D$399,3,0)</f>
        <v>III</v>
      </c>
      <c r="F3523" s="139" t="s">
        <v>10546</v>
      </c>
      <c r="G3523" s="139" t="s">
        <v>7677</v>
      </c>
      <c r="H3523" s="685">
        <v>4900000</v>
      </c>
      <c r="I3523" s="220" t="e">
        <f>IF(G3522=BJB!#REF!,I3522+1,1)</f>
        <v>#REF!</v>
      </c>
      <c r="J3523" s="912" t="s">
        <v>23452</v>
      </c>
      <c r="K3523" s="121" t="s">
        <v>3828</v>
      </c>
      <c r="L3523" s="104" t="s">
        <v>6477</v>
      </c>
      <c r="M3523" s="104" t="s">
        <v>3759</v>
      </c>
      <c r="N3523" s="120">
        <v>39553</v>
      </c>
      <c r="O3523" s="112">
        <v>50000000</v>
      </c>
      <c r="P3523" s="105" t="s">
        <v>16656</v>
      </c>
      <c r="Q3523" s="120" t="s">
        <v>16646</v>
      </c>
      <c r="R3523" s="105">
        <v>46915820</v>
      </c>
      <c r="S3523" s="108" t="s">
        <v>7101</v>
      </c>
      <c r="T3523" s="120">
        <v>40247</v>
      </c>
      <c r="U3523" s="112">
        <v>37500000</v>
      </c>
      <c r="V3523" s="109">
        <v>40247</v>
      </c>
      <c r="W3523" s="141">
        <v>35186865</v>
      </c>
      <c r="X3523" s="141">
        <v>0</v>
      </c>
      <c r="Y3523" s="141">
        <v>0</v>
      </c>
      <c r="Z3523" s="141">
        <v>0</v>
      </c>
      <c r="AA3523" s="112">
        <v>4900000</v>
      </c>
      <c r="AB3523" s="112"/>
      <c r="AC3523" s="132"/>
      <c r="AD3523" s="141"/>
      <c r="AE3523" s="106">
        <v>0</v>
      </c>
      <c r="AF3523" s="106">
        <v>0</v>
      </c>
      <c r="AG3523" s="106">
        <v>0</v>
      </c>
      <c r="AH3523" s="112"/>
      <c r="AI3523" s="112"/>
      <c r="AJ3523" s="112"/>
      <c r="AK3523" s="112"/>
      <c r="AL3523" s="112"/>
      <c r="AM3523" s="112"/>
      <c r="AN3523" s="114">
        <f t="shared" si="108"/>
        <v>4900000</v>
      </c>
      <c r="AO3523" s="114">
        <f t="shared" si="109"/>
        <v>32600000</v>
      </c>
      <c r="AP3523" s="114"/>
      <c r="AQ3523" s="114"/>
      <c r="AR3523" s="114"/>
      <c r="AS3523" s="114"/>
    </row>
    <row r="3524" spans="1:46" s="190" customFormat="1" ht="15" customHeight="1" x14ac:dyDescent="0.2">
      <c r="A3524" s="104"/>
      <c r="B3524" s="104">
        <f>VLOOKUP(BJB!$F$9:$F$5599,Ctrl!$B$4:$C$399,2,0)</f>
        <v>34</v>
      </c>
      <c r="C3524" s="104">
        <f>VLOOKUP(BJB!$G$9:$G$5599,Ctrl!$E$4:$F$399,2,0)</f>
        <v>0</v>
      </c>
      <c r="D3524" s="219">
        <v>1</v>
      </c>
      <c r="E3524" s="104" t="str">
        <f>VLOOKUP(BJB!$F$9:$F$5599,Ctrl!$B$4:$D$399,3,0)</f>
        <v>III</v>
      </c>
      <c r="F3524" s="139" t="s">
        <v>10546</v>
      </c>
      <c r="G3524" s="139" t="s">
        <v>7677</v>
      </c>
      <c r="H3524" s="887" t="s">
        <v>14783</v>
      </c>
      <c r="I3524" s="220" t="e">
        <f>IF(G3523=BJB!#REF!,I3523+1,1)</f>
        <v>#REF!</v>
      </c>
      <c r="J3524" s="891" t="s">
        <v>18459</v>
      </c>
      <c r="K3524" s="121" t="s">
        <v>3829</v>
      </c>
      <c r="L3524" s="104" t="s">
        <v>6477</v>
      </c>
      <c r="M3524" s="104" t="s">
        <v>3778</v>
      </c>
      <c r="N3524" s="120">
        <v>39443</v>
      </c>
      <c r="O3524" s="112">
        <v>25000000</v>
      </c>
      <c r="P3524" s="105" t="s">
        <v>6222</v>
      </c>
      <c r="Q3524" s="120" t="s">
        <v>6222</v>
      </c>
      <c r="R3524" s="890">
        <v>0</v>
      </c>
      <c r="S3524" s="108" t="s">
        <v>7101</v>
      </c>
      <c r="T3524" s="120">
        <v>40247</v>
      </c>
      <c r="U3524" s="112">
        <v>18750000</v>
      </c>
      <c r="V3524" s="109" t="s">
        <v>6222</v>
      </c>
      <c r="W3524" s="141">
        <v>0</v>
      </c>
      <c r="X3524" s="141">
        <v>0</v>
      </c>
      <c r="Y3524" s="141">
        <v>0</v>
      </c>
      <c r="Z3524" s="141">
        <v>0</v>
      </c>
      <c r="AA3524" s="112">
        <v>2729244</v>
      </c>
      <c r="AB3524" s="112">
        <v>389892</v>
      </c>
      <c r="AC3524" s="132">
        <v>389892</v>
      </c>
      <c r="AD3524" s="141">
        <v>389892</v>
      </c>
      <c r="AE3524" s="106">
        <v>389892</v>
      </c>
      <c r="AF3524" s="106">
        <v>0</v>
      </c>
      <c r="AG3524" s="106">
        <v>389892</v>
      </c>
      <c r="AH3524" s="222"/>
      <c r="AI3524" s="112"/>
      <c r="AJ3524" s="112"/>
      <c r="AK3524" s="112"/>
      <c r="AL3524" s="112"/>
      <c r="AM3524" s="112"/>
      <c r="AN3524" s="114">
        <f t="shared" si="108"/>
        <v>4678704</v>
      </c>
      <c r="AO3524" s="114">
        <f t="shared" si="109"/>
        <v>14071296</v>
      </c>
      <c r="AP3524" s="114"/>
      <c r="AQ3524" s="114"/>
      <c r="AR3524" s="114"/>
      <c r="AS3524" s="114"/>
    </row>
    <row r="3525" spans="1:46" s="190" customFormat="1" ht="15" customHeight="1" x14ac:dyDescent="0.2">
      <c r="A3525" s="104"/>
      <c r="B3525" s="104">
        <f>VLOOKUP(BJB!$F$9:$F$5599,Ctrl!$B$4:$C$399,2,0)</f>
        <v>34</v>
      </c>
      <c r="C3525" s="104">
        <f>VLOOKUP(BJB!$G$9:$G$5599,Ctrl!$E$4:$F$399,2,0)</f>
        <v>0</v>
      </c>
      <c r="D3525" s="219">
        <v>1</v>
      </c>
      <c r="E3525" s="104" t="str">
        <f>VLOOKUP(BJB!$F$9:$F$5599,Ctrl!$B$4:$D$399,3,0)</f>
        <v>III</v>
      </c>
      <c r="F3525" s="139" t="s">
        <v>10546</v>
      </c>
      <c r="G3525" s="139" t="s">
        <v>7677</v>
      </c>
      <c r="H3525" s="125"/>
      <c r="I3525" s="220" t="e">
        <f>IF(G3524=BJB!#REF!,I3524+1,1)</f>
        <v>#REF!</v>
      </c>
      <c r="J3525" s="912" t="s">
        <v>23453</v>
      </c>
      <c r="K3525" s="121" t="s">
        <v>3830</v>
      </c>
      <c r="L3525" s="104" t="s">
        <v>6477</v>
      </c>
      <c r="M3525" s="104" t="s">
        <v>3766</v>
      </c>
      <c r="N3525" s="120">
        <v>39647</v>
      </c>
      <c r="O3525" s="112">
        <v>50000000</v>
      </c>
      <c r="P3525" s="105" t="s">
        <v>16657</v>
      </c>
      <c r="Q3525" s="120" t="s">
        <v>16646</v>
      </c>
      <c r="R3525" s="105">
        <v>53542096</v>
      </c>
      <c r="S3525" s="108" t="s">
        <v>7101</v>
      </c>
      <c r="T3525" s="120">
        <v>40247</v>
      </c>
      <c r="U3525" s="112">
        <v>37500000</v>
      </c>
      <c r="V3525" s="109">
        <v>40247</v>
      </c>
      <c r="W3525" s="141">
        <v>37500000</v>
      </c>
      <c r="X3525" s="141">
        <v>0</v>
      </c>
      <c r="Y3525" s="141">
        <v>0</v>
      </c>
      <c r="Z3525" s="141">
        <v>0</v>
      </c>
      <c r="AA3525" s="112">
        <v>180000</v>
      </c>
      <c r="AB3525" s="112"/>
      <c r="AC3525" s="112"/>
      <c r="AD3525" s="141"/>
      <c r="AE3525" s="106">
        <v>0</v>
      </c>
      <c r="AF3525" s="106">
        <v>0</v>
      </c>
      <c r="AG3525" s="106">
        <v>0</v>
      </c>
      <c r="AH3525" s="112"/>
      <c r="AI3525" s="112"/>
      <c r="AJ3525" s="112"/>
      <c r="AK3525" s="112"/>
      <c r="AL3525" s="112"/>
      <c r="AM3525" s="112"/>
      <c r="AN3525" s="114">
        <f t="shared" si="108"/>
        <v>180000</v>
      </c>
      <c r="AO3525" s="114">
        <f t="shared" si="109"/>
        <v>37320000</v>
      </c>
      <c r="AP3525" s="114"/>
      <c r="AQ3525" s="114"/>
      <c r="AR3525" s="114"/>
      <c r="AS3525" s="114"/>
      <c r="AT3525" s="191"/>
    </row>
    <row r="3526" spans="1:46" s="190" customFormat="1" ht="15" customHeight="1" x14ac:dyDescent="0.2">
      <c r="A3526" s="104"/>
      <c r="B3526" s="104">
        <f>VLOOKUP(BJB!$F$9:$F$5599,Ctrl!$B$4:$C$399,2,0)</f>
        <v>34</v>
      </c>
      <c r="C3526" s="104">
        <f>VLOOKUP(BJB!$G$9:$G$5599,Ctrl!$E$4:$F$399,2,0)</f>
        <v>0</v>
      </c>
      <c r="D3526" s="219">
        <v>1</v>
      </c>
      <c r="E3526" s="104" t="str">
        <f>VLOOKUP(BJB!$F$9:$F$5599,Ctrl!$B$4:$D$399,3,0)</f>
        <v>III</v>
      </c>
      <c r="F3526" s="139" t="s">
        <v>10546</v>
      </c>
      <c r="G3526" s="139" t="s">
        <v>7677</v>
      </c>
      <c r="H3526" s="125"/>
      <c r="I3526" s="220" t="e">
        <f>IF(G3525=BJB!#REF!,I3525+1,1)</f>
        <v>#REF!</v>
      </c>
      <c r="J3526" s="912" t="s">
        <v>23454</v>
      </c>
      <c r="K3526" s="121" t="s">
        <v>3831</v>
      </c>
      <c r="L3526" s="104" t="s">
        <v>6477</v>
      </c>
      <c r="M3526" s="104" t="s">
        <v>3832</v>
      </c>
      <c r="N3526" s="120">
        <v>39553</v>
      </c>
      <c r="O3526" s="112">
        <v>50000000</v>
      </c>
      <c r="P3526" s="105" t="s">
        <v>6222</v>
      </c>
      <c r="Q3526" s="120" t="s">
        <v>6222</v>
      </c>
      <c r="R3526" s="890">
        <v>0</v>
      </c>
      <c r="S3526" s="108" t="s">
        <v>7101</v>
      </c>
      <c r="T3526" s="120">
        <v>40247</v>
      </c>
      <c r="U3526" s="112">
        <v>34587859</v>
      </c>
      <c r="V3526" s="109" t="s">
        <v>6222</v>
      </c>
      <c r="W3526" s="141">
        <v>0</v>
      </c>
      <c r="X3526" s="141">
        <v>0</v>
      </c>
      <c r="Y3526" s="141">
        <v>0</v>
      </c>
      <c r="Z3526" s="141">
        <v>0</v>
      </c>
      <c r="AA3526" s="112">
        <v>0</v>
      </c>
      <c r="AB3526" s="112"/>
      <c r="AC3526" s="112"/>
      <c r="AD3526" s="141"/>
      <c r="AE3526" s="106">
        <v>0</v>
      </c>
      <c r="AF3526" s="106">
        <v>0</v>
      </c>
      <c r="AG3526" s="106">
        <v>0</v>
      </c>
      <c r="AH3526" s="112"/>
      <c r="AI3526" s="112"/>
      <c r="AJ3526" s="112"/>
      <c r="AK3526" s="112"/>
      <c r="AL3526" s="112"/>
      <c r="AM3526" s="112"/>
      <c r="AN3526" s="114">
        <f t="shared" si="108"/>
        <v>0</v>
      </c>
      <c r="AO3526" s="114">
        <f t="shared" si="109"/>
        <v>34587859</v>
      </c>
      <c r="AP3526" s="114"/>
      <c r="AQ3526" s="114"/>
      <c r="AR3526" s="114"/>
      <c r="AS3526" s="114"/>
      <c r="AT3526" s="191"/>
    </row>
    <row r="3527" spans="1:46" s="190" customFormat="1" ht="15" customHeight="1" x14ac:dyDescent="0.2">
      <c r="A3527" s="104"/>
      <c r="B3527" s="104">
        <f>VLOOKUP(BJB!$F$9:$F$5599,Ctrl!$B$4:$C$399,2,0)</f>
        <v>34</v>
      </c>
      <c r="C3527" s="104">
        <f>VLOOKUP(BJB!$G$9:$G$5599,Ctrl!$E$4:$F$399,2,0)</f>
        <v>0</v>
      </c>
      <c r="D3527" s="219">
        <v>1</v>
      </c>
      <c r="E3527" s="104" t="str">
        <f>VLOOKUP(BJB!$F$9:$F$5599,Ctrl!$B$4:$D$399,3,0)</f>
        <v>III</v>
      </c>
      <c r="F3527" s="139" t="s">
        <v>10546</v>
      </c>
      <c r="G3527" s="139" t="s">
        <v>7677</v>
      </c>
      <c r="H3527" s="125"/>
      <c r="I3527" s="220" t="e">
        <f>IF(G3526=BJB!#REF!,I3526+1,1)</f>
        <v>#REF!</v>
      </c>
      <c r="J3527" s="912" t="s">
        <v>23455</v>
      </c>
      <c r="K3527" s="121" t="s">
        <v>3833</v>
      </c>
      <c r="L3527" s="104" t="s">
        <v>6477</v>
      </c>
      <c r="M3527" s="104" t="s">
        <v>3785</v>
      </c>
      <c r="N3527" s="120">
        <v>39595</v>
      </c>
      <c r="O3527" s="112">
        <v>20000000</v>
      </c>
      <c r="P3527" s="105" t="s">
        <v>16658</v>
      </c>
      <c r="Q3527" s="120" t="s">
        <v>16646</v>
      </c>
      <c r="R3527" s="105">
        <v>17542258</v>
      </c>
      <c r="S3527" s="108" t="s">
        <v>7101</v>
      </c>
      <c r="T3527" s="120">
        <v>40247</v>
      </c>
      <c r="U3527" s="112">
        <v>13156694</v>
      </c>
      <c r="V3527" s="109">
        <v>40247</v>
      </c>
      <c r="W3527" s="141">
        <v>13156693.5</v>
      </c>
      <c r="X3527" s="141">
        <v>0</v>
      </c>
      <c r="Y3527" s="141">
        <v>0</v>
      </c>
      <c r="Z3527" s="141">
        <v>0</v>
      </c>
      <c r="AA3527" s="112">
        <v>0</v>
      </c>
      <c r="AB3527" s="112"/>
      <c r="AC3527" s="112"/>
      <c r="AD3527" s="141"/>
      <c r="AE3527" s="106">
        <v>0</v>
      </c>
      <c r="AF3527" s="106">
        <v>0</v>
      </c>
      <c r="AG3527" s="106">
        <v>0</v>
      </c>
      <c r="AH3527" s="112"/>
      <c r="AI3527" s="112"/>
      <c r="AJ3527" s="112"/>
      <c r="AK3527" s="112"/>
      <c r="AL3527" s="112"/>
      <c r="AM3527" s="112"/>
      <c r="AN3527" s="114">
        <f t="shared" si="108"/>
        <v>0</v>
      </c>
      <c r="AO3527" s="114">
        <f t="shared" si="109"/>
        <v>13156694</v>
      </c>
      <c r="AP3527" s="114"/>
      <c r="AQ3527" s="114"/>
      <c r="AR3527" s="114"/>
      <c r="AS3527" s="114"/>
      <c r="AT3527" s="191"/>
    </row>
    <row r="3528" spans="1:46" s="190" customFormat="1" ht="15" customHeight="1" x14ac:dyDescent="0.2">
      <c r="A3528" s="104"/>
      <c r="B3528" s="104">
        <f>VLOOKUP(BJB!$F$9:$F$5599,Ctrl!$B$4:$C$399,2,0)</f>
        <v>34</v>
      </c>
      <c r="C3528" s="104">
        <f>VLOOKUP(BJB!$G$9:$G$5599,Ctrl!$E$4:$F$399,2,0)</f>
        <v>0</v>
      </c>
      <c r="D3528" s="219">
        <v>1</v>
      </c>
      <c r="E3528" s="104" t="str">
        <f>VLOOKUP(BJB!$F$9:$F$5599,Ctrl!$B$4:$D$399,3,0)</f>
        <v>III</v>
      </c>
      <c r="F3528" s="139" t="s">
        <v>10546</v>
      </c>
      <c r="G3528" s="139" t="s">
        <v>7677</v>
      </c>
      <c r="H3528" s="125"/>
      <c r="I3528" s="220" t="e">
        <f>IF(G3527=BJB!#REF!,I3527+1,1)</f>
        <v>#REF!</v>
      </c>
      <c r="J3528" s="912" t="s">
        <v>23456</v>
      </c>
      <c r="K3528" s="121" t="s">
        <v>789</v>
      </c>
      <c r="L3528" s="104" t="s">
        <v>6477</v>
      </c>
      <c r="M3528" s="104" t="s">
        <v>3834</v>
      </c>
      <c r="N3528" s="120">
        <v>39812</v>
      </c>
      <c r="O3528" s="112">
        <v>25000000</v>
      </c>
      <c r="P3528" s="105" t="s">
        <v>6222</v>
      </c>
      <c r="Q3528" s="120" t="s">
        <v>6222</v>
      </c>
      <c r="R3528" s="890">
        <v>0</v>
      </c>
      <c r="S3528" s="108" t="s">
        <v>7101</v>
      </c>
      <c r="T3528" s="120">
        <v>40247</v>
      </c>
      <c r="U3528" s="112">
        <v>17466665</v>
      </c>
      <c r="V3528" s="109" t="s">
        <v>6222</v>
      </c>
      <c r="W3528" s="141">
        <v>0</v>
      </c>
      <c r="X3528" s="141">
        <v>0</v>
      </c>
      <c r="Y3528" s="141">
        <v>0</v>
      </c>
      <c r="Z3528" s="141">
        <v>0</v>
      </c>
      <c r="AA3528" s="112">
        <v>395000</v>
      </c>
      <c r="AB3528" s="112"/>
      <c r="AC3528" s="112"/>
      <c r="AD3528" s="141"/>
      <c r="AE3528" s="106">
        <v>0</v>
      </c>
      <c r="AF3528" s="106">
        <v>0</v>
      </c>
      <c r="AG3528" s="106">
        <v>0</v>
      </c>
      <c r="AH3528" s="112"/>
      <c r="AI3528" s="112"/>
      <c r="AJ3528" s="112"/>
      <c r="AK3528" s="112"/>
      <c r="AL3528" s="112"/>
      <c r="AM3528" s="112"/>
      <c r="AN3528" s="114">
        <f t="shared" si="108"/>
        <v>395000</v>
      </c>
      <c r="AO3528" s="114">
        <f t="shared" si="109"/>
        <v>17071665</v>
      </c>
      <c r="AP3528" s="114"/>
      <c r="AQ3528" s="114"/>
      <c r="AR3528" s="114"/>
      <c r="AS3528" s="114"/>
      <c r="AT3528" s="191"/>
    </row>
    <row r="3529" spans="1:46" s="190" customFormat="1" ht="15" customHeight="1" x14ac:dyDescent="0.2">
      <c r="A3529" s="104"/>
      <c r="B3529" s="104">
        <f>VLOOKUP(BJB!$F$9:$F$5599,Ctrl!$B$4:$C$399,2,0)</f>
        <v>34</v>
      </c>
      <c r="C3529" s="104">
        <f>VLOOKUP(BJB!$G$9:$G$5599,Ctrl!$E$4:$F$399,2,0)</f>
        <v>0</v>
      </c>
      <c r="D3529" s="219">
        <v>1</v>
      </c>
      <c r="E3529" s="104" t="str">
        <f>VLOOKUP(BJB!$F$9:$F$5599,Ctrl!$B$4:$D$399,3,0)</f>
        <v>III</v>
      </c>
      <c r="F3529" s="139" t="s">
        <v>10546</v>
      </c>
      <c r="G3529" s="139" t="s">
        <v>7677</v>
      </c>
      <c r="H3529" s="125"/>
      <c r="I3529" s="220" t="e">
        <f>IF(G3528=BJB!#REF!,I3528+1,1)</f>
        <v>#REF!</v>
      </c>
      <c r="J3529" s="912" t="s">
        <v>23457</v>
      </c>
      <c r="K3529" s="121" t="s">
        <v>3835</v>
      </c>
      <c r="L3529" s="104" t="s">
        <v>6477</v>
      </c>
      <c r="M3529" s="104" t="s">
        <v>3836</v>
      </c>
      <c r="N3529" s="120">
        <v>39780</v>
      </c>
      <c r="O3529" s="112">
        <v>17000000</v>
      </c>
      <c r="P3529" s="105" t="s">
        <v>6222</v>
      </c>
      <c r="Q3529" s="120" t="s">
        <v>6222</v>
      </c>
      <c r="R3529" s="890">
        <v>0</v>
      </c>
      <c r="S3529" s="108" t="s">
        <v>7101</v>
      </c>
      <c r="T3529" s="120">
        <v>40247</v>
      </c>
      <c r="U3529" s="112">
        <v>10377085</v>
      </c>
      <c r="V3529" s="109" t="s">
        <v>6222</v>
      </c>
      <c r="W3529" s="141">
        <v>0</v>
      </c>
      <c r="X3529" s="141">
        <v>0</v>
      </c>
      <c r="Y3529" s="141">
        <v>0</v>
      </c>
      <c r="Z3529" s="141">
        <v>0</v>
      </c>
      <c r="AA3529" s="112">
        <v>1132213</v>
      </c>
      <c r="AB3529" s="112"/>
      <c r="AC3529" s="112"/>
      <c r="AD3529" s="141"/>
      <c r="AE3529" s="106">
        <v>0</v>
      </c>
      <c r="AF3529" s="106">
        <v>0</v>
      </c>
      <c r="AG3529" s="106">
        <v>0</v>
      </c>
      <c r="AH3529" s="112"/>
      <c r="AI3529" s="112"/>
      <c r="AJ3529" s="112"/>
      <c r="AK3529" s="112"/>
      <c r="AL3529" s="112"/>
      <c r="AM3529" s="112"/>
      <c r="AN3529" s="114">
        <f t="shared" ref="AN3529:AN3592" si="110">SUM(AA3529:AM3529)</f>
        <v>1132213</v>
      </c>
      <c r="AO3529" s="114">
        <f t="shared" ref="AO3529:AO3592" si="111">IF((U3529-AN3529)&lt;0,ABS(0),(U3529-AN3529))</f>
        <v>9244872</v>
      </c>
      <c r="AP3529" s="114"/>
      <c r="AQ3529" s="114"/>
      <c r="AR3529" s="114"/>
      <c r="AS3529" s="114"/>
      <c r="AT3529" s="191"/>
    </row>
    <row r="3530" spans="1:46" s="190" customFormat="1" ht="15" customHeight="1" x14ac:dyDescent="0.2">
      <c r="A3530" s="104"/>
      <c r="B3530" s="104">
        <f>VLOOKUP(BJB!$F$9:$F$5599,Ctrl!$B$4:$C$399,2,0)</f>
        <v>34</v>
      </c>
      <c r="C3530" s="104">
        <f>VLOOKUP(BJB!$G$9:$G$5599,Ctrl!$E$4:$F$399,2,0)</f>
        <v>0</v>
      </c>
      <c r="D3530" s="219">
        <v>1</v>
      </c>
      <c r="E3530" s="104" t="str">
        <f>VLOOKUP(BJB!$F$9:$F$5599,Ctrl!$B$4:$D$399,3,0)</f>
        <v>III</v>
      </c>
      <c r="F3530" s="139" t="s">
        <v>10546</v>
      </c>
      <c r="G3530" s="139" t="s">
        <v>7677</v>
      </c>
      <c r="H3530" s="125"/>
      <c r="I3530" s="220" t="e">
        <f>IF(G3529=BJB!#REF!,I3529+1,1)</f>
        <v>#REF!</v>
      </c>
      <c r="J3530" s="912" t="s">
        <v>23458</v>
      </c>
      <c r="K3530" s="121" t="s">
        <v>3837</v>
      </c>
      <c r="L3530" s="104" t="s">
        <v>6477</v>
      </c>
      <c r="M3530" s="104" t="s">
        <v>3785</v>
      </c>
      <c r="N3530" s="120">
        <v>39595</v>
      </c>
      <c r="O3530" s="112">
        <v>30000000</v>
      </c>
      <c r="P3530" s="105" t="s">
        <v>6222</v>
      </c>
      <c r="Q3530" s="120" t="s">
        <v>6222</v>
      </c>
      <c r="R3530" s="890">
        <v>0</v>
      </c>
      <c r="S3530" s="108" t="s">
        <v>7101</v>
      </c>
      <c r="T3530" s="120">
        <v>40247</v>
      </c>
      <c r="U3530" s="112">
        <v>22500000</v>
      </c>
      <c r="V3530" s="109" t="s">
        <v>6222</v>
      </c>
      <c r="W3530" s="141">
        <v>0</v>
      </c>
      <c r="X3530" s="141">
        <v>0</v>
      </c>
      <c r="Y3530" s="141">
        <v>0</v>
      </c>
      <c r="Z3530" s="141">
        <v>0</v>
      </c>
      <c r="AA3530" s="112">
        <v>217500</v>
      </c>
      <c r="AB3530" s="112"/>
      <c r="AC3530" s="112"/>
      <c r="AD3530" s="141"/>
      <c r="AE3530" s="106">
        <v>0</v>
      </c>
      <c r="AF3530" s="106">
        <v>0</v>
      </c>
      <c r="AG3530" s="106">
        <v>0</v>
      </c>
      <c r="AH3530" s="112"/>
      <c r="AI3530" s="112"/>
      <c r="AJ3530" s="112"/>
      <c r="AK3530" s="112"/>
      <c r="AL3530" s="112"/>
      <c r="AM3530" s="112"/>
      <c r="AN3530" s="114">
        <f t="shared" si="110"/>
        <v>217500</v>
      </c>
      <c r="AO3530" s="114">
        <f t="shared" si="111"/>
        <v>22282500</v>
      </c>
      <c r="AP3530" s="114"/>
      <c r="AQ3530" s="114"/>
      <c r="AR3530" s="114"/>
      <c r="AS3530" s="114"/>
      <c r="AT3530" s="191"/>
    </row>
    <row r="3531" spans="1:46" s="190" customFormat="1" ht="15" customHeight="1" x14ac:dyDescent="0.2">
      <c r="A3531" s="104"/>
      <c r="B3531" s="104">
        <f>VLOOKUP(BJB!$F$9:$F$5599,Ctrl!$B$4:$C$399,2,0)</f>
        <v>34</v>
      </c>
      <c r="C3531" s="104">
        <f>VLOOKUP(BJB!$G$9:$G$5599,Ctrl!$E$4:$F$399,2,0)</f>
        <v>0</v>
      </c>
      <c r="D3531" s="219">
        <v>1</v>
      </c>
      <c r="E3531" s="104" t="str">
        <f>VLOOKUP(BJB!$F$9:$F$5599,Ctrl!$B$4:$D$399,3,0)</f>
        <v>III</v>
      </c>
      <c r="F3531" s="139" t="s">
        <v>10546</v>
      </c>
      <c r="G3531" s="139" t="s">
        <v>7677</v>
      </c>
      <c r="H3531" s="125"/>
      <c r="I3531" s="220" t="e">
        <f>IF(G3530=BJB!#REF!,I3530+1,1)</f>
        <v>#REF!</v>
      </c>
      <c r="J3531" s="912" t="s">
        <v>23459</v>
      </c>
      <c r="K3531" s="121" t="s">
        <v>3838</v>
      </c>
      <c r="L3531" s="104" t="s">
        <v>6477</v>
      </c>
      <c r="M3531" s="104" t="s">
        <v>3785</v>
      </c>
      <c r="N3531" s="120">
        <v>39595</v>
      </c>
      <c r="O3531" s="112">
        <v>38000000</v>
      </c>
      <c r="P3531" s="105" t="s">
        <v>16659</v>
      </c>
      <c r="Q3531" s="120" t="s">
        <v>16646</v>
      </c>
      <c r="R3531" s="105">
        <v>38061355</v>
      </c>
      <c r="S3531" s="108" t="s">
        <v>7101</v>
      </c>
      <c r="T3531" s="120">
        <v>40247</v>
      </c>
      <c r="U3531" s="112">
        <v>28500000</v>
      </c>
      <c r="V3531" s="109">
        <v>40247</v>
      </c>
      <c r="W3531" s="141">
        <v>28500000</v>
      </c>
      <c r="X3531" s="141">
        <v>0</v>
      </c>
      <c r="Y3531" s="141">
        <v>0</v>
      </c>
      <c r="Z3531" s="141">
        <v>0</v>
      </c>
      <c r="AA3531" s="112">
        <v>0</v>
      </c>
      <c r="AB3531" s="112"/>
      <c r="AC3531" s="112"/>
      <c r="AD3531" s="141"/>
      <c r="AE3531" s="106">
        <v>0</v>
      </c>
      <c r="AF3531" s="106">
        <v>0</v>
      </c>
      <c r="AG3531" s="106">
        <v>0</v>
      </c>
      <c r="AH3531" s="112"/>
      <c r="AI3531" s="112"/>
      <c r="AJ3531" s="112"/>
      <c r="AK3531" s="112"/>
      <c r="AL3531" s="112"/>
      <c r="AM3531" s="112"/>
      <c r="AN3531" s="114">
        <f t="shared" si="110"/>
        <v>0</v>
      </c>
      <c r="AO3531" s="114">
        <f t="shared" si="111"/>
        <v>28500000</v>
      </c>
      <c r="AP3531" s="114"/>
      <c r="AQ3531" s="114"/>
      <c r="AR3531" s="114"/>
      <c r="AS3531" s="114"/>
      <c r="AT3531" s="191"/>
    </row>
    <row r="3532" spans="1:46" s="190" customFormat="1" ht="15" customHeight="1" x14ac:dyDescent="0.2">
      <c r="A3532" s="104"/>
      <c r="B3532" s="104">
        <f>VLOOKUP(BJB!$F$9:$F$5599,Ctrl!$B$4:$C$399,2,0)</f>
        <v>34</v>
      </c>
      <c r="C3532" s="104">
        <f>VLOOKUP(BJB!$G$9:$G$5599,Ctrl!$E$4:$F$399,2,0)</f>
        <v>0</v>
      </c>
      <c r="D3532" s="219">
        <v>1</v>
      </c>
      <c r="E3532" s="104" t="str">
        <f>VLOOKUP(BJB!$F$9:$F$5599,Ctrl!$B$4:$D$399,3,0)</f>
        <v>III</v>
      </c>
      <c r="F3532" s="139" t="s">
        <v>10546</v>
      </c>
      <c r="G3532" s="139" t="s">
        <v>7677</v>
      </c>
      <c r="H3532" s="684">
        <v>1080502000030</v>
      </c>
      <c r="I3532" s="220" t="e">
        <f>IF(G3531=BJB!#REF!,I3531+1,1)</f>
        <v>#REF!</v>
      </c>
      <c r="J3532" s="912" t="s">
        <v>23460</v>
      </c>
      <c r="K3532" s="121" t="s">
        <v>605</v>
      </c>
      <c r="L3532" s="104" t="s">
        <v>6477</v>
      </c>
      <c r="M3532" s="104" t="s">
        <v>3766</v>
      </c>
      <c r="N3532" s="120">
        <v>39647</v>
      </c>
      <c r="O3532" s="112">
        <v>30000000</v>
      </c>
      <c r="P3532" s="105" t="s">
        <v>6222</v>
      </c>
      <c r="Q3532" s="120" t="s">
        <v>6222</v>
      </c>
      <c r="R3532" s="890">
        <v>0</v>
      </c>
      <c r="S3532" s="108" t="s">
        <v>7102</v>
      </c>
      <c r="T3532" s="120">
        <v>40329</v>
      </c>
      <c r="U3532" s="112">
        <v>18094757</v>
      </c>
      <c r="V3532" s="109" t="s">
        <v>6222</v>
      </c>
      <c r="W3532" s="141">
        <v>0</v>
      </c>
      <c r="X3532" s="141">
        <v>0</v>
      </c>
      <c r="Y3532" s="141">
        <v>0</v>
      </c>
      <c r="Z3532" s="141">
        <v>0</v>
      </c>
      <c r="AA3532" s="112">
        <v>1434038</v>
      </c>
      <c r="AB3532" s="240"/>
      <c r="AC3532" s="132"/>
      <c r="AD3532" s="141"/>
      <c r="AE3532" s="106">
        <v>0</v>
      </c>
      <c r="AF3532" s="106">
        <v>0</v>
      </c>
      <c r="AG3532" s="106">
        <v>0</v>
      </c>
      <c r="AH3532" s="112"/>
      <c r="AI3532" s="112"/>
      <c r="AJ3532" s="112"/>
      <c r="AK3532" s="112"/>
      <c r="AL3532" s="112"/>
      <c r="AM3532" s="112"/>
      <c r="AN3532" s="114">
        <f t="shared" si="110"/>
        <v>1434038</v>
      </c>
      <c r="AO3532" s="114">
        <f t="shared" si="111"/>
        <v>16660719</v>
      </c>
      <c r="AP3532" s="114" t="s">
        <v>11132</v>
      </c>
      <c r="AQ3532" s="114" t="s">
        <v>11169</v>
      </c>
      <c r="AR3532" s="114" t="s">
        <v>10697</v>
      </c>
      <c r="AS3532" s="114">
        <v>37012379</v>
      </c>
      <c r="AT3532" s="191"/>
    </row>
    <row r="3533" spans="1:46" s="190" customFormat="1" ht="15" customHeight="1" x14ac:dyDescent="0.2">
      <c r="A3533" s="104"/>
      <c r="B3533" s="104">
        <f>VLOOKUP(BJB!$F$9:$F$5599,Ctrl!$B$4:$C$399,2,0)</f>
        <v>34</v>
      </c>
      <c r="C3533" s="104">
        <f>VLOOKUP(BJB!$G$9:$G$5599,Ctrl!$E$4:$F$399,2,0)</f>
        <v>0</v>
      </c>
      <c r="D3533" s="219">
        <v>1</v>
      </c>
      <c r="E3533" s="104" t="str">
        <f>VLOOKUP(BJB!$F$9:$F$5599,Ctrl!$B$4:$D$399,3,0)</f>
        <v>III</v>
      </c>
      <c r="F3533" s="139" t="s">
        <v>10546</v>
      </c>
      <c r="G3533" s="139" t="s">
        <v>7677</v>
      </c>
      <c r="H3533" s="125"/>
      <c r="I3533" s="220" t="e">
        <f>IF(G3532=BJB!#REF!,I3532+1,1)</f>
        <v>#REF!</v>
      </c>
      <c r="J3533" s="912" t="s">
        <v>23461</v>
      </c>
      <c r="K3533" s="121" t="s">
        <v>2852</v>
      </c>
      <c r="L3533" s="104" t="s">
        <v>6477</v>
      </c>
      <c r="M3533" s="104" t="s">
        <v>3766</v>
      </c>
      <c r="N3533" s="120">
        <v>39647</v>
      </c>
      <c r="O3533" s="112">
        <v>30000000</v>
      </c>
      <c r="P3533" s="105" t="s">
        <v>16660</v>
      </c>
      <c r="Q3533" s="120" t="s">
        <v>16661</v>
      </c>
      <c r="R3533" s="105">
        <v>30998611</v>
      </c>
      <c r="S3533" s="108" t="s">
        <v>7102</v>
      </c>
      <c r="T3533" s="120">
        <v>40329</v>
      </c>
      <c r="U3533" s="112">
        <v>22500000</v>
      </c>
      <c r="V3533" s="109">
        <v>40329</v>
      </c>
      <c r="W3533" s="141">
        <v>22500000</v>
      </c>
      <c r="X3533" s="141">
        <v>0</v>
      </c>
      <c r="Y3533" s="141">
        <v>0</v>
      </c>
      <c r="Z3533" s="141">
        <v>0</v>
      </c>
      <c r="AA3533" s="112">
        <v>0</v>
      </c>
      <c r="AB3533" s="112"/>
      <c r="AC3533" s="112"/>
      <c r="AD3533" s="141"/>
      <c r="AE3533" s="106">
        <v>0</v>
      </c>
      <c r="AF3533" s="106">
        <v>0</v>
      </c>
      <c r="AG3533" s="106">
        <v>0</v>
      </c>
      <c r="AH3533" s="112"/>
      <c r="AI3533" s="112"/>
      <c r="AJ3533" s="112"/>
      <c r="AK3533" s="112"/>
      <c r="AL3533" s="112"/>
      <c r="AM3533" s="112"/>
      <c r="AN3533" s="114">
        <f t="shared" si="110"/>
        <v>0</v>
      </c>
      <c r="AO3533" s="114">
        <f t="shared" si="111"/>
        <v>22500000</v>
      </c>
      <c r="AP3533" s="114"/>
      <c r="AQ3533" s="114"/>
      <c r="AR3533" s="114"/>
      <c r="AS3533" s="114"/>
      <c r="AT3533" s="191"/>
    </row>
    <row r="3534" spans="1:46" s="190" customFormat="1" ht="15" customHeight="1" x14ac:dyDescent="0.2">
      <c r="A3534" s="104"/>
      <c r="B3534" s="104">
        <f>VLOOKUP(BJB!$F$9:$F$5599,Ctrl!$B$4:$C$399,2,0)</f>
        <v>34</v>
      </c>
      <c r="C3534" s="104">
        <f>VLOOKUP(BJB!$G$9:$G$5599,Ctrl!$E$4:$F$399,2,0)</f>
        <v>0</v>
      </c>
      <c r="D3534" s="219">
        <v>1</v>
      </c>
      <c r="E3534" s="104" t="str">
        <f>VLOOKUP(BJB!$F$9:$F$5599,Ctrl!$B$4:$D$399,3,0)</f>
        <v>III</v>
      </c>
      <c r="F3534" s="139" t="s">
        <v>10546</v>
      </c>
      <c r="G3534" s="139" t="s">
        <v>7677</v>
      </c>
      <c r="H3534" s="125"/>
      <c r="I3534" s="220" t="e">
        <f>IF(G3533=BJB!#REF!,I3533+1,1)</f>
        <v>#REF!</v>
      </c>
      <c r="J3534" s="912" t="s">
        <v>23462</v>
      </c>
      <c r="K3534" s="121" t="s">
        <v>3839</v>
      </c>
      <c r="L3534" s="104" t="s">
        <v>6477</v>
      </c>
      <c r="M3534" s="104" t="s">
        <v>3766</v>
      </c>
      <c r="N3534" s="120">
        <v>39647</v>
      </c>
      <c r="O3534" s="112">
        <v>10000000</v>
      </c>
      <c r="P3534" s="105" t="s">
        <v>16662</v>
      </c>
      <c r="Q3534" s="120" t="s">
        <v>16661</v>
      </c>
      <c r="R3534" s="105">
        <v>7222607</v>
      </c>
      <c r="S3534" s="108" t="s">
        <v>7102</v>
      </c>
      <c r="T3534" s="120">
        <v>40329</v>
      </c>
      <c r="U3534" s="112">
        <v>5416955</v>
      </c>
      <c r="V3534" s="109">
        <v>40329</v>
      </c>
      <c r="W3534" s="141">
        <v>5416955</v>
      </c>
      <c r="X3534" s="141">
        <v>0</v>
      </c>
      <c r="Y3534" s="141">
        <v>0</v>
      </c>
      <c r="Z3534" s="141">
        <v>0</v>
      </c>
      <c r="AA3534" s="112">
        <v>5266955</v>
      </c>
      <c r="AB3534" s="112"/>
      <c r="AC3534" s="112"/>
      <c r="AD3534" s="141"/>
      <c r="AE3534" s="106">
        <v>0</v>
      </c>
      <c r="AF3534" s="106">
        <v>0</v>
      </c>
      <c r="AG3534" s="106">
        <v>0</v>
      </c>
      <c r="AH3534" s="112"/>
      <c r="AI3534" s="112"/>
      <c r="AJ3534" s="112"/>
      <c r="AK3534" s="112"/>
      <c r="AL3534" s="112"/>
      <c r="AM3534" s="112"/>
      <c r="AN3534" s="114">
        <f t="shared" si="110"/>
        <v>5266955</v>
      </c>
      <c r="AO3534" s="114">
        <f t="shared" si="111"/>
        <v>150000</v>
      </c>
      <c r="AP3534" s="114"/>
      <c r="AQ3534" s="114"/>
      <c r="AR3534" s="114"/>
      <c r="AS3534" s="114"/>
      <c r="AT3534" s="191"/>
    </row>
    <row r="3535" spans="1:46" s="190" customFormat="1" ht="15" customHeight="1" x14ac:dyDescent="0.2">
      <c r="A3535" s="104"/>
      <c r="B3535" s="104">
        <f>VLOOKUP(BJB!$F$9:$F$5599,Ctrl!$B$4:$C$399,2,0)</f>
        <v>34</v>
      </c>
      <c r="C3535" s="104">
        <f>VLOOKUP(BJB!$G$9:$G$5599,Ctrl!$E$4:$F$399,2,0)</f>
        <v>0</v>
      </c>
      <c r="D3535" s="219">
        <v>1</v>
      </c>
      <c r="E3535" s="104" t="str">
        <f>VLOOKUP(BJB!$F$9:$F$5599,Ctrl!$B$4:$D$399,3,0)</f>
        <v>III</v>
      </c>
      <c r="F3535" s="139" t="s">
        <v>10546</v>
      </c>
      <c r="G3535" s="139" t="s">
        <v>7677</v>
      </c>
      <c r="H3535" s="125"/>
      <c r="I3535" s="220" t="e">
        <f>IF(G3534=BJB!#REF!,I3534+1,1)</f>
        <v>#REF!</v>
      </c>
      <c r="J3535" s="912" t="s">
        <v>23463</v>
      </c>
      <c r="K3535" s="121" t="s">
        <v>3840</v>
      </c>
      <c r="L3535" s="104" t="s">
        <v>6477</v>
      </c>
      <c r="M3535" s="104" t="s">
        <v>3841</v>
      </c>
      <c r="N3535" s="120">
        <v>39595</v>
      </c>
      <c r="O3535" s="112">
        <v>10000000</v>
      </c>
      <c r="P3535" s="105" t="s">
        <v>6222</v>
      </c>
      <c r="Q3535" s="120" t="s">
        <v>6222</v>
      </c>
      <c r="R3535" s="890">
        <v>0</v>
      </c>
      <c r="S3535" s="108" t="s">
        <v>7102</v>
      </c>
      <c r="T3535" s="120">
        <v>40329</v>
      </c>
      <c r="U3535" s="112">
        <v>2249996</v>
      </c>
      <c r="V3535" s="109" t="s">
        <v>6222</v>
      </c>
      <c r="W3535" s="141">
        <v>0</v>
      </c>
      <c r="X3535" s="141">
        <v>0</v>
      </c>
      <c r="Y3535" s="141">
        <v>0</v>
      </c>
      <c r="Z3535" s="141">
        <v>0</v>
      </c>
      <c r="AA3535" s="112">
        <v>0</v>
      </c>
      <c r="AB3535" s="112"/>
      <c r="AC3535" s="112"/>
      <c r="AD3535" s="141"/>
      <c r="AE3535" s="106">
        <v>0</v>
      </c>
      <c r="AF3535" s="106">
        <v>0</v>
      </c>
      <c r="AG3535" s="106">
        <v>0</v>
      </c>
      <c r="AH3535" s="112"/>
      <c r="AI3535" s="112"/>
      <c r="AJ3535" s="112"/>
      <c r="AK3535" s="112"/>
      <c r="AL3535" s="112"/>
      <c r="AM3535" s="112"/>
      <c r="AN3535" s="114">
        <f t="shared" si="110"/>
        <v>0</v>
      </c>
      <c r="AO3535" s="114">
        <f t="shared" si="111"/>
        <v>2249996</v>
      </c>
      <c r="AP3535" s="114"/>
      <c r="AQ3535" s="114"/>
      <c r="AR3535" s="114"/>
      <c r="AS3535" s="114"/>
      <c r="AT3535" s="191"/>
    </row>
    <row r="3536" spans="1:46" s="190" customFormat="1" ht="15" customHeight="1" x14ac:dyDescent="0.2">
      <c r="A3536" s="104"/>
      <c r="B3536" s="104">
        <f>VLOOKUP(BJB!$F$9:$F$5599,Ctrl!$B$4:$C$399,2,0)</f>
        <v>34</v>
      </c>
      <c r="C3536" s="104">
        <f>VLOOKUP(BJB!$G$9:$G$5599,Ctrl!$E$4:$F$399,2,0)</f>
        <v>0</v>
      </c>
      <c r="D3536" s="219">
        <v>1</v>
      </c>
      <c r="E3536" s="104" t="str">
        <f>VLOOKUP(BJB!$F$9:$F$5599,Ctrl!$B$4:$D$399,3,0)</f>
        <v>III</v>
      </c>
      <c r="F3536" s="139" t="s">
        <v>10546</v>
      </c>
      <c r="G3536" s="139" t="s">
        <v>7677</v>
      </c>
      <c r="H3536" s="125"/>
      <c r="I3536" s="220" t="e">
        <f>IF(G3535=BJB!#REF!,I3535+1,1)</f>
        <v>#REF!</v>
      </c>
      <c r="J3536" s="912" t="s">
        <v>23464</v>
      </c>
      <c r="K3536" s="121" t="s">
        <v>3842</v>
      </c>
      <c r="L3536" s="104" t="s">
        <v>6477</v>
      </c>
      <c r="M3536" s="104" t="s">
        <v>3796</v>
      </c>
      <c r="N3536" s="120">
        <v>39707</v>
      </c>
      <c r="O3536" s="112">
        <v>11000000</v>
      </c>
      <c r="P3536" s="105" t="s">
        <v>6222</v>
      </c>
      <c r="Q3536" s="120" t="s">
        <v>6222</v>
      </c>
      <c r="R3536" s="890">
        <v>0</v>
      </c>
      <c r="S3536" s="108" t="s">
        <v>7102</v>
      </c>
      <c r="T3536" s="120">
        <v>40329</v>
      </c>
      <c r="U3536" s="112">
        <v>3850004</v>
      </c>
      <c r="V3536" s="109" t="s">
        <v>6222</v>
      </c>
      <c r="W3536" s="141">
        <v>0</v>
      </c>
      <c r="X3536" s="141">
        <v>0</v>
      </c>
      <c r="Y3536" s="141">
        <v>0</v>
      </c>
      <c r="Z3536" s="141">
        <v>0</v>
      </c>
      <c r="AA3536" s="112">
        <v>206250</v>
      </c>
      <c r="AB3536" s="112"/>
      <c r="AC3536" s="112"/>
      <c r="AD3536" s="141"/>
      <c r="AE3536" s="106">
        <v>0</v>
      </c>
      <c r="AF3536" s="106">
        <v>0</v>
      </c>
      <c r="AG3536" s="106">
        <v>0</v>
      </c>
      <c r="AH3536" s="112"/>
      <c r="AI3536" s="112"/>
      <c r="AJ3536" s="112"/>
      <c r="AK3536" s="112"/>
      <c r="AL3536" s="112"/>
      <c r="AM3536" s="112"/>
      <c r="AN3536" s="114">
        <f t="shared" si="110"/>
        <v>206250</v>
      </c>
      <c r="AO3536" s="114">
        <f t="shared" si="111"/>
        <v>3643754</v>
      </c>
      <c r="AP3536" s="114"/>
      <c r="AQ3536" s="114"/>
      <c r="AR3536" s="114"/>
      <c r="AS3536" s="114"/>
      <c r="AT3536" s="191"/>
    </row>
    <row r="3537" spans="1:46" s="190" customFormat="1" ht="15" customHeight="1" x14ac:dyDescent="0.2">
      <c r="A3537" s="104"/>
      <c r="B3537" s="104">
        <f>VLOOKUP(BJB!$F$9:$F$5599,Ctrl!$B$4:$C$399,2,0)</f>
        <v>34</v>
      </c>
      <c r="C3537" s="104">
        <f>VLOOKUP(BJB!$G$9:$G$5599,Ctrl!$E$4:$F$399,2,0)</f>
        <v>0</v>
      </c>
      <c r="D3537" s="219">
        <v>1</v>
      </c>
      <c r="E3537" s="104" t="str">
        <f>VLOOKUP(BJB!$F$9:$F$5599,Ctrl!$B$4:$D$399,3,0)</f>
        <v>III</v>
      </c>
      <c r="F3537" s="139" t="s">
        <v>10546</v>
      </c>
      <c r="G3537" s="139" t="s">
        <v>7677</v>
      </c>
      <c r="H3537" s="125"/>
      <c r="I3537" s="220" t="e">
        <f>IF(G3536=BJB!#REF!,I3536+1,1)</f>
        <v>#REF!</v>
      </c>
      <c r="J3537" s="912" t="s">
        <v>23465</v>
      </c>
      <c r="K3537" s="121" t="s">
        <v>3843</v>
      </c>
      <c r="L3537" s="104" t="s">
        <v>6477</v>
      </c>
      <c r="M3537" s="104" t="s">
        <v>3844</v>
      </c>
      <c r="N3537" s="120">
        <v>39812</v>
      </c>
      <c r="O3537" s="112">
        <v>17000000</v>
      </c>
      <c r="P3537" s="105" t="s">
        <v>16663</v>
      </c>
      <c r="Q3537" s="120" t="s">
        <v>16661</v>
      </c>
      <c r="R3537" s="105">
        <v>10625003</v>
      </c>
      <c r="S3537" s="108" t="s">
        <v>7102</v>
      </c>
      <c r="T3537" s="120">
        <v>40329</v>
      </c>
      <c r="U3537" s="112">
        <v>7968752</v>
      </c>
      <c r="V3537" s="109">
        <v>40329</v>
      </c>
      <c r="W3537" s="141">
        <v>7968752</v>
      </c>
      <c r="X3537" s="141">
        <v>0</v>
      </c>
      <c r="Y3537" s="141">
        <v>0</v>
      </c>
      <c r="Z3537" s="141">
        <v>0</v>
      </c>
      <c r="AA3537" s="112">
        <v>786750</v>
      </c>
      <c r="AB3537" s="112"/>
      <c r="AC3537" s="112"/>
      <c r="AD3537" s="141"/>
      <c r="AE3537" s="106">
        <v>0</v>
      </c>
      <c r="AF3537" s="106">
        <v>0</v>
      </c>
      <c r="AG3537" s="106">
        <v>0</v>
      </c>
      <c r="AH3537" s="112"/>
      <c r="AI3537" s="112"/>
      <c r="AJ3537" s="112"/>
      <c r="AK3537" s="112"/>
      <c r="AL3537" s="112"/>
      <c r="AM3537" s="112"/>
      <c r="AN3537" s="114">
        <f t="shared" si="110"/>
        <v>786750</v>
      </c>
      <c r="AO3537" s="114">
        <f t="shared" si="111"/>
        <v>7182002</v>
      </c>
      <c r="AP3537" s="114"/>
      <c r="AQ3537" s="114"/>
      <c r="AR3537" s="114"/>
      <c r="AS3537" s="114"/>
      <c r="AT3537" s="191"/>
    </row>
    <row r="3538" spans="1:46" s="190" customFormat="1" ht="15" customHeight="1" x14ac:dyDescent="0.2">
      <c r="A3538" s="104"/>
      <c r="B3538" s="104">
        <f>VLOOKUP(BJB!$F$9:$F$5599,Ctrl!$B$4:$C$399,2,0)</f>
        <v>34</v>
      </c>
      <c r="C3538" s="104">
        <f>VLOOKUP(BJB!$G$9:$G$5599,Ctrl!$E$4:$F$399,2,0)</f>
        <v>0</v>
      </c>
      <c r="D3538" s="219">
        <v>1</v>
      </c>
      <c r="E3538" s="104" t="str">
        <f>VLOOKUP(BJB!$F$9:$F$5599,Ctrl!$B$4:$D$399,3,0)</f>
        <v>III</v>
      </c>
      <c r="F3538" s="139" t="s">
        <v>10546</v>
      </c>
      <c r="G3538" s="139" t="s">
        <v>7677</v>
      </c>
      <c r="H3538" s="125"/>
      <c r="I3538" s="220" t="e">
        <f>IF(G3537=BJB!#REF!,I3537+1,1)</f>
        <v>#REF!</v>
      </c>
      <c r="J3538" s="912" t="s">
        <v>23466</v>
      </c>
      <c r="K3538" s="121" t="s">
        <v>3845</v>
      </c>
      <c r="L3538" s="104" t="s">
        <v>6477</v>
      </c>
      <c r="M3538" s="104" t="s">
        <v>3766</v>
      </c>
      <c r="N3538" s="120">
        <v>39647</v>
      </c>
      <c r="O3538" s="112">
        <v>31000000</v>
      </c>
      <c r="P3538" s="105" t="s">
        <v>16664</v>
      </c>
      <c r="Q3538" s="120" t="s">
        <v>16661</v>
      </c>
      <c r="R3538" s="105">
        <v>32630766</v>
      </c>
      <c r="S3538" s="108" t="s">
        <v>7102</v>
      </c>
      <c r="T3538" s="120">
        <v>40329</v>
      </c>
      <c r="U3538" s="112">
        <v>23250000</v>
      </c>
      <c r="V3538" s="109">
        <v>40329</v>
      </c>
      <c r="W3538" s="141">
        <v>23250000</v>
      </c>
      <c r="X3538" s="141">
        <v>0</v>
      </c>
      <c r="Y3538" s="141">
        <v>0</v>
      </c>
      <c r="Z3538" s="141">
        <v>0</v>
      </c>
      <c r="AA3538" s="112">
        <v>23240444</v>
      </c>
      <c r="AB3538" s="112"/>
      <c r="AC3538" s="112"/>
      <c r="AD3538" s="141"/>
      <c r="AE3538" s="106">
        <v>0</v>
      </c>
      <c r="AF3538" s="106">
        <v>0</v>
      </c>
      <c r="AG3538" s="106">
        <v>0</v>
      </c>
      <c r="AH3538" s="112"/>
      <c r="AI3538" s="112"/>
      <c r="AJ3538" s="112"/>
      <c r="AK3538" s="112"/>
      <c r="AL3538" s="112"/>
      <c r="AM3538" s="112"/>
      <c r="AN3538" s="114">
        <f t="shared" si="110"/>
        <v>23240444</v>
      </c>
      <c r="AO3538" s="114">
        <f t="shared" si="111"/>
        <v>9556</v>
      </c>
      <c r="AP3538" s="114"/>
      <c r="AQ3538" s="114"/>
      <c r="AR3538" s="114"/>
      <c r="AS3538" s="114"/>
      <c r="AT3538" s="191"/>
    </row>
    <row r="3539" spans="1:46" s="190" customFormat="1" ht="15" customHeight="1" x14ac:dyDescent="0.2">
      <c r="A3539" s="104"/>
      <c r="B3539" s="104">
        <f>VLOOKUP(BJB!$F$9:$F$5599,Ctrl!$B$4:$C$399,2,0)</f>
        <v>34</v>
      </c>
      <c r="C3539" s="104">
        <f>VLOOKUP(BJB!$G$9:$G$5599,Ctrl!$E$4:$F$399,2,0)</f>
        <v>0</v>
      </c>
      <c r="D3539" s="219">
        <v>1</v>
      </c>
      <c r="E3539" s="104" t="str">
        <f>VLOOKUP(BJB!$F$9:$F$5599,Ctrl!$B$4:$D$399,3,0)</f>
        <v>III</v>
      </c>
      <c r="F3539" s="139" t="s">
        <v>10546</v>
      </c>
      <c r="G3539" s="139" t="s">
        <v>7677</v>
      </c>
      <c r="H3539" s="125"/>
      <c r="I3539" s="220" t="e">
        <f>IF(G3538=BJB!#REF!,I3538+1,1)</f>
        <v>#REF!</v>
      </c>
      <c r="J3539" s="912" t="s">
        <v>23467</v>
      </c>
      <c r="K3539" s="121" t="s">
        <v>745</v>
      </c>
      <c r="L3539" s="104" t="s">
        <v>6477</v>
      </c>
      <c r="M3539" s="104" t="s">
        <v>3766</v>
      </c>
      <c r="N3539" s="120">
        <v>39647</v>
      </c>
      <c r="O3539" s="112">
        <v>33000000</v>
      </c>
      <c r="P3539" s="105" t="s">
        <v>16665</v>
      </c>
      <c r="Q3539" s="120" t="s">
        <v>16661</v>
      </c>
      <c r="R3539" s="105">
        <v>24148898</v>
      </c>
      <c r="S3539" s="108" t="s">
        <v>7102</v>
      </c>
      <c r="T3539" s="120">
        <v>40329</v>
      </c>
      <c r="U3539" s="112">
        <v>18111674</v>
      </c>
      <c r="V3539" s="109">
        <v>40329</v>
      </c>
      <c r="W3539" s="141">
        <v>18111673.5</v>
      </c>
      <c r="X3539" s="141">
        <v>0</v>
      </c>
      <c r="Y3539" s="141">
        <v>0</v>
      </c>
      <c r="Z3539" s="141">
        <v>0</v>
      </c>
      <c r="AA3539" s="112">
        <v>15000000</v>
      </c>
      <c r="AB3539" s="113"/>
      <c r="AC3539" s="113"/>
      <c r="AD3539" s="141"/>
      <c r="AE3539" s="106">
        <v>0</v>
      </c>
      <c r="AF3539" s="106">
        <v>0</v>
      </c>
      <c r="AG3539" s="106">
        <v>0</v>
      </c>
      <c r="AH3539" s="113"/>
      <c r="AI3539" s="112"/>
      <c r="AJ3539" s="112"/>
      <c r="AK3539" s="112"/>
      <c r="AL3539" s="112"/>
      <c r="AM3539" s="112"/>
      <c r="AN3539" s="114">
        <f t="shared" si="110"/>
        <v>15000000</v>
      </c>
      <c r="AO3539" s="114">
        <f t="shared" si="111"/>
        <v>3111674</v>
      </c>
      <c r="AP3539" s="114"/>
      <c r="AQ3539" s="114"/>
      <c r="AR3539" s="114"/>
      <c r="AS3539" s="114"/>
      <c r="AT3539" s="191"/>
    </row>
    <row r="3540" spans="1:46" s="190" customFormat="1" ht="15" customHeight="1" x14ac:dyDescent="0.2">
      <c r="A3540" s="104"/>
      <c r="B3540" s="104">
        <f>VLOOKUP(BJB!$F$9:$F$5599,Ctrl!$B$4:$C$399,2,0)</f>
        <v>34</v>
      </c>
      <c r="C3540" s="104">
        <f>VLOOKUP(BJB!$G$9:$G$5599,Ctrl!$E$4:$F$399,2,0)</f>
        <v>0</v>
      </c>
      <c r="D3540" s="219">
        <v>1</v>
      </c>
      <c r="E3540" s="104" t="str">
        <f>VLOOKUP(BJB!$F$9:$F$5599,Ctrl!$B$4:$D$399,3,0)</f>
        <v>III</v>
      </c>
      <c r="F3540" s="139" t="s">
        <v>10546</v>
      </c>
      <c r="G3540" s="139" t="s">
        <v>7677</v>
      </c>
      <c r="H3540" s="125"/>
      <c r="I3540" s="220" t="e">
        <f>IF(G3539=BJB!#REF!,I3539+1,1)</f>
        <v>#REF!</v>
      </c>
      <c r="J3540" s="912" t="s">
        <v>23468</v>
      </c>
      <c r="K3540" s="121" t="s">
        <v>830</v>
      </c>
      <c r="L3540" s="104" t="s">
        <v>6477</v>
      </c>
      <c r="M3540" s="104" t="s">
        <v>3785</v>
      </c>
      <c r="N3540" s="120">
        <v>39595</v>
      </c>
      <c r="O3540" s="112">
        <v>30000000</v>
      </c>
      <c r="P3540" s="105" t="s">
        <v>16666</v>
      </c>
      <c r="Q3540" s="120" t="s">
        <v>16661</v>
      </c>
      <c r="R3540" s="105">
        <v>34560370</v>
      </c>
      <c r="S3540" s="108" t="s">
        <v>7102</v>
      </c>
      <c r="T3540" s="120">
        <v>40329</v>
      </c>
      <c r="U3540" s="112">
        <v>22500000</v>
      </c>
      <c r="V3540" s="109">
        <v>40329</v>
      </c>
      <c r="W3540" s="141">
        <v>22500000</v>
      </c>
      <c r="X3540" s="141">
        <v>0</v>
      </c>
      <c r="Y3540" s="141">
        <v>0</v>
      </c>
      <c r="Z3540" s="141">
        <v>0</v>
      </c>
      <c r="AA3540" s="112">
        <v>0</v>
      </c>
      <c r="AB3540" s="112"/>
      <c r="AC3540" s="112"/>
      <c r="AD3540" s="141"/>
      <c r="AE3540" s="106">
        <v>0</v>
      </c>
      <c r="AF3540" s="106">
        <v>0</v>
      </c>
      <c r="AG3540" s="106">
        <v>0</v>
      </c>
      <c r="AH3540" s="112"/>
      <c r="AI3540" s="112"/>
      <c r="AJ3540" s="112"/>
      <c r="AK3540" s="112"/>
      <c r="AL3540" s="112"/>
      <c r="AM3540" s="112"/>
      <c r="AN3540" s="114">
        <f t="shared" si="110"/>
        <v>0</v>
      </c>
      <c r="AO3540" s="114">
        <f t="shared" si="111"/>
        <v>22500000</v>
      </c>
      <c r="AP3540" s="114"/>
      <c r="AQ3540" s="114"/>
      <c r="AR3540" s="114"/>
      <c r="AS3540" s="114"/>
      <c r="AT3540" s="191"/>
    </row>
    <row r="3541" spans="1:46" s="190" customFormat="1" ht="15" customHeight="1" x14ac:dyDescent="0.2">
      <c r="A3541" s="104"/>
      <c r="B3541" s="104">
        <f>VLOOKUP(BJB!$F$9:$F$5599,Ctrl!$B$4:$C$399,2,0)</f>
        <v>34</v>
      </c>
      <c r="C3541" s="104">
        <f>VLOOKUP(BJB!$G$9:$G$5599,Ctrl!$E$4:$F$399,2,0)</f>
        <v>0</v>
      </c>
      <c r="D3541" s="219">
        <v>1</v>
      </c>
      <c r="E3541" s="104" t="str">
        <f>VLOOKUP(BJB!$F$9:$F$5599,Ctrl!$B$4:$D$399,3,0)</f>
        <v>III</v>
      </c>
      <c r="F3541" s="139" t="s">
        <v>10546</v>
      </c>
      <c r="G3541" s="139" t="s">
        <v>7677</v>
      </c>
      <c r="H3541" s="125"/>
      <c r="I3541" s="220" t="e">
        <f>IF(G3540=BJB!#REF!,I3540+1,1)</f>
        <v>#REF!</v>
      </c>
      <c r="J3541" s="912" t="s">
        <v>23469</v>
      </c>
      <c r="K3541" s="121" t="s">
        <v>3846</v>
      </c>
      <c r="L3541" s="104" t="s">
        <v>6477</v>
      </c>
      <c r="M3541" s="104" t="s">
        <v>3847</v>
      </c>
      <c r="N3541" s="120">
        <v>39812</v>
      </c>
      <c r="O3541" s="112">
        <v>25000000</v>
      </c>
      <c r="P3541" s="105" t="s">
        <v>6222</v>
      </c>
      <c r="Q3541" s="120" t="s">
        <v>6222</v>
      </c>
      <c r="R3541" s="890">
        <v>0</v>
      </c>
      <c r="S3541" s="108" t="s">
        <v>7102</v>
      </c>
      <c r="T3541" s="120">
        <v>40329</v>
      </c>
      <c r="U3541" s="112">
        <v>16447918</v>
      </c>
      <c r="V3541" s="109" t="s">
        <v>6222</v>
      </c>
      <c r="W3541" s="141">
        <v>0</v>
      </c>
      <c r="X3541" s="141">
        <v>0</v>
      </c>
      <c r="Y3541" s="141">
        <v>0</v>
      </c>
      <c r="Z3541" s="141">
        <v>0</v>
      </c>
      <c r="AA3541" s="112">
        <v>255000</v>
      </c>
      <c r="AB3541" s="112"/>
      <c r="AC3541" s="112"/>
      <c r="AD3541" s="141"/>
      <c r="AE3541" s="106">
        <v>0</v>
      </c>
      <c r="AF3541" s="106">
        <v>0</v>
      </c>
      <c r="AG3541" s="106">
        <v>0</v>
      </c>
      <c r="AH3541" s="112"/>
      <c r="AI3541" s="112"/>
      <c r="AJ3541" s="112"/>
      <c r="AK3541" s="112"/>
      <c r="AL3541" s="112"/>
      <c r="AM3541" s="112"/>
      <c r="AN3541" s="114">
        <f t="shared" si="110"/>
        <v>255000</v>
      </c>
      <c r="AO3541" s="114">
        <f t="shared" si="111"/>
        <v>16192918</v>
      </c>
      <c r="AP3541" s="114"/>
      <c r="AQ3541" s="114"/>
      <c r="AR3541" s="114"/>
      <c r="AS3541" s="114"/>
      <c r="AT3541" s="191"/>
    </row>
    <row r="3542" spans="1:46" s="190" customFormat="1" ht="15" customHeight="1" x14ac:dyDescent="0.2">
      <c r="A3542" s="104"/>
      <c r="B3542" s="104">
        <f>VLOOKUP(BJB!$F$9:$F$5599,Ctrl!$B$4:$C$399,2,0)</f>
        <v>34</v>
      </c>
      <c r="C3542" s="104">
        <f>VLOOKUP(BJB!$G$9:$G$5599,Ctrl!$E$4:$F$399,2,0)</f>
        <v>0</v>
      </c>
      <c r="D3542" s="219">
        <v>1</v>
      </c>
      <c r="E3542" s="104" t="str">
        <f>VLOOKUP(BJB!$F$9:$F$5599,Ctrl!$B$4:$D$399,3,0)</f>
        <v>III</v>
      </c>
      <c r="F3542" s="139" t="s">
        <v>10546</v>
      </c>
      <c r="G3542" s="139" t="s">
        <v>7677</v>
      </c>
      <c r="H3542" s="125">
        <v>1080613001097</v>
      </c>
      <c r="I3542" s="220" t="e">
        <f>IF(G3541=BJB!#REF!,I3541+1,1)</f>
        <v>#REF!</v>
      </c>
      <c r="J3542" s="912" t="s">
        <v>23470</v>
      </c>
      <c r="K3542" s="121" t="s">
        <v>3848</v>
      </c>
      <c r="L3542" s="104" t="s">
        <v>7835</v>
      </c>
      <c r="M3542" s="104" t="s">
        <v>3791</v>
      </c>
      <c r="N3542" s="120">
        <v>39707</v>
      </c>
      <c r="O3542" s="112">
        <v>49000000</v>
      </c>
      <c r="P3542" s="105" t="s">
        <v>16667</v>
      </c>
      <c r="Q3542" s="120" t="s">
        <v>16661</v>
      </c>
      <c r="R3542" s="105">
        <v>45102137</v>
      </c>
      <c r="S3542" s="108" t="s">
        <v>7102</v>
      </c>
      <c r="T3542" s="120">
        <v>40329</v>
      </c>
      <c r="U3542" s="112">
        <v>33826603</v>
      </c>
      <c r="V3542" s="109">
        <v>40329</v>
      </c>
      <c r="W3542" s="141">
        <v>33826603</v>
      </c>
      <c r="X3542" s="141">
        <v>0</v>
      </c>
      <c r="Y3542" s="141">
        <v>0</v>
      </c>
      <c r="Z3542" s="141">
        <v>0</v>
      </c>
      <c r="AA3542" s="112">
        <v>31476603</v>
      </c>
      <c r="AB3542" s="112"/>
      <c r="AC3542" s="132"/>
      <c r="AD3542" s="141"/>
      <c r="AE3542" s="106">
        <v>0</v>
      </c>
      <c r="AF3542" s="106">
        <v>0</v>
      </c>
      <c r="AG3542" s="106">
        <v>0</v>
      </c>
      <c r="AH3542" s="112"/>
      <c r="AI3542" s="112"/>
      <c r="AJ3542" s="112"/>
      <c r="AK3542" s="112"/>
      <c r="AL3542" s="112"/>
      <c r="AM3542" s="112"/>
      <c r="AN3542" s="114">
        <f t="shared" si="110"/>
        <v>31476603</v>
      </c>
      <c r="AO3542" s="114">
        <f t="shared" si="111"/>
        <v>2350000</v>
      </c>
      <c r="AP3542" s="114"/>
      <c r="AQ3542" s="114"/>
      <c r="AR3542" s="114"/>
      <c r="AS3542" s="114"/>
      <c r="AT3542" s="191"/>
    </row>
    <row r="3543" spans="1:46" s="190" customFormat="1" ht="15" customHeight="1" x14ac:dyDescent="0.2">
      <c r="A3543" s="104"/>
      <c r="B3543" s="104">
        <f>VLOOKUP(BJB!$F$9:$F$5599,Ctrl!$B$4:$C$399,2,0)</f>
        <v>34</v>
      </c>
      <c r="C3543" s="104">
        <f>VLOOKUP(BJB!$G$9:$G$5599,Ctrl!$E$4:$F$399,2,0)</f>
        <v>0</v>
      </c>
      <c r="D3543" s="219">
        <v>1</v>
      </c>
      <c r="E3543" s="104" t="str">
        <f>VLOOKUP(BJB!$F$9:$F$5599,Ctrl!$B$4:$D$399,3,0)</f>
        <v>III</v>
      </c>
      <c r="F3543" s="139" t="s">
        <v>10546</v>
      </c>
      <c r="G3543" s="139" t="s">
        <v>7677</v>
      </c>
      <c r="H3543" s="125"/>
      <c r="I3543" s="220" t="e">
        <f>IF(G3542=BJB!#REF!,I3542+1,1)</f>
        <v>#REF!</v>
      </c>
      <c r="J3543" s="912" t="s">
        <v>23471</v>
      </c>
      <c r="K3543" s="121" t="s">
        <v>3849</v>
      </c>
      <c r="L3543" s="104" t="s">
        <v>6477</v>
      </c>
      <c r="M3543" s="104" t="s">
        <v>3850</v>
      </c>
      <c r="N3543" s="120">
        <v>39930</v>
      </c>
      <c r="O3543" s="112">
        <v>15000000</v>
      </c>
      <c r="P3543" s="105" t="s">
        <v>6222</v>
      </c>
      <c r="Q3543" s="120" t="s">
        <v>6222</v>
      </c>
      <c r="R3543" s="890">
        <v>0</v>
      </c>
      <c r="S3543" s="108" t="s">
        <v>7102</v>
      </c>
      <c r="T3543" s="120">
        <v>40329</v>
      </c>
      <c r="U3543" s="112">
        <v>10562499</v>
      </c>
      <c r="V3543" s="109" t="s">
        <v>6222</v>
      </c>
      <c r="W3543" s="141">
        <v>0</v>
      </c>
      <c r="X3543" s="141">
        <v>0</v>
      </c>
      <c r="Y3543" s="141">
        <v>0</v>
      </c>
      <c r="Z3543" s="141">
        <v>0</v>
      </c>
      <c r="AA3543" s="112">
        <v>0</v>
      </c>
      <c r="AB3543" s="112"/>
      <c r="AC3543" s="112"/>
      <c r="AD3543" s="141"/>
      <c r="AE3543" s="106">
        <v>0</v>
      </c>
      <c r="AF3543" s="106">
        <v>0</v>
      </c>
      <c r="AG3543" s="106">
        <v>0</v>
      </c>
      <c r="AH3543" s="112"/>
      <c r="AI3543" s="112"/>
      <c r="AJ3543" s="112"/>
      <c r="AK3543" s="112"/>
      <c r="AL3543" s="112"/>
      <c r="AM3543" s="112"/>
      <c r="AN3543" s="114">
        <f t="shared" si="110"/>
        <v>0</v>
      </c>
      <c r="AO3543" s="114">
        <f t="shared" si="111"/>
        <v>10562499</v>
      </c>
      <c r="AP3543" s="114"/>
      <c r="AQ3543" s="114"/>
      <c r="AR3543" s="114"/>
      <c r="AS3543" s="114"/>
      <c r="AT3543" s="191"/>
    </row>
    <row r="3544" spans="1:46" s="190" customFormat="1" ht="15" customHeight="1" x14ac:dyDescent="0.2">
      <c r="A3544" s="104"/>
      <c r="B3544" s="104">
        <f>VLOOKUP(BJB!$F$9:$F$5599,Ctrl!$B$4:$C$399,2,0)</f>
        <v>34</v>
      </c>
      <c r="C3544" s="104">
        <f>VLOOKUP(BJB!$G$9:$G$5599,Ctrl!$E$4:$F$399,2,0)</f>
        <v>0</v>
      </c>
      <c r="D3544" s="219">
        <v>1</v>
      </c>
      <c r="E3544" s="104" t="str">
        <f>VLOOKUP(BJB!$F$9:$F$5599,Ctrl!$B$4:$D$399,3,0)</f>
        <v>III</v>
      </c>
      <c r="F3544" s="139" t="s">
        <v>10546</v>
      </c>
      <c r="G3544" s="139" t="s">
        <v>7677</v>
      </c>
      <c r="H3544" s="125"/>
      <c r="I3544" s="220" t="e">
        <f>IF(G3543=BJB!#REF!,I3543+1,1)</f>
        <v>#REF!</v>
      </c>
      <c r="J3544" s="912" t="s">
        <v>23472</v>
      </c>
      <c r="K3544" s="121" t="s">
        <v>3851</v>
      </c>
      <c r="L3544" s="104" t="s">
        <v>7835</v>
      </c>
      <c r="M3544" s="104" t="s">
        <v>3791</v>
      </c>
      <c r="N3544" s="120">
        <v>39707</v>
      </c>
      <c r="O3544" s="112">
        <v>45000000</v>
      </c>
      <c r="P3544" s="105" t="s">
        <v>16668</v>
      </c>
      <c r="Q3544" s="120" t="s">
        <v>16661</v>
      </c>
      <c r="R3544" s="105">
        <v>51080000</v>
      </c>
      <c r="S3544" s="108" t="s">
        <v>7102</v>
      </c>
      <c r="T3544" s="120">
        <v>40329</v>
      </c>
      <c r="U3544" s="112">
        <v>33750000</v>
      </c>
      <c r="V3544" s="109">
        <v>40329</v>
      </c>
      <c r="W3544" s="141">
        <v>33750000</v>
      </c>
      <c r="X3544" s="141">
        <v>0</v>
      </c>
      <c r="Y3544" s="141">
        <v>0</v>
      </c>
      <c r="Z3544" s="141">
        <v>0</v>
      </c>
      <c r="AA3544" s="112">
        <v>33750000</v>
      </c>
      <c r="AB3544" s="112"/>
      <c r="AC3544" s="112"/>
      <c r="AD3544" s="141"/>
      <c r="AE3544" s="106">
        <v>0</v>
      </c>
      <c r="AF3544" s="106">
        <v>0</v>
      </c>
      <c r="AG3544" s="106">
        <v>0</v>
      </c>
      <c r="AH3544" s="112"/>
      <c r="AI3544" s="112"/>
      <c r="AJ3544" s="112"/>
      <c r="AK3544" s="112"/>
      <c r="AL3544" s="112"/>
      <c r="AM3544" s="112"/>
      <c r="AN3544" s="114">
        <f t="shared" si="110"/>
        <v>33750000</v>
      </c>
      <c r="AO3544" s="114">
        <f t="shared" si="111"/>
        <v>0</v>
      </c>
      <c r="AP3544" s="114"/>
      <c r="AQ3544" s="114"/>
      <c r="AR3544" s="114"/>
      <c r="AS3544" s="114"/>
      <c r="AT3544" s="191"/>
    </row>
    <row r="3545" spans="1:46" s="191" customFormat="1" ht="15" customHeight="1" x14ac:dyDescent="0.2">
      <c r="A3545" s="104"/>
      <c r="B3545" s="104">
        <f>VLOOKUP(BJB!$F$9:$F$5599,Ctrl!$B$4:$C$399,2,0)</f>
        <v>34</v>
      </c>
      <c r="C3545" s="104">
        <f>VLOOKUP(BJB!$G$9:$G$5599,Ctrl!$E$4:$F$399,2,0)</f>
        <v>0</v>
      </c>
      <c r="D3545" s="219">
        <v>1</v>
      </c>
      <c r="E3545" s="104" t="str">
        <f>VLOOKUP(BJB!$F$9:$F$5599,Ctrl!$B$4:$D$399,3,0)</f>
        <v>III</v>
      </c>
      <c r="F3545" s="139" t="s">
        <v>10546</v>
      </c>
      <c r="G3545" s="139" t="s">
        <v>7677</v>
      </c>
      <c r="H3545" s="125"/>
      <c r="I3545" s="220" t="e">
        <f>IF(G3544=BJB!#REF!,I3544+1,1)</f>
        <v>#REF!</v>
      </c>
      <c r="J3545" s="912" t="s">
        <v>23473</v>
      </c>
      <c r="K3545" s="121" t="s">
        <v>3852</v>
      </c>
      <c r="L3545" s="104" t="s">
        <v>6477</v>
      </c>
      <c r="M3545" s="104" t="s">
        <v>3827</v>
      </c>
      <c r="N3545" s="120">
        <v>39780</v>
      </c>
      <c r="O3545" s="112">
        <v>25000000</v>
      </c>
      <c r="P3545" s="105" t="s">
        <v>6222</v>
      </c>
      <c r="Q3545" s="120" t="s">
        <v>6222</v>
      </c>
      <c r="R3545" s="890">
        <v>0</v>
      </c>
      <c r="S3545" s="108" t="s">
        <v>7102</v>
      </c>
      <c r="T3545" s="120">
        <v>40329</v>
      </c>
      <c r="U3545" s="112">
        <v>14218753</v>
      </c>
      <c r="V3545" s="109" t="s">
        <v>6222</v>
      </c>
      <c r="W3545" s="141">
        <v>0</v>
      </c>
      <c r="X3545" s="141">
        <v>0</v>
      </c>
      <c r="Y3545" s="141">
        <v>0</v>
      </c>
      <c r="Z3545" s="141">
        <v>0</v>
      </c>
      <c r="AA3545" s="112">
        <v>0</v>
      </c>
      <c r="AB3545" s="112"/>
      <c r="AC3545" s="112"/>
      <c r="AD3545" s="141"/>
      <c r="AE3545" s="106">
        <v>0</v>
      </c>
      <c r="AF3545" s="106">
        <v>0</v>
      </c>
      <c r="AG3545" s="106">
        <v>0</v>
      </c>
      <c r="AH3545" s="112"/>
      <c r="AI3545" s="112"/>
      <c r="AJ3545" s="112"/>
      <c r="AK3545" s="112"/>
      <c r="AL3545" s="112"/>
      <c r="AM3545" s="112"/>
      <c r="AN3545" s="114">
        <f t="shared" si="110"/>
        <v>0</v>
      </c>
      <c r="AO3545" s="114">
        <f t="shared" si="111"/>
        <v>14218753</v>
      </c>
      <c r="AP3545" s="114"/>
      <c r="AQ3545" s="114"/>
      <c r="AR3545" s="114"/>
      <c r="AS3545" s="114"/>
    </row>
    <row r="3546" spans="1:46" s="190" customFormat="1" ht="15" customHeight="1" x14ac:dyDescent="0.2">
      <c r="A3546" s="104"/>
      <c r="B3546" s="104">
        <f>VLOOKUP(BJB!$F$9:$F$5599,Ctrl!$B$4:$C$399,2,0)</f>
        <v>34</v>
      </c>
      <c r="C3546" s="104">
        <f>VLOOKUP(BJB!$G$9:$G$5599,Ctrl!$E$4:$F$399,2,0)</f>
        <v>0</v>
      </c>
      <c r="D3546" s="219">
        <v>1</v>
      </c>
      <c r="E3546" s="104" t="str">
        <f>VLOOKUP(BJB!$F$9:$F$5599,Ctrl!$B$4:$D$399,3,0)</f>
        <v>III</v>
      </c>
      <c r="F3546" s="139" t="s">
        <v>10546</v>
      </c>
      <c r="G3546" s="139" t="s">
        <v>7677</v>
      </c>
      <c r="H3546" s="125"/>
      <c r="I3546" s="220" t="e">
        <f>IF(G3545=BJB!#REF!,I3545+1,1)</f>
        <v>#REF!</v>
      </c>
      <c r="J3546" s="912" t="s">
        <v>23474</v>
      </c>
      <c r="K3546" s="121" t="s">
        <v>876</v>
      </c>
      <c r="L3546" s="104" t="s">
        <v>6477</v>
      </c>
      <c r="M3546" s="104" t="s">
        <v>3836</v>
      </c>
      <c r="N3546" s="120">
        <v>39780</v>
      </c>
      <c r="O3546" s="112">
        <v>22000000</v>
      </c>
      <c r="P3546" s="105" t="s">
        <v>6222</v>
      </c>
      <c r="Q3546" s="120" t="s">
        <v>6222</v>
      </c>
      <c r="R3546" s="890">
        <v>0</v>
      </c>
      <c r="S3546" s="108" t="s">
        <v>7102</v>
      </c>
      <c r="T3546" s="120">
        <v>40329</v>
      </c>
      <c r="U3546" s="112">
        <v>13233333</v>
      </c>
      <c r="V3546" s="109" t="s">
        <v>6222</v>
      </c>
      <c r="W3546" s="141">
        <v>0</v>
      </c>
      <c r="X3546" s="141">
        <v>0</v>
      </c>
      <c r="Y3546" s="141">
        <v>0</v>
      </c>
      <c r="Z3546" s="141">
        <v>0</v>
      </c>
      <c r="AA3546" s="112">
        <v>375000</v>
      </c>
      <c r="AB3546" s="112"/>
      <c r="AC3546" s="112"/>
      <c r="AD3546" s="141"/>
      <c r="AE3546" s="106">
        <v>0</v>
      </c>
      <c r="AF3546" s="106">
        <v>0</v>
      </c>
      <c r="AG3546" s="106">
        <v>0</v>
      </c>
      <c r="AH3546" s="112"/>
      <c r="AI3546" s="112"/>
      <c r="AJ3546" s="112"/>
      <c r="AK3546" s="112"/>
      <c r="AL3546" s="112"/>
      <c r="AM3546" s="112"/>
      <c r="AN3546" s="114">
        <f t="shared" si="110"/>
        <v>375000</v>
      </c>
      <c r="AO3546" s="114">
        <f t="shared" si="111"/>
        <v>12858333</v>
      </c>
      <c r="AP3546" s="114"/>
      <c r="AQ3546" s="114"/>
      <c r="AR3546" s="114"/>
      <c r="AS3546" s="114"/>
      <c r="AT3546" s="191"/>
    </row>
    <row r="3547" spans="1:46" s="190" customFormat="1" ht="15" customHeight="1" x14ac:dyDescent="0.2">
      <c r="A3547" s="104"/>
      <c r="B3547" s="104">
        <f>VLOOKUP(BJB!$F$9:$F$5599,Ctrl!$B$4:$C$399,2,0)</f>
        <v>34</v>
      </c>
      <c r="C3547" s="104">
        <f>VLOOKUP(BJB!$G$9:$G$5599,Ctrl!$E$4:$F$399,2,0)</f>
        <v>0</v>
      </c>
      <c r="D3547" s="219">
        <v>1</v>
      </c>
      <c r="E3547" s="104" t="str">
        <f>VLOOKUP(BJB!$F$9:$F$5599,Ctrl!$B$4:$D$399,3,0)</f>
        <v>III</v>
      </c>
      <c r="F3547" s="139" t="s">
        <v>10546</v>
      </c>
      <c r="G3547" s="139" t="s">
        <v>7677</v>
      </c>
      <c r="H3547" s="125" t="s">
        <v>6719</v>
      </c>
      <c r="I3547" s="220" t="e">
        <f>IF(G3546=BJB!#REF!,I3546+1,1)</f>
        <v>#REF!</v>
      </c>
      <c r="J3547" s="912" t="s">
        <v>23475</v>
      </c>
      <c r="K3547" s="121" t="s">
        <v>3853</v>
      </c>
      <c r="L3547" s="104" t="s">
        <v>6477</v>
      </c>
      <c r="M3547" s="104" t="s">
        <v>3766</v>
      </c>
      <c r="N3547" s="120">
        <v>39647</v>
      </c>
      <c r="O3547" s="112">
        <v>46000000</v>
      </c>
      <c r="P3547" s="105" t="s">
        <v>16669</v>
      </c>
      <c r="Q3547" s="120" t="s">
        <v>16661</v>
      </c>
      <c r="R3547" s="105">
        <v>39277431</v>
      </c>
      <c r="S3547" s="108" t="s">
        <v>7102</v>
      </c>
      <c r="T3547" s="120">
        <v>40329</v>
      </c>
      <c r="U3547" s="112">
        <v>29458073</v>
      </c>
      <c r="V3547" s="109">
        <v>40329</v>
      </c>
      <c r="W3547" s="141">
        <v>29458073</v>
      </c>
      <c r="X3547" s="141">
        <v>0</v>
      </c>
      <c r="Y3547" s="141">
        <v>0</v>
      </c>
      <c r="Z3547" s="141">
        <v>0</v>
      </c>
      <c r="AA3547" s="112">
        <v>21054831</v>
      </c>
      <c r="AB3547" s="112"/>
      <c r="AC3547" s="132"/>
      <c r="AD3547" s="141"/>
      <c r="AE3547" s="106">
        <v>0</v>
      </c>
      <c r="AF3547" s="106">
        <v>0</v>
      </c>
      <c r="AG3547" s="106">
        <v>0</v>
      </c>
      <c r="AH3547" s="112"/>
      <c r="AI3547" s="112"/>
      <c r="AJ3547" s="112"/>
      <c r="AK3547" s="112"/>
      <c r="AL3547" s="112"/>
      <c r="AM3547" s="112"/>
      <c r="AN3547" s="114">
        <f t="shared" si="110"/>
        <v>21054831</v>
      </c>
      <c r="AO3547" s="114">
        <f t="shared" si="111"/>
        <v>8403242</v>
      </c>
      <c r="AP3547" s="114"/>
      <c r="AQ3547" s="114"/>
      <c r="AR3547" s="114"/>
      <c r="AS3547" s="114"/>
      <c r="AT3547" s="191"/>
    </row>
    <row r="3548" spans="1:46" s="190" customFormat="1" ht="15" customHeight="1" x14ac:dyDescent="0.2">
      <c r="A3548" s="104"/>
      <c r="B3548" s="104">
        <f>VLOOKUP(BJB!$F$9:$F$5599,Ctrl!$B$4:$C$399,2,0)</f>
        <v>34</v>
      </c>
      <c r="C3548" s="104">
        <f>VLOOKUP(BJB!$G$9:$G$5599,Ctrl!$E$4:$F$399,2,0)</f>
        <v>0</v>
      </c>
      <c r="D3548" s="219">
        <v>1</v>
      </c>
      <c r="E3548" s="104" t="str">
        <f>VLOOKUP(BJB!$F$9:$F$5599,Ctrl!$B$4:$D$399,3,0)</f>
        <v>III</v>
      </c>
      <c r="F3548" s="139" t="s">
        <v>10546</v>
      </c>
      <c r="G3548" s="139" t="s">
        <v>7677</v>
      </c>
      <c r="H3548" s="125"/>
      <c r="I3548" s="220" t="e">
        <f>IF(G3547=BJB!#REF!,I3547+1,1)</f>
        <v>#REF!</v>
      </c>
      <c r="J3548" s="912" t="s">
        <v>23476</v>
      </c>
      <c r="K3548" s="121" t="s">
        <v>3854</v>
      </c>
      <c r="L3548" s="104" t="s">
        <v>6477</v>
      </c>
      <c r="M3548" s="104" t="s">
        <v>781</v>
      </c>
      <c r="N3548" s="120">
        <v>39707</v>
      </c>
      <c r="O3548" s="112">
        <v>20000000</v>
      </c>
      <c r="P3548" s="105" t="s">
        <v>6222</v>
      </c>
      <c r="Q3548" s="120" t="s">
        <v>6222</v>
      </c>
      <c r="R3548" s="890">
        <v>0</v>
      </c>
      <c r="S3548" s="108" t="s">
        <v>7102</v>
      </c>
      <c r="T3548" s="120">
        <v>40329</v>
      </c>
      <c r="U3548" s="112">
        <v>6787504</v>
      </c>
      <c r="V3548" s="109" t="s">
        <v>6222</v>
      </c>
      <c r="W3548" s="141">
        <v>0</v>
      </c>
      <c r="X3548" s="141">
        <v>0</v>
      </c>
      <c r="Y3548" s="141">
        <v>0</v>
      </c>
      <c r="Z3548" s="141">
        <v>0</v>
      </c>
      <c r="AA3548" s="112">
        <v>2037504</v>
      </c>
      <c r="AB3548" s="112"/>
      <c r="AC3548" s="112"/>
      <c r="AD3548" s="141"/>
      <c r="AE3548" s="106">
        <v>0</v>
      </c>
      <c r="AF3548" s="106">
        <v>0</v>
      </c>
      <c r="AG3548" s="106">
        <v>0</v>
      </c>
      <c r="AH3548" s="112"/>
      <c r="AI3548" s="112"/>
      <c r="AJ3548" s="112"/>
      <c r="AK3548" s="112"/>
      <c r="AL3548" s="112"/>
      <c r="AM3548" s="112"/>
      <c r="AN3548" s="114">
        <f t="shared" si="110"/>
        <v>2037504</v>
      </c>
      <c r="AO3548" s="114">
        <f t="shared" si="111"/>
        <v>4750000</v>
      </c>
      <c r="AP3548" s="114"/>
      <c r="AQ3548" s="114"/>
      <c r="AR3548" s="114"/>
      <c r="AS3548" s="114"/>
      <c r="AT3548" s="191"/>
    </row>
    <row r="3549" spans="1:46" s="190" customFormat="1" ht="15" customHeight="1" x14ac:dyDescent="0.2">
      <c r="A3549" s="104"/>
      <c r="B3549" s="104">
        <f>VLOOKUP(BJB!$F$9:$F$5599,Ctrl!$B$4:$C$399,2,0)</f>
        <v>34</v>
      </c>
      <c r="C3549" s="104">
        <f>VLOOKUP(BJB!$G$9:$G$5599,Ctrl!$E$4:$F$399,2,0)</f>
        <v>0</v>
      </c>
      <c r="D3549" s="219">
        <v>1</v>
      </c>
      <c r="E3549" s="104" t="str">
        <f>VLOOKUP(BJB!$F$9:$F$5599,Ctrl!$B$4:$D$399,3,0)</f>
        <v>III</v>
      </c>
      <c r="F3549" s="139" t="s">
        <v>10546</v>
      </c>
      <c r="G3549" s="139" t="s">
        <v>7677</v>
      </c>
      <c r="H3549" s="125"/>
      <c r="I3549" s="220" t="e">
        <f>IF(G3548=BJB!#REF!,I3548+1,1)</f>
        <v>#REF!</v>
      </c>
      <c r="J3549" s="912" t="s">
        <v>23477</v>
      </c>
      <c r="K3549" s="121" t="s">
        <v>3855</v>
      </c>
      <c r="L3549" s="104" t="s">
        <v>6477</v>
      </c>
      <c r="M3549" s="104" t="s">
        <v>3766</v>
      </c>
      <c r="N3549" s="120">
        <v>39647</v>
      </c>
      <c r="O3549" s="112">
        <v>23000000</v>
      </c>
      <c r="P3549" s="105" t="s">
        <v>16670</v>
      </c>
      <c r="Q3549" s="120" t="s">
        <v>16661</v>
      </c>
      <c r="R3549" s="105">
        <v>27774646</v>
      </c>
      <c r="S3549" s="108" t="s">
        <v>7102</v>
      </c>
      <c r="T3549" s="120">
        <v>40329</v>
      </c>
      <c r="U3549" s="112">
        <v>17250000</v>
      </c>
      <c r="V3549" s="109">
        <v>40329</v>
      </c>
      <c r="W3549" s="141">
        <v>17250000</v>
      </c>
      <c r="X3549" s="141">
        <v>0</v>
      </c>
      <c r="Y3549" s="141">
        <v>0</v>
      </c>
      <c r="Z3549" s="141">
        <v>0</v>
      </c>
      <c r="AA3549" s="112">
        <v>7500000</v>
      </c>
      <c r="AB3549" s="112"/>
      <c r="AC3549" s="112"/>
      <c r="AD3549" s="141"/>
      <c r="AE3549" s="106">
        <v>0</v>
      </c>
      <c r="AF3549" s="106">
        <v>0</v>
      </c>
      <c r="AG3549" s="106">
        <v>0</v>
      </c>
      <c r="AH3549" s="112"/>
      <c r="AI3549" s="112"/>
      <c r="AJ3549" s="112"/>
      <c r="AK3549" s="112"/>
      <c r="AL3549" s="112"/>
      <c r="AM3549" s="112"/>
      <c r="AN3549" s="114">
        <f t="shared" si="110"/>
        <v>7500000</v>
      </c>
      <c r="AO3549" s="114">
        <f t="shared" si="111"/>
        <v>9750000</v>
      </c>
      <c r="AP3549" s="114"/>
      <c r="AQ3549" s="114"/>
      <c r="AR3549" s="114"/>
      <c r="AS3549" s="114"/>
      <c r="AT3549" s="191"/>
    </row>
    <row r="3550" spans="1:46" s="190" customFormat="1" ht="15" customHeight="1" x14ac:dyDescent="0.2">
      <c r="A3550" s="104"/>
      <c r="B3550" s="104">
        <f>VLOOKUP(BJB!$F$9:$F$5599,Ctrl!$B$4:$C$399,2,0)</f>
        <v>34</v>
      </c>
      <c r="C3550" s="104">
        <f>VLOOKUP(BJB!$G$9:$G$5599,Ctrl!$E$4:$F$399,2,0)</f>
        <v>0</v>
      </c>
      <c r="D3550" s="219">
        <v>1</v>
      </c>
      <c r="E3550" s="104" t="str">
        <f>VLOOKUP(BJB!$F$9:$F$5599,Ctrl!$B$4:$D$399,3,0)</f>
        <v>III</v>
      </c>
      <c r="F3550" s="139" t="s">
        <v>10546</v>
      </c>
      <c r="G3550" s="139" t="s">
        <v>7677</v>
      </c>
      <c r="H3550" s="125"/>
      <c r="I3550" s="220" t="e">
        <f>IF(G3549=BJB!#REF!,I3549+1,1)</f>
        <v>#REF!</v>
      </c>
      <c r="J3550" s="912" t="s">
        <v>23478</v>
      </c>
      <c r="K3550" s="121" t="s">
        <v>3856</v>
      </c>
      <c r="L3550" s="104" t="s">
        <v>6477</v>
      </c>
      <c r="M3550" s="104" t="s">
        <v>3766</v>
      </c>
      <c r="N3550" s="120">
        <v>39647</v>
      </c>
      <c r="O3550" s="112">
        <v>26000000</v>
      </c>
      <c r="P3550" s="105" t="s">
        <v>16671</v>
      </c>
      <c r="Q3550" s="120" t="s">
        <v>16661</v>
      </c>
      <c r="R3550" s="105">
        <v>18586666</v>
      </c>
      <c r="S3550" s="108" t="s">
        <v>7102</v>
      </c>
      <c r="T3550" s="120">
        <v>40329</v>
      </c>
      <c r="U3550" s="112">
        <v>13940000</v>
      </c>
      <c r="V3550" s="109">
        <v>40329</v>
      </c>
      <c r="W3550" s="141">
        <v>13939999.5</v>
      </c>
      <c r="X3550" s="141">
        <v>0</v>
      </c>
      <c r="Y3550" s="141">
        <v>0</v>
      </c>
      <c r="Z3550" s="141">
        <v>0</v>
      </c>
      <c r="AA3550" s="112">
        <v>10940000</v>
      </c>
      <c r="AB3550" s="112"/>
      <c r="AC3550" s="112"/>
      <c r="AD3550" s="141"/>
      <c r="AE3550" s="106">
        <v>0</v>
      </c>
      <c r="AF3550" s="106">
        <v>0</v>
      </c>
      <c r="AG3550" s="106">
        <v>0</v>
      </c>
      <c r="AH3550" s="112"/>
      <c r="AI3550" s="112"/>
      <c r="AJ3550" s="112"/>
      <c r="AK3550" s="112"/>
      <c r="AL3550" s="112"/>
      <c r="AM3550" s="112"/>
      <c r="AN3550" s="114">
        <f t="shared" si="110"/>
        <v>10940000</v>
      </c>
      <c r="AO3550" s="114">
        <f t="shared" si="111"/>
        <v>3000000</v>
      </c>
      <c r="AP3550" s="114"/>
      <c r="AQ3550" s="114"/>
      <c r="AR3550" s="114"/>
      <c r="AS3550" s="114"/>
      <c r="AT3550" s="191"/>
    </row>
    <row r="3551" spans="1:46" s="191" customFormat="1" ht="15" customHeight="1" x14ac:dyDescent="0.2">
      <c r="A3551" s="104"/>
      <c r="B3551" s="104">
        <f>VLOOKUP(BJB!$F$9:$F$5599,Ctrl!$B$4:$C$399,2,0)</f>
        <v>34</v>
      </c>
      <c r="C3551" s="104">
        <f>VLOOKUP(BJB!$G$9:$G$5599,Ctrl!$E$4:$F$399,2,0)</f>
        <v>0</v>
      </c>
      <c r="D3551" s="219">
        <v>1</v>
      </c>
      <c r="E3551" s="104" t="str">
        <f>VLOOKUP(BJB!$F$9:$F$5599,Ctrl!$B$4:$D$399,3,0)</f>
        <v>III</v>
      </c>
      <c r="F3551" s="139" t="s">
        <v>10546</v>
      </c>
      <c r="G3551" s="139" t="s">
        <v>7677</v>
      </c>
      <c r="H3551" s="125"/>
      <c r="I3551" s="220" t="e">
        <f>IF(G3550=BJB!#REF!,I3550+1,1)</f>
        <v>#REF!</v>
      </c>
      <c r="J3551" s="912" t="s">
        <v>23479</v>
      </c>
      <c r="K3551" s="121" t="s">
        <v>3857</v>
      </c>
      <c r="L3551" s="104" t="s">
        <v>6477</v>
      </c>
      <c r="M3551" s="104" t="s">
        <v>3785</v>
      </c>
      <c r="N3551" s="120">
        <v>39595</v>
      </c>
      <c r="O3551" s="112">
        <v>25000000</v>
      </c>
      <c r="P3551" s="105" t="s">
        <v>6222</v>
      </c>
      <c r="Q3551" s="120" t="s">
        <v>6222</v>
      </c>
      <c r="R3551" s="890">
        <v>0</v>
      </c>
      <c r="S3551" s="108" t="s">
        <v>7102</v>
      </c>
      <c r="T3551" s="120">
        <v>40329</v>
      </c>
      <c r="U3551" s="112">
        <v>18750000</v>
      </c>
      <c r="V3551" s="109" t="s">
        <v>6222</v>
      </c>
      <c r="W3551" s="141">
        <v>0</v>
      </c>
      <c r="X3551" s="141">
        <v>0</v>
      </c>
      <c r="Y3551" s="141">
        <v>0</v>
      </c>
      <c r="Z3551" s="141">
        <v>0</v>
      </c>
      <c r="AA3551" s="112">
        <v>0</v>
      </c>
      <c r="AB3551" s="112"/>
      <c r="AC3551" s="112"/>
      <c r="AD3551" s="141"/>
      <c r="AE3551" s="106">
        <v>0</v>
      </c>
      <c r="AF3551" s="106">
        <v>0</v>
      </c>
      <c r="AG3551" s="106">
        <v>0</v>
      </c>
      <c r="AH3551" s="112"/>
      <c r="AI3551" s="112"/>
      <c r="AJ3551" s="112"/>
      <c r="AK3551" s="112"/>
      <c r="AL3551" s="112"/>
      <c r="AM3551" s="112"/>
      <c r="AN3551" s="114">
        <f t="shared" si="110"/>
        <v>0</v>
      </c>
      <c r="AO3551" s="114">
        <f t="shared" si="111"/>
        <v>18750000</v>
      </c>
      <c r="AP3551" s="114"/>
      <c r="AQ3551" s="114"/>
      <c r="AR3551" s="114"/>
      <c r="AS3551" s="114"/>
    </row>
    <row r="3552" spans="1:46" s="191" customFormat="1" ht="15" customHeight="1" x14ac:dyDescent="0.2">
      <c r="A3552" s="104"/>
      <c r="B3552" s="104">
        <f>VLOOKUP(BJB!$F$9:$F$5599,Ctrl!$B$4:$C$399,2,0)</f>
        <v>34</v>
      </c>
      <c r="C3552" s="104">
        <f>VLOOKUP(BJB!$G$9:$G$5599,Ctrl!$E$4:$F$399,2,0)</f>
        <v>0</v>
      </c>
      <c r="D3552" s="219">
        <v>1</v>
      </c>
      <c r="E3552" s="104" t="str">
        <f>VLOOKUP(BJB!$F$9:$F$5599,Ctrl!$B$4:$D$399,3,0)</f>
        <v>III</v>
      </c>
      <c r="F3552" s="139" t="s">
        <v>10546</v>
      </c>
      <c r="G3552" s="139" t="s">
        <v>7677</v>
      </c>
      <c r="H3552" s="125"/>
      <c r="I3552" s="220" t="e">
        <f>IF(G3551=BJB!#REF!,I3551+1,1)</f>
        <v>#REF!</v>
      </c>
      <c r="J3552" s="912" t="s">
        <v>23480</v>
      </c>
      <c r="K3552" s="121" t="s">
        <v>3858</v>
      </c>
      <c r="L3552" s="104" t="s">
        <v>6477</v>
      </c>
      <c r="M3552" s="104" t="s">
        <v>3785</v>
      </c>
      <c r="N3552" s="120">
        <v>39595</v>
      </c>
      <c r="O3552" s="112">
        <v>20000000</v>
      </c>
      <c r="P3552" s="105" t="s">
        <v>6222</v>
      </c>
      <c r="Q3552" s="120" t="s">
        <v>6222</v>
      </c>
      <c r="R3552" s="890">
        <v>0</v>
      </c>
      <c r="S3552" s="108" t="s">
        <v>7102</v>
      </c>
      <c r="T3552" s="120">
        <v>40329</v>
      </c>
      <c r="U3552" s="112">
        <v>15000000</v>
      </c>
      <c r="V3552" s="109" t="s">
        <v>6222</v>
      </c>
      <c r="W3552" s="141">
        <v>0</v>
      </c>
      <c r="X3552" s="141">
        <v>0</v>
      </c>
      <c r="Y3552" s="141">
        <v>0</v>
      </c>
      <c r="Z3552" s="141">
        <v>0</v>
      </c>
      <c r="AA3552" s="112">
        <v>0</v>
      </c>
      <c r="AB3552" s="112"/>
      <c r="AC3552" s="112"/>
      <c r="AD3552" s="141"/>
      <c r="AE3552" s="106">
        <v>0</v>
      </c>
      <c r="AF3552" s="106">
        <v>0</v>
      </c>
      <c r="AG3552" s="106">
        <v>0</v>
      </c>
      <c r="AH3552" s="112"/>
      <c r="AI3552" s="112"/>
      <c r="AJ3552" s="112"/>
      <c r="AK3552" s="112"/>
      <c r="AL3552" s="112"/>
      <c r="AM3552" s="112"/>
      <c r="AN3552" s="114">
        <f t="shared" si="110"/>
        <v>0</v>
      </c>
      <c r="AO3552" s="114">
        <f t="shared" si="111"/>
        <v>15000000</v>
      </c>
      <c r="AP3552" s="114"/>
      <c r="AQ3552" s="114"/>
      <c r="AR3552" s="114"/>
      <c r="AS3552" s="114"/>
    </row>
    <row r="3553" spans="1:45" s="191" customFormat="1" ht="15" customHeight="1" x14ac:dyDescent="0.2">
      <c r="A3553" s="104"/>
      <c r="B3553" s="104">
        <f>VLOOKUP(BJB!$F$9:$F$5599,Ctrl!$B$4:$C$399,2,0)</f>
        <v>34</v>
      </c>
      <c r="C3553" s="104">
        <f>VLOOKUP(BJB!$G$9:$G$5599,Ctrl!$E$4:$F$399,2,0)</f>
        <v>0</v>
      </c>
      <c r="D3553" s="219">
        <v>1</v>
      </c>
      <c r="E3553" s="104" t="str">
        <f>VLOOKUP(BJB!$F$9:$F$5599,Ctrl!$B$4:$D$399,3,0)</f>
        <v>III</v>
      </c>
      <c r="F3553" s="139" t="s">
        <v>10546</v>
      </c>
      <c r="G3553" s="139" t="s">
        <v>7677</v>
      </c>
      <c r="H3553" s="125"/>
      <c r="I3553" s="220" t="e">
        <f>IF(G3552=BJB!#REF!,I3552+1,1)</f>
        <v>#REF!</v>
      </c>
      <c r="J3553" s="912" t="s">
        <v>23481</v>
      </c>
      <c r="K3553" s="121" t="s">
        <v>3859</v>
      </c>
      <c r="L3553" s="104" t="s">
        <v>6477</v>
      </c>
      <c r="M3553" s="104" t="s">
        <v>3766</v>
      </c>
      <c r="N3553" s="120">
        <v>39647</v>
      </c>
      <c r="O3553" s="112">
        <v>35000000</v>
      </c>
      <c r="P3553" s="105" t="s">
        <v>16672</v>
      </c>
      <c r="Q3553" s="120" t="s">
        <v>16661</v>
      </c>
      <c r="R3553" s="105">
        <v>28515138</v>
      </c>
      <c r="S3553" s="108" t="s">
        <v>7102</v>
      </c>
      <c r="T3553" s="120">
        <v>40329</v>
      </c>
      <c r="U3553" s="112">
        <v>21386354</v>
      </c>
      <c r="V3553" s="109">
        <v>40329</v>
      </c>
      <c r="W3553" s="141">
        <v>21386354</v>
      </c>
      <c r="X3553" s="141">
        <v>0</v>
      </c>
      <c r="Y3553" s="141">
        <v>0</v>
      </c>
      <c r="Z3553" s="141">
        <v>0</v>
      </c>
      <c r="AA3553" s="112">
        <v>0</v>
      </c>
      <c r="AB3553" s="112"/>
      <c r="AC3553" s="112"/>
      <c r="AD3553" s="141"/>
      <c r="AE3553" s="106">
        <v>0</v>
      </c>
      <c r="AF3553" s="106">
        <v>0</v>
      </c>
      <c r="AG3553" s="106">
        <v>0</v>
      </c>
      <c r="AH3553" s="112"/>
      <c r="AI3553" s="112"/>
      <c r="AJ3553" s="112"/>
      <c r="AK3553" s="112"/>
      <c r="AL3553" s="112"/>
      <c r="AM3553" s="112"/>
      <c r="AN3553" s="114">
        <f t="shared" si="110"/>
        <v>0</v>
      </c>
      <c r="AO3553" s="114">
        <f t="shared" si="111"/>
        <v>21386354</v>
      </c>
      <c r="AP3553" s="114"/>
      <c r="AQ3553" s="114"/>
      <c r="AR3553" s="114"/>
      <c r="AS3553" s="114"/>
    </row>
    <row r="3554" spans="1:45" s="191" customFormat="1" ht="15" customHeight="1" x14ac:dyDescent="0.2">
      <c r="A3554" s="104"/>
      <c r="B3554" s="104">
        <f>VLOOKUP(BJB!$F$9:$F$5599,Ctrl!$B$4:$C$399,2,0)</f>
        <v>34</v>
      </c>
      <c r="C3554" s="104">
        <f>VLOOKUP(BJB!$G$9:$G$5599,Ctrl!$E$4:$F$399,2,0)</f>
        <v>0</v>
      </c>
      <c r="D3554" s="219">
        <v>1</v>
      </c>
      <c r="E3554" s="104" t="str">
        <f>VLOOKUP(BJB!$F$9:$F$5599,Ctrl!$B$4:$D$399,3,0)</f>
        <v>III</v>
      </c>
      <c r="F3554" s="139" t="s">
        <v>10546</v>
      </c>
      <c r="G3554" s="139" t="s">
        <v>7677</v>
      </c>
      <c r="H3554" s="125"/>
      <c r="I3554" s="220" t="e">
        <f>IF(G3553=BJB!#REF!,I3553+1,1)</f>
        <v>#REF!</v>
      </c>
      <c r="J3554" s="912" t="s">
        <v>23482</v>
      </c>
      <c r="K3554" s="121" t="s">
        <v>3860</v>
      </c>
      <c r="L3554" s="104" t="s">
        <v>6477</v>
      </c>
      <c r="M3554" s="104" t="s">
        <v>3766</v>
      </c>
      <c r="N3554" s="120">
        <v>39647</v>
      </c>
      <c r="O3554" s="112">
        <v>33000000</v>
      </c>
      <c r="P3554" s="105" t="s">
        <v>16673</v>
      </c>
      <c r="Q3554" s="120" t="s">
        <v>16661</v>
      </c>
      <c r="R3554" s="105">
        <v>34715470</v>
      </c>
      <c r="S3554" s="108" t="s">
        <v>7102</v>
      </c>
      <c r="T3554" s="120">
        <v>40329</v>
      </c>
      <c r="U3554" s="112">
        <v>24750000</v>
      </c>
      <c r="V3554" s="109">
        <v>40329</v>
      </c>
      <c r="W3554" s="141">
        <v>24750000</v>
      </c>
      <c r="X3554" s="141">
        <v>0</v>
      </c>
      <c r="Y3554" s="141">
        <v>0</v>
      </c>
      <c r="Z3554" s="141">
        <v>0</v>
      </c>
      <c r="AA3554" s="112">
        <v>1660000</v>
      </c>
      <c r="AB3554" s="112"/>
      <c r="AC3554" s="112"/>
      <c r="AD3554" s="141"/>
      <c r="AE3554" s="106">
        <v>0</v>
      </c>
      <c r="AF3554" s="106">
        <v>0</v>
      </c>
      <c r="AG3554" s="106">
        <v>0</v>
      </c>
      <c r="AH3554" s="112"/>
      <c r="AI3554" s="112"/>
      <c r="AJ3554" s="112"/>
      <c r="AK3554" s="112"/>
      <c r="AL3554" s="112"/>
      <c r="AM3554" s="112"/>
      <c r="AN3554" s="114">
        <f t="shared" si="110"/>
        <v>1660000</v>
      </c>
      <c r="AO3554" s="114">
        <f t="shared" si="111"/>
        <v>23090000</v>
      </c>
      <c r="AP3554" s="114"/>
      <c r="AQ3554" s="114"/>
      <c r="AR3554" s="114"/>
      <c r="AS3554" s="114"/>
    </row>
    <row r="3555" spans="1:45" s="191" customFormat="1" ht="15" customHeight="1" x14ac:dyDescent="0.2">
      <c r="A3555" s="104"/>
      <c r="B3555" s="104">
        <f>VLOOKUP(BJB!$F$9:$F$5599,Ctrl!$B$4:$C$399,2,0)</f>
        <v>34</v>
      </c>
      <c r="C3555" s="104">
        <f>VLOOKUP(BJB!$G$9:$G$5599,Ctrl!$E$4:$F$399,2,0)</f>
        <v>0</v>
      </c>
      <c r="D3555" s="219">
        <v>1</v>
      </c>
      <c r="E3555" s="104" t="str">
        <f>VLOOKUP(BJB!$F$9:$F$5599,Ctrl!$B$4:$D$399,3,0)</f>
        <v>III</v>
      </c>
      <c r="F3555" s="139" t="s">
        <v>10546</v>
      </c>
      <c r="G3555" s="139" t="s">
        <v>7677</v>
      </c>
      <c r="H3555" s="125" t="s">
        <v>6390</v>
      </c>
      <c r="I3555" s="220" t="e">
        <f>IF(G3554=BJB!#REF!,I3554+1,1)</f>
        <v>#REF!</v>
      </c>
      <c r="J3555" s="891" t="s">
        <v>18460</v>
      </c>
      <c r="K3555" s="121" t="s">
        <v>3861</v>
      </c>
      <c r="L3555" s="104" t="s">
        <v>6477</v>
      </c>
      <c r="M3555" s="104" t="s">
        <v>3862</v>
      </c>
      <c r="N3555" s="120">
        <v>39997</v>
      </c>
      <c r="O3555" s="112">
        <v>74000000</v>
      </c>
      <c r="P3555" s="105" t="s">
        <v>6222</v>
      </c>
      <c r="Q3555" s="120" t="s">
        <v>6222</v>
      </c>
      <c r="R3555" s="890">
        <v>0</v>
      </c>
      <c r="S3555" s="108" t="s">
        <v>6828</v>
      </c>
      <c r="T3555" s="120">
        <v>40403</v>
      </c>
      <c r="U3555" s="112">
        <v>55500000</v>
      </c>
      <c r="V3555" s="109" t="s">
        <v>6222</v>
      </c>
      <c r="W3555" s="141">
        <v>0</v>
      </c>
      <c r="X3555" s="141">
        <v>0</v>
      </c>
      <c r="Y3555" s="141">
        <v>0</v>
      </c>
      <c r="Z3555" s="141">
        <v>0</v>
      </c>
      <c r="AA3555" s="112">
        <v>2784539</v>
      </c>
      <c r="AB3555" s="112"/>
      <c r="AC3555" s="132"/>
      <c r="AD3555" s="141">
        <v>231000</v>
      </c>
      <c r="AE3555" s="106">
        <v>0</v>
      </c>
      <c r="AF3555" s="106">
        <v>77000</v>
      </c>
      <c r="AG3555" s="106">
        <v>38500</v>
      </c>
      <c r="AH3555" s="222"/>
      <c r="AI3555" s="222"/>
      <c r="AJ3555" s="230"/>
      <c r="AK3555" s="112"/>
      <c r="AL3555" s="112"/>
      <c r="AM3555" s="112"/>
      <c r="AN3555" s="114">
        <f t="shared" si="110"/>
        <v>3131039</v>
      </c>
      <c r="AO3555" s="114">
        <f t="shared" si="111"/>
        <v>52368961</v>
      </c>
      <c r="AP3555" s="114"/>
      <c r="AQ3555" s="114"/>
      <c r="AR3555" s="114"/>
      <c r="AS3555" s="114"/>
    </row>
    <row r="3556" spans="1:45" s="191" customFormat="1" ht="15" customHeight="1" x14ac:dyDescent="0.2">
      <c r="A3556" s="104"/>
      <c r="B3556" s="104">
        <f>VLOOKUP(BJB!$F$9:$F$5599,Ctrl!$B$4:$C$399,2,0)</f>
        <v>34</v>
      </c>
      <c r="C3556" s="104">
        <f>VLOOKUP(BJB!$G$9:$G$5599,Ctrl!$E$4:$F$399,2,0)</f>
        <v>0</v>
      </c>
      <c r="D3556" s="219">
        <v>1</v>
      </c>
      <c r="E3556" s="104" t="str">
        <f>VLOOKUP(BJB!$F$9:$F$5599,Ctrl!$B$4:$D$399,3,0)</f>
        <v>III</v>
      </c>
      <c r="F3556" s="139" t="s">
        <v>10546</v>
      </c>
      <c r="G3556" s="139" t="s">
        <v>7677</v>
      </c>
      <c r="H3556" s="125"/>
      <c r="I3556" s="220" t="e">
        <f>IF(G3555=BJB!#REF!,I3555+1,1)</f>
        <v>#REF!</v>
      </c>
      <c r="J3556" s="912" t="s">
        <v>23483</v>
      </c>
      <c r="K3556" s="121" t="s">
        <v>3863</v>
      </c>
      <c r="L3556" s="104" t="s">
        <v>6477</v>
      </c>
      <c r="M3556" s="104" t="s">
        <v>3864</v>
      </c>
      <c r="N3556" s="120">
        <v>39836</v>
      </c>
      <c r="O3556" s="112">
        <v>10000000</v>
      </c>
      <c r="P3556" s="105" t="s">
        <v>16674</v>
      </c>
      <c r="Q3556" s="120">
        <v>0</v>
      </c>
      <c r="R3556" s="105">
        <v>5625000</v>
      </c>
      <c r="S3556" s="108" t="s">
        <v>6828</v>
      </c>
      <c r="T3556" s="120">
        <v>40403</v>
      </c>
      <c r="U3556" s="112">
        <v>6791663</v>
      </c>
      <c r="V3556" s="109">
        <v>40403</v>
      </c>
      <c r="W3556" s="141">
        <v>6791663</v>
      </c>
      <c r="X3556" s="141">
        <v>0</v>
      </c>
      <c r="Y3556" s="141">
        <v>0</v>
      </c>
      <c r="Z3556" s="141">
        <v>0</v>
      </c>
      <c r="AA3556" s="112">
        <v>0</v>
      </c>
      <c r="AB3556" s="113"/>
      <c r="AC3556" s="113"/>
      <c r="AD3556" s="141"/>
      <c r="AE3556" s="106">
        <v>0</v>
      </c>
      <c r="AF3556" s="106">
        <v>0</v>
      </c>
      <c r="AG3556" s="106">
        <v>0</v>
      </c>
      <c r="AH3556" s="112"/>
      <c r="AI3556" s="112"/>
      <c r="AJ3556" s="112"/>
      <c r="AK3556" s="112"/>
      <c r="AL3556" s="112"/>
      <c r="AM3556" s="112"/>
      <c r="AN3556" s="114">
        <f t="shared" si="110"/>
        <v>0</v>
      </c>
      <c r="AO3556" s="114">
        <f t="shared" si="111"/>
        <v>6791663</v>
      </c>
      <c r="AP3556" s="114"/>
      <c r="AQ3556" s="114"/>
      <c r="AR3556" s="114"/>
      <c r="AS3556" s="114"/>
    </row>
    <row r="3557" spans="1:45" s="191" customFormat="1" ht="15" customHeight="1" x14ac:dyDescent="0.2">
      <c r="A3557" s="104"/>
      <c r="B3557" s="104">
        <f>VLOOKUP(BJB!$F$9:$F$5599,Ctrl!$B$4:$C$399,2,0)</f>
        <v>34</v>
      </c>
      <c r="C3557" s="104">
        <f>VLOOKUP(BJB!$G$9:$G$5599,Ctrl!$E$4:$F$399,2,0)</f>
        <v>0</v>
      </c>
      <c r="D3557" s="219">
        <v>1</v>
      </c>
      <c r="E3557" s="104" t="str">
        <f>VLOOKUP(BJB!$F$9:$F$5599,Ctrl!$B$4:$D$399,3,0)</f>
        <v>III</v>
      </c>
      <c r="F3557" s="139" t="s">
        <v>10546</v>
      </c>
      <c r="G3557" s="139" t="s">
        <v>7677</v>
      </c>
      <c r="H3557" s="125">
        <v>1080910001145</v>
      </c>
      <c r="I3557" s="220" t="e">
        <f>IF(G3556=BJB!#REF!,I3556+1,1)</f>
        <v>#REF!</v>
      </c>
      <c r="J3557" s="912" t="s">
        <v>23484</v>
      </c>
      <c r="K3557" s="121" t="s">
        <v>3865</v>
      </c>
      <c r="L3557" s="104" t="s">
        <v>6477</v>
      </c>
      <c r="M3557" s="104" t="s">
        <v>3866</v>
      </c>
      <c r="N3557" s="120">
        <v>39780</v>
      </c>
      <c r="O3557" s="112">
        <v>25000000</v>
      </c>
      <c r="P3557" s="105" t="s">
        <v>16675</v>
      </c>
      <c r="Q3557" s="120">
        <v>0</v>
      </c>
      <c r="R3557" s="105">
        <v>14062500</v>
      </c>
      <c r="S3557" s="108" t="s">
        <v>6828</v>
      </c>
      <c r="T3557" s="120">
        <v>40403</v>
      </c>
      <c r="U3557" s="112">
        <v>18750000</v>
      </c>
      <c r="V3557" s="109">
        <v>40403</v>
      </c>
      <c r="W3557" s="141">
        <v>18750000</v>
      </c>
      <c r="X3557" s="141">
        <v>0</v>
      </c>
      <c r="Y3557" s="141">
        <v>0</v>
      </c>
      <c r="Z3557" s="141">
        <v>0</v>
      </c>
      <c r="AA3557" s="112">
        <v>18750000</v>
      </c>
      <c r="AB3557" s="112"/>
      <c r="AC3557" s="132"/>
      <c r="AD3557" s="141"/>
      <c r="AE3557" s="106">
        <v>0</v>
      </c>
      <c r="AF3557" s="106">
        <v>0</v>
      </c>
      <c r="AG3557" s="106">
        <v>0</v>
      </c>
      <c r="AH3557" s="112"/>
      <c r="AI3557" s="112"/>
      <c r="AJ3557" s="112"/>
      <c r="AK3557" s="112"/>
      <c r="AL3557" s="112"/>
      <c r="AM3557" s="112"/>
      <c r="AN3557" s="114">
        <f t="shared" si="110"/>
        <v>18750000</v>
      </c>
      <c r="AO3557" s="114">
        <f t="shared" si="111"/>
        <v>0</v>
      </c>
      <c r="AP3557" s="114"/>
      <c r="AQ3557" s="114"/>
      <c r="AR3557" s="114"/>
      <c r="AS3557" s="114"/>
    </row>
    <row r="3558" spans="1:45" s="191" customFormat="1" ht="15" customHeight="1" x14ac:dyDescent="0.2">
      <c r="A3558" s="104"/>
      <c r="B3558" s="104">
        <f>VLOOKUP(BJB!$F$9:$F$5599,Ctrl!$B$4:$C$399,2,0)</f>
        <v>34</v>
      </c>
      <c r="C3558" s="104">
        <f>VLOOKUP(BJB!$G$9:$G$5599,Ctrl!$E$4:$F$399,2,0)</f>
        <v>0</v>
      </c>
      <c r="D3558" s="219">
        <v>1</v>
      </c>
      <c r="E3558" s="104" t="str">
        <f>VLOOKUP(BJB!$F$9:$F$5599,Ctrl!$B$4:$D$399,3,0)</f>
        <v>III</v>
      </c>
      <c r="F3558" s="139" t="s">
        <v>10546</v>
      </c>
      <c r="G3558" s="139" t="s">
        <v>7677</v>
      </c>
      <c r="H3558" s="125"/>
      <c r="I3558" s="220" t="e">
        <f>IF(G3557=BJB!#REF!,I3557+1,1)</f>
        <v>#REF!</v>
      </c>
      <c r="J3558" s="912" t="s">
        <v>23485</v>
      </c>
      <c r="K3558" s="121" t="s">
        <v>3867</v>
      </c>
      <c r="L3558" s="104" t="s">
        <v>6477</v>
      </c>
      <c r="M3558" s="104" t="s">
        <v>3791</v>
      </c>
      <c r="N3558" s="120">
        <v>39707</v>
      </c>
      <c r="O3558" s="112">
        <v>50000000</v>
      </c>
      <c r="P3558" s="105" t="s">
        <v>16676</v>
      </c>
      <c r="Q3558" s="120">
        <v>0</v>
      </c>
      <c r="R3558" s="105">
        <v>28125000</v>
      </c>
      <c r="S3558" s="108" t="s">
        <v>6828</v>
      </c>
      <c r="T3558" s="120">
        <v>40403</v>
      </c>
      <c r="U3558" s="112">
        <v>26959724</v>
      </c>
      <c r="V3558" s="109">
        <v>40403</v>
      </c>
      <c r="W3558" s="141">
        <v>26959724</v>
      </c>
      <c r="X3558" s="141">
        <v>0</v>
      </c>
      <c r="Y3558" s="141">
        <v>0</v>
      </c>
      <c r="Z3558" s="141">
        <v>0</v>
      </c>
      <c r="AA3558" s="112">
        <v>3900000</v>
      </c>
      <c r="AB3558" s="112"/>
      <c r="AC3558" s="112"/>
      <c r="AD3558" s="141"/>
      <c r="AE3558" s="106">
        <v>0</v>
      </c>
      <c r="AF3558" s="106">
        <v>0</v>
      </c>
      <c r="AG3558" s="106">
        <v>0</v>
      </c>
      <c r="AH3558" s="112"/>
      <c r="AI3558" s="112"/>
      <c r="AJ3558" s="112"/>
      <c r="AK3558" s="112"/>
      <c r="AL3558" s="112"/>
      <c r="AM3558" s="112"/>
      <c r="AN3558" s="114">
        <f t="shared" si="110"/>
        <v>3900000</v>
      </c>
      <c r="AO3558" s="114">
        <f t="shared" si="111"/>
        <v>23059724</v>
      </c>
      <c r="AP3558" s="114"/>
      <c r="AQ3558" s="114"/>
      <c r="AR3558" s="114"/>
      <c r="AS3558" s="114"/>
    </row>
    <row r="3559" spans="1:45" s="191" customFormat="1" ht="15" customHeight="1" x14ac:dyDescent="0.2">
      <c r="A3559" s="104"/>
      <c r="B3559" s="104">
        <f>VLOOKUP(BJB!$F$9:$F$5599,Ctrl!$B$4:$C$399,2,0)</f>
        <v>34</v>
      </c>
      <c r="C3559" s="104">
        <f>VLOOKUP(BJB!$G$9:$G$5599,Ctrl!$E$4:$F$399,2,0)</f>
        <v>0</v>
      </c>
      <c r="D3559" s="219">
        <v>1</v>
      </c>
      <c r="E3559" s="104" t="str">
        <f>VLOOKUP(BJB!$F$9:$F$5599,Ctrl!$B$4:$D$399,3,0)</f>
        <v>III</v>
      </c>
      <c r="F3559" s="139" t="s">
        <v>10546</v>
      </c>
      <c r="G3559" s="139" t="s">
        <v>7677</v>
      </c>
      <c r="H3559" s="125"/>
      <c r="I3559" s="220" t="e">
        <f>IF(G3558=BJB!#REF!,I3558+1,1)</f>
        <v>#REF!</v>
      </c>
      <c r="J3559" s="912" t="s">
        <v>23486</v>
      </c>
      <c r="K3559" s="121" t="s">
        <v>770</v>
      </c>
      <c r="L3559" s="104" t="s">
        <v>6477</v>
      </c>
      <c r="M3559" s="104" t="s">
        <v>3791</v>
      </c>
      <c r="N3559" s="120">
        <v>39707</v>
      </c>
      <c r="O3559" s="112">
        <v>42000000</v>
      </c>
      <c r="P3559" s="105" t="s">
        <v>16677</v>
      </c>
      <c r="Q3559" s="120">
        <v>0</v>
      </c>
      <c r="R3559" s="105">
        <v>23625000</v>
      </c>
      <c r="S3559" s="108" t="s">
        <v>6828</v>
      </c>
      <c r="T3559" s="120">
        <v>40403</v>
      </c>
      <c r="U3559" s="112">
        <v>31500000</v>
      </c>
      <c r="V3559" s="109">
        <v>40403</v>
      </c>
      <c r="W3559" s="141">
        <v>31500000</v>
      </c>
      <c r="X3559" s="141">
        <v>0</v>
      </c>
      <c r="Y3559" s="141">
        <v>0</v>
      </c>
      <c r="Z3559" s="141">
        <v>0</v>
      </c>
      <c r="AA3559" s="112">
        <v>0</v>
      </c>
      <c r="AB3559" s="112"/>
      <c r="AC3559" s="112"/>
      <c r="AD3559" s="141"/>
      <c r="AE3559" s="106">
        <v>0</v>
      </c>
      <c r="AF3559" s="106">
        <v>0</v>
      </c>
      <c r="AG3559" s="106">
        <v>0</v>
      </c>
      <c r="AH3559" s="112"/>
      <c r="AI3559" s="112"/>
      <c r="AJ3559" s="112"/>
      <c r="AK3559" s="112"/>
      <c r="AL3559" s="112"/>
      <c r="AM3559" s="112"/>
      <c r="AN3559" s="114">
        <f t="shared" si="110"/>
        <v>0</v>
      </c>
      <c r="AO3559" s="114">
        <f t="shared" si="111"/>
        <v>31500000</v>
      </c>
      <c r="AP3559" s="114"/>
      <c r="AQ3559" s="114"/>
      <c r="AR3559" s="114"/>
      <c r="AS3559" s="114"/>
    </row>
    <row r="3560" spans="1:45" s="191" customFormat="1" ht="15" customHeight="1" x14ac:dyDescent="0.2">
      <c r="A3560" s="104"/>
      <c r="B3560" s="104">
        <f>VLOOKUP(BJB!$F$9:$F$5599,Ctrl!$B$4:$C$399,2,0)</f>
        <v>34</v>
      </c>
      <c r="C3560" s="104">
        <f>VLOOKUP(BJB!$G$9:$G$5599,Ctrl!$E$4:$F$399,2,0)</f>
        <v>0</v>
      </c>
      <c r="D3560" s="219">
        <v>1</v>
      </c>
      <c r="E3560" s="104" t="str">
        <f>VLOOKUP(BJB!$F$9:$F$5599,Ctrl!$B$4:$D$399,3,0)</f>
        <v>III</v>
      </c>
      <c r="F3560" s="139" t="s">
        <v>10546</v>
      </c>
      <c r="G3560" s="139" t="s">
        <v>7677</v>
      </c>
      <c r="H3560" s="125"/>
      <c r="I3560" s="220" t="e">
        <f>IF(G3559=BJB!#REF!,I3559+1,1)</f>
        <v>#REF!</v>
      </c>
      <c r="J3560" s="912" t="s">
        <v>23487</v>
      </c>
      <c r="K3560" s="121" t="s">
        <v>3868</v>
      </c>
      <c r="L3560" s="104" t="s">
        <v>6477</v>
      </c>
      <c r="M3560" s="104" t="s">
        <v>781</v>
      </c>
      <c r="N3560" s="120">
        <v>39707</v>
      </c>
      <c r="O3560" s="112">
        <v>40000000</v>
      </c>
      <c r="P3560" s="105" t="s">
        <v>16678</v>
      </c>
      <c r="Q3560" s="120">
        <v>0</v>
      </c>
      <c r="R3560" s="105">
        <v>22500000</v>
      </c>
      <c r="S3560" s="108" t="s">
        <v>6828</v>
      </c>
      <c r="T3560" s="120">
        <v>40403</v>
      </c>
      <c r="U3560" s="112">
        <v>21706877</v>
      </c>
      <c r="V3560" s="109">
        <v>40403</v>
      </c>
      <c r="W3560" s="141">
        <v>21706877</v>
      </c>
      <c r="X3560" s="141">
        <v>0</v>
      </c>
      <c r="Y3560" s="141">
        <v>0</v>
      </c>
      <c r="Z3560" s="141">
        <v>0</v>
      </c>
      <c r="AA3560" s="112">
        <v>21706877</v>
      </c>
      <c r="AB3560" s="112"/>
      <c r="AC3560" s="112"/>
      <c r="AD3560" s="141"/>
      <c r="AE3560" s="106">
        <v>0</v>
      </c>
      <c r="AF3560" s="106">
        <v>0</v>
      </c>
      <c r="AG3560" s="106">
        <v>0</v>
      </c>
      <c r="AH3560" s="112"/>
      <c r="AI3560" s="112"/>
      <c r="AJ3560" s="112"/>
      <c r="AK3560" s="112"/>
      <c r="AL3560" s="112"/>
      <c r="AM3560" s="112"/>
      <c r="AN3560" s="114">
        <f t="shared" si="110"/>
        <v>21706877</v>
      </c>
      <c r="AO3560" s="114">
        <f t="shared" si="111"/>
        <v>0</v>
      </c>
      <c r="AP3560" s="114"/>
      <c r="AQ3560" s="114"/>
      <c r="AR3560" s="114"/>
      <c r="AS3560" s="114"/>
    </row>
    <row r="3561" spans="1:45" s="191" customFormat="1" ht="15" customHeight="1" x14ac:dyDescent="0.2">
      <c r="A3561" s="104"/>
      <c r="B3561" s="104">
        <f>VLOOKUP(BJB!$F$9:$F$5599,Ctrl!$B$4:$C$399,2,0)</f>
        <v>34</v>
      </c>
      <c r="C3561" s="104">
        <f>VLOOKUP(BJB!$G$9:$G$5599,Ctrl!$E$4:$F$399,2,0)</f>
        <v>0</v>
      </c>
      <c r="D3561" s="219">
        <v>1</v>
      </c>
      <c r="E3561" s="104" t="str">
        <f>VLOOKUP(BJB!$F$9:$F$5599,Ctrl!$B$4:$D$399,3,0)</f>
        <v>III</v>
      </c>
      <c r="F3561" s="139" t="s">
        <v>10546</v>
      </c>
      <c r="G3561" s="139" t="s">
        <v>7677</v>
      </c>
      <c r="H3561" s="125"/>
      <c r="I3561" s="220" t="e">
        <f>IF(G3560=BJB!#REF!,I3560+1,1)</f>
        <v>#REF!</v>
      </c>
      <c r="J3561" s="912" t="s">
        <v>23488</v>
      </c>
      <c r="K3561" s="121" t="s">
        <v>3869</v>
      </c>
      <c r="L3561" s="104" t="s">
        <v>6477</v>
      </c>
      <c r="M3561" s="104" t="s">
        <v>3866</v>
      </c>
      <c r="N3561" s="120">
        <v>39780</v>
      </c>
      <c r="O3561" s="112">
        <v>17000000</v>
      </c>
      <c r="P3561" s="105" t="s">
        <v>16679</v>
      </c>
      <c r="Q3561" s="120">
        <v>0</v>
      </c>
      <c r="R3561" s="105">
        <v>9562500</v>
      </c>
      <c r="S3561" s="108" t="s">
        <v>6828</v>
      </c>
      <c r="T3561" s="120">
        <v>40403</v>
      </c>
      <c r="U3561" s="112">
        <v>11014586</v>
      </c>
      <c r="V3561" s="109">
        <v>40403</v>
      </c>
      <c r="W3561" s="141">
        <v>11014586</v>
      </c>
      <c r="X3561" s="141">
        <v>0</v>
      </c>
      <c r="Y3561" s="141">
        <v>0</v>
      </c>
      <c r="Z3561" s="141">
        <v>0</v>
      </c>
      <c r="AA3561" s="112">
        <v>51750</v>
      </c>
      <c r="AB3561" s="112"/>
      <c r="AC3561" s="112"/>
      <c r="AD3561" s="141"/>
      <c r="AE3561" s="106">
        <v>0</v>
      </c>
      <c r="AF3561" s="106">
        <v>0</v>
      </c>
      <c r="AG3561" s="106">
        <v>0</v>
      </c>
      <c r="AH3561" s="112"/>
      <c r="AI3561" s="112"/>
      <c r="AJ3561" s="112"/>
      <c r="AK3561" s="112"/>
      <c r="AL3561" s="112"/>
      <c r="AM3561" s="112"/>
      <c r="AN3561" s="114">
        <f t="shared" si="110"/>
        <v>51750</v>
      </c>
      <c r="AO3561" s="114">
        <f t="shared" si="111"/>
        <v>10962836</v>
      </c>
      <c r="AP3561" s="114"/>
      <c r="AQ3561" s="114"/>
      <c r="AR3561" s="114"/>
      <c r="AS3561" s="114"/>
    </row>
    <row r="3562" spans="1:45" s="191" customFormat="1" ht="15" customHeight="1" x14ac:dyDescent="0.2">
      <c r="A3562" s="104"/>
      <c r="B3562" s="104">
        <f>VLOOKUP(BJB!$F$9:$F$5599,Ctrl!$B$4:$C$399,2,0)</f>
        <v>34</v>
      </c>
      <c r="C3562" s="104">
        <f>VLOOKUP(BJB!$G$9:$G$5599,Ctrl!$E$4:$F$399,2,0)</f>
        <v>0</v>
      </c>
      <c r="D3562" s="219">
        <v>1</v>
      </c>
      <c r="E3562" s="104" t="str">
        <f>VLOOKUP(BJB!$F$9:$F$5599,Ctrl!$B$4:$D$399,3,0)</f>
        <v>III</v>
      </c>
      <c r="F3562" s="139" t="s">
        <v>10546</v>
      </c>
      <c r="G3562" s="139" t="s">
        <v>7677</v>
      </c>
      <c r="H3562" s="125"/>
      <c r="I3562" s="220" t="e">
        <f>IF(G3561=BJB!#REF!,I3561+1,1)</f>
        <v>#REF!</v>
      </c>
      <c r="J3562" s="912" t="s">
        <v>23489</v>
      </c>
      <c r="K3562" s="121" t="s">
        <v>1028</v>
      </c>
      <c r="L3562" s="104" t="s">
        <v>6477</v>
      </c>
      <c r="M3562" s="104" t="s">
        <v>3866</v>
      </c>
      <c r="N3562" s="120">
        <v>39780</v>
      </c>
      <c r="O3562" s="112">
        <v>25000000</v>
      </c>
      <c r="P3562" s="105" t="s">
        <v>16680</v>
      </c>
      <c r="Q3562" s="120">
        <v>0</v>
      </c>
      <c r="R3562" s="105">
        <v>14062500</v>
      </c>
      <c r="S3562" s="108" t="s">
        <v>6828</v>
      </c>
      <c r="T3562" s="120">
        <v>40403</v>
      </c>
      <c r="U3562" s="112">
        <v>16412500</v>
      </c>
      <c r="V3562" s="109">
        <v>40403</v>
      </c>
      <c r="W3562" s="141">
        <v>16412500</v>
      </c>
      <c r="X3562" s="141">
        <v>0</v>
      </c>
      <c r="Y3562" s="141">
        <v>0</v>
      </c>
      <c r="Z3562" s="141">
        <v>0</v>
      </c>
      <c r="AA3562" s="112">
        <v>412500</v>
      </c>
      <c r="AB3562" s="112"/>
      <c r="AC3562" s="112"/>
      <c r="AD3562" s="141"/>
      <c r="AE3562" s="106">
        <v>0</v>
      </c>
      <c r="AF3562" s="106">
        <v>0</v>
      </c>
      <c r="AG3562" s="106">
        <v>0</v>
      </c>
      <c r="AH3562" s="112"/>
      <c r="AI3562" s="112"/>
      <c r="AJ3562" s="112"/>
      <c r="AK3562" s="112"/>
      <c r="AL3562" s="112"/>
      <c r="AM3562" s="112"/>
      <c r="AN3562" s="114">
        <f t="shared" si="110"/>
        <v>412500</v>
      </c>
      <c r="AO3562" s="114">
        <f t="shared" si="111"/>
        <v>16000000</v>
      </c>
      <c r="AP3562" s="114"/>
      <c r="AQ3562" s="114"/>
      <c r="AR3562" s="114"/>
      <c r="AS3562" s="114"/>
    </row>
    <row r="3563" spans="1:45" s="191" customFormat="1" ht="15" customHeight="1" x14ac:dyDescent="0.2">
      <c r="A3563" s="104"/>
      <c r="B3563" s="104">
        <f>VLOOKUP(BJB!$F$9:$F$5599,Ctrl!$B$4:$C$399,2,0)</f>
        <v>34</v>
      </c>
      <c r="C3563" s="104">
        <f>VLOOKUP(BJB!$G$9:$G$5599,Ctrl!$E$4:$F$399,2,0)</f>
        <v>0</v>
      </c>
      <c r="D3563" s="219">
        <v>1</v>
      </c>
      <c r="E3563" s="104" t="str">
        <f>VLOOKUP(BJB!$F$9:$F$5599,Ctrl!$B$4:$D$399,3,0)</f>
        <v>III</v>
      </c>
      <c r="F3563" s="139" t="s">
        <v>10546</v>
      </c>
      <c r="G3563" s="139" t="s">
        <v>7677</v>
      </c>
      <c r="H3563" s="125">
        <v>1081124000277</v>
      </c>
      <c r="I3563" s="220" t="e">
        <f>IF(G3562=BJB!#REF!,I3562+1,1)</f>
        <v>#REF!</v>
      </c>
      <c r="J3563" s="912" t="s">
        <v>23490</v>
      </c>
      <c r="K3563" s="121" t="s">
        <v>3870</v>
      </c>
      <c r="L3563" s="104" t="s">
        <v>6477</v>
      </c>
      <c r="M3563" s="104" t="s">
        <v>3864</v>
      </c>
      <c r="N3563" s="120">
        <v>39836</v>
      </c>
      <c r="O3563" s="112">
        <v>40000000</v>
      </c>
      <c r="P3563" s="105" t="s">
        <v>16681</v>
      </c>
      <c r="Q3563" s="120">
        <v>0</v>
      </c>
      <c r="R3563" s="105">
        <v>22500000</v>
      </c>
      <c r="S3563" s="108" t="s">
        <v>6828</v>
      </c>
      <c r="T3563" s="120">
        <v>40403</v>
      </c>
      <c r="U3563" s="112">
        <v>29246801</v>
      </c>
      <c r="V3563" s="109">
        <v>40403</v>
      </c>
      <c r="W3563" s="141">
        <v>29246801</v>
      </c>
      <c r="X3563" s="141">
        <v>0</v>
      </c>
      <c r="Y3563" s="141">
        <v>0</v>
      </c>
      <c r="Z3563" s="141">
        <v>0</v>
      </c>
      <c r="AA3563" s="112">
        <v>29046801</v>
      </c>
      <c r="AB3563" s="112"/>
      <c r="AC3563" s="132"/>
      <c r="AD3563" s="141"/>
      <c r="AE3563" s="106">
        <v>0</v>
      </c>
      <c r="AF3563" s="106">
        <v>0</v>
      </c>
      <c r="AG3563" s="106">
        <v>0</v>
      </c>
      <c r="AH3563" s="112"/>
      <c r="AI3563" s="112"/>
      <c r="AJ3563" s="112"/>
      <c r="AK3563" s="112"/>
      <c r="AL3563" s="112"/>
      <c r="AM3563" s="112"/>
      <c r="AN3563" s="114">
        <f t="shared" si="110"/>
        <v>29046801</v>
      </c>
      <c r="AO3563" s="114">
        <f t="shared" si="111"/>
        <v>200000</v>
      </c>
      <c r="AP3563" s="114"/>
      <c r="AQ3563" s="114"/>
      <c r="AR3563" s="114"/>
      <c r="AS3563" s="114"/>
    </row>
    <row r="3564" spans="1:45" s="191" customFormat="1" ht="15" customHeight="1" x14ac:dyDescent="0.2">
      <c r="A3564" s="104"/>
      <c r="B3564" s="104">
        <f>VLOOKUP(BJB!$F$9:$F$5599,Ctrl!$B$4:$C$399,2,0)</f>
        <v>34</v>
      </c>
      <c r="C3564" s="104">
        <f>VLOOKUP(BJB!$G$9:$G$5599,Ctrl!$E$4:$F$399,2,0)</f>
        <v>0</v>
      </c>
      <c r="D3564" s="219">
        <v>1</v>
      </c>
      <c r="E3564" s="104" t="str">
        <f>VLOOKUP(BJB!$F$9:$F$5599,Ctrl!$B$4:$D$399,3,0)</f>
        <v>III</v>
      </c>
      <c r="F3564" s="139" t="s">
        <v>10546</v>
      </c>
      <c r="G3564" s="139" t="s">
        <v>7677</v>
      </c>
      <c r="H3564" s="125">
        <v>1080923000114</v>
      </c>
      <c r="I3564" s="220" t="e">
        <f>IF(G3563=BJB!#REF!,I3563+1,1)</f>
        <v>#REF!</v>
      </c>
      <c r="J3564" s="891" t="s">
        <v>18461</v>
      </c>
      <c r="K3564" s="121" t="s">
        <v>3871</v>
      </c>
      <c r="L3564" s="104" t="s">
        <v>6477</v>
      </c>
      <c r="M3564" s="104" t="s">
        <v>3866</v>
      </c>
      <c r="N3564" s="120">
        <v>39780</v>
      </c>
      <c r="O3564" s="112">
        <v>25000000</v>
      </c>
      <c r="P3564" s="105" t="s">
        <v>16682</v>
      </c>
      <c r="Q3564" s="120">
        <v>0</v>
      </c>
      <c r="R3564" s="105">
        <v>14062500</v>
      </c>
      <c r="S3564" s="108" t="s">
        <v>6828</v>
      </c>
      <c r="T3564" s="120">
        <v>40403</v>
      </c>
      <c r="U3564" s="112">
        <v>14843751</v>
      </c>
      <c r="V3564" s="109">
        <v>40403</v>
      </c>
      <c r="W3564" s="141">
        <v>14843751</v>
      </c>
      <c r="X3564" s="141">
        <v>0</v>
      </c>
      <c r="Y3564" s="141">
        <v>0</v>
      </c>
      <c r="Z3564" s="141">
        <v>0</v>
      </c>
      <c r="AA3564" s="112">
        <v>2816389</v>
      </c>
      <c r="AB3564" s="112"/>
      <c r="AC3564" s="132">
        <v>89635</v>
      </c>
      <c r="AD3564" s="141"/>
      <c r="AE3564" s="106">
        <v>0</v>
      </c>
      <c r="AF3564" s="106">
        <v>0</v>
      </c>
      <c r="AG3564" s="106">
        <v>0</v>
      </c>
      <c r="AH3564" s="222"/>
      <c r="AI3564" s="112"/>
      <c r="AJ3564" s="112"/>
      <c r="AK3564" s="112"/>
      <c r="AL3564" s="112"/>
      <c r="AM3564" s="112"/>
      <c r="AN3564" s="114">
        <f t="shared" si="110"/>
        <v>2906024</v>
      </c>
      <c r="AO3564" s="114">
        <f t="shared" si="111"/>
        <v>11937727</v>
      </c>
      <c r="AP3564" s="114"/>
      <c r="AQ3564" s="114"/>
      <c r="AR3564" s="114"/>
      <c r="AS3564" s="114"/>
    </row>
    <row r="3565" spans="1:45" s="191" customFormat="1" ht="15" customHeight="1" x14ac:dyDescent="0.2">
      <c r="A3565" s="104"/>
      <c r="B3565" s="104">
        <f>VLOOKUP(BJB!$F$9:$F$5599,Ctrl!$B$4:$C$399,2,0)</f>
        <v>34</v>
      </c>
      <c r="C3565" s="104">
        <f>VLOOKUP(BJB!$G$9:$G$5599,Ctrl!$E$4:$F$399,2,0)</f>
        <v>0</v>
      </c>
      <c r="D3565" s="219">
        <v>1</v>
      </c>
      <c r="E3565" s="104" t="str">
        <f>VLOOKUP(BJB!$F$9:$F$5599,Ctrl!$B$4:$D$399,3,0)</f>
        <v>III</v>
      </c>
      <c r="F3565" s="139" t="s">
        <v>10546</v>
      </c>
      <c r="G3565" s="139" t="s">
        <v>7677</v>
      </c>
      <c r="H3565" s="125"/>
      <c r="I3565" s="220" t="e">
        <f>IF(G3564=BJB!#REF!,I3564+1,1)</f>
        <v>#REF!</v>
      </c>
      <c r="J3565" s="912" t="s">
        <v>23491</v>
      </c>
      <c r="K3565" s="121" t="s">
        <v>3872</v>
      </c>
      <c r="L3565" s="104" t="s">
        <v>6477</v>
      </c>
      <c r="M3565" s="104" t="s">
        <v>3864</v>
      </c>
      <c r="N3565" s="120">
        <v>39836</v>
      </c>
      <c r="O3565" s="112">
        <v>25000000</v>
      </c>
      <c r="P3565" s="105" t="s">
        <v>16683</v>
      </c>
      <c r="Q3565" s="120">
        <v>0</v>
      </c>
      <c r="R3565" s="105">
        <v>14062500</v>
      </c>
      <c r="S3565" s="108" t="s">
        <v>6828</v>
      </c>
      <c r="T3565" s="120">
        <v>40403</v>
      </c>
      <c r="U3565" s="112">
        <v>18750000</v>
      </c>
      <c r="V3565" s="109">
        <v>40403</v>
      </c>
      <c r="W3565" s="141">
        <v>18750000</v>
      </c>
      <c r="X3565" s="141">
        <v>0</v>
      </c>
      <c r="Y3565" s="141">
        <v>0</v>
      </c>
      <c r="Z3565" s="141">
        <v>0</v>
      </c>
      <c r="AA3565" s="112">
        <v>198750</v>
      </c>
      <c r="AB3565" s="112"/>
      <c r="AC3565" s="112"/>
      <c r="AD3565" s="141"/>
      <c r="AE3565" s="106">
        <v>0</v>
      </c>
      <c r="AF3565" s="106">
        <v>0</v>
      </c>
      <c r="AG3565" s="106">
        <v>0</v>
      </c>
      <c r="AH3565" s="112"/>
      <c r="AI3565" s="112"/>
      <c r="AJ3565" s="112"/>
      <c r="AK3565" s="112"/>
      <c r="AL3565" s="112"/>
      <c r="AM3565" s="112"/>
      <c r="AN3565" s="114">
        <f t="shared" si="110"/>
        <v>198750</v>
      </c>
      <c r="AO3565" s="114">
        <f t="shared" si="111"/>
        <v>18551250</v>
      </c>
      <c r="AP3565" s="114"/>
      <c r="AQ3565" s="114"/>
      <c r="AR3565" s="114"/>
      <c r="AS3565" s="114"/>
    </row>
    <row r="3566" spans="1:45" s="191" customFormat="1" ht="15" customHeight="1" x14ac:dyDescent="0.2">
      <c r="A3566" s="104"/>
      <c r="B3566" s="104">
        <f>VLOOKUP(BJB!$F$9:$F$5599,Ctrl!$B$4:$C$399,2,0)</f>
        <v>34</v>
      </c>
      <c r="C3566" s="104">
        <f>VLOOKUP(BJB!$G$9:$G$5599,Ctrl!$E$4:$F$399,2,0)</f>
        <v>0</v>
      </c>
      <c r="D3566" s="219">
        <v>1</v>
      </c>
      <c r="E3566" s="104" t="str">
        <f>VLOOKUP(BJB!$F$9:$F$5599,Ctrl!$B$4:$D$399,3,0)</f>
        <v>III</v>
      </c>
      <c r="F3566" s="139" t="s">
        <v>10546</v>
      </c>
      <c r="G3566" s="139" t="s">
        <v>7677</v>
      </c>
      <c r="H3566" s="125" t="s">
        <v>7522</v>
      </c>
      <c r="I3566" s="220" t="e">
        <f>IF(G3565=BJB!#REF!,I3565+1,1)</f>
        <v>#REF!</v>
      </c>
      <c r="J3566" s="891" t="s">
        <v>18462</v>
      </c>
      <c r="K3566" s="121" t="s">
        <v>1549</v>
      </c>
      <c r="L3566" s="104" t="s">
        <v>6477</v>
      </c>
      <c r="M3566" s="104" t="s">
        <v>3873</v>
      </c>
      <c r="N3566" s="120">
        <v>39345</v>
      </c>
      <c r="O3566" s="112">
        <v>40000000</v>
      </c>
      <c r="P3566" s="105" t="s">
        <v>16684</v>
      </c>
      <c r="Q3566" s="120">
        <v>0</v>
      </c>
      <c r="R3566" s="105">
        <v>30000000</v>
      </c>
      <c r="S3566" s="108" t="s">
        <v>6828</v>
      </c>
      <c r="T3566" s="120">
        <v>40403</v>
      </c>
      <c r="U3566" s="112">
        <v>30000000</v>
      </c>
      <c r="V3566" s="109">
        <v>40403</v>
      </c>
      <c r="W3566" s="141">
        <v>30000000</v>
      </c>
      <c r="X3566" s="141">
        <v>0</v>
      </c>
      <c r="Y3566" s="141">
        <v>0</v>
      </c>
      <c r="Z3566" s="141">
        <v>0</v>
      </c>
      <c r="AA3566" s="112">
        <v>7500000</v>
      </c>
      <c r="AB3566" s="112">
        <v>225000</v>
      </c>
      <c r="AC3566" s="132"/>
      <c r="AD3566" s="141">
        <v>300000</v>
      </c>
      <c r="AE3566" s="106">
        <v>225000</v>
      </c>
      <c r="AF3566" s="106">
        <v>225000</v>
      </c>
      <c r="AG3566" s="106">
        <v>0</v>
      </c>
      <c r="AH3566" s="112"/>
      <c r="AI3566" s="222"/>
      <c r="AJ3566" s="112"/>
      <c r="AK3566" s="112"/>
      <c r="AL3566" s="112"/>
      <c r="AM3566" s="112"/>
      <c r="AN3566" s="114">
        <f t="shared" si="110"/>
        <v>8475000</v>
      </c>
      <c r="AO3566" s="114">
        <f t="shared" si="111"/>
        <v>21525000</v>
      </c>
      <c r="AP3566" s="114"/>
      <c r="AQ3566" s="114"/>
      <c r="AR3566" s="114"/>
      <c r="AS3566" s="114"/>
    </row>
    <row r="3567" spans="1:45" s="191" customFormat="1" ht="15" customHeight="1" x14ac:dyDescent="0.2">
      <c r="A3567" s="104"/>
      <c r="B3567" s="104">
        <f>VLOOKUP(BJB!$F$9:$F$5599,Ctrl!$B$4:$C$399,2,0)</f>
        <v>34</v>
      </c>
      <c r="C3567" s="104">
        <f>VLOOKUP(BJB!$G$9:$G$5599,Ctrl!$E$4:$F$399,2,0)</f>
        <v>0</v>
      </c>
      <c r="D3567" s="219">
        <v>1</v>
      </c>
      <c r="E3567" s="104" t="str">
        <f>VLOOKUP(BJB!$F$9:$F$5599,Ctrl!$B$4:$D$399,3,0)</f>
        <v>III</v>
      </c>
      <c r="F3567" s="139" t="s">
        <v>10546</v>
      </c>
      <c r="G3567" s="139" t="s">
        <v>7677</v>
      </c>
      <c r="H3567" s="125"/>
      <c r="I3567" s="220" t="e">
        <f>IF(G3566=BJB!#REF!,I3566+1,1)</f>
        <v>#REF!</v>
      </c>
      <c r="J3567" s="912" t="s">
        <v>23492</v>
      </c>
      <c r="K3567" s="121" t="s">
        <v>3874</v>
      </c>
      <c r="L3567" s="104" t="s">
        <v>6477</v>
      </c>
      <c r="M3567" s="104" t="s">
        <v>781</v>
      </c>
      <c r="N3567" s="120">
        <v>39707</v>
      </c>
      <c r="O3567" s="112">
        <v>35000000</v>
      </c>
      <c r="P3567" s="105" t="s">
        <v>16685</v>
      </c>
      <c r="Q3567" s="120">
        <v>0</v>
      </c>
      <c r="R3567" s="105">
        <v>19687500</v>
      </c>
      <c r="S3567" s="108" t="s">
        <v>6828</v>
      </c>
      <c r="T3567" s="120">
        <v>40403</v>
      </c>
      <c r="U3567" s="112">
        <v>26250000</v>
      </c>
      <c r="V3567" s="109">
        <v>40403</v>
      </c>
      <c r="W3567" s="141">
        <v>26250000</v>
      </c>
      <c r="X3567" s="141">
        <v>0</v>
      </c>
      <c r="Y3567" s="141">
        <v>0</v>
      </c>
      <c r="Z3567" s="141">
        <v>0</v>
      </c>
      <c r="AA3567" s="112">
        <v>0</v>
      </c>
      <c r="AB3567" s="112"/>
      <c r="AC3567" s="112"/>
      <c r="AD3567" s="141"/>
      <c r="AE3567" s="106">
        <v>0</v>
      </c>
      <c r="AF3567" s="106">
        <v>0</v>
      </c>
      <c r="AG3567" s="106">
        <v>0</v>
      </c>
      <c r="AH3567" s="112"/>
      <c r="AI3567" s="112"/>
      <c r="AJ3567" s="112"/>
      <c r="AK3567" s="112"/>
      <c r="AL3567" s="112"/>
      <c r="AM3567" s="112"/>
      <c r="AN3567" s="114">
        <f t="shared" si="110"/>
        <v>0</v>
      </c>
      <c r="AO3567" s="114">
        <f t="shared" si="111"/>
        <v>26250000</v>
      </c>
      <c r="AP3567" s="114"/>
      <c r="AQ3567" s="114"/>
      <c r="AR3567" s="114"/>
      <c r="AS3567" s="114"/>
    </row>
    <row r="3568" spans="1:45" s="191" customFormat="1" ht="15" customHeight="1" x14ac:dyDescent="0.2">
      <c r="A3568" s="104"/>
      <c r="B3568" s="104">
        <f>VLOOKUP(BJB!$F$9:$F$5599,Ctrl!$B$4:$C$399,2,0)</f>
        <v>34</v>
      </c>
      <c r="C3568" s="104">
        <f>VLOOKUP(BJB!$G$9:$G$5599,Ctrl!$E$4:$F$399,2,0)</f>
        <v>0</v>
      </c>
      <c r="D3568" s="219">
        <v>1</v>
      </c>
      <c r="E3568" s="104" t="str">
        <f>VLOOKUP(BJB!$F$9:$F$5599,Ctrl!$B$4:$D$399,3,0)</f>
        <v>III</v>
      </c>
      <c r="F3568" s="139" t="s">
        <v>10546</v>
      </c>
      <c r="G3568" s="139" t="s">
        <v>7677</v>
      </c>
      <c r="H3568" s="125">
        <v>1080708001113</v>
      </c>
      <c r="I3568" s="220" t="e">
        <f>IF(G3567=BJB!#REF!,I3567+1,1)</f>
        <v>#REF!</v>
      </c>
      <c r="J3568" s="912" t="s">
        <v>23493</v>
      </c>
      <c r="K3568" s="121" t="s">
        <v>3875</v>
      </c>
      <c r="L3568" s="104" t="s">
        <v>6477</v>
      </c>
      <c r="M3568" s="104" t="s">
        <v>781</v>
      </c>
      <c r="N3568" s="120">
        <v>39707</v>
      </c>
      <c r="O3568" s="112">
        <v>38000000</v>
      </c>
      <c r="P3568" s="105" t="s">
        <v>16686</v>
      </c>
      <c r="Q3568" s="120">
        <v>0</v>
      </c>
      <c r="R3568" s="105">
        <v>21375000</v>
      </c>
      <c r="S3568" s="108" t="s">
        <v>6828</v>
      </c>
      <c r="T3568" s="120">
        <v>40403</v>
      </c>
      <c r="U3568" s="112">
        <v>24186594</v>
      </c>
      <c r="V3568" s="109">
        <v>40403</v>
      </c>
      <c r="W3568" s="141">
        <v>24186594</v>
      </c>
      <c r="X3568" s="141">
        <v>0</v>
      </c>
      <c r="Y3568" s="141">
        <v>0</v>
      </c>
      <c r="Z3568" s="141">
        <v>0</v>
      </c>
      <c r="AA3568" s="112">
        <v>23204026</v>
      </c>
      <c r="AB3568" s="112"/>
      <c r="AC3568" s="132"/>
      <c r="AD3568" s="141"/>
      <c r="AE3568" s="106">
        <v>0</v>
      </c>
      <c r="AF3568" s="106">
        <v>0</v>
      </c>
      <c r="AG3568" s="106">
        <v>0</v>
      </c>
      <c r="AH3568" s="112"/>
      <c r="AI3568" s="112"/>
      <c r="AJ3568" s="112"/>
      <c r="AK3568" s="112"/>
      <c r="AL3568" s="112"/>
      <c r="AM3568" s="112"/>
      <c r="AN3568" s="114">
        <f t="shared" si="110"/>
        <v>23204026</v>
      </c>
      <c r="AO3568" s="114">
        <f t="shared" si="111"/>
        <v>982568</v>
      </c>
      <c r="AP3568" s="114"/>
      <c r="AQ3568" s="114"/>
      <c r="AR3568" s="114"/>
      <c r="AS3568" s="114"/>
    </row>
    <row r="3569" spans="1:46" s="191" customFormat="1" ht="15" customHeight="1" x14ac:dyDescent="0.2">
      <c r="A3569" s="104"/>
      <c r="B3569" s="104">
        <f>VLOOKUP(BJB!$F$9:$F$5599,Ctrl!$B$4:$C$399,2,0)</f>
        <v>34</v>
      </c>
      <c r="C3569" s="104">
        <f>VLOOKUP(BJB!$G$9:$G$5599,Ctrl!$E$4:$F$399,2,0)</f>
        <v>0</v>
      </c>
      <c r="D3569" s="219">
        <v>1</v>
      </c>
      <c r="E3569" s="104" t="str">
        <f>VLOOKUP(BJB!$F$9:$F$5599,Ctrl!$B$4:$D$399,3,0)</f>
        <v>III</v>
      </c>
      <c r="F3569" s="139" t="s">
        <v>10546</v>
      </c>
      <c r="G3569" s="139" t="s">
        <v>7677</v>
      </c>
      <c r="H3569" s="125"/>
      <c r="I3569" s="220" t="e">
        <f>IF(G3568=BJB!#REF!,I3568+1,1)</f>
        <v>#REF!</v>
      </c>
      <c r="J3569" s="912" t="s">
        <v>23494</v>
      </c>
      <c r="K3569" s="121" t="s">
        <v>3876</v>
      </c>
      <c r="L3569" s="104" t="s">
        <v>6477</v>
      </c>
      <c r="M3569" s="104" t="s">
        <v>3791</v>
      </c>
      <c r="N3569" s="120">
        <v>39707</v>
      </c>
      <c r="O3569" s="112">
        <v>30000000</v>
      </c>
      <c r="P3569" s="105" t="s">
        <v>16687</v>
      </c>
      <c r="Q3569" s="120">
        <v>0</v>
      </c>
      <c r="R3569" s="105">
        <v>16875000</v>
      </c>
      <c r="S3569" s="108" t="s">
        <v>6828</v>
      </c>
      <c r="T3569" s="120">
        <v>40403</v>
      </c>
      <c r="U3569" s="112">
        <v>22500000</v>
      </c>
      <c r="V3569" s="109">
        <v>40403</v>
      </c>
      <c r="W3569" s="141">
        <v>22500000</v>
      </c>
      <c r="X3569" s="141">
        <v>0</v>
      </c>
      <c r="Y3569" s="141">
        <v>0</v>
      </c>
      <c r="Z3569" s="141">
        <v>0</v>
      </c>
      <c r="AA3569" s="112">
        <v>0</v>
      </c>
      <c r="AB3569" s="112"/>
      <c r="AC3569" s="112"/>
      <c r="AD3569" s="141"/>
      <c r="AE3569" s="106">
        <v>0</v>
      </c>
      <c r="AF3569" s="106">
        <v>0</v>
      </c>
      <c r="AG3569" s="106">
        <v>0</v>
      </c>
      <c r="AH3569" s="112"/>
      <c r="AI3569" s="112"/>
      <c r="AJ3569" s="112"/>
      <c r="AK3569" s="112"/>
      <c r="AL3569" s="112"/>
      <c r="AM3569" s="112"/>
      <c r="AN3569" s="114">
        <f t="shared" si="110"/>
        <v>0</v>
      </c>
      <c r="AO3569" s="114">
        <f t="shared" si="111"/>
        <v>22500000</v>
      </c>
      <c r="AP3569" s="114"/>
      <c r="AQ3569" s="114"/>
      <c r="AR3569" s="114"/>
      <c r="AS3569" s="114"/>
    </row>
    <row r="3570" spans="1:46" s="191" customFormat="1" ht="15" customHeight="1" x14ac:dyDescent="0.2">
      <c r="A3570" s="104"/>
      <c r="B3570" s="104">
        <f>VLOOKUP(BJB!$F$9:$F$5599,Ctrl!$B$4:$C$399,2,0)</f>
        <v>34</v>
      </c>
      <c r="C3570" s="104">
        <f>VLOOKUP(BJB!$G$9:$G$5599,Ctrl!$E$4:$F$399,2,0)</f>
        <v>0</v>
      </c>
      <c r="D3570" s="219">
        <v>1</v>
      </c>
      <c r="E3570" s="104" t="str">
        <f>VLOOKUP(BJB!$F$9:$F$5599,Ctrl!$B$4:$D$399,3,0)</f>
        <v>III</v>
      </c>
      <c r="F3570" s="139" t="s">
        <v>10546</v>
      </c>
      <c r="G3570" s="139" t="s">
        <v>7677</v>
      </c>
      <c r="H3570" s="125" t="s">
        <v>6709</v>
      </c>
      <c r="I3570" s="220" t="e">
        <f>IF(G3569=BJB!#REF!,I3569+1,1)</f>
        <v>#REF!</v>
      </c>
      <c r="J3570" s="912" t="s">
        <v>23495</v>
      </c>
      <c r="K3570" s="121" t="s">
        <v>850</v>
      </c>
      <c r="L3570" s="104" t="s">
        <v>6477</v>
      </c>
      <c r="M3570" s="104" t="s">
        <v>781</v>
      </c>
      <c r="N3570" s="120">
        <v>39707</v>
      </c>
      <c r="O3570" s="112">
        <v>34000000</v>
      </c>
      <c r="P3570" s="105" t="s">
        <v>16688</v>
      </c>
      <c r="Q3570" s="120">
        <v>0</v>
      </c>
      <c r="R3570" s="105">
        <v>19125000</v>
      </c>
      <c r="S3570" s="108" t="s">
        <v>6828</v>
      </c>
      <c r="T3570" s="120">
        <v>40403</v>
      </c>
      <c r="U3570" s="112">
        <v>25500000</v>
      </c>
      <c r="V3570" s="109">
        <v>40403</v>
      </c>
      <c r="W3570" s="141">
        <v>25500000</v>
      </c>
      <c r="X3570" s="141">
        <v>0</v>
      </c>
      <c r="Y3570" s="141">
        <v>0</v>
      </c>
      <c r="Z3570" s="141">
        <v>0</v>
      </c>
      <c r="AA3570" s="112">
        <v>3375000</v>
      </c>
      <c r="AB3570" s="112"/>
      <c r="AC3570" s="132"/>
      <c r="AD3570" s="141"/>
      <c r="AE3570" s="106">
        <v>0</v>
      </c>
      <c r="AF3570" s="106">
        <v>0</v>
      </c>
      <c r="AG3570" s="106">
        <v>0</v>
      </c>
      <c r="AH3570" s="112"/>
      <c r="AI3570" s="112"/>
      <c r="AJ3570" s="112"/>
      <c r="AK3570" s="112"/>
      <c r="AL3570" s="112"/>
      <c r="AM3570" s="112"/>
      <c r="AN3570" s="114">
        <f t="shared" si="110"/>
        <v>3375000</v>
      </c>
      <c r="AO3570" s="114">
        <f t="shared" si="111"/>
        <v>22125000</v>
      </c>
      <c r="AP3570" s="114"/>
      <c r="AQ3570" s="114"/>
      <c r="AR3570" s="114"/>
      <c r="AS3570" s="114"/>
    </row>
    <row r="3571" spans="1:46" s="191" customFormat="1" ht="15" customHeight="1" x14ac:dyDescent="0.2">
      <c r="A3571" s="104"/>
      <c r="B3571" s="104">
        <f>VLOOKUP(BJB!$F$9:$F$5599,Ctrl!$B$4:$C$399,2,0)</f>
        <v>34</v>
      </c>
      <c r="C3571" s="104">
        <f>VLOOKUP(BJB!$G$9:$G$5599,Ctrl!$E$4:$F$399,2,0)</f>
        <v>0</v>
      </c>
      <c r="D3571" s="219">
        <v>1</v>
      </c>
      <c r="E3571" s="104" t="str">
        <f>VLOOKUP(BJB!$F$9:$F$5599,Ctrl!$B$4:$D$399,3,0)</f>
        <v>III</v>
      </c>
      <c r="F3571" s="139" t="s">
        <v>10546</v>
      </c>
      <c r="G3571" s="139" t="s">
        <v>7677</v>
      </c>
      <c r="H3571" s="125"/>
      <c r="I3571" s="220" t="e">
        <f>IF(G3570=BJB!#REF!,I3570+1,1)</f>
        <v>#REF!</v>
      </c>
      <c r="J3571" s="912" t="s">
        <v>23496</v>
      </c>
      <c r="K3571" s="121" t="s">
        <v>3877</v>
      </c>
      <c r="L3571" s="104" t="s">
        <v>6477</v>
      </c>
      <c r="M3571" s="104" t="s">
        <v>781</v>
      </c>
      <c r="N3571" s="120">
        <v>39707</v>
      </c>
      <c r="O3571" s="112">
        <v>40000000</v>
      </c>
      <c r="P3571" s="105" t="s">
        <v>16689</v>
      </c>
      <c r="Q3571" s="120">
        <v>0</v>
      </c>
      <c r="R3571" s="105">
        <v>22500000</v>
      </c>
      <c r="S3571" s="108" t="s">
        <v>6828</v>
      </c>
      <c r="T3571" s="120">
        <v>40403</v>
      </c>
      <c r="U3571" s="112">
        <v>26800650</v>
      </c>
      <c r="V3571" s="109">
        <v>40403</v>
      </c>
      <c r="W3571" s="141">
        <v>26800650</v>
      </c>
      <c r="X3571" s="141">
        <v>0</v>
      </c>
      <c r="Y3571" s="141">
        <v>0</v>
      </c>
      <c r="Z3571" s="141">
        <v>0</v>
      </c>
      <c r="AA3571" s="112">
        <v>26800650</v>
      </c>
      <c r="AB3571" s="112"/>
      <c r="AC3571" s="112"/>
      <c r="AD3571" s="141"/>
      <c r="AE3571" s="106">
        <v>0</v>
      </c>
      <c r="AF3571" s="106">
        <v>0</v>
      </c>
      <c r="AG3571" s="106">
        <v>0</v>
      </c>
      <c r="AH3571" s="112"/>
      <c r="AI3571" s="112"/>
      <c r="AJ3571" s="112"/>
      <c r="AK3571" s="112"/>
      <c r="AL3571" s="112"/>
      <c r="AM3571" s="112"/>
      <c r="AN3571" s="114">
        <f t="shared" si="110"/>
        <v>26800650</v>
      </c>
      <c r="AO3571" s="114">
        <f t="shared" si="111"/>
        <v>0</v>
      </c>
      <c r="AP3571" s="114"/>
      <c r="AQ3571" s="114"/>
      <c r="AR3571" s="114"/>
      <c r="AS3571" s="114"/>
    </row>
    <row r="3572" spans="1:46" s="191" customFormat="1" ht="15" customHeight="1" x14ac:dyDescent="0.2">
      <c r="A3572" s="104"/>
      <c r="B3572" s="104">
        <f>VLOOKUP(BJB!$F$9:$F$5599,Ctrl!$B$4:$C$399,2,0)</f>
        <v>34</v>
      </c>
      <c r="C3572" s="104">
        <f>VLOOKUP(BJB!$G$9:$G$5599,Ctrl!$E$4:$F$399,2,0)</f>
        <v>0</v>
      </c>
      <c r="D3572" s="219">
        <v>1</v>
      </c>
      <c r="E3572" s="104" t="str">
        <f>VLOOKUP(BJB!$F$9:$F$5599,Ctrl!$B$4:$D$399,3,0)</f>
        <v>III</v>
      </c>
      <c r="F3572" s="139" t="s">
        <v>10546</v>
      </c>
      <c r="G3572" s="139" t="s">
        <v>7677</v>
      </c>
      <c r="H3572" s="125"/>
      <c r="I3572" s="220" t="e">
        <f>IF(G3571=BJB!#REF!,I3571+1,1)</f>
        <v>#REF!</v>
      </c>
      <c r="J3572" s="912" t="s">
        <v>23497</v>
      </c>
      <c r="K3572" s="121" t="s">
        <v>843</v>
      </c>
      <c r="L3572" s="104" t="s">
        <v>6477</v>
      </c>
      <c r="M3572" s="104" t="s">
        <v>3844</v>
      </c>
      <c r="N3572" s="120">
        <v>39812</v>
      </c>
      <c r="O3572" s="112">
        <v>23000000</v>
      </c>
      <c r="P3572" s="105" t="s">
        <v>16690</v>
      </c>
      <c r="Q3572" s="120">
        <v>0</v>
      </c>
      <c r="R3572" s="105">
        <v>12937500</v>
      </c>
      <c r="S3572" s="108" t="s">
        <v>6828</v>
      </c>
      <c r="T3572" s="120">
        <v>40403</v>
      </c>
      <c r="U3572" s="112">
        <v>9775004</v>
      </c>
      <c r="V3572" s="109">
        <v>40403</v>
      </c>
      <c r="W3572" s="141">
        <v>9775004</v>
      </c>
      <c r="X3572" s="141">
        <v>0</v>
      </c>
      <c r="Y3572" s="141">
        <v>0</v>
      </c>
      <c r="Z3572" s="141">
        <v>0</v>
      </c>
      <c r="AA3572" s="112">
        <v>1769451</v>
      </c>
      <c r="AB3572" s="112"/>
      <c r="AC3572" s="112"/>
      <c r="AD3572" s="141"/>
      <c r="AE3572" s="106">
        <v>0</v>
      </c>
      <c r="AF3572" s="106">
        <v>0</v>
      </c>
      <c r="AG3572" s="106">
        <v>0</v>
      </c>
      <c r="AH3572" s="112"/>
      <c r="AI3572" s="112"/>
      <c r="AJ3572" s="112"/>
      <c r="AK3572" s="112"/>
      <c r="AL3572" s="112"/>
      <c r="AM3572" s="112"/>
      <c r="AN3572" s="114">
        <f t="shared" si="110"/>
        <v>1769451</v>
      </c>
      <c r="AO3572" s="114">
        <f t="shared" si="111"/>
        <v>8005553</v>
      </c>
      <c r="AP3572" s="114"/>
      <c r="AQ3572" s="114"/>
      <c r="AR3572" s="114"/>
      <c r="AS3572" s="114"/>
    </row>
    <row r="3573" spans="1:46" s="239" customFormat="1" ht="15" customHeight="1" x14ac:dyDescent="0.2">
      <c r="A3573" s="104"/>
      <c r="B3573" s="104">
        <f>VLOOKUP(BJB!$F$9:$F$5599,Ctrl!$B$4:$C$399,2,0)</f>
        <v>34</v>
      </c>
      <c r="C3573" s="104">
        <f>VLOOKUP(BJB!$G$9:$G$5599,Ctrl!$E$4:$F$399,2,0)</f>
        <v>0</v>
      </c>
      <c r="D3573" s="219">
        <v>1</v>
      </c>
      <c r="E3573" s="104" t="str">
        <f>VLOOKUP(BJB!$F$9:$F$5599,Ctrl!$B$4:$D$399,3,0)</f>
        <v>III</v>
      </c>
      <c r="F3573" s="139" t="s">
        <v>10546</v>
      </c>
      <c r="G3573" s="139" t="s">
        <v>7677</v>
      </c>
      <c r="H3573" s="125"/>
      <c r="I3573" s="220" t="e">
        <f>IF(G3572=BJB!#REF!,I3572+1,1)</f>
        <v>#REF!</v>
      </c>
      <c r="J3573" s="912" t="s">
        <v>23498</v>
      </c>
      <c r="K3573" s="121" t="s">
        <v>3878</v>
      </c>
      <c r="L3573" s="104" t="s">
        <v>6477</v>
      </c>
      <c r="M3573" s="104" t="s">
        <v>3864</v>
      </c>
      <c r="N3573" s="120">
        <v>39836</v>
      </c>
      <c r="O3573" s="112">
        <v>25000000</v>
      </c>
      <c r="P3573" s="105" t="s">
        <v>16691</v>
      </c>
      <c r="Q3573" s="120">
        <v>0</v>
      </c>
      <c r="R3573" s="105">
        <v>14062500</v>
      </c>
      <c r="S3573" s="108" t="s">
        <v>6828</v>
      </c>
      <c r="T3573" s="120">
        <v>40403</v>
      </c>
      <c r="U3573" s="112">
        <v>18750000</v>
      </c>
      <c r="V3573" s="109">
        <v>40403</v>
      </c>
      <c r="W3573" s="141">
        <v>18750000</v>
      </c>
      <c r="X3573" s="141">
        <v>0</v>
      </c>
      <c r="Y3573" s="141">
        <v>0</v>
      </c>
      <c r="Z3573" s="141">
        <v>0</v>
      </c>
      <c r="AA3573" s="112">
        <v>17187501</v>
      </c>
      <c r="AB3573" s="112"/>
      <c r="AC3573" s="112"/>
      <c r="AD3573" s="141"/>
      <c r="AE3573" s="106">
        <v>0</v>
      </c>
      <c r="AF3573" s="106">
        <v>0</v>
      </c>
      <c r="AG3573" s="106">
        <v>0</v>
      </c>
      <c r="AH3573" s="112"/>
      <c r="AI3573" s="112"/>
      <c r="AJ3573" s="112"/>
      <c r="AK3573" s="112"/>
      <c r="AL3573" s="112"/>
      <c r="AM3573" s="112"/>
      <c r="AN3573" s="114">
        <f t="shared" si="110"/>
        <v>17187501</v>
      </c>
      <c r="AO3573" s="114">
        <f t="shared" si="111"/>
        <v>1562499</v>
      </c>
      <c r="AP3573" s="114"/>
      <c r="AQ3573" s="114"/>
      <c r="AR3573" s="114"/>
      <c r="AS3573" s="114"/>
      <c r="AT3573" s="191"/>
    </row>
    <row r="3574" spans="1:46" s="239" customFormat="1" ht="15" customHeight="1" x14ac:dyDescent="0.2">
      <c r="A3574" s="104"/>
      <c r="B3574" s="104">
        <f>VLOOKUP(BJB!$F$9:$F$5599,Ctrl!$B$4:$C$399,2,0)</f>
        <v>34</v>
      </c>
      <c r="C3574" s="104">
        <f>VLOOKUP(BJB!$G$9:$G$5599,Ctrl!$E$4:$F$399,2,0)</f>
        <v>0</v>
      </c>
      <c r="D3574" s="219">
        <v>1</v>
      </c>
      <c r="E3574" s="104" t="str">
        <f>VLOOKUP(BJB!$F$9:$F$5599,Ctrl!$B$4:$D$399,3,0)</f>
        <v>III</v>
      </c>
      <c r="F3574" s="139" t="s">
        <v>10546</v>
      </c>
      <c r="G3574" s="139" t="s">
        <v>7677</v>
      </c>
      <c r="H3574" s="125"/>
      <c r="I3574" s="220" t="e">
        <f>IF(G3573=BJB!#REF!,I3573+1,1)</f>
        <v>#REF!</v>
      </c>
      <c r="J3574" s="912" t="s">
        <v>23499</v>
      </c>
      <c r="K3574" s="121" t="s">
        <v>3879</v>
      </c>
      <c r="L3574" s="104" t="s">
        <v>6477</v>
      </c>
      <c r="M3574" s="104" t="s">
        <v>3864</v>
      </c>
      <c r="N3574" s="120">
        <v>39836</v>
      </c>
      <c r="O3574" s="112">
        <v>25000000</v>
      </c>
      <c r="P3574" s="105" t="s">
        <v>16692</v>
      </c>
      <c r="Q3574" s="120">
        <v>0</v>
      </c>
      <c r="R3574" s="105">
        <v>14062500</v>
      </c>
      <c r="S3574" s="108" t="s">
        <v>6828</v>
      </c>
      <c r="T3574" s="120">
        <v>40403</v>
      </c>
      <c r="U3574" s="112">
        <v>18750000</v>
      </c>
      <c r="V3574" s="109">
        <v>40403</v>
      </c>
      <c r="W3574" s="141">
        <v>18750000</v>
      </c>
      <c r="X3574" s="141">
        <v>0</v>
      </c>
      <c r="Y3574" s="141">
        <v>0</v>
      </c>
      <c r="Z3574" s="141">
        <v>0</v>
      </c>
      <c r="AA3574" s="112">
        <v>0</v>
      </c>
      <c r="AB3574" s="112"/>
      <c r="AC3574" s="112"/>
      <c r="AD3574" s="141"/>
      <c r="AE3574" s="106">
        <v>0</v>
      </c>
      <c r="AF3574" s="106">
        <v>0</v>
      </c>
      <c r="AG3574" s="106">
        <v>0</v>
      </c>
      <c r="AH3574" s="112"/>
      <c r="AI3574" s="112"/>
      <c r="AJ3574" s="112"/>
      <c r="AK3574" s="112"/>
      <c r="AL3574" s="112"/>
      <c r="AM3574" s="112"/>
      <c r="AN3574" s="114">
        <f t="shared" si="110"/>
        <v>0</v>
      </c>
      <c r="AO3574" s="114">
        <f t="shared" si="111"/>
        <v>18750000</v>
      </c>
      <c r="AP3574" s="114"/>
      <c r="AQ3574" s="114"/>
      <c r="AR3574" s="114"/>
      <c r="AS3574" s="114"/>
      <c r="AT3574" s="191"/>
    </row>
    <row r="3575" spans="1:46" s="239" customFormat="1" ht="15" customHeight="1" x14ac:dyDescent="0.2">
      <c r="A3575" s="104"/>
      <c r="B3575" s="104">
        <f>VLOOKUP(BJB!$F$9:$F$5599,Ctrl!$B$4:$C$399,2,0)</f>
        <v>34</v>
      </c>
      <c r="C3575" s="104">
        <f>VLOOKUP(BJB!$G$9:$G$5599,Ctrl!$E$4:$F$399,2,0)</f>
        <v>0</v>
      </c>
      <c r="D3575" s="219">
        <v>1</v>
      </c>
      <c r="E3575" s="104" t="str">
        <f>VLOOKUP(BJB!$F$9:$F$5599,Ctrl!$B$4:$D$399,3,0)</f>
        <v>III</v>
      </c>
      <c r="F3575" s="139" t="s">
        <v>10546</v>
      </c>
      <c r="G3575" s="139" t="s">
        <v>7677</v>
      </c>
      <c r="H3575" s="125"/>
      <c r="I3575" s="220" t="e">
        <f>IF(G3574=BJB!#REF!,I3574+1,1)</f>
        <v>#REF!</v>
      </c>
      <c r="J3575" s="912" t="s">
        <v>23500</v>
      </c>
      <c r="K3575" s="121" t="s">
        <v>3880</v>
      </c>
      <c r="L3575" s="104" t="s">
        <v>6477</v>
      </c>
      <c r="M3575" s="104" t="s">
        <v>781</v>
      </c>
      <c r="N3575" s="120">
        <v>39707</v>
      </c>
      <c r="O3575" s="112">
        <v>41000000</v>
      </c>
      <c r="P3575" s="105" t="s">
        <v>16693</v>
      </c>
      <c r="Q3575" s="120">
        <v>0</v>
      </c>
      <c r="R3575" s="105">
        <v>23062500</v>
      </c>
      <c r="S3575" s="108" t="s">
        <v>6828</v>
      </c>
      <c r="T3575" s="120">
        <v>40403</v>
      </c>
      <c r="U3575" s="112">
        <v>23260667</v>
      </c>
      <c r="V3575" s="109">
        <v>40403</v>
      </c>
      <c r="W3575" s="141">
        <v>23260667</v>
      </c>
      <c r="X3575" s="141">
        <v>0</v>
      </c>
      <c r="Y3575" s="141">
        <v>0</v>
      </c>
      <c r="Z3575" s="141">
        <v>0</v>
      </c>
      <c r="AA3575" s="112">
        <v>30000</v>
      </c>
      <c r="AB3575" s="112"/>
      <c r="AC3575" s="112"/>
      <c r="AD3575" s="141"/>
      <c r="AE3575" s="106">
        <v>0</v>
      </c>
      <c r="AF3575" s="106">
        <v>0</v>
      </c>
      <c r="AG3575" s="106">
        <v>0</v>
      </c>
      <c r="AH3575" s="112"/>
      <c r="AI3575" s="112"/>
      <c r="AJ3575" s="112"/>
      <c r="AK3575" s="112"/>
      <c r="AL3575" s="112"/>
      <c r="AM3575" s="112"/>
      <c r="AN3575" s="114">
        <f t="shared" si="110"/>
        <v>30000</v>
      </c>
      <c r="AO3575" s="114">
        <f t="shared" si="111"/>
        <v>23230667</v>
      </c>
      <c r="AP3575" s="114"/>
      <c r="AQ3575" s="114"/>
      <c r="AR3575" s="114"/>
      <c r="AS3575" s="114"/>
      <c r="AT3575" s="191"/>
    </row>
    <row r="3576" spans="1:46" s="239" customFormat="1" ht="15" customHeight="1" x14ac:dyDescent="0.2">
      <c r="A3576" s="104"/>
      <c r="B3576" s="104">
        <f>VLOOKUP(BJB!$F$9:$F$5599,Ctrl!$B$4:$C$399,2,0)</f>
        <v>34</v>
      </c>
      <c r="C3576" s="104">
        <f>VLOOKUP(BJB!$G$9:$G$5599,Ctrl!$E$4:$F$399,2,0)</f>
        <v>0</v>
      </c>
      <c r="D3576" s="219">
        <v>1</v>
      </c>
      <c r="E3576" s="104" t="str">
        <f>VLOOKUP(BJB!$F$9:$F$5599,Ctrl!$B$4:$D$399,3,0)</f>
        <v>III</v>
      </c>
      <c r="F3576" s="139" t="s">
        <v>10546</v>
      </c>
      <c r="G3576" s="139" t="s">
        <v>7677</v>
      </c>
      <c r="H3576" s="125" t="s">
        <v>7539</v>
      </c>
      <c r="I3576" s="220" t="e">
        <f>IF(G3575=BJB!#REF!,I3575+1,1)</f>
        <v>#REF!</v>
      </c>
      <c r="J3576" s="912" t="s">
        <v>23501</v>
      </c>
      <c r="K3576" s="121" t="s">
        <v>709</v>
      </c>
      <c r="L3576" s="104" t="s">
        <v>6477</v>
      </c>
      <c r="M3576" s="104" t="s">
        <v>3881</v>
      </c>
      <c r="N3576" s="120">
        <v>39857</v>
      </c>
      <c r="O3576" s="112">
        <v>75000000</v>
      </c>
      <c r="P3576" s="105" t="s">
        <v>6222</v>
      </c>
      <c r="Q3576" s="120" t="s">
        <v>6222</v>
      </c>
      <c r="R3576" s="890">
        <v>0</v>
      </c>
      <c r="S3576" s="108" t="s">
        <v>7103</v>
      </c>
      <c r="T3576" s="120">
        <v>40459</v>
      </c>
      <c r="U3576" s="112">
        <v>56250000</v>
      </c>
      <c r="V3576" s="109" t="s">
        <v>6222</v>
      </c>
      <c r="W3576" s="141">
        <v>0</v>
      </c>
      <c r="X3576" s="141">
        <v>0</v>
      </c>
      <c r="Y3576" s="141">
        <v>0</v>
      </c>
      <c r="Z3576" s="141">
        <v>0</v>
      </c>
      <c r="AA3576" s="112">
        <v>15515104</v>
      </c>
      <c r="AB3576" s="112"/>
      <c r="AC3576" s="132"/>
      <c r="AD3576" s="141"/>
      <c r="AE3576" s="106">
        <v>0</v>
      </c>
      <c r="AF3576" s="106">
        <v>0</v>
      </c>
      <c r="AG3576" s="106">
        <v>0</v>
      </c>
      <c r="AH3576" s="112"/>
      <c r="AI3576" s="112"/>
      <c r="AJ3576" s="112"/>
      <c r="AK3576" s="112"/>
      <c r="AL3576" s="112"/>
      <c r="AM3576" s="112"/>
      <c r="AN3576" s="114">
        <f t="shared" si="110"/>
        <v>15515104</v>
      </c>
      <c r="AO3576" s="114">
        <f t="shared" si="111"/>
        <v>40734896</v>
      </c>
      <c r="AP3576" s="114"/>
      <c r="AQ3576" s="114"/>
      <c r="AR3576" s="114"/>
      <c r="AS3576" s="114"/>
      <c r="AT3576" s="191"/>
    </row>
    <row r="3577" spans="1:46" s="239" customFormat="1" ht="15" customHeight="1" x14ac:dyDescent="0.2">
      <c r="A3577" s="104"/>
      <c r="B3577" s="104">
        <f>VLOOKUP(BJB!$F$9:$F$5599,Ctrl!$B$4:$C$399,2,0)</f>
        <v>34</v>
      </c>
      <c r="C3577" s="104">
        <f>VLOOKUP(BJB!$G$9:$G$5599,Ctrl!$E$4:$F$399,2,0)</f>
        <v>0</v>
      </c>
      <c r="D3577" s="219">
        <v>1</v>
      </c>
      <c r="E3577" s="104" t="str">
        <f>VLOOKUP(BJB!$F$9:$F$5599,Ctrl!$B$4:$D$399,3,0)</f>
        <v>III</v>
      </c>
      <c r="F3577" s="139" t="s">
        <v>10546</v>
      </c>
      <c r="G3577" s="139" t="s">
        <v>7677</v>
      </c>
      <c r="H3577" s="125"/>
      <c r="I3577" s="220" t="e">
        <f>IF(G3576=BJB!#REF!,I3576+1,1)</f>
        <v>#REF!</v>
      </c>
      <c r="J3577" s="912" t="s">
        <v>23502</v>
      </c>
      <c r="K3577" s="121" t="s">
        <v>3882</v>
      </c>
      <c r="L3577" s="104" t="s">
        <v>6477</v>
      </c>
      <c r="M3577" s="104" t="s">
        <v>3864</v>
      </c>
      <c r="N3577" s="120">
        <v>39836</v>
      </c>
      <c r="O3577" s="112">
        <v>25000000</v>
      </c>
      <c r="P3577" s="105" t="s">
        <v>16694</v>
      </c>
      <c r="Q3577" s="120" t="s">
        <v>16589</v>
      </c>
      <c r="R3577" s="105">
        <v>25762817</v>
      </c>
      <c r="S3577" s="108" t="s">
        <v>7103</v>
      </c>
      <c r="T3577" s="120">
        <v>40459</v>
      </c>
      <c r="U3577" s="112">
        <v>18750000</v>
      </c>
      <c r="V3577" s="109">
        <v>40459</v>
      </c>
      <c r="W3577" s="141">
        <v>18750000</v>
      </c>
      <c r="X3577" s="141">
        <v>0</v>
      </c>
      <c r="Y3577" s="141">
        <v>0</v>
      </c>
      <c r="Z3577" s="141">
        <v>0</v>
      </c>
      <c r="AA3577" s="112">
        <v>17601701</v>
      </c>
      <c r="AB3577" s="112"/>
      <c r="AC3577" s="112"/>
      <c r="AD3577" s="141"/>
      <c r="AE3577" s="106">
        <v>0</v>
      </c>
      <c r="AF3577" s="106">
        <v>0</v>
      </c>
      <c r="AG3577" s="106">
        <v>0</v>
      </c>
      <c r="AH3577" s="112"/>
      <c r="AI3577" s="112"/>
      <c r="AJ3577" s="112"/>
      <c r="AK3577" s="112"/>
      <c r="AL3577" s="112"/>
      <c r="AM3577" s="112"/>
      <c r="AN3577" s="114">
        <f t="shared" si="110"/>
        <v>17601701</v>
      </c>
      <c r="AO3577" s="114">
        <f t="shared" si="111"/>
        <v>1148299</v>
      </c>
      <c r="AP3577" s="114"/>
      <c r="AQ3577" s="114"/>
      <c r="AR3577" s="114"/>
      <c r="AS3577" s="114"/>
      <c r="AT3577" s="191"/>
    </row>
    <row r="3578" spans="1:46" s="239" customFormat="1" ht="15" customHeight="1" x14ac:dyDescent="0.2">
      <c r="A3578" s="104"/>
      <c r="B3578" s="104">
        <f>VLOOKUP(BJB!$F$9:$F$5599,Ctrl!$B$4:$C$399,2,0)</f>
        <v>34</v>
      </c>
      <c r="C3578" s="104">
        <f>VLOOKUP(BJB!$G$9:$G$5599,Ctrl!$E$4:$F$399,2,0)</f>
        <v>0</v>
      </c>
      <c r="D3578" s="219">
        <v>1</v>
      </c>
      <c r="E3578" s="104" t="str">
        <f>VLOOKUP(BJB!$F$9:$F$5599,Ctrl!$B$4:$D$399,3,0)</f>
        <v>III</v>
      </c>
      <c r="F3578" s="139" t="s">
        <v>10546</v>
      </c>
      <c r="G3578" s="139" t="s">
        <v>7677</v>
      </c>
      <c r="H3578" s="125"/>
      <c r="I3578" s="220" t="e">
        <f>IF(G3577=BJB!#REF!,I3577+1,1)</f>
        <v>#REF!</v>
      </c>
      <c r="J3578" s="912" t="s">
        <v>23503</v>
      </c>
      <c r="K3578" s="121" t="s">
        <v>3883</v>
      </c>
      <c r="L3578" s="104" t="s">
        <v>6477</v>
      </c>
      <c r="M3578" s="104" t="s">
        <v>3884</v>
      </c>
      <c r="N3578" s="120">
        <v>39416</v>
      </c>
      <c r="O3578" s="112">
        <v>25000000</v>
      </c>
      <c r="P3578" s="105" t="s">
        <v>16695</v>
      </c>
      <c r="Q3578" s="120" t="s">
        <v>16589</v>
      </c>
      <c r="R3578" s="105">
        <v>28242000</v>
      </c>
      <c r="S3578" s="108" t="s">
        <v>7103</v>
      </c>
      <c r="T3578" s="120">
        <v>40459</v>
      </c>
      <c r="U3578" s="112">
        <v>18750000</v>
      </c>
      <c r="V3578" s="109">
        <v>40459</v>
      </c>
      <c r="W3578" s="141">
        <v>18750000</v>
      </c>
      <c r="X3578" s="141">
        <v>0</v>
      </c>
      <c r="Y3578" s="141">
        <v>0</v>
      </c>
      <c r="Z3578" s="141">
        <v>0</v>
      </c>
      <c r="AA3578" s="112">
        <v>0</v>
      </c>
      <c r="AB3578" s="112"/>
      <c r="AC3578" s="112"/>
      <c r="AD3578" s="141"/>
      <c r="AE3578" s="106">
        <v>0</v>
      </c>
      <c r="AF3578" s="106">
        <v>0</v>
      </c>
      <c r="AG3578" s="106">
        <v>0</v>
      </c>
      <c r="AH3578" s="112"/>
      <c r="AI3578" s="112"/>
      <c r="AJ3578" s="112"/>
      <c r="AK3578" s="112"/>
      <c r="AL3578" s="112"/>
      <c r="AM3578" s="112"/>
      <c r="AN3578" s="114">
        <f t="shared" si="110"/>
        <v>0</v>
      </c>
      <c r="AO3578" s="114">
        <f t="shared" si="111"/>
        <v>18750000</v>
      </c>
      <c r="AP3578" s="114"/>
      <c r="AQ3578" s="114"/>
      <c r="AR3578" s="114"/>
      <c r="AS3578" s="114"/>
      <c r="AT3578" s="191"/>
    </row>
    <row r="3579" spans="1:46" s="239" customFormat="1" ht="15" customHeight="1" x14ac:dyDescent="0.2">
      <c r="A3579" s="104"/>
      <c r="B3579" s="104">
        <f>VLOOKUP(BJB!$F$9:$F$5599,Ctrl!$B$4:$C$399,2,0)</f>
        <v>34</v>
      </c>
      <c r="C3579" s="104">
        <f>VLOOKUP(BJB!$G$9:$G$5599,Ctrl!$E$4:$F$399,2,0)</f>
        <v>0</v>
      </c>
      <c r="D3579" s="219">
        <v>1</v>
      </c>
      <c r="E3579" s="104" t="str">
        <f>VLOOKUP(BJB!$F$9:$F$5599,Ctrl!$B$4:$D$399,3,0)</f>
        <v>III</v>
      </c>
      <c r="F3579" s="139" t="s">
        <v>10546</v>
      </c>
      <c r="G3579" s="139" t="s">
        <v>7677</v>
      </c>
      <c r="H3579" s="125" t="s">
        <v>6398</v>
      </c>
      <c r="I3579" s="220" t="e">
        <f>IF(G3578=BJB!#REF!,I3578+1,1)</f>
        <v>#REF!</v>
      </c>
      <c r="J3579" s="912" t="s">
        <v>23504</v>
      </c>
      <c r="K3579" s="121" t="s">
        <v>3885</v>
      </c>
      <c r="L3579" s="104" t="s">
        <v>6477</v>
      </c>
      <c r="M3579" s="104" t="s">
        <v>3766</v>
      </c>
      <c r="N3579" s="120">
        <v>39647</v>
      </c>
      <c r="O3579" s="112">
        <v>35000000</v>
      </c>
      <c r="P3579" s="105" t="s">
        <v>16696</v>
      </c>
      <c r="Q3579" s="120" t="s">
        <v>16589</v>
      </c>
      <c r="R3579" s="105">
        <v>39462879</v>
      </c>
      <c r="S3579" s="108" t="s">
        <v>7103</v>
      </c>
      <c r="T3579" s="120">
        <v>40459</v>
      </c>
      <c r="U3579" s="112">
        <v>26250000</v>
      </c>
      <c r="V3579" s="109">
        <v>40459</v>
      </c>
      <c r="W3579" s="141">
        <v>26250000</v>
      </c>
      <c r="X3579" s="141">
        <v>0</v>
      </c>
      <c r="Y3579" s="141">
        <v>0</v>
      </c>
      <c r="Z3579" s="141">
        <v>0</v>
      </c>
      <c r="AA3579" s="112">
        <v>2370000</v>
      </c>
      <c r="AB3579" s="112"/>
      <c r="AC3579" s="132"/>
      <c r="AD3579" s="141"/>
      <c r="AE3579" s="106">
        <v>0</v>
      </c>
      <c r="AF3579" s="106">
        <v>0</v>
      </c>
      <c r="AG3579" s="106">
        <v>0</v>
      </c>
      <c r="AH3579" s="112"/>
      <c r="AI3579" s="112"/>
      <c r="AJ3579" s="112"/>
      <c r="AK3579" s="112"/>
      <c r="AL3579" s="112"/>
      <c r="AM3579" s="112"/>
      <c r="AN3579" s="114">
        <f t="shared" si="110"/>
        <v>2370000</v>
      </c>
      <c r="AO3579" s="114">
        <f t="shared" si="111"/>
        <v>23880000</v>
      </c>
      <c r="AP3579" s="114"/>
      <c r="AQ3579" s="114"/>
      <c r="AR3579" s="114"/>
      <c r="AS3579" s="114"/>
      <c r="AT3579" s="191"/>
    </row>
    <row r="3580" spans="1:46" s="239" customFormat="1" ht="15" customHeight="1" x14ac:dyDescent="0.2">
      <c r="A3580" s="104"/>
      <c r="B3580" s="104">
        <f>VLOOKUP(BJB!$F$9:$F$5599,Ctrl!$B$4:$C$399,2,0)</f>
        <v>34</v>
      </c>
      <c r="C3580" s="104">
        <f>VLOOKUP(BJB!$G$9:$G$5599,Ctrl!$E$4:$F$399,2,0)</f>
        <v>0</v>
      </c>
      <c r="D3580" s="219">
        <v>1</v>
      </c>
      <c r="E3580" s="104" t="str">
        <f>VLOOKUP(BJB!$F$9:$F$5599,Ctrl!$B$4:$D$399,3,0)</f>
        <v>III</v>
      </c>
      <c r="F3580" s="139" t="s">
        <v>10546</v>
      </c>
      <c r="G3580" s="139" t="s">
        <v>7677</v>
      </c>
      <c r="H3580" s="125"/>
      <c r="I3580" s="220" t="e">
        <f>IF(G3579=BJB!#REF!,I3579+1,1)</f>
        <v>#REF!</v>
      </c>
      <c r="J3580" s="912" t="s">
        <v>23505</v>
      </c>
      <c r="K3580" s="121" t="s">
        <v>1168</v>
      </c>
      <c r="L3580" s="104" t="s">
        <v>6477</v>
      </c>
      <c r="M3580" s="104" t="s">
        <v>3886</v>
      </c>
      <c r="N3580" s="120">
        <v>40017</v>
      </c>
      <c r="O3580" s="112">
        <v>100000000</v>
      </c>
      <c r="P3580" s="105" t="s">
        <v>6222</v>
      </c>
      <c r="Q3580" s="120" t="s">
        <v>6222</v>
      </c>
      <c r="R3580" s="890">
        <v>0</v>
      </c>
      <c r="S3580" s="108" t="s">
        <v>7103</v>
      </c>
      <c r="T3580" s="120">
        <v>40459</v>
      </c>
      <c r="U3580" s="112">
        <v>73529841.75</v>
      </c>
      <c r="V3580" s="109" t="s">
        <v>6222</v>
      </c>
      <c r="W3580" s="141">
        <v>0</v>
      </c>
      <c r="X3580" s="141">
        <v>0</v>
      </c>
      <c r="Y3580" s="141">
        <v>0</v>
      </c>
      <c r="Z3580" s="141">
        <v>0</v>
      </c>
      <c r="AA3580" s="112">
        <v>69779842</v>
      </c>
      <c r="AB3580" s="112"/>
      <c r="AC3580" s="112"/>
      <c r="AD3580" s="141"/>
      <c r="AE3580" s="106">
        <v>0</v>
      </c>
      <c r="AF3580" s="106">
        <v>0</v>
      </c>
      <c r="AG3580" s="106">
        <v>0</v>
      </c>
      <c r="AH3580" s="112"/>
      <c r="AI3580" s="112"/>
      <c r="AJ3580" s="112"/>
      <c r="AK3580" s="112"/>
      <c r="AL3580" s="112"/>
      <c r="AM3580" s="112"/>
      <c r="AN3580" s="114">
        <f t="shared" si="110"/>
        <v>69779842</v>
      </c>
      <c r="AO3580" s="114">
        <f t="shared" si="111"/>
        <v>3749999.75</v>
      </c>
      <c r="AP3580" s="114"/>
      <c r="AQ3580" s="114"/>
      <c r="AR3580" s="114"/>
      <c r="AS3580" s="114"/>
      <c r="AT3580" s="191"/>
    </row>
    <row r="3581" spans="1:46" s="239" customFormat="1" ht="15" customHeight="1" x14ac:dyDescent="0.2">
      <c r="A3581" s="104"/>
      <c r="B3581" s="104">
        <f>VLOOKUP(BJB!$F$9:$F$5599,Ctrl!$B$4:$C$399,2,0)</f>
        <v>34</v>
      </c>
      <c r="C3581" s="104">
        <f>VLOOKUP(BJB!$G$9:$G$5599,Ctrl!$E$4:$F$399,2,0)</f>
        <v>0</v>
      </c>
      <c r="D3581" s="219">
        <v>1</v>
      </c>
      <c r="E3581" s="104" t="str">
        <f>VLOOKUP(BJB!$F$9:$F$5599,Ctrl!$B$4:$D$399,3,0)</f>
        <v>III</v>
      </c>
      <c r="F3581" s="139" t="s">
        <v>10546</v>
      </c>
      <c r="G3581" s="139" t="s">
        <v>7677</v>
      </c>
      <c r="H3581" s="125"/>
      <c r="I3581" s="220" t="e">
        <f>IF(G3580=BJB!#REF!,I3580+1,1)</f>
        <v>#REF!</v>
      </c>
      <c r="J3581" s="912" t="s">
        <v>23506</v>
      </c>
      <c r="K3581" s="121" t="s">
        <v>627</v>
      </c>
      <c r="L3581" s="104" t="s">
        <v>6477</v>
      </c>
      <c r="M3581" s="104" t="s">
        <v>781</v>
      </c>
      <c r="N3581" s="120">
        <v>39707</v>
      </c>
      <c r="O3581" s="112">
        <v>12000000</v>
      </c>
      <c r="P3581" s="105" t="s">
        <v>16697</v>
      </c>
      <c r="Q3581" s="120" t="s">
        <v>16589</v>
      </c>
      <c r="R3581" s="105">
        <v>6600000</v>
      </c>
      <c r="S3581" s="108" t="s">
        <v>7103</v>
      </c>
      <c r="T3581" s="120">
        <v>40459</v>
      </c>
      <c r="U3581" s="112">
        <v>4950000</v>
      </c>
      <c r="V3581" s="109">
        <v>40459</v>
      </c>
      <c r="W3581" s="141">
        <v>4950000</v>
      </c>
      <c r="X3581" s="141">
        <v>0</v>
      </c>
      <c r="Y3581" s="141">
        <v>0</v>
      </c>
      <c r="Z3581" s="141">
        <v>0</v>
      </c>
      <c r="AA3581" s="112">
        <v>0</v>
      </c>
      <c r="AB3581" s="112"/>
      <c r="AC3581" s="112"/>
      <c r="AD3581" s="141"/>
      <c r="AE3581" s="106">
        <v>0</v>
      </c>
      <c r="AF3581" s="106">
        <v>0</v>
      </c>
      <c r="AG3581" s="106">
        <v>0</v>
      </c>
      <c r="AH3581" s="112"/>
      <c r="AI3581" s="112"/>
      <c r="AJ3581" s="112"/>
      <c r="AK3581" s="112"/>
      <c r="AL3581" s="112"/>
      <c r="AM3581" s="112"/>
      <c r="AN3581" s="114">
        <f t="shared" si="110"/>
        <v>0</v>
      </c>
      <c r="AO3581" s="114">
        <f t="shared" si="111"/>
        <v>4950000</v>
      </c>
      <c r="AP3581" s="114"/>
      <c r="AQ3581" s="114"/>
      <c r="AR3581" s="114"/>
      <c r="AS3581" s="114"/>
      <c r="AT3581" s="191"/>
    </row>
    <row r="3582" spans="1:46" s="239" customFormat="1" ht="15" customHeight="1" x14ac:dyDescent="0.2">
      <c r="A3582" s="104"/>
      <c r="B3582" s="104">
        <f>VLOOKUP(BJB!$F$9:$F$5599,Ctrl!$B$4:$C$399,2,0)</f>
        <v>34</v>
      </c>
      <c r="C3582" s="104">
        <f>VLOOKUP(BJB!$G$9:$G$5599,Ctrl!$E$4:$F$399,2,0)</f>
        <v>0</v>
      </c>
      <c r="D3582" s="219">
        <v>1</v>
      </c>
      <c r="E3582" s="104" t="str">
        <f>VLOOKUP(BJB!$F$9:$F$5599,Ctrl!$B$4:$D$399,3,0)</f>
        <v>III</v>
      </c>
      <c r="F3582" s="139" t="s">
        <v>10546</v>
      </c>
      <c r="G3582" s="139" t="s">
        <v>7677</v>
      </c>
      <c r="H3582" s="125" t="s">
        <v>6712</v>
      </c>
      <c r="I3582" s="220" t="e">
        <f>IF(G3581=BJB!#REF!,I3581+1,1)</f>
        <v>#REF!</v>
      </c>
      <c r="J3582" s="891" t="s">
        <v>18463</v>
      </c>
      <c r="K3582" s="121" t="s">
        <v>3887</v>
      </c>
      <c r="L3582" s="104" t="s">
        <v>6477</v>
      </c>
      <c r="M3582" s="104" t="s">
        <v>3888</v>
      </c>
      <c r="N3582" s="120">
        <v>39857</v>
      </c>
      <c r="O3582" s="112">
        <v>70000000</v>
      </c>
      <c r="P3582" s="105" t="s">
        <v>16698</v>
      </c>
      <c r="Q3582" s="120" t="s">
        <v>16589</v>
      </c>
      <c r="R3582" s="105">
        <v>71494457</v>
      </c>
      <c r="S3582" s="108" t="s">
        <v>7103</v>
      </c>
      <c r="T3582" s="120">
        <v>40459</v>
      </c>
      <c r="U3582" s="112">
        <v>52500000</v>
      </c>
      <c r="V3582" s="109">
        <v>40459</v>
      </c>
      <c r="W3582" s="141">
        <v>52500000</v>
      </c>
      <c r="X3582" s="141">
        <v>0</v>
      </c>
      <c r="Y3582" s="141">
        <v>0</v>
      </c>
      <c r="Z3582" s="141">
        <v>0</v>
      </c>
      <c r="AA3582" s="112">
        <v>22050000</v>
      </c>
      <c r="AB3582" s="112"/>
      <c r="AC3582" s="132"/>
      <c r="AD3582" s="141"/>
      <c r="AE3582" s="106">
        <v>800000</v>
      </c>
      <c r="AF3582" s="106">
        <v>0</v>
      </c>
      <c r="AG3582" s="106">
        <v>0</v>
      </c>
      <c r="AH3582" s="112"/>
      <c r="AI3582" s="112"/>
      <c r="AJ3582" s="112"/>
      <c r="AK3582" s="112"/>
      <c r="AL3582" s="112"/>
      <c r="AM3582" s="112"/>
      <c r="AN3582" s="114">
        <f t="shared" si="110"/>
        <v>22850000</v>
      </c>
      <c r="AO3582" s="114">
        <f t="shared" si="111"/>
        <v>29650000</v>
      </c>
      <c r="AP3582" s="114"/>
      <c r="AQ3582" s="114"/>
      <c r="AR3582" s="114"/>
      <c r="AS3582" s="114"/>
      <c r="AT3582" s="191"/>
    </row>
    <row r="3583" spans="1:46" s="239" customFormat="1" ht="15" customHeight="1" x14ac:dyDescent="0.2">
      <c r="A3583" s="104"/>
      <c r="B3583" s="104">
        <f>VLOOKUP(BJB!$F$9:$F$5599,Ctrl!$B$4:$C$399,2,0)</f>
        <v>34</v>
      </c>
      <c r="C3583" s="104">
        <f>VLOOKUP(BJB!$G$9:$G$5599,Ctrl!$E$4:$F$399,2,0)</f>
        <v>0</v>
      </c>
      <c r="D3583" s="219">
        <v>1</v>
      </c>
      <c r="E3583" s="104" t="str">
        <f>VLOOKUP(BJB!$F$9:$F$5599,Ctrl!$B$4:$D$399,3,0)</f>
        <v>III</v>
      </c>
      <c r="F3583" s="139" t="s">
        <v>10546</v>
      </c>
      <c r="G3583" s="139" t="s">
        <v>7677</v>
      </c>
      <c r="H3583" s="125"/>
      <c r="I3583" s="220" t="e">
        <f>IF(G3582=BJB!#REF!,I3582+1,1)</f>
        <v>#REF!</v>
      </c>
      <c r="J3583" s="912" t="s">
        <v>23507</v>
      </c>
      <c r="K3583" s="121" t="s">
        <v>3889</v>
      </c>
      <c r="L3583" s="104" t="s">
        <v>6477</v>
      </c>
      <c r="M3583" s="104" t="s">
        <v>3890</v>
      </c>
      <c r="N3583" s="120">
        <v>39595</v>
      </c>
      <c r="O3583" s="112">
        <v>49000000</v>
      </c>
      <c r="P3583" s="105" t="s">
        <v>16699</v>
      </c>
      <c r="Q3583" s="120" t="s">
        <v>16700</v>
      </c>
      <c r="R3583" s="105">
        <v>51411302</v>
      </c>
      <c r="S3583" s="108" t="s">
        <v>7103</v>
      </c>
      <c r="T3583" s="120">
        <v>40459</v>
      </c>
      <c r="U3583" s="112">
        <v>36750000</v>
      </c>
      <c r="V3583" s="109">
        <v>40459</v>
      </c>
      <c r="W3583" s="141">
        <v>36750000</v>
      </c>
      <c r="X3583" s="141">
        <v>0</v>
      </c>
      <c r="Y3583" s="141">
        <v>0</v>
      </c>
      <c r="Z3583" s="141">
        <v>0</v>
      </c>
      <c r="AA3583" s="112">
        <v>0</v>
      </c>
      <c r="AB3583" s="112"/>
      <c r="AC3583" s="112"/>
      <c r="AD3583" s="141"/>
      <c r="AE3583" s="106">
        <v>0</v>
      </c>
      <c r="AF3583" s="106">
        <v>0</v>
      </c>
      <c r="AG3583" s="106">
        <v>0</v>
      </c>
      <c r="AH3583" s="112"/>
      <c r="AI3583" s="112"/>
      <c r="AJ3583" s="112"/>
      <c r="AK3583" s="112"/>
      <c r="AL3583" s="112"/>
      <c r="AM3583" s="112"/>
      <c r="AN3583" s="114">
        <f t="shared" si="110"/>
        <v>0</v>
      </c>
      <c r="AO3583" s="114">
        <f t="shared" si="111"/>
        <v>36750000</v>
      </c>
      <c r="AP3583" s="114"/>
      <c r="AQ3583" s="114"/>
      <c r="AR3583" s="114"/>
      <c r="AS3583" s="114"/>
      <c r="AT3583" s="191"/>
    </row>
    <row r="3584" spans="1:46" s="239" customFormat="1" ht="15" customHeight="1" x14ac:dyDescent="0.2">
      <c r="A3584" s="104"/>
      <c r="B3584" s="104">
        <f>VLOOKUP(BJB!$F$9:$F$5599,Ctrl!$B$4:$C$399,2,0)</f>
        <v>34</v>
      </c>
      <c r="C3584" s="104">
        <f>VLOOKUP(BJB!$G$9:$G$5599,Ctrl!$E$4:$F$399,2,0)</f>
        <v>0</v>
      </c>
      <c r="D3584" s="219">
        <v>1</v>
      </c>
      <c r="E3584" s="104" t="str">
        <f>VLOOKUP(BJB!$F$9:$F$5599,Ctrl!$B$4:$D$399,3,0)</f>
        <v>III</v>
      </c>
      <c r="F3584" s="139" t="s">
        <v>10546</v>
      </c>
      <c r="G3584" s="139" t="s">
        <v>7677</v>
      </c>
      <c r="H3584" s="125" t="s">
        <v>6410</v>
      </c>
      <c r="I3584" s="220" t="e">
        <f>IF(G3583=BJB!#REF!,I3583+1,1)</f>
        <v>#REF!</v>
      </c>
      <c r="J3584" s="891" t="s">
        <v>18464</v>
      </c>
      <c r="K3584" s="121" t="s">
        <v>3891</v>
      </c>
      <c r="L3584" s="104" t="s">
        <v>6477</v>
      </c>
      <c r="M3584" s="104" t="s">
        <v>3881</v>
      </c>
      <c r="N3584" s="120">
        <v>39857</v>
      </c>
      <c r="O3584" s="112">
        <v>75000000</v>
      </c>
      <c r="P3584" s="105" t="s">
        <v>6222</v>
      </c>
      <c r="Q3584" s="120" t="s">
        <v>6222</v>
      </c>
      <c r="R3584" s="890">
        <v>0</v>
      </c>
      <c r="S3584" s="108" t="s">
        <v>7103</v>
      </c>
      <c r="T3584" s="120">
        <v>40459</v>
      </c>
      <c r="U3584" s="112">
        <v>54219333</v>
      </c>
      <c r="V3584" s="109" t="s">
        <v>6222</v>
      </c>
      <c r="W3584" s="141">
        <v>0</v>
      </c>
      <c r="X3584" s="141">
        <v>0</v>
      </c>
      <c r="Y3584" s="141">
        <v>0</v>
      </c>
      <c r="Z3584" s="141">
        <v>0</v>
      </c>
      <c r="AA3584" s="112">
        <v>11373243</v>
      </c>
      <c r="AB3584" s="112"/>
      <c r="AC3584" s="132">
        <v>390629</v>
      </c>
      <c r="AD3584" s="141">
        <v>781258</v>
      </c>
      <c r="AE3584" s="106">
        <v>0</v>
      </c>
      <c r="AF3584" s="106">
        <v>390629</v>
      </c>
      <c r="AG3584" s="106">
        <v>0</v>
      </c>
      <c r="AH3584" s="112"/>
      <c r="AI3584" s="222"/>
      <c r="AJ3584" s="112"/>
      <c r="AK3584" s="112"/>
      <c r="AL3584" s="112"/>
      <c r="AM3584" s="112"/>
      <c r="AN3584" s="114">
        <f t="shared" si="110"/>
        <v>12935759</v>
      </c>
      <c r="AO3584" s="114">
        <f t="shared" si="111"/>
        <v>41283574</v>
      </c>
      <c r="AP3584" s="114"/>
      <c r="AQ3584" s="114"/>
      <c r="AR3584" s="114"/>
      <c r="AS3584" s="114"/>
      <c r="AT3584" s="191"/>
    </row>
    <row r="3585" spans="1:46" s="239" customFormat="1" ht="15" customHeight="1" x14ac:dyDescent="0.2">
      <c r="A3585" s="104"/>
      <c r="B3585" s="104">
        <f>VLOOKUP(BJB!$F$9:$F$5599,Ctrl!$B$4:$C$399,2,0)</f>
        <v>34</v>
      </c>
      <c r="C3585" s="104">
        <f>VLOOKUP(BJB!$G$9:$G$5599,Ctrl!$E$4:$F$399,2,0)</f>
        <v>0</v>
      </c>
      <c r="D3585" s="219">
        <v>1</v>
      </c>
      <c r="E3585" s="104" t="str">
        <f>VLOOKUP(BJB!$F$9:$F$5599,Ctrl!$B$4:$D$399,3,0)</f>
        <v>III</v>
      </c>
      <c r="F3585" s="139" t="s">
        <v>10546</v>
      </c>
      <c r="G3585" s="139" t="s">
        <v>7677</v>
      </c>
      <c r="H3585" s="125"/>
      <c r="I3585" s="220" t="e">
        <f>IF(G3584=BJB!#REF!,I3584+1,1)</f>
        <v>#REF!</v>
      </c>
      <c r="J3585" s="912" t="s">
        <v>23508</v>
      </c>
      <c r="K3585" s="121" t="s">
        <v>425</v>
      </c>
      <c r="L3585" s="104" t="s">
        <v>6477</v>
      </c>
      <c r="M3585" s="104" t="s">
        <v>3844</v>
      </c>
      <c r="N3585" s="120">
        <v>39812</v>
      </c>
      <c r="O3585" s="112">
        <v>30000000</v>
      </c>
      <c r="P3585" s="105" t="s">
        <v>16701</v>
      </c>
      <c r="Q3585" s="120" t="s">
        <v>16700</v>
      </c>
      <c r="R3585" s="105">
        <v>23605020</v>
      </c>
      <c r="S3585" s="108" t="s">
        <v>7103</v>
      </c>
      <c r="T3585" s="120">
        <v>40459</v>
      </c>
      <c r="U3585" s="112">
        <v>17703765</v>
      </c>
      <c r="V3585" s="109">
        <v>40459</v>
      </c>
      <c r="W3585" s="141">
        <v>17703765</v>
      </c>
      <c r="X3585" s="141">
        <v>0</v>
      </c>
      <c r="Y3585" s="141">
        <v>0</v>
      </c>
      <c r="Z3585" s="141">
        <v>0</v>
      </c>
      <c r="AA3585" s="112">
        <v>0</v>
      </c>
      <c r="AB3585" s="112"/>
      <c r="AC3585" s="112"/>
      <c r="AD3585" s="141"/>
      <c r="AE3585" s="106">
        <v>0</v>
      </c>
      <c r="AF3585" s="106">
        <v>0</v>
      </c>
      <c r="AG3585" s="106">
        <v>0</v>
      </c>
      <c r="AH3585" s="112"/>
      <c r="AI3585" s="112"/>
      <c r="AJ3585" s="112"/>
      <c r="AK3585" s="112"/>
      <c r="AL3585" s="112"/>
      <c r="AM3585" s="112"/>
      <c r="AN3585" s="114">
        <f t="shared" si="110"/>
        <v>0</v>
      </c>
      <c r="AO3585" s="114">
        <f t="shared" si="111"/>
        <v>17703765</v>
      </c>
      <c r="AP3585" s="114"/>
      <c r="AQ3585" s="114"/>
      <c r="AR3585" s="114"/>
      <c r="AS3585" s="114"/>
      <c r="AT3585" s="191"/>
    </row>
    <row r="3586" spans="1:46" s="239" customFormat="1" ht="15" customHeight="1" x14ac:dyDescent="0.2">
      <c r="A3586" s="104"/>
      <c r="B3586" s="104">
        <f>VLOOKUP(BJB!$F$9:$F$5599,Ctrl!$B$4:$C$399,2,0)</f>
        <v>34</v>
      </c>
      <c r="C3586" s="104">
        <f>VLOOKUP(BJB!$G$9:$G$5599,Ctrl!$E$4:$F$399,2,0)</f>
        <v>0</v>
      </c>
      <c r="D3586" s="219">
        <v>1</v>
      </c>
      <c r="E3586" s="104" t="str">
        <f>VLOOKUP(BJB!$F$9:$F$5599,Ctrl!$B$4:$D$399,3,0)</f>
        <v>III</v>
      </c>
      <c r="F3586" s="139" t="s">
        <v>10546</v>
      </c>
      <c r="G3586" s="139" t="s">
        <v>7677</v>
      </c>
      <c r="H3586" s="125"/>
      <c r="I3586" s="220" t="e">
        <f>IF(G3585=BJB!#REF!,I3585+1,1)</f>
        <v>#REF!</v>
      </c>
      <c r="J3586" s="912" t="s">
        <v>23509</v>
      </c>
      <c r="K3586" s="121" t="s">
        <v>3892</v>
      </c>
      <c r="L3586" s="104" t="s">
        <v>6477</v>
      </c>
      <c r="M3586" s="104" t="s">
        <v>3791</v>
      </c>
      <c r="N3586" s="120">
        <v>39707</v>
      </c>
      <c r="O3586" s="112">
        <v>25000000</v>
      </c>
      <c r="P3586" s="105" t="s">
        <v>16702</v>
      </c>
      <c r="Q3586" s="120" t="s">
        <v>16700</v>
      </c>
      <c r="R3586" s="105">
        <v>17847225</v>
      </c>
      <c r="S3586" s="108" t="s">
        <v>7103</v>
      </c>
      <c r="T3586" s="120">
        <v>40459</v>
      </c>
      <c r="U3586" s="112">
        <v>13385419</v>
      </c>
      <c r="V3586" s="109">
        <v>40459</v>
      </c>
      <c r="W3586" s="141">
        <v>13385418.75</v>
      </c>
      <c r="X3586" s="141">
        <v>0</v>
      </c>
      <c r="Y3586" s="141">
        <v>0</v>
      </c>
      <c r="Z3586" s="141">
        <v>0</v>
      </c>
      <c r="AA3586" s="112">
        <v>13385419</v>
      </c>
      <c r="AB3586" s="112"/>
      <c r="AC3586" s="112"/>
      <c r="AD3586" s="141"/>
      <c r="AE3586" s="106">
        <v>0</v>
      </c>
      <c r="AF3586" s="106">
        <v>0</v>
      </c>
      <c r="AG3586" s="106">
        <v>0</v>
      </c>
      <c r="AH3586" s="112"/>
      <c r="AI3586" s="112"/>
      <c r="AJ3586" s="112"/>
      <c r="AK3586" s="112"/>
      <c r="AL3586" s="112"/>
      <c r="AM3586" s="112"/>
      <c r="AN3586" s="114">
        <f t="shared" si="110"/>
        <v>13385419</v>
      </c>
      <c r="AO3586" s="114">
        <f t="shared" si="111"/>
        <v>0</v>
      </c>
      <c r="AP3586" s="114"/>
      <c r="AQ3586" s="114"/>
      <c r="AR3586" s="114"/>
      <c r="AS3586" s="114"/>
      <c r="AT3586" s="191"/>
    </row>
    <row r="3587" spans="1:46" s="239" customFormat="1" ht="15" customHeight="1" x14ac:dyDescent="0.2">
      <c r="A3587" s="104"/>
      <c r="B3587" s="104">
        <f>VLOOKUP(BJB!$F$9:$F$5599,Ctrl!$B$4:$C$399,2,0)</f>
        <v>34</v>
      </c>
      <c r="C3587" s="104">
        <f>VLOOKUP(BJB!$G$9:$G$5599,Ctrl!$E$4:$F$399,2,0)</f>
        <v>0</v>
      </c>
      <c r="D3587" s="219">
        <v>1</v>
      </c>
      <c r="E3587" s="104" t="str">
        <f>VLOOKUP(BJB!$F$9:$F$5599,Ctrl!$B$4:$D$399,3,0)</f>
        <v>III</v>
      </c>
      <c r="F3587" s="139" t="s">
        <v>10546</v>
      </c>
      <c r="G3587" s="139" t="s">
        <v>7677</v>
      </c>
      <c r="H3587" s="125" t="s">
        <v>6412</v>
      </c>
      <c r="I3587" s="220" t="e">
        <f>IF(G3586=BJB!#REF!,I3586+1,1)</f>
        <v>#REF!</v>
      </c>
      <c r="J3587" s="912" t="s">
        <v>23510</v>
      </c>
      <c r="K3587" s="121" t="s">
        <v>3893</v>
      </c>
      <c r="L3587" s="104" t="s">
        <v>6477</v>
      </c>
      <c r="M3587" s="104" t="s">
        <v>3881</v>
      </c>
      <c r="N3587" s="120">
        <v>39856</v>
      </c>
      <c r="O3587" s="112">
        <v>60000000</v>
      </c>
      <c r="P3587" s="105" t="s">
        <v>6222</v>
      </c>
      <c r="Q3587" s="120" t="s">
        <v>6222</v>
      </c>
      <c r="R3587" s="890">
        <v>0</v>
      </c>
      <c r="S3587" s="108" t="s">
        <v>7103</v>
      </c>
      <c r="T3587" s="120">
        <v>40459</v>
      </c>
      <c r="U3587" s="112">
        <v>32485243.5</v>
      </c>
      <c r="V3587" s="109" t="s">
        <v>6222</v>
      </c>
      <c r="W3587" s="141">
        <v>0</v>
      </c>
      <c r="X3587" s="141">
        <v>0</v>
      </c>
      <c r="Y3587" s="141">
        <v>0</v>
      </c>
      <c r="Z3587" s="141">
        <v>0</v>
      </c>
      <c r="AA3587" s="112">
        <v>16429950</v>
      </c>
      <c r="AB3587" s="112"/>
      <c r="AC3587" s="132"/>
      <c r="AD3587" s="141"/>
      <c r="AE3587" s="106">
        <v>0</v>
      </c>
      <c r="AF3587" s="106">
        <v>0</v>
      </c>
      <c r="AG3587" s="106">
        <v>0</v>
      </c>
      <c r="AH3587" s="112"/>
      <c r="AI3587" s="112"/>
      <c r="AJ3587" s="112"/>
      <c r="AK3587" s="112"/>
      <c r="AL3587" s="112"/>
      <c r="AM3587" s="112"/>
      <c r="AN3587" s="114">
        <f t="shared" si="110"/>
        <v>16429950</v>
      </c>
      <c r="AO3587" s="114">
        <f t="shared" si="111"/>
        <v>16055293.5</v>
      </c>
      <c r="AP3587" s="114"/>
      <c r="AQ3587" s="114"/>
      <c r="AR3587" s="114"/>
      <c r="AS3587" s="114"/>
      <c r="AT3587" s="191"/>
    </row>
    <row r="3588" spans="1:46" s="239" customFormat="1" ht="15" customHeight="1" x14ac:dyDescent="0.2">
      <c r="A3588" s="104"/>
      <c r="B3588" s="104">
        <f>VLOOKUP(BJB!$F$9:$F$5599,Ctrl!$B$4:$C$399,2,0)</f>
        <v>34</v>
      </c>
      <c r="C3588" s="104">
        <f>VLOOKUP(BJB!$G$9:$G$5599,Ctrl!$E$4:$F$399,2,0)</f>
        <v>0</v>
      </c>
      <c r="D3588" s="219">
        <v>1</v>
      </c>
      <c r="E3588" s="104" t="str">
        <f>VLOOKUP(BJB!$F$9:$F$5599,Ctrl!$B$4:$D$399,3,0)</f>
        <v>III</v>
      </c>
      <c r="F3588" s="139" t="s">
        <v>10546</v>
      </c>
      <c r="G3588" s="139" t="s">
        <v>7677</v>
      </c>
      <c r="H3588" s="125"/>
      <c r="I3588" s="220" t="e">
        <f>IF(G3587=BJB!#REF!,I3587+1,1)</f>
        <v>#REF!</v>
      </c>
      <c r="J3588" s="912" t="s">
        <v>23511</v>
      </c>
      <c r="K3588" s="121" t="s">
        <v>3894</v>
      </c>
      <c r="L3588" s="104" t="s">
        <v>6477</v>
      </c>
      <c r="M3588" s="104" t="s">
        <v>3895</v>
      </c>
      <c r="N3588" s="120">
        <v>39836</v>
      </c>
      <c r="O3588" s="112">
        <v>30000000</v>
      </c>
      <c r="P3588" s="105" t="s">
        <v>6222</v>
      </c>
      <c r="Q3588" s="120" t="s">
        <v>6222</v>
      </c>
      <c r="R3588" s="890">
        <v>0</v>
      </c>
      <c r="S3588" s="108" t="s">
        <v>7103</v>
      </c>
      <c r="T3588" s="120">
        <v>40459</v>
      </c>
      <c r="U3588" s="112">
        <v>16097423.25</v>
      </c>
      <c r="V3588" s="109" t="s">
        <v>6222</v>
      </c>
      <c r="W3588" s="141">
        <v>0</v>
      </c>
      <c r="X3588" s="141">
        <v>0</v>
      </c>
      <c r="Y3588" s="141">
        <v>0</v>
      </c>
      <c r="Z3588" s="141">
        <v>0</v>
      </c>
      <c r="AA3588" s="112">
        <v>4237500</v>
      </c>
      <c r="AB3588" s="112"/>
      <c r="AC3588" s="112"/>
      <c r="AD3588" s="141"/>
      <c r="AE3588" s="106">
        <v>0</v>
      </c>
      <c r="AF3588" s="106">
        <v>0</v>
      </c>
      <c r="AG3588" s="106">
        <v>0</v>
      </c>
      <c r="AH3588" s="112"/>
      <c r="AI3588" s="112"/>
      <c r="AJ3588" s="112"/>
      <c r="AK3588" s="112"/>
      <c r="AL3588" s="112"/>
      <c r="AM3588" s="112"/>
      <c r="AN3588" s="114">
        <f t="shared" si="110"/>
        <v>4237500</v>
      </c>
      <c r="AO3588" s="114">
        <f t="shared" si="111"/>
        <v>11859923.25</v>
      </c>
      <c r="AP3588" s="114"/>
      <c r="AQ3588" s="114"/>
      <c r="AR3588" s="114"/>
      <c r="AS3588" s="114"/>
      <c r="AT3588" s="191"/>
    </row>
    <row r="3589" spans="1:46" s="239" customFormat="1" ht="15" customHeight="1" x14ac:dyDescent="0.2">
      <c r="A3589" s="104"/>
      <c r="B3589" s="104">
        <f>VLOOKUP(BJB!$F$9:$F$5599,Ctrl!$B$4:$C$399,2,0)</f>
        <v>34</v>
      </c>
      <c r="C3589" s="104">
        <f>VLOOKUP(BJB!$G$9:$G$5599,Ctrl!$E$4:$F$399,2,0)</f>
        <v>0</v>
      </c>
      <c r="D3589" s="219">
        <v>1</v>
      </c>
      <c r="E3589" s="104" t="str">
        <f>VLOOKUP(BJB!$F$9:$F$5599,Ctrl!$B$4:$D$399,3,0)</f>
        <v>III</v>
      </c>
      <c r="F3589" s="139" t="s">
        <v>10546</v>
      </c>
      <c r="G3589" s="139" t="s">
        <v>7677</v>
      </c>
      <c r="H3589" s="125"/>
      <c r="I3589" s="220" t="e">
        <f>IF(G3588=BJB!#REF!,I3588+1,1)</f>
        <v>#REF!</v>
      </c>
      <c r="J3589" s="912" t="s">
        <v>23512</v>
      </c>
      <c r="K3589" s="121" t="s">
        <v>3896</v>
      </c>
      <c r="L3589" s="104" t="s">
        <v>6477</v>
      </c>
      <c r="M3589" s="104" t="s">
        <v>3844</v>
      </c>
      <c r="N3589" s="120">
        <v>39812</v>
      </c>
      <c r="O3589" s="112">
        <v>40000000</v>
      </c>
      <c r="P3589" s="105" t="s">
        <v>16703</v>
      </c>
      <c r="Q3589" s="120" t="s">
        <v>16704</v>
      </c>
      <c r="R3589" s="105">
        <v>41725229</v>
      </c>
      <c r="S3589" s="108" t="s">
        <v>7103</v>
      </c>
      <c r="T3589" s="120">
        <v>40459</v>
      </c>
      <c r="U3589" s="112">
        <v>30000000</v>
      </c>
      <c r="V3589" s="109">
        <v>40459</v>
      </c>
      <c r="W3589" s="141">
        <v>30000000</v>
      </c>
      <c r="X3589" s="141">
        <v>0</v>
      </c>
      <c r="Y3589" s="141">
        <v>0</v>
      </c>
      <c r="Z3589" s="141">
        <v>0</v>
      </c>
      <c r="AA3589" s="112">
        <v>0</v>
      </c>
      <c r="AB3589" s="112"/>
      <c r="AC3589" s="112"/>
      <c r="AD3589" s="141"/>
      <c r="AE3589" s="106">
        <v>0</v>
      </c>
      <c r="AF3589" s="106">
        <v>0</v>
      </c>
      <c r="AG3589" s="106">
        <v>0</v>
      </c>
      <c r="AH3589" s="112"/>
      <c r="AI3589" s="112"/>
      <c r="AJ3589" s="112"/>
      <c r="AK3589" s="112"/>
      <c r="AL3589" s="112"/>
      <c r="AM3589" s="112"/>
      <c r="AN3589" s="114">
        <f t="shared" si="110"/>
        <v>0</v>
      </c>
      <c r="AO3589" s="114">
        <f t="shared" si="111"/>
        <v>30000000</v>
      </c>
      <c r="AP3589" s="114"/>
      <c r="AQ3589" s="114"/>
      <c r="AR3589" s="114"/>
      <c r="AS3589" s="114"/>
      <c r="AT3589" s="191"/>
    </row>
    <row r="3590" spans="1:46" s="239" customFormat="1" ht="15" customHeight="1" x14ac:dyDescent="0.2">
      <c r="A3590" s="104"/>
      <c r="B3590" s="104">
        <f>VLOOKUP(BJB!$F$9:$F$5599,Ctrl!$B$4:$C$399,2,0)</f>
        <v>34</v>
      </c>
      <c r="C3590" s="104">
        <f>VLOOKUP(BJB!$G$9:$G$5599,Ctrl!$E$4:$F$399,2,0)</f>
        <v>0</v>
      </c>
      <c r="D3590" s="219">
        <v>1</v>
      </c>
      <c r="E3590" s="104" t="str">
        <f>VLOOKUP(BJB!$F$9:$F$5599,Ctrl!$B$4:$D$399,3,0)</f>
        <v>III</v>
      </c>
      <c r="F3590" s="139" t="s">
        <v>10546</v>
      </c>
      <c r="G3590" s="139" t="s">
        <v>7677</v>
      </c>
      <c r="H3590" s="125"/>
      <c r="I3590" s="220" t="e">
        <f>IF(G3589=BJB!#REF!,I3589+1,1)</f>
        <v>#REF!</v>
      </c>
      <c r="J3590" s="912" t="s">
        <v>23513</v>
      </c>
      <c r="K3590" s="121" t="s">
        <v>3897</v>
      </c>
      <c r="L3590" s="104" t="s">
        <v>6477</v>
      </c>
      <c r="M3590" s="104" t="s">
        <v>3866</v>
      </c>
      <c r="N3590" s="120">
        <v>39780</v>
      </c>
      <c r="O3590" s="112">
        <v>25000000</v>
      </c>
      <c r="P3590" s="105" t="s">
        <v>16705</v>
      </c>
      <c r="Q3590" s="120" t="s">
        <v>16704</v>
      </c>
      <c r="R3590" s="105">
        <v>23958331</v>
      </c>
      <c r="S3590" s="108" t="s">
        <v>7103</v>
      </c>
      <c r="T3590" s="120">
        <v>40459</v>
      </c>
      <c r="U3590" s="112">
        <v>17968748.25</v>
      </c>
      <c r="V3590" s="109">
        <v>40459</v>
      </c>
      <c r="W3590" s="141">
        <v>17968748.25</v>
      </c>
      <c r="X3590" s="141">
        <v>0</v>
      </c>
      <c r="Y3590" s="141">
        <v>0</v>
      </c>
      <c r="Z3590" s="141">
        <v>0</v>
      </c>
      <c r="AA3590" s="112">
        <v>0</v>
      </c>
      <c r="AB3590" s="112"/>
      <c r="AC3590" s="112"/>
      <c r="AD3590" s="141"/>
      <c r="AE3590" s="106">
        <v>0</v>
      </c>
      <c r="AF3590" s="106">
        <v>0</v>
      </c>
      <c r="AG3590" s="106">
        <v>0</v>
      </c>
      <c r="AH3590" s="112"/>
      <c r="AI3590" s="112"/>
      <c r="AJ3590" s="112"/>
      <c r="AK3590" s="112"/>
      <c r="AL3590" s="112"/>
      <c r="AM3590" s="112"/>
      <c r="AN3590" s="114">
        <f t="shared" si="110"/>
        <v>0</v>
      </c>
      <c r="AO3590" s="114">
        <f t="shared" si="111"/>
        <v>17968748.25</v>
      </c>
      <c r="AP3590" s="114"/>
      <c r="AQ3590" s="114"/>
      <c r="AR3590" s="114"/>
      <c r="AS3590" s="114"/>
      <c r="AT3590" s="191"/>
    </row>
    <row r="3591" spans="1:46" s="239" customFormat="1" ht="15" customHeight="1" x14ac:dyDescent="0.2">
      <c r="A3591" s="104"/>
      <c r="B3591" s="104">
        <f>VLOOKUP(BJB!$F$9:$F$5599,Ctrl!$B$4:$C$399,2,0)</f>
        <v>34</v>
      </c>
      <c r="C3591" s="104">
        <f>VLOOKUP(BJB!$G$9:$G$5599,Ctrl!$E$4:$F$399,2,0)</f>
        <v>0</v>
      </c>
      <c r="D3591" s="219">
        <v>1</v>
      </c>
      <c r="E3591" s="104" t="str">
        <f>VLOOKUP(BJB!$F$9:$F$5599,Ctrl!$B$4:$D$399,3,0)</f>
        <v>III</v>
      </c>
      <c r="F3591" s="139" t="s">
        <v>10546</v>
      </c>
      <c r="G3591" s="139" t="s">
        <v>7677</v>
      </c>
      <c r="H3591" s="125"/>
      <c r="I3591" s="220" t="e">
        <f>IF(G3590=BJB!#REF!,I3590+1,1)</f>
        <v>#REF!</v>
      </c>
      <c r="J3591" s="912" t="s">
        <v>23514</v>
      </c>
      <c r="K3591" s="121" t="s">
        <v>2702</v>
      </c>
      <c r="L3591" s="104" t="s">
        <v>6477</v>
      </c>
      <c r="M3591" s="104" t="s">
        <v>3785</v>
      </c>
      <c r="N3591" s="120">
        <v>39595</v>
      </c>
      <c r="O3591" s="112">
        <v>14000000</v>
      </c>
      <c r="P3591" s="105" t="s">
        <v>16706</v>
      </c>
      <c r="Q3591" s="120" t="s">
        <v>16704</v>
      </c>
      <c r="R3591" s="105">
        <v>6338887</v>
      </c>
      <c r="S3591" s="108" t="s">
        <v>7103</v>
      </c>
      <c r="T3591" s="120">
        <v>40459</v>
      </c>
      <c r="U3591" s="112">
        <v>4754165</v>
      </c>
      <c r="V3591" s="109">
        <v>40459</v>
      </c>
      <c r="W3591" s="141">
        <v>4754165.25</v>
      </c>
      <c r="X3591" s="141">
        <v>0</v>
      </c>
      <c r="Y3591" s="141">
        <v>0</v>
      </c>
      <c r="Z3591" s="141">
        <v>0</v>
      </c>
      <c r="AA3591" s="112">
        <v>5042711</v>
      </c>
      <c r="AB3591" s="112"/>
      <c r="AC3591" s="112"/>
      <c r="AD3591" s="141"/>
      <c r="AE3591" s="106">
        <v>0</v>
      </c>
      <c r="AF3591" s="106">
        <v>0</v>
      </c>
      <c r="AG3591" s="106">
        <v>0</v>
      </c>
      <c r="AH3591" s="112"/>
      <c r="AI3591" s="112"/>
      <c r="AJ3591" s="112"/>
      <c r="AK3591" s="112"/>
      <c r="AL3591" s="112"/>
      <c r="AM3591" s="112"/>
      <c r="AN3591" s="114">
        <f t="shared" si="110"/>
        <v>5042711</v>
      </c>
      <c r="AO3591" s="114">
        <f t="shared" si="111"/>
        <v>0</v>
      </c>
      <c r="AP3591" s="114"/>
      <c r="AQ3591" s="114"/>
      <c r="AR3591" s="114"/>
      <c r="AS3591" s="114"/>
      <c r="AT3591" s="191"/>
    </row>
    <row r="3592" spans="1:46" s="239" customFormat="1" ht="15" customHeight="1" x14ac:dyDescent="0.2">
      <c r="A3592" s="104"/>
      <c r="B3592" s="104">
        <f>VLOOKUP(BJB!$F$9:$F$5599,Ctrl!$B$4:$C$399,2,0)</f>
        <v>34</v>
      </c>
      <c r="C3592" s="104">
        <f>VLOOKUP(BJB!$G$9:$G$5599,Ctrl!$E$4:$F$399,2,0)</f>
        <v>0</v>
      </c>
      <c r="D3592" s="219">
        <v>1</v>
      </c>
      <c r="E3592" s="104" t="str">
        <f>VLOOKUP(BJB!$F$9:$F$5599,Ctrl!$B$4:$D$399,3,0)</f>
        <v>III</v>
      </c>
      <c r="F3592" s="139" t="s">
        <v>10546</v>
      </c>
      <c r="G3592" s="139" t="s">
        <v>7677</v>
      </c>
      <c r="H3592" s="125"/>
      <c r="I3592" s="220" t="e">
        <f>IF(G3591=BJB!#REF!,I3591+1,1)</f>
        <v>#REF!</v>
      </c>
      <c r="J3592" s="912" t="s">
        <v>23515</v>
      </c>
      <c r="K3592" s="121" t="s">
        <v>747</v>
      </c>
      <c r="L3592" s="104" t="s">
        <v>6477</v>
      </c>
      <c r="M3592" s="104" t="s">
        <v>3844</v>
      </c>
      <c r="N3592" s="120">
        <v>39812</v>
      </c>
      <c r="O3592" s="112">
        <v>15000000</v>
      </c>
      <c r="P3592" s="105" t="s">
        <v>16707</v>
      </c>
      <c r="Q3592" s="120" t="s">
        <v>16704</v>
      </c>
      <c r="R3592" s="105">
        <v>11416663</v>
      </c>
      <c r="S3592" s="108" t="s">
        <v>7103</v>
      </c>
      <c r="T3592" s="120">
        <v>40459</v>
      </c>
      <c r="U3592" s="112">
        <v>8093747.25</v>
      </c>
      <c r="V3592" s="109">
        <v>40459</v>
      </c>
      <c r="W3592" s="141">
        <v>8093747.25</v>
      </c>
      <c r="X3592" s="141">
        <v>0</v>
      </c>
      <c r="Y3592" s="141">
        <v>0</v>
      </c>
      <c r="Z3592" s="141">
        <v>0</v>
      </c>
      <c r="AA3592" s="112">
        <v>666600</v>
      </c>
      <c r="AB3592" s="112"/>
      <c r="AC3592" s="112"/>
      <c r="AD3592" s="141"/>
      <c r="AE3592" s="106">
        <v>0</v>
      </c>
      <c r="AF3592" s="106">
        <v>0</v>
      </c>
      <c r="AG3592" s="106">
        <v>0</v>
      </c>
      <c r="AH3592" s="112"/>
      <c r="AI3592" s="112"/>
      <c r="AJ3592" s="112"/>
      <c r="AK3592" s="112"/>
      <c r="AL3592" s="112"/>
      <c r="AM3592" s="112"/>
      <c r="AN3592" s="114">
        <f t="shared" si="110"/>
        <v>666600</v>
      </c>
      <c r="AO3592" s="114">
        <f t="shared" si="111"/>
        <v>7427147.25</v>
      </c>
      <c r="AP3592" s="114"/>
      <c r="AQ3592" s="114"/>
      <c r="AR3592" s="114"/>
      <c r="AS3592" s="114"/>
      <c r="AT3592" s="191"/>
    </row>
    <row r="3593" spans="1:46" s="239" customFormat="1" ht="15" customHeight="1" x14ac:dyDescent="0.2">
      <c r="A3593" s="104"/>
      <c r="B3593" s="104">
        <f>VLOOKUP(BJB!$F$9:$F$5599,Ctrl!$B$4:$C$399,2,0)</f>
        <v>34</v>
      </c>
      <c r="C3593" s="104">
        <f>VLOOKUP(BJB!$G$9:$G$5599,Ctrl!$E$4:$F$399,2,0)</f>
        <v>0</v>
      </c>
      <c r="D3593" s="219">
        <v>1</v>
      </c>
      <c r="E3593" s="104" t="str">
        <f>VLOOKUP(BJB!$F$9:$F$5599,Ctrl!$B$4:$D$399,3,0)</f>
        <v>III</v>
      </c>
      <c r="F3593" s="139" t="s">
        <v>10546</v>
      </c>
      <c r="G3593" s="139" t="s">
        <v>7677</v>
      </c>
      <c r="H3593" s="125"/>
      <c r="I3593" s="220" t="e">
        <f>IF(G3592=BJB!#REF!,I3592+1,1)</f>
        <v>#REF!</v>
      </c>
      <c r="J3593" s="912" t="s">
        <v>23516</v>
      </c>
      <c r="K3593" s="121" t="s">
        <v>2452</v>
      </c>
      <c r="L3593" s="104" t="s">
        <v>6477</v>
      </c>
      <c r="M3593" s="104" t="s">
        <v>3836</v>
      </c>
      <c r="N3593" s="120">
        <v>39780</v>
      </c>
      <c r="O3593" s="112">
        <v>20000000</v>
      </c>
      <c r="P3593" s="105" t="s">
        <v>6222</v>
      </c>
      <c r="Q3593" s="120" t="s">
        <v>6222</v>
      </c>
      <c r="R3593" s="890">
        <v>0</v>
      </c>
      <c r="S3593" s="108" t="s">
        <v>7103</v>
      </c>
      <c r="T3593" s="120">
        <v>40459</v>
      </c>
      <c r="U3593" s="112">
        <v>9166662</v>
      </c>
      <c r="V3593" s="109" t="s">
        <v>6222</v>
      </c>
      <c r="W3593" s="141">
        <v>0</v>
      </c>
      <c r="X3593" s="141">
        <v>0</v>
      </c>
      <c r="Y3593" s="141">
        <v>0</v>
      </c>
      <c r="Z3593" s="141">
        <v>0</v>
      </c>
      <c r="AA3593" s="112">
        <v>5434579</v>
      </c>
      <c r="AB3593" s="112"/>
      <c r="AC3593" s="112"/>
      <c r="AD3593" s="141"/>
      <c r="AE3593" s="106">
        <v>0</v>
      </c>
      <c r="AF3593" s="106">
        <v>0</v>
      </c>
      <c r="AG3593" s="106">
        <v>0</v>
      </c>
      <c r="AH3593" s="112"/>
      <c r="AI3593" s="112"/>
      <c r="AJ3593" s="112"/>
      <c r="AK3593" s="112"/>
      <c r="AL3593" s="112"/>
      <c r="AM3593" s="112"/>
      <c r="AN3593" s="114">
        <f t="shared" ref="AN3593:AN3656" si="112">SUM(AA3593:AM3593)</f>
        <v>5434579</v>
      </c>
      <c r="AO3593" s="114">
        <f t="shared" ref="AO3593:AO3656" si="113">IF((U3593-AN3593)&lt;0,ABS(0),(U3593-AN3593))</f>
        <v>3732083</v>
      </c>
      <c r="AP3593" s="114"/>
      <c r="AQ3593" s="114"/>
      <c r="AR3593" s="114"/>
      <c r="AS3593" s="114"/>
      <c r="AT3593" s="191"/>
    </row>
    <row r="3594" spans="1:46" s="239" customFormat="1" ht="15" customHeight="1" x14ac:dyDescent="0.2">
      <c r="A3594" s="104"/>
      <c r="B3594" s="104">
        <f>VLOOKUP(BJB!$F$9:$F$5599,Ctrl!$B$4:$C$399,2,0)</f>
        <v>34</v>
      </c>
      <c r="C3594" s="104">
        <f>VLOOKUP(BJB!$G$9:$G$5599,Ctrl!$E$4:$F$399,2,0)</f>
        <v>0</v>
      </c>
      <c r="D3594" s="219">
        <v>1</v>
      </c>
      <c r="E3594" s="104" t="str">
        <f>VLOOKUP(BJB!$F$9:$F$5599,Ctrl!$B$4:$D$399,3,0)</f>
        <v>III</v>
      </c>
      <c r="F3594" s="139" t="s">
        <v>10546</v>
      </c>
      <c r="G3594" s="139" t="s">
        <v>7677</v>
      </c>
      <c r="H3594" s="125"/>
      <c r="I3594" s="220" t="e">
        <f>IF(G3593=BJB!#REF!,I3593+1,1)</f>
        <v>#REF!</v>
      </c>
      <c r="J3594" s="912" t="s">
        <v>23517</v>
      </c>
      <c r="K3594" s="121" t="s">
        <v>3898</v>
      </c>
      <c r="L3594" s="104" t="s">
        <v>6477</v>
      </c>
      <c r="M3594" s="104" t="s">
        <v>781</v>
      </c>
      <c r="N3594" s="120">
        <v>39707</v>
      </c>
      <c r="O3594" s="112">
        <v>43000000</v>
      </c>
      <c r="P3594" s="105" t="s">
        <v>16708</v>
      </c>
      <c r="Q3594" s="120" t="s">
        <v>16704</v>
      </c>
      <c r="R3594" s="105">
        <v>36934529</v>
      </c>
      <c r="S3594" s="108" t="s">
        <v>7103</v>
      </c>
      <c r="T3594" s="120">
        <v>40459</v>
      </c>
      <c r="U3594" s="112">
        <v>24721584</v>
      </c>
      <c r="V3594" s="109">
        <v>40459</v>
      </c>
      <c r="W3594" s="141">
        <v>24721584</v>
      </c>
      <c r="X3594" s="141">
        <v>0</v>
      </c>
      <c r="Y3594" s="141">
        <v>0</v>
      </c>
      <c r="Z3594" s="141">
        <v>0</v>
      </c>
      <c r="AA3594" s="112">
        <v>1220000</v>
      </c>
      <c r="AB3594" s="112"/>
      <c r="AC3594" s="112"/>
      <c r="AD3594" s="141"/>
      <c r="AE3594" s="106">
        <v>0</v>
      </c>
      <c r="AF3594" s="106">
        <v>0</v>
      </c>
      <c r="AG3594" s="106">
        <v>0</v>
      </c>
      <c r="AH3594" s="112"/>
      <c r="AI3594" s="112"/>
      <c r="AJ3594" s="112"/>
      <c r="AK3594" s="112"/>
      <c r="AL3594" s="112"/>
      <c r="AM3594" s="112"/>
      <c r="AN3594" s="114">
        <f t="shared" si="112"/>
        <v>1220000</v>
      </c>
      <c r="AO3594" s="114">
        <f t="shared" si="113"/>
        <v>23501584</v>
      </c>
      <c r="AP3594" s="114"/>
      <c r="AQ3594" s="114"/>
      <c r="AR3594" s="114"/>
      <c r="AS3594" s="114"/>
      <c r="AT3594" s="191"/>
    </row>
    <row r="3595" spans="1:46" s="239" customFormat="1" ht="15" customHeight="1" x14ac:dyDescent="0.2">
      <c r="A3595" s="104"/>
      <c r="B3595" s="104">
        <f>VLOOKUP(BJB!$F$9:$F$5599,Ctrl!$B$4:$C$399,2,0)</f>
        <v>34</v>
      </c>
      <c r="C3595" s="104">
        <f>VLOOKUP(BJB!$G$9:$G$5599,Ctrl!$E$4:$F$399,2,0)</f>
        <v>0</v>
      </c>
      <c r="D3595" s="219">
        <v>1</v>
      </c>
      <c r="E3595" s="104" t="str">
        <f>VLOOKUP(BJB!$F$9:$F$5599,Ctrl!$B$4:$D$399,3,0)</f>
        <v>III</v>
      </c>
      <c r="F3595" s="139" t="s">
        <v>10546</v>
      </c>
      <c r="G3595" s="139" t="s">
        <v>7677</v>
      </c>
      <c r="H3595" s="125"/>
      <c r="I3595" s="220" t="e">
        <f>IF(G3594=BJB!#REF!,I3594+1,1)</f>
        <v>#REF!</v>
      </c>
      <c r="J3595" s="912" t="s">
        <v>23518</v>
      </c>
      <c r="K3595" s="121" t="s">
        <v>281</v>
      </c>
      <c r="L3595" s="104" t="s">
        <v>6477</v>
      </c>
      <c r="M3595" s="104" t="s">
        <v>3864</v>
      </c>
      <c r="N3595" s="120">
        <v>39836</v>
      </c>
      <c r="O3595" s="112">
        <v>25000000</v>
      </c>
      <c r="P3595" s="105" t="s">
        <v>16709</v>
      </c>
      <c r="Q3595" s="120" t="s">
        <v>16704</v>
      </c>
      <c r="R3595" s="105">
        <v>24166666</v>
      </c>
      <c r="S3595" s="108" t="s">
        <v>7103</v>
      </c>
      <c r="T3595" s="120">
        <v>40459</v>
      </c>
      <c r="U3595" s="112">
        <v>18124999.5</v>
      </c>
      <c r="V3595" s="109">
        <v>40459</v>
      </c>
      <c r="W3595" s="141">
        <v>18124999.5</v>
      </c>
      <c r="X3595" s="141">
        <v>0</v>
      </c>
      <c r="Y3595" s="141">
        <v>0</v>
      </c>
      <c r="Z3595" s="141">
        <v>0</v>
      </c>
      <c r="AA3595" s="112">
        <v>0</v>
      </c>
      <c r="AB3595" s="112"/>
      <c r="AC3595" s="112"/>
      <c r="AD3595" s="141"/>
      <c r="AE3595" s="106">
        <v>0</v>
      </c>
      <c r="AF3595" s="106">
        <v>0</v>
      </c>
      <c r="AG3595" s="106">
        <v>0</v>
      </c>
      <c r="AH3595" s="112"/>
      <c r="AI3595" s="112"/>
      <c r="AJ3595" s="112"/>
      <c r="AK3595" s="112"/>
      <c r="AL3595" s="112"/>
      <c r="AM3595" s="112"/>
      <c r="AN3595" s="114">
        <f t="shared" si="112"/>
        <v>0</v>
      </c>
      <c r="AO3595" s="114">
        <f t="shared" si="113"/>
        <v>18124999.5</v>
      </c>
      <c r="AP3595" s="114"/>
      <c r="AQ3595" s="114"/>
      <c r="AR3595" s="114"/>
      <c r="AS3595" s="114"/>
      <c r="AT3595" s="191"/>
    </row>
    <row r="3596" spans="1:46" s="239" customFormat="1" ht="15" customHeight="1" x14ac:dyDescent="0.2">
      <c r="A3596" s="104"/>
      <c r="B3596" s="104">
        <f>VLOOKUP(BJB!$F$9:$F$5599,Ctrl!$B$4:$C$399,2,0)</f>
        <v>34</v>
      </c>
      <c r="C3596" s="104">
        <f>VLOOKUP(BJB!$G$9:$G$5599,Ctrl!$E$4:$F$399,2,0)</f>
        <v>0</v>
      </c>
      <c r="D3596" s="219">
        <v>1</v>
      </c>
      <c r="E3596" s="104" t="str">
        <f>VLOOKUP(BJB!$F$9:$F$5599,Ctrl!$B$4:$D$399,3,0)</f>
        <v>III</v>
      </c>
      <c r="F3596" s="139" t="s">
        <v>10546</v>
      </c>
      <c r="G3596" s="139" t="s">
        <v>7677</v>
      </c>
      <c r="H3596" s="125"/>
      <c r="I3596" s="220" t="e">
        <f>IF(G3595=BJB!#REF!,I3595+1,1)</f>
        <v>#REF!</v>
      </c>
      <c r="J3596" s="912" t="s">
        <v>23519</v>
      </c>
      <c r="K3596" s="121" t="s">
        <v>3900</v>
      </c>
      <c r="L3596" s="104" t="s">
        <v>6477</v>
      </c>
      <c r="M3596" s="104" t="s">
        <v>3791</v>
      </c>
      <c r="N3596" s="120">
        <v>39707</v>
      </c>
      <c r="O3596" s="112">
        <v>36000000</v>
      </c>
      <c r="P3596" s="105" t="s">
        <v>16710</v>
      </c>
      <c r="Q3596" s="120" t="s">
        <v>16704</v>
      </c>
      <c r="R3596" s="105">
        <v>41380105</v>
      </c>
      <c r="S3596" s="108" t="s">
        <v>7103</v>
      </c>
      <c r="T3596" s="120">
        <v>40459</v>
      </c>
      <c r="U3596" s="112">
        <v>27000000</v>
      </c>
      <c r="V3596" s="109">
        <v>40459</v>
      </c>
      <c r="W3596" s="141">
        <v>27000000</v>
      </c>
      <c r="X3596" s="141">
        <v>0</v>
      </c>
      <c r="Y3596" s="141">
        <v>0</v>
      </c>
      <c r="Z3596" s="141">
        <v>0</v>
      </c>
      <c r="AA3596" s="112">
        <v>0</v>
      </c>
      <c r="AB3596" s="112"/>
      <c r="AC3596" s="112"/>
      <c r="AD3596" s="141"/>
      <c r="AE3596" s="106">
        <v>0</v>
      </c>
      <c r="AF3596" s="106">
        <v>0</v>
      </c>
      <c r="AG3596" s="106">
        <v>0</v>
      </c>
      <c r="AH3596" s="112"/>
      <c r="AI3596" s="112"/>
      <c r="AJ3596" s="112"/>
      <c r="AK3596" s="112"/>
      <c r="AL3596" s="112"/>
      <c r="AM3596" s="112"/>
      <c r="AN3596" s="114">
        <f t="shared" si="112"/>
        <v>0</v>
      </c>
      <c r="AO3596" s="114">
        <f t="shared" si="113"/>
        <v>27000000</v>
      </c>
      <c r="AP3596" s="114"/>
      <c r="AQ3596" s="114"/>
      <c r="AR3596" s="114"/>
      <c r="AS3596" s="114"/>
      <c r="AT3596" s="191"/>
    </row>
    <row r="3597" spans="1:46" s="239" customFormat="1" ht="15" customHeight="1" x14ac:dyDescent="0.2">
      <c r="A3597" s="104"/>
      <c r="B3597" s="104">
        <f>VLOOKUP(BJB!$F$9:$F$5599,Ctrl!$B$4:$C$399,2,0)</f>
        <v>34</v>
      </c>
      <c r="C3597" s="104">
        <f>VLOOKUP(BJB!$G$9:$G$5599,Ctrl!$E$4:$F$399,2,0)</f>
        <v>0</v>
      </c>
      <c r="D3597" s="219">
        <v>1</v>
      </c>
      <c r="E3597" s="104" t="str">
        <f>VLOOKUP(BJB!$F$9:$F$5599,Ctrl!$B$4:$D$399,3,0)</f>
        <v>III</v>
      </c>
      <c r="F3597" s="139" t="s">
        <v>10546</v>
      </c>
      <c r="G3597" s="139" t="s">
        <v>7677</v>
      </c>
      <c r="H3597" s="125"/>
      <c r="I3597" s="220" t="e">
        <f>IF(G3596=BJB!#REF!,I3596+1,1)</f>
        <v>#REF!</v>
      </c>
      <c r="J3597" s="912" t="s">
        <v>23520</v>
      </c>
      <c r="K3597" s="121" t="s">
        <v>3901</v>
      </c>
      <c r="L3597" s="104" t="s">
        <v>6477</v>
      </c>
      <c r="M3597" s="104" t="s">
        <v>3864</v>
      </c>
      <c r="N3597" s="120">
        <v>39836</v>
      </c>
      <c r="O3597" s="112">
        <v>25000000</v>
      </c>
      <c r="P3597" s="105" t="s">
        <v>16711</v>
      </c>
      <c r="Q3597" s="120" t="s">
        <v>16704</v>
      </c>
      <c r="R3597" s="105">
        <v>24097221</v>
      </c>
      <c r="S3597" s="108" t="s">
        <v>7103</v>
      </c>
      <c r="T3597" s="120">
        <v>40459</v>
      </c>
      <c r="U3597" s="112">
        <v>18072915.75</v>
      </c>
      <c r="V3597" s="109">
        <v>40459</v>
      </c>
      <c r="W3597" s="141">
        <v>18072915.75</v>
      </c>
      <c r="X3597" s="141">
        <v>0</v>
      </c>
      <c r="Y3597" s="141">
        <v>0</v>
      </c>
      <c r="Z3597" s="141">
        <v>0</v>
      </c>
      <c r="AA3597" s="112">
        <v>314500</v>
      </c>
      <c r="AB3597" s="112"/>
      <c r="AC3597" s="112"/>
      <c r="AD3597" s="141"/>
      <c r="AE3597" s="106">
        <v>0</v>
      </c>
      <c r="AF3597" s="106">
        <v>0</v>
      </c>
      <c r="AG3597" s="106">
        <v>0</v>
      </c>
      <c r="AH3597" s="112"/>
      <c r="AI3597" s="112"/>
      <c r="AJ3597" s="112"/>
      <c r="AK3597" s="112"/>
      <c r="AL3597" s="112"/>
      <c r="AM3597" s="112"/>
      <c r="AN3597" s="114">
        <f t="shared" si="112"/>
        <v>314500</v>
      </c>
      <c r="AO3597" s="114">
        <f t="shared" si="113"/>
        <v>17758415.75</v>
      </c>
      <c r="AP3597" s="114"/>
      <c r="AQ3597" s="114"/>
      <c r="AR3597" s="114"/>
      <c r="AS3597" s="114"/>
      <c r="AT3597" s="191"/>
    </row>
    <row r="3598" spans="1:46" s="239" customFormat="1" ht="15" customHeight="1" x14ac:dyDescent="0.2">
      <c r="A3598" s="104"/>
      <c r="B3598" s="104">
        <f>VLOOKUP(BJB!$F$9:$F$5599,Ctrl!$B$4:$C$399,2,0)</f>
        <v>34</v>
      </c>
      <c r="C3598" s="104">
        <f>VLOOKUP(BJB!$G$9:$G$5599,Ctrl!$E$4:$F$399,2,0)</f>
        <v>0</v>
      </c>
      <c r="D3598" s="219">
        <v>1</v>
      </c>
      <c r="E3598" s="104" t="str">
        <f>VLOOKUP(BJB!$F$9:$F$5599,Ctrl!$B$4:$D$399,3,0)</f>
        <v>III</v>
      </c>
      <c r="F3598" s="139" t="s">
        <v>10546</v>
      </c>
      <c r="G3598" s="139" t="s">
        <v>7677</v>
      </c>
      <c r="H3598" s="125"/>
      <c r="I3598" s="220" t="e">
        <f>IF(G3597=BJB!#REF!,I3597+1,1)</f>
        <v>#REF!</v>
      </c>
      <c r="J3598" s="912" t="s">
        <v>23521</v>
      </c>
      <c r="K3598" s="121" t="s">
        <v>3904</v>
      </c>
      <c r="L3598" s="104" t="s">
        <v>6477</v>
      </c>
      <c r="M3598" s="104" t="s">
        <v>3766</v>
      </c>
      <c r="N3598" s="120">
        <v>39647</v>
      </c>
      <c r="O3598" s="112">
        <v>43000000</v>
      </c>
      <c r="P3598" s="105" t="s">
        <v>16712</v>
      </c>
      <c r="Q3598" s="120" t="s">
        <v>16704</v>
      </c>
      <c r="R3598" s="105">
        <v>38663806</v>
      </c>
      <c r="S3598" s="108" t="s">
        <v>7103</v>
      </c>
      <c r="T3598" s="120">
        <v>40459</v>
      </c>
      <c r="U3598" s="112">
        <v>28997854.5</v>
      </c>
      <c r="V3598" s="109">
        <v>40459</v>
      </c>
      <c r="W3598" s="141">
        <v>28997854.5</v>
      </c>
      <c r="X3598" s="141">
        <v>0</v>
      </c>
      <c r="Y3598" s="141">
        <v>0</v>
      </c>
      <c r="Z3598" s="141">
        <v>0</v>
      </c>
      <c r="AA3598" s="112">
        <v>0</v>
      </c>
      <c r="AB3598" s="112"/>
      <c r="AC3598" s="112"/>
      <c r="AD3598" s="141"/>
      <c r="AE3598" s="106">
        <v>0</v>
      </c>
      <c r="AF3598" s="106">
        <v>0</v>
      </c>
      <c r="AG3598" s="106">
        <v>0</v>
      </c>
      <c r="AH3598" s="112"/>
      <c r="AI3598" s="112"/>
      <c r="AJ3598" s="112"/>
      <c r="AK3598" s="112"/>
      <c r="AL3598" s="112"/>
      <c r="AM3598" s="112"/>
      <c r="AN3598" s="114">
        <f t="shared" si="112"/>
        <v>0</v>
      </c>
      <c r="AO3598" s="114">
        <f t="shared" si="113"/>
        <v>28997854.5</v>
      </c>
      <c r="AP3598" s="114"/>
      <c r="AQ3598" s="114"/>
      <c r="AR3598" s="114"/>
      <c r="AS3598" s="114"/>
      <c r="AT3598" s="191"/>
    </row>
    <row r="3599" spans="1:46" s="191" customFormat="1" ht="15" customHeight="1" x14ac:dyDescent="0.2">
      <c r="A3599" s="104"/>
      <c r="B3599" s="104">
        <f>VLOOKUP(BJB!$F$9:$F$5599,Ctrl!$B$4:$C$399,2,0)</f>
        <v>34</v>
      </c>
      <c r="C3599" s="104">
        <f>VLOOKUP(BJB!$G$9:$G$5599,Ctrl!$E$4:$F$399,2,0)</f>
        <v>0</v>
      </c>
      <c r="D3599" s="219">
        <v>1</v>
      </c>
      <c r="E3599" s="104" t="str">
        <f>VLOOKUP(BJB!$F$9:$F$5599,Ctrl!$B$4:$D$399,3,0)</f>
        <v>III</v>
      </c>
      <c r="F3599" s="139" t="s">
        <v>10546</v>
      </c>
      <c r="G3599" s="139" t="s">
        <v>7677</v>
      </c>
      <c r="H3599" s="125"/>
      <c r="I3599" s="220" t="e">
        <f>IF(G3598=BJB!#REF!,I3598+1,1)</f>
        <v>#REF!</v>
      </c>
      <c r="J3599" s="912" t="s">
        <v>23522</v>
      </c>
      <c r="K3599" s="121" t="s">
        <v>3905</v>
      </c>
      <c r="L3599" s="104" t="s">
        <v>6477</v>
      </c>
      <c r="M3599" s="104" t="s">
        <v>3791</v>
      </c>
      <c r="N3599" s="120">
        <v>39707</v>
      </c>
      <c r="O3599" s="112">
        <v>32000000</v>
      </c>
      <c r="P3599" s="105" t="s">
        <v>16713</v>
      </c>
      <c r="Q3599" s="120" t="s">
        <v>16704</v>
      </c>
      <c r="R3599" s="105">
        <v>35762400</v>
      </c>
      <c r="S3599" s="108" t="s">
        <v>7103</v>
      </c>
      <c r="T3599" s="120">
        <v>40459</v>
      </c>
      <c r="U3599" s="112">
        <v>0</v>
      </c>
      <c r="V3599" s="109">
        <v>40459</v>
      </c>
      <c r="W3599" s="141">
        <v>24000000</v>
      </c>
      <c r="X3599" s="141">
        <v>0</v>
      </c>
      <c r="Y3599" s="141">
        <v>0</v>
      </c>
      <c r="Z3599" s="141">
        <v>0</v>
      </c>
      <c r="AA3599" s="112">
        <v>882750</v>
      </c>
      <c r="AB3599" s="112"/>
      <c r="AC3599" s="112"/>
      <c r="AD3599" s="141"/>
      <c r="AE3599" s="106">
        <v>0</v>
      </c>
      <c r="AF3599" s="106">
        <v>0</v>
      </c>
      <c r="AG3599" s="106">
        <v>0</v>
      </c>
      <c r="AH3599" s="112"/>
      <c r="AI3599" s="112"/>
      <c r="AJ3599" s="112"/>
      <c r="AK3599" s="112"/>
      <c r="AL3599" s="112"/>
      <c r="AM3599" s="112"/>
      <c r="AN3599" s="114">
        <f t="shared" si="112"/>
        <v>882750</v>
      </c>
      <c r="AO3599" s="114">
        <f t="shared" si="113"/>
        <v>0</v>
      </c>
      <c r="AP3599" s="114"/>
      <c r="AQ3599" s="114"/>
      <c r="AR3599" s="114"/>
      <c r="AS3599" s="114"/>
    </row>
    <row r="3600" spans="1:46" s="191" customFormat="1" ht="15" customHeight="1" x14ac:dyDescent="0.2">
      <c r="A3600" s="104"/>
      <c r="B3600" s="104">
        <f>VLOOKUP(BJB!$F$9:$F$5599,Ctrl!$B$4:$C$399,2,0)</f>
        <v>34</v>
      </c>
      <c r="C3600" s="104">
        <f>VLOOKUP(BJB!$G$9:$G$5599,Ctrl!$E$4:$F$399,2,0)</f>
        <v>0</v>
      </c>
      <c r="D3600" s="219">
        <v>1</v>
      </c>
      <c r="E3600" s="104" t="str">
        <f>VLOOKUP(BJB!$F$9:$F$5599,Ctrl!$B$4:$D$399,3,0)</f>
        <v>III</v>
      </c>
      <c r="F3600" s="139" t="s">
        <v>10546</v>
      </c>
      <c r="G3600" s="139" t="s">
        <v>7677</v>
      </c>
      <c r="H3600" s="125"/>
      <c r="I3600" s="220" t="e">
        <f>IF(G3599=BJB!#REF!,I3599+1,1)</f>
        <v>#REF!</v>
      </c>
      <c r="J3600" s="912" t="s">
        <v>23523</v>
      </c>
      <c r="K3600" s="121" t="s">
        <v>3906</v>
      </c>
      <c r="L3600" s="104" t="s">
        <v>6477</v>
      </c>
      <c r="M3600" s="104" t="s">
        <v>3844</v>
      </c>
      <c r="N3600" s="120">
        <v>39812</v>
      </c>
      <c r="O3600" s="112">
        <v>30000000</v>
      </c>
      <c r="P3600" s="105" t="s">
        <v>16714</v>
      </c>
      <c r="Q3600" s="120" t="s">
        <v>16715</v>
      </c>
      <c r="R3600" s="105">
        <v>20997483</v>
      </c>
      <c r="S3600" s="108" t="s">
        <v>7103</v>
      </c>
      <c r="T3600" s="120">
        <v>40459</v>
      </c>
      <c r="U3600" s="112">
        <v>17306888.25</v>
      </c>
      <c r="V3600" s="109">
        <v>40459</v>
      </c>
      <c r="W3600" s="141">
        <v>17306888.25</v>
      </c>
      <c r="X3600" s="141">
        <v>0</v>
      </c>
      <c r="Y3600" s="141">
        <v>0</v>
      </c>
      <c r="Z3600" s="141">
        <v>0</v>
      </c>
      <c r="AA3600" s="112">
        <v>112500</v>
      </c>
      <c r="AB3600" s="112"/>
      <c r="AC3600" s="112"/>
      <c r="AD3600" s="141"/>
      <c r="AE3600" s="106">
        <v>0</v>
      </c>
      <c r="AF3600" s="106">
        <v>0</v>
      </c>
      <c r="AG3600" s="106">
        <v>0</v>
      </c>
      <c r="AH3600" s="112"/>
      <c r="AI3600" s="112"/>
      <c r="AJ3600" s="112"/>
      <c r="AK3600" s="112"/>
      <c r="AL3600" s="112"/>
      <c r="AM3600" s="112"/>
      <c r="AN3600" s="114">
        <f t="shared" si="112"/>
        <v>112500</v>
      </c>
      <c r="AO3600" s="114">
        <f t="shared" si="113"/>
        <v>17194388.25</v>
      </c>
      <c r="AP3600" s="114"/>
      <c r="AQ3600" s="114"/>
      <c r="AR3600" s="114"/>
      <c r="AS3600" s="114"/>
    </row>
    <row r="3601" spans="1:46" s="191" customFormat="1" ht="15" customHeight="1" x14ac:dyDescent="0.2">
      <c r="A3601" s="104"/>
      <c r="B3601" s="104">
        <f>VLOOKUP(BJB!$F$9:$F$5599,Ctrl!$B$4:$C$399,2,0)</f>
        <v>34</v>
      </c>
      <c r="C3601" s="104">
        <f>VLOOKUP(BJB!$G$9:$G$5599,Ctrl!$E$4:$F$399,2,0)</f>
        <v>0</v>
      </c>
      <c r="D3601" s="219">
        <v>1</v>
      </c>
      <c r="E3601" s="104" t="str">
        <f>VLOOKUP(BJB!$F$9:$F$5599,Ctrl!$B$4:$D$399,3,0)</f>
        <v>III</v>
      </c>
      <c r="F3601" s="139" t="s">
        <v>10546</v>
      </c>
      <c r="G3601" s="139" t="s">
        <v>7677</v>
      </c>
      <c r="H3601" s="125"/>
      <c r="I3601" s="220" t="e">
        <f>IF(G3600=BJB!#REF!,I3600+1,1)</f>
        <v>#REF!</v>
      </c>
      <c r="J3601" s="912" t="s">
        <v>23524</v>
      </c>
      <c r="K3601" s="121" t="s">
        <v>3907</v>
      </c>
      <c r="L3601" s="104" t="s">
        <v>6477</v>
      </c>
      <c r="M3601" s="104" t="s">
        <v>3759</v>
      </c>
      <c r="N3601" s="120">
        <v>39553</v>
      </c>
      <c r="O3601" s="112">
        <v>40000000</v>
      </c>
      <c r="P3601" s="105" t="s">
        <v>16716</v>
      </c>
      <c r="Q3601" s="120" t="s">
        <v>15024</v>
      </c>
      <c r="R3601" s="105">
        <v>23333334</v>
      </c>
      <c r="S3601" s="108" t="s">
        <v>7103</v>
      </c>
      <c r="T3601" s="120">
        <v>40459</v>
      </c>
      <c r="U3601" s="112">
        <v>17438311.5</v>
      </c>
      <c r="V3601" s="109">
        <v>40459</v>
      </c>
      <c r="W3601" s="141">
        <v>17438311.5</v>
      </c>
      <c r="X3601" s="141">
        <v>0</v>
      </c>
      <c r="Y3601" s="141">
        <v>0</v>
      </c>
      <c r="Z3601" s="141">
        <v>0</v>
      </c>
      <c r="AA3601" s="112">
        <v>1416250</v>
      </c>
      <c r="AB3601" s="112"/>
      <c r="AC3601" s="112"/>
      <c r="AD3601" s="141"/>
      <c r="AE3601" s="106">
        <v>0</v>
      </c>
      <c r="AF3601" s="106">
        <v>0</v>
      </c>
      <c r="AG3601" s="106">
        <v>0</v>
      </c>
      <c r="AH3601" s="112"/>
      <c r="AI3601" s="112"/>
      <c r="AJ3601" s="112"/>
      <c r="AK3601" s="112"/>
      <c r="AL3601" s="112"/>
      <c r="AM3601" s="112"/>
      <c r="AN3601" s="114">
        <f t="shared" si="112"/>
        <v>1416250</v>
      </c>
      <c r="AO3601" s="114">
        <f t="shared" si="113"/>
        <v>16022061.5</v>
      </c>
      <c r="AP3601" s="114"/>
      <c r="AQ3601" s="114"/>
      <c r="AR3601" s="114"/>
      <c r="AS3601" s="114"/>
    </row>
    <row r="3602" spans="1:46" s="191" customFormat="1" ht="15" customHeight="1" x14ac:dyDescent="0.2">
      <c r="A3602" s="104"/>
      <c r="B3602" s="104">
        <f>VLOOKUP(BJB!$F$9:$F$5599,Ctrl!$B$4:$C$399,2,0)</f>
        <v>34</v>
      </c>
      <c r="C3602" s="104">
        <f>VLOOKUP(BJB!$G$9:$G$5599,Ctrl!$E$4:$F$399,2,0)</f>
        <v>0</v>
      </c>
      <c r="D3602" s="219">
        <v>1</v>
      </c>
      <c r="E3602" s="104" t="str">
        <f>VLOOKUP(BJB!$F$9:$F$5599,Ctrl!$B$4:$D$399,3,0)</f>
        <v>III</v>
      </c>
      <c r="F3602" s="139" t="s">
        <v>10546</v>
      </c>
      <c r="G3602" s="139" t="s">
        <v>7677</v>
      </c>
      <c r="H3602" s="125"/>
      <c r="I3602" s="220" t="e">
        <f>IF(G3601=BJB!#REF!,I3601+1,1)</f>
        <v>#REF!</v>
      </c>
      <c r="J3602" s="912" t="s">
        <v>23525</v>
      </c>
      <c r="K3602" s="121" t="s">
        <v>3908</v>
      </c>
      <c r="L3602" s="104" t="s">
        <v>6477</v>
      </c>
      <c r="M3602" s="104" t="s">
        <v>3909</v>
      </c>
      <c r="N3602" s="120">
        <v>40032</v>
      </c>
      <c r="O3602" s="112">
        <v>25000000</v>
      </c>
      <c r="P3602" s="105" t="s">
        <v>16717</v>
      </c>
      <c r="Q3602" s="120" t="s">
        <v>15024</v>
      </c>
      <c r="R3602" s="105">
        <v>22916667</v>
      </c>
      <c r="S3602" s="108" t="s">
        <v>7103</v>
      </c>
      <c r="T3602" s="120">
        <v>40459</v>
      </c>
      <c r="U3602" s="112">
        <v>18750000</v>
      </c>
      <c r="V3602" s="109">
        <v>40459</v>
      </c>
      <c r="W3602" s="141">
        <v>18750000</v>
      </c>
      <c r="X3602" s="141">
        <v>0</v>
      </c>
      <c r="Y3602" s="141">
        <v>0</v>
      </c>
      <c r="Z3602" s="141">
        <v>0</v>
      </c>
      <c r="AA3602" s="112">
        <v>0</v>
      </c>
      <c r="AB3602" s="112"/>
      <c r="AC3602" s="112"/>
      <c r="AD3602" s="141"/>
      <c r="AE3602" s="106">
        <v>0</v>
      </c>
      <c r="AF3602" s="106">
        <v>0</v>
      </c>
      <c r="AG3602" s="106">
        <v>0</v>
      </c>
      <c r="AH3602" s="112"/>
      <c r="AI3602" s="112"/>
      <c r="AJ3602" s="112"/>
      <c r="AK3602" s="112"/>
      <c r="AL3602" s="112"/>
      <c r="AM3602" s="112"/>
      <c r="AN3602" s="114">
        <f t="shared" si="112"/>
        <v>0</v>
      </c>
      <c r="AO3602" s="114">
        <f t="shared" si="113"/>
        <v>18750000</v>
      </c>
      <c r="AP3602" s="114"/>
      <c r="AQ3602" s="114"/>
      <c r="AR3602" s="114"/>
      <c r="AS3602" s="114"/>
    </row>
    <row r="3603" spans="1:46" s="191" customFormat="1" ht="15" customHeight="1" x14ac:dyDescent="0.2">
      <c r="A3603" s="104"/>
      <c r="B3603" s="104">
        <f>VLOOKUP(BJB!$F$9:$F$5599,Ctrl!$B$4:$C$399,2,0)</f>
        <v>34</v>
      </c>
      <c r="C3603" s="104">
        <f>VLOOKUP(BJB!$G$9:$G$5599,Ctrl!$E$4:$F$399,2,0)</f>
        <v>0</v>
      </c>
      <c r="D3603" s="219">
        <v>1</v>
      </c>
      <c r="E3603" s="104" t="str">
        <f>VLOOKUP(BJB!$F$9:$F$5599,Ctrl!$B$4:$D$399,3,0)</f>
        <v>III</v>
      </c>
      <c r="F3603" s="139" t="s">
        <v>10546</v>
      </c>
      <c r="G3603" s="139" t="s">
        <v>7677</v>
      </c>
      <c r="H3603" s="125"/>
      <c r="I3603" s="220" t="e">
        <f>IF(G3602=BJB!#REF!,I3602+1,1)</f>
        <v>#REF!</v>
      </c>
      <c r="J3603" s="912" t="s">
        <v>23526</v>
      </c>
      <c r="K3603" s="121" t="s">
        <v>3910</v>
      </c>
      <c r="L3603" s="104" t="s">
        <v>6477</v>
      </c>
      <c r="M3603" s="104" t="s">
        <v>3759</v>
      </c>
      <c r="N3603" s="120">
        <v>39553</v>
      </c>
      <c r="O3603" s="112">
        <v>50000000</v>
      </c>
      <c r="P3603" s="105" t="s">
        <v>16718</v>
      </c>
      <c r="Q3603" s="120" t="s">
        <v>15024</v>
      </c>
      <c r="R3603" s="105">
        <v>48670418</v>
      </c>
      <c r="S3603" s="108" t="s">
        <v>7103</v>
      </c>
      <c r="T3603" s="120">
        <v>40459</v>
      </c>
      <c r="U3603" s="112">
        <v>36502814</v>
      </c>
      <c r="V3603" s="109">
        <v>40459</v>
      </c>
      <c r="W3603" s="141">
        <v>36502813.5</v>
      </c>
      <c r="X3603" s="141">
        <v>0</v>
      </c>
      <c r="Y3603" s="141">
        <v>0</v>
      </c>
      <c r="Z3603" s="141">
        <v>0</v>
      </c>
      <c r="AA3603" s="112">
        <v>36502814</v>
      </c>
      <c r="AB3603" s="112"/>
      <c r="AC3603" s="112"/>
      <c r="AD3603" s="141"/>
      <c r="AE3603" s="106">
        <v>0</v>
      </c>
      <c r="AF3603" s="106">
        <v>0</v>
      </c>
      <c r="AG3603" s="106">
        <v>0</v>
      </c>
      <c r="AH3603" s="112"/>
      <c r="AI3603" s="112"/>
      <c r="AJ3603" s="112"/>
      <c r="AK3603" s="112"/>
      <c r="AL3603" s="112"/>
      <c r="AM3603" s="112"/>
      <c r="AN3603" s="114">
        <f t="shared" si="112"/>
        <v>36502814</v>
      </c>
      <c r="AO3603" s="114">
        <f t="shared" si="113"/>
        <v>0</v>
      </c>
      <c r="AP3603" s="114"/>
      <c r="AQ3603" s="114"/>
      <c r="AR3603" s="114"/>
      <c r="AS3603" s="114"/>
    </row>
    <row r="3604" spans="1:46" s="190" customFormat="1" ht="15" customHeight="1" x14ac:dyDescent="0.2">
      <c r="A3604" s="104"/>
      <c r="B3604" s="104">
        <f>VLOOKUP(BJB!$F$9:$F$5599,Ctrl!$B$4:$C$399,2,0)</f>
        <v>34</v>
      </c>
      <c r="C3604" s="104">
        <f>VLOOKUP(BJB!$G$9:$G$5599,Ctrl!$E$4:$F$399,2,0)</f>
        <v>0</v>
      </c>
      <c r="D3604" s="219">
        <v>1</v>
      </c>
      <c r="E3604" s="104" t="str">
        <f>VLOOKUP(BJB!$F$9:$F$5599,Ctrl!$B$4:$D$399,3,0)</f>
        <v>III</v>
      </c>
      <c r="F3604" s="139" t="s">
        <v>10546</v>
      </c>
      <c r="G3604" s="139" t="s">
        <v>7677</v>
      </c>
      <c r="H3604" s="125"/>
      <c r="I3604" s="220" t="e">
        <f>IF(G3603=BJB!#REF!,I3603+1,1)</f>
        <v>#REF!</v>
      </c>
      <c r="J3604" s="912" t="s">
        <v>23527</v>
      </c>
      <c r="K3604" s="121" t="s">
        <v>3911</v>
      </c>
      <c r="L3604" s="104" t="s">
        <v>6477</v>
      </c>
      <c r="M3604" s="104" t="s">
        <v>3847</v>
      </c>
      <c r="N3604" s="120">
        <v>39812</v>
      </c>
      <c r="O3604" s="112">
        <v>25000000</v>
      </c>
      <c r="P3604" s="105" t="s">
        <v>6222</v>
      </c>
      <c r="Q3604" s="120" t="s">
        <v>6222</v>
      </c>
      <c r="R3604" s="890">
        <v>0</v>
      </c>
      <c r="S3604" s="108" t="s">
        <v>7103</v>
      </c>
      <c r="T3604" s="120">
        <v>40459</v>
      </c>
      <c r="U3604" s="112">
        <v>15260417.25</v>
      </c>
      <c r="V3604" s="109" t="s">
        <v>6222</v>
      </c>
      <c r="W3604" s="141">
        <v>0</v>
      </c>
      <c r="X3604" s="141">
        <v>0</v>
      </c>
      <c r="Y3604" s="141">
        <v>0</v>
      </c>
      <c r="Z3604" s="141">
        <v>0</v>
      </c>
      <c r="AA3604" s="112">
        <v>11106250</v>
      </c>
      <c r="AB3604" s="112"/>
      <c r="AC3604" s="112"/>
      <c r="AD3604" s="141"/>
      <c r="AE3604" s="106">
        <v>0</v>
      </c>
      <c r="AF3604" s="106">
        <v>0</v>
      </c>
      <c r="AG3604" s="106">
        <v>0</v>
      </c>
      <c r="AH3604" s="112"/>
      <c r="AI3604" s="112"/>
      <c r="AJ3604" s="112"/>
      <c r="AK3604" s="112"/>
      <c r="AL3604" s="112"/>
      <c r="AM3604" s="112"/>
      <c r="AN3604" s="114">
        <f t="shared" si="112"/>
        <v>11106250</v>
      </c>
      <c r="AO3604" s="114">
        <f t="shared" si="113"/>
        <v>4154167.25</v>
      </c>
      <c r="AP3604" s="114"/>
      <c r="AQ3604" s="114"/>
      <c r="AR3604" s="114"/>
      <c r="AS3604" s="114"/>
      <c r="AT3604" s="191"/>
    </row>
    <row r="3605" spans="1:46" s="190" customFormat="1" ht="15" customHeight="1" x14ac:dyDescent="0.2">
      <c r="A3605" s="104"/>
      <c r="B3605" s="104">
        <f>VLOOKUP(BJB!$F$9:$F$5599,Ctrl!$B$4:$C$399,2,0)</f>
        <v>34</v>
      </c>
      <c r="C3605" s="104">
        <f>VLOOKUP(BJB!$G$9:$G$5599,Ctrl!$E$4:$F$399,2,0)</f>
        <v>0</v>
      </c>
      <c r="D3605" s="219">
        <v>1</v>
      </c>
      <c r="E3605" s="104" t="str">
        <f>VLOOKUP(BJB!$F$9:$F$5599,Ctrl!$B$4:$D$399,3,0)</f>
        <v>III</v>
      </c>
      <c r="F3605" s="139" t="s">
        <v>10546</v>
      </c>
      <c r="G3605" s="139" t="s">
        <v>7677</v>
      </c>
      <c r="H3605" s="125"/>
      <c r="I3605" s="220" t="e">
        <f>IF(G3604=BJB!#REF!,I3604+1,1)</f>
        <v>#REF!</v>
      </c>
      <c r="J3605" s="912" t="s">
        <v>23528</v>
      </c>
      <c r="K3605" s="121" t="s">
        <v>3912</v>
      </c>
      <c r="L3605" s="104" t="s">
        <v>6477</v>
      </c>
      <c r="M3605" s="104" t="s">
        <v>3909</v>
      </c>
      <c r="N3605" s="120">
        <v>40032</v>
      </c>
      <c r="O3605" s="112">
        <v>20000000</v>
      </c>
      <c r="P3605" s="105" t="s">
        <v>16719</v>
      </c>
      <c r="Q3605" s="120" t="s">
        <v>15024</v>
      </c>
      <c r="R3605" s="105">
        <v>19577806</v>
      </c>
      <c r="S3605" s="108" t="s">
        <v>7103</v>
      </c>
      <c r="T3605" s="120">
        <v>40459</v>
      </c>
      <c r="U3605" s="112">
        <v>15000000</v>
      </c>
      <c r="V3605" s="109">
        <v>40459</v>
      </c>
      <c r="W3605" s="141">
        <v>15000000</v>
      </c>
      <c r="X3605" s="141">
        <v>0</v>
      </c>
      <c r="Y3605" s="141">
        <v>0</v>
      </c>
      <c r="Z3605" s="141">
        <v>0</v>
      </c>
      <c r="AA3605" s="112">
        <v>850000</v>
      </c>
      <c r="AB3605" s="112"/>
      <c r="AC3605" s="112"/>
      <c r="AD3605" s="141"/>
      <c r="AE3605" s="106">
        <v>0</v>
      </c>
      <c r="AF3605" s="106">
        <v>0</v>
      </c>
      <c r="AG3605" s="106">
        <v>0</v>
      </c>
      <c r="AH3605" s="112"/>
      <c r="AI3605" s="112"/>
      <c r="AJ3605" s="112"/>
      <c r="AK3605" s="112"/>
      <c r="AL3605" s="112"/>
      <c r="AM3605" s="112"/>
      <c r="AN3605" s="114">
        <f t="shared" si="112"/>
        <v>850000</v>
      </c>
      <c r="AO3605" s="114">
        <f t="shared" si="113"/>
        <v>14150000</v>
      </c>
      <c r="AP3605" s="114"/>
      <c r="AQ3605" s="114"/>
      <c r="AR3605" s="114"/>
      <c r="AS3605" s="114"/>
      <c r="AT3605" s="191"/>
    </row>
    <row r="3606" spans="1:46" s="190" customFormat="1" ht="15" customHeight="1" x14ac:dyDescent="0.2">
      <c r="A3606" s="104"/>
      <c r="B3606" s="104">
        <f>VLOOKUP(BJB!$F$9:$F$5599,Ctrl!$B$4:$C$399,2,0)</f>
        <v>34</v>
      </c>
      <c r="C3606" s="104">
        <f>VLOOKUP(BJB!$G$9:$G$5599,Ctrl!$E$4:$F$399,2,0)</f>
        <v>0</v>
      </c>
      <c r="D3606" s="219">
        <v>1</v>
      </c>
      <c r="E3606" s="104" t="str">
        <f>VLOOKUP(BJB!$F$9:$F$5599,Ctrl!$B$4:$D$399,3,0)</f>
        <v>III</v>
      </c>
      <c r="F3606" s="139" t="s">
        <v>10546</v>
      </c>
      <c r="G3606" s="139" t="s">
        <v>7677</v>
      </c>
      <c r="H3606" s="125"/>
      <c r="I3606" s="220" t="e">
        <f>IF(G3605=BJB!#REF!,I3605+1,1)</f>
        <v>#REF!</v>
      </c>
      <c r="J3606" s="912" t="s">
        <v>23529</v>
      </c>
      <c r="K3606" s="121" t="s">
        <v>3913</v>
      </c>
      <c r="L3606" s="104" t="s">
        <v>6477</v>
      </c>
      <c r="M3606" s="104" t="s">
        <v>3785</v>
      </c>
      <c r="N3606" s="120">
        <v>40325</v>
      </c>
      <c r="O3606" s="112">
        <v>39000000</v>
      </c>
      <c r="P3606" s="105" t="s">
        <v>6222</v>
      </c>
      <c r="Q3606" s="120" t="s">
        <v>6222</v>
      </c>
      <c r="R3606" s="890">
        <v>0</v>
      </c>
      <c r="S3606" s="108" t="s">
        <v>7104</v>
      </c>
      <c r="T3606" s="120">
        <v>40540</v>
      </c>
      <c r="U3606" s="112">
        <v>21851649</v>
      </c>
      <c r="V3606" s="109" t="s">
        <v>6222</v>
      </c>
      <c r="W3606" s="141">
        <v>0</v>
      </c>
      <c r="X3606" s="141">
        <v>0</v>
      </c>
      <c r="Y3606" s="141">
        <v>0</v>
      </c>
      <c r="Z3606" s="141">
        <v>0</v>
      </c>
      <c r="AA3606" s="112">
        <v>60000</v>
      </c>
      <c r="AB3606" s="112"/>
      <c r="AC3606" s="112"/>
      <c r="AD3606" s="141"/>
      <c r="AE3606" s="106">
        <v>0</v>
      </c>
      <c r="AF3606" s="106">
        <v>0</v>
      </c>
      <c r="AG3606" s="106">
        <v>0</v>
      </c>
      <c r="AH3606" s="112"/>
      <c r="AI3606" s="112"/>
      <c r="AJ3606" s="112"/>
      <c r="AK3606" s="112"/>
      <c r="AL3606" s="112"/>
      <c r="AM3606" s="112"/>
      <c r="AN3606" s="114">
        <f t="shared" si="112"/>
        <v>60000</v>
      </c>
      <c r="AO3606" s="114">
        <f t="shared" si="113"/>
        <v>21791649</v>
      </c>
      <c r="AP3606" s="114"/>
      <c r="AQ3606" s="114"/>
      <c r="AR3606" s="114"/>
      <c r="AS3606" s="114"/>
      <c r="AT3606" s="191"/>
    </row>
    <row r="3607" spans="1:46" s="190" customFormat="1" ht="15" customHeight="1" x14ac:dyDescent="0.2">
      <c r="A3607" s="104"/>
      <c r="B3607" s="104">
        <f>VLOOKUP(BJB!$F$9:$F$5599,Ctrl!$B$4:$C$399,2,0)</f>
        <v>34</v>
      </c>
      <c r="C3607" s="104">
        <f>VLOOKUP(BJB!$G$9:$G$5599,Ctrl!$E$4:$F$399,2,0)</f>
        <v>0</v>
      </c>
      <c r="D3607" s="219">
        <v>1</v>
      </c>
      <c r="E3607" s="104" t="str">
        <f>VLOOKUP(BJB!$F$9:$F$5599,Ctrl!$B$4:$D$399,3,0)</f>
        <v>III</v>
      </c>
      <c r="F3607" s="139" t="s">
        <v>10546</v>
      </c>
      <c r="G3607" s="139" t="s">
        <v>7677</v>
      </c>
      <c r="H3607" s="125" t="s">
        <v>8006</v>
      </c>
      <c r="I3607" s="220" t="e">
        <f>IF(G3606=BJB!#REF!,I3606+1,1)</f>
        <v>#REF!</v>
      </c>
      <c r="J3607" s="912" t="s">
        <v>23530</v>
      </c>
      <c r="K3607" s="121" t="s">
        <v>3915</v>
      </c>
      <c r="L3607" s="104" t="s">
        <v>6477</v>
      </c>
      <c r="M3607" s="104" t="s">
        <v>3836</v>
      </c>
      <c r="N3607" s="120">
        <v>39780</v>
      </c>
      <c r="O3607" s="112">
        <v>100000000</v>
      </c>
      <c r="P3607" s="105" t="s">
        <v>6222</v>
      </c>
      <c r="Q3607" s="120" t="s">
        <v>6222</v>
      </c>
      <c r="R3607" s="890">
        <v>0</v>
      </c>
      <c r="S3607" s="108" t="s">
        <v>7104</v>
      </c>
      <c r="T3607" s="120">
        <v>40540</v>
      </c>
      <c r="U3607" s="112">
        <v>61828566.75</v>
      </c>
      <c r="V3607" s="109" t="s">
        <v>6222</v>
      </c>
      <c r="W3607" s="141">
        <v>0</v>
      </c>
      <c r="X3607" s="141">
        <v>0</v>
      </c>
      <c r="Y3607" s="141">
        <v>0</v>
      </c>
      <c r="Z3607" s="141">
        <v>0</v>
      </c>
      <c r="AA3607" s="112">
        <v>61176066</v>
      </c>
      <c r="AB3607" s="112"/>
      <c r="AC3607" s="132"/>
      <c r="AD3607" s="141"/>
      <c r="AE3607" s="106">
        <v>0</v>
      </c>
      <c r="AF3607" s="106">
        <v>0</v>
      </c>
      <c r="AG3607" s="106">
        <v>0</v>
      </c>
      <c r="AH3607" s="112"/>
      <c r="AI3607" s="112"/>
      <c r="AJ3607" s="112"/>
      <c r="AK3607" s="112"/>
      <c r="AL3607" s="112"/>
      <c r="AM3607" s="112"/>
      <c r="AN3607" s="114">
        <f t="shared" si="112"/>
        <v>61176066</v>
      </c>
      <c r="AO3607" s="114">
        <f t="shared" si="113"/>
        <v>652500.75</v>
      </c>
      <c r="AP3607" s="114"/>
      <c r="AQ3607" s="114"/>
      <c r="AR3607" s="114"/>
      <c r="AS3607" s="114"/>
      <c r="AT3607" s="191"/>
    </row>
    <row r="3608" spans="1:46" s="190" customFormat="1" ht="15" customHeight="1" x14ac:dyDescent="0.2">
      <c r="A3608" s="104"/>
      <c r="B3608" s="104">
        <f>VLOOKUP(BJB!$F$9:$F$5599,Ctrl!$B$4:$C$399,2,0)</f>
        <v>34</v>
      </c>
      <c r="C3608" s="104">
        <f>VLOOKUP(BJB!$G$9:$G$5599,Ctrl!$E$4:$F$399,2,0)</f>
        <v>0</v>
      </c>
      <c r="D3608" s="219">
        <v>1</v>
      </c>
      <c r="E3608" s="104" t="str">
        <f>VLOOKUP(BJB!$F$9:$F$5599,Ctrl!$B$4:$D$399,3,0)</f>
        <v>III</v>
      </c>
      <c r="F3608" s="139" t="s">
        <v>10546</v>
      </c>
      <c r="G3608" s="139" t="s">
        <v>7677</v>
      </c>
      <c r="H3608" s="125"/>
      <c r="I3608" s="220" t="e">
        <f>IF(G3607=BJB!#REF!,I3607+1,1)</f>
        <v>#REF!</v>
      </c>
      <c r="J3608" s="912" t="s">
        <v>23531</v>
      </c>
      <c r="K3608" s="121" t="s">
        <v>3916</v>
      </c>
      <c r="L3608" s="104" t="s">
        <v>6477</v>
      </c>
      <c r="M3608" s="104" t="s">
        <v>3791</v>
      </c>
      <c r="N3608" s="120">
        <v>39707</v>
      </c>
      <c r="O3608" s="112">
        <v>33000000</v>
      </c>
      <c r="P3608" s="105" t="s">
        <v>16720</v>
      </c>
      <c r="Q3608" s="120" t="s">
        <v>16120</v>
      </c>
      <c r="R3608" s="105">
        <v>41029787</v>
      </c>
      <c r="S3608" s="108" t="s">
        <v>7104</v>
      </c>
      <c r="T3608" s="120">
        <v>40540</v>
      </c>
      <c r="U3608" s="112">
        <v>24750000</v>
      </c>
      <c r="V3608" s="109">
        <v>40540</v>
      </c>
      <c r="W3608" s="141">
        <v>24750000</v>
      </c>
      <c r="X3608" s="141">
        <v>0</v>
      </c>
      <c r="Y3608" s="141">
        <v>0</v>
      </c>
      <c r="Z3608" s="141">
        <v>0</v>
      </c>
      <c r="AA3608" s="112">
        <v>0</v>
      </c>
      <c r="AB3608" s="112"/>
      <c r="AC3608" s="112"/>
      <c r="AD3608" s="141"/>
      <c r="AE3608" s="106">
        <v>0</v>
      </c>
      <c r="AF3608" s="106">
        <v>0</v>
      </c>
      <c r="AG3608" s="106">
        <v>0</v>
      </c>
      <c r="AH3608" s="112"/>
      <c r="AI3608" s="112"/>
      <c r="AJ3608" s="112"/>
      <c r="AK3608" s="112"/>
      <c r="AL3608" s="112"/>
      <c r="AM3608" s="112"/>
      <c r="AN3608" s="114">
        <f t="shared" si="112"/>
        <v>0</v>
      </c>
      <c r="AO3608" s="114">
        <f t="shared" si="113"/>
        <v>24750000</v>
      </c>
      <c r="AP3608" s="114"/>
      <c r="AQ3608" s="114"/>
      <c r="AR3608" s="114"/>
      <c r="AS3608" s="114"/>
      <c r="AT3608" s="191"/>
    </row>
    <row r="3609" spans="1:46" s="190" customFormat="1" ht="15" customHeight="1" x14ac:dyDescent="0.2">
      <c r="A3609" s="104"/>
      <c r="B3609" s="104">
        <f>VLOOKUP(BJB!$F$9:$F$5599,Ctrl!$B$4:$C$399,2,0)</f>
        <v>34</v>
      </c>
      <c r="C3609" s="104">
        <f>VLOOKUP(BJB!$G$9:$G$5599,Ctrl!$E$4:$F$399,2,0)</f>
        <v>0</v>
      </c>
      <c r="D3609" s="219">
        <v>1</v>
      </c>
      <c r="E3609" s="104" t="str">
        <f>VLOOKUP(BJB!$F$9:$F$5599,Ctrl!$B$4:$D$399,3,0)</f>
        <v>III</v>
      </c>
      <c r="F3609" s="139" t="s">
        <v>10546</v>
      </c>
      <c r="G3609" s="139" t="s">
        <v>7677</v>
      </c>
      <c r="H3609" s="125"/>
      <c r="I3609" s="220" t="e">
        <f>IF(G3608=BJB!#REF!,I3608+1,1)</f>
        <v>#REF!</v>
      </c>
      <c r="J3609" s="912" t="s">
        <v>23532</v>
      </c>
      <c r="K3609" s="121" t="s">
        <v>3917</v>
      </c>
      <c r="L3609" s="104" t="s">
        <v>6477</v>
      </c>
      <c r="M3609" s="104" t="s">
        <v>3866</v>
      </c>
      <c r="N3609" s="120">
        <v>39780</v>
      </c>
      <c r="O3609" s="112">
        <v>40000000</v>
      </c>
      <c r="P3609" s="105" t="s">
        <v>16721</v>
      </c>
      <c r="Q3609" s="120" t="s">
        <v>16722</v>
      </c>
      <c r="R3609" s="105">
        <v>48433068</v>
      </c>
      <c r="S3609" s="108" t="s">
        <v>7104</v>
      </c>
      <c r="T3609" s="120">
        <v>40540</v>
      </c>
      <c r="U3609" s="112">
        <v>30000000</v>
      </c>
      <c r="V3609" s="109">
        <v>40540</v>
      </c>
      <c r="W3609" s="141">
        <v>30000000</v>
      </c>
      <c r="X3609" s="141">
        <v>0</v>
      </c>
      <c r="Y3609" s="141">
        <v>0</v>
      </c>
      <c r="Z3609" s="141">
        <v>0</v>
      </c>
      <c r="AA3609" s="112">
        <v>23575000</v>
      </c>
      <c r="AB3609" s="112"/>
      <c r="AC3609" s="112"/>
      <c r="AD3609" s="141"/>
      <c r="AE3609" s="106">
        <v>0</v>
      </c>
      <c r="AF3609" s="106">
        <v>0</v>
      </c>
      <c r="AG3609" s="106">
        <v>0</v>
      </c>
      <c r="AH3609" s="112"/>
      <c r="AI3609" s="112"/>
      <c r="AJ3609" s="112"/>
      <c r="AK3609" s="112"/>
      <c r="AL3609" s="112"/>
      <c r="AM3609" s="112"/>
      <c r="AN3609" s="114">
        <f t="shared" si="112"/>
        <v>23575000</v>
      </c>
      <c r="AO3609" s="114">
        <f t="shared" si="113"/>
        <v>6425000</v>
      </c>
      <c r="AP3609" s="114"/>
      <c r="AQ3609" s="114"/>
      <c r="AR3609" s="114"/>
      <c r="AS3609" s="114"/>
      <c r="AT3609" s="191"/>
    </row>
    <row r="3610" spans="1:46" s="191" customFormat="1" ht="15" customHeight="1" x14ac:dyDescent="0.2">
      <c r="A3610" s="104"/>
      <c r="B3610" s="104">
        <f>VLOOKUP(BJB!$F$9:$F$5599,Ctrl!$B$4:$C$399,2,0)</f>
        <v>34</v>
      </c>
      <c r="C3610" s="104">
        <f>VLOOKUP(BJB!$G$9:$G$5599,Ctrl!$E$4:$F$399,2,0)</f>
        <v>0</v>
      </c>
      <c r="D3610" s="219">
        <v>1</v>
      </c>
      <c r="E3610" s="104" t="str">
        <f>VLOOKUP(BJB!$F$9:$F$5599,Ctrl!$B$4:$D$399,3,0)</f>
        <v>III</v>
      </c>
      <c r="F3610" s="139" t="s">
        <v>10546</v>
      </c>
      <c r="G3610" s="139" t="s">
        <v>7677</v>
      </c>
      <c r="H3610" s="125"/>
      <c r="I3610" s="220" t="e">
        <f>IF(G3609=BJB!#REF!,I3609+1,1)</f>
        <v>#REF!</v>
      </c>
      <c r="J3610" s="912" t="s">
        <v>23533</v>
      </c>
      <c r="K3610" s="121" t="s">
        <v>3918</v>
      </c>
      <c r="L3610" s="104" t="s">
        <v>6477</v>
      </c>
      <c r="M3610" s="104" t="s">
        <v>3785</v>
      </c>
      <c r="N3610" s="120">
        <v>39595</v>
      </c>
      <c r="O3610" s="112">
        <v>40000000</v>
      </c>
      <c r="P3610" s="105" t="s">
        <v>16723</v>
      </c>
      <c r="Q3610" s="120" t="s">
        <v>16724</v>
      </c>
      <c r="R3610" s="105">
        <v>29555805</v>
      </c>
      <c r="S3610" s="108" t="s">
        <v>7104</v>
      </c>
      <c r="T3610" s="120">
        <v>40540</v>
      </c>
      <c r="U3610" s="112">
        <v>22166853.75</v>
      </c>
      <c r="V3610" s="109">
        <v>40540</v>
      </c>
      <c r="W3610" s="141">
        <v>22166853.75</v>
      </c>
      <c r="X3610" s="141">
        <v>0</v>
      </c>
      <c r="Y3610" s="141">
        <v>0</v>
      </c>
      <c r="Z3610" s="141">
        <v>0</v>
      </c>
      <c r="AA3610" s="112">
        <v>1687500</v>
      </c>
      <c r="AB3610" s="112"/>
      <c r="AC3610" s="112"/>
      <c r="AD3610" s="141"/>
      <c r="AE3610" s="106">
        <v>0</v>
      </c>
      <c r="AF3610" s="106">
        <v>0</v>
      </c>
      <c r="AG3610" s="106">
        <v>0</v>
      </c>
      <c r="AH3610" s="112"/>
      <c r="AI3610" s="112"/>
      <c r="AJ3610" s="112"/>
      <c r="AK3610" s="112"/>
      <c r="AL3610" s="112"/>
      <c r="AM3610" s="112"/>
      <c r="AN3610" s="114">
        <f t="shared" si="112"/>
        <v>1687500</v>
      </c>
      <c r="AO3610" s="114">
        <f t="shared" si="113"/>
        <v>20479353.75</v>
      </c>
      <c r="AP3610" s="114"/>
      <c r="AQ3610" s="114"/>
      <c r="AR3610" s="114"/>
      <c r="AS3610" s="114"/>
    </row>
    <row r="3611" spans="1:46" s="191" customFormat="1" ht="15" customHeight="1" x14ac:dyDescent="0.2">
      <c r="A3611" s="104"/>
      <c r="B3611" s="104">
        <f>VLOOKUP(BJB!$F$9:$F$5599,Ctrl!$B$4:$C$399,2,0)</f>
        <v>34</v>
      </c>
      <c r="C3611" s="104">
        <f>VLOOKUP(BJB!$G$9:$G$5599,Ctrl!$E$4:$F$399,2,0)</f>
        <v>0</v>
      </c>
      <c r="D3611" s="219">
        <v>1</v>
      </c>
      <c r="E3611" s="104" t="str">
        <f>VLOOKUP(BJB!$F$9:$F$5599,Ctrl!$B$4:$D$399,3,0)</f>
        <v>III</v>
      </c>
      <c r="F3611" s="139" t="s">
        <v>10546</v>
      </c>
      <c r="G3611" s="139" t="s">
        <v>7677</v>
      </c>
      <c r="H3611" s="125"/>
      <c r="I3611" s="220" t="e">
        <f>IF(G3610=BJB!#REF!,I3610+1,1)</f>
        <v>#REF!</v>
      </c>
      <c r="J3611" s="912" t="s">
        <v>23534</v>
      </c>
      <c r="K3611" s="121" t="s">
        <v>3919</v>
      </c>
      <c r="L3611" s="104" t="s">
        <v>6477</v>
      </c>
      <c r="M3611" s="104" t="s">
        <v>3791</v>
      </c>
      <c r="N3611" s="120">
        <v>39707</v>
      </c>
      <c r="O3611" s="112">
        <v>27000000</v>
      </c>
      <c r="P3611" s="105" t="s">
        <v>16725</v>
      </c>
      <c r="Q3611" s="120" t="s">
        <v>16348</v>
      </c>
      <c r="R3611" s="105">
        <v>26986770</v>
      </c>
      <c r="S3611" s="108" t="s">
        <v>7104</v>
      </c>
      <c r="T3611" s="120">
        <v>40540</v>
      </c>
      <c r="U3611" s="112">
        <v>20240077.5</v>
      </c>
      <c r="V3611" s="109">
        <v>40540</v>
      </c>
      <c r="W3611" s="141">
        <v>20240077.5</v>
      </c>
      <c r="X3611" s="141">
        <v>0</v>
      </c>
      <c r="Y3611" s="141">
        <v>0</v>
      </c>
      <c r="Z3611" s="141">
        <v>0</v>
      </c>
      <c r="AA3611" s="112">
        <v>0</v>
      </c>
      <c r="AB3611" s="112"/>
      <c r="AC3611" s="112"/>
      <c r="AD3611" s="141"/>
      <c r="AE3611" s="106">
        <v>0</v>
      </c>
      <c r="AF3611" s="106">
        <v>0</v>
      </c>
      <c r="AG3611" s="106">
        <v>0</v>
      </c>
      <c r="AH3611" s="112"/>
      <c r="AI3611" s="112"/>
      <c r="AJ3611" s="112"/>
      <c r="AK3611" s="112"/>
      <c r="AL3611" s="112"/>
      <c r="AM3611" s="112"/>
      <c r="AN3611" s="114">
        <f t="shared" si="112"/>
        <v>0</v>
      </c>
      <c r="AO3611" s="114">
        <f t="shared" si="113"/>
        <v>20240077.5</v>
      </c>
      <c r="AP3611" s="114"/>
      <c r="AQ3611" s="114"/>
      <c r="AR3611" s="114"/>
      <c r="AS3611" s="114"/>
    </row>
    <row r="3612" spans="1:46" s="191" customFormat="1" ht="15" customHeight="1" x14ac:dyDescent="0.2">
      <c r="A3612" s="104"/>
      <c r="B3612" s="104">
        <f>VLOOKUP(BJB!$F$9:$F$5599,Ctrl!$B$4:$C$399,2,0)</f>
        <v>34</v>
      </c>
      <c r="C3612" s="104">
        <f>VLOOKUP(BJB!$G$9:$G$5599,Ctrl!$E$4:$F$399,2,0)</f>
        <v>0</v>
      </c>
      <c r="D3612" s="219">
        <v>1</v>
      </c>
      <c r="E3612" s="104" t="str">
        <f>VLOOKUP(BJB!$F$9:$F$5599,Ctrl!$B$4:$D$399,3,0)</f>
        <v>III</v>
      </c>
      <c r="F3612" s="139" t="s">
        <v>10546</v>
      </c>
      <c r="G3612" s="139" t="s">
        <v>7677</v>
      </c>
      <c r="H3612" s="125"/>
      <c r="I3612" s="220" t="e">
        <f>IF(G3611=BJB!#REF!,I3611+1,1)</f>
        <v>#REF!</v>
      </c>
      <c r="J3612" s="912" t="s">
        <v>23535</v>
      </c>
      <c r="K3612" s="121" t="s">
        <v>3920</v>
      </c>
      <c r="L3612" s="104" t="s">
        <v>6477</v>
      </c>
      <c r="M3612" s="104" t="s">
        <v>3791</v>
      </c>
      <c r="N3612" s="120">
        <v>39707</v>
      </c>
      <c r="O3612" s="112">
        <v>43000000</v>
      </c>
      <c r="P3612" s="105" t="s">
        <v>16726</v>
      </c>
      <c r="Q3612" s="120" t="s">
        <v>16348</v>
      </c>
      <c r="R3612" s="105">
        <v>28702003</v>
      </c>
      <c r="S3612" s="108" t="s">
        <v>7104</v>
      </c>
      <c r="T3612" s="120">
        <v>40540</v>
      </c>
      <c r="U3612" s="112">
        <v>21526502.25</v>
      </c>
      <c r="V3612" s="109">
        <v>40540</v>
      </c>
      <c r="W3612" s="141">
        <v>21526502.25</v>
      </c>
      <c r="X3612" s="141">
        <v>0</v>
      </c>
      <c r="Y3612" s="141">
        <v>0</v>
      </c>
      <c r="Z3612" s="141">
        <v>0</v>
      </c>
      <c r="AA3612" s="112">
        <v>0</v>
      </c>
      <c r="AB3612" s="112"/>
      <c r="AC3612" s="112"/>
      <c r="AD3612" s="141"/>
      <c r="AE3612" s="106">
        <v>0</v>
      </c>
      <c r="AF3612" s="106">
        <v>0</v>
      </c>
      <c r="AG3612" s="106">
        <v>0</v>
      </c>
      <c r="AH3612" s="112"/>
      <c r="AI3612" s="112"/>
      <c r="AJ3612" s="112"/>
      <c r="AK3612" s="112"/>
      <c r="AL3612" s="112"/>
      <c r="AM3612" s="112"/>
      <c r="AN3612" s="114">
        <f t="shared" si="112"/>
        <v>0</v>
      </c>
      <c r="AO3612" s="114">
        <f t="shared" si="113"/>
        <v>21526502.25</v>
      </c>
      <c r="AP3612" s="114"/>
      <c r="AQ3612" s="114"/>
      <c r="AR3612" s="114"/>
      <c r="AS3612" s="114"/>
    </row>
    <row r="3613" spans="1:46" s="191" customFormat="1" ht="15" customHeight="1" x14ac:dyDescent="0.2">
      <c r="A3613" s="104"/>
      <c r="B3613" s="104">
        <f>VLOOKUP(BJB!$F$9:$F$5599,Ctrl!$B$4:$C$399,2,0)</f>
        <v>34</v>
      </c>
      <c r="C3613" s="104">
        <f>VLOOKUP(BJB!$G$9:$G$5599,Ctrl!$E$4:$F$399,2,0)</f>
        <v>0</v>
      </c>
      <c r="D3613" s="219">
        <v>1</v>
      </c>
      <c r="E3613" s="104" t="str">
        <f>VLOOKUP(BJB!$F$9:$F$5599,Ctrl!$B$4:$D$399,3,0)</f>
        <v>III</v>
      </c>
      <c r="F3613" s="139" t="s">
        <v>10546</v>
      </c>
      <c r="G3613" s="139" t="s">
        <v>7677</v>
      </c>
      <c r="H3613" s="125"/>
      <c r="I3613" s="220" t="e">
        <f>IF(G3612=BJB!#REF!,I3612+1,1)</f>
        <v>#REF!</v>
      </c>
      <c r="J3613" s="912" t="s">
        <v>23536</v>
      </c>
      <c r="K3613" s="121" t="s">
        <v>3921</v>
      </c>
      <c r="L3613" s="104" t="s">
        <v>6477</v>
      </c>
      <c r="M3613" s="104" t="s">
        <v>3766</v>
      </c>
      <c r="N3613" s="120">
        <v>39647</v>
      </c>
      <c r="O3613" s="112">
        <v>50000000</v>
      </c>
      <c r="P3613" s="105" t="s">
        <v>6222</v>
      </c>
      <c r="Q3613" s="120" t="s">
        <v>6222</v>
      </c>
      <c r="R3613" s="890">
        <v>0</v>
      </c>
      <c r="S3613" s="108" t="s">
        <v>7104</v>
      </c>
      <c r="T3613" s="120">
        <v>40540</v>
      </c>
      <c r="U3613" s="112">
        <v>25188213</v>
      </c>
      <c r="V3613" s="109" t="s">
        <v>6222</v>
      </c>
      <c r="W3613" s="141">
        <v>0</v>
      </c>
      <c r="X3613" s="141">
        <v>0</v>
      </c>
      <c r="Y3613" s="141">
        <v>0</v>
      </c>
      <c r="Z3613" s="141">
        <v>0</v>
      </c>
      <c r="AA3613" s="112">
        <v>23688213</v>
      </c>
      <c r="AB3613" s="112"/>
      <c r="AC3613" s="112"/>
      <c r="AD3613" s="141"/>
      <c r="AE3613" s="106">
        <v>0</v>
      </c>
      <c r="AF3613" s="106">
        <v>0</v>
      </c>
      <c r="AG3613" s="106">
        <v>0</v>
      </c>
      <c r="AH3613" s="112"/>
      <c r="AI3613" s="112"/>
      <c r="AJ3613" s="112"/>
      <c r="AK3613" s="112"/>
      <c r="AL3613" s="112"/>
      <c r="AM3613" s="112"/>
      <c r="AN3613" s="114">
        <f t="shared" si="112"/>
        <v>23688213</v>
      </c>
      <c r="AO3613" s="114">
        <f t="shared" si="113"/>
        <v>1500000</v>
      </c>
      <c r="AP3613" s="114"/>
      <c r="AQ3613" s="114"/>
      <c r="AR3613" s="114"/>
      <c r="AS3613" s="114"/>
    </row>
    <row r="3614" spans="1:46" s="190" customFormat="1" ht="15" customHeight="1" x14ac:dyDescent="0.2">
      <c r="A3614" s="104"/>
      <c r="B3614" s="104">
        <f>VLOOKUP(BJB!$F$9:$F$5599,Ctrl!$B$4:$C$399,2,0)</f>
        <v>34</v>
      </c>
      <c r="C3614" s="104">
        <f>VLOOKUP(BJB!$G$9:$G$5599,Ctrl!$E$4:$F$399,2,0)</f>
        <v>0</v>
      </c>
      <c r="D3614" s="219">
        <v>1</v>
      </c>
      <c r="E3614" s="104" t="str">
        <f>VLOOKUP(BJB!$F$9:$F$5599,Ctrl!$B$4:$D$399,3,0)</f>
        <v>III</v>
      </c>
      <c r="F3614" s="139" t="s">
        <v>10546</v>
      </c>
      <c r="G3614" s="139" t="s">
        <v>7677</v>
      </c>
      <c r="H3614" s="125"/>
      <c r="I3614" s="220" t="e">
        <f>IF(G3613=BJB!#REF!,I3613+1,1)</f>
        <v>#REF!</v>
      </c>
      <c r="J3614" s="912" t="s">
        <v>23537</v>
      </c>
      <c r="K3614" s="121" t="s">
        <v>768</v>
      </c>
      <c r="L3614" s="104" t="s">
        <v>6477</v>
      </c>
      <c r="M3614" s="104" t="s">
        <v>3866</v>
      </c>
      <c r="N3614" s="120">
        <v>39780</v>
      </c>
      <c r="O3614" s="112">
        <v>25000000</v>
      </c>
      <c r="P3614" s="105" t="s">
        <v>16727</v>
      </c>
      <c r="Q3614" s="120" t="s">
        <v>15702</v>
      </c>
      <c r="R3614" s="105">
        <v>20034773</v>
      </c>
      <c r="S3614" s="108" t="s">
        <v>7104</v>
      </c>
      <c r="T3614" s="120">
        <v>40540</v>
      </c>
      <c r="U3614" s="112">
        <f>15026079.75+225000</f>
        <v>15251079.75</v>
      </c>
      <c r="V3614" s="109">
        <v>40540</v>
      </c>
      <c r="W3614" s="141">
        <v>15026079.75</v>
      </c>
      <c r="X3614" s="141">
        <v>0</v>
      </c>
      <c r="Y3614" s="141">
        <v>0</v>
      </c>
      <c r="Z3614" s="141">
        <v>0</v>
      </c>
      <c r="AA3614" s="112">
        <v>1281445</v>
      </c>
      <c r="AB3614" s="112"/>
      <c r="AC3614" s="112"/>
      <c r="AD3614" s="141"/>
      <c r="AE3614" s="106">
        <v>0</v>
      </c>
      <c r="AF3614" s="106">
        <v>0</v>
      </c>
      <c r="AG3614" s="106">
        <v>0</v>
      </c>
      <c r="AH3614" s="112"/>
      <c r="AI3614" s="112"/>
      <c r="AJ3614" s="112"/>
      <c r="AK3614" s="112"/>
      <c r="AL3614" s="112"/>
      <c r="AM3614" s="112"/>
      <c r="AN3614" s="114">
        <f t="shared" si="112"/>
        <v>1281445</v>
      </c>
      <c r="AO3614" s="114">
        <f t="shared" si="113"/>
        <v>13969634.75</v>
      </c>
      <c r="AP3614" s="114"/>
      <c r="AQ3614" s="114"/>
      <c r="AR3614" s="114"/>
      <c r="AS3614" s="114"/>
      <c r="AT3614" s="191"/>
    </row>
    <row r="3615" spans="1:46" s="190" customFormat="1" ht="15" customHeight="1" x14ac:dyDescent="0.2">
      <c r="A3615" s="104"/>
      <c r="B3615" s="104">
        <f>VLOOKUP(BJB!$F$9:$F$5599,Ctrl!$B$4:$C$399,2,0)</f>
        <v>34</v>
      </c>
      <c r="C3615" s="104">
        <f>VLOOKUP(BJB!$G$9:$G$5599,Ctrl!$E$4:$F$399,2,0)</f>
        <v>0</v>
      </c>
      <c r="D3615" s="219">
        <v>1</v>
      </c>
      <c r="E3615" s="104" t="str">
        <f>VLOOKUP(BJB!$F$9:$F$5599,Ctrl!$B$4:$D$399,3,0)</f>
        <v>III</v>
      </c>
      <c r="F3615" s="139" t="s">
        <v>10546</v>
      </c>
      <c r="G3615" s="139" t="s">
        <v>7677</v>
      </c>
      <c r="H3615" s="125"/>
      <c r="I3615" s="220" t="e">
        <f>IF(G3614=BJB!#REF!,I3614+1,1)</f>
        <v>#REF!</v>
      </c>
      <c r="J3615" s="912" t="s">
        <v>23538</v>
      </c>
      <c r="K3615" s="121" t="s">
        <v>3922</v>
      </c>
      <c r="L3615" s="104" t="s">
        <v>6477</v>
      </c>
      <c r="M3615" s="104" t="s">
        <v>3866</v>
      </c>
      <c r="N3615" s="120">
        <v>39780</v>
      </c>
      <c r="O3615" s="112">
        <v>25000000</v>
      </c>
      <c r="P3615" s="105" t="s">
        <v>16728</v>
      </c>
      <c r="Q3615" s="120" t="s">
        <v>15702</v>
      </c>
      <c r="R3615" s="105">
        <v>20277778</v>
      </c>
      <c r="S3615" s="108" t="s">
        <v>7104</v>
      </c>
      <c r="T3615" s="120">
        <v>40540</v>
      </c>
      <c r="U3615" s="112">
        <v>15208334</v>
      </c>
      <c r="V3615" s="109">
        <v>40540</v>
      </c>
      <c r="W3615" s="141">
        <v>15208333.5</v>
      </c>
      <c r="X3615" s="141">
        <v>0</v>
      </c>
      <c r="Y3615" s="141">
        <v>0</v>
      </c>
      <c r="Z3615" s="141">
        <v>0</v>
      </c>
      <c r="AA3615" s="112">
        <v>15208334</v>
      </c>
      <c r="AB3615" s="112"/>
      <c r="AC3615" s="112"/>
      <c r="AD3615" s="141"/>
      <c r="AE3615" s="106">
        <v>0</v>
      </c>
      <c r="AF3615" s="106">
        <v>0</v>
      </c>
      <c r="AG3615" s="106">
        <v>0</v>
      </c>
      <c r="AH3615" s="112"/>
      <c r="AI3615" s="112"/>
      <c r="AJ3615" s="112"/>
      <c r="AK3615" s="112"/>
      <c r="AL3615" s="112"/>
      <c r="AM3615" s="112"/>
      <c r="AN3615" s="114">
        <f t="shared" si="112"/>
        <v>15208334</v>
      </c>
      <c r="AO3615" s="114">
        <f t="shared" si="113"/>
        <v>0</v>
      </c>
      <c r="AP3615" s="114"/>
      <c r="AQ3615" s="114"/>
      <c r="AR3615" s="114"/>
      <c r="AS3615" s="114"/>
      <c r="AT3615" s="191"/>
    </row>
    <row r="3616" spans="1:46" s="190" customFormat="1" ht="15" customHeight="1" x14ac:dyDescent="0.2">
      <c r="A3616" s="104"/>
      <c r="B3616" s="104">
        <f>VLOOKUP(BJB!$F$9:$F$5599,Ctrl!$B$4:$C$399,2,0)</f>
        <v>34</v>
      </c>
      <c r="C3616" s="104">
        <f>VLOOKUP(BJB!$G$9:$G$5599,Ctrl!$E$4:$F$399,2,0)</f>
        <v>0</v>
      </c>
      <c r="D3616" s="219">
        <v>1</v>
      </c>
      <c r="E3616" s="104" t="str">
        <f>VLOOKUP(BJB!$F$9:$F$5599,Ctrl!$B$4:$D$399,3,0)</f>
        <v>III</v>
      </c>
      <c r="F3616" s="139" t="s">
        <v>10546</v>
      </c>
      <c r="G3616" s="139" t="s">
        <v>7677</v>
      </c>
      <c r="H3616" s="125"/>
      <c r="I3616" s="220" t="e">
        <f>IF(G3615=BJB!#REF!,I3615+1,1)</f>
        <v>#REF!</v>
      </c>
      <c r="J3616" s="912" t="s">
        <v>23539</v>
      </c>
      <c r="K3616" s="121" t="s">
        <v>3923</v>
      </c>
      <c r="L3616" s="104" t="s">
        <v>6477</v>
      </c>
      <c r="M3616" s="104" t="s">
        <v>781</v>
      </c>
      <c r="N3616" s="120">
        <v>39707</v>
      </c>
      <c r="O3616" s="112">
        <v>30000000</v>
      </c>
      <c r="P3616" s="105" t="s">
        <v>16729</v>
      </c>
      <c r="Q3616" s="120" t="s">
        <v>16730</v>
      </c>
      <c r="R3616" s="105">
        <v>21236090</v>
      </c>
      <c r="S3616" s="108" t="s">
        <v>7104</v>
      </c>
      <c r="T3616" s="120">
        <v>40540</v>
      </c>
      <c r="U3616" s="112">
        <v>15927067.5</v>
      </c>
      <c r="V3616" s="109">
        <v>40540</v>
      </c>
      <c r="W3616" s="141">
        <v>15927067.5</v>
      </c>
      <c r="X3616" s="141">
        <v>0</v>
      </c>
      <c r="Y3616" s="141">
        <v>0</v>
      </c>
      <c r="Z3616" s="141">
        <v>0</v>
      </c>
      <c r="AA3616" s="112">
        <v>15927067.5</v>
      </c>
      <c r="AB3616" s="112"/>
      <c r="AC3616" s="112"/>
      <c r="AD3616" s="141"/>
      <c r="AE3616" s="106">
        <v>0</v>
      </c>
      <c r="AF3616" s="106">
        <v>0</v>
      </c>
      <c r="AG3616" s="106">
        <v>0</v>
      </c>
      <c r="AH3616" s="112"/>
      <c r="AI3616" s="112"/>
      <c r="AJ3616" s="112"/>
      <c r="AK3616" s="112"/>
      <c r="AL3616" s="112"/>
      <c r="AM3616" s="112"/>
      <c r="AN3616" s="114">
        <f t="shared" si="112"/>
        <v>15927067.5</v>
      </c>
      <c r="AO3616" s="114">
        <f t="shared" si="113"/>
        <v>0</v>
      </c>
      <c r="AP3616" s="114"/>
      <c r="AQ3616" s="114"/>
      <c r="AR3616" s="114"/>
      <c r="AS3616" s="114"/>
      <c r="AT3616" s="191"/>
    </row>
    <row r="3617" spans="1:46" s="190" customFormat="1" ht="15" customHeight="1" x14ac:dyDescent="0.2">
      <c r="A3617" s="104"/>
      <c r="B3617" s="104">
        <f>VLOOKUP(BJB!$F$9:$F$5599,Ctrl!$B$4:$C$399,2,0)</f>
        <v>34</v>
      </c>
      <c r="C3617" s="104">
        <f>VLOOKUP(BJB!$G$9:$G$5599,Ctrl!$E$4:$F$399,2,0)</f>
        <v>0</v>
      </c>
      <c r="D3617" s="219">
        <v>1</v>
      </c>
      <c r="E3617" s="104" t="str">
        <f>VLOOKUP(BJB!$F$9:$F$5599,Ctrl!$B$4:$D$399,3,0)</f>
        <v>III</v>
      </c>
      <c r="F3617" s="139" t="s">
        <v>10546</v>
      </c>
      <c r="G3617" s="139" t="s">
        <v>7677</v>
      </c>
      <c r="H3617" s="125"/>
      <c r="I3617" s="220" t="e">
        <f>IF(G3616=BJB!#REF!,I3616+1,1)</f>
        <v>#REF!</v>
      </c>
      <c r="J3617" s="912" t="s">
        <v>23540</v>
      </c>
      <c r="K3617" s="121" t="s">
        <v>3924</v>
      </c>
      <c r="L3617" s="104" t="s">
        <v>6477</v>
      </c>
      <c r="M3617" s="104" t="s">
        <v>3925</v>
      </c>
      <c r="N3617" s="120">
        <v>39780</v>
      </c>
      <c r="O3617" s="112">
        <v>5000000</v>
      </c>
      <c r="P3617" s="105" t="s">
        <v>16731</v>
      </c>
      <c r="Q3617" s="120" t="s">
        <v>16732</v>
      </c>
      <c r="R3617" s="105">
        <v>3361112</v>
      </c>
      <c r="S3617" s="108" t="s">
        <v>7104</v>
      </c>
      <c r="T3617" s="120">
        <v>40540</v>
      </c>
      <c r="U3617" s="112">
        <v>2520834</v>
      </c>
      <c r="V3617" s="109">
        <v>40540</v>
      </c>
      <c r="W3617" s="141">
        <v>2520834</v>
      </c>
      <c r="X3617" s="141">
        <v>0</v>
      </c>
      <c r="Y3617" s="141">
        <v>0</v>
      </c>
      <c r="Z3617" s="141">
        <v>0</v>
      </c>
      <c r="AA3617" s="112">
        <v>187500</v>
      </c>
      <c r="AB3617" s="112"/>
      <c r="AC3617" s="112"/>
      <c r="AD3617" s="141"/>
      <c r="AE3617" s="106">
        <v>0</v>
      </c>
      <c r="AF3617" s="106">
        <v>0</v>
      </c>
      <c r="AG3617" s="106">
        <v>0</v>
      </c>
      <c r="AH3617" s="112"/>
      <c r="AI3617" s="112"/>
      <c r="AJ3617" s="112"/>
      <c r="AK3617" s="112"/>
      <c r="AL3617" s="112"/>
      <c r="AM3617" s="112"/>
      <c r="AN3617" s="114">
        <f t="shared" si="112"/>
        <v>187500</v>
      </c>
      <c r="AO3617" s="114">
        <f t="shared" si="113"/>
        <v>2333334</v>
      </c>
      <c r="AP3617" s="114"/>
      <c r="AQ3617" s="114"/>
      <c r="AR3617" s="114"/>
      <c r="AS3617" s="114"/>
      <c r="AT3617" s="191"/>
    </row>
    <row r="3618" spans="1:46" s="190" customFormat="1" ht="15" customHeight="1" x14ac:dyDescent="0.2">
      <c r="A3618" s="104"/>
      <c r="B3618" s="104">
        <f>VLOOKUP(BJB!$F$9:$F$5599,Ctrl!$B$4:$C$399,2,0)</f>
        <v>34</v>
      </c>
      <c r="C3618" s="104">
        <f>VLOOKUP(BJB!$G$9:$G$5599,Ctrl!$E$4:$F$399,2,0)</f>
        <v>0</v>
      </c>
      <c r="D3618" s="219">
        <v>1</v>
      </c>
      <c r="E3618" s="104" t="str">
        <f>VLOOKUP(BJB!$F$9:$F$5599,Ctrl!$B$4:$D$399,3,0)</f>
        <v>III</v>
      </c>
      <c r="F3618" s="139" t="s">
        <v>10546</v>
      </c>
      <c r="G3618" s="139" t="s">
        <v>7677</v>
      </c>
      <c r="H3618" s="125"/>
      <c r="I3618" s="220" t="e">
        <f>IF(G3617=BJB!#REF!,I3617+1,1)</f>
        <v>#REF!</v>
      </c>
      <c r="J3618" s="912" t="s">
        <v>23541</v>
      </c>
      <c r="K3618" s="121" t="s">
        <v>3926</v>
      </c>
      <c r="L3618" s="104" t="s">
        <v>6477</v>
      </c>
      <c r="M3618" s="104" t="s">
        <v>3766</v>
      </c>
      <c r="N3618" s="120">
        <v>39647</v>
      </c>
      <c r="O3618" s="112">
        <v>30000000</v>
      </c>
      <c r="P3618" s="105" t="s">
        <v>16733</v>
      </c>
      <c r="Q3618" s="120" t="s">
        <v>16732</v>
      </c>
      <c r="R3618" s="105">
        <v>17223188</v>
      </c>
      <c r="S3618" s="108" t="s">
        <v>7104</v>
      </c>
      <c r="T3618" s="120">
        <v>40540</v>
      </c>
      <c r="U3618" s="112">
        <v>12917391</v>
      </c>
      <c r="V3618" s="109">
        <v>40540</v>
      </c>
      <c r="W3618" s="141">
        <v>12917391</v>
      </c>
      <c r="X3618" s="141">
        <v>0</v>
      </c>
      <c r="Y3618" s="141">
        <v>0</v>
      </c>
      <c r="Z3618" s="141">
        <v>0</v>
      </c>
      <c r="AA3618" s="112">
        <v>12544871</v>
      </c>
      <c r="AB3618" s="112"/>
      <c r="AC3618" s="112"/>
      <c r="AD3618" s="141"/>
      <c r="AE3618" s="106">
        <v>0</v>
      </c>
      <c r="AF3618" s="106">
        <v>0</v>
      </c>
      <c r="AG3618" s="106">
        <v>0</v>
      </c>
      <c r="AH3618" s="112"/>
      <c r="AI3618" s="112"/>
      <c r="AJ3618" s="112"/>
      <c r="AK3618" s="112"/>
      <c r="AL3618" s="112"/>
      <c r="AM3618" s="112"/>
      <c r="AN3618" s="114">
        <f t="shared" si="112"/>
        <v>12544871</v>
      </c>
      <c r="AO3618" s="114">
        <f t="shared" si="113"/>
        <v>372520</v>
      </c>
      <c r="AP3618" s="114"/>
      <c r="AQ3618" s="114"/>
      <c r="AR3618" s="114"/>
      <c r="AS3618" s="114"/>
      <c r="AT3618" s="191"/>
    </row>
    <row r="3619" spans="1:46" s="190" customFormat="1" ht="15" customHeight="1" x14ac:dyDescent="0.2">
      <c r="A3619" s="104"/>
      <c r="B3619" s="104">
        <f>VLOOKUP(BJB!$F$9:$F$5599,Ctrl!$B$4:$C$399,2,0)</f>
        <v>34</v>
      </c>
      <c r="C3619" s="104">
        <f>VLOOKUP(BJB!$G$9:$G$5599,Ctrl!$E$4:$F$399,2,0)</f>
        <v>0</v>
      </c>
      <c r="D3619" s="219">
        <v>1</v>
      </c>
      <c r="E3619" s="104" t="str">
        <f>VLOOKUP(BJB!$F$9:$F$5599,Ctrl!$B$4:$D$399,3,0)</f>
        <v>III</v>
      </c>
      <c r="F3619" s="139" t="s">
        <v>10546</v>
      </c>
      <c r="G3619" s="139" t="s">
        <v>7677</v>
      </c>
      <c r="H3619" s="125"/>
      <c r="I3619" s="220" t="e">
        <f>IF(G3618=BJB!#REF!,I3618+1,1)</f>
        <v>#REF!</v>
      </c>
      <c r="J3619" s="912" t="s">
        <v>23542</v>
      </c>
      <c r="K3619" s="121" t="s">
        <v>3927</v>
      </c>
      <c r="L3619" s="104" t="s">
        <v>6477</v>
      </c>
      <c r="M3619" s="104" t="s">
        <v>3766</v>
      </c>
      <c r="N3619" s="120">
        <v>39647</v>
      </c>
      <c r="O3619" s="112">
        <v>10000000</v>
      </c>
      <c r="P3619" s="105" t="s">
        <v>16734</v>
      </c>
      <c r="Q3619" s="120" t="s">
        <v>16732</v>
      </c>
      <c r="R3619" s="105">
        <v>7208889</v>
      </c>
      <c r="S3619" s="108" t="s">
        <v>7104</v>
      </c>
      <c r="T3619" s="120">
        <v>40540</v>
      </c>
      <c r="U3619" s="112">
        <v>5406666.75</v>
      </c>
      <c r="V3619" s="109">
        <v>40540</v>
      </c>
      <c r="W3619" s="141">
        <v>5406666.75</v>
      </c>
      <c r="X3619" s="141">
        <v>0</v>
      </c>
      <c r="Y3619" s="141">
        <v>0</v>
      </c>
      <c r="Z3619" s="141">
        <v>0</v>
      </c>
      <c r="AA3619" s="112">
        <v>4013333</v>
      </c>
      <c r="AB3619" s="112"/>
      <c r="AC3619" s="112"/>
      <c r="AD3619" s="141"/>
      <c r="AE3619" s="106">
        <v>0</v>
      </c>
      <c r="AF3619" s="106">
        <v>0</v>
      </c>
      <c r="AG3619" s="106">
        <v>0</v>
      </c>
      <c r="AH3619" s="112"/>
      <c r="AI3619" s="112"/>
      <c r="AJ3619" s="112"/>
      <c r="AK3619" s="112"/>
      <c r="AL3619" s="112"/>
      <c r="AM3619" s="112"/>
      <c r="AN3619" s="114">
        <f t="shared" si="112"/>
        <v>4013333</v>
      </c>
      <c r="AO3619" s="114">
        <f t="shared" si="113"/>
        <v>1393333.75</v>
      </c>
      <c r="AP3619" s="114"/>
      <c r="AQ3619" s="114"/>
      <c r="AR3619" s="114"/>
      <c r="AS3619" s="114"/>
      <c r="AT3619" s="191"/>
    </row>
    <row r="3620" spans="1:46" s="190" customFormat="1" ht="15" customHeight="1" x14ac:dyDescent="0.2">
      <c r="A3620" s="104"/>
      <c r="B3620" s="104">
        <f>VLOOKUP(BJB!$F$9:$F$5599,Ctrl!$B$4:$C$399,2,0)</f>
        <v>34</v>
      </c>
      <c r="C3620" s="104">
        <f>VLOOKUP(BJB!$G$9:$G$5599,Ctrl!$E$4:$F$399,2,0)</f>
        <v>0</v>
      </c>
      <c r="D3620" s="219">
        <v>1</v>
      </c>
      <c r="E3620" s="104" t="str">
        <f>VLOOKUP(BJB!$F$9:$F$5599,Ctrl!$B$4:$D$399,3,0)</f>
        <v>III</v>
      </c>
      <c r="F3620" s="139" t="s">
        <v>10546</v>
      </c>
      <c r="G3620" s="139" t="s">
        <v>7677</v>
      </c>
      <c r="H3620" s="125"/>
      <c r="I3620" s="220" t="e">
        <f>IF(G3619=BJB!#REF!,I3619+1,1)</f>
        <v>#REF!</v>
      </c>
      <c r="J3620" s="912" t="s">
        <v>23543</v>
      </c>
      <c r="K3620" s="121" t="s">
        <v>3928</v>
      </c>
      <c r="L3620" s="104" t="s">
        <v>6477</v>
      </c>
      <c r="M3620" s="104" t="s">
        <v>3929</v>
      </c>
      <c r="N3620" s="120">
        <v>39930</v>
      </c>
      <c r="O3620" s="112">
        <v>15000000</v>
      </c>
      <c r="P3620" s="105" t="s">
        <v>16735</v>
      </c>
      <c r="Q3620" s="120" t="s">
        <v>16732</v>
      </c>
      <c r="R3620" s="105">
        <v>11750000</v>
      </c>
      <c r="S3620" s="108" t="s">
        <v>7104</v>
      </c>
      <c r="T3620" s="120">
        <v>40540</v>
      </c>
      <c r="U3620" s="112">
        <v>8812500</v>
      </c>
      <c r="V3620" s="109">
        <v>40540</v>
      </c>
      <c r="W3620" s="141">
        <v>8812500</v>
      </c>
      <c r="X3620" s="141">
        <v>0</v>
      </c>
      <c r="Y3620" s="141">
        <v>0</v>
      </c>
      <c r="Z3620" s="141">
        <v>0</v>
      </c>
      <c r="AA3620" s="112">
        <v>8437500</v>
      </c>
      <c r="AB3620" s="112"/>
      <c r="AC3620" s="112"/>
      <c r="AD3620" s="141"/>
      <c r="AE3620" s="106">
        <v>0</v>
      </c>
      <c r="AF3620" s="106">
        <v>0</v>
      </c>
      <c r="AG3620" s="106">
        <v>0</v>
      </c>
      <c r="AH3620" s="112"/>
      <c r="AI3620" s="112"/>
      <c r="AJ3620" s="112"/>
      <c r="AK3620" s="112"/>
      <c r="AL3620" s="112"/>
      <c r="AM3620" s="112"/>
      <c r="AN3620" s="114">
        <f t="shared" si="112"/>
        <v>8437500</v>
      </c>
      <c r="AO3620" s="114">
        <f t="shared" si="113"/>
        <v>375000</v>
      </c>
      <c r="AP3620" s="114"/>
      <c r="AQ3620" s="114"/>
      <c r="AR3620" s="114"/>
      <c r="AS3620" s="114"/>
      <c r="AT3620" s="191"/>
    </row>
    <row r="3621" spans="1:46" s="190" customFormat="1" ht="15" customHeight="1" x14ac:dyDescent="0.2">
      <c r="A3621" s="104"/>
      <c r="B3621" s="104">
        <f>VLOOKUP(BJB!$F$9:$F$5599,Ctrl!$B$4:$C$399,2,0)</f>
        <v>34</v>
      </c>
      <c r="C3621" s="104">
        <f>VLOOKUP(BJB!$G$9:$G$5599,Ctrl!$E$4:$F$399,2,0)</f>
        <v>0</v>
      </c>
      <c r="D3621" s="219">
        <v>1</v>
      </c>
      <c r="E3621" s="104" t="str">
        <f>VLOOKUP(BJB!$F$9:$F$5599,Ctrl!$B$4:$D$399,3,0)</f>
        <v>III</v>
      </c>
      <c r="F3621" s="139" t="s">
        <v>10546</v>
      </c>
      <c r="G3621" s="139" t="s">
        <v>7677</v>
      </c>
      <c r="H3621" s="125"/>
      <c r="I3621" s="220" t="e">
        <f>IF(G3620=BJB!#REF!,I3620+1,1)</f>
        <v>#REF!</v>
      </c>
      <c r="J3621" s="912" t="s">
        <v>23544</v>
      </c>
      <c r="K3621" s="121" t="s">
        <v>3930</v>
      </c>
      <c r="L3621" s="104" t="s">
        <v>6477</v>
      </c>
      <c r="M3621" s="104" t="s">
        <v>3807</v>
      </c>
      <c r="N3621" s="120">
        <v>39755</v>
      </c>
      <c r="O3621" s="112">
        <v>10000000</v>
      </c>
      <c r="P3621" s="105" t="s">
        <v>16736</v>
      </c>
      <c r="Q3621" s="120" t="s">
        <v>15388</v>
      </c>
      <c r="R3621" s="105">
        <v>9916659</v>
      </c>
      <c r="S3621" s="108" t="s">
        <v>7104</v>
      </c>
      <c r="T3621" s="120">
        <v>40540</v>
      </c>
      <c r="U3621" s="112">
        <v>7437494.25</v>
      </c>
      <c r="V3621" s="109">
        <v>40540</v>
      </c>
      <c r="W3621" s="141">
        <v>7437494.25</v>
      </c>
      <c r="X3621" s="141">
        <v>0</v>
      </c>
      <c r="Y3621" s="141">
        <v>0</v>
      </c>
      <c r="Z3621" s="141">
        <v>0</v>
      </c>
      <c r="AA3621" s="112">
        <v>3750000</v>
      </c>
      <c r="AB3621" s="112"/>
      <c r="AC3621" s="112"/>
      <c r="AD3621" s="141"/>
      <c r="AE3621" s="106">
        <v>0</v>
      </c>
      <c r="AF3621" s="106">
        <v>0</v>
      </c>
      <c r="AG3621" s="106">
        <v>0</v>
      </c>
      <c r="AH3621" s="112"/>
      <c r="AI3621" s="112"/>
      <c r="AJ3621" s="112"/>
      <c r="AK3621" s="112"/>
      <c r="AL3621" s="112"/>
      <c r="AM3621" s="112"/>
      <c r="AN3621" s="114">
        <f t="shared" si="112"/>
        <v>3750000</v>
      </c>
      <c r="AO3621" s="114">
        <f t="shared" si="113"/>
        <v>3687494.25</v>
      </c>
      <c r="AP3621" s="114"/>
      <c r="AQ3621" s="114"/>
      <c r="AR3621" s="114"/>
      <c r="AS3621" s="114"/>
      <c r="AT3621" s="191"/>
    </row>
    <row r="3622" spans="1:46" s="190" customFormat="1" ht="15" customHeight="1" x14ac:dyDescent="0.2">
      <c r="A3622" s="104"/>
      <c r="B3622" s="104">
        <f>VLOOKUP(BJB!$F$9:$F$5599,Ctrl!$B$4:$C$399,2,0)</f>
        <v>34</v>
      </c>
      <c r="C3622" s="104">
        <f>VLOOKUP(BJB!$G$9:$G$5599,Ctrl!$E$4:$F$399,2,0)</f>
        <v>0</v>
      </c>
      <c r="D3622" s="219">
        <v>1</v>
      </c>
      <c r="E3622" s="104" t="str">
        <f>VLOOKUP(BJB!$F$9:$F$5599,Ctrl!$B$4:$D$399,3,0)</f>
        <v>III</v>
      </c>
      <c r="F3622" s="139" t="s">
        <v>10546</v>
      </c>
      <c r="G3622" s="139" t="s">
        <v>7677</v>
      </c>
      <c r="H3622" s="125"/>
      <c r="I3622" s="220" t="e">
        <f>IF(G3621=BJB!#REF!,I3621+1,1)</f>
        <v>#REF!</v>
      </c>
      <c r="J3622" s="912" t="s">
        <v>23545</v>
      </c>
      <c r="K3622" s="121" t="s">
        <v>3931</v>
      </c>
      <c r="L3622" s="104" t="s">
        <v>6477</v>
      </c>
      <c r="M3622" s="104" t="s">
        <v>3807</v>
      </c>
      <c r="N3622" s="120">
        <v>39755</v>
      </c>
      <c r="O3622" s="112">
        <v>10000000</v>
      </c>
      <c r="P3622" s="105" t="s">
        <v>16737</v>
      </c>
      <c r="Q3622" s="120" t="s">
        <v>15388</v>
      </c>
      <c r="R3622" s="105">
        <v>9125926</v>
      </c>
      <c r="S3622" s="108" t="s">
        <v>7104</v>
      </c>
      <c r="T3622" s="120">
        <v>40540</v>
      </c>
      <c r="U3622" s="112">
        <v>6844444.5</v>
      </c>
      <c r="V3622" s="109">
        <v>40540</v>
      </c>
      <c r="W3622" s="141">
        <v>6844444.5</v>
      </c>
      <c r="X3622" s="141">
        <v>0</v>
      </c>
      <c r="Y3622" s="141">
        <v>0</v>
      </c>
      <c r="Z3622" s="141">
        <v>0</v>
      </c>
      <c r="AA3622" s="112">
        <v>1200000</v>
      </c>
      <c r="AB3622" s="112"/>
      <c r="AC3622" s="112"/>
      <c r="AD3622" s="141"/>
      <c r="AE3622" s="106">
        <v>0</v>
      </c>
      <c r="AF3622" s="106">
        <v>0</v>
      </c>
      <c r="AG3622" s="106">
        <v>0</v>
      </c>
      <c r="AH3622" s="112"/>
      <c r="AI3622" s="112"/>
      <c r="AJ3622" s="112"/>
      <c r="AK3622" s="112"/>
      <c r="AL3622" s="112"/>
      <c r="AM3622" s="112"/>
      <c r="AN3622" s="114">
        <f t="shared" si="112"/>
        <v>1200000</v>
      </c>
      <c r="AO3622" s="114">
        <f t="shared" si="113"/>
        <v>5644444.5</v>
      </c>
      <c r="AP3622" s="114"/>
      <c r="AQ3622" s="114"/>
      <c r="AR3622" s="114"/>
      <c r="AS3622" s="114"/>
      <c r="AT3622" s="191"/>
    </row>
    <row r="3623" spans="1:46" s="190" customFormat="1" ht="15" customHeight="1" x14ac:dyDescent="0.2">
      <c r="A3623" s="104"/>
      <c r="B3623" s="104">
        <f>VLOOKUP(BJB!$F$9:$F$5599,Ctrl!$B$4:$C$399,2,0)</f>
        <v>34</v>
      </c>
      <c r="C3623" s="104">
        <f>VLOOKUP(BJB!$G$9:$G$5599,Ctrl!$E$4:$F$399,2,0)</f>
        <v>0</v>
      </c>
      <c r="D3623" s="219">
        <v>1</v>
      </c>
      <c r="E3623" s="104" t="str">
        <f>VLOOKUP(BJB!$F$9:$F$5599,Ctrl!$B$4:$D$399,3,0)</f>
        <v>III</v>
      </c>
      <c r="F3623" s="139" t="s">
        <v>10546</v>
      </c>
      <c r="G3623" s="139" t="s">
        <v>7677</v>
      </c>
      <c r="H3623" s="125"/>
      <c r="I3623" s="220" t="e">
        <f>IF(G3622=BJB!#REF!,I3622+1,1)</f>
        <v>#REF!</v>
      </c>
      <c r="J3623" s="912" t="s">
        <v>23546</v>
      </c>
      <c r="K3623" s="121" t="s">
        <v>3932</v>
      </c>
      <c r="L3623" s="104" t="s">
        <v>6477</v>
      </c>
      <c r="M3623" s="104" t="s">
        <v>3807</v>
      </c>
      <c r="N3623" s="120">
        <v>39755</v>
      </c>
      <c r="O3623" s="112">
        <v>15000000</v>
      </c>
      <c r="P3623" s="105" t="s">
        <v>16738</v>
      </c>
      <c r="Q3623" s="120" t="s">
        <v>15388</v>
      </c>
      <c r="R3623" s="105">
        <v>9791662</v>
      </c>
      <c r="S3623" s="108" t="s">
        <v>7104</v>
      </c>
      <c r="T3623" s="120">
        <v>40540</v>
      </c>
      <c r="U3623" s="112">
        <v>7343746.5</v>
      </c>
      <c r="V3623" s="109">
        <v>40540</v>
      </c>
      <c r="W3623" s="141">
        <v>7343746.5</v>
      </c>
      <c r="X3623" s="141">
        <v>0</v>
      </c>
      <c r="Y3623" s="141">
        <v>0</v>
      </c>
      <c r="Z3623" s="141">
        <v>0</v>
      </c>
      <c r="AA3623" s="112">
        <v>1852500</v>
      </c>
      <c r="AB3623" s="112"/>
      <c r="AC3623" s="112"/>
      <c r="AD3623" s="141"/>
      <c r="AE3623" s="106">
        <v>0</v>
      </c>
      <c r="AF3623" s="106">
        <v>0</v>
      </c>
      <c r="AG3623" s="106">
        <v>0</v>
      </c>
      <c r="AH3623" s="112"/>
      <c r="AI3623" s="112"/>
      <c r="AJ3623" s="112"/>
      <c r="AK3623" s="112"/>
      <c r="AL3623" s="112"/>
      <c r="AM3623" s="112"/>
      <c r="AN3623" s="114">
        <f t="shared" si="112"/>
        <v>1852500</v>
      </c>
      <c r="AO3623" s="114">
        <f t="shared" si="113"/>
        <v>5491246.5</v>
      </c>
      <c r="AP3623" s="114"/>
      <c r="AQ3623" s="114"/>
      <c r="AR3623" s="114"/>
      <c r="AS3623" s="114"/>
      <c r="AT3623" s="191"/>
    </row>
    <row r="3624" spans="1:46" s="190" customFormat="1" ht="15" customHeight="1" x14ac:dyDescent="0.2">
      <c r="A3624" s="104"/>
      <c r="B3624" s="104">
        <f>VLOOKUP(BJB!$F$9:$F$5599,Ctrl!$B$4:$C$399,2,0)</f>
        <v>34</v>
      </c>
      <c r="C3624" s="104">
        <f>VLOOKUP(BJB!$G$9:$G$5599,Ctrl!$E$4:$F$399,2,0)</f>
        <v>0</v>
      </c>
      <c r="D3624" s="219">
        <v>1</v>
      </c>
      <c r="E3624" s="104" t="str">
        <f>VLOOKUP(BJB!$F$9:$F$5599,Ctrl!$B$4:$D$399,3,0)</f>
        <v>III</v>
      </c>
      <c r="F3624" s="139" t="s">
        <v>10546</v>
      </c>
      <c r="G3624" s="139" t="s">
        <v>7677</v>
      </c>
      <c r="H3624" s="125"/>
      <c r="I3624" s="220" t="e">
        <f>IF(G3623=BJB!#REF!,I3623+1,1)</f>
        <v>#REF!</v>
      </c>
      <c r="J3624" s="912" t="s">
        <v>23547</v>
      </c>
      <c r="K3624" s="121" t="s">
        <v>2932</v>
      </c>
      <c r="L3624" s="104" t="s">
        <v>6477</v>
      </c>
      <c r="M3624" s="104" t="s">
        <v>3933</v>
      </c>
      <c r="N3624" s="120">
        <v>39707</v>
      </c>
      <c r="O3624" s="112">
        <v>17000000</v>
      </c>
      <c r="P3624" s="105" t="s">
        <v>16739</v>
      </c>
      <c r="Q3624" s="120" t="s">
        <v>15388</v>
      </c>
      <c r="R3624" s="105">
        <v>11050004</v>
      </c>
      <c r="S3624" s="108" t="s">
        <v>7104</v>
      </c>
      <c r="T3624" s="120">
        <v>40540</v>
      </c>
      <c r="U3624" s="112">
        <v>8287503</v>
      </c>
      <c r="V3624" s="109">
        <v>40540</v>
      </c>
      <c r="W3624" s="141">
        <v>8287503</v>
      </c>
      <c r="X3624" s="141">
        <v>0</v>
      </c>
      <c r="Y3624" s="141">
        <v>0</v>
      </c>
      <c r="Z3624" s="141">
        <v>0</v>
      </c>
      <c r="AA3624" s="112">
        <v>7300002</v>
      </c>
      <c r="AB3624" s="112"/>
      <c r="AC3624" s="112"/>
      <c r="AD3624" s="141"/>
      <c r="AE3624" s="106">
        <v>0</v>
      </c>
      <c r="AF3624" s="106">
        <v>0</v>
      </c>
      <c r="AG3624" s="106">
        <v>0</v>
      </c>
      <c r="AH3624" s="112"/>
      <c r="AI3624" s="112"/>
      <c r="AJ3624" s="112"/>
      <c r="AK3624" s="112"/>
      <c r="AL3624" s="112"/>
      <c r="AM3624" s="112"/>
      <c r="AN3624" s="114">
        <f t="shared" si="112"/>
        <v>7300002</v>
      </c>
      <c r="AO3624" s="114">
        <f t="shared" si="113"/>
        <v>987501</v>
      </c>
      <c r="AP3624" s="114"/>
      <c r="AQ3624" s="114"/>
      <c r="AR3624" s="114"/>
      <c r="AS3624" s="114"/>
      <c r="AT3624" s="191"/>
    </row>
    <row r="3625" spans="1:46" s="190" customFormat="1" ht="15" customHeight="1" x14ac:dyDescent="0.2">
      <c r="A3625" s="104"/>
      <c r="B3625" s="104">
        <f>VLOOKUP(BJB!$F$9:$F$5599,Ctrl!$B$4:$C$399,2,0)</f>
        <v>34</v>
      </c>
      <c r="C3625" s="104">
        <f>VLOOKUP(BJB!$G$9:$G$5599,Ctrl!$E$4:$F$399,2,0)</f>
        <v>0</v>
      </c>
      <c r="D3625" s="219">
        <v>1</v>
      </c>
      <c r="E3625" s="104" t="str">
        <f>VLOOKUP(BJB!$F$9:$F$5599,Ctrl!$B$4:$D$399,3,0)</f>
        <v>III</v>
      </c>
      <c r="F3625" s="139" t="s">
        <v>10546</v>
      </c>
      <c r="G3625" s="139" t="s">
        <v>7677</v>
      </c>
      <c r="H3625" s="125"/>
      <c r="I3625" s="220" t="e">
        <f>IF(G3624=BJB!#REF!,I3624+1,1)</f>
        <v>#REF!</v>
      </c>
      <c r="J3625" s="912" t="s">
        <v>23548</v>
      </c>
      <c r="K3625" s="121" t="s">
        <v>3934</v>
      </c>
      <c r="L3625" s="104" t="s">
        <v>6477</v>
      </c>
      <c r="M3625" s="104" t="s">
        <v>3834</v>
      </c>
      <c r="N3625" s="120">
        <v>39812</v>
      </c>
      <c r="O3625" s="112">
        <v>20000000</v>
      </c>
      <c r="P3625" s="105" t="s">
        <v>16740</v>
      </c>
      <c r="Q3625" s="120" t="s">
        <v>15388</v>
      </c>
      <c r="R3625" s="105">
        <v>11000006</v>
      </c>
      <c r="S3625" s="108" t="s">
        <v>7104</v>
      </c>
      <c r="T3625" s="120">
        <v>40540</v>
      </c>
      <c r="U3625" s="112">
        <v>8250004.5</v>
      </c>
      <c r="V3625" s="109">
        <v>40540</v>
      </c>
      <c r="W3625" s="141">
        <v>8250004.5</v>
      </c>
      <c r="X3625" s="141">
        <v>0</v>
      </c>
      <c r="Y3625" s="141">
        <v>0</v>
      </c>
      <c r="Z3625" s="141">
        <v>0</v>
      </c>
      <c r="AA3625" s="112">
        <v>0</v>
      </c>
      <c r="AB3625" s="112"/>
      <c r="AC3625" s="112"/>
      <c r="AD3625" s="141"/>
      <c r="AE3625" s="106">
        <v>0</v>
      </c>
      <c r="AF3625" s="106">
        <v>0</v>
      </c>
      <c r="AG3625" s="106">
        <v>0</v>
      </c>
      <c r="AH3625" s="112"/>
      <c r="AI3625" s="112"/>
      <c r="AJ3625" s="112"/>
      <c r="AK3625" s="112"/>
      <c r="AL3625" s="112"/>
      <c r="AM3625" s="112"/>
      <c r="AN3625" s="114">
        <f t="shared" si="112"/>
        <v>0</v>
      </c>
      <c r="AO3625" s="114">
        <f t="shared" si="113"/>
        <v>8250004.5</v>
      </c>
      <c r="AP3625" s="114"/>
      <c r="AQ3625" s="114"/>
      <c r="AR3625" s="114"/>
      <c r="AS3625" s="114"/>
      <c r="AT3625" s="191"/>
    </row>
    <row r="3626" spans="1:46" s="190" customFormat="1" ht="15" customHeight="1" x14ac:dyDescent="0.2">
      <c r="A3626" s="104"/>
      <c r="B3626" s="104">
        <f>VLOOKUP(BJB!$F$9:$F$5599,Ctrl!$B$4:$C$399,2,0)</f>
        <v>34</v>
      </c>
      <c r="C3626" s="104">
        <f>VLOOKUP(BJB!$G$9:$G$5599,Ctrl!$E$4:$F$399,2,0)</f>
        <v>0</v>
      </c>
      <c r="D3626" s="219">
        <v>1</v>
      </c>
      <c r="E3626" s="104" t="str">
        <f>VLOOKUP(BJB!$F$9:$F$5599,Ctrl!$B$4:$D$399,3,0)</f>
        <v>III</v>
      </c>
      <c r="F3626" s="139" t="s">
        <v>10546</v>
      </c>
      <c r="G3626" s="139" t="s">
        <v>7677</v>
      </c>
      <c r="H3626" s="125"/>
      <c r="I3626" s="220" t="e">
        <f>IF(G3625=BJB!#REF!,I3625+1,1)</f>
        <v>#REF!</v>
      </c>
      <c r="J3626" s="912" t="s">
        <v>23549</v>
      </c>
      <c r="K3626" s="121" t="s">
        <v>3935</v>
      </c>
      <c r="L3626" s="104" t="s">
        <v>6477</v>
      </c>
      <c r="M3626" s="104" t="s">
        <v>3785</v>
      </c>
      <c r="N3626" s="120">
        <v>40325</v>
      </c>
      <c r="O3626" s="112">
        <v>7000000</v>
      </c>
      <c r="P3626" s="105" t="s">
        <v>16741</v>
      </c>
      <c r="Q3626" s="120" t="s">
        <v>15388</v>
      </c>
      <c r="R3626" s="105">
        <v>3519451</v>
      </c>
      <c r="S3626" s="108" t="s">
        <v>7104</v>
      </c>
      <c r="T3626" s="120">
        <v>40540</v>
      </c>
      <c r="U3626" s="112">
        <v>2639588.25</v>
      </c>
      <c r="V3626" s="109">
        <v>40540</v>
      </c>
      <c r="W3626" s="141">
        <v>2639588.25</v>
      </c>
      <c r="X3626" s="141">
        <v>0</v>
      </c>
      <c r="Y3626" s="141">
        <v>0</v>
      </c>
      <c r="Z3626" s="141">
        <v>0</v>
      </c>
      <c r="AA3626" s="112">
        <v>0</v>
      </c>
      <c r="AB3626" s="112"/>
      <c r="AC3626" s="112"/>
      <c r="AD3626" s="141"/>
      <c r="AE3626" s="106">
        <v>0</v>
      </c>
      <c r="AF3626" s="106">
        <v>0</v>
      </c>
      <c r="AG3626" s="106">
        <v>0</v>
      </c>
      <c r="AH3626" s="112"/>
      <c r="AI3626" s="112"/>
      <c r="AJ3626" s="112"/>
      <c r="AK3626" s="112"/>
      <c r="AL3626" s="112"/>
      <c r="AM3626" s="112"/>
      <c r="AN3626" s="114">
        <f t="shared" si="112"/>
        <v>0</v>
      </c>
      <c r="AO3626" s="114">
        <f t="shared" si="113"/>
        <v>2639588.25</v>
      </c>
      <c r="AP3626" s="114"/>
      <c r="AQ3626" s="114"/>
      <c r="AR3626" s="114"/>
      <c r="AS3626" s="114"/>
      <c r="AT3626" s="191"/>
    </row>
    <row r="3627" spans="1:46" s="190" customFormat="1" ht="15" customHeight="1" x14ac:dyDescent="0.2">
      <c r="A3627" s="104"/>
      <c r="B3627" s="104">
        <f>VLOOKUP(BJB!$F$9:$F$5599,Ctrl!$B$4:$C$399,2,0)</f>
        <v>34</v>
      </c>
      <c r="C3627" s="104">
        <f>VLOOKUP(BJB!$G$9:$G$5599,Ctrl!$E$4:$F$399,2,0)</f>
        <v>0</v>
      </c>
      <c r="D3627" s="219">
        <v>1</v>
      </c>
      <c r="E3627" s="104" t="str">
        <f>VLOOKUP(BJB!$F$9:$F$5599,Ctrl!$B$4:$D$399,3,0)</f>
        <v>III</v>
      </c>
      <c r="F3627" s="139" t="s">
        <v>10546</v>
      </c>
      <c r="G3627" s="139" t="s">
        <v>7677</v>
      </c>
      <c r="H3627" s="125"/>
      <c r="I3627" s="220" t="e">
        <f>IF(G3626=BJB!#REF!,I3626+1,1)</f>
        <v>#REF!</v>
      </c>
      <c r="J3627" s="912" t="s">
        <v>23550</v>
      </c>
      <c r="K3627" s="121" t="s">
        <v>3936</v>
      </c>
      <c r="L3627" s="104" t="s">
        <v>6477</v>
      </c>
      <c r="M3627" s="104" t="s">
        <v>3866</v>
      </c>
      <c r="N3627" s="120">
        <v>39780</v>
      </c>
      <c r="O3627" s="112">
        <v>10000000</v>
      </c>
      <c r="P3627" s="105" t="s">
        <v>16742</v>
      </c>
      <c r="Q3627" s="120" t="s">
        <v>15170</v>
      </c>
      <c r="R3627" s="105">
        <v>5955549</v>
      </c>
      <c r="S3627" s="108" t="s">
        <v>7104</v>
      </c>
      <c r="T3627" s="120">
        <v>40540</v>
      </c>
      <c r="U3627" s="112">
        <v>4466661.75</v>
      </c>
      <c r="V3627" s="109">
        <v>40540</v>
      </c>
      <c r="W3627" s="141">
        <v>4466661.75</v>
      </c>
      <c r="X3627" s="141">
        <v>0</v>
      </c>
      <c r="Y3627" s="141">
        <v>0</v>
      </c>
      <c r="Z3627" s="141">
        <v>0</v>
      </c>
      <c r="AA3627" s="112">
        <v>3587796</v>
      </c>
      <c r="AB3627" s="112"/>
      <c r="AC3627" s="112"/>
      <c r="AD3627" s="141"/>
      <c r="AE3627" s="106">
        <v>0</v>
      </c>
      <c r="AF3627" s="106">
        <v>0</v>
      </c>
      <c r="AG3627" s="106">
        <v>0</v>
      </c>
      <c r="AH3627" s="112"/>
      <c r="AI3627" s="112"/>
      <c r="AJ3627" s="112"/>
      <c r="AK3627" s="112"/>
      <c r="AL3627" s="112"/>
      <c r="AM3627" s="112"/>
      <c r="AN3627" s="114">
        <f t="shared" si="112"/>
        <v>3587796</v>
      </c>
      <c r="AO3627" s="114">
        <f t="shared" si="113"/>
        <v>878865.75</v>
      </c>
      <c r="AP3627" s="114"/>
      <c r="AQ3627" s="114"/>
      <c r="AR3627" s="114"/>
      <c r="AS3627" s="114"/>
      <c r="AT3627" s="191"/>
    </row>
    <row r="3628" spans="1:46" s="190" customFormat="1" ht="15" customHeight="1" x14ac:dyDescent="0.2">
      <c r="A3628" s="104"/>
      <c r="B3628" s="104">
        <f>VLOOKUP(BJB!$F$9:$F$5599,Ctrl!$B$4:$C$399,2,0)</f>
        <v>34</v>
      </c>
      <c r="C3628" s="104">
        <f>VLOOKUP(BJB!$G$9:$G$5599,Ctrl!$E$4:$F$399,2,0)</f>
        <v>0</v>
      </c>
      <c r="D3628" s="219">
        <v>1</v>
      </c>
      <c r="E3628" s="104" t="str">
        <f>VLOOKUP(BJB!$F$9:$F$5599,Ctrl!$B$4:$D$399,3,0)</f>
        <v>III</v>
      </c>
      <c r="F3628" s="139" t="s">
        <v>10546</v>
      </c>
      <c r="G3628" s="139" t="s">
        <v>7677</v>
      </c>
      <c r="H3628" s="125"/>
      <c r="I3628" s="220" t="e">
        <f>IF(G3627=BJB!#REF!,I3627+1,1)</f>
        <v>#REF!</v>
      </c>
      <c r="J3628" s="912" t="s">
        <v>23551</v>
      </c>
      <c r="K3628" s="121" t="s">
        <v>3937</v>
      </c>
      <c r="L3628" s="104" t="s">
        <v>6477</v>
      </c>
      <c r="M3628" s="104" t="s">
        <v>3791</v>
      </c>
      <c r="N3628" s="120">
        <v>39707</v>
      </c>
      <c r="O3628" s="112">
        <v>15000000</v>
      </c>
      <c r="P3628" s="105" t="s">
        <v>16743</v>
      </c>
      <c r="Q3628" s="120" t="s">
        <v>15170</v>
      </c>
      <c r="R3628" s="105">
        <v>8666661</v>
      </c>
      <c r="S3628" s="108" t="s">
        <v>7104</v>
      </c>
      <c r="T3628" s="120">
        <v>40540</v>
      </c>
      <c r="U3628" s="112">
        <v>6499995.75</v>
      </c>
      <c r="V3628" s="109">
        <v>40540</v>
      </c>
      <c r="W3628" s="141">
        <v>6499995.75</v>
      </c>
      <c r="X3628" s="141">
        <v>0</v>
      </c>
      <c r="Y3628" s="141">
        <v>0</v>
      </c>
      <c r="Z3628" s="141">
        <v>0</v>
      </c>
      <c r="AA3628" s="112">
        <v>0</v>
      </c>
      <c r="AB3628" s="112"/>
      <c r="AC3628" s="112"/>
      <c r="AD3628" s="141"/>
      <c r="AE3628" s="106">
        <v>0</v>
      </c>
      <c r="AF3628" s="106">
        <v>0</v>
      </c>
      <c r="AG3628" s="106">
        <v>0</v>
      </c>
      <c r="AH3628" s="112"/>
      <c r="AI3628" s="112"/>
      <c r="AJ3628" s="112"/>
      <c r="AK3628" s="112"/>
      <c r="AL3628" s="112"/>
      <c r="AM3628" s="112"/>
      <c r="AN3628" s="114">
        <f t="shared" si="112"/>
        <v>0</v>
      </c>
      <c r="AO3628" s="114">
        <f t="shared" si="113"/>
        <v>6499995.75</v>
      </c>
      <c r="AP3628" s="114"/>
      <c r="AQ3628" s="114"/>
      <c r="AR3628" s="114"/>
      <c r="AS3628" s="114"/>
      <c r="AT3628" s="191"/>
    </row>
    <row r="3629" spans="1:46" s="190" customFormat="1" ht="15" customHeight="1" x14ac:dyDescent="0.2">
      <c r="A3629" s="104"/>
      <c r="B3629" s="104">
        <f>VLOOKUP(BJB!$F$9:$F$5599,Ctrl!$B$4:$C$399,2,0)</f>
        <v>34</v>
      </c>
      <c r="C3629" s="104">
        <f>VLOOKUP(BJB!$G$9:$G$5599,Ctrl!$E$4:$F$399,2,0)</f>
        <v>0</v>
      </c>
      <c r="D3629" s="219">
        <v>1</v>
      </c>
      <c r="E3629" s="104" t="str">
        <f>VLOOKUP(BJB!$F$9:$F$5599,Ctrl!$B$4:$D$399,3,0)</f>
        <v>III</v>
      </c>
      <c r="F3629" s="139" t="s">
        <v>10546</v>
      </c>
      <c r="G3629" s="139" t="s">
        <v>7677</v>
      </c>
      <c r="H3629" s="125"/>
      <c r="I3629" s="220" t="e">
        <f>IF(G3628=BJB!#REF!,I3628+1,1)</f>
        <v>#REF!</v>
      </c>
      <c r="J3629" s="912" t="s">
        <v>23552</v>
      </c>
      <c r="K3629" s="121" t="s">
        <v>3938</v>
      </c>
      <c r="L3629" s="104" t="s">
        <v>6477</v>
      </c>
      <c r="M3629" s="104" t="s">
        <v>3939</v>
      </c>
      <c r="N3629" s="120">
        <v>39930</v>
      </c>
      <c r="O3629" s="112">
        <v>15000000</v>
      </c>
      <c r="P3629" s="105" t="s">
        <v>6222</v>
      </c>
      <c r="Q3629" s="120" t="s">
        <v>6222</v>
      </c>
      <c r="R3629" s="890">
        <v>0</v>
      </c>
      <c r="S3629" s="108" t="s">
        <v>7104</v>
      </c>
      <c r="T3629" s="120">
        <v>40540</v>
      </c>
      <c r="U3629" s="112">
        <v>7807500</v>
      </c>
      <c r="V3629" s="109" t="s">
        <v>6222</v>
      </c>
      <c r="W3629" s="141">
        <v>0</v>
      </c>
      <c r="X3629" s="141">
        <v>0</v>
      </c>
      <c r="Y3629" s="141">
        <v>0</v>
      </c>
      <c r="Z3629" s="141">
        <v>0</v>
      </c>
      <c r="AA3629" s="112">
        <v>1185000</v>
      </c>
      <c r="AB3629" s="112"/>
      <c r="AC3629" s="112"/>
      <c r="AD3629" s="141"/>
      <c r="AE3629" s="106">
        <v>0</v>
      </c>
      <c r="AF3629" s="106">
        <v>0</v>
      </c>
      <c r="AG3629" s="106">
        <v>0</v>
      </c>
      <c r="AH3629" s="112"/>
      <c r="AI3629" s="112"/>
      <c r="AJ3629" s="112"/>
      <c r="AK3629" s="112"/>
      <c r="AL3629" s="112"/>
      <c r="AM3629" s="112"/>
      <c r="AN3629" s="114">
        <f t="shared" si="112"/>
        <v>1185000</v>
      </c>
      <c r="AO3629" s="114">
        <f t="shared" si="113"/>
        <v>6622500</v>
      </c>
      <c r="AP3629" s="114"/>
      <c r="AQ3629" s="114"/>
      <c r="AR3629" s="114"/>
      <c r="AS3629" s="114"/>
      <c r="AT3629" s="191"/>
    </row>
    <row r="3630" spans="1:46" s="190" customFormat="1" ht="15" customHeight="1" x14ac:dyDescent="0.2">
      <c r="A3630" s="104"/>
      <c r="B3630" s="104">
        <f>VLOOKUP(BJB!$F$9:$F$5599,Ctrl!$B$4:$C$399,2,0)</f>
        <v>34</v>
      </c>
      <c r="C3630" s="104">
        <f>VLOOKUP(BJB!$G$9:$G$5599,Ctrl!$E$4:$F$399,2,0)</f>
        <v>0</v>
      </c>
      <c r="D3630" s="219">
        <v>1</v>
      </c>
      <c r="E3630" s="104" t="str">
        <f>VLOOKUP(BJB!$F$9:$F$5599,Ctrl!$B$4:$D$399,3,0)</f>
        <v>III</v>
      </c>
      <c r="F3630" s="139" t="s">
        <v>10546</v>
      </c>
      <c r="G3630" s="139" t="s">
        <v>7677</v>
      </c>
      <c r="H3630" s="125"/>
      <c r="I3630" s="220" t="e">
        <f>IF(G3629=BJB!#REF!,I3629+1,1)</f>
        <v>#REF!</v>
      </c>
      <c r="J3630" s="912" t="s">
        <v>23553</v>
      </c>
      <c r="K3630" s="121" t="s">
        <v>3940</v>
      </c>
      <c r="L3630" s="104" t="s">
        <v>6477</v>
      </c>
      <c r="M3630" s="104" t="s">
        <v>3929</v>
      </c>
      <c r="N3630" s="120">
        <v>39930</v>
      </c>
      <c r="O3630" s="112">
        <v>10000000</v>
      </c>
      <c r="P3630" s="105" t="s">
        <v>16744</v>
      </c>
      <c r="Q3630" s="120" t="s">
        <v>15170</v>
      </c>
      <c r="R3630" s="105">
        <v>7666660</v>
      </c>
      <c r="S3630" s="108" t="s">
        <v>7104</v>
      </c>
      <c r="T3630" s="120">
        <v>40540</v>
      </c>
      <c r="U3630" s="112">
        <v>5749995</v>
      </c>
      <c r="V3630" s="109">
        <v>40540</v>
      </c>
      <c r="W3630" s="141">
        <v>5749995</v>
      </c>
      <c r="X3630" s="141">
        <v>0</v>
      </c>
      <c r="Y3630" s="141">
        <v>0</v>
      </c>
      <c r="Z3630" s="141">
        <v>0</v>
      </c>
      <c r="AA3630" s="112">
        <v>0</v>
      </c>
      <c r="AB3630" s="112"/>
      <c r="AC3630" s="112"/>
      <c r="AD3630" s="141"/>
      <c r="AE3630" s="106">
        <v>0</v>
      </c>
      <c r="AF3630" s="106">
        <v>0</v>
      </c>
      <c r="AG3630" s="106">
        <v>0</v>
      </c>
      <c r="AH3630" s="112"/>
      <c r="AI3630" s="112"/>
      <c r="AJ3630" s="112"/>
      <c r="AK3630" s="112"/>
      <c r="AL3630" s="112"/>
      <c r="AM3630" s="112"/>
      <c r="AN3630" s="114">
        <f t="shared" si="112"/>
        <v>0</v>
      </c>
      <c r="AO3630" s="114">
        <f t="shared" si="113"/>
        <v>5749995</v>
      </c>
      <c r="AP3630" s="114"/>
      <c r="AQ3630" s="114"/>
      <c r="AR3630" s="114"/>
      <c r="AS3630" s="114"/>
      <c r="AT3630" s="191"/>
    </row>
    <row r="3631" spans="1:46" s="190" customFormat="1" ht="15" customHeight="1" x14ac:dyDescent="0.2">
      <c r="A3631" s="104"/>
      <c r="B3631" s="104">
        <f>VLOOKUP(BJB!$F$9:$F$5599,Ctrl!$B$4:$C$399,2,0)</f>
        <v>34</v>
      </c>
      <c r="C3631" s="104">
        <f>VLOOKUP(BJB!$G$9:$G$5599,Ctrl!$E$4:$F$399,2,0)</f>
        <v>0</v>
      </c>
      <c r="D3631" s="219">
        <v>1</v>
      </c>
      <c r="E3631" s="104" t="str">
        <f>VLOOKUP(BJB!$F$9:$F$5599,Ctrl!$B$4:$D$399,3,0)</f>
        <v>III</v>
      </c>
      <c r="F3631" s="139" t="s">
        <v>10546</v>
      </c>
      <c r="G3631" s="139" t="s">
        <v>7677</v>
      </c>
      <c r="H3631" s="125"/>
      <c r="I3631" s="220" t="e">
        <f>IF(G3630=BJB!#REF!,I3630+1,1)</f>
        <v>#REF!</v>
      </c>
      <c r="J3631" s="912" t="s">
        <v>23554</v>
      </c>
      <c r="K3631" s="121" t="s">
        <v>3941</v>
      </c>
      <c r="L3631" s="104" t="s">
        <v>6477</v>
      </c>
      <c r="M3631" s="104" t="s">
        <v>3942</v>
      </c>
      <c r="N3631" s="120">
        <v>39896</v>
      </c>
      <c r="O3631" s="112">
        <v>20000000</v>
      </c>
      <c r="P3631" s="105" t="s">
        <v>6222</v>
      </c>
      <c r="Q3631" s="120" t="s">
        <v>6222</v>
      </c>
      <c r="R3631" s="890">
        <v>0</v>
      </c>
      <c r="S3631" s="108" t="s">
        <v>7105</v>
      </c>
      <c r="T3631" s="120">
        <v>40540</v>
      </c>
      <c r="U3631" s="112">
        <v>14595311</v>
      </c>
      <c r="V3631" s="109" t="s">
        <v>6222</v>
      </c>
      <c r="W3631" s="141">
        <v>0</v>
      </c>
      <c r="X3631" s="141">
        <v>0</v>
      </c>
      <c r="Y3631" s="141">
        <v>0</v>
      </c>
      <c r="Z3631" s="141">
        <v>0</v>
      </c>
      <c r="AA3631" s="112">
        <v>532500</v>
      </c>
      <c r="AB3631" s="112"/>
      <c r="AC3631" s="112"/>
      <c r="AD3631" s="141"/>
      <c r="AE3631" s="106">
        <v>0</v>
      </c>
      <c r="AF3631" s="106">
        <v>0</v>
      </c>
      <c r="AG3631" s="106">
        <v>0</v>
      </c>
      <c r="AH3631" s="112"/>
      <c r="AI3631" s="112"/>
      <c r="AJ3631" s="112"/>
      <c r="AK3631" s="112"/>
      <c r="AL3631" s="112"/>
      <c r="AM3631" s="112"/>
      <c r="AN3631" s="114">
        <f t="shared" si="112"/>
        <v>532500</v>
      </c>
      <c r="AO3631" s="114">
        <f t="shared" si="113"/>
        <v>14062811</v>
      </c>
      <c r="AP3631" s="114"/>
      <c r="AQ3631" s="114"/>
      <c r="AR3631" s="114"/>
      <c r="AS3631" s="114"/>
    </row>
    <row r="3632" spans="1:46" s="190" customFormat="1" ht="15" customHeight="1" x14ac:dyDescent="0.2">
      <c r="A3632" s="104"/>
      <c r="B3632" s="104">
        <f>VLOOKUP(BJB!$F$9:$F$5599,Ctrl!$B$4:$C$399,2,0)</f>
        <v>34</v>
      </c>
      <c r="C3632" s="104">
        <f>VLOOKUP(BJB!$G$9:$G$5599,Ctrl!$E$4:$F$399,2,0)</f>
        <v>0</v>
      </c>
      <c r="D3632" s="219">
        <v>1</v>
      </c>
      <c r="E3632" s="104" t="str">
        <f>VLOOKUP(BJB!$F$9:$F$5599,Ctrl!$B$4:$D$399,3,0)</f>
        <v>III</v>
      </c>
      <c r="F3632" s="139" t="s">
        <v>10546</v>
      </c>
      <c r="G3632" s="139" t="s">
        <v>7677</v>
      </c>
      <c r="H3632" s="125"/>
      <c r="I3632" s="220" t="e">
        <f>IF(G3631=BJB!#REF!,I3631+1,1)</f>
        <v>#REF!</v>
      </c>
      <c r="J3632" s="912" t="s">
        <v>23555</v>
      </c>
      <c r="K3632" s="121" t="s">
        <v>3943</v>
      </c>
      <c r="L3632" s="104" t="s">
        <v>6477</v>
      </c>
      <c r="M3632" s="104" t="s">
        <v>3944</v>
      </c>
      <c r="N3632" s="120">
        <v>40017</v>
      </c>
      <c r="O3632" s="112">
        <v>20000000</v>
      </c>
      <c r="P3632" s="105" t="s">
        <v>16745</v>
      </c>
      <c r="Q3632" s="120" t="s">
        <v>15904</v>
      </c>
      <c r="R3632" s="105">
        <v>15607920</v>
      </c>
      <c r="S3632" s="108" t="s">
        <v>7105</v>
      </c>
      <c r="T3632" s="120">
        <v>40540</v>
      </c>
      <c r="U3632" s="112">
        <v>15607920</v>
      </c>
      <c r="V3632" s="109">
        <v>40540</v>
      </c>
      <c r="W3632" s="141">
        <v>11705940</v>
      </c>
      <c r="X3632" s="141">
        <v>0</v>
      </c>
      <c r="Y3632" s="141">
        <v>0</v>
      </c>
      <c r="Z3632" s="141">
        <v>0</v>
      </c>
      <c r="AA3632" s="112">
        <v>1271250</v>
      </c>
      <c r="AB3632" s="112"/>
      <c r="AC3632" s="112"/>
      <c r="AD3632" s="141"/>
      <c r="AE3632" s="106">
        <v>0</v>
      </c>
      <c r="AF3632" s="106">
        <v>0</v>
      </c>
      <c r="AG3632" s="106">
        <v>0</v>
      </c>
      <c r="AH3632" s="112"/>
      <c r="AI3632" s="112"/>
      <c r="AJ3632" s="112"/>
      <c r="AK3632" s="112"/>
      <c r="AL3632" s="112"/>
      <c r="AM3632" s="112"/>
      <c r="AN3632" s="114">
        <f t="shared" si="112"/>
        <v>1271250</v>
      </c>
      <c r="AO3632" s="114">
        <f t="shared" si="113"/>
        <v>14336670</v>
      </c>
      <c r="AP3632" s="114"/>
      <c r="AQ3632" s="114"/>
      <c r="AR3632" s="114"/>
      <c r="AS3632" s="114"/>
    </row>
    <row r="3633" spans="1:46" s="190" customFormat="1" ht="15" customHeight="1" x14ac:dyDescent="0.2">
      <c r="A3633" s="104"/>
      <c r="B3633" s="104">
        <f>VLOOKUP(BJB!$F$9:$F$5599,Ctrl!$B$4:$C$399,2,0)</f>
        <v>34</v>
      </c>
      <c r="C3633" s="104">
        <f>VLOOKUP(BJB!$G$9:$G$5599,Ctrl!$E$4:$F$399,2,0)</f>
        <v>0</v>
      </c>
      <c r="D3633" s="219">
        <v>1</v>
      </c>
      <c r="E3633" s="104" t="str">
        <f>VLOOKUP(BJB!$F$9:$F$5599,Ctrl!$B$4:$D$399,3,0)</f>
        <v>III</v>
      </c>
      <c r="F3633" s="139" t="s">
        <v>10546</v>
      </c>
      <c r="G3633" s="139" t="s">
        <v>7677</v>
      </c>
      <c r="H3633" s="125"/>
      <c r="I3633" s="220" t="e">
        <f>IF(G3632=BJB!#REF!,I3632+1,1)</f>
        <v>#REF!</v>
      </c>
      <c r="J3633" s="912" t="s">
        <v>23556</v>
      </c>
      <c r="K3633" s="121" t="s">
        <v>3945</v>
      </c>
      <c r="L3633" s="104" t="s">
        <v>6477</v>
      </c>
      <c r="M3633" s="104" t="s">
        <v>3946</v>
      </c>
      <c r="N3633" s="120">
        <v>39960</v>
      </c>
      <c r="O3633" s="112">
        <v>20000000</v>
      </c>
      <c r="P3633" s="105" t="s">
        <v>6222</v>
      </c>
      <c r="Q3633" s="120" t="s">
        <v>6222</v>
      </c>
      <c r="R3633" s="890">
        <v>0</v>
      </c>
      <c r="S3633" s="108" t="s">
        <v>7105</v>
      </c>
      <c r="T3633" s="120">
        <v>40540</v>
      </c>
      <c r="U3633" s="112">
        <v>15777776</v>
      </c>
      <c r="V3633" s="109" t="s">
        <v>6222</v>
      </c>
      <c r="W3633" s="141">
        <v>0</v>
      </c>
      <c r="X3633" s="141">
        <v>0</v>
      </c>
      <c r="Y3633" s="141">
        <v>0</v>
      </c>
      <c r="Z3633" s="141">
        <v>0</v>
      </c>
      <c r="AA3633" s="112">
        <v>13531940</v>
      </c>
      <c r="AB3633" s="112"/>
      <c r="AC3633" s="112"/>
      <c r="AD3633" s="141"/>
      <c r="AE3633" s="106">
        <v>0</v>
      </c>
      <c r="AF3633" s="106">
        <v>0</v>
      </c>
      <c r="AG3633" s="106">
        <v>0</v>
      </c>
      <c r="AH3633" s="112"/>
      <c r="AI3633" s="112"/>
      <c r="AJ3633" s="112"/>
      <c r="AK3633" s="112"/>
      <c r="AL3633" s="112"/>
      <c r="AM3633" s="112"/>
      <c r="AN3633" s="114">
        <f t="shared" si="112"/>
        <v>13531940</v>
      </c>
      <c r="AO3633" s="114">
        <f t="shared" si="113"/>
        <v>2245836</v>
      </c>
      <c r="AP3633" s="114"/>
      <c r="AQ3633" s="114"/>
      <c r="AR3633" s="114"/>
      <c r="AS3633" s="114"/>
    </row>
    <row r="3634" spans="1:46" s="191" customFormat="1" ht="15" customHeight="1" x14ac:dyDescent="0.2">
      <c r="A3634" s="104"/>
      <c r="B3634" s="104">
        <f>VLOOKUP(BJB!$F$9:$F$5599,Ctrl!$B$4:$C$399,2,0)</f>
        <v>34</v>
      </c>
      <c r="C3634" s="104">
        <f>VLOOKUP(BJB!$G$9:$G$5599,Ctrl!$E$4:$F$399,2,0)</f>
        <v>0</v>
      </c>
      <c r="D3634" s="219">
        <v>1</v>
      </c>
      <c r="E3634" s="104" t="str">
        <f>VLOOKUP(BJB!$F$9:$F$5599,Ctrl!$B$4:$D$399,3,0)</f>
        <v>III</v>
      </c>
      <c r="F3634" s="139" t="s">
        <v>10546</v>
      </c>
      <c r="G3634" s="139" t="s">
        <v>7677</v>
      </c>
      <c r="H3634" s="125" t="s">
        <v>20207</v>
      </c>
      <c r="I3634" s="220" t="e">
        <f>IF(G3633=BJB!#REF!,I3633+1,1)</f>
        <v>#REF!</v>
      </c>
      <c r="J3634" s="891" t="s">
        <v>20266</v>
      </c>
      <c r="K3634" s="121" t="s">
        <v>3947</v>
      </c>
      <c r="L3634" s="104" t="s">
        <v>6477</v>
      </c>
      <c r="M3634" s="104" t="s">
        <v>3844</v>
      </c>
      <c r="N3634" s="120">
        <v>39812</v>
      </c>
      <c r="O3634" s="112">
        <v>25000000</v>
      </c>
      <c r="P3634" s="105" t="s">
        <v>16746</v>
      </c>
      <c r="Q3634" s="120" t="s">
        <v>15904</v>
      </c>
      <c r="R3634" s="105">
        <v>16833336</v>
      </c>
      <c r="S3634" s="108" t="s">
        <v>7104</v>
      </c>
      <c r="T3634" s="120">
        <v>40540</v>
      </c>
      <c r="U3634" s="112">
        <v>12625002</v>
      </c>
      <c r="V3634" s="109">
        <v>40540</v>
      </c>
      <c r="W3634" s="141">
        <v>12625002</v>
      </c>
      <c r="X3634" s="141">
        <v>0</v>
      </c>
      <c r="Y3634" s="141">
        <v>0</v>
      </c>
      <c r="Z3634" s="141">
        <v>0</v>
      </c>
      <c r="AA3634" s="112">
        <v>0</v>
      </c>
      <c r="AB3634" s="112"/>
      <c r="AC3634" s="112"/>
      <c r="AD3634" s="141"/>
      <c r="AE3634" s="106">
        <v>0</v>
      </c>
      <c r="AF3634" s="106">
        <v>0</v>
      </c>
      <c r="AG3634" s="106">
        <v>12580002</v>
      </c>
      <c r="AH3634" s="112"/>
      <c r="AI3634" s="112"/>
      <c r="AJ3634" s="112"/>
      <c r="AK3634" s="112"/>
      <c r="AL3634" s="112"/>
      <c r="AM3634" s="112"/>
      <c r="AN3634" s="114">
        <f t="shared" si="112"/>
        <v>12580002</v>
      </c>
      <c r="AO3634" s="114">
        <f t="shared" si="113"/>
        <v>45000</v>
      </c>
      <c r="AP3634" s="114"/>
      <c r="AQ3634" s="114"/>
      <c r="AR3634" s="114"/>
      <c r="AS3634" s="114"/>
      <c r="AT3634" s="190"/>
    </row>
    <row r="3635" spans="1:46" s="191" customFormat="1" ht="15" customHeight="1" x14ac:dyDescent="0.2">
      <c r="A3635" s="104"/>
      <c r="B3635" s="104">
        <f>VLOOKUP(BJB!$F$9:$F$5599,Ctrl!$B$4:$C$399,2,0)</f>
        <v>34</v>
      </c>
      <c r="C3635" s="104">
        <f>VLOOKUP(BJB!$G$9:$G$5599,Ctrl!$E$4:$F$399,2,0)</f>
        <v>0</v>
      </c>
      <c r="D3635" s="219">
        <v>1</v>
      </c>
      <c r="E3635" s="104" t="str">
        <f>VLOOKUP(BJB!$F$9:$F$5599,Ctrl!$B$4:$D$399,3,0)</f>
        <v>III</v>
      </c>
      <c r="F3635" s="139" t="s">
        <v>10546</v>
      </c>
      <c r="G3635" s="139" t="s">
        <v>7677</v>
      </c>
      <c r="H3635" s="125"/>
      <c r="I3635" s="220" t="e">
        <f>IF(G3634=BJB!#REF!,I3634+1,1)</f>
        <v>#REF!</v>
      </c>
      <c r="J3635" s="912" t="s">
        <v>23557</v>
      </c>
      <c r="K3635" s="121" t="s">
        <v>3948</v>
      </c>
      <c r="L3635" s="104" t="s">
        <v>6477</v>
      </c>
      <c r="M3635" s="104" t="s">
        <v>3766</v>
      </c>
      <c r="N3635" s="120">
        <v>39647</v>
      </c>
      <c r="O3635" s="112">
        <v>29000000</v>
      </c>
      <c r="P3635" s="105" t="s">
        <v>16747</v>
      </c>
      <c r="Q3635" s="120" t="s">
        <v>15904</v>
      </c>
      <c r="R3635" s="105">
        <v>18152687</v>
      </c>
      <c r="S3635" s="108" t="s">
        <v>7104</v>
      </c>
      <c r="T3635" s="120">
        <v>40540</v>
      </c>
      <c r="U3635" s="112">
        <v>13614515.25</v>
      </c>
      <c r="V3635" s="109">
        <v>40540</v>
      </c>
      <c r="W3635" s="141">
        <v>13614515.25</v>
      </c>
      <c r="X3635" s="141">
        <v>0</v>
      </c>
      <c r="Y3635" s="141">
        <v>0</v>
      </c>
      <c r="Z3635" s="141">
        <v>0</v>
      </c>
      <c r="AA3635" s="112">
        <v>93750</v>
      </c>
      <c r="AB3635" s="112"/>
      <c r="AC3635" s="112"/>
      <c r="AD3635" s="141"/>
      <c r="AE3635" s="106">
        <v>0</v>
      </c>
      <c r="AF3635" s="106">
        <v>0</v>
      </c>
      <c r="AG3635" s="106">
        <v>0</v>
      </c>
      <c r="AH3635" s="112"/>
      <c r="AI3635" s="112"/>
      <c r="AJ3635" s="112"/>
      <c r="AK3635" s="112"/>
      <c r="AL3635" s="112"/>
      <c r="AM3635" s="112"/>
      <c r="AN3635" s="114">
        <f t="shared" si="112"/>
        <v>93750</v>
      </c>
      <c r="AO3635" s="114">
        <f t="shared" si="113"/>
        <v>13520765.25</v>
      </c>
      <c r="AP3635" s="114"/>
      <c r="AQ3635" s="114"/>
      <c r="AR3635" s="114"/>
      <c r="AS3635" s="114"/>
      <c r="AT3635" s="190"/>
    </row>
    <row r="3636" spans="1:46" s="190" customFormat="1" ht="15" customHeight="1" x14ac:dyDescent="0.2">
      <c r="A3636" s="104"/>
      <c r="B3636" s="104">
        <f>VLOOKUP(BJB!$F$9:$F$5599,Ctrl!$B$4:$C$399,2,0)</f>
        <v>34</v>
      </c>
      <c r="C3636" s="104">
        <f>VLOOKUP(BJB!$G$9:$G$5599,Ctrl!$E$4:$F$399,2,0)</f>
        <v>0</v>
      </c>
      <c r="D3636" s="219">
        <v>1</v>
      </c>
      <c r="E3636" s="104" t="str">
        <f>VLOOKUP(BJB!$F$9:$F$5599,Ctrl!$B$4:$D$399,3,0)</f>
        <v>III</v>
      </c>
      <c r="F3636" s="139" t="s">
        <v>10546</v>
      </c>
      <c r="G3636" s="139" t="s">
        <v>7677</v>
      </c>
      <c r="H3636" s="125"/>
      <c r="I3636" s="220" t="e">
        <f>IF(G3635=BJB!#REF!,I3635+1,1)</f>
        <v>#REF!</v>
      </c>
      <c r="J3636" s="912" t="s">
        <v>23558</v>
      </c>
      <c r="K3636" s="121" t="s">
        <v>3949</v>
      </c>
      <c r="L3636" s="104" t="s">
        <v>6477</v>
      </c>
      <c r="M3636" s="104" t="s">
        <v>3766</v>
      </c>
      <c r="N3636" s="120">
        <v>39647</v>
      </c>
      <c r="O3636" s="112">
        <v>10000000</v>
      </c>
      <c r="P3636" s="105" t="s">
        <v>16748</v>
      </c>
      <c r="Q3636" s="120" t="s">
        <v>16749</v>
      </c>
      <c r="R3636" s="105">
        <v>4666660</v>
      </c>
      <c r="S3636" s="108" t="s">
        <v>7105</v>
      </c>
      <c r="T3636" s="120">
        <v>40540</v>
      </c>
      <c r="U3636" s="112">
        <v>4666660</v>
      </c>
      <c r="V3636" s="109">
        <v>40540</v>
      </c>
      <c r="W3636" s="141">
        <v>3499995</v>
      </c>
      <c r="X3636" s="141">
        <v>0</v>
      </c>
      <c r="Y3636" s="141">
        <v>0</v>
      </c>
      <c r="Z3636" s="141">
        <v>0</v>
      </c>
      <c r="AA3636" s="112">
        <v>48750</v>
      </c>
      <c r="AB3636" s="112"/>
      <c r="AC3636" s="112"/>
      <c r="AD3636" s="141"/>
      <c r="AE3636" s="106">
        <v>0</v>
      </c>
      <c r="AF3636" s="106">
        <v>0</v>
      </c>
      <c r="AG3636" s="106">
        <v>0</v>
      </c>
      <c r="AH3636" s="112"/>
      <c r="AI3636" s="112"/>
      <c r="AJ3636" s="112"/>
      <c r="AK3636" s="112"/>
      <c r="AL3636" s="112"/>
      <c r="AM3636" s="112"/>
      <c r="AN3636" s="114">
        <f t="shared" si="112"/>
        <v>48750</v>
      </c>
      <c r="AO3636" s="114">
        <f t="shared" si="113"/>
        <v>4617910</v>
      </c>
      <c r="AP3636" s="114"/>
      <c r="AQ3636" s="114"/>
      <c r="AR3636" s="114"/>
      <c r="AS3636" s="114"/>
    </row>
    <row r="3637" spans="1:46" s="190" customFormat="1" ht="15" customHeight="1" x14ac:dyDescent="0.2">
      <c r="A3637" s="104"/>
      <c r="B3637" s="104">
        <f>VLOOKUP(BJB!$F$9:$F$5599,Ctrl!$B$4:$C$399,2,0)</f>
        <v>34</v>
      </c>
      <c r="C3637" s="104">
        <f>VLOOKUP(BJB!$G$9:$G$5599,Ctrl!$E$4:$F$399,2,0)</f>
        <v>0</v>
      </c>
      <c r="D3637" s="219">
        <v>1</v>
      </c>
      <c r="E3637" s="104" t="str">
        <f>VLOOKUP(BJB!$F$9:$F$5599,Ctrl!$B$4:$D$399,3,0)</f>
        <v>III</v>
      </c>
      <c r="F3637" s="139" t="s">
        <v>10546</v>
      </c>
      <c r="G3637" s="139" t="s">
        <v>7677</v>
      </c>
      <c r="H3637" s="125"/>
      <c r="I3637" s="220" t="e">
        <f>IF(G3636=BJB!#REF!,I3636+1,1)</f>
        <v>#REF!</v>
      </c>
      <c r="J3637" s="912" t="s">
        <v>23559</v>
      </c>
      <c r="K3637" s="121" t="s">
        <v>1463</v>
      </c>
      <c r="L3637" s="104" t="s">
        <v>6477</v>
      </c>
      <c r="M3637" s="104" t="s">
        <v>3766</v>
      </c>
      <c r="N3637" s="120">
        <v>39647</v>
      </c>
      <c r="O3637" s="112">
        <v>15000000</v>
      </c>
      <c r="P3637" s="105" t="s">
        <v>16750</v>
      </c>
      <c r="Q3637" s="120" t="s">
        <v>16749</v>
      </c>
      <c r="R3637" s="105">
        <v>7416660</v>
      </c>
      <c r="S3637" s="108" t="s">
        <v>7105</v>
      </c>
      <c r="T3637" s="120">
        <v>40540</v>
      </c>
      <c r="U3637" s="112">
        <v>7416660</v>
      </c>
      <c r="V3637" s="109">
        <v>40540</v>
      </c>
      <c r="W3637" s="141">
        <v>5562495</v>
      </c>
      <c r="X3637" s="141">
        <v>0</v>
      </c>
      <c r="Y3637" s="141">
        <v>0</v>
      </c>
      <c r="Z3637" s="141">
        <v>0</v>
      </c>
      <c r="AA3637" s="112">
        <v>5562495</v>
      </c>
      <c r="AB3637" s="112"/>
      <c r="AC3637" s="112"/>
      <c r="AD3637" s="141"/>
      <c r="AE3637" s="106">
        <v>0</v>
      </c>
      <c r="AF3637" s="106">
        <v>0</v>
      </c>
      <c r="AG3637" s="106">
        <v>0</v>
      </c>
      <c r="AH3637" s="112"/>
      <c r="AI3637" s="112"/>
      <c r="AJ3637" s="112"/>
      <c r="AK3637" s="112"/>
      <c r="AL3637" s="112"/>
      <c r="AM3637" s="112"/>
      <c r="AN3637" s="114">
        <f t="shared" si="112"/>
        <v>5562495</v>
      </c>
      <c r="AO3637" s="114">
        <f t="shared" si="113"/>
        <v>1854165</v>
      </c>
      <c r="AP3637" s="114"/>
      <c r="AQ3637" s="114"/>
      <c r="AR3637" s="114"/>
      <c r="AS3637" s="114"/>
      <c r="AT3637" s="191"/>
    </row>
    <row r="3638" spans="1:46" s="190" customFormat="1" ht="15" customHeight="1" x14ac:dyDescent="0.2">
      <c r="A3638" s="104"/>
      <c r="B3638" s="104">
        <f>VLOOKUP(BJB!$F$9:$F$5599,Ctrl!$B$4:$C$399,2,0)</f>
        <v>34</v>
      </c>
      <c r="C3638" s="104">
        <f>VLOOKUP(BJB!$G$9:$G$5599,Ctrl!$E$4:$F$399,2,0)</f>
        <v>0</v>
      </c>
      <c r="D3638" s="219">
        <v>1</v>
      </c>
      <c r="E3638" s="104" t="str">
        <f>VLOOKUP(BJB!$F$9:$F$5599,Ctrl!$B$4:$D$399,3,0)</f>
        <v>III</v>
      </c>
      <c r="F3638" s="139" t="s">
        <v>10546</v>
      </c>
      <c r="G3638" s="139" t="s">
        <v>7677</v>
      </c>
      <c r="H3638" s="125"/>
      <c r="I3638" s="220" t="e">
        <f>IF(G3637=BJB!#REF!,I3637+1,1)</f>
        <v>#REF!</v>
      </c>
      <c r="J3638" s="912" t="s">
        <v>23560</v>
      </c>
      <c r="K3638" s="121" t="s">
        <v>3950</v>
      </c>
      <c r="L3638" s="104" t="s">
        <v>6477</v>
      </c>
      <c r="M3638" s="104" t="s">
        <v>3951</v>
      </c>
      <c r="N3638" s="120">
        <v>40168</v>
      </c>
      <c r="O3638" s="112">
        <v>7000000</v>
      </c>
      <c r="P3638" s="105" t="s">
        <v>6222</v>
      </c>
      <c r="Q3638" s="120" t="s">
        <v>6222</v>
      </c>
      <c r="R3638" s="890">
        <v>0</v>
      </c>
      <c r="S3638" s="108" t="s">
        <v>7105</v>
      </c>
      <c r="T3638" s="120">
        <v>40540</v>
      </c>
      <c r="U3638" s="112">
        <v>6027780</v>
      </c>
      <c r="V3638" s="109" t="s">
        <v>6222</v>
      </c>
      <c r="W3638" s="141">
        <v>0</v>
      </c>
      <c r="X3638" s="141">
        <v>0</v>
      </c>
      <c r="Y3638" s="141">
        <v>0</v>
      </c>
      <c r="Z3638" s="141">
        <v>0</v>
      </c>
      <c r="AA3638" s="112">
        <v>5128964</v>
      </c>
      <c r="AB3638" s="112"/>
      <c r="AC3638" s="112"/>
      <c r="AD3638" s="141"/>
      <c r="AE3638" s="106">
        <v>0</v>
      </c>
      <c r="AF3638" s="106">
        <v>0</v>
      </c>
      <c r="AG3638" s="106">
        <v>0</v>
      </c>
      <c r="AH3638" s="113"/>
      <c r="AI3638" s="112"/>
      <c r="AJ3638" s="112"/>
      <c r="AK3638" s="112"/>
      <c r="AL3638" s="112"/>
      <c r="AM3638" s="112"/>
      <c r="AN3638" s="114">
        <f t="shared" si="112"/>
        <v>5128964</v>
      </c>
      <c r="AO3638" s="114">
        <f t="shared" si="113"/>
        <v>898816</v>
      </c>
      <c r="AP3638" s="114"/>
      <c r="AQ3638" s="114"/>
      <c r="AR3638" s="114"/>
      <c r="AS3638" s="114"/>
      <c r="AT3638" s="191"/>
    </row>
    <row r="3639" spans="1:46" s="191" customFormat="1" ht="15" customHeight="1" x14ac:dyDescent="0.2">
      <c r="A3639" s="104"/>
      <c r="B3639" s="104">
        <f>VLOOKUP(BJB!$F$9:$F$5599,Ctrl!$B$4:$C$399,2,0)</f>
        <v>34</v>
      </c>
      <c r="C3639" s="104">
        <f>VLOOKUP(BJB!$G$9:$G$5599,Ctrl!$E$4:$F$399,2,0)</f>
        <v>0</v>
      </c>
      <c r="D3639" s="219">
        <v>1</v>
      </c>
      <c r="E3639" s="104" t="str">
        <f>VLOOKUP(BJB!$F$9:$F$5599,Ctrl!$B$4:$D$399,3,0)</f>
        <v>III</v>
      </c>
      <c r="F3639" s="139" t="s">
        <v>10546</v>
      </c>
      <c r="G3639" s="139" t="s">
        <v>7677</v>
      </c>
      <c r="H3639" s="125"/>
      <c r="I3639" s="220" t="e">
        <f>IF(G3638=BJB!#REF!,I3638+1,1)</f>
        <v>#REF!</v>
      </c>
      <c r="J3639" s="912" t="s">
        <v>23561</v>
      </c>
      <c r="K3639" s="121" t="s">
        <v>3952</v>
      </c>
      <c r="L3639" s="104" t="s">
        <v>6477</v>
      </c>
      <c r="M3639" s="104" t="s">
        <v>3888</v>
      </c>
      <c r="N3639" s="120">
        <v>39857</v>
      </c>
      <c r="O3639" s="112">
        <v>10000000</v>
      </c>
      <c r="P3639" s="105" t="s">
        <v>16751</v>
      </c>
      <c r="Q3639" s="120" t="s">
        <v>16749</v>
      </c>
      <c r="R3639" s="105">
        <v>7499994</v>
      </c>
      <c r="S3639" s="108" t="s">
        <v>7105</v>
      </c>
      <c r="T3639" s="120">
        <v>40540</v>
      </c>
      <c r="U3639" s="112">
        <v>7499994</v>
      </c>
      <c r="V3639" s="109">
        <v>40540</v>
      </c>
      <c r="W3639" s="141">
        <v>5624996</v>
      </c>
      <c r="X3639" s="141">
        <v>0</v>
      </c>
      <c r="Y3639" s="141">
        <v>0</v>
      </c>
      <c r="Z3639" s="141">
        <v>0</v>
      </c>
      <c r="AA3639" s="112">
        <v>375000</v>
      </c>
      <c r="AB3639" s="112"/>
      <c r="AC3639" s="112"/>
      <c r="AD3639" s="141"/>
      <c r="AE3639" s="106">
        <v>0</v>
      </c>
      <c r="AF3639" s="106">
        <v>0</v>
      </c>
      <c r="AG3639" s="106">
        <v>0</v>
      </c>
      <c r="AH3639" s="112"/>
      <c r="AI3639" s="112"/>
      <c r="AJ3639" s="112"/>
      <c r="AK3639" s="112"/>
      <c r="AL3639" s="112"/>
      <c r="AM3639" s="112"/>
      <c r="AN3639" s="114">
        <f t="shared" si="112"/>
        <v>375000</v>
      </c>
      <c r="AO3639" s="114">
        <f t="shared" si="113"/>
        <v>7124994</v>
      </c>
      <c r="AP3639" s="114"/>
      <c r="AQ3639" s="114"/>
      <c r="AR3639" s="114"/>
      <c r="AS3639" s="114"/>
    </row>
    <row r="3640" spans="1:46" s="190" customFormat="1" ht="15" customHeight="1" x14ac:dyDescent="0.2">
      <c r="A3640" s="104"/>
      <c r="B3640" s="104">
        <f>VLOOKUP(BJB!$F$9:$F$5599,Ctrl!$B$4:$C$399,2,0)</f>
        <v>34</v>
      </c>
      <c r="C3640" s="104">
        <f>VLOOKUP(BJB!$G$9:$G$5599,Ctrl!$E$4:$F$399,2,0)</f>
        <v>0</v>
      </c>
      <c r="D3640" s="219">
        <v>1</v>
      </c>
      <c r="E3640" s="104" t="str">
        <f>VLOOKUP(BJB!$F$9:$F$5599,Ctrl!$B$4:$D$399,3,0)</f>
        <v>III</v>
      </c>
      <c r="F3640" s="139" t="s">
        <v>10546</v>
      </c>
      <c r="G3640" s="139" t="s">
        <v>7677</v>
      </c>
      <c r="H3640" s="125"/>
      <c r="I3640" s="220" t="e">
        <f>IF(G3639=BJB!#REF!,I3639+1,1)</f>
        <v>#REF!</v>
      </c>
      <c r="J3640" s="912" t="s">
        <v>23562</v>
      </c>
      <c r="K3640" s="121" t="s">
        <v>3953</v>
      </c>
      <c r="L3640" s="104" t="s">
        <v>6477</v>
      </c>
      <c r="M3640" s="104" t="s">
        <v>3766</v>
      </c>
      <c r="N3640" s="120">
        <v>39647</v>
      </c>
      <c r="O3640" s="112">
        <v>20000000</v>
      </c>
      <c r="P3640" s="105" t="s">
        <v>16752</v>
      </c>
      <c r="Q3640" s="120" t="s">
        <v>16749</v>
      </c>
      <c r="R3640" s="105">
        <v>9698020</v>
      </c>
      <c r="S3640" s="108" t="s">
        <v>7105</v>
      </c>
      <c r="T3640" s="120">
        <v>40540</v>
      </c>
      <c r="U3640" s="112">
        <v>9698020</v>
      </c>
      <c r="V3640" s="109">
        <v>40540</v>
      </c>
      <c r="W3640" s="141">
        <v>7273515</v>
      </c>
      <c r="X3640" s="141">
        <v>0</v>
      </c>
      <c r="Y3640" s="141">
        <v>0</v>
      </c>
      <c r="Z3640" s="141">
        <v>0</v>
      </c>
      <c r="AA3640" s="112">
        <v>0</v>
      </c>
      <c r="AB3640" s="112"/>
      <c r="AC3640" s="112"/>
      <c r="AD3640" s="141"/>
      <c r="AE3640" s="106">
        <v>0</v>
      </c>
      <c r="AF3640" s="106">
        <v>0</v>
      </c>
      <c r="AG3640" s="106">
        <v>0</v>
      </c>
      <c r="AH3640" s="112"/>
      <c r="AI3640" s="112"/>
      <c r="AJ3640" s="112"/>
      <c r="AK3640" s="112"/>
      <c r="AL3640" s="112"/>
      <c r="AM3640" s="112"/>
      <c r="AN3640" s="114">
        <f t="shared" si="112"/>
        <v>0</v>
      </c>
      <c r="AO3640" s="114">
        <f t="shared" si="113"/>
        <v>9698020</v>
      </c>
      <c r="AP3640" s="114"/>
      <c r="AQ3640" s="114"/>
      <c r="AR3640" s="114"/>
      <c r="AS3640" s="114"/>
      <c r="AT3640" s="191"/>
    </row>
    <row r="3641" spans="1:46" s="190" customFormat="1" ht="15" customHeight="1" x14ac:dyDescent="0.2">
      <c r="A3641" s="104"/>
      <c r="B3641" s="104">
        <f>VLOOKUP(BJB!$F$9:$F$5599,Ctrl!$B$4:$C$399,2,0)</f>
        <v>34</v>
      </c>
      <c r="C3641" s="104">
        <f>VLOOKUP(BJB!$G$9:$G$5599,Ctrl!$E$4:$F$399,2,0)</f>
        <v>0</v>
      </c>
      <c r="D3641" s="219">
        <v>1</v>
      </c>
      <c r="E3641" s="104" t="str">
        <f>VLOOKUP(BJB!$F$9:$F$5599,Ctrl!$B$4:$D$399,3,0)</f>
        <v>III</v>
      </c>
      <c r="F3641" s="139" t="s">
        <v>10546</v>
      </c>
      <c r="G3641" s="139" t="s">
        <v>7677</v>
      </c>
      <c r="H3641" s="125"/>
      <c r="I3641" s="220" t="e">
        <f>IF(G3640=BJB!#REF!,I3640+1,1)</f>
        <v>#REF!</v>
      </c>
      <c r="J3641" s="912" t="s">
        <v>23563</v>
      </c>
      <c r="K3641" s="121" t="s">
        <v>3954</v>
      </c>
      <c r="L3641" s="104" t="s">
        <v>6477</v>
      </c>
      <c r="M3641" s="104" t="s">
        <v>3888</v>
      </c>
      <c r="N3641" s="120">
        <v>39857</v>
      </c>
      <c r="O3641" s="112">
        <v>15000000</v>
      </c>
      <c r="P3641" s="105" t="s">
        <v>6222</v>
      </c>
      <c r="Q3641" s="120" t="s">
        <v>6222</v>
      </c>
      <c r="R3641" s="890">
        <v>0</v>
      </c>
      <c r="S3641" s="108" t="s">
        <v>7105</v>
      </c>
      <c r="T3641" s="120">
        <v>40540</v>
      </c>
      <c r="U3641" s="112">
        <v>9658329</v>
      </c>
      <c r="V3641" s="109" t="s">
        <v>6222</v>
      </c>
      <c r="W3641" s="141">
        <v>0</v>
      </c>
      <c r="X3641" s="141">
        <v>0</v>
      </c>
      <c r="Y3641" s="141">
        <v>0</v>
      </c>
      <c r="Z3641" s="141">
        <v>0</v>
      </c>
      <c r="AA3641" s="112">
        <v>5310000</v>
      </c>
      <c r="AB3641" s="112"/>
      <c r="AC3641" s="112"/>
      <c r="AD3641" s="141"/>
      <c r="AE3641" s="106">
        <v>0</v>
      </c>
      <c r="AF3641" s="106">
        <v>0</v>
      </c>
      <c r="AG3641" s="106">
        <v>0</v>
      </c>
      <c r="AH3641" s="112"/>
      <c r="AI3641" s="112"/>
      <c r="AJ3641" s="112"/>
      <c r="AK3641" s="112"/>
      <c r="AL3641" s="112"/>
      <c r="AM3641" s="112"/>
      <c r="AN3641" s="114">
        <f t="shared" si="112"/>
        <v>5310000</v>
      </c>
      <c r="AO3641" s="114">
        <f t="shared" si="113"/>
        <v>4348329</v>
      </c>
      <c r="AP3641" s="114"/>
      <c r="AQ3641" s="114"/>
      <c r="AR3641" s="114"/>
      <c r="AS3641" s="114"/>
      <c r="AT3641" s="191"/>
    </row>
    <row r="3642" spans="1:46" s="190" customFormat="1" ht="15" customHeight="1" x14ac:dyDescent="0.2">
      <c r="A3642" s="104"/>
      <c r="B3642" s="104">
        <f>VLOOKUP(BJB!$F$9:$F$5599,Ctrl!$B$4:$C$399,2,0)</f>
        <v>34</v>
      </c>
      <c r="C3642" s="104">
        <f>VLOOKUP(BJB!$G$9:$G$5599,Ctrl!$E$4:$F$399,2,0)</f>
        <v>0</v>
      </c>
      <c r="D3642" s="219">
        <v>1</v>
      </c>
      <c r="E3642" s="104" t="str">
        <f>VLOOKUP(BJB!$F$9:$F$5599,Ctrl!$B$4:$D$399,3,0)</f>
        <v>III</v>
      </c>
      <c r="F3642" s="139" t="s">
        <v>10546</v>
      </c>
      <c r="G3642" s="139" t="s">
        <v>7677</v>
      </c>
      <c r="H3642" s="125"/>
      <c r="I3642" s="220" t="e">
        <f>IF(G3641=BJB!#REF!,I3641+1,1)</f>
        <v>#REF!</v>
      </c>
      <c r="J3642" s="912" t="s">
        <v>23564</v>
      </c>
      <c r="K3642" s="121" t="s">
        <v>3955</v>
      </c>
      <c r="L3642" s="104" t="s">
        <v>6477</v>
      </c>
      <c r="M3642" s="104" t="s">
        <v>3881</v>
      </c>
      <c r="N3642" s="120">
        <v>39857</v>
      </c>
      <c r="O3642" s="112">
        <v>8000000</v>
      </c>
      <c r="P3642" s="105" t="s">
        <v>6222</v>
      </c>
      <c r="Q3642" s="120" t="s">
        <v>6222</v>
      </c>
      <c r="R3642" s="890">
        <v>0</v>
      </c>
      <c r="S3642" s="108" t="s">
        <v>7105</v>
      </c>
      <c r="T3642" s="120">
        <v>40540</v>
      </c>
      <c r="U3642" s="112">
        <v>3666671</v>
      </c>
      <c r="V3642" s="109" t="s">
        <v>6222</v>
      </c>
      <c r="W3642" s="141">
        <v>0</v>
      </c>
      <c r="X3642" s="141">
        <v>0</v>
      </c>
      <c r="Y3642" s="141">
        <v>0</v>
      </c>
      <c r="Z3642" s="141">
        <v>0</v>
      </c>
      <c r="AA3642" s="112">
        <v>2577500</v>
      </c>
      <c r="AB3642" s="112"/>
      <c r="AC3642" s="112"/>
      <c r="AD3642" s="141"/>
      <c r="AE3642" s="106">
        <v>0</v>
      </c>
      <c r="AF3642" s="106">
        <v>0</v>
      </c>
      <c r="AG3642" s="106">
        <v>0</v>
      </c>
      <c r="AH3642" s="112"/>
      <c r="AI3642" s="112"/>
      <c r="AJ3642" s="112"/>
      <c r="AK3642" s="112"/>
      <c r="AL3642" s="112"/>
      <c r="AM3642" s="112"/>
      <c r="AN3642" s="114">
        <f t="shared" si="112"/>
        <v>2577500</v>
      </c>
      <c r="AO3642" s="114">
        <f t="shared" si="113"/>
        <v>1089171</v>
      </c>
      <c r="AP3642" s="114"/>
      <c r="AQ3642" s="114"/>
      <c r="AR3642" s="114"/>
      <c r="AS3642" s="114"/>
      <c r="AT3642" s="191"/>
    </row>
    <row r="3643" spans="1:46" s="191" customFormat="1" ht="15" customHeight="1" x14ac:dyDescent="0.2">
      <c r="A3643" s="104"/>
      <c r="B3643" s="104">
        <f>VLOOKUP(BJB!$F$9:$F$5599,Ctrl!$B$4:$C$399,2,0)</f>
        <v>34</v>
      </c>
      <c r="C3643" s="104">
        <f>VLOOKUP(BJB!$G$9:$G$5599,Ctrl!$E$4:$F$399,2,0)</f>
        <v>0</v>
      </c>
      <c r="D3643" s="219">
        <v>1</v>
      </c>
      <c r="E3643" s="104" t="str">
        <f>VLOOKUP(BJB!$F$9:$F$5599,Ctrl!$B$4:$D$399,3,0)</f>
        <v>III</v>
      </c>
      <c r="F3643" s="139" t="s">
        <v>10546</v>
      </c>
      <c r="G3643" s="139" t="s">
        <v>7677</v>
      </c>
      <c r="H3643" s="125"/>
      <c r="I3643" s="220" t="e">
        <f>IF(G3642=BJB!#REF!,I3642+1,1)</f>
        <v>#REF!</v>
      </c>
      <c r="J3643" s="912" t="s">
        <v>23565</v>
      </c>
      <c r="K3643" s="121" t="s">
        <v>3956</v>
      </c>
      <c r="L3643" s="104" t="s">
        <v>6477</v>
      </c>
      <c r="M3643" s="104" t="s">
        <v>3957</v>
      </c>
      <c r="N3643" s="120">
        <v>39755</v>
      </c>
      <c r="O3643" s="112">
        <v>15000000</v>
      </c>
      <c r="P3643" s="105" t="s">
        <v>6222</v>
      </c>
      <c r="Q3643" s="120" t="s">
        <v>6222</v>
      </c>
      <c r="R3643" s="890">
        <v>0</v>
      </c>
      <c r="S3643" s="108" t="s">
        <v>7105</v>
      </c>
      <c r="T3643" s="120">
        <v>40540</v>
      </c>
      <c r="U3643" s="112">
        <v>7874994</v>
      </c>
      <c r="V3643" s="109" t="s">
        <v>6222</v>
      </c>
      <c r="W3643" s="141">
        <v>0</v>
      </c>
      <c r="X3643" s="141">
        <v>0</v>
      </c>
      <c r="Y3643" s="141">
        <v>0</v>
      </c>
      <c r="Z3643" s="141">
        <v>0</v>
      </c>
      <c r="AA3643" s="112">
        <v>5906246</v>
      </c>
      <c r="AB3643" s="113"/>
      <c r="AC3643" s="113"/>
      <c r="AD3643" s="141"/>
      <c r="AE3643" s="106">
        <v>0</v>
      </c>
      <c r="AF3643" s="106">
        <v>0</v>
      </c>
      <c r="AG3643" s="106">
        <v>0</v>
      </c>
      <c r="AH3643" s="113"/>
      <c r="AI3643" s="112"/>
      <c r="AJ3643" s="112"/>
      <c r="AK3643" s="112"/>
      <c r="AL3643" s="112"/>
      <c r="AM3643" s="112"/>
      <c r="AN3643" s="114">
        <f t="shared" si="112"/>
        <v>5906246</v>
      </c>
      <c r="AO3643" s="114">
        <f t="shared" si="113"/>
        <v>1968748</v>
      </c>
      <c r="AP3643" s="114"/>
      <c r="AQ3643" s="114"/>
      <c r="AR3643" s="114"/>
      <c r="AS3643" s="114"/>
    </row>
    <row r="3644" spans="1:46" s="190" customFormat="1" ht="15" customHeight="1" x14ac:dyDescent="0.2">
      <c r="A3644" s="104"/>
      <c r="B3644" s="104">
        <f>VLOOKUP(BJB!$F$9:$F$5599,Ctrl!$B$4:$C$399,2,0)</f>
        <v>34</v>
      </c>
      <c r="C3644" s="104">
        <f>VLOOKUP(BJB!$G$9:$G$5599,Ctrl!$E$4:$F$399,2,0)</f>
        <v>0</v>
      </c>
      <c r="D3644" s="219">
        <v>1</v>
      </c>
      <c r="E3644" s="104" t="str">
        <f>VLOOKUP(BJB!$F$9:$F$5599,Ctrl!$B$4:$D$399,3,0)</f>
        <v>III</v>
      </c>
      <c r="F3644" s="139" t="s">
        <v>10546</v>
      </c>
      <c r="G3644" s="139" t="s">
        <v>7677</v>
      </c>
      <c r="H3644" s="125"/>
      <c r="I3644" s="220" t="e">
        <f>IF(G3643=BJB!#REF!,I3643+1,1)</f>
        <v>#REF!</v>
      </c>
      <c r="J3644" s="912" t="s">
        <v>23566</v>
      </c>
      <c r="K3644" s="121" t="s">
        <v>2452</v>
      </c>
      <c r="L3644" s="104" t="s">
        <v>6477</v>
      </c>
      <c r="M3644" s="104" t="s">
        <v>3958</v>
      </c>
      <c r="N3644" s="120">
        <v>39896</v>
      </c>
      <c r="O3644" s="112">
        <v>25000000</v>
      </c>
      <c r="P3644" s="105" t="s">
        <v>16753</v>
      </c>
      <c r="Q3644" s="120" t="s">
        <v>16754</v>
      </c>
      <c r="R3644" s="105">
        <v>22844444</v>
      </c>
      <c r="S3644" s="108" t="s">
        <v>7105</v>
      </c>
      <c r="T3644" s="120">
        <v>40540</v>
      </c>
      <c r="U3644" s="112">
        <v>22844444</v>
      </c>
      <c r="V3644" s="109">
        <v>40540</v>
      </c>
      <c r="W3644" s="141">
        <v>17133333</v>
      </c>
      <c r="X3644" s="141">
        <v>0</v>
      </c>
      <c r="Y3644" s="141">
        <v>0</v>
      </c>
      <c r="Z3644" s="141">
        <v>0</v>
      </c>
      <c r="AA3644" s="112">
        <v>0</v>
      </c>
      <c r="AB3644" s="112"/>
      <c r="AC3644" s="112"/>
      <c r="AD3644" s="141"/>
      <c r="AE3644" s="106">
        <v>0</v>
      </c>
      <c r="AF3644" s="106">
        <v>0</v>
      </c>
      <c r="AG3644" s="106">
        <v>0</v>
      </c>
      <c r="AH3644" s="112"/>
      <c r="AI3644" s="112"/>
      <c r="AJ3644" s="112"/>
      <c r="AK3644" s="112"/>
      <c r="AL3644" s="112"/>
      <c r="AM3644" s="112"/>
      <c r="AN3644" s="114">
        <f t="shared" si="112"/>
        <v>0</v>
      </c>
      <c r="AO3644" s="114">
        <f t="shared" si="113"/>
        <v>22844444</v>
      </c>
      <c r="AP3644" s="114"/>
      <c r="AQ3644" s="114"/>
      <c r="AR3644" s="114"/>
      <c r="AS3644" s="114"/>
      <c r="AT3644" s="191"/>
    </row>
    <row r="3645" spans="1:46" s="190" customFormat="1" ht="15" customHeight="1" x14ac:dyDescent="0.2">
      <c r="A3645" s="104"/>
      <c r="B3645" s="104">
        <f>VLOOKUP(BJB!$F$9:$F$5599,Ctrl!$B$4:$C$399,2,0)</f>
        <v>34</v>
      </c>
      <c r="C3645" s="104">
        <f>VLOOKUP(BJB!$G$9:$G$5599,Ctrl!$E$4:$F$399,2,0)</f>
        <v>0</v>
      </c>
      <c r="D3645" s="219">
        <v>1</v>
      </c>
      <c r="E3645" s="104" t="str">
        <f>VLOOKUP(BJB!$F$9:$F$5599,Ctrl!$B$4:$D$399,3,0)</f>
        <v>III</v>
      </c>
      <c r="F3645" s="139" t="s">
        <v>10546</v>
      </c>
      <c r="G3645" s="139" t="s">
        <v>7677</v>
      </c>
      <c r="H3645" s="125"/>
      <c r="I3645" s="220" t="e">
        <f>IF(G3644=BJB!#REF!,I3644+1,1)</f>
        <v>#REF!</v>
      </c>
      <c r="J3645" s="912" t="s">
        <v>23567</v>
      </c>
      <c r="K3645" s="121" t="s">
        <v>3959</v>
      </c>
      <c r="L3645" s="104" t="s">
        <v>6477</v>
      </c>
      <c r="M3645" s="104" t="s">
        <v>3958</v>
      </c>
      <c r="N3645" s="120">
        <v>39896</v>
      </c>
      <c r="O3645" s="112">
        <v>12000000</v>
      </c>
      <c r="P3645" s="105" t="s">
        <v>16755</v>
      </c>
      <c r="Q3645" s="120" t="s">
        <v>16754</v>
      </c>
      <c r="R3645" s="105">
        <v>8500004</v>
      </c>
      <c r="S3645" s="108" t="s">
        <v>7105</v>
      </c>
      <c r="T3645" s="120">
        <v>40540</v>
      </c>
      <c r="U3645" s="112">
        <v>8500004</v>
      </c>
      <c r="V3645" s="109">
        <v>40540</v>
      </c>
      <c r="W3645" s="141">
        <v>6375003</v>
      </c>
      <c r="X3645" s="141">
        <v>0</v>
      </c>
      <c r="Y3645" s="141">
        <v>0</v>
      </c>
      <c r="Z3645" s="141">
        <v>0</v>
      </c>
      <c r="AA3645" s="112">
        <v>105000</v>
      </c>
      <c r="AB3645" s="112"/>
      <c r="AC3645" s="112"/>
      <c r="AD3645" s="141"/>
      <c r="AE3645" s="106">
        <v>0</v>
      </c>
      <c r="AF3645" s="106">
        <v>0</v>
      </c>
      <c r="AG3645" s="106">
        <v>0</v>
      </c>
      <c r="AH3645" s="112"/>
      <c r="AI3645" s="112"/>
      <c r="AJ3645" s="112"/>
      <c r="AK3645" s="112"/>
      <c r="AL3645" s="112"/>
      <c r="AM3645" s="112"/>
      <c r="AN3645" s="114">
        <f t="shared" si="112"/>
        <v>105000</v>
      </c>
      <c r="AO3645" s="114">
        <f t="shared" si="113"/>
        <v>8395004</v>
      </c>
      <c r="AP3645" s="114"/>
      <c r="AQ3645" s="114"/>
      <c r="AR3645" s="114"/>
      <c r="AS3645" s="114"/>
      <c r="AT3645" s="191"/>
    </row>
    <row r="3646" spans="1:46" s="191" customFormat="1" ht="15" customHeight="1" x14ac:dyDescent="0.2">
      <c r="A3646" s="104"/>
      <c r="B3646" s="104">
        <f>VLOOKUP(BJB!$F$9:$F$5599,Ctrl!$B$4:$C$399,2,0)</f>
        <v>34</v>
      </c>
      <c r="C3646" s="104">
        <f>VLOOKUP(BJB!$G$9:$G$5599,Ctrl!$E$4:$F$399,2,0)</f>
        <v>0</v>
      </c>
      <c r="D3646" s="219">
        <v>1</v>
      </c>
      <c r="E3646" s="104" t="str">
        <f>VLOOKUP(BJB!$F$9:$F$5599,Ctrl!$B$4:$D$399,3,0)</f>
        <v>III</v>
      </c>
      <c r="F3646" s="139" t="s">
        <v>10546</v>
      </c>
      <c r="G3646" s="139" t="s">
        <v>7677</v>
      </c>
      <c r="H3646" s="125"/>
      <c r="I3646" s="220" t="e">
        <f>IF(G3645=BJB!#REF!,I3645+1,1)</f>
        <v>#REF!</v>
      </c>
      <c r="J3646" s="912" t="s">
        <v>23568</v>
      </c>
      <c r="K3646" s="121" t="s">
        <v>3960</v>
      </c>
      <c r="L3646" s="104" t="s">
        <v>6477</v>
      </c>
      <c r="M3646" s="104" t="s">
        <v>3895</v>
      </c>
      <c r="N3646" s="120">
        <v>39836</v>
      </c>
      <c r="O3646" s="107">
        <v>60000000</v>
      </c>
      <c r="P3646" s="105" t="s">
        <v>6222</v>
      </c>
      <c r="Q3646" s="120" t="s">
        <v>6222</v>
      </c>
      <c r="R3646" s="890">
        <v>0</v>
      </c>
      <c r="S3646" s="108" t="s">
        <v>7106</v>
      </c>
      <c r="T3646" s="109">
        <v>40591</v>
      </c>
      <c r="U3646" s="106">
        <v>38448868</v>
      </c>
      <c r="V3646" s="109" t="s">
        <v>6222</v>
      </c>
      <c r="W3646" s="141">
        <v>0</v>
      </c>
      <c r="X3646" s="141">
        <v>0</v>
      </c>
      <c r="Y3646" s="141">
        <v>0</v>
      </c>
      <c r="Z3646" s="141">
        <v>0</v>
      </c>
      <c r="AA3646" s="112">
        <v>712500</v>
      </c>
      <c r="AB3646" s="112"/>
      <c r="AC3646" s="106"/>
      <c r="AD3646" s="141"/>
      <c r="AE3646" s="106">
        <v>0</v>
      </c>
      <c r="AF3646" s="106">
        <v>0</v>
      </c>
      <c r="AG3646" s="106">
        <v>0</v>
      </c>
      <c r="AH3646" s="106"/>
      <c r="AI3646" s="106"/>
      <c r="AJ3646" s="106"/>
      <c r="AK3646" s="106"/>
      <c r="AL3646" s="106"/>
      <c r="AM3646" s="106"/>
      <c r="AN3646" s="114">
        <f t="shared" si="112"/>
        <v>712500</v>
      </c>
      <c r="AO3646" s="114">
        <f t="shared" si="113"/>
        <v>37736368</v>
      </c>
      <c r="AP3646" s="114"/>
      <c r="AQ3646" s="114"/>
      <c r="AR3646" s="114"/>
      <c r="AS3646" s="114"/>
    </row>
    <row r="3647" spans="1:46" s="190" customFormat="1" ht="15" customHeight="1" x14ac:dyDescent="0.2">
      <c r="A3647" s="104"/>
      <c r="B3647" s="104">
        <f>VLOOKUP(BJB!$F$9:$F$5599,Ctrl!$B$4:$C$399,2,0)</f>
        <v>34</v>
      </c>
      <c r="C3647" s="104">
        <f>VLOOKUP(BJB!$G$9:$G$5599,Ctrl!$E$4:$F$399,2,0)</f>
        <v>0</v>
      </c>
      <c r="D3647" s="219">
        <v>1</v>
      </c>
      <c r="E3647" s="104" t="str">
        <f>VLOOKUP(BJB!$F$9:$F$5599,Ctrl!$B$4:$D$399,3,0)</f>
        <v>III</v>
      </c>
      <c r="F3647" s="139" t="s">
        <v>10546</v>
      </c>
      <c r="G3647" s="139" t="s">
        <v>7677</v>
      </c>
      <c r="H3647" s="125"/>
      <c r="I3647" s="220" t="e">
        <f>IF(G3646=BJB!#REF!,I3646+1,1)</f>
        <v>#REF!</v>
      </c>
      <c r="J3647" s="912" t="s">
        <v>23569</v>
      </c>
      <c r="K3647" s="121" t="s">
        <v>3961</v>
      </c>
      <c r="L3647" s="104" t="s">
        <v>6477</v>
      </c>
      <c r="M3647" s="104" t="s">
        <v>3864</v>
      </c>
      <c r="N3647" s="120">
        <v>39836</v>
      </c>
      <c r="O3647" s="107">
        <v>20000000</v>
      </c>
      <c r="P3647" s="105" t="s">
        <v>6222</v>
      </c>
      <c r="Q3647" s="120" t="s">
        <v>6222</v>
      </c>
      <c r="R3647" s="890">
        <v>0</v>
      </c>
      <c r="S3647" s="108" t="s">
        <v>7106</v>
      </c>
      <c r="T3647" s="109">
        <v>40591</v>
      </c>
      <c r="U3647" s="106">
        <v>14166668</v>
      </c>
      <c r="V3647" s="109" t="s">
        <v>6222</v>
      </c>
      <c r="W3647" s="141">
        <v>0</v>
      </c>
      <c r="X3647" s="141">
        <v>0</v>
      </c>
      <c r="Y3647" s="141">
        <v>0</v>
      </c>
      <c r="Z3647" s="141">
        <v>0</v>
      </c>
      <c r="AA3647" s="112">
        <v>14166668</v>
      </c>
      <c r="AB3647" s="112"/>
      <c r="AC3647" s="106"/>
      <c r="AD3647" s="141"/>
      <c r="AE3647" s="106">
        <v>0</v>
      </c>
      <c r="AF3647" s="106">
        <v>0</v>
      </c>
      <c r="AG3647" s="106">
        <v>0</v>
      </c>
      <c r="AH3647" s="106"/>
      <c r="AI3647" s="106"/>
      <c r="AJ3647" s="106"/>
      <c r="AK3647" s="106"/>
      <c r="AL3647" s="106"/>
      <c r="AM3647" s="106"/>
      <c r="AN3647" s="114">
        <f t="shared" si="112"/>
        <v>14166668</v>
      </c>
      <c r="AO3647" s="114">
        <f t="shared" si="113"/>
        <v>0</v>
      </c>
      <c r="AP3647" s="114"/>
      <c r="AQ3647" s="114"/>
      <c r="AR3647" s="114"/>
      <c r="AS3647" s="114"/>
      <c r="AT3647" s="191"/>
    </row>
    <row r="3648" spans="1:46" s="191" customFormat="1" ht="15" customHeight="1" x14ac:dyDescent="0.2">
      <c r="A3648" s="104"/>
      <c r="B3648" s="104">
        <f>VLOOKUP(BJB!$F$9:$F$5599,Ctrl!$B$4:$C$399,2,0)</f>
        <v>34</v>
      </c>
      <c r="C3648" s="104">
        <f>VLOOKUP(BJB!$G$9:$G$5599,Ctrl!$E$4:$F$399,2,0)</f>
        <v>0</v>
      </c>
      <c r="D3648" s="219">
        <v>1</v>
      </c>
      <c r="E3648" s="104" t="str">
        <f>VLOOKUP(BJB!$F$9:$F$5599,Ctrl!$B$4:$D$399,3,0)</f>
        <v>III</v>
      </c>
      <c r="F3648" s="139" t="s">
        <v>10546</v>
      </c>
      <c r="G3648" s="139" t="s">
        <v>7677</v>
      </c>
      <c r="H3648" s="125" t="s">
        <v>7528</v>
      </c>
      <c r="I3648" s="220" t="e">
        <f>IF(G3647=BJB!#REF!,I3647+1,1)</f>
        <v>#REF!</v>
      </c>
      <c r="J3648" s="912" t="s">
        <v>23570</v>
      </c>
      <c r="K3648" s="121" t="s">
        <v>3962</v>
      </c>
      <c r="L3648" s="104" t="s">
        <v>6477</v>
      </c>
      <c r="M3648" s="104" t="s">
        <v>3844</v>
      </c>
      <c r="N3648" s="120">
        <v>39812</v>
      </c>
      <c r="O3648" s="107">
        <v>25000000</v>
      </c>
      <c r="P3648" s="105" t="s">
        <v>6222</v>
      </c>
      <c r="Q3648" s="120" t="s">
        <v>6222</v>
      </c>
      <c r="R3648" s="890">
        <v>0</v>
      </c>
      <c r="S3648" s="108" t="s">
        <v>7106</v>
      </c>
      <c r="T3648" s="109">
        <v>40591</v>
      </c>
      <c r="U3648" s="106">
        <v>11458338</v>
      </c>
      <c r="V3648" s="109" t="s">
        <v>6222</v>
      </c>
      <c r="W3648" s="141">
        <v>0</v>
      </c>
      <c r="X3648" s="141">
        <v>0</v>
      </c>
      <c r="Y3648" s="141">
        <v>0</v>
      </c>
      <c r="Z3648" s="141">
        <v>0</v>
      </c>
      <c r="AA3648" s="112">
        <v>7058325</v>
      </c>
      <c r="AB3648" s="112"/>
      <c r="AC3648" s="132"/>
      <c r="AD3648" s="141"/>
      <c r="AE3648" s="106">
        <v>0</v>
      </c>
      <c r="AF3648" s="106">
        <v>0</v>
      </c>
      <c r="AG3648" s="106">
        <v>0</v>
      </c>
      <c r="AH3648" s="106"/>
      <c r="AI3648" s="106"/>
      <c r="AJ3648" s="106"/>
      <c r="AK3648" s="106"/>
      <c r="AL3648" s="106"/>
      <c r="AM3648" s="106"/>
      <c r="AN3648" s="114">
        <f t="shared" si="112"/>
        <v>7058325</v>
      </c>
      <c r="AO3648" s="114">
        <f t="shared" si="113"/>
        <v>4400013</v>
      </c>
      <c r="AP3648" s="114"/>
      <c r="AQ3648" s="114"/>
      <c r="AR3648" s="114"/>
      <c r="AS3648" s="114"/>
    </row>
    <row r="3649" spans="1:46" s="190" customFormat="1" ht="15" customHeight="1" x14ac:dyDescent="0.2">
      <c r="A3649" s="104"/>
      <c r="B3649" s="104">
        <f>VLOOKUP(BJB!$F$9:$F$5599,Ctrl!$B$4:$C$399,2,0)</f>
        <v>34</v>
      </c>
      <c r="C3649" s="104">
        <f>VLOOKUP(BJB!$G$9:$G$5599,Ctrl!$E$4:$F$399,2,0)</f>
        <v>0</v>
      </c>
      <c r="D3649" s="219">
        <v>1</v>
      </c>
      <c r="E3649" s="104" t="str">
        <f>VLOOKUP(BJB!$F$9:$F$5599,Ctrl!$B$4:$D$399,3,0)</f>
        <v>III</v>
      </c>
      <c r="F3649" s="139" t="s">
        <v>10546</v>
      </c>
      <c r="G3649" s="139" t="s">
        <v>7677</v>
      </c>
      <c r="H3649" s="125"/>
      <c r="I3649" s="220" t="e">
        <f>IF(G3648=BJB!#REF!,I3648+1,1)</f>
        <v>#REF!</v>
      </c>
      <c r="J3649" s="912" t="s">
        <v>23571</v>
      </c>
      <c r="K3649" s="121" t="s">
        <v>3963</v>
      </c>
      <c r="L3649" s="104" t="s">
        <v>6477</v>
      </c>
      <c r="M3649" s="104" t="s">
        <v>3942</v>
      </c>
      <c r="N3649" s="120">
        <v>39896</v>
      </c>
      <c r="O3649" s="107">
        <v>65000000</v>
      </c>
      <c r="P3649" s="105" t="s">
        <v>6222</v>
      </c>
      <c r="Q3649" s="120" t="s">
        <v>6222</v>
      </c>
      <c r="R3649" s="890">
        <v>0</v>
      </c>
      <c r="S3649" s="108" t="s">
        <v>7106</v>
      </c>
      <c r="T3649" s="109">
        <v>40591</v>
      </c>
      <c r="U3649" s="106">
        <v>34046861</v>
      </c>
      <c r="V3649" s="109" t="s">
        <v>6222</v>
      </c>
      <c r="W3649" s="141">
        <v>0</v>
      </c>
      <c r="X3649" s="141">
        <v>0</v>
      </c>
      <c r="Y3649" s="141">
        <v>0</v>
      </c>
      <c r="Z3649" s="141">
        <v>0</v>
      </c>
      <c r="AA3649" s="112">
        <v>10987500</v>
      </c>
      <c r="AB3649" s="112"/>
      <c r="AC3649" s="106"/>
      <c r="AD3649" s="141"/>
      <c r="AE3649" s="106">
        <v>0</v>
      </c>
      <c r="AF3649" s="106">
        <v>0</v>
      </c>
      <c r="AG3649" s="106">
        <v>0</v>
      </c>
      <c r="AH3649" s="106"/>
      <c r="AI3649" s="106"/>
      <c r="AJ3649" s="106"/>
      <c r="AK3649" s="106"/>
      <c r="AL3649" s="106"/>
      <c r="AM3649" s="106"/>
      <c r="AN3649" s="114">
        <f t="shared" si="112"/>
        <v>10987500</v>
      </c>
      <c r="AO3649" s="114">
        <f t="shared" si="113"/>
        <v>23059361</v>
      </c>
      <c r="AP3649" s="114"/>
      <c r="AQ3649" s="114"/>
      <c r="AR3649" s="114"/>
      <c r="AS3649" s="114"/>
      <c r="AT3649" s="191"/>
    </row>
    <row r="3650" spans="1:46" s="190" customFormat="1" ht="15" customHeight="1" x14ac:dyDescent="0.2">
      <c r="A3650" s="104"/>
      <c r="B3650" s="104">
        <f>VLOOKUP(BJB!$F$9:$F$5599,Ctrl!$B$4:$C$399,2,0)</f>
        <v>34</v>
      </c>
      <c r="C3650" s="104">
        <f>VLOOKUP(BJB!$G$9:$G$5599,Ctrl!$E$4:$F$399,2,0)</f>
        <v>0</v>
      </c>
      <c r="D3650" s="219">
        <v>1</v>
      </c>
      <c r="E3650" s="104" t="str">
        <f>VLOOKUP(BJB!$F$9:$F$5599,Ctrl!$B$4:$D$399,3,0)</f>
        <v>III</v>
      </c>
      <c r="F3650" s="139" t="s">
        <v>10546</v>
      </c>
      <c r="G3650" s="139" t="s">
        <v>7677</v>
      </c>
      <c r="H3650" s="125" t="s">
        <v>6392</v>
      </c>
      <c r="I3650" s="220" t="e">
        <f>IF(G3649=BJB!#REF!,I3649+1,1)</f>
        <v>#REF!</v>
      </c>
      <c r="J3650" s="912" t="s">
        <v>23572</v>
      </c>
      <c r="K3650" s="121" t="s">
        <v>888</v>
      </c>
      <c r="L3650" s="104" t="s">
        <v>6477</v>
      </c>
      <c r="M3650" s="104" t="s">
        <v>3866</v>
      </c>
      <c r="N3650" s="120">
        <v>39780</v>
      </c>
      <c r="O3650" s="107">
        <v>30000000</v>
      </c>
      <c r="P3650" s="105" t="s">
        <v>6222</v>
      </c>
      <c r="Q3650" s="120" t="s">
        <v>6222</v>
      </c>
      <c r="R3650" s="890">
        <v>0</v>
      </c>
      <c r="S3650" s="108" t="s">
        <v>7106</v>
      </c>
      <c r="T3650" s="109">
        <v>40591</v>
      </c>
      <c r="U3650" s="106">
        <v>21702700</v>
      </c>
      <c r="V3650" s="109" t="s">
        <v>6222</v>
      </c>
      <c r="W3650" s="141">
        <v>0</v>
      </c>
      <c r="X3650" s="141">
        <v>0</v>
      </c>
      <c r="Y3650" s="141">
        <v>0</v>
      </c>
      <c r="Z3650" s="141">
        <v>0</v>
      </c>
      <c r="AA3650" s="112">
        <v>18333500</v>
      </c>
      <c r="AB3650" s="112"/>
      <c r="AC3650" s="132"/>
      <c r="AD3650" s="141"/>
      <c r="AE3650" s="106">
        <v>0</v>
      </c>
      <c r="AF3650" s="106">
        <v>0</v>
      </c>
      <c r="AG3650" s="106">
        <v>0</v>
      </c>
      <c r="AH3650" s="106"/>
      <c r="AI3650" s="106"/>
      <c r="AJ3650" s="106"/>
      <c r="AK3650" s="106"/>
      <c r="AL3650" s="106"/>
      <c r="AM3650" s="106"/>
      <c r="AN3650" s="114">
        <f t="shared" si="112"/>
        <v>18333500</v>
      </c>
      <c r="AO3650" s="114">
        <f t="shared" si="113"/>
        <v>3369200</v>
      </c>
      <c r="AP3650" s="114"/>
      <c r="AQ3650" s="114"/>
      <c r="AR3650" s="114"/>
      <c r="AS3650" s="114"/>
      <c r="AT3650" s="191"/>
    </row>
    <row r="3651" spans="1:46" s="191" customFormat="1" ht="15" customHeight="1" x14ac:dyDescent="0.2">
      <c r="A3651" s="104"/>
      <c r="B3651" s="104">
        <f>VLOOKUP(BJB!$F$9:$F$5599,Ctrl!$B$4:$C$399,2,0)</f>
        <v>34</v>
      </c>
      <c r="C3651" s="104">
        <f>VLOOKUP(BJB!$G$9:$G$5599,Ctrl!$E$4:$F$399,2,0)</f>
        <v>0</v>
      </c>
      <c r="D3651" s="219">
        <v>1</v>
      </c>
      <c r="E3651" s="104" t="str">
        <f>VLOOKUP(BJB!$F$9:$F$5599,Ctrl!$B$4:$D$399,3,0)</f>
        <v>III</v>
      </c>
      <c r="F3651" s="139" t="s">
        <v>10546</v>
      </c>
      <c r="G3651" s="139" t="s">
        <v>7677</v>
      </c>
      <c r="H3651" s="125"/>
      <c r="I3651" s="220" t="e">
        <f>IF(G3650=BJB!#REF!,I3650+1,1)</f>
        <v>#REF!</v>
      </c>
      <c r="J3651" s="912" t="s">
        <v>23573</v>
      </c>
      <c r="K3651" s="121" t="s">
        <v>3964</v>
      </c>
      <c r="L3651" s="104" t="s">
        <v>6477</v>
      </c>
      <c r="M3651" s="104" t="s">
        <v>3864</v>
      </c>
      <c r="N3651" s="120">
        <v>39836</v>
      </c>
      <c r="O3651" s="107">
        <v>25000000</v>
      </c>
      <c r="P3651" s="105" t="s">
        <v>6222</v>
      </c>
      <c r="Q3651" s="120" t="s">
        <v>6222</v>
      </c>
      <c r="R3651" s="890">
        <v>0</v>
      </c>
      <c r="S3651" s="108" t="s">
        <v>7106</v>
      </c>
      <c r="T3651" s="109">
        <v>40591</v>
      </c>
      <c r="U3651" s="106">
        <v>16822916</v>
      </c>
      <c r="V3651" s="109" t="s">
        <v>6222</v>
      </c>
      <c r="W3651" s="141">
        <v>0</v>
      </c>
      <c r="X3651" s="141">
        <v>0</v>
      </c>
      <c r="Y3651" s="141">
        <v>0</v>
      </c>
      <c r="Z3651" s="141">
        <v>0</v>
      </c>
      <c r="AA3651" s="112">
        <v>0</v>
      </c>
      <c r="AB3651" s="112"/>
      <c r="AC3651" s="106"/>
      <c r="AD3651" s="141"/>
      <c r="AE3651" s="106">
        <v>0</v>
      </c>
      <c r="AF3651" s="106">
        <v>0</v>
      </c>
      <c r="AG3651" s="106">
        <v>0</v>
      </c>
      <c r="AH3651" s="106"/>
      <c r="AI3651" s="106"/>
      <c r="AJ3651" s="106"/>
      <c r="AK3651" s="106"/>
      <c r="AL3651" s="106"/>
      <c r="AM3651" s="106"/>
      <c r="AN3651" s="114">
        <f t="shared" si="112"/>
        <v>0</v>
      </c>
      <c r="AO3651" s="114">
        <f t="shared" si="113"/>
        <v>16822916</v>
      </c>
      <c r="AP3651" s="114"/>
      <c r="AQ3651" s="114"/>
      <c r="AR3651" s="114"/>
      <c r="AS3651" s="114"/>
    </row>
    <row r="3652" spans="1:46" s="190" customFormat="1" ht="15" customHeight="1" x14ac:dyDescent="0.2">
      <c r="A3652" s="104"/>
      <c r="B3652" s="104">
        <f>VLOOKUP(BJB!$F$9:$F$5599,Ctrl!$B$4:$C$399,2,0)</f>
        <v>34</v>
      </c>
      <c r="C3652" s="104">
        <f>VLOOKUP(BJB!$G$9:$G$5599,Ctrl!$E$4:$F$399,2,0)</f>
        <v>0</v>
      </c>
      <c r="D3652" s="219">
        <v>1</v>
      </c>
      <c r="E3652" s="104" t="str">
        <f>VLOOKUP(BJB!$F$9:$F$5599,Ctrl!$B$4:$D$399,3,0)</f>
        <v>III</v>
      </c>
      <c r="F3652" s="139" t="s">
        <v>10546</v>
      </c>
      <c r="G3652" s="139" t="s">
        <v>7677</v>
      </c>
      <c r="H3652" s="125"/>
      <c r="I3652" s="220" t="e">
        <f>IF(G3651=BJB!#REF!,I3651+1,1)</f>
        <v>#REF!</v>
      </c>
      <c r="J3652" s="912" t="s">
        <v>23574</v>
      </c>
      <c r="K3652" s="121" t="s">
        <v>3965</v>
      </c>
      <c r="L3652" s="104" t="s">
        <v>6477</v>
      </c>
      <c r="M3652" s="104" t="s">
        <v>3929</v>
      </c>
      <c r="N3652" s="120">
        <v>39930</v>
      </c>
      <c r="O3652" s="107">
        <v>30000000</v>
      </c>
      <c r="P3652" s="105" t="s">
        <v>6222</v>
      </c>
      <c r="Q3652" s="120" t="s">
        <v>6222</v>
      </c>
      <c r="R3652" s="890">
        <v>0</v>
      </c>
      <c r="S3652" s="108" t="s">
        <v>7106</v>
      </c>
      <c r="T3652" s="109">
        <v>40591</v>
      </c>
      <c r="U3652" s="106">
        <v>22500000</v>
      </c>
      <c r="V3652" s="109" t="s">
        <v>6222</v>
      </c>
      <c r="W3652" s="141">
        <v>0</v>
      </c>
      <c r="X3652" s="141">
        <v>0</v>
      </c>
      <c r="Y3652" s="141">
        <v>0</v>
      </c>
      <c r="Z3652" s="141">
        <v>0</v>
      </c>
      <c r="AA3652" s="112">
        <v>0</v>
      </c>
      <c r="AB3652" s="112"/>
      <c r="AC3652" s="106"/>
      <c r="AD3652" s="141"/>
      <c r="AE3652" s="106">
        <v>0</v>
      </c>
      <c r="AF3652" s="106">
        <v>0</v>
      </c>
      <c r="AG3652" s="106">
        <v>0</v>
      </c>
      <c r="AH3652" s="106"/>
      <c r="AI3652" s="106"/>
      <c r="AJ3652" s="106"/>
      <c r="AK3652" s="106"/>
      <c r="AL3652" s="106"/>
      <c r="AM3652" s="106"/>
      <c r="AN3652" s="114">
        <f t="shared" si="112"/>
        <v>0</v>
      </c>
      <c r="AO3652" s="114">
        <f t="shared" si="113"/>
        <v>22500000</v>
      </c>
      <c r="AP3652" s="114"/>
      <c r="AQ3652" s="114"/>
      <c r="AR3652" s="114"/>
      <c r="AS3652" s="114"/>
      <c r="AT3652" s="191"/>
    </row>
    <row r="3653" spans="1:46" s="190" customFormat="1" ht="15" customHeight="1" x14ac:dyDescent="0.2">
      <c r="A3653" s="104"/>
      <c r="B3653" s="104">
        <f>VLOOKUP(BJB!$F$9:$F$5599,Ctrl!$B$4:$C$399,2,0)</f>
        <v>34</v>
      </c>
      <c r="C3653" s="104">
        <f>VLOOKUP(BJB!$G$9:$G$5599,Ctrl!$E$4:$F$399,2,0)</f>
        <v>0</v>
      </c>
      <c r="D3653" s="219">
        <v>1</v>
      </c>
      <c r="E3653" s="104" t="str">
        <f>VLOOKUP(BJB!$F$9:$F$5599,Ctrl!$B$4:$D$399,3,0)</f>
        <v>III</v>
      </c>
      <c r="F3653" s="139" t="s">
        <v>10546</v>
      </c>
      <c r="G3653" s="139" t="s">
        <v>7677</v>
      </c>
      <c r="H3653" s="125"/>
      <c r="I3653" s="220" t="e">
        <f>IF(G3652=BJB!#REF!,I3652+1,1)</f>
        <v>#REF!</v>
      </c>
      <c r="J3653" s="912" t="s">
        <v>23575</v>
      </c>
      <c r="K3653" s="121" t="s">
        <v>3966</v>
      </c>
      <c r="L3653" s="104" t="s">
        <v>6477</v>
      </c>
      <c r="M3653" s="104" t="s">
        <v>3929</v>
      </c>
      <c r="N3653" s="120">
        <v>39930</v>
      </c>
      <c r="O3653" s="107">
        <v>50000000</v>
      </c>
      <c r="P3653" s="105" t="s">
        <v>6222</v>
      </c>
      <c r="Q3653" s="120" t="s">
        <v>6222</v>
      </c>
      <c r="R3653" s="890">
        <v>0</v>
      </c>
      <c r="S3653" s="108" t="s">
        <v>7106</v>
      </c>
      <c r="T3653" s="109">
        <v>40591</v>
      </c>
      <c r="U3653" s="106">
        <v>32587186</v>
      </c>
      <c r="V3653" s="109" t="s">
        <v>6222</v>
      </c>
      <c r="W3653" s="141">
        <v>0</v>
      </c>
      <c r="X3653" s="141">
        <v>0</v>
      </c>
      <c r="Y3653" s="141">
        <v>0</v>
      </c>
      <c r="Z3653" s="141">
        <v>0</v>
      </c>
      <c r="AA3653" s="112">
        <v>1248000</v>
      </c>
      <c r="AB3653" s="112"/>
      <c r="AC3653" s="106"/>
      <c r="AD3653" s="141"/>
      <c r="AE3653" s="106">
        <v>0</v>
      </c>
      <c r="AF3653" s="106">
        <v>0</v>
      </c>
      <c r="AG3653" s="106">
        <v>0</v>
      </c>
      <c r="AH3653" s="106"/>
      <c r="AI3653" s="106"/>
      <c r="AJ3653" s="106"/>
      <c r="AK3653" s="106"/>
      <c r="AL3653" s="106"/>
      <c r="AM3653" s="106"/>
      <c r="AN3653" s="114">
        <f t="shared" si="112"/>
        <v>1248000</v>
      </c>
      <c r="AO3653" s="114">
        <f t="shared" si="113"/>
        <v>31339186</v>
      </c>
      <c r="AP3653" s="114"/>
      <c r="AQ3653" s="114"/>
      <c r="AR3653" s="114"/>
      <c r="AS3653" s="114"/>
      <c r="AT3653" s="191"/>
    </row>
    <row r="3654" spans="1:46" s="233" customFormat="1" ht="15" customHeight="1" x14ac:dyDescent="0.2">
      <c r="A3654" s="104"/>
      <c r="B3654" s="104">
        <f>VLOOKUP(BJB!$F$9:$F$5599,Ctrl!$B$4:$C$399,2,0)</f>
        <v>34</v>
      </c>
      <c r="C3654" s="104">
        <f>VLOOKUP(BJB!$G$9:$G$5599,Ctrl!$E$4:$F$399,2,0)</f>
        <v>0</v>
      </c>
      <c r="D3654" s="219">
        <v>1</v>
      </c>
      <c r="E3654" s="104" t="str">
        <f>VLOOKUP(BJB!$F$9:$F$5599,Ctrl!$B$4:$D$399,3,0)</f>
        <v>III</v>
      </c>
      <c r="F3654" s="139" t="s">
        <v>10546</v>
      </c>
      <c r="G3654" s="139" t="s">
        <v>7677</v>
      </c>
      <c r="H3654" s="125"/>
      <c r="I3654" s="220" t="e">
        <f>IF(G3653=BJB!#REF!,I3653+1,1)</f>
        <v>#REF!</v>
      </c>
      <c r="J3654" s="912" t="s">
        <v>23576</v>
      </c>
      <c r="K3654" s="121" t="s">
        <v>3967</v>
      </c>
      <c r="L3654" s="104" t="s">
        <v>6477</v>
      </c>
      <c r="M3654" s="104" t="s">
        <v>3909</v>
      </c>
      <c r="N3654" s="120">
        <v>40032</v>
      </c>
      <c r="O3654" s="107">
        <v>50000000</v>
      </c>
      <c r="P3654" s="105" t="s">
        <v>6222</v>
      </c>
      <c r="Q3654" s="120" t="s">
        <v>6222</v>
      </c>
      <c r="R3654" s="890">
        <v>0</v>
      </c>
      <c r="S3654" s="108" t="s">
        <v>7106</v>
      </c>
      <c r="T3654" s="109">
        <v>40591</v>
      </c>
      <c r="U3654" s="106">
        <v>31552426</v>
      </c>
      <c r="V3654" s="109" t="s">
        <v>6222</v>
      </c>
      <c r="W3654" s="141">
        <v>0</v>
      </c>
      <c r="X3654" s="141">
        <v>0</v>
      </c>
      <c r="Y3654" s="141">
        <v>0</v>
      </c>
      <c r="Z3654" s="141">
        <v>0</v>
      </c>
      <c r="AA3654" s="112">
        <v>22552426</v>
      </c>
      <c r="AB3654" s="112"/>
      <c r="AC3654" s="106"/>
      <c r="AD3654" s="141"/>
      <c r="AE3654" s="106">
        <v>0</v>
      </c>
      <c r="AF3654" s="106">
        <v>0</v>
      </c>
      <c r="AG3654" s="106">
        <v>0</v>
      </c>
      <c r="AH3654" s="106"/>
      <c r="AI3654" s="106"/>
      <c r="AJ3654" s="106"/>
      <c r="AK3654" s="106"/>
      <c r="AL3654" s="106"/>
      <c r="AM3654" s="106"/>
      <c r="AN3654" s="114">
        <f t="shared" si="112"/>
        <v>22552426</v>
      </c>
      <c r="AO3654" s="114">
        <f t="shared" si="113"/>
        <v>9000000</v>
      </c>
      <c r="AP3654" s="114"/>
      <c r="AQ3654" s="114"/>
      <c r="AR3654" s="114"/>
      <c r="AS3654" s="114"/>
      <c r="AT3654" s="191"/>
    </row>
    <row r="3655" spans="1:46" s="190" customFormat="1" ht="15" customHeight="1" x14ac:dyDescent="0.2">
      <c r="A3655" s="104"/>
      <c r="B3655" s="104">
        <f>VLOOKUP(BJB!$F$9:$F$5599,Ctrl!$B$4:$C$399,2,0)</f>
        <v>34</v>
      </c>
      <c r="C3655" s="104">
        <f>VLOOKUP(BJB!$G$9:$G$5599,Ctrl!$E$4:$F$399,2,0)</f>
        <v>0</v>
      </c>
      <c r="D3655" s="219">
        <v>1</v>
      </c>
      <c r="E3655" s="104" t="str">
        <f>VLOOKUP(BJB!$F$9:$F$5599,Ctrl!$B$4:$D$399,3,0)</f>
        <v>III</v>
      </c>
      <c r="F3655" s="139" t="s">
        <v>10546</v>
      </c>
      <c r="G3655" s="139" t="s">
        <v>7677</v>
      </c>
      <c r="H3655" s="125"/>
      <c r="I3655" s="220" t="e">
        <f>IF(G3654=BJB!#REF!,I3654+1,1)</f>
        <v>#REF!</v>
      </c>
      <c r="J3655" s="912" t="s">
        <v>23577</v>
      </c>
      <c r="K3655" s="121" t="s">
        <v>3968</v>
      </c>
      <c r="L3655" s="104" t="s">
        <v>6477</v>
      </c>
      <c r="M3655" s="104" t="s">
        <v>3785</v>
      </c>
      <c r="N3655" s="120">
        <v>39595</v>
      </c>
      <c r="O3655" s="107">
        <v>50000000</v>
      </c>
      <c r="P3655" s="105" t="s">
        <v>6222</v>
      </c>
      <c r="Q3655" s="120" t="s">
        <v>6222</v>
      </c>
      <c r="R3655" s="890">
        <v>0</v>
      </c>
      <c r="S3655" s="108" t="s">
        <v>7106</v>
      </c>
      <c r="T3655" s="109">
        <v>40591</v>
      </c>
      <c r="U3655" s="106">
        <v>26018054</v>
      </c>
      <c r="V3655" s="109" t="s">
        <v>6222</v>
      </c>
      <c r="W3655" s="141">
        <v>0</v>
      </c>
      <c r="X3655" s="141">
        <v>0</v>
      </c>
      <c r="Y3655" s="141">
        <v>0</v>
      </c>
      <c r="Z3655" s="141">
        <v>0</v>
      </c>
      <c r="AA3655" s="112">
        <v>21518054</v>
      </c>
      <c r="AB3655" s="112"/>
      <c r="AC3655" s="106"/>
      <c r="AD3655" s="141"/>
      <c r="AE3655" s="106">
        <v>0</v>
      </c>
      <c r="AF3655" s="106">
        <v>0</v>
      </c>
      <c r="AG3655" s="106">
        <v>0</v>
      </c>
      <c r="AH3655" s="106"/>
      <c r="AI3655" s="106"/>
      <c r="AJ3655" s="106"/>
      <c r="AK3655" s="106"/>
      <c r="AL3655" s="106"/>
      <c r="AM3655" s="106"/>
      <c r="AN3655" s="114">
        <f t="shared" si="112"/>
        <v>21518054</v>
      </c>
      <c r="AO3655" s="114">
        <f t="shared" si="113"/>
        <v>4500000</v>
      </c>
      <c r="AP3655" s="114"/>
      <c r="AQ3655" s="114"/>
      <c r="AR3655" s="114"/>
      <c r="AS3655" s="114"/>
      <c r="AT3655" s="191"/>
    </row>
    <row r="3656" spans="1:46" s="191" customFormat="1" ht="15" customHeight="1" x14ac:dyDescent="0.2">
      <c r="A3656" s="104"/>
      <c r="B3656" s="104">
        <f>VLOOKUP(BJB!$F$9:$F$5599,Ctrl!$B$4:$C$399,2,0)</f>
        <v>34</v>
      </c>
      <c r="C3656" s="104">
        <f>VLOOKUP(BJB!$G$9:$G$5599,Ctrl!$E$4:$F$399,2,0)</f>
        <v>0</v>
      </c>
      <c r="D3656" s="219">
        <v>1</v>
      </c>
      <c r="E3656" s="104" t="str">
        <f>VLOOKUP(BJB!$F$9:$F$5599,Ctrl!$B$4:$D$399,3,0)</f>
        <v>III</v>
      </c>
      <c r="F3656" s="139" t="s">
        <v>10546</v>
      </c>
      <c r="G3656" s="139" t="s">
        <v>7677</v>
      </c>
      <c r="H3656" s="125"/>
      <c r="I3656" s="220" t="e">
        <f>IF(G3655=BJB!#REF!,I3655+1,1)</f>
        <v>#REF!</v>
      </c>
      <c r="J3656" s="912" t="s">
        <v>23578</v>
      </c>
      <c r="K3656" s="121" t="s">
        <v>3969</v>
      </c>
      <c r="L3656" s="104" t="s">
        <v>6477</v>
      </c>
      <c r="M3656" s="104" t="s">
        <v>3929</v>
      </c>
      <c r="N3656" s="120">
        <v>39930</v>
      </c>
      <c r="O3656" s="107">
        <v>60000000</v>
      </c>
      <c r="P3656" s="105" t="s">
        <v>6222</v>
      </c>
      <c r="Q3656" s="120" t="s">
        <v>6222</v>
      </c>
      <c r="R3656" s="890">
        <v>0</v>
      </c>
      <c r="S3656" s="108" t="s">
        <v>7106</v>
      </c>
      <c r="T3656" s="109">
        <v>40591</v>
      </c>
      <c r="U3656" s="106">
        <v>35932594</v>
      </c>
      <c r="V3656" s="109" t="s">
        <v>6222</v>
      </c>
      <c r="W3656" s="141">
        <v>0</v>
      </c>
      <c r="X3656" s="141">
        <v>0</v>
      </c>
      <c r="Y3656" s="141">
        <v>0</v>
      </c>
      <c r="Z3656" s="141">
        <v>0</v>
      </c>
      <c r="AA3656" s="112">
        <v>0</v>
      </c>
      <c r="AB3656" s="112"/>
      <c r="AC3656" s="106"/>
      <c r="AD3656" s="141"/>
      <c r="AE3656" s="106">
        <v>0</v>
      </c>
      <c r="AF3656" s="106">
        <v>0</v>
      </c>
      <c r="AG3656" s="106">
        <v>0</v>
      </c>
      <c r="AH3656" s="106"/>
      <c r="AI3656" s="106"/>
      <c r="AJ3656" s="106"/>
      <c r="AK3656" s="106"/>
      <c r="AL3656" s="106"/>
      <c r="AM3656" s="106"/>
      <c r="AN3656" s="114">
        <f t="shared" si="112"/>
        <v>0</v>
      </c>
      <c r="AO3656" s="114">
        <f t="shared" si="113"/>
        <v>35932594</v>
      </c>
      <c r="AP3656" s="114"/>
      <c r="AQ3656" s="114"/>
      <c r="AR3656" s="114"/>
      <c r="AS3656" s="114"/>
    </row>
    <row r="3657" spans="1:46" s="191" customFormat="1" ht="15" customHeight="1" x14ac:dyDescent="0.2">
      <c r="A3657" s="104"/>
      <c r="B3657" s="104">
        <f>VLOOKUP(BJB!$F$9:$F$5599,Ctrl!$B$4:$C$399,2,0)</f>
        <v>34</v>
      </c>
      <c r="C3657" s="104">
        <f>VLOOKUP(BJB!$G$9:$G$5599,Ctrl!$E$4:$F$399,2,0)</f>
        <v>0</v>
      </c>
      <c r="D3657" s="219">
        <v>1</v>
      </c>
      <c r="E3657" s="104" t="str">
        <f>VLOOKUP(BJB!$F$9:$F$5599,Ctrl!$B$4:$D$399,3,0)</f>
        <v>III</v>
      </c>
      <c r="F3657" s="139" t="s">
        <v>10546</v>
      </c>
      <c r="G3657" s="139" t="s">
        <v>7677</v>
      </c>
      <c r="H3657" s="125"/>
      <c r="I3657" s="220" t="e">
        <f>IF(G3656=BJB!#REF!,I3656+1,1)</f>
        <v>#REF!</v>
      </c>
      <c r="J3657" s="912" t="s">
        <v>23579</v>
      </c>
      <c r="K3657" s="121" t="s">
        <v>876</v>
      </c>
      <c r="L3657" s="104" t="s">
        <v>6477</v>
      </c>
      <c r="M3657" s="104" t="s">
        <v>3864</v>
      </c>
      <c r="N3657" s="120">
        <v>39836</v>
      </c>
      <c r="O3657" s="107">
        <v>25000000</v>
      </c>
      <c r="P3657" s="105" t="s">
        <v>6222</v>
      </c>
      <c r="Q3657" s="120" t="s">
        <v>6222</v>
      </c>
      <c r="R3657" s="890">
        <v>0</v>
      </c>
      <c r="S3657" s="108" t="s">
        <v>7106</v>
      </c>
      <c r="T3657" s="109">
        <v>40591</v>
      </c>
      <c r="U3657" s="106">
        <v>13554168</v>
      </c>
      <c r="V3657" s="109" t="s">
        <v>6222</v>
      </c>
      <c r="W3657" s="141">
        <v>0</v>
      </c>
      <c r="X3657" s="141">
        <v>0</v>
      </c>
      <c r="Y3657" s="141">
        <v>0</v>
      </c>
      <c r="Z3657" s="141">
        <v>0</v>
      </c>
      <c r="AA3657" s="112">
        <v>0</v>
      </c>
      <c r="AB3657" s="112"/>
      <c r="AC3657" s="106"/>
      <c r="AD3657" s="141"/>
      <c r="AE3657" s="106">
        <v>0</v>
      </c>
      <c r="AF3657" s="106">
        <v>0</v>
      </c>
      <c r="AG3657" s="106">
        <v>0</v>
      </c>
      <c r="AH3657" s="106"/>
      <c r="AI3657" s="106"/>
      <c r="AJ3657" s="106"/>
      <c r="AK3657" s="106"/>
      <c r="AL3657" s="106"/>
      <c r="AM3657" s="106"/>
      <c r="AN3657" s="114">
        <f t="shared" ref="AN3657:AN3720" si="114">SUM(AA3657:AM3657)</f>
        <v>0</v>
      </c>
      <c r="AO3657" s="114">
        <f t="shared" ref="AO3657:AO3720" si="115">IF((U3657-AN3657)&lt;0,ABS(0),(U3657-AN3657))</f>
        <v>13554168</v>
      </c>
      <c r="AP3657" s="114"/>
      <c r="AQ3657" s="114"/>
      <c r="AR3657" s="114"/>
      <c r="AS3657" s="114"/>
    </row>
    <row r="3658" spans="1:46" s="191" customFormat="1" ht="15" customHeight="1" x14ac:dyDescent="0.2">
      <c r="A3658" s="104"/>
      <c r="B3658" s="104">
        <f>VLOOKUP(BJB!$F$9:$F$5599,Ctrl!$B$4:$C$399,2,0)</f>
        <v>34</v>
      </c>
      <c r="C3658" s="104">
        <f>VLOOKUP(BJB!$G$9:$G$5599,Ctrl!$E$4:$F$399,2,0)</f>
        <v>0</v>
      </c>
      <c r="D3658" s="219">
        <v>1</v>
      </c>
      <c r="E3658" s="104" t="str">
        <f>VLOOKUP(BJB!$F$9:$F$5599,Ctrl!$B$4:$D$399,3,0)</f>
        <v>III</v>
      </c>
      <c r="F3658" s="139" t="s">
        <v>10546</v>
      </c>
      <c r="G3658" s="139" t="s">
        <v>7677</v>
      </c>
      <c r="H3658" s="125">
        <v>1090619000380</v>
      </c>
      <c r="I3658" s="220" t="e">
        <f>IF(G3657=BJB!#REF!,I3657+1,1)</f>
        <v>#REF!</v>
      </c>
      <c r="J3658" s="912" t="s">
        <v>23580</v>
      </c>
      <c r="K3658" s="121" t="s">
        <v>3970</v>
      </c>
      <c r="L3658" s="104" t="s">
        <v>6477</v>
      </c>
      <c r="M3658" s="104" t="s">
        <v>3909</v>
      </c>
      <c r="N3658" s="120">
        <v>40032</v>
      </c>
      <c r="O3658" s="107">
        <v>20000000</v>
      </c>
      <c r="P3658" s="105" t="s">
        <v>6222</v>
      </c>
      <c r="Q3658" s="120" t="s">
        <v>6222</v>
      </c>
      <c r="R3658" s="890">
        <v>0</v>
      </c>
      <c r="S3658" s="108" t="s">
        <v>7106</v>
      </c>
      <c r="T3658" s="109">
        <v>40591</v>
      </c>
      <c r="U3658" s="106">
        <v>12571668</v>
      </c>
      <c r="V3658" s="109" t="s">
        <v>6222</v>
      </c>
      <c r="W3658" s="141">
        <v>0</v>
      </c>
      <c r="X3658" s="141">
        <v>0</v>
      </c>
      <c r="Y3658" s="141">
        <v>0</v>
      </c>
      <c r="Z3658" s="141">
        <v>0</v>
      </c>
      <c r="AA3658" s="112">
        <v>9897918</v>
      </c>
      <c r="AB3658" s="112"/>
      <c r="AC3658" s="132"/>
      <c r="AD3658" s="141"/>
      <c r="AE3658" s="106">
        <v>0</v>
      </c>
      <c r="AF3658" s="106">
        <v>0</v>
      </c>
      <c r="AG3658" s="106">
        <v>0</v>
      </c>
      <c r="AH3658" s="106"/>
      <c r="AI3658" s="106"/>
      <c r="AJ3658" s="106"/>
      <c r="AK3658" s="106"/>
      <c r="AL3658" s="106"/>
      <c r="AM3658" s="106"/>
      <c r="AN3658" s="114">
        <f t="shared" si="114"/>
        <v>9897918</v>
      </c>
      <c r="AO3658" s="114">
        <f t="shared" si="115"/>
        <v>2673750</v>
      </c>
      <c r="AP3658" s="114"/>
      <c r="AQ3658" s="114"/>
      <c r="AR3658" s="114"/>
      <c r="AS3658" s="114"/>
    </row>
    <row r="3659" spans="1:46" s="191" customFormat="1" ht="15" customHeight="1" x14ac:dyDescent="0.2">
      <c r="A3659" s="104"/>
      <c r="B3659" s="104">
        <f>VLOOKUP(BJB!$F$9:$F$5599,Ctrl!$B$4:$C$399,2,0)</f>
        <v>34</v>
      </c>
      <c r="C3659" s="104">
        <f>VLOOKUP(BJB!$G$9:$G$5599,Ctrl!$E$4:$F$399,2,0)</f>
        <v>0</v>
      </c>
      <c r="D3659" s="219">
        <v>1</v>
      </c>
      <c r="E3659" s="104" t="str">
        <f>VLOOKUP(BJB!$F$9:$F$5599,Ctrl!$B$4:$D$399,3,0)</f>
        <v>III</v>
      </c>
      <c r="F3659" s="139" t="s">
        <v>10546</v>
      </c>
      <c r="G3659" s="139" t="s">
        <v>7677</v>
      </c>
      <c r="H3659" s="125"/>
      <c r="I3659" s="220" t="e">
        <f>IF(G3658=BJB!#REF!,I3658+1,1)</f>
        <v>#REF!</v>
      </c>
      <c r="J3659" s="912" t="s">
        <v>23581</v>
      </c>
      <c r="K3659" s="121" t="s">
        <v>3971</v>
      </c>
      <c r="L3659" s="104" t="s">
        <v>6477</v>
      </c>
      <c r="M3659" s="104" t="s">
        <v>3785</v>
      </c>
      <c r="N3659" s="120">
        <v>39595</v>
      </c>
      <c r="O3659" s="107">
        <v>30000000</v>
      </c>
      <c r="P3659" s="105" t="s">
        <v>6222</v>
      </c>
      <c r="Q3659" s="120" t="s">
        <v>6222</v>
      </c>
      <c r="R3659" s="890">
        <v>0</v>
      </c>
      <c r="S3659" s="108" t="s">
        <v>7106</v>
      </c>
      <c r="T3659" s="109">
        <v>40591</v>
      </c>
      <c r="U3659" s="106">
        <v>13970082</v>
      </c>
      <c r="V3659" s="109" t="s">
        <v>6222</v>
      </c>
      <c r="W3659" s="141">
        <v>0</v>
      </c>
      <c r="X3659" s="141">
        <v>0</v>
      </c>
      <c r="Y3659" s="141">
        <v>0</v>
      </c>
      <c r="Z3659" s="141">
        <v>0</v>
      </c>
      <c r="AA3659" s="112">
        <v>13629730</v>
      </c>
      <c r="AB3659" s="112"/>
      <c r="AC3659" s="106"/>
      <c r="AD3659" s="141"/>
      <c r="AE3659" s="106">
        <v>0</v>
      </c>
      <c r="AF3659" s="106">
        <v>0</v>
      </c>
      <c r="AG3659" s="106">
        <v>0</v>
      </c>
      <c r="AH3659" s="106"/>
      <c r="AI3659" s="106"/>
      <c r="AJ3659" s="106"/>
      <c r="AK3659" s="106"/>
      <c r="AL3659" s="106"/>
      <c r="AM3659" s="106"/>
      <c r="AN3659" s="114">
        <f t="shared" si="114"/>
        <v>13629730</v>
      </c>
      <c r="AO3659" s="114">
        <f t="shared" si="115"/>
        <v>340352</v>
      </c>
      <c r="AP3659" s="114"/>
      <c r="AQ3659" s="114"/>
      <c r="AR3659" s="114"/>
      <c r="AS3659" s="114"/>
    </row>
    <row r="3660" spans="1:46" s="191" customFormat="1" ht="15" customHeight="1" x14ac:dyDescent="0.2">
      <c r="A3660" s="104"/>
      <c r="B3660" s="104">
        <f>VLOOKUP(BJB!$F$9:$F$5599,Ctrl!$B$4:$C$399,2,0)</f>
        <v>34</v>
      </c>
      <c r="C3660" s="104">
        <f>VLOOKUP(BJB!$G$9:$G$5599,Ctrl!$E$4:$F$399,2,0)</f>
        <v>0</v>
      </c>
      <c r="D3660" s="219">
        <v>1</v>
      </c>
      <c r="E3660" s="104" t="str">
        <f>VLOOKUP(BJB!$F$9:$F$5599,Ctrl!$B$4:$D$399,3,0)</f>
        <v>III</v>
      </c>
      <c r="F3660" s="139" t="s">
        <v>10546</v>
      </c>
      <c r="G3660" s="139" t="s">
        <v>7677</v>
      </c>
      <c r="H3660" s="125"/>
      <c r="I3660" s="220" t="e">
        <f>IF(G3659=BJB!#REF!,I3659+1,1)</f>
        <v>#REF!</v>
      </c>
      <c r="J3660" s="912" t="s">
        <v>23582</v>
      </c>
      <c r="K3660" s="121" t="s">
        <v>3972</v>
      </c>
      <c r="L3660" s="104" t="s">
        <v>6477</v>
      </c>
      <c r="M3660" s="104" t="s">
        <v>3766</v>
      </c>
      <c r="N3660" s="120">
        <v>39647</v>
      </c>
      <c r="O3660" s="107">
        <v>22000000</v>
      </c>
      <c r="P3660" s="105" t="s">
        <v>6222</v>
      </c>
      <c r="Q3660" s="120" t="s">
        <v>6222</v>
      </c>
      <c r="R3660" s="890">
        <v>0</v>
      </c>
      <c r="S3660" s="108" t="s">
        <v>7106</v>
      </c>
      <c r="T3660" s="109">
        <v>40591</v>
      </c>
      <c r="U3660" s="106">
        <v>10250000</v>
      </c>
      <c r="V3660" s="109" t="s">
        <v>6222</v>
      </c>
      <c r="W3660" s="141">
        <v>0</v>
      </c>
      <c r="X3660" s="141">
        <v>0</v>
      </c>
      <c r="Y3660" s="141">
        <v>0</v>
      </c>
      <c r="Z3660" s="141">
        <v>0</v>
      </c>
      <c r="AA3660" s="112">
        <v>8787500</v>
      </c>
      <c r="AB3660" s="112"/>
      <c r="AC3660" s="106"/>
      <c r="AD3660" s="141"/>
      <c r="AE3660" s="106">
        <v>0</v>
      </c>
      <c r="AF3660" s="106">
        <v>0</v>
      </c>
      <c r="AG3660" s="106">
        <v>0</v>
      </c>
      <c r="AH3660" s="106"/>
      <c r="AI3660" s="106"/>
      <c r="AJ3660" s="106"/>
      <c r="AK3660" s="106"/>
      <c r="AL3660" s="106"/>
      <c r="AM3660" s="106"/>
      <c r="AN3660" s="114">
        <f t="shared" si="114"/>
        <v>8787500</v>
      </c>
      <c r="AO3660" s="114">
        <f t="shared" si="115"/>
        <v>1462500</v>
      </c>
      <c r="AP3660" s="114"/>
      <c r="AQ3660" s="114"/>
      <c r="AR3660" s="114"/>
      <c r="AS3660" s="114"/>
    </row>
    <row r="3661" spans="1:46" s="190" customFormat="1" ht="15" customHeight="1" x14ac:dyDescent="0.2">
      <c r="A3661" s="104"/>
      <c r="B3661" s="104">
        <f>VLOOKUP(BJB!$F$9:$F$5599,Ctrl!$B$4:$C$399,2,0)</f>
        <v>34</v>
      </c>
      <c r="C3661" s="104">
        <f>VLOOKUP(BJB!$G$9:$G$5599,Ctrl!$E$4:$F$399,2,0)</f>
        <v>0</v>
      </c>
      <c r="D3661" s="219">
        <v>1</v>
      </c>
      <c r="E3661" s="104" t="str">
        <f>VLOOKUP(BJB!$F$9:$F$5599,Ctrl!$B$4:$D$399,3,0)</f>
        <v>III</v>
      </c>
      <c r="F3661" s="139" t="s">
        <v>10546</v>
      </c>
      <c r="G3661" s="139" t="s">
        <v>7677</v>
      </c>
      <c r="H3661" s="125"/>
      <c r="I3661" s="220" t="e">
        <f>IF(G3660=BJB!#REF!,I3660+1,1)</f>
        <v>#REF!</v>
      </c>
      <c r="J3661" s="912" t="s">
        <v>23583</v>
      </c>
      <c r="K3661" s="121" t="s">
        <v>880</v>
      </c>
      <c r="L3661" s="104" t="s">
        <v>6477</v>
      </c>
      <c r="M3661" s="104" t="s">
        <v>3864</v>
      </c>
      <c r="N3661" s="120">
        <v>39836</v>
      </c>
      <c r="O3661" s="107">
        <v>20000000</v>
      </c>
      <c r="P3661" s="105" t="s">
        <v>6222</v>
      </c>
      <c r="Q3661" s="120" t="s">
        <v>6222</v>
      </c>
      <c r="R3661" s="890">
        <v>0</v>
      </c>
      <c r="S3661" s="108" t="s">
        <v>7106</v>
      </c>
      <c r="T3661" s="109">
        <v>40591</v>
      </c>
      <c r="U3661" s="106">
        <v>13795835</v>
      </c>
      <c r="V3661" s="109" t="s">
        <v>6222</v>
      </c>
      <c r="W3661" s="141">
        <v>0</v>
      </c>
      <c r="X3661" s="141">
        <v>0</v>
      </c>
      <c r="Y3661" s="141">
        <v>0</v>
      </c>
      <c r="Z3661" s="141">
        <v>0</v>
      </c>
      <c r="AA3661" s="112">
        <v>0</v>
      </c>
      <c r="AB3661" s="112"/>
      <c r="AC3661" s="106"/>
      <c r="AD3661" s="141"/>
      <c r="AE3661" s="106">
        <v>0</v>
      </c>
      <c r="AF3661" s="106">
        <v>0</v>
      </c>
      <c r="AG3661" s="106">
        <v>0</v>
      </c>
      <c r="AH3661" s="106"/>
      <c r="AI3661" s="106"/>
      <c r="AJ3661" s="106"/>
      <c r="AK3661" s="106"/>
      <c r="AL3661" s="106"/>
      <c r="AM3661" s="106"/>
      <c r="AN3661" s="114">
        <f t="shared" si="114"/>
        <v>0</v>
      </c>
      <c r="AO3661" s="114">
        <f t="shared" si="115"/>
        <v>13795835</v>
      </c>
      <c r="AP3661" s="114"/>
      <c r="AQ3661" s="114"/>
      <c r="AR3661" s="114"/>
      <c r="AS3661" s="114"/>
      <c r="AT3661" s="191"/>
    </row>
    <row r="3662" spans="1:46" s="190" customFormat="1" ht="15" customHeight="1" x14ac:dyDescent="0.2">
      <c r="A3662" s="104"/>
      <c r="B3662" s="104">
        <f>VLOOKUP(BJB!$F$9:$F$5599,Ctrl!$B$4:$C$399,2,0)</f>
        <v>34</v>
      </c>
      <c r="C3662" s="104">
        <f>VLOOKUP(BJB!$G$9:$G$5599,Ctrl!$E$4:$F$399,2,0)</f>
        <v>0</v>
      </c>
      <c r="D3662" s="219">
        <v>1</v>
      </c>
      <c r="E3662" s="104" t="str">
        <f>VLOOKUP(BJB!$F$9:$F$5599,Ctrl!$B$4:$D$399,3,0)</f>
        <v>III</v>
      </c>
      <c r="F3662" s="139" t="s">
        <v>10546</v>
      </c>
      <c r="G3662" s="139" t="s">
        <v>7677</v>
      </c>
      <c r="H3662" s="125"/>
      <c r="I3662" s="220" t="e">
        <f>IF(G3661=BJB!#REF!,I3661+1,1)</f>
        <v>#REF!</v>
      </c>
      <c r="J3662" s="912" t="s">
        <v>23584</v>
      </c>
      <c r="K3662" s="121" t="s">
        <v>3973</v>
      </c>
      <c r="L3662" s="104" t="s">
        <v>6476</v>
      </c>
      <c r="M3662" s="104" t="s">
        <v>3974</v>
      </c>
      <c r="N3662" s="120">
        <v>39960</v>
      </c>
      <c r="O3662" s="107">
        <v>15000000</v>
      </c>
      <c r="P3662" s="105" t="s">
        <v>6222</v>
      </c>
      <c r="Q3662" s="120" t="s">
        <v>6222</v>
      </c>
      <c r="R3662" s="890">
        <v>0</v>
      </c>
      <c r="S3662" s="108" t="s">
        <v>7106</v>
      </c>
      <c r="T3662" s="109">
        <v>40591</v>
      </c>
      <c r="U3662" s="106">
        <v>10281248</v>
      </c>
      <c r="V3662" s="109" t="s">
        <v>6222</v>
      </c>
      <c r="W3662" s="141">
        <v>0</v>
      </c>
      <c r="X3662" s="141">
        <v>0</v>
      </c>
      <c r="Y3662" s="141">
        <v>0</v>
      </c>
      <c r="Z3662" s="141">
        <v>0</v>
      </c>
      <c r="AA3662" s="112">
        <v>3000000</v>
      </c>
      <c r="AB3662" s="112"/>
      <c r="AC3662" s="106"/>
      <c r="AD3662" s="141"/>
      <c r="AE3662" s="106">
        <v>0</v>
      </c>
      <c r="AF3662" s="106">
        <v>0</v>
      </c>
      <c r="AG3662" s="106">
        <v>0</v>
      </c>
      <c r="AH3662" s="106"/>
      <c r="AI3662" s="106"/>
      <c r="AJ3662" s="106"/>
      <c r="AK3662" s="106"/>
      <c r="AL3662" s="106"/>
      <c r="AM3662" s="106"/>
      <c r="AN3662" s="114">
        <f t="shared" si="114"/>
        <v>3000000</v>
      </c>
      <c r="AO3662" s="114">
        <f t="shared" si="115"/>
        <v>7281248</v>
      </c>
      <c r="AP3662" s="114"/>
      <c r="AQ3662" s="114"/>
      <c r="AR3662" s="114"/>
      <c r="AS3662" s="114"/>
      <c r="AT3662" s="191"/>
    </row>
    <row r="3663" spans="1:46" s="190" customFormat="1" ht="15" customHeight="1" x14ac:dyDescent="0.2">
      <c r="A3663" s="104"/>
      <c r="B3663" s="104">
        <f>VLOOKUP(BJB!$F$9:$F$5599,Ctrl!$B$4:$C$399,2,0)</f>
        <v>34</v>
      </c>
      <c r="C3663" s="104">
        <f>VLOOKUP(BJB!$G$9:$G$5599,Ctrl!$E$4:$F$399,2,0)</f>
        <v>0</v>
      </c>
      <c r="D3663" s="219">
        <v>1</v>
      </c>
      <c r="E3663" s="104" t="str">
        <f>VLOOKUP(BJB!$F$9:$F$5599,Ctrl!$B$4:$D$399,3,0)</f>
        <v>III</v>
      </c>
      <c r="F3663" s="139" t="s">
        <v>10546</v>
      </c>
      <c r="G3663" s="139" t="s">
        <v>7677</v>
      </c>
      <c r="H3663" s="125"/>
      <c r="I3663" s="220" t="e">
        <f>IF(G3662=BJB!#REF!,I3662+1,1)</f>
        <v>#REF!</v>
      </c>
      <c r="J3663" s="912" t="s">
        <v>23585</v>
      </c>
      <c r="K3663" s="121" t="s">
        <v>3975</v>
      </c>
      <c r="L3663" s="104" t="s">
        <v>6477</v>
      </c>
      <c r="M3663" s="104" t="s">
        <v>3864</v>
      </c>
      <c r="N3663" s="120">
        <v>39836</v>
      </c>
      <c r="O3663" s="107">
        <v>30000000</v>
      </c>
      <c r="P3663" s="105" t="s">
        <v>6222</v>
      </c>
      <c r="Q3663" s="120" t="s">
        <v>6222</v>
      </c>
      <c r="R3663" s="890">
        <v>0</v>
      </c>
      <c r="S3663" s="108" t="s">
        <v>7106</v>
      </c>
      <c r="T3663" s="109">
        <v>40591</v>
      </c>
      <c r="U3663" s="106">
        <v>17226670</v>
      </c>
      <c r="V3663" s="109" t="s">
        <v>6222</v>
      </c>
      <c r="W3663" s="141">
        <v>0</v>
      </c>
      <c r="X3663" s="141">
        <v>0</v>
      </c>
      <c r="Y3663" s="141">
        <v>0</v>
      </c>
      <c r="Z3663" s="141">
        <v>0</v>
      </c>
      <c r="AA3663" s="112">
        <v>17226670</v>
      </c>
      <c r="AB3663" s="112"/>
      <c r="AC3663" s="106"/>
      <c r="AD3663" s="141"/>
      <c r="AE3663" s="106">
        <v>0</v>
      </c>
      <c r="AF3663" s="106">
        <v>0</v>
      </c>
      <c r="AG3663" s="106">
        <v>0</v>
      </c>
      <c r="AH3663" s="106"/>
      <c r="AI3663" s="106"/>
      <c r="AJ3663" s="106"/>
      <c r="AK3663" s="106"/>
      <c r="AL3663" s="106"/>
      <c r="AM3663" s="106"/>
      <c r="AN3663" s="114">
        <f t="shared" si="114"/>
        <v>17226670</v>
      </c>
      <c r="AO3663" s="114">
        <f t="shared" si="115"/>
        <v>0</v>
      </c>
      <c r="AP3663" s="114"/>
      <c r="AQ3663" s="114"/>
      <c r="AR3663" s="114"/>
      <c r="AS3663" s="114"/>
      <c r="AT3663" s="191"/>
    </row>
    <row r="3664" spans="1:46" s="190" customFormat="1" ht="15" customHeight="1" x14ac:dyDescent="0.2">
      <c r="A3664" s="104"/>
      <c r="B3664" s="104">
        <f>VLOOKUP(BJB!$F$9:$F$5599,Ctrl!$B$4:$C$399,2,0)</f>
        <v>34</v>
      </c>
      <c r="C3664" s="104">
        <f>VLOOKUP(BJB!$G$9:$G$5599,Ctrl!$E$4:$F$399,2,0)</f>
        <v>0</v>
      </c>
      <c r="D3664" s="219">
        <v>1</v>
      </c>
      <c r="E3664" s="104" t="str">
        <f>VLOOKUP(BJB!$F$9:$F$5599,Ctrl!$B$4:$D$399,3,0)</f>
        <v>III</v>
      </c>
      <c r="F3664" s="139" t="s">
        <v>10546</v>
      </c>
      <c r="G3664" s="139" t="s">
        <v>7677</v>
      </c>
      <c r="H3664" s="125"/>
      <c r="I3664" s="220" t="e">
        <f>IF(G3663=BJB!#REF!,I3663+1,1)</f>
        <v>#REF!</v>
      </c>
      <c r="J3664" s="912" t="s">
        <v>23586</v>
      </c>
      <c r="K3664" s="121" t="s">
        <v>3976</v>
      </c>
      <c r="L3664" s="104" t="s">
        <v>6477</v>
      </c>
      <c r="M3664" s="104" t="s">
        <v>3939</v>
      </c>
      <c r="N3664" s="120">
        <v>39930</v>
      </c>
      <c r="O3664" s="107">
        <v>15000000</v>
      </c>
      <c r="P3664" s="105" t="s">
        <v>6222</v>
      </c>
      <c r="Q3664" s="120" t="s">
        <v>6222</v>
      </c>
      <c r="R3664" s="890">
        <v>0</v>
      </c>
      <c r="S3664" s="108" t="s">
        <v>7106</v>
      </c>
      <c r="T3664" s="109">
        <v>40591</v>
      </c>
      <c r="U3664" s="106">
        <v>9216248</v>
      </c>
      <c r="V3664" s="109" t="s">
        <v>6222</v>
      </c>
      <c r="W3664" s="141">
        <v>0</v>
      </c>
      <c r="X3664" s="141">
        <v>0</v>
      </c>
      <c r="Y3664" s="141">
        <v>0</v>
      </c>
      <c r="Z3664" s="141">
        <v>0</v>
      </c>
      <c r="AA3664" s="112">
        <v>71250</v>
      </c>
      <c r="AB3664" s="112"/>
      <c r="AC3664" s="106"/>
      <c r="AD3664" s="141"/>
      <c r="AE3664" s="106">
        <v>0</v>
      </c>
      <c r="AF3664" s="106">
        <v>0</v>
      </c>
      <c r="AG3664" s="106">
        <v>0</v>
      </c>
      <c r="AH3664" s="106"/>
      <c r="AI3664" s="106"/>
      <c r="AJ3664" s="106"/>
      <c r="AK3664" s="106"/>
      <c r="AL3664" s="106"/>
      <c r="AM3664" s="106"/>
      <c r="AN3664" s="114">
        <f t="shared" si="114"/>
        <v>71250</v>
      </c>
      <c r="AO3664" s="114">
        <f t="shared" si="115"/>
        <v>9144998</v>
      </c>
      <c r="AP3664" s="114"/>
      <c r="AQ3664" s="114"/>
      <c r="AR3664" s="114"/>
      <c r="AS3664" s="114"/>
      <c r="AT3664" s="191"/>
    </row>
    <row r="3665" spans="1:46" s="190" customFormat="1" ht="15" customHeight="1" x14ac:dyDescent="0.2">
      <c r="A3665" s="104"/>
      <c r="B3665" s="104">
        <f>VLOOKUP(BJB!$F$9:$F$5599,Ctrl!$B$4:$C$399,2,0)</f>
        <v>34</v>
      </c>
      <c r="C3665" s="104">
        <f>VLOOKUP(BJB!$G$9:$G$5599,Ctrl!$E$4:$F$399,2,0)</f>
        <v>0</v>
      </c>
      <c r="D3665" s="219">
        <v>1</v>
      </c>
      <c r="E3665" s="104" t="str">
        <f>VLOOKUP(BJB!$F$9:$F$5599,Ctrl!$B$4:$D$399,3,0)</f>
        <v>III</v>
      </c>
      <c r="F3665" s="139" t="s">
        <v>10546</v>
      </c>
      <c r="G3665" s="139" t="s">
        <v>7677</v>
      </c>
      <c r="H3665" s="125"/>
      <c r="I3665" s="220" t="e">
        <f>IF(G3664=BJB!#REF!,I3664+1,1)</f>
        <v>#REF!</v>
      </c>
      <c r="J3665" s="912" t="s">
        <v>23587</v>
      </c>
      <c r="K3665" s="121" t="s">
        <v>3977</v>
      </c>
      <c r="L3665" s="104" t="s">
        <v>6477</v>
      </c>
      <c r="M3665" s="104" t="s">
        <v>3864</v>
      </c>
      <c r="N3665" s="120">
        <v>39867</v>
      </c>
      <c r="O3665" s="107">
        <v>20000000</v>
      </c>
      <c r="P3665" s="105" t="s">
        <v>6222</v>
      </c>
      <c r="Q3665" s="120" t="s">
        <v>6222</v>
      </c>
      <c r="R3665" s="890">
        <v>0</v>
      </c>
      <c r="S3665" s="108" t="s">
        <v>7106</v>
      </c>
      <c r="T3665" s="109">
        <v>40591</v>
      </c>
      <c r="U3665" s="106">
        <v>14666669</v>
      </c>
      <c r="V3665" s="109" t="s">
        <v>6222</v>
      </c>
      <c r="W3665" s="141">
        <v>0</v>
      </c>
      <c r="X3665" s="141">
        <v>0</v>
      </c>
      <c r="Y3665" s="141">
        <v>0</v>
      </c>
      <c r="Z3665" s="141">
        <v>0</v>
      </c>
      <c r="AA3665" s="112">
        <v>0</v>
      </c>
      <c r="AB3665" s="112"/>
      <c r="AC3665" s="106"/>
      <c r="AD3665" s="141"/>
      <c r="AE3665" s="106">
        <v>0</v>
      </c>
      <c r="AF3665" s="106">
        <v>0</v>
      </c>
      <c r="AG3665" s="106">
        <v>0</v>
      </c>
      <c r="AH3665" s="106"/>
      <c r="AI3665" s="106"/>
      <c r="AJ3665" s="106"/>
      <c r="AK3665" s="106"/>
      <c r="AL3665" s="106"/>
      <c r="AM3665" s="106"/>
      <c r="AN3665" s="114">
        <f t="shared" si="114"/>
        <v>0</v>
      </c>
      <c r="AO3665" s="114">
        <f t="shared" si="115"/>
        <v>14666669</v>
      </c>
      <c r="AP3665" s="114"/>
      <c r="AQ3665" s="114"/>
      <c r="AR3665" s="114"/>
      <c r="AS3665" s="114"/>
      <c r="AT3665" s="191"/>
    </row>
    <row r="3666" spans="1:46" s="190" customFormat="1" ht="15" customHeight="1" x14ac:dyDescent="0.2">
      <c r="A3666" s="104"/>
      <c r="B3666" s="104">
        <f>VLOOKUP(BJB!$F$9:$F$5599,Ctrl!$B$4:$C$399,2,0)</f>
        <v>34</v>
      </c>
      <c r="C3666" s="104">
        <f>VLOOKUP(BJB!$G$9:$G$5599,Ctrl!$E$4:$F$399,2,0)</f>
        <v>0</v>
      </c>
      <c r="D3666" s="219">
        <v>1</v>
      </c>
      <c r="E3666" s="104" t="str">
        <f>VLOOKUP(BJB!$F$9:$F$5599,Ctrl!$B$4:$D$399,3,0)</f>
        <v>III</v>
      </c>
      <c r="F3666" s="139" t="s">
        <v>10546</v>
      </c>
      <c r="G3666" s="139" t="s">
        <v>7677</v>
      </c>
      <c r="H3666" s="125"/>
      <c r="I3666" s="220" t="e">
        <f>IF(G3665=BJB!#REF!,I3665+1,1)</f>
        <v>#REF!</v>
      </c>
      <c r="J3666" s="912" t="s">
        <v>23588</v>
      </c>
      <c r="K3666" s="121" t="s">
        <v>3978</v>
      </c>
      <c r="L3666" s="104" t="s">
        <v>6477</v>
      </c>
      <c r="M3666" s="104" t="s">
        <v>3979</v>
      </c>
      <c r="N3666" s="120">
        <v>40098</v>
      </c>
      <c r="O3666" s="107">
        <v>100000000</v>
      </c>
      <c r="P3666" s="105" t="s">
        <v>6222</v>
      </c>
      <c r="Q3666" s="120" t="s">
        <v>6222</v>
      </c>
      <c r="R3666" s="890">
        <v>0</v>
      </c>
      <c r="S3666" s="108" t="s">
        <v>7106</v>
      </c>
      <c r="T3666" s="109">
        <v>40591</v>
      </c>
      <c r="U3666" s="106">
        <v>75000000</v>
      </c>
      <c r="V3666" s="109" t="s">
        <v>6222</v>
      </c>
      <c r="W3666" s="141">
        <v>0</v>
      </c>
      <c r="X3666" s="141">
        <v>0</v>
      </c>
      <c r="Y3666" s="141">
        <v>0</v>
      </c>
      <c r="Z3666" s="141">
        <v>0</v>
      </c>
      <c r="AA3666" s="112">
        <v>0</v>
      </c>
      <c r="AB3666" s="112"/>
      <c r="AC3666" s="106"/>
      <c r="AD3666" s="141"/>
      <c r="AE3666" s="106">
        <v>0</v>
      </c>
      <c r="AF3666" s="106">
        <v>0</v>
      </c>
      <c r="AG3666" s="106">
        <v>0</v>
      </c>
      <c r="AH3666" s="106"/>
      <c r="AI3666" s="106"/>
      <c r="AJ3666" s="106"/>
      <c r="AK3666" s="106"/>
      <c r="AL3666" s="106"/>
      <c r="AM3666" s="106"/>
      <c r="AN3666" s="114">
        <f t="shared" si="114"/>
        <v>0</v>
      </c>
      <c r="AO3666" s="114">
        <f t="shared" si="115"/>
        <v>75000000</v>
      </c>
      <c r="AP3666" s="114"/>
      <c r="AQ3666" s="114"/>
      <c r="AR3666" s="114"/>
      <c r="AS3666" s="114"/>
      <c r="AT3666" s="191"/>
    </row>
    <row r="3667" spans="1:46" s="190" customFormat="1" ht="15" customHeight="1" x14ac:dyDescent="0.2">
      <c r="A3667" s="104"/>
      <c r="B3667" s="104">
        <f>VLOOKUP(BJB!$F$9:$F$5599,Ctrl!$B$4:$C$399,2,0)</f>
        <v>34</v>
      </c>
      <c r="C3667" s="104">
        <f>VLOOKUP(BJB!$G$9:$G$5599,Ctrl!$E$4:$F$399,2,0)</f>
        <v>0</v>
      </c>
      <c r="D3667" s="219">
        <v>1</v>
      </c>
      <c r="E3667" s="104" t="str">
        <f>VLOOKUP(BJB!$F$9:$F$5599,Ctrl!$B$4:$D$399,3,0)</f>
        <v>III</v>
      </c>
      <c r="F3667" s="139" t="s">
        <v>10546</v>
      </c>
      <c r="G3667" s="139" t="s">
        <v>7677</v>
      </c>
      <c r="H3667" s="125"/>
      <c r="I3667" s="220" t="e">
        <f>IF(G3666=BJB!#REF!,I3666+1,1)</f>
        <v>#REF!</v>
      </c>
      <c r="J3667" s="912" t="s">
        <v>23589</v>
      </c>
      <c r="K3667" s="121" t="s">
        <v>3980</v>
      </c>
      <c r="L3667" s="104" t="s">
        <v>6477</v>
      </c>
      <c r="M3667" s="104" t="s">
        <v>3785</v>
      </c>
      <c r="N3667" s="120">
        <v>39595</v>
      </c>
      <c r="O3667" s="107">
        <v>15000000</v>
      </c>
      <c r="P3667" s="105" t="s">
        <v>6222</v>
      </c>
      <c r="Q3667" s="120" t="s">
        <v>6222</v>
      </c>
      <c r="R3667" s="890">
        <v>0</v>
      </c>
      <c r="S3667" s="108" t="s">
        <v>7106</v>
      </c>
      <c r="T3667" s="109">
        <v>40591</v>
      </c>
      <c r="U3667" s="106">
        <v>4268744</v>
      </c>
      <c r="V3667" s="109" t="s">
        <v>6222</v>
      </c>
      <c r="W3667" s="141">
        <v>0</v>
      </c>
      <c r="X3667" s="141">
        <v>0</v>
      </c>
      <c r="Y3667" s="141">
        <v>0</v>
      </c>
      <c r="Z3667" s="141">
        <v>0</v>
      </c>
      <c r="AA3667" s="112">
        <v>0</v>
      </c>
      <c r="AB3667" s="112"/>
      <c r="AC3667" s="106"/>
      <c r="AD3667" s="141"/>
      <c r="AE3667" s="106">
        <v>0</v>
      </c>
      <c r="AF3667" s="106">
        <v>0</v>
      </c>
      <c r="AG3667" s="106">
        <v>0</v>
      </c>
      <c r="AH3667" s="106"/>
      <c r="AI3667" s="106"/>
      <c r="AJ3667" s="106"/>
      <c r="AK3667" s="106"/>
      <c r="AL3667" s="106"/>
      <c r="AM3667" s="106"/>
      <c r="AN3667" s="114">
        <f t="shared" si="114"/>
        <v>0</v>
      </c>
      <c r="AO3667" s="114">
        <f t="shared" si="115"/>
        <v>4268744</v>
      </c>
      <c r="AP3667" s="114"/>
      <c r="AQ3667" s="114"/>
      <c r="AR3667" s="114"/>
      <c r="AS3667" s="114"/>
      <c r="AT3667" s="191"/>
    </row>
    <row r="3668" spans="1:46" s="190" customFormat="1" ht="15" customHeight="1" x14ac:dyDescent="0.2">
      <c r="A3668" s="104"/>
      <c r="B3668" s="104">
        <f>VLOOKUP(BJB!$F$9:$F$5599,Ctrl!$B$4:$C$399,2,0)</f>
        <v>34</v>
      </c>
      <c r="C3668" s="104">
        <f>VLOOKUP(BJB!$G$9:$G$5599,Ctrl!$E$4:$F$399,2,0)</f>
        <v>0</v>
      </c>
      <c r="D3668" s="219">
        <v>1</v>
      </c>
      <c r="E3668" s="104" t="str">
        <f>VLOOKUP(BJB!$F$9:$F$5599,Ctrl!$B$4:$D$399,3,0)</f>
        <v>III</v>
      </c>
      <c r="F3668" s="139" t="s">
        <v>10546</v>
      </c>
      <c r="G3668" s="139" t="s">
        <v>7677</v>
      </c>
      <c r="H3668" s="125"/>
      <c r="I3668" s="220" t="e">
        <f>IF(G3667=BJB!#REF!,I3667+1,1)</f>
        <v>#REF!</v>
      </c>
      <c r="J3668" s="912" t="s">
        <v>23590</v>
      </c>
      <c r="K3668" s="121" t="s">
        <v>3981</v>
      </c>
      <c r="L3668" s="104" t="s">
        <v>6477</v>
      </c>
      <c r="M3668" s="104" t="s">
        <v>3982</v>
      </c>
      <c r="N3668" s="120">
        <v>39553</v>
      </c>
      <c r="O3668" s="107">
        <v>15000000</v>
      </c>
      <c r="P3668" s="105" t="s">
        <v>6222</v>
      </c>
      <c r="Q3668" s="120" t="s">
        <v>6222</v>
      </c>
      <c r="R3668" s="890">
        <v>0</v>
      </c>
      <c r="S3668" s="108" t="s">
        <v>7106</v>
      </c>
      <c r="T3668" s="109">
        <v>40591</v>
      </c>
      <c r="U3668" s="106">
        <v>5850666</v>
      </c>
      <c r="V3668" s="109" t="s">
        <v>6222</v>
      </c>
      <c r="W3668" s="141">
        <v>0</v>
      </c>
      <c r="X3668" s="141">
        <v>0</v>
      </c>
      <c r="Y3668" s="141">
        <v>0</v>
      </c>
      <c r="Z3668" s="141">
        <v>0</v>
      </c>
      <c r="AA3668" s="112">
        <v>2160000</v>
      </c>
      <c r="AB3668" s="112"/>
      <c r="AC3668" s="106"/>
      <c r="AD3668" s="141"/>
      <c r="AE3668" s="106">
        <v>0</v>
      </c>
      <c r="AF3668" s="106">
        <v>0</v>
      </c>
      <c r="AG3668" s="106">
        <v>0</v>
      </c>
      <c r="AH3668" s="106"/>
      <c r="AI3668" s="106"/>
      <c r="AJ3668" s="106"/>
      <c r="AK3668" s="106"/>
      <c r="AL3668" s="106"/>
      <c r="AM3668" s="106"/>
      <c r="AN3668" s="114">
        <f t="shared" si="114"/>
        <v>2160000</v>
      </c>
      <c r="AO3668" s="114">
        <f t="shared" si="115"/>
        <v>3690666</v>
      </c>
      <c r="AP3668" s="114"/>
      <c r="AQ3668" s="114"/>
      <c r="AR3668" s="114"/>
      <c r="AS3668" s="114"/>
      <c r="AT3668" s="191"/>
    </row>
    <row r="3669" spans="1:46" s="190" customFormat="1" ht="15" customHeight="1" x14ac:dyDescent="0.2">
      <c r="A3669" s="104"/>
      <c r="B3669" s="104">
        <f>VLOOKUP(BJB!$F$9:$F$5599,Ctrl!$B$4:$C$399,2,0)</f>
        <v>34</v>
      </c>
      <c r="C3669" s="104">
        <f>VLOOKUP(BJB!$G$9:$G$5599,Ctrl!$E$4:$F$399,2,0)</f>
        <v>0</v>
      </c>
      <c r="D3669" s="219">
        <v>1</v>
      </c>
      <c r="E3669" s="104" t="str">
        <f>VLOOKUP(BJB!$F$9:$F$5599,Ctrl!$B$4:$D$399,3,0)</f>
        <v>III</v>
      </c>
      <c r="F3669" s="139" t="s">
        <v>10546</v>
      </c>
      <c r="G3669" s="139" t="s">
        <v>7677</v>
      </c>
      <c r="H3669" s="125"/>
      <c r="I3669" s="220" t="e">
        <f>IF(G3668=BJB!#REF!,I3668+1,1)</f>
        <v>#REF!</v>
      </c>
      <c r="J3669" s="912" t="s">
        <v>23591</v>
      </c>
      <c r="K3669" s="121" t="s">
        <v>2069</v>
      </c>
      <c r="L3669" s="104" t="s">
        <v>6477</v>
      </c>
      <c r="M3669" s="104" t="s">
        <v>3785</v>
      </c>
      <c r="N3669" s="120">
        <v>39595</v>
      </c>
      <c r="O3669" s="107">
        <v>31000000</v>
      </c>
      <c r="P3669" s="105" t="s">
        <v>6222</v>
      </c>
      <c r="Q3669" s="120" t="s">
        <v>6222</v>
      </c>
      <c r="R3669" s="890">
        <v>0</v>
      </c>
      <c r="S3669" s="108" t="s">
        <v>7106</v>
      </c>
      <c r="T3669" s="109">
        <v>40591</v>
      </c>
      <c r="U3669" s="106">
        <v>13060994</v>
      </c>
      <c r="V3669" s="109" t="s">
        <v>6222</v>
      </c>
      <c r="W3669" s="141">
        <v>0</v>
      </c>
      <c r="X3669" s="141">
        <v>0</v>
      </c>
      <c r="Y3669" s="141">
        <v>0</v>
      </c>
      <c r="Z3669" s="141">
        <v>0</v>
      </c>
      <c r="AA3669" s="112">
        <v>150000</v>
      </c>
      <c r="AB3669" s="112"/>
      <c r="AC3669" s="106"/>
      <c r="AD3669" s="141"/>
      <c r="AE3669" s="106">
        <v>0</v>
      </c>
      <c r="AF3669" s="106">
        <v>0</v>
      </c>
      <c r="AG3669" s="106">
        <v>0</v>
      </c>
      <c r="AH3669" s="106"/>
      <c r="AI3669" s="106"/>
      <c r="AJ3669" s="106"/>
      <c r="AK3669" s="106"/>
      <c r="AL3669" s="106"/>
      <c r="AM3669" s="106"/>
      <c r="AN3669" s="114">
        <f t="shared" si="114"/>
        <v>150000</v>
      </c>
      <c r="AO3669" s="114">
        <f t="shared" si="115"/>
        <v>12910994</v>
      </c>
      <c r="AP3669" s="114"/>
      <c r="AQ3669" s="114"/>
      <c r="AR3669" s="114"/>
      <c r="AS3669" s="114"/>
      <c r="AT3669" s="191"/>
    </row>
    <row r="3670" spans="1:46" s="190" customFormat="1" ht="15" customHeight="1" x14ac:dyDescent="0.2">
      <c r="A3670" s="104"/>
      <c r="B3670" s="104">
        <f>VLOOKUP(BJB!$F$9:$F$5599,Ctrl!$B$4:$C$399,2,0)</f>
        <v>34</v>
      </c>
      <c r="C3670" s="104">
        <f>VLOOKUP(BJB!$G$9:$G$5599,Ctrl!$E$4:$F$399,2,0)</f>
        <v>0</v>
      </c>
      <c r="D3670" s="219">
        <v>1</v>
      </c>
      <c r="E3670" s="104" t="str">
        <f>VLOOKUP(BJB!$F$9:$F$5599,Ctrl!$B$4:$D$399,3,0)</f>
        <v>III</v>
      </c>
      <c r="F3670" s="139" t="s">
        <v>10546</v>
      </c>
      <c r="G3670" s="139" t="s">
        <v>7677</v>
      </c>
      <c r="H3670" s="231" t="s">
        <v>18619</v>
      </c>
      <c r="I3670" s="220" t="e">
        <f>IF(G3669=BJB!#REF!,I3669+1,1)</f>
        <v>#REF!</v>
      </c>
      <c r="J3670" s="891" t="s">
        <v>18465</v>
      </c>
      <c r="K3670" s="121" t="s">
        <v>3983</v>
      </c>
      <c r="L3670" s="104" t="s">
        <v>6477</v>
      </c>
      <c r="M3670" s="104" t="s">
        <v>781</v>
      </c>
      <c r="N3670" s="120">
        <v>39707</v>
      </c>
      <c r="O3670" s="107">
        <v>15000000</v>
      </c>
      <c r="P3670" s="105" t="s">
        <v>6222</v>
      </c>
      <c r="Q3670" s="120" t="s">
        <v>6222</v>
      </c>
      <c r="R3670" s="890">
        <v>0</v>
      </c>
      <c r="S3670" s="108" t="s">
        <v>7106</v>
      </c>
      <c r="T3670" s="109">
        <v>40591</v>
      </c>
      <c r="U3670" s="106">
        <v>7781246</v>
      </c>
      <c r="V3670" s="109" t="s">
        <v>6222</v>
      </c>
      <c r="W3670" s="141">
        <v>0</v>
      </c>
      <c r="X3670" s="141">
        <v>0</v>
      </c>
      <c r="Y3670" s="141">
        <v>0</v>
      </c>
      <c r="Z3670" s="141">
        <v>0</v>
      </c>
      <c r="AA3670" s="112">
        <v>0</v>
      </c>
      <c r="AB3670" s="112">
        <v>7781246</v>
      </c>
      <c r="AC3670" s="132"/>
      <c r="AD3670" s="141"/>
      <c r="AE3670" s="106">
        <v>0</v>
      </c>
      <c r="AF3670" s="106">
        <v>0</v>
      </c>
      <c r="AG3670" s="106">
        <v>0</v>
      </c>
      <c r="AH3670" s="106"/>
      <c r="AI3670" s="106"/>
      <c r="AJ3670" s="106"/>
      <c r="AK3670" s="106"/>
      <c r="AL3670" s="106"/>
      <c r="AM3670" s="106"/>
      <c r="AN3670" s="114">
        <f t="shared" si="114"/>
        <v>7781246</v>
      </c>
      <c r="AO3670" s="114">
        <f t="shared" si="115"/>
        <v>0</v>
      </c>
      <c r="AP3670" s="114"/>
      <c r="AQ3670" s="114"/>
      <c r="AR3670" s="114"/>
      <c r="AS3670" s="114"/>
      <c r="AT3670" s="191"/>
    </row>
    <row r="3671" spans="1:46" s="190" customFormat="1" ht="15" customHeight="1" x14ac:dyDescent="0.2">
      <c r="A3671" s="104"/>
      <c r="B3671" s="104">
        <f>VLOOKUP(BJB!$F$9:$F$5599,Ctrl!$B$4:$C$399,2,0)</f>
        <v>34</v>
      </c>
      <c r="C3671" s="104">
        <f>VLOOKUP(BJB!$G$9:$G$5599,Ctrl!$E$4:$F$399,2,0)</f>
        <v>0</v>
      </c>
      <c r="D3671" s="219">
        <v>1</v>
      </c>
      <c r="E3671" s="104" t="str">
        <f>VLOOKUP(BJB!$F$9:$F$5599,Ctrl!$B$4:$D$399,3,0)</f>
        <v>III</v>
      </c>
      <c r="F3671" s="139" t="s">
        <v>10546</v>
      </c>
      <c r="G3671" s="139" t="s">
        <v>7677</v>
      </c>
      <c r="H3671" s="125"/>
      <c r="I3671" s="220" t="e">
        <f>IF(G3670=BJB!#REF!,I3670+1,1)</f>
        <v>#REF!</v>
      </c>
      <c r="J3671" s="912" t="s">
        <v>23592</v>
      </c>
      <c r="K3671" s="121" t="s">
        <v>3984</v>
      </c>
      <c r="L3671" s="104" t="s">
        <v>6477</v>
      </c>
      <c r="M3671" s="104" t="s">
        <v>3985</v>
      </c>
      <c r="N3671" s="120">
        <v>39857</v>
      </c>
      <c r="O3671" s="107">
        <v>40000000</v>
      </c>
      <c r="P3671" s="105" t="s">
        <v>6222</v>
      </c>
      <c r="Q3671" s="120" t="s">
        <v>6222</v>
      </c>
      <c r="R3671" s="890">
        <v>0</v>
      </c>
      <c r="S3671" s="108" t="s">
        <v>7106</v>
      </c>
      <c r="T3671" s="109">
        <v>40591</v>
      </c>
      <c r="U3671" s="106">
        <v>30000000</v>
      </c>
      <c r="V3671" s="109" t="s">
        <v>6222</v>
      </c>
      <c r="W3671" s="141">
        <v>0</v>
      </c>
      <c r="X3671" s="141">
        <v>0</v>
      </c>
      <c r="Y3671" s="141">
        <v>0</v>
      </c>
      <c r="Z3671" s="141">
        <v>0</v>
      </c>
      <c r="AA3671" s="112">
        <v>450000</v>
      </c>
      <c r="AB3671" s="112"/>
      <c r="AC3671" s="106"/>
      <c r="AD3671" s="141"/>
      <c r="AE3671" s="106">
        <v>0</v>
      </c>
      <c r="AF3671" s="106">
        <v>0</v>
      </c>
      <c r="AG3671" s="106">
        <v>0</v>
      </c>
      <c r="AH3671" s="106"/>
      <c r="AI3671" s="106"/>
      <c r="AJ3671" s="106"/>
      <c r="AK3671" s="106"/>
      <c r="AL3671" s="106"/>
      <c r="AM3671" s="106"/>
      <c r="AN3671" s="114">
        <f t="shared" si="114"/>
        <v>450000</v>
      </c>
      <c r="AO3671" s="114">
        <f t="shared" si="115"/>
        <v>29550000</v>
      </c>
      <c r="AP3671" s="114"/>
      <c r="AQ3671" s="114"/>
      <c r="AR3671" s="114"/>
      <c r="AS3671" s="114"/>
      <c r="AT3671" s="191"/>
    </row>
    <row r="3672" spans="1:46" s="190" customFormat="1" ht="15" customHeight="1" x14ac:dyDescent="0.2">
      <c r="A3672" s="104"/>
      <c r="B3672" s="104">
        <f>VLOOKUP(BJB!$F$9:$F$5599,Ctrl!$B$4:$C$399,2,0)</f>
        <v>34</v>
      </c>
      <c r="C3672" s="104">
        <f>VLOOKUP(BJB!$G$9:$G$5599,Ctrl!$E$4:$F$399,2,0)</f>
        <v>0</v>
      </c>
      <c r="D3672" s="219">
        <v>1</v>
      </c>
      <c r="E3672" s="104" t="str">
        <f>VLOOKUP(BJB!$F$9:$F$5599,Ctrl!$B$4:$D$399,3,0)</f>
        <v>III</v>
      </c>
      <c r="F3672" s="139" t="s">
        <v>10546</v>
      </c>
      <c r="G3672" s="139" t="s">
        <v>7677</v>
      </c>
      <c r="H3672" s="125"/>
      <c r="I3672" s="220" t="e">
        <f>IF(G3671=BJB!#REF!,I3671+1,1)</f>
        <v>#REF!</v>
      </c>
      <c r="J3672" s="912" t="s">
        <v>23593</v>
      </c>
      <c r="K3672" s="121" t="s">
        <v>3986</v>
      </c>
      <c r="L3672" s="104" t="s">
        <v>6477</v>
      </c>
      <c r="M3672" s="104" t="s">
        <v>3844</v>
      </c>
      <c r="N3672" s="120">
        <v>39812</v>
      </c>
      <c r="O3672" s="107">
        <v>15000000</v>
      </c>
      <c r="P3672" s="105" t="s">
        <v>6222</v>
      </c>
      <c r="Q3672" s="120" t="s">
        <v>6222</v>
      </c>
      <c r="R3672" s="890">
        <v>0</v>
      </c>
      <c r="S3672" s="108" t="s">
        <v>7106</v>
      </c>
      <c r="T3672" s="109">
        <v>40591</v>
      </c>
      <c r="U3672" s="106">
        <v>5718746</v>
      </c>
      <c r="V3672" s="109" t="s">
        <v>6222</v>
      </c>
      <c r="W3672" s="141">
        <v>0</v>
      </c>
      <c r="X3672" s="141">
        <v>0</v>
      </c>
      <c r="Y3672" s="141">
        <v>0</v>
      </c>
      <c r="Z3672" s="141">
        <v>0</v>
      </c>
      <c r="AA3672" s="112">
        <v>2625000</v>
      </c>
      <c r="AB3672" s="112"/>
      <c r="AC3672" s="106"/>
      <c r="AD3672" s="141"/>
      <c r="AE3672" s="106">
        <v>0</v>
      </c>
      <c r="AF3672" s="106">
        <v>0</v>
      </c>
      <c r="AG3672" s="106">
        <v>0</v>
      </c>
      <c r="AH3672" s="106"/>
      <c r="AI3672" s="106"/>
      <c r="AJ3672" s="106"/>
      <c r="AK3672" s="106"/>
      <c r="AL3672" s="106"/>
      <c r="AM3672" s="106"/>
      <c r="AN3672" s="114">
        <f t="shared" si="114"/>
        <v>2625000</v>
      </c>
      <c r="AO3672" s="114">
        <f t="shared" si="115"/>
        <v>3093746</v>
      </c>
      <c r="AP3672" s="114"/>
      <c r="AQ3672" s="114"/>
      <c r="AR3672" s="114"/>
      <c r="AS3672" s="114"/>
      <c r="AT3672" s="191"/>
    </row>
    <row r="3673" spans="1:46" s="190" customFormat="1" ht="15" customHeight="1" x14ac:dyDescent="0.2">
      <c r="A3673" s="104"/>
      <c r="B3673" s="104">
        <f>VLOOKUP(BJB!$F$9:$F$5599,Ctrl!$B$4:$C$399,2,0)</f>
        <v>34</v>
      </c>
      <c r="C3673" s="104">
        <f>VLOOKUP(BJB!$G$9:$G$5599,Ctrl!$E$4:$F$399,2,0)</f>
        <v>0</v>
      </c>
      <c r="D3673" s="219">
        <v>1</v>
      </c>
      <c r="E3673" s="104" t="str">
        <f>VLOOKUP(BJB!$F$9:$F$5599,Ctrl!$B$4:$D$399,3,0)</f>
        <v>III</v>
      </c>
      <c r="F3673" s="139" t="s">
        <v>10546</v>
      </c>
      <c r="G3673" s="139" t="s">
        <v>7677</v>
      </c>
      <c r="H3673" s="125"/>
      <c r="I3673" s="220" t="e">
        <f>IF(G3672=BJB!#REF!,I3672+1,1)</f>
        <v>#REF!</v>
      </c>
      <c r="J3673" s="912" t="s">
        <v>23594</v>
      </c>
      <c r="K3673" s="121" t="s">
        <v>3987</v>
      </c>
      <c r="L3673" s="104" t="s">
        <v>6477</v>
      </c>
      <c r="M3673" s="104" t="s">
        <v>3766</v>
      </c>
      <c r="N3673" s="120">
        <v>39647</v>
      </c>
      <c r="O3673" s="107">
        <v>30000000</v>
      </c>
      <c r="P3673" s="105" t="s">
        <v>6222</v>
      </c>
      <c r="Q3673" s="120" t="s">
        <v>6222</v>
      </c>
      <c r="R3673" s="890">
        <v>0</v>
      </c>
      <c r="S3673" s="108" t="s">
        <v>7106</v>
      </c>
      <c r="T3673" s="109">
        <v>40591</v>
      </c>
      <c r="U3673" s="106">
        <v>17606313</v>
      </c>
      <c r="V3673" s="109" t="s">
        <v>6222</v>
      </c>
      <c r="W3673" s="141">
        <v>0</v>
      </c>
      <c r="X3673" s="141">
        <v>0</v>
      </c>
      <c r="Y3673" s="141">
        <v>0</v>
      </c>
      <c r="Z3673" s="141">
        <v>0</v>
      </c>
      <c r="AA3673" s="112">
        <v>1382000</v>
      </c>
      <c r="AB3673" s="112"/>
      <c r="AC3673" s="106"/>
      <c r="AD3673" s="141"/>
      <c r="AE3673" s="106">
        <v>0</v>
      </c>
      <c r="AF3673" s="106">
        <v>0</v>
      </c>
      <c r="AG3673" s="106">
        <v>0</v>
      </c>
      <c r="AH3673" s="106"/>
      <c r="AI3673" s="106"/>
      <c r="AJ3673" s="106"/>
      <c r="AK3673" s="106"/>
      <c r="AL3673" s="106"/>
      <c r="AM3673" s="106"/>
      <c r="AN3673" s="114">
        <f t="shared" si="114"/>
        <v>1382000</v>
      </c>
      <c r="AO3673" s="114">
        <f t="shared" si="115"/>
        <v>16224313</v>
      </c>
      <c r="AP3673" s="114"/>
      <c r="AQ3673" s="114"/>
      <c r="AR3673" s="114"/>
      <c r="AS3673" s="114"/>
      <c r="AT3673" s="191"/>
    </row>
    <row r="3674" spans="1:46" s="190" customFormat="1" ht="15" customHeight="1" x14ac:dyDescent="0.2">
      <c r="A3674" s="104"/>
      <c r="B3674" s="104">
        <f>VLOOKUP(BJB!$F$9:$F$5599,Ctrl!$B$4:$C$399,2,0)</f>
        <v>34</v>
      </c>
      <c r="C3674" s="104">
        <f>VLOOKUP(BJB!$G$9:$G$5599,Ctrl!$E$4:$F$399,2,0)</f>
        <v>0</v>
      </c>
      <c r="D3674" s="219">
        <v>1</v>
      </c>
      <c r="E3674" s="104" t="str">
        <f>VLOOKUP(BJB!$F$9:$F$5599,Ctrl!$B$4:$D$399,3,0)</f>
        <v>III</v>
      </c>
      <c r="F3674" s="139" t="s">
        <v>10546</v>
      </c>
      <c r="G3674" s="139" t="s">
        <v>7677</v>
      </c>
      <c r="H3674" s="125"/>
      <c r="I3674" s="220" t="e">
        <f>IF(G3673=BJB!#REF!,I3673+1,1)</f>
        <v>#REF!</v>
      </c>
      <c r="J3674" s="912" t="s">
        <v>23595</v>
      </c>
      <c r="K3674" s="121" t="s">
        <v>3988</v>
      </c>
      <c r="L3674" s="104" t="s">
        <v>6477</v>
      </c>
      <c r="M3674" s="104" t="s">
        <v>3836</v>
      </c>
      <c r="N3674" s="120">
        <v>39780</v>
      </c>
      <c r="O3674" s="107">
        <v>25000000</v>
      </c>
      <c r="P3674" s="105" t="s">
        <v>6222</v>
      </c>
      <c r="Q3674" s="120" t="s">
        <v>6222</v>
      </c>
      <c r="R3674" s="890">
        <v>0</v>
      </c>
      <c r="S3674" s="108" t="s">
        <v>7107</v>
      </c>
      <c r="T3674" s="109">
        <v>40688</v>
      </c>
      <c r="U3674" s="106">
        <v>8368756</v>
      </c>
      <c r="V3674" s="109" t="s">
        <v>6222</v>
      </c>
      <c r="W3674" s="141">
        <v>0</v>
      </c>
      <c r="X3674" s="141">
        <v>0</v>
      </c>
      <c r="Y3674" s="141">
        <v>0</v>
      </c>
      <c r="Z3674" s="141">
        <v>0</v>
      </c>
      <c r="AA3674" s="112">
        <v>0</v>
      </c>
      <c r="AB3674" s="112"/>
      <c r="AC3674" s="106"/>
      <c r="AD3674" s="141"/>
      <c r="AE3674" s="106">
        <v>0</v>
      </c>
      <c r="AF3674" s="106">
        <v>0</v>
      </c>
      <c r="AG3674" s="106">
        <v>0</v>
      </c>
      <c r="AH3674" s="106"/>
      <c r="AI3674" s="106"/>
      <c r="AJ3674" s="106"/>
      <c r="AK3674" s="106"/>
      <c r="AL3674" s="106"/>
      <c r="AM3674" s="106"/>
      <c r="AN3674" s="114">
        <f t="shared" si="114"/>
        <v>0</v>
      </c>
      <c r="AO3674" s="114">
        <f t="shared" si="115"/>
        <v>8368756</v>
      </c>
      <c r="AP3674" s="114"/>
      <c r="AQ3674" s="114"/>
      <c r="AR3674" s="114"/>
      <c r="AS3674" s="114"/>
      <c r="AT3674" s="191"/>
    </row>
    <row r="3675" spans="1:46" s="190" customFormat="1" ht="15" customHeight="1" x14ac:dyDescent="0.2">
      <c r="A3675" s="104"/>
      <c r="B3675" s="104">
        <f>VLOOKUP(BJB!$F$9:$F$5599,Ctrl!$B$4:$C$399,2,0)</f>
        <v>34</v>
      </c>
      <c r="C3675" s="104">
        <f>VLOOKUP(BJB!$G$9:$G$5599,Ctrl!$E$4:$F$399,2,0)</f>
        <v>0</v>
      </c>
      <c r="D3675" s="219">
        <v>1</v>
      </c>
      <c r="E3675" s="104" t="str">
        <f>VLOOKUP(BJB!$F$9:$F$5599,Ctrl!$B$4:$D$399,3,0)</f>
        <v>III</v>
      </c>
      <c r="F3675" s="139" t="s">
        <v>10546</v>
      </c>
      <c r="G3675" s="139" t="s">
        <v>7677</v>
      </c>
      <c r="H3675" s="125"/>
      <c r="I3675" s="220" t="e">
        <f>IF(G3674=BJB!#REF!,I3674+1,1)</f>
        <v>#REF!</v>
      </c>
      <c r="J3675" s="912" t="s">
        <v>23596</v>
      </c>
      <c r="K3675" s="121" t="s">
        <v>3989</v>
      </c>
      <c r="L3675" s="104" t="s">
        <v>6477</v>
      </c>
      <c r="M3675" s="104" t="s">
        <v>781</v>
      </c>
      <c r="N3675" s="120">
        <v>39707</v>
      </c>
      <c r="O3675" s="107">
        <v>28000000</v>
      </c>
      <c r="P3675" s="105" t="s">
        <v>6222</v>
      </c>
      <c r="Q3675" s="120" t="s">
        <v>6222</v>
      </c>
      <c r="R3675" s="890">
        <v>0</v>
      </c>
      <c r="S3675" s="108" t="s">
        <v>7107</v>
      </c>
      <c r="T3675" s="109">
        <v>40688</v>
      </c>
      <c r="U3675" s="106">
        <v>10168302</v>
      </c>
      <c r="V3675" s="109" t="s">
        <v>6222</v>
      </c>
      <c r="W3675" s="141">
        <v>0</v>
      </c>
      <c r="X3675" s="141">
        <v>0</v>
      </c>
      <c r="Y3675" s="141">
        <v>0</v>
      </c>
      <c r="Z3675" s="141">
        <v>0</v>
      </c>
      <c r="AA3675" s="112">
        <v>375000</v>
      </c>
      <c r="AB3675" s="112"/>
      <c r="AC3675" s="106"/>
      <c r="AD3675" s="141"/>
      <c r="AE3675" s="106">
        <v>0</v>
      </c>
      <c r="AF3675" s="106">
        <v>0</v>
      </c>
      <c r="AG3675" s="106">
        <v>0</v>
      </c>
      <c r="AH3675" s="106"/>
      <c r="AI3675" s="106"/>
      <c r="AJ3675" s="106"/>
      <c r="AK3675" s="106"/>
      <c r="AL3675" s="106"/>
      <c r="AM3675" s="106"/>
      <c r="AN3675" s="114">
        <f t="shared" si="114"/>
        <v>375000</v>
      </c>
      <c r="AO3675" s="114">
        <f t="shared" si="115"/>
        <v>9793302</v>
      </c>
      <c r="AP3675" s="114"/>
      <c r="AQ3675" s="114"/>
      <c r="AR3675" s="114"/>
      <c r="AS3675" s="114"/>
      <c r="AT3675" s="191"/>
    </row>
    <row r="3676" spans="1:46" s="190" customFormat="1" ht="15" customHeight="1" x14ac:dyDescent="0.2">
      <c r="A3676" s="104"/>
      <c r="B3676" s="104">
        <f>VLOOKUP(BJB!$F$9:$F$5599,Ctrl!$B$4:$C$399,2,0)</f>
        <v>34</v>
      </c>
      <c r="C3676" s="104">
        <f>VLOOKUP(BJB!$G$9:$G$5599,Ctrl!$E$4:$F$399,2,0)</f>
        <v>0</v>
      </c>
      <c r="D3676" s="219">
        <v>1</v>
      </c>
      <c r="E3676" s="104" t="str">
        <f>VLOOKUP(BJB!$F$9:$F$5599,Ctrl!$B$4:$D$399,3,0)</f>
        <v>III</v>
      </c>
      <c r="F3676" s="139" t="s">
        <v>10546</v>
      </c>
      <c r="G3676" s="139" t="s">
        <v>7677</v>
      </c>
      <c r="H3676" s="125"/>
      <c r="I3676" s="220" t="e">
        <f>IF(G3675=BJB!#REF!,I3675+1,1)</f>
        <v>#REF!</v>
      </c>
      <c r="J3676" s="912" t="s">
        <v>23597</v>
      </c>
      <c r="K3676" s="121" t="s">
        <v>755</v>
      </c>
      <c r="L3676" s="104" t="s">
        <v>6477</v>
      </c>
      <c r="M3676" s="104" t="s">
        <v>3881</v>
      </c>
      <c r="N3676" s="120">
        <v>39857</v>
      </c>
      <c r="O3676" s="107">
        <v>50000000</v>
      </c>
      <c r="P3676" s="105" t="s">
        <v>6222</v>
      </c>
      <c r="Q3676" s="120" t="s">
        <v>6222</v>
      </c>
      <c r="R3676" s="890">
        <v>0</v>
      </c>
      <c r="S3676" s="108" t="s">
        <v>7107</v>
      </c>
      <c r="T3676" s="109">
        <v>40688</v>
      </c>
      <c r="U3676" s="106">
        <v>19406746</v>
      </c>
      <c r="V3676" s="109" t="s">
        <v>6222</v>
      </c>
      <c r="W3676" s="141">
        <v>0</v>
      </c>
      <c r="X3676" s="141">
        <v>0</v>
      </c>
      <c r="Y3676" s="141">
        <v>0</v>
      </c>
      <c r="Z3676" s="141">
        <v>0</v>
      </c>
      <c r="AA3676" s="112">
        <v>12078905</v>
      </c>
      <c r="AB3676" s="112"/>
      <c r="AC3676" s="106"/>
      <c r="AD3676" s="141"/>
      <c r="AE3676" s="106">
        <v>0</v>
      </c>
      <c r="AF3676" s="106">
        <v>0</v>
      </c>
      <c r="AG3676" s="106">
        <v>0</v>
      </c>
      <c r="AH3676" s="106"/>
      <c r="AI3676" s="106"/>
      <c r="AJ3676" s="106"/>
      <c r="AK3676" s="106"/>
      <c r="AL3676" s="106"/>
      <c r="AM3676" s="106"/>
      <c r="AN3676" s="114">
        <f t="shared" si="114"/>
        <v>12078905</v>
      </c>
      <c r="AO3676" s="114">
        <f t="shared" si="115"/>
        <v>7327841</v>
      </c>
      <c r="AP3676" s="114"/>
      <c r="AQ3676" s="114"/>
      <c r="AR3676" s="114"/>
      <c r="AS3676" s="114"/>
      <c r="AT3676" s="191"/>
    </row>
    <row r="3677" spans="1:46" s="190" customFormat="1" ht="15" customHeight="1" x14ac:dyDescent="0.2">
      <c r="A3677" s="104"/>
      <c r="B3677" s="104">
        <f>VLOOKUP(BJB!$F$9:$F$5599,Ctrl!$B$4:$C$399,2,0)</f>
        <v>34</v>
      </c>
      <c r="C3677" s="104">
        <f>VLOOKUP(BJB!$G$9:$G$5599,Ctrl!$E$4:$F$399,2,0)</f>
        <v>0</v>
      </c>
      <c r="D3677" s="219">
        <v>1</v>
      </c>
      <c r="E3677" s="104" t="str">
        <f>VLOOKUP(BJB!$F$9:$F$5599,Ctrl!$B$4:$D$399,3,0)</f>
        <v>III</v>
      </c>
      <c r="F3677" s="139" t="s">
        <v>10546</v>
      </c>
      <c r="G3677" s="139" t="s">
        <v>7677</v>
      </c>
      <c r="H3677" s="125"/>
      <c r="I3677" s="220" t="e">
        <f>IF(G3676=BJB!#REF!,I3676+1,1)</f>
        <v>#REF!</v>
      </c>
      <c r="J3677" s="912" t="s">
        <v>23598</v>
      </c>
      <c r="K3677" s="121" t="s">
        <v>3990</v>
      </c>
      <c r="L3677" s="104" t="s">
        <v>6477</v>
      </c>
      <c r="M3677" s="104" t="s">
        <v>3895</v>
      </c>
      <c r="N3677" s="120">
        <v>39836</v>
      </c>
      <c r="O3677" s="107">
        <v>10000000</v>
      </c>
      <c r="P3677" s="105" t="s">
        <v>6222</v>
      </c>
      <c r="Q3677" s="120" t="s">
        <v>6222</v>
      </c>
      <c r="R3677" s="890">
        <v>0</v>
      </c>
      <c r="S3677" s="108" t="s">
        <v>7107</v>
      </c>
      <c r="T3677" s="109">
        <v>40688</v>
      </c>
      <c r="U3677" s="106">
        <v>3249996</v>
      </c>
      <c r="V3677" s="109" t="s">
        <v>6222</v>
      </c>
      <c r="W3677" s="141">
        <v>0</v>
      </c>
      <c r="X3677" s="141">
        <v>0</v>
      </c>
      <c r="Y3677" s="141">
        <v>0</v>
      </c>
      <c r="Z3677" s="141">
        <v>0</v>
      </c>
      <c r="AA3677" s="112">
        <v>2574996</v>
      </c>
      <c r="AB3677" s="112"/>
      <c r="AC3677" s="106"/>
      <c r="AD3677" s="141"/>
      <c r="AE3677" s="106">
        <v>0</v>
      </c>
      <c r="AF3677" s="106">
        <v>0</v>
      </c>
      <c r="AG3677" s="106">
        <v>0</v>
      </c>
      <c r="AH3677" s="106"/>
      <c r="AI3677" s="106"/>
      <c r="AJ3677" s="106"/>
      <c r="AK3677" s="106"/>
      <c r="AL3677" s="106"/>
      <c r="AM3677" s="106"/>
      <c r="AN3677" s="114">
        <f t="shared" si="114"/>
        <v>2574996</v>
      </c>
      <c r="AO3677" s="114">
        <f t="shared" si="115"/>
        <v>675000</v>
      </c>
      <c r="AP3677" s="114"/>
      <c r="AQ3677" s="114"/>
      <c r="AR3677" s="114"/>
      <c r="AS3677" s="114"/>
      <c r="AT3677" s="191"/>
    </row>
    <row r="3678" spans="1:46" s="190" customFormat="1" ht="15" customHeight="1" x14ac:dyDescent="0.2">
      <c r="A3678" s="104"/>
      <c r="B3678" s="104">
        <f>VLOOKUP(BJB!$F$9:$F$5599,Ctrl!$B$4:$C$399,2,0)</f>
        <v>34</v>
      </c>
      <c r="C3678" s="104">
        <f>VLOOKUP(BJB!$G$9:$G$5599,Ctrl!$E$4:$F$399,2,0)</f>
        <v>0</v>
      </c>
      <c r="D3678" s="219">
        <v>1</v>
      </c>
      <c r="E3678" s="104" t="str">
        <f>VLOOKUP(BJB!$F$9:$F$5599,Ctrl!$B$4:$D$399,3,0)</f>
        <v>III</v>
      </c>
      <c r="F3678" s="139" t="s">
        <v>10546</v>
      </c>
      <c r="G3678" s="139" t="s">
        <v>7677</v>
      </c>
      <c r="H3678" s="125" t="s">
        <v>6401</v>
      </c>
      <c r="I3678" s="220" t="e">
        <f>IF(G3677=BJB!#REF!,I3677+1,1)</f>
        <v>#REF!</v>
      </c>
      <c r="J3678" s="912" t="s">
        <v>23599</v>
      </c>
      <c r="K3678" s="121" t="s">
        <v>3991</v>
      </c>
      <c r="L3678" s="104" t="s">
        <v>6477</v>
      </c>
      <c r="M3678" s="104" t="s">
        <v>3836</v>
      </c>
      <c r="N3678" s="120">
        <v>39780</v>
      </c>
      <c r="O3678" s="107">
        <v>40000000</v>
      </c>
      <c r="P3678" s="105" t="s">
        <v>6222</v>
      </c>
      <c r="Q3678" s="120" t="s">
        <v>6222</v>
      </c>
      <c r="R3678" s="890">
        <v>0</v>
      </c>
      <c r="S3678" s="108" t="s">
        <v>7107</v>
      </c>
      <c r="T3678" s="109">
        <v>40688</v>
      </c>
      <c r="U3678" s="106">
        <v>18366932</v>
      </c>
      <c r="V3678" s="109" t="s">
        <v>6222</v>
      </c>
      <c r="W3678" s="141">
        <v>0</v>
      </c>
      <c r="X3678" s="141">
        <v>0</v>
      </c>
      <c r="Y3678" s="141">
        <v>0</v>
      </c>
      <c r="Z3678" s="141">
        <v>0</v>
      </c>
      <c r="AA3678" s="112">
        <v>8970000</v>
      </c>
      <c r="AB3678" s="112"/>
      <c r="AC3678" s="132"/>
      <c r="AD3678" s="141"/>
      <c r="AE3678" s="106">
        <v>0</v>
      </c>
      <c r="AF3678" s="106">
        <v>0</v>
      </c>
      <c r="AG3678" s="106">
        <v>0</v>
      </c>
      <c r="AH3678" s="106"/>
      <c r="AI3678" s="106"/>
      <c r="AJ3678" s="106"/>
      <c r="AK3678" s="106"/>
      <c r="AL3678" s="106"/>
      <c r="AM3678" s="106"/>
      <c r="AN3678" s="114">
        <f t="shared" si="114"/>
        <v>8970000</v>
      </c>
      <c r="AO3678" s="114">
        <f t="shared" si="115"/>
        <v>9396932</v>
      </c>
      <c r="AP3678" s="114"/>
      <c r="AQ3678" s="114"/>
      <c r="AR3678" s="114"/>
      <c r="AS3678" s="114"/>
      <c r="AT3678" s="191"/>
    </row>
    <row r="3679" spans="1:46" s="190" customFormat="1" ht="15" customHeight="1" x14ac:dyDescent="0.2">
      <c r="A3679" s="104"/>
      <c r="B3679" s="104">
        <f>VLOOKUP(BJB!$F$9:$F$5599,Ctrl!$B$4:$C$399,2,0)</f>
        <v>34</v>
      </c>
      <c r="C3679" s="104">
        <f>VLOOKUP(BJB!$G$9:$G$5599,Ctrl!$E$4:$F$399,2,0)</f>
        <v>0</v>
      </c>
      <c r="D3679" s="219">
        <v>1</v>
      </c>
      <c r="E3679" s="104" t="str">
        <f>VLOOKUP(BJB!$F$9:$F$5599,Ctrl!$B$4:$D$399,3,0)</f>
        <v>III</v>
      </c>
      <c r="F3679" s="139" t="s">
        <v>10546</v>
      </c>
      <c r="G3679" s="139" t="s">
        <v>7677</v>
      </c>
      <c r="H3679" s="684">
        <v>1080612001330</v>
      </c>
      <c r="I3679" s="220" t="e">
        <f>IF(G3678=BJB!#REF!,I3678+1,1)</f>
        <v>#REF!</v>
      </c>
      <c r="J3679" s="912" t="s">
        <v>23600</v>
      </c>
      <c r="K3679" s="121" t="s">
        <v>3992</v>
      </c>
      <c r="L3679" s="104" t="s">
        <v>6477</v>
      </c>
      <c r="M3679" s="104" t="s">
        <v>3791</v>
      </c>
      <c r="N3679" s="120">
        <v>39707</v>
      </c>
      <c r="O3679" s="107">
        <v>36000000</v>
      </c>
      <c r="P3679" s="105" t="s">
        <v>6222</v>
      </c>
      <c r="Q3679" s="120" t="s">
        <v>6222</v>
      </c>
      <c r="R3679" s="890">
        <v>0</v>
      </c>
      <c r="S3679" s="108" t="s">
        <v>7107</v>
      </c>
      <c r="T3679" s="109">
        <v>40688</v>
      </c>
      <c r="U3679" s="106">
        <v>11109043</v>
      </c>
      <c r="V3679" s="109" t="s">
        <v>6222</v>
      </c>
      <c r="W3679" s="141">
        <v>0</v>
      </c>
      <c r="X3679" s="141">
        <v>0</v>
      </c>
      <c r="Y3679" s="141">
        <v>0</v>
      </c>
      <c r="Z3679" s="141">
        <v>0</v>
      </c>
      <c r="AA3679" s="112">
        <v>11109043</v>
      </c>
      <c r="AB3679" s="112"/>
      <c r="AC3679" s="132"/>
      <c r="AD3679" s="141"/>
      <c r="AE3679" s="106">
        <v>0</v>
      </c>
      <c r="AF3679" s="106">
        <v>0</v>
      </c>
      <c r="AG3679" s="106">
        <v>0</v>
      </c>
      <c r="AH3679" s="106"/>
      <c r="AI3679" s="106"/>
      <c r="AJ3679" s="106"/>
      <c r="AK3679" s="106"/>
      <c r="AL3679" s="106"/>
      <c r="AM3679" s="106"/>
      <c r="AN3679" s="114">
        <f t="shared" si="114"/>
        <v>11109043</v>
      </c>
      <c r="AO3679" s="114">
        <f t="shared" si="115"/>
        <v>0</v>
      </c>
      <c r="AP3679" s="114"/>
      <c r="AQ3679" s="114"/>
      <c r="AR3679" s="114"/>
      <c r="AS3679" s="114"/>
      <c r="AT3679" s="191"/>
    </row>
    <row r="3680" spans="1:46" s="190" customFormat="1" ht="15" customHeight="1" x14ac:dyDescent="0.2">
      <c r="A3680" s="104"/>
      <c r="B3680" s="104">
        <f>VLOOKUP(BJB!$F$9:$F$5599,Ctrl!$B$4:$C$399,2,0)</f>
        <v>34</v>
      </c>
      <c r="C3680" s="104">
        <f>VLOOKUP(BJB!$G$9:$G$5599,Ctrl!$E$4:$F$399,2,0)</f>
        <v>0</v>
      </c>
      <c r="D3680" s="219">
        <v>1</v>
      </c>
      <c r="E3680" s="104" t="str">
        <f>VLOOKUP(BJB!$F$9:$F$5599,Ctrl!$B$4:$D$399,3,0)</f>
        <v>III</v>
      </c>
      <c r="F3680" s="139" t="s">
        <v>10546</v>
      </c>
      <c r="G3680" s="139" t="s">
        <v>7677</v>
      </c>
      <c r="H3680" s="125" t="s">
        <v>7525</v>
      </c>
      <c r="I3680" s="220" t="e">
        <f>IF(G3679=BJB!#REF!,I3679+1,1)</f>
        <v>#REF!</v>
      </c>
      <c r="J3680" s="912" t="s">
        <v>23601</v>
      </c>
      <c r="K3680" s="121" t="s">
        <v>3993</v>
      </c>
      <c r="L3680" s="104" t="s">
        <v>6477</v>
      </c>
      <c r="M3680" s="104" t="s">
        <v>3957</v>
      </c>
      <c r="N3680" s="120">
        <v>39755</v>
      </c>
      <c r="O3680" s="107">
        <v>25000000</v>
      </c>
      <c r="P3680" s="105" t="s">
        <v>6222</v>
      </c>
      <c r="Q3680" s="120" t="s">
        <v>6222</v>
      </c>
      <c r="R3680" s="890">
        <v>0</v>
      </c>
      <c r="S3680" s="108" t="s">
        <v>7107</v>
      </c>
      <c r="T3680" s="109">
        <v>40688</v>
      </c>
      <c r="U3680" s="106">
        <v>11835419</v>
      </c>
      <c r="V3680" s="109" t="s">
        <v>6222</v>
      </c>
      <c r="W3680" s="141">
        <v>0</v>
      </c>
      <c r="X3680" s="141">
        <v>0</v>
      </c>
      <c r="Y3680" s="141">
        <v>0</v>
      </c>
      <c r="Z3680" s="141">
        <v>0</v>
      </c>
      <c r="AA3680" s="112">
        <v>11835420</v>
      </c>
      <c r="AB3680" s="112"/>
      <c r="AC3680" s="132"/>
      <c r="AD3680" s="141"/>
      <c r="AE3680" s="106">
        <v>0</v>
      </c>
      <c r="AF3680" s="106">
        <v>0</v>
      </c>
      <c r="AG3680" s="106">
        <v>0</v>
      </c>
      <c r="AH3680" s="106"/>
      <c r="AI3680" s="106"/>
      <c r="AJ3680" s="106"/>
      <c r="AK3680" s="106"/>
      <c r="AL3680" s="106"/>
      <c r="AM3680" s="106"/>
      <c r="AN3680" s="114">
        <f t="shared" si="114"/>
        <v>11835420</v>
      </c>
      <c r="AO3680" s="114">
        <f t="shared" si="115"/>
        <v>0</v>
      </c>
      <c r="AP3680" s="114"/>
      <c r="AQ3680" s="114"/>
      <c r="AR3680" s="114"/>
      <c r="AS3680" s="114"/>
      <c r="AT3680" s="191"/>
    </row>
    <row r="3681" spans="1:46" s="190" customFormat="1" ht="15" customHeight="1" x14ac:dyDescent="0.2">
      <c r="A3681" s="104"/>
      <c r="B3681" s="104">
        <f>VLOOKUP(BJB!$F$9:$F$5599,Ctrl!$B$4:$C$399,2,0)</f>
        <v>34</v>
      </c>
      <c r="C3681" s="104">
        <f>VLOOKUP(BJB!$G$9:$G$5599,Ctrl!$E$4:$F$399,2,0)</f>
        <v>0</v>
      </c>
      <c r="D3681" s="219">
        <v>1</v>
      </c>
      <c r="E3681" s="104" t="str">
        <f>VLOOKUP(BJB!$F$9:$F$5599,Ctrl!$B$4:$D$399,3,0)</f>
        <v>III</v>
      </c>
      <c r="F3681" s="139" t="s">
        <v>10546</v>
      </c>
      <c r="G3681" s="139" t="s">
        <v>7677</v>
      </c>
      <c r="H3681" s="125"/>
      <c r="I3681" s="220" t="e">
        <f>IF(G3680=BJB!#REF!,I3680+1,1)</f>
        <v>#REF!</v>
      </c>
      <c r="J3681" s="912" t="s">
        <v>23602</v>
      </c>
      <c r="K3681" s="121" t="s">
        <v>3994</v>
      </c>
      <c r="L3681" s="104" t="s">
        <v>6477</v>
      </c>
      <c r="M3681" s="104" t="s">
        <v>3766</v>
      </c>
      <c r="N3681" s="120">
        <v>39647</v>
      </c>
      <c r="O3681" s="107">
        <v>10000000</v>
      </c>
      <c r="P3681" s="105" t="s">
        <v>6222</v>
      </c>
      <c r="Q3681" s="120" t="s">
        <v>6222</v>
      </c>
      <c r="R3681" s="890">
        <v>0</v>
      </c>
      <c r="S3681" s="108" t="s">
        <v>7107</v>
      </c>
      <c r="T3681" s="109">
        <v>40688</v>
      </c>
      <c r="U3681" s="106">
        <v>2571886</v>
      </c>
      <c r="V3681" s="109" t="s">
        <v>6222</v>
      </c>
      <c r="W3681" s="141">
        <v>0</v>
      </c>
      <c r="X3681" s="141">
        <v>0</v>
      </c>
      <c r="Y3681" s="141">
        <v>0</v>
      </c>
      <c r="Z3681" s="141">
        <v>0</v>
      </c>
      <c r="AA3681" s="112">
        <v>1632326</v>
      </c>
      <c r="AB3681" s="112"/>
      <c r="AC3681" s="106"/>
      <c r="AD3681" s="141"/>
      <c r="AE3681" s="106">
        <v>0</v>
      </c>
      <c r="AF3681" s="106">
        <v>0</v>
      </c>
      <c r="AG3681" s="106">
        <v>0</v>
      </c>
      <c r="AH3681" s="106"/>
      <c r="AI3681" s="106"/>
      <c r="AJ3681" s="106"/>
      <c r="AK3681" s="106"/>
      <c r="AL3681" s="106"/>
      <c r="AM3681" s="106"/>
      <c r="AN3681" s="114">
        <f t="shared" si="114"/>
        <v>1632326</v>
      </c>
      <c r="AO3681" s="114">
        <f t="shared" si="115"/>
        <v>939560</v>
      </c>
      <c r="AP3681" s="114"/>
      <c r="AQ3681" s="114"/>
      <c r="AR3681" s="114"/>
      <c r="AS3681" s="114"/>
      <c r="AT3681" s="191"/>
    </row>
    <row r="3682" spans="1:46" s="190" customFormat="1" ht="15" customHeight="1" x14ac:dyDescent="0.2">
      <c r="A3682" s="104"/>
      <c r="B3682" s="104">
        <f>VLOOKUP(BJB!$F$9:$F$5599,Ctrl!$B$4:$C$399,2,0)</f>
        <v>34</v>
      </c>
      <c r="C3682" s="104">
        <f>VLOOKUP(BJB!$G$9:$G$5599,Ctrl!$E$4:$F$399,2,0)</f>
        <v>0</v>
      </c>
      <c r="D3682" s="219">
        <v>1</v>
      </c>
      <c r="E3682" s="104" t="str">
        <f>VLOOKUP(BJB!$F$9:$F$5599,Ctrl!$B$4:$D$399,3,0)</f>
        <v>III</v>
      </c>
      <c r="F3682" s="139" t="s">
        <v>10546</v>
      </c>
      <c r="G3682" s="139" t="s">
        <v>7677</v>
      </c>
      <c r="H3682" s="125"/>
      <c r="I3682" s="220" t="e">
        <f>IF(G3681=BJB!#REF!,I3681+1,1)</f>
        <v>#REF!</v>
      </c>
      <c r="J3682" s="912" t="s">
        <v>23603</v>
      </c>
      <c r="K3682" s="121" t="s">
        <v>3995</v>
      </c>
      <c r="L3682" s="104" t="s">
        <v>6477</v>
      </c>
      <c r="M3682" s="104" t="s">
        <v>3946</v>
      </c>
      <c r="N3682" s="120">
        <v>39960</v>
      </c>
      <c r="O3682" s="107">
        <v>25000000</v>
      </c>
      <c r="P3682" s="105" t="s">
        <v>6222</v>
      </c>
      <c r="Q3682" s="120" t="s">
        <v>6222</v>
      </c>
      <c r="R3682" s="890">
        <v>0</v>
      </c>
      <c r="S3682" s="108" t="s">
        <v>7107</v>
      </c>
      <c r="T3682" s="109">
        <v>40688</v>
      </c>
      <c r="U3682" s="106">
        <v>11025005</v>
      </c>
      <c r="V3682" s="109" t="s">
        <v>6222</v>
      </c>
      <c r="W3682" s="141">
        <v>0</v>
      </c>
      <c r="X3682" s="141">
        <v>0</v>
      </c>
      <c r="Y3682" s="141">
        <v>0</v>
      </c>
      <c r="Z3682" s="141">
        <v>0</v>
      </c>
      <c r="AA3682" s="112">
        <v>0</v>
      </c>
      <c r="AB3682" s="112"/>
      <c r="AC3682" s="106"/>
      <c r="AD3682" s="141"/>
      <c r="AE3682" s="106">
        <v>0</v>
      </c>
      <c r="AF3682" s="106">
        <v>0</v>
      </c>
      <c r="AG3682" s="106">
        <v>0</v>
      </c>
      <c r="AH3682" s="106"/>
      <c r="AI3682" s="106"/>
      <c r="AJ3682" s="106"/>
      <c r="AK3682" s="106"/>
      <c r="AL3682" s="106"/>
      <c r="AM3682" s="106"/>
      <c r="AN3682" s="114">
        <f t="shared" si="114"/>
        <v>0</v>
      </c>
      <c r="AO3682" s="114">
        <f t="shared" si="115"/>
        <v>11025005</v>
      </c>
      <c r="AP3682" s="114"/>
      <c r="AQ3682" s="114"/>
      <c r="AR3682" s="114"/>
      <c r="AS3682" s="114"/>
      <c r="AT3682" s="191"/>
    </row>
    <row r="3683" spans="1:46" s="190" customFormat="1" ht="15" customHeight="1" x14ac:dyDescent="0.2">
      <c r="A3683" s="104"/>
      <c r="B3683" s="104">
        <f>VLOOKUP(BJB!$F$9:$F$5599,Ctrl!$B$4:$C$399,2,0)</f>
        <v>34</v>
      </c>
      <c r="C3683" s="104">
        <f>VLOOKUP(BJB!$G$9:$G$5599,Ctrl!$E$4:$F$399,2,0)</f>
        <v>0</v>
      </c>
      <c r="D3683" s="219">
        <v>1</v>
      </c>
      <c r="E3683" s="104" t="str">
        <f>VLOOKUP(BJB!$F$9:$F$5599,Ctrl!$B$4:$D$399,3,0)</f>
        <v>III</v>
      </c>
      <c r="F3683" s="139" t="s">
        <v>10546</v>
      </c>
      <c r="G3683" s="139" t="s">
        <v>7677</v>
      </c>
      <c r="H3683" s="125"/>
      <c r="I3683" s="220" t="e">
        <f>IF(G3682=BJB!#REF!,I3682+1,1)</f>
        <v>#REF!</v>
      </c>
      <c r="J3683" s="912" t="s">
        <v>23604</v>
      </c>
      <c r="K3683" s="121" t="s">
        <v>3996</v>
      </c>
      <c r="L3683" s="104" t="s">
        <v>6477</v>
      </c>
      <c r="M3683" s="104" t="s">
        <v>3997</v>
      </c>
      <c r="N3683" s="120">
        <v>40098</v>
      </c>
      <c r="O3683" s="107">
        <v>30000000</v>
      </c>
      <c r="P3683" s="105" t="s">
        <v>6222</v>
      </c>
      <c r="Q3683" s="120" t="s">
        <v>6222</v>
      </c>
      <c r="R3683" s="890">
        <v>0</v>
      </c>
      <c r="S3683" s="108" t="s">
        <v>7107</v>
      </c>
      <c r="T3683" s="109">
        <v>40688</v>
      </c>
      <c r="U3683" s="106">
        <v>18150000</v>
      </c>
      <c r="V3683" s="109" t="s">
        <v>6222</v>
      </c>
      <c r="W3683" s="141">
        <v>0</v>
      </c>
      <c r="X3683" s="141">
        <v>0</v>
      </c>
      <c r="Y3683" s="141">
        <v>0</v>
      </c>
      <c r="Z3683" s="141">
        <v>0</v>
      </c>
      <c r="AA3683" s="112">
        <v>18150000</v>
      </c>
      <c r="AB3683" s="112"/>
      <c r="AC3683" s="106"/>
      <c r="AD3683" s="141"/>
      <c r="AE3683" s="106">
        <v>0</v>
      </c>
      <c r="AF3683" s="106">
        <v>0</v>
      </c>
      <c r="AG3683" s="106">
        <v>0</v>
      </c>
      <c r="AH3683" s="106"/>
      <c r="AI3683" s="106"/>
      <c r="AJ3683" s="106"/>
      <c r="AK3683" s="106"/>
      <c r="AL3683" s="106"/>
      <c r="AM3683" s="106"/>
      <c r="AN3683" s="114">
        <f t="shared" si="114"/>
        <v>18150000</v>
      </c>
      <c r="AO3683" s="114">
        <f t="shared" si="115"/>
        <v>0</v>
      </c>
      <c r="AP3683" s="114"/>
      <c r="AQ3683" s="114"/>
      <c r="AR3683" s="114"/>
      <c r="AS3683" s="114"/>
      <c r="AT3683" s="191"/>
    </row>
    <row r="3684" spans="1:46" s="190" customFormat="1" ht="15" customHeight="1" x14ac:dyDescent="0.2">
      <c r="A3684" s="104"/>
      <c r="B3684" s="104">
        <f>VLOOKUP(BJB!$F$9:$F$5599,Ctrl!$B$4:$C$399,2,0)</f>
        <v>34</v>
      </c>
      <c r="C3684" s="104">
        <f>VLOOKUP(BJB!$G$9:$G$5599,Ctrl!$E$4:$F$399,2,0)</f>
        <v>0</v>
      </c>
      <c r="D3684" s="219">
        <v>1</v>
      </c>
      <c r="E3684" s="104" t="str">
        <f>VLOOKUP(BJB!$F$9:$F$5599,Ctrl!$B$4:$D$399,3,0)</f>
        <v>III</v>
      </c>
      <c r="F3684" s="139" t="s">
        <v>10546</v>
      </c>
      <c r="G3684" s="139" t="s">
        <v>7677</v>
      </c>
      <c r="H3684" s="125"/>
      <c r="I3684" s="220" t="e">
        <f>IF(G3683=BJB!#REF!,I3683+1,1)</f>
        <v>#REF!</v>
      </c>
      <c r="J3684" s="912" t="s">
        <v>23605</v>
      </c>
      <c r="K3684" s="121" t="s">
        <v>3998</v>
      </c>
      <c r="L3684" s="104" t="s">
        <v>6477</v>
      </c>
      <c r="M3684" s="104" t="s">
        <v>3791</v>
      </c>
      <c r="N3684" s="120">
        <v>39707</v>
      </c>
      <c r="O3684" s="107">
        <v>25000000</v>
      </c>
      <c r="P3684" s="105" t="s">
        <v>6222</v>
      </c>
      <c r="Q3684" s="120" t="s">
        <v>6222</v>
      </c>
      <c r="R3684" s="890">
        <v>0</v>
      </c>
      <c r="S3684" s="108" t="s">
        <v>7107</v>
      </c>
      <c r="T3684" s="109">
        <v>40688</v>
      </c>
      <c r="U3684" s="106">
        <v>6510424</v>
      </c>
      <c r="V3684" s="109" t="s">
        <v>6222</v>
      </c>
      <c r="W3684" s="141">
        <v>0</v>
      </c>
      <c r="X3684" s="141">
        <v>0</v>
      </c>
      <c r="Y3684" s="141">
        <v>0</v>
      </c>
      <c r="Z3684" s="141">
        <v>0</v>
      </c>
      <c r="AA3684" s="112">
        <v>0</v>
      </c>
      <c r="AB3684" s="112"/>
      <c r="AC3684" s="106"/>
      <c r="AD3684" s="141"/>
      <c r="AE3684" s="106">
        <v>0</v>
      </c>
      <c r="AF3684" s="106">
        <v>0</v>
      </c>
      <c r="AG3684" s="106">
        <v>0</v>
      </c>
      <c r="AH3684" s="106"/>
      <c r="AI3684" s="106"/>
      <c r="AJ3684" s="106"/>
      <c r="AK3684" s="106"/>
      <c r="AL3684" s="106"/>
      <c r="AM3684" s="106"/>
      <c r="AN3684" s="114">
        <f t="shared" si="114"/>
        <v>0</v>
      </c>
      <c r="AO3684" s="114">
        <f t="shared" si="115"/>
        <v>6510424</v>
      </c>
      <c r="AP3684" s="114"/>
      <c r="AQ3684" s="114"/>
      <c r="AR3684" s="114"/>
      <c r="AS3684" s="114"/>
      <c r="AT3684" s="191"/>
    </row>
    <row r="3685" spans="1:46" s="190" customFormat="1" ht="15" customHeight="1" x14ac:dyDescent="0.2">
      <c r="A3685" s="104"/>
      <c r="B3685" s="104">
        <f>VLOOKUP(BJB!$F$9:$F$5599,Ctrl!$B$4:$C$399,2,0)</f>
        <v>34</v>
      </c>
      <c r="C3685" s="104">
        <f>VLOOKUP(BJB!$G$9:$G$5599,Ctrl!$E$4:$F$399,2,0)</f>
        <v>0</v>
      </c>
      <c r="D3685" s="219">
        <v>1</v>
      </c>
      <c r="E3685" s="104" t="str">
        <f>VLOOKUP(BJB!$F$9:$F$5599,Ctrl!$B$4:$D$399,3,0)</f>
        <v>III</v>
      </c>
      <c r="F3685" s="139" t="s">
        <v>10546</v>
      </c>
      <c r="G3685" s="139" t="s">
        <v>7677</v>
      </c>
      <c r="H3685" s="125"/>
      <c r="I3685" s="220" t="e">
        <f>IF(G3684=BJB!#REF!,I3684+1,1)</f>
        <v>#REF!</v>
      </c>
      <c r="J3685" s="912" t="s">
        <v>23606</v>
      </c>
      <c r="K3685" s="121" t="s">
        <v>3999</v>
      </c>
      <c r="L3685" s="104" t="s">
        <v>6477</v>
      </c>
      <c r="M3685" s="104" t="s">
        <v>3791</v>
      </c>
      <c r="N3685" s="120">
        <v>39707</v>
      </c>
      <c r="O3685" s="107">
        <v>10000000</v>
      </c>
      <c r="P3685" s="105" t="s">
        <v>6222</v>
      </c>
      <c r="Q3685" s="120" t="s">
        <v>6222</v>
      </c>
      <c r="R3685" s="890">
        <v>0</v>
      </c>
      <c r="S3685" s="108" t="s">
        <v>7107</v>
      </c>
      <c r="T3685" s="109">
        <v>40688</v>
      </c>
      <c r="U3685" s="106">
        <v>2874994</v>
      </c>
      <c r="V3685" s="109" t="s">
        <v>6222</v>
      </c>
      <c r="W3685" s="141">
        <v>0</v>
      </c>
      <c r="X3685" s="141">
        <v>0</v>
      </c>
      <c r="Y3685" s="141">
        <v>0</v>
      </c>
      <c r="Z3685" s="141">
        <v>0</v>
      </c>
      <c r="AA3685" s="112">
        <v>1943495</v>
      </c>
      <c r="AB3685" s="112"/>
      <c r="AC3685" s="106"/>
      <c r="AD3685" s="141"/>
      <c r="AE3685" s="106">
        <v>0</v>
      </c>
      <c r="AF3685" s="106">
        <v>0</v>
      </c>
      <c r="AG3685" s="106">
        <v>0</v>
      </c>
      <c r="AH3685" s="106"/>
      <c r="AI3685" s="106"/>
      <c r="AJ3685" s="106"/>
      <c r="AK3685" s="106"/>
      <c r="AL3685" s="106"/>
      <c r="AM3685" s="106"/>
      <c r="AN3685" s="114">
        <f t="shared" si="114"/>
        <v>1943495</v>
      </c>
      <c r="AO3685" s="114">
        <f t="shared" si="115"/>
        <v>931499</v>
      </c>
      <c r="AP3685" s="114"/>
      <c r="AQ3685" s="114"/>
      <c r="AR3685" s="114"/>
      <c r="AS3685" s="114"/>
      <c r="AT3685" s="191"/>
    </row>
    <row r="3686" spans="1:46" s="190" customFormat="1" ht="15" customHeight="1" x14ac:dyDescent="0.2">
      <c r="A3686" s="104"/>
      <c r="B3686" s="104">
        <f>VLOOKUP(BJB!$F$9:$F$5599,Ctrl!$B$4:$C$399,2,0)</f>
        <v>34</v>
      </c>
      <c r="C3686" s="104">
        <f>VLOOKUP(BJB!$G$9:$G$5599,Ctrl!$E$4:$F$399,2,0)</f>
        <v>0</v>
      </c>
      <c r="D3686" s="219">
        <v>1</v>
      </c>
      <c r="E3686" s="104" t="str">
        <f>VLOOKUP(BJB!$F$9:$F$5599,Ctrl!$B$4:$D$399,3,0)</f>
        <v>III</v>
      </c>
      <c r="F3686" s="139" t="s">
        <v>10546</v>
      </c>
      <c r="G3686" s="139" t="s">
        <v>7677</v>
      </c>
      <c r="H3686" s="125"/>
      <c r="I3686" s="220" t="e">
        <f>IF(G3685=BJB!#REF!,I3685+1,1)</f>
        <v>#REF!</v>
      </c>
      <c r="J3686" s="912" t="s">
        <v>23607</v>
      </c>
      <c r="K3686" s="121" t="s">
        <v>4000</v>
      </c>
      <c r="L3686" s="104" t="s">
        <v>6477</v>
      </c>
      <c r="M3686" s="104" t="s">
        <v>3942</v>
      </c>
      <c r="N3686" s="120">
        <v>39896</v>
      </c>
      <c r="O3686" s="107">
        <v>25000000</v>
      </c>
      <c r="P3686" s="105" t="s">
        <v>6222</v>
      </c>
      <c r="Q3686" s="120" t="s">
        <v>6222</v>
      </c>
      <c r="R3686" s="890">
        <v>0</v>
      </c>
      <c r="S3686" s="108" t="s">
        <v>7107</v>
      </c>
      <c r="T3686" s="109">
        <v>40688</v>
      </c>
      <c r="U3686" s="106">
        <v>14420909</v>
      </c>
      <c r="V3686" s="109" t="s">
        <v>6222</v>
      </c>
      <c r="W3686" s="141">
        <v>0</v>
      </c>
      <c r="X3686" s="141">
        <v>0</v>
      </c>
      <c r="Y3686" s="141">
        <v>0</v>
      </c>
      <c r="Z3686" s="141">
        <v>0</v>
      </c>
      <c r="AA3686" s="112">
        <v>12943754</v>
      </c>
      <c r="AB3686" s="112"/>
      <c r="AC3686" s="106"/>
      <c r="AD3686" s="141"/>
      <c r="AE3686" s="106">
        <v>0</v>
      </c>
      <c r="AF3686" s="106">
        <v>0</v>
      </c>
      <c r="AG3686" s="106">
        <v>0</v>
      </c>
      <c r="AH3686" s="106"/>
      <c r="AI3686" s="106"/>
      <c r="AJ3686" s="106"/>
      <c r="AK3686" s="106"/>
      <c r="AL3686" s="106"/>
      <c r="AM3686" s="106"/>
      <c r="AN3686" s="114">
        <f t="shared" si="114"/>
        <v>12943754</v>
      </c>
      <c r="AO3686" s="114">
        <f t="shared" si="115"/>
        <v>1477155</v>
      </c>
      <c r="AP3686" s="114"/>
      <c r="AQ3686" s="114"/>
      <c r="AR3686" s="114"/>
      <c r="AS3686" s="114"/>
      <c r="AT3686" s="191"/>
    </row>
    <row r="3687" spans="1:46" s="190" customFormat="1" ht="15" customHeight="1" x14ac:dyDescent="0.2">
      <c r="A3687" s="104"/>
      <c r="B3687" s="104">
        <f>VLOOKUP(BJB!$F$9:$F$5599,Ctrl!$B$4:$C$399,2,0)</f>
        <v>34</v>
      </c>
      <c r="C3687" s="104">
        <f>VLOOKUP(BJB!$G$9:$G$5599,Ctrl!$E$4:$F$399,2,0)</f>
        <v>0</v>
      </c>
      <c r="D3687" s="219">
        <v>1</v>
      </c>
      <c r="E3687" s="104" t="str">
        <f>VLOOKUP(BJB!$F$9:$F$5599,Ctrl!$B$4:$D$399,3,0)</f>
        <v>III</v>
      </c>
      <c r="F3687" s="139" t="s">
        <v>10546</v>
      </c>
      <c r="G3687" s="139" t="s">
        <v>7677</v>
      </c>
      <c r="H3687" s="125" t="s">
        <v>12674</v>
      </c>
      <c r="I3687" s="220" t="e">
        <f>IF(G3686=BJB!#REF!,I3686+1,1)</f>
        <v>#REF!</v>
      </c>
      <c r="J3687" s="912" t="s">
        <v>23608</v>
      </c>
      <c r="K3687" s="121" t="s">
        <v>4001</v>
      </c>
      <c r="L3687" s="104" t="s">
        <v>6477</v>
      </c>
      <c r="M3687" s="104" t="s">
        <v>3785</v>
      </c>
      <c r="N3687" s="120">
        <v>39595</v>
      </c>
      <c r="O3687" s="107">
        <v>15000000</v>
      </c>
      <c r="P3687" s="105" t="s">
        <v>6222</v>
      </c>
      <c r="Q3687" s="120" t="s">
        <v>6222</v>
      </c>
      <c r="R3687" s="890">
        <v>0</v>
      </c>
      <c r="S3687" s="108" t="s">
        <v>7107</v>
      </c>
      <c r="T3687" s="109">
        <v>40688</v>
      </c>
      <c r="U3687" s="106">
        <v>2906243</v>
      </c>
      <c r="V3687" s="109" t="s">
        <v>6222</v>
      </c>
      <c r="W3687" s="141">
        <v>0</v>
      </c>
      <c r="X3687" s="141">
        <v>0</v>
      </c>
      <c r="Y3687" s="141">
        <v>0</v>
      </c>
      <c r="Z3687" s="141">
        <v>0</v>
      </c>
      <c r="AA3687" s="112">
        <v>116943</v>
      </c>
      <c r="AB3687" s="112"/>
      <c r="AC3687" s="132"/>
      <c r="AD3687" s="141"/>
      <c r="AE3687" s="106">
        <v>0</v>
      </c>
      <c r="AF3687" s="106">
        <v>0</v>
      </c>
      <c r="AG3687" s="106">
        <v>0</v>
      </c>
      <c r="AH3687" s="106"/>
      <c r="AI3687" s="106"/>
      <c r="AJ3687" s="106"/>
      <c r="AK3687" s="106"/>
      <c r="AL3687" s="106"/>
      <c r="AM3687" s="106"/>
      <c r="AN3687" s="114">
        <f t="shared" si="114"/>
        <v>116943</v>
      </c>
      <c r="AO3687" s="114">
        <f t="shared" si="115"/>
        <v>2789300</v>
      </c>
      <c r="AP3687" s="114"/>
      <c r="AQ3687" s="114"/>
      <c r="AR3687" s="114"/>
      <c r="AS3687" s="114"/>
      <c r="AT3687" s="191"/>
    </row>
    <row r="3688" spans="1:46" s="190" customFormat="1" ht="15" customHeight="1" x14ac:dyDescent="0.2">
      <c r="A3688" s="104"/>
      <c r="B3688" s="104">
        <f>VLOOKUP(BJB!$F$9:$F$5599,Ctrl!$B$4:$C$399,2,0)</f>
        <v>34</v>
      </c>
      <c r="C3688" s="104">
        <f>VLOOKUP(BJB!$G$9:$G$5599,Ctrl!$E$4:$F$399,2,0)</f>
        <v>0</v>
      </c>
      <c r="D3688" s="219">
        <v>1</v>
      </c>
      <c r="E3688" s="104" t="str">
        <f>VLOOKUP(BJB!$F$9:$F$5599,Ctrl!$B$4:$D$399,3,0)</f>
        <v>III</v>
      </c>
      <c r="F3688" s="139" t="s">
        <v>10546</v>
      </c>
      <c r="G3688" s="139" t="s">
        <v>7677</v>
      </c>
      <c r="H3688" s="125"/>
      <c r="I3688" s="220" t="e">
        <f>IF(G3687=BJB!#REF!,I3687+1,1)</f>
        <v>#REF!</v>
      </c>
      <c r="J3688" s="912" t="s">
        <v>23609</v>
      </c>
      <c r="K3688" s="121" t="s">
        <v>425</v>
      </c>
      <c r="L3688" s="104" t="s">
        <v>6477</v>
      </c>
      <c r="M3688" s="104" t="s">
        <v>4002</v>
      </c>
      <c r="N3688" s="120">
        <v>40032</v>
      </c>
      <c r="O3688" s="107">
        <v>40000000</v>
      </c>
      <c r="P3688" s="105" t="s">
        <v>6222</v>
      </c>
      <c r="Q3688" s="120" t="s">
        <v>6222</v>
      </c>
      <c r="R3688" s="890">
        <v>0</v>
      </c>
      <c r="S3688" s="108" t="s">
        <v>7107</v>
      </c>
      <c r="T3688" s="109">
        <v>40688</v>
      </c>
      <c r="U3688" s="106">
        <v>26562707</v>
      </c>
      <c r="V3688" s="109" t="s">
        <v>6222</v>
      </c>
      <c r="W3688" s="141">
        <v>0</v>
      </c>
      <c r="X3688" s="141">
        <v>0</v>
      </c>
      <c r="Y3688" s="141">
        <v>0</v>
      </c>
      <c r="Z3688" s="141">
        <v>0</v>
      </c>
      <c r="AA3688" s="112">
        <v>1537500</v>
      </c>
      <c r="AB3688" s="112"/>
      <c r="AC3688" s="106"/>
      <c r="AD3688" s="141"/>
      <c r="AE3688" s="106">
        <v>0</v>
      </c>
      <c r="AF3688" s="106">
        <v>0</v>
      </c>
      <c r="AG3688" s="106">
        <v>0</v>
      </c>
      <c r="AH3688" s="106"/>
      <c r="AI3688" s="106"/>
      <c r="AJ3688" s="106"/>
      <c r="AK3688" s="106"/>
      <c r="AL3688" s="106"/>
      <c r="AM3688" s="106"/>
      <c r="AN3688" s="114">
        <f t="shared" si="114"/>
        <v>1537500</v>
      </c>
      <c r="AO3688" s="114">
        <f t="shared" si="115"/>
        <v>25025207</v>
      </c>
      <c r="AP3688" s="114"/>
      <c r="AQ3688" s="114"/>
      <c r="AR3688" s="114"/>
      <c r="AS3688" s="114"/>
    </row>
    <row r="3689" spans="1:46" s="190" customFormat="1" ht="15" customHeight="1" x14ac:dyDescent="0.2">
      <c r="A3689" s="104"/>
      <c r="B3689" s="104">
        <f>VLOOKUP(BJB!$F$9:$F$5599,Ctrl!$B$4:$C$399,2,0)</f>
        <v>34</v>
      </c>
      <c r="C3689" s="104">
        <f>VLOOKUP(BJB!$G$9:$G$5599,Ctrl!$E$4:$F$399,2,0)</f>
        <v>0</v>
      </c>
      <c r="D3689" s="219">
        <v>1</v>
      </c>
      <c r="E3689" s="104" t="str">
        <f>VLOOKUP(BJB!$F$9:$F$5599,Ctrl!$B$4:$D$399,3,0)</f>
        <v>III</v>
      </c>
      <c r="F3689" s="139" t="s">
        <v>10546</v>
      </c>
      <c r="G3689" s="139" t="s">
        <v>7677</v>
      </c>
      <c r="H3689" s="125"/>
      <c r="I3689" s="220" t="e">
        <f>IF(G3688=BJB!#REF!,I3688+1,1)</f>
        <v>#REF!</v>
      </c>
      <c r="J3689" s="912" t="s">
        <v>23610</v>
      </c>
      <c r="K3689" s="121" t="s">
        <v>4003</v>
      </c>
      <c r="L3689" s="104" t="s">
        <v>6477</v>
      </c>
      <c r="M3689" s="104" t="s">
        <v>3957</v>
      </c>
      <c r="N3689" s="120">
        <v>39755</v>
      </c>
      <c r="O3689" s="107">
        <v>65000000</v>
      </c>
      <c r="P3689" s="105" t="s">
        <v>6222</v>
      </c>
      <c r="Q3689" s="120" t="s">
        <v>6222</v>
      </c>
      <c r="R3689" s="890">
        <v>0</v>
      </c>
      <c r="S3689" s="108" t="s">
        <v>7107</v>
      </c>
      <c r="T3689" s="109">
        <v>40688</v>
      </c>
      <c r="U3689" s="106">
        <v>17492768</v>
      </c>
      <c r="V3689" s="109" t="s">
        <v>6222</v>
      </c>
      <c r="W3689" s="141">
        <v>0</v>
      </c>
      <c r="X3689" s="141">
        <v>0</v>
      </c>
      <c r="Y3689" s="141">
        <v>0</v>
      </c>
      <c r="Z3689" s="141">
        <v>0</v>
      </c>
      <c r="AA3689" s="112">
        <v>17492768</v>
      </c>
      <c r="AB3689" s="112"/>
      <c r="AC3689" s="106"/>
      <c r="AD3689" s="141"/>
      <c r="AE3689" s="106">
        <v>0</v>
      </c>
      <c r="AF3689" s="106">
        <v>0</v>
      </c>
      <c r="AG3689" s="106">
        <v>0</v>
      </c>
      <c r="AH3689" s="106"/>
      <c r="AI3689" s="106"/>
      <c r="AJ3689" s="106"/>
      <c r="AK3689" s="106"/>
      <c r="AL3689" s="106"/>
      <c r="AM3689" s="106"/>
      <c r="AN3689" s="114">
        <f t="shared" si="114"/>
        <v>17492768</v>
      </c>
      <c r="AO3689" s="114">
        <f t="shared" si="115"/>
        <v>0</v>
      </c>
      <c r="AP3689" s="114"/>
      <c r="AQ3689" s="114"/>
      <c r="AR3689" s="114"/>
      <c r="AS3689" s="114"/>
    </row>
    <row r="3690" spans="1:46" s="190" customFormat="1" ht="15" customHeight="1" x14ac:dyDescent="0.2">
      <c r="A3690" s="104"/>
      <c r="B3690" s="104">
        <f>VLOOKUP(BJB!$F$9:$F$5599,Ctrl!$B$4:$C$399,2,0)</f>
        <v>34</v>
      </c>
      <c r="C3690" s="104">
        <f>VLOOKUP(BJB!$G$9:$G$5599,Ctrl!$E$4:$F$399,2,0)</f>
        <v>0</v>
      </c>
      <c r="D3690" s="219">
        <v>1</v>
      </c>
      <c r="E3690" s="104" t="str">
        <f>VLOOKUP(BJB!$F$9:$F$5599,Ctrl!$B$4:$D$399,3,0)</f>
        <v>III</v>
      </c>
      <c r="F3690" s="139" t="s">
        <v>10546</v>
      </c>
      <c r="G3690" s="139" t="s">
        <v>7677</v>
      </c>
      <c r="H3690" s="125"/>
      <c r="I3690" s="220" t="e">
        <f>IF(G3689=BJB!#REF!,I3689+1,1)</f>
        <v>#REF!</v>
      </c>
      <c r="J3690" s="912" t="s">
        <v>23611</v>
      </c>
      <c r="K3690" s="121" t="s">
        <v>4004</v>
      </c>
      <c r="L3690" s="104" t="s">
        <v>6477</v>
      </c>
      <c r="M3690" s="104" t="s">
        <v>3766</v>
      </c>
      <c r="N3690" s="120">
        <v>39647</v>
      </c>
      <c r="O3690" s="107">
        <v>10000000</v>
      </c>
      <c r="P3690" s="105" t="s">
        <v>6222</v>
      </c>
      <c r="Q3690" s="120" t="s">
        <v>6222</v>
      </c>
      <c r="R3690" s="890">
        <v>0</v>
      </c>
      <c r="S3690" s="108" t="s">
        <v>7107</v>
      </c>
      <c r="T3690" s="109">
        <v>40688</v>
      </c>
      <c r="U3690" s="106">
        <v>2553088</v>
      </c>
      <c r="V3690" s="109" t="s">
        <v>6222</v>
      </c>
      <c r="W3690" s="141">
        <v>0</v>
      </c>
      <c r="X3690" s="141">
        <v>0</v>
      </c>
      <c r="Y3690" s="141">
        <v>0</v>
      </c>
      <c r="Z3690" s="141">
        <v>0</v>
      </c>
      <c r="AA3690" s="112">
        <v>0</v>
      </c>
      <c r="AB3690" s="112"/>
      <c r="AC3690" s="106"/>
      <c r="AD3690" s="141"/>
      <c r="AE3690" s="106">
        <v>0</v>
      </c>
      <c r="AF3690" s="106">
        <v>0</v>
      </c>
      <c r="AG3690" s="106">
        <v>0</v>
      </c>
      <c r="AH3690" s="106"/>
      <c r="AI3690" s="106"/>
      <c r="AJ3690" s="106"/>
      <c r="AK3690" s="106"/>
      <c r="AL3690" s="106"/>
      <c r="AM3690" s="106"/>
      <c r="AN3690" s="114">
        <f t="shared" si="114"/>
        <v>0</v>
      </c>
      <c r="AO3690" s="114">
        <f t="shared" si="115"/>
        <v>2553088</v>
      </c>
      <c r="AP3690" s="114"/>
      <c r="AQ3690" s="114"/>
      <c r="AR3690" s="114"/>
      <c r="AS3690" s="114"/>
    </row>
    <row r="3691" spans="1:46" s="190" customFormat="1" ht="15" customHeight="1" x14ac:dyDescent="0.2">
      <c r="A3691" s="104"/>
      <c r="B3691" s="104">
        <f>VLOOKUP(BJB!$F$9:$F$5599,Ctrl!$B$4:$C$399,2,0)</f>
        <v>34</v>
      </c>
      <c r="C3691" s="104">
        <f>VLOOKUP(BJB!$G$9:$G$5599,Ctrl!$E$4:$F$399,2,0)</f>
        <v>0</v>
      </c>
      <c r="D3691" s="219">
        <v>1</v>
      </c>
      <c r="E3691" s="104" t="str">
        <f>VLOOKUP(BJB!$F$9:$F$5599,Ctrl!$B$4:$D$399,3,0)</f>
        <v>III</v>
      </c>
      <c r="F3691" s="139" t="s">
        <v>10546</v>
      </c>
      <c r="G3691" s="139" t="s">
        <v>7677</v>
      </c>
      <c r="H3691" s="125"/>
      <c r="I3691" s="220" t="e">
        <f>IF(G3690=BJB!#REF!,I3690+1,1)</f>
        <v>#REF!</v>
      </c>
      <c r="J3691" s="912" t="s">
        <v>23612</v>
      </c>
      <c r="K3691" s="121" t="s">
        <v>3057</v>
      </c>
      <c r="L3691" s="104" t="s">
        <v>6477</v>
      </c>
      <c r="M3691" s="104" t="s">
        <v>3766</v>
      </c>
      <c r="N3691" s="120">
        <v>39647</v>
      </c>
      <c r="O3691" s="107">
        <v>10000000</v>
      </c>
      <c r="P3691" s="105" t="s">
        <v>6222</v>
      </c>
      <c r="Q3691" s="120" t="s">
        <v>6222</v>
      </c>
      <c r="R3691" s="890">
        <v>0</v>
      </c>
      <c r="S3691" s="108" t="s">
        <v>7107</v>
      </c>
      <c r="T3691" s="109">
        <v>40688</v>
      </c>
      <c r="U3691" s="106">
        <v>2729999</v>
      </c>
      <c r="V3691" s="109" t="s">
        <v>6222</v>
      </c>
      <c r="W3691" s="141">
        <v>0</v>
      </c>
      <c r="X3691" s="141">
        <v>0</v>
      </c>
      <c r="Y3691" s="141">
        <v>0</v>
      </c>
      <c r="Z3691" s="141">
        <v>0</v>
      </c>
      <c r="AA3691" s="112">
        <v>0</v>
      </c>
      <c r="AB3691" s="112"/>
      <c r="AC3691" s="106"/>
      <c r="AD3691" s="141"/>
      <c r="AE3691" s="106">
        <v>0</v>
      </c>
      <c r="AF3691" s="106">
        <v>0</v>
      </c>
      <c r="AG3691" s="106">
        <v>0</v>
      </c>
      <c r="AH3691" s="106"/>
      <c r="AI3691" s="106"/>
      <c r="AJ3691" s="106"/>
      <c r="AK3691" s="106"/>
      <c r="AL3691" s="106"/>
      <c r="AM3691" s="106"/>
      <c r="AN3691" s="114">
        <f t="shared" si="114"/>
        <v>0</v>
      </c>
      <c r="AO3691" s="114">
        <f t="shared" si="115"/>
        <v>2729999</v>
      </c>
      <c r="AP3691" s="114"/>
      <c r="AQ3691" s="114"/>
      <c r="AR3691" s="114"/>
      <c r="AS3691" s="114"/>
      <c r="AT3691" s="189"/>
    </row>
    <row r="3692" spans="1:46" s="190" customFormat="1" ht="15" customHeight="1" x14ac:dyDescent="0.2">
      <c r="A3692" s="104"/>
      <c r="B3692" s="104">
        <f>VLOOKUP(BJB!$F$9:$F$5599,Ctrl!$B$4:$C$399,2,0)</f>
        <v>34</v>
      </c>
      <c r="C3692" s="104">
        <f>VLOOKUP(BJB!$G$9:$G$5599,Ctrl!$E$4:$F$399,2,0)</f>
        <v>0</v>
      </c>
      <c r="D3692" s="219">
        <v>1</v>
      </c>
      <c r="E3692" s="104" t="str">
        <f>VLOOKUP(BJB!$F$9:$F$5599,Ctrl!$B$4:$D$399,3,0)</f>
        <v>III</v>
      </c>
      <c r="F3692" s="139" t="s">
        <v>10546</v>
      </c>
      <c r="G3692" s="139" t="s">
        <v>7677</v>
      </c>
      <c r="H3692" s="125"/>
      <c r="I3692" s="220" t="e">
        <f>IF(G3691=BJB!#REF!,I3691+1,1)</f>
        <v>#REF!</v>
      </c>
      <c r="J3692" s="912" t="s">
        <v>23613</v>
      </c>
      <c r="K3692" s="121" t="s">
        <v>4005</v>
      </c>
      <c r="L3692" s="104" t="s">
        <v>6477</v>
      </c>
      <c r="M3692" s="104" t="s">
        <v>3766</v>
      </c>
      <c r="N3692" s="120">
        <v>39647</v>
      </c>
      <c r="O3692" s="107">
        <v>10000000</v>
      </c>
      <c r="P3692" s="105" t="s">
        <v>6222</v>
      </c>
      <c r="Q3692" s="120" t="s">
        <v>6222</v>
      </c>
      <c r="R3692" s="890">
        <v>0</v>
      </c>
      <c r="S3692" s="108" t="s">
        <v>7107</v>
      </c>
      <c r="T3692" s="109">
        <v>40688</v>
      </c>
      <c r="U3692" s="106">
        <v>2996890</v>
      </c>
      <c r="V3692" s="109" t="s">
        <v>6222</v>
      </c>
      <c r="W3692" s="141">
        <v>0</v>
      </c>
      <c r="X3692" s="141">
        <v>0</v>
      </c>
      <c r="Y3692" s="141">
        <v>0</v>
      </c>
      <c r="Z3692" s="141">
        <v>0</v>
      </c>
      <c r="AA3692" s="112">
        <v>0</v>
      </c>
      <c r="AB3692" s="112"/>
      <c r="AC3692" s="106"/>
      <c r="AD3692" s="141"/>
      <c r="AE3692" s="106">
        <v>0</v>
      </c>
      <c r="AF3692" s="106">
        <v>0</v>
      </c>
      <c r="AG3692" s="106">
        <v>0</v>
      </c>
      <c r="AH3692" s="106"/>
      <c r="AI3692" s="106"/>
      <c r="AJ3692" s="106"/>
      <c r="AK3692" s="106"/>
      <c r="AL3692" s="106"/>
      <c r="AM3692" s="106"/>
      <c r="AN3692" s="114">
        <f t="shared" si="114"/>
        <v>0</v>
      </c>
      <c r="AO3692" s="114">
        <f t="shared" si="115"/>
        <v>2996890</v>
      </c>
      <c r="AP3692" s="114"/>
      <c r="AQ3692" s="114"/>
      <c r="AR3692" s="114"/>
      <c r="AS3692" s="114"/>
      <c r="AT3692" s="191"/>
    </row>
    <row r="3693" spans="1:46" s="190" customFormat="1" ht="15" customHeight="1" x14ac:dyDescent="0.2">
      <c r="A3693" s="104"/>
      <c r="B3693" s="104">
        <f>VLOOKUP(BJB!$F$9:$F$5599,Ctrl!$B$4:$C$399,2,0)</f>
        <v>34</v>
      </c>
      <c r="C3693" s="104">
        <f>VLOOKUP(BJB!$G$9:$G$5599,Ctrl!$E$4:$F$399,2,0)</f>
        <v>0</v>
      </c>
      <c r="D3693" s="219">
        <v>1</v>
      </c>
      <c r="E3693" s="104" t="str">
        <f>VLOOKUP(BJB!$F$9:$F$5599,Ctrl!$B$4:$D$399,3,0)</f>
        <v>III</v>
      </c>
      <c r="F3693" s="139" t="s">
        <v>10546</v>
      </c>
      <c r="G3693" s="139" t="s">
        <v>7677</v>
      </c>
      <c r="H3693" s="125"/>
      <c r="I3693" s="220" t="e">
        <f>IF(G3692=BJB!#REF!,I3692+1,1)</f>
        <v>#REF!</v>
      </c>
      <c r="J3693" s="912" t="s">
        <v>23614</v>
      </c>
      <c r="K3693" s="121" t="s">
        <v>4006</v>
      </c>
      <c r="L3693" s="104" t="s">
        <v>6477</v>
      </c>
      <c r="M3693" s="104" t="s">
        <v>3881</v>
      </c>
      <c r="N3693" s="120">
        <v>39857</v>
      </c>
      <c r="O3693" s="107">
        <v>85000000</v>
      </c>
      <c r="P3693" s="105" t="s">
        <v>6222</v>
      </c>
      <c r="Q3693" s="120" t="s">
        <v>6222</v>
      </c>
      <c r="R3693" s="890">
        <v>0</v>
      </c>
      <c r="S3693" s="108" t="s">
        <v>7107</v>
      </c>
      <c r="T3693" s="109">
        <v>40688</v>
      </c>
      <c r="U3693" s="106">
        <v>41969652</v>
      </c>
      <c r="V3693" s="109" t="s">
        <v>6222</v>
      </c>
      <c r="W3693" s="141">
        <v>0</v>
      </c>
      <c r="X3693" s="141">
        <v>0</v>
      </c>
      <c r="Y3693" s="141">
        <v>0</v>
      </c>
      <c r="Z3693" s="141">
        <v>0</v>
      </c>
      <c r="AA3693" s="112">
        <v>11969652</v>
      </c>
      <c r="AB3693" s="112"/>
      <c r="AC3693" s="106"/>
      <c r="AD3693" s="141"/>
      <c r="AE3693" s="106">
        <v>0</v>
      </c>
      <c r="AF3693" s="106">
        <v>0</v>
      </c>
      <c r="AG3693" s="106">
        <v>0</v>
      </c>
      <c r="AH3693" s="106"/>
      <c r="AI3693" s="106"/>
      <c r="AJ3693" s="106"/>
      <c r="AK3693" s="106"/>
      <c r="AL3693" s="106"/>
      <c r="AM3693" s="106"/>
      <c r="AN3693" s="114">
        <f t="shared" si="114"/>
        <v>11969652</v>
      </c>
      <c r="AO3693" s="114">
        <f t="shared" si="115"/>
        <v>30000000</v>
      </c>
      <c r="AP3693" s="114"/>
      <c r="AQ3693" s="114"/>
      <c r="AR3693" s="114"/>
      <c r="AS3693" s="114"/>
    </row>
    <row r="3694" spans="1:46" s="191" customFormat="1" ht="15" customHeight="1" x14ac:dyDescent="0.2">
      <c r="A3694" s="104"/>
      <c r="B3694" s="104">
        <f>VLOOKUP(BJB!$F$9:$F$5599,Ctrl!$B$4:$C$399,2,0)</f>
        <v>34</v>
      </c>
      <c r="C3694" s="104">
        <f>VLOOKUP(BJB!$G$9:$G$5599,Ctrl!$E$4:$F$399,2,0)</f>
        <v>0</v>
      </c>
      <c r="D3694" s="219">
        <v>1</v>
      </c>
      <c r="E3694" s="104" t="str">
        <f>VLOOKUP(BJB!$F$9:$F$5599,Ctrl!$B$4:$D$399,3,0)</f>
        <v>III</v>
      </c>
      <c r="F3694" s="139" t="s">
        <v>10546</v>
      </c>
      <c r="G3694" s="139" t="s">
        <v>7677</v>
      </c>
      <c r="H3694" s="125"/>
      <c r="I3694" s="220" t="e">
        <f>IF(G3693=BJB!#REF!,I3693+1,1)</f>
        <v>#REF!</v>
      </c>
      <c r="J3694" s="912" t="s">
        <v>23615</v>
      </c>
      <c r="K3694" s="121" t="s">
        <v>4007</v>
      </c>
      <c r="L3694" s="104" t="s">
        <v>6477</v>
      </c>
      <c r="M3694" s="104" t="s">
        <v>3836</v>
      </c>
      <c r="N3694" s="120">
        <v>39780</v>
      </c>
      <c r="O3694" s="107">
        <v>100000000</v>
      </c>
      <c r="P3694" s="105" t="s">
        <v>6222</v>
      </c>
      <c r="Q3694" s="120" t="s">
        <v>6222</v>
      </c>
      <c r="R3694" s="890">
        <v>0</v>
      </c>
      <c r="S3694" s="108" t="s">
        <v>7107</v>
      </c>
      <c r="T3694" s="109">
        <v>40688</v>
      </c>
      <c r="U3694" s="106">
        <v>55305141</v>
      </c>
      <c r="V3694" s="109" t="s">
        <v>6222</v>
      </c>
      <c r="W3694" s="141">
        <v>0</v>
      </c>
      <c r="X3694" s="141">
        <v>0</v>
      </c>
      <c r="Y3694" s="141">
        <v>0</v>
      </c>
      <c r="Z3694" s="141">
        <v>0</v>
      </c>
      <c r="AA3694" s="112">
        <v>55305141</v>
      </c>
      <c r="AB3694" s="112"/>
      <c r="AC3694" s="106"/>
      <c r="AD3694" s="141"/>
      <c r="AE3694" s="106">
        <v>0</v>
      </c>
      <c r="AF3694" s="106">
        <v>0</v>
      </c>
      <c r="AG3694" s="106">
        <v>0</v>
      </c>
      <c r="AH3694" s="106"/>
      <c r="AI3694" s="106"/>
      <c r="AJ3694" s="106"/>
      <c r="AK3694" s="106"/>
      <c r="AL3694" s="106"/>
      <c r="AM3694" s="106"/>
      <c r="AN3694" s="114">
        <f t="shared" si="114"/>
        <v>55305141</v>
      </c>
      <c r="AO3694" s="114">
        <f t="shared" si="115"/>
        <v>0</v>
      </c>
      <c r="AP3694" s="114"/>
      <c r="AQ3694" s="114"/>
      <c r="AR3694" s="114"/>
      <c r="AS3694" s="114"/>
      <c r="AT3694" s="190"/>
    </row>
    <row r="3695" spans="1:46" s="191" customFormat="1" ht="15" customHeight="1" x14ac:dyDescent="0.2">
      <c r="A3695" s="104"/>
      <c r="B3695" s="104">
        <f>VLOOKUP(BJB!$F$9:$F$5599,Ctrl!$B$4:$C$399,2,0)</f>
        <v>34</v>
      </c>
      <c r="C3695" s="104">
        <f>VLOOKUP(BJB!$G$9:$G$5599,Ctrl!$E$4:$F$399,2,0)</f>
        <v>0</v>
      </c>
      <c r="D3695" s="219">
        <v>1</v>
      </c>
      <c r="E3695" s="104" t="str">
        <f>VLOOKUP(BJB!$F$9:$F$5599,Ctrl!$B$4:$D$399,3,0)</f>
        <v>III</v>
      </c>
      <c r="F3695" s="139" t="s">
        <v>10546</v>
      </c>
      <c r="G3695" s="139" t="s">
        <v>7677</v>
      </c>
      <c r="H3695" s="125"/>
      <c r="I3695" s="220" t="e">
        <f>IF(G3694=BJB!#REF!,I3694+1,1)</f>
        <v>#REF!</v>
      </c>
      <c r="J3695" s="912" t="s">
        <v>23616</v>
      </c>
      <c r="K3695" s="121" t="s">
        <v>4008</v>
      </c>
      <c r="L3695" s="104" t="s">
        <v>6477</v>
      </c>
      <c r="M3695" s="104" t="s">
        <v>4002</v>
      </c>
      <c r="N3695" s="120">
        <v>40032</v>
      </c>
      <c r="O3695" s="107">
        <v>30000000</v>
      </c>
      <c r="P3695" s="105" t="s">
        <v>6222</v>
      </c>
      <c r="Q3695" s="120" t="s">
        <v>6222</v>
      </c>
      <c r="R3695" s="890">
        <v>0</v>
      </c>
      <c r="S3695" s="108" t="s">
        <v>7107</v>
      </c>
      <c r="T3695" s="109">
        <v>40688</v>
      </c>
      <c r="U3695" s="106">
        <v>20390700</v>
      </c>
      <c r="V3695" s="109" t="s">
        <v>6222</v>
      </c>
      <c r="W3695" s="141">
        <v>0</v>
      </c>
      <c r="X3695" s="141">
        <v>0</v>
      </c>
      <c r="Y3695" s="141">
        <v>0</v>
      </c>
      <c r="Z3695" s="141">
        <v>0</v>
      </c>
      <c r="AA3695" s="112">
        <v>4912500</v>
      </c>
      <c r="AB3695" s="112"/>
      <c r="AC3695" s="106"/>
      <c r="AD3695" s="141"/>
      <c r="AE3695" s="106">
        <v>0</v>
      </c>
      <c r="AF3695" s="106">
        <v>0</v>
      </c>
      <c r="AG3695" s="106">
        <v>0</v>
      </c>
      <c r="AH3695" s="106"/>
      <c r="AI3695" s="106"/>
      <c r="AJ3695" s="106"/>
      <c r="AK3695" s="106"/>
      <c r="AL3695" s="106"/>
      <c r="AM3695" s="106"/>
      <c r="AN3695" s="114">
        <f t="shared" si="114"/>
        <v>4912500</v>
      </c>
      <c r="AO3695" s="114">
        <f t="shared" si="115"/>
        <v>15478200</v>
      </c>
      <c r="AP3695" s="114"/>
      <c r="AQ3695" s="114"/>
      <c r="AR3695" s="114"/>
      <c r="AS3695" s="114"/>
      <c r="AT3695" s="190"/>
    </row>
    <row r="3696" spans="1:46" s="191" customFormat="1" ht="15" customHeight="1" x14ac:dyDescent="0.2">
      <c r="A3696" s="104"/>
      <c r="B3696" s="104">
        <f>VLOOKUP(BJB!$F$9:$F$5599,Ctrl!$B$4:$C$399,2,0)</f>
        <v>34</v>
      </c>
      <c r="C3696" s="104">
        <f>VLOOKUP(BJB!$G$9:$G$5599,Ctrl!$E$4:$F$399,2,0)</f>
        <v>0</v>
      </c>
      <c r="D3696" s="219">
        <v>1</v>
      </c>
      <c r="E3696" s="104" t="str">
        <f>VLOOKUP(BJB!$F$9:$F$5599,Ctrl!$B$4:$D$399,3,0)</f>
        <v>III</v>
      </c>
      <c r="F3696" s="139" t="s">
        <v>10546</v>
      </c>
      <c r="G3696" s="139" t="s">
        <v>7677</v>
      </c>
      <c r="H3696" s="125" t="s">
        <v>7521</v>
      </c>
      <c r="I3696" s="220" t="e">
        <f>IF(G3695=BJB!#REF!,I3695+1,1)</f>
        <v>#REF!</v>
      </c>
      <c r="J3696" s="912" t="s">
        <v>23617</v>
      </c>
      <c r="K3696" s="121" t="s">
        <v>2384</v>
      </c>
      <c r="L3696" s="104" t="s">
        <v>6477</v>
      </c>
      <c r="M3696" s="104" t="s">
        <v>3957</v>
      </c>
      <c r="N3696" s="120">
        <v>39755</v>
      </c>
      <c r="O3696" s="107">
        <v>100000000</v>
      </c>
      <c r="P3696" s="105" t="s">
        <v>6222</v>
      </c>
      <c r="Q3696" s="120" t="s">
        <v>6222</v>
      </c>
      <c r="R3696" s="890">
        <v>0</v>
      </c>
      <c r="S3696" s="108" t="s">
        <v>7107</v>
      </c>
      <c r="T3696" s="109">
        <v>40688</v>
      </c>
      <c r="U3696" s="106">
        <v>44819937</v>
      </c>
      <c r="V3696" s="109" t="s">
        <v>6222</v>
      </c>
      <c r="W3696" s="141">
        <v>0</v>
      </c>
      <c r="X3696" s="141">
        <v>0</v>
      </c>
      <c r="Y3696" s="141">
        <v>0</v>
      </c>
      <c r="Z3696" s="141">
        <v>0</v>
      </c>
      <c r="AA3696" s="112">
        <v>15004050</v>
      </c>
      <c r="AB3696" s="112"/>
      <c r="AC3696" s="132"/>
      <c r="AD3696" s="141"/>
      <c r="AE3696" s="106">
        <v>0</v>
      </c>
      <c r="AF3696" s="106">
        <v>0</v>
      </c>
      <c r="AG3696" s="106">
        <v>0</v>
      </c>
      <c r="AH3696" s="106"/>
      <c r="AI3696" s="106"/>
      <c r="AJ3696" s="106"/>
      <c r="AK3696" s="106"/>
      <c r="AL3696" s="106"/>
      <c r="AM3696" s="106"/>
      <c r="AN3696" s="114">
        <f t="shared" si="114"/>
        <v>15004050</v>
      </c>
      <c r="AO3696" s="114">
        <f t="shared" si="115"/>
        <v>29815887</v>
      </c>
      <c r="AP3696" s="114"/>
      <c r="AQ3696" s="114"/>
      <c r="AR3696" s="114"/>
      <c r="AS3696" s="114"/>
      <c r="AT3696" s="190"/>
    </row>
    <row r="3697" spans="1:46" s="190" customFormat="1" ht="15" customHeight="1" x14ac:dyDescent="0.2">
      <c r="A3697" s="104"/>
      <c r="B3697" s="104">
        <f>VLOOKUP(BJB!$F$9:$F$5599,Ctrl!$B$4:$C$399,2,0)</f>
        <v>34</v>
      </c>
      <c r="C3697" s="104">
        <f>VLOOKUP(BJB!$G$9:$G$5599,Ctrl!$E$4:$F$399,2,0)</f>
        <v>0</v>
      </c>
      <c r="D3697" s="219">
        <v>1</v>
      </c>
      <c r="E3697" s="104" t="str">
        <f>VLOOKUP(BJB!$F$9:$F$5599,Ctrl!$B$4:$D$399,3,0)</f>
        <v>III</v>
      </c>
      <c r="F3697" s="139" t="s">
        <v>10546</v>
      </c>
      <c r="G3697" s="139" t="s">
        <v>7677</v>
      </c>
      <c r="H3697" s="125"/>
      <c r="I3697" s="220" t="e">
        <f>IF(G3696=BJB!#REF!,I3696+1,1)</f>
        <v>#REF!</v>
      </c>
      <c r="J3697" s="912" t="s">
        <v>23618</v>
      </c>
      <c r="K3697" s="121" t="s">
        <v>4009</v>
      </c>
      <c r="L3697" s="104" t="s">
        <v>6477</v>
      </c>
      <c r="M3697" s="104" t="s">
        <v>3946</v>
      </c>
      <c r="N3697" s="120">
        <v>39960</v>
      </c>
      <c r="O3697" s="107">
        <v>40000000</v>
      </c>
      <c r="P3697" s="105" t="s">
        <v>6222</v>
      </c>
      <c r="Q3697" s="120" t="s">
        <v>6222</v>
      </c>
      <c r="R3697" s="890">
        <v>0</v>
      </c>
      <c r="S3697" s="108" t="s">
        <v>7108</v>
      </c>
      <c r="T3697" s="109">
        <v>40770</v>
      </c>
      <c r="U3697" s="106">
        <v>21874924</v>
      </c>
      <c r="V3697" s="109" t="s">
        <v>6222</v>
      </c>
      <c r="W3697" s="141">
        <v>0</v>
      </c>
      <c r="X3697" s="141">
        <v>0</v>
      </c>
      <c r="Y3697" s="141">
        <v>0</v>
      </c>
      <c r="Z3697" s="141">
        <v>0</v>
      </c>
      <c r="AA3697" s="112">
        <v>21874924</v>
      </c>
      <c r="AB3697" s="112"/>
      <c r="AC3697" s="106"/>
      <c r="AD3697" s="141"/>
      <c r="AE3697" s="106">
        <v>0</v>
      </c>
      <c r="AF3697" s="106">
        <v>0</v>
      </c>
      <c r="AG3697" s="106">
        <v>0</v>
      </c>
      <c r="AH3697" s="106"/>
      <c r="AI3697" s="106"/>
      <c r="AJ3697" s="106"/>
      <c r="AK3697" s="106"/>
      <c r="AL3697" s="106"/>
      <c r="AM3697" s="106"/>
      <c r="AN3697" s="114">
        <f t="shared" si="114"/>
        <v>21874924</v>
      </c>
      <c r="AO3697" s="114">
        <f t="shared" si="115"/>
        <v>0</v>
      </c>
      <c r="AP3697" s="114"/>
      <c r="AQ3697" s="114"/>
      <c r="AR3697" s="114"/>
      <c r="AS3697" s="114"/>
      <c r="AT3697" s="191"/>
    </row>
    <row r="3698" spans="1:46" s="190" customFormat="1" ht="15" customHeight="1" x14ac:dyDescent="0.2">
      <c r="A3698" s="104"/>
      <c r="B3698" s="104">
        <f>VLOOKUP(BJB!$F$9:$F$5599,Ctrl!$B$4:$C$399,2,0)</f>
        <v>34</v>
      </c>
      <c r="C3698" s="104">
        <f>VLOOKUP(BJB!$G$9:$G$5599,Ctrl!$E$4:$F$399,2,0)</f>
        <v>0</v>
      </c>
      <c r="D3698" s="219">
        <v>1</v>
      </c>
      <c r="E3698" s="104" t="str">
        <f>VLOOKUP(BJB!$F$9:$F$5599,Ctrl!$B$4:$D$399,3,0)</f>
        <v>III</v>
      </c>
      <c r="F3698" s="139" t="s">
        <v>10546</v>
      </c>
      <c r="G3698" s="139" t="s">
        <v>7677</v>
      </c>
      <c r="H3698" s="125"/>
      <c r="I3698" s="220" t="e">
        <f>IF(G3697=BJB!#REF!,I3697+1,1)</f>
        <v>#REF!</v>
      </c>
      <c r="J3698" s="912" t="s">
        <v>23619</v>
      </c>
      <c r="K3698" s="121" t="s">
        <v>4010</v>
      </c>
      <c r="L3698" s="104" t="s">
        <v>6477</v>
      </c>
      <c r="M3698" s="104" t="s">
        <v>3881</v>
      </c>
      <c r="N3698" s="120">
        <v>39857</v>
      </c>
      <c r="O3698" s="107">
        <v>36000000</v>
      </c>
      <c r="P3698" s="105" t="s">
        <v>6222</v>
      </c>
      <c r="Q3698" s="120" t="s">
        <v>6222</v>
      </c>
      <c r="R3698" s="890">
        <v>0</v>
      </c>
      <c r="S3698" s="108" t="s">
        <v>7108</v>
      </c>
      <c r="T3698" s="109">
        <v>40770</v>
      </c>
      <c r="U3698" s="106">
        <v>13860377</v>
      </c>
      <c r="V3698" s="109" t="s">
        <v>6222</v>
      </c>
      <c r="W3698" s="141">
        <v>0</v>
      </c>
      <c r="X3698" s="141">
        <v>0</v>
      </c>
      <c r="Y3698" s="141">
        <v>0</v>
      </c>
      <c r="Z3698" s="141">
        <v>0</v>
      </c>
      <c r="AA3698" s="112">
        <v>13860377</v>
      </c>
      <c r="AB3698" s="112"/>
      <c r="AC3698" s="106"/>
      <c r="AD3698" s="141"/>
      <c r="AE3698" s="106">
        <v>0</v>
      </c>
      <c r="AF3698" s="106">
        <v>0</v>
      </c>
      <c r="AG3698" s="106">
        <v>0</v>
      </c>
      <c r="AH3698" s="106"/>
      <c r="AI3698" s="106"/>
      <c r="AJ3698" s="106"/>
      <c r="AK3698" s="106"/>
      <c r="AL3698" s="106"/>
      <c r="AM3698" s="106"/>
      <c r="AN3698" s="114">
        <f t="shared" si="114"/>
        <v>13860377</v>
      </c>
      <c r="AO3698" s="114">
        <f t="shared" si="115"/>
        <v>0</v>
      </c>
      <c r="AP3698" s="114"/>
      <c r="AQ3698" s="114"/>
      <c r="AR3698" s="114"/>
      <c r="AS3698" s="114"/>
      <c r="AT3698" s="191"/>
    </row>
    <row r="3699" spans="1:46" s="190" customFormat="1" ht="15" customHeight="1" x14ac:dyDescent="0.2">
      <c r="A3699" s="104"/>
      <c r="B3699" s="104">
        <f>VLOOKUP(BJB!$F$9:$F$5599,Ctrl!$B$4:$C$399,2,0)</f>
        <v>34</v>
      </c>
      <c r="C3699" s="104">
        <f>VLOOKUP(BJB!$G$9:$G$5599,Ctrl!$E$4:$F$399,2,0)</f>
        <v>0</v>
      </c>
      <c r="D3699" s="219">
        <v>1</v>
      </c>
      <c r="E3699" s="104" t="str">
        <f>VLOOKUP(BJB!$F$9:$F$5599,Ctrl!$B$4:$D$399,3,0)</f>
        <v>III</v>
      </c>
      <c r="F3699" s="139" t="s">
        <v>10546</v>
      </c>
      <c r="G3699" s="139" t="s">
        <v>7677</v>
      </c>
      <c r="H3699" s="125"/>
      <c r="I3699" s="220" t="e">
        <f>IF(G3698=BJB!#REF!,I3698+1,1)</f>
        <v>#REF!</v>
      </c>
      <c r="J3699" s="912" t="s">
        <v>23620</v>
      </c>
      <c r="K3699" s="121" t="s">
        <v>4011</v>
      </c>
      <c r="L3699" s="104" t="s">
        <v>6477</v>
      </c>
      <c r="M3699" s="104" t="s">
        <v>3836</v>
      </c>
      <c r="N3699" s="120">
        <v>39780</v>
      </c>
      <c r="O3699" s="107">
        <v>25000000</v>
      </c>
      <c r="P3699" s="105" t="s">
        <v>6222</v>
      </c>
      <c r="Q3699" s="120" t="s">
        <v>6222</v>
      </c>
      <c r="R3699" s="890">
        <v>0</v>
      </c>
      <c r="S3699" s="108" t="s">
        <v>7108</v>
      </c>
      <c r="T3699" s="109">
        <v>40770</v>
      </c>
      <c r="U3699" s="106">
        <v>18750000</v>
      </c>
      <c r="V3699" s="109" t="s">
        <v>6222</v>
      </c>
      <c r="W3699" s="141">
        <v>0</v>
      </c>
      <c r="X3699" s="141">
        <v>0</v>
      </c>
      <c r="Y3699" s="141">
        <v>0</v>
      </c>
      <c r="Z3699" s="141">
        <v>0</v>
      </c>
      <c r="AA3699" s="112">
        <v>75000</v>
      </c>
      <c r="AB3699" s="112"/>
      <c r="AC3699" s="106"/>
      <c r="AD3699" s="141"/>
      <c r="AE3699" s="106">
        <v>0</v>
      </c>
      <c r="AF3699" s="106">
        <v>0</v>
      </c>
      <c r="AG3699" s="106">
        <v>0</v>
      </c>
      <c r="AH3699" s="106"/>
      <c r="AI3699" s="106"/>
      <c r="AJ3699" s="106"/>
      <c r="AK3699" s="106"/>
      <c r="AL3699" s="106"/>
      <c r="AM3699" s="106"/>
      <c r="AN3699" s="114">
        <f t="shared" si="114"/>
        <v>75000</v>
      </c>
      <c r="AO3699" s="114">
        <f t="shared" si="115"/>
        <v>18675000</v>
      </c>
      <c r="AP3699" s="114"/>
      <c r="AQ3699" s="114"/>
      <c r="AR3699" s="114"/>
      <c r="AS3699" s="114"/>
      <c r="AT3699" s="191"/>
    </row>
    <row r="3700" spans="1:46" s="190" customFormat="1" ht="15" customHeight="1" x14ac:dyDescent="0.2">
      <c r="A3700" s="104"/>
      <c r="B3700" s="104">
        <f>VLOOKUP(BJB!$F$9:$F$5599,Ctrl!$B$4:$C$399,2,0)</f>
        <v>34</v>
      </c>
      <c r="C3700" s="104">
        <f>VLOOKUP(BJB!$G$9:$G$5599,Ctrl!$E$4:$F$399,2,0)</f>
        <v>0</v>
      </c>
      <c r="D3700" s="219">
        <v>1</v>
      </c>
      <c r="E3700" s="104" t="str">
        <f>VLOOKUP(BJB!$F$9:$F$5599,Ctrl!$B$4:$D$399,3,0)</f>
        <v>III</v>
      </c>
      <c r="F3700" s="139" t="s">
        <v>10546</v>
      </c>
      <c r="G3700" s="139" t="s">
        <v>7677</v>
      </c>
      <c r="H3700" s="125"/>
      <c r="I3700" s="220" t="e">
        <f>IF(G3699=BJB!#REF!,I3699+1,1)</f>
        <v>#REF!</v>
      </c>
      <c r="J3700" s="912" t="s">
        <v>23621</v>
      </c>
      <c r="K3700" s="121" t="s">
        <v>4012</v>
      </c>
      <c r="L3700" s="104" t="s">
        <v>6477</v>
      </c>
      <c r="M3700" s="104" t="s">
        <v>3895</v>
      </c>
      <c r="N3700" s="120">
        <v>39836</v>
      </c>
      <c r="O3700" s="107">
        <v>100000000</v>
      </c>
      <c r="P3700" s="105" t="s">
        <v>6222</v>
      </c>
      <c r="Q3700" s="120" t="s">
        <v>6222</v>
      </c>
      <c r="R3700" s="890">
        <v>0</v>
      </c>
      <c r="S3700" s="108" t="s">
        <v>7108</v>
      </c>
      <c r="T3700" s="109">
        <v>40770</v>
      </c>
      <c r="U3700" s="106">
        <v>40085495</v>
      </c>
      <c r="V3700" s="109" t="s">
        <v>6222</v>
      </c>
      <c r="W3700" s="141">
        <v>0</v>
      </c>
      <c r="X3700" s="141">
        <v>0</v>
      </c>
      <c r="Y3700" s="141">
        <v>0</v>
      </c>
      <c r="Z3700" s="141">
        <v>0</v>
      </c>
      <c r="AA3700" s="112">
        <v>37936444</v>
      </c>
      <c r="AB3700" s="112"/>
      <c r="AC3700" s="106"/>
      <c r="AD3700" s="141"/>
      <c r="AE3700" s="106">
        <v>0</v>
      </c>
      <c r="AF3700" s="106">
        <v>0</v>
      </c>
      <c r="AG3700" s="106">
        <v>0</v>
      </c>
      <c r="AH3700" s="106"/>
      <c r="AI3700" s="106"/>
      <c r="AJ3700" s="106"/>
      <c r="AK3700" s="106"/>
      <c r="AL3700" s="106"/>
      <c r="AM3700" s="106"/>
      <c r="AN3700" s="114">
        <f t="shared" si="114"/>
        <v>37936444</v>
      </c>
      <c r="AO3700" s="114">
        <f t="shared" si="115"/>
        <v>2149051</v>
      </c>
      <c r="AP3700" s="114"/>
      <c r="AQ3700" s="114"/>
      <c r="AR3700" s="114"/>
      <c r="AS3700" s="114"/>
      <c r="AT3700" s="191"/>
    </row>
    <row r="3701" spans="1:46" s="190" customFormat="1" ht="15" customHeight="1" x14ac:dyDescent="0.2">
      <c r="A3701" s="104"/>
      <c r="B3701" s="104">
        <f>VLOOKUP(BJB!$F$9:$F$5599,Ctrl!$B$4:$C$399,2,0)</f>
        <v>34</v>
      </c>
      <c r="C3701" s="104">
        <f>VLOOKUP(BJB!$G$9:$G$5599,Ctrl!$E$4:$F$399,2,0)</f>
        <v>0</v>
      </c>
      <c r="D3701" s="219">
        <v>1</v>
      </c>
      <c r="E3701" s="104" t="str">
        <f>VLOOKUP(BJB!$F$9:$F$5599,Ctrl!$B$4:$D$399,3,0)</f>
        <v>III</v>
      </c>
      <c r="F3701" s="139" t="s">
        <v>10546</v>
      </c>
      <c r="G3701" s="139" t="s">
        <v>7677</v>
      </c>
      <c r="H3701" s="125"/>
      <c r="I3701" s="220" t="e">
        <f>IF(G3700=BJB!#REF!,I3700+1,1)</f>
        <v>#REF!</v>
      </c>
      <c r="J3701" s="912" t="s">
        <v>23622</v>
      </c>
      <c r="K3701" s="121" t="s">
        <v>4013</v>
      </c>
      <c r="L3701" s="104" t="s">
        <v>6477</v>
      </c>
      <c r="M3701" s="104" t="s">
        <v>3957</v>
      </c>
      <c r="N3701" s="120">
        <v>39755</v>
      </c>
      <c r="O3701" s="107">
        <v>10000000</v>
      </c>
      <c r="P3701" s="105" t="s">
        <v>6222</v>
      </c>
      <c r="Q3701" s="120" t="s">
        <v>6222</v>
      </c>
      <c r="R3701" s="890">
        <v>0</v>
      </c>
      <c r="S3701" s="108" t="s">
        <v>7108</v>
      </c>
      <c r="T3701" s="109">
        <v>40770</v>
      </c>
      <c r="U3701" s="106">
        <v>1732493</v>
      </c>
      <c r="V3701" s="109" t="s">
        <v>6222</v>
      </c>
      <c r="W3701" s="141">
        <v>0</v>
      </c>
      <c r="X3701" s="141">
        <v>0</v>
      </c>
      <c r="Y3701" s="141">
        <v>0</v>
      </c>
      <c r="Z3701" s="141">
        <v>0</v>
      </c>
      <c r="AA3701" s="112">
        <v>419995</v>
      </c>
      <c r="AB3701" s="112"/>
      <c r="AC3701" s="106"/>
      <c r="AD3701" s="141"/>
      <c r="AE3701" s="106">
        <v>0</v>
      </c>
      <c r="AF3701" s="106">
        <v>0</v>
      </c>
      <c r="AG3701" s="106">
        <v>0</v>
      </c>
      <c r="AH3701" s="106"/>
      <c r="AI3701" s="106"/>
      <c r="AJ3701" s="106"/>
      <c r="AK3701" s="106"/>
      <c r="AL3701" s="106"/>
      <c r="AM3701" s="106"/>
      <c r="AN3701" s="114">
        <f t="shared" si="114"/>
        <v>419995</v>
      </c>
      <c r="AO3701" s="114">
        <f t="shared" si="115"/>
        <v>1312498</v>
      </c>
      <c r="AP3701" s="114"/>
      <c r="AQ3701" s="114"/>
      <c r="AR3701" s="114"/>
      <c r="AS3701" s="114"/>
      <c r="AT3701" s="191"/>
    </row>
    <row r="3702" spans="1:46" s="190" customFormat="1" ht="15" customHeight="1" x14ac:dyDescent="0.2">
      <c r="A3702" s="104"/>
      <c r="B3702" s="104">
        <f>VLOOKUP(BJB!$F$9:$F$5599,Ctrl!$B$4:$C$399,2,0)</f>
        <v>34</v>
      </c>
      <c r="C3702" s="104">
        <f>VLOOKUP(BJB!$G$9:$G$5599,Ctrl!$E$4:$F$399,2,0)</f>
        <v>0</v>
      </c>
      <c r="D3702" s="219">
        <v>1</v>
      </c>
      <c r="E3702" s="104" t="str">
        <f>VLOOKUP(BJB!$F$9:$F$5599,Ctrl!$B$4:$D$399,3,0)</f>
        <v>III</v>
      </c>
      <c r="F3702" s="139" t="s">
        <v>10546</v>
      </c>
      <c r="G3702" s="139" t="s">
        <v>7677</v>
      </c>
      <c r="H3702" s="125"/>
      <c r="I3702" s="220" t="e">
        <f>IF(G3701=BJB!#REF!,I3701+1,1)</f>
        <v>#REF!</v>
      </c>
      <c r="J3702" s="912" t="s">
        <v>23623</v>
      </c>
      <c r="K3702" s="121" t="s">
        <v>850</v>
      </c>
      <c r="L3702" s="104" t="s">
        <v>6477</v>
      </c>
      <c r="M3702" s="104" t="s">
        <v>4014</v>
      </c>
      <c r="N3702" s="120">
        <v>40399</v>
      </c>
      <c r="O3702" s="107">
        <v>25000000</v>
      </c>
      <c r="P3702" s="105" t="s">
        <v>6222</v>
      </c>
      <c r="Q3702" s="120" t="s">
        <v>6222</v>
      </c>
      <c r="R3702" s="890">
        <v>0</v>
      </c>
      <c r="S3702" s="108" t="s">
        <v>7108</v>
      </c>
      <c r="T3702" s="109">
        <v>40770</v>
      </c>
      <c r="U3702" s="106">
        <v>18285416</v>
      </c>
      <c r="V3702" s="109" t="s">
        <v>6222</v>
      </c>
      <c r="W3702" s="141">
        <v>0</v>
      </c>
      <c r="X3702" s="141">
        <v>0</v>
      </c>
      <c r="Y3702" s="141">
        <v>0</v>
      </c>
      <c r="Z3702" s="141">
        <v>0</v>
      </c>
      <c r="AA3702" s="112">
        <v>225000</v>
      </c>
      <c r="AB3702" s="112"/>
      <c r="AC3702" s="106"/>
      <c r="AD3702" s="141"/>
      <c r="AE3702" s="106">
        <v>0</v>
      </c>
      <c r="AF3702" s="106">
        <v>0</v>
      </c>
      <c r="AG3702" s="106">
        <v>0</v>
      </c>
      <c r="AH3702" s="106"/>
      <c r="AI3702" s="106"/>
      <c r="AJ3702" s="106"/>
      <c r="AK3702" s="106"/>
      <c r="AL3702" s="106"/>
      <c r="AM3702" s="106"/>
      <c r="AN3702" s="114">
        <f t="shared" si="114"/>
        <v>225000</v>
      </c>
      <c r="AO3702" s="114">
        <f t="shared" si="115"/>
        <v>18060416</v>
      </c>
      <c r="AP3702" s="114"/>
      <c r="AQ3702" s="114"/>
      <c r="AR3702" s="114"/>
      <c r="AS3702" s="114"/>
      <c r="AT3702" s="191"/>
    </row>
    <row r="3703" spans="1:46" s="190" customFormat="1" ht="15" customHeight="1" x14ac:dyDescent="0.2">
      <c r="A3703" s="104"/>
      <c r="B3703" s="104">
        <f>VLOOKUP(BJB!$F$9:$F$5599,Ctrl!$B$4:$C$399,2,0)</f>
        <v>34</v>
      </c>
      <c r="C3703" s="104">
        <f>VLOOKUP(BJB!$G$9:$G$5599,Ctrl!$E$4:$F$399,2,0)</f>
        <v>0</v>
      </c>
      <c r="D3703" s="219">
        <v>1</v>
      </c>
      <c r="E3703" s="104" t="str">
        <f>VLOOKUP(BJB!$F$9:$F$5599,Ctrl!$B$4:$D$399,3,0)</f>
        <v>III</v>
      </c>
      <c r="F3703" s="139" t="s">
        <v>10546</v>
      </c>
      <c r="G3703" s="139" t="s">
        <v>7677</v>
      </c>
      <c r="H3703" s="125"/>
      <c r="I3703" s="220" t="e">
        <f>IF(G3702=BJB!#REF!,I3702+1,1)</f>
        <v>#REF!</v>
      </c>
      <c r="J3703" s="912" t="s">
        <v>23624</v>
      </c>
      <c r="K3703" s="121" t="s">
        <v>4015</v>
      </c>
      <c r="L3703" s="104" t="s">
        <v>6477</v>
      </c>
      <c r="M3703" s="104" t="s">
        <v>3985</v>
      </c>
      <c r="N3703" s="120">
        <v>39857</v>
      </c>
      <c r="O3703" s="107">
        <v>70000000</v>
      </c>
      <c r="P3703" s="105" t="s">
        <v>6222</v>
      </c>
      <c r="Q3703" s="120" t="s">
        <v>6222</v>
      </c>
      <c r="R3703" s="890">
        <v>0</v>
      </c>
      <c r="S3703" s="108" t="s">
        <v>7109</v>
      </c>
      <c r="T3703" s="109">
        <v>40780</v>
      </c>
      <c r="U3703" s="106">
        <v>32454722</v>
      </c>
      <c r="V3703" s="109" t="s">
        <v>6222</v>
      </c>
      <c r="W3703" s="141">
        <v>0</v>
      </c>
      <c r="X3703" s="141">
        <v>0</v>
      </c>
      <c r="Y3703" s="141">
        <v>0</v>
      </c>
      <c r="Z3703" s="141">
        <v>0</v>
      </c>
      <c r="AA3703" s="112">
        <v>30152722</v>
      </c>
      <c r="AB3703" s="112"/>
      <c r="AC3703" s="106"/>
      <c r="AD3703" s="141"/>
      <c r="AE3703" s="106">
        <v>0</v>
      </c>
      <c r="AF3703" s="106">
        <v>0</v>
      </c>
      <c r="AG3703" s="106">
        <v>0</v>
      </c>
      <c r="AH3703" s="106"/>
      <c r="AI3703" s="106"/>
      <c r="AJ3703" s="106"/>
      <c r="AK3703" s="106"/>
      <c r="AL3703" s="106"/>
      <c r="AM3703" s="106"/>
      <c r="AN3703" s="114">
        <f t="shared" si="114"/>
        <v>30152722</v>
      </c>
      <c r="AO3703" s="114">
        <f t="shared" si="115"/>
        <v>2302000</v>
      </c>
      <c r="AP3703" s="114"/>
      <c r="AQ3703" s="114"/>
      <c r="AR3703" s="114"/>
      <c r="AS3703" s="114"/>
      <c r="AT3703" s="191"/>
    </row>
    <row r="3704" spans="1:46" s="190" customFormat="1" ht="15" customHeight="1" x14ac:dyDescent="0.2">
      <c r="A3704" s="104"/>
      <c r="B3704" s="104">
        <f>VLOOKUP(BJB!$F$9:$F$5599,Ctrl!$B$4:$C$399,2,0)</f>
        <v>34</v>
      </c>
      <c r="C3704" s="104">
        <f>VLOOKUP(BJB!$G$9:$G$5599,Ctrl!$E$4:$F$399,2,0)</f>
        <v>0</v>
      </c>
      <c r="D3704" s="219">
        <v>1</v>
      </c>
      <c r="E3704" s="104" t="str">
        <f>VLOOKUP(BJB!$F$9:$F$5599,Ctrl!$B$4:$D$399,3,0)</f>
        <v>III</v>
      </c>
      <c r="F3704" s="139" t="s">
        <v>10546</v>
      </c>
      <c r="G3704" s="139" t="s">
        <v>7677</v>
      </c>
      <c r="H3704" s="125"/>
      <c r="I3704" s="220" t="e">
        <f>IF(G3703=BJB!#REF!,I3703+1,1)</f>
        <v>#REF!</v>
      </c>
      <c r="J3704" s="912" t="s">
        <v>23625</v>
      </c>
      <c r="K3704" s="121" t="s">
        <v>4017</v>
      </c>
      <c r="L3704" s="104" t="s">
        <v>6476</v>
      </c>
      <c r="M3704" s="104" t="s">
        <v>4018</v>
      </c>
      <c r="N3704" s="120">
        <v>39871</v>
      </c>
      <c r="O3704" s="107">
        <v>39308750</v>
      </c>
      <c r="P3704" s="105" t="s">
        <v>6222</v>
      </c>
      <c r="Q3704" s="120" t="s">
        <v>6222</v>
      </c>
      <c r="R3704" s="890">
        <v>0</v>
      </c>
      <c r="S3704" s="108" t="s">
        <v>7110</v>
      </c>
      <c r="T3704" s="109">
        <v>40847</v>
      </c>
      <c r="U3704" s="106">
        <v>22280369</v>
      </c>
      <c r="V3704" s="109" t="s">
        <v>6222</v>
      </c>
      <c r="W3704" s="141">
        <v>0</v>
      </c>
      <c r="X3704" s="141">
        <v>0</v>
      </c>
      <c r="Y3704" s="141">
        <v>0</v>
      </c>
      <c r="Z3704" s="141">
        <v>0</v>
      </c>
      <c r="AA3704" s="112">
        <v>0</v>
      </c>
      <c r="AB3704" s="112"/>
      <c r="AC3704" s="106"/>
      <c r="AD3704" s="141"/>
      <c r="AE3704" s="106">
        <v>0</v>
      </c>
      <c r="AF3704" s="106">
        <v>0</v>
      </c>
      <c r="AG3704" s="106">
        <v>0</v>
      </c>
      <c r="AH3704" s="106"/>
      <c r="AI3704" s="106"/>
      <c r="AJ3704" s="106"/>
      <c r="AK3704" s="106"/>
      <c r="AL3704" s="106"/>
      <c r="AM3704" s="106"/>
      <c r="AN3704" s="114">
        <f t="shared" si="114"/>
        <v>0</v>
      </c>
      <c r="AO3704" s="114">
        <f t="shared" si="115"/>
        <v>22280369</v>
      </c>
      <c r="AP3704" s="114"/>
      <c r="AQ3704" s="114"/>
      <c r="AR3704" s="114"/>
      <c r="AS3704" s="114"/>
      <c r="AT3704" s="191"/>
    </row>
    <row r="3705" spans="1:46" s="190" customFormat="1" ht="15" customHeight="1" x14ac:dyDescent="0.2">
      <c r="A3705" s="104"/>
      <c r="B3705" s="104">
        <f>VLOOKUP(BJB!$F$9:$F$5599,Ctrl!$B$4:$C$399,2,0)</f>
        <v>34</v>
      </c>
      <c r="C3705" s="104">
        <f>VLOOKUP(BJB!$G$9:$G$5599,Ctrl!$E$4:$F$399,2,0)</f>
        <v>0</v>
      </c>
      <c r="D3705" s="219">
        <v>1</v>
      </c>
      <c r="E3705" s="104" t="str">
        <f>VLOOKUP(BJB!$F$9:$F$5599,Ctrl!$B$4:$D$399,3,0)</f>
        <v>III</v>
      </c>
      <c r="F3705" s="139" t="s">
        <v>10546</v>
      </c>
      <c r="G3705" s="139" t="s">
        <v>7677</v>
      </c>
      <c r="H3705" s="125"/>
      <c r="I3705" s="220" t="e">
        <f>IF(G3704=BJB!#REF!,I3704+1,1)</f>
        <v>#REF!</v>
      </c>
      <c r="J3705" s="912" t="s">
        <v>23626</v>
      </c>
      <c r="K3705" s="121" t="s">
        <v>4019</v>
      </c>
      <c r="L3705" s="104" t="s">
        <v>6476</v>
      </c>
      <c r="M3705" s="104" t="s">
        <v>4020</v>
      </c>
      <c r="N3705" s="120">
        <v>39812</v>
      </c>
      <c r="O3705" s="107">
        <v>75718750</v>
      </c>
      <c r="P3705" s="105" t="s">
        <v>6222</v>
      </c>
      <c r="Q3705" s="120" t="s">
        <v>6222</v>
      </c>
      <c r="R3705" s="890">
        <v>0</v>
      </c>
      <c r="S3705" s="108" t="s">
        <v>7110</v>
      </c>
      <c r="T3705" s="109">
        <v>40847</v>
      </c>
      <c r="U3705" s="106">
        <v>64005771</v>
      </c>
      <c r="V3705" s="109" t="s">
        <v>6222</v>
      </c>
      <c r="W3705" s="141">
        <v>0</v>
      </c>
      <c r="X3705" s="141">
        <v>0</v>
      </c>
      <c r="Y3705" s="141">
        <v>0</v>
      </c>
      <c r="Z3705" s="141">
        <v>0</v>
      </c>
      <c r="AA3705" s="112">
        <v>0</v>
      </c>
      <c r="AB3705" s="112"/>
      <c r="AC3705" s="106"/>
      <c r="AD3705" s="141"/>
      <c r="AE3705" s="106">
        <v>0</v>
      </c>
      <c r="AF3705" s="106">
        <v>0</v>
      </c>
      <c r="AG3705" s="106">
        <v>0</v>
      </c>
      <c r="AH3705" s="106"/>
      <c r="AI3705" s="106"/>
      <c r="AJ3705" s="106"/>
      <c r="AK3705" s="106"/>
      <c r="AL3705" s="106"/>
      <c r="AM3705" s="106"/>
      <c r="AN3705" s="114">
        <f t="shared" si="114"/>
        <v>0</v>
      </c>
      <c r="AO3705" s="114">
        <f t="shared" si="115"/>
        <v>64005771</v>
      </c>
      <c r="AP3705" s="114"/>
      <c r="AQ3705" s="114"/>
      <c r="AR3705" s="114"/>
      <c r="AS3705" s="114"/>
      <c r="AT3705" s="191"/>
    </row>
    <row r="3706" spans="1:46" s="191" customFormat="1" ht="15" customHeight="1" x14ac:dyDescent="0.2">
      <c r="A3706" s="104"/>
      <c r="B3706" s="104">
        <f>VLOOKUP(BJB!$F$9:$F$5599,Ctrl!$B$4:$C$399,2,0)</f>
        <v>34</v>
      </c>
      <c r="C3706" s="104">
        <f>VLOOKUP(BJB!$G$9:$G$5599,Ctrl!$E$4:$F$399,2,0)</f>
        <v>0</v>
      </c>
      <c r="D3706" s="219">
        <v>1</v>
      </c>
      <c r="E3706" s="104" t="str">
        <f>VLOOKUP(BJB!$F$9:$F$5599,Ctrl!$B$4:$D$399,3,0)</f>
        <v>III</v>
      </c>
      <c r="F3706" s="139" t="s">
        <v>10546</v>
      </c>
      <c r="G3706" s="139" t="s">
        <v>7677</v>
      </c>
      <c r="H3706" s="125"/>
      <c r="I3706" s="220" t="e">
        <f>IF(G3705=BJB!#REF!,I3705+1,1)</f>
        <v>#REF!</v>
      </c>
      <c r="J3706" s="912" t="s">
        <v>23627</v>
      </c>
      <c r="K3706" s="121" t="s">
        <v>4021</v>
      </c>
      <c r="L3706" s="104" t="s">
        <v>6476</v>
      </c>
      <c r="M3706" s="104" t="s">
        <v>4022</v>
      </c>
      <c r="N3706" s="120">
        <v>39842</v>
      </c>
      <c r="O3706" s="107">
        <v>17148750</v>
      </c>
      <c r="P3706" s="105" t="s">
        <v>6222</v>
      </c>
      <c r="Q3706" s="120" t="s">
        <v>6222</v>
      </c>
      <c r="R3706" s="890">
        <v>0</v>
      </c>
      <c r="S3706" s="108" t="s">
        <v>7110</v>
      </c>
      <c r="T3706" s="109">
        <v>40847</v>
      </c>
      <c r="U3706" s="106">
        <v>9962789</v>
      </c>
      <c r="V3706" s="109" t="s">
        <v>6222</v>
      </c>
      <c r="W3706" s="141">
        <v>0</v>
      </c>
      <c r="X3706" s="141">
        <v>0</v>
      </c>
      <c r="Y3706" s="141">
        <v>0</v>
      </c>
      <c r="Z3706" s="141">
        <v>0</v>
      </c>
      <c r="AA3706" s="112">
        <v>0</v>
      </c>
      <c r="AB3706" s="112"/>
      <c r="AC3706" s="106"/>
      <c r="AD3706" s="141"/>
      <c r="AE3706" s="106">
        <v>0</v>
      </c>
      <c r="AF3706" s="106">
        <v>0</v>
      </c>
      <c r="AG3706" s="106">
        <v>0</v>
      </c>
      <c r="AH3706" s="106"/>
      <c r="AI3706" s="106"/>
      <c r="AJ3706" s="106"/>
      <c r="AK3706" s="106"/>
      <c r="AL3706" s="106"/>
      <c r="AM3706" s="106"/>
      <c r="AN3706" s="114">
        <f t="shared" si="114"/>
        <v>0</v>
      </c>
      <c r="AO3706" s="114">
        <f t="shared" si="115"/>
        <v>9962789</v>
      </c>
      <c r="AP3706" s="114"/>
      <c r="AQ3706" s="114"/>
      <c r="AR3706" s="114"/>
      <c r="AS3706" s="114"/>
    </row>
    <row r="3707" spans="1:46" s="191" customFormat="1" ht="15" customHeight="1" x14ac:dyDescent="0.2">
      <c r="A3707" s="104"/>
      <c r="B3707" s="104">
        <f>VLOOKUP(BJB!$F$9:$F$5599,Ctrl!$B$4:$C$399,2,0)</f>
        <v>34</v>
      </c>
      <c r="C3707" s="104">
        <f>VLOOKUP(BJB!$G$9:$G$5599,Ctrl!$E$4:$F$399,2,0)</f>
        <v>0</v>
      </c>
      <c r="D3707" s="219">
        <v>1</v>
      </c>
      <c r="E3707" s="104" t="str">
        <f>VLOOKUP(BJB!$F$9:$F$5599,Ctrl!$B$4:$D$399,3,0)</f>
        <v>III</v>
      </c>
      <c r="F3707" s="139" t="s">
        <v>10546</v>
      </c>
      <c r="G3707" s="139" t="s">
        <v>7677</v>
      </c>
      <c r="H3707" s="125" t="s">
        <v>6715</v>
      </c>
      <c r="I3707" s="220" t="e">
        <f>IF(G3706=BJB!#REF!,I3706+1,1)</f>
        <v>#REF!</v>
      </c>
      <c r="J3707" s="912" t="s">
        <v>23628</v>
      </c>
      <c r="K3707" s="121" t="s">
        <v>4023</v>
      </c>
      <c r="L3707" s="104" t="s">
        <v>6477</v>
      </c>
      <c r="M3707" s="104" t="s">
        <v>4024</v>
      </c>
      <c r="N3707" s="120">
        <v>40109</v>
      </c>
      <c r="O3707" s="107">
        <v>20000000</v>
      </c>
      <c r="P3707" s="105" t="s">
        <v>6222</v>
      </c>
      <c r="Q3707" s="120" t="s">
        <v>6222</v>
      </c>
      <c r="R3707" s="890">
        <v>0</v>
      </c>
      <c r="S3707" s="108" t="s">
        <v>7111</v>
      </c>
      <c r="T3707" s="109">
        <v>40864</v>
      </c>
      <c r="U3707" s="106">
        <v>11450000</v>
      </c>
      <c r="V3707" s="109" t="s">
        <v>6222</v>
      </c>
      <c r="W3707" s="141">
        <v>0</v>
      </c>
      <c r="X3707" s="141">
        <v>0</v>
      </c>
      <c r="Y3707" s="141">
        <v>0</v>
      </c>
      <c r="Z3707" s="141">
        <v>0</v>
      </c>
      <c r="AA3707" s="112">
        <v>8688665</v>
      </c>
      <c r="AB3707" s="112"/>
      <c r="AC3707" s="132"/>
      <c r="AD3707" s="141"/>
      <c r="AE3707" s="106">
        <v>0</v>
      </c>
      <c r="AF3707" s="106">
        <v>0</v>
      </c>
      <c r="AG3707" s="106">
        <v>0</v>
      </c>
      <c r="AH3707" s="106"/>
      <c r="AI3707" s="106"/>
      <c r="AJ3707" s="106"/>
      <c r="AK3707" s="106"/>
      <c r="AL3707" s="106"/>
      <c r="AM3707" s="106"/>
      <c r="AN3707" s="114">
        <f t="shared" si="114"/>
        <v>8688665</v>
      </c>
      <c r="AO3707" s="114">
        <f t="shared" si="115"/>
        <v>2761335</v>
      </c>
      <c r="AP3707" s="114"/>
      <c r="AQ3707" s="114"/>
      <c r="AR3707" s="114"/>
      <c r="AS3707" s="114"/>
    </row>
    <row r="3708" spans="1:46" s="190" customFormat="1" ht="15" customHeight="1" x14ac:dyDescent="0.2">
      <c r="A3708" s="104"/>
      <c r="B3708" s="104">
        <f>VLOOKUP(BJB!$F$9:$F$5599,Ctrl!$B$4:$C$399,2,0)</f>
        <v>34</v>
      </c>
      <c r="C3708" s="104">
        <f>VLOOKUP(BJB!$G$9:$G$5599,Ctrl!$E$4:$F$399,2,0)</f>
        <v>0</v>
      </c>
      <c r="D3708" s="219">
        <v>1</v>
      </c>
      <c r="E3708" s="104" t="str">
        <f>VLOOKUP(BJB!$F$9:$F$5599,Ctrl!$B$4:$D$399,3,0)</f>
        <v>III</v>
      </c>
      <c r="F3708" s="139" t="s">
        <v>10546</v>
      </c>
      <c r="G3708" s="139" t="s">
        <v>7677</v>
      </c>
      <c r="H3708" s="125"/>
      <c r="I3708" s="220" t="e">
        <f>IF(G3707=BJB!#REF!,I3707+1,1)</f>
        <v>#REF!</v>
      </c>
      <c r="J3708" s="912" t="s">
        <v>23629</v>
      </c>
      <c r="K3708" s="121" t="s">
        <v>4029</v>
      </c>
      <c r="L3708" s="104" t="s">
        <v>6477</v>
      </c>
      <c r="M3708" s="104" t="s">
        <v>4030</v>
      </c>
      <c r="N3708" s="120">
        <v>40207</v>
      </c>
      <c r="O3708" s="107">
        <v>20000000</v>
      </c>
      <c r="P3708" s="105" t="s">
        <v>6222</v>
      </c>
      <c r="Q3708" s="120" t="s">
        <v>6222</v>
      </c>
      <c r="R3708" s="890">
        <v>0</v>
      </c>
      <c r="S3708" s="108" t="s">
        <v>7111</v>
      </c>
      <c r="T3708" s="109">
        <v>40864</v>
      </c>
      <c r="U3708" s="106">
        <v>11166665</v>
      </c>
      <c r="V3708" s="109" t="s">
        <v>6222</v>
      </c>
      <c r="W3708" s="141">
        <v>0</v>
      </c>
      <c r="X3708" s="141">
        <v>0</v>
      </c>
      <c r="Y3708" s="141">
        <v>0</v>
      </c>
      <c r="Z3708" s="141">
        <v>0</v>
      </c>
      <c r="AA3708" s="112">
        <v>10305663</v>
      </c>
      <c r="AB3708" s="112"/>
      <c r="AC3708" s="106"/>
      <c r="AD3708" s="141"/>
      <c r="AE3708" s="106">
        <v>0</v>
      </c>
      <c r="AF3708" s="106">
        <v>0</v>
      </c>
      <c r="AG3708" s="106">
        <v>0</v>
      </c>
      <c r="AH3708" s="106"/>
      <c r="AI3708" s="106"/>
      <c r="AJ3708" s="106"/>
      <c r="AK3708" s="106"/>
      <c r="AL3708" s="106"/>
      <c r="AM3708" s="106"/>
      <c r="AN3708" s="114">
        <f t="shared" si="114"/>
        <v>10305663</v>
      </c>
      <c r="AO3708" s="114">
        <f t="shared" si="115"/>
        <v>861002</v>
      </c>
      <c r="AP3708" s="114"/>
      <c r="AQ3708" s="114"/>
      <c r="AR3708" s="114"/>
      <c r="AS3708" s="114"/>
      <c r="AT3708" s="191"/>
    </row>
    <row r="3709" spans="1:46" s="190" customFormat="1" ht="15" customHeight="1" x14ac:dyDescent="0.2">
      <c r="A3709" s="104"/>
      <c r="B3709" s="104">
        <f>VLOOKUP(BJB!$F$9:$F$5599,Ctrl!$B$4:$C$399,2,0)</f>
        <v>34</v>
      </c>
      <c r="C3709" s="104">
        <f>VLOOKUP(BJB!$G$9:$G$5599,Ctrl!$E$4:$F$399,2,0)</f>
        <v>0</v>
      </c>
      <c r="D3709" s="219">
        <v>1</v>
      </c>
      <c r="E3709" s="104" t="str">
        <f>VLOOKUP(BJB!$F$9:$F$5599,Ctrl!$B$4:$D$399,3,0)</f>
        <v>III</v>
      </c>
      <c r="F3709" s="139" t="s">
        <v>10546</v>
      </c>
      <c r="G3709" s="139" t="s">
        <v>7677</v>
      </c>
      <c r="H3709" s="125" t="s">
        <v>8545</v>
      </c>
      <c r="I3709" s="220" t="e">
        <f>IF(G3708=BJB!#REF!,I3708+1,1)</f>
        <v>#REF!</v>
      </c>
      <c r="J3709" s="912" t="s">
        <v>23630</v>
      </c>
      <c r="K3709" s="121" t="s">
        <v>4032</v>
      </c>
      <c r="L3709" s="104" t="s">
        <v>6477</v>
      </c>
      <c r="M3709" s="104" t="s">
        <v>3958</v>
      </c>
      <c r="N3709" s="120">
        <v>39896</v>
      </c>
      <c r="O3709" s="107">
        <v>50000000</v>
      </c>
      <c r="P3709" s="105" t="s">
        <v>6222</v>
      </c>
      <c r="Q3709" s="120" t="s">
        <v>6222</v>
      </c>
      <c r="R3709" s="890">
        <v>0</v>
      </c>
      <c r="S3709" s="108" t="s">
        <v>7111</v>
      </c>
      <c r="T3709" s="109">
        <v>40864</v>
      </c>
      <c r="U3709" s="106">
        <v>17074445</v>
      </c>
      <c r="V3709" s="109" t="s">
        <v>6222</v>
      </c>
      <c r="W3709" s="141">
        <v>0</v>
      </c>
      <c r="X3709" s="141">
        <v>0</v>
      </c>
      <c r="Y3709" s="141">
        <v>0</v>
      </c>
      <c r="Z3709" s="141">
        <v>0</v>
      </c>
      <c r="AA3709" s="112">
        <v>14074445</v>
      </c>
      <c r="AB3709" s="112"/>
      <c r="AC3709" s="132"/>
      <c r="AD3709" s="141"/>
      <c r="AE3709" s="106">
        <v>0</v>
      </c>
      <c r="AF3709" s="106">
        <v>0</v>
      </c>
      <c r="AG3709" s="106">
        <v>0</v>
      </c>
      <c r="AH3709" s="106"/>
      <c r="AI3709" s="106"/>
      <c r="AJ3709" s="106"/>
      <c r="AK3709" s="106"/>
      <c r="AL3709" s="106"/>
      <c r="AM3709" s="106"/>
      <c r="AN3709" s="114">
        <f t="shared" si="114"/>
        <v>14074445</v>
      </c>
      <c r="AO3709" s="114">
        <f t="shared" si="115"/>
        <v>3000000</v>
      </c>
      <c r="AP3709" s="114"/>
      <c r="AQ3709" s="114"/>
      <c r="AR3709" s="114"/>
      <c r="AS3709" s="114"/>
      <c r="AT3709" s="191"/>
    </row>
    <row r="3710" spans="1:46" s="190" customFormat="1" ht="15" customHeight="1" x14ac:dyDescent="0.2">
      <c r="A3710" s="104"/>
      <c r="B3710" s="104">
        <f>VLOOKUP(BJB!$F$9:$F$5599,Ctrl!$B$4:$C$399,2,0)</f>
        <v>34</v>
      </c>
      <c r="C3710" s="104">
        <f>VLOOKUP(BJB!$G$9:$G$5599,Ctrl!$E$4:$F$399,2,0)</f>
        <v>0</v>
      </c>
      <c r="D3710" s="219">
        <v>1</v>
      </c>
      <c r="E3710" s="104" t="str">
        <f>VLOOKUP(BJB!$F$9:$F$5599,Ctrl!$B$4:$D$399,3,0)</f>
        <v>III</v>
      </c>
      <c r="F3710" s="139" t="s">
        <v>10546</v>
      </c>
      <c r="G3710" s="139" t="s">
        <v>7677</v>
      </c>
      <c r="H3710" s="125">
        <v>1090415000692</v>
      </c>
      <c r="I3710" s="220" t="e">
        <f>IF(G3709=BJB!#REF!,I3709+1,1)</f>
        <v>#REF!</v>
      </c>
      <c r="J3710" s="912" t="s">
        <v>23631</v>
      </c>
      <c r="K3710" s="121" t="s">
        <v>4033</v>
      </c>
      <c r="L3710" s="104" t="s">
        <v>6477</v>
      </c>
      <c r="M3710" s="104" t="s">
        <v>4034</v>
      </c>
      <c r="N3710" s="120">
        <v>39974</v>
      </c>
      <c r="O3710" s="107">
        <v>20000000</v>
      </c>
      <c r="P3710" s="105" t="s">
        <v>6222</v>
      </c>
      <c r="Q3710" s="120" t="s">
        <v>6222</v>
      </c>
      <c r="R3710" s="890">
        <v>0</v>
      </c>
      <c r="S3710" s="108" t="s">
        <v>7111</v>
      </c>
      <c r="T3710" s="109">
        <v>40864</v>
      </c>
      <c r="U3710" s="106">
        <v>12672739</v>
      </c>
      <c r="V3710" s="109" t="s">
        <v>6222</v>
      </c>
      <c r="W3710" s="141">
        <v>0</v>
      </c>
      <c r="X3710" s="141">
        <v>0</v>
      </c>
      <c r="Y3710" s="141">
        <v>0</v>
      </c>
      <c r="Z3710" s="141">
        <v>0</v>
      </c>
      <c r="AA3710" s="112">
        <v>2125000</v>
      </c>
      <c r="AB3710" s="112"/>
      <c r="AC3710" s="132"/>
      <c r="AD3710" s="141"/>
      <c r="AE3710" s="106">
        <v>0</v>
      </c>
      <c r="AF3710" s="106">
        <v>0</v>
      </c>
      <c r="AG3710" s="106">
        <v>0</v>
      </c>
      <c r="AH3710" s="106"/>
      <c r="AI3710" s="106"/>
      <c r="AJ3710" s="106"/>
      <c r="AK3710" s="106"/>
      <c r="AL3710" s="106"/>
      <c r="AM3710" s="106"/>
      <c r="AN3710" s="114">
        <f t="shared" si="114"/>
        <v>2125000</v>
      </c>
      <c r="AO3710" s="114">
        <f t="shared" si="115"/>
        <v>10547739</v>
      </c>
      <c r="AP3710" s="114"/>
      <c r="AQ3710" s="114"/>
      <c r="AR3710" s="114"/>
      <c r="AS3710" s="114"/>
      <c r="AT3710" s="191"/>
    </row>
    <row r="3711" spans="1:46" s="190" customFormat="1" ht="15" customHeight="1" x14ac:dyDescent="0.2">
      <c r="A3711" s="104"/>
      <c r="B3711" s="104">
        <f>VLOOKUP(BJB!$F$9:$F$5599,Ctrl!$B$4:$C$399,2,0)</f>
        <v>34</v>
      </c>
      <c r="C3711" s="104">
        <f>VLOOKUP(BJB!$G$9:$G$5599,Ctrl!$E$4:$F$399,2,0)</f>
        <v>0</v>
      </c>
      <c r="D3711" s="219">
        <v>1</v>
      </c>
      <c r="E3711" s="104" t="str">
        <f>VLOOKUP(BJB!$F$9:$F$5599,Ctrl!$B$4:$D$399,3,0)</f>
        <v>III</v>
      </c>
      <c r="F3711" s="139" t="s">
        <v>10546</v>
      </c>
      <c r="G3711" s="139" t="s">
        <v>7677</v>
      </c>
      <c r="H3711" s="125"/>
      <c r="I3711" s="220" t="e">
        <f>IF(G3710=BJB!#REF!,I3710+1,1)</f>
        <v>#REF!</v>
      </c>
      <c r="J3711" s="912" t="s">
        <v>23632</v>
      </c>
      <c r="K3711" s="121" t="s">
        <v>855</v>
      </c>
      <c r="L3711" s="104" t="s">
        <v>6477</v>
      </c>
      <c r="M3711" s="104" t="s">
        <v>4024</v>
      </c>
      <c r="N3711" s="120">
        <v>40109</v>
      </c>
      <c r="O3711" s="107">
        <v>15000000</v>
      </c>
      <c r="P3711" s="105" t="s">
        <v>6222</v>
      </c>
      <c r="Q3711" s="120" t="s">
        <v>6222</v>
      </c>
      <c r="R3711" s="890">
        <v>0</v>
      </c>
      <c r="S3711" s="108" t="s">
        <v>7111</v>
      </c>
      <c r="T3711" s="109">
        <v>40864</v>
      </c>
      <c r="U3711" s="106">
        <v>5802960</v>
      </c>
      <c r="V3711" s="109" t="s">
        <v>6222</v>
      </c>
      <c r="W3711" s="141">
        <v>0</v>
      </c>
      <c r="X3711" s="141">
        <v>0</v>
      </c>
      <c r="Y3711" s="141">
        <v>0</v>
      </c>
      <c r="Z3711" s="141">
        <v>0</v>
      </c>
      <c r="AA3711" s="112">
        <v>750000</v>
      </c>
      <c r="AB3711" s="112"/>
      <c r="AC3711" s="106"/>
      <c r="AD3711" s="141"/>
      <c r="AE3711" s="106">
        <v>0</v>
      </c>
      <c r="AF3711" s="106">
        <v>0</v>
      </c>
      <c r="AG3711" s="106">
        <v>0</v>
      </c>
      <c r="AH3711" s="106"/>
      <c r="AI3711" s="106"/>
      <c r="AJ3711" s="106"/>
      <c r="AK3711" s="106"/>
      <c r="AL3711" s="106"/>
      <c r="AM3711" s="106"/>
      <c r="AN3711" s="114">
        <f t="shared" si="114"/>
        <v>750000</v>
      </c>
      <c r="AO3711" s="114">
        <f t="shared" si="115"/>
        <v>5052960</v>
      </c>
      <c r="AP3711" s="114"/>
      <c r="AQ3711" s="114"/>
      <c r="AR3711" s="114"/>
      <c r="AS3711" s="114"/>
      <c r="AT3711" s="191"/>
    </row>
    <row r="3712" spans="1:46" s="190" customFormat="1" ht="15" customHeight="1" x14ac:dyDescent="0.2">
      <c r="A3712" s="104"/>
      <c r="B3712" s="104">
        <f>VLOOKUP(BJB!$F$9:$F$5599,Ctrl!$B$4:$C$399,2,0)</f>
        <v>34</v>
      </c>
      <c r="C3712" s="104">
        <f>VLOOKUP(BJB!$G$9:$G$5599,Ctrl!$E$4:$F$399,2,0)</f>
        <v>0</v>
      </c>
      <c r="D3712" s="219">
        <v>1</v>
      </c>
      <c r="E3712" s="104" t="str">
        <f>VLOOKUP(BJB!$F$9:$F$5599,Ctrl!$B$4:$D$399,3,0)</f>
        <v>III</v>
      </c>
      <c r="F3712" s="139" t="s">
        <v>10546</v>
      </c>
      <c r="G3712" s="139" t="s">
        <v>7677</v>
      </c>
      <c r="H3712" s="125"/>
      <c r="I3712" s="220" t="e">
        <f>IF(G3711=BJB!#REF!,I3711+1,1)</f>
        <v>#REF!</v>
      </c>
      <c r="J3712" s="912" t="s">
        <v>23633</v>
      </c>
      <c r="K3712" s="121" t="s">
        <v>4035</v>
      </c>
      <c r="L3712" s="104" t="s">
        <v>6477</v>
      </c>
      <c r="M3712" s="104" t="s">
        <v>4030</v>
      </c>
      <c r="N3712" s="120">
        <v>40207</v>
      </c>
      <c r="O3712" s="107">
        <v>10000000</v>
      </c>
      <c r="P3712" s="105" t="s">
        <v>6222</v>
      </c>
      <c r="Q3712" s="120" t="s">
        <v>6222</v>
      </c>
      <c r="R3712" s="890">
        <v>0</v>
      </c>
      <c r="S3712" s="108" t="s">
        <v>7111</v>
      </c>
      <c r="T3712" s="109">
        <v>40864</v>
      </c>
      <c r="U3712" s="106">
        <v>5283330</v>
      </c>
      <c r="V3712" s="109" t="s">
        <v>6222</v>
      </c>
      <c r="W3712" s="141">
        <v>0</v>
      </c>
      <c r="X3712" s="141">
        <v>0</v>
      </c>
      <c r="Y3712" s="141">
        <v>0</v>
      </c>
      <c r="Z3712" s="141">
        <v>0</v>
      </c>
      <c r="AA3712" s="112">
        <v>928500</v>
      </c>
      <c r="AB3712" s="112"/>
      <c r="AC3712" s="106"/>
      <c r="AD3712" s="141"/>
      <c r="AE3712" s="106">
        <v>0</v>
      </c>
      <c r="AF3712" s="106">
        <v>0</v>
      </c>
      <c r="AG3712" s="106">
        <v>0</v>
      </c>
      <c r="AH3712" s="106"/>
      <c r="AI3712" s="106"/>
      <c r="AJ3712" s="106"/>
      <c r="AK3712" s="106"/>
      <c r="AL3712" s="106"/>
      <c r="AM3712" s="106"/>
      <c r="AN3712" s="114">
        <f t="shared" si="114"/>
        <v>928500</v>
      </c>
      <c r="AO3712" s="114">
        <f t="shared" si="115"/>
        <v>4354830</v>
      </c>
      <c r="AP3712" s="114"/>
      <c r="AQ3712" s="114"/>
      <c r="AR3712" s="114"/>
      <c r="AS3712" s="114"/>
      <c r="AT3712" s="191"/>
    </row>
    <row r="3713" spans="1:46" s="190" customFormat="1" ht="15" customHeight="1" x14ac:dyDescent="0.2">
      <c r="A3713" s="104"/>
      <c r="B3713" s="104">
        <f>VLOOKUP(BJB!$F$9:$F$5599,Ctrl!$B$4:$C$399,2,0)</f>
        <v>34</v>
      </c>
      <c r="C3713" s="104">
        <f>VLOOKUP(BJB!$G$9:$G$5599,Ctrl!$E$4:$F$399,2,0)</f>
        <v>0</v>
      </c>
      <c r="D3713" s="219">
        <v>1</v>
      </c>
      <c r="E3713" s="104" t="str">
        <f>VLOOKUP(BJB!$F$9:$F$5599,Ctrl!$B$4:$D$399,3,0)</f>
        <v>III</v>
      </c>
      <c r="F3713" s="139" t="s">
        <v>10546</v>
      </c>
      <c r="G3713" s="139" t="s">
        <v>7677</v>
      </c>
      <c r="H3713" s="125"/>
      <c r="I3713" s="220" t="e">
        <f>IF(G3712=BJB!#REF!,I3712+1,1)</f>
        <v>#REF!</v>
      </c>
      <c r="J3713" s="912" t="s">
        <v>23634</v>
      </c>
      <c r="K3713" s="121" t="s">
        <v>4036</v>
      </c>
      <c r="L3713" s="104" t="s">
        <v>6477</v>
      </c>
      <c r="M3713" s="104" t="s">
        <v>3844</v>
      </c>
      <c r="N3713" s="120">
        <v>39812</v>
      </c>
      <c r="O3713" s="107">
        <v>50000000</v>
      </c>
      <c r="P3713" s="105" t="s">
        <v>6222</v>
      </c>
      <c r="Q3713" s="120" t="s">
        <v>6222</v>
      </c>
      <c r="R3713" s="890">
        <v>0</v>
      </c>
      <c r="S3713" s="108" t="s">
        <v>7111</v>
      </c>
      <c r="T3713" s="109">
        <v>40864</v>
      </c>
      <c r="U3713" s="106">
        <v>27452533</v>
      </c>
      <c r="V3713" s="109" t="s">
        <v>6222</v>
      </c>
      <c r="W3713" s="141">
        <v>0</v>
      </c>
      <c r="X3713" s="141">
        <v>0</v>
      </c>
      <c r="Y3713" s="141">
        <v>0</v>
      </c>
      <c r="Z3713" s="141">
        <v>0</v>
      </c>
      <c r="AA3713" s="112">
        <v>0</v>
      </c>
      <c r="AB3713" s="112"/>
      <c r="AC3713" s="106"/>
      <c r="AD3713" s="141"/>
      <c r="AE3713" s="106">
        <v>0</v>
      </c>
      <c r="AF3713" s="106">
        <v>0</v>
      </c>
      <c r="AG3713" s="106">
        <v>0</v>
      </c>
      <c r="AH3713" s="106"/>
      <c r="AI3713" s="106"/>
      <c r="AJ3713" s="106"/>
      <c r="AK3713" s="106"/>
      <c r="AL3713" s="106"/>
      <c r="AM3713" s="106"/>
      <c r="AN3713" s="114">
        <f t="shared" si="114"/>
        <v>0</v>
      </c>
      <c r="AO3713" s="114">
        <f t="shared" si="115"/>
        <v>27452533</v>
      </c>
      <c r="AP3713" s="114"/>
      <c r="AQ3713" s="114"/>
      <c r="AR3713" s="114"/>
      <c r="AS3713" s="114"/>
      <c r="AT3713" s="191"/>
    </row>
    <row r="3714" spans="1:46" s="190" customFormat="1" ht="15" customHeight="1" x14ac:dyDescent="0.2">
      <c r="A3714" s="104"/>
      <c r="B3714" s="104">
        <f>VLOOKUP(BJB!$F$9:$F$5599,Ctrl!$B$4:$C$399,2,0)</f>
        <v>34</v>
      </c>
      <c r="C3714" s="104">
        <f>VLOOKUP(BJB!$G$9:$G$5599,Ctrl!$E$4:$F$399,2,0)</f>
        <v>0</v>
      </c>
      <c r="D3714" s="219">
        <v>1</v>
      </c>
      <c r="E3714" s="104" t="str">
        <f>VLOOKUP(BJB!$F$9:$F$5599,Ctrl!$B$4:$D$399,3,0)</f>
        <v>III</v>
      </c>
      <c r="F3714" s="139" t="s">
        <v>10546</v>
      </c>
      <c r="G3714" s="139" t="s">
        <v>7677</v>
      </c>
      <c r="H3714" s="125"/>
      <c r="I3714" s="220" t="e">
        <f>IF(G3713=BJB!#REF!,I3713+1,1)</f>
        <v>#REF!</v>
      </c>
      <c r="J3714" s="912" t="s">
        <v>23635</v>
      </c>
      <c r="K3714" s="121" t="s">
        <v>4037</v>
      </c>
      <c r="L3714" s="104" t="s">
        <v>6477</v>
      </c>
      <c r="M3714" s="104" t="s">
        <v>3844</v>
      </c>
      <c r="N3714" s="120">
        <v>39812</v>
      </c>
      <c r="O3714" s="107">
        <v>60000000</v>
      </c>
      <c r="P3714" s="105" t="s">
        <v>6222</v>
      </c>
      <c r="Q3714" s="120" t="s">
        <v>6222</v>
      </c>
      <c r="R3714" s="890">
        <v>0</v>
      </c>
      <c r="S3714" s="108" t="s">
        <v>7111</v>
      </c>
      <c r="T3714" s="109">
        <v>40864</v>
      </c>
      <c r="U3714" s="106">
        <v>16127126</v>
      </c>
      <c r="V3714" s="109" t="s">
        <v>6222</v>
      </c>
      <c r="W3714" s="141">
        <v>0</v>
      </c>
      <c r="X3714" s="141">
        <v>0</v>
      </c>
      <c r="Y3714" s="141">
        <v>0</v>
      </c>
      <c r="Z3714" s="141">
        <v>0</v>
      </c>
      <c r="AA3714" s="112">
        <v>16127126</v>
      </c>
      <c r="AB3714" s="112"/>
      <c r="AC3714" s="106"/>
      <c r="AD3714" s="141"/>
      <c r="AE3714" s="106">
        <v>0</v>
      </c>
      <c r="AF3714" s="106">
        <v>0</v>
      </c>
      <c r="AG3714" s="106">
        <v>0</v>
      </c>
      <c r="AH3714" s="106"/>
      <c r="AI3714" s="106"/>
      <c r="AJ3714" s="106"/>
      <c r="AK3714" s="106"/>
      <c r="AL3714" s="106"/>
      <c r="AM3714" s="106"/>
      <c r="AN3714" s="114">
        <f t="shared" si="114"/>
        <v>16127126</v>
      </c>
      <c r="AO3714" s="114">
        <f t="shared" si="115"/>
        <v>0</v>
      </c>
      <c r="AP3714" s="114"/>
      <c r="AQ3714" s="114"/>
      <c r="AR3714" s="114"/>
      <c r="AS3714" s="114"/>
      <c r="AT3714" s="191"/>
    </row>
    <row r="3715" spans="1:46" s="190" customFormat="1" ht="15" customHeight="1" x14ac:dyDescent="0.2">
      <c r="A3715" s="104"/>
      <c r="B3715" s="104">
        <f>VLOOKUP(BJB!$F$9:$F$5599,Ctrl!$B$4:$C$399,2,0)</f>
        <v>34</v>
      </c>
      <c r="C3715" s="104">
        <f>VLOOKUP(BJB!$G$9:$G$5599,Ctrl!$E$4:$F$399,2,0)</f>
        <v>0</v>
      </c>
      <c r="D3715" s="219">
        <v>1</v>
      </c>
      <c r="E3715" s="104" t="str">
        <f>VLOOKUP(BJB!$F$9:$F$5599,Ctrl!$B$4:$D$399,3,0)</f>
        <v>III</v>
      </c>
      <c r="F3715" s="139" t="s">
        <v>10546</v>
      </c>
      <c r="G3715" s="139" t="s">
        <v>7677</v>
      </c>
      <c r="H3715" s="125"/>
      <c r="I3715" s="220" t="e">
        <f>IF(G3714=BJB!#REF!,I3714+1,1)</f>
        <v>#REF!</v>
      </c>
      <c r="J3715" s="912" t="s">
        <v>23636</v>
      </c>
      <c r="K3715" s="121" t="s">
        <v>4038</v>
      </c>
      <c r="L3715" s="104" t="s">
        <v>6477</v>
      </c>
      <c r="M3715" s="104" t="s">
        <v>4034</v>
      </c>
      <c r="N3715" s="120">
        <v>39974</v>
      </c>
      <c r="O3715" s="107">
        <v>20000000</v>
      </c>
      <c r="P3715" s="105" t="s">
        <v>6222</v>
      </c>
      <c r="Q3715" s="120" t="s">
        <v>6222</v>
      </c>
      <c r="R3715" s="890">
        <v>0</v>
      </c>
      <c r="S3715" s="108" t="s">
        <v>7111</v>
      </c>
      <c r="T3715" s="109">
        <v>40864</v>
      </c>
      <c r="U3715" s="106">
        <v>10416663</v>
      </c>
      <c r="V3715" s="109" t="s">
        <v>6222</v>
      </c>
      <c r="W3715" s="141">
        <v>0</v>
      </c>
      <c r="X3715" s="141">
        <v>0</v>
      </c>
      <c r="Y3715" s="141">
        <v>0</v>
      </c>
      <c r="Z3715" s="141">
        <v>0</v>
      </c>
      <c r="AA3715" s="112">
        <v>10277913</v>
      </c>
      <c r="AB3715" s="112"/>
      <c r="AC3715" s="106"/>
      <c r="AD3715" s="141"/>
      <c r="AE3715" s="106">
        <v>0</v>
      </c>
      <c r="AF3715" s="106">
        <v>0</v>
      </c>
      <c r="AG3715" s="106">
        <v>0</v>
      </c>
      <c r="AH3715" s="106"/>
      <c r="AI3715" s="106"/>
      <c r="AJ3715" s="106"/>
      <c r="AK3715" s="106"/>
      <c r="AL3715" s="106"/>
      <c r="AM3715" s="106"/>
      <c r="AN3715" s="114">
        <f t="shared" si="114"/>
        <v>10277913</v>
      </c>
      <c r="AO3715" s="114">
        <f t="shared" si="115"/>
        <v>138750</v>
      </c>
      <c r="AP3715" s="114"/>
      <c r="AQ3715" s="114"/>
      <c r="AR3715" s="114"/>
      <c r="AS3715" s="114"/>
      <c r="AT3715" s="191"/>
    </row>
    <row r="3716" spans="1:46" s="190" customFormat="1" ht="15" customHeight="1" x14ac:dyDescent="0.2">
      <c r="A3716" s="104"/>
      <c r="B3716" s="104">
        <f>VLOOKUP(BJB!$F$9:$F$5599,Ctrl!$B$4:$C$399,2,0)</f>
        <v>34</v>
      </c>
      <c r="C3716" s="104">
        <f>VLOOKUP(BJB!$G$9:$G$5599,Ctrl!$E$4:$F$399,2,0)</f>
        <v>0</v>
      </c>
      <c r="D3716" s="219">
        <v>1</v>
      </c>
      <c r="E3716" s="104" t="str">
        <f>VLOOKUP(BJB!$F$9:$F$5599,Ctrl!$B$4:$D$399,3,0)</f>
        <v>III</v>
      </c>
      <c r="F3716" s="139" t="s">
        <v>10546</v>
      </c>
      <c r="G3716" s="139" t="s">
        <v>7677</v>
      </c>
      <c r="H3716" s="125"/>
      <c r="I3716" s="220" t="e">
        <f>IF(G3715=BJB!#REF!,I3715+1,1)</f>
        <v>#REF!</v>
      </c>
      <c r="J3716" s="912" t="s">
        <v>23637</v>
      </c>
      <c r="K3716" s="121" t="s">
        <v>4039</v>
      </c>
      <c r="L3716" s="104" t="s">
        <v>6477</v>
      </c>
      <c r="M3716" s="104" t="s">
        <v>3958</v>
      </c>
      <c r="N3716" s="120">
        <v>39896</v>
      </c>
      <c r="O3716" s="107">
        <v>20000000</v>
      </c>
      <c r="P3716" s="105" t="s">
        <v>6222</v>
      </c>
      <c r="Q3716" s="120" t="s">
        <v>6222</v>
      </c>
      <c r="R3716" s="890">
        <v>0</v>
      </c>
      <c r="S3716" s="108" t="s">
        <v>7111</v>
      </c>
      <c r="T3716" s="109">
        <v>40864</v>
      </c>
      <c r="U3716" s="106">
        <v>5758328</v>
      </c>
      <c r="V3716" s="109" t="s">
        <v>6222</v>
      </c>
      <c r="W3716" s="141">
        <v>0</v>
      </c>
      <c r="X3716" s="141">
        <v>0</v>
      </c>
      <c r="Y3716" s="141">
        <v>0</v>
      </c>
      <c r="Z3716" s="141">
        <v>0</v>
      </c>
      <c r="AA3716" s="112">
        <v>0</v>
      </c>
      <c r="AB3716" s="112"/>
      <c r="AC3716" s="106"/>
      <c r="AD3716" s="141"/>
      <c r="AE3716" s="106">
        <v>0</v>
      </c>
      <c r="AF3716" s="106">
        <v>0</v>
      </c>
      <c r="AG3716" s="106">
        <v>0</v>
      </c>
      <c r="AH3716" s="106"/>
      <c r="AI3716" s="106"/>
      <c r="AJ3716" s="106"/>
      <c r="AK3716" s="106"/>
      <c r="AL3716" s="106"/>
      <c r="AM3716" s="106"/>
      <c r="AN3716" s="114">
        <f t="shared" si="114"/>
        <v>0</v>
      </c>
      <c r="AO3716" s="114">
        <f t="shared" si="115"/>
        <v>5758328</v>
      </c>
      <c r="AP3716" s="114"/>
      <c r="AQ3716" s="114"/>
      <c r="AR3716" s="114"/>
      <c r="AS3716" s="114"/>
      <c r="AT3716" s="191"/>
    </row>
    <row r="3717" spans="1:46" s="190" customFormat="1" ht="15" customHeight="1" x14ac:dyDescent="0.2">
      <c r="A3717" s="104"/>
      <c r="B3717" s="104">
        <f>VLOOKUP(BJB!$F$9:$F$5599,Ctrl!$B$4:$C$399,2,0)</f>
        <v>34</v>
      </c>
      <c r="C3717" s="104">
        <f>VLOOKUP(BJB!$G$9:$G$5599,Ctrl!$E$4:$F$399,2,0)</f>
        <v>0</v>
      </c>
      <c r="D3717" s="219">
        <v>1</v>
      </c>
      <c r="E3717" s="104" t="str">
        <f>VLOOKUP(BJB!$F$9:$F$5599,Ctrl!$B$4:$D$399,3,0)</f>
        <v>III</v>
      </c>
      <c r="F3717" s="139" t="s">
        <v>10546</v>
      </c>
      <c r="G3717" s="139" t="s">
        <v>7677</v>
      </c>
      <c r="H3717" s="125"/>
      <c r="I3717" s="220" t="e">
        <f>IF(G3716=BJB!#REF!,I3716+1,1)</f>
        <v>#REF!</v>
      </c>
      <c r="J3717" s="912" t="s">
        <v>23638</v>
      </c>
      <c r="K3717" s="121" t="s">
        <v>2258</v>
      </c>
      <c r="L3717" s="104" t="s">
        <v>6477</v>
      </c>
      <c r="M3717" s="104" t="s">
        <v>3909</v>
      </c>
      <c r="N3717" s="120">
        <v>40032</v>
      </c>
      <c r="O3717" s="107">
        <v>70000000</v>
      </c>
      <c r="P3717" s="105" t="s">
        <v>6222</v>
      </c>
      <c r="Q3717" s="120" t="s">
        <v>6222</v>
      </c>
      <c r="R3717" s="890">
        <v>0</v>
      </c>
      <c r="S3717" s="108" t="s">
        <v>7111</v>
      </c>
      <c r="T3717" s="109">
        <v>40864</v>
      </c>
      <c r="U3717" s="106">
        <v>45988198</v>
      </c>
      <c r="V3717" s="109" t="s">
        <v>6222</v>
      </c>
      <c r="W3717" s="141">
        <v>0</v>
      </c>
      <c r="X3717" s="141">
        <v>0</v>
      </c>
      <c r="Y3717" s="141">
        <v>0</v>
      </c>
      <c r="Z3717" s="141">
        <v>0</v>
      </c>
      <c r="AA3717" s="112">
        <v>45954946</v>
      </c>
      <c r="AB3717" s="112"/>
      <c r="AC3717" s="106"/>
      <c r="AD3717" s="141"/>
      <c r="AE3717" s="106">
        <v>0</v>
      </c>
      <c r="AF3717" s="106">
        <v>0</v>
      </c>
      <c r="AG3717" s="106">
        <v>0</v>
      </c>
      <c r="AH3717" s="106"/>
      <c r="AI3717" s="106"/>
      <c r="AJ3717" s="106"/>
      <c r="AK3717" s="106"/>
      <c r="AL3717" s="106"/>
      <c r="AM3717" s="106"/>
      <c r="AN3717" s="114">
        <f t="shared" si="114"/>
        <v>45954946</v>
      </c>
      <c r="AO3717" s="114">
        <f t="shared" si="115"/>
        <v>33252</v>
      </c>
      <c r="AP3717" s="114"/>
      <c r="AQ3717" s="114"/>
      <c r="AR3717" s="114"/>
      <c r="AS3717" s="114"/>
      <c r="AT3717" s="191"/>
    </row>
    <row r="3718" spans="1:46" s="190" customFormat="1" ht="15" customHeight="1" x14ac:dyDescent="0.2">
      <c r="A3718" s="104"/>
      <c r="B3718" s="104">
        <f>VLOOKUP(BJB!$F$9:$F$5599,Ctrl!$B$4:$C$399,2,0)</f>
        <v>34</v>
      </c>
      <c r="C3718" s="104">
        <f>VLOOKUP(BJB!$G$9:$G$5599,Ctrl!$E$4:$F$399,2,0)</f>
        <v>0</v>
      </c>
      <c r="D3718" s="219">
        <v>1</v>
      </c>
      <c r="E3718" s="104" t="str">
        <f>VLOOKUP(BJB!$F$9:$F$5599,Ctrl!$B$4:$D$399,3,0)</f>
        <v>III</v>
      </c>
      <c r="F3718" s="139" t="s">
        <v>10546</v>
      </c>
      <c r="G3718" s="139" t="s">
        <v>7677</v>
      </c>
      <c r="H3718" s="125"/>
      <c r="I3718" s="220" t="e">
        <f>IF(G3717=BJB!#REF!,I3717+1,1)</f>
        <v>#REF!</v>
      </c>
      <c r="J3718" s="912" t="s">
        <v>23639</v>
      </c>
      <c r="K3718" s="121" t="s">
        <v>4040</v>
      </c>
      <c r="L3718" s="104" t="s">
        <v>6476</v>
      </c>
      <c r="M3718" s="104" t="s">
        <v>4041</v>
      </c>
      <c r="N3718" s="120">
        <v>40805</v>
      </c>
      <c r="O3718" s="107">
        <v>83261091</v>
      </c>
      <c r="P3718" s="105" t="s">
        <v>6222</v>
      </c>
      <c r="Q3718" s="120" t="s">
        <v>6222</v>
      </c>
      <c r="R3718" s="890">
        <v>0</v>
      </c>
      <c r="S3718" s="108" t="s">
        <v>357</v>
      </c>
      <c r="T3718" s="109">
        <v>40864</v>
      </c>
      <c r="U3718" s="106">
        <v>20621427</v>
      </c>
      <c r="V3718" s="109" t="s">
        <v>6222</v>
      </c>
      <c r="W3718" s="141">
        <v>0</v>
      </c>
      <c r="X3718" s="141">
        <v>0</v>
      </c>
      <c r="Y3718" s="141">
        <v>0</v>
      </c>
      <c r="Z3718" s="141">
        <v>0</v>
      </c>
      <c r="AA3718" s="112">
        <v>0</v>
      </c>
      <c r="AB3718" s="112"/>
      <c r="AC3718" s="106"/>
      <c r="AD3718" s="141"/>
      <c r="AE3718" s="106">
        <v>0</v>
      </c>
      <c r="AF3718" s="106">
        <v>0</v>
      </c>
      <c r="AG3718" s="106">
        <v>0</v>
      </c>
      <c r="AH3718" s="106"/>
      <c r="AI3718" s="106"/>
      <c r="AJ3718" s="106"/>
      <c r="AK3718" s="106"/>
      <c r="AL3718" s="106"/>
      <c r="AM3718" s="106"/>
      <c r="AN3718" s="114">
        <f t="shared" si="114"/>
        <v>0</v>
      </c>
      <c r="AO3718" s="114">
        <f t="shared" si="115"/>
        <v>20621427</v>
      </c>
      <c r="AP3718" s="114"/>
      <c r="AQ3718" s="114"/>
      <c r="AR3718" s="114"/>
      <c r="AS3718" s="114"/>
      <c r="AT3718" s="191"/>
    </row>
    <row r="3719" spans="1:46" s="190" customFormat="1" ht="15" customHeight="1" x14ac:dyDescent="0.2">
      <c r="A3719" s="104"/>
      <c r="B3719" s="104">
        <f>VLOOKUP(BJB!$F$9:$F$5599,Ctrl!$B$4:$C$399,2,0)</f>
        <v>34</v>
      </c>
      <c r="C3719" s="104">
        <f>VLOOKUP(BJB!$G$9:$G$5599,Ctrl!$E$4:$F$399,2,0)</f>
        <v>0</v>
      </c>
      <c r="D3719" s="219">
        <v>1</v>
      </c>
      <c r="E3719" s="104" t="str">
        <f>VLOOKUP(BJB!$F$9:$F$5599,Ctrl!$B$4:$D$399,3,0)</f>
        <v>III</v>
      </c>
      <c r="F3719" s="139" t="s">
        <v>10546</v>
      </c>
      <c r="G3719" s="139" t="s">
        <v>7677</v>
      </c>
      <c r="H3719" s="125"/>
      <c r="I3719" s="220" t="e">
        <f>IF(G3718=BJB!#REF!,I3718+1,1)</f>
        <v>#REF!</v>
      </c>
      <c r="J3719" s="912" t="s">
        <v>23640</v>
      </c>
      <c r="K3719" s="121" t="s">
        <v>4042</v>
      </c>
      <c r="L3719" s="227" t="s">
        <v>6477</v>
      </c>
      <c r="M3719" s="104" t="s">
        <v>3958</v>
      </c>
      <c r="N3719" s="120">
        <v>39896</v>
      </c>
      <c r="O3719" s="107">
        <v>20000000</v>
      </c>
      <c r="P3719" s="105" t="s">
        <v>6222</v>
      </c>
      <c r="Q3719" s="120" t="s">
        <v>6222</v>
      </c>
      <c r="R3719" s="890">
        <v>0</v>
      </c>
      <c r="S3719" s="146" t="s">
        <v>7112</v>
      </c>
      <c r="T3719" s="109">
        <v>40900</v>
      </c>
      <c r="U3719" s="106">
        <v>8830628</v>
      </c>
      <c r="V3719" s="109" t="s">
        <v>6222</v>
      </c>
      <c r="W3719" s="141">
        <v>0</v>
      </c>
      <c r="X3719" s="141">
        <v>0</v>
      </c>
      <c r="Y3719" s="141">
        <v>0</v>
      </c>
      <c r="Z3719" s="141">
        <v>0</v>
      </c>
      <c r="AA3719" s="112">
        <v>3768262</v>
      </c>
      <c r="AB3719" s="112"/>
      <c r="AC3719" s="106"/>
      <c r="AD3719" s="141"/>
      <c r="AE3719" s="106">
        <v>0</v>
      </c>
      <c r="AF3719" s="106">
        <v>0</v>
      </c>
      <c r="AG3719" s="106">
        <v>0</v>
      </c>
      <c r="AH3719" s="106"/>
      <c r="AI3719" s="106"/>
      <c r="AJ3719" s="106"/>
      <c r="AK3719" s="106"/>
      <c r="AL3719" s="106"/>
      <c r="AM3719" s="106"/>
      <c r="AN3719" s="114">
        <f t="shared" si="114"/>
        <v>3768262</v>
      </c>
      <c r="AO3719" s="114">
        <f t="shared" si="115"/>
        <v>5062366</v>
      </c>
      <c r="AP3719" s="114"/>
      <c r="AQ3719" s="114"/>
      <c r="AR3719" s="114"/>
      <c r="AS3719" s="114"/>
      <c r="AT3719" s="191"/>
    </row>
    <row r="3720" spans="1:46" s="190" customFormat="1" ht="15" customHeight="1" x14ac:dyDescent="0.2">
      <c r="A3720" s="104"/>
      <c r="B3720" s="104">
        <f>VLOOKUP(BJB!$F$9:$F$5599,Ctrl!$B$4:$C$399,2,0)</f>
        <v>34</v>
      </c>
      <c r="C3720" s="104">
        <f>VLOOKUP(BJB!$G$9:$G$5599,Ctrl!$E$4:$F$399,2,0)</f>
        <v>0</v>
      </c>
      <c r="D3720" s="219">
        <v>1</v>
      </c>
      <c r="E3720" s="104" t="str">
        <f>VLOOKUP(BJB!$F$9:$F$5599,Ctrl!$B$4:$D$399,3,0)</f>
        <v>III</v>
      </c>
      <c r="F3720" s="139" t="s">
        <v>10546</v>
      </c>
      <c r="G3720" s="139" t="s">
        <v>7677</v>
      </c>
      <c r="H3720" s="125"/>
      <c r="I3720" s="220" t="e">
        <f>IF(G3719=BJB!#REF!,I3719+1,1)</f>
        <v>#REF!</v>
      </c>
      <c r="J3720" s="912" t="s">
        <v>23641</v>
      </c>
      <c r="K3720" s="121" t="s">
        <v>4045</v>
      </c>
      <c r="L3720" s="104" t="s">
        <v>6476</v>
      </c>
      <c r="M3720" s="104" t="s">
        <v>3503</v>
      </c>
      <c r="N3720" s="120">
        <v>40427</v>
      </c>
      <c r="O3720" s="107">
        <v>201666667</v>
      </c>
      <c r="P3720" s="105" t="s">
        <v>16756</v>
      </c>
      <c r="Q3720" s="120">
        <v>40954</v>
      </c>
      <c r="R3720" s="105">
        <v>135345775</v>
      </c>
      <c r="S3720" s="108" t="s">
        <v>565</v>
      </c>
      <c r="T3720" s="109">
        <v>40989</v>
      </c>
      <c r="U3720" s="106">
        <v>32482986</v>
      </c>
      <c r="V3720" s="109">
        <v>40989</v>
      </c>
      <c r="W3720" s="141">
        <v>32482986</v>
      </c>
      <c r="X3720" s="141">
        <v>0</v>
      </c>
      <c r="Y3720" s="141">
        <v>0</v>
      </c>
      <c r="Z3720" s="141">
        <v>0</v>
      </c>
      <c r="AA3720" s="112">
        <v>0</v>
      </c>
      <c r="AB3720" s="112"/>
      <c r="AC3720" s="106"/>
      <c r="AD3720" s="141"/>
      <c r="AE3720" s="106">
        <v>0</v>
      </c>
      <c r="AF3720" s="106">
        <v>0</v>
      </c>
      <c r="AG3720" s="106">
        <v>0</v>
      </c>
      <c r="AH3720" s="106"/>
      <c r="AI3720" s="106"/>
      <c r="AJ3720" s="106"/>
      <c r="AK3720" s="106"/>
      <c r="AL3720" s="106"/>
      <c r="AM3720" s="106"/>
      <c r="AN3720" s="114">
        <f t="shared" si="114"/>
        <v>0</v>
      </c>
      <c r="AO3720" s="114">
        <f t="shared" si="115"/>
        <v>32482986</v>
      </c>
      <c r="AP3720" s="114"/>
      <c r="AQ3720" s="114"/>
      <c r="AR3720" s="114"/>
      <c r="AS3720" s="114"/>
      <c r="AT3720" s="191"/>
    </row>
    <row r="3721" spans="1:46" s="190" customFormat="1" ht="15" customHeight="1" x14ac:dyDescent="0.2">
      <c r="A3721" s="104"/>
      <c r="B3721" s="104">
        <f>VLOOKUP(BJB!$F$9:$F$5599,Ctrl!$B$4:$C$399,2,0)</f>
        <v>34</v>
      </c>
      <c r="C3721" s="104">
        <f>VLOOKUP(BJB!$G$9:$G$5599,Ctrl!$E$4:$F$399,2,0)</f>
        <v>0</v>
      </c>
      <c r="D3721" s="219">
        <v>1</v>
      </c>
      <c r="E3721" s="104" t="str">
        <f>VLOOKUP(BJB!$F$9:$F$5599,Ctrl!$B$4:$D$399,3,0)</f>
        <v>III</v>
      </c>
      <c r="F3721" s="139" t="s">
        <v>10546</v>
      </c>
      <c r="G3721" s="139" t="s">
        <v>7677</v>
      </c>
      <c r="H3721" s="125"/>
      <c r="I3721" s="220" t="e">
        <f>IF(G3720=BJB!#REF!,I3720+1,1)</f>
        <v>#REF!</v>
      </c>
      <c r="J3721" s="912" t="s">
        <v>23642</v>
      </c>
      <c r="K3721" s="121" t="s">
        <v>4046</v>
      </c>
      <c r="L3721" s="104" t="s">
        <v>6476</v>
      </c>
      <c r="M3721" s="104" t="s">
        <v>637</v>
      </c>
      <c r="N3721" s="120">
        <v>40304</v>
      </c>
      <c r="O3721" s="107">
        <v>100958333</v>
      </c>
      <c r="P3721" s="105" t="s">
        <v>16757</v>
      </c>
      <c r="Q3721" s="120">
        <v>41015</v>
      </c>
      <c r="R3721" s="105">
        <v>90906152</v>
      </c>
      <c r="S3721" s="108" t="s">
        <v>374</v>
      </c>
      <c r="T3721" s="109">
        <v>41152</v>
      </c>
      <c r="U3721" s="106">
        <v>21817476</v>
      </c>
      <c r="V3721" s="109">
        <v>41152</v>
      </c>
      <c r="W3721" s="141">
        <v>21817476</v>
      </c>
      <c r="X3721" s="141">
        <v>0</v>
      </c>
      <c r="Y3721" s="141">
        <v>0</v>
      </c>
      <c r="Z3721" s="141">
        <v>0</v>
      </c>
      <c r="AA3721" s="112">
        <v>0</v>
      </c>
      <c r="AB3721" s="112"/>
      <c r="AC3721" s="106"/>
      <c r="AD3721" s="141"/>
      <c r="AE3721" s="106">
        <v>0</v>
      </c>
      <c r="AF3721" s="106">
        <v>0</v>
      </c>
      <c r="AG3721" s="106">
        <v>0</v>
      </c>
      <c r="AH3721" s="106"/>
      <c r="AI3721" s="106"/>
      <c r="AJ3721" s="106"/>
      <c r="AK3721" s="106"/>
      <c r="AL3721" s="106"/>
      <c r="AM3721" s="106"/>
      <c r="AN3721" s="114">
        <f t="shared" ref="AN3721:AN3784" si="116">SUM(AA3721:AM3721)</f>
        <v>0</v>
      </c>
      <c r="AO3721" s="114">
        <f t="shared" ref="AO3721:AO3784" si="117">IF((U3721-AN3721)&lt;0,ABS(0),(U3721-AN3721))</f>
        <v>21817476</v>
      </c>
      <c r="AP3721" s="114"/>
      <c r="AQ3721" s="114"/>
      <c r="AR3721" s="114"/>
      <c r="AS3721" s="114"/>
      <c r="AT3721" s="191"/>
    </row>
    <row r="3722" spans="1:46" s="190" customFormat="1" ht="15" customHeight="1" x14ac:dyDescent="0.2">
      <c r="A3722" s="104"/>
      <c r="B3722" s="104">
        <f>VLOOKUP(BJB!$F$9:$F$5599,Ctrl!$B$4:$C$399,2,0)</f>
        <v>34</v>
      </c>
      <c r="C3722" s="104">
        <f>VLOOKUP(BJB!$G$9:$G$5599,Ctrl!$E$4:$F$399,2,0)</f>
        <v>0</v>
      </c>
      <c r="D3722" s="219">
        <v>1</v>
      </c>
      <c r="E3722" s="104" t="str">
        <f>VLOOKUP(BJB!$F$9:$F$5599,Ctrl!$B$4:$D$399,3,0)</f>
        <v>III</v>
      </c>
      <c r="F3722" s="139" t="s">
        <v>10546</v>
      </c>
      <c r="G3722" s="139" t="s">
        <v>7677</v>
      </c>
      <c r="H3722" s="125"/>
      <c r="I3722" s="220" t="e">
        <f>IF(G3721=BJB!#REF!,I3721+1,1)</f>
        <v>#REF!</v>
      </c>
      <c r="J3722" s="912" t="s">
        <v>23643</v>
      </c>
      <c r="K3722" s="121" t="s">
        <v>4047</v>
      </c>
      <c r="L3722" s="104" t="s">
        <v>6476</v>
      </c>
      <c r="M3722" s="104" t="s">
        <v>817</v>
      </c>
      <c r="N3722" s="120">
        <v>40465</v>
      </c>
      <c r="O3722" s="107">
        <v>146450000</v>
      </c>
      <c r="P3722" s="105" t="s">
        <v>16758</v>
      </c>
      <c r="Q3722" s="120">
        <v>41101</v>
      </c>
      <c r="R3722" s="105">
        <v>134527115</v>
      </c>
      <c r="S3722" s="108" t="s">
        <v>374</v>
      </c>
      <c r="T3722" s="109">
        <v>41152</v>
      </c>
      <c r="U3722" s="106">
        <v>32286508</v>
      </c>
      <c r="V3722" s="109">
        <v>41152</v>
      </c>
      <c r="W3722" s="141">
        <v>32286508</v>
      </c>
      <c r="X3722" s="141">
        <v>0</v>
      </c>
      <c r="Y3722" s="141">
        <v>0</v>
      </c>
      <c r="Z3722" s="141">
        <v>0</v>
      </c>
      <c r="AA3722" s="112">
        <v>0</v>
      </c>
      <c r="AB3722" s="112"/>
      <c r="AC3722" s="106"/>
      <c r="AD3722" s="141"/>
      <c r="AE3722" s="106">
        <v>0</v>
      </c>
      <c r="AF3722" s="106">
        <v>0</v>
      </c>
      <c r="AG3722" s="106">
        <v>0</v>
      </c>
      <c r="AH3722" s="106"/>
      <c r="AI3722" s="106"/>
      <c r="AJ3722" s="106"/>
      <c r="AK3722" s="106"/>
      <c r="AL3722" s="106"/>
      <c r="AM3722" s="106"/>
      <c r="AN3722" s="114">
        <f t="shared" si="116"/>
        <v>0</v>
      </c>
      <c r="AO3722" s="114">
        <f t="shared" si="117"/>
        <v>32286508</v>
      </c>
      <c r="AP3722" s="114"/>
      <c r="AQ3722" s="114"/>
      <c r="AR3722" s="114"/>
      <c r="AS3722" s="114"/>
      <c r="AT3722" s="191"/>
    </row>
    <row r="3723" spans="1:46" s="190" customFormat="1" ht="15" customHeight="1" x14ac:dyDescent="0.2">
      <c r="A3723" s="104"/>
      <c r="B3723" s="104">
        <f>VLOOKUP(BJB!$F$9:$F$5599,Ctrl!$B$4:$C$399,2,0)</f>
        <v>34</v>
      </c>
      <c r="C3723" s="104">
        <f>VLOOKUP(BJB!$G$9:$G$5599,Ctrl!$E$4:$F$399,2,0)</f>
        <v>0</v>
      </c>
      <c r="D3723" s="219">
        <v>1</v>
      </c>
      <c r="E3723" s="104" t="str">
        <f>VLOOKUP(BJB!$F$9:$F$5599,Ctrl!$B$4:$D$399,3,0)</f>
        <v>III</v>
      </c>
      <c r="F3723" s="139" t="s">
        <v>10546</v>
      </c>
      <c r="G3723" s="139" t="s">
        <v>7677</v>
      </c>
      <c r="H3723" s="125"/>
      <c r="I3723" s="220" t="e">
        <f>IF(G3722=BJB!#REF!,I3722+1,1)</f>
        <v>#REF!</v>
      </c>
      <c r="J3723" s="912" t="s">
        <v>23644</v>
      </c>
      <c r="K3723" s="121" t="s">
        <v>4048</v>
      </c>
      <c r="L3723" s="104" t="s">
        <v>6476</v>
      </c>
      <c r="M3723" s="104" t="s">
        <v>567</v>
      </c>
      <c r="N3723" s="120">
        <v>40140</v>
      </c>
      <c r="O3723" s="107">
        <v>137360000</v>
      </c>
      <c r="P3723" s="105" t="s">
        <v>16759</v>
      </c>
      <c r="Q3723" s="120">
        <v>41101</v>
      </c>
      <c r="R3723" s="105">
        <v>116483068</v>
      </c>
      <c r="S3723" s="108" t="s">
        <v>374</v>
      </c>
      <c r="T3723" s="109">
        <v>41152</v>
      </c>
      <c r="U3723" s="106">
        <v>27955936</v>
      </c>
      <c r="V3723" s="109">
        <v>41152</v>
      </c>
      <c r="W3723" s="141">
        <v>27955936</v>
      </c>
      <c r="X3723" s="141">
        <v>0</v>
      </c>
      <c r="Y3723" s="141">
        <v>0</v>
      </c>
      <c r="Z3723" s="141">
        <v>0</v>
      </c>
      <c r="AA3723" s="112">
        <v>0</v>
      </c>
      <c r="AB3723" s="112"/>
      <c r="AC3723" s="106"/>
      <c r="AD3723" s="141"/>
      <c r="AE3723" s="106">
        <v>0</v>
      </c>
      <c r="AF3723" s="106">
        <v>0</v>
      </c>
      <c r="AG3723" s="106">
        <v>0</v>
      </c>
      <c r="AH3723" s="106"/>
      <c r="AI3723" s="106"/>
      <c r="AJ3723" s="106"/>
      <c r="AK3723" s="106"/>
      <c r="AL3723" s="106"/>
      <c r="AM3723" s="106"/>
      <c r="AN3723" s="114">
        <f t="shared" si="116"/>
        <v>0</v>
      </c>
      <c r="AO3723" s="114">
        <f t="shared" si="117"/>
        <v>27955936</v>
      </c>
      <c r="AP3723" s="114"/>
      <c r="AQ3723" s="114"/>
      <c r="AR3723" s="114"/>
      <c r="AS3723" s="114"/>
      <c r="AT3723" s="191"/>
    </row>
    <row r="3724" spans="1:46" s="190" customFormat="1" ht="15" customHeight="1" x14ac:dyDescent="0.2">
      <c r="A3724" s="104"/>
      <c r="B3724" s="104">
        <f>VLOOKUP(BJB!$F$9:$F$5599,Ctrl!$B$4:$C$399,2,0)</f>
        <v>34</v>
      </c>
      <c r="C3724" s="104">
        <f>VLOOKUP(BJB!$G$9:$G$5599,Ctrl!$E$4:$F$399,2,0)</f>
        <v>0</v>
      </c>
      <c r="D3724" s="219">
        <v>1</v>
      </c>
      <c r="E3724" s="104" t="str">
        <f>VLOOKUP(BJB!$F$9:$F$5599,Ctrl!$B$4:$D$399,3,0)</f>
        <v>III</v>
      </c>
      <c r="F3724" s="139" t="s">
        <v>10546</v>
      </c>
      <c r="G3724" s="139" t="s">
        <v>7677</v>
      </c>
      <c r="H3724" s="125"/>
      <c r="I3724" s="220" t="e">
        <f>IF(G3723=BJB!#REF!,I3723+1,1)</f>
        <v>#REF!</v>
      </c>
      <c r="J3724" s="912" t="s">
        <v>23645</v>
      </c>
      <c r="K3724" s="121" t="s">
        <v>4049</v>
      </c>
      <c r="L3724" s="104" t="s">
        <v>6476</v>
      </c>
      <c r="M3724" s="104" t="s">
        <v>1590</v>
      </c>
      <c r="N3724" s="120">
        <v>40280</v>
      </c>
      <c r="O3724" s="107">
        <v>252083333</v>
      </c>
      <c r="P3724" s="105" t="s">
        <v>16760</v>
      </c>
      <c r="Q3724" s="120">
        <v>41150</v>
      </c>
      <c r="R3724" s="105">
        <v>121913183</v>
      </c>
      <c r="S3724" s="108" t="s">
        <v>568</v>
      </c>
      <c r="T3724" s="109">
        <v>41180</v>
      </c>
      <c r="U3724" s="106">
        <v>29259164</v>
      </c>
      <c r="V3724" s="109">
        <v>41180</v>
      </c>
      <c r="W3724" s="141">
        <v>29259164</v>
      </c>
      <c r="X3724" s="141">
        <v>0</v>
      </c>
      <c r="Y3724" s="141">
        <v>0</v>
      </c>
      <c r="Z3724" s="141">
        <v>0</v>
      </c>
      <c r="AA3724" s="112">
        <v>0</v>
      </c>
      <c r="AB3724" s="112"/>
      <c r="AC3724" s="106"/>
      <c r="AD3724" s="141"/>
      <c r="AE3724" s="106">
        <v>0</v>
      </c>
      <c r="AF3724" s="106">
        <v>0</v>
      </c>
      <c r="AG3724" s="106">
        <v>0</v>
      </c>
      <c r="AH3724" s="106"/>
      <c r="AI3724" s="106"/>
      <c r="AJ3724" s="106"/>
      <c r="AK3724" s="106"/>
      <c r="AL3724" s="106"/>
      <c r="AM3724" s="106"/>
      <c r="AN3724" s="114">
        <f t="shared" si="116"/>
        <v>0</v>
      </c>
      <c r="AO3724" s="114">
        <f t="shared" si="117"/>
        <v>29259164</v>
      </c>
      <c r="AP3724" s="114"/>
      <c r="AQ3724" s="114"/>
      <c r="AR3724" s="114"/>
      <c r="AS3724" s="114"/>
      <c r="AT3724" s="191"/>
    </row>
    <row r="3725" spans="1:46" s="190" customFormat="1" ht="15" customHeight="1" x14ac:dyDescent="0.2">
      <c r="A3725" s="104"/>
      <c r="B3725" s="104">
        <f>VLOOKUP(BJB!$F$9:$F$5599,Ctrl!$B$4:$C$399,2,0)</f>
        <v>34</v>
      </c>
      <c r="C3725" s="104">
        <f>VLOOKUP(BJB!$G$9:$G$5599,Ctrl!$E$4:$F$399,2,0)</f>
        <v>0</v>
      </c>
      <c r="D3725" s="219">
        <v>1</v>
      </c>
      <c r="E3725" s="104" t="str">
        <f>VLOOKUP(BJB!$F$9:$F$5599,Ctrl!$B$4:$D$399,3,0)</f>
        <v>III</v>
      </c>
      <c r="F3725" s="139" t="s">
        <v>10546</v>
      </c>
      <c r="G3725" s="139" t="s">
        <v>7677</v>
      </c>
      <c r="H3725" s="125"/>
      <c r="I3725" s="220" t="e">
        <f>IF(G3724=BJB!#REF!,I3724+1,1)</f>
        <v>#REF!</v>
      </c>
      <c r="J3725" s="912" t="s">
        <v>23646</v>
      </c>
      <c r="K3725" s="121" t="s">
        <v>4050</v>
      </c>
      <c r="L3725" s="104" t="s">
        <v>6477</v>
      </c>
      <c r="M3725" s="104" t="s">
        <v>4051</v>
      </c>
      <c r="N3725" s="120">
        <v>40752</v>
      </c>
      <c r="O3725" s="112">
        <v>15000000</v>
      </c>
      <c r="P3725" s="105" t="s">
        <v>16761</v>
      </c>
      <c r="Q3725" s="120">
        <v>41172</v>
      </c>
      <c r="R3725" s="105">
        <v>3614051</v>
      </c>
      <c r="S3725" s="108" t="s">
        <v>7113</v>
      </c>
      <c r="T3725" s="109">
        <v>41180</v>
      </c>
      <c r="U3725" s="112">
        <v>2529836</v>
      </c>
      <c r="V3725" s="109">
        <v>41180</v>
      </c>
      <c r="W3725" s="141">
        <v>2529836</v>
      </c>
      <c r="X3725" s="141">
        <v>0</v>
      </c>
      <c r="Y3725" s="141">
        <v>0</v>
      </c>
      <c r="Z3725" s="141">
        <v>0</v>
      </c>
      <c r="AA3725" s="112">
        <v>0</v>
      </c>
      <c r="AB3725" s="112"/>
      <c r="AC3725" s="112"/>
      <c r="AD3725" s="141"/>
      <c r="AE3725" s="106">
        <v>0</v>
      </c>
      <c r="AF3725" s="106">
        <v>0</v>
      </c>
      <c r="AG3725" s="106">
        <v>0</v>
      </c>
      <c r="AH3725" s="112"/>
      <c r="AI3725" s="112"/>
      <c r="AJ3725" s="112"/>
      <c r="AK3725" s="112"/>
      <c r="AL3725" s="112"/>
      <c r="AM3725" s="112"/>
      <c r="AN3725" s="114">
        <f t="shared" si="116"/>
        <v>0</v>
      </c>
      <c r="AO3725" s="114">
        <f t="shared" si="117"/>
        <v>2529836</v>
      </c>
      <c r="AP3725" s="114"/>
      <c r="AQ3725" s="114"/>
      <c r="AR3725" s="114"/>
      <c r="AS3725" s="114"/>
      <c r="AT3725" s="191"/>
    </row>
    <row r="3726" spans="1:46" s="190" customFormat="1" ht="15" customHeight="1" x14ac:dyDescent="0.2">
      <c r="A3726" s="104"/>
      <c r="B3726" s="104">
        <f>VLOOKUP(BJB!$F$9:$F$5599,Ctrl!$B$4:$C$399,2,0)</f>
        <v>34</v>
      </c>
      <c r="C3726" s="104">
        <f>VLOOKUP(BJB!$G$9:$G$5599,Ctrl!$E$4:$F$399,2,0)</f>
        <v>0</v>
      </c>
      <c r="D3726" s="219">
        <v>1</v>
      </c>
      <c r="E3726" s="104" t="str">
        <f>VLOOKUP(BJB!$F$9:$F$5599,Ctrl!$B$4:$D$399,3,0)</f>
        <v>III</v>
      </c>
      <c r="F3726" s="139" t="s">
        <v>10546</v>
      </c>
      <c r="G3726" s="139" t="s">
        <v>7677</v>
      </c>
      <c r="H3726" s="125"/>
      <c r="I3726" s="220" t="e">
        <f>IF(G3725=BJB!#REF!,I3725+1,1)</f>
        <v>#REF!</v>
      </c>
      <c r="J3726" s="912" t="s">
        <v>23647</v>
      </c>
      <c r="K3726" s="121" t="s">
        <v>4052</v>
      </c>
      <c r="L3726" s="104" t="s">
        <v>6477</v>
      </c>
      <c r="M3726" s="104" t="s">
        <v>4053</v>
      </c>
      <c r="N3726" s="120">
        <v>40777</v>
      </c>
      <c r="O3726" s="107">
        <v>50000000</v>
      </c>
      <c r="P3726" s="105" t="s">
        <v>16762</v>
      </c>
      <c r="Q3726" s="120">
        <v>41150</v>
      </c>
      <c r="R3726" s="105">
        <v>53783033</v>
      </c>
      <c r="S3726" s="146" t="s">
        <v>7114</v>
      </c>
      <c r="T3726" s="109">
        <v>41194</v>
      </c>
      <c r="U3726" s="106">
        <v>35000000</v>
      </c>
      <c r="V3726" s="109">
        <v>41194</v>
      </c>
      <c r="W3726" s="141">
        <v>35000000</v>
      </c>
      <c r="X3726" s="141">
        <v>0</v>
      </c>
      <c r="Y3726" s="141">
        <v>0</v>
      </c>
      <c r="Z3726" s="141">
        <v>0</v>
      </c>
      <c r="AA3726" s="112">
        <v>0</v>
      </c>
      <c r="AB3726" s="112"/>
      <c r="AC3726" s="106"/>
      <c r="AD3726" s="141"/>
      <c r="AE3726" s="106">
        <v>0</v>
      </c>
      <c r="AF3726" s="106">
        <v>0</v>
      </c>
      <c r="AG3726" s="106">
        <v>0</v>
      </c>
      <c r="AH3726" s="106"/>
      <c r="AI3726" s="106"/>
      <c r="AJ3726" s="106"/>
      <c r="AK3726" s="106"/>
      <c r="AL3726" s="106"/>
      <c r="AM3726" s="106"/>
      <c r="AN3726" s="114">
        <f t="shared" si="116"/>
        <v>0</v>
      </c>
      <c r="AO3726" s="114">
        <f t="shared" si="117"/>
        <v>35000000</v>
      </c>
      <c r="AP3726" s="114"/>
      <c r="AQ3726" s="114"/>
      <c r="AR3726" s="114"/>
      <c r="AS3726" s="114"/>
      <c r="AT3726" s="191"/>
    </row>
    <row r="3727" spans="1:46" s="190" customFormat="1" ht="15" customHeight="1" x14ac:dyDescent="0.2">
      <c r="A3727" s="104"/>
      <c r="B3727" s="104">
        <f>VLOOKUP(BJB!$F$9:$F$5599,Ctrl!$B$4:$C$399,2,0)</f>
        <v>34</v>
      </c>
      <c r="C3727" s="104">
        <f>VLOOKUP(BJB!$G$9:$G$5599,Ctrl!$E$4:$F$399,2,0)</f>
        <v>0</v>
      </c>
      <c r="D3727" s="219">
        <v>1</v>
      </c>
      <c r="E3727" s="104" t="str">
        <f>VLOOKUP(BJB!$F$9:$F$5599,Ctrl!$B$4:$D$399,3,0)</f>
        <v>III</v>
      </c>
      <c r="F3727" s="139" t="s">
        <v>10546</v>
      </c>
      <c r="G3727" s="139" t="s">
        <v>7677</v>
      </c>
      <c r="H3727" s="125"/>
      <c r="I3727" s="220" t="e">
        <f>IF(G3726=BJB!#REF!,I3726+1,1)</f>
        <v>#REF!</v>
      </c>
      <c r="J3727" s="912" t="s">
        <v>23648</v>
      </c>
      <c r="K3727" s="121" t="s">
        <v>4054</v>
      </c>
      <c r="L3727" s="104" t="s">
        <v>6477</v>
      </c>
      <c r="M3727" s="104" t="s">
        <v>4055</v>
      </c>
      <c r="N3727" s="120">
        <v>40700</v>
      </c>
      <c r="O3727" s="107">
        <v>20000000</v>
      </c>
      <c r="P3727" s="105" t="s">
        <v>16763</v>
      </c>
      <c r="Q3727" s="120">
        <v>41150</v>
      </c>
      <c r="R3727" s="105">
        <v>14304186</v>
      </c>
      <c r="S3727" s="146" t="s">
        <v>7114</v>
      </c>
      <c r="T3727" s="109">
        <v>41194</v>
      </c>
      <c r="U3727" s="106">
        <v>10012930</v>
      </c>
      <c r="V3727" s="109">
        <v>41194</v>
      </c>
      <c r="W3727" s="141">
        <v>10012930</v>
      </c>
      <c r="X3727" s="141">
        <v>0</v>
      </c>
      <c r="Y3727" s="141">
        <v>0</v>
      </c>
      <c r="Z3727" s="141">
        <v>0</v>
      </c>
      <c r="AA3727" s="112">
        <v>0</v>
      </c>
      <c r="AB3727" s="112"/>
      <c r="AC3727" s="106"/>
      <c r="AD3727" s="141"/>
      <c r="AE3727" s="106">
        <v>0</v>
      </c>
      <c r="AF3727" s="106">
        <v>0</v>
      </c>
      <c r="AG3727" s="106">
        <v>0</v>
      </c>
      <c r="AH3727" s="106"/>
      <c r="AI3727" s="106"/>
      <c r="AJ3727" s="106"/>
      <c r="AK3727" s="106"/>
      <c r="AL3727" s="106"/>
      <c r="AM3727" s="106"/>
      <c r="AN3727" s="114">
        <f t="shared" si="116"/>
        <v>0</v>
      </c>
      <c r="AO3727" s="114">
        <f t="shared" si="117"/>
        <v>10012930</v>
      </c>
      <c r="AP3727" s="114"/>
      <c r="AQ3727" s="114"/>
      <c r="AR3727" s="114"/>
      <c r="AS3727" s="114"/>
      <c r="AT3727" s="191"/>
    </row>
    <row r="3728" spans="1:46" s="190" customFormat="1" ht="15" customHeight="1" x14ac:dyDescent="0.2">
      <c r="A3728" s="104"/>
      <c r="B3728" s="104">
        <f>VLOOKUP(BJB!$F$9:$F$5599,Ctrl!$B$4:$C$399,2,0)</f>
        <v>34</v>
      </c>
      <c r="C3728" s="104">
        <f>VLOOKUP(BJB!$G$9:$G$5599,Ctrl!$E$4:$F$399,2,0)</f>
        <v>0</v>
      </c>
      <c r="D3728" s="219">
        <v>1</v>
      </c>
      <c r="E3728" s="104" t="str">
        <f>VLOOKUP(BJB!$F$9:$F$5599,Ctrl!$B$4:$D$399,3,0)</f>
        <v>III</v>
      </c>
      <c r="F3728" s="139" t="s">
        <v>10546</v>
      </c>
      <c r="G3728" s="139" t="s">
        <v>7677</v>
      </c>
      <c r="H3728" s="125"/>
      <c r="I3728" s="220" t="e">
        <f>IF(G3727=BJB!#REF!,I3727+1,1)</f>
        <v>#REF!</v>
      </c>
      <c r="J3728" s="912" t="s">
        <v>23649</v>
      </c>
      <c r="K3728" s="121" t="s">
        <v>4056</v>
      </c>
      <c r="L3728" s="104" t="s">
        <v>6477</v>
      </c>
      <c r="M3728" s="104" t="s">
        <v>4055</v>
      </c>
      <c r="N3728" s="120">
        <v>40700</v>
      </c>
      <c r="O3728" s="107">
        <v>10000000</v>
      </c>
      <c r="P3728" s="105" t="s">
        <v>16764</v>
      </c>
      <c r="Q3728" s="120">
        <v>41150</v>
      </c>
      <c r="R3728" s="105">
        <v>7488187</v>
      </c>
      <c r="S3728" s="146" t="s">
        <v>7114</v>
      </c>
      <c r="T3728" s="109">
        <v>41194</v>
      </c>
      <c r="U3728" s="106">
        <v>5241731</v>
      </c>
      <c r="V3728" s="109">
        <v>41194</v>
      </c>
      <c r="W3728" s="141">
        <v>5241731</v>
      </c>
      <c r="X3728" s="141">
        <v>0</v>
      </c>
      <c r="Y3728" s="141">
        <v>0</v>
      </c>
      <c r="Z3728" s="141">
        <v>0</v>
      </c>
      <c r="AA3728" s="112">
        <v>37800</v>
      </c>
      <c r="AB3728" s="112"/>
      <c r="AC3728" s="106"/>
      <c r="AD3728" s="141"/>
      <c r="AE3728" s="106">
        <v>0</v>
      </c>
      <c r="AF3728" s="106">
        <v>0</v>
      </c>
      <c r="AG3728" s="106">
        <v>0</v>
      </c>
      <c r="AH3728" s="106"/>
      <c r="AI3728" s="106"/>
      <c r="AJ3728" s="106"/>
      <c r="AK3728" s="106"/>
      <c r="AL3728" s="106"/>
      <c r="AM3728" s="106"/>
      <c r="AN3728" s="114">
        <f t="shared" si="116"/>
        <v>37800</v>
      </c>
      <c r="AO3728" s="114">
        <f t="shared" si="117"/>
        <v>5203931</v>
      </c>
      <c r="AP3728" s="114"/>
      <c r="AQ3728" s="114"/>
      <c r="AR3728" s="114"/>
      <c r="AS3728" s="114"/>
      <c r="AT3728" s="191"/>
    </row>
    <row r="3729" spans="1:46" s="190" customFormat="1" ht="15" customHeight="1" x14ac:dyDescent="0.2">
      <c r="A3729" s="104"/>
      <c r="B3729" s="104">
        <f>VLOOKUP(BJB!$F$9:$F$5599,Ctrl!$B$4:$C$399,2,0)</f>
        <v>34</v>
      </c>
      <c r="C3729" s="104">
        <f>VLOOKUP(BJB!$G$9:$G$5599,Ctrl!$E$4:$F$399,2,0)</f>
        <v>0</v>
      </c>
      <c r="D3729" s="219">
        <v>1</v>
      </c>
      <c r="E3729" s="104" t="str">
        <f>VLOOKUP(BJB!$F$9:$F$5599,Ctrl!$B$4:$D$399,3,0)</f>
        <v>III</v>
      </c>
      <c r="F3729" s="139" t="s">
        <v>10546</v>
      </c>
      <c r="G3729" s="139" t="s">
        <v>7677</v>
      </c>
      <c r="H3729" s="125"/>
      <c r="I3729" s="220" t="e">
        <f>IF(G3728=BJB!#REF!,I3728+1,1)</f>
        <v>#REF!</v>
      </c>
      <c r="J3729" s="912" t="s">
        <v>23650</v>
      </c>
      <c r="K3729" s="121" t="s">
        <v>4057</v>
      </c>
      <c r="L3729" s="104" t="s">
        <v>6477</v>
      </c>
      <c r="M3729" s="104" t="s">
        <v>4053</v>
      </c>
      <c r="N3729" s="120">
        <v>40777</v>
      </c>
      <c r="O3729" s="107">
        <v>50000000</v>
      </c>
      <c r="P3729" s="105" t="s">
        <v>16765</v>
      </c>
      <c r="Q3729" s="120">
        <v>41150</v>
      </c>
      <c r="R3729" s="105">
        <v>54660546</v>
      </c>
      <c r="S3729" s="146" t="s">
        <v>7114</v>
      </c>
      <c r="T3729" s="109">
        <v>41194</v>
      </c>
      <c r="U3729" s="106">
        <v>35000000</v>
      </c>
      <c r="V3729" s="109">
        <v>41194</v>
      </c>
      <c r="W3729" s="141">
        <v>35000000</v>
      </c>
      <c r="X3729" s="141">
        <v>0</v>
      </c>
      <c r="Y3729" s="141">
        <v>0</v>
      </c>
      <c r="Z3729" s="141">
        <v>0</v>
      </c>
      <c r="AA3729" s="112">
        <v>0</v>
      </c>
      <c r="AB3729" s="112"/>
      <c r="AC3729" s="106"/>
      <c r="AD3729" s="141"/>
      <c r="AE3729" s="106">
        <v>0</v>
      </c>
      <c r="AF3729" s="106">
        <v>0</v>
      </c>
      <c r="AG3729" s="106">
        <v>0</v>
      </c>
      <c r="AH3729" s="106"/>
      <c r="AI3729" s="106"/>
      <c r="AJ3729" s="106"/>
      <c r="AK3729" s="106"/>
      <c r="AL3729" s="106"/>
      <c r="AM3729" s="106"/>
      <c r="AN3729" s="114">
        <f t="shared" si="116"/>
        <v>0</v>
      </c>
      <c r="AO3729" s="114">
        <f t="shared" si="117"/>
        <v>35000000</v>
      </c>
      <c r="AP3729" s="114"/>
      <c r="AQ3729" s="114"/>
      <c r="AR3729" s="114"/>
      <c r="AS3729" s="114"/>
      <c r="AT3729" s="191"/>
    </row>
    <row r="3730" spans="1:46" s="190" customFormat="1" ht="15" customHeight="1" x14ac:dyDescent="0.2">
      <c r="A3730" s="104"/>
      <c r="B3730" s="104">
        <f>VLOOKUP(BJB!$F$9:$F$5599,Ctrl!$B$4:$C$399,2,0)</f>
        <v>34</v>
      </c>
      <c r="C3730" s="104">
        <f>VLOOKUP(BJB!$G$9:$G$5599,Ctrl!$E$4:$F$399,2,0)</f>
        <v>0</v>
      </c>
      <c r="D3730" s="219">
        <v>1</v>
      </c>
      <c r="E3730" s="104" t="str">
        <f>VLOOKUP(BJB!$F$9:$F$5599,Ctrl!$B$4:$D$399,3,0)</f>
        <v>III</v>
      </c>
      <c r="F3730" s="139" t="s">
        <v>10546</v>
      </c>
      <c r="G3730" s="139" t="s">
        <v>7677</v>
      </c>
      <c r="H3730" s="125"/>
      <c r="I3730" s="220" t="e">
        <f>IF(G3729=BJB!#REF!,I3729+1,1)</f>
        <v>#REF!</v>
      </c>
      <c r="J3730" s="912" t="s">
        <v>23651</v>
      </c>
      <c r="K3730" s="121" t="s">
        <v>4060</v>
      </c>
      <c r="L3730" s="104" t="s">
        <v>6477</v>
      </c>
      <c r="M3730" s="104" t="s">
        <v>4061</v>
      </c>
      <c r="N3730" s="120">
        <v>40819</v>
      </c>
      <c r="O3730" s="107">
        <v>10000000</v>
      </c>
      <c r="P3730" s="105" t="s">
        <v>16766</v>
      </c>
      <c r="Q3730" s="120">
        <v>41150</v>
      </c>
      <c r="R3730" s="105">
        <v>10818257</v>
      </c>
      <c r="S3730" s="146" t="s">
        <v>7114</v>
      </c>
      <c r="T3730" s="109">
        <v>41194</v>
      </c>
      <c r="U3730" s="106">
        <v>7000000</v>
      </c>
      <c r="V3730" s="109">
        <v>41194</v>
      </c>
      <c r="W3730" s="141">
        <v>7000000</v>
      </c>
      <c r="X3730" s="141">
        <v>0</v>
      </c>
      <c r="Y3730" s="141">
        <v>0</v>
      </c>
      <c r="Z3730" s="141">
        <v>0</v>
      </c>
      <c r="AA3730" s="112">
        <v>0</v>
      </c>
      <c r="AB3730" s="112"/>
      <c r="AC3730" s="106"/>
      <c r="AD3730" s="141"/>
      <c r="AE3730" s="106">
        <v>0</v>
      </c>
      <c r="AF3730" s="106">
        <v>0</v>
      </c>
      <c r="AG3730" s="106">
        <v>0</v>
      </c>
      <c r="AH3730" s="106"/>
      <c r="AI3730" s="106"/>
      <c r="AJ3730" s="106"/>
      <c r="AK3730" s="106"/>
      <c r="AL3730" s="106"/>
      <c r="AM3730" s="106"/>
      <c r="AN3730" s="114">
        <f t="shared" si="116"/>
        <v>0</v>
      </c>
      <c r="AO3730" s="114">
        <f t="shared" si="117"/>
        <v>7000000</v>
      </c>
      <c r="AP3730" s="114"/>
      <c r="AQ3730" s="114"/>
      <c r="AR3730" s="114"/>
      <c r="AS3730" s="114"/>
      <c r="AT3730" s="191"/>
    </row>
    <row r="3731" spans="1:46" s="190" customFormat="1" ht="15" customHeight="1" x14ac:dyDescent="0.2">
      <c r="A3731" s="104"/>
      <c r="B3731" s="104">
        <f>VLOOKUP(BJB!$F$9:$F$5599,Ctrl!$B$4:$C$399,2,0)</f>
        <v>34</v>
      </c>
      <c r="C3731" s="104">
        <f>VLOOKUP(BJB!$G$9:$G$5599,Ctrl!$E$4:$F$399,2,0)</f>
        <v>0</v>
      </c>
      <c r="D3731" s="219">
        <v>1</v>
      </c>
      <c r="E3731" s="104" t="str">
        <f>VLOOKUP(BJB!$F$9:$F$5599,Ctrl!$B$4:$D$399,3,0)</f>
        <v>III</v>
      </c>
      <c r="F3731" s="139" t="s">
        <v>10546</v>
      </c>
      <c r="G3731" s="139" t="s">
        <v>7677</v>
      </c>
      <c r="H3731" s="125"/>
      <c r="I3731" s="220" t="e">
        <f>IF(G3730=BJB!#REF!,I3730+1,1)</f>
        <v>#REF!</v>
      </c>
      <c r="J3731" s="912" t="s">
        <v>23652</v>
      </c>
      <c r="K3731" s="121" t="s">
        <v>4062</v>
      </c>
      <c r="L3731" s="104" t="s">
        <v>6477</v>
      </c>
      <c r="M3731" s="104" t="s">
        <v>4063</v>
      </c>
      <c r="N3731" s="120">
        <v>40743</v>
      </c>
      <c r="O3731" s="107">
        <v>50000000</v>
      </c>
      <c r="P3731" s="105" t="s">
        <v>16767</v>
      </c>
      <c r="Q3731" s="120">
        <v>41226</v>
      </c>
      <c r="R3731" s="105">
        <v>42721710</v>
      </c>
      <c r="S3731" s="146" t="s">
        <v>4064</v>
      </c>
      <c r="T3731" s="109">
        <v>41305</v>
      </c>
      <c r="U3731" s="106">
        <v>29905197</v>
      </c>
      <c r="V3731" s="109">
        <v>41305</v>
      </c>
      <c r="W3731" s="141">
        <v>29905197</v>
      </c>
      <c r="X3731" s="141">
        <v>0</v>
      </c>
      <c r="Y3731" s="141">
        <v>0</v>
      </c>
      <c r="Z3731" s="141">
        <v>0</v>
      </c>
      <c r="AA3731" s="112">
        <v>3375000</v>
      </c>
      <c r="AB3731" s="112"/>
      <c r="AC3731" s="106"/>
      <c r="AD3731" s="141"/>
      <c r="AE3731" s="106">
        <v>0</v>
      </c>
      <c r="AF3731" s="106">
        <v>0</v>
      </c>
      <c r="AG3731" s="106">
        <v>0</v>
      </c>
      <c r="AH3731" s="106"/>
      <c r="AI3731" s="106"/>
      <c r="AJ3731" s="106"/>
      <c r="AK3731" s="106"/>
      <c r="AL3731" s="106"/>
      <c r="AM3731" s="106"/>
      <c r="AN3731" s="114">
        <f t="shared" si="116"/>
        <v>3375000</v>
      </c>
      <c r="AO3731" s="114">
        <f t="shared" si="117"/>
        <v>26530197</v>
      </c>
      <c r="AP3731" s="114"/>
      <c r="AQ3731" s="114"/>
      <c r="AR3731" s="114"/>
      <c r="AS3731" s="114"/>
      <c r="AT3731" s="191"/>
    </row>
    <row r="3732" spans="1:46" s="190" customFormat="1" ht="15" customHeight="1" x14ac:dyDescent="0.2">
      <c r="A3732" s="104"/>
      <c r="B3732" s="104">
        <f>VLOOKUP(BJB!$F$9:$F$5599,Ctrl!$B$4:$C$399,2,0)</f>
        <v>34</v>
      </c>
      <c r="C3732" s="104">
        <f>VLOOKUP(BJB!$G$9:$G$5599,Ctrl!$E$4:$F$399,2,0)</f>
        <v>0</v>
      </c>
      <c r="D3732" s="219">
        <v>1</v>
      </c>
      <c r="E3732" s="104" t="str">
        <f>VLOOKUP(BJB!$F$9:$F$5599,Ctrl!$B$4:$D$399,3,0)</f>
        <v>III</v>
      </c>
      <c r="F3732" s="139" t="s">
        <v>10546</v>
      </c>
      <c r="G3732" s="139" t="s">
        <v>7677</v>
      </c>
      <c r="H3732" s="125"/>
      <c r="I3732" s="220" t="e">
        <f>IF(G3731=BJB!#REF!,I3731+1,1)</f>
        <v>#REF!</v>
      </c>
      <c r="J3732" s="912" t="s">
        <v>23653</v>
      </c>
      <c r="K3732" s="121" t="s">
        <v>4065</v>
      </c>
      <c r="L3732" s="104" t="s">
        <v>6477</v>
      </c>
      <c r="M3732" s="104" t="s">
        <v>4053</v>
      </c>
      <c r="N3732" s="120">
        <v>40777</v>
      </c>
      <c r="O3732" s="107">
        <v>15000000</v>
      </c>
      <c r="P3732" s="105" t="s">
        <v>16768</v>
      </c>
      <c r="Q3732" s="120">
        <v>41226</v>
      </c>
      <c r="R3732" s="105">
        <v>16384854</v>
      </c>
      <c r="S3732" s="146" t="s">
        <v>4064</v>
      </c>
      <c r="T3732" s="109">
        <v>41305</v>
      </c>
      <c r="U3732" s="106">
        <v>10500000</v>
      </c>
      <c r="V3732" s="109">
        <v>41305</v>
      </c>
      <c r="W3732" s="141">
        <v>10500000</v>
      </c>
      <c r="X3732" s="141">
        <v>0</v>
      </c>
      <c r="Y3732" s="141">
        <v>0</v>
      </c>
      <c r="Z3732" s="141">
        <v>0</v>
      </c>
      <c r="AA3732" s="112">
        <v>140000</v>
      </c>
      <c r="AB3732" s="112"/>
      <c r="AC3732" s="106"/>
      <c r="AD3732" s="141"/>
      <c r="AE3732" s="106">
        <v>0</v>
      </c>
      <c r="AF3732" s="106">
        <v>0</v>
      </c>
      <c r="AG3732" s="106">
        <v>0</v>
      </c>
      <c r="AH3732" s="106"/>
      <c r="AI3732" s="106"/>
      <c r="AJ3732" s="106"/>
      <c r="AK3732" s="106"/>
      <c r="AL3732" s="106"/>
      <c r="AM3732" s="106"/>
      <c r="AN3732" s="114">
        <f t="shared" si="116"/>
        <v>140000</v>
      </c>
      <c r="AO3732" s="114">
        <f t="shared" si="117"/>
        <v>10360000</v>
      </c>
      <c r="AP3732" s="114"/>
      <c r="AQ3732" s="114"/>
      <c r="AR3732" s="114"/>
      <c r="AS3732" s="114"/>
      <c r="AT3732" s="191"/>
    </row>
    <row r="3733" spans="1:46" s="190" customFormat="1" ht="15" customHeight="1" x14ac:dyDescent="0.2">
      <c r="A3733" s="104"/>
      <c r="B3733" s="104">
        <f>VLOOKUP(BJB!$F$9:$F$5599,Ctrl!$B$4:$C$399,2,0)</f>
        <v>34</v>
      </c>
      <c r="C3733" s="104">
        <f>VLOOKUP(BJB!$G$9:$G$5599,Ctrl!$E$4:$F$399,2,0)</f>
        <v>0</v>
      </c>
      <c r="D3733" s="219">
        <v>1</v>
      </c>
      <c r="E3733" s="104" t="str">
        <f>VLOOKUP(BJB!$F$9:$F$5599,Ctrl!$B$4:$D$399,3,0)</f>
        <v>III</v>
      </c>
      <c r="F3733" s="139" t="s">
        <v>10546</v>
      </c>
      <c r="G3733" s="139" t="s">
        <v>7677</v>
      </c>
      <c r="H3733" s="125"/>
      <c r="I3733" s="220" t="e">
        <f>IF(G3732=BJB!#REF!,I3732+1,1)</f>
        <v>#REF!</v>
      </c>
      <c r="J3733" s="912" t="s">
        <v>23654</v>
      </c>
      <c r="K3733" s="121" t="s">
        <v>4066</v>
      </c>
      <c r="L3733" s="104" t="s">
        <v>6477</v>
      </c>
      <c r="M3733" s="104" t="s">
        <v>4067</v>
      </c>
      <c r="N3733" s="120">
        <v>40303</v>
      </c>
      <c r="O3733" s="107">
        <v>30000000</v>
      </c>
      <c r="P3733" s="105" t="s">
        <v>16769</v>
      </c>
      <c r="Q3733" s="120">
        <v>41226</v>
      </c>
      <c r="R3733" s="105">
        <v>32438152</v>
      </c>
      <c r="S3733" s="146" t="s">
        <v>4064</v>
      </c>
      <c r="T3733" s="109">
        <v>41305</v>
      </c>
      <c r="U3733" s="106">
        <v>22500000</v>
      </c>
      <c r="V3733" s="109">
        <v>41305</v>
      </c>
      <c r="W3733" s="141">
        <v>22500000</v>
      </c>
      <c r="X3733" s="141">
        <v>0</v>
      </c>
      <c r="Y3733" s="141">
        <v>0</v>
      </c>
      <c r="Z3733" s="141">
        <v>0</v>
      </c>
      <c r="AA3733" s="112">
        <v>2589000</v>
      </c>
      <c r="AB3733" s="112"/>
      <c r="AC3733" s="106"/>
      <c r="AD3733" s="141"/>
      <c r="AE3733" s="106">
        <v>0</v>
      </c>
      <c r="AF3733" s="106">
        <v>0</v>
      </c>
      <c r="AG3733" s="106">
        <v>0</v>
      </c>
      <c r="AH3733" s="106"/>
      <c r="AI3733" s="106"/>
      <c r="AJ3733" s="106"/>
      <c r="AK3733" s="106"/>
      <c r="AL3733" s="106"/>
      <c r="AM3733" s="106"/>
      <c r="AN3733" s="114">
        <f t="shared" si="116"/>
        <v>2589000</v>
      </c>
      <c r="AO3733" s="114">
        <f t="shared" si="117"/>
        <v>19911000</v>
      </c>
      <c r="AP3733" s="114"/>
      <c r="AQ3733" s="114"/>
      <c r="AR3733" s="114"/>
      <c r="AS3733" s="114"/>
      <c r="AT3733" s="191"/>
    </row>
    <row r="3734" spans="1:46" s="190" customFormat="1" ht="15" customHeight="1" x14ac:dyDescent="0.2">
      <c r="A3734" s="104"/>
      <c r="B3734" s="104">
        <f>VLOOKUP(BJB!$F$9:$F$5599,Ctrl!$B$4:$C$399,2,0)</f>
        <v>34</v>
      </c>
      <c r="C3734" s="104">
        <f>VLOOKUP(BJB!$G$9:$G$5599,Ctrl!$E$4:$F$399,2,0)</f>
        <v>0</v>
      </c>
      <c r="D3734" s="219">
        <v>1</v>
      </c>
      <c r="E3734" s="104" t="str">
        <f>VLOOKUP(BJB!$F$9:$F$5599,Ctrl!$B$4:$D$399,3,0)</f>
        <v>III</v>
      </c>
      <c r="F3734" s="139" t="s">
        <v>10546</v>
      </c>
      <c r="G3734" s="139" t="s">
        <v>7677</v>
      </c>
      <c r="H3734" s="125"/>
      <c r="I3734" s="220" t="e">
        <f>IF(G3733=BJB!#REF!,I3733+1,1)</f>
        <v>#REF!</v>
      </c>
      <c r="J3734" s="912" t="s">
        <v>23655</v>
      </c>
      <c r="K3734" s="121" t="s">
        <v>4068</v>
      </c>
      <c r="L3734" s="104" t="s">
        <v>6477</v>
      </c>
      <c r="M3734" s="104" t="s">
        <v>4061</v>
      </c>
      <c r="N3734" s="120">
        <v>40819</v>
      </c>
      <c r="O3734" s="107">
        <v>10000000</v>
      </c>
      <c r="P3734" s="105" t="s">
        <v>16770</v>
      </c>
      <c r="Q3734" s="120">
        <v>41226</v>
      </c>
      <c r="R3734" s="105">
        <v>10923236</v>
      </c>
      <c r="S3734" s="146" t="s">
        <v>4064</v>
      </c>
      <c r="T3734" s="109">
        <v>41305</v>
      </c>
      <c r="U3734" s="106">
        <v>7000000</v>
      </c>
      <c r="V3734" s="109">
        <v>41305</v>
      </c>
      <c r="W3734" s="141">
        <v>7000000</v>
      </c>
      <c r="X3734" s="141">
        <v>0</v>
      </c>
      <c r="Y3734" s="141">
        <v>0</v>
      </c>
      <c r="Z3734" s="141">
        <v>0</v>
      </c>
      <c r="AA3734" s="112">
        <v>0</v>
      </c>
      <c r="AB3734" s="112"/>
      <c r="AC3734" s="106"/>
      <c r="AD3734" s="141"/>
      <c r="AE3734" s="106">
        <v>0</v>
      </c>
      <c r="AF3734" s="106">
        <v>0</v>
      </c>
      <c r="AG3734" s="106">
        <v>0</v>
      </c>
      <c r="AH3734" s="106"/>
      <c r="AI3734" s="106"/>
      <c r="AJ3734" s="106"/>
      <c r="AK3734" s="106"/>
      <c r="AL3734" s="106"/>
      <c r="AM3734" s="106"/>
      <c r="AN3734" s="114">
        <f t="shared" si="116"/>
        <v>0</v>
      </c>
      <c r="AO3734" s="114">
        <f t="shared" si="117"/>
        <v>7000000</v>
      </c>
      <c r="AP3734" s="114"/>
      <c r="AQ3734" s="114"/>
      <c r="AR3734" s="114"/>
      <c r="AS3734" s="114"/>
      <c r="AT3734" s="191"/>
    </row>
    <row r="3735" spans="1:46" s="190" customFormat="1" ht="15" customHeight="1" x14ac:dyDescent="0.2">
      <c r="A3735" s="104"/>
      <c r="B3735" s="104">
        <f>VLOOKUP(BJB!$F$9:$F$5599,Ctrl!$B$4:$C$399,2,0)</f>
        <v>34</v>
      </c>
      <c r="C3735" s="104">
        <f>VLOOKUP(BJB!$G$9:$G$5599,Ctrl!$E$4:$F$399,2,0)</f>
        <v>0</v>
      </c>
      <c r="D3735" s="219">
        <v>1</v>
      </c>
      <c r="E3735" s="104" t="str">
        <f>VLOOKUP(BJB!$F$9:$F$5599,Ctrl!$B$4:$D$399,3,0)</f>
        <v>III</v>
      </c>
      <c r="F3735" s="139" t="s">
        <v>10546</v>
      </c>
      <c r="G3735" s="139" t="s">
        <v>7677</v>
      </c>
      <c r="H3735" s="125"/>
      <c r="I3735" s="220" t="e">
        <f>IF(G3734=BJB!#REF!,I3734+1,1)</f>
        <v>#REF!</v>
      </c>
      <c r="J3735" s="912" t="s">
        <v>23656</v>
      </c>
      <c r="K3735" s="121" t="s">
        <v>4069</v>
      </c>
      <c r="L3735" s="104" t="s">
        <v>6477</v>
      </c>
      <c r="M3735" s="104" t="s">
        <v>4051</v>
      </c>
      <c r="N3735" s="120">
        <v>40752</v>
      </c>
      <c r="O3735" s="107">
        <v>75000000</v>
      </c>
      <c r="P3735" s="105" t="s">
        <v>16771</v>
      </c>
      <c r="Q3735" s="120">
        <v>41226</v>
      </c>
      <c r="R3735" s="105">
        <v>70295663</v>
      </c>
      <c r="S3735" s="146" t="s">
        <v>4064</v>
      </c>
      <c r="T3735" s="109">
        <v>41305</v>
      </c>
      <c r="U3735" s="106">
        <v>49206964</v>
      </c>
      <c r="V3735" s="109">
        <v>41305</v>
      </c>
      <c r="W3735" s="141">
        <v>49206964</v>
      </c>
      <c r="X3735" s="141">
        <v>0</v>
      </c>
      <c r="Y3735" s="141">
        <v>0</v>
      </c>
      <c r="Z3735" s="141">
        <v>0</v>
      </c>
      <c r="AA3735" s="112">
        <v>40424158</v>
      </c>
      <c r="AB3735" s="112"/>
      <c r="AC3735" s="106"/>
      <c r="AD3735" s="141"/>
      <c r="AE3735" s="106">
        <v>0</v>
      </c>
      <c r="AF3735" s="106">
        <v>0</v>
      </c>
      <c r="AG3735" s="106">
        <v>0</v>
      </c>
      <c r="AH3735" s="106"/>
      <c r="AI3735" s="106"/>
      <c r="AJ3735" s="106"/>
      <c r="AK3735" s="106"/>
      <c r="AL3735" s="106"/>
      <c r="AM3735" s="106"/>
      <c r="AN3735" s="114">
        <f t="shared" si="116"/>
        <v>40424158</v>
      </c>
      <c r="AO3735" s="114">
        <f t="shared" si="117"/>
        <v>8782806</v>
      </c>
      <c r="AP3735" s="114"/>
      <c r="AQ3735" s="114"/>
      <c r="AR3735" s="114"/>
      <c r="AS3735" s="114"/>
      <c r="AT3735" s="191"/>
    </row>
    <row r="3736" spans="1:46" s="190" customFormat="1" ht="15" customHeight="1" x14ac:dyDescent="0.2">
      <c r="A3736" s="104"/>
      <c r="B3736" s="104">
        <f>VLOOKUP(BJB!$F$9:$F$5599,Ctrl!$B$4:$C$399,2,0)</f>
        <v>34</v>
      </c>
      <c r="C3736" s="104">
        <f>VLOOKUP(BJB!$G$9:$G$5599,Ctrl!$E$4:$F$399,2,0)</f>
        <v>0</v>
      </c>
      <c r="D3736" s="219">
        <v>1</v>
      </c>
      <c r="E3736" s="104" t="str">
        <f>VLOOKUP(BJB!$F$9:$F$5599,Ctrl!$B$4:$D$399,3,0)</f>
        <v>III</v>
      </c>
      <c r="F3736" s="139" t="s">
        <v>10546</v>
      </c>
      <c r="G3736" s="139" t="s">
        <v>7677</v>
      </c>
      <c r="H3736" s="125"/>
      <c r="I3736" s="220" t="e">
        <f>IF(G3735=BJB!#REF!,I3735+1,1)</f>
        <v>#REF!</v>
      </c>
      <c r="J3736" s="912" t="s">
        <v>23657</v>
      </c>
      <c r="K3736" s="121" t="s">
        <v>4070</v>
      </c>
      <c r="L3736" s="104" t="s">
        <v>6477</v>
      </c>
      <c r="M3736" s="104" t="s">
        <v>4051</v>
      </c>
      <c r="N3736" s="120">
        <v>40752</v>
      </c>
      <c r="O3736" s="107">
        <v>6000000</v>
      </c>
      <c r="P3736" s="105" t="s">
        <v>16772</v>
      </c>
      <c r="Q3736" s="120">
        <v>41226</v>
      </c>
      <c r="R3736" s="105">
        <v>5068160</v>
      </c>
      <c r="S3736" s="146" t="s">
        <v>4064</v>
      </c>
      <c r="T3736" s="109">
        <v>41305</v>
      </c>
      <c r="U3736" s="106">
        <v>3547712</v>
      </c>
      <c r="V3736" s="109">
        <v>41305</v>
      </c>
      <c r="W3736" s="141">
        <v>3547712</v>
      </c>
      <c r="X3736" s="141">
        <v>0</v>
      </c>
      <c r="Y3736" s="141">
        <v>0</v>
      </c>
      <c r="Z3736" s="141">
        <v>0</v>
      </c>
      <c r="AA3736" s="112">
        <v>0</v>
      </c>
      <c r="AB3736" s="112"/>
      <c r="AC3736" s="106"/>
      <c r="AD3736" s="141"/>
      <c r="AE3736" s="106">
        <v>0</v>
      </c>
      <c r="AF3736" s="106">
        <v>0</v>
      </c>
      <c r="AG3736" s="106">
        <v>0</v>
      </c>
      <c r="AH3736" s="106"/>
      <c r="AI3736" s="106"/>
      <c r="AJ3736" s="106"/>
      <c r="AK3736" s="106"/>
      <c r="AL3736" s="106"/>
      <c r="AM3736" s="106"/>
      <c r="AN3736" s="114">
        <f t="shared" si="116"/>
        <v>0</v>
      </c>
      <c r="AO3736" s="114">
        <f t="shared" si="117"/>
        <v>3547712</v>
      </c>
      <c r="AP3736" s="114"/>
      <c r="AQ3736" s="114"/>
      <c r="AR3736" s="114"/>
      <c r="AS3736" s="114"/>
      <c r="AT3736" s="191"/>
    </row>
    <row r="3737" spans="1:46" s="190" customFormat="1" ht="15" customHeight="1" x14ac:dyDescent="0.2">
      <c r="A3737" s="104"/>
      <c r="B3737" s="104">
        <f>VLOOKUP(BJB!$F$9:$F$5599,Ctrl!$B$4:$C$399,2,0)</f>
        <v>34</v>
      </c>
      <c r="C3737" s="104">
        <f>VLOOKUP(BJB!$G$9:$G$5599,Ctrl!$E$4:$F$399,2,0)</f>
        <v>0</v>
      </c>
      <c r="D3737" s="219">
        <v>1</v>
      </c>
      <c r="E3737" s="104" t="str">
        <f>VLOOKUP(BJB!$F$9:$F$5599,Ctrl!$B$4:$D$399,3,0)</f>
        <v>III</v>
      </c>
      <c r="F3737" s="139" t="s">
        <v>10546</v>
      </c>
      <c r="G3737" s="139" t="s">
        <v>7677</v>
      </c>
      <c r="H3737" s="125" t="s">
        <v>17663</v>
      </c>
      <c r="I3737" s="220" t="e">
        <f>IF(G3736=BJB!#REF!,I3736+1,1)</f>
        <v>#REF!</v>
      </c>
      <c r="J3737" s="891" t="s">
        <v>18466</v>
      </c>
      <c r="K3737" s="121" t="s">
        <v>4071</v>
      </c>
      <c r="L3737" s="104" t="s">
        <v>6477</v>
      </c>
      <c r="M3737" s="104" t="s">
        <v>4063</v>
      </c>
      <c r="N3737" s="120">
        <v>40743</v>
      </c>
      <c r="O3737" s="107">
        <v>15000000</v>
      </c>
      <c r="P3737" s="105" t="s">
        <v>16773</v>
      </c>
      <c r="Q3737" s="120">
        <v>41226</v>
      </c>
      <c r="R3737" s="105">
        <v>15371816</v>
      </c>
      <c r="S3737" s="146" t="s">
        <v>4064</v>
      </c>
      <c r="T3737" s="109">
        <v>41305</v>
      </c>
      <c r="U3737" s="106">
        <v>10500000</v>
      </c>
      <c r="V3737" s="109">
        <v>41305</v>
      </c>
      <c r="W3737" s="141">
        <v>10500000</v>
      </c>
      <c r="X3737" s="141">
        <v>0</v>
      </c>
      <c r="Y3737" s="141">
        <v>0</v>
      </c>
      <c r="Z3737" s="141">
        <v>0</v>
      </c>
      <c r="AA3737" s="112">
        <v>532000</v>
      </c>
      <c r="AB3737" s="112">
        <v>532000</v>
      </c>
      <c r="AC3737" s="132"/>
      <c r="AD3737" s="141">
        <v>380000</v>
      </c>
      <c r="AE3737" s="106">
        <v>2311700</v>
      </c>
      <c r="AF3737" s="106">
        <v>0</v>
      </c>
      <c r="AG3737" s="106">
        <v>0</v>
      </c>
      <c r="AH3737" s="106"/>
      <c r="AI3737" s="106"/>
      <c r="AJ3737" s="106"/>
      <c r="AK3737" s="106"/>
      <c r="AL3737" s="106"/>
      <c r="AM3737" s="106"/>
      <c r="AN3737" s="114">
        <f t="shared" si="116"/>
        <v>3755700</v>
      </c>
      <c r="AO3737" s="114">
        <f t="shared" si="117"/>
        <v>6744300</v>
      </c>
      <c r="AP3737" s="114"/>
      <c r="AQ3737" s="114"/>
      <c r="AR3737" s="114"/>
      <c r="AS3737" s="114"/>
      <c r="AT3737" s="191"/>
    </row>
    <row r="3738" spans="1:46" s="190" customFormat="1" ht="15" customHeight="1" x14ac:dyDescent="0.2">
      <c r="A3738" s="104"/>
      <c r="B3738" s="104">
        <f>VLOOKUP(BJB!$F$9:$F$5599,Ctrl!$B$4:$C$399,2,0)</f>
        <v>34</v>
      </c>
      <c r="C3738" s="104">
        <f>VLOOKUP(BJB!$G$9:$G$5599,Ctrl!$E$4:$F$399,2,0)</f>
        <v>0</v>
      </c>
      <c r="D3738" s="219">
        <v>1</v>
      </c>
      <c r="E3738" s="104" t="str">
        <f>VLOOKUP(BJB!$F$9:$F$5599,Ctrl!$B$4:$D$399,3,0)</f>
        <v>III</v>
      </c>
      <c r="F3738" s="139" t="s">
        <v>10546</v>
      </c>
      <c r="G3738" s="139" t="s">
        <v>7677</v>
      </c>
      <c r="H3738" s="125">
        <v>1081124000323</v>
      </c>
      <c r="I3738" s="220" t="e">
        <f>IF(G3737=BJB!#REF!,I3737+1,1)</f>
        <v>#REF!</v>
      </c>
      <c r="J3738" s="891" t="s">
        <v>18467</v>
      </c>
      <c r="K3738" s="121" t="s">
        <v>4016</v>
      </c>
      <c r="L3738" s="104" t="s">
        <v>6477</v>
      </c>
      <c r="M3738" s="104" t="s">
        <v>4072</v>
      </c>
      <c r="N3738" s="120">
        <v>40840</v>
      </c>
      <c r="O3738" s="107">
        <v>20000000</v>
      </c>
      <c r="P3738" s="105" t="s">
        <v>16774</v>
      </c>
      <c r="Q3738" s="120">
        <v>41253</v>
      </c>
      <c r="R3738" s="105">
        <v>20839351</v>
      </c>
      <c r="S3738" s="146" t="s">
        <v>7115</v>
      </c>
      <c r="T3738" s="109">
        <v>41305</v>
      </c>
      <c r="U3738" s="106">
        <v>13923133</v>
      </c>
      <c r="V3738" s="109">
        <v>41305</v>
      </c>
      <c r="W3738" s="141">
        <v>13923133</v>
      </c>
      <c r="X3738" s="141">
        <v>0</v>
      </c>
      <c r="Y3738" s="141">
        <v>0</v>
      </c>
      <c r="Z3738" s="141">
        <v>0</v>
      </c>
      <c r="AA3738" s="112">
        <v>437466</v>
      </c>
      <c r="AB3738" s="112"/>
      <c r="AC3738" s="132">
        <v>791807</v>
      </c>
      <c r="AD3738" s="141"/>
      <c r="AE3738" s="106">
        <v>0</v>
      </c>
      <c r="AF3738" s="106">
        <v>0</v>
      </c>
      <c r="AG3738" s="106">
        <v>0</v>
      </c>
      <c r="AH3738" s="106"/>
      <c r="AI3738" s="106"/>
      <c r="AJ3738" s="106"/>
      <c r="AK3738" s="106"/>
      <c r="AL3738" s="106"/>
      <c r="AM3738" s="106"/>
      <c r="AN3738" s="114">
        <f t="shared" si="116"/>
        <v>1229273</v>
      </c>
      <c r="AO3738" s="114">
        <f t="shared" si="117"/>
        <v>12693860</v>
      </c>
      <c r="AP3738" s="114"/>
      <c r="AQ3738" s="114"/>
      <c r="AR3738" s="114"/>
      <c r="AS3738" s="114"/>
      <c r="AT3738" s="191"/>
    </row>
    <row r="3739" spans="1:46" s="190" customFormat="1" ht="15" customHeight="1" x14ac:dyDescent="0.2">
      <c r="A3739" s="104"/>
      <c r="B3739" s="104">
        <f>VLOOKUP(BJB!$F$9:$F$5599,Ctrl!$B$4:$C$399,2,0)</f>
        <v>34</v>
      </c>
      <c r="C3739" s="104">
        <f>VLOOKUP(BJB!$G$9:$G$5599,Ctrl!$E$4:$F$399,2,0)</f>
        <v>0</v>
      </c>
      <c r="D3739" s="219">
        <v>1</v>
      </c>
      <c r="E3739" s="104" t="str">
        <f>VLOOKUP(BJB!$F$9:$F$5599,Ctrl!$B$4:$D$399,3,0)</f>
        <v>III</v>
      </c>
      <c r="F3739" s="139" t="s">
        <v>10546</v>
      </c>
      <c r="G3739" s="139" t="s">
        <v>7677</v>
      </c>
      <c r="H3739" s="125"/>
      <c r="I3739" s="220" t="e">
        <f>IF(G3738=BJB!#REF!,I3738+1,1)</f>
        <v>#REF!</v>
      </c>
      <c r="J3739" s="912" t="s">
        <v>23658</v>
      </c>
      <c r="K3739" s="121" t="s">
        <v>4073</v>
      </c>
      <c r="L3739" s="104" t="s">
        <v>6477</v>
      </c>
      <c r="M3739" s="104" t="s">
        <v>4061</v>
      </c>
      <c r="N3739" s="120">
        <v>40819</v>
      </c>
      <c r="O3739" s="107">
        <v>30000000</v>
      </c>
      <c r="P3739" s="105" t="s">
        <v>16775</v>
      </c>
      <c r="Q3739" s="120">
        <v>41253</v>
      </c>
      <c r="R3739" s="105">
        <v>31470137</v>
      </c>
      <c r="S3739" s="146" t="s">
        <v>7115</v>
      </c>
      <c r="T3739" s="109">
        <v>41305</v>
      </c>
      <c r="U3739" s="106">
        <v>21000000</v>
      </c>
      <c r="V3739" s="109">
        <v>41305</v>
      </c>
      <c r="W3739" s="141">
        <v>21000000</v>
      </c>
      <c r="X3739" s="141">
        <v>0</v>
      </c>
      <c r="Y3739" s="141">
        <v>0</v>
      </c>
      <c r="Z3739" s="141">
        <v>0</v>
      </c>
      <c r="AA3739" s="112">
        <v>0</v>
      </c>
      <c r="AB3739" s="112"/>
      <c r="AC3739" s="106"/>
      <c r="AD3739" s="141"/>
      <c r="AE3739" s="106">
        <v>0</v>
      </c>
      <c r="AF3739" s="106">
        <v>0</v>
      </c>
      <c r="AG3739" s="106">
        <v>0</v>
      </c>
      <c r="AH3739" s="106"/>
      <c r="AI3739" s="106"/>
      <c r="AJ3739" s="106"/>
      <c r="AK3739" s="106"/>
      <c r="AL3739" s="106"/>
      <c r="AM3739" s="106"/>
      <c r="AN3739" s="114">
        <f t="shared" si="116"/>
        <v>0</v>
      </c>
      <c r="AO3739" s="114">
        <f t="shared" si="117"/>
        <v>21000000</v>
      </c>
      <c r="AP3739" s="114"/>
      <c r="AQ3739" s="114"/>
      <c r="AR3739" s="114"/>
      <c r="AS3739" s="114"/>
      <c r="AT3739" s="191"/>
    </row>
    <row r="3740" spans="1:46" s="190" customFormat="1" ht="15" customHeight="1" x14ac:dyDescent="0.2">
      <c r="A3740" s="104"/>
      <c r="B3740" s="104">
        <f>VLOOKUP(BJB!$F$9:$F$5599,Ctrl!$B$4:$C$399,2,0)</f>
        <v>34</v>
      </c>
      <c r="C3740" s="104">
        <f>VLOOKUP(BJB!$G$9:$G$5599,Ctrl!$E$4:$F$399,2,0)</f>
        <v>0</v>
      </c>
      <c r="D3740" s="219">
        <v>1</v>
      </c>
      <c r="E3740" s="104" t="str">
        <f>VLOOKUP(BJB!$F$9:$F$5599,Ctrl!$B$4:$D$399,3,0)</f>
        <v>III</v>
      </c>
      <c r="F3740" s="139" t="s">
        <v>10546</v>
      </c>
      <c r="G3740" s="139" t="s">
        <v>7677</v>
      </c>
      <c r="H3740" s="125">
        <v>1110913000263</v>
      </c>
      <c r="I3740" s="220" t="e">
        <f>IF(G3739=BJB!#REF!,I3739+1,1)</f>
        <v>#REF!</v>
      </c>
      <c r="J3740" s="912" t="s">
        <v>23659</v>
      </c>
      <c r="K3740" s="121" t="s">
        <v>1786</v>
      </c>
      <c r="L3740" s="104" t="s">
        <v>6477</v>
      </c>
      <c r="M3740" s="104" t="s">
        <v>4072</v>
      </c>
      <c r="N3740" s="120">
        <v>40840</v>
      </c>
      <c r="O3740" s="107">
        <v>30000000</v>
      </c>
      <c r="P3740" s="105" t="s">
        <v>16776</v>
      </c>
      <c r="Q3740" s="120">
        <v>41323</v>
      </c>
      <c r="R3740" s="105">
        <v>28800000</v>
      </c>
      <c r="S3740" s="108" t="s">
        <v>4074</v>
      </c>
      <c r="T3740" s="109">
        <v>41361</v>
      </c>
      <c r="U3740" s="106">
        <v>21000000</v>
      </c>
      <c r="V3740" s="109">
        <v>41361</v>
      </c>
      <c r="W3740" s="141">
        <v>21000000</v>
      </c>
      <c r="X3740" s="141">
        <v>0</v>
      </c>
      <c r="Y3740" s="141">
        <v>0</v>
      </c>
      <c r="Z3740" s="141">
        <v>0</v>
      </c>
      <c r="AA3740" s="112">
        <v>806394</v>
      </c>
      <c r="AB3740" s="112"/>
      <c r="AC3740" s="132"/>
      <c r="AD3740" s="141"/>
      <c r="AE3740" s="106">
        <v>0</v>
      </c>
      <c r="AF3740" s="106">
        <v>0</v>
      </c>
      <c r="AG3740" s="106">
        <v>0</v>
      </c>
      <c r="AH3740" s="106"/>
      <c r="AI3740" s="106"/>
      <c r="AJ3740" s="106"/>
      <c r="AK3740" s="106"/>
      <c r="AL3740" s="106"/>
      <c r="AM3740" s="106"/>
      <c r="AN3740" s="114">
        <f t="shared" si="116"/>
        <v>806394</v>
      </c>
      <c r="AO3740" s="114">
        <f t="shared" si="117"/>
        <v>20193606</v>
      </c>
      <c r="AP3740" s="114"/>
      <c r="AQ3740" s="114"/>
      <c r="AR3740" s="114"/>
      <c r="AS3740" s="114"/>
      <c r="AT3740" s="191"/>
    </row>
    <row r="3741" spans="1:46" s="190" customFormat="1" ht="15" customHeight="1" x14ac:dyDescent="0.2">
      <c r="A3741" s="104"/>
      <c r="B3741" s="104">
        <f>VLOOKUP(BJB!$F$9:$F$5599,Ctrl!$B$4:$C$399,2,0)</f>
        <v>34</v>
      </c>
      <c r="C3741" s="104">
        <f>VLOOKUP(BJB!$G$9:$G$5599,Ctrl!$E$4:$F$399,2,0)</f>
        <v>0</v>
      </c>
      <c r="D3741" s="219">
        <v>1</v>
      </c>
      <c r="E3741" s="104" t="str">
        <f>VLOOKUP(BJB!$F$9:$F$5599,Ctrl!$B$4:$D$399,3,0)</f>
        <v>III</v>
      </c>
      <c r="F3741" s="139" t="s">
        <v>10546</v>
      </c>
      <c r="G3741" s="139" t="s">
        <v>7677</v>
      </c>
      <c r="H3741" s="125"/>
      <c r="I3741" s="220" t="e">
        <f>IF(G3740=BJB!#REF!,I3740+1,1)</f>
        <v>#REF!</v>
      </c>
      <c r="J3741" s="912" t="s">
        <v>23660</v>
      </c>
      <c r="K3741" s="121" t="s">
        <v>4075</v>
      </c>
      <c r="L3741" s="104" t="s">
        <v>6477</v>
      </c>
      <c r="M3741" s="104" t="s">
        <v>4076</v>
      </c>
      <c r="N3741" s="120">
        <v>40497</v>
      </c>
      <c r="O3741" s="107">
        <v>15000000</v>
      </c>
      <c r="P3741" s="105" t="s">
        <v>16777</v>
      </c>
      <c r="Q3741" s="120">
        <v>41323</v>
      </c>
      <c r="R3741" s="105">
        <v>6281000</v>
      </c>
      <c r="S3741" s="108" t="s">
        <v>4074</v>
      </c>
      <c r="T3741" s="109">
        <v>41361</v>
      </c>
      <c r="U3741" s="106">
        <v>4806288</v>
      </c>
      <c r="V3741" s="109">
        <v>41361</v>
      </c>
      <c r="W3741" s="141">
        <v>4806288</v>
      </c>
      <c r="X3741" s="141">
        <v>0</v>
      </c>
      <c r="Y3741" s="141">
        <v>0</v>
      </c>
      <c r="Z3741" s="141">
        <v>0</v>
      </c>
      <c r="AA3741" s="112">
        <v>2380800</v>
      </c>
      <c r="AB3741" s="112"/>
      <c r="AC3741" s="106"/>
      <c r="AD3741" s="141"/>
      <c r="AE3741" s="106">
        <v>0</v>
      </c>
      <c r="AF3741" s="106">
        <v>0</v>
      </c>
      <c r="AG3741" s="106">
        <v>0</v>
      </c>
      <c r="AH3741" s="106"/>
      <c r="AI3741" s="106"/>
      <c r="AJ3741" s="106"/>
      <c r="AK3741" s="106"/>
      <c r="AL3741" s="106"/>
      <c r="AM3741" s="106"/>
      <c r="AN3741" s="114">
        <f t="shared" si="116"/>
        <v>2380800</v>
      </c>
      <c r="AO3741" s="114">
        <f t="shared" si="117"/>
        <v>2425488</v>
      </c>
      <c r="AP3741" s="114"/>
      <c r="AQ3741" s="114"/>
      <c r="AR3741" s="114"/>
      <c r="AS3741" s="114"/>
    </row>
    <row r="3742" spans="1:46" s="190" customFormat="1" ht="15" customHeight="1" x14ac:dyDescent="0.2">
      <c r="A3742" s="104"/>
      <c r="B3742" s="104">
        <f>VLOOKUP(BJB!$F$9:$F$5599,Ctrl!$B$4:$C$399,2,0)</f>
        <v>34</v>
      </c>
      <c r="C3742" s="104">
        <f>VLOOKUP(BJB!$G$9:$G$5599,Ctrl!$E$4:$F$399,2,0)</f>
        <v>0</v>
      </c>
      <c r="D3742" s="219">
        <v>1</v>
      </c>
      <c r="E3742" s="104" t="str">
        <f>VLOOKUP(BJB!$F$9:$F$5599,Ctrl!$B$4:$D$399,3,0)</f>
        <v>III</v>
      </c>
      <c r="F3742" s="139" t="s">
        <v>10546</v>
      </c>
      <c r="G3742" s="139" t="s">
        <v>7677</v>
      </c>
      <c r="H3742" s="125"/>
      <c r="I3742" s="220" t="e">
        <f>IF(G3741=BJB!#REF!,I3741+1,1)</f>
        <v>#REF!</v>
      </c>
      <c r="J3742" s="912" t="s">
        <v>23661</v>
      </c>
      <c r="K3742" s="121" t="s">
        <v>4077</v>
      </c>
      <c r="L3742" s="104" t="s">
        <v>6477</v>
      </c>
      <c r="M3742" s="104" t="s">
        <v>4028</v>
      </c>
      <c r="N3742" s="120">
        <v>40259</v>
      </c>
      <c r="O3742" s="107">
        <v>35000000</v>
      </c>
      <c r="P3742" s="105" t="s">
        <v>16778</v>
      </c>
      <c r="Q3742" s="120">
        <v>41339</v>
      </c>
      <c r="R3742" s="105">
        <v>33632222</v>
      </c>
      <c r="S3742" s="108" t="s">
        <v>7116</v>
      </c>
      <c r="T3742" s="109">
        <v>41417</v>
      </c>
      <c r="U3742" s="106">
        <v>25224167</v>
      </c>
      <c r="V3742" s="109">
        <v>41417</v>
      </c>
      <c r="W3742" s="141">
        <v>25224167</v>
      </c>
      <c r="X3742" s="141">
        <v>0</v>
      </c>
      <c r="Y3742" s="141">
        <v>0</v>
      </c>
      <c r="Z3742" s="141">
        <v>0</v>
      </c>
      <c r="AA3742" s="112">
        <v>25224167</v>
      </c>
      <c r="AB3742" s="112"/>
      <c r="AC3742" s="106"/>
      <c r="AD3742" s="141"/>
      <c r="AE3742" s="106">
        <v>0</v>
      </c>
      <c r="AF3742" s="106">
        <v>0</v>
      </c>
      <c r="AG3742" s="106">
        <v>0</v>
      </c>
      <c r="AH3742" s="106"/>
      <c r="AI3742" s="106"/>
      <c r="AJ3742" s="106"/>
      <c r="AK3742" s="106"/>
      <c r="AL3742" s="106"/>
      <c r="AM3742" s="106"/>
      <c r="AN3742" s="114">
        <f t="shared" si="116"/>
        <v>25224167</v>
      </c>
      <c r="AO3742" s="114">
        <f t="shared" si="117"/>
        <v>0</v>
      </c>
      <c r="AP3742" s="114"/>
      <c r="AQ3742" s="114"/>
      <c r="AR3742" s="114"/>
      <c r="AS3742" s="114"/>
      <c r="AT3742" s="191"/>
    </row>
    <row r="3743" spans="1:46" s="190" customFormat="1" ht="15" customHeight="1" x14ac:dyDescent="0.2">
      <c r="A3743" s="104"/>
      <c r="B3743" s="104">
        <f>VLOOKUP(BJB!$F$9:$F$5599,Ctrl!$B$4:$C$399,2,0)</f>
        <v>34</v>
      </c>
      <c r="C3743" s="104">
        <f>VLOOKUP(BJB!$G$9:$G$5599,Ctrl!$E$4:$F$399,2,0)</f>
        <v>0</v>
      </c>
      <c r="D3743" s="219">
        <v>1</v>
      </c>
      <c r="E3743" s="104" t="str">
        <f>VLOOKUP(BJB!$F$9:$F$5599,Ctrl!$B$4:$D$399,3,0)</f>
        <v>III</v>
      </c>
      <c r="F3743" s="139" t="s">
        <v>10546</v>
      </c>
      <c r="G3743" s="139" t="s">
        <v>7677</v>
      </c>
      <c r="H3743" s="125"/>
      <c r="I3743" s="220" t="e">
        <f>IF(G3742=BJB!#REF!,I3742+1,1)</f>
        <v>#REF!</v>
      </c>
      <c r="J3743" s="912" t="s">
        <v>23662</v>
      </c>
      <c r="K3743" s="121" t="s">
        <v>4078</v>
      </c>
      <c r="L3743" s="104" t="s">
        <v>6476</v>
      </c>
      <c r="M3743" s="104" t="s">
        <v>4079</v>
      </c>
      <c r="N3743" s="120">
        <v>40374</v>
      </c>
      <c r="O3743" s="107">
        <v>223942500</v>
      </c>
      <c r="P3743" s="105" t="s">
        <v>16779</v>
      </c>
      <c r="Q3743" s="120">
        <v>41401</v>
      </c>
      <c r="R3743" s="105">
        <v>18539585</v>
      </c>
      <c r="S3743" s="146" t="s">
        <v>4080</v>
      </c>
      <c r="T3743" s="109">
        <v>41453</v>
      </c>
      <c r="U3743" s="106">
        <v>18539585</v>
      </c>
      <c r="V3743" s="109">
        <v>41453</v>
      </c>
      <c r="W3743" s="141">
        <v>18539585</v>
      </c>
      <c r="X3743" s="141">
        <v>0</v>
      </c>
      <c r="Y3743" s="141">
        <v>0</v>
      </c>
      <c r="Z3743" s="141">
        <v>0</v>
      </c>
      <c r="AA3743" s="112">
        <v>0</v>
      </c>
      <c r="AB3743" s="112"/>
      <c r="AC3743" s="106"/>
      <c r="AD3743" s="141"/>
      <c r="AE3743" s="106">
        <v>0</v>
      </c>
      <c r="AF3743" s="106">
        <v>0</v>
      </c>
      <c r="AG3743" s="106">
        <v>0</v>
      </c>
      <c r="AH3743" s="106"/>
      <c r="AI3743" s="106"/>
      <c r="AJ3743" s="106"/>
      <c r="AK3743" s="106"/>
      <c r="AL3743" s="106"/>
      <c r="AM3743" s="106"/>
      <c r="AN3743" s="114">
        <f t="shared" si="116"/>
        <v>0</v>
      </c>
      <c r="AO3743" s="114">
        <f t="shared" si="117"/>
        <v>18539585</v>
      </c>
      <c r="AP3743" s="114"/>
      <c r="AQ3743" s="114"/>
      <c r="AR3743" s="114"/>
      <c r="AS3743" s="114"/>
    </row>
    <row r="3744" spans="1:46" s="190" customFormat="1" ht="15" customHeight="1" x14ac:dyDescent="0.2">
      <c r="A3744" s="104"/>
      <c r="B3744" s="104">
        <f>VLOOKUP(BJB!$F$9:$F$5599,Ctrl!$B$4:$C$399,2,0)</f>
        <v>34</v>
      </c>
      <c r="C3744" s="104">
        <f>VLOOKUP(BJB!$G$9:$G$5599,Ctrl!$E$4:$F$399,2,0)</f>
        <v>0</v>
      </c>
      <c r="D3744" s="219">
        <v>1</v>
      </c>
      <c r="E3744" s="104" t="str">
        <f>VLOOKUP(BJB!$F$9:$F$5599,Ctrl!$B$4:$D$399,3,0)</f>
        <v>III</v>
      </c>
      <c r="F3744" s="139" t="s">
        <v>10546</v>
      </c>
      <c r="G3744" s="139" t="s">
        <v>7677</v>
      </c>
      <c r="H3744" s="125" t="s">
        <v>19308</v>
      </c>
      <c r="I3744" s="220" t="e">
        <f>IF(G3743=BJB!#REF!,I3743+1,1)</f>
        <v>#REF!</v>
      </c>
      <c r="J3744" s="891" t="s">
        <v>20267</v>
      </c>
      <c r="K3744" s="121" t="s">
        <v>4081</v>
      </c>
      <c r="L3744" s="104" t="s">
        <v>6477</v>
      </c>
      <c r="M3744" s="104" t="s">
        <v>4082</v>
      </c>
      <c r="N3744" s="120">
        <v>41075</v>
      </c>
      <c r="O3744" s="107">
        <v>50000000</v>
      </c>
      <c r="P3744" s="105" t="s">
        <v>16780</v>
      </c>
      <c r="Q3744" s="120">
        <v>41423</v>
      </c>
      <c r="R3744" s="105">
        <v>45693333</v>
      </c>
      <c r="S3744" s="146" t="s">
        <v>7117</v>
      </c>
      <c r="T3744" s="109">
        <v>41453</v>
      </c>
      <c r="U3744" s="112">
        <v>35000000</v>
      </c>
      <c r="V3744" s="109">
        <v>41453</v>
      </c>
      <c r="W3744" s="141">
        <v>35000000</v>
      </c>
      <c r="X3744" s="141">
        <v>0</v>
      </c>
      <c r="Y3744" s="141">
        <v>0</v>
      </c>
      <c r="Z3744" s="141">
        <v>0</v>
      </c>
      <c r="AA3744" s="112">
        <v>0</v>
      </c>
      <c r="AB3744" s="112"/>
      <c r="AC3744" s="112"/>
      <c r="AD3744" s="141"/>
      <c r="AE3744" s="106">
        <v>0</v>
      </c>
      <c r="AF3744" s="106">
        <v>153195</v>
      </c>
      <c r="AG3744" s="106">
        <v>0</v>
      </c>
      <c r="AH3744" s="112"/>
      <c r="AI3744" s="112"/>
      <c r="AJ3744" s="112"/>
      <c r="AK3744" s="112"/>
      <c r="AL3744" s="112"/>
      <c r="AM3744" s="112"/>
      <c r="AN3744" s="114">
        <f t="shared" si="116"/>
        <v>153195</v>
      </c>
      <c r="AO3744" s="114">
        <f t="shared" si="117"/>
        <v>34846805</v>
      </c>
      <c r="AP3744" s="114"/>
      <c r="AQ3744" s="114"/>
      <c r="AR3744" s="114"/>
      <c r="AS3744" s="114"/>
      <c r="AT3744" s="233"/>
    </row>
    <row r="3745" spans="1:46" s="190" customFormat="1" ht="15" customHeight="1" x14ac:dyDescent="0.2">
      <c r="A3745" s="104"/>
      <c r="B3745" s="104">
        <f>VLOOKUP(BJB!$F$9:$F$5599,Ctrl!$B$4:$C$399,2,0)</f>
        <v>34</v>
      </c>
      <c r="C3745" s="104">
        <f>VLOOKUP(BJB!$G$9:$G$5599,Ctrl!$E$4:$F$399,2,0)</f>
        <v>0</v>
      </c>
      <c r="D3745" s="219">
        <v>1</v>
      </c>
      <c r="E3745" s="104" t="str">
        <f>VLOOKUP(BJB!$F$9:$F$5599,Ctrl!$B$4:$D$399,3,0)</f>
        <v>III</v>
      </c>
      <c r="F3745" s="139" t="s">
        <v>10546</v>
      </c>
      <c r="G3745" s="139" t="s">
        <v>7677</v>
      </c>
      <c r="H3745" s="125"/>
      <c r="I3745" s="220" t="e">
        <f>IF(G3744=BJB!#REF!,I3744+1,1)</f>
        <v>#REF!</v>
      </c>
      <c r="J3745" s="912" t="s">
        <v>23663</v>
      </c>
      <c r="K3745" s="121" t="s">
        <v>4084</v>
      </c>
      <c r="L3745" s="104" t="s">
        <v>6477</v>
      </c>
      <c r="M3745" s="104" t="s">
        <v>4082</v>
      </c>
      <c r="N3745" s="120">
        <v>41075</v>
      </c>
      <c r="O3745" s="107">
        <v>75000000</v>
      </c>
      <c r="P3745" s="105" t="s">
        <v>16781</v>
      </c>
      <c r="Q3745" s="120">
        <v>41416</v>
      </c>
      <c r="R3745" s="105">
        <v>68540001</v>
      </c>
      <c r="S3745" s="146" t="s">
        <v>7117</v>
      </c>
      <c r="T3745" s="109">
        <v>41453</v>
      </c>
      <c r="U3745" s="112">
        <v>52500000</v>
      </c>
      <c r="V3745" s="109">
        <v>41453</v>
      </c>
      <c r="W3745" s="141">
        <v>52500000</v>
      </c>
      <c r="X3745" s="141">
        <v>0</v>
      </c>
      <c r="Y3745" s="141">
        <v>0</v>
      </c>
      <c r="Z3745" s="141">
        <v>0</v>
      </c>
      <c r="AA3745" s="112">
        <v>0</v>
      </c>
      <c r="AB3745" s="112"/>
      <c r="AC3745" s="112"/>
      <c r="AD3745" s="141"/>
      <c r="AE3745" s="106">
        <v>0</v>
      </c>
      <c r="AF3745" s="106">
        <v>0</v>
      </c>
      <c r="AG3745" s="106">
        <v>0</v>
      </c>
      <c r="AH3745" s="112"/>
      <c r="AI3745" s="112"/>
      <c r="AJ3745" s="112"/>
      <c r="AK3745" s="112"/>
      <c r="AL3745" s="112"/>
      <c r="AM3745" s="112"/>
      <c r="AN3745" s="114">
        <f t="shared" si="116"/>
        <v>0</v>
      </c>
      <c r="AO3745" s="114">
        <f t="shared" si="117"/>
        <v>52500000</v>
      </c>
      <c r="AP3745" s="114"/>
      <c r="AQ3745" s="114"/>
      <c r="AR3745" s="114"/>
      <c r="AS3745" s="114"/>
    </row>
    <row r="3746" spans="1:46" s="190" customFormat="1" ht="15" customHeight="1" x14ac:dyDescent="0.2">
      <c r="A3746" s="104"/>
      <c r="B3746" s="104">
        <f>VLOOKUP(BJB!$F$9:$F$5599,Ctrl!$B$4:$C$399,2,0)</f>
        <v>34</v>
      </c>
      <c r="C3746" s="104">
        <f>VLOOKUP(BJB!$G$9:$G$5599,Ctrl!$E$4:$F$399,2,0)</f>
        <v>0</v>
      </c>
      <c r="D3746" s="219">
        <v>1</v>
      </c>
      <c r="E3746" s="104" t="str">
        <f>VLOOKUP(BJB!$F$9:$F$5599,Ctrl!$B$4:$D$399,3,0)</f>
        <v>III</v>
      </c>
      <c r="F3746" s="139" t="s">
        <v>10546</v>
      </c>
      <c r="G3746" s="139" t="s">
        <v>7677</v>
      </c>
      <c r="H3746" s="231" t="s">
        <v>8655</v>
      </c>
      <c r="I3746" s="220" t="e">
        <f>IF(G3745=BJB!#REF!,I3745+1,1)</f>
        <v>#REF!</v>
      </c>
      <c r="J3746" s="912" t="s">
        <v>23664</v>
      </c>
      <c r="K3746" s="121" t="s">
        <v>4085</v>
      </c>
      <c r="L3746" s="104" t="s">
        <v>6477</v>
      </c>
      <c r="M3746" s="104" t="s">
        <v>4082</v>
      </c>
      <c r="N3746" s="120">
        <v>41075</v>
      </c>
      <c r="O3746" s="105">
        <v>50000000</v>
      </c>
      <c r="P3746" s="105" t="s">
        <v>16782</v>
      </c>
      <c r="Q3746" s="120">
        <v>41430</v>
      </c>
      <c r="R3746" s="105">
        <v>44997698</v>
      </c>
      <c r="S3746" s="146" t="s">
        <v>4086</v>
      </c>
      <c r="T3746" s="109">
        <v>41486</v>
      </c>
      <c r="U3746" s="112">
        <v>31498389</v>
      </c>
      <c r="V3746" s="109">
        <v>41486</v>
      </c>
      <c r="W3746" s="141">
        <v>31498389</v>
      </c>
      <c r="X3746" s="141">
        <v>0</v>
      </c>
      <c r="Y3746" s="141">
        <v>0</v>
      </c>
      <c r="Z3746" s="141">
        <v>0</v>
      </c>
      <c r="AA3746" s="112">
        <v>31498389</v>
      </c>
      <c r="AB3746" s="112"/>
      <c r="AC3746" s="132"/>
      <c r="AD3746" s="141"/>
      <c r="AE3746" s="106">
        <v>0</v>
      </c>
      <c r="AF3746" s="106">
        <v>0</v>
      </c>
      <c r="AG3746" s="106">
        <v>0</v>
      </c>
      <c r="AH3746" s="112"/>
      <c r="AI3746" s="112"/>
      <c r="AJ3746" s="112"/>
      <c r="AK3746" s="112"/>
      <c r="AL3746" s="112"/>
      <c r="AM3746" s="112"/>
      <c r="AN3746" s="114">
        <f t="shared" si="116"/>
        <v>31498389</v>
      </c>
      <c r="AO3746" s="114">
        <f t="shared" si="117"/>
        <v>0</v>
      </c>
      <c r="AP3746" s="114"/>
      <c r="AQ3746" s="114"/>
      <c r="AR3746" s="114"/>
      <c r="AS3746" s="114"/>
    </row>
    <row r="3747" spans="1:46" s="190" customFormat="1" ht="15" customHeight="1" x14ac:dyDescent="0.2">
      <c r="A3747" s="104"/>
      <c r="B3747" s="104">
        <f>VLOOKUP(BJB!$F$9:$F$5599,Ctrl!$B$4:$C$399,2,0)</f>
        <v>34</v>
      </c>
      <c r="C3747" s="104">
        <f>VLOOKUP(BJB!$G$9:$G$5599,Ctrl!$E$4:$F$399,2,0)</f>
        <v>0</v>
      </c>
      <c r="D3747" s="219">
        <v>1</v>
      </c>
      <c r="E3747" s="104" t="str">
        <f>VLOOKUP(BJB!$F$9:$F$5599,Ctrl!$B$4:$D$399,3,0)</f>
        <v>III</v>
      </c>
      <c r="F3747" s="139" t="s">
        <v>10546</v>
      </c>
      <c r="G3747" s="139" t="s">
        <v>7677</v>
      </c>
      <c r="H3747" s="125"/>
      <c r="I3747" s="220" t="e">
        <f>IF(G3746=BJB!#REF!,I3746+1,1)</f>
        <v>#REF!</v>
      </c>
      <c r="J3747" s="912" t="s">
        <v>23665</v>
      </c>
      <c r="K3747" s="121" t="s">
        <v>4088</v>
      </c>
      <c r="L3747" s="104" t="s">
        <v>6477</v>
      </c>
      <c r="M3747" s="104" t="s">
        <v>4063</v>
      </c>
      <c r="N3747" s="120">
        <v>40743</v>
      </c>
      <c r="O3747" s="105">
        <v>40000000</v>
      </c>
      <c r="P3747" s="105" t="s">
        <v>16783</v>
      </c>
      <c r="Q3747" s="120">
        <v>41449</v>
      </c>
      <c r="R3747" s="105">
        <v>29452284</v>
      </c>
      <c r="S3747" s="146" t="s">
        <v>7118</v>
      </c>
      <c r="T3747" s="120">
        <v>41516</v>
      </c>
      <c r="U3747" s="141">
        <v>20616599</v>
      </c>
      <c r="V3747" s="109">
        <v>41516</v>
      </c>
      <c r="W3747" s="141">
        <v>20616599</v>
      </c>
      <c r="X3747" s="141">
        <v>0</v>
      </c>
      <c r="Y3747" s="141">
        <v>0</v>
      </c>
      <c r="Z3747" s="141">
        <v>0</v>
      </c>
      <c r="AA3747" s="112">
        <v>0</v>
      </c>
      <c r="AB3747" s="112"/>
      <c r="AC3747" s="141"/>
      <c r="AD3747" s="141"/>
      <c r="AE3747" s="106">
        <v>0</v>
      </c>
      <c r="AF3747" s="106">
        <v>0</v>
      </c>
      <c r="AG3747" s="106">
        <v>0</v>
      </c>
      <c r="AH3747" s="141"/>
      <c r="AI3747" s="141"/>
      <c r="AJ3747" s="141"/>
      <c r="AK3747" s="141"/>
      <c r="AL3747" s="141"/>
      <c r="AM3747" s="141"/>
      <c r="AN3747" s="114">
        <f t="shared" si="116"/>
        <v>0</v>
      </c>
      <c r="AO3747" s="114">
        <f t="shared" si="117"/>
        <v>20616599</v>
      </c>
      <c r="AP3747" s="114"/>
      <c r="AQ3747" s="114"/>
      <c r="AR3747" s="114"/>
      <c r="AS3747" s="114"/>
      <c r="AT3747" s="191"/>
    </row>
    <row r="3748" spans="1:46" s="190" customFormat="1" ht="15" customHeight="1" x14ac:dyDescent="0.2">
      <c r="A3748" s="104"/>
      <c r="B3748" s="104">
        <f>VLOOKUP(BJB!$F$9:$F$5599,Ctrl!$B$4:$C$399,2,0)</f>
        <v>34</v>
      </c>
      <c r="C3748" s="104">
        <f>VLOOKUP(BJB!$G$9:$G$5599,Ctrl!$E$4:$F$399,2,0)</f>
        <v>0</v>
      </c>
      <c r="D3748" s="219">
        <v>1</v>
      </c>
      <c r="E3748" s="104" t="str">
        <f>VLOOKUP(BJB!$F$9:$F$5599,Ctrl!$B$4:$D$399,3,0)</f>
        <v>III</v>
      </c>
      <c r="F3748" s="139" t="s">
        <v>10546</v>
      </c>
      <c r="G3748" s="139" t="s">
        <v>7677</v>
      </c>
      <c r="H3748" s="886" t="s">
        <v>14784</v>
      </c>
      <c r="I3748" s="220" t="e">
        <f>IF(G3747=BJB!#REF!,I3747+1,1)</f>
        <v>#REF!</v>
      </c>
      <c r="J3748" s="891" t="s">
        <v>18468</v>
      </c>
      <c r="K3748" s="121" t="s">
        <v>4089</v>
      </c>
      <c r="L3748" s="104" t="s">
        <v>6477</v>
      </c>
      <c r="M3748" s="104" t="s">
        <v>4090</v>
      </c>
      <c r="N3748" s="120">
        <v>40977</v>
      </c>
      <c r="O3748" s="105">
        <v>10000000</v>
      </c>
      <c r="P3748" s="105" t="s">
        <v>16784</v>
      </c>
      <c r="Q3748" s="120">
        <v>41450</v>
      </c>
      <c r="R3748" s="105">
        <v>9680693</v>
      </c>
      <c r="S3748" s="146" t="s">
        <v>7118</v>
      </c>
      <c r="T3748" s="120">
        <v>41516</v>
      </c>
      <c r="U3748" s="141">
        <v>6776485</v>
      </c>
      <c r="V3748" s="109">
        <v>41516</v>
      </c>
      <c r="W3748" s="141">
        <v>6776485</v>
      </c>
      <c r="X3748" s="141">
        <v>0</v>
      </c>
      <c r="Y3748" s="141">
        <v>0</v>
      </c>
      <c r="Z3748" s="141">
        <v>0</v>
      </c>
      <c r="AA3748" s="112">
        <v>1181794</v>
      </c>
      <c r="AB3748" s="112"/>
      <c r="AC3748" s="132"/>
      <c r="AD3748" s="141">
        <v>75068</v>
      </c>
      <c r="AE3748" s="106">
        <v>172656</v>
      </c>
      <c r="AF3748" s="106">
        <v>0</v>
      </c>
      <c r="AG3748" s="106">
        <v>0</v>
      </c>
      <c r="AH3748" s="141"/>
      <c r="AI3748" s="141"/>
      <c r="AJ3748" s="141"/>
      <c r="AK3748" s="141"/>
      <c r="AL3748" s="141"/>
      <c r="AM3748" s="141"/>
      <c r="AN3748" s="114">
        <f t="shared" si="116"/>
        <v>1429518</v>
      </c>
      <c r="AO3748" s="114">
        <f t="shared" si="117"/>
        <v>5346967</v>
      </c>
      <c r="AP3748" s="114"/>
      <c r="AQ3748" s="114"/>
      <c r="AR3748" s="114"/>
      <c r="AS3748" s="114"/>
      <c r="AT3748" s="191"/>
    </row>
    <row r="3749" spans="1:46" s="190" customFormat="1" ht="15" customHeight="1" x14ac:dyDescent="0.2">
      <c r="A3749" s="104"/>
      <c r="B3749" s="104">
        <f>VLOOKUP(BJB!$F$9:$F$5599,Ctrl!$B$4:$C$399,2,0)</f>
        <v>34</v>
      </c>
      <c r="C3749" s="104">
        <f>VLOOKUP(BJB!$G$9:$G$5599,Ctrl!$E$4:$F$399,2,0)</f>
        <v>0</v>
      </c>
      <c r="D3749" s="219">
        <v>1</v>
      </c>
      <c r="E3749" s="104" t="str">
        <f>VLOOKUP(BJB!$F$9:$F$5599,Ctrl!$B$4:$D$399,3,0)</f>
        <v>III</v>
      </c>
      <c r="F3749" s="139" t="s">
        <v>10546</v>
      </c>
      <c r="G3749" s="139" t="s">
        <v>7677</v>
      </c>
      <c r="H3749" s="231" t="s">
        <v>17705</v>
      </c>
      <c r="I3749" s="220" t="e">
        <f>IF(G3748=BJB!#REF!,I3748+1,1)</f>
        <v>#REF!</v>
      </c>
      <c r="J3749" s="891" t="s">
        <v>18469</v>
      </c>
      <c r="K3749" s="121" t="s">
        <v>4091</v>
      </c>
      <c r="L3749" s="104" t="s">
        <v>6477</v>
      </c>
      <c r="M3749" s="104" t="s">
        <v>4092</v>
      </c>
      <c r="N3749" s="120">
        <v>41107</v>
      </c>
      <c r="O3749" s="105">
        <v>130000000</v>
      </c>
      <c r="P3749" s="105" t="s">
        <v>16785</v>
      </c>
      <c r="Q3749" s="120">
        <v>41473</v>
      </c>
      <c r="R3749" s="105">
        <v>158386230</v>
      </c>
      <c r="S3749" s="146" t="s">
        <v>7118</v>
      </c>
      <c r="T3749" s="120">
        <v>41516</v>
      </c>
      <c r="U3749" s="141">
        <v>91000000</v>
      </c>
      <c r="V3749" s="109">
        <v>41516</v>
      </c>
      <c r="W3749" s="141">
        <v>91000000</v>
      </c>
      <c r="X3749" s="141">
        <v>0</v>
      </c>
      <c r="Y3749" s="141">
        <v>0</v>
      </c>
      <c r="Z3749" s="141">
        <v>0</v>
      </c>
      <c r="AA3749" s="112">
        <v>53041638</v>
      </c>
      <c r="AB3749" s="112">
        <v>7418411</v>
      </c>
      <c r="AC3749" s="132">
        <v>1483682</v>
      </c>
      <c r="AD3749" s="141"/>
      <c r="AE3749" s="106">
        <v>1483682</v>
      </c>
      <c r="AF3749" s="106">
        <v>1483682</v>
      </c>
      <c r="AG3749" s="106">
        <v>0</v>
      </c>
      <c r="AH3749" s="222"/>
      <c r="AI3749" s="222"/>
      <c r="AJ3749" s="141"/>
      <c r="AK3749" s="141"/>
      <c r="AL3749" s="141"/>
      <c r="AM3749" s="141"/>
      <c r="AN3749" s="114">
        <f t="shared" si="116"/>
        <v>64911095</v>
      </c>
      <c r="AO3749" s="114">
        <f t="shared" si="117"/>
        <v>26088905</v>
      </c>
      <c r="AP3749" s="114"/>
      <c r="AQ3749" s="114"/>
      <c r="AR3749" s="114"/>
      <c r="AS3749" s="114"/>
      <c r="AT3749" s="191"/>
    </row>
    <row r="3750" spans="1:46" s="190" customFormat="1" ht="15" customHeight="1" x14ac:dyDescent="0.2">
      <c r="A3750" s="104"/>
      <c r="B3750" s="104">
        <f>VLOOKUP(BJB!$F$9:$F$5599,Ctrl!$B$4:$C$399,2,0)</f>
        <v>34</v>
      </c>
      <c r="C3750" s="104">
        <f>VLOOKUP(BJB!$G$9:$G$5599,Ctrl!$E$4:$F$399,2,0)</f>
        <v>0</v>
      </c>
      <c r="D3750" s="219">
        <v>1</v>
      </c>
      <c r="E3750" s="104" t="str">
        <f>VLOOKUP(BJB!$F$9:$F$5599,Ctrl!$B$4:$D$399,3,0)</f>
        <v>III</v>
      </c>
      <c r="F3750" s="139" t="s">
        <v>10546</v>
      </c>
      <c r="G3750" s="139" t="s">
        <v>7677</v>
      </c>
      <c r="H3750" s="125">
        <v>1120724000508</v>
      </c>
      <c r="I3750" s="220" t="e">
        <f>IF(G3749=BJB!#REF!,I3749+1,1)</f>
        <v>#REF!</v>
      </c>
      <c r="J3750" s="912" t="s">
        <v>23666</v>
      </c>
      <c r="K3750" s="126" t="s">
        <v>4093</v>
      </c>
      <c r="L3750" s="104" t="s">
        <v>6477</v>
      </c>
      <c r="M3750" s="127" t="s">
        <v>4094</v>
      </c>
      <c r="N3750" s="128">
        <v>41150</v>
      </c>
      <c r="O3750" s="140">
        <v>30000000</v>
      </c>
      <c r="P3750" s="105" t="s">
        <v>16786</v>
      </c>
      <c r="Q3750" s="120">
        <v>41507</v>
      </c>
      <c r="R3750" s="105">
        <v>26498708</v>
      </c>
      <c r="S3750" s="234" t="s">
        <v>127</v>
      </c>
      <c r="T3750" s="130">
        <v>41605</v>
      </c>
      <c r="U3750" s="141">
        <v>18588074</v>
      </c>
      <c r="V3750" s="109">
        <v>41605</v>
      </c>
      <c r="W3750" s="141">
        <v>18588074</v>
      </c>
      <c r="X3750" s="141">
        <v>0</v>
      </c>
      <c r="Y3750" s="141">
        <v>0</v>
      </c>
      <c r="Z3750" s="141">
        <v>0</v>
      </c>
      <c r="AA3750" s="112">
        <v>1600389</v>
      </c>
      <c r="AB3750" s="112"/>
      <c r="AC3750" s="132"/>
      <c r="AD3750" s="141"/>
      <c r="AE3750" s="106">
        <v>0</v>
      </c>
      <c r="AF3750" s="106">
        <v>0</v>
      </c>
      <c r="AG3750" s="106">
        <v>0</v>
      </c>
      <c r="AH3750" s="141"/>
      <c r="AI3750" s="141"/>
      <c r="AJ3750" s="141"/>
      <c r="AK3750" s="141"/>
      <c r="AL3750" s="141"/>
      <c r="AM3750" s="141"/>
      <c r="AN3750" s="114">
        <f t="shared" si="116"/>
        <v>1600389</v>
      </c>
      <c r="AO3750" s="114">
        <f t="shared" si="117"/>
        <v>16987685</v>
      </c>
      <c r="AP3750" s="114"/>
      <c r="AQ3750" s="114"/>
      <c r="AR3750" s="114"/>
      <c r="AS3750" s="114"/>
      <c r="AT3750" s="191"/>
    </row>
    <row r="3751" spans="1:46" s="190" customFormat="1" ht="15" customHeight="1" x14ac:dyDescent="0.2">
      <c r="A3751" s="104"/>
      <c r="B3751" s="104">
        <f>VLOOKUP(BJB!$F$9:$F$5599,Ctrl!$B$4:$C$399,2,0)</f>
        <v>34</v>
      </c>
      <c r="C3751" s="104">
        <f>VLOOKUP(BJB!$G$9:$G$5599,Ctrl!$E$4:$F$399,2,0)</f>
        <v>0</v>
      </c>
      <c r="D3751" s="219">
        <v>1</v>
      </c>
      <c r="E3751" s="104" t="str">
        <f>VLOOKUP(BJB!$F$9:$F$5599,Ctrl!$B$4:$D$399,3,0)</f>
        <v>III</v>
      </c>
      <c r="F3751" s="139" t="s">
        <v>10546</v>
      </c>
      <c r="G3751" s="139" t="s">
        <v>7677</v>
      </c>
      <c r="H3751" s="125" t="s">
        <v>8003</v>
      </c>
      <c r="I3751" s="220" t="e">
        <f>IF(G3750=BJB!#REF!,I3750+1,1)</f>
        <v>#REF!</v>
      </c>
      <c r="J3751" s="891" t="s">
        <v>18470</v>
      </c>
      <c r="K3751" s="126" t="s">
        <v>4095</v>
      </c>
      <c r="L3751" s="104" t="s">
        <v>6477</v>
      </c>
      <c r="M3751" s="127" t="s">
        <v>4096</v>
      </c>
      <c r="N3751" s="128">
        <v>41233</v>
      </c>
      <c r="O3751" s="140">
        <v>80000000</v>
      </c>
      <c r="P3751" s="105" t="s">
        <v>16787</v>
      </c>
      <c r="Q3751" s="120">
        <v>41556</v>
      </c>
      <c r="R3751" s="105">
        <v>58879861</v>
      </c>
      <c r="S3751" s="234" t="s">
        <v>127</v>
      </c>
      <c r="T3751" s="130">
        <v>41605</v>
      </c>
      <c r="U3751" s="141">
        <v>41517839</v>
      </c>
      <c r="V3751" s="109">
        <v>41605</v>
      </c>
      <c r="W3751" s="141">
        <v>41517839</v>
      </c>
      <c r="X3751" s="141">
        <v>0</v>
      </c>
      <c r="Y3751" s="141">
        <v>0</v>
      </c>
      <c r="Z3751" s="141">
        <v>0</v>
      </c>
      <c r="AA3751" s="112">
        <v>284768</v>
      </c>
      <c r="AB3751" s="112"/>
      <c r="AC3751" s="132">
        <v>406812</v>
      </c>
      <c r="AD3751" s="141"/>
      <c r="AE3751" s="106">
        <v>0</v>
      </c>
      <c r="AF3751" s="106">
        <v>0</v>
      </c>
      <c r="AG3751" s="106">
        <v>0</v>
      </c>
      <c r="AH3751" s="141"/>
      <c r="AI3751" s="141"/>
      <c r="AJ3751" s="141"/>
      <c r="AK3751" s="141"/>
      <c r="AL3751" s="141"/>
      <c r="AM3751" s="141"/>
      <c r="AN3751" s="114">
        <f t="shared" si="116"/>
        <v>691580</v>
      </c>
      <c r="AO3751" s="114">
        <f t="shared" si="117"/>
        <v>40826259</v>
      </c>
      <c r="AP3751" s="114"/>
      <c r="AQ3751" s="114"/>
      <c r="AR3751" s="114"/>
      <c r="AS3751" s="114"/>
      <c r="AT3751" s="191"/>
    </row>
    <row r="3752" spans="1:46" s="190" customFormat="1" ht="15" customHeight="1" x14ac:dyDescent="0.2">
      <c r="A3752" s="104"/>
      <c r="B3752" s="104">
        <f>VLOOKUP(BJB!$F$9:$F$5599,Ctrl!$B$4:$C$399,2,0)</f>
        <v>34</v>
      </c>
      <c r="C3752" s="104">
        <f>VLOOKUP(BJB!$G$9:$G$5599,Ctrl!$E$4:$F$399,2,0)</f>
        <v>0</v>
      </c>
      <c r="D3752" s="219">
        <v>1</v>
      </c>
      <c r="E3752" s="104" t="str">
        <f>VLOOKUP(BJB!$F$9:$F$5599,Ctrl!$B$4:$D$399,3,0)</f>
        <v>III</v>
      </c>
      <c r="F3752" s="139" t="s">
        <v>10546</v>
      </c>
      <c r="G3752" s="139" t="s">
        <v>7677</v>
      </c>
      <c r="H3752" s="125" t="s">
        <v>6724</v>
      </c>
      <c r="I3752" s="220" t="e">
        <f>IF(G3751=BJB!#REF!,I3751+1,1)</f>
        <v>#REF!</v>
      </c>
      <c r="J3752" s="891" t="s">
        <v>18471</v>
      </c>
      <c r="K3752" s="126" t="s">
        <v>4097</v>
      </c>
      <c r="L3752" s="104" t="s">
        <v>6477</v>
      </c>
      <c r="M3752" s="127" t="s">
        <v>4098</v>
      </c>
      <c r="N3752" s="128">
        <v>41180</v>
      </c>
      <c r="O3752" s="140">
        <v>150000000</v>
      </c>
      <c r="P3752" s="105" t="s">
        <v>16788</v>
      </c>
      <c r="Q3752" s="120">
        <v>41527</v>
      </c>
      <c r="R3752" s="105">
        <v>170863572</v>
      </c>
      <c r="S3752" s="234" t="s">
        <v>127</v>
      </c>
      <c r="T3752" s="130">
        <v>41605</v>
      </c>
      <c r="U3752" s="141">
        <v>105000000</v>
      </c>
      <c r="V3752" s="109">
        <v>41605</v>
      </c>
      <c r="W3752" s="141">
        <v>105000000</v>
      </c>
      <c r="X3752" s="141">
        <v>0</v>
      </c>
      <c r="Y3752" s="141">
        <v>0</v>
      </c>
      <c r="Z3752" s="141">
        <v>0</v>
      </c>
      <c r="AA3752" s="112">
        <v>15544102</v>
      </c>
      <c r="AB3752" s="112">
        <v>390000</v>
      </c>
      <c r="AC3752" s="132"/>
      <c r="AD3752" s="141">
        <v>468000</v>
      </c>
      <c r="AE3752" s="106">
        <v>483600</v>
      </c>
      <c r="AF3752" s="106">
        <v>0</v>
      </c>
      <c r="AG3752" s="106">
        <v>390000</v>
      </c>
      <c r="AH3752" s="141"/>
      <c r="AI3752" s="141"/>
      <c r="AJ3752" s="141"/>
      <c r="AK3752" s="141"/>
      <c r="AL3752" s="141"/>
      <c r="AM3752" s="141"/>
      <c r="AN3752" s="114">
        <f t="shared" si="116"/>
        <v>17275702</v>
      </c>
      <c r="AO3752" s="114">
        <f t="shared" si="117"/>
        <v>87724298</v>
      </c>
      <c r="AP3752" s="114"/>
      <c r="AQ3752" s="114"/>
      <c r="AR3752" s="114"/>
      <c r="AS3752" s="114"/>
      <c r="AT3752" s="191"/>
    </row>
    <row r="3753" spans="1:46" s="190" customFormat="1" ht="15" customHeight="1" x14ac:dyDescent="0.2">
      <c r="A3753" s="104"/>
      <c r="B3753" s="104">
        <f>VLOOKUP(BJB!$F$9:$F$5599,Ctrl!$B$4:$C$399,2,0)</f>
        <v>34</v>
      </c>
      <c r="C3753" s="104">
        <f>VLOOKUP(BJB!$G$9:$G$5599,Ctrl!$E$4:$F$399,2,0)</f>
        <v>0</v>
      </c>
      <c r="D3753" s="219">
        <v>1</v>
      </c>
      <c r="E3753" s="104" t="str">
        <f>VLOOKUP(BJB!$F$9:$F$5599,Ctrl!$B$4:$D$399,3,0)</f>
        <v>III</v>
      </c>
      <c r="F3753" s="139" t="s">
        <v>10546</v>
      </c>
      <c r="G3753" s="139" t="s">
        <v>7677</v>
      </c>
      <c r="H3753" s="125"/>
      <c r="I3753" s="220" t="e">
        <f>IF(G3752=BJB!#REF!,I3752+1,1)</f>
        <v>#REF!</v>
      </c>
      <c r="J3753" s="912" t="s">
        <v>23667</v>
      </c>
      <c r="K3753" s="126" t="s">
        <v>5203</v>
      </c>
      <c r="L3753" s="104" t="s">
        <v>6476</v>
      </c>
      <c r="M3753" s="127" t="s">
        <v>5204</v>
      </c>
      <c r="N3753" s="120">
        <v>40875</v>
      </c>
      <c r="O3753" s="140">
        <v>96459596</v>
      </c>
      <c r="P3753" s="105" t="s">
        <v>6222</v>
      </c>
      <c r="Q3753" s="120" t="s">
        <v>6222</v>
      </c>
      <c r="R3753" s="890">
        <v>0</v>
      </c>
      <c r="S3753" s="234" t="s">
        <v>3310</v>
      </c>
      <c r="T3753" s="130">
        <v>41698</v>
      </c>
      <c r="U3753" s="141">
        <v>17966042</v>
      </c>
      <c r="V3753" s="109" t="s">
        <v>6222</v>
      </c>
      <c r="W3753" s="141">
        <v>0</v>
      </c>
      <c r="X3753" s="141">
        <v>0</v>
      </c>
      <c r="Y3753" s="141">
        <v>0</v>
      </c>
      <c r="Z3753" s="141">
        <v>0</v>
      </c>
      <c r="AA3753" s="112">
        <v>0</v>
      </c>
      <c r="AB3753" s="112"/>
      <c r="AC3753" s="141"/>
      <c r="AD3753" s="141"/>
      <c r="AE3753" s="106">
        <v>0</v>
      </c>
      <c r="AF3753" s="106">
        <v>0</v>
      </c>
      <c r="AG3753" s="106">
        <v>0</v>
      </c>
      <c r="AH3753" s="141"/>
      <c r="AI3753" s="141"/>
      <c r="AJ3753" s="141"/>
      <c r="AK3753" s="141"/>
      <c r="AL3753" s="141"/>
      <c r="AM3753" s="141"/>
      <c r="AN3753" s="114">
        <f t="shared" si="116"/>
        <v>0</v>
      </c>
      <c r="AO3753" s="114">
        <f t="shared" si="117"/>
        <v>17966042</v>
      </c>
      <c r="AP3753" s="114"/>
      <c r="AQ3753" s="114"/>
      <c r="AR3753" s="114"/>
      <c r="AS3753" s="114"/>
      <c r="AT3753" s="191"/>
    </row>
    <row r="3754" spans="1:46" s="190" customFormat="1" ht="15" customHeight="1" x14ac:dyDescent="0.2">
      <c r="A3754" s="104"/>
      <c r="B3754" s="104">
        <f>VLOOKUP(BJB!$F$9:$F$5599,Ctrl!$B$4:$C$399,2,0)</f>
        <v>34</v>
      </c>
      <c r="C3754" s="104">
        <f>VLOOKUP(BJB!$G$9:$G$5599,Ctrl!$E$4:$F$399,2,0)</f>
        <v>0</v>
      </c>
      <c r="D3754" s="219">
        <v>1</v>
      </c>
      <c r="E3754" s="104" t="str">
        <f>VLOOKUP(BJB!$F$9:$F$5599,Ctrl!$B$4:$D$399,3,0)</f>
        <v>III</v>
      </c>
      <c r="F3754" s="139" t="s">
        <v>10546</v>
      </c>
      <c r="G3754" s="139" t="s">
        <v>7677</v>
      </c>
      <c r="H3754" s="125">
        <v>1120622000955</v>
      </c>
      <c r="I3754" s="220" t="e">
        <f>IF(G3753=BJB!#REF!,I3753+1,1)</f>
        <v>#REF!</v>
      </c>
      <c r="J3754" s="912" t="s">
        <v>23668</v>
      </c>
      <c r="K3754" s="126" t="s">
        <v>5270</v>
      </c>
      <c r="L3754" s="104" t="s">
        <v>6477</v>
      </c>
      <c r="M3754" s="127" t="s">
        <v>5271</v>
      </c>
      <c r="N3754" s="128">
        <v>41107</v>
      </c>
      <c r="O3754" s="140">
        <v>165000000</v>
      </c>
      <c r="P3754" s="105" t="s">
        <v>16789</v>
      </c>
      <c r="Q3754" s="120">
        <v>41628</v>
      </c>
      <c r="R3754" s="105">
        <v>133040948</v>
      </c>
      <c r="S3754" s="234" t="s">
        <v>5047</v>
      </c>
      <c r="T3754" s="130">
        <v>41729</v>
      </c>
      <c r="U3754" s="141">
        <v>90222133</v>
      </c>
      <c r="V3754" s="109">
        <v>41699</v>
      </c>
      <c r="W3754" s="141">
        <v>90222133</v>
      </c>
      <c r="X3754" s="141">
        <v>0</v>
      </c>
      <c r="Y3754" s="141">
        <v>0</v>
      </c>
      <c r="Z3754" s="141">
        <v>0</v>
      </c>
      <c r="AA3754" s="112">
        <v>15534001</v>
      </c>
      <c r="AB3754" s="112"/>
      <c r="AC3754" s="132"/>
      <c r="AD3754" s="141"/>
      <c r="AE3754" s="106">
        <v>0</v>
      </c>
      <c r="AF3754" s="106">
        <v>0</v>
      </c>
      <c r="AG3754" s="106">
        <v>0</v>
      </c>
      <c r="AH3754" s="222"/>
      <c r="AI3754" s="141"/>
      <c r="AJ3754" s="141"/>
      <c r="AK3754" s="141"/>
      <c r="AL3754" s="141"/>
      <c r="AM3754" s="141"/>
      <c r="AN3754" s="114">
        <f t="shared" si="116"/>
        <v>15534001</v>
      </c>
      <c r="AO3754" s="114">
        <f t="shared" si="117"/>
        <v>74688132</v>
      </c>
      <c r="AP3754" s="114"/>
      <c r="AQ3754" s="114"/>
      <c r="AR3754" s="114"/>
      <c r="AS3754" s="114"/>
      <c r="AT3754" s="191"/>
    </row>
    <row r="3755" spans="1:46" s="190" customFormat="1" ht="15" customHeight="1" x14ac:dyDescent="0.2">
      <c r="A3755" s="104"/>
      <c r="B3755" s="104">
        <f>VLOOKUP(BJB!$F$9:$F$5599,Ctrl!$B$4:$C$399,2,0)</f>
        <v>34</v>
      </c>
      <c r="C3755" s="104">
        <f>VLOOKUP(BJB!$G$9:$G$5599,Ctrl!$E$4:$F$399,2,0)</f>
        <v>0</v>
      </c>
      <c r="D3755" s="219">
        <v>1</v>
      </c>
      <c r="E3755" s="104" t="str">
        <f>VLOOKUP(BJB!$F$9:$F$5599,Ctrl!$B$4:$D$399,3,0)</f>
        <v>III</v>
      </c>
      <c r="F3755" s="139" t="s">
        <v>10546</v>
      </c>
      <c r="G3755" s="139" t="s">
        <v>7677</v>
      </c>
      <c r="H3755" s="125">
        <v>1121127000348</v>
      </c>
      <c r="I3755" s="220" t="e">
        <f>IF(G3754=BJB!#REF!,I3754+1,1)</f>
        <v>#REF!</v>
      </c>
      <c r="J3755" s="912" t="s">
        <v>23669</v>
      </c>
      <c r="K3755" s="126" t="s">
        <v>5272</v>
      </c>
      <c r="L3755" s="104" t="s">
        <v>6477</v>
      </c>
      <c r="M3755" s="127" t="s">
        <v>5273</v>
      </c>
      <c r="N3755" s="128">
        <v>41261</v>
      </c>
      <c r="O3755" s="140">
        <v>50000000</v>
      </c>
      <c r="P3755" s="105" t="s">
        <v>16790</v>
      </c>
      <c r="Q3755" s="120">
        <v>41646</v>
      </c>
      <c r="R3755" s="105">
        <v>43285465</v>
      </c>
      <c r="S3755" s="234" t="s">
        <v>5047</v>
      </c>
      <c r="T3755" s="130">
        <v>41729</v>
      </c>
      <c r="U3755" s="141">
        <v>29469444</v>
      </c>
      <c r="V3755" s="109">
        <v>41699</v>
      </c>
      <c r="W3755" s="141">
        <v>29469444</v>
      </c>
      <c r="X3755" s="141">
        <v>0</v>
      </c>
      <c r="Y3755" s="141">
        <v>0</v>
      </c>
      <c r="Z3755" s="141">
        <v>0</v>
      </c>
      <c r="AA3755" s="112">
        <v>25745002</v>
      </c>
      <c r="AB3755" s="112"/>
      <c r="AC3755" s="132"/>
      <c r="AD3755" s="141"/>
      <c r="AE3755" s="106">
        <v>0</v>
      </c>
      <c r="AF3755" s="106">
        <v>0</v>
      </c>
      <c r="AG3755" s="106">
        <v>0</v>
      </c>
      <c r="AH3755" s="141"/>
      <c r="AI3755" s="141"/>
      <c r="AJ3755" s="141"/>
      <c r="AK3755" s="141"/>
      <c r="AL3755" s="141"/>
      <c r="AM3755" s="141"/>
      <c r="AN3755" s="114">
        <f t="shared" si="116"/>
        <v>25745002</v>
      </c>
      <c r="AO3755" s="114">
        <f t="shared" si="117"/>
        <v>3724442</v>
      </c>
      <c r="AP3755" s="114"/>
      <c r="AQ3755" s="114"/>
      <c r="AR3755" s="114"/>
      <c r="AS3755" s="114"/>
      <c r="AT3755" s="191"/>
    </row>
    <row r="3756" spans="1:46" s="190" customFormat="1" ht="15" customHeight="1" x14ac:dyDescent="0.2">
      <c r="A3756" s="104"/>
      <c r="B3756" s="104">
        <f>VLOOKUP(BJB!$F$9:$F$5599,Ctrl!$B$4:$C$399,2,0)</f>
        <v>34</v>
      </c>
      <c r="C3756" s="104">
        <f>VLOOKUP(BJB!$G$9:$G$5599,Ctrl!$E$4:$F$399,2,0)</f>
        <v>0</v>
      </c>
      <c r="D3756" s="219">
        <v>1</v>
      </c>
      <c r="E3756" s="104" t="str">
        <f>VLOOKUP(BJB!$F$9:$F$5599,Ctrl!$B$4:$D$399,3,0)</f>
        <v>III</v>
      </c>
      <c r="F3756" s="139" t="s">
        <v>10546</v>
      </c>
      <c r="G3756" s="139" t="s">
        <v>7677</v>
      </c>
      <c r="H3756" s="125"/>
      <c r="I3756" s="220" t="e">
        <f>IF(G3755=BJB!#REF!,I3755+1,1)</f>
        <v>#REF!</v>
      </c>
      <c r="J3756" s="912" t="s">
        <v>23670</v>
      </c>
      <c r="K3756" s="126" t="s">
        <v>5702</v>
      </c>
      <c r="L3756" s="104" t="s">
        <v>6477</v>
      </c>
      <c r="M3756" s="127" t="s">
        <v>5703</v>
      </c>
      <c r="N3756" s="128">
        <v>41374</v>
      </c>
      <c r="O3756" s="140">
        <v>100000000</v>
      </c>
      <c r="P3756" s="105" t="s">
        <v>16791</v>
      </c>
      <c r="Q3756" s="120">
        <v>41745</v>
      </c>
      <c r="R3756" s="105">
        <v>110948111</v>
      </c>
      <c r="S3756" s="146" t="s">
        <v>5563</v>
      </c>
      <c r="T3756" s="109">
        <v>41820</v>
      </c>
      <c r="U3756" s="141">
        <v>70000000</v>
      </c>
      <c r="V3756" s="109">
        <v>41791</v>
      </c>
      <c r="W3756" s="141">
        <v>70000000</v>
      </c>
      <c r="X3756" s="141">
        <v>0</v>
      </c>
      <c r="Y3756" s="141">
        <v>0</v>
      </c>
      <c r="Z3756" s="141">
        <v>0</v>
      </c>
      <c r="AA3756" s="112">
        <v>2330000</v>
      </c>
      <c r="AB3756" s="112"/>
      <c r="AC3756" s="141"/>
      <c r="AD3756" s="141"/>
      <c r="AE3756" s="106">
        <v>0</v>
      </c>
      <c r="AF3756" s="106">
        <v>0</v>
      </c>
      <c r="AG3756" s="106">
        <v>0</v>
      </c>
      <c r="AH3756" s="141"/>
      <c r="AI3756" s="141"/>
      <c r="AJ3756" s="141"/>
      <c r="AK3756" s="141"/>
      <c r="AL3756" s="141"/>
      <c r="AM3756" s="141"/>
      <c r="AN3756" s="114">
        <f t="shared" si="116"/>
        <v>2330000</v>
      </c>
      <c r="AO3756" s="114">
        <f t="shared" si="117"/>
        <v>67670000</v>
      </c>
      <c r="AP3756" s="114"/>
      <c r="AQ3756" s="114"/>
      <c r="AR3756" s="114"/>
      <c r="AS3756" s="114"/>
      <c r="AT3756" s="191"/>
    </row>
    <row r="3757" spans="1:46" s="190" customFormat="1" ht="15" customHeight="1" x14ac:dyDescent="0.2">
      <c r="A3757" s="104"/>
      <c r="B3757" s="104">
        <f>VLOOKUP(BJB!$F$9:$F$5599,Ctrl!$B$4:$C$399,2,0)</f>
        <v>34</v>
      </c>
      <c r="C3757" s="104">
        <f>VLOOKUP(BJB!$G$9:$G$5599,Ctrl!$E$4:$F$399,2,0)</f>
        <v>0</v>
      </c>
      <c r="D3757" s="219">
        <v>1</v>
      </c>
      <c r="E3757" s="104" t="str">
        <f>VLOOKUP(BJB!$F$9:$F$5599,Ctrl!$B$4:$D$399,3,0)</f>
        <v>III</v>
      </c>
      <c r="F3757" s="139" t="s">
        <v>10546</v>
      </c>
      <c r="G3757" s="139" t="s">
        <v>7677</v>
      </c>
      <c r="H3757" s="125">
        <v>1110913000702</v>
      </c>
      <c r="I3757" s="220" t="e">
        <f>IF(G3756=BJB!#REF!,I3756+1,1)</f>
        <v>#REF!</v>
      </c>
      <c r="J3757" s="912" t="s">
        <v>23671</v>
      </c>
      <c r="K3757" s="126" t="s">
        <v>5704</v>
      </c>
      <c r="L3757" s="104" t="s">
        <v>6477</v>
      </c>
      <c r="M3757" s="127" t="s">
        <v>5705</v>
      </c>
      <c r="N3757" s="120">
        <v>40840</v>
      </c>
      <c r="O3757" s="140">
        <v>20000000</v>
      </c>
      <c r="P3757" s="105" t="s">
        <v>16792</v>
      </c>
      <c r="Q3757" s="120">
        <v>41745</v>
      </c>
      <c r="R3757" s="105">
        <v>12628999</v>
      </c>
      <c r="S3757" s="146" t="s">
        <v>5563</v>
      </c>
      <c r="T3757" s="109">
        <v>41820</v>
      </c>
      <c r="U3757" s="141">
        <v>8840299</v>
      </c>
      <c r="V3757" s="109">
        <v>41791</v>
      </c>
      <c r="W3757" s="141">
        <v>8840299</v>
      </c>
      <c r="X3757" s="141">
        <v>0</v>
      </c>
      <c r="Y3757" s="141">
        <v>0</v>
      </c>
      <c r="Z3757" s="141">
        <v>0</v>
      </c>
      <c r="AA3757" s="112">
        <v>342264</v>
      </c>
      <c r="AB3757" s="112"/>
      <c r="AC3757" s="132"/>
      <c r="AD3757" s="141"/>
      <c r="AE3757" s="106">
        <v>0</v>
      </c>
      <c r="AF3757" s="106">
        <v>0</v>
      </c>
      <c r="AG3757" s="106">
        <v>0</v>
      </c>
      <c r="AH3757" s="141"/>
      <c r="AI3757" s="141"/>
      <c r="AJ3757" s="141"/>
      <c r="AK3757" s="141"/>
      <c r="AL3757" s="141"/>
      <c r="AM3757" s="141"/>
      <c r="AN3757" s="114">
        <f t="shared" si="116"/>
        <v>342264</v>
      </c>
      <c r="AO3757" s="114">
        <f t="shared" si="117"/>
        <v>8498035</v>
      </c>
      <c r="AP3757" s="114"/>
      <c r="AQ3757" s="114"/>
      <c r="AR3757" s="114"/>
      <c r="AS3757" s="114"/>
      <c r="AT3757" s="191"/>
    </row>
    <row r="3758" spans="1:46" s="190" customFormat="1" ht="15" customHeight="1" x14ac:dyDescent="0.2">
      <c r="A3758" s="104"/>
      <c r="B3758" s="104">
        <f>VLOOKUP(BJB!$F$9:$F$5599,Ctrl!$B$4:$C$399,2,0)</f>
        <v>34</v>
      </c>
      <c r="C3758" s="104">
        <f>VLOOKUP(BJB!$G$9:$G$5599,Ctrl!$E$4:$F$399,2,0)</f>
        <v>0</v>
      </c>
      <c r="D3758" s="219">
        <v>1</v>
      </c>
      <c r="E3758" s="104" t="str">
        <f>VLOOKUP(BJB!$F$9:$F$5599,Ctrl!$B$4:$D$399,3,0)</f>
        <v>III</v>
      </c>
      <c r="F3758" s="139" t="s">
        <v>10546</v>
      </c>
      <c r="G3758" s="139" t="s">
        <v>7677</v>
      </c>
      <c r="H3758" s="125" t="s">
        <v>8541</v>
      </c>
      <c r="I3758" s="220" t="e">
        <f>IF(G3757=BJB!#REF!,I3757+1,1)</f>
        <v>#REF!</v>
      </c>
      <c r="J3758" s="912" t="s">
        <v>23672</v>
      </c>
      <c r="K3758" s="126" t="s">
        <v>5894</v>
      </c>
      <c r="L3758" s="104" t="s">
        <v>6477</v>
      </c>
      <c r="M3758" s="127" t="s">
        <v>5895</v>
      </c>
      <c r="N3758" s="128">
        <v>41206</v>
      </c>
      <c r="O3758" s="140">
        <v>25000000</v>
      </c>
      <c r="P3758" s="105" t="s">
        <v>16793</v>
      </c>
      <c r="Q3758" s="120">
        <v>41799</v>
      </c>
      <c r="R3758" s="105">
        <v>13233747</v>
      </c>
      <c r="S3758" s="146" t="s">
        <v>5866</v>
      </c>
      <c r="T3758" s="109">
        <v>41878</v>
      </c>
      <c r="U3758" s="141">
        <v>8793388.0999999996</v>
      </c>
      <c r="V3758" s="109">
        <v>41852</v>
      </c>
      <c r="W3758" s="141">
        <v>8793388.0999999996</v>
      </c>
      <c r="X3758" s="141">
        <v>0</v>
      </c>
      <c r="Y3758" s="141">
        <v>0</v>
      </c>
      <c r="Z3758" s="141">
        <v>0</v>
      </c>
      <c r="AA3758" s="112">
        <v>712633</v>
      </c>
      <c r="AB3758" s="112"/>
      <c r="AC3758" s="132"/>
      <c r="AD3758" s="141"/>
      <c r="AE3758" s="106">
        <v>0</v>
      </c>
      <c r="AF3758" s="106">
        <v>0</v>
      </c>
      <c r="AG3758" s="106">
        <v>0</v>
      </c>
      <c r="AH3758" s="141"/>
      <c r="AI3758" s="222"/>
      <c r="AJ3758" s="141"/>
      <c r="AK3758" s="141"/>
      <c r="AL3758" s="141"/>
      <c r="AM3758" s="141"/>
      <c r="AN3758" s="114">
        <f t="shared" si="116"/>
        <v>712633</v>
      </c>
      <c r="AO3758" s="114">
        <f t="shared" si="117"/>
        <v>8080755.0999999996</v>
      </c>
      <c r="AP3758" s="114"/>
      <c r="AQ3758" s="114"/>
      <c r="AR3758" s="114"/>
      <c r="AS3758" s="114"/>
      <c r="AT3758" s="191"/>
    </row>
    <row r="3759" spans="1:46" s="190" customFormat="1" ht="15" customHeight="1" x14ac:dyDescent="0.2">
      <c r="A3759" s="104"/>
      <c r="B3759" s="104">
        <f>VLOOKUP(BJB!$F$9:$F$5599,Ctrl!$B$4:$C$399,2,0)</f>
        <v>34</v>
      </c>
      <c r="C3759" s="104">
        <f>VLOOKUP(BJB!$G$9:$G$5599,Ctrl!$E$4:$F$399,2,0)</f>
        <v>0</v>
      </c>
      <c r="D3759" s="219">
        <v>1</v>
      </c>
      <c r="E3759" s="104" t="str">
        <f>VLOOKUP(BJB!$F$9:$F$5599,Ctrl!$B$4:$D$399,3,0)</f>
        <v>III</v>
      </c>
      <c r="F3759" s="139" t="s">
        <v>10546</v>
      </c>
      <c r="G3759" s="139" t="s">
        <v>7677</v>
      </c>
      <c r="H3759" s="125"/>
      <c r="I3759" s="220" t="e">
        <f>IF(G3758=BJB!#REF!,I3758+1,1)</f>
        <v>#REF!</v>
      </c>
      <c r="J3759" s="912" t="s">
        <v>23673</v>
      </c>
      <c r="K3759" s="126" t="s">
        <v>5896</v>
      </c>
      <c r="L3759" s="104" t="s">
        <v>6477</v>
      </c>
      <c r="M3759" s="127" t="s">
        <v>5897</v>
      </c>
      <c r="N3759" s="128">
        <v>41400</v>
      </c>
      <c r="O3759" s="140">
        <v>30000000</v>
      </c>
      <c r="P3759" s="105" t="s">
        <v>16794</v>
      </c>
      <c r="Q3759" s="120">
        <v>41799</v>
      </c>
      <c r="R3759" s="105">
        <v>26810381</v>
      </c>
      <c r="S3759" s="146" t="s">
        <v>5866</v>
      </c>
      <c r="T3759" s="109">
        <v>41878</v>
      </c>
      <c r="U3759" s="141">
        <v>18009917.099999998</v>
      </c>
      <c r="V3759" s="109">
        <v>41852</v>
      </c>
      <c r="W3759" s="141">
        <v>18009917.099999998</v>
      </c>
      <c r="X3759" s="141">
        <v>0</v>
      </c>
      <c r="Y3759" s="141">
        <v>0</v>
      </c>
      <c r="Z3759" s="141">
        <v>0</v>
      </c>
      <c r="AA3759" s="112">
        <v>0</v>
      </c>
      <c r="AB3759" s="112"/>
      <c r="AC3759" s="141"/>
      <c r="AD3759" s="141"/>
      <c r="AE3759" s="106">
        <v>0</v>
      </c>
      <c r="AF3759" s="106">
        <v>0</v>
      </c>
      <c r="AG3759" s="106">
        <v>0</v>
      </c>
      <c r="AH3759" s="141"/>
      <c r="AI3759" s="141"/>
      <c r="AJ3759" s="141"/>
      <c r="AK3759" s="141"/>
      <c r="AL3759" s="141"/>
      <c r="AM3759" s="141"/>
      <c r="AN3759" s="114">
        <f t="shared" si="116"/>
        <v>0</v>
      </c>
      <c r="AO3759" s="114">
        <f t="shared" si="117"/>
        <v>18009917.099999998</v>
      </c>
      <c r="AP3759" s="114"/>
      <c r="AQ3759" s="114"/>
      <c r="AR3759" s="114"/>
      <c r="AS3759" s="114"/>
      <c r="AT3759" s="191"/>
    </row>
    <row r="3760" spans="1:46" s="190" customFormat="1" ht="15" customHeight="1" x14ac:dyDescent="0.2">
      <c r="A3760" s="104"/>
      <c r="B3760" s="104">
        <f>VLOOKUP(BJB!$F$9:$F$5599,Ctrl!$B$4:$C$399,2,0)</f>
        <v>34</v>
      </c>
      <c r="C3760" s="104">
        <f>VLOOKUP(BJB!$G$9:$G$5599,Ctrl!$E$4:$F$399,2,0)</f>
        <v>0</v>
      </c>
      <c r="D3760" s="219">
        <v>1</v>
      </c>
      <c r="E3760" s="104" t="str">
        <f>VLOOKUP(BJB!$F$9:$F$5599,Ctrl!$B$4:$D$399,3,0)</f>
        <v>III</v>
      </c>
      <c r="F3760" s="139" t="s">
        <v>10546</v>
      </c>
      <c r="G3760" s="139" t="s">
        <v>7677</v>
      </c>
      <c r="H3760" s="125" t="s">
        <v>17720</v>
      </c>
      <c r="I3760" s="220" t="e">
        <f>IF(G3759=BJB!#REF!,I3759+1,1)</f>
        <v>#REF!</v>
      </c>
      <c r="J3760" s="891" t="s">
        <v>18472</v>
      </c>
      <c r="K3760" s="126" t="s">
        <v>5131</v>
      </c>
      <c r="L3760" s="104" t="s">
        <v>6477</v>
      </c>
      <c r="M3760" s="127" t="s">
        <v>4096</v>
      </c>
      <c r="N3760" s="128">
        <v>41233</v>
      </c>
      <c r="O3760" s="140">
        <v>20000000</v>
      </c>
      <c r="P3760" s="105" t="s">
        <v>16795</v>
      </c>
      <c r="Q3760" s="120">
        <v>41799</v>
      </c>
      <c r="R3760" s="105">
        <v>15627305</v>
      </c>
      <c r="S3760" s="146" t="s">
        <v>5866</v>
      </c>
      <c r="T3760" s="109">
        <v>41878</v>
      </c>
      <c r="U3760" s="141">
        <v>10535427</v>
      </c>
      <c r="V3760" s="109">
        <v>41852</v>
      </c>
      <c r="W3760" s="141">
        <v>10535427</v>
      </c>
      <c r="X3760" s="141">
        <v>0</v>
      </c>
      <c r="Y3760" s="141">
        <v>0</v>
      </c>
      <c r="Z3760" s="141">
        <v>0</v>
      </c>
      <c r="AA3760" s="112">
        <v>0</v>
      </c>
      <c r="AB3760" s="112"/>
      <c r="AC3760" s="141"/>
      <c r="AD3760" s="141"/>
      <c r="AE3760" s="106">
        <v>79852</v>
      </c>
      <c r="AF3760" s="106">
        <v>0</v>
      </c>
      <c r="AG3760" s="106">
        <v>0</v>
      </c>
      <c r="AH3760" s="141"/>
      <c r="AI3760" s="141"/>
      <c r="AJ3760" s="141"/>
      <c r="AK3760" s="141"/>
      <c r="AL3760" s="141"/>
      <c r="AM3760" s="141"/>
      <c r="AN3760" s="114">
        <f t="shared" si="116"/>
        <v>79852</v>
      </c>
      <c r="AO3760" s="114">
        <f t="shared" si="117"/>
        <v>10455575</v>
      </c>
      <c r="AP3760" s="114"/>
      <c r="AQ3760" s="114"/>
      <c r="AR3760" s="114"/>
      <c r="AS3760" s="114"/>
      <c r="AT3760" s="191"/>
    </row>
    <row r="3761" spans="1:46" s="190" customFormat="1" ht="15" customHeight="1" x14ac:dyDescent="0.2">
      <c r="A3761" s="104"/>
      <c r="B3761" s="104">
        <f>VLOOKUP(BJB!$F$9:$F$5599,Ctrl!$B$4:$C$399,2,0)</f>
        <v>34</v>
      </c>
      <c r="C3761" s="104">
        <f>VLOOKUP(BJB!$G$9:$G$5599,Ctrl!$E$4:$F$399,2,0)</f>
        <v>0</v>
      </c>
      <c r="D3761" s="219">
        <v>1</v>
      </c>
      <c r="E3761" s="104" t="str">
        <f>VLOOKUP(BJB!$F$9:$F$5599,Ctrl!$B$4:$D$399,3,0)</f>
        <v>III</v>
      </c>
      <c r="F3761" s="139" t="s">
        <v>10546</v>
      </c>
      <c r="G3761" s="139" t="s">
        <v>7677</v>
      </c>
      <c r="H3761" s="125" t="s">
        <v>7538</v>
      </c>
      <c r="I3761" s="220" t="e">
        <f>IF(G3760=BJB!#REF!,I3760+1,1)</f>
        <v>#REF!</v>
      </c>
      <c r="J3761" s="912" t="s">
        <v>23674</v>
      </c>
      <c r="K3761" s="126" t="s">
        <v>6025</v>
      </c>
      <c r="L3761" s="104" t="s">
        <v>6477</v>
      </c>
      <c r="M3761" s="127" t="s">
        <v>6026</v>
      </c>
      <c r="N3761" s="128">
        <v>41400</v>
      </c>
      <c r="O3761" s="140">
        <v>10000000</v>
      </c>
      <c r="P3761" s="105" t="s">
        <v>16796</v>
      </c>
      <c r="Q3761" s="120">
        <v>41891</v>
      </c>
      <c r="R3761" s="105">
        <v>8484198</v>
      </c>
      <c r="S3761" s="146" t="s">
        <v>5984</v>
      </c>
      <c r="T3761" s="109">
        <v>41942</v>
      </c>
      <c r="U3761" s="141">
        <v>5689781</v>
      </c>
      <c r="V3761" s="109">
        <v>41913</v>
      </c>
      <c r="W3761" s="141">
        <v>5689781</v>
      </c>
      <c r="X3761" s="141">
        <v>0</v>
      </c>
      <c r="Y3761" s="141">
        <v>0</v>
      </c>
      <c r="Z3761" s="141">
        <v>0</v>
      </c>
      <c r="AA3761" s="112">
        <v>218092</v>
      </c>
      <c r="AB3761" s="112"/>
      <c r="AC3761" s="132"/>
      <c r="AD3761" s="141"/>
      <c r="AE3761" s="106">
        <v>0</v>
      </c>
      <c r="AF3761" s="106">
        <v>0</v>
      </c>
      <c r="AG3761" s="106">
        <v>0</v>
      </c>
      <c r="AH3761" s="141"/>
      <c r="AI3761" s="141"/>
      <c r="AJ3761" s="141"/>
      <c r="AK3761" s="141"/>
      <c r="AL3761" s="141"/>
      <c r="AM3761" s="141"/>
      <c r="AN3761" s="114">
        <f t="shared" si="116"/>
        <v>218092</v>
      </c>
      <c r="AO3761" s="114">
        <f t="shared" si="117"/>
        <v>5471689</v>
      </c>
      <c r="AP3761" s="114"/>
      <c r="AQ3761" s="114"/>
      <c r="AR3761" s="114"/>
      <c r="AS3761" s="114"/>
      <c r="AT3761" s="191"/>
    </row>
    <row r="3762" spans="1:46" s="190" customFormat="1" ht="15" customHeight="1" x14ac:dyDescent="0.2">
      <c r="A3762" s="104"/>
      <c r="B3762" s="104">
        <f>VLOOKUP(BJB!$F$9:$F$5599,Ctrl!$B$4:$C$399,2,0)</f>
        <v>34</v>
      </c>
      <c r="C3762" s="104">
        <f>VLOOKUP(BJB!$G$9:$G$5599,Ctrl!$E$4:$F$399,2,0)</f>
        <v>0</v>
      </c>
      <c r="D3762" s="219">
        <v>1</v>
      </c>
      <c r="E3762" s="104" t="str">
        <f>VLOOKUP(BJB!$F$9:$F$5599,Ctrl!$B$4:$D$399,3,0)</f>
        <v>III</v>
      </c>
      <c r="F3762" s="139" t="s">
        <v>10546</v>
      </c>
      <c r="G3762" s="139" t="s">
        <v>7677</v>
      </c>
      <c r="H3762" s="125" t="s">
        <v>7524</v>
      </c>
      <c r="I3762" s="220" t="e">
        <f>IF(G3761=BJB!#REF!,I3761+1,1)</f>
        <v>#REF!</v>
      </c>
      <c r="J3762" s="912" t="s">
        <v>23675</v>
      </c>
      <c r="K3762" s="126" t="s">
        <v>6027</v>
      </c>
      <c r="L3762" s="104" t="s">
        <v>6477</v>
      </c>
      <c r="M3762" s="127" t="s">
        <v>6026</v>
      </c>
      <c r="N3762" s="128">
        <v>41400</v>
      </c>
      <c r="O3762" s="140">
        <v>40000000</v>
      </c>
      <c r="P3762" s="105" t="s">
        <v>16797</v>
      </c>
      <c r="Q3762" s="120">
        <v>41891</v>
      </c>
      <c r="R3762" s="105">
        <v>35016610</v>
      </c>
      <c r="S3762" s="146" t="s">
        <v>5984</v>
      </c>
      <c r="T3762" s="109">
        <v>41942</v>
      </c>
      <c r="U3762" s="141">
        <v>23613302</v>
      </c>
      <c r="V3762" s="109">
        <v>41913</v>
      </c>
      <c r="W3762" s="141">
        <v>23613302</v>
      </c>
      <c r="X3762" s="141">
        <v>0</v>
      </c>
      <c r="Y3762" s="141">
        <v>0</v>
      </c>
      <c r="Z3762" s="141">
        <v>0</v>
      </c>
      <c r="AA3762" s="112">
        <v>23207696</v>
      </c>
      <c r="AB3762" s="112"/>
      <c r="AC3762" s="132"/>
      <c r="AD3762" s="141"/>
      <c r="AE3762" s="106">
        <v>0</v>
      </c>
      <c r="AF3762" s="106">
        <v>0</v>
      </c>
      <c r="AG3762" s="106">
        <v>0</v>
      </c>
      <c r="AH3762" s="141"/>
      <c r="AI3762" s="141"/>
      <c r="AJ3762" s="141"/>
      <c r="AK3762" s="141"/>
      <c r="AL3762" s="141"/>
      <c r="AM3762" s="141"/>
      <c r="AN3762" s="114">
        <f t="shared" si="116"/>
        <v>23207696</v>
      </c>
      <c r="AO3762" s="114">
        <f t="shared" si="117"/>
        <v>405606</v>
      </c>
      <c r="AP3762" s="114"/>
      <c r="AQ3762" s="114"/>
      <c r="AR3762" s="114"/>
      <c r="AS3762" s="114"/>
      <c r="AT3762" s="191"/>
    </row>
    <row r="3763" spans="1:46" s="190" customFormat="1" ht="15" customHeight="1" x14ac:dyDescent="0.2">
      <c r="A3763" s="104"/>
      <c r="B3763" s="104">
        <f>VLOOKUP(BJB!$F$9:$F$5599,Ctrl!$B$4:$C$399,2,0)</f>
        <v>34</v>
      </c>
      <c r="C3763" s="104">
        <f>VLOOKUP(BJB!$G$9:$G$5599,Ctrl!$E$4:$F$399,2,0)</f>
        <v>0</v>
      </c>
      <c r="D3763" s="219">
        <v>1</v>
      </c>
      <c r="E3763" s="104" t="str">
        <f>VLOOKUP(BJB!$F$9:$F$5599,Ctrl!$B$4:$D$399,3,0)</f>
        <v>III</v>
      </c>
      <c r="F3763" s="139" t="s">
        <v>10546</v>
      </c>
      <c r="G3763" s="139" t="s">
        <v>7677</v>
      </c>
      <c r="H3763" s="125"/>
      <c r="I3763" s="220" t="e">
        <f>IF(G3762=BJB!#REF!,I3762+1,1)</f>
        <v>#REF!</v>
      </c>
      <c r="J3763" s="912" t="s">
        <v>23676</v>
      </c>
      <c r="K3763" s="126" t="s">
        <v>10939</v>
      </c>
      <c r="L3763" s="104" t="s">
        <v>6477</v>
      </c>
      <c r="M3763" s="127" t="s">
        <v>4094</v>
      </c>
      <c r="N3763" s="120">
        <v>41211</v>
      </c>
      <c r="O3763" s="140">
        <v>20000000</v>
      </c>
      <c r="P3763" s="105" t="s">
        <v>16798</v>
      </c>
      <c r="Q3763" s="120">
        <v>41863</v>
      </c>
      <c r="R3763" s="105">
        <v>11391692</v>
      </c>
      <c r="S3763" s="146" t="s">
        <v>6086</v>
      </c>
      <c r="T3763" s="109">
        <v>42003</v>
      </c>
      <c r="U3763" s="141">
        <v>7660358</v>
      </c>
      <c r="V3763" s="109">
        <v>41974</v>
      </c>
      <c r="W3763" s="141">
        <v>7660358</v>
      </c>
      <c r="X3763" s="141">
        <v>0</v>
      </c>
      <c r="Y3763" s="141">
        <v>0</v>
      </c>
      <c r="Z3763" s="141">
        <v>0</v>
      </c>
      <c r="AA3763" s="112">
        <v>0</v>
      </c>
      <c r="AB3763" s="112"/>
      <c r="AC3763" s="141"/>
      <c r="AD3763" s="141"/>
      <c r="AE3763" s="106">
        <v>0</v>
      </c>
      <c r="AF3763" s="106">
        <v>0</v>
      </c>
      <c r="AG3763" s="106">
        <v>0</v>
      </c>
      <c r="AH3763" s="141"/>
      <c r="AI3763" s="141"/>
      <c r="AJ3763" s="141"/>
      <c r="AK3763" s="141"/>
      <c r="AL3763" s="141"/>
      <c r="AM3763" s="141"/>
      <c r="AN3763" s="114">
        <f t="shared" si="116"/>
        <v>0</v>
      </c>
      <c r="AO3763" s="114">
        <f t="shared" si="117"/>
        <v>7660358</v>
      </c>
      <c r="AP3763" s="114"/>
      <c r="AQ3763" s="114"/>
      <c r="AR3763" s="114"/>
      <c r="AS3763" s="114"/>
      <c r="AT3763" s="191"/>
    </row>
    <row r="3764" spans="1:46" s="190" customFormat="1" ht="15" customHeight="1" x14ac:dyDescent="0.2">
      <c r="A3764" s="104"/>
      <c r="B3764" s="104">
        <f>VLOOKUP(BJB!$F$9:$F$5599,Ctrl!$B$4:$C$399,2,0)</f>
        <v>34</v>
      </c>
      <c r="C3764" s="104">
        <f>VLOOKUP(BJB!$G$9:$G$5599,Ctrl!$E$4:$F$399,2,0)</f>
        <v>0</v>
      </c>
      <c r="D3764" s="219">
        <v>1</v>
      </c>
      <c r="E3764" s="104" t="str">
        <f>VLOOKUP(BJB!$F$9:$F$5599,Ctrl!$B$4:$D$399,3,0)</f>
        <v>III</v>
      </c>
      <c r="F3764" s="139" t="s">
        <v>10546</v>
      </c>
      <c r="G3764" s="139" t="s">
        <v>7677</v>
      </c>
      <c r="H3764" s="125"/>
      <c r="I3764" s="220" t="e">
        <f>IF(G3763=BJB!#REF!,I3763+1,1)</f>
        <v>#REF!</v>
      </c>
      <c r="J3764" s="912" t="s">
        <v>23677</v>
      </c>
      <c r="K3764" s="126" t="s">
        <v>10940</v>
      </c>
      <c r="L3764" s="104" t="s">
        <v>6477</v>
      </c>
      <c r="M3764" s="127" t="s">
        <v>4096</v>
      </c>
      <c r="N3764" s="128">
        <v>41233</v>
      </c>
      <c r="O3764" s="140">
        <v>50000000</v>
      </c>
      <c r="P3764" s="105" t="s">
        <v>16799</v>
      </c>
      <c r="Q3764" s="120">
        <v>41863</v>
      </c>
      <c r="R3764" s="105">
        <v>20907267</v>
      </c>
      <c r="S3764" s="146" t="s">
        <v>6086</v>
      </c>
      <c r="T3764" s="109">
        <v>42003</v>
      </c>
      <c r="U3764" s="141">
        <v>13981505</v>
      </c>
      <c r="V3764" s="109">
        <v>41974</v>
      </c>
      <c r="W3764" s="141">
        <v>13981505</v>
      </c>
      <c r="X3764" s="141">
        <v>0</v>
      </c>
      <c r="Y3764" s="141">
        <v>0</v>
      </c>
      <c r="Z3764" s="141">
        <v>0</v>
      </c>
      <c r="AA3764" s="112">
        <v>0</v>
      </c>
      <c r="AB3764" s="112"/>
      <c r="AC3764" s="141"/>
      <c r="AD3764" s="141"/>
      <c r="AE3764" s="106">
        <v>0</v>
      </c>
      <c r="AF3764" s="106">
        <v>0</v>
      </c>
      <c r="AG3764" s="106">
        <v>0</v>
      </c>
      <c r="AH3764" s="141"/>
      <c r="AI3764" s="141"/>
      <c r="AJ3764" s="141"/>
      <c r="AK3764" s="141"/>
      <c r="AL3764" s="141"/>
      <c r="AM3764" s="141"/>
      <c r="AN3764" s="114">
        <f t="shared" si="116"/>
        <v>0</v>
      </c>
      <c r="AO3764" s="114">
        <f t="shared" si="117"/>
        <v>13981505</v>
      </c>
      <c r="AP3764" s="114"/>
      <c r="AQ3764" s="114"/>
      <c r="AR3764" s="114"/>
      <c r="AS3764" s="114"/>
      <c r="AT3764" s="191"/>
    </row>
    <row r="3765" spans="1:46" s="190" customFormat="1" ht="15" customHeight="1" x14ac:dyDescent="0.2">
      <c r="A3765" s="104"/>
      <c r="B3765" s="104">
        <f>VLOOKUP(BJB!$F$9:$F$5599,Ctrl!$B$4:$C$399,2,0)</f>
        <v>34</v>
      </c>
      <c r="C3765" s="104">
        <f>VLOOKUP(BJB!$G$9:$G$5599,Ctrl!$E$4:$F$399,2,0)</f>
        <v>0</v>
      </c>
      <c r="D3765" s="219">
        <v>1</v>
      </c>
      <c r="E3765" s="104" t="str">
        <f>VLOOKUP(BJB!$F$9:$F$5599,Ctrl!$B$4:$D$399,3,0)</f>
        <v>III</v>
      </c>
      <c r="F3765" s="139" t="s">
        <v>10546</v>
      </c>
      <c r="G3765" s="139" t="s">
        <v>7677</v>
      </c>
      <c r="H3765" s="125"/>
      <c r="I3765" s="220" t="e">
        <f>IF(G3764=BJB!#REF!,I3764+1,1)</f>
        <v>#REF!</v>
      </c>
      <c r="J3765" s="912" t="s">
        <v>23678</v>
      </c>
      <c r="K3765" s="126" t="s">
        <v>10941</v>
      </c>
      <c r="L3765" s="104" t="s">
        <v>6477</v>
      </c>
      <c r="M3765" s="127" t="s">
        <v>4096</v>
      </c>
      <c r="N3765" s="128">
        <v>41233</v>
      </c>
      <c r="O3765" s="140">
        <v>15000000</v>
      </c>
      <c r="P3765" s="105" t="s">
        <v>16800</v>
      </c>
      <c r="Q3765" s="120">
        <v>41948</v>
      </c>
      <c r="R3765" s="105">
        <v>9688719</v>
      </c>
      <c r="S3765" s="146" t="s">
        <v>6086</v>
      </c>
      <c r="T3765" s="109">
        <v>42003</v>
      </c>
      <c r="U3765" s="141">
        <v>6485015</v>
      </c>
      <c r="V3765" s="109">
        <v>41974</v>
      </c>
      <c r="W3765" s="141">
        <v>6485015</v>
      </c>
      <c r="X3765" s="141">
        <v>0</v>
      </c>
      <c r="Y3765" s="141">
        <v>0</v>
      </c>
      <c r="Z3765" s="141">
        <v>0</v>
      </c>
      <c r="AA3765" s="112">
        <v>0</v>
      </c>
      <c r="AB3765" s="112"/>
      <c r="AC3765" s="141"/>
      <c r="AD3765" s="141"/>
      <c r="AE3765" s="106">
        <v>0</v>
      </c>
      <c r="AF3765" s="106">
        <v>0</v>
      </c>
      <c r="AG3765" s="106">
        <v>0</v>
      </c>
      <c r="AH3765" s="141"/>
      <c r="AI3765" s="141"/>
      <c r="AJ3765" s="141"/>
      <c r="AK3765" s="141"/>
      <c r="AL3765" s="141"/>
      <c r="AM3765" s="141"/>
      <c r="AN3765" s="114">
        <f t="shared" si="116"/>
        <v>0</v>
      </c>
      <c r="AO3765" s="114">
        <f t="shared" si="117"/>
        <v>6485015</v>
      </c>
      <c r="AP3765" s="114"/>
      <c r="AQ3765" s="114"/>
      <c r="AR3765" s="114"/>
      <c r="AS3765" s="114"/>
      <c r="AT3765" s="191"/>
    </row>
    <row r="3766" spans="1:46" s="190" customFormat="1" ht="15" customHeight="1" x14ac:dyDescent="0.2">
      <c r="A3766" s="104"/>
      <c r="B3766" s="104">
        <f>VLOOKUP(BJB!$F$9:$F$5599,Ctrl!$B$4:$C$399,2,0)</f>
        <v>34</v>
      </c>
      <c r="C3766" s="104">
        <f>VLOOKUP(BJB!$G$9:$G$5599,Ctrl!$E$4:$F$399,2,0)</f>
        <v>0</v>
      </c>
      <c r="D3766" s="219">
        <v>1</v>
      </c>
      <c r="E3766" s="104" t="str">
        <f>VLOOKUP(BJB!$F$9:$F$5599,Ctrl!$B$4:$D$399,3,0)</f>
        <v>III</v>
      </c>
      <c r="F3766" s="139" t="s">
        <v>10546</v>
      </c>
      <c r="G3766" s="139" t="s">
        <v>7677</v>
      </c>
      <c r="H3766" s="125"/>
      <c r="I3766" s="220" t="e">
        <f>IF(G3765=BJB!#REF!,I3765+1,1)</f>
        <v>#REF!</v>
      </c>
      <c r="J3766" s="912" t="s">
        <v>23679</v>
      </c>
      <c r="K3766" s="121" t="s">
        <v>215</v>
      </c>
      <c r="L3766" s="104" t="s">
        <v>6477</v>
      </c>
      <c r="M3766" s="104" t="s">
        <v>5895</v>
      </c>
      <c r="N3766" s="120">
        <v>41206</v>
      </c>
      <c r="O3766" s="105">
        <v>130000000</v>
      </c>
      <c r="P3766" s="105" t="s">
        <v>16643</v>
      </c>
      <c r="Q3766" s="120">
        <v>41799</v>
      </c>
      <c r="R3766" s="105">
        <v>45193702</v>
      </c>
      <c r="S3766" s="146" t="s">
        <v>7890</v>
      </c>
      <c r="T3766" s="109">
        <v>42114</v>
      </c>
      <c r="U3766" s="141">
        <v>60895418</v>
      </c>
      <c r="V3766" s="109">
        <v>42051</v>
      </c>
      <c r="W3766" s="141">
        <v>30308028</v>
      </c>
      <c r="X3766" s="141">
        <v>0</v>
      </c>
      <c r="Y3766" s="141">
        <v>0</v>
      </c>
      <c r="Z3766" s="141">
        <v>0</v>
      </c>
      <c r="AA3766" s="114">
        <v>0</v>
      </c>
      <c r="AB3766" s="114"/>
      <c r="AC3766" s="132"/>
      <c r="AD3766" s="141"/>
      <c r="AE3766" s="106">
        <v>0</v>
      </c>
      <c r="AF3766" s="106">
        <v>0</v>
      </c>
      <c r="AG3766" s="106">
        <v>0</v>
      </c>
      <c r="AH3766" s="141"/>
      <c r="AI3766" s="141"/>
      <c r="AJ3766" s="141"/>
      <c r="AK3766" s="141"/>
      <c r="AL3766" s="141"/>
      <c r="AM3766" s="141"/>
      <c r="AN3766" s="114">
        <f t="shared" si="116"/>
        <v>0</v>
      </c>
      <c r="AO3766" s="114">
        <f t="shared" si="117"/>
        <v>60895418</v>
      </c>
      <c r="AP3766" s="114"/>
      <c r="AQ3766" s="114"/>
      <c r="AR3766" s="114"/>
      <c r="AS3766" s="114"/>
      <c r="AT3766" s="191"/>
    </row>
    <row r="3767" spans="1:46" s="190" customFormat="1" ht="15" customHeight="1" x14ac:dyDescent="0.2">
      <c r="A3767" s="104"/>
      <c r="B3767" s="104">
        <f>VLOOKUP(BJB!$F$9:$F$5599,Ctrl!$B$4:$C$399,2,0)</f>
        <v>34</v>
      </c>
      <c r="C3767" s="104">
        <f>VLOOKUP(BJB!$G$9:$G$5599,Ctrl!$E$4:$F$399,2,0)</f>
        <v>0</v>
      </c>
      <c r="D3767" s="219">
        <v>1</v>
      </c>
      <c r="E3767" s="104" t="str">
        <f>VLOOKUP(BJB!$F$9:$F$5599,Ctrl!$B$4:$D$399,3,0)</f>
        <v>III</v>
      </c>
      <c r="F3767" s="139" t="s">
        <v>10546</v>
      </c>
      <c r="G3767" s="139" t="s">
        <v>7677</v>
      </c>
      <c r="H3767" s="125">
        <v>1110823000016</v>
      </c>
      <c r="I3767" s="220" t="e">
        <f>IF(G3766=BJB!#REF!,I3766+1,1)</f>
        <v>#REF!</v>
      </c>
      <c r="J3767" s="912" t="s">
        <v>23680</v>
      </c>
      <c r="K3767" s="121" t="s">
        <v>7721</v>
      </c>
      <c r="L3767" s="104" t="s">
        <v>6477</v>
      </c>
      <c r="M3767" s="104" t="s">
        <v>4061</v>
      </c>
      <c r="N3767" s="120">
        <v>40819</v>
      </c>
      <c r="O3767" s="105">
        <v>50000000</v>
      </c>
      <c r="P3767" s="105" t="s">
        <v>16801</v>
      </c>
      <c r="Q3767" s="120">
        <v>41891</v>
      </c>
      <c r="R3767" s="105">
        <v>15516448</v>
      </c>
      <c r="S3767" s="146" t="s">
        <v>7892</v>
      </c>
      <c r="T3767" s="109">
        <v>42114</v>
      </c>
      <c r="U3767" s="141">
        <v>6427414</v>
      </c>
      <c r="V3767" s="109">
        <v>42114</v>
      </c>
      <c r="W3767" s="141">
        <v>6427414</v>
      </c>
      <c r="X3767" s="141">
        <v>0</v>
      </c>
      <c r="Y3767" s="141">
        <v>0</v>
      </c>
      <c r="Z3767" s="141">
        <v>0</v>
      </c>
      <c r="AA3767" s="114">
        <v>6427414</v>
      </c>
      <c r="AB3767" s="114"/>
      <c r="AC3767" s="132"/>
      <c r="AD3767" s="141"/>
      <c r="AE3767" s="106">
        <v>0</v>
      </c>
      <c r="AF3767" s="106">
        <v>0</v>
      </c>
      <c r="AG3767" s="106">
        <v>0</v>
      </c>
      <c r="AH3767" s="141"/>
      <c r="AI3767" s="141"/>
      <c r="AJ3767" s="141"/>
      <c r="AK3767" s="141"/>
      <c r="AL3767" s="141"/>
      <c r="AM3767" s="141"/>
      <c r="AN3767" s="114">
        <f t="shared" si="116"/>
        <v>6427414</v>
      </c>
      <c r="AO3767" s="114">
        <f t="shared" si="117"/>
        <v>0</v>
      </c>
      <c r="AP3767" s="114"/>
      <c r="AQ3767" s="114"/>
      <c r="AR3767" s="114"/>
      <c r="AS3767" s="114"/>
      <c r="AT3767" s="191"/>
    </row>
    <row r="3768" spans="1:46" s="190" customFormat="1" ht="15" customHeight="1" x14ac:dyDescent="0.2">
      <c r="A3768" s="104"/>
      <c r="B3768" s="104">
        <f>VLOOKUP(BJB!$F$9:$F$5599,Ctrl!$B$4:$C$399,2,0)</f>
        <v>34</v>
      </c>
      <c r="C3768" s="104">
        <f>VLOOKUP(BJB!$G$9:$G$5599,Ctrl!$E$4:$F$399,2,0)</f>
        <v>0</v>
      </c>
      <c r="D3768" s="219">
        <v>1</v>
      </c>
      <c r="E3768" s="104" t="str">
        <f>VLOOKUP(BJB!$F$9:$F$5599,Ctrl!$B$4:$D$399,3,0)</f>
        <v>III</v>
      </c>
      <c r="F3768" s="139" t="s">
        <v>10546</v>
      </c>
      <c r="G3768" s="139" t="s">
        <v>7677</v>
      </c>
      <c r="H3768" s="886" t="s">
        <v>14785</v>
      </c>
      <c r="I3768" s="220" t="e">
        <f>IF(G3767=BJB!#REF!,I3767+1,1)</f>
        <v>#REF!</v>
      </c>
      <c r="J3768" s="891" t="s">
        <v>18473</v>
      </c>
      <c r="K3768" s="121" t="s">
        <v>7722</v>
      </c>
      <c r="L3768" s="104" t="s">
        <v>6477</v>
      </c>
      <c r="M3768" s="104" t="s">
        <v>4092</v>
      </c>
      <c r="N3768" s="120">
        <v>41107</v>
      </c>
      <c r="O3768" s="105">
        <v>50000000</v>
      </c>
      <c r="P3768" s="105" t="s">
        <v>16802</v>
      </c>
      <c r="Q3768" s="120">
        <v>42102</v>
      </c>
      <c r="R3768" s="105">
        <v>22616471</v>
      </c>
      <c r="S3768" s="146" t="s">
        <v>7892</v>
      </c>
      <c r="T3768" s="109">
        <v>42114</v>
      </c>
      <c r="U3768" s="141">
        <v>14856588</v>
      </c>
      <c r="V3768" s="109">
        <v>42114</v>
      </c>
      <c r="W3768" s="141">
        <v>14856588</v>
      </c>
      <c r="X3768" s="141">
        <v>0</v>
      </c>
      <c r="Y3768" s="141">
        <v>0</v>
      </c>
      <c r="Z3768" s="141">
        <v>0</v>
      </c>
      <c r="AA3768" s="114">
        <v>156444</v>
      </c>
      <c r="AB3768" s="114"/>
      <c r="AC3768" s="132"/>
      <c r="AD3768" s="141">
        <v>938663</v>
      </c>
      <c r="AE3768" s="106">
        <v>2346658</v>
      </c>
      <c r="AF3768" s="106">
        <v>0</v>
      </c>
      <c r="AG3768" s="106">
        <v>0</v>
      </c>
      <c r="AH3768" s="141"/>
      <c r="AI3768" s="141"/>
      <c r="AJ3768" s="141"/>
      <c r="AK3768" s="141"/>
      <c r="AL3768" s="141"/>
      <c r="AM3768" s="141"/>
      <c r="AN3768" s="114">
        <f t="shared" si="116"/>
        <v>3441765</v>
      </c>
      <c r="AO3768" s="114">
        <f t="shared" si="117"/>
        <v>11414823</v>
      </c>
      <c r="AP3768" s="114"/>
      <c r="AQ3768" s="114"/>
      <c r="AR3768" s="114"/>
      <c r="AS3768" s="114"/>
      <c r="AT3768" s="191"/>
    </row>
    <row r="3769" spans="1:46" s="190" customFormat="1" ht="15" customHeight="1" x14ac:dyDescent="0.2">
      <c r="A3769" s="104"/>
      <c r="B3769" s="104">
        <f>VLOOKUP(BJB!$F$9:$F$5599,Ctrl!$B$4:$C$399,2,0)</f>
        <v>34</v>
      </c>
      <c r="C3769" s="104">
        <f>VLOOKUP(BJB!$G$9:$G$5599,Ctrl!$E$4:$F$399,2,0)</f>
        <v>0</v>
      </c>
      <c r="D3769" s="219">
        <v>1</v>
      </c>
      <c r="E3769" s="104" t="str">
        <f>VLOOKUP(BJB!$F$9:$F$5599,Ctrl!$B$4:$D$399,3,0)</f>
        <v>III</v>
      </c>
      <c r="F3769" s="139" t="s">
        <v>10546</v>
      </c>
      <c r="G3769" s="139" t="s">
        <v>7677</v>
      </c>
      <c r="H3769" s="125" t="s">
        <v>10367</v>
      </c>
      <c r="I3769" s="220" t="e">
        <f>IF(G3768=BJB!#REF!,I3768+1,1)</f>
        <v>#REF!</v>
      </c>
      <c r="J3769" s="912" t="s">
        <v>23681</v>
      </c>
      <c r="K3769" s="121" t="s">
        <v>8044</v>
      </c>
      <c r="L3769" s="104" t="s">
        <v>6477</v>
      </c>
      <c r="M3769" s="104" t="s">
        <v>4098</v>
      </c>
      <c r="N3769" s="120">
        <v>41180</v>
      </c>
      <c r="O3769" s="105">
        <v>60000000</v>
      </c>
      <c r="P3769" s="105" t="s">
        <v>16803</v>
      </c>
      <c r="Q3769" s="120">
        <v>41837</v>
      </c>
      <c r="R3769" s="105">
        <v>47350231</v>
      </c>
      <c r="S3769" s="146" t="s">
        <v>8213</v>
      </c>
      <c r="T3769" s="109">
        <v>42150</v>
      </c>
      <c r="U3769" s="141">
        <v>34623426.600000001</v>
      </c>
      <c r="V3769" s="109">
        <v>42150</v>
      </c>
      <c r="W3769" s="141">
        <v>34623426.600000001</v>
      </c>
      <c r="X3769" s="141">
        <v>0</v>
      </c>
      <c r="Y3769" s="141">
        <v>0</v>
      </c>
      <c r="Z3769" s="141">
        <v>0</v>
      </c>
      <c r="AA3769" s="114">
        <v>34623427</v>
      </c>
      <c r="AB3769" s="114"/>
      <c r="AC3769" s="132"/>
      <c r="AD3769" s="141"/>
      <c r="AE3769" s="106">
        <v>0</v>
      </c>
      <c r="AF3769" s="106">
        <v>0</v>
      </c>
      <c r="AG3769" s="106">
        <v>0</v>
      </c>
      <c r="AH3769" s="106"/>
      <c r="AI3769" s="106"/>
      <c r="AJ3769" s="106"/>
      <c r="AK3769" s="106"/>
      <c r="AL3769" s="106"/>
      <c r="AM3769" s="106"/>
      <c r="AN3769" s="114">
        <f t="shared" si="116"/>
        <v>34623427</v>
      </c>
      <c r="AO3769" s="114">
        <f t="shared" si="117"/>
        <v>0</v>
      </c>
      <c r="AP3769" s="114"/>
      <c r="AQ3769" s="114"/>
      <c r="AR3769" s="114"/>
      <c r="AS3769" s="114"/>
      <c r="AT3769" s="191"/>
    </row>
    <row r="3770" spans="1:46" s="190" customFormat="1" ht="15" customHeight="1" x14ac:dyDescent="0.2">
      <c r="A3770" s="104"/>
      <c r="B3770" s="104">
        <f>VLOOKUP(BJB!$F$9:$F$5599,Ctrl!$B$4:$C$399,2,0)</f>
        <v>34</v>
      </c>
      <c r="C3770" s="104">
        <f>VLOOKUP(BJB!$G$9:$G$5599,Ctrl!$E$4:$F$399,2,0)</f>
        <v>0</v>
      </c>
      <c r="D3770" s="219">
        <v>1</v>
      </c>
      <c r="E3770" s="104" t="str">
        <f>VLOOKUP(BJB!$F$9:$F$5599,Ctrl!$B$4:$D$399,3,0)</f>
        <v>III</v>
      </c>
      <c r="F3770" s="139" t="s">
        <v>10546</v>
      </c>
      <c r="G3770" s="139" t="s">
        <v>7677</v>
      </c>
      <c r="H3770" s="125">
        <v>1130313001338</v>
      </c>
      <c r="I3770" s="220" t="e">
        <f>IF(G3769=BJB!#REF!,I3769+1,1)</f>
        <v>#REF!</v>
      </c>
      <c r="J3770" s="912" t="s">
        <v>23682</v>
      </c>
      <c r="K3770" s="121" t="s">
        <v>8045</v>
      </c>
      <c r="L3770" s="104" t="s">
        <v>6477</v>
      </c>
      <c r="M3770" s="104" t="s">
        <v>6026</v>
      </c>
      <c r="N3770" s="120">
        <v>41400</v>
      </c>
      <c r="O3770" s="105">
        <v>40000000</v>
      </c>
      <c r="P3770" s="105" t="s">
        <v>6222</v>
      </c>
      <c r="Q3770" s="120" t="s">
        <v>6222</v>
      </c>
      <c r="R3770" s="890">
        <v>0</v>
      </c>
      <c r="S3770" s="146" t="s">
        <v>8213</v>
      </c>
      <c r="T3770" s="109">
        <v>42150</v>
      </c>
      <c r="U3770" s="141">
        <v>22548715</v>
      </c>
      <c r="V3770" s="109" t="s">
        <v>6222</v>
      </c>
      <c r="W3770" s="141">
        <v>0</v>
      </c>
      <c r="X3770" s="141">
        <v>0</v>
      </c>
      <c r="Y3770" s="141">
        <v>0</v>
      </c>
      <c r="Z3770" s="141">
        <v>0</v>
      </c>
      <c r="AA3770" s="226">
        <v>11684106</v>
      </c>
      <c r="AB3770" s="114"/>
      <c r="AC3770" s="132"/>
      <c r="AD3770" s="141"/>
      <c r="AE3770" s="106">
        <v>0</v>
      </c>
      <c r="AF3770" s="106">
        <v>0</v>
      </c>
      <c r="AG3770" s="106">
        <v>0</v>
      </c>
      <c r="AH3770" s="222"/>
      <c r="AI3770" s="222"/>
      <c r="AJ3770" s="230"/>
      <c r="AK3770" s="106"/>
      <c r="AL3770" s="106"/>
      <c r="AM3770" s="106"/>
      <c r="AN3770" s="114">
        <f t="shared" si="116"/>
        <v>11684106</v>
      </c>
      <c r="AO3770" s="114">
        <f t="shared" si="117"/>
        <v>10864609</v>
      </c>
      <c r="AP3770" s="114"/>
      <c r="AQ3770" s="114"/>
      <c r="AR3770" s="114"/>
      <c r="AS3770" s="114"/>
      <c r="AT3770" s="191"/>
    </row>
    <row r="3771" spans="1:46" s="190" customFormat="1" ht="15" customHeight="1" x14ac:dyDescent="0.2">
      <c r="A3771" s="104"/>
      <c r="B3771" s="104">
        <f>VLOOKUP(BJB!$F$9:$F$5599,Ctrl!$B$4:$C$399,2,0)</f>
        <v>34</v>
      </c>
      <c r="C3771" s="104">
        <f>VLOOKUP(BJB!$G$9:$G$5599,Ctrl!$E$4:$F$399,2,0)</f>
        <v>0</v>
      </c>
      <c r="D3771" s="219">
        <v>1</v>
      </c>
      <c r="E3771" s="104" t="str">
        <f>VLOOKUP(BJB!$F$9:$F$5599,Ctrl!$B$4:$D$399,3,0)</f>
        <v>III</v>
      </c>
      <c r="F3771" s="139" t="s">
        <v>10546</v>
      </c>
      <c r="G3771" s="139" t="s">
        <v>7677</v>
      </c>
      <c r="H3771" s="125"/>
      <c r="I3771" s="220" t="e">
        <f>IF(G3770=BJB!#REF!,I3770+1,1)</f>
        <v>#REF!</v>
      </c>
      <c r="J3771" s="912" t="s">
        <v>23683</v>
      </c>
      <c r="K3771" s="121" t="s">
        <v>850</v>
      </c>
      <c r="L3771" s="104" t="s">
        <v>6477</v>
      </c>
      <c r="M3771" s="104" t="s">
        <v>8148</v>
      </c>
      <c r="N3771" s="120">
        <v>41050</v>
      </c>
      <c r="O3771" s="105">
        <v>40000000</v>
      </c>
      <c r="P3771" s="105" t="s">
        <v>16804</v>
      </c>
      <c r="Q3771" s="120">
        <v>41921</v>
      </c>
      <c r="R3771" s="105">
        <v>18171360</v>
      </c>
      <c r="S3771" s="146" t="s">
        <v>8213</v>
      </c>
      <c r="T3771" s="109">
        <v>42150</v>
      </c>
      <c r="U3771" s="141">
        <v>12112753.1</v>
      </c>
      <c r="V3771" s="109">
        <v>42150</v>
      </c>
      <c r="W3771" s="141">
        <v>12112753.1</v>
      </c>
      <c r="X3771" s="141">
        <v>0</v>
      </c>
      <c r="Y3771" s="141">
        <v>0</v>
      </c>
      <c r="Z3771" s="141">
        <v>0</v>
      </c>
      <c r="AA3771" s="114">
        <v>0</v>
      </c>
      <c r="AB3771" s="114"/>
      <c r="AC3771" s="132"/>
      <c r="AD3771" s="141"/>
      <c r="AE3771" s="106">
        <v>0</v>
      </c>
      <c r="AF3771" s="106">
        <v>0</v>
      </c>
      <c r="AG3771" s="106">
        <v>0</v>
      </c>
      <c r="AH3771" s="106"/>
      <c r="AI3771" s="106"/>
      <c r="AJ3771" s="106"/>
      <c r="AK3771" s="106"/>
      <c r="AL3771" s="106"/>
      <c r="AM3771" s="106"/>
      <c r="AN3771" s="114">
        <f t="shared" si="116"/>
        <v>0</v>
      </c>
      <c r="AO3771" s="114">
        <f t="shared" si="117"/>
        <v>12112753.1</v>
      </c>
      <c r="AP3771" s="114"/>
      <c r="AQ3771" s="114"/>
      <c r="AR3771" s="114"/>
      <c r="AS3771" s="114"/>
      <c r="AT3771" s="191"/>
    </row>
    <row r="3772" spans="1:46" s="190" customFormat="1" ht="15" customHeight="1" x14ac:dyDescent="0.2">
      <c r="A3772" s="104"/>
      <c r="B3772" s="104">
        <f>VLOOKUP(BJB!$F$9:$F$5599,Ctrl!$B$4:$C$399,2,0)</f>
        <v>34</v>
      </c>
      <c r="C3772" s="104">
        <f>VLOOKUP(BJB!$G$9:$G$5599,Ctrl!$E$4:$F$399,2,0)</f>
        <v>0</v>
      </c>
      <c r="D3772" s="219">
        <v>1</v>
      </c>
      <c r="E3772" s="104" t="str">
        <f>VLOOKUP(BJB!$F$9:$F$5599,Ctrl!$B$4:$D$399,3,0)</f>
        <v>III</v>
      </c>
      <c r="F3772" s="139" t="s">
        <v>10546</v>
      </c>
      <c r="G3772" s="139" t="s">
        <v>7677</v>
      </c>
      <c r="H3772" s="125">
        <v>1130319001102</v>
      </c>
      <c r="I3772" s="220" t="e">
        <f>IF(G3771=BJB!#REF!,I3771+1,1)</f>
        <v>#REF!</v>
      </c>
      <c r="J3772" s="912" t="s">
        <v>23684</v>
      </c>
      <c r="K3772" s="121" t="s">
        <v>8046</v>
      </c>
      <c r="L3772" s="104" t="s">
        <v>6477</v>
      </c>
      <c r="M3772" s="104" t="s">
        <v>6026</v>
      </c>
      <c r="N3772" s="120">
        <v>41400</v>
      </c>
      <c r="O3772" s="105">
        <v>75000000</v>
      </c>
      <c r="P3772" s="105" t="s">
        <v>16805</v>
      </c>
      <c r="Q3772" s="120">
        <v>41921</v>
      </c>
      <c r="R3772" s="105">
        <v>63501517</v>
      </c>
      <c r="S3772" s="146" t="s">
        <v>8213</v>
      </c>
      <c r="T3772" s="109">
        <v>42150</v>
      </c>
      <c r="U3772" s="141">
        <v>39858135.099999994</v>
      </c>
      <c r="V3772" s="109">
        <v>42150</v>
      </c>
      <c r="W3772" s="141">
        <v>39858135.099999994</v>
      </c>
      <c r="X3772" s="141">
        <v>0</v>
      </c>
      <c r="Y3772" s="141">
        <v>0</v>
      </c>
      <c r="Z3772" s="141">
        <v>0</v>
      </c>
      <c r="AA3772" s="114">
        <v>30522336</v>
      </c>
      <c r="AB3772" s="114"/>
      <c r="AC3772" s="132"/>
      <c r="AD3772" s="141"/>
      <c r="AE3772" s="106">
        <v>0</v>
      </c>
      <c r="AF3772" s="106">
        <v>0</v>
      </c>
      <c r="AG3772" s="106">
        <v>0</v>
      </c>
      <c r="AH3772" s="106"/>
      <c r="AI3772" s="106"/>
      <c r="AJ3772" s="106"/>
      <c r="AK3772" s="106"/>
      <c r="AL3772" s="106"/>
      <c r="AM3772" s="106"/>
      <c r="AN3772" s="114">
        <f t="shared" si="116"/>
        <v>30522336</v>
      </c>
      <c r="AO3772" s="114">
        <f t="shared" si="117"/>
        <v>9335799.099999994</v>
      </c>
      <c r="AP3772" s="114"/>
      <c r="AQ3772" s="114"/>
      <c r="AR3772" s="114"/>
      <c r="AS3772" s="114"/>
      <c r="AT3772" s="191"/>
    </row>
    <row r="3773" spans="1:46" s="190" customFormat="1" ht="15" customHeight="1" x14ac:dyDescent="0.2">
      <c r="A3773" s="104"/>
      <c r="B3773" s="104">
        <f>VLOOKUP(BJB!$F$9:$F$5599,Ctrl!$B$4:$C$399,2,0)</f>
        <v>34</v>
      </c>
      <c r="C3773" s="104">
        <f>VLOOKUP(BJB!$G$9:$G$5599,Ctrl!$E$4:$F$399,2,0)</f>
        <v>0</v>
      </c>
      <c r="D3773" s="219">
        <v>1</v>
      </c>
      <c r="E3773" s="104" t="str">
        <f>VLOOKUP(BJB!$F$9:$F$5599,Ctrl!$B$4:$D$399,3,0)</f>
        <v>III</v>
      </c>
      <c r="F3773" s="139" t="s">
        <v>10546</v>
      </c>
      <c r="G3773" s="139" t="s">
        <v>7677</v>
      </c>
      <c r="H3773" s="231" t="s">
        <v>18620</v>
      </c>
      <c r="I3773" s="220" t="e">
        <f>IF(G3772=BJB!#REF!,I3772+1,1)</f>
        <v>#REF!</v>
      </c>
      <c r="J3773" s="891" t="s">
        <v>18474</v>
      </c>
      <c r="K3773" s="121" t="s">
        <v>8048</v>
      </c>
      <c r="L3773" s="104" t="s">
        <v>6477</v>
      </c>
      <c r="M3773" s="104" t="s">
        <v>5897</v>
      </c>
      <c r="N3773" s="120">
        <v>41400</v>
      </c>
      <c r="O3773" s="105">
        <v>25000000</v>
      </c>
      <c r="P3773" s="105" t="s">
        <v>16806</v>
      </c>
      <c r="Q3773" s="120">
        <v>42132</v>
      </c>
      <c r="R3773" s="105">
        <v>14765953</v>
      </c>
      <c r="S3773" s="146" t="s">
        <v>8215</v>
      </c>
      <c r="T3773" s="109">
        <v>42151</v>
      </c>
      <c r="U3773" s="141">
        <v>9828379</v>
      </c>
      <c r="V3773" s="109">
        <v>42151</v>
      </c>
      <c r="W3773" s="141">
        <v>9828379</v>
      </c>
      <c r="X3773" s="141">
        <v>0</v>
      </c>
      <c r="Y3773" s="141">
        <v>0</v>
      </c>
      <c r="Z3773" s="141">
        <v>0</v>
      </c>
      <c r="AA3773" s="114">
        <v>915772</v>
      </c>
      <c r="AB3773" s="114">
        <v>166504</v>
      </c>
      <c r="AC3773" s="132"/>
      <c r="AD3773" s="141"/>
      <c r="AE3773" s="106">
        <v>0</v>
      </c>
      <c r="AF3773" s="106">
        <v>0</v>
      </c>
      <c r="AG3773" s="106">
        <v>0</v>
      </c>
      <c r="AH3773" s="222"/>
      <c r="AI3773" s="106"/>
      <c r="AJ3773" s="106"/>
      <c r="AK3773" s="106"/>
      <c r="AL3773" s="106"/>
      <c r="AM3773" s="106"/>
      <c r="AN3773" s="114">
        <f t="shared" si="116"/>
        <v>1082276</v>
      </c>
      <c r="AO3773" s="114">
        <f t="shared" si="117"/>
        <v>8746103</v>
      </c>
      <c r="AP3773" s="114"/>
      <c r="AQ3773" s="114"/>
      <c r="AR3773" s="114"/>
      <c r="AS3773" s="114"/>
      <c r="AT3773" s="191"/>
    </row>
    <row r="3774" spans="1:46" s="190" customFormat="1" ht="15" customHeight="1" x14ac:dyDescent="0.2">
      <c r="A3774" s="104"/>
      <c r="B3774" s="104">
        <f>VLOOKUP(BJB!$F$9:$F$5599,Ctrl!$B$4:$C$399,2,0)</f>
        <v>34</v>
      </c>
      <c r="C3774" s="104">
        <f>VLOOKUP(BJB!$G$9:$G$5599,Ctrl!$E$4:$F$399,2,0)</f>
        <v>0</v>
      </c>
      <c r="D3774" s="219">
        <v>1</v>
      </c>
      <c r="E3774" s="104" t="str">
        <f>VLOOKUP(BJB!$F$9:$F$5599,Ctrl!$B$4:$D$399,3,0)</f>
        <v>III</v>
      </c>
      <c r="F3774" s="139" t="s">
        <v>10546</v>
      </c>
      <c r="G3774" s="139" t="s">
        <v>7677</v>
      </c>
      <c r="H3774" s="125">
        <v>1120523000599</v>
      </c>
      <c r="I3774" s="220" t="e">
        <f>IF(G3773=BJB!#REF!,I3773+1,1)</f>
        <v>#REF!</v>
      </c>
      <c r="J3774" s="912" t="s">
        <v>23685</v>
      </c>
      <c r="K3774" s="121" t="s">
        <v>8049</v>
      </c>
      <c r="L3774" s="104" t="s">
        <v>6477</v>
      </c>
      <c r="M3774" s="104" t="s">
        <v>4082</v>
      </c>
      <c r="N3774" s="120">
        <v>41075</v>
      </c>
      <c r="O3774" s="105">
        <v>30000000</v>
      </c>
      <c r="P3774" s="105" t="s">
        <v>16807</v>
      </c>
      <c r="Q3774" s="120">
        <v>42108</v>
      </c>
      <c r="R3774" s="105">
        <v>9126229</v>
      </c>
      <c r="S3774" s="146" t="s">
        <v>8215</v>
      </c>
      <c r="T3774" s="109">
        <v>42151</v>
      </c>
      <c r="U3774" s="141">
        <v>6038255</v>
      </c>
      <c r="V3774" s="109">
        <v>42151</v>
      </c>
      <c r="W3774" s="141">
        <v>6038255</v>
      </c>
      <c r="X3774" s="141">
        <v>0</v>
      </c>
      <c r="Y3774" s="141">
        <v>0</v>
      </c>
      <c r="Z3774" s="141">
        <v>0</v>
      </c>
      <c r="AA3774" s="114">
        <v>6038255</v>
      </c>
      <c r="AB3774" s="114"/>
      <c r="AC3774" s="132"/>
      <c r="AD3774" s="141"/>
      <c r="AE3774" s="106">
        <v>0</v>
      </c>
      <c r="AF3774" s="106">
        <v>0</v>
      </c>
      <c r="AG3774" s="106">
        <v>0</v>
      </c>
      <c r="AH3774" s="106"/>
      <c r="AI3774" s="106"/>
      <c r="AJ3774" s="106"/>
      <c r="AK3774" s="106"/>
      <c r="AL3774" s="106"/>
      <c r="AM3774" s="106"/>
      <c r="AN3774" s="114">
        <f t="shared" si="116"/>
        <v>6038255</v>
      </c>
      <c r="AO3774" s="114">
        <f t="shared" si="117"/>
        <v>0</v>
      </c>
      <c r="AP3774" s="114"/>
      <c r="AQ3774" s="114"/>
      <c r="AR3774" s="114"/>
      <c r="AS3774" s="114"/>
      <c r="AT3774" s="191"/>
    </row>
    <row r="3775" spans="1:46" s="190" customFormat="1" ht="15" customHeight="1" x14ac:dyDescent="0.2">
      <c r="A3775" s="104"/>
      <c r="B3775" s="104">
        <f>VLOOKUP(BJB!$F$9:$F$5599,Ctrl!$B$4:$C$399,2,0)</f>
        <v>34</v>
      </c>
      <c r="C3775" s="104">
        <f>VLOOKUP(BJB!$G$9:$G$5599,Ctrl!$E$4:$F$399,2,0)</f>
        <v>0</v>
      </c>
      <c r="D3775" s="219">
        <v>1</v>
      </c>
      <c r="E3775" s="104" t="str">
        <f>VLOOKUP(BJB!$F$9:$F$5599,Ctrl!$B$4:$D$399,3,0)</f>
        <v>III</v>
      </c>
      <c r="F3775" s="139" t="s">
        <v>10546</v>
      </c>
      <c r="G3775" s="139" t="s">
        <v>7677</v>
      </c>
      <c r="H3775" s="125">
        <v>1130319000643</v>
      </c>
      <c r="I3775" s="220" t="e">
        <f>IF(G3774=BJB!#REF!,I3774+1,1)</f>
        <v>#REF!</v>
      </c>
      <c r="J3775" s="912" t="s">
        <v>23686</v>
      </c>
      <c r="K3775" s="121" t="s">
        <v>1795</v>
      </c>
      <c r="L3775" s="104" t="s">
        <v>6477</v>
      </c>
      <c r="M3775" s="104" t="s">
        <v>6026</v>
      </c>
      <c r="N3775" s="120">
        <v>41400</v>
      </c>
      <c r="O3775" s="105">
        <v>30000000</v>
      </c>
      <c r="P3775" s="105" t="s">
        <v>16808</v>
      </c>
      <c r="Q3775" s="120">
        <v>42132</v>
      </c>
      <c r="R3775" s="105">
        <v>5596125</v>
      </c>
      <c r="S3775" s="146" t="s">
        <v>8333</v>
      </c>
      <c r="T3775" s="109">
        <v>42184</v>
      </c>
      <c r="U3775" s="141">
        <v>3705482</v>
      </c>
      <c r="V3775" s="109">
        <v>42184</v>
      </c>
      <c r="W3775" s="141">
        <v>3705482</v>
      </c>
      <c r="X3775" s="141">
        <v>0</v>
      </c>
      <c r="Y3775" s="141">
        <v>0</v>
      </c>
      <c r="Z3775" s="141">
        <v>0</v>
      </c>
      <c r="AA3775" s="226">
        <v>2406507</v>
      </c>
      <c r="AB3775" s="114"/>
      <c r="AC3775" s="132"/>
      <c r="AD3775" s="141"/>
      <c r="AE3775" s="106">
        <v>0</v>
      </c>
      <c r="AF3775" s="106">
        <v>0</v>
      </c>
      <c r="AG3775" s="106">
        <v>0</v>
      </c>
      <c r="AH3775" s="106"/>
      <c r="AI3775" s="106"/>
      <c r="AJ3775" s="106"/>
      <c r="AK3775" s="106"/>
      <c r="AL3775" s="106"/>
      <c r="AM3775" s="106"/>
      <c r="AN3775" s="114">
        <f t="shared" si="116"/>
        <v>2406507</v>
      </c>
      <c r="AO3775" s="114">
        <f t="shared" si="117"/>
        <v>1298975</v>
      </c>
      <c r="AP3775" s="114"/>
      <c r="AQ3775" s="114"/>
      <c r="AR3775" s="114"/>
      <c r="AS3775" s="114"/>
      <c r="AT3775" s="191"/>
    </row>
    <row r="3776" spans="1:46" s="190" customFormat="1" ht="15" customHeight="1" x14ac:dyDescent="0.2">
      <c r="A3776" s="104"/>
      <c r="B3776" s="104">
        <f>VLOOKUP(BJB!$F$9:$F$5599,Ctrl!$B$4:$C$399,2,0)</f>
        <v>34</v>
      </c>
      <c r="C3776" s="104">
        <f>VLOOKUP(BJB!$G$9:$G$5599,Ctrl!$E$4:$F$399,2,0)</f>
        <v>0</v>
      </c>
      <c r="D3776" s="219">
        <v>1</v>
      </c>
      <c r="E3776" s="104" t="str">
        <f>VLOOKUP(BJB!$F$9:$F$5599,Ctrl!$B$4:$D$399,3,0)</f>
        <v>III</v>
      </c>
      <c r="F3776" s="139" t="s">
        <v>10546</v>
      </c>
      <c r="G3776" s="139" t="s">
        <v>7677</v>
      </c>
      <c r="H3776" s="886" t="s">
        <v>14786</v>
      </c>
      <c r="I3776" s="220" t="e">
        <f>IF(G3775=BJB!#REF!,I3775+1,1)</f>
        <v>#REF!</v>
      </c>
      <c r="J3776" s="891" t="s">
        <v>18475</v>
      </c>
      <c r="K3776" s="121" t="s">
        <v>1758</v>
      </c>
      <c r="L3776" s="104" t="s">
        <v>6477</v>
      </c>
      <c r="M3776" s="104" t="s">
        <v>8148</v>
      </c>
      <c r="N3776" s="120">
        <v>41050</v>
      </c>
      <c r="O3776" s="105">
        <v>50000000</v>
      </c>
      <c r="P3776" s="105" t="s">
        <v>16809</v>
      </c>
      <c r="Q3776" s="120">
        <v>41948</v>
      </c>
      <c r="R3776" s="105">
        <v>18778431</v>
      </c>
      <c r="S3776" s="146" t="s">
        <v>8468</v>
      </c>
      <c r="T3776" s="109">
        <v>42272</v>
      </c>
      <c r="U3776" s="141">
        <v>12539994</v>
      </c>
      <c r="V3776" s="109">
        <v>42272</v>
      </c>
      <c r="W3776" s="141">
        <v>12539994</v>
      </c>
      <c r="X3776" s="141">
        <v>0</v>
      </c>
      <c r="Y3776" s="141">
        <v>0</v>
      </c>
      <c r="Z3776" s="141">
        <v>0</v>
      </c>
      <c r="AA3776" s="114">
        <v>3645000</v>
      </c>
      <c r="AB3776" s="114"/>
      <c r="AC3776" s="132">
        <v>2025000</v>
      </c>
      <c r="AD3776" s="141">
        <v>1484158</v>
      </c>
      <c r="AE3776" s="106">
        <v>0</v>
      </c>
      <c r="AF3776" s="106">
        <v>0</v>
      </c>
      <c r="AG3776" s="106">
        <v>0</v>
      </c>
      <c r="AH3776" s="106"/>
      <c r="AI3776" s="222"/>
      <c r="AJ3776" s="106"/>
      <c r="AK3776" s="106"/>
      <c r="AL3776" s="106"/>
      <c r="AM3776" s="106"/>
      <c r="AN3776" s="114">
        <f t="shared" si="116"/>
        <v>7154158</v>
      </c>
      <c r="AO3776" s="114">
        <f t="shared" si="117"/>
        <v>5385836</v>
      </c>
      <c r="AP3776" s="114"/>
      <c r="AQ3776" s="114"/>
      <c r="AR3776" s="114"/>
      <c r="AS3776" s="114"/>
      <c r="AT3776" s="191"/>
    </row>
    <row r="3777" spans="1:46" s="190" customFormat="1" ht="15" customHeight="1" x14ac:dyDescent="0.2">
      <c r="A3777" s="104"/>
      <c r="B3777" s="104">
        <f>VLOOKUP(BJB!$F$9:$F$5599,Ctrl!$B$4:$C$399,2,0)</f>
        <v>34</v>
      </c>
      <c r="C3777" s="104">
        <f>VLOOKUP(BJB!$G$9:$G$5599,Ctrl!$E$4:$F$399,2,0)</f>
        <v>4</v>
      </c>
      <c r="D3777" s="219">
        <v>1</v>
      </c>
      <c r="E3777" s="104" t="str">
        <f>VLOOKUP(BJB!$F$9:$F$5599,Ctrl!$B$4:$D$399,3,0)</f>
        <v>III</v>
      </c>
      <c r="F3777" s="139" t="s">
        <v>10546</v>
      </c>
      <c r="G3777" s="139" t="s">
        <v>4151</v>
      </c>
      <c r="H3777" s="125" t="s">
        <v>8002</v>
      </c>
      <c r="I3777" s="220" t="e">
        <f>IF(G3776=BJB!#REF!,I3776+1,1)</f>
        <v>#REF!</v>
      </c>
      <c r="J3777" s="912" t="s">
        <v>23687</v>
      </c>
      <c r="K3777" s="121" t="s">
        <v>4152</v>
      </c>
      <c r="L3777" s="104" t="s">
        <v>6477</v>
      </c>
      <c r="M3777" s="104" t="s">
        <v>4153</v>
      </c>
      <c r="N3777" s="120">
        <v>40623</v>
      </c>
      <c r="O3777" s="112">
        <v>30000000</v>
      </c>
      <c r="P3777" s="105" t="s">
        <v>16810</v>
      </c>
      <c r="Q3777" s="120">
        <v>40966</v>
      </c>
      <c r="R3777" s="105">
        <v>25534848</v>
      </c>
      <c r="S3777" s="108" t="s">
        <v>7119</v>
      </c>
      <c r="T3777" s="109">
        <v>40998</v>
      </c>
      <c r="U3777" s="112">
        <v>17874394</v>
      </c>
      <c r="V3777" s="109">
        <v>40998</v>
      </c>
      <c r="W3777" s="141">
        <v>17874394</v>
      </c>
      <c r="X3777" s="141">
        <v>0</v>
      </c>
      <c r="Y3777" s="141">
        <v>0</v>
      </c>
      <c r="Z3777" s="141">
        <v>0</v>
      </c>
      <c r="AA3777" s="112">
        <v>766258</v>
      </c>
      <c r="AB3777" s="112"/>
      <c r="AC3777" s="132"/>
      <c r="AD3777" s="141"/>
      <c r="AE3777" s="106">
        <v>0</v>
      </c>
      <c r="AF3777" s="106">
        <v>0</v>
      </c>
      <c r="AG3777" s="106">
        <v>0</v>
      </c>
      <c r="AH3777" s="112"/>
      <c r="AI3777" s="112"/>
      <c r="AJ3777" s="112"/>
      <c r="AK3777" s="112"/>
      <c r="AL3777" s="112"/>
      <c r="AM3777" s="112"/>
      <c r="AN3777" s="114">
        <f t="shared" si="116"/>
        <v>766258</v>
      </c>
      <c r="AO3777" s="114">
        <f t="shared" si="117"/>
        <v>17108136</v>
      </c>
      <c r="AP3777" s="114"/>
      <c r="AQ3777" s="114"/>
      <c r="AR3777" s="114"/>
      <c r="AS3777" s="114"/>
      <c r="AT3777" s="191"/>
    </row>
    <row r="3778" spans="1:46" s="190" customFormat="1" ht="15" customHeight="1" x14ac:dyDescent="0.2">
      <c r="A3778" s="104"/>
      <c r="B3778" s="104">
        <f>VLOOKUP(BJB!$F$9:$F$5599,Ctrl!$B$4:$C$399,2,0)</f>
        <v>34</v>
      </c>
      <c r="C3778" s="104">
        <f>VLOOKUP(BJB!$G$9:$G$5599,Ctrl!$E$4:$F$399,2,0)</f>
        <v>4</v>
      </c>
      <c r="D3778" s="219">
        <v>1</v>
      </c>
      <c r="E3778" s="104" t="str">
        <f>VLOOKUP(BJB!$F$9:$F$5599,Ctrl!$B$4:$D$399,3,0)</f>
        <v>III</v>
      </c>
      <c r="F3778" s="139" t="s">
        <v>10546</v>
      </c>
      <c r="G3778" s="139" t="s">
        <v>4151</v>
      </c>
      <c r="H3778" s="125"/>
      <c r="I3778" s="220" t="e">
        <f>IF(G3777=BJB!#REF!,I3777+1,1)</f>
        <v>#REF!</v>
      </c>
      <c r="J3778" s="912" t="s">
        <v>23688</v>
      </c>
      <c r="K3778" s="121" t="s">
        <v>4154</v>
      </c>
      <c r="L3778" s="104" t="s">
        <v>6477</v>
      </c>
      <c r="M3778" s="104" t="s">
        <v>4155</v>
      </c>
      <c r="N3778" s="120">
        <v>40527</v>
      </c>
      <c r="O3778" s="112">
        <v>15000000</v>
      </c>
      <c r="P3778" s="105" t="s">
        <v>16811</v>
      </c>
      <c r="Q3778" s="120">
        <v>40966</v>
      </c>
      <c r="R3778" s="105">
        <v>10639174</v>
      </c>
      <c r="S3778" s="108" t="s">
        <v>7119</v>
      </c>
      <c r="T3778" s="109">
        <v>40998</v>
      </c>
      <c r="U3778" s="112">
        <v>7979381</v>
      </c>
      <c r="V3778" s="109">
        <v>40998</v>
      </c>
      <c r="W3778" s="141">
        <v>7979381</v>
      </c>
      <c r="X3778" s="141">
        <v>0</v>
      </c>
      <c r="Y3778" s="141">
        <v>0</v>
      </c>
      <c r="Z3778" s="141">
        <v>0</v>
      </c>
      <c r="AA3778" s="112">
        <v>7979381</v>
      </c>
      <c r="AB3778" s="112"/>
      <c r="AC3778" s="112"/>
      <c r="AD3778" s="141"/>
      <c r="AE3778" s="106">
        <v>0</v>
      </c>
      <c r="AF3778" s="106">
        <v>0</v>
      </c>
      <c r="AG3778" s="106">
        <v>0</v>
      </c>
      <c r="AH3778" s="112"/>
      <c r="AI3778" s="112"/>
      <c r="AJ3778" s="112"/>
      <c r="AK3778" s="112"/>
      <c r="AL3778" s="112"/>
      <c r="AM3778" s="112"/>
      <c r="AN3778" s="114">
        <f t="shared" si="116"/>
        <v>7979381</v>
      </c>
      <c r="AO3778" s="114">
        <f t="shared" si="117"/>
        <v>0</v>
      </c>
      <c r="AP3778" s="114"/>
      <c r="AQ3778" s="114"/>
      <c r="AR3778" s="114"/>
      <c r="AS3778" s="114"/>
      <c r="AT3778" s="191"/>
    </row>
    <row r="3779" spans="1:46" s="190" customFormat="1" ht="15" customHeight="1" x14ac:dyDescent="0.2">
      <c r="A3779" s="104"/>
      <c r="B3779" s="104">
        <f>VLOOKUP(BJB!$F$9:$F$5599,Ctrl!$B$4:$C$399,2,0)</f>
        <v>34</v>
      </c>
      <c r="C3779" s="104">
        <f>VLOOKUP(BJB!$G$9:$G$5599,Ctrl!$E$4:$F$399,2,0)</f>
        <v>4</v>
      </c>
      <c r="D3779" s="219">
        <v>1</v>
      </c>
      <c r="E3779" s="104" t="str">
        <f>VLOOKUP(BJB!$F$9:$F$5599,Ctrl!$B$4:$D$399,3,0)</f>
        <v>III</v>
      </c>
      <c r="F3779" s="139" t="s">
        <v>10546</v>
      </c>
      <c r="G3779" s="139" t="s">
        <v>4151</v>
      </c>
      <c r="H3779" s="125"/>
      <c r="I3779" s="220" t="e">
        <f>IF(G3778=BJB!#REF!,I3778+1,1)</f>
        <v>#REF!</v>
      </c>
      <c r="J3779" s="912" t="s">
        <v>23689</v>
      </c>
      <c r="K3779" s="121" t="s">
        <v>4156</v>
      </c>
      <c r="L3779" s="104" t="s">
        <v>6477</v>
      </c>
      <c r="M3779" s="104" t="s">
        <v>4157</v>
      </c>
      <c r="N3779" s="120">
        <v>40653</v>
      </c>
      <c r="O3779" s="112">
        <v>30000000</v>
      </c>
      <c r="P3779" s="105" t="s">
        <v>16812</v>
      </c>
      <c r="Q3779" s="120">
        <v>40995</v>
      </c>
      <c r="R3779" s="105">
        <v>28505016</v>
      </c>
      <c r="S3779" s="108" t="s">
        <v>7119</v>
      </c>
      <c r="T3779" s="109">
        <v>40998</v>
      </c>
      <c r="U3779" s="112">
        <v>19953511</v>
      </c>
      <c r="V3779" s="109">
        <v>40998</v>
      </c>
      <c r="W3779" s="141">
        <v>19953511</v>
      </c>
      <c r="X3779" s="141">
        <v>0</v>
      </c>
      <c r="Y3779" s="141">
        <v>0</v>
      </c>
      <c r="Z3779" s="141">
        <v>0</v>
      </c>
      <c r="AA3779" s="112">
        <v>0</v>
      </c>
      <c r="AB3779" s="112"/>
      <c r="AC3779" s="112"/>
      <c r="AD3779" s="141"/>
      <c r="AE3779" s="106">
        <v>0</v>
      </c>
      <c r="AF3779" s="106">
        <v>0</v>
      </c>
      <c r="AG3779" s="106">
        <v>0</v>
      </c>
      <c r="AH3779" s="112"/>
      <c r="AI3779" s="112"/>
      <c r="AJ3779" s="112"/>
      <c r="AK3779" s="112"/>
      <c r="AL3779" s="112"/>
      <c r="AM3779" s="112"/>
      <c r="AN3779" s="114">
        <f t="shared" si="116"/>
        <v>0</v>
      </c>
      <c r="AO3779" s="114">
        <f t="shared" si="117"/>
        <v>19953511</v>
      </c>
      <c r="AP3779" s="114"/>
      <c r="AQ3779" s="114"/>
      <c r="AR3779" s="114"/>
      <c r="AS3779" s="114"/>
      <c r="AT3779" s="191"/>
    </row>
    <row r="3780" spans="1:46" s="190" customFormat="1" ht="15" customHeight="1" x14ac:dyDescent="0.2">
      <c r="A3780" s="104"/>
      <c r="B3780" s="104">
        <f>VLOOKUP(BJB!$F$9:$F$5599,Ctrl!$B$4:$C$399,2,0)</f>
        <v>34</v>
      </c>
      <c r="C3780" s="104">
        <f>VLOOKUP(BJB!$G$9:$G$5599,Ctrl!$E$4:$F$399,2,0)</f>
        <v>4</v>
      </c>
      <c r="D3780" s="219">
        <v>1</v>
      </c>
      <c r="E3780" s="104" t="str">
        <f>VLOOKUP(BJB!$F$9:$F$5599,Ctrl!$B$4:$D$399,3,0)</f>
        <v>III</v>
      </c>
      <c r="F3780" s="139" t="s">
        <v>10546</v>
      </c>
      <c r="G3780" s="139" t="s">
        <v>4151</v>
      </c>
      <c r="H3780" s="125"/>
      <c r="I3780" s="220" t="e">
        <f>IF(G3779=BJB!#REF!,I3779+1,1)</f>
        <v>#REF!</v>
      </c>
      <c r="J3780" s="912" t="s">
        <v>23690</v>
      </c>
      <c r="K3780" s="121" t="s">
        <v>4158</v>
      </c>
      <c r="L3780" s="104" t="s">
        <v>6477</v>
      </c>
      <c r="M3780" s="104" t="s">
        <v>4159</v>
      </c>
      <c r="N3780" s="120">
        <v>40455</v>
      </c>
      <c r="O3780" s="112">
        <v>52000000</v>
      </c>
      <c r="P3780" s="105" t="s">
        <v>16813</v>
      </c>
      <c r="Q3780" s="120">
        <v>40995</v>
      </c>
      <c r="R3780" s="105">
        <v>33679956</v>
      </c>
      <c r="S3780" s="108" t="s">
        <v>7119</v>
      </c>
      <c r="T3780" s="109">
        <v>40998</v>
      </c>
      <c r="U3780" s="112">
        <v>25259967</v>
      </c>
      <c r="V3780" s="109">
        <v>40998</v>
      </c>
      <c r="W3780" s="141">
        <v>25259967</v>
      </c>
      <c r="X3780" s="141">
        <v>0</v>
      </c>
      <c r="Y3780" s="141">
        <v>0</v>
      </c>
      <c r="Z3780" s="141">
        <v>0</v>
      </c>
      <c r="AA3780" s="112">
        <v>1687500</v>
      </c>
      <c r="AB3780" s="112"/>
      <c r="AC3780" s="112"/>
      <c r="AD3780" s="141"/>
      <c r="AE3780" s="106">
        <v>0</v>
      </c>
      <c r="AF3780" s="106">
        <v>0</v>
      </c>
      <c r="AG3780" s="106">
        <v>0</v>
      </c>
      <c r="AH3780" s="112"/>
      <c r="AI3780" s="112"/>
      <c r="AJ3780" s="112"/>
      <c r="AK3780" s="112"/>
      <c r="AL3780" s="112"/>
      <c r="AM3780" s="112"/>
      <c r="AN3780" s="114">
        <f t="shared" si="116"/>
        <v>1687500</v>
      </c>
      <c r="AO3780" s="114">
        <f t="shared" si="117"/>
        <v>23572467</v>
      </c>
      <c r="AP3780" s="114"/>
      <c r="AQ3780" s="114"/>
      <c r="AR3780" s="114"/>
      <c r="AS3780" s="114"/>
      <c r="AT3780" s="191"/>
    </row>
    <row r="3781" spans="1:46" s="190" customFormat="1" ht="15" customHeight="1" x14ac:dyDescent="0.2">
      <c r="A3781" s="104"/>
      <c r="B3781" s="104">
        <f>VLOOKUP(BJB!$F$9:$F$5599,Ctrl!$B$4:$C$399,2,0)</f>
        <v>34</v>
      </c>
      <c r="C3781" s="104">
        <f>VLOOKUP(BJB!$G$9:$G$5599,Ctrl!$E$4:$F$399,2,0)</f>
        <v>4</v>
      </c>
      <c r="D3781" s="219">
        <v>1</v>
      </c>
      <c r="E3781" s="104" t="str">
        <f>VLOOKUP(BJB!$F$9:$F$5599,Ctrl!$B$4:$D$399,3,0)</f>
        <v>III</v>
      </c>
      <c r="F3781" s="139" t="s">
        <v>10546</v>
      </c>
      <c r="G3781" s="139" t="s">
        <v>4151</v>
      </c>
      <c r="H3781" s="684">
        <v>1110713000418</v>
      </c>
      <c r="I3781" s="220" t="e">
        <f>IF(G3780=BJB!#REF!,I3780+1,1)</f>
        <v>#REF!</v>
      </c>
      <c r="J3781" s="912" t="s">
        <v>23691</v>
      </c>
      <c r="K3781" s="121" t="s">
        <v>1358</v>
      </c>
      <c r="L3781" s="104" t="s">
        <v>6477</v>
      </c>
      <c r="M3781" s="104" t="s">
        <v>4160</v>
      </c>
      <c r="N3781" s="120">
        <v>40795</v>
      </c>
      <c r="O3781" s="107">
        <v>25000000</v>
      </c>
      <c r="P3781" s="105" t="s">
        <v>6222</v>
      </c>
      <c r="Q3781" s="120" t="s">
        <v>6222</v>
      </c>
      <c r="R3781" s="890">
        <v>0</v>
      </c>
      <c r="S3781" s="108" t="s">
        <v>4102</v>
      </c>
      <c r="T3781" s="109">
        <v>41151</v>
      </c>
      <c r="U3781" s="106">
        <v>14747977</v>
      </c>
      <c r="V3781" s="109" t="s">
        <v>6222</v>
      </c>
      <c r="W3781" s="141">
        <v>0</v>
      </c>
      <c r="X3781" s="141">
        <v>0</v>
      </c>
      <c r="Y3781" s="141">
        <v>0</v>
      </c>
      <c r="Z3781" s="141">
        <v>0</v>
      </c>
      <c r="AA3781" s="112">
        <v>13934584</v>
      </c>
      <c r="AB3781" s="112"/>
      <c r="AC3781" s="132"/>
      <c r="AD3781" s="141"/>
      <c r="AE3781" s="106">
        <v>0</v>
      </c>
      <c r="AF3781" s="106">
        <v>0</v>
      </c>
      <c r="AG3781" s="106">
        <v>0</v>
      </c>
      <c r="AH3781" s="106"/>
      <c r="AI3781" s="106"/>
      <c r="AJ3781" s="106"/>
      <c r="AK3781" s="106"/>
      <c r="AL3781" s="106"/>
      <c r="AM3781" s="106"/>
      <c r="AN3781" s="114">
        <f t="shared" si="116"/>
        <v>13934584</v>
      </c>
      <c r="AO3781" s="114">
        <f t="shared" si="117"/>
        <v>813393</v>
      </c>
      <c r="AP3781" s="114"/>
      <c r="AQ3781" s="114"/>
      <c r="AR3781" s="114"/>
      <c r="AS3781" s="114"/>
      <c r="AT3781" s="191"/>
    </row>
    <row r="3782" spans="1:46" s="190" customFormat="1" ht="15" customHeight="1" x14ac:dyDescent="0.2">
      <c r="A3782" s="104"/>
      <c r="B3782" s="104">
        <f>VLOOKUP(BJB!$F$9:$F$5599,Ctrl!$B$4:$C$399,2,0)</f>
        <v>34</v>
      </c>
      <c r="C3782" s="104">
        <f>VLOOKUP(BJB!$G$9:$G$5599,Ctrl!$E$4:$F$399,2,0)</f>
        <v>4</v>
      </c>
      <c r="D3782" s="219">
        <v>1</v>
      </c>
      <c r="E3782" s="104" t="str">
        <f>VLOOKUP(BJB!$F$9:$F$5599,Ctrl!$B$4:$D$399,3,0)</f>
        <v>III</v>
      </c>
      <c r="F3782" s="139" t="s">
        <v>10546</v>
      </c>
      <c r="G3782" s="139" t="s">
        <v>4151</v>
      </c>
      <c r="H3782" s="125"/>
      <c r="I3782" s="220" t="e">
        <f>IF(G3781=BJB!#REF!,I3781+1,1)</f>
        <v>#REF!</v>
      </c>
      <c r="J3782" s="912" t="s">
        <v>23692</v>
      </c>
      <c r="K3782" s="121" t="s">
        <v>4161</v>
      </c>
      <c r="L3782" s="104" t="s">
        <v>6477</v>
      </c>
      <c r="M3782" s="104" t="s">
        <v>4162</v>
      </c>
      <c r="N3782" s="120">
        <v>40228</v>
      </c>
      <c r="O3782" s="107">
        <v>25000000</v>
      </c>
      <c r="P3782" s="105" t="s">
        <v>6222</v>
      </c>
      <c r="Q3782" s="120" t="s">
        <v>6222</v>
      </c>
      <c r="R3782" s="890">
        <v>0</v>
      </c>
      <c r="S3782" s="108" t="s">
        <v>4102</v>
      </c>
      <c r="T3782" s="109">
        <v>41151</v>
      </c>
      <c r="U3782" s="106">
        <v>6406258</v>
      </c>
      <c r="V3782" s="109" t="s">
        <v>6222</v>
      </c>
      <c r="W3782" s="141">
        <v>0</v>
      </c>
      <c r="X3782" s="141">
        <v>0</v>
      </c>
      <c r="Y3782" s="141">
        <v>0</v>
      </c>
      <c r="Z3782" s="141">
        <v>0</v>
      </c>
      <c r="AA3782" s="112">
        <v>140000</v>
      </c>
      <c r="AB3782" s="112"/>
      <c r="AC3782" s="106"/>
      <c r="AD3782" s="141"/>
      <c r="AE3782" s="106">
        <v>0</v>
      </c>
      <c r="AF3782" s="106">
        <v>0</v>
      </c>
      <c r="AG3782" s="106">
        <v>0</v>
      </c>
      <c r="AH3782" s="106"/>
      <c r="AI3782" s="106"/>
      <c r="AJ3782" s="106"/>
      <c r="AK3782" s="106"/>
      <c r="AL3782" s="106"/>
      <c r="AM3782" s="106"/>
      <c r="AN3782" s="114">
        <f t="shared" si="116"/>
        <v>140000</v>
      </c>
      <c r="AO3782" s="114">
        <f t="shared" si="117"/>
        <v>6266258</v>
      </c>
      <c r="AP3782" s="114"/>
      <c r="AQ3782" s="114"/>
      <c r="AR3782" s="114"/>
      <c r="AS3782" s="114"/>
      <c r="AT3782" s="191"/>
    </row>
    <row r="3783" spans="1:46" s="190" customFormat="1" ht="15" customHeight="1" x14ac:dyDescent="0.2">
      <c r="A3783" s="104"/>
      <c r="B3783" s="104">
        <f>VLOOKUP(BJB!$F$9:$F$5599,Ctrl!$B$4:$C$399,2,0)</f>
        <v>34</v>
      </c>
      <c r="C3783" s="104">
        <f>VLOOKUP(BJB!$G$9:$G$5599,Ctrl!$E$4:$F$399,2,0)</f>
        <v>4</v>
      </c>
      <c r="D3783" s="219">
        <v>1</v>
      </c>
      <c r="E3783" s="104" t="str">
        <f>VLOOKUP(BJB!$F$9:$F$5599,Ctrl!$B$4:$D$399,3,0)</f>
        <v>III</v>
      </c>
      <c r="F3783" s="139" t="s">
        <v>10546</v>
      </c>
      <c r="G3783" s="139" t="s">
        <v>4151</v>
      </c>
      <c r="H3783" s="125"/>
      <c r="I3783" s="220" t="e">
        <f>IF(G3782=BJB!#REF!,I3782+1,1)</f>
        <v>#REF!</v>
      </c>
      <c r="J3783" s="912" t="s">
        <v>23693</v>
      </c>
      <c r="K3783" s="121" t="s">
        <v>4163</v>
      </c>
      <c r="L3783" s="104" t="s">
        <v>6477</v>
      </c>
      <c r="M3783" s="104" t="s">
        <v>4157</v>
      </c>
      <c r="N3783" s="120">
        <v>40653</v>
      </c>
      <c r="O3783" s="107">
        <v>35000000</v>
      </c>
      <c r="P3783" s="105" t="s">
        <v>6222</v>
      </c>
      <c r="Q3783" s="120" t="s">
        <v>6222</v>
      </c>
      <c r="R3783" s="890">
        <v>0</v>
      </c>
      <c r="S3783" s="108" t="s">
        <v>4102</v>
      </c>
      <c r="T3783" s="109">
        <v>41151</v>
      </c>
      <c r="U3783" s="106">
        <v>19459607</v>
      </c>
      <c r="V3783" s="109" t="s">
        <v>6222</v>
      </c>
      <c r="W3783" s="141">
        <v>0</v>
      </c>
      <c r="X3783" s="141">
        <v>0</v>
      </c>
      <c r="Y3783" s="141">
        <v>0</v>
      </c>
      <c r="Z3783" s="141">
        <v>0</v>
      </c>
      <c r="AA3783" s="112">
        <v>19459607</v>
      </c>
      <c r="AB3783" s="112"/>
      <c r="AC3783" s="106"/>
      <c r="AD3783" s="141"/>
      <c r="AE3783" s="106">
        <v>0</v>
      </c>
      <c r="AF3783" s="106">
        <v>0</v>
      </c>
      <c r="AG3783" s="106">
        <v>0</v>
      </c>
      <c r="AH3783" s="106"/>
      <c r="AI3783" s="106"/>
      <c r="AJ3783" s="106"/>
      <c r="AK3783" s="106"/>
      <c r="AL3783" s="106"/>
      <c r="AM3783" s="106"/>
      <c r="AN3783" s="114">
        <f t="shared" si="116"/>
        <v>19459607</v>
      </c>
      <c r="AO3783" s="114">
        <f t="shared" si="117"/>
        <v>0</v>
      </c>
      <c r="AP3783" s="114"/>
      <c r="AQ3783" s="114"/>
      <c r="AR3783" s="114"/>
      <c r="AS3783" s="114"/>
      <c r="AT3783" s="191"/>
    </row>
    <row r="3784" spans="1:46" s="190" customFormat="1" ht="15" customHeight="1" x14ac:dyDescent="0.2">
      <c r="A3784" s="104"/>
      <c r="B3784" s="104">
        <f>VLOOKUP(BJB!$F$9:$F$5599,Ctrl!$B$4:$C$399,2,0)</f>
        <v>34</v>
      </c>
      <c r="C3784" s="104">
        <f>VLOOKUP(BJB!$G$9:$G$5599,Ctrl!$E$4:$F$399,2,0)</f>
        <v>4</v>
      </c>
      <c r="D3784" s="219">
        <v>1</v>
      </c>
      <c r="E3784" s="104" t="str">
        <f>VLOOKUP(BJB!$F$9:$F$5599,Ctrl!$B$4:$D$399,3,0)</f>
        <v>III</v>
      </c>
      <c r="F3784" s="139" t="s">
        <v>10546</v>
      </c>
      <c r="G3784" s="139" t="s">
        <v>4151</v>
      </c>
      <c r="H3784" s="125"/>
      <c r="I3784" s="220" t="e">
        <f>IF(G3783=BJB!#REF!,I3783+1,1)</f>
        <v>#REF!</v>
      </c>
      <c r="J3784" s="912" t="s">
        <v>23694</v>
      </c>
      <c r="K3784" s="121" t="s">
        <v>4164</v>
      </c>
      <c r="L3784" s="104" t="s">
        <v>6477</v>
      </c>
      <c r="M3784" s="104" t="s">
        <v>4165</v>
      </c>
      <c r="N3784" s="120">
        <v>40385</v>
      </c>
      <c r="O3784" s="112">
        <v>50000000</v>
      </c>
      <c r="P3784" s="105" t="s">
        <v>16814</v>
      </c>
      <c r="Q3784" s="120">
        <v>41158</v>
      </c>
      <c r="R3784" s="105">
        <v>8333324</v>
      </c>
      <c r="S3784" s="108" t="s">
        <v>7113</v>
      </c>
      <c r="T3784" s="109">
        <v>41180</v>
      </c>
      <c r="U3784" s="112">
        <v>6249993</v>
      </c>
      <c r="V3784" s="109">
        <v>41180</v>
      </c>
      <c r="W3784" s="141">
        <v>6249993</v>
      </c>
      <c r="X3784" s="141">
        <v>0</v>
      </c>
      <c r="Y3784" s="141">
        <v>0</v>
      </c>
      <c r="Z3784" s="141">
        <v>0</v>
      </c>
      <c r="AA3784" s="112">
        <v>2686429</v>
      </c>
      <c r="AB3784" s="112"/>
      <c r="AC3784" s="112"/>
      <c r="AD3784" s="141"/>
      <c r="AE3784" s="106">
        <v>0</v>
      </c>
      <c r="AF3784" s="106">
        <v>0</v>
      </c>
      <c r="AG3784" s="106">
        <v>0</v>
      </c>
      <c r="AH3784" s="112"/>
      <c r="AI3784" s="112"/>
      <c r="AJ3784" s="112"/>
      <c r="AK3784" s="112"/>
      <c r="AL3784" s="112"/>
      <c r="AM3784" s="112"/>
      <c r="AN3784" s="114">
        <f t="shared" si="116"/>
        <v>2686429</v>
      </c>
      <c r="AO3784" s="114">
        <f t="shared" si="117"/>
        <v>3563564</v>
      </c>
      <c r="AP3784" s="114"/>
      <c r="AQ3784" s="114"/>
      <c r="AR3784" s="114"/>
      <c r="AS3784" s="114"/>
      <c r="AT3784" s="191"/>
    </row>
    <row r="3785" spans="1:46" s="190" customFormat="1" ht="15" customHeight="1" x14ac:dyDescent="0.2">
      <c r="A3785" s="104"/>
      <c r="B3785" s="104">
        <f>VLOOKUP(BJB!$F$9:$F$5599,Ctrl!$B$4:$C$399,2,0)</f>
        <v>34</v>
      </c>
      <c r="C3785" s="104">
        <f>VLOOKUP(BJB!$G$9:$G$5599,Ctrl!$E$4:$F$399,2,0)</f>
        <v>4</v>
      </c>
      <c r="D3785" s="219">
        <v>1</v>
      </c>
      <c r="E3785" s="104" t="str">
        <f>VLOOKUP(BJB!$F$9:$F$5599,Ctrl!$B$4:$D$399,3,0)</f>
        <v>III</v>
      </c>
      <c r="F3785" s="139" t="s">
        <v>10546</v>
      </c>
      <c r="G3785" s="139" t="s">
        <v>4151</v>
      </c>
      <c r="H3785" s="125"/>
      <c r="I3785" s="220" t="e">
        <f>IF(G3784=BJB!#REF!,I3784+1,1)</f>
        <v>#REF!</v>
      </c>
      <c r="J3785" s="912" t="s">
        <v>23695</v>
      </c>
      <c r="K3785" s="121" t="s">
        <v>4166</v>
      </c>
      <c r="L3785" s="104" t="s">
        <v>6477</v>
      </c>
      <c r="M3785" s="104" t="s">
        <v>4167</v>
      </c>
      <c r="N3785" s="120">
        <v>40718</v>
      </c>
      <c r="O3785" s="112">
        <v>50000000</v>
      </c>
      <c r="P3785" s="105" t="s">
        <v>16815</v>
      </c>
      <c r="Q3785" s="120">
        <v>41158</v>
      </c>
      <c r="R3785" s="105">
        <v>38913775</v>
      </c>
      <c r="S3785" s="108" t="s">
        <v>7113</v>
      </c>
      <c r="T3785" s="109">
        <v>41180</v>
      </c>
      <c r="U3785" s="112">
        <v>27239643</v>
      </c>
      <c r="V3785" s="109">
        <v>41180</v>
      </c>
      <c r="W3785" s="141">
        <v>27239643</v>
      </c>
      <c r="X3785" s="141">
        <v>0</v>
      </c>
      <c r="Y3785" s="141">
        <v>0</v>
      </c>
      <c r="Z3785" s="141">
        <v>0</v>
      </c>
      <c r="AA3785" s="112">
        <v>26250000</v>
      </c>
      <c r="AB3785" s="112"/>
      <c r="AC3785" s="112"/>
      <c r="AD3785" s="141"/>
      <c r="AE3785" s="106">
        <v>0</v>
      </c>
      <c r="AF3785" s="106">
        <v>0</v>
      </c>
      <c r="AG3785" s="106">
        <v>0</v>
      </c>
      <c r="AH3785" s="112"/>
      <c r="AI3785" s="112"/>
      <c r="AJ3785" s="112"/>
      <c r="AK3785" s="112"/>
      <c r="AL3785" s="112"/>
      <c r="AM3785" s="112"/>
      <c r="AN3785" s="114">
        <f t="shared" ref="AN3785:AN3848" si="118">SUM(AA3785:AM3785)</f>
        <v>26250000</v>
      </c>
      <c r="AO3785" s="114">
        <f t="shared" ref="AO3785:AO3848" si="119">IF((U3785-AN3785)&lt;0,ABS(0),(U3785-AN3785))</f>
        <v>989643</v>
      </c>
      <c r="AP3785" s="114"/>
      <c r="AQ3785" s="114"/>
      <c r="AR3785" s="114"/>
      <c r="AS3785" s="114"/>
      <c r="AT3785" s="191"/>
    </row>
    <row r="3786" spans="1:46" s="190" customFormat="1" ht="15" customHeight="1" x14ac:dyDescent="0.2">
      <c r="A3786" s="104"/>
      <c r="B3786" s="104">
        <f>VLOOKUP(BJB!$F$9:$F$5599,Ctrl!$B$4:$C$399,2,0)</f>
        <v>34</v>
      </c>
      <c r="C3786" s="104">
        <f>VLOOKUP(BJB!$G$9:$G$5599,Ctrl!$E$4:$F$399,2,0)</f>
        <v>4</v>
      </c>
      <c r="D3786" s="219">
        <v>1</v>
      </c>
      <c r="E3786" s="104" t="str">
        <f>VLOOKUP(BJB!$F$9:$F$5599,Ctrl!$B$4:$D$399,3,0)</f>
        <v>III</v>
      </c>
      <c r="F3786" s="139" t="s">
        <v>10546</v>
      </c>
      <c r="G3786" s="139" t="s">
        <v>4151</v>
      </c>
      <c r="H3786" s="125" t="s">
        <v>13206</v>
      </c>
      <c r="I3786" s="220" t="e">
        <f>IF(G3785=BJB!#REF!,I3785+1,1)</f>
        <v>#REF!</v>
      </c>
      <c r="J3786" s="891" t="s">
        <v>18476</v>
      </c>
      <c r="K3786" s="121" t="s">
        <v>4168</v>
      </c>
      <c r="L3786" s="104" t="s">
        <v>6477</v>
      </c>
      <c r="M3786" s="104" t="s">
        <v>4169</v>
      </c>
      <c r="N3786" s="120">
        <v>40739</v>
      </c>
      <c r="O3786" s="107">
        <v>35000000</v>
      </c>
      <c r="P3786" s="105" t="s">
        <v>16816</v>
      </c>
      <c r="Q3786" s="120">
        <v>41158</v>
      </c>
      <c r="R3786" s="105">
        <v>28266313</v>
      </c>
      <c r="S3786" s="108" t="s">
        <v>7113</v>
      </c>
      <c r="T3786" s="109">
        <v>41180</v>
      </c>
      <c r="U3786" s="118">
        <v>19786419</v>
      </c>
      <c r="V3786" s="109">
        <v>41180</v>
      </c>
      <c r="W3786" s="141">
        <v>19786419</v>
      </c>
      <c r="X3786" s="141">
        <v>0</v>
      </c>
      <c r="Y3786" s="141">
        <v>0</v>
      </c>
      <c r="Z3786" s="141">
        <v>0</v>
      </c>
      <c r="AA3786" s="112">
        <v>716045</v>
      </c>
      <c r="AB3786" s="112">
        <v>392045</v>
      </c>
      <c r="AC3786" s="132">
        <v>313636</v>
      </c>
      <c r="AD3786" s="141">
        <v>313636</v>
      </c>
      <c r="AE3786" s="106">
        <v>313636</v>
      </c>
      <c r="AF3786" s="106">
        <v>360681</v>
      </c>
      <c r="AG3786" s="106">
        <v>258750</v>
      </c>
      <c r="AH3786" s="118"/>
      <c r="AI3786" s="118"/>
      <c r="AJ3786" s="118"/>
      <c r="AK3786" s="118"/>
      <c r="AL3786" s="118"/>
      <c r="AM3786" s="118"/>
      <c r="AN3786" s="114">
        <f t="shared" si="118"/>
        <v>2668429</v>
      </c>
      <c r="AO3786" s="114">
        <f t="shared" si="119"/>
        <v>17117990</v>
      </c>
      <c r="AP3786" s="114"/>
      <c r="AQ3786" s="114"/>
      <c r="AR3786" s="114"/>
      <c r="AS3786" s="114"/>
      <c r="AT3786" s="191"/>
    </row>
    <row r="3787" spans="1:46" s="190" customFormat="1" ht="15" customHeight="1" x14ac:dyDescent="0.2">
      <c r="A3787" s="104"/>
      <c r="B3787" s="104">
        <f>VLOOKUP(BJB!$F$9:$F$5599,Ctrl!$B$4:$C$399,2,0)</f>
        <v>34</v>
      </c>
      <c r="C3787" s="104">
        <f>VLOOKUP(BJB!$G$9:$G$5599,Ctrl!$E$4:$F$399,2,0)</f>
        <v>4</v>
      </c>
      <c r="D3787" s="219">
        <v>1</v>
      </c>
      <c r="E3787" s="104" t="str">
        <f>VLOOKUP(BJB!$F$9:$F$5599,Ctrl!$B$4:$D$399,3,0)</f>
        <v>III</v>
      </c>
      <c r="F3787" s="139" t="s">
        <v>10546</v>
      </c>
      <c r="G3787" s="139" t="s">
        <v>4151</v>
      </c>
      <c r="H3787" s="125"/>
      <c r="I3787" s="220" t="e">
        <f>IF(G3786=BJB!#REF!,I3786+1,1)</f>
        <v>#REF!</v>
      </c>
      <c r="J3787" s="912" t="s">
        <v>23696</v>
      </c>
      <c r="K3787" s="121" t="s">
        <v>4170</v>
      </c>
      <c r="L3787" s="104" t="s">
        <v>6477</v>
      </c>
      <c r="M3787" s="104" t="s">
        <v>4171</v>
      </c>
      <c r="N3787" s="120">
        <v>40990</v>
      </c>
      <c r="O3787" s="107">
        <v>30000000</v>
      </c>
      <c r="P3787" s="105" t="s">
        <v>16817</v>
      </c>
      <c r="Q3787" s="120">
        <v>41328</v>
      </c>
      <c r="R3787" s="105">
        <v>30000000</v>
      </c>
      <c r="S3787" s="146" t="s">
        <v>7120</v>
      </c>
      <c r="T3787" s="109">
        <v>41453</v>
      </c>
      <c r="U3787" s="112">
        <v>21000000</v>
      </c>
      <c r="V3787" s="109">
        <v>41453</v>
      </c>
      <c r="W3787" s="141">
        <v>21000000</v>
      </c>
      <c r="X3787" s="141">
        <v>0</v>
      </c>
      <c r="Y3787" s="141">
        <v>0</v>
      </c>
      <c r="Z3787" s="141">
        <v>0</v>
      </c>
      <c r="AA3787" s="112">
        <v>0</v>
      </c>
      <c r="AB3787" s="112"/>
      <c r="AC3787" s="112"/>
      <c r="AD3787" s="141"/>
      <c r="AE3787" s="106">
        <v>0</v>
      </c>
      <c r="AF3787" s="106">
        <v>0</v>
      </c>
      <c r="AG3787" s="106">
        <v>0</v>
      </c>
      <c r="AH3787" s="112"/>
      <c r="AI3787" s="112"/>
      <c r="AJ3787" s="112"/>
      <c r="AK3787" s="112"/>
      <c r="AL3787" s="112"/>
      <c r="AM3787" s="112"/>
      <c r="AN3787" s="114">
        <f t="shared" si="118"/>
        <v>0</v>
      </c>
      <c r="AO3787" s="114">
        <f t="shared" si="119"/>
        <v>21000000</v>
      </c>
      <c r="AP3787" s="114"/>
      <c r="AQ3787" s="114"/>
      <c r="AR3787" s="114"/>
      <c r="AS3787" s="114"/>
      <c r="AT3787" s="191"/>
    </row>
    <row r="3788" spans="1:46" s="190" customFormat="1" ht="15" customHeight="1" x14ac:dyDescent="0.2">
      <c r="A3788" s="104"/>
      <c r="B3788" s="104">
        <f>VLOOKUP(BJB!$F$9:$F$5599,Ctrl!$B$4:$C$399,2,0)</f>
        <v>34</v>
      </c>
      <c r="C3788" s="104">
        <f>VLOOKUP(BJB!$G$9:$G$5599,Ctrl!$E$4:$F$399,2,0)</f>
        <v>4</v>
      </c>
      <c r="D3788" s="219">
        <v>1</v>
      </c>
      <c r="E3788" s="104" t="str">
        <f>VLOOKUP(BJB!$F$9:$F$5599,Ctrl!$B$4:$D$399,3,0)</f>
        <v>III</v>
      </c>
      <c r="F3788" s="139" t="s">
        <v>10546</v>
      </c>
      <c r="G3788" s="139" t="s">
        <v>4151</v>
      </c>
      <c r="H3788" s="125" t="s">
        <v>7536</v>
      </c>
      <c r="I3788" s="220" t="e">
        <f>IF(G3787=BJB!#REF!,I3787+1,1)</f>
        <v>#REF!</v>
      </c>
      <c r="J3788" s="912" t="s">
        <v>23697</v>
      </c>
      <c r="K3788" s="121" t="s">
        <v>4172</v>
      </c>
      <c r="L3788" s="104" t="s">
        <v>6477</v>
      </c>
      <c r="M3788" s="104" t="s">
        <v>4169</v>
      </c>
      <c r="N3788" s="120">
        <v>40739</v>
      </c>
      <c r="O3788" s="107">
        <v>30000000</v>
      </c>
      <c r="P3788" s="105" t="s">
        <v>16818</v>
      </c>
      <c r="Q3788" s="120">
        <v>41328</v>
      </c>
      <c r="R3788" s="105">
        <v>17500000</v>
      </c>
      <c r="S3788" s="146" t="s">
        <v>7120</v>
      </c>
      <c r="T3788" s="109">
        <v>41453</v>
      </c>
      <c r="U3788" s="112">
        <v>13405246</v>
      </c>
      <c r="V3788" s="109">
        <v>41453</v>
      </c>
      <c r="W3788" s="141">
        <v>13405246</v>
      </c>
      <c r="X3788" s="141">
        <v>0</v>
      </c>
      <c r="Y3788" s="141">
        <v>0</v>
      </c>
      <c r="Z3788" s="141">
        <v>0</v>
      </c>
      <c r="AA3788" s="112">
        <v>13405246</v>
      </c>
      <c r="AB3788" s="112"/>
      <c r="AC3788" s="132"/>
      <c r="AD3788" s="141"/>
      <c r="AE3788" s="106">
        <v>0</v>
      </c>
      <c r="AF3788" s="106">
        <v>0</v>
      </c>
      <c r="AG3788" s="106">
        <v>0</v>
      </c>
      <c r="AH3788" s="112"/>
      <c r="AI3788" s="112"/>
      <c r="AJ3788" s="112"/>
      <c r="AK3788" s="112"/>
      <c r="AL3788" s="112"/>
      <c r="AM3788" s="112"/>
      <c r="AN3788" s="114">
        <f t="shared" si="118"/>
        <v>13405246</v>
      </c>
      <c r="AO3788" s="114">
        <f t="shared" si="119"/>
        <v>0</v>
      </c>
      <c r="AP3788" s="114"/>
      <c r="AQ3788" s="114"/>
      <c r="AR3788" s="114"/>
      <c r="AS3788" s="114"/>
      <c r="AT3788" s="191"/>
    </row>
    <row r="3789" spans="1:46" s="190" customFormat="1" ht="15" customHeight="1" x14ac:dyDescent="0.2">
      <c r="A3789" s="104"/>
      <c r="B3789" s="104">
        <f>VLOOKUP(BJB!$F$9:$F$5599,Ctrl!$B$4:$C$399,2,0)</f>
        <v>34</v>
      </c>
      <c r="C3789" s="104">
        <f>VLOOKUP(BJB!$G$9:$G$5599,Ctrl!$E$4:$F$399,2,0)</f>
        <v>4</v>
      </c>
      <c r="D3789" s="219">
        <v>1</v>
      </c>
      <c r="E3789" s="104" t="str">
        <f>VLOOKUP(BJB!$F$9:$F$5599,Ctrl!$B$4:$D$399,3,0)</f>
        <v>III</v>
      </c>
      <c r="F3789" s="139" t="s">
        <v>10546</v>
      </c>
      <c r="G3789" s="139" t="s">
        <v>4151</v>
      </c>
      <c r="H3789" s="125"/>
      <c r="I3789" s="220" t="e">
        <f>IF(G3788=BJB!#REF!,I3788+1,1)</f>
        <v>#REF!</v>
      </c>
      <c r="J3789" s="912" t="s">
        <v>23698</v>
      </c>
      <c r="K3789" s="121" t="s">
        <v>4173</v>
      </c>
      <c r="L3789" s="104" t="s">
        <v>6477</v>
      </c>
      <c r="M3789" s="104" t="s">
        <v>4174</v>
      </c>
      <c r="N3789" s="120">
        <v>40340</v>
      </c>
      <c r="O3789" s="107">
        <v>15000000</v>
      </c>
      <c r="P3789" s="105" t="s">
        <v>16819</v>
      </c>
      <c r="Q3789" s="120">
        <v>41328</v>
      </c>
      <c r="R3789" s="105">
        <v>3333327</v>
      </c>
      <c r="S3789" s="146" t="s">
        <v>7120</v>
      </c>
      <c r="T3789" s="109">
        <v>41453</v>
      </c>
      <c r="U3789" s="112">
        <v>2499993</v>
      </c>
      <c r="V3789" s="109">
        <v>41453</v>
      </c>
      <c r="W3789" s="141">
        <v>2499993</v>
      </c>
      <c r="X3789" s="141">
        <v>0</v>
      </c>
      <c r="Y3789" s="141">
        <v>0</v>
      </c>
      <c r="Z3789" s="141">
        <v>0</v>
      </c>
      <c r="AA3789" s="112">
        <v>385000</v>
      </c>
      <c r="AB3789" s="112"/>
      <c r="AC3789" s="112"/>
      <c r="AD3789" s="141"/>
      <c r="AE3789" s="106">
        <v>0</v>
      </c>
      <c r="AF3789" s="106">
        <v>0</v>
      </c>
      <c r="AG3789" s="106">
        <v>0</v>
      </c>
      <c r="AH3789" s="112"/>
      <c r="AI3789" s="112"/>
      <c r="AJ3789" s="112"/>
      <c r="AK3789" s="112"/>
      <c r="AL3789" s="112"/>
      <c r="AM3789" s="112"/>
      <c r="AN3789" s="114">
        <f t="shared" si="118"/>
        <v>385000</v>
      </c>
      <c r="AO3789" s="114">
        <f t="shared" si="119"/>
        <v>2114993</v>
      </c>
      <c r="AP3789" s="114"/>
      <c r="AQ3789" s="114"/>
      <c r="AR3789" s="114"/>
      <c r="AS3789" s="114"/>
      <c r="AT3789" s="191"/>
    </row>
    <row r="3790" spans="1:46" s="190" customFormat="1" ht="15" customHeight="1" x14ac:dyDescent="0.2">
      <c r="A3790" s="104"/>
      <c r="B3790" s="104">
        <f>VLOOKUP(BJB!$F$9:$F$5599,Ctrl!$B$4:$C$399,2,0)</f>
        <v>34</v>
      </c>
      <c r="C3790" s="104">
        <f>VLOOKUP(BJB!$G$9:$G$5599,Ctrl!$E$4:$F$399,2,0)</f>
        <v>4</v>
      </c>
      <c r="D3790" s="219">
        <v>1</v>
      </c>
      <c r="E3790" s="104" t="str">
        <f>VLOOKUP(BJB!$F$9:$F$5599,Ctrl!$B$4:$D$399,3,0)</f>
        <v>III</v>
      </c>
      <c r="F3790" s="139" t="s">
        <v>10546</v>
      </c>
      <c r="G3790" s="139" t="s">
        <v>4151</v>
      </c>
      <c r="H3790" s="231" t="s">
        <v>18621</v>
      </c>
      <c r="I3790" s="220" t="e">
        <f>IF(G3789=BJB!#REF!,I3789+1,1)</f>
        <v>#REF!</v>
      </c>
      <c r="J3790" s="891" t="s">
        <v>18477</v>
      </c>
      <c r="K3790" s="121" t="s">
        <v>4175</v>
      </c>
      <c r="L3790" s="104" t="s">
        <v>6477</v>
      </c>
      <c r="M3790" s="104" t="s">
        <v>4176</v>
      </c>
      <c r="N3790" s="120">
        <v>41102</v>
      </c>
      <c r="O3790" s="107">
        <v>100000000</v>
      </c>
      <c r="P3790" s="105" t="s">
        <v>16820</v>
      </c>
      <c r="Q3790" s="120">
        <v>41417</v>
      </c>
      <c r="R3790" s="105">
        <v>86111110</v>
      </c>
      <c r="S3790" s="146" t="s">
        <v>7120</v>
      </c>
      <c r="T3790" s="109">
        <v>41453</v>
      </c>
      <c r="U3790" s="112">
        <v>68027299</v>
      </c>
      <c r="V3790" s="109">
        <v>41453</v>
      </c>
      <c r="W3790" s="141">
        <v>68027299</v>
      </c>
      <c r="X3790" s="141">
        <v>0</v>
      </c>
      <c r="Y3790" s="141">
        <v>0</v>
      </c>
      <c r="Z3790" s="141">
        <v>0</v>
      </c>
      <c r="AA3790" s="112">
        <v>2489509</v>
      </c>
      <c r="AB3790" s="112">
        <v>829836</v>
      </c>
      <c r="AC3790" s="132">
        <v>1244754</v>
      </c>
      <c r="AD3790" s="141"/>
      <c r="AE3790" s="106">
        <v>0</v>
      </c>
      <c r="AF3790" s="106">
        <v>0</v>
      </c>
      <c r="AG3790" s="106">
        <v>0</v>
      </c>
      <c r="AH3790" s="112"/>
      <c r="AI3790" s="112"/>
      <c r="AJ3790" s="112"/>
      <c r="AK3790" s="112"/>
      <c r="AL3790" s="112"/>
      <c r="AM3790" s="112"/>
      <c r="AN3790" s="114">
        <f t="shared" si="118"/>
        <v>4564099</v>
      </c>
      <c r="AO3790" s="114">
        <f t="shared" si="119"/>
        <v>63463200</v>
      </c>
      <c r="AP3790" s="114"/>
      <c r="AQ3790" s="114"/>
      <c r="AR3790" s="114"/>
      <c r="AS3790" s="114"/>
      <c r="AT3790" s="191"/>
    </row>
    <row r="3791" spans="1:46" s="190" customFormat="1" ht="15" customHeight="1" x14ac:dyDescent="0.2">
      <c r="A3791" s="104"/>
      <c r="B3791" s="104">
        <f>VLOOKUP(BJB!$F$9:$F$5599,Ctrl!$B$4:$C$399,2,0)</f>
        <v>34</v>
      </c>
      <c r="C3791" s="104">
        <f>VLOOKUP(BJB!$G$9:$G$5599,Ctrl!$E$4:$F$399,2,0)</f>
        <v>4</v>
      </c>
      <c r="D3791" s="219">
        <v>1</v>
      </c>
      <c r="E3791" s="104" t="str">
        <f>VLOOKUP(BJB!$F$9:$F$5599,Ctrl!$B$4:$D$399,3,0)</f>
        <v>III</v>
      </c>
      <c r="F3791" s="139" t="s">
        <v>10546</v>
      </c>
      <c r="G3791" s="139" t="s">
        <v>4151</v>
      </c>
      <c r="H3791" s="125"/>
      <c r="I3791" s="220" t="e">
        <f>IF(G3790=BJB!#REF!,I3790+1,1)</f>
        <v>#REF!</v>
      </c>
      <c r="J3791" s="912" t="s">
        <v>23699</v>
      </c>
      <c r="K3791" s="121" t="s">
        <v>4177</v>
      </c>
      <c r="L3791" s="104" t="s">
        <v>6477</v>
      </c>
      <c r="M3791" s="104" t="s">
        <v>4169</v>
      </c>
      <c r="N3791" s="120">
        <v>40739</v>
      </c>
      <c r="O3791" s="107">
        <v>100000000</v>
      </c>
      <c r="P3791" s="105" t="s">
        <v>16821</v>
      </c>
      <c r="Q3791" s="120">
        <v>41457</v>
      </c>
      <c r="R3791" s="105">
        <v>52933706</v>
      </c>
      <c r="S3791" s="146" t="s">
        <v>124</v>
      </c>
      <c r="T3791" s="109">
        <v>41547</v>
      </c>
      <c r="U3791" s="116">
        <v>36615658</v>
      </c>
      <c r="V3791" s="109">
        <v>41543</v>
      </c>
      <c r="W3791" s="141">
        <v>36615658</v>
      </c>
      <c r="X3791" s="141">
        <v>0</v>
      </c>
      <c r="Y3791" s="141">
        <v>0</v>
      </c>
      <c r="Z3791" s="141">
        <v>0</v>
      </c>
      <c r="AA3791" s="112">
        <v>0</v>
      </c>
      <c r="AB3791" s="112"/>
      <c r="AC3791" s="116"/>
      <c r="AD3791" s="141"/>
      <c r="AE3791" s="106">
        <v>0</v>
      </c>
      <c r="AF3791" s="106">
        <v>0</v>
      </c>
      <c r="AG3791" s="106">
        <v>0</v>
      </c>
      <c r="AH3791" s="116"/>
      <c r="AI3791" s="116"/>
      <c r="AJ3791" s="116"/>
      <c r="AK3791" s="116"/>
      <c r="AL3791" s="116"/>
      <c r="AM3791" s="116"/>
      <c r="AN3791" s="114">
        <f t="shared" si="118"/>
        <v>0</v>
      </c>
      <c r="AO3791" s="114">
        <f t="shared" si="119"/>
        <v>36615658</v>
      </c>
      <c r="AP3791" s="114"/>
      <c r="AQ3791" s="114"/>
      <c r="AR3791" s="114"/>
      <c r="AS3791" s="114"/>
      <c r="AT3791" s="191"/>
    </row>
    <row r="3792" spans="1:46" s="190" customFormat="1" ht="15" customHeight="1" x14ac:dyDescent="0.2">
      <c r="A3792" s="104"/>
      <c r="B3792" s="104">
        <f>VLOOKUP(BJB!$F$9:$F$5599,Ctrl!$B$4:$C$399,2,0)</f>
        <v>34</v>
      </c>
      <c r="C3792" s="104">
        <f>VLOOKUP(BJB!$G$9:$G$5599,Ctrl!$E$4:$F$399,2,0)</f>
        <v>4</v>
      </c>
      <c r="D3792" s="219">
        <v>1</v>
      </c>
      <c r="E3792" s="104" t="str">
        <f>VLOOKUP(BJB!$F$9:$F$5599,Ctrl!$B$4:$D$399,3,0)</f>
        <v>III</v>
      </c>
      <c r="F3792" s="139" t="s">
        <v>10546</v>
      </c>
      <c r="G3792" s="139" t="s">
        <v>4151</v>
      </c>
      <c r="H3792" s="125"/>
      <c r="I3792" s="220" t="e">
        <f>IF(G3791=BJB!#REF!,I3791+1,1)</f>
        <v>#REF!</v>
      </c>
      <c r="J3792" s="912" t="s">
        <v>23700</v>
      </c>
      <c r="K3792" s="121" t="s">
        <v>4178</v>
      </c>
      <c r="L3792" s="104" t="s">
        <v>6477</v>
      </c>
      <c r="M3792" s="104" t="s">
        <v>4160</v>
      </c>
      <c r="N3792" s="120">
        <v>40795</v>
      </c>
      <c r="O3792" s="107">
        <v>20000000</v>
      </c>
      <c r="P3792" s="105" t="s">
        <v>16822</v>
      </c>
      <c r="Q3792" s="120">
        <v>41457</v>
      </c>
      <c r="R3792" s="105">
        <v>11111104</v>
      </c>
      <c r="S3792" s="146" t="s">
        <v>124</v>
      </c>
      <c r="T3792" s="109">
        <v>41547</v>
      </c>
      <c r="U3792" s="116">
        <v>9072949</v>
      </c>
      <c r="V3792" s="109">
        <v>41543</v>
      </c>
      <c r="W3792" s="141">
        <v>9072949</v>
      </c>
      <c r="X3792" s="141">
        <v>0</v>
      </c>
      <c r="Y3792" s="141">
        <v>0</v>
      </c>
      <c r="Z3792" s="141">
        <v>0</v>
      </c>
      <c r="AA3792" s="112">
        <v>0</v>
      </c>
      <c r="AB3792" s="112"/>
      <c r="AC3792" s="116"/>
      <c r="AD3792" s="141"/>
      <c r="AE3792" s="106">
        <v>0</v>
      </c>
      <c r="AF3792" s="106">
        <v>0</v>
      </c>
      <c r="AG3792" s="106">
        <v>0</v>
      </c>
      <c r="AH3792" s="116"/>
      <c r="AI3792" s="116"/>
      <c r="AJ3792" s="116"/>
      <c r="AK3792" s="116"/>
      <c r="AL3792" s="116"/>
      <c r="AM3792" s="116"/>
      <c r="AN3792" s="114">
        <f t="shared" si="118"/>
        <v>0</v>
      </c>
      <c r="AO3792" s="114">
        <f t="shared" si="119"/>
        <v>9072949</v>
      </c>
      <c r="AP3792" s="114"/>
      <c r="AQ3792" s="114"/>
      <c r="AR3792" s="114"/>
      <c r="AS3792" s="114"/>
      <c r="AT3792" s="191"/>
    </row>
    <row r="3793" spans="1:46" s="190" customFormat="1" ht="15" customHeight="1" x14ac:dyDescent="0.2">
      <c r="A3793" s="104"/>
      <c r="B3793" s="104">
        <f>VLOOKUP(BJB!$F$9:$F$5599,Ctrl!$B$4:$C$399,2,0)</f>
        <v>34</v>
      </c>
      <c r="C3793" s="104">
        <f>VLOOKUP(BJB!$G$9:$G$5599,Ctrl!$E$4:$F$399,2,0)</f>
        <v>4</v>
      </c>
      <c r="D3793" s="219">
        <v>1</v>
      </c>
      <c r="E3793" s="104" t="str">
        <f>VLOOKUP(BJB!$F$9:$F$5599,Ctrl!$B$4:$D$399,3,0)</f>
        <v>III</v>
      </c>
      <c r="F3793" s="139" t="s">
        <v>10546</v>
      </c>
      <c r="G3793" s="139" t="s">
        <v>4151</v>
      </c>
      <c r="H3793" s="125"/>
      <c r="I3793" s="220" t="e">
        <f>IF(G3792=BJB!#REF!,I3792+1,1)</f>
        <v>#REF!</v>
      </c>
      <c r="J3793" s="912" t="s">
        <v>23701</v>
      </c>
      <c r="K3793" s="121" t="s">
        <v>4179</v>
      </c>
      <c r="L3793" s="104" t="s">
        <v>6477</v>
      </c>
      <c r="M3793" s="104" t="s">
        <v>4180</v>
      </c>
      <c r="N3793" s="120">
        <v>41131</v>
      </c>
      <c r="O3793" s="107">
        <v>250000000</v>
      </c>
      <c r="P3793" s="105" t="s">
        <v>16823</v>
      </c>
      <c r="Q3793" s="120">
        <v>41461</v>
      </c>
      <c r="R3793" s="105">
        <v>250000000</v>
      </c>
      <c r="S3793" s="146" t="s">
        <v>124</v>
      </c>
      <c r="T3793" s="109">
        <v>41547</v>
      </c>
      <c r="U3793" s="116">
        <v>175000000</v>
      </c>
      <c r="V3793" s="109">
        <v>41543</v>
      </c>
      <c r="W3793" s="141">
        <v>175000000</v>
      </c>
      <c r="X3793" s="141">
        <v>0</v>
      </c>
      <c r="Y3793" s="141">
        <v>0</v>
      </c>
      <c r="Z3793" s="141">
        <v>0</v>
      </c>
      <c r="AA3793" s="112">
        <v>0</v>
      </c>
      <c r="AB3793" s="112"/>
      <c r="AC3793" s="116"/>
      <c r="AD3793" s="141"/>
      <c r="AE3793" s="106">
        <v>0</v>
      </c>
      <c r="AF3793" s="106">
        <v>0</v>
      </c>
      <c r="AG3793" s="106">
        <v>0</v>
      </c>
      <c r="AH3793" s="116"/>
      <c r="AI3793" s="116"/>
      <c r="AJ3793" s="116"/>
      <c r="AK3793" s="116"/>
      <c r="AL3793" s="116"/>
      <c r="AM3793" s="116"/>
      <c r="AN3793" s="114">
        <f t="shared" si="118"/>
        <v>0</v>
      </c>
      <c r="AO3793" s="114">
        <f t="shared" si="119"/>
        <v>175000000</v>
      </c>
      <c r="AP3793" s="114"/>
      <c r="AQ3793" s="114"/>
      <c r="AR3793" s="114"/>
      <c r="AS3793" s="114"/>
      <c r="AT3793" s="191"/>
    </row>
    <row r="3794" spans="1:46" s="190" customFormat="1" ht="15" customHeight="1" x14ac:dyDescent="0.2">
      <c r="A3794" s="104"/>
      <c r="B3794" s="104">
        <f>VLOOKUP(BJB!$F$9:$F$5599,Ctrl!$B$4:$C$399,2,0)</f>
        <v>34</v>
      </c>
      <c r="C3794" s="104">
        <f>VLOOKUP(BJB!$G$9:$G$5599,Ctrl!$E$4:$F$399,2,0)</f>
        <v>4</v>
      </c>
      <c r="D3794" s="219">
        <v>1</v>
      </c>
      <c r="E3794" s="104" t="str">
        <f>VLOOKUP(BJB!$F$9:$F$5599,Ctrl!$B$4:$D$399,3,0)</f>
        <v>III</v>
      </c>
      <c r="F3794" s="139" t="s">
        <v>10546</v>
      </c>
      <c r="G3794" s="139" t="s">
        <v>4151</v>
      </c>
      <c r="H3794" s="125" t="s">
        <v>8546</v>
      </c>
      <c r="I3794" s="220" t="e">
        <f>IF(G3793=BJB!#REF!,I3793+1,1)</f>
        <v>#REF!</v>
      </c>
      <c r="J3794" s="912" t="s">
        <v>23702</v>
      </c>
      <c r="K3794" s="121" t="s">
        <v>4181</v>
      </c>
      <c r="L3794" s="104" t="s">
        <v>6477</v>
      </c>
      <c r="M3794" s="104" t="s">
        <v>4182</v>
      </c>
      <c r="N3794" s="120">
        <v>40770</v>
      </c>
      <c r="O3794" s="107">
        <v>10000000</v>
      </c>
      <c r="P3794" s="105" t="s">
        <v>16824</v>
      </c>
      <c r="Q3794" s="120">
        <v>41328</v>
      </c>
      <c r="R3794" s="105">
        <v>5833330</v>
      </c>
      <c r="S3794" s="146" t="s">
        <v>124</v>
      </c>
      <c r="T3794" s="109">
        <v>41547</v>
      </c>
      <c r="U3794" s="116">
        <v>3305553</v>
      </c>
      <c r="V3794" s="109">
        <v>41543</v>
      </c>
      <c r="W3794" s="141">
        <v>3305553</v>
      </c>
      <c r="X3794" s="141">
        <v>0</v>
      </c>
      <c r="Y3794" s="141">
        <v>0</v>
      </c>
      <c r="Z3794" s="141">
        <v>0</v>
      </c>
      <c r="AA3794" s="112">
        <v>525000</v>
      </c>
      <c r="AB3794" s="112"/>
      <c r="AC3794" s="132"/>
      <c r="AD3794" s="141"/>
      <c r="AE3794" s="106">
        <v>0</v>
      </c>
      <c r="AF3794" s="106">
        <v>0</v>
      </c>
      <c r="AG3794" s="106">
        <v>0</v>
      </c>
      <c r="AH3794" s="116"/>
      <c r="AI3794" s="116"/>
      <c r="AJ3794" s="116"/>
      <c r="AK3794" s="116"/>
      <c r="AL3794" s="116"/>
      <c r="AM3794" s="116"/>
      <c r="AN3794" s="114">
        <f t="shared" si="118"/>
        <v>525000</v>
      </c>
      <c r="AO3794" s="114">
        <f t="shared" si="119"/>
        <v>2780553</v>
      </c>
      <c r="AP3794" s="114"/>
      <c r="AQ3794" s="114"/>
      <c r="AR3794" s="114"/>
      <c r="AS3794" s="114"/>
      <c r="AT3794" s="191"/>
    </row>
    <row r="3795" spans="1:46" s="190" customFormat="1" ht="15" customHeight="1" x14ac:dyDescent="0.2">
      <c r="A3795" s="104"/>
      <c r="B3795" s="104">
        <f>VLOOKUP(BJB!$F$9:$F$5599,Ctrl!$B$4:$C$399,2,0)</f>
        <v>34</v>
      </c>
      <c r="C3795" s="104">
        <f>VLOOKUP(BJB!$G$9:$G$5599,Ctrl!$E$4:$F$399,2,0)</f>
        <v>4</v>
      </c>
      <c r="D3795" s="219">
        <v>1</v>
      </c>
      <c r="E3795" s="104" t="str">
        <f>VLOOKUP(BJB!$F$9:$F$5599,Ctrl!$B$4:$D$399,3,0)</f>
        <v>III</v>
      </c>
      <c r="F3795" s="139" t="s">
        <v>10546</v>
      </c>
      <c r="G3795" s="139" t="s">
        <v>4151</v>
      </c>
      <c r="H3795" s="125" t="s">
        <v>7535</v>
      </c>
      <c r="I3795" s="220" t="e">
        <f>IF(G3794=BJB!#REF!,I3794+1,1)</f>
        <v>#REF!</v>
      </c>
      <c r="J3795" s="912" t="s">
        <v>23703</v>
      </c>
      <c r="K3795" s="121" t="s">
        <v>2663</v>
      </c>
      <c r="L3795" s="104" t="s">
        <v>6477</v>
      </c>
      <c r="M3795" s="104" t="s">
        <v>4180</v>
      </c>
      <c r="N3795" s="120">
        <v>41131</v>
      </c>
      <c r="O3795" s="107">
        <v>15000000</v>
      </c>
      <c r="P3795" s="105" t="s">
        <v>16825</v>
      </c>
      <c r="Q3795" s="120">
        <v>41467</v>
      </c>
      <c r="R3795" s="105">
        <v>13333332</v>
      </c>
      <c r="S3795" s="146" t="s">
        <v>124</v>
      </c>
      <c r="T3795" s="109">
        <v>41547</v>
      </c>
      <c r="U3795" s="116">
        <v>10500000</v>
      </c>
      <c r="V3795" s="109">
        <v>41543</v>
      </c>
      <c r="W3795" s="141">
        <v>10500000</v>
      </c>
      <c r="X3795" s="141">
        <v>0</v>
      </c>
      <c r="Y3795" s="141">
        <v>0</v>
      </c>
      <c r="Z3795" s="141">
        <v>0</v>
      </c>
      <c r="AA3795" s="112">
        <v>1690356</v>
      </c>
      <c r="AB3795" s="112"/>
      <c r="AC3795" s="132"/>
      <c r="AD3795" s="141"/>
      <c r="AE3795" s="106">
        <v>0</v>
      </c>
      <c r="AF3795" s="106">
        <v>0</v>
      </c>
      <c r="AG3795" s="106">
        <v>0</v>
      </c>
      <c r="AH3795" s="116"/>
      <c r="AI3795" s="222"/>
      <c r="AJ3795" s="116"/>
      <c r="AK3795" s="116"/>
      <c r="AL3795" s="116"/>
      <c r="AM3795" s="116"/>
      <c r="AN3795" s="114">
        <f t="shared" si="118"/>
        <v>1690356</v>
      </c>
      <c r="AO3795" s="114">
        <f t="shared" si="119"/>
        <v>8809644</v>
      </c>
      <c r="AP3795" s="114"/>
      <c r="AQ3795" s="114"/>
      <c r="AR3795" s="114"/>
      <c r="AS3795" s="114"/>
      <c r="AT3795" s="191"/>
    </row>
    <row r="3796" spans="1:46" s="190" customFormat="1" ht="15" customHeight="1" x14ac:dyDescent="0.2">
      <c r="A3796" s="104"/>
      <c r="B3796" s="104">
        <f>VLOOKUP(BJB!$F$9:$F$5599,Ctrl!$B$4:$C$399,2,0)</f>
        <v>34</v>
      </c>
      <c r="C3796" s="104">
        <f>VLOOKUP(BJB!$G$9:$G$5599,Ctrl!$E$4:$F$399,2,0)</f>
        <v>4</v>
      </c>
      <c r="D3796" s="219">
        <v>1</v>
      </c>
      <c r="E3796" s="104" t="str">
        <f>VLOOKUP(BJB!$F$9:$F$5599,Ctrl!$B$4:$D$399,3,0)</f>
        <v>III</v>
      </c>
      <c r="F3796" s="139" t="s">
        <v>10546</v>
      </c>
      <c r="G3796" s="139" t="s">
        <v>4151</v>
      </c>
      <c r="H3796" s="125">
        <v>1120705001110</v>
      </c>
      <c r="I3796" s="220" t="e">
        <f>IF(G3795=BJB!#REF!,I3795+1,1)</f>
        <v>#REF!</v>
      </c>
      <c r="J3796" s="912" t="s">
        <v>23704</v>
      </c>
      <c r="K3796" s="121" t="s">
        <v>4183</v>
      </c>
      <c r="L3796" s="104" t="s">
        <v>6477</v>
      </c>
      <c r="M3796" s="104" t="s">
        <v>4180</v>
      </c>
      <c r="N3796" s="120">
        <v>41131</v>
      </c>
      <c r="O3796" s="107">
        <v>5000000</v>
      </c>
      <c r="P3796" s="105" t="s">
        <v>16826</v>
      </c>
      <c r="Q3796" s="120">
        <v>41467</v>
      </c>
      <c r="R3796" s="105">
        <v>3541669</v>
      </c>
      <c r="S3796" s="146" t="s">
        <v>124</v>
      </c>
      <c r="T3796" s="109">
        <v>41547</v>
      </c>
      <c r="U3796" s="116">
        <v>2893273</v>
      </c>
      <c r="V3796" s="109">
        <v>41543</v>
      </c>
      <c r="W3796" s="141">
        <v>2893273</v>
      </c>
      <c r="X3796" s="141">
        <v>0</v>
      </c>
      <c r="Y3796" s="141">
        <v>0</v>
      </c>
      <c r="Z3796" s="141">
        <v>0</v>
      </c>
      <c r="AA3796" s="112">
        <v>2893273</v>
      </c>
      <c r="AB3796" s="112"/>
      <c r="AC3796" s="132"/>
      <c r="AD3796" s="141"/>
      <c r="AE3796" s="106">
        <v>0</v>
      </c>
      <c r="AF3796" s="106">
        <v>0</v>
      </c>
      <c r="AG3796" s="106">
        <v>0</v>
      </c>
      <c r="AH3796" s="116"/>
      <c r="AI3796" s="116"/>
      <c r="AJ3796" s="116"/>
      <c r="AK3796" s="116"/>
      <c r="AL3796" s="116"/>
      <c r="AM3796" s="116"/>
      <c r="AN3796" s="114">
        <f t="shared" si="118"/>
        <v>2893273</v>
      </c>
      <c r="AO3796" s="114">
        <f t="shared" si="119"/>
        <v>0</v>
      </c>
      <c r="AP3796" s="114"/>
      <c r="AQ3796" s="114"/>
      <c r="AR3796" s="114"/>
      <c r="AS3796" s="114"/>
      <c r="AT3796" s="191"/>
    </row>
    <row r="3797" spans="1:46" s="190" customFormat="1" ht="15" customHeight="1" x14ac:dyDescent="0.2">
      <c r="A3797" s="104"/>
      <c r="B3797" s="104">
        <f>VLOOKUP(BJB!$F$9:$F$5599,Ctrl!$B$4:$C$399,2,0)</f>
        <v>34</v>
      </c>
      <c r="C3797" s="104">
        <f>VLOOKUP(BJB!$G$9:$G$5599,Ctrl!$E$4:$F$399,2,0)</f>
        <v>4</v>
      </c>
      <c r="D3797" s="219">
        <v>1</v>
      </c>
      <c r="E3797" s="104" t="str">
        <f>VLOOKUP(BJB!$F$9:$F$5599,Ctrl!$B$4:$D$399,3,0)</f>
        <v>III</v>
      </c>
      <c r="F3797" s="139" t="s">
        <v>10546</v>
      </c>
      <c r="G3797" s="139" t="s">
        <v>4151</v>
      </c>
      <c r="H3797" s="125"/>
      <c r="I3797" s="220" t="e">
        <f>IF(G3796=BJB!#REF!,I3796+1,1)</f>
        <v>#REF!</v>
      </c>
      <c r="J3797" s="912" t="s">
        <v>23705</v>
      </c>
      <c r="K3797" s="121" t="s">
        <v>257</v>
      </c>
      <c r="L3797" s="104" t="s">
        <v>6477</v>
      </c>
      <c r="M3797" s="104" t="s">
        <v>4184</v>
      </c>
      <c r="N3797" s="120">
        <v>41078</v>
      </c>
      <c r="O3797" s="107">
        <v>35000000</v>
      </c>
      <c r="P3797" s="105" t="s">
        <v>16827</v>
      </c>
      <c r="Q3797" s="120" t="s">
        <v>15642</v>
      </c>
      <c r="R3797" s="105">
        <v>29166668</v>
      </c>
      <c r="S3797" s="146" t="s">
        <v>124</v>
      </c>
      <c r="T3797" s="109">
        <v>41547</v>
      </c>
      <c r="U3797" s="116">
        <v>22879875</v>
      </c>
      <c r="V3797" s="109">
        <v>41543</v>
      </c>
      <c r="W3797" s="141">
        <v>22879875</v>
      </c>
      <c r="X3797" s="141">
        <v>0</v>
      </c>
      <c r="Y3797" s="141">
        <v>0</v>
      </c>
      <c r="Z3797" s="141">
        <v>0</v>
      </c>
      <c r="AA3797" s="112">
        <v>0</v>
      </c>
      <c r="AB3797" s="112"/>
      <c r="AC3797" s="116"/>
      <c r="AD3797" s="141"/>
      <c r="AE3797" s="106">
        <v>0</v>
      </c>
      <c r="AF3797" s="106">
        <v>0</v>
      </c>
      <c r="AG3797" s="106">
        <v>0</v>
      </c>
      <c r="AH3797" s="116"/>
      <c r="AI3797" s="116"/>
      <c r="AJ3797" s="116"/>
      <c r="AK3797" s="116"/>
      <c r="AL3797" s="116"/>
      <c r="AM3797" s="116"/>
      <c r="AN3797" s="114">
        <f t="shared" si="118"/>
        <v>0</v>
      </c>
      <c r="AO3797" s="114">
        <f t="shared" si="119"/>
        <v>22879875</v>
      </c>
      <c r="AP3797" s="114"/>
      <c r="AQ3797" s="114"/>
      <c r="AR3797" s="114"/>
      <c r="AS3797" s="114"/>
      <c r="AT3797" s="191"/>
    </row>
    <row r="3798" spans="1:46" s="190" customFormat="1" ht="15" customHeight="1" x14ac:dyDescent="0.2">
      <c r="A3798" s="104"/>
      <c r="B3798" s="104">
        <f>VLOOKUP(BJB!$F$9:$F$5599,Ctrl!$B$4:$C$399,2,0)</f>
        <v>34</v>
      </c>
      <c r="C3798" s="104">
        <f>VLOOKUP(BJB!$G$9:$G$5599,Ctrl!$E$4:$F$399,2,0)</f>
        <v>4</v>
      </c>
      <c r="D3798" s="219">
        <v>1</v>
      </c>
      <c r="E3798" s="104" t="str">
        <f>VLOOKUP(BJB!$F$9:$F$5599,Ctrl!$B$4:$D$399,3,0)</f>
        <v>III</v>
      </c>
      <c r="F3798" s="139" t="s">
        <v>10546</v>
      </c>
      <c r="G3798" s="139" t="s">
        <v>4151</v>
      </c>
      <c r="H3798" s="125">
        <v>1120711000931</v>
      </c>
      <c r="I3798" s="220" t="e">
        <f>IF(G3797=BJB!#REF!,I3797+1,1)</f>
        <v>#REF!</v>
      </c>
      <c r="J3798" s="912" t="s">
        <v>23706</v>
      </c>
      <c r="K3798" s="121" t="s">
        <v>5666</v>
      </c>
      <c r="L3798" s="104" t="s">
        <v>6477</v>
      </c>
      <c r="M3798" s="104" t="s">
        <v>4180</v>
      </c>
      <c r="N3798" s="120">
        <v>41131</v>
      </c>
      <c r="O3798" s="107">
        <v>10000000</v>
      </c>
      <c r="P3798" s="105" t="s">
        <v>16828</v>
      </c>
      <c r="Q3798" s="120">
        <v>41646</v>
      </c>
      <c r="R3798" s="105">
        <v>5416663</v>
      </c>
      <c r="S3798" s="146" t="s">
        <v>5563</v>
      </c>
      <c r="T3798" s="109">
        <v>41820</v>
      </c>
      <c r="U3798" s="116">
        <v>4154700</v>
      </c>
      <c r="V3798" s="109">
        <v>41791</v>
      </c>
      <c r="W3798" s="141">
        <v>4154700</v>
      </c>
      <c r="X3798" s="141">
        <v>0</v>
      </c>
      <c r="Y3798" s="141">
        <v>0</v>
      </c>
      <c r="Z3798" s="141">
        <v>0</v>
      </c>
      <c r="AA3798" s="112">
        <v>76702</v>
      </c>
      <c r="AB3798" s="112"/>
      <c r="AC3798" s="132"/>
      <c r="AD3798" s="141"/>
      <c r="AE3798" s="106">
        <v>0</v>
      </c>
      <c r="AF3798" s="106">
        <v>0</v>
      </c>
      <c r="AG3798" s="106">
        <v>0</v>
      </c>
      <c r="AH3798" s="116"/>
      <c r="AI3798" s="116"/>
      <c r="AJ3798" s="116"/>
      <c r="AK3798" s="116"/>
      <c r="AL3798" s="116"/>
      <c r="AM3798" s="116"/>
      <c r="AN3798" s="114">
        <f t="shared" si="118"/>
        <v>76702</v>
      </c>
      <c r="AO3798" s="114">
        <f t="shared" si="119"/>
        <v>4077998</v>
      </c>
      <c r="AP3798" s="114"/>
      <c r="AQ3798" s="114"/>
      <c r="AR3798" s="114"/>
      <c r="AS3798" s="114"/>
      <c r="AT3798" s="191"/>
    </row>
    <row r="3799" spans="1:46" s="190" customFormat="1" ht="15" customHeight="1" x14ac:dyDescent="0.2">
      <c r="A3799" s="104"/>
      <c r="B3799" s="104">
        <f>VLOOKUP(BJB!$F$9:$F$5599,Ctrl!$B$4:$C$399,2,0)</f>
        <v>34</v>
      </c>
      <c r="C3799" s="104">
        <f>VLOOKUP(BJB!$G$9:$G$5599,Ctrl!$E$4:$F$399,2,0)</f>
        <v>4</v>
      </c>
      <c r="D3799" s="219">
        <v>1</v>
      </c>
      <c r="E3799" s="104" t="str">
        <f>VLOOKUP(BJB!$F$9:$F$5599,Ctrl!$B$4:$D$399,3,0)</f>
        <v>III</v>
      </c>
      <c r="F3799" s="139" t="s">
        <v>10546</v>
      </c>
      <c r="G3799" s="139" t="s">
        <v>4151</v>
      </c>
      <c r="H3799" s="125"/>
      <c r="I3799" s="220" t="e">
        <f>IF(G3798=BJB!#REF!,I3798+1,1)</f>
        <v>#REF!</v>
      </c>
      <c r="J3799" s="912" t="s">
        <v>23707</v>
      </c>
      <c r="K3799" s="121" t="s">
        <v>5667</v>
      </c>
      <c r="L3799" s="104" t="s">
        <v>6477</v>
      </c>
      <c r="M3799" s="104" t="s">
        <v>5668</v>
      </c>
      <c r="N3799" s="120">
        <v>41107</v>
      </c>
      <c r="O3799" s="107">
        <v>100000000</v>
      </c>
      <c r="P3799" s="105" t="s">
        <v>16829</v>
      </c>
      <c r="Q3799" s="120">
        <v>41646</v>
      </c>
      <c r="R3799" s="105">
        <v>58333330</v>
      </c>
      <c r="S3799" s="146" t="s">
        <v>5563</v>
      </c>
      <c r="T3799" s="109">
        <v>41820</v>
      </c>
      <c r="U3799" s="116">
        <v>45627895</v>
      </c>
      <c r="V3799" s="109">
        <v>41791</v>
      </c>
      <c r="W3799" s="141">
        <v>45627895</v>
      </c>
      <c r="X3799" s="141">
        <v>0</v>
      </c>
      <c r="Y3799" s="141">
        <v>0</v>
      </c>
      <c r="Z3799" s="141">
        <v>0</v>
      </c>
      <c r="AA3799" s="112">
        <v>234658</v>
      </c>
      <c r="AB3799" s="112"/>
      <c r="AC3799" s="116"/>
      <c r="AD3799" s="141"/>
      <c r="AE3799" s="106">
        <v>0</v>
      </c>
      <c r="AF3799" s="106">
        <v>0</v>
      </c>
      <c r="AG3799" s="106">
        <v>0</v>
      </c>
      <c r="AH3799" s="116"/>
      <c r="AI3799" s="116"/>
      <c r="AJ3799" s="230"/>
      <c r="AK3799" s="116"/>
      <c r="AL3799" s="116"/>
      <c r="AM3799" s="116"/>
      <c r="AN3799" s="114">
        <f t="shared" si="118"/>
        <v>234658</v>
      </c>
      <c r="AO3799" s="114">
        <f t="shared" si="119"/>
        <v>45393237</v>
      </c>
      <c r="AP3799" s="114"/>
      <c r="AQ3799" s="114"/>
      <c r="AR3799" s="114"/>
      <c r="AS3799" s="114"/>
      <c r="AT3799" s="191"/>
    </row>
    <row r="3800" spans="1:46" s="233" customFormat="1" ht="15" customHeight="1" x14ac:dyDescent="0.2">
      <c r="A3800" s="104"/>
      <c r="B3800" s="104">
        <f>VLOOKUP(BJB!$F$9:$F$5599,Ctrl!$B$4:$C$399,2,0)</f>
        <v>34</v>
      </c>
      <c r="C3800" s="104">
        <f>VLOOKUP(BJB!$G$9:$G$5599,Ctrl!$E$4:$F$399,2,0)</f>
        <v>4</v>
      </c>
      <c r="D3800" s="219">
        <v>1</v>
      </c>
      <c r="E3800" s="104" t="str">
        <f>VLOOKUP(BJB!$F$9:$F$5599,Ctrl!$B$4:$D$399,3,0)</f>
        <v>III</v>
      </c>
      <c r="F3800" s="139" t="s">
        <v>10546</v>
      </c>
      <c r="G3800" s="139" t="s">
        <v>4151</v>
      </c>
      <c r="H3800" s="125"/>
      <c r="I3800" s="220" t="e">
        <f>IF(G3799=BJB!#REF!,I3799+1,1)</f>
        <v>#REF!</v>
      </c>
      <c r="J3800" s="912" t="s">
        <v>23708</v>
      </c>
      <c r="K3800" s="121" t="s">
        <v>5669</v>
      </c>
      <c r="L3800" s="104" t="s">
        <v>6477</v>
      </c>
      <c r="M3800" s="104" t="s">
        <v>5670</v>
      </c>
      <c r="N3800" s="120">
        <v>41271</v>
      </c>
      <c r="O3800" s="107">
        <v>15000000</v>
      </c>
      <c r="P3800" s="105" t="s">
        <v>16830</v>
      </c>
      <c r="Q3800" s="120">
        <v>41684</v>
      </c>
      <c r="R3800" s="105">
        <v>12499998</v>
      </c>
      <c r="S3800" s="146" t="s">
        <v>5563</v>
      </c>
      <c r="T3800" s="109">
        <v>41820</v>
      </c>
      <c r="U3800" s="116">
        <v>9972708</v>
      </c>
      <c r="V3800" s="109">
        <v>41791</v>
      </c>
      <c r="W3800" s="141">
        <v>9972708</v>
      </c>
      <c r="X3800" s="141">
        <v>0</v>
      </c>
      <c r="Y3800" s="141">
        <v>0</v>
      </c>
      <c r="Z3800" s="141">
        <v>0</v>
      </c>
      <c r="AA3800" s="112">
        <v>0</v>
      </c>
      <c r="AB3800" s="112"/>
      <c r="AC3800" s="116"/>
      <c r="AD3800" s="141"/>
      <c r="AE3800" s="106">
        <v>0</v>
      </c>
      <c r="AF3800" s="106">
        <v>0</v>
      </c>
      <c r="AG3800" s="106">
        <v>0</v>
      </c>
      <c r="AH3800" s="116"/>
      <c r="AI3800" s="116"/>
      <c r="AJ3800" s="116"/>
      <c r="AK3800" s="116"/>
      <c r="AL3800" s="116"/>
      <c r="AM3800" s="116"/>
      <c r="AN3800" s="114">
        <f t="shared" si="118"/>
        <v>0</v>
      </c>
      <c r="AO3800" s="114">
        <f t="shared" si="119"/>
        <v>9972708</v>
      </c>
      <c r="AP3800" s="114"/>
      <c r="AQ3800" s="114"/>
      <c r="AR3800" s="114"/>
      <c r="AS3800" s="114"/>
      <c r="AT3800" s="191"/>
    </row>
    <row r="3801" spans="1:46" s="233" customFormat="1" ht="15" customHeight="1" x14ac:dyDescent="0.2">
      <c r="A3801" s="104"/>
      <c r="B3801" s="104">
        <f>VLOOKUP(BJB!$F$9:$F$5599,Ctrl!$B$4:$C$399,2,0)</f>
        <v>34</v>
      </c>
      <c r="C3801" s="104">
        <f>VLOOKUP(BJB!$G$9:$G$5599,Ctrl!$E$4:$F$399,2,0)</f>
        <v>4</v>
      </c>
      <c r="D3801" s="219">
        <v>1</v>
      </c>
      <c r="E3801" s="104" t="str">
        <f>VLOOKUP(BJB!$F$9:$F$5599,Ctrl!$B$4:$D$399,3,0)</f>
        <v>III</v>
      </c>
      <c r="F3801" s="139" t="s">
        <v>10546</v>
      </c>
      <c r="G3801" s="139" t="s">
        <v>4151</v>
      </c>
      <c r="H3801" s="125"/>
      <c r="I3801" s="220" t="e">
        <f>IF(G3800=BJB!#REF!,I3800+1,1)</f>
        <v>#REF!</v>
      </c>
      <c r="J3801" s="912" t="s">
        <v>23709</v>
      </c>
      <c r="K3801" s="121" t="s">
        <v>1373</v>
      </c>
      <c r="L3801" s="104" t="s">
        <v>6477</v>
      </c>
      <c r="M3801" s="104" t="s">
        <v>5673</v>
      </c>
      <c r="N3801" s="120">
        <v>41009</v>
      </c>
      <c r="O3801" s="107">
        <v>40000000</v>
      </c>
      <c r="P3801" s="105" t="s">
        <v>16831</v>
      </c>
      <c r="Q3801" s="120">
        <v>41684</v>
      </c>
      <c r="R3801" s="105">
        <v>23333335</v>
      </c>
      <c r="S3801" s="146" t="s">
        <v>5563</v>
      </c>
      <c r="T3801" s="109">
        <v>41820</v>
      </c>
      <c r="U3801" s="116">
        <v>17090842</v>
      </c>
      <c r="V3801" s="109">
        <v>41791</v>
      </c>
      <c r="W3801" s="141">
        <v>17090842</v>
      </c>
      <c r="X3801" s="141">
        <v>0</v>
      </c>
      <c r="Y3801" s="141">
        <v>0</v>
      </c>
      <c r="Z3801" s="141">
        <v>0</v>
      </c>
      <c r="AA3801" s="112">
        <v>5146047</v>
      </c>
      <c r="AB3801" s="112"/>
      <c r="AC3801" s="116"/>
      <c r="AD3801" s="141"/>
      <c r="AE3801" s="106">
        <v>0</v>
      </c>
      <c r="AF3801" s="106">
        <v>0</v>
      </c>
      <c r="AG3801" s="106">
        <v>0</v>
      </c>
      <c r="AH3801" s="116"/>
      <c r="AI3801" s="116"/>
      <c r="AJ3801" s="116"/>
      <c r="AK3801" s="116"/>
      <c r="AL3801" s="116"/>
      <c r="AM3801" s="116"/>
      <c r="AN3801" s="114">
        <f t="shared" si="118"/>
        <v>5146047</v>
      </c>
      <c r="AO3801" s="114">
        <f t="shared" si="119"/>
        <v>11944795</v>
      </c>
      <c r="AP3801" s="114"/>
      <c r="AQ3801" s="114"/>
      <c r="AR3801" s="114"/>
      <c r="AS3801" s="114"/>
      <c r="AT3801" s="191"/>
    </row>
    <row r="3802" spans="1:46" s="233" customFormat="1" ht="15" customHeight="1" x14ac:dyDescent="0.2">
      <c r="A3802" s="104"/>
      <c r="B3802" s="104">
        <f>VLOOKUP(BJB!$F$9:$F$5599,Ctrl!$B$4:$C$399,2,0)</f>
        <v>34</v>
      </c>
      <c r="C3802" s="104">
        <f>VLOOKUP(BJB!$G$9:$G$5599,Ctrl!$E$4:$F$399,2,0)</f>
        <v>4</v>
      </c>
      <c r="D3802" s="219">
        <v>1</v>
      </c>
      <c r="E3802" s="104" t="str">
        <f>VLOOKUP(BJB!$F$9:$F$5599,Ctrl!$B$4:$D$399,3,0)</f>
        <v>III</v>
      </c>
      <c r="F3802" s="139" t="s">
        <v>10546</v>
      </c>
      <c r="G3802" s="139" t="s">
        <v>4151</v>
      </c>
      <c r="H3802" s="125"/>
      <c r="I3802" s="220" t="e">
        <f>IF(G3801=BJB!#REF!,I3801+1,1)</f>
        <v>#REF!</v>
      </c>
      <c r="J3802" s="912" t="s">
        <v>23710</v>
      </c>
      <c r="K3802" s="121" t="s">
        <v>5674</v>
      </c>
      <c r="L3802" s="104" t="s">
        <v>6477</v>
      </c>
      <c r="M3802" s="104" t="s">
        <v>4182</v>
      </c>
      <c r="N3802" s="120">
        <v>40770</v>
      </c>
      <c r="O3802" s="107">
        <v>25000000</v>
      </c>
      <c r="P3802" s="105" t="s">
        <v>16832</v>
      </c>
      <c r="Q3802" s="120">
        <v>41684</v>
      </c>
      <c r="R3802" s="105">
        <v>8333344</v>
      </c>
      <c r="S3802" s="146" t="s">
        <v>5563</v>
      </c>
      <c r="T3802" s="109">
        <v>41820</v>
      </c>
      <c r="U3802" s="116">
        <v>6106297</v>
      </c>
      <c r="V3802" s="109">
        <v>41791</v>
      </c>
      <c r="W3802" s="141">
        <v>6106297</v>
      </c>
      <c r="X3802" s="141">
        <v>0</v>
      </c>
      <c r="Y3802" s="141">
        <v>0</v>
      </c>
      <c r="Z3802" s="141">
        <v>0</v>
      </c>
      <c r="AA3802" s="112">
        <v>6106297</v>
      </c>
      <c r="AB3802" s="112"/>
      <c r="AC3802" s="116"/>
      <c r="AD3802" s="141"/>
      <c r="AE3802" s="106">
        <v>0</v>
      </c>
      <c r="AF3802" s="106">
        <v>0</v>
      </c>
      <c r="AG3802" s="106">
        <v>0</v>
      </c>
      <c r="AH3802" s="116"/>
      <c r="AI3802" s="116"/>
      <c r="AJ3802" s="116"/>
      <c r="AK3802" s="116"/>
      <c r="AL3802" s="116"/>
      <c r="AM3802" s="116"/>
      <c r="AN3802" s="114">
        <f t="shared" si="118"/>
        <v>6106297</v>
      </c>
      <c r="AO3802" s="114">
        <f t="shared" si="119"/>
        <v>0</v>
      </c>
      <c r="AP3802" s="114"/>
      <c r="AQ3802" s="114"/>
      <c r="AR3802" s="114"/>
      <c r="AS3802" s="114"/>
      <c r="AT3802" s="191"/>
    </row>
    <row r="3803" spans="1:46" s="233" customFormat="1" ht="15" customHeight="1" x14ac:dyDescent="0.2">
      <c r="A3803" s="104"/>
      <c r="B3803" s="104">
        <f>VLOOKUP(BJB!$F$9:$F$5599,Ctrl!$B$4:$C$399,2,0)</f>
        <v>34</v>
      </c>
      <c r="C3803" s="104">
        <f>VLOOKUP(BJB!$G$9:$G$5599,Ctrl!$E$4:$F$399,2,0)</f>
        <v>4</v>
      </c>
      <c r="D3803" s="219">
        <v>1</v>
      </c>
      <c r="E3803" s="104" t="str">
        <f>VLOOKUP(BJB!$F$9:$F$5599,Ctrl!$B$4:$D$399,3,0)</f>
        <v>III</v>
      </c>
      <c r="F3803" s="139" t="s">
        <v>10546</v>
      </c>
      <c r="G3803" s="139" t="s">
        <v>4151</v>
      </c>
      <c r="H3803" s="125" t="s">
        <v>7698</v>
      </c>
      <c r="I3803" s="220" t="e">
        <f>IF(G3802=BJB!#REF!,I3802+1,1)</f>
        <v>#REF!</v>
      </c>
      <c r="J3803" s="912" t="s">
        <v>23711</v>
      </c>
      <c r="K3803" s="121" t="s">
        <v>10942</v>
      </c>
      <c r="L3803" s="104" t="s">
        <v>6477</v>
      </c>
      <c r="M3803" s="104" t="s">
        <v>6147</v>
      </c>
      <c r="N3803" s="120">
        <v>41400</v>
      </c>
      <c r="O3803" s="107">
        <v>80000000</v>
      </c>
      <c r="P3803" s="105" t="s">
        <v>16833</v>
      </c>
      <c r="Q3803" s="120">
        <v>41914</v>
      </c>
      <c r="R3803" s="105">
        <v>57777780</v>
      </c>
      <c r="S3803" s="146" t="s">
        <v>6086</v>
      </c>
      <c r="T3803" s="109">
        <v>42003</v>
      </c>
      <c r="U3803" s="112">
        <v>40444446</v>
      </c>
      <c r="V3803" s="109">
        <v>41974</v>
      </c>
      <c r="W3803" s="141">
        <v>40444446</v>
      </c>
      <c r="X3803" s="141">
        <v>0</v>
      </c>
      <c r="Y3803" s="141">
        <v>0</v>
      </c>
      <c r="Z3803" s="141">
        <v>0</v>
      </c>
      <c r="AA3803" s="112">
        <v>1931997</v>
      </c>
      <c r="AB3803" s="112"/>
      <c r="AC3803" s="132"/>
      <c r="AD3803" s="141"/>
      <c r="AE3803" s="106">
        <v>0</v>
      </c>
      <c r="AF3803" s="106">
        <v>0</v>
      </c>
      <c r="AG3803" s="106">
        <v>0</v>
      </c>
      <c r="AH3803" s="112"/>
      <c r="AI3803" s="112"/>
      <c r="AJ3803" s="112"/>
      <c r="AK3803" s="112"/>
      <c r="AL3803" s="112"/>
      <c r="AM3803" s="112"/>
      <c r="AN3803" s="114">
        <f t="shared" si="118"/>
        <v>1931997</v>
      </c>
      <c r="AO3803" s="114">
        <f t="shared" si="119"/>
        <v>38512449</v>
      </c>
      <c r="AP3803" s="114"/>
      <c r="AQ3803" s="114"/>
      <c r="AR3803" s="114"/>
      <c r="AS3803" s="114"/>
      <c r="AT3803" s="191"/>
    </row>
    <row r="3804" spans="1:46" s="190" customFormat="1" ht="15" customHeight="1" x14ac:dyDescent="0.2">
      <c r="A3804" s="104"/>
      <c r="B3804" s="104">
        <f>VLOOKUP(BJB!$F$9:$F$5599,Ctrl!$B$4:$C$399,2,0)</f>
        <v>34</v>
      </c>
      <c r="C3804" s="104">
        <f>VLOOKUP(BJB!$G$9:$G$5599,Ctrl!$E$4:$F$399,2,0)</f>
        <v>4</v>
      </c>
      <c r="D3804" s="219">
        <v>1</v>
      </c>
      <c r="E3804" s="104" t="str">
        <f>VLOOKUP(BJB!$F$9:$F$5599,Ctrl!$B$4:$D$399,3,0)</f>
        <v>III</v>
      </c>
      <c r="F3804" s="139" t="s">
        <v>10585</v>
      </c>
      <c r="G3804" s="139" t="s">
        <v>8034</v>
      </c>
      <c r="H3804" s="125"/>
      <c r="I3804" s="220" t="e">
        <f>IF(G3803=BJB!#REF!,I3803+1,1)</f>
        <v>#REF!</v>
      </c>
      <c r="J3804" s="912" t="s">
        <v>23712</v>
      </c>
      <c r="K3804" s="121" t="s">
        <v>3705</v>
      </c>
      <c r="L3804" s="104" t="s">
        <v>6477</v>
      </c>
      <c r="M3804" s="104" t="s">
        <v>8194</v>
      </c>
      <c r="N3804" s="120">
        <v>41271</v>
      </c>
      <c r="O3804" s="105">
        <v>15000000</v>
      </c>
      <c r="P3804" s="105" t="s">
        <v>16834</v>
      </c>
      <c r="Q3804" s="120">
        <v>41876</v>
      </c>
      <c r="R3804" s="105">
        <v>19175783</v>
      </c>
      <c r="S3804" s="146" t="s">
        <v>8270</v>
      </c>
      <c r="T3804" s="109">
        <v>42151</v>
      </c>
      <c r="U3804" s="141">
        <v>9021923</v>
      </c>
      <c r="V3804" s="109">
        <v>42151</v>
      </c>
      <c r="W3804" s="141">
        <v>9021923</v>
      </c>
      <c r="X3804" s="141">
        <v>0</v>
      </c>
      <c r="Y3804" s="141">
        <v>0</v>
      </c>
      <c r="Z3804" s="141">
        <v>0</v>
      </c>
      <c r="AA3804" s="114">
        <v>0</v>
      </c>
      <c r="AB3804" s="114"/>
      <c r="AC3804" s="132"/>
      <c r="AD3804" s="141"/>
      <c r="AE3804" s="106">
        <v>0</v>
      </c>
      <c r="AF3804" s="106">
        <v>0</v>
      </c>
      <c r="AG3804" s="106">
        <v>0</v>
      </c>
      <c r="AH3804" s="106"/>
      <c r="AI3804" s="106"/>
      <c r="AJ3804" s="106"/>
      <c r="AK3804" s="106"/>
      <c r="AL3804" s="106"/>
      <c r="AM3804" s="106"/>
      <c r="AN3804" s="114">
        <f t="shared" si="118"/>
        <v>0</v>
      </c>
      <c r="AO3804" s="114">
        <f t="shared" si="119"/>
        <v>9021923</v>
      </c>
      <c r="AP3804" s="114"/>
      <c r="AQ3804" s="114"/>
      <c r="AR3804" s="114"/>
      <c r="AS3804" s="114"/>
      <c r="AT3804" s="191"/>
    </row>
    <row r="3805" spans="1:46" s="190" customFormat="1" ht="15" customHeight="1" x14ac:dyDescent="0.2">
      <c r="A3805" s="104"/>
      <c r="B3805" s="104">
        <f>VLOOKUP(BJB!$F$9:$F$5599,Ctrl!$B$4:$C$399,2,0)</f>
        <v>34</v>
      </c>
      <c r="C3805" s="104">
        <f>VLOOKUP(BJB!$G$9:$G$5599,Ctrl!$E$4:$F$399,2,0)</f>
        <v>4</v>
      </c>
      <c r="D3805" s="219">
        <v>1</v>
      </c>
      <c r="E3805" s="104" t="str">
        <f>VLOOKUP(BJB!$F$9:$F$5599,Ctrl!$B$4:$D$399,3,0)</f>
        <v>III</v>
      </c>
      <c r="F3805" s="139" t="s">
        <v>10585</v>
      </c>
      <c r="G3805" s="139" t="s">
        <v>8034</v>
      </c>
      <c r="H3805" s="125"/>
      <c r="I3805" s="220" t="e">
        <f>IF(G3804=BJB!#REF!,I3804+1,1)</f>
        <v>#REF!</v>
      </c>
      <c r="J3805" s="912" t="s">
        <v>23713</v>
      </c>
      <c r="K3805" s="121" t="s">
        <v>10943</v>
      </c>
      <c r="L3805" s="104" t="s">
        <v>6477</v>
      </c>
      <c r="M3805" s="104" t="s">
        <v>8195</v>
      </c>
      <c r="N3805" s="120">
        <v>41400</v>
      </c>
      <c r="O3805" s="105">
        <v>50000000</v>
      </c>
      <c r="P3805" s="105" t="s">
        <v>16834</v>
      </c>
      <c r="Q3805" s="120">
        <v>42241</v>
      </c>
      <c r="R3805" s="105">
        <v>73568220</v>
      </c>
      <c r="S3805" s="146" t="s">
        <v>8270</v>
      </c>
      <c r="T3805" s="109">
        <v>42151</v>
      </c>
      <c r="U3805" s="141">
        <v>35000000</v>
      </c>
      <c r="V3805" s="109">
        <v>42151</v>
      </c>
      <c r="W3805" s="141">
        <v>35000000</v>
      </c>
      <c r="X3805" s="141">
        <v>0</v>
      </c>
      <c r="Y3805" s="141">
        <v>0</v>
      </c>
      <c r="Z3805" s="141">
        <v>0</v>
      </c>
      <c r="AA3805" s="114">
        <v>0</v>
      </c>
      <c r="AB3805" s="114"/>
      <c r="AC3805" s="132"/>
      <c r="AD3805" s="141"/>
      <c r="AE3805" s="106">
        <v>0</v>
      </c>
      <c r="AF3805" s="106">
        <v>0</v>
      </c>
      <c r="AG3805" s="106">
        <v>0</v>
      </c>
      <c r="AH3805" s="106"/>
      <c r="AI3805" s="106"/>
      <c r="AJ3805" s="106"/>
      <c r="AK3805" s="106"/>
      <c r="AL3805" s="106"/>
      <c r="AM3805" s="106"/>
      <c r="AN3805" s="114">
        <f t="shared" si="118"/>
        <v>0</v>
      </c>
      <c r="AO3805" s="114">
        <f t="shared" si="119"/>
        <v>35000000</v>
      </c>
      <c r="AP3805" s="114"/>
      <c r="AQ3805" s="114"/>
      <c r="AR3805" s="114"/>
      <c r="AS3805" s="114"/>
      <c r="AT3805" s="191"/>
    </row>
    <row r="3806" spans="1:46" s="190" customFormat="1" ht="15" customHeight="1" x14ac:dyDescent="0.2">
      <c r="A3806" s="104"/>
      <c r="B3806" s="104">
        <f>VLOOKUP(BJB!$F$9:$F$5599,Ctrl!$B$4:$C$399,2,0)</f>
        <v>34</v>
      </c>
      <c r="C3806" s="104">
        <f>VLOOKUP(BJB!$G$9:$G$5599,Ctrl!$E$4:$F$399,2,0)</f>
        <v>4</v>
      </c>
      <c r="D3806" s="219">
        <v>1</v>
      </c>
      <c r="E3806" s="104" t="str">
        <f>VLOOKUP(BJB!$F$9:$F$5599,Ctrl!$B$4:$D$399,3,0)</f>
        <v>III</v>
      </c>
      <c r="F3806" s="139" t="s">
        <v>10585</v>
      </c>
      <c r="G3806" s="139" t="s">
        <v>8034</v>
      </c>
      <c r="H3806" s="125" t="s">
        <v>13570</v>
      </c>
      <c r="I3806" s="220" t="e">
        <f>IF(G3805=BJB!#REF!,I3805+1,1)</f>
        <v>#REF!</v>
      </c>
      <c r="J3806" s="891" t="s">
        <v>18478</v>
      </c>
      <c r="K3806" s="121" t="s">
        <v>10944</v>
      </c>
      <c r="L3806" s="104" t="s">
        <v>6477</v>
      </c>
      <c r="M3806" s="104" t="s">
        <v>8195</v>
      </c>
      <c r="N3806" s="120">
        <v>41400</v>
      </c>
      <c r="O3806" s="105">
        <v>35000000</v>
      </c>
      <c r="P3806" s="105" t="s">
        <v>16834</v>
      </c>
      <c r="Q3806" s="120">
        <v>42241</v>
      </c>
      <c r="R3806" s="105">
        <v>55310898</v>
      </c>
      <c r="S3806" s="146" t="s">
        <v>8270</v>
      </c>
      <c r="T3806" s="109">
        <v>42151</v>
      </c>
      <c r="U3806" s="141">
        <v>24500000</v>
      </c>
      <c r="V3806" s="109">
        <v>42151</v>
      </c>
      <c r="W3806" s="141">
        <v>24500000</v>
      </c>
      <c r="X3806" s="141">
        <v>0</v>
      </c>
      <c r="Y3806" s="141">
        <v>0</v>
      </c>
      <c r="Z3806" s="141">
        <v>0</v>
      </c>
      <c r="AA3806" s="114">
        <v>76831</v>
      </c>
      <c r="AB3806" s="114"/>
      <c r="AC3806" s="132">
        <v>76831</v>
      </c>
      <c r="AD3806" s="141"/>
      <c r="AE3806" s="106">
        <v>0</v>
      </c>
      <c r="AF3806" s="106">
        <v>0</v>
      </c>
      <c r="AG3806" s="106">
        <v>0</v>
      </c>
      <c r="AH3806" s="106"/>
      <c r="AI3806" s="106"/>
      <c r="AJ3806" s="106"/>
      <c r="AK3806" s="106"/>
      <c r="AL3806" s="106"/>
      <c r="AM3806" s="106"/>
      <c r="AN3806" s="114">
        <f t="shared" si="118"/>
        <v>153662</v>
      </c>
      <c r="AO3806" s="114">
        <f t="shared" si="119"/>
        <v>24346338</v>
      </c>
      <c r="AP3806" s="114"/>
      <c r="AQ3806" s="114"/>
      <c r="AR3806" s="114"/>
      <c r="AS3806" s="114"/>
      <c r="AT3806" s="191"/>
    </row>
    <row r="3807" spans="1:46" s="190" customFormat="1" ht="15" customHeight="1" x14ac:dyDescent="0.2">
      <c r="A3807" s="104"/>
      <c r="B3807" s="104">
        <f>VLOOKUP(BJB!$F$9:$F$5599,Ctrl!$B$4:$C$399,2,0)</f>
        <v>34</v>
      </c>
      <c r="C3807" s="104">
        <f>VLOOKUP(BJB!$G$9:$G$5599,Ctrl!$E$4:$F$399,2,0)</f>
        <v>4</v>
      </c>
      <c r="D3807" s="219">
        <v>1</v>
      </c>
      <c r="E3807" s="104" t="str">
        <f>VLOOKUP(BJB!$F$9:$F$5599,Ctrl!$B$4:$D$399,3,0)</f>
        <v>III</v>
      </c>
      <c r="F3807" s="139" t="s">
        <v>10585</v>
      </c>
      <c r="G3807" s="139" t="s">
        <v>8034</v>
      </c>
      <c r="H3807" s="125"/>
      <c r="I3807" s="220" t="e">
        <f>IF(G3806=BJB!#REF!,I3806+1,1)</f>
        <v>#REF!</v>
      </c>
      <c r="J3807" s="912" t="s">
        <v>23714</v>
      </c>
      <c r="K3807" s="121" t="s">
        <v>10945</v>
      </c>
      <c r="L3807" s="104" t="s">
        <v>6477</v>
      </c>
      <c r="M3807" s="104" t="s">
        <v>8195</v>
      </c>
      <c r="N3807" s="120">
        <v>41400</v>
      </c>
      <c r="O3807" s="105">
        <v>10000000</v>
      </c>
      <c r="P3807" s="105" t="s">
        <v>16834</v>
      </c>
      <c r="Q3807" s="120">
        <v>42241</v>
      </c>
      <c r="R3807" s="105">
        <v>13328273</v>
      </c>
      <c r="S3807" s="146" t="s">
        <v>8270</v>
      </c>
      <c r="T3807" s="109">
        <v>42151</v>
      </c>
      <c r="U3807" s="141">
        <v>6652347</v>
      </c>
      <c r="V3807" s="109">
        <v>42151</v>
      </c>
      <c r="W3807" s="141">
        <v>6652347</v>
      </c>
      <c r="X3807" s="141">
        <v>0</v>
      </c>
      <c r="Y3807" s="141">
        <v>0</v>
      </c>
      <c r="Z3807" s="141">
        <v>0</v>
      </c>
      <c r="AA3807" s="114">
        <v>0</v>
      </c>
      <c r="AB3807" s="114"/>
      <c r="AC3807" s="132"/>
      <c r="AD3807" s="141"/>
      <c r="AE3807" s="106">
        <v>0</v>
      </c>
      <c r="AF3807" s="106">
        <v>0</v>
      </c>
      <c r="AG3807" s="106">
        <v>0</v>
      </c>
      <c r="AH3807" s="106"/>
      <c r="AI3807" s="106"/>
      <c r="AJ3807" s="106"/>
      <c r="AK3807" s="106"/>
      <c r="AL3807" s="106"/>
      <c r="AM3807" s="106"/>
      <c r="AN3807" s="114">
        <f t="shared" si="118"/>
        <v>0</v>
      </c>
      <c r="AO3807" s="114">
        <f t="shared" si="119"/>
        <v>6652347</v>
      </c>
      <c r="AP3807" s="114"/>
      <c r="AQ3807" s="114"/>
      <c r="AR3807" s="114"/>
      <c r="AS3807" s="114"/>
      <c r="AT3807" s="191"/>
    </row>
    <row r="3808" spans="1:46" s="190" customFormat="1" ht="15" customHeight="1" x14ac:dyDescent="0.2">
      <c r="A3808" s="104"/>
      <c r="B3808" s="104">
        <f>VLOOKUP(BJB!$F$9:$F$5599,Ctrl!$B$4:$C$399,2,0)</f>
        <v>34</v>
      </c>
      <c r="C3808" s="104">
        <f>VLOOKUP(BJB!$G$9:$G$5599,Ctrl!$E$4:$F$399,2,0)</f>
        <v>4</v>
      </c>
      <c r="D3808" s="219">
        <v>1</v>
      </c>
      <c r="E3808" s="104" t="str">
        <f>VLOOKUP(BJB!$F$9:$F$5599,Ctrl!$B$4:$D$399,3,0)</f>
        <v>III</v>
      </c>
      <c r="F3808" s="139" t="s">
        <v>10585</v>
      </c>
      <c r="G3808" s="139" t="s">
        <v>8034</v>
      </c>
      <c r="H3808" s="125"/>
      <c r="I3808" s="220" t="e">
        <f>IF(G3807=BJB!#REF!,I3807+1,1)</f>
        <v>#REF!</v>
      </c>
      <c r="J3808" s="912" t="s">
        <v>23715</v>
      </c>
      <c r="K3808" s="121" t="s">
        <v>10946</v>
      </c>
      <c r="L3808" s="104" t="s">
        <v>6477</v>
      </c>
      <c r="M3808" s="104" t="s">
        <v>8194</v>
      </c>
      <c r="N3808" s="120">
        <v>41271</v>
      </c>
      <c r="O3808" s="105">
        <v>250000000</v>
      </c>
      <c r="P3808" s="105" t="s">
        <v>16835</v>
      </c>
      <c r="Q3808" s="120">
        <v>41876</v>
      </c>
      <c r="R3808" s="105">
        <v>294846368</v>
      </c>
      <c r="S3808" s="146" t="s">
        <v>8273</v>
      </c>
      <c r="T3808" s="109">
        <v>42152</v>
      </c>
      <c r="U3808" s="141">
        <v>175000000</v>
      </c>
      <c r="V3808" s="109">
        <v>42152</v>
      </c>
      <c r="W3808" s="141">
        <v>175000000</v>
      </c>
      <c r="X3808" s="141">
        <v>0</v>
      </c>
      <c r="Y3808" s="141">
        <v>0</v>
      </c>
      <c r="Z3808" s="141">
        <v>0</v>
      </c>
      <c r="AA3808" s="114">
        <v>0</v>
      </c>
      <c r="AB3808" s="114"/>
      <c r="AC3808" s="132"/>
      <c r="AD3808" s="141"/>
      <c r="AE3808" s="106">
        <v>0</v>
      </c>
      <c r="AF3808" s="106">
        <v>0</v>
      </c>
      <c r="AG3808" s="106">
        <v>0</v>
      </c>
      <c r="AH3808" s="106"/>
      <c r="AI3808" s="106"/>
      <c r="AJ3808" s="106"/>
      <c r="AK3808" s="106"/>
      <c r="AL3808" s="106"/>
      <c r="AM3808" s="106"/>
      <c r="AN3808" s="114">
        <f t="shared" si="118"/>
        <v>0</v>
      </c>
      <c r="AO3808" s="114">
        <f t="shared" si="119"/>
        <v>175000000</v>
      </c>
      <c r="AP3808" s="114"/>
      <c r="AQ3808" s="114"/>
      <c r="AR3808" s="114"/>
      <c r="AS3808" s="114"/>
      <c r="AT3808" s="191"/>
    </row>
    <row r="3809" spans="1:46" s="190" customFormat="1" ht="15" customHeight="1" x14ac:dyDescent="0.2">
      <c r="A3809" s="104"/>
      <c r="B3809" s="104">
        <f>VLOOKUP(BJB!$F$9:$F$5599,Ctrl!$B$4:$C$399,2,0)</f>
        <v>34</v>
      </c>
      <c r="C3809" s="104">
        <f>VLOOKUP(BJB!$G$9:$G$5599,Ctrl!$E$4:$F$399,2,0)</f>
        <v>2</v>
      </c>
      <c r="D3809" s="219">
        <v>1</v>
      </c>
      <c r="E3809" s="104" t="str">
        <f>VLOOKUP(BJB!$F$9:$F$5599,Ctrl!$B$4:$D$399,3,0)</f>
        <v>III</v>
      </c>
      <c r="F3809" s="139" t="s">
        <v>10546</v>
      </c>
      <c r="G3809" s="139" t="s">
        <v>10323</v>
      </c>
      <c r="H3809" s="125"/>
      <c r="I3809" s="220" t="e">
        <f>IF(G3808=BJB!#REF!,I3808+1,1)</f>
        <v>#REF!</v>
      </c>
      <c r="J3809" s="912" t="s">
        <v>23716</v>
      </c>
      <c r="K3809" s="121" t="s">
        <v>862</v>
      </c>
      <c r="L3809" s="104" t="s">
        <v>6477</v>
      </c>
      <c r="M3809" s="104" t="s">
        <v>4185</v>
      </c>
      <c r="N3809" s="120">
        <v>40263</v>
      </c>
      <c r="O3809" s="106">
        <v>20000000</v>
      </c>
      <c r="P3809" s="105" t="s">
        <v>16836</v>
      </c>
      <c r="Q3809" s="120">
        <v>40882</v>
      </c>
      <c r="R3809" s="105">
        <v>7141674</v>
      </c>
      <c r="S3809" s="108" t="s">
        <v>7121</v>
      </c>
      <c r="T3809" s="109">
        <v>40955</v>
      </c>
      <c r="U3809" s="144">
        <v>5197349</v>
      </c>
      <c r="V3809" s="109">
        <v>40955</v>
      </c>
      <c r="W3809" s="141">
        <v>5197349</v>
      </c>
      <c r="X3809" s="141">
        <v>0</v>
      </c>
      <c r="Y3809" s="141">
        <v>0</v>
      </c>
      <c r="Z3809" s="141">
        <v>0</v>
      </c>
      <c r="AA3809" s="114">
        <v>3600000</v>
      </c>
      <c r="AB3809" s="114"/>
      <c r="AC3809" s="144"/>
      <c r="AD3809" s="141"/>
      <c r="AE3809" s="106">
        <v>0</v>
      </c>
      <c r="AF3809" s="106">
        <v>0</v>
      </c>
      <c r="AG3809" s="106">
        <v>0</v>
      </c>
      <c r="AH3809" s="144"/>
      <c r="AI3809" s="144"/>
      <c r="AJ3809" s="144"/>
      <c r="AK3809" s="144"/>
      <c r="AL3809" s="144"/>
      <c r="AM3809" s="144"/>
      <c r="AN3809" s="114">
        <f t="shared" si="118"/>
        <v>3600000</v>
      </c>
      <c r="AO3809" s="114">
        <f t="shared" si="119"/>
        <v>1597349</v>
      </c>
      <c r="AP3809" s="114"/>
      <c r="AQ3809" s="114"/>
      <c r="AR3809" s="114"/>
      <c r="AS3809" s="114"/>
      <c r="AT3809" s="191"/>
    </row>
    <row r="3810" spans="1:46" s="190" customFormat="1" ht="15" customHeight="1" x14ac:dyDescent="0.2">
      <c r="A3810" s="104"/>
      <c r="B3810" s="104">
        <f>VLOOKUP(BJB!$F$9:$F$5599,Ctrl!$B$4:$C$399,2,0)</f>
        <v>34</v>
      </c>
      <c r="C3810" s="104">
        <f>VLOOKUP(BJB!$G$9:$G$5599,Ctrl!$E$4:$F$399,2,0)</f>
        <v>2</v>
      </c>
      <c r="D3810" s="219">
        <v>1</v>
      </c>
      <c r="E3810" s="104" t="str">
        <f>VLOOKUP(BJB!$F$9:$F$5599,Ctrl!$B$4:$D$399,3,0)</f>
        <v>III</v>
      </c>
      <c r="F3810" s="139" t="s">
        <v>10546</v>
      </c>
      <c r="G3810" s="139" t="s">
        <v>10323</v>
      </c>
      <c r="H3810" s="125"/>
      <c r="I3810" s="220" t="e">
        <f>IF(G3809=BJB!#REF!,I3809+1,1)</f>
        <v>#REF!</v>
      </c>
      <c r="J3810" s="912" t="s">
        <v>23717</v>
      </c>
      <c r="K3810" s="121" t="s">
        <v>4186</v>
      </c>
      <c r="L3810" s="104" t="s">
        <v>6477</v>
      </c>
      <c r="M3810" s="104" t="s">
        <v>4187</v>
      </c>
      <c r="N3810" s="120">
        <v>40212</v>
      </c>
      <c r="O3810" s="106">
        <v>50000000</v>
      </c>
      <c r="P3810" s="105" t="s">
        <v>16837</v>
      </c>
      <c r="Q3810" s="120">
        <v>40886</v>
      </c>
      <c r="R3810" s="105">
        <v>51282404</v>
      </c>
      <c r="S3810" s="108" t="s">
        <v>7121</v>
      </c>
      <c r="T3810" s="109">
        <v>40955</v>
      </c>
      <c r="U3810" s="144">
        <v>37500000</v>
      </c>
      <c r="V3810" s="109">
        <v>40955</v>
      </c>
      <c r="W3810" s="141">
        <v>37500000</v>
      </c>
      <c r="X3810" s="141">
        <v>0</v>
      </c>
      <c r="Y3810" s="141">
        <v>0</v>
      </c>
      <c r="Z3810" s="141">
        <v>0</v>
      </c>
      <c r="AA3810" s="114">
        <v>0</v>
      </c>
      <c r="AB3810" s="114"/>
      <c r="AC3810" s="144"/>
      <c r="AD3810" s="141"/>
      <c r="AE3810" s="106">
        <v>0</v>
      </c>
      <c r="AF3810" s="106">
        <v>0</v>
      </c>
      <c r="AG3810" s="106">
        <v>0</v>
      </c>
      <c r="AH3810" s="144"/>
      <c r="AI3810" s="144"/>
      <c r="AJ3810" s="144"/>
      <c r="AK3810" s="144"/>
      <c r="AL3810" s="144"/>
      <c r="AM3810" s="144"/>
      <c r="AN3810" s="114">
        <f t="shared" si="118"/>
        <v>0</v>
      </c>
      <c r="AO3810" s="114">
        <f t="shared" si="119"/>
        <v>37500000</v>
      </c>
      <c r="AP3810" s="114"/>
      <c r="AQ3810" s="114"/>
      <c r="AR3810" s="114"/>
      <c r="AS3810" s="114"/>
      <c r="AT3810" s="191"/>
    </row>
    <row r="3811" spans="1:46" s="190" customFormat="1" ht="15" customHeight="1" x14ac:dyDescent="0.2">
      <c r="A3811" s="104"/>
      <c r="B3811" s="104">
        <f>VLOOKUP(BJB!$F$9:$F$5599,Ctrl!$B$4:$C$399,2,0)</f>
        <v>34</v>
      </c>
      <c r="C3811" s="104">
        <f>VLOOKUP(BJB!$G$9:$G$5599,Ctrl!$E$4:$F$399,2,0)</f>
        <v>2</v>
      </c>
      <c r="D3811" s="219">
        <v>1</v>
      </c>
      <c r="E3811" s="104" t="str">
        <f>VLOOKUP(BJB!$F$9:$F$5599,Ctrl!$B$4:$D$399,3,0)</f>
        <v>III</v>
      </c>
      <c r="F3811" s="139" t="s">
        <v>10546</v>
      </c>
      <c r="G3811" s="139" t="s">
        <v>10323</v>
      </c>
      <c r="H3811" s="125" t="s">
        <v>6414</v>
      </c>
      <c r="I3811" s="220" t="e">
        <f>IF(G3810=BJB!#REF!,I3810+1,1)</f>
        <v>#REF!</v>
      </c>
      <c r="J3811" s="912" t="s">
        <v>23718</v>
      </c>
      <c r="K3811" s="121" t="s">
        <v>4190</v>
      </c>
      <c r="L3811" s="104" t="s">
        <v>6477</v>
      </c>
      <c r="M3811" s="104" t="s">
        <v>4191</v>
      </c>
      <c r="N3811" s="120">
        <v>40700</v>
      </c>
      <c r="O3811" s="107">
        <v>100000000</v>
      </c>
      <c r="P3811" s="105" t="s">
        <v>16838</v>
      </c>
      <c r="Q3811" s="120">
        <v>41116</v>
      </c>
      <c r="R3811" s="105">
        <v>113761928</v>
      </c>
      <c r="S3811" s="146" t="s">
        <v>7122</v>
      </c>
      <c r="T3811" s="109">
        <v>41194</v>
      </c>
      <c r="U3811" s="144">
        <v>75000000</v>
      </c>
      <c r="V3811" s="109">
        <v>41194</v>
      </c>
      <c r="W3811" s="141">
        <v>75000000</v>
      </c>
      <c r="X3811" s="141">
        <v>0</v>
      </c>
      <c r="Y3811" s="141">
        <v>0</v>
      </c>
      <c r="Z3811" s="141">
        <v>0</v>
      </c>
      <c r="AA3811" s="114">
        <v>43074291</v>
      </c>
      <c r="AB3811" s="114"/>
      <c r="AC3811" s="132"/>
      <c r="AD3811" s="141"/>
      <c r="AE3811" s="106">
        <v>0</v>
      </c>
      <c r="AF3811" s="106">
        <v>0</v>
      </c>
      <c r="AG3811" s="106">
        <v>0</v>
      </c>
      <c r="AH3811" s="144"/>
      <c r="AI3811" s="144"/>
      <c r="AJ3811" s="144"/>
      <c r="AK3811" s="144"/>
      <c r="AL3811" s="144"/>
      <c r="AM3811" s="144"/>
      <c r="AN3811" s="114">
        <f t="shared" si="118"/>
        <v>43074291</v>
      </c>
      <c r="AO3811" s="114">
        <f t="shared" si="119"/>
        <v>31925709</v>
      </c>
      <c r="AP3811" s="114"/>
      <c r="AQ3811" s="114"/>
      <c r="AR3811" s="114"/>
      <c r="AS3811" s="114"/>
      <c r="AT3811" s="191"/>
    </row>
    <row r="3812" spans="1:46" s="190" customFormat="1" ht="15" customHeight="1" x14ac:dyDescent="0.2">
      <c r="A3812" s="104"/>
      <c r="B3812" s="104">
        <f>VLOOKUP(BJB!$F$9:$F$5599,Ctrl!$B$4:$C$399,2,0)</f>
        <v>34</v>
      </c>
      <c r="C3812" s="104">
        <f>VLOOKUP(BJB!$G$9:$G$5599,Ctrl!$E$4:$F$399,2,0)</f>
        <v>2</v>
      </c>
      <c r="D3812" s="219">
        <v>1</v>
      </c>
      <c r="E3812" s="104" t="str">
        <f>VLOOKUP(BJB!$F$9:$F$5599,Ctrl!$B$4:$D$399,3,0)</f>
        <v>III</v>
      </c>
      <c r="F3812" s="139" t="s">
        <v>10546</v>
      </c>
      <c r="G3812" s="139" t="s">
        <v>10323</v>
      </c>
      <c r="H3812" s="125" t="s">
        <v>7526</v>
      </c>
      <c r="I3812" s="220" t="e">
        <f>IF(G3811=BJB!#REF!,I3811+1,1)</f>
        <v>#REF!</v>
      </c>
      <c r="J3812" s="912" t="s">
        <v>23719</v>
      </c>
      <c r="K3812" s="121" t="s">
        <v>4192</v>
      </c>
      <c r="L3812" s="104" t="s">
        <v>6477</v>
      </c>
      <c r="M3812" s="104" t="s">
        <v>4185</v>
      </c>
      <c r="N3812" s="120">
        <v>40263</v>
      </c>
      <c r="O3812" s="107">
        <v>15000000</v>
      </c>
      <c r="P3812" s="105" t="s">
        <v>6222</v>
      </c>
      <c r="Q3812" s="120" t="s">
        <v>6222</v>
      </c>
      <c r="R3812" s="890">
        <v>0</v>
      </c>
      <c r="S3812" s="146" t="s">
        <v>7122</v>
      </c>
      <c r="T3812" s="109">
        <v>41194</v>
      </c>
      <c r="U3812" s="144">
        <v>6675000</v>
      </c>
      <c r="V3812" s="109" t="s">
        <v>6222</v>
      </c>
      <c r="W3812" s="141">
        <v>0</v>
      </c>
      <c r="X3812" s="141">
        <v>0</v>
      </c>
      <c r="Y3812" s="141">
        <v>0</v>
      </c>
      <c r="Z3812" s="141">
        <v>0</v>
      </c>
      <c r="AA3812" s="114">
        <v>3573305</v>
      </c>
      <c r="AB3812" s="114"/>
      <c r="AC3812" s="132"/>
      <c r="AD3812" s="141"/>
      <c r="AE3812" s="106">
        <v>0</v>
      </c>
      <c r="AF3812" s="106">
        <v>0</v>
      </c>
      <c r="AG3812" s="106">
        <v>0</v>
      </c>
      <c r="AH3812" s="144"/>
      <c r="AI3812" s="144"/>
      <c r="AJ3812" s="144"/>
      <c r="AK3812" s="144"/>
      <c r="AL3812" s="144"/>
      <c r="AM3812" s="144"/>
      <c r="AN3812" s="114">
        <f t="shared" si="118"/>
        <v>3573305</v>
      </c>
      <c r="AO3812" s="114">
        <f t="shared" si="119"/>
        <v>3101695</v>
      </c>
      <c r="AP3812" s="114"/>
      <c r="AQ3812" s="114"/>
      <c r="AR3812" s="114"/>
      <c r="AS3812" s="114"/>
      <c r="AT3812" s="191"/>
    </row>
    <row r="3813" spans="1:46" s="190" customFormat="1" ht="15" customHeight="1" x14ac:dyDescent="0.2">
      <c r="A3813" s="104"/>
      <c r="B3813" s="104">
        <f>VLOOKUP(BJB!$F$9:$F$5599,Ctrl!$B$4:$C$399,2,0)</f>
        <v>34</v>
      </c>
      <c r="C3813" s="104">
        <f>VLOOKUP(BJB!$G$9:$G$5599,Ctrl!$E$4:$F$399,2,0)</f>
        <v>2</v>
      </c>
      <c r="D3813" s="219">
        <v>1</v>
      </c>
      <c r="E3813" s="104" t="str">
        <f>VLOOKUP(BJB!$F$9:$F$5599,Ctrl!$B$4:$D$399,3,0)</f>
        <v>III</v>
      </c>
      <c r="F3813" s="139" t="s">
        <v>10546</v>
      </c>
      <c r="G3813" s="139" t="s">
        <v>10323</v>
      </c>
      <c r="H3813" s="125"/>
      <c r="I3813" s="220" t="e">
        <f>IF(G3812=BJB!#REF!,I3812+1,1)</f>
        <v>#REF!</v>
      </c>
      <c r="J3813" s="912" t="s">
        <v>23720</v>
      </c>
      <c r="K3813" s="121" t="s">
        <v>3735</v>
      </c>
      <c r="L3813" s="104" t="s">
        <v>6477</v>
      </c>
      <c r="M3813" s="104" t="s">
        <v>4193</v>
      </c>
      <c r="N3813" s="120">
        <v>40752</v>
      </c>
      <c r="O3813" s="107">
        <v>55000000</v>
      </c>
      <c r="P3813" s="105" t="s">
        <v>16839</v>
      </c>
      <c r="Q3813" s="120">
        <v>41116</v>
      </c>
      <c r="R3813" s="105">
        <v>52111111</v>
      </c>
      <c r="S3813" s="146" t="s">
        <v>7122</v>
      </c>
      <c r="T3813" s="109">
        <v>41194</v>
      </c>
      <c r="U3813" s="144">
        <v>39083333</v>
      </c>
      <c r="V3813" s="109">
        <v>41194</v>
      </c>
      <c r="W3813" s="141">
        <v>39083333</v>
      </c>
      <c r="X3813" s="141">
        <v>0</v>
      </c>
      <c r="Y3813" s="141">
        <v>0</v>
      </c>
      <c r="Z3813" s="141">
        <v>0</v>
      </c>
      <c r="AA3813" s="114">
        <v>0</v>
      </c>
      <c r="AB3813" s="114"/>
      <c r="AC3813" s="144"/>
      <c r="AD3813" s="141"/>
      <c r="AE3813" s="106">
        <v>0</v>
      </c>
      <c r="AF3813" s="106">
        <v>0</v>
      </c>
      <c r="AG3813" s="106">
        <v>0</v>
      </c>
      <c r="AH3813" s="144"/>
      <c r="AI3813" s="144"/>
      <c r="AJ3813" s="144"/>
      <c r="AK3813" s="144"/>
      <c r="AL3813" s="144"/>
      <c r="AM3813" s="144"/>
      <c r="AN3813" s="114">
        <f t="shared" si="118"/>
        <v>0</v>
      </c>
      <c r="AO3813" s="114">
        <f t="shared" si="119"/>
        <v>39083333</v>
      </c>
      <c r="AP3813" s="114"/>
      <c r="AQ3813" s="114"/>
      <c r="AR3813" s="114"/>
      <c r="AS3813" s="114"/>
      <c r="AT3813" s="191"/>
    </row>
    <row r="3814" spans="1:46" s="190" customFormat="1" ht="15" customHeight="1" x14ac:dyDescent="0.2">
      <c r="A3814" s="104"/>
      <c r="B3814" s="104">
        <f>VLOOKUP(BJB!$F$9:$F$5599,Ctrl!$B$4:$C$399,2,0)</f>
        <v>34</v>
      </c>
      <c r="C3814" s="104">
        <f>VLOOKUP(BJB!$G$9:$G$5599,Ctrl!$E$4:$F$399,2,0)</f>
        <v>2</v>
      </c>
      <c r="D3814" s="219">
        <v>1</v>
      </c>
      <c r="E3814" s="104" t="str">
        <f>VLOOKUP(BJB!$F$9:$F$5599,Ctrl!$B$4:$D$399,3,0)</f>
        <v>III</v>
      </c>
      <c r="F3814" s="139" t="s">
        <v>10546</v>
      </c>
      <c r="G3814" s="139" t="s">
        <v>10323</v>
      </c>
      <c r="H3814" s="125">
        <v>1110628000017</v>
      </c>
      <c r="I3814" s="220" t="e">
        <f>IF(G3813=BJB!#REF!,I3813+1,1)</f>
        <v>#REF!</v>
      </c>
      <c r="J3814" s="912" t="s">
        <v>23721</v>
      </c>
      <c r="K3814" s="121" t="s">
        <v>4194</v>
      </c>
      <c r="L3814" s="104" t="s">
        <v>7835</v>
      </c>
      <c r="M3814" s="104" t="s">
        <v>4195</v>
      </c>
      <c r="N3814" s="120">
        <v>40770</v>
      </c>
      <c r="O3814" s="105">
        <v>194000000</v>
      </c>
      <c r="P3814" s="105" t="s">
        <v>16840</v>
      </c>
      <c r="Q3814" s="120">
        <v>41116</v>
      </c>
      <c r="R3814" s="105">
        <v>197408473</v>
      </c>
      <c r="S3814" s="146" t="s">
        <v>7123</v>
      </c>
      <c r="T3814" s="109">
        <v>41243</v>
      </c>
      <c r="U3814" s="144">
        <v>145500000</v>
      </c>
      <c r="V3814" s="109">
        <v>41243</v>
      </c>
      <c r="W3814" s="141">
        <v>145500000</v>
      </c>
      <c r="X3814" s="141">
        <v>0</v>
      </c>
      <c r="Y3814" s="141">
        <v>0</v>
      </c>
      <c r="Z3814" s="141">
        <v>0</v>
      </c>
      <c r="AA3814" s="114">
        <v>13500000</v>
      </c>
      <c r="AB3814" s="114"/>
      <c r="AC3814" s="132"/>
      <c r="AD3814" s="141"/>
      <c r="AE3814" s="106">
        <v>0</v>
      </c>
      <c r="AF3814" s="106">
        <v>0</v>
      </c>
      <c r="AG3814" s="106">
        <v>0</v>
      </c>
      <c r="AH3814" s="144"/>
      <c r="AI3814" s="144"/>
      <c r="AJ3814" s="144"/>
      <c r="AK3814" s="144"/>
      <c r="AL3814" s="144"/>
      <c r="AM3814" s="144"/>
      <c r="AN3814" s="114">
        <f t="shared" si="118"/>
        <v>13500000</v>
      </c>
      <c r="AO3814" s="114">
        <f t="shared" si="119"/>
        <v>132000000</v>
      </c>
      <c r="AP3814" s="114"/>
      <c r="AQ3814" s="114"/>
      <c r="AR3814" s="114"/>
      <c r="AS3814" s="114"/>
      <c r="AT3814" s="191"/>
    </row>
    <row r="3815" spans="1:46" s="190" customFormat="1" ht="15" customHeight="1" x14ac:dyDescent="0.2">
      <c r="A3815" s="104"/>
      <c r="B3815" s="104">
        <f>VLOOKUP(BJB!$F$9:$F$5599,Ctrl!$B$4:$C$399,2,0)</f>
        <v>34</v>
      </c>
      <c r="C3815" s="104">
        <f>VLOOKUP(BJB!$G$9:$G$5599,Ctrl!$E$4:$F$399,2,0)</f>
        <v>2</v>
      </c>
      <c r="D3815" s="219">
        <v>1</v>
      </c>
      <c r="E3815" s="104" t="str">
        <f>VLOOKUP(BJB!$F$9:$F$5599,Ctrl!$B$4:$D$399,3,0)</f>
        <v>III</v>
      </c>
      <c r="F3815" s="139" t="s">
        <v>10546</v>
      </c>
      <c r="G3815" s="139" t="s">
        <v>10323</v>
      </c>
      <c r="H3815" s="125"/>
      <c r="I3815" s="220" t="e">
        <f>IF(G3814=BJB!#REF!,I3814+1,1)</f>
        <v>#REF!</v>
      </c>
      <c r="J3815" s="912" t="s">
        <v>23722</v>
      </c>
      <c r="K3815" s="121" t="s">
        <v>4197</v>
      </c>
      <c r="L3815" s="104" t="s">
        <v>6477</v>
      </c>
      <c r="M3815" s="104" t="s">
        <v>4198</v>
      </c>
      <c r="N3815" s="120">
        <v>40739</v>
      </c>
      <c r="O3815" s="107">
        <v>15000000</v>
      </c>
      <c r="P3815" s="105" t="s">
        <v>16841</v>
      </c>
      <c r="Q3815" s="120">
        <v>41205</v>
      </c>
      <c r="R3815" s="105">
        <v>13627398</v>
      </c>
      <c r="S3815" s="146" t="s">
        <v>4064</v>
      </c>
      <c r="T3815" s="109">
        <v>41305</v>
      </c>
      <c r="U3815" s="144">
        <v>9655279</v>
      </c>
      <c r="V3815" s="109">
        <v>41305</v>
      </c>
      <c r="W3815" s="141">
        <v>9655279</v>
      </c>
      <c r="X3815" s="141">
        <v>0</v>
      </c>
      <c r="Y3815" s="141">
        <v>0</v>
      </c>
      <c r="Z3815" s="141">
        <v>0</v>
      </c>
      <c r="AA3815" s="114">
        <v>3853500</v>
      </c>
      <c r="AB3815" s="114"/>
      <c r="AC3815" s="144"/>
      <c r="AD3815" s="141"/>
      <c r="AE3815" s="106">
        <v>0</v>
      </c>
      <c r="AF3815" s="106">
        <v>0</v>
      </c>
      <c r="AG3815" s="106">
        <v>0</v>
      </c>
      <c r="AH3815" s="144"/>
      <c r="AI3815" s="144"/>
      <c r="AJ3815" s="144"/>
      <c r="AK3815" s="144"/>
      <c r="AL3815" s="144"/>
      <c r="AM3815" s="144"/>
      <c r="AN3815" s="114">
        <f t="shared" si="118"/>
        <v>3853500</v>
      </c>
      <c r="AO3815" s="114">
        <f t="shared" si="119"/>
        <v>5801779</v>
      </c>
      <c r="AP3815" s="114"/>
      <c r="AQ3815" s="114"/>
      <c r="AR3815" s="114"/>
      <c r="AS3815" s="114"/>
    </row>
    <row r="3816" spans="1:46" s="190" customFormat="1" ht="15" customHeight="1" x14ac:dyDescent="0.2">
      <c r="A3816" s="104"/>
      <c r="B3816" s="104">
        <f>VLOOKUP(BJB!$F$9:$F$5599,Ctrl!$B$4:$C$399,2,0)</f>
        <v>34</v>
      </c>
      <c r="C3816" s="104">
        <f>VLOOKUP(BJB!$G$9:$G$5599,Ctrl!$E$4:$F$399,2,0)</f>
        <v>2</v>
      </c>
      <c r="D3816" s="219">
        <v>1</v>
      </c>
      <c r="E3816" s="104" t="str">
        <f>VLOOKUP(BJB!$F$9:$F$5599,Ctrl!$B$4:$D$399,3,0)</f>
        <v>III</v>
      </c>
      <c r="F3816" s="139" t="s">
        <v>10546</v>
      </c>
      <c r="G3816" s="139" t="s">
        <v>10323</v>
      </c>
      <c r="H3816" s="125"/>
      <c r="I3816" s="220" t="e">
        <f>IF(G3815=BJB!#REF!,I3815+1,1)</f>
        <v>#REF!</v>
      </c>
      <c r="J3816" s="912" t="s">
        <v>23723</v>
      </c>
      <c r="K3816" s="121" t="s">
        <v>4199</v>
      </c>
      <c r="L3816" s="104" t="s">
        <v>6477</v>
      </c>
      <c r="M3816" s="104" t="s">
        <v>4200</v>
      </c>
      <c r="N3816" s="120">
        <v>40840</v>
      </c>
      <c r="O3816" s="107">
        <v>20000000</v>
      </c>
      <c r="P3816" s="105" t="s">
        <v>16842</v>
      </c>
      <c r="Q3816" s="120">
        <v>41205</v>
      </c>
      <c r="R3816" s="105">
        <v>20003481</v>
      </c>
      <c r="S3816" s="146" t="s">
        <v>4064</v>
      </c>
      <c r="T3816" s="109">
        <v>41305</v>
      </c>
      <c r="U3816" s="144">
        <v>14000000</v>
      </c>
      <c r="V3816" s="109">
        <v>41305</v>
      </c>
      <c r="W3816" s="141">
        <v>14000000</v>
      </c>
      <c r="X3816" s="141">
        <v>0</v>
      </c>
      <c r="Y3816" s="141">
        <v>0</v>
      </c>
      <c r="Z3816" s="141">
        <v>0</v>
      </c>
      <c r="AA3816" s="114">
        <v>70000</v>
      </c>
      <c r="AB3816" s="114"/>
      <c r="AC3816" s="144"/>
      <c r="AD3816" s="141"/>
      <c r="AE3816" s="106">
        <v>0</v>
      </c>
      <c r="AF3816" s="106">
        <v>0</v>
      </c>
      <c r="AG3816" s="106">
        <v>0</v>
      </c>
      <c r="AH3816" s="144"/>
      <c r="AI3816" s="144"/>
      <c r="AJ3816" s="144"/>
      <c r="AK3816" s="144"/>
      <c r="AL3816" s="144"/>
      <c r="AM3816" s="144"/>
      <c r="AN3816" s="114">
        <f t="shared" si="118"/>
        <v>70000</v>
      </c>
      <c r="AO3816" s="114">
        <f t="shared" si="119"/>
        <v>13930000</v>
      </c>
      <c r="AP3816" s="114"/>
      <c r="AQ3816" s="114"/>
      <c r="AR3816" s="114"/>
      <c r="AS3816" s="114"/>
    </row>
    <row r="3817" spans="1:46" s="190" customFormat="1" ht="15" customHeight="1" x14ac:dyDescent="0.2">
      <c r="A3817" s="104"/>
      <c r="B3817" s="104">
        <f>VLOOKUP(BJB!$F$9:$F$5599,Ctrl!$B$4:$C$399,2,0)</f>
        <v>34</v>
      </c>
      <c r="C3817" s="104">
        <f>VLOOKUP(BJB!$G$9:$G$5599,Ctrl!$E$4:$F$399,2,0)</f>
        <v>2</v>
      </c>
      <c r="D3817" s="219">
        <v>1</v>
      </c>
      <c r="E3817" s="104" t="str">
        <f>VLOOKUP(BJB!$F$9:$F$5599,Ctrl!$B$4:$D$399,3,0)</f>
        <v>III</v>
      </c>
      <c r="F3817" s="139" t="s">
        <v>10546</v>
      </c>
      <c r="G3817" s="139" t="s">
        <v>10323</v>
      </c>
      <c r="H3817" s="125">
        <v>1110623000639</v>
      </c>
      <c r="I3817" s="220" t="e">
        <f>IF(G3816=BJB!#REF!,I3816+1,1)</f>
        <v>#REF!</v>
      </c>
      <c r="J3817" s="912" t="s">
        <v>23724</v>
      </c>
      <c r="K3817" s="121" t="s">
        <v>4201</v>
      </c>
      <c r="L3817" s="104" t="s">
        <v>6477</v>
      </c>
      <c r="M3817" s="104" t="s">
        <v>4193</v>
      </c>
      <c r="N3817" s="120">
        <v>40752</v>
      </c>
      <c r="O3817" s="107">
        <v>100000000</v>
      </c>
      <c r="P3817" s="105" t="s">
        <v>16843</v>
      </c>
      <c r="Q3817" s="120">
        <v>41205</v>
      </c>
      <c r="R3817" s="105">
        <v>89947953</v>
      </c>
      <c r="S3817" s="146" t="s">
        <v>4064</v>
      </c>
      <c r="T3817" s="109">
        <v>41305</v>
      </c>
      <c r="U3817" s="144">
        <v>61141634</v>
      </c>
      <c r="V3817" s="109">
        <v>41305</v>
      </c>
      <c r="W3817" s="141">
        <v>61141634</v>
      </c>
      <c r="X3817" s="141">
        <v>0</v>
      </c>
      <c r="Y3817" s="141">
        <v>0</v>
      </c>
      <c r="Z3817" s="141">
        <v>0</v>
      </c>
      <c r="AA3817" s="114">
        <v>15844500</v>
      </c>
      <c r="AB3817" s="114"/>
      <c r="AC3817" s="132"/>
      <c r="AD3817" s="141"/>
      <c r="AE3817" s="106">
        <v>0</v>
      </c>
      <c r="AF3817" s="106">
        <v>0</v>
      </c>
      <c r="AG3817" s="106">
        <v>0</v>
      </c>
      <c r="AH3817" s="144"/>
      <c r="AI3817" s="144"/>
      <c r="AJ3817" s="144"/>
      <c r="AK3817" s="144"/>
      <c r="AL3817" s="144"/>
      <c r="AM3817" s="144"/>
      <c r="AN3817" s="114">
        <f t="shared" si="118"/>
        <v>15844500</v>
      </c>
      <c r="AO3817" s="114">
        <f t="shared" si="119"/>
        <v>45297134</v>
      </c>
      <c r="AP3817" s="114"/>
      <c r="AQ3817" s="114"/>
      <c r="AR3817" s="114"/>
      <c r="AS3817" s="114"/>
    </row>
    <row r="3818" spans="1:46" s="190" customFormat="1" ht="15" customHeight="1" x14ac:dyDescent="0.2">
      <c r="A3818" s="104"/>
      <c r="B3818" s="104">
        <f>VLOOKUP(BJB!$F$9:$F$5599,Ctrl!$B$4:$C$399,2,0)</f>
        <v>34</v>
      </c>
      <c r="C3818" s="104">
        <f>VLOOKUP(BJB!$G$9:$G$5599,Ctrl!$E$4:$F$399,2,0)</f>
        <v>2</v>
      </c>
      <c r="D3818" s="219">
        <v>1</v>
      </c>
      <c r="E3818" s="104" t="str">
        <f>VLOOKUP(BJB!$F$9:$F$5599,Ctrl!$B$4:$D$399,3,0)</f>
        <v>III</v>
      </c>
      <c r="F3818" s="139" t="s">
        <v>10546</v>
      </c>
      <c r="G3818" s="139" t="s">
        <v>10323</v>
      </c>
      <c r="H3818" s="125"/>
      <c r="I3818" s="220" t="e">
        <f>IF(G3817=BJB!#REF!,I3817+1,1)</f>
        <v>#REF!</v>
      </c>
      <c r="J3818" s="912" t="s">
        <v>23725</v>
      </c>
      <c r="K3818" s="121" t="s">
        <v>4202</v>
      </c>
      <c r="L3818" s="104" t="s">
        <v>6477</v>
      </c>
      <c r="M3818" s="104" t="s">
        <v>4200</v>
      </c>
      <c r="N3818" s="120">
        <v>40840</v>
      </c>
      <c r="O3818" s="107">
        <v>25000000</v>
      </c>
      <c r="P3818" s="105" t="s">
        <v>16844</v>
      </c>
      <c r="Q3818" s="120">
        <v>41332</v>
      </c>
      <c r="R3818" s="105">
        <v>39947705</v>
      </c>
      <c r="S3818" s="108" t="s">
        <v>4074</v>
      </c>
      <c r="T3818" s="109">
        <v>41361</v>
      </c>
      <c r="U3818" s="144">
        <v>12960947</v>
      </c>
      <c r="V3818" s="109">
        <v>41361</v>
      </c>
      <c r="W3818" s="141">
        <v>12960947</v>
      </c>
      <c r="X3818" s="141">
        <v>0</v>
      </c>
      <c r="Y3818" s="141">
        <v>0</v>
      </c>
      <c r="Z3818" s="141">
        <v>0</v>
      </c>
      <c r="AA3818" s="114">
        <v>12960947</v>
      </c>
      <c r="AB3818" s="114"/>
      <c r="AC3818" s="144"/>
      <c r="AD3818" s="141"/>
      <c r="AE3818" s="106">
        <v>0</v>
      </c>
      <c r="AF3818" s="106">
        <v>0</v>
      </c>
      <c r="AG3818" s="106">
        <v>0</v>
      </c>
      <c r="AH3818" s="144"/>
      <c r="AI3818" s="144"/>
      <c r="AJ3818" s="144"/>
      <c r="AK3818" s="144"/>
      <c r="AL3818" s="144"/>
      <c r="AM3818" s="144"/>
      <c r="AN3818" s="114">
        <f t="shared" si="118"/>
        <v>12960947</v>
      </c>
      <c r="AO3818" s="114">
        <f t="shared" si="119"/>
        <v>0</v>
      </c>
      <c r="AP3818" s="114"/>
      <c r="AQ3818" s="114"/>
      <c r="AR3818" s="114"/>
      <c r="AS3818" s="114"/>
    </row>
    <row r="3819" spans="1:46" s="190" customFormat="1" ht="15" customHeight="1" x14ac:dyDescent="0.2">
      <c r="A3819" s="104"/>
      <c r="B3819" s="104">
        <f>VLOOKUP(BJB!$F$9:$F$5599,Ctrl!$B$4:$C$399,2,0)</f>
        <v>34</v>
      </c>
      <c r="C3819" s="104">
        <f>VLOOKUP(BJB!$G$9:$G$5599,Ctrl!$E$4:$F$399,2,0)</f>
        <v>2</v>
      </c>
      <c r="D3819" s="219">
        <v>1</v>
      </c>
      <c r="E3819" s="104" t="str">
        <f>VLOOKUP(BJB!$F$9:$F$5599,Ctrl!$B$4:$D$399,3,0)</f>
        <v>III</v>
      </c>
      <c r="F3819" s="139" t="s">
        <v>10546</v>
      </c>
      <c r="G3819" s="139" t="s">
        <v>10323</v>
      </c>
      <c r="H3819" s="125"/>
      <c r="I3819" s="220" t="e">
        <f>IF(G3818=BJB!#REF!,I3818+1,1)</f>
        <v>#REF!</v>
      </c>
      <c r="J3819" s="912" t="s">
        <v>23726</v>
      </c>
      <c r="K3819" s="121" t="s">
        <v>4203</v>
      </c>
      <c r="L3819" s="104" t="s">
        <v>6477</v>
      </c>
      <c r="M3819" s="104" t="s">
        <v>4204</v>
      </c>
      <c r="N3819" s="120">
        <v>40819</v>
      </c>
      <c r="O3819" s="107">
        <v>15000000</v>
      </c>
      <c r="P3819" s="105" t="s">
        <v>16845</v>
      </c>
      <c r="Q3819" s="120">
        <v>41311</v>
      </c>
      <c r="R3819" s="105">
        <v>14682800</v>
      </c>
      <c r="S3819" s="108" t="s">
        <v>7116</v>
      </c>
      <c r="T3819" s="109">
        <v>41417</v>
      </c>
      <c r="U3819" s="144">
        <v>10107366</v>
      </c>
      <c r="V3819" s="109">
        <v>41417</v>
      </c>
      <c r="W3819" s="141">
        <v>10107366</v>
      </c>
      <c r="X3819" s="141">
        <v>0</v>
      </c>
      <c r="Y3819" s="141">
        <v>0</v>
      </c>
      <c r="Z3819" s="141">
        <v>0</v>
      </c>
      <c r="AA3819" s="114">
        <v>9049802</v>
      </c>
      <c r="AB3819" s="114"/>
      <c r="AC3819" s="144"/>
      <c r="AD3819" s="141"/>
      <c r="AE3819" s="106">
        <v>0</v>
      </c>
      <c r="AF3819" s="106">
        <v>0</v>
      </c>
      <c r="AG3819" s="106">
        <v>0</v>
      </c>
      <c r="AH3819" s="144"/>
      <c r="AI3819" s="144"/>
      <c r="AJ3819" s="144"/>
      <c r="AK3819" s="144"/>
      <c r="AL3819" s="144"/>
      <c r="AM3819" s="144"/>
      <c r="AN3819" s="114">
        <f t="shared" si="118"/>
        <v>9049802</v>
      </c>
      <c r="AO3819" s="114">
        <f t="shared" si="119"/>
        <v>1057564</v>
      </c>
      <c r="AP3819" s="114"/>
      <c r="AQ3819" s="114"/>
      <c r="AR3819" s="114"/>
      <c r="AS3819" s="114"/>
    </row>
    <row r="3820" spans="1:46" s="190" customFormat="1" ht="15" customHeight="1" x14ac:dyDescent="0.2">
      <c r="A3820" s="104"/>
      <c r="B3820" s="104">
        <f>VLOOKUP(BJB!$F$9:$F$5599,Ctrl!$B$4:$C$399,2,0)</f>
        <v>34</v>
      </c>
      <c r="C3820" s="104">
        <f>VLOOKUP(BJB!$G$9:$G$5599,Ctrl!$E$4:$F$399,2,0)</f>
        <v>2</v>
      </c>
      <c r="D3820" s="219">
        <v>1</v>
      </c>
      <c r="E3820" s="104" t="str">
        <f>VLOOKUP(BJB!$F$9:$F$5599,Ctrl!$B$4:$D$399,3,0)</f>
        <v>III</v>
      </c>
      <c r="F3820" s="139" t="s">
        <v>10546</v>
      </c>
      <c r="G3820" s="139" t="s">
        <v>10323</v>
      </c>
      <c r="H3820" s="125"/>
      <c r="I3820" s="220" t="e">
        <f>IF(G3819=BJB!#REF!,I3819+1,1)</f>
        <v>#REF!</v>
      </c>
      <c r="J3820" s="912" t="s">
        <v>23727</v>
      </c>
      <c r="K3820" s="121" t="s">
        <v>4205</v>
      </c>
      <c r="L3820" s="104" t="s">
        <v>6477</v>
      </c>
      <c r="M3820" s="104" t="s">
        <v>4206</v>
      </c>
      <c r="N3820" s="120">
        <v>41031</v>
      </c>
      <c r="O3820" s="107">
        <v>25000000</v>
      </c>
      <c r="P3820" s="105" t="s">
        <v>16846</v>
      </c>
      <c r="Q3820" s="120">
        <v>41390</v>
      </c>
      <c r="R3820" s="105">
        <v>27339740</v>
      </c>
      <c r="S3820" s="108" t="s">
        <v>7116</v>
      </c>
      <c r="T3820" s="109">
        <v>41417</v>
      </c>
      <c r="U3820" s="144">
        <v>17500000</v>
      </c>
      <c r="V3820" s="109">
        <v>41417</v>
      </c>
      <c r="W3820" s="141">
        <v>17500000</v>
      </c>
      <c r="X3820" s="141">
        <v>0</v>
      </c>
      <c r="Y3820" s="141">
        <v>0</v>
      </c>
      <c r="Z3820" s="141">
        <v>0</v>
      </c>
      <c r="AA3820" s="114">
        <v>0</v>
      </c>
      <c r="AB3820" s="114"/>
      <c r="AC3820" s="144"/>
      <c r="AD3820" s="141"/>
      <c r="AE3820" s="106">
        <v>0</v>
      </c>
      <c r="AF3820" s="106">
        <v>0</v>
      </c>
      <c r="AG3820" s="106">
        <v>0</v>
      </c>
      <c r="AH3820" s="144"/>
      <c r="AI3820" s="144"/>
      <c r="AJ3820" s="144"/>
      <c r="AK3820" s="144"/>
      <c r="AL3820" s="144"/>
      <c r="AM3820" s="144"/>
      <c r="AN3820" s="114">
        <f t="shared" si="118"/>
        <v>0</v>
      </c>
      <c r="AO3820" s="114">
        <f t="shared" si="119"/>
        <v>17500000</v>
      </c>
      <c r="AP3820" s="114"/>
      <c r="AQ3820" s="114"/>
      <c r="AR3820" s="114"/>
      <c r="AS3820" s="114"/>
      <c r="AT3820" s="191"/>
    </row>
    <row r="3821" spans="1:46" s="190" customFormat="1" ht="15" customHeight="1" x14ac:dyDescent="0.2">
      <c r="A3821" s="104"/>
      <c r="B3821" s="104">
        <f>VLOOKUP(BJB!$F$9:$F$5599,Ctrl!$B$4:$C$399,2,0)</f>
        <v>34</v>
      </c>
      <c r="C3821" s="104">
        <f>VLOOKUP(BJB!$G$9:$G$5599,Ctrl!$E$4:$F$399,2,0)</f>
        <v>2</v>
      </c>
      <c r="D3821" s="219">
        <v>1</v>
      </c>
      <c r="E3821" s="104" t="str">
        <f>VLOOKUP(BJB!$F$9:$F$5599,Ctrl!$B$4:$D$399,3,0)</f>
        <v>III</v>
      </c>
      <c r="F3821" s="139" t="s">
        <v>10546</v>
      </c>
      <c r="G3821" s="139" t="s">
        <v>10323</v>
      </c>
      <c r="H3821" s="125"/>
      <c r="I3821" s="220" t="e">
        <f>IF(G3820=BJB!#REF!,I3820+1,1)</f>
        <v>#REF!</v>
      </c>
      <c r="J3821" s="912" t="s">
        <v>23728</v>
      </c>
      <c r="K3821" s="121" t="s">
        <v>4207</v>
      </c>
      <c r="L3821" s="104" t="s">
        <v>6477</v>
      </c>
      <c r="M3821" s="104" t="s">
        <v>4208</v>
      </c>
      <c r="N3821" s="120">
        <v>41009</v>
      </c>
      <c r="O3821" s="107">
        <v>32000000</v>
      </c>
      <c r="P3821" s="105" t="s">
        <v>16847</v>
      </c>
      <c r="Q3821" s="120">
        <v>41390</v>
      </c>
      <c r="R3821" s="105">
        <v>32317317</v>
      </c>
      <c r="S3821" s="108" t="s">
        <v>7116</v>
      </c>
      <c r="T3821" s="109">
        <v>41417</v>
      </c>
      <c r="U3821" s="144">
        <v>21945519</v>
      </c>
      <c r="V3821" s="109">
        <v>41417</v>
      </c>
      <c r="W3821" s="141">
        <v>21945519</v>
      </c>
      <c r="X3821" s="141">
        <v>0</v>
      </c>
      <c r="Y3821" s="141">
        <v>0</v>
      </c>
      <c r="Z3821" s="141">
        <v>0</v>
      </c>
      <c r="AA3821" s="114">
        <v>306600</v>
      </c>
      <c r="AB3821" s="114"/>
      <c r="AC3821" s="144"/>
      <c r="AD3821" s="141"/>
      <c r="AE3821" s="106">
        <v>0</v>
      </c>
      <c r="AF3821" s="106">
        <v>0</v>
      </c>
      <c r="AG3821" s="106">
        <v>0</v>
      </c>
      <c r="AH3821" s="144"/>
      <c r="AI3821" s="144"/>
      <c r="AJ3821" s="144"/>
      <c r="AK3821" s="144"/>
      <c r="AL3821" s="144"/>
      <c r="AM3821" s="144"/>
      <c r="AN3821" s="114">
        <f t="shared" si="118"/>
        <v>306600</v>
      </c>
      <c r="AO3821" s="114">
        <f t="shared" si="119"/>
        <v>21638919</v>
      </c>
      <c r="AP3821" s="114"/>
      <c r="AQ3821" s="114"/>
      <c r="AR3821" s="114"/>
      <c r="AS3821" s="114"/>
      <c r="AT3821" s="191"/>
    </row>
    <row r="3822" spans="1:46" s="190" customFormat="1" ht="15" customHeight="1" x14ac:dyDescent="0.2">
      <c r="A3822" s="104"/>
      <c r="B3822" s="104">
        <f>VLOOKUP(BJB!$F$9:$F$5599,Ctrl!$B$4:$C$399,2,0)</f>
        <v>34</v>
      </c>
      <c r="C3822" s="104">
        <f>VLOOKUP(BJB!$G$9:$G$5599,Ctrl!$E$4:$F$399,2,0)</f>
        <v>2</v>
      </c>
      <c r="D3822" s="219">
        <v>1</v>
      </c>
      <c r="E3822" s="104" t="str">
        <f>VLOOKUP(BJB!$F$9:$F$5599,Ctrl!$B$4:$D$399,3,0)</f>
        <v>III</v>
      </c>
      <c r="F3822" s="139" t="s">
        <v>10546</v>
      </c>
      <c r="G3822" s="139" t="s">
        <v>10323</v>
      </c>
      <c r="H3822" s="125"/>
      <c r="I3822" s="220" t="e">
        <f>IF(G3821=BJB!#REF!,I3821+1,1)</f>
        <v>#REF!</v>
      </c>
      <c r="J3822" s="912" t="s">
        <v>23729</v>
      </c>
      <c r="K3822" s="121" t="s">
        <v>4209</v>
      </c>
      <c r="L3822" s="104" t="s">
        <v>6477</v>
      </c>
      <c r="M3822" s="104" t="s">
        <v>4206</v>
      </c>
      <c r="N3822" s="120">
        <v>41031</v>
      </c>
      <c r="O3822" s="107">
        <v>70000000</v>
      </c>
      <c r="P3822" s="105" t="s">
        <v>16848</v>
      </c>
      <c r="Q3822" s="120">
        <v>41390</v>
      </c>
      <c r="R3822" s="105">
        <v>88184546</v>
      </c>
      <c r="S3822" s="108" t="s">
        <v>7116</v>
      </c>
      <c r="T3822" s="109">
        <v>41417</v>
      </c>
      <c r="U3822" s="144">
        <v>49000000</v>
      </c>
      <c r="V3822" s="109">
        <v>41417</v>
      </c>
      <c r="W3822" s="141">
        <v>49000000</v>
      </c>
      <c r="X3822" s="141">
        <v>0</v>
      </c>
      <c r="Y3822" s="141">
        <v>0</v>
      </c>
      <c r="Z3822" s="141">
        <v>0</v>
      </c>
      <c r="AA3822" s="114">
        <v>0</v>
      </c>
      <c r="AB3822" s="114"/>
      <c r="AC3822" s="144"/>
      <c r="AD3822" s="141"/>
      <c r="AE3822" s="106">
        <v>0</v>
      </c>
      <c r="AF3822" s="106">
        <v>0</v>
      </c>
      <c r="AG3822" s="106">
        <v>0</v>
      </c>
      <c r="AH3822" s="144"/>
      <c r="AI3822" s="144"/>
      <c r="AJ3822" s="144"/>
      <c r="AK3822" s="144"/>
      <c r="AL3822" s="144"/>
      <c r="AM3822" s="144"/>
      <c r="AN3822" s="114">
        <f t="shared" si="118"/>
        <v>0</v>
      </c>
      <c r="AO3822" s="114">
        <f t="shared" si="119"/>
        <v>49000000</v>
      </c>
      <c r="AP3822" s="114"/>
      <c r="AQ3822" s="114"/>
      <c r="AR3822" s="114"/>
      <c r="AS3822" s="114"/>
      <c r="AT3822" s="191"/>
    </row>
    <row r="3823" spans="1:46" s="190" customFormat="1" ht="15" customHeight="1" x14ac:dyDescent="0.2">
      <c r="A3823" s="104"/>
      <c r="B3823" s="104">
        <f>VLOOKUP(BJB!$F$9:$F$5599,Ctrl!$B$4:$C$399,2,0)</f>
        <v>34</v>
      </c>
      <c r="C3823" s="104">
        <f>VLOOKUP(BJB!$G$9:$G$5599,Ctrl!$E$4:$F$399,2,0)</f>
        <v>2</v>
      </c>
      <c r="D3823" s="219">
        <v>1</v>
      </c>
      <c r="E3823" s="104" t="str">
        <f>VLOOKUP(BJB!$F$9:$F$5599,Ctrl!$B$4:$D$399,3,0)</f>
        <v>III</v>
      </c>
      <c r="F3823" s="139" t="s">
        <v>10546</v>
      </c>
      <c r="G3823" s="139" t="s">
        <v>10323</v>
      </c>
      <c r="H3823" s="125"/>
      <c r="I3823" s="220" t="e">
        <f>IF(G3822=BJB!#REF!,I3822+1,1)</f>
        <v>#REF!</v>
      </c>
      <c r="J3823" s="912" t="s">
        <v>23730</v>
      </c>
      <c r="K3823" s="121" t="s">
        <v>4210</v>
      </c>
      <c r="L3823" s="104" t="s">
        <v>6477</v>
      </c>
      <c r="M3823" s="104" t="s">
        <v>4208</v>
      </c>
      <c r="N3823" s="120">
        <v>41009</v>
      </c>
      <c r="O3823" s="107">
        <v>200000000</v>
      </c>
      <c r="P3823" s="105" t="s">
        <v>16849</v>
      </c>
      <c r="Q3823" s="120">
        <v>41390</v>
      </c>
      <c r="R3823" s="105">
        <v>236234508</v>
      </c>
      <c r="S3823" s="108" t="s">
        <v>7116</v>
      </c>
      <c r="T3823" s="109">
        <v>41417</v>
      </c>
      <c r="U3823" s="144">
        <v>140000000</v>
      </c>
      <c r="V3823" s="109">
        <v>41417</v>
      </c>
      <c r="W3823" s="141">
        <v>140000000</v>
      </c>
      <c r="X3823" s="141">
        <v>0</v>
      </c>
      <c r="Y3823" s="141">
        <v>0</v>
      </c>
      <c r="Z3823" s="141">
        <v>0</v>
      </c>
      <c r="AA3823" s="114">
        <v>122500</v>
      </c>
      <c r="AB3823" s="114"/>
      <c r="AC3823" s="144"/>
      <c r="AD3823" s="141"/>
      <c r="AE3823" s="106">
        <v>0</v>
      </c>
      <c r="AF3823" s="106">
        <v>0</v>
      </c>
      <c r="AG3823" s="106">
        <v>0</v>
      </c>
      <c r="AH3823" s="144"/>
      <c r="AI3823" s="144"/>
      <c r="AJ3823" s="144"/>
      <c r="AK3823" s="144"/>
      <c r="AL3823" s="144"/>
      <c r="AM3823" s="144"/>
      <c r="AN3823" s="114">
        <f t="shared" si="118"/>
        <v>122500</v>
      </c>
      <c r="AO3823" s="114">
        <f t="shared" si="119"/>
        <v>139877500</v>
      </c>
      <c r="AP3823" s="114"/>
      <c r="AQ3823" s="114"/>
      <c r="AR3823" s="114"/>
      <c r="AS3823" s="114"/>
      <c r="AT3823" s="191"/>
    </row>
    <row r="3824" spans="1:46" s="190" customFormat="1" ht="15" customHeight="1" x14ac:dyDescent="0.2">
      <c r="A3824" s="104"/>
      <c r="B3824" s="104">
        <f>VLOOKUP(BJB!$F$9:$F$5599,Ctrl!$B$4:$C$399,2,0)</f>
        <v>34</v>
      </c>
      <c r="C3824" s="104">
        <f>VLOOKUP(BJB!$G$9:$G$5599,Ctrl!$E$4:$F$399,2,0)</f>
        <v>2</v>
      </c>
      <c r="D3824" s="219">
        <v>1</v>
      </c>
      <c r="E3824" s="104" t="str">
        <f>VLOOKUP(BJB!$F$9:$F$5599,Ctrl!$B$4:$D$399,3,0)</f>
        <v>III</v>
      </c>
      <c r="F3824" s="139" t="s">
        <v>10546</v>
      </c>
      <c r="G3824" s="139" t="s">
        <v>10323</v>
      </c>
      <c r="H3824" s="125"/>
      <c r="I3824" s="220" t="e">
        <f>IF(G3823=BJB!#REF!,I3823+1,1)</f>
        <v>#REF!</v>
      </c>
      <c r="J3824" s="912" t="s">
        <v>23731</v>
      </c>
      <c r="K3824" s="126" t="s">
        <v>4212</v>
      </c>
      <c r="L3824" s="104" t="s">
        <v>6477</v>
      </c>
      <c r="M3824" s="104" t="s">
        <v>4213</v>
      </c>
      <c r="N3824" s="120">
        <v>40913</v>
      </c>
      <c r="O3824" s="105">
        <v>58000000</v>
      </c>
      <c r="P3824" s="105" t="s">
        <v>16850</v>
      </c>
      <c r="Q3824" s="120" t="s">
        <v>16633</v>
      </c>
      <c r="R3824" s="105">
        <v>68266552</v>
      </c>
      <c r="S3824" s="146" t="s">
        <v>7124</v>
      </c>
      <c r="T3824" s="120">
        <v>41516</v>
      </c>
      <c r="U3824" s="141">
        <v>40600000</v>
      </c>
      <c r="V3824" s="109">
        <v>41516</v>
      </c>
      <c r="W3824" s="141">
        <v>40600000</v>
      </c>
      <c r="X3824" s="141">
        <v>0</v>
      </c>
      <c r="Y3824" s="141">
        <v>0</v>
      </c>
      <c r="Z3824" s="141">
        <v>0</v>
      </c>
      <c r="AA3824" s="114">
        <v>13942638</v>
      </c>
      <c r="AB3824" s="114"/>
      <c r="AC3824" s="141"/>
      <c r="AD3824" s="141"/>
      <c r="AE3824" s="106">
        <v>0</v>
      </c>
      <c r="AF3824" s="106">
        <v>0</v>
      </c>
      <c r="AG3824" s="106">
        <v>0</v>
      </c>
      <c r="AH3824" s="141"/>
      <c r="AI3824" s="141"/>
      <c r="AJ3824" s="141"/>
      <c r="AK3824" s="141"/>
      <c r="AL3824" s="141"/>
      <c r="AM3824" s="141"/>
      <c r="AN3824" s="114">
        <f t="shared" si="118"/>
        <v>13942638</v>
      </c>
      <c r="AO3824" s="114">
        <f t="shared" si="119"/>
        <v>26657362</v>
      </c>
      <c r="AP3824" s="114"/>
      <c r="AQ3824" s="114"/>
      <c r="AR3824" s="114"/>
      <c r="AS3824" s="114"/>
      <c r="AT3824" s="191"/>
    </row>
    <row r="3825" spans="1:46" s="190" customFormat="1" ht="15" customHeight="1" x14ac:dyDescent="0.2">
      <c r="A3825" s="104"/>
      <c r="B3825" s="104">
        <f>VLOOKUP(BJB!$F$9:$F$5599,Ctrl!$B$4:$C$399,2,0)</f>
        <v>34</v>
      </c>
      <c r="C3825" s="104">
        <f>VLOOKUP(BJB!$G$9:$G$5599,Ctrl!$E$4:$F$399,2,0)</f>
        <v>2</v>
      </c>
      <c r="D3825" s="219">
        <v>1</v>
      </c>
      <c r="E3825" s="104" t="str">
        <f>VLOOKUP(BJB!$F$9:$F$5599,Ctrl!$B$4:$D$399,3,0)</f>
        <v>III</v>
      </c>
      <c r="F3825" s="139" t="s">
        <v>10546</v>
      </c>
      <c r="G3825" s="139" t="s">
        <v>10323</v>
      </c>
      <c r="H3825" s="125"/>
      <c r="I3825" s="220" t="e">
        <f>IF(G3824=BJB!#REF!,I3824+1,1)</f>
        <v>#REF!</v>
      </c>
      <c r="J3825" s="912" t="s">
        <v>23732</v>
      </c>
      <c r="K3825" s="126" t="s">
        <v>854</v>
      </c>
      <c r="L3825" s="104" t="s">
        <v>6477</v>
      </c>
      <c r="M3825" s="104" t="s">
        <v>4208</v>
      </c>
      <c r="N3825" s="120">
        <v>41009</v>
      </c>
      <c r="O3825" s="105">
        <v>50000000</v>
      </c>
      <c r="P3825" s="105" t="s">
        <v>16851</v>
      </c>
      <c r="Q3825" s="120" t="s">
        <v>16633</v>
      </c>
      <c r="R3825" s="105">
        <v>44086273</v>
      </c>
      <c r="S3825" s="146" t="s">
        <v>7124</v>
      </c>
      <c r="T3825" s="120">
        <v>41516</v>
      </c>
      <c r="U3825" s="141">
        <v>25901162</v>
      </c>
      <c r="V3825" s="109">
        <v>41516</v>
      </c>
      <c r="W3825" s="141">
        <v>25901162</v>
      </c>
      <c r="X3825" s="141">
        <v>0</v>
      </c>
      <c r="Y3825" s="141">
        <v>0</v>
      </c>
      <c r="Z3825" s="141">
        <v>0</v>
      </c>
      <c r="AA3825" s="114">
        <v>800800</v>
      </c>
      <c r="AB3825" s="114"/>
      <c r="AC3825" s="141"/>
      <c r="AD3825" s="141"/>
      <c r="AE3825" s="106">
        <v>0</v>
      </c>
      <c r="AF3825" s="106">
        <v>0</v>
      </c>
      <c r="AG3825" s="106">
        <v>0</v>
      </c>
      <c r="AH3825" s="141"/>
      <c r="AI3825" s="141"/>
      <c r="AJ3825" s="141"/>
      <c r="AK3825" s="141"/>
      <c r="AL3825" s="141"/>
      <c r="AM3825" s="141"/>
      <c r="AN3825" s="114">
        <f t="shared" si="118"/>
        <v>800800</v>
      </c>
      <c r="AO3825" s="114">
        <f t="shared" si="119"/>
        <v>25100362</v>
      </c>
      <c r="AP3825" s="114"/>
      <c r="AQ3825" s="114"/>
      <c r="AR3825" s="114"/>
      <c r="AS3825" s="114"/>
      <c r="AT3825" s="191"/>
    </row>
    <row r="3826" spans="1:46" s="190" customFormat="1" ht="15" customHeight="1" x14ac:dyDescent="0.2">
      <c r="A3826" s="104"/>
      <c r="B3826" s="104">
        <f>VLOOKUP(BJB!$F$9:$F$5599,Ctrl!$B$4:$C$399,2,0)</f>
        <v>34</v>
      </c>
      <c r="C3826" s="104">
        <f>VLOOKUP(BJB!$G$9:$G$5599,Ctrl!$E$4:$F$399,2,0)</f>
        <v>2</v>
      </c>
      <c r="D3826" s="219">
        <v>1</v>
      </c>
      <c r="E3826" s="104" t="str">
        <f>VLOOKUP(BJB!$F$9:$F$5599,Ctrl!$B$4:$D$399,3,0)</f>
        <v>III</v>
      </c>
      <c r="F3826" s="139" t="s">
        <v>10546</v>
      </c>
      <c r="G3826" s="139" t="s">
        <v>10323</v>
      </c>
      <c r="H3826" s="125" t="s">
        <v>6413</v>
      </c>
      <c r="I3826" s="220" t="e">
        <f>IF(G3825=BJB!#REF!,I3825+1,1)</f>
        <v>#REF!</v>
      </c>
      <c r="J3826" s="912" t="s">
        <v>23733</v>
      </c>
      <c r="K3826" s="126" t="s">
        <v>4214</v>
      </c>
      <c r="L3826" s="104" t="s">
        <v>6477</v>
      </c>
      <c r="M3826" s="104" t="s">
        <v>4208</v>
      </c>
      <c r="N3826" s="120">
        <v>41009</v>
      </c>
      <c r="O3826" s="105">
        <v>40000000</v>
      </c>
      <c r="P3826" s="105" t="s">
        <v>16852</v>
      </c>
      <c r="Q3826" s="120" t="s">
        <v>16633</v>
      </c>
      <c r="R3826" s="105">
        <v>38013747</v>
      </c>
      <c r="S3826" s="146" t="s">
        <v>7124</v>
      </c>
      <c r="T3826" s="120">
        <v>41516</v>
      </c>
      <c r="U3826" s="141">
        <v>21944140</v>
      </c>
      <c r="V3826" s="109">
        <v>41516</v>
      </c>
      <c r="W3826" s="141">
        <v>21944140</v>
      </c>
      <c r="X3826" s="141">
        <v>0</v>
      </c>
      <c r="Y3826" s="141">
        <v>0</v>
      </c>
      <c r="Z3826" s="141">
        <v>0</v>
      </c>
      <c r="AA3826" s="114">
        <v>399655</v>
      </c>
      <c r="AB3826" s="114"/>
      <c r="AC3826" s="132"/>
      <c r="AD3826" s="141"/>
      <c r="AE3826" s="106">
        <v>0</v>
      </c>
      <c r="AF3826" s="106">
        <v>0</v>
      </c>
      <c r="AG3826" s="106">
        <v>0</v>
      </c>
      <c r="AH3826" s="141"/>
      <c r="AI3826" s="141"/>
      <c r="AJ3826" s="141"/>
      <c r="AK3826" s="141"/>
      <c r="AL3826" s="141"/>
      <c r="AM3826" s="141"/>
      <c r="AN3826" s="114">
        <f t="shared" si="118"/>
        <v>399655</v>
      </c>
      <c r="AO3826" s="114">
        <f t="shared" si="119"/>
        <v>21544485</v>
      </c>
      <c r="AP3826" s="114"/>
      <c r="AQ3826" s="114"/>
      <c r="AR3826" s="114"/>
      <c r="AS3826" s="114"/>
      <c r="AT3826" s="191"/>
    </row>
    <row r="3827" spans="1:46" s="190" customFormat="1" ht="15" customHeight="1" x14ac:dyDescent="0.2">
      <c r="A3827" s="104"/>
      <c r="B3827" s="104">
        <f>VLOOKUP(BJB!$F$9:$F$5599,Ctrl!$B$4:$C$399,2,0)</f>
        <v>34</v>
      </c>
      <c r="C3827" s="104">
        <f>VLOOKUP(BJB!$G$9:$G$5599,Ctrl!$E$4:$F$399,2,0)</f>
        <v>2</v>
      </c>
      <c r="D3827" s="219">
        <v>1</v>
      </c>
      <c r="E3827" s="104" t="str">
        <f>VLOOKUP(BJB!$F$9:$F$5599,Ctrl!$B$4:$D$399,3,0)</f>
        <v>III</v>
      </c>
      <c r="F3827" s="139" t="s">
        <v>10546</v>
      </c>
      <c r="G3827" s="139" t="s">
        <v>10323</v>
      </c>
      <c r="H3827" s="125"/>
      <c r="I3827" s="220" t="e">
        <f>IF(G3826=BJB!#REF!,I3826+1,1)</f>
        <v>#REF!</v>
      </c>
      <c r="J3827" s="912" t="s">
        <v>23734</v>
      </c>
      <c r="K3827" s="126" t="s">
        <v>4215</v>
      </c>
      <c r="L3827" s="104" t="s">
        <v>6477</v>
      </c>
      <c r="M3827" s="104" t="s">
        <v>4208</v>
      </c>
      <c r="N3827" s="120">
        <v>41009</v>
      </c>
      <c r="O3827" s="105">
        <v>10000000</v>
      </c>
      <c r="P3827" s="105" t="s">
        <v>16853</v>
      </c>
      <c r="Q3827" s="120" t="s">
        <v>16633</v>
      </c>
      <c r="R3827" s="105">
        <v>10190251</v>
      </c>
      <c r="S3827" s="146" t="s">
        <v>7124</v>
      </c>
      <c r="T3827" s="120">
        <v>41516</v>
      </c>
      <c r="U3827" s="141">
        <v>6383004</v>
      </c>
      <c r="V3827" s="109">
        <v>41516</v>
      </c>
      <c r="W3827" s="141">
        <v>6383004</v>
      </c>
      <c r="X3827" s="141">
        <v>0</v>
      </c>
      <c r="Y3827" s="141">
        <v>0</v>
      </c>
      <c r="Z3827" s="141">
        <v>0</v>
      </c>
      <c r="AA3827" s="114">
        <v>1540000</v>
      </c>
      <c r="AB3827" s="114"/>
      <c r="AC3827" s="141"/>
      <c r="AD3827" s="141"/>
      <c r="AE3827" s="106">
        <v>0</v>
      </c>
      <c r="AF3827" s="106">
        <v>0</v>
      </c>
      <c r="AG3827" s="106">
        <v>0</v>
      </c>
      <c r="AH3827" s="141"/>
      <c r="AI3827" s="141"/>
      <c r="AJ3827" s="141"/>
      <c r="AK3827" s="141"/>
      <c r="AL3827" s="141"/>
      <c r="AM3827" s="141"/>
      <c r="AN3827" s="114">
        <f t="shared" si="118"/>
        <v>1540000</v>
      </c>
      <c r="AO3827" s="114">
        <f t="shared" si="119"/>
        <v>4843004</v>
      </c>
      <c r="AP3827" s="114"/>
      <c r="AQ3827" s="114"/>
      <c r="AR3827" s="114"/>
      <c r="AS3827" s="114"/>
      <c r="AT3827" s="191"/>
    </row>
    <row r="3828" spans="1:46" s="190" customFormat="1" ht="15" customHeight="1" x14ac:dyDescent="0.2">
      <c r="A3828" s="104"/>
      <c r="B3828" s="104">
        <f>VLOOKUP(BJB!$F$9:$F$5599,Ctrl!$B$4:$C$399,2,0)</f>
        <v>34</v>
      </c>
      <c r="C3828" s="104">
        <f>VLOOKUP(BJB!$G$9:$G$5599,Ctrl!$E$4:$F$399,2,0)</f>
        <v>2</v>
      </c>
      <c r="D3828" s="219">
        <v>1</v>
      </c>
      <c r="E3828" s="104" t="str">
        <f>VLOOKUP(BJB!$F$9:$F$5599,Ctrl!$B$4:$D$399,3,0)</f>
        <v>III</v>
      </c>
      <c r="F3828" s="139" t="s">
        <v>10546</v>
      </c>
      <c r="G3828" s="139" t="s">
        <v>10323</v>
      </c>
      <c r="H3828" s="125"/>
      <c r="I3828" s="220" t="e">
        <f>IF(G3827=BJB!#REF!,I3827+1,1)</f>
        <v>#REF!</v>
      </c>
      <c r="J3828" s="912" t="s">
        <v>23735</v>
      </c>
      <c r="K3828" s="126" t="s">
        <v>4216</v>
      </c>
      <c r="L3828" s="104" t="s">
        <v>6477</v>
      </c>
      <c r="M3828" s="104" t="s">
        <v>4211</v>
      </c>
      <c r="N3828" s="120">
        <v>40990</v>
      </c>
      <c r="O3828" s="105">
        <v>30000000</v>
      </c>
      <c r="P3828" s="105" t="s">
        <v>16854</v>
      </c>
      <c r="Q3828" s="120" t="s">
        <v>16633</v>
      </c>
      <c r="R3828" s="105">
        <v>31913061</v>
      </c>
      <c r="S3828" s="146" t="s">
        <v>7124</v>
      </c>
      <c r="T3828" s="120">
        <v>41516</v>
      </c>
      <c r="U3828" s="141">
        <v>19531481</v>
      </c>
      <c r="V3828" s="109">
        <v>41516</v>
      </c>
      <c r="W3828" s="141">
        <v>19531481</v>
      </c>
      <c r="X3828" s="141">
        <v>0</v>
      </c>
      <c r="Y3828" s="141">
        <v>0</v>
      </c>
      <c r="Z3828" s="141">
        <v>0</v>
      </c>
      <c r="AA3828" s="114">
        <v>19531481</v>
      </c>
      <c r="AB3828" s="114"/>
      <c r="AC3828" s="141"/>
      <c r="AD3828" s="141"/>
      <c r="AE3828" s="106">
        <v>0</v>
      </c>
      <c r="AF3828" s="106">
        <v>0</v>
      </c>
      <c r="AG3828" s="106">
        <v>0</v>
      </c>
      <c r="AH3828" s="141"/>
      <c r="AI3828" s="141"/>
      <c r="AJ3828" s="141"/>
      <c r="AK3828" s="141"/>
      <c r="AL3828" s="141"/>
      <c r="AM3828" s="141"/>
      <c r="AN3828" s="114">
        <f t="shared" si="118"/>
        <v>19531481</v>
      </c>
      <c r="AO3828" s="114">
        <f t="shared" si="119"/>
        <v>0</v>
      </c>
      <c r="AP3828" s="114"/>
      <c r="AQ3828" s="114"/>
      <c r="AR3828" s="114"/>
      <c r="AS3828" s="114"/>
      <c r="AT3828" s="191"/>
    </row>
    <row r="3829" spans="1:46" s="190" customFormat="1" ht="15" customHeight="1" x14ac:dyDescent="0.2">
      <c r="A3829" s="104"/>
      <c r="B3829" s="104">
        <f>VLOOKUP(BJB!$F$9:$F$5599,Ctrl!$B$4:$C$399,2,0)</f>
        <v>34</v>
      </c>
      <c r="C3829" s="104">
        <f>VLOOKUP(BJB!$G$9:$G$5599,Ctrl!$E$4:$F$399,2,0)</f>
        <v>2</v>
      </c>
      <c r="D3829" s="219">
        <v>1</v>
      </c>
      <c r="E3829" s="104" t="str">
        <f>VLOOKUP(BJB!$F$9:$F$5599,Ctrl!$B$4:$D$399,3,0)</f>
        <v>III</v>
      </c>
      <c r="F3829" s="139" t="s">
        <v>10546</v>
      </c>
      <c r="G3829" s="139" t="s">
        <v>10323</v>
      </c>
      <c r="H3829" s="231" t="s">
        <v>17706</v>
      </c>
      <c r="I3829" s="220" t="e">
        <f>IF(G3828=BJB!#REF!,I3828+1,1)</f>
        <v>#REF!</v>
      </c>
      <c r="J3829" s="891" t="s">
        <v>18479</v>
      </c>
      <c r="K3829" s="126" t="s">
        <v>4218</v>
      </c>
      <c r="L3829" s="104" t="s">
        <v>6477</v>
      </c>
      <c r="M3829" s="104" t="s">
        <v>4219</v>
      </c>
      <c r="N3829" s="120">
        <v>40949</v>
      </c>
      <c r="O3829" s="105">
        <v>30000000</v>
      </c>
      <c r="P3829" s="105" t="s">
        <v>16855</v>
      </c>
      <c r="Q3829" s="120" t="s">
        <v>16633</v>
      </c>
      <c r="R3829" s="105">
        <v>24899221</v>
      </c>
      <c r="S3829" s="146" t="s">
        <v>7124</v>
      </c>
      <c r="T3829" s="120">
        <v>41516</v>
      </c>
      <c r="U3829" s="141">
        <v>16082150</v>
      </c>
      <c r="V3829" s="109">
        <v>41516</v>
      </c>
      <c r="W3829" s="141">
        <v>16082150</v>
      </c>
      <c r="X3829" s="141">
        <v>0</v>
      </c>
      <c r="Y3829" s="141">
        <v>0</v>
      </c>
      <c r="Z3829" s="141">
        <v>0</v>
      </c>
      <c r="AA3829" s="114">
        <v>3167531</v>
      </c>
      <c r="AB3829" s="114"/>
      <c r="AC3829" s="132">
        <v>366795</v>
      </c>
      <c r="AD3829" s="141"/>
      <c r="AE3829" s="106">
        <v>316963</v>
      </c>
      <c r="AF3829" s="106">
        <v>0</v>
      </c>
      <c r="AG3829" s="106">
        <v>0</v>
      </c>
      <c r="AH3829" s="141"/>
      <c r="AI3829" s="141"/>
      <c r="AJ3829" s="141"/>
      <c r="AK3829" s="141"/>
      <c r="AL3829" s="141"/>
      <c r="AM3829" s="141"/>
      <c r="AN3829" s="114">
        <f t="shared" si="118"/>
        <v>3851289</v>
      </c>
      <c r="AO3829" s="114">
        <f t="shared" si="119"/>
        <v>12230861</v>
      </c>
      <c r="AP3829" s="114"/>
      <c r="AQ3829" s="114"/>
      <c r="AR3829" s="114"/>
      <c r="AS3829" s="114"/>
      <c r="AT3829" s="191"/>
    </row>
    <row r="3830" spans="1:46" s="190" customFormat="1" ht="15" customHeight="1" x14ac:dyDescent="0.2">
      <c r="A3830" s="104"/>
      <c r="B3830" s="104">
        <f>VLOOKUP(BJB!$F$9:$F$5599,Ctrl!$B$4:$C$399,2,0)</f>
        <v>34</v>
      </c>
      <c r="C3830" s="104">
        <f>VLOOKUP(BJB!$G$9:$G$5599,Ctrl!$E$4:$F$399,2,0)</f>
        <v>2</v>
      </c>
      <c r="D3830" s="219">
        <v>1</v>
      </c>
      <c r="E3830" s="104" t="str">
        <f>VLOOKUP(BJB!$F$9:$F$5599,Ctrl!$B$4:$D$399,3,0)</f>
        <v>III</v>
      </c>
      <c r="F3830" s="139" t="s">
        <v>10546</v>
      </c>
      <c r="G3830" s="139" t="s">
        <v>10323</v>
      </c>
      <c r="H3830" s="125"/>
      <c r="I3830" s="220" t="e">
        <f>IF(G3829=BJB!#REF!,I3829+1,1)</f>
        <v>#REF!</v>
      </c>
      <c r="J3830" s="912" t="s">
        <v>23736</v>
      </c>
      <c r="K3830" s="126" t="s">
        <v>4222</v>
      </c>
      <c r="L3830" s="104" t="s">
        <v>6477</v>
      </c>
      <c r="M3830" s="104" t="s">
        <v>4221</v>
      </c>
      <c r="N3830" s="120">
        <v>41075</v>
      </c>
      <c r="O3830" s="105">
        <v>80000000</v>
      </c>
      <c r="P3830" s="105" t="s">
        <v>16856</v>
      </c>
      <c r="Q3830" s="120" t="s">
        <v>16633</v>
      </c>
      <c r="R3830" s="105">
        <v>104135893</v>
      </c>
      <c r="S3830" s="146" t="s">
        <v>7124</v>
      </c>
      <c r="T3830" s="120">
        <v>41516</v>
      </c>
      <c r="U3830" s="141">
        <v>56000000</v>
      </c>
      <c r="V3830" s="109">
        <v>41516</v>
      </c>
      <c r="W3830" s="141">
        <v>56000000</v>
      </c>
      <c r="X3830" s="141">
        <v>0</v>
      </c>
      <c r="Y3830" s="141">
        <v>0</v>
      </c>
      <c r="Z3830" s="141">
        <v>0</v>
      </c>
      <c r="AA3830" s="114">
        <v>0</v>
      </c>
      <c r="AB3830" s="114"/>
      <c r="AC3830" s="141"/>
      <c r="AD3830" s="141"/>
      <c r="AE3830" s="106">
        <v>0</v>
      </c>
      <c r="AF3830" s="106">
        <v>0</v>
      </c>
      <c r="AG3830" s="106">
        <v>0</v>
      </c>
      <c r="AH3830" s="141"/>
      <c r="AI3830" s="141"/>
      <c r="AJ3830" s="141"/>
      <c r="AK3830" s="141"/>
      <c r="AL3830" s="141"/>
      <c r="AM3830" s="141"/>
      <c r="AN3830" s="114">
        <f t="shared" si="118"/>
        <v>0</v>
      </c>
      <c r="AO3830" s="114">
        <f t="shared" si="119"/>
        <v>56000000</v>
      </c>
      <c r="AP3830" s="114"/>
      <c r="AQ3830" s="114"/>
      <c r="AR3830" s="114"/>
      <c r="AS3830" s="114"/>
      <c r="AT3830" s="191"/>
    </row>
    <row r="3831" spans="1:46" s="190" customFormat="1" ht="15" customHeight="1" x14ac:dyDescent="0.2">
      <c r="A3831" s="104"/>
      <c r="B3831" s="104">
        <f>VLOOKUP(BJB!$F$9:$F$5599,Ctrl!$B$4:$C$399,2,0)</f>
        <v>34</v>
      </c>
      <c r="C3831" s="104">
        <f>VLOOKUP(BJB!$G$9:$G$5599,Ctrl!$E$4:$F$399,2,0)</f>
        <v>2</v>
      </c>
      <c r="D3831" s="219">
        <v>1</v>
      </c>
      <c r="E3831" s="104" t="str">
        <f>VLOOKUP(BJB!$F$9:$F$5599,Ctrl!$B$4:$D$399,3,0)</f>
        <v>III</v>
      </c>
      <c r="F3831" s="139" t="s">
        <v>10546</v>
      </c>
      <c r="G3831" s="139" t="s">
        <v>10323</v>
      </c>
      <c r="H3831" s="125">
        <v>1120425000197</v>
      </c>
      <c r="I3831" s="220" t="e">
        <f>IF(G3830=BJB!#REF!,I3830+1,1)</f>
        <v>#REF!</v>
      </c>
      <c r="J3831" s="912" t="s">
        <v>23737</v>
      </c>
      <c r="K3831" s="121" t="s">
        <v>4223</v>
      </c>
      <c r="L3831" s="104" t="s">
        <v>6477</v>
      </c>
      <c r="M3831" s="104" t="s">
        <v>4206</v>
      </c>
      <c r="N3831" s="120">
        <v>41031</v>
      </c>
      <c r="O3831" s="107">
        <v>100000000</v>
      </c>
      <c r="P3831" s="105" t="s">
        <v>16857</v>
      </c>
      <c r="Q3831" s="120" t="s">
        <v>16633</v>
      </c>
      <c r="R3831" s="105">
        <v>113596009</v>
      </c>
      <c r="S3831" s="146" t="s">
        <v>124</v>
      </c>
      <c r="T3831" s="120">
        <v>41547</v>
      </c>
      <c r="U3831" s="141">
        <v>66797160</v>
      </c>
      <c r="V3831" s="109">
        <v>41543</v>
      </c>
      <c r="W3831" s="141">
        <v>66797160</v>
      </c>
      <c r="X3831" s="141">
        <v>0</v>
      </c>
      <c r="Y3831" s="141">
        <v>0</v>
      </c>
      <c r="Z3831" s="141">
        <v>0</v>
      </c>
      <c r="AA3831" s="114">
        <v>496971</v>
      </c>
      <c r="AB3831" s="114"/>
      <c r="AC3831" s="132"/>
      <c r="AD3831" s="141"/>
      <c r="AE3831" s="106">
        <v>0</v>
      </c>
      <c r="AF3831" s="106">
        <v>0</v>
      </c>
      <c r="AG3831" s="106">
        <v>0</v>
      </c>
      <c r="AH3831" s="141"/>
      <c r="AI3831" s="141"/>
      <c r="AJ3831" s="141"/>
      <c r="AK3831" s="141"/>
      <c r="AL3831" s="141"/>
      <c r="AM3831" s="141"/>
      <c r="AN3831" s="114">
        <f t="shared" si="118"/>
        <v>496971</v>
      </c>
      <c r="AO3831" s="114">
        <f t="shared" si="119"/>
        <v>66300189</v>
      </c>
      <c r="AP3831" s="114"/>
      <c r="AQ3831" s="114"/>
      <c r="AR3831" s="114"/>
      <c r="AS3831" s="114"/>
      <c r="AT3831" s="191"/>
    </row>
    <row r="3832" spans="1:46" s="190" customFormat="1" ht="15" customHeight="1" x14ac:dyDescent="0.2">
      <c r="A3832" s="104"/>
      <c r="B3832" s="104">
        <f>VLOOKUP(BJB!$F$9:$F$5599,Ctrl!$B$4:$C$399,2,0)</f>
        <v>34</v>
      </c>
      <c r="C3832" s="104">
        <f>VLOOKUP(BJB!$G$9:$G$5599,Ctrl!$E$4:$F$399,2,0)</f>
        <v>2</v>
      </c>
      <c r="D3832" s="219">
        <v>1</v>
      </c>
      <c r="E3832" s="104" t="str">
        <f>VLOOKUP(BJB!$F$9:$F$5599,Ctrl!$B$4:$D$399,3,0)</f>
        <v>III</v>
      </c>
      <c r="F3832" s="139" t="s">
        <v>10546</v>
      </c>
      <c r="G3832" s="139" t="s">
        <v>10323</v>
      </c>
      <c r="H3832" s="684">
        <v>1120720000274</v>
      </c>
      <c r="I3832" s="220" t="e">
        <f>IF(G3831=BJB!#REF!,I3831+1,1)</f>
        <v>#REF!</v>
      </c>
      <c r="J3832" s="912" t="s">
        <v>23738</v>
      </c>
      <c r="K3832" s="126" t="s">
        <v>4225</v>
      </c>
      <c r="L3832" s="104" t="s">
        <v>6477</v>
      </c>
      <c r="M3832" s="127" t="s">
        <v>4226</v>
      </c>
      <c r="N3832" s="120">
        <v>41131</v>
      </c>
      <c r="O3832" s="140">
        <v>250000000</v>
      </c>
      <c r="P3832" s="105" t="s">
        <v>16858</v>
      </c>
      <c r="Q3832" s="120">
        <v>41488</v>
      </c>
      <c r="R3832" s="105">
        <v>246162641</v>
      </c>
      <c r="S3832" s="234" t="s">
        <v>127</v>
      </c>
      <c r="T3832" s="130">
        <v>41605</v>
      </c>
      <c r="U3832" s="141">
        <v>174763957</v>
      </c>
      <c r="V3832" s="109">
        <v>41605</v>
      </c>
      <c r="W3832" s="141">
        <v>174763957</v>
      </c>
      <c r="X3832" s="141">
        <v>0</v>
      </c>
      <c r="Y3832" s="141">
        <v>0</v>
      </c>
      <c r="Z3832" s="141">
        <v>0</v>
      </c>
      <c r="AA3832" s="114">
        <v>2214310</v>
      </c>
      <c r="AB3832" s="114"/>
      <c r="AC3832" s="132"/>
      <c r="AD3832" s="141"/>
      <c r="AE3832" s="106">
        <v>0</v>
      </c>
      <c r="AF3832" s="106">
        <v>0</v>
      </c>
      <c r="AG3832" s="106">
        <v>0</v>
      </c>
      <c r="AH3832" s="141"/>
      <c r="AI3832" s="141"/>
      <c r="AJ3832" s="141"/>
      <c r="AK3832" s="141"/>
      <c r="AL3832" s="141"/>
      <c r="AM3832" s="141"/>
      <c r="AN3832" s="114">
        <f t="shared" si="118"/>
        <v>2214310</v>
      </c>
      <c r="AO3832" s="114">
        <f t="shared" si="119"/>
        <v>172549647</v>
      </c>
      <c r="AP3832" s="114"/>
      <c r="AQ3832" s="114"/>
      <c r="AR3832" s="114"/>
      <c r="AS3832" s="114"/>
      <c r="AT3832" s="191"/>
    </row>
    <row r="3833" spans="1:46" s="191" customFormat="1" ht="15" customHeight="1" x14ac:dyDescent="0.2">
      <c r="A3833" s="104"/>
      <c r="B3833" s="104">
        <f>VLOOKUP(BJB!$F$9:$F$5599,Ctrl!$B$4:$C$399,2,0)</f>
        <v>34</v>
      </c>
      <c r="C3833" s="104">
        <f>VLOOKUP(BJB!$G$9:$G$5599,Ctrl!$E$4:$F$399,2,0)</f>
        <v>2</v>
      </c>
      <c r="D3833" s="219">
        <v>1</v>
      </c>
      <c r="E3833" s="104" t="str">
        <f>VLOOKUP(BJB!$F$9:$F$5599,Ctrl!$B$4:$D$399,3,0)</f>
        <v>III</v>
      </c>
      <c r="F3833" s="139" t="s">
        <v>10546</v>
      </c>
      <c r="G3833" s="139" t="s">
        <v>10323</v>
      </c>
      <c r="H3833" s="125" t="s">
        <v>19305</v>
      </c>
      <c r="I3833" s="220" t="e">
        <f>IF(G3832=BJB!#REF!,I3832+1,1)</f>
        <v>#REF!</v>
      </c>
      <c r="J3833" s="891" t="s">
        <v>20268</v>
      </c>
      <c r="K3833" s="126" t="s">
        <v>4227</v>
      </c>
      <c r="L3833" s="104" t="s">
        <v>6477</v>
      </c>
      <c r="M3833" s="127" t="s">
        <v>4228</v>
      </c>
      <c r="N3833" s="128">
        <v>41102</v>
      </c>
      <c r="O3833" s="140">
        <v>230000000</v>
      </c>
      <c r="P3833" s="105" t="s">
        <v>16859</v>
      </c>
      <c r="Q3833" s="120">
        <v>41488</v>
      </c>
      <c r="R3833" s="105">
        <v>220006808</v>
      </c>
      <c r="S3833" s="234" t="s">
        <v>127</v>
      </c>
      <c r="T3833" s="130">
        <v>41605</v>
      </c>
      <c r="U3833" s="141">
        <v>160208152</v>
      </c>
      <c r="V3833" s="109">
        <v>41605</v>
      </c>
      <c r="W3833" s="141">
        <v>160208152</v>
      </c>
      <c r="X3833" s="141">
        <v>0</v>
      </c>
      <c r="Y3833" s="141">
        <v>0</v>
      </c>
      <c r="Z3833" s="141">
        <v>0</v>
      </c>
      <c r="AA3833" s="114">
        <v>2935800</v>
      </c>
      <c r="AB3833" s="114"/>
      <c r="AC3833" s="141"/>
      <c r="AD3833" s="141"/>
      <c r="AE3833" s="106">
        <v>0</v>
      </c>
      <c r="AF3833" s="106">
        <v>820598</v>
      </c>
      <c r="AG3833" s="106">
        <v>410299</v>
      </c>
      <c r="AH3833" s="141"/>
      <c r="AI3833" s="141"/>
      <c r="AJ3833" s="141"/>
      <c r="AK3833" s="141"/>
      <c r="AL3833" s="141"/>
      <c r="AM3833" s="141"/>
      <c r="AN3833" s="114">
        <f t="shared" si="118"/>
        <v>4166697</v>
      </c>
      <c r="AO3833" s="114">
        <f t="shared" si="119"/>
        <v>156041455</v>
      </c>
      <c r="AP3833" s="114"/>
      <c r="AQ3833" s="114"/>
      <c r="AR3833" s="114"/>
      <c r="AS3833" s="114"/>
    </row>
    <row r="3834" spans="1:46" s="190" customFormat="1" ht="15" customHeight="1" x14ac:dyDescent="0.2">
      <c r="A3834" s="104"/>
      <c r="B3834" s="104">
        <f>VLOOKUP(BJB!$F$9:$F$5599,Ctrl!$B$4:$C$399,2,0)</f>
        <v>34</v>
      </c>
      <c r="C3834" s="104">
        <f>VLOOKUP(BJB!$G$9:$G$5599,Ctrl!$E$4:$F$399,2,0)</f>
        <v>2</v>
      </c>
      <c r="D3834" s="219">
        <v>1</v>
      </c>
      <c r="E3834" s="104" t="str">
        <f>VLOOKUP(BJB!$F$9:$F$5599,Ctrl!$B$4:$D$399,3,0)</f>
        <v>III</v>
      </c>
      <c r="F3834" s="139" t="s">
        <v>10546</v>
      </c>
      <c r="G3834" s="139" t="s">
        <v>10323</v>
      </c>
      <c r="H3834" s="125"/>
      <c r="I3834" s="220" t="e">
        <f>IF(G3833=BJB!#REF!,I3833+1,1)</f>
        <v>#REF!</v>
      </c>
      <c r="J3834" s="912" t="s">
        <v>23739</v>
      </c>
      <c r="K3834" s="126" t="s">
        <v>4229</v>
      </c>
      <c r="L3834" s="104" t="s">
        <v>6477</v>
      </c>
      <c r="M3834" s="127" t="s">
        <v>4206</v>
      </c>
      <c r="N3834" s="128">
        <v>41031</v>
      </c>
      <c r="O3834" s="140">
        <v>50000000</v>
      </c>
      <c r="P3834" s="105" t="s">
        <v>16860</v>
      </c>
      <c r="Q3834" s="120">
        <v>41488</v>
      </c>
      <c r="R3834" s="105">
        <v>42949049</v>
      </c>
      <c r="S3834" s="234" t="s">
        <v>127</v>
      </c>
      <c r="T3834" s="130">
        <v>41605</v>
      </c>
      <c r="U3834" s="141">
        <v>29887686</v>
      </c>
      <c r="V3834" s="109">
        <v>41605</v>
      </c>
      <c r="W3834" s="141">
        <v>29887686</v>
      </c>
      <c r="X3834" s="141">
        <v>0</v>
      </c>
      <c r="Y3834" s="141">
        <v>0</v>
      </c>
      <c r="Z3834" s="141">
        <v>0</v>
      </c>
      <c r="AA3834" s="114">
        <v>159600</v>
      </c>
      <c r="AB3834" s="114"/>
      <c r="AC3834" s="141"/>
      <c r="AD3834" s="141"/>
      <c r="AE3834" s="106">
        <v>0</v>
      </c>
      <c r="AF3834" s="106">
        <v>0</v>
      </c>
      <c r="AG3834" s="106">
        <v>0</v>
      </c>
      <c r="AH3834" s="141"/>
      <c r="AI3834" s="141"/>
      <c r="AJ3834" s="141"/>
      <c r="AK3834" s="141"/>
      <c r="AL3834" s="141"/>
      <c r="AM3834" s="141"/>
      <c r="AN3834" s="114">
        <f t="shared" si="118"/>
        <v>159600</v>
      </c>
      <c r="AO3834" s="114">
        <f t="shared" si="119"/>
        <v>29728086</v>
      </c>
      <c r="AP3834" s="114"/>
      <c r="AQ3834" s="114"/>
      <c r="AR3834" s="114"/>
      <c r="AS3834" s="114"/>
      <c r="AT3834" s="191"/>
    </row>
    <row r="3835" spans="1:46" s="190" customFormat="1" ht="15" customHeight="1" x14ac:dyDescent="0.2">
      <c r="A3835" s="104"/>
      <c r="B3835" s="104">
        <f>VLOOKUP(BJB!$F$9:$F$5599,Ctrl!$B$4:$C$399,2,0)</f>
        <v>34</v>
      </c>
      <c r="C3835" s="104">
        <f>VLOOKUP(BJB!$G$9:$G$5599,Ctrl!$E$4:$F$399,2,0)</f>
        <v>2</v>
      </c>
      <c r="D3835" s="219">
        <v>1</v>
      </c>
      <c r="E3835" s="104" t="str">
        <f>VLOOKUP(BJB!$F$9:$F$5599,Ctrl!$B$4:$D$399,3,0)</f>
        <v>III</v>
      </c>
      <c r="F3835" s="139" t="s">
        <v>10546</v>
      </c>
      <c r="G3835" s="139" t="s">
        <v>10323</v>
      </c>
      <c r="H3835" s="125">
        <v>1120711000981</v>
      </c>
      <c r="I3835" s="220" t="e">
        <f>IF(G3834=BJB!#REF!,I3834+1,1)</f>
        <v>#REF!</v>
      </c>
      <c r="J3835" s="912" t="s">
        <v>23740</v>
      </c>
      <c r="K3835" s="126" t="s">
        <v>4230</v>
      </c>
      <c r="L3835" s="104" t="s">
        <v>6477</v>
      </c>
      <c r="M3835" s="127" t="s">
        <v>4226</v>
      </c>
      <c r="N3835" s="120">
        <v>41131</v>
      </c>
      <c r="O3835" s="140">
        <v>100000000</v>
      </c>
      <c r="P3835" s="105" t="s">
        <v>16861</v>
      </c>
      <c r="Q3835" s="120">
        <v>41488</v>
      </c>
      <c r="R3835" s="105">
        <v>94795819</v>
      </c>
      <c r="S3835" s="234" t="s">
        <v>127</v>
      </c>
      <c r="T3835" s="130">
        <v>41605</v>
      </c>
      <c r="U3835" s="141">
        <v>65927420</v>
      </c>
      <c r="V3835" s="109">
        <v>41605</v>
      </c>
      <c r="W3835" s="141">
        <v>65927420</v>
      </c>
      <c r="X3835" s="141">
        <v>0</v>
      </c>
      <c r="Y3835" s="141">
        <v>0</v>
      </c>
      <c r="Z3835" s="141">
        <v>0</v>
      </c>
      <c r="AA3835" s="114">
        <v>327666</v>
      </c>
      <c r="AB3835" s="114"/>
      <c r="AC3835" s="132"/>
      <c r="AD3835" s="141"/>
      <c r="AE3835" s="106">
        <v>0</v>
      </c>
      <c r="AF3835" s="106">
        <v>0</v>
      </c>
      <c r="AG3835" s="106">
        <v>0</v>
      </c>
      <c r="AH3835" s="141"/>
      <c r="AI3835" s="141"/>
      <c r="AJ3835" s="141"/>
      <c r="AK3835" s="141"/>
      <c r="AL3835" s="141"/>
      <c r="AM3835" s="141"/>
      <c r="AN3835" s="114">
        <f t="shared" si="118"/>
        <v>327666</v>
      </c>
      <c r="AO3835" s="114">
        <f t="shared" si="119"/>
        <v>65599754</v>
      </c>
      <c r="AP3835" s="114"/>
      <c r="AQ3835" s="114"/>
      <c r="AR3835" s="114"/>
      <c r="AS3835" s="114"/>
      <c r="AT3835" s="191"/>
    </row>
    <row r="3836" spans="1:46" s="190" customFormat="1" ht="15" customHeight="1" x14ac:dyDescent="0.2">
      <c r="A3836" s="104"/>
      <c r="B3836" s="104">
        <f>VLOOKUP(BJB!$F$9:$F$5599,Ctrl!$B$4:$C$399,2,0)</f>
        <v>34</v>
      </c>
      <c r="C3836" s="104">
        <f>VLOOKUP(BJB!$G$9:$G$5599,Ctrl!$E$4:$F$399,2,0)</f>
        <v>2</v>
      </c>
      <c r="D3836" s="219">
        <v>1</v>
      </c>
      <c r="E3836" s="104" t="str">
        <f>VLOOKUP(BJB!$F$9:$F$5599,Ctrl!$B$4:$D$399,3,0)</f>
        <v>III</v>
      </c>
      <c r="F3836" s="139" t="s">
        <v>10546</v>
      </c>
      <c r="G3836" s="139" t="s">
        <v>10323</v>
      </c>
      <c r="H3836" s="125"/>
      <c r="I3836" s="220" t="e">
        <f>IF(G3835=BJB!#REF!,I3835+1,1)</f>
        <v>#REF!</v>
      </c>
      <c r="J3836" s="912" t="s">
        <v>23741</v>
      </c>
      <c r="K3836" s="126" t="s">
        <v>4231</v>
      </c>
      <c r="L3836" s="104" t="s">
        <v>6477</v>
      </c>
      <c r="M3836" s="127" t="s">
        <v>4228</v>
      </c>
      <c r="N3836" s="128">
        <v>41102</v>
      </c>
      <c r="O3836" s="140">
        <v>100000000</v>
      </c>
      <c r="P3836" s="105" t="s">
        <v>16862</v>
      </c>
      <c r="Q3836" s="120">
        <v>41488</v>
      </c>
      <c r="R3836" s="105">
        <v>96942322</v>
      </c>
      <c r="S3836" s="234" t="s">
        <v>127</v>
      </c>
      <c r="T3836" s="130">
        <v>41605</v>
      </c>
      <c r="U3836" s="141">
        <v>68471560</v>
      </c>
      <c r="V3836" s="109">
        <v>41605</v>
      </c>
      <c r="W3836" s="141">
        <v>68471560</v>
      </c>
      <c r="X3836" s="141">
        <v>0</v>
      </c>
      <c r="Y3836" s="141">
        <v>0</v>
      </c>
      <c r="Z3836" s="141">
        <v>0</v>
      </c>
      <c r="AA3836" s="114">
        <v>0</v>
      </c>
      <c r="AB3836" s="114"/>
      <c r="AC3836" s="141"/>
      <c r="AD3836" s="141"/>
      <c r="AE3836" s="106">
        <v>0</v>
      </c>
      <c r="AF3836" s="106">
        <v>0</v>
      </c>
      <c r="AG3836" s="106">
        <v>0</v>
      </c>
      <c r="AH3836" s="141"/>
      <c r="AI3836" s="141"/>
      <c r="AJ3836" s="141"/>
      <c r="AK3836" s="141"/>
      <c r="AL3836" s="141"/>
      <c r="AM3836" s="141"/>
      <c r="AN3836" s="114">
        <f t="shared" si="118"/>
        <v>0</v>
      </c>
      <c r="AO3836" s="114">
        <f t="shared" si="119"/>
        <v>68471560</v>
      </c>
      <c r="AP3836" s="114"/>
      <c r="AQ3836" s="114"/>
      <c r="AR3836" s="114"/>
      <c r="AS3836" s="114"/>
      <c r="AT3836" s="191"/>
    </row>
    <row r="3837" spans="1:46" s="190" customFormat="1" ht="15" customHeight="1" x14ac:dyDescent="0.2">
      <c r="A3837" s="104"/>
      <c r="B3837" s="104">
        <f>VLOOKUP(BJB!$F$9:$F$5599,Ctrl!$B$4:$C$399,2,0)</f>
        <v>34</v>
      </c>
      <c r="C3837" s="104">
        <f>VLOOKUP(BJB!$G$9:$G$5599,Ctrl!$E$4:$F$399,2,0)</f>
        <v>2</v>
      </c>
      <c r="D3837" s="219">
        <v>1</v>
      </c>
      <c r="E3837" s="104" t="str">
        <f>VLOOKUP(BJB!$F$9:$F$5599,Ctrl!$B$4:$D$399,3,0)</f>
        <v>III</v>
      </c>
      <c r="F3837" s="139" t="s">
        <v>10546</v>
      </c>
      <c r="G3837" s="139" t="s">
        <v>10323</v>
      </c>
      <c r="H3837" s="125">
        <v>1120619001047</v>
      </c>
      <c r="I3837" s="220" t="e">
        <f>IF(G3836=BJB!#REF!,I3836+1,1)</f>
        <v>#REF!</v>
      </c>
      <c r="J3837" s="912" t="s">
        <v>23742</v>
      </c>
      <c r="K3837" s="126" t="s">
        <v>72</v>
      </c>
      <c r="L3837" s="104" t="s">
        <v>6477</v>
      </c>
      <c r="M3837" s="127" t="s">
        <v>4228</v>
      </c>
      <c r="N3837" s="128">
        <v>41102</v>
      </c>
      <c r="O3837" s="140">
        <v>250000000</v>
      </c>
      <c r="P3837" s="105" t="s">
        <v>16863</v>
      </c>
      <c r="Q3837" s="120">
        <v>41488</v>
      </c>
      <c r="R3837" s="105">
        <v>239523952</v>
      </c>
      <c r="S3837" s="234" t="s">
        <v>127</v>
      </c>
      <c r="T3837" s="130">
        <v>41605</v>
      </c>
      <c r="U3837" s="141">
        <v>169946686</v>
      </c>
      <c r="V3837" s="109">
        <v>41605</v>
      </c>
      <c r="W3837" s="141">
        <v>169946686</v>
      </c>
      <c r="X3837" s="141">
        <v>0</v>
      </c>
      <c r="Y3837" s="141">
        <v>0</v>
      </c>
      <c r="Z3837" s="141">
        <v>0</v>
      </c>
      <c r="AA3837" s="114">
        <v>4735856</v>
      </c>
      <c r="AB3837" s="114"/>
      <c r="AC3837" s="132"/>
      <c r="AD3837" s="141"/>
      <c r="AE3837" s="106">
        <v>0</v>
      </c>
      <c r="AF3837" s="106">
        <v>0</v>
      </c>
      <c r="AG3837" s="106">
        <v>0</v>
      </c>
      <c r="AH3837" s="141"/>
      <c r="AI3837" s="141"/>
      <c r="AJ3837" s="230"/>
      <c r="AK3837" s="141"/>
      <c r="AL3837" s="141"/>
      <c r="AM3837" s="141"/>
      <c r="AN3837" s="114">
        <f t="shared" si="118"/>
        <v>4735856</v>
      </c>
      <c r="AO3837" s="114">
        <f t="shared" si="119"/>
        <v>165210830</v>
      </c>
      <c r="AP3837" s="114"/>
      <c r="AQ3837" s="114"/>
      <c r="AR3837" s="114"/>
      <c r="AS3837" s="114"/>
      <c r="AT3837" s="191"/>
    </row>
    <row r="3838" spans="1:46" s="190" customFormat="1" ht="15" customHeight="1" x14ac:dyDescent="0.2">
      <c r="A3838" s="104"/>
      <c r="B3838" s="104">
        <f>VLOOKUP(BJB!$F$9:$F$5599,Ctrl!$B$4:$C$399,2,0)</f>
        <v>34</v>
      </c>
      <c r="C3838" s="104">
        <f>VLOOKUP(BJB!$G$9:$G$5599,Ctrl!$E$4:$F$399,2,0)</f>
        <v>2</v>
      </c>
      <c r="D3838" s="219">
        <v>1</v>
      </c>
      <c r="E3838" s="104" t="str">
        <f>VLOOKUP(BJB!$F$9:$F$5599,Ctrl!$B$4:$D$399,3,0)</f>
        <v>III</v>
      </c>
      <c r="F3838" s="139" t="s">
        <v>10546</v>
      </c>
      <c r="G3838" s="139" t="s">
        <v>10323</v>
      </c>
      <c r="H3838" s="125"/>
      <c r="I3838" s="220" t="e">
        <f>IF(G3837=BJB!#REF!,I3837+1,1)</f>
        <v>#REF!</v>
      </c>
      <c r="J3838" s="912" t="s">
        <v>23743</v>
      </c>
      <c r="K3838" s="126" t="s">
        <v>4232</v>
      </c>
      <c r="L3838" s="104" t="s">
        <v>6477</v>
      </c>
      <c r="M3838" s="127" t="s">
        <v>4228</v>
      </c>
      <c r="N3838" s="128">
        <v>41102</v>
      </c>
      <c r="O3838" s="140">
        <v>50000000</v>
      </c>
      <c r="P3838" s="105" t="s">
        <v>16864</v>
      </c>
      <c r="Q3838" s="120">
        <v>41488</v>
      </c>
      <c r="R3838" s="105">
        <v>57839181</v>
      </c>
      <c r="S3838" s="234" t="s">
        <v>127</v>
      </c>
      <c r="T3838" s="130">
        <v>41605</v>
      </c>
      <c r="U3838" s="141">
        <v>35000000</v>
      </c>
      <c r="V3838" s="109">
        <v>41605</v>
      </c>
      <c r="W3838" s="141">
        <v>35000000</v>
      </c>
      <c r="X3838" s="141">
        <v>0</v>
      </c>
      <c r="Y3838" s="141">
        <v>0</v>
      </c>
      <c r="Z3838" s="141">
        <v>0</v>
      </c>
      <c r="AA3838" s="114">
        <v>0</v>
      </c>
      <c r="AB3838" s="114"/>
      <c r="AC3838" s="141"/>
      <c r="AD3838" s="141"/>
      <c r="AE3838" s="106">
        <v>0</v>
      </c>
      <c r="AF3838" s="106">
        <v>0</v>
      </c>
      <c r="AG3838" s="106">
        <v>0</v>
      </c>
      <c r="AH3838" s="141"/>
      <c r="AI3838" s="141"/>
      <c r="AJ3838" s="141"/>
      <c r="AK3838" s="141"/>
      <c r="AL3838" s="141"/>
      <c r="AM3838" s="141"/>
      <c r="AN3838" s="114">
        <f t="shared" si="118"/>
        <v>0</v>
      </c>
      <c r="AO3838" s="114">
        <f t="shared" si="119"/>
        <v>35000000</v>
      </c>
      <c r="AP3838" s="114"/>
      <c r="AQ3838" s="114"/>
      <c r="AR3838" s="114"/>
      <c r="AS3838" s="114"/>
      <c r="AT3838" s="191"/>
    </row>
    <row r="3839" spans="1:46" s="190" customFormat="1" ht="15" customHeight="1" x14ac:dyDescent="0.2">
      <c r="A3839" s="104"/>
      <c r="B3839" s="104">
        <f>VLOOKUP(BJB!$F$9:$F$5599,Ctrl!$B$4:$C$399,2,0)</f>
        <v>34</v>
      </c>
      <c r="C3839" s="104">
        <f>VLOOKUP(BJB!$G$9:$G$5599,Ctrl!$E$4:$F$399,2,0)</f>
        <v>2</v>
      </c>
      <c r="D3839" s="219">
        <v>1</v>
      </c>
      <c r="E3839" s="104" t="str">
        <f>VLOOKUP(BJB!$F$9:$F$5599,Ctrl!$B$4:$D$399,3,0)</f>
        <v>III</v>
      </c>
      <c r="F3839" s="139" t="s">
        <v>10546</v>
      </c>
      <c r="G3839" s="139" t="s">
        <v>10323</v>
      </c>
      <c r="H3839" s="125"/>
      <c r="I3839" s="220" t="e">
        <f>IF(G3838=BJB!#REF!,I3838+1,1)</f>
        <v>#REF!</v>
      </c>
      <c r="J3839" s="912" t="s">
        <v>23744</v>
      </c>
      <c r="K3839" s="126" t="s">
        <v>4233</v>
      </c>
      <c r="L3839" s="104" t="s">
        <v>6477</v>
      </c>
      <c r="M3839" s="127" t="s">
        <v>4234</v>
      </c>
      <c r="N3839" s="128">
        <v>40371</v>
      </c>
      <c r="O3839" s="140">
        <v>10000000</v>
      </c>
      <c r="P3839" s="105" t="s">
        <v>16865</v>
      </c>
      <c r="Q3839" s="120">
        <v>41488</v>
      </c>
      <c r="R3839" s="105">
        <v>1733325</v>
      </c>
      <c r="S3839" s="234" t="s">
        <v>127</v>
      </c>
      <c r="T3839" s="130">
        <v>41605</v>
      </c>
      <c r="U3839" s="141">
        <v>1309160</v>
      </c>
      <c r="V3839" s="109">
        <v>41605</v>
      </c>
      <c r="W3839" s="141">
        <v>1309160</v>
      </c>
      <c r="X3839" s="141">
        <v>0</v>
      </c>
      <c r="Y3839" s="141">
        <v>0</v>
      </c>
      <c r="Z3839" s="141">
        <v>0</v>
      </c>
      <c r="AA3839" s="114">
        <v>0</v>
      </c>
      <c r="AB3839" s="114"/>
      <c r="AC3839" s="141"/>
      <c r="AD3839" s="141"/>
      <c r="AE3839" s="106">
        <v>0</v>
      </c>
      <c r="AF3839" s="106">
        <v>0</v>
      </c>
      <c r="AG3839" s="106">
        <v>0</v>
      </c>
      <c r="AH3839" s="141"/>
      <c r="AI3839" s="141"/>
      <c r="AJ3839" s="141"/>
      <c r="AK3839" s="141"/>
      <c r="AL3839" s="141"/>
      <c r="AM3839" s="141"/>
      <c r="AN3839" s="114">
        <f t="shared" si="118"/>
        <v>0</v>
      </c>
      <c r="AO3839" s="114">
        <f t="shared" si="119"/>
        <v>1309160</v>
      </c>
      <c r="AP3839" s="114"/>
      <c r="AQ3839" s="114"/>
      <c r="AR3839" s="114"/>
      <c r="AS3839" s="114"/>
      <c r="AT3839" s="191"/>
    </row>
    <row r="3840" spans="1:46" s="190" customFormat="1" ht="15" customHeight="1" x14ac:dyDescent="0.2">
      <c r="A3840" s="104"/>
      <c r="B3840" s="104">
        <f>VLOOKUP(BJB!$F$9:$F$5599,Ctrl!$B$4:$C$399,2,0)</f>
        <v>34</v>
      </c>
      <c r="C3840" s="104">
        <f>VLOOKUP(BJB!$G$9:$G$5599,Ctrl!$E$4:$F$399,2,0)</f>
        <v>2</v>
      </c>
      <c r="D3840" s="219">
        <v>1</v>
      </c>
      <c r="E3840" s="104" t="str">
        <f>VLOOKUP(BJB!$F$9:$F$5599,Ctrl!$B$4:$D$399,3,0)</f>
        <v>III</v>
      </c>
      <c r="F3840" s="139" t="s">
        <v>10546</v>
      </c>
      <c r="G3840" s="139" t="s">
        <v>10323</v>
      </c>
      <c r="H3840" s="125" t="s">
        <v>8007</v>
      </c>
      <c r="I3840" s="220" t="e">
        <f>IF(G3839=BJB!#REF!,I3839+1,1)</f>
        <v>#REF!</v>
      </c>
      <c r="J3840" s="912" t="s">
        <v>23745</v>
      </c>
      <c r="K3840" s="126" t="s">
        <v>4235</v>
      </c>
      <c r="L3840" s="104" t="s">
        <v>6477</v>
      </c>
      <c r="M3840" s="127" t="s">
        <v>4228</v>
      </c>
      <c r="N3840" s="128">
        <v>41102</v>
      </c>
      <c r="O3840" s="140">
        <v>30000000</v>
      </c>
      <c r="P3840" s="105" t="s">
        <v>16866</v>
      </c>
      <c r="Q3840" s="120">
        <v>41488</v>
      </c>
      <c r="R3840" s="105">
        <v>27546313</v>
      </c>
      <c r="S3840" s="234" t="s">
        <v>127</v>
      </c>
      <c r="T3840" s="130">
        <v>41605</v>
      </c>
      <c r="U3840" s="141">
        <v>19187487</v>
      </c>
      <c r="V3840" s="109">
        <v>41605</v>
      </c>
      <c r="W3840" s="141">
        <v>19187487</v>
      </c>
      <c r="X3840" s="141">
        <v>0</v>
      </c>
      <c r="Y3840" s="141">
        <v>0</v>
      </c>
      <c r="Z3840" s="141">
        <v>0</v>
      </c>
      <c r="AA3840" s="114">
        <v>16598693</v>
      </c>
      <c r="AB3840" s="114"/>
      <c r="AC3840" s="132"/>
      <c r="AD3840" s="141"/>
      <c r="AE3840" s="106">
        <v>0</v>
      </c>
      <c r="AF3840" s="106">
        <v>0</v>
      </c>
      <c r="AG3840" s="106">
        <v>0</v>
      </c>
      <c r="AH3840" s="141"/>
      <c r="AI3840" s="141"/>
      <c r="AJ3840" s="141"/>
      <c r="AK3840" s="141"/>
      <c r="AL3840" s="141"/>
      <c r="AM3840" s="141"/>
      <c r="AN3840" s="114">
        <f t="shared" si="118"/>
        <v>16598693</v>
      </c>
      <c r="AO3840" s="114">
        <f t="shared" si="119"/>
        <v>2588794</v>
      </c>
      <c r="AP3840" s="114"/>
      <c r="AQ3840" s="114"/>
      <c r="AR3840" s="114"/>
      <c r="AS3840" s="114"/>
      <c r="AT3840" s="191"/>
    </row>
    <row r="3841" spans="1:46" s="190" customFormat="1" ht="15" customHeight="1" x14ac:dyDescent="0.2">
      <c r="A3841" s="104"/>
      <c r="B3841" s="104">
        <f>VLOOKUP(BJB!$F$9:$F$5599,Ctrl!$B$4:$C$399,2,0)</f>
        <v>34</v>
      </c>
      <c r="C3841" s="104">
        <f>VLOOKUP(BJB!$G$9:$G$5599,Ctrl!$E$4:$F$399,2,0)</f>
        <v>2</v>
      </c>
      <c r="D3841" s="219">
        <v>1</v>
      </c>
      <c r="E3841" s="104" t="str">
        <f>VLOOKUP(BJB!$F$9:$F$5599,Ctrl!$B$4:$D$399,3,0)</f>
        <v>III</v>
      </c>
      <c r="F3841" s="139" t="s">
        <v>10546</v>
      </c>
      <c r="G3841" s="139" t="s">
        <v>10323</v>
      </c>
      <c r="H3841" s="125"/>
      <c r="I3841" s="220" t="e">
        <f>IF(G3840=BJB!#REF!,I3840+1,1)</f>
        <v>#REF!</v>
      </c>
      <c r="J3841" s="912" t="s">
        <v>23746</v>
      </c>
      <c r="K3841" s="126" t="s">
        <v>4236</v>
      </c>
      <c r="L3841" s="104" t="s">
        <v>6477</v>
      </c>
      <c r="M3841" s="127" t="s">
        <v>4226</v>
      </c>
      <c r="N3841" s="128">
        <v>41102</v>
      </c>
      <c r="O3841" s="140">
        <v>35000000</v>
      </c>
      <c r="P3841" s="105" t="s">
        <v>16867</v>
      </c>
      <c r="Q3841" s="120">
        <v>41488</v>
      </c>
      <c r="R3841" s="105">
        <v>30384871</v>
      </c>
      <c r="S3841" s="234" t="s">
        <v>127</v>
      </c>
      <c r="T3841" s="130">
        <v>41605</v>
      </c>
      <c r="U3841" s="141">
        <v>21239772</v>
      </c>
      <c r="V3841" s="109">
        <v>41605</v>
      </c>
      <c r="W3841" s="141">
        <v>21239772</v>
      </c>
      <c r="X3841" s="141">
        <v>0</v>
      </c>
      <c r="Y3841" s="141">
        <v>0</v>
      </c>
      <c r="Z3841" s="141">
        <v>0</v>
      </c>
      <c r="AA3841" s="114">
        <v>107800</v>
      </c>
      <c r="AB3841" s="114"/>
      <c r="AC3841" s="141"/>
      <c r="AD3841" s="141"/>
      <c r="AE3841" s="106">
        <v>0</v>
      </c>
      <c r="AF3841" s="106">
        <v>0</v>
      </c>
      <c r="AG3841" s="106">
        <v>0</v>
      </c>
      <c r="AH3841" s="141"/>
      <c r="AI3841" s="141"/>
      <c r="AJ3841" s="141"/>
      <c r="AK3841" s="141"/>
      <c r="AL3841" s="141"/>
      <c r="AM3841" s="141"/>
      <c r="AN3841" s="114">
        <f t="shared" si="118"/>
        <v>107800</v>
      </c>
      <c r="AO3841" s="114">
        <f t="shared" si="119"/>
        <v>21131972</v>
      </c>
      <c r="AP3841" s="114"/>
      <c r="AQ3841" s="114"/>
      <c r="AR3841" s="114"/>
      <c r="AS3841" s="114"/>
      <c r="AT3841" s="191"/>
    </row>
    <row r="3842" spans="1:46" s="190" customFormat="1" ht="15" customHeight="1" x14ac:dyDescent="0.2">
      <c r="A3842" s="104"/>
      <c r="B3842" s="104">
        <f>VLOOKUP(BJB!$F$9:$F$5599,Ctrl!$B$4:$C$399,2,0)</f>
        <v>34</v>
      </c>
      <c r="C3842" s="104">
        <f>VLOOKUP(BJB!$G$9:$G$5599,Ctrl!$E$4:$F$399,2,0)</f>
        <v>2</v>
      </c>
      <c r="D3842" s="219">
        <v>1</v>
      </c>
      <c r="E3842" s="104" t="str">
        <f>VLOOKUP(BJB!$F$9:$F$5599,Ctrl!$B$4:$D$399,3,0)</f>
        <v>III</v>
      </c>
      <c r="F3842" s="139" t="s">
        <v>10546</v>
      </c>
      <c r="G3842" s="139" t="s">
        <v>10323</v>
      </c>
      <c r="H3842" s="125"/>
      <c r="I3842" s="220" t="e">
        <f>IF(G3841=BJB!#REF!,I3841+1,1)</f>
        <v>#REF!</v>
      </c>
      <c r="J3842" s="912" t="s">
        <v>23747</v>
      </c>
      <c r="K3842" s="126" t="s">
        <v>4237</v>
      </c>
      <c r="L3842" s="104" t="s">
        <v>6477</v>
      </c>
      <c r="M3842" s="127" t="s">
        <v>4226</v>
      </c>
      <c r="N3842" s="120">
        <v>41131</v>
      </c>
      <c r="O3842" s="140">
        <v>30000000</v>
      </c>
      <c r="P3842" s="105" t="s">
        <v>16868</v>
      </c>
      <c r="Q3842" s="120">
        <v>41488</v>
      </c>
      <c r="R3842" s="105">
        <v>32375960</v>
      </c>
      <c r="S3842" s="234" t="s">
        <v>127</v>
      </c>
      <c r="T3842" s="130">
        <v>41604</v>
      </c>
      <c r="U3842" s="141">
        <v>21000000</v>
      </c>
      <c r="V3842" s="109">
        <v>41604</v>
      </c>
      <c r="W3842" s="141">
        <v>21000000</v>
      </c>
      <c r="X3842" s="141">
        <v>0</v>
      </c>
      <c r="Y3842" s="141">
        <v>0</v>
      </c>
      <c r="Z3842" s="141">
        <v>0</v>
      </c>
      <c r="AA3842" s="114">
        <v>1246700</v>
      </c>
      <c r="AB3842" s="114"/>
      <c r="AC3842" s="141"/>
      <c r="AD3842" s="141"/>
      <c r="AE3842" s="106">
        <v>0</v>
      </c>
      <c r="AF3842" s="106">
        <v>0</v>
      </c>
      <c r="AG3842" s="106">
        <v>0</v>
      </c>
      <c r="AH3842" s="141"/>
      <c r="AI3842" s="141"/>
      <c r="AJ3842" s="141"/>
      <c r="AK3842" s="141"/>
      <c r="AL3842" s="141"/>
      <c r="AM3842" s="141"/>
      <c r="AN3842" s="114">
        <f t="shared" si="118"/>
        <v>1246700</v>
      </c>
      <c r="AO3842" s="114">
        <f t="shared" si="119"/>
        <v>19753300</v>
      </c>
      <c r="AP3842" s="114"/>
      <c r="AQ3842" s="114"/>
      <c r="AR3842" s="114"/>
      <c r="AS3842" s="114"/>
      <c r="AT3842" s="191"/>
    </row>
    <row r="3843" spans="1:46" s="190" customFormat="1" ht="15" customHeight="1" x14ac:dyDescent="0.2">
      <c r="A3843" s="104"/>
      <c r="B3843" s="104">
        <f>VLOOKUP(BJB!$F$9:$F$5599,Ctrl!$B$4:$C$399,2,0)</f>
        <v>34</v>
      </c>
      <c r="C3843" s="104">
        <f>VLOOKUP(BJB!$G$9:$G$5599,Ctrl!$E$4:$F$399,2,0)</f>
        <v>2</v>
      </c>
      <c r="D3843" s="219">
        <v>1</v>
      </c>
      <c r="E3843" s="104" t="str">
        <f>VLOOKUP(BJB!$F$9:$F$5599,Ctrl!$B$4:$D$399,3,0)</f>
        <v>III</v>
      </c>
      <c r="F3843" s="139" t="s">
        <v>10546</v>
      </c>
      <c r="G3843" s="139" t="s">
        <v>10323</v>
      </c>
      <c r="H3843" s="125"/>
      <c r="I3843" s="220" t="e">
        <f>IF(G3842=BJB!#REF!,I3842+1,1)</f>
        <v>#REF!</v>
      </c>
      <c r="J3843" s="912" t="s">
        <v>23748</v>
      </c>
      <c r="K3843" s="126" t="s">
        <v>855</v>
      </c>
      <c r="L3843" s="104" t="s">
        <v>6477</v>
      </c>
      <c r="M3843" s="127" t="s">
        <v>4226</v>
      </c>
      <c r="N3843" s="120">
        <v>41131</v>
      </c>
      <c r="O3843" s="140">
        <v>150000000</v>
      </c>
      <c r="P3843" s="105" t="s">
        <v>16869</v>
      </c>
      <c r="Q3843" s="120">
        <v>41488</v>
      </c>
      <c r="R3843" s="105">
        <v>165186408</v>
      </c>
      <c r="S3843" s="234" t="s">
        <v>127</v>
      </c>
      <c r="T3843" s="130">
        <v>41604</v>
      </c>
      <c r="U3843" s="141">
        <v>105000000</v>
      </c>
      <c r="V3843" s="109">
        <v>41604</v>
      </c>
      <c r="W3843" s="141">
        <v>105000000</v>
      </c>
      <c r="X3843" s="141">
        <v>0</v>
      </c>
      <c r="Y3843" s="141">
        <v>0</v>
      </c>
      <c r="Z3843" s="141">
        <v>0</v>
      </c>
      <c r="AA3843" s="114">
        <v>0</v>
      </c>
      <c r="AB3843" s="114"/>
      <c r="AC3843" s="141"/>
      <c r="AD3843" s="141"/>
      <c r="AE3843" s="106">
        <v>0</v>
      </c>
      <c r="AF3843" s="106">
        <v>0</v>
      </c>
      <c r="AG3843" s="106">
        <v>0</v>
      </c>
      <c r="AH3843" s="141"/>
      <c r="AI3843" s="141"/>
      <c r="AJ3843" s="141"/>
      <c r="AK3843" s="141"/>
      <c r="AL3843" s="141"/>
      <c r="AM3843" s="141"/>
      <c r="AN3843" s="114">
        <f t="shared" si="118"/>
        <v>0</v>
      </c>
      <c r="AO3843" s="114">
        <f t="shared" si="119"/>
        <v>105000000</v>
      </c>
      <c r="AP3843" s="114"/>
      <c r="AQ3843" s="114"/>
      <c r="AR3843" s="114"/>
      <c r="AS3843" s="114"/>
      <c r="AT3843" s="191"/>
    </row>
    <row r="3844" spans="1:46" s="190" customFormat="1" ht="15" customHeight="1" x14ac:dyDescent="0.2">
      <c r="A3844" s="104"/>
      <c r="B3844" s="104">
        <f>VLOOKUP(BJB!$F$9:$F$5599,Ctrl!$B$4:$C$399,2,0)</f>
        <v>34</v>
      </c>
      <c r="C3844" s="104">
        <f>VLOOKUP(BJB!$G$9:$G$5599,Ctrl!$E$4:$F$399,2,0)</f>
        <v>2</v>
      </c>
      <c r="D3844" s="219">
        <v>1</v>
      </c>
      <c r="E3844" s="104" t="str">
        <f>VLOOKUP(BJB!$F$9:$F$5599,Ctrl!$B$4:$D$399,3,0)</f>
        <v>III</v>
      </c>
      <c r="F3844" s="139" t="s">
        <v>10546</v>
      </c>
      <c r="G3844" s="139" t="s">
        <v>10323</v>
      </c>
      <c r="H3844" s="125"/>
      <c r="I3844" s="220" t="e">
        <f>IF(G3843=BJB!#REF!,I3843+1,1)</f>
        <v>#REF!</v>
      </c>
      <c r="J3844" s="912" t="s">
        <v>23749</v>
      </c>
      <c r="K3844" s="126" t="s">
        <v>4238</v>
      </c>
      <c r="L3844" s="104" t="s">
        <v>6477</v>
      </c>
      <c r="M3844" s="127" t="s">
        <v>4228</v>
      </c>
      <c r="N3844" s="128">
        <v>41102</v>
      </c>
      <c r="O3844" s="140">
        <v>40000000</v>
      </c>
      <c r="P3844" s="105" t="s">
        <v>16870</v>
      </c>
      <c r="Q3844" s="120">
        <v>41488</v>
      </c>
      <c r="R3844" s="105">
        <v>37172443</v>
      </c>
      <c r="S3844" s="234" t="s">
        <v>127</v>
      </c>
      <c r="T3844" s="130">
        <v>41604</v>
      </c>
      <c r="U3844" s="141">
        <v>28000000</v>
      </c>
      <c r="V3844" s="109">
        <v>41604</v>
      </c>
      <c r="W3844" s="141">
        <v>28000000</v>
      </c>
      <c r="X3844" s="141">
        <v>0</v>
      </c>
      <c r="Y3844" s="141">
        <v>0</v>
      </c>
      <c r="Z3844" s="141">
        <v>0</v>
      </c>
      <c r="AA3844" s="114">
        <v>0</v>
      </c>
      <c r="AB3844" s="114"/>
      <c r="AC3844" s="141"/>
      <c r="AD3844" s="141"/>
      <c r="AE3844" s="106">
        <v>0</v>
      </c>
      <c r="AF3844" s="106">
        <v>0</v>
      </c>
      <c r="AG3844" s="106">
        <v>0</v>
      </c>
      <c r="AH3844" s="141"/>
      <c r="AI3844" s="141"/>
      <c r="AJ3844" s="141"/>
      <c r="AK3844" s="141"/>
      <c r="AL3844" s="141"/>
      <c r="AM3844" s="141"/>
      <c r="AN3844" s="114">
        <f t="shared" si="118"/>
        <v>0</v>
      </c>
      <c r="AO3844" s="114">
        <f t="shared" si="119"/>
        <v>28000000</v>
      </c>
      <c r="AP3844" s="114"/>
      <c r="AQ3844" s="114"/>
      <c r="AR3844" s="114"/>
      <c r="AS3844" s="114"/>
      <c r="AT3844" s="191"/>
    </row>
    <row r="3845" spans="1:46" s="190" customFormat="1" ht="15" customHeight="1" x14ac:dyDescent="0.2">
      <c r="A3845" s="104"/>
      <c r="B3845" s="104">
        <f>VLOOKUP(BJB!$F$9:$F$5599,Ctrl!$B$4:$C$399,2,0)</f>
        <v>34</v>
      </c>
      <c r="C3845" s="104">
        <f>VLOOKUP(BJB!$G$9:$G$5599,Ctrl!$E$4:$F$399,2,0)</f>
        <v>2</v>
      </c>
      <c r="D3845" s="219">
        <v>1</v>
      </c>
      <c r="E3845" s="104" t="str">
        <f>VLOOKUP(BJB!$F$9:$F$5599,Ctrl!$B$4:$D$399,3,0)</f>
        <v>III</v>
      </c>
      <c r="F3845" s="139" t="s">
        <v>10546</v>
      </c>
      <c r="G3845" s="139" t="s">
        <v>10323</v>
      </c>
      <c r="H3845" s="125" t="s">
        <v>6710</v>
      </c>
      <c r="I3845" s="220" t="e">
        <f>IF(G3844=BJB!#REF!,I3844+1,1)</f>
        <v>#REF!</v>
      </c>
      <c r="J3845" s="912" t="s">
        <v>23750</v>
      </c>
      <c r="K3845" s="126" t="s">
        <v>4240</v>
      </c>
      <c r="L3845" s="104" t="s">
        <v>6477</v>
      </c>
      <c r="M3845" s="127" t="s">
        <v>4226</v>
      </c>
      <c r="N3845" s="120">
        <v>41131</v>
      </c>
      <c r="O3845" s="140">
        <v>30000000</v>
      </c>
      <c r="P3845" s="105" t="s">
        <v>16871</v>
      </c>
      <c r="Q3845" s="120">
        <v>41488</v>
      </c>
      <c r="R3845" s="105">
        <v>27864534</v>
      </c>
      <c r="S3845" s="234" t="s">
        <v>127</v>
      </c>
      <c r="T3845" s="130">
        <v>41604</v>
      </c>
      <c r="U3845" s="141">
        <v>19493181</v>
      </c>
      <c r="V3845" s="109">
        <v>41604</v>
      </c>
      <c r="W3845" s="141">
        <v>19493181</v>
      </c>
      <c r="X3845" s="141">
        <v>0</v>
      </c>
      <c r="Y3845" s="141">
        <v>0</v>
      </c>
      <c r="Z3845" s="141">
        <v>0</v>
      </c>
      <c r="AA3845" s="114">
        <v>4846387</v>
      </c>
      <c r="AB3845" s="114"/>
      <c r="AC3845" s="132"/>
      <c r="AD3845" s="141"/>
      <c r="AE3845" s="106">
        <v>0</v>
      </c>
      <c r="AF3845" s="106">
        <v>0</v>
      </c>
      <c r="AG3845" s="106">
        <v>0</v>
      </c>
      <c r="AH3845" s="141"/>
      <c r="AI3845" s="141"/>
      <c r="AJ3845" s="141"/>
      <c r="AK3845" s="141"/>
      <c r="AL3845" s="141"/>
      <c r="AM3845" s="141"/>
      <c r="AN3845" s="114">
        <f t="shared" si="118"/>
        <v>4846387</v>
      </c>
      <c r="AO3845" s="114">
        <f t="shared" si="119"/>
        <v>14646794</v>
      </c>
      <c r="AP3845" s="114"/>
      <c r="AQ3845" s="114"/>
      <c r="AR3845" s="114"/>
      <c r="AS3845" s="114"/>
      <c r="AT3845" s="191"/>
    </row>
    <row r="3846" spans="1:46" s="190" customFormat="1" ht="15" customHeight="1" x14ac:dyDescent="0.2">
      <c r="A3846" s="104"/>
      <c r="B3846" s="104">
        <f>VLOOKUP(BJB!$F$9:$F$5599,Ctrl!$B$4:$C$399,2,0)</f>
        <v>34</v>
      </c>
      <c r="C3846" s="104">
        <f>VLOOKUP(BJB!$G$9:$G$5599,Ctrl!$E$4:$F$399,2,0)</f>
        <v>2</v>
      </c>
      <c r="D3846" s="219">
        <v>1</v>
      </c>
      <c r="E3846" s="104" t="str">
        <f>VLOOKUP(BJB!$F$9:$F$5599,Ctrl!$B$4:$D$399,3,0)</f>
        <v>III</v>
      </c>
      <c r="F3846" s="139" t="s">
        <v>10546</v>
      </c>
      <c r="G3846" s="139" t="s">
        <v>10323</v>
      </c>
      <c r="H3846" s="125"/>
      <c r="I3846" s="220" t="e">
        <f>IF(G3845=BJB!#REF!,I3845+1,1)</f>
        <v>#REF!</v>
      </c>
      <c r="J3846" s="912" t="s">
        <v>23751</v>
      </c>
      <c r="K3846" s="126" t="s">
        <v>4242</v>
      </c>
      <c r="L3846" s="104" t="s">
        <v>6477</v>
      </c>
      <c r="M3846" s="127" t="s">
        <v>4234</v>
      </c>
      <c r="N3846" s="128">
        <v>40371</v>
      </c>
      <c r="O3846" s="140">
        <v>10000000</v>
      </c>
      <c r="P3846" s="105" t="s">
        <v>16872</v>
      </c>
      <c r="Q3846" s="120">
        <v>41488</v>
      </c>
      <c r="R3846" s="105">
        <v>1878465</v>
      </c>
      <c r="S3846" s="234" t="s">
        <v>127</v>
      </c>
      <c r="T3846" s="130">
        <v>41604</v>
      </c>
      <c r="U3846" s="141">
        <v>1437494</v>
      </c>
      <c r="V3846" s="109">
        <v>41604</v>
      </c>
      <c r="W3846" s="141">
        <v>1437494</v>
      </c>
      <c r="X3846" s="141">
        <v>0</v>
      </c>
      <c r="Y3846" s="141">
        <v>0</v>
      </c>
      <c r="Z3846" s="141">
        <v>0</v>
      </c>
      <c r="AA3846" s="114">
        <v>731250</v>
      </c>
      <c r="AB3846" s="114"/>
      <c r="AC3846" s="141"/>
      <c r="AD3846" s="141"/>
      <c r="AE3846" s="106">
        <v>0</v>
      </c>
      <c r="AF3846" s="106">
        <v>0</v>
      </c>
      <c r="AG3846" s="106">
        <v>0</v>
      </c>
      <c r="AH3846" s="141"/>
      <c r="AI3846" s="141"/>
      <c r="AJ3846" s="141"/>
      <c r="AK3846" s="141"/>
      <c r="AL3846" s="141"/>
      <c r="AM3846" s="141"/>
      <c r="AN3846" s="114">
        <f t="shared" si="118"/>
        <v>731250</v>
      </c>
      <c r="AO3846" s="114">
        <f t="shared" si="119"/>
        <v>706244</v>
      </c>
      <c r="AP3846" s="114"/>
      <c r="AQ3846" s="114"/>
      <c r="AR3846" s="114"/>
      <c r="AS3846" s="114"/>
      <c r="AT3846" s="191"/>
    </row>
    <row r="3847" spans="1:46" s="190" customFormat="1" ht="15" customHeight="1" x14ac:dyDescent="0.2">
      <c r="A3847" s="104"/>
      <c r="B3847" s="104">
        <f>VLOOKUP(BJB!$F$9:$F$5599,Ctrl!$B$4:$C$399,2,0)</f>
        <v>34</v>
      </c>
      <c r="C3847" s="104">
        <f>VLOOKUP(BJB!$G$9:$G$5599,Ctrl!$E$4:$F$399,2,0)</f>
        <v>2</v>
      </c>
      <c r="D3847" s="219">
        <v>1</v>
      </c>
      <c r="E3847" s="104" t="str">
        <f>VLOOKUP(BJB!$F$9:$F$5599,Ctrl!$B$4:$D$399,3,0)</f>
        <v>III</v>
      </c>
      <c r="F3847" s="139" t="s">
        <v>10546</v>
      </c>
      <c r="G3847" s="139" t="s">
        <v>10323</v>
      </c>
      <c r="H3847" s="125">
        <v>1120816000395</v>
      </c>
      <c r="I3847" s="220" t="e">
        <f>IF(G3846=BJB!#REF!,I3846+1,1)</f>
        <v>#REF!</v>
      </c>
      <c r="J3847" s="912" t="s">
        <v>23752</v>
      </c>
      <c r="K3847" s="126" t="s">
        <v>5031</v>
      </c>
      <c r="L3847" s="104" t="s">
        <v>6477</v>
      </c>
      <c r="M3847" s="127" t="s">
        <v>5035</v>
      </c>
      <c r="N3847" s="128">
        <v>41159</v>
      </c>
      <c r="O3847" s="140">
        <v>150000000</v>
      </c>
      <c r="P3847" s="105" t="s">
        <v>16873</v>
      </c>
      <c r="Q3847" s="120">
        <v>41592</v>
      </c>
      <c r="R3847" s="105">
        <v>145112287</v>
      </c>
      <c r="S3847" s="234" t="s">
        <v>4963</v>
      </c>
      <c r="T3847" s="130">
        <v>41670</v>
      </c>
      <c r="U3847" s="141">
        <v>101578601</v>
      </c>
      <c r="V3847" s="109">
        <v>41640</v>
      </c>
      <c r="W3847" s="141">
        <v>101578601</v>
      </c>
      <c r="X3847" s="141">
        <v>0</v>
      </c>
      <c r="Y3847" s="141">
        <v>0</v>
      </c>
      <c r="Z3847" s="141">
        <v>0</v>
      </c>
      <c r="AA3847" s="114">
        <v>2037346</v>
      </c>
      <c r="AB3847" s="114"/>
      <c r="AC3847" s="132"/>
      <c r="AD3847" s="141"/>
      <c r="AE3847" s="106">
        <v>0</v>
      </c>
      <c r="AF3847" s="106">
        <v>0</v>
      </c>
      <c r="AG3847" s="106">
        <v>0</v>
      </c>
      <c r="AH3847" s="141"/>
      <c r="AI3847" s="141"/>
      <c r="AJ3847" s="141"/>
      <c r="AK3847" s="141"/>
      <c r="AL3847" s="141"/>
      <c r="AM3847" s="141"/>
      <c r="AN3847" s="114">
        <f t="shared" si="118"/>
        <v>2037346</v>
      </c>
      <c r="AO3847" s="114">
        <f t="shared" si="119"/>
        <v>99541255</v>
      </c>
      <c r="AP3847" s="114"/>
      <c r="AQ3847" s="114"/>
      <c r="AR3847" s="114"/>
      <c r="AS3847" s="114"/>
      <c r="AT3847" s="191"/>
    </row>
    <row r="3848" spans="1:46" s="190" customFormat="1" ht="15" customHeight="1" x14ac:dyDescent="0.2">
      <c r="A3848" s="104"/>
      <c r="B3848" s="104">
        <f>VLOOKUP(BJB!$F$9:$F$5599,Ctrl!$B$4:$C$399,2,0)</f>
        <v>34</v>
      </c>
      <c r="C3848" s="104">
        <f>VLOOKUP(BJB!$G$9:$G$5599,Ctrl!$E$4:$F$399,2,0)</f>
        <v>2</v>
      </c>
      <c r="D3848" s="219">
        <v>1</v>
      </c>
      <c r="E3848" s="104" t="str">
        <f>VLOOKUP(BJB!$F$9:$F$5599,Ctrl!$B$4:$D$399,3,0)</f>
        <v>III</v>
      </c>
      <c r="F3848" s="139" t="s">
        <v>10546</v>
      </c>
      <c r="G3848" s="139" t="s">
        <v>10323</v>
      </c>
      <c r="H3848" s="125" t="s">
        <v>7519</v>
      </c>
      <c r="I3848" s="220" t="e">
        <f>IF(G3847=BJB!#REF!,I3847+1,1)</f>
        <v>#REF!</v>
      </c>
      <c r="J3848" s="912" t="s">
        <v>23753</v>
      </c>
      <c r="K3848" s="126" t="s">
        <v>5032</v>
      </c>
      <c r="L3848" s="104" t="s">
        <v>6477</v>
      </c>
      <c r="M3848" s="127" t="s">
        <v>4221</v>
      </c>
      <c r="N3848" s="128">
        <v>41075</v>
      </c>
      <c r="O3848" s="140">
        <v>160000000</v>
      </c>
      <c r="P3848" s="105" t="s">
        <v>16874</v>
      </c>
      <c r="Q3848" s="120">
        <v>41592</v>
      </c>
      <c r="R3848" s="105">
        <v>132764044</v>
      </c>
      <c r="S3848" s="234" t="s">
        <v>4963</v>
      </c>
      <c r="T3848" s="130">
        <v>41670</v>
      </c>
      <c r="U3848" s="141">
        <v>92934831</v>
      </c>
      <c r="V3848" s="109">
        <v>41640</v>
      </c>
      <c r="W3848" s="141">
        <v>92934831</v>
      </c>
      <c r="X3848" s="141">
        <v>0</v>
      </c>
      <c r="Y3848" s="141">
        <v>0</v>
      </c>
      <c r="Z3848" s="141">
        <v>0</v>
      </c>
      <c r="AA3848" s="114">
        <v>79143317</v>
      </c>
      <c r="AB3848" s="114"/>
      <c r="AC3848" s="132"/>
      <c r="AD3848" s="141"/>
      <c r="AE3848" s="106">
        <v>0</v>
      </c>
      <c r="AF3848" s="106">
        <v>0</v>
      </c>
      <c r="AG3848" s="106">
        <v>0</v>
      </c>
      <c r="AH3848" s="141"/>
      <c r="AI3848" s="141"/>
      <c r="AJ3848" s="141"/>
      <c r="AK3848" s="141"/>
      <c r="AL3848" s="141"/>
      <c r="AM3848" s="141"/>
      <c r="AN3848" s="114">
        <f t="shared" si="118"/>
        <v>79143317</v>
      </c>
      <c r="AO3848" s="114">
        <f t="shared" si="119"/>
        <v>13791514</v>
      </c>
      <c r="AP3848" s="114"/>
      <c r="AQ3848" s="114"/>
      <c r="AR3848" s="114"/>
      <c r="AS3848" s="114"/>
      <c r="AT3848" s="191"/>
    </row>
    <row r="3849" spans="1:46" s="190" customFormat="1" ht="15" customHeight="1" x14ac:dyDescent="0.2">
      <c r="A3849" s="104"/>
      <c r="B3849" s="104">
        <f>VLOOKUP(BJB!$F$9:$F$5599,Ctrl!$B$4:$C$399,2,0)</f>
        <v>34</v>
      </c>
      <c r="C3849" s="104">
        <f>VLOOKUP(BJB!$G$9:$G$5599,Ctrl!$E$4:$F$399,2,0)</f>
        <v>2</v>
      </c>
      <c r="D3849" s="219">
        <v>1</v>
      </c>
      <c r="E3849" s="104" t="str">
        <f>VLOOKUP(BJB!$F$9:$F$5599,Ctrl!$B$4:$D$399,3,0)</f>
        <v>III</v>
      </c>
      <c r="F3849" s="139" t="s">
        <v>10546</v>
      </c>
      <c r="G3849" s="139" t="s">
        <v>10323</v>
      </c>
      <c r="H3849" s="125" t="s">
        <v>7527</v>
      </c>
      <c r="I3849" s="220" t="e">
        <f>IF(G3848=BJB!#REF!,I3848+1,1)</f>
        <v>#REF!</v>
      </c>
      <c r="J3849" s="891" t="s">
        <v>18480</v>
      </c>
      <c r="K3849" s="126" t="s">
        <v>5034</v>
      </c>
      <c r="L3849" s="104" t="s">
        <v>6477</v>
      </c>
      <c r="M3849" s="127" t="s">
        <v>4228</v>
      </c>
      <c r="N3849" s="128">
        <v>41102</v>
      </c>
      <c r="O3849" s="140">
        <v>100000000</v>
      </c>
      <c r="P3849" s="105" t="s">
        <v>16875</v>
      </c>
      <c r="Q3849" s="120">
        <v>41592</v>
      </c>
      <c r="R3849" s="105">
        <v>91105986</v>
      </c>
      <c r="S3849" s="234" t="s">
        <v>4963</v>
      </c>
      <c r="T3849" s="130">
        <v>41670</v>
      </c>
      <c r="U3849" s="141">
        <v>63774190</v>
      </c>
      <c r="V3849" s="109">
        <v>41640</v>
      </c>
      <c r="W3849" s="141">
        <v>63774190</v>
      </c>
      <c r="X3849" s="141">
        <v>0</v>
      </c>
      <c r="Y3849" s="141">
        <v>0</v>
      </c>
      <c r="Z3849" s="141">
        <v>0</v>
      </c>
      <c r="AA3849" s="114">
        <v>16807222</v>
      </c>
      <c r="AB3849" s="114"/>
      <c r="AC3849" s="132">
        <v>1663680</v>
      </c>
      <c r="AD3849" s="141"/>
      <c r="AE3849" s="106">
        <v>0</v>
      </c>
      <c r="AF3849" s="106">
        <v>0</v>
      </c>
      <c r="AG3849" s="106">
        <v>0</v>
      </c>
      <c r="AH3849" s="222"/>
      <c r="AI3849" s="141"/>
      <c r="AJ3849" s="141"/>
      <c r="AK3849" s="141"/>
      <c r="AL3849" s="141"/>
      <c r="AM3849" s="141"/>
      <c r="AN3849" s="114">
        <f t="shared" ref="AN3849:AN3912" si="120">SUM(AA3849:AM3849)</f>
        <v>18470902</v>
      </c>
      <c r="AO3849" s="114">
        <f t="shared" ref="AO3849:AO3912" si="121">IF((U3849-AN3849)&lt;0,ABS(0),(U3849-AN3849))</f>
        <v>45303288</v>
      </c>
      <c r="AP3849" s="114"/>
      <c r="AQ3849" s="114"/>
      <c r="AR3849" s="114"/>
      <c r="AS3849" s="114"/>
      <c r="AT3849" s="191"/>
    </row>
    <row r="3850" spans="1:46" s="190" customFormat="1" ht="15" customHeight="1" x14ac:dyDescent="0.2">
      <c r="A3850" s="104"/>
      <c r="B3850" s="104">
        <f>VLOOKUP(BJB!$F$9:$F$5599,Ctrl!$B$4:$C$399,2,0)</f>
        <v>34</v>
      </c>
      <c r="C3850" s="104">
        <f>VLOOKUP(BJB!$G$9:$G$5599,Ctrl!$E$4:$F$399,2,0)</f>
        <v>2</v>
      </c>
      <c r="D3850" s="219">
        <v>1</v>
      </c>
      <c r="E3850" s="104" t="str">
        <f>VLOOKUP(BJB!$F$9:$F$5599,Ctrl!$B$4:$D$399,3,0)</f>
        <v>III</v>
      </c>
      <c r="F3850" s="139" t="s">
        <v>10546</v>
      </c>
      <c r="G3850" s="139" t="s">
        <v>10323</v>
      </c>
      <c r="H3850" s="886" t="s">
        <v>14787</v>
      </c>
      <c r="I3850" s="220" t="e">
        <f>IF(G3849=BJB!#REF!,I3849+1,1)</f>
        <v>#REF!</v>
      </c>
      <c r="J3850" s="891" t="s">
        <v>18481</v>
      </c>
      <c r="K3850" s="126" t="s">
        <v>2690</v>
      </c>
      <c r="L3850" s="104" t="s">
        <v>6477</v>
      </c>
      <c r="M3850" s="127" t="s">
        <v>5035</v>
      </c>
      <c r="N3850" s="128">
        <v>41159</v>
      </c>
      <c r="O3850" s="140">
        <v>175000000</v>
      </c>
      <c r="P3850" s="105" t="s">
        <v>16876</v>
      </c>
      <c r="Q3850" s="120">
        <v>41592</v>
      </c>
      <c r="R3850" s="105">
        <v>205679602</v>
      </c>
      <c r="S3850" s="234" t="s">
        <v>4963</v>
      </c>
      <c r="T3850" s="130">
        <v>41670</v>
      </c>
      <c r="U3850" s="141">
        <v>122500000</v>
      </c>
      <c r="V3850" s="109">
        <v>41640</v>
      </c>
      <c r="W3850" s="141">
        <v>122500000</v>
      </c>
      <c r="X3850" s="141">
        <v>0</v>
      </c>
      <c r="Y3850" s="141">
        <v>0</v>
      </c>
      <c r="Z3850" s="141">
        <v>0</v>
      </c>
      <c r="AA3850" s="114">
        <v>177100</v>
      </c>
      <c r="AB3850" s="114">
        <v>373147</v>
      </c>
      <c r="AC3850" s="132"/>
      <c r="AD3850" s="141">
        <v>298517</v>
      </c>
      <c r="AE3850" s="106">
        <v>0</v>
      </c>
      <c r="AF3850" s="106">
        <v>373147</v>
      </c>
      <c r="AG3850" s="106">
        <v>0</v>
      </c>
      <c r="AH3850" s="141"/>
      <c r="AI3850" s="141"/>
      <c r="AJ3850" s="141"/>
      <c r="AK3850" s="141"/>
      <c r="AL3850" s="141"/>
      <c r="AM3850" s="141"/>
      <c r="AN3850" s="114">
        <f t="shared" si="120"/>
        <v>1221911</v>
      </c>
      <c r="AO3850" s="114">
        <f t="shared" si="121"/>
        <v>121278089</v>
      </c>
      <c r="AP3850" s="114"/>
      <c r="AQ3850" s="114"/>
      <c r="AR3850" s="114"/>
      <c r="AS3850" s="114"/>
      <c r="AT3850" s="191"/>
    </row>
    <row r="3851" spans="1:46" s="190" customFormat="1" ht="15" customHeight="1" x14ac:dyDescent="0.2">
      <c r="A3851" s="104"/>
      <c r="B3851" s="104">
        <f>VLOOKUP(BJB!$F$9:$F$5599,Ctrl!$B$4:$C$399,2,0)</f>
        <v>34</v>
      </c>
      <c r="C3851" s="104">
        <f>VLOOKUP(BJB!$G$9:$G$5599,Ctrl!$E$4:$F$399,2,0)</f>
        <v>2</v>
      </c>
      <c r="D3851" s="219">
        <v>1</v>
      </c>
      <c r="E3851" s="104" t="str">
        <f>VLOOKUP(BJB!$F$9:$F$5599,Ctrl!$B$4:$D$399,3,0)</f>
        <v>III</v>
      </c>
      <c r="F3851" s="139" t="s">
        <v>10546</v>
      </c>
      <c r="G3851" s="139" t="s">
        <v>10323</v>
      </c>
      <c r="H3851" s="886" t="s">
        <v>14788</v>
      </c>
      <c r="I3851" s="220" t="e">
        <f>IF(G3850=BJB!#REF!,I3850+1,1)</f>
        <v>#REF!</v>
      </c>
      <c r="J3851" s="891" t="s">
        <v>18482</v>
      </c>
      <c r="K3851" s="121" t="s">
        <v>7723</v>
      </c>
      <c r="L3851" s="104" t="s">
        <v>6477</v>
      </c>
      <c r="M3851" s="104" t="s">
        <v>4226</v>
      </c>
      <c r="N3851" s="120">
        <v>41131</v>
      </c>
      <c r="O3851" s="105">
        <v>25000000</v>
      </c>
      <c r="P3851" s="105" t="s">
        <v>16877</v>
      </c>
      <c r="Q3851" s="120">
        <v>42086</v>
      </c>
      <c r="R3851" s="105">
        <v>13687639</v>
      </c>
      <c r="S3851" s="146" t="s">
        <v>7893</v>
      </c>
      <c r="T3851" s="109">
        <v>42114</v>
      </c>
      <c r="U3851" s="141">
        <v>8837823</v>
      </c>
      <c r="V3851" s="109">
        <v>42114</v>
      </c>
      <c r="W3851" s="141">
        <v>8837823</v>
      </c>
      <c r="X3851" s="141">
        <v>0</v>
      </c>
      <c r="Y3851" s="141">
        <v>0</v>
      </c>
      <c r="Z3851" s="141">
        <v>0</v>
      </c>
      <c r="AA3851" s="114">
        <v>3730734</v>
      </c>
      <c r="AB3851" s="114"/>
      <c r="AC3851" s="132"/>
      <c r="AD3851" s="141">
        <v>5107088</v>
      </c>
      <c r="AE3851" s="106">
        <v>0</v>
      </c>
      <c r="AF3851" s="106">
        <v>0</v>
      </c>
      <c r="AG3851" s="106">
        <v>0</v>
      </c>
      <c r="AH3851" s="141"/>
      <c r="AI3851" s="141"/>
      <c r="AJ3851" s="141"/>
      <c r="AK3851" s="141"/>
      <c r="AL3851" s="141"/>
      <c r="AM3851" s="141"/>
      <c r="AN3851" s="114">
        <f t="shared" si="120"/>
        <v>8837822</v>
      </c>
      <c r="AO3851" s="114">
        <f t="shared" si="121"/>
        <v>1</v>
      </c>
      <c r="AP3851" s="114"/>
      <c r="AQ3851" s="114"/>
      <c r="AR3851" s="114"/>
      <c r="AS3851" s="114"/>
      <c r="AT3851" s="191"/>
    </row>
    <row r="3852" spans="1:46" s="190" customFormat="1" ht="15" customHeight="1" x14ac:dyDescent="0.2">
      <c r="A3852" s="104"/>
      <c r="B3852" s="104">
        <f>VLOOKUP(BJB!$F$9:$F$5599,Ctrl!$B$4:$C$399,2,0)</f>
        <v>34</v>
      </c>
      <c r="C3852" s="104">
        <f>VLOOKUP(BJB!$G$9:$G$5599,Ctrl!$E$4:$F$399,2,0)</f>
        <v>2</v>
      </c>
      <c r="D3852" s="219">
        <v>1</v>
      </c>
      <c r="E3852" s="104" t="str">
        <f>VLOOKUP(BJB!$F$9:$F$5599,Ctrl!$B$4:$D$399,3,0)</f>
        <v>III</v>
      </c>
      <c r="F3852" s="139" t="s">
        <v>10546</v>
      </c>
      <c r="G3852" s="139" t="s">
        <v>10323</v>
      </c>
      <c r="H3852" s="125">
        <v>1121123000326</v>
      </c>
      <c r="I3852" s="220" t="e">
        <f>IF(G3851=BJB!#REF!,I3851+1,1)</f>
        <v>#REF!</v>
      </c>
      <c r="J3852" s="912" t="s">
        <v>23754</v>
      </c>
      <c r="K3852" s="121" t="s">
        <v>4530</v>
      </c>
      <c r="L3852" s="104" t="s">
        <v>6477</v>
      </c>
      <c r="M3852" s="104" t="s">
        <v>7838</v>
      </c>
      <c r="N3852" s="120">
        <v>41261</v>
      </c>
      <c r="O3852" s="105">
        <v>150000000</v>
      </c>
      <c r="P3852" s="105" t="s">
        <v>16878</v>
      </c>
      <c r="Q3852" s="120">
        <v>42086</v>
      </c>
      <c r="R3852" s="105">
        <v>118284849</v>
      </c>
      <c r="S3852" s="146" t="s">
        <v>7893</v>
      </c>
      <c r="T3852" s="109">
        <v>42114</v>
      </c>
      <c r="U3852" s="141">
        <v>76950915</v>
      </c>
      <c r="V3852" s="109">
        <v>42114</v>
      </c>
      <c r="W3852" s="141">
        <v>76950915</v>
      </c>
      <c r="X3852" s="141">
        <v>0</v>
      </c>
      <c r="Y3852" s="141">
        <v>0</v>
      </c>
      <c r="Z3852" s="141">
        <v>0</v>
      </c>
      <c r="AA3852" s="114">
        <v>76950915</v>
      </c>
      <c r="AB3852" s="114"/>
      <c r="AC3852" s="132"/>
      <c r="AD3852" s="141"/>
      <c r="AE3852" s="106">
        <v>0</v>
      </c>
      <c r="AF3852" s="106">
        <v>0</v>
      </c>
      <c r="AG3852" s="106">
        <v>0</v>
      </c>
      <c r="AH3852" s="141"/>
      <c r="AI3852" s="141"/>
      <c r="AJ3852" s="141"/>
      <c r="AK3852" s="141"/>
      <c r="AL3852" s="141"/>
      <c r="AM3852" s="141"/>
      <c r="AN3852" s="114">
        <f t="shared" si="120"/>
        <v>76950915</v>
      </c>
      <c r="AO3852" s="114">
        <f t="shared" si="121"/>
        <v>0</v>
      </c>
      <c r="AP3852" s="114"/>
      <c r="AQ3852" s="114"/>
      <c r="AR3852" s="114"/>
      <c r="AS3852" s="114"/>
      <c r="AT3852" s="191"/>
    </row>
    <row r="3853" spans="1:46" s="190" customFormat="1" ht="15" customHeight="1" x14ac:dyDescent="0.2">
      <c r="A3853" s="104"/>
      <c r="B3853" s="104">
        <f>VLOOKUP(BJB!$F$9:$F$5599,Ctrl!$B$4:$C$399,2,0)</f>
        <v>34</v>
      </c>
      <c r="C3853" s="104">
        <f>VLOOKUP(BJB!$G$9:$G$5599,Ctrl!$E$4:$F$399,2,0)</f>
        <v>2</v>
      </c>
      <c r="D3853" s="219">
        <v>1</v>
      </c>
      <c r="E3853" s="104" t="str">
        <f>VLOOKUP(BJB!$F$9:$F$5599,Ctrl!$B$4:$D$399,3,0)</f>
        <v>III</v>
      </c>
      <c r="F3853" s="139" t="s">
        <v>10546</v>
      </c>
      <c r="G3853" s="139" t="s">
        <v>10323</v>
      </c>
      <c r="H3853" s="125" t="s">
        <v>8548</v>
      </c>
      <c r="I3853" s="220" t="e">
        <f>IF(G3852=BJB!#REF!,I3852+1,1)</f>
        <v>#REF!</v>
      </c>
      <c r="J3853" s="891" t="s">
        <v>20269</v>
      </c>
      <c r="K3853" s="121" t="s">
        <v>7724</v>
      </c>
      <c r="L3853" s="104" t="s">
        <v>6477</v>
      </c>
      <c r="M3853" s="104" t="s">
        <v>7839</v>
      </c>
      <c r="N3853" s="120">
        <v>41323</v>
      </c>
      <c r="O3853" s="105">
        <v>100000000</v>
      </c>
      <c r="P3853" s="105" t="s">
        <v>16879</v>
      </c>
      <c r="Q3853" s="120">
        <v>42086</v>
      </c>
      <c r="R3853" s="105">
        <v>92153652</v>
      </c>
      <c r="S3853" s="146" t="s">
        <v>7893</v>
      </c>
      <c r="T3853" s="109">
        <v>42114</v>
      </c>
      <c r="U3853" s="141">
        <v>58592452</v>
      </c>
      <c r="V3853" s="109">
        <v>42114</v>
      </c>
      <c r="W3853" s="141">
        <v>58592452</v>
      </c>
      <c r="X3853" s="141">
        <v>0</v>
      </c>
      <c r="Y3853" s="141">
        <v>0</v>
      </c>
      <c r="Z3853" s="141">
        <v>0</v>
      </c>
      <c r="AA3853" s="114">
        <v>6337191</v>
      </c>
      <c r="AB3853" s="114"/>
      <c r="AC3853" s="132"/>
      <c r="AD3853" s="141"/>
      <c r="AE3853" s="106">
        <v>0</v>
      </c>
      <c r="AF3853" s="106">
        <v>452657</v>
      </c>
      <c r="AG3853" s="106">
        <v>0</v>
      </c>
      <c r="AH3853" s="141"/>
      <c r="AI3853" s="222"/>
      <c r="AJ3853" s="141"/>
      <c r="AK3853" s="141"/>
      <c r="AL3853" s="141"/>
      <c r="AM3853" s="141"/>
      <c r="AN3853" s="114">
        <f t="shared" si="120"/>
        <v>6789848</v>
      </c>
      <c r="AO3853" s="114">
        <f t="shared" si="121"/>
        <v>51802604</v>
      </c>
      <c r="AP3853" s="114"/>
      <c r="AQ3853" s="114"/>
      <c r="AR3853" s="114"/>
      <c r="AS3853" s="114"/>
      <c r="AT3853" s="191"/>
    </row>
    <row r="3854" spans="1:46" s="190" customFormat="1" ht="15" customHeight="1" x14ac:dyDescent="0.2">
      <c r="A3854" s="104"/>
      <c r="B3854" s="104">
        <f>VLOOKUP(BJB!$F$9:$F$5599,Ctrl!$B$4:$C$399,2,0)</f>
        <v>34</v>
      </c>
      <c r="C3854" s="104">
        <f>VLOOKUP(BJB!$G$9:$G$5599,Ctrl!$E$4:$F$399,2,0)</f>
        <v>2</v>
      </c>
      <c r="D3854" s="219">
        <v>1</v>
      </c>
      <c r="E3854" s="104" t="str">
        <f>VLOOKUP(BJB!$F$9:$F$5599,Ctrl!$B$4:$D$399,3,0)</f>
        <v>III</v>
      </c>
      <c r="F3854" s="139" t="s">
        <v>10546</v>
      </c>
      <c r="G3854" s="139" t="s">
        <v>10323</v>
      </c>
      <c r="H3854" s="231" t="s">
        <v>8654</v>
      </c>
      <c r="I3854" s="220" t="e">
        <f>IF(G3853=BJB!#REF!,I3853+1,1)</f>
        <v>#REF!</v>
      </c>
      <c r="J3854" s="891" t="s">
        <v>18483</v>
      </c>
      <c r="K3854" s="121" t="s">
        <v>7725</v>
      </c>
      <c r="L3854" s="104" t="s">
        <v>6477</v>
      </c>
      <c r="M3854" s="104" t="s">
        <v>5035</v>
      </c>
      <c r="N3854" s="120">
        <v>41159</v>
      </c>
      <c r="O3854" s="105">
        <v>80000000</v>
      </c>
      <c r="P3854" s="105" t="s">
        <v>16880</v>
      </c>
      <c r="Q3854" s="120">
        <v>42096</v>
      </c>
      <c r="R3854" s="105">
        <v>95068374</v>
      </c>
      <c r="S3854" s="146" t="s">
        <v>7894</v>
      </c>
      <c r="T3854" s="109">
        <v>42114</v>
      </c>
      <c r="U3854" s="141">
        <v>56000000</v>
      </c>
      <c r="V3854" s="109">
        <v>42114</v>
      </c>
      <c r="W3854" s="141">
        <v>56000000</v>
      </c>
      <c r="X3854" s="141">
        <v>0</v>
      </c>
      <c r="Y3854" s="141">
        <v>0</v>
      </c>
      <c r="Z3854" s="141">
        <v>0</v>
      </c>
      <c r="AA3854" s="114">
        <v>5345193</v>
      </c>
      <c r="AB3854" s="114">
        <v>485927</v>
      </c>
      <c r="AC3854" s="132"/>
      <c r="AD3854" s="141"/>
      <c r="AE3854" s="106">
        <v>4762082</v>
      </c>
      <c r="AF3854" s="106">
        <v>0</v>
      </c>
      <c r="AG3854" s="106">
        <v>485927</v>
      </c>
      <c r="AH3854" s="141"/>
      <c r="AI3854" s="141"/>
      <c r="AJ3854" s="141"/>
      <c r="AK3854" s="141"/>
      <c r="AL3854" s="141"/>
      <c r="AM3854" s="141"/>
      <c r="AN3854" s="114">
        <f t="shared" si="120"/>
        <v>11079129</v>
      </c>
      <c r="AO3854" s="114">
        <f t="shared" si="121"/>
        <v>44920871</v>
      </c>
      <c r="AP3854" s="114"/>
      <c r="AQ3854" s="114"/>
      <c r="AR3854" s="114"/>
      <c r="AS3854" s="114"/>
      <c r="AT3854" s="191"/>
    </row>
    <row r="3855" spans="1:46" s="190" customFormat="1" ht="15" customHeight="1" x14ac:dyDescent="0.2">
      <c r="A3855" s="104"/>
      <c r="B3855" s="104">
        <f>VLOOKUP(BJB!$F$9:$F$5599,Ctrl!$B$4:$C$399,2,0)</f>
        <v>34</v>
      </c>
      <c r="C3855" s="104">
        <f>VLOOKUP(BJB!$G$9:$G$5599,Ctrl!$E$4:$F$399,2,0)</f>
        <v>2</v>
      </c>
      <c r="D3855" s="219">
        <v>1</v>
      </c>
      <c r="E3855" s="104" t="str">
        <f>VLOOKUP(BJB!$F$9:$F$5599,Ctrl!$B$4:$D$399,3,0)</f>
        <v>III</v>
      </c>
      <c r="F3855" s="139" t="s">
        <v>10546</v>
      </c>
      <c r="G3855" s="139" t="s">
        <v>10323</v>
      </c>
      <c r="H3855" s="125">
        <v>1130318000407</v>
      </c>
      <c r="I3855" s="220" t="e">
        <f>IF(G3854=BJB!#REF!,I3854+1,1)</f>
        <v>#REF!</v>
      </c>
      <c r="J3855" s="912" t="s">
        <v>23755</v>
      </c>
      <c r="K3855" s="121" t="s">
        <v>7726</v>
      </c>
      <c r="L3855" s="104" t="s">
        <v>6477</v>
      </c>
      <c r="M3855" s="104" t="s">
        <v>7840</v>
      </c>
      <c r="N3855" s="120">
        <v>41396</v>
      </c>
      <c r="O3855" s="105">
        <v>30000000</v>
      </c>
      <c r="P3855" s="105" t="s">
        <v>16881</v>
      </c>
      <c r="Q3855" s="120">
        <v>42096</v>
      </c>
      <c r="R3855" s="105">
        <v>31523784</v>
      </c>
      <c r="S3855" s="146" t="s">
        <v>7894</v>
      </c>
      <c r="T3855" s="109">
        <v>42114</v>
      </c>
      <c r="U3855" s="141">
        <v>21000000</v>
      </c>
      <c r="V3855" s="109">
        <v>42114</v>
      </c>
      <c r="W3855" s="141">
        <v>21000000</v>
      </c>
      <c r="X3855" s="141">
        <v>0</v>
      </c>
      <c r="Y3855" s="141">
        <v>0</v>
      </c>
      <c r="Z3855" s="141">
        <v>0</v>
      </c>
      <c r="AA3855" s="114">
        <v>4327422</v>
      </c>
      <c r="AB3855" s="114"/>
      <c r="AC3855" s="132"/>
      <c r="AD3855" s="141"/>
      <c r="AE3855" s="106">
        <v>0</v>
      </c>
      <c r="AF3855" s="106">
        <v>0</v>
      </c>
      <c r="AG3855" s="106">
        <v>0</v>
      </c>
      <c r="AH3855" s="141"/>
      <c r="AI3855" s="141"/>
      <c r="AJ3855" s="141"/>
      <c r="AK3855" s="141"/>
      <c r="AL3855" s="141"/>
      <c r="AM3855" s="141"/>
      <c r="AN3855" s="114">
        <f t="shared" si="120"/>
        <v>4327422</v>
      </c>
      <c r="AO3855" s="114">
        <f t="shared" si="121"/>
        <v>16672578</v>
      </c>
      <c r="AP3855" s="114"/>
      <c r="AQ3855" s="114"/>
      <c r="AR3855" s="114"/>
      <c r="AS3855" s="114"/>
      <c r="AT3855" s="191"/>
    </row>
    <row r="3856" spans="1:46" s="190" customFormat="1" ht="15" customHeight="1" x14ac:dyDescent="0.2">
      <c r="A3856" s="104"/>
      <c r="B3856" s="104">
        <f>VLOOKUP(BJB!$F$9:$F$5599,Ctrl!$B$4:$C$399,2,0)</f>
        <v>34</v>
      </c>
      <c r="C3856" s="104">
        <f>VLOOKUP(BJB!$G$9:$G$5599,Ctrl!$E$4:$F$399,2,0)</f>
        <v>2</v>
      </c>
      <c r="D3856" s="219">
        <v>1</v>
      </c>
      <c r="E3856" s="104" t="str">
        <f>VLOOKUP(BJB!$F$9:$F$5599,Ctrl!$B$4:$D$399,3,0)</f>
        <v>III</v>
      </c>
      <c r="F3856" s="139" t="s">
        <v>10546</v>
      </c>
      <c r="G3856" s="139" t="s">
        <v>10323</v>
      </c>
      <c r="H3856" s="125"/>
      <c r="I3856" s="220" t="e">
        <f>IF(G3855=BJB!#REF!,I3855+1,1)</f>
        <v>#REF!</v>
      </c>
      <c r="J3856" s="912" t="s">
        <v>23756</v>
      </c>
      <c r="K3856" s="121" t="s">
        <v>7727</v>
      </c>
      <c r="L3856" s="104" t="s">
        <v>6477</v>
      </c>
      <c r="M3856" s="104" t="s">
        <v>4226</v>
      </c>
      <c r="N3856" s="120">
        <v>41131</v>
      </c>
      <c r="O3856" s="105">
        <v>12000000</v>
      </c>
      <c r="P3856" s="105" t="s">
        <v>16882</v>
      </c>
      <c r="Q3856" s="120">
        <v>42096</v>
      </c>
      <c r="R3856" s="105">
        <v>7554255</v>
      </c>
      <c r="S3856" s="146" t="s">
        <v>7894</v>
      </c>
      <c r="T3856" s="109">
        <v>42114</v>
      </c>
      <c r="U3856" s="141">
        <v>5100810</v>
      </c>
      <c r="V3856" s="109">
        <v>42114</v>
      </c>
      <c r="W3856" s="141">
        <v>5100810</v>
      </c>
      <c r="X3856" s="141">
        <v>0</v>
      </c>
      <c r="Y3856" s="141">
        <v>0</v>
      </c>
      <c r="Z3856" s="141">
        <v>0</v>
      </c>
      <c r="AA3856" s="114">
        <v>0</v>
      </c>
      <c r="AB3856" s="114"/>
      <c r="AC3856" s="132"/>
      <c r="AD3856" s="141"/>
      <c r="AE3856" s="106">
        <v>0</v>
      </c>
      <c r="AF3856" s="106">
        <v>0</v>
      </c>
      <c r="AG3856" s="106">
        <v>0</v>
      </c>
      <c r="AH3856" s="141"/>
      <c r="AI3856" s="141"/>
      <c r="AJ3856" s="141"/>
      <c r="AK3856" s="141"/>
      <c r="AL3856" s="141"/>
      <c r="AM3856" s="141"/>
      <c r="AN3856" s="114">
        <f t="shared" si="120"/>
        <v>0</v>
      </c>
      <c r="AO3856" s="114">
        <f t="shared" si="121"/>
        <v>5100810</v>
      </c>
      <c r="AP3856" s="114"/>
      <c r="AQ3856" s="114"/>
      <c r="AR3856" s="114"/>
      <c r="AS3856" s="114"/>
      <c r="AT3856" s="191"/>
    </row>
    <row r="3857" spans="1:46" s="191" customFormat="1" ht="15" customHeight="1" x14ac:dyDescent="0.2">
      <c r="A3857" s="104"/>
      <c r="B3857" s="104">
        <f>VLOOKUP(BJB!$F$9:$F$5599,Ctrl!$B$4:$C$399,2,0)</f>
        <v>34</v>
      </c>
      <c r="C3857" s="104">
        <f>VLOOKUP(BJB!$G$9:$G$5599,Ctrl!$E$4:$F$399,2,0)</f>
        <v>2</v>
      </c>
      <c r="D3857" s="219">
        <v>1</v>
      </c>
      <c r="E3857" s="104" t="str">
        <f>VLOOKUP(BJB!$F$9:$F$5599,Ctrl!$B$4:$D$399,3,0)</f>
        <v>III</v>
      </c>
      <c r="F3857" s="139" t="s">
        <v>10546</v>
      </c>
      <c r="G3857" s="139" t="s">
        <v>10323</v>
      </c>
      <c r="H3857" s="125"/>
      <c r="I3857" s="220" t="e">
        <f>IF(G3856=BJB!#REF!,I3856+1,1)</f>
        <v>#REF!</v>
      </c>
      <c r="J3857" s="912" t="s">
        <v>23757</v>
      </c>
      <c r="K3857" s="121" t="s">
        <v>8055</v>
      </c>
      <c r="L3857" s="104" t="s">
        <v>6477</v>
      </c>
      <c r="M3857" s="104" t="s">
        <v>7838</v>
      </c>
      <c r="N3857" s="120">
        <v>41261</v>
      </c>
      <c r="O3857" s="105">
        <v>50000000</v>
      </c>
      <c r="P3857" s="105" t="s">
        <v>16883</v>
      </c>
      <c r="Q3857" s="120">
        <v>41953</v>
      </c>
      <c r="R3857" s="105">
        <v>37668049</v>
      </c>
      <c r="S3857" s="146" t="s">
        <v>8217</v>
      </c>
      <c r="T3857" s="109">
        <v>42152</v>
      </c>
      <c r="U3857" s="141">
        <v>25670645</v>
      </c>
      <c r="V3857" s="109">
        <v>42152</v>
      </c>
      <c r="W3857" s="141">
        <v>25670645</v>
      </c>
      <c r="X3857" s="141">
        <v>0</v>
      </c>
      <c r="Y3857" s="141">
        <v>0</v>
      </c>
      <c r="Z3857" s="141">
        <v>0</v>
      </c>
      <c r="AA3857" s="114">
        <v>0</v>
      </c>
      <c r="AB3857" s="114"/>
      <c r="AC3857" s="132"/>
      <c r="AD3857" s="141"/>
      <c r="AE3857" s="106">
        <v>0</v>
      </c>
      <c r="AF3857" s="106">
        <v>0</v>
      </c>
      <c r="AG3857" s="106">
        <v>0</v>
      </c>
      <c r="AH3857" s="106"/>
      <c r="AI3857" s="106"/>
      <c r="AJ3857" s="106"/>
      <c r="AK3857" s="106"/>
      <c r="AL3857" s="106"/>
      <c r="AM3857" s="106"/>
      <c r="AN3857" s="114">
        <f t="shared" si="120"/>
        <v>0</v>
      </c>
      <c r="AO3857" s="114">
        <f t="shared" si="121"/>
        <v>25670645</v>
      </c>
      <c r="AP3857" s="114"/>
      <c r="AQ3857" s="114"/>
      <c r="AR3857" s="114"/>
      <c r="AS3857" s="114"/>
    </row>
    <row r="3858" spans="1:46" s="190" customFormat="1" ht="15" customHeight="1" x14ac:dyDescent="0.2">
      <c r="A3858" s="104"/>
      <c r="B3858" s="104">
        <f>VLOOKUP(BJB!$F$9:$F$5599,Ctrl!$B$4:$C$399,2,0)</f>
        <v>34</v>
      </c>
      <c r="C3858" s="104">
        <f>VLOOKUP(BJB!$G$9:$G$5599,Ctrl!$E$4:$F$399,2,0)</f>
        <v>2</v>
      </c>
      <c r="D3858" s="219">
        <v>1</v>
      </c>
      <c r="E3858" s="104" t="str">
        <f>VLOOKUP(BJB!$F$9:$F$5599,Ctrl!$B$4:$D$399,3,0)</f>
        <v>III</v>
      </c>
      <c r="F3858" s="139" t="s">
        <v>10546</v>
      </c>
      <c r="G3858" s="139" t="s">
        <v>10323</v>
      </c>
      <c r="H3858" s="125">
        <v>1121213001081</v>
      </c>
      <c r="I3858" s="220" t="e">
        <f>IF(G3857=BJB!#REF!,I3857+1,1)</f>
        <v>#REF!</v>
      </c>
      <c r="J3858" s="912" t="s">
        <v>23758</v>
      </c>
      <c r="K3858" s="121" t="s">
        <v>8057</v>
      </c>
      <c r="L3858" s="104" t="s">
        <v>6477</v>
      </c>
      <c r="M3858" s="104" t="s">
        <v>8150</v>
      </c>
      <c r="N3858" s="120">
        <v>41278</v>
      </c>
      <c r="O3858" s="105">
        <v>35000000</v>
      </c>
      <c r="P3858" s="105" t="s">
        <v>16883</v>
      </c>
      <c r="Q3858" s="120">
        <v>41953</v>
      </c>
      <c r="R3858" s="105">
        <v>30634734</v>
      </c>
      <c r="S3858" s="146" t="s">
        <v>8217</v>
      </c>
      <c r="T3858" s="109">
        <v>42152</v>
      </c>
      <c r="U3858" s="141">
        <v>20543257</v>
      </c>
      <c r="V3858" s="109">
        <v>42152</v>
      </c>
      <c r="W3858" s="141">
        <v>20543257</v>
      </c>
      <c r="X3858" s="141">
        <v>0</v>
      </c>
      <c r="Y3858" s="141">
        <v>0</v>
      </c>
      <c r="Z3858" s="141">
        <v>0</v>
      </c>
      <c r="AA3858" s="114">
        <v>351312</v>
      </c>
      <c r="AB3858" s="114"/>
      <c r="AC3858" s="132"/>
      <c r="AD3858" s="141"/>
      <c r="AE3858" s="106">
        <v>0</v>
      </c>
      <c r="AF3858" s="106">
        <v>0</v>
      </c>
      <c r="AG3858" s="106">
        <v>0</v>
      </c>
      <c r="AH3858" s="106"/>
      <c r="AI3858" s="106"/>
      <c r="AJ3858" s="106"/>
      <c r="AK3858" s="106"/>
      <c r="AL3858" s="106"/>
      <c r="AM3858" s="106"/>
      <c r="AN3858" s="114">
        <f t="shared" si="120"/>
        <v>351312</v>
      </c>
      <c r="AO3858" s="114">
        <f t="shared" si="121"/>
        <v>20191945</v>
      </c>
      <c r="AP3858" s="114"/>
      <c r="AQ3858" s="114"/>
      <c r="AR3858" s="114"/>
      <c r="AS3858" s="114"/>
      <c r="AT3858" s="191"/>
    </row>
    <row r="3859" spans="1:46" s="190" customFormat="1" ht="15" customHeight="1" x14ac:dyDescent="0.2">
      <c r="A3859" s="104"/>
      <c r="B3859" s="104">
        <f>VLOOKUP(BJB!$F$9:$F$5599,Ctrl!$B$4:$C$399,2,0)</f>
        <v>34</v>
      </c>
      <c r="C3859" s="104">
        <f>VLOOKUP(BJB!$G$9:$G$5599,Ctrl!$E$4:$F$399,2,0)</f>
        <v>1</v>
      </c>
      <c r="D3859" s="219">
        <v>1</v>
      </c>
      <c r="E3859" s="104" t="str">
        <f>VLOOKUP(BJB!$F$9:$F$5599,Ctrl!$B$4:$D$399,3,0)</f>
        <v>III</v>
      </c>
      <c r="F3859" s="139" t="s">
        <v>10546</v>
      </c>
      <c r="G3859" s="139" t="s">
        <v>4099</v>
      </c>
      <c r="H3859" s="125"/>
      <c r="I3859" s="220" t="e">
        <f>IF(G3858=BJB!#REF!,I3858+1,1)</f>
        <v>#REF!</v>
      </c>
      <c r="J3859" s="912" t="s">
        <v>23759</v>
      </c>
      <c r="K3859" s="121" t="s">
        <v>4100</v>
      </c>
      <c r="L3859" s="104" t="s">
        <v>6477</v>
      </c>
      <c r="M3859" s="104" t="s">
        <v>4101</v>
      </c>
      <c r="N3859" s="120">
        <v>40668</v>
      </c>
      <c r="O3859" s="107">
        <v>30000000</v>
      </c>
      <c r="P3859" s="105" t="s">
        <v>6222</v>
      </c>
      <c r="Q3859" s="120" t="s">
        <v>6222</v>
      </c>
      <c r="R3859" s="890">
        <v>0</v>
      </c>
      <c r="S3859" s="108" t="s">
        <v>4102</v>
      </c>
      <c r="T3859" s="109">
        <v>41151</v>
      </c>
      <c r="U3859" s="106">
        <v>21000000</v>
      </c>
      <c r="V3859" s="109" t="s">
        <v>6222</v>
      </c>
      <c r="W3859" s="141">
        <v>0</v>
      </c>
      <c r="X3859" s="141">
        <v>0</v>
      </c>
      <c r="Y3859" s="141">
        <v>0</v>
      </c>
      <c r="Z3859" s="141">
        <v>0</v>
      </c>
      <c r="AA3859" s="112">
        <v>1883000</v>
      </c>
      <c r="AB3859" s="112"/>
      <c r="AC3859" s="106"/>
      <c r="AD3859" s="141"/>
      <c r="AE3859" s="106">
        <v>0</v>
      </c>
      <c r="AF3859" s="106">
        <v>0</v>
      </c>
      <c r="AG3859" s="106">
        <v>0</v>
      </c>
      <c r="AH3859" s="106"/>
      <c r="AI3859" s="106"/>
      <c r="AJ3859" s="106"/>
      <c r="AK3859" s="106"/>
      <c r="AL3859" s="106"/>
      <c r="AM3859" s="106"/>
      <c r="AN3859" s="114">
        <f t="shared" si="120"/>
        <v>1883000</v>
      </c>
      <c r="AO3859" s="114">
        <f t="shared" si="121"/>
        <v>19117000</v>
      </c>
      <c r="AP3859" s="114"/>
      <c r="AQ3859" s="114"/>
      <c r="AR3859" s="114"/>
      <c r="AS3859" s="114"/>
      <c r="AT3859" s="191"/>
    </row>
    <row r="3860" spans="1:46" s="190" customFormat="1" ht="15" customHeight="1" x14ac:dyDescent="0.2">
      <c r="A3860" s="104"/>
      <c r="B3860" s="104">
        <f>VLOOKUP(BJB!$F$9:$F$5599,Ctrl!$B$4:$C$399,2,0)</f>
        <v>34</v>
      </c>
      <c r="C3860" s="104">
        <f>VLOOKUP(BJB!$G$9:$G$5599,Ctrl!$E$4:$F$399,2,0)</f>
        <v>1</v>
      </c>
      <c r="D3860" s="219">
        <v>1</v>
      </c>
      <c r="E3860" s="104" t="str">
        <f>VLOOKUP(BJB!$F$9:$F$5599,Ctrl!$B$4:$D$399,3,0)</f>
        <v>III</v>
      </c>
      <c r="F3860" s="139" t="s">
        <v>10546</v>
      </c>
      <c r="G3860" s="139" t="s">
        <v>4099</v>
      </c>
      <c r="H3860" s="125" t="s">
        <v>7529</v>
      </c>
      <c r="I3860" s="220" t="e">
        <f>IF(G3859=BJB!#REF!,I3859+1,1)</f>
        <v>#REF!</v>
      </c>
      <c r="J3860" s="912" t="s">
        <v>23760</v>
      </c>
      <c r="K3860" s="121" t="s">
        <v>4103</v>
      </c>
      <c r="L3860" s="104" t="s">
        <v>6477</v>
      </c>
      <c r="M3860" s="104" t="s">
        <v>4104</v>
      </c>
      <c r="N3860" s="120">
        <v>40623</v>
      </c>
      <c r="O3860" s="107">
        <v>50000000</v>
      </c>
      <c r="P3860" s="105" t="s">
        <v>6222</v>
      </c>
      <c r="Q3860" s="120" t="s">
        <v>6222</v>
      </c>
      <c r="R3860" s="890">
        <v>0</v>
      </c>
      <c r="S3860" s="108" t="s">
        <v>4102</v>
      </c>
      <c r="T3860" s="109">
        <v>41151</v>
      </c>
      <c r="U3860" s="106">
        <v>35000000</v>
      </c>
      <c r="V3860" s="109" t="s">
        <v>6222</v>
      </c>
      <c r="W3860" s="141">
        <v>0</v>
      </c>
      <c r="X3860" s="141">
        <v>0</v>
      </c>
      <c r="Y3860" s="141">
        <v>0</v>
      </c>
      <c r="Z3860" s="141">
        <v>0</v>
      </c>
      <c r="AA3860" s="112">
        <v>18332602</v>
      </c>
      <c r="AB3860" s="112"/>
      <c r="AC3860" s="132"/>
      <c r="AD3860" s="141"/>
      <c r="AE3860" s="106">
        <v>0</v>
      </c>
      <c r="AF3860" s="106">
        <v>0</v>
      </c>
      <c r="AG3860" s="106">
        <v>0</v>
      </c>
      <c r="AH3860" s="106"/>
      <c r="AI3860" s="106"/>
      <c r="AJ3860" s="106"/>
      <c r="AK3860" s="106"/>
      <c r="AL3860" s="106"/>
      <c r="AM3860" s="106"/>
      <c r="AN3860" s="114">
        <f t="shared" si="120"/>
        <v>18332602</v>
      </c>
      <c r="AO3860" s="114">
        <f t="shared" si="121"/>
        <v>16667398</v>
      </c>
      <c r="AP3860" s="114"/>
      <c r="AQ3860" s="114"/>
      <c r="AR3860" s="114"/>
      <c r="AS3860" s="114"/>
      <c r="AT3860" s="191"/>
    </row>
    <row r="3861" spans="1:46" s="190" customFormat="1" ht="15" customHeight="1" x14ac:dyDescent="0.2">
      <c r="A3861" s="104"/>
      <c r="B3861" s="104">
        <f>VLOOKUP(BJB!$F$9:$F$5599,Ctrl!$B$4:$C$399,2,0)</f>
        <v>34</v>
      </c>
      <c r="C3861" s="104">
        <f>VLOOKUP(BJB!$G$9:$G$5599,Ctrl!$E$4:$F$399,2,0)</f>
        <v>1</v>
      </c>
      <c r="D3861" s="219">
        <v>1</v>
      </c>
      <c r="E3861" s="104" t="str">
        <f>VLOOKUP(BJB!$F$9:$F$5599,Ctrl!$B$4:$D$399,3,0)</f>
        <v>III</v>
      </c>
      <c r="F3861" s="139" t="s">
        <v>10546</v>
      </c>
      <c r="G3861" s="139" t="s">
        <v>4099</v>
      </c>
      <c r="H3861" s="125" t="s">
        <v>8001</v>
      </c>
      <c r="I3861" s="220" t="e">
        <f>IF(G3860=BJB!#REF!,I3860+1,1)</f>
        <v>#REF!</v>
      </c>
      <c r="J3861" s="912" t="s">
        <v>23761</v>
      </c>
      <c r="K3861" s="121" t="s">
        <v>4105</v>
      </c>
      <c r="L3861" s="104" t="s">
        <v>6477</v>
      </c>
      <c r="M3861" s="104" t="s">
        <v>4106</v>
      </c>
      <c r="N3861" s="120">
        <v>40700</v>
      </c>
      <c r="O3861" s="107">
        <v>50000000</v>
      </c>
      <c r="P3861" s="105" t="s">
        <v>16884</v>
      </c>
      <c r="Q3861" s="120">
        <v>41127</v>
      </c>
      <c r="R3861" s="105">
        <v>56945155</v>
      </c>
      <c r="S3861" s="108" t="s">
        <v>7125</v>
      </c>
      <c r="T3861" s="109">
        <v>41172</v>
      </c>
      <c r="U3861" s="112">
        <v>35000000</v>
      </c>
      <c r="V3861" s="109">
        <v>41172</v>
      </c>
      <c r="W3861" s="141">
        <v>35000000</v>
      </c>
      <c r="X3861" s="141">
        <v>0</v>
      </c>
      <c r="Y3861" s="141">
        <v>0</v>
      </c>
      <c r="Z3861" s="141">
        <v>0</v>
      </c>
      <c r="AA3861" s="112">
        <v>4617746</v>
      </c>
      <c r="AB3861" s="112"/>
      <c r="AC3861" s="132"/>
      <c r="AD3861" s="141"/>
      <c r="AE3861" s="106">
        <v>0</v>
      </c>
      <c r="AF3861" s="106">
        <v>0</v>
      </c>
      <c r="AG3861" s="106">
        <v>0</v>
      </c>
      <c r="AH3861" s="112"/>
      <c r="AI3861" s="112"/>
      <c r="AJ3861" s="112"/>
      <c r="AK3861" s="112"/>
      <c r="AL3861" s="112"/>
      <c r="AM3861" s="112"/>
      <c r="AN3861" s="114">
        <f t="shared" si="120"/>
        <v>4617746</v>
      </c>
      <c r="AO3861" s="114">
        <f t="shared" si="121"/>
        <v>30382254</v>
      </c>
      <c r="AP3861" s="114"/>
      <c r="AQ3861" s="114"/>
      <c r="AR3861" s="114"/>
      <c r="AS3861" s="114"/>
    </row>
    <row r="3862" spans="1:46" s="190" customFormat="1" ht="15" customHeight="1" x14ac:dyDescent="0.2">
      <c r="A3862" s="104"/>
      <c r="B3862" s="104">
        <f>VLOOKUP(BJB!$F$9:$F$5599,Ctrl!$B$4:$C$399,2,0)</f>
        <v>34</v>
      </c>
      <c r="C3862" s="104">
        <f>VLOOKUP(BJB!$G$9:$G$5599,Ctrl!$E$4:$F$399,2,0)</f>
        <v>1</v>
      </c>
      <c r="D3862" s="219">
        <v>1</v>
      </c>
      <c r="E3862" s="104" t="str">
        <f>VLOOKUP(BJB!$F$9:$F$5599,Ctrl!$B$4:$D$399,3,0)</f>
        <v>III</v>
      </c>
      <c r="F3862" s="139" t="s">
        <v>10546</v>
      </c>
      <c r="G3862" s="139" t="s">
        <v>4099</v>
      </c>
      <c r="H3862" s="125" t="s">
        <v>6720</v>
      </c>
      <c r="I3862" s="220" t="e">
        <f>IF(G3861=BJB!#REF!,I3861+1,1)</f>
        <v>#REF!</v>
      </c>
      <c r="J3862" s="891" t="s">
        <v>18484</v>
      </c>
      <c r="K3862" s="121" t="s">
        <v>4107</v>
      </c>
      <c r="L3862" s="104" t="s">
        <v>6477</v>
      </c>
      <c r="M3862" s="104" t="s">
        <v>4106</v>
      </c>
      <c r="N3862" s="120">
        <v>40700</v>
      </c>
      <c r="O3862" s="107">
        <v>50000000</v>
      </c>
      <c r="P3862" s="105" t="s">
        <v>16885</v>
      </c>
      <c r="Q3862" s="120">
        <v>41127</v>
      </c>
      <c r="R3862" s="105">
        <v>46984129</v>
      </c>
      <c r="S3862" s="108" t="s">
        <v>7125</v>
      </c>
      <c r="T3862" s="109">
        <v>41172</v>
      </c>
      <c r="U3862" s="112">
        <v>32888890</v>
      </c>
      <c r="V3862" s="109">
        <v>41172</v>
      </c>
      <c r="W3862" s="141">
        <v>32888890</v>
      </c>
      <c r="X3862" s="141">
        <v>0</v>
      </c>
      <c r="Y3862" s="141">
        <v>0</v>
      </c>
      <c r="Z3862" s="141">
        <v>0</v>
      </c>
      <c r="AA3862" s="112">
        <v>3240376</v>
      </c>
      <c r="AB3862" s="112"/>
      <c r="AC3862" s="132">
        <v>151354</v>
      </c>
      <c r="AD3862" s="141"/>
      <c r="AE3862" s="106">
        <v>0</v>
      </c>
      <c r="AF3862" s="106">
        <v>0</v>
      </c>
      <c r="AG3862" s="106">
        <v>151354</v>
      </c>
      <c r="AH3862" s="112"/>
      <c r="AI3862" s="112"/>
      <c r="AJ3862" s="230"/>
      <c r="AK3862" s="112"/>
      <c r="AL3862" s="112"/>
      <c r="AM3862" s="112"/>
      <c r="AN3862" s="114">
        <f t="shared" si="120"/>
        <v>3543084</v>
      </c>
      <c r="AO3862" s="114">
        <f t="shared" si="121"/>
        <v>29345806</v>
      </c>
      <c r="AP3862" s="114"/>
      <c r="AQ3862" s="114"/>
      <c r="AR3862" s="114"/>
      <c r="AS3862" s="114"/>
    </row>
    <row r="3863" spans="1:46" s="190" customFormat="1" ht="15" customHeight="1" x14ac:dyDescent="0.2">
      <c r="A3863" s="104"/>
      <c r="B3863" s="104">
        <f>VLOOKUP(BJB!$F$9:$F$5599,Ctrl!$B$4:$C$399,2,0)</f>
        <v>34</v>
      </c>
      <c r="C3863" s="104">
        <f>VLOOKUP(BJB!$G$9:$G$5599,Ctrl!$E$4:$F$399,2,0)</f>
        <v>1</v>
      </c>
      <c r="D3863" s="219">
        <v>1</v>
      </c>
      <c r="E3863" s="104" t="str">
        <f>VLOOKUP(BJB!$F$9:$F$5599,Ctrl!$B$4:$D$399,3,0)</f>
        <v>III</v>
      </c>
      <c r="F3863" s="139" t="s">
        <v>10546</v>
      </c>
      <c r="G3863" s="139" t="s">
        <v>4099</v>
      </c>
      <c r="H3863" s="125"/>
      <c r="I3863" s="220" t="e">
        <f>IF(G3862=BJB!#REF!,I3862+1,1)</f>
        <v>#REF!</v>
      </c>
      <c r="J3863" s="912" t="s">
        <v>23762</v>
      </c>
      <c r="K3863" s="121" t="s">
        <v>4111</v>
      </c>
      <c r="L3863" s="104" t="s">
        <v>6477</v>
      </c>
      <c r="M3863" s="104" t="s">
        <v>4101</v>
      </c>
      <c r="N3863" s="120">
        <v>40668</v>
      </c>
      <c r="O3863" s="107">
        <v>50000000</v>
      </c>
      <c r="P3863" s="105" t="s">
        <v>16886</v>
      </c>
      <c r="Q3863" s="120">
        <v>41127</v>
      </c>
      <c r="R3863" s="105">
        <v>38224546</v>
      </c>
      <c r="S3863" s="108" t="s">
        <v>7125</v>
      </c>
      <c r="T3863" s="109">
        <v>41172</v>
      </c>
      <c r="U3863" s="112">
        <v>26757182</v>
      </c>
      <c r="V3863" s="109">
        <v>41172</v>
      </c>
      <c r="W3863" s="141">
        <v>26757182</v>
      </c>
      <c r="X3863" s="141">
        <v>0</v>
      </c>
      <c r="Y3863" s="141">
        <v>0</v>
      </c>
      <c r="Z3863" s="141">
        <v>0</v>
      </c>
      <c r="AA3863" s="112">
        <v>26757182</v>
      </c>
      <c r="AB3863" s="112"/>
      <c r="AC3863" s="112"/>
      <c r="AD3863" s="141"/>
      <c r="AE3863" s="106">
        <v>0</v>
      </c>
      <c r="AF3863" s="106">
        <v>0</v>
      </c>
      <c r="AG3863" s="106">
        <v>0</v>
      </c>
      <c r="AH3863" s="112"/>
      <c r="AI3863" s="112"/>
      <c r="AJ3863" s="112"/>
      <c r="AK3863" s="112"/>
      <c r="AL3863" s="112"/>
      <c r="AM3863" s="112"/>
      <c r="AN3863" s="114">
        <f t="shared" si="120"/>
        <v>26757182</v>
      </c>
      <c r="AO3863" s="114">
        <f t="shared" si="121"/>
        <v>0</v>
      </c>
      <c r="AP3863" s="114"/>
      <c r="AQ3863" s="114"/>
      <c r="AR3863" s="114"/>
      <c r="AS3863" s="114"/>
    </row>
    <row r="3864" spans="1:46" s="190" customFormat="1" ht="15" customHeight="1" x14ac:dyDescent="0.2">
      <c r="A3864" s="104"/>
      <c r="B3864" s="104">
        <f>VLOOKUP(BJB!$F$9:$F$5599,Ctrl!$B$4:$C$399,2,0)</f>
        <v>34</v>
      </c>
      <c r="C3864" s="104">
        <f>VLOOKUP(BJB!$G$9:$G$5599,Ctrl!$E$4:$F$399,2,0)</f>
        <v>1</v>
      </c>
      <c r="D3864" s="219">
        <v>1</v>
      </c>
      <c r="E3864" s="104" t="str">
        <f>VLOOKUP(BJB!$F$9:$F$5599,Ctrl!$B$4:$D$399,3,0)</f>
        <v>III</v>
      </c>
      <c r="F3864" s="139" t="s">
        <v>10546</v>
      </c>
      <c r="G3864" s="139" t="s">
        <v>4099</v>
      </c>
      <c r="H3864" s="125"/>
      <c r="I3864" s="220" t="e">
        <f>IF(G3863=BJB!#REF!,I3863+1,1)</f>
        <v>#REF!</v>
      </c>
      <c r="J3864" s="912" t="s">
        <v>23763</v>
      </c>
      <c r="K3864" s="121" t="s">
        <v>4112</v>
      </c>
      <c r="L3864" s="104" t="s">
        <v>6477</v>
      </c>
      <c r="M3864" s="104" t="s">
        <v>4101</v>
      </c>
      <c r="N3864" s="120">
        <v>40668</v>
      </c>
      <c r="O3864" s="107">
        <v>65000000</v>
      </c>
      <c r="P3864" s="105" t="s">
        <v>16887</v>
      </c>
      <c r="Q3864" s="120">
        <v>41127</v>
      </c>
      <c r="R3864" s="105">
        <v>60138454</v>
      </c>
      <c r="S3864" s="108" t="s">
        <v>7125</v>
      </c>
      <c r="T3864" s="109">
        <v>41172</v>
      </c>
      <c r="U3864" s="112">
        <v>42096918</v>
      </c>
      <c r="V3864" s="109">
        <v>41172</v>
      </c>
      <c r="W3864" s="141">
        <v>42096918</v>
      </c>
      <c r="X3864" s="141">
        <v>0</v>
      </c>
      <c r="Y3864" s="141">
        <v>0</v>
      </c>
      <c r="Z3864" s="141">
        <v>0</v>
      </c>
      <c r="AA3864" s="112">
        <v>19357500</v>
      </c>
      <c r="AB3864" s="112"/>
      <c r="AC3864" s="112"/>
      <c r="AD3864" s="141"/>
      <c r="AE3864" s="106">
        <v>0</v>
      </c>
      <c r="AF3864" s="106">
        <v>0</v>
      </c>
      <c r="AG3864" s="106">
        <v>0</v>
      </c>
      <c r="AH3864" s="112"/>
      <c r="AI3864" s="112"/>
      <c r="AJ3864" s="112"/>
      <c r="AK3864" s="112"/>
      <c r="AL3864" s="112"/>
      <c r="AM3864" s="112"/>
      <c r="AN3864" s="114">
        <f t="shared" si="120"/>
        <v>19357500</v>
      </c>
      <c r="AO3864" s="114">
        <f t="shared" si="121"/>
        <v>22739418</v>
      </c>
      <c r="AP3864" s="114"/>
      <c r="AQ3864" s="114"/>
      <c r="AR3864" s="114"/>
      <c r="AS3864" s="114"/>
      <c r="AT3864" s="191"/>
    </row>
    <row r="3865" spans="1:46" s="190" customFormat="1" ht="15" customHeight="1" x14ac:dyDescent="0.2">
      <c r="A3865" s="104"/>
      <c r="B3865" s="104">
        <f>VLOOKUP(BJB!$F$9:$F$5599,Ctrl!$B$4:$C$399,2,0)</f>
        <v>34</v>
      </c>
      <c r="C3865" s="104">
        <f>VLOOKUP(BJB!$G$9:$G$5599,Ctrl!$E$4:$F$399,2,0)</f>
        <v>1</v>
      </c>
      <c r="D3865" s="219">
        <v>1</v>
      </c>
      <c r="E3865" s="104" t="str">
        <f>VLOOKUP(BJB!$F$9:$F$5599,Ctrl!$B$4:$D$399,3,0)</f>
        <v>III</v>
      </c>
      <c r="F3865" s="139" t="s">
        <v>10546</v>
      </c>
      <c r="G3865" s="139" t="s">
        <v>4099</v>
      </c>
      <c r="H3865" s="125"/>
      <c r="I3865" s="220" t="e">
        <f>IF(G3864=BJB!#REF!,I3864+1,1)</f>
        <v>#REF!</v>
      </c>
      <c r="J3865" s="912" t="s">
        <v>23764</v>
      </c>
      <c r="K3865" s="121" t="s">
        <v>4113</v>
      </c>
      <c r="L3865" s="104" t="s">
        <v>6477</v>
      </c>
      <c r="M3865" s="104" t="s">
        <v>4114</v>
      </c>
      <c r="N3865" s="120">
        <v>40721</v>
      </c>
      <c r="O3865" s="107">
        <v>70000000</v>
      </c>
      <c r="P3865" s="105" t="s">
        <v>6222</v>
      </c>
      <c r="Q3865" s="120" t="s">
        <v>6222</v>
      </c>
      <c r="R3865" s="890">
        <v>0</v>
      </c>
      <c r="S3865" s="146" t="s">
        <v>7114</v>
      </c>
      <c r="T3865" s="109">
        <v>41194</v>
      </c>
      <c r="U3865" s="112">
        <v>46406070</v>
      </c>
      <c r="V3865" s="109" t="s">
        <v>6222</v>
      </c>
      <c r="W3865" s="141">
        <v>0</v>
      </c>
      <c r="X3865" s="141">
        <v>0</v>
      </c>
      <c r="Y3865" s="141">
        <v>0</v>
      </c>
      <c r="Z3865" s="141">
        <v>0</v>
      </c>
      <c r="AA3865" s="112">
        <v>45616070</v>
      </c>
      <c r="AB3865" s="112"/>
      <c r="AC3865" s="112"/>
      <c r="AD3865" s="141"/>
      <c r="AE3865" s="106">
        <v>0</v>
      </c>
      <c r="AF3865" s="106">
        <v>0</v>
      </c>
      <c r="AG3865" s="106">
        <v>0</v>
      </c>
      <c r="AH3865" s="112"/>
      <c r="AI3865" s="112"/>
      <c r="AJ3865" s="112"/>
      <c r="AK3865" s="112"/>
      <c r="AL3865" s="112"/>
      <c r="AM3865" s="112"/>
      <c r="AN3865" s="114">
        <f t="shared" si="120"/>
        <v>45616070</v>
      </c>
      <c r="AO3865" s="114">
        <f t="shared" si="121"/>
        <v>790000</v>
      </c>
      <c r="AP3865" s="114"/>
      <c r="AQ3865" s="114"/>
      <c r="AR3865" s="114"/>
      <c r="AS3865" s="114"/>
    </row>
    <row r="3866" spans="1:46" s="190" customFormat="1" ht="15" customHeight="1" x14ac:dyDescent="0.2">
      <c r="A3866" s="104"/>
      <c r="B3866" s="104">
        <f>VLOOKUP(BJB!$F$9:$F$5599,Ctrl!$B$4:$C$399,2,0)</f>
        <v>34</v>
      </c>
      <c r="C3866" s="104">
        <f>VLOOKUP(BJB!$G$9:$G$5599,Ctrl!$E$4:$F$399,2,0)</f>
        <v>1</v>
      </c>
      <c r="D3866" s="219">
        <v>1</v>
      </c>
      <c r="E3866" s="104" t="str">
        <f>VLOOKUP(BJB!$F$9:$F$5599,Ctrl!$B$4:$D$399,3,0)</f>
        <v>III</v>
      </c>
      <c r="F3866" s="139" t="s">
        <v>10546</v>
      </c>
      <c r="G3866" s="139" t="s">
        <v>4099</v>
      </c>
      <c r="H3866" s="125" t="s">
        <v>7546</v>
      </c>
      <c r="I3866" s="220" t="e">
        <f>IF(G3865=BJB!#REF!,I3865+1,1)</f>
        <v>#REF!</v>
      </c>
      <c r="J3866" s="912" t="s">
        <v>23765</v>
      </c>
      <c r="K3866" s="121" t="s">
        <v>4115</v>
      </c>
      <c r="L3866" s="104" t="s">
        <v>6477</v>
      </c>
      <c r="M3866" s="104" t="s">
        <v>4101</v>
      </c>
      <c r="N3866" s="120">
        <v>40668</v>
      </c>
      <c r="O3866" s="107">
        <v>50000000</v>
      </c>
      <c r="P3866" s="105" t="s">
        <v>6222</v>
      </c>
      <c r="Q3866" s="120" t="s">
        <v>6222</v>
      </c>
      <c r="R3866" s="890">
        <v>0</v>
      </c>
      <c r="S3866" s="146" t="s">
        <v>7114</v>
      </c>
      <c r="T3866" s="109">
        <v>41194</v>
      </c>
      <c r="U3866" s="112">
        <v>32480713</v>
      </c>
      <c r="V3866" s="109" t="s">
        <v>6222</v>
      </c>
      <c r="W3866" s="141">
        <v>0</v>
      </c>
      <c r="X3866" s="141">
        <v>0</v>
      </c>
      <c r="Y3866" s="141">
        <v>0</v>
      </c>
      <c r="Z3866" s="141">
        <v>0</v>
      </c>
      <c r="AA3866" s="112">
        <v>7567450</v>
      </c>
      <c r="AB3866" s="112"/>
      <c r="AC3866" s="132"/>
      <c r="AD3866" s="141"/>
      <c r="AE3866" s="106">
        <v>0</v>
      </c>
      <c r="AF3866" s="106">
        <v>0</v>
      </c>
      <c r="AG3866" s="106">
        <v>0</v>
      </c>
      <c r="AH3866" s="112"/>
      <c r="AI3866" s="112"/>
      <c r="AJ3866" s="112"/>
      <c r="AK3866" s="112"/>
      <c r="AL3866" s="112"/>
      <c r="AM3866" s="112"/>
      <c r="AN3866" s="114">
        <f t="shared" si="120"/>
        <v>7567450</v>
      </c>
      <c r="AO3866" s="114">
        <f t="shared" si="121"/>
        <v>24913263</v>
      </c>
      <c r="AP3866" s="114"/>
      <c r="AQ3866" s="114"/>
      <c r="AR3866" s="114"/>
      <c r="AS3866" s="114"/>
      <c r="AT3866" s="191"/>
    </row>
    <row r="3867" spans="1:46" s="190" customFormat="1" ht="15" customHeight="1" x14ac:dyDescent="0.2">
      <c r="A3867" s="104"/>
      <c r="B3867" s="104">
        <f>VLOOKUP(BJB!$F$9:$F$5599,Ctrl!$B$4:$C$399,2,0)</f>
        <v>34</v>
      </c>
      <c r="C3867" s="104">
        <f>VLOOKUP(BJB!$G$9:$G$5599,Ctrl!$E$4:$F$399,2,0)</f>
        <v>1</v>
      </c>
      <c r="D3867" s="219">
        <v>1</v>
      </c>
      <c r="E3867" s="104" t="str">
        <f>VLOOKUP(BJB!$F$9:$F$5599,Ctrl!$B$4:$D$399,3,0)</f>
        <v>III</v>
      </c>
      <c r="F3867" s="139" t="s">
        <v>10546</v>
      </c>
      <c r="G3867" s="139" t="s">
        <v>4099</v>
      </c>
      <c r="H3867" s="125" t="s">
        <v>7544</v>
      </c>
      <c r="I3867" s="220" t="e">
        <f>IF(G3866=BJB!#REF!,I3866+1,1)</f>
        <v>#REF!</v>
      </c>
      <c r="J3867" s="912" t="s">
        <v>23766</v>
      </c>
      <c r="K3867" s="121" t="s">
        <v>4116</v>
      </c>
      <c r="L3867" s="104" t="s">
        <v>6477</v>
      </c>
      <c r="M3867" s="104" t="s">
        <v>4106</v>
      </c>
      <c r="N3867" s="120">
        <v>40700</v>
      </c>
      <c r="O3867" s="107">
        <v>12000000</v>
      </c>
      <c r="P3867" s="105" t="s">
        <v>6222</v>
      </c>
      <c r="Q3867" s="120" t="s">
        <v>6222</v>
      </c>
      <c r="R3867" s="890">
        <v>0</v>
      </c>
      <c r="S3867" s="146" t="s">
        <v>7114</v>
      </c>
      <c r="T3867" s="109">
        <v>41194</v>
      </c>
      <c r="U3867" s="112">
        <v>5541824</v>
      </c>
      <c r="V3867" s="109" t="s">
        <v>6222</v>
      </c>
      <c r="W3867" s="141">
        <v>0</v>
      </c>
      <c r="X3867" s="141">
        <v>0</v>
      </c>
      <c r="Y3867" s="141">
        <v>0</v>
      </c>
      <c r="Z3867" s="141">
        <v>0</v>
      </c>
      <c r="AA3867" s="112">
        <v>4798803</v>
      </c>
      <c r="AB3867" s="112"/>
      <c r="AC3867" s="132"/>
      <c r="AD3867" s="141"/>
      <c r="AE3867" s="106">
        <v>0</v>
      </c>
      <c r="AF3867" s="106">
        <v>0</v>
      </c>
      <c r="AG3867" s="106">
        <v>0</v>
      </c>
      <c r="AH3867" s="112"/>
      <c r="AI3867" s="112"/>
      <c r="AJ3867" s="112"/>
      <c r="AK3867" s="112"/>
      <c r="AL3867" s="112"/>
      <c r="AM3867" s="112"/>
      <c r="AN3867" s="114">
        <f t="shared" si="120"/>
        <v>4798803</v>
      </c>
      <c r="AO3867" s="114">
        <f t="shared" si="121"/>
        <v>743021</v>
      </c>
      <c r="AP3867" s="114"/>
      <c r="AQ3867" s="114"/>
      <c r="AR3867" s="114"/>
      <c r="AS3867" s="114"/>
      <c r="AT3867" s="191"/>
    </row>
    <row r="3868" spans="1:46" s="190" customFormat="1" ht="15" customHeight="1" x14ac:dyDescent="0.2">
      <c r="A3868" s="104"/>
      <c r="B3868" s="104">
        <f>VLOOKUP(BJB!$F$9:$F$5599,Ctrl!$B$4:$C$399,2,0)</f>
        <v>34</v>
      </c>
      <c r="C3868" s="104">
        <f>VLOOKUP(BJB!$G$9:$G$5599,Ctrl!$E$4:$F$399,2,0)</f>
        <v>1</v>
      </c>
      <c r="D3868" s="219">
        <v>1</v>
      </c>
      <c r="E3868" s="104" t="str">
        <f>VLOOKUP(BJB!$F$9:$F$5599,Ctrl!$B$4:$D$399,3,0)</f>
        <v>III</v>
      </c>
      <c r="F3868" s="139" t="s">
        <v>10546</v>
      </c>
      <c r="G3868" s="139" t="s">
        <v>4099</v>
      </c>
      <c r="H3868" s="125" t="s">
        <v>17721</v>
      </c>
      <c r="I3868" s="220" t="e">
        <f>IF(G3867=BJB!#REF!,I3867+1,1)</f>
        <v>#REF!</v>
      </c>
      <c r="J3868" s="891" t="s">
        <v>18485</v>
      </c>
      <c r="K3868" s="121" t="s">
        <v>3809</v>
      </c>
      <c r="L3868" s="104" t="s">
        <v>6477</v>
      </c>
      <c r="M3868" s="104" t="s">
        <v>4110</v>
      </c>
      <c r="N3868" s="120">
        <v>40809</v>
      </c>
      <c r="O3868" s="107">
        <v>15000000</v>
      </c>
      <c r="P3868" s="105" t="s">
        <v>16888</v>
      </c>
      <c r="Q3868" s="120">
        <v>41185</v>
      </c>
      <c r="R3868" s="105">
        <v>10389983</v>
      </c>
      <c r="S3868" s="146" t="s">
        <v>4064</v>
      </c>
      <c r="T3868" s="109">
        <v>41305</v>
      </c>
      <c r="U3868" s="112">
        <v>7573884</v>
      </c>
      <c r="V3868" s="109">
        <v>41305</v>
      </c>
      <c r="W3868" s="141">
        <v>7573884</v>
      </c>
      <c r="X3868" s="141">
        <v>0</v>
      </c>
      <c r="Y3868" s="141">
        <v>0</v>
      </c>
      <c r="Z3868" s="141">
        <v>0</v>
      </c>
      <c r="AA3868" s="112">
        <v>936000</v>
      </c>
      <c r="AB3868" s="112"/>
      <c r="AC3868" s="112"/>
      <c r="AD3868" s="141"/>
      <c r="AE3868" s="106">
        <v>5757884</v>
      </c>
      <c r="AF3868" s="106">
        <v>0</v>
      </c>
      <c r="AG3868" s="106">
        <v>0</v>
      </c>
      <c r="AH3868" s="112"/>
      <c r="AI3868" s="112"/>
      <c r="AJ3868" s="112"/>
      <c r="AK3868" s="112"/>
      <c r="AL3868" s="112"/>
      <c r="AM3868" s="112"/>
      <c r="AN3868" s="114">
        <f t="shared" si="120"/>
        <v>6693884</v>
      </c>
      <c r="AO3868" s="114">
        <f t="shared" si="121"/>
        <v>880000</v>
      </c>
      <c r="AP3868" s="114"/>
      <c r="AQ3868" s="114"/>
      <c r="AR3868" s="114"/>
      <c r="AS3868" s="114"/>
      <c r="AT3868" s="191"/>
    </row>
    <row r="3869" spans="1:46" s="190" customFormat="1" ht="15" customHeight="1" x14ac:dyDescent="0.2">
      <c r="A3869" s="104"/>
      <c r="B3869" s="104">
        <f>VLOOKUP(BJB!$F$9:$F$5599,Ctrl!$B$4:$C$399,2,0)</f>
        <v>34</v>
      </c>
      <c r="C3869" s="104">
        <f>VLOOKUP(BJB!$G$9:$G$5599,Ctrl!$E$4:$F$399,2,0)</f>
        <v>1</v>
      </c>
      <c r="D3869" s="219">
        <v>1</v>
      </c>
      <c r="E3869" s="104" t="str">
        <f>VLOOKUP(BJB!$F$9:$F$5599,Ctrl!$B$4:$D$399,3,0)</f>
        <v>III</v>
      </c>
      <c r="F3869" s="139" t="s">
        <v>10546</v>
      </c>
      <c r="G3869" s="139" t="s">
        <v>4099</v>
      </c>
      <c r="H3869" s="125" t="s">
        <v>6403</v>
      </c>
      <c r="I3869" s="220" t="e">
        <f>IF(G3868=BJB!#REF!,I3868+1,1)</f>
        <v>#REF!</v>
      </c>
      <c r="J3869" s="912" t="s">
        <v>23767</v>
      </c>
      <c r="K3869" s="121" t="s">
        <v>4117</v>
      </c>
      <c r="L3869" s="104" t="s">
        <v>6477</v>
      </c>
      <c r="M3869" s="104" t="s">
        <v>4118</v>
      </c>
      <c r="N3869" s="120">
        <v>40752</v>
      </c>
      <c r="O3869" s="107">
        <v>10000000</v>
      </c>
      <c r="P3869" s="105" t="s">
        <v>16889</v>
      </c>
      <c r="Q3869" s="120">
        <v>41185</v>
      </c>
      <c r="R3869" s="105">
        <v>10228007</v>
      </c>
      <c r="S3869" s="146" t="s">
        <v>4064</v>
      </c>
      <c r="T3869" s="109">
        <v>41305</v>
      </c>
      <c r="U3869" s="112">
        <v>7000000</v>
      </c>
      <c r="V3869" s="109">
        <v>41305</v>
      </c>
      <c r="W3869" s="141">
        <v>7000000</v>
      </c>
      <c r="X3869" s="141">
        <v>0</v>
      </c>
      <c r="Y3869" s="141">
        <v>0</v>
      </c>
      <c r="Z3869" s="141">
        <v>0</v>
      </c>
      <c r="AA3869" s="112">
        <v>6895000</v>
      </c>
      <c r="AB3869" s="112"/>
      <c r="AC3869" s="132"/>
      <c r="AD3869" s="141"/>
      <c r="AE3869" s="106">
        <v>0</v>
      </c>
      <c r="AF3869" s="106">
        <v>0</v>
      </c>
      <c r="AG3869" s="106">
        <v>0</v>
      </c>
      <c r="AH3869" s="112"/>
      <c r="AI3869" s="112"/>
      <c r="AJ3869" s="112"/>
      <c r="AK3869" s="112"/>
      <c r="AL3869" s="112"/>
      <c r="AM3869" s="112"/>
      <c r="AN3869" s="114">
        <f t="shared" si="120"/>
        <v>6895000</v>
      </c>
      <c r="AO3869" s="114">
        <f t="shared" si="121"/>
        <v>105000</v>
      </c>
      <c r="AP3869" s="114"/>
      <c r="AQ3869" s="114"/>
      <c r="AR3869" s="114"/>
      <c r="AS3869" s="114"/>
      <c r="AT3869" s="191"/>
    </row>
    <row r="3870" spans="1:46" s="190" customFormat="1" ht="15" customHeight="1" x14ac:dyDescent="0.2">
      <c r="A3870" s="104"/>
      <c r="B3870" s="104">
        <f>VLOOKUP(BJB!$F$9:$F$5599,Ctrl!$B$4:$C$399,2,0)</f>
        <v>34</v>
      </c>
      <c r="C3870" s="104">
        <f>VLOOKUP(BJB!$G$9:$G$5599,Ctrl!$E$4:$F$399,2,0)</f>
        <v>1</v>
      </c>
      <c r="D3870" s="219">
        <v>1</v>
      </c>
      <c r="E3870" s="104" t="str">
        <f>VLOOKUP(BJB!$F$9:$F$5599,Ctrl!$B$4:$D$399,3,0)</f>
        <v>III</v>
      </c>
      <c r="F3870" s="139" t="s">
        <v>10546</v>
      </c>
      <c r="G3870" s="139" t="s">
        <v>4099</v>
      </c>
      <c r="H3870" s="125" t="s">
        <v>6718</v>
      </c>
      <c r="I3870" s="220" t="e">
        <f>IF(G3869=BJB!#REF!,I3869+1,1)</f>
        <v>#REF!</v>
      </c>
      <c r="J3870" s="891" t="s">
        <v>18486</v>
      </c>
      <c r="K3870" s="121" t="s">
        <v>4119</v>
      </c>
      <c r="L3870" s="104" t="s">
        <v>6477</v>
      </c>
      <c r="M3870" s="104" t="s">
        <v>4114</v>
      </c>
      <c r="N3870" s="120">
        <v>40721</v>
      </c>
      <c r="O3870" s="107">
        <v>35000000</v>
      </c>
      <c r="P3870" s="105" t="s">
        <v>16888</v>
      </c>
      <c r="Q3870" s="120">
        <v>41185</v>
      </c>
      <c r="R3870" s="105">
        <v>29626326</v>
      </c>
      <c r="S3870" s="146" t="s">
        <v>4064</v>
      </c>
      <c r="T3870" s="109">
        <v>41305</v>
      </c>
      <c r="U3870" s="112">
        <v>20458428</v>
      </c>
      <c r="V3870" s="109">
        <v>41305</v>
      </c>
      <c r="W3870" s="141">
        <v>20458428</v>
      </c>
      <c r="X3870" s="141">
        <v>0</v>
      </c>
      <c r="Y3870" s="141">
        <v>0</v>
      </c>
      <c r="Z3870" s="141">
        <v>0</v>
      </c>
      <c r="AA3870" s="112">
        <v>12215862</v>
      </c>
      <c r="AB3870" s="112"/>
      <c r="AC3870" s="132"/>
      <c r="AD3870" s="141">
        <v>730138</v>
      </c>
      <c r="AE3870" s="106">
        <v>0</v>
      </c>
      <c r="AF3870" s="106">
        <v>584111</v>
      </c>
      <c r="AG3870" s="106">
        <v>0</v>
      </c>
      <c r="AH3870" s="112"/>
      <c r="AI3870" s="112"/>
      <c r="AJ3870" s="112"/>
      <c r="AK3870" s="112"/>
      <c r="AL3870" s="112"/>
      <c r="AM3870" s="112"/>
      <c r="AN3870" s="114">
        <f t="shared" si="120"/>
        <v>13530111</v>
      </c>
      <c r="AO3870" s="114">
        <f t="shared" si="121"/>
        <v>6928317</v>
      </c>
      <c r="AP3870" s="114"/>
      <c r="AQ3870" s="114"/>
      <c r="AR3870" s="114"/>
      <c r="AS3870" s="114"/>
      <c r="AT3870" s="191"/>
    </row>
    <row r="3871" spans="1:46" s="190" customFormat="1" ht="15" customHeight="1" x14ac:dyDescent="0.2">
      <c r="A3871" s="104"/>
      <c r="B3871" s="104">
        <f>VLOOKUP(BJB!$F$9:$F$5599,Ctrl!$B$4:$C$399,2,0)</f>
        <v>34</v>
      </c>
      <c r="C3871" s="104">
        <f>VLOOKUP(BJB!$G$9:$G$5599,Ctrl!$E$4:$F$399,2,0)</f>
        <v>1</v>
      </c>
      <c r="D3871" s="219">
        <v>1</v>
      </c>
      <c r="E3871" s="104" t="str">
        <f>VLOOKUP(BJB!$F$9:$F$5599,Ctrl!$B$4:$D$399,3,0)</f>
        <v>III</v>
      </c>
      <c r="F3871" s="139" t="s">
        <v>10546</v>
      </c>
      <c r="G3871" s="139" t="s">
        <v>4099</v>
      </c>
      <c r="H3871" s="125"/>
      <c r="I3871" s="220" t="e">
        <f>IF(G3870=BJB!#REF!,I3870+1,1)</f>
        <v>#REF!</v>
      </c>
      <c r="J3871" s="912" t="s">
        <v>23768</v>
      </c>
      <c r="K3871" s="121" t="s">
        <v>4120</v>
      </c>
      <c r="L3871" s="104" t="s">
        <v>6477</v>
      </c>
      <c r="M3871" s="104" t="s">
        <v>4106</v>
      </c>
      <c r="N3871" s="120">
        <v>40700</v>
      </c>
      <c r="O3871" s="107">
        <v>15000000</v>
      </c>
      <c r="P3871" s="105" t="s">
        <v>16890</v>
      </c>
      <c r="Q3871" s="120">
        <v>41213</v>
      </c>
      <c r="R3871" s="105">
        <v>13451589</v>
      </c>
      <c r="S3871" s="146" t="s">
        <v>7126</v>
      </c>
      <c r="T3871" s="109">
        <v>41327</v>
      </c>
      <c r="U3871" s="112">
        <v>10064545</v>
      </c>
      <c r="V3871" s="109">
        <v>41327</v>
      </c>
      <c r="W3871" s="141">
        <v>10064545</v>
      </c>
      <c r="X3871" s="141">
        <v>0</v>
      </c>
      <c r="Y3871" s="141">
        <v>0</v>
      </c>
      <c r="Z3871" s="141">
        <v>0</v>
      </c>
      <c r="AA3871" s="112">
        <v>0</v>
      </c>
      <c r="AB3871" s="112"/>
      <c r="AC3871" s="112"/>
      <c r="AD3871" s="141"/>
      <c r="AE3871" s="106">
        <v>0</v>
      </c>
      <c r="AF3871" s="106">
        <v>0</v>
      </c>
      <c r="AG3871" s="106">
        <v>0</v>
      </c>
      <c r="AH3871" s="112"/>
      <c r="AI3871" s="112"/>
      <c r="AJ3871" s="112"/>
      <c r="AK3871" s="112"/>
      <c r="AL3871" s="112"/>
      <c r="AM3871" s="112"/>
      <c r="AN3871" s="114">
        <f t="shared" si="120"/>
        <v>0</v>
      </c>
      <c r="AO3871" s="114">
        <f t="shared" si="121"/>
        <v>10064545</v>
      </c>
      <c r="AP3871" s="114"/>
      <c r="AQ3871" s="114"/>
      <c r="AR3871" s="114"/>
      <c r="AS3871" s="114"/>
      <c r="AT3871" s="191"/>
    </row>
    <row r="3872" spans="1:46" s="190" customFormat="1" ht="15" customHeight="1" x14ac:dyDescent="0.2">
      <c r="A3872" s="104"/>
      <c r="B3872" s="104">
        <f>VLOOKUP(BJB!$F$9:$F$5599,Ctrl!$B$4:$C$399,2,0)</f>
        <v>34</v>
      </c>
      <c r="C3872" s="104">
        <f>VLOOKUP(BJB!$G$9:$G$5599,Ctrl!$E$4:$F$399,2,0)</f>
        <v>1</v>
      </c>
      <c r="D3872" s="219">
        <v>1</v>
      </c>
      <c r="E3872" s="104" t="str">
        <f>VLOOKUP(BJB!$F$9:$F$5599,Ctrl!$B$4:$D$399,3,0)</f>
        <v>III</v>
      </c>
      <c r="F3872" s="139" t="s">
        <v>10546</v>
      </c>
      <c r="G3872" s="139" t="s">
        <v>4099</v>
      </c>
      <c r="H3872" s="125">
        <v>1110408000596</v>
      </c>
      <c r="I3872" s="220" t="e">
        <f>IF(G3871=BJB!#REF!,I3871+1,1)</f>
        <v>#REF!</v>
      </c>
      <c r="J3872" s="912" t="s">
        <v>23769</v>
      </c>
      <c r="K3872" s="121" t="s">
        <v>4121</v>
      </c>
      <c r="L3872" s="104" t="s">
        <v>6477</v>
      </c>
      <c r="M3872" s="104" t="s">
        <v>4106</v>
      </c>
      <c r="N3872" s="120">
        <v>40700</v>
      </c>
      <c r="O3872" s="107">
        <v>55000000</v>
      </c>
      <c r="P3872" s="105" t="s">
        <v>16891</v>
      </c>
      <c r="Q3872" s="120">
        <v>41213</v>
      </c>
      <c r="R3872" s="105">
        <v>54248638</v>
      </c>
      <c r="S3872" s="146" t="s">
        <v>7126</v>
      </c>
      <c r="T3872" s="109">
        <v>41327</v>
      </c>
      <c r="U3872" s="112">
        <v>38500000</v>
      </c>
      <c r="V3872" s="109">
        <v>41327</v>
      </c>
      <c r="W3872" s="141">
        <v>38500000</v>
      </c>
      <c r="X3872" s="141">
        <v>0</v>
      </c>
      <c r="Y3872" s="141">
        <v>0</v>
      </c>
      <c r="Z3872" s="141">
        <v>0</v>
      </c>
      <c r="AA3872" s="112">
        <v>4879379</v>
      </c>
      <c r="AB3872" s="112"/>
      <c r="AC3872" s="132"/>
      <c r="AD3872" s="141"/>
      <c r="AE3872" s="106">
        <v>0</v>
      </c>
      <c r="AF3872" s="106">
        <v>0</v>
      </c>
      <c r="AG3872" s="106">
        <v>0</v>
      </c>
      <c r="AH3872" s="112"/>
      <c r="AI3872" s="222"/>
      <c r="AJ3872" s="112"/>
      <c r="AK3872" s="112"/>
      <c r="AL3872" s="112"/>
      <c r="AM3872" s="112"/>
      <c r="AN3872" s="114">
        <f t="shared" si="120"/>
        <v>4879379</v>
      </c>
      <c r="AO3872" s="114">
        <f t="shared" si="121"/>
        <v>33620621</v>
      </c>
      <c r="AP3872" s="114"/>
      <c r="AQ3872" s="114"/>
      <c r="AR3872" s="114"/>
      <c r="AS3872" s="114"/>
      <c r="AT3872" s="191"/>
    </row>
    <row r="3873" spans="1:46" s="190" customFormat="1" ht="15" customHeight="1" x14ac:dyDescent="0.2">
      <c r="A3873" s="104"/>
      <c r="B3873" s="104">
        <f>VLOOKUP(BJB!$F$9:$F$5599,Ctrl!$B$4:$C$399,2,0)</f>
        <v>34</v>
      </c>
      <c r="C3873" s="104">
        <f>VLOOKUP(BJB!$G$9:$G$5599,Ctrl!$E$4:$F$399,2,0)</f>
        <v>1</v>
      </c>
      <c r="D3873" s="219">
        <v>1</v>
      </c>
      <c r="E3873" s="104" t="str">
        <f>VLOOKUP(BJB!$F$9:$F$5599,Ctrl!$B$4:$D$399,3,0)</f>
        <v>III</v>
      </c>
      <c r="F3873" s="139" t="s">
        <v>10546</v>
      </c>
      <c r="G3873" s="139" t="s">
        <v>4099</v>
      </c>
      <c r="H3873" s="125"/>
      <c r="I3873" s="220" t="e">
        <f>IF(G3872=BJB!#REF!,I3872+1,1)</f>
        <v>#REF!</v>
      </c>
      <c r="J3873" s="912" t="s">
        <v>23770</v>
      </c>
      <c r="K3873" s="121" t="s">
        <v>4122</v>
      </c>
      <c r="L3873" s="104" t="s">
        <v>6477</v>
      </c>
      <c r="M3873" s="104" t="s">
        <v>4114</v>
      </c>
      <c r="N3873" s="120">
        <v>40721</v>
      </c>
      <c r="O3873" s="107">
        <v>60000000</v>
      </c>
      <c r="P3873" s="105" t="s">
        <v>16892</v>
      </c>
      <c r="Q3873" s="120">
        <v>41213</v>
      </c>
      <c r="R3873" s="105">
        <v>56666667</v>
      </c>
      <c r="S3873" s="146" t="s">
        <v>7126</v>
      </c>
      <c r="T3873" s="109">
        <v>41327</v>
      </c>
      <c r="U3873" s="112">
        <v>42000000</v>
      </c>
      <c r="V3873" s="109">
        <v>41327</v>
      </c>
      <c r="W3873" s="141">
        <v>42000000</v>
      </c>
      <c r="X3873" s="141">
        <v>0</v>
      </c>
      <c r="Y3873" s="141">
        <v>0</v>
      </c>
      <c r="Z3873" s="141">
        <v>0</v>
      </c>
      <c r="AA3873" s="112">
        <v>0</v>
      </c>
      <c r="AB3873" s="112"/>
      <c r="AC3873" s="112"/>
      <c r="AD3873" s="141"/>
      <c r="AE3873" s="106">
        <v>0</v>
      </c>
      <c r="AF3873" s="106">
        <v>0</v>
      </c>
      <c r="AG3873" s="106">
        <v>0</v>
      </c>
      <c r="AH3873" s="112"/>
      <c r="AI3873" s="112"/>
      <c r="AJ3873" s="112"/>
      <c r="AK3873" s="112"/>
      <c r="AL3873" s="112"/>
      <c r="AM3873" s="112"/>
      <c r="AN3873" s="114">
        <f t="shared" si="120"/>
        <v>0</v>
      </c>
      <c r="AO3873" s="114">
        <f t="shared" si="121"/>
        <v>42000000</v>
      </c>
      <c r="AP3873" s="114"/>
      <c r="AQ3873" s="114"/>
      <c r="AR3873" s="114"/>
      <c r="AS3873" s="114"/>
      <c r="AT3873" s="191"/>
    </row>
    <row r="3874" spans="1:46" s="190" customFormat="1" ht="15" customHeight="1" x14ac:dyDescent="0.2">
      <c r="A3874" s="104"/>
      <c r="B3874" s="104">
        <f>VLOOKUP(BJB!$F$9:$F$5599,Ctrl!$B$4:$C$399,2,0)</f>
        <v>34</v>
      </c>
      <c r="C3874" s="104">
        <f>VLOOKUP(BJB!$G$9:$G$5599,Ctrl!$E$4:$F$399,2,0)</f>
        <v>1</v>
      </c>
      <c r="D3874" s="219">
        <v>1</v>
      </c>
      <c r="E3874" s="104" t="str">
        <f>VLOOKUP(BJB!$F$9:$F$5599,Ctrl!$B$4:$D$399,3,0)</f>
        <v>III</v>
      </c>
      <c r="F3874" s="139" t="s">
        <v>10546</v>
      </c>
      <c r="G3874" s="139" t="s">
        <v>4099</v>
      </c>
      <c r="H3874" s="125" t="s">
        <v>8542</v>
      </c>
      <c r="I3874" s="220" t="e">
        <f>IF(G3873=BJB!#REF!,I3873+1,1)</f>
        <v>#REF!</v>
      </c>
      <c r="J3874" s="912" t="s">
        <v>23771</v>
      </c>
      <c r="K3874" s="121" t="s">
        <v>821</v>
      </c>
      <c r="L3874" s="104" t="s">
        <v>6477</v>
      </c>
      <c r="M3874" s="104" t="s">
        <v>4118</v>
      </c>
      <c r="N3874" s="120">
        <v>40752</v>
      </c>
      <c r="O3874" s="107">
        <v>60000000</v>
      </c>
      <c r="P3874" s="105" t="s">
        <v>16893</v>
      </c>
      <c r="Q3874" s="120">
        <v>41213</v>
      </c>
      <c r="R3874" s="105">
        <v>47625816</v>
      </c>
      <c r="S3874" s="146" t="s">
        <v>7126</v>
      </c>
      <c r="T3874" s="109">
        <v>41327</v>
      </c>
      <c r="U3874" s="112">
        <v>32608427</v>
      </c>
      <c r="V3874" s="109">
        <v>41327</v>
      </c>
      <c r="W3874" s="141">
        <v>32608427</v>
      </c>
      <c r="X3874" s="141">
        <v>0</v>
      </c>
      <c r="Y3874" s="141">
        <v>0</v>
      </c>
      <c r="Z3874" s="141">
        <v>0</v>
      </c>
      <c r="AA3874" s="112">
        <v>17568355</v>
      </c>
      <c r="AB3874" s="112"/>
      <c r="AC3874" s="132"/>
      <c r="AD3874" s="141"/>
      <c r="AE3874" s="106">
        <v>0</v>
      </c>
      <c r="AF3874" s="106">
        <v>0</v>
      </c>
      <c r="AG3874" s="106">
        <v>0</v>
      </c>
      <c r="AH3874" s="222"/>
      <c r="AI3874" s="112"/>
      <c r="AJ3874" s="112"/>
      <c r="AK3874" s="112"/>
      <c r="AL3874" s="112"/>
      <c r="AM3874" s="112"/>
      <c r="AN3874" s="114">
        <f t="shared" si="120"/>
        <v>17568355</v>
      </c>
      <c r="AO3874" s="114">
        <f t="shared" si="121"/>
        <v>15040072</v>
      </c>
      <c r="AP3874" s="114"/>
      <c r="AQ3874" s="114"/>
      <c r="AR3874" s="114"/>
      <c r="AS3874" s="114"/>
      <c r="AT3874" s="191"/>
    </row>
    <row r="3875" spans="1:46" s="190" customFormat="1" ht="15" customHeight="1" x14ac:dyDescent="0.2">
      <c r="A3875" s="104"/>
      <c r="B3875" s="104">
        <f>VLOOKUP(BJB!$F$9:$F$5599,Ctrl!$B$4:$C$399,2,0)</f>
        <v>34</v>
      </c>
      <c r="C3875" s="104">
        <f>VLOOKUP(BJB!$G$9:$G$5599,Ctrl!$E$4:$F$399,2,0)</f>
        <v>1</v>
      </c>
      <c r="D3875" s="219">
        <v>1</v>
      </c>
      <c r="E3875" s="104" t="str">
        <f>VLOOKUP(BJB!$F$9:$F$5599,Ctrl!$B$4:$D$399,3,0)</f>
        <v>III</v>
      </c>
      <c r="F3875" s="139" t="s">
        <v>10546</v>
      </c>
      <c r="G3875" s="139" t="s">
        <v>4099</v>
      </c>
      <c r="H3875" s="125" t="s">
        <v>6717</v>
      </c>
      <c r="I3875" s="220" t="e">
        <f>IF(G3874=BJB!#REF!,I3874+1,1)</f>
        <v>#REF!</v>
      </c>
      <c r="J3875" s="891" t="s">
        <v>18487</v>
      </c>
      <c r="K3875" s="121" t="s">
        <v>4123</v>
      </c>
      <c r="L3875" s="104" t="s">
        <v>6477</v>
      </c>
      <c r="M3875" s="104" t="s">
        <v>4124</v>
      </c>
      <c r="N3875" s="120">
        <v>40885</v>
      </c>
      <c r="O3875" s="107">
        <v>100000000</v>
      </c>
      <c r="P3875" s="105" t="s">
        <v>16894</v>
      </c>
      <c r="Q3875" s="120">
        <v>41213</v>
      </c>
      <c r="R3875" s="105">
        <v>99429409</v>
      </c>
      <c r="S3875" s="146" t="s">
        <v>7126</v>
      </c>
      <c r="T3875" s="109">
        <v>41327</v>
      </c>
      <c r="U3875" s="112">
        <v>70000000</v>
      </c>
      <c r="V3875" s="109">
        <v>41327</v>
      </c>
      <c r="W3875" s="141">
        <v>70000000</v>
      </c>
      <c r="X3875" s="141">
        <v>0</v>
      </c>
      <c r="Y3875" s="141">
        <v>0</v>
      </c>
      <c r="Z3875" s="141">
        <v>0</v>
      </c>
      <c r="AA3875" s="112">
        <v>19784771</v>
      </c>
      <c r="AB3875" s="112"/>
      <c r="AC3875" s="132"/>
      <c r="AD3875" s="141">
        <v>1079657</v>
      </c>
      <c r="AE3875" s="106">
        <v>0</v>
      </c>
      <c r="AF3875" s="106">
        <v>361102</v>
      </c>
      <c r="AG3875" s="106">
        <v>0</v>
      </c>
      <c r="AH3875" s="112"/>
      <c r="AI3875" s="222"/>
      <c r="AJ3875" s="112"/>
      <c r="AK3875" s="112"/>
      <c r="AL3875" s="112"/>
      <c r="AM3875" s="112"/>
      <c r="AN3875" s="114">
        <f t="shared" si="120"/>
        <v>21225530</v>
      </c>
      <c r="AO3875" s="114">
        <f t="shared" si="121"/>
        <v>48774470</v>
      </c>
      <c r="AP3875" s="114"/>
      <c r="AQ3875" s="114"/>
      <c r="AR3875" s="114"/>
      <c r="AS3875" s="114"/>
      <c r="AT3875" s="191"/>
    </row>
    <row r="3876" spans="1:46" s="190" customFormat="1" ht="15" customHeight="1" x14ac:dyDescent="0.2">
      <c r="A3876" s="104"/>
      <c r="B3876" s="104">
        <f>VLOOKUP(BJB!$F$9:$F$5599,Ctrl!$B$4:$C$399,2,0)</f>
        <v>34</v>
      </c>
      <c r="C3876" s="104">
        <f>VLOOKUP(BJB!$G$9:$G$5599,Ctrl!$E$4:$F$399,2,0)</f>
        <v>1</v>
      </c>
      <c r="D3876" s="219">
        <v>1</v>
      </c>
      <c r="E3876" s="104" t="str">
        <f>VLOOKUP(BJB!$F$9:$F$5599,Ctrl!$B$4:$D$399,3,0)</f>
        <v>III</v>
      </c>
      <c r="F3876" s="139" t="s">
        <v>10546</v>
      </c>
      <c r="G3876" s="139" t="s">
        <v>4099</v>
      </c>
      <c r="H3876" s="125" t="s">
        <v>6723</v>
      </c>
      <c r="I3876" s="220" t="e">
        <f>IF(G3875=BJB!#REF!,I3875+1,1)</f>
        <v>#REF!</v>
      </c>
      <c r="J3876" s="912" t="s">
        <v>23772</v>
      </c>
      <c r="K3876" s="121" t="s">
        <v>4125</v>
      </c>
      <c r="L3876" s="104" t="s">
        <v>6477</v>
      </c>
      <c r="M3876" s="104" t="s">
        <v>4126</v>
      </c>
      <c r="N3876" s="120">
        <v>40949</v>
      </c>
      <c r="O3876" s="107">
        <v>15000000</v>
      </c>
      <c r="P3876" s="105" t="s">
        <v>16895</v>
      </c>
      <c r="Q3876" s="120">
        <v>41334</v>
      </c>
      <c r="R3876" s="105">
        <v>15296921</v>
      </c>
      <c r="S3876" s="108" t="s">
        <v>7116</v>
      </c>
      <c r="T3876" s="109">
        <v>41417</v>
      </c>
      <c r="U3876" s="112">
        <v>10500000</v>
      </c>
      <c r="V3876" s="109">
        <v>41417</v>
      </c>
      <c r="W3876" s="141">
        <v>10500000</v>
      </c>
      <c r="X3876" s="141">
        <v>0</v>
      </c>
      <c r="Y3876" s="141">
        <v>0</v>
      </c>
      <c r="Z3876" s="141">
        <v>0</v>
      </c>
      <c r="AA3876" s="112">
        <v>591841</v>
      </c>
      <c r="AB3876" s="112"/>
      <c r="AC3876" s="132"/>
      <c r="AD3876" s="141"/>
      <c r="AE3876" s="106">
        <v>0</v>
      </c>
      <c r="AF3876" s="106">
        <v>0</v>
      </c>
      <c r="AG3876" s="106">
        <v>0</v>
      </c>
      <c r="AH3876" s="112"/>
      <c r="AI3876" s="112"/>
      <c r="AJ3876" s="112"/>
      <c r="AK3876" s="112"/>
      <c r="AL3876" s="112"/>
      <c r="AM3876" s="112"/>
      <c r="AN3876" s="114">
        <f t="shared" si="120"/>
        <v>591841</v>
      </c>
      <c r="AO3876" s="114">
        <f t="shared" si="121"/>
        <v>9908159</v>
      </c>
      <c r="AP3876" s="114"/>
      <c r="AQ3876" s="114"/>
      <c r="AR3876" s="114"/>
      <c r="AS3876" s="114"/>
      <c r="AT3876" s="191"/>
    </row>
    <row r="3877" spans="1:46" s="190" customFormat="1" ht="15" customHeight="1" x14ac:dyDescent="0.2">
      <c r="A3877" s="104"/>
      <c r="B3877" s="104">
        <f>VLOOKUP(BJB!$F$9:$F$5599,Ctrl!$B$4:$C$399,2,0)</f>
        <v>34</v>
      </c>
      <c r="C3877" s="104">
        <f>VLOOKUP(BJB!$G$9:$G$5599,Ctrl!$E$4:$F$399,2,0)</f>
        <v>1</v>
      </c>
      <c r="D3877" s="219">
        <v>1</v>
      </c>
      <c r="E3877" s="104" t="str">
        <f>VLOOKUP(BJB!$F$9:$F$5599,Ctrl!$B$4:$D$399,3,0)</f>
        <v>III</v>
      </c>
      <c r="F3877" s="139" t="s">
        <v>10546</v>
      </c>
      <c r="G3877" s="139" t="s">
        <v>4099</v>
      </c>
      <c r="H3877" s="125"/>
      <c r="I3877" s="220" t="e">
        <f>IF(G3876=BJB!#REF!,I3876+1,1)</f>
        <v>#REF!</v>
      </c>
      <c r="J3877" s="912" t="s">
        <v>23773</v>
      </c>
      <c r="K3877" s="121" t="s">
        <v>4127</v>
      </c>
      <c r="L3877" s="104" t="s">
        <v>6477</v>
      </c>
      <c r="M3877" s="104" t="s">
        <v>4128</v>
      </c>
      <c r="N3877" s="120">
        <v>40865</v>
      </c>
      <c r="O3877" s="107">
        <v>20000000</v>
      </c>
      <c r="P3877" s="105" t="s">
        <v>16896</v>
      </c>
      <c r="Q3877" s="120">
        <v>41334</v>
      </c>
      <c r="R3877" s="105">
        <v>12859222</v>
      </c>
      <c r="S3877" s="108" t="s">
        <v>7116</v>
      </c>
      <c r="T3877" s="109">
        <v>41417</v>
      </c>
      <c r="U3877" s="112">
        <v>8717316</v>
      </c>
      <c r="V3877" s="109">
        <v>41417</v>
      </c>
      <c r="W3877" s="141">
        <v>8717316</v>
      </c>
      <c r="X3877" s="141">
        <v>0</v>
      </c>
      <c r="Y3877" s="141">
        <v>0</v>
      </c>
      <c r="Z3877" s="141">
        <v>0</v>
      </c>
      <c r="AA3877" s="112">
        <v>5950000</v>
      </c>
      <c r="AB3877" s="112"/>
      <c r="AC3877" s="112"/>
      <c r="AD3877" s="141"/>
      <c r="AE3877" s="106">
        <v>0</v>
      </c>
      <c r="AF3877" s="106">
        <v>0</v>
      </c>
      <c r="AG3877" s="106">
        <v>0</v>
      </c>
      <c r="AH3877" s="112"/>
      <c r="AI3877" s="112"/>
      <c r="AJ3877" s="112"/>
      <c r="AK3877" s="112"/>
      <c r="AL3877" s="112"/>
      <c r="AM3877" s="112"/>
      <c r="AN3877" s="114">
        <f t="shared" si="120"/>
        <v>5950000</v>
      </c>
      <c r="AO3877" s="114">
        <f t="shared" si="121"/>
        <v>2767316</v>
      </c>
      <c r="AP3877" s="114"/>
      <c r="AQ3877" s="114"/>
      <c r="AR3877" s="114"/>
      <c r="AS3877" s="114"/>
      <c r="AT3877" s="191"/>
    </row>
    <row r="3878" spans="1:46" s="190" customFormat="1" ht="15" customHeight="1" x14ac:dyDescent="0.2">
      <c r="A3878" s="104"/>
      <c r="B3878" s="104">
        <f>VLOOKUP(BJB!$F$9:$F$5599,Ctrl!$B$4:$C$399,2,0)</f>
        <v>34</v>
      </c>
      <c r="C3878" s="104">
        <f>VLOOKUP(BJB!$G$9:$G$5599,Ctrl!$E$4:$F$399,2,0)</f>
        <v>1</v>
      </c>
      <c r="D3878" s="219">
        <v>1</v>
      </c>
      <c r="E3878" s="104" t="str">
        <f>VLOOKUP(BJB!$F$9:$F$5599,Ctrl!$B$4:$D$399,3,0)</f>
        <v>III</v>
      </c>
      <c r="F3878" s="139" t="s">
        <v>10546</v>
      </c>
      <c r="G3878" s="139" t="s">
        <v>4099</v>
      </c>
      <c r="H3878" s="125">
        <v>1120524000703</v>
      </c>
      <c r="I3878" s="220" t="e">
        <f>IF(G3877=BJB!#REF!,I3877+1,1)</f>
        <v>#REF!</v>
      </c>
      <c r="J3878" s="912" t="s">
        <v>23774</v>
      </c>
      <c r="K3878" s="121" t="s">
        <v>4130</v>
      </c>
      <c r="L3878" s="104" t="s">
        <v>6477</v>
      </c>
      <c r="M3878" s="104" t="s">
        <v>4131</v>
      </c>
      <c r="N3878" s="120">
        <v>41064</v>
      </c>
      <c r="O3878" s="107">
        <v>200000000</v>
      </c>
      <c r="P3878" s="105" t="s">
        <v>16897</v>
      </c>
      <c r="Q3878" s="120">
        <v>41418</v>
      </c>
      <c r="R3878" s="105">
        <v>176717776</v>
      </c>
      <c r="S3878" s="146" t="s">
        <v>7117</v>
      </c>
      <c r="T3878" s="109">
        <v>41453</v>
      </c>
      <c r="U3878" s="112">
        <v>140000000</v>
      </c>
      <c r="V3878" s="109">
        <v>41453</v>
      </c>
      <c r="W3878" s="141">
        <v>140000000</v>
      </c>
      <c r="X3878" s="141">
        <v>0</v>
      </c>
      <c r="Y3878" s="141">
        <v>0</v>
      </c>
      <c r="Z3878" s="141">
        <v>0</v>
      </c>
      <c r="AA3878" s="112">
        <v>138606093</v>
      </c>
      <c r="AB3878" s="112"/>
      <c r="AC3878" s="132"/>
      <c r="AD3878" s="141"/>
      <c r="AE3878" s="106">
        <v>0</v>
      </c>
      <c r="AF3878" s="106">
        <v>0</v>
      </c>
      <c r="AG3878" s="106">
        <v>0</v>
      </c>
      <c r="AH3878" s="112"/>
      <c r="AI3878" s="112"/>
      <c r="AJ3878" s="112"/>
      <c r="AK3878" s="112"/>
      <c r="AL3878" s="112"/>
      <c r="AM3878" s="112"/>
      <c r="AN3878" s="114">
        <f t="shared" si="120"/>
        <v>138606093</v>
      </c>
      <c r="AO3878" s="114">
        <f t="shared" si="121"/>
        <v>1393907</v>
      </c>
      <c r="AP3878" s="114"/>
      <c r="AQ3878" s="114"/>
      <c r="AR3878" s="114"/>
      <c r="AS3878" s="114"/>
      <c r="AT3878" s="191"/>
    </row>
    <row r="3879" spans="1:46" s="190" customFormat="1" ht="15" customHeight="1" x14ac:dyDescent="0.2">
      <c r="A3879" s="104"/>
      <c r="B3879" s="104">
        <f>VLOOKUP(BJB!$F$9:$F$5599,Ctrl!$B$4:$C$399,2,0)</f>
        <v>34</v>
      </c>
      <c r="C3879" s="104">
        <f>VLOOKUP(BJB!$G$9:$G$5599,Ctrl!$E$4:$F$399,2,0)</f>
        <v>1</v>
      </c>
      <c r="D3879" s="219">
        <v>1</v>
      </c>
      <c r="E3879" s="104" t="str">
        <f>VLOOKUP(BJB!$F$9:$F$5599,Ctrl!$B$4:$D$399,3,0)</f>
        <v>III</v>
      </c>
      <c r="F3879" s="139" t="s">
        <v>10546</v>
      </c>
      <c r="G3879" s="139" t="s">
        <v>4099</v>
      </c>
      <c r="H3879" s="125"/>
      <c r="I3879" s="220" t="e">
        <f>IF(G3878=BJB!#REF!,I3878+1,1)</f>
        <v>#REF!</v>
      </c>
      <c r="J3879" s="912" t="s">
        <v>23775</v>
      </c>
      <c r="K3879" s="121" t="s">
        <v>4132</v>
      </c>
      <c r="L3879" s="104" t="s">
        <v>6477</v>
      </c>
      <c r="M3879" s="104" t="s">
        <v>4114</v>
      </c>
      <c r="N3879" s="120">
        <v>40721</v>
      </c>
      <c r="O3879" s="107">
        <v>80000000</v>
      </c>
      <c r="P3879" s="105" t="s">
        <v>16898</v>
      </c>
      <c r="Q3879" s="120">
        <v>41395</v>
      </c>
      <c r="R3879" s="105">
        <v>37935000</v>
      </c>
      <c r="S3879" s="146" t="s">
        <v>7117</v>
      </c>
      <c r="T3879" s="109">
        <v>41453</v>
      </c>
      <c r="U3879" s="112">
        <v>30060461</v>
      </c>
      <c r="V3879" s="109">
        <v>41453</v>
      </c>
      <c r="W3879" s="141">
        <v>30060461</v>
      </c>
      <c r="X3879" s="141">
        <v>0</v>
      </c>
      <c r="Y3879" s="141">
        <v>0</v>
      </c>
      <c r="Z3879" s="141">
        <v>0</v>
      </c>
      <c r="AA3879" s="112">
        <v>30060461</v>
      </c>
      <c r="AB3879" s="112"/>
      <c r="AC3879" s="112"/>
      <c r="AD3879" s="141"/>
      <c r="AE3879" s="106">
        <v>0</v>
      </c>
      <c r="AF3879" s="106">
        <v>0</v>
      </c>
      <c r="AG3879" s="106">
        <v>0</v>
      </c>
      <c r="AH3879" s="112"/>
      <c r="AI3879" s="112"/>
      <c r="AJ3879" s="112"/>
      <c r="AK3879" s="112"/>
      <c r="AL3879" s="112"/>
      <c r="AM3879" s="112"/>
      <c r="AN3879" s="114">
        <f t="shared" si="120"/>
        <v>30060461</v>
      </c>
      <c r="AO3879" s="114">
        <f t="shared" si="121"/>
        <v>0</v>
      </c>
      <c r="AP3879" s="114"/>
      <c r="AQ3879" s="114"/>
      <c r="AR3879" s="114"/>
      <c r="AS3879" s="114"/>
      <c r="AT3879" s="191"/>
    </row>
    <row r="3880" spans="1:46" s="190" customFormat="1" ht="15" customHeight="1" x14ac:dyDescent="0.2">
      <c r="A3880" s="104"/>
      <c r="B3880" s="104">
        <f>VLOOKUP(BJB!$F$9:$F$5599,Ctrl!$B$4:$C$399,2,0)</f>
        <v>34</v>
      </c>
      <c r="C3880" s="104">
        <f>VLOOKUP(BJB!$G$9:$G$5599,Ctrl!$E$4:$F$399,2,0)</f>
        <v>1</v>
      </c>
      <c r="D3880" s="219">
        <v>1</v>
      </c>
      <c r="E3880" s="104" t="str">
        <f>VLOOKUP(BJB!$F$9:$F$5599,Ctrl!$B$4:$D$399,3,0)</f>
        <v>III</v>
      </c>
      <c r="F3880" s="139" t="s">
        <v>10546</v>
      </c>
      <c r="G3880" s="139" t="s">
        <v>4099</v>
      </c>
      <c r="H3880" s="125"/>
      <c r="I3880" s="220" t="e">
        <f>IF(G3879=BJB!#REF!,I3879+1,1)</f>
        <v>#REF!</v>
      </c>
      <c r="J3880" s="912" t="s">
        <v>23776</v>
      </c>
      <c r="K3880" s="121" t="s">
        <v>4133</v>
      </c>
      <c r="L3880" s="104" t="s">
        <v>6477</v>
      </c>
      <c r="M3880" s="104" t="s">
        <v>4134</v>
      </c>
      <c r="N3880" s="120">
        <v>41102</v>
      </c>
      <c r="O3880" s="107">
        <v>50000000</v>
      </c>
      <c r="P3880" s="105" t="s">
        <v>16899</v>
      </c>
      <c r="Q3880" s="120">
        <v>41442</v>
      </c>
      <c r="R3880" s="105">
        <v>33460552</v>
      </c>
      <c r="S3880" s="146" t="s">
        <v>7117</v>
      </c>
      <c r="T3880" s="109">
        <v>41453</v>
      </c>
      <c r="U3880" s="112">
        <v>32172384</v>
      </c>
      <c r="V3880" s="109">
        <v>41453</v>
      </c>
      <c r="W3880" s="141">
        <v>32172384</v>
      </c>
      <c r="X3880" s="141">
        <v>0</v>
      </c>
      <c r="Y3880" s="141">
        <v>0</v>
      </c>
      <c r="Z3880" s="141">
        <v>0</v>
      </c>
      <c r="AA3880" s="112">
        <v>0</v>
      </c>
      <c r="AB3880" s="112"/>
      <c r="AC3880" s="112"/>
      <c r="AD3880" s="141"/>
      <c r="AE3880" s="106">
        <v>0</v>
      </c>
      <c r="AF3880" s="106">
        <v>0</v>
      </c>
      <c r="AG3880" s="106">
        <v>0</v>
      </c>
      <c r="AH3880" s="112"/>
      <c r="AI3880" s="112"/>
      <c r="AJ3880" s="112"/>
      <c r="AK3880" s="112"/>
      <c r="AL3880" s="112"/>
      <c r="AM3880" s="112"/>
      <c r="AN3880" s="114">
        <f t="shared" si="120"/>
        <v>0</v>
      </c>
      <c r="AO3880" s="114">
        <f t="shared" si="121"/>
        <v>32172384</v>
      </c>
      <c r="AP3880" s="114"/>
      <c r="AQ3880" s="114"/>
      <c r="AR3880" s="114"/>
      <c r="AS3880" s="114"/>
      <c r="AT3880" s="191"/>
    </row>
    <row r="3881" spans="1:46" s="190" customFormat="1" ht="15" customHeight="1" x14ac:dyDescent="0.2">
      <c r="A3881" s="104"/>
      <c r="B3881" s="104">
        <f>VLOOKUP(BJB!$F$9:$F$5599,Ctrl!$B$4:$C$399,2,0)</f>
        <v>34</v>
      </c>
      <c r="C3881" s="104">
        <f>VLOOKUP(BJB!$G$9:$G$5599,Ctrl!$E$4:$F$399,2,0)</f>
        <v>1</v>
      </c>
      <c r="D3881" s="219">
        <v>1</v>
      </c>
      <c r="E3881" s="104" t="str">
        <f>VLOOKUP(BJB!$F$9:$F$5599,Ctrl!$B$4:$D$399,3,0)</f>
        <v>III</v>
      </c>
      <c r="F3881" s="139" t="s">
        <v>10546</v>
      </c>
      <c r="G3881" s="139" t="s">
        <v>4099</v>
      </c>
      <c r="H3881" s="125" t="s">
        <v>6393</v>
      </c>
      <c r="I3881" s="220" t="e">
        <f>IF(G3880=BJB!#REF!,I3880+1,1)</f>
        <v>#REF!</v>
      </c>
      <c r="J3881" s="912" t="s">
        <v>23777</v>
      </c>
      <c r="K3881" s="121" t="s">
        <v>4135</v>
      </c>
      <c r="L3881" s="104" t="s">
        <v>6477</v>
      </c>
      <c r="M3881" s="104" t="s">
        <v>4136</v>
      </c>
      <c r="N3881" s="120">
        <v>41050</v>
      </c>
      <c r="O3881" s="107">
        <v>10000000</v>
      </c>
      <c r="P3881" s="105" t="s">
        <v>16900</v>
      </c>
      <c r="Q3881" s="120">
        <v>41382</v>
      </c>
      <c r="R3881" s="105">
        <v>4239825</v>
      </c>
      <c r="S3881" s="146" t="s">
        <v>7117</v>
      </c>
      <c r="T3881" s="109">
        <v>41453</v>
      </c>
      <c r="U3881" s="112">
        <v>6759542</v>
      </c>
      <c r="V3881" s="109">
        <v>41453</v>
      </c>
      <c r="W3881" s="141">
        <v>6759542</v>
      </c>
      <c r="X3881" s="141">
        <v>0</v>
      </c>
      <c r="Y3881" s="141">
        <v>0</v>
      </c>
      <c r="Z3881" s="141">
        <v>0</v>
      </c>
      <c r="AA3881" s="112">
        <v>1124676</v>
      </c>
      <c r="AB3881" s="112"/>
      <c r="AC3881" s="132"/>
      <c r="AD3881" s="141"/>
      <c r="AE3881" s="106">
        <v>0</v>
      </c>
      <c r="AF3881" s="106">
        <v>0</v>
      </c>
      <c r="AG3881" s="106">
        <v>0</v>
      </c>
      <c r="AH3881" s="112"/>
      <c r="AI3881" s="112"/>
      <c r="AJ3881" s="112"/>
      <c r="AK3881" s="112"/>
      <c r="AL3881" s="112"/>
      <c r="AM3881" s="112"/>
      <c r="AN3881" s="114">
        <f t="shared" si="120"/>
        <v>1124676</v>
      </c>
      <c r="AO3881" s="114">
        <f t="shared" si="121"/>
        <v>5634866</v>
      </c>
      <c r="AP3881" s="114"/>
      <c r="AQ3881" s="114"/>
      <c r="AR3881" s="114"/>
      <c r="AS3881" s="114"/>
      <c r="AT3881" s="191"/>
    </row>
    <row r="3882" spans="1:46" s="190" customFormat="1" ht="15" customHeight="1" x14ac:dyDescent="0.2">
      <c r="A3882" s="104"/>
      <c r="B3882" s="104">
        <f>VLOOKUP(BJB!$F$9:$F$5599,Ctrl!$B$4:$C$399,2,0)</f>
        <v>34</v>
      </c>
      <c r="C3882" s="104">
        <f>VLOOKUP(BJB!$G$9:$G$5599,Ctrl!$E$4:$F$399,2,0)</f>
        <v>1</v>
      </c>
      <c r="D3882" s="219">
        <v>1</v>
      </c>
      <c r="E3882" s="104" t="str">
        <f>VLOOKUP(BJB!$F$9:$F$5599,Ctrl!$B$4:$D$399,3,0)</f>
        <v>III</v>
      </c>
      <c r="F3882" s="139" t="s">
        <v>10546</v>
      </c>
      <c r="G3882" s="139" t="s">
        <v>4099</v>
      </c>
      <c r="H3882" s="125" t="s">
        <v>7547</v>
      </c>
      <c r="I3882" s="220" t="e">
        <f>IF(G3881=BJB!#REF!,I3881+1,1)</f>
        <v>#REF!</v>
      </c>
      <c r="J3882" s="891" t="s">
        <v>18488</v>
      </c>
      <c r="K3882" s="121" t="s">
        <v>4137</v>
      </c>
      <c r="L3882" s="104" t="s">
        <v>6477</v>
      </c>
      <c r="M3882" s="104" t="s">
        <v>4131</v>
      </c>
      <c r="N3882" s="120">
        <v>41064</v>
      </c>
      <c r="O3882" s="105">
        <v>65000000</v>
      </c>
      <c r="P3882" s="105" t="s">
        <v>16901</v>
      </c>
      <c r="Q3882" s="120">
        <v>41429</v>
      </c>
      <c r="R3882" s="105">
        <v>52041108</v>
      </c>
      <c r="S3882" s="146" t="s">
        <v>4086</v>
      </c>
      <c r="T3882" s="109">
        <v>41486</v>
      </c>
      <c r="U3882" s="112">
        <v>40917840</v>
      </c>
      <c r="V3882" s="109">
        <v>41486</v>
      </c>
      <c r="W3882" s="141">
        <v>40917840</v>
      </c>
      <c r="X3882" s="141">
        <v>0</v>
      </c>
      <c r="Y3882" s="141">
        <v>0</v>
      </c>
      <c r="Z3882" s="141">
        <v>0</v>
      </c>
      <c r="AA3882" s="112">
        <v>8917190</v>
      </c>
      <c r="AB3882" s="112"/>
      <c r="AC3882" s="132">
        <v>400849</v>
      </c>
      <c r="AD3882" s="141"/>
      <c r="AE3882" s="106">
        <v>0</v>
      </c>
      <c r="AF3882" s="106">
        <v>0</v>
      </c>
      <c r="AG3882" s="106">
        <v>0</v>
      </c>
      <c r="AH3882" s="112"/>
      <c r="AI3882" s="112"/>
      <c r="AJ3882" s="230"/>
      <c r="AK3882" s="112"/>
      <c r="AL3882" s="112"/>
      <c r="AM3882" s="112"/>
      <c r="AN3882" s="114">
        <f t="shared" si="120"/>
        <v>9318039</v>
      </c>
      <c r="AO3882" s="114">
        <f t="shared" si="121"/>
        <v>31599801</v>
      </c>
      <c r="AP3882" s="114"/>
      <c r="AQ3882" s="114"/>
      <c r="AR3882" s="114"/>
      <c r="AS3882" s="114"/>
      <c r="AT3882" s="191"/>
    </row>
    <row r="3883" spans="1:46" s="190" customFormat="1" ht="15" customHeight="1" x14ac:dyDescent="0.2">
      <c r="A3883" s="104"/>
      <c r="B3883" s="104">
        <f>VLOOKUP(BJB!$F$9:$F$5599,Ctrl!$B$4:$C$399,2,0)</f>
        <v>34</v>
      </c>
      <c r="C3883" s="104">
        <f>VLOOKUP(BJB!$G$9:$G$5599,Ctrl!$E$4:$F$399,2,0)</f>
        <v>1</v>
      </c>
      <c r="D3883" s="219">
        <v>1</v>
      </c>
      <c r="E3883" s="104" t="str">
        <f>VLOOKUP(BJB!$F$9:$F$5599,Ctrl!$B$4:$D$399,3,0)</f>
        <v>III</v>
      </c>
      <c r="F3883" s="139" t="s">
        <v>10546</v>
      </c>
      <c r="G3883" s="139" t="s">
        <v>4099</v>
      </c>
      <c r="H3883" s="125"/>
      <c r="I3883" s="220" t="e">
        <f>IF(G3882=BJB!#REF!,I3882+1,1)</f>
        <v>#REF!</v>
      </c>
      <c r="J3883" s="912" t="s">
        <v>23778</v>
      </c>
      <c r="K3883" s="121" t="s">
        <v>844</v>
      </c>
      <c r="L3883" s="104" t="s">
        <v>6477</v>
      </c>
      <c r="M3883" s="104" t="s">
        <v>4134</v>
      </c>
      <c r="N3883" s="120">
        <v>41102</v>
      </c>
      <c r="O3883" s="105">
        <v>30000000</v>
      </c>
      <c r="P3883" s="105" t="s">
        <v>16902</v>
      </c>
      <c r="Q3883" s="120">
        <v>41431</v>
      </c>
      <c r="R3883" s="105">
        <v>27500001</v>
      </c>
      <c r="S3883" s="146" t="s">
        <v>4086</v>
      </c>
      <c r="T3883" s="109">
        <v>41486</v>
      </c>
      <c r="U3883" s="112">
        <v>21000000</v>
      </c>
      <c r="V3883" s="109">
        <v>41486</v>
      </c>
      <c r="W3883" s="141">
        <v>21000000</v>
      </c>
      <c r="X3883" s="141">
        <v>0</v>
      </c>
      <c r="Y3883" s="141">
        <v>0</v>
      </c>
      <c r="Z3883" s="141">
        <v>0</v>
      </c>
      <c r="AA3883" s="112">
        <v>0</v>
      </c>
      <c r="AB3883" s="112"/>
      <c r="AC3883" s="112"/>
      <c r="AD3883" s="141"/>
      <c r="AE3883" s="106">
        <v>0</v>
      </c>
      <c r="AF3883" s="106">
        <v>0</v>
      </c>
      <c r="AG3883" s="106">
        <v>0</v>
      </c>
      <c r="AH3883" s="112"/>
      <c r="AI3883" s="112"/>
      <c r="AJ3883" s="112"/>
      <c r="AK3883" s="112"/>
      <c r="AL3883" s="112"/>
      <c r="AM3883" s="112"/>
      <c r="AN3883" s="114">
        <f t="shared" si="120"/>
        <v>0</v>
      </c>
      <c r="AO3883" s="114">
        <f t="shared" si="121"/>
        <v>21000000</v>
      </c>
      <c r="AP3883" s="114"/>
      <c r="AQ3883" s="114"/>
      <c r="AR3883" s="114"/>
      <c r="AS3883" s="114"/>
    </row>
    <row r="3884" spans="1:46" s="190" customFormat="1" ht="15" customHeight="1" x14ac:dyDescent="0.2">
      <c r="A3884" s="104"/>
      <c r="B3884" s="104">
        <f>VLOOKUP(BJB!$F$9:$F$5599,Ctrl!$B$4:$C$399,2,0)</f>
        <v>34</v>
      </c>
      <c r="C3884" s="104">
        <f>VLOOKUP(BJB!$G$9:$G$5599,Ctrl!$E$4:$F$399,2,0)</f>
        <v>1</v>
      </c>
      <c r="D3884" s="219">
        <v>1</v>
      </c>
      <c r="E3884" s="104" t="str">
        <f>VLOOKUP(BJB!$F$9:$F$5599,Ctrl!$B$4:$D$399,3,0)</f>
        <v>III</v>
      </c>
      <c r="F3884" s="139" t="s">
        <v>10546</v>
      </c>
      <c r="G3884" s="139" t="s">
        <v>4099</v>
      </c>
      <c r="H3884" s="125">
        <v>1120612000189</v>
      </c>
      <c r="I3884" s="220" t="e">
        <f>IF(G3883=BJB!#REF!,I3883+1,1)</f>
        <v>#REF!</v>
      </c>
      <c r="J3884" s="912" t="s">
        <v>23779</v>
      </c>
      <c r="K3884" s="121" t="s">
        <v>4138</v>
      </c>
      <c r="L3884" s="104" t="s">
        <v>6477</v>
      </c>
      <c r="M3884" s="104" t="s">
        <v>4134</v>
      </c>
      <c r="N3884" s="120">
        <v>41102</v>
      </c>
      <c r="O3884" s="105">
        <v>15000000</v>
      </c>
      <c r="P3884" s="105" t="s">
        <v>16903</v>
      </c>
      <c r="Q3884" s="120">
        <v>41438</v>
      </c>
      <c r="R3884" s="105">
        <v>12339998</v>
      </c>
      <c r="S3884" s="146" t="s">
        <v>4086</v>
      </c>
      <c r="T3884" s="109">
        <v>41486</v>
      </c>
      <c r="U3884" s="112">
        <v>9845597</v>
      </c>
      <c r="V3884" s="109">
        <v>41486</v>
      </c>
      <c r="W3884" s="141">
        <v>9845597</v>
      </c>
      <c r="X3884" s="141">
        <v>0</v>
      </c>
      <c r="Y3884" s="141">
        <v>0</v>
      </c>
      <c r="Z3884" s="141">
        <v>0</v>
      </c>
      <c r="AA3884" s="112">
        <v>438823</v>
      </c>
      <c r="AB3884" s="112"/>
      <c r="AC3884" s="132"/>
      <c r="AD3884" s="141"/>
      <c r="AE3884" s="106">
        <v>0</v>
      </c>
      <c r="AF3884" s="106">
        <v>0</v>
      </c>
      <c r="AG3884" s="106">
        <v>0</v>
      </c>
      <c r="AH3884" s="112"/>
      <c r="AI3884" s="112"/>
      <c r="AJ3884" s="112"/>
      <c r="AK3884" s="112"/>
      <c r="AL3884" s="112"/>
      <c r="AM3884" s="112"/>
      <c r="AN3884" s="114">
        <f t="shared" si="120"/>
        <v>438823</v>
      </c>
      <c r="AO3884" s="114">
        <f t="shared" si="121"/>
        <v>9406774</v>
      </c>
      <c r="AP3884" s="114"/>
      <c r="AQ3884" s="114"/>
      <c r="AR3884" s="114"/>
      <c r="AS3884" s="114"/>
    </row>
    <row r="3885" spans="1:46" s="190" customFormat="1" ht="15" customHeight="1" x14ac:dyDescent="0.2">
      <c r="A3885" s="104"/>
      <c r="B3885" s="104">
        <f>VLOOKUP(BJB!$F$9:$F$5599,Ctrl!$B$4:$C$399,2,0)</f>
        <v>34</v>
      </c>
      <c r="C3885" s="104">
        <f>VLOOKUP(BJB!$G$9:$G$5599,Ctrl!$E$4:$F$399,2,0)</f>
        <v>1</v>
      </c>
      <c r="D3885" s="219">
        <v>1</v>
      </c>
      <c r="E3885" s="104" t="str">
        <f>VLOOKUP(BJB!$F$9:$F$5599,Ctrl!$B$4:$D$399,3,0)</f>
        <v>III</v>
      </c>
      <c r="F3885" s="139" t="s">
        <v>10546</v>
      </c>
      <c r="G3885" s="139" t="s">
        <v>4099</v>
      </c>
      <c r="H3885" s="125">
        <v>1111019000577</v>
      </c>
      <c r="I3885" s="220" t="e">
        <f>IF(G3884=BJB!#REF!,I3884+1,1)</f>
        <v>#REF!</v>
      </c>
      <c r="J3885" s="912" t="s">
        <v>23780</v>
      </c>
      <c r="K3885" s="121" t="s">
        <v>4140</v>
      </c>
      <c r="L3885" s="104" t="s">
        <v>6477</v>
      </c>
      <c r="M3885" s="104" t="s">
        <v>1325</v>
      </c>
      <c r="N3885" s="120">
        <v>40865</v>
      </c>
      <c r="O3885" s="105">
        <v>5000000</v>
      </c>
      <c r="P3885" s="105" t="s">
        <v>16904</v>
      </c>
      <c r="Q3885" s="120">
        <v>41429</v>
      </c>
      <c r="R3885" s="105">
        <v>2315004</v>
      </c>
      <c r="S3885" s="146" t="s">
        <v>4086</v>
      </c>
      <c r="T3885" s="109">
        <v>41486</v>
      </c>
      <c r="U3885" s="112">
        <v>1591181</v>
      </c>
      <c r="V3885" s="109">
        <v>41486</v>
      </c>
      <c r="W3885" s="141">
        <v>1591181</v>
      </c>
      <c r="X3885" s="141">
        <v>0</v>
      </c>
      <c r="Y3885" s="141">
        <v>0</v>
      </c>
      <c r="Z3885" s="141">
        <v>0</v>
      </c>
      <c r="AA3885" s="112">
        <v>1591181</v>
      </c>
      <c r="AB3885" s="112"/>
      <c r="AC3885" s="132"/>
      <c r="AD3885" s="141"/>
      <c r="AE3885" s="106">
        <v>0</v>
      </c>
      <c r="AF3885" s="106">
        <v>0</v>
      </c>
      <c r="AG3885" s="106">
        <v>0</v>
      </c>
      <c r="AH3885" s="112"/>
      <c r="AI3885" s="112"/>
      <c r="AJ3885" s="112"/>
      <c r="AK3885" s="112"/>
      <c r="AL3885" s="112"/>
      <c r="AM3885" s="112"/>
      <c r="AN3885" s="114">
        <f t="shared" si="120"/>
        <v>1591181</v>
      </c>
      <c r="AO3885" s="114">
        <f t="shared" si="121"/>
        <v>0</v>
      </c>
      <c r="AP3885" s="114"/>
      <c r="AQ3885" s="114"/>
      <c r="AR3885" s="114"/>
      <c r="AS3885" s="114"/>
    </row>
    <row r="3886" spans="1:46" s="190" customFormat="1" ht="15" customHeight="1" x14ac:dyDescent="0.2">
      <c r="A3886" s="104"/>
      <c r="B3886" s="104">
        <f>VLOOKUP(BJB!$F$9:$F$5599,Ctrl!$B$4:$C$399,2,0)</f>
        <v>34</v>
      </c>
      <c r="C3886" s="104">
        <f>VLOOKUP(BJB!$G$9:$G$5599,Ctrl!$E$4:$F$399,2,0)</f>
        <v>1</v>
      </c>
      <c r="D3886" s="219">
        <v>1</v>
      </c>
      <c r="E3886" s="104" t="str">
        <f>VLOOKUP(BJB!$F$9:$F$5599,Ctrl!$B$4:$D$399,3,0)</f>
        <v>III</v>
      </c>
      <c r="F3886" s="139" t="s">
        <v>10546</v>
      </c>
      <c r="G3886" s="139" t="s">
        <v>4099</v>
      </c>
      <c r="H3886" s="125" t="s">
        <v>13205</v>
      </c>
      <c r="I3886" s="220" t="e">
        <f>IF(G3885=BJB!#REF!,I3885+1,1)</f>
        <v>#REF!</v>
      </c>
      <c r="J3886" s="912" t="s">
        <v>23781</v>
      </c>
      <c r="K3886" s="121" t="s">
        <v>4141</v>
      </c>
      <c r="L3886" s="104" t="s">
        <v>6477</v>
      </c>
      <c r="M3886" s="104" t="s">
        <v>4142</v>
      </c>
      <c r="N3886" s="120">
        <v>41176</v>
      </c>
      <c r="O3886" s="105">
        <v>120000000</v>
      </c>
      <c r="P3886" s="105" t="s">
        <v>16905</v>
      </c>
      <c r="Q3886" s="120" t="s">
        <v>15642</v>
      </c>
      <c r="R3886" s="105">
        <v>107320001</v>
      </c>
      <c r="S3886" s="146" t="s">
        <v>7127</v>
      </c>
      <c r="T3886" s="120">
        <v>41516</v>
      </c>
      <c r="U3886" s="112">
        <v>84000000</v>
      </c>
      <c r="V3886" s="109">
        <v>41516</v>
      </c>
      <c r="W3886" s="141">
        <v>84000000</v>
      </c>
      <c r="X3886" s="141">
        <v>0</v>
      </c>
      <c r="Y3886" s="141">
        <v>0</v>
      </c>
      <c r="Z3886" s="141">
        <v>0</v>
      </c>
      <c r="AA3886" s="112">
        <v>1621670</v>
      </c>
      <c r="AB3886" s="112"/>
      <c r="AC3886" s="132"/>
      <c r="AD3886" s="141"/>
      <c r="AE3886" s="106">
        <v>0</v>
      </c>
      <c r="AF3886" s="106">
        <v>0</v>
      </c>
      <c r="AG3886" s="106">
        <v>0</v>
      </c>
      <c r="AH3886" s="112"/>
      <c r="AI3886" s="112"/>
      <c r="AJ3886" s="112"/>
      <c r="AK3886" s="112"/>
      <c r="AL3886" s="112"/>
      <c r="AM3886" s="112"/>
      <c r="AN3886" s="114">
        <f t="shared" si="120"/>
        <v>1621670</v>
      </c>
      <c r="AO3886" s="114">
        <f t="shared" si="121"/>
        <v>82378330</v>
      </c>
      <c r="AP3886" s="114"/>
      <c r="AQ3886" s="114"/>
      <c r="AR3886" s="114"/>
      <c r="AS3886" s="114"/>
    </row>
    <row r="3887" spans="1:46" s="191" customFormat="1" ht="15" customHeight="1" x14ac:dyDescent="0.2">
      <c r="A3887" s="104"/>
      <c r="B3887" s="104">
        <f>VLOOKUP(BJB!$F$9:$F$5599,Ctrl!$B$4:$C$399,2,0)</f>
        <v>34</v>
      </c>
      <c r="C3887" s="104">
        <f>VLOOKUP(BJB!$G$9:$G$5599,Ctrl!$E$4:$F$399,2,0)</f>
        <v>1</v>
      </c>
      <c r="D3887" s="219">
        <v>1</v>
      </c>
      <c r="E3887" s="104" t="str">
        <f>VLOOKUP(BJB!$F$9:$F$5599,Ctrl!$B$4:$D$399,3,0)</f>
        <v>III</v>
      </c>
      <c r="F3887" s="139" t="s">
        <v>10546</v>
      </c>
      <c r="G3887" s="139" t="s">
        <v>4099</v>
      </c>
      <c r="H3887" s="125"/>
      <c r="I3887" s="220" t="e">
        <f>IF(G3886=BJB!#REF!,I3886+1,1)</f>
        <v>#REF!</v>
      </c>
      <c r="J3887" s="912" t="s">
        <v>23782</v>
      </c>
      <c r="K3887" s="263" t="s">
        <v>4143</v>
      </c>
      <c r="L3887" s="104" t="s">
        <v>6477</v>
      </c>
      <c r="M3887" s="104" t="s">
        <v>4142</v>
      </c>
      <c r="N3887" s="120">
        <v>41176</v>
      </c>
      <c r="O3887" s="105">
        <v>50000000</v>
      </c>
      <c r="P3887" s="105" t="s">
        <v>16906</v>
      </c>
      <c r="Q3887" s="120" t="s">
        <v>15642</v>
      </c>
      <c r="R3887" s="105">
        <v>45833333</v>
      </c>
      <c r="S3887" s="146" t="s">
        <v>7127</v>
      </c>
      <c r="T3887" s="120">
        <v>41516</v>
      </c>
      <c r="U3887" s="112">
        <v>35000000</v>
      </c>
      <c r="V3887" s="109">
        <v>41516</v>
      </c>
      <c r="W3887" s="141">
        <v>35000000</v>
      </c>
      <c r="X3887" s="141">
        <v>0</v>
      </c>
      <c r="Y3887" s="141">
        <v>0</v>
      </c>
      <c r="Z3887" s="141">
        <v>0</v>
      </c>
      <c r="AA3887" s="112">
        <v>0</v>
      </c>
      <c r="AB3887" s="112"/>
      <c r="AC3887" s="112"/>
      <c r="AD3887" s="141"/>
      <c r="AE3887" s="106">
        <v>0</v>
      </c>
      <c r="AF3887" s="106">
        <v>0</v>
      </c>
      <c r="AG3887" s="106">
        <v>0</v>
      </c>
      <c r="AH3887" s="112"/>
      <c r="AI3887" s="112"/>
      <c r="AJ3887" s="112"/>
      <c r="AK3887" s="112"/>
      <c r="AL3887" s="112"/>
      <c r="AM3887" s="112"/>
      <c r="AN3887" s="114">
        <f t="shared" si="120"/>
        <v>0</v>
      </c>
      <c r="AO3887" s="114">
        <f t="shared" si="121"/>
        <v>35000000</v>
      </c>
      <c r="AP3887" s="114"/>
      <c r="AQ3887" s="114"/>
      <c r="AR3887" s="114"/>
      <c r="AS3887" s="114"/>
      <c r="AT3887" s="190"/>
    </row>
    <row r="3888" spans="1:46" s="190" customFormat="1" ht="15" customHeight="1" x14ac:dyDescent="0.2">
      <c r="A3888" s="104"/>
      <c r="B3888" s="104">
        <f>VLOOKUP(BJB!$F$9:$F$5599,Ctrl!$B$4:$C$399,2,0)</f>
        <v>34</v>
      </c>
      <c r="C3888" s="104">
        <f>VLOOKUP(BJB!$G$9:$G$5599,Ctrl!$E$4:$F$399,2,0)</f>
        <v>1</v>
      </c>
      <c r="D3888" s="219">
        <v>1</v>
      </c>
      <c r="E3888" s="104" t="str">
        <f>VLOOKUP(BJB!$F$9:$F$5599,Ctrl!$B$4:$D$399,3,0)</f>
        <v>III</v>
      </c>
      <c r="F3888" s="139" t="s">
        <v>10546</v>
      </c>
      <c r="G3888" s="139" t="s">
        <v>4099</v>
      </c>
      <c r="H3888" s="125" t="s">
        <v>17665</v>
      </c>
      <c r="I3888" s="220" t="e">
        <f>IF(G3887=BJB!#REF!,I3887+1,1)</f>
        <v>#REF!</v>
      </c>
      <c r="J3888" s="891" t="s">
        <v>18489</v>
      </c>
      <c r="K3888" s="121" t="s">
        <v>4144</v>
      </c>
      <c r="L3888" s="104" t="s">
        <v>6477</v>
      </c>
      <c r="M3888" s="104" t="s">
        <v>4145</v>
      </c>
      <c r="N3888" s="120">
        <v>41131</v>
      </c>
      <c r="O3888" s="105">
        <v>160000000</v>
      </c>
      <c r="P3888" s="105" t="s">
        <v>16907</v>
      </c>
      <c r="Q3888" s="120" t="s">
        <v>15642</v>
      </c>
      <c r="R3888" s="105">
        <v>143881668</v>
      </c>
      <c r="S3888" s="146" t="s">
        <v>7127</v>
      </c>
      <c r="T3888" s="120">
        <v>41516</v>
      </c>
      <c r="U3888" s="112">
        <v>112000000</v>
      </c>
      <c r="V3888" s="109">
        <v>41516</v>
      </c>
      <c r="W3888" s="141">
        <v>112000000</v>
      </c>
      <c r="X3888" s="141">
        <v>0</v>
      </c>
      <c r="Y3888" s="141">
        <v>0</v>
      </c>
      <c r="Z3888" s="141">
        <v>0</v>
      </c>
      <c r="AA3888" s="112">
        <v>1732000</v>
      </c>
      <c r="AB3888" s="112"/>
      <c r="AC3888" s="112"/>
      <c r="AD3888" s="141">
        <v>1556824</v>
      </c>
      <c r="AE3888" s="106">
        <v>0</v>
      </c>
      <c r="AF3888" s="106">
        <v>1167618</v>
      </c>
      <c r="AG3888" s="106">
        <v>1946029</v>
      </c>
      <c r="AH3888" s="112"/>
      <c r="AI3888" s="112"/>
      <c r="AJ3888" s="112"/>
      <c r="AK3888" s="112"/>
      <c r="AL3888" s="112"/>
      <c r="AM3888" s="112"/>
      <c r="AN3888" s="114">
        <f t="shared" si="120"/>
        <v>6402471</v>
      </c>
      <c r="AO3888" s="114">
        <f t="shared" si="121"/>
        <v>105597529</v>
      </c>
      <c r="AP3888" s="114" t="s">
        <v>10693</v>
      </c>
      <c r="AQ3888" s="114" t="s">
        <v>11184</v>
      </c>
      <c r="AR3888" s="114" t="s">
        <v>10696</v>
      </c>
      <c r="AS3888" s="114">
        <v>149943750</v>
      </c>
      <c r="AT3888" s="191"/>
    </row>
    <row r="3889" spans="1:45" s="190" customFormat="1" ht="15" customHeight="1" x14ac:dyDescent="0.2">
      <c r="A3889" s="104"/>
      <c r="B3889" s="104">
        <f>VLOOKUP(BJB!$F$9:$F$5599,Ctrl!$B$4:$C$399,2,0)</f>
        <v>34</v>
      </c>
      <c r="C3889" s="104">
        <f>VLOOKUP(BJB!$G$9:$G$5599,Ctrl!$E$4:$F$399,2,0)</f>
        <v>1</v>
      </c>
      <c r="D3889" s="219">
        <v>1</v>
      </c>
      <c r="E3889" s="104" t="str">
        <f>VLOOKUP(BJB!$F$9:$F$5599,Ctrl!$B$4:$D$399,3,0)</f>
        <v>III</v>
      </c>
      <c r="F3889" s="139" t="s">
        <v>10546</v>
      </c>
      <c r="G3889" s="139" t="s">
        <v>4099</v>
      </c>
      <c r="H3889" s="125">
        <v>1120813000137</v>
      </c>
      <c r="I3889" s="220" t="e">
        <f>IF(G3888=BJB!#REF!,I3888+1,1)</f>
        <v>#REF!</v>
      </c>
      <c r="J3889" s="912" t="s">
        <v>23783</v>
      </c>
      <c r="K3889" s="126" t="s">
        <v>3730</v>
      </c>
      <c r="L3889" s="104" t="s">
        <v>6477</v>
      </c>
      <c r="M3889" s="127" t="s">
        <v>4142</v>
      </c>
      <c r="N3889" s="128">
        <v>41176</v>
      </c>
      <c r="O3889" s="140">
        <v>30000000</v>
      </c>
      <c r="P3889" s="105" t="s">
        <v>16908</v>
      </c>
      <c r="Q3889" s="120">
        <v>41500</v>
      </c>
      <c r="R3889" s="105">
        <v>26666668</v>
      </c>
      <c r="S3889" s="234" t="s">
        <v>127</v>
      </c>
      <c r="T3889" s="130">
        <v>41605</v>
      </c>
      <c r="U3889" s="112">
        <v>21000000</v>
      </c>
      <c r="V3889" s="109">
        <v>41605</v>
      </c>
      <c r="W3889" s="141">
        <v>21000000</v>
      </c>
      <c r="X3889" s="141">
        <v>0</v>
      </c>
      <c r="Y3889" s="141">
        <v>0</v>
      </c>
      <c r="Z3889" s="141">
        <v>0</v>
      </c>
      <c r="AA3889" s="112">
        <v>78750</v>
      </c>
      <c r="AB3889" s="112"/>
      <c r="AC3889" s="132"/>
      <c r="AD3889" s="141"/>
      <c r="AE3889" s="106">
        <v>0</v>
      </c>
      <c r="AF3889" s="106">
        <v>0</v>
      </c>
      <c r="AG3889" s="106">
        <v>0</v>
      </c>
      <c r="AH3889" s="112"/>
      <c r="AI3889" s="112"/>
      <c r="AJ3889" s="112"/>
      <c r="AK3889" s="112"/>
      <c r="AL3889" s="112"/>
      <c r="AM3889" s="112"/>
      <c r="AN3889" s="114">
        <f t="shared" si="120"/>
        <v>78750</v>
      </c>
      <c r="AO3889" s="114">
        <f t="shared" si="121"/>
        <v>20921250</v>
      </c>
      <c r="AP3889" s="114"/>
      <c r="AQ3889" s="114"/>
      <c r="AR3889" s="114"/>
      <c r="AS3889" s="114"/>
    </row>
    <row r="3890" spans="1:45" s="190" customFormat="1" ht="15" customHeight="1" x14ac:dyDescent="0.2">
      <c r="A3890" s="104"/>
      <c r="B3890" s="104">
        <f>VLOOKUP(BJB!$F$9:$F$5599,Ctrl!$B$4:$C$399,2,0)</f>
        <v>34</v>
      </c>
      <c r="C3890" s="104">
        <f>VLOOKUP(BJB!$G$9:$G$5599,Ctrl!$E$4:$F$399,2,0)</f>
        <v>1</v>
      </c>
      <c r="D3890" s="219">
        <v>1</v>
      </c>
      <c r="E3890" s="104" t="str">
        <f>VLOOKUP(BJB!$F$9:$F$5599,Ctrl!$B$4:$D$399,3,0)</f>
        <v>III</v>
      </c>
      <c r="F3890" s="139" t="s">
        <v>10546</v>
      </c>
      <c r="G3890" s="139" t="s">
        <v>4099</v>
      </c>
      <c r="H3890" s="125"/>
      <c r="I3890" s="220" t="e">
        <f>IF(G3889=BJB!#REF!,I3889+1,1)</f>
        <v>#REF!</v>
      </c>
      <c r="J3890" s="912" t="s">
        <v>23784</v>
      </c>
      <c r="K3890" s="126" t="s">
        <v>4146</v>
      </c>
      <c r="L3890" s="104" t="s">
        <v>6477</v>
      </c>
      <c r="M3890" s="127" t="s">
        <v>4145</v>
      </c>
      <c r="N3890" s="120">
        <v>41131</v>
      </c>
      <c r="O3890" s="140">
        <v>50000000</v>
      </c>
      <c r="P3890" s="105" t="s">
        <v>16909</v>
      </c>
      <c r="Q3890" s="120">
        <v>41533</v>
      </c>
      <c r="R3890" s="105">
        <v>39380729</v>
      </c>
      <c r="S3890" s="234" t="s">
        <v>127</v>
      </c>
      <c r="T3890" s="130">
        <v>41605</v>
      </c>
      <c r="U3890" s="112">
        <v>30769663</v>
      </c>
      <c r="V3890" s="109">
        <v>41605</v>
      </c>
      <c r="W3890" s="141">
        <v>30769663</v>
      </c>
      <c r="X3890" s="141">
        <v>0</v>
      </c>
      <c r="Y3890" s="141">
        <v>0</v>
      </c>
      <c r="Z3890" s="141">
        <v>0</v>
      </c>
      <c r="AA3890" s="112">
        <v>30716969</v>
      </c>
      <c r="AB3890" s="112"/>
      <c r="AC3890" s="112"/>
      <c r="AD3890" s="141"/>
      <c r="AE3890" s="106">
        <v>0</v>
      </c>
      <c r="AF3890" s="106">
        <v>0</v>
      </c>
      <c r="AG3890" s="106">
        <v>0</v>
      </c>
      <c r="AH3890" s="112"/>
      <c r="AI3890" s="112"/>
      <c r="AJ3890" s="112"/>
      <c r="AK3890" s="112"/>
      <c r="AL3890" s="112"/>
      <c r="AM3890" s="112"/>
      <c r="AN3890" s="114">
        <f t="shared" si="120"/>
        <v>30716969</v>
      </c>
      <c r="AO3890" s="114">
        <f t="shared" si="121"/>
        <v>52694</v>
      </c>
      <c r="AP3890" s="114"/>
      <c r="AQ3890" s="114"/>
      <c r="AR3890" s="114"/>
      <c r="AS3890" s="114"/>
    </row>
    <row r="3891" spans="1:45" s="190" customFormat="1" ht="15" customHeight="1" x14ac:dyDescent="0.2">
      <c r="A3891" s="104"/>
      <c r="B3891" s="104">
        <f>VLOOKUP(BJB!$F$9:$F$5599,Ctrl!$B$4:$C$399,2,0)</f>
        <v>34</v>
      </c>
      <c r="C3891" s="104">
        <f>VLOOKUP(BJB!$G$9:$G$5599,Ctrl!$E$4:$F$399,2,0)</f>
        <v>1</v>
      </c>
      <c r="D3891" s="219">
        <v>1</v>
      </c>
      <c r="E3891" s="104" t="str">
        <f>VLOOKUP(BJB!$F$9:$F$5599,Ctrl!$B$4:$D$399,3,0)</f>
        <v>III</v>
      </c>
      <c r="F3891" s="139" t="s">
        <v>10546</v>
      </c>
      <c r="G3891" s="139" t="s">
        <v>4099</v>
      </c>
      <c r="H3891" s="125">
        <v>1120813000392</v>
      </c>
      <c r="I3891" s="220" t="e">
        <f>IF(G3890=BJB!#REF!,I3890+1,1)</f>
        <v>#REF!</v>
      </c>
      <c r="J3891" s="912" t="s">
        <v>23785</v>
      </c>
      <c r="K3891" s="126" t="s">
        <v>4147</v>
      </c>
      <c r="L3891" s="104" t="s">
        <v>6477</v>
      </c>
      <c r="M3891" s="127" t="s">
        <v>4142</v>
      </c>
      <c r="N3891" s="128">
        <v>41176</v>
      </c>
      <c r="O3891" s="140">
        <v>50000000</v>
      </c>
      <c r="P3891" s="105" t="s">
        <v>16910</v>
      </c>
      <c r="Q3891" s="120">
        <v>41533</v>
      </c>
      <c r="R3891" s="105">
        <v>38871503</v>
      </c>
      <c r="S3891" s="234" t="s">
        <v>127</v>
      </c>
      <c r="T3891" s="130">
        <v>41605</v>
      </c>
      <c r="U3891" s="112">
        <v>30559080</v>
      </c>
      <c r="V3891" s="109">
        <v>41605</v>
      </c>
      <c r="W3891" s="141">
        <v>30559080</v>
      </c>
      <c r="X3891" s="141">
        <v>0</v>
      </c>
      <c r="Y3891" s="141">
        <v>0</v>
      </c>
      <c r="Z3891" s="141">
        <v>0</v>
      </c>
      <c r="AA3891" s="112">
        <v>25065804</v>
      </c>
      <c r="AB3891" s="112"/>
      <c r="AC3891" s="132"/>
      <c r="AD3891" s="141"/>
      <c r="AE3891" s="106">
        <v>0</v>
      </c>
      <c r="AF3891" s="106">
        <v>0</v>
      </c>
      <c r="AG3891" s="106">
        <v>0</v>
      </c>
      <c r="AH3891" s="112"/>
      <c r="AI3891" s="112"/>
      <c r="AJ3891" s="112"/>
      <c r="AK3891" s="112"/>
      <c r="AL3891" s="112"/>
      <c r="AM3891" s="112"/>
      <c r="AN3891" s="114">
        <f t="shared" si="120"/>
        <v>25065804</v>
      </c>
      <c r="AO3891" s="114">
        <f t="shared" si="121"/>
        <v>5493276</v>
      </c>
      <c r="AP3891" s="114"/>
      <c r="AQ3891" s="114"/>
      <c r="AR3891" s="114"/>
      <c r="AS3891" s="114"/>
    </row>
    <row r="3892" spans="1:45" s="190" customFormat="1" ht="15" customHeight="1" x14ac:dyDescent="0.2">
      <c r="A3892" s="104"/>
      <c r="B3892" s="104">
        <f>VLOOKUP(BJB!$F$9:$F$5599,Ctrl!$B$4:$C$399,2,0)</f>
        <v>34</v>
      </c>
      <c r="C3892" s="104">
        <f>VLOOKUP(BJB!$G$9:$G$5599,Ctrl!$E$4:$F$399,2,0)</f>
        <v>1</v>
      </c>
      <c r="D3892" s="219">
        <v>1</v>
      </c>
      <c r="E3892" s="104" t="str">
        <f>VLOOKUP(BJB!$F$9:$F$5599,Ctrl!$B$4:$D$399,3,0)</f>
        <v>III</v>
      </c>
      <c r="F3892" s="139" t="s">
        <v>10546</v>
      </c>
      <c r="G3892" s="139" t="s">
        <v>4099</v>
      </c>
      <c r="H3892" s="125"/>
      <c r="I3892" s="220" t="e">
        <f>IF(G3891=BJB!#REF!,I3891+1,1)</f>
        <v>#REF!</v>
      </c>
      <c r="J3892" s="912" t="s">
        <v>23786</v>
      </c>
      <c r="K3892" s="126" t="s">
        <v>4148</v>
      </c>
      <c r="L3892" s="104" t="s">
        <v>6477</v>
      </c>
      <c r="M3892" s="127" t="s">
        <v>4131</v>
      </c>
      <c r="N3892" s="128">
        <v>41064</v>
      </c>
      <c r="O3892" s="140">
        <v>40000000</v>
      </c>
      <c r="P3892" s="105" t="s">
        <v>16911</v>
      </c>
      <c r="Q3892" s="120">
        <v>41533</v>
      </c>
      <c r="R3892" s="105">
        <v>24611517</v>
      </c>
      <c r="S3892" s="234" t="s">
        <v>127</v>
      </c>
      <c r="T3892" s="130">
        <v>41605</v>
      </c>
      <c r="U3892" s="112">
        <v>19309480</v>
      </c>
      <c r="V3892" s="109">
        <v>41605</v>
      </c>
      <c r="W3892" s="141">
        <v>19309480</v>
      </c>
      <c r="X3892" s="141">
        <v>0</v>
      </c>
      <c r="Y3892" s="141">
        <v>0</v>
      </c>
      <c r="Z3892" s="141">
        <v>0</v>
      </c>
      <c r="AA3892" s="112">
        <v>14649631</v>
      </c>
      <c r="AB3892" s="112"/>
      <c r="AC3892" s="112"/>
      <c r="AD3892" s="141"/>
      <c r="AE3892" s="106">
        <v>0</v>
      </c>
      <c r="AF3892" s="106">
        <v>0</v>
      </c>
      <c r="AG3892" s="106">
        <v>0</v>
      </c>
      <c r="AH3892" s="112"/>
      <c r="AI3892" s="112"/>
      <c r="AJ3892" s="112"/>
      <c r="AK3892" s="112"/>
      <c r="AL3892" s="112"/>
      <c r="AM3892" s="112"/>
      <c r="AN3892" s="114">
        <f t="shared" si="120"/>
        <v>14649631</v>
      </c>
      <c r="AO3892" s="114">
        <f t="shared" si="121"/>
        <v>4659849</v>
      </c>
      <c r="AP3892" s="114"/>
      <c r="AQ3892" s="114"/>
      <c r="AR3892" s="114"/>
      <c r="AS3892" s="114"/>
    </row>
    <row r="3893" spans="1:45" s="190" customFormat="1" ht="15" customHeight="1" x14ac:dyDescent="0.2">
      <c r="A3893" s="104"/>
      <c r="B3893" s="104">
        <f>VLOOKUP(BJB!$F$9:$F$5599,Ctrl!$B$4:$C$399,2,0)</f>
        <v>34</v>
      </c>
      <c r="C3893" s="104">
        <f>VLOOKUP(BJB!$G$9:$G$5599,Ctrl!$E$4:$F$399,2,0)</f>
        <v>1</v>
      </c>
      <c r="D3893" s="219">
        <v>1</v>
      </c>
      <c r="E3893" s="104" t="str">
        <f>VLOOKUP(BJB!$F$9:$F$5599,Ctrl!$B$4:$D$399,3,0)</f>
        <v>III</v>
      </c>
      <c r="F3893" s="139" t="s">
        <v>10546</v>
      </c>
      <c r="G3893" s="139" t="s">
        <v>4099</v>
      </c>
      <c r="H3893" s="125" t="s">
        <v>6400</v>
      </c>
      <c r="I3893" s="220" t="e">
        <f>IF(G3892=BJB!#REF!,I3892+1,1)</f>
        <v>#REF!</v>
      </c>
      <c r="J3893" s="912" t="s">
        <v>23787</v>
      </c>
      <c r="K3893" s="126" t="s">
        <v>3054</v>
      </c>
      <c r="L3893" s="104" t="s">
        <v>6477</v>
      </c>
      <c r="M3893" s="127" t="s">
        <v>5023</v>
      </c>
      <c r="N3893" s="128">
        <v>41161</v>
      </c>
      <c r="O3893" s="140">
        <v>6000000</v>
      </c>
      <c r="P3893" s="105" t="s">
        <v>16912</v>
      </c>
      <c r="Q3893" s="120">
        <v>41563</v>
      </c>
      <c r="R3893" s="105">
        <v>3999996</v>
      </c>
      <c r="S3893" s="234" t="s">
        <v>4963</v>
      </c>
      <c r="T3893" s="130">
        <v>41670</v>
      </c>
      <c r="U3893" s="112">
        <v>2799997.1999999997</v>
      </c>
      <c r="V3893" s="109">
        <v>41640</v>
      </c>
      <c r="W3893" s="141">
        <v>2799997.1999999997</v>
      </c>
      <c r="X3893" s="141">
        <v>0</v>
      </c>
      <c r="Y3893" s="141">
        <v>0</v>
      </c>
      <c r="Z3893" s="141">
        <v>0</v>
      </c>
      <c r="AA3893" s="112">
        <v>2791815</v>
      </c>
      <c r="AB3893" s="112"/>
      <c r="AC3893" s="132"/>
      <c r="AD3893" s="141"/>
      <c r="AE3893" s="106">
        <v>0</v>
      </c>
      <c r="AF3893" s="106">
        <v>0</v>
      </c>
      <c r="AG3893" s="106">
        <v>0</v>
      </c>
      <c r="AH3893" s="112"/>
      <c r="AI3893" s="112"/>
      <c r="AJ3893" s="112"/>
      <c r="AK3893" s="112"/>
      <c r="AL3893" s="112"/>
      <c r="AM3893" s="112"/>
      <c r="AN3893" s="114">
        <f t="shared" si="120"/>
        <v>2791815</v>
      </c>
      <c r="AO3893" s="114">
        <f t="shared" si="121"/>
        <v>8182.1999999997206</v>
      </c>
      <c r="AP3893" s="114"/>
      <c r="AQ3893" s="114"/>
      <c r="AR3893" s="114"/>
      <c r="AS3893" s="114"/>
    </row>
    <row r="3894" spans="1:45" s="190" customFormat="1" ht="15" customHeight="1" x14ac:dyDescent="0.2">
      <c r="A3894" s="104"/>
      <c r="B3894" s="104">
        <f>VLOOKUP(BJB!$F$9:$F$5599,Ctrl!$B$4:$C$399,2,0)</f>
        <v>34</v>
      </c>
      <c r="C3894" s="104">
        <f>VLOOKUP(BJB!$G$9:$G$5599,Ctrl!$E$4:$F$399,2,0)</f>
        <v>1</v>
      </c>
      <c r="D3894" s="219">
        <v>1</v>
      </c>
      <c r="E3894" s="104" t="str">
        <f>VLOOKUP(BJB!$F$9:$F$5599,Ctrl!$B$4:$D$399,3,0)</f>
        <v>III</v>
      </c>
      <c r="F3894" s="139" t="s">
        <v>10546</v>
      </c>
      <c r="G3894" s="139" t="s">
        <v>4099</v>
      </c>
      <c r="H3894" s="125"/>
      <c r="I3894" s="220" t="e">
        <f>IF(G3893=BJB!#REF!,I3893+1,1)</f>
        <v>#REF!</v>
      </c>
      <c r="J3894" s="912" t="s">
        <v>23788</v>
      </c>
      <c r="K3894" s="126" t="s">
        <v>5021</v>
      </c>
      <c r="L3894" s="104" t="s">
        <v>6477</v>
      </c>
      <c r="M3894" s="127" t="s">
        <v>5024</v>
      </c>
      <c r="N3894" s="120">
        <v>41187</v>
      </c>
      <c r="O3894" s="140">
        <v>20000000</v>
      </c>
      <c r="P3894" s="105" t="s">
        <v>16913</v>
      </c>
      <c r="Q3894" s="120">
        <v>41563</v>
      </c>
      <c r="R3894" s="105">
        <v>22921205</v>
      </c>
      <c r="S3894" s="234" t="s">
        <v>4963</v>
      </c>
      <c r="T3894" s="130">
        <v>41670</v>
      </c>
      <c r="U3894" s="112">
        <v>14000000</v>
      </c>
      <c r="V3894" s="109">
        <v>41640</v>
      </c>
      <c r="W3894" s="141">
        <v>14000000</v>
      </c>
      <c r="X3894" s="141">
        <v>0</v>
      </c>
      <c r="Y3894" s="141">
        <v>0</v>
      </c>
      <c r="Z3894" s="141">
        <v>0</v>
      </c>
      <c r="AA3894" s="112">
        <v>0</v>
      </c>
      <c r="AB3894" s="112"/>
      <c r="AC3894" s="112"/>
      <c r="AD3894" s="141"/>
      <c r="AE3894" s="106">
        <v>0</v>
      </c>
      <c r="AF3894" s="106">
        <v>0</v>
      </c>
      <c r="AG3894" s="106">
        <v>0</v>
      </c>
      <c r="AH3894" s="112"/>
      <c r="AI3894" s="112"/>
      <c r="AJ3894" s="112"/>
      <c r="AK3894" s="112"/>
      <c r="AL3894" s="112"/>
      <c r="AM3894" s="112"/>
      <c r="AN3894" s="114">
        <f t="shared" si="120"/>
        <v>0</v>
      </c>
      <c r="AO3894" s="114">
        <f t="shared" si="121"/>
        <v>14000000</v>
      </c>
      <c r="AP3894" s="114"/>
      <c r="AQ3894" s="114"/>
      <c r="AR3894" s="114"/>
      <c r="AS3894" s="114"/>
    </row>
    <row r="3895" spans="1:45" s="190" customFormat="1" ht="15" customHeight="1" x14ac:dyDescent="0.2">
      <c r="A3895" s="104"/>
      <c r="B3895" s="104">
        <f>VLOOKUP(BJB!$F$9:$F$5599,Ctrl!$B$4:$C$399,2,0)</f>
        <v>34</v>
      </c>
      <c r="C3895" s="104">
        <f>VLOOKUP(BJB!$G$9:$G$5599,Ctrl!$E$4:$F$399,2,0)</f>
        <v>1</v>
      </c>
      <c r="D3895" s="219">
        <v>1</v>
      </c>
      <c r="E3895" s="104" t="str">
        <f>VLOOKUP(BJB!$F$9:$F$5599,Ctrl!$B$4:$D$399,3,0)</f>
        <v>III</v>
      </c>
      <c r="F3895" s="139" t="s">
        <v>10546</v>
      </c>
      <c r="G3895" s="139" t="s">
        <v>4099</v>
      </c>
      <c r="H3895" s="684">
        <v>1121022000635</v>
      </c>
      <c r="I3895" s="220" t="e">
        <f>IF(G3894=BJB!#REF!,I3894+1,1)</f>
        <v>#REF!</v>
      </c>
      <c r="J3895" s="912" t="s">
        <v>23789</v>
      </c>
      <c r="K3895" s="126" t="s">
        <v>5022</v>
      </c>
      <c r="L3895" s="104" t="s">
        <v>6477</v>
      </c>
      <c r="M3895" s="127" t="s">
        <v>5025</v>
      </c>
      <c r="N3895" s="128">
        <v>41254</v>
      </c>
      <c r="O3895" s="140">
        <v>15000000</v>
      </c>
      <c r="P3895" s="105" t="s">
        <v>16912</v>
      </c>
      <c r="Q3895" s="120">
        <v>41563</v>
      </c>
      <c r="R3895" s="105">
        <v>14691524</v>
      </c>
      <c r="S3895" s="234" t="s">
        <v>4963</v>
      </c>
      <c r="T3895" s="130">
        <v>41670</v>
      </c>
      <c r="U3895" s="112">
        <v>10284066.799999999</v>
      </c>
      <c r="V3895" s="109">
        <v>41640</v>
      </c>
      <c r="W3895" s="141">
        <v>10284066.799999999</v>
      </c>
      <c r="X3895" s="141">
        <v>0</v>
      </c>
      <c r="Y3895" s="141">
        <v>0</v>
      </c>
      <c r="Z3895" s="141">
        <v>0</v>
      </c>
      <c r="AA3895" s="112">
        <v>249286</v>
      </c>
      <c r="AB3895" s="112"/>
      <c r="AC3895" s="132"/>
      <c r="AD3895" s="141"/>
      <c r="AE3895" s="106">
        <v>0</v>
      </c>
      <c r="AF3895" s="106">
        <v>0</v>
      </c>
      <c r="AG3895" s="106">
        <v>0</v>
      </c>
      <c r="AH3895" s="222"/>
      <c r="AI3895" s="112"/>
      <c r="AJ3895" s="112"/>
      <c r="AK3895" s="112"/>
      <c r="AL3895" s="112"/>
      <c r="AM3895" s="112"/>
      <c r="AN3895" s="114">
        <f t="shared" si="120"/>
        <v>249286</v>
      </c>
      <c r="AO3895" s="114">
        <f t="shared" si="121"/>
        <v>10034780.799999999</v>
      </c>
      <c r="AP3895" s="114"/>
      <c r="AQ3895" s="114"/>
      <c r="AR3895" s="114"/>
      <c r="AS3895" s="114"/>
    </row>
    <row r="3896" spans="1:45" s="190" customFormat="1" ht="15" customHeight="1" x14ac:dyDescent="0.2">
      <c r="A3896" s="104"/>
      <c r="B3896" s="104">
        <f>VLOOKUP(BJB!$F$9:$F$5599,Ctrl!$B$4:$C$399,2,0)</f>
        <v>34</v>
      </c>
      <c r="C3896" s="104">
        <f>VLOOKUP(BJB!$G$9:$G$5599,Ctrl!$E$4:$F$399,2,0)</f>
        <v>1</v>
      </c>
      <c r="D3896" s="219">
        <v>1</v>
      </c>
      <c r="E3896" s="104" t="str">
        <f>VLOOKUP(BJB!$F$9:$F$5599,Ctrl!$B$4:$D$399,3,0)</f>
        <v>III</v>
      </c>
      <c r="F3896" s="139" t="s">
        <v>10546</v>
      </c>
      <c r="G3896" s="139" t="s">
        <v>4099</v>
      </c>
      <c r="H3896" s="125"/>
      <c r="I3896" s="220" t="e">
        <f>IF(G3895=BJB!#REF!,I3895+1,1)</f>
        <v>#REF!</v>
      </c>
      <c r="J3896" s="912" t="s">
        <v>23790</v>
      </c>
      <c r="K3896" s="126" t="s">
        <v>767</v>
      </c>
      <c r="L3896" s="104" t="s">
        <v>6477</v>
      </c>
      <c r="M3896" s="127" t="s">
        <v>5226</v>
      </c>
      <c r="N3896" s="128">
        <v>41340</v>
      </c>
      <c r="O3896" s="140">
        <v>180000000</v>
      </c>
      <c r="P3896" s="105" t="s">
        <v>16914</v>
      </c>
      <c r="Q3896" s="120">
        <v>41660</v>
      </c>
      <c r="R3896" s="105">
        <v>180000000</v>
      </c>
      <c r="S3896" s="234" t="s">
        <v>5086</v>
      </c>
      <c r="T3896" s="130">
        <v>41729</v>
      </c>
      <c r="U3896" s="112">
        <v>126000000</v>
      </c>
      <c r="V3896" s="109">
        <v>41699</v>
      </c>
      <c r="W3896" s="141">
        <v>126000000</v>
      </c>
      <c r="X3896" s="141">
        <v>0</v>
      </c>
      <c r="Y3896" s="141">
        <v>0</v>
      </c>
      <c r="Z3896" s="141">
        <v>0</v>
      </c>
      <c r="AA3896" s="112">
        <v>0</v>
      </c>
      <c r="AB3896" s="112"/>
      <c r="AC3896" s="112"/>
      <c r="AD3896" s="141"/>
      <c r="AE3896" s="106">
        <v>0</v>
      </c>
      <c r="AF3896" s="106">
        <v>0</v>
      </c>
      <c r="AG3896" s="106">
        <v>0</v>
      </c>
      <c r="AH3896" s="112"/>
      <c r="AI3896" s="112"/>
      <c r="AJ3896" s="112"/>
      <c r="AK3896" s="112"/>
      <c r="AL3896" s="112"/>
      <c r="AM3896" s="112"/>
      <c r="AN3896" s="114">
        <f t="shared" si="120"/>
        <v>0</v>
      </c>
      <c r="AO3896" s="114">
        <f t="shared" si="121"/>
        <v>126000000</v>
      </c>
      <c r="AP3896" s="114"/>
      <c r="AQ3896" s="114"/>
      <c r="AR3896" s="114"/>
      <c r="AS3896" s="114"/>
    </row>
    <row r="3897" spans="1:45" s="190" customFormat="1" ht="15" customHeight="1" x14ac:dyDescent="0.2">
      <c r="A3897" s="104"/>
      <c r="B3897" s="104">
        <f>VLOOKUP(BJB!$F$9:$F$5599,Ctrl!$B$4:$C$399,2,0)</f>
        <v>34</v>
      </c>
      <c r="C3897" s="104">
        <f>VLOOKUP(BJB!$G$9:$G$5599,Ctrl!$E$4:$F$399,2,0)</f>
        <v>1</v>
      </c>
      <c r="D3897" s="219">
        <v>1</v>
      </c>
      <c r="E3897" s="104" t="str">
        <f>VLOOKUP(BJB!$F$9:$F$5599,Ctrl!$B$4:$D$399,3,0)</f>
        <v>III</v>
      </c>
      <c r="F3897" s="139" t="s">
        <v>10546</v>
      </c>
      <c r="G3897" s="139" t="s">
        <v>4099</v>
      </c>
      <c r="H3897" s="125"/>
      <c r="I3897" s="220" t="e">
        <f>IF(G3896=BJB!#REF!,I3896+1,1)</f>
        <v>#REF!</v>
      </c>
      <c r="J3897" s="912" t="s">
        <v>23791</v>
      </c>
      <c r="K3897" s="126" t="s">
        <v>5227</v>
      </c>
      <c r="L3897" s="104" t="s">
        <v>6477</v>
      </c>
      <c r="M3897" s="127" t="s">
        <v>4145</v>
      </c>
      <c r="N3897" s="120">
        <v>41131</v>
      </c>
      <c r="O3897" s="140">
        <v>100000000</v>
      </c>
      <c r="P3897" s="105" t="s">
        <v>16914</v>
      </c>
      <c r="Q3897" s="120">
        <v>41660</v>
      </c>
      <c r="R3897" s="105">
        <v>100000000</v>
      </c>
      <c r="S3897" s="234" t="s">
        <v>5086</v>
      </c>
      <c r="T3897" s="130">
        <v>41729</v>
      </c>
      <c r="U3897" s="112">
        <v>56754018</v>
      </c>
      <c r="V3897" s="109">
        <v>41699</v>
      </c>
      <c r="W3897" s="141">
        <v>56754018</v>
      </c>
      <c r="X3897" s="141">
        <v>0</v>
      </c>
      <c r="Y3897" s="141">
        <v>0</v>
      </c>
      <c r="Z3897" s="141">
        <v>0</v>
      </c>
      <c r="AA3897" s="112">
        <v>0</v>
      </c>
      <c r="AB3897" s="112"/>
      <c r="AC3897" s="112"/>
      <c r="AD3897" s="141"/>
      <c r="AE3897" s="106">
        <v>0</v>
      </c>
      <c r="AF3897" s="106">
        <v>0</v>
      </c>
      <c r="AG3897" s="106">
        <v>0</v>
      </c>
      <c r="AH3897" s="112"/>
      <c r="AI3897" s="112"/>
      <c r="AJ3897" s="112"/>
      <c r="AK3897" s="112"/>
      <c r="AL3897" s="112"/>
      <c r="AM3897" s="112"/>
      <c r="AN3897" s="114">
        <f t="shared" si="120"/>
        <v>0</v>
      </c>
      <c r="AO3897" s="114">
        <f t="shared" si="121"/>
        <v>56754018</v>
      </c>
      <c r="AP3897" s="114"/>
      <c r="AQ3897" s="114"/>
      <c r="AR3897" s="114"/>
      <c r="AS3897" s="114"/>
    </row>
    <row r="3898" spans="1:45" s="190" customFormat="1" ht="15" customHeight="1" x14ac:dyDescent="0.2">
      <c r="A3898" s="104"/>
      <c r="B3898" s="104">
        <f>VLOOKUP(BJB!$F$9:$F$5599,Ctrl!$B$4:$C$399,2,0)</f>
        <v>34</v>
      </c>
      <c r="C3898" s="104">
        <f>VLOOKUP(BJB!$G$9:$G$5599,Ctrl!$E$4:$F$399,2,0)</f>
        <v>1</v>
      </c>
      <c r="D3898" s="219">
        <v>1</v>
      </c>
      <c r="E3898" s="104" t="str">
        <f>VLOOKUP(BJB!$F$9:$F$5599,Ctrl!$B$4:$D$399,3,0)</f>
        <v>III</v>
      </c>
      <c r="F3898" s="139" t="s">
        <v>10546</v>
      </c>
      <c r="G3898" s="139" t="s">
        <v>4099</v>
      </c>
      <c r="H3898" s="125" t="s">
        <v>7542</v>
      </c>
      <c r="I3898" s="220" t="e">
        <f>IF(G3897=BJB!#REF!,I3897+1,1)</f>
        <v>#REF!</v>
      </c>
      <c r="J3898" s="891" t="s">
        <v>18490</v>
      </c>
      <c r="K3898" s="126" t="s">
        <v>5228</v>
      </c>
      <c r="L3898" s="104" t="s">
        <v>6477</v>
      </c>
      <c r="M3898" s="127" t="s">
        <v>4145</v>
      </c>
      <c r="N3898" s="120">
        <v>41131</v>
      </c>
      <c r="O3898" s="140">
        <v>100000000</v>
      </c>
      <c r="P3898" s="105" t="s">
        <v>16915</v>
      </c>
      <c r="Q3898" s="120">
        <v>41617</v>
      </c>
      <c r="R3898" s="105">
        <v>76147756</v>
      </c>
      <c r="S3898" s="234" t="s">
        <v>5086</v>
      </c>
      <c r="T3898" s="130">
        <v>41729</v>
      </c>
      <c r="U3898" s="112">
        <v>55547395</v>
      </c>
      <c r="V3898" s="109">
        <v>41699</v>
      </c>
      <c r="W3898" s="141">
        <v>55547395</v>
      </c>
      <c r="X3898" s="141">
        <v>0</v>
      </c>
      <c r="Y3898" s="141">
        <v>0</v>
      </c>
      <c r="Z3898" s="141">
        <v>0</v>
      </c>
      <c r="AA3898" s="112">
        <v>6591148</v>
      </c>
      <c r="AB3898" s="112">
        <v>399942</v>
      </c>
      <c r="AC3898" s="132">
        <v>391943</v>
      </c>
      <c r="AD3898" s="141"/>
      <c r="AE3898" s="106">
        <v>0</v>
      </c>
      <c r="AF3898" s="106">
        <v>0</v>
      </c>
      <c r="AG3898" s="106">
        <v>0</v>
      </c>
      <c r="AH3898" s="222"/>
      <c r="AI3898" s="222"/>
      <c r="AJ3898" s="230"/>
      <c r="AK3898" s="112"/>
      <c r="AL3898" s="112"/>
      <c r="AM3898" s="112"/>
      <c r="AN3898" s="114">
        <f t="shared" si="120"/>
        <v>7383033</v>
      </c>
      <c r="AO3898" s="114">
        <f t="shared" si="121"/>
        <v>48164362</v>
      </c>
      <c r="AP3898" s="114"/>
      <c r="AQ3898" s="114"/>
      <c r="AR3898" s="114"/>
      <c r="AS3898" s="114"/>
    </row>
    <row r="3899" spans="1:45" s="190" customFormat="1" ht="15" customHeight="1" x14ac:dyDescent="0.2">
      <c r="A3899" s="104"/>
      <c r="B3899" s="104">
        <f>VLOOKUP(BJB!$F$9:$F$5599,Ctrl!$B$4:$C$399,2,0)</f>
        <v>34</v>
      </c>
      <c r="C3899" s="104">
        <f>VLOOKUP(BJB!$G$9:$G$5599,Ctrl!$E$4:$F$399,2,0)</f>
        <v>1</v>
      </c>
      <c r="D3899" s="219">
        <v>1</v>
      </c>
      <c r="E3899" s="104" t="str">
        <f>VLOOKUP(BJB!$F$9:$F$5599,Ctrl!$B$4:$D$399,3,0)</f>
        <v>III</v>
      </c>
      <c r="F3899" s="139" t="s">
        <v>10546</v>
      </c>
      <c r="G3899" s="139" t="s">
        <v>4099</v>
      </c>
      <c r="H3899" s="125">
        <v>1121025000612</v>
      </c>
      <c r="I3899" s="220" t="e">
        <f>IF(G3898=BJB!#REF!,I3898+1,1)</f>
        <v>#REF!</v>
      </c>
      <c r="J3899" s="912" t="s">
        <v>23792</v>
      </c>
      <c r="K3899" s="126" t="s">
        <v>5229</v>
      </c>
      <c r="L3899" s="104" t="s">
        <v>6477</v>
      </c>
      <c r="M3899" s="127" t="s">
        <v>5025</v>
      </c>
      <c r="N3899" s="128">
        <v>41254</v>
      </c>
      <c r="O3899" s="140">
        <v>90000000</v>
      </c>
      <c r="P3899" s="105" t="s">
        <v>6222</v>
      </c>
      <c r="Q3899" s="120" t="s">
        <v>6222</v>
      </c>
      <c r="R3899" s="890">
        <v>0</v>
      </c>
      <c r="S3899" s="234" t="s">
        <v>5086</v>
      </c>
      <c r="T3899" s="130">
        <v>41729</v>
      </c>
      <c r="U3899" s="112">
        <v>58975305</v>
      </c>
      <c r="V3899" s="109" t="s">
        <v>6222</v>
      </c>
      <c r="W3899" s="141">
        <v>0</v>
      </c>
      <c r="X3899" s="141">
        <v>0</v>
      </c>
      <c r="Y3899" s="141">
        <v>0</v>
      </c>
      <c r="Z3899" s="141">
        <v>0</v>
      </c>
      <c r="AA3899" s="112">
        <v>19108</v>
      </c>
      <c r="AB3899" s="112"/>
      <c r="AC3899" s="132"/>
      <c r="AD3899" s="141"/>
      <c r="AE3899" s="106">
        <v>0</v>
      </c>
      <c r="AF3899" s="106">
        <v>0</v>
      </c>
      <c r="AG3899" s="106">
        <v>0</v>
      </c>
      <c r="AH3899" s="112"/>
      <c r="AI3899" s="112"/>
      <c r="AJ3899" s="112"/>
      <c r="AK3899" s="112"/>
      <c r="AL3899" s="112"/>
      <c r="AM3899" s="112"/>
      <c r="AN3899" s="114">
        <f t="shared" si="120"/>
        <v>19108</v>
      </c>
      <c r="AO3899" s="114">
        <f t="shared" si="121"/>
        <v>58956197</v>
      </c>
      <c r="AP3899" s="114"/>
      <c r="AQ3899" s="114"/>
      <c r="AR3899" s="114"/>
      <c r="AS3899" s="114"/>
    </row>
    <row r="3900" spans="1:45" s="190" customFormat="1" ht="15" customHeight="1" x14ac:dyDescent="0.2">
      <c r="A3900" s="104"/>
      <c r="B3900" s="104">
        <f>VLOOKUP(BJB!$F$9:$F$5599,Ctrl!$B$4:$C$399,2,0)</f>
        <v>34</v>
      </c>
      <c r="C3900" s="104">
        <f>VLOOKUP(BJB!$G$9:$G$5599,Ctrl!$E$4:$F$399,2,0)</f>
        <v>1</v>
      </c>
      <c r="D3900" s="219">
        <v>1</v>
      </c>
      <c r="E3900" s="104" t="str">
        <f>VLOOKUP(BJB!$F$9:$F$5599,Ctrl!$B$4:$D$399,3,0)</f>
        <v>III</v>
      </c>
      <c r="F3900" s="139" t="s">
        <v>10546</v>
      </c>
      <c r="G3900" s="139" t="s">
        <v>4099</v>
      </c>
      <c r="H3900" s="125">
        <v>1121113000508</v>
      </c>
      <c r="I3900" s="220" t="e">
        <f>IF(G3899=BJB!#REF!,I3899+1,1)</f>
        <v>#REF!</v>
      </c>
      <c r="J3900" s="912" t="s">
        <v>23793</v>
      </c>
      <c r="K3900" s="126" t="s">
        <v>5230</v>
      </c>
      <c r="L3900" s="104" t="s">
        <v>6477</v>
      </c>
      <c r="M3900" s="127" t="s">
        <v>5231</v>
      </c>
      <c r="N3900" s="128">
        <v>41340</v>
      </c>
      <c r="O3900" s="140">
        <v>200000000</v>
      </c>
      <c r="P3900" s="105" t="s">
        <v>16916</v>
      </c>
      <c r="Q3900" s="120">
        <v>41617</v>
      </c>
      <c r="R3900" s="105">
        <v>176368029</v>
      </c>
      <c r="S3900" s="234" t="s">
        <v>5086</v>
      </c>
      <c r="T3900" s="130">
        <v>41729</v>
      </c>
      <c r="U3900" s="112">
        <v>128663640</v>
      </c>
      <c r="V3900" s="109">
        <v>41699</v>
      </c>
      <c r="W3900" s="141">
        <v>128663640</v>
      </c>
      <c r="X3900" s="141">
        <v>0</v>
      </c>
      <c r="Y3900" s="141">
        <v>0</v>
      </c>
      <c r="Z3900" s="141">
        <v>0</v>
      </c>
      <c r="AA3900" s="112">
        <v>1219236</v>
      </c>
      <c r="AB3900" s="112"/>
      <c r="AC3900" s="132"/>
      <c r="AD3900" s="141"/>
      <c r="AE3900" s="106">
        <v>0</v>
      </c>
      <c r="AF3900" s="106">
        <v>0</v>
      </c>
      <c r="AG3900" s="106">
        <v>0</v>
      </c>
      <c r="AH3900" s="112"/>
      <c r="AI3900" s="112"/>
      <c r="AJ3900" s="112"/>
      <c r="AK3900" s="112"/>
      <c r="AL3900" s="112"/>
      <c r="AM3900" s="112"/>
      <c r="AN3900" s="114">
        <f t="shared" si="120"/>
        <v>1219236</v>
      </c>
      <c r="AO3900" s="114">
        <f t="shared" si="121"/>
        <v>127444404</v>
      </c>
      <c r="AP3900" s="114"/>
      <c r="AQ3900" s="114"/>
      <c r="AR3900" s="114"/>
      <c r="AS3900" s="114"/>
    </row>
    <row r="3901" spans="1:45" s="190" customFormat="1" ht="15" customHeight="1" x14ac:dyDescent="0.2">
      <c r="A3901" s="104"/>
      <c r="B3901" s="104">
        <f>VLOOKUP(BJB!$F$9:$F$5599,Ctrl!$B$4:$C$399,2,0)</f>
        <v>34</v>
      </c>
      <c r="C3901" s="104">
        <f>VLOOKUP(BJB!$G$9:$G$5599,Ctrl!$E$4:$F$399,2,0)</f>
        <v>1</v>
      </c>
      <c r="D3901" s="219">
        <v>1</v>
      </c>
      <c r="E3901" s="104" t="str">
        <f>VLOOKUP(BJB!$F$9:$F$5599,Ctrl!$B$4:$D$399,3,0)</f>
        <v>III</v>
      </c>
      <c r="F3901" s="139" t="s">
        <v>10546</v>
      </c>
      <c r="G3901" s="139" t="s">
        <v>4099</v>
      </c>
      <c r="H3901" s="125"/>
      <c r="I3901" s="220" t="e">
        <f>IF(G3900=BJB!#REF!,I3900+1,1)</f>
        <v>#REF!</v>
      </c>
      <c r="J3901" s="912" t="s">
        <v>23794</v>
      </c>
      <c r="K3901" s="126" t="s">
        <v>5233</v>
      </c>
      <c r="L3901" s="104" t="s">
        <v>6477</v>
      </c>
      <c r="M3901" s="127" t="s">
        <v>4142</v>
      </c>
      <c r="N3901" s="128">
        <v>41176</v>
      </c>
      <c r="O3901" s="140">
        <v>10000000</v>
      </c>
      <c r="P3901" s="105" t="s">
        <v>16917</v>
      </c>
      <c r="Q3901" s="120">
        <v>41649</v>
      </c>
      <c r="R3901" s="105">
        <v>6684530</v>
      </c>
      <c r="S3901" s="234" t="s">
        <v>5086</v>
      </c>
      <c r="T3901" s="130">
        <v>41729</v>
      </c>
      <c r="U3901" s="112">
        <v>4773686</v>
      </c>
      <c r="V3901" s="109">
        <v>41699</v>
      </c>
      <c r="W3901" s="141">
        <v>4773686</v>
      </c>
      <c r="X3901" s="141">
        <v>0</v>
      </c>
      <c r="Y3901" s="141">
        <v>0</v>
      </c>
      <c r="Z3901" s="141">
        <v>0</v>
      </c>
      <c r="AA3901" s="112">
        <v>0</v>
      </c>
      <c r="AB3901" s="112"/>
      <c r="AC3901" s="112"/>
      <c r="AD3901" s="141"/>
      <c r="AE3901" s="106">
        <v>0</v>
      </c>
      <c r="AF3901" s="106">
        <v>0</v>
      </c>
      <c r="AG3901" s="106">
        <v>0</v>
      </c>
      <c r="AH3901" s="112"/>
      <c r="AI3901" s="112"/>
      <c r="AJ3901" s="112"/>
      <c r="AK3901" s="112"/>
      <c r="AL3901" s="112"/>
      <c r="AM3901" s="112"/>
      <c r="AN3901" s="114">
        <f t="shared" si="120"/>
        <v>0</v>
      </c>
      <c r="AO3901" s="114">
        <f t="shared" si="121"/>
        <v>4773686</v>
      </c>
      <c r="AP3901" s="114"/>
      <c r="AQ3901" s="114"/>
      <c r="AR3901" s="114"/>
      <c r="AS3901" s="114"/>
    </row>
    <row r="3902" spans="1:45" s="190" customFormat="1" ht="15" customHeight="1" x14ac:dyDescent="0.2">
      <c r="A3902" s="104"/>
      <c r="B3902" s="104">
        <f>VLOOKUP(BJB!$F$9:$F$5599,Ctrl!$B$4:$C$399,2,0)</f>
        <v>34</v>
      </c>
      <c r="C3902" s="104">
        <f>VLOOKUP(BJB!$G$9:$G$5599,Ctrl!$E$4:$F$399,2,0)</f>
        <v>1</v>
      </c>
      <c r="D3902" s="219">
        <v>1</v>
      </c>
      <c r="E3902" s="104" t="str">
        <f>VLOOKUP(BJB!$F$9:$F$5599,Ctrl!$B$4:$D$399,3,0)</f>
        <v>III</v>
      </c>
      <c r="F3902" s="139" t="s">
        <v>10546</v>
      </c>
      <c r="G3902" s="139" t="s">
        <v>4099</v>
      </c>
      <c r="H3902" s="125"/>
      <c r="I3902" s="220" t="e">
        <f>IF(G3901=BJB!#REF!,I3901+1,1)</f>
        <v>#REF!</v>
      </c>
      <c r="J3902" s="912" t="s">
        <v>23795</v>
      </c>
      <c r="K3902" s="126" t="s">
        <v>5398</v>
      </c>
      <c r="L3902" s="104" t="s">
        <v>6477</v>
      </c>
      <c r="M3902" s="127" t="s">
        <v>5399</v>
      </c>
      <c r="N3902" s="128">
        <v>41351</v>
      </c>
      <c r="O3902" s="140">
        <v>50000000</v>
      </c>
      <c r="P3902" s="105" t="s">
        <v>16918</v>
      </c>
      <c r="Q3902" s="120">
        <v>41694</v>
      </c>
      <c r="R3902" s="105">
        <v>53264753</v>
      </c>
      <c r="S3902" s="234" t="s">
        <v>5326</v>
      </c>
      <c r="T3902" s="130">
        <v>41759</v>
      </c>
      <c r="U3902" s="112">
        <v>35000000</v>
      </c>
      <c r="V3902" s="109">
        <v>41730</v>
      </c>
      <c r="W3902" s="141">
        <v>35000000</v>
      </c>
      <c r="X3902" s="141">
        <v>0</v>
      </c>
      <c r="Y3902" s="141">
        <v>0</v>
      </c>
      <c r="Z3902" s="141">
        <v>0</v>
      </c>
      <c r="AA3902" s="112">
        <v>35000000</v>
      </c>
      <c r="AB3902" s="112"/>
      <c r="AC3902" s="112"/>
      <c r="AD3902" s="141"/>
      <c r="AE3902" s="106">
        <v>0</v>
      </c>
      <c r="AF3902" s="106">
        <v>0</v>
      </c>
      <c r="AG3902" s="106">
        <v>0</v>
      </c>
      <c r="AH3902" s="113"/>
      <c r="AI3902" s="113"/>
      <c r="AJ3902" s="112"/>
      <c r="AK3902" s="112"/>
      <c r="AL3902" s="112"/>
      <c r="AM3902" s="112"/>
      <c r="AN3902" s="114">
        <f t="shared" si="120"/>
        <v>35000000</v>
      </c>
      <c r="AO3902" s="114">
        <f t="shared" si="121"/>
        <v>0</v>
      </c>
      <c r="AP3902" s="114"/>
      <c r="AQ3902" s="114"/>
      <c r="AR3902" s="114"/>
      <c r="AS3902" s="114"/>
    </row>
    <row r="3903" spans="1:45" s="190" customFormat="1" ht="15" customHeight="1" x14ac:dyDescent="0.2">
      <c r="A3903" s="104"/>
      <c r="B3903" s="104">
        <f>VLOOKUP(BJB!$F$9:$F$5599,Ctrl!$B$4:$C$399,2,0)</f>
        <v>34</v>
      </c>
      <c r="C3903" s="104">
        <f>VLOOKUP(BJB!$G$9:$G$5599,Ctrl!$E$4:$F$399,2,0)</f>
        <v>1</v>
      </c>
      <c r="D3903" s="219">
        <v>1</v>
      </c>
      <c r="E3903" s="104" t="str">
        <f>VLOOKUP(BJB!$F$9:$F$5599,Ctrl!$B$4:$D$399,3,0)</f>
        <v>III</v>
      </c>
      <c r="F3903" s="139" t="s">
        <v>10546</v>
      </c>
      <c r="G3903" s="139" t="s">
        <v>4099</v>
      </c>
      <c r="H3903" s="125" t="s">
        <v>6722</v>
      </c>
      <c r="I3903" s="220" t="e">
        <f>IF(G3902=BJB!#REF!,I3902+1,1)</f>
        <v>#REF!</v>
      </c>
      <c r="J3903" s="912" t="s">
        <v>23796</v>
      </c>
      <c r="K3903" s="126" t="s">
        <v>5502</v>
      </c>
      <c r="L3903" s="104" t="s">
        <v>6477</v>
      </c>
      <c r="M3903" s="127" t="s">
        <v>5503</v>
      </c>
      <c r="N3903" s="128">
        <v>41340</v>
      </c>
      <c r="O3903" s="140">
        <v>100000000</v>
      </c>
      <c r="P3903" s="105" t="s">
        <v>16919</v>
      </c>
      <c r="Q3903" s="120">
        <v>41683</v>
      </c>
      <c r="R3903" s="105">
        <v>95173362</v>
      </c>
      <c r="S3903" s="234" t="s">
        <v>5470</v>
      </c>
      <c r="T3903" s="130">
        <v>41789</v>
      </c>
      <c r="U3903" s="112">
        <v>68019003.5</v>
      </c>
      <c r="V3903" s="109">
        <v>41760</v>
      </c>
      <c r="W3903" s="141">
        <v>68019003.5</v>
      </c>
      <c r="X3903" s="141">
        <v>0</v>
      </c>
      <c r="Y3903" s="141">
        <v>0</v>
      </c>
      <c r="Z3903" s="141">
        <v>0</v>
      </c>
      <c r="AA3903" s="112">
        <v>4324881</v>
      </c>
      <c r="AB3903" s="112"/>
      <c r="AC3903" s="132"/>
      <c r="AD3903" s="141"/>
      <c r="AE3903" s="106">
        <v>0</v>
      </c>
      <c r="AF3903" s="106">
        <v>0</v>
      </c>
      <c r="AG3903" s="106">
        <v>0</v>
      </c>
      <c r="AH3903" s="112"/>
      <c r="AI3903" s="112"/>
      <c r="AJ3903" s="112"/>
      <c r="AK3903" s="112"/>
      <c r="AL3903" s="112"/>
      <c r="AM3903" s="112"/>
      <c r="AN3903" s="114">
        <f t="shared" si="120"/>
        <v>4324881</v>
      </c>
      <c r="AO3903" s="114">
        <f t="shared" si="121"/>
        <v>63694122.5</v>
      </c>
      <c r="AP3903" s="114"/>
      <c r="AQ3903" s="114"/>
      <c r="AR3903" s="114"/>
      <c r="AS3903" s="114"/>
    </row>
    <row r="3904" spans="1:45" s="190" customFormat="1" ht="15" customHeight="1" x14ac:dyDescent="0.2">
      <c r="A3904" s="104"/>
      <c r="B3904" s="104">
        <f>VLOOKUP(BJB!$F$9:$F$5599,Ctrl!$B$4:$C$399,2,0)</f>
        <v>34</v>
      </c>
      <c r="C3904" s="104">
        <f>VLOOKUP(BJB!$G$9:$G$5599,Ctrl!$E$4:$F$399,2,0)</f>
        <v>1</v>
      </c>
      <c r="D3904" s="219">
        <v>1</v>
      </c>
      <c r="E3904" s="104" t="str">
        <f>VLOOKUP(BJB!$F$9:$F$5599,Ctrl!$B$4:$D$399,3,0)</f>
        <v>III</v>
      </c>
      <c r="F3904" s="139" t="s">
        <v>10546</v>
      </c>
      <c r="G3904" s="139" t="s">
        <v>4099</v>
      </c>
      <c r="H3904" s="125">
        <v>1121025000111</v>
      </c>
      <c r="I3904" s="220" t="e">
        <f>IF(G3903=BJB!#REF!,I3903+1,1)</f>
        <v>#REF!</v>
      </c>
      <c r="J3904" s="912" t="s">
        <v>23797</v>
      </c>
      <c r="K3904" s="126" t="s">
        <v>5504</v>
      </c>
      <c r="L3904" s="104" t="s">
        <v>6477</v>
      </c>
      <c r="M3904" s="127" t="s">
        <v>5505</v>
      </c>
      <c r="N3904" s="128">
        <v>41254</v>
      </c>
      <c r="O3904" s="140">
        <v>35000000</v>
      </c>
      <c r="P3904" s="105" t="s">
        <v>16920</v>
      </c>
      <c r="Q3904" s="120">
        <v>41649</v>
      </c>
      <c r="R3904" s="105">
        <v>32111985</v>
      </c>
      <c r="S3904" s="234" t="s">
        <v>5470</v>
      </c>
      <c r="T3904" s="130">
        <v>41789</v>
      </c>
      <c r="U3904" s="112">
        <v>22478389.5</v>
      </c>
      <c r="V3904" s="109">
        <v>41760</v>
      </c>
      <c r="W3904" s="141">
        <v>22478389.5</v>
      </c>
      <c r="X3904" s="141">
        <v>0</v>
      </c>
      <c r="Y3904" s="141">
        <v>0</v>
      </c>
      <c r="Z3904" s="141">
        <v>0</v>
      </c>
      <c r="AA3904" s="112">
        <v>478830</v>
      </c>
      <c r="AB3904" s="112"/>
      <c r="AC3904" s="132"/>
      <c r="AD3904" s="141"/>
      <c r="AE3904" s="106">
        <v>0</v>
      </c>
      <c r="AF3904" s="106">
        <v>0</v>
      </c>
      <c r="AG3904" s="106">
        <v>0</v>
      </c>
      <c r="AH3904" s="112"/>
      <c r="AI3904" s="112"/>
      <c r="AJ3904" s="112"/>
      <c r="AK3904" s="112"/>
      <c r="AL3904" s="112"/>
      <c r="AM3904" s="112"/>
      <c r="AN3904" s="114">
        <f t="shared" si="120"/>
        <v>478830</v>
      </c>
      <c r="AO3904" s="114">
        <f t="shared" si="121"/>
        <v>21999559.5</v>
      </c>
      <c r="AP3904" s="114"/>
      <c r="AQ3904" s="114"/>
      <c r="AR3904" s="114"/>
      <c r="AS3904" s="114"/>
    </row>
    <row r="3905" spans="1:46" s="190" customFormat="1" ht="15" customHeight="1" x14ac:dyDescent="0.2">
      <c r="A3905" s="104"/>
      <c r="B3905" s="104">
        <f>VLOOKUP(BJB!$F$9:$F$5599,Ctrl!$B$4:$C$399,2,0)</f>
        <v>34</v>
      </c>
      <c r="C3905" s="104">
        <f>VLOOKUP(BJB!$G$9:$G$5599,Ctrl!$E$4:$F$399,2,0)</f>
        <v>1</v>
      </c>
      <c r="D3905" s="219">
        <v>1</v>
      </c>
      <c r="E3905" s="104" t="str">
        <f>VLOOKUP(BJB!$F$9:$F$5599,Ctrl!$B$4:$D$399,3,0)</f>
        <v>III</v>
      </c>
      <c r="F3905" s="139" t="s">
        <v>10546</v>
      </c>
      <c r="G3905" s="139" t="s">
        <v>4099</v>
      </c>
      <c r="H3905" s="125"/>
      <c r="I3905" s="220" t="e">
        <f>IF(G3904=BJB!#REF!,I3904+1,1)</f>
        <v>#REF!</v>
      </c>
      <c r="J3905" s="912" t="s">
        <v>23798</v>
      </c>
      <c r="K3905" s="126" t="s">
        <v>5506</v>
      </c>
      <c r="L3905" s="104" t="s">
        <v>6477</v>
      </c>
      <c r="M3905" s="127" t="s">
        <v>5503</v>
      </c>
      <c r="N3905" s="128">
        <v>41340</v>
      </c>
      <c r="O3905" s="140">
        <v>50000000</v>
      </c>
      <c r="P3905" s="105" t="s">
        <v>16921</v>
      </c>
      <c r="Q3905" s="120">
        <v>41683</v>
      </c>
      <c r="R3905" s="105">
        <v>44033024</v>
      </c>
      <c r="S3905" s="234" t="s">
        <v>5470</v>
      </c>
      <c r="T3905" s="130">
        <v>41789</v>
      </c>
      <c r="U3905" s="112">
        <v>30823116.799999997</v>
      </c>
      <c r="V3905" s="109">
        <v>41760</v>
      </c>
      <c r="W3905" s="141">
        <v>30823116.799999997</v>
      </c>
      <c r="X3905" s="141">
        <v>0</v>
      </c>
      <c r="Y3905" s="141">
        <v>0</v>
      </c>
      <c r="Z3905" s="141">
        <v>0</v>
      </c>
      <c r="AA3905" s="112">
        <v>595000</v>
      </c>
      <c r="AB3905" s="112"/>
      <c r="AC3905" s="112"/>
      <c r="AD3905" s="141"/>
      <c r="AE3905" s="106">
        <v>0</v>
      </c>
      <c r="AF3905" s="106">
        <v>0</v>
      </c>
      <c r="AG3905" s="106">
        <v>0</v>
      </c>
      <c r="AH3905" s="112"/>
      <c r="AI3905" s="112"/>
      <c r="AJ3905" s="112"/>
      <c r="AK3905" s="112"/>
      <c r="AL3905" s="112"/>
      <c r="AM3905" s="112"/>
      <c r="AN3905" s="114">
        <f t="shared" si="120"/>
        <v>595000</v>
      </c>
      <c r="AO3905" s="114">
        <f t="shared" si="121"/>
        <v>30228116.799999997</v>
      </c>
      <c r="AP3905" s="114"/>
      <c r="AQ3905" s="114"/>
      <c r="AR3905" s="114"/>
      <c r="AS3905" s="114"/>
    </row>
    <row r="3906" spans="1:46" s="190" customFormat="1" ht="15" customHeight="1" x14ac:dyDescent="0.2">
      <c r="A3906" s="104"/>
      <c r="B3906" s="104">
        <f>VLOOKUP(BJB!$F$9:$F$5599,Ctrl!$B$4:$C$399,2,0)</f>
        <v>34</v>
      </c>
      <c r="C3906" s="104">
        <f>VLOOKUP(BJB!$G$9:$G$5599,Ctrl!$E$4:$F$399,2,0)</f>
        <v>1</v>
      </c>
      <c r="D3906" s="219">
        <v>1</v>
      </c>
      <c r="E3906" s="104" t="str">
        <f>VLOOKUP(BJB!$F$9:$F$5599,Ctrl!$B$4:$D$399,3,0)</f>
        <v>III</v>
      </c>
      <c r="F3906" s="139" t="s">
        <v>10546</v>
      </c>
      <c r="G3906" s="139" t="s">
        <v>4099</v>
      </c>
      <c r="H3906" s="125" t="s">
        <v>6716</v>
      </c>
      <c r="I3906" s="220" t="e">
        <f>IF(G3905=BJB!#REF!,I3905+1,1)</f>
        <v>#REF!</v>
      </c>
      <c r="J3906" s="912" t="s">
        <v>23799</v>
      </c>
      <c r="K3906" s="126" t="s">
        <v>5639</v>
      </c>
      <c r="L3906" s="104" t="s">
        <v>6477</v>
      </c>
      <c r="M3906" s="127" t="s">
        <v>4110</v>
      </c>
      <c r="N3906" s="128">
        <v>40809</v>
      </c>
      <c r="O3906" s="140">
        <v>20000000</v>
      </c>
      <c r="P3906" s="105" t="s">
        <v>16922</v>
      </c>
      <c r="Q3906" s="120">
        <v>41764</v>
      </c>
      <c r="R3906" s="105">
        <v>9723883</v>
      </c>
      <c r="S3906" s="146" t="s">
        <v>5563</v>
      </c>
      <c r="T3906" s="109">
        <v>41820</v>
      </c>
      <c r="U3906" s="112">
        <v>6806718</v>
      </c>
      <c r="V3906" s="109">
        <v>41791</v>
      </c>
      <c r="W3906" s="141">
        <v>6806718</v>
      </c>
      <c r="X3906" s="141">
        <v>0</v>
      </c>
      <c r="Y3906" s="141">
        <v>0</v>
      </c>
      <c r="Z3906" s="141">
        <v>0</v>
      </c>
      <c r="AA3906" s="112">
        <v>6481484</v>
      </c>
      <c r="AB3906" s="112"/>
      <c r="AC3906" s="132"/>
      <c r="AD3906" s="141"/>
      <c r="AE3906" s="106">
        <v>0</v>
      </c>
      <c r="AF3906" s="106">
        <v>0</v>
      </c>
      <c r="AG3906" s="106">
        <v>0</v>
      </c>
      <c r="AH3906" s="112"/>
      <c r="AI3906" s="112"/>
      <c r="AJ3906" s="112"/>
      <c r="AK3906" s="112"/>
      <c r="AL3906" s="112"/>
      <c r="AM3906" s="112"/>
      <c r="AN3906" s="114">
        <f t="shared" si="120"/>
        <v>6481484</v>
      </c>
      <c r="AO3906" s="114">
        <f t="shared" si="121"/>
        <v>325234</v>
      </c>
      <c r="AP3906" s="114"/>
      <c r="AQ3906" s="114"/>
      <c r="AR3906" s="114"/>
      <c r="AS3906" s="114"/>
    </row>
    <row r="3907" spans="1:46" s="190" customFormat="1" ht="15" customHeight="1" x14ac:dyDescent="0.2">
      <c r="A3907" s="104"/>
      <c r="B3907" s="104">
        <f>VLOOKUP(BJB!$F$9:$F$5599,Ctrl!$B$4:$C$399,2,0)</f>
        <v>34</v>
      </c>
      <c r="C3907" s="104">
        <f>VLOOKUP(BJB!$G$9:$G$5599,Ctrl!$E$4:$F$399,2,0)</f>
        <v>1</v>
      </c>
      <c r="D3907" s="219">
        <v>1</v>
      </c>
      <c r="E3907" s="104" t="str">
        <f>VLOOKUP(BJB!$F$9:$F$5599,Ctrl!$B$4:$D$399,3,0)</f>
        <v>III</v>
      </c>
      <c r="F3907" s="139" t="s">
        <v>10546</v>
      </c>
      <c r="G3907" s="139" t="s">
        <v>4099</v>
      </c>
      <c r="H3907" s="125" t="s">
        <v>6721</v>
      </c>
      <c r="I3907" s="220" t="e">
        <f>IF(G3906=BJB!#REF!,I3906+1,1)</f>
        <v>#REF!</v>
      </c>
      <c r="J3907" s="912" t="s">
        <v>23800</v>
      </c>
      <c r="K3907" s="126" t="s">
        <v>1320</v>
      </c>
      <c r="L3907" s="104" t="s">
        <v>6477</v>
      </c>
      <c r="M3907" s="127" t="s">
        <v>5231</v>
      </c>
      <c r="N3907" s="128">
        <v>41764</v>
      </c>
      <c r="O3907" s="140">
        <v>10000000</v>
      </c>
      <c r="P3907" s="105" t="s">
        <v>16923</v>
      </c>
      <c r="Q3907" s="120">
        <v>41764</v>
      </c>
      <c r="R3907" s="105">
        <v>8849208</v>
      </c>
      <c r="S3907" s="146" t="s">
        <v>5563</v>
      </c>
      <c r="T3907" s="109">
        <v>41820</v>
      </c>
      <c r="U3907" s="112">
        <v>6194446</v>
      </c>
      <c r="V3907" s="109">
        <v>41791</v>
      </c>
      <c r="W3907" s="141">
        <v>6194446</v>
      </c>
      <c r="X3907" s="141">
        <v>0</v>
      </c>
      <c r="Y3907" s="141">
        <v>0</v>
      </c>
      <c r="Z3907" s="141">
        <v>0</v>
      </c>
      <c r="AA3907" s="112">
        <v>3313146</v>
      </c>
      <c r="AB3907" s="112"/>
      <c r="AC3907" s="132"/>
      <c r="AD3907" s="141"/>
      <c r="AE3907" s="106">
        <v>0</v>
      </c>
      <c r="AF3907" s="106">
        <v>0</v>
      </c>
      <c r="AG3907" s="106">
        <v>0</v>
      </c>
      <c r="AH3907" s="222"/>
      <c r="AI3907" s="112"/>
      <c r="AJ3907" s="112"/>
      <c r="AK3907" s="112"/>
      <c r="AL3907" s="112"/>
      <c r="AM3907" s="112"/>
      <c r="AN3907" s="114">
        <f t="shared" si="120"/>
        <v>3313146</v>
      </c>
      <c r="AO3907" s="114">
        <f t="shared" si="121"/>
        <v>2881300</v>
      </c>
      <c r="AP3907" s="114"/>
      <c r="AQ3907" s="114"/>
      <c r="AR3907" s="114"/>
      <c r="AS3907" s="114"/>
    </row>
    <row r="3908" spans="1:46" s="190" customFormat="1" ht="15" customHeight="1" x14ac:dyDescent="0.2">
      <c r="A3908" s="104"/>
      <c r="B3908" s="104">
        <f>VLOOKUP(BJB!$F$9:$F$5599,Ctrl!$B$4:$C$399,2,0)</f>
        <v>34</v>
      </c>
      <c r="C3908" s="104">
        <f>VLOOKUP(BJB!$G$9:$G$5599,Ctrl!$E$4:$F$399,2,0)</f>
        <v>1</v>
      </c>
      <c r="D3908" s="219">
        <v>1</v>
      </c>
      <c r="E3908" s="104" t="str">
        <f>VLOOKUP(BJB!$F$9:$F$5599,Ctrl!$B$4:$D$399,3,0)</f>
        <v>III</v>
      </c>
      <c r="F3908" s="139" t="s">
        <v>10546</v>
      </c>
      <c r="G3908" s="139" t="s">
        <v>4099</v>
      </c>
      <c r="H3908" s="892" t="s">
        <v>19299</v>
      </c>
      <c r="I3908" s="220" t="e">
        <f>IF(G3907=BJB!#REF!,I3907+1,1)</f>
        <v>#REF!</v>
      </c>
      <c r="J3908" s="891" t="s">
        <v>20270</v>
      </c>
      <c r="K3908" s="126" t="s">
        <v>5641</v>
      </c>
      <c r="L3908" s="104" t="s">
        <v>6477</v>
      </c>
      <c r="M3908" s="127" t="s">
        <v>4150</v>
      </c>
      <c r="N3908" s="128">
        <v>41009</v>
      </c>
      <c r="O3908" s="140">
        <v>15000000</v>
      </c>
      <c r="P3908" s="105" t="s">
        <v>16924</v>
      </c>
      <c r="Q3908" s="120">
        <v>41764</v>
      </c>
      <c r="R3908" s="105">
        <v>9740091</v>
      </c>
      <c r="S3908" s="146" t="s">
        <v>5563</v>
      </c>
      <c r="T3908" s="109">
        <v>41820</v>
      </c>
      <c r="U3908" s="112">
        <v>6818064</v>
      </c>
      <c r="V3908" s="109">
        <v>41791</v>
      </c>
      <c r="W3908" s="141">
        <v>6818064</v>
      </c>
      <c r="X3908" s="141">
        <v>0</v>
      </c>
      <c r="Y3908" s="141">
        <v>0</v>
      </c>
      <c r="Z3908" s="141">
        <v>0</v>
      </c>
      <c r="AA3908" s="112">
        <v>516704</v>
      </c>
      <c r="AB3908" s="112"/>
      <c r="AC3908" s="132"/>
      <c r="AD3908" s="141"/>
      <c r="AE3908" s="106">
        <v>0</v>
      </c>
      <c r="AF3908" s="106">
        <v>4301360</v>
      </c>
      <c r="AG3908" s="106">
        <v>0</v>
      </c>
      <c r="AH3908" s="112"/>
      <c r="AI3908" s="112"/>
      <c r="AJ3908" s="112"/>
      <c r="AK3908" s="112"/>
      <c r="AL3908" s="112"/>
      <c r="AM3908" s="112"/>
      <c r="AN3908" s="114">
        <f t="shared" si="120"/>
        <v>4818064</v>
      </c>
      <c r="AO3908" s="114">
        <f t="shared" si="121"/>
        <v>2000000</v>
      </c>
      <c r="AP3908" s="114"/>
      <c r="AQ3908" s="114"/>
      <c r="AR3908" s="114"/>
      <c r="AS3908" s="114"/>
      <c r="AT3908" s="189"/>
    </row>
    <row r="3909" spans="1:46" s="190" customFormat="1" ht="15" customHeight="1" x14ac:dyDescent="0.2">
      <c r="A3909" s="104"/>
      <c r="B3909" s="104">
        <f>VLOOKUP(BJB!$F$9:$F$5599,Ctrl!$B$4:$C$399,2,0)</f>
        <v>34</v>
      </c>
      <c r="C3909" s="104">
        <f>VLOOKUP(BJB!$G$9:$G$5599,Ctrl!$E$4:$F$399,2,0)</f>
        <v>1</v>
      </c>
      <c r="D3909" s="219">
        <v>1</v>
      </c>
      <c r="E3909" s="104" t="str">
        <f>VLOOKUP(BJB!$F$9:$F$5599,Ctrl!$B$4:$D$399,3,0)</f>
        <v>III</v>
      </c>
      <c r="F3909" s="139" t="s">
        <v>10546</v>
      </c>
      <c r="G3909" s="139" t="s">
        <v>4099</v>
      </c>
      <c r="H3909" s="125">
        <v>1130221000308</v>
      </c>
      <c r="I3909" s="220" t="e">
        <f>IF(G3908=BJB!#REF!,I3908+1,1)</f>
        <v>#REF!</v>
      </c>
      <c r="J3909" s="912" t="s">
        <v>23801</v>
      </c>
      <c r="K3909" s="126" t="s">
        <v>5642</v>
      </c>
      <c r="L3909" s="104" t="s">
        <v>6477</v>
      </c>
      <c r="M3909" s="127" t="s">
        <v>5399</v>
      </c>
      <c r="N3909" s="128">
        <v>41351</v>
      </c>
      <c r="O3909" s="140">
        <v>30000000</v>
      </c>
      <c r="P3909" s="105" t="s">
        <v>16925</v>
      </c>
      <c r="Q3909" s="120">
        <v>41764</v>
      </c>
      <c r="R3909" s="105">
        <v>26702687</v>
      </c>
      <c r="S3909" s="146" t="s">
        <v>5563</v>
      </c>
      <c r="T3909" s="109">
        <v>41820</v>
      </c>
      <c r="U3909" s="112">
        <v>18691881</v>
      </c>
      <c r="V3909" s="109">
        <v>41791</v>
      </c>
      <c r="W3909" s="141">
        <v>18691881</v>
      </c>
      <c r="X3909" s="141">
        <v>0</v>
      </c>
      <c r="Y3909" s="141">
        <v>0</v>
      </c>
      <c r="Z3909" s="141">
        <v>0</v>
      </c>
      <c r="AA3909" s="112">
        <v>1605758</v>
      </c>
      <c r="AB3909" s="112"/>
      <c r="AC3909" s="132"/>
      <c r="AD3909" s="141"/>
      <c r="AE3909" s="106">
        <v>0</v>
      </c>
      <c r="AF3909" s="106">
        <v>0</v>
      </c>
      <c r="AG3909" s="106">
        <v>0</v>
      </c>
      <c r="AH3909" s="112"/>
      <c r="AI3909" s="112"/>
      <c r="AJ3909" s="112"/>
      <c r="AK3909" s="112"/>
      <c r="AL3909" s="112"/>
      <c r="AM3909" s="112"/>
      <c r="AN3909" s="114">
        <f t="shared" si="120"/>
        <v>1605758</v>
      </c>
      <c r="AO3909" s="114">
        <f t="shared" si="121"/>
        <v>17086123</v>
      </c>
      <c r="AP3909" s="114"/>
      <c r="AQ3909" s="114"/>
      <c r="AR3909" s="114"/>
      <c r="AS3909" s="114"/>
      <c r="AT3909" s="189"/>
    </row>
    <row r="3910" spans="1:46" s="190" customFormat="1" ht="15" customHeight="1" x14ac:dyDescent="0.2">
      <c r="A3910" s="104"/>
      <c r="B3910" s="104">
        <f>VLOOKUP(BJB!$F$9:$F$5599,Ctrl!$B$4:$C$399,2,0)</f>
        <v>34</v>
      </c>
      <c r="C3910" s="104">
        <f>VLOOKUP(BJB!$G$9:$G$5599,Ctrl!$E$4:$F$399,2,0)</f>
        <v>1</v>
      </c>
      <c r="D3910" s="219">
        <v>1</v>
      </c>
      <c r="E3910" s="104" t="str">
        <f>VLOOKUP(BJB!$F$9:$F$5599,Ctrl!$B$4:$D$399,3,0)</f>
        <v>III</v>
      </c>
      <c r="F3910" s="139" t="s">
        <v>10546</v>
      </c>
      <c r="G3910" s="139" t="s">
        <v>4099</v>
      </c>
      <c r="H3910" s="125" t="s">
        <v>7531</v>
      </c>
      <c r="I3910" s="220" t="e">
        <f>IF(G3909=BJB!#REF!,I3909+1,1)</f>
        <v>#REF!</v>
      </c>
      <c r="J3910" s="912" t="s">
        <v>23802</v>
      </c>
      <c r="K3910" s="126" t="s">
        <v>5643</v>
      </c>
      <c r="L3910" s="104" t="s">
        <v>6477</v>
      </c>
      <c r="M3910" s="127" t="s">
        <v>5024</v>
      </c>
      <c r="N3910" s="120">
        <v>41187</v>
      </c>
      <c r="O3910" s="140">
        <v>40000000</v>
      </c>
      <c r="P3910" s="105" t="s">
        <v>16926</v>
      </c>
      <c r="Q3910" s="120">
        <v>41764</v>
      </c>
      <c r="R3910" s="105">
        <v>30340858</v>
      </c>
      <c r="S3910" s="146" t="s">
        <v>5563</v>
      </c>
      <c r="T3910" s="109">
        <v>41820</v>
      </c>
      <c r="U3910" s="112">
        <v>21238601</v>
      </c>
      <c r="V3910" s="109">
        <v>41791</v>
      </c>
      <c r="W3910" s="141">
        <v>21238601</v>
      </c>
      <c r="X3910" s="141">
        <v>0</v>
      </c>
      <c r="Y3910" s="141">
        <v>0</v>
      </c>
      <c r="Z3910" s="141">
        <v>0</v>
      </c>
      <c r="AA3910" s="112">
        <v>3416421</v>
      </c>
      <c r="AB3910" s="112"/>
      <c r="AC3910" s="132"/>
      <c r="AD3910" s="141"/>
      <c r="AE3910" s="106">
        <v>0</v>
      </c>
      <c r="AF3910" s="106">
        <v>0</v>
      </c>
      <c r="AG3910" s="106">
        <v>0</v>
      </c>
      <c r="AH3910" s="112"/>
      <c r="AI3910" s="112"/>
      <c r="AJ3910" s="112"/>
      <c r="AK3910" s="112"/>
      <c r="AL3910" s="112"/>
      <c r="AM3910" s="112"/>
      <c r="AN3910" s="114">
        <f t="shared" si="120"/>
        <v>3416421</v>
      </c>
      <c r="AO3910" s="114">
        <f t="shared" si="121"/>
        <v>17822180</v>
      </c>
      <c r="AP3910" s="114"/>
      <c r="AQ3910" s="114"/>
      <c r="AR3910" s="114"/>
      <c r="AS3910" s="114"/>
      <c r="AT3910" s="189"/>
    </row>
    <row r="3911" spans="1:46" s="190" customFormat="1" ht="15" customHeight="1" x14ac:dyDescent="0.2">
      <c r="A3911" s="104"/>
      <c r="B3911" s="104">
        <f>VLOOKUP(BJB!$F$9:$F$5599,Ctrl!$B$4:$C$399,2,0)</f>
        <v>34</v>
      </c>
      <c r="C3911" s="104">
        <f>VLOOKUP(BJB!$G$9:$G$5599,Ctrl!$E$4:$F$399,2,0)</f>
        <v>1</v>
      </c>
      <c r="D3911" s="219">
        <v>1</v>
      </c>
      <c r="E3911" s="104" t="str">
        <f>VLOOKUP(BJB!$F$9:$F$5599,Ctrl!$B$4:$D$399,3,0)</f>
        <v>III</v>
      </c>
      <c r="F3911" s="139" t="s">
        <v>10546</v>
      </c>
      <c r="G3911" s="139" t="s">
        <v>4099</v>
      </c>
      <c r="H3911" s="125"/>
      <c r="I3911" s="220" t="e">
        <f>IF(G3910=BJB!#REF!,I3910+1,1)</f>
        <v>#REF!</v>
      </c>
      <c r="J3911" s="912" t="s">
        <v>23803</v>
      </c>
      <c r="K3911" s="126" t="s">
        <v>5644</v>
      </c>
      <c r="L3911" s="104" t="s">
        <v>6477</v>
      </c>
      <c r="M3911" s="127" t="s">
        <v>4118</v>
      </c>
      <c r="N3911" s="128">
        <v>40752</v>
      </c>
      <c r="O3911" s="140">
        <v>25000000</v>
      </c>
      <c r="P3911" s="105" t="s">
        <v>16927</v>
      </c>
      <c r="Q3911" s="120">
        <v>41764</v>
      </c>
      <c r="R3911" s="105">
        <v>14877779</v>
      </c>
      <c r="S3911" s="146" t="s">
        <v>5563</v>
      </c>
      <c r="T3911" s="109">
        <v>41820</v>
      </c>
      <c r="U3911" s="112">
        <v>10414445</v>
      </c>
      <c r="V3911" s="109">
        <v>41791</v>
      </c>
      <c r="W3911" s="141">
        <v>10414445</v>
      </c>
      <c r="X3911" s="141">
        <v>0</v>
      </c>
      <c r="Y3911" s="141">
        <v>0</v>
      </c>
      <c r="Z3911" s="141">
        <v>0</v>
      </c>
      <c r="AA3911" s="112">
        <v>210000</v>
      </c>
      <c r="AB3911" s="112"/>
      <c r="AC3911" s="112"/>
      <c r="AD3911" s="141"/>
      <c r="AE3911" s="106">
        <v>0</v>
      </c>
      <c r="AF3911" s="106">
        <v>0</v>
      </c>
      <c r="AG3911" s="106">
        <v>0</v>
      </c>
      <c r="AH3911" s="112"/>
      <c r="AI3911" s="112"/>
      <c r="AJ3911" s="112"/>
      <c r="AK3911" s="112"/>
      <c r="AL3911" s="112"/>
      <c r="AM3911" s="112"/>
      <c r="AN3911" s="114">
        <f t="shared" si="120"/>
        <v>210000</v>
      </c>
      <c r="AO3911" s="114">
        <f t="shared" si="121"/>
        <v>10204445</v>
      </c>
      <c r="AP3911" s="114"/>
      <c r="AQ3911" s="114"/>
      <c r="AR3911" s="114"/>
      <c r="AS3911" s="114"/>
      <c r="AT3911" s="189"/>
    </row>
    <row r="3912" spans="1:46" s="190" customFormat="1" ht="15" customHeight="1" x14ac:dyDescent="0.2">
      <c r="A3912" s="104"/>
      <c r="B3912" s="104">
        <f>VLOOKUP(BJB!$F$9:$F$5599,Ctrl!$B$4:$C$399,2,0)</f>
        <v>34</v>
      </c>
      <c r="C3912" s="104">
        <f>VLOOKUP(BJB!$G$9:$G$5599,Ctrl!$E$4:$F$399,2,0)</f>
        <v>1</v>
      </c>
      <c r="D3912" s="219">
        <v>1</v>
      </c>
      <c r="E3912" s="104" t="str">
        <f>VLOOKUP(BJB!$F$9:$F$5599,Ctrl!$B$4:$D$399,3,0)</f>
        <v>III</v>
      </c>
      <c r="F3912" s="139" t="s">
        <v>10546</v>
      </c>
      <c r="G3912" s="139" t="s">
        <v>4099</v>
      </c>
      <c r="H3912" s="125"/>
      <c r="I3912" s="220" t="e">
        <f>IF(G3911=BJB!#REF!,I3911+1,1)</f>
        <v>#REF!</v>
      </c>
      <c r="J3912" s="912" t="s">
        <v>23804</v>
      </c>
      <c r="K3912" s="126" t="s">
        <v>5645</v>
      </c>
      <c r="L3912" s="104" t="s">
        <v>6477</v>
      </c>
      <c r="M3912" s="127" t="s">
        <v>4124</v>
      </c>
      <c r="N3912" s="120">
        <v>40885</v>
      </c>
      <c r="O3912" s="140">
        <v>100000000</v>
      </c>
      <c r="P3912" s="105" t="s">
        <v>16928</v>
      </c>
      <c r="Q3912" s="120">
        <v>41764</v>
      </c>
      <c r="R3912" s="105">
        <v>80489967</v>
      </c>
      <c r="S3912" s="146" t="s">
        <v>5563</v>
      </c>
      <c r="T3912" s="109">
        <v>41820</v>
      </c>
      <c r="U3912" s="112">
        <v>56342977</v>
      </c>
      <c r="V3912" s="109">
        <v>41791</v>
      </c>
      <c r="W3912" s="141">
        <v>56342977</v>
      </c>
      <c r="X3912" s="141">
        <v>0</v>
      </c>
      <c r="Y3912" s="141">
        <v>0</v>
      </c>
      <c r="Z3912" s="141">
        <v>0</v>
      </c>
      <c r="AA3912" s="112">
        <v>57289153</v>
      </c>
      <c r="AB3912" s="112"/>
      <c r="AC3912" s="112"/>
      <c r="AD3912" s="141"/>
      <c r="AE3912" s="106">
        <v>0</v>
      </c>
      <c r="AF3912" s="106">
        <v>0</v>
      </c>
      <c r="AG3912" s="106">
        <v>0</v>
      </c>
      <c r="AH3912" s="112"/>
      <c r="AI3912" s="112"/>
      <c r="AJ3912" s="112"/>
      <c r="AK3912" s="112"/>
      <c r="AL3912" s="112"/>
      <c r="AM3912" s="112"/>
      <c r="AN3912" s="114">
        <f t="shared" si="120"/>
        <v>57289153</v>
      </c>
      <c r="AO3912" s="114">
        <f t="shared" si="121"/>
        <v>0</v>
      </c>
      <c r="AP3912" s="114"/>
      <c r="AQ3912" s="114"/>
      <c r="AR3912" s="114"/>
      <c r="AS3912" s="114"/>
      <c r="AT3912" s="189"/>
    </row>
    <row r="3913" spans="1:46" s="190" customFormat="1" ht="15" customHeight="1" x14ac:dyDescent="0.2">
      <c r="A3913" s="104"/>
      <c r="B3913" s="104">
        <f>VLOOKUP(BJB!$F$9:$F$5599,Ctrl!$B$4:$C$399,2,0)</f>
        <v>34</v>
      </c>
      <c r="C3913" s="104">
        <f>VLOOKUP(BJB!$G$9:$G$5599,Ctrl!$E$4:$F$399,2,0)</f>
        <v>1</v>
      </c>
      <c r="D3913" s="219">
        <v>1</v>
      </c>
      <c r="E3913" s="104" t="str">
        <f>VLOOKUP(BJB!$F$9:$F$5599,Ctrl!$B$4:$D$399,3,0)</f>
        <v>III</v>
      </c>
      <c r="F3913" s="139" t="s">
        <v>10546</v>
      </c>
      <c r="G3913" s="139" t="s">
        <v>4099</v>
      </c>
      <c r="H3913" s="125" t="s">
        <v>6406</v>
      </c>
      <c r="I3913" s="220" t="e">
        <f>IF(G3912=BJB!#REF!,I3912+1,1)</f>
        <v>#REF!</v>
      </c>
      <c r="J3913" s="912" t="s">
        <v>23805</v>
      </c>
      <c r="K3913" s="126" t="s">
        <v>5646</v>
      </c>
      <c r="L3913" s="104" t="s">
        <v>6477</v>
      </c>
      <c r="M3913" s="127" t="s">
        <v>5647</v>
      </c>
      <c r="N3913" s="128">
        <v>41416</v>
      </c>
      <c r="O3913" s="140">
        <v>50000000</v>
      </c>
      <c r="P3913" s="105" t="s">
        <v>16929</v>
      </c>
      <c r="Q3913" s="120">
        <v>41764</v>
      </c>
      <c r="R3913" s="105">
        <v>50978307</v>
      </c>
      <c r="S3913" s="146" t="s">
        <v>5563</v>
      </c>
      <c r="T3913" s="109">
        <v>41820</v>
      </c>
      <c r="U3913" s="112">
        <v>35000000</v>
      </c>
      <c r="V3913" s="109">
        <v>41791</v>
      </c>
      <c r="W3913" s="141">
        <v>35000000</v>
      </c>
      <c r="X3913" s="141">
        <v>0</v>
      </c>
      <c r="Y3913" s="141">
        <v>0</v>
      </c>
      <c r="Z3913" s="141">
        <v>0</v>
      </c>
      <c r="AA3913" s="112">
        <v>1168363</v>
      </c>
      <c r="AB3913" s="112"/>
      <c r="AC3913" s="132"/>
      <c r="AD3913" s="141"/>
      <c r="AE3913" s="106">
        <v>0</v>
      </c>
      <c r="AF3913" s="106">
        <v>0</v>
      </c>
      <c r="AG3913" s="106">
        <v>0</v>
      </c>
      <c r="AH3913" s="112"/>
      <c r="AI3913" s="112"/>
      <c r="AJ3913" s="112"/>
      <c r="AK3913" s="112"/>
      <c r="AL3913" s="112"/>
      <c r="AM3913" s="112"/>
      <c r="AN3913" s="114">
        <f t="shared" ref="AN3913:AN3976" si="122">SUM(AA3913:AM3913)</f>
        <v>1168363</v>
      </c>
      <c r="AO3913" s="114">
        <f t="shared" ref="AO3913:AO3976" si="123">IF((U3913-AN3913)&lt;0,ABS(0),(U3913-AN3913))</f>
        <v>33831637</v>
      </c>
      <c r="AP3913" s="114"/>
      <c r="AQ3913" s="114"/>
      <c r="AR3913" s="114"/>
      <c r="AS3913" s="114"/>
      <c r="AT3913" s="189"/>
    </row>
    <row r="3914" spans="1:46" s="190" customFormat="1" ht="15" customHeight="1" x14ac:dyDescent="0.2">
      <c r="A3914" s="104"/>
      <c r="B3914" s="104">
        <f>VLOOKUP(BJB!$F$9:$F$5599,Ctrl!$B$4:$C$399,2,0)</f>
        <v>34</v>
      </c>
      <c r="C3914" s="104">
        <f>VLOOKUP(BJB!$G$9:$G$5599,Ctrl!$E$4:$F$399,2,0)</f>
        <v>1</v>
      </c>
      <c r="D3914" s="219">
        <v>1</v>
      </c>
      <c r="E3914" s="104" t="str">
        <f>VLOOKUP(BJB!$F$9:$F$5599,Ctrl!$B$4:$D$399,3,0)</f>
        <v>III</v>
      </c>
      <c r="F3914" s="139" t="s">
        <v>10546</v>
      </c>
      <c r="G3914" s="139" t="s">
        <v>4099</v>
      </c>
      <c r="H3914" s="125"/>
      <c r="I3914" s="220" t="e">
        <f>IF(G3913=BJB!#REF!,I3913+1,1)</f>
        <v>#REF!</v>
      </c>
      <c r="J3914" s="912" t="s">
        <v>23806</v>
      </c>
      <c r="K3914" s="126" t="s">
        <v>5648</v>
      </c>
      <c r="L3914" s="104" t="s">
        <v>6477</v>
      </c>
      <c r="M3914" s="127" t="s">
        <v>5226</v>
      </c>
      <c r="N3914" s="128">
        <v>41340</v>
      </c>
      <c r="O3914" s="140">
        <v>100000000</v>
      </c>
      <c r="P3914" s="105" t="s">
        <v>16930</v>
      </c>
      <c r="Q3914" s="120">
        <v>41764</v>
      </c>
      <c r="R3914" s="105">
        <v>96149937</v>
      </c>
      <c r="S3914" s="146" t="s">
        <v>5563</v>
      </c>
      <c r="T3914" s="109">
        <v>41820</v>
      </c>
      <c r="U3914" s="112">
        <v>67304956</v>
      </c>
      <c r="V3914" s="109">
        <v>41791</v>
      </c>
      <c r="W3914" s="141">
        <v>67304956</v>
      </c>
      <c r="X3914" s="141">
        <v>0</v>
      </c>
      <c r="Y3914" s="141">
        <v>0</v>
      </c>
      <c r="Z3914" s="141">
        <v>0</v>
      </c>
      <c r="AA3914" s="112">
        <v>6529195</v>
      </c>
      <c r="AB3914" s="112"/>
      <c r="AC3914" s="112"/>
      <c r="AD3914" s="141"/>
      <c r="AE3914" s="106">
        <v>0</v>
      </c>
      <c r="AF3914" s="106">
        <v>0</v>
      </c>
      <c r="AG3914" s="106">
        <v>0</v>
      </c>
      <c r="AH3914" s="112"/>
      <c r="AI3914" s="112"/>
      <c r="AJ3914" s="112"/>
      <c r="AK3914" s="112"/>
      <c r="AL3914" s="112"/>
      <c r="AM3914" s="112"/>
      <c r="AN3914" s="114">
        <f t="shared" si="122"/>
        <v>6529195</v>
      </c>
      <c r="AO3914" s="114">
        <f t="shared" si="123"/>
        <v>60775761</v>
      </c>
      <c r="AP3914" s="114"/>
      <c r="AQ3914" s="114"/>
      <c r="AR3914" s="114"/>
      <c r="AS3914" s="114"/>
      <c r="AT3914" s="189"/>
    </row>
    <row r="3915" spans="1:46" s="190" customFormat="1" ht="15" customHeight="1" x14ac:dyDescent="0.2">
      <c r="A3915" s="104"/>
      <c r="B3915" s="104">
        <f>VLOOKUP(BJB!$F$9:$F$5599,Ctrl!$B$4:$C$399,2,0)</f>
        <v>34</v>
      </c>
      <c r="C3915" s="104">
        <f>VLOOKUP(BJB!$G$9:$G$5599,Ctrl!$E$4:$F$399,2,0)</f>
        <v>1</v>
      </c>
      <c r="D3915" s="219">
        <v>1</v>
      </c>
      <c r="E3915" s="104" t="str">
        <f>VLOOKUP(BJB!$F$9:$F$5599,Ctrl!$B$4:$D$399,3,0)</f>
        <v>III</v>
      </c>
      <c r="F3915" s="139" t="s">
        <v>10546</v>
      </c>
      <c r="G3915" s="139" t="s">
        <v>4099</v>
      </c>
      <c r="H3915" s="125"/>
      <c r="I3915" s="220" t="e">
        <f>IF(G3914=BJB!#REF!,I3914+1,1)</f>
        <v>#REF!</v>
      </c>
      <c r="J3915" s="912" t="s">
        <v>23807</v>
      </c>
      <c r="K3915" s="126" t="s">
        <v>5649</v>
      </c>
      <c r="L3915" s="104" t="s">
        <v>6477</v>
      </c>
      <c r="M3915" s="127" t="s">
        <v>5231</v>
      </c>
      <c r="N3915" s="128">
        <v>41340</v>
      </c>
      <c r="O3915" s="140">
        <v>20000000</v>
      </c>
      <c r="P3915" s="105" t="s">
        <v>16931</v>
      </c>
      <c r="Q3915" s="120">
        <v>41764</v>
      </c>
      <c r="R3915" s="105">
        <v>20903620</v>
      </c>
      <c r="S3915" s="146" t="s">
        <v>5563</v>
      </c>
      <c r="T3915" s="109">
        <v>41820</v>
      </c>
      <c r="U3915" s="112">
        <v>14000000</v>
      </c>
      <c r="V3915" s="109">
        <v>41791</v>
      </c>
      <c r="W3915" s="141">
        <v>14000000</v>
      </c>
      <c r="X3915" s="141">
        <v>0</v>
      </c>
      <c r="Y3915" s="141">
        <v>0</v>
      </c>
      <c r="Z3915" s="141">
        <v>0</v>
      </c>
      <c r="AA3915" s="112">
        <v>0</v>
      </c>
      <c r="AB3915" s="112"/>
      <c r="AC3915" s="112"/>
      <c r="AD3915" s="141"/>
      <c r="AE3915" s="106">
        <v>0</v>
      </c>
      <c r="AF3915" s="106">
        <v>0</v>
      </c>
      <c r="AG3915" s="106">
        <v>0</v>
      </c>
      <c r="AH3915" s="112"/>
      <c r="AI3915" s="112"/>
      <c r="AJ3915" s="112"/>
      <c r="AK3915" s="112"/>
      <c r="AL3915" s="112"/>
      <c r="AM3915" s="112"/>
      <c r="AN3915" s="114">
        <f t="shared" si="122"/>
        <v>0</v>
      </c>
      <c r="AO3915" s="114">
        <f t="shared" si="123"/>
        <v>14000000</v>
      </c>
      <c r="AP3915" s="114"/>
      <c r="AQ3915" s="114"/>
      <c r="AR3915" s="114"/>
      <c r="AS3915" s="114"/>
      <c r="AT3915" s="189"/>
    </row>
    <row r="3916" spans="1:46" s="190" customFormat="1" ht="15" customHeight="1" x14ac:dyDescent="0.2">
      <c r="A3916" s="104"/>
      <c r="B3916" s="104">
        <f>VLOOKUP(BJB!$F$9:$F$5599,Ctrl!$B$4:$C$399,2,0)</f>
        <v>34</v>
      </c>
      <c r="C3916" s="104">
        <f>VLOOKUP(BJB!$G$9:$G$5599,Ctrl!$E$4:$F$399,2,0)</f>
        <v>1</v>
      </c>
      <c r="D3916" s="219">
        <v>1</v>
      </c>
      <c r="E3916" s="104" t="str">
        <f>VLOOKUP(BJB!$F$9:$F$5599,Ctrl!$B$4:$D$399,3,0)</f>
        <v>III</v>
      </c>
      <c r="F3916" s="139" t="s">
        <v>10546</v>
      </c>
      <c r="G3916" s="139" t="s">
        <v>4099</v>
      </c>
      <c r="H3916" s="125" t="s">
        <v>7540</v>
      </c>
      <c r="I3916" s="220" t="e">
        <f>IF(G3915=BJB!#REF!,I3915+1,1)</f>
        <v>#REF!</v>
      </c>
      <c r="J3916" s="912" t="s">
        <v>23808</v>
      </c>
      <c r="K3916" s="126" t="s">
        <v>2099</v>
      </c>
      <c r="L3916" s="104" t="s">
        <v>6477</v>
      </c>
      <c r="M3916" s="127" t="s">
        <v>5650</v>
      </c>
      <c r="N3916" s="128">
        <v>41289</v>
      </c>
      <c r="O3916" s="140">
        <v>25000000</v>
      </c>
      <c r="P3916" s="105" t="s">
        <v>16932</v>
      </c>
      <c r="Q3916" s="120">
        <v>41764</v>
      </c>
      <c r="R3916" s="105">
        <v>21224912</v>
      </c>
      <c r="S3916" s="146" t="s">
        <v>5563</v>
      </c>
      <c r="T3916" s="109">
        <v>41820</v>
      </c>
      <c r="U3916" s="112">
        <v>14857438</v>
      </c>
      <c r="V3916" s="109">
        <v>41791</v>
      </c>
      <c r="W3916" s="141">
        <v>14857438</v>
      </c>
      <c r="X3916" s="141">
        <v>0</v>
      </c>
      <c r="Y3916" s="141">
        <v>0</v>
      </c>
      <c r="Z3916" s="141">
        <v>0</v>
      </c>
      <c r="AA3916" s="112">
        <v>3301513</v>
      </c>
      <c r="AB3916" s="112"/>
      <c r="AC3916" s="132"/>
      <c r="AD3916" s="141"/>
      <c r="AE3916" s="106">
        <v>0</v>
      </c>
      <c r="AF3916" s="106">
        <v>0</v>
      </c>
      <c r="AG3916" s="106">
        <v>0</v>
      </c>
      <c r="AH3916" s="222"/>
      <c r="AI3916" s="222"/>
      <c r="AJ3916" s="112"/>
      <c r="AK3916" s="112"/>
      <c r="AL3916" s="112"/>
      <c r="AM3916" s="112"/>
      <c r="AN3916" s="114">
        <f t="shared" si="122"/>
        <v>3301513</v>
      </c>
      <c r="AO3916" s="114">
        <f t="shared" si="123"/>
        <v>11555925</v>
      </c>
      <c r="AP3916" s="114"/>
      <c r="AQ3916" s="114"/>
      <c r="AR3916" s="114"/>
      <c r="AS3916" s="114"/>
      <c r="AT3916" s="189"/>
    </row>
    <row r="3917" spans="1:46" s="190" customFormat="1" ht="15" customHeight="1" x14ac:dyDescent="0.2">
      <c r="A3917" s="104"/>
      <c r="B3917" s="104">
        <f>VLOOKUP(BJB!$F$9:$F$5599,Ctrl!$B$4:$C$399,2,0)</f>
        <v>34</v>
      </c>
      <c r="C3917" s="104">
        <f>VLOOKUP(BJB!$G$9:$G$5599,Ctrl!$E$4:$F$399,2,0)</f>
        <v>1</v>
      </c>
      <c r="D3917" s="219">
        <v>1</v>
      </c>
      <c r="E3917" s="104" t="str">
        <f>VLOOKUP(BJB!$F$9:$F$5599,Ctrl!$B$4:$D$399,3,0)</f>
        <v>III</v>
      </c>
      <c r="F3917" s="139" t="s">
        <v>10546</v>
      </c>
      <c r="G3917" s="139" t="s">
        <v>4099</v>
      </c>
      <c r="H3917" s="125">
        <v>1120814000096</v>
      </c>
      <c r="I3917" s="220" t="e">
        <f>IF(G3916=BJB!#REF!,I3916+1,1)</f>
        <v>#REF!</v>
      </c>
      <c r="J3917" s="912" t="s">
        <v>23809</v>
      </c>
      <c r="K3917" s="126" t="s">
        <v>5861</v>
      </c>
      <c r="L3917" s="104" t="s">
        <v>6477</v>
      </c>
      <c r="M3917" s="127" t="s">
        <v>4142</v>
      </c>
      <c r="N3917" s="128">
        <v>41176</v>
      </c>
      <c r="O3917" s="140">
        <v>10000000</v>
      </c>
      <c r="P3917" s="105" t="s">
        <v>16933</v>
      </c>
      <c r="Q3917" s="120">
        <v>41764</v>
      </c>
      <c r="R3917" s="105">
        <v>1667867</v>
      </c>
      <c r="S3917" s="146" t="s">
        <v>5759</v>
      </c>
      <c r="T3917" s="109">
        <v>41844</v>
      </c>
      <c r="U3917" s="112">
        <v>1166669</v>
      </c>
      <c r="V3917" s="109">
        <v>41821</v>
      </c>
      <c r="W3917" s="141">
        <v>1166669</v>
      </c>
      <c r="X3917" s="141">
        <v>0</v>
      </c>
      <c r="Y3917" s="141">
        <v>0</v>
      </c>
      <c r="Z3917" s="141">
        <v>0</v>
      </c>
      <c r="AA3917" s="112">
        <v>606669</v>
      </c>
      <c r="AB3917" s="112"/>
      <c r="AC3917" s="132"/>
      <c r="AD3917" s="141"/>
      <c r="AE3917" s="106">
        <v>0</v>
      </c>
      <c r="AF3917" s="106">
        <v>0</v>
      </c>
      <c r="AG3917" s="106">
        <v>0</v>
      </c>
      <c r="AH3917" s="112"/>
      <c r="AI3917" s="112"/>
      <c r="AJ3917" s="112"/>
      <c r="AK3917" s="112"/>
      <c r="AL3917" s="112"/>
      <c r="AM3917" s="112"/>
      <c r="AN3917" s="114">
        <f t="shared" si="122"/>
        <v>606669</v>
      </c>
      <c r="AO3917" s="114">
        <f t="shared" si="123"/>
        <v>560000</v>
      </c>
      <c r="AP3917" s="114"/>
      <c r="AQ3917" s="114"/>
      <c r="AR3917" s="114"/>
      <c r="AS3917" s="114"/>
      <c r="AT3917" s="189"/>
    </row>
    <row r="3918" spans="1:46" s="190" customFormat="1" ht="15" customHeight="1" x14ac:dyDescent="0.2">
      <c r="A3918" s="104"/>
      <c r="B3918" s="104">
        <f>VLOOKUP(BJB!$F$9:$F$5599,Ctrl!$B$4:$C$399,2,0)</f>
        <v>34</v>
      </c>
      <c r="C3918" s="104">
        <f>VLOOKUP(BJB!$G$9:$G$5599,Ctrl!$E$4:$F$399,2,0)</f>
        <v>1</v>
      </c>
      <c r="D3918" s="219">
        <v>1</v>
      </c>
      <c r="E3918" s="104" t="str">
        <f>VLOOKUP(BJB!$F$9:$F$5599,Ctrl!$B$4:$D$399,3,0)</f>
        <v>III</v>
      </c>
      <c r="F3918" s="139" t="s">
        <v>10546</v>
      </c>
      <c r="G3918" s="139" t="s">
        <v>4099</v>
      </c>
      <c r="H3918" s="125"/>
      <c r="I3918" s="220" t="e">
        <f>IF(G3917=BJB!#REF!,I3917+1,1)</f>
        <v>#REF!</v>
      </c>
      <c r="J3918" s="912" t="s">
        <v>23810</v>
      </c>
      <c r="K3918" s="126" t="s">
        <v>5506</v>
      </c>
      <c r="L3918" s="104" t="s">
        <v>6477</v>
      </c>
      <c r="M3918" s="127" t="s">
        <v>5226</v>
      </c>
      <c r="N3918" s="128">
        <v>41340</v>
      </c>
      <c r="O3918" s="140">
        <v>125000000</v>
      </c>
      <c r="P3918" s="105" t="s">
        <v>16934</v>
      </c>
      <c r="Q3918" s="120">
        <v>41683</v>
      </c>
      <c r="R3918" s="105">
        <v>129141731</v>
      </c>
      <c r="S3918" s="146" t="s">
        <v>5866</v>
      </c>
      <c r="T3918" s="109">
        <v>41878</v>
      </c>
      <c r="U3918" s="112">
        <v>87500000</v>
      </c>
      <c r="V3918" s="109">
        <v>41852</v>
      </c>
      <c r="W3918" s="141">
        <v>87500000</v>
      </c>
      <c r="X3918" s="141">
        <v>0</v>
      </c>
      <c r="Y3918" s="141">
        <v>0</v>
      </c>
      <c r="Z3918" s="141">
        <v>0</v>
      </c>
      <c r="AA3918" s="112">
        <v>0</v>
      </c>
      <c r="AB3918" s="112"/>
      <c r="AC3918" s="112"/>
      <c r="AD3918" s="141"/>
      <c r="AE3918" s="106">
        <v>0</v>
      </c>
      <c r="AF3918" s="106">
        <v>0</v>
      </c>
      <c r="AG3918" s="106">
        <v>0</v>
      </c>
      <c r="AH3918" s="112"/>
      <c r="AI3918" s="112"/>
      <c r="AJ3918" s="112"/>
      <c r="AK3918" s="112"/>
      <c r="AL3918" s="112"/>
      <c r="AM3918" s="112"/>
      <c r="AN3918" s="114">
        <f t="shared" si="122"/>
        <v>0</v>
      </c>
      <c r="AO3918" s="114">
        <f t="shared" si="123"/>
        <v>87500000</v>
      </c>
      <c r="AP3918" s="114"/>
      <c r="AQ3918" s="114"/>
      <c r="AR3918" s="114"/>
      <c r="AS3918" s="114"/>
      <c r="AT3918" s="189"/>
    </row>
    <row r="3919" spans="1:46" s="190" customFormat="1" ht="15" customHeight="1" x14ac:dyDescent="0.2">
      <c r="A3919" s="104"/>
      <c r="B3919" s="104">
        <f>VLOOKUP(BJB!$F$9:$F$5599,Ctrl!$B$4:$C$399,2,0)</f>
        <v>34</v>
      </c>
      <c r="C3919" s="104">
        <f>VLOOKUP(BJB!$G$9:$G$5599,Ctrl!$E$4:$F$399,2,0)</f>
        <v>1</v>
      </c>
      <c r="D3919" s="219">
        <v>1</v>
      </c>
      <c r="E3919" s="104" t="str">
        <f>VLOOKUP(BJB!$F$9:$F$5599,Ctrl!$B$4:$D$399,3,0)</f>
        <v>III</v>
      </c>
      <c r="F3919" s="139" t="s">
        <v>10546</v>
      </c>
      <c r="G3919" s="139" t="s">
        <v>4099</v>
      </c>
      <c r="H3919" s="125">
        <v>1130221001126</v>
      </c>
      <c r="I3919" s="220" t="e">
        <f>IF(G3918=BJB!#REF!,I3918+1,1)</f>
        <v>#REF!</v>
      </c>
      <c r="J3919" s="912" t="s">
        <v>23811</v>
      </c>
      <c r="K3919" s="126" t="s">
        <v>5892</v>
      </c>
      <c r="L3919" s="104" t="s">
        <v>6477</v>
      </c>
      <c r="M3919" s="127" t="s">
        <v>5399</v>
      </c>
      <c r="N3919" s="128">
        <v>41351</v>
      </c>
      <c r="O3919" s="140">
        <v>50000000</v>
      </c>
      <c r="P3919" s="105" t="s">
        <v>16935</v>
      </c>
      <c r="Q3919" s="120">
        <v>41694</v>
      </c>
      <c r="R3919" s="105">
        <v>48568731</v>
      </c>
      <c r="S3919" s="146" t="s">
        <v>5866</v>
      </c>
      <c r="T3919" s="109">
        <v>41878</v>
      </c>
      <c r="U3919" s="112">
        <v>33998111.699999996</v>
      </c>
      <c r="V3919" s="109">
        <v>41852</v>
      </c>
      <c r="W3919" s="141">
        <v>33998111.699999996</v>
      </c>
      <c r="X3919" s="141">
        <v>0</v>
      </c>
      <c r="Y3919" s="141">
        <v>0</v>
      </c>
      <c r="Z3919" s="141">
        <v>0</v>
      </c>
      <c r="AA3919" s="112">
        <v>9504599</v>
      </c>
      <c r="AB3919" s="112"/>
      <c r="AC3919" s="132"/>
      <c r="AD3919" s="141"/>
      <c r="AE3919" s="106">
        <v>0</v>
      </c>
      <c r="AF3919" s="106">
        <v>0</v>
      </c>
      <c r="AG3919" s="106">
        <v>0</v>
      </c>
      <c r="AH3919" s="112"/>
      <c r="AI3919" s="112"/>
      <c r="AJ3919" s="112"/>
      <c r="AK3919" s="112"/>
      <c r="AL3919" s="112"/>
      <c r="AM3919" s="112"/>
      <c r="AN3919" s="114">
        <f t="shared" si="122"/>
        <v>9504599</v>
      </c>
      <c r="AO3919" s="114">
        <f t="shared" si="123"/>
        <v>24493512.699999996</v>
      </c>
      <c r="AP3919" s="114"/>
      <c r="AQ3919" s="114"/>
      <c r="AR3919" s="114"/>
      <c r="AS3919" s="114"/>
      <c r="AT3919" s="189"/>
    </row>
    <row r="3920" spans="1:46" s="190" customFormat="1" ht="15" customHeight="1" x14ac:dyDescent="0.2">
      <c r="A3920" s="104"/>
      <c r="B3920" s="104">
        <f>VLOOKUP(BJB!$F$9:$F$5599,Ctrl!$B$4:$C$399,2,0)</f>
        <v>34</v>
      </c>
      <c r="C3920" s="104">
        <f>VLOOKUP(BJB!$G$9:$G$5599,Ctrl!$E$4:$F$399,2,0)</f>
        <v>1</v>
      </c>
      <c r="D3920" s="219">
        <v>1</v>
      </c>
      <c r="E3920" s="104" t="str">
        <f>VLOOKUP(BJB!$F$9:$F$5599,Ctrl!$B$4:$D$399,3,0)</f>
        <v>III</v>
      </c>
      <c r="F3920" s="139" t="s">
        <v>10546</v>
      </c>
      <c r="G3920" s="139" t="s">
        <v>4099</v>
      </c>
      <c r="H3920" s="125" t="s">
        <v>6405</v>
      </c>
      <c r="I3920" s="220" t="e">
        <f>IF(G3919=BJB!#REF!,I3919+1,1)</f>
        <v>#REF!</v>
      </c>
      <c r="J3920" s="912" t="s">
        <v>23812</v>
      </c>
      <c r="K3920" s="126" t="s">
        <v>5893</v>
      </c>
      <c r="L3920" s="104" t="s">
        <v>6477</v>
      </c>
      <c r="M3920" s="127" t="s">
        <v>5226</v>
      </c>
      <c r="N3920" s="128">
        <v>41340</v>
      </c>
      <c r="O3920" s="140">
        <v>100000000</v>
      </c>
      <c r="P3920" s="105" t="s">
        <v>16936</v>
      </c>
      <c r="Q3920" s="120">
        <v>41683</v>
      </c>
      <c r="R3920" s="105">
        <v>99180689</v>
      </c>
      <c r="S3920" s="146" t="s">
        <v>5866</v>
      </c>
      <c r="T3920" s="109">
        <v>41878</v>
      </c>
      <c r="U3920" s="112">
        <v>69426482.299999997</v>
      </c>
      <c r="V3920" s="109">
        <v>41852</v>
      </c>
      <c r="W3920" s="141">
        <v>69426482.299999997</v>
      </c>
      <c r="X3920" s="141">
        <v>0</v>
      </c>
      <c r="Y3920" s="141">
        <v>0</v>
      </c>
      <c r="Z3920" s="141">
        <v>0</v>
      </c>
      <c r="AA3920" s="112">
        <v>21427414</v>
      </c>
      <c r="AB3920" s="112"/>
      <c r="AC3920" s="132"/>
      <c r="AD3920" s="141"/>
      <c r="AE3920" s="106">
        <v>0</v>
      </c>
      <c r="AF3920" s="106">
        <v>0</v>
      </c>
      <c r="AG3920" s="106">
        <v>0</v>
      </c>
      <c r="AH3920" s="222"/>
      <c r="AI3920" s="222"/>
      <c r="AJ3920" s="112"/>
      <c r="AK3920" s="112"/>
      <c r="AL3920" s="112"/>
      <c r="AM3920" s="112"/>
      <c r="AN3920" s="114">
        <f t="shared" si="122"/>
        <v>21427414</v>
      </c>
      <c r="AO3920" s="114">
        <f t="shared" si="123"/>
        <v>47999068.299999997</v>
      </c>
      <c r="AP3920" s="114"/>
      <c r="AQ3920" s="114"/>
      <c r="AR3920" s="114"/>
      <c r="AS3920" s="114"/>
      <c r="AT3920" s="189"/>
    </row>
    <row r="3921" spans="1:46" s="190" customFormat="1" ht="15" customHeight="1" x14ac:dyDescent="0.2">
      <c r="A3921" s="104"/>
      <c r="B3921" s="104">
        <f>VLOOKUP(BJB!$F$9:$F$5599,Ctrl!$B$4:$C$399,2,0)</f>
        <v>34</v>
      </c>
      <c r="C3921" s="104">
        <f>VLOOKUP(BJB!$G$9:$G$5599,Ctrl!$E$4:$F$399,2,0)</f>
        <v>1</v>
      </c>
      <c r="D3921" s="219">
        <v>1</v>
      </c>
      <c r="E3921" s="104" t="str">
        <f>VLOOKUP(BJB!$F$9:$F$5599,Ctrl!$B$4:$D$399,3,0)</f>
        <v>III</v>
      </c>
      <c r="F3921" s="139" t="s">
        <v>10546</v>
      </c>
      <c r="G3921" s="139" t="s">
        <v>4099</v>
      </c>
      <c r="H3921" s="125" t="s">
        <v>6407</v>
      </c>
      <c r="I3921" s="220" t="e">
        <f>IF(G3920=BJB!#REF!,I3920+1,1)</f>
        <v>#REF!</v>
      </c>
      <c r="J3921" s="912" t="s">
        <v>23813</v>
      </c>
      <c r="K3921" s="126" t="s">
        <v>4525</v>
      </c>
      <c r="L3921" s="104" t="s">
        <v>6477</v>
      </c>
      <c r="M3921" s="127" t="s">
        <v>5025</v>
      </c>
      <c r="N3921" s="128">
        <v>41254</v>
      </c>
      <c r="O3921" s="140">
        <v>40000000</v>
      </c>
      <c r="P3921" s="105" t="s">
        <v>16937</v>
      </c>
      <c r="Q3921" s="120">
        <v>41649</v>
      </c>
      <c r="R3921" s="105">
        <v>36753466</v>
      </c>
      <c r="S3921" s="146" t="s">
        <v>5866</v>
      </c>
      <c r="T3921" s="109">
        <v>41878</v>
      </c>
      <c r="U3921" s="112">
        <v>26256562.5</v>
      </c>
      <c r="V3921" s="109">
        <v>41852</v>
      </c>
      <c r="W3921" s="141">
        <v>26256562.5</v>
      </c>
      <c r="X3921" s="141">
        <v>0</v>
      </c>
      <c r="Y3921" s="141">
        <v>0</v>
      </c>
      <c r="Z3921" s="141">
        <v>0</v>
      </c>
      <c r="AA3921" s="112">
        <v>205308</v>
      </c>
      <c r="AB3921" s="112"/>
      <c r="AC3921" s="132"/>
      <c r="AD3921" s="141"/>
      <c r="AE3921" s="106">
        <v>0</v>
      </c>
      <c r="AF3921" s="106">
        <v>0</v>
      </c>
      <c r="AG3921" s="106">
        <v>0</v>
      </c>
      <c r="AH3921" s="112"/>
      <c r="AI3921" s="112"/>
      <c r="AJ3921" s="112"/>
      <c r="AK3921" s="112"/>
      <c r="AL3921" s="112"/>
      <c r="AM3921" s="112"/>
      <c r="AN3921" s="114">
        <f t="shared" si="122"/>
        <v>205308</v>
      </c>
      <c r="AO3921" s="114">
        <f t="shared" si="123"/>
        <v>26051254.5</v>
      </c>
      <c r="AP3921" s="114"/>
      <c r="AQ3921" s="114"/>
      <c r="AR3921" s="114"/>
      <c r="AS3921" s="114"/>
      <c r="AT3921" s="189"/>
    </row>
    <row r="3922" spans="1:46" s="190" customFormat="1" ht="15" customHeight="1" x14ac:dyDescent="0.2">
      <c r="A3922" s="104"/>
      <c r="B3922" s="104">
        <f>VLOOKUP(BJB!$F$9:$F$5599,Ctrl!$B$4:$C$399,2,0)</f>
        <v>34</v>
      </c>
      <c r="C3922" s="104">
        <f>VLOOKUP(BJB!$G$9:$G$5599,Ctrl!$E$4:$F$399,2,0)</f>
        <v>1</v>
      </c>
      <c r="D3922" s="219">
        <v>1</v>
      </c>
      <c r="E3922" s="104" t="str">
        <f>VLOOKUP(BJB!$F$9:$F$5599,Ctrl!$B$4:$D$399,3,0)</f>
        <v>III</v>
      </c>
      <c r="F3922" s="139" t="s">
        <v>10546</v>
      </c>
      <c r="G3922" s="139" t="s">
        <v>4099</v>
      </c>
      <c r="H3922" s="125" t="s">
        <v>7530</v>
      </c>
      <c r="I3922" s="220" t="e">
        <f>IF(G3921=BJB!#REF!,I3921+1,1)</f>
        <v>#REF!</v>
      </c>
      <c r="J3922" s="891" t="s">
        <v>18491</v>
      </c>
      <c r="K3922" s="126" t="s">
        <v>3348</v>
      </c>
      <c r="L3922" s="104" t="s">
        <v>6477</v>
      </c>
      <c r="M3922" s="127" t="s">
        <v>5650</v>
      </c>
      <c r="N3922" s="128">
        <v>41289</v>
      </c>
      <c r="O3922" s="140">
        <v>200000000</v>
      </c>
      <c r="P3922" s="105" t="s">
        <v>16938</v>
      </c>
      <c r="Q3922" s="120">
        <v>41827</v>
      </c>
      <c r="R3922" s="105">
        <v>151112248</v>
      </c>
      <c r="S3922" s="146" t="s">
        <v>5866</v>
      </c>
      <c r="T3922" s="109">
        <v>41878</v>
      </c>
      <c r="U3922" s="112">
        <v>105778574</v>
      </c>
      <c r="V3922" s="109">
        <v>41852</v>
      </c>
      <c r="W3922" s="141">
        <v>105778574</v>
      </c>
      <c r="X3922" s="141">
        <v>0</v>
      </c>
      <c r="Y3922" s="141">
        <v>0</v>
      </c>
      <c r="Z3922" s="141">
        <v>0</v>
      </c>
      <c r="AA3922" s="112">
        <v>15305347</v>
      </c>
      <c r="AB3922" s="112"/>
      <c r="AC3922" s="132"/>
      <c r="AD3922" s="141"/>
      <c r="AE3922" s="106">
        <v>732313</v>
      </c>
      <c r="AF3922" s="106">
        <v>0</v>
      </c>
      <c r="AG3922" s="106">
        <v>0</v>
      </c>
      <c r="AH3922" s="112"/>
      <c r="AI3922" s="112"/>
      <c r="AJ3922" s="112"/>
      <c r="AK3922" s="112"/>
      <c r="AL3922" s="112"/>
      <c r="AM3922" s="112"/>
      <c r="AN3922" s="114">
        <f t="shared" si="122"/>
        <v>16037660</v>
      </c>
      <c r="AO3922" s="114">
        <f t="shared" si="123"/>
        <v>89740914</v>
      </c>
      <c r="AP3922" s="114"/>
      <c r="AQ3922" s="114"/>
      <c r="AR3922" s="114"/>
      <c r="AS3922" s="114"/>
      <c r="AT3922" s="189"/>
    </row>
    <row r="3923" spans="1:46" s="190" customFormat="1" ht="15" customHeight="1" x14ac:dyDescent="0.2">
      <c r="A3923" s="104"/>
      <c r="B3923" s="104">
        <f>VLOOKUP(BJB!$F$9:$F$5599,Ctrl!$B$4:$C$399,2,0)</f>
        <v>34</v>
      </c>
      <c r="C3923" s="104">
        <f>VLOOKUP(BJB!$G$9:$G$5599,Ctrl!$E$4:$F$399,2,0)</f>
        <v>1</v>
      </c>
      <c r="D3923" s="219">
        <v>1</v>
      </c>
      <c r="E3923" s="104" t="str">
        <f>VLOOKUP(BJB!$F$9:$F$5599,Ctrl!$B$4:$D$399,3,0)</f>
        <v>III</v>
      </c>
      <c r="F3923" s="139" t="s">
        <v>10546</v>
      </c>
      <c r="G3923" s="139" t="s">
        <v>4099</v>
      </c>
      <c r="H3923" s="125"/>
      <c r="I3923" s="220" t="e">
        <f>IF(G3922=BJB!#REF!,I3922+1,1)</f>
        <v>#REF!</v>
      </c>
      <c r="J3923" s="912" t="s">
        <v>23814</v>
      </c>
      <c r="K3923" s="126" t="s">
        <v>6028</v>
      </c>
      <c r="L3923" s="104" t="s">
        <v>6477</v>
      </c>
      <c r="M3923" s="127" t="s">
        <v>5650</v>
      </c>
      <c r="N3923" s="128">
        <v>41289</v>
      </c>
      <c r="O3923" s="140">
        <v>20000000</v>
      </c>
      <c r="P3923" s="105" t="s">
        <v>16939</v>
      </c>
      <c r="Q3923" s="120">
        <v>41617</v>
      </c>
      <c r="R3923" s="105">
        <v>21625294</v>
      </c>
      <c r="S3923" s="146" t="s">
        <v>5984</v>
      </c>
      <c r="T3923" s="109">
        <v>41942</v>
      </c>
      <c r="U3923" s="112">
        <v>14000000</v>
      </c>
      <c r="V3923" s="109">
        <v>41913</v>
      </c>
      <c r="W3923" s="141">
        <v>14000000</v>
      </c>
      <c r="X3923" s="141">
        <v>0</v>
      </c>
      <c r="Y3923" s="141">
        <v>0</v>
      </c>
      <c r="Z3923" s="141">
        <v>0</v>
      </c>
      <c r="AA3923" s="112">
        <v>0</v>
      </c>
      <c r="AB3923" s="112"/>
      <c r="AC3923" s="112"/>
      <c r="AD3923" s="141"/>
      <c r="AE3923" s="106">
        <v>0</v>
      </c>
      <c r="AF3923" s="106">
        <v>0</v>
      </c>
      <c r="AG3923" s="106">
        <v>0</v>
      </c>
      <c r="AH3923" s="112"/>
      <c r="AI3923" s="112"/>
      <c r="AJ3923" s="112"/>
      <c r="AK3923" s="112"/>
      <c r="AL3923" s="112"/>
      <c r="AM3923" s="112"/>
      <c r="AN3923" s="114">
        <f t="shared" si="122"/>
        <v>0</v>
      </c>
      <c r="AO3923" s="114">
        <f t="shared" si="123"/>
        <v>14000000</v>
      </c>
      <c r="AP3923" s="114"/>
      <c r="AQ3923" s="114"/>
      <c r="AR3923" s="114"/>
      <c r="AS3923" s="114"/>
    </row>
    <row r="3924" spans="1:46" s="190" customFormat="1" ht="15" customHeight="1" x14ac:dyDescent="0.2">
      <c r="A3924" s="104"/>
      <c r="B3924" s="104">
        <f>VLOOKUP(BJB!$F$9:$F$5599,Ctrl!$B$4:$C$399,2,0)</f>
        <v>34</v>
      </c>
      <c r="C3924" s="104">
        <f>VLOOKUP(BJB!$G$9:$G$5599,Ctrl!$E$4:$F$399,2,0)</f>
        <v>1</v>
      </c>
      <c r="D3924" s="219">
        <v>1</v>
      </c>
      <c r="E3924" s="104" t="str">
        <f>VLOOKUP(BJB!$F$9:$F$5599,Ctrl!$B$4:$D$399,3,0)</f>
        <v>III</v>
      </c>
      <c r="F3924" s="139" t="s">
        <v>10546</v>
      </c>
      <c r="G3924" s="139" t="s">
        <v>4099</v>
      </c>
      <c r="H3924" s="125" t="s">
        <v>6404</v>
      </c>
      <c r="I3924" s="220" t="e">
        <f>IF(G3923=BJB!#REF!,I3923+1,1)</f>
        <v>#REF!</v>
      </c>
      <c r="J3924" s="912" t="s">
        <v>23815</v>
      </c>
      <c r="K3924" s="126" t="s">
        <v>6029</v>
      </c>
      <c r="L3924" s="104" t="s">
        <v>6477</v>
      </c>
      <c r="M3924" s="127" t="s">
        <v>5025</v>
      </c>
      <c r="N3924" s="128">
        <v>41254</v>
      </c>
      <c r="O3924" s="140">
        <v>50000000</v>
      </c>
      <c r="P3924" s="105" t="s">
        <v>16940</v>
      </c>
      <c r="Q3924" s="120">
        <v>41582</v>
      </c>
      <c r="R3924" s="105">
        <v>50718742</v>
      </c>
      <c r="S3924" s="146" t="s">
        <v>5984</v>
      </c>
      <c r="T3924" s="109">
        <v>41942</v>
      </c>
      <c r="U3924" s="112">
        <v>35000000</v>
      </c>
      <c r="V3924" s="109">
        <v>41913</v>
      </c>
      <c r="W3924" s="141">
        <v>35000000</v>
      </c>
      <c r="X3924" s="141">
        <v>0</v>
      </c>
      <c r="Y3924" s="141">
        <v>0</v>
      </c>
      <c r="Z3924" s="141">
        <v>0</v>
      </c>
      <c r="AA3924" s="112">
        <v>33758420</v>
      </c>
      <c r="AB3924" s="112"/>
      <c r="AC3924" s="132"/>
      <c r="AD3924" s="141"/>
      <c r="AE3924" s="106">
        <v>0</v>
      </c>
      <c r="AF3924" s="106">
        <v>0</v>
      </c>
      <c r="AG3924" s="106">
        <v>0</v>
      </c>
      <c r="AH3924" s="112"/>
      <c r="AI3924" s="222"/>
      <c r="AJ3924" s="112"/>
      <c r="AK3924" s="112"/>
      <c r="AL3924" s="112"/>
      <c r="AM3924" s="112"/>
      <c r="AN3924" s="114">
        <f t="shared" si="122"/>
        <v>33758420</v>
      </c>
      <c r="AO3924" s="114">
        <f t="shared" si="123"/>
        <v>1241580</v>
      </c>
      <c r="AP3924" s="114"/>
      <c r="AQ3924" s="114"/>
      <c r="AR3924" s="114"/>
      <c r="AS3924" s="114"/>
    </row>
    <row r="3925" spans="1:46" s="190" customFormat="1" ht="15" customHeight="1" x14ac:dyDescent="0.2">
      <c r="A3925" s="104"/>
      <c r="B3925" s="104">
        <f>VLOOKUP(BJB!$F$9:$F$5599,Ctrl!$B$4:$C$399,2,0)</f>
        <v>34</v>
      </c>
      <c r="C3925" s="104">
        <f>VLOOKUP(BJB!$G$9:$G$5599,Ctrl!$E$4:$F$399,2,0)</f>
        <v>1</v>
      </c>
      <c r="D3925" s="219">
        <v>1</v>
      </c>
      <c r="E3925" s="104" t="str">
        <f>VLOOKUP(BJB!$F$9:$F$5599,Ctrl!$B$4:$D$399,3,0)</f>
        <v>III</v>
      </c>
      <c r="F3925" s="139" t="s">
        <v>10546</v>
      </c>
      <c r="G3925" s="139" t="s">
        <v>4099</v>
      </c>
      <c r="H3925" s="125" t="s">
        <v>8004</v>
      </c>
      <c r="I3925" s="220" t="e">
        <f>IF(G3924=BJB!#REF!,I3924+1,1)</f>
        <v>#REF!</v>
      </c>
      <c r="J3925" s="912" t="s">
        <v>23816</v>
      </c>
      <c r="K3925" s="126" t="s">
        <v>10947</v>
      </c>
      <c r="L3925" s="104" t="s">
        <v>6477</v>
      </c>
      <c r="M3925" s="127" t="s">
        <v>5024</v>
      </c>
      <c r="N3925" s="120">
        <v>41187</v>
      </c>
      <c r="O3925" s="140">
        <v>30000000</v>
      </c>
      <c r="P3925" s="105" t="s">
        <v>16941</v>
      </c>
      <c r="Q3925" s="120">
        <v>41885</v>
      </c>
      <c r="R3925" s="105">
        <v>19345569</v>
      </c>
      <c r="S3925" s="146" t="s">
        <v>6086</v>
      </c>
      <c r="T3925" s="109">
        <v>42003</v>
      </c>
      <c r="U3925" s="112">
        <v>13541898</v>
      </c>
      <c r="V3925" s="109">
        <v>41974</v>
      </c>
      <c r="W3925" s="141">
        <v>13541898</v>
      </c>
      <c r="X3925" s="141">
        <v>0</v>
      </c>
      <c r="Y3925" s="141">
        <v>0</v>
      </c>
      <c r="Z3925" s="141">
        <v>0</v>
      </c>
      <c r="AA3925" s="112">
        <v>361569</v>
      </c>
      <c r="AB3925" s="112"/>
      <c r="AC3925" s="132"/>
      <c r="AD3925" s="141"/>
      <c r="AE3925" s="106">
        <v>0</v>
      </c>
      <c r="AF3925" s="106">
        <v>0</v>
      </c>
      <c r="AG3925" s="106">
        <v>0</v>
      </c>
      <c r="AH3925" s="112"/>
      <c r="AI3925" s="112"/>
      <c r="AJ3925" s="112"/>
      <c r="AK3925" s="112"/>
      <c r="AL3925" s="112"/>
      <c r="AM3925" s="112"/>
      <c r="AN3925" s="114">
        <f t="shared" si="122"/>
        <v>361569</v>
      </c>
      <c r="AO3925" s="114">
        <f t="shared" si="123"/>
        <v>13180329</v>
      </c>
      <c r="AP3925" s="114"/>
      <c r="AQ3925" s="114"/>
      <c r="AR3925" s="114"/>
      <c r="AS3925" s="114"/>
      <c r="AT3925" s="191"/>
    </row>
    <row r="3926" spans="1:46" s="190" customFormat="1" ht="15" customHeight="1" x14ac:dyDescent="0.2">
      <c r="A3926" s="104"/>
      <c r="B3926" s="104">
        <f>VLOOKUP(BJB!$F$9:$F$5599,Ctrl!$B$4:$C$399,2,0)</f>
        <v>34</v>
      </c>
      <c r="C3926" s="104">
        <f>VLOOKUP(BJB!$G$9:$G$5599,Ctrl!$E$4:$F$399,2,0)</f>
        <v>1</v>
      </c>
      <c r="D3926" s="219">
        <v>1</v>
      </c>
      <c r="E3926" s="104" t="str">
        <f>VLOOKUP(BJB!$F$9:$F$5599,Ctrl!$B$4:$D$399,3,0)</f>
        <v>III</v>
      </c>
      <c r="F3926" s="139" t="s">
        <v>10546</v>
      </c>
      <c r="G3926" s="139" t="s">
        <v>4099</v>
      </c>
      <c r="H3926" s="125" t="s">
        <v>8005</v>
      </c>
      <c r="I3926" s="220" t="e">
        <f>IF(G3925=BJB!#REF!,I3925+1,1)</f>
        <v>#REF!</v>
      </c>
      <c r="J3926" s="912" t="s">
        <v>23817</v>
      </c>
      <c r="K3926" s="126" t="s">
        <v>10948</v>
      </c>
      <c r="L3926" s="104" t="s">
        <v>6477</v>
      </c>
      <c r="M3926" s="127" t="s">
        <v>5647</v>
      </c>
      <c r="N3926" s="128">
        <v>41416</v>
      </c>
      <c r="O3926" s="140">
        <v>50000000</v>
      </c>
      <c r="P3926" s="105" t="s">
        <v>16942</v>
      </c>
      <c r="Q3926" s="120">
        <v>41932</v>
      </c>
      <c r="R3926" s="105">
        <v>40544299</v>
      </c>
      <c r="S3926" s="146" t="s">
        <v>6086</v>
      </c>
      <c r="T3926" s="109">
        <v>42003</v>
      </c>
      <c r="U3926" s="112">
        <v>27974157</v>
      </c>
      <c r="V3926" s="109">
        <v>41974</v>
      </c>
      <c r="W3926" s="141">
        <v>27974157</v>
      </c>
      <c r="X3926" s="141">
        <v>0</v>
      </c>
      <c r="Y3926" s="141">
        <v>0</v>
      </c>
      <c r="Z3926" s="141">
        <v>0</v>
      </c>
      <c r="AA3926" s="112">
        <v>81027</v>
      </c>
      <c r="AB3926" s="112"/>
      <c r="AC3926" s="132"/>
      <c r="AD3926" s="141"/>
      <c r="AE3926" s="106">
        <v>0</v>
      </c>
      <c r="AF3926" s="106">
        <v>0</v>
      </c>
      <c r="AG3926" s="106">
        <v>0</v>
      </c>
      <c r="AH3926" s="112"/>
      <c r="AI3926" s="112"/>
      <c r="AJ3926" s="112"/>
      <c r="AK3926" s="112"/>
      <c r="AL3926" s="112"/>
      <c r="AM3926" s="112"/>
      <c r="AN3926" s="114">
        <f t="shared" si="122"/>
        <v>81027</v>
      </c>
      <c r="AO3926" s="114">
        <f t="shared" si="123"/>
        <v>27893130</v>
      </c>
      <c r="AP3926" s="114"/>
      <c r="AQ3926" s="114"/>
      <c r="AR3926" s="114"/>
      <c r="AS3926" s="114"/>
      <c r="AT3926" s="191"/>
    </row>
    <row r="3927" spans="1:46" s="190" customFormat="1" ht="15" customHeight="1" x14ac:dyDescent="0.2">
      <c r="A3927" s="104"/>
      <c r="B3927" s="104">
        <f>VLOOKUP(BJB!$F$9:$F$5599,Ctrl!$B$4:$C$399,2,0)</f>
        <v>34</v>
      </c>
      <c r="C3927" s="104">
        <f>VLOOKUP(BJB!$G$9:$G$5599,Ctrl!$E$4:$F$399,2,0)</f>
        <v>1</v>
      </c>
      <c r="D3927" s="219">
        <v>1</v>
      </c>
      <c r="E3927" s="104" t="str">
        <f>VLOOKUP(BJB!$F$9:$F$5599,Ctrl!$B$4:$D$399,3,0)</f>
        <v>III</v>
      </c>
      <c r="F3927" s="139" t="s">
        <v>10546</v>
      </c>
      <c r="G3927" s="139" t="s">
        <v>4099</v>
      </c>
      <c r="H3927" s="125"/>
      <c r="I3927" s="220" t="e">
        <f>IF(G3926=BJB!#REF!,I3926+1,1)</f>
        <v>#REF!</v>
      </c>
      <c r="J3927" s="912" t="s">
        <v>23818</v>
      </c>
      <c r="K3927" s="121" t="s">
        <v>8050</v>
      </c>
      <c r="L3927" s="104" t="s">
        <v>6477</v>
      </c>
      <c r="M3927" s="104" t="s">
        <v>5399</v>
      </c>
      <c r="N3927" s="120">
        <v>41351</v>
      </c>
      <c r="O3927" s="105">
        <v>50000000</v>
      </c>
      <c r="P3927" s="105" t="s">
        <v>16943</v>
      </c>
      <c r="Q3927" s="120">
        <v>41956</v>
      </c>
      <c r="R3927" s="105">
        <v>47687959</v>
      </c>
      <c r="S3927" s="146" t="s">
        <v>8216</v>
      </c>
      <c r="T3927" s="109">
        <v>42151</v>
      </c>
      <c r="U3927" s="141">
        <v>33381571</v>
      </c>
      <c r="V3927" s="109">
        <v>42151</v>
      </c>
      <c r="W3927" s="141">
        <v>33381571</v>
      </c>
      <c r="X3927" s="141">
        <v>0</v>
      </c>
      <c r="Y3927" s="141">
        <v>0</v>
      </c>
      <c r="Z3927" s="141">
        <v>0</v>
      </c>
      <c r="AA3927" s="114">
        <v>0</v>
      </c>
      <c r="AB3927" s="114"/>
      <c r="AC3927" s="132"/>
      <c r="AD3927" s="141"/>
      <c r="AE3927" s="106">
        <v>0</v>
      </c>
      <c r="AF3927" s="106">
        <v>0</v>
      </c>
      <c r="AG3927" s="106">
        <v>0</v>
      </c>
      <c r="AH3927" s="106"/>
      <c r="AI3927" s="106"/>
      <c r="AJ3927" s="106"/>
      <c r="AK3927" s="106"/>
      <c r="AL3927" s="106"/>
      <c r="AM3927" s="106"/>
      <c r="AN3927" s="114">
        <f t="shared" si="122"/>
        <v>0</v>
      </c>
      <c r="AO3927" s="114">
        <f t="shared" si="123"/>
        <v>33381571</v>
      </c>
      <c r="AP3927" s="114"/>
      <c r="AQ3927" s="114"/>
      <c r="AR3927" s="114"/>
      <c r="AS3927" s="114"/>
      <c r="AT3927" s="191"/>
    </row>
    <row r="3928" spans="1:46" s="190" customFormat="1" ht="15" customHeight="1" x14ac:dyDescent="0.2">
      <c r="A3928" s="104"/>
      <c r="B3928" s="104">
        <f>VLOOKUP(BJB!$F$9:$F$5599,Ctrl!$B$4:$C$399,2,0)</f>
        <v>34</v>
      </c>
      <c r="C3928" s="104">
        <f>VLOOKUP(BJB!$G$9:$G$5599,Ctrl!$E$4:$F$399,2,0)</f>
        <v>1</v>
      </c>
      <c r="D3928" s="219">
        <v>1</v>
      </c>
      <c r="E3928" s="104" t="str">
        <f>VLOOKUP(BJB!$F$9:$F$5599,Ctrl!$B$4:$D$399,3,0)</f>
        <v>III</v>
      </c>
      <c r="F3928" s="139" t="s">
        <v>10546</v>
      </c>
      <c r="G3928" s="139" t="s">
        <v>4099</v>
      </c>
      <c r="H3928" s="125"/>
      <c r="I3928" s="220" t="e">
        <f>IF(G3927=BJB!#REF!,I3927+1,1)</f>
        <v>#REF!</v>
      </c>
      <c r="J3928" s="912" t="s">
        <v>23819</v>
      </c>
      <c r="K3928" s="121" t="s">
        <v>8051</v>
      </c>
      <c r="L3928" s="104" t="s">
        <v>6477</v>
      </c>
      <c r="M3928" s="104" t="s">
        <v>5025</v>
      </c>
      <c r="N3928" s="120">
        <v>41254</v>
      </c>
      <c r="O3928" s="105">
        <v>20000000</v>
      </c>
      <c r="P3928" s="105" t="s">
        <v>16944</v>
      </c>
      <c r="Q3928" s="120">
        <v>41956</v>
      </c>
      <c r="R3928" s="105">
        <v>15271204</v>
      </c>
      <c r="S3928" s="146" t="s">
        <v>8216</v>
      </c>
      <c r="T3928" s="109">
        <v>42151</v>
      </c>
      <c r="U3928" s="141">
        <v>9872183</v>
      </c>
      <c r="V3928" s="109">
        <v>42151</v>
      </c>
      <c r="W3928" s="141">
        <v>9872183</v>
      </c>
      <c r="X3928" s="141">
        <v>0</v>
      </c>
      <c r="Y3928" s="141">
        <v>0</v>
      </c>
      <c r="Z3928" s="141">
        <v>0</v>
      </c>
      <c r="AA3928" s="114">
        <v>0</v>
      </c>
      <c r="AB3928" s="114"/>
      <c r="AC3928" s="132"/>
      <c r="AD3928" s="141"/>
      <c r="AE3928" s="106">
        <v>0</v>
      </c>
      <c r="AF3928" s="106">
        <v>0</v>
      </c>
      <c r="AG3928" s="106">
        <v>0</v>
      </c>
      <c r="AH3928" s="106"/>
      <c r="AI3928" s="106"/>
      <c r="AJ3928" s="106"/>
      <c r="AK3928" s="106"/>
      <c r="AL3928" s="106"/>
      <c r="AM3928" s="106"/>
      <c r="AN3928" s="114">
        <f t="shared" si="122"/>
        <v>0</v>
      </c>
      <c r="AO3928" s="114">
        <f t="shared" si="123"/>
        <v>9872183</v>
      </c>
      <c r="AP3928" s="114"/>
      <c r="AQ3928" s="114"/>
      <c r="AR3928" s="114"/>
      <c r="AS3928" s="114"/>
      <c r="AT3928" s="191"/>
    </row>
    <row r="3929" spans="1:46" s="190" customFormat="1" ht="15" customHeight="1" x14ac:dyDescent="0.2">
      <c r="A3929" s="104"/>
      <c r="B3929" s="104">
        <f>VLOOKUP(BJB!$F$9:$F$5599,Ctrl!$B$4:$C$399,2,0)</f>
        <v>34</v>
      </c>
      <c r="C3929" s="104">
        <f>VLOOKUP(BJB!$G$9:$G$5599,Ctrl!$E$4:$F$399,2,0)</f>
        <v>1</v>
      </c>
      <c r="D3929" s="219">
        <v>1</v>
      </c>
      <c r="E3929" s="104" t="str">
        <f>VLOOKUP(BJB!$F$9:$F$5599,Ctrl!$B$4:$D$399,3,0)</f>
        <v>III</v>
      </c>
      <c r="F3929" s="139" t="s">
        <v>10546</v>
      </c>
      <c r="G3929" s="139" t="s">
        <v>4099</v>
      </c>
      <c r="H3929" s="125" t="s">
        <v>19311</v>
      </c>
      <c r="I3929" s="220" t="e">
        <f>IF(G3928=BJB!#REF!,I3928+1,1)</f>
        <v>#REF!</v>
      </c>
      <c r="J3929" s="891" t="s">
        <v>20271</v>
      </c>
      <c r="K3929" s="121" t="s">
        <v>8052</v>
      </c>
      <c r="L3929" s="104" t="s">
        <v>6477</v>
      </c>
      <c r="M3929" s="104" t="s">
        <v>4142</v>
      </c>
      <c r="N3929" s="120">
        <v>41176</v>
      </c>
      <c r="O3929" s="105">
        <v>50000000</v>
      </c>
      <c r="P3929" s="105" t="s">
        <v>16945</v>
      </c>
      <c r="Q3929" s="120">
        <v>41956</v>
      </c>
      <c r="R3929" s="105">
        <v>36128723</v>
      </c>
      <c r="S3929" s="146" t="s">
        <v>8216</v>
      </c>
      <c r="T3929" s="109">
        <v>42151</v>
      </c>
      <c r="U3929" s="141">
        <v>24819358</v>
      </c>
      <c r="V3929" s="109">
        <v>42151</v>
      </c>
      <c r="W3929" s="141">
        <v>24819358</v>
      </c>
      <c r="X3929" s="141">
        <v>0</v>
      </c>
      <c r="Y3929" s="141">
        <v>0</v>
      </c>
      <c r="Z3929" s="141">
        <v>0</v>
      </c>
      <c r="AA3929" s="114">
        <v>0</v>
      </c>
      <c r="AB3929" s="114"/>
      <c r="AC3929" s="132"/>
      <c r="AD3929" s="141"/>
      <c r="AE3929" s="106">
        <v>0</v>
      </c>
      <c r="AF3929" s="106">
        <v>1000000</v>
      </c>
      <c r="AG3929" s="106">
        <v>1000000</v>
      </c>
      <c r="AH3929" s="106"/>
      <c r="AI3929" s="106"/>
      <c r="AJ3929" s="106"/>
      <c r="AK3929" s="106"/>
      <c r="AL3929" s="106"/>
      <c r="AM3929" s="106"/>
      <c r="AN3929" s="114">
        <f t="shared" si="122"/>
        <v>2000000</v>
      </c>
      <c r="AO3929" s="114">
        <f t="shared" si="123"/>
        <v>22819358</v>
      </c>
      <c r="AP3929" s="114"/>
      <c r="AQ3929" s="114"/>
      <c r="AR3929" s="114"/>
      <c r="AS3929" s="114"/>
    </row>
    <row r="3930" spans="1:46" s="190" customFormat="1" ht="15" customHeight="1" x14ac:dyDescent="0.2">
      <c r="A3930" s="104"/>
      <c r="B3930" s="104">
        <f>VLOOKUP(BJB!$F$9:$F$5599,Ctrl!$B$4:$C$399,2,0)</f>
        <v>34</v>
      </c>
      <c r="C3930" s="104">
        <f>VLOOKUP(BJB!$G$9:$G$5599,Ctrl!$E$4:$F$399,2,0)</f>
        <v>1</v>
      </c>
      <c r="D3930" s="219">
        <v>1</v>
      </c>
      <c r="E3930" s="104" t="str">
        <f>VLOOKUP(BJB!$F$9:$F$5599,Ctrl!$B$4:$D$399,3,0)</f>
        <v>III</v>
      </c>
      <c r="F3930" s="139" t="s">
        <v>10546</v>
      </c>
      <c r="G3930" s="139" t="s">
        <v>4099</v>
      </c>
      <c r="H3930" s="125">
        <v>1120605000665</v>
      </c>
      <c r="I3930" s="220" t="e">
        <f>IF(G3929=BJB!#REF!,I3929+1,1)</f>
        <v>#REF!</v>
      </c>
      <c r="J3930" s="912" t="s">
        <v>23820</v>
      </c>
      <c r="K3930" s="121" t="s">
        <v>8053</v>
      </c>
      <c r="L3930" s="104" t="s">
        <v>6477</v>
      </c>
      <c r="M3930" s="104" t="s">
        <v>4134</v>
      </c>
      <c r="N3930" s="120">
        <v>41102</v>
      </c>
      <c r="O3930" s="105">
        <v>100000000</v>
      </c>
      <c r="P3930" s="105" t="s">
        <v>16946</v>
      </c>
      <c r="Q3930" s="120">
        <v>41956</v>
      </c>
      <c r="R3930" s="105">
        <v>51105388</v>
      </c>
      <c r="S3930" s="146" t="s">
        <v>8216</v>
      </c>
      <c r="T3930" s="109">
        <v>42151</v>
      </c>
      <c r="U3930" s="141">
        <v>35045782</v>
      </c>
      <c r="V3930" s="109">
        <v>42151</v>
      </c>
      <c r="W3930" s="141">
        <v>35045782</v>
      </c>
      <c r="X3930" s="141">
        <v>0</v>
      </c>
      <c r="Y3930" s="141">
        <v>0</v>
      </c>
      <c r="Z3930" s="141">
        <v>0</v>
      </c>
      <c r="AA3930" s="114">
        <v>1058134</v>
      </c>
      <c r="AB3930" s="114"/>
      <c r="AC3930" s="132"/>
      <c r="AD3930" s="141"/>
      <c r="AE3930" s="106">
        <v>0</v>
      </c>
      <c r="AF3930" s="106">
        <v>0</v>
      </c>
      <c r="AG3930" s="106">
        <v>0</v>
      </c>
      <c r="AH3930" s="106"/>
      <c r="AI3930" s="106"/>
      <c r="AJ3930" s="106"/>
      <c r="AK3930" s="106"/>
      <c r="AL3930" s="106"/>
      <c r="AM3930" s="106"/>
      <c r="AN3930" s="114">
        <f t="shared" si="122"/>
        <v>1058134</v>
      </c>
      <c r="AO3930" s="114">
        <f t="shared" si="123"/>
        <v>33987648</v>
      </c>
      <c r="AP3930" s="114"/>
      <c r="AQ3930" s="114"/>
      <c r="AR3930" s="114"/>
      <c r="AS3930" s="114"/>
      <c r="AT3930" s="191"/>
    </row>
    <row r="3931" spans="1:46" s="237" customFormat="1" ht="15" customHeight="1" x14ac:dyDescent="0.2">
      <c r="A3931" s="104"/>
      <c r="B3931" s="104">
        <f>VLOOKUP(BJB!$F$9:$F$5599,Ctrl!$B$4:$C$399,2,0)</f>
        <v>34</v>
      </c>
      <c r="C3931" s="104">
        <f>VLOOKUP(BJB!$G$9:$G$5599,Ctrl!$E$4:$F$399,2,0)</f>
        <v>1</v>
      </c>
      <c r="D3931" s="219">
        <v>1</v>
      </c>
      <c r="E3931" s="104" t="str">
        <f>VLOOKUP(BJB!$F$9:$F$5599,Ctrl!$B$4:$D$399,3,0)</f>
        <v>III</v>
      </c>
      <c r="F3931" s="139" t="s">
        <v>10546</v>
      </c>
      <c r="G3931" s="139" t="s">
        <v>4099</v>
      </c>
      <c r="H3931" s="125">
        <v>1120809000798</v>
      </c>
      <c r="I3931" s="220" t="e">
        <f>IF(G3930=BJB!#REF!,I3930+1,1)</f>
        <v>#REF!</v>
      </c>
      <c r="J3931" s="912" t="s">
        <v>23821</v>
      </c>
      <c r="K3931" s="121" t="s">
        <v>2702</v>
      </c>
      <c r="L3931" s="104" t="s">
        <v>6477</v>
      </c>
      <c r="M3931" s="104" t="s">
        <v>4142</v>
      </c>
      <c r="N3931" s="120">
        <v>41176</v>
      </c>
      <c r="O3931" s="105">
        <v>40000000</v>
      </c>
      <c r="P3931" s="105" t="s">
        <v>16947</v>
      </c>
      <c r="Q3931" s="120">
        <v>41956</v>
      </c>
      <c r="R3931" s="105">
        <v>12778285</v>
      </c>
      <c r="S3931" s="146" t="s">
        <v>8216</v>
      </c>
      <c r="T3931" s="109">
        <v>42151</v>
      </c>
      <c r="U3931" s="141">
        <v>8944800</v>
      </c>
      <c r="V3931" s="109">
        <v>42151</v>
      </c>
      <c r="W3931" s="141">
        <v>8944800</v>
      </c>
      <c r="X3931" s="141">
        <v>0</v>
      </c>
      <c r="Y3931" s="141">
        <v>0</v>
      </c>
      <c r="Z3931" s="141">
        <v>0</v>
      </c>
      <c r="AA3931" s="226">
        <v>1032505</v>
      </c>
      <c r="AB3931" s="114"/>
      <c r="AC3931" s="132"/>
      <c r="AD3931" s="141"/>
      <c r="AE3931" s="106">
        <v>0</v>
      </c>
      <c r="AF3931" s="106">
        <v>0</v>
      </c>
      <c r="AG3931" s="106">
        <v>0</v>
      </c>
      <c r="AH3931" s="106"/>
      <c r="AI3931" s="106"/>
      <c r="AJ3931" s="106"/>
      <c r="AK3931" s="106"/>
      <c r="AL3931" s="106"/>
      <c r="AM3931" s="106"/>
      <c r="AN3931" s="114">
        <f t="shared" si="122"/>
        <v>1032505</v>
      </c>
      <c r="AO3931" s="114">
        <f t="shared" si="123"/>
        <v>7912295</v>
      </c>
      <c r="AP3931" s="114"/>
      <c r="AQ3931" s="114"/>
      <c r="AR3931" s="114"/>
      <c r="AS3931" s="114"/>
      <c r="AT3931" s="190"/>
    </row>
    <row r="3932" spans="1:46" s="237" customFormat="1" ht="15" customHeight="1" x14ac:dyDescent="0.2">
      <c r="A3932" s="104"/>
      <c r="B3932" s="104">
        <f>VLOOKUP(BJB!$F$9:$F$5599,Ctrl!$B$4:$C$399,2,0)</f>
        <v>34</v>
      </c>
      <c r="C3932" s="104">
        <f>VLOOKUP(BJB!$G$9:$G$5599,Ctrl!$E$4:$F$399,2,0)</f>
        <v>1</v>
      </c>
      <c r="D3932" s="219">
        <v>1</v>
      </c>
      <c r="E3932" s="104" t="str">
        <f>VLOOKUP(BJB!$F$9:$F$5599,Ctrl!$B$4:$D$399,3,0)</f>
        <v>III</v>
      </c>
      <c r="F3932" s="139" t="s">
        <v>10546</v>
      </c>
      <c r="G3932" s="139" t="s">
        <v>4099</v>
      </c>
      <c r="H3932" s="125">
        <v>1120706001117</v>
      </c>
      <c r="I3932" s="220" t="e">
        <f>IF(G3931=BJB!#REF!,I3931+1,1)</f>
        <v>#REF!</v>
      </c>
      <c r="J3932" s="912" t="s">
        <v>23822</v>
      </c>
      <c r="K3932" s="121" t="s">
        <v>8054</v>
      </c>
      <c r="L3932" s="104" t="s">
        <v>6477</v>
      </c>
      <c r="M3932" s="104" t="s">
        <v>4145</v>
      </c>
      <c r="N3932" s="120">
        <v>41131</v>
      </c>
      <c r="O3932" s="105">
        <v>50000000</v>
      </c>
      <c r="P3932" s="105" t="s">
        <v>16948</v>
      </c>
      <c r="Q3932" s="120">
        <v>41956</v>
      </c>
      <c r="R3932" s="105">
        <v>26969187</v>
      </c>
      <c r="S3932" s="146" t="s">
        <v>8216</v>
      </c>
      <c r="T3932" s="109">
        <v>42151</v>
      </c>
      <c r="U3932" s="141">
        <v>18878431</v>
      </c>
      <c r="V3932" s="109">
        <v>42151</v>
      </c>
      <c r="W3932" s="141">
        <v>18878431</v>
      </c>
      <c r="X3932" s="141">
        <v>0</v>
      </c>
      <c r="Y3932" s="141">
        <v>0</v>
      </c>
      <c r="Z3932" s="141">
        <v>0</v>
      </c>
      <c r="AA3932" s="114">
        <v>836769</v>
      </c>
      <c r="AB3932" s="114"/>
      <c r="AC3932" s="132"/>
      <c r="AD3932" s="141"/>
      <c r="AE3932" s="106">
        <v>0</v>
      </c>
      <c r="AF3932" s="106">
        <v>0</v>
      </c>
      <c r="AG3932" s="106">
        <v>0</v>
      </c>
      <c r="AH3932" s="106"/>
      <c r="AI3932" s="106"/>
      <c r="AJ3932" s="106"/>
      <c r="AK3932" s="106"/>
      <c r="AL3932" s="106"/>
      <c r="AM3932" s="106"/>
      <c r="AN3932" s="114">
        <f t="shared" si="122"/>
        <v>836769</v>
      </c>
      <c r="AO3932" s="114">
        <f t="shared" si="123"/>
        <v>18041662</v>
      </c>
      <c r="AP3932" s="114"/>
      <c r="AQ3932" s="114"/>
      <c r="AR3932" s="114"/>
      <c r="AS3932" s="114"/>
      <c r="AT3932" s="191"/>
    </row>
    <row r="3933" spans="1:46" s="237" customFormat="1" ht="15" customHeight="1" x14ac:dyDescent="0.2">
      <c r="A3933" s="104"/>
      <c r="B3933" s="104">
        <f>VLOOKUP(BJB!$F$9:$F$5599,Ctrl!$B$4:$C$399,2,0)</f>
        <v>34</v>
      </c>
      <c r="C3933" s="104">
        <f>VLOOKUP(BJB!$G$9:$G$5599,Ctrl!$E$4:$F$399,2,0)</f>
        <v>1</v>
      </c>
      <c r="D3933" s="219">
        <v>1</v>
      </c>
      <c r="E3933" s="104" t="str">
        <f>VLOOKUP(BJB!$F$9:$F$5599,Ctrl!$B$4:$D$399,3,0)</f>
        <v>III</v>
      </c>
      <c r="F3933" s="139" t="s">
        <v>10546</v>
      </c>
      <c r="G3933" s="139" t="s">
        <v>4099</v>
      </c>
      <c r="H3933" s="125"/>
      <c r="I3933" s="220" t="e">
        <f>IF(G3932=BJB!#REF!,I3932+1,1)</f>
        <v>#REF!</v>
      </c>
      <c r="J3933" s="912" t="s">
        <v>23823</v>
      </c>
      <c r="K3933" s="121" t="s">
        <v>3734</v>
      </c>
      <c r="L3933" s="104" t="s">
        <v>6477</v>
      </c>
      <c r="M3933" s="104" t="s">
        <v>5226</v>
      </c>
      <c r="N3933" s="120">
        <v>41340</v>
      </c>
      <c r="O3933" s="105">
        <v>15000000</v>
      </c>
      <c r="P3933" s="105" t="s">
        <v>16949</v>
      </c>
      <c r="Q3933" s="120">
        <v>41956</v>
      </c>
      <c r="R3933" s="105">
        <v>13765419</v>
      </c>
      <c r="S3933" s="146" t="s">
        <v>8216</v>
      </c>
      <c r="T3933" s="109">
        <v>42151</v>
      </c>
      <c r="U3933" s="141">
        <v>9635793</v>
      </c>
      <c r="V3933" s="109">
        <v>42151</v>
      </c>
      <c r="W3933" s="141">
        <v>9635793</v>
      </c>
      <c r="X3933" s="141">
        <v>0</v>
      </c>
      <c r="Y3933" s="141">
        <v>0</v>
      </c>
      <c r="Z3933" s="141">
        <v>0</v>
      </c>
      <c r="AA3933" s="114">
        <v>0</v>
      </c>
      <c r="AB3933" s="114"/>
      <c r="AC3933" s="132"/>
      <c r="AD3933" s="141"/>
      <c r="AE3933" s="106">
        <v>0</v>
      </c>
      <c r="AF3933" s="106">
        <v>0</v>
      </c>
      <c r="AG3933" s="106">
        <v>0</v>
      </c>
      <c r="AH3933" s="106"/>
      <c r="AI3933" s="106"/>
      <c r="AJ3933" s="106"/>
      <c r="AK3933" s="106"/>
      <c r="AL3933" s="106"/>
      <c r="AM3933" s="106"/>
      <c r="AN3933" s="114">
        <f t="shared" si="122"/>
        <v>0</v>
      </c>
      <c r="AO3933" s="114">
        <f t="shared" si="123"/>
        <v>9635793</v>
      </c>
      <c r="AP3933" s="114"/>
      <c r="AQ3933" s="114"/>
      <c r="AR3933" s="114"/>
      <c r="AS3933" s="114"/>
      <c r="AT3933" s="190"/>
    </row>
    <row r="3934" spans="1:46" s="237" customFormat="1" ht="15" customHeight="1" x14ac:dyDescent="0.2">
      <c r="A3934" s="104"/>
      <c r="B3934" s="104">
        <f>VLOOKUP(BJB!$F$9:$F$5599,Ctrl!$B$4:$C$399,2,0)</f>
        <v>34</v>
      </c>
      <c r="C3934" s="104">
        <f>VLOOKUP(BJB!$G$9:$G$5599,Ctrl!$E$4:$F$399,2,0)</f>
        <v>3</v>
      </c>
      <c r="D3934" s="219">
        <v>1</v>
      </c>
      <c r="E3934" s="104" t="str">
        <f>VLOOKUP(BJB!$F$9:$F$5599,Ctrl!$B$4:$D$399,3,0)</f>
        <v>III</v>
      </c>
      <c r="F3934" s="139" t="s">
        <v>10546</v>
      </c>
      <c r="G3934" s="139" t="s">
        <v>6580</v>
      </c>
      <c r="H3934" s="125"/>
      <c r="I3934" s="220" t="e">
        <f>IF(G3933=BJB!#REF!,I3933+1,1)</f>
        <v>#REF!</v>
      </c>
      <c r="J3934" s="912" t="s">
        <v>23824</v>
      </c>
      <c r="K3934" s="121" t="s">
        <v>6438</v>
      </c>
      <c r="L3934" s="104" t="s">
        <v>6477</v>
      </c>
      <c r="M3934" s="104" t="s">
        <v>6479</v>
      </c>
      <c r="N3934" s="120">
        <v>41396</v>
      </c>
      <c r="O3934" s="107">
        <v>25000000</v>
      </c>
      <c r="P3934" s="105" t="s">
        <v>16950</v>
      </c>
      <c r="Q3934" s="120">
        <v>41887</v>
      </c>
      <c r="R3934" s="105">
        <v>5936683</v>
      </c>
      <c r="S3934" s="146" t="s">
        <v>6497</v>
      </c>
      <c r="T3934" s="109">
        <v>42058</v>
      </c>
      <c r="U3934" s="118">
        <v>4155678</v>
      </c>
      <c r="V3934" s="109">
        <v>42058</v>
      </c>
      <c r="W3934" s="141">
        <v>4155678</v>
      </c>
      <c r="X3934" s="141">
        <v>0</v>
      </c>
      <c r="Y3934" s="141">
        <v>0</v>
      </c>
      <c r="Z3934" s="141">
        <v>0</v>
      </c>
      <c r="AA3934" s="223">
        <v>0</v>
      </c>
      <c r="AB3934" s="223"/>
      <c r="AC3934" s="114"/>
      <c r="AD3934" s="141"/>
      <c r="AE3934" s="106">
        <v>0</v>
      </c>
      <c r="AF3934" s="106">
        <v>0</v>
      </c>
      <c r="AG3934" s="106">
        <v>0</v>
      </c>
      <c r="AH3934" s="114"/>
      <c r="AI3934" s="114"/>
      <c r="AJ3934" s="114"/>
      <c r="AK3934" s="114"/>
      <c r="AL3934" s="114"/>
      <c r="AM3934" s="114"/>
      <c r="AN3934" s="114">
        <f t="shared" si="122"/>
        <v>0</v>
      </c>
      <c r="AO3934" s="114">
        <f t="shared" si="123"/>
        <v>4155678</v>
      </c>
      <c r="AP3934" s="114"/>
      <c r="AQ3934" s="114"/>
      <c r="AR3934" s="114"/>
      <c r="AS3934" s="114"/>
      <c r="AT3934" s="190"/>
    </row>
    <row r="3935" spans="1:46" s="237" customFormat="1" ht="15" customHeight="1" x14ac:dyDescent="0.2">
      <c r="A3935" s="104"/>
      <c r="B3935" s="104">
        <f>VLOOKUP(BJB!$F$9:$F$5599,Ctrl!$B$4:$C$399,2,0)</f>
        <v>34</v>
      </c>
      <c r="C3935" s="104">
        <f>VLOOKUP(BJB!$G$9:$G$5599,Ctrl!$E$4:$F$399,2,0)</f>
        <v>0</v>
      </c>
      <c r="D3935" s="219">
        <v>1</v>
      </c>
      <c r="E3935" s="104" t="str">
        <f>VLOOKUP(BJB!$F$9:$F$5599,Ctrl!$B$4:$D$399,3,0)</f>
        <v>III</v>
      </c>
      <c r="F3935" s="139" t="s">
        <v>10546</v>
      </c>
      <c r="G3935" s="139" t="s">
        <v>7677</v>
      </c>
      <c r="H3935" s="125">
        <v>1130328000103</v>
      </c>
      <c r="I3935" s="220" t="e">
        <f>IF(G3934=BJB!#REF!,I3934+1,1)</f>
        <v>#REF!</v>
      </c>
      <c r="J3935" s="912" t="s">
        <v>23825</v>
      </c>
      <c r="K3935" s="121" t="s">
        <v>8432</v>
      </c>
      <c r="L3935" s="104" t="s">
        <v>6477</v>
      </c>
      <c r="M3935" s="104" t="s">
        <v>6026</v>
      </c>
      <c r="N3935" s="120">
        <v>41400</v>
      </c>
      <c r="O3935" s="105">
        <v>100000000</v>
      </c>
      <c r="P3935" s="105" t="s">
        <v>16951</v>
      </c>
      <c r="Q3935" s="120">
        <v>41921</v>
      </c>
      <c r="R3935" s="105">
        <v>77142076</v>
      </c>
      <c r="S3935" s="146" t="s">
        <v>8468</v>
      </c>
      <c r="T3935" s="109">
        <v>42272</v>
      </c>
      <c r="U3935" s="141">
        <v>49980643</v>
      </c>
      <c r="V3935" s="109">
        <v>42272</v>
      </c>
      <c r="W3935" s="141">
        <v>49980643</v>
      </c>
      <c r="X3935" s="141">
        <v>0</v>
      </c>
      <c r="Y3935" s="141">
        <v>0</v>
      </c>
      <c r="Z3935" s="141">
        <v>0</v>
      </c>
      <c r="AA3935" s="114">
        <v>11357123</v>
      </c>
      <c r="AB3935" s="114"/>
      <c r="AC3935" s="132"/>
      <c r="AD3935" s="141"/>
      <c r="AE3935" s="106">
        <v>0</v>
      </c>
      <c r="AF3935" s="106">
        <v>0</v>
      </c>
      <c r="AG3935" s="106">
        <v>0</v>
      </c>
      <c r="AH3935" s="106"/>
      <c r="AI3935" s="222"/>
      <c r="AJ3935" s="106"/>
      <c r="AK3935" s="106"/>
      <c r="AL3935" s="106"/>
      <c r="AM3935" s="106"/>
      <c r="AN3935" s="114">
        <f t="shared" si="122"/>
        <v>11357123</v>
      </c>
      <c r="AO3935" s="114">
        <f t="shared" si="123"/>
        <v>38623520</v>
      </c>
      <c r="AP3935" s="114"/>
      <c r="AQ3935" s="114"/>
      <c r="AR3935" s="114"/>
      <c r="AS3935" s="114"/>
      <c r="AT3935" s="191"/>
    </row>
    <row r="3936" spans="1:46" s="237" customFormat="1" ht="15" customHeight="1" x14ac:dyDescent="0.2">
      <c r="A3936" s="104"/>
      <c r="B3936" s="104">
        <f>VLOOKUP(BJB!$F$9:$F$5599,Ctrl!$B$4:$C$399,2,0)</f>
        <v>34</v>
      </c>
      <c r="C3936" s="104">
        <f>VLOOKUP(BJB!$G$9:$G$5599,Ctrl!$E$4:$F$399,2,0)</f>
        <v>1</v>
      </c>
      <c r="D3936" s="219">
        <v>1</v>
      </c>
      <c r="E3936" s="104" t="str">
        <f>VLOOKUP(BJB!$F$9:$F$5599,Ctrl!$B$4:$D$399,3,0)</f>
        <v>III</v>
      </c>
      <c r="F3936" s="139" t="s">
        <v>10546</v>
      </c>
      <c r="G3936" s="139" t="s">
        <v>4099</v>
      </c>
      <c r="H3936" s="125">
        <v>1120725000033</v>
      </c>
      <c r="I3936" s="220"/>
      <c r="J3936" s="912"/>
      <c r="K3936" s="121" t="s">
        <v>2932</v>
      </c>
      <c r="L3936" s="104" t="s">
        <v>6477</v>
      </c>
      <c r="M3936" s="104" t="s">
        <v>4145</v>
      </c>
      <c r="N3936" s="120">
        <v>41131</v>
      </c>
      <c r="O3936" s="105">
        <v>40000000</v>
      </c>
      <c r="P3936" s="105"/>
      <c r="Q3936" s="120"/>
      <c r="R3936" s="105"/>
      <c r="S3936" s="146" t="s">
        <v>10192</v>
      </c>
      <c r="T3936" s="109">
        <v>42458</v>
      </c>
      <c r="U3936" s="141">
        <v>1705046</v>
      </c>
      <c r="V3936" s="109"/>
      <c r="W3936" s="141"/>
      <c r="X3936" s="141"/>
      <c r="Y3936" s="141"/>
      <c r="Z3936" s="141"/>
      <c r="AA3936" s="114">
        <v>1705046</v>
      </c>
      <c r="AB3936" s="114"/>
      <c r="AC3936" s="132"/>
      <c r="AD3936" s="141"/>
      <c r="AE3936" s="106">
        <v>0</v>
      </c>
      <c r="AF3936" s="106">
        <v>0</v>
      </c>
      <c r="AG3936" s="106">
        <v>0</v>
      </c>
      <c r="AH3936" s="141"/>
      <c r="AI3936" s="141"/>
      <c r="AJ3936" s="141"/>
      <c r="AK3936" s="141"/>
      <c r="AL3936" s="141"/>
      <c r="AM3936" s="141"/>
      <c r="AN3936" s="114">
        <f t="shared" si="122"/>
        <v>1705046</v>
      </c>
      <c r="AO3936" s="114">
        <f t="shared" si="123"/>
        <v>0</v>
      </c>
      <c r="AP3936" s="114"/>
      <c r="AQ3936" s="114"/>
      <c r="AR3936" s="114"/>
      <c r="AS3936" s="114"/>
      <c r="AT3936" s="190"/>
    </row>
    <row r="3937" spans="1:46" s="237" customFormat="1" ht="15" customHeight="1" x14ac:dyDescent="0.2">
      <c r="A3937" s="104"/>
      <c r="B3937" s="104">
        <f>VLOOKUP(BJB!$F$9:$F$5599,Ctrl!$B$4:$C$399,2,0)</f>
        <v>34</v>
      </c>
      <c r="C3937" s="104">
        <f>VLOOKUP(BJB!$G$9:$G$5599,Ctrl!$E$4:$F$399,2,0)</f>
        <v>2</v>
      </c>
      <c r="D3937" s="219">
        <v>1</v>
      </c>
      <c r="E3937" s="104" t="str">
        <f>VLOOKUP(BJB!$F$9:$F$5599,Ctrl!$B$4:$D$399,3,0)</f>
        <v>III</v>
      </c>
      <c r="F3937" s="139" t="s">
        <v>10546</v>
      </c>
      <c r="G3937" s="139" t="s">
        <v>10323</v>
      </c>
      <c r="H3937" s="125" t="s">
        <v>6408</v>
      </c>
      <c r="I3937" s="220" t="e">
        <f>IF(G3936=BJB!#REF!,I3936+1,1)</f>
        <v>#REF!</v>
      </c>
      <c r="J3937" s="912" t="s">
        <v>23826</v>
      </c>
      <c r="K3937" s="126" t="s">
        <v>4241</v>
      </c>
      <c r="L3937" s="104" t="s">
        <v>6477</v>
      </c>
      <c r="M3937" s="127" t="s">
        <v>4206</v>
      </c>
      <c r="N3937" s="128">
        <v>41031</v>
      </c>
      <c r="O3937" s="140">
        <v>250000000</v>
      </c>
      <c r="P3937" s="105" t="s">
        <v>16952</v>
      </c>
      <c r="Q3937" s="120">
        <v>41488</v>
      </c>
      <c r="R3937" s="105">
        <v>249477195</v>
      </c>
      <c r="S3937" s="234" t="s">
        <v>127</v>
      </c>
      <c r="T3937" s="130">
        <v>41604</v>
      </c>
      <c r="U3937" s="141">
        <v>146529895</v>
      </c>
      <c r="V3937" s="109">
        <v>41604</v>
      </c>
      <c r="W3937" s="141">
        <v>146529895</v>
      </c>
      <c r="X3937" s="141">
        <v>0</v>
      </c>
      <c r="Y3937" s="141">
        <v>0</v>
      </c>
      <c r="Z3937" s="141">
        <v>0</v>
      </c>
      <c r="AA3937" s="114">
        <v>21397778</v>
      </c>
      <c r="AB3937" s="114"/>
      <c r="AC3937" s="132"/>
      <c r="AD3937" s="141"/>
      <c r="AE3937" s="106">
        <v>0</v>
      </c>
      <c r="AF3937" s="106">
        <v>0</v>
      </c>
      <c r="AG3937" s="106">
        <v>0</v>
      </c>
      <c r="AH3937" s="222"/>
      <c r="AI3937" s="222"/>
      <c r="AJ3937" s="230"/>
      <c r="AK3937" s="141"/>
      <c r="AL3937" s="141"/>
      <c r="AM3937" s="141"/>
      <c r="AN3937" s="114">
        <f t="shared" si="122"/>
        <v>21397778</v>
      </c>
      <c r="AO3937" s="114">
        <f t="shared" si="123"/>
        <v>125132117</v>
      </c>
      <c r="AP3937" s="114"/>
      <c r="AQ3937" s="114"/>
      <c r="AR3937" s="114"/>
      <c r="AS3937" s="114"/>
      <c r="AT3937" s="190"/>
    </row>
    <row r="3938" spans="1:46" s="237" customFormat="1" ht="15" customHeight="1" x14ac:dyDescent="0.2">
      <c r="A3938" s="104"/>
      <c r="B3938" s="104">
        <f>VLOOKUP(BJB!$F$9:$F$5599,Ctrl!$B$4:$C$399,2,0)</f>
        <v>34</v>
      </c>
      <c r="C3938" s="104">
        <f>VLOOKUP(BJB!$G$9:$G$5599,Ctrl!$E$4:$F$399,2,0)</f>
        <v>2</v>
      </c>
      <c r="D3938" s="219">
        <v>1</v>
      </c>
      <c r="E3938" s="104" t="str">
        <f>VLOOKUP(BJB!$F$9:$F$5599,Ctrl!$B$4:$D$399,3,0)</f>
        <v>III</v>
      </c>
      <c r="F3938" s="139" t="s">
        <v>10546</v>
      </c>
      <c r="G3938" s="139" t="s">
        <v>10323</v>
      </c>
      <c r="H3938" s="125" t="s">
        <v>7545</v>
      </c>
      <c r="I3938" s="220" t="e">
        <f>IF(G3937=BJB!#REF!,I3937+1,1)</f>
        <v>#REF!</v>
      </c>
      <c r="J3938" s="891" t="s">
        <v>18492</v>
      </c>
      <c r="K3938" s="121" t="s">
        <v>4224</v>
      </c>
      <c r="L3938" s="104" t="s">
        <v>6477</v>
      </c>
      <c r="M3938" s="104" t="s">
        <v>4206</v>
      </c>
      <c r="N3938" s="120">
        <v>41031</v>
      </c>
      <c r="O3938" s="107">
        <v>250000000</v>
      </c>
      <c r="P3938" s="105" t="s">
        <v>16953</v>
      </c>
      <c r="Q3938" s="120" t="s">
        <v>16633</v>
      </c>
      <c r="R3938" s="105">
        <v>261297705</v>
      </c>
      <c r="S3938" s="146" t="s">
        <v>124</v>
      </c>
      <c r="T3938" s="120">
        <v>41547</v>
      </c>
      <c r="U3938" s="141">
        <v>155892103</v>
      </c>
      <c r="V3938" s="109">
        <v>41543</v>
      </c>
      <c r="W3938" s="141">
        <v>155892103</v>
      </c>
      <c r="X3938" s="141">
        <v>0</v>
      </c>
      <c r="Y3938" s="141">
        <v>0</v>
      </c>
      <c r="Z3938" s="141">
        <v>0</v>
      </c>
      <c r="AA3938" s="114">
        <v>43924667</v>
      </c>
      <c r="AB3938" s="114">
        <v>812211</v>
      </c>
      <c r="AC3938" s="132">
        <v>812211</v>
      </c>
      <c r="AD3938" s="141">
        <v>812211</v>
      </c>
      <c r="AE3938" s="106">
        <v>893432</v>
      </c>
      <c r="AF3938" s="106">
        <v>812211</v>
      </c>
      <c r="AG3938" s="106">
        <v>812211</v>
      </c>
      <c r="AH3938" s="222"/>
      <c r="AI3938" s="222"/>
      <c r="AJ3938" s="230"/>
      <c r="AK3938" s="141"/>
      <c r="AL3938" s="141"/>
      <c r="AM3938" s="141"/>
      <c r="AN3938" s="114">
        <f t="shared" si="122"/>
        <v>48879154</v>
      </c>
      <c r="AO3938" s="114">
        <f t="shared" si="123"/>
        <v>107012949</v>
      </c>
      <c r="AP3938" s="114"/>
      <c r="AQ3938" s="114"/>
      <c r="AR3938" s="114"/>
      <c r="AS3938" s="114"/>
      <c r="AT3938" s="191"/>
    </row>
    <row r="3939" spans="1:46" s="237" customFormat="1" ht="15" customHeight="1" x14ac:dyDescent="0.2">
      <c r="A3939" s="104"/>
      <c r="B3939" s="104">
        <f>VLOOKUP(BJB!$F$9:$F$5599,Ctrl!$B$4:$C$399,2,0)</f>
        <v>34</v>
      </c>
      <c r="C3939" s="104">
        <f>VLOOKUP(BJB!$G$9:$G$5599,Ctrl!$E$4:$F$399,2,0)</f>
        <v>2</v>
      </c>
      <c r="D3939" s="219">
        <v>1</v>
      </c>
      <c r="E3939" s="104" t="str">
        <f>VLOOKUP(BJB!$F$9:$F$5599,Ctrl!$B$4:$D$399,3,0)</f>
        <v>III</v>
      </c>
      <c r="F3939" s="139" t="s">
        <v>10546</v>
      </c>
      <c r="G3939" s="139" t="s">
        <v>10323</v>
      </c>
      <c r="H3939" s="125" t="s">
        <v>6713</v>
      </c>
      <c r="I3939" s="220" t="e">
        <f>IF(G3938=BJB!#REF!,I3938+1,1)</f>
        <v>#REF!</v>
      </c>
      <c r="J3939" s="891" t="s">
        <v>18493</v>
      </c>
      <c r="K3939" s="126" t="s">
        <v>4239</v>
      </c>
      <c r="L3939" s="104" t="s">
        <v>6477</v>
      </c>
      <c r="M3939" s="127" t="s">
        <v>4206</v>
      </c>
      <c r="N3939" s="128">
        <v>41031</v>
      </c>
      <c r="O3939" s="140">
        <v>250000000</v>
      </c>
      <c r="P3939" s="105" t="s">
        <v>16954</v>
      </c>
      <c r="Q3939" s="120">
        <v>41488</v>
      </c>
      <c r="R3939" s="105">
        <v>210039462</v>
      </c>
      <c r="S3939" s="234" t="s">
        <v>127</v>
      </c>
      <c r="T3939" s="130">
        <v>41604</v>
      </c>
      <c r="U3939" s="141">
        <v>146139974</v>
      </c>
      <c r="V3939" s="109">
        <v>41604</v>
      </c>
      <c r="W3939" s="141">
        <v>146139974</v>
      </c>
      <c r="X3939" s="141">
        <v>0</v>
      </c>
      <c r="Y3939" s="141">
        <v>0</v>
      </c>
      <c r="Z3939" s="141">
        <v>0</v>
      </c>
      <c r="AA3939" s="114">
        <v>15735165</v>
      </c>
      <c r="AB3939" s="114">
        <v>791530</v>
      </c>
      <c r="AC3939" s="132"/>
      <c r="AD3939" s="141">
        <v>783535</v>
      </c>
      <c r="AE3939" s="106">
        <v>0</v>
      </c>
      <c r="AF3939" s="106">
        <v>777538</v>
      </c>
      <c r="AG3939" s="106">
        <v>0</v>
      </c>
      <c r="AH3939" s="141"/>
      <c r="AI3939" s="222"/>
      <c r="AJ3939" s="141"/>
      <c r="AK3939" s="141"/>
      <c r="AL3939" s="141"/>
      <c r="AM3939" s="141"/>
      <c r="AN3939" s="114">
        <f t="shared" si="122"/>
        <v>18087768</v>
      </c>
      <c r="AO3939" s="114">
        <f t="shared" si="123"/>
        <v>128052206</v>
      </c>
      <c r="AP3939" s="114"/>
      <c r="AQ3939" s="114"/>
      <c r="AR3939" s="114"/>
      <c r="AS3939" s="114"/>
      <c r="AT3939" s="190"/>
    </row>
    <row r="3940" spans="1:46" s="237" customFormat="1" ht="15" customHeight="1" x14ac:dyDescent="0.2">
      <c r="A3940" s="104"/>
      <c r="B3940" s="104">
        <f>VLOOKUP(BJB!$F$9:$F$5599,Ctrl!$B$4:$C$399,2,0)</f>
        <v>34</v>
      </c>
      <c r="C3940" s="104">
        <f>VLOOKUP(BJB!$G$9:$G$5599,Ctrl!$E$4:$F$399,2,0)</f>
        <v>3</v>
      </c>
      <c r="D3940" s="219">
        <v>1</v>
      </c>
      <c r="E3940" s="104" t="str">
        <f>VLOOKUP(BJB!$F$9:$F$5599,Ctrl!$B$4:$D$399,3,0)</f>
        <v>III</v>
      </c>
      <c r="F3940" s="139" t="s">
        <v>10546</v>
      </c>
      <c r="G3940" s="139" t="s">
        <v>6580</v>
      </c>
      <c r="H3940" s="125" t="s">
        <v>7537</v>
      </c>
      <c r="I3940" s="220" t="e">
        <f>IF(G3939=BJB!#REF!,I3939+1,1)</f>
        <v>#REF!</v>
      </c>
      <c r="J3940" s="891" t="s">
        <v>18494</v>
      </c>
      <c r="K3940" s="121" t="s">
        <v>6437</v>
      </c>
      <c r="L3940" s="104" t="s">
        <v>6477</v>
      </c>
      <c r="M3940" s="104" t="s">
        <v>6479</v>
      </c>
      <c r="N3940" s="120">
        <v>41396</v>
      </c>
      <c r="O3940" s="107">
        <v>50000000</v>
      </c>
      <c r="P3940" s="105" t="s">
        <v>16955</v>
      </c>
      <c r="Q3940" s="120">
        <v>41893</v>
      </c>
      <c r="R3940" s="105">
        <v>40435283</v>
      </c>
      <c r="S3940" s="146" t="s">
        <v>6497</v>
      </c>
      <c r="T3940" s="109">
        <v>42058</v>
      </c>
      <c r="U3940" s="118">
        <v>28304698</v>
      </c>
      <c r="V3940" s="109">
        <v>42058</v>
      </c>
      <c r="W3940" s="141">
        <v>28304698</v>
      </c>
      <c r="X3940" s="141">
        <v>0</v>
      </c>
      <c r="Y3940" s="141">
        <v>0</v>
      </c>
      <c r="Z3940" s="141">
        <v>0</v>
      </c>
      <c r="AA3940" s="223">
        <v>19450511</v>
      </c>
      <c r="AB3940" s="223"/>
      <c r="AC3940" s="132"/>
      <c r="AD3940" s="141">
        <v>7951650</v>
      </c>
      <c r="AE3940" s="106">
        <v>0</v>
      </c>
      <c r="AF3940" s="106">
        <v>0</v>
      </c>
      <c r="AG3940" s="106">
        <v>0</v>
      </c>
      <c r="AH3940" s="222"/>
      <c r="AI3940" s="222"/>
      <c r="AJ3940" s="114"/>
      <c r="AK3940" s="114"/>
      <c r="AL3940" s="114"/>
      <c r="AM3940" s="114"/>
      <c r="AN3940" s="114">
        <f t="shared" si="122"/>
        <v>27402161</v>
      </c>
      <c r="AO3940" s="114">
        <f t="shared" si="123"/>
        <v>902537</v>
      </c>
      <c r="AP3940" s="114"/>
      <c r="AQ3940" s="114"/>
      <c r="AR3940" s="114"/>
      <c r="AS3940" s="114"/>
      <c r="AT3940" s="190"/>
    </row>
    <row r="3941" spans="1:46" s="237" customFormat="1" ht="15" customHeight="1" x14ac:dyDescent="0.2">
      <c r="A3941" s="104"/>
      <c r="B3941" s="104">
        <f>VLOOKUP(BJB!$F$9:$F$5599,Ctrl!$B$4:$C$399,2,0)</f>
        <v>34</v>
      </c>
      <c r="C3941" s="104">
        <f>VLOOKUP(BJB!$G$9:$G$5599,Ctrl!$E$4:$F$399,2,0)</f>
        <v>0</v>
      </c>
      <c r="D3941" s="219">
        <v>1</v>
      </c>
      <c r="E3941" s="104" t="str">
        <f>VLOOKUP(BJB!$F$9:$F$5599,Ctrl!$B$4:$D$399,3,0)</f>
        <v>III</v>
      </c>
      <c r="F3941" s="139" t="s">
        <v>10546</v>
      </c>
      <c r="G3941" s="139" t="s">
        <v>7677</v>
      </c>
      <c r="H3941" s="125">
        <v>1130327000277</v>
      </c>
      <c r="I3941" s="220" t="e">
        <f>IF(G3940=BJB!#REF!,I3940+1,1)</f>
        <v>#REF!</v>
      </c>
      <c r="J3941" s="912" t="s">
        <v>23827</v>
      </c>
      <c r="K3941" s="121" t="s">
        <v>7720</v>
      </c>
      <c r="L3941" s="104" t="s">
        <v>6477</v>
      </c>
      <c r="M3941" s="104" t="s">
        <v>6026</v>
      </c>
      <c r="N3941" s="120">
        <v>41400</v>
      </c>
      <c r="O3941" s="105">
        <v>250000000</v>
      </c>
      <c r="P3941" s="105" t="s">
        <v>16956</v>
      </c>
      <c r="Q3941" s="120">
        <v>41799</v>
      </c>
      <c r="R3941" s="105">
        <v>231487520</v>
      </c>
      <c r="S3941" s="146" t="s">
        <v>7892</v>
      </c>
      <c r="T3941" s="109">
        <v>42114</v>
      </c>
      <c r="U3941" s="141">
        <v>156271959</v>
      </c>
      <c r="V3941" s="109">
        <v>42114</v>
      </c>
      <c r="W3941" s="141">
        <v>156271959</v>
      </c>
      <c r="X3941" s="141">
        <v>0</v>
      </c>
      <c r="Y3941" s="141">
        <v>0</v>
      </c>
      <c r="Z3941" s="141">
        <v>0</v>
      </c>
      <c r="AA3941" s="226">
        <v>154562362</v>
      </c>
      <c r="AB3941" s="114"/>
      <c r="AC3941" s="132"/>
      <c r="AD3941" s="141"/>
      <c r="AE3941" s="106">
        <v>0</v>
      </c>
      <c r="AF3941" s="106">
        <v>0</v>
      </c>
      <c r="AG3941" s="106">
        <v>0</v>
      </c>
      <c r="AH3941" s="228"/>
      <c r="AI3941" s="228"/>
      <c r="AJ3941" s="228"/>
      <c r="AK3941" s="141"/>
      <c r="AL3941" s="141"/>
      <c r="AM3941" s="141"/>
      <c r="AN3941" s="114">
        <f t="shared" si="122"/>
        <v>154562362</v>
      </c>
      <c r="AO3941" s="114">
        <f t="shared" si="123"/>
        <v>1709597</v>
      </c>
      <c r="AP3941" s="114"/>
      <c r="AQ3941" s="114"/>
      <c r="AR3941" s="114"/>
      <c r="AS3941" s="114"/>
      <c r="AT3941" s="190"/>
    </row>
    <row r="3942" spans="1:46" s="237" customFormat="1" ht="15" customHeight="1" x14ac:dyDescent="0.2">
      <c r="A3942" s="104"/>
      <c r="B3942" s="104">
        <f>VLOOKUP(BJB!$F$9:$F$5599,Ctrl!$B$4:$C$399,2,0)</f>
        <v>34</v>
      </c>
      <c r="C3942" s="104">
        <f>VLOOKUP(BJB!$G$9:$G$5599,Ctrl!$E$4:$F$399,2,0)</f>
        <v>0</v>
      </c>
      <c r="D3942" s="219">
        <v>1</v>
      </c>
      <c r="E3942" s="104" t="str">
        <f>VLOOKUP(BJB!$F$9:$F$5599,Ctrl!$B$4:$D$399,3,0)</f>
        <v>III</v>
      </c>
      <c r="F3942" s="139" t="s">
        <v>10546</v>
      </c>
      <c r="G3942" s="139" t="s">
        <v>7677</v>
      </c>
      <c r="H3942" s="231" t="s">
        <v>18622</v>
      </c>
      <c r="I3942" s="220" t="e">
        <f>IF(G3941=BJB!#REF!,I3941+1,1)</f>
        <v>#REF!</v>
      </c>
      <c r="J3942" s="891" t="s">
        <v>18495</v>
      </c>
      <c r="K3942" s="121" t="s">
        <v>4087</v>
      </c>
      <c r="L3942" s="104" t="s">
        <v>6477</v>
      </c>
      <c r="M3942" s="104" t="s">
        <v>4082</v>
      </c>
      <c r="N3942" s="120">
        <v>41075</v>
      </c>
      <c r="O3942" s="105">
        <v>150000000</v>
      </c>
      <c r="P3942" s="105" t="s">
        <v>16957</v>
      </c>
      <c r="Q3942" s="120">
        <v>41430</v>
      </c>
      <c r="R3942" s="105">
        <v>132333233</v>
      </c>
      <c r="S3942" s="146" t="s">
        <v>4086</v>
      </c>
      <c r="T3942" s="109">
        <v>41486</v>
      </c>
      <c r="U3942" s="112">
        <v>92633263</v>
      </c>
      <c r="V3942" s="109">
        <v>41486</v>
      </c>
      <c r="W3942" s="141">
        <v>92633263</v>
      </c>
      <c r="X3942" s="141">
        <v>0</v>
      </c>
      <c r="Y3942" s="141">
        <v>0</v>
      </c>
      <c r="Z3942" s="141">
        <v>0</v>
      </c>
      <c r="AA3942" s="112">
        <v>8196727</v>
      </c>
      <c r="AB3942" s="112">
        <v>392043</v>
      </c>
      <c r="AC3942" s="132"/>
      <c r="AD3942" s="141"/>
      <c r="AE3942" s="106">
        <v>0</v>
      </c>
      <c r="AF3942" s="106">
        <v>0</v>
      </c>
      <c r="AG3942" s="106">
        <v>0</v>
      </c>
      <c r="AH3942" s="222"/>
      <c r="AI3942" s="222"/>
      <c r="AJ3942" s="230"/>
      <c r="AK3942" s="112"/>
      <c r="AL3942" s="112"/>
      <c r="AM3942" s="112"/>
      <c r="AN3942" s="114">
        <f t="shared" si="122"/>
        <v>8588770</v>
      </c>
      <c r="AO3942" s="114">
        <f t="shared" si="123"/>
        <v>84044493</v>
      </c>
      <c r="AP3942" s="114"/>
      <c r="AQ3942" s="114"/>
      <c r="AR3942" s="114"/>
      <c r="AS3942" s="114"/>
      <c r="AT3942" s="190"/>
    </row>
    <row r="3943" spans="1:46" s="237" customFormat="1" ht="15" customHeight="1" x14ac:dyDescent="0.2">
      <c r="A3943" s="104"/>
      <c r="B3943" s="104">
        <f>VLOOKUP(BJB!$F$9:$F$5599,Ctrl!$B$4:$C$399,2,0)</f>
        <v>34</v>
      </c>
      <c r="C3943" s="104">
        <f>VLOOKUP(BJB!$G$9:$G$5599,Ctrl!$E$4:$F$399,2,0)</f>
        <v>2</v>
      </c>
      <c r="D3943" s="219">
        <v>1</v>
      </c>
      <c r="E3943" s="104" t="str">
        <f>VLOOKUP(BJB!$F$9:$F$5599,Ctrl!$B$4:$D$399,3,0)</f>
        <v>III</v>
      </c>
      <c r="F3943" s="139" t="s">
        <v>10546</v>
      </c>
      <c r="G3943" s="139" t="s">
        <v>10323</v>
      </c>
      <c r="H3943" s="125" t="s">
        <v>6395</v>
      </c>
      <c r="I3943" s="220" t="e">
        <f>IF(G3942=BJB!#REF!,I3942+1,1)</f>
        <v>#REF!</v>
      </c>
      <c r="J3943" s="891" t="s">
        <v>18496</v>
      </c>
      <c r="K3943" s="121" t="s">
        <v>4188</v>
      </c>
      <c r="L3943" s="104" t="s">
        <v>6477</v>
      </c>
      <c r="M3943" s="104" t="s">
        <v>4189</v>
      </c>
      <c r="N3943" s="120">
        <v>40668</v>
      </c>
      <c r="O3943" s="105">
        <v>70000000</v>
      </c>
      <c r="P3943" s="105" t="s">
        <v>16958</v>
      </c>
      <c r="Q3943" s="120">
        <v>41116</v>
      </c>
      <c r="R3943" s="105">
        <v>66843552</v>
      </c>
      <c r="S3943" s="146" t="s">
        <v>7122</v>
      </c>
      <c r="T3943" s="109">
        <v>41194</v>
      </c>
      <c r="U3943" s="144">
        <v>50132664</v>
      </c>
      <c r="V3943" s="109">
        <v>41194</v>
      </c>
      <c r="W3943" s="141">
        <v>50132664</v>
      </c>
      <c r="X3943" s="141">
        <v>0</v>
      </c>
      <c r="Y3943" s="141">
        <v>0</v>
      </c>
      <c r="Z3943" s="141">
        <v>0</v>
      </c>
      <c r="AA3943" s="114">
        <v>40455437</v>
      </c>
      <c r="AB3943" s="114">
        <v>1165413</v>
      </c>
      <c r="AC3943" s="132"/>
      <c r="AD3943" s="141"/>
      <c r="AE3943" s="106">
        <v>0</v>
      </c>
      <c r="AF3943" s="106">
        <v>0</v>
      </c>
      <c r="AG3943" s="106">
        <v>0</v>
      </c>
      <c r="AH3943" s="144"/>
      <c r="AI3943" s="144"/>
      <c r="AJ3943" s="230"/>
      <c r="AK3943" s="144"/>
      <c r="AL3943" s="144"/>
      <c r="AM3943" s="144"/>
      <c r="AN3943" s="114">
        <f t="shared" si="122"/>
        <v>41620850</v>
      </c>
      <c r="AO3943" s="114">
        <f t="shared" si="123"/>
        <v>8511814</v>
      </c>
      <c r="AP3943" s="114"/>
      <c r="AQ3943" s="114"/>
      <c r="AR3943" s="114"/>
      <c r="AS3943" s="114"/>
      <c r="AT3943" s="191"/>
    </row>
    <row r="3944" spans="1:46" s="237" customFormat="1" ht="15" customHeight="1" x14ac:dyDescent="0.2">
      <c r="A3944" s="104"/>
      <c r="B3944" s="104">
        <f>VLOOKUP(BJB!$F$9:$F$5599,Ctrl!$B$4:$C$399,2,0)</f>
        <v>34</v>
      </c>
      <c r="C3944" s="104">
        <f>VLOOKUP(BJB!$G$9:$G$5599,Ctrl!$E$4:$F$399,2,0)</f>
        <v>1</v>
      </c>
      <c r="D3944" s="219">
        <v>1</v>
      </c>
      <c r="E3944" s="104" t="str">
        <f>VLOOKUP(BJB!$F$9:$F$5599,Ctrl!$B$4:$D$399,3,0)</f>
        <v>III</v>
      </c>
      <c r="F3944" s="139" t="s">
        <v>10546</v>
      </c>
      <c r="G3944" s="139" t="s">
        <v>4099</v>
      </c>
      <c r="H3944" s="125" t="s">
        <v>6409</v>
      </c>
      <c r="I3944" s="220" t="e">
        <f>IF(G3943=BJB!#REF!,I3943+1,1)</f>
        <v>#REF!</v>
      </c>
      <c r="J3944" s="912" t="s">
        <v>23828</v>
      </c>
      <c r="K3944" s="126" t="s">
        <v>4149</v>
      </c>
      <c r="L3944" s="104" t="s">
        <v>6477</v>
      </c>
      <c r="M3944" s="127" t="s">
        <v>4150</v>
      </c>
      <c r="N3944" s="128">
        <v>41009</v>
      </c>
      <c r="O3944" s="140">
        <v>200000000</v>
      </c>
      <c r="P3944" s="105" t="s">
        <v>16959</v>
      </c>
      <c r="Q3944" s="120">
        <v>41487</v>
      </c>
      <c r="R3944" s="105">
        <v>138708884</v>
      </c>
      <c r="S3944" s="234" t="s">
        <v>127</v>
      </c>
      <c r="T3944" s="130">
        <v>41605</v>
      </c>
      <c r="U3944" s="112">
        <v>106783008</v>
      </c>
      <c r="V3944" s="109">
        <v>41605</v>
      </c>
      <c r="W3944" s="141">
        <v>106783008</v>
      </c>
      <c r="X3944" s="141">
        <v>0</v>
      </c>
      <c r="Y3944" s="141">
        <v>0</v>
      </c>
      <c r="Z3944" s="141">
        <v>0</v>
      </c>
      <c r="AA3944" s="112">
        <v>14799756</v>
      </c>
      <c r="AB3944" s="112"/>
      <c r="AC3944" s="132"/>
      <c r="AD3944" s="141"/>
      <c r="AE3944" s="106">
        <v>0</v>
      </c>
      <c r="AF3944" s="106">
        <v>0</v>
      </c>
      <c r="AG3944" s="106">
        <v>0</v>
      </c>
      <c r="AH3944" s="222"/>
      <c r="AI3944" s="112"/>
      <c r="AJ3944" s="112"/>
      <c r="AK3944" s="112"/>
      <c r="AL3944" s="112"/>
      <c r="AM3944" s="112"/>
      <c r="AN3944" s="114">
        <f t="shared" si="122"/>
        <v>14799756</v>
      </c>
      <c r="AO3944" s="114">
        <f t="shared" si="123"/>
        <v>91983252</v>
      </c>
      <c r="AP3944" s="114"/>
      <c r="AQ3944" s="114"/>
      <c r="AR3944" s="114"/>
      <c r="AS3944" s="114"/>
      <c r="AT3944" s="190"/>
    </row>
    <row r="3945" spans="1:46" s="237" customFormat="1" ht="15" customHeight="1" x14ac:dyDescent="0.2">
      <c r="A3945" s="104"/>
      <c r="B3945" s="104">
        <f>VLOOKUP(BJB!$F$9:$F$5599,Ctrl!$B$4:$C$399,2,0)</f>
        <v>34</v>
      </c>
      <c r="C3945" s="104">
        <f>VLOOKUP(BJB!$G$9:$G$5599,Ctrl!$E$4:$F$399,2,0)</f>
        <v>0</v>
      </c>
      <c r="D3945" s="219">
        <v>1</v>
      </c>
      <c r="E3945" s="104" t="str">
        <f>VLOOKUP(BJB!$F$9:$F$5599,Ctrl!$B$4:$D$399,3,0)</f>
        <v>III</v>
      </c>
      <c r="F3945" s="139" t="s">
        <v>10546</v>
      </c>
      <c r="G3945" s="139" t="s">
        <v>7677</v>
      </c>
      <c r="H3945" s="125" t="s">
        <v>6397</v>
      </c>
      <c r="I3945" s="220" t="e">
        <f>IF(G3944=BJB!#REF!,I3944+1,1)</f>
        <v>#REF!</v>
      </c>
      <c r="J3945" s="891" t="s">
        <v>18497</v>
      </c>
      <c r="K3945" s="121" t="s">
        <v>2764</v>
      </c>
      <c r="L3945" s="104" t="s">
        <v>6477</v>
      </c>
      <c r="M3945" s="104" t="s">
        <v>3766</v>
      </c>
      <c r="N3945" s="120">
        <v>39647</v>
      </c>
      <c r="O3945" s="112">
        <v>81000000</v>
      </c>
      <c r="P3945" s="105" t="s">
        <v>6222</v>
      </c>
      <c r="Q3945" s="120" t="s">
        <v>6222</v>
      </c>
      <c r="R3945" s="890">
        <v>0</v>
      </c>
      <c r="S3945" s="108" t="s">
        <v>6922</v>
      </c>
      <c r="T3945" s="120">
        <v>40177</v>
      </c>
      <c r="U3945" s="112">
        <v>60750000</v>
      </c>
      <c r="V3945" s="109" t="s">
        <v>6222</v>
      </c>
      <c r="W3945" s="141">
        <v>0</v>
      </c>
      <c r="X3945" s="141">
        <v>0</v>
      </c>
      <c r="Y3945" s="141">
        <v>0</v>
      </c>
      <c r="Z3945" s="141">
        <v>0</v>
      </c>
      <c r="AA3945" s="112">
        <v>40050000</v>
      </c>
      <c r="AB3945" s="112">
        <v>750000</v>
      </c>
      <c r="AC3945" s="132">
        <v>750000</v>
      </c>
      <c r="AD3945" s="141">
        <v>750000</v>
      </c>
      <c r="AE3945" s="106">
        <v>750000</v>
      </c>
      <c r="AF3945" s="106">
        <v>750000</v>
      </c>
      <c r="AG3945" s="106">
        <v>750000</v>
      </c>
      <c r="AH3945" s="222"/>
      <c r="AI3945" s="222"/>
      <c r="AJ3945" s="112"/>
      <c r="AK3945" s="112"/>
      <c r="AL3945" s="112"/>
      <c r="AM3945" s="112"/>
      <c r="AN3945" s="114">
        <f t="shared" si="122"/>
        <v>44550000</v>
      </c>
      <c r="AO3945" s="114">
        <f t="shared" si="123"/>
        <v>16200000</v>
      </c>
      <c r="AP3945" s="114"/>
      <c r="AQ3945" s="114"/>
      <c r="AR3945" s="114"/>
      <c r="AS3945" s="114"/>
      <c r="AT3945" s="190"/>
    </row>
    <row r="3946" spans="1:46" s="237" customFormat="1" ht="15" customHeight="1" x14ac:dyDescent="0.2">
      <c r="A3946" s="104"/>
      <c r="B3946" s="104">
        <f>VLOOKUP(BJB!$F$9:$F$5599,Ctrl!$B$4:$C$399,2,0)</f>
        <v>34</v>
      </c>
      <c r="C3946" s="104">
        <f>VLOOKUP(BJB!$G$9:$G$5599,Ctrl!$E$4:$F$399,2,0)</f>
        <v>1</v>
      </c>
      <c r="D3946" s="219">
        <v>1</v>
      </c>
      <c r="E3946" s="104" t="str">
        <f>VLOOKUP(BJB!$F$9:$F$5599,Ctrl!$B$4:$D$399,3,0)</f>
        <v>III</v>
      </c>
      <c r="F3946" s="139" t="s">
        <v>10546</v>
      </c>
      <c r="G3946" s="139" t="s">
        <v>4099</v>
      </c>
      <c r="H3946" s="125" t="s">
        <v>6402</v>
      </c>
      <c r="I3946" s="220" t="e">
        <f>IF(G3945=BJB!#REF!,I3945+1,1)</f>
        <v>#REF!</v>
      </c>
      <c r="J3946" s="912" t="s">
        <v>23829</v>
      </c>
      <c r="K3946" s="121" t="s">
        <v>4108</v>
      </c>
      <c r="L3946" s="104" t="s">
        <v>6477</v>
      </c>
      <c r="M3946" s="104" t="s">
        <v>4101</v>
      </c>
      <c r="N3946" s="120">
        <v>40668</v>
      </c>
      <c r="O3946" s="107">
        <v>60000000</v>
      </c>
      <c r="P3946" s="105" t="s">
        <v>16960</v>
      </c>
      <c r="Q3946" s="120">
        <v>41127</v>
      </c>
      <c r="R3946" s="105">
        <v>44014898</v>
      </c>
      <c r="S3946" s="108" t="s">
        <v>7125</v>
      </c>
      <c r="T3946" s="109">
        <v>41172</v>
      </c>
      <c r="U3946" s="112">
        <v>30810429</v>
      </c>
      <c r="V3946" s="109">
        <v>41172</v>
      </c>
      <c r="W3946" s="141">
        <v>30810429</v>
      </c>
      <c r="X3946" s="141">
        <v>0</v>
      </c>
      <c r="Y3946" s="141">
        <v>0</v>
      </c>
      <c r="Z3946" s="141">
        <v>0</v>
      </c>
      <c r="AA3946" s="112">
        <v>27292955</v>
      </c>
      <c r="AB3946" s="112"/>
      <c r="AC3946" s="132"/>
      <c r="AD3946" s="141"/>
      <c r="AE3946" s="106">
        <v>0</v>
      </c>
      <c r="AF3946" s="106">
        <v>0</v>
      </c>
      <c r="AG3946" s="106">
        <v>0</v>
      </c>
      <c r="AH3946" s="222"/>
      <c r="AI3946" s="222"/>
      <c r="AJ3946" s="112"/>
      <c r="AK3946" s="112"/>
      <c r="AL3946" s="112"/>
      <c r="AM3946" s="112"/>
      <c r="AN3946" s="114">
        <f t="shared" si="122"/>
        <v>27292955</v>
      </c>
      <c r="AO3946" s="114">
        <f t="shared" si="123"/>
        <v>3517474</v>
      </c>
      <c r="AP3946" s="114"/>
      <c r="AQ3946" s="114"/>
      <c r="AR3946" s="114"/>
      <c r="AS3946" s="114"/>
      <c r="AT3946" s="189"/>
    </row>
    <row r="3947" spans="1:46" s="237" customFormat="1" ht="15" customHeight="1" x14ac:dyDescent="0.2">
      <c r="A3947" s="104"/>
      <c r="B3947" s="104">
        <f>VLOOKUP(BJB!$F$9:$F$5599,Ctrl!$B$4:$C$399,2,0)</f>
        <v>34</v>
      </c>
      <c r="C3947" s="104">
        <f>VLOOKUP(BJB!$G$9:$G$5599,Ctrl!$E$4:$F$399,2,0)</f>
        <v>4</v>
      </c>
      <c r="D3947" s="219">
        <v>1</v>
      </c>
      <c r="E3947" s="104" t="str">
        <f>VLOOKUP(BJB!$F$9:$F$5599,Ctrl!$B$4:$D$399,3,0)</f>
        <v>III</v>
      </c>
      <c r="F3947" s="139" t="s">
        <v>10546</v>
      </c>
      <c r="G3947" s="139" t="s">
        <v>4151</v>
      </c>
      <c r="H3947" s="125">
        <v>1110706000689</v>
      </c>
      <c r="I3947" s="220" t="e">
        <f>IF(G3946=BJB!#REF!,I3946+1,1)</f>
        <v>#REF!</v>
      </c>
      <c r="J3947" s="912" t="s">
        <v>23830</v>
      </c>
      <c r="K3947" s="121" t="s">
        <v>72</v>
      </c>
      <c r="L3947" s="104" t="s">
        <v>6477</v>
      </c>
      <c r="M3947" s="104" t="s">
        <v>4160</v>
      </c>
      <c r="N3947" s="120">
        <v>40795</v>
      </c>
      <c r="O3947" s="107">
        <v>20000000</v>
      </c>
      <c r="P3947" s="105" t="s">
        <v>6222</v>
      </c>
      <c r="Q3947" s="120" t="s">
        <v>6222</v>
      </c>
      <c r="R3947" s="890">
        <v>0</v>
      </c>
      <c r="S3947" s="108" t="s">
        <v>4102</v>
      </c>
      <c r="T3947" s="109">
        <v>41151</v>
      </c>
      <c r="U3947" s="106">
        <v>11375001</v>
      </c>
      <c r="V3947" s="109" t="s">
        <v>6222</v>
      </c>
      <c r="W3947" s="141">
        <v>0</v>
      </c>
      <c r="X3947" s="141">
        <v>0</v>
      </c>
      <c r="Y3947" s="141">
        <v>0</v>
      </c>
      <c r="Z3947" s="141">
        <v>0</v>
      </c>
      <c r="AA3947" s="112">
        <v>3809894</v>
      </c>
      <c r="AB3947" s="112"/>
      <c r="AC3947" s="132"/>
      <c r="AD3947" s="141"/>
      <c r="AE3947" s="106">
        <v>0</v>
      </c>
      <c r="AF3947" s="106">
        <v>0</v>
      </c>
      <c r="AG3947" s="106">
        <v>0</v>
      </c>
      <c r="AH3947" s="111"/>
      <c r="AI3947" s="111"/>
      <c r="AJ3947" s="111"/>
      <c r="AK3947" s="106"/>
      <c r="AL3947" s="106"/>
      <c r="AM3947" s="106"/>
      <c r="AN3947" s="114">
        <f t="shared" si="122"/>
        <v>3809894</v>
      </c>
      <c r="AO3947" s="114">
        <f t="shared" si="123"/>
        <v>7565107</v>
      </c>
      <c r="AP3947" s="114"/>
      <c r="AQ3947" s="114"/>
      <c r="AR3947" s="114"/>
      <c r="AS3947" s="114"/>
      <c r="AT3947" s="189"/>
    </row>
    <row r="3948" spans="1:46" s="191" customFormat="1" ht="15" customHeight="1" x14ac:dyDescent="0.2">
      <c r="A3948" s="104"/>
      <c r="B3948" s="104">
        <f>VLOOKUP(BJB!$F$9:$F$5599,Ctrl!$B$4:$C$399,2,0)</f>
        <v>34</v>
      </c>
      <c r="C3948" s="104">
        <f>VLOOKUP(BJB!$G$9:$G$5599,Ctrl!$E$4:$F$399,2,0)</f>
        <v>0</v>
      </c>
      <c r="D3948" s="219">
        <v>1</v>
      </c>
      <c r="E3948" s="104" t="str">
        <f>VLOOKUP(BJB!$F$9:$F$5599,Ctrl!$B$4:$D$399,3,0)</f>
        <v>III</v>
      </c>
      <c r="F3948" s="139" t="s">
        <v>10546</v>
      </c>
      <c r="G3948" s="139" t="s">
        <v>7677</v>
      </c>
      <c r="H3948" s="125" t="s">
        <v>6725</v>
      </c>
      <c r="I3948" s="220" t="e">
        <f>IF(G3947=BJB!#REF!,I3947+1,1)</f>
        <v>#REF!</v>
      </c>
      <c r="J3948" s="912" t="s">
        <v>23831</v>
      </c>
      <c r="K3948" s="126" t="s">
        <v>10949</v>
      </c>
      <c r="L3948" s="104" t="s">
        <v>6477</v>
      </c>
      <c r="M3948" s="127" t="s">
        <v>6146</v>
      </c>
      <c r="N3948" s="128">
        <v>41009</v>
      </c>
      <c r="O3948" s="140">
        <v>50000000</v>
      </c>
      <c r="P3948" s="105" t="s">
        <v>16961</v>
      </c>
      <c r="Q3948" s="120">
        <v>41792</v>
      </c>
      <c r="R3948" s="105">
        <v>25750000</v>
      </c>
      <c r="S3948" s="146" t="s">
        <v>6086</v>
      </c>
      <c r="T3948" s="109">
        <v>42003</v>
      </c>
      <c r="U3948" s="141">
        <v>17027500</v>
      </c>
      <c r="V3948" s="109">
        <v>41974</v>
      </c>
      <c r="W3948" s="141">
        <v>17027500</v>
      </c>
      <c r="X3948" s="141">
        <v>0</v>
      </c>
      <c r="Y3948" s="141">
        <v>0</v>
      </c>
      <c r="Z3948" s="141">
        <v>0</v>
      </c>
      <c r="AA3948" s="112">
        <v>15627500</v>
      </c>
      <c r="AB3948" s="112"/>
      <c r="AC3948" s="132"/>
      <c r="AD3948" s="141"/>
      <c r="AE3948" s="106">
        <v>0</v>
      </c>
      <c r="AF3948" s="106">
        <v>0</v>
      </c>
      <c r="AG3948" s="106">
        <v>0</v>
      </c>
      <c r="AH3948" s="222"/>
      <c r="AI3948" s="222"/>
      <c r="AJ3948" s="141"/>
      <c r="AK3948" s="141"/>
      <c r="AL3948" s="141"/>
      <c r="AM3948" s="141"/>
      <c r="AN3948" s="114">
        <f t="shared" si="122"/>
        <v>15627500</v>
      </c>
      <c r="AO3948" s="114">
        <f t="shared" si="123"/>
        <v>1400000</v>
      </c>
      <c r="AP3948" s="114"/>
      <c r="AQ3948" s="114"/>
      <c r="AR3948" s="114"/>
      <c r="AS3948" s="114"/>
      <c r="AT3948" s="189"/>
    </row>
    <row r="3949" spans="1:46" s="233" customFormat="1" ht="15" customHeight="1" x14ac:dyDescent="0.2">
      <c r="A3949" s="104"/>
      <c r="B3949" s="104">
        <f>VLOOKUP(BJB!$F$9:$F$5599,Ctrl!$B$4:$C$399,2,0)</f>
        <v>34</v>
      </c>
      <c r="C3949" s="104">
        <f>VLOOKUP(BJB!$G$9:$G$5599,Ctrl!$E$4:$F$399,2,0)</f>
        <v>4</v>
      </c>
      <c r="D3949" s="219">
        <v>1</v>
      </c>
      <c r="E3949" s="104" t="str">
        <f>VLOOKUP(BJB!$F$9:$F$5599,Ctrl!$B$4:$D$399,3,0)</f>
        <v>III</v>
      </c>
      <c r="F3949" s="139" t="s">
        <v>10546</v>
      </c>
      <c r="G3949" s="139" t="s">
        <v>4151</v>
      </c>
      <c r="H3949" s="125" t="s">
        <v>7534</v>
      </c>
      <c r="I3949" s="220" t="e">
        <f>IF(G3948=BJB!#REF!,I3948+1,1)</f>
        <v>#REF!</v>
      </c>
      <c r="J3949" s="891" t="s">
        <v>18498</v>
      </c>
      <c r="K3949" s="121" t="s">
        <v>5671</v>
      </c>
      <c r="L3949" s="104" t="s">
        <v>6477</v>
      </c>
      <c r="M3949" s="104" t="s">
        <v>5672</v>
      </c>
      <c r="N3949" s="120">
        <v>41355</v>
      </c>
      <c r="O3949" s="107">
        <v>40000000</v>
      </c>
      <c r="P3949" s="105" t="s">
        <v>16962</v>
      </c>
      <c r="Q3949" s="120">
        <v>41684</v>
      </c>
      <c r="R3949" s="105">
        <v>36058307</v>
      </c>
      <c r="S3949" s="146" t="s">
        <v>13545</v>
      </c>
      <c r="T3949" s="109">
        <v>41816</v>
      </c>
      <c r="U3949" s="116">
        <v>28000000</v>
      </c>
      <c r="V3949" s="109">
        <v>41791</v>
      </c>
      <c r="W3949" s="141">
        <v>28000000</v>
      </c>
      <c r="X3949" s="141">
        <v>0</v>
      </c>
      <c r="Y3949" s="141">
        <v>0</v>
      </c>
      <c r="Z3949" s="141">
        <v>0</v>
      </c>
      <c r="AA3949" s="112">
        <v>7267442</v>
      </c>
      <c r="AB3949" s="112"/>
      <c r="AC3949" s="132">
        <v>19954779</v>
      </c>
      <c r="AD3949" s="141"/>
      <c r="AE3949" s="106">
        <v>0</v>
      </c>
      <c r="AF3949" s="106">
        <v>0</v>
      </c>
      <c r="AG3949" s="106">
        <v>0</v>
      </c>
      <c r="AH3949" s="116"/>
      <c r="AI3949" s="116"/>
      <c r="AJ3949" s="230"/>
      <c r="AK3949" s="116"/>
      <c r="AL3949" s="116"/>
      <c r="AM3949" s="116"/>
      <c r="AN3949" s="114">
        <f t="shared" si="122"/>
        <v>27222221</v>
      </c>
      <c r="AO3949" s="114">
        <f t="shared" si="123"/>
        <v>777779</v>
      </c>
      <c r="AP3949" s="114"/>
      <c r="AQ3949" s="114"/>
      <c r="AR3949" s="114"/>
      <c r="AS3949" s="114"/>
      <c r="AT3949" s="189"/>
    </row>
    <row r="3950" spans="1:46" s="233" customFormat="1" ht="15" customHeight="1" x14ac:dyDescent="0.2">
      <c r="A3950" s="104"/>
      <c r="B3950" s="104">
        <f>VLOOKUP(BJB!$F$9:$F$5599,Ctrl!$B$4:$C$399,2,0)</f>
        <v>34</v>
      </c>
      <c r="C3950" s="104">
        <f>VLOOKUP(BJB!$G$9:$G$5599,Ctrl!$E$4:$F$399,2,0)</f>
        <v>2</v>
      </c>
      <c r="D3950" s="219">
        <v>1</v>
      </c>
      <c r="E3950" s="104" t="str">
        <f>VLOOKUP(BJB!$F$9:$F$5599,Ctrl!$B$4:$D$399,3,0)</f>
        <v>III</v>
      </c>
      <c r="F3950" s="139" t="s">
        <v>10546</v>
      </c>
      <c r="G3950" s="139" t="s">
        <v>10323</v>
      </c>
      <c r="H3950" s="125" t="s">
        <v>6711</v>
      </c>
      <c r="I3950" s="220" t="e">
        <f>IF(G3949=BJB!#REF!,I3949+1,1)</f>
        <v>#REF!</v>
      </c>
      <c r="J3950" s="891" t="s">
        <v>18499</v>
      </c>
      <c r="K3950" s="126" t="s">
        <v>5033</v>
      </c>
      <c r="L3950" s="104" t="s">
        <v>6477</v>
      </c>
      <c r="M3950" s="127" t="s">
        <v>4221</v>
      </c>
      <c r="N3950" s="128">
        <v>41075</v>
      </c>
      <c r="O3950" s="140">
        <v>100000000</v>
      </c>
      <c r="P3950" s="105" t="s">
        <v>16963</v>
      </c>
      <c r="Q3950" s="120">
        <v>41592</v>
      </c>
      <c r="R3950" s="105">
        <v>83930824</v>
      </c>
      <c r="S3950" s="234" t="s">
        <v>4963</v>
      </c>
      <c r="T3950" s="130">
        <v>41670</v>
      </c>
      <c r="U3950" s="141">
        <v>58751577</v>
      </c>
      <c r="V3950" s="109">
        <v>41640</v>
      </c>
      <c r="W3950" s="141">
        <v>58751577</v>
      </c>
      <c r="X3950" s="141">
        <v>0</v>
      </c>
      <c r="Y3950" s="141">
        <v>0</v>
      </c>
      <c r="Z3950" s="141">
        <v>0</v>
      </c>
      <c r="AA3950" s="114">
        <v>10238143</v>
      </c>
      <c r="AB3950" s="114">
        <v>160182</v>
      </c>
      <c r="AC3950" s="132"/>
      <c r="AD3950" s="141">
        <v>160182</v>
      </c>
      <c r="AE3950" s="106">
        <v>160182</v>
      </c>
      <c r="AF3950" s="106">
        <v>160279</v>
      </c>
      <c r="AG3950" s="106">
        <v>164290</v>
      </c>
      <c r="AH3950" s="222"/>
      <c r="AI3950" s="222"/>
      <c r="AJ3950" s="141"/>
      <c r="AK3950" s="141"/>
      <c r="AL3950" s="141"/>
      <c r="AM3950" s="141"/>
      <c r="AN3950" s="114">
        <f t="shared" si="122"/>
        <v>11043258</v>
      </c>
      <c r="AO3950" s="114">
        <f t="shared" si="123"/>
        <v>47708319</v>
      </c>
      <c r="AP3950" s="114"/>
      <c r="AQ3950" s="114"/>
      <c r="AR3950" s="114"/>
      <c r="AS3950" s="114"/>
      <c r="AT3950" s="189"/>
    </row>
    <row r="3951" spans="1:46" s="233" customFormat="1" ht="15" customHeight="1" x14ac:dyDescent="0.2">
      <c r="A3951" s="104"/>
      <c r="B3951" s="104">
        <f>VLOOKUP(BJB!$F$9:$F$5599,Ctrl!$B$4:$C$399,2,0)</f>
        <v>34</v>
      </c>
      <c r="C3951" s="104">
        <f>VLOOKUP(BJB!$G$9:$G$5599,Ctrl!$E$4:$F$399,2,0)</f>
        <v>1</v>
      </c>
      <c r="D3951" s="219">
        <v>1</v>
      </c>
      <c r="E3951" s="104" t="str">
        <f>VLOOKUP(BJB!$F$9:$F$5599,Ctrl!$B$4:$D$399,3,0)</f>
        <v>III</v>
      </c>
      <c r="F3951" s="139" t="s">
        <v>10546</v>
      </c>
      <c r="G3951" s="139" t="s">
        <v>4099</v>
      </c>
      <c r="H3951" s="125" t="s">
        <v>7541</v>
      </c>
      <c r="I3951" s="220" t="e">
        <f>IF(G3950=BJB!#REF!,I3950+1,1)</f>
        <v>#REF!</v>
      </c>
      <c r="J3951" s="891" t="s">
        <v>18500</v>
      </c>
      <c r="K3951" s="121" t="s">
        <v>4129</v>
      </c>
      <c r="L3951" s="104" t="s">
        <v>6477</v>
      </c>
      <c r="M3951" s="104" t="s">
        <v>4128</v>
      </c>
      <c r="N3951" s="120">
        <v>40865</v>
      </c>
      <c r="O3951" s="107">
        <v>15000000</v>
      </c>
      <c r="P3951" s="105" t="s">
        <v>16964</v>
      </c>
      <c r="Q3951" s="120">
        <v>41334</v>
      </c>
      <c r="R3951" s="105">
        <v>15278668</v>
      </c>
      <c r="S3951" s="108" t="s">
        <v>7116</v>
      </c>
      <c r="T3951" s="109">
        <v>41417</v>
      </c>
      <c r="U3951" s="112">
        <v>10500000</v>
      </c>
      <c r="V3951" s="109">
        <v>41417</v>
      </c>
      <c r="W3951" s="141">
        <v>10500000</v>
      </c>
      <c r="X3951" s="141">
        <v>0</v>
      </c>
      <c r="Y3951" s="141">
        <v>0</v>
      </c>
      <c r="Z3951" s="141">
        <v>0</v>
      </c>
      <c r="AA3951" s="112">
        <v>6497158</v>
      </c>
      <c r="AB3951" s="112"/>
      <c r="AC3951" s="132">
        <v>375666</v>
      </c>
      <c r="AD3951" s="141">
        <v>368904</v>
      </c>
      <c r="AE3951" s="106">
        <v>0</v>
      </c>
      <c r="AF3951" s="106">
        <v>360640</v>
      </c>
      <c r="AG3951" s="106">
        <v>375666</v>
      </c>
      <c r="AH3951" s="112"/>
      <c r="AI3951" s="222"/>
      <c r="AJ3951" s="230"/>
      <c r="AK3951" s="112"/>
      <c r="AL3951" s="112"/>
      <c r="AM3951" s="112"/>
      <c r="AN3951" s="114">
        <f t="shared" si="122"/>
        <v>7978034</v>
      </c>
      <c r="AO3951" s="114">
        <f t="shared" si="123"/>
        <v>2521966</v>
      </c>
      <c r="AP3951" s="114"/>
      <c r="AQ3951" s="114"/>
      <c r="AR3951" s="114"/>
      <c r="AS3951" s="114"/>
      <c r="AT3951" s="189"/>
    </row>
    <row r="3952" spans="1:46" s="233" customFormat="1" ht="15" customHeight="1" x14ac:dyDescent="0.2">
      <c r="A3952" s="104"/>
      <c r="B3952" s="104">
        <f>VLOOKUP(BJB!$F$9:$F$5599,Ctrl!$B$4:$C$399,2,0)</f>
        <v>34</v>
      </c>
      <c r="C3952" s="104">
        <f>VLOOKUP(BJB!$G$9:$G$5599,Ctrl!$E$4:$F$399,2,0)</f>
        <v>2</v>
      </c>
      <c r="D3952" s="219">
        <v>1</v>
      </c>
      <c r="E3952" s="104" t="str">
        <f>VLOOKUP(BJB!$F$9:$F$5599,Ctrl!$B$4:$D$399,3,0)</f>
        <v>III</v>
      </c>
      <c r="F3952" s="139" t="s">
        <v>10546</v>
      </c>
      <c r="G3952" s="139" t="s">
        <v>10323</v>
      </c>
      <c r="H3952" s="886" t="s">
        <v>14789</v>
      </c>
      <c r="I3952" s="220" t="e">
        <f>IF(G3951=BJB!#REF!,I3951+1,1)</f>
        <v>#REF!</v>
      </c>
      <c r="J3952" s="891" t="s">
        <v>18501</v>
      </c>
      <c r="K3952" s="121" t="s">
        <v>8056</v>
      </c>
      <c r="L3952" s="104" t="s">
        <v>6477</v>
      </c>
      <c r="M3952" s="104" t="s">
        <v>7840</v>
      </c>
      <c r="N3952" s="120">
        <v>41396</v>
      </c>
      <c r="O3952" s="105">
        <v>10000000</v>
      </c>
      <c r="P3952" s="105" t="s">
        <v>16883</v>
      </c>
      <c r="Q3952" s="120">
        <v>41953</v>
      </c>
      <c r="R3952" s="105">
        <v>8183899</v>
      </c>
      <c r="S3952" s="146" t="s">
        <v>8217</v>
      </c>
      <c r="T3952" s="109">
        <v>42152</v>
      </c>
      <c r="U3952" s="141">
        <v>5509900</v>
      </c>
      <c r="V3952" s="109">
        <v>42152</v>
      </c>
      <c r="W3952" s="141">
        <v>5509900</v>
      </c>
      <c r="X3952" s="141">
        <v>0</v>
      </c>
      <c r="Y3952" s="141">
        <v>0</v>
      </c>
      <c r="Z3952" s="141">
        <v>0</v>
      </c>
      <c r="AA3952" s="114">
        <v>1400000</v>
      </c>
      <c r="AB3952" s="114">
        <v>200000</v>
      </c>
      <c r="AC3952" s="132">
        <v>400000</v>
      </c>
      <c r="AD3952" s="141">
        <v>200000</v>
      </c>
      <c r="AE3952" s="106">
        <v>300000</v>
      </c>
      <c r="AF3952" s="106">
        <v>400000</v>
      </c>
      <c r="AG3952" s="106">
        <v>32241</v>
      </c>
      <c r="AH3952" s="106"/>
      <c r="AI3952" s="222"/>
      <c r="AJ3952" s="106"/>
      <c r="AK3952" s="106"/>
      <c r="AL3952" s="106"/>
      <c r="AM3952" s="106"/>
      <c r="AN3952" s="114">
        <f t="shared" si="122"/>
        <v>2932241</v>
      </c>
      <c r="AO3952" s="114">
        <f t="shared" si="123"/>
        <v>2577659</v>
      </c>
      <c r="AP3952" s="114"/>
      <c r="AQ3952" s="114"/>
      <c r="AR3952" s="114"/>
      <c r="AS3952" s="114"/>
      <c r="AT3952" s="189"/>
    </row>
    <row r="3953" spans="1:46" s="233" customFormat="1" ht="15" customHeight="1" x14ac:dyDescent="0.2">
      <c r="A3953" s="104"/>
      <c r="B3953" s="104">
        <f>VLOOKUP(BJB!$F$9:$F$5599,Ctrl!$B$4:$C$399,2,0)</f>
        <v>34</v>
      </c>
      <c r="C3953" s="104">
        <f>VLOOKUP(BJB!$G$9:$G$5599,Ctrl!$E$4:$F$399,2,0)</f>
        <v>0</v>
      </c>
      <c r="D3953" s="219">
        <v>1</v>
      </c>
      <c r="E3953" s="104" t="str">
        <f>VLOOKUP(BJB!$F$9:$F$5599,Ctrl!$B$4:$D$399,3,0)</f>
        <v>III</v>
      </c>
      <c r="F3953" s="139" t="s">
        <v>10546</v>
      </c>
      <c r="G3953" s="139" t="s">
        <v>7677</v>
      </c>
      <c r="H3953" s="125" t="s">
        <v>7533</v>
      </c>
      <c r="I3953" s="220" t="e">
        <f>IF(G3952=BJB!#REF!,I3952+1,1)</f>
        <v>#REF!</v>
      </c>
      <c r="J3953" s="891" t="s">
        <v>18502</v>
      </c>
      <c r="K3953" s="121" t="s">
        <v>4083</v>
      </c>
      <c r="L3953" s="104" t="s">
        <v>6477</v>
      </c>
      <c r="M3953" s="104" t="s">
        <v>4028</v>
      </c>
      <c r="N3953" s="120">
        <v>40259</v>
      </c>
      <c r="O3953" s="107">
        <v>75000000</v>
      </c>
      <c r="P3953" s="105" t="s">
        <v>16965</v>
      </c>
      <c r="Q3953" s="120">
        <v>41417</v>
      </c>
      <c r="R3953" s="105">
        <v>43373319</v>
      </c>
      <c r="S3953" s="146" t="s">
        <v>7117</v>
      </c>
      <c r="T3953" s="109">
        <v>41453</v>
      </c>
      <c r="U3953" s="112">
        <v>32066300</v>
      </c>
      <c r="V3953" s="109">
        <v>41453</v>
      </c>
      <c r="W3953" s="141">
        <v>32066300</v>
      </c>
      <c r="X3953" s="141">
        <v>0</v>
      </c>
      <c r="Y3953" s="141">
        <v>0</v>
      </c>
      <c r="Z3953" s="141">
        <v>0</v>
      </c>
      <c r="AA3953" s="112">
        <v>9750000</v>
      </c>
      <c r="AB3953" s="112">
        <v>375000</v>
      </c>
      <c r="AC3953" s="132">
        <v>375000</v>
      </c>
      <c r="AD3953" s="141">
        <v>375000</v>
      </c>
      <c r="AE3953" s="106">
        <v>375000</v>
      </c>
      <c r="AF3953" s="106">
        <v>375000</v>
      </c>
      <c r="AG3953" s="106">
        <v>375000</v>
      </c>
      <c r="AH3953" s="222"/>
      <c r="AI3953" s="222"/>
      <c r="AJ3953" s="230"/>
      <c r="AK3953" s="112"/>
      <c r="AL3953" s="112"/>
      <c r="AM3953" s="112"/>
      <c r="AN3953" s="114">
        <f t="shared" si="122"/>
        <v>12000000</v>
      </c>
      <c r="AO3953" s="114">
        <f t="shared" si="123"/>
        <v>20066300</v>
      </c>
      <c r="AP3953" s="114"/>
      <c r="AQ3953" s="114"/>
      <c r="AR3953" s="114"/>
      <c r="AS3953" s="114"/>
      <c r="AT3953" s="189"/>
    </row>
    <row r="3954" spans="1:46" s="233" customFormat="1" ht="15" customHeight="1" x14ac:dyDescent="0.2">
      <c r="A3954" s="104"/>
      <c r="B3954" s="104">
        <f>VLOOKUP(BJB!$F$9:$F$5599,Ctrl!$B$4:$C$399,2,0)</f>
        <v>34</v>
      </c>
      <c r="C3954" s="104">
        <f>VLOOKUP(BJB!$G$9:$G$5599,Ctrl!$E$4:$F$399,2,0)</f>
        <v>1</v>
      </c>
      <c r="D3954" s="219">
        <v>1</v>
      </c>
      <c r="E3954" s="104" t="str">
        <f>VLOOKUP(BJB!$F$9:$F$5599,Ctrl!$B$4:$D$399,3,0)</f>
        <v>III</v>
      </c>
      <c r="F3954" s="139" t="s">
        <v>10546</v>
      </c>
      <c r="G3954" s="139" t="s">
        <v>4099</v>
      </c>
      <c r="H3954" s="684">
        <v>1110812000512</v>
      </c>
      <c r="I3954" s="220" t="e">
        <f>IF(G3953=BJB!#REF!,I3953+1,1)</f>
        <v>#REF!</v>
      </c>
      <c r="J3954" s="912" t="s">
        <v>23832</v>
      </c>
      <c r="K3954" s="121" t="s">
        <v>4109</v>
      </c>
      <c r="L3954" s="104" t="s">
        <v>6477</v>
      </c>
      <c r="M3954" s="104" t="s">
        <v>4110</v>
      </c>
      <c r="N3954" s="120">
        <v>40809</v>
      </c>
      <c r="O3954" s="107">
        <v>10000000</v>
      </c>
      <c r="P3954" s="105" t="s">
        <v>16966</v>
      </c>
      <c r="Q3954" s="120">
        <v>41127</v>
      </c>
      <c r="R3954" s="105">
        <v>6436735</v>
      </c>
      <c r="S3954" s="108" t="s">
        <v>7125</v>
      </c>
      <c r="T3954" s="109">
        <v>41172</v>
      </c>
      <c r="U3954" s="112">
        <v>4505715</v>
      </c>
      <c r="V3954" s="109">
        <v>41172</v>
      </c>
      <c r="W3954" s="141">
        <v>4505715</v>
      </c>
      <c r="X3954" s="141">
        <v>0</v>
      </c>
      <c r="Y3954" s="141">
        <v>0</v>
      </c>
      <c r="Z3954" s="141">
        <v>0</v>
      </c>
      <c r="AA3954" s="112">
        <v>1575264</v>
      </c>
      <c r="AB3954" s="112"/>
      <c r="AC3954" s="132"/>
      <c r="AD3954" s="141"/>
      <c r="AE3954" s="106">
        <v>0</v>
      </c>
      <c r="AF3954" s="106">
        <v>0</v>
      </c>
      <c r="AG3954" s="106">
        <v>0</v>
      </c>
      <c r="AH3954" s="112"/>
      <c r="AI3954" s="112"/>
      <c r="AJ3954" s="112"/>
      <c r="AK3954" s="112"/>
      <c r="AL3954" s="112"/>
      <c r="AM3954" s="112"/>
      <c r="AN3954" s="114">
        <f t="shared" si="122"/>
        <v>1575264</v>
      </c>
      <c r="AO3954" s="114">
        <f t="shared" si="123"/>
        <v>2930451</v>
      </c>
      <c r="AP3954" s="114"/>
      <c r="AQ3954" s="114"/>
      <c r="AR3954" s="114"/>
      <c r="AS3954" s="114"/>
      <c r="AT3954" s="189"/>
    </row>
    <row r="3955" spans="1:46" s="233" customFormat="1" ht="15" customHeight="1" x14ac:dyDescent="0.2">
      <c r="A3955" s="104"/>
      <c r="B3955" s="104">
        <f>VLOOKUP(BJB!$F$9:$F$5599,Ctrl!$B$4:$C$399,2,0)</f>
        <v>34</v>
      </c>
      <c r="C3955" s="104">
        <f>VLOOKUP(BJB!$G$9:$G$5599,Ctrl!$E$4:$F$399,2,0)</f>
        <v>0</v>
      </c>
      <c r="D3955" s="219">
        <v>1</v>
      </c>
      <c r="E3955" s="104" t="str">
        <f>VLOOKUP(BJB!$F$9:$F$5599,Ctrl!$B$4:$D$399,3,0)</f>
        <v>III</v>
      </c>
      <c r="F3955" s="139" t="s">
        <v>10546</v>
      </c>
      <c r="G3955" s="139" t="s">
        <v>7677</v>
      </c>
      <c r="H3955" s="231" t="s">
        <v>18623</v>
      </c>
      <c r="I3955" s="220" t="e">
        <f>IF(G3954=BJB!#REF!,I3954+1,1)</f>
        <v>#REF!</v>
      </c>
      <c r="J3955" s="891" t="s">
        <v>18503</v>
      </c>
      <c r="K3955" s="121" t="s">
        <v>7389</v>
      </c>
      <c r="L3955" s="104" t="s">
        <v>6477</v>
      </c>
      <c r="M3955" s="104" t="s">
        <v>4061</v>
      </c>
      <c r="N3955" s="120">
        <v>40819</v>
      </c>
      <c r="O3955" s="105">
        <v>40000000</v>
      </c>
      <c r="P3955" s="105" t="s">
        <v>16967</v>
      </c>
      <c r="Q3955" s="120">
        <v>41689</v>
      </c>
      <c r="R3955" s="105">
        <v>22349094</v>
      </c>
      <c r="S3955" s="146" t="s">
        <v>7394</v>
      </c>
      <c r="T3955" s="109">
        <v>42093</v>
      </c>
      <c r="U3955" s="141">
        <v>15395729.999999998</v>
      </c>
      <c r="V3955" s="109">
        <v>42093</v>
      </c>
      <c r="W3955" s="141">
        <v>15395729.999999998</v>
      </c>
      <c r="X3955" s="141">
        <v>0</v>
      </c>
      <c r="Y3955" s="141">
        <v>0</v>
      </c>
      <c r="Z3955" s="141">
        <v>0</v>
      </c>
      <c r="AA3955" s="114">
        <v>2209687</v>
      </c>
      <c r="AB3955" s="114">
        <v>324954</v>
      </c>
      <c r="AC3955" s="132">
        <v>243715</v>
      </c>
      <c r="AD3955" s="141"/>
      <c r="AE3955" s="106">
        <v>0</v>
      </c>
      <c r="AF3955" s="106">
        <v>0</v>
      </c>
      <c r="AG3955" s="106">
        <v>0</v>
      </c>
      <c r="AH3955" s="222"/>
      <c r="AI3955" s="222"/>
      <c r="AJ3955" s="141"/>
      <c r="AK3955" s="141"/>
      <c r="AL3955" s="141"/>
      <c r="AM3955" s="141"/>
      <c r="AN3955" s="114">
        <f t="shared" si="122"/>
        <v>2778356</v>
      </c>
      <c r="AO3955" s="114">
        <f t="shared" si="123"/>
        <v>12617373.999999998</v>
      </c>
      <c r="AP3955" s="114"/>
      <c r="AQ3955" s="114"/>
      <c r="AR3955" s="114"/>
      <c r="AS3955" s="114"/>
      <c r="AT3955" s="189"/>
    </row>
    <row r="3956" spans="1:46" s="233" customFormat="1" ht="15" customHeight="1" x14ac:dyDescent="0.2">
      <c r="A3956" s="104"/>
      <c r="B3956" s="104">
        <f>VLOOKUP(BJB!$F$9:$F$5599,Ctrl!$B$4:$C$399,2,0)</f>
        <v>34</v>
      </c>
      <c r="C3956" s="104">
        <f>VLOOKUP(BJB!$G$9:$G$5599,Ctrl!$E$4:$F$399,2,0)</f>
        <v>4</v>
      </c>
      <c r="D3956" s="219">
        <v>1</v>
      </c>
      <c r="E3956" s="104" t="str">
        <f>VLOOKUP(BJB!$F$9:$F$5599,Ctrl!$B$4:$D$399,3,0)</f>
        <v>III</v>
      </c>
      <c r="F3956" s="139" t="s">
        <v>10585</v>
      </c>
      <c r="G3956" s="139" t="s">
        <v>8034</v>
      </c>
      <c r="H3956" s="125" t="s">
        <v>8547</v>
      </c>
      <c r="I3956" s="220" t="e">
        <f>IF(G3955=BJB!#REF!,I3955+1,1)</f>
        <v>#REF!</v>
      </c>
      <c r="J3956" s="891" t="s">
        <v>18504</v>
      </c>
      <c r="K3956" s="121" t="s">
        <v>10950</v>
      </c>
      <c r="L3956" s="104" t="s">
        <v>6477</v>
      </c>
      <c r="M3956" s="104" t="s">
        <v>8194</v>
      </c>
      <c r="N3956" s="120">
        <v>41271</v>
      </c>
      <c r="O3956" s="105">
        <v>125000000</v>
      </c>
      <c r="P3956" s="105" t="s">
        <v>16968</v>
      </c>
      <c r="Q3956" s="120">
        <v>41646</v>
      </c>
      <c r="R3956" s="105">
        <v>111111112</v>
      </c>
      <c r="S3956" s="146" t="s">
        <v>8273</v>
      </c>
      <c r="T3956" s="109">
        <v>42152</v>
      </c>
      <c r="U3956" s="141">
        <v>77777778</v>
      </c>
      <c r="V3956" s="109">
        <v>42152</v>
      </c>
      <c r="W3956" s="141">
        <v>77777778</v>
      </c>
      <c r="X3956" s="141">
        <v>0</v>
      </c>
      <c r="Y3956" s="141">
        <v>0</v>
      </c>
      <c r="Z3956" s="141">
        <v>0</v>
      </c>
      <c r="AA3956" s="114">
        <v>5320687</v>
      </c>
      <c r="AB3956" s="114">
        <v>249407</v>
      </c>
      <c r="AC3956" s="132"/>
      <c r="AD3956" s="141">
        <v>290975</v>
      </c>
      <c r="AE3956" s="106">
        <v>249407</v>
      </c>
      <c r="AF3956" s="106">
        <v>249407</v>
      </c>
      <c r="AG3956" s="106">
        <v>249407</v>
      </c>
      <c r="AH3956" s="106"/>
      <c r="AI3956" s="106"/>
      <c r="AJ3956" s="106"/>
      <c r="AK3956" s="106"/>
      <c r="AL3956" s="106"/>
      <c r="AM3956" s="106"/>
      <c r="AN3956" s="114">
        <f t="shared" si="122"/>
        <v>6609290</v>
      </c>
      <c r="AO3956" s="114">
        <f t="shared" si="123"/>
        <v>71168488</v>
      </c>
      <c r="AP3956" s="114"/>
      <c r="AQ3956" s="114"/>
      <c r="AR3956" s="114"/>
      <c r="AS3956" s="114"/>
      <c r="AT3956" s="189"/>
    </row>
    <row r="3957" spans="1:46" s="233" customFormat="1" ht="15" customHeight="1" x14ac:dyDescent="0.2">
      <c r="A3957" s="104"/>
      <c r="B3957" s="104">
        <f>VLOOKUP(BJB!$F$9:$F$5599,Ctrl!$B$4:$C$399,2,0)</f>
        <v>34</v>
      </c>
      <c r="C3957" s="104">
        <f>VLOOKUP(BJB!$G$9:$G$5599,Ctrl!$E$4:$F$399,2,0)</f>
        <v>1</v>
      </c>
      <c r="D3957" s="219">
        <v>1</v>
      </c>
      <c r="E3957" s="104" t="str">
        <f>VLOOKUP(BJB!$F$9:$F$5599,Ctrl!$B$4:$D$399,3,0)</f>
        <v>III</v>
      </c>
      <c r="F3957" s="139" t="s">
        <v>10546</v>
      </c>
      <c r="G3957" s="139" t="s">
        <v>4099</v>
      </c>
      <c r="H3957" s="684">
        <v>1120717000432</v>
      </c>
      <c r="I3957" s="220"/>
      <c r="J3957" s="912" t="s">
        <v>23833</v>
      </c>
      <c r="K3957" s="121" t="s">
        <v>10091</v>
      </c>
      <c r="L3957" s="104" t="s">
        <v>6477</v>
      </c>
      <c r="M3957" s="104" t="s">
        <v>4145</v>
      </c>
      <c r="N3957" s="120">
        <v>41131</v>
      </c>
      <c r="O3957" s="105">
        <v>20000000</v>
      </c>
      <c r="P3957" s="105" t="s">
        <v>16969</v>
      </c>
      <c r="Q3957" s="120">
        <v>42193</v>
      </c>
      <c r="R3957" s="105">
        <v>5748002</v>
      </c>
      <c r="S3957" s="146" t="s">
        <v>10108</v>
      </c>
      <c r="T3957" s="109">
        <v>42389</v>
      </c>
      <c r="U3957" s="141">
        <v>4023601</v>
      </c>
      <c r="V3957" s="109">
        <v>42389</v>
      </c>
      <c r="W3957" s="141">
        <v>4023601</v>
      </c>
      <c r="X3957" s="141">
        <v>0</v>
      </c>
      <c r="Y3957" s="141">
        <v>0</v>
      </c>
      <c r="Z3957" s="141">
        <v>0</v>
      </c>
      <c r="AA3957" s="114">
        <v>3749986</v>
      </c>
      <c r="AB3957" s="221"/>
      <c r="AC3957" s="132"/>
      <c r="AD3957" s="141"/>
      <c r="AE3957" s="106">
        <v>0</v>
      </c>
      <c r="AF3957" s="106">
        <v>0</v>
      </c>
      <c r="AG3957" s="106">
        <v>0</v>
      </c>
      <c r="AH3957" s="228"/>
      <c r="AI3957" s="228"/>
      <c r="AJ3957" s="141"/>
      <c r="AK3957" s="141"/>
      <c r="AL3957" s="141"/>
      <c r="AM3957" s="141"/>
      <c r="AN3957" s="114">
        <f t="shared" si="122"/>
        <v>3749986</v>
      </c>
      <c r="AO3957" s="114">
        <f t="shared" si="123"/>
        <v>273615</v>
      </c>
      <c r="AP3957" s="114"/>
      <c r="AQ3957" s="114"/>
      <c r="AR3957" s="114"/>
      <c r="AS3957" s="114"/>
      <c r="AT3957" s="189"/>
    </row>
    <row r="3958" spans="1:46" s="233" customFormat="1" ht="15" customHeight="1" x14ac:dyDescent="0.2">
      <c r="A3958" s="104"/>
      <c r="B3958" s="104">
        <f>VLOOKUP(BJB!$F$9:$F$5599,Ctrl!$B$4:$C$399,2,0)</f>
        <v>34</v>
      </c>
      <c r="C3958" s="104">
        <f>VLOOKUP(BJB!$G$9:$G$5599,Ctrl!$E$4:$F$399,2,0)</f>
        <v>2</v>
      </c>
      <c r="D3958" s="219">
        <v>1</v>
      </c>
      <c r="E3958" s="104" t="str">
        <f>VLOOKUP(BJB!$F$9:$F$5599,Ctrl!$B$4:$D$399,3,0)</f>
        <v>III</v>
      </c>
      <c r="F3958" s="139" t="s">
        <v>10546</v>
      </c>
      <c r="G3958" s="139" t="s">
        <v>10323</v>
      </c>
      <c r="H3958" s="125" t="s">
        <v>6708</v>
      </c>
      <c r="I3958" s="220" t="e">
        <f>IF(G3957=BJB!#REF!,I3957+1,1)</f>
        <v>#REF!</v>
      </c>
      <c r="J3958" s="891" t="s">
        <v>18505</v>
      </c>
      <c r="K3958" s="126" t="s">
        <v>4220</v>
      </c>
      <c r="L3958" s="104" t="s">
        <v>6477</v>
      </c>
      <c r="M3958" s="104" t="s">
        <v>4221</v>
      </c>
      <c r="N3958" s="120">
        <v>41075</v>
      </c>
      <c r="O3958" s="105">
        <v>50000000</v>
      </c>
      <c r="P3958" s="105" t="s">
        <v>16970</v>
      </c>
      <c r="Q3958" s="120" t="s">
        <v>16971</v>
      </c>
      <c r="R3958" s="105">
        <v>68959265</v>
      </c>
      <c r="S3958" s="146" t="s">
        <v>7124</v>
      </c>
      <c r="T3958" s="120">
        <v>41516</v>
      </c>
      <c r="U3958" s="141">
        <v>35000000</v>
      </c>
      <c r="V3958" s="109">
        <v>41516</v>
      </c>
      <c r="W3958" s="141">
        <v>35000000</v>
      </c>
      <c r="X3958" s="141">
        <v>0</v>
      </c>
      <c r="Y3958" s="141">
        <v>0</v>
      </c>
      <c r="Z3958" s="141">
        <v>0</v>
      </c>
      <c r="AA3958" s="114">
        <v>15023520</v>
      </c>
      <c r="AB3958" s="114">
        <v>1120789</v>
      </c>
      <c r="AC3958" s="132">
        <v>1120789</v>
      </c>
      <c r="AD3958" s="141">
        <v>1120789</v>
      </c>
      <c r="AE3958" s="106">
        <v>1120789</v>
      </c>
      <c r="AF3958" s="106">
        <v>1120789</v>
      </c>
      <c r="AG3958" s="106">
        <v>1120789</v>
      </c>
      <c r="AH3958" s="228"/>
      <c r="AI3958" s="222"/>
      <c r="AJ3958" s="141"/>
      <c r="AK3958" s="141"/>
      <c r="AL3958" s="141"/>
      <c r="AM3958" s="141"/>
      <c r="AN3958" s="114">
        <f t="shared" si="122"/>
        <v>21748254</v>
      </c>
      <c r="AO3958" s="114">
        <f t="shared" si="123"/>
        <v>13251746</v>
      </c>
      <c r="AP3958" s="114"/>
      <c r="AQ3958" s="114"/>
      <c r="AR3958" s="114"/>
      <c r="AS3958" s="114"/>
      <c r="AT3958" s="189"/>
    </row>
    <row r="3959" spans="1:46" s="233" customFormat="1" ht="15" customHeight="1" x14ac:dyDescent="0.2">
      <c r="A3959" s="104"/>
      <c r="B3959" s="104">
        <f>VLOOKUP(BJB!$F$9:$F$5599,Ctrl!$B$4:$C$399,2,0)</f>
        <v>34</v>
      </c>
      <c r="C3959" s="104">
        <f>VLOOKUP(BJB!$G$9:$G$5599,Ctrl!$E$4:$F$399,2,0)</f>
        <v>0</v>
      </c>
      <c r="D3959" s="219">
        <v>1</v>
      </c>
      <c r="E3959" s="104" t="str">
        <f>VLOOKUP(BJB!$F$9:$F$5599,Ctrl!$B$4:$D$399,3,0)</f>
        <v>III</v>
      </c>
      <c r="F3959" s="139" t="s">
        <v>10546</v>
      </c>
      <c r="G3959" s="139" t="s">
        <v>7677</v>
      </c>
      <c r="H3959" s="886" t="s">
        <v>14790</v>
      </c>
      <c r="I3959" s="220" t="e">
        <f>IF(G3958=BJB!#REF!,I3958+1,1)</f>
        <v>#REF!</v>
      </c>
      <c r="J3959" s="891" t="s">
        <v>18506</v>
      </c>
      <c r="K3959" s="121" t="s">
        <v>4027</v>
      </c>
      <c r="L3959" s="104" t="s">
        <v>6477</v>
      </c>
      <c r="M3959" s="104" t="s">
        <v>4028</v>
      </c>
      <c r="N3959" s="120">
        <v>40259</v>
      </c>
      <c r="O3959" s="107">
        <v>20000000</v>
      </c>
      <c r="P3959" s="105" t="s">
        <v>6222</v>
      </c>
      <c r="Q3959" s="120" t="s">
        <v>6222</v>
      </c>
      <c r="R3959" s="890">
        <v>0</v>
      </c>
      <c r="S3959" s="108" t="s">
        <v>7111</v>
      </c>
      <c r="T3959" s="109">
        <v>40864</v>
      </c>
      <c r="U3959" s="106">
        <v>10499997</v>
      </c>
      <c r="V3959" s="109" t="s">
        <v>6222</v>
      </c>
      <c r="W3959" s="141">
        <v>0</v>
      </c>
      <c r="X3959" s="141">
        <v>0</v>
      </c>
      <c r="Y3959" s="141">
        <v>0</v>
      </c>
      <c r="Z3959" s="141">
        <v>0</v>
      </c>
      <c r="AA3959" s="112">
        <v>5449182</v>
      </c>
      <c r="AB3959" s="112"/>
      <c r="AC3959" s="132"/>
      <c r="AD3959" s="141">
        <v>474898</v>
      </c>
      <c r="AE3959" s="106">
        <v>0</v>
      </c>
      <c r="AF3959" s="106">
        <v>0</v>
      </c>
      <c r="AG3959" s="106">
        <v>0</v>
      </c>
      <c r="AH3959" s="106"/>
      <c r="AI3959" s="106"/>
      <c r="AJ3959" s="106"/>
      <c r="AK3959" s="106"/>
      <c r="AL3959" s="106"/>
      <c r="AM3959" s="106"/>
      <c r="AN3959" s="114">
        <f t="shared" si="122"/>
        <v>5924080</v>
      </c>
      <c r="AO3959" s="114">
        <f t="shared" si="123"/>
        <v>4575917</v>
      </c>
      <c r="AP3959" s="114"/>
      <c r="AQ3959" s="114"/>
      <c r="AR3959" s="114"/>
      <c r="AS3959" s="114"/>
      <c r="AT3959" s="189"/>
    </row>
    <row r="3960" spans="1:46" s="233" customFormat="1" ht="15" customHeight="1" x14ac:dyDescent="0.2">
      <c r="A3960" s="104"/>
      <c r="B3960" s="104">
        <f>VLOOKUP(BJB!$F$9:$F$5599,Ctrl!$B$4:$C$399,2,0)</f>
        <v>34</v>
      </c>
      <c r="C3960" s="104">
        <f>VLOOKUP(BJB!$G$9:$G$5599,Ctrl!$E$4:$F$399,2,0)</f>
        <v>0</v>
      </c>
      <c r="D3960" s="219">
        <v>1</v>
      </c>
      <c r="E3960" s="104" t="str">
        <f>VLOOKUP(BJB!$F$9:$F$5599,Ctrl!$B$4:$D$399,3,0)</f>
        <v>III</v>
      </c>
      <c r="F3960" s="139" t="s">
        <v>10546</v>
      </c>
      <c r="G3960" s="139" t="s">
        <v>7677</v>
      </c>
      <c r="H3960" s="125" t="s">
        <v>6394</v>
      </c>
      <c r="I3960" s="220" t="e">
        <f>IF(G3959=BJB!#REF!,I3959+1,1)</f>
        <v>#REF!</v>
      </c>
      <c r="J3960" s="891" t="s">
        <v>18507</v>
      </c>
      <c r="K3960" s="121" t="s">
        <v>3902</v>
      </c>
      <c r="L3960" s="104" t="s">
        <v>6477</v>
      </c>
      <c r="M3960" s="104" t="s">
        <v>3903</v>
      </c>
      <c r="N3960" s="120">
        <v>39780</v>
      </c>
      <c r="O3960" s="112">
        <v>25000000</v>
      </c>
      <c r="P3960" s="105" t="s">
        <v>16972</v>
      </c>
      <c r="Q3960" s="120" t="s">
        <v>16704</v>
      </c>
      <c r="R3960" s="105">
        <v>15277784</v>
      </c>
      <c r="S3960" s="108" t="s">
        <v>7103</v>
      </c>
      <c r="T3960" s="120">
        <v>40459</v>
      </c>
      <c r="U3960" s="112">
        <v>11268337.5</v>
      </c>
      <c r="V3960" s="109">
        <v>40459</v>
      </c>
      <c r="W3960" s="141">
        <v>11268337.5</v>
      </c>
      <c r="X3960" s="141">
        <v>0</v>
      </c>
      <c r="Y3960" s="141">
        <v>0</v>
      </c>
      <c r="Z3960" s="141">
        <v>0</v>
      </c>
      <c r="AA3960" s="112">
        <v>7437500</v>
      </c>
      <c r="AB3960" s="112"/>
      <c r="AC3960" s="132">
        <v>154000</v>
      </c>
      <c r="AD3960" s="141">
        <v>154000</v>
      </c>
      <c r="AE3960" s="106">
        <v>0</v>
      </c>
      <c r="AF3960" s="106">
        <v>0</v>
      </c>
      <c r="AG3960" s="106">
        <v>0</v>
      </c>
      <c r="AH3960" s="112"/>
      <c r="AI3960" s="222"/>
      <c r="AJ3960" s="230"/>
      <c r="AK3960" s="112"/>
      <c r="AL3960" s="112"/>
      <c r="AM3960" s="112"/>
      <c r="AN3960" s="114">
        <f t="shared" si="122"/>
        <v>7745500</v>
      </c>
      <c r="AO3960" s="114">
        <f t="shared" si="123"/>
        <v>3522837.5</v>
      </c>
      <c r="AP3960" s="114"/>
      <c r="AQ3960" s="114"/>
      <c r="AR3960" s="114"/>
      <c r="AS3960" s="114"/>
      <c r="AT3960" s="189"/>
    </row>
    <row r="3961" spans="1:46" s="233" customFormat="1" ht="15" customHeight="1" x14ac:dyDescent="0.2">
      <c r="A3961" s="104"/>
      <c r="B3961" s="104">
        <f>VLOOKUP(BJB!$F$9:$F$5599,Ctrl!$B$4:$C$399,2,0)</f>
        <v>34</v>
      </c>
      <c r="C3961" s="104">
        <f>VLOOKUP(BJB!$G$9:$G$5599,Ctrl!$E$4:$F$399,2,0)</f>
        <v>0</v>
      </c>
      <c r="D3961" s="219">
        <v>1</v>
      </c>
      <c r="E3961" s="104" t="str">
        <f>VLOOKUP(BJB!$F$9:$F$5599,Ctrl!$B$4:$D$399,3,0)</f>
        <v>III</v>
      </c>
      <c r="F3961" s="139" t="s">
        <v>10546</v>
      </c>
      <c r="G3961" s="139" t="s">
        <v>7677</v>
      </c>
      <c r="H3961" s="125" t="s">
        <v>6399</v>
      </c>
      <c r="I3961" s="220" t="e">
        <f>IF(G3960=BJB!#REF!,I3960+1,1)</f>
        <v>#REF!</v>
      </c>
      <c r="J3961" s="891" t="s">
        <v>18508</v>
      </c>
      <c r="K3961" s="121" t="s">
        <v>3899</v>
      </c>
      <c r="L3961" s="104" t="s">
        <v>6477</v>
      </c>
      <c r="M3961" s="104" t="s">
        <v>3866</v>
      </c>
      <c r="N3961" s="120">
        <v>39780</v>
      </c>
      <c r="O3961" s="112">
        <v>35000000</v>
      </c>
      <c r="P3961" s="105" t="s">
        <v>16973</v>
      </c>
      <c r="Q3961" s="120" t="s">
        <v>16704</v>
      </c>
      <c r="R3961" s="105">
        <v>29171867</v>
      </c>
      <c r="S3961" s="108" t="s">
        <v>7103</v>
      </c>
      <c r="T3961" s="120">
        <v>40459</v>
      </c>
      <c r="U3961" s="112">
        <v>21878900.25</v>
      </c>
      <c r="V3961" s="109">
        <v>40459</v>
      </c>
      <c r="W3961" s="141">
        <v>21878900.25</v>
      </c>
      <c r="X3961" s="141">
        <v>0</v>
      </c>
      <c r="Y3961" s="141">
        <v>0</v>
      </c>
      <c r="Z3961" s="141">
        <v>0</v>
      </c>
      <c r="AA3961" s="112">
        <v>10956572</v>
      </c>
      <c r="AB3961" s="112">
        <v>240648</v>
      </c>
      <c r="AC3961" s="132"/>
      <c r="AD3961" s="141"/>
      <c r="AE3961" s="106">
        <v>0</v>
      </c>
      <c r="AF3961" s="106">
        <v>0</v>
      </c>
      <c r="AG3961" s="106">
        <v>240648</v>
      </c>
      <c r="AH3961" s="222"/>
      <c r="AI3961" s="112"/>
      <c r="AJ3961" s="230"/>
      <c r="AK3961" s="112"/>
      <c r="AL3961" s="112"/>
      <c r="AM3961" s="112"/>
      <c r="AN3961" s="114">
        <f t="shared" si="122"/>
        <v>11437868</v>
      </c>
      <c r="AO3961" s="114">
        <f t="shared" si="123"/>
        <v>10441032.25</v>
      </c>
      <c r="AP3961" s="114"/>
      <c r="AQ3961" s="114"/>
      <c r="AR3961" s="114"/>
      <c r="AS3961" s="114"/>
      <c r="AT3961" s="189"/>
    </row>
    <row r="3962" spans="1:46" s="233" customFormat="1" ht="15" customHeight="1" x14ac:dyDescent="0.2">
      <c r="A3962" s="104"/>
      <c r="B3962" s="104">
        <f>VLOOKUP(BJB!$F$9:$F$5599,Ctrl!$B$4:$C$399,2,0)</f>
        <v>34</v>
      </c>
      <c r="C3962" s="104">
        <f>VLOOKUP(BJB!$G$9:$G$5599,Ctrl!$E$4:$F$399,2,0)</f>
        <v>1</v>
      </c>
      <c r="D3962" s="219">
        <v>1</v>
      </c>
      <c r="E3962" s="104" t="str">
        <f>VLOOKUP(BJB!$F$9:$F$5599,Ctrl!$B$4:$D$399,3,0)</f>
        <v>III</v>
      </c>
      <c r="F3962" s="139" t="s">
        <v>10546</v>
      </c>
      <c r="G3962" s="139" t="s">
        <v>4099</v>
      </c>
      <c r="H3962" s="125" t="s">
        <v>7543</v>
      </c>
      <c r="I3962" s="220" t="e">
        <f>IF(G3961=BJB!#REF!,I3961+1,1)</f>
        <v>#REF!</v>
      </c>
      <c r="J3962" s="891" t="s">
        <v>18509</v>
      </c>
      <c r="K3962" s="126" t="s">
        <v>5232</v>
      </c>
      <c r="L3962" s="104" t="s">
        <v>6477</v>
      </c>
      <c r="M3962" s="127" t="s">
        <v>5231</v>
      </c>
      <c r="N3962" s="128">
        <v>41340</v>
      </c>
      <c r="O3962" s="140">
        <v>250000000</v>
      </c>
      <c r="P3962" s="105" t="s">
        <v>16974</v>
      </c>
      <c r="Q3962" s="120">
        <v>41617</v>
      </c>
      <c r="R3962" s="105">
        <v>225019024</v>
      </c>
      <c r="S3962" s="234" t="s">
        <v>5086</v>
      </c>
      <c r="T3962" s="130">
        <v>41729</v>
      </c>
      <c r="U3962" s="112">
        <v>160713739</v>
      </c>
      <c r="V3962" s="109">
        <v>41699</v>
      </c>
      <c r="W3962" s="141">
        <v>160713739</v>
      </c>
      <c r="X3962" s="141">
        <v>0</v>
      </c>
      <c r="Y3962" s="141">
        <v>0</v>
      </c>
      <c r="Z3962" s="141">
        <v>0</v>
      </c>
      <c r="AA3962" s="112">
        <v>3539119</v>
      </c>
      <c r="AB3962" s="112">
        <v>69825</v>
      </c>
      <c r="AC3962" s="132">
        <v>73815</v>
      </c>
      <c r="AD3962" s="141">
        <v>79800</v>
      </c>
      <c r="AE3962" s="106">
        <v>0</v>
      </c>
      <c r="AF3962" s="106">
        <v>215459</v>
      </c>
      <c r="AG3962" s="106">
        <v>0</v>
      </c>
      <c r="AH3962" s="112"/>
      <c r="AI3962" s="112"/>
      <c r="AJ3962" s="112"/>
      <c r="AK3962" s="112"/>
      <c r="AL3962" s="112"/>
      <c r="AM3962" s="112"/>
      <c r="AN3962" s="114">
        <f t="shared" si="122"/>
        <v>3978018</v>
      </c>
      <c r="AO3962" s="114">
        <f t="shared" si="123"/>
        <v>156735721</v>
      </c>
      <c r="AP3962" s="114"/>
      <c r="AQ3962" s="114"/>
      <c r="AR3962" s="114"/>
      <c r="AS3962" s="114"/>
      <c r="AT3962" s="189"/>
    </row>
    <row r="3963" spans="1:46" s="233" customFormat="1" ht="15" customHeight="1" x14ac:dyDescent="0.2">
      <c r="A3963" s="104"/>
      <c r="B3963" s="104">
        <f>VLOOKUP(BJB!$F$9:$F$5599,Ctrl!$B$4:$C$399,2,0)</f>
        <v>34</v>
      </c>
      <c r="C3963" s="104">
        <f>VLOOKUP(BJB!$G$9:$G$5599,Ctrl!$E$4:$F$399,2,0)</f>
        <v>2</v>
      </c>
      <c r="D3963" s="219">
        <v>1</v>
      </c>
      <c r="E3963" s="104" t="str">
        <f>VLOOKUP(BJB!$F$9:$F$5599,Ctrl!$B$4:$D$399,3,0)</f>
        <v>III</v>
      </c>
      <c r="F3963" s="139" t="s">
        <v>10546</v>
      </c>
      <c r="G3963" s="139" t="s">
        <v>10323</v>
      </c>
      <c r="H3963" s="125">
        <v>1120221000456</v>
      </c>
      <c r="I3963" s="220" t="e">
        <f>IF(G3962=BJB!#REF!,I3962+1,1)</f>
        <v>#REF!</v>
      </c>
      <c r="J3963" s="912" t="s">
        <v>23834</v>
      </c>
      <c r="K3963" s="121" t="s">
        <v>1223</v>
      </c>
      <c r="L3963" s="104" t="s">
        <v>6477</v>
      </c>
      <c r="M3963" s="104" t="s">
        <v>4211</v>
      </c>
      <c r="N3963" s="120">
        <v>40990</v>
      </c>
      <c r="O3963" s="107">
        <v>225000000</v>
      </c>
      <c r="P3963" s="105" t="s">
        <v>16975</v>
      </c>
      <c r="Q3963" s="120">
        <v>41390</v>
      </c>
      <c r="R3963" s="105">
        <v>257716548</v>
      </c>
      <c r="S3963" s="108" t="s">
        <v>7116</v>
      </c>
      <c r="T3963" s="109">
        <v>41417</v>
      </c>
      <c r="U3963" s="144">
        <v>157500000</v>
      </c>
      <c r="V3963" s="109">
        <v>41417</v>
      </c>
      <c r="W3963" s="141">
        <v>157500000</v>
      </c>
      <c r="X3963" s="141">
        <v>0</v>
      </c>
      <c r="Y3963" s="141">
        <v>0</v>
      </c>
      <c r="Z3963" s="141">
        <v>0</v>
      </c>
      <c r="AA3963" s="114">
        <v>1949063</v>
      </c>
      <c r="AB3963" s="114"/>
      <c r="AC3963" s="132"/>
      <c r="AD3963" s="141"/>
      <c r="AE3963" s="106">
        <v>0</v>
      </c>
      <c r="AF3963" s="106">
        <v>0</v>
      </c>
      <c r="AG3963" s="106">
        <v>0</v>
      </c>
      <c r="AH3963" s="144"/>
      <c r="AI3963" s="144"/>
      <c r="AJ3963" s="144"/>
      <c r="AK3963" s="144"/>
      <c r="AL3963" s="144"/>
      <c r="AM3963" s="144"/>
      <c r="AN3963" s="114">
        <f t="shared" si="122"/>
        <v>1949063</v>
      </c>
      <c r="AO3963" s="114">
        <f t="shared" si="123"/>
        <v>155550937</v>
      </c>
      <c r="AP3963" s="114"/>
      <c r="AQ3963" s="114"/>
      <c r="AR3963" s="114"/>
      <c r="AS3963" s="114"/>
      <c r="AT3963" s="189"/>
    </row>
    <row r="3964" spans="1:46" s="233" customFormat="1" ht="15" customHeight="1" x14ac:dyDescent="0.2">
      <c r="A3964" s="104"/>
      <c r="B3964" s="104">
        <f>VLOOKUP(BJB!$F$9:$F$5599,Ctrl!$B$4:$C$399,2,0)</f>
        <v>34</v>
      </c>
      <c r="C3964" s="104">
        <f>VLOOKUP(BJB!$G$9:$G$5599,Ctrl!$E$4:$F$399,2,0)</f>
        <v>0</v>
      </c>
      <c r="D3964" s="219">
        <v>1</v>
      </c>
      <c r="E3964" s="104" t="str">
        <f>VLOOKUP(BJB!$F$9:$F$5599,Ctrl!$B$4:$D$399,3,0)</f>
        <v>III</v>
      </c>
      <c r="F3964" s="139" t="s">
        <v>10546</v>
      </c>
      <c r="G3964" s="139" t="s">
        <v>7677</v>
      </c>
      <c r="H3964" s="125">
        <v>1110722000618</v>
      </c>
      <c r="I3964" s="220" t="e">
        <f>IF(G3963=BJB!#REF!,I3963+1,1)</f>
        <v>#REF!</v>
      </c>
      <c r="J3964" s="912" t="s">
        <v>23835</v>
      </c>
      <c r="K3964" s="121" t="s">
        <v>4059</v>
      </c>
      <c r="L3964" s="104" t="s">
        <v>6477</v>
      </c>
      <c r="M3964" s="104" t="s">
        <v>4053</v>
      </c>
      <c r="N3964" s="120">
        <v>40777</v>
      </c>
      <c r="O3964" s="107">
        <v>50000000</v>
      </c>
      <c r="P3964" s="105" t="s">
        <v>16976</v>
      </c>
      <c r="Q3964" s="120">
        <v>41150</v>
      </c>
      <c r="R3964" s="105">
        <v>55155547</v>
      </c>
      <c r="S3964" s="146" t="s">
        <v>7114</v>
      </c>
      <c r="T3964" s="109">
        <v>41194</v>
      </c>
      <c r="U3964" s="106">
        <v>35000000</v>
      </c>
      <c r="V3964" s="109">
        <v>41194</v>
      </c>
      <c r="W3964" s="141">
        <v>35000000</v>
      </c>
      <c r="X3964" s="141">
        <v>0</v>
      </c>
      <c r="Y3964" s="141">
        <v>0</v>
      </c>
      <c r="Z3964" s="141">
        <v>0</v>
      </c>
      <c r="AA3964" s="112">
        <v>1050000</v>
      </c>
      <c r="AB3964" s="112"/>
      <c r="AC3964" s="132"/>
      <c r="AD3964" s="141"/>
      <c r="AE3964" s="106">
        <v>0</v>
      </c>
      <c r="AF3964" s="106">
        <v>0</v>
      </c>
      <c r="AG3964" s="106">
        <v>0</v>
      </c>
      <c r="AH3964" s="106"/>
      <c r="AI3964" s="106"/>
      <c r="AJ3964" s="106"/>
      <c r="AK3964" s="106"/>
      <c r="AL3964" s="106"/>
      <c r="AM3964" s="106"/>
      <c r="AN3964" s="114">
        <f t="shared" si="122"/>
        <v>1050000</v>
      </c>
      <c r="AO3964" s="114">
        <f t="shared" si="123"/>
        <v>33950000</v>
      </c>
      <c r="AP3964" s="114"/>
      <c r="AQ3964" s="114"/>
      <c r="AR3964" s="114"/>
      <c r="AS3964" s="114"/>
      <c r="AT3964" s="189"/>
    </row>
    <row r="3965" spans="1:46" s="233" customFormat="1" ht="15" customHeight="1" x14ac:dyDescent="0.2">
      <c r="A3965" s="104"/>
      <c r="B3965" s="104">
        <f>VLOOKUP(BJB!$F$9:$F$5599,Ctrl!$B$4:$C$399,2,0)</f>
        <v>34</v>
      </c>
      <c r="C3965" s="104">
        <f>VLOOKUP(BJB!$G$9:$G$5599,Ctrl!$E$4:$F$399,2,0)</f>
        <v>1</v>
      </c>
      <c r="D3965" s="219">
        <v>1</v>
      </c>
      <c r="E3965" s="104" t="str">
        <f>VLOOKUP(BJB!$F$9:$F$5599,Ctrl!$B$4:$D$399,3,0)</f>
        <v>III</v>
      </c>
      <c r="F3965" s="139" t="s">
        <v>10546</v>
      </c>
      <c r="G3965" s="139" t="s">
        <v>4099</v>
      </c>
      <c r="H3965" s="892" t="s">
        <v>17707</v>
      </c>
      <c r="I3965" s="220"/>
      <c r="J3965" s="891" t="s">
        <v>18510</v>
      </c>
      <c r="K3965" s="121" t="s">
        <v>10178</v>
      </c>
      <c r="L3965" s="104" t="s">
        <v>6477</v>
      </c>
      <c r="M3965" s="104" t="s">
        <v>5399</v>
      </c>
      <c r="N3965" s="120">
        <v>41351</v>
      </c>
      <c r="O3965" s="105">
        <v>50000000</v>
      </c>
      <c r="P3965" s="105" t="s">
        <v>16977</v>
      </c>
      <c r="Q3965" s="120">
        <v>42341</v>
      </c>
      <c r="R3965" s="105">
        <v>28486964</v>
      </c>
      <c r="S3965" s="146" t="s">
        <v>10192</v>
      </c>
      <c r="T3965" s="109">
        <v>42458</v>
      </c>
      <c r="U3965" s="141">
        <v>15454597</v>
      </c>
      <c r="V3965" s="109">
        <v>42458</v>
      </c>
      <c r="W3965" s="141">
        <v>15454597</v>
      </c>
      <c r="X3965" s="141">
        <v>0</v>
      </c>
      <c r="Y3965" s="141">
        <v>0</v>
      </c>
      <c r="Z3965" s="141">
        <v>0</v>
      </c>
      <c r="AA3965" s="114">
        <v>1952734</v>
      </c>
      <c r="AB3965" s="114">
        <v>280139</v>
      </c>
      <c r="AC3965" s="132">
        <v>321336</v>
      </c>
      <c r="AD3965" s="141"/>
      <c r="AE3965" s="106">
        <v>362533</v>
      </c>
      <c r="AF3965" s="106">
        <v>280139</v>
      </c>
      <c r="AG3965" s="106">
        <v>164788</v>
      </c>
      <c r="AH3965" s="141"/>
      <c r="AI3965" s="141"/>
      <c r="AJ3965" s="141"/>
      <c r="AK3965" s="141"/>
      <c r="AL3965" s="141"/>
      <c r="AM3965" s="141"/>
      <c r="AN3965" s="114">
        <f t="shared" si="122"/>
        <v>3361669</v>
      </c>
      <c r="AO3965" s="114">
        <f t="shared" si="123"/>
        <v>12092928</v>
      </c>
      <c r="AP3965" s="114"/>
      <c r="AQ3965" s="114"/>
      <c r="AR3965" s="114"/>
      <c r="AS3965" s="114"/>
      <c r="AT3965" s="189"/>
    </row>
    <row r="3966" spans="1:46" s="233" customFormat="1" ht="15" customHeight="1" x14ac:dyDescent="0.2">
      <c r="A3966" s="104"/>
      <c r="B3966" s="104">
        <f>VLOOKUP(BJB!$F$9:$F$5599,Ctrl!$B$4:$C$399,2,0)</f>
        <v>34</v>
      </c>
      <c r="C3966" s="104">
        <f>VLOOKUP(BJB!$G$9:$G$5599,Ctrl!$E$4:$F$399,2,0)</f>
        <v>1</v>
      </c>
      <c r="D3966" s="219">
        <v>1</v>
      </c>
      <c r="E3966" s="104" t="str">
        <f>VLOOKUP(BJB!$F$9:$F$5599,Ctrl!$B$4:$D$399,3,0)</f>
        <v>III</v>
      </c>
      <c r="F3966" s="139" t="s">
        <v>10546</v>
      </c>
      <c r="G3966" s="139" t="s">
        <v>4099</v>
      </c>
      <c r="H3966" s="125">
        <v>1130225000756</v>
      </c>
      <c r="I3966" s="220" t="e">
        <f>IF(G3965=BJB!#REF!,I3965+1,1)</f>
        <v>#REF!</v>
      </c>
      <c r="J3966" s="912" t="s">
        <v>23836</v>
      </c>
      <c r="K3966" s="126" t="s">
        <v>5640</v>
      </c>
      <c r="L3966" s="104" t="s">
        <v>6477</v>
      </c>
      <c r="M3966" s="127" t="s">
        <v>5399</v>
      </c>
      <c r="N3966" s="128">
        <v>41351</v>
      </c>
      <c r="O3966" s="140">
        <v>5000000</v>
      </c>
      <c r="P3966" s="105" t="s">
        <v>16978</v>
      </c>
      <c r="Q3966" s="120">
        <v>41764</v>
      </c>
      <c r="R3966" s="105">
        <v>2885623</v>
      </c>
      <c r="S3966" s="146" t="s">
        <v>5563</v>
      </c>
      <c r="T3966" s="109">
        <v>41820</v>
      </c>
      <c r="U3966" s="112">
        <v>2019936</v>
      </c>
      <c r="V3966" s="109">
        <v>41791</v>
      </c>
      <c r="W3966" s="141">
        <v>2019936</v>
      </c>
      <c r="X3966" s="141">
        <v>0</v>
      </c>
      <c r="Y3966" s="141">
        <v>0</v>
      </c>
      <c r="Z3966" s="141">
        <v>0</v>
      </c>
      <c r="AA3966" s="112">
        <v>323190</v>
      </c>
      <c r="AB3966" s="112"/>
      <c r="AC3966" s="132"/>
      <c r="AD3966" s="141"/>
      <c r="AE3966" s="106">
        <v>0</v>
      </c>
      <c r="AF3966" s="106">
        <v>0</v>
      </c>
      <c r="AG3966" s="106">
        <v>0</v>
      </c>
      <c r="AH3966" s="112"/>
      <c r="AI3966" s="112"/>
      <c r="AJ3966" s="112"/>
      <c r="AK3966" s="112"/>
      <c r="AL3966" s="112"/>
      <c r="AM3966" s="112"/>
      <c r="AN3966" s="114">
        <f t="shared" si="122"/>
        <v>323190</v>
      </c>
      <c r="AO3966" s="114">
        <f t="shared" si="123"/>
        <v>1696746</v>
      </c>
      <c r="AP3966" s="114"/>
      <c r="AQ3966" s="114"/>
      <c r="AR3966" s="114"/>
      <c r="AS3966" s="114"/>
      <c r="AT3966" s="189"/>
    </row>
    <row r="3967" spans="1:46" s="191" customFormat="1" ht="15" customHeight="1" x14ac:dyDescent="0.2">
      <c r="A3967" s="104"/>
      <c r="B3967" s="104">
        <f>VLOOKUP(BJB!$F$9:$F$5599,Ctrl!$B$4:$C$399,2,0)</f>
        <v>34</v>
      </c>
      <c r="C3967" s="104">
        <f>VLOOKUP(BJB!$G$9:$G$5599,Ctrl!$E$4:$F$399,2,0)</f>
        <v>0</v>
      </c>
      <c r="D3967" s="219">
        <v>1</v>
      </c>
      <c r="E3967" s="104" t="str">
        <f>VLOOKUP(BJB!$F$9:$F$5599,Ctrl!$B$4:$D$399,3,0)</f>
        <v>III</v>
      </c>
      <c r="F3967" s="139" t="s">
        <v>10546</v>
      </c>
      <c r="G3967" s="139" t="s">
        <v>7677</v>
      </c>
      <c r="H3967" s="886" t="s">
        <v>14791</v>
      </c>
      <c r="I3967" s="220" t="e">
        <f>IF(G3966=BJB!#REF!,I3966+1,1)</f>
        <v>#REF!</v>
      </c>
      <c r="J3967" s="891" t="s">
        <v>18511</v>
      </c>
      <c r="K3967" s="121" t="s">
        <v>3914</v>
      </c>
      <c r="L3967" s="104" t="s">
        <v>6477</v>
      </c>
      <c r="M3967" s="104" t="s">
        <v>3836</v>
      </c>
      <c r="N3967" s="120">
        <v>39780</v>
      </c>
      <c r="O3967" s="112">
        <v>50000000</v>
      </c>
      <c r="P3967" s="105" t="s">
        <v>6222</v>
      </c>
      <c r="Q3967" s="120" t="s">
        <v>6222</v>
      </c>
      <c r="R3967" s="890">
        <v>0</v>
      </c>
      <c r="S3967" s="108" t="s">
        <v>7104</v>
      </c>
      <c r="T3967" s="120">
        <v>40540</v>
      </c>
      <c r="U3967" s="112">
        <v>32300040</v>
      </c>
      <c r="V3967" s="109" t="s">
        <v>6222</v>
      </c>
      <c r="W3967" s="141">
        <v>0</v>
      </c>
      <c r="X3967" s="141">
        <v>0</v>
      </c>
      <c r="Y3967" s="141">
        <v>0</v>
      </c>
      <c r="Z3967" s="141">
        <v>0</v>
      </c>
      <c r="AA3967" s="112">
        <v>4507842</v>
      </c>
      <c r="AB3967" s="112">
        <v>161151</v>
      </c>
      <c r="AC3967" s="132">
        <v>161151</v>
      </c>
      <c r="AD3967" s="141">
        <v>161151</v>
      </c>
      <c r="AE3967" s="106">
        <v>161151</v>
      </c>
      <c r="AF3967" s="106">
        <v>161151</v>
      </c>
      <c r="AG3967" s="106">
        <v>161151</v>
      </c>
      <c r="AH3967" s="222"/>
      <c r="AI3967" s="222"/>
      <c r="AJ3967" s="112"/>
      <c r="AK3967" s="112"/>
      <c r="AL3967" s="112"/>
      <c r="AM3967" s="112"/>
      <c r="AN3967" s="114">
        <f t="shared" si="122"/>
        <v>5474748</v>
      </c>
      <c r="AO3967" s="114">
        <f t="shared" si="123"/>
        <v>26825292</v>
      </c>
      <c r="AP3967" s="114"/>
      <c r="AQ3967" s="114"/>
      <c r="AR3967" s="114"/>
      <c r="AS3967" s="114"/>
      <c r="AT3967" s="189"/>
    </row>
    <row r="3968" spans="1:46" s="191" customFormat="1" ht="15" customHeight="1" x14ac:dyDescent="0.2">
      <c r="A3968" s="104"/>
      <c r="B3968" s="104">
        <f>VLOOKUP(BJB!$F$9:$F$5599,Ctrl!$B$4:$C$399,2,0)</f>
        <v>34</v>
      </c>
      <c r="C3968" s="104">
        <f>VLOOKUP(BJB!$G$9:$G$5599,Ctrl!$E$4:$F$399,2,0)</f>
        <v>0</v>
      </c>
      <c r="D3968" s="219">
        <v>1</v>
      </c>
      <c r="E3968" s="104" t="str">
        <f>VLOOKUP(BJB!$F$9:$F$5599,Ctrl!$B$4:$D$399,3,0)</f>
        <v>III</v>
      </c>
      <c r="F3968" s="139" t="s">
        <v>10546</v>
      </c>
      <c r="G3968" s="139" t="s">
        <v>7677</v>
      </c>
      <c r="H3968" s="125" t="s">
        <v>8543</v>
      </c>
      <c r="I3968" s="220" t="e">
        <f>IF(#REF!=BJB!#REF!,#REF!+1,1)</f>
        <v>#REF!</v>
      </c>
      <c r="J3968" s="891" t="s">
        <v>18512</v>
      </c>
      <c r="K3968" s="121" t="s">
        <v>4025</v>
      </c>
      <c r="L3968" s="104" t="s">
        <v>6477</v>
      </c>
      <c r="M3968" s="104" t="s">
        <v>4026</v>
      </c>
      <c r="N3968" s="120">
        <v>40399</v>
      </c>
      <c r="O3968" s="107">
        <v>15000000</v>
      </c>
      <c r="P3968" s="105" t="s">
        <v>6222</v>
      </c>
      <c r="Q3968" s="120" t="s">
        <v>6222</v>
      </c>
      <c r="R3968" s="890">
        <v>0</v>
      </c>
      <c r="S3968" s="108" t="s">
        <v>7111</v>
      </c>
      <c r="T3968" s="109">
        <v>40864</v>
      </c>
      <c r="U3968" s="106">
        <v>9874999</v>
      </c>
      <c r="V3968" s="109" t="s">
        <v>6222</v>
      </c>
      <c r="W3968" s="141">
        <v>0</v>
      </c>
      <c r="X3968" s="141">
        <v>0</v>
      </c>
      <c r="Y3968" s="141">
        <v>0</v>
      </c>
      <c r="Z3968" s="141">
        <v>0</v>
      </c>
      <c r="AA3968" s="112">
        <v>757237</v>
      </c>
      <c r="AB3968" s="112">
        <v>206520</v>
      </c>
      <c r="AC3968" s="132"/>
      <c r="AD3968" s="141">
        <v>191222</v>
      </c>
      <c r="AE3968" s="106">
        <v>114733</v>
      </c>
      <c r="AF3968" s="106">
        <v>0</v>
      </c>
      <c r="AG3968" s="106">
        <v>0</v>
      </c>
      <c r="AH3968" s="222"/>
      <c r="AI3968" s="222"/>
      <c r="AJ3968" s="230"/>
      <c r="AK3968" s="106"/>
      <c r="AL3968" s="106"/>
      <c r="AM3968" s="106"/>
      <c r="AN3968" s="114">
        <f t="shared" si="122"/>
        <v>1269712</v>
      </c>
      <c r="AO3968" s="114">
        <f t="shared" si="123"/>
        <v>8605287</v>
      </c>
      <c r="AP3968" s="114"/>
      <c r="AQ3968" s="114"/>
      <c r="AR3968" s="114"/>
      <c r="AS3968" s="114"/>
      <c r="AT3968" s="189"/>
    </row>
    <row r="3969" spans="1:46" s="191" customFormat="1" ht="15" customHeight="1" x14ac:dyDescent="0.2">
      <c r="A3969" s="104"/>
      <c r="B3969" s="104">
        <f>VLOOKUP(BJB!$F$9:$F$5599,Ctrl!$B$4:$C$399,2,0)</f>
        <v>34</v>
      </c>
      <c r="C3969" s="104">
        <f>VLOOKUP(BJB!$G$9:$G$5599,Ctrl!$E$4:$F$399,2,0)</f>
        <v>0</v>
      </c>
      <c r="D3969" s="219">
        <v>1</v>
      </c>
      <c r="E3969" s="104" t="str">
        <f>VLOOKUP(BJB!$F$9:$F$5599,Ctrl!$B$4:$D$399,3,0)</f>
        <v>III</v>
      </c>
      <c r="F3969" s="139" t="s">
        <v>10546</v>
      </c>
      <c r="G3969" s="139" t="s">
        <v>7677</v>
      </c>
      <c r="H3969" s="125" t="s">
        <v>6391</v>
      </c>
      <c r="I3969" s="220" t="e">
        <f>IF(G3968=BJB!#REF!,I3968+1,1)</f>
        <v>#REF!</v>
      </c>
      <c r="J3969" s="891" t="s">
        <v>18513</v>
      </c>
      <c r="K3969" s="121" t="s">
        <v>4031</v>
      </c>
      <c r="L3969" s="104" t="s">
        <v>6477</v>
      </c>
      <c r="M3969" s="104" t="s">
        <v>3864</v>
      </c>
      <c r="N3969" s="120">
        <v>39836</v>
      </c>
      <c r="O3969" s="107">
        <v>50000000</v>
      </c>
      <c r="P3969" s="105" t="s">
        <v>6222</v>
      </c>
      <c r="Q3969" s="120" t="s">
        <v>6222</v>
      </c>
      <c r="R3969" s="890">
        <v>0</v>
      </c>
      <c r="S3969" s="108" t="s">
        <v>7111</v>
      </c>
      <c r="T3969" s="109">
        <v>40864</v>
      </c>
      <c r="U3969" s="106">
        <v>21807186</v>
      </c>
      <c r="V3969" s="109" t="s">
        <v>6222</v>
      </c>
      <c r="W3969" s="141">
        <v>0</v>
      </c>
      <c r="X3969" s="141">
        <v>0</v>
      </c>
      <c r="Y3969" s="141">
        <v>0</v>
      </c>
      <c r="Z3969" s="141">
        <v>0</v>
      </c>
      <c r="AA3969" s="112">
        <v>2319000</v>
      </c>
      <c r="AB3969" s="112">
        <v>81000</v>
      </c>
      <c r="AC3969" s="132">
        <v>81000</v>
      </c>
      <c r="AD3969" s="141">
        <v>81000</v>
      </c>
      <c r="AE3969" s="106">
        <v>81000</v>
      </c>
      <c r="AF3969" s="106">
        <v>0</v>
      </c>
      <c r="AG3969" s="106">
        <v>0</v>
      </c>
      <c r="AH3969" s="222"/>
      <c r="AI3969" s="222"/>
      <c r="AJ3969" s="106"/>
      <c r="AK3969" s="106"/>
      <c r="AL3969" s="106"/>
      <c r="AM3969" s="106"/>
      <c r="AN3969" s="114">
        <f t="shared" si="122"/>
        <v>2643000</v>
      </c>
      <c r="AO3969" s="114">
        <f t="shared" si="123"/>
        <v>19164186</v>
      </c>
      <c r="AP3969" s="114"/>
      <c r="AQ3969" s="114"/>
      <c r="AR3969" s="114"/>
      <c r="AS3969" s="114"/>
      <c r="AT3969" s="189"/>
    </row>
    <row r="3970" spans="1:46" s="191" customFormat="1" ht="15" customHeight="1" x14ac:dyDescent="0.2">
      <c r="A3970" s="104"/>
      <c r="B3970" s="104">
        <f>VLOOKUP(BJB!$F$9:$F$5599,Ctrl!$B$4:$C$399,2,0)</f>
        <v>34</v>
      </c>
      <c r="C3970" s="104">
        <f>VLOOKUP(BJB!$G$9:$G$5599,Ctrl!$E$4:$F$399,2,0)</f>
        <v>4</v>
      </c>
      <c r="D3970" s="219">
        <v>1</v>
      </c>
      <c r="E3970" s="104" t="str">
        <f>VLOOKUP(BJB!$F$9:$F$5599,Ctrl!$B$4:$D$399,3,0)</f>
        <v>III</v>
      </c>
      <c r="F3970" s="139" t="s">
        <v>10546</v>
      </c>
      <c r="G3970" s="139" t="s">
        <v>4151</v>
      </c>
      <c r="H3970" s="125" t="s">
        <v>6726</v>
      </c>
      <c r="I3970" s="220" t="e">
        <f>IF(G3969=BJB!#REF!,I3969+1,1)</f>
        <v>#REF!</v>
      </c>
      <c r="J3970" s="891" t="s">
        <v>18514</v>
      </c>
      <c r="K3970" s="121" t="s">
        <v>6457</v>
      </c>
      <c r="L3970" s="104" t="s">
        <v>6477</v>
      </c>
      <c r="M3970" s="104" t="s">
        <v>4180</v>
      </c>
      <c r="N3970" s="120">
        <v>41131</v>
      </c>
      <c r="O3970" s="107">
        <v>50000000</v>
      </c>
      <c r="P3970" s="105" t="s">
        <v>16979</v>
      </c>
      <c r="Q3970" s="120">
        <v>41603</v>
      </c>
      <c r="R3970" s="105">
        <v>38888888</v>
      </c>
      <c r="S3970" s="146" t="s">
        <v>6511</v>
      </c>
      <c r="T3970" s="109">
        <v>42051</v>
      </c>
      <c r="U3970" s="118">
        <v>29117460</v>
      </c>
      <c r="V3970" s="109">
        <v>42051</v>
      </c>
      <c r="W3970" s="141">
        <v>29117460</v>
      </c>
      <c r="X3970" s="141">
        <v>0</v>
      </c>
      <c r="Y3970" s="141">
        <v>0</v>
      </c>
      <c r="Z3970" s="141">
        <v>0</v>
      </c>
      <c r="AA3970" s="223">
        <v>2171544</v>
      </c>
      <c r="AB3970" s="223"/>
      <c r="AC3970" s="132"/>
      <c r="AD3970" s="141">
        <v>247500</v>
      </c>
      <c r="AE3970" s="106">
        <v>0</v>
      </c>
      <c r="AF3970" s="106">
        <v>0</v>
      </c>
      <c r="AG3970" s="106">
        <v>0</v>
      </c>
      <c r="AH3970" s="114"/>
      <c r="AI3970" s="114"/>
      <c r="AJ3970" s="114"/>
      <c r="AK3970" s="114"/>
      <c r="AL3970" s="114"/>
      <c r="AM3970" s="114"/>
      <c r="AN3970" s="114">
        <f t="shared" si="122"/>
        <v>2419044</v>
      </c>
      <c r="AO3970" s="114">
        <f t="shared" si="123"/>
        <v>26698416</v>
      </c>
      <c r="AP3970" s="114"/>
      <c r="AQ3970" s="114"/>
      <c r="AR3970" s="114"/>
      <c r="AS3970" s="114"/>
      <c r="AT3970" s="189"/>
    </row>
    <row r="3971" spans="1:46" s="191" customFormat="1" ht="15" customHeight="1" x14ac:dyDescent="0.2">
      <c r="A3971" s="104"/>
      <c r="B3971" s="104">
        <f>VLOOKUP(BJB!$F$9:$F$5599,Ctrl!$B$4:$C$399,2,0)</f>
        <v>34</v>
      </c>
      <c r="C3971" s="104">
        <f>VLOOKUP(BJB!$G$9:$G$5599,Ctrl!$E$4:$F$399,2,0)</f>
        <v>1</v>
      </c>
      <c r="D3971" s="219">
        <v>1</v>
      </c>
      <c r="E3971" s="104" t="str">
        <f>VLOOKUP(BJB!$F$9:$F$5599,Ctrl!$B$4:$D$399,3,0)</f>
        <v>III</v>
      </c>
      <c r="F3971" s="139" t="s">
        <v>10546</v>
      </c>
      <c r="G3971" s="139" t="s">
        <v>4099</v>
      </c>
      <c r="H3971" s="125"/>
      <c r="I3971" s="220"/>
      <c r="J3971" s="912" t="s">
        <v>23837</v>
      </c>
      <c r="K3971" s="121" t="s">
        <v>7832</v>
      </c>
      <c r="L3971" s="104" t="s">
        <v>6477</v>
      </c>
      <c r="M3971" s="104" t="s">
        <v>5231</v>
      </c>
      <c r="N3971" s="120">
        <v>41340</v>
      </c>
      <c r="O3971" s="105">
        <v>60000000</v>
      </c>
      <c r="P3971" s="105" t="s">
        <v>6222</v>
      </c>
      <c r="Q3971" s="120" t="s">
        <v>6222</v>
      </c>
      <c r="R3971" s="890">
        <v>0</v>
      </c>
      <c r="S3971" s="146" t="s">
        <v>10108</v>
      </c>
      <c r="T3971" s="109">
        <v>42389</v>
      </c>
      <c r="U3971" s="141">
        <v>23693440</v>
      </c>
      <c r="V3971" s="109" t="s">
        <v>6222</v>
      </c>
      <c r="W3971" s="141">
        <v>0</v>
      </c>
      <c r="X3971" s="141">
        <v>0</v>
      </c>
      <c r="Y3971" s="141">
        <v>0</v>
      </c>
      <c r="Z3971" s="141">
        <v>0</v>
      </c>
      <c r="AA3971" s="114">
        <v>0</v>
      </c>
      <c r="AB3971" s="114"/>
      <c r="AC3971" s="132"/>
      <c r="AD3971" s="141"/>
      <c r="AE3971" s="106">
        <v>0</v>
      </c>
      <c r="AF3971" s="106">
        <v>0</v>
      </c>
      <c r="AG3971" s="106">
        <v>0</v>
      </c>
      <c r="AH3971" s="141"/>
      <c r="AI3971" s="141"/>
      <c r="AJ3971" s="141"/>
      <c r="AK3971" s="141"/>
      <c r="AL3971" s="141"/>
      <c r="AM3971" s="141"/>
      <c r="AN3971" s="114">
        <f t="shared" si="122"/>
        <v>0</v>
      </c>
      <c r="AO3971" s="114">
        <f t="shared" si="123"/>
        <v>23693440</v>
      </c>
      <c r="AP3971" s="114"/>
      <c r="AQ3971" s="114"/>
      <c r="AR3971" s="114"/>
      <c r="AS3971" s="114"/>
      <c r="AT3971" s="189"/>
    </row>
    <row r="3972" spans="1:46" s="191" customFormat="1" ht="15" customHeight="1" x14ac:dyDescent="0.2">
      <c r="A3972" s="104"/>
      <c r="B3972" s="104">
        <f>VLOOKUP(BJB!$F$9:$F$5599,Ctrl!$B$4:$C$399,2,0)</f>
        <v>34</v>
      </c>
      <c r="C3972" s="104">
        <f>VLOOKUP(BJB!$G$9:$G$5599,Ctrl!$E$4:$F$399,2,0)</f>
        <v>1</v>
      </c>
      <c r="D3972" s="219">
        <v>1</v>
      </c>
      <c r="E3972" s="104" t="str">
        <f>VLOOKUP(BJB!$F$9:$F$5599,Ctrl!$B$4:$D$399,3,0)</f>
        <v>III</v>
      </c>
      <c r="F3972" s="139" t="s">
        <v>10546</v>
      </c>
      <c r="G3972" s="139" t="s">
        <v>4099</v>
      </c>
      <c r="H3972" s="125"/>
      <c r="I3972" s="220"/>
      <c r="J3972" s="912" t="s">
        <v>23838</v>
      </c>
      <c r="K3972" s="121" t="s">
        <v>7810</v>
      </c>
      <c r="L3972" s="104" t="s">
        <v>6477</v>
      </c>
      <c r="M3972" s="104" t="s">
        <v>4134</v>
      </c>
      <c r="N3972" s="120">
        <v>41102</v>
      </c>
      <c r="O3972" s="105">
        <v>30000000</v>
      </c>
      <c r="P3972" s="105" t="s">
        <v>6222</v>
      </c>
      <c r="Q3972" s="120" t="s">
        <v>6222</v>
      </c>
      <c r="R3972" s="890">
        <v>0</v>
      </c>
      <c r="S3972" s="146" t="s">
        <v>10192</v>
      </c>
      <c r="T3972" s="109">
        <v>42458</v>
      </c>
      <c r="U3972" s="141">
        <v>4425261</v>
      </c>
      <c r="V3972" s="109" t="s">
        <v>6222</v>
      </c>
      <c r="W3972" s="141">
        <v>0</v>
      </c>
      <c r="X3972" s="141">
        <v>0</v>
      </c>
      <c r="Y3972" s="141">
        <v>0</v>
      </c>
      <c r="Z3972" s="141">
        <v>0</v>
      </c>
      <c r="AA3972" s="114">
        <v>0</v>
      </c>
      <c r="AB3972" s="114"/>
      <c r="AC3972" s="132"/>
      <c r="AD3972" s="141"/>
      <c r="AE3972" s="106">
        <v>0</v>
      </c>
      <c r="AF3972" s="106">
        <v>0</v>
      </c>
      <c r="AG3972" s="106">
        <v>0</v>
      </c>
      <c r="AH3972" s="141"/>
      <c r="AI3972" s="141"/>
      <c r="AJ3972" s="141"/>
      <c r="AK3972" s="141"/>
      <c r="AL3972" s="141"/>
      <c r="AM3972" s="141"/>
      <c r="AN3972" s="114">
        <f t="shared" si="122"/>
        <v>0</v>
      </c>
      <c r="AO3972" s="114">
        <f t="shared" si="123"/>
        <v>4425261</v>
      </c>
      <c r="AP3972" s="114"/>
      <c r="AQ3972" s="114"/>
      <c r="AR3972" s="114"/>
      <c r="AS3972" s="114"/>
      <c r="AT3972" s="189"/>
    </row>
    <row r="3973" spans="1:46" s="191" customFormat="1" ht="15" customHeight="1" x14ac:dyDescent="0.2">
      <c r="A3973" s="104"/>
      <c r="B3973" s="104">
        <f>VLOOKUP(BJB!$F$9:$F$5599,Ctrl!$B$4:$C$399,2,0)</f>
        <v>34</v>
      </c>
      <c r="C3973" s="104">
        <f>VLOOKUP(BJB!$G$9:$G$5599,Ctrl!$E$4:$F$399,2,0)</f>
        <v>1</v>
      </c>
      <c r="D3973" s="219">
        <v>1</v>
      </c>
      <c r="E3973" s="104" t="str">
        <f>VLOOKUP(BJB!$F$9:$F$5599,Ctrl!$B$4:$D$399,3,0)</f>
        <v>III</v>
      </c>
      <c r="F3973" s="139" t="s">
        <v>10546</v>
      </c>
      <c r="G3973" s="139" t="s">
        <v>4099</v>
      </c>
      <c r="H3973" s="125"/>
      <c r="I3973" s="220"/>
      <c r="J3973" s="912" t="s">
        <v>23839</v>
      </c>
      <c r="K3973" s="121" t="s">
        <v>2327</v>
      </c>
      <c r="L3973" s="104" t="s">
        <v>6477</v>
      </c>
      <c r="M3973" s="104" t="s">
        <v>5399</v>
      </c>
      <c r="N3973" s="120">
        <v>41351</v>
      </c>
      <c r="O3973" s="105">
        <v>50000000</v>
      </c>
      <c r="P3973" s="105" t="s">
        <v>6222</v>
      </c>
      <c r="Q3973" s="120" t="s">
        <v>6222</v>
      </c>
      <c r="R3973" s="890">
        <v>0</v>
      </c>
      <c r="S3973" s="146" t="s">
        <v>10192</v>
      </c>
      <c r="T3973" s="109">
        <v>42458</v>
      </c>
      <c r="U3973" s="141">
        <v>23126746</v>
      </c>
      <c r="V3973" s="109" t="s">
        <v>6222</v>
      </c>
      <c r="W3973" s="141">
        <v>0</v>
      </c>
      <c r="X3973" s="141">
        <v>0</v>
      </c>
      <c r="Y3973" s="141">
        <v>0</v>
      </c>
      <c r="Z3973" s="141">
        <v>0</v>
      </c>
      <c r="AA3973" s="114">
        <v>0</v>
      </c>
      <c r="AB3973" s="114"/>
      <c r="AC3973" s="132"/>
      <c r="AD3973" s="141"/>
      <c r="AE3973" s="106">
        <v>0</v>
      </c>
      <c r="AF3973" s="106">
        <v>0</v>
      </c>
      <c r="AG3973" s="106">
        <v>0</v>
      </c>
      <c r="AH3973" s="141"/>
      <c r="AI3973" s="141"/>
      <c r="AJ3973" s="141"/>
      <c r="AK3973" s="141"/>
      <c r="AL3973" s="141"/>
      <c r="AM3973" s="141"/>
      <c r="AN3973" s="114">
        <f t="shared" si="122"/>
        <v>0</v>
      </c>
      <c r="AO3973" s="114">
        <f t="shared" si="123"/>
        <v>23126746</v>
      </c>
      <c r="AP3973" s="114"/>
      <c r="AQ3973" s="114"/>
      <c r="AR3973" s="114"/>
      <c r="AS3973" s="114"/>
      <c r="AT3973" s="189"/>
    </row>
    <row r="3974" spans="1:46" s="191" customFormat="1" ht="15" customHeight="1" x14ac:dyDescent="0.2">
      <c r="A3974" s="104"/>
      <c r="B3974" s="104">
        <f>VLOOKUP(BJB!$F$9:$F$5599,Ctrl!$B$4:$C$399,2,0)</f>
        <v>34</v>
      </c>
      <c r="C3974" s="104">
        <f>VLOOKUP(BJB!$G$9:$G$5599,Ctrl!$E$4:$F$399,2,0)</f>
        <v>1</v>
      </c>
      <c r="D3974" s="219">
        <v>1</v>
      </c>
      <c r="E3974" s="104" t="str">
        <f>VLOOKUP(BJB!$F$9:$F$5599,Ctrl!$B$4:$D$399,3,0)</f>
        <v>III</v>
      </c>
      <c r="F3974" s="139" t="s">
        <v>10546</v>
      </c>
      <c r="G3974" s="139" t="s">
        <v>4099</v>
      </c>
      <c r="H3974" s="125"/>
      <c r="I3974" s="220"/>
      <c r="J3974" s="912" t="s">
        <v>23840</v>
      </c>
      <c r="K3974" s="121" t="s">
        <v>8402</v>
      </c>
      <c r="L3974" s="104" t="s">
        <v>6477</v>
      </c>
      <c r="M3974" s="104" t="s">
        <v>5647</v>
      </c>
      <c r="N3974" s="120">
        <v>41416</v>
      </c>
      <c r="O3974" s="105">
        <v>30000000</v>
      </c>
      <c r="P3974" s="105" t="s">
        <v>6222</v>
      </c>
      <c r="Q3974" s="120" t="s">
        <v>6222</v>
      </c>
      <c r="R3974" s="890">
        <v>0</v>
      </c>
      <c r="S3974" s="146" t="s">
        <v>10192</v>
      </c>
      <c r="T3974" s="109">
        <v>42458</v>
      </c>
      <c r="U3974" s="141">
        <v>9324130</v>
      </c>
      <c r="V3974" s="109" t="s">
        <v>6222</v>
      </c>
      <c r="W3974" s="141">
        <v>0</v>
      </c>
      <c r="X3974" s="141">
        <v>0</v>
      </c>
      <c r="Y3974" s="141">
        <v>0</v>
      </c>
      <c r="Z3974" s="141">
        <v>0</v>
      </c>
      <c r="AA3974" s="114">
        <v>920356</v>
      </c>
      <c r="AB3974" s="114"/>
      <c r="AC3974" s="132"/>
      <c r="AD3974" s="141"/>
      <c r="AE3974" s="106">
        <v>0</v>
      </c>
      <c r="AF3974" s="106">
        <v>0</v>
      </c>
      <c r="AG3974" s="106">
        <v>0</v>
      </c>
      <c r="AH3974" s="141"/>
      <c r="AI3974" s="141"/>
      <c r="AJ3974" s="141"/>
      <c r="AK3974" s="141"/>
      <c r="AL3974" s="141"/>
      <c r="AM3974" s="141"/>
      <c r="AN3974" s="114">
        <f t="shared" si="122"/>
        <v>920356</v>
      </c>
      <c r="AO3974" s="114">
        <f t="shared" si="123"/>
        <v>8403774</v>
      </c>
      <c r="AP3974" s="114"/>
      <c r="AQ3974" s="114"/>
      <c r="AR3974" s="114"/>
      <c r="AS3974" s="114"/>
      <c r="AT3974" s="189"/>
    </row>
    <row r="3975" spans="1:46" s="191" customFormat="1" ht="15" customHeight="1" x14ac:dyDescent="0.2">
      <c r="A3975" s="104"/>
      <c r="B3975" s="104">
        <f>VLOOKUP(BJB!$F$9:$F$5599,Ctrl!$B$4:$C$399,2,0)</f>
        <v>34</v>
      </c>
      <c r="C3975" s="104">
        <f>VLOOKUP(BJB!$G$9:$G$5599,Ctrl!$E$4:$F$399,2,0)</f>
        <v>0</v>
      </c>
      <c r="D3975" s="219">
        <v>1</v>
      </c>
      <c r="E3975" s="104" t="str">
        <f>VLOOKUP(BJB!$F$9:$F$5599,Ctrl!$B$4:$D$399,3,0)</f>
        <v>III</v>
      </c>
      <c r="F3975" s="139" t="s">
        <v>10546</v>
      </c>
      <c r="G3975" s="139" t="s">
        <v>7677</v>
      </c>
      <c r="H3975" s="125">
        <v>1130128000423</v>
      </c>
      <c r="I3975" s="220"/>
      <c r="J3975" s="912" t="s">
        <v>23841</v>
      </c>
      <c r="K3975" s="121" t="s">
        <v>8128</v>
      </c>
      <c r="L3975" s="104" t="s">
        <v>6477</v>
      </c>
      <c r="M3975" s="104" t="s">
        <v>5897</v>
      </c>
      <c r="N3975" s="120">
        <v>41400</v>
      </c>
      <c r="O3975" s="105">
        <v>20000000</v>
      </c>
      <c r="P3975" s="105" t="s">
        <v>6222</v>
      </c>
      <c r="Q3975" s="120" t="s">
        <v>6222</v>
      </c>
      <c r="R3975" s="890">
        <v>0</v>
      </c>
      <c r="S3975" s="146" t="s">
        <v>10192</v>
      </c>
      <c r="T3975" s="109">
        <v>42458</v>
      </c>
      <c r="U3975" s="141">
        <v>2196607</v>
      </c>
      <c r="V3975" s="109" t="s">
        <v>6222</v>
      </c>
      <c r="W3975" s="141">
        <v>0</v>
      </c>
      <c r="X3975" s="141">
        <v>0</v>
      </c>
      <c r="Y3975" s="141">
        <v>0</v>
      </c>
      <c r="Z3975" s="141">
        <v>0</v>
      </c>
      <c r="AA3975" s="114">
        <v>2196607</v>
      </c>
      <c r="AB3975" s="114"/>
      <c r="AC3975" s="132"/>
      <c r="AD3975" s="141"/>
      <c r="AE3975" s="106">
        <v>0</v>
      </c>
      <c r="AF3975" s="106">
        <v>0</v>
      </c>
      <c r="AG3975" s="106">
        <v>0</v>
      </c>
      <c r="AH3975" s="141"/>
      <c r="AI3975" s="141"/>
      <c r="AJ3975" s="141"/>
      <c r="AK3975" s="141"/>
      <c r="AL3975" s="141"/>
      <c r="AM3975" s="141"/>
      <c r="AN3975" s="114">
        <f t="shared" si="122"/>
        <v>2196607</v>
      </c>
      <c r="AO3975" s="114">
        <f t="shared" si="123"/>
        <v>0</v>
      </c>
      <c r="AP3975" s="114"/>
      <c r="AQ3975" s="114"/>
      <c r="AR3975" s="114"/>
      <c r="AS3975" s="114"/>
      <c r="AT3975" s="189"/>
    </row>
    <row r="3976" spans="1:46" s="191" customFormat="1" ht="15" customHeight="1" x14ac:dyDescent="0.2">
      <c r="A3976" s="104"/>
      <c r="B3976" s="104">
        <f>VLOOKUP(BJB!$F$9:$F$5599,Ctrl!$B$4:$C$399,2,0)</f>
        <v>34</v>
      </c>
      <c r="C3976" s="104">
        <f>VLOOKUP(BJB!$G$9:$G$5599,Ctrl!$E$4:$F$399,2,0)</f>
        <v>3</v>
      </c>
      <c r="D3976" s="219">
        <v>1</v>
      </c>
      <c r="E3976" s="104" t="str">
        <f>VLOOKUP(BJB!$F$9:$F$5599,Ctrl!$B$4:$D$399,3,0)</f>
        <v>III</v>
      </c>
      <c r="F3976" s="139" t="s">
        <v>10546</v>
      </c>
      <c r="G3976" s="139" t="s">
        <v>6580</v>
      </c>
      <c r="H3976" s="125"/>
      <c r="I3976" s="220"/>
      <c r="J3976" s="912" t="s">
        <v>23842</v>
      </c>
      <c r="K3976" s="121" t="s">
        <v>7833</v>
      </c>
      <c r="L3976" s="104" t="s">
        <v>6477</v>
      </c>
      <c r="M3976" s="104" t="s">
        <v>6479</v>
      </c>
      <c r="N3976" s="120">
        <v>41396</v>
      </c>
      <c r="O3976" s="105">
        <v>130000000</v>
      </c>
      <c r="P3976" s="105" t="s">
        <v>6222</v>
      </c>
      <c r="Q3976" s="120" t="s">
        <v>6222</v>
      </c>
      <c r="R3976" s="890">
        <v>0</v>
      </c>
      <c r="S3976" s="146" t="s">
        <v>10463</v>
      </c>
      <c r="T3976" s="109">
        <v>42520</v>
      </c>
      <c r="U3976" s="141">
        <v>77766285</v>
      </c>
      <c r="V3976" s="109" t="s">
        <v>6222</v>
      </c>
      <c r="W3976" s="141">
        <v>0</v>
      </c>
      <c r="X3976" s="141">
        <v>0</v>
      </c>
      <c r="Y3976" s="141">
        <v>0</v>
      </c>
      <c r="Z3976" s="141">
        <v>0</v>
      </c>
      <c r="AA3976" s="114">
        <v>1833000</v>
      </c>
      <c r="AB3976" s="114"/>
      <c r="AC3976" s="132"/>
      <c r="AD3976" s="141"/>
      <c r="AE3976" s="106">
        <v>0</v>
      </c>
      <c r="AF3976" s="106">
        <v>0</v>
      </c>
      <c r="AG3976" s="106">
        <v>0</v>
      </c>
      <c r="AH3976" s="221"/>
      <c r="AI3976" s="228"/>
      <c r="AJ3976" s="228"/>
      <c r="AK3976" s="141"/>
      <c r="AL3976" s="141"/>
      <c r="AM3976" s="141"/>
      <c r="AN3976" s="114">
        <f t="shared" si="122"/>
        <v>1833000</v>
      </c>
      <c r="AO3976" s="114">
        <f t="shared" si="123"/>
        <v>75933285</v>
      </c>
      <c r="AP3976" s="114"/>
      <c r="AQ3976" s="114"/>
      <c r="AR3976" s="114"/>
      <c r="AS3976" s="114"/>
      <c r="AT3976" s="189"/>
    </row>
    <row r="3977" spans="1:46" s="191" customFormat="1" ht="15" customHeight="1" x14ac:dyDescent="0.2">
      <c r="A3977" s="104"/>
      <c r="B3977" s="104">
        <f>VLOOKUP(BJB!$F$9:$F$5599,Ctrl!$B$4:$C$399,2,0)</f>
        <v>34</v>
      </c>
      <c r="C3977" s="104">
        <f>VLOOKUP(BJB!$G$9:$G$5599,Ctrl!$E$4:$F$399,2,0)</f>
        <v>3</v>
      </c>
      <c r="D3977" s="219">
        <v>1</v>
      </c>
      <c r="E3977" s="104" t="str">
        <f>VLOOKUP(BJB!$F$9:$F$5599,Ctrl!$B$4:$D$399,3,0)</f>
        <v>III</v>
      </c>
      <c r="F3977" s="139" t="s">
        <v>10546</v>
      </c>
      <c r="G3977" s="139" t="s">
        <v>6580</v>
      </c>
      <c r="H3977" s="125"/>
      <c r="I3977" s="220"/>
      <c r="J3977" s="912" t="s">
        <v>23843</v>
      </c>
      <c r="K3977" s="121" t="s">
        <v>7831</v>
      </c>
      <c r="L3977" s="104" t="s">
        <v>6477</v>
      </c>
      <c r="M3977" s="104" t="s">
        <v>6479</v>
      </c>
      <c r="N3977" s="120">
        <v>41396</v>
      </c>
      <c r="O3977" s="105">
        <v>250000000</v>
      </c>
      <c r="P3977" s="105" t="s">
        <v>6222</v>
      </c>
      <c r="Q3977" s="120" t="s">
        <v>6222</v>
      </c>
      <c r="R3977" s="890">
        <v>0</v>
      </c>
      <c r="S3977" s="146" t="s">
        <v>10463</v>
      </c>
      <c r="T3977" s="109">
        <v>42520</v>
      </c>
      <c r="U3977" s="141">
        <v>129236275</v>
      </c>
      <c r="V3977" s="109" t="s">
        <v>6222</v>
      </c>
      <c r="W3977" s="141">
        <v>0</v>
      </c>
      <c r="X3977" s="141">
        <v>0</v>
      </c>
      <c r="Y3977" s="141">
        <v>0</v>
      </c>
      <c r="Z3977" s="141">
        <v>0</v>
      </c>
      <c r="AA3977" s="114">
        <v>0</v>
      </c>
      <c r="AB3977" s="114"/>
      <c r="AC3977" s="132"/>
      <c r="AD3977" s="141"/>
      <c r="AE3977" s="106">
        <v>0</v>
      </c>
      <c r="AF3977" s="106">
        <v>0</v>
      </c>
      <c r="AG3977" s="106">
        <v>0</v>
      </c>
      <c r="AH3977" s="228"/>
      <c r="AI3977" s="228"/>
      <c r="AJ3977" s="228"/>
      <c r="AK3977" s="141"/>
      <c r="AL3977" s="141"/>
      <c r="AM3977" s="141"/>
      <c r="AN3977" s="114">
        <f t="shared" ref="AN3977:AN4040" si="124">SUM(AA3977:AM3977)</f>
        <v>0</v>
      </c>
      <c r="AO3977" s="114">
        <f t="shared" ref="AO3977:AO4040" si="125">IF((U3977-AN3977)&lt;0,ABS(0),(U3977-AN3977))</f>
        <v>129236275</v>
      </c>
      <c r="AP3977" s="114"/>
      <c r="AQ3977" s="114"/>
      <c r="AR3977" s="114"/>
      <c r="AS3977" s="114"/>
      <c r="AT3977" s="189"/>
    </row>
    <row r="3978" spans="1:46" s="191" customFormat="1" ht="15" customHeight="1" x14ac:dyDescent="0.2">
      <c r="A3978" s="104"/>
      <c r="B3978" s="104">
        <f>VLOOKUP(BJB!$F$9:$F$5599,Ctrl!$B$4:$C$399,2,0)</f>
        <v>34</v>
      </c>
      <c r="C3978" s="104">
        <f>VLOOKUP(BJB!$G$9:$G$5599,Ctrl!$E$4:$F$399,2,0)</f>
        <v>1</v>
      </c>
      <c r="D3978" s="219">
        <v>1</v>
      </c>
      <c r="E3978" s="104" t="str">
        <f>VLOOKUP(BJB!$F$9:$F$5599,Ctrl!$B$4:$D$399,3,0)</f>
        <v>III</v>
      </c>
      <c r="F3978" s="139" t="s">
        <v>10546</v>
      </c>
      <c r="G3978" s="139" t="s">
        <v>4099</v>
      </c>
      <c r="H3978" s="125"/>
      <c r="I3978" s="220"/>
      <c r="J3978" s="912" t="s">
        <v>23844</v>
      </c>
      <c r="K3978" s="121" t="s">
        <v>10607</v>
      </c>
      <c r="L3978" s="104" t="s">
        <v>6477</v>
      </c>
      <c r="M3978" s="104" t="s">
        <v>10633</v>
      </c>
      <c r="N3978" s="120">
        <v>41351</v>
      </c>
      <c r="O3978" s="105">
        <v>150000000</v>
      </c>
      <c r="P3978" s="105" t="s">
        <v>16980</v>
      </c>
      <c r="Q3978" s="120">
        <v>41827</v>
      </c>
      <c r="R3978" s="105">
        <v>138899346</v>
      </c>
      <c r="S3978" s="146" t="s">
        <v>10662</v>
      </c>
      <c r="T3978" s="109">
        <v>42551</v>
      </c>
      <c r="U3978" s="141">
        <v>97229542</v>
      </c>
      <c r="V3978" s="109">
        <v>42551</v>
      </c>
      <c r="W3978" s="141">
        <v>97229542</v>
      </c>
      <c r="X3978" s="141">
        <v>0</v>
      </c>
      <c r="Y3978" s="141">
        <v>0</v>
      </c>
      <c r="Z3978" s="141">
        <v>0</v>
      </c>
      <c r="AA3978" s="114">
        <v>0</v>
      </c>
      <c r="AB3978" s="114"/>
      <c r="AC3978" s="132"/>
      <c r="AD3978" s="141"/>
      <c r="AE3978" s="106">
        <v>0</v>
      </c>
      <c r="AF3978" s="106">
        <v>0</v>
      </c>
      <c r="AG3978" s="106">
        <v>0</v>
      </c>
      <c r="AH3978" s="141"/>
      <c r="AI3978" s="141"/>
      <c r="AJ3978" s="141"/>
      <c r="AK3978" s="141"/>
      <c r="AL3978" s="141"/>
      <c r="AM3978" s="141"/>
      <c r="AN3978" s="114">
        <f t="shared" si="124"/>
        <v>0</v>
      </c>
      <c r="AO3978" s="114">
        <f t="shared" si="125"/>
        <v>97229542</v>
      </c>
      <c r="AP3978" s="114"/>
      <c r="AQ3978" s="114"/>
      <c r="AR3978" s="114"/>
      <c r="AS3978" s="114"/>
      <c r="AT3978" s="189"/>
    </row>
    <row r="3979" spans="1:46" s="191" customFormat="1" ht="15" customHeight="1" x14ac:dyDescent="0.2">
      <c r="A3979" s="104"/>
      <c r="B3979" s="104">
        <f>VLOOKUP(BJB!$F$9:$F$5599,Ctrl!$B$4:$C$399,2,0)</f>
        <v>34</v>
      </c>
      <c r="C3979" s="104">
        <f>VLOOKUP(BJB!$G$9:$G$5599,Ctrl!$E$4:$F$399,2,0)</f>
        <v>1</v>
      </c>
      <c r="D3979" s="219">
        <v>1</v>
      </c>
      <c r="E3979" s="104" t="str">
        <f>VLOOKUP(BJB!$F$9:$F$5599,Ctrl!$B$4:$D$399,3,0)</f>
        <v>III</v>
      </c>
      <c r="F3979" s="139" t="s">
        <v>10546</v>
      </c>
      <c r="G3979" s="139" t="s">
        <v>4099</v>
      </c>
      <c r="H3979" s="683">
        <v>1121214000690</v>
      </c>
      <c r="I3979" s="220"/>
      <c r="J3979" s="912" t="s">
        <v>23845</v>
      </c>
      <c r="K3979" s="121" t="s">
        <v>10608</v>
      </c>
      <c r="L3979" s="104" t="s">
        <v>6477</v>
      </c>
      <c r="M3979" s="104" t="s">
        <v>10634</v>
      </c>
      <c r="N3979" s="120">
        <v>41289</v>
      </c>
      <c r="O3979" s="105">
        <v>175000000</v>
      </c>
      <c r="P3979" s="105" t="s">
        <v>16981</v>
      </c>
      <c r="Q3979" s="120">
        <v>41827</v>
      </c>
      <c r="R3979" s="105">
        <v>158475661</v>
      </c>
      <c r="S3979" s="146" t="s">
        <v>10662</v>
      </c>
      <c r="T3979" s="109">
        <v>42551</v>
      </c>
      <c r="U3979" s="141">
        <v>110932963</v>
      </c>
      <c r="V3979" s="109">
        <v>42551</v>
      </c>
      <c r="W3979" s="141">
        <v>110932963</v>
      </c>
      <c r="X3979" s="141">
        <v>0</v>
      </c>
      <c r="Y3979" s="141">
        <v>0</v>
      </c>
      <c r="Z3979" s="141">
        <v>0</v>
      </c>
      <c r="AA3979" s="114">
        <v>363252</v>
      </c>
      <c r="AB3979" s="114"/>
      <c r="AC3979" s="132"/>
      <c r="AD3979" s="141"/>
      <c r="AE3979" s="106">
        <v>0</v>
      </c>
      <c r="AF3979" s="106">
        <v>0</v>
      </c>
      <c r="AG3979" s="106">
        <v>0</v>
      </c>
      <c r="AH3979" s="141"/>
      <c r="AI3979" s="222"/>
      <c r="AJ3979" s="141"/>
      <c r="AK3979" s="141"/>
      <c r="AL3979" s="141"/>
      <c r="AM3979" s="141"/>
      <c r="AN3979" s="114">
        <f t="shared" si="124"/>
        <v>363252</v>
      </c>
      <c r="AO3979" s="114">
        <f t="shared" si="125"/>
        <v>110569711</v>
      </c>
      <c r="AP3979" s="114"/>
      <c r="AQ3979" s="114"/>
      <c r="AR3979" s="114"/>
      <c r="AS3979" s="114"/>
      <c r="AT3979" s="189"/>
    </row>
    <row r="3980" spans="1:46" s="191" customFormat="1" ht="15" customHeight="1" x14ac:dyDescent="0.2">
      <c r="A3980" s="104"/>
      <c r="B3980" s="104">
        <f>VLOOKUP(BJB!$F$9:$F$5599,Ctrl!$B$4:$C$399,2,0)</f>
        <v>34</v>
      </c>
      <c r="C3980" s="104">
        <f>VLOOKUP(BJB!$G$9:$G$5599,Ctrl!$E$4:$F$399,2,0)</f>
        <v>1</v>
      </c>
      <c r="D3980" s="219">
        <v>1</v>
      </c>
      <c r="E3980" s="104" t="str">
        <f>VLOOKUP(BJB!$F$9:$F$5599,Ctrl!$B$4:$D$399,3,0)</f>
        <v>III</v>
      </c>
      <c r="F3980" s="139" t="s">
        <v>10546</v>
      </c>
      <c r="G3980" s="139" t="s">
        <v>4099</v>
      </c>
      <c r="H3980" s="684">
        <v>1130222000631</v>
      </c>
      <c r="I3980" s="220"/>
      <c r="J3980" s="912" t="s">
        <v>23846</v>
      </c>
      <c r="K3980" s="121" t="s">
        <v>10609</v>
      </c>
      <c r="L3980" s="104" t="s">
        <v>6477</v>
      </c>
      <c r="M3980" s="104" t="s">
        <v>10633</v>
      </c>
      <c r="N3980" s="120">
        <v>41351</v>
      </c>
      <c r="O3980" s="105">
        <v>50000000</v>
      </c>
      <c r="P3980" s="105" t="s">
        <v>16982</v>
      </c>
      <c r="Q3980" s="120">
        <v>41885</v>
      </c>
      <c r="R3980" s="105">
        <v>40292154</v>
      </c>
      <c r="S3980" s="146" t="s">
        <v>10662</v>
      </c>
      <c r="T3980" s="109">
        <v>42551</v>
      </c>
      <c r="U3980" s="141">
        <v>28204508</v>
      </c>
      <c r="V3980" s="109">
        <v>42551</v>
      </c>
      <c r="W3980" s="141">
        <v>28204508</v>
      </c>
      <c r="X3980" s="141">
        <v>0</v>
      </c>
      <c r="Y3980" s="141">
        <v>0</v>
      </c>
      <c r="Z3980" s="141">
        <v>0</v>
      </c>
      <c r="AA3980" s="114">
        <v>0</v>
      </c>
      <c r="AB3980" s="114"/>
      <c r="AC3980" s="132"/>
      <c r="AD3980" s="141"/>
      <c r="AE3980" s="106">
        <v>0</v>
      </c>
      <c r="AF3980" s="106">
        <v>0</v>
      </c>
      <c r="AG3980" s="106">
        <v>0</v>
      </c>
      <c r="AH3980" s="141"/>
      <c r="AI3980" s="141"/>
      <c r="AJ3980" s="141"/>
      <c r="AK3980" s="141"/>
      <c r="AL3980" s="141"/>
      <c r="AM3980" s="141"/>
      <c r="AN3980" s="114">
        <f t="shared" si="124"/>
        <v>0</v>
      </c>
      <c r="AO3980" s="114">
        <f t="shared" si="125"/>
        <v>28204508</v>
      </c>
      <c r="AP3980" s="114"/>
      <c r="AQ3980" s="114"/>
      <c r="AR3980" s="114"/>
      <c r="AS3980" s="114"/>
      <c r="AT3980" s="189"/>
    </row>
    <row r="3981" spans="1:46" s="191" customFormat="1" ht="15" customHeight="1" x14ac:dyDescent="0.2">
      <c r="A3981" s="104"/>
      <c r="B3981" s="104">
        <f>VLOOKUP(BJB!$F$9:$F$5599,Ctrl!$B$4:$C$399,2,0)</f>
        <v>34</v>
      </c>
      <c r="C3981" s="104">
        <f>VLOOKUP(BJB!$G$9:$G$5599,Ctrl!$E$4:$F$399,2,0)</f>
        <v>1</v>
      </c>
      <c r="D3981" s="219">
        <v>1</v>
      </c>
      <c r="E3981" s="104" t="str">
        <f>VLOOKUP(BJB!$F$9:$F$5599,Ctrl!$B$4:$D$399,3,0)</f>
        <v>III</v>
      </c>
      <c r="F3981" s="139" t="s">
        <v>10546</v>
      </c>
      <c r="G3981" s="139" t="s">
        <v>4099</v>
      </c>
      <c r="H3981" s="125"/>
      <c r="I3981" s="220"/>
      <c r="J3981" s="912" t="s">
        <v>23847</v>
      </c>
      <c r="K3981" s="121" t="s">
        <v>3604</v>
      </c>
      <c r="L3981" s="104" t="s">
        <v>6477</v>
      </c>
      <c r="M3981" s="104" t="s">
        <v>5647</v>
      </c>
      <c r="N3981" s="120">
        <v>41416</v>
      </c>
      <c r="O3981" s="105">
        <v>15000000</v>
      </c>
      <c r="P3981" s="105" t="s">
        <v>16983</v>
      </c>
      <c r="Q3981" s="120">
        <v>42468</v>
      </c>
      <c r="R3981" s="105">
        <v>6940288</v>
      </c>
      <c r="S3981" s="146" t="s">
        <v>10676</v>
      </c>
      <c r="T3981" s="109">
        <v>42543</v>
      </c>
      <c r="U3981" s="141">
        <v>4141992</v>
      </c>
      <c r="V3981" s="109">
        <v>42543</v>
      </c>
      <c r="W3981" s="141">
        <v>4141992</v>
      </c>
      <c r="X3981" s="141">
        <v>0</v>
      </c>
      <c r="Y3981" s="141">
        <v>0</v>
      </c>
      <c r="Z3981" s="141">
        <v>0</v>
      </c>
      <c r="AA3981" s="114">
        <v>0</v>
      </c>
      <c r="AB3981" s="114"/>
      <c r="AC3981" s="132"/>
      <c r="AD3981" s="141"/>
      <c r="AE3981" s="106">
        <v>0</v>
      </c>
      <c r="AF3981" s="106">
        <v>0</v>
      </c>
      <c r="AG3981" s="106">
        <v>0</v>
      </c>
      <c r="AH3981" s="228"/>
      <c r="AI3981" s="228"/>
      <c r="AJ3981" s="228"/>
      <c r="AK3981" s="141"/>
      <c r="AL3981" s="141"/>
      <c r="AM3981" s="141"/>
      <c r="AN3981" s="114">
        <f t="shared" si="124"/>
        <v>0</v>
      </c>
      <c r="AO3981" s="114">
        <f t="shared" si="125"/>
        <v>4141992</v>
      </c>
      <c r="AP3981" s="114"/>
      <c r="AQ3981" s="114"/>
      <c r="AR3981" s="114"/>
      <c r="AS3981" s="114"/>
      <c r="AT3981" s="189"/>
    </row>
    <row r="3982" spans="1:46" s="191" customFormat="1" ht="15" customHeight="1" x14ac:dyDescent="0.2">
      <c r="A3982" s="104"/>
      <c r="B3982" s="104">
        <f>VLOOKUP(BJB!$F$9:$F$5599,Ctrl!$B$4:$C$399,2,0)</f>
        <v>34</v>
      </c>
      <c r="C3982" s="104">
        <f>VLOOKUP(BJB!$G$9:$G$5599,Ctrl!$E$4:$F$399,2,0)</f>
        <v>1</v>
      </c>
      <c r="D3982" s="219">
        <v>1</v>
      </c>
      <c r="E3982" s="104" t="str">
        <f>VLOOKUP(BJB!$F$9:$F$5599,Ctrl!$B$4:$D$399,3,0)</f>
        <v>III</v>
      </c>
      <c r="F3982" s="139" t="s">
        <v>10546</v>
      </c>
      <c r="G3982" s="139" t="s">
        <v>4099</v>
      </c>
      <c r="H3982" s="125"/>
      <c r="I3982" s="220"/>
      <c r="J3982" s="912" t="s">
        <v>23848</v>
      </c>
      <c r="K3982" s="121" t="s">
        <v>311</v>
      </c>
      <c r="L3982" s="104" t="s">
        <v>6477</v>
      </c>
      <c r="M3982" s="104" t="s">
        <v>5647</v>
      </c>
      <c r="N3982" s="120">
        <v>41416</v>
      </c>
      <c r="O3982" s="105">
        <v>100000000</v>
      </c>
      <c r="P3982" s="105" t="s">
        <v>16984</v>
      </c>
      <c r="Q3982" s="120">
        <v>42193</v>
      </c>
      <c r="R3982" s="105">
        <v>70207660</v>
      </c>
      <c r="S3982" s="146" t="s">
        <v>10676</v>
      </c>
      <c r="T3982" s="109">
        <v>42543</v>
      </c>
      <c r="U3982" s="141">
        <v>43736373</v>
      </c>
      <c r="V3982" s="109">
        <v>42543</v>
      </c>
      <c r="W3982" s="141">
        <v>43736373</v>
      </c>
      <c r="X3982" s="141">
        <v>0</v>
      </c>
      <c r="Y3982" s="141">
        <v>0</v>
      </c>
      <c r="Z3982" s="141">
        <v>0</v>
      </c>
      <c r="AA3982" s="114">
        <v>311202</v>
      </c>
      <c r="AB3982" s="114"/>
      <c r="AC3982" s="132"/>
      <c r="AD3982" s="141"/>
      <c r="AE3982" s="106">
        <v>0</v>
      </c>
      <c r="AF3982" s="106">
        <v>0</v>
      </c>
      <c r="AG3982" s="106">
        <v>0</v>
      </c>
      <c r="AH3982" s="221"/>
      <c r="AI3982" s="228"/>
      <c r="AJ3982" s="228"/>
      <c r="AK3982" s="141"/>
      <c r="AL3982" s="141"/>
      <c r="AM3982" s="141"/>
      <c r="AN3982" s="114">
        <f t="shared" si="124"/>
        <v>311202</v>
      </c>
      <c r="AO3982" s="114">
        <f t="shared" si="125"/>
        <v>43425171</v>
      </c>
      <c r="AP3982" s="114"/>
      <c r="AQ3982" s="114"/>
      <c r="AR3982" s="114"/>
      <c r="AS3982" s="114"/>
      <c r="AT3982" s="189"/>
    </row>
    <row r="3983" spans="1:46" s="191" customFormat="1" ht="15" customHeight="1" x14ac:dyDescent="0.2">
      <c r="A3983" s="104"/>
      <c r="B3983" s="104">
        <f>VLOOKUP(BJB!$F$9:$F$5599,Ctrl!$B$4:$C$399,2,0)</f>
        <v>34</v>
      </c>
      <c r="C3983" s="104">
        <f>VLOOKUP(BJB!$G$9:$G$5599,Ctrl!$E$4:$F$399,2,0)</f>
        <v>4</v>
      </c>
      <c r="D3983" s="219">
        <v>1</v>
      </c>
      <c r="E3983" s="104" t="str">
        <f>VLOOKUP(BJB!$F$9:$F$5599,Ctrl!$B$4:$D$399,3,0)</f>
        <v>III</v>
      </c>
      <c r="F3983" s="139" t="s">
        <v>10546</v>
      </c>
      <c r="G3983" s="139" t="s">
        <v>4151</v>
      </c>
      <c r="H3983" s="125"/>
      <c r="I3983" s="220"/>
      <c r="J3983" s="912" t="s">
        <v>23849</v>
      </c>
      <c r="K3983" s="121" t="s">
        <v>2594</v>
      </c>
      <c r="L3983" s="104" t="s">
        <v>6477</v>
      </c>
      <c r="M3983" s="104" t="s">
        <v>10640</v>
      </c>
      <c r="N3983" s="120">
        <v>41396</v>
      </c>
      <c r="O3983" s="105">
        <v>200000000</v>
      </c>
      <c r="P3983" s="105" t="s">
        <v>16985</v>
      </c>
      <c r="Q3983" s="120">
        <v>41914</v>
      </c>
      <c r="R3983" s="105">
        <v>155555552</v>
      </c>
      <c r="S3983" s="146" t="s">
        <v>10677</v>
      </c>
      <c r="T3983" s="109">
        <v>42548</v>
      </c>
      <c r="U3983" s="141">
        <v>108888886</v>
      </c>
      <c r="V3983" s="109">
        <v>42548</v>
      </c>
      <c r="W3983" s="141">
        <v>108888886</v>
      </c>
      <c r="X3983" s="141">
        <v>0</v>
      </c>
      <c r="Y3983" s="141">
        <v>0</v>
      </c>
      <c r="Z3983" s="141">
        <v>0</v>
      </c>
      <c r="AA3983" s="114">
        <v>0</v>
      </c>
      <c r="AB3983" s="114"/>
      <c r="AC3983" s="132"/>
      <c r="AD3983" s="141"/>
      <c r="AE3983" s="106">
        <v>0</v>
      </c>
      <c r="AF3983" s="106">
        <v>0</v>
      </c>
      <c r="AG3983" s="106">
        <v>0</v>
      </c>
      <c r="AH3983" s="141"/>
      <c r="AI3983" s="141"/>
      <c r="AJ3983" s="141"/>
      <c r="AK3983" s="141"/>
      <c r="AL3983" s="141"/>
      <c r="AM3983" s="141"/>
      <c r="AN3983" s="114">
        <f t="shared" si="124"/>
        <v>0</v>
      </c>
      <c r="AO3983" s="114">
        <f t="shared" si="125"/>
        <v>108888886</v>
      </c>
      <c r="AP3983" s="114"/>
      <c r="AQ3983" s="114"/>
      <c r="AR3983" s="114"/>
      <c r="AS3983" s="114"/>
      <c r="AT3983" s="189"/>
    </row>
    <row r="3984" spans="1:46" s="191" customFormat="1" ht="15" customHeight="1" x14ac:dyDescent="0.2">
      <c r="A3984" s="104"/>
      <c r="B3984" s="104">
        <f>VLOOKUP(BJB!$F$9:$F$5599,Ctrl!$B$4:$C$399,2,0)</f>
        <v>34</v>
      </c>
      <c r="C3984" s="104">
        <f>VLOOKUP(BJB!$G$9:$G$5599,Ctrl!$E$4:$F$399,2,0)</f>
        <v>1</v>
      </c>
      <c r="D3984" s="219">
        <v>1</v>
      </c>
      <c r="E3984" s="104" t="str">
        <f>VLOOKUP(BJB!$F$9:$F$5599,Ctrl!$B$4:$D$399,3,0)</f>
        <v>III</v>
      </c>
      <c r="F3984" s="139" t="s">
        <v>10546</v>
      </c>
      <c r="G3984" s="139" t="s">
        <v>4099</v>
      </c>
      <c r="H3984" s="886" t="s">
        <v>14792</v>
      </c>
      <c r="I3984" s="220"/>
      <c r="J3984" s="891" t="s">
        <v>18515</v>
      </c>
      <c r="K3984" s="121" t="s">
        <v>10620</v>
      </c>
      <c r="L3984" s="104" t="s">
        <v>6477</v>
      </c>
      <c r="M3984" s="104" t="s">
        <v>5231</v>
      </c>
      <c r="N3984" s="120">
        <v>41340</v>
      </c>
      <c r="O3984" s="105">
        <v>30000000</v>
      </c>
      <c r="P3984" s="105" t="s">
        <v>16986</v>
      </c>
      <c r="Q3984" s="120">
        <v>41563</v>
      </c>
      <c r="R3984" s="105">
        <v>12100591</v>
      </c>
      <c r="S3984" s="146" t="s">
        <v>10678</v>
      </c>
      <c r="T3984" s="109">
        <v>42548</v>
      </c>
      <c r="U3984" s="141">
        <v>8470414</v>
      </c>
      <c r="V3984" s="109">
        <v>42548</v>
      </c>
      <c r="W3984" s="141">
        <v>8470414</v>
      </c>
      <c r="X3984" s="141">
        <v>0</v>
      </c>
      <c r="Y3984" s="141">
        <v>0</v>
      </c>
      <c r="Z3984" s="141">
        <v>0</v>
      </c>
      <c r="AA3984" s="114">
        <v>194089</v>
      </c>
      <c r="AB3984" s="114"/>
      <c r="AC3984" s="132"/>
      <c r="AD3984" s="141">
        <v>105867</v>
      </c>
      <c r="AE3984" s="106">
        <v>169387</v>
      </c>
      <c r="AF3984" s="106">
        <v>0</v>
      </c>
      <c r="AG3984" s="106">
        <v>0</v>
      </c>
      <c r="AH3984" s="141"/>
      <c r="AI3984" s="222"/>
      <c r="AJ3984" s="141"/>
      <c r="AK3984" s="141"/>
      <c r="AL3984" s="141"/>
      <c r="AM3984" s="141"/>
      <c r="AN3984" s="114">
        <f t="shared" si="124"/>
        <v>469343</v>
      </c>
      <c r="AO3984" s="114">
        <f t="shared" si="125"/>
        <v>8001071</v>
      </c>
      <c r="AP3984" s="114"/>
      <c r="AQ3984" s="114"/>
      <c r="AR3984" s="114"/>
      <c r="AS3984" s="114"/>
      <c r="AT3984" s="189"/>
    </row>
    <row r="3985" spans="1:46" s="191" customFormat="1" ht="15" customHeight="1" x14ac:dyDescent="0.2">
      <c r="A3985" s="104"/>
      <c r="B3985" s="104">
        <f>VLOOKUP(BJB!$F$9:$F$5599,Ctrl!$B$4:$C$399,2,0)</f>
        <v>34</v>
      </c>
      <c r="C3985" s="104">
        <f>VLOOKUP(BJB!$G$9:$G$5599,Ctrl!$E$4:$F$399,2,0)</f>
        <v>4</v>
      </c>
      <c r="D3985" s="219">
        <v>1</v>
      </c>
      <c r="E3985" s="104" t="str">
        <f>VLOOKUP(BJB!$F$9:$F$5599,Ctrl!$B$4:$D$399,3,0)</f>
        <v>III</v>
      </c>
      <c r="F3985" s="139" t="s">
        <v>10546</v>
      </c>
      <c r="G3985" s="139" t="s">
        <v>4151</v>
      </c>
      <c r="H3985" s="125"/>
      <c r="I3985" s="220"/>
      <c r="J3985" s="912" t="s">
        <v>23850</v>
      </c>
      <c r="K3985" s="121" t="s">
        <v>10621</v>
      </c>
      <c r="L3985" s="104" t="s">
        <v>6477</v>
      </c>
      <c r="M3985" s="104" t="s">
        <v>10641</v>
      </c>
      <c r="N3985" s="120">
        <v>41211</v>
      </c>
      <c r="O3985" s="105">
        <v>100000000</v>
      </c>
      <c r="P3985" s="105" t="s">
        <v>16987</v>
      </c>
      <c r="Q3985" s="120">
        <v>41914</v>
      </c>
      <c r="R3985" s="105">
        <v>55140217</v>
      </c>
      <c r="S3985" s="146" t="s">
        <v>10679</v>
      </c>
      <c r="T3985" s="109">
        <v>42551</v>
      </c>
      <c r="U3985" s="141">
        <v>38598152</v>
      </c>
      <c r="V3985" s="109">
        <v>42551</v>
      </c>
      <c r="W3985" s="141">
        <v>38598152</v>
      </c>
      <c r="X3985" s="141">
        <v>0</v>
      </c>
      <c r="Y3985" s="141">
        <v>0</v>
      </c>
      <c r="Z3985" s="141">
        <v>0</v>
      </c>
      <c r="AA3985" s="114">
        <v>1500000</v>
      </c>
      <c r="AB3985" s="114"/>
      <c r="AC3985" s="132"/>
      <c r="AD3985" s="141"/>
      <c r="AE3985" s="106">
        <v>0</v>
      </c>
      <c r="AF3985" s="106">
        <v>0</v>
      </c>
      <c r="AG3985" s="106">
        <v>0</v>
      </c>
      <c r="AH3985" s="141"/>
      <c r="AI3985" s="141"/>
      <c r="AJ3985" s="141"/>
      <c r="AK3985" s="141"/>
      <c r="AL3985" s="141"/>
      <c r="AM3985" s="141"/>
      <c r="AN3985" s="114">
        <f t="shared" si="124"/>
        <v>1500000</v>
      </c>
      <c r="AO3985" s="114">
        <f t="shared" si="125"/>
        <v>37098152</v>
      </c>
      <c r="AP3985" s="114"/>
      <c r="AQ3985" s="114"/>
      <c r="AR3985" s="114"/>
      <c r="AS3985" s="114"/>
      <c r="AT3985" s="189"/>
    </row>
    <row r="3986" spans="1:46" s="191" customFormat="1" ht="15" customHeight="1" x14ac:dyDescent="0.2">
      <c r="A3986" s="104"/>
      <c r="B3986" s="104">
        <f>VLOOKUP(BJB!$F$9:$F$5599,Ctrl!$B$4:$C$399,2,0)</f>
        <v>34</v>
      </c>
      <c r="C3986" s="104">
        <f>VLOOKUP(BJB!$G$9:$G$5599,Ctrl!$E$4:$F$399,2,0)</f>
        <v>4</v>
      </c>
      <c r="D3986" s="219">
        <v>1</v>
      </c>
      <c r="E3986" s="104" t="str">
        <f>VLOOKUP(BJB!$F$9:$F$5599,Ctrl!$B$4:$D$399,3,0)</f>
        <v>III</v>
      </c>
      <c r="F3986" s="139" t="s">
        <v>10546</v>
      </c>
      <c r="G3986" s="139" t="s">
        <v>4151</v>
      </c>
      <c r="H3986" s="125">
        <v>1130220000730</v>
      </c>
      <c r="I3986" s="220"/>
      <c r="J3986" s="891" t="s">
        <v>18516</v>
      </c>
      <c r="K3986" s="121" t="s">
        <v>5516</v>
      </c>
      <c r="L3986" s="104" t="s">
        <v>6477</v>
      </c>
      <c r="M3986" s="104" t="s">
        <v>10640</v>
      </c>
      <c r="N3986" s="120">
        <v>41396</v>
      </c>
      <c r="O3986" s="105">
        <v>50000000</v>
      </c>
      <c r="P3986" s="105" t="s">
        <v>16988</v>
      </c>
      <c r="Q3986" s="120">
        <v>41914</v>
      </c>
      <c r="R3986" s="105">
        <v>33732221</v>
      </c>
      <c r="S3986" s="146" t="s">
        <v>10679</v>
      </c>
      <c r="T3986" s="109">
        <v>42551</v>
      </c>
      <c r="U3986" s="141">
        <v>23612555</v>
      </c>
      <c r="V3986" s="109">
        <v>42551</v>
      </c>
      <c r="W3986" s="141">
        <v>23612555</v>
      </c>
      <c r="X3986" s="141">
        <v>0</v>
      </c>
      <c r="Y3986" s="141">
        <v>0</v>
      </c>
      <c r="Z3986" s="141">
        <v>0</v>
      </c>
      <c r="AA3986" s="114">
        <v>16957000</v>
      </c>
      <c r="AB3986" s="114"/>
      <c r="AC3986" s="132">
        <v>6800221</v>
      </c>
      <c r="AD3986" s="141"/>
      <c r="AE3986" s="106">
        <v>0</v>
      </c>
      <c r="AF3986" s="106">
        <v>0</v>
      </c>
      <c r="AG3986" s="106">
        <v>0</v>
      </c>
      <c r="AH3986" s="141"/>
      <c r="AI3986" s="141"/>
      <c r="AJ3986" s="141"/>
      <c r="AK3986" s="141"/>
      <c r="AL3986" s="141"/>
      <c r="AM3986" s="141"/>
      <c r="AN3986" s="114">
        <f t="shared" si="124"/>
        <v>23757221</v>
      </c>
      <c r="AO3986" s="114">
        <f t="shared" si="125"/>
        <v>0</v>
      </c>
      <c r="AP3986" s="114"/>
      <c r="AQ3986" s="114"/>
      <c r="AR3986" s="114"/>
      <c r="AS3986" s="114"/>
      <c r="AT3986" s="189"/>
    </row>
    <row r="3987" spans="1:46" s="191" customFormat="1" ht="15" customHeight="1" x14ac:dyDescent="0.2">
      <c r="A3987" s="104"/>
      <c r="B3987" s="104">
        <f>VLOOKUP(BJB!$F$9:$F$5599,Ctrl!$B$4:$C$399,2,0)</f>
        <v>34</v>
      </c>
      <c r="C3987" s="104">
        <f>VLOOKUP(BJB!$G$9:$G$5599,Ctrl!$E$4:$F$399,2,0)</f>
        <v>4</v>
      </c>
      <c r="D3987" s="219">
        <v>1</v>
      </c>
      <c r="E3987" s="104" t="str">
        <f>VLOOKUP(BJB!$F$9:$F$5599,Ctrl!$B$4:$D$399,3,0)</f>
        <v>III</v>
      </c>
      <c r="F3987" s="139" t="s">
        <v>10546</v>
      </c>
      <c r="G3987" s="139" t="s">
        <v>4151</v>
      </c>
      <c r="H3987" s="125"/>
      <c r="I3987" s="220"/>
      <c r="J3987" s="912" t="s">
        <v>23851</v>
      </c>
      <c r="K3987" s="121" t="s">
        <v>10622</v>
      </c>
      <c r="L3987" s="104" t="s">
        <v>6477</v>
      </c>
      <c r="M3987" s="104" t="s">
        <v>10640</v>
      </c>
      <c r="N3987" s="120">
        <v>41396</v>
      </c>
      <c r="O3987" s="105">
        <v>220000000</v>
      </c>
      <c r="P3987" s="105" t="s">
        <v>16989</v>
      </c>
      <c r="Q3987" s="120">
        <v>41914</v>
      </c>
      <c r="R3987" s="105">
        <v>151277779</v>
      </c>
      <c r="S3987" s="146" t="s">
        <v>10679</v>
      </c>
      <c r="T3987" s="109">
        <v>42551</v>
      </c>
      <c r="U3987" s="141">
        <v>105894445</v>
      </c>
      <c r="V3987" s="109">
        <v>42551</v>
      </c>
      <c r="W3987" s="141">
        <v>105894445</v>
      </c>
      <c r="X3987" s="141">
        <v>0</v>
      </c>
      <c r="Y3987" s="141">
        <v>0</v>
      </c>
      <c r="Z3987" s="141">
        <v>0</v>
      </c>
      <c r="AA3987" s="114">
        <v>0</v>
      </c>
      <c r="AB3987" s="114"/>
      <c r="AC3987" s="132"/>
      <c r="AD3987" s="141"/>
      <c r="AE3987" s="106">
        <v>0</v>
      </c>
      <c r="AF3987" s="106">
        <v>0</v>
      </c>
      <c r="AG3987" s="106">
        <v>0</v>
      </c>
      <c r="AH3987" s="141"/>
      <c r="AI3987" s="141"/>
      <c r="AJ3987" s="141"/>
      <c r="AK3987" s="141"/>
      <c r="AL3987" s="141"/>
      <c r="AM3987" s="141"/>
      <c r="AN3987" s="114">
        <f t="shared" si="124"/>
        <v>0</v>
      </c>
      <c r="AO3987" s="114">
        <f t="shared" si="125"/>
        <v>105894445</v>
      </c>
      <c r="AP3987" s="114"/>
      <c r="AQ3987" s="114"/>
      <c r="AR3987" s="114"/>
      <c r="AS3987" s="114"/>
      <c r="AT3987" s="189"/>
    </row>
    <row r="3988" spans="1:46" s="191" customFormat="1" ht="15" customHeight="1" x14ac:dyDescent="0.2">
      <c r="A3988" s="104"/>
      <c r="B3988" s="104">
        <f>VLOOKUP(BJB!$F$9:$F$5599,Ctrl!$B$4:$C$399,2,0)</f>
        <v>15</v>
      </c>
      <c r="C3988" s="104">
        <f>VLOOKUP(BJB!$G$9:$G$5599,Ctrl!$E$4:$F$399,2,0)</f>
        <v>1</v>
      </c>
      <c r="D3988" s="219">
        <v>1</v>
      </c>
      <c r="E3988" s="104" t="str">
        <f>VLOOKUP(BJB!$F$9:$F$5599,Ctrl!$B$4:$D$399,3,0)</f>
        <v>I</v>
      </c>
      <c r="F3988" s="139" t="s">
        <v>10524</v>
      </c>
      <c r="G3988" s="139" t="s">
        <v>10298</v>
      </c>
      <c r="H3988" s="125" t="s">
        <v>8549</v>
      </c>
      <c r="I3988" s="220" t="e">
        <f>IF(#REF!=BJB!$G4180,#REF!+1,1)</f>
        <v>#REF!</v>
      </c>
      <c r="J3988" s="891" t="s">
        <v>18517</v>
      </c>
      <c r="K3988" s="121" t="s">
        <v>5654</v>
      </c>
      <c r="L3988" s="104" t="s">
        <v>6477</v>
      </c>
      <c r="M3988" s="104" t="s">
        <v>5655</v>
      </c>
      <c r="N3988" s="120">
        <v>41235</v>
      </c>
      <c r="O3988" s="107">
        <v>45000000</v>
      </c>
      <c r="P3988" s="105" t="s">
        <v>16990</v>
      </c>
      <c r="Q3988" s="120">
        <v>41803</v>
      </c>
      <c r="R3988" s="105">
        <v>50621726</v>
      </c>
      <c r="S3988" s="146" t="s">
        <v>5563</v>
      </c>
      <c r="T3988" s="109">
        <v>41820</v>
      </c>
      <c r="U3988" s="141">
        <v>31500000</v>
      </c>
      <c r="V3988" s="109">
        <v>41791</v>
      </c>
      <c r="W3988" s="141">
        <v>31500000</v>
      </c>
      <c r="X3988" s="141">
        <v>0</v>
      </c>
      <c r="Y3988" s="141">
        <v>0</v>
      </c>
      <c r="Z3988" s="141">
        <v>0</v>
      </c>
      <c r="AA3988" s="114">
        <v>15774969</v>
      </c>
      <c r="AB3988" s="114">
        <v>832452</v>
      </c>
      <c r="AC3988" s="132">
        <v>832452</v>
      </c>
      <c r="AD3988" s="141">
        <v>832452</v>
      </c>
      <c r="AE3988" s="106">
        <v>0</v>
      </c>
      <c r="AF3988" s="106">
        <v>828290</v>
      </c>
      <c r="AG3988" s="106">
        <v>832452</v>
      </c>
      <c r="AH3988" s="222"/>
      <c r="AI3988" s="222"/>
      <c r="AJ3988" s="230"/>
      <c r="AK3988" s="141"/>
      <c r="AL3988" s="141"/>
      <c r="AM3988" s="141"/>
      <c r="AN3988" s="114">
        <f t="shared" si="124"/>
        <v>19933067</v>
      </c>
      <c r="AO3988" s="114">
        <f t="shared" si="125"/>
        <v>11566933</v>
      </c>
      <c r="AP3988" s="114"/>
      <c r="AQ3988" s="114"/>
      <c r="AR3988" s="114"/>
      <c r="AS3988" s="114"/>
      <c r="AT3988" s="189"/>
    </row>
    <row r="3989" spans="1:46" s="191" customFormat="1" ht="15" customHeight="1" x14ac:dyDescent="0.2">
      <c r="A3989" s="104"/>
      <c r="B3989" s="104">
        <f>VLOOKUP(BJB!$F$9:$F$5599,Ctrl!$B$4:$C$399,2,0)</f>
        <v>15</v>
      </c>
      <c r="C3989" s="104">
        <f>VLOOKUP(BJB!$G$9:$G$5599,Ctrl!$E$4:$F$399,2,0)</f>
        <v>0</v>
      </c>
      <c r="D3989" s="219">
        <v>1</v>
      </c>
      <c r="E3989" s="104" t="str">
        <f>VLOOKUP(BJB!$F$9:$F$5599,Ctrl!$B$4:$D$399,3,0)</f>
        <v>I</v>
      </c>
      <c r="F3989" s="139" t="s">
        <v>10524</v>
      </c>
      <c r="G3989" s="139" t="s">
        <v>7666</v>
      </c>
      <c r="H3989" s="684">
        <v>1121120000496</v>
      </c>
      <c r="I3989" s="220">
        <f>IF(G3988=BJB!$G4173,I3988+1,1)</f>
        <v>1</v>
      </c>
      <c r="J3989" s="912" t="s">
        <v>23852</v>
      </c>
      <c r="K3989" s="121" t="s">
        <v>10853</v>
      </c>
      <c r="L3989" s="104" t="s">
        <v>6477</v>
      </c>
      <c r="M3989" s="104" t="s">
        <v>8564</v>
      </c>
      <c r="N3989" s="120">
        <v>41271</v>
      </c>
      <c r="O3989" s="105">
        <v>100000000</v>
      </c>
      <c r="P3989" s="105" t="s">
        <v>6222</v>
      </c>
      <c r="Q3989" s="120" t="s">
        <v>6222</v>
      </c>
      <c r="R3989" s="890">
        <v>0</v>
      </c>
      <c r="S3989" s="146" t="s">
        <v>8577</v>
      </c>
      <c r="T3989" s="109">
        <v>42306</v>
      </c>
      <c r="U3989" s="141">
        <v>33532327</v>
      </c>
      <c r="V3989" s="109" t="s">
        <v>6222</v>
      </c>
      <c r="W3989" s="141">
        <v>0</v>
      </c>
      <c r="X3989" s="141">
        <v>0</v>
      </c>
      <c r="Y3989" s="141">
        <v>0</v>
      </c>
      <c r="Z3989" s="141">
        <v>0</v>
      </c>
      <c r="AA3989" s="114">
        <v>15993987</v>
      </c>
      <c r="AB3989" s="114"/>
      <c r="AC3989" s="132"/>
      <c r="AD3989" s="141"/>
      <c r="AE3989" s="106">
        <v>0</v>
      </c>
      <c r="AF3989" s="106">
        <v>0</v>
      </c>
      <c r="AG3989" s="106">
        <v>0</v>
      </c>
      <c r="AH3989" s="106"/>
      <c r="AI3989" s="106"/>
      <c r="AJ3989" s="106"/>
      <c r="AK3989" s="106"/>
      <c r="AL3989" s="106"/>
      <c r="AM3989" s="106"/>
      <c r="AN3989" s="114">
        <f t="shared" si="124"/>
        <v>15993987</v>
      </c>
      <c r="AO3989" s="114">
        <f t="shared" si="125"/>
        <v>17538340</v>
      </c>
      <c r="AP3989" s="114"/>
      <c r="AQ3989" s="114"/>
      <c r="AR3989" s="114"/>
      <c r="AS3989" s="114"/>
      <c r="AT3989" s="189"/>
    </row>
    <row r="3990" spans="1:46" s="191" customFormat="1" ht="15" customHeight="1" x14ac:dyDescent="0.2">
      <c r="A3990" s="104"/>
      <c r="B3990" s="104">
        <f>VLOOKUP(BJB!$F$9:$F$5599,Ctrl!$B$4:$C$399,2,0)</f>
        <v>15</v>
      </c>
      <c r="C3990" s="104">
        <f>VLOOKUP(BJB!$G$9:$G$5599,Ctrl!$E$4:$F$399,2,0)</f>
        <v>0</v>
      </c>
      <c r="D3990" s="219">
        <v>1</v>
      </c>
      <c r="E3990" s="104" t="str">
        <f>VLOOKUP(BJB!$F$9:$F$5599,Ctrl!$B$4:$D$399,3,0)</f>
        <v>I</v>
      </c>
      <c r="F3990" s="139" t="s">
        <v>10583</v>
      </c>
      <c r="G3990" s="139" t="s">
        <v>7666</v>
      </c>
      <c r="H3990" s="125">
        <v>1121025001028</v>
      </c>
      <c r="I3990" s="220">
        <f>IF(G3989=BJB!$G4172,I3989+1,1)</f>
        <v>1</v>
      </c>
      <c r="J3990" s="912" t="s">
        <v>23853</v>
      </c>
      <c r="K3990" s="121" t="s">
        <v>10951</v>
      </c>
      <c r="L3990" s="104" t="s">
        <v>6477</v>
      </c>
      <c r="M3990" s="104" t="s">
        <v>8170</v>
      </c>
      <c r="N3990" s="120">
        <v>41236</v>
      </c>
      <c r="O3990" s="105">
        <v>250000000</v>
      </c>
      <c r="P3990" s="105" t="s">
        <v>16991</v>
      </c>
      <c r="Q3990" s="120">
        <v>42051</v>
      </c>
      <c r="R3990" s="105">
        <v>280350151</v>
      </c>
      <c r="S3990" s="146" t="s">
        <v>8247</v>
      </c>
      <c r="T3990" s="109">
        <v>42151</v>
      </c>
      <c r="U3990" s="141">
        <v>149426192</v>
      </c>
      <c r="V3990" s="109">
        <v>42151</v>
      </c>
      <c r="W3990" s="141">
        <v>149426192</v>
      </c>
      <c r="X3990" s="141">
        <v>0</v>
      </c>
      <c r="Y3990" s="141">
        <v>0</v>
      </c>
      <c r="Z3990" s="141">
        <v>0</v>
      </c>
      <c r="AA3990" s="114">
        <v>3845236</v>
      </c>
      <c r="AB3990" s="114"/>
      <c r="AC3990" s="132"/>
      <c r="AD3990" s="141"/>
      <c r="AE3990" s="106">
        <v>0</v>
      </c>
      <c r="AF3990" s="106">
        <v>0</v>
      </c>
      <c r="AG3990" s="106">
        <v>0</v>
      </c>
      <c r="AH3990" s="106"/>
      <c r="AI3990" s="106"/>
      <c r="AJ3990" s="230"/>
      <c r="AK3990" s="106"/>
      <c r="AL3990" s="106"/>
      <c r="AM3990" s="106"/>
      <c r="AN3990" s="114">
        <f t="shared" si="124"/>
        <v>3845236</v>
      </c>
      <c r="AO3990" s="114">
        <f t="shared" si="125"/>
        <v>145580956</v>
      </c>
      <c r="AP3990" s="114"/>
      <c r="AQ3990" s="114"/>
      <c r="AR3990" s="114"/>
      <c r="AS3990" s="114"/>
      <c r="AT3990" s="189"/>
    </row>
    <row r="3991" spans="1:46" s="191" customFormat="1" ht="15" customHeight="1" x14ac:dyDescent="0.2">
      <c r="A3991" s="104"/>
      <c r="B3991" s="104">
        <f>VLOOKUP(BJB!$F$9:$F$5599,Ctrl!$B$4:$C$399,2,0)</f>
        <v>15</v>
      </c>
      <c r="C3991" s="104">
        <f>VLOOKUP(BJB!$G$9:$G$5599,Ctrl!$E$4:$F$399,2,0)</f>
        <v>0</v>
      </c>
      <c r="D3991" s="219">
        <v>1</v>
      </c>
      <c r="E3991" s="104" t="str">
        <f>VLOOKUP(BJB!$F$9:$F$5599,Ctrl!$B$4:$D$399,3,0)</f>
        <v>I</v>
      </c>
      <c r="F3991" s="139" t="s">
        <v>10524</v>
      </c>
      <c r="G3991" s="139" t="s">
        <v>7666</v>
      </c>
      <c r="H3991" s="125"/>
      <c r="I3991" s="220">
        <f>IF(G3990=BJB!$G4145,I3990+1,1)</f>
        <v>1</v>
      </c>
      <c r="J3991" s="912" t="s">
        <v>23854</v>
      </c>
      <c r="K3991" s="121" t="s">
        <v>595</v>
      </c>
      <c r="L3991" s="104" t="s">
        <v>8018</v>
      </c>
      <c r="M3991" s="109" t="s">
        <v>596</v>
      </c>
      <c r="N3991" s="109">
        <v>39601</v>
      </c>
      <c r="O3991" s="114">
        <v>2000000000</v>
      </c>
      <c r="P3991" s="105" t="s">
        <v>6222</v>
      </c>
      <c r="Q3991" s="120" t="s">
        <v>6222</v>
      </c>
      <c r="R3991" s="890">
        <v>0</v>
      </c>
      <c r="S3991" s="108" t="s">
        <v>7031</v>
      </c>
      <c r="T3991" s="109">
        <v>39994</v>
      </c>
      <c r="U3991" s="114">
        <v>371361938</v>
      </c>
      <c r="V3991" s="109" t="s">
        <v>6222</v>
      </c>
      <c r="W3991" s="141">
        <v>0</v>
      </c>
      <c r="X3991" s="141">
        <v>0</v>
      </c>
      <c r="Y3991" s="141">
        <v>0</v>
      </c>
      <c r="Z3991" s="141">
        <v>0</v>
      </c>
      <c r="AA3991" s="114">
        <v>371361938</v>
      </c>
      <c r="AB3991" s="114"/>
      <c r="AC3991" s="114"/>
      <c r="AD3991" s="141"/>
      <c r="AE3991" s="106">
        <v>0</v>
      </c>
      <c r="AF3991" s="106">
        <v>0</v>
      </c>
      <c r="AG3991" s="106">
        <v>0</v>
      </c>
      <c r="AH3991" s="114"/>
      <c r="AI3991" s="114"/>
      <c r="AJ3991" s="114"/>
      <c r="AK3991" s="114"/>
      <c r="AL3991" s="114"/>
      <c r="AM3991" s="114"/>
      <c r="AN3991" s="114">
        <f t="shared" si="124"/>
        <v>371361938</v>
      </c>
      <c r="AO3991" s="114">
        <f t="shared" si="125"/>
        <v>0</v>
      </c>
      <c r="AP3991" s="114"/>
      <c r="AQ3991" s="114"/>
      <c r="AR3991" s="114"/>
      <c r="AS3991" s="114"/>
      <c r="AT3991" s="189"/>
    </row>
    <row r="3992" spans="1:46" s="191" customFormat="1" ht="15" customHeight="1" x14ac:dyDescent="0.2">
      <c r="A3992" s="104"/>
      <c r="B3992" s="104">
        <f>VLOOKUP(BJB!$F$9:$F$5599,Ctrl!$B$4:$C$399,2,0)</f>
        <v>15</v>
      </c>
      <c r="C3992" s="104">
        <f>VLOOKUP(BJB!$G$9:$G$5599,Ctrl!$E$4:$F$399,2,0)</f>
        <v>0</v>
      </c>
      <c r="D3992" s="219">
        <v>1</v>
      </c>
      <c r="E3992" s="104" t="str">
        <f>VLOOKUP(BJB!$F$9:$F$5599,Ctrl!$B$4:$D$399,3,0)</f>
        <v>I</v>
      </c>
      <c r="F3992" s="139" t="s">
        <v>10524</v>
      </c>
      <c r="G3992" s="139" t="s">
        <v>7666</v>
      </c>
      <c r="H3992" s="125"/>
      <c r="I3992" s="220">
        <f>IF(G3991=BJB!$G4146,I3991+1,1)</f>
        <v>1</v>
      </c>
      <c r="J3992" s="912" t="s">
        <v>23855</v>
      </c>
      <c r="K3992" s="121" t="s">
        <v>597</v>
      </c>
      <c r="L3992" s="104" t="s">
        <v>6477</v>
      </c>
      <c r="M3992" s="109" t="s">
        <v>598</v>
      </c>
      <c r="N3992" s="109">
        <v>39646</v>
      </c>
      <c r="O3992" s="114">
        <v>15000000</v>
      </c>
      <c r="P3992" s="105" t="s">
        <v>16992</v>
      </c>
      <c r="Q3992" s="120">
        <v>0</v>
      </c>
      <c r="R3992" s="105">
        <v>6778125</v>
      </c>
      <c r="S3992" s="108" t="s">
        <v>7032</v>
      </c>
      <c r="T3992" s="109">
        <v>40420</v>
      </c>
      <c r="U3992" s="114">
        <v>5343750</v>
      </c>
      <c r="V3992" s="109">
        <v>40420</v>
      </c>
      <c r="W3992" s="141">
        <v>5343750</v>
      </c>
      <c r="X3992" s="141">
        <v>0</v>
      </c>
      <c r="Y3992" s="141">
        <v>0</v>
      </c>
      <c r="Z3992" s="141">
        <v>0</v>
      </c>
      <c r="AA3992" s="114">
        <v>691750</v>
      </c>
      <c r="AB3992" s="114"/>
      <c r="AC3992" s="114"/>
      <c r="AD3992" s="141"/>
      <c r="AE3992" s="106">
        <v>0</v>
      </c>
      <c r="AF3992" s="106">
        <v>0</v>
      </c>
      <c r="AG3992" s="106">
        <v>0</v>
      </c>
      <c r="AH3992" s="114"/>
      <c r="AI3992" s="114"/>
      <c r="AJ3992" s="114"/>
      <c r="AK3992" s="114"/>
      <c r="AL3992" s="114"/>
      <c r="AM3992" s="114"/>
      <c r="AN3992" s="114">
        <f t="shared" si="124"/>
        <v>691750</v>
      </c>
      <c r="AO3992" s="114">
        <f t="shared" si="125"/>
        <v>4652000</v>
      </c>
      <c r="AP3992" s="114"/>
      <c r="AQ3992" s="114"/>
      <c r="AR3992" s="114"/>
      <c r="AS3992" s="114"/>
      <c r="AT3992" s="189"/>
    </row>
    <row r="3993" spans="1:46" s="191" customFormat="1" ht="15" customHeight="1" x14ac:dyDescent="0.2">
      <c r="A3993" s="104"/>
      <c r="B3993" s="104">
        <f>VLOOKUP(BJB!$F$9:$F$5599,Ctrl!$B$4:$C$399,2,0)</f>
        <v>15</v>
      </c>
      <c r="C3993" s="104">
        <f>VLOOKUP(BJB!$G$9:$G$5599,Ctrl!$E$4:$F$399,2,0)</f>
        <v>0</v>
      </c>
      <c r="D3993" s="219">
        <v>1</v>
      </c>
      <c r="E3993" s="104" t="str">
        <f>VLOOKUP(BJB!$F$9:$F$5599,Ctrl!$B$4:$D$399,3,0)</f>
        <v>I</v>
      </c>
      <c r="F3993" s="139" t="s">
        <v>10524</v>
      </c>
      <c r="G3993" s="139" t="s">
        <v>7666</v>
      </c>
      <c r="H3993" s="125"/>
      <c r="I3993" s="220">
        <f>IF(G3992=BJB!$G4147,I3992+1,1)</f>
        <v>1</v>
      </c>
      <c r="J3993" s="912" t="s">
        <v>23856</v>
      </c>
      <c r="K3993" s="121" t="s">
        <v>599</v>
      </c>
      <c r="L3993" s="104" t="s">
        <v>6477</v>
      </c>
      <c r="M3993" s="104" t="s">
        <v>600</v>
      </c>
      <c r="N3993" s="109">
        <v>39483</v>
      </c>
      <c r="O3993" s="114">
        <v>12000000</v>
      </c>
      <c r="P3993" s="105" t="s">
        <v>6222</v>
      </c>
      <c r="Q3993" s="120" t="s">
        <v>6222</v>
      </c>
      <c r="R3993" s="890">
        <v>0</v>
      </c>
      <c r="S3993" s="108" t="s">
        <v>7033</v>
      </c>
      <c r="T3993" s="109">
        <v>39962</v>
      </c>
      <c r="U3993" s="114">
        <v>5906250</v>
      </c>
      <c r="V3993" s="109" t="s">
        <v>6222</v>
      </c>
      <c r="W3993" s="141">
        <v>0</v>
      </c>
      <c r="X3993" s="141">
        <v>0</v>
      </c>
      <c r="Y3993" s="141">
        <v>0</v>
      </c>
      <c r="Z3993" s="141">
        <v>0</v>
      </c>
      <c r="AA3993" s="114">
        <v>5531250</v>
      </c>
      <c r="AB3993" s="114"/>
      <c r="AC3993" s="114"/>
      <c r="AD3993" s="141"/>
      <c r="AE3993" s="106">
        <v>0</v>
      </c>
      <c r="AF3993" s="106">
        <v>0</v>
      </c>
      <c r="AG3993" s="106">
        <v>0</v>
      </c>
      <c r="AH3993" s="114"/>
      <c r="AI3993" s="114"/>
      <c r="AJ3993" s="114"/>
      <c r="AK3993" s="114"/>
      <c r="AL3993" s="114"/>
      <c r="AM3993" s="114"/>
      <c r="AN3993" s="114">
        <f t="shared" si="124"/>
        <v>5531250</v>
      </c>
      <c r="AO3993" s="114">
        <f t="shared" si="125"/>
        <v>375000</v>
      </c>
      <c r="AP3993" s="114"/>
      <c r="AQ3993" s="114"/>
      <c r="AR3993" s="114"/>
      <c r="AS3993" s="114"/>
      <c r="AT3993" s="189"/>
    </row>
    <row r="3994" spans="1:46" s="191" customFormat="1" ht="15" customHeight="1" x14ac:dyDescent="0.2">
      <c r="A3994" s="104"/>
      <c r="B3994" s="104">
        <f>VLOOKUP(BJB!$F$9:$F$5599,Ctrl!$B$4:$C$399,2,0)</f>
        <v>15</v>
      </c>
      <c r="C3994" s="104">
        <f>VLOOKUP(BJB!$G$9:$G$5599,Ctrl!$E$4:$F$399,2,0)</f>
        <v>0</v>
      </c>
      <c r="D3994" s="219">
        <v>1</v>
      </c>
      <c r="E3994" s="104" t="str">
        <f>VLOOKUP(BJB!$F$9:$F$5599,Ctrl!$B$4:$D$399,3,0)</f>
        <v>I</v>
      </c>
      <c r="F3994" s="139" t="s">
        <v>10524</v>
      </c>
      <c r="G3994" s="139" t="s">
        <v>7666</v>
      </c>
      <c r="H3994" s="125"/>
      <c r="I3994" s="220">
        <f>IF(G3993=BJB!$G4148,I3993+1,1)</f>
        <v>1</v>
      </c>
      <c r="J3994" s="912" t="s">
        <v>23857</v>
      </c>
      <c r="K3994" s="121" t="s">
        <v>601</v>
      </c>
      <c r="L3994" s="104" t="s">
        <v>6477</v>
      </c>
      <c r="M3994" s="104" t="s">
        <v>602</v>
      </c>
      <c r="N3994" s="109">
        <v>40151</v>
      </c>
      <c r="O3994" s="114">
        <v>40000000</v>
      </c>
      <c r="P3994" s="105" t="s">
        <v>6222</v>
      </c>
      <c r="Q3994" s="120" t="s">
        <v>6222</v>
      </c>
      <c r="R3994" s="890">
        <v>0</v>
      </c>
      <c r="S3994" s="108" t="s">
        <v>7034</v>
      </c>
      <c r="T3994" s="109">
        <v>40753</v>
      </c>
      <c r="U3994" s="114">
        <v>16954035</v>
      </c>
      <c r="V3994" s="109" t="s">
        <v>6222</v>
      </c>
      <c r="W3994" s="141">
        <v>0</v>
      </c>
      <c r="X3994" s="141">
        <v>0</v>
      </c>
      <c r="Y3994" s="141">
        <v>0</v>
      </c>
      <c r="Z3994" s="141">
        <v>0</v>
      </c>
      <c r="AA3994" s="114">
        <v>14456293</v>
      </c>
      <c r="AB3994" s="114"/>
      <c r="AC3994" s="114"/>
      <c r="AD3994" s="141"/>
      <c r="AE3994" s="106">
        <v>0</v>
      </c>
      <c r="AF3994" s="106">
        <v>0</v>
      </c>
      <c r="AG3994" s="106">
        <v>0</v>
      </c>
      <c r="AH3994" s="114"/>
      <c r="AI3994" s="114"/>
      <c r="AJ3994" s="114"/>
      <c r="AK3994" s="114"/>
      <c r="AL3994" s="114"/>
      <c r="AM3994" s="114"/>
      <c r="AN3994" s="114">
        <f t="shared" si="124"/>
        <v>14456293</v>
      </c>
      <c r="AO3994" s="114">
        <f t="shared" si="125"/>
        <v>2497742</v>
      </c>
      <c r="AP3994" s="114"/>
      <c r="AQ3994" s="114"/>
      <c r="AR3994" s="114"/>
      <c r="AS3994" s="114"/>
      <c r="AT3994" s="189"/>
    </row>
    <row r="3995" spans="1:46" s="191" customFormat="1" ht="15" customHeight="1" x14ac:dyDescent="0.2">
      <c r="A3995" s="104"/>
      <c r="B3995" s="104">
        <f>VLOOKUP(BJB!$F$9:$F$5599,Ctrl!$B$4:$C$399,2,0)</f>
        <v>15</v>
      </c>
      <c r="C3995" s="104">
        <f>VLOOKUP(BJB!$G$9:$G$5599,Ctrl!$E$4:$F$399,2,0)</f>
        <v>0</v>
      </c>
      <c r="D3995" s="219">
        <v>1</v>
      </c>
      <c r="E3995" s="104" t="str">
        <f>VLOOKUP(BJB!$F$9:$F$5599,Ctrl!$B$4:$D$399,3,0)</f>
        <v>I</v>
      </c>
      <c r="F3995" s="139" t="s">
        <v>10524</v>
      </c>
      <c r="G3995" s="139" t="s">
        <v>7666</v>
      </c>
      <c r="H3995" s="125"/>
      <c r="I3995" s="220">
        <f>IF(G3994=BJB!$G4149,I3994+1,1)</f>
        <v>1</v>
      </c>
      <c r="J3995" s="912" t="s">
        <v>23858</v>
      </c>
      <c r="K3995" s="121" t="s">
        <v>603</v>
      </c>
      <c r="L3995" s="104" t="s">
        <v>6477</v>
      </c>
      <c r="M3995" s="104" t="s">
        <v>604</v>
      </c>
      <c r="N3995" s="109">
        <v>40365</v>
      </c>
      <c r="O3995" s="114">
        <v>6000000</v>
      </c>
      <c r="P3995" s="105" t="s">
        <v>6222</v>
      </c>
      <c r="Q3995" s="120" t="s">
        <v>6222</v>
      </c>
      <c r="R3995" s="890">
        <v>0</v>
      </c>
      <c r="S3995" s="108" t="s">
        <v>7034</v>
      </c>
      <c r="T3995" s="109">
        <v>40753</v>
      </c>
      <c r="U3995" s="114">
        <v>2643750</v>
      </c>
      <c r="V3995" s="109" t="s">
        <v>6222</v>
      </c>
      <c r="W3995" s="141">
        <v>0</v>
      </c>
      <c r="X3995" s="141">
        <v>0</v>
      </c>
      <c r="Y3995" s="141">
        <v>0</v>
      </c>
      <c r="Z3995" s="141">
        <v>0</v>
      </c>
      <c r="AA3995" s="114">
        <v>0</v>
      </c>
      <c r="AB3995" s="114"/>
      <c r="AC3995" s="114"/>
      <c r="AD3995" s="141"/>
      <c r="AE3995" s="106">
        <v>0</v>
      </c>
      <c r="AF3995" s="106">
        <v>0</v>
      </c>
      <c r="AG3995" s="106">
        <v>0</v>
      </c>
      <c r="AH3995" s="114"/>
      <c r="AI3995" s="114"/>
      <c r="AJ3995" s="114"/>
      <c r="AK3995" s="114"/>
      <c r="AL3995" s="114"/>
      <c r="AM3995" s="114"/>
      <c r="AN3995" s="114">
        <f t="shared" si="124"/>
        <v>0</v>
      </c>
      <c r="AO3995" s="114">
        <f t="shared" si="125"/>
        <v>2643750</v>
      </c>
      <c r="AP3995" s="114"/>
      <c r="AQ3995" s="114"/>
      <c r="AR3995" s="114"/>
      <c r="AS3995" s="114"/>
      <c r="AT3995" s="189"/>
    </row>
    <row r="3996" spans="1:46" s="191" customFormat="1" ht="15" customHeight="1" x14ac:dyDescent="0.2">
      <c r="A3996" s="104"/>
      <c r="B3996" s="104">
        <f>VLOOKUP(BJB!$F$9:$F$5599,Ctrl!$B$4:$C$399,2,0)</f>
        <v>15</v>
      </c>
      <c r="C3996" s="104">
        <f>VLOOKUP(BJB!$G$9:$G$5599,Ctrl!$E$4:$F$399,2,0)</f>
        <v>0</v>
      </c>
      <c r="D3996" s="219">
        <v>1</v>
      </c>
      <c r="E3996" s="104" t="str">
        <f>VLOOKUP(BJB!$F$9:$F$5599,Ctrl!$B$4:$D$399,3,0)</f>
        <v>I</v>
      </c>
      <c r="F3996" s="139" t="s">
        <v>10524</v>
      </c>
      <c r="G3996" s="139" t="s">
        <v>7666</v>
      </c>
      <c r="H3996" s="125"/>
      <c r="I3996" s="220">
        <f>IF(G3995=BJB!$G4150,I3995+1,1)</f>
        <v>1</v>
      </c>
      <c r="J3996" s="912" t="s">
        <v>23859</v>
      </c>
      <c r="K3996" s="121" t="s">
        <v>605</v>
      </c>
      <c r="L3996" s="104" t="s">
        <v>6477</v>
      </c>
      <c r="M3996" s="104" t="s">
        <v>606</v>
      </c>
      <c r="N3996" s="109">
        <v>40193</v>
      </c>
      <c r="O3996" s="114">
        <v>70000000</v>
      </c>
      <c r="P3996" s="105" t="s">
        <v>6222</v>
      </c>
      <c r="Q3996" s="120" t="s">
        <v>6222</v>
      </c>
      <c r="R3996" s="890">
        <v>0</v>
      </c>
      <c r="S3996" s="108" t="s">
        <v>7035</v>
      </c>
      <c r="T3996" s="109">
        <v>40780</v>
      </c>
      <c r="U3996" s="114">
        <v>37682643</v>
      </c>
      <c r="V3996" s="109" t="s">
        <v>6222</v>
      </c>
      <c r="W3996" s="141">
        <v>0</v>
      </c>
      <c r="X3996" s="141">
        <v>0</v>
      </c>
      <c r="Y3996" s="141">
        <v>0</v>
      </c>
      <c r="Z3996" s="141">
        <v>0</v>
      </c>
      <c r="AA3996" s="114">
        <v>0</v>
      </c>
      <c r="AB3996" s="114"/>
      <c r="AC3996" s="114"/>
      <c r="AD3996" s="141"/>
      <c r="AE3996" s="106">
        <v>0</v>
      </c>
      <c r="AF3996" s="106">
        <v>0</v>
      </c>
      <c r="AG3996" s="106">
        <v>0</v>
      </c>
      <c r="AH3996" s="114"/>
      <c r="AI3996" s="114"/>
      <c r="AJ3996" s="114"/>
      <c r="AK3996" s="114"/>
      <c r="AL3996" s="114"/>
      <c r="AM3996" s="114"/>
      <c r="AN3996" s="114">
        <f t="shared" si="124"/>
        <v>0</v>
      </c>
      <c r="AO3996" s="114">
        <f t="shared" si="125"/>
        <v>37682643</v>
      </c>
      <c r="AP3996" s="114"/>
      <c r="AQ3996" s="114"/>
      <c r="AR3996" s="114"/>
      <c r="AS3996" s="114"/>
      <c r="AT3996" s="189"/>
    </row>
    <row r="3997" spans="1:46" s="191" customFormat="1" ht="15" customHeight="1" x14ac:dyDescent="0.2">
      <c r="A3997" s="104"/>
      <c r="B3997" s="104">
        <f>VLOOKUP(BJB!$F$9:$F$5599,Ctrl!$B$4:$C$399,2,0)</f>
        <v>15</v>
      </c>
      <c r="C3997" s="104">
        <f>VLOOKUP(BJB!$G$9:$G$5599,Ctrl!$E$4:$F$399,2,0)</f>
        <v>0</v>
      </c>
      <c r="D3997" s="219">
        <v>1</v>
      </c>
      <c r="E3997" s="104" t="str">
        <f>VLOOKUP(BJB!$F$9:$F$5599,Ctrl!$B$4:$D$399,3,0)</f>
        <v>I</v>
      </c>
      <c r="F3997" s="139" t="s">
        <v>10524</v>
      </c>
      <c r="G3997" s="139" t="s">
        <v>7666</v>
      </c>
      <c r="H3997" s="125" t="s">
        <v>17724</v>
      </c>
      <c r="I3997" s="220">
        <f>IF(G3996=BJB!$G4151,I3996+1,1)</f>
        <v>1</v>
      </c>
      <c r="J3997" s="891" t="s">
        <v>18518</v>
      </c>
      <c r="K3997" s="121" t="s">
        <v>607</v>
      </c>
      <c r="L3997" s="104" t="s">
        <v>6477</v>
      </c>
      <c r="M3997" s="104" t="s">
        <v>608</v>
      </c>
      <c r="N3997" s="109">
        <v>40303</v>
      </c>
      <c r="O3997" s="114">
        <v>25000000</v>
      </c>
      <c r="P3997" s="105" t="s">
        <v>6222</v>
      </c>
      <c r="Q3997" s="120" t="s">
        <v>6222</v>
      </c>
      <c r="R3997" s="890">
        <v>0</v>
      </c>
      <c r="S3997" s="108" t="s">
        <v>7035</v>
      </c>
      <c r="T3997" s="109">
        <v>40780</v>
      </c>
      <c r="U3997" s="114">
        <v>15260419</v>
      </c>
      <c r="V3997" s="109" t="s">
        <v>6222</v>
      </c>
      <c r="W3997" s="141">
        <v>0</v>
      </c>
      <c r="X3997" s="141">
        <v>0</v>
      </c>
      <c r="Y3997" s="141">
        <v>0</v>
      </c>
      <c r="Z3997" s="141">
        <v>0</v>
      </c>
      <c r="AA3997" s="114">
        <v>12706233</v>
      </c>
      <c r="AB3997" s="114"/>
      <c r="AC3997" s="114"/>
      <c r="AD3997" s="141"/>
      <c r="AE3997" s="106">
        <v>2554186</v>
      </c>
      <c r="AF3997" s="106">
        <v>0</v>
      </c>
      <c r="AG3997" s="106">
        <v>0</v>
      </c>
      <c r="AH3997" s="114"/>
      <c r="AI3997" s="114"/>
      <c r="AJ3997" s="114"/>
      <c r="AK3997" s="114"/>
      <c r="AL3997" s="114"/>
      <c r="AM3997" s="114"/>
      <c r="AN3997" s="114">
        <f t="shared" si="124"/>
        <v>15260419</v>
      </c>
      <c r="AO3997" s="114">
        <f t="shared" si="125"/>
        <v>0</v>
      </c>
      <c r="AP3997" s="114"/>
      <c r="AQ3997" s="114"/>
      <c r="AR3997" s="114"/>
      <c r="AS3997" s="114"/>
      <c r="AT3997" s="189"/>
    </row>
    <row r="3998" spans="1:46" s="191" customFormat="1" ht="15" customHeight="1" x14ac:dyDescent="0.2">
      <c r="A3998" s="104"/>
      <c r="B3998" s="104">
        <f>VLOOKUP(BJB!$F$9:$F$5599,Ctrl!$B$4:$C$399,2,0)</f>
        <v>15</v>
      </c>
      <c r="C3998" s="104">
        <f>VLOOKUP(BJB!$G$9:$G$5599,Ctrl!$E$4:$F$399,2,0)</f>
        <v>0</v>
      </c>
      <c r="D3998" s="219">
        <v>1</v>
      </c>
      <c r="E3998" s="104" t="str">
        <f>VLOOKUP(BJB!$F$9:$F$5599,Ctrl!$B$4:$D$399,3,0)</f>
        <v>I</v>
      </c>
      <c r="F3998" s="139" t="s">
        <v>10524</v>
      </c>
      <c r="G3998" s="139" t="s">
        <v>7666</v>
      </c>
      <c r="H3998" s="125"/>
      <c r="I3998" s="220">
        <f>IF(G3997=BJB!$G4152,I3997+1,1)</f>
        <v>1</v>
      </c>
      <c r="J3998" s="912" t="s">
        <v>23860</v>
      </c>
      <c r="K3998" s="121" t="s">
        <v>609</v>
      </c>
      <c r="L3998" s="104" t="s">
        <v>6477</v>
      </c>
      <c r="M3998" s="104" t="s">
        <v>610</v>
      </c>
      <c r="N3998" s="109">
        <v>40298</v>
      </c>
      <c r="O3998" s="114">
        <v>40000000</v>
      </c>
      <c r="P3998" s="105" t="s">
        <v>6222</v>
      </c>
      <c r="Q3998" s="120" t="s">
        <v>6222</v>
      </c>
      <c r="R3998" s="890">
        <v>0</v>
      </c>
      <c r="S3998" s="108" t="s">
        <v>7036</v>
      </c>
      <c r="T3998" s="109">
        <v>40843</v>
      </c>
      <c r="U3998" s="114">
        <v>15914539</v>
      </c>
      <c r="V3998" s="109" t="s">
        <v>6222</v>
      </c>
      <c r="W3998" s="141">
        <v>0</v>
      </c>
      <c r="X3998" s="141">
        <v>0</v>
      </c>
      <c r="Y3998" s="141">
        <v>0</v>
      </c>
      <c r="Z3998" s="141">
        <v>0</v>
      </c>
      <c r="AA3998" s="114">
        <v>0</v>
      </c>
      <c r="AB3998" s="114"/>
      <c r="AC3998" s="114"/>
      <c r="AD3998" s="141"/>
      <c r="AE3998" s="106">
        <v>0</v>
      </c>
      <c r="AF3998" s="106">
        <v>0</v>
      </c>
      <c r="AG3998" s="106">
        <v>0</v>
      </c>
      <c r="AH3998" s="114"/>
      <c r="AI3998" s="114"/>
      <c r="AJ3998" s="114"/>
      <c r="AK3998" s="114"/>
      <c r="AL3998" s="114"/>
      <c r="AM3998" s="114"/>
      <c r="AN3998" s="114">
        <f t="shared" si="124"/>
        <v>0</v>
      </c>
      <c r="AO3998" s="114">
        <f t="shared" si="125"/>
        <v>15914539</v>
      </c>
      <c r="AP3998" s="114"/>
      <c r="AQ3998" s="114"/>
      <c r="AR3998" s="114"/>
      <c r="AS3998" s="114"/>
      <c r="AT3998" s="189"/>
    </row>
    <row r="3999" spans="1:46" s="191" customFormat="1" ht="15" customHeight="1" x14ac:dyDescent="0.2">
      <c r="A3999" s="104"/>
      <c r="B3999" s="104">
        <f>VLOOKUP(BJB!$F$9:$F$5599,Ctrl!$B$4:$C$399,2,0)</f>
        <v>15</v>
      </c>
      <c r="C3999" s="104">
        <f>VLOOKUP(BJB!$G$9:$G$5599,Ctrl!$E$4:$F$399,2,0)</f>
        <v>0</v>
      </c>
      <c r="D3999" s="219">
        <v>1</v>
      </c>
      <c r="E3999" s="104" t="str">
        <f>VLOOKUP(BJB!$F$9:$F$5599,Ctrl!$B$4:$D$399,3,0)</f>
        <v>I</v>
      </c>
      <c r="F3999" s="139" t="s">
        <v>10524</v>
      </c>
      <c r="G3999" s="139" t="s">
        <v>7666</v>
      </c>
      <c r="H3999" s="125"/>
      <c r="I3999" s="220">
        <f>IF(G3998=BJB!$G4153,I3998+1,1)</f>
        <v>1</v>
      </c>
      <c r="J3999" s="912" t="s">
        <v>23861</v>
      </c>
      <c r="K3999" s="121" t="s">
        <v>6159</v>
      </c>
      <c r="L3999" s="227" t="s">
        <v>6477</v>
      </c>
      <c r="M3999" s="104" t="s">
        <v>611</v>
      </c>
      <c r="N3999" s="120">
        <v>40497</v>
      </c>
      <c r="O3999" s="107">
        <v>20000000</v>
      </c>
      <c r="P3999" s="105" t="s">
        <v>6222</v>
      </c>
      <c r="Q3999" s="120" t="s">
        <v>6222</v>
      </c>
      <c r="R3999" s="890">
        <v>0</v>
      </c>
      <c r="S3999" s="146" t="s">
        <v>7037</v>
      </c>
      <c r="T3999" s="109">
        <v>40907</v>
      </c>
      <c r="U3999" s="114">
        <v>15000000</v>
      </c>
      <c r="V3999" s="109" t="s">
        <v>6222</v>
      </c>
      <c r="W3999" s="141">
        <v>0</v>
      </c>
      <c r="X3999" s="141">
        <v>0</v>
      </c>
      <c r="Y3999" s="141">
        <v>0</v>
      </c>
      <c r="Z3999" s="141">
        <v>0</v>
      </c>
      <c r="AA3999" s="114">
        <v>15000000</v>
      </c>
      <c r="AB3999" s="114"/>
      <c r="AC3999" s="114"/>
      <c r="AD3999" s="141"/>
      <c r="AE3999" s="106">
        <v>0</v>
      </c>
      <c r="AF3999" s="106">
        <v>0</v>
      </c>
      <c r="AG3999" s="106">
        <v>0</v>
      </c>
      <c r="AH3999" s="114"/>
      <c r="AI3999" s="114"/>
      <c r="AJ3999" s="114"/>
      <c r="AK3999" s="114"/>
      <c r="AL3999" s="114"/>
      <c r="AM3999" s="114"/>
      <c r="AN3999" s="114">
        <f t="shared" si="124"/>
        <v>15000000</v>
      </c>
      <c r="AO3999" s="114">
        <f t="shared" si="125"/>
        <v>0</v>
      </c>
      <c r="AP3999" s="114"/>
      <c r="AQ3999" s="114"/>
      <c r="AR3999" s="114"/>
      <c r="AS3999" s="114"/>
      <c r="AT3999" s="189"/>
    </row>
    <row r="4000" spans="1:46" s="191" customFormat="1" ht="15" customHeight="1" x14ac:dyDescent="0.2">
      <c r="A4000" s="104"/>
      <c r="B4000" s="104">
        <f>VLOOKUP(BJB!$F$9:$F$5599,Ctrl!$B$4:$C$399,2,0)</f>
        <v>15</v>
      </c>
      <c r="C4000" s="104">
        <f>VLOOKUP(BJB!$G$9:$G$5599,Ctrl!$E$4:$F$399,2,0)</f>
        <v>0</v>
      </c>
      <c r="D4000" s="219">
        <v>1</v>
      </c>
      <c r="E4000" s="104" t="str">
        <f>VLOOKUP(BJB!$F$9:$F$5599,Ctrl!$B$4:$D$399,3,0)</f>
        <v>I</v>
      </c>
      <c r="F4000" s="139" t="s">
        <v>10524</v>
      </c>
      <c r="G4000" s="139" t="s">
        <v>7666</v>
      </c>
      <c r="H4000" s="125"/>
      <c r="I4000" s="220">
        <f>IF(G3999=BJB!$G4154,I3999+1,1)</f>
        <v>1</v>
      </c>
      <c r="J4000" s="912" t="s">
        <v>23862</v>
      </c>
      <c r="K4000" s="121" t="s">
        <v>612</v>
      </c>
      <c r="L4000" s="104" t="s">
        <v>6477</v>
      </c>
      <c r="M4000" s="104" t="s">
        <v>613</v>
      </c>
      <c r="N4000" s="120">
        <v>40525</v>
      </c>
      <c r="O4000" s="107">
        <v>50000000</v>
      </c>
      <c r="P4000" s="105" t="s">
        <v>16993</v>
      </c>
      <c r="Q4000" s="120">
        <v>40889</v>
      </c>
      <c r="R4000" s="105">
        <v>64403202</v>
      </c>
      <c r="S4000" s="159" t="s">
        <v>7038</v>
      </c>
      <c r="T4000" s="109">
        <v>40989</v>
      </c>
      <c r="U4000" s="114">
        <v>37500000</v>
      </c>
      <c r="V4000" s="109">
        <v>40989</v>
      </c>
      <c r="W4000" s="141">
        <v>37500000</v>
      </c>
      <c r="X4000" s="141">
        <v>0</v>
      </c>
      <c r="Y4000" s="141">
        <v>0</v>
      </c>
      <c r="Z4000" s="141">
        <v>0</v>
      </c>
      <c r="AA4000" s="114">
        <v>0</v>
      </c>
      <c r="AB4000" s="114"/>
      <c r="AC4000" s="114"/>
      <c r="AD4000" s="141"/>
      <c r="AE4000" s="106">
        <v>0</v>
      </c>
      <c r="AF4000" s="106">
        <v>0</v>
      </c>
      <c r="AG4000" s="106">
        <v>0</v>
      </c>
      <c r="AH4000" s="114"/>
      <c r="AI4000" s="114"/>
      <c r="AJ4000" s="114"/>
      <c r="AK4000" s="114"/>
      <c r="AL4000" s="114"/>
      <c r="AM4000" s="114"/>
      <c r="AN4000" s="114">
        <f t="shared" si="124"/>
        <v>0</v>
      </c>
      <c r="AO4000" s="114">
        <f t="shared" si="125"/>
        <v>37500000</v>
      </c>
      <c r="AP4000" s="114"/>
      <c r="AQ4000" s="114"/>
      <c r="AR4000" s="114"/>
      <c r="AS4000" s="114"/>
      <c r="AT4000" s="189"/>
    </row>
    <row r="4001" spans="1:46" s="191" customFormat="1" ht="15" customHeight="1" x14ac:dyDescent="0.2">
      <c r="A4001" s="104"/>
      <c r="B4001" s="104">
        <f>VLOOKUP(BJB!$F$9:$F$5599,Ctrl!$B$4:$C$399,2,0)</f>
        <v>15</v>
      </c>
      <c r="C4001" s="104">
        <f>VLOOKUP(BJB!$G$9:$G$5599,Ctrl!$E$4:$F$399,2,0)</f>
        <v>0</v>
      </c>
      <c r="D4001" s="219">
        <v>1</v>
      </c>
      <c r="E4001" s="104" t="str">
        <f>VLOOKUP(BJB!$F$9:$F$5599,Ctrl!$B$4:$D$399,3,0)</f>
        <v>I</v>
      </c>
      <c r="F4001" s="139" t="s">
        <v>10524</v>
      </c>
      <c r="G4001" s="139" t="s">
        <v>7666</v>
      </c>
      <c r="H4001" s="125"/>
      <c r="I4001" s="220">
        <f>IF(G4000=BJB!$G4155,I4000+1,1)</f>
        <v>1</v>
      </c>
      <c r="J4001" s="912" t="s">
        <v>23863</v>
      </c>
      <c r="K4001" s="121" t="s">
        <v>614</v>
      </c>
      <c r="L4001" s="104" t="s">
        <v>6477</v>
      </c>
      <c r="M4001" s="104" t="s">
        <v>615</v>
      </c>
      <c r="N4001" s="120">
        <v>40842</v>
      </c>
      <c r="O4001" s="107">
        <v>30000000</v>
      </c>
      <c r="P4001" s="105" t="s">
        <v>16994</v>
      </c>
      <c r="Q4001" s="120">
        <v>40946</v>
      </c>
      <c r="R4001" s="105">
        <v>28904541</v>
      </c>
      <c r="S4001" s="159" t="s">
        <v>7038</v>
      </c>
      <c r="T4001" s="109">
        <v>40989</v>
      </c>
      <c r="U4001" s="114">
        <v>19674293</v>
      </c>
      <c r="V4001" s="109">
        <v>40989</v>
      </c>
      <c r="W4001" s="141">
        <v>19674293</v>
      </c>
      <c r="X4001" s="141">
        <v>0</v>
      </c>
      <c r="Y4001" s="141">
        <v>0</v>
      </c>
      <c r="Z4001" s="141">
        <v>0</v>
      </c>
      <c r="AA4001" s="114">
        <v>0</v>
      </c>
      <c r="AB4001" s="114"/>
      <c r="AC4001" s="114"/>
      <c r="AD4001" s="141"/>
      <c r="AE4001" s="106">
        <v>0</v>
      </c>
      <c r="AF4001" s="106">
        <v>0</v>
      </c>
      <c r="AG4001" s="106">
        <v>0</v>
      </c>
      <c r="AH4001" s="114"/>
      <c r="AI4001" s="114"/>
      <c r="AJ4001" s="114"/>
      <c r="AK4001" s="114"/>
      <c r="AL4001" s="114"/>
      <c r="AM4001" s="114"/>
      <c r="AN4001" s="114">
        <f t="shared" si="124"/>
        <v>0</v>
      </c>
      <c r="AO4001" s="114">
        <f t="shared" si="125"/>
        <v>19674293</v>
      </c>
      <c r="AP4001" s="114"/>
      <c r="AQ4001" s="114"/>
      <c r="AR4001" s="114"/>
      <c r="AS4001" s="114"/>
      <c r="AT4001" s="189"/>
    </row>
    <row r="4002" spans="1:46" s="191" customFormat="1" ht="15" customHeight="1" x14ac:dyDescent="0.2">
      <c r="A4002" s="104"/>
      <c r="B4002" s="104">
        <f>VLOOKUP(BJB!$F$9:$F$5599,Ctrl!$B$4:$C$399,2,0)</f>
        <v>15</v>
      </c>
      <c r="C4002" s="104">
        <f>VLOOKUP(BJB!$G$9:$G$5599,Ctrl!$E$4:$F$399,2,0)</f>
        <v>0</v>
      </c>
      <c r="D4002" s="219">
        <v>1</v>
      </c>
      <c r="E4002" s="104" t="str">
        <f>VLOOKUP(BJB!$F$9:$F$5599,Ctrl!$B$4:$D$399,3,0)</f>
        <v>I</v>
      </c>
      <c r="F4002" s="139" t="s">
        <v>10524</v>
      </c>
      <c r="G4002" s="139" t="s">
        <v>7666</v>
      </c>
      <c r="H4002" s="125"/>
      <c r="I4002" s="220">
        <f>IF(G4001=BJB!$G4156,I4001+1,1)</f>
        <v>1</v>
      </c>
      <c r="J4002" s="912" t="s">
        <v>23864</v>
      </c>
      <c r="K4002" s="121" t="s">
        <v>616</v>
      </c>
      <c r="L4002" s="104" t="s">
        <v>6477</v>
      </c>
      <c r="M4002" s="104" t="s">
        <v>617</v>
      </c>
      <c r="N4002" s="120">
        <v>40546</v>
      </c>
      <c r="O4002" s="107">
        <v>100000000</v>
      </c>
      <c r="P4002" s="105" t="s">
        <v>16995</v>
      </c>
      <c r="Q4002" s="120">
        <v>41262</v>
      </c>
      <c r="R4002" s="105">
        <v>93944658</v>
      </c>
      <c r="S4002" s="159" t="s">
        <v>7038</v>
      </c>
      <c r="T4002" s="109">
        <v>40989</v>
      </c>
      <c r="U4002" s="114">
        <v>68841794</v>
      </c>
      <c r="V4002" s="109">
        <v>40989</v>
      </c>
      <c r="W4002" s="141">
        <v>68841794</v>
      </c>
      <c r="X4002" s="141">
        <v>0</v>
      </c>
      <c r="Y4002" s="141">
        <v>0</v>
      </c>
      <c r="Z4002" s="141">
        <v>0</v>
      </c>
      <c r="AA4002" s="114">
        <v>68841794</v>
      </c>
      <c r="AB4002" s="114"/>
      <c r="AC4002" s="114"/>
      <c r="AD4002" s="141"/>
      <c r="AE4002" s="106">
        <v>0</v>
      </c>
      <c r="AF4002" s="106">
        <v>0</v>
      </c>
      <c r="AG4002" s="106">
        <v>0</v>
      </c>
      <c r="AH4002" s="114"/>
      <c r="AI4002" s="114"/>
      <c r="AJ4002" s="114"/>
      <c r="AK4002" s="114"/>
      <c r="AL4002" s="114"/>
      <c r="AM4002" s="114"/>
      <c r="AN4002" s="114">
        <f t="shared" si="124"/>
        <v>68841794</v>
      </c>
      <c r="AO4002" s="114">
        <f t="shared" si="125"/>
        <v>0</v>
      </c>
      <c r="AP4002" s="114"/>
      <c r="AQ4002" s="114"/>
      <c r="AR4002" s="114"/>
      <c r="AS4002" s="114"/>
      <c r="AT4002" s="189"/>
    </row>
    <row r="4003" spans="1:46" s="191" customFormat="1" ht="15" customHeight="1" x14ac:dyDescent="0.2">
      <c r="A4003" s="104"/>
      <c r="B4003" s="104">
        <f>VLOOKUP(BJB!$F$9:$F$5599,Ctrl!$B$4:$C$399,2,0)</f>
        <v>15</v>
      </c>
      <c r="C4003" s="104">
        <f>VLOOKUP(BJB!$G$9:$G$5599,Ctrl!$E$4:$F$399,2,0)</f>
        <v>0</v>
      </c>
      <c r="D4003" s="219">
        <v>1</v>
      </c>
      <c r="E4003" s="104" t="str">
        <f>VLOOKUP(BJB!$F$9:$F$5599,Ctrl!$B$4:$D$399,3,0)</f>
        <v>I</v>
      </c>
      <c r="F4003" s="139" t="s">
        <v>10524</v>
      </c>
      <c r="G4003" s="139" t="s">
        <v>7666</v>
      </c>
      <c r="H4003" s="125"/>
      <c r="I4003" s="220">
        <f>IF(G4002=BJB!$G4157,I4002+1,1)</f>
        <v>1</v>
      </c>
      <c r="J4003" s="912" t="s">
        <v>23865</v>
      </c>
      <c r="K4003" s="121" t="s">
        <v>618</v>
      </c>
      <c r="L4003" s="104" t="s">
        <v>6476</v>
      </c>
      <c r="M4003" s="104" t="s">
        <v>619</v>
      </c>
      <c r="N4003" s="120">
        <v>40494</v>
      </c>
      <c r="O4003" s="107">
        <v>60921850</v>
      </c>
      <c r="P4003" s="105" t="s">
        <v>16996</v>
      </c>
      <c r="Q4003" s="120">
        <v>41026</v>
      </c>
      <c r="R4003" s="105">
        <v>55898526</v>
      </c>
      <c r="S4003" s="108" t="s">
        <v>620</v>
      </c>
      <c r="T4003" s="109">
        <v>41060</v>
      </c>
      <c r="U4003" s="114">
        <v>13415646</v>
      </c>
      <c r="V4003" s="109">
        <v>41060</v>
      </c>
      <c r="W4003" s="141">
        <v>13415646</v>
      </c>
      <c r="X4003" s="141">
        <v>0</v>
      </c>
      <c r="Y4003" s="141">
        <v>0</v>
      </c>
      <c r="Z4003" s="141">
        <v>0</v>
      </c>
      <c r="AA4003" s="114">
        <v>0</v>
      </c>
      <c r="AB4003" s="114"/>
      <c r="AC4003" s="114"/>
      <c r="AD4003" s="141"/>
      <c r="AE4003" s="106">
        <v>0</v>
      </c>
      <c r="AF4003" s="106">
        <v>0</v>
      </c>
      <c r="AG4003" s="106">
        <v>0</v>
      </c>
      <c r="AH4003" s="114"/>
      <c r="AI4003" s="114"/>
      <c r="AJ4003" s="114"/>
      <c r="AK4003" s="114"/>
      <c r="AL4003" s="114"/>
      <c r="AM4003" s="114"/>
      <c r="AN4003" s="114">
        <f t="shared" si="124"/>
        <v>0</v>
      </c>
      <c r="AO4003" s="114">
        <f t="shared" si="125"/>
        <v>13415646</v>
      </c>
      <c r="AP4003" s="114"/>
      <c r="AQ4003" s="114"/>
      <c r="AR4003" s="114"/>
      <c r="AS4003" s="114"/>
      <c r="AT4003" s="189"/>
    </row>
    <row r="4004" spans="1:46" s="191" customFormat="1" ht="15" customHeight="1" x14ac:dyDescent="0.2">
      <c r="A4004" s="104"/>
      <c r="B4004" s="104">
        <f>VLOOKUP(BJB!$F$9:$F$5599,Ctrl!$B$4:$C$399,2,0)</f>
        <v>15</v>
      </c>
      <c r="C4004" s="104">
        <f>VLOOKUP(BJB!$G$9:$G$5599,Ctrl!$E$4:$F$399,2,0)</f>
        <v>0</v>
      </c>
      <c r="D4004" s="219">
        <v>1</v>
      </c>
      <c r="E4004" s="104" t="str">
        <f>VLOOKUP(BJB!$F$9:$F$5599,Ctrl!$B$4:$D$399,3,0)</f>
        <v>I</v>
      </c>
      <c r="F4004" s="139" t="s">
        <v>10524</v>
      </c>
      <c r="G4004" s="139" t="s">
        <v>7666</v>
      </c>
      <c r="H4004" s="125"/>
      <c r="I4004" s="220">
        <f>IF(G4003=BJB!$G4158,I4003+1,1)</f>
        <v>1</v>
      </c>
      <c r="J4004" s="912" t="s">
        <v>23866</v>
      </c>
      <c r="K4004" s="121" t="s">
        <v>621</v>
      </c>
      <c r="L4004" s="104" t="s">
        <v>6476</v>
      </c>
      <c r="M4004" s="104" t="s">
        <v>619</v>
      </c>
      <c r="N4004" s="120">
        <v>40494</v>
      </c>
      <c r="O4004" s="107">
        <v>30451075</v>
      </c>
      <c r="P4004" s="105" t="s">
        <v>16997</v>
      </c>
      <c r="Q4004" s="120">
        <v>41128</v>
      </c>
      <c r="R4004" s="105">
        <v>25949647</v>
      </c>
      <c r="S4004" s="108" t="s">
        <v>374</v>
      </c>
      <c r="T4004" s="109">
        <v>41152</v>
      </c>
      <c r="U4004" s="114">
        <v>6227915</v>
      </c>
      <c r="V4004" s="109">
        <v>41152</v>
      </c>
      <c r="W4004" s="141">
        <v>6227915</v>
      </c>
      <c r="X4004" s="141">
        <v>0</v>
      </c>
      <c r="Y4004" s="141">
        <v>0</v>
      </c>
      <c r="Z4004" s="141">
        <v>0</v>
      </c>
      <c r="AA4004" s="114">
        <v>0</v>
      </c>
      <c r="AB4004" s="114"/>
      <c r="AC4004" s="114"/>
      <c r="AD4004" s="141"/>
      <c r="AE4004" s="106">
        <v>0</v>
      </c>
      <c r="AF4004" s="106">
        <v>0</v>
      </c>
      <c r="AG4004" s="106">
        <v>0</v>
      </c>
      <c r="AH4004" s="114"/>
      <c r="AI4004" s="114"/>
      <c r="AJ4004" s="114"/>
      <c r="AK4004" s="114"/>
      <c r="AL4004" s="114"/>
      <c r="AM4004" s="114"/>
      <c r="AN4004" s="114">
        <f t="shared" si="124"/>
        <v>0</v>
      </c>
      <c r="AO4004" s="114">
        <f t="shared" si="125"/>
        <v>6227915</v>
      </c>
      <c r="AP4004" s="114"/>
      <c r="AQ4004" s="114"/>
      <c r="AR4004" s="114"/>
      <c r="AS4004" s="114"/>
      <c r="AT4004" s="189"/>
    </row>
    <row r="4005" spans="1:46" s="191" customFormat="1" ht="15" customHeight="1" x14ac:dyDescent="0.2">
      <c r="A4005" s="104"/>
      <c r="B4005" s="104">
        <f>VLOOKUP(BJB!$F$9:$F$5599,Ctrl!$B$4:$C$399,2,0)</f>
        <v>15</v>
      </c>
      <c r="C4005" s="104">
        <f>VLOOKUP(BJB!$G$9:$G$5599,Ctrl!$E$4:$F$399,2,0)</f>
        <v>0</v>
      </c>
      <c r="D4005" s="219">
        <v>1</v>
      </c>
      <c r="E4005" s="104" t="str">
        <f>VLOOKUP(BJB!$F$9:$F$5599,Ctrl!$B$4:$D$399,3,0)</f>
        <v>I</v>
      </c>
      <c r="F4005" s="139" t="s">
        <v>10524</v>
      </c>
      <c r="G4005" s="139" t="s">
        <v>7666</v>
      </c>
      <c r="H4005" s="125"/>
      <c r="I4005" s="220">
        <f>IF(G4004=BJB!$G4159,I4004+1,1)</f>
        <v>1</v>
      </c>
      <c r="J4005" s="912" t="s">
        <v>23867</v>
      </c>
      <c r="K4005" s="121" t="s">
        <v>625</v>
      </c>
      <c r="L4005" s="104" t="s">
        <v>6476</v>
      </c>
      <c r="M4005" s="104" t="s">
        <v>626</v>
      </c>
      <c r="N4005" s="120">
        <v>40333</v>
      </c>
      <c r="O4005" s="107">
        <v>50751800</v>
      </c>
      <c r="P4005" s="105" t="s">
        <v>16998</v>
      </c>
      <c r="Q4005" s="120">
        <v>41002</v>
      </c>
      <c r="R4005" s="105">
        <v>45112104</v>
      </c>
      <c r="S4005" s="146" t="s">
        <v>467</v>
      </c>
      <c r="T4005" s="109">
        <v>41354</v>
      </c>
      <c r="U4005" s="114">
        <v>10826905</v>
      </c>
      <c r="V4005" s="109">
        <v>41354</v>
      </c>
      <c r="W4005" s="141">
        <v>10826905</v>
      </c>
      <c r="X4005" s="141">
        <v>0</v>
      </c>
      <c r="Y4005" s="141">
        <v>0</v>
      </c>
      <c r="Z4005" s="141">
        <v>0</v>
      </c>
      <c r="AA4005" s="114">
        <v>0</v>
      </c>
      <c r="AB4005" s="114"/>
      <c r="AC4005" s="114"/>
      <c r="AD4005" s="141"/>
      <c r="AE4005" s="106">
        <v>0</v>
      </c>
      <c r="AF4005" s="106">
        <v>0</v>
      </c>
      <c r="AG4005" s="106">
        <v>0</v>
      </c>
      <c r="AH4005" s="114"/>
      <c r="AI4005" s="114"/>
      <c r="AJ4005" s="114"/>
      <c r="AK4005" s="114"/>
      <c r="AL4005" s="114"/>
      <c r="AM4005" s="114"/>
      <c r="AN4005" s="114">
        <f t="shared" si="124"/>
        <v>0</v>
      </c>
      <c r="AO4005" s="114">
        <f t="shared" si="125"/>
        <v>10826905</v>
      </c>
      <c r="AP4005" s="114"/>
      <c r="AQ4005" s="114"/>
      <c r="AR4005" s="114"/>
      <c r="AS4005" s="114"/>
      <c r="AT4005" s="189"/>
    </row>
    <row r="4006" spans="1:46" s="191" customFormat="1" ht="15" customHeight="1" x14ac:dyDescent="0.2">
      <c r="A4006" s="104"/>
      <c r="B4006" s="104">
        <f>VLOOKUP(BJB!$F$9:$F$5599,Ctrl!$B$4:$C$399,2,0)</f>
        <v>15</v>
      </c>
      <c r="C4006" s="104">
        <f>VLOOKUP(BJB!$G$9:$G$5599,Ctrl!$E$4:$F$399,2,0)</f>
        <v>0</v>
      </c>
      <c r="D4006" s="219">
        <v>1</v>
      </c>
      <c r="E4006" s="104" t="str">
        <f>VLOOKUP(BJB!$F$9:$F$5599,Ctrl!$B$4:$D$399,3,0)</f>
        <v>I</v>
      </c>
      <c r="F4006" s="139" t="s">
        <v>10524</v>
      </c>
      <c r="G4006" s="139" t="s">
        <v>7666</v>
      </c>
      <c r="H4006" s="125"/>
      <c r="I4006" s="220">
        <f>IF(G4005=BJB!$G4160,I4005+1,1)</f>
        <v>1</v>
      </c>
      <c r="J4006" s="912" t="s">
        <v>23868</v>
      </c>
      <c r="K4006" s="121" t="s">
        <v>627</v>
      </c>
      <c r="L4006" s="104" t="s">
        <v>6476</v>
      </c>
      <c r="M4006" s="104" t="s">
        <v>628</v>
      </c>
      <c r="N4006" s="120">
        <v>40374</v>
      </c>
      <c r="O4006" s="107">
        <v>50783250</v>
      </c>
      <c r="P4006" s="105" t="s">
        <v>16999</v>
      </c>
      <c r="Q4006" s="120">
        <v>41002</v>
      </c>
      <c r="R4006" s="105">
        <v>48283647</v>
      </c>
      <c r="S4006" s="108" t="s">
        <v>467</v>
      </c>
      <c r="T4006" s="109">
        <v>41354</v>
      </c>
      <c r="U4006" s="114">
        <v>11588075</v>
      </c>
      <c r="V4006" s="109">
        <v>41354</v>
      </c>
      <c r="W4006" s="141">
        <v>11588075</v>
      </c>
      <c r="X4006" s="141">
        <v>0</v>
      </c>
      <c r="Y4006" s="141">
        <v>0</v>
      </c>
      <c r="Z4006" s="141">
        <v>0</v>
      </c>
      <c r="AA4006" s="114">
        <v>0</v>
      </c>
      <c r="AB4006" s="114"/>
      <c r="AC4006" s="114"/>
      <c r="AD4006" s="141"/>
      <c r="AE4006" s="106">
        <v>0</v>
      </c>
      <c r="AF4006" s="106">
        <v>0</v>
      </c>
      <c r="AG4006" s="106">
        <v>0</v>
      </c>
      <c r="AH4006" s="114"/>
      <c r="AI4006" s="114"/>
      <c r="AJ4006" s="114"/>
      <c r="AK4006" s="114"/>
      <c r="AL4006" s="114"/>
      <c r="AM4006" s="114"/>
      <c r="AN4006" s="114">
        <f t="shared" si="124"/>
        <v>0</v>
      </c>
      <c r="AO4006" s="114">
        <f t="shared" si="125"/>
        <v>11588075</v>
      </c>
      <c r="AP4006" s="114"/>
      <c r="AQ4006" s="114"/>
      <c r="AR4006" s="114"/>
      <c r="AS4006" s="114"/>
      <c r="AT4006" s="189"/>
    </row>
    <row r="4007" spans="1:46" s="191" customFormat="1" ht="15" customHeight="1" x14ac:dyDescent="0.2">
      <c r="A4007" s="104"/>
      <c r="B4007" s="104">
        <f>VLOOKUP(BJB!$F$9:$F$5599,Ctrl!$B$4:$C$399,2,0)</f>
        <v>15</v>
      </c>
      <c r="C4007" s="104">
        <f>VLOOKUP(BJB!$G$9:$G$5599,Ctrl!$E$4:$F$399,2,0)</f>
        <v>0</v>
      </c>
      <c r="D4007" s="219">
        <v>1</v>
      </c>
      <c r="E4007" s="104" t="str">
        <f>VLOOKUP(BJB!$F$9:$F$5599,Ctrl!$B$4:$D$399,3,0)</f>
        <v>I</v>
      </c>
      <c r="F4007" s="139" t="s">
        <v>10524</v>
      </c>
      <c r="G4007" s="139" t="s">
        <v>7666</v>
      </c>
      <c r="H4007" s="125"/>
      <c r="I4007" s="220">
        <f>IF(G4006=BJB!$G4161,I4006+1,1)</f>
        <v>1</v>
      </c>
      <c r="J4007" s="912" t="s">
        <v>23869</v>
      </c>
      <c r="K4007" s="121" t="s">
        <v>629</v>
      </c>
      <c r="L4007" s="104" t="s">
        <v>6476</v>
      </c>
      <c r="M4007" s="104" t="s">
        <v>630</v>
      </c>
      <c r="N4007" s="120">
        <v>40168</v>
      </c>
      <c r="O4007" s="107">
        <v>40586700</v>
      </c>
      <c r="P4007" s="105" t="s">
        <v>17000</v>
      </c>
      <c r="Q4007" s="120">
        <v>41002</v>
      </c>
      <c r="R4007" s="105">
        <v>30060770</v>
      </c>
      <c r="S4007" s="108" t="s">
        <v>467</v>
      </c>
      <c r="T4007" s="109">
        <v>41354</v>
      </c>
      <c r="U4007" s="114">
        <v>7214585</v>
      </c>
      <c r="V4007" s="109">
        <v>41354</v>
      </c>
      <c r="W4007" s="141">
        <v>7214585</v>
      </c>
      <c r="X4007" s="141">
        <v>0</v>
      </c>
      <c r="Y4007" s="141">
        <v>0</v>
      </c>
      <c r="Z4007" s="141">
        <v>0</v>
      </c>
      <c r="AA4007" s="114">
        <v>0</v>
      </c>
      <c r="AB4007" s="114"/>
      <c r="AC4007" s="114"/>
      <c r="AD4007" s="141"/>
      <c r="AE4007" s="106">
        <v>0</v>
      </c>
      <c r="AF4007" s="106">
        <v>0</v>
      </c>
      <c r="AG4007" s="106">
        <v>0</v>
      </c>
      <c r="AH4007" s="114"/>
      <c r="AI4007" s="114"/>
      <c r="AJ4007" s="114"/>
      <c r="AK4007" s="114"/>
      <c r="AL4007" s="114"/>
      <c r="AM4007" s="114"/>
      <c r="AN4007" s="114">
        <f t="shared" si="124"/>
        <v>0</v>
      </c>
      <c r="AO4007" s="114">
        <f t="shared" si="125"/>
        <v>7214585</v>
      </c>
      <c r="AP4007" s="114"/>
      <c r="AQ4007" s="114"/>
      <c r="AR4007" s="114"/>
      <c r="AS4007" s="114"/>
      <c r="AT4007" s="189"/>
    </row>
    <row r="4008" spans="1:46" s="191" customFormat="1" ht="15" customHeight="1" x14ac:dyDescent="0.2">
      <c r="A4008" s="104"/>
      <c r="B4008" s="104">
        <f>VLOOKUP(BJB!$F$9:$F$5599,Ctrl!$B$4:$C$399,2,0)</f>
        <v>15</v>
      </c>
      <c r="C4008" s="104">
        <f>VLOOKUP(BJB!$G$9:$G$5599,Ctrl!$E$4:$F$399,2,0)</f>
        <v>0</v>
      </c>
      <c r="D4008" s="219">
        <v>1</v>
      </c>
      <c r="E4008" s="104" t="str">
        <f>VLOOKUP(BJB!$F$9:$F$5599,Ctrl!$B$4:$D$399,3,0)</f>
        <v>I</v>
      </c>
      <c r="F4008" s="139" t="s">
        <v>10524</v>
      </c>
      <c r="G4008" s="139" t="s">
        <v>7666</v>
      </c>
      <c r="H4008" s="125"/>
      <c r="I4008" s="220">
        <f>IF(G4007=BJB!$G4162,I4007+1,1)</f>
        <v>1</v>
      </c>
      <c r="J4008" s="912" t="s">
        <v>23870</v>
      </c>
      <c r="K4008" s="121" t="s">
        <v>631</v>
      </c>
      <c r="L4008" s="104" t="s">
        <v>6476</v>
      </c>
      <c r="M4008" s="104" t="s">
        <v>626</v>
      </c>
      <c r="N4008" s="120">
        <v>41064</v>
      </c>
      <c r="O4008" s="107">
        <v>50751800</v>
      </c>
      <c r="P4008" s="105" t="s">
        <v>17001</v>
      </c>
      <c r="Q4008" s="120">
        <v>41002</v>
      </c>
      <c r="R4008" s="105">
        <v>45714695</v>
      </c>
      <c r="S4008" s="108" t="s">
        <v>467</v>
      </c>
      <c r="T4008" s="109">
        <v>41354</v>
      </c>
      <c r="U4008" s="114">
        <v>10971527</v>
      </c>
      <c r="V4008" s="109">
        <v>41354</v>
      </c>
      <c r="W4008" s="141">
        <v>10971527</v>
      </c>
      <c r="X4008" s="141">
        <v>0</v>
      </c>
      <c r="Y4008" s="141">
        <v>0</v>
      </c>
      <c r="Z4008" s="141">
        <v>0</v>
      </c>
      <c r="AA4008" s="114">
        <v>0</v>
      </c>
      <c r="AB4008" s="114"/>
      <c r="AC4008" s="114"/>
      <c r="AD4008" s="141"/>
      <c r="AE4008" s="106">
        <v>0</v>
      </c>
      <c r="AF4008" s="106">
        <v>0</v>
      </c>
      <c r="AG4008" s="106">
        <v>0</v>
      </c>
      <c r="AH4008" s="114"/>
      <c r="AI4008" s="114"/>
      <c r="AJ4008" s="114"/>
      <c r="AK4008" s="114"/>
      <c r="AL4008" s="114"/>
      <c r="AM4008" s="114"/>
      <c r="AN4008" s="114">
        <f t="shared" si="124"/>
        <v>0</v>
      </c>
      <c r="AO4008" s="114">
        <f t="shared" si="125"/>
        <v>10971527</v>
      </c>
      <c r="AP4008" s="114"/>
      <c r="AQ4008" s="114"/>
      <c r="AR4008" s="114"/>
      <c r="AS4008" s="114"/>
      <c r="AT4008" s="189"/>
    </row>
    <row r="4009" spans="1:46" s="191" customFormat="1" ht="15" customHeight="1" x14ac:dyDescent="0.2">
      <c r="A4009" s="104"/>
      <c r="B4009" s="104">
        <f>VLOOKUP(BJB!$F$9:$F$5599,Ctrl!$B$4:$C$399,2,0)</f>
        <v>15</v>
      </c>
      <c r="C4009" s="104">
        <f>VLOOKUP(BJB!$G$9:$G$5599,Ctrl!$E$4:$F$399,2,0)</f>
        <v>0</v>
      </c>
      <c r="D4009" s="219">
        <v>1</v>
      </c>
      <c r="E4009" s="104" t="str">
        <f>VLOOKUP(BJB!$F$9:$F$5599,Ctrl!$B$4:$D$399,3,0)</f>
        <v>I</v>
      </c>
      <c r="F4009" s="139" t="s">
        <v>10524</v>
      </c>
      <c r="G4009" s="139" t="s">
        <v>7666</v>
      </c>
      <c r="H4009" s="125"/>
      <c r="I4009" s="220">
        <f>IF(G4008=BJB!$G4163,I4008+1,1)</f>
        <v>1</v>
      </c>
      <c r="J4009" s="912" t="s">
        <v>23871</v>
      </c>
      <c r="K4009" s="121" t="s">
        <v>632</v>
      </c>
      <c r="L4009" s="104" t="s">
        <v>6477</v>
      </c>
      <c r="M4009" s="104" t="s">
        <v>633</v>
      </c>
      <c r="N4009" s="120">
        <v>40625</v>
      </c>
      <c r="O4009" s="107">
        <v>50000000</v>
      </c>
      <c r="P4009" s="105" t="s">
        <v>17002</v>
      </c>
      <c r="Q4009" s="120">
        <v>41466</v>
      </c>
      <c r="R4009" s="105">
        <v>21003469</v>
      </c>
      <c r="S4009" s="108" t="s">
        <v>124</v>
      </c>
      <c r="T4009" s="109">
        <v>41547</v>
      </c>
      <c r="U4009" s="114">
        <v>14583331.699999999</v>
      </c>
      <c r="V4009" s="109">
        <v>41540</v>
      </c>
      <c r="W4009" s="141">
        <v>14583331.699999999</v>
      </c>
      <c r="X4009" s="141">
        <v>0</v>
      </c>
      <c r="Y4009" s="141">
        <v>0</v>
      </c>
      <c r="Z4009" s="141">
        <v>0</v>
      </c>
      <c r="AA4009" s="114">
        <v>11882233</v>
      </c>
      <c r="AB4009" s="114"/>
      <c r="AC4009" s="114"/>
      <c r="AD4009" s="141"/>
      <c r="AE4009" s="106">
        <v>0</v>
      </c>
      <c r="AF4009" s="106">
        <v>0</v>
      </c>
      <c r="AG4009" s="106">
        <v>0</v>
      </c>
      <c r="AH4009" s="114"/>
      <c r="AI4009" s="114"/>
      <c r="AJ4009" s="114"/>
      <c r="AK4009" s="114"/>
      <c r="AL4009" s="114"/>
      <c r="AM4009" s="114"/>
      <c r="AN4009" s="114">
        <f t="shared" si="124"/>
        <v>11882233</v>
      </c>
      <c r="AO4009" s="114">
        <f t="shared" si="125"/>
        <v>2701098.6999999993</v>
      </c>
      <c r="AP4009" s="114"/>
      <c r="AQ4009" s="114"/>
      <c r="AR4009" s="114"/>
      <c r="AS4009" s="114"/>
      <c r="AT4009" s="189"/>
    </row>
    <row r="4010" spans="1:46" s="191" customFormat="1" ht="15" customHeight="1" x14ac:dyDescent="0.2">
      <c r="A4010" s="104"/>
      <c r="B4010" s="104">
        <f>VLOOKUP(BJB!$F$9:$F$5599,Ctrl!$B$4:$C$399,2,0)</f>
        <v>15</v>
      </c>
      <c r="C4010" s="104">
        <f>VLOOKUP(BJB!$G$9:$G$5599,Ctrl!$E$4:$F$399,2,0)</f>
        <v>0</v>
      </c>
      <c r="D4010" s="219">
        <v>1</v>
      </c>
      <c r="E4010" s="104" t="str">
        <f>VLOOKUP(BJB!$F$9:$F$5599,Ctrl!$B$4:$D$399,3,0)</f>
        <v>I</v>
      </c>
      <c r="F4010" s="139" t="s">
        <v>10524</v>
      </c>
      <c r="G4010" s="139" t="s">
        <v>7666</v>
      </c>
      <c r="H4010" s="125"/>
      <c r="I4010" s="220">
        <f>IF(G4009=BJB!$G4164,I4009+1,1)</f>
        <v>1</v>
      </c>
      <c r="J4010" s="912" t="s">
        <v>23872</v>
      </c>
      <c r="K4010" s="121" t="s">
        <v>634</v>
      </c>
      <c r="L4010" s="104" t="s">
        <v>6477</v>
      </c>
      <c r="M4010" s="104" t="s">
        <v>635</v>
      </c>
      <c r="N4010" s="120">
        <v>41078</v>
      </c>
      <c r="O4010" s="105">
        <v>80000000</v>
      </c>
      <c r="P4010" s="105" t="s">
        <v>6222</v>
      </c>
      <c r="Q4010" s="120" t="s">
        <v>6222</v>
      </c>
      <c r="R4010" s="890">
        <v>0</v>
      </c>
      <c r="S4010" s="108" t="s">
        <v>196</v>
      </c>
      <c r="T4010" s="109">
        <v>41578</v>
      </c>
      <c r="U4010" s="114">
        <v>44544377</v>
      </c>
      <c r="V4010" s="109" t="s">
        <v>6222</v>
      </c>
      <c r="W4010" s="141">
        <v>0</v>
      </c>
      <c r="X4010" s="141">
        <v>0</v>
      </c>
      <c r="Y4010" s="141">
        <v>0</v>
      </c>
      <c r="Z4010" s="141">
        <v>0</v>
      </c>
      <c r="AA4010" s="114">
        <v>9674000</v>
      </c>
      <c r="AB4010" s="114"/>
      <c r="AC4010" s="114"/>
      <c r="AD4010" s="141"/>
      <c r="AE4010" s="106">
        <v>0</v>
      </c>
      <c r="AF4010" s="106">
        <v>0</v>
      </c>
      <c r="AG4010" s="106">
        <v>0</v>
      </c>
      <c r="AH4010" s="114"/>
      <c r="AI4010" s="114"/>
      <c r="AJ4010" s="114"/>
      <c r="AK4010" s="114"/>
      <c r="AL4010" s="114"/>
      <c r="AM4010" s="114"/>
      <c r="AN4010" s="114">
        <f t="shared" si="124"/>
        <v>9674000</v>
      </c>
      <c r="AO4010" s="114">
        <f t="shared" si="125"/>
        <v>34870377</v>
      </c>
      <c r="AP4010" s="114"/>
      <c r="AQ4010" s="114"/>
      <c r="AR4010" s="114"/>
      <c r="AS4010" s="114"/>
      <c r="AT4010" s="189"/>
    </row>
    <row r="4011" spans="1:46" s="191" customFormat="1" ht="15" customHeight="1" x14ac:dyDescent="0.2">
      <c r="A4011" s="104"/>
      <c r="B4011" s="104">
        <f>VLOOKUP(BJB!$F$9:$F$5599,Ctrl!$B$4:$C$399,2,0)</f>
        <v>15</v>
      </c>
      <c r="C4011" s="104">
        <f>VLOOKUP(BJB!$G$9:$G$5599,Ctrl!$E$4:$F$399,2,0)</f>
        <v>0</v>
      </c>
      <c r="D4011" s="219">
        <v>1</v>
      </c>
      <c r="E4011" s="104" t="str">
        <f>VLOOKUP(BJB!$F$9:$F$5599,Ctrl!$B$4:$D$399,3,0)</f>
        <v>I</v>
      </c>
      <c r="F4011" s="139" t="s">
        <v>10524</v>
      </c>
      <c r="G4011" s="139" t="s">
        <v>7666</v>
      </c>
      <c r="H4011" s="125"/>
      <c r="I4011" s="220">
        <f>IF(G4010=BJB!$G4165,I4010+1,1)</f>
        <v>1</v>
      </c>
      <c r="J4011" s="912" t="s">
        <v>23873</v>
      </c>
      <c r="K4011" s="126" t="s">
        <v>636</v>
      </c>
      <c r="L4011" s="104" t="s">
        <v>6476</v>
      </c>
      <c r="M4011" s="127" t="s">
        <v>637</v>
      </c>
      <c r="N4011" s="128">
        <v>40304</v>
      </c>
      <c r="O4011" s="140">
        <v>25375900</v>
      </c>
      <c r="P4011" s="105" t="s">
        <v>17003</v>
      </c>
      <c r="Q4011" s="120">
        <v>41344</v>
      </c>
      <c r="R4011" s="105">
        <v>13795394</v>
      </c>
      <c r="S4011" s="234" t="s">
        <v>127</v>
      </c>
      <c r="T4011" s="130">
        <v>41605</v>
      </c>
      <c r="U4011" s="114">
        <v>3310895</v>
      </c>
      <c r="V4011" s="109">
        <v>41605</v>
      </c>
      <c r="W4011" s="141">
        <v>3310895</v>
      </c>
      <c r="X4011" s="141">
        <v>0</v>
      </c>
      <c r="Y4011" s="141">
        <v>0</v>
      </c>
      <c r="Z4011" s="141">
        <v>0</v>
      </c>
      <c r="AA4011" s="114">
        <v>0</v>
      </c>
      <c r="AB4011" s="114"/>
      <c r="AC4011" s="114"/>
      <c r="AD4011" s="141"/>
      <c r="AE4011" s="106">
        <v>0</v>
      </c>
      <c r="AF4011" s="106">
        <v>0</v>
      </c>
      <c r="AG4011" s="106">
        <v>0</v>
      </c>
      <c r="AH4011" s="114"/>
      <c r="AI4011" s="114"/>
      <c r="AJ4011" s="114"/>
      <c r="AK4011" s="114"/>
      <c r="AL4011" s="114"/>
      <c r="AM4011" s="114"/>
      <c r="AN4011" s="114">
        <f t="shared" si="124"/>
        <v>0</v>
      </c>
      <c r="AO4011" s="114">
        <f t="shared" si="125"/>
        <v>3310895</v>
      </c>
      <c r="AP4011" s="114"/>
      <c r="AQ4011" s="114"/>
      <c r="AR4011" s="114"/>
      <c r="AS4011" s="114"/>
      <c r="AT4011" s="189"/>
    </row>
    <row r="4012" spans="1:46" s="191" customFormat="1" ht="15" customHeight="1" x14ac:dyDescent="0.2">
      <c r="A4012" s="104"/>
      <c r="B4012" s="104">
        <f>VLOOKUP(BJB!$F$9:$F$5599,Ctrl!$B$4:$C$399,2,0)</f>
        <v>15</v>
      </c>
      <c r="C4012" s="104">
        <f>VLOOKUP(BJB!$G$9:$G$5599,Ctrl!$E$4:$F$399,2,0)</f>
        <v>0</v>
      </c>
      <c r="D4012" s="219">
        <v>1</v>
      </c>
      <c r="E4012" s="104" t="str">
        <f>VLOOKUP(BJB!$F$9:$F$5599,Ctrl!$B$4:$D$399,3,0)</f>
        <v>I</v>
      </c>
      <c r="F4012" s="139" t="s">
        <v>10524</v>
      </c>
      <c r="G4012" s="139" t="s">
        <v>7666</v>
      </c>
      <c r="H4012" s="125"/>
      <c r="I4012" s="220">
        <f>IF(G4011=BJB!$G4166,I4011+1,1)</f>
        <v>1</v>
      </c>
      <c r="J4012" s="912" t="s">
        <v>23874</v>
      </c>
      <c r="K4012" s="121" t="s">
        <v>746</v>
      </c>
      <c r="L4012" s="104" t="s">
        <v>6476</v>
      </c>
      <c r="M4012" s="104" t="s">
        <v>5149</v>
      </c>
      <c r="N4012" s="120">
        <v>40770</v>
      </c>
      <c r="O4012" s="114">
        <v>52762710</v>
      </c>
      <c r="P4012" s="105" t="s">
        <v>6222</v>
      </c>
      <c r="Q4012" s="120" t="s">
        <v>6222</v>
      </c>
      <c r="R4012" s="890">
        <v>0</v>
      </c>
      <c r="S4012" s="234" t="s">
        <v>5088</v>
      </c>
      <c r="T4012" s="109">
        <v>41655</v>
      </c>
      <c r="U4012" s="114">
        <v>7190058</v>
      </c>
      <c r="V4012" s="109" t="s">
        <v>6222</v>
      </c>
      <c r="W4012" s="141">
        <v>0</v>
      </c>
      <c r="X4012" s="141">
        <v>0</v>
      </c>
      <c r="Y4012" s="141">
        <v>0</v>
      </c>
      <c r="Z4012" s="141">
        <v>0</v>
      </c>
      <c r="AA4012" s="114">
        <v>0</v>
      </c>
      <c r="AB4012" s="114"/>
      <c r="AC4012" s="114"/>
      <c r="AD4012" s="141"/>
      <c r="AE4012" s="106">
        <v>0</v>
      </c>
      <c r="AF4012" s="106">
        <v>0</v>
      </c>
      <c r="AG4012" s="106">
        <v>0</v>
      </c>
      <c r="AH4012" s="114"/>
      <c r="AI4012" s="114"/>
      <c r="AJ4012" s="114"/>
      <c r="AK4012" s="114"/>
      <c r="AL4012" s="114"/>
      <c r="AM4012" s="114"/>
      <c r="AN4012" s="114">
        <f t="shared" si="124"/>
        <v>0</v>
      </c>
      <c r="AO4012" s="114">
        <f t="shared" si="125"/>
        <v>7190058</v>
      </c>
      <c r="AP4012" s="114"/>
      <c r="AQ4012" s="114"/>
      <c r="AR4012" s="114"/>
      <c r="AS4012" s="114"/>
      <c r="AT4012" s="189"/>
    </row>
    <row r="4013" spans="1:46" s="191" customFormat="1" ht="15" customHeight="1" x14ac:dyDescent="0.2">
      <c r="A4013" s="104"/>
      <c r="B4013" s="104">
        <f>VLOOKUP(BJB!$F$9:$F$5599,Ctrl!$B$4:$C$399,2,0)</f>
        <v>15</v>
      </c>
      <c r="C4013" s="104">
        <f>VLOOKUP(BJB!$G$9:$G$5599,Ctrl!$E$4:$F$399,2,0)</f>
        <v>0</v>
      </c>
      <c r="D4013" s="219">
        <v>1</v>
      </c>
      <c r="E4013" s="104" t="str">
        <f>VLOOKUP(BJB!$F$9:$F$5599,Ctrl!$B$4:$D$399,3,0)</f>
        <v>I</v>
      </c>
      <c r="F4013" s="139" t="s">
        <v>10524</v>
      </c>
      <c r="G4013" s="139" t="s">
        <v>7666</v>
      </c>
      <c r="H4013" s="125"/>
      <c r="I4013" s="220">
        <f>IF(G4012=BJB!$G4167,I4012+1,1)</f>
        <v>1</v>
      </c>
      <c r="J4013" s="912" t="s">
        <v>23875</v>
      </c>
      <c r="K4013" s="121" t="s">
        <v>5205</v>
      </c>
      <c r="L4013" s="104" t="s">
        <v>6476</v>
      </c>
      <c r="M4013" s="104" t="s">
        <v>5206</v>
      </c>
      <c r="N4013" s="120">
        <v>40639</v>
      </c>
      <c r="O4013" s="114">
        <v>40586700</v>
      </c>
      <c r="P4013" s="105" t="s">
        <v>6222</v>
      </c>
      <c r="Q4013" s="120" t="s">
        <v>6222</v>
      </c>
      <c r="R4013" s="890">
        <v>0</v>
      </c>
      <c r="S4013" s="234" t="s">
        <v>5088</v>
      </c>
      <c r="T4013" s="109">
        <v>41698</v>
      </c>
      <c r="U4013" s="114">
        <v>3958897</v>
      </c>
      <c r="V4013" s="109" t="s">
        <v>6222</v>
      </c>
      <c r="W4013" s="141">
        <v>0</v>
      </c>
      <c r="X4013" s="141">
        <v>0</v>
      </c>
      <c r="Y4013" s="141">
        <v>0</v>
      </c>
      <c r="Z4013" s="141">
        <v>0</v>
      </c>
      <c r="AA4013" s="114">
        <v>0</v>
      </c>
      <c r="AB4013" s="114"/>
      <c r="AC4013" s="114"/>
      <c r="AD4013" s="141"/>
      <c r="AE4013" s="106">
        <v>0</v>
      </c>
      <c r="AF4013" s="106">
        <v>0</v>
      </c>
      <c r="AG4013" s="106">
        <v>0</v>
      </c>
      <c r="AH4013" s="114"/>
      <c r="AI4013" s="114"/>
      <c r="AJ4013" s="114"/>
      <c r="AK4013" s="114"/>
      <c r="AL4013" s="114"/>
      <c r="AM4013" s="114"/>
      <c r="AN4013" s="114">
        <f t="shared" si="124"/>
        <v>0</v>
      </c>
      <c r="AO4013" s="114">
        <f t="shared" si="125"/>
        <v>3958897</v>
      </c>
      <c r="AP4013" s="114"/>
      <c r="AQ4013" s="114"/>
      <c r="AR4013" s="114"/>
      <c r="AS4013" s="114"/>
      <c r="AT4013" s="189"/>
    </row>
    <row r="4014" spans="1:46" s="191" customFormat="1" ht="15" customHeight="1" x14ac:dyDescent="0.2">
      <c r="A4014" s="104"/>
      <c r="B4014" s="104">
        <f>VLOOKUP(BJB!$F$9:$F$5599,Ctrl!$B$4:$C$399,2,0)</f>
        <v>15</v>
      </c>
      <c r="C4014" s="104">
        <f>VLOOKUP(BJB!$G$9:$G$5599,Ctrl!$E$4:$F$399,2,0)</f>
        <v>0</v>
      </c>
      <c r="D4014" s="219">
        <v>1</v>
      </c>
      <c r="E4014" s="104" t="str">
        <f>VLOOKUP(BJB!$F$9:$F$5599,Ctrl!$B$4:$D$399,3,0)</f>
        <v>I</v>
      </c>
      <c r="F4014" s="139" t="s">
        <v>10524</v>
      </c>
      <c r="G4014" s="139" t="s">
        <v>7666</v>
      </c>
      <c r="H4014" s="125"/>
      <c r="I4014" s="220">
        <f>IF(G4013=BJB!$G4168,I4013+1,1)</f>
        <v>1</v>
      </c>
      <c r="J4014" s="912" t="s">
        <v>23876</v>
      </c>
      <c r="K4014" s="121" t="s">
        <v>885</v>
      </c>
      <c r="L4014" s="104" t="s">
        <v>6476</v>
      </c>
      <c r="M4014" s="104" t="s">
        <v>5207</v>
      </c>
      <c r="N4014" s="120">
        <v>41264</v>
      </c>
      <c r="O4014" s="114">
        <v>101540583</v>
      </c>
      <c r="P4014" s="105" t="s">
        <v>6222</v>
      </c>
      <c r="Q4014" s="120" t="s">
        <v>6222</v>
      </c>
      <c r="R4014" s="890">
        <v>0</v>
      </c>
      <c r="S4014" s="234" t="s">
        <v>4963</v>
      </c>
      <c r="T4014" s="109">
        <v>41698</v>
      </c>
      <c r="U4014" s="114">
        <v>97298184</v>
      </c>
      <c r="V4014" s="109" t="s">
        <v>6222</v>
      </c>
      <c r="W4014" s="141">
        <v>0</v>
      </c>
      <c r="X4014" s="141">
        <v>0</v>
      </c>
      <c r="Y4014" s="141">
        <v>0</v>
      </c>
      <c r="Z4014" s="141">
        <v>0</v>
      </c>
      <c r="AA4014" s="114">
        <v>0</v>
      </c>
      <c r="AB4014" s="114"/>
      <c r="AC4014" s="114"/>
      <c r="AD4014" s="141"/>
      <c r="AE4014" s="106">
        <v>0</v>
      </c>
      <c r="AF4014" s="106">
        <v>0</v>
      </c>
      <c r="AG4014" s="106">
        <v>0</v>
      </c>
      <c r="AH4014" s="114"/>
      <c r="AI4014" s="114"/>
      <c r="AJ4014" s="114"/>
      <c r="AK4014" s="114"/>
      <c r="AL4014" s="114"/>
      <c r="AM4014" s="114"/>
      <c r="AN4014" s="114">
        <f t="shared" si="124"/>
        <v>0</v>
      </c>
      <c r="AO4014" s="114">
        <f t="shared" si="125"/>
        <v>97298184</v>
      </c>
      <c r="AP4014" s="114"/>
      <c r="AQ4014" s="114"/>
      <c r="AR4014" s="114"/>
      <c r="AS4014" s="114"/>
    </row>
    <row r="4015" spans="1:46" s="191" customFormat="1" ht="15" customHeight="1" x14ac:dyDescent="0.2">
      <c r="A4015" s="104"/>
      <c r="B4015" s="104">
        <f>VLOOKUP(BJB!$F$9:$F$5599,Ctrl!$B$4:$C$399,2,0)</f>
        <v>15</v>
      </c>
      <c r="C4015" s="104">
        <f>VLOOKUP(BJB!$G$9:$G$5599,Ctrl!$E$4:$F$399,2,0)</f>
        <v>0</v>
      </c>
      <c r="D4015" s="219">
        <v>1</v>
      </c>
      <c r="E4015" s="104" t="str">
        <f>VLOOKUP(BJB!$F$9:$F$5599,Ctrl!$B$4:$D$399,3,0)</f>
        <v>I</v>
      </c>
      <c r="F4015" s="139" t="s">
        <v>10524</v>
      </c>
      <c r="G4015" s="139" t="s">
        <v>7666</v>
      </c>
      <c r="H4015" s="125"/>
      <c r="I4015" s="220">
        <f>IF(G4014=BJB!$G4169,I4014+1,1)</f>
        <v>1</v>
      </c>
      <c r="J4015" s="912" t="s">
        <v>23877</v>
      </c>
      <c r="K4015" s="121" t="s">
        <v>5316</v>
      </c>
      <c r="L4015" s="104" t="s">
        <v>6476</v>
      </c>
      <c r="M4015" s="104" t="s">
        <v>869</v>
      </c>
      <c r="N4015" s="120">
        <v>40140</v>
      </c>
      <c r="O4015" s="114">
        <v>60956750</v>
      </c>
      <c r="P4015" s="105" t="s">
        <v>6222</v>
      </c>
      <c r="Q4015" s="120" t="s">
        <v>6222</v>
      </c>
      <c r="R4015" s="890">
        <v>0</v>
      </c>
      <c r="S4015" s="234" t="s">
        <v>5086</v>
      </c>
      <c r="T4015" s="109">
        <v>41729</v>
      </c>
      <c r="U4015" s="114">
        <v>9539871</v>
      </c>
      <c r="V4015" s="109" t="s">
        <v>6222</v>
      </c>
      <c r="W4015" s="141">
        <v>0</v>
      </c>
      <c r="X4015" s="141">
        <v>0</v>
      </c>
      <c r="Y4015" s="141">
        <v>0</v>
      </c>
      <c r="Z4015" s="141">
        <v>0</v>
      </c>
      <c r="AA4015" s="114">
        <v>0</v>
      </c>
      <c r="AB4015" s="114"/>
      <c r="AC4015" s="114"/>
      <c r="AD4015" s="141"/>
      <c r="AE4015" s="106">
        <v>0</v>
      </c>
      <c r="AF4015" s="106">
        <v>0</v>
      </c>
      <c r="AG4015" s="106">
        <v>0</v>
      </c>
      <c r="AH4015" s="114"/>
      <c r="AI4015" s="114"/>
      <c r="AJ4015" s="114"/>
      <c r="AK4015" s="114"/>
      <c r="AL4015" s="114"/>
      <c r="AM4015" s="114"/>
      <c r="AN4015" s="114">
        <f t="shared" si="124"/>
        <v>0</v>
      </c>
      <c r="AO4015" s="114">
        <f t="shared" si="125"/>
        <v>9539871</v>
      </c>
      <c r="AP4015" s="114"/>
      <c r="AQ4015" s="114"/>
      <c r="AR4015" s="114"/>
      <c r="AS4015" s="114"/>
      <c r="AT4015" s="190"/>
    </row>
    <row r="4016" spans="1:46" s="191" customFormat="1" ht="15" customHeight="1" x14ac:dyDescent="0.2">
      <c r="A4016" s="104"/>
      <c r="B4016" s="104">
        <f>VLOOKUP(BJB!$F$9:$F$5599,Ctrl!$B$4:$C$399,2,0)</f>
        <v>15</v>
      </c>
      <c r="C4016" s="104">
        <f>VLOOKUP(BJB!$G$9:$G$5599,Ctrl!$E$4:$F$399,2,0)</f>
        <v>0</v>
      </c>
      <c r="D4016" s="219">
        <v>1</v>
      </c>
      <c r="E4016" s="104" t="str">
        <f>VLOOKUP(BJB!$F$9:$F$5599,Ctrl!$B$4:$D$399,3,0)</f>
        <v>I</v>
      </c>
      <c r="F4016" s="139" t="s">
        <v>10524</v>
      </c>
      <c r="G4016" s="139" t="s">
        <v>7666</v>
      </c>
      <c r="H4016" s="125"/>
      <c r="I4016" s="220">
        <f>IF(G4015=BJB!$G4170,I4015+1,1)</f>
        <v>1</v>
      </c>
      <c r="J4016" s="912" t="s">
        <v>23878</v>
      </c>
      <c r="K4016" s="121" t="s">
        <v>5317</v>
      </c>
      <c r="L4016" s="104" t="s">
        <v>6476</v>
      </c>
      <c r="M4016" s="104" t="s">
        <v>884</v>
      </c>
      <c r="N4016" s="120">
        <v>40252</v>
      </c>
      <c r="O4016" s="114">
        <v>74097620</v>
      </c>
      <c r="P4016" s="105" t="s">
        <v>6222</v>
      </c>
      <c r="Q4016" s="120" t="s">
        <v>6222</v>
      </c>
      <c r="R4016" s="890">
        <v>0</v>
      </c>
      <c r="S4016" s="234" t="s">
        <v>5086</v>
      </c>
      <c r="T4016" s="109">
        <v>41729</v>
      </c>
      <c r="U4016" s="114">
        <v>6385465</v>
      </c>
      <c r="V4016" s="109" t="s">
        <v>6222</v>
      </c>
      <c r="W4016" s="141">
        <v>0</v>
      </c>
      <c r="X4016" s="141">
        <v>0</v>
      </c>
      <c r="Y4016" s="141">
        <v>0</v>
      </c>
      <c r="Z4016" s="141">
        <v>0</v>
      </c>
      <c r="AA4016" s="114">
        <v>0</v>
      </c>
      <c r="AB4016" s="114"/>
      <c r="AC4016" s="114"/>
      <c r="AD4016" s="141"/>
      <c r="AE4016" s="106">
        <v>0</v>
      </c>
      <c r="AF4016" s="106">
        <v>0</v>
      </c>
      <c r="AG4016" s="106">
        <v>0</v>
      </c>
      <c r="AH4016" s="114"/>
      <c r="AI4016" s="114"/>
      <c r="AJ4016" s="114"/>
      <c r="AK4016" s="114"/>
      <c r="AL4016" s="114"/>
      <c r="AM4016" s="114"/>
      <c r="AN4016" s="114">
        <f t="shared" si="124"/>
        <v>0</v>
      </c>
      <c r="AO4016" s="114">
        <f t="shared" si="125"/>
        <v>6385465</v>
      </c>
      <c r="AP4016" s="114"/>
      <c r="AQ4016" s="114"/>
      <c r="AR4016" s="114"/>
      <c r="AS4016" s="114"/>
      <c r="AT4016" s="190"/>
    </row>
    <row r="4017" spans="1:46" s="191" customFormat="1" ht="15" customHeight="1" x14ac:dyDescent="0.2">
      <c r="A4017" s="104"/>
      <c r="B4017" s="104">
        <f>VLOOKUP(BJB!$F$9:$F$5599,Ctrl!$B$4:$C$399,2,0)</f>
        <v>15</v>
      </c>
      <c r="C4017" s="104">
        <f>VLOOKUP(BJB!$G$9:$G$5599,Ctrl!$E$4:$F$399,2,0)</f>
        <v>0</v>
      </c>
      <c r="D4017" s="219">
        <v>1</v>
      </c>
      <c r="E4017" s="104" t="str">
        <f>VLOOKUP(BJB!$F$9:$F$5599,Ctrl!$B$4:$D$399,3,0)</f>
        <v>I</v>
      </c>
      <c r="F4017" s="139" t="s">
        <v>10524</v>
      </c>
      <c r="G4017" s="139" t="s">
        <v>7666</v>
      </c>
      <c r="H4017" s="125" t="s">
        <v>6415</v>
      </c>
      <c r="I4017" s="220">
        <f>IF(G4016=BJB!$G4171,I4016+1,1)</f>
        <v>1</v>
      </c>
      <c r="J4017" s="912" t="s">
        <v>23879</v>
      </c>
      <c r="K4017" s="121" t="s">
        <v>5414</v>
      </c>
      <c r="L4017" s="104" t="s">
        <v>6477</v>
      </c>
      <c r="M4017" s="104" t="s">
        <v>5415</v>
      </c>
      <c r="N4017" s="120">
        <v>41271</v>
      </c>
      <c r="O4017" s="114">
        <v>190000000</v>
      </c>
      <c r="P4017" s="105" t="s">
        <v>17004</v>
      </c>
      <c r="Q4017" s="120">
        <v>41541</v>
      </c>
      <c r="R4017" s="105">
        <v>204674800</v>
      </c>
      <c r="S4017" s="234" t="s">
        <v>5326</v>
      </c>
      <c r="T4017" s="109">
        <v>41759</v>
      </c>
      <c r="U4017" s="114">
        <v>133000000</v>
      </c>
      <c r="V4017" s="109">
        <v>41730</v>
      </c>
      <c r="W4017" s="141">
        <v>133000000</v>
      </c>
      <c r="X4017" s="141">
        <v>0</v>
      </c>
      <c r="Y4017" s="141">
        <v>0</v>
      </c>
      <c r="Z4017" s="141">
        <v>0</v>
      </c>
      <c r="AA4017" s="114">
        <v>9785235</v>
      </c>
      <c r="AB4017" s="114"/>
      <c r="AC4017" s="132"/>
      <c r="AD4017" s="141"/>
      <c r="AE4017" s="106">
        <v>0</v>
      </c>
      <c r="AF4017" s="106">
        <v>0</v>
      </c>
      <c r="AG4017" s="106">
        <v>0</v>
      </c>
      <c r="AH4017" s="114"/>
      <c r="AI4017" s="114"/>
      <c r="AJ4017" s="114"/>
      <c r="AK4017" s="114"/>
      <c r="AL4017" s="114"/>
      <c r="AM4017" s="114"/>
      <c r="AN4017" s="114">
        <f t="shared" si="124"/>
        <v>9785235</v>
      </c>
      <c r="AO4017" s="114">
        <f t="shared" si="125"/>
        <v>123214765</v>
      </c>
      <c r="AP4017" s="114"/>
      <c r="AQ4017" s="114"/>
      <c r="AR4017" s="114"/>
      <c r="AS4017" s="114"/>
      <c r="AT4017" s="190"/>
    </row>
    <row r="4018" spans="1:46" s="191" customFormat="1" ht="15" customHeight="1" x14ac:dyDescent="0.2">
      <c r="A4018" s="104"/>
      <c r="B4018" s="104">
        <f>VLOOKUP(BJB!$F$9:$F$5599,Ctrl!$B$4:$C$399,2,0)</f>
        <v>15</v>
      </c>
      <c r="C4018" s="104">
        <f>VLOOKUP(BJB!$G$9:$G$5599,Ctrl!$E$4:$F$399,2,0)</f>
        <v>1</v>
      </c>
      <c r="D4018" s="219">
        <v>1</v>
      </c>
      <c r="E4018" s="104" t="str">
        <f>VLOOKUP(BJB!$F$9:$F$5599,Ctrl!$B$4:$D$399,3,0)</f>
        <v>I</v>
      </c>
      <c r="F4018" s="139" t="s">
        <v>10524</v>
      </c>
      <c r="G4018" s="139" t="s">
        <v>10298</v>
      </c>
      <c r="H4018" s="125" t="s">
        <v>8550</v>
      </c>
      <c r="I4018" s="220">
        <f>IF(G4017=BJB!$G4174,I4017+1,1)</f>
        <v>1</v>
      </c>
      <c r="J4018" s="891" t="s">
        <v>18519</v>
      </c>
      <c r="K4018" s="121" t="s">
        <v>7392</v>
      </c>
      <c r="L4018" s="104" t="s">
        <v>6477</v>
      </c>
      <c r="M4018" s="104" t="s">
        <v>5657</v>
      </c>
      <c r="N4018" s="120">
        <v>41396</v>
      </c>
      <c r="O4018" s="105">
        <v>120000000</v>
      </c>
      <c r="P4018" s="105" t="s">
        <v>17005</v>
      </c>
      <c r="Q4018" s="120">
        <v>42045</v>
      </c>
      <c r="R4018" s="105">
        <v>116413400</v>
      </c>
      <c r="S4018" s="146" t="s">
        <v>7395</v>
      </c>
      <c r="T4018" s="109">
        <v>42093</v>
      </c>
      <c r="U4018" s="141">
        <v>76827263</v>
      </c>
      <c r="V4018" s="109">
        <v>42093</v>
      </c>
      <c r="W4018" s="141">
        <v>76827263</v>
      </c>
      <c r="X4018" s="141">
        <v>0</v>
      </c>
      <c r="Y4018" s="141">
        <v>0</v>
      </c>
      <c r="Z4018" s="141">
        <v>0</v>
      </c>
      <c r="AA4018" s="114">
        <v>30356139</v>
      </c>
      <c r="AB4018" s="114">
        <v>1405377</v>
      </c>
      <c r="AC4018" s="132"/>
      <c r="AD4018" s="141">
        <v>1405377</v>
      </c>
      <c r="AE4018" s="106">
        <v>0</v>
      </c>
      <c r="AF4018" s="106">
        <v>0</v>
      </c>
      <c r="AG4018" s="106">
        <v>2061219</v>
      </c>
      <c r="AH4018" s="141"/>
      <c r="AI4018" s="222"/>
      <c r="AJ4018" s="230"/>
      <c r="AK4018" s="141"/>
      <c r="AL4018" s="141"/>
      <c r="AM4018" s="141"/>
      <c r="AN4018" s="114">
        <f t="shared" si="124"/>
        <v>35228112</v>
      </c>
      <c r="AO4018" s="114">
        <f t="shared" si="125"/>
        <v>41599151</v>
      </c>
      <c r="AP4018" s="114"/>
      <c r="AQ4018" s="114"/>
      <c r="AR4018" s="114"/>
      <c r="AS4018" s="114"/>
      <c r="AT4018" s="190"/>
    </row>
    <row r="4019" spans="1:46" s="191" customFormat="1" ht="15" customHeight="1" x14ac:dyDescent="0.2">
      <c r="A4019" s="104"/>
      <c r="B4019" s="104">
        <f>VLOOKUP(BJB!$F$9:$F$5599,Ctrl!$B$4:$C$399,2,0)</f>
        <v>15</v>
      </c>
      <c r="C4019" s="104">
        <f>VLOOKUP(BJB!$G$9:$G$5599,Ctrl!$E$4:$F$399,2,0)</f>
        <v>1</v>
      </c>
      <c r="D4019" s="219">
        <v>1</v>
      </c>
      <c r="E4019" s="104" t="str">
        <f>VLOOKUP(BJB!$F$9:$F$5599,Ctrl!$B$4:$D$399,3,0)</f>
        <v>I</v>
      </c>
      <c r="F4019" s="139" t="s">
        <v>10524</v>
      </c>
      <c r="G4019" s="139" t="s">
        <v>10298</v>
      </c>
      <c r="H4019" s="125"/>
      <c r="I4019" s="220">
        <f>IF(G4018=BJB!$G4175,I4018+1,1)</f>
        <v>1</v>
      </c>
      <c r="J4019" s="912" t="s">
        <v>23880</v>
      </c>
      <c r="K4019" s="121" t="s">
        <v>638</v>
      </c>
      <c r="L4019" s="104" t="s">
        <v>6477</v>
      </c>
      <c r="M4019" s="104" t="s">
        <v>639</v>
      </c>
      <c r="N4019" s="109">
        <v>40546</v>
      </c>
      <c r="O4019" s="107">
        <v>25000000</v>
      </c>
      <c r="P4019" s="105" t="s">
        <v>17006</v>
      </c>
      <c r="Q4019" s="120">
        <v>41158</v>
      </c>
      <c r="R4019" s="105">
        <v>19691697</v>
      </c>
      <c r="S4019" s="160" t="s">
        <v>624</v>
      </c>
      <c r="T4019" s="109">
        <v>41243</v>
      </c>
      <c r="U4019" s="114">
        <v>14202519</v>
      </c>
      <c r="V4019" s="109">
        <v>41243</v>
      </c>
      <c r="W4019" s="141">
        <v>14202519</v>
      </c>
      <c r="X4019" s="141">
        <v>0</v>
      </c>
      <c r="Y4019" s="141">
        <v>0</v>
      </c>
      <c r="Z4019" s="141">
        <v>0</v>
      </c>
      <c r="AA4019" s="114">
        <v>14202519</v>
      </c>
      <c r="AB4019" s="114"/>
      <c r="AC4019" s="114"/>
      <c r="AD4019" s="141"/>
      <c r="AE4019" s="106">
        <v>0</v>
      </c>
      <c r="AF4019" s="106">
        <v>0</v>
      </c>
      <c r="AG4019" s="106">
        <v>0</v>
      </c>
      <c r="AH4019" s="114"/>
      <c r="AI4019" s="114"/>
      <c r="AJ4019" s="114"/>
      <c r="AK4019" s="114"/>
      <c r="AL4019" s="114"/>
      <c r="AM4019" s="114"/>
      <c r="AN4019" s="114">
        <f t="shared" si="124"/>
        <v>14202519</v>
      </c>
      <c r="AO4019" s="114">
        <f t="shared" si="125"/>
        <v>0</v>
      </c>
      <c r="AP4019" s="114"/>
      <c r="AQ4019" s="114"/>
      <c r="AR4019" s="114"/>
      <c r="AS4019" s="114"/>
      <c r="AT4019" s="190"/>
    </row>
    <row r="4020" spans="1:46" s="191" customFormat="1" ht="15" customHeight="1" x14ac:dyDescent="0.2">
      <c r="A4020" s="104"/>
      <c r="B4020" s="104">
        <f>VLOOKUP(BJB!$F$9:$F$5599,Ctrl!$B$4:$C$399,2,0)</f>
        <v>15</v>
      </c>
      <c r="C4020" s="104">
        <f>VLOOKUP(BJB!$G$9:$G$5599,Ctrl!$E$4:$F$399,2,0)</f>
        <v>1</v>
      </c>
      <c r="D4020" s="219">
        <v>1</v>
      </c>
      <c r="E4020" s="104" t="str">
        <f>VLOOKUP(BJB!$F$9:$F$5599,Ctrl!$B$4:$D$399,3,0)</f>
        <v>I</v>
      </c>
      <c r="F4020" s="139" t="s">
        <v>10524</v>
      </c>
      <c r="G4020" s="139" t="s">
        <v>10298</v>
      </c>
      <c r="H4020" s="125"/>
      <c r="I4020" s="220">
        <f>IF(G4019=BJB!$G4176,I4019+1,1)</f>
        <v>1</v>
      </c>
      <c r="J4020" s="912" t="s">
        <v>23881</v>
      </c>
      <c r="K4020" s="121" t="s">
        <v>186</v>
      </c>
      <c r="L4020" s="104" t="s">
        <v>6477</v>
      </c>
      <c r="M4020" s="104" t="s">
        <v>640</v>
      </c>
      <c r="N4020" s="120">
        <v>40893</v>
      </c>
      <c r="O4020" s="107">
        <v>45000000</v>
      </c>
      <c r="P4020" s="105" t="s">
        <v>17007</v>
      </c>
      <c r="Q4020" s="120">
        <v>41253</v>
      </c>
      <c r="R4020" s="105">
        <v>39682582</v>
      </c>
      <c r="S4020" s="146" t="s">
        <v>641</v>
      </c>
      <c r="T4020" s="109">
        <v>41361</v>
      </c>
      <c r="U4020" s="114">
        <v>27777807</v>
      </c>
      <c r="V4020" s="109">
        <v>41361</v>
      </c>
      <c r="W4020" s="141">
        <v>27777807</v>
      </c>
      <c r="X4020" s="141">
        <v>0</v>
      </c>
      <c r="Y4020" s="141">
        <v>0</v>
      </c>
      <c r="Z4020" s="141">
        <v>0</v>
      </c>
      <c r="AA4020" s="114">
        <v>27777807</v>
      </c>
      <c r="AB4020" s="114"/>
      <c r="AC4020" s="114"/>
      <c r="AD4020" s="141"/>
      <c r="AE4020" s="106">
        <v>0</v>
      </c>
      <c r="AF4020" s="106">
        <v>0</v>
      </c>
      <c r="AG4020" s="106">
        <v>0</v>
      </c>
      <c r="AH4020" s="114"/>
      <c r="AI4020" s="114"/>
      <c r="AJ4020" s="114"/>
      <c r="AK4020" s="114"/>
      <c r="AL4020" s="114"/>
      <c r="AM4020" s="114"/>
      <c r="AN4020" s="114">
        <f t="shared" si="124"/>
        <v>27777807</v>
      </c>
      <c r="AO4020" s="114">
        <f t="shared" si="125"/>
        <v>0</v>
      </c>
      <c r="AP4020" s="114"/>
      <c r="AQ4020" s="114"/>
      <c r="AR4020" s="114"/>
      <c r="AS4020" s="114"/>
      <c r="AT4020" s="190"/>
    </row>
    <row r="4021" spans="1:46" s="191" customFormat="1" ht="15" customHeight="1" x14ac:dyDescent="0.2">
      <c r="A4021" s="104"/>
      <c r="B4021" s="104">
        <f>VLOOKUP(BJB!$F$9:$F$5599,Ctrl!$B$4:$C$399,2,0)</f>
        <v>15</v>
      </c>
      <c r="C4021" s="104">
        <f>VLOOKUP(BJB!$G$9:$G$5599,Ctrl!$E$4:$F$399,2,0)</f>
        <v>1</v>
      </c>
      <c r="D4021" s="219">
        <v>1</v>
      </c>
      <c r="E4021" s="104" t="str">
        <f>VLOOKUP(BJB!$F$9:$F$5599,Ctrl!$B$4:$D$399,3,0)</f>
        <v>I</v>
      </c>
      <c r="F4021" s="139" t="s">
        <v>10524</v>
      </c>
      <c r="G4021" s="139" t="s">
        <v>10298</v>
      </c>
      <c r="H4021" s="125"/>
      <c r="I4021" s="220">
        <f>IF(G4020=BJB!$G4177,I4020+1,1)</f>
        <v>1</v>
      </c>
      <c r="J4021" s="912" t="s">
        <v>23882</v>
      </c>
      <c r="K4021" s="121" t="s">
        <v>642</v>
      </c>
      <c r="L4021" s="104" t="s">
        <v>6477</v>
      </c>
      <c r="M4021" s="104" t="s">
        <v>643</v>
      </c>
      <c r="N4021" s="120">
        <v>40653</v>
      </c>
      <c r="O4021" s="107">
        <v>31000000</v>
      </c>
      <c r="P4021" s="105" t="s">
        <v>17008</v>
      </c>
      <c r="Q4021" s="120">
        <v>41253</v>
      </c>
      <c r="R4021" s="105">
        <v>14780534</v>
      </c>
      <c r="S4021" s="146" t="s">
        <v>641</v>
      </c>
      <c r="T4021" s="109">
        <v>41361</v>
      </c>
      <c r="U4021" s="114">
        <v>10346375</v>
      </c>
      <c r="V4021" s="109">
        <v>41361</v>
      </c>
      <c r="W4021" s="141">
        <v>10346375</v>
      </c>
      <c r="X4021" s="141">
        <v>0</v>
      </c>
      <c r="Y4021" s="141">
        <v>0</v>
      </c>
      <c r="Z4021" s="141">
        <v>0</v>
      </c>
      <c r="AA4021" s="114">
        <v>0</v>
      </c>
      <c r="AB4021" s="114"/>
      <c r="AC4021" s="114"/>
      <c r="AD4021" s="141"/>
      <c r="AE4021" s="106">
        <v>0</v>
      </c>
      <c r="AF4021" s="106">
        <v>0</v>
      </c>
      <c r="AG4021" s="106">
        <v>0</v>
      </c>
      <c r="AH4021" s="114"/>
      <c r="AI4021" s="114"/>
      <c r="AJ4021" s="114"/>
      <c r="AK4021" s="114"/>
      <c r="AL4021" s="114"/>
      <c r="AM4021" s="114"/>
      <c r="AN4021" s="114">
        <f t="shared" si="124"/>
        <v>0</v>
      </c>
      <c r="AO4021" s="114">
        <f t="shared" si="125"/>
        <v>10346375</v>
      </c>
      <c r="AP4021" s="114"/>
      <c r="AQ4021" s="114"/>
      <c r="AR4021" s="114"/>
      <c r="AS4021" s="114"/>
      <c r="AT4021" s="190"/>
    </row>
    <row r="4022" spans="1:46" s="191" customFormat="1" ht="15" customHeight="1" x14ac:dyDescent="0.2">
      <c r="A4022" s="104"/>
      <c r="B4022" s="104">
        <f>VLOOKUP(BJB!$F$9:$F$5599,Ctrl!$B$4:$C$399,2,0)</f>
        <v>15</v>
      </c>
      <c r="C4022" s="104">
        <f>VLOOKUP(BJB!$G$9:$G$5599,Ctrl!$E$4:$F$399,2,0)</f>
        <v>1</v>
      </c>
      <c r="D4022" s="219">
        <v>1</v>
      </c>
      <c r="E4022" s="104" t="str">
        <f>VLOOKUP(BJB!$F$9:$F$5599,Ctrl!$B$4:$D$399,3,0)</f>
        <v>I</v>
      </c>
      <c r="F4022" s="139" t="s">
        <v>10524</v>
      </c>
      <c r="G4022" s="139" t="s">
        <v>10298</v>
      </c>
      <c r="H4022" s="125"/>
      <c r="I4022" s="220">
        <f>IF(G4021=BJB!$G4178,I4021+1,1)</f>
        <v>1</v>
      </c>
      <c r="J4022" s="912" t="s">
        <v>23883</v>
      </c>
      <c r="K4022" s="121" t="s">
        <v>644</v>
      </c>
      <c r="L4022" s="104" t="s">
        <v>6477</v>
      </c>
      <c r="M4022" s="104" t="s">
        <v>645</v>
      </c>
      <c r="N4022" s="120">
        <v>41107</v>
      </c>
      <c r="O4022" s="107">
        <v>50000000</v>
      </c>
      <c r="P4022" s="105" t="s">
        <v>17009</v>
      </c>
      <c r="Q4022" s="120">
        <v>41458</v>
      </c>
      <c r="R4022" s="105">
        <v>48825184</v>
      </c>
      <c r="S4022" s="146" t="s">
        <v>646</v>
      </c>
      <c r="T4022" s="120">
        <v>41516</v>
      </c>
      <c r="U4022" s="141">
        <v>32969325</v>
      </c>
      <c r="V4022" s="109">
        <v>41516</v>
      </c>
      <c r="W4022" s="141">
        <v>32969325</v>
      </c>
      <c r="X4022" s="141">
        <v>0</v>
      </c>
      <c r="Y4022" s="141">
        <v>0</v>
      </c>
      <c r="Z4022" s="141">
        <v>0</v>
      </c>
      <c r="AA4022" s="114">
        <v>32969325</v>
      </c>
      <c r="AB4022" s="114"/>
      <c r="AC4022" s="141"/>
      <c r="AD4022" s="141"/>
      <c r="AE4022" s="106">
        <v>0</v>
      </c>
      <c r="AF4022" s="106">
        <v>0</v>
      </c>
      <c r="AG4022" s="106">
        <v>0</v>
      </c>
      <c r="AH4022" s="141"/>
      <c r="AI4022" s="141"/>
      <c r="AJ4022" s="141"/>
      <c r="AK4022" s="141"/>
      <c r="AL4022" s="141"/>
      <c r="AM4022" s="141"/>
      <c r="AN4022" s="114">
        <f t="shared" si="124"/>
        <v>32969325</v>
      </c>
      <c r="AO4022" s="114">
        <f t="shared" si="125"/>
        <v>0</v>
      </c>
      <c r="AP4022" s="114"/>
      <c r="AQ4022" s="114"/>
      <c r="AR4022" s="114"/>
      <c r="AS4022" s="114"/>
      <c r="AT4022" s="190"/>
    </row>
    <row r="4023" spans="1:46" s="191" customFormat="1" ht="15" customHeight="1" x14ac:dyDescent="0.2">
      <c r="A4023" s="104"/>
      <c r="B4023" s="104">
        <f>VLOOKUP(BJB!$F$9:$F$5599,Ctrl!$B$4:$C$399,2,0)</f>
        <v>15</v>
      </c>
      <c r="C4023" s="104">
        <f>VLOOKUP(BJB!$G$9:$G$5599,Ctrl!$E$4:$F$399,2,0)</f>
        <v>1</v>
      </c>
      <c r="D4023" s="219">
        <v>1</v>
      </c>
      <c r="E4023" s="104" t="str">
        <f>VLOOKUP(BJB!$F$9:$F$5599,Ctrl!$B$4:$D$399,3,0)</f>
        <v>I</v>
      </c>
      <c r="F4023" s="139" t="s">
        <v>10524</v>
      </c>
      <c r="G4023" s="139" t="s">
        <v>10298</v>
      </c>
      <c r="H4023" s="684">
        <v>1120815000170</v>
      </c>
      <c r="I4023" s="220">
        <f>IF(G4022=BJB!$G4179,I4022+1,1)</f>
        <v>1</v>
      </c>
      <c r="J4023" s="912" t="s">
        <v>23884</v>
      </c>
      <c r="K4023" s="121" t="s">
        <v>647</v>
      </c>
      <c r="L4023" s="104" t="s">
        <v>6477</v>
      </c>
      <c r="M4023" s="104" t="s">
        <v>648</v>
      </c>
      <c r="N4023" s="120">
        <v>41179</v>
      </c>
      <c r="O4023" s="107">
        <v>50000000</v>
      </c>
      <c r="P4023" s="105" t="s">
        <v>17010</v>
      </c>
      <c r="Q4023" s="120">
        <v>41465</v>
      </c>
      <c r="R4023" s="105">
        <v>47699588</v>
      </c>
      <c r="S4023" s="146" t="s">
        <v>646</v>
      </c>
      <c r="T4023" s="120">
        <v>41516</v>
      </c>
      <c r="U4023" s="141">
        <v>33372699</v>
      </c>
      <c r="V4023" s="109">
        <v>41516</v>
      </c>
      <c r="W4023" s="141">
        <v>33372699</v>
      </c>
      <c r="X4023" s="141">
        <v>0</v>
      </c>
      <c r="Y4023" s="141">
        <v>0</v>
      </c>
      <c r="Z4023" s="141">
        <v>0</v>
      </c>
      <c r="AA4023" s="114">
        <v>33372699</v>
      </c>
      <c r="AB4023" s="114"/>
      <c r="AC4023" s="132"/>
      <c r="AD4023" s="141"/>
      <c r="AE4023" s="106">
        <v>0</v>
      </c>
      <c r="AF4023" s="106">
        <v>0</v>
      </c>
      <c r="AG4023" s="106">
        <v>0</v>
      </c>
      <c r="AH4023" s="141"/>
      <c r="AI4023" s="141"/>
      <c r="AJ4023" s="141"/>
      <c r="AK4023" s="141"/>
      <c r="AL4023" s="141"/>
      <c r="AM4023" s="141"/>
      <c r="AN4023" s="114">
        <f t="shared" si="124"/>
        <v>33372699</v>
      </c>
      <c r="AO4023" s="114">
        <f t="shared" si="125"/>
        <v>0</v>
      </c>
      <c r="AP4023" s="114"/>
      <c r="AQ4023" s="114"/>
      <c r="AR4023" s="114"/>
      <c r="AS4023" s="114"/>
      <c r="AT4023" s="190"/>
    </row>
    <row r="4024" spans="1:46" s="191" customFormat="1" ht="15" customHeight="1" x14ac:dyDescent="0.2">
      <c r="A4024" s="104"/>
      <c r="B4024" s="104">
        <f>VLOOKUP(BJB!$F$9:$F$5599,Ctrl!$B$4:$C$399,2,0)</f>
        <v>15</v>
      </c>
      <c r="C4024" s="104">
        <f>VLOOKUP(BJB!$G$9:$G$5599,Ctrl!$E$4:$F$399,2,0)</f>
        <v>1</v>
      </c>
      <c r="D4024" s="219">
        <v>1</v>
      </c>
      <c r="E4024" s="104" t="str">
        <f>VLOOKUP(BJB!$F$9:$F$5599,Ctrl!$B$4:$D$399,3,0)</f>
        <v>I</v>
      </c>
      <c r="F4024" s="139" t="s">
        <v>10524</v>
      </c>
      <c r="G4024" s="139" t="s">
        <v>10298</v>
      </c>
      <c r="H4024" s="125" t="s">
        <v>7548</v>
      </c>
      <c r="I4024" s="220">
        <f>IF(G4023=BJB!$G4181,I4023+1,1)</f>
        <v>1</v>
      </c>
      <c r="J4024" s="912" t="s">
        <v>23885</v>
      </c>
      <c r="K4024" s="121" t="s">
        <v>5656</v>
      </c>
      <c r="L4024" s="104" t="s">
        <v>6477</v>
      </c>
      <c r="M4024" s="104" t="s">
        <v>5657</v>
      </c>
      <c r="N4024" s="120">
        <v>41396</v>
      </c>
      <c r="O4024" s="107">
        <v>50000000</v>
      </c>
      <c r="P4024" s="105" t="s">
        <v>17011</v>
      </c>
      <c r="Q4024" s="120">
        <v>41803</v>
      </c>
      <c r="R4024" s="105">
        <v>47949080</v>
      </c>
      <c r="S4024" s="146" t="s">
        <v>5563</v>
      </c>
      <c r="T4024" s="109">
        <v>41820</v>
      </c>
      <c r="U4024" s="141">
        <v>33564356</v>
      </c>
      <c r="V4024" s="109">
        <v>41791</v>
      </c>
      <c r="W4024" s="141">
        <v>33564356</v>
      </c>
      <c r="X4024" s="141">
        <v>0</v>
      </c>
      <c r="Y4024" s="141">
        <v>0</v>
      </c>
      <c r="Z4024" s="141">
        <v>0</v>
      </c>
      <c r="AA4024" s="114">
        <v>4009423</v>
      </c>
      <c r="AB4024" s="114"/>
      <c r="AC4024" s="132"/>
      <c r="AD4024" s="141"/>
      <c r="AE4024" s="106">
        <v>0</v>
      </c>
      <c r="AF4024" s="106">
        <v>0</v>
      </c>
      <c r="AG4024" s="106">
        <v>0</v>
      </c>
      <c r="AH4024" s="141"/>
      <c r="AI4024" s="141"/>
      <c r="AJ4024" s="141"/>
      <c r="AK4024" s="141"/>
      <c r="AL4024" s="141"/>
      <c r="AM4024" s="141"/>
      <c r="AN4024" s="114">
        <f t="shared" si="124"/>
        <v>4009423</v>
      </c>
      <c r="AO4024" s="114">
        <f t="shared" si="125"/>
        <v>29554933</v>
      </c>
      <c r="AP4024" s="114"/>
      <c r="AQ4024" s="114"/>
      <c r="AR4024" s="114"/>
      <c r="AS4024" s="114"/>
    </row>
    <row r="4025" spans="1:46" s="191" customFormat="1" ht="15" customHeight="1" x14ac:dyDescent="0.2">
      <c r="A4025" s="104"/>
      <c r="B4025" s="104">
        <f>VLOOKUP(BJB!$F$9:$F$5599,Ctrl!$B$4:$C$399,2,0)</f>
        <v>15</v>
      </c>
      <c r="C4025" s="104">
        <f>VLOOKUP(BJB!$G$9:$G$5599,Ctrl!$E$4:$F$399,2,0)</f>
        <v>1</v>
      </c>
      <c r="D4025" s="219">
        <v>1</v>
      </c>
      <c r="E4025" s="104" t="str">
        <f>VLOOKUP(BJB!$F$9:$F$5599,Ctrl!$B$4:$D$399,3,0)</f>
        <v>I</v>
      </c>
      <c r="F4025" s="139" t="s">
        <v>10524</v>
      </c>
      <c r="G4025" s="139" t="s">
        <v>10298</v>
      </c>
      <c r="H4025" s="684">
        <v>1121119000411</v>
      </c>
      <c r="I4025" s="220">
        <f>IF(G4024=BJB!$G4182,I4024+1,1)</f>
        <v>1</v>
      </c>
      <c r="J4025" s="912" t="s">
        <v>23886</v>
      </c>
      <c r="K4025" s="121" t="s">
        <v>5658</v>
      </c>
      <c r="L4025" s="104" t="s">
        <v>6477</v>
      </c>
      <c r="M4025" s="104" t="s">
        <v>5659</v>
      </c>
      <c r="N4025" s="120">
        <v>41299</v>
      </c>
      <c r="O4025" s="107">
        <v>250000000</v>
      </c>
      <c r="P4025" s="105" t="s">
        <v>17012</v>
      </c>
      <c r="Q4025" s="120">
        <v>41803</v>
      </c>
      <c r="R4025" s="105">
        <v>240439647</v>
      </c>
      <c r="S4025" s="146" t="s">
        <v>5563</v>
      </c>
      <c r="T4025" s="109">
        <v>41820</v>
      </c>
      <c r="U4025" s="141">
        <v>160896203</v>
      </c>
      <c r="V4025" s="109">
        <v>41791</v>
      </c>
      <c r="W4025" s="141">
        <v>160896203</v>
      </c>
      <c r="X4025" s="141">
        <v>0</v>
      </c>
      <c r="Y4025" s="141">
        <v>0</v>
      </c>
      <c r="Z4025" s="141">
        <v>0</v>
      </c>
      <c r="AA4025" s="114">
        <v>7723017</v>
      </c>
      <c r="AB4025" s="114"/>
      <c r="AC4025" s="132"/>
      <c r="AD4025" s="141"/>
      <c r="AE4025" s="106">
        <v>0</v>
      </c>
      <c r="AF4025" s="106">
        <v>0</v>
      </c>
      <c r="AG4025" s="106">
        <v>0</v>
      </c>
      <c r="AH4025" s="222"/>
      <c r="AI4025" s="141"/>
      <c r="AJ4025" s="230"/>
      <c r="AK4025" s="141"/>
      <c r="AL4025" s="141"/>
      <c r="AM4025" s="141"/>
      <c r="AN4025" s="114">
        <f t="shared" si="124"/>
        <v>7723017</v>
      </c>
      <c r="AO4025" s="114">
        <f t="shared" si="125"/>
        <v>153173186</v>
      </c>
      <c r="AP4025" s="114"/>
      <c r="AQ4025" s="114"/>
      <c r="AR4025" s="114"/>
      <c r="AS4025" s="114"/>
      <c r="AT4025" s="190"/>
    </row>
    <row r="4026" spans="1:46" s="191" customFormat="1" ht="15" customHeight="1" x14ac:dyDescent="0.2">
      <c r="A4026" s="104"/>
      <c r="B4026" s="104">
        <f>VLOOKUP(BJB!$F$9:$F$5599,Ctrl!$B$4:$C$399,2,0)</f>
        <v>15</v>
      </c>
      <c r="C4026" s="104">
        <f>VLOOKUP(BJB!$G$9:$G$5599,Ctrl!$E$4:$F$399,2,0)</f>
        <v>1</v>
      </c>
      <c r="D4026" s="219">
        <v>1</v>
      </c>
      <c r="E4026" s="104" t="str">
        <f>VLOOKUP(BJB!$F$9:$F$5599,Ctrl!$B$4:$D$399,3,0)</f>
        <v>I</v>
      </c>
      <c r="F4026" s="139" t="s">
        <v>10524</v>
      </c>
      <c r="G4026" s="139" t="s">
        <v>10298</v>
      </c>
      <c r="H4026" s="125">
        <v>1120814000826</v>
      </c>
      <c r="I4026" s="220">
        <f>IF(G4025=BJB!$G4183,I4025+1,1)</f>
        <v>1</v>
      </c>
      <c r="J4026" s="912" t="s">
        <v>23887</v>
      </c>
      <c r="K4026" s="121" t="s">
        <v>5660</v>
      </c>
      <c r="L4026" s="104" t="s">
        <v>6477</v>
      </c>
      <c r="M4026" s="104" t="s">
        <v>648</v>
      </c>
      <c r="N4026" s="120">
        <v>41179</v>
      </c>
      <c r="O4026" s="107">
        <v>95000000</v>
      </c>
      <c r="P4026" s="105" t="s">
        <v>17013</v>
      </c>
      <c r="Q4026" s="120">
        <v>41803</v>
      </c>
      <c r="R4026" s="105">
        <v>134900727</v>
      </c>
      <c r="S4026" s="146" t="s">
        <v>5563</v>
      </c>
      <c r="T4026" s="109">
        <v>41820</v>
      </c>
      <c r="U4026" s="141">
        <v>66500000</v>
      </c>
      <c r="V4026" s="109">
        <v>41791</v>
      </c>
      <c r="W4026" s="141">
        <v>66500000</v>
      </c>
      <c r="X4026" s="141">
        <v>0</v>
      </c>
      <c r="Y4026" s="141">
        <v>0</v>
      </c>
      <c r="Z4026" s="141">
        <v>0</v>
      </c>
      <c r="AA4026" s="114">
        <v>569250</v>
      </c>
      <c r="AB4026" s="114"/>
      <c r="AC4026" s="132"/>
      <c r="AD4026" s="141"/>
      <c r="AE4026" s="106">
        <v>0</v>
      </c>
      <c r="AF4026" s="106">
        <v>0</v>
      </c>
      <c r="AG4026" s="106">
        <v>0</v>
      </c>
      <c r="AH4026" s="141"/>
      <c r="AI4026" s="141"/>
      <c r="AJ4026" s="141"/>
      <c r="AK4026" s="141"/>
      <c r="AL4026" s="141"/>
      <c r="AM4026" s="141"/>
      <c r="AN4026" s="114">
        <f t="shared" si="124"/>
        <v>569250</v>
      </c>
      <c r="AO4026" s="114">
        <f t="shared" si="125"/>
        <v>65930750</v>
      </c>
      <c r="AP4026" s="114"/>
      <c r="AQ4026" s="114"/>
      <c r="AR4026" s="114"/>
      <c r="AS4026" s="114"/>
      <c r="AT4026" s="189"/>
    </row>
    <row r="4027" spans="1:46" s="191" customFormat="1" ht="15" customHeight="1" x14ac:dyDescent="0.2">
      <c r="A4027" s="104"/>
      <c r="B4027" s="104">
        <f>VLOOKUP(BJB!$F$9:$F$5599,Ctrl!$B$4:$C$399,2,0)</f>
        <v>15</v>
      </c>
      <c r="C4027" s="104">
        <f>VLOOKUP(BJB!$G$9:$G$5599,Ctrl!$E$4:$F$399,2,0)</f>
        <v>1</v>
      </c>
      <c r="D4027" s="219">
        <v>1</v>
      </c>
      <c r="E4027" s="104" t="str">
        <f>VLOOKUP(BJB!$F$9:$F$5599,Ctrl!$B$4:$D$399,3,0)</f>
        <v>I</v>
      </c>
      <c r="F4027" s="139" t="s">
        <v>10524</v>
      </c>
      <c r="G4027" s="139" t="s">
        <v>10298</v>
      </c>
      <c r="H4027" s="125"/>
      <c r="I4027" s="220">
        <f>IF(G4026=BJB!$G4184,I4026+1,1)</f>
        <v>1</v>
      </c>
      <c r="J4027" s="912" t="s">
        <v>23888</v>
      </c>
      <c r="K4027" s="121" t="s">
        <v>4873</v>
      </c>
      <c r="L4027" s="104" t="s">
        <v>6477</v>
      </c>
      <c r="M4027" s="104" t="s">
        <v>5661</v>
      </c>
      <c r="N4027" s="120">
        <v>41026</v>
      </c>
      <c r="O4027" s="107">
        <v>75000000</v>
      </c>
      <c r="P4027" s="105" t="s">
        <v>17014</v>
      </c>
      <c r="Q4027" s="120">
        <v>41803</v>
      </c>
      <c r="R4027" s="105">
        <v>104435986</v>
      </c>
      <c r="S4027" s="146" t="s">
        <v>5563</v>
      </c>
      <c r="T4027" s="109">
        <v>41820</v>
      </c>
      <c r="U4027" s="141">
        <v>52500000</v>
      </c>
      <c r="V4027" s="109">
        <v>41791</v>
      </c>
      <c r="W4027" s="141">
        <v>52500000</v>
      </c>
      <c r="X4027" s="141">
        <v>0</v>
      </c>
      <c r="Y4027" s="141">
        <v>0</v>
      </c>
      <c r="Z4027" s="141">
        <v>0</v>
      </c>
      <c r="AA4027" s="114">
        <v>52500000</v>
      </c>
      <c r="AB4027" s="114"/>
      <c r="AC4027" s="141"/>
      <c r="AD4027" s="141"/>
      <c r="AE4027" s="106">
        <v>0</v>
      </c>
      <c r="AF4027" s="106">
        <v>0</v>
      </c>
      <c r="AG4027" s="106">
        <v>0</v>
      </c>
      <c r="AH4027" s="141"/>
      <c r="AI4027" s="141"/>
      <c r="AJ4027" s="141"/>
      <c r="AK4027" s="141"/>
      <c r="AL4027" s="141"/>
      <c r="AM4027" s="141"/>
      <c r="AN4027" s="114">
        <f t="shared" si="124"/>
        <v>52500000</v>
      </c>
      <c r="AO4027" s="114">
        <f t="shared" si="125"/>
        <v>0</v>
      </c>
      <c r="AP4027" s="114"/>
      <c r="AQ4027" s="114"/>
      <c r="AR4027" s="114"/>
      <c r="AS4027" s="114"/>
      <c r="AT4027" s="189"/>
    </row>
    <row r="4028" spans="1:46" s="191" customFormat="1" ht="15" customHeight="1" x14ac:dyDescent="0.2">
      <c r="A4028" s="104"/>
      <c r="B4028" s="104">
        <f>VLOOKUP(BJB!$F$9:$F$5599,Ctrl!$B$4:$C$399,2,0)</f>
        <v>15</v>
      </c>
      <c r="C4028" s="104">
        <f>VLOOKUP(BJB!$G$9:$G$5599,Ctrl!$E$4:$F$399,2,0)</f>
        <v>1</v>
      </c>
      <c r="D4028" s="219">
        <v>1</v>
      </c>
      <c r="E4028" s="104" t="str">
        <f>VLOOKUP(BJB!$F$9:$F$5599,Ctrl!$B$4:$D$399,3,0)</f>
        <v>I</v>
      </c>
      <c r="F4028" s="139" t="s">
        <v>10524</v>
      </c>
      <c r="G4028" s="139" t="s">
        <v>10298</v>
      </c>
      <c r="H4028" s="892" t="s">
        <v>18624</v>
      </c>
      <c r="I4028" s="220">
        <f>IF(G4027=BJB!$G4185,I4027+1,1)</f>
        <v>1</v>
      </c>
      <c r="J4028" s="891" t="s">
        <v>18520</v>
      </c>
      <c r="K4028" s="121" t="s">
        <v>10952</v>
      </c>
      <c r="L4028" s="104" t="s">
        <v>6477</v>
      </c>
      <c r="M4028" s="104" t="s">
        <v>6152</v>
      </c>
      <c r="N4028" s="120">
        <v>41396</v>
      </c>
      <c r="O4028" s="107">
        <v>250000000</v>
      </c>
      <c r="P4028" s="105" t="s">
        <v>17015</v>
      </c>
      <c r="Q4028" s="120">
        <v>41955</v>
      </c>
      <c r="R4028" s="105">
        <v>283101873</v>
      </c>
      <c r="S4028" s="146" t="s">
        <v>6086</v>
      </c>
      <c r="T4028" s="109">
        <v>42003</v>
      </c>
      <c r="U4028" s="141">
        <v>175000000</v>
      </c>
      <c r="V4028" s="109">
        <v>41974</v>
      </c>
      <c r="W4028" s="141">
        <v>175000000</v>
      </c>
      <c r="X4028" s="141">
        <v>0</v>
      </c>
      <c r="Y4028" s="141">
        <v>0</v>
      </c>
      <c r="Z4028" s="141">
        <v>0</v>
      </c>
      <c r="AA4028" s="114">
        <v>166572003</v>
      </c>
      <c r="AB4028" s="114">
        <v>8427997</v>
      </c>
      <c r="AC4028" s="132"/>
      <c r="AD4028" s="141"/>
      <c r="AE4028" s="106">
        <v>0</v>
      </c>
      <c r="AF4028" s="106">
        <v>0</v>
      </c>
      <c r="AG4028" s="106">
        <v>0</v>
      </c>
      <c r="AH4028" s="141"/>
      <c r="AI4028" s="141"/>
      <c r="AJ4028" s="141"/>
      <c r="AK4028" s="141"/>
      <c r="AL4028" s="141"/>
      <c r="AM4028" s="141"/>
      <c r="AN4028" s="114">
        <f t="shared" si="124"/>
        <v>175000000</v>
      </c>
      <c r="AO4028" s="114">
        <f t="shared" si="125"/>
        <v>0</v>
      </c>
      <c r="AP4028" s="114"/>
      <c r="AQ4028" s="114"/>
      <c r="AR4028" s="114"/>
      <c r="AS4028" s="114"/>
      <c r="AT4028" s="189"/>
    </row>
    <row r="4029" spans="1:46" s="191" customFormat="1" ht="15" customHeight="1" x14ac:dyDescent="0.2">
      <c r="A4029" s="104"/>
      <c r="B4029" s="104">
        <f>VLOOKUP(BJB!$F$9:$F$5599,Ctrl!$B$4:$C$399,2,0)</f>
        <v>15</v>
      </c>
      <c r="C4029" s="104">
        <f>VLOOKUP(BJB!$G$9:$G$5599,Ctrl!$E$4:$F$399,2,0)</f>
        <v>1</v>
      </c>
      <c r="D4029" s="219">
        <v>1</v>
      </c>
      <c r="E4029" s="104" t="str">
        <f>VLOOKUP(BJB!$F$9:$F$5599,Ctrl!$B$4:$D$399,3,0)</f>
        <v>I</v>
      </c>
      <c r="F4029" s="139" t="s">
        <v>10524</v>
      </c>
      <c r="G4029" s="139" t="s">
        <v>10298</v>
      </c>
      <c r="H4029" s="125" t="s">
        <v>6727</v>
      </c>
      <c r="I4029" s="220">
        <f>IF(G4028=BJB!$G4186,I4028+1,1)</f>
        <v>1</v>
      </c>
      <c r="J4029" s="912" t="s">
        <v>23889</v>
      </c>
      <c r="K4029" s="121" t="s">
        <v>10953</v>
      </c>
      <c r="L4029" s="104" t="s">
        <v>6477</v>
      </c>
      <c r="M4029" s="104" t="s">
        <v>6153</v>
      </c>
      <c r="N4029" s="120">
        <v>41396</v>
      </c>
      <c r="O4029" s="107">
        <v>250000000</v>
      </c>
      <c r="P4029" s="105" t="s">
        <v>17016</v>
      </c>
      <c r="Q4029" s="120">
        <v>41955</v>
      </c>
      <c r="R4029" s="105">
        <v>269862852</v>
      </c>
      <c r="S4029" s="146" t="s">
        <v>6086</v>
      </c>
      <c r="T4029" s="109">
        <v>42003</v>
      </c>
      <c r="U4029" s="141">
        <v>175000000</v>
      </c>
      <c r="V4029" s="109">
        <v>41974</v>
      </c>
      <c r="W4029" s="141">
        <v>175000000</v>
      </c>
      <c r="X4029" s="141">
        <v>0</v>
      </c>
      <c r="Y4029" s="141">
        <v>0</v>
      </c>
      <c r="Z4029" s="141">
        <v>0</v>
      </c>
      <c r="AA4029" s="114">
        <v>175000000</v>
      </c>
      <c r="AB4029" s="114"/>
      <c r="AC4029" s="132"/>
      <c r="AD4029" s="141"/>
      <c r="AE4029" s="106">
        <v>0</v>
      </c>
      <c r="AF4029" s="106">
        <v>0</v>
      </c>
      <c r="AG4029" s="106">
        <v>0</v>
      </c>
      <c r="AH4029" s="141"/>
      <c r="AI4029" s="141"/>
      <c r="AJ4029" s="141"/>
      <c r="AK4029" s="141"/>
      <c r="AL4029" s="141"/>
      <c r="AM4029" s="141"/>
      <c r="AN4029" s="114">
        <f t="shared" si="124"/>
        <v>175000000</v>
      </c>
      <c r="AO4029" s="114">
        <f t="shared" si="125"/>
        <v>0</v>
      </c>
      <c r="AP4029" s="114"/>
      <c r="AQ4029" s="114"/>
      <c r="AR4029" s="114"/>
      <c r="AS4029" s="114"/>
      <c r="AT4029" s="189"/>
    </row>
    <row r="4030" spans="1:46" s="237" customFormat="1" ht="15" customHeight="1" x14ac:dyDescent="0.2">
      <c r="A4030" s="104"/>
      <c r="B4030" s="104">
        <f>VLOOKUP(BJB!$F$9:$F$5599,Ctrl!$B$4:$C$399,2,0)</f>
        <v>15</v>
      </c>
      <c r="C4030" s="104">
        <f>VLOOKUP(BJB!$G$9:$G$5599,Ctrl!$E$4:$F$399,2,0)</f>
        <v>1</v>
      </c>
      <c r="D4030" s="219">
        <v>1</v>
      </c>
      <c r="E4030" s="104" t="str">
        <f>VLOOKUP(BJB!$F$9:$F$5599,Ctrl!$B$4:$D$399,3,0)</f>
        <v>I</v>
      </c>
      <c r="F4030" s="139" t="s">
        <v>10524</v>
      </c>
      <c r="G4030" s="139" t="s">
        <v>10298</v>
      </c>
      <c r="H4030" s="125">
        <v>1121022000094</v>
      </c>
      <c r="I4030" s="220">
        <f>IF(G4029=BJB!$G4187,I4029+1,1)</f>
        <v>1</v>
      </c>
      <c r="J4030" s="912" t="s">
        <v>23890</v>
      </c>
      <c r="K4030" s="121" t="s">
        <v>8443</v>
      </c>
      <c r="L4030" s="104" t="s">
        <v>6477</v>
      </c>
      <c r="M4030" s="104" t="s">
        <v>5655</v>
      </c>
      <c r="N4030" s="120">
        <v>41235</v>
      </c>
      <c r="O4030" s="105">
        <v>150000000</v>
      </c>
      <c r="P4030" s="105" t="s">
        <v>17017</v>
      </c>
      <c r="Q4030" s="120">
        <v>42174</v>
      </c>
      <c r="R4030" s="105">
        <v>87116681</v>
      </c>
      <c r="S4030" s="146" t="s">
        <v>8478</v>
      </c>
      <c r="T4030" s="109">
        <v>42256</v>
      </c>
      <c r="U4030" s="141">
        <v>59055970</v>
      </c>
      <c r="V4030" s="109">
        <v>42256</v>
      </c>
      <c r="W4030" s="141">
        <v>59055970</v>
      </c>
      <c r="X4030" s="141">
        <v>0</v>
      </c>
      <c r="Y4030" s="141">
        <v>0</v>
      </c>
      <c r="Z4030" s="141">
        <v>0</v>
      </c>
      <c r="AA4030" s="114">
        <v>59055970</v>
      </c>
      <c r="AB4030" s="114"/>
      <c r="AC4030" s="132"/>
      <c r="AD4030" s="141"/>
      <c r="AE4030" s="106">
        <v>0</v>
      </c>
      <c r="AF4030" s="106">
        <v>0</v>
      </c>
      <c r="AG4030" s="106">
        <v>0</v>
      </c>
      <c r="AH4030" s="106"/>
      <c r="AI4030" s="106"/>
      <c r="AJ4030" s="106"/>
      <c r="AK4030" s="106"/>
      <c r="AL4030" s="106"/>
      <c r="AM4030" s="106"/>
      <c r="AN4030" s="114">
        <f t="shared" si="124"/>
        <v>59055970</v>
      </c>
      <c r="AO4030" s="114">
        <f t="shared" si="125"/>
        <v>0</v>
      </c>
      <c r="AP4030" s="114"/>
      <c r="AQ4030" s="114"/>
      <c r="AR4030" s="114"/>
      <c r="AS4030" s="114"/>
      <c r="AT4030" s="189"/>
    </row>
    <row r="4031" spans="1:46" s="237" customFormat="1" ht="15" customHeight="1" x14ac:dyDescent="0.2">
      <c r="A4031" s="104"/>
      <c r="B4031" s="104">
        <f>VLOOKUP(BJB!$F$9:$F$5599,Ctrl!$B$4:$C$399,2,0)</f>
        <v>15</v>
      </c>
      <c r="C4031" s="104">
        <f>VLOOKUP(BJB!$G$9:$G$5599,Ctrl!$E$4:$F$399,2,0)</f>
        <v>6</v>
      </c>
      <c r="D4031" s="219">
        <v>1</v>
      </c>
      <c r="E4031" s="104" t="str">
        <f>VLOOKUP(BJB!$F$9:$F$5599,Ctrl!$B$4:$D$399,3,0)</f>
        <v>I</v>
      </c>
      <c r="F4031" s="139" t="s">
        <v>10524</v>
      </c>
      <c r="G4031" s="139" t="s">
        <v>659</v>
      </c>
      <c r="H4031" s="886" t="s">
        <v>14793</v>
      </c>
      <c r="I4031" s="220">
        <f>IF(G4030=BJB!$G4188,I4030+1,1)</f>
        <v>1</v>
      </c>
      <c r="J4031" s="891" t="s">
        <v>18521</v>
      </c>
      <c r="K4031" s="121" t="s">
        <v>6458</v>
      </c>
      <c r="L4031" s="104" t="s">
        <v>6477</v>
      </c>
      <c r="M4031" s="104" t="s">
        <v>5780</v>
      </c>
      <c r="N4031" s="120">
        <v>41235</v>
      </c>
      <c r="O4031" s="107">
        <v>200000000</v>
      </c>
      <c r="P4031" s="105" t="s">
        <v>17018</v>
      </c>
      <c r="Q4031" s="120">
        <v>41988</v>
      </c>
      <c r="R4031" s="105">
        <v>110395045</v>
      </c>
      <c r="S4031" s="146" t="s">
        <v>6512</v>
      </c>
      <c r="T4031" s="109">
        <v>42051</v>
      </c>
      <c r="U4031" s="118">
        <v>75775644</v>
      </c>
      <c r="V4031" s="109">
        <v>42051</v>
      </c>
      <c r="W4031" s="141">
        <v>75775644</v>
      </c>
      <c r="X4031" s="141">
        <v>0</v>
      </c>
      <c r="Y4031" s="141">
        <v>0</v>
      </c>
      <c r="Z4031" s="141">
        <v>0</v>
      </c>
      <c r="AA4031" s="223">
        <v>962797</v>
      </c>
      <c r="AB4031" s="223"/>
      <c r="AC4031" s="132"/>
      <c r="AD4031" s="141">
        <v>4011652</v>
      </c>
      <c r="AE4031" s="106">
        <v>0</v>
      </c>
      <c r="AF4031" s="106">
        <v>0</v>
      </c>
      <c r="AG4031" s="106">
        <v>0</v>
      </c>
      <c r="AH4031" s="114"/>
      <c r="AI4031" s="114"/>
      <c r="AJ4031" s="114"/>
      <c r="AK4031" s="114"/>
      <c r="AL4031" s="114"/>
      <c r="AM4031" s="114"/>
      <c r="AN4031" s="114">
        <f t="shared" si="124"/>
        <v>4974449</v>
      </c>
      <c r="AO4031" s="114">
        <f t="shared" si="125"/>
        <v>70801195</v>
      </c>
      <c r="AP4031" s="114"/>
      <c r="AQ4031" s="114"/>
      <c r="AR4031" s="114"/>
      <c r="AS4031" s="114"/>
      <c r="AT4031" s="189"/>
    </row>
    <row r="4032" spans="1:46" s="237" customFormat="1" ht="15" customHeight="1" x14ac:dyDescent="0.2">
      <c r="A4032" s="104"/>
      <c r="B4032" s="104">
        <f>VLOOKUP(BJB!$F$9:$F$5599,Ctrl!$B$4:$C$399,2,0)</f>
        <v>15</v>
      </c>
      <c r="C4032" s="104">
        <f>VLOOKUP(BJB!$G$9:$G$5599,Ctrl!$E$4:$F$399,2,0)</f>
        <v>6</v>
      </c>
      <c r="D4032" s="219">
        <v>1</v>
      </c>
      <c r="E4032" s="104" t="str">
        <f>VLOOKUP(BJB!$F$9:$F$5599,Ctrl!$B$4:$D$399,3,0)</f>
        <v>I</v>
      </c>
      <c r="F4032" s="139" t="s">
        <v>10524</v>
      </c>
      <c r="G4032" s="139" t="s">
        <v>659</v>
      </c>
      <c r="H4032" s="125"/>
      <c r="I4032" s="220">
        <f>IF(G4031=BJB!$G4189,I4031+1,1)</f>
        <v>1</v>
      </c>
      <c r="J4032" s="912" t="s">
        <v>23891</v>
      </c>
      <c r="K4032" s="121" t="s">
        <v>660</v>
      </c>
      <c r="L4032" s="104" t="s">
        <v>6477</v>
      </c>
      <c r="M4032" s="104" t="s">
        <v>661</v>
      </c>
      <c r="N4032" s="120">
        <v>40284</v>
      </c>
      <c r="O4032" s="107">
        <v>100000000</v>
      </c>
      <c r="P4032" s="105" t="s">
        <v>6222</v>
      </c>
      <c r="Q4032" s="120" t="s">
        <v>6222</v>
      </c>
      <c r="R4032" s="890">
        <v>0</v>
      </c>
      <c r="S4032" s="108" t="s">
        <v>662</v>
      </c>
      <c r="T4032" s="109">
        <v>40907</v>
      </c>
      <c r="U4032" s="114">
        <v>51381478</v>
      </c>
      <c r="V4032" s="109" t="s">
        <v>6222</v>
      </c>
      <c r="W4032" s="141">
        <v>0</v>
      </c>
      <c r="X4032" s="141">
        <v>0</v>
      </c>
      <c r="Y4032" s="141">
        <v>0</v>
      </c>
      <c r="Z4032" s="141">
        <v>0</v>
      </c>
      <c r="AA4032" s="114">
        <v>14624550</v>
      </c>
      <c r="AB4032" s="114"/>
      <c r="AC4032" s="114"/>
      <c r="AD4032" s="141"/>
      <c r="AE4032" s="106">
        <v>0</v>
      </c>
      <c r="AF4032" s="106">
        <v>0</v>
      </c>
      <c r="AG4032" s="106">
        <v>0</v>
      </c>
      <c r="AH4032" s="114"/>
      <c r="AI4032" s="114"/>
      <c r="AJ4032" s="114"/>
      <c r="AK4032" s="114"/>
      <c r="AL4032" s="114"/>
      <c r="AM4032" s="114"/>
      <c r="AN4032" s="114">
        <f t="shared" si="124"/>
        <v>14624550</v>
      </c>
      <c r="AO4032" s="114">
        <f t="shared" si="125"/>
        <v>36756928</v>
      </c>
      <c r="AP4032" s="114"/>
      <c r="AQ4032" s="114"/>
      <c r="AR4032" s="114"/>
      <c r="AS4032" s="114"/>
      <c r="AT4032" s="189"/>
    </row>
    <row r="4033" spans="1:46" s="191" customFormat="1" ht="15" customHeight="1" x14ac:dyDescent="0.2">
      <c r="A4033" s="104"/>
      <c r="B4033" s="104">
        <f>VLOOKUP(BJB!$F$9:$F$5599,Ctrl!$B$4:$C$399,2,0)</f>
        <v>15</v>
      </c>
      <c r="C4033" s="104">
        <f>VLOOKUP(BJB!$G$9:$G$5599,Ctrl!$E$4:$F$399,2,0)</f>
        <v>6</v>
      </c>
      <c r="D4033" s="219">
        <v>1</v>
      </c>
      <c r="E4033" s="104" t="str">
        <f>VLOOKUP(BJB!$F$9:$F$5599,Ctrl!$B$4:$D$399,3,0)</f>
        <v>I</v>
      </c>
      <c r="F4033" s="139" t="s">
        <v>10524</v>
      </c>
      <c r="G4033" s="139" t="s">
        <v>659</v>
      </c>
      <c r="H4033" s="125"/>
      <c r="I4033" s="220">
        <f>IF(G4032=BJB!$G4190,I4032+1,1)</f>
        <v>1</v>
      </c>
      <c r="J4033" s="912" t="s">
        <v>23892</v>
      </c>
      <c r="K4033" s="121" t="s">
        <v>663</v>
      </c>
      <c r="L4033" s="104" t="s">
        <v>6477</v>
      </c>
      <c r="M4033" s="104" t="s">
        <v>664</v>
      </c>
      <c r="N4033" s="120">
        <v>40123</v>
      </c>
      <c r="O4033" s="107">
        <v>50000000</v>
      </c>
      <c r="P4033" s="105" t="s">
        <v>6222</v>
      </c>
      <c r="Q4033" s="120" t="s">
        <v>6222</v>
      </c>
      <c r="R4033" s="890">
        <v>0</v>
      </c>
      <c r="S4033" s="108" t="s">
        <v>662</v>
      </c>
      <c r="T4033" s="109">
        <v>40907</v>
      </c>
      <c r="U4033" s="114">
        <v>20626214</v>
      </c>
      <c r="V4033" s="109" t="s">
        <v>6222</v>
      </c>
      <c r="W4033" s="141">
        <v>0</v>
      </c>
      <c r="X4033" s="141">
        <v>0</v>
      </c>
      <c r="Y4033" s="141">
        <v>0</v>
      </c>
      <c r="Z4033" s="141">
        <v>0</v>
      </c>
      <c r="AA4033" s="114">
        <v>19836665</v>
      </c>
      <c r="AB4033" s="114"/>
      <c r="AC4033" s="114"/>
      <c r="AD4033" s="141"/>
      <c r="AE4033" s="106">
        <v>0</v>
      </c>
      <c r="AF4033" s="106">
        <v>0</v>
      </c>
      <c r="AG4033" s="106">
        <v>0</v>
      </c>
      <c r="AH4033" s="114"/>
      <c r="AI4033" s="114"/>
      <c r="AJ4033" s="114"/>
      <c r="AK4033" s="114"/>
      <c r="AL4033" s="114"/>
      <c r="AM4033" s="114"/>
      <c r="AN4033" s="114">
        <f t="shared" si="124"/>
        <v>19836665</v>
      </c>
      <c r="AO4033" s="114">
        <f t="shared" si="125"/>
        <v>789549</v>
      </c>
      <c r="AP4033" s="114"/>
      <c r="AQ4033" s="114"/>
      <c r="AR4033" s="114"/>
      <c r="AS4033" s="114"/>
      <c r="AT4033" s="189"/>
    </row>
    <row r="4034" spans="1:46" s="233" customFormat="1" ht="15" customHeight="1" x14ac:dyDescent="0.2">
      <c r="A4034" s="104"/>
      <c r="B4034" s="104">
        <f>VLOOKUP(BJB!$F$9:$F$5599,Ctrl!$B$4:$C$399,2,0)</f>
        <v>15</v>
      </c>
      <c r="C4034" s="104">
        <f>VLOOKUP(BJB!$G$9:$G$5599,Ctrl!$E$4:$F$399,2,0)</f>
        <v>6</v>
      </c>
      <c r="D4034" s="219">
        <v>1</v>
      </c>
      <c r="E4034" s="104" t="str">
        <f>VLOOKUP(BJB!$F$9:$F$5599,Ctrl!$B$4:$D$399,3,0)</f>
        <v>I</v>
      </c>
      <c r="F4034" s="139" t="s">
        <v>10524</v>
      </c>
      <c r="G4034" s="139" t="s">
        <v>659</v>
      </c>
      <c r="H4034" s="125"/>
      <c r="I4034" s="220">
        <f>IF(G4033=BJB!$G4191,I4033+1,1)</f>
        <v>1</v>
      </c>
      <c r="J4034" s="912" t="s">
        <v>23893</v>
      </c>
      <c r="K4034" s="121" t="s">
        <v>665</v>
      </c>
      <c r="L4034" s="104" t="s">
        <v>6477</v>
      </c>
      <c r="M4034" s="104" t="s">
        <v>666</v>
      </c>
      <c r="N4034" s="120">
        <v>40527</v>
      </c>
      <c r="O4034" s="107">
        <v>10000000</v>
      </c>
      <c r="P4034" s="105" t="s">
        <v>6222</v>
      </c>
      <c r="Q4034" s="120" t="s">
        <v>6222</v>
      </c>
      <c r="R4034" s="890">
        <v>0</v>
      </c>
      <c r="S4034" s="108" t="s">
        <v>662</v>
      </c>
      <c r="T4034" s="109">
        <v>40907</v>
      </c>
      <c r="U4034" s="114">
        <v>4761344</v>
      </c>
      <c r="V4034" s="109" t="s">
        <v>6222</v>
      </c>
      <c r="W4034" s="141">
        <v>0</v>
      </c>
      <c r="X4034" s="141">
        <v>0</v>
      </c>
      <c r="Y4034" s="141">
        <v>0</v>
      </c>
      <c r="Z4034" s="141">
        <v>0</v>
      </c>
      <c r="AA4034" s="114">
        <v>4083335</v>
      </c>
      <c r="AB4034" s="114"/>
      <c r="AC4034" s="114"/>
      <c r="AD4034" s="141"/>
      <c r="AE4034" s="106">
        <v>0</v>
      </c>
      <c r="AF4034" s="106">
        <v>0</v>
      </c>
      <c r="AG4034" s="106">
        <v>0</v>
      </c>
      <c r="AH4034" s="114"/>
      <c r="AI4034" s="114"/>
      <c r="AJ4034" s="114"/>
      <c r="AK4034" s="114"/>
      <c r="AL4034" s="114"/>
      <c r="AM4034" s="114"/>
      <c r="AN4034" s="114">
        <f t="shared" si="124"/>
        <v>4083335</v>
      </c>
      <c r="AO4034" s="114">
        <f t="shared" si="125"/>
        <v>678009</v>
      </c>
      <c r="AP4034" s="114"/>
      <c r="AQ4034" s="114"/>
      <c r="AR4034" s="114"/>
      <c r="AS4034" s="114"/>
      <c r="AT4034" s="189"/>
    </row>
    <row r="4035" spans="1:46" s="233" customFormat="1" ht="15" customHeight="1" x14ac:dyDescent="0.2">
      <c r="A4035" s="104"/>
      <c r="B4035" s="104">
        <f>VLOOKUP(BJB!$F$9:$F$5599,Ctrl!$B$4:$C$399,2,0)</f>
        <v>15</v>
      </c>
      <c r="C4035" s="104">
        <f>VLOOKUP(BJB!$G$9:$G$5599,Ctrl!$E$4:$F$399,2,0)</f>
        <v>6</v>
      </c>
      <c r="D4035" s="219">
        <v>1</v>
      </c>
      <c r="E4035" s="104" t="str">
        <f>VLOOKUP(BJB!$F$9:$F$5599,Ctrl!$B$4:$D$399,3,0)</f>
        <v>I</v>
      </c>
      <c r="F4035" s="139" t="s">
        <v>10524</v>
      </c>
      <c r="G4035" s="139" t="s">
        <v>659</v>
      </c>
      <c r="H4035" s="125"/>
      <c r="I4035" s="220">
        <f>IF(G4034=BJB!$G4192,I4034+1,1)</f>
        <v>1</v>
      </c>
      <c r="J4035" s="912" t="s">
        <v>23894</v>
      </c>
      <c r="K4035" s="121" t="s">
        <v>667</v>
      </c>
      <c r="L4035" s="104" t="s">
        <v>6477</v>
      </c>
      <c r="M4035" s="104" t="s">
        <v>668</v>
      </c>
      <c r="N4035" s="109">
        <v>40219</v>
      </c>
      <c r="O4035" s="114">
        <v>50000000</v>
      </c>
      <c r="P4035" s="105" t="s">
        <v>6222</v>
      </c>
      <c r="Q4035" s="120" t="s">
        <v>6222</v>
      </c>
      <c r="R4035" s="890">
        <v>0</v>
      </c>
      <c r="S4035" s="108" t="s">
        <v>669</v>
      </c>
      <c r="T4035" s="109">
        <v>41054</v>
      </c>
      <c r="U4035" s="114">
        <v>7920144</v>
      </c>
      <c r="V4035" s="109" t="s">
        <v>6222</v>
      </c>
      <c r="W4035" s="141">
        <v>0</v>
      </c>
      <c r="X4035" s="141">
        <v>0</v>
      </c>
      <c r="Y4035" s="141">
        <v>0</v>
      </c>
      <c r="Z4035" s="141">
        <v>0</v>
      </c>
      <c r="AA4035" s="114">
        <v>7920144</v>
      </c>
      <c r="AB4035" s="114"/>
      <c r="AC4035" s="114"/>
      <c r="AD4035" s="141"/>
      <c r="AE4035" s="106">
        <v>0</v>
      </c>
      <c r="AF4035" s="106">
        <v>0</v>
      </c>
      <c r="AG4035" s="106">
        <v>0</v>
      </c>
      <c r="AH4035" s="114"/>
      <c r="AI4035" s="114"/>
      <c r="AJ4035" s="114"/>
      <c r="AK4035" s="114"/>
      <c r="AL4035" s="114"/>
      <c r="AM4035" s="114"/>
      <c r="AN4035" s="114">
        <f t="shared" si="124"/>
        <v>7920144</v>
      </c>
      <c r="AO4035" s="114">
        <f t="shared" si="125"/>
        <v>0</v>
      </c>
      <c r="AP4035" s="114"/>
      <c r="AQ4035" s="114"/>
      <c r="AR4035" s="114"/>
      <c r="AS4035" s="114"/>
      <c r="AT4035" s="189"/>
    </row>
    <row r="4036" spans="1:46" s="189" customFormat="1" ht="15" customHeight="1" x14ac:dyDescent="0.2">
      <c r="A4036" s="104"/>
      <c r="B4036" s="104">
        <f>VLOOKUP(BJB!$F$9:$F$5599,Ctrl!$B$4:$C$399,2,0)</f>
        <v>15</v>
      </c>
      <c r="C4036" s="104">
        <f>VLOOKUP(BJB!$G$9:$G$5599,Ctrl!$E$4:$F$399,2,0)</f>
        <v>6</v>
      </c>
      <c r="D4036" s="219">
        <v>1</v>
      </c>
      <c r="E4036" s="104" t="str">
        <f>VLOOKUP(BJB!$F$9:$F$5599,Ctrl!$B$4:$D$399,3,0)</f>
        <v>I</v>
      </c>
      <c r="F4036" s="139" t="s">
        <v>10524</v>
      </c>
      <c r="G4036" s="139" t="s">
        <v>659</v>
      </c>
      <c r="H4036" s="887" t="s">
        <v>14794</v>
      </c>
      <c r="I4036" s="220">
        <f>IF(G4035=BJB!$G4193,I4035+1,1)</f>
        <v>1</v>
      </c>
      <c r="J4036" s="891" t="s">
        <v>18522</v>
      </c>
      <c r="K4036" s="121" t="s">
        <v>622</v>
      </c>
      <c r="L4036" s="104" t="s">
        <v>6477</v>
      </c>
      <c r="M4036" s="104" t="s">
        <v>623</v>
      </c>
      <c r="N4036" s="109">
        <v>40805</v>
      </c>
      <c r="O4036" s="107">
        <v>65000000</v>
      </c>
      <c r="P4036" s="105" t="s">
        <v>17019</v>
      </c>
      <c r="Q4036" s="120">
        <v>41186</v>
      </c>
      <c r="R4036" s="105">
        <v>65550602</v>
      </c>
      <c r="S4036" s="160" t="s">
        <v>624</v>
      </c>
      <c r="T4036" s="109">
        <v>41243</v>
      </c>
      <c r="U4036" s="114">
        <v>42794875</v>
      </c>
      <c r="V4036" s="109">
        <v>41243</v>
      </c>
      <c r="W4036" s="141">
        <v>42794875</v>
      </c>
      <c r="X4036" s="141">
        <v>0</v>
      </c>
      <c r="Y4036" s="141">
        <v>0</v>
      </c>
      <c r="Z4036" s="141">
        <v>0</v>
      </c>
      <c r="AA4036" s="114">
        <v>22635099</v>
      </c>
      <c r="AB4036" s="114"/>
      <c r="AC4036" s="132"/>
      <c r="AD4036" s="141">
        <v>892262</v>
      </c>
      <c r="AE4036" s="106">
        <v>0</v>
      </c>
      <c r="AF4036" s="106">
        <v>446131</v>
      </c>
      <c r="AG4036" s="106">
        <v>0</v>
      </c>
      <c r="AH4036" s="114"/>
      <c r="AI4036" s="222"/>
      <c r="AJ4036" s="114"/>
      <c r="AK4036" s="114"/>
      <c r="AL4036" s="114"/>
      <c r="AM4036" s="114"/>
      <c r="AN4036" s="114">
        <f t="shared" si="124"/>
        <v>23973492</v>
      </c>
      <c r="AO4036" s="114">
        <f t="shared" si="125"/>
        <v>18821383</v>
      </c>
      <c r="AP4036" s="114"/>
      <c r="AQ4036" s="114"/>
      <c r="AR4036" s="114"/>
      <c r="AS4036" s="114"/>
    </row>
    <row r="4037" spans="1:46" s="189" customFormat="1" ht="15" customHeight="1" x14ac:dyDescent="0.2">
      <c r="A4037" s="104"/>
      <c r="B4037" s="104">
        <f>VLOOKUP(BJB!$F$9:$F$5599,Ctrl!$B$4:$C$399,2,0)</f>
        <v>15</v>
      </c>
      <c r="C4037" s="104">
        <f>VLOOKUP(BJB!$G$9:$G$5599,Ctrl!$E$4:$F$399,2,0)</f>
        <v>6</v>
      </c>
      <c r="D4037" s="219">
        <v>1</v>
      </c>
      <c r="E4037" s="104" t="str">
        <f>VLOOKUP(BJB!$F$9:$F$5599,Ctrl!$B$4:$D$399,3,0)</f>
        <v>I</v>
      </c>
      <c r="F4037" s="139" t="s">
        <v>10524</v>
      </c>
      <c r="G4037" s="139" t="s">
        <v>659</v>
      </c>
      <c r="H4037" s="684">
        <v>1110318000713</v>
      </c>
      <c r="I4037" s="220">
        <f>IF(G4036=BJB!$G4194,I4036+1,1)</f>
        <v>1</v>
      </c>
      <c r="J4037" s="912" t="s">
        <v>23895</v>
      </c>
      <c r="K4037" s="121" t="s">
        <v>670</v>
      </c>
      <c r="L4037" s="104" t="s">
        <v>6477</v>
      </c>
      <c r="M4037" s="104" t="s">
        <v>671</v>
      </c>
      <c r="N4037" s="109">
        <v>40644</v>
      </c>
      <c r="O4037" s="107">
        <v>40000000</v>
      </c>
      <c r="P4037" s="105" t="s">
        <v>17020</v>
      </c>
      <c r="Q4037" s="120">
        <v>41186</v>
      </c>
      <c r="R4037" s="105">
        <v>38732125</v>
      </c>
      <c r="S4037" s="160" t="s">
        <v>624</v>
      </c>
      <c r="T4037" s="109">
        <v>41243</v>
      </c>
      <c r="U4037" s="114">
        <v>26240748</v>
      </c>
      <c r="V4037" s="109">
        <v>41243</v>
      </c>
      <c r="W4037" s="141">
        <v>26240748</v>
      </c>
      <c r="X4037" s="141">
        <v>0</v>
      </c>
      <c r="Y4037" s="141">
        <v>0</v>
      </c>
      <c r="Z4037" s="141">
        <v>0</v>
      </c>
      <c r="AA4037" s="114">
        <v>26240748</v>
      </c>
      <c r="AB4037" s="241"/>
      <c r="AC4037" s="132"/>
      <c r="AD4037" s="141"/>
      <c r="AE4037" s="106">
        <v>0</v>
      </c>
      <c r="AF4037" s="106">
        <v>0</v>
      </c>
      <c r="AG4037" s="106">
        <v>0</v>
      </c>
      <c r="AH4037" s="114"/>
      <c r="AI4037" s="114"/>
      <c r="AJ4037" s="114"/>
      <c r="AK4037" s="114"/>
      <c r="AL4037" s="114"/>
      <c r="AM4037" s="114"/>
      <c r="AN4037" s="114">
        <f t="shared" si="124"/>
        <v>26240748</v>
      </c>
      <c r="AO4037" s="114">
        <f t="shared" si="125"/>
        <v>0</v>
      </c>
      <c r="AP4037" s="114"/>
      <c r="AQ4037" s="114"/>
      <c r="AR4037" s="114"/>
      <c r="AS4037" s="114"/>
    </row>
    <row r="4038" spans="1:46" s="189" customFormat="1" ht="15" customHeight="1" x14ac:dyDescent="0.2">
      <c r="A4038" s="104"/>
      <c r="B4038" s="104">
        <f>VLOOKUP(BJB!$F$9:$F$5599,Ctrl!$B$4:$C$399,2,0)</f>
        <v>15</v>
      </c>
      <c r="C4038" s="104">
        <f>VLOOKUP(BJB!$G$9:$G$5599,Ctrl!$E$4:$F$399,2,0)</f>
        <v>6</v>
      </c>
      <c r="D4038" s="219">
        <v>1</v>
      </c>
      <c r="E4038" s="104" t="str">
        <f>VLOOKUP(BJB!$F$9:$F$5599,Ctrl!$B$4:$D$399,3,0)</f>
        <v>I</v>
      </c>
      <c r="F4038" s="139" t="s">
        <v>10524</v>
      </c>
      <c r="G4038" s="139" t="s">
        <v>659</v>
      </c>
      <c r="H4038" s="125"/>
      <c r="I4038" s="220">
        <f>IF(G4037=BJB!$G4195,I4037+1,1)</f>
        <v>1</v>
      </c>
      <c r="J4038" s="912" t="s">
        <v>23896</v>
      </c>
      <c r="K4038" s="121" t="s">
        <v>672</v>
      </c>
      <c r="L4038" s="104" t="s">
        <v>6477</v>
      </c>
      <c r="M4038" s="104" t="s">
        <v>673</v>
      </c>
      <c r="N4038" s="120">
        <v>40749</v>
      </c>
      <c r="O4038" s="107">
        <v>40000000</v>
      </c>
      <c r="P4038" s="105" t="s">
        <v>17021</v>
      </c>
      <c r="Q4038" s="120">
        <v>41248</v>
      </c>
      <c r="R4038" s="105">
        <v>32083792</v>
      </c>
      <c r="S4038" s="146" t="s">
        <v>674</v>
      </c>
      <c r="T4038" s="109">
        <v>41389</v>
      </c>
      <c r="U4038" s="114">
        <v>22458654.399999999</v>
      </c>
      <c r="V4038" s="109">
        <v>41389</v>
      </c>
      <c r="W4038" s="141">
        <v>22458654.399999999</v>
      </c>
      <c r="X4038" s="141">
        <v>0</v>
      </c>
      <c r="Y4038" s="141">
        <v>0</v>
      </c>
      <c r="Z4038" s="141">
        <v>0</v>
      </c>
      <c r="AA4038" s="114">
        <v>18961445</v>
      </c>
      <c r="AB4038" s="136"/>
      <c r="AC4038" s="114"/>
      <c r="AD4038" s="141"/>
      <c r="AE4038" s="106">
        <v>0</v>
      </c>
      <c r="AF4038" s="106">
        <v>0</v>
      </c>
      <c r="AG4038" s="106">
        <v>0</v>
      </c>
      <c r="AH4038" s="114"/>
      <c r="AI4038" s="114"/>
      <c r="AJ4038" s="114"/>
      <c r="AK4038" s="114"/>
      <c r="AL4038" s="114"/>
      <c r="AM4038" s="114"/>
      <c r="AN4038" s="114">
        <f t="shared" si="124"/>
        <v>18961445</v>
      </c>
      <c r="AO4038" s="114">
        <f t="shared" si="125"/>
        <v>3497209.3999999985</v>
      </c>
      <c r="AP4038" s="114"/>
      <c r="AQ4038" s="114"/>
      <c r="AR4038" s="114"/>
      <c r="AS4038" s="114"/>
    </row>
    <row r="4039" spans="1:46" s="189" customFormat="1" ht="15" customHeight="1" x14ac:dyDescent="0.2">
      <c r="A4039" s="104"/>
      <c r="B4039" s="104">
        <f>VLOOKUP(BJB!$F$9:$F$5599,Ctrl!$B$4:$C$399,2,0)</f>
        <v>15</v>
      </c>
      <c r="C4039" s="104">
        <f>VLOOKUP(BJB!$G$9:$G$5599,Ctrl!$E$4:$F$399,2,0)</f>
        <v>6</v>
      </c>
      <c r="D4039" s="219">
        <v>1</v>
      </c>
      <c r="E4039" s="104" t="str">
        <f>VLOOKUP(BJB!$F$9:$F$5599,Ctrl!$B$4:$D$399,3,0)</f>
        <v>I</v>
      </c>
      <c r="F4039" s="139" t="s">
        <v>10524</v>
      </c>
      <c r="G4039" s="139" t="s">
        <v>659</v>
      </c>
      <c r="H4039" s="125" t="s">
        <v>6416</v>
      </c>
      <c r="I4039" s="220">
        <f>IF(G4038=BJB!$G4196,I4038+1,1)</f>
        <v>1</v>
      </c>
      <c r="J4039" s="912" t="s">
        <v>23897</v>
      </c>
      <c r="K4039" s="121" t="s">
        <v>675</v>
      </c>
      <c r="L4039" s="104" t="s">
        <v>6477</v>
      </c>
      <c r="M4039" s="104" t="s">
        <v>676</v>
      </c>
      <c r="N4039" s="120">
        <v>40714</v>
      </c>
      <c r="O4039" s="107">
        <v>45000000</v>
      </c>
      <c r="P4039" s="105" t="s">
        <v>17022</v>
      </c>
      <c r="Q4039" s="120">
        <v>41341</v>
      </c>
      <c r="R4039" s="105">
        <v>54373250</v>
      </c>
      <c r="S4039" s="146" t="s">
        <v>677</v>
      </c>
      <c r="T4039" s="109">
        <v>41389</v>
      </c>
      <c r="U4039" s="114">
        <v>31500000</v>
      </c>
      <c r="V4039" s="109">
        <v>41389</v>
      </c>
      <c r="W4039" s="141">
        <v>31500000.699999999</v>
      </c>
      <c r="X4039" s="141">
        <v>0</v>
      </c>
      <c r="Y4039" s="141">
        <v>0</v>
      </c>
      <c r="Z4039" s="141">
        <v>0</v>
      </c>
      <c r="AA4039" s="114">
        <v>30861763</v>
      </c>
      <c r="AB4039" s="114"/>
      <c r="AC4039" s="132"/>
      <c r="AD4039" s="141"/>
      <c r="AE4039" s="106">
        <v>0</v>
      </c>
      <c r="AF4039" s="106">
        <v>0</v>
      </c>
      <c r="AG4039" s="106">
        <v>0</v>
      </c>
      <c r="AH4039" s="114"/>
      <c r="AI4039" s="114"/>
      <c r="AJ4039" s="114"/>
      <c r="AK4039" s="114"/>
      <c r="AL4039" s="114"/>
      <c r="AM4039" s="114"/>
      <c r="AN4039" s="114">
        <f t="shared" si="124"/>
        <v>30861763</v>
      </c>
      <c r="AO4039" s="114">
        <f t="shared" si="125"/>
        <v>638237</v>
      </c>
      <c r="AP4039" s="114"/>
      <c r="AQ4039" s="114"/>
      <c r="AR4039" s="114"/>
      <c r="AS4039" s="114"/>
    </row>
    <row r="4040" spans="1:46" s="189" customFormat="1" ht="15" customHeight="1" x14ac:dyDescent="0.2">
      <c r="A4040" s="104"/>
      <c r="B4040" s="104">
        <f>VLOOKUP(BJB!$F$9:$F$5599,Ctrl!$B$4:$C$399,2,0)</f>
        <v>15</v>
      </c>
      <c r="C4040" s="104">
        <f>VLOOKUP(BJB!$G$9:$G$5599,Ctrl!$E$4:$F$399,2,0)</f>
        <v>6</v>
      </c>
      <c r="D4040" s="219">
        <v>1</v>
      </c>
      <c r="E4040" s="104" t="str">
        <f>VLOOKUP(BJB!$F$9:$F$5599,Ctrl!$B$4:$D$399,3,0)</f>
        <v>I</v>
      </c>
      <c r="F4040" s="139" t="s">
        <v>10524</v>
      </c>
      <c r="G4040" s="139" t="s">
        <v>659</v>
      </c>
      <c r="H4040" s="125"/>
      <c r="I4040" s="220">
        <f>IF(G4039=BJB!$G4197,I4039+1,1)</f>
        <v>1</v>
      </c>
      <c r="J4040" s="912" t="s">
        <v>23898</v>
      </c>
      <c r="K4040" s="121" t="s">
        <v>678</v>
      </c>
      <c r="L4040" s="104" t="s">
        <v>6477</v>
      </c>
      <c r="M4040" s="104" t="s">
        <v>679</v>
      </c>
      <c r="N4040" s="120">
        <v>40893</v>
      </c>
      <c r="O4040" s="107">
        <v>30000000</v>
      </c>
      <c r="P4040" s="105" t="s">
        <v>17023</v>
      </c>
      <c r="Q4040" s="120">
        <v>41341</v>
      </c>
      <c r="R4040" s="105">
        <v>9996642</v>
      </c>
      <c r="S4040" s="146" t="s">
        <v>677</v>
      </c>
      <c r="T4040" s="109">
        <v>41389</v>
      </c>
      <c r="U4040" s="114">
        <v>6997649.3999999994</v>
      </c>
      <c r="V4040" s="109">
        <v>41389</v>
      </c>
      <c r="W4040" s="141">
        <v>6997649.3999999994</v>
      </c>
      <c r="X4040" s="141">
        <v>0</v>
      </c>
      <c r="Y4040" s="141">
        <v>0</v>
      </c>
      <c r="Z4040" s="141">
        <v>0</v>
      </c>
      <c r="AA4040" s="114">
        <v>550200</v>
      </c>
      <c r="AB4040" s="114"/>
      <c r="AC4040" s="114"/>
      <c r="AD4040" s="141"/>
      <c r="AE4040" s="106">
        <v>0</v>
      </c>
      <c r="AF4040" s="106">
        <v>0</v>
      </c>
      <c r="AG4040" s="106">
        <v>0</v>
      </c>
      <c r="AH4040" s="114"/>
      <c r="AI4040" s="114"/>
      <c r="AJ4040" s="114"/>
      <c r="AK4040" s="114"/>
      <c r="AL4040" s="114"/>
      <c r="AM4040" s="114"/>
      <c r="AN4040" s="114">
        <f t="shared" si="124"/>
        <v>550200</v>
      </c>
      <c r="AO4040" s="114">
        <f t="shared" si="125"/>
        <v>6447449.3999999994</v>
      </c>
      <c r="AP4040" s="114"/>
      <c r="AQ4040" s="114"/>
      <c r="AR4040" s="114"/>
      <c r="AS4040" s="114"/>
    </row>
    <row r="4041" spans="1:46" s="189" customFormat="1" ht="15" customHeight="1" x14ac:dyDescent="0.2">
      <c r="A4041" s="104"/>
      <c r="B4041" s="104">
        <f>VLOOKUP(BJB!$F$9:$F$5599,Ctrl!$B$4:$C$399,2,0)</f>
        <v>15</v>
      </c>
      <c r="C4041" s="104">
        <f>VLOOKUP(BJB!$G$9:$G$5599,Ctrl!$E$4:$F$399,2,0)</f>
        <v>6</v>
      </c>
      <c r="D4041" s="219">
        <v>1</v>
      </c>
      <c r="E4041" s="104" t="str">
        <f>VLOOKUP(BJB!$F$9:$F$5599,Ctrl!$B$4:$D$399,3,0)</f>
        <v>I</v>
      </c>
      <c r="F4041" s="139" t="s">
        <v>10524</v>
      </c>
      <c r="G4041" s="139" t="s">
        <v>659</v>
      </c>
      <c r="H4041" s="125"/>
      <c r="I4041" s="220">
        <f>IF(G4040=BJB!$G4198,I4040+1,1)</f>
        <v>1</v>
      </c>
      <c r="J4041" s="912" t="s">
        <v>23899</v>
      </c>
      <c r="K4041" s="121" t="s">
        <v>680</v>
      </c>
      <c r="L4041" s="104" t="s">
        <v>6477</v>
      </c>
      <c r="M4041" s="104" t="s">
        <v>681</v>
      </c>
      <c r="N4041" s="120">
        <v>40945</v>
      </c>
      <c r="O4041" s="107">
        <v>50000000</v>
      </c>
      <c r="P4041" s="105" t="s">
        <v>17024</v>
      </c>
      <c r="Q4041" s="120">
        <v>41389</v>
      </c>
      <c r="R4041" s="105">
        <v>44392674</v>
      </c>
      <c r="S4041" s="146" t="s">
        <v>682</v>
      </c>
      <c r="T4041" s="109">
        <v>41453</v>
      </c>
      <c r="U4041" s="114">
        <v>29977939</v>
      </c>
      <c r="V4041" s="109">
        <v>41453</v>
      </c>
      <c r="W4041" s="141">
        <v>29977939</v>
      </c>
      <c r="X4041" s="141">
        <v>0</v>
      </c>
      <c r="Y4041" s="141">
        <v>0</v>
      </c>
      <c r="Z4041" s="141">
        <v>0</v>
      </c>
      <c r="AA4041" s="114">
        <v>25102088</v>
      </c>
      <c r="AB4041" s="114"/>
      <c r="AC4041" s="114"/>
      <c r="AD4041" s="141"/>
      <c r="AE4041" s="106">
        <v>0</v>
      </c>
      <c r="AF4041" s="106">
        <v>0</v>
      </c>
      <c r="AG4041" s="106">
        <v>0</v>
      </c>
      <c r="AH4041" s="114"/>
      <c r="AI4041" s="114"/>
      <c r="AJ4041" s="114"/>
      <c r="AK4041" s="114"/>
      <c r="AL4041" s="114"/>
      <c r="AM4041" s="114"/>
      <c r="AN4041" s="114">
        <f t="shared" ref="AN4041:AN4104" si="126">SUM(AA4041:AM4041)</f>
        <v>25102088</v>
      </c>
      <c r="AO4041" s="114">
        <f t="shared" ref="AO4041:AO4104" si="127">IF((U4041-AN4041)&lt;0,ABS(0),(U4041-AN4041))</f>
        <v>4875851</v>
      </c>
      <c r="AP4041" s="114"/>
      <c r="AQ4041" s="114"/>
      <c r="AR4041" s="114"/>
      <c r="AS4041" s="114"/>
    </row>
    <row r="4042" spans="1:46" s="189" customFormat="1" ht="15" customHeight="1" x14ac:dyDescent="0.2">
      <c r="A4042" s="104"/>
      <c r="B4042" s="104">
        <f>VLOOKUP(BJB!$F$9:$F$5599,Ctrl!$B$4:$C$399,2,0)</f>
        <v>15</v>
      </c>
      <c r="C4042" s="104">
        <f>VLOOKUP(BJB!$G$9:$G$5599,Ctrl!$E$4:$F$399,2,0)</f>
        <v>6</v>
      </c>
      <c r="D4042" s="219">
        <v>1</v>
      </c>
      <c r="E4042" s="104" t="str">
        <f>VLOOKUP(BJB!$F$9:$F$5599,Ctrl!$B$4:$D$399,3,0)</f>
        <v>I</v>
      </c>
      <c r="F4042" s="139" t="s">
        <v>10524</v>
      </c>
      <c r="G4042" s="139" t="s">
        <v>659</v>
      </c>
      <c r="H4042" s="125"/>
      <c r="I4042" s="220">
        <f>IF(G4041=BJB!$G4199,I4041+1,1)</f>
        <v>1</v>
      </c>
      <c r="J4042" s="912" t="s">
        <v>23900</v>
      </c>
      <c r="K4042" s="121" t="s">
        <v>683</v>
      </c>
      <c r="L4042" s="104" t="s">
        <v>6477</v>
      </c>
      <c r="M4042" s="104" t="s">
        <v>679</v>
      </c>
      <c r="N4042" s="120">
        <v>40893</v>
      </c>
      <c r="O4042" s="107">
        <v>90000000</v>
      </c>
      <c r="P4042" s="105" t="s">
        <v>17025</v>
      </c>
      <c r="Q4042" s="120">
        <v>41389</v>
      </c>
      <c r="R4042" s="105">
        <v>79171835</v>
      </c>
      <c r="S4042" s="146" t="s">
        <v>682</v>
      </c>
      <c r="T4042" s="109">
        <v>41453</v>
      </c>
      <c r="U4042" s="114">
        <v>53345227.600000001</v>
      </c>
      <c r="V4042" s="109">
        <v>41453</v>
      </c>
      <c r="W4042" s="141">
        <v>53345227.600000001</v>
      </c>
      <c r="X4042" s="141">
        <v>0</v>
      </c>
      <c r="Y4042" s="141">
        <v>0</v>
      </c>
      <c r="Z4042" s="141">
        <v>0</v>
      </c>
      <c r="AA4042" s="114">
        <v>45499400</v>
      </c>
      <c r="AB4042" s="114"/>
      <c r="AC4042" s="114"/>
      <c r="AD4042" s="141"/>
      <c r="AE4042" s="106">
        <v>0</v>
      </c>
      <c r="AF4042" s="106">
        <v>0</v>
      </c>
      <c r="AG4042" s="106">
        <v>0</v>
      </c>
      <c r="AH4042" s="114"/>
      <c r="AI4042" s="114"/>
      <c r="AJ4042" s="114"/>
      <c r="AK4042" s="114"/>
      <c r="AL4042" s="114"/>
      <c r="AM4042" s="114"/>
      <c r="AN4042" s="114">
        <f t="shared" si="126"/>
        <v>45499400</v>
      </c>
      <c r="AO4042" s="114">
        <f t="shared" si="127"/>
        <v>7845827.6000000015</v>
      </c>
      <c r="AP4042" s="114"/>
      <c r="AQ4042" s="114"/>
      <c r="AR4042" s="114"/>
      <c r="AS4042" s="114"/>
    </row>
    <row r="4043" spans="1:46" s="189" customFormat="1" ht="15" customHeight="1" x14ac:dyDescent="0.2">
      <c r="A4043" s="104"/>
      <c r="B4043" s="104">
        <f>VLOOKUP(BJB!$F$9:$F$5599,Ctrl!$B$4:$C$399,2,0)</f>
        <v>15</v>
      </c>
      <c r="C4043" s="104">
        <f>VLOOKUP(BJB!$G$9:$G$5599,Ctrl!$E$4:$F$399,2,0)</f>
        <v>6</v>
      </c>
      <c r="D4043" s="219">
        <v>1</v>
      </c>
      <c r="E4043" s="104" t="str">
        <f>VLOOKUP(BJB!$F$9:$F$5599,Ctrl!$B$4:$D$399,3,0)</f>
        <v>I</v>
      </c>
      <c r="F4043" s="139" t="s">
        <v>10524</v>
      </c>
      <c r="G4043" s="139" t="s">
        <v>659</v>
      </c>
      <c r="H4043" s="125"/>
      <c r="I4043" s="220">
        <f>IF(G4042=BJB!$G4200,I4042+1,1)</f>
        <v>1</v>
      </c>
      <c r="J4043" s="912" t="s">
        <v>23901</v>
      </c>
      <c r="K4043" s="121" t="s">
        <v>684</v>
      </c>
      <c r="L4043" s="104" t="s">
        <v>6477</v>
      </c>
      <c r="M4043" s="104" t="s">
        <v>685</v>
      </c>
      <c r="N4043" s="120">
        <v>41026</v>
      </c>
      <c r="O4043" s="107">
        <v>140000000</v>
      </c>
      <c r="P4043" s="105" t="s">
        <v>17026</v>
      </c>
      <c r="Q4043" s="120">
        <v>41354</v>
      </c>
      <c r="R4043" s="105">
        <v>142177282</v>
      </c>
      <c r="S4043" s="146" t="s">
        <v>682</v>
      </c>
      <c r="T4043" s="109">
        <v>41453</v>
      </c>
      <c r="U4043" s="114">
        <v>96229935.900000006</v>
      </c>
      <c r="V4043" s="109">
        <v>41453</v>
      </c>
      <c r="W4043" s="141">
        <v>96229935.900000006</v>
      </c>
      <c r="X4043" s="141">
        <v>0</v>
      </c>
      <c r="Y4043" s="141">
        <v>0</v>
      </c>
      <c r="Z4043" s="141">
        <v>0</v>
      </c>
      <c r="AA4043" s="114">
        <v>4392500</v>
      </c>
      <c r="AB4043" s="114"/>
      <c r="AC4043" s="114"/>
      <c r="AD4043" s="141"/>
      <c r="AE4043" s="106">
        <v>0</v>
      </c>
      <c r="AF4043" s="106">
        <v>0</v>
      </c>
      <c r="AG4043" s="106">
        <v>0</v>
      </c>
      <c r="AH4043" s="114"/>
      <c r="AI4043" s="114"/>
      <c r="AJ4043" s="114"/>
      <c r="AK4043" s="114"/>
      <c r="AL4043" s="114"/>
      <c r="AM4043" s="114"/>
      <c r="AN4043" s="114">
        <f t="shared" si="126"/>
        <v>4392500</v>
      </c>
      <c r="AO4043" s="114">
        <f t="shared" si="127"/>
        <v>91837435.900000006</v>
      </c>
      <c r="AP4043" s="114"/>
      <c r="AQ4043" s="114"/>
      <c r="AR4043" s="114"/>
      <c r="AS4043" s="114"/>
    </row>
    <row r="4044" spans="1:46" s="189" customFormat="1" ht="15" customHeight="1" x14ac:dyDescent="0.2">
      <c r="A4044" s="104"/>
      <c r="B4044" s="104">
        <f>VLOOKUP(BJB!$F$9:$F$5599,Ctrl!$B$4:$C$399,2,0)</f>
        <v>15</v>
      </c>
      <c r="C4044" s="104">
        <f>VLOOKUP(BJB!$G$9:$G$5599,Ctrl!$E$4:$F$399,2,0)</f>
        <v>6</v>
      </c>
      <c r="D4044" s="219">
        <v>1</v>
      </c>
      <c r="E4044" s="104" t="str">
        <f>VLOOKUP(BJB!$F$9:$F$5599,Ctrl!$B$4:$D$399,3,0)</f>
        <v>I</v>
      </c>
      <c r="F4044" s="139" t="s">
        <v>10524</v>
      </c>
      <c r="G4044" s="139" t="s">
        <v>659</v>
      </c>
      <c r="H4044" s="684">
        <v>1120322000536</v>
      </c>
      <c r="I4044" s="220">
        <f>IF(G4043=BJB!$G4201,I4043+1,1)</f>
        <v>1</v>
      </c>
      <c r="J4044" s="912" t="s">
        <v>23902</v>
      </c>
      <c r="K4044" s="121" t="s">
        <v>686</v>
      </c>
      <c r="L4044" s="104" t="s">
        <v>6477</v>
      </c>
      <c r="M4044" s="104" t="s">
        <v>685</v>
      </c>
      <c r="N4044" s="120">
        <v>41026</v>
      </c>
      <c r="O4044" s="107">
        <v>250000000</v>
      </c>
      <c r="P4044" s="105" t="s">
        <v>17027</v>
      </c>
      <c r="Q4044" s="120">
        <v>41389</v>
      </c>
      <c r="R4044" s="105">
        <v>283642163</v>
      </c>
      <c r="S4044" s="146" t="s">
        <v>682</v>
      </c>
      <c r="T4044" s="109">
        <v>41453</v>
      </c>
      <c r="U4044" s="114">
        <v>175000000</v>
      </c>
      <c r="V4044" s="109">
        <v>41453</v>
      </c>
      <c r="W4044" s="141">
        <v>175000000</v>
      </c>
      <c r="X4044" s="141">
        <v>0</v>
      </c>
      <c r="Y4044" s="141">
        <v>0</v>
      </c>
      <c r="Z4044" s="141">
        <v>0</v>
      </c>
      <c r="AA4044" s="114">
        <v>7948277</v>
      </c>
      <c r="AB4044" s="114"/>
      <c r="AC4044" s="132"/>
      <c r="AD4044" s="141"/>
      <c r="AE4044" s="106">
        <v>0</v>
      </c>
      <c r="AF4044" s="106">
        <v>0</v>
      </c>
      <c r="AG4044" s="106">
        <v>0</v>
      </c>
      <c r="AH4044" s="114"/>
      <c r="AI4044" s="114"/>
      <c r="AJ4044" s="114"/>
      <c r="AK4044" s="114"/>
      <c r="AL4044" s="114"/>
      <c r="AM4044" s="114"/>
      <c r="AN4044" s="114">
        <f t="shared" si="126"/>
        <v>7948277</v>
      </c>
      <c r="AO4044" s="114">
        <f t="shared" si="127"/>
        <v>167051723</v>
      </c>
      <c r="AP4044" s="114"/>
      <c r="AQ4044" s="114"/>
      <c r="AR4044" s="114"/>
      <c r="AS4044" s="114"/>
    </row>
    <row r="4045" spans="1:46" s="189" customFormat="1" ht="15" customHeight="1" x14ac:dyDescent="0.2">
      <c r="A4045" s="104"/>
      <c r="B4045" s="104">
        <f>VLOOKUP(BJB!$F$9:$F$5599,Ctrl!$B$4:$C$399,2,0)</f>
        <v>15</v>
      </c>
      <c r="C4045" s="104">
        <f>VLOOKUP(BJB!$G$9:$G$5599,Ctrl!$E$4:$F$399,2,0)</f>
        <v>6</v>
      </c>
      <c r="D4045" s="219">
        <v>1</v>
      </c>
      <c r="E4045" s="104" t="str">
        <f>VLOOKUP(BJB!$F$9:$F$5599,Ctrl!$B$4:$D$399,3,0)</f>
        <v>I</v>
      </c>
      <c r="F4045" s="139" t="s">
        <v>10524</v>
      </c>
      <c r="G4045" s="139" t="s">
        <v>659</v>
      </c>
      <c r="H4045" s="125"/>
      <c r="I4045" s="220">
        <f>IF(G4044=BJB!$G4202,I4044+1,1)</f>
        <v>1</v>
      </c>
      <c r="J4045" s="912" t="s">
        <v>23903</v>
      </c>
      <c r="K4045" s="121" t="s">
        <v>687</v>
      </c>
      <c r="L4045" s="104" t="s">
        <v>6477</v>
      </c>
      <c r="M4045" s="104" t="s">
        <v>688</v>
      </c>
      <c r="N4045" s="120">
        <v>41124</v>
      </c>
      <c r="O4045" s="105">
        <v>150000000</v>
      </c>
      <c r="P4045" s="105" t="s">
        <v>6222</v>
      </c>
      <c r="Q4045" s="120" t="s">
        <v>6222</v>
      </c>
      <c r="R4045" s="890">
        <v>0</v>
      </c>
      <c r="S4045" s="146" t="s">
        <v>196</v>
      </c>
      <c r="T4045" s="109">
        <v>41578</v>
      </c>
      <c r="U4045" s="141">
        <v>94440631</v>
      </c>
      <c r="V4045" s="109" t="s">
        <v>6222</v>
      </c>
      <c r="W4045" s="141">
        <v>0</v>
      </c>
      <c r="X4045" s="141">
        <v>0</v>
      </c>
      <c r="Y4045" s="141">
        <v>0</v>
      </c>
      <c r="Z4045" s="141">
        <v>0</v>
      </c>
      <c r="AA4045" s="114">
        <v>1050000</v>
      </c>
      <c r="AB4045" s="114"/>
      <c r="AC4045" s="141"/>
      <c r="AD4045" s="141"/>
      <c r="AE4045" s="106">
        <v>0</v>
      </c>
      <c r="AF4045" s="106">
        <v>0</v>
      </c>
      <c r="AG4045" s="106">
        <v>0</v>
      </c>
      <c r="AH4045" s="141"/>
      <c r="AI4045" s="141"/>
      <c r="AJ4045" s="141"/>
      <c r="AK4045" s="141"/>
      <c r="AL4045" s="141"/>
      <c r="AM4045" s="141"/>
      <c r="AN4045" s="114">
        <f t="shared" si="126"/>
        <v>1050000</v>
      </c>
      <c r="AO4045" s="114">
        <f t="shared" si="127"/>
        <v>93390631</v>
      </c>
      <c r="AP4045" s="114"/>
      <c r="AQ4045" s="114"/>
      <c r="AR4045" s="114"/>
      <c r="AS4045" s="114"/>
    </row>
    <row r="4046" spans="1:46" s="189" customFormat="1" ht="15" customHeight="1" x14ac:dyDescent="0.2">
      <c r="A4046" s="104"/>
      <c r="B4046" s="104">
        <f>VLOOKUP(BJB!$F$9:$F$5599,Ctrl!$B$4:$C$399,2,0)</f>
        <v>15</v>
      </c>
      <c r="C4046" s="104">
        <f>VLOOKUP(BJB!$G$9:$G$5599,Ctrl!$E$4:$F$399,2,0)</f>
        <v>6</v>
      </c>
      <c r="D4046" s="219">
        <v>1</v>
      </c>
      <c r="E4046" s="104" t="str">
        <f>VLOOKUP(BJB!$F$9:$F$5599,Ctrl!$B$4:$D$399,3,0)</f>
        <v>I</v>
      </c>
      <c r="F4046" s="139" t="s">
        <v>10524</v>
      </c>
      <c r="G4046" s="139" t="s">
        <v>659</v>
      </c>
      <c r="H4046" s="125"/>
      <c r="I4046" s="220">
        <f>IF(G4045=BJB!$G4203,I4045+1,1)</f>
        <v>1</v>
      </c>
      <c r="J4046" s="912" t="s">
        <v>23904</v>
      </c>
      <c r="K4046" s="121" t="s">
        <v>689</v>
      </c>
      <c r="L4046" s="104" t="s">
        <v>6477</v>
      </c>
      <c r="M4046" s="104" t="s">
        <v>690</v>
      </c>
      <c r="N4046" s="120">
        <v>41159</v>
      </c>
      <c r="O4046" s="105">
        <v>250000000</v>
      </c>
      <c r="P4046" s="105" t="s">
        <v>6222</v>
      </c>
      <c r="Q4046" s="120" t="s">
        <v>6222</v>
      </c>
      <c r="R4046" s="890">
        <v>0</v>
      </c>
      <c r="S4046" s="146" t="s">
        <v>196</v>
      </c>
      <c r="T4046" s="109">
        <v>41578</v>
      </c>
      <c r="U4046" s="141">
        <v>169637853</v>
      </c>
      <c r="V4046" s="109" t="s">
        <v>6222</v>
      </c>
      <c r="W4046" s="141">
        <v>0</v>
      </c>
      <c r="X4046" s="141">
        <v>0</v>
      </c>
      <c r="Y4046" s="141">
        <v>0</v>
      </c>
      <c r="Z4046" s="141">
        <v>0</v>
      </c>
      <c r="AA4046" s="114">
        <v>1628523</v>
      </c>
      <c r="AB4046" s="114"/>
      <c r="AC4046" s="141"/>
      <c r="AD4046" s="141"/>
      <c r="AE4046" s="106">
        <v>0</v>
      </c>
      <c r="AF4046" s="106">
        <v>0</v>
      </c>
      <c r="AG4046" s="106">
        <v>0</v>
      </c>
      <c r="AH4046" s="141"/>
      <c r="AI4046" s="222"/>
      <c r="AJ4046" s="141"/>
      <c r="AK4046" s="141"/>
      <c r="AL4046" s="141"/>
      <c r="AM4046" s="141"/>
      <c r="AN4046" s="114">
        <f t="shared" si="126"/>
        <v>1628523</v>
      </c>
      <c r="AO4046" s="114">
        <f t="shared" si="127"/>
        <v>168009330</v>
      </c>
      <c r="AP4046" s="114"/>
      <c r="AQ4046" s="114"/>
      <c r="AR4046" s="114"/>
      <c r="AS4046" s="114"/>
    </row>
    <row r="4047" spans="1:46" s="189" customFormat="1" ht="15" customHeight="1" x14ac:dyDescent="0.2">
      <c r="A4047" s="104"/>
      <c r="B4047" s="104">
        <f>VLOOKUP(BJB!$F$9:$F$5599,Ctrl!$B$4:$C$399,2,0)</f>
        <v>15</v>
      </c>
      <c r="C4047" s="104">
        <f>VLOOKUP(BJB!$G$9:$G$5599,Ctrl!$E$4:$F$399,2,0)</f>
        <v>6</v>
      </c>
      <c r="D4047" s="219">
        <v>1</v>
      </c>
      <c r="E4047" s="104" t="str">
        <f>VLOOKUP(BJB!$F$9:$F$5599,Ctrl!$B$4:$D$399,3,0)</f>
        <v>I</v>
      </c>
      <c r="F4047" s="139" t="s">
        <v>10524</v>
      </c>
      <c r="G4047" s="139" t="s">
        <v>659</v>
      </c>
      <c r="H4047" s="125" t="s">
        <v>19325</v>
      </c>
      <c r="I4047" s="220">
        <f>IF(G4046=BJB!$G4204,I4046+1,1)</f>
        <v>1</v>
      </c>
      <c r="J4047" s="891" t="s">
        <v>20272</v>
      </c>
      <c r="K4047" s="121" t="s">
        <v>19324</v>
      </c>
      <c r="L4047" s="104" t="s">
        <v>6477</v>
      </c>
      <c r="M4047" s="104" t="s">
        <v>5262</v>
      </c>
      <c r="N4047" s="120">
        <v>41277</v>
      </c>
      <c r="O4047" s="105">
        <v>120000000</v>
      </c>
      <c r="P4047" s="105" t="s">
        <v>19323</v>
      </c>
      <c r="Q4047" s="120">
        <v>2013</v>
      </c>
      <c r="R4047" s="895">
        <v>125122567</v>
      </c>
      <c r="S4047" s="146" t="s">
        <v>5086</v>
      </c>
      <c r="T4047" s="109">
        <v>41729</v>
      </c>
      <c r="U4047" s="141">
        <v>84000000</v>
      </c>
      <c r="V4047" s="109" t="s">
        <v>6222</v>
      </c>
      <c r="W4047" s="141">
        <v>0</v>
      </c>
      <c r="X4047" s="141">
        <v>0</v>
      </c>
      <c r="Y4047" s="141">
        <v>0</v>
      </c>
      <c r="Z4047" s="141">
        <v>0</v>
      </c>
      <c r="AA4047" s="114">
        <v>0</v>
      </c>
      <c r="AB4047" s="114"/>
      <c r="AC4047" s="141"/>
      <c r="AD4047" s="141"/>
      <c r="AE4047" s="106">
        <v>0</v>
      </c>
      <c r="AF4047" s="106">
        <v>1625806</v>
      </c>
      <c r="AG4047" s="106">
        <v>5365161</v>
      </c>
      <c r="AH4047" s="141"/>
      <c r="AI4047" s="141"/>
      <c r="AJ4047" s="141"/>
      <c r="AK4047" s="141"/>
      <c r="AL4047" s="141"/>
      <c r="AM4047" s="141"/>
      <c r="AN4047" s="114">
        <f t="shared" si="126"/>
        <v>6990967</v>
      </c>
      <c r="AO4047" s="114">
        <f t="shared" si="127"/>
        <v>77009033</v>
      </c>
      <c r="AP4047" s="114"/>
      <c r="AQ4047" s="114"/>
      <c r="AR4047" s="114"/>
      <c r="AS4047" s="114"/>
    </row>
    <row r="4048" spans="1:46" s="189" customFormat="1" ht="15" customHeight="1" x14ac:dyDescent="0.2">
      <c r="A4048" s="104"/>
      <c r="B4048" s="104">
        <f>VLOOKUP(BJB!$F$9:$F$5599,Ctrl!$B$4:$C$399,2,0)</f>
        <v>15</v>
      </c>
      <c r="C4048" s="104">
        <f>VLOOKUP(BJB!$G$9:$G$5599,Ctrl!$E$4:$F$399,2,0)</f>
        <v>6</v>
      </c>
      <c r="D4048" s="219">
        <v>1</v>
      </c>
      <c r="E4048" s="104" t="str">
        <f>VLOOKUP(BJB!$F$9:$F$5599,Ctrl!$B$4:$D$399,3,0)</f>
        <v>I</v>
      </c>
      <c r="F4048" s="139" t="s">
        <v>10524</v>
      </c>
      <c r="G4048" s="139" t="s">
        <v>659</v>
      </c>
      <c r="H4048" s="125"/>
      <c r="I4048" s="220">
        <f>IF(G4047=BJB!$G4205,I4047+1,1)</f>
        <v>1</v>
      </c>
      <c r="J4048" s="912" t="s">
        <v>23905</v>
      </c>
      <c r="K4048" s="121" t="s">
        <v>5324</v>
      </c>
      <c r="L4048" s="104" t="s">
        <v>6477</v>
      </c>
      <c r="M4048" s="104" t="s">
        <v>5263</v>
      </c>
      <c r="N4048" s="120">
        <v>41337</v>
      </c>
      <c r="O4048" s="105">
        <v>75000000</v>
      </c>
      <c r="P4048" s="105" t="s">
        <v>17028</v>
      </c>
      <c r="Q4048" s="120">
        <v>41709</v>
      </c>
      <c r="R4048" s="105">
        <v>86264467</v>
      </c>
      <c r="S4048" s="146" t="s">
        <v>5086</v>
      </c>
      <c r="T4048" s="109">
        <v>41729</v>
      </c>
      <c r="U4048" s="141">
        <v>52500000</v>
      </c>
      <c r="V4048" s="109">
        <v>41699</v>
      </c>
      <c r="W4048" s="141">
        <v>52500000</v>
      </c>
      <c r="X4048" s="141">
        <v>0</v>
      </c>
      <c r="Y4048" s="141">
        <v>0</v>
      </c>
      <c r="Z4048" s="141">
        <v>0</v>
      </c>
      <c r="AA4048" s="114">
        <v>0</v>
      </c>
      <c r="AB4048" s="114"/>
      <c r="AC4048" s="141"/>
      <c r="AD4048" s="141"/>
      <c r="AE4048" s="106">
        <v>0</v>
      </c>
      <c r="AF4048" s="106">
        <v>0</v>
      </c>
      <c r="AG4048" s="106">
        <v>0</v>
      </c>
      <c r="AH4048" s="141"/>
      <c r="AI4048" s="141"/>
      <c r="AJ4048" s="141"/>
      <c r="AK4048" s="141"/>
      <c r="AL4048" s="141"/>
      <c r="AM4048" s="141"/>
      <c r="AN4048" s="114">
        <f t="shared" si="126"/>
        <v>0</v>
      </c>
      <c r="AO4048" s="114">
        <f t="shared" si="127"/>
        <v>52500000</v>
      </c>
      <c r="AP4048" s="114"/>
      <c r="AQ4048" s="114"/>
      <c r="AR4048" s="114"/>
      <c r="AS4048" s="114"/>
    </row>
    <row r="4049" spans="1:46" s="189" customFormat="1" ht="15" customHeight="1" x14ac:dyDescent="0.2">
      <c r="A4049" s="104"/>
      <c r="B4049" s="104">
        <f>VLOOKUP(BJB!$F$9:$F$5599,Ctrl!$B$4:$C$399,2,0)</f>
        <v>15</v>
      </c>
      <c r="C4049" s="104">
        <f>VLOOKUP(BJB!$G$9:$G$5599,Ctrl!$E$4:$F$399,2,0)</f>
        <v>6</v>
      </c>
      <c r="D4049" s="219">
        <v>1</v>
      </c>
      <c r="E4049" s="104" t="str">
        <f>VLOOKUP(BJB!$F$9:$F$5599,Ctrl!$B$4:$D$399,3,0)</f>
        <v>I</v>
      </c>
      <c r="F4049" s="139" t="s">
        <v>10524</v>
      </c>
      <c r="G4049" s="139" t="s">
        <v>659</v>
      </c>
      <c r="H4049" s="886" t="s">
        <v>14795</v>
      </c>
      <c r="I4049" s="220">
        <f>IF(G4048=BJB!$G4206,I4048+1,1)</f>
        <v>1</v>
      </c>
      <c r="J4049" s="891" t="s">
        <v>18523</v>
      </c>
      <c r="K4049" s="121" t="s">
        <v>5541</v>
      </c>
      <c r="L4049" s="104" t="s">
        <v>6477</v>
      </c>
      <c r="M4049" s="104" t="s">
        <v>5542</v>
      </c>
      <c r="N4049" s="120">
        <v>41709</v>
      </c>
      <c r="O4049" s="105">
        <v>75000000</v>
      </c>
      <c r="P4049" s="105" t="s">
        <v>17029</v>
      </c>
      <c r="Q4049" s="120">
        <v>41709</v>
      </c>
      <c r="R4049" s="105">
        <v>75388963</v>
      </c>
      <c r="S4049" s="146" t="s">
        <v>5470</v>
      </c>
      <c r="T4049" s="109">
        <v>41789</v>
      </c>
      <c r="U4049" s="141">
        <v>50880319.699999996</v>
      </c>
      <c r="V4049" s="109">
        <v>41760</v>
      </c>
      <c r="W4049" s="141">
        <v>50880319.699999996</v>
      </c>
      <c r="X4049" s="141">
        <v>0</v>
      </c>
      <c r="Y4049" s="141">
        <v>0</v>
      </c>
      <c r="Z4049" s="141">
        <v>0</v>
      </c>
      <c r="AA4049" s="114">
        <v>7851052</v>
      </c>
      <c r="AB4049" s="114">
        <v>844191</v>
      </c>
      <c r="AC4049" s="132"/>
      <c r="AD4049" s="141">
        <v>806972</v>
      </c>
      <c r="AE4049" s="106">
        <v>0</v>
      </c>
      <c r="AF4049" s="106">
        <v>0</v>
      </c>
      <c r="AG4049" s="106">
        <v>0</v>
      </c>
      <c r="AH4049" s="222"/>
      <c r="AI4049" s="222"/>
      <c r="AJ4049" s="141"/>
      <c r="AK4049" s="141"/>
      <c r="AL4049" s="141"/>
      <c r="AM4049" s="141"/>
      <c r="AN4049" s="114">
        <f t="shared" si="126"/>
        <v>9502215</v>
      </c>
      <c r="AO4049" s="114">
        <f t="shared" si="127"/>
        <v>41378104.699999996</v>
      </c>
      <c r="AP4049" s="114"/>
      <c r="AQ4049" s="114"/>
      <c r="AR4049" s="114"/>
      <c r="AS4049" s="114"/>
    </row>
    <row r="4050" spans="1:46" s="189" customFormat="1" ht="15" customHeight="1" x14ac:dyDescent="0.2">
      <c r="A4050" s="104"/>
      <c r="B4050" s="104">
        <f>VLOOKUP(BJB!$F$9:$F$5599,Ctrl!$B$4:$C$399,2,0)</f>
        <v>15</v>
      </c>
      <c r="C4050" s="104">
        <f>VLOOKUP(BJB!$G$9:$G$5599,Ctrl!$E$4:$F$399,2,0)</f>
        <v>6</v>
      </c>
      <c r="D4050" s="219">
        <v>1</v>
      </c>
      <c r="E4050" s="104" t="str">
        <f>VLOOKUP(BJB!$F$9:$F$5599,Ctrl!$B$4:$D$399,3,0)</f>
        <v>I</v>
      </c>
      <c r="F4050" s="139" t="s">
        <v>10524</v>
      </c>
      <c r="G4050" s="139" t="s">
        <v>659</v>
      </c>
      <c r="H4050" s="125" t="s">
        <v>20211</v>
      </c>
      <c r="I4050" s="220">
        <f>IF(G4049=BJB!$G4207,I4049+1,1)</f>
        <v>1</v>
      </c>
      <c r="J4050" s="891" t="s">
        <v>20273</v>
      </c>
      <c r="K4050" s="121" t="s">
        <v>5741</v>
      </c>
      <c r="L4050" s="104" t="s">
        <v>6477</v>
      </c>
      <c r="M4050" s="104" t="s">
        <v>5742</v>
      </c>
      <c r="N4050" s="120">
        <v>41337</v>
      </c>
      <c r="O4050" s="105">
        <v>100000000</v>
      </c>
      <c r="P4050" s="105" t="s">
        <v>17030</v>
      </c>
      <c r="Q4050" s="120">
        <v>41767</v>
      </c>
      <c r="R4050" s="105">
        <v>129484932</v>
      </c>
      <c r="S4050" s="146" t="s">
        <v>5563</v>
      </c>
      <c r="T4050" s="109">
        <v>41820</v>
      </c>
      <c r="U4050" s="141">
        <v>70000000</v>
      </c>
      <c r="V4050" s="109">
        <v>41791</v>
      </c>
      <c r="W4050" s="141">
        <v>70000000</v>
      </c>
      <c r="X4050" s="141">
        <v>0</v>
      </c>
      <c r="Y4050" s="141">
        <v>0</v>
      </c>
      <c r="Z4050" s="141">
        <v>0</v>
      </c>
      <c r="AA4050" s="114">
        <v>1032500</v>
      </c>
      <c r="AB4050" s="114"/>
      <c r="AC4050" s="141"/>
      <c r="AD4050" s="141"/>
      <c r="AE4050" s="106">
        <v>0</v>
      </c>
      <c r="AF4050" s="106">
        <v>0</v>
      </c>
      <c r="AG4050" s="106">
        <v>68967500</v>
      </c>
      <c r="AH4050" s="141"/>
      <c r="AI4050" s="141"/>
      <c r="AJ4050" s="141"/>
      <c r="AK4050" s="141"/>
      <c r="AL4050" s="141"/>
      <c r="AM4050" s="141"/>
      <c r="AN4050" s="114">
        <f t="shared" si="126"/>
        <v>70000000</v>
      </c>
      <c r="AO4050" s="114">
        <f t="shared" si="127"/>
        <v>0</v>
      </c>
      <c r="AP4050" s="114"/>
      <c r="AQ4050" s="114"/>
      <c r="AR4050" s="114"/>
      <c r="AS4050" s="114"/>
    </row>
    <row r="4051" spans="1:46" s="189" customFormat="1" ht="15" customHeight="1" x14ac:dyDescent="0.2">
      <c r="A4051" s="104"/>
      <c r="B4051" s="104">
        <f>VLOOKUP(BJB!$F$9:$F$5599,Ctrl!$B$4:$C$399,2,0)</f>
        <v>15</v>
      </c>
      <c r="C4051" s="104">
        <f>VLOOKUP(BJB!$G$9:$G$5599,Ctrl!$E$4:$F$399,2,0)</f>
        <v>6</v>
      </c>
      <c r="D4051" s="219">
        <v>1</v>
      </c>
      <c r="E4051" s="104" t="str">
        <f>VLOOKUP(BJB!$F$9:$F$5599,Ctrl!$B$4:$D$399,3,0)</f>
        <v>I</v>
      </c>
      <c r="F4051" s="139" t="s">
        <v>10524</v>
      </c>
      <c r="G4051" s="139" t="s">
        <v>659</v>
      </c>
      <c r="H4051" s="125"/>
      <c r="I4051" s="220">
        <f>IF(G4050=BJB!$G4208,I4050+1,1)</f>
        <v>1</v>
      </c>
      <c r="J4051" s="912" t="s">
        <v>23906</v>
      </c>
      <c r="K4051" s="121" t="s">
        <v>5743</v>
      </c>
      <c r="L4051" s="104" t="s">
        <v>6477</v>
      </c>
      <c r="M4051" s="104" t="s">
        <v>5744</v>
      </c>
      <c r="N4051" s="120">
        <v>41411</v>
      </c>
      <c r="O4051" s="105">
        <v>50000000</v>
      </c>
      <c r="P4051" s="105" t="s">
        <v>17031</v>
      </c>
      <c r="Q4051" s="120">
        <v>41772</v>
      </c>
      <c r="R4051" s="105">
        <v>49559974</v>
      </c>
      <c r="S4051" s="146" t="s">
        <v>5563</v>
      </c>
      <c r="T4051" s="109">
        <v>41820</v>
      </c>
      <c r="U4051" s="141">
        <v>33376918.399999999</v>
      </c>
      <c r="V4051" s="109">
        <v>41791</v>
      </c>
      <c r="W4051" s="141">
        <v>33376918.399999999</v>
      </c>
      <c r="X4051" s="141">
        <v>0</v>
      </c>
      <c r="Y4051" s="141">
        <v>0</v>
      </c>
      <c r="Z4051" s="141">
        <v>0</v>
      </c>
      <c r="AA4051" s="114">
        <v>700000</v>
      </c>
      <c r="AB4051" s="114"/>
      <c r="AC4051" s="141"/>
      <c r="AD4051" s="141"/>
      <c r="AE4051" s="106">
        <v>0</v>
      </c>
      <c r="AF4051" s="106">
        <v>0</v>
      </c>
      <c r="AG4051" s="106">
        <v>0</v>
      </c>
      <c r="AH4051" s="141"/>
      <c r="AI4051" s="141"/>
      <c r="AJ4051" s="141"/>
      <c r="AK4051" s="141"/>
      <c r="AL4051" s="141"/>
      <c r="AM4051" s="141"/>
      <c r="AN4051" s="114">
        <f t="shared" si="126"/>
        <v>700000</v>
      </c>
      <c r="AO4051" s="114">
        <f t="shared" si="127"/>
        <v>32676918.399999999</v>
      </c>
      <c r="AP4051" s="114"/>
      <c r="AQ4051" s="114"/>
      <c r="AR4051" s="114"/>
      <c r="AS4051" s="114"/>
    </row>
    <row r="4052" spans="1:46" s="189" customFormat="1" ht="15" customHeight="1" x14ac:dyDescent="0.2">
      <c r="A4052" s="104"/>
      <c r="B4052" s="104">
        <f>VLOOKUP(BJB!$F$9:$F$5599,Ctrl!$B$4:$C$399,2,0)</f>
        <v>15</v>
      </c>
      <c r="C4052" s="104">
        <f>VLOOKUP(BJB!$G$9:$G$5599,Ctrl!$E$4:$F$399,2,0)</f>
        <v>6</v>
      </c>
      <c r="D4052" s="219">
        <v>1</v>
      </c>
      <c r="E4052" s="104" t="str">
        <f>VLOOKUP(BJB!$F$9:$F$5599,Ctrl!$B$4:$D$399,3,0)</f>
        <v>I</v>
      </c>
      <c r="F4052" s="139" t="s">
        <v>10524</v>
      </c>
      <c r="G4052" s="139" t="s">
        <v>659</v>
      </c>
      <c r="H4052" s="125"/>
      <c r="I4052" s="220">
        <f>IF(G4051=BJB!$G4209,I4051+1,1)</f>
        <v>1</v>
      </c>
      <c r="J4052" s="912" t="s">
        <v>23907</v>
      </c>
      <c r="K4052" s="121" t="s">
        <v>850</v>
      </c>
      <c r="L4052" s="104" t="s">
        <v>6477</v>
      </c>
      <c r="M4052" s="104" t="s">
        <v>5742</v>
      </c>
      <c r="N4052" s="120">
        <v>41337</v>
      </c>
      <c r="O4052" s="105">
        <v>75000000</v>
      </c>
      <c r="P4052" s="105" t="s">
        <v>17032</v>
      </c>
      <c r="Q4052" s="120">
        <v>41772</v>
      </c>
      <c r="R4052" s="105">
        <v>71689739</v>
      </c>
      <c r="S4052" s="146" t="s">
        <v>5563</v>
      </c>
      <c r="T4052" s="109">
        <v>41820</v>
      </c>
      <c r="U4052" s="141">
        <v>48443441.199999996</v>
      </c>
      <c r="V4052" s="109">
        <v>41791</v>
      </c>
      <c r="W4052" s="141">
        <v>48443441.199999996</v>
      </c>
      <c r="X4052" s="141">
        <v>0</v>
      </c>
      <c r="Y4052" s="141">
        <v>0</v>
      </c>
      <c r="Z4052" s="141">
        <v>0</v>
      </c>
      <c r="AA4052" s="114">
        <v>14509900</v>
      </c>
      <c r="AB4052" s="114"/>
      <c r="AC4052" s="141"/>
      <c r="AD4052" s="141"/>
      <c r="AE4052" s="106">
        <v>0</v>
      </c>
      <c r="AF4052" s="106">
        <v>0</v>
      </c>
      <c r="AG4052" s="106">
        <v>0</v>
      </c>
      <c r="AH4052" s="141"/>
      <c r="AI4052" s="141"/>
      <c r="AJ4052" s="141"/>
      <c r="AK4052" s="141"/>
      <c r="AL4052" s="141"/>
      <c r="AM4052" s="141"/>
      <c r="AN4052" s="114">
        <f t="shared" si="126"/>
        <v>14509900</v>
      </c>
      <c r="AO4052" s="114">
        <f t="shared" si="127"/>
        <v>33933541.199999996</v>
      </c>
      <c r="AP4052" s="114"/>
      <c r="AQ4052" s="114"/>
      <c r="AR4052" s="114"/>
      <c r="AS4052" s="114"/>
    </row>
    <row r="4053" spans="1:46" s="189" customFormat="1" ht="15" customHeight="1" x14ac:dyDescent="0.2">
      <c r="A4053" s="104"/>
      <c r="B4053" s="104">
        <f>VLOOKUP(BJB!$F$9:$F$5599,Ctrl!$B$4:$C$399,2,0)</f>
        <v>15</v>
      </c>
      <c r="C4053" s="104">
        <f>VLOOKUP(BJB!$G$9:$G$5599,Ctrl!$E$4:$F$399,2,0)</f>
        <v>6</v>
      </c>
      <c r="D4053" s="219">
        <v>1</v>
      </c>
      <c r="E4053" s="104" t="str">
        <f>VLOOKUP(BJB!$F$9:$F$5599,Ctrl!$B$4:$D$399,3,0)</f>
        <v>I</v>
      </c>
      <c r="F4053" s="139" t="s">
        <v>10524</v>
      </c>
      <c r="G4053" s="139" t="s">
        <v>659</v>
      </c>
      <c r="H4053" s="125"/>
      <c r="I4053" s="220">
        <f>IF(G4052=BJB!$G4210,I4052+1,1)</f>
        <v>1</v>
      </c>
      <c r="J4053" s="912" t="s">
        <v>23908</v>
      </c>
      <c r="K4053" s="121" t="s">
        <v>5779</v>
      </c>
      <c r="L4053" s="104" t="s">
        <v>6477</v>
      </c>
      <c r="M4053" s="104" t="s">
        <v>5780</v>
      </c>
      <c r="N4053" s="120">
        <v>41235</v>
      </c>
      <c r="O4053" s="105">
        <v>250000000</v>
      </c>
      <c r="P4053" s="105" t="s">
        <v>17033</v>
      </c>
      <c r="Q4053" s="120">
        <v>41772</v>
      </c>
      <c r="R4053" s="105">
        <v>232953882</v>
      </c>
      <c r="S4053" s="146" t="s">
        <v>5759</v>
      </c>
      <c r="T4053" s="109">
        <v>41844</v>
      </c>
      <c r="U4053" s="141">
        <v>157382299</v>
      </c>
      <c r="V4053" s="109">
        <v>41821</v>
      </c>
      <c r="W4053" s="141">
        <v>157382299</v>
      </c>
      <c r="X4053" s="141">
        <v>0</v>
      </c>
      <c r="Y4053" s="141">
        <v>0</v>
      </c>
      <c r="Z4053" s="141">
        <v>0</v>
      </c>
      <c r="AA4053" s="114">
        <v>24931529</v>
      </c>
      <c r="AB4053" s="114"/>
      <c r="AC4053" s="141"/>
      <c r="AD4053" s="141"/>
      <c r="AE4053" s="106">
        <v>0</v>
      </c>
      <c r="AF4053" s="106">
        <v>0</v>
      </c>
      <c r="AG4053" s="106">
        <v>0</v>
      </c>
      <c r="AH4053" s="141"/>
      <c r="AI4053" s="141"/>
      <c r="AJ4053" s="141"/>
      <c r="AK4053" s="141"/>
      <c r="AL4053" s="141"/>
      <c r="AM4053" s="141"/>
      <c r="AN4053" s="114">
        <f t="shared" si="126"/>
        <v>24931529</v>
      </c>
      <c r="AO4053" s="114">
        <f t="shared" si="127"/>
        <v>132450770</v>
      </c>
      <c r="AP4053" s="114"/>
      <c r="AQ4053" s="114"/>
      <c r="AR4053" s="114"/>
      <c r="AS4053" s="114"/>
    </row>
    <row r="4054" spans="1:46" s="189" customFormat="1" ht="15" customHeight="1" x14ac:dyDescent="0.2">
      <c r="A4054" s="104"/>
      <c r="B4054" s="104">
        <f>VLOOKUP(BJB!$F$9:$F$5599,Ctrl!$B$4:$C$399,2,0)</f>
        <v>15</v>
      </c>
      <c r="C4054" s="104">
        <f>VLOOKUP(BJB!$G$9:$G$5599,Ctrl!$E$4:$F$399,2,0)</f>
        <v>6</v>
      </c>
      <c r="D4054" s="219">
        <v>1</v>
      </c>
      <c r="E4054" s="104" t="str">
        <f>VLOOKUP(BJB!$F$9:$F$5599,Ctrl!$B$4:$D$399,3,0)</f>
        <v>I</v>
      </c>
      <c r="F4054" s="139" t="s">
        <v>10524</v>
      </c>
      <c r="G4054" s="139" t="s">
        <v>659</v>
      </c>
      <c r="H4054" s="125"/>
      <c r="I4054" s="220">
        <f>IF(G4053=BJB!$G4211,I4053+1,1)</f>
        <v>1</v>
      </c>
      <c r="J4054" s="912" t="s">
        <v>23909</v>
      </c>
      <c r="K4054" s="121" t="s">
        <v>6127</v>
      </c>
      <c r="L4054" s="104" t="s">
        <v>6477</v>
      </c>
      <c r="M4054" s="104" t="s">
        <v>6128</v>
      </c>
      <c r="N4054" s="120">
        <v>41257</v>
      </c>
      <c r="O4054" s="105">
        <v>301625000</v>
      </c>
      <c r="P4054" s="105" t="s">
        <v>17034</v>
      </c>
      <c r="Q4054" s="120">
        <v>41817</v>
      </c>
      <c r="R4054" s="105">
        <v>283974434</v>
      </c>
      <c r="S4054" s="146" t="s">
        <v>6092</v>
      </c>
      <c r="T4054" s="109">
        <v>41992</v>
      </c>
      <c r="U4054" s="141">
        <v>70993608.5</v>
      </c>
      <c r="V4054" s="109">
        <v>41992</v>
      </c>
      <c r="W4054" s="141">
        <v>70993608.5</v>
      </c>
      <c r="X4054" s="141">
        <v>0</v>
      </c>
      <c r="Y4054" s="141">
        <v>0</v>
      </c>
      <c r="Z4054" s="141">
        <v>0</v>
      </c>
      <c r="AA4054" s="114">
        <v>0</v>
      </c>
      <c r="AB4054" s="114"/>
      <c r="AC4054" s="141"/>
      <c r="AD4054" s="141"/>
      <c r="AE4054" s="106">
        <v>0</v>
      </c>
      <c r="AF4054" s="106">
        <v>0</v>
      </c>
      <c r="AG4054" s="106">
        <v>0</v>
      </c>
      <c r="AH4054" s="141"/>
      <c r="AI4054" s="141"/>
      <c r="AJ4054" s="141"/>
      <c r="AK4054" s="141"/>
      <c r="AL4054" s="141"/>
      <c r="AM4054" s="141"/>
      <c r="AN4054" s="114">
        <f t="shared" si="126"/>
        <v>0</v>
      </c>
      <c r="AO4054" s="114">
        <f t="shared" si="127"/>
        <v>70993608.5</v>
      </c>
      <c r="AP4054" s="114"/>
      <c r="AQ4054" s="114"/>
      <c r="AR4054" s="114"/>
      <c r="AS4054" s="114"/>
    </row>
    <row r="4055" spans="1:46" s="237" customFormat="1" ht="15" customHeight="1" x14ac:dyDescent="0.2">
      <c r="A4055" s="104"/>
      <c r="B4055" s="104">
        <f>VLOOKUP(BJB!$F$9:$F$5599,Ctrl!$B$4:$C$399,2,0)</f>
        <v>15</v>
      </c>
      <c r="C4055" s="104">
        <f>VLOOKUP(BJB!$G$9:$G$5599,Ctrl!$E$4:$F$399,2,0)</f>
        <v>6</v>
      </c>
      <c r="D4055" s="219">
        <v>1</v>
      </c>
      <c r="E4055" s="104" t="str">
        <f>VLOOKUP(BJB!$F$9:$F$5599,Ctrl!$B$4:$D$399,3,0)</f>
        <v>I</v>
      </c>
      <c r="F4055" s="139" t="s">
        <v>10524</v>
      </c>
      <c r="G4055" s="139" t="s">
        <v>659</v>
      </c>
      <c r="H4055" s="125" t="s">
        <v>7705</v>
      </c>
      <c r="I4055" s="220">
        <f>IF(G4054=BJB!$G4212,I4054+1,1)</f>
        <v>1</v>
      </c>
      <c r="J4055" s="912" t="s">
        <v>23910</v>
      </c>
      <c r="K4055" s="121" t="s">
        <v>6148</v>
      </c>
      <c r="L4055" s="104" t="s">
        <v>6477</v>
      </c>
      <c r="M4055" s="104" t="s">
        <v>6150</v>
      </c>
      <c r="N4055" s="120">
        <v>41411</v>
      </c>
      <c r="O4055" s="105">
        <v>100000000</v>
      </c>
      <c r="P4055" s="105" t="s">
        <v>17035</v>
      </c>
      <c r="Q4055" s="120">
        <v>41956</v>
      </c>
      <c r="R4055" s="105">
        <v>71752004</v>
      </c>
      <c r="S4055" s="146" t="s">
        <v>6086</v>
      </c>
      <c r="T4055" s="109">
        <v>42003</v>
      </c>
      <c r="U4055" s="141">
        <v>47988209.5</v>
      </c>
      <c r="V4055" s="109">
        <v>41974</v>
      </c>
      <c r="W4055" s="141">
        <v>47988209.5</v>
      </c>
      <c r="X4055" s="141">
        <v>0</v>
      </c>
      <c r="Y4055" s="141">
        <v>0</v>
      </c>
      <c r="Z4055" s="141">
        <v>0</v>
      </c>
      <c r="AA4055" s="114">
        <v>47988209</v>
      </c>
      <c r="AB4055" s="114"/>
      <c r="AC4055" s="132"/>
      <c r="AD4055" s="141"/>
      <c r="AE4055" s="106">
        <v>0</v>
      </c>
      <c r="AF4055" s="106">
        <v>0</v>
      </c>
      <c r="AG4055" s="106">
        <v>0</v>
      </c>
      <c r="AH4055" s="141"/>
      <c r="AI4055" s="222"/>
      <c r="AJ4055" s="141"/>
      <c r="AK4055" s="141"/>
      <c r="AL4055" s="141"/>
      <c r="AM4055" s="141"/>
      <c r="AN4055" s="114">
        <f t="shared" si="126"/>
        <v>47988209</v>
      </c>
      <c r="AO4055" s="114">
        <f t="shared" si="127"/>
        <v>0.5</v>
      </c>
      <c r="AP4055" s="114"/>
      <c r="AQ4055" s="114"/>
      <c r="AR4055" s="114"/>
      <c r="AS4055" s="114"/>
      <c r="AT4055" s="190"/>
    </row>
    <row r="4056" spans="1:46" s="237" customFormat="1" ht="15" customHeight="1" x14ac:dyDescent="0.2">
      <c r="A4056" s="104"/>
      <c r="B4056" s="104">
        <f>VLOOKUP(BJB!$F$9:$F$5599,Ctrl!$B$4:$C$399,2,0)</f>
        <v>15</v>
      </c>
      <c r="C4056" s="104">
        <f>VLOOKUP(BJB!$G$9:$G$5599,Ctrl!$E$4:$F$399,2,0)</f>
        <v>6</v>
      </c>
      <c r="D4056" s="219">
        <v>1</v>
      </c>
      <c r="E4056" s="104" t="str">
        <f>VLOOKUP(BJB!$F$9:$F$5599,Ctrl!$B$4:$D$399,3,0)</f>
        <v>I</v>
      </c>
      <c r="F4056" s="139" t="s">
        <v>10524</v>
      </c>
      <c r="G4056" s="139" t="s">
        <v>659</v>
      </c>
      <c r="H4056" s="125" t="s">
        <v>7549</v>
      </c>
      <c r="I4056" s="220">
        <f>IF(G4055=BJB!$G4213,I4055+1,1)</f>
        <v>1</v>
      </c>
      <c r="J4056" s="912" t="s">
        <v>23911</v>
      </c>
      <c r="K4056" s="121" t="s">
        <v>6149</v>
      </c>
      <c r="L4056" s="104" t="s">
        <v>6477</v>
      </c>
      <c r="M4056" s="104" t="s">
        <v>6151</v>
      </c>
      <c r="N4056" s="120">
        <v>37684</v>
      </c>
      <c r="O4056" s="105">
        <v>200000000</v>
      </c>
      <c r="P4056" s="105" t="s">
        <v>17036</v>
      </c>
      <c r="Q4056" s="120">
        <v>41969</v>
      </c>
      <c r="R4056" s="105">
        <v>176982034</v>
      </c>
      <c r="S4056" s="146" t="s">
        <v>6086</v>
      </c>
      <c r="T4056" s="109">
        <v>42003</v>
      </c>
      <c r="U4056" s="141">
        <v>117570429.89999999</v>
      </c>
      <c r="V4056" s="109">
        <v>41974</v>
      </c>
      <c r="W4056" s="141">
        <v>117570429.89999999</v>
      </c>
      <c r="X4056" s="141">
        <v>0</v>
      </c>
      <c r="Y4056" s="141">
        <v>0</v>
      </c>
      <c r="Z4056" s="141">
        <v>0</v>
      </c>
      <c r="AA4056" s="114">
        <v>5598547</v>
      </c>
      <c r="AB4056" s="114"/>
      <c r="AC4056" s="132"/>
      <c r="AD4056" s="141"/>
      <c r="AE4056" s="106">
        <v>0</v>
      </c>
      <c r="AF4056" s="106">
        <v>0</v>
      </c>
      <c r="AG4056" s="106">
        <v>0</v>
      </c>
      <c r="AH4056" s="141"/>
      <c r="AI4056" s="141"/>
      <c r="AJ4056" s="141"/>
      <c r="AK4056" s="141"/>
      <c r="AL4056" s="141"/>
      <c r="AM4056" s="141"/>
      <c r="AN4056" s="114">
        <f t="shared" si="126"/>
        <v>5598547</v>
      </c>
      <c r="AO4056" s="114">
        <f t="shared" si="127"/>
        <v>111971882.89999999</v>
      </c>
      <c r="AP4056" s="114"/>
      <c r="AQ4056" s="114"/>
      <c r="AR4056" s="114"/>
      <c r="AS4056" s="114"/>
      <c r="AT4056" s="190"/>
    </row>
    <row r="4057" spans="1:46" s="189" customFormat="1" ht="15" customHeight="1" x14ac:dyDescent="0.2">
      <c r="A4057" s="104"/>
      <c r="B4057" s="104">
        <f>VLOOKUP(BJB!$F$9:$F$5599,Ctrl!$B$4:$C$399,2,0)</f>
        <v>15</v>
      </c>
      <c r="C4057" s="104">
        <f>VLOOKUP(BJB!$G$9:$G$5599,Ctrl!$E$4:$F$399,2,0)</f>
        <v>6</v>
      </c>
      <c r="D4057" s="219">
        <v>1</v>
      </c>
      <c r="E4057" s="104" t="str">
        <f>VLOOKUP(BJB!$F$9:$F$5599,Ctrl!$B$4:$D$399,3,0)</f>
        <v>I</v>
      </c>
      <c r="F4057" s="139" t="s">
        <v>10524</v>
      </c>
      <c r="G4057" s="139" t="s">
        <v>659</v>
      </c>
      <c r="H4057" s="125"/>
      <c r="I4057" s="220">
        <f>IF(G4056=BJB!$G4214,I4056+1,1)</f>
        <v>1</v>
      </c>
      <c r="J4057" s="912" t="s">
        <v>23912</v>
      </c>
      <c r="K4057" s="121" t="s">
        <v>7784</v>
      </c>
      <c r="L4057" s="104" t="s">
        <v>6477</v>
      </c>
      <c r="M4057" s="104" t="s">
        <v>5744</v>
      </c>
      <c r="N4057" s="120">
        <v>41411</v>
      </c>
      <c r="O4057" s="105">
        <v>50000000</v>
      </c>
      <c r="P4057" s="105" t="s">
        <v>17037</v>
      </c>
      <c r="Q4057" s="120">
        <v>41939</v>
      </c>
      <c r="R4057" s="105">
        <v>48136346</v>
      </c>
      <c r="S4057" s="146" t="s">
        <v>7918</v>
      </c>
      <c r="T4057" s="109">
        <v>42114</v>
      </c>
      <c r="U4057" s="141">
        <v>32708495</v>
      </c>
      <c r="V4057" s="109">
        <v>42114</v>
      </c>
      <c r="W4057" s="141">
        <v>32708495</v>
      </c>
      <c r="X4057" s="141">
        <v>0</v>
      </c>
      <c r="Y4057" s="141">
        <v>0</v>
      </c>
      <c r="Z4057" s="141">
        <v>0</v>
      </c>
      <c r="AA4057" s="114">
        <v>0</v>
      </c>
      <c r="AB4057" s="114"/>
      <c r="AC4057" s="132"/>
      <c r="AD4057" s="141"/>
      <c r="AE4057" s="106">
        <v>0</v>
      </c>
      <c r="AF4057" s="106">
        <v>0</v>
      </c>
      <c r="AG4057" s="106">
        <v>0</v>
      </c>
      <c r="AH4057" s="141"/>
      <c r="AI4057" s="141"/>
      <c r="AJ4057" s="141"/>
      <c r="AK4057" s="141"/>
      <c r="AL4057" s="141"/>
      <c r="AM4057" s="141"/>
      <c r="AN4057" s="114">
        <f t="shared" si="126"/>
        <v>0</v>
      </c>
      <c r="AO4057" s="114">
        <f t="shared" si="127"/>
        <v>32708495</v>
      </c>
      <c r="AP4057" s="114"/>
      <c r="AQ4057" s="114"/>
      <c r="AR4057" s="114"/>
      <c r="AS4057" s="114"/>
      <c r="AT4057" s="191"/>
    </row>
    <row r="4058" spans="1:46" s="189" customFormat="1" ht="15" customHeight="1" x14ac:dyDescent="0.2">
      <c r="A4058" s="104"/>
      <c r="B4058" s="104">
        <f>VLOOKUP(BJB!$F$9:$F$5599,Ctrl!$B$4:$C$399,2,0)</f>
        <v>15</v>
      </c>
      <c r="C4058" s="104">
        <f>VLOOKUP(BJB!$G$9:$G$5599,Ctrl!$E$4:$F$399,2,0)</f>
        <v>0</v>
      </c>
      <c r="D4058" s="219">
        <v>1</v>
      </c>
      <c r="E4058" s="104" t="str">
        <f>VLOOKUP(BJB!$F$9:$F$5599,Ctrl!$B$4:$D$399,3,0)</f>
        <v>I</v>
      </c>
      <c r="F4058" s="139" t="s">
        <v>10583</v>
      </c>
      <c r="G4058" s="139" t="s">
        <v>7670</v>
      </c>
      <c r="H4058" s="125"/>
      <c r="I4058" s="220"/>
      <c r="J4058" s="912" t="s">
        <v>23913</v>
      </c>
      <c r="K4058" s="121" t="s">
        <v>9669</v>
      </c>
      <c r="L4058" s="104" t="s">
        <v>6477</v>
      </c>
      <c r="M4058" s="104" t="s">
        <v>10153</v>
      </c>
      <c r="N4058" s="120">
        <v>41337</v>
      </c>
      <c r="O4058" s="105">
        <v>70000000</v>
      </c>
      <c r="P4058" s="105" t="s">
        <v>6222</v>
      </c>
      <c r="Q4058" s="120" t="s">
        <v>6222</v>
      </c>
      <c r="R4058" s="890">
        <v>0</v>
      </c>
      <c r="S4058" s="146" t="s">
        <v>10162</v>
      </c>
      <c r="T4058" s="109">
        <v>42426</v>
      </c>
      <c r="U4058" s="141">
        <v>22449935</v>
      </c>
      <c r="V4058" s="109" t="s">
        <v>6222</v>
      </c>
      <c r="W4058" s="141">
        <v>0</v>
      </c>
      <c r="X4058" s="141">
        <v>0</v>
      </c>
      <c r="Y4058" s="141">
        <v>0</v>
      </c>
      <c r="Z4058" s="141">
        <v>0</v>
      </c>
      <c r="AA4058" s="114">
        <v>0</v>
      </c>
      <c r="AB4058" s="114"/>
      <c r="AC4058" s="132"/>
      <c r="AD4058" s="141"/>
      <c r="AE4058" s="106">
        <v>0</v>
      </c>
      <c r="AF4058" s="106">
        <v>0</v>
      </c>
      <c r="AG4058" s="106">
        <v>0</v>
      </c>
      <c r="AH4058" s="141"/>
      <c r="AI4058" s="141"/>
      <c r="AJ4058" s="141"/>
      <c r="AK4058" s="141"/>
      <c r="AL4058" s="141"/>
      <c r="AM4058" s="141"/>
      <c r="AN4058" s="114">
        <f t="shared" si="126"/>
        <v>0</v>
      </c>
      <c r="AO4058" s="114">
        <f t="shared" si="127"/>
        <v>22449935</v>
      </c>
      <c r="AP4058" s="114"/>
      <c r="AQ4058" s="114"/>
      <c r="AR4058" s="114"/>
      <c r="AS4058" s="114"/>
      <c r="AT4058" s="191"/>
    </row>
    <row r="4059" spans="1:46" s="190" customFormat="1" ht="15" customHeight="1" x14ac:dyDescent="0.2">
      <c r="A4059" s="104"/>
      <c r="B4059" s="104">
        <f>VLOOKUP(BJB!$F$9:$F$5599,Ctrl!$B$4:$C$399,2,0)</f>
        <v>15</v>
      </c>
      <c r="C4059" s="104">
        <f>VLOOKUP(BJB!$G$9:$G$5599,Ctrl!$E$4:$F$399,2,0)</f>
        <v>0</v>
      </c>
      <c r="D4059" s="219">
        <v>1</v>
      </c>
      <c r="E4059" s="104" t="str">
        <f>VLOOKUP(BJB!$F$9:$F$5599,Ctrl!$B$4:$D$399,3,0)</f>
        <v>I</v>
      </c>
      <c r="F4059" s="139" t="s">
        <v>10583</v>
      </c>
      <c r="G4059" s="139" t="s">
        <v>7670</v>
      </c>
      <c r="H4059" s="125"/>
      <c r="I4059" s="220"/>
      <c r="J4059" s="912" t="s">
        <v>23914</v>
      </c>
      <c r="K4059" s="121" t="s">
        <v>9670</v>
      </c>
      <c r="L4059" s="104" t="s">
        <v>6477</v>
      </c>
      <c r="M4059" s="104" t="s">
        <v>10154</v>
      </c>
      <c r="N4059" s="120">
        <v>41396</v>
      </c>
      <c r="O4059" s="105">
        <v>140000000</v>
      </c>
      <c r="P4059" s="105" t="s">
        <v>6222</v>
      </c>
      <c r="Q4059" s="120" t="s">
        <v>6222</v>
      </c>
      <c r="R4059" s="890">
        <v>0</v>
      </c>
      <c r="S4059" s="146" t="s">
        <v>10162</v>
      </c>
      <c r="T4059" s="109">
        <v>42426</v>
      </c>
      <c r="U4059" s="141">
        <v>74591221</v>
      </c>
      <c r="V4059" s="109" t="s">
        <v>6222</v>
      </c>
      <c r="W4059" s="141">
        <v>0</v>
      </c>
      <c r="X4059" s="141">
        <v>0</v>
      </c>
      <c r="Y4059" s="141">
        <v>0</v>
      </c>
      <c r="Z4059" s="141">
        <v>0</v>
      </c>
      <c r="AA4059" s="114">
        <v>0</v>
      </c>
      <c r="AB4059" s="114"/>
      <c r="AC4059" s="132"/>
      <c r="AD4059" s="141"/>
      <c r="AE4059" s="106">
        <v>0</v>
      </c>
      <c r="AF4059" s="106">
        <v>0</v>
      </c>
      <c r="AG4059" s="106">
        <v>0</v>
      </c>
      <c r="AH4059" s="141"/>
      <c r="AI4059" s="141"/>
      <c r="AJ4059" s="141"/>
      <c r="AK4059" s="141"/>
      <c r="AL4059" s="141"/>
      <c r="AM4059" s="141"/>
      <c r="AN4059" s="114">
        <f t="shared" si="126"/>
        <v>0</v>
      </c>
      <c r="AO4059" s="114">
        <f t="shared" si="127"/>
        <v>74591221</v>
      </c>
      <c r="AP4059" s="114"/>
      <c r="AQ4059" s="114"/>
      <c r="AR4059" s="114"/>
      <c r="AS4059" s="114"/>
    </row>
    <row r="4060" spans="1:46" s="190" customFormat="1" ht="15" customHeight="1" x14ac:dyDescent="0.2">
      <c r="A4060" s="104"/>
      <c r="B4060" s="104">
        <f>VLOOKUP(BJB!$F$9:$F$5599,Ctrl!$B$4:$C$399,2,0)</f>
        <v>28</v>
      </c>
      <c r="C4060" s="104">
        <f>VLOOKUP(BJB!$G$9:$G$5599,Ctrl!$E$4:$F$399,2,0)</f>
        <v>5</v>
      </c>
      <c r="D4060" s="219">
        <v>1</v>
      </c>
      <c r="E4060" s="104" t="str">
        <f>VLOOKUP(BJB!$F$9:$F$5599,Ctrl!$B$4:$D$399,3,0)</f>
        <v>III</v>
      </c>
      <c r="F4060" s="139" t="s">
        <v>10541</v>
      </c>
      <c r="G4060" s="139" t="s">
        <v>6562</v>
      </c>
      <c r="H4060" s="684">
        <v>1120803000264</v>
      </c>
      <c r="I4060" s="220"/>
      <c r="J4060" s="912" t="s">
        <v>23915</v>
      </c>
      <c r="K4060" s="121" t="s">
        <v>10179</v>
      </c>
      <c r="L4060" s="104" t="s">
        <v>6477</v>
      </c>
      <c r="M4060" s="104" t="s">
        <v>10184</v>
      </c>
      <c r="N4060" s="120">
        <v>41180</v>
      </c>
      <c r="O4060" s="105">
        <v>50000000</v>
      </c>
      <c r="P4060" s="105" t="s">
        <v>17038</v>
      </c>
      <c r="Q4060" s="120">
        <v>42130</v>
      </c>
      <c r="R4060" s="105">
        <v>24247842.899999999</v>
      </c>
      <c r="S4060" s="146" t="s">
        <v>10195</v>
      </c>
      <c r="T4060" s="109">
        <v>42458</v>
      </c>
      <c r="U4060" s="141">
        <v>15777283</v>
      </c>
      <c r="V4060" s="109">
        <v>42458</v>
      </c>
      <c r="W4060" s="141">
        <v>15777283</v>
      </c>
      <c r="X4060" s="141">
        <v>0</v>
      </c>
      <c r="Y4060" s="141">
        <v>0</v>
      </c>
      <c r="Z4060" s="141">
        <v>0</v>
      </c>
      <c r="AA4060" s="114">
        <v>15777283</v>
      </c>
      <c r="AB4060" s="114"/>
      <c r="AC4060" s="132"/>
      <c r="AD4060" s="141"/>
      <c r="AE4060" s="106">
        <v>0</v>
      </c>
      <c r="AF4060" s="106">
        <v>0</v>
      </c>
      <c r="AG4060" s="106">
        <v>0</v>
      </c>
      <c r="AH4060" s="141"/>
      <c r="AI4060" s="141"/>
      <c r="AJ4060" s="141"/>
      <c r="AK4060" s="154"/>
      <c r="AL4060" s="141"/>
      <c r="AM4060" s="141"/>
      <c r="AN4060" s="114">
        <f t="shared" si="126"/>
        <v>15777283</v>
      </c>
      <c r="AO4060" s="114">
        <f t="shared" si="127"/>
        <v>0</v>
      </c>
      <c r="AP4060" s="114"/>
      <c r="AQ4060" s="114"/>
      <c r="AR4060" s="114"/>
      <c r="AS4060" s="114"/>
    </row>
    <row r="4061" spans="1:46" s="190" customFormat="1" ht="15" customHeight="1" x14ac:dyDescent="0.2">
      <c r="A4061" s="104"/>
      <c r="B4061" s="104">
        <f>VLOOKUP(BJB!$F$9:$F$5599,Ctrl!$B$4:$C$399,2,0)</f>
        <v>35</v>
      </c>
      <c r="C4061" s="104">
        <f>VLOOKUP(BJB!$G$9:$G$5599,Ctrl!$E$4:$F$399,2,0)</f>
        <v>0</v>
      </c>
      <c r="D4061" s="219">
        <v>1</v>
      </c>
      <c r="E4061" s="104" t="str">
        <f>VLOOKUP(BJB!$F$9:$F$5599,Ctrl!$B$4:$D$399,3,0)</f>
        <v>III</v>
      </c>
      <c r="F4061" s="841" t="s">
        <v>9732</v>
      </c>
      <c r="G4061" s="841" t="s">
        <v>9710</v>
      </c>
      <c r="H4061" s="125"/>
      <c r="I4061" s="220"/>
      <c r="J4061" s="912" t="s">
        <v>23916</v>
      </c>
      <c r="K4061" s="121" t="s">
        <v>9670</v>
      </c>
      <c r="L4061" s="104" t="s">
        <v>6477</v>
      </c>
      <c r="M4061" s="104" t="s">
        <v>6035</v>
      </c>
      <c r="N4061" s="120">
        <v>41430</v>
      </c>
      <c r="O4061" s="105">
        <v>250000000</v>
      </c>
      <c r="P4061" s="105" t="s">
        <v>6222</v>
      </c>
      <c r="Q4061" s="120" t="s">
        <v>6222</v>
      </c>
      <c r="R4061" s="890">
        <v>0</v>
      </c>
      <c r="S4061" s="146" t="s">
        <v>10190</v>
      </c>
      <c r="T4061" s="109">
        <v>42458</v>
      </c>
      <c r="U4061" s="141">
        <v>146468626</v>
      </c>
      <c r="V4061" s="109" t="s">
        <v>6222</v>
      </c>
      <c r="W4061" s="141">
        <v>0</v>
      </c>
      <c r="X4061" s="141">
        <v>0</v>
      </c>
      <c r="Y4061" s="141">
        <v>0</v>
      </c>
      <c r="Z4061" s="141">
        <v>0</v>
      </c>
      <c r="AA4061" s="114">
        <v>0</v>
      </c>
      <c r="AB4061" s="114"/>
      <c r="AC4061" s="132"/>
      <c r="AD4061" s="141"/>
      <c r="AE4061" s="106">
        <v>0</v>
      </c>
      <c r="AF4061" s="106">
        <v>0</v>
      </c>
      <c r="AG4061" s="106">
        <v>0</v>
      </c>
      <c r="AH4061" s="141"/>
      <c r="AI4061" s="141"/>
      <c r="AJ4061" s="141"/>
      <c r="AK4061" s="141"/>
      <c r="AL4061" s="141"/>
      <c r="AM4061" s="141"/>
      <c r="AN4061" s="114">
        <f t="shared" si="126"/>
        <v>0</v>
      </c>
      <c r="AO4061" s="114">
        <f t="shared" si="127"/>
        <v>146468626</v>
      </c>
      <c r="AP4061" s="114"/>
      <c r="AQ4061" s="114"/>
      <c r="AR4061" s="114"/>
      <c r="AS4061" s="114"/>
    </row>
    <row r="4062" spans="1:46" s="190" customFormat="1" ht="15" customHeight="1" x14ac:dyDescent="0.2">
      <c r="A4062" s="104"/>
      <c r="B4062" s="104">
        <f>VLOOKUP(BJB!$F$9:$F$5599,Ctrl!$B$4:$C$399,2,0)</f>
        <v>35</v>
      </c>
      <c r="C4062" s="104">
        <f>VLOOKUP(BJB!$G$9:$G$5599,Ctrl!$E$4:$F$399,2,0)</f>
        <v>0</v>
      </c>
      <c r="D4062" s="219">
        <v>1</v>
      </c>
      <c r="E4062" s="104" t="str">
        <f>VLOOKUP(BJB!$F$9:$F$5599,Ctrl!$B$4:$D$399,3,0)</f>
        <v>III</v>
      </c>
      <c r="F4062" s="841" t="s">
        <v>9732</v>
      </c>
      <c r="G4062" s="841" t="s">
        <v>9710</v>
      </c>
      <c r="H4062" s="125"/>
      <c r="I4062" s="220"/>
      <c r="J4062" s="912" t="s">
        <v>23917</v>
      </c>
      <c r="K4062" s="121" t="s">
        <v>9672</v>
      </c>
      <c r="L4062" s="104" t="s">
        <v>6477</v>
      </c>
      <c r="M4062" s="104" t="s">
        <v>6035</v>
      </c>
      <c r="N4062" s="120">
        <v>41430</v>
      </c>
      <c r="O4062" s="105">
        <v>80000000</v>
      </c>
      <c r="P4062" s="105" t="s">
        <v>6222</v>
      </c>
      <c r="Q4062" s="120" t="s">
        <v>6222</v>
      </c>
      <c r="R4062" s="890">
        <v>0</v>
      </c>
      <c r="S4062" s="146" t="s">
        <v>10190</v>
      </c>
      <c r="T4062" s="109">
        <v>42458</v>
      </c>
      <c r="U4062" s="141">
        <v>47639206</v>
      </c>
      <c r="V4062" s="109" t="s">
        <v>6222</v>
      </c>
      <c r="W4062" s="141">
        <v>0</v>
      </c>
      <c r="X4062" s="141">
        <v>0</v>
      </c>
      <c r="Y4062" s="141">
        <v>0</v>
      </c>
      <c r="Z4062" s="141">
        <v>0</v>
      </c>
      <c r="AA4062" s="114">
        <v>0</v>
      </c>
      <c r="AB4062" s="114"/>
      <c r="AC4062" s="132"/>
      <c r="AD4062" s="141"/>
      <c r="AE4062" s="106">
        <v>0</v>
      </c>
      <c r="AF4062" s="106">
        <v>0</v>
      </c>
      <c r="AG4062" s="106">
        <v>0</v>
      </c>
      <c r="AH4062" s="141"/>
      <c r="AI4062" s="141"/>
      <c r="AJ4062" s="141"/>
      <c r="AK4062" s="141"/>
      <c r="AL4062" s="141"/>
      <c r="AM4062" s="141"/>
      <c r="AN4062" s="114">
        <f t="shared" si="126"/>
        <v>0</v>
      </c>
      <c r="AO4062" s="114">
        <f t="shared" si="127"/>
        <v>47639206</v>
      </c>
      <c r="AP4062" s="114"/>
      <c r="AQ4062" s="114"/>
      <c r="AR4062" s="114"/>
      <c r="AS4062" s="114"/>
    </row>
    <row r="4063" spans="1:46" s="190" customFormat="1" ht="15" customHeight="1" x14ac:dyDescent="0.2">
      <c r="A4063" s="104"/>
      <c r="B4063" s="104">
        <f>VLOOKUP(BJB!$F$9:$F$5599,Ctrl!$B$4:$C$399,2,0)</f>
        <v>35</v>
      </c>
      <c r="C4063" s="104">
        <f>VLOOKUP(BJB!$G$9:$G$5599,Ctrl!$E$4:$F$399,2,0)</f>
        <v>0</v>
      </c>
      <c r="D4063" s="219">
        <v>1</v>
      </c>
      <c r="E4063" s="104" t="str">
        <f>VLOOKUP(BJB!$F$9:$F$5599,Ctrl!$B$4:$D$399,3,0)</f>
        <v>III</v>
      </c>
      <c r="F4063" s="841" t="s">
        <v>9732</v>
      </c>
      <c r="G4063" s="841" t="s">
        <v>9710</v>
      </c>
      <c r="H4063" s="125"/>
      <c r="I4063" s="220"/>
      <c r="J4063" s="912" t="s">
        <v>23918</v>
      </c>
      <c r="K4063" s="121" t="s">
        <v>7832</v>
      </c>
      <c r="L4063" s="104" t="s">
        <v>6477</v>
      </c>
      <c r="M4063" s="104" t="s">
        <v>6035</v>
      </c>
      <c r="N4063" s="120">
        <v>41430</v>
      </c>
      <c r="O4063" s="105">
        <v>100000000</v>
      </c>
      <c r="P4063" s="105" t="s">
        <v>6222</v>
      </c>
      <c r="Q4063" s="120" t="s">
        <v>6222</v>
      </c>
      <c r="R4063" s="890">
        <v>0</v>
      </c>
      <c r="S4063" s="146" t="s">
        <v>10190</v>
      </c>
      <c r="T4063" s="109">
        <v>42458</v>
      </c>
      <c r="U4063" s="141">
        <v>60609942</v>
      </c>
      <c r="V4063" s="109" t="s">
        <v>6222</v>
      </c>
      <c r="W4063" s="141">
        <v>0</v>
      </c>
      <c r="X4063" s="141">
        <v>0</v>
      </c>
      <c r="Y4063" s="141">
        <v>0</v>
      </c>
      <c r="Z4063" s="141">
        <v>0</v>
      </c>
      <c r="AA4063" s="114">
        <v>0</v>
      </c>
      <c r="AB4063" s="114"/>
      <c r="AC4063" s="132"/>
      <c r="AD4063" s="141"/>
      <c r="AE4063" s="106">
        <v>0</v>
      </c>
      <c r="AF4063" s="106">
        <v>0</v>
      </c>
      <c r="AG4063" s="106">
        <v>0</v>
      </c>
      <c r="AH4063" s="141"/>
      <c r="AI4063" s="141"/>
      <c r="AJ4063" s="141"/>
      <c r="AK4063" s="141"/>
      <c r="AL4063" s="141"/>
      <c r="AM4063" s="141"/>
      <c r="AN4063" s="114">
        <f t="shared" si="126"/>
        <v>0</v>
      </c>
      <c r="AO4063" s="114">
        <f t="shared" si="127"/>
        <v>60609942</v>
      </c>
      <c r="AP4063" s="114"/>
      <c r="AQ4063" s="114"/>
      <c r="AR4063" s="114"/>
      <c r="AS4063" s="114"/>
    </row>
    <row r="4064" spans="1:46" s="190" customFormat="1" ht="15" customHeight="1" x14ac:dyDescent="0.2">
      <c r="A4064" s="104"/>
      <c r="B4064" s="104">
        <f>VLOOKUP(BJB!$F$9:$F$5599,Ctrl!$B$4:$C$399,2,0)</f>
        <v>35</v>
      </c>
      <c r="C4064" s="104">
        <f>VLOOKUP(BJB!$G$9:$G$5599,Ctrl!$E$4:$F$399,2,0)</f>
        <v>6</v>
      </c>
      <c r="D4064" s="219">
        <v>1</v>
      </c>
      <c r="E4064" s="104" t="str">
        <f>VLOOKUP(BJB!$F$9:$F$5599,Ctrl!$B$4:$D$399,3,0)</f>
        <v>III</v>
      </c>
      <c r="F4064" s="841" t="s">
        <v>9732</v>
      </c>
      <c r="G4064" s="841" t="s">
        <v>4676</v>
      </c>
      <c r="H4064" s="125">
        <v>1120127000165</v>
      </c>
      <c r="I4064" s="220">
        <f>IF(G4063=BJB!$G3806,I4063+1,1)</f>
        <v>1</v>
      </c>
      <c r="J4064" s="912" t="s">
        <v>23919</v>
      </c>
      <c r="K4064" s="121" t="s">
        <v>10853</v>
      </c>
      <c r="L4064" s="227" t="s">
        <v>6477</v>
      </c>
      <c r="M4064" s="104" t="s">
        <v>4702</v>
      </c>
      <c r="N4064" s="120">
        <v>40963</v>
      </c>
      <c r="O4064" s="107">
        <v>45000000</v>
      </c>
      <c r="P4064" s="105" t="s">
        <v>6222</v>
      </c>
      <c r="Q4064" s="120" t="s">
        <v>6222</v>
      </c>
      <c r="R4064" s="890">
        <v>0</v>
      </c>
      <c r="S4064" s="146" t="s">
        <v>5759</v>
      </c>
      <c r="T4064" s="109">
        <v>41844</v>
      </c>
      <c r="U4064" s="116">
        <v>18811810</v>
      </c>
      <c r="V4064" s="109" t="s">
        <v>6222</v>
      </c>
      <c r="W4064" s="141">
        <v>0</v>
      </c>
      <c r="X4064" s="141">
        <v>0</v>
      </c>
      <c r="Y4064" s="141">
        <v>0</v>
      </c>
      <c r="Z4064" s="141">
        <v>0</v>
      </c>
      <c r="AA4064" s="150">
        <v>18811810</v>
      </c>
      <c r="AB4064" s="150"/>
      <c r="AC4064" s="132"/>
      <c r="AD4064" s="141"/>
      <c r="AE4064" s="106">
        <v>0</v>
      </c>
      <c r="AF4064" s="106">
        <v>0</v>
      </c>
      <c r="AG4064" s="106">
        <v>0</v>
      </c>
      <c r="AH4064" s="116"/>
      <c r="AI4064" s="116"/>
      <c r="AJ4064" s="116"/>
      <c r="AK4064" s="116"/>
      <c r="AL4064" s="116"/>
      <c r="AM4064" s="116"/>
      <c r="AN4064" s="114">
        <f t="shared" si="126"/>
        <v>18811810</v>
      </c>
      <c r="AO4064" s="114">
        <f t="shared" si="127"/>
        <v>0</v>
      </c>
      <c r="AP4064" s="114"/>
      <c r="AQ4064" s="114"/>
      <c r="AR4064" s="114"/>
      <c r="AS4064" s="114"/>
      <c r="AT4064" s="189"/>
    </row>
    <row r="4065" spans="1:46" s="190" customFormat="1" ht="15" customHeight="1" x14ac:dyDescent="0.2">
      <c r="A4065" s="104"/>
      <c r="B4065" s="104">
        <f>VLOOKUP(BJB!$F$9:$F$5599,Ctrl!$B$4:$C$399,2,0)</f>
        <v>35</v>
      </c>
      <c r="C4065" s="104">
        <f>VLOOKUP(BJB!$G$9:$G$5599,Ctrl!$E$4:$F$399,2,0)</f>
        <v>2</v>
      </c>
      <c r="D4065" s="219">
        <v>1</v>
      </c>
      <c r="E4065" s="104" t="str">
        <f>VLOOKUP(BJB!$F$9:$F$5599,Ctrl!$B$4:$D$399,3,0)</f>
        <v>III</v>
      </c>
      <c r="F4065" s="841" t="s">
        <v>9732</v>
      </c>
      <c r="G4065" s="841" t="s">
        <v>4785</v>
      </c>
      <c r="H4065" s="125">
        <v>1121213000469</v>
      </c>
      <c r="I4065" s="220">
        <f>IF(G4064=BJB!$G3854,I4064+1,1)</f>
        <v>1</v>
      </c>
      <c r="J4065" s="912" t="s">
        <v>23920</v>
      </c>
      <c r="K4065" s="121" t="s">
        <v>844</v>
      </c>
      <c r="L4065" s="104" t="s">
        <v>6477</v>
      </c>
      <c r="M4065" s="104" t="s">
        <v>8202</v>
      </c>
      <c r="N4065" s="120">
        <v>41278</v>
      </c>
      <c r="O4065" s="105">
        <v>35000000</v>
      </c>
      <c r="P4065" s="105" t="s">
        <v>17039</v>
      </c>
      <c r="Q4065" s="120">
        <v>42086</v>
      </c>
      <c r="R4065" s="105">
        <v>27445561</v>
      </c>
      <c r="S4065" s="146" t="s">
        <v>8359</v>
      </c>
      <c r="T4065" s="109">
        <v>42212</v>
      </c>
      <c r="U4065" s="141">
        <v>19211893</v>
      </c>
      <c r="V4065" s="109">
        <v>42212</v>
      </c>
      <c r="W4065" s="141">
        <v>19211893</v>
      </c>
      <c r="X4065" s="141">
        <v>0</v>
      </c>
      <c r="Y4065" s="141">
        <v>0</v>
      </c>
      <c r="Z4065" s="141">
        <v>0</v>
      </c>
      <c r="AA4065" s="226">
        <v>12997560</v>
      </c>
      <c r="AB4065" s="136"/>
      <c r="AC4065" s="132"/>
      <c r="AD4065" s="141"/>
      <c r="AE4065" s="106">
        <v>0</v>
      </c>
      <c r="AF4065" s="106">
        <v>0</v>
      </c>
      <c r="AG4065" s="106">
        <v>0</v>
      </c>
      <c r="AH4065" s="106"/>
      <c r="AI4065" s="106"/>
      <c r="AJ4065" s="106"/>
      <c r="AK4065" s="106"/>
      <c r="AL4065" s="106"/>
      <c r="AM4065" s="106"/>
      <c r="AN4065" s="114">
        <f t="shared" si="126"/>
        <v>12997560</v>
      </c>
      <c r="AO4065" s="114">
        <f t="shared" si="127"/>
        <v>6214333</v>
      </c>
      <c r="AP4065" s="114"/>
      <c r="AQ4065" s="114"/>
      <c r="AR4065" s="114"/>
      <c r="AS4065" s="114"/>
      <c r="AT4065" s="189"/>
    </row>
    <row r="4066" spans="1:46" s="190" customFormat="1" ht="15" customHeight="1" x14ac:dyDescent="0.2">
      <c r="A4066" s="104"/>
      <c r="B4066" s="104">
        <f>VLOOKUP(BJB!$F$9:$F$5599,Ctrl!$B$4:$C$399,2,0)</f>
        <v>35</v>
      </c>
      <c r="C4066" s="104">
        <f>VLOOKUP(BJB!$G$9:$G$5599,Ctrl!$E$4:$F$399,2,0)</f>
        <v>1</v>
      </c>
      <c r="D4066" s="219">
        <v>1</v>
      </c>
      <c r="E4066" s="104" t="str">
        <f>VLOOKUP(BJB!$F$9:$F$5599,Ctrl!$B$4:$D$399,3,0)</f>
        <v>III</v>
      </c>
      <c r="F4066" s="841" t="s">
        <v>10582</v>
      </c>
      <c r="G4066" s="841" t="s">
        <v>8021</v>
      </c>
      <c r="H4066" s="125">
        <v>1120612000967</v>
      </c>
      <c r="I4066" s="220">
        <f>IF(G4065=BJB!$G3738,I4065+1,1)</f>
        <v>1</v>
      </c>
      <c r="J4066" s="912" t="s">
        <v>23921</v>
      </c>
      <c r="K4066" s="121" t="s">
        <v>10854</v>
      </c>
      <c r="L4066" s="104" t="s">
        <v>6477</v>
      </c>
      <c r="M4066" s="104" t="s">
        <v>4809</v>
      </c>
      <c r="N4066" s="120">
        <v>41130</v>
      </c>
      <c r="O4066" s="105">
        <v>70000000</v>
      </c>
      <c r="P4066" s="105" t="s">
        <v>6222</v>
      </c>
      <c r="Q4066" s="120" t="s">
        <v>6222</v>
      </c>
      <c r="R4066" s="890">
        <v>0</v>
      </c>
      <c r="S4066" s="146" t="s">
        <v>8391</v>
      </c>
      <c r="T4066" s="109">
        <v>42153</v>
      </c>
      <c r="U4066" s="141">
        <v>21618833</v>
      </c>
      <c r="V4066" s="109" t="s">
        <v>6222</v>
      </c>
      <c r="W4066" s="141">
        <v>0</v>
      </c>
      <c r="X4066" s="141">
        <v>0</v>
      </c>
      <c r="Y4066" s="141">
        <v>0</v>
      </c>
      <c r="Z4066" s="141">
        <v>0</v>
      </c>
      <c r="AA4066" s="114">
        <v>21618832</v>
      </c>
      <c r="AB4066" s="114"/>
      <c r="AC4066" s="132"/>
      <c r="AD4066" s="141"/>
      <c r="AE4066" s="106">
        <v>0</v>
      </c>
      <c r="AF4066" s="106">
        <v>0</v>
      </c>
      <c r="AG4066" s="106">
        <v>0</v>
      </c>
      <c r="AH4066" s="106"/>
      <c r="AI4066" s="106"/>
      <c r="AJ4066" s="106"/>
      <c r="AK4066" s="106"/>
      <c r="AL4066" s="106"/>
      <c r="AM4066" s="106"/>
      <c r="AN4066" s="114">
        <f t="shared" si="126"/>
        <v>21618832</v>
      </c>
      <c r="AO4066" s="114">
        <f t="shared" si="127"/>
        <v>1</v>
      </c>
      <c r="AP4066" s="114"/>
      <c r="AQ4066" s="114"/>
      <c r="AR4066" s="114"/>
      <c r="AS4066" s="114"/>
      <c r="AT4066" s="189"/>
    </row>
    <row r="4067" spans="1:46" s="190" customFormat="1" ht="15" customHeight="1" x14ac:dyDescent="0.2">
      <c r="A4067" s="104"/>
      <c r="B4067" s="104">
        <f>VLOOKUP(BJB!$F$9:$F$5599,Ctrl!$B$4:$C$399,2,0)</f>
        <v>35</v>
      </c>
      <c r="C4067" s="104">
        <f>VLOOKUP(BJB!$G$9:$G$5599,Ctrl!$E$4:$F$399,2,0)</f>
        <v>2</v>
      </c>
      <c r="D4067" s="219">
        <v>1</v>
      </c>
      <c r="E4067" s="104" t="str">
        <f>VLOOKUP(BJB!$F$9:$F$5599,Ctrl!$B$4:$D$399,3,0)</f>
        <v>III</v>
      </c>
      <c r="F4067" s="841" t="s">
        <v>9732</v>
      </c>
      <c r="G4067" s="841" t="s">
        <v>4785</v>
      </c>
      <c r="H4067" s="125" t="s">
        <v>6729</v>
      </c>
      <c r="I4067" s="220">
        <f>IF(G4066=BJB!$G3832,I4066+1,1)</f>
        <v>1</v>
      </c>
      <c r="J4067" s="912" t="s">
        <v>23922</v>
      </c>
      <c r="K4067" s="126" t="s">
        <v>4802</v>
      </c>
      <c r="L4067" s="104" t="s">
        <v>6477</v>
      </c>
      <c r="M4067" s="127" t="s">
        <v>4787</v>
      </c>
      <c r="N4067" s="128">
        <v>41026</v>
      </c>
      <c r="O4067" s="140">
        <v>170000000</v>
      </c>
      <c r="P4067" s="105" t="s">
        <v>17040</v>
      </c>
      <c r="Q4067" s="120">
        <v>41555</v>
      </c>
      <c r="R4067" s="105">
        <v>146931794</v>
      </c>
      <c r="S4067" s="234" t="s">
        <v>127</v>
      </c>
      <c r="T4067" s="130">
        <v>41597</v>
      </c>
      <c r="U4067" s="141">
        <v>102852256</v>
      </c>
      <c r="V4067" s="109">
        <v>41597</v>
      </c>
      <c r="W4067" s="141">
        <v>102852256</v>
      </c>
      <c r="X4067" s="141">
        <v>0</v>
      </c>
      <c r="Y4067" s="141">
        <v>0</v>
      </c>
      <c r="Z4067" s="141">
        <v>0</v>
      </c>
      <c r="AA4067" s="114">
        <v>21985371</v>
      </c>
      <c r="AB4067" s="114"/>
      <c r="AC4067" s="132"/>
      <c r="AD4067" s="141"/>
      <c r="AE4067" s="106">
        <v>0</v>
      </c>
      <c r="AF4067" s="106">
        <v>0</v>
      </c>
      <c r="AG4067" s="106">
        <v>0</v>
      </c>
      <c r="AH4067" s="228"/>
      <c r="AI4067" s="228"/>
      <c r="AJ4067" s="228"/>
      <c r="AK4067" s="228"/>
      <c r="AL4067" s="228"/>
      <c r="AM4067" s="141"/>
      <c r="AN4067" s="114">
        <f t="shared" si="126"/>
        <v>21985371</v>
      </c>
      <c r="AO4067" s="114">
        <f t="shared" si="127"/>
        <v>80866885</v>
      </c>
      <c r="AP4067" s="114"/>
      <c r="AQ4067" s="114"/>
      <c r="AR4067" s="114"/>
      <c r="AS4067" s="114"/>
      <c r="AT4067" s="189"/>
    </row>
    <row r="4068" spans="1:46" s="190" customFormat="1" ht="15" customHeight="1" x14ac:dyDescent="0.2">
      <c r="A4068" s="104"/>
      <c r="B4068" s="104">
        <f>VLOOKUP(BJB!$F$9:$F$5599,Ctrl!$B$4:$C$399,2,0)</f>
        <v>35</v>
      </c>
      <c r="C4068" s="104">
        <f>VLOOKUP(BJB!$G$9:$G$5599,Ctrl!$E$4:$F$399,2,0)</f>
        <v>6</v>
      </c>
      <c r="D4068" s="219">
        <v>1</v>
      </c>
      <c r="E4068" s="104" t="str">
        <f>VLOOKUP(BJB!$F$9:$F$5599,Ctrl!$B$4:$D$399,3,0)</f>
        <v>III</v>
      </c>
      <c r="F4068" s="841" t="s">
        <v>9732</v>
      </c>
      <c r="G4068" s="841" t="s">
        <v>4676</v>
      </c>
      <c r="H4068" s="125">
        <v>1120614000716</v>
      </c>
      <c r="I4068" s="220">
        <f>IF(G4067=BJB!$G3743,I4067+1,1)</f>
        <v>1</v>
      </c>
      <c r="J4068" s="912" t="s">
        <v>23923</v>
      </c>
      <c r="K4068" s="121" t="s">
        <v>7774</v>
      </c>
      <c r="L4068" s="104" t="s">
        <v>6477</v>
      </c>
      <c r="M4068" s="104" t="s">
        <v>4714</v>
      </c>
      <c r="N4068" s="120">
        <v>41124</v>
      </c>
      <c r="O4068" s="105">
        <v>210000000</v>
      </c>
      <c r="P4068" s="105" t="s">
        <v>17041</v>
      </c>
      <c r="Q4068" s="120">
        <v>42108</v>
      </c>
      <c r="R4068" s="105">
        <v>347365411</v>
      </c>
      <c r="S4068" s="146" t="s">
        <v>8379</v>
      </c>
      <c r="T4068" s="109">
        <v>42153</v>
      </c>
      <c r="U4068" s="141">
        <v>147000000</v>
      </c>
      <c r="V4068" s="109">
        <v>42153</v>
      </c>
      <c r="W4068" s="141">
        <v>147000000</v>
      </c>
      <c r="X4068" s="141">
        <v>0</v>
      </c>
      <c r="Y4068" s="141">
        <v>0</v>
      </c>
      <c r="Z4068" s="141">
        <v>0</v>
      </c>
      <c r="AA4068" s="114">
        <v>8847387</v>
      </c>
      <c r="AB4068" s="114"/>
      <c r="AC4068" s="132"/>
      <c r="AD4068" s="141"/>
      <c r="AE4068" s="106">
        <v>0</v>
      </c>
      <c r="AF4068" s="106">
        <v>0</v>
      </c>
      <c r="AG4068" s="106">
        <v>0</v>
      </c>
      <c r="AH4068" s="222"/>
      <c r="AI4068" s="106"/>
      <c r="AJ4068" s="106"/>
      <c r="AK4068" s="106"/>
      <c r="AL4068" s="106"/>
      <c r="AM4068" s="106"/>
      <c r="AN4068" s="114">
        <f t="shared" si="126"/>
        <v>8847387</v>
      </c>
      <c r="AO4068" s="114">
        <f t="shared" si="127"/>
        <v>138152613</v>
      </c>
      <c r="AP4068" s="114"/>
      <c r="AQ4068" s="114"/>
      <c r="AR4068" s="114"/>
      <c r="AS4068" s="114"/>
      <c r="AT4068" s="189"/>
    </row>
    <row r="4069" spans="1:46" s="191" customFormat="1" ht="15" customHeight="1" x14ac:dyDescent="0.2">
      <c r="A4069" s="104"/>
      <c r="B4069" s="104">
        <f>VLOOKUP(BJB!$F$9:$F$5599,Ctrl!$B$4:$C$399,2,0)</f>
        <v>35</v>
      </c>
      <c r="C4069" s="104">
        <f>VLOOKUP(BJB!$G$9:$G$5599,Ctrl!$E$4:$F$399,2,0)</f>
        <v>1</v>
      </c>
      <c r="D4069" s="219">
        <v>1</v>
      </c>
      <c r="E4069" s="104" t="str">
        <f>VLOOKUP(BJB!$F$9:$F$5599,Ctrl!$B$4:$D$399,3,0)</f>
        <v>III</v>
      </c>
      <c r="F4069" s="841" t="s">
        <v>9732</v>
      </c>
      <c r="G4069" s="841" t="s">
        <v>4804</v>
      </c>
      <c r="H4069" s="125"/>
      <c r="I4069" s="220"/>
      <c r="J4069" s="912" t="s">
        <v>23924</v>
      </c>
      <c r="K4069" s="121" t="s">
        <v>9670</v>
      </c>
      <c r="L4069" s="104" t="s">
        <v>6476</v>
      </c>
      <c r="M4069" s="104" t="s">
        <v>8721</v>
      </c>
      <c r="N4069" s="120">
        <v>41961</v>
      </c>
      <c r="O4069" s="105">
        <v>145890000</v>
      </c>
      <c r="P4069" s="105" t="s">
        <v>6222</v>
      </c>
      <c r="Q4069" s="120" t="s">
        <v>6222</v>
      </c>
      <c r="R4069" s="890">
        <v>0</v>
      </c>
      <c r="S4069" s="146" t="s">
        <v>8722</v>
      </c>
      <c r="T4069" s="109">
        <v>42328</v>
      </c>
      <c r="U4069" s="141">
        <v>145194006</v>
      </c>
      <c r="V4069" s="109" t="s">
        <v>6222</v>
      </c>
      <c r="W4069" s="141">
        <v>0</v>
      </c>
      <c r="X4069" s="141">
        <v>0</v>
      </c>
      <c r="Y4069" s="141">
        <v>0</v>
      </c>
      <c r="Z4069" s="141">
        <v>0</v>
      </c>
      <c r="AA4069" s="114">
        <v>0</v>
      </c>
      <c r="AB4069" s="114"/>
      <c r="AC4069" s="132"/>
      <c r="AD4069" s="141"/>
      <c r="AE4069" s="106">
        <v>0</v>
      </c>
      <c r="AF4069" s="106">
        <v>0</v>
      </c>
      <c r="AG4069" s="106">
        <v>0</v>
      </c>
      <c r="AH4069" s="141"/>
      <c r="AI4069" s="141"/>
      <c r="AJ4069" s="141"/>
      <c r="AK4069" s="141"/>
      <c r="AL4069" s="141"/>
      <c r="AM4069" s="141"/>
      <c r="AN4069" s="114">
        <f t="shared" si="126"/>
        <v>0</v>
      </c>
      <c r="AO4069" s="114">
        <f t="shared" si="127"/>
        <v>145194006</v>
      </c>
      <c r="AP4069" s="114"/>
      <c r="AQ4069" s="114"/>
      <c r="AR4069" s="114"/>
      <c r="AS4069" s="114"/>
      <c r="AT4069" s="189"/>
    </row>
    <row r="4070" spans="1:46" s="190" customFormat="1" ht="15" customHeight="1" x14ac:dyDescent="0.2">
      <c r="A4070" s="104"/>
      <c r="B4070" s="104">
        <f>VLOOKUP(BJB!$F$9:$F$5599,Ctrl!$B$4:$C$399,2,0)</f>
        <v>35</v>
      </c>
      <c r="C4070" s="104">
        <f>VLOOKUP(BJB!$G$9:$G$5599,Ctrl!$E$4:$F$399,2,0)</f>
        <v>0</v>
      </c>
      <c r="D4070" s="219">
        <v>1</v>
      </c>
      <c r="E4070" s="104" t="str">
        <f>VLOOKUP(BJB!$F$9:$F$5599,Ctrl!$B$4:$D$399,3,0)</f>
        <v>III</v>
      </c>
      <c r="F4070" s="841" t="s">
        <v>9732</v>
      </c>
      <c r="G4070" s="841" t="s">
        <v>7664</v>
      </c>
      <c r="H4070" s="125"/>
      <c r="I4070" s="220"/>
      <c r="J4070" s="912" t="s">
        <v>23925</v>
      </c>
      <c r="K4070" s="121" t="s">
        <v>5364</v>
      </c>
      <c r="L4070" s="104" t="s">
        <v>6477</v>
      </c>
      <c r="M4070" s="104" t="s">
        <v>4663</v>
      </c>
      <c r="N4070" s="120">
        <v>41124</v>
      </c>
      <c r="O4070" s="105">
        <v>100000000</v>
      </c>
      <c r="P4070" s="105" t="s">
        <v>6222</v>
      </c>
      <c r="Q4070" s="120" t="s">
        <v>6222</v>
      </c>
      <c r="R4070" s="890">
        <v>0</v>
      </c>
      <c r="S4070" s="146" t="s">
        <v>8727</v>
      </c>
      <c r="T4070" s="109">
        <v>42333</v>
      </c>
      <c r="U4070" s="141">
        <v>62738740</v>
      </c>
      <c r="V4070" s="109" t="s">
        <v>6222</v>
      </c>
      <c r="W4070" s="141">
        <v>0</v>
      </c>
      <c r="X4070" s="141">
        <v>0</v>
      </c>
      <c r="Y4070" s="141">
        <v>0</v>
      </c>
      <c r="Z4070" s="141">
        <v>0</v>
      </c>
      <c r="AA4070" s="114">
        <v>0</v>
      </c>
      <c r="AB4070" s="114"/>
      <c r="AC4070" s="132"/>
      <c r="AD4070" s="141"/>
      <c r="AE4070" s="106">
        <v>0</v>
      </c>
      <c r="AF4070" s="106">
        <v>0</v>
      </c>
      <c r="AG4070" s="106">
        <v>0</v>
      </c>
      <c r="AH4070" s="141"/>
      <c r="AI4070" s="141"/>
      <c r="AJ4070" s="141"/>
      <c r="AK4070" s="141"/>
      <c r="AL4070" s="141"/>
      <c r="AM4070" s="141"/>
      <c r="AN4070" s="114">
        <f t="shared" si="126"/>
        <v>0</v>
      </c>
      <c r="AO4070" s="114">
        <f t="shared" si="127"/>
        <v>62738740</v>
      </c>
      <c r="AP4070" s="114"/>
      <c r="AQ4070" s="114"/>
      <c r="AR4070" s="114"/>
      <c r="AS4070" s="114"/>
      <c r="AT4070" s="189"/>
    </row>
    <row r="4071" spans="1:46" s="189" customFormat="1" ht="15" customHeight="1" x14ac:dyDescent="0.2">
      <c r="A4071" s="104"/>
      <c r="B4071" s="104">
        <f>VLOOKUP(BJB!$F$9:$F$5599,Ctrl!$B$4:$C$399,2,0)</f>
        <v>35</v>
      </c>
      <c r="C4071" s="104">
        <f>VLOOKUP(BJB!$G$9:$G$5599,Ctrl!$E$4:$F$399,2,0)</f>
        <v>5</v>
      </c>
      <c r="D4071" s="219">
        <v>1</v>
      </c>
      <c r="E4071" s="104" t="str">
        <f>VLOOKUP(BJB!$F$9:$F$5599,Ctrl!$B$4:$D$399,3,0)</f>
        <v>III</v>
      </c>
      <c r="F4071" s="841" t="s">
        <v>9732</v>
      </c>
      <c r="G4071" s="841" t="s">
        <v>4718</v>
      </c>
      <c r="H4071" s="684">
        <v>1121122000573</v>
      </c>
      <c r="I4071" s="220"/>
      <c r="J4071" s="912" t="s">
        <v>23926</v>
      </c>
      <c r="K4071" s="121" t="s">
        <v>9669</v>
      </c>
      <c r="L4071" s="104" t="s">
        <v>6477</v>
      </c>
      <c r="M4071" s="104" t="s">
        <v>8742</v>
      </c>
      <c r="N4071" s="120">
        <v>41254</v>
      </c>
      <c r="O4071" s="105">
        <v>130000000</v>
      </c>
      <c r="P4071" s="105" t="s">
        <v>6222</v>
      </c>
      <c r="Q4071" s="120" t="s">
        <v>6222</v>
      </c>
      <c r="R4071" s="890">
        <v>0</v>
      </c>
      <c r="S4071" s="146" t="s">
        <v>8746</v>
      </c>
      <c r="T4071" s="109">
        <v>42328</v>
      </c>
      <c r="U4071" s="141">
        <v>84356014</v>
      </c>
      <c r="V4071" s="109" t="s">
        <v>6222</v>
      </c>
      <c r="W4071" s="141">
        <v>0</v>
      </c>
      <c r="X4071" s="141">
        <v>0</v>
      </c>
      <c r="Y4071" s="141">
        <v>0</v>
      </c>
      <c r="Z4071" s="141">
        <v>0</v>
      </c>
      <c r="AA4071" s="114">
        <v>436056</v>
      </c>
      <c r="AB4071" s="114"/>
      <c r="AC4071" s="132"/>
      <c r="AD4071" s="141"/>
      <c r="AE4071" s="106">
        <v>0</v>
      </c>
      <c r="AF4071" s="106">
        <v>0</v>
      </c>
      <c r="AG4071" s="106">
        <v>0</v>
      </c>
      <c r="AH4071" s="141"/>
      <c r="AI4071" s="141"/>
      <c r="AJ4071" s="141"/>
      <c r="AK4071" s="141"/>
      <c r="AL4071" s="141"/>
      <c r="AM4071" s="141"/>
      <c r="AN4071" s="114">
        <f t="shared" si="126"/>
        <v>436056</v>
      </c>
      <c r="AO4071" s="114">
        <f t="shared" si="127"/>
        <v>83919958</v>
      </c>
      <c r="AP4071" s="114"/>
      <c r="AQ4071" s="114"/>
      <c r="AR4071" s="114"/>
      <c r="AS4071" s="114"/>
    </row>
    <row r="4072" spans="1:46" s="191" customFormat="1" ht="15" customHeight="1" x14ac:dyDescent="0.2">
      <c r="A4072" s="104"/>
      <c r="B4072" s="104">
        <f>VLOOKUP(BJB!$F$9:$F$5599,Ctrl!$B$4:$C$399,2,0)</f>
        <v>35</v>
      </c>
      <c r="C4072" s="104">
        <f>VLOOKUP(BJB!$G$9:$G$5599,Ctrl!$E$4:$F$399,2,0)</f>
        <v>5</v>
      </c>
      <c r="D4072" s="219">
        <v>1</v>
      </c>
      <c r="E4072" s="104" t="str">
        <f>VLOOKUP(BJB!$F$9:$F$5599,Ctrl!$B$4:$D$399,3,0)</f>
        <v>III</v>
      </c>
      <c r="F4072" s="841" t="s">
        <v>9732</v>
      </c>
      <c r="G4072" s="841" t="s">
        <v>4718</v>
      </c>
      <c r="H4072" s="125"/>
      <c r="I4072" s="220"/>
      <c r="J4072" s="912" t="s">
        <v>23927</v>
      </c>
      <c r="K4072" s="121" t="s">
        <v>9670</v>
      </c>
      <c r="L4072" s="104" t="s">
        <v>6477</v>
      </c>
      <c r="M4072" s="104" t="s">
        <v>4749</v>
      </c>
      <c r="N4072" s="120">
        <v>40963</v>
      </c>
      <c r="O4072" s="105">
        <v>40000000</v>
      </c>
      <c r="P4072" s="105" t="s">
        <v>6222</v>
      </c>
      <c r="Q4072" s="120" t="s">
        <v>6222</v>
      </c>
      <c r="R4072" s="890">
        <v>0</v>
      </c>
      <c r="S4072" s="146" t="s">
        <v>8746</v>
      </c>
      <c r="T4072" s="109">
        <v>42328</v>
      </c>
      <c r="U4072" s="141">
        <v>3365137</v>
      </c>
      <c r="V4072" s="109" t="s">
        <v>6222</v>
      </c>
      <c r="W4072" s="141">
        <v>0</v>
      </c>
      <c r="X4072" s="141">
        <v>0</v>
      </c>
      <c r="Y4072" s="141">
        <v>0</v>
      </c>
      <c r="Z4072" s="141">
        <v>0</v>
      </c>
      <c r="AA4072" s="114">
        <v>0</v>
      </c>
      <c r="AB4072" s="114"/>
      <c r="AC4072" s="132"/>
      <c r="AD4072" s="141"/>
      <c r="AE4072" s="106">
        <v>0</v>
      </c>
      <c r="AF4072" s="106">
        <v>0</v>
      </c>
      <c r="AG4072" s="106">
        <v>0</v>
      </c>
      <c r="AH4072" s="141"/>
      <c r="AI4072" s="141"/>
      <c r="AJ4072" s="141"/>
      <c r="AK4072" s="141"/>
      <c r="AL4072" s="141"/>
      <c r="AM4072" s="141"/>
      <c r="AN4072" s="114">
        <f t="shared" si="126"/>
        <v>0</v>
      </c>
      <c r="AO4072" s="114">
        <f t="shared" si="127"/>
        <v>3365137</v>
      </c>
      <c r="AP4072" s="114"/>
      <c r="AQ4072" s="114"/>
      <c r="AR4072" s="114"/>
      <c r="AS4072" s="114"/>
      <c r="AT4072" s="189"/>
    </row>
    <row r="4073" spans="1:46" s="190" customFormat="1" ht="15" customHeight="1" x14ac:dyDescent="0.2">
      <c r="A4073" s="104"/>
      <c r="B4073" s="104">
        <f>VLOOKUP(BJB!$F$9:$F$5599,Ctrl!$B$4:$C$399,2,0)</f>
        <v>35</v>
      </c>
      <c r="C4073" s="104">
        <f>VLOOKUP(BJB!$G$9:$G$5599,Ctrl!$E$4:$F$399,2,0)</f>
        <v>0</v>
      </c>
      <c r="D4073" s="219">
        <v>1</v>
      </c>
      <c r="E4073" s="104" t="str">
        <f>VLOOKUP(BJB!$F$9:$F$5599,Ctrl!$B$4:$D$399,3,0)</f>
        <v>III</v>
      </c>
      <c r="F4073" s="841" t="s">
        <v>10582</v>
      </c>
      <c r="G4073" s="841" t="s">
        <v>9710</v>
      </c>
      <c r="H4073" s="125"/>
      <c r="I4073" s="220"/>
      <c r="J4073" s="912" t="s">
        <v>23928</v>
      </c>
      <c r="K4073" s="121" t="s">
        <v>7833</v>
      </c>
      <c r="L4073" s="104" t="s">
        <v>6477</v>
      </c>
      <c r="M4073" s="104" t="s">
        <v>5636</v>
      </c>
      <c r="N4073" s="120">
        <v>41285</v>
      </c>
      <c r="O4073" s="105">
        <v>150000000</v>
      </c>
      <c r="P4073" s="105" t="s">
        <v>6222</v>
      </c>
      <c r="Q4073" s="120" t="s">
        <v>6222</v>
      </c>
      <c r="R4073" s="890">
        <v>0</v>
      </c>
      <c r="S4073" s="146" t="s">
        <v>9657</v>
      </c>
      <c r="T4073" s="109">
        <v>42361</v>
      </c>
      <c r="U4073" s="141">
        <v>89813289</v>
      </c>
      <c r="V4073" s="109" t="s">
        <v>6222</v>
      </c>
      <c r="W4073" s="141">
        <v>0</v>
      </c>
      <c r="X4073" s="141">
        <v>0</v>
      </c>
      <c r="Y4073" s="141">
        <v>0</v>
      </c>
      <c r="Z4073" s="141">
        <v>0</v>
      </c>
      <c r="AA4073" s="114">
        <v>0</v>
      </c>
      <c r="AB4073" s="114"/>
      <c r="AC4073" s="132"/>
      <c r="AD4073" s="141"/>
      <c r="AE4073" s="106">
        <v>0</v>
      </c>
      <c r="AF4073" s="106">
        <v>0</v>
      </c>
      <c r="AG4073" s="106">
        <v>0</v>
      </c>
      <c r="AH4073" s="141"/>
      <c r="AI4073" s="141"/>
      <c r="AJ4073" s="141"/>
      <c r="AK4073" s="141"/>
      <c r="AL4073" s="141"/>
      <c r="AM4073" s="141"/>
      <c r="AN4073" s="114">
        <f t="shared" si="126"/>
        <v>0</v>
      </c>
      <c r="AO4073" s="114">
        <f t="shared" si="127"/>
        <v>89813289</v>
      </c>
      <c r="AP4073" s="114"/>
      <c r="AQ4073" s="114"/>
      <c r="AR4073" s="114"/>
      <c r="AS4073" s="114"/>
      <c r="AT4073" s="189"/>
    </row>
    <row r="4074" spans="1:46" s="190" customFormat="1" ht="15" customHeight="1" x14ac:dyDescent="0.2">
      <c r="A4074" s="104"/>
      <c r="B4074" s="104">
        <f>VLOOKUP(BJB!$F$9:$F$5599,Ctrl!$B$4:$C$399,2,0)</f>
        <v>35</v>
      </c>
      <c r="C4074" s="104">
        <f>VLOOKUP(BJB!$G$9:$G$5599,Ctrl!$E$4:$F$399,2,0)</f>
        <v>0</v>
      </c>
      <c r="D4074" s="219">
        <v>1</v>
      </c>
      <c r="E4074" s="104" t="str">
        <f>VLOOKUP(BJB!$F$9:$F$5599,Ctrl!$B$4:$D$399,3,0)</f>
        <v>III</v>
      </c>
      <c r="F4074" s="841" t="s">
        <v>10582</v>
      </c>
      <c r="G4074" s="841" t="s">
        <v>9710</v>
      </c>
      <c r="H4074" s="125"/>
      <c r="I4074" s="220"/>
      <c r="J4074" s="912" t="s">
        <v>23929</v>
      </c>
      <c r="K4074" s="121" t="s">
        <v>7831</v>
      </c>
      <c r="L4074" s="104" t="s">
        <v>6477</v>
      </c>
      <c r="M4074" s="104" t="s">
        <v>6247</v>
      </c>
      <c r="N4074" s="120">
        <v>41348</v>
      </c>
      <c r="O4074" s="105">
        <v>100000000</v>
      </c>
      <c r="P4074" s="105" t="s">
        <v>6222</v>
      </c>
      <c r="Q4074" s="120" t="s">
        <v>6222</v>
      </c>
      <c r="R4074" s="890">
        <v>0</v>
      </c>
      <c r="S4074" s="146" t="s">
        <v>9657</v>
      </c>
      <c r="T4074" s="109">
        <v>42361</v>
      </c>
      <c r="U4074" s="141">
        <v>70000000</v>
      </c>
      <c r="V4074" s="109" t="s">
        <v>6222</v>
      </c>
      <c r="W4074" s="141">
        <v>0</v>
      </c>
      <c r="X4074" s="141">
        <v>0</v>
      </c>
      <c r="Y4074" s="141">
        <v>0</v>
      </c>
      <c r="Z4074" s="141">
        <v>0</v>
      </c>
      <c r="AA4074" s="114">
        <v>0</v>
      </c>
      <c r="AB4074" s="114"/>
      <c r="AC4074" s="132"/>
      <c r="AD4074" s="141"/>
      <c r="AE4074" s="106">
        <v>0</v>
      </c>
      <c r="AF4074" s="106">
        <v>0</v>
      </c>
      <c r="AG4074" s="106">
        <v>0</v>
      </c>
      <c r="AH4074" s="141"/>
      <c r="AI4074" s="141"/>
      <c r="AJ4074" s="141"/>
      <c r="AK4074" s="141"/>
      <c r="AL4074" s="141"/>
      <c r="AM4074" s="141"/>
      <c r="AN4074" s="114">
        <f t="shared" si="126"/>
        <v>0</v>
      </c>
      <c r="AO4074" s="114">
        <f t="shared" si="127"/>
        <v>70000000</v>
      </c>
      <c r="AP4074" s="114"/>
      <c r="AQ4074" s="114"/>
      <c r="AR4074" s="114"/>
      <c r="AS4074" s="114"/>
      <c r="AT4074" s="189"/>
    </row>
    <row r="4075" spans="1:46" s="190" customFormat="1" ht="15" customHeight="1" x14ac:dyDescent="0.2">
      <c r="A4075" s="104"/>
      <c r="B4075" s="104">
        <f>VLOOKUP(BJB!$F$9:$F$5599,Ctrl!$B$4:$C$399,2,0)</f>
        <v>35</v>
      </c>
      <c r="C4075" s="104">
        <f>VLOOKUP(BJB!$G$9:$G$5599,Ctrl!$E$4:$F$399,2,0)</f>
        <v>1</v>
      </c>
      <c r="D4075" s="219">
        <v>1</v>
      </c>
      <c r="E4075" s="104" t="str">
        <f>VLOOKUP(BJB!$F$9:$F$5599,Ctrl!$B$4:$D$399,3,0)</f>
        <v>III</v>
      </c>
      <c r="F4075" s="841" t="s">
        <v>9732</v>
      </c>
      <c r="G4075" s="841" t="s">
        <v>4804</v>
      </c>
      <c r="H4075" s="125" t="s">
        <v>7561</v>
      </c>
      <c r="I4075" s="220">
        <f>IF(G4074=BJB!$G3724,I4074+1,1)</f>
        <v>1</v>
      </c>
      <c r="J4075" s="912" t="s">
        <v>23930</v>
      </c>
      <c r="K4075" s="121" t="s">
        <v>474</v>
      </c>
      <c r="L4075" s="104" t="s">
        <v>6477</v>
      </c>
      <c r="M4075" s="104" t="s">
        <v>4708</v>
      </c>
      <c r="N4075" s="120">
        <v>41052</v>
      </c>
      <c r="O4075" s="134">
        <v>250000000</v>
      </c>
      <c r="P4075" s="105" t="s">
        <v>17042</v>
      </c>
      <c r="Q4075" s="120">
        <v>41654</v>
      </c>
      <c r="R4075" s="105">
        <v>231731743</v>
      </c>
      <c r="S4075" s="146" t="s">
        <v>5866</v>
      </c>
      <c r="T4075" s="109">
        <v>41878</v>
      </c>
      <c r="U4075" s="116">
        <v>156618633</v>
      </c>
      <c r="V4075" s="109">
        <v>41852</v>
      </c>
      <c r="W4075" s="141">
        <v>156618633</v>
      </c>
      <c r="X4075" s="141">
        <v>0</v>
      </c>
      <c r="Y4075" s="141">
        <v>0</v>
      </c>
      <c r="Z4075" s="141">
        <v>0</v>
      </c>
      <c r="AA4075" s="114">
        <v>31273181</v>
      </c>
      <c r="AB4075" s="114"/>
      <c r="AC4075" s="132"/>
      <c r="AD4075" s="141"/>
      <c r="AE4075" s="106">
        <v>0</v>
      </c>
      <c r="AF4075" s="106">
        <v>0</v>
      </c>
      <c r="AG4075" s="106">
        <v>0</v>
      </c>
      <c r="AH4075" s="116"/>
      <c r="AI4075" s="116"/>
      <c r="AJ4075" s="116"/>
      <c r="AK4075" s="116"/>
      <c r="AL4075" s="116"/>
      <c r="AM4075" s="116"/>
      <c r="AN4075" s="114">
        <f t="shared" si="126"/>
        <v>31273181</v>
      </c>
      <c r="AO4075" s="114">
        <f t="shared" si="127"/>
        <v>125345452</v>
      </c>
      <c r="AP4075" s="114"/>
      <c r="AQ4075" s="114"/>
      <c r="AR4075" s="114"/>
      <c r="AS4075" s="114"/>
      <c r="AT4075" s="189"/>
    </row>
    <row r="4076" spans="1:46" s="191" customFormat="1" ht="15" customHeight="1" x14ac:dyDescent="0.2">
      <c r="A4076" s="104"/>
      <c r="B4076" s="104">
        <f>VLOOKUP(BJB!$F$9:$F$5599,Ctrl!$B$4:$C$399,2,0)</f>
        <v>35</v>
      </c>
      <c r="C4076" s="104">
        <f>VLOOKUP(BJB!$G$9:$G$5599,Ctrl!$E$4:$F$399,2,0)</f>
        <v>3</v>
      </c>
      <c r="D4076" s="219">
        <v>1</v>
      </c>
      <c r="E4076" s="104" t="str">
        <f>VLOOKUP(BJB!$F$9:$F$5599,Ctrl!$B$4:$D$399,3,0)</f>
        <v>III</v>
      </c>
      <c r="F4076" s="841" t="s">
        <v>9732</v>
      </c>
      <c r="G4076" s="841" t="s">
        <v>7599</v>
      </c>
      <c r="H4076" s="125">
        <v>1121220000653</v>
      </c>
      <c r="I4076" s="220">
        <f>IF(G4075=BJB!$G3860,I4075+1,1)</f>
        <v>1</v>
      </c>
      <c r="J4076" s="912" t="s">
        <v>23931</v>
      </c>
      <c r="K4076" s="121" t="s">
        <v>10954</v>
      </c>
      <c r="L4076" s="104" t="s">
        <v>6477</v>
      </c>
      <c r="M4076" s="104" t="s">
        <v>8145</v>
      </c>
      <c r="N4076" s="120">
        <v>41361</v>
      </c>
      <c r="O4076" s="105">
        <v>230000000</v>
      </c>
      <c r="P4076" s="105" t="s">
        <v>17043</v>
      </c>
      <c r="Q4076" s="120">
        <v>42027</v>
      </c>
      <c r="R4076" s="105">
        <v>240664693</v>
      </c>
      <c r="S4076" s="146" t="s">
        <v>8210</v>
      </c>
      <c r="T4076" s="109">
        <v>42151</v>
      </c>
      <c r="U4076" s="141">
        <v>161000000</v>
      </c>
      <c r="V4076" s="109">
        <v>42151</v>
      </c>
      <c r="W4076" s="141">
        <v>161000000</v>
      </c>
      <c r="X4076" s="141">
        <v>0</v>
      </c>
      <c r="Y4076" s="141">
        <v>0</v>
      </c>
      <c r="Z4076" s="141">
        <v>0</v>
      </c>
      <c r="AA4076" s="114">
        <v>5637519</v>
      </c>
      <c r="AB4076" s="114"/>
      <c r="AC4076" s="132"/>
      <c r="AD4076" s="141"/>
      <c r="AE4076" s="106">
        <v>0</v>
      </c>
      <c r="AF4076" s="106">
        <v>0</v>
      </c>
      <c r="AG4076" s="106">
        <v>0</v>
      </c>
      <c r="AH4076" s="222"/>
      <c r="AI4076" s="106"/>
      <c r="AJ4076" s="106"/>
      <c r="AK4076" s="106"/>
      <c r="AL4076" s="106"/>
      <c r="AM4076" s="106"/>
      <c r="AN4076" s="114">
        <f t="shared" si="126"/>
        <v>5637519</v>
      </c>
      <c r="AO4076" s="114">
        <f t="shared" si="127"/>
        <v>155362481</v>
      </c>
      <c r="AP4076" s="114"/>
      <c r="AQ4076" s="114"/>
      <c r="AR4076" s="114"/>
      <c r="AS4076" s="114"/>
      <c r="AT4076" s="233"/>
    </row>
    <row r="4077" spans="1:46" s="190" customFormat="1" ht="15" customHeight="1" x14ac:dyDescent="0.2">
      <c r="A4077" s="104"/>
      <c r="B4077" s="104">
        <f>VLOOKUP(BJB!$F$9:$F$5599,Ctrl!$B$4:$C$399,2,0)</f>
        <v>35</v>
      </c>
      <c r="C4077" s="104">
        <f>VLOOKUP(BJB!$G$9:$G$5599,Ctrl!$E$4:$F$399,2,0)</f>
        <v>1</v>
      </c>
      <c r="D4077" s="219">
        <v>1</v>
      </c>
      <c r="E4077" s="104" t="str">
        <f>VLOOKUP(BJB!$F$9:$F$5599,Ctrl!$B$4:$D$399,3,0)</f>
        <v>III</v>
      </c>
      <c r="F4077" s="841" t="s">
        <v>9732</v>
      </c>
      <c r="G4077" s="841" t="s">
        <v>4804</v>
      </c>
      <c r="H4077" s="125" t="s">
        <v>8010</v>
      </c>
      <c r="I4077" s="220">
        <f>IF(G4076=BJB!$G3700,I4076+1,1)</f>
        <v>1</v>
      </c>
      <c r="J4077" s="912" t="s">
        <v>23932</v>
      </c>
      <c r="K4077" s="121" t="s">
        <v>4810</v>
      </c>
      <c r="L4077" s="104" t="s">
        <v>6477</v>
      </c>
      <c r="M4077" s="104" t="s">
        <v>4811</v>
      </c>
      <c r="N4077" s="120">
        <v>41124</v>
      </c>
      <c r="O4077" s="107">
        <v>50000000</v>
      </c>
      <c r="P4077" s="105" t="s">
        <v>17044</v>
      </c>
      <c r="Q4077" s="120">
        <v>41481</v>
      </c>
      <c r="R4077" s="105">
        <v>50133183</v>
      </c>
      <c r="S4077" s="146" t="s">
        <v>124</v>
      </c>
      <c r="T4077" s="109">
        <v>41547</v>
      </c>
      <c r="U4077" s="116">
        <v>33849583</v>
      </c>
      <c r="V4077" s="109">
        <v>41540</v>
      </c>
      <c r="W4077" s="141">
        <v>33849583</v>
      </c>
      <c r="X4077" s="141">
        <v>0</v>
      </c>
      <c r="Y4077" s="141">
        <v>0</v>
      </c>
      <c r="Z4077" s="141">
        <v>0</v>
      </c>
      <c r="AA4077" s="114">
        <v>12695527</v>
      </c>
      <c r="AB4077" s="114"/>
      <c r="AC4077" s="132"/>
      <c r="AD4077" s="141"/>
      <c r="AE4077" s="106">
        <v>0</v>
      </c>
      <c r="AF4077" s="106">
        <v>0</v>
      </c>
      <c r="AG4077" s="106">
        <v>0</v>
      </c>
      <c r="AH4077" s="116"/>
      <c r="AI4077" s="116"/>
      <c r="AJ4077" s="116"/>
      <c r="AK4077" s="116"/>
      <c r="AL4077" s="116"/>
      <c r="AM4077" s="116"/>
      <c r="AN4077" s="114">
        <f t="shared" si="126"/>
        <v>12695527</v>
      </c>
      <c r="AO4077" s="114">
        <f t="shared" si="127"/>
        <v>21154056</v>
      </c>
      <c r="AP4077" s="114"/>
      <c r="AQ4077" s="114"/>
      <c r="AR4077" s="114"/>
      <c r="AS4077" s="114"/>
      <c r="AT4077" s="233"/>
    </row>
    <row r="4078" spans="1:46" s="190" customFormat="1" ht="15" customHeight="1" x14ac:dyDescent="0.2">
      <c r="A4078" s="104"/>
      <c r="B4078" s="104">
        <f>VLOOKUP(BJB!$F$9:$F$5599,Ctrl!$B$4:$C$399,2,0)</f>
        <v>35</v>
      </c>
      <c r="C4078" s="104">
        <f>VLOOKUP(BJB!$G$9:$G$5599,Ctrl!$E$4:$F$399,2,0)</f>
        <v>1</v>
      </c>
      <c r="D4078" s="219">
        <v>1</v>
      </c>
      <c r="E4078" s="104" t="str">
        <f>VLOOKUP(BJB!$F$9:$F$5599,Ctrl!$B$4:$D$399,3,0)</f>
        <v>III</v>
      </c>
      <c r="F4078" s="841" t="s">
        <v>10582</v>
      </c>
      <c r="G4078" s="841" t="s">
        <v>8021</v>
      </c>
      <c r="H4078" s="125">
        <v>1120511001432</v>
      </c>
      <c r="I4078" s="220">
        <f>IF(G4077=BJB!$G3695,I4077+1,1)</f>
        <v>1</v>
      </c>
      <c r="J4078" s="912" t="s">
        <v>23933</v>
      </c>
      <c r="K4078" s="121" t="s">
        <v>8397</v>
      </c>
      <c r="L4078" s="104" t="s">
        <v>6477</v>
      </c>
      <c r="M4078" s="104" t="s">
        <v>4811</v>
      </c>
      <c r="N4078" s="120">
        <v>41124</v>
      </c>
      <c r="O4078" s="105">
        <v>200000000</v>
      </c>
      <c r="P4078" s="105" t="s">
        <v>17045</v>
      </c>
      <c r="Q4078" s="120">
        <v>42144</v>
      </c>
      <c r="R4078" s="105">
        <v>127937620</v>
      </c>
      <c r="S4078" s="146" t="s">
        <v>8378</v>
      </c>
      <c r="T4078" s="109">
        <v>42153</v>
      </c>
      <c r="U4078" s="141">
        <v>86059469</v>
      </c>
      <c r="V4078" s="109">
        <v>42153</v>
      </c>
      <c r="W4078" s="141">
        <v>86059469</v>
      </c>
      <c r="X4078" s="141">
        <v>0</v>
      </c>
      <c r="Y4078" s="141">
        <v>0</v>
      </c>
      <c r="Z4078" s="141">
        <v>0</v>
      </c>
      <c r="AA4078" s="226">
        <v>86059468</v>
      </c>
      <c r="AB4078" s="114"/>
      <c r="AC4078" s="132"/>
      <c r="AD4078" s="141"/>
      <c r="AE4078" s="106">
        <v>0</v>
      </c>
      <c r="AF4078" s="106">
        <v>0</v>
      </c>
      <c r="AG4078" s="106">
        <v>0</v>
      </c>
      <c r="AH4078" s="106"/>
      <c r="AI4078" s="106"/>
      <c r="AJ4078" s="106"/>
      <c r="AK4078" s="106"/>
      <c r="AL4078" s="106"/>
      <c r="AM4078" s="106"/>
      <c r="AN4078" s="114">
        <f t="shared" si="126"/>
        <v>86059468</v>
      </c>
      <c r="AO4078" s="114">
        <f t="shared" si="127"/>
        <v>1</v>
      </c>
      <c r="AP4078" s="114"/>
      <c r="AQ4078" s="114"/>
      <c r="AR4078" s="114"/>
      <c r="AS4078" s="114"/>
      <c r="AT4078" s="189"/>
    </row>
    <row r="4079" spans="1:46" s="190" customFormat="1" ht="15" customHeight="1" x14ac:dyDescent="0.2">
      <c r="A4079" s="104"/>
      <c r="B4079" s="104">
        <f>VLOOKUP(BJB!$F$9:$F$5599,Ctrl!$B$4:$C$399,2,0)</f>
        <v>35</v>
      </c>
      <c r="C4079" s="104">
        <f>VLOOKUP(BJB!$G$9:$G$5599,Ctrl!$E$4:$F$399,2,0)</f>
        <v>1</v>
      </c>
      <c r="D4079" s="219">
        <v>1</v>
      </c>
      <c r="E4079" s="104" t="str">
        <f>VLOOKUP(BJB!$F$9:$F$5599,Ctrl!$B$4:$D$399,3,0)</f>
        <v>III</v>
      </c>
      <c r="F4079" s="841" t="s">
        <v>10582</v>
      </c>
      <c r="G4079" s="841" t="s">
        <v>8021</v>
      </c>
      <c r="H4079" s="125">
        <v>1130226000098</v>
      </c>
      <c r="I4079" s="220">
        <f>IF(G4078=BJB!$G3694,I4078+1,1)</f>
        <v>1</v>
      </c>
      <c r="J4079" s="912" t="s">
        <v>23934</v>
      </c>
      <c r="K4079" s="121" t="s">
        <v>10955</v>
      </c>
      <c r="L4079" s="104" t="s">
        <v>6477</v>
      </c>
      <c r="M4079" s="104" t="s">
        <v>6057</v>
      </c>
      <c r="N4079" s="120">
        <v>41411</v>
      </c>
      <c r="O4079" s="105">
        <v>250000000</v>
      </c>
      <c r="P4079" s="105" t="s">
        <v>17046</v>
      </c>
      <c r="Q4079" s="120">
        <v>42144</v>
      </c>
      <c r="R4079" s="105">
        <v>193267118</v>
      </c>
      <c r="S4079" s="146" t="s">
        <v>8378</v>
      </c>
      <c r="T4079" s="109">
        <v>42153</v>
      </c>
      <c r="U4079" s="141">
        <v>127415349</v>
      </c>
      <c r="V4079" s="109">
        <v>42153</v>
      </c>
      <c r="W4079" s="141">
        <v>127415349</v>
      </c>
      <c r="X4079" s="141">
        <v>0</v>
      </c>
      <c r="Y4079" s="141">
        <v>0</v>
      </c>
      <c r="Z4079" s="141">
        <v>0</v>
      </c>
      <c r="AA4079" s="226">
        <v>20492827</v>
      </c>
      <c r="AB4079" s="114"/>
      <c r="AC4079" s="132"/>
      <c r="AD4079" s="141"/>
      <c r="AE4079" s="106">
        <v>0</v>
      </c>
      <c r="AF4079" s="106">
        <v>0</v>
      </c>
      <c r="AG4079" s="106">
        <v>0</v>
      </c>
      <c r="AH4079" s="222"/>
      <c r="AI4079" s="106"/>
      <c r="AJ4079" s="106"/>
      <c r="AK4079" s="106"/>
      <c r="AL4079" s="106"/>
      <c r="AM4079" s="106"/>
      <c r="AN4079" s="114">
        <f t="shared" si="126"/>
        <v>20492827</v>
      </c>
      <c r="AO4079" s="114">
        <f t="shared" si="127"/>
        <v>106922522</v>
      </c>
      <c r="AP4079" s="114"/>
      <c r="AQ4079" s="114"/>
      <c r="AR4079" s="114"/>
      <c r="AS4079" s="114"/>
      <c r="AT4079" s="189"/>
    </row>
    <row r="4080" spans="1:46" s="190" customFormat="1" ht="15" customHeight="1" x14ac:dyDescent="0.2">
      <c r="A4080" s="104"/>
      <c r="B4080" s="104">
        <f>VLOOKUP(BJB!$F$9:$F$5599,Ctrl!$B$4:$C$399,2,0)</f>
        <v>35</v>
      </c>
      <c r="C4080" s="104">
        <f>VLOOKUP(BJB!$G$9:$G$5599,Ctrl!$E$4:$F$399,2,0)</f>
        <v>2</v>
      </c>
      <c r="D4080" s="219">
        <v>1</v>
      </c>
      <c r="E4080" s="104" t="str">
        <f>VLOOKUP(BJB!$F$9:$F$5599,Ctrl!$B$4:$D$399,3,0)</f>
        <v>III</v>
      </c>
      <c r="F4080" s="841" t="s">
        <v>9732</v>
      </c>
      <c r="G4080" s="841" t="s">
        <v>4785</v>
      </c>
      <c r="H4080" s="125">
        <v>1120523000131</v>
      </c>
      <c r="I4080" s="220">
        <f>IF(G4079=BJB!$G3828,I4079+1,1)</f>
        <v>1</v>
      </c>
      <c r="J4080" s="912" t="s">
        <v>23935</v>
      </c>
      <c r="K4080" s="126" t="s">
        <v>4797</v>
      </c>
      <c r="L4080" s="104" t="s">
        <v>6477</v>
      </c>
      <c r="M4080" s="104" t="s">
        <v>4798</v>
      </c>
      <c r="N4080" s="120">
        <v>41085</v>
      </c>
      <c r="O4080" s="107">
        <v>100000000</v>
      </c>
      <c r="P4080" s="105" t="s">
        <v>17047</v>
      </c>
      <c r="Q4080" s="120">
        <v>41555</v>
      </c>
      <c r="R4080" s="105">
        <v>113202385</v>
      </c>
      <c r="S4080" s="146" t="s">
        <v>196</v>
      </c>
      <c r="T4080" s="120">
        <v>41578</v>
      </c>
      <c r="U4080" s="141">
        <v>70000000</v>
      </c>
      <c r="V4080" s="109">
        <v>41571</v>
      </c>
      <c r="W4080" s="141">
        <v>70000000</v>
      </c>
      <c r="X4080" s="141">
        <v>0</v>
      </c>
      <c r="Y4080" s="141">
        <v>0</v>
      </c>
      <c r="Z4080" s="141">
        <v>0</v>
      </c>
      <c r="AA4080" s="114">
        <v>6507160</v>
      </c>
      <c r="AB4080" s="114"/>
      <c r="AC4080" s="132"/>
      <c r="AD4080" s="141"/>
      <c r="AE4080" s="106">
        <v>0</v>
      </c>
      <c r="AF4080" s="106">
        <v>0</v>
      </c>
      <c r="AG4080" s="106">
        <v>0</v>
      </c>
      <c r="AH4080" s="222"/>
      <c r="AI4080" s="141"/>
      <c r="AJ4080" s="141"/>
      <c r="AK4080" s="141"/>
      <c r="AL4080" s="141"/>
      <c r="AM4080" s="141"/>
      <c r="AN4080" s="114">
        <f t="shared" si="126"/>
        <v>6507160</v>
      </c>
      <c r="AO4080" s="114">
        <f t="shared" si="127"/>
        <v>63492840</v>
      </c>
      <c r="AP4080" s="114"/>
      <c r="AQ4080" s="114"/>
      <c r="AR4080" s="114"/>
      <c r="AS4080" s="114"/>
      <c r="AT4080" s="189"/>
    </row>
    <row r="4081" spans="1:46" s="191" customFormat="1" ht="15" customHeight="1" x14ac:dyDescent="0.2">
      <c r="A4081" s="104"/>
      <c r="B4081" s="104">
        <f>VLOOKUP(BJB!$F$9:$F$5599,Ctrl!$B$4:$C$399,2,0)</f>
        <v>35</v>
      </c>
      <c r="C4081" s="104">
        <f>VLOOKUP(BJB!$G$9:$G$5599,Ctrl!$E$4:$F$399,2,0)</f>
        <v>1</v>
      </c>
      <c r="D4081" s="219">
        <v>1</v>
      </c>
      <c r="E4081" s="104" t="str">
        <f>VLOOKUP(BJB!$F$9:$F$5599,Ctrl!$B$4:$D$399,3,0)</f>
        <v>III</v>
      </c>
      <c r="F4081" s="841" t="s">
        <v>9732</v>
      </c>
      <c r="G4081" s="841" t="s">
        <v>4804</v>
      </c>
      <c r="H4081" s="125">
        <v>1130315000336</v>
      </c>
      <c r="I4081" s="220">
        <f>IF(G4080=BJB!$G3734,I4080+1,1)</f>
        <v>1</v>
      </c>
      <c r="J4081" s="912" t="s">
        <v>23936</v>
      </c>
      <c r="K4081" s="121" t="s">
        <v>10956</v>
      </c>
      <c r="L4081" s="104" t="s">
        <v>6477</v>
      </c>
      <c r="M4081" s="104" t="s">
        <v>8147</v>
      </c>
      <c r="N4081" s="120">
        <v>41411</v>
      </c>
      <c r="O4081" s="105">
        <v>110000000</v>
      </c>
      <c r="P4081" s="105" t="s">
        <v>17048</v>
      </c>
      <c r="Q4081" s="120">
        <v>42100</v>
      </c>
      <c r="R4081" s="105">
        <v>112367756</v>
      </c>
      <c r="S4081" s="146" t="s">
        <v>8211</v>
      </c>
      <c r="T4081" s="109">
        <v>42153</v>
      </c>
      <c r="U4081" s="141">
        <v>73936943</v>
      </c>
      <c r="V4081" s="109">
        <v>42153</v>
      </c>
      <c r="W4081" s="141">
        <v>73936943</v>
      </c>
      <c r="X4081" s="141">
        <v>0</v>
      </c>
      <c r="Y4081" s="141">
        <v>0</v>
      </c>
      <c r="Z4081" s="141">
        <v>0</v>
      </c>
      <c r="AA4081" s="226">
        <v>20923167</v>
      </c>
      <c r="AB4081" s="114"/>
      <c r="AC4081" s="132"/>
      <c r="AD4081" s="141"/>
      <c r="AE4081" s="106">
        <v>0</v>
      </c>
      <c r="AF4081" s="106">
        <v>0</v>
      </c>
      <c r="AG4081" s="106">
        <v>0</v>
      </c>
      <c r="AH4081" s="106"/>
      <c r="AI4081" s="106"/>
      <c r="AJ4081" s="106"/>
      <c r="AK4081" s="106"/>
      <c r="AL4081" s="106"/>
      <c r="AM4081" s="106"/>
      <c r="AN4081" s="114">
        <f t="shared" si="126"/>
        <v>20923167</v>
      </c>
      <c r="AO4081" s="114">
        <f t="shared" si="127"/>
        <v>53013776</v>
      </c>
      <c r="AP4081" s="114"/>
      <c r="AQ4081" s="114"/>
      <c r="AR4081" s="114"/>
      <c r="AS4081" s="114"/>
      <c r="AT4081" s="233"/>
    </row>
    <row r="4082" spans="1:46" s="190" customFormat="1" ht="15" customHeight="1" x14ac:dyDescent="0.2">
      <c r="A4082" s="104"/>
      <c r="B4082" s="104">
        <f>VLOOKUP(BJB!$F$9:$F$5599,Ctrl!$B$4:$C$399,2,0)</f>
        <v>35</v>
      </c>
      <c r="C4082" s="104">
        <f>VLOOKUP(BJB!$G$9:$G$5599,Ctrl!$E$4:$F$399,2,0)</f>
        <v>2</v>
      </c>
      <c r="D4082" s="219">
        <v>1</v>
      </c>
      <c r="E4082" s="104" t="str">
        <f>VLOOKUP(BJB!$F$9:$F$5599,Ctrl!$B$4:$D$399,3,0)</f>
        <v>III</v>
      </c>
      <c r="F4082" s="841" t="s">
        <v>9732</v>
      </c>
      <c r="G4082" s="841" t="s">
        <v>4785</v>
      </c>
      <c r="H4082" s="125">
        <v>1120927000483</v>
      </c>
      <c r="I4082" s="220">
        <f>IF(G4081=BJB!$G3848,I4081+1,1)</f>
        <v>1</v>
      </c>
      <c r="J4082" s="912" t="s">
        <v>23937</v>
      </c>
      <c r="K4082" s="121" t="s">
        <v>7757</v>
      </c>
      <c r="L4082" s="104" t="s">
        <v>6477</v>
      </c>
      <c r="M4082" s="104" t="s">
        <v>7846</v>
      </c>
      <c r="N4082" s="128">
        <v>41213</v>
      </c>
      <c r="O4082" s="105">
        <v>75000000</v>
      </c>
      <c r="P4082" s="105" t="s">
        <v>17049</v>
      </c>
      <c r="Q4082" s="120">
        <v>41754</v>
      </c>
      <c r="R4082" s="105">
        <v>72369941</v>
      </c>
      <c r="S4082" s="146" t="s">
        <v>7906</v>
      </c>
      <c r="T4082" s="109">
        <v>42114</v>
      </c>
      <c r="U4082" s="141">
        <v>50658959</v>
      </c>
      <c r="V4082" s="109">
        <v>42114</v>
      </c>
      <c r="W4082" s="141">
        <v>50658959</v>
      </c>
      <c r="X4082" s="141">
        <v>0</v>
      </c>
      <c r="Y4082" s="141">
        <v>0</v>
      </c>
      <c r="Z4082" s="141">
        <v>0</v>
      </c>
      <c r="AA4082" s="226">
        <v>14841582</v>
      </c>
      <c r="AB4082" s="114"/>
      <c r="AC4082" s="132"/>
      <c r="AD4082" s="141"/>
      <c r="AE4082" s="106">
        <v>0</v>
      </c>
      <c r="AF4082" s="106">
        <v>0</v>
      </c>
      <c r="AG4082" s="106">
        <v>0</v>
      </c>
      <c r="AH4082" s="222"/>
      <c r="AI4082" s="141"/>
      <c r="AJ4082" s="141"/>
      <c r="AK4082" s="141"/>
      <c r="AL4082" s="141"/>
      <c r="AM4082" s="141"/>
      <c r="AN4082" s="114">
        <f t="shared" si="126"/>
        <v>14841582</v>
      </c>
      <c r="AO4082" s="114">
        <f t="shared" si="127"/>
        <v>35817377</v>
      </c>
      <c r="AP4082" s="114"/>
      <c r="AQ4082" s="114"/>
      <c r="AR4082" s="114"/>
      <c r="AS4082" s="114"/>
      <c r="AT4082" s="189"/>
    </row>
    <row r="4083" spans="1:46" s="190" customFormat="1" ht="15" customHeight="1" x14ac:dyDescent="0.2">
      <c r="A4083" s="104"/>
      <c r="B4083" s="104">
        <f>VLOOKUP(BJB!$F$9:$F$5599,Ctrl!$B$4:$C$399,2,0)</f>
        <v>35</v>
      </c>
      <c r="C4083" s="104">
        <f>VLOOKUP(BJB!$G$9:$G$5599,Ctrl!$E$4:$F$399,2,0)</f>
        <v>2</v>
      </c>
      <c r="D4083" s="219">
        <v>1</v>
      </c>
      <c r="E4083" s="104" t="str">
        <f>VLOOKUP(BJB!$F$9:$F$5599,Ctrl!$B$4:$D$399,3,0)</f>
        <v>III</v>
      </c>
      <c r="F4083" s="841" t="s">
        <v>9732</v>
      </c>
      <c r="G4083" s="841" t="s">
        <v>4785</v>
      </c>
      <c r="H4083" s="125" t="s">
        <v>6728</v>
      </c>
      <c r="I4083" s="220">
        <f>IF(G4082=BJB!$G3825,I4082+1,1)</f>
        <v>1</v>
      </c>
      <c r="J4083" s="912" t="s">
        <v>23938</v>
      </c>
      <c r="K4083" s="126" t="s">
        <v>4791</v>
      </c>
      <c r="L4083" s="104" t="s">
        <v>6477</v>
      </c>
      <c r="M4083" s="104" t="s">
        <v>4792</v>
      </c>
      <c r="N4083" s="120">
        <v>40945</v>
      </c>
      <c r="O4083" s="107">
        <v>50000000</v>
      </c>
      <c r="P4083" s="105" t="s">
        <v>17050</v>
      </c>
      <c r="Q4083" s="120">
        <v>41445</v>
      </c>
      <c r="R4083" s="105">
        <v>43874327</v>
      </c>
      <c r="S4083" s="146" t="s">
        <v>4790</v>
      </c>
      <c r="T4083" s="120">
        <v>41516</v>
      </c>
      <c r="U4083" s="141">
        <v>30029724</v>
      </c>
      <c r="V4083" s="109">
        <v>41516</v>
      </c>
      <c r="W4083" s="141">
        <v>30029724</v>
      </c>
      <c r="X4083" s="141">
        <v>0</v>
      </c>
      <c r="Y4083" s="141">
        <v>0</v>
      </c>
      <c r="Z4083" s="141">
        <v>0</v>
      </c>
      <c r="AA4083" s="114">
        <v>21296514</v>
      </c>
      <c r="AB4083" s="114"/>
      <c r="AC4083" s="132"/>
      <c r="AD4083" s="141"/>
      <c r="AE4083" s="106">
        <v>0</v>
      </c>
      <c r="AF4083" s="106">
        <v>0</v>
      </c>
      <c r="AG4083" s="106">
        <v>0</v>
      </c>
      <c r="AH4083" s="141"/>
      <c r="AI4083" s="141"/>
      <c r="AJ4083" s="141"/>
      <c r="AK4083" s="141"/>
      <c r="AL4083" s="141"/>
      <c r="AM4083" s="141"/>
      <c r="AN4083" s="114">
        <f t="shared" si="126"/>
        <v>21296514</v>
      </c>
      <c r="AO4083" s="114">
        <f t="shared" si="127"/>
        <v>8733210</v>
      </c>
      <c r="AP4083" s="114"/>
      <c r="AQ4083" s="114"/>
      <c r="AR4083" s="114"/>
      <c r="AS4083" s="114"/>
      <c r="AT4083" s="189"/>
    </row>
    <row r="4084" spans="1:46" s="190" customFormat="1" ht="15" customHeight="1" x14ac:dyDescent="0.2">
      <c r="A4084" s="104"/>
      <c r="B4084" s="104">
        <f>VLOOKUP(BJB!$F$9:$F$5599,Ctrl!$B$4:$C$399,2,0)</f>
        <v>35</v>
      </c>
      <c r="C4084" s="104">
        <f>VLOOKUP(BJB!$G$9:$G$5599,Ctrl!$E$4:$F$399,2,0)</f>
        <v>0</v>
      </c>
      <c r="D4084" s="219">
        <v>1</v>
      </c>
      <c r="E4084" s="104" t="str">
        <f>VLOOKUP(BJB!$F$9:$F$5599,Ctrl!$B$4:$D$399,3,0)</f>
        <v>III</v>
      </c>
      <c r="F4084" s="841" t="s">
        <v>9732</v>
      </c>
      <c r="G4084" s="841" t="s">
        <v>7664</v>
      </c>
      <c r="H4084" s="125">
        <v>1130320000919</v>
      </c>
      <c r="I4084" s="220">
        <f>IF(G4083=BJB!$G3625,I4083+1,1)</f>
        <v>1</v>
      </c>
      <c r="J4084" s="912" t="s">
        <v>23939</v>
      </c>
      <c r="K4084" s="121" t="s">
        <v>8108</v>
      </c>
      <c r="L4084" s="104" t="s">
        <v>6477</v>
      </c>
      <c r="M4084" s="104" t="s">
        <v>6035</v>
      </c>
      <c r="N4084" s="120">
        <v>41430</v>
      </c>
      <c r="O4084" s="105">
        <v>100000000</v>
      </c>
      <c r="P4084" s="105" t="s">
        <v>17051</v>
      </c>
      <c r="Q4084" s="120">
        <v>41890</v>
      </c>
      <c r="R4084" s="105">
        <v>100212682</v>
      </c>
      <c r="S4084" s="146" t="s">
        <v>8256</v>
      </c>
      <c r="T4084" s="109">
        <v>42145</v>
      </c>
      <c r="U4084" s="141">
        <v>67238000</v>
      </c>
      <c r="V4084" s="109">
        <v>42145</v>
      </c>
      <c r="W4084" s="141">
        <v>67238000</v>
      </c>
      <c r="X4084" s="141">
        <v>0</v>
      </c>
      <c r="Y4084" s="141">
        <v>0</v>
      </c>
      <c r="Z4084" s="141">
        <v>0</v>
      </c>
      <c r="AA4084" s="226">
        <v>3383156</v>
      </c>
      <c r="AB4084" s="114"/>
      <c r="AC4084" s="132"/>
      <c r="AD4084" s="141"/>
      <c r="AE4084" s="106">
        <v>0</v>
      </c>
      <c r="AF4084" s="106">
        <v>0</v>
      </c>
      <c r="AG4084" s="106">
        <v>0</v>
      </c>
      <c r="AH4084" s="222"/>
      <c r="AI4084" s="106"/>
      <c r="AJ4084" s="106"/>
      <c r="AK4084" s="106"/>
      <c r="AL4084" s="106"/>
      <c r="AM4084" s="106"/>
      <c r="AN4084" s="114">
        <f t="shared" si="126"/>
        <v>3383156</v>
      </c>
      <c r="AO4084" s="114">
        <f t="shared" si="127"/>
        <v>63854844</v>
      </c>
      <c r="AP4084" s="114"/>
      <c r="AQ4084" s="114"/>
      <c r="AR4084" s="114"/>
      <c r="AS4084" s="114"/>
      <c r="AT4084" s="189"/>
    </row>
    <row r="4085" spans="1:46" s="190" customFormat="1" ht="15" customHeight="1" x14ac:dyDescent="0.2">
      <c r="A4085" s="104"/>
      <c r="B4085" s="104">
        <f>VLOOKUP(BJB!$F$9:$F$5599,Ctrl!$B$4:$C$399,2,0)</f>
        <v>35</v>
      </c>
      <c r="C4085" s="104">
        <f>VLOOKUP(BJB!$G$9:$G$5599,Ctrl!$E$4:$F$399,2,0)</f>
        <v>5</v>
      </c>
      <c r="D4085" s="219">
        <v>1</v>
      </c>
      <c r="E4085" s="104" t="str">
        <f>VLOOKUP(BJB!$F$9:$F$5599,Ctrl!$B$4:$D$399,3,0)</f>
        <v>III</v>
      </c>
      <c r="F4085" s="841" t="s">
        <v>9732</v>
      </c>
      <c r="G4085" s="841" t="s">
        <v>4718</v>
      </c>
      <c r="H4085" s="125" t="s">
        <v>6735</v>
      </c>
      <c r="I4085" s="220">
        <f>IF(G4084=BJB!$G3666,I4084+1,1)</f>
        <v>1</v>
      </c>
      <c r="J4085" s="912" t="s">
        <v>23940</v>
      </c>
      <c r="K4085" s="121" t="s">
        <v>843</v>
      </c>
      <c r="L4085" s="104" t="s">
        <v>6477</v>
      </c>
      <c r="M4085" s="104" t="s">
        <v>4774</v>
      </c>
      <c r="N4085" s="120">
        <v>41130</v>
      </c>
      <c r="O4085" s="107">
        <v>75000000</v>
      </c>
      <c r="P4085" s="105" t="s">
        <v>17052</v>
      </c>
      <c r="Q4085" s="120">
        <v>41465</v>
      </c>
      <c r="R4085" s="105">
        <v>71283628</v>
      </c>
      <c r="S4085" s="146" t="s">
        <v>124</v>
      </c>
      <c r="T4085" s="109">
        <v>41547</v>
      </c>
      <c r="U4085" s="116">
        <v>48304831</v>
      </c>
      <c r="V4085" s="109">
        <v>41540</v>
      </c>
      <c r="W4085" s="141">
        <v>48304831</v>
      </c>
      <c r="X4085" s="141">
        <v>0</v>
      </c>
      <c r="Y4085" s="141">
        <v>0</v>
      </c>
      <c r="Z4085" s="141">
        <v>0</v>
      </c>
      <c r="AA4085" s="114">
        <v>15569006</v>
      </c>
      <c r="AB4085" s="114"/>
      <c r="AC4085" s="132"/>
      <c r="AD4085" s="141"/>
      <c r="AE4085" s="106">
        <v>0</v>
      </c>
      <c r="AF4085" s="106">
        <v>0</v>
      </c>
      <c r="AG4085" s="106">
        <v>0</v>
      </c>
      <c r="AH4085" s="222"/>
      <c r="AI4085" s="116"/>
      <c r="AJ4085" s="116"/>
      <c r="AK4085" s="116"/>
      <c r="AL4085" s="116"/>
      <c r="AM4085" s="116"/>
      <c r="AN4085" s="114">
        <f t="shared" si="126"/>
        <v>15569006</v>
      </c>
      <c r="AO4085" s="114">
        <f t="shared" si="127"/>
        <v>32735825</v>
      </c>
      <c r="AP4085" s="114"/>
      <c r="AQ4085" s="114"/>
      <c r="AR4085" s="114"/>
      <c r="AS4085" s="114"/>
      <c r="AT4085" s="189"/>
    </row>
    <row r="4086" spans="1:46" s="190" customFormat="1" ht="15" customHeight="1" x14ac:dyDescent="0.2">
      <c r="A4086" s="104"/>
      <c r="B4086" s="104">
        <f>VLOOKUP(BJB!$F$9:$F$5599,Ctrl!$B$4:$C$399,2,0)</f>
        <v>35</v>
      </c>
      <c r="C4086" s="104">
        <f>VLOOKUP(BJB!$G$9:$G$5599,Ctrl!$E$4:$F$399,2,0)</f>
        <v>5</v>
      </c>
      <c r="D4086" s="219">
        <v>1</v>
      </c>
      <c r="E4086" s="104" t="str">
        <f>VLOOKUP(BJB!$F$9:$F$5599,Ctrl!$B$4:$D$399,3,0)</f>
        <v>III</v>
      </c>
      <c r="F4086" s="841" t="s">
        <v>9732</v>
      </c>
      <c r="G4086" s="841" t="s">
        <v>4718</v>
      </c>
      <c r="H4086" s="125" t="s">
        <v>6424</v>
      </c>
      <c r="I4086" s="220">
        <f>IF(G4085=BJB!$G3669,I4085+1,1)</f>
        <v>1</v>
      </c>
      <c r="J4086" s="912" t="s">
        <v>23941</v>
      </c>
      <c r="K4086" s="121" t="s">
        <v>4779</v>
      </c>
      <c r="L4086" s="104" t="s">
        <v>6477</v>
      </c>
      <c r="M4086" s="104" t="s">
        <v>4780</v>
      </c>
      <c r="N4086" s="120">
        <v>41236</v>
      </c>
      <c r="O4086" s="105">
        <v>70000000</v>
      </c>
      <c r="P4086" s="105" t="s">
        <v>17053</v>
      </c>
      <c r="Q4086" s="120">
        <v>41554</v>
      </c>
      <c r="R4086" s="105">
        <v>80684788</v>
      </c>
      <c r="S4086" s="146" t="s">
        <v>196</v>
      </c>
      <c r="T4086" s="109">
        <v>41578</v>
      </c>
      <c r="U4086" s="141">
        <v>49000000</v>
      </c>
      <c r="V4086" s="109">
        <v>41571</v>
      </c>
      <c r="W4086" s="141">
        <v>49000000</v>
      </c>
      <c r="X4086" s="141">
        <v>0</v>
      </c>
      <c r="Y4086" s="141">
        <v>0</v>
      </c>
      <c r="Z4086" s="141">
        <v>0</v>
      </c>
      <c r="AA4086" s="114">
        <v>26307262</v>
      </c>
      <c r="AB4086" s="114"/>
      <c r="AC4086" s="132"/>
      <c r="AD4086" s="141"/>
      <c r="AE4086" s="106">
        <v>0</v>
      </c>
      <c r="AF4086" s="106">
        <v>0</v>
      </c>
      <c r="AG4086" s="106">
        <v>0</v>
      </c>
      <c r="AH4086" s="141"/>
      <c r="AI4086" s="141"/>
      <c r="AJ4086" s="141"/>
      <c r="AK4086" s="141"/>
      <c r="AL4086" s="141"/>
      <c r="AM4086" s="141"/>
      <c r="AN4086" s="114">
        <f t="shared" si="126"/>
        <v>26307262</v>
      </c>
      <c r="AO4086" s="114">
        <f t="shared" si="127"/>
        <v>22692738</v>
      </c>
      <c r="AP4086" s="114"/>
      <c r="AQ4086" s="114"/>
      <c r="AR4086" s="114"/>
      <c r="AS4086" s="114"/>
      <c r="AT4086" s="189"/>
    </row>
    <row r="4087" spans="1:46" s="190" customFormat="1" ht="15" customHeight="1" x14ac:dyDescent="0.2">
      <c r="A4087" s="104"/>
      <c r="B4087" s="104">
        <f>VLOOKUP(BJB!$F$9:$F$5599,Ctrl!$B$4:$C$399,2,0)</f>
        <v>35</v>
      </c>
      <c r="C4087" s="104">
        <f>VLOOKUP(BJB!$G$9:$G$5599,Ctrl!$E$4:$F$399,2,0)</f>
        <v>0</v>
      </c>
      <c r="D4087" s="219">
        <v>1</v>
      </c>
      <c r="E4087" s="104" t="str">
        <f>VLOOKUP(BJB!$F$9:$F$5599,Ctrl!$B$4:$D$399,3,0)</f>
        <v>III</v>
      </c>
      <c r="F4087" s="841" t="s">
        <v>9732</v>
      </c>
      <c r="G4087" s="841" t="s">
        <v>7664</v>
      </c>
      <c r="H4087" s="125">
        <v>1120809000588</v>
      </c>
      <c r="I4087" s="220">
        <f>IF(G4086=BJB!$G3635,I4086+1,1)</f>
        <v>1</v>
      </c>
      <c r="J4087" s="912" t="s">
        <v>23942</v>
      </c>
      <c r="K4087" s="121" t="s">
        <v>10957</v>
      </c>
      <c r="L4087" s="104" t="s">
        <v>6477</v>
      </c>
      <c r="M4087" s="104" t="s">
        <v>4674</v>
      </c>
      <c r="N4087" s="120">
        <v>41179</v>
      </c>
      <c r="O4087" s="105">
        <v>100000000</v>
      </c>
      <c r="P4087" s="105" t="s">
        <v>17054</v>
      </c>
      <c r="Q4087" s="120">
        <v>42158</v>
      </c>
      <c r="R4087" s="105">
        <v>38771894</v>
      </c>
      <c r="S4087" s="146" t="s">
        <v>8566</v>
      </c>
      <c r="T4087" s="109">
        <v>42306</v>
      </c>
      <c r="U4087" s="141">
        <v>26062413</v>
      </c>
      <c r="V4087" s="109">
        <v>42306</v>
      </c>
      <c r="W4087" s="141">
        <v>26062413</v>
      </c>
      <c r="X4087" s="141">
        <v>0</v>
      </c>
      <c r="Y4087" s="141">
        <v>0</v>
      </c>
      <c r="Z4087" s="141">
        <v>0</v>
      </c>
      <c r="AA4087" s="114">
        <v>3500000</v>
      </c>
      <c r="AB4087" s="114"/>
      <c r="AC4087" s="132"/>
      <c r="AD4087" s="141"/>
      <c r="AE4087" s="106">
        <v>0</v>
      </c>
      <c r="AF4087" s="106">
        <v>0</v>
      </c>
      <c r="AG4087" s="106">
        <v>0</v>
      </c>
      <c r="AH4087" s="240"/>
      <c r="AI4087" s="106"/>
      <c r="AJ4087" s="106"/>
      <c r="AK4087" s="106"/>
      <c r="AL4087" s="106"/>
      <c r="AM4087" s="106"/>
      <c r="AN4087" s="114">
        <f t="shared" si="126"/>
        <v>3500000</v>
      </c>
      <c r="AO4087" s="114">
        <f t="shared" si="127"/>
        <v>22562413</v>
      </c>
      <c r="AP4087" s="114"/>
      <c r="AQ4087" s="114"/>
      <c r="AR4087" s="114"/>
      <c r="AS4087" s="114"/>
      <c r="AT4087" s="189"/>
    </row>
    <row r="4088" spans="1:46" s="190" customFormat="1" ht="15" customHeight="1" x14ac:dyDescent="0.2">
      <c r="A4088" s="104"/>
      <c r="B4088" s="104">
        <f>VLOOKUP(BJB!$F$9:$F$5599,Ctrl!$B$4:$C$399,2,0)</f>
        <v>35</v>
      </c>
      <c r="C4088" s="104">
        <f>VLOOKUP(BJB!$G$9:$G$5599,Ctrl!$E$4:$F$399,2,0)</f>
        <v>0</v>
      </c>
      <c r="D4088" s="219">
        <v>1</v>
      </c>
      <c r="E4088" s="104" t="str">
        <f>VLOOKUP(BJB!$F$9:$F$5599,Ctrl!$B$4:$D$399,3,0)</f>
        <v>III</v>
      </c>
      <c r="F4088" s="841" t="s">
        <v>9732</v>
      </c>
      <c r="G4088" s="841" t="s">
        <v>7664</v>
      </c>
      <c r="H4088" s="125" t="s">
        <v>6429</v>
      </c>
      <c r="I4088" s="220">
        <f>IF(G4087=BJB!$G3610,I4087+1,1)</f>
        <v>1</v>
      </c>
      <c r="J4088" s="912" t="s">
        <v>23943</v>
      </c>
      <c r="K4088" s="121" t="s">
        <v>4837</v>
      </c>
      <c r="L4088" s="104" t="s">
        <v>6477</v>
      </c>
      <c r="M4088" s="104" t="s">
        <v>4674</v>
      </c>
      <c r="N4088" s="120">
        <v>41179</v>
      </c>
      <c r="O4088" s="107">
        <v>100000000</v>
      </c>
      <c r="P4088" s="105" t="s">
        <v>17055</v>
      </c>
      <c r="Q4088" s="120">
        <v>41792</v>
      </c>
      <c r="R4088" s="105">
        <v>65796205</v>
      </c>
      <c r="S4088" s="146" t="s">
        <v>5866</v>
      </c>
      <c r="T4088" s="109">
        <v>41878</v>
      </c>
      <c r="U4088" s="116">
        <v>44189165</v>
      </c>
      <c r="V4088" s="109">
        <v>41852</v>
      </c>
      <c r="W4088" s="141">
        <v>44189165</v>
      </c>
      <c r="X4088" s="141">
        <v>0</v>
      </c>
      <c r="Y4088" s="141">
        <v>0</v>
      </c>
      <c r="Z4088" s="141">
        <v>0</v>
      </c>
      <c r="AA4088" s="114">
        <v>16306738</v>
      </c>
      <c r="AB4088" s="114"/>
      <c r="AC4088" s="132"/>
      <c r="AD4088" s="141"/>
      <c r="AE4088" s="106">
        <v>0</v>
      </c>
      <c r="AF4088" s="106">
        <v>0</v>
      </c>
      <c r="AG4088" s="106">
        <v>0</v>
      </c>
      <c r="AH4088" s="222"/>
      <c r="AI4088" s="116"/>
      <c r="AJ4088" s="116"/>
      <c r="AK4088" s="116"/>
      <c r="AL4088" s="116"/>
      <c r="AM4088" s="116"/>
      <c r="AN4088" s="114">
        <f t="shared" si="126"/>
        <v>16306738</v>
      </c>
      <c r="AO4088" s="114">
        <f t="shared" si="127"/>
        <v>27882427</v>
      </c>
      <c r="AP4088" s="114"/>
      <c r="AQ4088" s="114"/>
      <c r="AR4088" s="114"/>
      <c r="AS4088" s="114"/>
      <c r="AT4088" s="189"/>
    </row>
    <row r="4089" spans="1:46" s="191" customFormat="1" ht="15" customHeight="1" x14ac:dyDescent="0.2">
      <c r="A4089" s="104"/>
      <c r="B4089" s="104">
        <f>VLOOKUP(BJB!$F$9:$F$5599,Ctrl!$B$4:$C$399,2,0)</f>
        <v>35</v>
      </c>
      <c r="C4089" s="104">
        <f>VLOOKUP(BJB!$G$9:$G$5599,Ctrl!$E$4:$F$399,2,0)</f>
        <v>6</v>
      </c>
      <c r="D4089" s="219">
        <v>1</v>
      </c>
      <c r="E4089" s="104" t="str">
        <f>VLOOKUP(BJB!$F$9:$F$5599,Ctrl!$B$4:$D$399,3,0)</f>
        <v>III</v>
      </c>
      <c r="F4089" s="841" t="s">
        <v>9732</v>
      </c>
      <c r="G4089" s="841" t="s">
        <v>4676</v>
      </c>
      <c r="H4089" s="125">
        <v>1121025000993</v>
      </c>
      <c r="I4089" s="220">
        <f>IF(G4088=BJB!$G3747,I4088+1,1)</f>
        <v>1</v>
      </c>
      <c r="J4089" s="912" t="s">
        <v>23944</v>
      </c>
      <c r="K4089" s="121" t="s">
        <v>6452</v>
      </c>
      <c r="L4089" s="104" t="s">
        <v>6477</v>
      </c>
      <c r="M4089" s="104" t="s">
        <v>4879</v>
      </c>
      <c r="N4089" s="120">
        <v>41253</v>
      </c>
      <c r="O4089" s="107">
        <v>35000000</v>
      </c>
      <c r="P4089" s="105" t="s">
        <v>17056</v>
      </c>
      <c r="Q4089" s="120">
        <v>41809</v>
      </c>
      <c r="R4089" s="105">
        <v>25694961</v>
      </c>
      <c r="S4089" s="146" t="s">
        <v>6506</v>
      </c>
      <c r="T4089" s="109">
        <v>42060</v>
      </c>
      <c r="U4089" s="118">
        <v>17431262</v>
      </c>
      <c r="V4089" s="109">
        <v>42060</v>
      </c>
      <c r="W4089" s="141">
        <v>17431262</v>
      </c>
      <c r="X4089" s="141">
        <v>0</v>
      </c>
      <c r="Y4089" s="141">
        <v>0</v>
      </c>
      <c r="Z4089" s="141">
        <v>0</v>
      </c>
      <c r="AA4089" s="223">
        <v>3559922</v>
      </c>
      <c r="AB4089" s="223"/>
      <c r="AC4089" s="132"/>
      <c r="AD4089" s="141"/>
      <c r="AE4089" s="106">
        <v>0</v>
      </c>
      <c r="AF4089" s="106">
        <v>0</v>
      </c>
      <c r="AG4089" s="106">
        <v>0</v>
      </c>
      <c r="AH4089" s="114"/>
      <c r="AI4089" s="114"/>
      <c r="AJ4089" s="114"/>
      <c r="AK4089" s="114"/>
      <c r="AL4089" s="114"/>
      <c r="AM4089" s="114"/>
      <c r="AN4089" s="114">
        <f t="shared" si="126"/>
        <v>3559922</v>
      </c>
      <c r="AO4089" s="114">
        <f t="shared" si="127"/>
        <v>13871340</v>
      </c>
      <c r="AP4089" s="114"/>
      <c r="AQ4089" s="114"/>
      <c r="AR4089" s="114"/>
      <c r="AS4089" s="114"/>
      <c r="AT4089" s="189"/>
    </row>
    <row r="4090" spans="1:46" s="190" customFormat="1" ht="15" customHeight="1" x14ac:dyDescent="0.2">
      <c r="A4090" s="104"/>
      <c r="B4090" s="104">
        <f>VLOOKUP(BJB!$F$9:$F$5599,Ctrl!$B$4:$C$399,2,0)</f>
        <v>35</v>
      </c>
      <c r="C4090" s="104">
        <f>VLOOKUP(BJB!$G$9:$G$5599,Ctrl!$E$4:$F$399,2,0)</f>
        <v>5</v>
      </c>
      <c r="D4090" s="219">
        <v>1</v>
      </c>
      <c r="E4090" s="104" t="str">
        <f>VLOOKUP(BJB!$F$9:$F$5599,Ctrl!$B$4:$D$399,3,0)</f>
        <v>III</v>
      </c>
      <c r="F4090" s="841" t="s">
        <v>9732</v>
      </c>
      <c r="G4090" s="841" t="s">
        <v>4718</v>
      </c>
      <c r="H4090" s="125" t="s">
        <v>6422</v>
      </c>
      <c r="I4090" s="220">
        <f>IF(G4089=BJB!$G3647,I4089+1,1)</f>
        <v>1</v>
      </c>
      <c r="J4090" s="912" t="s">
        <v>23945</v>
      </c>
      <c r="K4090" s="121" t="s">
        <v>4738</v>
      </c>
      <c r="L4090" s="104" t="s">
        <v>6477</v>
      </c>
      <c r="M4090" s="104" t="s">
        <v>4739</v>
      </c>
      <c r="N4090" s="120">
        <v>40945</v>
      </c>
      <c r="O4090" s="107">
        <v>90000000</v>
      </c>
      <c r="P4090" s="105" t="s">
        <v>17057</v>
      </c>
      <c r="Q4090" s="120">
        <v>41284</v>
      </c>
      <c r="R4090" s="105">
        <v>93058590</v>
      </c>
      <c r="S4090" s="108" t="s">
        <v>4740</v>
      </c>
      <c r="T4090" s="109">
        <v>41333</v>
      </c>
      <c r="U4090" s="112">
        <v>61674081</v>
      </c>
      <c r="V4090" s="109">
        <v>41333</v>
      </c>
      <c r="W4090" s="141">
        <v>61674081</v>
      </c>
      <c r="X4090" s="141">
        <v>0</v>
      </c>
      <c r="Y4090" s="141">
        <v>0</v>
      </c>
      <c r="Z4090" s="141">
        <v>0</v>
      </c>
      <c r="AA4090" s="114">
        <v>4017947</v>
      </c>
      <c r="AB4090" s="114"/>
      <c r="AC4090" s="132"/>
      <c r="AD4090" s="141"/>
      <c r="AE4090" s="106">
        <v>0</v>
      </c>
      <c r="AF4090" s="106">
        <v>0</v>
      </c>
      <c r="AG4090" s="106">
        <v>0</v>
      </c>
      <c r="AH4090" s="222"/>
      <c r="AI4090" s="112"/>
      <c r="AJ4090" s="112"/>
      <c r="AK4090" s="112"/>
      <c r="AL4090" s="112"/>
      <c r="AM4090" s="112"/>
      <c r="AN4090" s="114">
        <f t="shared" si="126"/>
        <v>4017947</v>
      </c>
      <c r="AO4090" s="114">
        <f t="shared" si="127"/>
        <v>57656134</v>
      </c>
      <c r="AP4090" s="114"/>
      <c r="AQ4090" s="114"/>
      <c r="AR4090" s="114"/>
      <c r="AS4090" s="114"/>
      <c r="AT4090" s="189"/>
    </row>
    <row r="4091" spans="1:46" s="190" customFormat="1" ht="15" customHeight="1" x14ac:dyDescent="0.2">
      <c r="A4091" s="104"/>
      <c r="B4091" s="104">
        <f>VLOOKUP(BJB!$F$9:$F$5599,Ctrl!$B$4:$C$399,2,0)</f>
        <v>35</v>
      </c>
      <c r="C4091" s="104">
        <f>VLOOKUP(BJB!$G$9:$G$5599,Ctrl!$E$4:$F$399,2,0)</f>
        <v>6</v>
      </c>
      <c r="D4091" s="219">
        <v>1</v>
      </c>
      <c r="E4091" s="104" t="str">
        <f>VLOOKUP(BJB!$F$9:$F$5599,Ctrl!$B$4:$D$399,3,0)</f>
        <v>III</v>
      </c>
      <c r="F4091" s="841" t="s">
        <v>9732</v>
      </c>
      <c r="G4091" s="841" t="s">
        <v>4676</v>
      </c>
      <c r="H4091" s="125" t="s">
        <v>7569</v>
      </c>
      <c r="I4091" s="220">
        <f>IF(G4090=BJB!$G3805,I4090+1,1)</f>
        <v>1</v>
      </c>
      <c r="J4091" s="912" t="s">
        <v>23946</v>
      </c>
      <c r="K4091" s="121" t="s">
        <v>5800</v>
      </c>
      <c r="L4091" s="227" t="s">
        <v>6477</v>
      </c>
      <c r="M4091" s="104" t="s">
        <v>4693</v>
      </c>
      <c r="N4091" s="120">
        <v>40945</v>
      </c>
      <c r="O4091" s="107">
        <v>55000000</v>
      </c>
      <c r="P4091" s="105" t="s">
        <v>17058</v>
      </c>
      <c r="Q4091" s="120">
        <v>41653</v>
      </c>
      <c r="R4091" s="105">
        <v>35298924</v>
      </c>
      <c r="S4091" s="146" t="s">
        <v>5759</v>
      </c>
      <c r="T4091" s="109">
        <v>41844</v>
      </c>
      <c r="U4091" s="116">
        <v>23816314</v>
      </c>
      <c r="V4091" s="109">
        <v>41821</v>
      </c>
      <c r="W4091" s="141">
        <v>23816314</v>
      </c>
      <c r="X4091" s="141">
        <v>0</v>
      </c>
      <c r="Y4091" s="141">
        <v>0</v>
      </c>
      <c r="Z4091" s="141">
        <v>0</v>
      </c>
      <c r="AA4091" s="150">
        <v>4759465</v>
      </c>
      <c r="AB4091" s="150"/>
      <c r="AC4091" s="132"/>
      <c r="AD4091" s="141"/>
      <c r="AE4091" s="106">
        <v>0</v>
      </c>
      <c r="AF4091" s="106">
        <v>0</v>
      </c>
      <c r="AG4091" s="106">
        <v>0</v>
      </c>
      <c r="AH4091" s="116"/>
      <c r="AI4091" s="116"/>
      <c r="AJ4091" s="116"/>
      <c r="AK4091" s="116"/>
      <c r="AL4091" s="116"/>
      <c r="AM4091" s="116"/>
      <c r="AN4091" s="114">
        <f t="shared" si="126"/>
        <v>4759465</v>
      </c>
      <c r="AO4091" s="114">
        <f t="shared" si="127"/>
        <v>19056849</v>
      </c>
      <c r="AP4091" s="114"/>
      <c r="AQ4091" s="114"/>
      <c r="AR4091" s="114"/>
      <c r="AS4091" s="114"/>
      <c r="AT4091" s="189"/>
    </row>
    <row r="4092" spans="1:46" s="190" customFormat="1" ht="15" customHeight="1" x14ac:dyDescent="0.2">
      <c r="A4092" s="104"/>
      <c r="B4092" s="104">
        <f>VLOOKUP(BJB!$F$9:$F$5599,Ctrl!$B$4:$C$399,2,0)</f>
        <v>35</v>
      </c>
      <c r="C4092" s="104">
        <f>VLOOKUP(BJB!$G$9:$G$5599,Ctrl!$E$4:$F$399,2,0)</f>
        <v>6</v>
      </c>
      <c r="D4092" s="219">
        <v>1</v>
      </c>
      <c r="E4092" s="104" t="str">
        <f>VLOOKUP(BJB!$F$9:$F$5599,Ctrl!$B$4:$D$399,3,0)</f>
        <v>III</v>
      </c>
      <c r="F4092" s="841" t="s">
        <v>9732</v>
      </c>
      <c r="G4092" s="841" t="s">
        <v>4676</v>
      </c>
      <c r="H4092" s="125" t="s">
        <v>6433</v>
      </c>
      <c r="I4092" s="220">
        <f>IF(G4091=BJB!$G3789,I4091+1,1)</f>
        <v>1</v>
      </c>
      <c r="J4092" s="912" t="s">
        <v>23947</v>
      </c>
      <c r="K4092" s="121" t="s">
        <v>6432</v>
      </c>
      <c r="L4092" s="227" t="s">
        <v>6477</v>
      </c>
      <c r="M4092" s="104" t="s">
        <v>4879</v>
      </c>
      <c r="N4092" s="120">
        <v>41253</v>
      </c>
      <c r="O4092" s="107">
        <v>77000000</v>
      </c>
      <c r="P4092" s="105" t="s">
        <v>6222</v>
      </c>
      <c r="Q4092" s="120" t="s">
        <v>6222</v>
      </c>
      <c r="R4092" s="890">
        <v>0</v>
      </c>
      <c r="S4092" s="108" t="s">
        <v>4895</v>
      </c>
      <c r="T4092" s="109">
        <v>41632</v>
      </c>
      <c r="U4092" s="116">
        <v>51808211</v>
      </c>
      <c r="V4092" s="109" t="s">
        <v>6222</v>
      </c>
      <c r="W4092" s="141">
        <v>0</v>
      </c>
      <c r="X4092" s="141">
        <v>0</v>
      </c>
      <c r="Y4092" s="141">
        <v>0</v>
      </c>
      <c r="Z4092" s="141">
        <v>0</v>
      </c>
      <c r="AA4092" s="150">
        <v>14648166</v>
      </c>
      <c r="AB4092" s="150"/>
      <c r="AC4092" s="132"/>
      <c r="AD4092" s="141"/>
      <c r="AE4092" s="106">
        <v>0</v>
      </c>
      <c r="AF4092" s="106">
        <v>0</v>
      </c>
      <c r="AG4092" s="106">
        <v>0</v>
      </c>
      <c r="AH4092" s="116"/>
      <c r="AI4092" s="116"/>
      <c r="AJ4092" s="116"/>
      <c r="AK4092" s="116"/>
      <c r="AL4092" s="116"/>
      <c r="AM4092" s="116"/>
      <c r="AN4092" s="114">
        <f t="shared" si="126"/>
        <v>14648166</v>
      </c>
      <c r="AO4092" s="114">
        <f t="shared" si="127"/>
        <v>37160045</v>
      </c>
      <c r="AP4092" s="114"/>
      <c r="AQ4092" s="114"/>
      <c r="AR4092" s="114"/>
      <c r="AS4092" s="114"/>
      <c r="AT4092" s="189"/>
    </row>
    <row r="4093" spans="1:46" s="190" customFormat="1" ht="15" customHeight="1" x14ac:dyDescent="0.2">
      <c r="A4093" s="104"/>
      <c r="B4093" s="104">
        <f>VLOOKUP(BJB!$F$9:$F$5599,Ctrl!$B$4:$C$399,2,0)</f>
        <v>35</v>
      </c>
      <c r="C4093" s="104">
        <f>VLOOKUP(BJB!$G$9:$G$5599,Ctrl!$E$4:$F$399,2,0)</f>
        <v>5</v>
      </c>
      <c r="D4093" s="219">
        <v>1</v>
      </c>
      <c r="E4093" s="104" t="str">
        <f>VLOOKUP(BJB!$F$9:$F$5599,Ctrl!$B$4:$D$399,3,0)</f>
        <v>III</v>
      </c>
      <c r="F4093" s="841" t="s">
        <v>9732</v>
      </c>
      <c r="G4093" s="841" t="s">
        <v>4718</v>
      </c>
      <c r="H4093" s="125" t="s">
        <v>6425</v>
      </c>
      <c r="I4093" s="220">
        <f>IF(G4092=BJB!$G3682,I4092+1,1)</f>
        <v>1</v>
      </c>
      <c r="J4093" s="912" t="s">
        <v>23948</v>
      </c>
      <c r="K4093" s="126" t="s">
        <v>2649</v>
      </c>
      <c r="L4093" s="104" t="s">
        <v>6477</v>
      </c>
      <c r="M4093" s="104" t="s">
        <v>5724</v>
      </c>
      <c r="N4093" s="120">
        <v>41411</v>
      </c>
      <c r="O4093" s="140">
        <v>50000000</v>
      </c>
      <c r="P4093" s="105" t="s">
        <v>17059</v>
      </c>
      <c r="Q4093" s="120">
        <v>41750</v>
      </c>
      <c r="R4093" s="105">
        <v>54606642</v>
      </c>
      <c r="S4093" s="146" t="s">
        <v>5759</v>
      </c>
      <c r="T4093" s="109">
        <v>41844</v>
      </c>
      <c r="U4093" s="141">
        <v>35000000</v>
      </c>
      <c r="V4093" s="109">
        <v>41821</v>
      </c>
      <c r="W4093" s="141">
        <v>35000000</v>
      </c>
      <c r="X4093" s="141">
        <v>0</v>
      </c>
      <c r="Y4093" s="141">
        <v>0</v>
      </c>
      <c r="Z4093" s="141">
        <v>0</v>
      </c>
      <c r="AA4093" s="114">
        <v>4301932</v>
      </c>
      <c r="AB4093" s="114"/>
      <c r="AC4093" s="132"/>
      <c r="AD4093" s="141"/>
      <c r="AE4093" s="106">
        <v>0</v>
      </c>
      <c r="AF4093" s="106">
        <v>0</v>
      </c>
      <c r="AG4093" s="106">
        <v>0</v>
      </c>
      <c r="AH4093" s="141"/>
      <c r="AI4093" s="141"/>
      <c r="AJ4093" s="141"/>
      <c r="AK4093" s="141"/>
      <c r="AL4093" s="141"/>
      <c r="AM4093" s="141"/>
      <c r="AN4093" s="114">
        <f t="shared" si="126"/>
        <v>4301932</v>
      </c>
      <c r="AO4093" s="114">
        <f t="shared" si="127"/>
        <v>30698068</v>
      </c>
      <c r="AP4093" s="114"/>
      <c r="AQ4093" s="114"/>
      <c r="AR4093" s="114"/>
      <c r="AS4093" s="114"/>
      <c r="AT4093" s="233"/>
    </row>
    <row r="4094" spans="1:46" s="190" customFormat="1" ht="15" customHeight="1" x14ac:dyDescent="0.2">
      <c r="A4094" s="104"/>
      <c r="B4094" s="104">
        <f>VLOOKUP(BJB!$F$9:$F$5599,Ctrl!$B$4:$C$399,2,0)</f>
        <v>35</v>
      </c>
      <c r="C4094" s="104">
        <f>VLOOKUP(BJB!$G$9:$G$5599,Ctrl!$E$4:$F$399,2,0)</f>
        <v>5</v>
      </c>
      <c r="D4094" s="219">
        <v>1</v>
      </c>
      <c r="E4094" s="104" t="str">
        <f>VLOOKUP(BJB!$F$9:$F$5599,Ctrl!$B$4:$D$399,3,0)</f>
        <v>III</v>
      </c>
      <c r="F4094" s="841" t="s">
        <v>9732</v>
      </c>
      <c r="G4094" s="841" t="s">
        <v>4718</v>
      </c>
      <c r="H4094" s="125" t="s">
        <v>6423</v>
      </c>
      <c r="I4094" s="220">
        <f>IF(G4093=BJB!$G3663,I4093+1,1)</f>
        <v>1</v>
      </c>
      <c r="J4094" s="912" t="s">
        <v>23949</v>
      </c>
      <c r="K4094" s="121" t="s">
        <v>4769</v>
      </c>
      <c r="L4094" s="104" t="s">
        <v>6477</v>
      </c>
      <c r="M4094" s="104" t="s">
        <v>4770</v>
      </c>
      <c r="N4094" s="120">
        <v>41085</v>
      </c>
      <c r="O4094" s="105">
        <v>180000000</v>
      </c>
      <c r="P4094" s="105" t="s">
        <v>17060</v>
      </c>
      <c r="Q4094" s="120">
        <v>41429</v>
      </c>
      <c r="R4094" s="105">
        <v>138602809</v>
      </c>
      <c r="S4094" s="146" t="s">
        <v>4764</v>
      </c>
      <c r="T4094" s="109">
        <v>41486</v>
      </c>
      <c r="U4094" s="112">
        <v>95197471</v>
      </c>
      <c r="V4094" s="109">
        <v>41486</v>
      </c>
      <c r="W4094" s="141">
        <v>95197471</v>
      </c>
      <c r="X4094" s="141">
        <v>0</v>
      </c>
      <c r="Y4094" s="141">
        <v>0</v>
      </c>
      <c r="Z4094" s="141">
        <v>0</v>
      </c>
      <c r="AA4094" s="114">
        <v>8272220</v>
      </c>
      <c r="AB4094" s="114"/>
      <c r="AC4094" s="132"/>
      <c r="AD4094" s="141"/>
      <c r="AE4094" s="106">
        <v>0</v>
      </c>
      <c r="AF4094" s="106">
        <v>0</v>
      </c>
      <c r="AG4094" s="106">
        <v>0</v>
      </c>
      <c r="AH4094" s="112"/>
      <c r="AI4094" s="112"/>
      <c r="AJ4094" s="112"/>
      <c r="AK4094" s="112"/>
      <c r="AL4094" s="112"/>
      <c r="AM4094" s="112"/>
      <c r="AN4094" s="114">
        <f t="shared" si="126"/>
        <v>8272220</v>
      </c>
      <c r="AO4094" s="114">
        <f t="shared" si="127"/>
        <v>86925251</v>
      </c>
      <c r="AP4094" s="114"/>
      <c r="AQ4094" s="114"/>
      <c r="AR4094" s="114"/>
      <c r="AS4094" s="114"/>
      <c r="AT4094" s="233"/>
    </row>
    <row r="4095" spans="1:46" s="190" customFormat="1" ht="15" customHeight="1" x14ac:dyDescent="0.2">
      <c r="A4095" s="104"/>
      <c r="B4095" s="104">
        <f>VLOOKUP(BJB!$F$9:$F$5599,Ctrl!$B$4:$C$399,2,0)</f>
        <v>35</v>
      </c>
      <c r="C4095" s="104">
        <f>VLOOKUP(BJB!$G$9:$G$5599,Ctrl!$E$4:$F$399,2,0)</f>
        <v>5</v>
      </c>
      <c r="D4095" s="219">
        <v>1</v>
      </c>
      <c r="E4095" s="104" t="str">
        <f>VLOOKUP(BJB!$F$9:$F$5599,Ctrl!$B$4:$D$399,3,0)</f>
        <v>III</v>
      </c>
      <c r="F4095" s="841" t="s">
        <v>9732</v>
      </c>
      <c r="G4095" s="841" t="s">
        <v>4718</v>
      </c>
      <c r="H4095" s="125">
        <v>1121003000127</v>
      </c>
      <c r="I4095" s="220">
        <f>IF(G4094=BJB!$G3685,I4094+1,1)</f>
        <v>1</v>
      </c>
      <c r="J4095" s="912" t="s">
        <v>23950</v>
      </c>
      <c r="K4095" s="121" t="s">
        <v>3057</v>
      </c>
      <c r="L4095" s="104" t="s">
        <v>6477</v>
      </c>
      <c r="M4095" s="104" t="s">
        <v>4783</v>
      </c>
      <c r="N4095" s="120">
        <v>41236</v>
      </c>
      <c r="O4095" s="105">
        <v>40000000</v>
      </c>
      <c r="P4095" s="105" t="s">
        <v>17061</v>
      </c>
      <c r="Q4095" s="120">
        <v>41859</v>
      </c>
      <c r="R4095" s="105">
        <v>29599206</v>
      </c>
      <c r="S4095" s="146" t="s">
        <v>7909</v>
      </c>
      <c r="T4095" s="109">
        <v>42114</v>
      </c>
      <c r="U4095" s="141">
        <v>19980351</v>
      </c>
      <c r="V4095" s="109">
        <v>42114</v>
      </c>
      <c r="W4095" s="141">
        <v>19980351</v>
      </c>
      <c r="X4095" s="141">
        <v>0</v>
      </c>
      <c r="Y4095" s="141">
        <v>0</v>
      </c>
      <c r="Z4095" s="141">
        <v>0</v>
      </c>
      <c r="AA4095" s="226">
        <v>2865988</v>
      </c>
      <c r="AB4095" s="114"/>
      <c r="AC4095" s="132"/>
      <c r="AD4095" s="141"/>
      <c r="AE4095" s="106">
        <v>0</v>
      </c>
      <c r="AF4095" s="106">
        <v>0</v>
      </c>
      <c r="AG4095" s="106">
        <v>0</v>
      </c>
      <c r="AH4095" s="222"/>
      <c r="AI4095" s="141"/>
      <c r="AJ4095" s="141"/>
      <c r="AK4095" s="141"/>
      <c r="AL4095" s="141"/>
      <c r="AM4095" s="141"/>
      <c r="AN4095" s="114">
        <f t="shared" si="126"/>
        <v>2865988</v>
      </c>
      <c r="AO4095" s="114">
        <f t="shared" si="127"/>
        <v>17114363</v>
      </c>
      <c r="AP4095" s="114"/>
      <c r="AQ4095" s="114"/>
      <c r="AR4095" s="114"/>
      <c r="AS4095" s="114"/>
      <c r="AT4095" s="189"/>
    </row>
    <row r="4096" spans="1:46" s="190" customFormat="1" ht="15" customHeight="1" x14ac:dyDescent="0.2">
      <c r="A4096" s="104"/>
      <c r="B4096" s="104">
        <f>VLOOKUP(BJB!$F$9:$F$5599,Ctrl!$B$4:$C$399,2,0)</f>
        <v>35</v>
      </c>
      <c r="C4096" s="104">
        <f>VLOOKUP(BJB!$G$9:$G$5599,Ctrl!$E$4:$F$399,2,0)</f>
        <v>0</v>
      </c>
      <c r="D4096" s="219">
        <v>1</v>
      </c>
      <c r="E4096" s="104" t="str">
        <f>VLOOKUP(BJB!$F$9:$F$5599,Ctrl!$B$4:$D$399,3,0)</f>
        <v>III</v>
      </c>
      <c r="F4096" s="841" t="s">
        <v>9732</v>
      </c>
      <c r="G4096" s="841" t="s">
        <v>7664</v>
      </c>
      <c r="H4096" s="125">
        <v>55069738010</v>
      </c>
      <c r="I4096" s="220">
        <f>IF(G4095=BJB!$G3534,I4095+1,1)</f>
        <v>1</v>
      </c>
      <c r="J4096" s="912" t="s">
        <v>23951</v>
      </c>
      <c r="K4096" s="121" t="s">
        <v>5758</v>
      </c>
      <c r="L4096" s="104" t="s">
        <v>6477</v>
      </c>
      <c r="M4096" s="104" t="s">
        <v>4598</v>
      </c>
      <c r="N4096" s="109">
        <v>38476</v>
      </c>
      <c r="O4096" s="114">
        <v>120000000</v>
      </c>
      <c r="P4096" s="105" t="s">
        <v>6222</v>
      </c>
      <c r="Q4096" s="120" t="s">
        <v>6222</v>
      </c>
      <c r="R4096" s="890">
        <v>0</v>
      </c>
      <c r="S4096" s="108" t="s">
        <v>6973</v>
      </c>
      <c r="T4096" s="109">
        <v>39070</v>
      </c>
      <c r="U4096" s="114">
        <v>67500000</v>
      </c>
      <c r="V4096" s="109" t="s">
        <v>6222</v>
      </c>
      <c r="W4096" s="141">
        <v>0</v>
      </c>
      <c r="X4096" s="141">
        <v>0</v>
      </c>
      <c r="Y4096" s="141">
        <v>0</v>
      </c>
      <c r="Z4096" s="141">
        <v>0</v>
      </c>
      <c r="AA4096" s="114">
        <v>26174544</v>
      </c>
      <c r="AB4096" s="114"/>
      <c r="AC4096" s="132"/>
      <c r="AD4096" s="141"/>
      <c r="AE4096" s="106">
        <v>0</v>
      </c>
      <c r="AF4096" s="106">
        <v>0</v>
      </c>
      <c r="AG4096" s="106">
        <v>0</v>
      </c>
      <c r="AH4096" s="222"/>
      <c r="AI4096" s="114"/>
      <c r="AJ4096" s="114"/>
      <c r="AK4096" s="114"/>
      <c r="AL4096" s="114"/>
      <c r="AM4096" s="114"/>
      <c r="AN4096" s="114">
        <f t="shared" si="126"/>
        <v>26174544</v>
      </c>
      <c r="AO4096" s="114">
        <f t="shared" si="127"/>
        <v>41325456</v>
      </c>
      <c r="AP4096" s="114"/>
      <c r="AQ4096" s="114"/>
      <c r="AR4096" s="114"/>
      <c r="AS4096" s="114"/>
      <c r="AT4096" s="189"/>
    </row>
    <row r="4097" spans="1:46" s="190" customFormat="1" ht="15" customHeight="1" x14ac:dyDescent="0.2">
      <c r="A4097" s="104"/>
      <c r="B4097" s="104">
        <f>VLOOKUP(BJB!$F$9:$F$5599,Ctrl!$B$4:$C$399,2,0)</f>
        <v>35</v>
      </c>
      <c r="C4097" s="104">
        <f>VLOOKUP(BJB!$G$9:$G$5599,Ctrl!$E$4:$F$399,2,0)</f>
        <v>6</v>
      </c>
      <c r="D4097" s="219">
        <v>1</v>
      </c>
      <c r="E4097" s="104" t="str">
        <f>VLOOKUP(BJB!$F$9:$F$5599,Ctrl!$B$4:$D$399,3,0)</f>
        <v>III</v>
      </c>
      <c r="F4097" s="841" t="s">
        <v>9732</v>
      </c>
      <c r="G4097" s="841" t="s">
        <v>4676</v>
      </c>
      <c r="H4097" s="125">
        <v>1091208000633</v>
      </c>
      <c r="I4097" s="220">
        <f>IF(G4096=BJB!$G3802,I4096+1,1)</f>
        <v>1</v>
      </c>
      <c r="J4097" s="912" t="s">
        <v>23952</v>
      </c>
      <c r="K4097" s="121" t="s">
        <v>5680</v>
      </c>
      <c r="L4097" s="227" t="s">
        <v>6477</v>
      </c>
      <c r="M4097" s="104" t="s">
        <v>5681</v>
      </c>
      <c r="N4097" s="120">
        <v>40847</v>
      </c>
      <c r="O4097" s="107">
        <v>15000000</v>
      </c>
      <c r="P4097" s="105" t="s">
        <v>17062</v>
      </c>
      <c r="Q4097" s="120">
        <v>41654</v>
      </c>
      <c r="R4097" s="105">
        <v>13765800</v>
      </c>
      <c r="S4097" s="146" t="s">
        <v>5563</v>
      </c>
      <c r="T4097" s="109">
        <v>41820</v>
      </c>
      <c r="U4097" s="116">
        <v>9636060</v>
      </c>
      <c r="V4097" s="109">
        <v>41791</v>
      </c>
      <c r="W4097" s="141">
        <v>9636060</v>
      </c>
      <c r="X4097" s="141">
        <v>0</v>
      </c>
      <c r="Y4097" s="141">
        <v>0</v>
      </c>
      <c r="Z4097" s="141">
        <v>0</v>
      </c>
      <c r="AA4097" s="150">
        <v>4159137</v>
      </c>
      <c r="AB4097" s="150"/>
      <c r="AC4097" s="132"/>
      <c r="AD4097" s="141"/>
      <c r="AE4097" s="106">
        <v>0</v>
      </c>
      <c r="AF4097" s="106">
        <v>0</v>
      </c>
      <c r="AG4097" s="106">
        <v>0</v>
      </c>
      <c r="AH4097" s="124"/>
      <c r="AI4097" s="124"/>
      <c r="AJ4097" s="116"/>
      <c r="AK4097" s="116"/>
      <c r="AL4097" s="116"/>
      <c r="AM4097" s="116"/>
      <c r="AN4097" s="114">
        <f t="shared" si="126"/>
        <v>4159137</v>
      </c>
      <c r="AO4097" s="114">
        <f t="shared" si="127"/>
        <v>5476923</v>
      </c>
      <c r="AP4097" s="114"/>
      <c r="AQ4097" s="114"/>
      <c r="AR4097" s="114"/>
      <c r="AS4097" s="114"/>
      <c r="AT4097" s="189"/>
    </row>
    <row r="4098" spans="1:46" s="190" customFormat="1" ht="15" customHeight="1" x14ac:dyDescent="0.2">
      <c r="A4098" s="104"/>
      <c r="B4098" s="104">
        <f>VLOOKUP(BJB!$F$9:$F$5599,Ctrl!$B$4:$C$399,2,0)</f>
        <v>35</v>
      </c>
      <c r="C4098" s="104">
        <f>VLOOKUP(BJB!$G$9:$G$5599,Ctrl!$E$4:$F$399,2,0)</f>
        <v>1</v>
      </c>
      <c r="D4098" s="219">
        <v>1</v>
      </c>
      <c r="E4098" s="104" t="str">
        <f>VLOOKUP(BJB!$F$9:$F$5599,Ctrl!$B$4:$D$399,3,0)</f>
        <v>III</v>
      </c>
      <c r="F4098" s="841" t="s">
        <v>9732</v>
      </c>
      <c r="G4098" s="841" t="s">
        <v>4804</v>
      </c>
      <c r="H4098" s="125" t="s">
        <v>7562</v>
      </c>
      <c r="I4098" s="220">
        <f>IF(G4097=BJB!$G3722,I4097+1,1)</f>
        <v>1</v>
      </c>
      <c r="J4098" s="912" t="s">
        <v>23953</v>
      </c>
      <c r="K4098" s="121" t="s">
        <v>5911</v>
      </c>
      <c r="L4098" s="104" t="s">
        <v>6477</v>
      </c>
      <c r="M4098" s="104" t="s">
        <v>4811</v>
      </c>
      <c r="N4098" s="120">
        <v>41124</v>
      </c>
      <c r="O4098" s="134">
        <v>50000000</v>
      </c>
      <c r="P4098" s="105" t="s">
        <v>17063</v>
      </c>
      <c r="Q4098" s="120">
        <v>41654</v>
      </c>
      <c r="R4098" s="105">
        <v>39903949</v>
      </c>
      <c r="S4098" s="146" t="s">
        <v>5866</v>
      </c>
      <c r="T4098" s="109">
        <v>41878</v>
      </c>
      <c r="U4098" s="116">
        <v>27125604</v>
      </c>
      <c r="V4098" s="109">
        <v>41852</v>
      </c>
      <c r="W4098" s="141">
        <v>27125604</v>
      </c>
      <c r="X4098" s="141">
        <v>0</v>
      </c>
      <c r="Y4098" s="141">
        <v>0</v>
      </c>
      <c r="Z4098" s="141">
        <v>0</v>
      </c>
      <c r="AA4098" s="114">
        <v>4367684</v>
      </c>
      <c r="AB4098" s="114"/>
      <c r="AC4098" s="132"/>
      <c r="AD4098" s="141"/>
      <c r="AE4098" s="106">
        <v>0</v>
      </c>
      <c r="AF4098" s="106">
        <v>0</v>
      </c>
      <c r="AG4098" s="106">
        <v>0</v>
      </c>
      <c r="AH4098" s="124"/>
      <c r="AI4098" s="124"/>
      <c r="AJ4098" s="116"/>
      <c r="AK4098" s="116"/>
      <c r="AL4098" s="116"/>
      <c r="AM4098" s="116"/>
      <c r="AN4098" s="114">
        <f t="shared" si="126"/>
        <v>4367684</v>
      </c>
      <c r="AO4098" s="114">
        <f t="shared" si="127"/>
        <v>22757920</v>
      </c>
      <c r="AP4098" s="114"/>
      <c r="AQ4098" s="114"/>
      <c r="AR4098" s="114"/>
      <c r="AS4098" s="114"/>
      <c r="AT4098" s="189"/>
    </row>
    <row r="4099" spans="1:46" s="190" customFormat="1" ht="15" customHeight="1" x14ac:dyDescent="0.2">
      <c r="A4099" s="104"/>
      <c r="B4099" s="104">
        <f>VLOOKUP(BJB!$F$9:$F$5599,Ctrl!$B$4:$C$399,2,0)</f>
        <v>35</v>
      </c>
      <c r="C4099" s="104">
        <f>VLOOKUP(BJB!$G$9:$G$5599,Ctrl!$E$4:$F$399,2,0)</f>
        <v>6</v>
      </c>
      <c r="D4099" s="219">
        <v>1</v>
      </c>
      <c r="E4099" s="104" t="str">
        <f>VLOOKUP(BJB!$F$9:$F$5599,Ctrl!$B$4:$D$399,3,0)</f>
        <v>III</v>
      </c>
      <c r="F4099" s="841" t="s">
        <v>9732</v>
      </c>
      <c r="G4099" s="841" t="s">
        <v>4676</v>
      </c>
      <c r="H4099" s="125">
        <v>1120618000880</v>
      </c>
      <c r="I4099" s="220">
        <f>IF(G4098=BJB!$G3811,I4098+1,1)</f>
        <v>1</v>
      </c>
      <c r="J4099" s="912" t="s">
        <v>23954</v>
      </c>
      <c r="K4099" s="121" t="s">
        <v>657</v>
      </c>
      <c r="L4099" s="104" t="s">
        <v>6477</v>
      </c>
      <c r="M4099" s="104" t="s">
        <v>4714</v>
      </c>
      <c r="N4099" s="120">
        <v>41124</v>
      </c>
      <c r="O4099" s="105">
        <v>60000000</v>
      </c>
      <c r="P4099" s="105" t="s">
        <v>17064</v>
      </c>
      <c r="Q4099" s="120">
        <v>42065</v>
      </c>
      <c r="R4099" s="105">
        <v>28772879</v>
      </c>
      <c r="S4099" s="146" t="s">
        <v>7910</v>
      </c>
      <c r="T4099" s="109">
        <v>42114</v>
      </c>
      <c r="U4099" s="141">
        <v>19358478</v>
      </c>
      <c r="V4099" s="109">
        <v>42114</v>
      </c>
      <c r="W4099" s="141">
        <v>19358478</v>
      </c>
      <c r="X4099" s="141">
        <v>0</v>
      </c>
      <c r="Y4099" s="141">
        <v>0</v>
      </c>
      <c r="Z4099" s="141">
        <v>0</v>
      </c>
      <c r="AA4099" s="226">
        <v>3484524</v>
      </c>
      <c r="AB4099" s="114"/>
      <c r="AC4099" s="132"/>
      <c r="AD4099" s="141"/>
      <c r="AE4099" s="106">
        <v>0</v>
      </c>
      <c r="AF4099" s="106">
        <v>0</v>
      </c>
      <c r="AG4099" s="106">
        <v>0</v>
      </c>
      <c r="AH4099" s="222"/>
      <c r="AI4099" s="141"/>
      <c r="AJ4099" s="141"/>
      <c r="AK4099" s="141"/>
      <c r="AL4099" s="141"/>
      <c r="AM4099" s="141"/>
      <c r="AN4099" s="114">
        <f t="shared" si="126"/>
        <v>3484524</v>
      </c>
      <c r="AO4099" s="114">
        <f t="shared" si="127"/>
        <v>15873954</v>
      </c>
      <c r="AP4099" s="114"/>
      <c r="AQ4099" s="114"/>
      <c r="AR4099" s="114"/>
      <c r="AS4099" s="114"/>
      <c r="AT4099" s="189"/>
    </row>
    <row r="4100" spans="1:46" s="190" customFormat="1" ht="15" customHeight="1" x14ac:dyDescent="0.2">
      <c r="A4100" s="104"/>
      <c r="B4100" s="104">
        <f>VLOOKUP(BJB!$F$9:$F$5599,Ctrl!$B$4:$C$399,2,0)</f>
        <v>35</v>
      </c>
      <c r="C4100" s="104">
        <f>VLOOKUP(BJB!$G$9:$G$5599,Ctrl!$E$4:$F$399,2,0)</f>
        <v>0</v>
      </c>
      <c r="D4100" s="219">
        <v>1</v>
      </c>
      <c r="E4100" s="104" t="str">
        <f>VLOOKUP(BJB!$F$9:$F$5599,Ctrl!$B$4:$D$399,3,0)</f>
        <v>III</v>
      </c>
      <c r="F4100" s="841" t="s">
        <v>9732</v>
      </c>
      <c r="G4100" s="841" t="s">
        <v>7664</v>
      </c>
      <c r="H4100" s="125">
        <v>1121220000650</v>
      </c>
      <c r="I4100" s="220">
        <f>IF(G4099=BJB!$G3623,I4099+1,1)</f>
        <v>1</v>
      </c>
      <c r="J4100" s="912"/>
      <c r="K4100" s="121" t="s">
        <v>10958</v>
      </c>
      <c r="L4100" s="104" t="s">
        <v>6477</v>
      </c>
      <c r="M4100" s="104" t="s">
        <v>5636</v>
      </c>
      <c r="N4100" s="120">
        <v>41285</v>
      </c>
      <c r="O4100" s="105">
        <v>30000000</v>
      </c>
      <c r="P4100" s="105"/>
      <c r="Q4100" s="120"/>
      <c r="R4100" s="105"/>
      <c r="S4100" s="146" t="s">
        <v>8207</v>
      </c>
      <c r="T4100" s="109">
        <v>41422</v>
      </c>
      <c r="U4100" s="141">
        <v>21000000</v>
      </c>
      <c r="V4100" s="109"/>
      <c r="W4100" s="141"/>
      <c r="X4100" s="141"/>
      <c r="Y4100" s="141"/>
      <c r="Z4100" s="141"/>
      <c r="AA4100" s="114">
        <v>578600</v>
      </c>
      <c r="AB4100" s="114"/>
      <c r="AC4100" s="132"/>
      <c r="AD4100" s="141"/>
      <c r="AE4100" s="106">
        <v>0</v>
      </c>
      <c r="AF4100" s="106">
        <v>0</v>
      </c>
      <c r="AG4100" s="106">
        <v>0</v>
      </c>
      <c r="AH4100" s="106"/>
      <c r="AI4100" s="106"/>
      <c r="AJ4100" s="106"/>
      <c r="AK4100" s="106"/>
      <c r="AL4100" s="106"/>
      <c r="AM4100" s="106"/>
      <c r="AN4100" s="114">
        <f t="shared" si="126"/>
        <v>578600</v>
      </c>
      <c r="AO4100" s="114">
        <f t="shared" si="127"/>
        <v>20421400</v>
      </c>
      <c r="AP4100" s="114"/>
      <c r="AQ4100" s="114"/>
      <c r="AR4100" s="114"/>
      <c r="AS4100" s="114"/>
      <c r="AT4100" s="189"/>
    </row>
    <row r="4101" spans="1:46" s="190" customFormat="1" ht="15" customHeight="1" x14ac:dyDescent="0.2">
      <c r="A4101" s="104"/>
      <c r="B4101" s="104">
        <f>VLOOKUP(BJB!$F$9:$F$5599,Ctrl!$B$4:$C$399,2,0)</f>
        <v>35</v>
      </c>
      <c r="C4101" s="104">
        <f>VLOOKUP(BJB!$G$9:$G$5599,Ctrl!$E$4:$F$399,2,0)</f>
        <v>6</v>
      </c>
      <c r="D4101" s="219">
        <v>1</v>
      </c>
      <c r="E4101" s="104" t="str">
        <f>VLOOKUP(BJB!$F$9:$F$5599,Ctrl!$B$4:$D$399,3,0)</f>
        <v>III</v>
      </c>
      <c r="F4101" s="841" t="s">
        <v>9732</v>
      </c>
      <c r="G4101" s="841" t="s">
        <v>4676</v>
      </c>
      <c r="H4101" s="125" t="s">
        <v>7568</v>
      </c>
      <c r="I4101" s="220">
        <f>IF(G4100=BJB!$G3808,I4100+1,1)</f>
        <v>1</v>
      </c>
      <c r="J4101" s="912" t="s">
        <v>23955</v>
      </c>
      <c r="K4101" s="121" t="s">
        <v>6154</v>
      </c>
      <c r="L4101" s="227" t="s">
        <v>6477</v>
      </c>
      <c r="M4101" s="104" t="s">
        <v>5681</v>
      </c>
      <c r="N4101" s="120">
        <v>40847</v>
      </c>
      <c r="O4101" s="107">
        <v>10000000</v>
      </c>
      <c r="P4101" s="105" t="s">
        <v>17065</v>
      </c>
      <c r="Q4101" s="120">
        <v>41809</v>
      </c>
      <c r="R4101" s="105">
        <v>5373184</v>
      </c>
      <c r="S4101" s="146" t="s">
        <v>6086</v>
      </c>
      <c r="T4101" s="109">
        <v>42003</v>
      </c>
      <c r="U4101" s="116">
        <v>3587649</v>
      </c>
      <c r="V4101" s="109">
        <v>41974</v>
      </c>
      <c r="W4101" s="141">
        <v>3587649</v>
      </c>
      <c r="X4101" s="141">
        <v>0</v>
      </c>
      <c r="Y4101" s="141">
        <v>0</v>
      </c>
      <c r="Z4101" s="141">
        <v>0</v>
      </c>
      <c r="AA4101" s="150">
        <v>2103216</v>
      </c>
      <c r="AB4101" s="150"/>
      <c r="AC4101" s="132"/>
      <c r="AD4101" s="141"/>
      <c r="AE4101" s="106">
        <v>0</v>
      </c>
      <c r="AF4101" s="106">
        <v>0</v>
      </c>
      <c r="AG4101" s="106">
        <v>0</v>
      </c>
      <c r="AH4101" s="116"/>
      <c r="AI4101" s="116"/>
      <c r="AJ4101" s="116"/>
      <c r="AK4101" s="116"/>
      <c r="AL4101" s="116"/>
      <c r="AM4101" s="116"/>
      <c r="AN4101" s="114">
        <f t="shared" si="126"/>
        <v>2103216</v>
      </c>
      <c r="AO4101" s="114">
        <f t="shared" si="127"/>
        <v>1484433</v>
      </c>
      <c r="AP4101" s="114"/>
      <c r="AQ4101" s="114"/>
      <c r="AR4101" s="114"/>
      <c r="AS4101" s="114"/>
      <c r="AT4101" s="189"/>
    </row>
    <row r="4102" spans="1:46" s="190" customFormat="1" ht="15" customHeight="1" x14ac:dyDescent="0.2">
      <c r="A4102" s="104"/>
      <c r="B4102" s="104">
        <f>VLOOKUP(BJB!$F$9:$F$5599,Ctrl!$B$4:$C$399,2,0)</f>
        <v>35</v>
      </c>
      <c r="C4102" s="104">
        <f>VLOOKUP(BJB!$G$9:$G$5599,Ctrl!$E$4:$F$399,2,0)</f>
        <v>0</v>
      </c>
      <c r="D4102" s="219">
        <v>1</v>
      </c>
      <c r="E4102" s="104" t="str">
        <f>VLOOKUP(BJB!$F$9:$F$5599,Ctrl!$B$4:$D$399,3,0)</f>
        <v>III</v>
      </c>
      <c r="F4102" s="841" t="s">
        <v>9732</v>
      </c>
      <c r="G4102" s="841" t="s">
        <v>7664</v>
      </c>
      <c r="H4102" s="125" t="s">
        <v>6434</v>
      </c>
      <c r="I4102" s="220">
        <f>IF(G4101=BJB!$G3614,I4101+1,1)</f>
        <v>1</v>
      </c>
      <c r="J4102" s="912" t="s">
        <v>23956</v>
      </c>
      <c r="K4102" s="121" t="s">
        <v>6435</v>
      </c>
      <c r="L4102" s="104" t="s">
        <v>6477</v>
      </c>
      <c r="M4102" s="104" t="s">
        <v>6030</v>
      </c>
      <c r="N4102" s="120">
        <v>41236</v>
      </c>
      <c r="O4102" s="107">
        <v>100000000</v>
      </c>
      <c r="P4102" s="105" t="s">
        <v>6222</v>
      </c>
      <c r="Q4102" s="120" t="s">
        <v>6222</v>
      </c>
      <c r="R4102" s="890">
        <v>0</v>
      </c>
      <c r="S4102" s="146" t="s">
        <v>5984</v>
      </c>
      <c r="T4102" s="109">
        <v>41942</v>
      </c>
      <c r="U4102" s="116">
        <v>63320499</v>
      </c>
      <c r="V4102" s="109" t="s">
        <v>6222</v>
      </c>
      <c r="W4102" s="141">
        <v>0</v>
      </c>
      <c r="X4102" s="141">
        <v>0</v>
      </c>
      <c r="Y4102" s="141">
        <v>0</v>
      </c>
      <c r="Z4102" s="141">
        <v>0</v>
      </c>
      <c r="AA4102" s="114">
        <v>5192916</v>
      </c>
      <c r="AB4102" s="114"/>
      <c r="AC4102" s="132"/>
      <c r="AD4102" s="141"/>
      <c r="AE4102" s="106">
        <v>0</v>
      </c>
      <c r="AF4102" s="106">
        <v>0</v>
      </c>
      <c r="AG4102" s="106">
        <v>0</v>
      </c>
      <c r="AH4102" s="116"/>
      <c r="AI4102" s="116"/>
      <c r="AJ4102" s="116"/>
      <c r="AK4102" s="116"/>
      <c r="AL4102" s="116"/>
      <c r="AM4102" s="116"/>
      <c r="AN4102" s="114">
        <f t="shared" si="126"/>
        <v>5192916</v>
      </c>
      <c r="AO4102" s="114">
        <f t="shared" si="127"/>
        <v>58127583</v>
      </c>
      <c r="AP4102" s="114"/>
      <c r="AQ4102" s="114"/>
      <c r="AR4102" s="114"/>
      <c r="AS4102" s="114"/>
      <c r="AT4102" s="189"/>
    </row>
    <row r="4103" spans="1:46" s="190" customFormat="1" ht="15" customHeight="1" x14ac:dyDescent="0.2">
      <c r="A4103" s="104"/>
      <c r="B4103" s="104">
        <f>VLOOKUP(BJB!$F$9:$F$5599,Ctrl!$B$4:$C$399,2,0)</f>
        <v>35</v>
      </c>
      <c r="C4103" s="104">
        <f>VLOOKUP(BJB!$G$9:$G$5599,Ctrl!$E$4:$F$399,2,0)</f>
        <v>6</v>
      </c>
      <c r="D4103" s="219">
        <v>1</v>
      </c>
      <c r="E4103" s="104" t="str">
        <f>VLOOKUP(BJB!$F$9:$F$5599,Ctrl!$B$4:$D$399,3,0)</f>
        <v>III</v>
      </c>
      <c r="F4103" s="841" t="s">
        <v>9732</v>
      </c>
      <c r="G4103" s="841" t="s">
        <v>4676</v>
      </c>
      <c r="H4103" s="125" t="s">
        <v>7566</v>
      </c>
      <c r="I4103" s="220">
        <f>IF(G4102=BJB!$G3801,I4102+1,1)</f>
        <v>1</v>
      </c>
      <c r="J4103" s="912" t="s">
        <v>23957</v>
      </c>
      <c r="K4103" s="121" t="s">
        <v>5679</v>
      </c>
      <c r="L4103" s="227" t="s">
        <v>6477</v>
      </c>
      <c r="M4103" s="104" t="s">
        <v>4886</v>
      </c>
      <c r="N4103" s="120">
        <v>41179</v>
      </c>
      <c r="O4103" s="107">
        <v>30000000</v>
      </c>
      <c r="P4103" s="105" t="s">
        <v>17066</v>
      </c>
      <c r="Q4103" s="120">
        <v>41654</v>
      </c>
      <c r="R4103" s="105">
        <v>25690335</v>
      </c>
      <c r="S4103" s="146" t="s">
        <v>5563</v>
      </c>
      <c r="T4103" s="109">
        <v>41820</v>
      </c>
      <c r="U4103" s="116">
        <v>17983235</v>
      </c>
      <c r="V4103" s="109">
        <v>41791</v>
      </c>
      <c r="W4103" s="141">
        <v>17983235</v>
      </c>
      <c r="X4103" s="141">
        <v>0</v>
      </c>
      <c r="Y4103" s="141">
        <v>0</v>
      </c>
      <c r="Z4103" s="141">
        <v>0</v>
      </c>
      <c r="AA4103" s="150">
        <v>2362041</v>
      </c>
      <c r="AB4103" s="150"/>
      <c r="AC4103" s="132"/>
      <c r="AD4103" s="141"/>
      <c r="AE4103" s="106">
        <v>0</v>
      </c>
      <c r="AF4103" s="106">
        <v>0</v>
      </c>
      <c r="AG4103" s="106">
        <v>0</v>
      </c>
      <c r="AH4103" s="116"/>
      <c r="AI4103" s="116"/>
      <c r="AJ4103" s="116"/>
      <c r="AK4103" s="116"/>
      <c r="AL4103" s="116"/>
      <c r="AM4103" s="116"/>
      <c r="AN4103" s="114">
        <f t="shared" si="126"/>
        <v>2362041</v>
      </c>
      <c r="AO4103" s="114">
        <f t="shared" si="127"/>
        <v>15621194</v>
      </c>
      <c r="AP4103" s="114"/>
      <c r="AQ4103" s="114"/>
      <c r="AR4103" s="114"/>
      <c r="AS4103" s="114"/>
      <c r="AT4103" s="189"/>
    </row>
    <row r="4104" spans="1:46" s="190" customFormat="1" ht="15" customHeight="1" x14ac:dyDescent="0.2">
      <c r="A4104" s="104"/>
      <c r="B4104" s="104">
        <f>VLOOKUP(BJB!$F$9:$F$5599,Ctrl!$B$4:$C$399,2,0)</f>
        <v>35</v>
      </c>
      <c r="C4104" s="104">
        <f>VLOOKUP(BJB!$G$9:$G$5599,Ctrl!$E$4:$F$399,2,0)</f>
        <v>1</v>
      </c>
      <c r="D4104" s="219">
        <v>1</v>
      </c>
      <c r="E4104" s="104" t="str">
        <f>VLOOKUP(BJB!$F$9:$F$5599,Ctrl!$B$4:$D$399,3,0)</f>
        <v>III</v>
      </c>
      <c r="F4104" s="841" t="s">
        <v>9732</v>
      </c>
      <c r="G4104" s="841" t="s">
        <v>4804</v>
      </c>
      <c r="H4104" s="125">
        <v>1110323000593</v>
      </c>
      <c r="I4104" s="220">
        <f>IF(G4103=BJB!$G3732,I4103+1,1)</f>
        <v>1</v>
      </c>
      <c r="J4104" s="912" t="s">
        <v>23958</v>
      </c>
      <c r="K4104" s="121" t="s">
        <v>10959</v>
      </c>
      <c r="L4104" s="104" t="s">
        <v>6477</v>
      </c>
      <c r="M4104" s="104" t="s">
        <v>8146</v>
      </c>
      <c r="N4104" s="120">
        <v>40644</v>
      </c>
      <c r="O4104" s="105">
        <v>35000000</v>
      </c>
      <c r="P4104" s="105" t="s">
        <v>17067</v>
      </c>
      <c r="Q4104" s="120">
        <v>41956</v>
      </c>
      <c r="R4104" s="105">
        <v>40120255</v>
      </c>
      <c r="S4104" s="146" t="s">
        <v>8211</v>
      </c>
      <c r="T4104" s="109">
        <v>42153</v>
      </c>
      <c r="U4104" s="141">
        <v>24500000</v>
      </c>
      <c r="V4104" s="109">
        <v>42153</v>
      </c>
      <c r="W4104" s="141">
        <v>24500000</v>
      </c>
      <c r="X4104" s="141">
        <v>0</v>
      </c>
      <c r="Y4104" s="141">
        <v>0</v>
      </c>
      <c r="Z4104" s="141">
        <v>0</v>
      </c>
      <c r="AA4104" s="114">
        <v>1997393</v>
      </c>
      <c r="AB4104" s="114"/>
      <c r="AC4104" s="132"/>
      <c r="AD4104" s="141"/>
      <c r="AE4104" s="106">
        <v>0</v>
      </c>
      <c r="AF4104" s="106">
        <v>0</v>
      </c>
      <c r="AG4104" s="106">
        <v>0</v>
      </c>
      <c r="AH4104" s="222"/>
      <c r="AI4104" s="106"/>
      <c r="AJ4104" s="106"/>
      <c r="AK4104" s="106"/>
      <c r="AL4104" s="106"/>
      <c r="AM4104" s="106"/>
      <c r="AN4104" s="114">
        <f t="shared" si="126"/>
        <v>1997393</v>
      </c>
      <c r="AO4104" s="114">
        <f t="shared" si="127"/>
        <v>22502607</v>
      </c>
      <c r="AP4104" s="114"/>
      <c r="AQ4104" s="114"/>
      <c r="AR4104" s="114"/>
      <c r="AS4104" s="114"/>
      <c r="AT4104" s="189"/>
    </row>
    <row r="4105" spans="1:46" s="190" customFormat="1" ht="15" customHeight="1" x14ac:dyDescent="0.2">
      <c r="A4105" s="104"/>
      <c r="B4105" s="104">
        <f>VLOOKUP(BJB!$F$9:$F$5599,Ctrl!$B$4:$C$399,2,0)</f>
        <v>35</v>
      </c>
      <c r="C4105" s="104">
        <f>VLOOKUP(BJB!$G$9:$G$5599,Ctrl!$E$4:$F$399,2,0)</f>
        <v>0</v>
      </c>
      <c r="D4105" s="219">
        <v>1</v>
      </c>
      <c r="E4105" s="104" t="str">
        <f>VLOOKUP(BJB!$F$9:$F$5599,Ctrl!$B$4:$D$399,3,0)</f>
        <v>III</v>
      </c>
      <c r="F4105" s="841" t="s">
        <v>9732</v>
      </c>
      <c r="G4105" s="841" t="s">
        <v>7664</v>
      </c>
      <c r="H4105" s="125" t="s">
        <v>8009</v>
      </c>
      <c r="I4105" s="220">
        <f>IF(G4104=BJB!$G3577,I4104+1,1)</f>
        <v>1</v>
      </c>
      <c r="J4105" s="912" t="s">
        <v>23959</v>
      </c>
      <c r="K4105" s="121" t="s">
        <v>4673</v>
      </c>
      <c r="L4105" s="104" t="s">
        <v>6477</v>
      </c>
      <c r="M4105" s="104" t="s">
        <v>4674</v>
      </c>
      <c r="N4105" s="120">
        <v>41179</v>
      </c>
      <c r="O4105" s="107">
        <v>150000000</v>
      </c>
      <c r="P4105" s="105" t="s">
        <v>17068</v>
      </c>
      <c r="Q4105" s="120">
        <v>41498</v>
      </c>
      <c r="R4105" s="105">
        <v>172300396</v>
      </c>
      <c r="S4105" s="146" t="s">
        <v>4675</v>
      </c>
      <c r="T4105" s="109">
        <v>41571</v>
      </c>
      <c r="U4105" s="116">
        <v>105000000</v>
      </c>
      <c r="V4105" s="109">
        <v>41564</v>
      </c>
      <c r="W4105" s="141">
        <v>105000000</v>
      </c>
      <c r="X4105" s="141">
        <v>0</v>
      </c>
      <c r="Y4105" s="141">
        <v>0</v>
      </c>
      <c r="Z4105" s="141">
        <v>0</v>
      </c>
      <c r="AA4105" s="114">
        <v>1473172</v>
      </c>
      <c r="AB4105" s="114"/>
      <c r="AC4105" s="132"/>
      <c r="AD4105" s="141"/>
      <c r="AE4105" s="106">
        <v>0</v>
      </c>
      <c r="AF4105" s="106">
        <v>0</v>
      </c>
      <c r="AG4105" s="106">
        <v>0</v>
      </c>
      <c r="AH4105" s="116"/>
      <c r="AI4105" s="116"/>
      <c r="AJ4105" s="116"/>
      <c r="AK4105" s="116"/>
      <c r="AL4105" s="116"/>
      <c r="AM4105" s="116"/>
      <c r="AN4105" s="114">
        <f t="shared" ref="AN4105:AN4168" si="128">SUM(AA4105:AM4105)</f>
        <v>1473172</v>
      </c>
      <c r="AO4105" s="114">
        <f t="shared" ref="AO4105:AO4168" si="129">IF((U4105-AN4105)&lt;0,ABS(0),(U4105-AN4105))</f>
        <v>103526828</v>
      </c>
      <c r="AP4105" s="114"/>
      <c r="AQ4105" s="114"/>
      <c r="AR4105" s="114"/>
      <c r="AS4105" s="114"/>
      <c r="AT4105" s="189"/>
    </row>
    <row r="4106" spans="1:46" s="190" customFormat="1" ht="15" customHeight="1" x14ac:dyDescent="0.2">
      <c r="A4106" s="104"/>
      <c r="B4106" s="104">
        <f>VLOOKUP(BJB!$F$9:$F$5599,Ctrl!$B$4:$C$399,2,0)</f>
        <v>35</v>
      </c>
      <c r="C4106" s="104">
        <f>VLOOKUP(BJB!$G$9:$G$5599,Ctrl!$E$4:$F$399,2,0)</f>
        <v>0</v>
      </c>
      <c r="D4106" s="219">
        <v>1</v>
      </c>
      <c r="E4106" s="104" t="str">
        <f>VLOOKUP(BJB!$F$9:$F$5599,Ctrl!$B$4:$D$399,3,0)</f>
        <v>III</v>
      </c>
      <c r="F4106" s="841" t="s">
        <v>9732</v>
      </c>
      <c r="G4106" s="841" t="s">
        <v>7664</v>
      </c>
      <c r="H4106" s="125" t="s">
        <v>6430</v>
      </c>
      <c r="I4106" s="220">
        <f>IF(G4105=BJB!$G3529,I4105+1,1)</f>
        <v>1</v>
      </c>
      <c r="J4106" s="912" t="s">
        <v>23960</v>
      </c>
      <c r="K4106" s="121" t="s">
        <v>4589</v>
      </c>
      <c r="L4106" s="104" t="s">
        <v>6477</v>
      </c>
      <c r="M4106" s="104" t="s">
        <v>4590</v>
      </c>
      <c r="N4106" s="109">
        <v>36382</v>
      </c>
      <c r="O4106" s="114">
        <v>210000000</v>
      </c>
      <c r="P4106" s="105" t="s">
        <v>6222</v>
      </c>
      <c r="Q4106" s="120" t="s">
        <v>6222</v>
      </c>
      <c r="R4106" s="890">
        <v>0</v>
      </c>
      <c r="S4106" s="108" t="s">
        <v>6970</v>
      </c>
      <c r="T4106" s="109">
        <v>37614</v>
      </c>
      <c r="U4106" s="114">
        <v>143519907</v>
      </c>
      <c r="V4106" s="109" t="s">
        <v>6222</v>
      </c>
      <c r="W4106" s="141">
        <v>0</v>
      </c>
      <c r="X4106" s="141">
        <v>0</v>
      </c>
      <c r="Y4106" s="141">
        <v>0</v>
      </c>
      <c r="Z4106" s="141">
        <v>0</v>
      </c>
      <c r="AA4106" s="114">
        <v>33781060</v>
      </c>
      <c r="AB4106" s="114"/>
      <c r="AC4106" s="132"/>
      <c r="AD4106" s="141"/>
      <c r="AE4106" s="106">
        <v>0</v>
      </c>
      <c r="AF4106" s="106">
        <v>0</v>
      </c>
      <c r="AG4106" s="106">
        <v>0</v>
      </c>
      <c r="AH4106" s="114"/>
      <c r="AI4106" s="114"/>
      <c r="AJ4106" s="114"/>
      <c r="AK4106" s="114"/>
      <c r="AL4106" s="114"/>
      <c r="AM4106" s="114"/>
      <c r="AN4106" s="114">
        <f t="shared" si="128"/>
        <v>33781060</v>
      </c>
      <c r="AO4106" s="114">
        <f t="shared" si="129"/>
        <v>109738847</v>
      </c>
      <c r="AP4106" s="114"/>
      <c r="AQ4106" s="114"/>
      <c r="AR4106" s="114"/>
      <c r="AS4106" s="114"/>
      <c r="AT4106" s="189"/>
    </row>
    <row r="4107" spans="1:46" s="190" customFormat="1" ht="15" customHeight="1" x14ac:dyDescent="0.2">
      <c r="A4107" s="104"/>
      <c r="B4107" s="104">
        <f>VLOOKUP(BJB!$F$9:$F$5599,Ctrl!$B$4:$C$399,2,0)</f>
        <v>35</v>
      </c>
      <c r="C4107" s="104">
        <f>VLOOKUP(BJB!$G$9:$G$5599,Ctrl!$E$4:$F$399,2,0)</f>
        <v>6</v>
      </c>
      <c r="D4107" s="219">
        <v>1</v>
      </c>
      <c r="E4107" s="104" t="str">
        <f>VLOOKUP(BJB!$F$9:$F$5599,Ctrl!$B$4:$D$399,3,0)</f>
        <v>III</v>
      </c>
      <c r="F4107" s="841" t="s">
        <v>9732</v>
      </c>
      <c r="G4107" s="841" t="s">
        <v>4676</v>
      </c>
      <c r="H4107" s="125" t="s">
        <v>7567</v>
      </c>
      <c r="I4107" s="220">
        <f>IF(G4106=BJB!$G3799,I4106+1,1)</f>
        <v>1</v>
      </c>
      <c r="J4107" s="912" t="s">
        <v>23961</v>
      </c>
      <c r="K4107" s="121" t="s">
        <v>5675</v>
      </c>
      <c r="L4107" s="227" t="s">
        <v>6477</v>
      </c>
      <c r="M4107" s="104" t="s">
        <v>5676</v>
      </c>
      <c r="N4107" s="120">
        <v>40893</v>
      </c>
      <c r="O4107" s="107">
        <v>20000000</v>
      </c>
      <c r="P4107" s="105" t="s">
        <v>17069</v>
      </c>
      <c r="Q4107" s="120">
        <v>41654</v>
      </c>
      <c r="R4107" s="105">
        <v>11676784</v>
      </c>
      <c r="S4107" s="146" t="s">
        <v>5563</v>
      </c>
      <c r="T4107" s="109">
        <v>41820</v>
      </c>
      <c r="U4107" s="116">
        <v>8173749</v>
      </c>
      <c r="V4107" s="109">
        <v>41791</v>
      </c>
      <c r="W4107" s="141">
        <v>8173749</v>
      </c>
      <c r="X4107" s="141">
        <v>0</v>
      </c>
      <c r="Y4107" s="141">
        <v>0</v>
      </c>
      <c r="Z4107" s="141">
        <v>0</v>
      </c>
      <c r="AA4107" s="150">
        <v>3366008</v>
      </c>
      <c r="AB4107" s="150"/>
      <c r="AC4107" s="132"/>
      <c r="AD4107" s="141"/>
      <c r="AE4107" s="106">
        <v>0</v>
      </c>
      <c r="AF4107" s="106">
        <v>0</v>
      </c>
      <c r="AG4107" s="106">
        <v>0</v>
      </c>
      <c r="AH4107" s="222"/>
      <c r="AI4107" s="116"/>
      <c r="AJ4107" s="116"/>
      <c r="AK4107" s="116"/>
      <c r="AL4107" s="116"/>
      <c r="AM4107" s="116"/>
      <c r="AN4107" s="114">
        <f t="shared" si="128"/>
        <v>3366008</v>
      </c>
      <c r="AO4107" s="114">
        <f t="shared" si="129"/>
        <v>4807741</v>
      </c>
      <c r="AP4107" s="114"/>
      <c r="AQ4107" s="114"/>
      <c r="AR4107" s="114"/>
      <c r="AS4107" s="114"/>
      <c r="AT4107" s="189"/>
    </row>
    <row r="4108" spans="1:46" s="190" customFormat="1" ht="15" customHeight="1" x14ac:dyDescent="0.2">
      <c r="A4108" s="104"/>
      <c r="B4108" s="104">
        <f>VLOOKUP(BJB!$F$9:$F$5599,Ctrl!$B$4:$C$399,2,0)</f>
        <v>35</v>
      </c>
      <c r="C4108" s="104">
        <f>VLOOKUP(BJB!$G$9:$G$5599,Ctrl!$E$4:$F$399,2,0)</f>
        <v>0</v>
      </c>
      <c r="D4108" s="219">
        <v>1</v>
      </c>
      <c r="E4108" s="104" t="str">
        <f>VLOOKUP(BJB!$F$9:$F$5599,Ctrl!$B$4:$D$399,3,0)</f>
        <v>III</v>
      </c>
      <c r="F4108" s="841" t="s">
        <v>9732</v>
      </c>
      <c r="G4108" s="841" t="s">
        <v>7664</v>
      </c>
      <c r="H4108" s="125" t="s">
        <v>7560</v>
      </c>
      <c r="I4108" s="220">
        <f>IF(G4107=BJB!$G3561,I4107+1,1)</f>
        <v>1</v>
      </c>
      <c r="J4108" s="912" t="s">
        <v>23962</v>
      </c>
      <c r="K4108" s="121" t="s">
        <v>4650</v>
      </c>
      <c r="L4108" s="104" t="s">
        <v>6477</v>
      </c>
      <c r="M4108" s="104" t="s">
        <v>4643</v>
      </c>
      <c r="N4108" s="120">
        <v>40674</v>
      </c>
      <c r="O4108" s="105">
        <v>35000000</v>
      </c>
      <c r="P4108" s="105" t="s">
        <v>17070</v>
      </c>
      <c r="Q4108" s="120">
        <v>41178</v>
      </c>
      <c r="R4108" s="105">
        <v>30591285</v>
      </c>
      <c r="S4108" s="146" t="s">
        <v>4649</v>
      </c>
      <c r="T4108" s="109">
        <v>41243</v>
      </c>
      <c r="U4108" s="114">
        <v>21454838</v>
      </c>
      <c r="V4108" s="109">
        <v>41243</v>
      </c>
      <c r="W4108" s="141">
        <v>21454838</v>
      </c>
      <c r="X4108" s="141">
        <v>0</v>
      </c>
      <c r="Y4108" s="141">
        <v>0</v>
      </c>
      <c r="Z4108" s="141">
        <v>0</v>
      </c>
      <c r="AA4108" s="114">
        <v>5105225</v>
      </c>
      <c r="AB4108" s="114"/>
      <c r="AC4108" s="132"/>
      <c r="AD4108" s="141"/>
      <c r="AE4108" s="106">
        <v>0</v>
      </c>
      <c r="AF4108" s="106">
        <v>0</v>
      </c>
      <c r="AG4108" s="106">
        <v>0</v>
      </c>
      <c r="AH4108" s="114"/>
      <c r="AI4108" s="114"/>
      <c r="AJ4108" s="114"/>
      <c r="AK4108" s="114"/>
      <c r="AL4108" s="114"/>
      <c r="AM4108" s="114"/>
      <c r="AN4108" s="114">
        <f t="shared" si="128"/>
        <v>5105225</v>
      </c>
      <c r="AO4108" s="114">
        <f t="shared" si="129"/>
        <v>16349613</v>
      </c>
      <c r="AP4108" s="114"/>
      <c r="AQ4108" s="114"/>
      <c r="AR4108" s="114"/>
      <c r="AS4108" s="114"/>
      <c r="AT4108" s="189"/>
    </row>
    <row r="4109" spans="1:46" s="190" customFormat="1" ht="15" customHeight="1" x14ac:dyDescent="0.2">
      <c r="A4109" s="104"/>
      <c r="B4109" s="104">
        <f>VLOOKUP(BJB!$F$9:$F$5599,Ctrl!$B$4:$C$399,2,0)</f>
        <v>35</v>
      </c>
      <c r="C4109" s="104">
        <f>VLOOKUP(BJB!$G$9:$G$5599,Ctrl!$E$4:$F$399,2,0)</f>
        <v>0</v>
      </c>
      <c r="D4109" s="219">
        <v>1</v>
      </c>
      <c r="E4109" s="104" t="str">
        <f>VLOOKUP(BJB!$F$9:$F$5599,Ctrl!$B$4:$D$399,3,0)</f>
        <v>III</v>
      </c>
      <c r="F4109" s="841" t="s">
        <v>9732</v>
      </c>
      <c r="G4109" s="841" t="s">
        <v>7664</v>
      </c>
      <c r="H4109" s="125" t="s">
        <v>6419</v>
      </c>
      <c r="I4109" s="220">
        <f>IF(G4108=BJB!$G3580,I4108+1,1)</f>
        <v>1</v>
      </c>
      <c r="J4109" s="912" t="s">
        <v>23963</v>
      </c>
      <c r="K4109" s="121" t="s">
        <v>4931</v>
      </c>
      <c r="L4109" s="104" t="s">
        <v>6477</v>
      </c>
      <c r="M4109" s="104" t="s">
        <v>4664</v>
      </c>
      <c r="N4109" s="120">
        <v>41169</v>
      </c>
      <c r="O4109" s="107">
        <v>150000000</v>
      </c>
      <c r="P4109" s="105" t="s">
        <v>17071</v>
      </c>
      <c r="Q4109" s="120">
        <v>41610</v>
      </c>
      <c r="R4109" s="105">
        <v>126601650</v>
      </c>
      <c r="S4109" s="146" t="s">
        <v>4934</v>
      </c>
      <c r="T4109" s="109">
        <v>41632</v>
      </c>
      <c r="U4109" s="116">
        <v>88253827</v>
      </c>
      <c r="V4109" s="109">
        <v>41632</v>
      </c>
      <c r="W4109" s="141">
        <v>88253827</v>
      </c>
      <c r="X4109" s="141">
        <v>0</v>
      </c>
      <c r="Y4109" s="141">
        <v>0</v>
      </c>
      <c r="Z4109" s="141">
        <v>0</v>
      </c>
      <c r="AA4109" s="114">
        <v>7066935</v>
      </c>
      <c r="AB4109" s="114"/>
      <c r="AC4109" s="132"/>
      <c r="AD4109" s="141"/>
      <c r="AE4109" s="106">
        <v>0</v>
      </c>
      <c r="AF4109" s="106">
        <v>0</v>
      </c>
      <c r="AG4109" s="106">
        <v>0</v>
      </c>
      <c r="AH4109" s="222"/>
      <c r="AI4109" s="116"/>
      <c r="AJ4109" s="116"/>
      <c r="AK4109" s="116"/>
      <c r="AL4109" s="116"/>
      <c r="AM4109" s="116"/>
      <c r="AN4109" s="114">
        <f t="shared" si="128"/>
        <v>7066935</v>
      </c>
      <c r="AO4109" s="114">
        <f t="shared" si="129"/>
        <v>81186892</v>
      </c>
      <c r="AP4109" s="114"/>
      <c r="AQ4109" s="114"/>
      <c r="AR4109" s="114"/>
      <c r="AS4109" s="114"/>
      <c r="AT4109" s="189"/>
    </row>
    <row r="4110" spans="1:46" s="190" customFormat="1" ht="15" customHeight="1" x14ac:dyDescent="0.2">
      <c r="A4110" s="104"/>
      <c r="B4110" s="104">
        <f>VLOOKUP(BJB!$F$9:$F$5599,Ctrl!$B$4:$C$399,2,0)</f>
        <v>35</v>
      </c>
      <c r="C4110" s="104">
        <f>VLOOKUP(BJB!$G$9:$G$5599,Ctrl!$E$4:$F$399,2,0)</f>
        <v>6</v>
      </c>
      <c r="D4110" s="219">
        <v>1</v>
      </c>
      <c r="E4110" s="104" t="str">
        <f>VLOOKUP(BJB!$F$9:$F$5599,Ctrl!$B$4:$D$399,3,0)</f>
        <v>III</v>
      </c>
      <c r="F4110" s="841" t="s">
        <v>9732</v>
      </c>
      <c r="G4110" s="841" t="s">
        <v>4676</v>
      </c>
      <c r="H4110" s="125" t="s">
        <v>7556</v>
      </c>
      <c r="I4110" s="220">
        <f>IF(G4109=BJB!$G3772,I4109+1,1)</f>
        <v>1</v>
      </c>
      <c r="J4110" s="912" t="s">
        <v>23964</v>
      </c>
      <c r="K4110" s="121" t="s">
        <v>4705</v>
      </c>
      <c r="L4110" s="227" t="s">
        <v>6477</v>
      </c>
      <c r="M4110" s="104" t="s">
        <v>4702</v>
      </c>
      <c r="N4110" s="120">
        <v>40963</v>
      </c>
      <c r="O4110" s="107">
        <v>25000000</v>
      </c>
      <c r="P4110" s="105" t="s">
        <v>17072</v>
      </c>
      <c r="Q4110" s="120">
        <v>41334</v>
      </c>
      <c r="R4110" s="105">
        <v>28544453</v>
      </c>
      <c r="S4110" s="108" t="s">
        <v>4700</v>
      </c>
      <c r="T4110" s="109">
        <v>41417</v>
      </c>
      <c r="U4110" s="112">
        <v>17500000</v>
      </c>
      <c r="V4110" s="109">
        <v>41417</v>
      </c>
      <c r="W4110" s="141">
        <v>17500000</v>
      </c>
      <c r="X4110" s="141">
        <v>0</v>
      </c>
      <c r="Y4110" s="141">
        <v>0</v>
      </c>
      <c r="Z4110" s="141">
        <v>0</v>
      </c>
      <c r="AA4110" s="150">
        <v>2820880</v>
      </c>
      <c r="AB4110" s="150"/>
      <c r="AC4110" s="132"/>
      <c r="AD4110" s="141"/>
      <c r="AE4110" s="106">
        <v>0</v>
      </c>
      <c r="AF4110" s="106">
        <v>0</v>
      </c>
      <c r="AG4110" s="106">
        <v>0</v>
      </c>
      <c r="AH4110" s="222"/>
      <c r="AI4110" s="112"/>
      <c r="AJ4110" s="112"/>
      <c r="AK4110" s="112"/>
      <c r="AL4110" s="112"/>
      <c r="AM4110" s="112"/>
      <c r="AN4110" s="114">
        <f t="shared" si="128"/>
        <v>2820880</v>
      </c>
      <c r="AO4110" s="114">
        <f t="shared" si="129"/>
        <v>14679120</v>
      </c>
      <c r="AP4110" s="114"/>
      <c r="AQ4110" s="114"/>
      <c r="AR4110" s="114"/>
      <c r="AS4110" s="114"/>
      <c r="AT4110" s="189"/>
    </row>
    <row r="4111" spans="1:46" s="190" customFormat="1" ht="15" customHeight="1" x14ac:dyDescent="0.2">
      <c r="A4111" s="104"/>
      <c r="B4111" s="104">
        <f>VLOOKUP(BJB!$F$9:$F$5599,Ctrl!$B$4:$C$399,2,0)</f>
        <v>35</v>
      </c>
      <c r="C4111" s="104">
        <f>VLOOKUP(BJB!$G$9:$G$5599,Ctrl!$E$4:$F$399,2,0)</f>
        <v>6</v>
      </c>
      <c r="D4111" s="219">
        <v>1</v>
      </c>
      <c r="E4111" s="104" t="str">
        <f>VLOOKUP(BJB!$F$9:$F$5599,Ctrl!$B$4:$D$399,3,0)</f>
        <v>III</v>
      </c>
      <c r="F4111" s="841" t="s">
        <v>9732</v>
      </c>
      <c r="G4111" s="841" t="s">
        <v>4676</v>
      </c>
      <c r="H4111" s="125">
        <v>1120810000723</v>
      </c>
      <c r="I4111" s="220">
        <f>IF(G4110=BJB!$G3787,I4110+1,1)</f>
        <v>1</v>
      </c>
      <c r="J4111" s="912" t="s">
        <v>23965</v>
      </c>
      <c r="K4111" s="121" t="s">
        <v>4885</v>
      </c>
      <c r="L4111" s="227" t="s">
        <v>6477</v>
      </c>
      <c r="M4111" s="104" t="s">
        <v>4886</v>
      </c>
      <c r="N4111" s="120">
        <v>41179</v>
      </c>
      <c r="O4111" s="107">
        <v>65000000</v>
      </c>
      <c r="P4111" s="105" t="s">
        <v>17073</v>
      </c>
      <c r="Q4111" s="120">
        <v>41593</v>
      </c>
      <c r="R4111" s="105">
        <v>60995839</v>
      </c>
      <c r="S4111" s="108" t="s">
        <v>4895</v>
      </c>
      <c r="T4111" s="109">
        <v>41632</v>
      </c>
      <c r="U4111" s="116">
        <v>40316641</v>
      </c>
      <c r="V4111" s="109">
        <v>41632</v>
      </c>
      <c r="W4111" s="141">
        <v>40316641</v>
      </c>
      <c r="X4111" s="141">
        <v>0</v>
      </c>
      <c r="Y4111" s="141">
        <v>0</v>
      </c>
      <c r="Z4111" s="141">
        <v>0</v>
      </c>
      <c r="AA4111" s="150">
        <v>2223240</v>
      </c>
      <c r="AB4111" s="150"/>
      <c r="AC4111" s="132"/>
      <c r="AD4111" s="141"/>
      <c r="AE4111" s="106">
        <v>0</v>
      </c>
      <c r="AF4111" s="106">
        <v>0</v>
      </c>
      <c r="AG4111" s="106">
        <v>0</v>
      </c>
      <c r="AH4111" s="222"/>
      <c r="AI4111" s="116"/>
      <c r="AJ4111" s="116"/>
      <c r="AK4111" s="116"/>
      <c r="AL4111" s="116"/>
      <c r="AM4111" s="116"/>
      <c r="AN4111" s="114">
        <f t="shared" si="128"/>
        <v>2223240</v>
      </c>
      <c r="AO4111" s="114">
        <f t="shared" si="129"/>
        <v>38093401</v>
      </c>
      <c r="AP4111" s="114"/>
      <c r="AQ4111" s="114"/>
      <c r="AR4111" s="114"/>
      <c r="AS4111" s="114"/>
      <c r="AT4111" s="189"/>
    </row>
    <row r="4112" spans="1:46" s="190" customFormat="1" ht="15" customHeight="1" x14ac:dyDescent="0.2">
      <c r="A4112" s="104"/>
      <c r="B4112" s="104">
        <f>VLOOKUP(BJB!$F$9:$F$5599,Ctrl!$B$4:$C$399,2,0)</f>
        <v>35</v>
      </c>
      <c r="C4112" s="104">
        <f>VLOOKUP(BJB!$G$9:$G$5599,Ctrl!$E$4:$F$399,2,0)</f>
        <v>6</v>
      </c>
      <c r="D4112" s="219">
        <v>1</v>
      </c>
      <c r="E4112" s="104" t="str">
        <f>VLOOKUP(BJB!$F$9:$F$5599,Ctrl!$B$4:$D$399,3,0)</f>
        <v>III</v>
      </c>
      <c r="F4112" s="841" t="s">
        <v>9732</v>
      </c>
      <c r="G4112" s="841" t="s">
        <v>4676</v>
      </c>
      <c r="H4112" s="125">
        <v>1120926000084</v>
      </c>
      <c r="I4112" s="220">
        <f>IF(G4111=BJB!$G3786,I4111+1,1)</f>
        <v>1</v>
      </c>
      <c r="J4112" s="912" t="s">
        <v>23966</v>
      </c>
      <c r="K4112" s="121" t="s">
        <v>4883</v>
      </c>
      <c r="L4112" s="227" t="s">
        <v>6477</v>
      </c>
      <c r="M4112" s="104" t="s">
        <v>4884</v>
      </c>
      <c r="N4112" s="120">
        <v>41253</v>
      </c>
      <c r="O4112" s="107">
        <v>60000000</v>
      </c>
      <c r="P4112" s="105" t="s">
        <v>17074</v>
      </c>
      <c r="Q4112" s="120">
        <v>41593</v>
      </c>
      <c r="R4112" s="105">
        <v>60175918</v>
      </c>
      <c r="S4112" s="108" t="s">
        <v>4895</v>
      </c>
      <c r="T4112" s="109">
        <v>41632</v>
      </c>
      <c r="U4112" s="116">
        <v>40682181</v>
      </c>
      <c r="V4112" s="109">
        <v>41632</v>
      </c>
      <c r="W4112" s="141">
        <v>40682181</v>
      </c>
      <c r="X4112" s="141">
        <v>0</v>
      </c>
      <c r="Y4112" s="141">
        <v>0</v>
      </c>
      <c r="Z4112" s="141">
        <v>0</v>
      </c>
      <c r="AA4112" s="150">
        <v>2637161</v>
      </c>
      <c r="AB4112" s="150"/>
      <c r="AC4112" s="132"/>
      <c r="AD4112" s="141"/>
      <c r="AE4112" s="106">
        <v>0</v>
      </c>
      <c r="AF4112" s="106">
        <v>0</v>
      </c>
      <c r="AG4112" s="106">
        <v>0</v>
      </c>
      <c r="AH4112" s="116"/>
      <c r="AI4112" s="116"/>
      <c r="AJ4112" s="116"/>
      <c r="AK4112" s="116"/>
      <c r="AL4112" s="116"/>
      <c r="AM4112" s="116"/>
      <c r="AN4112" s="114">
        <f t="shared" si="128"/>
        <v>2637161</v>
      </c>
      <c r="AO4112" s="114">
        <f t="shared" si="129"/>
        <v>38045020</v>
      </c>
      <c r="AP4112" s="114"/>
      <c r="AQ4112" s="114"/>
      <c r="AR4112" s="114"/>
      <c r="AS4112" s="114"/>
      <c r="AT4112" s="189"/>
    </row>
    <row r="4113" spans="1:46" s="190" customFormat="1" ht="15" customHeight="1" x14ac:dyDescent="0.2">
      <c r="A4113" s="104"/>
      <c r="B4113" s="104">
        <f>VLOOKUP(BJB!$F$9:$F$5599,Ctrl!$B$4:$C$399,2,0)</f>
        <v>35</v>
      </c>
      <c r="C4113" s="104">
        <f>VLOOKUP(BJB!$G$9:$G$5599,Ctrl!$E$4:$F$399,2,0)</f>
        <v>6</v>
      </c>
      <c r="D4113" s="219">
        <v>1</v>
      </c>
      <c r="E4113" s="104" t="str">
        <f>VLOOKUP(BJB!$F$9:$F$5599,Ctrl!$B$4:$D$399,3,0)</f>
        <v>III</v>
      </c>
      <c r="F4113" s="841" t="s">
        <v>9732</v>
      </c>
      <c r="G4113" s="841" t="s">
        <v>4676</v>
      </c>
      <c r="H4113" s="125">
        <v>1111208000561</v>
      </c>
      <c r="I4113" s="220">
        <f>IF(G4112=BJB!$G3763,I4112+1,1)</f>
        <v>1</v>
      </c>
      <c r="J4113" s="912" t="s">
        <v>23967</v>
      </c>
      <c r="K4113" s="121" t="s">
        <v>4521</v>
      </c>
      <c r="L4113" s="227" t="s">
        <v>6477</v>
      </c>
      <c r="M4113" s="104" t="s">
        <v>4693</v>
      </c>
      <c r="N4113" s="120">
        <v>40945</v>
      </c>
      <c r="O4113" s="107">
        <v>20000000</v>
      </c>
      <c r="P4113" s="105" t="s">
        <v>17075</v>
      </c>
      <c r="Q4113" s="120">
        <v>41281</v>
      </c>
      <c r="R4113" s="105">
        <v>14202434</v>
      </c>
      <c r="S4113" s="146" t="s">
        <v>4694</v>
      </c>
      <c r="T4113" s="109">
        <v>41394</v>
      </c>
      <c r="U4113" s="114">
        <v>9792087</v>
      </c>
      <c r="V4113" s="109">
        <v>41394</v>
      </c>
      <c r="W4113" s="141">
        <v>9792087</v>
      </c>
      <c r="X4113" s="141">
        <v>0</v>
      </c>
      <c r="Y4113" s="141">
        <v>0</v>
      </c>
      <c r="Z4113" s="141">
        <v>0</v>
      </c>
      <c r="AA4113" s="150">
        <v>1614081</v>
      </c>
      <c r="AB4113" s="150"/>
      <c r="AC4113" s="132"/>
      <c r="AD4113" s="141"/>
      <c r="AE4113" s="106">
        <v>0</v>
      </c>
      <c r="AF4113" s="106">
        <v>0</v>
      </c>
      <c r="AG4113" s="106">
        <v>0</v>
      </c>
      <c r="AH4113" s="114"/>
      <c r="AI4113" s="114"/>
      <c r="AJ4113" s="114"/>
      <c r="AK4113" s="114"/>
      <c r="AL4113" s="114"/>
      <c r="AM4113" s="114"/>
      <c r="AN4113" s="114">
        <f t="shared" si="128"/>
        <v>1614081</v>
      </c>
      <c r="AO4113" s="114">
        <f t="shared" si="129"/>
        <v>8178006</v>
      </c>
      <c r="AP4113" s="114"/>
      <c r="AQ4113" s="114"/>
      <c r="AR4113" s="114"/>
      <c r="AS4113" s="114"/>
      <c r="AT4113" s="189"/>
    </row>
    <row r="4114" spans="1:46" s="190" customFormat="1" ht="15" customHeight="1" x14ac:dyDescent="0.2">
      <c r="A4114" s="104"/>
      <c r="B4114" s="104">
        <f>VLOOKUP(BJB!$F$9:$F$5599,Ctrl!$B$4:$C$399,2,0)</f>
        <v>35</v>
      </c>
      <c r="C4114" s="104">
        <f>VLOOKUP(BJB!$G$9:$G$5599,Ctrl!$E$4:$F$399,2,0)</f>
        <v>2</v>
      </c>
      <c r="D4114" s="219">
        <v>1</v>
      </c>
      <c r="E4114" s="104" t="str">
        <f>VLOOKUP(BJB!$F$9:$F$5599,Ctrl!$B$4:$D$399,3,0)</f>
        <v>III</v>
      </c>
      <c r="F4114" s="841" t="s">
        <v>9732</v>
      </c>
      <c r="G4114" s="841" t="s">
        <v>4785</v>
      </c>
      <c r="H4114" s="684">
        <v>1130213001552</v>
      </c>
      <c r="I4114" s="220">
        <f>IF(G4113=BJB!$G3817,I4113+1,1)</f>
        <v>1</v>
      </c>
      <c r="J4114" s="912" t="s">
        <v>23968</v>
      </c>
      <c r="K4114" s="121" t="s">
        <v>6219</v>
      </c>
      <c r="L4114" s="104" t="s">
        <v>6477</v>
      </c>
      <c r="M4114" s="104" t="s">
        <v>6246</v>
      </c>
      <c r="N4114" s="120">
        <v>41348</v>
      </c>
      <c r="O4114" s="107">
        <v>100000000</v>
      </c>
      <c r="P4114" s="105" t="s">
        <v>17076</v>
      </c>
      <c r="Q4114" s="120">
        <v>41775</v>
      </c>
      <c r="R4114" s="105">
        <v>106752613</v>
      </c>
      <c r="S4114" s="146" t="s">
        <v>6265</v>
      </c>
      <c r="T4114" s="109">
        <v>42030</v>
      </c>
      <c r="U4114" s="114">
        <v>70000000</v>
      </c>
      <c r="V4114" s="109">
        <v>42030</v>
      </c>
      <c r="W4114" s="141">
        <v>70000000</v>
      </c>
      <c r="X4114" s="141">
        <v>0</v>
      </c>
      <c r="Y4114" s="141">
        <v>0</v>
      </c>
      <c r="Z4114" s="141">
        <v>0</v>
      </c>
      <c r="AA4114" s="112">
        <v>51711</v>
      </c>
      <c r="AB4114" s="112"/>
      <c r="AC4114" s="132"/>
      <c r="AD4114" s="141"/>
      <c r="AE4114" s="106">
        <v>0</v>
      </c>
      <c r="AF4114" s="106">
        <v>0</v>
      </c>
      <c r="AG4114" s="106">
        <v>0</v>
      </c>
      <c r="AH4114" s="114"/>
      <c r="AI4114" s="114"/>
      <c r="AJ4114" s="114"/>
      <c r="AK4114" s="114"/>
      <c r="AL4114" s="114"/>
      <c r="AM4114" s="114"/>
      <c r="AN4114" s="114">
        <f t="shared" si="128"/>
        <v>51711</v>
      </c>
      <c r="AO4114" s="114">
        <f t="shared" si="129"/>
        <v>69948289</v>
      </c>
      <c r="AP4114" s="114"/>
      <c r="AQ4114" s="114"/>
      <c r="AR4114" s="114"/>
      <c r="AS4114" s="114"/>
      <c r="AT4114" s="191"/>
    </row>
    <row r="4115" spans="1:46" s="190" customFormat="1" ht="15" customHeight="1" x14ac:dyDescent="0.2">
      <c r="A4115" s="104"/>
      <c r="B4115" s="104">
        <f>VLOOKUP(BJB!$F$9:$F$5599,Ctrl!$B$4:$C$399,2,0)</f>
        <v>35</v>
      </c>
      <c r="C4115" s="104">
        <f>VLOOKUP(BJB!$G$9:$G$5599,Ctrl!$E$4:$F$399,2,0)</f>
        <v>0</v>
      </c>
      <c r="D4115" s="219">
        <v>1</v>
      </c>
      <c r="E4115" s="104" t="str">
        <f>VLOOKUP(BJB!$F$9:$F$5599,Ctrl!$B$4:$D$399,3,0)</f>
        <v>III</v>
      </c>
      <c r="F4115" s="841" t="s">
        <v>9732</v>
      </c>
      <c r="G4115" s="841" t="s">
        <v>7664</v>
      </c>
      <c r="H4115" s="125"/>
      <c r="I4115" s="220">
        <f>IF(G4114=BJB!$G3523,I4114+1,1)</f>
        <v>1</v>
      </c>
      <c r="J4115" s="912" t="s">
        <v>23969</v>
      </c>
      <c r="K4115" s="121" t="s">
        <v>7398</v>
      </c>
      <c r="L4115" s="104" t="s">
        <v>6477</v>
      </c>
      <c r="M4115" s="104" t="s">
        <v>6158</v>
      </c>
      <c r="N4115" s="120">
        <v>41347</v>
      </c>
      <c r="O4115" s="105">
        <v>100000000</v>
      </c>
      <c r="P4115" s="105" t="s">
        <v>17077</v>
      </c>
      <c r="Q4115" s="120">
        <v>41897</v>
      </c>
      <c r="R4115" s="105">
        <v>68195353</v>
      </c>
      <c r="S4115" s="146" t="s">
        <v>7403</v>
      </c>
      <c r="T4115" s="109">
        <v>42081</v>
      </c>
      <c r="U4115" s="141">
        <v>47708405</v>
      </c>
      <c r="V4115" s="109">
        <v>42081</v>
      </c>
      <c r="W4115" s="141">
        <v>47708405</v>
      </c>
      <c r="X4115" s="141">
        <v>0</v>
      </c>
      <c r="Y4115" s="141">
        <v>0</v>
      </c>
      <c r="Z4115" s="141">
        <v>0</v>
      </c>
      <c r="AA4115" s="114">
        <v>0</v>
      </c>
      <c r="AB4115" s="114"/>
      <c r="AC4115" s="132"/>
      <c r="AD4115" s="141"/>
      <c r="AE4115" s="106">
        <v>0</v>
      </c>
      <c r="AF4115" s="106">
        <v>0</v>
      </c>
      <c r="AG4115" s="106">
        <v>0</v>
      </c>
      <c r="AH4115" s="141"/>
      <c r="AI4115" s="141"/>
      <c r="AJ4115" s="141"/>
      <c r="AK4115" s="141"/>
      <c r="AL4115" s="141"/>
      <c r="AM4115" s="141"/>
      <c r="AN4115" s="114">
        <f t="shared" si="128"/>
        <v>0</v>
      </c>
      <c r="AO4115" s="114">
        <f t="shared" si="129"/>
        <v>47708405</v>
      </c>
      <c r="AP4115" s="114"/>
      <c r="AQ4115" s="114"/>
      <c r="AR4115" s="114"/>
      <c r="AS4115" s="114"/>
    </row>
    <row r="4116" spans="1:46" s="190" customFormat="1" ht="15" customHeight="1" x14ac:dyDescent="0.2">
      <c r="A4116" s="104"/>
      <c r="B4116" s="104">
        <f>VLOOKUP(BJB!$F$9:$F$5599,Ctrl!$B$4:$C$399,2,0)</f>
        <v>35</v>
      </c>
      <c r="C4116" s="104">
        <f>VLOOKUP(BJB!$G$9:$G$5599,Ctrl!$E$4:$F$399,2,0)</f>
        <v>0</v>
      </c>
      <c r="D4116" s="219">
        <v>1</v>
      </c>
      <c r="E4116" s="104" t="str">
        <f>VLOOKUP(BJB!$F$9:$F$5599,Ctrl!$B$4:$D$399,3,0)</f>
        <v>III</v>
      </c>
      <c r="F4116" s="841" t="s">
        <v>9732</v>
      </c>
      <c r="G4116" s="841" t="s">
        <v>7664</v>
      </c>
      <c r="H4116" s="125" t="s">
        <v>7552</v>
      </c>
      <c r="I4116" s="220">
        <f>IF(G4115=BJB!$G3524,I4115+1,1)</f>
        <v>1</v>
      </c>
      <c r="J4116" s="912" t="s">
        <v>23970</v>
      </c>
      <c r="K4116" s="121" t="s">
        <v>2702</v>
      </c>
      <c r="L4116" s="104" t="s">
        <v>6477</v>
      </c>
      <c r="M4116" s="104" t="s">
        <v>6247</v>
      </c>
      <c r="N4116" s="120">
        <v>41348</v>
      </c>
      <c r="O4116" s="114">
        <v>80000000</v>
      </c>
      <c r="P4116" s="105" t="s">
        <v>17078</v>
      </c>
      <c r="Q4116" s="120">
        <v>41792</v>
      </c>
      <c r="R4116" s="105">
        <v>77222875</v>
      </c>
      <c r="S4116" s="146" t="s">
        <v>6266</v>
      </c>
      <c r="T4116" s="109">
        <v>42031</v>
      </c>
      <c r="U4116" s="114">
        <v>52234264</v>
      </c>
      <c r="V4116" s="109">
        <v>42031</v>
      </c>
      <c r="W4116" s="141">
        <v>52234264</v>
      </c>
      <c r="X4116" s="141">
        <v>0</v>
      </c>
      <c r="Y4116" s="141">
        <v>0</v>
      </c>
      <c r="Z4116" s="141">
        <v>0</v>
      </c>
      <c r="AA4116" s="223">
        <v>251238</v>
      </c>
      <c r="AB4116" s="223"/>
      <c r="AC4116" s="132"/>
      <c r="AD4116" s="141"/>
      <c r="AE4116" s="106">
        <v>0</v>
      </c>
      <c r="AF4116" s="106">
        <v>0</v>
      </c>
      <c r="AG4116" s="106">
        <v>0</v>
      </c>
      <c r="AH4116" s="114"/>
      <c r="AI4116" s="114"/>
      <c r="AJ4116" s="114"/>
      <c r="AK4116" s="114"/>
      <c r="AL4116" s="114"/>
      <c r="AM4116" s="114"/>
      <c r="AN4116" s="114">
        <f t="shared" si="128"/>
        <v>251238</v>
      </c>
      <c r="AO4116" s="114">
        <f t="shared" si="129"/>
        <v>51983026</v>
      </c>
      <c r="AP4116" s="114"/>
      <c r="AQ4116" s="114"/>
      <c r="AR4116" s="114"/>
      <c r="AS4116" s="114"/>
    </row>
    <row r="4117" spans="1:46" s="190" customFormat="1" ht="15" customHeight="1" x14ac:dyDescent="0.2">
      <c r="A4117" s="104"/>
      <c r="B4117" s="104">
        <f>VLOOKUP(BJB!$F$9:$F$5599,Ctrl!$B$4:$C$399,2,0)</f>
        <v>35</v>
      </c>
      <c r="C4117" s="104">
        <f>VLOOKUP(BJB!$G$9:$G$5599,Ctrl!$E$4:$F$399,2,0)</f>
        <v>0</v>
      </c>
      <c r="D4117" s="219">
        <v>1</v>
      </c>
      <c r="E4117" s="104" t="str">
        <f>VLOOKUP(BJB!$F$9:$F$5599,Ctrl!$B$4:$D$399,3,0)</f>
        <v>III</v>
      </c>
      <c r="F4117" s="841" t="s">
        <v>9732</v>
      </c>
      <c r="G4117" s="841" t="s">
        <v>7664</v>
      </c>
      <c r="H4117" s="125"/>
      <c r="I4117" s="220">
        <f>IF(G4116=BJB!$G3525,I4116+1,1)</f>
        <v>1</v>
      </c>
      <c r="J4117" s="912" t="s">
        <v>23971</v>
      </c>
      <c r="K4117" s="121" t="s">
        <v>4583</v>
      </c>
      <c r="L4117" s="104" t="s">
        <v>6477</v>
      </c>
      <c r="M4117" s="104" t="s">
        <v>4584</v>
      </c>
      <c r="N4117" s="109">
        <v>36251</v>
      </c>
      <c r="O4117" s="114">
        <v>340000000</v>
      </c>
      <c r="P4117" s="105" t="s">
        <v>6222</v>
      </c>
      <c r="Q4117" s="120" t="s">
        <v>6222</v>
      </c>
      <c r="R4117" s="890">
        <v>0</v>
      </c>
      <c r="S4117" s="108" t="s">
        <v>6966</v>
      </c>
      <c r="T4117" s="109">
        <v>37071</v>
      </c>
      <c r="U4117" s="114">
        <v>255000000</v>
      </c>
      <c r="V4117" s="109" t="s">
        <v>6222</v>
      </c>
      <c r="W4117" s="141">
        <v>0</v>
      </c>
      <c r="X4117" s="141">
        <v>0</v>
      </c>
      <c r="Y4117" s="141">
        <v>0</v>
      </c>
      <c r="Z4117" s="141">
        <v>0</v>
      </c>
      <c r="AA4117" s="114">
        <v>50175000</v>
      </c>
      <c r="AB4117" s="114"/>
      <c r="AC4117" s="114"/>
      <c r="AD4117" s="141"/>
      <c r="AE4117" s="106">
        <v>0</v>
      </c>
      <c r="AF4117" s="106">
        <v>0</v>
      </c>
      <c r="AG4117" s="106">
        <v>0</v>
      </c>
      <c r="AH4117" s="114"/>
      <c r="AI4117" s="114"/>
      <c r="AJ4117" s="114"/>
      <c r="AK4117" s="114"/>
      <c r="AL4117" s="114"/>
      <c r="AM4117" s="114"/>
      <c r="AN4117" s="114">
        <f t="shared" si="128"/>
        <v>50175000</v>
      </c>
      <c r="AO4117" s="114">
        <f t="shared" si="129"/>
        <v>204825000</v>
      </c>
      <c r="AP4117" s="114"/>
      <c r="AQ4117" s="114"/>
      <c r="AR4117" s="114"/>
      <c r="AS4117" s="114"/>
    </row>
    <row r="4118" spans="1:46" s="190" customFormat="1" ht="15" customHeight="1" x14ac:dyDescent="0.2">
      <c r="A4118" s="104"/>
      <c r="B4118" s="104">
        <f>VLOOKUP(BJB!$F$9:$F$5599,Ctrl!$B$4:$C$399,2,0)</f>
        <v>35</v>
      </c>
      <c r="C4118" s="104">
        <f>VLOOKUP(BJB!$G$9:$G$5599,Ctrl!$E$4:$F$399,2,0)</f>
        <v>0</v>
      </c>
      <c r="D4118" s="219">
        <v>1</v>
      </c>
      <c r="E4118" s="104" t="str">
        <f>VLOOKUP(BJB!$F$9:$F$5599,Ctrl!$B$4:$D$399,3,0)</f>
        <v>III</v>
      </c>
      <c r="F4118" s="841" t="s">
        <v>9732</v>
      </c>
      <c r="G4118" s="841" t="s">
        <v>7664</v>
      </c>
      <c r="H4118" s="125"/>
      <c r="I4118" s="220">
        <f>IF(G4117=BJB!$G3526,I4117+1,1)</f>
        <v>1</v>
      </c>
      <c r="J4118" s="912" t="s">
        <v>23972</v>
      </c>
      <c r="K4118" s="121" t="s">
        <v>4585</v>
      </c>
      <c r="L4118" s="104" t="s">
        <v>6477</v>
      </c>
      <c r="M4118" s="104" t="s">
        <v>4586</v>
      </c>
      <c r="N4118" s="109">
        <v>36348</v>
      </c>
      <c r="O4118" s="114">
        <v>235000000</v>
      </c>
      <c r="P4118" s="105" t="s">
        <v>6222</v>
      </c>
      <c r="Q4118" s="120" t="s">
        <v>6222</v>
      </c>
      <c r="R4118" s="890">
        <v>0</v>
      </c>
      <c r="S4118" s="108" t="s">
        <v>6967</v>
      </c>
      <c r="T4118" s="109">
        <v>37194</v>
      </c>
      <c r="U4118" s="114">
        <v>176250000</v>
      </c>
      <c r="V4118" s="109" t="s">
        <v>6222</v>
      </c>
      <c r="W4118" s="141">
        <v>0</v>
      </c>
      <c r="X4118" s="141">
        <v>0</v>
      </c>
      <c r="Y4118" s="141">
        <v>0</v>
      </c>
      <c r="Z4118" s="141">
        <v>0</v>
      </c>
      <c r="AA4118" s="114">
        <v>44413539.25</v>
      </c>
      <c r="AB4118" s="114"/>
      <c r="AC4118" s="114"/>
      <c r="AD4118" s="141"/>
      <c r="AE4118" s="106">
        <v>0</v>
      </c>
      <c r="AF4118" s="106">
        <v>0</v>
      </c>
      <c r="AG4118" s="106">
        <v>0</v>
      </c>
      <c r="AH4118" s="114"/>
      <c r="AI4118" s="114"/>
      <c r="AJ4118" s="114"/>
      <c r="AK4118" s="114"/>
      <c r="AL4118" s="114"/>
      <c r="AM4118" s="114"/>
      <c r="AN4118" s="114">
        <f t="shared" si="128"/>
        <v>44413539.25</v>
      </c>
      <c r="AO4118" s="114">
        <f t="shared" si="129"/>
        <v>131836460.75</v>
      </c>
      <c r="AP4118" s="114"/>
      <c r="AQ4118" s="114"/>
      <c r="AR4118" s="114"/>
      <c r="AS4118" s="114"/>
      <c r="AT4118" s="189"/>
    </row>
    <row r="4119" spans="1:46" s="190" customFormat="1" ht="15" customHeight="1" x14ac:dyDescent="0.2">
      <c r="A4119" s="104"/>
      <c r="B4119" s="104">
        <f>VLOOKUP(BJB!$F$9:$F$5599,Ctrl!$B$4:$C$399,2,0)</f>
        <v>35</v>
      </c>
      <c r="C4119" s="104">
        <f>VLOOKUP(BJB!$G$9:$G$5599,Ctrl!$E$4:$F$399,2,0)</f>
        <v>0</v>
      </c>
      <c r="D4119" s="219">
        <v>1</v>
      </c>
      <c r="E4119" s="104" t="str">
        <f>VLOOKUP(BJB!$F$9:$F$5599,Ctrl!$B$4:$D$399,3,0)</f>
        <v>III</v>
      </c>
      <c r="F4119" s="841" t="s">
        <v>9732</v>
      </c>
      <c r="G4119" s="841" t="s">
        <v>7664</v>
      </c>
      <c r="H4119" s="125"/>
      <c r="I4119" s="220">
        <f>IF(G4118=BJB!$G3527,I4118+1,1)</f>
        <v>1</v>
      </c>
      <c r="J4119" s="912" t="s">
        <v>23973</v>
      </c>
      <c r="K4119" s="121" t="s">
        <v>4587</v>
      </c>
      <c r="L4119" s="104" t="s">
        <v>6477</v>
      </c>
      <c r="M4119" s="104" t="s">
        <v>4588</v>
      </c>
      <c r="N4119" s="109">
        <v>36201</v>
      </c>
      <c r="O4119" s="114">
        <v>431000000</v>
      </c>
      <c r="P4119" s="105" t="s">
        <v>6222</v>
      </c>
      <c r="Q4119" s="120" t="s">
        <v>6222</v>
      </c>
      <c r="R4119" s="890">
        <v>0</v>
      </c>
      <c r="S4119" s="108" t="s">
        <v>6968</v>
      </c>
      <c r="T4119" s="109">
        <v>37433</v>
      </c>
      <c r="U4119" s="114">
        <v>261890848.13</v>
      </c>
      <c r="V4119" s="109" t="s">
        <v>6222</v>
      </c>
      <c r="W4119" s="141">
        <v>0</v>
      </c>
      <c r="X4119" s="141">
        <v>0</v>
      </c>
      <c r="Y4119" s="141">
        <v>0</v>
      </c>
      <c r="Z4119" s="141">
        <v>0</v>
      </c>
      <c r="AA4119" s="114">
        <v>27037500</v>
      </c>
      <c r="AB4119" s="114"/>
      <c r="AC4119" s="114"/>
      <c r="AD4119" s="141"/>
      <c r="AE4119" s="106">
        <v>0</v>
      </c>
      <c r="AF4119" s="106">
        <v>0</v>
      </c>
      <c r="AG4119" s="106">
        <v>0</v>
      </c>
      <c r="AH4119" s="114"/>
      <c r="AI4119" s="114"/>
      <c r="AJ4119" s="114"/>
      <c r="AK4119" s="114"/>
      <c r="AL4119" s="114"/>
      <c r="AM4119" s="114"/>
      <c r="AN4119" s="114">
        <f t="shared" si="128"/>
        <v>27037500</v>
      </c>
      <c r="AO4119" s="114">
        <f t="shared" si="129"/>
        <v>234853348.13</v>
      </c>
      <c r="AP4119" s="114"/>
      <c r="AQ4119" s="114"/>
      <c r="AR4119" s="114"/>
      <c r="AS4119" s="114"/>
      <c r="AT4119" s="189"/>
    </row>
    <row r="4120" spans="1:46" s="190" customFormat="1" ht="15" customHeight="1" x14ac:dyDescent="0.2">
      <c r="A4120" s="104"/>
      <c r="B4120" s="104">
        <f>VLOOKUP(BJB!$F$9:$F$5599,Ctrl!$B$4:$C$399,2,0)</f>
        <v>35</v>
      </c>
      <c r="C4120" s="104">
        <f>VLOOKUP(BJB!$G$9:$G$5599,Ctrl!$E$4:$F$399,2,0)</f>
        <v>0</v>
      </c>
      <c r="D4120" s="219">
        <v>1</v>
      </c>
      <c r="E4120" s="104" t="str">
        <f>VLOOKUP(BJB!$F$9:$F$5599,Ctrl!$B$4:$D$399,3,0)</f>
        <v>III</v>
      </c>
      <c r="F4120" s="841" t="s">
        <v>9732</v>
      </c>
      <c r="G4120" s="841" t="s">
        <v>7664</v>
      </c>
      <c r="H4120" s="125"/>
      <c r="I4120" s="220">
        <f>IF(G4119=BJB!$G3528,I4119+1,1)</f>
        <v>1</v>
      </c>
      <c r="J4120" s="912" t="s">
        <v>23974</v>
      </c>
      <c r="K4120" s="121" t="s">
        <v>4585</v>
      </c>
      <c r="L4120" s="104" t="s">
        <v>6477</v>
      </c>
      <c r="M4120" s="104" t="s">
        <v>4586</v>
      </c>
      <c r="N4120" s="109">
        <v>36348</v>
      </c>
      <c r="O4120" s="114">
        <v>165750000</v>
      </c>
      <c r="P4120" s="105" t="s">
        <v>6222</v>
      </c>
      <c r="Q4120" s="120" t="s">
        <v>6222</v>
      </c>
      <c r="R4120" s="890">
        <v>0</v>
      </c>
      <c r="S4120" s="108" t="s">
        <v>6969</v>
      </c>
      <c r="T4120" s="109">
        <v>37554</v>
      </c>
      <c r="U4120" s="114">
        <v>123750000</v>
      </c>
      <c r="V4120" s="109" t="s">
        <v>6222</v>
      </c>
      <c r="W4120" s="141">
        <v>0</v>
      </c>
      <c r="X4120" s="141">
        <v>0</v>
      </c>
      <c r="Y4120" s="141">
        <v>0</v>
      </c>
      <c r="Z4120" s="141">
        <v>0</v>
      </c>
      <c r="AA4120" s="114">
        <v>0</v>
      </c>
      <c r="AB4120" s="114"/>
      <c r="AC4120" s="114"/>
      <c r="AD4120" s="141"/>
      <c r="AE4120" s="106">
        <v>0</v>
      </c>
      <c r="AF4120" s="106">
        <v>0</v>
      </c>
      <c r="AG4120" s="106">
        <v>0</v>
      </c>
      <c r="AH4120" s="114"/>
      <c r="AI4120" s="114"/>
      <c r="AJ4120" s="114"/>
      <c r="AK4120" s="114"/>
      <c r="AL4120" s="114"/>
      <c r="AM4120" s="114"/>
      <c r="AN4120" s="114">
        <f t="shared" si="128"/>
        <v>0</v>
      </c>
      <c r="AO4120" s="114">
        <f t="shared" si="129"/>
        <v>123750000</v>
      </c>
      <c r="AP4120" s="114"/>
      <c r="AQ4120" s="114"/>
      <c r="AR4120" s="114"/>
      <c r="AS4120" s="114"/>
      <c r="AT4120" s="189"/>
    </row>
    <row r="4121" spans="1:46" s="190" customFormat="1" ht="15" customHeight="1" x14ac:dyDescent="0.2">
      <c r="A4121" s="104"/>
      <c r="B4121" s="104">
        <f>VLOOKUP(BJB!$F$9:$F$5599,Ctrl!$B$4:$C$399,2,0)</f>
        <v>35</v>
      </c>
      <c r="C4121" s="104">
        <f>VLOOKUP(BJB!$G$9:$G$5599,Ctrl!$E$4:$F$399,2,0)</f>
        <v>0</v>
      </c>
      <c r="D4121" s="219">
        <v>1</v>
      </c>
      <c r="E4121" s="104" t="str">
        <f>VLOOKUP(BJB!$F$9:$F$5599,Ctrl!$B$4:$D$399,3,0)</f>
        <v>III</v>
      </c>
      <c r="F4121" s="841" t="s">
        <v>9732</v>
      </c>
      <c r="G4121" s="841" t="s">
        <v>7664</v>
      </c>
      <c r="H4121" s="125">
        <v>599111232472</v>
      </c>
      <c r="I4121" s="220">
        <f>IF(G4120=BJB!$G3530,I4120+1,1)</f>
        <v>1</v>
      </c>
      <c r="J4121" s="912" t="s">
        <v>23975</v>
      </c>
      <c r="K4121" s="121" t="s">
        <v>4591</v>
      </c>
      <c r="L4121" s="104" t="s">
        <v>6477</v>
      </c>
      <c r="M4121" s="104" t="s">
        <v>4592</v>
      </c>
      <c r="N4121" s="120">
        <v>36736</v>
      </c>
      <c r="O4121" s="114">
        <v>340000000</v>
      </c>
      <c r="P4121" s="105" t="s">
        <v>6222</v>
      </c>
      <c r="Q4121" s="120" t="s">
        <v>6222</v>
      </c>
      <c r="R4121" s="890">
        <v>0</v>
      </c>
      <c r="S4121" s="108" t="s">
        <v>6968</v>
      </c>
      <c r="T4121" s="109">
        <v>37802</v>
      </c>
      <c r="U4121" s="114">
        <v>218095777.47999999</v>
      </c>
      <c r="V4121" s="109" t="s">
        <v>6222</v>
      </c>
      <c r="W4121" s="141">
        <v>0</v>
      </c>
      <c r="X4121" s="141">
        <v>0</v>
      </c>
      <c r="Y4121" s="141">
        <v>0</v>
      </c>
      <c r="Z4121" s="141">
        <v>0</v>
      </c>
      <c r="AA4121" s="114">
        <v>218095777</v>
      </c>
      <c r="AB4121" s="114"/>
      <c r="AC4121" s="132"/>
      <c r="AD4121" s="141"/>
      <c r="AE4121" s="106">
        <v>0</v>
      </c>
      <c r="AF4121" s="106">
        <v>0</v>
      </c>
      <c r="AG4121" s="106">
        <v>0</v>
      </c>
      <c r="AH4121" s="114"/>
      <c r="AI4121" s="114"/>
      <c r="AJ4121" s="114"/>
      <c r="AK4121" s="114"/>
      <c r="AL4121" s="114"/>
      <c r="AM4121" s="114"/>
      <c r="AN4121" s="114">
        <f t="shared" si="128"/>
        <v>218095777</v>
      </c>
      <c r="AO4121" s="114">
        <f t="shared" si="129"/>
        <v>0.47999998927116394</v>
      </c>
      <c r="AP4121" s="114"/>
      <c r="AQ4121" s="114"/>
      <c r="AR4121" s="114"/>
      <c r="AS4121" s="114"/>
      <c r="AT4121" s="189"/>
    </row>
    <row r="4122" spans="1:46" s="191" customFormat="1" ht="15" customHeight="1" x14ac:dyDescent="0.2">
      <c r="A4122" s="104"/>
      <c r="B4122" s="104">
        <f>VLOOKUP(BJB!$F$9:$F$5599,Ctrl!$B$4:$C$399,2,0)</f>
        <v>35</v>
      </c>
      <c r="C4122" s="104">
        <f>VLOOKUP(BJB!$G$9:$G$5599,Ctrl!$E$4:$F$399,2,0)</f>
        <v>0</v>
      </c>
      <c r="D4122" s="219">
        <v>1</v>
      </c>
      <c r="E4122" s="104" t="str">
        <f>VLOOKUP(BJB!$F$9:$F$5599,Ctrl!$B$4:$D$399,3,0)</f>
        <v>III</v>
      </c>
      <c r="F4122" s="841" t="s">
        <v>9732</v>
      </c>
      <c r="G4122" s="841" t="s">
        <v>7664</v>
      </c>
      <c r="H4122" s="125"/>
      <c r="I4122" s="220">
        <f>IF(G4121=BJB!$G3531,I4121+1,1)</f>
        <v>1</v>
      </c>
      <c r="J4122" s="912" t="s">
        <v>23976</v>
      </c>
      <c r="K4122" s="121" t="s">
        <v>4593</v>
      </c>
      <c r="L4122" s="104" t="s">
        <v>6477</v>
      </c>
      <c r="M4122" s="104" t="s">
        <v>4594</v>
      </c>
      <c r="N4122" s="109">
        <v>36277</v>
      </c>
      <c r="O4122" s="114">
        <v>180000000</v>
      </c>
      <c r="P4122" s="105" t="s">
        <v>6222</v>
      </c>
      <c r="Q4122" s="120" t="s">
        <v>6222</v>
      </c>
      <c r="R4122" s="890">
        <v>0</v>
      </c>
      <c r="S4122" s="108" t="s">
        <v>6971</v>
      </c>
      <c r="T4122" s="109">
        <v>38323</v>
      </c>
      <c r="U4122" s="114">
        <v>106856205</v>
      </c>
      <c r="V4122" s="109" t="s">
        <v>6222</v>
      </c>
      <c r="W4122" s="141">
        <v>0</v>
      </c>
      <c r="X4122" s="141">
        <v>0</v>
      </c>
      <c r="Y4122" s="141">
        <v>0</v>
      </c>
      <c r="Z4122" s="141">
        <v>0</v>
      </c>
      <c r="AA4122" s="114">
        <v>4866250</v>
      </c>
      <c r="AB4122" s="114"/>
      <c r="AC4122" s="114"/>
      <c r="AD4122" s="141"/>
      <c r="AE4122" s="106">
        <v>0</v>
      </c>
      <c r="AF4122" s="106">
        <v>0</v>
      </c>
      <c r="AG4122" s="106">
        <v>0</v>
      </c>
      <c r="AH4122" s="114"/>
      <c r="AI4122" s="114"/>
      <c r="AJ4122" s="114"/>
      <c r="AK4122" s="114"/>
      <c r="AL4122" s="114"/>
      <c r="AM4122" s="114"/>
      <c r="AN4122" s="114">
        <f t="shared" si="128"/>
        <v>4866250</v>
      </c>
      <c r="AO4122" s="114">
        <f t="shared" si="129"/>
        <v>101989955</v>
      </c>
      <c r="AP4122" s="114"/>
      <c r="AQ4122" s="114"/>
      <c r="AR4122" s="114"/>
      <c r="AS4122" s="114"/>
      <c r="AT4122" s="189"/>
    </row>
    <row r="4123" spans="1:46" s="190" customFormat="1" ht="15" customHeight="1" x14ac:dyDescent="0.2">
      <c r="A4123" s="104"/>
      <c r="B4123" s="104">
        <f>VLOOKUP(BJB!$F$9:$F$5599,Ctrl!$B$4:$C$399,2,0)</f>
        <v>35</v>
      </c>
      <c r="C4123" s="104">
        <f>VLOOKUP(BJB!$G$9:$G$5599,Ctrl!$E$4:$F$399,2,0)</f>
        <v>0</v>
      </c>
      <c r="D4123" s="219">
        <v>1</v>
      </c>
      <c r="E4123" s="104" t="str">
        <f>VLOOKUP(BJB!$F$9:$F$5599,Ctrl!$B$4:$D$399,3,0)</f>
        <v>III</v>
      </c>
      <c r="F4123" s="841" t="s">
        <v>9732</v>
      </c>
      <c r="G4123" s="841" t="s">
        <v>7664</v>
      </c>
      <c r="H4123" s="125"/>
      <c r="I4123" s="220">
        <f>IF(G4122=BJB!$G3532,I4122+1,1)</f>
        <v>1</v>
      </c>
      <c r="J4123" s="912" t="s">
        <v>23977</v>
      </c>
      <c r="K4123" s="121" t="s">
        <v>4595</v>
      </c>
      <c r="L4123" s="104" t="s">
        <v>8018</v>
      </c>
      <c r="M4123" s="104" t="s">
        <v>4596</v>
      </c>
      <c r="N4123" s="109">
        <v>38026</v>
      </c>
      <c r="O4123" s="114">
        <v>4000000000</v>
      </c>
      <c r="P4123" s="105" t="s">
        <v>6222</v>
      </c>
      <c r="Q4123" s="120" t="s">
        <v>6222</v>
      </c>
      <c r="R4123" s="890">
        <v>0</v>
      </c>
      <c r="S4123" s="108" t="s">
        <v>6972</v>
      </c>
      <c r="T4123" s="109">
        <v>38631</v>
      </c>
      <c r="U4123" s="114">
        <v>1958854181</v>
      </c>
      <c r="V4123" s="109" t="s">
        <v>6222</v>
      </c>
      <c r="W4123" s="141">
        <v>0</v>
      </c>
      <c r="X4123" s="141">
        <v>0</v>
      </c>
      <c r="Y4123" s="141">
        <v>0</v>
      </c>
      <c r="Z4123" s="141">
        <v>0</v>
      </c>
      <c r="AA4123" s="114">
        <v>1958854181</v>
      </c>
      <c r="AB4123" s="114"/>
      <c r="AC4123" s="114"/>
      <c r="AD4123" s="141"/>
      <c r="AE4123" s="106">
        <v>0</v>
      </c>
      <c r="AF4123" s="106">
        <v>0</v>
      </c>
      <c r="AG4123" s="106">
        <v>0</v>
      </c>
      <c r="AH4123" s="114"/>
      <c r="AI4123" s="114"/>
      <c r="AJ4123" s="114"/>
      <c r="AK4123" s="114"/>
      <c r="AL4123" s="114"/>
      <c r="AM4123" s="114"/>
      <c r="AN4123" s="114">
        <f t="shared" si="128"/>
        <v>1958854181</v>
      </c>
      <c r="AO4123" s="114">
        <f t="shared" si="129"/>
        <v>0</v>
      </c>
      <c r="AP4123" s="114"/>
      <c r="AQ4123" s="114"/>
      <c r="AR4123" s="114"/>
      <c r="AS4123" s="114"/>
      <c r="AT4123" s="233"/>
    </row>
    <row r="4124" spans="1:46" s="189" customFormat="1" ht="15" customHeight="1" x14ac:dyDescent="0.2">
      <c r="A4124" s="104"/>
      <c r="B4124" s="104">
        <f>VLOOKUP(BJB!$F$9:$F$5599,Ctrl!$B$4:$C$399,2,0)</f>
        <v>35</v>
      </c>
      <c r="C4124" s="104">
        <f>VLOOKUP(BJB!$G$9:$G$5599,Ctrl!$E$4:$F$399,2,0)</f>
        <v>0</v>
      </c>
      <c r="D4124" s="219">
        <v>1</v>
      </c>
      <c r="E4124" s="104" t="str">
        <f>VLOOKUP(BJB!$F$9:$F$5599,Ctrl!$B$4:$D$399,3,0)</f>
        <v>III</v>
      </c>
      <c r="F4124" s="841" t="s">
        <v>9732</v>
      </c>
      <c r="G4124" s="841" t="s">
        <v>7664</v>
      </c>
      <c r="H4124" s="125"/>
      <c r="I4124" s="220">
        <f>IF(G4123=BJB!$G3533,I4123+1,1)</f>
        <v>1</v>
      </c>
      <c r="J4124" s="912" t="s">
        <v>23978</v>
      </c>
      <c r="K4124" s="121" t="s">
        <v>4595</v>
      </c>
      <c r="L4124" s="104" t="s">
        <v>6477</v>
      </c>
      <c r="M4124" s="104" t="s">
        <v>4597</v>
      </c>
      <c r="N4124" s="109">
        <v>38411</v>
      </c>
      <c r="O4124" s="114">
        <v>500000000</v>
      </c>
      <c r="P4124" s="105" t="s">
        <v>6222</v>
      </c>
      <c r="Q4124" s="120" t="s">
        <v>6222</v>
      </c>
      <c r="R4124" s="890">
        <v>0</v>
      </c>
      <c r="S4124" s="108" t="s">
        <v>6972</v>
      </c>
      <c r="T4124" s="109">
        <v>38716</v>
      </c>
      <c r="U4124" s="114">
        <v>375000000</v>
      </c>
      <c r="V4124" s="109" t="s">
        <v>6222</v>
      </c>
      <c r="W4124" s="141">
        <v>0</v>
      </c>
      <c r="X4124" s="141">
        <v>0</v>
      </c>
      <c r="Y4124" s="141">
        <v>0</v>
      </c>
      <c r="Z4124" s="141">
        <v>0</v>
      </c>
      <c r="AA4124" s="114">
        <v>375000000</v>
      </c>
      <c r="AB4124" s="114"/>
      <c r="AC4124" s="114"/>
      <c r="AD4124" s="141"/>
      <c r="AE4124" s="106">
        <v>0</v>
      </c>
      <c r="AF4124" s="106">
        <v>0</v>
      </c>
      <c r="AG4124" s="106">
        <v>0</v>
      </c>
      <c r="AH4124" s="114"/>
      <c r="AI4124" s="114"/>
      <c r="AJ4124" s="114"/>
      <c r="AK4124" s="114"/>
      <c r="AL4124" s="114"/>
      <c r="AM4124" s="114"/>
      <c r="AN4124" s="114">
        <f t="shared" si="128"/>
        <v>375000000</v>
      </c>
      <c r="AO4124" s="114">
        <f t="shared" si="129"/>
        <v>0</v>
      </c>
      <c r="AP4124" s="114"/>
      <c r="AQ4124" s="114"/>
      <c r="AR4124" s="114"/>
      <c r="AS4124" s="114"/>
      <c r="AT4124" s="233"/>
    </row>
    <row r="4125" spans="1:46" s="190" customFormat="1" ht="15" customHeight="1" x14ac:dyDescent="0.2">
      <c r="A4125" s="104"/>
      <c r="B4125" s="104">
        <f>VLOOKUP(BJB!$F$9:$F$5599,Ctrl!$B$4:$C$399,2,0)</f>
        <v>35</v>
      </c>
      <c r="C4125" s="104">
        <f>VLOOKUP(BJB!$G$9:$G$5599,Ctrl!$E$4:$F$399,2,0)</f>
        <v>0</v>
      </c>
      <c r="D4125" s="219">
        <v>1</v>
      </c>
      <c r="E4125" s="104" t="str">
        <f>VLOOKUP(BJB!$F$9:$F$5599,Ctrl!$B$4:$D$399,3,0)</f>
        <v>III</v>
      </c>
      <c r="F4125" s="841" t="s">
        <v>9732</v>
      </c>
      <c r="G4125" s="841" t="s">
        <v>7664</v>
      </c>
      <c r="H4125" s="125"/>
      <c r="I4125" s="220">
        <f>IF(G4124=BJB!$G3535,I4124+1,1)</f>
        <v>1</v>
      </c>
      <c r="J4125" s="912" t="s">
        <v>23979</v>
      </c>
      <c r="K4125" s="121" t="s">
        <v>4599</v>
      </c>
      <c r="L4125" s="104" t="s">
        <v>6477</v>
      </c>
      <c r="M4125" s="104" t="s">
        <v>4600</v>
      </c>
      <c r="N4125" s="109">
        <v>38812</v>
      </c>
      <c r="O4125" s="114">
        <v>20000000</v>
      </c>
      <c r="P4125" s="105" t="s">
        <v>6222</v>
      </c>
      <c r="Q4125" s="120" t="s">
        <v>6222</v>
      </c>
      <c r="R4125" s="890">
        <v>0</v>
      </c>
      <c r="S4125" s="108" t="s">
        <v>6974</v>
      </c>
      <c r="T4125" s="109">
        <v>39139</v>
      </c>
      <c r="U4125" s="114">
        <v>15000000</v>
      </c>
      <c r="V4125" s="109" t="s">
        <v>6222</v>
      </c>
      <c r="W4125" s="141">
        <v>0</v>
      </c>
      <c r="X4125" s="141">
        <v>0</v>
      </c>
      <c r="Y4125" s="141">
        <v>0</v>
      </c>
      <c r="Z4125" s="141">
        <v>0</v>
      </c>
      <c r="AA4125" s="114">
        <v>15000000</v>
      </c>
      <c r="AB4125" s="114"/>
      <c r="AC4125" s="114"/>
      <c r="AD4125" s="141"/>
      <c r="AE4125" s="106">
        <v>0</v>
      </c>
      <c r="AF4125" s="106">
        <v>0</v>
      </c>
      <c r="AG4125" s="106">
        <v>0</v>
      </c>
      <c r="AH4125" s="114"/>
      <c r="AI4125" s="114"/>
      <c r="AJ4125" s="114"/>
      <c r="AK4125" s="114"/>
      <c r="AL4125" s="114"/>
      <c r="AM4125" s="114"/>
      <c r="AN4125" s="114">
        <f t="shared" si="128"/>
        <v>15000000</v>
      </c>
      <c r="AO4125" s="114">
        <f t="shared" si="129"/>
        <v>0</v>
      </c>
      <c r="AP4125" s="114"/>
      <c r="AQ4125" s="114"/>
      <c r="AR4125" s="114"/>
      <c r="AS4125" s="114"/>
      <c r="AT4125" s="189"/>
    </row>
    <row r="4126" spans="1:46" s="190" customFormat="1" ht="15" customHeight="1" x14ac:dyDescent="0.2">
      <c r="A4126" s="104"/>
      <c r="B4126" s="104">
        <f>VLOOKUP(BJB!$F$9:$F$5599,Ctrl!$B$4:$C$399,2,0)</f>
        <v>35</v>
      </c>
      <c r="C4126" s="104">
        <f>VLOOKUP(BJB!$G$9:$G$5599,Ctrl!$E$4:$F$399,2,0)</f>
        <v>0</v>
      </c>
      <c r="D4126" s="219">
        <v>1</v>
      </c>
      <c r="E4126" s="104" t="str">
        <f>VLOOKUP(BJB!$F$9:$F$5599,Ctrl!$B$4:$D$399,3,0)</f>
        <v>III</v>
      </c>
      <c r="F4126" s="841" t="s">
        <v>9732</v>
      </c>
      <c r="G4126" s="841" t="s">
        <v>7664</v>
      </c>
      <c r="H4126" s="125"/>
      <c r="I4126" s="220">
        <f>IF(G4125=BJB!$G3536,I4125+1,1)</f>
        <v>1</v>
      </c>
      <c r="J4126" s="912" t="s">
        <v>23980</v>
      </c>
      <c r="K4126" s="121" t="s">
        <v>4601</v>
      </c>
      <c r="L4126" s="104" t="s">
        <v>6477</v>
      </c>
      <c r="M4126" s="104" t="s">
        <v>4602</v>
      </c>
      <c r="N4126" s="109">
        <v>38877</v>
      </c>
      <c r="O4126" s="114">
        <v>28000000</v>
      </c>
      <c r="P4126" s="105" t="s">
        <v>6222</v>
      </c>
      <c r="Q4126" s="120" t="s">
        <v>6222</v>
      </c>
      <c r="R4126" s="890">
        <v>0</v>
      </c>
      <c r="S4126" s="108" t="s">
        <v>6975</v>
      </c>
      <c r="T4126" s="109">
        <v>39190</v>
      </c>
      <c r="U4126" s="114">
        <v>21000000</v>
      </c>
      <c r="V4126" s="109" t="s">
        <v>6222</v>
      </c>
      <c r="W4126" s="141">
        <v>0</v>
      </c>
      <c r="X4126" s="141">
        <v>0</v>
      </c>
      <c r="Y4126" s="141">
        <v>0</v>
      </c>
      <c r="Z4126" s="141">
        <v>0</v>
      </c>
      <c r="AA4126" s="114">
        <v>0</v>
      </c>
      <c r="AB4126" s="114"/>
      <c r="AC4126" s="114"/>
      <c r="AD4126" s="141"/>
      <c r="AE4126" s="106">
        <v>0</v>
      </c>
      <c r="AF4126" s="106">
        <v>0</v>
      </c>
      <c r="AG4126" s="106">
        <v>0</v>
      </c>
      <c r="AH4126" s="114"/>
      <c r="AI4126" s="114"/>
      <c r="AJ4126" s="114"/>
      <c r="AK4126" s="114"/>
      <c r="AL4126" s="114"/>
      <c r="AM4126" s="114"/>
      <c r="AN4126" s="114">
        <f t="shared" si="128"/>
        <v>0</v>
      </c>
      <c r="AO4126" s="114">
        <f t="shared" si="129"/>
        <v>21000000</v>
      </c>
      <c r="AP4126" s="114"/>
      <c r="AQ4126" s="114"/>
      <c r="AR4126" s="114"/>
      <c r="AS4126" s="114"/>
      <c r="AT4126" s="189"/>
    </row>
    <row r="4127" spans="1:46" s="190" customFormat="1" ht="15" customHeight="1" x14ac:dyDescent="0.2">
      <c r="A4127" s="104"/>
      <c r="B4127" s="104">
        <f>VLOOKUP(BJB!$F$9:$F$5599,Ctrl!$B$4:$C$399,2,0)</f>
        <v>35</v>
      </c>
      <c r="C4127" s="104">
        <f>VLOOKUP(BJB!$G$9:$G$5599,Ctrl!$E$4:$F$399,2,0)</f>
        <v>0</v>
      </c>
      <c r="D4127" s="219">
        <v>1</v>
      </c>
      <c r="E4127" s="104" t="str">
        <f>VLOOKUP(BJB!$F$9:$F$5599,Ctrl!$B$4:$D$399,3,0)</f>
        <v>III</v>
      </c>
      <c r="F4127" s="841" t="s">
        <v>9732</v>
      </c>
      <c r="G4127" s="841" t="s">
        <v>7664</v>
      </c>
      <c r="H4127" s="125">
        <v>1060920001418</v>
      </c>
      <c r="I4127" s="220">
        <f>IF(G4126=BJB!$G3537,I4126+1,1)</f>
        <v>1</v>
      </c>
      <c r="J4127" s="912" t="s">
        <v>23981</v>
      </c>
      <c r="K4127" s="121" t="s">
        <v>2591</v>
      </c>
      <c r="L4127" s="104" t="s">
        <v>6477</v>
      </c>
      <c r="M4127" s="104" t="s">
        <v>4603</v>
      </c>
      <c r="N4127" s="109">
        <v>39127</v>
      </c>
      <c r="O4127" s="114">
        <v>50000000</v>
      </c>
      <c r="P4127" s="105" t="s">
        <v>6222</v>
      </c>
      <c r="Q4127" s="120" t="s">
        <v>6222</v>
      </c>
      <c r="R4127" s="890">
        <v>0</v>
      </c>
      <c r="S4127" s="108" t="s">
        <v>6976</v>
      </c>
      <c r="T4127" s="109">
        <v>39594</v>
      </c>
      <c r="U4127" s="114">
        <v>30029083</v>
      </c>
      <c r="V4127" s="109" t="s">
        <v>6222</v>
      </c>
      <c r="W4127" s="141">
        <v>0</v>
      </c>
      <c r="X4127" s="141">
        <v>0</v>
      </c>
      <c r="Y4127" s="141">
        <v>0</v>
      </c>
      <c r="Z4127" s="141">
        <v>0</v>
      </c>
      <c r="AA4127" s="114">
        <v>7216595</v>
      </c>
      <c r="AB4127" s="114"/>
      <c r="AC4127" s="132"/>
      <c r="AD4127" s="141"/>
      <c r="AE4127" s="106">
        <v>0</v>
      </c>
      <c r="AF4127" s="106">
        <v>0</v>
      </c>
      <c r="AG4127" s="106">
        <v>0</v>
      </c>
      <c r="AH4127" s="114"/>
      <c r="AI4127" s="114"/>
      <c r="AJ4127" s="114"/>
      <c r="AK4127" s="114"/>
      <c r="AL4127" s="114"/>
      <c r="AM4127" s="114"/>
      <c r="AN4127" s="114">
        <f t="shared" si="128"/>
        <v>7216595</v>
      </c>
      <c r="AO4127" s="114">
        <f t="shared" si="129"/>
        <v>22812488</v>
      </c>
      <c r="AP4127" s="114"/>
      <c r="AQ4127" s="114"/>
      <c r="AR4127" s="114"/>
      <c r="AS4127" s="114"/>
      <c r="AT4127" s="189"/>
    </row>
    <row r="4128" spans="1:46" s="190" customFormat="1" ht="15" customHeight="1" x14ac:dyDescent="0.2">
      <c r="A4128" s="104"/>
      <c r="B4128" s="104">
        <f>VLOOKUP(BJB!$F$9:$F$5599,Ctrl!$B$4:$C$399,2,0)</f>
        <v>35</v>
      </c>
      <c r="C4128" s="104">
        <f>VLOOKUP(BJB!$G$9:$G$5599,Ctrl!$E$4:$F$399,2,0)</f>
        <v>0</v>
      </c>
      <c r="D4128" s="219">
        <v>1</v>
      </c>
      <c r="E4128" s="104" t="str">
        <f>VLOOKUP(BJB!$F$9:$F$5599,Ctrl!$B$4:$D$399,3,0)</f>
        <v>III</v>
      </c>
      <c r="F4128" s="841" t="s">
        <v>9732</v>
      </c>
      <c r="G4128" s="841" t="s">
        <v>7664</v>
      </c>
      <c r="H4128" s="125"/>
      <c r="I4128" s="220">
        <f>IF(G4127=BJB!$G3538,I4127+1,1)</f>
        <v>1</v>
      </c>
      <c r="J4128" s="912" t="s">
        <v>23982</v>
      </c>
      <c r="K4128" s="121" t="s">
        <v>4604</v>
      </c>
      <c r="L4128" s="104" t="s">
        <v>6477</v>
      </c>
      <c r="M4128" s="104" t="s">
        <v>4605</v>
      </c>
      <c r="N4128" s="109">
        <v>38769</v>
      </c>
      <c r="O4128" s="114">
        <v>18700000</v>
      </c>
      <c r="P4128" s="105" t="s">
        <v>6222</v>
      </c>
      <c r="Q4128" s="120" t="s">
        <v>6222</v>
      </c>
      <c r="R4128" s="890">
        <v>0</v>
      </c>
      <c r="S4128" s="108" t="s">
        <v>6977</v>
      </c>
      <c r="T4128" s="109">
        <v>39511</v>
      </c>
      <c r="U4128" s="114">
        <v>14025000</v>
      </c>
      <c r="V4128" s="109" t="s">
        <v>6222</v>
      </c>
      <c r="W4128" s="141">
        <v>0</v>
      </c>
      <c r="X4128" s="141">
        <v>0</v>
      </c>
      <c r="Y4128" s="141">
        <v>0</v>
      </c>
      <c r="Z4128" s="141">
        <v>0</v>
      </c>
      <c r="AA4128" s="114">
        <v>7837500</v>
      </c>
      <c r="AB4128" s="114"/>
      <c r="AC4128" s="114"/>
      <c r="AD4128" s="141"/>
      <c r="AE4128" s="106">
        <v>0</v>
      </c>
      <c r="AF4128" s="106">
        <v>0</v>
      </c>
      <c r="AG4128" s="106">
        <v>0</v>
      </c>
      <c r="AH4128" s="114"/>
      <c r="AI4128" s="114"/>
      <c r="AJ4128" s="114"/>
      <c r="AK4128" s="114"/>
      <c r="AL4128" s="114"/>
      <c r="AM4128" s="114"/>
      <c r="AN4128" s="114">
        <f t="shared" si="128"/>
        <v>7837500</v>
      </c>
      <c r="AO4128" s="114">
        <f t="shared" si="129"/>
        <v>6187500</v>
      </c>
      <c r="AP4128" s="114"/>
      <c r="AQ4128" s="114"/>
      <c r="AR4128" s="114"/>
      <c r="AS4128" s="114"/>
    </row>
    <row r="4129" spans="1:46" s="190" customFormat="1" ht="15" customHeight="1" x14ac:dyDescent="0.2">
      <c r="A4129" s="104"/>
      <c r="B4129" s="104">
        <f>VLOOKUP(BJB!$F$9:$F$5599,Ctrl!$B$4:$C$399,2,0)</f>
        <v>35</v>
      </c>
      <c r="C4129" s="104">
        <f>VLOOKUP(BJB!$G$9:$G$5599,Ctrl!$E$4:$F$399,2,0)</f>
        <v>0</v>
      </c>
      <c r="D4129" s="219">
        <v>1</v>
      </c>
      <c r="E4129" s="104" t="str">
        <f>VLOOKUP(BJB!$F$9:$F$5599,Ctrl!$B$4:$D$399,3,0)</f>
        <v>III</v>
      </c>
      <c r="F4129" s="841" t="s">
        <v>9732</v>
      </c>
      <c r="G4129" s="841" t="s">
        <v>7664</v>
      </c>
      <c r="H4129" s="125"/>
      <c r="I4129" s="220">
        <f>IF(G4128=BJB!$G3539,I4128+1,1)</f>
        <v>1</v>
      </c>
      <c r="J4129" s="912" t="s">
        <v>23983</v>
      </c>
      <c r="K4129" s="121" t="s">
        <v>4606</v>
      </c>
      <c r="L4129" s="104" t="s">
        <v>8018</v>
      </c>
      <c r="M4129" s="104" t="s">
        <v>4607</v>
      </c>
      <c r="N4129" s="109">
        <v>39416</v>
      </c>
      <c r="O4129" s="114">
        <v>8980000000</v>
      </c>
      <c r="P4129" s="105" t="s">
        <v>6222</v>
      </c>
      <c r="Q4129" s="120" t="s">
        <v>6222</v>
      </c>
      <c r="R4129" s="890">
        <v>0</v>
      </c>
      <c r="S4129" s="108" t="s">
        <v>6978</v>
      </c>
      <c r="T4129" s="109">
        <v>39568</v>
      </c>
      <c r="U4129" s="114">
        <v>140544767</v>
      </c>
      <c r="V4129" s="109" t="s">
        <v>6222</v>
      </c>
      <c r="W4129" s="141">
        <v>0</v>
      </c>
      <c r="X4129" s="141">
        <v>0</v>
      </c>
      <c r="Y4129" s="141">
        <v>0</v>
      </c>
      <c r="Z4129" s="141">
        <v>0</v>
      </c>
      <c r="AA4129" s="114">
        <v>140544767</v>
      </c>
      <c r="AB4129" s="114"/>
      <c r="AC4129" s="114"/>
      <c r="AD4129" s="141"/>
      <c r="AE4129" s="106">
        <v>0</v>
      </c>
      <c r="AF4129" s="106">
        <v>0</v>
      </c>
      <c r="AG4129" s="106">
        <v>0</v>
      </c>
      <c r="AH4129" s="114"/>
      <c r="AI4129" s="114"/>
      <c r="AJ4129" s="114"/>
      <c r="AK4129" s="114"/>
      <c r="AL4129" s="114"/>
      <c r="AM4129" s="114"/>
      <c r="AN4129" s="114">
        <f t="shared" si="128"/>
        <v>140544767</v>
      </c>
      <c r="AO4129" s="114">
        <f t="shared" si="129"/>
        <v>0</v>
      </c>
      <c r="AP4129" s="114"/>
      <c r="AQ4129" s="114"/>
      <c r="AR4129" s="114"/>
      <c r="AS4129" s="114"/>
      <c r="AT4129" s="189"/>
    </row>
    <row r="4130" spans="1:46" s="190" customFormat="1" ht="15" customHeight="1" x14ac:dyDescent="0.2">
      <c r="A4130" s="104"/>
      <c r="B4130" s="104">
        <f>VLOOKUP(BJB!$F$9:$F$5599,Ctrl!$B$4:$C$399,2,0)</f>
        <v>35</v>
      </c>
      <c r="C4130" s="104">
        <f>VLOOKUP(BJB!$G$9:$G$5599,Ctrl!$E$4:$F$399,2,0)</f>
        <v>0</v>
      </c>
      <c r="D4130" s="219">
        <v>1</v>
      </c>
      <c r="E4130" s="104" t="str">
        <f>VLOOKUP(BJB!$F$9:$F$5599,Ctrl!$B$4:$D$399,3,0)</f>
        <v>III</v>
      </c>
      <c r="F4130" s="841" t="s">
        <v>9732</v>
      </c>
      <c r="G4130" s="841" t="s">
        <v>7664</v>
      </c>
      <c r="H4130" s="125"/>
      <c r="I4130" s="220">
        <f>IF(G4129=BJB!$G3540,I4129+1,1)</f>
        <v>1</v>
      </c>
      <c r="J4130" s="912" t="s">
        <v>23984</v>
      </c>
      <c r="K4130" s="121" t="s">
        <v>4608</v>
      </c>
      <c r="L4130" s="104" t="s">
        <v>6477</v>
      </c>
      <c r="M4130" s="104" t="s">
        <v>4609</v>
      </c>
      <c r="N4130" s="109">
        <v>39321</v>
      </c>
      <c r="O4130" s="114">
        <v>15600000</v>
      </c>
      <c r="P4130" s="105" t="s">
        <v>6222</v>
      </c>
      <c r="Q4130" s="120" t="s">
        <v>6222</v>
      </c>
      <c r="R4130" s="890">
        <v>0</v>
      </c>
      <c r="S4130" s="108" t="s">
        <v>6979</v>
      </c>
      <c r="T4130" s="109">
        <v>39617</v>
      </c>
      <c r="U4130" s="114">
        <v>11700000</v>
      </c>
      <c r="V4130" s="109" t="s">
        <v>6222</v>
      </c>
      <c r="W4130" s="141">
        <v>0</v>
      </c>
      <c r="X4130" s="141">
        <v>0</v>
      </c>
      <c r="Y4130" s="141">
        <v>0</v>
      </c>
      <c r="Z4130" s="141">
        <v>0</v>
      </c>
      <c r="AA4130" s="114">
        <v>1462500</v>
      </c>
      <c r="AB4130" s="114"/>
      <c r="AC4130" s="114"/>
      <c r="AD4130" s="141"/>
      <c r="AE4130" s="106">
        <v>0</v>
      </c>
      <c r="AF4130" s="106">
        <v>0</v>
      </c>
      <c r="AG4130" s="106">
        <v>0</v>
      </c>
      <c r="AH4130" s="114"/>
      <c r="AI4130" s="114"/>
      <c r="AJ4130" s="114"/>
      <c r="AK4130" s="114"/>
      <c r="AL4130" s="114"/>
      <c r="AM4130" s="114"/>
      <c r="AN4130" s="114">
        <f t="shared" si="128"/>
        <v>1462500</v>
      </c>
      <c r="AO4130" s="114">
        <f t="shared" si="129"/>
        <v>10237500</v>
      </c>
      <c r="AP4130" s="114"/>
      <c r="AQ4130" s="114"/>
      <c r="AR4130" s="114"/>
      <c r="AS4130" s="114"/>
      <c r="AT4130" s="189"/>
    </row>
    <row r="4131" spans="1:46" s="190" customFormat="1" ht="15" customHeight="1" x14ac:dyDescent="0.2">
      <c r="A4131" s="104"/>
      <c r="B4131" s="104">
        <f>VLOOKUP(BJB!$F$9:$F$5599,Ctrl!$B$4:$C$399,2,0)</f>
        <v>35</v>
      </c>
      <c r="C4131" s="104">
        <f>VLOOKUP(BJB!$G$9:$G$5599,Ctrl!$E$4:$F$399,2,0)</f>
        <v>0</v>
      </c>
      <c r="D4131" s="219">
        <v>1</v>
      </c>
      <c r="E4131" s="104" t="str">
        <f>VLOOKUP(BJB!$F$9:$F$5599,Ctrl!$B$4:$D$399,3,0)</f>
        <v>III</v>
      </c>
      <c r="F4131" s="841" t="s">
        <v>9732</v>
      </c>
      <c r="G4131" s="841" t="s">
        <v>7664</v>
      </c>
      <c r="H4131" s="125"/>
      <c r="I4131" s="220">
        <f>IF(G4130=BJB!$G3541,I4130+1,1)</f>
        <v>1</v>
      </c>
      <c r="J4131" s="912" t="s">
        <v>23985</v>
      </c>
      <c r="K4131" s="121" t="s">
        <v>4610</v>
      </c>
      <c r="L4131" s="104" t="s">
        <v>6477</v>
      </c>
      <c r="M4131" s="104" t="s">
        <v>4611</v>
      </c>
      <c r="N4131" s="109">
        <v>39183</v>
      </c>
      <c r="O4131" s="114">
        <v>75000000</v>
      </c>
      <c r="P4131" s="105" t="s">
        <v>6222</v>
      </c>
      <c r="Q4131" s="120" t="s">
        <v>6222</v>
      </c>
      <c r="R4131" s="890">
        <v>0</v>
      </c>
      <c r="S4131" s="108" t="s">
        <v>6980</v>
      </c>
      <c r="T4131" s="109">
        <v>39766</v>
      </c>
      <c r="U4131" s="114">
        <v>41817644</v>
      </c>
      <c r="V4131" s="109" t="s">
        <v>6222</v>
      </c>
      <c r="W4131" s="141">
        <v>0</v>
      </c>
      <c r="X4131" s="141">
        <v>0</v>
      </c>
      <c r="Y4131" s="141">
        <v>0</v>
      </c>
      <c r="Z4131" s="141">
        <v>0</v>
      </c>
      <c r="AA4131" s="114">
        <v>41817644</v>
      </c>
      <c r="AB4131" s="114"/>
      <c r="AC4131" s="114"/>
      <c r="AD4131" s="141"/>
      <c r="AE4131" s="106">
        <v>0</v>
      </c>
      <c r="AF4131" s="106">
        <v>0</v>
      </c>
      <c r="AG4131" s="106">
        <v>0</v>
      </c>
      <c r="AH4131" s="114"/>
      <c r="AI4131" s="114"/>
      <c r="AJ4131" s="114"/>
      <c r="AK4131" s="114"/>
      <c r="AL4131" s="114"/>
      <c r="AM4131" s="114"/>
      <c r="AN4131" s="114">
        <f t="shared" si="128"/>
        <v>41817644</v>
      </c>
      <c r="AO4131" s="114">
        <f t="shared" si="129"/>
        <v>0</v>
      </c>
      <c r="AP4131" s="114"/>
      <c r="AQ4131" s="114"/>
      <c r="AR4131" s="114"/>
      <c r="AS4131" s="114"/>
      <c r="AT4131" s="189"/>
    </row>
    <row r="4132" spans="1:46" s="190" customFormat="1" ht="15" customHeight="1" x14ac:dyDescent="0.2">
      <c r="A4132" s="104"/>
      <c r="B4132" s="104">
        <f>VLOOKUP(BJB!$F$9:$F$5599,Ctrl!$B$4:$C$399,2,0)</f>
        <v>35</v>
      </c>
      <c r="C4132" s="104">
        <f>VLOOKUP(BJB!$G$9:$G$5599,Ctrl!$E$4:$F$399,2,0)</f>
        <v>0</v>
      </c>
      <c r="D4132" s="219">
        <v>1</v>
      </c>
      <c r="E4132" s="104" t="str">
        <f>VLOOKUP(BJB!$F$9:$F$5599,Ctrl!$B$4:$D$399,3,0)</f>
        <v>III</v>
      </c>
      <c r="F4132" s="841" t="s">
        <v>9732</v>
      </c>
      <c r="G4132" s="841" t="s">
        <v>7664</v>
      </c>
      <c r="H4132" s="125"/>
      <c r="I4132" s="220">
        <f>IF(G4131=BJB!$G3542,I4131+1,1)</f>
        <v>1</v>
      </c>
      <c r="J4132" s="912" t="s">
        <v>23986</v>
      </c>
      <c r="K4132" s="121" t="s">
        <v>4612</v>
      </c>
      <c r="L4132" s="104" t="s">
        <v>6477</v>
      </c>
      <c r="M4132" s="104" t="s">
        <v>4613</v>
      </c>
      <c r="N4132" s="109">
        <v>39863</v>
      </c>
      <c r="O4132" s="114">
        <v>5000000</v>
      </c>
      <c r="P4132" s="105" t="s">
        <v>17079</v>
      </c>
      <c r="Q4132" s="120" t="s">
        <v>17080</v>
      </c>
      <c r="R4132" s="105">
        <v>3791669</v>
      </c>
      <c r="S4132" s="108" t="s">
        <v>6981</v>
      </c>
      <c r="T4132" s="109">
        <v>40227</v>
      </c>
      <c r="U4132" s="114">
        <v>2843752</v>
      </c>
      <c r="V4132" s="109">
        <v>40227</v>
      </c>
      <c r="W4132" s="141">
        <v>2843752</v>
      </c>
      <c r="X4132" s="141">
        <v>0</v>
      </c>
      <c r="Y4132" s="141">
        <v>0</v>
      </c>
      <c r="Z4132" s="141">
        <v>0</v>
      </c>
      <c r="AA4132" s="114">
        <v>0</v>
      </c>
      <c r="AB4132" s="114"/>
      <c r="AC4132" s="114"/>
      <c r="AD4132" s="141"/>
      <c r="AE4132" s="106">
        <v>0</v>
      </c>
      <c r="AF4132" s="106">
        <v>0</v>
      </c>
      <c r="AG4132" s="106">
        <v>0</v>
      </c>
      <c r="AH4132" s="114"/>
      <c r="AI4132" s="114"/>
      <c r="AJ4132" s="114"/>
      <c r="AK4132" s="114"/>
      <c r="AL4132" s="114"/>
      <c r="AM4132" s="114"/>
      <c r="AN4132" s="114">
        <f t="shared" si="128"/>
        <v>0</v>
      </c>
      <c r="AO4132" s="114">
        <f t="shared" si="129"/>
        <v>2843752</v>
      </c>
      <c r="AP4132" s="114"/>
      <c r="AQ4132" s="114"/>
      <c r="AR4132" s="114"/>
      <c r="AS4132" s="114"/>
      <c r="AT4132" s="189"/>
    </row>
    <row r="4133" spans="1:46" s="190" customFormat="1" ht="15" customHeight="1" x14ac:dyDescent="0.2">
      <c r="A4133" s="104"/>
      <c r="B4133" s="104">
        <f>VLOOKUP(BJB!$F$9:$F$5599,Ctrl!$B$4:$C$399,2,0)</f>
        <v>35</v>
      </c>
      <c r="C4133" s="104">
        <f>VLOOKUP(BJB!$G$9:$G$5599,Ctrl!$E$4:$F$399,2,0)</f>
        <v>0</v>
      </c>
      <c r="D4133" s="219">
        <v>1</v>
      </c>
      <c r="E4133" s="104" t="str">
        <f>VLOOKUP(BJB!$F$9:$F$5599,Ctrl!$B$4:$D$399,3,0)</f>
        <v>III</v>
      </c>
      <c r="F4133" s="841" t="s">
        <v>9732</v>
      </c>
      <c r="G4133" s="841" t="s">
        <v>7664</v>
      </c>
      <c r="H4133" s="125"/>
      <c r="I4133" s="220">
        <f>IF(G4132=BJB!$G3543,I4132+1,1)</f>
        <v>1</v>
      </c>
      <c r="J4133" s="912" t="s">
        <v>23987</v>
      </c>
      <c r="K4133" s="121" t="s">
        <v>4614</v>
      </c>
      <c r="L4133" s="104" t="s">
        <v>6477</v>
      </c>
      <c r="M4133" s="104" t="s">
        <v>4615</v>
      </c>
      <c r="N4133" s="109">
        <v>39533</v>
      </c>
      <c r="O4133" s="114">
        <v>15000000</v>
      </c>
      <c r="P4133" s="105" t="s">
        <v>17079</v>
      </c>
      <c r="Q4133" s="120" t="s">
        <v>17080</v>
      </c>
      <c r="R4133" s="105">
        <v>8250000</v>
      </c>
      <c r="S4133" s="108" t="s">
        <v>6981</v>
      </c>
      <c r="T4133" s="109">
        <v>40227</v>
      </c>
      <c r="U4133" s="114">
        <v>5156250</v>
      </c>
      <c r="V4133" s="109">
        <v>40227</v>
      </c>
      <c r="W4133" s="141">
        <v>5156250</v>
      </c>
      <c r="X4133" s="141">
        <v>0</v>
      </c>
      <c r="Y4133" s="141">
        <v>0</v>
      </c>
      <c r="Z4133" s="141">
        <v>0</v>
      </c>
      <c r="AA4133" s="114">
        <v>0</v>
      </c>
      <c r="AB4133" s="114"/>
      <c r="AC4133" s="114"/>
      <c r="AD4133" s="141"/>
      <c r="AE4133" s="106">
        <v>0</v>
      </c>
      <c r="AF4133" s="106">
        <v>0</v>
      </c>
      <c r="AG4133" s="106">
        <v>0</v>
      </c>
      <c r="AH4133" s="114"/>
      <c r="AI4133" s="114"/>
      <c r="AJ4133" s="114"/>
      <c r="AK4133" s="114"/>
      <c r="AL4133" s="114"/>
      <c r="AM4133" s="114"/>
      <c r="AN4133" s="114">
        <f t="shared" si="128"/>
        <v>0</v>
      </c>
      <c r="AO4133" s="114">
        <f t="shared" si="129"/>
        <v>5156250</v>
      </c>
      <c r="AP4133" s="114"/>
      <c r="AQ4133" s="114"/>
      <c r="AR4133" s="114"/>
      <c r="AS4133" s="114"/>
      <c r="AT4133" s="189"/>
    </row>
    <row r="4134" spans="1:46" s="190" customFormat="1" ht="15" customHeight="1" x14ac:dyDescent="0.2">
      <c r="A4134" s="104"/>
      <c r="B4134" s="104">
        <f>VLOOKUP(BJB!$F$9:$F$5599,Ctrl!$B$4:$C$399,2,0)</f>
        <v>35</v>
      </c>
      <c r="C4134" s="104">
        <f>VLOOKUP(BJB!$G$9:$G$5599,Ctrl!$E$4:$F$399,2,0)</f>
        <v>0</v>
      </c>
      <c r="D4134" s="219">
        <v>1</v>
      </c>
      <c r="E4134" s="104" t="str">
        <f>VLOOKUP(BJB!$F$9:$F$5599,Ctrl!$B$4:$D$399,3,0)</f>
        <v>III</v>
      </c>
      <c r="F4134" s="841" t="s">
        <v>9732</v>
      </c>
      <c r="G4134" s="841" t="s">
        <v>7664</v>
      </c>
      <c r="H4134" s="125"/>
      <c r="I4134" s="220">
        <f>IF(G4133=BJB!$G3544,I4133+1,1)</f>
        <v>1</v>
      </c>
      <c r="J4134" s="912" t="s">
        <v>23988</v>
      </c>
      <c r="K4134" s="121" t="s">
        <v>2649</v>
      </c>
      <c r="L4134" s="104" t="s">
        <v>6477</v>
      </c>
      <c r="M4134" s="104" t="s">
        <v>4616</v>
      </c>
      <c r="N4134" s="109">
        <v>39909</v>
      </c>
      <c r="O4134" s="114">
        <v>20000000</v>
      </c>
      <c r="P4134" s="105" t="s">
        <v>17081</v>
      </c>
      <c r="Q4134" s="120" t="s">
        <v>17082</v>
      </c>
      <c r="R4134" s="105">
        <v>16333338</v>
      </c>
      <c r="S4134" s="108" t="s">
        <v>4617</v>
      </c>
      <c r="T4134" s="109">
        <v>40329</v>
      </c>
      <c r="U4134" s="114">
        <v>12250003</v>
      </c>
      <c r="V4134" s="109">
        <v>40329</v>
      </c>
      <c r="W4134" s="141">
        <v>12250003</v>
      </c>
      <c r="X4134" s="141">
        <v>0</v>
      </c>
      <c r="Y4134" s="141">
        <v>0</v>
      </c>
      <c r="Z4134" s="141">
        <v>0</v>
      </c>
      <c r="AA4134" s="114">
        <v>0</v>
      </c>
      <c r="AB4134" s="114"/>
      <c r="AC4134" s="114"/>
      <c r="AD4134" s="141"/>
      <c r="AE4134" s="106">
        <v>0</v>
      </c>
      <c r="AF4134" s="106">
        <v>0</v>
      </c>
      <c r="AG4134" s="106">
        <v>0</v>
      </c>
      <c r="AH4134" s="114"/>
      <c r="AI4134" s="114"/>
      <c r="AJ4134" s="114"/>
      <c r="AK4134" s="114"/>
      <c r="AL4134" s="114"/>
      <c r="AM4134" s="114"/>
      <c r="AN4134" s="114">
        <f t="shared" si="128"/>
        <v>0</v>
      </c>
      <c r="AO4134" s="114">
        <f t="shared" si="129"/>
        <v>12250003</v>
      </c>
      <c r="AP4134" s="114"/>
      <c r="AQ4134" s="114"/>
      <c r="AR4134" s="114"/>
      <c r="AS4134" s="114"/>
      <c r="AT4134" s="189"/>
    </row>
    <row r="4135" spans="1:46" s="190" customFormat="1" ht="15" customHeight="1" x14ac:dyDescent="0.2">
      <c r="A4135" s="104"/>
      <c r="B4135" s="104">
        <f>VLOOKUP(BJB!$F$9:$F$5599,Ctrl!$B$4:$C$399,2,0)</f>
        <v>35</v>
      </c>
      <c r="C4135" s="104">
        <f>VLOOKUP(BJB!$G$9:$G$5599,Ctrl!$E$4:$F$399,2,0)</f>
        <v>0</v>
      </c>
      <c r="D4135" s="219">
        <v>1</v>
      </c>
      <c r="E4135" s="104" t="str">
        <f>VLOOKUP(BJB!$F$9:$F$5599,Ctrl!$B$4:$D$399,3,0)</f>
        <v>III</v>
      </c>
      <c r="F4135" s="841" t="s">
        <v>9732</v>
      </c>
      <c r="G4135" s="841" t="s">
        <v>7664</v>
      </c>
      <c r="H4135" s="125"/>
      <c r="I4135" s="220">
        <f>IF(G4134=BJB!$G3545,I4134+1,1)</f>
        <v>1</v>
      </c>
      <c r="J4135" s="912" t="s">
        <v>23989</v>
      </c>
      <c r="K4135" s="121" t="s">
        <v>4618</v>
      </c>
      <c r="L4135" s="104" t="s">
        <v>6477</v>
      </c>
      <c r="M4135" s="104" t="s">
        <v>4619</v>
      </c>
      <c r="N4135" s="109">
        <v>40140</v>
      </c>
      <c r="O4135" s="114">
        <v>30000000</v>
      </c>
      <c r="P4135" s="105" t="s">
        <v>17083</v>
      </c>
      <c r="Q4135" s="120" t="s">
        <v>16730</v>
      </c>
      <c r="R4135" s="105">
        <v>29925555</v>
      </c>
      <c r="S4135" s="108" t="s">
        <v>6982</v>
      </c>
      <c r="T4135" s="109">
        <v>40540</v>
      </c>
      <c r="U4135" s="114">
        <v>22444166</v>
      </c>
      <c r="V4135" s="109">
        <v>40540</v>
      </c>
      <c r="W4135" s="141">
        <v>22444166</v>
      </c>
      <c r="X4135" s="141">
        <v>0</v>
      </c>
      <c r="Y4135" s="141">
        <v>0</v>
      </c>
      <c r="Z4135" s="141">
        <v>0</v>
      </c>
      <c r="AA4135" s="114">
        <v>22444166</v>
      </c>
      <c r="AB4135" s="114"/>
      <c r="AC4135" s="114"/>
      <c r="AD4135" s="141"/>
      <c r="AE4135" s="106">
        <v>0</v>
      </c>
      <c r="AF4135" s="106">
        <v>0</v>
      </c>
      <c r="AG4135" s="106">
        <v>0</v>
      </c>
      <c r="AH4135" s="114"/>
      <c r="AI4135" s="114"/>
      <c r="AJ4135" s="114"/>
      <c r="AK4135" s="114"/>
      <c r="AL4135" s="114"/>
      <c r="AM4135" s="114"/>
      <c r="AN4135" s="114">
        <f t="shared" si="128"/>
        <v>22444166</v>
      </c>
      <c r="AO4135" s="114">
        <f t="shared" si="129"/>
        <v>0</v>
      </c>
      <c r="AP4135" s="114"/>
      <c r="AQ4135" s="114"/>
      <c r="AR4135" s="114"/>
      <c r="AS4135" s="114"/>
      <c r="AT4135" s="189"/>
    </row>
    <row r="4136" spans="1:46" s="190" customFormat="1" ht="15" customHeight="1" x14ac:dyDescent="0.2">
      <c r="A4136" s="104"/>
      <c r="B4136" s="104">
        <f>VLOOKUP(BJB!$F$9:$F$5599,Ctrl!$B$4:$C$399,2,0)</f>
        <v>35</v>
      </c>
      <c r="C4136" s="104">
        <f>VLOOKUP(BJB!$G$9:$G$5599,Ctrl!$E$4:$F$399,2,0)</f>
        <v>0</v>
      </c>
      <c r="D4136" s="219">
        <v>1</v>
      </c>
      <c r="E4136" s="104" t="str">
        <f>VLOOKUP(BJB!$F$9:$F$5599,Ctrl!$B$4:$D$399,3,0)</f>
        <v>III</v>
      </c>
      <c r="F4136" s="841" t="s">
        <v>9732</v>
      </c>
      <c r="G4136" s="841" t="s">
        <v>7664</v>
      </c>
      <c r="H4136" s="125"/>
      <c r="I4136" s="220">
        <f>IF(G4135=BJB!$G3546,I4135+1,1)</f>
        <v>1</v>
      </c>
      <c r="J4136" s="912" t="s">
        <v>23990</v>
      </c>
      <c r="K4136" s="121" t="s">
        <v>4620</v>
      </c>
      <c r="L4136" s="104" t="s">
        <v>6477</v>
      </c>
      <c r="M4136" s="104" t="s">
        <v>4621</v>
      </c>
      <c r="N4136" s="109">
        <v>39960</v>
      </c>
      <c r="O4136" s="114">
        <v>17500000</v>
      </c>
      <c r="P4136" s="105" t="s">
        <v>6222</v>
      </c>
      <c r="Q4136" s="120" t="s">
        <v>6222</v>
      </c>
      <c r="R4136" s="890">
        <v>0</v>
      </c>
      <c r="S4136" s="108" t="s">
        <v>6983</v>
      </c>
      <c r="T4136" s="109">
        <v>40688</v>
      </c>
      <c r="U4136" s="114">
        <v>8184891</v>
      </c>
      <c r="V4136" s="109" t="s">
        <v>6222</v>
      </c>
      <c r="W4136" s="141">
        <v>0</v>
      </c>
      <c r="X4136" s="141">
        <v>0</v>
      </c>
      <c r="Y4136" s="141">
        <v>0</v>
      </c>
      <c r="Z4136" s="141">
        <v>0</v>
      </c>
      <c r="AA4136" s="114">
        <v>0</v>
      </c>
      <c r="AB4136" s="114"/>
      <c r="AC4136" s="114"/>
      <c r="AD4136" s="141"/>
      <c r="AE4136" s="106">
        <v>0</v>
      </c>
      <c r="AF4136" s="106">
        <v>0</v>
      </c>
      <c r="AG4136" s="106">
        <v>0</v>
      </c>
      <c r="AH4136" s="114"/>
      <c r="AI4136" s="114"/>
      <c r="AJ4136" s="114"/>
      <c r="AK4136" s="114"/>
      <c r="AL4136" s="114"/>
      <c r="AM4136" s="114"/>
      <c r="AN4136" s="114">
        <f t="shared" si="128"/>
        <v>0</v>
      </c>
      <c r="AO4136" s="114">
        <f t="shared" si="129"/>
        <v>8184891</v>
      </c>
      <c r="AP4136" s="114"/>
      <c r="AQ4136" s="114"/>
      <c r="AR4136" s="114"/>
      <c r="AS4136" s="114"/>
      <c r="AT4136" s="189"/>
    </row>
    <row r="4137" spans="1:46" s="190" customFormat="1" ht="15" customHeight="1" x14ac:dyDescent="0.2">
      <c r="A4137" s="104"/>
      <c r="B4137" s="104">
        <f>VLOOKUP(BJB!$F$9:$F$5599,Ctrl!$B$4:$C$399,2,0)</f>
        <v>35</v>
      </c>
      <c r="C4137" s="104">
        <f>VLOOKUP(BJB!$G$9:$G$5599,Ctrl!$E$4:$F$399,2,0)</f>
        <v>0</v>
      </c>
      <c r="D4137" s="219">
        <v>1</v>
      </c>
      <c r="E4137" s="104" t="str">
        <f>VLOOKUP(BJB!$F$9:$F$5599,Ctrl!$B$4:$D$399,3,0)</f>
        <v>III</v>
      </c>
      <c r="F4137" s="841" t="s">
        <v>9732</v>
      </c>
      <c r="G4137" s="841" t="s">
        <v>7664</v>
      </c>
      <c r="H4137" s="125"/>
      <c r="I4137" s="220">
        <f>IF(G4136=BJB!$G3547,I4136+1,1)</f>
        <v>1</v>
      </c>
      <c r="J4137" s="912" t="s">
        <v>23991</v>
      </c>
      <c r="K4137" s="121" t="s">
        <v>4622</v>
      </c>
      <c r="L4137" s="104" t="s">
        <v>6477</v>
      </c>
      <c r="M4137" s="104" t="s">
        <v>4623</v>
      </c>
      <c r="N4137" s="109">
        <v>40178</v>
      </c>
      <c r="O4137" s="114">
        <v>25000000</v>
      </c>
      <c r="P4137" s="105" t="s">
        <v>6222</v>
      </c>
      <c r="Q4137" s="120" t="s">
        <v>6222</v>
      </c>
      <c r="R4137" s="890">
        <v>0</v>
      </c>
      <c r="S4137" s="108" t="s">
        <v>6983</v>
      </c>
      <c r="T4137" s="109">
        <v>40688</v>
      </c>
      <c r="U4137" s="114">
        <v>15312497</v>
      </c>
      <c r="V4137" s="109" t="s">
        <v>6222</v>
      </c>
      <c r="W4137" s="141">
        <v>0</v>
      </c>
      <c r="X4137" s="141">
        <v>0</v>
      </c>
      <c r="Y4137" s="141">
        <v>0</v>
      </c>
      <c r="Z4137" s="141">
        <v>0</v>
      </c>
      <c r="AA4137" s="114">
        <v>0</v>
      </c>
      <c r="AB4137" s="114"/>
      <c r="AC4137" s="114"/>
      <c r="AD4137" s="141"/>
      <c r="AE4137" s="106">
        <v>0</v>
      </c>
      <c r="AF4137" s="106">
        <v>0</v>
      </c>
      <c r="AG4137" s="106">
        <v>0</v>
      </c>
      <c r="AH4137" s="114"/>
      <c r="AI4137" s="114"/>
      <c r="AJ4137" s="114"/>
      <c r="AK4137" s="114"/>
      <c r="AL4137" s="114"/>
      <c r="AM4137" s="114"/>
      <c r="AN4137" s="114">
        <f t="shared" si="128"/>
        <v>0</v>
      </c>
      <c r="AO4137" s="114">
        <f t="shared" si="129"/>
        <v>15312497</v>
      </c>
      <c r="AP4137" s="114"/>
      <c r="AQ4137" s="114"/>
      <c r="AR4137" s="114"/>
      <c r="AS4137" s="114"/>
      <c r="AT4137" s="189"/>
    </row>
    <row r="4138" spans="1:46" s="190" customFormat="1" ht="15" customHeight="1" x14ac:dyDescent="0.2">
      <c r="A4138" s="104"/>
      <c r="B4138" s="104">
        <f>VLOOKUP(BJB!$F$9:$F$5599,Ctrl!$B$4:$C$399,2,0)</f>
        <v>35</v>
      </c>
      <c r="C4138" s="104">
        <f>VLOOKUP(BJB!$G$9:$G$5599,Ctrl!$E$4:$F$399,2,0)</f>
        <v>0</v>
      </c>
      <c r="D4138" s="219">
        <v>1</v>
      </c>
      <c r="E4138" s="104" t="str">
        <f>VLOOKUP(BJB!$F$9:$F$5599,Ctrl!$B$4:$D$399,3,0)</f>
        <v>III</v>
      </c>
      <c r="F4138" s="841" t="s">
        <v>9732</v>
      </c>
      <c r="G4138" s="841" t="s">
        <v>7664</v>
      </c>
      <c r="H4138" s="125"/>
      <c r="I4138" s="220">
        <f>IF(G4137=BJB!$G3548,I4137+1,1)</f>
        <v>1</v>
      </c>
      <c r="J4138" s="912" t="s">
        <v>23992</v>
      </c>
      <c r="K4138" s="121" t="s">
        <v>1626</v>
      </c>
      <c r="L4138" s="104" t="s">
        <v>6477</v>
      </c>
      <c r="M4138" s="104" t="s">
        <v>4624</v>
      </c>
      <c r="N4138" s="109">
        <v>39995</v>
      </c>
      <c r="O4138" s="114">
        <v>7000000</v>
      </c>
      <c r="P4138" s="105" t="s">
        <v>6222</v>
      </c>
      <c r="Q4138" s="120" t="s">
        <v>6222</v>
      </c>
      <c r="R4138" s="890">
        <v>0</v>
      </c>
      <c r="S4138" s="108" t="s">
        <v>6984</v>
      </c>
      <c r="T4138" s="109">
        <v>40724</v>
      </c>
      <c r="U4138" s="114">
        <v>1640625</v>
      </c>
      <c r="V4138" s="109" t="s">
        <v>6222</v>
      </c>
      <c r="W4138" s="141">
        <v>0</v>
      </c>
      <c r="X4138" s="141">
        <v>0</v>
      </c>
      <c r="Y4138" s="141">
        <v>0</v>
      </c>
      <c r="Z4138" s="141">
        <v>0</v>
      </c>
      <c r="AA4138" s="114">
        <v>1640625</v>
      </c>
      <c r="AB4138" s="114"/>
      <c r="AC4138" s="114"/>
      <c r="AD4138" s="141"/>
      <c r="AE4138" s="106">
        <v>0</v>
      </c>
      <c r="AF4138" s="106">
        <v>0</v>
      </c>
      <c r="AG4138" s="106">
        <v>0</v>
      </c>
      <c r="AH4138" s="114"/>
      <c r="AI4138" s="114"/>
      <c r="AJ4138" s="114"/>
      <c r="AK4138" s="114"/>
      <c r="AL4138" s="114"/>
      <c r="AM4138" s="114"/>
      <c r="AN4138" s="114">
        <f t="shared" si="128"/>
        <v>1640625</v>
      </c>
      <c r="AO4138" s="114">
        <f t="shared" si="129"/>
        <v>0</v>
      </c>
      <c r="AP4138" s="114"/>
      <c r="AQ4138" s="114"/>
      <c r="AR4138" s="114"/>
      <c r="AS4138" s="114"/>
      <c r="AT4138" s="189"/>
    </row>
    <row r="4139" spans="1:46" s="190" customFormat="1" ht="15" customHeight="1" x14ac:dyDescent="0.2">
      <c r="A4139" s="104"/>
      <c r="B4139" s="104">
        <f>VLOOKUP(BJB!$F$9:$F$5599,Ctrl!$B$4:$C$399,2,0)</f>
        <v>35</v>
      </c>
      <c r="C4139" s="104">
        <f>VLOOKUP(BJB!$G$9:$G$5599,Ctrl!$E$4:$F$399,2,0)</f>
        <v>0</v>
      </c>
      <c r="D4139" s="219">
        <v>1</v>
      </c>
      <c r="E4139" s="104" t="str">
        <f>VLOOKUP(BJB!$F$9:$F$5599,Ctrl!$B$4:$D$399,3,0)</f>
        <v>III</v>
      </c>
      <c r="F4139" s="841" t="s">
        <v>9732</v>
      </c>
      <c r="G4139" s="841" t="s">
        <v>7664</v>
      </c>
      <c r="H4139" s="125"/>
      <c r="I4139" s="220">
        <f>IF(G4138=BJB!$G3549,I4138+1,1)</f>
        <v>1</v>
      </c>
      <c r="J4139" s="912" t="s">
        <v>23993</v>
      </c>
      <c r="K4139" s="121" t="s">
        <v>4625</v>
      </c>
      <c r="L4139" s="104" t="s">
        <v>6476</v>
      </c>
      <c r="M4139" s="104" t="s">
        <v>2068</v>
      </c>
      <c r="N4139" s="109">
        <v>39294</v>
      </c>
      <c r="O4139" s="114">
        <v>22201667</v>
      </c>
      <c r="P4139" s="105" t="s">
        <v>6222</v>
      </c>
      <c r="Q4139" s="120" t="s">
        <v>6222</v>
      </c>
      <c r="R4139" s="890">
        <v>0</v>
      </c>
      <c r="S4139" s="108" t="s">
        <v>407</v>
      </c>
      <c r="T4139" s="109">
        <v>40815</v>
      </c>
      <c r="U4139" s="114">
        <v>11201657</v>
      </c>
      <c r="V4139" s="109" t="s">
        <v>6222</v>
      </c>
      <c r="W4139" s="141">
        <v>0</v>
      </c>
      <c r="X4139" s="141">
        <v>0</v>
      </c>
      <c r="Y4139" s="141">
        <v>0</v>
      </c>
      <c r="Z4139" s="141">
        <v>0</v>
      </c>
      <c r="AA4139" s="114">
        <v>0</v>
      </c>
      <c r="AB4139" s="114"/>
      <c r="AC4139" s="114"/>
      <c r="AD4139" s="141"/>
      <c r="AE4139" s="106">
        <v>0</v>
      </c>
      <c r="AF4139" s="106">
        <v>0</v>
      </c>
      <c r="AG4139" s="106">
        <v>0</v>
      </c>
      <c r="AH4139" s="114"/>
      <c r="AI4139" s="114"/>
      <c r="AJ4139" s="114"/>
      <c r="AK4139" s="114"/>
      <c r="AL4139" s="114"/>
      <c r="AM4139" s="114"/>
      <c r="AN4139" s="114">
        <f t="shared" si="128"/>
        <v>0</v>
      </c>
      <c r="AO4139" s="114">
        <f t="shared" si="129"/>
        <v>11201657</v>
      </c>
      <c r="AP4139" s="114"/>
      <c r="AQ4139" s="114"/>
      <c r="AR4139" s="114"/>
      <c r="AS4139" s="114"/>
      <c r="AT4139" s="189"/>
    </row>
    <row r="4140" spans="1:46" s="190" customFormat="1" ht="15" customHeight="1" x14ac:dyDescent="0.2">
      <c r="A4140" s="104"/>
      <c r="B4140" s="104">
        <f>VLOOKUP(BJB!$F$9:$F$5599,Ctrl!$B$4:$C$399,2,0)</f>
        <v>35</v>
      </c>
      <c r="C4140" s="104">
        <f>VLOOKUP(BJB!$G$9:$G$5599,Ctrl!$E$4:$F$399,2,0)</f>
        <v>0</v>
      </c>
      <c r="D4140" s="219">
        <v>1</v>
      </c>
      <c r="E4140" s="104" t="str">
        <f>VLOOKUP(BJB!$F$9:$F$5599,Ctrl!$B$4:$D$399,3,0)</f>
        <v>III</v>
      </c>
      <c r="F4140" s="841" t="s">
        <v>9732</v>
      </c>
      <c r="G4140" s="841" t="s">
        <v>7664</v>
      </c>
      <c r="H4140" s="125"/>
      <c r="I4140" s="220">
        <f>IF(G4139=BJB!$G3550,I4139+1,1)</f>
        <v>1</v>
      </c>
      <c r="J4140" s="912" t="s">
        <v>23994</v>
      </c>
      <c r="K4140" s="121" t="s">
        <v>4626</v>
      </c>
      <c r="L4140" s="104" t="s">
        <v>6476</v>
      </c>
      <c r="M4140" s="104" t="s">
        <v>4627</v>
      </c>
      <c r="N4140" s="109">
        <v>38960</v>
      </c>
      <c r="O4140" s="114">
        <v>68623333</v>
      </c>
      <c r="P4140" s="105" t="s">
        <v>6222</v>
      </c>
      <c r="Q4140" s="120" t="s">
        <v>6222</v>
      </c>
      <c r="R4140" s="890">
        <v>0</v>
      </c>
      <c r="S4140" s="108" t="s">
        <v>407</v>
      </c>
      <c r="T4140" s="109">
        <v>40815</v>
      </c>
      <c r="U4140" s="114">
        <v>38023315</v>
      </c>
      <c r="V4140" s="109" t="s">
        <v>6222</v>
      </c>
      <c r="W4140" s="141">
        <v>0</v>
      </c>
      <c r="X4140" s="141">
        <v>0</v>
      </c>
      <c r="Y4140" s="141">
        <v>0</v>
      </c>
      <c r="Z4140" s="141">
        <v>0</v>
      </c>
      <c r="AA4140" s="114">
        <v>0</v>
      </c>
      <c r="AB4140" s="114"/>
      <c r="AC4140" s="114"/>
      <c r="AD4140" s="141"/>
      <c r="AE4140" s="106">
        <v>0</v>
      </c>
      <c r="AF4140" s="106">
        <v>0</v>
      </c>
      <c r="AG4140" s="106">
        <v>0</v>
      </c>
      <c r="AH4140" s="114"/>
      <c r="AI4140" s="114"/>
      <c r="AJ4140" s="114"/>
      <c r="AK4140" s="114"/>
      <c r="AL4140" s="114"/>
      <c r="AM4140" s="114"/>
      <c r="AN4140" s="114">
        <f t="shared" si="128"/>
        <v>0</v>
      </c>
      <c r="AO4140" s="114">
        <f t="shared" si="129"/>
        <v>38023315</v>
      </c>
      <c r="AP4140" s="114"/>
      <c r="AQ4140" s="114"/>
      <c r="AR4140" s="114"/>
      <c r="AS4140" s="114"/>
      <c r="AT4140" s="189"/>
    </row>
    <row r="4141" spans="1:46" s="190" customFormat="1" ht="15" customHeight="1" x14ac:dyDescent="0.2">
      <c r="A4141" s="104"/>
      <c r="B4141" s="104">
        <f>VLOOKUP(BJB!$F$9:$F$5599,Ctrl!$B$4:$C$399,2,0)</f>
        <v>35</v>
      </c>
      <c r="C4141" s="104">
        <f>VLOOKUP(BJB!$G$9:$G$5599,Ctrl!$E$4:$F$399,2,0)</f>
        <v>0</v>
      </c>
      <c r="D4141" s="219">
        <v>1</v>
      </c>
      <c r="E4141" s="104" t="str">
        <f>VLOOKUP(BJB!$F$9:$F$5599,Ctrl!$B$4:$D$399,3,0)</f>
        <v>III</v>
      </c>
      <c r="F4141" s="841" t="s">
        <v>9732</v>
      </c>
      <c r="G4141" s="841" t="s">
        <v>7664</v>
      </c>
      <c r="H4141" s="125"/>
      <c r="I4141" s="220">
        <f>IF(G4140=BJB!$G3551,I4140+1,1)</f>
        <v>1</v>
      </c>
      <c r="J4141" s="912" t="s">
        <v>23995</v>
      </c>
      <c r="K4141" s="121" t="s">
        <v>4628</v>
      </c>
      <c r="L4141" s="104" t="s">
        <v>6476</v>
      </c>
      <c r="M4141" s="104" t="s">
        <v>1075</v>
      </c>
      <c r="N4141" s="109">
        <v>40032</v>
      </c>
      <c r="O4141" s="114">
        <v>35558104</v>
      </c>
      <c r="P4141" s="105" t="s">
        <v>6222</v>
      </c>
      <c r="Q4141" s="120" t="s">
        <v>6222</v>
      </c>
      <c r="R4141" s="890">
        <v>0</v>
      </c>
      <c r="S4141" s="108" t="s">
        <v>1436</v>
      </c>
      <c r="T4141" s="109">
        <v>40847</v>
      </c>
      <c r="U4141" s="114">
        <v>7373093</v>
      </c>
      <c r="V4141" s="109" t="s">
        <v>6222</v>
      </c>
      <c r="W4141" s="141">
        <v>0</v>
      </c>
      <c r="X4141" s="141">
        <v>0</v>
      </c>
      <c r="Y4141" s="141">
        <v>0</v>
      </c>
      <c r="Z4141" s="141">
        <v>0</v>
      </c>
      <c r="AA4141" s="114">
        <v>0</v>
      </c>
      <c r="AB4141" s="114"/>
      <c r="AC4141" s="114"/>
      <c r="AD4141" s="141"/>
      <c r="AE4141" s="106">
        <v>0</v>
      </c>
      <c r="AF4141" s="106">
        <v>0</v>
      </c>
      <c r="AG4141" s="106">
        <v>0</v>
      </c>
      <c r="AH4141" s="114"/>
      <c r="AI4141" s="114"/>
      <c r="AJ4141" s="114"/>
      <c r="AK4141" s="114"/>
      <c r="AL4141" s="114"/>
      <c r="AM4141" s="114"/>
      <c r="AN4141" s="114">
        <f t="shared" si="128"/>
        <v>0</v>
      </c>
      <c r="AO4141" s="114">
        <f t="shared" si="129"/>
        <v>7373093</v>
      </c>
      <c r="AP4141" s="114"/>
      <c r="AQ4141" s="114"/>
      <c r="AR4141" s="114"/>
      <c r="AS4141" s="114"/>
      <c r="AT4141" s="189"/>
    </row>
    <row r="4142" spans="1:46" s="190" customFormat="1" ht="15" customHeight="1" x14ac:dyDescent="0.2">
      <c r="A4142" s="104"/>
      <c r="B4142" s="104">
        <f>VLOOKUP(BJB!$F$9:$F$5599,Ctrl!$B$4:$C$399,2,0)</f>
        <v>35</v>
      </c>
      <c r="C4142" s="104">
        <f>VLOOKUP(BJB!$G$9:$G$5599,Ctrl!$E$4:$F$399,2,0)</f>
        <v>0</v>
      </c>
      <c r="D4142" s="219">
        <v>1</v>
      </c>
      <c r="E4142" s="104" t="str">
        <f>VLOOKUP(BJB!$F$9:$F$5599,Ctrl!$B$4:$D$399,3,0)</f>
        <v>III</v>
      </c>
      <c r="F4142" s="841" t="s">
        <v>9732</v>
      </c>
      <c r="G4142" s="841" t="s">
        <v>7664</v>
      </c>
      <c r="H4142" s="125"/>
      <c r="I4142" s="220">
        <f>IF(G4141=BJB!$G3552,I4141+1,1)</f>
        <v>1</v>
      </c>
      <c r="J4142" s="912" t="s">
        <v>23996</v>
      </c>
      <c r="K4142" s="121" t="s">
        <v>4629</v>
      </c>
      <c r="L4142" s="104" t="s">
        <v>6477</v>
      </c>
      <c r="M4142" s="104" t="s">
        <v>4630</v>
      </c>
      <c r="N4142" s="120">
        <v>40273</v>
      </c>
      <c r="O4142" s="107">
        <v>90000000</v>
      </c>
      <c r="P4142" s="105" t="s">
        <v>6222</v>
      </c>
      <c r="Q4142" s="120" t="s">
        <v>6222</v>
      </c>
      <c r="R4142" s="890">
        <v>0</v>
      </c>
      <c r="S4142" s="108" t="s">
        <v>4631</v>
      </c>
      <c r="T4142" s="109">
        <v>40858</v>
      </c>
      <c r="U4142" s="114">
        <v>67500000</v>
      </c>
      <c r="V4142" s="109" t="s">
        <v>6222</v>
      </c>
      <c r="W4142" s="141">
        <v>0</v>
      </c>
      <c r="X4142" s="141">
        <v>0</v>
      </c>
      <c r="Y4142" s="141">
        <v>0</v>
      </c>
      <c r="Z4142" s="141">
        <v>0</v>
      </c>
      <c r="AA4142" s="114">
        <v>67500000</v>
      </c>
      <c r="AB4142" s="114"/>
      <c r="AC4142" s="114"/>
      <c r="AD4142" s="141"/>
      <c r="AE4142" s="106">
        <v>0</v>
      </c>
      <c r="AF4142" s="106">
        <v>0</v>
      </c>
      <c r="AG4142" s="106">
        <v>0</v>
      </c>
      <c r="AH4142" s="114"/>
      <c r="AI4142" s="114"/>
      <c r="AJ4142" s="114"/>
      <c r="AK4142" s="114"/>
      <c r="AL4142" s="114"/>
      <c r="AM4142" s="114"/>
      <c r="AN4142" s="114">
        <f t="shared" si="128"/>
        <v>67500000</v>
      </c>
      <c r="AO4142" s="114">
        <f t="shared" si="129"/>
        <v>0</v>
      </c>
      <c r="AP4142" s="114"/>
      <c r="AQ4142" s="114"/>
      <c r="AR4142" s="114"/>
      <c r="AS4142" s="114"/>
      <c r="AT4142" s="189"/>
    </row>
    <row r="4143" spans="1:46" s="190" customFormat="1" ht="15" customHeight="1" x14ac:dyDescent="0.2">
      <c r="A4143" s="104"/>
      <c r="B4143" s="104">
        <f>VLOOKUP(BJB!$F$9:$F$5599,Ctrl!$B$4:$C$399,2,0)</f>
        <v>35</v>
      </c>
      <c r="C4143" s="104">
        <f>VLOOKUP(BJB!$G$9:$G$5599,Ctrl!$E$4:$F$399,2,0)</f>
        <v>0</v>
      </c>
      <c r="D4143" s="219">
        <v>1</v>
      </c>
      <c r="E4143" s="104" t="str">
        <f>VLOOKUP(BJB!$F$9:$F$5599,Ctrl!$B$4:$D$399,3,0)</f>
        <v>III</v>
      </c>
      <c r="F4143" s="841" t="s">
        <v>9732</v>
      </c>
      <c r="G4143" s="841" t="s">
        <v>7664</v>
      </c>
      <c r="H4143" s="125" t="s">
        <v>7554</v>
      </c>
      <c r="I4143" s="220">
        <f>IF(G4142=BJB!$G3553,I4142+1,1)</f>
        <v>1</v>
      </c>
      <c r="J4143" s="912" t="s">
        <v>23997</v>
      </c>
      <c r="K4143" s="121" t="s">
        <v>4632</v>
      </c>
      <c r="L4143" s="104" t="s">
        <v>6477</v>
      </c>
      <c r="M4143" s="104" t="s">
        <v>4633</v>
      </c>
      <c r="N4143" s="120">
        <v>40147</v>
      </c>
      <c r="O4143" s="107">
        <v>20000000</v>
      </c>
      <c r="P4143" s="105" t="s">
        <v>6222</v>
      </c>
      <c r="Q4143" s="120" t="s">
        <v>6222</v>
      </c>
      <c r="R4143" s="890">
        <v>0</v>
      </c>
      <c r="S4143" s="108" t="s">
        <v>4631</v>
      </c>
      <c r="T4143" s="109">
        <v>40858</v>
      </c>
      <c r="U4143" s="114">
        <v>15000000</v>
      </c>
      <c r="V4143" s="109" t="s">
        <v>6222</v>
      </c>
      <c r="W4143" s="141">
        <v>0</v>
      </c>
      <c r="X4143" s="141">
        <v>0</v>
      </c>
      <c r="Y4143" s="141">
        <v>0</v>
      </c>
      <c r="Z4143" s="141">
        <v>0</v>
      </c>
      <c r="AA4143" s="114">
        <v>491338</v>
      </c>
      <c r="AB4143" s="114"/>
      <c r="AC4143" s="132"/>
      <c r="AD4143" s="141"/>
      <c r="AE4143" s="106">
        <v>0</v>
      </c>
      <c r="AF4143" s="106">
        <v>0</v>
      </c>
      <c r="AG4143" s="106">
        <v>0</v>
      </c>
      <c r="AH4143" s="114"/>
      <c r="AI4143" s="114"/>
      <c r="AJ4143" s="114"/>
      <c r="AK4143" s="114"/>
      <c r="AL4143" s="114"/>
      <c r="AM4143" s="114"/>
      <c r="AN4143" s="114">
        <f t="shared" si="128"/>
        <v>491338</v>
      </c>
      <c r="AO4143" s="114">
        <f t="shared" si="129"/>
        <v>14508662</v>
      </c>
      <c r="AP4143" s="114"/>
      <c r="AQ4143" s="114"/>
      <c r="AR4143" s="114"/>
      <c r="AS4143" s="114"/>
      <c r="AT4143" s="189"/>
    </row>
    <row r="4144" spans="1:46" s="190" customFormat="1" ht="15" customHeight="1" x14ac:dyDescent="0.2">
      <c r="A4144" s="104"/>
      <c r="B4144" s="104">
        <f>VLOOKUP(BJB!$F$9:$F$5599,Ctrl!$B$4:$C$399,2,0)</f>
        <v>35</v>
      </c>
      <c r="C4144" s="104">
        <f>VLOOKUP(BJB!$G$9:$G$5599,Ctrl!$E$4:$F$399,2,0)</f>
        <v>0</v>
      </c>
      <c r="D4144" s="219">
        <v>1</v>
      </c>
      <c r="E4144" s="104" t="str">
        <f>VLOOKUP(BJB!$F$9:$F$5599,Ctrl!$B$4:$D$399,3,0)</f>
        <v>III</v>
      </c>
      <c r="F4144" s="841" t="s">
        <v>9732</v>
      </c>
      <c r="G4144" s="841" t="s">
        <v>7664</v>
      </c>
      <c r="H4144" s="125">
        <v>1100322000008</v>
      </c>
      <c r="I4144" s="220">
        <f>IF(G4143=BJB!$G3554,I4143+1,1)</f>
        <v>1</v>
      </c>
      <c r="J4144" s="912" t="s">
        <v>23998</v>
      </c>
      <c r="K4144" s="121" t="s">
        <v>4634</v>
      </c>
      <c r="L4144" s="104" t="s">
        <v>6477</v>
      </c>
      <c r="M4144" s="104" t="s">
        <v>4635</v>
      </c>
      <c r="N4144" s="120">
        <v>40315</v>
      </c>
      <c r="O4144" s="106">
        <v>20000000</v>
      </c>
      <c r="P4144" s="105" t="s">
        <v>17084</v>
      </c>
      <c r="Q4144" s="120">
        <v>40885</v>
      </c>
      <c r="R4144" s="105">
        <v>15088899</v>
      </c>
      <c r="S4144" s="108" t="s">
        <v>6985</v>
      </c>
      <c r="T4144" s="109">
        <v>40939</v>
      </c>
      <c r="U4144" s="114">
        <v>10000005</v>
      </c>
      <c r="V4144" s="109">
        <v>40939</v>
      </c>
      <c r="W4144" s="141">
        <v>10000005</v>
      </c>
      <c r="X4144" s="141">
        <v>0</v>
      </c>
      <c r="Y4144" s="141">
        <v>0</v>
      </c>
      <c r="Z4144" s="141">
        <v>0</v>
      </c>
      <c r="AA4144" s="114">
        <v>428572</v>
      </c>
      <c r="AB4144" s="114"/>
      <c r="AC4144" s="132"/>
      <c r="AD4144" s="141"/>
      <c r="AE4144" s="106">
        <v>0</v>
      </c>
      <c r="AF4144" s="106">
        <v>0</v>
      </c>
      <c r="AG4144" s="106">
        <v>0</v>
      </c>
      <c r="AH4144" s="114"/>
      <c r="AI4144" s="114"/>
      <c r="AJ4144" s="114"/>
      <c r="AK4144" s="114"/>
      <c r="AL4144" s="114"/>
      <c r="AM4144" s="114"/>
      <c r="AN4144" s="114">
        <f t="shared" si="128"/>
        <v>428572</v>
      </c>
      <c r="AO4144" s="114">
        <f t="shared" si="129"/>
        <v>9571433</v>
      </c>
      <c r="AP4144" s="114"/>
      <c r="AQ4144" s="114"/>
      <c r="AR4144" s="114"/>
      <c r="AS4144" s="114"/>
      <c r="AT4144" s="191"/>
    </row>
    <row r="4145" spans="1:46" s="190" customFormat="1" ht="15" customHeight="1" x14ac:dyDescent="0.2">
      <c r="A4145" s="104"/>
      <c r="B4145" s="104">
        <f>VLOOKUP(BJB!$F$9:$F$5599,Ctrl!$B$4:$C$399,2,0)</f>
        <v>35</v>
      </c>
      <c r="C4145" s="104">
        <f>VLOOKUP(BJB!$G$9:$G$5599,Ctrl!$E$4:$F$399,2,0)</f>
        <v>0</v>
      </c>
      <c r="D4145" s="219">
        <v>1</v>
      </c>
      <c r="E4145" s="104" t="str">
        <f>VLOOKUP(BJB!$F$9:$F$5599,Ctrl!$B$4:$D$399,3,0)</f>
        <v>III</v>
      </c>
      <c r="F4145" s="841" t="s">
        <v>9732</v>
      </c>
      <c r="G4145" s="841" t="s">
        <v>7664</v>
      </c>
      <c r="H4145" s="125"/>
      <c r="I4145" s="220">
        <f>IF(G4144=BJB!$G3555,I4144+1,1)</f>
        <v>1</v>
      </c>
      <c r="J4145" s="912" t="s">
        <v>23999</v>
      </c>
      <c r="K4145" s="121" t="s">
        <v>4636</v>
      </c>
      <c r="L4145" s="104" t="s">
        <v>6477</v>
      </c>
      <c r="M4145" s="104" t="s">
        <v>4637</v>
      </c>
      <c r="N4145" s="120">
        <v>40674</v>
      </c>
      <c r="O4145" s="106">
        <v>60000000</v>
      </c>
      <c r="P4145" s="105" t="s">
        <v>6222</v>
      </c>
      <c r="Q4145" s="120" t="s">
        <v>6222</v>
      </c>
      <c r="R4145" s="890">
        <v>0</v>
      </c>
      <c r="S4145" s="108" t="s">
        <v>6986</v>
      </c>
      <c r="T4145" s="109">
        <v>41053</v>
      </c>
      <c r="U4145" s="114">
        <v>42000000</v>
      </c>
      <c r="V4145" s="109" t="s">
        <v>6222</v>
      </c>
      <c r="W4145" s="141">
        <v>0</v>
      </c>
      <c r="X4145" s="141">
        <v>0</v>
      </c>
      <c r="Y4145" s="141">
        <v>0</v>
      </c>
      <c r="Z4145" s="141">
        <v>0</v>
      </c>
      <c r="AA4145" s="114">
        <v>42000000</v>
      </c>
      <c r="AB4145" s="114"/>
      <c r="AC4145" s="114"/>
      <c r="AD4145" s="141"/>
      <c r="AE4145" s="106">
        <v>0</v>
      </c>
      <c r="AF4145" s="106">
        <v>0</v>
      </c>
      <c r="AG4145" s="106">
        <v>0</v>
      </c>
      <c r="AH4145" s="114"/>
      <c r="AI4145" s="114"/>
      <c r="AJ4145" s="114"/>
      <c r="AK4145" s="114"/>
      <c r="AL4145" s="114"/>
      <c r="AM4145" s="114"/>
      <c r="AN4145" s="114">
        <f t="shared" si="128"/>
        <v>42000000</v>
      </c>
      <c r="AO4145" s="114">
        <f t="shared" si="129"/>
        <v>0</v>
      </c>
      <c r="AP4145" s="114" t="s">
        <v>10693</v>
      </c>
      <c r="AQ4145" s="114" t="s">
        <v>11187</v>
      </c>
      <c r="AR4145" s="114" t="s">
        <v>10697</v>
      </c>
      <c r="AS4145" s="114">
        <v>101977333</v>
      </c>
      <c r="AT4145" s="191"/>
    </row>
    <row r="4146" spans="1:46" s="190" customFormat="1" ht="15" customHeight="1" x14ac:dyDescent="0.2">
      <c r="A4146" s="104"/>
      <c r="B4146" s="104">
        <f>VLOOKUP(BJB!$F$9:$F$5599,Ctrl!$B$4:$C$399,2,0)</f>
        <v>35</v>
      </c>
      <c r="C4146" s="104">
        <f>VLOOKUP(BJB!$G$9:$G$5599,Ctrl!$E$4:$F$399,2,0)</f>
        <v>0</v>
      </c>
      <c r="D4146" s="219">
        <v>1</v>
      </c>
      <c r="E4146" s="104" t="str">
        <f>VLOOKUP(BJB!$F$9:$F$5599,Ctrl!$B$4:$D$399,3,0)</f>
        <v>III</v>
      </c>
      <c r="F4146" s="841" t="s">
        <v>9732</v>
      </c>
      <c r="G4146" s="841" t="s">
        <v>7664</v>
      </c>
      <c r="H4146" s="125"/>
      <c r="I4146" s="220">
        <f>IF(G4145=BJB!$G3556,I4145+1,1)</f>
        <v>1</v>
      </c>
      <c r="J4146" s="912" t="s">
        <v>24000</v>
      </c>
      <c r="K4146" s="121" t="s">
        <v>4638</v>
      </c>
      <c r="L4146" s="104" t="s">
        <v>6477</v>
      </c>
      <c r="M4146" s="104" t="s">
        <v>4621</v>
      </c>
      <c r="N4146" s="120">
        <v>39960</v>
      </c>
      <c r="O4146" s="106">
        <v>55000000</v>
      </c>
      <c r="P4146" s="105" t="s">
        <v>6222</v>
      </c>
      <c r="Q4146" s="120" t="s">
        <v>6222</v>
      </c>
      <c r="R4146" s="890">
        <v>0</v>
      </c>
      <c r="S4146" s="108" t="s">
        <v>6986</v>
      </c>
      <c r="T4146" s="109">
        <v>41053</v>
      </c>
      <c r="U4146" s="114">
        <v>15189930</v>
      </c>
      <c r="V4146" s="109" t="s">
        <v>6222</v>
      </c>
      <c r="W4146" s="141">
        <v>0</v>
      </c>
      <c r="X4146" s="141">
        <v>0</v>
      </c>
      <c r="Y4146" s="141">
        <v>0</v>
      </c>
      <c r="Z4146" s="141">
        <v>0</v>
      </c>
      <c r="AA4146" s="114">
        <v>0</v>
      </c>
      <c r="AB4146" s="114"/>
      <c r="AC4146" s="114"/>
      <c r="AD4146" s="141"/>
      <c r="AE4146" s="106">
        <v>0</v>
      </c>
      <c r="AF4146" s="106">
        <v>0</v>
      </c>
      <c r="AG4146" s="106">
        <v>0</v>
      </c>
      <c r="AH4146" s="114"/>
      <c r="AI4146" s="114"/>
      <c r="AJ4146" s="114"/>
      <c r="AK4146" s="114"/>
      <c r="AL4146" s="114"/>
      <c r="AM4146" s="114"/>
      <c r="AN4146" s="114">
        <f t="shared" si="128"/>
        <v>0</v>
      </c>
      <c r="AO4146" s="114">
        <f t="shared" si="129"/>
        <v>15189930</v>
      </c>
      <c r="AP4146" s="114"/>
      <c r="AQ4146" s="114"/>
      <c r="AR4146" s="114"/>
      <c r="AS4146" s="114"/>
      <c r="AT4146" s="191"/>
    </row>
    <row r="4147" spans="1:46" s="190" customFormat="1" ht="15" customHeight="1" x14ac:dyDescent="0.2">
      <c r="A4147" s="104"/>
      <c r="B4147" s="104">
        <f>VLOOKUP(BJB!$F$9:$F$5599,Ctrl!$B$4:$C$399,2,0)</f>
        <v>35</v>
      </c>
      <c r="C4147" s="104">
        <f>VLOOKUP(BJB!$G$9:$G$5599,Ctrl!$E$4:$F$399,2,0)</f>
        <v>0</v>
      </c>
      <c r="D4147" s="219">
        <v>1</v>
      </c>
      <c r="E4147" s="104" t="str">
        <f>VLOOKUP(BJB!$F$9:$F$5599,Ctrl!$B$4:$D$399,3,0)</f>
        <v>III</v>
      </c>
      <c r="F4147" s="841" t="s">
        <v>9732</v>
      </c>
      <c r="G4147" s="841" t="s">
        <v>7664</v>
      </c>
      <c r="H4147" s="125"/>
      <c r="I4147" s="220">
        <f>IF(G4146=BJB!$G3557,I4146+1,1)</f>
        <v>1</v>
      </c>
      <c r="J4147" s="912" t="s">
        <v>24001</v>
      </c>
      <c r="K4147" s="121" t="s">
        <v>4639</v>
      </c>
      <c r="L4147" s="104" t="s">
        <v>6477</v>
      </c>
      <c r="M4147" s="104" t="s">
        <v>4640</v>
      </c>
      <c r="N4147" s="120">
        <v>40644</v>
      </c>
      <c r="O4147" s="106">
        <v>40000000</v>
      </c>
      <c r="P4147" s="105" t="s">
        <v>17085</v>
      </c>
      <c r="Q4147" s="120">
        <v>41005</v>
      </c>
      <c r="R4147" s="105">
        <v>40690888</v>
      </c>
      <c r="S4147" s="108" t="s">
        <v>4641</v>
      </c>
      <c r="T4147" s="109">
        <v>41136</v>
      </c>
      <c r="U4147" s="114">
        <v>28000000</v>
      </c>
      <c r="V4147" s="109">
        <v>41136</v>
      </c>
      <c r="W4147" s="141">
        <v>28000000</v>
      </c>
      <c r="X4147" s="141">
        <v>0</v>
      </c>
      <c r="Y4147" s="141">
        <v>0</v>
      </c>
      <c r="Z4147" s="141">
        <v>0</v>
      </c>
      <c r="AA4147" s="114">
        <v>6983336</v>
      </c>
      <c r="AB4147" s="114"/>
      <c r="AC4147" s="114"/>
      <c r="AD4147" s="141"/>
      <c r="AE4147" s="106">
        <v>0</v>
      </c>
      <c r="AF4147" s="106">
        <v>0</v>
      </c>
      <c r="AG4147" s="106">
        <v>0</v>
      </c>
      <c r="AH4147" s="114"/>
      <c r="AI4147" s="114"/>
      <c r="AJ4147" s="114"/>
      <c r="AK4147" s="114"/>
      <c r="AL4147" s="114"/>
      <c r="AM4147" s="114"/>
      <c r="AN4147" s="114">
        <f t="shared" si="128"/>
        <v>6983336</v>
      </c>
      <c r="AO4147" s="114">
        <f t="shared" si="129"/>
        <v>21016664</v>
      </c>
      <c r="AP4147" s="114"/>
      <c r="AQ4147" s="114"/>
      <c r="AR4147" s="114"/>
      <c r="AS4147" s="114"/>
      <c r="AT4147" s="191"/>
    </row>
    <row r="4148" spans="1:46" s="190" customFormat="1" ht="15" customHeight="1" x14ac:dyDescent="0.2">
      <c r="A4148" s="104"/>
      <c r="B4148" s="104">
        <f>VLOOKUP(BJB!$F$9:$F$5599,Ctrl!$B$4:$C$399,2,0)</f>
        <v>35</v>
      </c>
      <c r="C4148" s="104">
        <f>VLOOKUP(BJB!$G$9:$G$5599,Ctrl!$E$4:$F$399,2,0)</f>
        <v>0</v>
      </c>
      <c r="D4148" s="219">
        <v>1</v>
      </c>
      <c r="E4148" s="104" t="str">
        <f>VLOOKUP(BJB!$F$9:$F$5599,Ctrl!$B$4:$D$399,3,0)</f>
        <v>III</v>
      </c>
      <c r="F4148" s="841" t="s">
        <v>9732</v>
      </c>
      <c r="G4148" s="841" t="s">
        <v>7664</v>
      </c>
      <c r="H4148" s="125"/>
      <c r="I4148" s="220">
        <f>IF(G4147=BJB!$G3558,I4147+1,1)</f>
        <v>1</v>
      </c>
      <c r="J4148" s="912" t="s">
        <v>24002</v>
      </c>
      <c r="K4148" s="121" t="s">
        <v>4642</v>
      </c>
      <c r="L4148" s="104" t="s">
        <v>6477</v>
      </c>
      <c r="M4148" s="104" t="s">
        <v>4643</v>
      </c>
      <c r="N4148" s="120">
        <v>40674</v>
      </c>
      <c r="O4148" s="106">
        <v>20000000</v>
      </c>
      <c r="P4148" s="105" t="s">
        <v>17086</v>
      </c>
      <c r="Q4148" s="120">
        <v>41005</v>
      </c>
      <c r="R4148" s="105">
        <v>20093695</v>
      </c>
      <c r="S4148" s="108" t="s">
        <v>4641</v>
      </c>
      <c r="T4148" s="109">
        <v>41136</v>
      </c>
      <c r="U4148" s="114">
        <v>14000000</v>
      </c>
      <c r="V4148" s="109">
        <v>41136</v>
      </c>
      <c r="W4148" s="141">
        <v>14000000</v>
      </c>
      <c r="X4148" s="141">
        <v>0</v>
      </c>
      <c r="Y4148" s="141">
        <v>0</v>
      </c>
      <c r="Z4148" s="141">
        <v>0</v>
      </c>
      <c r="AA4148" s="114">
        <v>2395000</v>
      </c>
      <c r="AB4148" s="114"/>
      <c r="AC4148" s="114"/>
      <c r="AD4148" s="141"/>
      <c r="AE4148" s="106">
        <v>0</v>
      </c>
      <c r="AF4148" s="106">
        <v>0</v>
      </c>
      <c r="AG4148" s="106">
        <v>0</v>
      </c>
      <c r="AH4148" s="114"/>
      <c r="AI4148" s="114"/>
      <c r="AJ4148" s="114"/>
      <c r="AK4148" s="114"/>
      <c r="AL4148" s="114"/>
      <c r="AM4148" s="114"/>
      <c r="AN4148" s="114">
        <f t="shared" si="128"/>
        <v>2395000</v>
      </c>
      <c r="AO4148" s="114">
        <f t="shared" si="129"/>
        <v>11605000</v>
      </c>
      <c r="AP4148" s="114"/>
      <c r="AQ4148" s="114"/>
      <c r="AR4148" s="114"/>
      <c r="AS4148" s="114"/>
      <c r="AT4148" s="191"/>
    </row>
    <row r="4149" spans="1:46" s="190" customFormat="1" ht="15" customHeight="1" x14ac:dyDescent="0.2">
      <c r="A4149" s="104"/>
      <c r="B4149" s="104">
        <f>VLOOKUP(BJB!$F$9:$F$5599,Ctrl!$B$4:$C$399,2,0)</f>
        <v>35</v>
      </c>
      <c r="C4149" s="104">
        <f>VLOOKUP(BJB!$G$9:$G$5599,Ctrl!$E$4:$F$399,2,0)</f>
        <v>0</v>
      </c>
      <c r="D4149" s="219">
        <v>1</v>
      </c>
      <c r="E4149" s="104" t="str">
        <f>VLOOKUP(BJB!$F$9:$F$5599,Ctrl!$B$4:$D$399,3,0)</f>
        <v>III</v>
      </c>
      <c r="F4149" s="841" t="s">
        <v>9732</v>
      </c>
      <c r="G4149" s="841" t="s">
        <v>7664</v>
      </c>
      <c r="H4149" s="125"/>
      <c r="I4149" s="220">
        <f>IF(G4148=BJB!$G3559,I4148+1,1)</f>
        <v>1</v>
      </c>
      <c r="J4149" s="912" t="s">
        <v>24003</v>
      </c>
      <c r="K4149" s="121" t="s">
        <v>4644</v>
      </c>
      <c r="L4149" s="104" t="s">
        <v>6477</v>
      </c>
      <c r="M4149" s="104" t="s">
        <v>4645</v>
      </c>
      <c r="N4149" s="120">
        <v>40732</v>
      </c>
      <c r="O4149" s="105">
        <v>50000000</v>
      </c>
      <c r="P4149" s="105" t="s">
        <v>17087</v>
      </c>
      <c r="Q4149" s="120">
        <v>41212</v>
      </c>
      <c r="R4149" s="105">
        <v>50644363</v>
      </c>
      <c r="S4149" s="146" t="s">
        <v>4646</v>
      </c>
      <c r="T4149" s="109">
        <v>41243</v>
      </c>
      <c r="U4149" s="114">
        <v>34135844</v>
      </c>
      <c r="V4149" s="109">
        <v>41243</v>
      </c>
      <c r="W4149" s="141">
        <v>34135844</v>
      </c>
      <c r="X4149" s="141">
        <v>0</v>
      </c>
      <c r="Y4149" s="141">
        <v>0</v>
      </c>
      <c r="Z4149" s="141">
        <v>0</v>
      </c>
      <c r="AA4149" s="114">
        <v>0</v>
      </c>
      <c r="AB4149" s="114"/>
      <c r="AC4149" s="114"/>
      <c r="AD4149" s="141"/>
      <c r="AE4149" s="106">
        <v>0</v>
      </c>
      <c r="AF4149" s="106">
        <v>0</v>
      </c>
      <c r="AG4149" s="106">
        <v>0</v>
      </c>
      <c r="AH4149" s="114"/>
      <c r="AI4149" s="114"/>
      <c r="AJ4149" s="114"/>
      <c r="AK4149" s="114"/>
      <c r="AL4149" s="114"/>
      <c r="AM4149" s="114"/>
      <c r="AN4149" s="114">
        <f t="shared" si="128"/>
        <v>0</v>
      </c>
      <c r="AO4149" s="114">
        <f t="shared" si="129"/>
        <v>34135844</v>
      </c>
      <c r="AP4149" s="114"/>
      <c r="AQ4149" s="114"/>
      <c r="AR4149" s="114"/>
      <c r="AS4149" s="114"/>
      <c r="AT4149" s="191"/>
    </row>
    <row r="4150" spans="1:46" s="190" customFormat="1" ht="15" customHeight="1" x14ac:dyDescent="0.2">
      <c r="A4150" s="104"/>
      <c r="B4150" s="104">
        <f>VLOOKUP(BJB!$F$9:$F$5599,Ctrl!$B$4:$C$399,2,0)</f>
        <v>35</v>
      </c>
      <c r="C4150" s="104">
        <f>VLOOKUP(BJB!$G$9:$G$5599,Ctrl!$E$4:$F$399,2,0)</f>
        <v>0</v>
      </c>
      <c r="D4150" s="219">
        <v>1</v>
      </c>
      <c r="E4150" s="104" t="str">
        <f>VLOOKUP(BJB!$F$9:$F$5599,Ctrl!$B$4:$D$399,3,0)</f>
        <v>III</v>
      </c>
      <c r="F4150" s="841" t="s">
        <v>9732</v>
      </c>
      <c r="G4150" s="841" t="s">
        <v>7664</v>
      </c>
      <c r="H4150" s="125" t="s">
        <v>8008</v>
      </c>
      <c r="I4150" s="220">
        <f>IF(G4149=BJB!$G3560,I4149+1,1)</f>
        <v>1</v>
      </c>
      <c r="J4150" s="912" t="s">
        <v>24004</v>
      </c>
      <c r="K4150" s="121" t="s">
        <v>4647</v>
      </c>
      <c r="L4150" s="104" t="s">
        <v>6477</v>
      </c>
      <c r="M4150" s="104" t="s">
        <v>4648</v>
      </c>
      <c r="N4150" s="120">
        <v>40847</v>
      </c>
      <c r="O4150" s="105">
        <v>60000000</v>
      </c>
      <c r="P4150" s="105" t="s">
        <v>17088</v>
      </c>
      <c r="Q4150" s="120">
        <v>41178</v>
      </c>
      <c r="R4150" s="105">
        <v>69387363</v>
      </c>
      <c r="S4150" s="146" t="s">
        <v>4649</v>
      </c>
      <c r="T4150" s="109">
        <v>41243</v>
      </c>
      <c r="U4150" s="114">
        <v>42000000</v>
      </c>
      <c r="V4150" s="109">
        <v>41243</v>
      </c>
      <c r="W4150" s="141">
        <v>42000000</v>
      </c>
      <c r="X4150" s="141">
        <v>0</v>
      </c>
      <c r="Y4150" s="141">
        <v>0</v>
      </c>
      <c r="Z4150" s="141">
        <v>0</v>
      </c>
      <c r="AA4150" s="114">
        <v>5937910</v>
      </c>
      <c r="AB4150" s="114"/>
      <c r="AC4150" s="132"/>
      <c r="AD4150" s="141"/>
      <c r="AE4150" s="106">
        <v>0</v>
      </c>
      <c r="AF4150" s="106">
        <v>0</v>
      </c>
      <c r="AG4150" s="106">
        <v>0</v>
      </c>
      <c r="AH4150" s="114"/>
      <c r="AI4150" s="114"/>
      <c r="AJ4150" s="114"/>
      <c r="AK4150" s="114"/>
      <c r="AL4150" s="114"/>
      <c r="AM4150" s="114"/>
      <c r="AN4150" s="114">
        <f t="shared" si="128"/>
        <v>5937910</v>
      </c>
      <c r="AO4150" s="114">
        <f t="shared" si="129"/>
        <v>36062090</v>
      </c>
      <c r="AP4150" s="114"/>
      <c r="AQ4150" s="114"/>
      <c r="AR4150" s="114"/>
      <c r="AS4150" s="114"/>
      <c r="AT4150" s="191"/>
    </row>
    <row r="4151" spans="1:46" s="190" customFormat="1" ht="15" customHeight="1" x14ac:dyDescent="0.2">
      <c r="A4151" s="104"/>
      <c r="B4151" s="104">
        <f>VLOOKUP(BJB!$F$9:$F$5599,Ctrl!$B$4:$C$399,2,0)</f>
        <v>35</v>
      </c>
      <c r="C4151" s="104">
        <f>VLOOKUP(BJB!$G$9:$G$5599,Ctrl!$E$4:$F$399,2,0)</f>
        <v>0</v>
      </c>
      <c r="D4151" s="219">
        <v>1</v>
      </c>
      <c r="E4151" s="104" t="str">
        <f>VLOOKUP(BJB!$F$9:$F$5599,Ctrl!$B$4:$D$399,3,0)</f>
        <v>III</v>
      </c>
      <c r="F4151" s="841" t="s">
        <v>9732</v>
      </c>
      <c r="G4151" s="841" t="s">
        <v>7664</v>
      </c>
      <c r="H4151" s="125">
        <v>1110822000141</v>
      </c>
      <c r="I4151" s="220">
        <f>IF(G4150=BJB!$G3562,I4150+1,1)</f>
        <v>1</v>
      </c>
      <c r="J4151" s="912" t="s">
        <v>24005</v>
      </c>
      <c r="K4151" s="121" t="s">
        <v>4651</v>
      </c>
      <c r="L4151" s="104" t="s">
        <v>6477</v>
      </c>
      <c r="M4151" s="104" t="s">
        <v>4652</v>
      </c>
      <c r="N4151" s="120">
        <v>40847</v>
      </c>
      <c r="O4151" s="105">
        <v>100000000</v>
      </c>
      <c r="P4151" s="105" t="s">
        <v>17089</v>
      </c>
      <c r="Q4151" s="120">
        <v>41178</v>
      </c>
      <c r="R4151" s="105">
        <v>99230286</v>
      </c>
      <c r="S4151" s="146" t="s">
        <v>4649</v>
      </c>
      <c r="T4151" s="109">
        <v>41243</v>
      </c>
      <c r="U4151" s="114">
        <v>70000000</v>
      </c>
      <c r="V4151" s="109">
        <v>41243</v>
      </c>
      <c r="W4151" s="141">
        <v>70000000</v>
      </c>
      <c r="X4151" s="141">
        <v>0</v>
      </c>
      <c r="Y4151" s="141">
        <v>0</v>
      </c>
      <c r="Z4151" s="141">
        <v>0</v>
      </c>
      <c r="AA4151" s="114">
        <v>1992795</v>
      </c>
      <c r="AB4151" s="114"/>
      <c r="AC4151" s="132"/>
      <c r="AD4151" s="141"/>
      <c r="AE4151" s="106">
        <v>0</v>
      </c>
      <c r="AF4151" s="106">
        <v>0</v>
      </c>
      <c r="AG4151" s="106">
        <v>0</v>
      </c>
      <c r="AH4151" s="114"/>
      <c r="AI4151" s="114"/>
      <c r="AJ4151" s="114"/>
      <c r="AK4151" s="114"/>
      <c r="AL4151" s="114"/>
      <c r="AM4151" s="114"/>
      <c r="AN4151" s="114">
        <f t="shared" si="128"/>
        <v>1992795</v>
      </c>
      <c r="AO4151" s="114">
        <f t="shared" si="129"/>
        <v>68007205</v>
      </c>
      <c r="AP4151" s="114"/>
      <c r="AQ4151" s="114"/>
      <c r="AR4151" s="114"/>
      <c r="AS4151" s="114"/>
      <c r="AT4151" s="191"/>
    </row>
    <row r="4152" spans="1:46" s="190" customFormat="1" ht="15" customHeight="1" x14ac:dyDescent="0.2">
      <c r="A4152" s="104"/>
      <c r="B4152" s="104">
        <f>VLOOKUP(BJB!$F$9:$F$5599,Ctrl!$B$4:$C$399,2,0)</f>
        <v>35</v>
      </c>
      <c r="C4152" s="104">
        <f>VLOOKUP(BJB!$G$9:$G$5599,Ctrl!$E$4:$F$399,2,0)</f>
        <v>0</v>
      </c>
      <c r="D4152" s="219">
        <v>1</v>
      </c>
      <c r="E4152" s="104" t="str">
        <f>VLOOKUP(BJB!$F$9:$F$5599,Ctrl!$B$4:$D$399,3,0)</f>
        <v>III</v>
      </c>
      <c r="F4152" s="841" t="s">
        <v>9732</v>
      </c>
      <c r="G4152" s="841" t="s">
        <v>7664</v>
      </c>
      <c r="H4152" s="125"/>
      <c r="I4152" s="220">
        <f>IF(G4151=BJB!$G3563,I4151+1,1)</f>
        <v>1</v>
      </c>
      <c r="J4152" s="912" t="s">
        <v>24006</v>
      </c>
      <c r="K4152" s="121" t="s">
        <v>4653</v>
      </c>
      <c r="L4152" s="104" t="s">
        <v>6477</v>
      </c>
      <c r="M4152" s="104" t="s">
        <v>4515</v>
      </c>
      <c r="N4152" s="120">
        <v>40777</v>
      </c>
      <c r="O4152" s="105">
        <v>84278684</v>
      </c>
      <c r="P4152" s="105" t="s">
        <v>17090</v>
      </c>
      <c r="Q4152" s="120">
        <v>41219</v>
      </c>
      <c r="R4152" s="105">
        <v>80150936</v>
      </c>
      <c r="S4152" s="146" t="s">
        <v>1440</v>
      </c>
      <c r="T4152" s="109">
        <v>41269</v>
      </c>
      <c r="U4152" s="114">
        <v>19236225</v>
      </c>
      <c r="V4152" s="109">
        <v>41269</v>
      </c>
      <c r="W4152" s="141">
        <v>19236225</v>
      </c>
      <c r="X4152" s="141">
        <v>0</v>
      </c>
      <c r="Y4152" s="141">
        <v>0</v>
      </c>
      <c r="Z4152" s="141">
        <v>0</v>
      </c>
      <c r="AA4152" s="114">
        <v>0</v>
      </c>
      <c r="AB4152" s="114"/>
      <c r="AC4152" s="114"/>
      <c r="AD4152" s="141"/>
      <c r="AE4152" s="106">
        <v>0</v>
      </c>
      <c r="AF4152" s="106">
        <v>0</v>
      </c>
      <c r="AG4152" s="106">
        <v>0</v>
      </c>
      <c r="AH4152" s="114"/>
      <c r="AI4152" s="114"/>
      <c r="AJ4152" s="114"/>
      <c r="AK4152" s="114"/>
      <c r="AL4152" s="114"/>
      <c r="AM4152" s="114"/>
      <c r="AN4152" s="114">
        <f t="shared" si="128"/>
        <v>0</v>
      </c>
      <c r="AO4152" s="114">
        <f t="shared" si="129"/>
        <v>19236225</v>
      </c>
      <c r="AP4152" s="114"/>
      <c r="AQ4152" s="114"/>
      <c r="AR4152" s="114"/>
      <c r="AS4152" s="114"/>
      <c r="AT4152" s="191"/>
    </row>
    <row r="4153" spans="1:46" s="190" customFormat="1" ht="15" customHeight="1" x14ac:dyDescent="0.2">
      <c r="A4153" s="104"/>
      <c r="B4153" s="104">
        <f>VLOOKUP(BJB!$F$9:$F$5599,Ctrl!$B$4:$C$399,2,0)</f>
        <v>35</v>
      </c>
      <c r="C4153" s="104">
        <f>VLOOKUP(BJB!$G$9:$G$5599,Ctrl!$E$4:$F$399,2,0)</f>
        <v>0</v>
      </c>
      <c r="D4153" s="219">
        <v>1</v>
      </c>
      <c r="E4153" s="104" t="str">
        <f>VLOOKUP(BJB!$F$9:$F$5599,Ctrl!$B$4:$D$399,3,0)</f>
        <v>III</v>
      </c>
      <c r="F4153" s="841" t="s">
        <v>9732</v>
      </c>
      <c r="G4153" s="841" t="s">
        <v>7664</v>
      </c>
      <c r="H4153" s="125"/>
      <c r="I4153" s="220">
        <f>IF(G4152=BJB!$G3564,I4152+1,1)</f>
        <v>1</v>
      </c>
      <c r="J4153" s="912" t="s">
        <v>24007</v>
      </c>
      <c r="K4153" s="121" t="s">
        <v>4654</v>
      </c>
      <c r="L4153" s="104" t="s">
        <v>6477</v>
      </c>
      <c r="M4153" s="104" t="s">
        <v>4655</v>
      </c>
      <c r="N4153" s="120">
        <v>39752</v>
      </c>
      <c r="O4153" s="105">
        <v>59940804</v>
      </c>
      <c r="P4153" s="105" t="s">
        <v>17090</v>
      </c>
      <c r="Q4153" s="120">
        <v>41219</v>
      </c>
      <c r="R4153" s="105">
        <v>40832610</v>
      </c>
      <c r="S4153" s="146" t="s">
        <v>1866</v>
      </c>
      <c r="T4153" s="109">
        <v>41269</v>
      </c>
      <c r="U4153" s="114">
        <v>40832610</v>
      </c>
      <c r="V4153" s="109">
        <v>41269</v>
      </c>
      <c r="W4153" s="141">
        <v>40832610</v>
      </c>
      <c r="X4153" s="141">
        <v>0</v>
      </c>
      <c r="Y4153" s="141">
        <v>0</v>
      </c>
      <c r="Z4153" s="141">
        <v>0</v>
      </c>
      <c r="AA4153" s="114">
        <v>0</v>
      </c>
      <c r="AB4153" s="114"/>
      <c r="AC4153" s="114"/>
      <c r="AD4153" s="141"/>
      <c r="AE4153" s="106">
        <v>0</v>
      </c>
      <c r="AF4153" s="106">
        <v>0</v>
      </c>
      <c r="AG4153" s="106">
        <v>0</v>
      </c>
      <c r="AH4153" s="114"/>
      <c r="AI4153" s="114"/>
      <c r="AJ4153" s="114"/>
      <c r="AK4153" s="114"/>
      <c r="AL4153" s="114"/>
      <c r="AM4153" s="114"/>
      <c r="AN4153" s="114">
        <f t="shared" si="128"/>
        <v>0</v>
      </c>
      <c r="AO4153" s="114">
        <f t="shared" si="129"/>
        <v>40832610</v>
      </c>
      <c r="AP4153" s="114"/>
      <c r="AQ4153" s="114"/>
      <c r="AR4153" s="114"/>
      <c r="AS4153" s="114"/>
      <c r="AT4153" s="191"/>
    </row>
    <row r="4154" spans="1:46" s="190" customFormat="1" ht="15" customHeight="1" x14ac:dyDescent="0.2">
      <c r="A4154" s="104"/>
      <c r="B4154" s="104">
        <f>VLOOKUP(BJB!$F$9:$F$5599,Ctrl!$B$4:$C$399,2,0)</f>
        <v>35</v>
      </c>
      <c r="C4154" s="104">
        <f>VLOOKUP(BJB!$G$9:$G$5599,Ctrl!$E$4:$F$399,2,0)</f>
        <v>0</v>
      </c>
      <c r="D4154" s="219">
        <v>1</v>
      </c>
      <c r="E4154" s="104" t="str">
        <f>VLOOKUP(BJB!$F$9:$F$5599,Ctrl!$B$4:$D$399,3,0)</f>
        <v>III</v>
      </c>
      <c r="F4154" s="841" t="s">
        <v>9732</v>
      </c>
      <c r="G4154" s="841" t="s">
        <v>7664</v>
      </c>
      <c r="H4154" s="125"/>
      <c r="I4154" s="220">
        <f>IF(G4153=BJB!$G3565,I4153+1,1)</f>
        <v>1</v>
      </c>
      <c r="J4154" s="912" t="s">
        <v>24008</v>
      </c>
      <c r="K4154" s="121" t="s">
        <v>4656</v>
      </c>
      <c r="L4154" s="104" t="s">
        <v>6476</v>
      </c>
      <c r="M4154" s="104" t="s">
        <v>900</v>
      </c>
      <c r="N4154" s="120">
        <v>40217</v>
      </c>
      <c r="O4154" s="107">
        <v>253666875</v>
      </c>
      <c r="P4154" s="105" t="s">
        <v>17091</v>
      </c>
      <c r="Q4154" s="120">
        <v>41309</v>
      </c>
      <c r="R4154" s="105">
        <v>86991279</v>
      </c>
      <c r="S4154" s="146" t="s">
        <v>1076</v>
      </c>
      <c r="T4154" s="109">
        <v>41389</v>
      </c>
      <c r="U4154" s="114">
        <v>20877907</v>
      </c>
      <c r="V4154" s="109">
        <v>41389</v>
      </c>
      <c r="W4154" s="141">
        <v>20877907</v>
      </c>
      <c r="X4154" s="141">
        <v>0</v>
      </c>
      <c r="Y4154" s="141">
        <v>0</v>
      </c>
      <c r="Z4154" s="141">
        <v>0</v>
      </c>
      <c r="AA4154" s="114">
        <v>0</v>
      </c>
      <c r="AB4154" s="114"/>
      <c r="AC4154" s="114"/>
      <c r="AD4154" s="141"/>
      <c r="AE4154" s="106">
        <v>0</v>
      </c>
      <c r="AF4154" s="106">
        <v>0</v>
      </c>
      <c r="AG4154" s="106">
        <v>0</v>
      </c>
      <c r="AH4154" s="114"/>
      <c r="AI4154" s="114"/>
      <c r="AJ4154" s="114"/>
      <c r="AK4154" s="114"/>
      <c r="AL4154" s="114"/>
      <c r="AM4154" s="114"/>
      <c r="AN4154" s="114">
        <f t="shared" si="128"/>
        <v>0</v>
      </c>
      <c r="AO4154" s="114">
        <f t="shared" si="129"/>
        <v>20877907</v>
      </c>
      <c r="AP4154" s="114"/>
      <c r="AQ4154" s="114"/>
      <c r="AR4154" s="114"/>
      <c r="AS4154" s="114"/>
      <c r="AT4154" s="191"/>
    </row>
    <row r="4155" spans="1:46" s="190" customFormat="1" ht="15" customHeight="1" x14ac:dyDescent="0.2">
      <c r="A4155" s="104"/>
      <c r="B4155" s="104">
        <f>VLOOKUP(BJB!$F$9:$F$5599,Ctrl!$B$4:$C$399,2,0)</f>
        <v>35</v>
      </c>
      <c r="C4155" s="104">
        <f>VLOOKUP(BJB!$G$9:$G$5599,Ctrl!$E$4:$F$399,2,0)</f>
        <v>0</v>
      </c>
      <c r="D4155" s="219">
        <v>1</v>
      </c>
      <c r="E4155" s="104" t="str">
        <f>VLOOKUP(BJB!$F$9:$F$5599,Ctrl!$B$4:$D$399,3,0)</f>
        <v>III</v>
      </c>
      <c r="F4155" s="841" t="s">
        <v>9732</v>
      </c>
      <c r="G4155" s="841" t="s">
        <v>7664</v>
      </c>
      <c r="H4155" s="125"/>
      <c r="I4155" s="220">
        <f>IF(G4154=BJB!$G3566,I4154+1,1)</f>
        <v>1</v>
      </c>
      <c r="J4155" s="912" t="s">
        <v>24009</v>
      </c>
      <c r="K4155" s="121" t="s">
        <v>4657</v>
      </c>
      <c r="L4155" s="104" t="s">
        <v>6477</v>
      </c>
      <c r="M4155" s="104" t="s">
        <v>4658</v>
      </c>
      <c r="N4155" s="120">
        <v>41022</v>
      </c>
      <c r="O4155" s="107">
        <v>120000000</v>
      </c>
      <c r="P4155" s="105" t="s">
        <v>17092</v>
      </c>
      <c r="Q4155" s="120">
        <v>41376</v>
      </c>
      <c r="R4155" s="105">
        <v>150232800</v>
      </c>
      <c r="S4155" s="146" t="s">
        <v>4659</v>
      </c>
      <c r="T4155" s="109">
        <v>41453</v>
      </c>
      <c r="U4155" s="106">
        <v>84000000</v>
      </c>
      <c r="V4155" s="109">
        <v>41453</v>
      </c>
      <c r="W4155" s="141">
        <v>84000000</v>
      </c>
      <c r="X4155" s="141">
        <v>0</v>
      </c>
      <c r="Y4155" s="141">
        <v>0</v>
      </c>
      <c r="Z4155" s="141">
        <v>0</v>
      </c>
      <c r="AA4155" s="114">
        <v>0</v>
      </c>
      <c r="AB4155" s="114"/>
      <c r="AC4155" s="106"/>
      <c r="AD4155" s="141"/>
      <c r="AE4155" s="106">
        <v>0</v>
      </c>
      <c r="AF4155" s="106">
        <v>0</v>
      </c>
      <c r="AG4155" s="106">
        <v>0</v>
      </c>
      <c r="AH4155" s="111"/>
      <c r="AI4155" s="106"/>
      <c r="AJ4155" s="106"/>
      <c r="AK4155" s="106"/>
      <c r="AL4155" s="106"/>
      <c r="AM4155" s="106"/>
      <c r="AN4155" s="114">
        <f t="shared" si="128"/>
        <v>0</v>
      </c>
      <c r="AO4155" s="114">
        <f t="shared" si="129"/>
        <v>84000000</v>
      </c>
      <c r="AP4155" s="114"/>
      <c r="AQ4155" s="114"/>
      <c r="AR4155" s="114"/>
      <c r="AS4155" s="114"/>
      <c r="AT4155" s="191"/>
    </row>
    <row r="4156" spans="1:46" s="190" customFormat="1" ht="15" customHeight="1" x14ac:dyDescent="0.2">
      <c r="A4156" s="104"/>
      <c r="B4156" s="104">
        <f>VLOOKUP(BJB!$F$9:$F$5599,Ctrl!$B$4:$C$399,2,0)</f>
        <v>35</v>
      </c>
      <c r="C4156" s="104">
        <f>VLOOKUP(BJB!$G$9:$G$5599,Ctrl!$E$4:$F$399,2,0)</f>
        <v>0</v>
      </c>
      <c r="D4156" s="219">
        <v>1</v>
      </c>
      <c r="E4156" s="104" t="str">
        <f>VLOOKUP(BJB!$F$9:$F$5599,Ctrl!$B$4:$D$399,3,0)</f>
        <v>III</v>
      </c>
      <c r="F4156" s="841" t="s">
        <v>9732</v>
      </c>
      <c r="G4156" s="841" t="s">
        <v>7664</v>
      </c>
      <c r="H4156" s="125">
        <v>1110505000996</v>
      </c>
      <c r="I4156" s="220">
        <f>IF(G4155=BJB!$G3567,I4155+1,1)</f>
        <v>1</v>
      </c>
      <c r="J4156" s="912" t="s">
        <v>24010</v>
      </c>
      <c r="K4156" s="121" t="s">
        <v>766</v>
      </c>
      <c r="L4156" s="104" t="s">
        <v>6477</v>
      </c>
      <c r="M4156" s="104" t="s">
        <v>4648</v>
      </c>
      <c r="N4156" s="120">
        <v>40847</v>
      </c>
      <c r="O4156" s="107">
        <v>50000000</v>
      </c>
      <c r="P4156" s="105" t="s">
        <v>17093</v>
      </c>
      <c r="Q4156" s="120">
        <v>41376</v>
      </c>
      <c r="R4156" s="105">
        <v>31111859</v>
      </c>
      <c r="S4156" s="146" t="s">
        <v>4659</v>
      </c>
      <c r="T4156" s="109">
        <v>41453</v>
      </c>
      <c r="U4156" s="106">
        <v>21779001</v>
      </c>
      <c r="V4156" s="109">
        <v>41453</v>
      </c>
      <c r="W4156" s="141">
        <v>21779001</v>
      </c>
      <c r="X4156" s="141">
        <v>0</v>
      </c>
      <c r="Y4156" s="141">
        <v>0</v>
      </c>
      <c r="Z4156" s="141">
        <v>0</v>
      </c>
      <c r="AA4156" s="114">
        <v>3645016</v>
      </c>
      <c r="AB4156" s="114"/>
      <c r="AC4156" s="132"/>
      <c r="AD4156" s="141"/>
      <c r="AE4156" s="106">
        <v>0</v>
      </c>
      <c r="AF4156" s="106">
        <v>0</v>
      </c>
      <c r="AG4156" s="106">
        <v>0</v>
      </c>
      <c r="AH4156" s="111"/>
      <c r="AI4156" s="106"/>
      <c r="AJ4156" s="106"/>
      <c r="AK4156" s="106"/>
      <c r="AL4156" s="106"/>
      <c r="AM4156" s="106"/>
      <c r="AN4156" s="114">
        <f t="shared" si="128"/>
        <v>3645016</v>
      </c>
      <c r="AO4156" s="114">
        <f t="shared" si="129"/>
        <v>18133985</v>
      </c>
      <c r="AP4156" s="114"/>
      <c r="AQ4156" s="114"/>
      <c r="AR4156" s="114"/>
      <c r="AS4156" s="114"/>
      <c r="AT4156" s="191"/>
    </row>
    <row r="4157" spans="1:46" s="190" customFormat="1" ht="15" customHeight="1" x14ac:dyDescent="0.2">
      <c r="A4157" s="104"/>
      <c r="B4157" s="104">
        <f>VLOOKUP(BJB!$F$9:$F$5599,Ctrl!$B$4:$C$399,2,0)</f>
        <v>35</v>
      </c>
      <c r="C4157" s="104">
        <f>VLOOKUP(BJB!$G$9:$G$5599,Ctrl!$E$4:$F$399,2,0)</f>
        <v>0</v>
      </c>
      <c r="D4157" s="219">
        <v>1</v>
      </c>
      <c r="E4157" s="104" t="str">
        <f>VLOOKUP(BJB!$F$9:$F$5599,Ctrl!$B$4:$D$399,3,0)</f>
        <v>III</v>
      </c>
      <c r="F4157" s="841" t="s">
        <v>9732</v>
      </c>
      <c r="G4157" s="841" t="s">
        <v>7664</v>
      </c>
      <c r="H4157" s="125"/>
      <c r="I4157" s="220">
        <f>IF(G4156=BJB!$G3568,I4156+1,1)</f>
        <v>1</v>
      </c>
      <c r="J4157" s="912" t="s">
        <v>24011</v>
      </c>
      <c r="K4157" s="121" t="s">
        <v>4660</v>
      </c>
      <c r="L4157" s="104" t="s">
        <v>6477</v>
      </c>
      <c r="M4157" s="104" t="s">
        <v>4658</v>
      </c>
      <c r="N4157" s="120">
        <v>41022</v>
      </c>
      <c r="O4157" s="107">
        <v>75000000</v>
      </c>
      <c r="P4157" s="105" t="s">
        <v>17094</v>
      </c>
      <c r="Q4157" s="120">
        <v>41376</v>
      </c>
      <c r="R4157" s="105">
        <v>69072420</v>
      </c>
      <c r="S4157" s="146" t="s">
        <v>4659</v>
      </c>
      <c r="T4157" s="109">
        <v>41453</v>
      </c>
      <c r="U4157" s="106">
        <v>47124306</v>
      </c>
      <c r="V4157" s="109">
        <v>41453</v>
      </c>
      <c r="W4157" s="141">
        <v>47124306</v>
      </c>
      <c r="X4157" s="141">
        <v>0</v>
      </c>
      <c r="Y4157" s="141">
        <v>0</v>
      </c>
      <c r="Z4157" s="141">
        <v>0</v>
      </c>
      <c r="AA4157" s="114">
        <v>0</v>
      </c>
      <c r="AB4157" s="114"/>
      <c r="AC4157" s="106"/>
      <c r="AD4157" s="141"/>
      <c r="AE4157" s="106">
        <v>0</v>
      </c>
      <c r="AF4157" s="106">
        <v>0</v>
      </c>
      <c r="AG4157" s="106">
        <v>0</v>
      </c>
      <c r="AH4157" s="111"/>
      <c r="AI4157" s="106"/>
      <c r="AJ4157" s="106"/>
      <c r="AK4157" s="106"/>
      <c r="AL4157" s="106"/>
      <c r="AM4157" s="106"/>
      <c r="AN4157" s="114">
        <f t="shared" si="128"/>
        <v>0</v>
      </c>
      <c r="AO4157" s="114">
        <f t="shared" si="129"/>
        <v>47124306</v>
      </c>
      <c r="AP4157" s="114"/>
      <c r="AQ4157" s="114"/>
      <c r="AR4157" s="114"/>
      <c r="AS4157" s="114"/>
      <c r="AT4157" s="191"/>
    </row>
    <row r="4158" spans="1:46" s="190" customFormat="1" ht="15" customHeight="1" x14ac:dyDescent="0.2">
      <c r="A4158" s="104"/>
      <c r="B4158" s="104">
        <f>VLOOKUP(BJB!$F$9:$F$5599,Ctrl!$B$4:$C$399,2,0)</f>
        <v>35</v>
      </c>
      <c r="C4158" s="104">
        <f>VLOOKUP(BJB!$G$9:$G$5599,Ctrl!$E$4:$F$399,2,0)</f>
        <v>0</v>
      </c>
      <c r="D4158" s="219">
        <v>1</v>
      </c>
      <c r="E4158" s="104" t="str">
        <f>VLOOKUP(BJB!$F$9:$F$5599,Ctrl!$B$4:$D$399,3,0)</f>
        <v>III</v>
      </c>
      <c r="F4158" s="841" t="s">
        <v>9732</v>
      </c>
      <c r="G4158" s="841" t="s">
        <v>7664</v>
      </c>
      <c r="H4158" s="125"/>
      <c r="I4158" s="220">
        <f>IF(G4157=BJB!$G3569,I4157+1,1)</f>
        <v>1</v>
      </c>
      <c r="J4158" s="912" t="s">
        <v>24012</v>
      </c>
      <c r="K4158" s="121" t="s">
        <v>4661</v>
      </c>
      <c r="L4158" s="104" t="s">
        <v>6476</v>
      </c>
      <c r="M4158" s="104" t="s">
        <v>3501</v>
      </c>
      <c r="N4158" s="120">
        <v>40598</v>
      </c>
      <c r="O4158" s="105">
        <v>198790387</v>
      </c>
      <c r="P4158" s="105" t="s">
        <v>17095</v>
      </c>
      <c r="Q4158" s="120">
        <v>41423</v>
      </c>
      <c r="R4158" s="105">
        <v>53295214</v>
      </c>
      <c r="S4158" s="146" t="s">
        <v>290</v>
      </c>
      <c r="T4158" s="109">
        <v>41473</v>
      </c>
      <c r="U4158" s="106">
        <v>12790851</v>
      </c>
      <c r="V4158" s="109">
        <v>41473</v>
      </c>
      <c r="W4158" s="141">
        <v>12790851</v>
      </c>
      <c r="X4158" s="141">
        <v>0</v>
      </c>
      <c r="Y4158" s="141">
        <v>0</v>
      </c>
      <c r="Z4158" s="141">
        <v>0</v>
      </c>
      <c r="AA4158" s="114">
        <v>0</v>
      </c>
      <c r="AB4158" s="114"/>
      <c r="AC4158" s="106"/>
      <c r="AD4158" s="141"/>
      <c r="AE4158" s="106">
        <v>0</v>
      </c>
      <c r="AF4158" s="106">
        <v>0</v>
      </c>
      <c r="AG4158" s="106">
        <v>0</v>
      </c>
      <c r="AH4158" s="111"/>
      <c r="AI4158" s="106"/>
      <c r="AJ4158" s="106"/>
      <c r="AK4158" s="106"/>
      <c r="AL4158" s="106"/>
      <c r="AM4158" s="106"/>
      <c r="AN4158" s="114">
        <f t="shared" si="128"/>
        <v>0</v>
      </c>
      <c r="AO4158" s="114">
        <f t="shared" si="129"/>
        <v>12790851</v>
      </c>
      <c r="AP4158" s="114"/>
      <c r="AQ4158" s="114"/>
      <c r="AR4158" s="114"/>
      <c r="AS4158" s="114"/>
      <c r="AT4158" s="191"/>
    </row>
    <row r="4159" spans="1:46" s="190" customFormat="1" ht="15" customHeight="1" x14ac:dyDescent="0.2">
      <c r="A4159" s="104"/>
      <c r="B4159" s="104">
        <f>VLOOKUP(BJB!$F$9:$F$5599,Ctrl!$B$4:$C$399,2,0)</f>
        <v>35</v>
      </c>
      <c r="C4159" s="104">
        <f>VLOOKUP(BJB!$G$9:$G$5599,Ctrl!$E$4:$F$399,2,0)</f>
        <v>0</v>
      </c>
      <c r="D4159" s="219">
        <v>1</v>
      </c>
      <c r="E4159" s="104" t="str">
        <f>VLOOKUP(BJB!$F$9:$F$5599,Ctrl!$B$4:$D$399,3,0)</f>
        <v>III</v>
      </c>
      <c r="F4159" s="841" t="s">
        <v>9732</v>
      </c>
      <c r="G4159" s="841" t="s">
        <v>7664</v>
      </c>
      <c r="H4159" s="125"/>
      <c r="I4159" s="220">
        <f>IF(G4158=BJB!$G3570,I4158+1,1)</f>
        <v>1</v>
      </c>
      <c r="J4159" s="912" t="s">
        <v>24013</v>
      </c>
      <c r="K4159" s="121" t="s">
        <v>4662</v>
      </c>
      <c r="L4159" s="104" t="s">
        <v>6477</v>
      </c>
      <c r="M4159" s="104" t="s">
        <v>4663</v>
      </c>
      <c r="N4159" s="120">
        <v>41124</v>
      </c>
      <c r="O4159" s="107">
        <v>80000000</v>
      </c>
      <c r="P4159" s="105" t="s">
        <v>17096</v>
      </c>
      <c r="Q4159" s="120">
        <v>41480</v>
      </c>
      <c r="R4159" s="105">
        <v>72375419</v>
      </c>
      <c r="S4159" s="146" t="s">
        <v>124</v>
      </c>
      <c r="T4159" s="109">
        <v>41547</v>
      </c>
      <c r="U4159" s="116">
        <v>48939405</v>
      </c>
      <c r="V4159" s="109">
        <v>41540</v>
      </c>
      <c r="W4159" s="141">
        <v>48939405</v>
      </c>
      <c r="X4159" s="141">
        <v>0</v>
      </c>
      <c r="Y4159" s="141">
        <v>0</v>
      </c>
      <c r="Z4159" s="141">
        <v>0</v>
      </c>
      <c r="AA4159" s="114">
        <v>1967178</v>
      </c>
      <c r="AB4159" s="114"/>
      <c r="AC4159" s="116"/>
      <c r="AD4159" s="141"/>
      <c r="AE4159" s="106">
        <v>0</v>
      </c>
      <c r="AF4159" s="106">
        <v>0</v>
      </c>
      <c r="AG4159" s="106">
        <v>0</v>
      </c>
      <c r="AH4159" s="116"/>
      <c r="AI4159" s="116"/>
      <c r="AJ4159" s="116"/>
      <c r="AK4159" s="116"/>
      <c r="AL4159" s="116"/>
      <c r="AM4159" s="116"/>
      <c r="AN4159" s="114">
        <f t="shared" si="128"/>
        <v>1967178</v>
      </c>
      <c r="AO4159" s="114">
        <f t="shared" si="129"/>
        <v>46972227</v>
      </c>
      <c r="AP4159" s="114" t="s">
        <v>11135</v>
      </c>
      <c r="AQ4159" s="114" t="s">
        <v>11136</v>
      </c>
      <c r="AR4159" s="114" t="s">
        <v>10697</v>
      </c>
      <c r="AS4159" s="114">
        <v>26752000</v>
      </c>
      <c r="AT4159" s="191"/>
    </row>
    <row r="4160" spans="1:46" s="190" customFormat="1" ht="15" customHeight="1" x14ac:dyDescent="0.2">
      <c r="A4160" s="104"/>
      <c r="B4160" s="104">
        <f>VLOOKUP(BJB!$F$9:$F$5599,Ctrl!$B$4:$C$399,2,0)</f>
        <v>35</v>
      </c>
      <c r="C4160" s="104">
        <f>VLOOKUP(BJB!$G$9:$G$5599,Ctrl!$E$4:$F$399,2,0)</f>
        <v>0</v>
      </c>
      <c r="D4160" s="219">
        <v>1</v>
      </c>
      <c r="E4160" s="104" t="str">
        <f>VLOOKUP(BJB!$F$9:$F$5599,Ctrl!$B$4:$D$399,3,0)</f>
        <v>III</v>
      </c>
      <c r="F4160" s="841" t="s">
        <v>9732</v>
      </c>
      <c r="G4160" s="841" t="s">
        <v>7664</v>
      </c>
      <c r="H4160" s="125">
        <v>1120619000628</v>
      </c>
      <c r="I4160" s="220">
        <f>IF(G4159=BJB!$G3571,I4159+1,1)</f>
        <v>1</v>
      </c>
      <c r="J4160" s="912" t="s">
        <v>24014</v>
      </c>
      <c r="K4160" s="121" t="s">
        <v>961</v>
      </c>
      <c r="L4160" s="104" t="s">
        <v>6477</v>
      </c>
      <c r="M4160" s="104" t="s">
        <v>4664</v>
      </c>
      <c r="N4160" s="120">
        <v>41169</v>
      </c>
      <c r="O4160" s="107">
        <v>65000000</v>
      </c>
      <c r="P4160" s="105" t="s">
        <v>17096</v>
      </c>
      <c r="Q4160" s="120">
        <v>41480</v>
      </c>
      <c r="R4160" s="105">
        <v>77910275</v>
      </c>
      <c r="S4160" s="146" t="s">
        <v>124</v>
      </c>
      <c r="T4160" s="109">
        <v>41547</v>
      </c>
      <c r="U4160" s="116">
        <v>45500000</v>
      </c>
      <c r="V4160" s="109">
        <v>41540</v>
      </c>
      <c r="W4160" s="141">
        <v>45500000</v>
      </c>
      <c r="X4160" s="141">
        <v>0</v>
      </c>
      <c r="Y4160" s="141">
        <v>0</v>
      </c>
      <c r="Z4160" s="141">
        <v>0</v>
      </c>
      <c r="AA4160" s="114">
        <v>899721</v>
      </c>
      <c r="AB4160" s="114"/>
      <c r="AC4160" s="132"/>
      <c r="AD4160" s="141"/>
      <c r="AE4160" s="106">
        <v>0</v>
      </c>
      <c r="AF4160" s="106">
        <v>0</v>
      </c>
      <c r="AG4160" s="106">
        <v>0</v>
      </c>
      <c r="AH4160" s="116"/>
      <c r="AI4160" s="116"/>
      <c r="AJ4160" s="116"/>
      <c r="AK4160" s="116"/>
      <c r="AL4160" s="116"/>
      <c r="AM4160" s="116"/>
      <c r="AN4160" s="114">
        <f t="shared" si="128"/>
        <v>899721</v>
      </c>
      <c r="AO4160" s="114">
        <f t="shared" si="129"/>
        <v>44600279</v>
      </c>
      <c r="AP4160" s="114"/>
      <c r="AQ4160" s="114"/>
      <c r="AR4160" s="114"/>
      <c r="AS4160" s="114"/>
      <c r="AT4160" s="191"/>
    </row>
    <row r="4161" spans="1:46" s="190" customFormat="1" ht="15" customHeight="1" x14ac:dyDescent="0.2">
      <c r="A4161" s="104"/>
      <c r="B4161" s="104">
        <f>VLOOKUP(BJB!$F$9:$F$5599,Ctrl!$B$4:$C$399,2,0)</f>
        <v>35</v>
      </c>
      <c r="C4161" s="104">
        <f>VLOOKUP(BJB!$G$9:$G$5599,Ctrl!$E$4:$F$399,2,0)</f>
        <v>0</v>
      </c>
      <c r="D4161" s="219">
        <v>1</v>
      </c>
      <c r="E4161" s="104" t="str">
        <f>VLOOKUP(BJB!$F$9:$F$5599,Ctrl!$B$4:$D$399,3,0)</f>
        <v>III</v>
      </c>
      <c r="F4161" s="841" t="s">
        <v>9732</v>
      </c>
      <c r="G4161" s="841" t="s">
        <v>7664</v>
      </c>
      <c r="H4161" s="125">
        <v>1120315000820</v>
      </c>
      <c r="I4161" s="220">
        <f>IF(G4160=BJB!$G3572,I4160+1,1)</f>
        <v>1</v>
      </c>
      <c r="J4161" s="912" t="s">
        <v>24015</v>
      </c>
      <c r="K4161" s="121" t="s">
        <v>4665</v>
      </c>
      <c r="L4161" s="104" t="s">
        <v>6477</v>
      </c>
      <c r="M4161" s="104" t="s">
        <v>4658</v>
      </c>
      <c r="N4161" s="120">
        <v>41022</v>
      </c>
      <c r="O4161" s="107">
        <v>150000000</v>
      </c>
      <c r="P4161" s="105" t="s">
        <v>17096</v>
      </c>
      <c r="Q4161" s="120">
        <v>41480</v>
      </c>
      <c r="R4161" s="105">
        <v>172924207</v>
      </c>
      <c r="S4161" s="146" t="s">
        <v>124</v>
      </c>
      <c r="T4161" s="109">
        <v>41547</v>
      </c>
      <c r="U4161" s="116">
        <v>105000000</v>
      </c>
      <c r="V4161" s="109">
        <v>41540</v>
      </c>
      <c r="W4161" s="141">
        <v>105000000</v>
      </c>
      <c r="X4161" s="141">
        <v>0</v>
      </c>
      <c r="Y4161" s="141">
        <v>0</v>
      </c>
      <c r="Z4161" s="141">
        <v>0</v>
      </c>
      <c r="AA4161" s="114">
        <v>459255</v>
      </c>
      <c r="AB4161" s="114"/>
      <c r="AC4161" s="132"/>
      <c r="AD4161" s="141"/>
      <c r="AE4161" s="106">
        <v>0</v>
      </c>
      <c r="AF4161" s="106">
        <v>0</v>
      </c>
      <c r="AG4161" s="106">
        <v>0</v>
      </c>
      <c r="AH4161" s="116"/>
      <c r="AI4161" s="116"/>
      <c r="AJ4161" s="116"/>
      <c r="AK4161" s="116"/>
      <c r="AL4161" s="116"/>
      <c r="AM4161" s="116"/>
      <c r="AN4161" s="114">
        <f t="shared" si="128"/>
        <v>459255</v>
      </c>
      <c r="AO4161" s="114">
        <f t="shared" si="129"/>
        <v>104540745</v>
      </c>
      <c r="AP4161" s="114"/>
      <c r="AQ4161" s="114"/>
      <c r="AR4161" s="114"/>
      <c r="AS4161" s="114"/>
      <c r="AT4161" s="191"/>
    </row>
    <row r="4162" spans="1:46" s="190" customFormat="1" ht="15" customHeight="1" x14ac:dyDescent="0.2">
      <c r="A4162" s="104"/>
      <c r="B4162" s="104">
        <f>VLOOKUP(BJB!$F$9:$F$5599,Ctrl!$B$4:$C$399,2,0)</f>
        <v>35</v>
      </c>
      <c r="C4162" s="104">
        <f>VLOOKUP(BJB!$G$9:$G$5599,Ctrl!$E$4:$F$399,2,0)</f>
        <v>0</v>
      </c>
      <c r="D4162" s="219">
        <v>1</v>
      </c>
      <c r="E4162" s="104" t="str">
        <f>VLOOKUP(BJB!$F$9:$F$5599,Ctrl!$B$4:$D$399,3,0)</f>
        <v>III</v>
      </c>
      <c r="F4162" s="841" t="s">
        <v>9732</v>
      </c>
      <c r="G4162" s="841" t="s">
        <v>7664</v>
      </c>
      <c r="H4162" s="125" t="s">
        <v>7571</v>
      </c>
      <c r="I4162" s="220">
        <f>IF(G4161=BJB!$G3573,I4161+1,1)</f>
        <v>1</v>
      </c>
      <c r="J4162" s="912" t="s">
        <v>24016</v>
      </c>
      <c r="K4162" s="121" t="s">
        <v>4666</v>
      </c>
      <c r="L4162" s="104" t="s">
        <v>6477</v>
      </c>
      <c r="M4162" s="104" t="s">
        <v>4664</v>
      </c>
      <c r="N4162" s="120">
        <v>41169</v>
      </c>
      <c r="O4162" s="107">
        <v>115000000</v>
      </c>
      <c r="P4162" s="105" t="s">
        <v>17096</v>
      </c>
      <c r="Q4162" s="120">
        <v>41480</v>
      </c>
      <c r="R4162" s="105">
        <v>114169222</v>
      </c>
      <c r="S4162" s="146" t="s">
        <v>124</v>
      </c>
      <c r="T4162" s="109">
        <v>41547</v>
      </c>
      <c r="U4162" s="116">
        <v>77637655</v>
      </c>
      <c r="V4162" s="109">
        <v>41540</v>
      </c>
      <c r="W4162" s="141">
        <v>77637655</v>
      </c>
      <c r="X4162" s="141">
        <v>0</v>
      </c>
      <c r="Y4162" s="141">
        <v>0</v>
      </c>
      <c r="Z4162" s="141">
        <v>0</v>
      </c>
      <c r="AA4162" s="114">
        <v>627199</v>
      </c>
      <c r="AB4162" s="114"/>
      <c r="AC4162" s="132"/>
      <c r="AD4162" s="141"/>
      <c r="AE4162" s="106">
        <v>0</v>
      </c>
      <c r="AF4162" s="106">
        <v>0</v>
      </c>
      <c r="AG4162" s="106">
        <v>0</v>
      </c>
      <c r="AH4162" s="116"/>
      <c r="AI4162" s="116"/>
      <c r="AJ4162" s="116"/>
      <c r="AK4162" s="116"/>
      <c r="AL4162" s="116"/>
      <c r="AM4162" s="116"/>
      <c r="AN4162" s="114">
        <f t="shared" si="128"/>
        <v>627199</v>
      </c>
      <c r="AO4162" s="114">
        <f t="shared" si="129"/>
        <v>77010456</v>
      </c>
      <c r="AP4162" s="114"/>
      <c r="AQ4162" s="114"/>
      <c r="AR4162" s="114"/>
      <c r="AS4162" s="114"/>
      <c r="AT4162" s="191"/>
    </row>
    <row r="4163" spans="1:46" s="190" customFormat="1" ht="15" customHeight="1" x14ac:dyDescent="0.2">
      <c r="A4163" s="104"/>
      <c r="B4163" s="104">
        <f>VLOOKUP(BJB!$F$9:$F$5599,Ctrl!$B$4:$C$399,2,0)</f>
        <v>35</v>
      </c>
      <c r="C4163" s="104">
        <f>VLOOKUP(BJB!$G$9:$G$5599,Ctrl!$E$4:$F$399,2,0)</f>
        <v>0</v>
      </c>
      <c r="D4163" s="219">
        <v>1</v>
      </c>
      <c r="E4163" s="104" t="str">
        <f>VLOOKUP(BJB!$F$9:$F$5599,Ctrl!$B$4:$D$399,3,0)</f>
        <v>III</v>
      </c>
      <c r="F4163" s="841" t="s">
        <v>9732</v>
      </c>
      <c r="G4163" s="841" t="s">
        <v>7664</v>
      </c>
      <c r="H4163" s="125"/>
      <c r="I4163" s="220">
        <f>IF(G4162=BJB!$G3574,I4162+1,1)</f>
        <v>1</v>
      </c>
      <c r="J4163" s="912" t="s">
        <v>24017</v>
      </c>
      <c r="K4163" s="121" t="s">
        <v>4667</v>
      </c>
      <c r="L4163" s="104" t="s">
        <v>6477</v>
      </c>
      <c r="M4163" s="104" t="s">
        <v>4668</v>
      </c>
      <c r="N4163" s="120">
        <v>41159</v>
      </c>
      <c r="O4163" s="107">
        <v>170000000</v>
      </c>
      <c r="P4163" s="105" t="s">
        <v>17096</v>
      </c>
      <c r="Q4163" s="120">
        <v>41480</v>
      </c>
      <c r="R4163" s="105">
        <v>157136516</v>
      </c>
      <c r="S4163" s="146" t="s">
        <v>124</v>
      </c>
      <c r="T4163" s="109">
        <v>41547</v>
      </c>
      <c r="U4163" s="116">
        <v>109875616</v>
      </c>
      <c r="V4163" s="109">
        <v>41540</v>
      </c>
      <c r="W4163" s="141">
        <v>109875616</v>
      </c>
      <c r="X4163" s="141">
        <v>0</v>
      </c>
      <c r="Y4163" s="141">
        <v>0</v>
      </c>
      <c r="Z4163" s="141">
        <v>0</v>
      </c>
      <c r="AA4163" s="114">
        <v>0</v>
      </c>
      <c r="AB4163" s="114"/>
      <c r="AC4163" s="116"/>
      <c r="AD4163" s="141"/>
      <c r="AE4163" s="106">
        <v>0</v>
      </c>
      <c r="AF4163" s="106">
        <v>0</v>
      </c>
      <c r="AG4163" s="106">
        <v>0</v>
      </c>
      <c r="AH4163" s="116"/>
      <c r="AI4163" s="116"/>
      <c r="AJ4163" s="116"/>
      <c r="AK4163" s="116"/>
      <c r="AL4163" s="116"/>
      <c r="AM4163" s="116"/>
      <c r="AN4163" s="114">
        <f t="shared" si="128"/>
        <v>0</v>
      </c>
      <c r="AO4163" s="114">
        <f t="shared" si="129"/>
        <v>109875616</v>
      </c>
      <c r="AP4163" s="114"/>
      <c r="AQ4163" s="114"/>
      <c r="AR4163" s="114"/>
      <c r="AS4163" s="114"/>
      <c r="AT4163" s="191"/>
    </row>
    <row r="4164" spans="1:46" s="190" customFormat="1" ht="15" customHeight="1" x14ac:dyDescent="0.2">
      <c r="A4164" s="104"/>
      <c r="B4164" s="104">
        <f>VLOOKUP(BJB!$F$9:$F$5599,Ctrl!$B$4:$C$399,2,0)</f>
        <v>35</v>
      </c>
      <c r="C4164" s="104">
        <f>VLOOKUP(BJB!$G$9:$G$5599,Ctrl!$E$4:$F$399,2,0)</f>
        <v>0</v>
      </c>
      <c r="D4164" s="219">
        <v>1</v>
      </c>
      <c r="E4164" s="104" t="str">
        <f>VLOOKUP(BJB!$F$9:$F$5599,Ctrl!$B$4:$D$399,3,0)</f>
        <v>III</v>
      </c>
      <c r="F4164" s="841" t="s">
        <v>9732</v>
      </c>
      <c r="G4164" s="841" t="s">
        <v>7664</v>
      </c>
      <c r="H4164" s="684">
        <v>1091208000633</v>
      </c>
      <c r="I4164" s="220">
        <f>IF(G4163=BJB!$G3575,I4163+1,1)</f>
        <v>1</v>
      </c>
      <c r="J4164" s="912" t="s">
        <v>24018</v>
      </c>
      <c r="K4164" s="121" t="s">
        <v>4669</v>
      </c>
      <c r="L4164" s="104" t="s">
        <v>6477</v>
      </c>
      <c r="M4164" s="104" t="s">
        <v>4670</v>
      </c>
      <c r="N4164" s="120">
        <v>40885</v>
      </c>
      <c r="O4164" s="107">
        <v>100000000</v>
      </c>
      <c r="P4164" s="105" t="s">
        <v>17096</v>
      </c>
      <c r="Q4164" s="120">
        <v>41480</v>
      </c>
      <c r="R4164" s="105">
        <v>87933634</v>
      </c>
      <c r="S4164" s="146" t="s">
        <v>124</v>
      </c>
      <c r="T4164" s="109">
        <v>41547</v>
      </c>
      <c r="U4164" s="116">
        <v>60035768</v>
      </c>
      <c r="V4164" s="109">
        <v>41540</v>
      </c>
      <c r="W4164" s="141">
        <v>60035768</v>
      </c>
      <c r="X4164" s="141">
        <v>0</v>
      </c>
      <c r="Y4164" s="141">
        <v>0</v>
      </c>
      <c r="Z4164" s="141">
        <v>0</v>
      </c>
      <c r="AA4164" s="114">
        <v>60935768</v>
      </c>
      <c r="AB4164" s="114"/>
      <c r="AC4164" s="132"/>
      <c r="AD4164" s="141"/>
      <c r="AE4164" s="106">
        <v>0</v>
      </c>
      <c r="AF4164" s="106">
        <v>0</v>
      </c>
      <c r="AG4164" s="106">
        <v>0</v>
      </c>
      <c r="AH4164" s="222"/>
      <c r="AI4164" s="116"/>
      <c r="AJ4164" s="116"/>
      <c r="AK4164" s="116"/>
      <c r="AL4164" s="116"/>
      <c r="AM4164" s="116"/>
      <c r="AN4164" s="114">
        <f t="shared" si="128"/>
        <v>60935768</v>
      </c>
      <c r="AO4164" s="114">
        <f t="shared" si="129"/>
        <v>0</v>
      </c>
      <c r="AP4164" s="114"/>
      <c r="AQ4164" s="114"/>
      <c r="AR4164" s="114"/>
      <c r="AS4164" s="114"/>
      <c r="AT4164" s="191"/>
    </row>
    <row r="4165" spans="1:46" s="190" customFormat="1" ht="15" customHeight="1" x14ac:dyDescent="0.2">
      <c r="A4165" s="104"/>
      <c r="B4165" s="104">
        <f>VLOOKUP(BJB!$F$9:$F$5599,Ctrl!$B$4:$C$399,2,0)</f>
        <v>35</v>
      </c>
      <c r="C4165" s="104">
        <f>VLOOKUP(BJB!$G$9:$G$5599,Ctrl!$E$4:$F$399,2,0)</f>
        <v>0</v>
      </c>
      <c r="D4165" s="219">
        <v>1</v>
      </c>
      <c r="E4165" s="104" t="str">
        <f>VLOOKUP(BJB!$F$9:$F$5599,Ctrl!$B$4:$D$399,3,0)</f>
        <v>III</v>
      </c>
      <c r="F4165" s="841" t="s">
        <v>9732</v>
      </c>
      <c r="G4165" s="841" t="s">
        <v>7664</v>
      </c>
      <c r="H4165" s="125" t="s">
        <v>6427</v>
      </c>
      <c r="I4165" s="220">
        <f>IF(G4164=BJB!$G3576,I4164+1,1)</f>
        <v>1</v>
      </c>
      <c r="J4165" s="912" t="s">
        <v>24019</v>
      </c>
      <c r="K4165" s="121" t="s">
        <v>4671</v>
      </c>
      <c r="L4165" s="104" t="s">
        <v>6477</v>
      </c>
      <c r="M4165" s="104" t="s">
        <v>4672</v>
      </c>
      <c r="N4165" s="120">
        <v>41107</v>
      </c>
      <c r="O4165" s="107">
        <v>150000000</v>
      </c>
      <c r="P4165" s="105" t="s">
        <v>17096</v>
      </c>
      <c r="Q4165" s="120">
        <v>41480</v>
      </c>
      <c r="R4165" s="105">
        <v>123922428</v>
      </c>
      <c r="S4165" s="146" t="s">
        <v>124</v>
      </c>
      <c r="T4165" s="109">
        <v>41547</v>
      </c>
      <c r="U4165" s="116">
        <v>84711860</v>
      </c>
      <c r="V4165" s="109">
        <v>41540</v>
      </c>
      <c r="W4165" s="141">
        <v>84711860</v>
      </c>
      <c r="X4165" s="141">
        <v>0</v>
      </c>
      <c r="Y4165" s="141">
        <v>0</v>
      </c>
      <c r="Z4165" s="141">
        <v>0</v>
      </c>
      <c r="AA4165" s="114">
        <v>105000000</v>
      </c>
      <c r="AB4165" s="114"/>
      <c r="AC4165" s="132"/>
      <c r="AD4165" s="141"/>
      <c r="AE4165" s="106">
        <v>0</v>
      </c>
      <c r="AF4165" s="106">
        <v>0</v>
      </c>
      <c r="AG4165" s="106">
        <v>0</v>
      </c>
      <c r="AH4165" s="116"/>
      <c r="AI4165" s="116"/>
      <c r="AJ4165" s="116"/>
      <c r="AK4165" s="116"/>
      <c r="AL4165" s="116"/>
      <c r="AM4165" s="116"/>
      <c r="AN4165" s="114">
        <f t="shared" si="128"/>
        <v>105000000</v>
      </c>
      <c r="AO4165" s="114">
        <f t="shared" si="129"/>
        <v>0</v>
      </c>
      <c r="AP4165" s="114"/>
      <c r="AQ4165" s="114"/>
      <c r="AR4165" s="114"/>
      <c r="AS4165" s="114"/>
      <c r="AT4165" s="191"/>
    </row>
    <row r="4166" spans="1:46" s="190" customFormat="1" ht="15" customHeight="1" x14ac:dyDescent="0.2">
      <c r="A4166" s="104"/>
      <c r="B4166" s="104">
        <f>VLOOKUP(BJB!$F$9:$F$5599,Ctrl!$B$4:$C$399,2,0)</f>
        <v>35</v>
      </c>
      <c r="C4166" s="104">
        <f>VLOOKUP(BJB!$G$9:$G$5599,Ctrl!$E$4:$F$399,2,0)</f>
        <v>0</v>
      </c>
      <c r="D4166" s="219">
        <v>1</v>
      </c>
      <c r="E4166" s="104" t="str">
        <f>VLOOKUP(BJB!$F$9:$F$5599,Ctrl!$B$4:$D$399,3,0)</f>
        <v>III</v>
      </c>
      <c r="F4166" s="841" t="s">
        <v>9732</v>
      </c>
      <c r="G4166" s="841" t="s">
        <v>7664</v>
      </c>
      <c r="H4166" s="125" t="s">
        <v>7570</v>
      </c>
      <c r="I4166" s="220">
        <f>IF(G4165=BJB!$G3578,I4165+1,1)</f>
        <v>1</v>
      </c>
      <c r="J4166" s="912" t="s">
        <v>24020</v>
      </c>
      <c r="K4166" s="121" t="s">
        <v>4930</v>
      </c>
      <c r="L4166" s="104" t="s">
        <v>6477</v>
      </c>
      <c r="M4166" s="104" t="s">
        <v>4664</v>
      </c>
      <c r="N4166" s="120">
        <v>41169</v>
      </c>
      <c r="O4166" s="107">
        <v>45000000</v>
      </c>
      <c r="P4166" s="105" t="s">
        <v>17097</v>
      </c>
      <c r="Q4166" s="120">
        <v>41611</v>
      </c>
      <c r="R4166" s="105">
        <v>34305750</v>
      </c>
      <c r="S4166" s="146" t="s">
        <v>4934</v>
      </c>
      <c r="T4166" s="109">
        <v>41632</v>
      </c>
      <c r="U4166" s="116">
        <v>21048720</v>
      </c>
      <c r="V4166" s="109">
        <v>41632</v>
      </c>
      <c r="W4166" s="141">
        <v>21048720</v>
      </c>
      <c r="X4166" s="141">
        <v>0</v>
      </c>
      <c r="Y4166" s="141">
        <v>0</v>
      </c>
      <c r="Z4166" s="141">
        <v>0</v>
      </c>
      <c r="AA4166" s="114">
        <v>2800318</v>
      </c>
      <c r="AB4166" s="114"/>
      <c r="AC4166" s="132"/>
      <c r="AD4166" s="141"/>
      <c r="AE4166" s="106">
        <v>0</v>
      </c>
      <c r="AF4166" s="106">
        <v>0</v>
      </c>
      <c r="AG4166" s="106">
        <v>0</v>
      </c>
      <c r="AH4166" s="116"/>
      <c r="AI4166" s="116"/>
      <c r="AJ4166" s="116"/>
      <c r="AK4166" s="116"/>
      <c r="AL4166" s="116"/>
      <c r="AM4166" s="116"/>
      <c r="AN4166" s="114">
        <f t="shared" si="128"/>
        <v>2800318</v>
      </c>
      <c r="AO4166" s="114">
        <f t="shared" si="129"/>
        <v>18248402</v>
      </c>
      <c r="AP4166" s="114"/>
      <c r="AQ4166" s="114"/>
      <c r="AR4166" s="114"/>
      <c r="AS4166" s="114"/>
      <c r="AT4166" s="191"/>
    </row>
    <row r="4167" spans="1:46" s="190" customFormat="1" ht="15" customHeight="1" x14ac:dyDescent="0.2">
      <c r="A4167" s="104"/>
      <c r="B4167" s="104">
        <f>VLOOKUP(BJB!$F$9:$F$5599,Ctrl!$B$4:$C$399,2,0)</f>
        <v>35</v>
      </c>
      <c r="C4167" s="104">
        <f>VLOOKUP(BJB!$G$9:$G$5599,Ctrl!$E$4:$F$399,2,0)</f>
        <v>0</v>
      </c>
      <c r="D4167" s="219">
        <v>1</v>
      </c>
      <c r="E4167" s="104" t="str">
        <f>VLOOKUP(BJB!$F$9:$F$5599,Ctrl!$B$4:$D$399,3,0)</f>
        <v>III</v>
      </c>
      <c r="F4167" s="841" t="s">
        <v>9732</v>
      </c>
      <c r="G4167" s="841" t="s">
        <v>7664</v>
      </c>
      <c r="H4167" s="125"/>
      <c r="I4167" s="220">
        <f>IF(G4166=BJB!$G3579,I4166+1,1)</f>
        <v>1</v>
      </c>
      <c r="J4167" s="912" t="s">
        <v>24021</v>
      </c>
      <c r="K4167" s="121" t="s">
        <v>804</v>
      </c>
      <c r="L4167" s="104" t="s">
        <v>6477</v>
      </c>
      <c r="M4167" s="104" t="s">
        <v>4674</v>
      </c>
      <c r="N4167" s="120">
        <v>41179</v>
      </c>
      <c r="O4167" s="107">
        <v>50000000</v>
      </c>
      <c r="P4167" s="105" t="s">
        <v>17098</v>
      </c>
      <c r="Q4167" s="120">
        <v>41611</v>
      </c>
      <c r="R4167" s="105">
        <v>49841037</v>
      </c>
      <c r="S4167" s="146" t="s">
        <v>4934</v>
      </c>
      <c r="T4167" s="109">
        <v>41632</v>
      </c>
      <c r="U4167" s="116">
        <v>33534315</v>
      </c>
      <c r="V4167" s="109">
        <v>41632</v>
      </c>
      <c r="W4167" s="141">
        <v>33534315</v>
      </c>
      <c r="X4167" s="141">
        <v>0</v>
      </c>
      <c r="Y4167" s="141">
        <v>0</v>
      </c>
      <c r="Z4167" s="141">
        <v>0</v>
      </c>
      <c r="AA4167" s="114">
        <v>0</v>
      </c>
      <c r="AB4167" s="114"/>
      <c r="AC4167" s="116"/>
      <c r="AD4167" s="141"/>
      <c r="AE4167" s="106">
        <v>0</v>
      </c>
      <c r="AF4167" s="106">
        <v>0</v>
      </c>
      <c r="AG4167" s="106">
        <v>0</v>
      </c>
      <c r="AH4167" s="116"/>
      <c r="AI4167" s="116"/>
      <c r="AJ4167" s="116"/>
      <c r="AK4167" s="116"/>
      <c r="AL4167" s="116"/>
      <c r="AM4167" s="116"/>
      <c r="AN4167" s="114">
        <f t="shared" si="128"/>
        <v>0</v>
      </c>
      <c r="AO4167" s="114">
        <f t="shared" si="129"/>
        <v>33534315</v>
      </c>
      <c r="AP4167" s="114"/>
      <c r="AQ4167" s="114"/>
      <c r="AR4167" s="114"/>
      <c r="AS4167" s="114"/>
      <c r="AT4167" s="191"/>
    </row>
    <row r="4168" spans="1:46" s="190" customFormat="1" ht="15" customHeight="1" x14ac:dyDescent="0.2">
      <c r="A4168" s="104"/>
      <c r="B4168" s="104">
        <f>VLOOKUP(BJB!$F$9:$F$5599,Ctrl!$B$4:$C$399,2,0)</f>
        <v>35</v>
      </c>
      <c r="C4168" s="104">
        <f>VLOOKUP(BJB!$G$9:$G$5599,Ctrl!$E$4:$F$399,2,0)</f>
        <v>0</v>
      </c>
      <c r="D4168" s="219">
        <v>1</v>
      </c>
      <c r="E4168" s="104" t="str">
        <f>VLOOKUP(BJB!$F$9:$F$5599,Ctrl!$B$4:$D$399,3,0)</f>
        <v>III</v>
      </c>
      <c r="F4168" s="841" t="s">
        <v>9732</v>
      </c>
      <c r="G4168" s="841" t="s">
        <v>7664</v>
      </c>
      <c r="H4168" s="125">
        <v>1120827000043</v>
      </c>
      <c r="I4168" s="220">
        <f>IF(G4167=BJB!$G3581,I4167+1,1)</f>
        <v>1</v>
      </c>
      <c r="J4168" s="912" t="s">
        <v>24022</v>
      </c>
      <c r="K4168" s="121" t="s">
        <v>4932</v>
      </c>
      <c r="L4168" s="104" t="s">
        <v>6477</v>
      </c>
      <c r="M4168" s="104" t="s">
        <v>4674</v>
      </c>
      <c r="N4168" s="120">
        <v>41179</v>
      </c>
      <c r="O4168" s="107">
        <v>35000000</v>
      </c>
      <c r="P4168" s="105" t="s">
        <v>17099</v>
      </c>
      <c r="Q4168" s="120">
        <v>41611</v>
      </c>
      <c r="R4168" s="105">
        <v>34622086</v>
      </c>
      <c r="S4168" s="146" t="s">
        <v>4934</v>
      </c>
      <c r="T4168" s="109">
        <v>41632</v>
      </c>
      <c r="U4168" s="116">
        <v>24034843</v>
      </c>
      <c r="V4168" s="109">
        <v>41632</v>
      </c>
      <c r="W4168" s="141">
        <v>24034843</v>
      </c>
      <c r="X4168" s="141">
        <v>0</v>
      </c>
      <c r="Y4168" s="141">
        <v>0</v>
      </c>
      <c r="Z4168" s="141">
        <v>0</v>
      </c>
      <c r="AA4168" s="114">
        <v>1114149</v>
      </c>
      <c r="AB4168" s="114"/>
      <c r="AC4168" s="132"/>
      <c r="AD4168" s="141"/>
      <c r="AE4168" s="106">
        <v>0</v>
      </c>
      <c r="AF4168" s="106">
        <v>0</v>
      </c>
      <c r="AG4168" s="106">
        <v>0</v>
      </c>
      <c r="AH4168" s="116"/>
      <c r="AI4168" s="116"/>
      <c r="AJ4168" s="116"/>
      <c r="AK4168" s="116"/>
      <c r="AL4168" s="116"/>
      <c r="AM4168" s="116"/>
      <c r="AN4168" s="114">
        <f t="shared" si="128"/>
        <v>1114149</v>
      </c>
      <c r="AO4168" s="114">
        <f t="shared" si="129"/>
        <v>22920694</v>
      </c>
      <c r="AP4168" s="114"/>
      <c r="AQ4168" s="114"/>
      <c r="AR4168" s="114"/>
      <c r="AS4168" s="114"/>
      <c r="AT4168" s="191"/>
    </row>
    <row r="4169" spans="1:46" s="190" customFormat="1" ht="15" customHeight="1" x14ac:dyDescent="0.2">
      <c r="A4169" s="104"/>
      <c r="B4169" s="104">
        <f>VLOOKUP(BJB!$F$9:$F$5599,Ctrl!$B$4:$C$399,2,0)</f>
        <v>35</v>
      </c>
      <c r="C4169" s="104">
        <f>VLOOKUP(BJB!$G$9:$G$5599,Ctrl!$E$4:$F$399,2,0)</f>
        <v>0</v>
      </c>
      <c r="D4169" s="219">
        <v>1</v>
      </c>
      <c r="E4169" s="104" t="str">
        <f>VLOOKUP(BJB!$F$9:$F$5599,Ctrl!$B$4:$D$399,3,0)</f>
        <v>III</v>
      </c>
      <c r="F4169" s="841" t="s">
        <v>9732</v>
      </c>
      <c r="G4169" s="841" t="s">
        <v>7664</v>
      </c>
      <c r="H4169" s="125">
        <v>1120704000284</v>
      </c>
      <c r="I4169" s="220">
        <f>IF(G4168=BJB!$G3582,I4168+1,1)</f>
        <v>1</v>
      </c>
      <c r="J4169" s="912" t="s">
        <v>24023</v>
      </c>
      <c r="K4169" s="121" t="s">
        <v>4933</v>
      </c>
      <c r="L4169" s="104" t="s">
        <v>6477</v>
      </c>
      <c r="M4169" s="104" t="s">
        <v>4668</v>
      </c>
      <c r="N4169" s="120">
        <v>41159</v>
      </c>
      <c r="O4169" s="107">
        <v>95000000</v>
      </c>
      <c r="P4169" s="105" t="s">
        <v>17100</v>
      </c>
      <c r="Q4169" s="120">
        <v>41600</v>
      </c>
      <c r="R4169" s="105">
        <v>97262056</v>
      </c>
      <c r="S4169" s="146" t="s">
        <v>4934</v>
      </c>
      <c r="T4169" s="109">
        <v>41632</v>
      </c>
      <c r="U4169" s="116">
        <v>60008419</v>
      </c>
      <c r="V4169" s="109">
        <v>41632</v>
      </c>
      <c r="W4169" s="141">
        <v>60008419</v>
      </c>
      <c r="X4169" s="141">
        <v>0</v>
      </c>
      <c r="Y4169" s="141">
        <v>0</v>
      </c>
      <c r="Z4169" s="141">
        <v>0</v>
      </c>
      <c r="AA4169" s="114">
        <v>9932417</v>
      </c>
      <c r="AB4169" s="114"/>
      <c r="AC4169" s="132"/>
      <c r="AD4169" s="141"/>
      <c r="AE4169" s="106">
        <v>0</v>
      </c>
      <c r="AF4169" s="106">
        <v>0</v>
      </c>
      <c r="AG4169" s="106">
        <v>0</v>
      </c>
      <c r="AH4169" s="116"/>
      <c r="AI4169" s="116"/>
      <c r="AJ4169" s="116"/>
      <c r="AK4169" s="116"/>
      <c r="AL4169" s="116"/>
      <c r="AM4169" s="116"/>
      <c r="AN4169" s="114">
        <f t="shared" ref="AN4169:AN4232" si="130">SUM(AA4169:AM4169)</f>
        <v>9932417</v>
      </c>
      <c r="AO4169" s="114">
        <f t="shared" ref="AO4169:AO4232" si="131">IF((U4169-AN4169)&lt;0,ABS(0),(U4169-AN4169))</f>
        <v>50076002</v>
      </c>
      <c r="AP4169" s="114" t="s">
        <v>10693</v>
      </c>
      <c r="AQ4169" s="114" t="s">
        <v>11186</v>
      </c>
      <c r="AR4169" s="114" t="s">
        <v>10694</v>
      </c>
      <c r="AS4169" s="114">
        <v>39284000</v>
      </c>
      <c r="AT4169" s="191"/>
    </row>
    <row r="4170" spans="1:46" s="190" customFormat="1" ht="15" customHeight="1" x14ac:dyDescent="0.2">
      <c r="A4170" s="104"/>
      <c r="B4170" s="104">
        <f>VLOOKUP(BJB!$F$9:$F$5599,Ctrl!$B$4:$C$399,2,0)</f>
        <v>35</v>
      </c>
      <c r="C4170" s="104">
        <f>VLOOKUP(BJB!$G$9:$G$5599,Ctrl!$E$4:$F$399,2,0)</f>
        <v>0</v>
      </c>
      <c r="D4170" s="219">
        <v>1</v>
      </c>
      <c r="E4170" s="104" t="str">
        <f>VLOOKUP(BJB!$F$9:$F$5599,Ctrl!$B$4:$D$399,3,0)</f>
        <v>III</v>
      </c>
      <c r="F4170" s="841" t="s">
        <v>9732</v>
      </c>
      <c r="G4170" s="841" t="s">
        <v>7664</v>
      </c>
      <c r="H4170" s="125"/>
      <c r="I4170" s="220">
        <f>IF(G4169=BJB!$G3583,I4169+1,1)</f>
        <v>1</v>
      </c>
      <c r="J4170" s="912" t="s">
        <v>24024</v>
      </c>
      <c r="K4170" s="121" t="s">
        <v>826</v>
      </c>
      <c r="L4170" s="104" t="s">
        <v>6476</v>
      </c>
      <c r="M4170" s="104" t="s">
        <v>5153</v>
      </c>
      <c r="N4170" s="120">
        <v>40952</v>
      </c>
      <c r="O4170" s="107">
        <v>60921850</v>
      </c>
      <c r="P4170" s="105" t="s">
        <v>6222</v>
      </c>
      <c r="Q4170" s="120" t="s">
        <v>6222</v>
      </c>
      <c r="R4170" s="890">
        <v>0</v>
      </c>
      <c r="S4170" s="146" t="s">
        <v>5094</v>
      </c>
      <c r="T4170" s="109">
        <v>41652</v>
      </c>
      <c r="U4170" s="116">
        <v>12679356</v>
      </c>
      <c r="V4170" s="109" t="s">
        <v>6222</v>
      </c>
      <c r="W4170" s="141">
        <v>0</v>
      </c>
      <c r="X4170" s="141">
        <v>0</v>
      </c>
      <c r="Y4170" s="141">
        <v>0</v>
      </c>
      <c r="Z4170" s="141">
        <v>0</v>
      </c>
      <c r="AA4170" s="114">
        <v>0</v>
      </c>
      <c r="AB4170" s="114"/>
      <c r="AC4170" s="116"/>
      <c r="AD4170" s="141"/>
      <c r="AE4170" s="106">
        <v>0</v>
      </c>
      <c r="AF4170" s="106">
        <v>0</v>
      </c>
      <c r="AG4170" s="106">
        <v>0</v>
      </c>
      <c r="AH4170" s="116"/>
      <c r="AI4170" s="116"/>
      <c r="AJ4170" s="116"/>
      <c r="AK4170" s="116"/>
      <c r="AL4170" s="116"/>
      <c r="AM4170" s="116"/>
      <c r="AN4170" s="114">
        <f t="shared" si="130"/>
        <v>0</v>
      </c>
      <c r="AO4170" s="114">
        <f t="shared" si="131"/>
        <v>12679356</v>
      </c>
      <c r="AP4170" s="114"/>
      <c r="AQ4170" s="114"/>
      <c r="AR4170" s="114"/>
      <c r="AS4170" s="114"/>
      <c r="AT4170" s="191"/>
    </row>
    <row r="4171" spans="1:46" s="190" customFormat="1" ht="15" customHeight="1" x14ac:dyDescent="0.2">
      <c r="A4171" s="104"/>
      <c r="B4171" s="104">
        <f>VLOOKUP(BJB!$F$9:$F$5599,Ctrl!$B$4:$C$399,2,0)</f>
        <v>35</v>
      </c>
      <c r="C4171" s="104">
        <f>VLOOKUP(BJB!$G$9:$G$5599,Ctrl!$E$4:$F$399,2,0)</f>
        <v>0</v>
      </c>
      <c r="D4171" s="219">
        <v>1</v>
      </c>
      <c r="E4171" s="104" t="str">
        <f>VLOOKUP(BJB!$F$9:$F$5599,Ctrl!$B$4:$D$399,3,0)</f>
        <v>III</v>
      </c>
      <c r="F4171" s="841" t="s">
        <v>9732</v>
      </c>
      <c r="G4171" s="841" t="s">
        <v>7664</v>
      </c>
      <c r="H4171" s="125"/>
      <c r="I4171" s="220">
        <f>IF(G4170=BJB!$G3584,I4170+1,1)</f>
        <v>1</v>
      </c>
      <c r="J4171" s="912" t="s">
        <v>24025</v>
      </c>
      <c r="K4171" s="121" t="s">
        <v>5150</v>
      </c>
      <c r="L4171" s="104" t="s">
        <v>6476</v>
      </c>
      <c r="M4171" s="104" t="s">
        <v>1370</v>
      </c>
      <c r="N4171" s="120">
        <v>40085</v>
      </c>
      <c r="O4171" s="107">
        <v>89403233</v>
      </c>
      <c r="P4171" s="105" t="s">
        <v>6222</v>
      </c>
      <c r="Q4171" s="120" t="s">
        <v>6222</v>
      </c>
      <c r="R4171" s="890">
        <v>0</v>
      </c>
      <c r="S4171" s="146" t="s">
        <v>5094</v>
      </c>
      <c r="T4171" s="109">
        <v>41652</v>
      </c>
      <c r="U4171" s="116">
        <v>13991790</v>
      </c>
      <c r="V4171" s="109" t="s">
        <v>6222</v>
      </c>
      <c r="W4171" s="141">
        <v>0</v>
      </c>
      <c r="X4171" s="141">
        <v>0</v>
      </c>
      <c r="Y4171" s="141">
        <v>0</v>
      </c>
      <c r="Z4171" s="141">
        <v>0</v>
      </c>
      <c r="AA4171" s="114">
        <v>0</v>
      </c>
      <c r="AB4171" s="114"/>
      <c r="AC4171" s="116"/>
      <c r="AD4171" s="141"/>
      <c r="AE4171" s="106">
        <v>0</v>
      </c>
      <c r="AF4171" s="106">
        <v>0</v>
      </c>
      <c r="AG4171" s="106">
        <v>0</v>
      </c>
      <c r="AH4171" s="116"/>
      <c r="AI4171" s="116"/>
      <c r="AJ4171" s="116"/>
      <c r="AK4171" s="116"/>
      <c r="AL4171" s="116"/>
      <c r="AM4171" s="116"/>
      <c r="AN4171" s="114">
        <f t="shared" si="130"/>
        <v>0</v>
      </c>
      <c r="AO4171" s="114">
        <f t="shared" si="131"/>
        <v>13991790</v>
      </c>
      <c r="AP4171" s="114"/>
      <c r="AQ4171" s="114"/>
      <c r="AR4171" s="114"/>
      <c r="AS4171" s="114"/>
      <c r="AT4171" s="191"/>
    </row>
    <row r="4172" spans="1:46" s="190" customFormat="1" ht="15" customHeight="1" x14ac:dyDescent="0.2">
      <c r="A4172" s="104"/>
      <c r="B4172" s="104">
        <f>VLOOKUP(BJB!$F$9:$F$5599,Ctrl!$B$4:$C$399,2,0)</f>
        <v>35</v>
      </c>
      <c r="C4172" s="104">
        <f>VLOOKUP(BJB!$G$9:$G$5599,Ctrl!$E$4:$F$399,2,0)</f>
        <v>0</v>
      </c>
      <c r="D4172" s="219">
        <v>1</v>
      </c>
      <c r="E4172" s="104" t="str">
        <f>VLOOKUP(BJB!$F$9:$F$5599,Ctrl!$B$4:$D$399,3,0)</f>
        <v>III</v>
      </c>
      <c r="F4172" s="841" t="s">
        <v>9732</v>
      </c>
      <c r="G4172" s="841" t="s">
        <v>7664</v>
      </c>
      <c r="H4172" s="125"/>
      <c r="I4172" s="220">
        <f>IF(G4171=BJB!$G3585,I4171+1,1)</f>
        <v>1</v>
      </c>
      <c r="J4172" s="912" t="s">
        <v>24026</v>
      </c>
      <c r="K4172" s="121" t="s">
        <v>5151</v>
      </c>
      <c r="L4172" s="104" t="s">
        <v>6476</v>
      </c>
      <c r="M4172" s="104" t="s">
        <v>5154</v>
      </c>
      <c r="N4172" s="120">
        <v>41038</v>
      </c>
      <c r="O4172" s="107">
        <v>21287455</v>
      </c>
      <c r="P4172" s="105" t="s">
        <v>6222</v>
      </c>
      <c r="Q4172" s="120" t="s">
        <v>6222</v>
      </c>
      <c r="R4172" s="890">
        <v>0</v>
      </c>
      <c r="S4172" s="146" t="s">
        <v>5094</v>
      </c>
      <c r="T4172" s="109">
        <v>41652</v>
      </c>
      <c r="U4172" s="116">
        <v>1683364</v>
      </c>
      <c r="V4172" s="109" t="s">
        <v>6222</v>
      </c>
      <c r="W4172" s="141">
        <v>0</v>
      </c>
      <c r="X4172" s="141">
        <v>0</v>
      </c>
      <c r="Y4172" s="141">
        <v>0</v>
      </c>
      <c r="Z4172" s="141">
        <v>0</v>
      </c>
      <c r="AA4172" s="114">
        <v>0</v>
      </c>
      <c r="AB4172" s="114"/>
      <c r="AC4172" s="116"/>
      <c r="AD4172" s="141"/>
      <c r="AE4172" s="106">
        <v>0</v>
      </c>
      <c r="AF4172" s="106">
        <v>0</v>
      </c>
      <c r="AG4172" s="106">
        <v>0</v>
      </c>
      <c r="AH4172" s="116"/>
      <c r="AI4172" s="116"/>
      <c r="AJ4172" s="116"/>
      <c r="AK4172" s="116"/>
      <c r="AL4172" s="116"/>
      <c r="AM4172" s="116"/>
      <c r="AN4172" s="114">
        <f t="shared" si="130"/>
        <v>0</v>
      </c>
      <c r="AO4172" s="114">
        <f t="shared" si="131"/>
        <v>1683364</v>
      </c>
      <c r="AP4172" s="114"/>
      <c r="AQ4172" s="114"/>
      <c r="AR4172" s="114"/>
      <c r="AS4172" s="114"/>
      <c r="AT4172" s="191"/>
    </row>
    <row r="4173" spans="1:46" s="190" customFormat="1" ht="15" customHeight="1" x14ac:dyDescent="0.2">
      <c r="A4173" s="104"/>
      <c r="B4173" s="104">
        <f>VLOOKUP(BJB!$F$9:$F$5599,Ctrl!$B$4:$C$399,2,0)</f>
        <v>35</v>
      </c>
      <c r="C4173" s="104">
        <f>VLOOKUP(BJB!$G$9:$G$5599,Ctrl!$E$4:$F$399,2,0)</f>
        <v>0</v>
      </c>
      <c r="D4173" s="219">
        <v>1</v>
      </c>
      <c r="E4173" s="104" t="str">
        <f>VLOOKUP(BJB!$F$9:$F$5599,Ctrl!$B$4:$D$399,3,0)</f>
        <v>III</v>
      </c>
      <c r="F4173" s="841" t="s">
        <v>9732</v>
      </c>
      <c r="G4173" s="841" t="s">
        <v>7664</v>
      </c>
      <c r="H4173" s="125"/>
      <c r="I4173" s="220">
        <f>IF(G4172=BJB!$G3586,I4172+1,1)</f>
        <v>1</v>
      </c>
      <c r="J4173" s="912" t="s">
        <v>24027</v>
      </c>
      <c r="K4173" s="121" t="s">
        <v>3059</v>
      </c>
      <c r="L4173" s="104" t="s">
        <v>6476</v>
      </c>
      <c r="M4173" s="104" t="s">
        <v>5155</v>
      </c>
      <c r="N4173" s="120">
        <v>40465</v>
      </c>
      <c r="O4173" s="107">
        <v>71052508</v>
      </c>
      <c r="P4173" s="105" t="s">
        <v>6222</v>
      </c>
      <c r="Q4173" s="120" t="s">
        <v>6222</v>
      </c>
      <c r="R4173" s="890">
        <v>0</v>
      </c>
      <c r="S4173" s="146" t="s">
        <v>5094</v>
      </c>
      <c r="T4173" s="109">
        <v>41652</v>
      </c>
      <c r="U4173" s="116">
        <v>7755465</v>
      </c>
      <c r="V4173" s="109" t="s">
        <v>6222</v>
      </c>
      <c r="W4173" s="141">
        <v>0</v>
      </c>
      <c r="X4173" s="141">
        <v>0</v>
      </c>
      <c r="Y4173" s="141">
        <v>0</v>
      </c>
      <c r="Z4173" s="141">
        <v>0</v>
      </c>
      <c r="AA4173" s="114">
        <v>0</v>
      </c>
      <c r="AB4173" s="114"/>
      <c r="AC4173" s="116"/>
      <c r="AD4173" s="141"/>
      <c r="AE4173" s="106">
        <v>0</v>
      </c>
      <c r="AF4173" s="106">
        <v>0</v>
      </c>
      <c r="AG4173" s="106">
        <v>0</v>
      </c>
      <c r="AH4173" s="116"/>
      <c r="AI4173" s="116"/>
      <c r="AJ4173" s="116"/>
      <c r="AK4173" s="116"/>
      <c r="AL4173" s="116"/>
      <c r="AM4173" s="116"/>
      <c r="AN4173" s="114">
        <f t="shared" si="130"/>
        <v>0</v>
      </c>
      <c r="AO4173" s="114">
        <f t="shared" si="131"/>
        <v>7755465</v>
      </c>
      <c r="AP4173" s="114"/>
      <c r="AQ4173" s="114"/>
      <c r="AR4173" s="114"/>
      <c r="AS4173" s="114"/>
    </row>
    <row r="4174" spans="1:46" s="190" customFormat="1" ht="15" customHeight="1" x14ac:dyDescent="0.2">
      <c r="A4174" s="104"/>
      <c r="B4174" s="104">
        <f>VLOOKUP(BJB!$F$9:$F$5599,Ctrl!$B$4:$C$399,2,0)</f>
        <v>35</v>
      </c>
      <c r="C4174" s="104">
        <f>VLOOKUP(BJB!$G$9:$G$5599,Ctrl!$E$4:$F$399,2,0)</f>
        <v>0</v>
      </c>
      <c r="D4174" s="219">
        <v>1</v>
      </c>
      <c r="E4174" s="104" t="str">
        <f>VLOOKUP(BJB!$F$9:$F$5599,Ctrl!$B$4:$D$399,3,0)</f>
        <v>III</v>
      </c>
      <c r="F4174" s="841" t="s">
        <v>9732</v>
      </c>
      <c r="G4174" s="841" t="s">
        <v>7664</v>
      </c>
      <c r="H4174" s="125"/>
      <c r="I4174" s="220">
        <f>IF(G4173=BJB!$G3587,I4173+1,1)</f>
        <v>1</v>
      </c>
      <c r="J4174" s="912" t="s">
        <v>24028</v>
      </c>
      <c r="K4174" s="121" t="s">
        <v>5152</v>
      </c>
      <c r="L4174" s="104" t="s">
        <v>6476</v>
      </c>
      <c r="M4174" s="104" t="s">
        <v>4832</v>
      </c>
      <c r="N4174" s="120">
        <v>40690</v>
      </c>
      <c r="O4174" s="107">
        <v>35538271</v>
      </c>
      <c r="P4174" s="105" t="s">
        <v>6222</v>
      </c>
      <c r="Q4174" s="120" t="s">
        <v>6222</v>
      </c>
      <c r="R4174" s="890">
        <v>0</v>
      </c>
      <c r="S4174" s="146" t="s">
        <v>5094</v>
      </c>
      <c r="T4174" s="109">
        <v>41652</v>
      </c>
      <c r="U4174" s="116">
        <v>6978764</v>
      </c>
      <c r="V4174" s="109" t="s">
        <v>6222</v>
      </c>
      <c r="W4174" s="141">
        <v>0</v>
      </c>
      <c r="X4174" s="141">
        <v>0</v>
      </c>
      <c r="Y4174" s="141">
        <v>0</v>
      </c>
      <c r="Z4174" s="141">
        <v>0</v>
      </c>
      <c r="AA4174" s="114">
        <v>0</v>
      </c>
      <c r="AB4174" s="114"/>
      <c r="AC4174" s="116"/>
      <c r="AD4174" s="141"/>
      <c r="AE4174" s="106">
        <v>0</v>
      </c>
      <c r="AF4174" s="106">
        <v>0</v>
      </c>
      <c r="AG4174" s="106">
        <v>0</v>
      </c>
      <c r="AH4174" s="116"/>
      <c r="AI4174" s="116"/>
      <c r="AJ4174" s="116"/>
      <c r="AK4174" s="116"/>
      <c r="AL4174" s="116"/>
      <c r="AM4174" s="116"/>
      <c r="AN4174" s="114">
        <f t="shared" si="130"/>
        <v>0</v>
      </c>
      <c r="AO4174" s="114">
        <f t="shared" si="131"/>
        <v>6978764</v>
      </c>
      <c r="AP4174" s="114"/>
      <c r="AQ4174" s="114"/>
      <c r="AR4174" s="114"/>
      <c r="AS4174" s="114"/>
    </row>
    <row r="4175" spans="1:46" s="190" customFormat="1" ht="15" customHeight="1" x14ac:dyDescent="0.2">
      <c r="A4175" s="104"/>
      <c r="B4175" s="104">
        <f>VLOOKUP(BJB!$F$9:$F$5599,Ctrl!$B$4:$C$399,2,0)</f>
        <v>35</v>
      </c>
      <c r="C4175" s="104">
        <f>VLOOKUP(BJB!$G$9:$G$5599,Ctrl!$E$4:$F$399,2,0)</f>
        <v>0</v>
      </c>
      <c r="D4175" s="219">
        <v>1</v>
      </c>
      <c r="E4175" s="104" t="str">
        <f>VLOOKUP(BJB!$F$9:$F$5599,Ctrl!$B$4:$D$399,3,0)</f>
        <v>III</v>
      </c>
      <c r="F4175" s="841" t="s">
        <v>9732</v>
      </c>
      <c r="G4175" s="841" t="s">
        <v>7664</v>
      </c>
      <c r="H4175" s="125"/>
      <c r="I4175" s="220">
        <f>IF(G4174=BJB!$G3588,I4174+1,1)</f>
        <v>1</v>
      </c>
      <c r="J4175" s="912" t="s">
        <v>24029</v>
      </c>
      <c r="K4175" s="121" t="s">
        <v>1379</v>
      </c>
      <c r="L4175" s="104" t="s">
        <v>6476</v>
      </c>
      <c r="M4175" s="104" t="s">
        <v>869</v>
      </c>
      <c r="N4175" s="120">
        <v>40140</v>
      </c>
      <c r="O4175" s="107">
        <v>60921850</v>
      </c>
      <c r="P4175" s="105" t="s">
        <v>6222</v>
      </c>
      <c r="Q4175" s="120" t="s">
        <v>6222</v>
      </c>
      <c r="R4175" s="890">
        <v>0</v>
      </c>
      <c r="S4175" s="146" t="s">
        <v>5094</v>
      </c>
      <c r="T4175" s="109">
        <v>41652</v>
      </c>
      <c r="U4175" s="116">
        <v>6252597</v>
      </c>
      <c r="V4175" s="109" t="s">
        <v>6222</v>
      </c>
      <c r="W4175" s="141">
        <v>0</v>
      </c>
      <c r="X4175" s="141">
        <v>0</v>
      </c>
      <c r="Y4175" s="141">
        <v>0</v>
      </c>
      <c r="Z4175" s="141">
        <v>0</v>
      </c>
      <c r="AA4175" s="114">
        <v>0</v>
      </c>
      <c r="AB4175" s="114"/>
      <c r="AC4175" s="116"/>
      <c r="AD4175" s="141"/>
      <c r="AE4175" s="106">
        <v>0</v>
      </c>
      <c r="AF4175" s="106">
        <v>0</v>
      </c>
      <c r="AG4175" s="106">
        <v>0</v>
      </c>
      <c r="AH4175" s="116"/>
      <c r="AI4175" s="116"/>
      <c r="AJ4175" s="116"/>
      <c r="AK4175" s="116"/>
      <c r="AL4175" s="116"/>
      <c r="AM4175" s="116"/>
      <c r="AN4175" s="114">
        <f t="shared" si="130"/>
        <v>0</v>
      </c>
      <c r="AO4175" s="114">
        <f t="shared" si="131"/>
        <v>6252597</v>
      </c>
      <c r="AP4175" s="114"/>
      <c r="AQ4175" s="114"/>
      <c r="AR4175" s="114"/>
      <c r="AS4175" s="114"/>
      <c r="AT4175" s="191"/>
    </row>
    <row r="4176" spans="1:46" s="190" customFormat="1" ht="15" customHeight="1" x14ac:dyDescent="0.2">
      <c r="A4176" s="104"/>
      <c r="B4176" s="104">
        <f>VLOOKUP(BJB!$F$9:$F$5599,Ctrl!$B$4:$C$399,2,0)</f>
        <v>35</v>
      </c>
      <c r="C4176" s="104">
        <f>VLOOKUP(BJB!$G$9:$G$5599,Ctrl!$E$4:$F$399,2,0)</f>
        <v>0</v>
      </c>
      <c r="D4176" s="219">
        <v>1</v>
      </c>
      <c r="E4176" s="104" t="str">
        <f>VLOOKUP(BJB!$F$9:$F$5599,Ctrl!$B$4:$D$399,3,0)</f>
        <v>III</v>
      </c>
      <c r="F4176" s="841" t="s">
        <v>9732</v>
      </c>
      <c r="G4176" s="841" t="s">
        <v>7664</v>
      </c>
      <c r="H4176" s="125"/>
      <c r="I4176" s="220">
        <f>IF(G4175=BJB!$G3589,I4175+1,1)</f>
        <v>1</v>
      </c>
      <c r="J4176" s="912" t="s">
        <v>24030</v>
      </c>
      <c r="K4176" s="121" t="s">
        <v>2628</v>
      </c>
      <c r="L4176" s="104" t="s">
        <v>6476</v>
      </c>
      <c r="M4176" s="104" t="s">
        <v>5134</v>
      </c>
      <c r="N4176" s="120">
        <v>41599</v>
      </c>
      <c r="O4176" s="107">
        <v>188402500</v>
      </c>
      <c r="P4176" s="105" t="s">
        <v>6222</v>
      </c>
      <c r="Q4176" s="120" t="s">
        <v>6222</v>
      </c>
      <c r="R4176" s="890">
        <v>0</v>
      </c>
      <c r="S4176" s="146" t="s">
        <v>5099</v>
      </c>
      <c r="T4176" s="109">
        <v>41655</v>
      </c>
      <c r="U4176" s="116">
        <v>185876133</v>
      </c>
      <c r="V4176" s="109" t="s">
        <v>6222</v>
      </c>
      <c r="W4176" s="141">
        <v>0</v>
      </c>
      <c r="X4176" s="141">
        <v>0</v>
      </c>
      <c r="Y4176" s="141">
        <v>0</v>
      </c>
      <c r="Z4176" s="141">
        <v>0</v>
      </c>
      <c r="AA4176" s="114">
        <v>16031696</v>
      </c>
      <c r="AB4176" s="114"/>
      <c r="AC4176" s="116"/>
      <c r="AD4176" s="141"/>
      <c r="AE4176" s="106">
        <v>0</v>
      </c>
      <c r="AF4176" s="106">
        <v>0</v>
      </c>
      <c r="AG4176" s="106">
        <v>0</v>
      </c>
      <c r="AH4176" s="116"/>
      <c r="AI4176" s="116"/>
      <c r="AJ4176" s="116"/>
      <c r="AK4176" s="116"/>
      <c r="AL4176" s="116"/>
      <c r="AM4176" s="116"/>
      <c r="AN4176" s="114">
        <f t="shared" si="130"/>
        <v>16031696</v>
      </c>
      <c r="AO4176" s="114">
        <f t="shared" si="131"/>
        <v>169844437</v>
      </c>
      <c r="AP4176" s="114"/>
      <c r="AQ4176" s="114"/>
      <c r="AR4176" s="114"/>
      <c r="AS4176" s="114"/>
      <c r="AT4176" s="191"/>
    </row>
    <row r="4177" spans="1:46" s="190" customFormat="1" ht="15" customHeight="1" x14ac:dyDescent="0.2">
      <c r="A4177" s="104"/>
      <c r="B4177" s="104">
        <f>VLOOKUP(BJB!$F$9:$F$5599,Ctrl!$B$4:$C$399,2,0)</f>
        <v>35</v>
      </c>
      <c r="C4177" s="104">
        <f>VLOOKUP(BJB!$G$9:$G$5599,Ctrl!$E$4:$F$399,2,0)</f>
        <v>0</v>
      </c>
      <c r="D4177" s="219">
        <v>1</v>
      </c>
      <c r="E4177" s="104" t="str">
        <f>VLOOKUP(BJB!$F$9:$F$5599,Ctrl!$B$4:$D$399,3,0)</f>
        <v>III</v>
      </c>
      <c r="F4177" s="841" t="s">
        <v>9732</v>
      </c>
      <c r="G4177" s="841" t="s">
        <v>7664</v>
      </c>
      <c r="H4177" s="125"/>
      <c r="I4177" s="220">
        <f>IF(G4176=BJB!$G3590,I4176+1,1)</f>
        <v>1</v>
      </c>
      <c r="J4177" s="912" t="s">
        <v>24031</v>
      </c>
      <c r="K4177" s="121" t="s">
        <v>5163</v>
      </c>
      <c r="L4177" s="104" t="s">
        <v>6476</v>
      </c>
      <c r="M4177" s="104" t="s">
        <v>5164</v>
      </c>
      <c r="N4177" s="120">
        <v>41324</v>
      </c>
      <c r="O4177" s="107">
        <v>195412500</v>
      </c>
      <c r="P4177" s="105" t="s">
        <v>6222</v>
      </c>
      <c r="Q4177" s="120" t="s">
        <v>6222</v>
      </c>
      <c r="R4177" s="890">
        <v>0</v>
      </c>
      <c r="S4177" s="146" t="s">
        <v>5047</v>
      </c>
      <c r="T4177" s="109">
        <v>41698</v>
      </c>
      <c r="U4177" s="116">
        <v>188524405</v>
      </c>
      <c r="V4177" s="109" t="s">
        <v>6222</v>
      </c>
      <c r="W4177" s="141">
        <v>0</v>
      </c>
      <c r="X4177" s="141">
        <v>0</v>
      </c>
      <c r="Y4177" s="141">
        <v>0</v>
      </c>
      <c r="Z4177" s="141">
        <v>0</v>
      </c>
      <c r="AA4177" s="114">
        <v>0</v>
      </c>
      <c r="AB4177" s="114"/>
      <c r="AC4177" s="116"/>
      <c r="AD4177" s="141"/>
      <c r="AE4177" s="106">
        <v>0</v>
      </c>
      <c r="AF4177" s="106">
        <v>0</v>
      </c>
      <c r="AG4177" s="106">
        <v>0</v>
      </c>
      <c r="AH4177" s="124"/>
      <c r="AI4177" s="116"/>
      <c r="AJ4177" s="116"/>
      <c r="AK4177" s="116"/>
      <c r="AL4177" s="116"/>
      <c r="AM4177" s="116"/>
      <c r="AN4177" s="114">
        <f t="shared" si="130"/>
        <v>0</v>
      </c>
      <c r="AO4177" s="114">
        <f t="shared" si="131"/>
        <v>188524405</v>
      </c>
      <c r="AP4177" s="114"/>
      <c r="AQ4177" s="114"/>
      <c r="AR4177" s="114"/>
      <c r="AS4177" s="114"/>
      <c r="AT4177" s="191"/>
    </row>
    <row r="4178" spans="1:46" s="190" customFormat="1" ht="15" customHeight="1" x14ac:dyDescent="0.2">
      <c r="A4178" s="104"/>
      <c r="B4178" s="104">
        <f>VLOOKUP(BJB!$F$9:$F$5599,Ctrl!$B$4:$C$399,2,0)</f>
        <v>35</v>
      </c>
      <c r="C4178" s="104">
        <f>VLOOKUP(BJB!$G$9:$G$5599,Ctrl!$E$4:$F$399,2,0)</f>
        <v>0</v>
      </c>
      <c r="D4178" s="219">
        <v>1</v>
      </c>
      <c r="E4178" s="104" t="str">
        <f>VLOOKUP(BJB!$F$9:$F$5599,Ctrl!$B$4:$D$399,3,0)</f>
        <v>III</v>
      </c>
      <c r="F4178" s="841" t="s">
        <v>9732</v>
      </c>
      <c r="G4178" s="841" t="s">
        <v>7664</v>
      </c>
      <c r="H4178" s="125"/>
      <c r="I4178" s="220">
        <f>IF(G4177=BJB!$G3591,I4177+1,1)</f>
        <v>1</v>
      </c>
      <c r="J4178" s="912" t="s">
        <v>24032</v>
      </c>
      <c r="K4178" s="121" t="s">
        <v>5296</v>
      </c>
      <c r="L4178" s="104" t="s">
        <v>6477</v>
      </c>
      <c r="M4178" s="104" t="s">
        <v>4672</v>
      </c>
      <c r="N4178" s="120">
        <v>41107</v>
      </c>
      <c r="O4178" s="107">
        <v>35000000</v>
      </c>
      <c r="P4178" s="105" t="s">
        <v>17101</v>
      </c>
      <c r="Q4178" s="120">
        <v>41691</v>
      </c>
      <c r="R4178" s="105">
        <v>25979382</v>
      </c>
      <c r="S4178" s="146" t="s">
        <v>5086</v>
      </c>
      <c r="T4178" s="109">
        <v>41729</v>
      </c>
      <c r="U4178" s="116">
        <v>17533372</v>
      </c>
      <c r="V4178" s="109">
        <v>41699</v>
      </c>
      <c r="W4178" s="141">
        <v>17533372</v>
      </c>
      <c r="X4178" s="141">
        <v>0</v>
      </c>
      <c r="Y4178" s="141">
        <v>0</v>
      </c>
      <c r="Z4178" s="141">
        <v>0</v>
      </c>
      <c r="AA4178" s="114">
        <v>0</v>
      </c>
      <c r="AB4178" s="114"/>
      <c r="AC4178" s="116"/>
      <c r="AD4178" s="141"/>
      <c r="AE4178" s="106">
        <v>0</v>
      </c>
      <c r="AF4178" s="106">
        <v>0</v>
      </c>
      <c r="AG4178" s="106">
        <v>0</v>
      </c>
      <c r="AH4178" s="116"/>
      <c r="AI4178" s="116"/>
      <c r="AJ4178" s="116"/>
      <c r="AK4178" s="116"/>
      <c r="AL4178" s="116"/>
      <c r="AM4178" s="116"/>
      <c r="AN4178" s="114">
        <f t="shared" si="130"/>
        <v>0</v>
      </c>
      <c r="AO4178" s="114">
        <f t="shared" si="131"/>
        <v>17533372</v>
      </c>
      <c r="AP4178" s="114"/>
      <c r="AQ4178" s="114"/>
      <c r="AR4178" s="114"/>
      <c r="AS4178" s="114"/>
      <c r="AT4178" s="191"/>
    </row>
    <row r="4179" spans="1:46" s="190" customFormat="1" ht="15" customHeight="1" x14ac:dyDescent="0.2">
      <c r="A4179" s="104"/>
      <c r="B4179" s="104">
        <f>VLOOKUP(BJB!$F$9:$F$5599,Ctrl!$B$4:$C$399,2,0)</f>
        <v>35</v>
      </c>
      <c r="C4179" s="104">
        <f>VLOOKUP(BJB!$G$9:$G$5599,Ctrl!$E$4:$F$399,2,0)</f>
        <v>0</v>
      </c>
      <c r="D4179" s="219">
        <v>1</v>
      </c>
      <c r="E4179" s="104" t="str">
        <f>VLOOKUP(BJB!$F$9:$F$5599,Ctrl!$B$4:$D$399,3,0)</f>
        <v>III</v>
      </c>
      <c r="F4179" s="841" t="s">
        <v>9732</v>
      </c>
      <c r="G4179" s="841" t="s">
        <v>7664</v>
      </c>
      <c r="H4179" s="125"/>
      <c r="I4179" s="220">
        <f>IF(G4178=BJB!$G3592,I4178+1,1)</f>
        <v>1</v>
      </c>
      <c r="J4179" s="912" t="s">
        <v>24033</v>
      </c>
      <c r="K4179" s="121" t="s">
        <v>4836</v>
      </c>
      <c r="L4179" s="104" t="s">
        <v>6477</v>
      </c>
      <c r="M4179" s="104" t="s">
        <v>4668</v>
      </c>
      <c r="N4179" s="120">
        <v>41159</v>
      </c>
      <c r="O4179" s="107">
        <v>70000000</v>
      </c>
      <c r="P4179" s="105" t="s">
        <v>17101</v>
      </c>
      <c r="Q4179" s="120">
        <v>41691</v>
      </c>
      <c r="R4179" s="105">
        <v>58828959</v>
      </c>
      <c r="S4179" s="146" t="s">
        <v>5086</v>
      </c>
      <c r="T4179" s="109">
        <v>41729</v>
      </c>
      <c r="U4179" s="116">
        <v>39589396</v>
      </c>
      <c r="V4179" s="109">
        <v>41699</v>
      </c>
      <c r="W4179" s="141">
        <v>39589396</v>
      </c>
      <c r="X4179" s="141">
        <v>0</v>
      </c>
      <c r="Y4179" s="141">
        <v>0</v>
      </c>
      <c r="Z4179" s="141">
        <v>0</v>
      </c>
      <c r="AA4179" s="114">
        <v>0</v>
      </c>
      <c r="AB4179" s="114"/>
      <c r="AC4179" s="116"/>
      <c r="AD4179" s="141"/>
      <c r="AE4179" s="106">
        <v>0</v>
      </c>
      <c r="AF4179" s="106">
        <v>0</v>
      </c>
      <c r="AG4179" s="106">
        <v>0</v>
      </c>
      <c r="AH4179" s="116"/>
      <c r="AI4179" s="116"/>
      <c r="AJ4179" s="116"/>
      <c r="AK4179" s="116"/>
      <c r="AL4179" s="116"/>
      <c r="AM4179" s="116"/>
      <c r="AN4179" s="114">
        <f t="shared" si="130"/>
        <v>0</v>
      </c>
      <c r="AO4179" s="114">
        <f t="shared" si="131"/>
        <v>39589396</v>
      </c>
      <c r="AP4179" s="114"/>
      <c r="AQ4179" s="114"/>
      <c r="AR4179" s="114"/>
      <c r="AS4179" s="114"/>
      <c r="AT4179" s="191"/>
    </row>
    <row r="4180" spans="1:46" s="190" customFormat="1" ht="15" customHeight="1" x14ac:dyDescent="0.2">
      <c r="A4180" s="104"/>
      <c r="B4180" s="104">
        <f>VLOOKUP(BJB!$F$9:$F$5599,Ctrl!$B$4:$C$399,2,0)</f>
        <v>35</v>
      </c>
      <c r="C4180" s="104">
        <f>VLOOKUP(BJB!$G$9:$G$5599,Ctrl!$E$4:$F$399,2,0)</f>
        <v>0</v>
      </c>
      <c r="D4180" s="219">
        <v>1</v>
      </c>
      <c r="E4180" s="104" t="str">
        <f>VLOOKUP(BJB!$F$9:$F$5599,Ctrl!$B$4:$D$399,3,0)</f>
        <v>III</v>
      </c>
      <c r="F4180" s="841" t="s">
        <v>9732</v>
      </c>
      <c r="G4180" s="841" t="s">
        <v>7664</v>
      </c>
      <c r="H4180" s="125"/>
      <c r="I4180" s="220">
        <f>IF(G4179=BJB!$G3593,I4179+1,1)</f>
        <v>1</v>
      </c>
      <c r="J4180" s="912" t="s">
        <v>24034</v>
      </c>
      <c r="K4180" s="121" t="s">
        <v>5297</v>
      </c>
      <c r="L4180" s="104" t="s">
        <v>6477</v>
      </c>
      <c r="M4180" s="104" t="s">
        <v>4658</v>
      </c>
      <c r="N4180" s="120">
        <v>41022</v>
      </c>
      <c r="O4180" s="107">
        <v>125000000</v>
      </c>
      <c r="P4180" s="105" t="s">
        <v>17102</v>
      </c>
      <c r="Q4180" s="120">
        <v>41611</v>
      </c>
      <c r="R4180" s="105">
        <v>143253635</v>
      </c>
      <c r="S4180" s="146" t="s">
        <v>5086</v>
      </c>
      <c r="T4180" s="109">
        <v>41729</v>
      </c>
      <c r="U4180" s="116">
        <v>87500000</v>
      </c>
      <c r="V4180" s="109">
        <v>41699</v>
      </c>
      <c r="W4180" s="141">
        <v>87500000</v>
      </c>
      <c r="X4180" s="141">
        <v>0</v>
      </c>
      <c r="Y4180" s="141">
        <v>0</v>
      </c>
      <c r="Z4180" s="141">
        <v>0</v>
      </c>
      <c r="AA4180" s="114">
        <v>0</v>
      </c>
      <c r="AB4180" s="114"/>
      <c r="AC4180" s="116"/>
      <c r="AD4180" s="141"/>
      <c r="AE4180" s="106">
        <v>0</v>
      </c>
      <c r="AF4180" s="106">
        <v>0</v>
      </c>
      <c r="AG4180" s="106">
        <v>0</v>
      </c>
      <c r="AH4180" s="116"/>
      <c r="AI4180" s="116"/>
      <c r="AJ4180" s="116"/>
      <c r="AK4180" s="116"/>
      <c r="AL4180" s="116"/>
      <c r="AM4180" s="116"/>
      <c r="AN4180" s="114">
        <f t="shared" si="130"/>
        <v>0</v>
      </c>
      <c r="AO4180" s="114">
        <f t="shared" si="131"/>
        <v>87500000</v>
      </c>
      <c r="AP4180" s="114"/>
      <c r="AQ4180" s="114"/>
      <c r="AR4180" s="114"/>
      <c r="AS4180" s="114"/>
      <c r="AT4180" s="191"/>
    </row>
    <row r="4181" spans="1:46" s="190" customFormat="1" ht="15" customHeight="1" x14ac:dyDescent="0.2">
      <c r="A4181" s="104"/>
      <c r="B4181" s="104">
        <f>VLOOKUP(BJB!$F$9:$F$5599,Ctrl!$B$4:$C$399,2,0)</f>
        <v>35</v>
      </c>
      <c r="C4181" s="104">
        <f>VLOOKUP(BJB!$G$9:$G$5599,Ctrl!$E$4:$F$399,2,0)</f>
        <v>0</v>
      </c>
      <c r="D4181" s="219">
        <v>1</v>
      </c>
      <c r="E4181" s="104" t="str">
        <f>VLOOKUP(BJB!$F$9:$F$5599,Ctrl!$B$4:$D$399,3,0)</f>
        <v>III</v>
      </c>
      <c r="F4181" s="841" t="s">
        <v>9732</v>
      </c>
      <c r="G4181" s="841" t="s">
        <v>7664</v>
      </c>
      <c r="H4181" s="125"/>
      <c r="I4181" s="220">
        <f>IF(G4180=BJB!$G3594,I4180+1,1)</f>
        <v>1</v>
      </c>
      <c r="J4181" s="912" t="s">
        <v>24035</v>
      </c>
      <c r="K4181" s="121" t="s">
        <v>5318</v>
      </c>
      <c r="L4181" s="104" t="s">
        <v>6476</v>
      </c>
      <c r="M4181" s="104" t="s">
        <v>628</v>
      </c>
      <c r="N4181" s="120">
        <v>40374</v>
      </c>
      <c r="O4181" s="107">
        <v>65020533</v>
      </c>
      <c r="P4181" s="105" t="s">
        <v>6222</v>
      </c>
      <c r="Q4181" s="120" t="s">
        <v>6222</v>
      </c>
      <c r="R4181" s="890">
        <v>0</v>
      </c>
      <c r="S4181" s="146" t="s">
        <v>5086</v>
      </c>
      <c r="T4181" s="109">
        <v>41729</v>
      </c>
      <c r="U4181" s="116">
        <v>11477016</v>
      </c>
      <c r="V4181" s="109" t="s">
        <v>6222</v>
      </c>
      <c r="W4181" s="141">
        <v>0</v>
      </c>
      <c r="X4181" s="141">
        <v>0</v>
      </c>
      <c r="Y4181" s="141">
        <v>0</v>
      </c>
      <c r="Z4181" s="141">
        <v>0</v>
      </c>
      <c r="AA4181" s="114">
        <v>0</v>
      </c>
      <c r="AB4181" s="114"/>
      <c r="AC4181" s="116"/>
      <c r="AD4181" s="141"/>
      <c r="AE4181" s="106">
        <v>0</v>
      </c>
      <c r="AF4181" s="106">
        <v>0</v>
      </c>
      <c r="AG4181" s="106">
        <v>0</v>
      </c>
      <c r="AH4181" s="116"/>
      <c r="AI4181" s="116"/>
      <c r="AJ4181" s="116"/>
      <c r="AK4181" s="116"/>
      <c r="AL4181" s="116"/>
      <c r="AM4181" s="116"/>
      <c r="AN4181" s="114">
        <f t="shared" si="130"/>
        <v>0</v>
      </c>
      <c r="AO4181" s="114">
        <f t="shared" si="131"/>
        <v>11477016</v>
      </c>
      <c r="AP4181" s="114"/>
      <c r="AQ4181" s="114"/>
      <c r="AR4181" s="114"/>
      <c r="AS4181" s="114"/>
      <c r="AT4181" s="191"/>
    </row>
    <row r="4182" spans="1:46" s="190" customFormat="1" ht="15" customHeight="1" x14ac:dyDescent="0.2">
      <c r="A4182" s="104"/>
      <c r="B4182" s="104">
        <f>VLOOKUP(BJB!$F$9:$F$5599,Ctrl!$B$4:$C$399,2,0)</f>
        <v>35</v>
      </c>
      <c r="C4182" s="104">
        <f>VLOOKUP(BJB!$G$9:$G$5599,Ctrl!$E$4:$F$399,2,0)</f>
        <v>0</v>
      </c>
      <c r="D4182" s="219">
        <v>1</v>
      </c>
      <c r="E4182" s="104" t="str">
        <f>VLOOKUP(BJB!$F$9:$F$5599,Ctrl!$B$4:$D$399,3,0)</f>
        <v>III</v>
      </c>
      <c r="F4182" s="841" t="s">
        <v>9732</v>
      </c>
      <c r="G4182" s="841" t="s">
        <v>7664</v>
      </c>
      <c r="H4182" s="125"/>
      <c r="I4182" s="220">
        <f>IF(G4181=BJB!$G3595,I4181+1,1)</f>
        <v>1</v>
      </c>
      <c r="J4182" s="912" t="s">
        <v>24036</v>
      </c>
      <c r="K4182" s="121" t="s">
        <v>5319</v>
      </c>
      <c r="L4182" s="104" t="s">
        <v>6476</v>
      </c>
      <c r="M4182" s="104" t="s">
        <v>628</v>
      </c>
      <c r="N4182" s="120">
        <v>40374</v>
      </c>
      <c r="O4182" s="107">
        <v>50751792</v>
      </c>
      <c r="P4182" s="105" t="s">
        <v>6222</v>
      </c>
      <c r="Q4182" s="120" t="s">
        <v>6222</v>
      </c>
      <c r="R4182" s="890">
        <v>0</v>
      </c>
      <c r="S4182" s="146" t="s">
        <v>5086</v>
      </c>
      <c r="T4182" s="109">
        <v>41729</v>
      </c>
      <c r="U4182" s="116">
        <v>4613823</v>
      </c>
      <c r="V4182" s="109" t="s">
        <v>6222</v>
      </c>
      <c r="W4182" s="141">
        <v>0</v>
      </c>
      <c r="X4182" s="141">
        <v>0</v>
      </c>
      <c r="Y4182" s="141">
        <v>0</v>
      </c>
      <c r="Z4182" s="141">
        <v>0</v>
      </c>
      <c r="AA4182" s="114">
        <v>0</v>
      </c>
      <c r="AB4182" s="114"/>
      <c r="AC4182" s="116"/>
      <c r="AD4182" s="141"/>
      <c r="AE4182" s="106">
        <v>0</v>
      </c>
      <c r="AF4182" s="106">
        <v>0</v>
      </c>
      <c r="AG4182" s="106">
        <v>0</v>
      </c>
      <c r="AH4182" s="116"/>
      <c r="AI4182" s="116"/>
      <c r="AJ4182" s="116"/>
      <c r="AK4182" s="116"/>
      <c r="AL4182" s="116"/>
      <c r="AM4182" s="116"/>
      <c r="AN4182" s="114">
        <f t="shared" si="130"/>
        <v>0</v>
      </c>
      <c r="AO4182" s="114">
        <f t="shared" si="131"/>
        <v>4613823</v>
      </c>
      <c r="AP4182" s="114"/>
      <c r="AQ4182" s="114"/>
      <c r="AR4182" s="114"/>
      <c r="AS4182" s="114"/>
      <c r="AT4182" s="191"/>
    </row>
    <row r="4183" spans="1:46" s="190" customFormat="1" ht="15" customHeight="1" x14ac:dyDescent="0.2">
      <c r="A4183" s="104"/>
      <c r="B4183" s="104">
        <f>VLOOKUP(BJB!$F$9:$F$5599,Ctrl!$B$4:$C$399,2,0)</f>
        <v>35</v>
      </c>
      <c r="C4183" s="104">
        <f>VLOOKUP(BJB!$G$9:$G$5599,Ctrl!$E$4:$F$399,2,0)</f>
        <v>0</v>
      </c>
      <c r="D4183" s="219">
        <v>1</v>
      </c>
      <c r="E4183" s="104" t="str">
        <f>VLOOKUP(BJB!$F$9:$F$5599,Ctrl!$B$4:$D$399,3,0)</f>
        <v>III</v>
      </c>
      <c r="F4183" s="841" t="s">
        <v>9732</v>
      </c>
      <c r="G4183" s="841" t="s">
        <v>7664</v>
      </c>
      <c r="H4183" s="125"/>
      <c r="I4183" s="220">
        <f>IF(G4182=BJB!$G3596,I4182+1,1)</f>
        <v>1</v>
      </c>
      <c r="J4183" s="912" t="s">
        <v>24037</v>
      </c>
      <c r="K4183" s="121" t="s">
        <v>1367</v>
      </c>
      <c r="L4183" s="104" t="s">
        <v>6476</v>
      </c>
      <c r="M4183" s="104" t="s">
        <v>900</v>
      </c>
      <c r="N4183" s="120">
        <v>40217</v>
      </c>
      <c r="O4183" s="107">
        <v>87321318</v>
      </c>
      <c r="P4183" s="105" t="s">
        <v>6222</v>
      </c>
      <c r="Q4183" s="120" t="s">
        <v>6222</v>
      </c>
      <c r="R4183" s="890">
        <v>0</v>
      </c>
      <c r="S4183" s="146" t="s">
        <v>5086</v>
      </c>
      <c r="T4183" s="109">
        <v>41729</v>
      </c>
      <c r="U4183" s="116">
        <v>9637432</v>
      </c>
      <c r="V4183" s="109" t="s">
        <v>6222</v>
      </c>
      <c r="W4183" s="141">
        <v>0</v>
      </c>
      <c r="X4183" s="141">
        <v>0</v>
      </c>
      <c r="Y4183" s="141">
        <v>0</v>
      </c>
      <c r="Z4183" s="141">
        <v>0</v>
      </c>
      <c r="AA4183" s="114">
        <v>0</v>
      </c>
      <c r="AB4183" s="114"/>
      <c r="AC4183" s="116"/>
      <c r="AD4183" s="141"/>
      <c r="AE4183" s="106">
        <v>0</v>
      </c>
      <c r="AF4183" s="106">
        <v>0</v>
      </c>
      <c r="AG4183" s="106">
        <v>0</v>
      </c>
      <c r="AH4183" s="116"/>
      <c r="AI4183" s="116"/>
      <c r="AJ4183" s="116"/>
      <c r="AK4183" s="116"/>
      <c r="AL4183" s="116"/>
      <c r="AM4183" s="116"/>
      <c r="AN4183" s="114">
        <f t="shared" si="130"/>
        <v>0</v>
      </c>
      <c r="AO4183" s="114">
        <f t="shared" si="131"/>
        <v>9637432</v>
      </c>
      <c r="AP4183" s="114"/>
      <c r="AQ4183" s="114"/>
      <c r="AR4183" s="114"/>
      <c r="AS4183" s="114"/>
      <c r="AT4183" s="191"/>
    </row>
    <row r="4184" spans="1:46" s="190" customFormat="1" ht="15" customHeight="1" x14ac:dyDescent="0.2">
      <c r="A4184" s="104"/>
      <c r="B4184" s="104">
        <f>VLOOKUP(BJB!$F$9:$F$5599,Ctrl!$B$4:$C$399,2,0)</f>
        <v>35</v>
      </c>
      <c r="C4184" s="104">
        <f>VLOOKUP(BJB!$G$9:$G$5599,Ctrl!$E$4:$F$399,2,0)</f>
        <v>0</v>
      </c>
      <c r="D4184" s="219">
        <v>1</v>
      </c>
      <c r="E4184" s="104" t="str">
        <f>VLOOKUP(BJB!$F$9:$F$5599,Ctrl!$B$4:$D$399,3,0)</f>
        <v>III</v>
      </c>
      <c r="F4184" s="841" t="s">
        <v>9732</v>
      </c>
      <c r="G4184" s="841" t="s">
        <v>7664</v>
      </c>
      <c r="H4184" s="125"/>
      <c r="I4184" s="220">
        <f>IF(G4183=BJB!$G3597,I4183+1,1)</f>
        <v>1</v>
      </c>
      <c r="J4184" s="912" t="s">
        <v>24038</v>
      </c>
      <c r="K4184" s="121" t="s">
        <v>5408</v>
      </c>
      <c r="L4184" s="104" t="s">
        <v>6477</v>
      </c>
      <c r="M4184" s="104" t="s">
        <v>5409</v>
      </c>
      <c r="N4184" s="120">
        <v>41022</v>
      </c>
      <c r="O4184" s="107">
        <v>100000000</v>
      </c>
      <c r="P4184" s="105" t="s">
        <v>17103</v>
      </c>
      <c r="Q4184" s="120">
        <v>41611</v>
      </c>
      <c r="R4184" s="105">
        <v>82702799</v>
      </c>
      <c r="S4184" s="146" t="s">
        <v>5326</v>
      </c>
      <c r="T4184" s="109">
        <v>41759</v>
      </c>
      <c r="U4184" s="116">
        <v>55615790</v>
      </c>
      <c r="V4184" s="109">
        <v>41730</v>
      </c>
      <c r="W4184" s="141">
        <v>55615790</v>
      </c>
      <c r="X4184" s="141">
        <v>0</v>
      </c>
      <c r="Y4184" s="141">
        <v>0</v>
      </c>
      <c r="Z4184" s="141">
        <v>0</v>
      </c>
      <c r="AA4184" s="114">
        <v>0</v>
      </c>
      <c r="AB4184" s="114"/>
      <c r="AC4184" s="116"/>
      <c r="AD4184" s="141"/>
      <c r="AE4184" s="106">
        <v>0</v>
      </c>
      <c r="AF4184" s="106">
        <v>0</v>
      </c>
      <c r="AG4184" s="106">
        <v>0</v>
      </c>
      <c r="AH4184" s="116"/>
      <c r="AI4184" s="116"/>
      <c r="AJ4184" s="116"/>
      <c r="AK4184" s="116"/>
      <c r="AL4184" s="116"/>
      <c r="AM4184" s="116"/>
      <c r="AN4184" s="114">
        <f t="shared" si="130"/>
        <v>0</v>
      </c>
      <c r="AO4184" s="114">
        <f t="shared" si="131"/>
        <v>55615790</v>
      </c>
      <c r="AP4184" s="114"/>
      <c r="AQ4184" s="114"/>
      <c r="AR4184" s="114"/>
      <c r="AS4184" s="114"/>
      <c r="AT4184" s="191"/>
    </row>
    <row r="4185" spans="1:46" s="190" customFormat="1" ht="15" customHeight="1" x14ac:dyDescent="0.2">
      <c r="A4185" s="104"/>
      <c r="B4185" s="104">
        <f>VLOOKUP(BJB!$F$9:$F$5599,Ctrl!$B$4:$C$399,2,0)</f>
        <v>35</v>
      </c>
      <c r="C4185" s="104">
        <f>VLOOKUP(BJB!$G$9:$G$5599,Ctrl!$E$4:$F$399,2,0)</f>
        <v>0</v>
      </c>
      <c r="D4185" s="219">
        <v>1</v>
      </c>
      <c r="E4185" s="104" t="str">
        <f>VLOOKUP(BJB!$F$9:$F$5599,Ctrl!$B$4:$D$399,3,0)</f>
        <v>III</v>
      </c>
      <c r="F4185" s="841" t="s">
        <v>9732</v>
      </c>
      <c r="G4185" s="841" t="s">
        <v>7664</v>
      </c>
      <c r="H4185" s="125"/>
      <c r="I4185" s="220">
        <f>IF(G4184=BJB!$G3598,I4184+1,1)</f>
        <v>1</v>
      </c>
      <c r="J4185" s="912" t="s">
        <v>24039</v>
      </c>
      <c r="K4185" s="121" t="s">
        <v>5547</v>
      </c>
      <c r="L4185" s="104" t="s">
        <v>6477</v>
      </c>
      <c r="M4185" s="104" t="s">
        <v>5548</v>
      </c>
      <c r="N4185" s="120">
        <v>41253</v>
      </c>
      <c r="O4185" s="107">
        <v>60000000</v>
      </c>
      <c r="P4185" s="105" t="s">
        <v>17104</v>
      </c>
      <c r="Q4185" s="120">
        <v>41715</v>
      </c>
      <c r="R4185" s="105">
        <v>52709342</v>
      </c>
      <c r="S4185" s="146" t="s">
        <v>5470</v>
      </c>
      <c r="T4185" s="109">
        <v>41789</v>
      </c>
      <c r="U4185" s="116">
        <v>35766858</v>
      </c>
      <c r="V4185" s="109">
        <v>41760</v>
      </c>
      <c r="W4185" s="141">
        <v>35766858</v>
      </c>
      <c r="X4185" s="141">
        <v>0</v>
      </c>
      <c r="Y4185" s="141">
        <v>0</v>
      </c>
      <c r="Z4185" s="141">
        <v>0</v>
      </c>
      <c r="AA4185" s="114">
        <v>0</v>
      </c>
      <c r="AB4185" s="114"/>
      <c r="AC4185" s="116"/>
      <c r="AD4185" s="141"/>
      <c r="AE4185" s="106">
        <v>0</v>
      </c>
      <c r="AF4185" s="106">
        <v>0</v>
      </c>
      <c r="AG4185" s="106">
        <v>0</v>
      </c>
      <c r="AH4185" s="116"/>
      <c r="AI4185" s="116"/>
      <c r="AJ4185" s="116"/>
      <c r="AK4185" s="116"/>
      <c r="AL4185" s="116"/>
      <c r="AM4185" s="116"/>
      <c r="AN4185" s="114">
        <f t="shared" si="130"/>
        <v>0</v>
      </c>
      <c r="AO4185" s="114">
        <f t="shared" si="131"/>
        <v>35766858</v>
      </c>
      <c r="AP4185" s="114"/>
      <c r="AQ4185" s="114"/>
      <c r="AR4185" s="114"/>
      <c r="AS4185" s="114"/>
      <c r="AT4185" s="191"/>
    </row>
    <row r="4186" spans="1:46" s="190" customFormat="1" ht="15" customHeight="1" x14ac:dyDescent="0.2">
      <c r="A4186" s="104"/>
      <c r="B4186" s="104">
        <f>VLOOKUP(BJB!$F$9:$F$5599,Ctrl!$B$4:$C$399,2,0)</f>
        <v>35</v>
      </c>
      <c r="C4186" s="104">
        <f>VLOOKUP(BJB!$G$9:$G$5599,Ctrl!$E$4:$F$399,2,0)</f>
        <v>0</v>
      </c>
      <c r="D4186" s="219">
        <v>1</v>
      </c>
      <c r="E4186" s="104" t="str">
        <f>VLOOKUP(BJB!$F$9:$F$5599,Ctrl!$B$4:$D$399,3,0)</f>
        <v>III</v>
      </c>
      <c r="F4186" s="841" t="s">
        <v>9732</v>
      </c>
      <c r="G4186" s="841" t="s">
        <v>7664</v>
      </c>
      <c r="H4186" s="125">
        <v>1120322000884</v>
      </c>
      <c r="I4186" s="220">
        <f>IF(G4185=BJB!$G3599,I4185+1,1)</f>
        <v>1</v>
      </c>
      <c r="J4186" s="912" t="s">
        <v>24040</v>
      </c>
      <c r="K4186" s="121" t="s">
        <v>5549</v>
      </c>
      <c r="L4186" s="104" t="s">
        <v>6477</v>
      </c>
      <c r="M4186" s="104" t="s">
        <v>4658</v>
      </c>
      <c r="N4186" s="120">
        <v>41022</v>
      </c>
      <c r="O4186" s="107">
        <v>140000000</v>
      </c>
      <c r="P4186" s="105" t="s">
        <v>17105</v>
      </c>
      <c r="Q4186" s="120">
        <v>41600</v>
      </c>
      <c r="R4186" s="105">
        <v>125330936</v>
      </c>
      <c r="S4186" s="146" t="s">
        <v>5470</v>
      </c>
      <c r="T4186" s="109">
        <v>41789</v>
      </c>
      <c r="U4186" s="116">
        <v>79440880</v>
      </c>
      <c r="V4186" s="109">
        <v>41760</v>
      </c>
      <c r="W4186" s="141">
        <v>79440880</v>
      </c>
      <c r="X4186" s="141">
        <v>0</v>
      </c>
      <c r="Y4186" s="141">
        <v>0</v>
      </c>
      <c r="Z4186" s="141">
        <v>0</v>
      </c>
      <c r="AA4186" s="114">
        <v>51440880</v>
      </c>
      <c r="AB4186" s="114"/>
      <c r="AC4186" s="132"/>
      <c r="AD4186" s="141"/>
      <c r="AE4186" s="106">
        <v>0</v>
      </c>
      <c r="AF4186" s="106">
        <v>0</v>
      </c>
      <c r="AG4186" s="106">
        <v>0</v>
      </c>
      <c r="AH4186" s="116"/>
      <c r="AI4186" s="116"/>
      <c r="AJ4186" s="116"/>
      <c r="AK4186" s="116"/>
      <c r="AL4186" s="116"/>
      <c r="AM4186" s="116"/>
      <c r="AN4186" s="114">
        <f t="shared" si="130"/>
        <v>51440880</v>
      </c>
      <c r="AO4186" s="114">
        <f t="shared" si="131"/>
        <v>28000000</v>
      </c>
      <c r="AP4186" s="114"/>
      <c r="AQ4186" s="114"/>
      <c r="AR4186" s="114"/>
      <c r="AS4186" s="114"/>
      <c r="AT4186" s="191"/>
    </row>
    <row r="4187" spans="1:46" s="190" customFormat="1" ht="15" customHeight="1" x14ac:dyDescent="0.2">
      <c r="A4187" s="104"/>
      <c r="B4187" s="104">
        <f>VLOOKUP(BJB!$F$9:$F$5599,Ctrl!$B$4:$C$399,2,0)</f>
        <v>35</v>
      </c>
      <c r="C4187" s="104">
        <f>VLOOKUP(BJB!$G$9:$G$5599,Ctrl!$E$4:$F$399,2,0)</f>
        <v>0</v>
      </c>
      <c r="D4187" s="219">
        <v>1</v>
      </c>
      <c r="E4187" s="104" t="str">
        <f>VLOOKUP(BJB!$F$9:$F$5599,Ctrl!$B$4:$D$399,3,0)</f>
        <v>III</v>
      </c>
      <c r="F4187" s="841" t="s">
        <v>9732</v>
      </c>
      <c r="G4187" s="841" t="s">
        <v>7664</v>
      </c>
      <c r="H4187" s="125">
        <v>1121012000399</v>
      </c>
      <c r="I4187" s="220">
        <f>IF(G4186=BJB!$G3600,I4186+1,1)</f>
        <v>1</v>
      </c>
      <c r="J4187" s="912" t="s">
        <v>24041</v>
      </c>
      <c r="K4187" s="121" t="s">
        <v>1372</v>
      </c>
      <c r="L4187" s="104" t="s">
        <v>6477</v>
      </c>
      <c r="M4187" s="104" t="s">
        <v>5548</v>
      </c>
      <c r="N4187" s="120">
        <v>41253</v>
      </c>
      <c r="O4187" s="107">
        <v>120000000</v>
      </c>
      <c r="P4187" s="105" t="s">
        <v>17106</v>
      </c>
      <c r="Q4187" s="120">
        <v>41715</v>
      </c>
      <c r="R4187" s="105">
        <v>107800772</v>
      </c>
      <c r="S4187" s="146" t="s">
        <v>5470</v>
      </c>
      <c r="T4187" s="109">
        <v>41789</v>
      </c>
      <c r="U4187" s="116">
        <v>73164606</v>
      </c>
      <c r="V4187" s="109">
        <v>41760</v>
      </c>
      <c r="W4187" s="141">
        <v>73164606</v>
      </c>
      <c r="X4187" s="141">
        <v>0</v>
      </c>
      <c r="Y4187" s="141">
        <v>0</v>
      </c>
      <c r="Z4187" s="141">
        <v>0</v>
      </c>
      <c r="AA4187" s="114">
        <v>72919050</v>
      </c>
      <c r="AB4187" s="114"/>
      <c r="AC4187" s="132"/>
      <c r="AD4187" s="141"/>
      <c r="AE4187" s="106">
        <v>0</v>
      </c>
      <c r="AF4187" s="106">
        <v>0</v>
      </c>
      <c r="AG4187" s="106">
        <v>0</v>
      </c>
      <c r="AH4187" s="116"/>
      <c r="AI4187" s="116"/>
      <c r="AJ4187" s="116"/>
      <c r="AK4187" s="116"/>
      <c r="AL4187" s="116"/>
      <c r="AM4187" s="116"/>
      <c r="AN4187" s="114">
        <f t="shared" si="130"/>
        <v>72919050</v>
      </c>
      <c r="AO4187" s="114">
        <f t="shared" si="131"/>
        <v>245556</v>
      </c>
      <c r="AP4187" s="114"/>
      <c r="AQ4187" s="114"/>
      <c r="AR4187" s="114"/>
      <c r="AS4187" s="114"/>
    </row>
    <row r="4188" spans="1:46" s="190" customFormat="1" ht="15" customHeight="1" x14ac:dyDescent="0.2">
      <c r="A4188" s="104"/>
      <c r="B4188" s="104">
        <f>VLOOKUP(BJB!$F$9:$F$5599,Ctrl!$B$4:$C$399,2,0)</f>
        <v>35</v>
      </c>
      <c r="C4188" s="104">
        <f>VLOOKUP(BJB!$G$9:$G$5599,Ctrl!$E$4:$F$399,2,0)</f>
        <v>0</v>
      </c>
      <c r="D4188" s="219">
        <v>1</v>
      </c>
      <c r="E4188" s="104" t="str">
        <f>VLOOKUP(BJB!$F$9:$F$5599,Ctrl!$B$4:$D$399,3,0)</f>
        <v>III</v>
      </c>
      <c r="F4188" s="841" t="s">
        <v>9732</v>
      </c>
      <c r="G4188" s="841" t="s">
        <v>7664</v>
      </c>
      <c r="H4188" s="125"/>
      <c r="I4188" s="220">
        <f>IF(G4187=BJB!$G3601,I4187+1,1)</f>
        <v>1</v>
      </c>
      <c r="J4188" s="912" t="s">
        <v>24042</v>
      </c>
      <c r="K4188" s="121" t="s">
        <v>5631</v>
      </c>
      <c r="L4188" s="104" t="s">
        <v>6477</v>
      </c>
      <c r="M4188" s="104" t="s">
        <v>4664</v>
      </c>
      <c r="N4188" s="120">
        <v>41169</v>
      </c>
      <c r="O4188" s="107">
        <v>50000000</v>
      </c>
      <c r="P4188" s="105" t="s">
        <v>17107</v>
      </c>
      <c r="Q4188" s="120">
        <v>41792</v>
      </c>
      <c r="R4188" s="105">
        <v>38525064</v>
      </c>
      <c r="S4188" s="146" t="s">
        <v>5563</v>
      </c>
      <c r="T4188" s="109">
        <v>41820</v>
      </c>
      <c r="U4188" s="116">
        <v>25830122</v>
      </c>
      <c r="V4188" s="109">
        <v>41791</v>
      </c>
      <c r="W4188" s="141">
        <v>25830122</v>
      </c>
      <c r="X4188" s="141">
        <v>0</v>
      </c>
      <c r="Y4188" s="141">
        <v>0</v>
      </c>
      <c r="Z4188" s="141">
        <v>0</v>
      </c>
      <c r="AA4188" s="114">
        <v>0</v>
      </c>
      <c r="AB4188" s="114"/>
      <c r="AC4188" s="116"/>
      <c r="AD4188" s="141"/>
      <c r="AE4188" s="106">
        <v>0</v>
      </c>
      <c r="AF4188" s="106">
        <v>0</v>
      </c>
      <c r="AG4188" s="106">
        <v>0</v>
      </c>
      <c r="AH4188" s="116"/>
      <c r="AI4188" s="116"/>
      <c r="AJ4188" s="116"/>
      <c r="AK4188" s="116"/>
      <c r="AL4188" s="116"/>
      <c r="AM4188" s="116"/>
      <c r="AN4188" s="114">
        <f t="shared" si="130"/>
        <v>0</v>
      </c>
      <c r="AO4188" s="114">
        <f t="shared" si="131"/>
        <v>25830122</v>
      </c>
      <c r="AP4188" s="114"/>
      <c r="AQ4188" s="114"/>
      <c r="AR4188" s="114"/>
      <c r="AS4188" s="114"/>
    </row>
    <row r="4189" spans="1:46" s="190" customFormat="1" ht="15" customHeight="1" x14ac:dyDescent="0.2">
      <c r="A4189" s="104"/>
      <c r="B4189" s="104">
        <f>VLOOKUP(BJB!$F$9:$F$5599,Ctrl!$B$4:$C$399,2,0)</f>
        <v>35</v>
      </c>
      <c r="C4189" s="104">
        <f>VLOOKUP(BJB!$G$9:$G$5599,Ctrl!$E$4:$F$399,2,0)</f>
        <v>0</v>
      </c>
      <c r="D4189" s="219">
        <v>1</v>
      </c>
      <c r="E4189" s="104" t="str">
        <f>VLOOKUP(BJB!$F$9:$F$5599,Ctrl!$B$4:$D$399,3,0)</f>
        <v>III</v>
      </c>
      <c r="F4189" s="841" t="s">
        <v>9732</v>
      </c>
      <c r="G4189" s="841" t="s">
        <v>7664</v>
      </c>
      <c r="H4189" s="125">
        <v>1121120000301</v>
      </c>
      <c r="I4189" s="220">
        <f>IF(G4188=BJB!$G3602,I4188+1,1)</f>
        <v>1</v>
      </c>
      <c r="J4189" s="912" t="s">
        <v>24043</v>
      </c>
      <c r="K4189" s="121" t="s">
        <v>5632</v>
      </c>
      <c r="L4189" s="104" t="s">
        <v>6477</v>
      </c>
      <c r="M4189" s="104" t="s">
        <v>5633</v>
      </c>
      <c r="N4189" s="120">
        <v>41271</v>
      </c>
      <c r="O4189" s="107">
        <v>120000000</v>
      </c>
      <c r="P4189" s="105" t="s">
        <v>17108</v>
      </c>
      <c r="Q4189" s="120">
        <v>41600</v>
      </c>
      <c r="R4189" s="105">
        <v>121679534</v>
      </c>
      <c r="S4189" s="146" t="s">
        <v>5563</v>
      </c>
      <c r="T4189" s="109">
        <v>41820</v>
      </c>
      <c r="U4189" s="116">
        <v>77240540</v>
      </c>
      <c r="V4189" s="109">
        <v>41791</v>
      </c>
      <c r="W4189" s="141">
        <v>77240540</v>
      </c>
      <c r="X4189" s="141">
        <v>0</v>
      </c>
      <c r="Y4189" s="141">
        <v>0</v>
      </c>
      <c r="Z4189" s="141">
        <v>0</v>
      </c>
      <c r="AA4189" s="114">
        <v>17440540</v>
      </c>
      <c r="AB4189" s="114"/>
      <c r="AC4189" s="132"/>
      <c r="AD4189" s="141"/>
      <c r="AE4189" s="106">
        <v>0</v>
      </c>
      <c r="AF4189" s="106">
        <v>0</v>
      </c>
      <c r="AG4189" s="106">
        <v>0</v>
      </c>
      <c r="AH4189" s="116"/>
      <c r="AI4189" s="116"/>
      <c r="AJ4189" s="116"/>
      <c r="AK4189" s="116"/>
      <c r="AL4189" s="116"/>
      <c r="AM4189" s="116"/>
      <c r="AN4189" s="114">
        <f t="shared" si="130"/>
        <v>17440540</v>
      </c>
      <c r="AO4189" s="114">
        <f t="shared" si="131"/>
        <v>59800000</v>
      </c>
      <c r="AP4189" s="114"/>
      <c r="AQ4189" s="114"/>
      <c r="AR4189" s="114"/>
      <c r="AS4189" s="114"/>
      <c r="AT4189" s="191"/>
    </row>
    <row r="4190" spans="1:46" s="190" customFormat="1" ht="15" customHeight="1" x14ac:dyDescent="0.2">
      <c r="A4190" s="104"/>
      <c r="B4190" s="104">
        <f>VLOOKUP(BJB!$F$9:$F$5599,Ctrl!$B$4:$C$399,2,0)</f>
        <v>35</v>
      </c>
      <c r="C4190" s="104">
        <f>VLOOKUP(BJB!$G$9:$G$5599,Ctrl!$E$4:$F$399,2,0)</f>
        <v>0</v>
      </c>
      <c r="D4190" s="219">
        <v>1</v>
      </c>
      <c r="E4190" s="104" t="str">
        <f>VLOOKUP(BJB!$F$9:$F$5599,Ctrl!$B$4:$D$399,3,0)</f>
        <v>III</v>
      </c>
      <c r="F4190" s="841" t="s">
        <v>9732</v>
      </c>
      <c r="G4190" s="841" t="s">
        <v>7664</v>
      </c>
      <c r="H4190" s="125" t="s">
        <v>6738</v>
      </c>
      <c r="I4190" s="220">
        <f>IF(G4189=BJB!$G3603,I4189+1,1)</f>
        <v>1</v>
      </c>
      <c r="J4190" s="912" t="s">
        <v>24044</v>
      </c>
      <c r="K4190" s="121" t="s">
        <v>5634</v>
      </c>
      <c r="L4190" s="104" t="s">
        <v>6477</v>
      </c>
      <c r="M4190" s="104" t="s">
        <v>4664</v>
      </c>
      <c r="N4190" s="120">
        <v>41169</v>
      </c>
      <c r="O4190" s="107">
        <v>105000000</v>
      </c>
      <c r="P4190" s="105" t="s">
        <v>17109</v>
      </c>
      <c r="Q4190" s="120">
        <v>41683</v>
      </c>
      <c r="R4190" s="105">
        <v>100976895</v>
      </c>
      <c r="S4190" s="146" t="s">
        <v>5563</v>
      </c>
      <c r="T4190" s="109">
        <v>41820</v>
      </c>
      <c r="U4190" s="116">
        <v>68770976</v>
      </c>
      <c r="V4190" s="109">
        <v>41791</v>
      </c>
      <c r="W4190" s="141">
        <v>68770976</v>
      </c>
      <c r="X4190" s="141">
        <v>0</v>
      </c>
      <c r="Y4190" s="141">
        <v>0</v>
      </c>
      <c r="Z4190" s="141">
        <v>0</v>
      </c>
      <c r="AA4190" s="114">
        <v>1910446</v>
      </c>
      <c r="AB4190" s="114"/>
      <c r="AC4190" s="132"/>
      <c r="AD4190" s="141"/>
      <c r="AE4190" s="106">
        <v>0</v>
      </c>
      <c r="AF4190" s="106">
        <v>0</v>
      </c>
      <c r="AG4190" s="106">
        <v>0</v>
      </c>
      <c r="AH4190" s="116"/>
      <c r="AI4190" s="116"/>
      <c r="AJ4190" s="116"/>
      <c r="AK4190" s="116"/>
      <c r="AL4190" s="116"/>
      <c r="AM4190" s="116"/>
      <c r="AN4190" s="114">
        <f t="shared" si="130"/>
        <v>1910446</v>
      </c>
      <c r="AO4190" s="114">
        <f t="shared" si="131"/>
        <v>66860530</v>
      </c>
      <c r="AP4190" s="114"/>
      <c r="AQ4190" s="114"/>
      <c r="AR4190" s="114"/>
      <c r="AS4190" s="114"/>
      <c r="AT4190" s="191"/>
    </row>
    <row r="4191" spans="1:46" s="190" customFormat="1" ht="15" customHeight="1" x14ac:dyDescent="0.2">
      <c r="A4191" s="104"/>
      <c r="B4191" s="104">
        <f>VLOOKUP(BJB!$F$9:$F$5599,Ctrl!$B$4:$C$399,2,0)</f>
        <v>35</v>
      </c>
      <c r="C4191" s="104">
        <f>VLOOKUP(BJB!$G$9:$G$5599,Ctrl!$E$4:$F$399,2,0)</f>
        <v>0</v>
      </c>
      <c r="D4191" s="219">
        <v>1</v>
      </c>
      <c r="E4191" s="104" t="str">
        <f>VLOOKUP(BJB!$F$9:$F$5599,Ctrl!$B$4:$D$399,3,0)</f>
        <v>III</v>
      </c>
      <c r="F4191" s="841" t="s">
        <v>9732</v>
      </c>
      <c r="G4191" s="841" t="s">
        <v>7664</v>
      </c>
      <c r="H4191" s="125"/>
      <c r="I4191" s="220">
        <f>IF(G4190=BJB!$G3604,I4190+1,1)</f>
        <v>1</v>
      </c>
      <c r="J4191" s="912" t="s">
        <v>24045</v>
      </c>
      <c r="K4191" s="121" t="s">
        <v>5635</v>
      </c>
      <c r="L4191" s="104" t="s">
        <v>6477</v>
      </c>
      <c r="M4191" s="104" t="s">
        <v>5636</v>
      </c>
      <c r="N4191" s="120">
        <v>41285</v>
      </c>
      <c r="O4191" s="107">
        <v>28000000</v>
      </c>
      <c r="P4191" s="105" t="s">
        <v>17110</v>
      </c>
      <c r="Q4191" s="120">
        <v>41683</v>
      </c>
      <c r="R4191" s="105">
        <v>34817807</v>
      </c>
      <c r="S4191" s="146" t="s">
        <v>5563</v>
      </c>
      <c r="T4191" s="109">
        <v>41820</v>
      </c>
      <c r="U4191" s="116">
        <v>23688809</v>
      </c>
      <c r="V4191" s="109">
        <v>41791</v>
      </c>
      <c r="W4191" s="141">
        <v>23688809</v>
      </c>
      <c r="X4191" s="141">
        <v>0</v>
      </c>
      <c r="Y4191" s="141">
        <v>0</v>
      </c>
      <c r="Z4191" s="141">
        <v>0</v>
      </c>
      <c r="AA4191" s="114">
        <v>1470000</v>
      </c>
      <c r="AB4191" s="114"/>
      <c r="AC4191" s="116"/>
      <c r="AD4191" s="141"/>
      <c r="AE4191" s="106">
        <v>0</v>
      </c>
      <c r="AF4191" s="106">
        <v>0</v>
      </c>
      <c r="AG4191" s="106">
        <v>0</v>
      </c>
      <c r="AH4191" s="116"/>
      <c r="AI4191" s="116"/>
      <c r="AJ4191" s="116"/>
      <c r="AK4191" s="116"/>
      <c r="AL4191" s="116"/>
      <c r="AM4191" s="116"/>
      <c r="AN4191" s="114">
        <f t="shared" si="130"/>
        <v>1470000</v>
      </c>
      <c r="AO4191" s="114">
        <f t="shared" si="131"/>
        <v>22218809</v>
      </c>
      <c r="AP4191" s="114"/>
      <c r="AQ4191" s="114"/>
      <c r="AR4191" s="114"/>
      <c r="AS4191" s="114"/>
      <c r="AT4191" s="191"/>
    </row>
    <row r="4192" spans="1:46" s="191" customFormat="1" ht="15" customHeight="1" x14ac:dyDescent="0.2">
      <c r="A4192" s="104"/>
      <c r="B4192" s="104">
        <f>VLOOKUP(BJB!$F$9:$F$5599,Ctrl!$B$4:$C$399,2,0)</f>
        <v>35</v>
      </c>
      <c r="C4192" s="104">
        <f>VLOOKUP(BJB!$G$9:$G$5599,Ctrl!$E$4:$F$399,2,0)</f>
        <v>0</v>
      </c>
      <c r="D4192" s="219">
        <v>1</v>
      </c>
      <c r="E4192" s="104" t="str">
        <f>VLOOKUP(BJB!$F$9:$F$5599,Ctrl!$B$4:$D$399,3,0)</f>
        <v>III</v>
      </c>
      <c r="F4192" s="841" t="s">
        <v>9732</v>
      </c>
      <c r="G4192" s="841" t="s">
        <v>7664</v>
      </c>
      <c r="H4192" s="125" t="s">
        <v>7559</v>
      </c>
      <c r="I4192" s="220">
        <f>IF(G4191=BJB!$G3605,I4191+1,1)</f>
        <v>1</v>
      </c>
      <c r="J4192" s="912" t="s">
        <v>24046</v>
      </c>
      <c r="K4192" s="121" t="s">
        <v>5637</v>
      </c>
      <c r="L4192" s="104" t="s">
        <v>6477</v>
      </c>
      <c r="M4192" s="104" t="s">
        <v>4663</v>
      </c>
      <c r="N4192" s="120">
        <v>41124</v>
      </c>
      <c r="O4192" s="107">
        <v>105000000</v>
      </c>
      <c r="P4192" s="105" t="s">
        <v>17111</v>
      </c>
      <c r="Q4192" s="120">
        <v>41683</v>
      </c>
      <c r="R4192" s="105">
        <v>109364618</v>
      </c>
      <c r="S4192" s="146" t="s">
        <v>5563</v>
      </c>
      <c r="T4192" s="109">
        <v>41820</v>
      </c>
      <c r="U4192" s="116">
        <v>74284232</v>
      </c>
      <c r="V4192" s="109">
        <v>41791</v>
      </c>
      <c r="W4192" s="141">
        <v>74284232</v>
      </c>
      <c r="X4192" s="141">
        <v>0</v>
      </c>
      <c r="Y4192" s="141">
        <v>0</v>
      </c>
      <c r="Z4192" s="141">
        <v>0</v>
      </c>
      <c r="AA4192" s="114">
        <v>44275</v>
      </c>
      <c r="AB4192" s="114"/>
      <c r="AC4192" s="132"/>
      <c r="AD4192" s="141"/>
      <c r="AE4192" s="106">
        <v>0</v>
      </c>
      <c r="AF4192" s="106">
        <v>0</v>
      </c>
      <c r="AG4192" s="106">
        <v>0</v>
      </c>
      <c r="AH4192" s="116"/>
      <c r="AI4192" s="116"/>
      <c r="AJ4192" s="116"/>
      <c r="AK4192" s="116"/>
      <c r="AL4192" s="116"/>
      <c r="AM4192" s="116"/>
      <c r="AN4192" s="114">
        <f t="shared" si="130"/>
        <v>44275</v>
      </c>
      <c r="AO4192" s="114">
        <f t="shared" si="131"/>
        <v>74239957</v>
      </c>
      <c r="AP4192" s="114"/>
      <c r="AQ4192" s="114"/>
      <c r="AR4192" s="114"/>
      <c r="AS4192" s="114"/>
    </row>
    <row r="4193" spans="1:46" s="191" customFormat="1" ht="15" customHeight="1" x14ac:dyDescent="0.2">
      <c r="A4193" s="104"/>
      <c r="B4193" s="104">
        <f>VLOOKUP(BJB!$F$9:$F$5599,Ctrl!$B$4:$C$399,2,0)</f>
        <v>35</v>
      </c>
      <c r="C4193" s="104">
        <f>VLOOKUP(BJB!$G$9:$G$5599,Ctrl!$E$4:$F$399,2,0)</f>
        <v>0</v>
      </c>
      <c r="D4193" s="219">
        <v>1</v>
      </c>
      <c r="E4193" s="104" t="str">
        <f>VLOOKUP(BJB!$F$9:$F$5599,Ctrl!$B$4:$D$399,3,0)</f>
        <v>III</v>
      </c>
      <c r="F4193" s="841" t="s">
        <v>9732</v>
      </c>
      <c r="G4193" s="841" t="s">
        <v>7664</v>
      </c>
      <c r="H4193" s="125"/>
      <c r="I4193" s="220">
        <f>IF(G4192=BJB!$G3606,I4192+1,1)</f>
        <v>1</v>
      </c>
      <c r="J4193" s="912" t="s">
        <v>24047</v>
      </c>
      <c r="K4193" s="121" t="s">
        <v>5638</v>
      </c>
      <c r="L4193" s="104" t="s">
        <v>6477</v>
      </c>
      <c r="M4193" s="104" t="s">
        <v>4668</v>
      </c>
      <c r="N4193" s="120">
        <v>41159</v>
      </c>
      <c r="O4193" s="107">
        <v>17500000</v>
      </c>
      <c r="P4193" s="105" t="s">
        <v>17112</v>
      </c>
      <c r="Q4193" s="120">
        <v>41680</v>
      </c>
      <c r="R4193" s="105">
        <v>22569340</v>
      </c>
      <c r="S4193" s="146" t="s">
        <v>5563</v>
      </c>
      <c r="T4193" s="109">
        <v>41820</v>
      </c>
      <c r="U4193" s="116">
        <v>15250525</v>
      </c>
      <c r="V4193" s="109">
        <v>41791</v>
      </c>
      <c r="W4193" s="141">
        <v>15250525</v>
      </c>
      <c r="X4193" s="141">
        <v>0</v>
      </c>
      <c r="Y4193" s="141">
        <v>0</v>
      </c>
      <c r="Z4193" s="141">
        <v>0</v>
      </c>
      <c r="AA4193" s="114">
        <v>0</v>
      </c>
      <c r="AB4193" s="114"/>
      <c r="AC4193" s="116"/>
      <c r="AD4193" s="141"/>
      <c r="AE4193" s="106">
        <v>0</v>
      </c>
      <c r="AF4193" s="106">
        <v>0</v>
      </c>
      <c r="AG4193" s="106">
        <v>0</v>
      </c>
      <c r="AH4193" s="116"/>
      <c r="AI4193" s="116"/>
      <c r="AJ4193" s="116"/>
      <c r="AK4193" s="116"/>
      <c r="AL4193" s="116"/>
      <c r="AM4193" s="116"/>
      <c r="AN4193" s="114">
        <f t="shared" si="130"/>
        <v>0</v>
      </c>
      <c r="AO4193" s="114">
        <f t="shared" si="131"/>
        <v>15250525</v>
      </c>
      <c r="AP4193" s="114"/>
      <c r="AQ4193" s="114"/>
      <c r="AR4193" s="114"/>
      <c r="AS4193" s="114"/>
    </row>
    <row r="4194" spans="1:46" s="191" customFormat="1" ht="15" customHeight="1" x14ac:dyDescent="0.2">
      <c r="A4194" s="104"/>
      <c r="B4194" s="104">
        <f>VLOOKUP(BJB!$F$9:$F$5599,Ctrl!$B$4:$C$399,2,0)</f>
        <v>35</v>
      </c>
      <c r="C4194" s="104">
        <f>VLOOKUP(BJB!$G$9:$G$5599,Ctrl!$E$4:$F$399,2,0)</f>
        <v>0</v>
      </c>
      <c r="D4194" s="219">
        <v>1</v>
      </c>
      <c r="E4194" s="104" t="str">
        <f>VLOOKUP(BJB!$F$9:$F$5599,Ctrl!$B$4:$D$399,3,0)</f>
        <v>III</v>
      </c>
      <c r="F4194" s="841" t="s">
        <v>9732</v>
      </c>
      <c r="G4194" s="841" t="s">
        <v>7664</v>
      </c>
      <c r="H4194" s="125"/>
      <c r="I4194" s="220">
        <f>IF(G4193=BJB!$G3607,I4193+1,1)</f>
        <v>1</v>
      </c>
      <c r="J4194" s="912" t="s">
        <v>24048</v>
      </c>
      <c r="K4194" s="121" t="s">
        <v>5783</v>
      </c>
      <c r="L4194" s="104" t="s">
        <v>6477</v>
      </c>
      <c r="M4194" s="104" t="s">
        <v>4674</v>
      </c>
      <c r="N4194" s="120">
        <v>41179</v>
      </c>
      <c r="O4194" s="107">
        <v>130000000</v>
      </c>
      <c r="P4194" s="105" t="s">
        <v>17113</v>
      </c>
      <c r="Q4194" s="120">
        <v>41715</v>
      </c>
      <c r="R4194" s="105">
        <v>104552439</v>
      </c>
      <c r="S4194" s="146" t="s">
        <v>5759</v>
      </c>
      <c r="T4194" s="109">
        <v>41844</v>
      </c>
      <c r="U4194" s="116">
        <v>70799277</v>
      </c>
      <c r="V4194" s="109">
        <v>41821</v>
      </c>
      <c r="W4194" s="141">
        <v>70799277</v>
      </c>
      <c r="X4194" s="141">
        <v>0</v>
      </c>
      <c r="Y4194" s="141">
        <v>0</v>
      </c>
      <c r="Z4194" s="141">
        <v>0</v>
      </c>
      <c r="AA4194" s="114">
        <v>70799277</v>
      </c>
      <c r="AB4194" s="114"/>
      <c r="AC4194" s="116"/>
      <c r="AD4194" s="141"/>
      <c r="AE4194" s="106">
        <v>0</v>
      </c>
      <c r="AF4194" s="106">
        <v>0</v>
      </c>
      <c r="AG4194" s="106">
        <v>0</v>
      </c>
      <c r="AH4194" s="116"/>
      <c r="AI4194" s="116"/>
      <c r="AJ4194" s="116"/>
      <c r="AK4194" s="116"/>
      <c r="AL4194" s="116"/>
      <c r="AM4194" s="116"/>
      <c r="AN4194" s="114">
        <f t="shared" si="130"/>
        <v>70799277</v>
      </c>
      <c r="AO4194" s="114">
        <f t="shared" si="131"/>
        <v>0</v>
      </c>
      <c r="AP4194" s="114"/>
      <c r="AQ4194" s="114"/>
      <c r="AR4194" s="114"/>
      <c r="AS4194" s="114"/>
    </row>
    <row r="4195" spans="1:46" s="191" customFormat="1" ht="15" customHeight="1" x14ac:dyDescent="0.2">
      <c r="A4195" s="104"/>
      <c r="B4195" s="104">
        <f>VLOOKUP(BJB!$F$9:$F$5599,Ctrl!$B$4:$C$399,2,0)</f>
        <v>35</v>
      </c>
      <c r="C4195" s="104">
        <f>VLOOKUP(BJB!$G$9:$G$5599,Ctrl!$E$4:$F$399,2,0)</f>
        <v>0</v>
      </c>
      <c r="D4195" s="219">
        <v>1</v>
      </c>
      <c r="E4195" s="104" t="str">
        <f>VLOOKUP(BJB!$F$9:$F$5599,Ctrl!$B$4:$D$399,3,0)</f>
        <v>III</v>
      </c>
      <c r="F4195" s="841" t="s">
        <v>9732</v>
      </c>
      <c r="G4195" s="841" t="s">
        <v>7664</v>
      </c>
      <c r="H4195" s="125"/>
      <c r="I4195" s="220">
        <f>IF(G4194=BJB!$G3608,I4194+1,1)</f>
        <v>1</v>
      </c>
      <c r="J4195" s="912" t="s">
        <v>24049</v>
      </c>
      <c r="K4195" s="121" t="s">
        <v>5881</v>
      </c>
      <c r="L4195" s="104" t="s">
        <v>6476</v>
      </c>
      <c r="M4195" s="104" t="s">
        <v>5882</v>
      </c>
      <c r="N4195" s="120">
        <v>39904</v>
      </c>
      <c r="O4195" s="107">
        <v>81275667</v>
      </c>
      <c r="P4195" s="105" t="s">
        <v>17114</v>
      </c>
      <c r="Q4195" s="120">
        <v>41844</v>
      </c>
      <c r="R4195" s="105">
        <v>44246507</v>
      </c>
      <c r="S4195" s="146" t="s">
        <v>5866</v>
      </c>
      <c r="T4195" s="109">
        <v>41878</v>
      </c>
      <c r="U4195" s="116">
        <v>44246507</v>
      </c>
      <c r="V4195" s="109">
        <v>41852</v>
      </c>
      <c r="W4195" s="141">
        <v>44246507</v>
      </c>
      <c r="X4195" s="141">
        <v>0</v>
      </c>
      <c r="Y4195" s="141">
        <v>0</v>
      </c>
      <c r="Z4195" s="141">
        <v>0</v>
      </c>
      <c r="AA4195" s="114">
        <v>0</v>
      </c>
      <c r="AB4195" s="114"/>
      <c r="AC4195" s="116"/>
      <c r="AD4195" s="141"/>
      <c r="AE4195" s="106">
        <v>0</v>
      </c>
      <c r="AF4195" s="106">
        <v>0</v>
      </c>
      <c r="AG4195" s="106">
        <v>0</v>
      </c>
      <c r="AH4195" s="116"/>
      <c r="AI4195" s="116"/>
      <c r="AJ4195" s="116"/>
      <c r="AK4195" s="116"/>
      <c r="AL4195" s="116"/>
      <c r="AM4195" s="116"/>
      <c r="AN4195" s="114">
        <f t="shared" si="130"/>
        <v>0</v>
      </c>
      <c r="AO4195" s="114">
        <f t="shared" si="131"/>
        <v>44246507</v>
      </c>
      <c r="AP4195" s="114"/>
      <c r="AQ4195" s="114"/>
      <c r="AR4195" s="114"/>
      <c r="AS4195" s="114"/>
    </row>
    <row r="4196" spans="1:46" s="191" customFormat="1" ht="15" customHeight="1" x14ac:dyDescent="0.2">
      <c r="A4196" s="104"/>
      <c r="B4196" s="104">
        <f>VLOOKUP(BJB!$F$9:$F$5599,Ctrl!$B$4:$C$399,2,0)</f>
        <v>35</v>
      </c>
      <c r="C4196" s="104">
        <f>VLOOKUP(BJB!$G$9:$G$5599,Ctrl!$E$4:$F$399,2,0)</f>
        <v>0</v>
      </c>
      <c r="D4196" s="219">
        <v>1</v>
      </c>
      <c r="E4196" s="104" t="str">
        <f>VLOOKUP(BJB!$F$9:$F$5599,Ctrl!$B$4:$D$399,3,0)</f>
        <v>III</v>
      </c>
      <c r="F4196" s="841" t="s">
        <v>9732</v>
      </c>
      <c r="G4196" s="841" t="s">
        <v>7664</v>
      </c>
      <c r="H4196" s="125"/>
      <c r="I4196" s="220">
        <f>IF(G4195=BJB!$G3609,I4195+1,1)</f>
        <v>1</v>
      </c>
      <c r="J4196" s="912" t="s">
        <v>24050</v>
      </c>
      <c r="K4196" s="121" t="s">
        <v>5883</v>
      </c>
      <c r="L4196" s="104" t="s">
        <v>6476</v>
      </c>
      <c r="M4196" s="104" t="s">
        <v>5884</v>
      </c>
      <c r="N4196" s="120">
        <v>39629</v>
      </c>
      <c r="O4196" s="107">
        <v>69084317</v>
      </c>
      <c r="P4196" s="105" t="s">
        <v>17115</v>
      </c>
      <c r="Q4196" s="120">
        <v>41844</v>
      </c>
      <c r="R4196" s="105">
        <v>29829409</v>
      </c>
      <c r="S4196" s="146" t="s">
        <v>5866</v>
      </c>
      <c r="T4196" s="109">
        <v>41878</v>
      </c>
      <c r="U4196" s="116">
        <v>29829409</v>
      </c>
      <c r="V4196" s="109">
        <v>41852</v>
      </c>
      <c r="W4196" s="141">
        <v>29829409</v>
      </c>
      <c r="X4196" s="141">
        <v>0</v>
      </c>
      <c r="Y4196" s="141">
        <v>0</v>
      </c>
      <c r="Z4196" s="141">
        <v>0</v>
      </c>
      <c r="AA4196" s="114">
        <v>0</v>
      </c>
      <c r="AB4196" s="114"/>
      <c r="AC4196" s="116"/>
      <c r="AD4196" s="141"/>
      <c r="AE4196" s="106">
        <v>0</v>
      </c>
      <c r="AF4196" s="106">
        <v>0</v>
      </c>
      <c r="AG4196" s="106">
        <v>0</v>
      </c>
      <c r="AH4196" s="116"/>
      <c r="AI4196" s="116"/>
      <c r="AJ4196" s="116"/>
      <c r="AK4196" s="116"/>
      <c r="AL4196" s="116"/>
      <c r="AM4196" s="116"/>
      <c r="AN4196" s="114">
        <f t="shared" si="130"/>
        <v>0</v>
      </c>
      <c r="AO4196" s="114">
        <f t="shared" si="131"/>
        <v>29829409</v>
      </c>
      <c r="AP4196" s="114"/>
      <c r="AQ4196" s="114"/>
      <c r="AR4196" s="114"/>
      <c r="AS4196" s="114"/>
    </row>
    <row r="4197" spans="1:46" s="191" customFormat="1" ht="15" customHeight="1" x14ac:dyDescent="0.2">
      <c r="A4197" s="104"/>
      <c r="B4197" s="104">
        <f>VLOOKUP(BJB!$F$9:$F$5599,Ctrl!$B$4:$C$399,2,0)</f>
        <v>35</v>
      </c>
      <c r="C4197" s="104">
        <f>VLOOKUP(BJB!$G$9:$G$5599,Ctrl!$E$4:$F$399,2,0)</f>
        <v>0</v>
      </c>
      <c r="D4197" s="219">
        <v>1</v>
      </c>
      <c r="E4197" s="104" t="str">
        <f>VLOOKUP(BJB!$F$9:$F$5599,Ctrl!$B$4:$D$399,3,0)</f>
        <v>III</v>
      </c>
      <c r="F4197" s="841" t="s">
        <v>9732</v>
      </c>
      <c r="G4197" s="841" t="s">
        <v>7664</v>
      </c>
      <c r="H4197" s="125">
        <v>1121127000116</v>
      </c>
      <c r="I4197" s="220">
        <f>IF(G4196=BJB!$G3611,I4196+1,1)</f>
        <v>1</v>
      </c>
      <c r="J4197" s="912" t="s">
        <v>24051</v>
      </c>
      <c r="K4197" s="121" t="s">
        <v>838</v>
      </c>
      <c r="L4197" s="104" t="s">
        <v>6477</v>
      </c>
      <c r="M4197" s="104" t="s">
        <v>5633</v>
      </c>
      <c r="N4197" s="120">
        <v>41271</v>
      </c>
      <c r="O4197" s="107">
        <v>80000000</v>
      </c>
      <c r="P4197" s="105" t="s">
        <v>17116</v>
      </c>
      <c r="Q4197" s="120">
        <v>41792</v>
      </c>
      <c r="R4197" s="105">
        <v>78660066</v>
      </c>
      <c r="S4197" s="146" t="s">
        <v>5866</v>
      </c>
      <c r="T4197" s="109">
        <v>41878</v>
      </c>
      <c r="U4197" s="116">
        <v>52732749</v>
      </c>
      <c r="V4197" s="109">
        <v>41852</v>
      </c>
      <c r="W4197" s="141">
        <v>52732749</v>
      </c>
      <c r="X4197" s="141">
        <v>0</v>
      </c>
      <c r="Y4197" s="141">
        <v>0</v>
      </c>
      <c r="Z4197" s="141">
        <v>0</v>
      </c>
      <c r="AA4197" s="114">
        <v>254247</v>
      </c>
      <c r="AB4197" s="114"/>
      <c r="AC4197" s="132"/>
      <c r="AD4197" s="141"/>
      <c r="AE4197" s="106">
        <v>0</v>
      </c>
      <c r="AF4197" s="106">
        <v>0</v>
      </c>
      <c r="AG4197" s="106">
        <v>0</v>
      </c>
      <c r="AH4197" s="116"/>
      <c r="AI4197" s="116"/>
      <c r="AJ4197" s="116"/>
      <c r="AK4197" s="116"/>
      <c r="AL4197" s="116"/>
      <c r="AM4197" s="116"/>
      <c r="AN4197" s="114">
        <f t="shared" si="130"/>
        <v>254247</v>
      </c>
      <c r="AO4197" s="114">
        <f t="shared" si="131"/>
        <v>52478502</v>
      </c>
      <c r="AP4197" s="114"/>
      <c r="AQ4197" s="114"/>
      <c r="AR4197" s="114"/>
      <c r="AS4197" s="114"/>
    </row>
    <row r="4198" spans="1:46" s="190" customFormat="1" ht="15" customHeight="1" x14ac:dyDescent="0.2">
      <c r="A4198" s="104"/>
      <c r="B4198" s="104">
        <f>VLOOKUP(BJB!$F$9:$F$5599,Ctrl!$B$4:$C$399,2,0)</f>
        <v>35</v>
      </c>
      <c r="C4198" s="104">
        <f>VLOOKUP(BJB!$G$9:$G$5599,Ctrl!$E$4:$F$399,2,0)</f>
        <v>0</v>
      </c>
      <c r="D4198" s="219">
        <v>1</v>
      </c>
      <c r="E4198" s="104" t="str">
        <f>VLOOKUP(BJB!$F$9:$F$5599,Ctrl!$B$4:$D$399,3,0)</f>
        <v>III</v>
      </c>
      <c r="F4198" s="841" t="s">
        <v>9732</v>
      </c>
      <c r="G4198" s="841" t="s">
        <v>7664</v>
      </c>
      <c r="H4198" s="125">
        <v>1120914000398</v>
      </c>
      <c r="I4198" s="220">
        <f>IF(G4197=BJB!$G3612,I4197+1,1)</f>
        <v>1</v>
      </c>
      <c r="J4198" s="912" t="s">
        <v>24052</v>
      </c>
      <c r="K4198" s="121" t="s">
        <v>72</v>
      </c>
      <c r="L4198" s="104" t="s">
        <v>6477</v>
      </c>
      <c r="M4198" s="104" t="s">
        <v>6030</v>
      </c>
      <c r="N4198" s="120">
        <v>41236</v>
      </c>
      <c r="O4198" s="107">
        <v>100000000</v>
      </c>
      <c r="P4198" s="105" t="s">
        <v>17117</v>
      </c>
      <c r="Q4198" s="120">
        <v>41600</v>
      </c>
      <c r="R4198" s="105">
        <v>96247689</v>
      </c>
      <c r="S4198" s="146" t="s">
        <v>5984</v>
      </c>
      <c r="T4198" s="109">
        <v>41942</v>
      </c>
      <c r="U4198" s="116">
        <v>62843150</v>
      </c>
      <c r="V4198" s="109">
        <v>41913</v>
      </c>
      <c r="W4198" s="141">
        <v>62843150</v>
      </c>
      <c r="X4198" s="141">
        <v>0</v>
      </c>
      <c r="Y4198" s="141">
        <v>0</v>
      </c>
      <c r="Z4198" s="141">
        <v>0</v>
      </c>
      <c r="AA4198" s="114">
        <v>1222983</v>
      </c>
      <c r="AB4198" s="114"/>
      <c r="AC4198" s="132"/>
      <c r="AD4198" s="141"/>
      <c r="AE4198" s="106">
        <v>0</v>
      </c>
      <c r="AF4198" s="106">
        <v>0</v>
      </c>
      <c r="AG4198" s="106">
        <v>0</v>
      </c>
      <c r="AH4198" s="116"/>
      <c r="AI4198" s="116"/>
      <c r="AJ4198" s="116"/>
      <c r="AK4198" s="116"/>
      <c r="AL4198" s="116"/>
      <c r="AM4198" s="116"/>
      <c r="AN4198" s="114">
        <f t="shared" si="130"/>
        <v>1222983</v>
      </c>
      <c r="AO4198" s="114">
        <f t="shared" si="131"/>
        <v>61620167</v>
      </c>
      <c r="AP4198" s="114"/>
      <c r="AQ4198" s="114"/>
      <c r="AR4198" s="114"/>
      <c r="AS4198" s="114"/>
      <c r="AT4198" s="191"/>
    </row>
    <row r="4199" spans="1:46" s="190" customFormat="1" ht="15" customHeight="1" x14ac:dyDescent="0.2">
      <c r="A4199" s="104"/>
      <c r="B4199" s="104">
        <f>VLOOKUP(BJB!$F$9:$F$5599,Ctrl!$B$4:$C$399,2,0)</f>
        <v>35</v>
      </c>
      <c r="C4199" s="104">
        <f>VLOOKUP(BJB!$G$9:$G$5599,Ctrl!$E$4:$F$399,2,0)</f>
        <v>0</v>
      </c>
      <c r="D4199" s="219">
        <v>1</v>
      </c>
      <c r="E4199" s="104" t="str">
        <f>VLOOKUP(BJB!$F$9:$F$5599,Ctrl!$B$4:$D$399,3,0)</f>
        <v>III</v>
      </c>
      <c r="F4199" s="841" t="s">
        <v>9732</v>
      </c>
      <c r="G4199" s="841" t="s">
        <v>7664</v>
      </c>
      <c r="H4199" s="125"/>
      <c r="I4199" s="220">
        <f>IF(G4198=BJB!$G3613,I4198+1,1)</f>
        <v>1</v>
      </c>
      <c r="J4199" s="912" t="s">
        <v>24053</v>
      </c>
      <c r="K4199" s="121" t="s">
        <v>786</v>
      </c>
      <c r="L4199" s="104" t="s">
        <v>6477</v>
      </c>
      <c r="M4199" s="104" t="s">
        <v>5548</v>
      </c>
      <c r="N4199" s="120">
        <v>41253</v>
      </c>
      <c r="O4199" s="107">
        <v>100000000</v>
      </c>
      <c r="P4199" s="105" t="s">
        <v>17118</v>
      </c>
      <c r="Q4199" s="120">
        <v>41715</v>
      </c>
      <c r="R4199" s="105">
        <v>83060707</v>
      </c>
      <c r="S4199" s="146" t="s">
        <v>5984</v>
      </c>
      <c r="T4199" s="109">
        <v>41942</v>
      </c>
      <c r="U4199" s="116">
        <v>56615847</v>
      </c>
      <c r="V4199" s="109">
        <v>41913</v>
      </c>
      <c r="W4199" s="141">
        <v>56615847</v>
      </c>
      <c r="X4199" s="141">
        <v>0</v>
      </c>
      <c r="Y4199" s="141">
        <v>0</v>
      </c>
      <c r="Z4199" s="141">
        <v>0</v>
      </c>
      <c r="AA4199" s="114">
        <v>0</v>
      </c>
      <c r="AB4199" s="114"/>
      <c r="AC4199" s="116"/>
      <c r="AD4199" s="141"/>
      <c r="AE4199" s="106">
        <v>0</v>
      </c>
      <c r="AF4199" s="106">
        <v>0</v>
      </c>
      <c r="AG4199" s="106">
        <v>0</v>
      </c>
      <c r="AH4199" s="116"/>
      <c r="AI4199" s="116"/>
      <c r="AJ4199" s="116"/>
      <c r="AK4199" s="116"/>
      <c r="AL4199" s="116"/>
      <c r="AM4199" s="116"/>
      <c r="AN4199" s="114">
        <f t="shared" si="130"/>
        <v>0</v>
      </c>
      <c r="AO4199" s="114">
        <f t="shared" si="131"/>
        <v>56615847</v>
      </c>
      <c r="AP4199" s="114"/>
      <c r="AQ4199" s="114"/>
      <c r="AR4199" s="114"/>
      <c r="AS4199" s="114"/>
      <c r="AT4199" s="191"/>
    </row>
    <row r="4200" spans="1:46" s="190" customFormat="1" ht="15" customHeight="1" x14ac:dyDescent="0.2">
      <c r="A4200" s="104"/>
      <c r="B4200" s="104">
        <f>VLOOKUP(BJB!$F$9:$F$5599,Ctrl!$B$4:$C$399,2,0)</f>
        <v>35</v>
      </c>
      <c r="C4200" s="104">
        <f>VLOOKUP(BJB!$G$9:$G$5599,Ctrl!$E$4:$F$399,2,0)</f>
        <v>0</v>
      </c>
      <c r="D4200" s="219">
        <v>1</v>
      </c>
      <c r="E4200" s="104" t="str">
        <f>VLOOKUP(BJB!$F$9:$F$5599,Ctrl!$B$4:$D$399,3,0)</f>
        <v>III</v>
      </c>
      <c r="F4200" s="841" t="s">
        <v>9732</v>
      </c>
      <c r="G4200" s="841" t="s">
        <v>7664</v>
      </c>
      <c r="H4200" s="125">
        <v>1120925000154</v>
      </c>
      <c r="I4200" s="220">
        <f>IF(G4199=BJB!$G3615,I4199+1,1)</f>
        <v>1</v>
      </c>
      <c r="J4200" s="912" t="s">
        <v>24054</v>
      </c>
      <c r="K4200" s="121" t="s">
        <v>6031</v>
      </c>
      <c r="L4200" s="104" t="s">
        <v>6477</v>
      </c>
      <c r="M4200" s="104" t="s">
        <v>6032</v>
      </c>
      <c r="N4200" s="120">
        <v>41236</v>
      </c>
      <c r="O4200" s="107">
        <v>90000000</v>
      </c>
      <c r="P4200" s="105" t="s">
        <v>17119</v>
      </c>
      <c r="Q4200" s="120">
        <v>41715</v>
      </c>
      <c r="R4200" s="105">
        <v>73073721</v>
      </c>
      <c r="S4200" s="146" t="s">
        <v>5984</v>
      </c>
      <c r="T4200" s="109">
        <v>41942</v>
      </c>
      <c r="U4200" s="116">
        <v>49859053</v>
      </c>
      <c r="V4200" s="109">
        <v>41913</v>
      </c>
      <c r="W4200" s="141">
        <v>49859053</v>
      </c>
      <c r="X4200" s="141">
        <v>0</v>
      </c>
      <c r="Y4200" s="141">
        <v>0</v>
      </c>
      <c r="Z4200" s="141">
        <v>0</v>
      </c>
      <c r="AA4200" s="114">
        <v>324814</v>
      </c>
      <c r="AB4200" s="114"/>
      <c r="AC4200" s="132"/>
      <c r="AD4200" s="141"/>
      <c r="AE4200" s="106">
        <v>0</v>
      </c>
      <c r="AF4200" s="106">
        <v>0</v>
      </c>
      <c r="AG4200" s="106">
        <v>0</v>
      </c>
      <c r="AH4200" s="116"/>
      <c r="AI4200" s="116"/>
      <c r="AJ4200" s="116"/>
      <c r="AK4200" s="116"/>
      <c r="AL4200" s="116"/>
      <c r="AM4200" s="116"/>
      <c r="AN4200" s="114">
        <f t="shared" si="130"/>
        <v>324814</v>
      </c>
      <c r="AO4200" s="114">
        <f t="shared" si="131"/>
        <v>49534239</v>
      </c>
      <c r="AP4200" s="114"/>
      <c r="AQ4200" s="114"/>
      <c r="AR4200" s="114"/>
      <c r="AS4200" s="114"/>
      <c r="AT4200" s="191"/>
    </row>
    <row r="4201" spans="1:46" s="190" customFormat="1" ht="15" customHeight="1" x14ac:dyDescent="0.2">
      <c r="A4201" s="104"/>
      <c r="B4201" s="104">
        <f>VLOOKUP(BJB!$F$9:$F$5599,Ctrl!$B$4:$C$399,2,0)</f>
        <v>35</v>
      </c>
      <c r="C4201" s="104">
        <f>VLOOKUP(BJB!$G$9:$G$5599,Ctrl!$E$4:$F$399,2,0)</f>
        <v>0</v>
      </c>
      <c r="D4201" s="219">
        <v>1</v>
      </c>
      <c r="E4201" s="104" t="str">
        <f>VLOOKUP(BJB!$F$9:$F$5599,Ctrl!$B$4:$D$399,3,0)</f>
        <v>III</v>
      </c>
      <c r="F4201" s="841" t="s">
        <v>9732</v>
      </c>
      <c r="G4201" s="841" t="s">
        <v>7664</v>
      </c>
      <c r="H4201" s="125" t="s">
        <v>6736</v>
      </c>
      <c r="I4201" s="220">
        <f>IF(G4200=BJB!$G3616,I4200+1,1)</f>
        <v>1</v>
      </c>
      <c r="J4201" s="912" t="s">
        <v>24055</v>
      </c>
      <c r="K4201" s="121" t="s">
        <v>6033</v>
      </c>
      <c r="L4201" s="104" t="s">
        <v>6477</v>
      </c>
      <c r="M4201" s="104" t="s">
        <v>5548</v>
      </c>
      <c r="N4201" s="120">
        <v>41253</v>
      </c>
      <c r="O4201" s="107">
        <v>120000000</v>
      </c>
      <c r="P4201" s="105" t="s">
        <v>17120</v>
      </c>
      <c r="Q4201" s="120">
        <v>41890</v>
      </c>
      <c r="R4201" s="105">
        <v>116473611</v>
      </c>
      <c r="S4201" s="146" t="s">
        <v>5984</v>
      </c>
      <c r="T4201" s="109">
        <v>41942</v>
      </c>
      <c r="U4201" s="116">
        <v>78814861</v>
      </c>
      <c r="V4201" s="109">
        <v>41913</v>
      </c>
      <c r="W4201" s="141">
        <v>78814861</v>
      </c>
      <c r="X4201" s="141">
        <v>0</v>
      </c>
      <c r="Y4201" s="141">
        <v>0</v>
      </c>
      <c r="Z4201" s="141">
        <v>0</v>
      </c>
      <c r="AA4201" s="114">
        <v>1988204</v>
      </c>
      <c r="AB4201" s="114"/>
      <c r="AC4201" s="132"/>
      <c r="AD4201" s="141"/>
      <c r="AE4201" s="106">
        <v>0</v>
      </c>
      <c r="AF4201" s="106">
        <v>0</v>
      </c>
      <c r="AG4201" s="106">
        <v>0</v>
      </c>
      <c r="AH4201" s="116"/>
      <c r="AI4201" s="116"/>
      <c r="AJ4201" s="116"/>
      <c r="AK4201" s="116"/>
      <c r="AL4201" s="116"/>
      <c r="AM4201" s="116"/>
      <c r="AN4201" s="114">
        <f t="shared" si="130"/>
        <v>1988204</v>
      </c>
      <c r="AO4201" s="114">
        <f t="shared" si="131"/>
        <v>76826657</v>
      </c>
      <c r="AP4201" s="114"/>
      <c r="AQ4201" s="114"/>
      <c r="AR4201" s="114"/>
      <c r="AS4201" s="114"/>
      <c r="AT4201" s="191"/>
    </row>
    <row r="4202" spans="1:46" s="190" customFormat="1" ht="15" customHeight="1" x14ac:dyDescent="0.2">
      <c r="A4202" s="104"/>
      <c r="B4202" s="104">
        <f>VLOOKUP(BJB!$F$9:$F$5599,Ctrl!$B$4:$C$399,2,0)</f>
        <v>35</v>
      </c>
      <c r="C4202" s="104">
        <f>VLOOKUP(BJB!$G$9:$G$5599,Ctrl!$E$4:$F$399,2,0)</f>
        <v>0</v>
      </c>
      <c r="D4202" s="219">
        <v>1</v>
      </c>
      <c r="E4202" s="104" t="str">
        <f>VLOOKUP(BJB!$F$9:$F$5599,Ctrl!$B$4:$D$399,3,0)</f>
        <v>III</v>
      </c>
      <c r="F4202" s="841" t="s">
        <v>9732</v>
      </c>
      <c r="G4202" s="841" t="s">
        <v>7664</v>
      </c>
      <c r="H4202" s="125">
        <v>1130313000559</v>
      </c>
      <c r="I4202" s="220">
        <f>IF(G4201=BJB!$G3617,I4201+1,1)</f>
        <v>1</v>
      </c>
      <c r="J4202" s="912" t="s">
        <v>24056</v>
      </c>
      <c r="K4202" s="121" t="s">
        <v>6034</v>
      </c>
      <c r="L4202" s="104" t="s">
        <v>6477</v>
      </c>
      <c r="M4202" s="104" t="s">
        <v>6035</v>
      </c>
      <c r="N4202" s="120">
        <v>41430</v>
      </c>
      <c r="O4202" s="107">
        <v>100000000</v>
      </c>
      <c r="P4202" s="105" t="s">
        <v>17121</v>
      </c>
      <c r="Q4202" s="120">
        <v>41742</v>
      </c>
      <c r="R4202" s="105">
        <v>81153548</v>
      </c>
      <c r="S4202" s="146" t="s">
        <v>5984</v>
      </c>
      <c r="T4202" s="109">
        <v>41942</v>
      </c>
      <c r="U4202" s="116">
        <v>55072002</v>
      </c>
      <c r="V4202" s="109">
        <v>41913</v>
      </c>
      <c r="W4202" s="141">
        <v>55072002</v>
      </c>
      <c r="X4202" s="141">
        <v>0</v>
      </c>
      <c r="Y4202" s="141">
        <v>0</v>
      </c>
      <c r="Z4202" s="141">
        <v>0</v>
      </c>
      <c r="AA4202" s="114">
        <v>746083</v>
      </c>
      <c r="AB4202" s="114"/>
      <c r="AC4202" s="132"/>
      <c r="AD4202" s="141"/>
      <c r="AE4202" s="106">
        <v>0</v>
      </c>
      <c r="AF4202" s="106">
        <v>0</v>
      </c>
      <c r="AG4202" s="106">
        <v>0</v>
      </c>
      <c r="AH4202" s="116"/>
      <c r="AI4202" s="116"/>
      <c r="AJ4202" s="116"/>
      <c r="AK4202" s="116"/>
      <c r="AL4202" s="116"/>
      <c r="AM4202" s="116"/>
      <c r="AN4202" s="114">
        <f t="shared" si="130"/>
        <v>746083</v>
      </c>
      <c r="AO4202" s="114">
        <f t="shared" si="131"/>
        <v>54325919</v>
      </c>
      <c r="AP4202" s="114"/>
      <c r="AQ4202" s="114"/>
      <c r="AR4202" s="114"/>
      <c r="AS4202" s="114"/>
      <c r="AT4202" s="191"/>
    </row>
    <row r="4203" spans="1:46" s="190" customFormat="1" ht="15" customHeight="1" x14ac:dyDescent="0.2">
      <c r="A4203" s="104"/>
      <c r="B4203" s="104">
        <f>VLOOKUP(BJB!$F$9:$F$5599,Ctrl!$B$4:$C$399,2,0)</f>
        <v>35</v>
      </c>
      <c r="C4203" s="104">
        <f>VLOOKUP(BJB!$G$9:$G$5599,Ctrl!$E$4:$F$399,2,0)</f>
        <v>0</v>
      </c>
      <c r="D4203" s="219">
        <v>1</v>
      </c>
      <c r="E4203" s="104" t="str">
        <f>VLOOKUP(BJB!$F$9:$F$5599,Ctrl!$B$4:$D$399,3,0)</f>
        <v>III</v>
      </c>
      <c r="F4203" s="841" t="s">
        <v>9732</v>
      </c>
      <c r="G4203" s="841" t="s">
        <v>7664</v>
      </c>
      <c r="H4203" s="125"/>
      <c r="I4203" s="220">
        <f>IF(G4202=BJB!$G3618,I4202+1,1)</f>
        <v>1</v>
      </c>
      <c r="J4203" s="912" t="s">
        <v>24057</v>
      </c>
      <c r="K4203" s="121" t="s">
        <v>6157</v>
      </c>
      <c r="L4203" s="104" t="s">
        <v>6477</v>
      </c>
      <c r="M4203" s="104" t="s">
        <v>6158</v>
      </c>
      <c r="N4203" s="120">
        <v>41347</v>
      </c>
      <c r="O4203" s="107">
        <v>100000000</v>
      </c>
      <c r="P4203" s="105" t="s">
        <v>17122</v>
      </c>
      <c r="Q4203" s="120">
        <v>41792</v>
      </c>
      <c r="R4203" s="105">
        <v>92966001</v>
      </c>
      <c r="S4203" s="146" t="s">
        <v>6086</v>
      </c>
      <c r="T4203" s="109">
        <v>42003</v>
      </c>
      <c r="U4203" s="116">
        <v>63181962</v>
      </c>
      <c r="V4203" s="109">
        <v>41974</v>
      </c>
      <c r="W4203" s="141">
        <v>63181962</v>
      </c>
      <c r="X4203" s="141">
        <v>0</v>
      </c>
      <c r="Y4203" s="141">
        <v>0</v>
      </c>
      <c r="Z4203" s="141">
        <v>0</v>
      </c>
      <c r="AA4203" s="114">
        <v>0</v>
      </c>
      <c r="AB4203" s="114"/>
      <c r="AC4203" s="116"/>
      <c r="AD4203" s="141"/>
      <c r="AE4203" s="106">
        <v>0</v>
      </c>
      <c r="AF4203" s="106">
        <v>0</v>
      </c>
      <c r="AG4203" s="106">
        <v>0</v>
      </c>
      <c r="AH4203" s="116"/>
      <c r="AI4203" s="116"/>
      <c r="AJ4203" s="116"/>
      <c r="AK4203" s="116"/>
      <c r="AL4203" s="116"/>
      <c r="AM4203" s="116"/>
      <c r="AN4203" s="114">
        <f t="shared" si="130"/>
        <v>0</v>
      </c>
      <c r="AO4203" s="114">
        <f t="shared" si="131"/>
        <v>63181962</v>
      </c>
      <c r="AP4203" s="114"/>
      <c r="AQ4203" s="114"/>
      <c r="AR4203" s="114"/>
      <c r="AS4203" s="114"/>
      <c r="AT4203" s="191"/>
    </row>
    <row r="4204" spans="1:46" s="190" customFormat="1" ht="15" customHeight="1" x14ac:dyDescent="0.2">
      <c r="A4204" s="104"/>
      <c r="B4204" s="104">
        <f>VLOOKUP(BJB!$F$9:$F$5599,Ctrl!$B$4:$C$399,2,0)</f>
        <v>35</v>
      </c>
      <c r="C4204" s="104">
        <f>VLOOKUP(BJB!$G$9:$G$5599,Ctrl!$E$4:$F$399,2,0)</f>
        <v>0</v>
      </c>
      <c r="D4204" s="219">
        <v>1</v>
      </c>
      <c r="E4204" s="104" t="str">
        <f>VLOOKUP(BJB!$F$9:$F$5599,Ctrl!$B$4:$D$399,3,0)</f>
        <v>III</v>
      </c>
      <c r="F4204" s="841" t="s">
        <v>9732</v>
      </c>
      <c r="G4204" s="841" t="s">
        <v>7664</v>
      </c>
      <c r="H4204" s="125"/>
      <c r="I4204" s="220">
        <f>IF(G4203=BJB!$G3619,I4203+1,1)</f>
        <v>1</v>
      </c>
      <c r="J4204" s="912" t="s">
        <v>24058</v>
      </c>
      <c r="K4204" s="121" t="s">
        <v>5495</v>
      </c>
      <c r="L4204" s="104" t="s">
        <v>6477</v>
      </c>
      <c r="M4204" s="104" t="s">
        <v>5548</v>
      </c>
      <c r="N4204" s="120">
        <v>41253</v>
      </c>
      <c r="O4204" s="107">
        <v>110000000</v>
      </c>
      <c r="P4204" s="105" t="s">
        <v>17123</v>
      </c>
      <c r="Q4204" s="120">
        <v>41813</v>
      </c>
      <c r="R4204" s="105">
        <v>145857701</v>
      </c>
      <c r="S4204" s="146" t="s">
        <v>6086</v>
      </c>
      <c r="T4204" s="109">
        <v>42003</v>
      </c>
      <c r="U4204" s="116">
        <v>77000000</v>
      </c>
      <c r="V4204" s="109">
        <v>41974</v>
      </c>
      <c r="W4204" s="141">
        <v>77000000</v>
      </c>
      <c r="X4204" s="141">
        <v>0</v>
      </c>
      <c r="Y4204" s="141">
        <v>0</v>
      </c>
      <c r="Z4204" s="141">
        <v>0</v>
      </c>
      <c r="AA4204" s="114">
        <v>0</v>
      </c>
      <c r="AB4204" s="114"/>
      <c r="AC4204" s="116"/>
      <c r="AD4204" s="141"/>
      <c r="AE4204" s="106">
        <v>0</v>
      </c>
      <c r="AF4204" s="106">
        <v>0</v>
      </c>
      <c r="AG4204" s="106">
        <v>0</v>
      </c>
      <c r="AH4204" s="116"/>
      <c r="AI4204" s="116"/>
      <c r="AJ4204" s="116"/>
      <c r="AK4204" s="116"/>
      <c r="AL4204" s="116"/>
      <c r="AM4204" s="116"/>
      <c r="AN4204" s="114">
        <f t="shared" si="130"/>
        <v>0</v>
      </c>
      <c r="AO4204" s="114">
        <f t="shared" si="131"/>
        <v>77000000</v>
      </c>
      <c r="AP4204" s="114"/>
      <c r="AQ4204" s="114"/>
      <c r="AR4204" s="114"/>
      <c r="AS4204" s="114"/>
      <c r="AT4204" s="191"/>
    </row>
    <row r="4205" spans="1:46" s="190" customFormat="1" ht="15" customHeight="1" x14ac:dyDescent="0.2">
      <c r="A4205" s="104"/>
      <c r="B4205" s="104">
        <f>VLOOKUP(BJB!$F$9:$F$5599,Ctrl!$B$4:$C$399,2,0)</f>
        <v>35</v>
      </c>
      <c r="C4205" s="104">
        <f>VLOOKUP(BJB!$G$9:$G$5599,Ctrl!$E$4:$F$399,2,0)</f>
        <v>0</v>
      </c>
      <c r="D4205" s="219">
        <v>1</v>
      </c>
      <c r="E4205" s="104" t="str">
        <f>VLOOKUP(BJB!$F$9:$F$5599,Ctrl!$B$4:$D$399,3,0)</f>
        <v>III</v>
      </c>
      <c r="F4205" s="841" t="s">
        <v>9732</v>
      </c>
      <c r="G4205" s="841" t="s">
        <v>7664</v>
      </c>
      <c r="H4205" s="125"/>
      <c r="I4205" s="220">
        <f>IF(G4204=BJB!$G3620,I4204+1,1)</f>
        <v>1</v>
      </c>
      <c r="J4205" s="912" t="s">
        <v>24059</v>
      </c>
      <c r="K4205" s="121" t="s">
        <v>7711</v>
      </c>
      <c r="L4205" s="104" t="s">
        <v>6477</v>
      </c>
      <c r="M4205" s="104" t="s">
        <v>6035</v>
      </c>
      <c r="N4205" s="120">
        <v>41430</v>
      </c>
      <c r="O4205" s="105">
        <v>45000000</v>
      </c>
      <c r="P4205" s="105" t="s">
        <v>17124</v>
      </c>
      <c r="Q4205" s="120">
        <v>41816</v>
      </c>
      <c r="R4205" s="105">
        <v>26699982</v>
      </c>
      <c r="S4205" s="146" t="s">
        <v>7885</v>
      </c>
      <c r="T4205" s="109">
        <v>42111</v>
      </c>
      <c r="U4205" s="141">
        <v>17174911</v>
      </c>
      <c r="V4205" s="109">
        <v>42111</v>
      </c>
      <c r="W4205" s="141">
        <v>17174911</v>
      </c>
      <c r="X4205" s="141">
        <v>0</v>
      </c>
      <c r="Y4205" s="141">
        <v>0</v>
      </c>
      <c r="Z4205" s="141">
        <v>0</v>
      </c>
      <c r="AA4205" s="114">
        <v>0</v>
      </c>
      <c r="AB4205" s="114"/>
      <c r="AC4205" s="132"/>
      <c r="AD4205" s="141"/>
      <c r="AE4205" s="106">
        <v>0</v>
      </c>
      <c r="AF4205" s="106">
        <v>0</v>
      </c>
      <c r="AG4205" s="106">
        <v>0</v>
      </c>
      <c r="AH4205" s="141"/>
      <c r="AI4205" s="141"/>
      <c r="AJ4205" s="141"/>
      <c r="AK4205" s="141"/>
      <c r="AL4205" s="141"/>
      <c r="AM4205" s="141"/>
      <c r="AN4205" s="114">
        <f t="shared" si="130"/>
        <v>0</v>
      </c>
      <c r="AO4205" s="114">
        <f t="shared" si="131"/>
        <v>17174911</v>
      </c>
      <c r="AP4205" s="114"/>
      <c r="AQ4205" s="114"/>
      <c r="AR4205" s="114"/>
      <c r="AS4205" s="114"/>
      <c r="AT4205" s="191"/>
    </row>
    <row r="4206" spans="1:46" s="190" customFormat="1" ht="15" customHeight="1" x14ac:dyDescent="0.2">
      <c r="A4206" s="104"/>
      <c r="B4206" s="104">
        <f>VLOOKUP(BJB!$F$9:$F$5599,Ctrl!$B$4:$C$399,2,0)</f>
        <v>35</v>
      </c>
      <c r="C4206" s="104">
        <f>VLOOKUP(BJB!$G$9:$G$5599,Ctrl!$E$4:$F$399,2,0)</f>
        <v>0</v>
      </c>
      <c r="D4206" s="219">
        <v>1</v>
      </c>
      <c r="E4206" s="104" t="str">
        <f>VLOOKUP(BJB!$F$9:$F$5599,Ctrl!$B$4:$D$399,3,0)</f>
        <v>III</v>
      </c>
      <c r="F4206" s="841" t="s">
        <v>9732</v>
      </c>
      <c r="G4206" s="841" t="s">
        <v>7664</v>
      </c>
      <c r="H4206" s="125">
        <v>1130212000573</v>
      </c>
      <c r="I4206" s="220">
        <f>IF(G4205=BJB!$G3621,I4205+1,1)</f>
        <v>1</v>
      </c>
      <c r="J4206" s="912" t="s">
        <v>24060</v>
      </c>
      <c r="K4206" s="121" t="s">
        <v>7712</v>
      </c>
      <c r="L4206" s="104" t="s">
        <v>6477</v>
      </c>
      <c r="M4206" s="104" t="s">
        <v>6247</v>
      </c>
      <c r="N4206" s="120">
        <v>41348</v>
      </c>
      <c r="O4206" s="105">
        <v>30000000</v>
      </c>
      <c r="P4206" s="105" t="s">
        <v>17125</v>
      </c>
      <c r="Q4206" s="120">
        <v>41890</v>
      </c>
      <c r="R4206" s="105">
        <v>27463714</v>
      </c>
      <c r="S4206" s="146" t="s">
        <v>7885</v>
      </c>
      <c r="T4206" s="109">
        <v>42111</v>
      </c>
      <c r="U4206" s="141">
        <v>18831805</v>
      </c>
      <c r="V4206" s="109">
        <v>42111</v>
      </c>
      <c r="W4206" s="141">
        <v>18831805</v>
      </c>
      <c r="X4206" s="141">
        <v>0</v>
      </c>
      <c r="Y4206" s="141">
        <v>0</v>
      </c>
      <c r="Z4206" s="141">
        <v>0</v>
      </c>
      <c r="AA4206" s="114">
        <v>130374</v>
      </c>
      <c r="AB4206" s="114"/>
      <c r="AC4206" s="132"/>
      <c r="AD4206" s="141"/>
      <c r="AE4206" s="106">
        <v>0</v>
      </c>
      <c r="AF4206" s="106">
        <v>0</v>
      </c>
      <c r="AG4206" s="106">
        <v>0</v>
      </c>
      <c r="AH4206" s="141"/>
      <c r="AI4206" s="141"/>
      <c r="AJ4206" s="141"/>
      <c r="AK4206" s="141"/>
      <c r="AL4206" s="141"/>
      <c r="AM4206" s="141"/>
      <c r="AN4206" s="114">
        <f t="shared" si="130"/>
        <v>130374</v>
      </c>
      <c r="AO4206" s="114">
        <f t="shared" si="131"/>
        <v>18701431</v>
      </c>
      <c r="AP4206" s="114"/>
      <c r="AQ4206" s="114"/>
      <c r="AR4206" s="114"/>
      <c r="AS4206" s="114"/>
      <c r="AT4206" s="191"/>
    </row>
    <row r="4207" spans="1:46" s="190" customFormat="1" ht="15" customHeight="1" x14ac:dyDescent="0.2">
      <c r="A4207" s="104"/>
      <c r="B4207" s="104">
        <f>VLOOKUP(BJB!$F$9:$F$5599,Ctrl!$B$4:$C$399,2,0)</f>
        <v>35</v>
      </c>
      <c r="C4207" s="104">
        <f>VLOOKUP(BJB!$G$9:$G$5599,Ctrl!$E$4:$F$399,2,0)</f>
        <v>0</v>
      </c>
      <c r="D4207" s="219">
        <v>1</v>
      </c>
      <c r="E4207" s="104" t="str">
        <f>VLOOKUP(BJB!$F$9:$F$5599,Ctrl!$B$4:$D$399,3,0)</f>
        <v>III</v>
      </c>
      <c r="F4207" s="841" t="s">
        <v>9732</v>
      </c>
      <c r="G4207" s="841" t="s">
        <v>7664</v>
      </c>
      <c r="H4207" s="125"/>
      <c r="I4207" s="220">
        <f>IF(G4206=BJB!$G3622,I4206+1,1)</f>
        <v>1</v>
      </c>
      <c r="J4207" s="912" t="s">
        <v>24061</v>
      </c>
      <c r="K4207" s="121" t="s">
        <v>7713</v>
      </c>
      <c r="L4207" s="104" t="s">
        <v>6477</v>
      </c>
      <c r="M4207" s="104" t="s">
        <v>5548</v>
      </c>
      <c r="N4207" s="120">
        <v>41253</v>
      </c>
      <c r="O4207" s="105">
        <v>130000000</v>
      </c>
      <c r="P4207" s="105" t="s">
        <v>17126</v>
      </c>
      <c r="Q4207" s="120">
        <v>41890</v>
      </c>
      <c r="R4207" s="105">
        <v>107126154</v>
      </c>
      <c r="S4207" s="146" t="s">
        <v>7885</v>
      </c>
      <c r="T4207" s="109">
        <v>42111</v>
      </c>
      <c r="U4207" s="141">
        <v>74877856</v>
      </c>
      <c r="V4207" s="109">
        <v>42111</v>
      </c>
      <c r="W4207" s="141">
        <v>74877856</v>
      </c>
      <c r="X4207" s="141">
        <v>0</v>
      </c>
      <c r="Y4207" s="141">
        <v>0</v>
      </c>
      <c r="Z4207" s="141">
        <v>0</v>
      </c>
      <c r="AA4207" s="114">
        <v>0</v>
      </c>
      <c r="AB4207" s="114"/>
      <c r="AC4207" s="132"/>
      <c r="AD4207" s="141"/>
      <c r="AE4207" s="106">
        <v>0</v>
      </c>
      <c r="AF4207" s="106">
        <v>0</v>
      </c>
      <c r="AG4207" s="106">
        <v>0</v>
      </c>
      <c r="AH4207" s="141"/>
      <c r="AI4207" s="141"/>
      <c r="AJ4207" s="141"/>
      <c r="AK4207" s="141"/>
      <c r="AL4207" s="141"/>
      <c r="AM4207" s="141"/>
      <c r="AN4207" s="114">
        <f t="shared" si="130"/>
        <v>0</v>
      </c>
      <c r="AO4207" s="114">
        <f t="shared" si="131"/>
        <v>74877856</v>
      </c>
      <c r="AP4207" s="114"/>
      <c r="AQ4207" s="114"/>
      <c r="AR4207" s="114"/>
      <c r="AS4207" s="114"/>
      <c r="AT4207" s="191"/>
    </row>
    <row r="4208" spans="1:46" s="190" customFormat="1" ht="15" customHeight="1" x14ac:dyDescent="0.2">
      <c r="A4208" s="104"/>
      <c r="B4208" s="104">
        <f>VLOOKUP(BJB!$F$9:$F$5599,Ctrl!$B$4:$C$399,2,0)</f>
        <v>35</v>
      </c>
      <c r="C4208" s="104">
        <f>VLOOKUP(BJB!$G$9:$G$5599,Ctrl!$E$4:$F$399,2,0)</f>
        <v>0</v>
      </c>
      <c r="D4208" s="219">
        <v>1</v>
      </c>
      <c r="E4208" s="104" t="str">
        <f>VLOOKUP(BJB!$F$9:$F$5599,Ctrl!$B$4:$D$399,3,0)</f>
        <v>III</v>
      </c>
      <c r="F4208" s="841" t="s">
        <v>9732</v>
      </c>
      <c r="G4208" s="841" t="s">
        <v>7664</v>
      </c>
      <c r="H4208" s="125">
        <v>1120419001398</v>
      </c>
      <c r="I4208" s="220">
        <f>IF(G4207=BJB!$G3624,I4207+1,1)</f>
        <v>1</v>
      </c>
      <c r="J4208" s="912"/>
      <c r="K4208" s="121" t="s">
        <v>10960</v>
      </c>
      <c r="L4208" s="104" t="s">
        <v>6477</v>
      </c>
      <c r="M4208" s="104" t="s">
        <v>4672</v>
      </c>
      <c r="N4208" s="120">
        <v>41107</v>
      </c>
      <c r="O4208" s="105">
        <v>100000000</v>
      </c>
      <c r="P4208" s="105"/>
      <c r="Q4208" s="120"/>
      <c r="R4208" s="105"/>
      <c r="S4208" s="146" t="s">
        <v>8207</v>
      </c>
      <c r="T4208" s="109">
        <v>41422</v>
      </c>
      <c r="U4208" s="141">
        <v>35347336</v>
      </c>
      <c r="V4208" s="109"/>
      <c r="W4208" s="141"/>
      <c r="X4208" s="141"/>
      <c r="Y4208" s="141"/>
      <c r="Z4208" s="141"/>
      <c r="AA4208" s="114">
        <v>13119847</v>
      </c>
      <c r="AB4208" s="114"/>
      <c r="AC4208" s="132"/>
      <c r="AD4208" s="141"/>
      <c r="AE4208" s="106">
        <v>0</v>
      </c>
      <c r="AF4208" s="106">
        <v>0</v>
      </c>
      <c r="AG4208" s="106">
        <v>0</v>
      </c>
      <c r="AH4208" s="106"/>
      <c r="AI4208" s="106"/>
      <c r="AJ4208" s="106"/>
      <c r="AK4208" s="106"/>
      <c r="AL4208" s="106"/>
      <c r="AM4208" s="106"/>
      <c r="AN4208" s="114">
        <f t="shared" si="130"/>
        <v>13119847</v>
      </c>
      <c r="AO4208" s="114">
        <f t="shared" si="131"/>
        <v>22227489</v>
      </c>
      <c r="AP4208" s="114"/>
      <c r="AQ4208" s="114"/>
      <c r="AR4208" s="114"/>
      <c r="AS4208" s="114"/>
      <c r="AT4208" s="191"/>
    </row>
    <row r="4209" spans="1:46" s="190" customFormat="1" ht="15" customHeight="1" x14ac:dyDescent="0.2">
      <c r="A4209" s="104"/>
      <c r="B4209" s="104">
        <f>VLOOKUP(BJB!$F$9:$F$5599,Ctrl!$B$4:$C$399,2,0)</f>
        <v>35</v>
      </c>
      <c r="C4209" s="104">
        <f>VLOOKUP(BJB!$G$9:$G$5599,Ctrl!$E$4:$F$399,2,0)</f>
        <v>0</v>
      </c>
      <c r="D4209" s="219">
        <v>1</v>
      </c>
      <c r="E4209" s="104" t="str">
        <f>VLOOKUP(BJB!$F$9:$F$5599,Ctrl!$B$4:$D$399,3,0)</f>
        <v>III</v>
      </c>
      <c r="F4209" s="841" t="s">
        <v>9732</v>
      </c>
      <c r="G4209" s="841" t="s">
        <v>7664</v>
      </c>
      <c r="H4209" s="125">
        <v>1120622000794</v>
      </c>
      <c r="I4209" s="220">
        <f>IF(G4208=BJB!$G3626,I4208+1,1)</f>
        <v>1</v>
      </c>
      <c r="J4209" s="912" t="s">
        <v>24062</v>
      </c>
      <c r="K4209" s="121" t="s">
        <v>8109</v>
      </c>
      <c r="L4209" s="104" t="s">
        <v>6477</v>
      </c>
      <c r="M4209" s="104" t="s">
        <v>4664</v>
      </c>
      <c r="N4209" s="120">
        <v>41169</v>
      </c>
      <c r="O4209" s="105">
        <v>85000000</v>
      </c>
      <c r="P4209" s="105" t="s">
        <v>17127</v>
      </c>
      <c r="Q4209" s="120">
        <v>41897</v>
      </c>
      <c r="R4209" s="105">
        <v>51958359</v>
      </c>
      <c r="S4209" s="146" t="s">
        <v>8256</v>
      </c>
      <c r="T4209" s="109">
        <v>42145</v>
      </c>
      <c r="U4209" s="141">
        <v>34561719</v>
      </c>
      <c r="V4209" s="109">
        <v>42145</v>
      </c>
      <c r="W4209" s="141">
        <v>34561719</v>
      </c>
      <c r="X4209" s="141">
        <v>0</v>
      </c>
      <c r="Y4209" s="141">
        <v>0</v>
      </c>
      <c r="Z4209" s="141">
        <v>0</v>
      </c>
      <c r="AA4209" s="226">
        <v>2881683</v>
      </c>
      <c r="AB4209" s="114"/>
      <c r="AC4209" s="132"/>
      <c r="AD4209" s="141"/>
      <c r="AE4209" s="106">
        <v>0</v>
      </c>
      <c r="AF4209" s="106">
        <v>0</v>
      </c>
      <c r="AG4209" s="106">
        <v>0</v>
      </c>
      <c r="AH4209" s="106"/>
      <c r="AI4209" s="106"/>
      <c r="AJ4209" s="106"/>
      <c r="AK4209" s="106"/>
      <c r="AL4209" s="106"/>
      <c r="AM4209" s="106"/>
      <c r="AN4209" s="114">
        <f t="shared" si="130"/>
        <v>2881683</v>
      </c>
      <c r="AO4209" s="114">
        <f t="shared" si="131"/>
        <v>31680036</v>
      </c>
      <c r="AP4209" s="114"/>
      <c r="AQ4209" s="114"/>
      <c r="AR4209" s="114"/>
      <c r="AS4209" s="114"/>
      <c r="AT4209" s="191"/>
    </row>
    <row r="4210" spans="1:46" s="190" customFormat="1" ht="15" customHeight="1" x14ac:dyDescent="0.2">
      <c r="A4210" s="104"/>
      <c r="B4210" s="104">
        <f>VLOOKUP(BJB!$F$9:$F$5599,Ctrl!$B$4:$C$399,2,0)</f>
        <v>35</v>
      </c>
      <c r="C4210" s="104">
        <f>VLOOKUP(BJB!$G$9:$G$5599,Ctrl!$E$4:$F$399,2,0)</f>
        <v>0</v>
      </c>
      <c r="D4210" s="219">
        <v>1</v>
      </c>
      <c r="E4210" s="104" t="str">
        <f>VLOOKUP(BJB!$F$9:$F$5599,Ctrl!$B$4:$D$399,3,0)</f>
        <v>III</v>
      </c>
      <c r="F4210" s="841" t="s">
        <v>9732</v>
      </c>
      <c r="G4210" s="841" t="s">
        <v>7664</v>
      </c>
      <c r="H4210" s="125">
        <v>1130319001263</v>
      </c>
      <c r="I4210" s="220">
        <f>IF(G4209=BJB!$G3627,I4209+1,1)</f>
        <v>1</v>
      </c>
      <c r="J4210" s="912" t="s">
        <v>24063</v>
      </c>
      <c r="K4210" s="121" t="s">
        <v>8110</v>
      </c>
      <c r="L4210" s="104" t="s">
        <v>6477</v>
      </c>
      <c r="M4210" s="104" t="s">
        <v>6035</v>
      </c>
      <c r="N4210" s="120">
        <v>41430</v>
      </c>
      <c r="O4210" s="105">
        <v>100000000</v>
      </c>
      <c r="P4210" s="105" t="s">
        <v>17128</v>
      </c>
      <c r="Q4210" s="120">
        <v>42000</v>
      </c>
      <c r="R4210" s="105">
        <v>115305413</v>
      </c>
      <c r="S4210" s="146" t="s">
        <v>8256</v>
      </c>
      <c r="T4210" s="109">
        <v>42145</v>
      </c>
      <c r="U4210" s="141">
        <v>70000000</v>
      </c>
      <c r="V4210" s="109">
        <v>42145</v>
      </c>
      <c r="W4210" s="141">
        <v>70000000</v>
      </c>
      <c r="X4210" s="141">
        <v>0</v>
      </c>
      <c r="Y4210" s="141">
        <v>0</v>
      </c>
      <c r="Z4210" s="141">
        <v>0</v>
      </c>
      <c r="AA4210" s="114">
        <v>1352918</v>
      </c>
      <c r="AB4210" s="114"/>
      <c r="AC4210" s="132"/>
      <c r="AD4210" s="141"/>
      <c r="AE4210" s="106">
        <v>0</v>
      </c>
      <c r="AF4210" s="106">
        <v>0</v>
      </c>
      <c r="AG4210" s="106">
        <v>0</v>
      </c>
      <c r="AH4210" s="106"/>
      <c r="AI4210" s="106"/>
      <c r="AJ4210" s="106"/>
      <c r="AK4210" s="106"/>
      <c r="AL4210" s="106"/>
      <c r="AM4210" s="106"/>
      <c r="AN4210" s="114">
        <f t="shared" si="130"/>
        <v>1352918</v>
      </c>
      <c r="AO4210" s="114">
        <f t="shared" si="131"/>
        <v>68647082</v>
      </c>
      <c r="AP4210" s="114"/>
      <c r="AQ4210" s="114"/>
      <c r="AR4210" s="114"/>
      <c r="AS4210" s="114"/>
      <c r="AT4210" s="191"/>
    </row>
    <row r="4211" spans="1:46" s="190" customFormat="1" ht="15" customHeight="1" x14ac:dyDescent="0.2">
      <c r="A4211" s="104"/>
      <c r="B4211" s="104">
        <f>VLOOKUP(BJB!$F$9:$F$5599,Ctrl!$B$4:$C$399,2,0)</f>
        <v>35</v>
      </c>
      <c r="C4211" s="104">
        <f>VLOOKUP(BJB!$G$9:$G$5599,Ctrl!$E$4:$F$399,2,0)</f>
        <v>0</v>
      </c>
      <c r="D4211" s="219">
        <v>1</v>
      </c>
      <c r="E4211" s="104" t="str">
        <f>VLOOKUP(BJB!$F$9:$F$5599,Ctrl!$B$4:$D$399,3,0)</f>
        <v>III</v>
      </c>
      <c r="F4211" s="841" t="s">
        <v>9732</v>
      </c>
      <c r="G4211" s="841" t="s">
        <v>7664</v>
      </c>
      <c r="H4211" s="125"/>
      <c r="I4211" s="220">
        <f>IF(G4210=BJB!$G3628,I4210+1,1)</f>
        <v>1</v>
      </c>
      <c r="J4211" s="912"/>
      <c r="K4211" s="121" t="s">
        <v>10958</v>
      </c>
      <c r="L4211" s="104" t="s">
        <v>6477</v>
      </c>
      <c r="M4211" s="104" t="s">
        <v>5636</v>
      </c>
      <c r="N4211" s="120">
        <v>41285</v>
      </c>
      <c r="O4211" s="105">
        <v>30000000</v>
      </c>
      <c r="P4211" s="105"/>
      <c r="Q4211" s="120"/>
      <c r="R4211" s="105"/>
      <c r="S4211" s="146" t="s">
        <v>8207</v>
      </c>
      <c r="T4211" s="109">
        <v>42152</v>
      </c>
      <c r="U4211" s="141">
        <v>21000000</v>
      </c>
      <c r="V4211" s="109"/>
      <c r="W4211" s="141"/>
      <c r="X4211" s="141"/>
      <c r="Y4211" s="141"/>
      <c r="Z4211" s="141"/>
      <c r="AA4211" s="114">
        <v>0</v>
      </c>
      <c r="AB4211" s="114"/>
      <c r="AC4211" s="132"/>
      <c r="AD4211" s="141"/>
      <c r="AE4211" s="106">
        <v>0</v>
      </c>
      <c r="AF4211" s="106">
        <v>0</v>
      </c>
      <c r="AG4211" s="106">
        <v>0</v>
      </c>
      <c r="AH4211" s="106"/>
      <c r="AI4211" s="106"/>
      <c r="AJ4211" s="106"/>
      <c r="AK4211" s="106"/>
      <c r="AL4211" s="106"/>
      <c r="AM4211" s="106"/>
      <c r="AN4211" s="114">
        <f t="shared" si="130"/>
        <v>0</v>
      </c>
      <c r="AO4211" s="114">
        <f t="shared" si="131"/>
        <v>21000000</v>
      </c>
      <c r="AP4211" s="114"/>
      <c r="AQ4211" s="114"/>
      <c r="AR4211" s="114"/>
      <c r="AS4211" s="114"/>
      <c r="AT4211" s="191"/>
    </row>
    <row r="4212" spans="1:46" s="190" customFormat="1" ht="15" customHeight="1" x14ac:dyDescent="0.2">
      <c r="A4212" s="104"/>
      <c r="B4212" s="104">
        <f>VLOOKUP(BJB!$F$9:$F$5599,Ctrl!$B$4:$C$399,2,0)</f>
        <v>35</v>
      </c>
      <c r="C4212" s="104">
        <f>VLOOKUP(BJB!$G$9:$G$5599,Ctrl!$E$4:$F$399,2,0)</f>
        <v>0</v>
      </c>
      <c r="D4212" s="219">
        <v>1</v>
      </c>
      <c r="E4212" s="104" t="str">
        <f>VLOOKUP(BJB!$F$9:$F$5599,Ctrl!$B$4:$D$399,3,0)</f>
        <v>III</v>
      </c>
      <c r="F4212" s="841" t="s">
        <v>9732</v>
      </c>
      <c r="G4212" s="841" t="s">
        <v>7664</v>
      </c>
      <c r="H4212" s="125"/>
      <c r="I4212" s="220">
        <f>IF(G4211=BJB!$G3629,I4211+1,1)</f>
        <v>1</v>
      </c>
      <c r="J4212" s="912"/>
      <c r="K4212" s="121" t="s">
        <v>10960</v>
      </c>
      <c r="L4212" s="104" t="s">
        <v>6477</v>
      </c>
      <c r="M4212" s="104" t="s">
        <v>4672</v>
      </c>
      <c r="N4212" s="120">
        <v>41107</v>
      </c>
      <c r="O4212" s="105">
        <v>100000000</v>
      </c>
      <c r="P4212" s="105"/>
      <c r="Q4212" s="120"/>
      <c r="R4212" s="105"/>
      <c r="S4212" s="146" t="s">
        <v>8207</v>
      </c>
      <c r="T4212" s="109">
        <v>42152</v>
      </c>
      <c r="U4212" s="141">
        <v>35347336</v>
      </c>
      <c r="V4212" s="109"/>
      <c r="W4212" s="141"/>
      <c r="X4212" s="141"/>
      <c r="Y4212" s="141"/>
      <c r="Z4212" s="141"/>
      <c r="AA4212" s="114">
        <v>0</v>
      </c>
      <c r="AB4212" s="114"/>
      <c r="AC4212" s="132"/>
      <c r="AD4212" s="141"/>
      <c r="AE4212" s="106">
        <v>0</v>
      </c>
      <c r="AF4212" s="106">
        <v>0</v>
      </c>
      <c r="AG4212" s="106">
        <v>0</v>
      </c>
      <c r="AH4212" s="106"/>
      <c r="AI4212" s="106"/>
      <c r="AJ4212" s="106"/>
      <c r="AK4212" s="106"/>
      <c r="AL4212" s="106"/>
      <c r="AM4212" s="106"/>
      <c r="AN4212" s="114">
        <f t="shared" si="130"/>
        <v>0</v>
      </c>
      <c r="AO4212" s="114">
        <f t="shared" si="131"/>
        <v>35347336</v>
      </c>
      <c r="AP4212" s="114"/>
      <c r="AQ4212" s="114"/>
      <c r="AR4212" s="114"/>
      <c r="AS4212" s="114"/>
      <c r="AT4212" s="191"/>
    </row>
    <row r="4213" spans="1:46" s="190" customFormat="1" ht="15" customHeight="1" x14ac:dyDescent="0.2">
      <c r="A4213" s="104"/>
      <c r="B4213" s="104">
        <f>VLOOKUP(BJB!$F$9:$F$5599,Ctrl!$B$4:$C$399,2,0)</f>
        <v>35</v>
      </c>
      <c r="C4213" s="104">
        <f>VLOOKUP(BJB!$G$9:$G$5599,Ctrl!$E$4:$F$399,2,0)</f>
        <v>0</v>
      </c>
      <c r="D4213" s="219">
        <v>1</v>
      </c>
      <c r="E4213" s="104" t="str">
        <f>VLOOKUP(BJB!$F$9:$F$5599,Ctrl!$B$4:$D$399,3,0)</f>
        <v>III</v>
      </c>
      <c r="F4213" s="841" t="s">
        <v>9732</v>
      </c>
      <c r="G4213" s="841" t="s">
        <v>7664</v>
      </c>
      <c r="H4213" s="125">
        <v>1130211001247</v>
      </c>
      <c r="I4213" s="220">
        <f>IF(G4212=BJB!$G3630,I4212+1,1)</f>
        <v>1</v>
      </c>
      <c r="J4213" s="912" t="s">
        <v>24064</v>
      </c>
      <c r="K4213" s="121" t="s">
        <v>5298</v>
      </c>
      <c r="L4213" s="104" t="s">
        <v>6477</v>
      </c>
      <c r="M4213" s="104" t="s">
        <v>6247</v>
      </c>
      <c r="N4213" s="120">
        <v>41348</v>
      </c>
      <c r="O4213" s="105">
        <v>250000000</v>
      </c>
      <c r="P4213" s="105" t="s">
        <v>17129</v>
      </c>
      <c r="Q4213" s="120">
        <v>42101</v>
      </c>
      <c r="R4213" s="105">
        <v>227081232</v>
      </c>
      <c r="S4213" s="146" t="s">
        <v>8360</v>
      </c>
      <c r="T4213" s="109">
        <v>42216</v>
      </c>
      <c r="U4213" s="141">
        <v>150591858</v>
      </c>
      <c r="V4213" s="109">
        <v>42216</v>
      </c>
      <c r="W4213" s="141">
        <v>150591858</v>
      </c>
      <c r="X4213" s="141">
        <v>0</v>
      </c>
      <c r="Y4213" s="141">
        <v>0</v>
      </c>
      <c r="Z4213" s="141">
        <v>0</v>
      </c>
      <c r="AA4213" s="114">
        <v>3676195</v>
      </c>
      <c r="AB4213" s="114"/>
      <c r="AC4213" s="132"/>
      <c r="AD4213" s="141"/>
      <c r="AE4213" s="106">
        <v>0</v>
      </c>
      <c r="AF4213" s="106">
        <v>0</v>
      </c>
      <c r="AG4213" s="106">
        <v>0</v>
      </c>
      <c r="AH4213" s="222"/>
      <c r="AI4213" s="106"/>
      <c r="AJ4213" s="106"/>
      <c r="AK4213" s="106"/>
      <c r="AL4213" s="106"/>
      <c r="AM4213" s="106"/>
      <c r="AN4213" s="114">
        <f t="shared" si="130"/>
        <v>3676195</v>
      </c>
      <c r="AO4213" s="114">
        <f t="shared" si="131"/>
        <v>146915663</v>
      </c>
      <c r="AP4213" s="114"/>
      <c r="AQ4213" s="114"/>
      <c r="AR4213" s="114"/>
      <c r="AS4213" s="114"/>
      <c r="AT4213" s="191"/>
    </row>
    <row r="4214" spans="1:46" s="190" customFormat="1" ht="15" customHeight="1" x14ac:dyDescent="0.2">
      <c r="A4214" s="104"/>
      <c r="B4214" s="104">
        <f>VLOOKUP(BJB!$F$9:$F$5599,Ctrl!$B$4:$C$399,2,0)</f>
        <v>35</v>
      </c>
      <c r="C4214" s="104">
        <f>VLOOKUP(BJB!$G$9:$G$5599,Ctrl!$E$4:$F$399,2,0)</f>
        <v>0</v>
      </c>
      <c r="D4214" s="219">
        <v>1</v>
      </c>
      <c r="E4214" s="104" t="str">
        <f>VLOOKUP(BJB!$F$9:$F$5599,Ctrl!$B$4:$D$399,3,0)</f>
        <v>III</v>
      </c>
      <c r="F4214" s="841" t="s">
        <v>9732</v>
      </c>
      <c r="G4214" s="841" t="s">
        <v>7664</v>
      </c>
      <c r="H4214" s="125"/>
      <c r="I4214" s="220">
        <f>IF(G4213=BJB!$G3631,I4213+1,1)</f>
        <v>1</v>
      </c>
      <c r="J4214" s="912" t="s">
        <v>24065</v>
      </c>
      <c r="K4214" s="121" t="s">
        <v>10961</v>
      </c>
      <c r="L4214" s="104" t="s">
        <v>6477</v>
      </c>
      <c r="M4214" s="104" t="s">
        <v>4663</v>
      </c>
      <c r="N4214" s="120">
        <v>41124</v>
      </c>
      <c r="O4214" s="105">
        <v>55000000</v>
      </c>
      <c r="P4214" s="105" t="s">
        <v>17130</v>
      </c>
      <c r="Q4214" s="120">
        <v>42101</v>
      </c>
      <c r="R4214" s="105">
        <v>16061681</v>
      </c>
      <c r="S4214" s="146" t="s">
        <v>8566</v>
      </c>
      <c r="T4214" s="109">
        <v>42306</v>
      </c>
      <c r="U4214" s="141">
        <v>11037347</v>
      </c>
      <c r="V4214" s="109">
        <v>42306</v>
      </c>
      <c r="W4214" s="141">
        <v>11037347</v>
      </c>
      <c r="X4214" s="141">
        <v>0</v>
      </c>
      <c r="Y4214" s="141">
        <v>0</v>
      </c>
      <c r="Z4214" s="141">
        <v>0</v>
      </c>
      <c r="AA4214" s="114">
        <v>0</v>
      </c>
      <c r="AB4214" s="114"/>
      <c r="AC4214" s="132"/>
      <c r="AD4214" s="141"/>
      <c r="AE4214" s="106">
        <v>0</v>
      </c>
      <c r="AF4214" s="106">
        <v>0</v>
      </c>
      <c r="AG4214" s="106">
        <v>0</v>
      </c>
      <c r="AH4214" s="106"/>
      <c r="AI4214" s="106"/>
      <c r="AJ4214" s="106"/>
      <c r="AK4214" s="106"/>
      <c r="AL4214" s="106"/>
      <c r="AM4214" s="106"/>
      <c r="AN4214" s="114">
        <f t="shared" si="130"/>
        <v>0</v>
      </c>
      <c r="AO4214" s="114">
        <f t="shared" si="131"/>
        <v>11037347</v>
      </c>
      <c r="AP4214" s="114"/>
      <c r="AQ4214" s="114"/>
      <c r="AR4214" s="114"/>
      <c r="AS4214" s="114"/>
      <c r="AT4214" s="191"/>
    </row>
    <row r="4215" spans="1:46" s="190" customFormat="1" ht="15" customHeight="1" x14ac:dyDescent="0.2">
      <c r="A4215" s="104"/>
      <c r="B4215" s="104">
        <f>VLOOKUP(BJB!$F$9:$F$5599,Ctrl!$B$4:$C$399,2,0)</f>
        <v>35</v>
      </c>
      <c r="C4215" s="104">
        <f>VLOOKUP(BJB!$G$9:$G$5599,Ctrl!$E$4:$F$399,2,0)</f>
        <v>0</v>
      </c>
      <c r="D4215" s="219">
        <v>1</v>
      </c>
      <c r="E4215" s="104" t="str">
        <f>VLOOKUP(BJB!$F$9:$F$5599,Ctrl!$B$4:$D$399,3,0)</f>
        <v>III</v>
      </c>
      <c r="F4215" s="841" t="s">
        <v>9732</v>
      </c>
      <c r="G4215" s="841" t="s">
        <v>7664</v>
      </c>
      <c r="H4215" s="125"/>
      <c r="I4215" s="220">
        <f>IF(G4214=BJB!$G3632,I4214+1,1)</f>
        <v>1</v>
      </c>
      <c r="J4215" s="912" t="s">
        <v>24066</v>
      </c>
      <c r="K4215" s="121" t="s">
        <v>10962</v>
      </c>
      <c r="L4215" s="104" t="s">
        <v>6477</v>
      </c>
      <c r="M4215" s="104" t="s">
        <v>6158</v>
      </c>
      <c r="N4215" s="120">
        <v>41347</v>
      </c>
      <c r="O4215" s="105">
        <v>50000000</v>
      </c>
      <c r="P4215" s="105" t="s">
        <v>17131</v>
      </c>
      <c r="Q4215" s="120">
        <v>42101</v>
      </c>
      <c r="R4215" s="105">
        <v>21976217</v>
      </c>
      <c r="S4215" s="146" t="s">
        <v>8566</v>
      </c>
      <c r="T4215" s="109">
        <v>42306</v>
      </c>
      <c r="U4215" s="141">
        <v>14666148</v>
      </c>
      <c r="V4215" s="109">
        <v>42306</v>
      </c>
      <c r="W4215" s="141">
        <v>14666148</v>
      </c>
      <c r="X4215" s="141">
        <v>0</v>
      </c>
      <c r="Y4215" s="141">
        <v>0</v>
      </c>
      <c r="Z4215" s="141">
        <v>0</v>
      </c>
      <c r="AA4215" s="114">
        <v>0</v>
      </c>
      <c r="AB4215" s="114"/>
      <c r="AC4215" s="132"/>
      <c r="AD4215" s="141"/>
      <c r="AE4215" s="106">
        <v>0</v>
      </c>
      <c r="AF4215" s="106">
        <v>0</v>
      </c>
      <c r="AG4215" s="106">
        <v>0</v>
      </c>
      <c r="AH4215" s="106"/>
      <c r="AI4215" s="106"/>
      <c r="AJ4215" s="106"/>
      <c r="AK4215" s="106"/>
      <c r="AL4215" s="106"/>
      <c r="AM4215" s="106"/>
      <c r="AN4215" s="114">
        <f t="shared" si="130"/>
        <v>0</v>
      </c>
      <c r="AO4215" s="114">
        <f t="shared" si="131"/>
        <v>14666148</v>
      </c>
      <c r="AP4215" s="114"/>
      <c r="AQ4215" s="114"/>
      <c r="AR4215" s="114"/>
      <c r="AS4215" s="114"/>
      <c r="AT4215" s="191"/>
    </row>
    <row r="4216" spans="1:46" s="190" customFormat="1" ht="15" customHeight="1" x14ac:dyDescent="0.2">
      <c r="A4216" s="104"/>
      <c r="B4216" s="104">
        <f>VLOOKUP(BJB!$F$9:$F$5599,Ctrl!$B$4:$C$399,2,0)</f>
        <v>35</v>
      </c>
      <c r="C4216" s="104">
        <f>VLOOKUP(BJB!$G$9:$G$5599,Ctrl!$E$4:$F$399,2,0)</f>
        <v>0</v>
      </c>
      <c r="D4216" s="219">
        <v>1</v>
      </c>
      <c r="E4216" s="104" t="str">
        <f>VLOOKUP(BJB!$F$9:$F$5599,Ctrl!$B$4:$D$399,3,0)</f>
        <v>III</v>
      </c>
      <c r="F4216" s="841" t="s">
        <v>9732</v>
      </c>
      <c r="G4216" s="841" t="s">
        <v>7664</v>
      </c>
      <c r="H4216" s="125"/>
      <c r="I4216" s="220">
        <f>IF(G4215=BJB!$G3633,I4215+1,1)</f>
        <v>1</v>
      </c>
      <c r="J4216" s="912" t="s">
        <v>24067</v>
      </c>
      <c r="K4216" s="121" t="s">
        <v>10963</v>
      </c>
      <c r="L4216" s="104" t="s">
        <v>6477</v>
      </c>
      <c r="M4216" s="104" t="s">
        <v>5636</v>
      </c>
      <c r="N4216" s="120">
        <v>41285</v>
      </c>
      <c r="O4216" s="105">
        <v>60000000</v>
      </c>
      <c r="P4216" s="105" t="s">
        <v>17131</v>
      </c>
      <c r="Q4216" s="120">
        <v>42102</v>
      </c>
      <c r="R4216" s="105">
        <v>31847058</v>
      </c>
      <c r="S4216" s="146" t="s">
        <v>8566</v>
      </c>
      <c r="T4216" s="109">
        <v>42306</v>
      </c>
      <c r="U4216" s="141">
        <v>21712068</v>
      </c>
      <c r="V4216" s="109">
        <v>42306</v>
      </c>
      <c r="W4216" s="141">
        <v>21712068</v>
      </c>
      <c r="X4216" s="141">
        <v>0</v>
      </c>
      <c r="Y4216" s="141">
        <v>0</v>
      </c>
      <c r="Z4216" s="141">
        <v>0</v>
      </c>
      <c r="AA4216" s="114">
        <v>0</v>
      </c>
      <c r="AB4216" s="114"/>
      <c r="AC4216" s="132"/>
      <c r="AD4216" s="141"/>
      <c r="AE4216" s="106">
        <v>0</v>
      </c>
      <c r="AF4216" s="106">
        <v>0</v>
      </c>
      <c r="AG4216" s="106">
        <v>0</v>
      </c>
      <c r="AH4216" s="111"/>
      <c r="AI4216" s="106"/>
      <c r="AJ4216" s="106"/>
      <c r="AK4216" s="106"/>
      <c r="AL4216" s="106"/>
      <c r="AM4216" s="106"/>
      <c r="AN4216" s="114">
        <f t="shared" si="130"/>
        <v>0</v>
      </c>
      <c r="AO4216" s="114">
        <f t="shared" si="131"/>
        <v>21712068</v>
      </c>
      <c r="AP4216" s="114"/>
      <c r="AQ4216" s="114"/>
      <c r="AR4216" s="114"/>
      <c r="AS4216" s="114"/>
    </row>
    <row r="4217" spans="1:46" s="190" customFormat="1" ht="15" customHeight="1" x14ac:dyDescent="0.2">
      <c r="A4217" s="104"/>
      <c r="B4217" s="104">
        <f>VLOOKUP(BJB!$F$9:$F$5599,Ctrl!$B$4:$C$399,2,0)</f>
        <v>35</v>
      </c>
      <c r="C4217" s="104">
        <f>VLOOKUP(BJB!$G$9:$G$5599,Ctrl!$E$4:$F$399,2,0)</f>
        <v>0</v>
      </c>
      <c r="D4217" s="219">
        <v>1</v>
      </c>
      <c r="E4217" s="104" t="str">
        <f>VLOOKUP(BJB!$F$9:$F$5599,Ctrl!$B$4:$D$399,3,0)</f>
        <v>III</v>
      </c>
      <c r="F4217" s="841" t="s">
        <v>9732</v>
      </c>
      <c r="G4217" s="841" t="s">
        <v>7664</v>
      </c>
      <c r="H4217" s="125">
        <v>1121220000691</v>
      </c>
      <c r="I4217" s="220">
        <f>IF(G4216=BJB!$G3634,I4216+1,1)</f>
        <v>1</v>
      </c>
      <c r="J4217" s="912" t="s">
        <v>24068</v>
      </c>
      <c r="K4217" s="121" t="s">
        <v>10964</v>
      </c>
      <c r="L4217" s="104" t="s">
        <v>6477</v>
      </c>
      <c r="M4217" s="104" t="s">
        <v>5636</v>
      </c>
      <c r="N4217" s="120">
        <v>41285</v>
      </c>
      <c r="O4217" s="105">
        <v>35000000</v>
      </c>
      <c r="P4217" s="105" t="s">
        <v>17132</v>
      </c>
      <c r="Q4217" s="120">
        <v>42158</v>
      </c>
      <c r="R4217" s="105">
        <v>18727014</v>
      </c>
      <c r="S4217" s="146" t="s">
        <v>8566</v>
      </c>
      <c r="T4217" s="109">
        <v>42306</v>
      </c>
      <c r="U4217" s="141">
        <v>12570230</v>
      </c>
      <c r="V4217" s="109">
        <v>42306</v>
      </c>
      <c r="W4217" s="141">
        <v>12570230</v>
      </c>
      <c r="X4217" s="141">
        <v>0</v>
      </c>
      <c r="Y4217" s="141">
        <v>0</v>
      </c>
      <c r="Z4217" s="141">
        <v>0</v>
      </c>
      <c r="AA4217" s="114">
        <v>200000</v>
      </c>
      <c r="AB4217" s="114"/>
      <c r="AC4217" s="132"/>
      <c r="AD4217" s="141"/>
      <c r="AE4217" s="106">
        <v>0</v>
      </c>
      <c r="AF4217" s="106">
        <v>0</v>
      </c>
      <c r="AG4217" s="106">
        <v>0</v>
      </c>
      <c r="AH4217" s="106"/>
      <c r="AI4217" s="106"/>
      <c r="AJ4217" s="106"/>
      <c r="AK4217" s="106"/>
      <c r="AL4217" s="106"/>
      <c r="AM4217" s="106"/>
      <c r="AN4217" s="114">
        <f t="shared" si="130"/>
        <v>200000</v>
      </c>
      <c r="AO4217" s="114">
        <f t="shared" si="131"/>
        <v>12370230</v>
      </c>
      <c r="AP4217" s="114"/>
      <c r="AQ4217" s="114"/>
      <c r="AR4217" s="114"/>
      <c r="AS4217" s="114"/>
      <c r="AT4217" s="191"/>
    </row>
    <row r="4218" spans="1:46" s="190" customFormat="1" ht="15" customHeight="1" x14ac:dyDescent="0.2">
      <c r="A4218" s="104"/>
      <c r="B4218" s="104">
        <f>VLOOKUP(BJB!$F$9:$F$5599,Ctrl!$B$4:$C$399,2,0)</f>
        <v>35</v>
      </c>
      <c r="C4218" s="104">
        <f>VLOOKUP(BJB!$G$9:$G$5599,Ctrl!$E$4:$F$399,2,0)</f>
        <v>0</v>
      </c>
      <c r="D4218" s="219">
        <v>1</v>
      </c>
      <c r="E4218" s="104" t="str">
        <f>VLOOKUP(BJB!$F$9:$F$5599,Ctrl!$B$4:$D$399,3,0)</f>
        <v>III</v>
      </c>
      <c r="F4218" s="841" t="s">
        <v>9732</v>
      </c>
      <c r="G4218" s="841" t="s">
        <v>7664</v>
      </c>
      <c r="H4218" s="125"/>
      <c r="I4218" s="220">
        <f>IF(G4217=BJB!$G3636,I4217+1,1)</f>
        <v>1</v>
      </c>
      <c r="J4218" s="912" t="s">
        <v>24069</v>
      </c>
      <c r="K4218" s="121" t="s">
        <v>10965</v>
      </c>
      <c r="L4218" s="104" t="s">
        <v>6477</v>
      </c>
      <c r="M4218" s="104" t="s">
        <v>6247</v>
      </c>
      <c r="N4218" s="120">
        <v>41348</v>
      </c>
      <c r="O4218" s="105">
        <v>50000000</v>
      </c>
      <c r="P4218" s="105" t="s">
        <v>17133</v>
      </c>
      <c r="Q4218" s="120">
        <v>42158</v>
      </c>
      <c r="R4218" s="105">
        <v>52027572</v>
      </c>
      <c r="S4218" s="146" t="s">
        <v>8566</v>
      </c>
      <c r="T4218" s="109">
        <v>42306</v>
      </c>
      <c r="U4218" s="141">
        <v>34204904</v>
      </c>
      <c r="V4218" s="109">
        <v>42306</v>
      </c>
      <c r="W4218" s="141">
        <v>34204904</v>
      </c>
      <c r="X4218" s="141">
        <v>0</v>
      </c>
      <c r="Y4218" s="141">
        <v>0</v>
      </c>
      <c r="Z4218" s="141">
        <v>0</v>
      </c>
      <c r="AA4218" s="114">
        <v>0</v>
      </c>
      <c r="AB4218" s="114"/>
      <c r="AC4218" s="132"/>
      <c r="AD4218" s="141"/>
      <c r="AE4218" s="106">
        <v>0</v>
      </c>
      <c r="AF4218" s="106">
        <v>0</v>
      </c>
      <c r="AG4218" s="106">
        <v>0</v>
      </c>
      <c r="AH4218" s="111"/>
      <c r="AI4218" s="106"/>
      <c r="AJ4218" s="106"/>
      <c r="AK4218" s="106"/>
      <c r="AL4218" s="106"/>
      <c r="AM4218" s="106"/>
      <c r="AN4218" s="114">
        <f t="shared" si="130"/>
        <v>0</v>
      </c>
      <c r="AO4218" s="114">
        <f t="shared" si="131"/>
        <v>34204904</v>
      </c>
      <c r="AP4218" s="114"/>
      <c r="AQ4218" s="114"/>
      <c r="AR4218" s="114"/>
      <c r="AS4218" s="114"/>
    </row>
    <row r="4219" spans="1:46" s="190" customFormat="1" ht="15" customHeight="1" x14ac:dyDescent="0.2">
      <c r="A4219" s="104"/>
      <c r="B4219" s="104">
        <f>VLOOKUP(BJB!$F$9:$F$5599,Ctrl!$B$4:$C$399,2,0)</f>
        <v>35</v>
      </c>
      <c r="C4219" s="104">
        <f>VLOOKUP(BJB!$G$9:$G$5599,Ctrl!$E$4:$F$399,2,0)</f>
        <v>5</v>
      </c>
      <c r="D4219" s="219">
        <v>1</v>
      </c>
      <c r="E4219" s="104" t="str">
        <f>VLOOKUP(BJB!$F$9:$F$5599,Ctrl!$B$4:$D$399,3,0)</f>
        <v>III</v>
      </c>
      <c r="F4219" s="841" t="s">
        <v>9732</v>
      </c>
      <c r="G4219" s="841" t="s">
        <v>4718</v>
      </c>
      <c r="H4219" s="125"/>
      <c r="I4219" s="220">
        <f>IF(G4218=BJB!$G3637,I4218+1,1)</f>
        <v>1</v>
      </c>
      <c r="J4219" s="912" t="s">
        <v>24070</v>
      </c>
      <c r="K4219" s="121" t="s">
        <v>4719</v>
      </c>
      <c r="L4219" s="104" t="s">
        <v>6477</v>
      </c>
      <c r="M4219" s="245" t="s">
        <v>4720</v>
      </c>
      <c r="N4219" s="120">
        <v>40424</v>
      </c>
      <c r="O4219" s="114">
        <v>75000000</v>
      </c>
      <c r="P4219" s="105" t="s">
        <v>6222</v>
      </c>
      <c r="Q4219" s="120" t="s">
        <v>6222</v>
      </c>
      <c r="R4219" s="890">
        <v>0</v>
      </c>
      <c r="S4219" s="108" t="s">
        <v>6987</v>
      </c>
      <c r="T4219" s="109">
        <v>40780</v>
      </c>
      <c r="U4219" s="112">
        <v>56250000</v>
      </c>
      <c r="V4219" s="109" t="s">
        <v>6222</v>
      </c>
      <c r="W4219" s="141">
        <v>0</v>
      </c>
      <c r="X4219" s="141">
        <v>0</v>
      </c>
      <c r="Y4219" s="141">
        <v>0</v>
      </c>
      <c r="Z4219" s="141">
        <v>0</v>
      </c>
      <c r="AA4219" s="114">
        <v>8662500</v>
      </c>
      <c r="AB4219" s="114"/>
      <c r="AC4219" s="112"/>
      <c r="AD4219" s="141"/>
      <c r="AE4219" s="106">
        <v>0</v>
      </c>
      <c r="AF4219" s="106">
        <v>0</v>
      </c>
      <c r="AG4219" s="106">
        <v>0</v>
      </c>
      <c r="AH4219" s="113"/>
      <c r="AI4219" s="112"/>
      <c r="AJ4219" s="112"/>
      <c r="AK4219" s="112"/>
      <c r="AL4219" s="112"/>
      <c r="AM4219" s="112"/>
      <c r="AN4219" s="114">
        <f t="shared" si="130"/>
        <v>8662500</v>
      </c>
      <c r="AO4219" s="114">
        <f t="shared" si="131"/>
        <v>47587500</v>
      </c>
      <c r="AP4219" s="114"/>
      <c r="AQ4219" s="114"/>
      <c r="AR4219" s="114"/>
      <c r="AS4219" s="114"/>
    </row>
    <row r="4220" spans="1:46" s="190" customFormat="1" ht="15" customHeight="1" x14ac:dyDescent="0.2">
      <c r="A4220" s="104"/>
      <c r="B4220" s="104">
        <f>VLOOKUP(BJB!$F$9:$F$5599,Ctrl!$B$4:$C$399,2,0)</f>
        <v>35</v>
      </c>
      <c r="C4220" s="104">
        <f>VLOOKUP(BJB!$G$9:$G$5599,Ctrl!$E$4:$F$399,2,0)</f>
        <v>5</v>
      </c>
      <c r="D4220" s="219">
        <v>1</v>
      </c>
      <c r="E4220" s="104" t="str">
        <f>VLOOKUP(BJB!$F$9:$F$5599,Ctrl!$B$4:$D$399,3,0)</f>
        <v>III</v>
      </c>
      <c r="F4220" s="841" t="s">
        <v>9732</v>
      </c>
      <c r="G4220" s="841" t="s">
        <v>4718</v>
      </c>
      <c r="H4220" s="125" t="s">
        <v>6421</v>
      </c>
      <c r="I4220" s="220">
        <f>IF(G4219=BJB!$G3638,I4219+1,1)</f>
        <v>1</v>
      </c>
      <c r="J4220" s="912" t="s">
        <v>24071</v>
      </c>
      <c r="K4220" s="121" t="s">
        <v>4721</v>
      </c>
      <c r="L4220" s="104" t="s">
        <v>6477</v>
      </c>
      <c r="M4220" s="104" t="s">
        <v>4722</v>
      </c>
      <c r="N4220" s="120">
        <v>40546</v>
      </c>
      <c r="O4220" s="106">
        <v>50000000</v>
      </c>
      <c r="P4220" s="105" t="s">
        <v>17134</v>
      </c>
      <c r="Q4220" s="120">
        <v>40904</v>
      </c>
      <c r="R4220" s="105">
        <v>51091666</v>
      </c>
      <c r="S4220" s="108" t="s">
        <v>6988</v>
      </c>
      <c r="T4220" s="109">
        <v>40939</v>
      </c>
      <c r="U4220" s="114">
        <v>37500000</v>
      </c>
      <c r="V4220" s="109">
        <v>40939</v>
      </c>
      <c r="W4220" s="141">
        <v>37500000</v>
      </c>
      <c r="X4220" s="141">
        <v>0</v>
      </c>
      <c r="Y4220" s="141">
        <v>0</v>
      </c>
      <c r="Z4220" s="141">
        <v>0</v>
      </c>
      <c r="AA4220" s="114">
        <v>35558898</v>
      </c>
      <c r="AB4220" s="114"/>
      <c r="AC4220" s="132"/>
      <c r="AD4220" s="141"/>
      <c r="AE4220" s="106">
        <v>0</v>
      </c>
      <c r="AF4220" s="106">
        <v>0</v>
      </c>
      <c r="AG4220" s="106">
        <v>0</v>
      </c>
      <c r="AH4220" s="114"/>
      <c r="AI4220" s="114"/>
      <c r="AJ4220" s="114"/>
      <c r="AK4220" s="114"/>
      <c r="AL4220" s="114"/>
      <c r="AM4220" s="114"/>
      <c r="AN4220" s="114">
        <f t="shared" si="130"/>
        <v>35558898</v>
      </c>
      <c r="AO4220" s="114">
        <f t="shared" si="131"/>
        <v>1941102</v>
      </c>
      <c r="AP4220" s="114"/>
      <c r="AQ4220" s="114"/>
      <c r="AR4220" s="114"/>
      <c r="AS4220" s="114"/>
    </row>
    <row r="4221" spans="1:46" s="190" customFormat="1" ht="15" customHeight="1" x14ac:dyDescent="0.2">
      <c r="A4221" s="104"/>
      <c r="B4221" s="104">
        <f>VLOOKUP(BJB!$F$9:$F$5599,Ctrl!$B$4:$C$399,2,0)</f>
        <v>35</v>
      </c>
      <c r="C4221" s="104">
        <f>VLOOKUP(BJB!$G$9:$G$5599,Ctrl!$E$4:$F$399,2,0)</f>
        <v>5</v>
      </c>
      <c r="D4221" s="219">
        <v>1</v>
      </c>
      <c r="E4221" s="104" t="str">
        <f>VLOOKUP(BJB!$F$9:$F$5599,Ctrl!$B$4:$D$399,3,0)</f>
        <v>III</v>
      </c>
      <c r="F4221" s="841" t="s">
        <v>9732</v>
      </c>
      <c r="G4221" s="841" t="s">
        <v>4718</v>
      </c>
      <c r="H4221" s="125"/>
      <c r="I4221" s="220">
        <f>IF(G4220=BJB!$G3639,I4220+1,1)</f>
        <v>1</v>
      </c>
      <c r="J4221" s="912" t="s">
        <v>24072</v>
      </c>
      <c r="K4221" s="121" t="s">
        <v>4723</v>
      </c>
      <c r="L4221" s="104" t="s">
        <v>6477</v>
      </c>
      <c r="M4221" s="104" t="s">
        <v>4724</v>
      </c>
      <c r="N4221" s="120">
        <v>40714</v>
      </c>
      <c r="O4221" s="106">
        <v>80000000</v>
      </c>
      <c r="P4221" s="105" t="s">
        <v>17135</v>
      </c>
      <c r="Q4221" s="120">
        <v>41155</v>
      </c>
      <c r="R4221" s="105">
        <v>60010374</v>
      </c>
      <c r="S4221" s="108" t="s">
        <v>4725</v>
      </c>
      <c r="T4221" s="109">
        <v>41180</v>
      </c>
      <c r="U4221" s="114">
        <v>41082096</v>
      </c>
      <c r="V4221" s="109">
        <v>41180</v>
      </c>
      <c r="W4221" s="141">
        <v>41082096</v>
      </c>
      <c r="X4221" s="141">
        <v>0</v>
      </c>
      <c r="Y4221" s="141">
        <v>0</v>
      </c>
      <c r="Z4221" s="141">
        <v>0</v>
      </c>
      <c r="AA4221" s="114">
        <v>0</v>
      </c>
      <c r="AB4221" s="114"/>
      <c r="AC4221" s="114"/>
      <c r="AD4221" s="141"/>
      <c r="AE4221" s="106">
        <v>0</v>
      </c>
      <c r="AF4221" s="106">
        <v>0</v>
      </c>
      <c r="AG4221" s="106">
        <v>0</v>
      </c>
      <c r="AH4221" s="114"/>
      <c r="AI4221" s="114"/>
      <c r="AJ4221" s="114"/>
      <c r="AK4221" s="114"/>
      <c r="AL4221" s="114"/>
      <c r="AM4221" s="114"/>
      <c r="AN4221" s="114">
        <f t="shared" si="130"/>
        <v>0</v>
      </c>
      <c r="AO4221" s="114">
        <f t="shared" si="131"/>
        <v>41082096</v>
      </c>
      <c r="AP4221" s="114"/>
      <c r="AQ4221" s="114"/>
      <c r="AR4221" s="114"/>
      <c r="AS4221" s="114"/>
    </row>
    <row r="4222" spans="1:46" s="190" customFormat="1" ht="15" customHeight="1" x14ac:dyDescent="0.2">
      <c r="A4222" s="104"/>
      <c r="B4222" s="104">
        <f>VLOOKUP(BJB!$F$9:$F$5599,Ctrl!$B$4:$C$399,2,0)</f>
        <v>35</v>
      </c>
      <c r="C4222" s="104">
        <f>VLOOKUP(BJB!$G$9:$G$5599,Ctrl!$E$4:$F$399,2,0)</f>
        <v>5</v>
      </c>
      <c r="D4222" s="219">
        <v>1</v>
      </c>
      <c r="E4222" s="104" t="str">
        <f>VLOOKUP(BJB!$F$9:$F$5599,Ctrl!$B$4:$D$399,3,0)</f>
        <v>III</v>
      </c>
      <c r="F4222" s="841" t="s">
        <v>9732</v>
      </c>
      <c r="G4222" s="841" t="s">
        <v>4718</v>
      </c>
      <c r="H4222" s="125"/>
      <c r="I4222" s="220">
        <f>IF(G4221=BJB!$G3640,I4221+1,1)</f>
        <v>1</v>
      </c>
      <c r="J4222" s="912" t="s">
        <v>24073</v>
      </c>
      <c r="K4222" s="121" t="s">
        <v>784</v>
      </c>
      <c r="L4222" s="104" t="s">
        <v>6477</v>
      </c>
      <c r="M4222" s="104" t="s">
        <v>4726</v>
      </c>
      <c r="N4222" s="120">
        <v>40644</v>
      </c>
      <c r="O4222" s="106">
        <v>16000000</v>
      </c>
      <c r="P4222" s="105" t="s">
        <v>17136</v>
      </c>
      <c r="Q4222" s="120">
        <v>41155</v>
      </c>
      <c r="R4222" s="105">
        <v>12610086</v>
      </c>
      <c r="S4222" s="108" t="s">
        <v>4725</v>
      </c>
      <c r="T4222" s="109">
        <v>41180</v>
      </c>
      <c r="U4222" s="114">
        <v>8626981</v>
      </c>
      <c r="V4222" s="109">
        <v>41180</v>
      </c>
      <c r="W4222" s="141">
        <v>8626981</v>
      </c>
      <c r="X4222" s="141">
        <v>0</v>
      </c>
      <c r="Y4222" s="141">
        <v>0</v>
      </c>
      <c r="Z4222" s="141">
        <v>0</v>
      </c>
      <c r="AA4222" s="114">
        <v>431670</v>
      </c>
      <c r="AB4222" s="114"/>
      <c r="AC4222" s="114"/>
      <c r="AD4222" s="141"/>
      <c r="AE4222" s="106">
        <v>0</v>
      </c>
      <c r="AF4222" s="106">
        <v>0</v>
      </c>
      <c r="AG4222" s="106">
        <v>0</v>
      </c>
      <c r="AH4222" s="114"/>
      <c r="AI4222" s="114"/>
      <c r="AJ4222" s="114"/>
      <c r="AK4222" s="114"/>
      <c r="AL4222" s="114"/>
      <c r="AM4222" s="114"/>
      <c r="AN4222" s="114">
        <f t="shared" si="130"/>
        <v>431670</v>
      </c>
      <c r="AO4222" s="114">
        <f t="shared" si="131"/>
        <v>8195311</v>
      </c>
      <c r="AP4222" s="114"/>
      <c r="AQ4222" s="114"/>
      <c r="AR4222" s="114"/>
      <c r="AS4222" s="114"/>
    </row>
    <row r="4223" spans="1:46" s="190" customFormat="1" ht="15" customHeight="1" x14ac:dyDescent="0.2">
      <c r="A4223" s="104"/>
      <c r="B4223" s="104">
        <f>VLOOKUP(BJB!$F$9:$F$5599,Ctrl!$B$4:$C$399,2,0)</f>
        <v>35</v>
      </c>
      <c r="C4223" s="104">
        <f>VLOOKUP(BJB!$G$9:$G$5599,Ctrl!$E$4:$F$399,2,0)</f>
        <v>5</v>
      </c>
      <c r="D4223" s="219">
        <v>1</v>
      </c>
      <c r="E4223" s="104" t="str">
        <f>VLOOKUP(BJB!$F$9:$F$5599,Ctrl!$B$4:$D$399,3,0)</f>
        <v>III</v>
      </c>
      <c r="F4223" s="841" t="s">
        <v>9732</v>
      </c>
      <c r="G4223" s="841" t="s">
        <v>4718</v>
      </c>
      <c r="H4223" s="125" t="s">
        <v>7563</v>
      </c>
      <c r="I4223" s="220">
        <f>IF(G4222=BJB!$G3641,I4222+1,1)</f>
        <v>1</v>
      </c>
      <c r="J4223" s="912" t="s">
        <v>24074</v>
      </c>
      <c r="K4223" s="121" t="s">
        <v>4727</v>
      </c>
      <c r="L4223" s="104" t="s">
        <v>6477</v>
      </c>
      <c r="M4223" s="104" t="s">
        <v>4728</v>
      </c>
      <c r="N4223" s="120">
        <v>40752</v>
      </c>
      <c r="O4223" s="106">
        <v>50000000</v>
      </c>
      <c r="P4223" s="105" t="s">
        <v>17137</v>
      </c>
      <c r="Q4223" s="120">
        <v>41155</v>
      </c>
      <c r="R4223" s="105">
        <v>42532475</v>
      </c>
      <c r="S4223" s="108" t="s">
        <v>4725</v>
      </c>
      <c r="T4223" s="109">
        <v>41180</v>
      </c>
      <c r="U4223" s="114">
        <v>29072678</v>
      </c>
      <c r="V4223" s="109">
        <v>41180</v>
      </c>
      <c r="W4223" s="141">
        <v>29072678</v>
      </c>
      <c r="X4223" s="141">
        <v>0</v>
      </c>
      <c r="Y4223" s="141">
        <v>0</v>
      </c>
      <c r="Z4223" s="141">
        <v>0</v>
      </c>
      <c r="AA4223" s="114">
        <v>16425179</v>
      </c>
      <c r="AB4223" s="114"/>
      <c r="AC4223" s="132"/>
      <c r="AD4223" s="141"/>
      <c r="AE4223" s="106">
        <v>0</v>
      </c>
      <c r="AF4223" s="106">
        <v>0</v>
      </c>
      <c r="AG4223" s="106">
        <v>0</v>
      </c>
      <c r="AH4223" s="114"/>
      <c r="AI4223" s="114"/>
      <c r="AJ4223" s="114"/>
      <c r="AK4223" s="114"/>
      <c r="AL4223" s="114"/>
      <c r="AM4223" s="114"/>
      <c r="AN4223" s="114">
        <f t="shared" si="130"/>
        <v>16425179</v>
      </c>
      <c r="AO4223" s="114">
        <f t="shared" si="131"/>
        <v>12647499</v>
      </c>
      <c r="AP4223" s="114"/>
      <c r="AQ4223" s="114"/>
      <c r="AR4223" s="114"/>
      <c r="AS4223" s="114"/>
    </row>
    <row r="4224" spans="1:46" s="190" customFormat="1" ht="15" customHeight="1" x14ac:dyDescent="0.2">
      <c r="A4224" s="104"/>
      <c r="B4224" s="104">
        <f>VLOOKUP(BJB!$F$9:$F$5599,Ctrl!$B$4:$C$399,2,0)</f>
        <v>35</v>
      </c>
      <c r="C4224" s="104">
        <f>VLOOKUP(BJB!$G$9:$G$5599,Ctrl!$E$4:$F$399,2,0)</f>
        <v>5</v>
      </c>
      <c r="D4224" s="219">
        <v>1</v>
      </c>
      <c r="E4224" s="104" t="str">
        <f>VLOOKUP(BJB!$F$9:$F$5599,Ctrl!$B$4:$D$399,3,0)</f>
        <v>III</v>
      </c>
      <c r="F4224" s="841" t="s">
        <v>9732</v>
      </c>
      <c r="G4224" s="841" t="s">
        <v>4718</v>
      </c>
      <c r="H4224" s="125"/>
      <c r="I4224" s="220">
        <f>IF(G4223=BJB!$G3642,I4223+1,1)</f>
        <v>1</v>
      </c>
      <c r="J4224" s="912" t="s">
        <v>24075</v>
      </c>
      <c r="K4224" s="121" t="s">
        <v>4729</v>
      </c>
      <c r="L4224" s="104" t="s">
        <v>6477</v>
      </c>
      <c r="M4224" s="104" t="s">
        <v>4730</v>
      </c>
      <c r="N4224" s="120">
        <v>40625</v>
      </c>
      <c r="O4224" s="106">
        <v>70000000</v>
      </c>
      <c r="P4224" s="105" t="s">
        <v>17138</v>
      </c>
      <c r="Q4224" s="120">
        <v>41155</v>
      </c>
      <c r="R4224" s="105">
        <v>52955522</v>
      </c>
      <c r="S4224" s="108" t="s">
        <v>4725</v>
      </c>
      <c r="T4224" s="109">
        <v>41180</v>
      </c>
      <c r="U4224" s="114">
        <v>36220110</v>
      </c>
      <c r="V4224" s="109">
        <v>41180</v>
      </c>
      <c r="W4224" s="141">
        <v>36220110</v>
      </c>
      <c r="X4224" s="141">
        <v>0</v>
      </c>
      <c r="Y4224" s="141">
        <v>0</v>
      </c>
      <c r="Z4224" s="141">
        <v>0</v>
      </c>
      <c r="AA4224" s="114">
        <v>3941365</v>
      </c>
      <c r="AB4224" s="114"/>
      <c r="AC4224" s="114"/>
      <c r="AD4224" s="141"/>
      <c r="AE4224" s="106">
        <v>0</v>
      </c>
      <c r="AF4224" s="106">
        <v>0</v>
      </c>
      <c r="AG4224" s="106">
        <v>0</v>
      </c>
      <c r="AH4224" s="114"/>
      <c r="AI4224" s="114"/>
      <c r="AJ4224" s="114"/>
      <c r="AK4224" s="114"/>
      <c r="AL4224" s="114"/>
      <c r="AM4224" s="114"/>
      <c r="AN4224" s="114">
        <f t="shared" si="130"/>
        <v>3941365</v>
      </c>
      <c r="AO4224" s="114">
        <f t="shared" si="131"/>
        <v>32278745</v>
      </c>
      <c r="AP4224" s="114"/>
      <c r="AQ4224" s="114"/>
      <c r="AR4224" s="114"/>
      <c r="AS4224" s="114"/>
    </row>
    <row r="4225" spans="1:46" s="190" customFormat="1" ht="15" customHeight="1" x14ac:dyDescent="0.2">
      <c r="A4225" s="104"/>
      <c r="B4225" s="104">
        <f>VLOOKUP(BJB!$F$9:$F$5599,Ctrl!$B$4:$C$399,2,0)</f>
        <v>35</v>
      </c>
      <c r="C4225" s="104">
        <f>VLOOKUP(BJB!$G$9:$G$5599,Ctrl!$E$4:$F$399,2,0)</f>
        <v>5</v>
      </c>
      <c r="D4225" s="219">
        <v>1</v>
      </c>
      <c r="E4225" s="104" t="str">
        <f>VLOOKUP(BJB!$F$9:$F$5599,Ctrl!$B$4:$D$399,3,0)</f>
        <v>III</v>
      </c>
      <c r="F4225" s="841" t="s">
        <v>9732</v>
      </c>
      <c r="G4225" s="841" t="s">
        <v>4718</v>
      </c>
      <c r="H4225" s="125"/>
      <c r="I4225" s="220">
        <f>IF(G4224=BJB!$G3643,I4224+1,1)</f>
        <v>1</v>
      </c>
      <c r="J4225" s="912" t="s">
        <v>24076</v>
      </c>
      <c r="K4225" s="121" t="s">
        <v>4731</v>
      </c>
      <c r="L4225" s="104" t="s">
        <v>6477</v>
      </c>
      <c r="M4225" s="104" t="s">
        <v>4726</v>
      </c>
      <c r="N4225" s="120">
        <v>40644</v>
      </c>
      <c r="O4225" s="106">
        <v>70000000</v>
      </c>
      <c r="P4225" s="105" t="s">
        <v>17139</v>
      </c>
      <c r="Q4225" s="120">
        <v>41185</v>
      </c>
      <c r="R4225" s="105">
        <v>50712055</v>
      </c>
      <c r="S4225" s="108" t="s">
        <v>4679</v>
      </c>
      <c r="T4225" s="109">
        <v>41243</v>
      </c>
      <c r="U4225" s="114">
        <v>33863705</v>
      </c>
      <c r="V4225" s="109">
        <v>41243</v>
      </c>
      <c r="W4225" s="141">
        <v>33863705</v>
      </c>
      <c r="X4225" s="141">
        <v>0</v>
      </c>
      <c r="Y4225" s="141">
        <v>0</v>
      </c>
      <c r="Z4225" s="141">
        <v>0</v>
      </c>
      <c r="AA4225" s="114">
        <v>5142914</v>
      </c>
      <c r="AB4225" s="114"/>
      <c r="AC4225" s="114"/>
      <c r="AD4225" s="141"/>
      <c r="AE4225" s="106">
        <v>0</v>
      </c>
      <c r="AF4225" s="106">
        <v>0</v>
      </c>
      <c r="AG4225" s="106">
        <v>0</v>
      </c>
      <c r="AH4225" s="114"/>
      <c r="AI4225" s="114"/>
      <c r="AJ4225" s="114"/>
      <c r="AK4225" s="114"/>
      <c r="AL4225" s="114"/>
      <c r="AM4225" s="114"/>
      <c r="AN4225" s="114">
        <f t="shared" si="130"/>
        <v>5142914</v>
      </c>
      <c r="AO4225" s="114">
        <f t="shared" si="131"/>
        <v>28720791</v>
      </c>
      <c r="AP4225" s="114"/>
      <c r="AQ4225" s="114"/>
      <c r="AR4225" s="114"/>
      <c r="AS4225" s="114"/>
    </row>
    <row r="4226" spans="1:46" s="190" customFormat="1" ht="15" customHeight="1" x14ac:dyDescent="0.2">
      <c r="A4226" s="104"/>
      <c r="B4226" s="104">
        <f>VLOOKUP(BJB!$F$9:$F$5599,Ctrl!$B$4:$C$399,2,0)</f>
        <v>35</v>
      </c>
      <c r="C4226" s="104">
        <f>VLOOKUP(BJB!$G$9:$G$5599,Ctrl!$E$4:$F$399,2,0)</f>
        <v>5</v>
      </c>
      <c r="D4226" s="219">
        <v>1</v>
      </c>
      <c r="E4226" s="104" t="str">
        <f>VLOOKUP(BJB!$F$9:$F$5599,Ctrl!$B$4:$D$399,3,0)</f>
        <v>III</v>
      </c>
      <c r="F4226" s="841" t="s">
        <v>9732</v>
      </c>
      <c r="G4226" s="841" t="s">
        <v>4718</v>
      </c>
      <c r="H4226" s="125"/>
      <c r="I4226" s="220">
        <f>IF(G4225=BJB!$G3644,I4225+1,1)</f>
        <v>1</v>
      </c>
      <c r="J4226" s="912" t="s">
        <v>24077</v>
      </c>
      <c r="K4226" s="121" t="s">
        <v>4732</v>
      </c>
      <c r="L4226" s="104" t="s">
        <v>6477</v>
      </c>
      <c r="M4226" s="104" t="s">
        <v>4733</v>
      </c>
      <c r="N4226" s="120">
        <v>40858</v>
      </c>
      <c r="O4226" s="106">
        <v>50000000</v>
      </c>
      <c r="P4226" s="105" t="s">
        <v>17140</v>
      </c>
      <c r="Q4226" s="120">
        <v>41221</v>
      </c>
      <c r="R4226" s="105">
        <v>49456354</v>
      </c>
      <c r="S4226" s="108" t="s">
        <v>4689</v>
      </c>
      <c r="T4226" s="109">
        <v>41271</v>
      </c>
      <c r="U4226" s="114">
        <v>32844663</v>
      </c>
      <c r="V4226" s="109">
        <v>41271</v>
      </c>
      <c r="W4226" s="141">
        <v>32844663</v>
      </c>
      <c r="X4226" s="141">
        <v>0</v>
      </c>
      <c r="Y4226" s="141">
        <v>0</v>
      </c>
      <c r="Z4226" s="141">
        <v>0</v>
      </c>
      <c r="AA4226" s="114">
        <v>0</v>
      </c>
      <c r="AB4226" s="114"/>
      <c r="AC4226" s="114"/>
      <c r="AD4226" s="141"/>
      <c r="AE4226" s="106">
        <v>0</v>
      </c>
      <c r="AF4226" s="106">
        <v>0</v>
      </c>
      <c r="AG4226" s="106">
        <v>0</v>
      </c>
      <c r="AH4226" s="114"/>
      <c r="AI4226" s="114"/>
      <c r="AJ4226" s="114"/>
      <c r="AK4226" s="114"/>
      <c r="AL4226" s="114"/>
      <c r="AM4226" s="114"/>
      <c r="AN4226" s="114">
        <f t="shared" si="130"/>
        <v>0</v>
      </c>
      <c r="AO4226" s="114">
        <f t="shared" si="131"/>
        <v>32844663</v>
      </c>
      <c r="AP4226" s="114"/>
      <c r="AQ4226" s="114"/>
      <c r="AR4226" s="114"/>
      <c r="AS4226" s="114"/>
    </row>
    <row r="4227" spans="1:46" s="190" customFormat="1" ht="15" customHeight="1" x14ac:dyDescent="0.2">
      <c r="A4227" s="104"/>
      <c r="B4227" s="104">
        <f>VLOOKUP(BJB!$F$9:$F$5599,Ctrl!$B$4:$C$399,2,0)</f>
        <v>35</v>
      </c>
      <c r="C4227" s="104">
        <f>VLOOKUP(BJB!$G$9:$G$5599,Ctrl!$E$4:$F$399,2,0)</f>
        <v>5</v>
      </c>
      <c r="D4227" s="219">
        <v>1</v>
      </c>
      <c r="E4227" s="104" t="str">
        <f>VLOOKUP(BJB!$F$9:$F$5599,Ctrl!$B$4:$D$399,3,0)</f>
        <v>III</v>
      </c>
      <c r="F4227" s="841" t="s">
        <v>9732</v>
      </c>
      <c r="G4227" s="841" t="s">
        <v>4718</v>
      </c>
      <c r="H4227" s="125"/>
      <c r="I4227" s="220">
        <f>IF(G4226=BJB!$G3645,I4226+1,1)</f>
        <v>1</v>
      </c>
      <c r="J4227" s="912" t="s">
        <v>24078</v>
      </c>
      <c r="K4227" s="121" t="s">
        <v>4734</v>
      </c>
      <c r="L4227" s="104" t="s">
        <v>6477</v>
      </c>
      <c r="M4227" s="104" t="s">
        <v>4733</v>
      </c>
      <c r="N4227" s="120">
        <v>40858</v>
      </c>
      <c r="O4227" s="105">
        <v>20000000</v>
      </c>
      <c r="P4227" s="105" t="s">
        <v>17141</v>
      </c>
      <c r="Q4227" s="120">
        <v>41221</v>
      </c>
      <c r="R4227" s="105">
        <v>19388822</v>
      </c>
      <c r="S4227" s="146" t="s">
        <v>4689</v>
      </c>
      <c r="T4227" s="109">
        <v>41271</v>
      </c>
      <c r="U4227" s="114">
        <v>12891850</v>
      </c>
      <c r="V4227" s="109">
        <v>41271</v>
      </c>
      <c r="W4227" s="141">
        <v>12891850</v>
      </c>
      <c r="X4227" s="141">
        <v>0</v>
      </c>
      <c r="Y4227" s="141">
        <v>0</v>
      </c>
      <c r="Z4227" s="141">
        <v>0</v>
      </c>
      <c r="AA4227" s="114">
        <v>1750000</v>
      </c>
      <c r="AB4227" s="114"/>
      <c r="AC4227" s="114"/>
      <c r="AD4227" s="141"/>
      <c r="AE4227" s="106">
        <v>0</v>
      </c>
      <c r="AF4227" s="106">
        <v>0</v>
      </c>
      <c r="AG4227" s="106">
        <v>0</v>
      </c>
      <c r="AH4227" s="114"/>
      <c r="AI4227" s="114"/>
      <c r="AJ4227" s="114"/>
      <c r="AK4227" s="114"/>
      <c r="AL4227" s="114"/>
      <c r="AM4227" s="114"/>
      <c r="AN4227" s="114">
        <f t="shared" si="130"/>
        <v>1750000</v>
      </c>
      <c r="AO4227" s="114">
        <f t="shared" si="131"/>
        <v>11141850</v>
      </c>
      <c r="AP4227" s="114"/>
      <c r="AQ4227" s="114"/>
      <c r="AR4227" s="114"/>
      <c r="AS4227" s="114"/>
    </row>
    <row r="4228" spans="1:46" s="190" customFormat="1" ht="15" customHeight="1" x14ac:dyDescent="0.2">
      <c r="A4228" s="104"/>
      <c r="B4228" s="104">
        <f>VLOOKUP(BJB!$F$9:$F$5599,Ctrl!$B$4:$C$399,2,0)</f>
        <v>35</v>
      </c>
      <c r="C4228" s="104">
        <f>VLOOKUP(BJB!$G$9:$G$5599,Ctrl!$E$4:$F$399,2,0)</f>
        <v>5</v>
      </c>
      <c r="D4228" s="219">
        <v>1</v>
      </c>
      <c r="E4228" s="104" t="str">
        <f>VLOOKUP(BJB!$F$9:$F$5599,Ctrl!$B$4:$D$399,3,0)</f>
        <v>III</v>
      </c>
      <c r="F4228" s="841" t="s">
        <v>9732</v>
      </c>
      <c r="G4228" s="841" t="s">
        <v>4718</v>
      </c>
      <c r="H4228" s="125"/>
      <c r="I4228" s="220">
        <f>IF(G4227=BJB!$G3646,I4227+1,1)</f>
        <v>1</v>
      </c>
      <c r="J4228" s="912" t="s">
        <v>24079</v>
      </c>
      <c r="K4228" s="121" t="s">
        <v>4735</v>
      </c>
      <c r="L4228" s="104" t="s">
        <v>7835</v>
      </c>
      <c r="M4228" s="104" t="s">
        <v>4736</v>
      </c>
      <c r="N4228" s="120">
        <v>40828</v>
      </c>
      <c r="O4228" s="107">
        <v>360000000</v>
      </c>
      <c r="P4228" s="105" t="s">
        <v>17142</v>
      </c>
      <c r="Q4228" s="120">
        <v>41149</v>
      </c>
      <c r="R4228" s="105">
        <v>421777778</v>
      </c>
      <c r="S4228" s="146" t="s">
        <v>4737</v>
      </c>
      <c r="T4228" s="109">
        <v>41288</v>
      </c>
      <c r="U4228" s="112">
        <v>270000000</v>
      </c>
      <c r="V4228" s="109">
        <v>41288</v>
      </c>
      <c r="W4228" s="141">
        <v>270000000</v>
      </c>
      <c r="X4228" s="141">
        <v>0</v>
      </c>
      <c r="Y4228" s="141">
        <v>0</v>
      </c>
      <c r="Z4228" s="141">
        <v>0</v>
      </c>
      <c r="AA4228" s="114">
        <v>270000000</v>
      </c>
      <c r="AB4228" s="114"/>
      <c r="AC4228" s="112"/>
      <c r="AD4228" s="141"/>
      <c r="AE4228" s="106">
        <v>0</v>
      </c>
      <c r="AF4228" s="106">
        <v>0</v>
      </c>
      <c r="AG4228" s="106">
        <v>0</v>
      </c>
      <c r="AH4228" s="112"/>
      <c r="AI4228" s="112"/>
      <c r="AJ4228" s="112"/>
      <c r="AK4228" s="112"/>
      <c r="AL4228" s="112"/>
      <c r="AM4228" s="112"/>
      <c r="AN4228" s="114">
        <f t="shared" si="130"/>
        <v>270000000</v>
      </c>
      <c r="AO4228" s="114">
        <f t="shared" si="131"/>
        <v>0</v>
      </c>
      <c r="AP4228" s="114"/>
      <c r="AQ4228" s="114"/>
      <c r="AR4228" s="114"/>
      <c r="AS4228" s="114"/>
    </row>
    <row r="4229" spans="1:46" s="190" customFormat="1" ht="15" customHeight="1" x14ac:dyDescent="0.2">
      <c r="A4229" s="104"/>
      <c r="B4229" s="104">
        <f>VLOOKUP(BJB!$F$9:$F$5599,Ctrl!$B$4:$C$399,2,0)</f>
        <v>35</v>
      </c>
      <c r="C4229" s="104">
        <f>VLOOKUP(BJB!$G$9:$G$5599,Ctrl!$E$4:$F$399,2,0)</f>
        <v>5</v>
      </c>
      <c r="D4229" s="219">
        <v>1</v>
      </c>
      <c r="E4229" s="104" t="str">
        <f>VLOOKUP(BJB!$F$9:$F$5599,Ctrl!$B$4:$D$399,3,0)</f>
        <v>III</v>
      </c>
      <c r="F4229" s="841" t="s">
        <v>9732</v>
      </c>
      <c r="G4229" s="841" t="s">
        <v>4718</v>
      </c>
      <c r="H4229" s="125"/>
      <c r="I4229" s="220">
        <f>IF(G4228=BJB!$G3648,I4228+1,1)</f>
        <v>1</v>
      </c>
      <c r="J4229" s="912" t="s">
        <v>24080</v>
      </c>
      <c r="K4229" s="121" t="s">
        <v>4741</v>
      </c>
      <c r="L4229" s="104" t="s">
        <v>6477</v>
      </c>
      <c r="M4229" s="104" t="s">
        <v>4742</v>
      </c>
      <c r="N4229" s="120">
        <v>40805</v>
      </c>
      <c r="O4229" s="107">
        <v>30000000</v>
      </c>
      <c r="P4229" s="105" t="s">
        <v>17143</v>
      </c>
      <c r="Q4229" s="120">
        <v>41248</v>
      </c>
      <c r="R4229" s="105">
        <v>25485894</v>
      </c>
      <c r="S4229" s="146" t="s">
        <v>4743</v>
      </c>
      <c r="T4229" s="109">
        <v>41361</v>
      </c>
      <c r="U4229" s="112">
        <v>16961113</v>
      </c>
      <c r="V4229" s="109">
        <v>41361</v>
      </c>
      <c r="W4229" s="141">
        <v>16961113</v>
      </c>
      <c r="X4229" s="141">
        <v>0</v>
      </c>
      <c r="Y4229" s="141">
        <v>0</v>
      </c>
      <c r="Z4229" s="141">
        <v>0</v>
      </c>
      <c r="AA4229" s="114">
        <v>10500000</v>
      </c>
      <c r="AB4229" s="114"/>
      <c r="AC4229" s="112"/>
      <c r="AD4229" s="141"/>
      <c r="AE4229" s="106">
        <v>0</v>
      </c>
      <c r="AF4229" s="106">
        <v>0</v>
      </c>
      <c r="AG4229" s="106">
        <v>0</v>
      </c>
      <c r="AH4229" s="112"/>
      <c r="AI4229" s="112"/>
      <c r="AJ4229" s="112"/>
      <c r="AK4229" s="112"/>
      <c r="AL4229" s="112"/>
      <c r="AM4229" s="112"/>
      <c r="AN4229" s="114">
        <f t="shared" si="130"/>
        <v>10500000</v>
      </c>
      <c r="AO4229" s="114">
        <f t="shared" si="131"/>
        <v>6461113</v>
      </c>
      <c r="AP4229" s="114"/>
      <c r="AQ4229" s="114"/>
      <c r="AR4229" s="114"/>
      <c r="AS4229" s="114"/>
    </row>
    <row r="4230" spans="1:46" s="190" customFormat="1" ht="15" customHeight="1" x14ac:dyDescent="0.2">
      <c r="A4230" s="104"/>
      <c r="B4230" s="104">
        <f>VLOOKUP(BJB!$F$9:$F$5599,Ctrl!$B$4:$C$399,2,0)</f>
        <v>35</v>
      </c>
      <c r="C4230" s="104">
        <f>VLOOKUP(BJB!$G$9:$G$5599,Ctrl!$E$4:$F$399,2,0)</f>
        <v>5</v>
      </c>
      <c r="D4230" s="219">
        <v>1</v>
      </c>
      <c r="E4230" s="104" t="str">
        <f>VLOOKUP(BJB!$F$9:$F$5599,Ctrl!$B$4:$D$399,3,0)</f>
        <v>III</v>
      </c>
      <c r="F4230" s="841" t="s">
        <v>9732</v>
      </c>
      <c r="G4230" s="841" t="s">
        <v>4718</v>
      </c>
      <c r="H4230" s="125"/>
      <c r="I4230" s="220">
        <f>IF(G4229=BJB!$G3649,I4229+1,1)</f>
        <v>1</v>
      </c>
      <c r="J4230" s="912" t="s">
        <v>24081</v>
      </c>
      <c r="K4230" s="121" t="s">
        <v>4744</v>
      </c>
      <c r="L4230" s="104" t="s">
        <v>6477</v>
      </c>
      <c r="M4230" s="104" t="s">
        <v>4745</v>
      </c>
      <c r="N4230" s="120">
        <v>40945</v>
      </c>
      <c r="O4230" s="107">
        <v>20000000</v>
      </c>
      <c r="P4230" s="105" t="s">
        <v>17144</v>
      </c>
      <c r="Q4230" s="120">
        <v>41284</v>
      </c>
      <c r="R4230" s="105">
        <v>18345457</v>
      </c>
      <c r="S4230" s="108" t="s">
        <v>4743</v>
      </c>
      <c r="T4230" s="109">
        <v>41361</v>
      </c>
      <c r="U4230" s="112">
        <v>12195788</v>
      </c>
      <c r="V4230" s="109">
        <v>41361</v>
      </c>
      <c r="W4230" s="141">
        <v>12195788</v>
      </c>
      <c r="X4230" s="141">
        <v>0</v>
      </c>
      <c r="Y4230" s="141">
        <v>0</v>
      </c>
      <c r="Z4230" s="141">
        <v>0</v>
      </c>
      <c r="AA4230" s="114">
        <v>12195788</v>
      </c>
      <c r="AB4230" s="114"/>
      <c r="AC4230" s="112"/>
      <c r="AD4230" s="141"/>
      <c r="AE4230" s="106">
        <v>0</v>
      </c>
      <c r="AF4230" s="106">
        <v>0</v>
      </c>
      <c r="AG4230" s="106">
        <v>0</v>
      </c>
      <c r="AH4230" s="112"/>
      <c r="AI4230" s="112"/>
      <c r="AJ4230" s="112"/>
      <c r="AK4230" s="112"/>
      <c r="AL4230" s="112"/>
      <c r="AM4230" s="112"/>
      <c r="AN4230" s="114">
        <f t="shared" si="130"/>
        <v>12195788</v>
      </c>
      <c r="AO4230" s="114">
        <f t="shared" si="131"/>
        <v>0</v>
      </c>
      <c r="AP4230" s="114"/>
      <c r="AQ4230" s="114"/>
      <c r="AR4230" s="114"/>
      <c r="AS4230" s="114"/>
    </row>
    <row r="4231" spans="1:46" s="190" customFormat="1" ht="15" customHeight="1" x14ac:dyDescent="0.2">
      <c r="A4231" s="104"/>
      <c r="B4231" s="104">
        <f>VLOOKUP(BJB!$F$9:$F$5599,Ctrl!$B$4:$C$399,2,0)</f>
        <v>35</v>
      </c>
      <c r="C4231" s="104">
        <f>VLOOKUP(BJB!$G$9:$G$5599,Ctrl!$E$4:$F$399,2,0)</f>
        <v>5</v>
      </c>
      <c r="D4231" s="219">
        <v>1</v>
      </c>
      <c r="E4231" s="104" t="str">
        <f>VLOOKUP(BJB!$F$9:$F$5599,Ctrl!$B$4:$D$399,3,0)</f>
        <v>III</v>
      </c>
      <c r="F4231" s="841" t="s">
        <v>9732</v>
      </c>
      <c r="G4231" s="841" t="s">
        <v>4718</v>
      </c>
      <c r="H4231" s="125"/>
      <c r="I4231" s="220">
        <f>IF(G4230=BJB!$G3650,I4230+1,1)</f>
        <v>1</v>
      </c>
      <c r="J4231" s="912" t="s">
        <v>24082</v>
      </c>
      <c r="K4231" s="121" t="s">
        <v>4746</v>
      </c>
      <c r="L4231" s="104" t="s">
        <v>6477</v>
      </c>
      <c r="M4231" s="104" t="s">
        <v>4747</v>
      </c>
      <c r="N4231" s="120">
        <v>40996</v>
      </c>
      <c r="O4231" s="107">
        <v>100000000</v>
      </c>
      <c r="P4231" s="105" t="s">
        <v>17145</v>
      </c>
      <c r="Q4231" s="120">
        <v>41313</v>
      </c>
      <c r="R4231" s="105">
        <v>110959203</v>
      </c>
      <c r="S4231" s="108" t="s">
        <v>4743</v>
      </c>
      <c r="T4231" s="109">
        <v>41361</v>
      </c>
      <c r="U4231" s="112">
        <v>70000000</v>
      </c>
      <c r="V4231" s="109">
        <v>41361</v>
      </c>
      <c r="W4231" s="141">
        <v>70000000</v>
      </c>
      <c r="X4231" s="141">
        <v>0</v>
      </c>
      <c r="Y4231" s="141">
        <v>0</v>
      </c>
      <c r="Z4231" s="141">
        <v>0</v>
      </c>
      <c r="AA4231" s="114">
        <v>2100000</v>
      </c>
      <c r="AB4231" s="114"/>
      <c r="AC4231" s="112"/>
      <c r="AD4231" s="141"/>
      <c r="AE4231" s="106">
        <v>0</v>
      </c>
      <c r="AF4231" s="106">
        <v>0</v>
      </c>
      <c r="AG4231" s="106">
        <v>0</v>
      </c>
      <c r="AH4231" s="112"/>
      <c r="AI4231" s="112"/>
      <c r="AJ4231" s="112"/>
      <c r="AK4231" s="112"/>
      <c r="AL4231" s="112"/>
      <c r="AM4231" s="112"/>
      <c r="AN4231" s="114">
        <f t="shared" si="130"/>
        <v>2100000</v>
      </c>
      <c r="AO4231" s="114">
        <f t="shared" si="131"/>
        <v>67900000</v>
      </c>
      <c r="AP4231" s="114"/>
      <c r="AQ4231" s="114"/>
      <c r="AR4231" s="114"/>
      <c r="AS4231" s="114"/>
    </row>
    <row r="4232" spans="1:46" s="190" customFormat="1" ht="15" customHeight="1" x14ac:dyDescent="0.2">
      <c r="A4232" s="104"/>
      <c r="B4232" s="104">
        <f>VLOOKUP(BJB!$F$9:$F$5599,Ctrl!$B$4:$C$399,2,0)</f>
        <v>35</v>
      </c>
      <c r="C4232" s="104">
        <f>VLOOKUP(BJB!$G$9:$G$5599,Ctrl!$E$4:$F$399,2,0)</f>
        <v>5</v>
      </c>
      <c r="D4232" s="219">
        <v>1</v>
      </c>
      <c r="E4232" s="104" t="str">
        <f>VLOOKUP(BJB!$F$9:$F$5599,Ctrl!$B$4:$D$399,3,0)</f>
        <v>III</v>
      </c>
      <c r="F4232" s="841" t="s">
        <v>9732</v>
      </c>
      <c r="G4232" s="841" t="s">
        <v>4718</v>
      </c>
      <c r="H4232" s="125"/>
      <c r="I4232" s="220">
        <f>IF(G4231=BJB!$G3651,I4231+1,1)</f>
        <v>1</v>
      </c>
      <c r="J4232" s="912" t="s">
        <v>24083</v>
      </c>
      <c r="K4232" s="121" t="s">
        <v>4748</v>
      </c>
      <c r="L4232" s="104" t="s">
        <v>6477</v>
      </c>
      <c r="M4232" s="104" t="s">
        <v>4749</v>
      </c>
      <c r="N4232" s="120">
        <v>40963</v>
      </c>
      <c r="O4232" s="107">
        <v>50000000</v>
      </c>
      <c r="P4232" s="105" t="s">
        <v>17146</v>
      </c>
      <c r="Q4232" s="120">
        <v>41313</v>
      </c>
      <c r="R4232" s="105">
        <v>45983890</v>
      </c>
      <c r="S4232" s="108" t="s">
        <v>4743</v>
      </c>
      <c r="T4232" s="109">
        <v>41361</v>
      </c>
      <c r="U4232" s="112">
        <v>30711999</v>
      </c>
      <c r="V4232" s="109">
        <v>41361</v>
      </c>
      <c r="W4232" s="141">
        <v>30711939</v>
      </c>
      <c r="X4232" s="141">
        <v>0</v>
      </c>
      <c r="Y4232" s="141">
        <v>0</v>
      </c>
      <c r="Z4232" s="141">
        <v>0</v>
      </c>
      <c r="AA4232" s="114">
        <v>16800000</v>
      </c>
      <c r="AB4232" s="114"/>
      <c r="AC4232" s="112"/>
      <c r="AD4232" s="141"/>
      <c r="AE4232" s="106">
        <v>0</v>
      </c>
      <c r="AF4232" s="106">
        <v>0</v>
      </c>
      <c r="AG4232" s="106">
        <v>0</v>
      </c>
      <c r="AH4232" s="112"/>
      <c r="AI4232" s="112"/>
      <c r="AJ4232" s="112"/>
      <c r="AK4232" s="112"/>
      <c r="AL4232" s="112"/>
      <c r="AM4232" s="112"/>
      <c r="AN4232" s="114">
        <f t="shared" si="130"/>
        <v>16800000</v>
      </c>
      <c r="AO4232" s="114">
        <f t="shared" si="131"/>
        <v>13911999</v>
      </c>
      <c r="AP4232" s="114"/>
      <c r="AQ4232" s="114"/>
      <c r="AR4232" s="114"/>
      <c r="AS4232" s="114"/>
    </row>
    <row r="4233" spans="1:46" s="190" customFormat="1" ht="15" customHeight="1" x14ac:dyDescent="0.2">
      <c r="A4233" s="104"/>
      <c r="B4233" s="104">
        <f>VLOOKUP(BJB!$F$9:$F$5599,Ctrl!$B$4:$C$399,2,0)</f>
        <v>35</v>
      </c>
      <c r="C4233" s="104">
        <f>VLOOKUP(BJB!$G$9:$G$5599,Ctrl!$E$4:$F$399,2,0)</f>
        <v>5</v>
      </c>
      <c r="D4233" s="219">
        <v>1</v>
      </c>
      <c r="E4233" s="104" t="str">
        <f>VLOOKUP(BJB!$F$9:$F$5599,Ctrl!$B$4:$D$399,3,0)</f>
        <v>III</v>
      </c>
      <c r="F4233" s="841" t="s">
        <v>9732</v>
      </c>
      <c r="G4233" s="841" t="s">
        <v>4718</v>
      </c>
      <c r="H4233" s="125" t="s">
        <v>6733</v>
      </c>
      <c r="I4233" s="220">
        <f>IF(G4232=BJB!$G3652,I4232+1,1)</f>
        <v>1</v>
      </c>
      <c r="J4233" s="912" t="s">
        <v>24084</v>
      </c>
      <c r="K4233" s="121" t="s">
        <v>755</v>
      </c>
      <c r="L4233" s="104" t="s">
        <v>6477</v>
      </c>
      <c r="M4233" s="104" t="s">
        <v>4745</v>
      </c>
      <c r="N4233" s="120">
        <v>40945</v>
      </c>
      <c r="O4233" s="107">
        <v>45000000</v>
      </c>
      <c r="P4233" s="105" t="s">
        <v>17147</v>
      </c>
      <c r="Q4233" s="120">
        <v>41313</v>
      </c>
      <c r="R4233" s="105">
        <v>39608808</v>
      </c>
      <c r="S4233" s="108" t="s">
        <v>4743</v>
      </c>
      <c r="T4233" s="109">
        <v>41361</v>
      </c>
      <c r="U4233" s="112">
        <v>26351707</v>
      </c>
      <c r="V4233" s="109">
        <v>41361</v>
      </c>
      <c r="W4233" s="141">
        <v>26351707</v>
      </c>
      <c r="X4233" s="141">
        <v>0</v>
      </c>
      <c r="Y4233" s="141">
        <v>0</v>
      </c>
      <c r="Z4233" s="141">
        <v>0</v>
      </c>
      <c r="AA4233" s="114">
        <v>780791</v>
      </c>
      <c r="AB4233" s="114"/>
      <c r="AC4233" s="132"/>
      <c r="AD4233" s="141"/>
      <c r="AE4233" s="106">
        <v>0</v>
      </c>
      <c r="AF4233" s="106">
        <v>0</v>
      </c>
      <c r="AG4233" s="106">
        <v>0</v>
      </c>
      <c r="AH4233" s="112"/>
      <c r="AI4233" s="112"/>
      <c r="AJ4233" s="112"/>
      <c r="AK4233" s="112"/>
      <c r="AL4233" s="112"/>
      <c r="AM4233" s="112"/>
      <c r="AN4233" s="114">
        <f t="shared" ref="AN4233:AN4296" si="132">SUM(AA4233:AM4233)</f>
        <v>780791</v>
      </c>
      <c r="AO4233" s="114">
        <f t="shared" ref="AO4233:AO4296" si="133">IF((U4233-AN4233)&lt;0,ABS(0),(U4233-AN4233))</f>
        <v>25570916</v>
      </c>
      <c r="AP4233" s="114"/>
      <c r="AQ4233" s="114"/>
      <c r="AR4233" s="114"/>
      <c r="AS4233" s="114"/>
      <c r="AT4233" s="191"/>
    </row>
    <row r="4234" spans="1:46" s="190" customFormat="1" ht="15" customHeight="1" x14ac:dyDescent="0.2">
      <c r="A4234" s="104"/>
      <c r="B4234" s="104">
        <f>VLOOKUP(BJB!$F$9:$F$5599,Ctrl!$B$4:$C$399,2,0)</f>
        <v>35</v>
      </c>
      <c r="C4234" s="104">
        <f>VLOOKUP(BJB!$G$9:$G$5599,Ctrl!$E$4:$F$399,2,0)</f>
        <v>5</v>
      </c>
      <c r="D4234" s="219">
        <v>1</v>
      </c>
      <c r="E4234" s="104" t="str">
        <f>VLOOKUP(BJB!$F$9:$F$5599,Ctrl!$B$4:$D$399,3,0)</f>
        <v>III</v>
      </c>
      <c r="F4234" s="841" t="s">
        <v>9732</v>
      </c>
      <c r="G4234" s="841" t="s">
        <v>4718</v>
      </c>
      <c r="H4234" s="125"/>
      <c r="I4234" s="220">
        <f>IF(G4233=BJB!$G3653,I4233+1,1)</f>
        <v>1</v>
      </c>
      <c r="J4234" s="912" t="s">
        <v>24085</v>
      </c>
      <c r="K4234" s="121" t="s">
        <v>4750</v>
      </c>
      <c r="L4234" s="104" t="s">
        <v>6477</v>
      </c>
      <c r="M4234" s="104" t="s">
        <v>4751</v>
      </c>
      <c r="N4234" s="120">
        <v>40847</v>
      </c>
      <c r="O4234" s="107">
        <v>25000000</v>
      </c>
      <c r="P4234" s="105" t="s">
        <v>17148</v>
      </c>
      <c r="Q4234" s="120">
        <v>41341</v>
      </c>
      <c r="R4234" s="105">
        <v>14480411</v>
      </c>
      <c r="S4234" s="146" t="s">
        <v>4752</v>
      </c>
      <c r="T4234" s="109">
        <v>41389</v>
      </c>
      <c r="U4234" s="112">
        <v>9859030</v>
      </c>
      <c r="V4234" s="109">
        <v>41389</v>
      </c>
      <c r="W4234" s="141">
        <v>9859030</v>
      </c>
      <c r="X4234" s="141">
        <v>0</v>
      </c>
      <c r="Y4234" s="141">
        <v>0</v>
      </c>
      <c r="Z4234" s="141">
        <v>0</v>
      </c>
      <c r="AA4234" s="114">
        <v>2078997</v>
      </c>
      <c r="AB4234" s="114"/>
      <c r="AC4234" s="112"/>
      <c r="AD4234" s="141"/>
      <c r="AE4234" s="106">
        <v>0</v>
      </c>
      <c r="AF4234" s="106">
        <v>0</v>
      </c>
      <c r="AG4234" s="106">
        <v>0</v>
      </c>
      <c r="AH4234" s="112"/>
      <c r="AI4234" s="112"/>
      <c r="AJ4234" s="112"/>
      <c r="AK4234" s="112"/>
      <c r="AL4234" s="112"/>
      <c r="AM4234" s="112"/>
      <c r="AN4234" s="114">
        <f t="shared" si="132"/>
        <v>2078997</v>
      </c>
      <c r="AO4234" s="114">
        <f t="shared" si="133"/>
        <v>7780033</v>
      </c>
      <c r="AP4234" s="114"/>
      <c r="AQ4234" s="114"/>
      <c r="AR4234" s="114"/>
      <c r="AS4234" s="114"/>
    </row>
    <row r="4235" spans="1:46" s="190" customFormat="1" ht="15" customHeight="1" x14ac:dyDescent="0.2">
      <c r="A4235" s="104"/>
      <c r="B4235" s="104">
        <f>VLOOKUP(BJB!$F$9:$F$5599,Ctrl!$B$4:$C$399,2,0)</f>
        <v>35</v>
      </c>
      <c r="C4235" s="104">
        <f>VLOOKUP(BJB!$G$9:$G$5599,Ctrl!$E$4:$F$399,2,0)</f>
        <v>5</v>
      </c>
      <c r="D4235" s="219">
        <v>1</v>
      </c>
      <c r="E4235" s="104" t="str">
        <f>VLOOKUP(BJB!$F$9:$F$5599,Ctrl!$B$4:$D$399,3,0)</f>
        <v>III</v>
      </c>
      <c r="F4235" s="841" t="s">
        <v>9732</v>
      </c>
      <c r="G4235" s="841" t="s">
        <v>4718</v>
      </c>
      <c r="H4235" s="125"/>
      <c r="I4235" s="220">
        <f>IF(G4234=BJB!$G3654,I4234+1,1)</f>
        <v>1</v>
      </c>
      <c r="J4235" s="912" t="s">
        <v>24086</v>
      </c>
      <c r="K4235" s="121" t="s">
        <v>4753</v>
      </c>
      <c r="L4235" s="104" t="s">
        <v>6477</v>
      </c>
      <c r="M4235" s="104" t="s">
        <v>4754</v>
      </c>
      <c r="N4235" s="120">
        <v>40945</v>
      </c>
      <c r="O4235" s="107">
        <v>25000000</v>
      </c>
      <c r="P4235" s="105" t="s">
        <v>17149</v>
      </c>
      <c r="Q4235" s="120">
        <v>41341</v>
      </c>
      <c r="R4235" s="105">
        <v>16907498</v>
      </c>
      <c r="S4235" s="146" t="s">
        <v>4752</v>
      </c>
      <c r="T4235" s="109">
        <v>41389</v>
      </c>
      <c r="U4235" s="112">
        <v>11571465</v>
      </c>
      <c r="V4235" s="109">
        <v>41389</v>
      </c>
      <c r="W4235" s="141">
        <v>11571465</v>
      </c>
      <c r="X4235" s="141">
        <v>0</v>
      </c>
      <c r="Y4235" s="141">
        <v>0</v>
      </c>
      <c r="Z4235" s="141">
        <v>0</v>
      </c>
      <c r="AA4235" s="114">
        <v>576331</v>
      </c>
      <c r="AB4235" s="114"/>
      <c r="AC4235" s="112"/>
      <c r="AD4235" s="141"/>
      <c r="AE4235" s="106">
        <v>0</v>
      </c>
      <c r="AF4235" s="106">
        <v>0</v>
      </c>
      <c r="AG4235" s="106">
        <v>0</v>
      </c>
      <c r="AH4235" s="112"/>
      <c r="AI4235" s="112"/>
      <c r="AJ4235" s="112"/>
      <c r="AK4235" s="112"/>
      <c r="AL4235" s="112"/>
      <c r="AM4235" s="112"/>
      <c r="AN4235" s="114">
        <f t="shared" si="132"/>
        <v>576331</v>
      </c>
      <c r="AO4235" s="114">
        <f t="shared" si="133"/>
        <v>10995134</v>
      </c>
      <c r="AP4235" s="114"/>
      <c r="AQ4235" s="114"/>
      <c r="AR4235" s="114"/>
      <c r="AS4235" s="114"/>
    </row>
    <row r="4236" spans="1:46" s="190" customFormat="1" ht="15" customHeight="1" x14ac:dyDescent="0.2">
      <c r="A4236" s="104"/>
      <c r="B4236" s="104">
        <f>VLOOKUP(BJB!$F$9:$F$5599,Ctrl!$B$4:$C$399,2,0)</f>
        <v>35</v>
      </c>
      <c r="C4236" s="104">
        <f>VLOOKUP(BJB!$G$9:$G$5599,Ctrl!$E$4:$F$399,2,0)</f>
        <v>5</v>
      </c>
      <c r="D4236" s="219">
        <v>1</v>
      </c>
      <c r="E4236" s="104" t="str">
        <f>VLOOKUP(BJB!$F$9:$F$5599,Ctrl!$B$4:$D$399,3,0)</f>
        <v>III</v>
      </c>
      <c r="F4236" s="841" t="s">
        <v>9732</v>
      </c>
      <c r="G4236" s="841" t="s">
        <v>4718</v>
      </c>
      <c r="H4236" s="125"/>
      <c r="I4236" s="220">
        <f>IF(G4235=BJB!$G3655,I4235+1,1)</f>
        <v>1</v>
      </c>
      <c r="J4236" s="912" t="s">
        <v>24087</v>
      </c>
      <c r="K4236" s="121" t="s">
        <v>4755</v>
      </c>
      <c r="L4236" s="104" t="s">
        <v>6477</v>
      </c>
      <c r="M4236" s="104" t="s">
        <v>4756</v>
      </c>
      <c r="N4236" s="120">
        <v>41052</v>
      </c>
      <c r="O4236" s="107">
        <v>80000000</v>
      </c>
      <c r="P4236" s="105" t="s">
        <v>17150</v>
      </c>
      <c r="Q4236" s="120">
        <v>41369</v>
      </c>
      <c r="R4236" s="105">
        <v>84216926</v>
      </c>
      <c r="S4236" s="108" t="s">
        <v>4757</v>
      </c>
      <c r="T4236" s="109">
        <v>41417</v>
      </c>
      <c r="U4236" s="112">
        <v>56000000</v>
      </c>
      <c r="V4236" s="109">
        <v>41417</v>
      </c>
      <c r="W4236" s="141">
        <v>56000000</v>
      </c>
      <c r="X4236" s="141">
        <v>0</v>
      </c>
      <c r="Y4236" s="141">
        <v>0</v>
      </c>
      <c r="Z4236" s="141">
        <v>0</v>
      </c>
      <c r="AA4236" s="114">
        <v>1029778</v>
      </c>
      <c r="AB4236" s="114"/>
      <c r="AC4236" s="112"/>
      <c r="AD4236" s="141"/>
      <c r="AE4236" s="106">
        <v>0</v>
      </c>
      <c r="AF4236" s="106">
        <v>0</v>
      </c>
      <c r="AG4236" s="106">
        <v>0</v>
      </c>
      <c r="AH4236" s="112"/>
      <c r="AI4236" s="112"/>
      <c r="AJ4236" s="112"/>
      <c r="AK4236" s="112"/>
      <c r="AL4236" s="112"/>
      <c r="AM4236" s="112"/>
      <c r="AN4236" s="114">
        <f t="shared" si="132"/>
        <v>1029778</v>
      </c>
      <c r="AO4236" s="114">
        <f t="shared" si="133"/>
        <v>54970222</v>
      </c>
      <c r="AP4236" s="114"/>
      <c r="AQ4236" s="114"/>
      <c r="AR4236" s="114"/>
      <c r="AS4236" s="114"/>
    </row>
    <row r="4237" spans="1:46" s="190" customFormat="1" ht="15" customHeight="1" x14ac:dyDescent="0.2">
      <c r="A4237" s="104"/>
      <c r="B4237" s="104">
        <f>VLOOKUP(BJB!$F$9:$F$5599,Ctrl!$B$4:$C$399,2,0)</f>
        <v>35</v>
      </c>
      <c r="C4237" s="104">
        <f>VLOOKUP(BJB!$G$9:$G$5599,Ctrl!$E$4:$F$399,2,0)</f>
        <v>5</v>
      </c>
      <c r="D4237" s="219">
        <v>1</v>
      </c>
      <c r="E4237" s="104" t="str">
        <f>VLOOKUP(BJB!$F$9:$F$5599,Ctrl!$B$4:$D$399,3,0)</f>
        <v>III</v>
      </c>
      <c r="F4237" s="841" t="s">
        <v>9732</v>
      </c>
      <c r="G4237" s="841" t="s">
        <v>4718</v>
      </c>
      <c r="H4237" s="125"/>
      <c r="I4237" s="220">
        <f>IF(G4236=BJB!$G3656,I4236+1,1)</f>
        <v>1</v>
      </c>
      <c r="J4237" s="912" t="s">
        <v>24088</v>
      </c>
      <c r="K4237" s="121" t="s">
        <v>4758</v>
      </c>
      <c r="L4237" s="104" t="s">
        <v>6477</v>
      </c>
      <c r="M4237" s="104" t="s">
        <v>4751</v>
      </c>
      <c r="N4237" s="120">
        <v>40847</v>
      </c>
      <c r="O4237" s="107">
        <v>40000000</v>
      </c>
      <c r="P4237" s="105" t="s">
        <v>17151</v>
      </c>
      <c r="Q4237" s="120">
        <v>41369</v>
      </c>
      <c r="R4237" s="105">
        <v>21104383</v>
      </c>
      <c r="S4237" s="108" t="s">
        <v>4757</v>
      </c>
      <c r="T4237" s="109">
        <v>41417</v>
      </c>
      <c r="U4237" s="112">
        <v>14373454</v>
      </c>
      <c r="V4237" s="109">
        <v>41417</v>
      </c>
      <c r="W4237" s="141">
        <v>14373454</v>
      </c>
      <c r="X4237" s="141">
        <v>0</v>
      </c>
      <c r="Y4237" s="141">
        <v>0</v>
      </c>
      <c r="Z4237" s="141">
        <v>0</v>
      </c>
      <c r="AA4237" s="114">
        <v>0</v>
      </c>
      <c r="AB4237" s="136"/>
      <c r="AC4237" s="113"/>
      <c r="AD4237" s="141"/>
      <c r="AE4237" s="106">
        <v>0</v>
      </c>
      <c r="AF4237" s="106">
        <v>0</v>
      </c>
      <c r="AG4237" s="106">
        <v>0</v>
      </c>
      <c r="AH4237" s="113"/>
      <c r="AI4237" s="112"/>
      <c r="AJ4237" s="112"/>
      <c r="AK4237" s="112"/>
      <c r="AL4237" s="112"/>
      <c r="AM4237" s="112"/>
      <c r="AN4237" s="114">
        <f t="shared" si="132"/>
        <v>0</v>
      </c>
      <c r="AO4237" s="114">
        <f t="shared" si="133"/>
        <v>14373454</v>
      </c>
      <c r="AP4237" s="114"/>
      <c r="AQ4237" s="114"/>
      <c r="AR4237" s="114"/>
      <c r="AS4237" s="114"/>
    </row>
    <row r="4238" spans="1:46" s="190" customFormat="1" ht="15" customHeight="1" x14ac:dyDescent="0.2">
      <c r="A4238" s="104"/>
      <c r="B4238" s="104">
        <f>VLOOKUP(BJB!$F$9:$F$5599,Ctrl!$B$4:$C$399,2,0)</f>
        <v>35</v>
      </c>
      <c r="C4238" s="104">
        <f>VLOOKUP(BJB!$G$9:$G$5599,Ctrl!$E$4:$F$399,2,0)</f>
        <v>5</v>
      </c>
      <c r="D4238" s="219">
        <v>1</v>
      </c>
      <c r="E4238" s="104" t="str">
        <f>VLOOKUP(BJB!$F$9:$F$5599,Ctrl!$B$4:$D$399,3,0)</f>
        <v>III</v>
      </c>
      <c r="F4238" s="841" t="s">
        <v>9732</v>
      </c>
      <c r="G4238" s="841" t="s">
        <v>4718</v>
      </c>
      <c r="H4238" s="125"/>
      <c r="I4238" s="220">
        <f>IF(G4237=BJB!$G3657,I4237+1,1)</f>
        <v>1</v>
      </c>
      <c r="J4238" s="912" t="s">
        <v>24089</v>
      </c>
      <c r="K4238" s="121" t="s">
        <v>4759</v>
      </c>
      <c r="L4238" s="104" t="s">
        <v>6477</v>
      </c>
      <c r="M4238" s="104" t="s">
        <v>4760</v>
      </c>
      <c r="N4238" s="120">
        <v>41008</v>
      </c>
      <c r="O4238" s="107">
        <v>20000000</v>
      </c>
      <c r="P4238" s="105" t="s">
        <v>17152</v>
      </c>
      <c r="Q4238" s="120">
        <v>41369</v>
      </c>
      <c r="R4238" s="105">
        <v>20761630</v>
      </c>
      <c r="S4238" s="108" t="s">
        <v>4757</v>
      </c>
      <c r="T4238" s="109">
        <v>41417</v>
      </c>
      <c r="U4238" s="112">
        <v>14000000</v>
      </c>
      <c r="V4238" s="109">
        <v>41417</v>
      </c>
      <c r="W4238" s="141">
        <v>14000000</v>
      </c>
      <c r="X4238" s="141">
        <v>0</v>
      </c>
      <c r="Y4238" s="141">
        <v>0</v>
      </c>
      <c r="Z4238" s="141">
        <v>0</v>
      </c>
      <c r="AA4238" s="114">
        <v>0</v>
      </c>
      <c r="AB4238" s="136"/>
      <c r="AC4238" s="113"/>
      <c r="AD4238" s="141"/>
      <c r="AE4238" s="106">
        <v>0</v>
      </c>
      <c r="AF4238" s="106">
        <v>0</v>
      </c>
      <c r="AG4238" s="106">
        <v>0</v>
      </c>
      <c r="AH4238" s="113"/>
      <c r="AI4238" s="112"/>
      <c r="AJ4238" s="112"/>
      <c r="AK4238" s="112"/>
      <c r="AL4238" s="112"/>
      <c r="AM4238" s="112"/>
      <c r="AN4238" s="114">
        <f t="shared" si="132"/>
        <v>0</v>
      </c>
      <c r="AO4238" s="114">
        <f t="shared" si="133"/>
        <v>14000000</v>
      </c>
      <c r="AP4238" s="114"/>
      <c r="AQ4238" s="114"/>
      <c r="AR4238" s="114"/>
      <c r="AS4238" s="114"/>
    </row>
    <row r="4239" spans="1:46" s="190" customFormat="1" ht="15" customHeight="1" x14ac:dyDescent="0.2">
      <c r="A4239" s="104"/>
      <c r="B4239" s="104">
        <f>VLOOKUP(BJB!$F$9:$F$5599,Ctrl!$B$4:$C$399,2,0)</f>
        <v>35</v>
      </c>
      <c r="C4239" s="104">
        <f>VLOOKUP(BJB!$G$9:$G$5599,Ctrl!$E$4:$F$399,2,0)</f>
        <v>5</v>
      </c>
      <c r="D4239" s="219">
        <v>1</v>
      </c>
      <c r="E4239" s="104" t="str">
        <f>VLOOKUP(BJB!$F$9:$F$5599,Ctrl!$B$4:$D$399,3,0)</f>
        <v>III</v>
      </c>
      <c r="F4239" s="841" t="s">
        <v>9732</v>
      </c>
      <c r="G4239" s="841" t="s">
        <v>4718</v>
      </c>
      <c r="H4239" s="125" t="s">
        <v>6734</v>
      </c>
      <c r="I4239" s="220">
        <f>IF(G4238=BJB!$G3658,I4238+1,1)</f>
        <v>1</v>
      </c>
      <c r="J4239" s="912" t="s">
        <v>24090</v>
      </c>
      <c r="K4239" s="121" t="s">
        <v>4761</v>
      </c>
      <c r="L4239" s="104" t="s">
        <v>6477</v>
      </c>
      <c r="M4239" s="104" t="s">
        <v>4760</v>
      </c>
      <c r="N4239" s="120">
        <v>41008</v>
      </c>
      <c r="O4239" s="107">
        <v>20000000</v>
      </c>
      <c r="P4239" s="105" t="s">
        <v>17153</v>
      </c>
      <c r="Q4239" s="120">
        <v>41369</v>
      </c>
      <c r="R4239" s="105">
        <v>17660058</v>
      </c>
      <c r="S4239" s="108" t="s">
        <v>4757</v>
      </c>
      <c r="T4239" s="109">
        <v>41417</v>
      </c>
      <c r="U4239" s="112">
        <v>11982633</v>
      </c>
      <c r="V4239" s="109">
        <v>41417</v>
      </c>
      <c r="W4239" s="141">
        <v>11982633</v>
      </c>
      <c r="X4239" s="141">
        <v>0</v>
      </c>
      <c r="Y4239" s="141">
        <v>0</v>
      </c>
      <c r="Z4239" s="141">
        <v>0</v>
      </c>
      <c r="AA4239" s="114">
        <v>707951</v>
      </c>
      <c r="AB4239" s="136"/>
      <c r="AC4239" s="132"/>
      <c r="AD4239" s="141"/>
      <c r="AE4239" s="106">
        <v>0</v>
      </c>
      <c r="AF4239" s="106">
        <v>0</v>
      </c>
      <c r="AG4239" s="106">
        <v>0</v>
      </c>
      <c r="AH4239" s="113"/>
      <c r="AI4239" s="112"/>
      <c r="AJ4239" s="112"/>
      <c r="AK4239" s="112"/>
      <c r="AL4239" s="112"/>
      <c r="AM4239" s="112"/>
      <c r="AN4239" s="114">
        <f t="shared" si="132"/>
        <v>707951</v>
      </c>
      <c r="AO4239" s="114">
        <f t="shared" si="133"/>
        <v>11274682</v>
      </c>
      <c r="AP4239" s="114"/>
      <c r="AQ4239" s="114"/>
      <c r="AR4239" s="114"/>
      <c r="AS4239" s="114"/>
    </row>
    <row r="4240" spans="1:46" s="190" customFormat="1" ht="15" customHeight="1" x14ac:dyDescent="0.2">
      <c r="A4240" s="104"/>
      <c r="B4240" s="104">
        <f>VLOOKUP(BJB!$F$9:$F$5599,Ctrl!$B$4:$C$399,2,0)</f>
        <v>35</v>
      </c>
      <c r="C4240" s="104">
        <f>VLOOKUP(BJB!$G$9:$G$5599,Ctrl!$E$4:$F$399,2,0)</f>
        <v>5</v>
      </c>
      <c r="D4240" s="219">
        <v>1</v>
      </c>
      <c r="E4240" s="104" t="str">
        <f>VLOOKUP(BJB!$F$9:$F$5599,Ctrl!$B$4:$D$399,3,0)</f>
        <v>III</v>
      </c>
      <c r="F4240" s="841" t="s">
        <v>9732</v>
      </c>
      <c r="G4240" s="841" t="s">
        <v>4718</v>
      </c>
      <c r="H4240" s="125"/>
      <c r="I4240" s="220">
        <f>IF(G4239=BJB!$G3659,I4239+1,1)</f>
        <v>1</v>
      </c>
      <c r="J4240" s="912" t="s">
        <v>24091</v>
      </c>
      <c r="K4240" s="121" t="s">
        <v>4762</v>
      </c>
      <c r="L4240" s="104" t="s">
        <v>6477</v>
      </c>
      <c r="M4240" s="104" t="s">
        <v>4763</v>
      </c>
      <c r="N4240" s="120">
        <v>40329</v>
      </c>
      <c r="O4240" s="105">
        <v>100000000</v>
      </c>
      <c r="P4240" s="105" t="s">
        <v>17154</v>
      </c>
      <c r="Q4240" s="120">
        <v>41397</v>
      </c>
      <c r="R4240" s="105">
        <v>34224675</v>
      </c>
      <c r="S4240" s="146" t="s">
        <v>4764</v>
      </c>
      <c r="T4240" s="109">
        <v>41486</v>
      </c>
      <c r="U4240" s="112">
        <v>25447500</v>
      </c>
      <c r="V4240" s="109">
        <v>41486</v>
      </c>
      <c r="W4240" s="141">
        <v>25447500</v>
      </c>
      <c r="X4240" s="141">
        <v>0</v>
      </c>
      <c r="Y4240" s="141">
        <v>0</v>
      </c>
      <c r="Z4240" s="141">
        <v>0</v>
      </c>
      <c r="AA4240" s="114">
        <v>20359930</v>
      </c>
      <c r="AB4240" s="136"/>
      <c r="AC4240" s="113"/>
      <c r="AD4240" s="141"/>
      <c r="AE4240" s="106">
        <v>0</v>
      </c>
      <c r="AF4240" s="106">
        <v>0</v>
      </c>
      <c r="AG4240" s="106">
        <v>0</v>
      </c>
      <c r="AH4240" s="113"/>
      <c r="AI4240" s="112"/>
      <c r="AJ4240" s="112"/>
      <c r="AK4240" s="112"/>
      <c r="AL4240" s="112"/>
      <c r="AM4240" s="112"/>
      <c r="AN4240" s="114">
        <f t="shared" si="132"/>
        <v>20359930</v>
      </c>
      <c r="AO4240" s="114">
        <f t="shared" si="133"/>
        <v>5087570</v>
      </c>
      <c r="AP4240" s="114"/>
      <c r="AQ4240" s="114"/>
      <c r="AR4240" s="114"/>
      <c r="AS4240" s="114"/>
    </row>
    <row r="4241" spans="1:46" s="190" customFormat="1" ht="15" customHeight="1" x14ac:dyDescent="0.2">
      <c r="A4241" s="104"/>
      <c r="B4241" s="104">
        <f>VLOOKUP(BJB!$F$9:$F$5599,Ctrl!$B$4:$C$399,2,0)</f>
        <v>35</v>
      </c>
      <c r="C4241" s="104">
        <f>VLOOKUP(BJB!$G$9:$G$5599,Ctrl!$E$4:$F$399,2,0)</f>
        <v>5</v>
      </c>
      <c r="D4241" s="219">
        <v>1</v>
      </c>
      <c r="E4241" s="104" t="str">
        <f>VLOOKUP(BJB!$F$9:$F$5599,Ctrl!$B$4:$D$399,3,0)</f>
        <v>III</v>
      </c>
      <c r="F4241" s="841" t="s">
        <v>9732</v>
      </c>
      <c r="G4241" s="841" t="s">
        <v>4718</v>
      </c>
      <c r="H4241" s="125"/>
      <c r="I4241" s="220">
        <f>IF(G4240=BJB!$G3660,I4240+1,1)</f>
        <v>1</v>
      </c>
      <c r="J4241" s="912" t="s">
        <v>24092</v>
      </c>
      <c r="K4241" s="121" t="s">
        <v>4765</v>
      </c>
      <c r="L4241" s="104" t="s">
        <v>6477</v>
      </c>
      <c r="M4241" s="104" t="s">
        <v>4766</v>
      </c>
      <c r="N4241" s="120">
        <v>40282</v>
      </c>
      <c r="O4241" s="105">
        <v>100000000</v>
      </c>
      <c r="P4241" s="105" t="s">
        <v>17155</v>
      </c>
      <c r="Q4241" s="120">
        <v>41397</v>
      </c>
      <c r="R4241" s="105">
        <v>45057373</v>
      </c>
      <c r="S4241" s="146" t="s">
        <v>4764</v>
      </c>
      <c r="T4241" s="109">
        <v>41486</v>
      </c>
      <c r="U4241" s="112">
        <v>33150000</v>
      </c>
      <c r="V4241" s="109">
        <v>41486</v>
      </c>
      <c r="W4241" s="141">
        <v>33150000</v>
      </c>
      <c r="X4241" s="141">
        <v>0</v>
      </c>
      <c r="Y4241" s="141">
        <v>0</v>
      </c>
      <c r="Z4241" s="141">
        <v>0</v>
      </c>
      <c r="AA4241" s="114">
        <v>375000</v>
      </c>
      <c r="AB4241" s="114"/>
      <c r="AC4241" s="112"/>
      <c r="AD4241" s="141"/>
      <c r="AE4241" s="106">
        <v>0</v>
      </c>
      <c r="AF4241" s="106">
        <v>0</v>
      </c>
      <c r="AG4241" s="106">
        <v>0</v>
      </c>
      <c r="AH4241" s="112"/>
      <c r="AI4241" s="112"/>
      <c r="AJ4241" s="112"/>
      <c r="AK4241" s="112"/>
      <c r="AL4241" s="112"/>
      <c r="AM4241" s="112"/>
      <c r="AN4241" s="114">
        <f t="shared" si="132"/>
        <v>375000</v>
      </c>
      <c r="AO4241" s="114">
        <f t="shared" si="133"/>
        <v>32775000</v>
      </c>
      <c r="AP4241" s="114"/>
      <c r="AQ4241" s="114"/>
      <c r="AR4241" s="114"/>
      <c r="AS4241" s="114"/>
    </row>
    <row r="4242" spans="1:46" s="190" customFormat="1" ht="15" customHeight="1" x14ac:dyDescent="0.2">
      <c r="A4242" s="104"/>
      <c r="B4242" s="104">
        <f>VLOOKUP(BJB!$F$9:$F$5599,Ctrl!$B$4:$C$399,2,0)</f>
        <v>35</v>
      </c>
      <c r="C4242" s="104">
        <f>VLOOKUP(BJB!$G$9:$G$5599,Ctrl!$E$4:$F$399,2,0)</f>
        <v>5</v>
      </c>
      <c r="D4242" s="219">
        <v>1</v>
      </c>
      <c r="E4242" s="104" t="str">
        <f>VLOOKUP(BJB!$F$9:$F$5599,Ctrl!$B$4:$D$399,3,0)</f>
        <v>III</v>
      </c>
      <c r="F4242" s="841" t="s">
        <v>9732</v>
      </c>
      <c r="G4242" s="841" t="s">
        <v>4718</v>
      </c>
      <c r="H4242" s="125">
        <v>1120207000189</v>
      </c>
      <c r="I4242" s="220">
        <f>IF(G4241=BJB!$G3661,I4241+1,1)</f>
        <v>1</v>
      </c>
      <c r="J4242" s="912" t="s">
        <v>24093</v>
      </c>
      <c r="K4242" s="121" t="s">
        <v>4767</v>
      </c>
      <c r="L4242" s="104" t="s">
        <v>6477</v>
      </c>
      <c r="M4242" s="104" t="s">
        <v>4747</v>
      </c>
      <c r="N4242" s="120">
        <v>40996</v>
      </c>
      <c r="O4242" s="105">
        <v>225000000</v>
      </c>
      <c r="P4242" s="105" t="s">
        <v>17156</v>
      </c>
      <c r="Q4242" s="120">
        <v>41397</v>
      </c>
      <c r="R4242" s="105">
        <v>183381253</v>
      </c>
      <c r="S4242" s="146" t="s">
        <v>4764</v>
      </c>
      <c r="T4242" s="109">
        <v>41486</v>
      </c>
      <c r="U4242" s="112">
        <v>125616401</v>
      </c>
      <c r="V4242" s="109">
        <v>41486</v>
      </c>
      <c r="W4242" s="141">
        <v>125616401</v>
      </c>
      <c r="X4242" s="141">
        <v>0</v>
      </c>
      <c r="Y4242" s="141">
        <v>0</v>
      </c>
      <c r="Z4242" s="141">
        <v>0</v>
      </c>
      <c r="AA4242" s="114">
        <v>5459579</v>
      </c>
      <c r="AB4242" s="114"/>
      <c r="AC4242" s="132"/>
      <c r="AD4242" s="141"/>
      <c r="AE4242" s="106">
        <v>0</v>
      </c>
      <c r="AF4242" s="106">
        <v>0</v>
      </c>
      <c r="AG4242" s="106">
        <v>0</v>
      </c>
      <c r="AH4242" s="222"/>
      <c r="AI4242" s="112"/>
      <c r="AJ4242" s="112"/>
      <c r="AK4242" s="112"/>
      <c r="AL4242" s="112"/>
      <c r="AM4242" s="112"/>
      <c r="AN4242" s="114">
        <f t="shared" si="132"/>
        <v>5459579</v>
      </c>
      <c r="AO4242" s="114">
        <f t="shared" si="133"/>
        <v>120156822</v>
      </c>
      <c r="AP4242" s="114"/>
      <c r="AQ4242" s="114"/>
      <c r="AR4242" s="114"/>
      <c r="AS4242" s="114"/>
    </row>
    <row r="4243" spans="1:46" s="190" customFormat="1" ht="15" customHeight="1" x14ac:dyDescent="0.2">
      <c r="A4243" s="104"/>
      <c r="B4243" s="104">
        <f>VLOOKUP(BJB!$F$9:$F$5599,Ctrl!$B$4:$C$399,2,0)</f>
        <v>35</v>
      </c>
      <c r="C4243" s="104">
        <f>VLOOKUP(BJB!$G$9:$G$5599,Ctrl!$E$4:$F$399,2,0)</f>
        <v>5</v>
      </c>
      <c r="D4243" s="219">
        <v>1</v>
      </c>
      <c r="E4243" s="104" t="str">
        <f>VLOOKUP(BJB!$F$9:$F$5599,Ctrl!$B$4:$D$399,3,0)</f>
        <v>III</v>
      </c>
      <c r="F4243" s="841" t="s">
        <v>9732</v>
      </c>
      <c r="G4243" s="841" t="s">
        <v>4718</v>
      </c>
      <c r="H4243" s="125"/>
      <c r="I4243" s="220">
        <f>IF(G4242=BJB!$G3662,I4242+1,1)</f>
        <v>1</v>
      </c>
      <c r="J4243" s="912" t="s">
        <v>24094</v>
      </c>
      <c r="K4243" s="121" t="s">
        <v>4768</v>
      </c>
      <c r="L4243" s="104" t="s">
        <v>6477</v>
      </c>
      <c r="M4243" s="104" t="s">
        <v>4751</v>
      </c>
      <c r="N4243" s="120">
        <v>40847</v>
      </c>
      <c r="O4243" s="105">
        <v>60000000</v>
      </c>
      <c r="P4243" s="105" t="s">
        <v>17157</v>
      </c>
      <c r="Q4243" s="120">
        <v>41429</v>
      </c>
      <c r="R4243" s="105">
        <v>35455150</v>
      </c>
      <c r="S4243" s="146" t="s">
        <v>4764</v>
      </c>
      <c r="T4243" s="109">
        <v>41486</v>
      </c>
      <c r="U4243" s="112">
        <v>24380980</v>
      </c>
      <c r="V4243" s="109">
        <v>41486</v>
      </c>
      <c r="W4243" s="141">
        <v>24380980</v>
      </c>
      <c r="X4243" s="141">
        <v>0</v>
      </c>
      <c r="Y4243" s="141">
        <v>0</v>
      </c>
      <c r="Z4243" s="141">
        <v>0</v>
      </c>
      <c r="AA4243" s="114">
        <v>24380980</v>
      </c>
      <c r="AB4243" s="114"/>
      <c r="AC4243" s="112"/>
      <c r="AD4243" s="141"/>
      <c r="AE4243" s="106">
        <v>0</v>
      </c>
      <c r="AF4243" s="106">
        <v>0</v>
      </c>
      <c r="AG4243" s="106">
        <v>0</v>
      </c>
      <c r="AH4243" s="112"/>
      <c r="AI4243" s="112"/>
      <c r="AJ4243" s="112"/>
      <c r="AK4243" s="112"/>
      <c r="AL4243" s="112"/>
      <c r="AM4243" s="112"/>
      <c r="AN4243" s="114">
        <f t="shared" si="132"/>
        <v>24380980</v>
      </c>
      <c r="AO4243" s="114">
        <f t="shared" si="133"/>
        <v>0</v>
      </c>
      <c r="AP4243" s="114"/>
      <c r="AQ4243" s="114"/>
      <c r="AR4243" s="114"/>
      <c r="AS4243" s="114"/>
    </row>
    <row r="4244" spans="1:46" s="190" customFormat="1" ht="15" customHeight="1" x14ac:dyDescent="0.2">
      <c r="A4244" s="104"/>
      <c r="B4244" s="104">
        <f>VLOOKUP(BJB!$F$9:$F$5599,Ctrl!$B$4:$C$399,2,0)</f>
        <v>35</v>
      </c>
      <c r="C4244" s="104">
        <f>VLOOKUP(BJB!$G$9:$G$5599,Ctrl!$E$4:$F$399,2,0)</f>
        <v>5</v>
      </c>
      <c r="D4244" s="219">
        <v>1</v>
      </c>
      <c r="E4244" s="104" t="str">
        <f>VLOOKUP(BJB!$F$9:$F$5599,Ctrl!$B$4:$D$399,3,0)</f>
        <v>III</v>
      </c>
      <c r="F4244" s="841" t="s">
        <v>9732</v>
      </c>
      <c r="G4244" s="841" t="s">
        <v>4718</v>
      </c>
      <c r="H4244" s="125" t="s">
        <v>6426</v>
      </c>
      <c r="I4244" s="220">
        <f>IF(G4243=BJB!$G3664,I4243+1,1)</f>
        <v>1</v>
      </c>
      <c r="J4244" s="912" t="s">
        <v>24095</v>
      </c>
      <c r="K4244" s="121" t="s">
        <v>4771</v>
      </c>
      <c r="L4244" s="104" t="s">
        <v>6477</v>
      </c>
      <c r="M4244" s="104" t="s">
        <v>4772</v>
      </c>
      <c r="N4244" s="120">
        <v>41085</v>
      </c>
      <c r="O4244" s="107">
        <v>50000000</v>
      </c>
      <c r="P4244" s="105" t="s">
        <v>17158</v>
      </c>
      <c r="Q4244" s="120">
        <v>41465</v>
      </c>
      <c r="R4244" s="105">
        <v>43684330</v>
      </c>
      <c r="S4244" s="146" t="s">
        <v>124</v>
      </c>
      <c r="T4244" s="109">
        <v>41547</v>
      </c>
      <c r="U4244" s="116">
        <v>29897947</v>
      </c>
      <c r="V4244" s="109">
        <v>41540</v>
      </c>
      <c r="W4244" s="141">
        <v>29897947</v>
      </c>
      <c r="X4244" s="141">
        <v>0</v>
      </c>
      <c r="Y4244" s="141">
        <v>0</v>
      </c>
      <c r="Z4244" s="141">
        <v>0</v>
      </c>
      <c r="AA4244" s="114">
        <v>6381076</v>
      </c>
      <c r="AB4244" s="114"/>
      <c r="AC4244" s="132"/>
      <c r="AD4244" s="141"/>
      <c r="AE4244" s="106">
        <v>0</v>
      </c>
      <c r="AF4244" s="106">
        <v>0</v>
      </c>
      <c r="AG4244" s="106">
        <v>0</v>
      </c>
      <c r="AH4244" s="116"/>
      <c r="AI4244" s="116"/>
      <c r="AJ4244" s="116"/>
      <c r="AK4244" s="116"/>
      <c r="AL4244" s="116"/>
      <c r="AM4244" s="116"/>
      <c r="AN4244" s="114">
        <f t="shared" si="132"/>
        <v>6381076</v>
      </c>
      <c r="AO4244" s="114">
        <f t="shared" si="133"/>
        <v>23516871</v>
      </c>
      <c r="AP4244" s="114"/>
      <c r="AQ4244" s="114"/>
      <c r="AR4244" s="114"/>
      <c r="AS4244" s="114"/>
    </row>
    <row r="4245" spans="1:46" s="190" customFormat="1" ht="15" customHeight="1" x14ac:dyDescent="0.2">
      <c r="A4245" s="104"/>
      <c r="B4245" s="104">
        <f>VLOOKUP(BJB!$F$9:$F$5599,Ctrl!$B$4:$C$399,2,0)</f>
        <v>35</v>
      </c>
      <c r="C4245" s="104">
        <f>VLOOKUP(BJB!$G$9:$G$5599,Ctrl!$E$4:$F$399,2,0)</f>
        <v>5</v>
      </c>
      <c r="D4245" s="219">
        <v>1</v>
      </c>
      <c r="E4245" s="104" t="str">
        <f>VLOOKUP(BJB!$F$9:$F$5599,Ctrl!$B$4:$D$399,3,0)</f>
        <v>III</v>
      </c>
      <c r="F4245" s="841" t="s">
        <v>9732</v>
      </c>
      <c r="G4245" s="841" t="s">
        <v>4718</v>
      </c>
      <c r="H4245" s="125" t="s">
        <v>6428</v>
      </c>
      <c r="I4245" s="220">
        <f>IF(G4244=BJB!$G3665,I4244+1,1)</f>
        <v>1</v>
      </c>
      <c r="J4245" s="912" t="s">
        <v>24096</v>
      </c>
      <c r="K4245" s="121" t="s">
        <v>4773</v>
      </c>
      <c r="L4245" s="104" t="s">
        <v>6477</v>
      </c>
      <c r="M4245" s="104" t="s">
        <v>4774</v>
      </c>
      <c r="N4245" s="120">
        <v>41130</v>
      </c>
      <c r="O4245" s="107">
        <v>15000000</v>
      </c>
      <c r="P4245" s="105" t="s">
        <v>17159</v>
      </c>
      <c r="Q4245" s="120">
        <v>41465</v>
      </c>
      <c r="R4245" s="105">
        <v>11590848</v>
      </c>
      <c r="S4245" s="146" t="s">
        <v>124</v>
      </c>
      <c r="T4245" s="109">
        <v>41547</v>
      </c>
      <c r="U4245" s="116">
        <v>7938657</v>
      </c>
      <c r="V4245" s="109">
        <v>41540</v>
      </c>
      <c r="W4245" s="141">
        <v>7938657</v>
      </c>
      <c r="X4245" s="141">
        <v>0</v>
      </c>
      <c r="Y4245" s="141">
        <v>0</v>
      </c>
      <c r="Z4245" s="141">
        <v>0</v>
      </c>
      <c r="AA4245" s="114">
        <v>7938657</v>
      </c>
      <c r="AB4245" s="114"/>
      <c r="AC4245" s="132"/>
      <c r="AD4245" s="141"/>
      <c r="AE4245" s="106">
        <v>0</v>
      </c>
      <c r="AF4245" s="106">
        <v>0</v>
      </c>
      <c r="AG4245" s="106">
        <v>0</v>
      </c>
      <c r="AH4245" s="116"/>
      <c r="AI4245" s="116"/>
      <c r="AJ4245" s="116"/>
      <c r="AK4245" s="116"/>
      <c r="AL4245" s="116"/>
      <c r="AM4245" s="116"/>
      <c r="AN4245" s="114">
        <f t="shared" si="132"/>
        <v>7938657</v>
      </c>
      <c r="AO4245" s="114">
        <f t="shared" si="133"/>
        <v>0</v>
      </c>
      <c r="AP4245" s="114"/>
      <c r="AQ4245" s="114"/>
      <c r="AR4245" s="114"/>
      <c r="AS4245" s="114"/>
    </row>
    <row r="4246" spans="1:46" s="190" customFormat="1" ht="15" customHeight="1" x14ac:dyDescent="0.2">
      <c r="A4246" s="104"/>
      <c r="B4246" s="104">
        <f>VLOOKUP(BJB!$F$9:$F$5599,Ctrl!$B$4:$C$399,2,0)</f>
        <v>35</v>
      </c>
      <c r="C4246" s="104">
        <f>VLOOKUP(BJB!$G$9:$G$5599,Ctrl!$E$4:$F$399,2,0)</f>
        <v>5</v>
      </c>
      <c r="D4246" s="219">
        <v>1</v>
      </c>
      <c r="E4246" s="104" t="str">
        <f>VLOOKUP(BJB!$F$9:$F$5599,Ctrl!$B$4:$D$399,3,0)</f>
        <v>III</v>
      </c>
      <c r="F4246" s="841" t="s">
        <v>9732</v>
      </c>
      <c r="G4246" s="841" t="s">
        <v>4718</v>
      </c>
      <c r="H4246" s="125"/>
      <c r="I4246" s="220">
        <f>IF(G4245=BJB!$G3667,I4245+1,1)</f>
        <v>1</v>
      </c>
      <c r="J4246" s="912" t="s">
        <v>24097</v>
      </c>
      <c r="K4246" s="121" t="s">
        <v>4775</v>
      </c>
      <c r="L4246" s="104" t="s">
        <v>6477</v>
      </c>
      <c r="M4246" s="104" t="s">
        <v>4751</v>
      </c>
      <c r="N4246" s="120">
        <v>40847</v>
      </c>
      <c r="O4246" s="107">
        <v>10000000</v>
      </c>
      <c r="P4246" s="105" t="s">
        <v>17160</v>
      </c>
      <c r="Q4246" s="120">
        <v>41465</v>
      </c>
      <c r="R4246" s="105">
        <v>3811035</v>
      </c>
      <c r="S4246" s="146" t="s">
        <v>124</v>
      </c>
      <c r="T4246" s="109">
        <v>41547</v>
      </c>
      <c r="U4246" s="116">
        <v>2597929</v>
      </c>
      <c r="V4246" s="109">
        <v>41540</v>
      </c>
      <c r="W4246" s="141">
        <v>2597929</v>
      </c>
      <c r="X4246" s="141">
        <v>0</v>
      </c>
      <c r="Y4246" s="141">
        <v>0</v>
      </c>
      <c r="Z4246" s="141">
        <v>0</v>
      </c>
      <c r="AA4246" s="114">
        <v>0</v>
      </c>
      <c r="AB4246" s="114"/>
      <c r="AC4246" s="116"/>
      <c r="AD4246" s="141"/>
      <c r="AE4246" s="106">
        <v>0</v>
      </c>
      <c r="AF4246" s="106">
        <v>0</v>
      </c>
      <c r="AG4246" s="106">
        <v>0</v>
      </c>
      <c r="AH4246" s="116"/>
      <c r="AI4246" s="116"/>
      <c r="AJ4246" s="116"/>
      <c r="AK4246" s="116"/>
      <c r="AL4246" s="116"/>
      <c r="AM4246" s="116"/>
      <c r="AN4246" s="114">
        <f t="shared" si="132"/>
        <v>0</v>
      </c>
      <c r="AO4246" s="114">
        <f t="shared" si="133"/>
        <v>2597929</v>
      </c>
      <c r="AP4246" s="114"/>
      <c r="AQ4246" s="114"/>
      <c r="AR4246" s="114"/>
      <c r="AS4246" s="114"/>
    </row>
    <row r="4247" spans="1:46" s="190" customFormat="1" ht="15" customHeight="1" x14ac:dyDescent="0.2">
      <c r="A4247" s="104"/>
      <c r="B4247" s="104">
        <f>VLOOKUP(BJB!$F$9:$F$5599,Ctrl!$B$4:$C$399,2,0)</f>
        <v>35</v>
      </c>
      <c r="C4247" s="104">
        <f>VLOOKUP(BJB!$G$9:$G$5599,Ctrl!$E$4:$F$399,2,0)</f>
        <v>5</v>
      </c>
      <c r="D4247" s="219">
        <v>1</v>
      </c>
      <c r="E4247" s="104" t="str">
        <f>VLOOKUP(BJB!$F$9:$F$5599,Ctrl!$B$4:$D$399,3,0)</f>
        <v>III</v>
      </c>
      <c r="F4247" s="841" t="s">
        <v>9732</v>
      </c>
      <c r="G4247" s="841" t="s">
        <v>4718</v>
      </c>
      <c r="H4247" s="125"/>
      <c r="I4247" s="220">
        <f>IF(G4246=BJB!$G3668,I4246+1,1)</f>
        <v>1</v>
      </c>
      <c r="J4247" s="912" t="s">
        <v>24098</v>
      </c>
      <c r="K4247" s="121" t="s">
        <v>4776</v>
      </c>
      <c r="L4247" s="104" t="s">
        <v>6477</v>
      </c>
      <c r="M4247" s="104" t="s">
        <v>4777</v>
      </c>
      <c r="N4247" s="120">
        <v>41159</v>
      </c>
      <c r="O4247" s="105">
        <v>30000000</v>
      </c>
      <c r="P4247" s="105" t="s">
        <v>17161</v>
      </c>
      <c r="Q4247" s="120">
        <v>41499</v>
      </c>
      <c r="R4247" s="105">
        <v>28278180</v>
      </c>
      <c r="S4247" s="146" t="s">
        <v>4778</v>
      </c>
      <c r="T4247" s="109">
        <v>41571</v>
      </c>
      <c r="U4247" s="141">
        <v>19282581</v>
      </c>
      <c r="V4247" s="109">
        <v>41551</v>
      </c>
      <c r="W4247" s="141">
        <v>19282581</v>
      </c>
      <c r="X4247" s="141">
        <v>0</v>
      </c>
      <c r="Y4247" s="141">
        <v>0</v>
      </c>
      <c r="Z4247" s="141">
        <v>0</v>
      </c>
      <c r="AA4247" s="114">
        <v>9730000</v>
      </c>
      <c r="AB4247" s="114"/>
      <c r="AC4247" s="141"/>
      <c r="AD4247" s="141"/>
      <c r="AE4247" s="106">
        <v>0</v>
      </c>
      <c r="AF4247" s="106">
        <v>0</v>
      </c>
      <c r="AG4247" s="106">
        <v>0</v>
      </c>
      <c r="AH4247" s="141"/>
      <c r="AI4247" s="141"/>
      <c r="AJ4247" s="141"/>
      <c r="AK4247" s="141"/>
      <c r="AL4247" s="141"/>
      <c r="AM4247" s="141"/>
      <c r="AN4247" s="114">
        <f t="shared" si="132"/>
        <v>9730000</v>
      </c>
      <c r="AO4247" s="114">
        <f t="shared" si="133"/>
        <v>9552581</v>
      </c>
      <c r="AP4247" s="114"/>
      <c r="AQ4247" s="114"/>
      <c r="AR4247" s="114"/>
      <c r="AS4247" s="114"/>
    </row>
    <row r="4248" spans="1:46" s="190" customFormat="1" ht="15" customHeight="1" x14ac:dyDescent="0.2">
      <c r="A4248" s="104"/>
      <c r="B4248" s="104">
        <f>VLOOKUP(BJB!$F$9:$F$5599,Ctrl!$B$4:$C$399,2,0)</f>
        <v>35</v>
      </c>
      <c r="C4248" s="104">
        <f>VLOOKUP(BJB!$G$9:$G$5599,Ctrl!$E$4:$F$399,2,0)</f>
        <v>5</v>
      </c>
      <c r="D4248" s="219">
        <v>1</v>
      </c>
      <c r="E4248" s="104" t="str">
        <f>VLOOKUP(BJB!$F$9:$F$5599,Ctrl!$B$4:$D$399,3,0)</f>
        <v>III</v>
      </c>
      <c r="F4248" s="841" t="s">
        <v>9732</v>
      </c>
      <c r="G4248" s="841" t="s">
        <v>4718</v>
      </c>
      <c r="H4248" s="125"/>
      <c r="I4248" s="220">
        <f>IF(G4247=BJB!$G3670,I4247+1,1)</f>
        <v>1</v>
      </c>
      <c r="J4248" s="912" t="s">
        <v>24099</v>
      </c>
      <c r="K4248" s="121" t="s">
        <v>2628</v>
      </c>
      <c r="L4248" s="104" t="s">
        <v>6477</v>
      </c>
      <c r="M4248" s="104" t="s">
        <v>4745</v>
      </c>
      <c r="N4248" s="120">
        <v>40945</v>
      </c>
      <c r="O4248" s="105">
        <v>40000000</v>
      </c>
      <c r="P4248" s="105" t="s">
        <v>17162</v>
      </c>
      <c r="Q4248" s="120">
        <v>41554</v>
      </c>
      <c r="R4248" s="105">
        <v>23364140</v>
      </c>
      <c r="S4248" s="146" t="s">
        <v>196</v>
      </c>
      <c r="T4248" s="109">
        <v>41578</v>
      </c>
      <c r="U4248" s="141">
        <v>16031696</v>
      </c>
      <c r="V4248" s="109">
        <v>41571</v>
      </c>
      <c r="W4248" s="141">
        <v>16031696</v>
      </c>
      <c r="X4248" s="141">
        <v>0</v>
      </c>
      <c r="Y4248" s="141">
        <v>0</v>
      </c>
      <c r="Z4248" s="141">
        <v>0</v>
      </c>
      <c r="AA4248" s="114">
        <v>0</v>
      </c>
      <c r="AB4248" s="114"/>
      <c r="AC4248" s="141"/>
      <c r="AD4248" s="141"/>
      <c r="AE4248" s="106">
        <v>0</v>
      </c>
      <c r="AF4248" s="106">
        <v>0</v>
      </c>
      <c r="AG4248" s="106">
        <v>0</v>
      </c>
      <c r="AH4248" s="141"/>
      <c r="AI4248" s="141"/>
      <c r="AJ4248" s="141"/>
      <c r="AK4248" s="141"/>
      <c r="AL4248" s="141"/>
      <c r="AM4248" s="141"/>
      <c r="AN4248" s="114">
        <f t="shared" si="132"/>
        <v>0</v>
      </c>
      <c r="AO4248" s="114">
        <f t="shared" si="133"/>
        <v>16031696</v>
      </c>
      <c r="AP4248" s="114"/>
      <c r="AQ4248" s="114"/>
      <c r="AR4248" s="114"/>
      <c r="AS4248" s="114"/>
    </row>
    <row r="4249" spans="1:46" s="190" customFormat="1" ht="15" customHeight="1" x14ac:dyDescent="0.2">
      <c r="A4249" s="104"/>
      <c r="B4249" s="104">
        <f>VLOOKUP(BJB!$F$9:$F$5599,Ctrl!$B$4:$C$399,2,0)</f>
        <v>35</v>
      </c>
      <c r="C4249" s="104">
        <f>VLOOKUP(BJB!$G$9:$G$5599,Ctrl!$E$4:$F$399,2,0)</f>
        <v>5</v>
      </c>
      <c r="D4249" s="219">
        <v>1</v>
      </c>
      <c r="E4249" s="104" t="str">
        <f>VLOOKUP(BJB!$F$9:$F$5599,Ctrl!$B$4:$D$399,3,0)</f>
        <v>III</v>
      </c>
      <c r="F4249" s="841" t="s">
        <v>9732</v>
      </c>
      <c r="G4249" s="841" t="s">
        <v>4718</v>
      </c>
      <c r="H4249" s="125">
        <v>1120920000342</v>
      </c>
      <c r="I4249" s="220">
        <f>IF(G4248=BJB!$G3671,I4248+1,1)</f>
        <v>1</v>
      </c>
      <c r="J4249" s="912" t="s">
        <v>24100</v>
      </c>
      <c r="K4249" s="121" t="s">
        <v>4781</v>
      </c>
      <c r="L4249" s="104" t="s">
        <v>6477</v>
      </c>
      <c r="M4249" s="104" t="s">
        <v>4780</v>
      </c>
      <c r="N4249" s="120">
        <v>41236</v>
      </c>
      <c r="O4249" s="105">
        <v>75000000</v>
      </c>
      <c r="P4249" s="105" t="s">
        <v>17163</v>
      </c>
      <c r="Q4249" s="120">
        <v>41554</v>
      </c>
      <c r="R4249" s="105">
        <v>68777481</v>
      </c>
      <c r="S4249" s="146" t="s">
        <v>196</v>
      </c>
      <c r="T4249" s="109">
        <v>41578</v>
      </c>
      <c r="U4249" s="141">
        <v>46959140</v>
      </c>
      <c r="V4249" s="109">
        <v>41571</v>
      </c>
      <c r="W4249" s="141">
        <v>46959140</v>
      </c>
      <c r="X4249" s="141">
        <v>0</v>
      </c>
      <c r="Y4249" s="141">
        <v>0</v>
      </c>
      <c r="Z4249" s="141">
        <v>0</v>
      </c>
      <c r="AA4249" s="114">
        <v>6147026</v>
      </c>
      <c r="AB4249" s="114"/>
      <c r="AC4249" s="132"/>
      <c r="AD4249" s="141"/>
      <c r="AE4249" s="106">
        <v>0</v>
      </c>
      <c r="AF4249" s="106">
        <v>0</v>
      </c>
      <c r="AG4249" s="106">
        <v>0</v>
      </c>
      <c r="AH4249" s="141"/>
      <c r="AI4249" s="141"/>
      <c r="AJ4249" s="141"/>
      <c r="AK4249" s="141"/>
      <c r="AL4249" s="141"/>
      <c r="AM4249" s="141"/>
      <c r="AN4249" s="114">
        <f t="shared" si="132"/>
        <v>6147026</v>
      </c>
      <c r="AO4249" s="114">
        <f t="shared" si="133"/>
        <v>40812114</v>
      </c>
      <c r="AP4249" s="114"/>
      <c r="AQ4249" s="114"/>
      <c r="AR4249" s="114"/>
      <c r="AS4249" s="114"/>
    </row>
    <row r="4250" spans="1:46" s="190" customFormat="1" ht="15" customHeight="1" x14ac:dyDescent="0.2">
      <c r="A4250" s="104"/>
      <c r="B4250" s="104">
        <f>VLOOKUP(BJB!$F$9:$F$5599,Ctrl!$B$4:$C$399,2,0)</f>
        <v>35</v>
      </c>
      <c r="C4250" s="104">
        <f>VLOOKUP(BJB!$G$9:$G$5599,Ctrl!$E$4:$F$399,2,0)</f>
        <v>5</v>
      </c>
      <c r="D4250" s="219">
        <v>1</v>
      </c>
      <c r="E4250" s="104" t="str">
        <f>VLOOKUP(BJB!$F$9:$F$5599,Ctrl!$B$4:$D$399,3,0)</f>
        <v>III</v>
      </c>
      <c r="F4250" s="841" t="s">
        <v>9732</v>
      </c>
      <c r="G4250" s="841" t="s">
        <v>4718</v>
      </c>
      <c r="H4250" s="125"/>
      <c r="I4250" s="220">
        <f>IF(G4249=BJB!$G3672,I4249+1,1)</f>
        <v>1</v>
      </c>
      <c r="J4250" s="912" t="s">
        <v>24101</v>
      </c>
      <c r="K4250" s="126" t="s">
        <v>4782</v>
      </c>
      <c r="L4250" s="104" t="s">
        <v>6477</v>
      </c>
      <c r="M4250" s="104" t="s">
        <v>4783</v>
      </c>
      <c r="N4250" s="128">
        <v>41236</v>
      </c>
      <c r="O4250" s="140">
        <v>20000000</v>
      </c>
      <c r="P4250" s="105" t="s">
        <v>17164</v>
      </c>
      <c r="Q4250" s="120">
        <v>41585</v>
      </c>
      <c r="R4250" s="105">
        <v>18048811</v>
      </c>
      <c r="S4250" s="234" t="s">
        <v>127</v>
      </c>
      <c r="T4250" s="130">
        <v>41599</v>
      </c>
      <c r="U4250" s="141">
        <v>12359000</v>
      </c>
      <c r="V4250" s="109">
        <v>41599</v>
      </c>
      <c r="W4250" s="141">
        <v>12359000</v>
      </c>
      <c r="X4250" s="141">
        <v>0</v>
      </c>
      <c r="Y4250" s="141">
        <v>0</v>
      </c>
      <c r="Z4250" s="141">
        <v>0</v>
      </c>
      <c r="AA4250" s="114">
        <v>420000</v>
      </c>
      <c r="AB4250" s="114"/>
      <c r="AC4250" s="141"/>
      <c r="AD4250" s="141"/>
      <c r="AE4250" s="106">
        <v>0</v>
      </c>
      <c r="AF4250" s="106">
        <v>0</v>
      </c>
      <c r="AG4250" s="106">
        <v>0</v>
      </c>
      <c r="AH4250" s="141"/>
      <c r="AI4250" s="141"/>
      <c r="AJ4250" s="141"/>
      <c r="AK4250" s="141"/>
      <c r="AL4250" s="141"/>
      <c r="AM4250" s="141"/>
      <c r="AN4250" s="114">
        <f t="shared" si="132"/>
        <v>420000</v>
      </c>
      <c r="AO4250" s="114">
        <f t="shared" si="133"/>
        <v>11939000</v>
      </c>
      <c r="AP4250" s="114"/>
      <c r="AQ4250" s="114"/>
      <c r="AR4250" s="114"/>
      <c r="AS4250" s="114"/>
    </row>
    <row r="4251" spans="1:46" s="190" customFormat="1" ht="15" customHeight="1" x14ac:dyDescent="0.2">
      <c r="A4251" s="104"/>
      <c r="B4251" s="104">
        <f>VLOOKUP(BJB!$F$9:$F$5599,Ctrl!$B$4:$C$399,2,0)</f>
        <v>35</v>
      </c>
      <c r="C4251" s="104">
        <f>VLOOKUP(BJB!$G$9:$G$5599,Ctrl!$E$4:$F$399,2,0)</f>
        <v>5</v>
      </c>
      <c r="D4251" s="219">
        <v>1</v>
      </c>
      <c r="E4251" s="104" t="str">
        <f>VLOOKUP(BJB!$F$9:$F$5599,Ctrl!$B$4:$D$399,3,0)</f>
        <v>III</v>
      </c>
      <c r="F4251" s="841" t="s">
        <v>9732</v>
      </c>
      <c r="G4251" s="841" t="s">
        <v>4718</v>
      </c>
      <c r="H4251" s="125">
        <v>1120912000543</v>
      </c>
      <c r="I4251" s="220">
        <f>IF(G4250=BJB!$G3673,I4250+1,1)</f>
        <v>1</v>
      </c>
      <c r="J4251" s="912" t="s">
        <v>24102</v>
      </c>
      <c r="K4251" s="126" t="s">
        <v>829</v>
      </c>
      <c r="L4251" s="104" t="s">
        <v>6477</v>
      </c>
      <c r="M4251" s="104" t="s">
        <v>4780</v>
      </c>
      <c r="N4251" s="120">
        <v>41236</v>
      </c>
      <c r="O4251" s="105">
        <v>40000000</v>
      </c>
      <c r="P4251" s="105" t="s">
        <v>17165</v>
      </c>
      <c r="Q4251" s="120">
        <v>41585</v>
      </c>
      <c r="R4251" s="105">
        <v>34503004</v>
      </c>
      <c r="S4251" s="234" t="s">
        <v>127</v>
      </c>
      <c r="T4251" s="130">
        <v>41599</v>
      </c>
      <c r="U4251" s="141">
        <v>23630498</v>
      </c>
      <c r="V4251" s="109">
        <v>41599</v>
      </c>
      <c r="W4251" s="141">
        <v>23630498</v>
      </c>
      <c r="X4251" s="141">
        <v>0</v>
      </c>
      <c r="Y4251" s="141">
        <v>0</v>
      </c>
      <c r="Z4251" s="141">
        <v>0</v>
      </c>
      <c r="AA4251" s="114">
        <v>1637865</v>
      </c>
      <c r="AB4251" s="114"/>
      <c r="AC4251" s="132"/>
      <c r="AD4251" s="141"/>
      <c r="AE4251" s="106">
        <v>0</v>
      </c>
      <c r="AF4251" s="106">
        <v>0</v>
      </c>
      <c r="AG4251" s="106">
        <v>0</v>
      </c>
      <c r="AH4251" s="141"/>
      <c r="AI4251" s="141"/>
      <c r="AJ4251" s="141"/>
      <c r="AK4251" s="141"/>
      <c r="AL4251" s="141"/>
      <c r="AM4251" s="141"/>
      <c r="AN4251" s="114">
        <f t="shared" si="132"/>
        <v>1637865</v>
      </c>
      <c r="AO4251" s="114">
        <f t="shared" si="133"/>
        <v>21992633</v>
      </c>
      <c r="AP4251" s="114"/>
      <c r="AQ4251" s="114"/>
      <c r="AR4251" s="114"/>
      <c r="AS4251" s="114"/>
    </row>
    <row r="4252" spans="1:46" s="190" customFormat="1" ht="15" customHeight="1" x14ac:dyDescent="0.2">
      <c r="A4252" s="104"/>
      <c r="B4252" s="104">
        <f>VLOOKUP(BJB!$F$9:$F$5599,Ctrl!$B$4:$C$399,2,0)</f>
        <v>35</v>
      </c>
      <c r="C4252" s="104">
        <f>VLOOKUP(BJB!$G$9:$G$5599,Ctrl!$E$4:$F$399,2,0)</f>
        <v>5</v>
      </c>
      <c r="D4252" s="219">
        <v>1</v>
      </c>
      <c r="E4252" s="104" t="str">
        <f>VLOOKUP(BJB!$F$9:$F$5599,Ctrl!$B$4:$D$399,3,0)</f>
        <v>III</v>
      </c>
      <c r="F4252" s="841" t="s">
        <v>9732</v>
      </c>
      <c r="G4252" s="841" t="s">
        <v>4718</v>
      </c>
      <c r="H4252" s="125"/>
      <c r="I4252" s="220">
        <f>IF(G4251=BJB!$G3674,I4251+1,1)</f>
        <v>1</v>
      </c>
      <c r="J4252" s="912" t="s">
        <v>24103</v>
      </c>
      <c r="K4252" s="126" t="s">
        <v>4784</v>
      </c>
      <c r="L4252" s="104" t="s">
        <v>6477</v>
      </c>
      <c r="M4252" s="104" t="s">
        <v>4728</v>
      </c>
      <c r="N4252" s="120">
        <v>40752</v>
      </c>
      <c r="O4252" s="105">
        <v>35000000</v>
      </c>
      <c r="P4252" s="105" t="s">
        <v>17166</v>
      </c>
      <c r="Q4252" s="120">
        <v>41585</v>
      </c>
      <c r="R4252" s="105">
        <v>14146621</v>
      </c>
      <c r="S4252" s="234" t="s">
        <v>127</v>
      </c>
      <c r="T4252" s="130">
        <v>41599</v>
      </c>
      <c r="U4252" s="141">
        <v>9684747</v>
      </c>
      <c r="V4252" s="109">
        <v>41599</v>
      </c>
      <c r="W4252" s="141">
        <v>9684747</v>
      </c>
      <c r="X4252" s="141">
        <v>0</v>
      </c>
      <c r="Y4252" s="141">
        <v>0</v>
      </c>
      <c r="Z4252" s="141">
        <v>0</v>
      </c>
      <c r="AA4252" s="114">
        <v>9684747</v>
      </c>
      <c r="AB4252" s="114"/>
      <c r="AC4252" s="141"/>
      <c r="AD4252" s="141"/>
      <c r="AE4252" s="106">
        <v>0</v>
      </c>
      <c r="AF4252" s="106">
        <v>0</v>
      </c>
      <c r="AG4252" s="106">
        <v>0</v>
      </c>
      <c r="AH4252" s="141"/>
      <c r="AI4252" s="141"/>
      <c r="AJ4252" s="141"/>
      <c r="AK4252" s="141"/>
      <c r="AL4252" s="141"/>
      <c r="AM4252" s="141"/>
      <c r="AN4252" s="114">
        <f t="shared" si="132"/>
        <v>9684747</v>
      </c>
      <c r="AO4252" s="114">
        <f t="shared" si="133"/>
        <v>0</v>
      </c>
      <c r="AP4252" s="114"/>
      <c r="AQ4252" s="114"/>
      <c r="AR4252" s="114"/>
      <c r="AS4252" s="114"/>
    </row>
    <row r="4253" spans="1:46" s="190" customFormat="1" ht="15" customHeight="1" x14ac:dyDescent="0.2">
      <c r="A4253" s="104"/>
      <c r="B4253" s="104">
        <f>VLOOKUP(BJB!$F$9:$F$5599,Ctrl!$B$4:$C$399,2,0)</f>
        <v>35</v>
      </c>
      <c r="C4253" s="104">
        <f>VLOOKUP(BJB!$G$9:$G$5599,Ctrl!$E$4:$F$399,2,0)</f>
        <v>5</v>
      </c>
      <c r="D4253" s="219">
        <v>1</v>
      </c>
      <c r="E4253" s="104" t="str">
        <f>VLOOKUP(BJB!$F$9:$F$5599,Ctrl!$B$4:$D$399,3,0)</f>
        <v>III</v>
      </c>
      <c r="F4253" s="841" t="s">
        <v>9732</v>
      </c>
      <c r="G4253" s="841" t="s">
        <v>4718</v>
      </c>
      <c r="H4253" s="125"/>
      <c r="I4253" s="220">
        <f>IF(G4252=BJB!$G3675,I4252+1,1)</f>
        <v>1</v>
      </c>
      <c r="J4253" s="912"/>
      <c r="K4253" s="126" t="s">
        <v>4945</v>
      </c>
      <c r="L4253" s="104" t="s">
        <v>6477</v>
      </c>
      <c r="M4253" s="104" t="s">
        <v>4777</v>
      </c>
      <c r="N4253" s="120">
        <v>41159</v>
      </c>
      <c r="O4253" s="105">
        <v>210000000</v>
      </c>
      <c r="P4253" s="105"/>
      <c r="Q4253" s="120"/>
      <c r="R4253" s="105"/>
      <c r="S4253" s="234" t="s">
        <v>4946</v>
      </c>
      <c r="T4253" s="130">
        <v>41635</v>
      </c>
      <c r="U4253" s="141">
        <v>115394759</v>
      </c>
      <c r="V4253" s="109"/>
      <c r="W4253" s="141"/>
      <c r="X4253" s="141"/>
      <c r="Y4253" s="141"/>
      <c r="Z4253" s="141"/>
      <c r="AA4253" s="114">
        <v>113084759</v>
      </c>
      <c r="AB4253" s="114"/>
      <c r="AC4253" s="141"/>
      <c r="AD4253" s="141"/>
      <c r="AE4253" s="106">
        <v>0</v>
      </c>
      <c r="AF4253" s="106">
        <v>0</v>
      </c>
      <c r="AG4253" s="106">
        <v>0</v>
      </c>
      <c r="AH4253" s="141"/>
      <c r="AI4253" s="141"/>
      <c r="AJ4253" s="141"/>
      <c r="AK4253" s="141"/>
      <c r="AL4253" s="141"/>
      <c r="AM4253" s="141"/>
      <c r="AN4253" s="114">
        <f t="shared" si="132"/>
        <v>113084759</v>
      </c>
      <c r="AO4253" s="114">
        <f t="shared" si="133"/>
        <v>2310000</v>
      </c>
      <c r="AP4253" s="114" t="s">
        <v>11135</v>
      </c>
      <c r="AQ4253" s="114" t="s">
        <v>11138</v>
      </c>
      <c r="AR4253" s="114" t="s">
        <v>10694</v>
      </c>
      <c r="AS4253" s="114">
        <v>73455000</v>
      </c>
    </row>
    <row r="4254" spans="1:46" s="190" customFormat="1" ht="15" customHeight="1" x14ac:dyDescent="0.2">
      <c r="A4254" s="104"/>
      <c r="B4254" s="104">
        <f>VLOOKUP(BJB!$F$9:$F$5599,Ctrl!$B$4:$C$399,2,0)</f>
        <v>35</v>
      </c>
      <c r="C4254" s="104">
        <f>VLOOKUP(BJB!$G$9:$G$5599,Ctrl!$E$4:$F$399,2,0)</f>
        <v>5</v>
      </c>
      <c r="D4254" s="219">
        <v>1</v>
      </c>
      <c r="E4254" s="104" t="str">
        <f>VLOOKUP(BJB!$F$9:$F$5599,Ctrl!$B$4:$D$399,3,0)</f>
        <v>III</v>
      </c>
      <c r="F4254" s="841" t="s">
        <v>9732</v>
      </c>
      <c r="G4254" s="841" t="s">
        <v>4718</v>
      </c>
      <c r="H4254" s="125"/>
      <c r="I4254" s="220">
        <f>IF(G4253=BJB!$G3676,I4253+1,1)</f>
        <v>1</v>
      </c>
      <c r="J4254" s="912"/>
      <c r="K4254" s="126" t="s">
        <v>4945</v>
      </c>
      <c r="L4254" s="104" t="s">
        <v>6477</v>
      </c>
      <c r="M4254" s="104" t="s">
        <v>4777</v>
      </c>
      <c r="N4254" s="120">
        <v>41159</v>
      </c>
      <c r="O4254" s="105">
        <v>210000000</v>
      </c>
      <c r="P4254" s="105"/>
      <c r="Q4254" s="120"/>
      <c r="R4254" s="105"/>
      <c r="S4254" s="234" t="s">
        <v>4963</v>
      </c>
      <c r="T4254" s="130">
        <v>41670</v>
      </c>
      <c r="U4254" s="141">
        <v>120255099</v>
      </c>
      <c r="V4254" s="109"/>
      <c r="W4254" s="141"/>
      <c r="X4254" s="141"/>
      <c r="Y4254" s="141"/>
      <c r="Z4254" s="141"/>
      <c r="AA4254" s="114">
        <v>120255099</v>
      </c>
      <c r="AB4254" s="114"/>
      <c r="AC4254" s="141"/>
      <c r="AD4254" s="141"/>
      <c r="AE4254" s="106">
        <v>0</v>
      </c>
      <c r="AF4254" s="106">
        <v>0</v>
      </c>
      <c r="AG4254" s="106">
        <v>0</v>
      </c>
      <c r="AH4254" s="141"/>
      <c r="AI4254" s="141"/>
      <c r="AJ4254" s="141"/>
      <c r="AK4254" s="141"/>
      <c r="AL4254" s="141"/>
      <c r="AM4254" s="141"/>
      <c r="AN4254" s="114">
        <f t="shared" si="132"/>
        <v>120255099</v>
      </c>
      <c r="AO4254" s="114">
        <f t="shared" si="133"/>
        <v>0</v>
      </c>
      <c r="AP4254" s="114"/>
      <c r="AQ4254" s="114"/>
      <c r="AR4254" s="114"/>
      <c r="AS4254" s="114"/>
    </row>
    <row r="4255" spans="1:46" s="190" customFormat="1" ht="15" customHeight="1" x14ac:dyDescent="0.2">
      <c r="A4255" s="104"/>
      <c r="B4255" s="104">
        <f>VLOOKUP(BJB!$F$9:$F$5599,Ctrl!$B$4:$C$399,2,0)</f>
        <v>35</v>
      </c>
      <c r="C4255" s="104">
        <f>VLOOKUP(BJB!$G$9:$G$5599,Ctrl!$E$4:$F$399,2,0)</f>
        <v>5</v>
      </c>
      <c r="D4255" s="219">
        <v>1</v>
      </c>
      <c r="E4255" s="104" t="str">
        <f>VLOOKUP(BJB!$F$9:$F$5599,Ctrl!$B$4:$D$399,3,0)</f>
        <v>III</v>
      </c>
      <c r="F4255" s="841" t="s">
        <v>9732</v>
      </c>
      <c r="G4255" s="841" t="s">
        <v>4718</v>
      </c>
      <c r="H4255" s="125"/>
      <c r="I4255" s="220">
        <f>IF(G4254=BJB!$G3677,I4254+1,1)</f>
        <v>1</v>
      </c>
      <c r="J4255" s="912" t="s">
        <v>24104</v>
      </c>
      <c r="K4255" s="126" t="s">
        <v>5030</v>
      </c>
      <c r="L4255" s="104" t="s">
        <v>6477</v>
      </c>
      <c r="M4255" s="104" t="s">
        <v>4780</v>
      </c>
      <c r="N4255" s="120">
        <v>41236</v>
      </c>
      <c r="O4255" s="105">
        <v>120000000</v>
      </c>
      <c r="P4255" s="105" t="s">
        <v>17167</v>
      </c>
      <c r="Q4255" s="120">
        <v>41612</v>
      </c>
      <c r="R4255" s="105">
        <v>101265828</v>
      </c>
      <c r="S4255" s="234" t="s">
        <v>4963</v>
      </c>
      <c r="T4255" s="130">
        <v>41670</v>
      </c>
      <c r="U4255" s="141">
        <v>69285530</v>
      </c>
      <c r="V4255" s="109">
        <v>41640</v>
      </c>
      <c r="W4255" s="141">
        <v>69285530</v>
      </c>
      <c r="X4255" s="141">
        <v>0</v>
      </c>
      <c r="Y4255" s="141">
        <v>0</v>
      </c>
      <c r="Z4255" s="141">
        <v>0</v>
      </c>
      <c r="AA4255" s="114">
        <v>0</v>
      </c>
      <c r="AB4255" s="136"/>
      <c r="AC4255" s="228"/>
      <c r="AD4255" s="141"/>
      <c r="AE4255" s="106">
        <v>0</v>
      </c>
      <c r="AF4255" s="106">
        <v>0</v>
      </c>
      <c r="AG4255" s="106">
        <v>0</v>
      </c>
      <c r="AH4255" s="228"/>
      <c r="AI4255" s="141"/>
      <c r="AJ4255" s="141"/>
      <c r="AK4255" s="141"/>
      <c r="AL4255" s="141"/>
      <c r="AM4255" s="141"/>
      <c r="AN4255" s="114">
        <f t="shared" si="132"/>
        <v>0</v>
      </c>
      <c r="AO4255" s="114">
        <f t="shared" si="133"/>
        <v>69285530</v>
      </c>
      <c r="AP4255" s="114"/>
      <c r="AQ4255" s="114"/>
      <c r="AR4255" s="114"/>
      <c r="AS4255" s="114"/>
      <c r="AT4255" s="191"/>
    </row>
    <row r="4256" spans="1:46" s="190" customFormat="1" ht="15" customHeight="1" x14ac:dyDescent="0.2">
      <c r="A4256" s="104"/>
      <c r="B4256" s="104">
        <f>VLOOKUP(BJB!$F$9:$F$5599,Ctrl!$B$4:$C$399,2,0)</f>
        <v>35</v>
      </c>
      <c r="C4256" s="104">
        <f>VLOOKUP(BJB!$G$9:$G$5599,Ctrl!$E$4:$F$399,2,0)</f>
        <v>5</v>
      </c>
      <c r="D4256" s="219">
        <v>1</v>
      </c>
      <c r="E4256" s="104" t="str">
        <f>VLOOKUP(BJB!$F$9:$F$5599,Ctrl!$B$4:$D$399,3,0)</f>
        <v>III</v>
      </c>
      <c r="F4256" s="841" t="s">
        <v>9732</v>
      </c>
      <c r="G4256" s="841" t="s">
        <v>4718</v>
      </c>
      <c r="H4256" s="125"/>
      <c r="I4256" s="220">
        <f>IF(G4255=BJB!$G3678,I4255+1,1)</f>
        <v>1</v>
      </c>
      <c r="J4256" s="912" t="s">
        <v>24105</v>
      </c>
      <c r="K4256" s="126" t="s">
        <v>4008</v>
      </c>
      <c r="L4256" s="104" t="s">
        <v>6477</v>
      </c>
      <c r="M4256" s="104" t="s">
        <v>4783</v>
      </c>
      <c r="N4256" s="120">
        <v>41236</v>
      </c>
      <c r="O4256" s="105">
        <v>30000000</v>
      </c>
      <c r="P4256" s="105" t="s">
        <v>17168</v>
      </c>
      <c r="Q4256" s="120">
        <v>41612</v>
      </c>
      <c r="R4256" s="105">
        <v>26351525</v>
      </c>
      <c r="S4256" s="234" t="s">
        <v>4963</v>
      </c>
      <c r="T4256" s="130">
        <v>41670</v>
      </c>
      <c r="U4256" s="141">
        <v>18016521</v>
      </c>
      <c r="V4256" s="109">
        <v>41640</v>
      </c>
      <c r="W4256" s="141">
        <v>18016521</v>
      </c>
      <c r="X4256" s="141">
        <v>0</v>
      </c>
      <c r="Y4256" s="141">
        <v>0</v>
      </c>
      <c r="Z4256" s="141">
        <v>0</v>
      </c>
      <c r="AA4256" s="114">
        <v>175000</v>
      </c>
      <c r="AB4256" s="114"/>
      <c r="AC4256" s="141"/>
      <c r="AD4256" s="141"/>
      <c r="AE4256" s="106">
        <v>0</v>
      </c>
      <c r="AF4256" s="106">
        <v>0</v>
      </c>
      <c r="AG4256" s="106">
        <v>0</v>
      </c>
      <c r="AH4256" s="141"/>
      <c r="AI4256" s="141"/>
      <c r="AJ4256" s="141"/>
      <c r="AK4256" s="141"/>
      <c r="AL4256" s="141"/>
      <c r="AM4256" s="141"/>
      <c r="AN4256" s="114">
        <f t="shared" si="132"/>
        <v>175000</v>
      </c>
      <c r="AO4256" s="114">
        <f t="shared" si="133"/>
        <v>17841521</v>
      </c>
      <c r="AP4256" s="114"/>
      <c r="AQ4256" s="114"/>
      <c r="AR4256" s="114"/>
      <c r="AS4256" s="114"/>
      <c r="AT4256" s="191"/>
    </row>
    <row r="4257" spans="1:46" s="190" customFormat="1" ht="15" customHeight="1" x14ac:dyDescent="0.2">
      <c r="A4257" s="104"/>
      <c r="B4257" s="104">
        <f>VLOOKUP(BJB!$F$9:$F$5599,Ctrl!$B$4:$C$399,2,0)</f>
        <v>35</v>
      </c>
      <c r="C4257" s="104">
        <f>VLOOKUP(BJB!$G$9:$G$5599,Ctrl!$E$4:$F$399,2,0)</f>
        <v>5</v>
      </c>
      <c r="D4257" s="219">
        <v>1</v>
      </c>
      <c r="E4257" s="104" t="str">
        <f>VLOOKUP(BJB!$F$9:$F$5599,Ctrl!$B$4:$D$399,3,0)</f>
        <v>III</v>
      </c>
      <c r="F4257" s="841" t="s">
        <v>9732</v>
      </c>
      <c r="G4257" s="841" t="s">
        <v>4718</v>
      </c>
      <c r="H4257" s="125"/>
      <c r="I4257" s="220">
        <f>IF(G4256=BJB!$G3679,I4256+1,1)</f>
        <v>1</v>
      </c>
      <c r="J4257" s="912" t="s">
        <v>24106</v>
      </c>
      <c r="K4257" s="126" t="s">
        <v>5719</v>
      </c>
      <c r="L4257" s="104" t="s">
        <v>6477</v>
      </c>
      <c r="M4257" s="104" t="s">
        <v>5720</v>
      </c>
      <c r="N4257" s="120">
        <v>40752</v>
      </c>
      <c r="O4257" s="105">
        <v>30000000</v>
      </c>
      <c r="P4257" s="105" t="s">
        <v>17169</v>
      </c>
      <c r="Q4257" s="120">
        <v>41682</v>
      </c>
      <c r="R4257" s="105">
        <v>9267514</v>
      </c>
      <c r="S4257" s="146" t="s">
        <v>5563</v>
      </c>
      <c r="T4257" s="109">
        <v>41820</v>
      </c>
      <c r="U4257" s="141">
        <v>6314363</v>
      </c>
      <c r="V4257" s="109">
        <v>41791</v>
      </c>
      <c r="W4257" s="141">
        <v>6314363</v>
      </c>
      <c r="X4257" s="141">
        <v>0</v>
      </c>
      <c r="Y4257" s="141">
        <v>0</v>
      </c>
      <c r="Z4257" s="141">
        <v>0</v>
      </c>
      <c r="AA4257" s="114">
        <v>6314363</v>
      </c>
      <c r="AB4257" s="114"/>
      <c r="AC4257" s="141"/>
      <c r="AD4257" s="141"/>
      <c r="AE4257" s="106">
        <v>0</v>
      </c>
      <c r="AF4257" s="106">
        <v>0</v>
      </c>
      <c r="AG4257" s="106">
        <v>0</v>
      </c>
      <c r="AH4257" s="141"/>
      <c r="AI4257" s="141"/>
      <c r="AJ4257" s="141"/>
      <c r="AK4257" s="141"/>
      <c r="AL4257" s="141"/>
      <c r="AM4257" s="141"/>
      <c r="AN4257" s="114">
        <f t="shared" si="132"/>
        <v>6314363</v>
      </c>
      <c r="AO4257" s="114">
        <f t="shared" si="133"/>
        <v>0</v>
      </c>
      <c r="AP4257" s="114"/>
      <c r="AQ4257" s="114"/>
      <c r="AR4257" s="114"/>
      <c r="AS4257" s="114"/>
    </row>
    <row r="4258" spans="1:46" s="190" customFormat="1" ht="15" customHeight="1" x14ac:dyDescent="0.2">
      <c r="A4258" s="104"/>
      <c r="B4258" s="104">
        <f>VLOOKUP(BJB!$F$9:$F$5599,Ctrl!$B$4:$C$399,2,0)</f>
        <v>35</v>
      </c>
      <c r="C4258" s="104">
        <f>VLOOKUP(BJB!$G$9:$G$5599,Ctrl!$E$4:$F$399,2,0)</f>
        <v>5</v>
      </c>
      <c r="D4258" s="219">
        <v>1</v>
      </c>
      <c r="E4258" s="104" t="str">
        <f>VLOOKUP(BJB!$F$9:$F$5599,Ctrl!$B$4:$D$399,3,0)</f>
        <v>III</v>
      </c>
      <c r="F4258" s="841" t="s">
        <v>9732</v>
      </c>
      <c r="G4258" s="841" t="s">
        <v>4718</v>
      </c>
      <c r="H4258" s="125"/>
      <c r="I4258" s="220">
        <f>IF(G4257=BJB!$G3680,I4257+1,1)</f>
        <v>1</v>
      </c>
      <c r="J4258" s="912" t="s">
        <v>24107</v>
      </c>
      <c r="K4258" s="126" t="s">
        <v>5721</v>
      </c>
      <c r="L4258" s="104" t="s">
        <v>6477</v>
      </c>
      <c r="M4258" s="104" t="s">
        <v>5722</v>
      </c>
      <c r="N4258" s="120">
        <v>40847</v>
      </c>
      <c r="O4258" s="105">
        <v>35000000</v>
      </c>
      <c r="P4258" s="105" t="s">
        <v>17170</v>
      </c>
      <c r="Q4258" s="120">
        <v>41682</v>
      </c>
      <c r="R4258" s="105">
        <v>13099131</v>
      </c>
      <c r="S4258" s="146" t="s">
        <v>5563</v>
      </c>
      <c r="T4258" s="109">
        <v>41820</v>
      </c>
      <c r="U4258" s="141">
        <v>9005604</v>
      </c>
      <c r="V4258" s="109">
        <v>41791</v>
      </c>
      <c r="W4258" s="141">
        <v>9005604</v>
      </c>
      <c r="X4258" s="141">
        <v>0</v>
      </c>
      <c r="Y4258" s="141">
        <v>0</v>
      </c>
      <c r="Z4258" s="141">
        <v>0</v>
      </c>
      <c r="AA4258" s="114">
        <v>0</v>
      </c>
      <c r="AB4258" s="114"/>
      <c r="AC4258" s="141"/>
      <c r="AD4258" s="141"/>
      <c r="AE4258" s="106">
        <v>0</v>
      </c>
      <c r="AF4258" s="106">
        <v>0</v>
      </c>
      <c r="AG4258" s="106">
        <v>0</v>
      </c>
      <c r="AH4258" s="141"/>
      <c r="AI4258" s="141"/>
      <c r="AJ4258" s="141"/>
      <c r="AK4258" s="141"/>
      <c r="AL4258" s="141"/>
      <c r="AM4258" s="141"/>
      <c r="AN4258" s="114">
        <f t="shared" si="132"/>
        <v>0</v>
      </c>
      <c r="AO4258" s="114">
        <f t="shared" si="133"/>
        <v>9005604</v>
      </c>
      <c r="AP4258" s="114"/>
      <c r="AQ4258" s="114"/>
      <c r="AR4258" s="114"/>
      <c r="AS4258" s="114"/>
    </row>
    <row r="4259" spans="1:46" s="190" customFormat="1" ht="15" customHeight="1" x14ac:dyDescent="0.2">
      <c r="A4259" s="104"/>
      <c r="B4259" s="104">
        <f>VLOOKUP(BJB!$F$9:$F$5599,Ctrl!$B$4:$C$399,2,0)</f>
        <v>35</v>
      </c>
      <c r="C4259" s="104">
        <f>VLOOKUP(BJB!$G$9:$G$5599,Ctrl!$E$4:$F$399,2,0)</f>
        <v>5</v>
      </c>
      <c r="D4259" s="219">
        <v>1</v>
      </c>
      <c r="E4259" s="104" t="str">
        <f>VLOOKUP(BJB!$F$9:$F$5599,Ctrl!$B$4:$D$399,3,0)</f>
        <v>III</v>
      </c>
      <c r="F4259" s="841" t="s">
        <v>9732</v>
      </c>
      <c r="G4259" s="841" t="s">
        <v>4718</v>
      </c>
      <c r="H4259" s="125">
        <v>1130327000211</v>
      </c>
      <c r="I4259" s="220">
        <f>IF(G4258=BJB!$G3681,I4258+1,1)</f>
        <v>1</v>
      </c>
      <c r="J4259" s="912" t="s">
        <v>24108</v>
      </c>
      <c r="K4259" s="126" t="s">
        <v>5723</v>
      </c>
      <c r="L4259" s="104" t="s">
        <v>6477</v>
      </c>
      <c r="M4259" s="104" t="s">
        <v>5724</v>
      </c>
      <c r="N4259" s="120">
        <v>41411</v>
      </c>
      <c r="O4259" s="105">
        <v>175000000</v>
      </c>
      <c r="P4259" s="105" t="s">
        <v>17171</v>
      </c>
      <c r="Q4259" s="120">
        <v>41726</v>
      </c>
      <c r="R4259" s="105">
        <v>190479582</v>
      </c>
      <c r="S4259" s="146" t="s">
        <v>5563</v>
      </c>
      <c r="T4259" s="109">
        <v>41820</v>
      </c>
      <c r="U4259" s="141">
        <v>122500000</v>
      </c>
      <c r="V4259" s="109">
        <v>41791</v>
      </c>
      <c r="W4259" s="141">
        <v>122500000</v>
      </c>
      <c r="X4259" s="141">
        <v>0</v>
      </c>
      <c r="Y4259" s="141">
        <v>0</v>
      </c>
      <c r="Z4259" s="141">
        <v>0</v>
      </c>
      <c r="AA4259" s="114">
        <v>46963636</v>
      </c>
      <c r="AB4259" s="114"/>
      <c r="AC4259" s="132"/>
      <c r="AD4259" s="141"/>
      <c r="AE4259" s="106">
        <v>0</v>
      </c>
      <c r="AF4259" s="106">
        <v>0</v>
      </c>
      <c r="AG4259" s="106">
        <v>0</v>
      </c>
      <c r="AH4259" s="141"/>
      <c r="AI4259" s="141"/>
      <c r="AJ4259" s="141"/>
      <c r="AK4259" s="141"/>
      <c r="AL4259" s="141"/>
      <c r="AM4259" s="141"/>
      <c r="AN4259" s="114">
        <f t="shared" si="132"/>
        <v>46963636</v>
      </c>
      <c r="AO4259" s="114">
        <f t="shared" si="133"/>
        <v>75536364</v>
      </c>
      <c r="AP4259" s="114"/>
      <c r="AQ4259" s="114"/>
      <c r="AR4259" s="114"/>
      <c r="AS4259" s="114"/>
    </row>
    <row r="4260" spans="1:46" s="190" customFormat="1" ht="15" customHeight="1" x14ac:dyDescent="0.2">
      <c r="A4260" s="104"/>
      <c r="B4260" s="104">
        <f>VLOOKUP(BJB!$F$9:$F$5599,Ctrl!$B$4:$C$399,2,0)</f>
        <v>35</v>
      </c>
      <c r="C4260" s="104">
        <f>VLOOKUP(BJB!$G$9:$G$5599,Ctrl!$E$4:$F$399,2,0)</f>
        <v>5</v>
      </c>
      <c r="D4260" s="219">
        <v>1</v>
      </c>
      <c r="E4260" s="104" t="str">
        <f>VLOOKUP(BJB!$F$9:$F$5599,Ctrl!$B$4:$D$399,3,0)</f>
        <v>III</v>
      </c>
      <c r="F4260" s="841" t="s">
        <v>9732</v>
      </c>
      <c r="G4260" s="841" t="s">
        <v>4718</v>
      </c>
      <c r="H4260" s="125">
        <v>1120719000668</v>
      </c>
      <c r="I4260" s="220">
        <f>IF(G4259=BJB!$G3683,I4259+1,1)</f>
        <v>1</v>
      </c>
      <c r="J4260" s="912" t="s">
        <v>24109</v>
      </c>
      <c r="K4260" s="121" t="s">
        <v>7764</v>
      </c>
      <c r="L4260" s="104" t="s">
        <v>6477</v>
      </c>
      <c r="M4260" s="104" t="s">
        <v>4777</v>
      </c>
      <c r="N4260" s="120">
        <v>41159</v>
      </c>
      <c r="O4260" s="105">
        <v>50000000</v>
      </c>
      <c r="P4260" s="105" t="s">
        <v>17172</v>
      </c>
      <c r="Q4260" s="120">
        <v>41859</v>
      </c>
      <c r="R4260" s="105">
        <v>26803913</v>
      </c>
      <c r="S4260" s="146" t="s">
        <v>7909</v>
      </c>
      <c r="T4260" s="109">
        <v>42114</v>
      </c>
      <c r="U4260" s="141">
        <v>18443912</v>
      </c>
      <c r="V4260" s="109">
        <v>42114</v>
      </c>
      <c r="W4260" s="141">
        <v>18443912</v>
      </c>
      <c r="X4260" s="141">
        <v>0</v>
      </c>
      <c r="Y4260" s="141">
        <v>0</v>
      </c>
      <c r="Z4260" s="141">
        <v>0</v>
      </c>
      <c r="AA4260" s="114">
        <v>729666</v>
      </c>
      <c r="AB4260" s="114"/>
      <c r="AC4260" s="132"/>
      <c r="AD4260" s="141"/>
      <c r="AE4260" s="106">
        <v>0</v>
      </c>
      <c r="AF4260" s="106">
        <v>0</v>
      </c>
      <c r="AG4260" s="106">
        <v>0</v>
      </c>
      <c r="AH4260" s="141"/>
      <c r="AI4260" s="141"/>
      <c r="AJ4260" s="141"/>
      <c r="AK4260" s="141"/>
      <c r="AL4260" s="141"/>
      <c r="AM4260" s="141"/>
      <c r="AN4260" s="114">
        <f t="shared" si="132"/>
        <v>729666</v>
      </c>
      <c r="AO4260" s="114">
        <f t="shared" si="133"/>
        <v>17714246</v>
      </c>
      <c r="AP4260" s="114"/>
      <c r="AQ4260" s="114"/>
      <c r="AR4260" s="114"/>
      <c r="AS4260" s="114"/>
    </row>
    <row r="4261" spans="1:46" s="190" customFormat="1" ht="15" customHeight="1" x14ac:dyDescent="0.2">
      <c r="A4261" s="104"/>
      <c r="B4261" s="104">
        <f>VLOOKUP(BJB!$F$9:$F$5599,Ctrl!$B$4:$C$399,2,0)</f>
        <v>35</v>
      </c>
      <c r="C4261" s="104">
        <f>VLOOKUP(BJB!$G$9:$G$5599,Ctrl!$E$4:$F$399,2,0)</f>
        <v>5</v>
      </c>
      <c r="D4261" s="219">
        <v>1</v>
      </c>
      <c r="E4261" s="104" t="str">
        <f>VLOOKUP(BJB!$F$9:$F$5599,Ctrl!$B$4:$D$399,3,0)</f>
        <v>III</v>
      </c>
      <c r="F4261" s="841" t="s">
        <v>9732</v>
      </c>
      <c r="G4261" s="841" t="s">
        <v>4718</v>
      </c>
      <c r="H4261" s="125"/>
      <c r="I4261" s="220">
        <f>IF(G4260=BJB!$G3684,I4260+1,1)</f>
        <v>1</v>
      </c>
      <c r="J4261" s="912" t="s">
        <v>24110</v>
      </c>
      <c r="K4261" s="121" t="s">
        <v>7765</v>
      </c>
      <c r="L4261" s="104" t="s">
        <v>6477</v>
      </c>
      <c r="M4261" s="104" t="s">
        <v>4756</v>
      </c>
      <c r="N4261" s="120">
        <v>41052</v>
      </c>
      <c r="O4261" s="105">
        <v>75000000</v>
      </c>
      <c r="P4261" s="105" t="s">
        <v>17173</v>
      </c>
      <c r="Q4261" s="120">
        <v>41859</v>
      </c>
      <c r="R4261" s="105">
        <v>42616598</v>
      </c>
      <c r="S4261" s="146" t="s">
        <v>7909</v>
      </c>
      <c r="T4261" s="109">
        <v>42114</v>
      </c>
      <c r="U4261" s="141">
        <v>28779699</v>
      </c>
      <c r="V4261" s="109">
        <v>42114</v>
      </c>
      <c r="W4261" s="141">
        <v>28779699</v>
      </c>
      <c r="X4261" s="141">
        <v>0</v>
      </c>
      <c r="Y4261" s="141">
        <v>0</v>
      </c>
      <c r="Z4261" s="141">
        <v>0</v>
      </c>
      <c r="AA4261" s="114">
        <v>16344849</v>
      </c>
      <c r="AB4261" s="114"/>
      <c r="AC4261" s="132"/>
      <c r="AD4261" s="141"/>
      <c r="AE4261" s="106">
        <v>0</v>
      </c>
      <c r="AF4261" s="106">
        <v>0</v>
      </c>
      <c r="AG4261" s="106">
        <v>0</v>
      </c>
      <c r="AH4261" s="141"/>
      <c r="AI4261" s="141"/>
      <c r="AJ4261" s="141"/>
      <c r="AK4261" s="141"/>
      <c r="AL4261" s="141"/>
      <c r="AM4261" s="141"/>
      <c r="AN4261" s="114">
        <f t="shared" si="132"/>
        <v>16344849</v>
      </c>
      <c r="AO4261" s="114">
        <f t="shared" si="133"/>
        <v>12434850</v>
      </c>
      <c r="AP4261" s="114"/>
      <c r="AQ4261" s="114"/>
      <c r="AR4261" s="114"/>
      <c r="AS4261" s="114"/>
    </row>
    <row r="4262" spans="1:46" s="190" customFormat="1" ht="15" customHeight="1" x14ac:dyDescent="0.2">
      <c r="A4262" s="104"/>
      <c r="B4262" s="104">
        <f>VLOOKUP(BJB!$F$9:$F$5599,Ctrl!$B$4:$C$399,2,0)</f>
        <v>35</v>
      </c>
      <c r="C4262" s="104">
        <f>VLOOKUP(BJB!$G$9:$G$5599,Ctrl!$E$4:$F$399,2,0)</f>
        <v>5</v>
      </c>
      <c r="D4262" s="219">
        <v>1</v>
      </c>
      <c r="E4262" s="104" t="str">
        <f>VLOOKUP(BJB!$F$9:$F$5599,Ctrl!$B$4:$D$399,3,0)</f>
        <v>III</v>
      </c>
      <c r="F4262" s="841" t="s">
        <v>9732</v>
      </c>
      <c r="G4262" s="841" t="s">
        <v>4718</v>
      </c>
      <c r="H4262" s="125">
        <v>1120208000700</v>
      </c>
      <c r="I4262" s="220">
        <f>IF(G4261=BJB!$G3686,I4261+1,1)</f>
        <v>1</v>
      </c>
      <c r="J4262" s="912" t="s">
        <v>24111</v>
      </c>
      <c r="K4262" s="121" t="s">
        <v>7766</v>
      </c>
      <c r="L4262" s="104" t="s">
        <v>6477</v>
      </c>
      <c r="M4262" s="104" t="s">
        <v>4747</v>
      </c>
      <c r="N4262" s="120">
        <v>40996</v>
      </c>
      <c r="O4262" s="105">
        <v>160000000</v>
      </c>
      <c r="P4262" s="105" t="s">
        <v>17174</v>
      </c>
      <c r="Q4262" s="120">
        <v>41647</v>
      </c>
      <c r="R4262" s="105">
        <v>97719608</v>
      </c>
      <c r="S4262" s="146" t="s">
        <v>7909</v>
      </c>
      <c r="T4262" s="109">
        <v>42114</v>
      </c>
      <c r="U4262" s="141">
        <v>66514092</v>
      </c>
      <c r="V4262" s="109">
        <v>42114</v>
      </c>
      <c r="W4262" s="141">
        <v>66514092</v>
      </c>
      <c r="X4262" s="141">
        <v>0</v>
      </c>
      <c r="Y4262" s="141">
        <v>0</v>
      </c>
      <c r="Z4262" s="141">
        <v>0</v>
      </c>
      <c r="AA4262" s="114">
        <v>1928125</v>
      </c>
      <c r="AB4262" s="114"/>
      <c r="AC4262" s="132"/>
      <c r="AD4262" s="141"/>
      <c r="AE4262" s="106">
        <v>0</v>
      </c>
      <c r="AF4262" s="106">
        <v>0</v>
      </c>
      <c r="AG4262" s="106">
        <v>0</v>
      </c>
      <c r="AH4262" s="228"/>
      <c r="AI4262" s="141"/>
      <c r="AJ4262" s="141"/>
      <c r="AK4262" s="141"/>
      <c r="AL4262" s="141"/>
      <c r="AM4262" s="141"/>
      <c r="AN4262" s="114">
        <f t="shared" si="132"/>
        <v>1928125</v>
      </c>
      <c r="AO4262" s="114">
        <f t="shared" si="133"/>
        <v>64585967</v>
      </c>
      <c r="AP4262" s="114"/>
      <c r="AQ4262" s="114"/>
      <c r="AR4262" s="114"/>
      <c r="AS4262" s="114"/>
    </row>
    <row r="4263" spans="1:46" s="190" customFormat="1" ht="15" customHeight="1" x14ac:dyDescent="0.2">
      <c r="A4263" s="104"/>
      <c r="B4263" s="104">
        <f>VLOOKUP(BJB!$F$9:$F$5599,Ctrl!$B$4:$C$399,2,0)</f>
        <v>35</v>
      </c>
      <c r="C4263" s="104">
        <f>VLOOKUP(BJB!$G$9:$G$5599,Ctrl!$E$4:$F$399,2,0)</f>
        <v>5</v>
      </c>
      <c r="D4263" s="219">
        <v>1</v>
      </c>
      <c r="E4263" s="104" t="str">
        <f>VLOOKUP(BJB!$F$9:$F$5599,Ctrl!$B$4:$D$399,3,0)</f>
        <v>III</v>
      </c>
      <c r="F4263" s="841" t="s">
        <v>9732</v>
      </c>
      <c r="G4263" s="841" t="s">
        <v>4718</v>
      </c>
      <c r="H4263" s="125">
        <v>1120522000464</v>
      </c>
      <c r="I4263" s="220">
        <f>IF(G4262=BJB!$G3687,I4262+1,1)</f>
        <v>1</v>
      </c>
      <c r="J4263" s="912" t="s">
        <v>24112</v>
      </c>
      <c r="K4263" s="121" t="s">
        <v>7820</v>
      </c>
      <c r="L4263" s="104" t="s">
        <v>6477</v>
      </c>
      <c r="M4263" s="104" t="s">
        <v>4772</v>
      </c>
      <c r="N4263" s="120">
        <v>41085</v>
      </c>
      <c r="O4263" s="105">
        <v>55000000</v>
      </c>
      <c r="P4263" s="105" t="s">
        <v>17175</v>
      </c>
      <c r="Q4263" s="120">
        <v>42041</v>
      </c>
      <c r="R4263" s="105">
        <v>28455971</v>
      </c>
      <c r="S4263" s="146" t="s">
        <v>7943</v>
      </c>
      <c r="T4263" s="109">
        <v>42114</v>
      </c>
      <c r="U4263" s="141">
        <v>18916817</v>
      </c>
      <c r="V4263" s="109">
        <v>42114</v>
      </c>
      <c r="W4263" s="141">
        <v>18916817</v>
      </c>
      <c r="X4263" s="141">
        <v>0</v>
      </c>
      <c r="Y4263" s="141">
        <v>0</v>
      </c>
      <c r="Z4263" s="141">
        <v>0</v>
      </c>
      <c r="AA4263" s="114">
        <v>1333815</v>
      </c>
      <c r="AB4263" s="114"/>
      <c r="AC4263" s="132"/>
      <c r="AD4263" s="141"/>
      <c r="AE4263" s="106">
        <v>0</v>
      </c>
      <c r="AF4263" s="106">
        <v>0</v>
      </c>
      <c r="AG4263" s="106">
        <v>0</v>
      </c>
      <c r="AH4263" s="221"/>
      <c r="AI4263" s="141"/>
      <c r="AJ4263" s="141"/>
      <c r="AK4263" s="141"/>
      <c r="AL4263" s="141"/>
      <c r="AM4263" s="141"/>
      <c r="AN4263" s="114">
        <f t="shared" si="132"/>
        <v>1333815</v>
      </c>
      <c r="AO4263" s="114">
        <f t="shared" si="133"/>
        <v>17583002</v>
      </c>
      <c r="AP4263" s="114"/>
      <c r="AQ4263" s="114"/>
      <c r="AR4263" s="114"/>
      <c r="AS4263" s="114"/>
    </row>
    <row r="4264" spans="1:46" s="190" customFormat="1" ht="15" customHeight="1" x14ac:dyDescent="0.2">
      <c r="A4264" s="104"/>
      <c r="B4264" s="104">
        <f>VLOOKUP(BJB!$F$9:$F$5599,Ctrl!$B$4:$C$399,2,0)</f>
        <v>35</v>
      </c>
      <c r="C4264" s="104">
        <f>VLOOKUP(BJB!$G$9:$G$5599,Ctrl!$E$4:$F$399,2,0)</f>
        <v>5</v>
      </c>
      <c r="D4264" s="219">
        <v>1</v>
      </c>
      <c r="E4264" s="104" t="str">
        <f>VLOOKUP(BJB!$F$9:$F$5599,Ctrl!$B$4:$D$399,3,0)</f>
        <v>III</v>
      </c>
      <c r="F4264" s="841" t="s">
        <v>9732</v>
      </c>
      <c r="G4264" s="841" t="s">
        <v>8557</v>
      </c>
      <c r="H4264" s="125"/>
      <c r="I4264" s="220">
        <f>IF(G4263=BJB!$G3688,I4263+1,1)</f>
        <v>1</v>
      </c>
      <c r="J4264" s="912" t="s">
        <v>24113</v>
      </c>
      <c r="K4264" s="121" t="s">
        <v>10966</v>
      </c>
      <c r="L4264" s="104" t="s">
        <v>6477</v>
      </c>
      <c r="M4264" s="104" t="s">
        <v>4780</v>
      </c>
      <c r="N4264" s="120">
        <v>41236</v>
      </c>
      <c r="O4264" s="105">
        <v>100000000</v>
      </c>
      <c r="P4264" s="105" t="s">
        <v>17176</v>
      </c>
      <c r="Q4264" s="120">
        <v>41859</v>
      </c>
      <c r="R4264" s="105">
        <v>67063144</v>
      </c>
      <c r="S4264" s="146" t="s">
        <v>8573</v>
      </c>
      <c r="T4264" s="109">
        <v>42304</v>
      </c>
      <c r="U4264" s="141">
        <v>45305916</v>
      </c>
      <c r="V4264" s="109">
        <v>42304</v>
      </c>
      <c r="W4264" s="141">
        <v>45305916</v>
      </c>
      <c r="X4264" s="141">
        <v>0</v>
      </c>
      <c r="Y4264" s="141">
        <v>0</v>
      </c>
      <c r="Z4264" s="141">
        <v>0</v>
      </c>
      <c r="AA4264" s="114">
        <v>0</v>
      </c>
      <c r="AB4264" s="114"/>
      <c r="AC4264" s="132"/>
      <c r="AD4264" s="141"/>
      <c r="AE4264" s="106">
        <v>0</v>
      </c>
      <c r="AF4264" s="106">
        <v>0</v>
      </c>
      <c r="AG4264" s="106">
        <v>0</v>
      </c>
      <c r="AH4264" s="111"/>
      <c r="AI4264" s="106"/>
      <c r="AJ4264" s="106"/>
      <c r="AK4264" s="106"/>
      <c r="AL4264" s="106"/>
      <c r="AM4264" s="106"/>
      <c r="AN4264" s="114">
        <f t="shared" si="132"/>
        <v>0</v>
      </c>
      <c r="AO4264" s="114">
        <f t="shared" si="133"/>
        <v>45305916</v>
      </c>
      <c r="AP4264" s="114"/>
      <c r="AQ4264" s="114"/>
      <c r="AR4264" s="114"/>
      <c r="AS4264" s="114"/>
    </row>
    <row r="4265" spans="1:46" s="190" customFormat="1" ht="15" customHeight="1" x14ac:dyDescent="0.2">
      <c r="A4265" s="104"/>
      <c r="B4265" s="104">
        <f>VLOOKUP(BJB!$F$9:$F$5599,Ctrl!$B$4:$C$399,2,0)</f>
        <v>35</v>
      </c>
      <c r="C4265" s="104">
        <f>VLOOKUP(BJB!$G$9:$G$5599,Ctrl!$E$4:$F$399,2,0)</f>
        <v>1</v>
      </c>
      <c r="D4265" s="219">
        <v>1</v>
      </c>
      <c r="E4265" s="104" t="str">
        <f>VLOOKUP(BJB!$F$9:$F$5599,Ctrl!$B$4:$D$399,3,0)</f>
        <v>III</v>
      </c>
      <c r="F4265" s="841" t="s">
        <v>10582</v>
      </c>
      <c r="G4265" s="841" t="s">
        <v>8021</v>
      </c>
      <c r="H4265" s="125">
        <v>1120926000377</v>
      </c>
      <c r="I4265" s="220">
        <f>IF(G4264=BJB!$G3689,I4264+1,1)</f>
        <v>1</v>
      </c>
      <c r="J4265" s="912" t="s">
        <v>24114</v>
      </c>
      <c r="K4265" s="121" t="s">
        <v>10967</v>
      </c>
      <c r="L4265" s="104" t="s">
        <v>6477</v>
      </c>
      <c r="M4265" s="104" t="s">
        <v>5770</v>
      </c>
      <c r="N4265" s="120">
        <v>41277</v>
      </c>
      <c r="O4265" s="105">
        <v>75000000</v>
      </c>
      <c r="P4265" s="105" t="s">
        <v>17177</v>
      </c>
      <c r="Q4265" s="120">
        <v>42144</v>
      </c>
      <c r="R4265" s="105">
        <v>115065138</v>
      </c>
      <c r="S4265" s="146" t="s">
        <v>8378</v>
      </c>
      <c r="T4265" s="109">
        <v>42153</v>
      </c>
      <c r="U4265" s="141">
        <v>52500000</v>
      </c>
      <c r="V4265" s="109">
        <v>42153</v>
      </c>
      <c r="W4265" s="141">
        <v>52500000</v>
      </c>
      <c r="X4265" s="141">
        <v>0</v>
      </c>
      <c r="Y4265" s="141">
        <v>0</v>
      </c>
      <c r="Z4265" s="141">
        <v>0</v>
      </c>
      <c r="AA4265" s="114">
        <v>1781236</v>
      </c>
      <c r="AB4265" s="114"/>
      <c r="AC4265" s="132"/>
      <c r="AD4265" s="141"/>
      <c r="AE4265" s="106">
        <v>0</v>
      </c>
      <c r="AF4265" s="106">
        <v>0</v>
      </c>
      <c r="AG4265" s="106">
        <v>0</v>
      </c>
      <c r="AH4265" s="111"/>
      <c r="AI4265" s="106"/>
      <c r="AJ4265" s="106"/>
      <c r="AK4265" s="106"/>
      <c r="AL4265" s="106"/>
      <c r="AM4265" s="106"/>
      <c r="AN4265" s="114">
        <f t="shared" si="132"/>
        <v>1781236</v>
      </c>
      <c r="AO4265" s="114">
        <f t="shared" si="133"/>
        <v>50718764</v>
      </c>
      <c r="AP4265" s="114"/>
      <c r="AQ4265" s="114"/>
      <c r="AR4265" s="114"/>
      <c r="AS4265" s="114"/>
    </row>
    <row r="4266" spans="1:46" s="233" customFormat="1" ht="15" customHeight="1" x14ac:dyDescent="0.2">
      <c r="A4266" s="104"/>
      <c r="B4266" s="104">
        <f>VLOOKUP(BJB!$F$9:$F$5599,Ctrl!$B$4:$C$399,2,0)</f>
        <v>35</v>
      </c>
      <c r="C4266" s="104">
        <f>VLOOKUP(BJB!$G$9:$G$5599,Ctrl!$E$4:$F$399,2,0)</f>
        <v>1</v>
      </c>
      <c r="D4266" s="219">
        <v>1</v>
      </c>
      <c r="E4266" s="104" t="str">
        <f>VLOOKUP(BJB!$F$9:$F$5599,Ctrl!$B$4:$D$399,3,0)</f>
        <v>III</v>
      </c>
      <c r="F4266" s="841" t="s">
        <v>10582</v>
      </c>
      <c r="G4266" s="841" t="s">
        <v>8021</v>
      </c>
      <c r="H4266" s="125">
        <v>1120412001502</v>
      </c>
      <c r="I4266" s="220">
        <f>IF(G4265=BJB!$G3690,I4265+1,1)</f>
        <v>1</v>
      </c>
      <c r="J4266" s="912" t="s">
        <v>24115</v>
      </c>
      <c r="K4266" s="121" t="s">
        <v>4839</v>
      </c>
      <c r="L4266" s="104" t="s">
        <v>6477</v>
      </c>
      <c r="M4266" s="104" t="s">
        <v>5020</v>
      </c>
      <c r="N4266" s="120">
        <v>41253</v>
      </c>
      <c r="O4266" s="105">
        <v>150000000</v>
      </c>
      <c r="P4266" s="105" t="s">
        <v>17178</v>
      </c>
      <c r="Q4266" s="120">
        <v>41830</v>
      </c>
      <c r="R4266" s="105">
        <v>100931792</v>
      </c>
      <c r="S4266" s="146" t="s">
        <v>8378</v>
      </c>
      <c r="T4266" s="109">
        <v>42153</v>
      </c>
      <c r="U4266" s="141">
        <v>67276721</v>
      </c>
      <c r="V4266" s="109">
        <v>42153</v>
      </c>
      <c r="W4266" s="141">
        <v>67276721</v>
      </c>
      <c r="X4266" s="141">
        <v>0</v>
      </c>
      <c r="Y4266" s="141">
        <v>0</v>
      </c>
      <c r="Z4266" s="141">
        <v>0</v>
      </c>
      <c r="AA4266" s="114">
        <v>64909</v>
      </c>
      <c r="AB4266" s="114"/>
      <c r="AC4266" s="132"/>
      <c r="AD4266" s="141"/>
      <c r="AE4266" s="106">
        <v>0</v>
      </c>
      <c r="AF4266" s="106">
        <v>0</v>
      </c>
      <c r="AG4266" s="106">
        <v>0</v>
      </c>
      <c r="AH4266" s="111"/>
      <c r="AI4266" s="106"/>
      <c r="AJ4266" s="106"/>
      <c r="AK4266" s="106"/>
      <c r="AL4266" s="106"/>
      <c r="AM4266" s="106"/>
      <c r="AN4266" s="114">
        <f t="shared" si="132"/>
        <v>64909</v>
      </c>
      <c r="AO4266" s="114">
        <f t="shared" si="133"/>
        <v>67211812</v>
      </c>
      <c r="AP4266" s="114"/>
      <c r="AQ4266" s="114"/>
      <c r="AR4266" s="114"/>
      <c r="AS4266" s="114"/>
      <c r="AT4266" s="190"/>
    </row>
    <row r="4267" spans="1:46" s="233" customFormat="1" ht="15" customHeight="1" x14ac:dyDescent="0.2">
      <c r="A4267" s="104"/>
      <c r="B4267" s="104">
        <f>VLOOKUP(BJB!$F$9:$F$5599,Ctrl!$B$4:$C$399,2,0)</f>
        <v>35</v>
      </c>
      <c r="C4267" s="104">
        <f>VLOOKUP(BJB!$G$9:$G$5599,Ctrl!$E$4:$F$399,2,0)</f>
        <v>1</v>
      </c>
      <c r="D4267" s="219">
        <v>1</v>
      </c>
      <c r="E4267" s="104" t="str">
        <f>VLOOKUP(BJB!$F$9:$F$5599,Ctrl!$B$4:$D$399,3,0)</f>
        <v>III</v>
      </c>
      <c r="F4267" s="841" t="s">
        <v>9732</v>
      </c>
      <c r="G4267" s="841" t="s">
        <v>4804</v>
      </c>
      <c r="H4267" s="125">
        <v>1130114000404</v>
      </c>
      <c r="I4267" s="220">
        <f>IF(G4266=BJB!$G3691,I4266+1,1)</f>
        <v>1</v>
      </c>
      <c r="J4267" s="912" t="s">
        <v>24116</v>
      </c>
      <c r="K4267" s="121" t="s">
        <v>6220</v>
      </c>
      <c r="L4267" s="104" t="s">
        <v>6477</v>
      </c>
      <c r="M4267" s="104" t="s">
        <v>6248</v>
      </c>
      <c r="N4267" s="120">
        <v>41333</v>
      </c>
      <c r="O4267" s="107">
        <v>70000000</v>
      </c>
      <c r="P4267" s="105" t="s">
        <v>17179</v>
      </c>
      <c r="Q4267" s="120">
        <v>41830</v>
      </c>
      <c r="R4267" s="105">
        <v>77186924</v>
      </c>
      <c r="S4267" s="146" t="s">
        <v>6267</v>
      </c>
      <c r="T4267" s="109">
        <v>42030</v>
      </c>
      <c r="U4267" s="114">
        <v>49000000</v>
      </c>
      <c r="V4267" s="109">
        <v>42030</v>
      </c>
      <c r="W4267" s="141">
        <v>49000000</v>
      </c>
      <c r="X4267" s="141">
        <v>0</v>
      </c>
      <c r="Y4267" s="141">
        <v>0</v>
      </c>
      <c r="Z4267" s="141">
        <v>0</v>
      </c>
      <c r="AA4267" s="114">
        <v>420000</v>
      </c>
      <c r="AB4267" s="114"/>
      <c r="AC4267" s="132"/>
      <c r="AD4267" s="141"/>
      <c r="AE4267" s="106">
        <v>0</v>
      </c>
      <c r="AF4267" s="106">
        <v>0</v>
      </c>
      <c r="AG4267" s="106">
        <v>0</v>
      </c>
      <c r="AH4267" s="136"/>
      <c r="AI4267" s="114"/>
      <c r="AJ4267" s="114"/>
      <c r="AK4267" s="114"/>
      <c r="AL4267" s="114"/>
      <c r="AM4267" s="114"/>
      <c r="AN4267" s="114">
        <f t="shared" si="132"/>
        <v>420000</v>
      </c>
      <c r="AO4267" s="114">
        <f t="shared" si="133"/>
        <v>48580000</v>
      </c>
      <c r="AP4267" s="114"/>
      <c r="AQ4267" s="114"/>
      <c r="AR4267" s="114"/>
      <c r="AS4267" s="114"/>
      <c r="AT4267" s="190"/>
    </row>
    <row r="4268" spans="1:46" s="233" customFormat="1" ht="15" customHeight="1" x14ac:dyDescent="0.2">
      <c r="A4268" s="104"/>
      <c r="B4268" s="104">
        <f>VLOOKUP(BJB!$F$9:$F$5599,Ctrl!$B$4:$C$399,2,0)</f>
        <v>35</v>
      </c>
      <c r="C4268" s="104">
        <f>VLOOKUP(BJB!$G$9:$G$5599,Ctrl!$E$4:$F$399,2,0)</f>
        <v>1</v>
      </c>
      <c r="D4268" s="219">
        <v>1</v>
      </c>
      <c r="E4268" s="104" t="str">
        <f>VLOOKUP(BJB!$F$9:$F$5599,Ctrl!$B$4:$D$399,3,0)</f>
        <v>III</v>
      </c>
      <c r="F4268" s="841" t="s">
        <v>9732</v>
      </c>
      <c r="G4268" s="841" t="s">
        <v>4804</v>
      </c>
      <c r="H4268" s="125"/>
      <c r="I4268" s="220">
        <f>IF(G4267=BJB!$G3692,I4267+1,1)</f>
        <v>1</v>
      </c>
      <c r="J4268" s="912" t="s">
        <v>24117</v>
      </c>
      <c r="K4268" s="121" t="s">
        <v>6221</v>
      </c>
      <c r="L4268" s="104" t="s">
        <v>6477</v>
      </c>
      <c r="M4268" s="104" t="s">
        <v>6057</v>
      </c>
      <c r="N4268" s="120">
        <v>41411</v>
      </c>
      <c r="O4268" s="114">
        <v>60000000</v>
      </c>
      <c r="P4268" s="105" t="s">
        <v>17180</v>
      </c>
      <c r="Q4268" s="120">
        <v>41830</v>
      </c>
      <c r="R4268" s="105">
        <v>80418946</v>
      </c>
      <c r="S4268" s="146" t="s">
        <v>6267</v>
      </c>
      <c r="T4268" s="109">
        <v>42030</v>
      </c>
      <c r="U4268" s="114">
        <v>42000000</v>
      </c>
      <c r="V4268" s="109">
        <v>42030</v>
      </c>
      <c r="W4268" s="141">
        <v>42000000</v>
      </c>
      <c r="X4268" s="141">
        <v>0</v>
      </c>
      <c r="Y4268" s="141">
        <v>0</v>
      </c>
      <c r="Z4268" s="141">
        <v>0</v>
      </c>
      <c r="AA4268" s="223">
        <v>0</v>
      </c>
      <c r="AB4268" s="223"/>
      <c r="AC4268" s="114"/>
      <c r="AD4268" s="141"/>
      <c r="AE4268" s="106">
        <v>0</v>
      </c>
      <c r="AF4268" s="106">
        <v>0</v>
      </c>
      <c r="AG4268" s="106">
        <v>0</v>
      </c>
      <c r="AH4268" s="136"/>
      <c r="AI4268" s="114"/>
      <c r="AJ4268" s="114"/>
      <c r="AK4268" s="114"/>
      <c r="AL4268" s="114"/>
      <c r="AM4268" s="114"/>
      <c r="AN4268" s="114">
        <f t="shared" si="132"/>
        <v>0</v>
      </c>
      <c r="AO4268" s="114">
        <f t="shared" si="133"/>
        <v>42000000</v>
      </c>
      <c r="AP4268" s="114"/>
      <c r="AQ4268" s="114"/>
      <c r="AR4268" s="114"/>
      <c r="AS4268" s="114"/>
      <c r="AT4268" s="190"/>
    </row>
    <row r="4269" spans="1:46" s="189" customFormat="1" ht="15" customHeight="1" x14ac:dyDescent="0.2">
      <c r="A4269" s="104"/>
      <c r="B4269" s="104">
        <f>VLOOKUP(BJB!$F$9:$F$5599,Ctrl!$B$4:$C$399,2,0)</f>
        <v>35</v>
      </c>
      <c r="C4269" s="104">
        <f>VLOOKUP(BJB!$G$9:$G$5599,Ctrl!$E$4:$F$399,2,0)</f>
        <v>1</v>
      </c>
      <c r="D4269" s="219">
        <v>1</v>
      </c>
      <c r="E4269" s="104" t="str">
        <f>VLOOKUP(BJB!$F$9:$F$5599,Ctrl!$B$4:$D$399,3,0)</f>
        <v>III</v>
      </c>
      <c r="F4269" s="841" t="s">
        <v>10582</v>
      </c>
      <c r="G4269" s="841" t="s">
        <v>8021</v>
      </c>
      <c r="H4269" s="125">
        <v>1130211000577</v>
      </c>
      <c r="I4269" s="220">
        <f>IF(G4268=BJB!$G3693,I4268+1,1)</f>
        <v>1</v>
      </c>
      <c r="J4269" s="912" t="s">
        <v>24118</v>
      </c>
      <c r="K4269" s="121" t="s">
        <v>10968</v>
      </c>
      <c r="L4269" s="104" t="s">
        <v>6477</v>
      </c>
      <c r="M4269" s="104" t="s">
        <v>6057</v>
      </c>
      <c r="N4269" s="120">
        <v>41411</v>
      </c>
      <c r="O4269" s="105">
        <v>100000000</v>
      </c>
      <c r="P4269" s="105" t="s">
        <v>17181</v>
      </c>
      <c r="Q4269" s="120">
        <v>42144</v>
      </c>
      <c r="R4269" s="105">
        <v>85800421</v>
      </c>
      <c r="S4269" s="146" t="s">
        <v>8378</v>
      </c>
      <c r="T4269" s="109">
        <v>42153</v>
      </c>
      <c r="U4269" s="141">
        <v>56685326</v>
      </c>
      <c r="V4269" s="109">
        <v>42153</v>
      </c>
      <c r="W4269" s="141">
        <v>56685326</v>
      </c>
      <c r="X4269" s="141">
        <v>0</v>
      </c>
      <c r="Y4269" s="141">
        <v>0</v>
      </c>
      <c r="Z4269" s="141">
        <v>0</v>
      </c>
      <c r="AA4269" s="114">
        <v>2105802</v>
      </c>
      <c r="AB4269" s="136"/>
      <c r="AC4269" s="132"/>
      <c r="AD4269" s="141"/>
      <c r="AE4269" s="106">
        <v>0</v>
      </c>
      <c r="AF4269" s="106">
        <v>0</v>
      </c>
      <c r="AG4269" s="106">
        <v>0</v>
      </c>
      <c r="AH4269" s="111"/>
      <c r="AI4269" s="106"/>
      <c r="AJ4269" s="106"/>
      <c r="AK4269" s="106"/>
      <c r="AL4269" s="106"/>
      <c r="AM4269" s="106"/>
      <c r="AN4269" s="114">
        <f t="shared" si="132"/>
        <v>2105802</v>
      </c>
      <c r="AO4269" s="114">
        <f t="shared" si="133"/>
        <v>54579524</v>
      </c>
      <c r="AP4269" s="114"/>
      <c r="AQ4269" s="114"/>
      <c r="AR4269" s="114"/>
      <c r="AS4269" s="114"/>
      <c r="AT4269" s="190"/>
    </row>
    <row r="4270" spans="1:46" s="189" customFormat="1" ht="15" customHeight="1" x14ac:dyDescent="0.2">
      <c r="A4270" s="104"/>
      <c r="B4270" s="104">
        <f>VLOOKUP(BJB!$F$9:$F$5599,Ctrl!$B$4:$C$399,2,0)</f>
        <v>35</v>
      </c>
      <c r="C4270" s="104">
        <f>VLOOKUP(BJB!$G$9:$G$5599,Ctrl!$E$4:$F$399,2,0)</f>
        <v>1</v>
      </c>
      <c r="D4270" s="219">
        <v>1</v>
      </c>
      <c r="E4270" s="104" t="str">
        <f>VLOOKUP(BJB!$F$9:$F$5599,Ctrl!$B$4:$D$399,3,0)</f>
        <v>III</v>
      </c>
      <c r="F4270" s="841" t="s">
        <v>9732</v>
      </c>
      <c r="G4270" s="841" t="s">
        <v>4804</v>
      </c>
      <c r="H4270" s="125"/>
      <c r="I4270" s="220">
        <f>IF(G4269=BJB!$G3696,I4269+1,1)</f>
        <v>1</v>
      </c>
      <c r="J4270" s="912" t="s">
        <v>24119</v>
      </c>
      <c r="K4270" s="121" t="s">
        <v>6449</v>
      </c>
      <c r="L4270" s="104" t="s">
        <v>6477</v>
      </c>
      <c r="M4270" s="104" t="s">
        <v>5020</v>
      </c>
      <c r="N4270" s="120">
        <v>41253</v>
      </c>
      <c r="O4270" s="107">
        <v>150000000</v>
      </c>
      <c r="P4270" s="105" t="s">
        <v>17182</v>
      </c>
      <c r="Q4270" s="120">
        <v>41591</v>
      </c>
      <c r="R4270" s="105">
        <v>188985205</v>
      </c>
      <c r="S4270" s="146" t="s">
        <v>6502</v>
      </c>
      <c r="T4270" s="109">
        <v>42060</v>
      </c>
      <c r="U4270" s="118">
        <v>105000000</v>
      </c>
      <c r="V4270" s="109">
        <v>42060</v>
      </c>
      <c r="W4270" s="141">
        <v>105000000</v>
      </c>
      <c r="X4270" s="141">
        <v>0</v>
      </c>
      <c r="Y4270" s="141">
        <v>0</v>
      </c>
      <c r="Z4270" s="141">
        <v>0</v>
      </c>
      <c r="AA4270" s="223">
        <v>0</v>
      </c>
      <c r="AB4270" s="223"/>
      <c r="AC4270" s="114"/>
      <c r="AD4270" s="141"/>
      <c r="AE4270" s="106">
        <v>0</v>
      </c>
      <c r="AF4270" s="106">
        <v>0</v>
      </c>
      <c r="AG4270" s="106">
        <v>0</v>
      </c>
      <c r="AH4270" s="114"/>
      <c r="AI4270" s="114"/>
      <c r="AJ4270" s="114"/>
      <c r="AK4270" s="114"/>
      <c r="AL4270" s="114"/>
      <c r="AM4270" s="114"/>
      <c r="AN4270" s="114">
        <f t="shared" si="132"/>
        <v>0</v>
      </c>
      <c r="AO4270" s="114">
        <f t="shared" si="133"/>
        <v>105000000</v>
      </c>
      <c r="AP4270" s="114"/>
      <c r="AQ4270" s="114"/>
      <c r="AR4270" s="114"/>
      <c r="AS4270" s="114"/>
      <c r="AT4270" s="190"/>
    </row>
    <row r="4271" spans="1:46" s="189" customFormat="1" ht="15" customHeight="1" x14ac:dyDescent="0.2">
      <c r="A4271" s="104"/>
      <c r="B4271" s="104">
        <f>VLOOKUP(BJB!$F$9:$F$5599,Ctrl!$B$4:$C$399,2,0)</f>
        <v>35</v>
      </c>
      <c r="C4271" s="104">
        <f>VLOOKUP(BJB!$G$9:$G$5599,Ctrl!$E$4:$F$399,2,0)</f>
        <v>1</v>
      </c>
      <c r="D4271" s="219">
        <v>1</v>
      </c>
      <c r="E4271" s="104" t="str">
        <f>VLOOKUP(BJB!$F$9:$F$5599,Ctrl!$B$4:$D$399,3,0)</f>
        <v>III</v>
      </c>
      <c r="F4271" s="841" t="s">
        <v>9732</v>
      </c>
      <c r="G4271" s="841" t="s">
        <v>4804</v>
      </c>
      <c r="H4271" s="125"/>
      <c r="I4271" s="220">
        <f>IF(G4270=BJB!$G3697,I4270+1,1)</f>
        <v>1</v>
      </c>
      <c r="J4271" s="912" t="s">
        <v>24120</v>
      </c>
      <c r="K4271" s="121" t="s">
        <v>4805</v>
      </c>
      <c r="L4271" s="104" t="s">
        <v>6477</v>
      </c>
      <c r="M4271" s="104" t="s">
        <v>4708</v>
      </c>
      <c r="N4271" s="120">
        <v>41052</v>
      </c>
      <c r="O4271" s="107">
        <v>25000000</v>
      </c>
      <c r="P4271" s="105" t="s">
        <v>17044</v>
      </c>
      <c r="Q4271" s="120">
        <v>41481</v>
      </c>
      <c r="R4271" s="105">
        <v>24503579</v>
      </c>
      <c r="S4271" s="146" t="s">
        <v>124</v>
      </c>
      <c r="T4271" s="109">
        <v>41547</v>
      </c>
      <c r="U4271" s="116">
        <v>17122705</v>
      </c>
      <c r="V4271" s="109">
        <v>41540</v>
      </c>
      <c r="W4271" s="141">
        <v>17122705</v>
      </c>
      <c r="X4271" s="141">
        <v>0</v>
      </c>
      <c r="Y4271" s="141">
        <v>0</v>
      </c>
      <c r="Z4271" s="141">
        <v>0</v>
      </c>
      <c r="AA4271" s="114">
        <v>0</v>
      </c>
      <c r="AB4271" s="114"/>
      <c r="AC4271" s="116"/>
      <c r="AD4271" s="141"/>
      <c r="AE4271" s="106">
        <v>0</v>
      </c>
      <c r="AF4271" s="106">
        <v>0</v>
      </c>
      <c r="AG4271" s="106">
        <v>0</v>
      </c>
      <c r="AH4271" s="116"/>
      <c r="AI4271" s="116"/>
      <c r="AJ4271" s="116"/>
      <c r="AK4271" s="116"/>
      <c r="AL4271" s="116"/>
      <c r="AM4271" s="116"/>
      <c r="AN4271" s="114">
        <f t="shared" si="132"/>
        <v>0</v>
      </c>
      <c r="AO4271" s="114">
        <f t="shared" si="133"/>
        <v>17122705</v>
      </c>
      <c r="AP4271" s="114"/>
      <c r="AQ4271" s="114"/>
      <c r="AR4271" s="114"/>
      <c r="AS4271" s="114"/>
      <c r="AT4271" s="190"/>
    </row>
    <row r="4272" spans="1:46" s="189" customFormat="1" ht="15" customHeight="1" x14ac:dyDescent="0.2">
      <c r="A4272" s="104"/>
      <c r="B4272" s="104">
        <f>VLOOKUP(BJB!$F$9:$F$5599,Ctrl!$B$4:$C$399,2,0)</f>
        <v>35</v>
      </c>
      <c r="C4272" s="104">
        <f>VLOOKUP(BJB!$G$9:$G$5599,Ctrl!$E$4:$F$399,2,0)</f>
        <v>1</v>
      </c>
      <c r="D4272" s="219">
        <v>1</v>
      </c>
      <c r="E4272" s="104" t="str">
        <f>VLOOKUP(BJB!$F$9:$F$5599,Ctrl!$B$4:$D$399,3,0)</f>
        <v>III</v>
      </c>
      <c r="F4272" s="841" t="s">
        <v>9732</v>
      </c>
      <c r="G4272" s="841" t="s">
        <v>4804</v>
      </c>
      <c r="H4272" s="125"/>
      <c r="I4272" s="220">
        <f>IF(G4271=BJB!$G3698,I4271+1,1)</f>
        <v>1</v>
      </c>
      <c r="J4272" s="912" t="s">
        <v>24121</v>
      </c>
      <c r="K4272" s="121" t="s">
        <v>4806</v>
      </c>
      <c r="L4272" s="104" t="s">
        <v>6477</v>
      </c>
      <c r="M4272" s="104" t="s">
        <v>4807</v>
      </c>
      <c r="N4272" s="120">
        <v>41009</v>
      </c>
      <c r="O4272" s="107">
        <v>150000000</v>
      </c>
      <c r="P4272" s="105" t="s">
        <v>17044</v>
      </c>
      <c r="Q4272" s="120">
        <v>41481</v>
      </c>
      <c r="R4272" s="105">
        <v>185834310</v>
      </c>
      <c r="S4272" s="146" t="s">
        <v>124</v>
      </c>
      <c r="T4272" s="109">
        <v>41547</v>
      </c>
      <c r="U4272" s="116">
        <v>105000000</v>
      </c>
      <c r="V4272" s="109">
        <v>41540</v>
      </c>
      <c r="W4272" s="141">
        <v>105000000</v>
      </c>
      <c r="X4272" s="141">
        <v>0</v>
      </c>
      <c r="Y4272" s="141">
        <v>0</v>
      </c>
      <c r="Z4272" s="141">
        <v>0</v>
      </c>
      <c r="AA4272" s="114">
        <v>1400000</v>
      </c>
      <c r="AB4272" s="114"/>
      <c r="AC4272" s="116"/>
      <c r="AD4272" s="141"/>
      <c r="AE4272" s="106">
        <v>0</v>
      </c>
      <c r="AF4272" s="106">
        <v>0</v>
      </c>
      <c r="AG4272" s="106">
        <v>0</v>
      </c>
      <c r="AH4272" s="116"/>
      <c r="AI4272" s="116"/>
      <c r="AJ4272" s="116"/>
      <c r="AK4272" s="116"/>
      <c r="AL4272" s="116"/>
      <c r="AM4272" s="116"/>
      <c r="AN4272" s="114">
        <f t="shared" si="132"/>
        <v>1400000</v>
      </c>
      <c r="AO4272" s="114">
        <f t="shared" si="133"/>
        <v>103600000</v>
      </c>
      <c r="AP4272" s="114"/>
      <c r="AQ4272" s="114"/>
      <c r="AR4272" s="114"/>
      <c r="AS4272" s="114"/>
      <c r="AT4272" s="190"/>
    </row>
    <row r="4273" spans="1:46" s="189" customFormat="1" ht="15" customHeight="1" x14ac:dyDescent="0.2">
      <c r="A4273" s="104"/>
      <c r="B4273" s="104">
        <f>VLOOKUP(BJB!$F$9:$F$5599,Ctrl!$B$4:$C$399,2,0)</f>
        <v>35</v>
      </c>
      <c r="C4273" s="104">
        <f>VLOOKUP(BJB!$G$9:$G$5599,Ctrl!$E$4:$F$399,2,0)</f>
        <v>1</v>
      </c>
      <c r="D4273" s="219">
        <v>1</v>
      </c>
      <c r="E4273" s="104" t="str">
        <f>VLOOKUP(BJB!$F$9:$F$5599,Ctrl!$B$4:$D$399,3,0)</f>
        <v>III</v>
      </c>
      <c r="F4273" s="841" t="s">
        <v>9732</v>
      </c>
      <c r="G4273" s="841" t="s">
        <v>4804</v>
      </c>
      <c r="H4273" s="125"/>
      <c r="I4273" s="220">
        <f>IF(G4272=BJB!$G3699,I4272+1,1)</f>
        <v>1</v>
      </c>
      <c r="J4273" s="912" t="s">
        <v>24122</v>
      </c>
      <c r="K4273" s="121" t="s">
        <v>4808</v>
      </c>
      <c r="L4273" s="104" t="s">
        <v>6477</v>
      </c>
      <c r="M4273" s="104" t="s">
        <v>4809</v>
      </c>
      <c r="N4273" s="120">
        <v>41130</v>
      </c>
      <c r="O4273" s="107">
        <v>250000000</v>
      </c>
      <c r="P4273" s="105" t="s">
        <v>17044</v>
      </c>
      <c r="Q4273" s="120">
        <v>41481</v>
      </c>
      <c r="R4273" s="105">
        <v>256650291</v>
      </c>
      <c r="S4273" s="146" t="s">
        <v>124</v>
      </c>
      <c r="T4273" s="109">
        <v>41547</v>
      </c>
      <c r="U4273" s="116">
        <v>169729820</v>
      </c>
      <c r="V4273" s="109">
        <v>41540</v>
      </c>
      <c r="W4273" s="141">
        <v>169729820</v>
      </c>
      <c r="X4273" s="141">
        <v>0</v>
      </c>
      <c r="Y4273" s="141">
        <v>0</v>
      </c>
      <c r="Z4273" s="141">
        <v>0</v>
      </c>
      <c r="AA4273" s="114">
        <v>840000</v>
      </c>
      <c r="AB4273" s="114"/>
      <c r="AC4273" s="116"/>
      <c r="AD4273" s="141"/>
      <c r="AE4273" s="106">
        <v>0</v>
      </c>
      <c r="AF4273" s="106">
        <v>0</v>
      </c>
      <c r="AG4273" s="106">
        <v>0</v>
      </c>
      <c r="AH4273" s="116"/>
      <c r="AI4273" s="116"/>
      <c r="AJ4273" s="116"/>
      <c r="AK4273" s="116"/>
      <c r="AL4273" s="116"/>
      <c r="AM4273" s="116"/>
      <c r="AN4273" s="114">
        <f t="shared" si="132"/>
        <v>840000</v>
      </c>
      <c r="AO4273" s="114">
        <f t="shared" si="133"/>
        <v>168889820</v>
      </c>
      <c r="AP4273" s="114"/>
      <c r="AQ4273" s="114"/>
      <c r="AR4273" s="114"/>
      <c r="AS4273" s="114"/>
      <c r="AT4273" s="190"/>
    </row>
    <row r="4274" spans="1:46" s="189" customFormat="1" ht="15" customHeight="1" x14ac:dyDescent="0.2">
      <c r="A4274" s="104"/>
      <c r="B4274" s="104">
        <f>VLOOKUP(BJB!$F$9:$F$5599,Ctrl!$B$4:$C$399,2,0)</f>
        <v>35</v>
      </c>
      <c r="C4274" s="104">
        <f>VLOOKUP(BJB!$G$9:$G$5599,Ctrl!$E$4:$F$399,2,0)</f>
        <v>1</v>
      </c>
      <c r="D4274" s="219">
        <v>1</v>
      </c>
      <c r="E4274" s="104" t="str">
        <f>VLOOKUP(BJB!$F$9:$F$5599,Ctrl!$B$4:$D$399,3,0)</f>
        <v>III</v>
      </c>
      <c r="F4274" s="841" t="s">
        <v>9732</v>
      </c>
      <c r="G4274" s="841" t="s">
        <v>4804</v>
      </c>
      <c r="H4274" s="125"/>
      <c r="I4274" s="220">
        <f>IF(G4273=BJB!$G3701,I4273+1,1)</f>
        <v>1</v>
      </c>
      <c r="J4274" s="912" t="s">
        <v>24123</v>
      </c>
      <c r="K4274" s="121" t="s">
        <v>4812</v>
      </c>
      <c r="L4274" s="104" t="s">
        <v>6477</v>
      </c>
      <c r="M4274" s="104" t="s">
        <v>4807</v>
      </c>
      <c r="N4274" s="120">
        <v>41009</v>
      </c>
      <c r="O4274" s="107">
        <v>200000000</v>
      </c>
      <c r="P4274" s="105" t="s">
        <v>17044</v>
      </c>
      <c r="Q4274" s="120">
        <v>41481</v>
      </c>
      <c r="R4274" s="105">
        <v>225614763</v>
      </c>
      <c r="S4274" s="146" t="s">
        <v>124</v>
      </c>
      <c r="T4274" s="109">
        <v>41547</v>
      </c>
      <c r="U4274" s="116">
        <v>140000000</v>
      </c>
      <c r="V4274" s="109">
        <v>41540</v>
      </c>
      <c r="W4274" s="141">
        <v>140000000</v>
      </c>
      <c r="X4274" s="141">
        <v>0</v>
      </c>
      <c r="Y4274" s="141">
        <v>0</v>
      </c>
      <c r="Z4274" s="141">
        <v>0</v>
      </c>
      <c r="AA4274" s="114">
        <v>0</v>
      </c>
      <c r="AB4274" s="114"/>
      <c r="AC4274" s="116"/>
      <c r="AD4274" s="141"/>
      <c r="AE4274" s="106">
        <v>0</v>
      </c>
      <c r="AF4274" s="106">
        <v>0</v>
      </c>
      <c r="AG4274" s="106">
        <v>0</v>
      </c>
      <c r="AH4274" s="116"/>
      <c r="AI4274" s="116"/>
      <c r="AJ4274" s="116"/>
      <c r="AK4274" s="116"/>
      <c r="AL4274" s="116"/>
      <c r="AM4274" s="116"/>
      <c r="AN4274" s="114">
        <f t="shared" si="132"/>
        <v>0</v>
      </c>
      <c r="AO4274" s="114">
        <f t="shared" si="133"/>
        <v>140000000</v>
      </c>
      <c r="AP4274" s="114"/>
      <c r="AQ4274" s="114"/>
      <c r="AR4274" s="114"/>
      <c r="AS4274" s="114"/>
      <c r="AT4274" s="191"/>
    </row>
    <row r="4275" spans="1:46" s="233" customFormat="1" ht="15" customHeight="1" x14ac:dyDescent="0.2">
      <c r="A4275" s="104"/>
      <c r="B4275" s="104">
        <f>VLOOKUP(BJB!$F$9:$F$5599,Ctrl!$B$4:$C$399,2,0)</f>
        <v>35</v>
      </c>
      <c r="C4275" s="104">
        <f>VLOOKUP(BJB!$G$9:$G$5599,Ctrl!$E$4:$F$399,2,0)</f>
        <v>1</v>
      </c>
      <c r="D4275" s="219">
        <v>1</v>
      </c>
      <c r="E4275" s="104" t="str">
        <f>VLOOKUP(BJB!$F$9:$F$5599,Ctrl!$B$4:$D$399,3,0)</f>
        <v>III</v>
      </c>
      <c r="F4275" s="841" t="s">
        <v>9732</v>
      </c>
      <c r="G4275" s="841" t="s">
        <v>4804</v>
      </c>
      <c r="H4275" s="125">
        <v>1111125000082</v>
      </c>
      <c r="I4275" s="220">
        <f>IF(G4274=BJB!$G3702,I4274+1,1)</f>
        <v>1</v>
      </c>
      <c r="J4275" s="912" t="s">
        <v>24124</v>
      </c>
      <c r="K4275" s="121" t="s">
        <v>4813</v>
      </c>
      <c r="L4275" s="104" t="s">
        <v>6477</v>
      </c>
      <c r="M4275" s="104" t="s">
        <v>4814</v>
      </c>
      <c r="N4275" s="120">
        <v>40945</v>
      </c>
      <c r="O4275" s="107">
        <v>35000000</v>
      </c>
      <c r="P4275" s="105" t="s">
        <v>17044</v>
      </c>
      <c r="Q4275" s="120">
        <v>41481</v>
      </c>
      <c r="R4275" s="105">
        <v>29504561</v>
      </c>
      <c r="S4275" s="146" t="s">
        <v>124</v>
      </c>
      <c r="T4275" s="109">
        <v>41547</v>
      </c>
      <c r="U4275" s="116">
        <v>19712482</v>
      </c>
      <c r="V4275" s="109">
        <v>41540</v>
      </c>
      <c r="W4275" s="141">
        <v>19712482</v>
      </c>
      <c r="X4275" s="141">
        <v>0</v>
      </c>
      <c r="Y4275" s="141">
        <v>0</v>
      </c>
      <c r="Z4275" s="141">
        <v>0</v>
      </c>
      <c r="AA4275" s="114">
        <v>359669</v>
      </c>
      <c r="AB4275" s="114"/>
      <c r="AC4275" s="132"/>
      <c r="AD4275" s="141"/>
      <c r="AE4275" s="106">
        <v>0</v>
      </c>
      <c r="AF4275" s="106">
        <v>0</v>
      </c>
      <c r="AG4275" s="106">
        <v>0</v>
      </c>
      <c r="AH4275" s="116"/>
      <c r="AI4275" s="116"/>
      <c r="AJ4275" s="116"/>
      <c r="AK4275" s="116"/>
      <c r="AL4275" s="116"/>
      <c r="AM4275" s="116"/>
      <c r="AN4275" s="114">
        <f t="shared" si="132"/>
        <v>359669</v>
      </c>
      <c r="AO4275" s="114">
        <f t="shared" si="133"/>
        <v>19352813</v>
      </c>
      <c r="AP4275" s="114"/>
      <c r="AQ4275" s="114"/>
      <c r="AR4275" s="114"/>
      <c r="AS4275" s="114"/>
      <c r="AT4275" s="190"/>
    </row>
    <row r="4276" spans="1:46" s="189" customFormat="1" ht="15" customHeight="1" x14ac:dyDescent="0.2">
      <c r="A4276" s="104"/>
      <c r="B4276" s="104">
        <f>VLOOKUP(BJB!$F$9:$F$5599,Ctrl!$B$4:$C$399,2,0)</f>
        <v>35</v>
      </c>
      <c r="C4276" s="104">
        <f>VLOOKUP(BJB!$G$9:$G$5599,Ctrl!$E$4:$F$399,2,0)</f>
        <v>1</v>
      </c>
      <c r="D4276" s="219">
        <v>1</v>
      </c>
      <c r="E4276" s="104" t="str">
        <f>VLOOKUP(BJB!$F$9:$F$5599,Ctrl!$B$4:$D$399,3,0)</f>
        <v>III</v>
      </c>
      <c r="F4276" s="841" t="s">
        <v>9732</v>
      </c>
      <c r="G4276" s="841" t="s">
        <v>4804</v>
      </c>
      <c r="H4276" s="125"/>
      <c r="I4276" s="220">
        <f>IF(G4275=BJB!$G3703,I4275+1,1)</f>
        <v>1</v>
      </c>
      <c r="J4276" s="912" t="s">
        <v>24125</v>
      </c>
      <c r="K4276" s="121" t="s">
        <v>4815</v>
      </c>
      <c r="L4276" s="104" t="s">
        <v>6477</v>
      </c>
      <c r="M4276" s="104" t="s">
        <v>4708</v>
      </c>
      <c r="N4276" s="120">
        <v>41052</v>
      </c>
      <c r="O4276" s="107">
        <v>15000000</v>
      </c>
      <c r="P4276" s="105" t="s">
        <v>17044</v>
      </c>
      <c r="Q4276" s="120">
        <v>41481</v>
      </c>
      <c r="R4276" s="105">
        <v>17248944</v>
      </c>
      <c r="S4276" s="146" t="s">
        <v>124</v>
      </c>
      <c r="T4276" s="109">
        <v>41547</v>
      </c>
      <c r="U4276" s="116">
        <v>10500000</v>
      </c>
      <c r="V4276" s="109">
        <v>41540</v>
      </c>
      <c r="W4276" s="141">
        <v>10500000</v>
      </c>
      <c r="X4276" s="141">
        <v>0</v>
      </c>
      <c r="Y4276" s="141">
        <v>0</v>
      </c>
      <c r="Z4276" s="141">
        <v>0</v>
      </c>
      <c r="AA4276" s="114">
        <v>158041</v>
      </c>
      <c r="AB4276" s="114"/>
      <c r="AC4276" s="116"/>
      <c r="AD4276" s="141"/>
      <c r="AE4276" s="106">
        <v>0</v>
      </c>
      <c r="AF4276" s="106">
        <v>0</v>
      </c>
      <c r="AG4276" s="106">
        <v>0</v>
      </c>
      <c r="AH4276" s="116"/>
      <c r="AI4276" s="116"/>
      <c r="AJ4276" s="116"/>
      <c r="AK4276" s="116"/>
      <c r="AL4276" s="116"/>
      <c r="AM4276" s="116"/>
      <c r="AN4276" s="114">
        <f t="shared" si="132"/>
        <v>158041</v>
      </c>
      <c r="AO4276" s="114">
        <f t="shared" si="133"/>
        <v>10341959</v>
      </c>
      <c r="AP4276" s="114" t="s">
        <v>10693</v>
      </c>
      <c r="AQ4276" s="114" t="s">
        <v>11185</v>
      </c>
      <c r="AR4276" s="114" t="s">
        <v>10695</v>
      </c>
      <c r="AS4276" s="114">
        <v>125646833</v>
      </c>
      <c r="AT4276" s="190"/>
    </row>
    <row r="4277" spans="1:46" s="189" customFormat="1" ht="15" customHeight="1" x14ac:dyDescent="0.2">
      <c r="A4277" s="104"/>
      <c r="B4277" s="104">
        <f>VLOOKUP(BJB!$F$9:$F$5599,Ctrl!$B$4:$C$399,2,0)</f>
        <v>35</v>
      </c>
      <c r="C4277" s="104">
        <f>VLOOKUP(BJB!$G$9:$G$5599,Ctrl!$E$4:$F$399,2,0)</f>
        <v>1</v>
      </c>
      <c r="D4277" s="219">
        <v>1</v>
      </c>
      <c r="E4277" s="104" t="str">
        <f>VLOOKUP(BJB!$F$9:$F$5599,Ctrl!$B$4:$D$399,3,0)</f>
        <v>III</v>
      </c>
      <c r="F4277" s="841" t="s">
        <v>9732</v>
      </c>
      <c r="G4277" s="841" t="s">
        <v>4804</v>
      </c>
      <c r="H4277" s="684">
        <v>1120525000607</v>
      </c>
      <c r="I4277" s="220">
        <f>IF(G4276=BJB!$G3704,I4276+1,1)</f>
        <v>1</v>
      </c>
      <c r="J4277" s="912" t="s">
        <v>24126</v>
      </c>
      <c r="K4277" s="121" t="s">
        <v>4816</v>
      </c>
      <c r="L4277" s="104" t="s">
        <v>6477</v>
      </c>
      <c r="M4277" s="104" t="s">
        <v>4811</v>
      </c>
      <c r="N4277" s="120">
        <v>41124</v>
      </c>
      <c r="O4277" s="107">
        <v>70000000</v>
      </c>
      <c r="P4277" s="105" t="s">
        <v>17044</v>
      </c>
      <c r="Q4277" s="120">
        <v>41481</v>
      </c>
      <c r="R4277" s="105">
        <v>64716312</v>
      </c>
      <c r="S4277" s="146" t="s">
        <v>124</v>
      </c>
      <c r="T4277" s="109">
        <v>41547</v>
      </c>
      <c r="U4277" s="116">
        <v>43739024</v>
      </c>
      <c r="V4277" s="109">
        <v>41540</v>
      </c>
      <c r="W4277" s="141">
        <v>43739024</v>
      </c>
      <c r="X4277" s="141">
        <v>0</v>
      </c>
      <c r="Y4277" s="141">
        <v>0</v>
      </c>
      <c r="Z4277" s="141">
        <v>0</v>
      </c>
      <c r="AA4277" s="114">
        <v>1865399</v>
      </c>
      <c r="AB4277" s="114"/>
      <c r="AC4277" s="132"/>
      <c r="AD4277" s="141"/>
      <c r="AE4277" s="106">
        <v>0</v>
      </c>
      <c r="AF4277" s="106">
        <v>0</v>
      </c>
      <c r="AG4277" s="106">
        <v>0</v>
      </c>
      <c r="AH4277" s="222"/>
      <c r="AI4277" s="116"/>
      <c r="AJ4277" s="116"/>
      <c r="AK4277" s="116"/>
      <c r="AL4277" s="116"/>
      <c r="AM4277" s="116"/>
      <c r="AN4277" s="114">
        <f t="shared" si="132"/>
        <v>1865399</v>
      </c>
      <c r="AO4277" s="114">
        <f t="shared" si="133"/>
        <v>41873625</v>
      </c>
      <c r="AP4277" s="114"/>
      <c r="AQ4277" s="114"/>
      <c r="AR4277" s="114"/>
      <c r="AS4277" s="114"/>
      <c r="AT4277" s="190"/>
    </row>
    <row r="4278" spans="1:46" s="189" customFormat="1" ht="15" customHeight="1" x14ac:dyDescent="0.2">
      <c r="A4278" s="104"/>
      <c r="B4278" s="104">
        <f>VLOOKUP(BJB!$F$9:$F$5599,Ctrl!$B$4:$C$399,2,0)</f>
        <v>35</v>
      </c>
      <c r="C4278" s="104">
        <f>VLOOKUP(BJB!$G$9:$G$5599,Ctrl!$E$4:$F$399,2,0)</f>
        <v>1</v>
      </c>
      <c r="D4278" s="219">
        <v>1</v>
      </c>
      <c r="E4278" s="104" t="str">
        <f>VLOOKUP(BJB!$F$9:$F$5599,Ctrl!$B$4:$D$399,3,0)</f>
        <v>III</v>
      </c>
      <c r="F4278" s="841" t="s">
        <v>9732</v>
      </c>
      <c r="G4278" s="841" t="s">
        <v>4804</v>
      </c>
      <c r="H4278" s="125"/>
      <c r="I4278" s="220">
        <f>IF(G4277=BJB!$G3705,I4277+1,1)</f>
        <v>1</v>
      </c>
      <c r="J4278" s="912" t="s">
        <v>24127</v>
      </c>
      <c r="K4278" s="121" t="s">
        <v>4817</v>
      </c>
      <c r="L4278" s="104" t="s">
        <v>6477</v>
      </c>
      <c r="M4278" s="104" t="s">
        <v>4818</v>
      </c>
      <c r="N4278" s="120">
        <v>40819</v>
      </c>
      <c r="O4278" s="107">
        <v>70000000</v>
      </c>
      <c r="P4278" s="105" t="s">
        <v>17044</v>
      </c>
      <c r="Q4278" s="120">
        <v>41481</v>
      </c>
      <c r="R4278" s="105">
        <v>76412567</v>
      </c>
      <c r="S4278" s="146" t="s">
        <v>124</v>
      </c>
      <c r="T4278" s="109">
        <v>41547</v>
      </c>
      <c r="U4278" s="116">
        <v>49000000</v>
      </c>
      <c r="V4278" s="109">
        <v>41540</v>
      </c>
      <c r="W4278" s="141">
        <v>49000000</v>
      </c>
      <c r="X4278" s="141">
        <v>0</v>
      </c>
      <c r="Y4278" s="141">
        <v>0</v>
      </c>
      <c r="Z4278" s="141">
        <v>0</v>
      </c>
      <c r="AA4278" s="114">
        <v>45183173</v>
      </c>
      <c r="AB4278" s="114"/>
      <c r="AC4278" s="116"/>
      <c r="AD4278" s="141"/>
      <c r="AE4278" s="106">
        <v>0</v>
      </c>
      <c r="AF4278" s="106">
        <v>0</v>
      </c>
      <c r="AG4278" s="106">
        <v>0</v>
      </c>
      <c r="AH4278" s="116"/>
      <c r="AI4278" s="116"/>
      <c r="AJ4278" s="116"/>
      <c r="AK4278" s="116"/>
      <c r="AL4278" s="116"/>
      <c r="AM4278" s="116"/>
      <c r="AN4278" s="114">
        <f t="shared" si="132"/>
        <v>45183173</v>
      </c>
      <c r="AO4278" s="114">
        <f t="shared" si="133"/>
        <v>3816827</v>
      </c>
      <c r="AP4278" s="114"/>
      <c r="AQ4278" s="114"/>
      <c r="AR4278" s="114"/>
      <c r="AS4278" s="114"/>
      <c r="AT4278" s="190"/>
    </row>
    <row r="4279" spans="1:46" s="189" customFormat="1" ht="15" customHeight="1" x14ac:dyDescent="0.2">
      <c r="A4279" s="104"/>
      <c r="B4279" s="104">
        <f>VLOOKUP(BJB!$F$9:$F$5599,Ctrl!$B$4:$C$399,2,0)</f>
        <v>35</v>
      </c>
      <c r="C4279" s="104">
        <f>VLOOKUP(BJB!$G$9:$G$5599,Ctrl!$E$4:$F$399,2,0)</f>
        <v>1</v>
      </c>
      <c r="D4279" s="219">
        <v>1</v>
      </c>
      <c r="E4279" s="104" t="str">
        <f>VLOOKUP(BJB!$F$9:$F$5599,Ctrl!$B$4:$D$399,3,0)</f>
        <v>III</v>
      </c>
      <c r="F4279" s="841" t="s">
        <v>9732</v>
      </c>
      <c r="G4279" s="841" t="s">
        <v>4804</v>
      </c>
      <c r="H4279" s="125"/>
      <c r="I4279" s="220">
        <f>IF(G4278=BJB!$G3706,I4278+1,1)</f>
        <v>1</v>
      </c>
      <c r="J4279" s="912" t="s">
        <v>24128</v>
      </c>
      <c r="K4279" s="121" t="s">
        <v>4819</v>
      </c>
      <c r="L4279" s="104" t="s">
        <v>6477</v>
      </c>
      <c r="M4279" s="104" t="s">
        <v>4809</v>
      </c>
      <c r="N4279" s="120">
        <v>41130</v>
      </c>
      <c r="O4279" s="134">
        <v>25000000</v>
      </c>
      <c r="P4279" s="105" t="s">
        <v>17044</v>
      </c>
      <c r="Q4279" s="120">
        <v>41481</v>
      </c>
      <c r="R4279" s="105">
        <v>25287836</v>
      </c>
      <c r="S4279" s="146" t="s">
        <v>124</v>
      </c>
      <c r="T4279" s="109">
        <v>41547</v>
      </c>
      <c r="U4279" s="116">
        <v>17144939</v>
      </c>
      <c r="V4279" s="109">
        <v>41540</v>
      </c>
      <c r="W4279" s="141">
        <v>17144939</v>
      </c>
      <c r="X4279" s="141">
        <v>0</v>
      </c>
      <c r="Y4279" s="141">
        <v>0</v>
      </c>
      <c r="Z4279" s="141">
        <v>0</v>
      </c>
      <c r="AA4279" s="114">
        <v>0</v>
      </c>
      <c r="AB4279" s="114"/>
      <c r="AC4279" s="116"/>
      <c r="AD4279" s="141"/>
      <c r="AE4279" s="106">
        <v>0</v>
      </c>
      <c r="AF4279" s="106">
        <v>0</v>
      </c>
      <c r="AG4279" s="106">
        <v>0</v>
      </c>
      <c r="AH4279" s="116"/>
      <c r="AI4279" s="116"/>
      <c r="AJ4279" s="116"/>
      <c r="AK4279" s="116"/>
      <c r="AL4279" s="116"/>
      <c r="AM4279" s="116"/>
      <c r="AN4279" s="114">
        <f t="shared" si="132"/>
        <v>0</v>
      </c>
      <c r="AO4279" s="114">
        <f t="shared" si="133"/>
        <v>17144939</v>
      </c>
      <c r="AP4279" s="114"/>
      <c r="AQ4279" s="114"/>
      <c r="AR4279" s="114"/>
      <c r="AS4279" s="114"/>
      <c r="AT4279" s="191"/>
    </row>
    <row r="4280" spans="1:46" s="189" customFormat="1" ht="15" customHeight="1" x14ac:dyDescent="0.2">
      <c r="A4280" s="104"/>
      <c r="B4280" s="104">
        <f>VLOOKUP(BJB!$F$9:$F$5599,Ctrl!$B$4:$C$399,2,0)</f>
        <v>35</v>
      </c>
      <c r="C4280" s="104">
        <f>VLOOKUP(BJB!$G$9:$G$5599,Ctrl!$E$4:$F$399,2,0)</f>
        <v>1</v>
      </c>
      <c r="D4280" s="219">
        <v>1</v>
      </c>
      <c r="E4280" s="104" t="str">
        <f>VLOOKUP(BJB!$F$9:$F$5599,Ctrl!$B$4:$D$399,3,0)</f>
        <v>III</v>
      </c>
      <c r="F4280" s="841" t="s">
        <v>9732</v>
      </c>
      <c r="G4280" s="841" t="s">
        <v>4804</v>
      </c>
      <c r="H4280" s="125"/>
      <c r="I4280" s="220">
        <f>IF(G4279=BJB!$G3707,I4279+1,1)</f>
        <v>1</v>
      </c>
      <c r="J4280" s="912" t="s">
        <v>24129</v>
      </c>
      <c r="K4280" s="121" t="s">
        <v>4820</v>
      </c>
      <c r="L4280" s="104" t="s">
        <v>6477</v>
      </c>
      <c r="M4280" s="104" t="s">
        <v>4821</v>
      </c>
      <c r="N4280" s="133">
        <v>40996</v>
      </c>
      <c r="O4280" s="134">
        <v>50000000</v>
      </c>
      <c r="P4280" s="105" t="s">
        <v>17044</v>
      </c>
      <c r="Q4280" s="120">
        <v>41481</v>
      </c>
      <c r="R4280" s="105">
        <v>55815373</v>
      </c>
      <c r="S4280" s="146" t="s">
        <v>124</v>
      </c>
      <c r="T4280" s="109">
        <v>41547</v>
      </c>
      <c r="U4280" s="116">
        <v>35000000</v>
      </c>
      <c r="V4280" s="109">
        <v>41540</v>
      </c>
      <c r="W4280" s="141">
        <v>35000000</v>
      </c>
      <c r="X4280" s="141">
        <v>0</v>
      </c>
      <c r="Y4280" s="141">
        <v>0</v>
      </c>
      <c r="Z4280" s="141">
        <v>0</v>
      </c>
      <c r="AA4280" s="114">
        <v>280000</v>
      </c>
      <c r="AB4280" s="114"/>
      <c r="AC4280" s="116"/>
      <c r="AD4280" s="141"/>
      <c r="AE4280" s="106">
        <v>0</v>
      </c>
      <c r="AF4280" s="106">
        <v>0</v>
      </c>
      <c r="AG4280" s="106">
        <v>0</v>
      </c>
      <c r="AH4280" s="116"/>
      <c r="AI4280" s="116"/>
      <c r="AJ4280" s="116"/>
      <c r="AK4280" s="116"/>
      <c r="AL4280" s="116"/>
      <c r="AM4280" s="116"/>
      <c r="AN4280" s="114">
        <f t="shared" si="132"/>
        <v>280000</v>
      </c>
      <c r="AO4280" s="114">
        <f t="shared" si="133"/>
        <v>34720000</v>
      </c>
      <c r="AP4280" s="114"/>
      <c r="AQ4280" s="114"/>
      <c r="AR4280" s="114"/>
      <c r="AS4280" s="114"/>
      <c r="AT4280" s="190"/>
    </row>
    <row r="4281" spans="1:46" s="189" customFormat="1" ht="15" customHeight="1" x14ac:dyDescent="0.2">
      <c r="A4281" s="104"/>
      <c r="B4281" s="104">
        <f>VLOOKUP(BJB!$F$9:$F$5599,Ctrl!$B$4:$C$399,2,0)</f>
        <v>35</v>
      </c>
      <c r="C4281" s="104">
        <f>VLOOKUP(BJB!$G$9:$G$5599,Ctrl!$E$4:$F$399,2,0)</f>
        <v>1</v>
      </c>
      <c r="D4281" s="219">
        <v>1</v>
      </c>
      <c r="E4281" s="104" t="str">
        <f>VLOOKUP(BJB!$F$9:$F$5599,Ctrl!$B$4:$D$399,3,0)</f>
        <v>III</v>
      </c>
      <c r="F4281" s="841" t="s">
        <v>9732</v>
      </c>
      <c r="G4281" s="841" t="s">
        <v>4804</v>
      </c>
      <c r="H4281" s="125"/>
      <c r="I4281" s="220">
        <f>IF(G4280=BJB!$G3708,I4280+1,1)</f>
        <v>1</v>
      </c>
      <c r="J4281" s="912" t="s">
        <v>24130</v>
      </c>
      <c r="K4281" s="121" t="s">
        <v>4822</v>
      </c>
      <c r="L4281" s="104" t="s">
        <v>6477</v>
      </c>
      <c r="M4281" s="104" t="s">
        <v>4823</v>
      </c>
      <c r="N4281" s="120">
        <v>41544</v>
      </c>
      <c r="O4281" s="105">
        <v>50000000</v>
      </c>
      <c r="P4281" s="105" t="s">
        <v>17183</v>
      </c>
      <c r="Q4281" s="120">
        <v>41556</v>
      </c>
      <c r="R4281" s="105">
        <v>54649495</v>
      </c>
      <c r="S4281" s="146" t="s">
        <v>196</v>
      </c>
      <c r="T4281" s="109">
        <v>41578</v>
      </c>
      <c r="U4281" s="116">
        <v>35000000</v>
      </c>
      <c r="V4281" s="109">
        <v>41571</v>
      </c>
      <c r="W4281" s="141">
        <v>35000000</v>
      </c>
      <c r="X4281" s="141">
        <v>0</v>
      </c>
      <c r="Y4281" s="141">
        <v>0</v>
      </c>
      <c r="Z4281" s="141">
        <v>0</v>
      </c>
      <c r="AA4281" s="114">
        <v>1260000</v>
      </c>
      <c r="AB4281" s="114"/>
      <c r="AC4281" s="116"/>
      <c r="AD4281" s="141"/>
      <c r="AE4281" s="106">
        <v>0</v>
      </c>
      <c r="AF4281" s="106">
        <v>0</v>
      </c>
      <c r="AG4281" s="106">
        <v>0</v>
      </c>
      <c r="AH4281" s="116"/>
      <c r="AI4281" s="116"/>
      <c r="AJ4281" s="116"/>
      <c r="AK4281" s="116"/>
      <c r="AL4281" s="116"/>
      <c r="AM4281" s="116"/>
      <c r="AN4281" s="114">
        <f t="shared" si="132"/>
        <v>1260000</v>
      </c>
      <c r="AO4281" s="114">
        <f t="shared" si="133"/>
        <v>33740000</v>
      </c>
      <c r="AP4281" s="114"/>
      <c r="AQ4281" s="114"/>
      <c r="AR4281" s="114"/>
      <c r="AS4281" s="114"/>
      <c r="AT4281" s="190"/>
    </row>
    <row r="4282" spans="1:46" s="189" customFormat="1" ht="15" customHeight="1" x14ac:dyDescent="0.2">
      <c r="A4282" s="104"/>
      <c r="B4282" s="104">
        <f>VLOOKUP(BJB!$F$9:$F$5599,Ctrl!$B$4:$C$399,2,0)</f>
        <v>35</v>
      </c>
      <c r="C4282" s="104">
        <f>VLOOKUP(BJB!$G$9:$G$5599,Ctrl!$E$4:$F$399,2,0)</f>
        <v>1</v>
      </c>
      <c r="D4282" s="219">
        <v>1</v>
      </c>
      <c r="E4282" s="104" t="str">
        <f>VLOOKUP(BJB!$F$9:$F$5599,Ctrl!$B$4:$D$399,3,0)</f>
        <v>III</v>
      </c>
      <c r="F4282" s="841" t="s">
        <v>9732</v>
      </c>
      <c r="G4282" s="841" t="s">
        <v>4804</v>
      </c>
      <c r="H4282" s="125" t="s">
        <v>6737</v>
      </c>
      <c r="I4282" s="220">
        <f>IF(G4281=BJB!$G3709,I4281+1,1)</f>
        <v>1</v>
      </c>
      <c r="J4282" s="912" t="s">
        <v>24131</v>
      </c>
      <c r="K4282" s="121" t="s">
        <v>4824</v>
      </c>
      <c r="L4282" s="104" t="s">
        <v>6477</v>
      </c>
      <c r="M4282" s="104" t="s">
        <v>4825</v>
      </c>
      <c r="N4282" s="120">
        <v>40819</v>
      </c>
      <c r="O4282" s="105">
        <v>50000000</v>
      </c>
      <c r="P4282" s="105" t="s">
        <v>17184</v>
      </c>
      <c r="Q4282" s="120">
        <v>41556</v>
      </c>
      <c r="R4282" s="105">
        <v>14666463</v>
      </c>
      <c r="S4282" s="146" t="s">
        <v>196</v>
      </c>
      <c r="T4282" s="109">
        <v>41578</v>
      </c>
      <c r="U4282" s="116">
        <v>10234471</v>
      </c>
      <c r="V4282" s="109">
        <v>41571</v>
      </c>
      <c r="W4282" s="141">
        <v>10234471</v>
      </c>
      <c r="X4282" s="141">
        <v>0</v>
      </c>
      <c r="Y4282" s="141">
        <v>0</v>
      </c>
      <c r="Z4282" s="141">
        <v>0</v>
      </c>
      <c r="AA4282" s="114">
        <v>14225950</v>
      </c>
      <c r="AB4282" s="114"/>
      <c r="AC4282" s="132"/>
      <c r="AD4282" s="141"/>
      <c r="AE4282" s="106">
        <v>0</v>
      </c>
      <c r="AF4282" s="106">
        <v>0</v>
      </c>
      <c r="AG4282" s="106">
        <v>0</v>
      </c>
      <c r="AH4282" s="116"/>
      <c r="AI4282" s="116"/>
      <c r="AJ4282" s="116"/>
      <c r="AK4282" s="116"/>
      <c r="AL4282" s="116"/>
      <c r="AM4282" s="116"/>
      <c r="AN4282" s="114">
        <f t="shared" si="132"/>
        <v>14225950</v>
      </c>
      <c r="AO4282" s="114">
        <f t="shared" si="133"/>
        <v>0</v>
      </c>
      <c r="AP4282" s="114"/>
      <c r="AQ4282" s="114"/>
      <c r="AR4282" s="114"/>
      <c r="AS4282" s="114"/>
      <c r="AT4282" s="190"/>
    </row>
    <row r="4283" spans="1:46" s="189" customFormat="1" ht="15" customHeight="1" x14ac:dyDescent="0.2">
      <c r="A4283" s="104"/>
      <c r="B4283" s="104">
        <f>VLOOKUP(BJB!$F$9:$F$5599,Ctrl!$B$4:$C$399,2,0)</f>
        <v>35</v>
      </c>
      <c r="C4283" s="104">
        <f>VLOOKUP(BJB!$G$9:$G$5599,Ctrl!$E$4:$F$399,2,0)</f>
        <v>1</v>
      </c>
      <c r="D4283" s="219">
        <v>1</v>
      </c>
      <c r="E4283" s="104" t="str">
        <f>VLOOKUP(BJB!$F$9:$F$5599,Ctrl!$B$4:$D$399,3,0)</f>
        <v>III</v>
      </c>
      <c r="F4283" s="841" t="s">
        <v>9732</v>
      </c>
      <c r="G4283" s="841" t="s">
        <v>4804</v>
      </c>
      <c r="H4283" s="125"/>
      <c r="I4283" s="220">
        <f>IF(G4282=BJB!$G3710,I4282+1,1)</f>
        <v>1</v>
      </c>
      <c r="J4283" s="912" t="s">
        <v>24132</v>
      </c>
      <c r="K4283" s="121" t="s">
        <v>4826</v>
      </c>
      <c r="L4283" s="104" t="s">
        <v>6477</v>
      </c>
      <c r="M4283" s="104" t="s">
        <v>4827</v>
      </c>
      <c r="N4283" s="120">
        <v>40968</v>
      </c>
      <c r="O4283" s="105">
        <v>9000000</v>
      </c>
      <c r="P4283" s="105" t="s">
        <v>17185</v>
      </c>
      <c r="Q4283" s="120">
        <v>41556</v>
      </c>
      <c r="R4283" s="105">
        <v>4830450</v>
      </c>
      <c r="S4283" s="146" t="s">
        <v>196</v>
      </c>
      <c r="T4283" s="109">
        <v>41578</v>
      </c>
      <c r="U4283" s="116">
        <v>3328752</v>
      </c>
      <c r="V4283" s="109">
        <v>41571</v>
      </c>
      <c r="W4283" s="141">
        <v>3328752</v>
      </c>
      <c r="X4283" s="141">
        <v>0</v>
      </c>
      <c r="Y4283" s="141">
        <v>0</v>
      </c>
      <c r="Z4283" s="141">
        <v>0</v>
      </c>
      <c r="AA4283" s="114">
        <v>0</v>
      </c>
      <c r="AB4283" s="114"/>
      <c r="AC4283" s="116"/>
      <c r="AD4283" s="141"/>
      <c r="AE4283" s="106">
        <v>0</v>
      </c>
      <c r="AF4283" s="106">
        <v>0</v>
      </c>
      <c r="AG4283" s="106">
        <v>0</v>
      </c>
      <c r="AH4283" s="116"/>
      <c r="AI4283" s="116"/>
      <c r="AJ4283" s="116"/>
      <c r="AK4283" s="116"/>
      <c r="AL4283" s="116"/>
      <c r="AM4283" s="116"/>
      <c r="AN4283" s="114">
        <f t="shared" si="132"/>
        <v>0</v>
      </c>
      <c r="AO4283" s="114">
        <f t="shared" si="133"/>
        <v>3328752</v>
      </c>
      <c r="AP4283" s="114"/>
      <c r="AQ4283" s="114"/>
      <c r="AR4283" s="114"/>
      <c r="AS4283" s="114"/>
      <c r="AT4283" s="190"/>
    </row>
    <row r="4284" spans="1:46" s="189" customFormat="1" ht="15" customHeight="1" x14ac:dyDescent="0.2">
      <c r="A4284" s="104"/>
      <c r="B4284" s="104">
        <f>VLOOKUP(BJB!$F$9:$F$5599,Ctrl!$B$4:$C$399,2,0)</f>
        <v>35</v>
      </c>
      <c r="C4284" s="104">
        <f>VLOOKUP(BJB!$G$9:$G$5599,Ctrl!$E$4:$F$399,2,0)</f>
        <v>1</v>
      </c>
      <c r="D4284" s="219">
        <v>1</v>
      </c>
      <c r="E4284" s="104" t="str">
        <f>VLOOKUP(BJB!$F$9:$F$5599,Ctrl!$B$4:$D$399,3,0)</f>
        <v>III</v>
      </c>
      <c r="F4284" s="841" t="s">
        <v>9732</v>
      </c>
      <c r="G4284" s="841" t="s">
        <v>4804</v>
      </c>
      <c r="H4284" s="125" t="s">
        <v>7550</v>
      </c>
      <c r="I4284" s="220">
        <f>IF(G4283=BJB!$G3711,I4283+1,1)</f>
        <v>1</v>
      </c>
      <c r="J4284" s="912" t="s">
        <v>24133</v>
      </c>
      <c r="K4284" s="121" t="s">
        <v>4828</v>
      </c>
      <c r="L4284" s="104" t="s">
        <v>6477</v>
      </c>
      <c r="M4284" s="104" t="s">
        <v>4829</v>
      </c>
      <c r="N4284" s="120">
        <v>41179</v>
      </c>
      <c r="O4284" s="105">
        <v>30000000</v>
      </c>
      <c r="P4284" s="105" t="s">
        <v>17186</v>
      </c>
      <c r="Q4284" s="120">
        <v>41556</v>
      </c>
      <c r="R4284" s="105">
        <v>21643125</v>
      </c>
      <c r="S4284" s="146" t="s">
        <v>196</v>
      </c>
      <c r="T4284" s="109">
        <v>41578</v>
      </c>
      <c r="U4284" s="116">
        <v>15065399.999999998</v>
      </c>
      <c r="V4284" s="109">
        <v>41571</v>
      </c>
      <c r="W4284" s="141">
        <v>15065399.999999998</v>
      </c>
      <c r="X4284" s="141">
        <v>0</v>
      </c>
      <c r="Y4284" s="141">
        <v>0</v>
      </c>
      <c r="Z4284" s="141">
        <v>0</v>
      </c>
      <c r="AA4284" s="114">
        <v>11112443</v>
      </c>
      <c r="AB4284" s="114"/>
      <c r="AC4284" s="132"/>
      <c r="AD4284" s="141"/>
      <c r="AE4284" s="106">
        <v>0</v>
      </c>
      <c r="AF4284" s="106">
        <v>0</v>
      </c>
      <c r="AG4284" s="106">
        <v>0</v>
      </c>
      <c r="AH4284" s="116"/>
      <c r="AI4284" s="116"/>
      <c r="AJ4284" s="116"/>
      <c r="AK4284" s="116"/>
      <c r="AL4284" s="116"/>
      <c r="AM4284" s="116"/>
      <c r="AN4284" s="114">
        <f t="shared" si="132"/>
        <v>11112443</v>
      </c>
      <c r="AO4284" s="114">
        <f t="shared" si="133"/>
        <v>3952956.9999999981</v>
      </c>
      <c r="AP4284" s="114"/>
      <c r="AQ4284" s="114"/>
      <c r="AR4284" s="114"/>
      <c r="AS4284" s="114"/>
      <c r="AT4284" s="191"/>
    </row>
    <row r="4285" spans="1:46" s="189" customFormat="1" ht="15" customHeight="1" x14ac:dyDescent="0.2">
      <c r="A4285" s="104"/>
      <c r="B4285" s="104">
        <f>VLOOKUP(BJB!$F$9:$F$5599,Ctrl!$B$4:$C$399,2,0)</f>
        <v>35</v>
      </c>
      <c r="C4285" s="104">
        <f>VLOOKUP(BJB!$G$9:$G$5599,Ctrl!$E$4:$F$399,2,0)</f>
        <v>1</v>
      </c>
      <c r="D4285" s="219">
        <v>1</v>
      </c>
      <c r="E4285" s="104" t="str">
        <f>VLOOKUP(BJB!$F$9:$F$5599,Ctrl!$B$4:$D$399,3,0)</f>
        <v>III</v>
      </c>
      <c r="F4285" s="841" t="s">
        <v>9732</v>
      </c>
      <c r="G4285" s="841" t="s">
        <v>4804</v>
      </c>
      <c r="H4285" s="125"/>
      <c r="I4285" s="220">
        <f>IF(G4284=BJB!$G3712,I4284+1,1)</f>
        <v>1</v>
      </c>
      <c r="J4285" s="912" t="s">
        <v>24134</v>
      </c>
      <c r="K4285" s="126" t="s">
        <v>4830</v>
      </c>
      <c r="L4285" s="104" t="s">
        <v>6477</v>
      </c>
      <c r="M4285" s="127" t="s">
        <v>4829</v>
      </c>
      <c r="N4285" s="128">
        <v>41179</v>
      </c>
      <c r="O4285" s="140">
        <v>55000000</v>
      </c>
      <c r="P4285" s="105" t="s">
        <v>17187</v>
      </c>
      <c r="Q4285" s="120">
        <v>41509</v>
      </c>
      <c r="R4285" s="105">
        <v>51104008</v>
      </c>
      <c r="S4285" s="234" t="s">
        <v>127</v>
      </c>
      <c r="T4285" s="130">
        <v>41599</v>
      </c>
      <c r="U4285" s="116">
        <v>35182494</v>
      </c>
      <c r="V4285" s="109">
        <v>41599</v>
      </c>
      <c r="W4285" s="141">
        <v>35182494</v>
      </c>
      <c r="X4285" s="141">
        <v>0</v>
      </c>
      <c r="Y4285" s="141">
        <v>0</v>
      </c>
      <c r="Z4285" s="141">
        <v>0</v>
      </c>
      <c r="AA4285" s="114">
        <v>35182494</v>
      </c>
      <c r="AB4285" s="114"/>
      <c r="AC4285" s="116"/>
      <c r="AD4285" s="141"/>
      <c r="AE4285" s="106">
        <v>0</v>
      </c>
      <c r="AF4285" s="106">
        <v>0</v>
      </c>
      <c r="AG4285" s="106">
        <v>0</v>
      </c>
      <c r="AH4285" s="116"/>
      <c r="AI4285" s="116"/>
      <c r="AJ4285" s="116"/>
      <c r="AK4285" s="116"/>
      <c r="AL4285" s="116"/>
      <c r="AM4285" s="116"/>
      <c r="AN4285" s="114">
        <f t="shared" si="132"/>
        <v>35182494</v>
      </c>
      <c r="AO4285" s="114">
        <f t="shared" si="133"/>
        <v>0</v>
      </c>
      <c r="AP4285" s="114"/>
      <c r="AQ4285" s="114"/>
      <c r="AR4285" s="114"/>
      <c r="AS4285" s="114"/>
      <c r="AT4285" s="191"/>
    </row>
    <row r="4286" spans="1:46" s="189" customFormat="1" ht="15" customHeight="1" x14ac:dyDescent="0.2">
      <c r="A4286" s="104"/>
      <c r="B4286" s="104">
        <f>VLOOKUP(BJB!$F$9:$F$5599,Ctrl!$B$4:$C$399,2,0)</f>
        <v>35</v>
      </c>
      <c r="C4286" s="104">
        <f>VLOOKUP(BJB!$G$9:$G$5599,Ctrl!$E$4:$F$399,2,0)</f>
        <v>1</v>
      </c>
      <c r="D4286" s="219">
        <v>1</v>
      </c>
      <c r="E4286" s="104" t="str">
        <f>VLOOKUP(BJB!$F$9:$F$5599,Ctrl!$B$4:$D$399,3,0)</f>
        <v>III</v>
      </c>
      <c r="F4286" s="841" t="s">
        <v>9732</v>
      </c>
      <c r="G4286" s="841" t="s">
        <v>4804</v>
      </c>
      <c r="H4286" s="125"/>
      <c r="I4286" s="220">
        <f>IF(G4285=BJB!$G3713,I4285+1,1)</f>
        <v>1</v>
      </c>
      <c r="J4286" s="912" t="s">
        <v>24135</v>
      </c>
      <c r="K4286" s="126" t="s">
        <v>5017</v>
      </c>
      <c r="L4286" s="104" t="s">
        <v>6477</v>
      </c>
      <c r="M4286" s="127" t="s">
        <v>5020</v>
      </c>
      <c r="N4286" s="120">
        <v>41253</v>
      </c>
      <c r="O4286" s="140">
        <v>80000000</v>
      </c>
      <c r="P4286" s="105" t="s">
        <v>17188</v>
      </c>
      <c r="Q4286" s="120">
        <v>41591</v>
      </c>
      <c r="R4286" s="105">
        <v>89057797</v>
      </c>
      <c r="S4286" s="234" t="s">
        <v>4963</v>
      </c>
      <c r="T4286" s="130">
        <v>41670</v>
      </c>
      <c r="U4286" s="116">
        <v>56000000</v>
      </c>
      <c r="V4286" s="109">
        <v>41640</v>
      </c>
      <c r="W4286" s="141">
        <v>56000000</v>
      </c>
      <c r="X4286" s="141">
        <v>0</v>
      </c>
      <c r="Y4286" s="141">
        <v>0</v>
      </c>
      <c r="Z4286" s="141">
        <v>0</v>
      </c>
      <c r="AA4286" s="114">
        <v>0</v>
      </c>
      <c r="AB4286" s="114"/>
      <c r="AC4286" s="116"/>
      <c r="AD4286" s="141"/>
      <c r="AE4286" s="106">
        <v>0</v>
      </c>
      <c r="AF4286" s="106">
        <v>0</v>
      </c>
      <c r="AG4286" s="106">
        <v>0</v>
      </c>
      <c r="AH4286" s="116"/>
      <c r="AI4286" s="116"/>
      <c r="AJ4286" s="116"/>
      <c r="AK4286" s="116"/>
      <c r="AL4286" s="116"/>
      <c r="AM4286" s="116"/>
      <c r="AN4286" s="114">
        <f t="shared" si="132"/>
        <v>0</v>
      </c>
      <c r="AO4286" s="114">
        <f t="shared" si="133"/>
        <v>56000000</v>
      </c>
      <c r="AP4286" s="114"/>
      <c r="AQ4286" s="114"/>
      <c r="AR4286" s="114"/>
      <c r="AS4286" s="114"/>
      <c r="AT4286" s="190"/>
    </row>
    <row r="4287" spans="1:46" s="233" customFormat="1" ht="15" customHeight="1" x14ac:dyDescent="0.2">
      <c r="A4287" s="104"/>
      <c r="B4287" s="104">
        <f>VLOOKUP(BJB!$F$9:$F$5599,Ctrl!$B$4:$C$399,2,0)</f>
        <v>35</v>
      </c>
      <c r="C4287" s="104">
        <f>VLOOKUP(BJB!$G$9:$G$5599,Ctrl!$E$4:$F$399,2,0)</f>
        <v>1</v>
      </c>
      <c r="D4287" s="219">
        <v>1</v>
      </c>
      <c r="E4287" s="104" t="str">
        <f>VLOOKUP(BJB!$F$9:$F$5599,Ctrl!$B$4:$D$399,3,0)</f>
        <v>III</v>
      </c>
      <c r="F4287" s="841" t="s">
        <v>9732</v>
      </c>
      <c r="G4287" s="841" t="s">
        <v>4804</v>
      </c>
      <c r="H4287" s="125"/>
      <c r="I4287" s="220">
        <f>IF(G4286=BJB!$G3714,I4286+1,1)</f>
        <v>1</v>
      </c>
      <c r="J4287" s="912" t="s">
        <v>24136</v>
      </c>
      <c r="K4287" s="126" t="s">
        <v>5018</v>
      </c>
      <c r="L4287" s="104" t="s">
        <v>6477</v>
      </c>
      <c r="M4287" s="127" t="s">
        <v>4814</v>
      </c>
      <c r="N4287" s="128">
        <v>40945</v>
      </c>
      <c r="O4287" s="140">
        <v>90000000</v>
      </c>
      <c r="P4287" s="105" t="s">
        <v>17189</v>
      </c>
      <c r="Q4287" s="120">
        <v>41591</v>
      </c>
      <c r="R4287" s="105">
        <v>71986250</v>
      </c>
      <c r="S4287" s="234" t="s">
        <v>4963</v>
      </c>
      <c r="T4287" s="130">
        <v>41670</v>
      </c>
      <c r="U4287" s="116">
        <v>45064320</v>
      </c>
      <c r="V4287" s="109">
        <v>41640</v>
      </c>
      <c r="W4287" s="141">
        <v>45064320</v>
      </c>
      <c r="X4287" s="141">
        <v>0</v>
      </c>
      <c r="Y4287" s="141">
        <v>0</v>
      </c>
      <c r="Z4287" s="141">
        <v>0</v>
      </c>
      <c r="AA4287" s="114">
        <v>33814320</v>
      </c>
      <c r="AB4287" s="114"/>
      <c r="AC4287" s="116"/>
      <c r="AD4287" s="141"/>
      <c r="AE4287" s="106">
        <v>0</v>
      </c>
      <c r="AF4287" s="106">
        <v>0</v>
      </c>
      <c r="AG4287" s="106">
        <v>0</v>
      </c>
      <c r="AH4287" s="116"/>
      <c r="AI4287" s="116"/>
      <c r="AJ4287" s="116"/>
      <c r="AK4287" s="116"/>
      <c r="AL4287" s="116"/>
      <c r="AM4287" s="116"/>
      <c r="AN4287" s="114">
        <f t="shared" si="132"/>
        <v>33814320</v>
      </c>
      <c r="AO4287" s="114">
        <f t="shared" si="133"/>
        <v>11250000</v>
      </c>
      <c r="AP4287" s="114"/>
      <c r="AQ4287" s="114"/>
      <c r="AR4287" s="114"/>
      <c r="AS4287" s="114"/>
      <c r="AT4287" s="190"/>
    </row>
    <row r="4288" spans="1:46" s="233" customFormat="1" ht="15" customHeight="1" x14ac:dyDescent="0.2">
      <c r="A4288" s="104"/>
      <c r="B4288" s="104">
        <f>VLOOKUP(BJB!$F$9:$F$5599,Ctrl!$B$4:$C$399,2,0)</f>
        <v>35</v>
      </c>
      <c r="C4288" s="104">
        <f>VLOOKUP(BJB!$G$9:$G$5599,Ctrl!$E$4:$F$399,2,0)</f>
        <v>1</v>
      </c>
      <c r="D4288" s="219">
        <v>1</v>
      </c>
      <c r="E4288" s="104" t="str">
        <f>VLOOKUP(BJB!$F$9:$F$5599,Ctrl!$B$4:$D$399,3,0)</f>
        <v>III</v>
      </c>
      <c r="F4288" s="841" t="s">
        <v>9732</v>
      </c>
      <c r="G4288" s="841" t="s">
        <v>4804</v>
      </c>
      <c r="H4288" s="125" t="s">
        <v>7553</v>
      </c>
      <c r="I4288" s="220">
        <f>IF(G4287=BJB!$G3715,I4287+1,1)</f>
        <v>1</v>
      </c>
      <c r="J4288" s="912" t="s">
        <v>24137</v>
      </c>
      <c r="K4288" s="121" t="s">
        <v>5019</v>
      </c>
      <c r="L4288" s="104" t="s">
        <v>6477</v>
      </c>
      <c r="M4288" s="104" t="s">
        <v>5020</v>
      </c>
      <c r="N4288" s="120">
        <v>41253</v>
      </c>
      <c r="O4288" s="134">
        <v>50000000</v>
      </c>
      <c r="P4288" s="105" t="s">
        <v>17190</v>
      </c>
      <c r="Q4288" s="120">
        <v>41591</v>
      </c>
      <c r="R4288" s="105">
        <v>51229513</v>
      </c>
      <c r="S4288" s="234" t="s">
        <v>4963</v>
      </c>
      <c r="T4288" s="130">
        <v>41670</v>
      </c>
      <c r="U4288" s="116">
        <v>34656028</v>
      </c>
      <c r="V4288" s="109">
        <v>41640</v>
      </c>
      <c r="W4288" s="141">
        <v>34656028</v>
      </c>
      <c r="X4288" s="141">
        <v>0</v>
      </c>
      <c r="Y4288" s="141">
        <v>0</v>
      </c>
      <c r="Z4288" s="141">
        <v>0</v>
      </c>
      <c r="AA4288" s="114">
        <v>34656028</v>
      </c>
      <c r="AB4288" s="114"/>
      <c r="AC4288" s="132"/>
      <c r="AD4288" s="141"/>
      <c r="AE4288" s="106">
        <v>0</v>
      </c>
      <c r="AF4288" s="106">
        <v>0</v>
      </c>
      <c r="AG4288" s="106">
        <v>0</v>
      </c>
      <c r="AH4288" s="116"/>
      <c r="AI4288" s="116"/>
      <c r="AJ4288" s="116"/>
      <c r="AK4288" s="116"/>
      <c r="AL4288" s="116"/>
      <c r="AM4288" s="116"/>
      <c r="AN4288" s="114">
        <f t="shared" si="132"/>
        <v>34656028</v>
      </c>
      <c r="AO4288" s="114">
        <f t="shared" si="133"/>
        <v>0</v>
      </c>
      <c r="AP4288" s="114"/>
      <c r="AQ4288" s="114"/>
      <c r="AR4288" s="114"/>
      <c r="AS4288" s="114"/>
      <c r="AT4288" s="190"/>
    </row>
    <row r="4289" spans="1:46" s="233" customFormat="1" ht="15" customHeight="1" x14ac:dyDescent="0.2">
      <c r="A4289" s="104"/>
      <c r="B4289" s="104">
        <f>VLOOKUP(BJB!$F$9:$F$5599,Ctrl!$B$4:$C$399,2,0)</f>
        <v>35</v>
      </c>
      <c r="C4289" s="104">
        <f>VLOOKUP(BJB!$G$9:$G$5599,Ctrl!$E$4:$F$399,2,0)</f>
        <v>1</v>
      </c>
      <c r="D4289" s="219">
        <v>1</v>
      </c>
      <c r="E4289" s="104" t="str">
        <f>VLOOKUP(BJB!$F$9:$F$5599,Ctrl!$B$4:$D$399,3,0)</f>
        <v>III</v>
      </c>
      <c r="F4289" s="841" t="s">
        <v>9732</v>
      </c>
      <c r="G4289" s="841" t="s">
        <v>4804</v>
      </c>
      <c r="H4289" s="125"/>
      <c r="I4289" s="220">
        <f>IF(G4288=BJB!$G3716,I4288+1,1)</f>
        <v>1</v>
      </c>
      <c r="J4289" s="912" t="s">
        <v>24138</v>
      </c>
      <c r="K4289" s="121" t="s">
        <v>3261</v>
      </c>
      <c r="L4289" s="104" t="s">
        <v>6477</v>
      </c>
      <c r="M4289" s="104" t="s">
        <v>4823</v>
      </c>
      <c r="N4289" s="133">
        <v>41179</v>
      </c>
      <c r="O4289" s="134">
        <v>70000000</v>
      </c>
      <c r="P4289" s="105" t="s">
        <v>17191</v>
      </c>
      <c r="Q4289" s="120">
        <v>41591</v>
      </c>
      <c r="R4289" s="105">
        <v>68067937</v>
      </c>
      <c r="S4289" s="234" t="s">
        <v>4963</v>
      </c>
      <c r="T4289" s="130">
        <v>41670</v>
      </c>
      <c r="U4289" s="116">
        <v>45067298</v>
      </c>
      <c r="V4289" s="109">
        <v>41640</v>
      </c>
      <c r="W4289" s="141">
        <v>45067298</v>
      </c>
      <c r="X4289" s="141">
        <v>0</v>
      </c>
      <c r="Y4289" s="141">
        <v>0</v>
      </c>
      <c r="Z4289" s="141">
        <v>0</v>
      </c>
      <c r="AA4289" s="114">
        <v>420000</v>
      </c>
      <c r="AB4289" s="114"/>
      <c r="AC4289" s="116"/>
      <c r="AD4289" s="141"/>
      <c r="AE4289" s="106">
        <v>0</v>
      </c>
      <c r="AF4289" s="106">
        <v>0</v>
      </c>
      <c r="AG4289" s="106">
        <v>0</v>
      </c>
      <c r="AH4289" s="116"/>
      <c r="AI4289" s="116"/>
      <c r="AJ4289" s="116"/>
      <c r="AK4289" s="116"/>
      <c r="AL4289" s="116"/>
      <c r="AM4289" s="116"/>
      <c r="AN4289" s="114">
        <f t="shared" si="132"/>
        <v>420000</v>
      </c>
      <c r="AO4289" s="114">
        <f t="shared" si="133"/>
        <v>44647298</v>
      </c>
      <c r="AP4289" s="114"/>
      <c r="AQ4289" s="114"/>
      <c r="AR4289" s="114"/>
      <c r="AS4289" s="114"/>
      <c r="AT4289" s="190"/>
    </row>
    <row r="4290" spans="1:46" s="233" customFormat="1" ht="15" customHeight="1" x14ac:dyDescent="0.2">
      <c r="A4290" s="104"/>
      <c r="B4290" s="104">
        <f>VLOOKUP(BJB!$F$9:$F$5599,Ctrl!$B$4:$C$399,2,0)</f>
        <v>35</v>
      </c>
      <c r="C4290" s="104">
        <f>VLOOKUP(BJB!$G$9:$G$5599,Ctrl!$E$4:$F$399,2,0)</f>
        <v>1</v>
      </c>
      <c r="D4290" s="219">
        <v>1</v>
      </c>
      <c r="E4290" s="104" t="str">
        <f>VLOOKUP(BJB!$F$9:$F$5599,Ctrl!$B$4:$D$399,3,0)</f>
        <v>III</v>
      </c>
      <c r="F4290" s="841" t="s">
        <v>9732</v>
      </c>
      <c r="G4290" s="841" t="s">
        <v>4804</v>
      </c>
      <c r="H4290" s="125">
        <v>1120524000317</v>
      </c>
      <c r="I4290" s="220">
        <f>IF(G4289=BJB!$G3717,I4289+1,1)</f>
        <v>1</v>
      </c>
      <c r="J4290" s="912" t="s">
        <v>24139</v>
      </c>
      <c r="K4290" s="121" t="s">
        <v>3020</v>
      </c>
      <c r="L4290" s="104" t="s">
        <v>6477</v>
      </c>
      <c r="M4290" s="104" t="s">
        <v>4811</v>
      </c>
      <c r="N4290" s="120">
        <v>41124</v>
      </c>
      <c r="O4290" s="134">
        <v>180000000</v>
      </c>
      <c r="P4290" s="105" t="s">
        <v>17192</v>
      </c>
      <c r="Q4290" s="120">
        <v>41654</v>
      </c>
      <c r="R4290" s="105">
        <v>131537737</v>
      </c>
      <c r="S4290" s="146" t="s">
        <v>5563</v>
      </c>
      <c r="T4290" s="109">
        <v>41820</v>
      </c>
      <c r="U4290" s="116">
        <v>89784597</v>
      </c>
      <c r="V4290" s="109">
        <v>41791</v>
      </c>
      <c r="W4290" s="141">
        <v>89784597</v>
      </c>
      <c r="X4290" s="141">
        <v>0</v>
      </c>
      <c r="Y4290" s="141">
        <v>0</v>
      </c>
      <c r="Z4290" s="141">
        <v>0</v>
      </c>
      <c r="AA4290" s="114">
        <v>2356845</v>
      </c>
      <c r="AB4290" s="114"/>
      <c r="AC4290" s="132"/>
      <c r="AD4290" s="141"/>
      <c r="AE4290" s="106">
        <v>0</v>
      </c>
      <c r="AF4290" s="106">
        <v>0</v>
      </c>
      <c r="AG4290" s="106">
        <v>0</v>
      </c>
      <c r="AH4290" s="116"/>
      <c r="AI4290" s="116"/>
      <c r="AJ4290" s="116"/>
      <c r="AK4290" s="116"/>
      <c r="AL4290" s="116"/>
      <c r="AM4290" s="116"/>
      <c r="AN4290" s="114">
        <f t="shared" si="132"/>
        <v>2356845</v>
      </c>
      <c r="AO4290" s="114">
        <f t="shared" si="133"/>
        <v>87427752</v>
      </c>
      <c r="AP4290" s="114"/>
      <c r="AQ4290" s="114"/>
      <c r="AR4290" s="114"/>
      <c r="AS4290" s="114"/>
      <c r="AT4290" s="190"/>
    </row>
    <row r="4291" spans="1:46" s="233" customFormat="1" ht="15" customHeight="1" x14ac:dyDescent="0.2">
      <c r="A4291" s="104"/>
      <c r="B4291" s="104">
        <f>VLOOKUP(BJB!$F$9:$F$5599,Ctrl!$B$4:$C$399,2,0)</f>
        <v>35</v>
      </c>
      <c r="C4291" s="104">
        <f>VLOOKUP(BJB!$G$9:$G$5599,Ctrl!$E$4:$F$399,2,0)</f>
        <v>1</v>
      </c>
      <c r="D4291" s="219">
        <v>1</v>
      </c>
      <c r="E4291" s="104" t="str">
        <f>VLOOKUP(BJB!$F$9:$F$5599,Ctrl!$B$4:$D$399,3,0)</f>
        <v>III</v>
      </c>
      <c r="F4291" s="841" t="s">
        <v>9732</v>
      </c>
      <c r="G4291" s="841" t="s">
        <v>4804</v>
      </c>
      <c r="H4291" s="125">
        <v>1121127000178</v>
      </c>
      <c r="I4291" s="220">
        <f>IF(G4290=BJB!$G3718,I4290+1,1)</f>
        <v>1</v>
      </c>
      <c r="J4291" s="912" t="s">
        <v>24140</v>
      </c>
      <c r="K4291" s="121" t="s">
        <v>5695</v>
      </c>
      <c r="L4291" s="104" t="s">
        <v>6477</v>
      </c>
      <c r="M4291" s="104" t="s">
        <v>5696</v>
      </c>
      <c r="N4291" s="133">
        <v>41277</v>
      </c>
      <c r="O4291" s="134">
        <v>50000000</v>
      </c>
      <c r="P4291" s="105" t="s">
        <v>17193</v>
      </c>
      <c r="Q4291" s="120">
        <v>41654</v>
      </c>
      <c r="R4291" s="105">
        <v>52460701</v>
      </c>
      <c r="S4291" s="146" t="s">
        <v>5563</v>
      </c>
      <c r="T4291" s="109">
        <v>41820</v>
      </c>
      <c r="U4291" s="116">
        <v>35000000</v>
      </c>
      <c r="V4291" s="109">
        <v>41791</v>
      </c>
      <c r="W4291" s="141">
        <v>35000000</v>
      </c>
      <c r="X4291" s="141">
        <v>0</v>
      </c>
      <c r="Y4291" s="141">
        <v>0</v>
      </c>
      <c r="Z4291" s="141">
        <v>0</v>
      </c>
      <c r="AA4291" s="114">
        <v>1220625</v>
      </c>
      <c r="AB4291" s="114"/>
      <c r="AC4291" s="132"/>
      <c r="AD4291" s="141"/>
      <c r="AE4291" s="106">
        <v>0</v>
      </c>
      <c r="AF4291" s="106">
        <v>0</v>
      </c>
      <c r="AG4291" s="106">
        <v>0</v>
      </c>
      <c r="AH4291" s="116"/>
      <c r="AI4291" s="116"/>
      <c r="AJ4291" s="116"/>
      <c r="AK4291" s="116"/>
      <c r="AL4291" s="116"/>
      <c r="AM4291" s="116"/>
      <c r="AN4291" s="114">
        <f t="shared" si="132"/>
        <v>1220625</v>
      </c>
      <c r="AO4291" s="114">
        <f t="shared" si="133"/>
        <v>33779375</v>
      </c>
      <c r="AP4291" s="114"/>
      <c r="AQ4291" s="114"/>
      <c r="AR4291" s="114"/>
      <c r="AS4291" s="114"/>
      <c r="AT4291" s="190"/>
    </row>
    <row r="4292" spans="1:46" s="233" customFormat="1" ht="15" customHeight="1" x14ac:dyDescent="0.2">
      <c r="A4292" s="104"/>
      <c r="B4292" s="104">
        <f>VLOOKUP(BJB!$F$9:$F$5599,Ctrl!$B$4:$C$399,2,0)</f>
        <v>35</v>
      </c>
      <c r="C4292" s="104">
        <f>VLOOKUP(BJB!$G$9:$G$5599,Ctrl!$E$4:$F$399,2,0)</f>
        <v>1</v>
      </c>
      <c r="D4292" s="219">
        <v>1</v>
      </c>
      <c r="E4292" s="104" t="str">
        <f>VLOOKUP(BJB!$F$9:$F$5599,Ctrl!$B$4:$D$399,3,0)</f>
        <v>III</v>
      </c>
      <c r="F4292" s="841" t="s">
        <v>9732</v>
      </c>
      <c r="G4292" s="841" t="s">
        <v>4804</v>
      </c>
      <c r="H4292" s="125">
        <v>1120620001065</v>
      </c>
      <c r="I4292" s="220">
        <f>IF(G4291=BJB!$G3719,I4291+1,1)</f>
        <v>1</v>
      </c>
      <c r="J4292" s="912" t="s">
        <v>24141</v>
      </c>
      <c r="K4292" s="121" t="s">
        <v>5767</v>
      </c>
      <c r="L4292" s="104" t="s">
        <v>6477</v>
      </c>
      <c r="M4292" s="104" t="s">
        <v>4809</v>
      </c>
      <c r="N4292" s="120">
        <v>41130</v>
      </c>
      <c r="O4292" s="134">
        <v>95000000</v>
      </c>
      <c r="P4292" s="105" t="s">
        <v>17194</v>
      </c>
      <c r="Q4292" s="120">
        <v>41684</v>
      </c>
      <c r="R4292" s="105">
        <v>86152971</v>
      </c>
      <c r="S4292" s="146" t="s">
        <v>5759</v>
      </c>
      <c r="T4292" s="109">
        <v>41844</v>
      </c>
      <c r="U4292" s="116">
        <v>58014513</v>
      </c>
      <c r="V4292" s="109">
        <v>41821</v>
      </c>
      <c r="W4292" s="141">
        <v>58014513</v>
      </c>
      <c r="X4292" s="141">
        <v>0</v>
      </c>
      <c r="Y4292" s="141">
        <v>0</v>
      </c>
      <c r="Z4292" s="141">
        <v>0</v>
      </c>
      <c r="AA4292" s="114">
        <v>162848</v>
      </c>
      <c r="AB4292" s="114"/>
      <c r="AC4292" s="132"/>
      <c r="AD4292" s="141"/>
      <c r="AE4292" s="106">
        <v>0</v>
      </c>
      <c r="AF4292" s="106">
        <v>0</v>
      </c>
      <c r="AG4292" s="106">
        <v>0</v>
      </c>
      <c r="AH4292" s="116"/>
      <c r="AI4292" s="116"/>
      <c r="AJ4292" s="116"/>
      <c r="AK4292" s="116"/>
      <c r="AL4292" s="116"/>
      <c r="AM4292" s="116"/>
      <c r="AN4292" s="114">
        <f t="shared" si="132"/>
        <v>162848</v>
      </c>
      <c r="AO4292" s="114">
        <f t="shared" si="133"/>
        <v>57851665</v>
      </c>
      <c r="AP4292" s="114"/>
      <c r="AQ4292" s="114"/>
      <c r="AR4292" s="114"/>
      <c r="AS4292" s="114"/>
      <c r="AT4292" s="190"/>
    </row>
    <row r="4293" spans="1:46" s="233" customFormat="1" ht="15" customHeight="1" x14ac:dyDescent="0.2">
      <c r="A4293" s="104"/>
      <c r="B4293" s="104">
        <f>VLOOKUP(BJB!$F$9:$F$5599,Ctrl!$B$4:$C$399,2,0)</f>
        <v>35</v>
      </c>
      <c r="C4293" s="104">
        <f>VLOOKUP(BJB!$G$9:$G$5599,Ctrl!$E$4:$F$399,2,0)</f>
        <v>1</v>
      </c>
      <c r="D4293" s="219">
        <v>1</v>
      </c>
      <c r="E4293" s="104" t="str">
        <f>VLOOKUP(BJB!$F$9:$F$5599,Ctrl!$B$4:$D$399,3,0)</f>
        <v>III</v>
      </c>
      <c r="F4293" s="841" t="s">
        <v>9732</v>
      </c>
      <c r="G4293" s="841" t="s">
        <v>4804</v>
      </c>
      <c r="H4293" s="125">
        <v>1121023000457</v>
      </c>
      <c r="I4293" s="220">
        <f>IF(G4292=BJB!$G3720,I4292+1,1)</f>
        <v>1</v>
      </c>
      <c r="J4293" s="912" t="s">
        <v>24142</v>
      </c>
      <c r="K4293" s="121" t="s">
        <v>5768</v>
      </c>
      <c r="L4293" s="104" t="s">
        <v>6477</v>
      </c>
      <c r="M4293" s="104" t="s">
        <v>5020</v>
      </c>
      <c r="N4293" s="120">
        <v>41253</v>
      </c>
      <c r="O4293" s="134">
        <v>30000000</v>
      </c>
      <c r="P4293" s="105" t="s">
        <v>17195</v>
      </c>
      <c r="Q4293" s="120">
        <v>41654</v>
      </c>
      <c r="R4293" s="105">
        <v>27921918</v>
      </c>
      <c r="S4293" s="146" t="s">
        <v>5759</v>
      </c>
      <c r="T4293" s="109">
        <v>41844</v>
      </c>
      <c r="U4293" s="116">
        <v>18962732</v>
      </c>
      <c r="V4293" s="109">
        <v>41821</v>
      </c>
      <c r="W4293" s="141">
        <v>18962732</v>
      </c>
      <c r="X4293" s="141">
        <v>0</v>
      </c>
      <c r="Y4293" s="141">
        <v>0</v>
      </c>
      <c r="Z4293" s="141">
        <v>0</v>
      </c>
      <c r="AA4293" s="114">
        <v>313866</v>
      </c>
      <c r="AB4293" s="114"/>
      <c r="AC4293" s="132"/>
      <c r="AD4293" s="141"/>
      <c r="AE4293" s="106">
        <v>0</v>
      </c>
      <c r="AF4293" s="106">
        <v>0</v>
      </c>
      <c r="AG4293" s="106">
        <v>0</v>
      </c>
      <c r="AH4293" s="116"/>
      <c r="AI4293" s="116"/>
      <c r="AJ4293" s="116"/>
      <c r="AK4293" s="116"/>
      <c r="AL4293" s="116"/>
      <c r="AM4293" s="116"/>
      <c r="AN4293" s="114">
        <f t="shared" si="132"/>
        <v>313866</v>
      </c>
      <c r="AO4293" s="114">
        <f t="shared" si="133"/>
        <v>18648866</v>
      </c>
      <c r="AP4293" s="114"/>
      <c r="AQ4293" s="114"/>
      <c r="AR4293" s="114"/>
      <c r="AS4293" s="114"/>
      <c r="AT4293" s="190"/>
    </row>
    <row r="4294" spans="1:46" s="233" customFormat="1" ht="15" customHeight="1" x14ac:dyDescent="0.2">
      <c r="A4294" s="104"/>
      <c r="B4294" s="104">
        <f>VLOOKUP(BJB!$F$9:$F$5599,Ctrl!$B$4:$C$399,2,0)</f>
        <v>35</v>
      </c>
      <c r="C4294" s="104">
        <f>VLOOKUP(BJB!$G$9:$G$5599,Ctrl!$E$4:$F$399,2,0)</f>
        <v>1</v>
      </c>
      <c r="D4294" s="219">
        <v>1</v>
      </c>
      <c r="E4294" s="104" t="str">
        <f>VLOOKUP(BJB!$F$9:$F$5599,Ctrl!$B$4:$D$399,3,0)</f>
        <v>III</v>
      </c>
      <c r="F4294" s="841" t="s">
        <v>9732</v>
      </c>
      <c r="G4294" s="841" t="s">
        <v>4804</v>
      </c>
      <c r="H4294" s="125">
        <v>1120905000125</v>
      </c>
      <c r="I4294" s="220">
        <f>IF(G4293=BJB!$G3721,I4293+1,1)</f>
        <v>1</v>
      </c>
      <c r="J4294" s="912" t="s">
        <v>24143</v>
      </c>
      <c r="K4294" s="121" t="s">
        <v>5769</v>
      </c>
      <c r="L4294" s="104" t="s">
        <v>6477</v>
      </c>
      <c r="M4294" s="104" t="s">
        <v>5770</v>
      </c>
      <c r="N4294" s="133">
        <v>41277</v>
      </c>
      <c r="O4294" s="134">
        <v>50000000</v>
      </c>
      <c r="P4294" s="105" t="s">
        <v>17196</v>
      </c>
      <c r="Q4294" s="120">
        <v>41684</v>
      </c>
      <c r="R4294" s="105">
        <v>44221884</v>
      </c>
      <c r="S4294" s="146" t="s">
        <v>5759</v>
      </c>
      <c r="T4294" s="109">
        <v>41844</v>
      </c>
      <c r="U4294" s="116">
        <v>30308692</v>
      </c>
      <c r="V4294" s="109">
        <v>41821</v>
      </c>
      <c r="W4294" s="141">
        <v>30308692</v>
      </c>
      <c r="X4294" s="141">
        <v>0</v>
      </c>
      <c r="Y4294" s="141">
        <v>0</v>
      </c>
      <c r="Z4294" s="141">
        <v>0</v>
      </c>
      <c r="AA4294" s="114">
        <v>3185422</v>
      </c>
      <c r="AB4294" s="114"/>
      <c r="AC4294" s="132"/>
      <c r="AD4294" s="141"/>
      <c r="AE4294" s="106">
        <v>0</v>
      </c>
      <c r="AF4294" s="106">
        <v>0</v>
      </c>
      <c r="AG4294" s="106">
        <v>0</v>
      </c>
      <c r="AH4294" s="222"/>
      <c r="AI4294" s="116"/>
      <c r="AJ4294" s="116"/>
      <c r="AK4294" s="116"/>
      <c r="AL4294" s="116"/>
      <c r="AM4294" s="116"/>
      <c r="AN4294" s="114">
        <f t="shared" si="132"/>
        <v>3185422</v>
      </c>
      <c r="AO4294" s="114">
        <f t="shared" si="133"/>
        <v>27123270</v>
      </c>
      <c r="AP4294" s="114"/>
      <c r="AQ4294" s="114"/>
      <c r="AR4294" s="114"/>
      <c r="AS4294" s="114"/>
      <c r="AT4294" s="190"/>
    </row>
    <row r="4295" spans="1:46" s="233" customFormat="1" ht="15" customHeight="1" x14ac:dyDescent="0.2">
      <c r="A4295" s="104"/>
      <c r="B4295" s="104">
        <f>VLOOKUP(BJB!$F$9:$F$5599,Ctrl!$B$4:$C$399,2,0)</f>
        <v>35</v>
      </c>
      <c r="C4295" s="104">
        <f>VLOOKUP(BJB!$G$9:$G$5599,Ctrl!$E$4:$F$399,2,0)</f>
        <v>1</v>
      </c>
      <c r="D4295" s="219">
        <v>1</v>
      </c>
      <c r="E4295" s="104" t="str">
        <f>VLOOKUP(BJB!$F$9:$F$5599,Ctrl!$B$4:$D$399,3,0)</f>
        <v>III</v>
      </c>
      <c r="F4295" s="841" t="s">
        <v>9732</v>
      </c>
      <c r="G4295" s="841" t="s">
        <v>4804</v>
      </c>
      <c r="H4295" s="125"/>
      <c r="I4295" s="220">
        <f>IF(G4294=BJB!$G3723,I4294+1,1)</f>
        <v>1</v>
      </c>
      <c r="J4295" s="912" t="s">
        <v>24144</v>
      </c>
      <c r="K4295" s="121" t="s">
        <v>5912</v>
      </c>
      <c r="L4295" s="104" t="s">
        <v>6477</v>
      </c>
      <c r="M4295" s="104" t="s">
        <v>4829</v>
      </c>
      <c r="N4295" s="133">
        <v>41179</v>
      </c>
      <c r="O4295" s="134">
        <v>50000000</v>
      </c>
      <c r="P4295" s="105" t="s">
        <v>17197</v>
      </c>
      <c r="Q4295" s="120">
        <v>41654</v>
      </c>
      <c r="R4295" s="105">
        <v>43624105</v>
      </c>
      <c r="S4295" s="146" t="s">
        <v>5866</v>
      </c>
      <c r="T4295" s="109">
        <v>41878</v>
      </c>
      <c r="U4295" s="116">
        <v>29380938</v>
      </c>
      <c r="V4295" s="109">
        <v>41852</v>
      </c>
      <c r="W4295" s="141">
        <v>29380938</v>
      </c>
      <c r="X4295" s="141">
        <v>0</v>
      </c>
      <c r="Y4295" s="141">
        <v>0</v>
      </c>
      <c r="Z4295" s="141">
        <v>0</v>
      </c>
      <c r="AA4295" s="114">
        <v>0</v>
      </c>
      <c r="AB4295" s="114"/>
      <c r="AC4295" s="116"/>
      <c r="AD4295" s="141"/>
      <c r="AE4295" s="106">
        <v>0</v>
      </c>
      <c r="AF4295" s="106">
        <v>0</v>
      </c>
      <c r="AG4295" s="106">
        <v>0</v>
      </c>
      <c r="AH4295" s="116"/>
      <c r="AI4295" s="116"/>
      <c r="AJ4295" s="116"/>
      <c r="AK4295" s="116"/>
      <c r="AL4295" s="116"/>
      <c r="AM4295" s="116"/>
      <c r="AN4295" s="114">
        <f t="shared" si="132"/>
        <v>0</v>
      </c>
      <c r="AO4295" s="114">
        <f t="shared" si="133"/>
        <v>29380938</v>
      </c>
      <c r="AP4295" s="114"/>
      <c r="AQ4295" s="114"/>
      <c r="AR4295" s="114"/>
      <c r="AS4295" s="114"/>
      <c r="AT4295" s="190"/>
    </row>
    <row r="4296" spans="1:46" s="189" customFormat="1" ht="15" customHeight="1" x14ac:dyDescent="0.2">
      <c r="A4296" s="104"/>
      <c r="B4296" s="104">
        <f>VLOOKUP(BJB!$F$9:$F$5599,Ctrl!$B$4:$C$399,2,0)</f>
        <v>35</v>
      </c>
      <c r="C4296" s="104">
        <f>VLOOKUP(BJB!$G$9:$G$5599,Ctrl!$E$4:$F$399,2,0)</f>
        <v>1</v>
      </c>
      <c r="D4296" s="219">
        <v>1</v>
      </c>
      <c r="E4296" s="104" t="str">
        <f>VLOOKUP(BJB!$F$9:$F$5599,Ctrl!$B$4:$D$399,3,0)</f>
        <v>III</v>
      </c>
      <c r="F4296" s="841" t="s">
        <v>9732</v>
      </c>
      <c r="G4296" s="841" t="s">
        <v>4804</v>
      </c>
      <c r="H4296" s="125"/>
      <c r="I4296" s="220">
        <f>IF(G4295=BJB!$G3725,I4295+1,1)</f>
        <v>1</v>
      </c>
      <c r="J4296" s="912" t="s">
        <v>24145</v>
      </c>
      <c r="K4296" s="121" t="s">
        <v>6056</v>
      </c>
      <c r="L4296" s="104" t="s">
        <v>6477</v>
      </c>
      <c r="M4296" s="104" t="s">
        <v>6057</v>
      </c>
      <c r="N4296" s="133">
        <v>41411</v>
      </c>
      <c r="O4296" s="134">
        <v>50000000</v>
      </c>
      <c r="P4296" s="105" t="s">
        <v>6222</v>
      </c>
      <c r="Q4296" s="120" t="s">
        <v>6222</v>
      </c>
      <c r="R4296" s="890">
        <v>0</v>
      </c>
      <c r="S4296" s="146" t="s">
        <v>6041</v>
      </c>
      <c r="T4296" s="109">
        <v>41973</v>
      </c>
      <c r="U4296" s="116">
        <v>35000000</v>
      </c>
      <c r="V4296" s="109" t="s">
        <v>6222</v>
      </c>
      <c r="W4296" s="141">
        <v>0</v>
      </c>
      <c r="X4296" s="141">
        <v>0</v>
      </c>
      <c r="Y4296" s="141">
        <v>0</v>
      </c>
      <c r="Z4296" s="141">
        <v>0</v>
      </c>
      <c r="AA4296" s="114">
        <v>0</v>
      </c>
      <c r="AB4296" s="114"/>
      <c r="AC4296" s="116"/>
      <c r="AD4296" s="141"/>
      <c r="AE4296" s="106">
        <v>0</v>
      </c>
      <c r="AF4296" s="106">
        <v>0</v>
      </c>
      <c r="AG4296" s="106">
        <v>0</v>
      </c>
      <c r="AH4296" s="116"/>
      <c r="AI4296" s="116"/>
      <c r="AJ4296" s="116"/>
      <c r="AK4296" s="116"/>
      <c r="AL4296" s="116"/>
      <c r="AM4296" s="116"/>
      <c r="AN4296" s="114">
        <f t="shared" si="132"/>
        <v>0</v>
      </c>
      <c r="AO4296" s="114">
        <f t="shared" si="133"/>
        <v>35000000</v>
      </c>
      <c r="AP4296" s="114"/>
      <c r="AQ4296" s="114"/>
      <c r="AR4296" s="114"/>
      <c r="AS4296" s="114"/>
      <c r="AT4296" s="190"/>
    </row>
    <row r="4297" spans="1:46" s="189" customFormat="1" ht="15" customHeight="1" x14ac:dyDescent="0.2">
      <c r="A4297" s="104"/>
      <c r="B4297" s="104">
        <f>VLOOKUP(BJB!$F$9:$F$5599,Ctrl!$B$4:$C$399,2,0)</f>
        <v>35</v>
      </c>
      <c r="C4297" s="104">
        <f>VLOOKUP(BJB!$G$9:$G$5599,Ctrl!$E$4:$F$399,2,0)</f>
        <v>1</v>
      </c>
      <c r="D4297" s="219">
        <v>1</v>
      </c>
      <c r="E4297" s="104" t="str">
        <f>VLOOKUP(BJB!$F$9:$F$5599,Ctrl!$B$4:$D$399,3,0)</f>
        <v>III</v>
      </c>
      <c r="F4297" s="841" t="s">
        <v>9732</v>
      </c>
      <c r="G4297" s="841" t="s">
        <v>4804</v>
      </c>
      <c r="H4297" s="125"/>
      <c r="I4297" s="220">
        <f>IF(G4296=BJB!$G3726,I4296+1,1)</f>
        <v>1</v>
      </c>
      <c r="J4297" s="912" t="s">
        <v>24146</v>
      </c>
      <c r="K4297" s="121" t="s">
        <v>746</v>
      </c>
      <c r="L4297" s="104" t="s">
        <v>6477</v>
      </c>
      <c r="M4297" s="104" t="s">
        <v>6057</v>
      </c>
      <c r="N4297" s="133">
        <v>41411</v>
      </c>
      <c r="O4297" s="134">
        <v>25000000</v>
      </c>
      <c r="P4297" s="105" t="s">
        <v>17198</v>
      </c>
      <c r="Q4297" s="120">
        <v>41830</v>
      </c>
      <c r="R4297" s="105">
        <v>21674488</v>
      </c>
      <c r="S4297" s="146" t="s">
        <v>6041</v>
      </c>
      <c r="T4297" s="109">
        <v>41973</v>
      </c>
      <c r="U4297" s="116">
        <v>14251715</v>
      </c>
      <c r="V4297" s="109">
        <v>41944</v>
      </c>
      <c r="W4297" s="141">
        <v>14251715</v>
      </c>
      <c r="X4297" s="141">
        <v>0</v>
      </c>
      <c r="Y4297" s="141">
        <v>0</v>
      </c>
      <c r="Z4297" s="141">
        <v>0</v>
      </c>
      <c r="AA4297" s="114">
        <v>0</v>
      </c>
      <c r="AB4297" s="114"/>
      <c r="AC4297" s="116"/>
      <c r="AD4297" s="141"/>
      <c r="AE4297" s="106">
        <v>0</v>
      </c>
      <c r="AF4297" s="106">
        <v>0</v>
      </c>
      <c r="AG4297" s="106">
        <v>0</v>
      </c>
      <c r="AH4297" s="116"/>
      <c r="AI4297" s="116"/>
      <c r="AJ4297" s="116"/>
      <c r="AK4297" s="116"/>
      <c r="AL4297" s="116"/>
      <c r="AM4297" s="116"/>
      <c r="AN4297" s="114">
        <f t="shared" ref="AN4297:AN4360" si="134">SUM(AA4297:AM4297)</f>
        <v>0</v>
      </c>
      <c r="AO4297" s="114">
        <f t="shared" ref="AO4297:AO4360" si="135">IF((U4297-AN4297)&lt;0,ABS(0),(U4297-AN4297))</f>
        <v>14251715</v>
      </c>
      <c r="AP4297" s="114"/>
      <c r="AQ4297" s="114"/>
      <c r="AR4297" s="114"/>
      <c r="AS4297" s="114"/>
      <c r="AT4297" s="190"/>
    </row>
    <row r="4298" spans="1:46" s="189" customFormat="1" ht="15" customHeight="1" x14ac:dyDescent="0.2">
      <c r="A4298" s="104"/>
      <c r="B4298" s="104">
        <f>VLOOKUP(BJB!$F$9:$F$5599,Ctrl!$B$4:$C$399,2,0)</f>
        <v>35</v>
      </c>
      <c r="C4298" s="104">
        <f>VLOOKUP(BJB!$G$9:$G$5599,Ctrl!$E$4:$F$399,2,0)</f>
        <v>1</v>
      </c>
      <c r="D4298" s="219">
        <v>1</v>
      </c>
      <c r="E4298" s="104" t="str">
        <f>VLOOKUP(BJB!$F$9:$F$5599,Ctrl!$B$4:$D$399,3,0)</f>
        <v>III</v>
      </c>
      <c r="F4298" s="841" t="s">
        <v>9732</v>
      </c>
      <c r="G4298" s="841" t="s">
        <v>4804</v>
      </c>
      <c r="H4298" s="125">
        <v>1130114000464</v>
      </c>
      <c r="I4298" s="220">
        <f>IF(G4297=BJB!$G3727,I4297+1,1)</f>
        <v>1</v>
      </c>
      <c r="J4298" s="912" t="s">
        <v>24147</v>
      </c>
      <c r="K4298" s="121" t="s">
        <v>7396</v>
      </c>
      <c r="L4298" s="104" t="s">
        <v>6477</v>
      </c>
      <c r="M4298" s="104" t="s">
        <v>6248</v>
      </c>
      <c r="N4298" s="120">
        <v>41333</v>
      </c>
      <c r="O4298" s="105">
        <v>70000000</v>
      </c>
      <c r="P4298" s="105" t="s">
        <v>17199</v>
      </c>
      <c r="Q4298" s="120">
        <v>41830</v>
      </c>
      <c r="R4298" s="105">
        <v>71112382</v>
      </c>
      <c r="S4298" s="146" t="s">
        <v>7400</v>
      </c>
      <c r="T4298" s="109">
        <v>42081</v>
      </c>
      <c r="U4298" s="141">
        <v>47704150</v>
      </c>
      <c r="V4298" s="109">
        <v>42081</v>
      </c>
      <c r="W4298" s="141">
        <v>47704150</v>
      </c>
      <c r="X4298" s="141">
        <v>0</v>
      </c>
      <c r="Y4298" s="141">
        <v>0</v>
      </c>
      <c r="Z4298" s="141">
        <v>0</v>
      </c>
      <c r="AA4298" s="114">
        <v>8670810</v>
      </c>
      <c r="AB4298" s="114"/>
      <c r="AC4298" s="132"/>
      <c r="AD4298" s="141"/>
      <c r="AE4298" s="106">
        <v>0</v>
      </c>
      <c r="AF4298" s="106">
        <v>0</v>
      </c>
      <c r="AG4298" s="106">
        <v>0</v>
      </c>
      <c r="AH4298" s="141"/>
      <c r="AI4298" s="141"/>
      <c r="AJ4298" s="141"/>
      <c r="AK4298" s="141"/>
      <c r="AL4298" s="141"/>
      <c r="AM4298" s="141"/>
      <c r="AN4298" s="114">
        <f t="shared" si="134"/>
        <v>8670810</v>
      </c>
      <c r="AO4298" s="114">
        <f t="shared" si="135"/>
        <v>39033340</v>
      </c>
      <c r="AP4298" s="114"/>
      <c r="AQ4298" s="114"/>
      <c r="AR4298" s="114"/>
      <c r="AS4298" s="114"/>
      <c r="AT4298" s="190"/>
    </row>
    <row r="4299" spans="1:46" s="189" customFormat="1" ht="15" customHeight="1" x14ac:dyDescent="0.2">
      <c r="A4299" s="104"/>
      <c r="B4299" s="104">
        <f>VLOOKUP(BJB!$F$9:$F$5599,Ctrl!$B$4:$C$399,2,0)</f>
        <v>35</v>
      </c>
      <c r="C4299" s="104">
        <f>VLOOKUP(BJB!$G$9:$G$5599,Ctrl!$E$4:$F$399,2,0)</f>
        <v>1</v>
      </c>
      <c r="D4299" s="219">
        <v>1</v>
      </c>
      <c r="E4299" s="104" t="str">
        <f>VLOOKUP(BJB!$F$9:$F$5599,Ctrl!$B$4:$D$399,3,0)</f>
        <v>III</v>
      </c>
      <c r="F4299" s="841" t="s">
        <v>9732</v>
      </c>
      <c r="G4299" s="841" t="s">
        <v>4804</v>
      </c>
      <c r="H4299" s="125">
        <v>1120815000538</v>
      </c>
      <c r="I4299" s="220">
        <f>IF(G4298=BJB!$G3728,I4298+1,1)</f>
        <v>1</v>
      </c>
      <c r="J4299" s="912" t="s">
        <v>24148</v>
      </c>
      <c r="K4299" s="121" t="s">
        <v>7742</v>
      </c>
      <c r="L4299" s="104" t="s">
        <v>6477</v>
      </c>
      <c r="M4299" s="104" t="s">
        <v>4823</v>
      </c>
      <c r="N4299" s="120">
        <v>41179</v>
      </c>
      <c r="O4299" s="105">
        <v>40000000</v>
      </c>
      <c r="P4299" s="105" t="s">
        <v>17200</v>
      </c>
      <c r="Q4299" s="120">
        <v>41830</v>
      </c>
      <c r="R4299" s="105">
        <v>37850819</v>
      </c>
      <c r="S4299" s="146" t="s">
        <v>7901</v>
      </c>
      <c r="T4299" s="109">
        <v>42114</v>
      </c>
      <c r="U4299" s="141">
        <v>25392599</v>
      </c>
      <c r="V4299" s="109">
        <v>42114</v>
      </c>
      <c r="W4299" s="141">
        <v>25392599</v>
      </c>
      <c r="X4299" s="141">
        <v>0</v>
      </c>
      <c r="Y4299" s="141">
        <v>0</v>
      </c>
      <c r="Z4299" s="141">
        <v>0</v>
      </c>
      <c r="AA4299" s="114">
        <v>1100346</v>
      </c>
      <c r="AB4299" s="114"/>
      <c r="AC4299" s="132"/>
      <c r="AD4299" s="141"/>
      <c r="AE4299" s="106">
        <v>0</v>
      </c>
      <c r="AF4299" s="106">
        <v>0</v>
      </c>
      <c r="AG4299" s="106">
        <v>0</v>
      </c>
      <c r="AH4299" s="141"/>
      <c r="AI4299" s="141"/>
      <c r="AJ4299" s="141"/>
      <c r="AK4299" s="141"/>
      <c r="AL4299" s="141"/>
      <c r="AM4299" s="141"/>
      <c r="AN4299" s="114">
        <f t="shared" si="134"/>
        <v>1100346</v>
      </c>
      <c r="AO4299" s="114">
        <f t="shared" si="135"/>
        <v>24292253</v>
      </c>
      <c r="AP4299" s="114"/>
      <c r="AQ4299" s="114"/>
      <c r="AR4299" s="114"/>
      <c r="AS4299" s="114"/>
      <c r="AT4299" s="190"/>
    </row>
    <row r="4300" spans="1:46" s="189" customFormat="1" ht="15" customHeight="1" x14ac:dyDescent="0.2">
      <c r="A4300" s="104"/>
      <c r="B4300" s="104">
        <f>VLOOKUP(BJB!$F$9:$F$5599,Ctrl!$B$4:$C$399,2,0)</f>
        <v>35</v>
      </c>
      <c r="C4300" s="104">
        <f>VLOOKUP(BJB!$G$9:$G$5599,Ctrl!$E$4:$F$399,2,0)</f>
        <v>1</v>
      </c>
      <c r="D4300" s="219">
        <v>1</v>
      </c>
      <c r="E4300" s="104" t="str">
        <f>VLOOKUP(BJB!$F$9:$F$5599,Ctrl!$B$4:$D$399,3,0)</f>
        <v>III</v>
      </c>
      <c r="F4300" s="841" t="s">
        <v>9732</v>
      </c>
      <c r="G4300" s="841" t="s">
        <v>4804</v>
      </c>
      <c r="H4300" s="125"/>
      <c r="I4300" s="220">
        <f>IF(G4299=BJB!$G3729,I4299+1,1)</f>
        <v>1</v>
      </c>
      <c r="J4300" s="912" t="s">
        <v>24149</v>
      </c>
      <c r="K4300" s="121" t="s">
        <v>7743</v>
      </c>
      <c r="L4300" s="104" t="s">
        <v>6477</v>
      </c>
      <c r="M4300" s="104" t="s">
        <v>6057</v>
      </c>
      <c r="N4300" s="120">
        <v>41411</v>
      </c>
      <c r="O4300" s="105">
        <v>150000000</v>
      </c>
      <c r="P4300" s="105" t="s">
        <v>17201</v>
      </c>
      <c r="Q4300" s="120">
        <v>41830</v>
      </c>
      <c r="R4300" s="105">
        <v>161376185</v>
      </c>
      <c r="S4300" s="146" t="s">
        <v>7901</v>
      </c>
      <c r="T4300" s="109">
        <v>42114</v>
      </c>
      <c r="U4300" s="141">
        <v>105000000</v>
      </c>
      <c r="V4300" s="109">
        <v>42114</v>
      </c>
      <c r="W4300" s="141">
        <v>105000000</v>
      </c>
      <c r="X4300" s="141">
        <v>0</v>
      </c>
      <c r="Y4300" s="141">
        <v>0</v>
      </c>
      <c r="Z4300" s="141">
        <v>0</v>
      </c>
      <c r="AA4300" s="114">
        <v>0</v>
      </c>
      <c r="AB4300" s="114"/>
      <c r="AC4300" s="132"/>
      <c r="AD4300" s="141"/>
      <c r="AE4300" s="106">
        <v>0</v>
      </c>
      <c r="AF4300" s="106">
        <v>0</v>
      </c>
      <c r="AG4300" s="106">
        <v>0</v>
      </c>
      <c r="AH4300" s="141"/>
      <c r="AI4300" s="141"/>
      <c r="AJ4300" s="141"/>
      <c r="AK4300" s="141"/>
      <c r="AL4300" s="141"/>
      <c r="AM4300" s="141"/>
      <c r="AN4300" s="114">
        <f t="shared" si="134"/>
        <v>0</v>
      </c>
      <c r="AO4300" s="114">
        <f t="shared" si="135"/>
        <v>105000000</v>
      </c>
      <c r="AP4300" s="114"/>
      <c r="AQ4300" s="114"/>
      <c r="AR4300" s="114"/>
      <c r="AS4300" s="114"/>
      <c r="AT4300" s="190"/>
    </row>
    <row r="4301" spans="1:46" s="189" customFormat="1" ht="15" customHeight="1" x14ac:dyDescent="0.2">
      <c r="A4301" s="104"/>
      <c r="B4301" s="104">
        <f>VLOOKUP(BJB!$F$9:$F$5599,Ctrl!$B$4:$C$399,2,0)</f>
        <v>35</v>
      </c>
      <c r="C4301" s="104">
        <f>VLOOKUP(BJB!$G$9:$G$5599,Ctrl!$E$4:$F$399,2,0)</f>
        <v>1</v>
      </c>
      <c r="D4301" s="219">
        <v>1</v>
      </c>
      <c r="E4301" s="104" t="str">
        <f>VLOOKUP(BJB!$F$9:$F$5599,Ctrl!$B$4:$D$399,3,0)</f>
        <v>III</v>
      </c>
      <c r="F4301" s="841" t="s">
        <v>9732</v>
      </c>
      <c r="G4301" s="841" t="s">
        <v>4804</v>
      </c>
      <c r="H4301" s="125" t="s">
        <v>10371</v>
      </c>
      <c r="I4301" s="220">
        <f>IF(G4300=BJB!$G3730,I4300+1,1)</f>
        <v>1</v>
      </c>
      <c r="J4301" s="912" t="s">
        <v>24150</v>
      </c>
      <c r="K4301" s="121" t="s">
        <v>7744</v>
      </c>
      <c r="L4301" s="104" t="s">
        <v>6477</v>
      </c>
      <c r="M4301" s="104" t="s">
        <v>5020</v>
      </c>
      <c r="N4301" s="120">
        <v>41253</v>
      </c>
      <c r="O4301" s="105">
        <v>250000000</v>
      </c>
      <c r="P4301" s="105" t="s">
        <v>17202</v>
      </c>
      <c r="Q4301" s="120">
        <v>41684</v>
      </c>
      <c r="R4301" s="105">
        <v>299670577</v>
      </c>
      <c r="S4301" s="146" t="s">
        <v>7902</v>
      </c>
      <c r="T4301" s="109">
        <v>42111</v>
      </c>
      <c r="U4301" s="141">
        <v>175000000</v>
      </c>
      <c r="V4301" s="109">
        <v>42111</v>
      </c>
      <c r="W4301" s="141">
        <v>175000000</v>
      </c>
      <c r="X4301" s="141">
        <v>0</v>
      </c>
      <c r="Y4301" s="141">
        <v>0</v>
      </c>
      <c r="Z4301" s="141">
        <v>0</v>
      </c>
      <c r="AA4301" s="114">
        <v>252000</v>
      </c>
      <c r="AB4301" s="114"/>
      <c r="AC4301" s="132"/>
      <c r="AD4301" s="141"/>
      <c r="AE4301" s="106">
        <v>0</v>
      </c>
      <c r="AF4301" s="106">
        <v>0</v>
      </c>
      <c r="AG4301" s="106">
        <v>0</v>
      </c>
      <c r="AH4301" s="141"/>
      <c r="AI4301" s="141"/>
      <c r="AJ4301" s="141"/>
      <c r="AK4301" s="141"/>
      <c r="AL4301" s="141"/>
      <c r="AM4301" s="141"/>
      <c r="AN4301" s="114">
        <f t="shared" si="134"/>
        <v>252000</v>
      </c>
      <c r="AO4301" s="114">
        <f t="shared" si="135"/>
        <v>174748000</v>
      </c>
      <c r="AP4301" s="114"/>
      <c r="AQ4301" s="114"/>
      <c r="AR4301" s="114"/>
      <c r="AS4301" s="114"/>
      <c r="AT4301" s="190"/>
    </row>
    <row r="4302" spans="1:46" s="189" customFormat="1" ht="15" customHeight="1" x14ac:dyDescent="0.2">
      <c r="A4302" s="104"/>
      <c r="B4302" s="104">
        <f>VLOOKUP(BJB!$F$9:$F$5599,Ctrl!$B$4:$C$399,2,0)</f>
        <v>35</v>
      </c>
      <c r="C4302" s="104">
        <f>VLOOKUP(BJB!$G$9:$G$5599,Ctrl!$E$4:$F$399,2,0)</f>
        <v>1</v>
      </c>
      <c r="D4302" s="219">
        <v>1</v>
      </c>
      <c r="E4302" s="104" t="str">
        <f>VLOOKUP(BJB!$F$9:$F$5599,Ctrl!$B$4:$D$399,3,0)</f>
        <v>III</v>
      </c>
      <c r="F4302" s="841" t="s">
        <v>9732</v>
      </c>
      <c r="G4302" s="841" t="s">
        <v>4804</v>
      </c>
      <c r="H4302" s="125"/>
      <c r="I4302" s="220">
        <f>IF(G4301=BJB!$G3731,I4301+1,1)</f>
        <v>1</v>
      </c>
      <c r="J4302" s="912" t="s">
        <v>24151</v>
      </c>
      <c r="K4302" s="121" t="s">
        <v>7827</v>
      </c>
      <c r="L4302" s="104" t="s">
        <v>6477</v>
      </c>
      <c r="M4302" s="104" t="s">
        <v>5770</v>
      </c>
      <c r="N4302" s="120">
        <v>41277</v>
      </c>
      <c r="O4302" s="105">
        <v>150000000</v>
      </c>
      <c r="P4302" s="105" t="s">
        <v>17203</v>
      </c>
      <c r="Q4302" s="120">
        <v>41830</v>
      </c>
      <c r="R4302" s="105">
        <v>149068964</v>
      </c>
      <c r="S4302" s="146" t="s">
        <v>7948</v>
      </c>
      <c r="T4302" s="109">
        <v>42114</v>
      </c>
      <c r="U4302" s="141">
        <v>99648620</v>
      </c>
      <c r="V4302" s="109">
        <v>42114</v>
      </c>
      <c r="W4302" s="141">
        <v>99648620</v>
      </c>
      <c r="X4302" s="141">
        <v>0</v>
      </c>
      <c r="Y4302" s="141">
        <v>0</v>
      </c>
      <c r="Z4302" s="141">
        <v>0</v>
      </c>
      <c r="AA4302" s="114">
        <v>0</v>
      </c>
      <c r="AB4302" s="114"/>
      <c r="AC4302" s="132"/>
      <c r="AD4302" s="141"/>
      <c r="AE4302" s="106">
        <v>0</v>
      </c>
      <c r="AF4302" s="106">
        <v>0</v>
      </c>
      <c r="AG4302" s="106">
        <v>0</v>
      </c>
      <c r="AH4302" s="141"/>
      <c r="AI4302" s="141"/>
      <c r="AJ4302" s="141"/>
      <c r="AK4302" s="141"/>
      <c r="AL4302" s="141"/>
      <c r="AM4302" s="141"/>
      <c r="AN4302" s="114">
        <f t="shared" si="134"/>
        <v>0</v>
      </c>
      <c r="AO4302" s="114">
        <f t="shared" si="135"/>
        <v>99648620</v>
      </c>
      <c r="AP4302" s="114"/>
      <c r="AQ4302" s="114"/>
      <c r="AR4302" s="114"/>
      <c r="AS4302" s="114"/>
      <c r="AT4302" s="190"/>
    </row>
    <row r="4303" spans="1:46" s="189" customFormat="1" ht="15" customHeight="1" x14ac:dyDescent="0.2">
      <c r="A4303" s="104"/>
      <c r="B4303" s="104">
        <f>VLOOKUP(BJB!$F$9:$F$5599,Ctrl!$B$4:$C$399,2,0)</f>
        <v>35</v>
      </c>
      <c r="C4303" s="104">
        <f>VLOOKUP(BJB!$G$9:$G$5599,Ctrl!$E$4:$F$399,2,0)</f>
        <v>1</v>
      </c>
      <c r="D4303" s="219">
        <v>1</v>
      </c>
      <c r="E4303" s="104" t="str">
        <f>VLOOKUP(BJB!$F$9:$F$5599,Ctrl!$B$4:$D$399,3,0)</f>
        <v>III</v>
      </c>
      <c r="F4303" s="841" t="s">
        <v>9732</v>
      </c>
      <c r="G4303" s="841" t="s">
        <v>4804</v>
      </c>
      <c r="H4303" s="125">
        <v>1130123000500</v>
      </c>
      <c r="I4303" s="220">
        <f>IF(G4302=BJB!$G3733,I4302+1,1)</f>
        <v>1</v>
      </c>
      <c r="J4303" s="912" t="s">
        <v>24152</v>
      </c>
      <c r="K4303" s="121" t="s">
        <v>5947</v>
      </c>
      <c r="L4303" s="104" t="s">
        <v>6477</v>
      </c>
      <c r="M4303" s="104" t="s">
        <v>6248</v>
      </c>
      <c r="N4303" s="120">
        <v>41333</v>
      </c>
      <c r="O4303" s="105">
        <v>200000000</v>
      </c>
      <c r="P4303" s="105" t="s">
        <v>17204</v>
      </c>
      <c r="Q4303" s="120">
        <v>42100</v>
      </c>
      <c r="R4303" s="105">
        <v>152270068</v>
      </c>
      <c r="S4303" s="146" t="s">
        <v>8211</v>
      </c>
      <c r="T4303" s="109">
        <v>42153</v>
      </c>
      <c r="U4303" s="141">
        <v>101110931</v>
      </c>
      <c r="V4303" s="109">
        <v>42153</v>
      </c>
      <c r="W4303" s="141">
        <v>101110931</v>
      </c>
      <c r="X4303" s="141">
        <v>0</v>
      </c>
      <c r="Y4303" s="141">
        <v>0</v>
      </c>
      <c r="Z4303" s="141">
        <v>0</v>
      </c>
      <c r="AA4303" s="114">
        <v>20304732</v>
      </c>
      <c r="AB4303" s="114"/>
      <c r="AC4303" s="132"/>
      <c r="AD4303" s="141"/>
      <c r="AE4303" s="106">
        <v>0</v>
      </c>
      <c r="AF4303" s="106">
        <v>0</v>
      </c>
      <c r="AG4303" s="106">
        <v>0</v>
      </c>
      <c r="AH4303" s="106"/>
      <c r="AI4303" s="106"/>
      <c r="AJ4303" s="106"/>
      <c r="AK4303" s="106"/>
      <c r="AL4303" s="106"/>
      <c r="AM4303" s="106"/>
      <c r="AN4303" s="114">
        <f t="shared" si="134"/>
        <v>20304732</v>
      </c>
      <c r="AO4303" s="114">
        <f t="shared" si="135"/>
        <v>80806199</v>
      </c>
      <c r="AP4303" s="114"/>
      <c r="AQ4303" s="114"/>
      <c r="AR4303" s="114"/>
      <c r="AS4303" s="114"/>
      <c r="AT4303" s="190"/>
    </row>
    <row r="4304" spans="1:46" s="189" customFormat="1" ht="15" customHeight="1" x14ac:dyDescent="0.2">
      <c r="A4304" s="104"/>
      <c r="B4304" s="104">
        <f>VLOOKUP(BJB!$F$9:$F$5599,Ctrl!$B$4:$C$399,2,0)</f>
        <v>35</v>
      </c>
      <c r="C4304" s="104">
        <f>VLOOKUP(BJB!$G$9:$G$5599,Ctrl!$E$4:$F$399,2,0)</f>
        <v>1</v>
      </c>
      <c r="D4304" s="219">
        <v>1</v>
      </c>
      <c r="E4304" s="104" t="str">
        <f>VLOOKUP(BJB!$F$9:$F$5599,Ctrl!$B$4:$D$399,3,0)</f>
        <v>III</v>
      </c>
      <c r="F4304" s="841" t="s">
        <v>10582</v>
      </c>
      <c r="G4304" s="841" t="s">
        <v>8021</v>
      </c>
      <c r="H4304" s="125">
        <v>1130125000267</v>
      </c>
      <c r="I4304" s="220">
        <f>IF(G4303=BJB!$G3735,I4303+1,1)</f>
        <v>1</v>
      </c>
      <c r="J4304" s="912" t="s">
        <v>24153</v>
      </c>
      <c r="K4304" s="121" t="s">
        <v>8073</v>
      </c>
      <c r="L4304" s="104" t="s">
        <v>6477</v>
      </c>
      <c r="M4304" s="104" t="s">
        <v>6248</v>
      </c>
      <c r="N4304" s="120">
        <v>41333</v>
      </c>
      <c r="O4304" s="105">
        <v>250000000</v>
      </c>
      <c r="P4304" s="105" t="s">
        <v>17205</v>
      </c>
      <c r="Q4304" s="120">
        <v>41830</v>
      </c>
      <c r="R4304" s="105">
        <v>244262479</v>
      </c>
      <c r="S4304" s="146" t="s">
        <v>8225</v>
      </c>
      <c r="T4304" s="109">
        <v>42151</v>
      </c>
      <c r="U4304" s="141">
        <v>164699489</v>
      </c>
      <c r="V4304" s="109">
        <v>42151</v>
      </c>
      <c r="W4304" s="141">
        <v>164699489</v>
      </c>
      <c r="X4304" s="141">
        <v>0</v>
      </c>
      <c r="Y4304" s="141">
        <v>0</v>
      </c>
      <c r="Z4304" s="141">
        <v>0</v>
      </c>
      <c r="AA4304" s="114">
        <v>26399551</v>
      </c>
      <c r="AB4304" s="114"/>
      <c r="AC4304" s="132"/>
      <c r="AD4304" s="141"/>
      <c r="AE4304" s="106">
        <v>0</v>
      </c>
      <c r="AF4304" s="106">
        <v>0</v>
      </c>
      <c r="AG4304" s="106">
        <v>0</v>
      </c>
      <c r="AH4304" s="106"/>
      <c r="AI4304" s="106"/>
      <c r="AJ4304" s="106"/>
      <c r="AK4304" s="106"/>
      <c r="AL4304" s="106"/>
      <c r="AM4304" s="106"/>
      <c r="AN4304" s="114">
        <f t="shared" si="134"/>
        <v>26399551</v>
      </c>
      <c r="AO4304" s="114">
        <f t="shared" si="135"/>
        <v>138299938</v>
      </c>
      <c r="AP4304" s="114"/>
      <c r="AQ4304" s="114"/>
      <c r="AR4304" s="114"/>
      <c r="AS4304" s="114"/>
      <c r="AT4304" s="190"/>
    </row>
    <row r="4305" spans="1:46" s="189" customFormat="1" ht="15" customHeight="1" x14ac:dyDescent="0.2">
      <c r="A4305" s="104"/>
      <c r="B4305" s="104">
        <f>VLOOKUP(BJB!$F$9:$F$5599,Ctrl!$B$4:$C$399,2,0)</f>
        <v>35</v>
      </c>
      <c r="C4305" s="104">
        <f>VLOOKUP(BJB!$G$9:$G$5599,Ctrl!$E$4:$F$399,2,0)</f>
        <v>1</v>
      </c>
      <c r="D4305" s="219">
        <v>1</v>
      </c>
      <c r="E4305" s="104" t="str">
        <f>VLOOKUP(BJB!$F$9:$F$5599,Ctrl!$B$4:$D$399,3,0)</f>
        <v>III</v>
      </c>
      <c r="F4305" s="841" t="s">
        <v>10582</v>
      </c>
      <c r="G4305" s="841" t="s">
        <v>8021</v>
      </c>
      <c r="H4305" s="125" t="s">
        <v>10370</v>
      </c>
      <c r="I4305" s="220">
        <f>IF(G4304=BJB!$G3736,I4304+1,1)</f>
        <v>1</v>
      </c>
      <c r="J4305" s="912" t="s">
        <v>24154</v>
      </c>
      <c r="K4305" s="121" t="s">
        <v>8074</v>
      </c>
      <c r="L4305" s="104" t="s">
        <v>6477</v>
      </c>
      <c r="M4305" s="104" t="s">
        <v>8147</v>
      </c>
      <c r="N4305" s="120">
        <v>41411</v>
      </c>
      <c r="O4305" s="105">
        <v>100000000</v>
      </c>
      <c r="P4305" s="105" t="s">
        <v>17206</v>
      </c>
      <c r="Q4305" s="120">
        <v>41830</v>
      </c>
      <c r="R4305" s="105">
        <v>123114525</v>
      </c>
      <c r="S4305" s="146" t="s">
        <v>8225</v>
      </c>
      <c r="T4305" s="109">
        <v>42151</v>
      </c>
      <c r="U4305" s="141">
        <v>70000000</v>
      </c>
      <c r="V4305" s="109">
        <v>42151</v>
      </c>
      <c r="W4305" s="141">
        <v>70000000</v>
      </c>
      <c r="X4305" s="141">
        <v>0</v>
      </c>
      <c r="Y4305" s="141">
        <v>0</v>
      </c>
      <c r="Z4305" s="141">
        <v>0</v>
      </c>
      <c r="AA4305" s="114">
        <v>280000</v>
      </c>
      <c r="AB4305" s="114"/>
      <c r="AC4305" s="132"/>
      <c r="AD4305" s="141"/>
      <c r="AE4305" s="106">
        <v>0</v>
      </c>
      <c r="AF4305" s="106">
        <v>0</v>
      </c>
      <c r="AG4305" s="106">
        <v>0</v>
      </c>
      <c r="AH4305" s="106"/>
      <c r="AI4305" s="106"/>
      <c r="AJ4305" s="106"/>
      <c r="AK4305" s="106"/>
      <c r="AL4305" s="106"/>
      <c r="AM4305" s="106"/>
      <c r="AN4305" s="114">
        <f t="shared" si="134"/>
        <v>280000</v>
      </c>
      <c r="AO4305" s="114">
        <f t="shared" si="135"/>
        <v>69720000</v>
      </c>
      <c r="AP4305" s="114"/>
      <c r="AQ4305" s="114"/>
      <c r="AR4305" s="114"/>
      <c r="AS4305" s="114"/>
      <c r="AT4305" s="190"/>
    </row>
    <row r="4306" spans="1:46" s="189" customFormat="1" ht="15" customHeight="1" x14ac:dyDescent="0.2">
      <c r="A4306" s="104"/>
      <c r="B4306" s="104">
        <f>VLOOKUP(BJB!$F$9:$F$5599,Ctrl!$B$4:$C$399,2,0)</f>
        <v>35</v>
      </c>
      <c r="C4306" s="104">
        <f>VLOOKUP(BJB!$G$9:$G$5599,Ctrl!$E$4:$F$399,2,0)</f>
        <v>1</v>
      </c>
      <c r="D4306" s="219">
        <v>1</v>
      </c>
      <c r="E4306" s="104" t="str">
        <f>VLOOKUP(BJB!$F$9:$F$5599,Ctrl!$B$4:$D$399,3,0)</f>
        <v>III</v>
      </c>
      <c r="F4306" s="841" t="s">
        <v>10582</v>
      </c>
      <c r="G4306" s="841" t="s">
        <v>8021</v>
      </c>
      <c r="H4306" s="125"/>
      <c r="I4306" s="220">
        <f>IF(G4305=BJB!$G3737,I4305+1,1)</f>
        <v>1</v>
      </c>
      <c r="J4306" s="912" t="s">
        <v>24155</v>
      </c>
      <c r="K4306" s="121" t="s">
        <v>1795</v>
      </c>
      <c r="L4306" s="104" t="s">
        <v>6477</v>
      </c>
      <c r="M4306" s="104" t="s">
        <v>6248</v>
      </c>
      <c r="N4306" s="120">
        <v>41333</v>
      </c>
      <c r="O4306" s="105">
        <v>200000000</v>
      </c>
      <c r="P4306" s="105" t="s">
        <v>17207</v>
      </c>
      <c r="Q4306" s="120">
        <v>42100</v>
      </c>
      <c r="R4306" s="105">
        <v>217168178</v>
      </c>
      <c r="S4306" s="146" t="s">
        <v>8226</v>
      </c>
      <c r="T4306" s="109">
        <v>42151</v>
      </c>
      <c r="U4306" s="141">
        <v>119847291</v>
      </c>
      <c r="V4306" s="109">
        <v>42151</v>
      </c>
      <c r="W4306" s="141">
        <v>119847291</v>
      </c>
      <c r="X4306" s="141">
        <v>0</v>
      </c>
      <c r="Y4306" s="141">
        <v>0</v>
      </c>
      <c r="Z4306" s="141">
        <v>0</v>
      </c>
      <c r="AA4306" s="114">
        <v>0</v>
      </c>
      <c r="AB4306" s="114"/>
      <c r="AC4306" s="132"/>
      <c r="AD4306" s="141"/>
      <c r="AE4306" s="106">
        <v>0</v>
      </c>
      <c r="AF4306" s="106">
        <v>0</v>
      </c>
      <c r="AG4306" s="106">
        <v>0</v>
      </c>
      <c r="AH4306" s="106"/>
      <c r="AI4306" s="106"/>
      <c r="AJ4306" s="106"/>
      <c r="AK4306" s="106"/>
      <c r="AL4306" s="106"/>
      <c r="AM4306" s="106"/>
      <c r="AN4306" s="114">
        <f t="shared" si="134"/>
        <v>0</v>
      </c>
      <c r="AO4306" s="114">
        <f t="shared" si="135"/>
        <v>119847291</v>
      </c>
      <c r="AP4306" s="114"/>
      <c r="AQ4306" s="114"/>
      <c r="AR4306" s="114"/>
      <c r="AS4306" s="114"/>
      <c r="AT4306" s="190"/>
    </row>
    <row r="4307" spans="1:46" s="189" customFormat="1" ht="15" customHeight="1" x14ac:dyDescent="0.2">
      <c r="A4307" s="104"/>
      <c r="B4307" s="104">
        <f>VLOOKUP(BJB!$F$9:$F$5599,Ctrl!$B$4:$C$399,2,0)</f>
        <v>35</v>
      </c>
      <c r="C4307" s="104">
        <f>VLOOKUP(BJB!$G$9:$G$5599,Ctrl!$E$4:$F$399,2,0)</f>
        <v>1</v>
      </c>
      <c r="D4307" s="219">
        <v>1</v>
      </c>
      <c r="E4307" s="104" t="str">
        <f>VLOOKUP(BJB!$F$9:$F$5599,Ctrl!$B$4:$D$399,3,0)</f>
        <v>III</v>
      </c>
      <c r="F4307" s="841" t="s">
        <v>10582</v>
      </c>
      <c r="G4307" s="841" t="s">
        <v>8021</v>
      </c>
      <c r="H4307" s="125">
        <v>1121022000232</v>
      </c>
      <c r="I4307" s="220">
        <f>IF(G4306=BJB!$G3739,I4306+1,1)</f>
        <v>1</v>
      </c>
      <c r="J4307" s="912" t="s">
        <v>24156</v>
      </c>
      <c r="K4307" s="121" t="s">
        <v>10969</v>
      </c>
      <c r="L4307" s="104" t="s">
        <v>6477</v>
      </c>
      <c r="M4307" s="104" t="s">
        <v>5020</v>
      </c>
      <c r="N4307" s="120">
        <v>41253</v>
      </c>
      <c r="O4307" s="105">
        <v>150000000</v>
      </c>
      <c r="P4307" s="105" t="s">
        <v>17208</v>
      </c>
      <c r="Q4307" s="120">
        <v>42144</v>
      </c>
      <c r="R4307" s="105">
        <v>215968750</v>
      </c>
      <c r="S4307" s="146" t="s">
        <v>8391</v>
      </c>
      <c r="T4307" s="109">
        <v>42153</v>
      </c>
      <c r="U4307" s="141">
        <v>105000000</v>
      </c>
      <c r="V4307" s="109">
        <v>42153</v>
      </c>
      <c r="W4307" s="141">
        <v>105000000</v>
      </c>
      <c r="X4307" s="141">
        <v>0</v>
      </c>
      <c r="Y4307" s="141">
        <v>0</v>
      </c>
      <c r="Z4307" s="141">
        <v>0</v>
      </c>
      <c r="AA4307" s="114">
        <v>38182</v>
      </c>
      <c r="AB4307" s="114"/>
      <c r="AC4307" s="132"/>
      <c r="AD4307" s="141"/>
      <c r="AE4307" s="106">
        <v>0</v>
      </c>
      <c r="AF4307" s="106">
        <v>0</v>
      </c>
      <c r="AG4307" s="106">
        <v>0</v>
      </c>
      <c r="AH4307" s="106"/>
      <c r="AI4307" s="106"/>
      <c r="AJ4307" s="106"/>
      <c r="AK4307" s="106"/>
      <c r="AL4307" s="106"/>
      <c r="AM4307" s="106"/>
      <c r="AN4307" s="114">
        <f t="shared" si="134"/>
        <v>38182</v>
      </c>
      <c r="AO4307" s="114">
        <f t="shared" si="135"/>
        <v>104961818</v>
      </c>
      <c r="AP4307" s="114"/>
      <c r="AQ4307" s="114"/>
      <c r="AR4307" s="114"/>
      <c r="AS4307" s="114"/>
      <c r="AT4307" s="190"/>
    </row>
    <row r="4308" spans="1:46" s="189" customFormat="1" ht="15" customHeight="1" x14ac:dyDescent="0.2">
      <c r="A4308" s="104"/>
      <c r="B4308" s="104">
        <f>VLOOKUP(BJB!$F$9:$F$5599,Ctrl!$B$4:$C$399,2,0)</f>
        <v>35</v>
      </c>
      <c r="C4308" s="104">
        <f>VLOOKUP(BJB!$G$9:$G$5599,Ctrl!$E$4:$F$399,2,0)</f>
        <v>1</v>
      </c>
      <c r="D4308" s="219">
        <v>1</v>
      </c>
      <c r="E4308" s="104" t="str">
        <f>VLOOKUP(BJB!$F$9:$F$5599,Ctrl!$B$4:$D$399,3,0)</f>
        <v>III</v>
      </c>
      <c r="F4308" s="841" t="s">
        <v>9732</v>
      </c>
      <c r="G4308" s="841" t="s">
        <v>4804</v>
      </c>
      <c r="H4308" s="125" t="s">
        <v>10372</v>
      </c>
      <c r="I4308" s="220">
        <f>IF(G4307=BJB!$G3740,I4307+1,1)</f>
        <v>1</v>
      </c>
      <c r="J4308" s="912" t="s">
        <v>24157</v>
      </c>
      <c r="K4308" s="121" t="s">
        <v>5887</v>
      </c>
      <c r="L4308" s="104" t="s">
        <v>6477</v>
      </c>
      <c r="M4308" s="104" t="s">
        <v>5696</v>
      </c>
      <c r="N4308" s="120">
        <v>41277</v>
      </c>
      <c r="O4308" s="105">
        <v>100000000</v>
      </c>
      <c r="P4308" s="105" t="s">
        <v>17209</v>
      </c>
      <c r="Q4308" s="120">
        <v>41654</v>
      </c>
      <c r="R4308" s="105">
        <v>107525362</v>
      </c>
      <c r="S4308" s="146" t="s">
        <v>7400</v>
      </c>
      <c r="T4308" s="109">
        <v>42081</v>
      </c>
      <c r="U4308" s="141">
        <v>70000000</v>
      </c>
      <c r="V4308" s="109">
        <v>42081</v>
      </c>
      <c r="W4308" s="141">
        <v>70000000</v>
      </c>
      <c r="X4308" s="141">
        <v>0</v>
      </c>
      <c r="Y4308" s="141">
        <v>0</v>
      </c>
      <c r="Z4308" s="141">
        <v>0</v>
      </c>
      <c r="AA4308" s="114">
        <v>354375</v>
      </c>
      <c r="AB4308" s="114"/>
      <c r="AC4308" s="132"/>
      <c r="AD4308" s="141"/>
      <c r="AE4308" s="106">
        <v>0</v>
      </c>
      <c r="AF4308" s="106">
        <v>0</v>
      </c>
      <c r="AG4308" s="106">
        <v>0</v>
      </c>
      <c r="AH4308" s="141"/>
      <c r="AI4308" s="141"/>
      <c r="AJ4308" s="141"/>
      <c r="AK4308" s="141"/>
      <c r="AL4308" s="141"/>
      <c r="AM4308" s="141"/>
      <c r="AN4308" s="114">
        <f t="shared" si="134"/>
        <v>354375</v>
      </c>
      <c r="AO4308" s="114">
        <f t="shared" si="135"/>
        <v>69645625</v>
      </c>
      <c r="AP4308" s="114" t="s">
        <v>11135</v>
      </c>
      <c r="AQ4308" s="114" t="s">
        <v>11139</v>
      </c>
      <c r="AR4308" s="114" t="s">
        <v>10694</v>
      </c>
      <c r="AS4308" s="114">
        <v>52608750</v>
      </c>
      <c r="AT4308" s="190"/>
    </row>
    <row r="4309" spans="1:46" s="189" customFormat="1" ht="15" customHeight="1" x14ac:dyDescent="0.2">
      <c r="A4309" s="104"/>
      <c r="B4309" s="104">
        <f>VLOOKUP(BJB!$F$9:$F$5599,Ctrl!$B$4:$C$399,2,0)</f>
        <v>35</v>
      </c>
      <c r="C4309" s="104">
        <f>VLOOKUP(BJB!$G$9:$G$5599,Ctrl!$E$4:$F$399,2,0)</f>
        <v>1</v>
      </c>
      <c r="D4309" s="219">
        <v>1</v>
      </c>
      <c r="E4309" s="104" t="str">
        <f>VLOOKUP(BJB!$F$9:$F$5599,Ctrl!$B$4:$D$399,3,0)</f>
        <v>III</v>
      </c>
      <c r="F4309" s="841" t="s">
        <v>9732</v>
      </c>
      <c r="G4309" s="841" t="s">
        <v>8021</v>
      </c>
      <c r="H4309" s="684">
        <v>1130207000943</v>
      </c>
      <c r="I4309" s="220">
        <f>IF(G4308=BJB!$G3741,I4308+1,1)</f>
        <v>1</v>
      </c>
      <c r="J4309" s="912" t="s">
        <v>24158</v>
      </c>
      <c r="K4309" s="121" t="s">
        <v>6108</v>
      </c>
      <c r="L4309" s="104" t="s">
        <v>6477</v>
      </c>
      <c r="M4309" s="104" t="s">
        <v>6057</v>
      </c>
      <c r="N4309" s="120">
        <v>41411</v>
      </c>
      <c r="O4309" s="105">
        <v>90000000</v>
      </c>
      <c r="P4309" s="105" t="s">
        <v>17210</v>
      </c>
      <c r="Q4309" s="120">
        <v>42144</v>
      </c>
      <c r="R4309" s="105">
        <v>75073031</v>
      </c>
      <c r="S4309" s="146" t="s">
        <v>8568</v>
      </c>
      <c r="T4309" s="109">
        <v>42306</v>
      </c>
      <c r="U4309" s="141">
        <v>49474107</v>
      </c>
      <c r="V4309" s="109">
        <v>42306</v>
      </c>
      <c r="W4309" s="141">
        <v>49474107</v>
      </c>
      <c r="X4309" s="141">
        <v>0</v>
      </c>
      <c r="Y4309" s="141">
        <v>0</v>
      </c>
      <c r="Z4309" s="141">
        <v>0</v>
      </c>
      <c r="AA4309" s="114">
        <v>1794256</v>
      </c>
      <c r="AB4309" s="114"/>
      <c r="AC4309" s="132"/>
      <c r="AD4309" s="141"/>
      <c r="AE4309" s="106">
        <v>0</v>
      </c>
      <c r="AF4309" s="106">
        <v>0</v>
      </c>
      <c r="AG4309" s="106">
        <v>0</v>
      </c>
      <c r="AH4309" s="106"/>
      <c r="AI4309" s="106"/>
      <c r="AJ4309" s="106"/>
      <c r="AK4309" s="106"/>
      <c r="AL4309" s="106"/>
      <c r="AM4309" s="106"/>
      <c r="AN4309" s="114">
        <f t="shared" si="134"/>
        <v>1794256</v>
      </c>
      <c r="AO4309" s="114">
        <f t="shared" si="135"/>
        <v>47679851</v>
      </c>
      <c r="AP4309" s="114"/>
      <c r="AQ4309" s="114"/>
      <c r="AR4309" s="114"/>
      <c r="AS4309" s="114"/>
      <c r="AT4309" s="190"/>
    </row>
    <row r="4310" spans="1:46" s="190" customFormat="1" ht="15" customHeight="1" x14ac:dyDescent="0.2">
      <c r="A4310" s="104"/>
      <c r="B4310" s="104">
        <f>VLOOKUP(BJB!$F$9:$F$5599,Ctrl!$B$4:$C$399,2,0)</f>
        <v>35</v>
      </c>
      <c r="C4310" s="104">
        <f>VLOOKUP(BJB!$G$9:$G$5599,Ctrl!$E$4:$F$399,2,0)</f>
        <v>6</v>
      </c>
      <c r="D4310" s="219">
        <v>1</v>
      </c>
      <c r="E4310" s="104" t="str">
        <f>VLOOKUP(BJB!$F$9:$F$5599,Ctrl!$B$4:$D$399,3,0)</f>
        <v>III</v>
      </c>
      <c r="F4310" s="841" t="s">
        <v>9732</v>
      </c>
      <c r="G4310" s="841" t="s">
        <v>4676</v>
      </c>
      <c r="H4310" s="125"/>
      <c r="I4310" s="220">
        <f>IF(G4309=BJB!$G3742,I4309+1,1)</f>
        <v>1</v>
      </c>
      <c r="J4310" s="912" t="s">
        <v>24159</v>
      </c>
      <c r="K4310" s="121" t="s">
        <v>4892</v>
      </c>
      <c r="L4310" s="104" t="s">
        <v>6477</v>
      </c>
      <c r="M4310" s="104" t="s">
        <v>4889</v>
      </c>
      <c r="N4310" s="120">
        <v>41095</v>
      </c>
      <c r="O4310" s="105">
        <v>100000000</v>
      </c>
      <c r="P4310" s="105" t="s">
        <v>17211</v>
      </c>
      <c r="Q4310" s="120">
        <v>42109</v>
      </c>
      <c r="R4310" s="105">
        <v>142032344</v>
      </c>
      <c r="S4310" s="146" t="s">
        <v>8379</v>
      </c>
      <c r="T4310" s="109">
        <v>42153</v>
      </c>
      <c r="U4310" s="141">
        <v>70000000</v>
      </c>
      <c r="V4310" s="109">
        <v>42153</v>
      </c>
      <c r="W4310" s="141">
        <v>70000000</v>
      </c>
      <c r="X4310" s="141">
        <v>0</v>
      </c>
      <c r="Y4310" s="141">
        <v>0</v>
      </c>
      <c r="Z4310" s="141">
        <v>0</v>
      </c>
      <c r="AA4310" s="114">
        <v>0</v>
      </c>
      <c r="AB4310" s="114"/>
      <c r="AC4310" s="132"/>
      <c r="AD4310" s="141"/>
      <c r="AE4310" s="106">
        <v>0</v>
      </c>
      <c r="AF4310" s="106">
        <v>0</v>
      </c>
      <c r="AG4310" s="106">
        <v>0</v>
      </c>
      <c r="AH4310" s="106"/>
      <c r="AI4310" s="106"/>
      <c r="AJ4310" s="106"/>
      <c r="AK4310" s="106"/>
      <c r="AL4310" s="106"/>
      <c r="AM4310" s="106"/>
      <c r="AN4310" s="114">
        <f t="shared" si="134"/>
        <v>0</v>
      </c>
      <c r="AO4310" s="114">
        <f t="shared" si="135"/>
        <v>70000000</v>
      </c>
      <c r="AP4310" s="114"/>
      <c r="AQ4310" s="114"/>
      <c r="AR4310" s="114"/>
      <c r="AS4310" s="114"/>
    </row>
    <row r="4311" spans="1:46" s="191" customFormat="1" ht="15" customHeight="1" x14ac:dyDescent="0.2">
      <c r="A4311" s="104"/>
      <c r="B4311" s="104">
        <f>VLOOKUP(BJB!$F$9:$F$5599,Ctrl!$B$4:$C$399,2,0)</f>
        <v>35</v>
      </c>
      <c r="C4311" s="104">
        <f>VLOOKUP(BJB!$G$9:$G$5599,Ctrl!$E$4:$F$399,2,0)</f>
        <v>6</v>
      </c>
      <c r="D4311" s="219">
        <v>1</v>
      </c>
      <c r="E4311" s="104" t="str">
        <f>VLOOKUP(BJB!$F$9:$F$5599,Ctrl!$B$4:$D$399,3,0)</f>
        <v>III</v>
      </c>
      <c r="F4311" s="841" t="s">
        <v>9732</v>
      </c>
      <c r="G4311" s="841" t="s">
        <v>4676</v>
      </c>
      <c r="H4311" s="684">
        <v>1121019000413</v>
      </c>
      <c r="I4311" s="220">
        <f>IF(G4310=BJB!$G3744,I4310+1,1)</f>
        <v>1</v>
      </c>
      <c r="J4311" s="912" t="s">
        <v>24160</v>
      </c>
      <c r="K4311" s="121" t="s">
        <v>10970</v>
      </c>
      <c r="L4311" s="104" t="s">
        <v>6477</v>
      </c>
      <c r="M4311" s="104" t="s">
        <v>4879</v>
      </c>
      <c r="N4311" s="120">
        <v>41253</v>
      </c>
      <c r="O4311" s="105">
        <v>150000000</v>
      </c>
      <c r="P4311" s="105" t="s">
        <v>17212</v>
      </c>
      <c r="Q4311" s="120">
        <v>42101</v>
      </c>
      <c r="R4311" s="105">
        <v>85672065</v>
      </c>
      <c r="S4311" s="146" t="s">
        <v>8379</v>
      </c>
      <c r="T4311" s="109">
        <v>42153</v>
      </c>
      <c r="U4311" s="141">
        <v>56720401</v>
      </c>
      <c r="V4311" s="109">
        <v>42153</v>
      </c>
      <c r="W4311" s="141">
        <v>56720401</v>
      </c>
      <c r="X4311" s="141">
        <v>0</v>
      </c>
      <c r="Y4311" s="141">
        <v>0</v>
      </c>
      <c r="Z4311" s="141">
        <v>0</v>
      </c>
      <c r="AA4311" s="114">
        <v>2977821</v>
      </c>
      <c r="AB4311" s="114"/>
      <c r="AC4311" s="132"/>
      <c r="AD4311" s="141"/>
      <c r="AE4311" s="106">
        <v>0</v>
      </c>
      <c r="AF4311" s="106">
        <v>0</v>
      </c>
      <c r="AG4311" s="106">
        <v>0</v>
      </c>
      <c r="AH4311" s="106"/>
      <c r="AI4311" s="106"/>
      <c r="AJ4311" s="106"/>
      <c r="AK4311" s="106"/>
      <c r="AL4311" s="106"/>
      <c r="AM4311" s="106"/>
      <c r="AN4311" s="114">
        <f t="shared" si="134"/>
        <v>2977821</v>
      </c>
      <c r="AO4311" s="114">
        <f t="shared" si="135"/>
        <v>53742580</v>
      </c>
      <c r="AP4311" s="114"/>
      <c r="AQ4311" s="114"/>
      <c r="AR4311" s="114"/>
      <c r="AS4311" s="114"/>
      <c r="AT4311" s="190"/>
    </row>
    <row r="4312" spans="1:46" s="233" customFormat="1" ht="15" customHeight="1" x14ac:dyDescent="0.2">
      <c r="A4312" s="104"/>
      <c r="B4312" s="104">
        <f>VLOOKUP(BJB!$F$9:$F$5599,Ctrl!$B$4:$C$399,2,0)</f>
        <v>35</v>
      </c>
      <c r="C4312" s="104">
        <f>VLOOKUP(BJB!$G$9:$G$5599,Ctrl!$E$4:$F$399,2,0)</f>
        <v>6</v>
      </c>
      <c r="D4312" s="219">
        <v>1</v>
      </c>
      <c r="E4312" s="104" t="str">
        <f>VLOOKUP(BJB!$F$9:$F$5599,Ctrl!$B$4:$D$399,3,0)</f>
        <v>III</v>
      </c>
      <c r="F4312" s="841" t="s">
        <v>9732</v>
      </c>
      <c r="G4312" s="841" t="s">
        <v>4676</v>
      </c>
      <c r="H4312" s="125"/>
      <c r="I4312" s="220">
        <f>IF(G4311=BJB!$G3745,I4311+1,1)</f>
        <v>1</v>
      </c>
      <c r="J4312" s="912" t="s">
        <v>24161</v>
      </c>
      <c r="K4312" s="121" t="s">
        <v>7397</v>
      </c>
      <c r="L4312" s="104" t="s">
        <v>6477</v>
      </c>
      <c r="M4312" s="104" t="s">
        <v>6156</v>
      </c>
      <c r="N4312" s="120">
        <v>41414</v>
      </c>
      <c r="O4312" s="105">
        <v>170000000</v>
      </c>
      <c r="P4312" s="105" t="s">
        <v>6222</v>
      </c>
      <c r="Q4312" s="120" t="s">
        <v>6222</v>
      </c>
      <c r="R4312" s="890">
        <v>0</v>
      </c>
      <c r="S4312" s="146" t="s">
        <v>7402</v>
      </c>
      <c r="T4312" s="109">
        <v>42081</v>
      </c>
      <c r="U4312" s="141">
        <v>119000000</v>
      </c>
      <c r="V4312" s="109" t="s">
        <v>6222</v>
      </c>
      <c r="W4312" s="141">
        <v>0</v>
      </c>
      <c r="X4312" s="141">
        <v>0</v>
      </c>
      <c r="Y4312" s="141">
        <v>0</v>
      </c>
      <c r="Z4312" s="141">
        <v>0</v>
      </c>
      <c r="AA4312" s="114">
        <v>0</v>
      </c>
      <c r="AB4312" s="114"/>
      <c r="AC4312" s="132"/>
      <c r="AD4312" s="141"/>
      <c r="AE4312" s="106">
        <v>0</v>
      </c>
      <c r="AF4312" s="106">
        <v>0</v>
      </c>
      <c r="AG4312" s="106">
        <v>0</v>
      </c>
      <c r="AH4312" s="141"/>
      <c r="AI4312" s="141"/>
      <c r="AJ4312" s="141"/>
      <c r="AK4312" s="141"/>
      <c r="AL4312" s="141"/>
      <c r="AM4312" s="141"/>
      <c r="AN4312" s="114">
        <f t="shared" si="134"/>
        <v>0</v>
      </c>
      <c r="AO4312" s="114">
        <f t="shared" si="135"/>
        <v>119000000</v>
      </c>
      <c r="AP4312" s="114"/>
      <c r="AQ4312" s="114"/>
      <c r="AR4312" s="114"/>
      <c r="AS4312" s="114"/>
      <c r="AT4312" s="190"/>
    </row>
    <row r="4313" spans="1:46" s="190" customFormat="1" ht="15" customHeight="1" x14ac:dyDescent="0.2">
      <c r="A4313" s="104"/>
      <c r="B4313" s="104">
        <f>VLOOKUP(BJB!$F$9:$F$5599,Ctrl!$B$4:$C$399,2,0)</f>
        <v>35</v>
      </c>
      <c r="C4313" s="104">
        <f>VLOOKUP(BJB!$G$9:$G$5599,Ctrl!$E$4:$F$399,2,0)</f>
        <v>3</v>
      </c>
      <c r="D4313" s="219">
        <v>1</v>
      </c>
      <c r="E4313" s="104" t="str">
        <f>VLOOKUP(BJB!$F$9:$F$5599,Ctrl!$B$4:$D$399,3,0)</f>
        <v>III</v>
      </c>
      <c r="F4313" s="841" t="s">
        <v>9732</v>
      </c>
      <c r="G4313" s="841" t="s">
        <v>4838</v>
      </c>
      <c r="H4313" s="125"/>
      <c r="I4313" s="220">
        <f>IF(G4312=BJB!$G3746,I4312+1,1)</f>
        <v>1</v>
      </c>
      <c r="J4313" s="912" t="s">
        <v>24162</v>
      </c>
      <c r="K4313" s="121" t="s">
        <v>3192</v>
      </c>
      <c r="L4313" s="104" t="s">
        <v>6477</v>
      </c>
      <c r="M4313" s="104" t="s">
        <v>5898</v>
      </c>
      <c r="N4313" s="120">
        <v>41509</v>
      </c>
      <c r="O4313" s="105">
        <v>15000000</v>
      </c>
      <c r="P4313" s="105" t="s">
        <v>17213</v>
      </c>
      <c r="Q4313" s="120">
        <v>41823</v>
      </c>
      <c r="R4313" s="105">
        <v>12865375</v>
      </c>
      <c r="S4313" s="146" t="s">
        <v>7404</v>
      </c>
      <c r="T4313" s="109">
        <v>42093</v>
      </c>
      <c r="U4313" s="141">
        <v>8930163</v>
      </c>
      <c r="V4313" s="109">
        <v>42093</v>
      </c>
      <c r="W4313" s="141">
        <v>8930163</v>
      </c>
      <c r="X4313" s="141">
        <v>0</v>
      </c>
      <c r="Y4313" s="141">
        <v>0</v>
      </c>
      <c r="Z4313" s="141">
        <v>0</v>
      </c>
      <c r="AA4313" s="114">
        <v>0</v>
      </c>
      <c r="AB4313" s="114"/>
      <c r="AC4313" s="132"/>
      <c r="AD4313" s="141"/>
      <c r="AE4313" s="106">
        <v>0</v>
      </c>
      <c r="AF4313" s="106">
        <v>0</v>
      </c>
      <c r="AG4313" s="106">
        <v>0</v>
      </c>
      <c r="AH4313" s="141"/>
      <c r="AI4313" s="141"/>
      <c r="AJ4313" s="141"/>
      <c r="AK4313" s="141"/>
      <c r="AL4313" s="141"/>
      <c r="AM4313" s="141"/>
      <c r="AN4313" s="114">
        <f t="shared" si="134"/>
        <v>0</v>
      </c>
      <c r="AO4313" s="114">
        <f t="shared" si="135"/>
        <v>8930163</v>
      </c>
      <c r="AP4313" s="114"/>
      <c r="AQ4313" s="114"/>
      <c r="AR4313" s="114"/>
      <c r="AS4313" s="114"/>
    </row>
    <row r="4314" spans="1:46" s="190" customFormat="1" ht="15" customHeight="1" x14ac:dyDescent="0.2">
      <c r="A4314" s="104"/>
      <c r="B4314" s="104">
        <f>VLOOKUP(BJB!$F$9:$F$5599,Ctrl!$B$4:$C$399,2,0)</f>
        <v>35</v>
      </c>
      <c r="C4314" s="104">
        <f>VLOOKUP(BJB!$G$9:$G$5599,Ctrl!$E$4:$F$399,2,0)</f>
        <v>3</v>
      </c>
      <c r="D4314" s="219">
        <v>1</v>
      </c>
      <c r="E4314" s="104" t="str">
        <f>VLOOKUP(BJB!$F$9:$F$5599,Ctrl!$B$4:$D$399,3,0)</f>
        <v>III</v>
      </c>
      <c r="F4314" s="841" t="s">
        <v>9732</v>
      </c>
      <c r="G4314" s="841" t="s">
        <v>4838</v>
      </c>
      <c r="H4314" s="125"/>
      <c r="I4314" s="220">
        <f>IF(G4313=BJB!$G3748,I4313+1,1)</f>
        <v>1</v>
      </c>
      <c r="J4314" s="912" t="s">
        <v>24163</v>
      </c>
      <c r="K4314" s="121" t="s">
        <v>7399</v>
      </c>
      <c r="L4314" s="104" t="s">
        <v>6477</v>
      </c>
      <c r="M4314" s="104" t="s">
        <v>5519</v>
      </c>
      <c r="N4314" s="120">
        <v>41030</v>
      </c>
      <c r="O4314" s="105">
        <v>130000000</v>
      </c>
      <c r="P4314" s="105" t="s">
        <v>17214</v>
      </c>
      <c r="Q4314" s="120">
        <v>41810</v>
      </c>
      <c r="R4314" s="105">
        <v>85136296</v>
      </c>
      <c r="S4314" s="146" t="s">
        <v>7404</v>
      </c>
      <c r="T4314" s="109">
        <v>42093</v>
      </c>
      <c r="U4314" s="141">
        <v>59595407</v>
      </c>
      <c r="V4314" s="109">
        <v>42093</v>
      </c>
      <c r="W4314" s="141">
        <v>59595407</v>
      </c>
      <c r="X4314" s="141">
        <v>0</v>
      </c>
      <c r="Y4314" s="141">
        <v>0</v>
      </c>
      <c r="Z4314" s="141">
        <v>0</v>
      </c>
      <c r="AA4314" s="114">
        <v>0</v>
      </c>
      <c r="AB4314" s="114"/>
      <c r="AC4314" s="132"/>
      <c r="AD4314" s="141"/>
      <c r="AE4314" s="106">
        <v>0</v>
      </c>
      <c r="AF4314" s="106">
        <v>0</v>
      </c>
      <c r="AG4314" s="106">
        <v>0</v>
      </c>
      <c r="AH4314" s="141"/>
      <c r="AI4314" s="141"/>
      <c r="AJ4314" s="141"/>
      <c r="AK4314" s="141"/>
      <c r="AL4314" s="141"/>
      <c r="AM4314" s="141"/>
      <c r="AN4314" s="114">
        <f t="shared" si="134"/>
        <v>0</v>
      </c>
      <c r="AO4314" s="114">
        <f t="shared" si="135"/>
        <v>59595407</v>
      </c>
      <c r="AP4314" s="114"/>
      <c r="AQ4314" s="114"/>
      <c r="AR4314" s="114"/>
      <c r="AS4314" s="114"/>
    </row>
    <row r="4315" spans="1:46" s="216" customFormat="1" ht="15" customHeight="1" x14ac:dyDescent="0.2">
      <c r="A4315" s="104"/>
      <c r="B4315" s="104">
        <f>VLOOKUP(BJB!$F$9:$F$5599,Ctrl!$B$4:$C$399,2,0)</f>
        <v>35</v>
      </c>
      <c r="C4315" s="104">
        <f>VLOOKUP(BJB!$G$9:$G$5599,Ctrl!$E$4:$F$399,2,0)</f>
        <v>6</v>
      </c>
      <c r="D4315" s="219">
        <v>1</v>
      </c>
      <c r="E4315" s="104" t="str">
        <f>VLOOKUP(BJB!$F$9:$F$5599,Ctrl!$B$4:$D$399,3,0)</f>
        <v>III</v>
      </c>
      <c r="F4315" s="841" t="s">
        <v>9732</v>
      </c>
      <c r="G4315" s="841" t="s">
        <v>4676</v>
      </c>
      <c r="H4315" s="125"/>
      <c r="I4315" s="220">
        <f>IF(G4314=BJB!$G3749,I4314+1,1)</f>
        <v>1</v>
      </c>
      <c r="J4315" s="912" t="s">
        <v>24164</v>
      </c>
      <c r="K4315" s="121" t="s">
        <v>4677</v>
      </c>
      <c r="L4315" s="104" t="s">
        <v>6477</v>
      </c>
      <c r="M4315" s="104" t="s">
        <v>4678</v>
      </c>
      <c r="N4315" s="120">
        <v>40749</v>
      </c>
      <c r="O4315" s="105">
        <v>80000000</v>
      </c>
      <c r="P4315" s="105" t="s">
        <v>17215</v>
      </c>
      <c r="Q4315" s="120">
        <v>41166</v>
      </c>
      <c r="R4315" s="105">
        <v>87301468</v>
      </c>
      <c r="S4315" s="146" t="s">
        <v>4679</v>
      </c>
      <c r="T4315" s="109">
        <v>41243</v>
      </c>
      <c r="U4315" s="114">
        <v>56000000</v>
      </c>
      <c r="V4315" s="109">
        <v>41243</v>
      </c>
      <c r="W4315" s="141">
        <v>56000000</v>
      </c>
      <c r="X4315" s="141">
        <v>0</v>
      </c>
      <c r="Y4315" s="141">
        <v>0</v>
      </c>
      <c r="Z4315" s="141">
        <v>0</v>
      </c>
      <c r="AA4315" s="114">
        <v>0</v>
      </c>
      <c r="AB4315" s="114"/>
      <c r="AC4315" s="114"/>
      <c r="AD4315" s="141"/>
      <c r="AE4315" s="106">
        <v>0</v>
      </c>
      <c r="AF4315" s="106">
        <v>0</v>
      </c>
      <c r="AG4315" s="106">
        <v>0</v>
      </c>
      <c r="AH4315" s="114"/>
      <c r="AI4315" s="114"/>
      <c r="AJ4315" s="114"/>
      <c r="AK4315" s="114"/>
      <c r="AL4315" s="114"/>
      <c r="AM4315" s="114"/>
      <c r="AN4315" s="114">
        <f t="shared" si="134"/>
        <v>0</v>
      </c>
      <c r="AO4315" s="114">
        <f t="shared" si="135"/>
        <v>56000000</v>
      </c>
      <c r="AP4315" s="114"/>
      <c r="AQ4315" s="114"/>
      <c r="AR4315" s="114"/>
      <c r="AS4315" s="114"/>
      <c r="AT4315" s="190"/>
    </row>
    <row r="4316" spans="1:46" s="191" customFormat="1" ht="15" customHeight="1" x14ac:dyDescent="0.2">
      <c r="A4316" s="104"/>
      <c r="B4316" s="104">
        <f>VLOOKUP(BJB!$F$9:$F$5599,Ctrl!$B$4:$C$399,2,0)</f>
        <v>35</v>
      </c>
      <c r="C4316" s="104">
        <f>VLOOKUP(BJB!$G$9:$G$5599,Ctrl!$E$4:$F$399,2,0)</f>
        <v>6</v>
      </c>
      <c r="D4316" s="219">
        <v>1</v>
      </c>
      <c r="E4316" s="104" t="str">
        <f>VLOOKUP(BJB!$F$9:$F$5599,Ctrl!$B$4:$D$399,3,0)</f>
        <v>III</v>
      </c>
      <c r="F4316" s="841" t="s">
        <v>9732</v>
      </c>
      <c r="G4316" s="841" t="s">
        <v>4676</v>
      </c>
      <c r="H4316" s="125" t="s">
        <v>7555</v>
      </c>
      <c r="I4316" s="220">
        <f>IF(G4315=BJB!$G3750,I4315+1,1)</f>
        <v>1</v>
      </c>
      <c r="J4316" s="912" t="s">
        <v>24165</v>
      </c>
      <c r="K4316" s="121" t="s">
        <v>4680</v>
      </c>
      <c r="L4316" s="104" t="s">
        <v>6477</v>
      </c>
      <c r="M4316" s="104" t="s">
        <v>4681</v>
      </c>
      <c r="N4316" s="120">
        <v>40805</v>
      </c>
      <c r="O4316" s="105">
        <v>70000000</v>
      </c>
      <c r="P4316" s="105" t="s">
        <v>17216</v>
      </c>
      <c r="Q4316" s="120">
        <v>41164</v>
      </c>
      <c r="R4316" s="105">
        <v>66986814</v>
      </c>
      <c r="S4316" s="146" t="s">
        <v>4679</v>
      </c>
      <c r="T4316" s="109">
        <v>41243</v>
      </c>
      <c r="U4316" s="114">
        <v>45905997</v>
      </c>
      <c r="V4316" s="109">
        <v>41243</v>
      </c>
      <c r="W4316" s="141">
        <v>45905997</v>
      </c>
      <c r="X4316" s="141">
        <v>0</v>
      </c>
      <c r="Y4316" s="141">
        <v>0</v>
      </c>
      <c r="Z4316" s="141">
        <v>0</v>
      </c>
      <c r="AA4316" s="114">
        <v>3152406</v>
      </c>
      <c r="AB4316" s="114"/>
      <c r="AC4316" s="132"/>
      <c r="AD4316" s="141"/>
      <c r="AE4316" s="106">
        <v>0</v>
      </c>
      <c r="AF4316" s="106">
        <v>0</v>
      </c>
      <c r="AG4316" s="106">
        <v>0</v>
      </c>
      <c r="AH4316" s="114"/>
      <c r="AI4316" s="114"/>
      <c r="AJ4316" s="114"/>
      <c r="AK4316" s="114"/>
      <c r="AL4316" s="114"/>
      <c r="AM4316" s="114"/>
      <c r="AN4316" s="114">
        <f t="shared" si="134"/>
        <v>3152406</v>
      </c>
      <c r="AO4316" s="114">
        <f t="shared" si="135"/>
        <v>42753591</v>
      </c>
      <c r="AP4316" s="114" t="s">
        <v>11135</v>
      </c>
      <c r="AQ4316" s="114" t="s">
        <v>11137</v>
      </c>
      <c r="AR4316" s="114" t="s">
        <v>10696</v>
      </c>
      <c r="AS4316" s="114">
        <v>127149170</v>
      </c>
      <c r="AT4316" s="190"/>
    </row>
    <row r="4317" spans="1:46" s="190" customFormat="1" ht="15" customHeight="1" x14ac:dyDescent="0.2">
      <c r="A4317" s="104"/>
      <c r="B4317" s="104">
        <f>VLOOKUP(BJB!$F$9:$F$5599,Ctrl!$B$4:$C$399,2,0)</f>
        <v>35</v>
      </c>
      <c r="C4317" s="104">
        <f>VLOOKUP(BJB!$G$9:$G$5599,Ctrl!$E$4:$F$399,2,0)</f>
        <v>6</v>
      </c>
      <c r="D4317" s="219">
        <v>1</v>
      </c>
      <c r="E4317" s="104" t="str">
        <f>VLOOKUP(BJB!$F$9:$F$5599,Ctrl!$B$4:$D$399,3,0)</f>
        <v>III</v>
      </c>
      <c r="F4317" s="841" t="s">
        <v>9732</v>
      </c>
      <c r="G4317" s="841" t="s">
        <v>4676</v>
      </c>
      <c r="H4317" s="125"/>
      <c r="I4317" s="220">
        <f>IF(G4316=BJB!$G3751,I4316+1,1)</f>
        <v>1</v>
      </c>
      <c r="J4317" s="912" t="s">
        <v>24166</v>
      </c>
      <c r="K4317" s="121" t="s">
        <v>4682</v>
      </c>
      <c r="L4317" s="104" t="s">
        <v>6477</v>
      </c>
      <c r="M4317" s="104" t="s">
        <v>4683</v>
      </c>
      <c r="N4317" s="120">
        <v>40668</v>
      </c>
      <c r="O4317" s="105">
        <v>30000000</v>
      </c>
      <c r="P4317" s="105" t="s">
        <v>17217</v>
      </c>
      <c r="Q4317" s="120">
        <v>41172</v>
      </c>
      <c r="R4317" s="105">
        <v>23614265</v>
      </c>
      <c r="S4317" s="146" t="s">
        <v>4679</v>
      </c>
      <c r="T4317" s="109">
        <v>41243</v>
      </c>
      <c r="U4317" s="114">
        <v>16023993.999999998</v>
      </c>
      <c r="V4317" s="109">
        <v>41243</v>
      </c>
      <c r="W4317" s="141">
        <v>16023993.999999998</v>
      </c>
      <c r="X4317" s="141">
        <v>0</v>
      </c>
      <c r="Y4317" s="141">
        <v>0</v>
      </c>
      <c r="Z4317" s="141">
        <v>0</v>
      </c>
      <c r="AA4317" s="114">
        <v>1876000</v>
      </c>
      <c r="AB4317" s="114"/>
      <c r="AC4317" s="114"/>
      <c r="AD4317" s="141"/>
      <c r="AE4317" s="106">
        <v>0</v>
      </c>
      <c r="AF4317" s="106">
        <v>0</v>
      </c>
      <c r="AG4317" s="106">
        <v>0</v>
      </c>
      <c r="AH4317" s="114"/>
      <c r="AI4317" s="114"/>
      <c r="AJ4317" s="114"/>
      <c r="AK4317" s="114"/>
      <c r="AL4317" s="114"/>
      <c r="AM4317" s="114"/>
      <c r="AN4317" s="114">
        <f t="shared" si="134"/>
        <v>1876000</v>
      </c>
      <c r="AO4317" s="114">
        <f t="shared" si="135"/>
        <v>14147993.999999998</v>
      </c>
      <c r="AP4317" s="114"/>
      <c r="AQ4317" s="114"/>
      <c r="AR4317" s="114"/>
      <c r="AS4317" s="114"/>
    </row>
    <row r="4318" spans="1:46" s="190" customFormat="1" ht="15" customHeight="1" x14ac:dyDescent="0.2">
      <c r="A4318" s="104"/>
      <c r="B4318" s="104">
        <f>VLOOKUP(BJB!$F$9:$F$5599,Ctrl!$B$4:$C$399,2,0)</f>
        <v>35</v>
      </c>
      <c r="C4318" s="104">
        <f>VLOOKUP(BJB!$G$9:$G$5599,Ctrl!$E$4:$F$399,2,0)</f>
        <v>6</v>
      </c>
      <c r="D4318" s="219">
        <v>1</v>
      </c>
      <c r="E4318" s="104" t="str">
        <f>VLOOKUP(BJB!$F$9:$F$5599,Ctrl!$B$4:$D$399,3,0)</f>
        <v>III</v>
      </c>
      <c r="F4318" s="841" t="s">
        <v>9732</v>
      </c>
      <c r="G4318" s="841" t="s">
        <v>4676</v>
      </c>
      <c r="H4318" s="125">
        <v>1110527000161</v>
      </c>
      <c r="I4318" s="220">
        <f>IF(G4317=BJB!$G3752,I4317+1,1)</f>
        <v>1</v>
      </c>
      <c r="J4318" s="912" t="s">
        <v>24167</v>
      </c>
      <c r="K4318" s="121" t="s">
        <v>4684</v>
      </c>
      <c r="L4318" s="104" t="s">
        <v>6477</v>
      </c>
      <c r="M4318" s="104" t="s">
        <v>4685</v>
      </c>
      <c r="N4318" s="120">
        <v>40718</v>
      </c>
      <c r="O4318" s="105">
        <v>30000000</v>
      </c>
      <c r="P4318" s="105" t="s">
        <v>17218</v>
      </c>
      <c r="Q4318" s="120">
        <v>41166</v>
      </c>
      <c r="R4318" s="105">
        <v>24490413</v>
      </c>
      <c r="S4318" s="146" t="s">
        <v>4679</v>
      </c>
      <c r="T4318" s="109">
        <v>41243</v>
      </c>
      <c r="U4318" s="114">
        <v>17234115</v>
      </c>
      <c r="V4318" s="109">
        <v>41243</v>
      </c>
      <c r="W4318" s="141">
        <v>17234115</v>
      </c>
      <c r="X4318" s="141">
        <v>0</v>
      </c>
      <c r="Y4318" s="141">
        <v>0</v>
      </c>
      <c r="Z4318" s="141">
        <v>0</v>
      </c>
      <c r="AA4318" s="114">
        <v>5288999</v>
      </c>
      <c r="AB4318" s="114"/>
      <c r="AC4318" s="132"/>
      <c r="AD4318" s="141"/>
      <c r="AE4318" s="106">
        <v>0</v>
      </c>
      <c r="AF4318" s="106">
        <v>0</v>
      </c>
      <c r="AG4318" s="106">
        <v>0</v>
      </c>
      <c r="AH4318" s="114"/>
      <c r="AI4318" s="114"/>
      <c r="AJ4318" s="114"/>
      <c r="AK4318" s="114"/>
      <c r="AL4318" s="114"/>
      <c r="AM4318" s="114"/>
      <c r="AN4318" s="114">
        <f t="shared" si="134"/>
        <v>5288999</v>
      </c>
      <c r="AO4318" s="114">
        <f t="shared" si="135"/>
        <v>11945116</v>
      </c>
      <c r="AP4318" s="114"/>
      <c r="AQ4318" s="114"/>
      <c r="AR4318" s="114"/>
      <c r="AS4318" s="114"/>
    </row>
    <row r="4319" spans="1:46" s="190" customFormat="1" ht="15" customHeight="1" x14ac:dyDescent="0.2">
      <c r="A4319" s="104"/>
      <c r="B4319" s="104">
        <f>VLOOKUP(BJB!$F$9:$F$5599,Ctrl!$B$4:$C$399,2,0)</f>
        <v>35</v>
      </c>
      <c r="C4319" s="104">
        <f>VLOOKUP(BJB!$G$9:$G$5599,Ctrl!$E$4:$F$399,2,0)</f>
        <v>6</v>
      </c>
      <c r="D4319" s="219">
        <v>1</v>
      </c>
      <c r="E4319" s="104" t="str">
        <f>VLOOKUP(BJB!$F$9:$F$5599,Ctrl!$B$4:$D$399,3,0)</f>
        <v>III</v>
      </c>
      <c r="F4319" s="841" t="s">
        <v>9732</v>
      </c>
      <c r="G4319" s="841" t="s">
        <v>4676</v>
      </c>
      <c r="H4319" s="125"/>
      <c r="I4319" s="220">
        <f>IF(G4318=BJB!$G3753,I4318+1,1)</f>
        <v>1</v>
      </c>
      <c r="J4319" s="912" t="s">
        <v>24168</v>
      </c>
      <c r="K4319" s="121" t="s">
        <v>4686</v>
      </c>
      <c r="L4319" s="104" t="s">
        <v>6477</v>
      </c>
      <c r="M4319" s="104" t="s">
        <v>4685</v>
      </c>
      <c r="N4319" s="120">
        <v>40718</v>
      </c>
      <c r="O4319" s="105">
        <v>50000000</v>
      </c>
      <c r="P4319" s="105" t="s">
        <v>17219</v>
      </c>
      <c r="Q4319" s="120">
        <v>41166</v>
      </c>
      <c r="R4319" s="105">
        <v>40319330</v>
      </c>
      <c r="S4319" s="146" t="s">
        <v>4679</v>
      </c>
      <c r="T4319" s="109">
        <v>41243</v>
      </c>
      <c r="U4319" s="114">
        <v>28377717</v>
      </c>
      <c r="V4319" s="109">
        <v>41243</v>
      </c>
      <c r="W4319" s="141">
        <v>28377717</v>
      </c>
      <c r="X4319" s="141">
        <v>0</v>
      </c>
      <c r="Y4319" s="141">
        <v>0</v>
      </c>
      <c r="Z4319" s="141">
        <v>0</v>
      </c>
      <c r="AA4319" s="114">
        <v>0</v>
      </c>
      <c r="AB4319" s="114"/>
      <c r="AC4319" s="114"/>
      <c r="AD4319" s="141"/>
      <c r="AE4319" s="106">
        <v>0</v>
      </c>
      <c r="AF4319" s="106">
        <v>0</v>
      </c>
      <c r="AG4319" s="106">
        <v>0</v>
      </c>
      <c r="AH4319" s="114"/>
      <c r="AI4319" s="114"/>
      <c r="AJ4319" s="114"/>
      <c r="AK4319" s="114"/>
      <c r="AL4319" s="114"/>
      <c r="AM4319" s="114"/>
      <c r="AN4319" s="114">
        <f t="shared" si="134"/>
        <v>0</v>
      </c>
      <c r="AO4319" s="114">
        <f t="shared" si="135"/>
        <v>28377717</v>
      </c>
      <c r="AP4319" s="114"/>
      <c r="AQ4319" s="114"/>
      <c r="AR4319" s="114"/>
      <c r="AS4319" s="114"/>
    </row>
    <row r="4320" spans="1:46" s="190" customFormat="1" ht="15" customHeight="1" x14ac:dyDescent="0.2">
      <c r="A4320" s="104"/>
      <c r="B4320" s="104">
        <f>VLOOKUP(BJB!$F$9:$F$5599,Ctrl!$B$4:$C$399,2,0)</f>
        <v>35</v>
      </c>
      <c r="C4320" s="104">
        <f>VLOOKUP(BJB!$G$9:$G$5599,Ctrl!$E$4:$F$399,2,0)</f>
        <v>6</v>
      </c>
      <c r="D4320" s="219">
        <v>1</v>
      </c>
      <c r="E4320" s="104" t="str">
        <f>VLOOKUP(BJB!$F$9:$F$5599,Ctrl!$B$4:$D$399,3,0)</f>
        <v>III</v>
      </c>
      <c r="F4320" s="841" t="s">
        <v>9732</v>
      </c>
      <c r="G4320" s="841" t="s">
        <v>4676</v>
      </c>
      <c r="H4320" s="125"/>
      <c r="I4320" s="220">
        <f>IF(G4319=BJB!$G3754,I4319+1,1)</f>
        <v>1</v>
      </c>
      <c r="J4320" s="912" t="s">
        <v>24169</v>
      </c>
      <c r="K4320" s="121" t="s">
        <v>4687</v>
      </c>
      <c r="L4320" s="104" t="s">
        <v>6477</v>
      </c>
      <c r="M4320" s="104" t="s">
        <v>4688</v>
      </c>
      <c r="N4320" s="120">
        <v>40847</v>
      </c>
      <c r="O4320" s="105">
        <v>50000000</v>
      </c>
      <c r="P4320" s="105" t="s">
        <v>17220</v>
      </c>
      <c r="Q4320" s="120">
        <v>41213</v>
      </c>
      <c r="R4320" s="105">
        <v>60884947</v>
      </c>
      <c r="S4320" s="146" t="s">
        <v>4689</v>
      </c>
      <c r="T4320" s="109">
        <v>41271</v>
      </c>
      <c r="U4320" s="114">
        <v>35000000</v>
      </c>
      <c r="V4320" s="109">
        <v>41271</v>
      </c>
      <c r="W4320" s="141">
        <v>35000000</v>
      </c>
      <c r="X4320" s="141">
        <v>0</v>
      </c>
      <c r="Y4320" s="141">
        <v>0</v>
      </c>
      <c r="Z4320" s="141">
        <v>0</v>
      </c>
      <c r="AA4320" s="114">
        <v>0</v>
      </c>
      <c r="AB4320" s="114"/>
      <c r="AC4320" s="114"/>
      <c r="AD4320" s="141"/>
      <c r="AE4320" s="106">
        <v>0</v>
      </c>
      <c r="AF4320" s="106">
        <v>0</v>
      </c>
      <c r="AG4320" s="106">
        <v>0</v>
      </c>
      <c r="AH4320" s="114"/>
      <c r="AI4320" s="114"/>
      <c r="AJ4320" s="114"/>
      <c r="AK4320" s="114"/>
      <c r="AL4320" s="114"/>
      <c r="AM4320" s="114"/>
      <c r="AN4320" s="114">
        <f t="shared" si="134"/>
        <v>0</v>
      </c>
      <c r="AO4320" s="114">
        <f t="shared" si="135"/>
        <v>35000000</v>
      </c>
      <c r="AP4320" s="114"/>
      <c r="AQ4320" s="114"/>
      <c r="AR4320" s="114"/>
      <c r="AS4320" s="114"/>
    </row>
    <row r="4321" spans="1:45" s="190" customFormat="1" ht="15" customHeight="1" x14ac:dyDescent="0.2">
      <c r="A4321" s="104"/>
      <c r="B4321" s="104">
        <f>VLOOKUP(BJB!$F$9:$F$5599,Ctrl!$B$4:$C$399,2,0)</f>
        <v>35</v>
      </c>
      <c r="C4321" s="104">
        <f>VLOOKUP(BJB!$G$9:$G$5599,Ctrl!$E$4:$F$399,2,0)</f>
        <v>6</v>
      </c>
      <c r="D4321" s="219">
        <v>1</v>
      </c>
      <c r="E4321" s="104" t="str">
        <f>VLOOKUP(BJB!$F$9:$F$5599,Ctrl!$B$4:$D$399,3,0)</f>
        <v>III</v>
      </c>
      <c r="F4321" s="841" t="s">
        <v>9732</v>
      </c>
      <c r="G4321" s="841" t="s">
        <v>4676</v>
      </c>
      <c r="H4321" s="125"/>
      <c r="I4321" s="220">
        <f>IF(G4320=BJB!$G3755,I4320+1,1)</f>
        <v>1</v>
      </c>
      <c r="J4321" s="912" t="s">
        <v>24170</v>
      </c>
      <c r="K4321" s="121" t="s">
        <v>4690</v>
      </c>
      <c r="L4321" s="104" t="s">
        <v>6477</v>
      </c>
      <c r="M4321" s="104" t="s">
        <v>4688</v>
      </c>
      <c r="N4321" s="120">
        <v>40847</v>
      </c>
      <c r="O4321" s="105">
        <v>30000000</v>
      </c>
      <c r="P4321" s="105" t="s">
        <v>17221</v>
      </c>
      <c r="Q4321" s="120">
        <v>41213</v>
      </c>
      <c r="R4321" s="105">
        <v>30087964</v>
      </c>
      <c r="S4321" s="146" t="s">
        <v>4689</v>
      </c>
      <c r="T4321" s="109">
        <v>41271</v>
      </c>
      <c r="U4321" s="114">
        <v>20341094</v>
      </c>
      <c r="V4321" s="109">
        <v>41271</v>
      </c>
      <c r="W4321" s="141">
        <v>20341094</v>
      </c>
      <c r="X4321" s="141">
        <v>0</v>
      </c>
      <c r="Y4321" s="141">
        <v>0</v>
      </c>
      <c r="Z4321" s="141">
        <v>0</v>
      </c>
      <c r="AA4321" s="114">
        <v>0</v>
      </c>
      <c r="AB4321" s="114"/>
      <c r="AC4321" s="114"/>
      <c r="AD4321" s="141"/>
      <c r="AE4321" s="106">
        <v>0</v>
      </c>
      <c r="AF4321" s="106">
        <v>0</v>
      </c>
      <c r="AG4321" s="106">
        <v>0</v>
      </c>
      <c r="AH4321" s="114"/>
      <c r="AI4321" s="114"/>
      <c r="AJ4321" s="114"/>
      <c r="AK4321" s="114"/>
      <c r="AL4321" s="114"/>
      <c r="AM4321" s="114"/>
      <c r="AN4321" s="114">
        <f t="shared" si="134"/>
        <v>0</v>
      </c>
      <c r="AO4321" s="114">
        <f t="shared" si="135"/>
        <v>20341094</v>
      </c>
      <c r="AP4321" s="114"/>
      <c r="AQ4321" s="114"/>
      <c r="AR4321" s="114"/>
      <c r="AS4321" s="114"/>
    </row>
    <row r="4322" spans="1:45" s="190" customFormat="1" ht="15" customHeight="1" x14ac:dyDescent="0.2">
      <c r="A4322" s="104"/>
      <c r="B4322" s="104">
        <f>VLOOKUP(BJB!$F$9:$F$5599,Ctrl!$B$4:$C$399,2,0)</f>
        <v>35</v>
      </c>
      <c r="C4322" s="104">
        <f>VLOOKUP(BJB!$G$9:$G$5599,Ctrl!$E$4:$F$399,2,0)</f>
        <v>6</v>
      </c>
      <c r="D4322" s="219">
        <v>1</v>
      </c>
      <c r="E4322" s="104" t="str">
        <f>VLOOKUP(BJB!$F$9:$F$5599,Ctrl!$B$4:$D$399,3,0)</f>
        <v>III</v>
      </c>
      <c r="F4322" s="841" t="s">
        <v>9732</v>
      </c>
      <c r="G4322" s="841" t="s">
        <v>4676</v>
      </c>
      <c r="H4322" s="125"/>
      <c r="I4322" s="220">
        <f>IF(G4321=BJB!$G3756,I4321+1,1)</f>
        <v>1</v>
      </c>
      <c r="J4322" s="912" t="s">
        <v>24171</v>
      </c>
      <c r="K4322" s="121" t="s">
        <v>4691</v>
      </c>
      <c r="L4322" s="104" t="s">
        <v>6477</v>
      </c>
      <c r="M4322" s="104" t="s">
        <v>4688</v>
      </c>
      <c r="N4322" s="120">
        <v>40847</v>
      </c>
      <c r="O4322" s="105">
        <v>70000000</v>
      </c>
      <c r="P4322" s="105" t="s">
        <v>17222</v>
      </c>
      <c r="Q4322" s="120">
        <v>41213</v>
      </c>
      <c r="R4322" s="105">
        <v>68506821</v>
      </c>
      <c r="S4322" s="146" t="s">
        <v>4689</v>
      </c>
      <c r="T4322" s="109">
        <v>41271</v>
      </c>
      <c r="U4322" s="114">
        <v>46089486</v>
      </c>
      <c r="V4322" s="109">
        <v>41271</v>
      </c>
      <c r="W4322" s="141">
        <v>46089486</v>
      </c>
      <c r="X4322" s="141">
        <v>0</v>
      </c>
      <c r="Y4322" s="141">
        <v>0</v>
      </c>
      <c r="Z4322" s="141">
        <v>0</v>
      </c>
      <c r="AA4322" s="114">
        <v>0</v>
      </c>
      <c r="AB4322" s="114"/>
      <c r="AC4322" s="114"/>
      <c r="AD4322" s="141"/>
      <c r="AE4322" s="106">
        <v>0</v>
      </c>
      <c r="AF4322" s="106">
        <v>0</v>
      </c>
      <c r="AG4322" s="106">
        <v>0</v>
      </c>
      <c r="AH4322" s="114"/>
      <c r="AI4322" s="114"/>
      <c r="AJ4322" s="114"/>
      <c r="AK4322" s="114"/>
      <c r="AL4322" s="114"/>
      <c r="AM4322" s="114"/>
      <c r="AN4322" s="114">
        <f t="shared" si="134"/>
        <v>0</v>
      </c>
      <c r="AO4322" s="114">
        <f t="shared" si="135"/>
        <v>46089486</v>
      </c>
      <c r="AP4322" s="114"/>
      <c r="AQ4322" s="114"/>
      <c r="AR4322" s="114"/>
      <c r="AS4322" s="114"/>
    </row>
    <row r="4323" spans="1:45" s="190" customFormat="1" ht="15" customHeight="1" x14ac:dyDescent="0.2">
      <c r="A4323" s="104"/>
      <c r="B4323" s="104">
        <f>VLOOKUP(BJB!$F$9:$F$5599,Ctrl!$B$4:$C$399,2,0)</f>
        <v>35</v>
      </c>
      <c r="C4323" s="104">
        <f>VLOOKUP(BJB!$G$9:$G$5599,Ctrl!$E$4:$F$399,2,0)</f>
        <v>6</v>
      </c>
      <c r="D4323" s="219">
        <v>1</v>
      </c>
      <c r="E4323" s="104" t="str">
        <f>VLOOKUP(BJB!$F$9:$F$5599,Ctrl!$B$4:$D$399,3,0)</f>
        <v>III</v>
      </c>
      <c r="F4323" s="841" t="s">
        <v>9732</v>
      </c>
      <c r="G4323" s="841" t="s">
        <v>4676</v>
      </c>
      <c r="H4323" s="125"/>
      <c r="I4323" s="220">
        <f>IF(G4322=BJB!$G3757,I4322+1,1)</f>
        <v>1</v>
      </c>
      <c r="J4323" s="912" t="s">
        <v>24172</v>
      </c>
      <c r="K4323" s="121" t="s">
        <v>4692</v>
      </c>
      <c r="L4323" s="104" t="s">
        <v>6477</v>
      </c>
      <c r="M4323" s="104" t="s">
        <v>4688</v>
      </c>
      <c r="N4323" s="120">
        <v>40847</v>
      </c>
      <c r="O4323" s="105">
        <v>10000000</v>
      </c>
      <c r="P4323" s="105" t="s">
        <v>17223</v>
      </c>
      <c r="Q4323" s="120">
        <v>41213</v>
      </c>
      <c r="R4323" s="105">
        <v>8788290</v>
      </c>
      <c r="S4323" s="146" t="s">
        <v>4689</v>
      </c>
      <c r="T4323" s="109">
        <v>41271</v>
      </c>
      <c r="U4323" s="114">
        <v>5967359</v>
      </c>
      <c r="V4323" s="109">
        <v>41271</v>
      </c>
      <c r="W4323" s="141">
        <v>5967359</v>
      </c>
      <c r="X4323" s="141">
        <v>0</v>
      </c>
      <c r="Y4323" s="141">
        <v>0</v>
      </c>
      <c r="Z4323" s="141">
        <v>0</v>
      </c>
      <c r="AA4323" s="114">
        <v>123200</v>
      </c>
      <c r="AB4323" s="114"/>
      <c r="AC4323" s="114"/>
      <c r="AD4323" s="141"/>
      <c r="AE4323" s="106">
        <v>0</v>
      </c>
      <c r="AF4323" s="106">
        <v>0</v>
      </c>
      <c r="AG4323" s="106">
        <v>0</v>
      </c>
      <c r="AH4323" s="114"/>
      <c r="AI4323" s="114"/>
      <c r="AJ4323" s="114"/>
      <c r="AK4323" s="114"/>
      <c r="AL4323" s="114"/>
      <c r="AM4323" s="114"/>
      <c r="AN4323" s="114">
        <f t="shared" si="134"/>
        <v>123200</v>
      </c>
      <c r="AO4323" s="114">
        <f t="shared" si="135"/>
        <v>5844159</v>
      </c>
      <c r="AP4323" s="114"/>
      <c r="AQ4323" s="114"/>
      <c r="AR4323" s="114"/>
      <c r="AS4323" s="114"/>
    </row>
    <row r="4324" spans="1:45" s="190" customFormat="1" ht="15" customHeight="1" x14ac:dyDescent="0.2">
      <c r="A4324" s="104"/>
      <c r="B4324" s="104">
        <f>VLOOKUP(BJB!$F$9:$F$5599,Ctrl!$B$4:$C$399,2,0)</f>
        <v>35</v>
      </c>
      <c r="C4324" s="104">
        <f>VLOOKUP(BJB!$G$9:$G$5599,Ctrl!$E$4:$F$399,2,0)</f>
        <v>6</v>
      </c>
      <c r="D4324" s="219">
        <v>1</v>
      </c>
      <c r="E4324" s="104" t="str">
        <f>VLOOKUP(BJB!$F$9:$F$5599,Ctrl!$B$4:$D$399,3,0)</f>
        <v>III</v>
      </c>
      <c r="F4324" s="841" t="s">
        <v>9732</v>
      </c>
      <c r="G4324" s="841" t="s">
        <v>4676</v>
      </c>
      <c r="H4324" s="125"/>
      <c r="I4324" s="220">
        <f>IF(G4323=BJB!$G3758,I4323+1,1)</f>
        <v>1</v>
      </c>
      <c r="J4324" s="912" t="s">
        <v>24173</v>
      </c>
      <c r="K4324" s="121" t="s">
        <v>5306</v>
      </c>
      <c r="L4324" s="104" t="s">
        <v>6477</v>
      </c>
      <c r="M4324" s="104" t="s">
        <v>4693</v>
      </c>
      <c r="N4324" s="120">
        <v>40945</v>
      </c>
      <c r="O4324" s="107">
        <v>30000000</v>
      </c>
      <c r="P4324" s="105" t="s">
        <v>17224</v>
      </c>
      <c r="Q4324" s="120">
        <v>41281</v>
      </c>
      <c r="R4324" s="105">
        <v>35848464</v>
      </c>
      <c r="S4324" s="146" t="s">
        <v>5461</v>
      </c>
      <c r="T4324" s="109">
        <v>41361</v>
      </c>
      <c r="U4324" s="114">
        <v>21000000</v>
      </c>
      <c r="V4324" s="109">
        <v>41361</v>
      </c>
      <c r="W4324" s="141">
        <v>21000000</v>
      </c>
      <c r="X4324" s="141">
        <v>0</v>
      </c>
      <c r="Y4324" s="141">
        <v>0</v>
      </c>
      <c r="Z4324" s="141">
        <v>0</v>
      </c>
      <c r="AA4324" s="114">
        <v>37000</v>
      </c>
      <c r="AB4324" s="114"/>
      <c r="AC4324" s="114"/>
      <c r="AD4324" s="141"/>
      <c r="AE4324" s="106">
        <v>0</v>
      </c>
      <c r="AF4324" s="106">
        <v>0</v>
      </c>
      <c r="AG4324" s="106">
        <v>0</v>
      </c>
      <c r="AH4324" s="114"/>
      <c r="AI4324" s="114"/>
      <c r="AJ4324" s="114"/>
      <c r="AK4324" s="114"/>
      <c r="AL4324" s="114"/>
      <c r="AM4324" s="114"/>
      <c r="AN4324" s="114">
        <f t="shared" si="134"/>
        <v>37000</v>
      </c>
      <c r="AO4324" s="114">
        <f t="shared" si="135"/>
        <v>20963000</v>
      </c>
      <c r="AP4324" s="114"/>
      <c r="AQ4324" s="114"/>
      <c r="AR4324" s="114"/>
      <c r="AS4324" s="114"/>
    </row>
    <row r="4325" spans="1:45" s="190" customFormat="1" ht="15" customHeight="1" x14ac:dyDescent="0.2">
      <c r="A4325" s="104"/>
      <c r="B4325" s="104">
        <f>VLOOKUP(BJB!$F$9:$F$5599,Ctrl!$B$4:$C$399,2,0)</f>
        <v>35</v>
      </c>
      <c r="C4325" s="104">
        <f>VLOOKUP(BJB!$G$9:$G$5599,Ctrl!$E$4:$F$399,2,0)</f>
        <v>6</v>
      </c>
      <c r="D4325" s="219">
        <v>1</v>
      </c>
      <c r="E4325" s="104" t="str">
        <f>VLOOKUP(BJB!$F$9:$F$5599,Ctrl!$B$4:$D$399,3,0)</f>
        <v>III</v>
      </c>
      <c r="F4325" s="841" t="s">
        <v>9732</v>
      </c>
      <c r="G4325" s="841" t="s">
        <v>4676</v>
      </c>
      <c r="H4325" s="125" t="s">
        <v>7564</v>
      </c>
      <c r="I4325" s="220">
        <f>IF(G4324=BJB!$G3759,I4324+1,1)</f>
        <v>1</v>
      </c>
      <c r="J4325" s="912" t="s">
        <v>24174</v>
      </c>
      <c r="K4325" s="121" t="s">
        <v>5459</v>
      </c>
      <c r="L4325" s="104" t="s">
        <v>6477</v>
      </c>
      <c r="M4325" s="104" t="s">
        <v>4693</v>
      </c>
      <c r="N4325" s="120">
        <v>40945</v>
      </c>
      <c r="O4325" s="107">
        <v>55000000</v>
      </c>
      <c r="P4325" s="105" t="s">
        <v>17225</v>
      </c>
      <c r="Q4325" s="120">
        <v>41281</v>
      </c>
      <c r="R4325" s="105">
        <v>59002126</v>
      </c>
      <c r="S4325" s="146" t="s">
        <v>5461</v>
      </c>
      <c r="T4325" s="109">
        <v>41361</v>
      </c>
      <c r="U4325" s="114">
        <v>38500000</v>
      </c>
      <c r="V4325" s="109">
        <v>41361</v>
      </c>
      <c r="W4325" s="141">
        <v>38500000</v>
      </c>
      <c r="X4325" s="141">
        <v>0</v>
      </c>
      <c r="Y4325" s="141">
        <v>0</v>
      </c>
      <c r="Z4325" s="141">
        <v>0</v>
      </c>
      <c r="AA4325" s="114">
        <v>220029</v>
      </c>
      <c r="AB4325" s="114"/>
      <c r="AC4325" s="132"/>
      <c r="AD4325" s="141"/>
      <c r="AE4325" s="106">
        <v>0</v>
      </c>
      <c r="AF4325" s="106">
        <v>0</v>
      </c>
      <c r="AG4325" s="106">
        <v>0</v>
      </c>
      <c r="AH4325" s="114"/>
      <c r="AI4325" s="114"/>
      <c r="AJ4325" s="114"/>
      <c r="AK4325" s="114"/>
      <c r="AL4325" s="114"/>
      <c r="AM4325" s="114"/>
      <c r="AN4325" s="114">
        <f t="shared" si="134"/>
        <v>220029</v>
      </c>
      <c r="AO4325" s="114">
        <f t="shared" si="135"/>
        <v>38279971</v>
      </c>
      <c r="AP4325" s="114"/>
      <c r="AQ4325" s="114"/>
      <c r="AR4325" s="114"/>
      <c r="AS4325" s="114"/>
    </row>
    <row r="4326" spans="1:45" s="190" customFormat="1" ht="15" customHeight="1" x14ac:dyDescent="0.2">
      <c r="A4326" s="104"/>
      <c r="B4326" s="104">
        <f>VLOOKUP(BJB!$F$9:$F$5599,Ctrl!$B$4:$C$399,2,0)</f>
        <v>35</v>
      </c>
      <c r="C4326" s="104">
        <f>VLOOKUP(BJB!$G$9:$G$5599,Ctrl!$E$4:$F$399,2,0)</f>
        <v>6</v>
      </c>
      <c r="D4326" s="219">
        <v>1</v>
      </c>
      <c r="E4326" s="104" t="str">
        <f>VLOOKUP(BJB!$F$9:$F$5599,Ctrl!$B$4:$D$399,3,0)</f>
        <v>III</v>
      </c>
      <c r="F4326" s="841" t="s">
        <v>9732</v>
      </c>
      <c r="G4326" s="841" t="s">
        <v>4676</v>
      </c>
      <c r="H4326" s="125"/>
      <c r="I4326" s="220">
        <f>IF(G4325=BJB!$G3760,I4325+1,1)</f>
        <v>1</v>
      </c>
      <c r="J4326" s="912" t="s">
        <v>24175</v>
      </c>
      <c r="K4326" s="121" t="s">
        <v>4514</v>
      </c>
      <c r="L4326" s="104" t="s">
        <v>6477</v>
      </c>
      <c r="M4326" s="104" t="s">
        <v>4693</v>
      </c>
      <c r="N4326" s="120">
        <v>40945</v>
      </c>
      <c r="O4326" s="107">
        <v>30000000</v>
      </c>
      <c r="P4326" s="105" t="s">
        <v>17226</v>
      </c>
      <c r="Q4326" s="120">
        <v>41281</v>
      </c>
      <c r="R4326" s="105">
        <v>30956208</v>
      </c>
      <c r="S4326" s="146" t="s">
        <v>5461</v>
      </c>
      <c r="T4326" s="109">
        <v>41361</v>
      </c>
      <c r="U4326" s="114">
        <v>20943977</v>
      </c>
      <c r="V4326" s="109">
        <v>41361</v>
      </c>
      <c r="W4326" s="141">
        <v>20943977</v>
      </c>
      <c r="X4326" s="141">
        <v>0</v>
      </c>
      <c r="Y4326" s="141">
        <v>0</v>
      </c>
      <c r="Z4326" s="141">
        <v>0</v>
      </c>
      <c r="AA4326" s="114">
        <v>0</v>
      </c>
      <c r="AB4326" s="114"/>
      <c r="AC4326" s="114"/>
      <c r="AD4326" s="141"/>
      <c r="AE4326" s="106">
        <v>0</v>
      </c>
      <c r="AF4326" s="106">
        <v>0</v>
      </c>
      <c r="AG4326" s="106">
        <v>0</v>
      </c>
      <c r="AH4326" s="114"/>
      <c r="AI4326" s="114"/>
      <c r="AJ4326" s="114"/>
      <c r="AK4326" s="114"/>
      <c r="AL4326" s="114"/>
      <c r="AM4326" s="114"/>
      <c r="AN4326" s="114">
        <f t="shared" si="134"/>
        <v>0</v>
      </c>
      <c r="AO4326" s="114">
        <f t="shared" si="135"/>
        <v>20943977</v>
      </c>
      <c r="AP4326" s="114"/>
      <c r="AQ4326" s="114"/>
      <c r="AR4326" s="114"/>
      <c r="AS4326" s="114"/>
    </row>
    <row r="4327" spans="1:45" s="190" customFormat="1" ht="15" customHeight="1" x14ac:dyDescent="0.2">
      <c r="A4327" s="104"/>
      <c r="B4327" s="104">
        <f>VLOOKUP(BJB!$F$9:$F$5599,Ctrl!$B$4:$C$399,2,0)</f>
        <v>35</v>
      </c>
      <c r="C4327" s="104">
        <f>VLOOKUP(BJB!$G$9:$G$5599,Ctrl!$E$4:$F$399,2,0)</f>
        <v>6</v>
      </c>
      <c r="D4327" s="219">
        <v>1</v>
      </c>
      <c r="E4327" s="104" t="str">
        <f>VLOOKUP(BJB!$F$9:$F$5599,Ctrl!$B$4:$D$399,3,0)</f>
        <v>III</v>
      </c>
      <c r="F4327" s="841" t="s">
        <v>9732</v>
      </c>
      <c r="G4327" s="841" t="s">
        <v>4676</v>
      </c>
      <c r="H4327" s="125"/>
      <c r="I4327" s="220">
        <f>IF(G4326=BJB!$G3761,I4326+1,1)</f>
        <v>1</v>
      </c>
      <c r="J4327" s="912" t="s">
        <v>24176</v>
      </c>
      <c r="K4327" s="121" t="s">
        <v>5460</v>
      </c>
      <c r="L4327" s="104" t="s">
        <v>6477</v>
      </c>
      <c r="M4327" s="104" t="s">
        <v>4693</v>
      </c>
      <c r="N4327" s="120">
        <v>40945</v>
      </c>
      <c r="O4327" s="107">
        <v>30000000</v>
      </c>
      <c r="P4327" s="105" t="s">
        <v>17227</v>
      </c>
      <c r="Q4327" s="120">
        <v>41281</v>
      </c>
      <c r="R4327" s="105">
        <v>29345684</v>
      </c>
      <c r="S4327" s="146" t="s">
        <v>5461</v>
      </c>
      <c r="T4327" s="109">
        <v>41361</v>
      </c>
      <c r="U4327" s="114">
        <v>19926584</v>
      </c>
      <c r="V4327" s="109">
        <v>41361</v>
      </c>
      <c r="W4327" s="141">
        <v>19926584</v>
      </c>
      <c r="X4327" s="141">
        <v>0</v>
      </c>
      <c r="Y4327" s="141">
        <v>0</v>
      </c>
      <c r="Z4327" s="141">
        <v>0</v>
      </c>
      <c r="AA4327" s="114">
        <v>0</v>
      </c>
      <c r="AB4327" s="114"/>
      <c r="AC4327" s="114"/>
      <c r="AD4327" s="141"/>
      <c r="AE4327" s="106">
        <v>0</v>
      </c>
      <c r="AF4327" s="106">
        <v>0</v>
      </c>
      <c r="AG4327" s="106">
        <v>0</v>
      </c>
      <c r="AH4327" s="114"/>
      <c r="AI4327" s="114"/>
      <c r="AJ4327" s="114"/>
      <c r="AK4327" s="114"/>
      <c r="AL4327" s="114"/>
      <c r="AM4327" s="114"/>
      <c r="AN4327" s="114">
        <f t="shared" si="134"/>
        <v>0</v>
      </c>
      <c r="AO4327" s="114">
        <f t="shared" si="135"/>
        <v>19926584</v>
      </c>
      <c r="AP4327" s="114"/>
      <c r="AQ4327" s="114"/>
      <c r="AR4327" s="114"/>
      <c r="AS4327" s="114"/>
    </row>
    <row r="4328" spans="1:45" s="190" customFormat="1" ht="15" customHeight="1" x14ac:dyDescent="0.2">
      <c r="A4328" s="104"/>
      <c r="B4328" s="104">
        <f>VLOOKUP(BJB!$F$9:$F$5599,Ctrl!$B$4:$C$399,2,0)</f>
        <v>35</v>
      </c>
      <c r="C4328" s="104">
        <f>VLOOKUP(BJB!$G$9:$G$5599,Ctrl!$E$4:$F$399,2,0)</f>
        <v>6</v>
      </c>
      <c r="D4328" s="219">
        <v>1</v>
      </c>
      <c r="E4328" s="104" t="str">
        <f>VLOOKUP(BJB!$F$9:$F$5599,Ctrl!$B$4:$D$399,3,0)</f>
        <v>III</v>
      </c>
      <c r="F4328" s="841" t="s">
        <v>9732</v>
      </c>
      <c r="G4328" s="841" t="s">
        <v>4676</v>
      </c>
      <c r="H4328" s="125"/>
      <c r="I4328" s="220">
        <f>IF(G4327=BJB!$G3762,I4327+1,1)</f>
        <v>1</v>
      </c>
      <c r="J4328" s="912" t="s">
        <v>24177</v>
      </c>
      <c r="K4328" s="121" t="s">
        <v>4831</v>
      </c>
      <c r="L4328" s="104" t="s">
        <v>6477</v>
      </c>
      <c r="M4328" s="104" t="s">
        <v>4688</v>
      </c>
      <c r="N4328" s="120">
        <v>40847</v>
      </c>
      <c r="O4328" s="107">
        <v>60000000</v>
      </c>
      <c r="P4328" s="105" t="s">
        <v>17228</v>
      </c>
      <c r="Q4328" s="120">
        <v>41281</v>
      </c>
      <c r="R4328" s="105">
        <v>38454238</v>
      </c>
      <c r="S4328" s="146" t="s">
        <v>5461</v>
      </c>
      <c r="T4328" s="109">
        <v>41361</v>
      </c>
      <c r="U4328" s="114">
        <v>26070374</v>
      </c>
      <c r="V4328" s="109">
        <v>41361</v>
      </c>
      <c r="W4328" s="141">
        <v>26070374</v>
      </c>
      <c r="X4328" s="141">
        <v>0</v>
      </c>
      <c r="Y4328" s="141">
        <v>0</v>
      </c>
      <c r="Z4328" s="141">
        <v>0</v>
      </c>
      <c r="AA4328" s="114">
        <v>26070374</v>
      </c>
      <c r="AB4328" s="114"/>
      <c r="AC4328" s="114"/>
      <c r="AD4328" s="141"/>
      <c r="AE4328" s="106">
        <v>0</v>
      </c>
      <c r="AF4328" s="106">
        <v>0</v>
      </c>
      <c r="AG4328" s="106">
        <v>0</v>
      </c>
      <c r="AH4328" s="114"/>
      <c r="AI4328" s="114"/>
      <c r="AJ4328" s="114"/>
      <c r="AK4328" s="114"/>
      <c r="AL4328" s="114"/>
      <c r="AM4328" s="114"/>
      <c r="AN4328" s="114">
        <f t="shared" si="134"/>
        <v>26070374</v>
      </c>
      <c r="AO4328" s="114">
        <f t="shared" si="135"/>
        <v>0</v>
      </c>
      <c r="AP4328" s="114"/>
      <c r="AQ4328" s="114"/>
      <c r="AR4328" s="114"/>
      <c r="AS4328" s="114"/>
    </row>
    <row r="4329" spans="1:45" s="190" customFormat="1" ht="15" customHeight="1" x14ac:dyDescent="0.2">
      <c r="A4329" s="104"/>
      <c r="B4329" s="104">
        <f>VLOOKUP(BJB!$F$9:$F$5599,Ctrl!$B$4:$C$399,2,0)</f>
        <v>35</v>
      </c>
      <c r="C4329" s="104">
        <f>VLOOKUP(BJB!$G$9:$G$5599,Ctrl!$E$4:$F$399,2,0)</f>
        <v>6</v>
      </c>
      <c r="D4329" s="219">
        <v>1</v>
      </c>
      <c r="E4329" s="104" t="str">
        <f>VLOOKUP(BJB!$F$9:$F$5599,Ctrl!$B$4:$D$399,3,0)</f>
        <v>III</v>
      </c>
      <c r="F4329" s="841" t="s">
        <v>9732</v>
      </c>
      <c r="G4329" s="841" t="s">
        <v>4676</v>
      </c>
      <c r="H4329" s="125"/>
      <c r="I4329" s="220">
        <f>IF(G4328=BJB!$G3764,I4328+1,1)</f>
        <v>1</v>
      </c>
      <c r="J4329" s="912" t="s">
        <v>24178</v>
      </c>
      <c r="K4329" s="121" t="s">
        <v>4695</v>
      </c>
      <c r="L4329" s="227" t="s">
        <v>6477</v>
      </c>
      <c r="M4329" s="104" t="s">
        <v>4696</v>
      </c>
      <c r="N4329" s="120">
        <v>40900</v>
      </c>
      <c r="O4329" s="107">
        <v>95000000</v>
      </c>
      <c r="P4329" s="105" t="s">
        <v>17229</v>
      </c>
      <c r="Q4329" s="120">
        <v>41281</v>
      </c>
      <c r="R4329" s="105">
        <v>75768642</v>
      </c>
      <c r="S4329" s="146" t="s">
        <v>4694</v>
      </c>
      <c r="T4329" s="109">
        <v>41394</v>
      </c>
      <c r="U4329" s="114">
        <v>51841038</v>
      </c>
      <c r="V4329" s="109">
        <v>41394</v>
      </c>
      <c r="W4329" s="141">
        <v>51841038</v>
      </c>
      <c r="X4329" s="141">
        <v>0</v>
      </c>
      <c r="Y4329" s="141">
        <v>0</v>
      </c>
      <c r="Z4329" s="141">
        <v>0</v>
      </c>
      <c r="AA4329" s="150">
        <v>0</v>
      </c>
      <c r="AB4329" s="150"/>
      <c r="AC4329" s="114"/>
      <c r="AD4329" s="141"/>
      <c r="AE4329" s="106">
        <v>0</v>
      </c>
      <c r="AF4329" s="106">
        <v>0</v>
      </c>
      <c r="AG4329" s="106">
        <v>0</v>
      </c>
      <c r="AH4329" s="114"/>
      <c r="AI4329" s="114"/>
      <c r="AJ4329" s="114"/>
      <c r="AK4329" s="114"/>
      <c r="AL4329" s="114"/>
      <c r="AM4329" s="114"/>
      <c r="AN4329" s="114">
        <f t="shared" si="134"/>
        <v>0</v>
      </c>
      <c r="AO4329" s="114">
        <f t="shared" si="135"/>
        <v>51841038</v>
      </c>
      <c r="AP4329" s="114"/>
      <c r="AQ4329" s="114"/>
      <c r="AR4329" s="114"/>
      <c r="AS4329" s="114"/>
    </row>
    <row r="4330" spans="1:45" s="190" customFormat="1" ht="15" customHeight="1" x14ac:dyDescent="0.2">
      <c r="A4330" s="104"/>
      <c r="B4330" s="104">
        <f>VLOOKUP(BJB!$F$9:$F$5599,Ctrl!$B$4:$C$399,2,0)</f>
        <v>35</v>
      </c>
      <c r="C4330" s="104">
        <f>VLOOKUP(BJB!$G$9:$G$5599,Ctrl!$E$4:$F$399,2,0)</f>
        <v>6</v>
      </c>
      <c r="D4330" s="219">
        <v>1</v>
      </c>
      <c r="E4330" s="104" t="str">
        <f>VLOOKUP(BJB!$F$9:$F$5599,Ctrl!$B$4:$D$399,3,0)</f>
        <v>III</v>
      </c>
      <c r="F4330" s="841" t="s">
        <v>9732</v>
      </c>
      <c r="G4330" s="841" t="s">
        <v>4676</v>
      </c>
      <c r="H4330" s="125"/>
      <c r="I4330" s="220">
        <f>IF(G4329=BJB!$G3765,I4329+1,1)</f>
        <v>1</v>
      </c>
      <c r="J4330" s="912" t="s">
        <v>24179</v>
      </c>
      <c r="K4330" s="121" t="s">
        <v>4697</v>
      </c>
      <c r="L4330" s="227" t="s">
        <v>6477</v>
      </c>
      <c r="M4330" s="104" t="s">
        <v>4693</v>
      </c>
      <c r="N4330" s="120">
        <v>40945</v>
      </c>
      <c r="O4330" s="107">
        <v>15000000</v>
      </c>
      <c r="P4330" s="105" t="s">
        <v>17230</v>
      </c>
      <c r="Q4330" s="120">
        <v>41281</v>
      </c>
      <c r="R4330" s="105">
        <v>10460535</v>
      </c>
      <c r="S4330" s="146" t="s">
        <v>4694</v>
      </c>
      <c r="T4330" s="109">
        <v>41394</v>
      </c>
      <c r="U4330" s="114">
        <v>7212820</v>
      </c>
      <c r="V4330" s="109">
        <v>41394</v>
      </c>
      <c r="W4330" s="141">
        <v>7212820</v>
      </c>
      <c r="X4330" s="141">
        <v>0</v>
      </c>
      <c r="Y4330" s="141">
        <v>0</v>
      </c>
      <c r="Z4330" s="141">
        <v>0</v>
      </c>
      <c r="AA4330" s="150">
        <v>475100</v>
      </c>
      <c r="AB4330" s="150"/>
      <c r="AC4330" s="114"/>
      <c r="AD4330" s="141"/>
      <c r="AE4330" s="106">
        <v>0</v>
      </c>
      <c r="AF4330" s="106">
        <v>0</v>
      </c>
      <c r="AG4330" s="106">
        <v>0</v>
      </c>
      <c r="AH4330" s="114"/>
      <c r="AI4330" s="114"/>
      <c r="AJ4330" s="114"/>
      <c r="AK4330" s="114"/>
      <c r="AL4330" s="114"/>
      <c r="AM4330" s="114"/>
      <c r="AN4330" s="114">
        <f t="shared" si="134"/>
        <v>475100</v>
      </c>
      <c r="AO4330" s="114">
        <f t="shared" si="135"/>
        <v>6737720</v>
      </c>
      <c r="AP4330" s="114"/>
      <c r="AQ4330" s="114"/>
      <c r="AR4330" s="114"/>
      <c r="AS4330" s="114"/>
    </row>
    <row r="4331" spans="1:45" s="190" customFormat="1" ht="15" customHeight="1" x14ac:dyDescent="0.2">
      <c r="A4331" s="104"/>
      <c r="B4331" s="104">
        <f>VLOOKUP(BJB!$F$9:$F$5599,Ctrl!$B$4:$C$399,2,0)</f>
        <v>35</v>
      </c>
      <c r="C4331" s="104">
        <f>VLOOKUP(BJB!$G$9:$G$5599,Ctrl!$E$4:$F$399,2,0)</f>
        <v>6</v>
      </c>
      <c r="D4331" s="219">
        <v>1</v>
      </c>
      <c r="E4331" s="104" t="str">
        <f>VLOOKUP(BJB!$F$9:$F$5599,Ctrl!$B$4:$D$399,3,0)</f>
        <v>III</v>
      </c>
      <c r="F4331" s="841" t="s">
        <v>9732</v>
      </c>
      <c r="G4331" s="841" t="s">
        <v>4676</v>
      </c>
      <c r="H4331" s="125"/>
      <c r="I4331" s="220">
        <f>IF(G4330=BJB!$G3766,I4330+1,1)</f>
        <v>1</v>
      </c>
      <c r="J4331" s="912" t="s">
        <v>24180</v>
      </c>
      <c r="K4331" s="121" t="s">
        <v>4698</v>
      </c>
      <c r="L4331" s="227" t="s">
        <v>6477</v>
      </c>
      <c r="M4331" s="104" t="s">
        <v>4699</v>
      </c>
      <c r="N4331" s="120">
        <v>40997</v>
      </c>
      <c r="O4331" s="107">
        <v>150000000</v>
      </c>
      <c r="P4331" s="105" t="s">
        <v>17231</v>
      </c>
      <c r="Q4331" s="120">
        <v>41334</v>
      </c>
      <c r="R4331" s="105">
        <v>158438538</v>
      </c>
      <c r="S4331" s="146" t="s">
        <v>4700</v>
      </c>
      <c r="T4331" s="109">
        <v>41417</v>
      </c>
      <c r="U4331" s="114">
        <v>105000000</v>
      </c>
      <c r="V4331" s="109">
        <v>41417</v>
      </c>
      <c r="W4331" s="141">
        <v>105000000</v>
      </c>
      <c r="X4331" s="141">
        <v>0</v>
      </c>
      <c r="Y4331" s="141">
        <v>0</v>
      </c>
      <c r="Z4331" s="141">
        <v>0</v>
      </c>
      <c r="AA4331" s="150">
        <v>2365000</v>
      </c>
      <c r="AB4331" s="150"/>
      <c r="AC4331" s="114"/>
      <c r="AD4331" s="141"/>
      <c r="AE4331" s="106">
        <v>0</v>
      </c>
      <c r="AF4331" s="106">
        <v>0</v>
      </c>
      <c r="AG4331" s="106">
        <v>0</v>
      </c>
      <c r="AH4331" s="114"/>
      <c r="AI4331" s="114"/>
      <c r="AJ4331" s="114"/>
      <c r="AK4331" s="114"/>
      <c r="AL4331" s="114"/>
      <c r="AM4331" s="114"/>
      <c r="AN4331" s="114">
        <f t="shared" si="134"/>
        <v>2365000</v>
      </c>
      <c r="AO4331" s="114">
        <f t="shared" si="135"/>
        <v>102635000</v>
      </c>
      <c r="AP4331" s="114"/>
      <c r="AQ4331" s="114"/>
      <c r="AR4331" s="114"/>
      <c r="AS4331" s="114"/>
    </row>
    <row r="4332" spans="1:45" s="190" customFormat="1" ht="15" customHeight="1" x14ac:dyDescent="0.2">
      <c r="A4332" s="104"/>
      <c r="B4332" s="104">
        <f>VLOOKUP(BJB!$F$9:$F$5599,Ctrl!$B$4:$C$399,2,0)</f>
        <v>35</v>
      </c>
      <c r="C4332" s="104">
        <f>VLOOKUP(BJB!$G$9:$G$5599,Ctrl!$E$4:$F$399,2,0)</f>
        <v>6</v>
      </c>
      <c r="D4332" s="219">
        <v>1</v>
      </c>
      <c r="E4332" s="104" t="str">
        <f>VLOOKUP(BJB!$F$9:$F$5599,Ctrl!$B$4:$D$399,3,0)</f>
        <v>III</v>
      </c>
      <c r="F4332" s="841" t="s">
        <v>9732</v>
      </c>
      <c r="G4332" s="841" t="s">
        <v>4676</v>
      </c>
      <c r="H4332" s="125"/>
      <c r="I4332" s="220">
        <f>IF(G4331=BJB!$G3767,I4331+1,1)</f>
        <v>1</v>
      </c>
      <c r="J4332" s="912" t="s">
        <v>24181</v>
      </c>
      <c r="K4332" s="121" t="s">
        <v>4701</v>
      </c>
      <c r="L4332" s="227" t="s">
        <v>6477</v>
      </c>
      <c r="M4332" s="104" t="s">
        <v>4696</v>
      </c>
      <c r="N4332" s="120">
        <v>40900</v>
      </c>
      <c r="O4332" s="107">
        <v>25000000</v>
      </c>
      <c r="P4332" s="105" t="s">
        <v>17232</v>
      </c>
      <c r="Q4332" s="120">
        <v>41334</v>
      </c>
      <c r="R4332" s="105">
        <v>19740223</v>
      </c>
      <c r="S4332" s="146" t="s">
        <v>4700</v>
      </c>
      <c r="T4332" s="109">
        <v>41417</v>
      </c>
      <c r="U4332" s="114">
        <v>13818156</v>
      </c>
      <c r="V4332" s="109">
        <v>41417</v>
      </c>
      <c r="W4332" s="141">
        <v>13818156</v>
      </c>
      <c r="X4332" s="141">
        <v>0</v>
      </c>
      <c r="Y4332" s="141">
        <v>0</v>
      </c>
      <c r="Z4332" s="141">
        <v>0</v>
      </c>
      <c r="AA4332" s="150">
        <v>34760</v>
      </c>
      <c r="AB4332" s="150"/>
      <c r="AC4332" s="114"/>
      <c r="AD4332" s="141"/>
      <c r="AE4332" s="106">
        <v>0</v>
      </c>
      <c r="AF4332" s="106">
        <v>0</v>
      </c>
      <c r="AG4332" s="106">
        <v>0</v>
      </c>
      <c r="AH4332" s="114"/>
      <c r="AI4332" s="114"/>
      <c r="AJ4332" s="114"/>
      <c r="AK4332" s="114"/>
      <c r="AL4332" s="114"/>
      <c r="AM4332" s="114"/>
      <c r="AN4332" s="114">
        <f t="shared" si="134"/>
        <v>34760</v>
      </c>
      <c r="AO4332" s="114">
        <f t="shared" si="135"/>
        <v>13783396</v>
      </c>
      <c r="AP4332" s="114"/>
      <c r="AQ4332" s="114"/>
      <c r="AR4332" s="114"/>
      <c r="AS4332" s="114"/>
    </row>
    <row r="4333" spans="1:45" s="190" customFormat="1" ht="15" customHeight="1" x14ac:dyDescent="0.2">
      <c r="A4333" s="104"/>
      <c r="B4333" s="104">
        <f>VLOOKUP(BJB!$F$9:$F$5599,Ctrl!$B$4:$C$399,2,0)</f>
        <v>35</v>
      </c>
      <c r="C4333" s="104">
        <f>VLOOKUP(BJB!$G$9:$G$5599,Ctrl!$E$4:$F$399,2,0)</f>
        <v>6</v>
      </c>
      <c r="D4333" s="219">
        <v>1</v>
      </c>
      <c r="E4333" s="104" t="str">
        <f>VLOOKUP(BJB!$F$9:$F$5599,Ctrl!$B$4:$D$399,3,0)</f>
        <v>III</v>
      </c>
      <c r="F4333" s="841" t="s">
        <v>9732</v>
      </c>
      <c r="G4333" s="841" t="s">
        <v>4676</v>
      </c>
      <c r="H4333" s="125">
        <v>1120127000173</v>
      </c>
      <c r="I4333" s="220">
        <f>IF(G4332=BJB!$G3768,I4332+1,1)</f>
        <v>1</v>
      </c>
      <c r="J4333" s="912" t="s">
        <v>24182</v>
      </c>
      <c r="K4333" s="121" t="s">
        <v>182</v>
      </c>
      <c r="L4333" s="227" t="s">
        <v>6477</v>
      </c>
      <c r="M4333" s="104" t="s">
        <v>4702</v>
      </c>
      <c r="N4333" s="120">
        <v>40963</v>
      </c>
      <c r="O4333" s="107">
        <v>40000000</v>
      </c>
      <c r="P4333" s="105" t="s">
        <v>17233</v>
      </c>
      <c r="Q4333" s="120">
        <v>41334</v>
      </c>
      <c r="R4333" s="105">
        <v>33821209</v>
      </c>
      <c r="S4333" s="146" t="s">
        <v>4700</v>
      </c>
      <c r="T4333" s="109">
        <v>41417</v>
      </c>
      <c r="U4333" s="114">
        <v>23674846</v>
      </c>
      <c r="V4333" s="109">
        <v>41417</v>
      </c>
      <c r="W4333" s="141">
        <v>23674846</v>
      </c>
      <c r="X4333" s="141">
        <v>0</v>
      </c>
      <c r="Y4333" s="141">
        <v>0</v>
      </c>
      <c r="Z4333" s="141">
        <v>0</v>
      </c>
      <c r="AA4333" s="150">
        <v>2081022</v>
      </c>
      <c r="AB4333" s="150"/>
      <c r="AC4333" s="132"/>
      <c r="AD4333" s="141"/>
      <c r="AE4333" s="106">
        <v>0</v>
      </c>
      <c r="AF4333" s="106">
        <v>0</v>
      </c>
      <c r="AG4333" s="106">
        <v>0</v>
      </c>
      <c r="AH4333" s="114"/>
      <c r="AI4333" s="114"/>
      <c r="AJ4333" s="114"/>
      <c r="AK4333" s="114"/>
      <c r="AL4333" s="114"/>
      <c r="AM4333" s="114"/>
      <c r="AN4333" s="114">
        <f t="shared" si="134"/>
        <v>2081022</v>
      </c>
      <c r="AO4333" s="114">
        <f t="shared" si="135"/>
        <v>21593824</v>
      </c>
      <c r="AP4333" s="114"/>
      <c r="AQ4333" s="114"/>
      <c r="AR4333" s="114"/>
      <c r="AS4333" s="114"/>
    </row>
    <row r="4334" spans="1:45" s="190" customFormat="1" ht="15" customHeight="1" x14ac:dyDescent="0.2">
      <c r="A4334" s="104"/>
      <c r="B4334" s="104">
        <f>VLOOKUP(BJB!$F$9:$F$5599,Ctrl!$B$4:$C$399,2,0)</f>
        <v>35</v>
      </c>
      <c r="C4334" s="104">
        <f>VLOOKUP(BJB!$G$9:$G$5599,Ctrl!$E$4:$F$399,2,0)</f>
        <v>6</v>
      </c>
      <c r="D4334" s="219">
        <v>1</v>
      </c>
      <c r="E4334" s="104" t="str">
        <f>VLOOKUP(BJB!$F$9:$F$5599,Ctrl!$B$4:$D$399,3,0)</f>
        <v>III</v>
      </c>
      <c r="F4334" s="841" t="s">
        <v>9732</v>
      </c>
      <c r="G4334" s="841" t="s">
        <v>4676</v>
      </c>
      <c r="H4334" s="125" t="s">
        <v>6418</v>
      </c>
      <c r="I4334" s="220">
        <f>IF(G4333=BJB!$G3769,I4333+1,1)</f>
        <v>1</v>
      </c>
      <c r="J4334" s="912" t="s">
        <v>24183</v>
      </c>
      <c r="K4334" s="121" t="s">
        <v>4703</v>
      </c>
      <c r="L4334" s="227" t="s">
        <v>6477</v>
      </c>
      <c r="M4334" s="104" t="s">
        <v>4704</v>
      </c>
      <c r="N4334" s="120">
        <v>40644</v>
      </c>
      <c r="O4334" s="107">
        <v>20000000</v>
      </c>
      <c r="P4334" s="105" t="s">
        <v>17234</v>
      </c>
      <c r="Q4334" s="120">
        <v>41334</v>
      </c>
      <c r="R4334" s="105">
        <v>10947311</v>
      </c>
      <c r="S4334" s="146" t="s">
        <v>4700</v>
      </c>
      <c r="T4334" s="109">
        <v>41417</v>
      </c>
      <c r="U4334" s="112">
        <v>7663118</v>
      </c>
      <c r="V4334" s="109">
        <v>41417</v>
      </c>
      <c r="W4334" s="141">
        <v>7663118</v>
      </c>
      <c r="X4334" s="141">
        <v>0</v>
      </c>
      <c r="Y4334" s="141">
        <v>0</v>
      </c>
      <c r="Z4334" s="141">
        <v>0</v>
      </c>
      <c r="AA4334" s="150">
        <v>6032318</v>
      </c>
      <c r="AB4334" s="150"/>
      <c r="AC4334" s="132"/>
      <c r="AD4334" s="141"/>
      <c r="AE4334" s="106">
        <v>0</v>
      </c>
      <c r="AF4334" s="106">
        <v>0</v>
      </c>
      <c r="AG4334" s="106">
        <v>0</v>
      </c>
      <c r="AH4334" s="112"/>
      <c r="AI4334" s="112"/>
      <c r="AJ4334" s="112"/>
      <c r="AK4334" s="112"/>
      <c r="AL4334" s="112"/>
      <c r="AM4334" s="112"/>
      <c r="AN4334" s="114">
        <f t="shared" si="134"/>
        <v>6032318</v>
      </c>
      <c r="AO4334" s="114">
        <f t="shared" si="135"/>
        <v>1630800</v>
      </c>
      <c r="AP4334" s="114"/>
      <c r="AQ4334" s="114"/>
      <c r="AR4334" s="114"/>
      <c r="AS4334" s="114"/>
    </row>
    <row r="4335" spans="1:45" s="190" customFormat="1" ht="15" customHeight="1" x14ac:dyDescent="0.2">
      <c r="A4335" s="104"/>
      <c r="B4335" s="104">
        <f>VLOOKUP(BJB!$F$9:$F$5599,Ctrl!$B$4:$C$399,2,0)</f>
        <v>35</v>
      </c>
      <c r="C4335" s="104">
        <f>VLOOKUP(BJB!$G$9:$G$5599,Ctrl!$E$4:$F$399,2,0)</f>
        <v>6</v>
      </c>
      <c r="D4335" s="219">
        <v>1</v>
      </c>
      <c r="E4335" s="104" t="str">
        <f>VLOOKUP(BJB!$F$9:$F$5599,Ctrl!$B$4:$D$399,3,0)</f>
        <v>III</v>
      </c>
      <c r="F4335" s="841" t="s">
        <v>9732</v>
      </c>
      <c r="G4335" s="841" t="s">
        <v>4676</v>
      </c>
      <c r="H4335" s="125"/>
      <c r="I4335" s="220">
        <f>IF(G4334=BJB!$G3770,I4334+1,1)</f>
        <v>1</v>
      </c>
      <c r="J4335" s="912" t="s">
        <v>24184</v>
      </c>
      <c r="K4335" s="121" t="s">
        <v>2960</v>
      </c>
      <c r="L4335" s="227" t="s">
        <v>6477</v>
      </c>
      <c r="M4335" s="104" t="s">
        <v>4699</v>
      </c>
      <c r="N4335" s="120">
        <v>40997</v>
      </c>
      <c r="O4335" s="107">
        <v>35000000</v>
      </c>
      <c r="P4335" s="105" t="s">
        <v>17235</v>
      </c>
      <c r="Q4335" s="120">
        <v>41334</v>
      </c>
      <c r="R4335" s="105">
        <v>38788770</v>
      </c>
      <c r="S4335" s="108" t="s">
        <v>4700</v>
      </c>
      <c r="T4335" s="109">
        <v>41417</v>
      </c>
      <c r="U4335" s="112">
        <v>24500000</v>
      </c>
      <c r="V4335" s="109">
        <v>41417</v>
      </c>
      <c r="W4335" s="141">
        <v>24500000</v>
      </c>
      <c r="X4335" s="141">
        <v>0</v>
      </c>
      <c r="Y4335" s="141">
        <v>0</v>
      </c>
      <c r="Z4335" s="141">
        <v>0</v>
      </c>
      <c r="AA4335" s="150">
        <v>2200000</v>
      </c>
      <c r="AB4335" s="150"/>
      <c r="AC4335" s="112"/>
      <c r="AD4335" s="141"/>
      <c r="AE4335" s="106">
        <v>0</v>
      </c>
      <c r="AF4335" s="106">
        <v>0</v>
      </c>
      <c r="AG4335" s="106">
        <v>0</v>
      </c>
      <c r="AH4335" s="112"/>
      <c r="AI4335" s="112"/>
      <c r="AJ4335" s="112"/>
      <c r="AK4335" s="112"/>
      <c r="AL4335" s="112"/>
      <c r="AM4335" s="112"/>
      <c r="AN4335" s="114">
        <f t="shared" si="134"/>
        <v>2200000</v>
      </c>
      <c r="AO4335" s="114">
        <f t="shared" si="135"/>
        <v>22300000</v>
      </c>
      <c r="AP4335" s="114"/>
      <c r="AQ4335" s="114"/>
      <c r="AR4335" s="114"/>
      <c r="AS4335" s="114"/>
    </row>
    <row r="4336" spans="1:45" s="190" customFormat="1" ht="15" customHeight="1" x14ac:dyDescent="0.2">
      <c r="A4336" s="104"/>
      <c r="B4336" s="104">
        <f>VLOOKUP(BJB!$F$9:$F$5599,Ctrl!$B$4:$C$399,2,0)</f>
        <v>35</v>
      </c>
      <c r="C4336" s="104">
        <f>VLOOKUP(BJB!$G$9:$G$5599,Ctrl!$E$4:$F$399,2,0)</f>
        <v>6</v>
      </c>
      <c r="D4336" s="219">
        <v>1</v>
      </c>
      <c r="E4336" s="104" t="str">
        <f>VLOOKUP(BJB!$F$9:$F$5599,Ctrl!$B$4:$D$399,3,0)</f>
        <v>III</v>
      </c>
      <c r="F4336" s="841" t="s">
        <v>9732</v>
      </c>
      <c r="G4336" s="841" t="s">
        <v>4676</v>
      </c>
      <c r="H4336" s="125"/>
      <c r="I4336" s="220">
        <f>IF(G4335=BJB!$G3771,I4335+1,1)</f>
        <v>1</v>
      </c>
      <c r="J4336" s="912" t="s">
        <v>24185</v>
      </c>
      <c r="K4336" s="121" t="s">
        <v>829</v>
      </c>
      <c r="L4336" s="227" t="s">
        <v>6477</v>
      </c>
      <c r="M4336" s="104" t="s">
        <v>4702</v>
      </c>
      <c r="N4336" s="120">
        <v>40963</v>
      </c>
      <c r="O4336" s="107">
        <v>45000000</v>
      </c>
      <c r="P4336" s="105" t="s">
        <v>17236</v>
      </c>
      <c r="Q4336" s="120">
        <v>41334</v>
      </c>
      <c r="R4336" s="105">
        <v>41362168</v>
      </c>
      <c r="S4336" s="108" t="s">
        <v>4700</v>
      </c>
      <c r="T4336" s="109">
        <v>41417</v>
      </c>
      <c r="U4336" s="112">
        <v>28953518</v>
      </c>
      <c r="V4336" s="109">
        <v>41417</v>
      </c>
      <c r="W4336" s="141">
        <v>28953518</v>
      </c>
      <c r="X4336" s="141">
        <v>0</v>
      </c>
      <c r="Y4336" s="141">
        <v>0</v>
      </c>
      <c r="Z4336" s="141">
        <v>0</v>
      </c>
      <c r="AA4336" s="150">
        <v>2478000</v>
      </c>
      <c r="AB4336" s="150"/>
      <c r="AC4336" s="112"/>
      <c r="AD4336" s="141"/>
      <c r="AE4336" s="106">
        <v>0</v>
      </c>
      <c r="AF4336" s="106">
        <v>0</v>
      </c>
      <c r="AG4336" s="106">
        <v>0</v>
      </c>
      <c r="AH4336" s="112"/>
      <c r="AI4336" s="112"/>
      <c r="AJ4336" s="112"/>
      <c r="AK4336" s="112"/>
      <c r="AL4336" s="112"/>
      <c r="AM4336" s="112"/>
      <c r="AN4336" s="114">
        <f t="shared" si="134"/>
        <v>2478000</v>
      </c>
      <c r="AO4336" s="114">
        <f t="shared" si="135"/>
        <v>26475518</v>
      </c>
      <c r="AP4336" s="114"/>
      <c r="AQ4336" s="114"/>
      <c r="AR4336" s="114"/>
      <c r="AS4336" s="114"/>
    </row>
    <row r="4337" spans="1:45" s="190" customFormat="1" ht="15" customHeight="1" x14ac:dyDescent="0.2">
      <c r="A4337" s="104"/>
      <c r="B4337" s="104">
        <f>VLOOKUP(BJB!$F$9:$F$5599,Ctrl!$B$4:$C$399,2,0)</f>
        <v>35</v>
      </c>
      <c r="C4337" s="104">
        <f>VLOOKUP(BJB!$G$9:$G$5599,Ctrl!$E$4:$F$399,2,0)</f>
        <v>6</v>
      </c>
      <c r="D4337" s="219">
        <v>1</v>
      </c>
      <c r="E4337" s="104" t="str">
        <f>VLOOKUP(BJB!$F$9:$F$5599,Ctrl!$B$4:$D$399,3,0)</f>
        <v>III</v>
      </c>
      <c r="F4337" s="841" t="s">
        <v>9732</v>
      </c>
      <c r="G4337" s="841" t="s">
        <v>4676</v>
      </c>
      <c r="H4337" s="125" t="s">
        <v>7557</v>
      </c>
      <c r="I4337" s="220">
        <f>IF(G4336=BJB!$G3773,I4336+1,1)</f>
        <v>1</v>
      </c>
      <c r="J4337" s="912" t="s">
        <v>24186</v>
      </c>
      <c r="K4337" s="121" t="s">
        <v>4706</v>
      </c>
      <c r="L4337" s="227" t="s">
        <v>6477</v>
      </c>
      <c r="M4337" s="104" t="s">
        <v>4702</v>
      </c>
      <c r="N4337" s="120">
        <v>40963</v>
      </c>
      <c r="O4337" s="107">
        <v>50000000</v>
      </c>
      <c r="P4337" s="105" t="s">
        <v>17237</v>
      </c>
      <c r="Q4337" s="120">
        <v>41334</v>
      </c>
      <c r="R4337" s="105">
        <v>47638266</v>
      </c>
      <c r="S4337" s="108" t="s">
        <v>4700</v>
      </c>
      <c r="T4337" s="109">
        <v>41417</v>
      </c>
      <c r="U4337" s="112">
        <v>33346786</v>
      </c>
      <c r="V4337" s="109">
        <v>41417</v>
      </c>
      <c r="W4337" s="141">
        <v>33346786</v>
      </c>
      <c r="X4337" s="141">
        <v>0</v>
      </c>
      <c r="Y4337" s="141">
        <v>0</v>
      </c>
      <c r="Z4337" s="141">
        <v>0</v>
      </c>
      <c r="AA4337" s="150">
        <v>8014514</v>
      </c>
      <c r="AB4337" s="150"/>
      <c r="AC4337" s="132"/>
      <c r="AD4337" s="141"/>
      <c r="AE4337" s="106">
        <v>0</v>
      </c>
      <c r="AF4337" s="106">
        <v>0</v>
      </c>
      <c r="AG4337" s="106">
        <v>0</v>
      </c>
      <c r="AH4337" s="112"/>
      <c r="AI4337" s="112"/>
      <c r="AJ4337" s="112"/>
      <c r="AK4337" s="112"/>
      <c r="AL4337" s="112"/>
      <c r="AM4337" s="112"/>
      <c r="AN4337" s="114">
        <f t="shared" si="134"/>
        <v>8014514</v>
      </c>
      <c r="AO4337" s="114">
        <f t="shared" si="135"/>
        <v>25332272</v>
      </c>
      <c r="AP4337" s="114"/>
      <c r="AQ4337" s="114"/>
      <c r="AR4337" s="114"/>
      <c r="AS4337" s="114"/>
    </row>
    <row r="4338" spans="1:45" s="190" customFormat="1" ht="15" customHeight="1" x14ac:dyDescent="0.2">
      <c r="A4338" s="104"/>
      <c r="B4338" s="104">
        <f>VLOOKUP(BJB!$F$9:$F$5599,Ctrl!$B$4:$C$399,2,0)</f>
        <v>35</v>
      </c>
      <c r="C4338" s="104">
        <f>VLOOKUP(BJB!$G$9:$G$5599,Ctrl!$E$4:$F$399,2,0)</f>
        <v>6</v>
      </c>
      <c r="D4338" s="219">
        <v>1</v>
      </c>
      <c r="E4338" s="104" t="str">
        <f>VLOOKUP(BJB!$F$9:$F$5599,Ctrl!$B$4:$D$399,3,0)</f>
        <v>III</v>
      </c>
      <c r="F4338" s="841" t="s">
        <v>9732</v>
      </c>
      <c r="G4338" s="841" t="s">
        <v>4676</v>
      </c>
      <c r="H4338" s="125">
        <v>1120427000392</v>
      </c>
      <c r="I4338" s="220">
        <f>IF(G4337=BJB!$G3774,I4337+1,1)</f>
        <v>1</v>
      </c>
      <c r="J4338" s="912" t="s">
        <v>24187</v>
      </c>
      <c r="K4338" s="121" t="s">
        <v>4707</v>
      </c>
      <c r="L4338" s="227" t="s">
        <v>6477</v>
      </c>
      <c r="M4338" s="104" t="s">
        <v>4708</v>
      </c>
      <c r="N4338" s="120">
        <v>41052</v>
      </c>
      <c r="O4338" s="107">
        <v>75000000</v>
      </c>
      <c r="P4338" s="105" t="s">
        <v>17238</v>
      </c>
      <c r="Q4338" s="120">
        <v>41467</v>
      </c>
      <c r="R4338" s="105">
        <v>86189453</v>
      </c>
      <c r="S4338" s="108" t="s">
        <v>4709</v>
      </c>
      <c r="T4338" s="109">
        <v>41547</v>
      </c>
      <c r="U4338" s="116">
        <v>52500000</v>
      </c>
      <c r="V4338" s="109">
        <v>41540</v>
      </c>
      <c r="W4338" s="141">
        <v>52500000</v>
      </c>
      <c r="X4338" s="141">
        <v>0</v>
      </c>
      <c r="Y4338" s="141">
        <v>0</v>
      </c>
      <c r="Z4338" s="141">
        <v>0</v>
      </c>
      <c r="AA4338" s="150">
        <v>1548786</v>
      </c>
      <c r="AB4338" s="150"/>
      <c r="AC4338" s="132"/>
      <c r="AD4338" s="141"/>
      <c r="AE4338" s="106">
        <v>0</v>
      </c>
      <c r="AF4338" s="106">
        <v>0</v>
      </c>
      <c r="AG4338" s="106">
        <v>0</v>
      </c>
      <c r="AH4338" s="116"/>
      <c r="AI4338" s="116"/>
      <c r="AJ4338" s="116"/>
      <c r="AK4338" s="116"/>
      <c r="AL4338" s="116"/>
      <c r="AM4338" s="116"/>
      <c r="AN4338" s="114">
        <f t="shared" si="134"/>
        <v>1548786</v>
      </c>
      <c r="AO4338" s="114">
        <f t="shared" si="135"/>
        <v>50951214</v>
      </c>
      <c r="AP4338" s="114"/>
      <c r="AQ4338" s="114"/>
      <c r="AR4338" s="114"/>
      <c r="AS4338" s="114"/>
    </row>
    <row r="4339" spans="1:45" s="190" customFormat="1" ht="15" customHeight="1" x14ac:dyDescent="0.2">
      <c r="A4339" s="104"/>
      <c r="B4339" s="104">
        <f>VLOOKUP(BJB!$F$9:$F$5599,Ctrl!$B$4:$C$399,2,0)</f>
        <v>35</v>
      </c>
      <c r="C4339" s="104">
        <f>VLOOKUP(BJB!$G$9:$G$5599,Ctrl!$E$4:$F$399,2,0)</f>
        <v>6</v>
      </c>
      <c r="D4339" s="219">
        <v>1</v>
      </c>
      <c r="E4339" s="104" t="str">
        <f>VLOOKUP(BJB!$F$9:$F$5599,Ctrl!$B$4:$D$399,3,0)</f>
        <v>III</v>
      </c>
      <c r="F4339" s="841" t="s">
        <v>9732</v>
      </c>
      <c r="G4339" s="841" t="s">
        <v>4676</v>
      </c>
      <c r="H4339" s="125"/>
      <c r="I4339" s="220">
        <f>IF(G4338=BJB!$G3775,I4338+1,1)</f>
        <v>1</v>
      </c>
      <c r="J4339" s="912" t="s">
        <v>24188</v>
      </c>
      <c r="K4339" s="121" t="s">
        <v>4710</v>
      </c>
      <c r="L4339" s="227" t="s">
        <v>6477</v>
      </c>
      <c r="M4339" s="104" t="s">
        <v>4711</v>
      </c>
      <c r="N4339" s="120">
        <v>41022</v>
      </c>
      <c r="O4339" s="107">
        <v>250000000</v>
      </c>
      <c r="P4339" s="105" t="s">
        <v>17239</v>
      </c>
      <c r="Q4339" s="120">
        <v>41467</v>
      </c>
      <c r="R4339" s="105">
        <v>251378750</v>
      </c>
      <c r="S4339" s="108" t="s">
        <v>4709</v>
      </c>
      <c r="T4339" s="109">
        <v>41547</v>
      </c>
      <c r="U4339" s="116">
        <v>172543984</v>
      </c>
      <c r="V4339" s="109">
        <v>41540</v>
      </c>
      <c r="W4339" s="141">
        <v>172543984</v>
      </c>
      <c r="X4339" s="141">
        <v>0</v>
      </c>
      <c r="Y4339" s="141">
        <v>0</v>
      </c>
      <c r="Z4339" s="141">
        <v>0</v>
      </c>
      <c r="AA4339" s="150">
        <v>81000</v>
      </c>
      <c r="AB4339" s="150"/>
      <c r="AC4339" s="116"/>
      <c r="AD4339" s="141"/>
      <c r="AE4339" s="106">
        <v>0</v>
      </c>
      <c r="AF4339" s="106">
        <v>0</v>
      </c>
      <c r="AG4339" s="106">
        <v>0</v>
      </c>
      <c r="AH4339" s="116"/>
      <c r="AI4339" s="116"/>
      <c r="AJ4339" s="116"/>
      <c r="AK4339" s="116"/>
      <c r="AL4339" s="116"/>
      <c r="AM4339" s="116"/>
      <c r="AN4339" s="114">
        <f t="shared" si="134"/>
        <v>81000</v>
      </c>
      <c r="AO4339" s="114">
        <f t="shared" si="135"/>
        <v>172462984</v>
      </c>
      <c r="AP4339" s="114"/>
      <c r="AQ4339" s="114"/>
      <c r="AR4339" s="114"/>
      <c r="AS4339" s="114"/>
    </row>
    <row r="4340" spans="1:45" s="190" customFormat="1" ht="15" customHeight="1" x14ac:dyDescent="0.2">
      <c r="A4340" s="104"/>
      <c r="B4340" s="104">
        <f>VLOOKUP(BJB!$F$9:$F$5599,Ctrl!$B$4:$C$399,2,0)</f>
        <v>35</v>
      </c>
      <c r="C4340" s="104">
        <f>VLOOKUP(BJB!$G$9:$G$5599,Ctrl!$E$4:$F$399,2,0)</f>
        <v>6</v>
      </c>
      <c r="D4340" s="219">
        <v>1</v>
      </c>
      <c r="E4340" s="104" t="str">
        <f>VLOOKUP(BJB!$F$9:$F$5599,Ctrl!$B$4:$D$399,3,0)</f>
        <v>III</v>
      </c>
      <c r="F4340" s="841" t="s">
        <v>9732</v>
      </c>
      <c r="G4340" s="841" t="s">
        <v>4676</v>
      </c>
      <c r="H4340" s="125">
        <v>1120322000965</v>
      </c>
      <c r="I4340" s="220">
        <f>IF(G4339=BJB!$G3776,I4339+1,1)</f>
        <v>1</v>
      </c>
      <c r="J4340" s="912" t="s">
        <v>24189</v>
      </c>
      <c r="K4340" s="121" t="s">
        <v>4712</v>
      </c>
      <c r="L4340" s="227" t="s">
        <v>6477</v>
      </c>
      <c r="M4340" s="104" t="s">
        <v>4711</v>
      </c>
      <c r="N4340" s="120">
        <v>41022</v>
      </c>
      <c r="O4340" s="107">
        <v>125000000</v>
      </c>
      <c r="P4340" s="105" t="s">
        <v>17240</v>
      </c>
      <c r="Q4340" s="120">
        <v>41467</v>
      </c>
      <c r="R4340" s="105">
        <v>133268149</v>
      </c>
      <c r="S4340" s="108" t="s">
        <v>4709</v>
      </c>
      <c r="T4340" s="109">
        <v>41547</v>
      </c>
      <c r="U4340" s="116">
        <v>87500000</v>
      </c>
      <c r="V4340" s="109">
        <v>41540</v>
      </c>
      <c r="W4340" s="141">
        <v>87500000</v>
      </c>
      <c r="X4340" s="141">
        <v>0</v>
      </c>
      <c r="Y4340" s="141">
        <v>0</v>
      </c>
      <c r="Z4340" s="141">
        <v>0</v>
      </c>
      <c r="AA4340" s="150">
        <v>372581</v>
      </c>
      <c r="AB4340" s="150"/>
      <c r="AC4340" s="132"/>
      <c r="AD4340" s="141"/>
      <c r="AE4340" s="106">
        <v>0</v>
      </c>
      <c r="AF4340" s="106">
        <v>0</v>
      </c>
      <c r="AG4340" s="106">
        <v>0</v>
      </c>
      <c r="AH4340" s="116"/>
      <c r="AI4340" s="116"/>
      <c r="AJ4340" s="116"/>
      <c r="AK4340" s="116"/>
      <c r="AL4340" s="116"/>
      <c r="AM4340" s="116"/>
      <c r="AN4340" s="114">
        <f t="shared" si="134"/>
        <v>372581</v>
      </c>
      <c r="AO4340" s="114">
        <f t="shared" si="135"/>
        <v>87127419</v>
      </c>
      <c r="AP4340" s="114"/>
      <c r="AQ4340" s="114"/>
      <c r="AR4340" s="114"/>
      <c r="AS4340" s="114"/>
    </row>
    <row r="4341" spans="1:45" s="190" customFormat="1" ht="15" customHeight="1" x14ac:dyDescent="0.2">
      <c r="A4341" s="104"/>
      <c r="B4341" s="104">
        <f>VLOOKUP(BJB!$F$9:$F$5599,Ctrl!$B$4:$C$399,2,0)</f>
        <v>35</v>
      </c>
      <c r="C4341" s="104">
        <f>VLOOKUP(BJB!$G$9:$G$5599,Ctrl!$E$4:$F$399,2,0)</f>
        <v>6</v>
      </c>
      <c r="D4341" s="219">
        <v>1</v>
      </c>
      <c r="E4341" s="104" t="str">
        <f>VLOOKUP(BJB!$F$9:$F$5599,Ctrl!$B$4:$D$399,3,0)</f>
        <v>III</v>
      </c>
      <c r="F4341" s="841" t="s">
        <v>9732</v>
      </c>
      <c r="G4341" s="841" t="s">
        <v>4676</v>
      </c>
      <c r="H4341" s="125">
        <v>1120322000965</v>
      </c>
      <c r="I4341" s="220">
        <f>IF(G4340=BJB!$G3777,I4340+1,1)</f>
        <v>1</v>
      </c>
      <c r="J4341" s="912" t="s">
        <v>24190</v>
      </c>
      <c r="K4341" s="121" t="s">
        <v>4712</v>
      </c>
      <c r="L4341" s="227" t="s">
        <v>6477</v>
      </c>
      <c r="M4341" s="104" t="s">
        <v>4711</v>
      </c>
      <c r="N4341" s="120">
        <v>41022</v>
      </c>
      <c r="O4341" s="107">
        <v>75000000</v>
      </c>
      <c r="P4341" s="105" t="s">
        <v>17240</v>
      </c>
      <c r="Q4341" s="120">
        <v>41467</v>
      </c>
      <c r="R4341" s="105">
        <v>133268149</v>
      </c>
      <c r="S4341" s="108" t="s">
        <v>4709</v>
      </c>
      <c r="T4341" s="109">
        <v>41547</v>
      </c>
      <c r="U4341" s="116">
        <v>52500000</v>
      </c>
      <c r="V4341" s="109">
        <v>41540</v>
      </c>
      <c r="W4341" s="141">
        <v>87500000</v>
      </c>
      <c r="X4341" s="141">
        <v>0</v>
      </c>
      <c r="Y4341" s="141">
        <v>0</v>
      </c>
      <c r="Z4341" s="141">
        <v>0</v>
      </c>
      <c r="AA4341" s="150">
        <v>764640</v>
      </c>
      <c r="AB4341" s="150"/>
      <c r="AC4341" s="132"/>
      <c r="AD4341" s="141"/>
      <c r="AE4341" s="106">
        <v>0</v>
      </c>
      <c r="AF4341" s="106">
        <v>0</v>
      </c>
      <c r="AG4341" s="106">
        <v>0</v>
      </c>
      <c r="AH4341" s="116"/>
      <c r="AI4341" s="116"/>
      <c r="AJ4341" s="116"/>
      <c r="AK4341" s="116"/>
      <c r="AL4341" s="116"/>
      <c r="AM4341" s="116"/>
      <c r="AN4341" s="114">
        <f t="shared" si="134"/>
        <v>764640</v>
      </c>
      <c r="AO4341" s="114">
        <f t="shared" si="135"/>
        <v>51735360</v>
      </c>
      <c r="AP4341" s="114"/>
      <c r="AQ4341" s="114"/>
      <c r="AR4341" s="114"/>
      <c r="AS4341" s="114"/>
    </row>
    <row r="4342" spans="1:45" s="190" customFormat="1" ht="15" customHeight="1" x14ac:dyDescent="0.2">
      <c r="A4342" s="104"/>
      <c r="B4342" s="104">
        <f>VLOOKUP(BJB!$F$9:$F$5599,Ctrl!$B$4:$C$399,2,0)</f>
        <v>35</v>
      </c>
      <c r="C4342" s="104">
        <f>VLOOKUP(BJB!$G$9:$G$5599,Ctrl!$E$4:$F$399,2,0)</f>
        <v>6</v>
      </c>
      <c r="D4342" s="219">
        <v>1</v>
      </c>
      <c r="E4342" s="104" t="str">
        <f>VLOOKUP(BJB!$F$9:$F$5599,Ctrl!$B$4:$D$399,3,0)</f>
        <v>III</v>
      </c>
      <c r="F4342" s="841" t="s">
        <v>9732</v>
      </c>
      <c r="G4342" s="841" t="s">
        <v>4676</v>
      </c>
      <c r="H4342" s="125"/>
      <c r="I4342" s="220">
        <f>IF(G4341=BJB!$G3778,I4341+1,1)</f>
        <v>1</v>
      </c>
      <c r="J4342" s="912" t="s">
        <v>24191</v>
      </c>
      <c r="K4342" s="121" t="s">
        <v>4713</v>
      </c>
      <c r="L4342" s="227" t="s">
        <v>6477</v>
      </c>
      <c r="M4342" s="104" t="s">
        <v>4714</v>
      </c>
      <c r="N4342" s="120">
        <v>41124</v>
      </c>
      <c r="O4342" s="107">
        <v>60000000</v>
      </c>
      <c r="P4342" s="105" t="s">
        <v>17241</v>
      </c>
      <c r="Q4342" s="120">
        <v>41516</v>
      </c>
      <c r="R4342" s="105">
        <v>58097770</v>
      </c>
      <c r="S4342" s="108" t="s">
        <v>772</v>
      </c>
      <c r="T4342" s="109">
        <v>41578</v>
      </c>
      <c r="U4342" s="116">
        <v>39285085</v>
      </c>
      <c r="V4342" s="109">
        <v>41571</v>
      </c>
      <c r="W4342" s="141">
        <v>39285085</v>
      </c>
      <c r="X4342" s="141">
        <v>0</v>
      </c>
      <c r="Y4342" s="141">
        <v>0</v>
      </c>
      <c r="Z4342" s="141">
        <v>0</v>
      </c>
      <c r="AA4342" s="150">
        <v>0</v>
      </c>
      <c r="AB4342" s="150"/>
      <c r="AC4342" s="116"/>
      <c r="AD4342" s="141"/>
      <c r="AE4342" s="106">
        <v>0</v>
      </c>
      <c r="AF4342" s="106">
        <v>0</v>
      </c>
      <c r="AG4342" s="106">
        <v>0</v>
      </c>
      <c r="AH4342" s="116"/>
      <c r="AI4342" s="116"/>
      <c r="AJ4342" s="116"/>
      <c r="AK4342" s="116"/>
      <c r="AL4342" s="116"/>
      <c r="AM4342" s="116"/>
      <c r="AN4342" s="114">
        <f t="shared" si="134"/>
        <v>0</v>
      </c>
      <c r="AO4342" s="114">
        <f t="shared" si="135"/>
        <v>39285085</v>
      </c>
      <c r="AP4342" s="114"/>
      <c r="AQ4342" s="114"/>
      <c r="AR4342" s="114"/>
      <c r="AS4342" s="114"/>
    </row>
    <row r="4343" spans="1:45" s="190" customFormat="1" ht="15" customHeight="1" x14ac:dyDescent="0.2">
      <c r="A4343" s="104"/>
      <c r="B4343" s="104">
        <f>VLOOKUP(BJB!$F$9:$F$5599,Ctrl!$B$4:$C$399,2,0)</f>
        <v>35</v>
      </c>
      <c r="C4343" s="104">
        <f>VLOOKUP(BJB!$G$9:$G$5599,Ctrl!$E$4:$F$399,2,0)</f>
        <v>6</v>
      </c>
      <c r="D4343" s="219">
        <v>1</v>
      </c>
      <c r="E4343" s="104" t="str">
        <f>VLOOKUP(BJB!$F$9:$F$5599,Ctrl!$B$4:$D$399,3,0)</f>
        <v>III</v>
      </c>
      <c r="F4343" s="841" t="s">
        <v>9732</v>
      </c>
      <c r="G4343" s="841" t="s">
        <v>4676</v>
      </c>
      <c r="H4343" s="125">
        <v>1120706001054</v>
      </c>
      <c r="I4343" s="220">
        <f>IF(G4342=BJB!$G3779,I4342+1,1)</f>
        <v>1</v>
      </c>
      <c r="J4343" s="912" t="s">
        <v>24192</v>
      </c>
      <c r="K4343" s="121" t="s">
        <v>4715</v>
      </c>
      <c r="L4343" s="227" t="s">
        <v>6477</v>
      </c>
      <c r="M4343" s="104" t="s">
        <v>4716</v>
      </c>
      <c r="N4343" s="120">
        <v>41159</v>
      </c>
      <c r="O4343" s="107">
        <v>35000000</v>
      </c>
      <c r="P4343" s="105" t="s">
        <v>17242</v>
      </c>
      <c r="Q4343" s="120">
        <v>41516</v>
      </c>
      <c r="R4343" s="105">
        <v>33987142</v>
      </c>
      <c r="S4343" s="108" t="s">
        <v>772</v>
      </c>
      <c r="T4343" s="109">
        <v>41578</v>
      </c>
      <c r="U4343" s="116">
        <v>22594031</v>
      </c>
      <c r="V4343" s="109">
        <v>41571</v>
      </c>
      <c r="W4343" s="141">
        <v>22594031</v>
      </c>
      <c r="X4343" s="141">
        <v>0</v>
      </c>
      <c r="Y4343" s="141">
        <v>0</v>
      </c>
      <c r="Z4343" s="141">
        <v>0</v>
      </c>
      <c r="AA4343" s="150">
        <v>22594031</v>
      </c>
      <c r="AB4343" s="150"/>
      <c r="AC4343" s="132"/>
      <c r="AD4343" s="141"/>
      <c r="AE4343" s="106">
        <v>0</v>
      </c>
      <c r="AF4343" s="106">
        <v>0</v>
      </c>
      <c r="AG4343" s="106">
        <v>0</v>
      </c>
      <c r="AH4343" s="116"/>
      <c r="AI4343" s="116"/>
      <c r="AJ4343" s="116"/>
      <c r="AK4343" s="116"/>
      <c r="AL4343" s="116"/>
      <c r="AM4343" s="116"/>
      <c r="AN4343" s="114">
        <f t="shared" si="134"/>
        <v>22594031</v>
      </c>
      <c r="AO4343" s="114">
        <f t="shared" si="135"/>
        <v>0</v>
      </c>
      <c r="AP4343" s="114"/>
      <c r="AQ4343" s="114"/>
      <c r="AR4343" s="114"/>
      <c r="AS4343" s="114"/>
    </row>
    <row r="4344" spans="1:45" s="190" customFormat="1" ht="15" customHeight="1" x14ac:dyDescent="0.2">
      <c r="A4344" s="104"/>
      <c r="B4344" s="104">
        <f>VLOOKUP(BJB!$F$9:$F$5599,Ctrl!$B$4:$C$399,2,0)</f>
        <v>35</v>
      </c>
      <c r="C4344" s="104">
        <f>VLOOKUP(BJB!$G$9:$G$5599,Ctrl!$E$4:$F$399,2,0)</f>
        <v>6</v>
      </c>
      <c r="D4344" s="219">
        <v>1</v>
      </c>
      <c r="E4344" s="104" t="str">
        <f>VLOOKUP(BJB!$F$9:$F$5599,Ctrl!$B$4:$D$399,3,0)</f>
        <v>III</v>
      </c>
      <c r="F4344" s="841" t="s">
        <v>9732</v>
      </c>
      <c r="G4344" s="841" t="s">
        <v>4676</v>
      </c>
      <c r="H4344" s="125"/>
      <c r="I4344" s="220">
        <f>IF(G4343=BJB!$G3780,I4343+1,1)</f>
        <v>1</v>
      </c>
      <c r="J4344" s="912" t="s">
        <v>24193</v>
      </c>
      <c r="K4344" s="121" t="s">
        <v>4717</v>
      </c>
      <c r="L4344" s="227" t="s">
        <v>6477</v>
      </c>
      <c r="M4344" s="104" t="s">
        <v>4714</v>
      </c>
      <c r="N4344" s="120">
        <v>41124</v>
      </c>
      <c r="O4344" s="107">
        <v>85000000</v>
      </c>
      <c r="P4344" s="105" t="s">
        <v>17243</v>
      </c>
      <c r="Q4344" s="120">
        <v>41516</v>
      </c>
      <c r="R4344" s="105">
        <v>94751102</v>
      </c>
      <c r="S4344" s="108" t="s">
        <v>127</v>
      </c>
      <c r="T4344" s="109">
        <v>41598</v>
      </c>
      <c r="U4344" s="116">
        <v>59499999.999999993</v>
      </c>
      <c r="V4344" s="109">
        <v>41598</v>
      </c>
      <c r="W4344" s="141">
        <v>59499999.999999993</v>
      </c>
      <c r="X4344" s="141">
        <v>0</v>
      </c>
      <c r="Y4344" s="141">
        <v>0</v>
      </c>
      <c r="Z4344" s="141">
        <v>0</v>
      </c>
      <c r="AA4344" s="150">
        <v>0</v>
      </c>
      <c r="AB4344" s="150"/>
      <c r="AC4344" s="116"/>
      <c r="AD4344" s="141"/>
      <c r="AE4344" s="106">
        <v>0</v>
      </c>
      <c r="AF4344" s="106">
        <v>0</v>
      </c>
      <c r="AG4344" s="106">
        <v>0</v>
      </c>
      <c r="AH4344" s="116"/>
      <c r="AI4344" s="116"/>
      <c r="AJ4344" s="116"/>
      <c r="AK4344" s="116"/>
      <c r="AL4344" s="116"/>
      <c r="AM4344" s="116"/>
      <c r="AN4344" s="114">
        <f t="shared" si="134"/>
        <v>0</v>
      </c>
      <c r="AO4344" s="114">
        <f t="shared" si="135"/>
        <v>59499999.999999993</v>
      </c>
      <c r="AP4344" s="114"/>
      <c r="AQ4344" s="114"/>
      <c r="AR4344" s="114"/>
      <c r="AS4344" s="114"/>
    </row>
    <row r="4345" spans="1:45" s="190" customFormat="1" ht="15" customHeight="1" x14ac:dyDescent="0.2">
      <c r="A4345" s="104"/>
      <c r="B4345" s="104">
        <f>VLOOKUP(BJB!$F$9:$F$5599,Ctrl!$B$4:$C$399,2,0)</f>
        <v>35</v>
      </c>
      <c r="C4345" s="104">
        <f>VLOOKUP(BJB!$G$9:$G$5599,Ctrl!$E$4:$F$399,2,0)</f>
        <v>6</v>
      </c>
      <c r="D4345" s="219">
        <v>1</v>
      </c>
      <c r="E4345" s="104" t="str">
        <f>VLOOKUP(BJB!$F$9:$F$5599,Ctrl!$B$4:$D$399,3,0)</f>
        <v>III</v>
      </c>
      <c r="F4345" s="841" t="s">
        <v>9732</v>
      </c>
      <c r="G4345" s="841" t="s">
        <v>4676</v>
      </c>
      <c r="H4345" s="125"/>
      <c r="I4345" s="220">
        <f>IF(G4344=BJB!$G3781,I4344+1,1)</f>
        <v>1</v>
      </c>
      <c r="J4345" s="912" t="s">
        <v>24194</v>
      </c>
      <c r="K4345" s="121" t="s">
        <v>4876</v>
      </c>
      <c r="L4345" s="227" t="s">
        <v>6477</v>
      </c>
      <c r="M4345" s="104" t="s">
        <v>4711</v>
      </c>
      <c r="N4345" s="120">
        <v>41022</v>
      </c>
      <c r="O4345" s="107">
        <v>10000000</v>
      </c>
      <c r="P4345" s="105" t="s">
        <v>17244</v>
      </c>
      <c r="Q4345" s="120">
        <v>41593</v>
      </c>
      <c r="R4345" s="105">
        <v>7618011</v>
      </c>
      <c r="S4345" s="108" t="s">
        <v>4895</v>
      </c>
      <c r="T4345" s="109">
        <v>41632</v>
      </c>
      <c r="U4345" s="116">
        <v>4226587</v>
      </c>
      <c r="V4345" s="109">
        <v>41632</v>
      </c>
      <c r="W4345" s="141">
        <v>4226587</v>
      </c>
      <c r="X4345" s="141">
        <v>0</v>
      </c>
      <c r="Y4345" s="141">
        <v>0</v>
      </c>
      <c r="Z4345" s="141">
        <v>0</v>
      </c>
      <c r="AA4345" s="150">
        <v>524940</v>
      </c>
      <c r="AB4345" s="150"/>
      <c r="AC4345" s="116"/>
      <c r="AD4345" s="141"/>
      <c r="AE4345" s="106">
        <v>0</v>
      </c>
      <c r="AF4345" s="106">
        <v>0</v>
      </c>
      <c r="AG4345" s="106">
        <v>0</v>
      </c>
      <c r="AH4345" s="116"/>
      <c r="AI4345" s="116"/>
      <c r="AJ4345" s="116"/>
      <c r="AK4345" s="116"/>
      <c r="AL4345" s="116"/>
      <c r="AM4345" s="116"/>
      <c r="AN4345" s="114">
        <f t="shared" si="134"/>
        <v>524940</v>
      </c>
      <c r="AO4345" s="114">
        <f t="shared" si="135"/>
        <v>3701647</v>
      </c>
      <c r="AP4345" s="114"/>
      <c r="AQ4345" s="114"/>
      <c r="AR4345" s="114"/>
      <c r="AS4345" s="114"/>
    </row>
    <row r="4346" spans="1:45" s="190" customFormat="1" ht="15" customHeight="1" x14ac:dyDescent="0.2">
      <c r="A4346" s="104"/>
      <c r="B4346" s="104">
        <f>VLOOKUP(BJB!$F$9:$F$5599,Ctrl!$B$4:$C$399,2,0)</f>
        <v>35</v>
      </c>
      <c r="C4346" s="104">
        <f>VLOOKUP(BJB!$G$9:$G$5599,Ctrl!$E$4:$F$399,2,0)</f>
        <v>6</v>
      </c>
      <c r="D4346" s="219">
        <v>1</v>
      </c>
      <c r="E4346" s="104" t="str">
        <f>VLOOKUP(BJB!$F$9:$F$5599,Ctrl!$B$4:$D$399,3,0)</f>
        <v>III</v>
      </c>
      <c r="F4346" s="841" t="s">
        <v>9732</v>
      </c>
      <c r="G4346" s="841" t="s">
        <v>4676</v>
      </c>
      <c r="H4346" s="125" t="s">
        <v>7565</v>
      </c>
      <c r="I4346" s="220">
        <f>IF(G4345=BJB!$G3782,I4345+1,1)</f>
        <v>1</v>
      </c>
      <c r="J4346" s="912" t="s">
        <v>24195</v>
      </c>
      <c r="K4346" s="121" t="s">
        <v>4877</v>
      </c>
      <c r="L4346" s="227" t="s">
        <v>6477</v>
      </c>
      <c r="M4346" s="104" t="s">
        <v>4716</v>
      </c>
      <c r="N4346" s="120">
        <v>41159</v>
      </c>
      <c r="O4346" s="107">
        <v>35000000</v>
      </c>
      <c r="P4346" s="105" t="s">
        <v>17245</v>
      </c>
      <c r="Q4346" s="120">
        <v>41593</v>
      </c>
      <c r="R4346" s="105">
        <v>33485596</v>
      </c>
      <c r="S4346" s="108" t="s">
        <v>4895</v>
      </c>
      <c r="T4346" s="109">
        <v>41632</v>
      </c>
      <c r="U4346" s="116">
        <v>22815425</v>
      </c>
      <c r="V4346" s="109">
        <v>41632</v>
      </c>
      <c r="W4346" s="141">
        <v>22815425</v>
      </c>
      <c r="X4346" s="141">
        <v>0</v>
      </c>
      <c r="Y4346" s="141">
        <v>0</v>
      </c>
      <c r="Z4346" s="141">
        <v>0</v>
      </c>
      <c r="AA4346" s="150">
        <v>3986282</v>
      </c>
      <c r="AB4346" s="150"/>
      <c r="AC4346" s="132"/>
      <c r="AD4346" s="141"/>
      <c r="AE4346" s="106">
        <v>0</v>
      </c>
      <c r="AF4346" s="106">
        <v>0</v>
      </c>
      <c r="AG4346" s="106">
        <v>0</v>
      </c>
      <c r="AH4346" s="116"/>
      <c r="AI4346" s="116"/>
      <c r="AJ4346" s="116"/>
      <c r="AK4346" s="116"/>
      <c r="AL4346" s="116"/>
      <c r="AM4346" s="116"/>
      <c r="AN4346" s="114">
        <f t="shared" si="134"/>
        <v>3986282</v>
      </c>
      <c r="AO4346" s="114">
        <f t="shared" si="135"/>
        <v>18829143</v>
      </c>
      <c r="AP4346" s="114"/>
      <c r="AQ4346" s="114"/>
      <c r="AR4346" s="114"/>
      <c r="AS4346" s="114"/>
    </row>
    <row r="4347" spans="1:45" s="190" customFormat="1" ht="15" customHeight="1" x14ac:dyDescent="0.2">
      <c r="A4347" s="104"/>
      <c r="B4347" s="104">
        <f>VLOOKUP(BJB!$F$9:$F$5599,Ctrl!$B$4:$C$399,2,0)</f>
        <v>35</v>
      </c>
      <c r="C4347" s="104">
        <f>VLOOKUP(BJB!$G$9:$G$5599,Ctrl!$E$4:$F$399,2,0)</f>
        <v>6</v>
      </c>
      <c r="D4347" s="219">
        <v>1</v>
      </c>
      <c r="E4347" s="104" t="str">
        <f>VLOOKUP(BJB!$F$9:$F$5599,Ctrl!$B$4:$D$399,3,0)</f>
        <v>III</v>
      </c>
      <c r="F4347" s="841" t="s">
        <v>9732</v>
      </c>
      <c r="G4347" s="841" t="s">
        <v>4676</v>
      </c>
      <c r="H4347" s="125">
        <v>1121004000281</v>
      </c>
      <c r="I4347" s="220">
        <f>IF(G4346=BJB!$G3783,I4346+1,1)</f>
        <v>1</v>
      </c>
      <c r="J4347" s="912" t="s">
        <v>24196</v>
      </c>
      <c r="K4347" s="121" t="s">
        <v>4878</v>
      </c>
      <c r="L4347" s="227" t="s">
        <v>6477</v>
      </c>
      <c r="M4347" s="104" t="s">
        <v>4879</v>
      </c>
      <c r="N4347" s="120">
        <v>41253</v>
      </c>
      <c r="O4347" s="107">
        <v>40000000</v>
      </c>
      <c r="P4347" s="105" t="s">
        <v>17246</v>
      </c>
      <c r="Q4347" s="120">
        <v>41593</v>
      </c>
      <c r="R4347" s="105">
        <v>40171953</v>
      </c>
      <c r="S4347" s="108" t="s">
        <v>4895</v>
      </c>
      <c r="T4347" s="109">
        <v>41632</v>
      </c>
      <c r="U4347" s="116">
        <v>27231363</v>
      </c>
      <c r="V4347" s="109">
        <v>41632</v>
      </c>
      <c r="W4347" s="141">
        <v>27231363</v>
      </c>
      <c r="X4347" s="141">
        <v>0</v>
      </c>
      <c r="Y4347" s="141">
        <v>0</v>
      </c>
      <c r="Z4347" s="141">
        <v>0</v>
      </c>
      <c r="AA4347" s="150">
        <v>1652221</v>
      </c>
      <c r="AB4347" s="150"/>
      <c r="AC4347" s="132"/>
      <c r="AD4347" s="141"/>
      <c r="AE4347" s="106">
        <v>0</v>
      </c>
      <c r="AF4347" s="106">
        <v>0</v>
      </c>
      <c r="AG4347" s="106">
        <v>0</v>
      </c>
      <c r="AH4347" s="222"/>
      <c r="AI4347" s="116"/>
      <c r="AJ4347" s="116"/>
      <c r="AK4347" s="116"/>
      <c r="AL4347" s="116"/>
      <c r="AM4347" s="116"/>
      <c r="AN4347" s="114">
        <f t="shared" si="134"/>
        <v>1652221</v>
      </c>
      <c r="AO4347" s="114">
        <f t="shared" si="135"/>
        <v>25579142</v>
      </c>
      <c r="AP4347" s="114"/>
      <c r="AQ4347" s="114"/>
      <c r="AR4347" s="114"/>
      <c r="AS4347" s="114"/>
    </row>
    <row r="4348" spans="1:45" s="190" customFormat="1" ht="15" customHeight="1" x14ac:dyDescent="0.2">
      <c r="A4348" s="104"/>
      <c r="B4348" s="104">
        <f>VLOOKUP(BJB!$F$9:$F$5599,Ctrl!$B$4:$C$399,2,0)</f>
        <v>35</v>
      </c>
      <c r="C4348" s="104">
        <f>VLOOKUP(BJB!$G$9:$G$5599,Ctrl!$E$4:$F$399,2,0)</f>
        <v>6</v>
      </c>
      <c r="D4348" s="219">
        <v>1</v>
      </c>
      <c r="E4348" s="104" t="str">
        <f>VLOOKUP(BJB!$F$9:$F$5599,Ctrl!$B$4:$D$399,3,0)</f>
        <v>III</v>
      </c>
      <c r="F4348" s="841" t="s">
        <v>9732</v>
      </c>
      <c r="G4348" s="841" t="s">
        <v>4676</v>
      </c>
      <c r="H4348" s="684">
        <v>1120710000918</v>
      </c>
      <c r="I4348" s="220">
        <f>IF(G4347=BJB!$G3784,I4347+1,1)</f>
        <v>1</v>
      </c>
      <c r="J4348" s="912" t="s">
        <v>24197</v>
      </c>
      <c r="K4348" s="121" t="s">
        <v>4880</v>
      </c>
      <c r="L4348" s="227" t="s">
        <v>6477</v>
      </c>
      <c r="M4348" s="104" t="s">
        <v>4716</v>
      </c>
      <c r="N4348" s="120">
        <v>41159</v>
      </c>
      <c r="O4348" s="107">
        <v>60000000</v>
      </c>
      <c r="P4348" s="105" t="s">
        <v>17247</v>
      </c>
      <c r="Q4348" s="120">
        <v>41593</v>
      </c>
      <c r="R4348" s="105">
        <v>64327111</v>
      </c>
      <c r="S4348" s="108" t="s">
        <v>4895</v>
      </c>
      <c r="T4348" s="109">
        <v>41632</v>
      </c>
      <c r="U4348" s="116">
        <v>36965942</v>
      </c>
      <c r="V4348" s="109">
        <v>41632</v>
      </c>
      <c r="W4348" s="141">
        <v>36965942</v>
      </c>
      <c r="X4348" s="141">
        <v>0</v>
      </c>
      <c r="Y4348" s="141">
        <v>0</v>
      </c>
      <c r="Z4348" s="141">
        <v>0</v>
      </c>
      <c r="AA4348" s="150">
        <v>15685200</v>
      </c>
      <c r="AB4348" s="150"/>
      <c r="AC4348" s="132"/>
      <c r="AD4348" s="141"/>
      <c r="AE4348" s="106">
        <v>0</v>
      </c>
      <c r="AF4348" s="106">
        <v>0</v>
      </c>
      <c r="AG4348" s="106">
        <v>0</v>
      </c>
      <c r="AH4348" s="116"/>
      <c r="AI4348" s="116"/>
      <c r="AJ4348" s="116"/>
      <c r="AK4348" s="116"/>
      <c r="AL4348" s="116"/>
      <c r="AM4348" s="116"/>
      <c r="AN4348" s="114">
        <f t="shared" si="134"/>
        <v>15685200</v>
      </c>
      <c r="AO4348" s="114">
        <f t="shared" si="135"/>
        <v>21280742</v>
      </c>
      <c r="AP4348" s="114"/>
      <c r="AQ4348" s="114"/>
      <c r="AR4348" s="114"/>
      <c r="AS4348" s="114"/>
    </row>
    <row r="4349" spans="1:45" s="190" customFormat="1" ht="15" customHeight="1" x14ac:dyDescent="0.2">
      <c r="A4349" s="104"/>
      <c r="B4349" s="104">
        <f>VLOOKUP(BJB!$F$9:$F$5599,Ctrl!$B$4:$C$399,2,0)</f>
        <v>35</v>
      </c>
      <c r="C4349" s="104">
        <f>VLOOKUP(BJB!$G$9:$G$5599,Ctrl!$E$4:$F$399,2,0)</f>
        <v>6</v>
      </c>
      <c r="D4349" s="219">
        <v>1</v>
      </c>
      <c r="E4349" s="104" t="str">
        <f>VLOOKUP(BJB!$F$9:$F$5599,Ctrl!$B$4:$D$399,3,0)</f>
        <v>III</v>
      </c>
      <c r="F4349" s="841" t="s">
        <v>9732</v>
      </c>
      <c r="G4349" s="841" t="s">
        <v>4676</v>
      </c>
      <c r="H4349" s="125">
        <v>1111111000354</v>
      </c>
      <c r="I4349" s="220">
        <f>IF(G4348=BJB!$G3785,I4348+1,1)</f>
        <v>1</v>
      </c>
      <c r="J4349" s="912" t="s">
        <v>24198</v>
      </c>
      <c r="K4349" s="121" t="s">
        <v>4881</v>
      </c>
      <c r="L4349" s="227" t="s">
        <v>6477</v>
      </c>
      <c r="M4349" s="104" t="s">
        <v>4882</v>
      </c>
      <c r="N4349" s="120">
        <v>40893</v>
      </c>
      <c r="O4349" s="107">
        <v>20000000</v>
      </c>
      <c r="P4349" s="105" t="s">
        <v>17248</v>
      </c>
      <c r="Q4349" s="120">
        <v>41593</v>
      </c>
      <c r="R4349" s="105">
        <v>12801884</v>
      </c>
      <c r="S4349" s="108" t="s">
        <v>4895</v>
      </c>
      <c r="T4349" s="109">
        <v>41632</v>
      </c>
      <c r="U4349" s="116">
        <v>8468050</v>
      </c>
      <c r="V4349" s="109">
        <v>41632</v>
      </c>
      <c r="W4349" s="141">
        <v>8468050</v>
      </c>
      <c r="X4349" s="141">
        <v>0</v>
      </c>
      <c r="Y4349" s="141">
        <v>0</v>
      </c>
      <c r="Z4349" s="141">
        <v>0</v>
      </c>
      <c r="AA4349" s="150">
        <v>855484</v>
      </c>
      <c r="AB4349" s="150"/>
      <c r="AC4349" s="132"/>
      <c r="AD4349" s="141"/>
      <c r="AE4349" s="106">
        <v>0</v>
      </c>
      <c r="AF4349" s="106">
        <v>0</v>
      </c>
      <c r="AG4349" s="106">
        <v>0</v>
      </c>
      <c r="AH4349" s="116"/>
      <c r="AI4349" s="116"/>
      <c r="AJ4349" s="116"/>
      <c r="AK4349" s="116"/>
      <c r="AL4349" s="116"/>
      <c r="AM4349" s="116"/>
      <c r="AN4349" s="114">
        <f t="shared" si="134"/>
        <v>855484</v>
      </c>
      <c r="AO4349" s="114">
        <f t="shared" si="135"/>
        <v>7612566</v>
      </c>
      <c r="AP4349" s="114"/>
      <c r="AQ4349" s="114"/>
      <c r="AR4349" s="114"/>
      <c r="AS4349" s="114"/>
    </row>
    <row r="4350" spans="1:45" s="190" customFormat="1" ht="15" customHeight="1" x14ac:dyDescent="0.2">
      <c r="A4350" s="104"/>
      <c r="B4350" s="104">
        <f>VLOOKUP(BJB!$F$9:$F$5599,Ctrl!$B$4:$C$399,2,0)</f>
        <v>35</v>
      </c>
      <c r="C4350" s="104">
        <f>VLOOKUP(BJB!$G$9:$G$5599,Ctrl!$E$4:$F$399,2,0)</f>
        <v>6</v>
      </c>
      <c r="D4350" s="219">
        <v>1</v>
      </c>
      <c r="E4350" s="104" t="str">
        <f>VLOOKUP(BJB!$F$9:$F$5599,Ctrl!$B$4:$D$399,3,0)</f>
        <v>III</v>
      </c>
      <c r="F4350" s="841" t="s">
        <v>9732</v>
      </c>
      <c r="G4350" s="841" t="s">
        <v>4676</v>
      </c>
      <c r="H4350" s="125" t="s">
        <v>7551</v>
      </c>
      <c r="I4350" s="220">
        <f>IF(G4349=BJB!$G3788,I4349+1,1)</f>
        <v>1</v>
      </c>
      <c r="J4350" s="912" t="s">
        <v>24199</v>
      </c>
      <c r="K4350" s="121" t="s">
        <v>4887</v>
      </c>
      <c r="L4350" s="227" t="s">
        <v>6477</v>
      </c>
      <c r="M4350" s="104" t="s">
        <v>4711</v>
      </c>
      <c r="N4350" s="120">
        <v>41022</v>
      </c>
      <c r="O4350" s="107">
        <v>60000000</v>
      </c>
      <c r="P4350" s="105" t="s">
        <v>17249</v>
      </c>
      <c r="Q4350" s="120">
        <v>41593</v>
      </c>
      <c r="R4350" s="105">
        <v>48048981</v>
      </c>
      <c r="S4350" s="108" t="s">
        <v>4895</v>
      </c>
      <c r="T4350" s="109">
        <v>41632</v>
      </c>
      <c r="U4350" s="116">
        <v>32592489</v>
      </c>
      <c r="V4350" s="109">
        <v>41632</v>
      </c>
      <c r="W4350" s="141">
        <v>32592489</v>
      </c>
      <c r="X4350" s="141">
        <v>0</v>
      </c>
      <c r="Y4350" s="141">
        <v>0</v>
      </c>
      <c r="Z4350" s="141">
        <v>0</v>
      </c>
      <c r="AA4350" s="150">
        <v>34025739</v>
      </c>
      <c r="AB4350" s="150"/>
      <c r="AC4350" s="132"/>
      <c r="AD4350" s="141"/>
      <c r="AE4350" s="106">
        <v>0</v>
      </c>
      <c r="AF4350" s="106">
        <v>0</v>
      </c>
      <c r="AG4350" s="106">
        <v>0</v>
      </c>
      <c r="AH4350" s="116"/>
      <c r="AI4350" s="116"/>
      <c r="AJ4350" s="116"/>
      <c r="AK4350" s="116"/>
      <c r="AL4350" s="116"/>
      <c r="AM4350" s="116"/>
      <c r="AN4350" s="114">
        <f t="shared" si="134"/>
        <v>34025739</v>
      </c>
      <c r="AO4350" s="114">
        <f t="shared" si="135"/>
        <v>0</v>
      </c>
      <c r="AP4350" s="114"/>
      <c r="AQ4350" s="114"/>
      <c r="AR4350" s="114"/>
      <c r="AS4350" s="114"/>
    </row>
    <row r="4351" spans="1:45" s="190" customFormat="1" ht="15" customHeight="1" x14ac:dyDescent="0.2">
      <c r="A4351" s="104"/>
      <c r="B4351" s="104">
        <f>VLOOKUP(BJB!$F$9:$F$5599,Ctrl!$B$4:$C$399,2,0)</f>
        <v>35</v>
      </c>
      <c r="C4351" s="104">
        <f>VLOOKUP(BJB!$G$9:$G$5599,Ctrl!$E$4:$F$399,2,0)</f>
        <v>6</v>
      </c>
      <c r="D4351" s="219">
        <v>1</v>
      </c>
      <c r="E4351" s="104" t="str">
        <f>VLOOKUP(BJB!$F$9:$F$5599,Ctrl!$B$4:$D$399,3,0)</f>
        <v>III</v>
      </c>
      <c r="F4351" s="841" t="s">
        <v>9732</v>
      </c>
      <c r="G4351" s="841" t="s">
        <v>4676</v>
      </c>
      <c r="H4351" s="125"/>
      <c r="I4351" s="220">
        <f>IF(G4350=BJB!$G3790,I4350+1,1)</f>
        <v>1</v>
      </c>
      <c r="J4351" s="912" t="s">
        <v>24200</v>
      </c>
      <c r="K4351" s="121" t="s">
        <v>4888</v>
      </c>
      <c r="L4351" s="227" t="s">
        <v>6477</v>
      </c>
      <c r="M4351" s="104" t="s">
        <v>4889</v>
      </c>
      <c r="N4351" s="120">
        <v>41095</v>
      </c>
      <c r="O4351" s="107">
        <v>80000000</v>
      </c>
      <c r="P4351" s="105" t="s">
        <v>17245</v>
      </c>
      <c r="Q4351" s="120">
        <v>41593</v>
      </c>
      <c r="R4351" s="105">
        <v>69533939</v>
      </c>
      <c r="S4351" s="108" t="s">
        <v>4895</v>
      </c>
      <c r="T4351" s="109">
        <v>41632</v>
      </c>
      <c r="U4351" s="116">
        <v>47006117</v>
      </c>
      <c r="V4351" s="109">
        <v>41632</v>
      </c>
      <c r="W4351" s="141">
        <v>47006117</v>
      </c>
      <c r="X4351" s="141">
        <v>0</v>
      </c>
      <c r="Y4351" s="141">
        <v>0</v>
      </c>
      <c r="Z4351" s="141">
        <v>0</v>
      </c>
      <c r="AA4351" s="150">
        <v>418700</v>
      </c>
      <c r="AB4351" s="150"/>
      <c r="AC4351" s="116"/>
      <c r="AD4351" s="141"/>
      <c r="AE4351" s="106">
        <v>0</v>
      </c>
      <c r="AF4351" s="106">
        <v>0</v>
      </c>
      <c r="AG4351" s="106">
        <v>0</v>
      </c>
      <c r="AH4351" s="116"/>
      <c r="AI4351" s="116"/>
      <c r="AJ4351" s="116"/>
      <c r="AK4351" s="116"/>
      <c r="AL4351" s="116"/>
      <c r="AM4351" s="116"/>
      <c r="AN4351" s="114">
        <f t="shared" si="134"/>
        <v>418700</v>
      </c>
      <c r="AO4351" s="114">
        <f t="shared" si="135"/>
        <v>46587417</v>
      </c>
      <c r="AP4351" s="114"/>
      <c r="AQ4351" s="114"/>
      <c r="AR4351" s="114"/>
      <c r="AS4351" s="114"/>
    </row>
    <row r="4352" spans="1:45" s="190" customFormat="1" ht="15" customHeight="1" x14ac:dyDescent="0.2">
      <c r="A4352" s="104"/>
      <c r="B4352" s="104">
        <f>VLOOKUP(BJB!$F$9:$F$5599,Ctrl!$B$4:$C$399,2,0)</f>
        <v>35</v>
      </c>
      <c r="C4352" s="104">
        <f>VLOOKUP(BJB!$G$9:$G$5599,Ctrl!$E$4:$F$399,2,0)</f>
        <v>6</v>
      </c>
      <c r="D4352" s="219">
        <v>1</v>
      </c>
      <c r="E4352" s="104" t="str">
        <f>VLOOKUP(BJB!$F$9:$F$5599,Ctrl!$B$4:$D$399,3,0)</f>
        <v>III</v>
      </c>
      <c r="F4352" s="841" t="s">
        <v>9732</v>
      </c>
      <c r="G4352" s="841" t="s">
        <v>4676</v>
      </c>
      <c r="H4352" s="125"/>
      <c r="I4352" s="220">
        <f>IF(G4351=BJB!$G3791,I4351+1,1)</f>
        <v>1</v>
      </c>
      <c r="J4352" s="912" t="s">
        <v>24201</v>
      </c>
      <c r="K4352" s="121" t="s">
        <v>4890</v>
      </c>
      <c r="L4352" s="227" t="s">
        <v>6477</v>
      </c>
      <c r="M4352" s="104" t="s">
        <v>4879</v>
      </c>
      <c r="N4352" s="120">
        <v>41253</v>
      </c>
      <c r="O4352" s="107">
        <v>140000000</v>
      </c>
      <c r="P4352" s="105" t="s">
        <v>17250</v>
      </c>
      <c r="Q4352" s="120">
        <v>41593</v>
      </c>
      <c r="R4352" s="105">
        <v>149713587</v>
      </c>
      <c r="S4352" s="108" t="s">
        <v>4895</v>
      </c>
      <c r="T4352" s="109">
        <v>41632</v>
      </c>
      <c r="U4352" s="116">
        <v>98000000</v>
      </c>
      <c r="V4352" s="109">
        <v>41632</v>
      </c>
      <c r="W4352" s="141">
        <v>98000000</v>
      </c>
      <c r="X4352" s="141">
        <v>0</v>
      </c>
      <c r="Y4352" s="141">
        <v>0</v>
      </c>
      <c r="Z4352" s="141">
        <v>0</v>
      </c>
      <c r="AA4352" s="150">
        <v>0</v>
      </c>
      <c r="AB4352" s="150"/>
      <c r="AC4352" s="116"/>
      <c r="AD4352" s="141"/>
      <c r="AE4352" s="106">
        <v>0</v>
      </c>
      <c r="AF4352" s="106">
        <v>0</v>
      </c>
      <c r="AG4352" s="106">
        <v>0</v>
      </c>
      <c r="AH4352" s="116"/>
      <c r="AI4352" s="116"/>
      <c r="AJ4352" s="116"/>
      <c r="AK4352" s="116"/>
      <c r="AL4352" s="116"/>
      <c r="AM4352" s="116"/>
      <c r="AN4352" s="114">
        <f t="shared" si="134"/>
        <v>0</v>
      </c>
      <c r="AO4352" s="114">
        <f t="shared" si="135"/>
        <v>98000000</v>
      </c>
      <c r="AP4352" s="114"/>
      <c r="AQ4352" s="114"/>
      <c r="AR4352" s="114"/>
      <c r="AS4352" s="114"/>
    </row>
    <row r="4353" spans="1:45" s="190" customFormat="1" ht="15" customHeight="1" x14ac:dyDescent="0.2">
      <c r="A4353" s="104"/>
      <c r="B4353" s="104">
        <f>VLOOKUP(BJB!$F$9:$F$5599,Ctrl!$B$4:$C$399,2,0)</f>
        <v>35</v>
      </c>
      <c r="C4353" s="104">
        <f>VLOOKUP(BJB!$G$9:$G$5599,Ctrl!$E$4:$F$399,2,0)</f>
        <v>6</v>
      </c>
      <c r="D4353" s="219">
        <v>1</v>
      </c>
      <c r="E4353" s="104" t="str">
        <f>VLOOKUP(BJB!$F$9:$F$5599,Ctrl!$B$4:$D$399,3,0)</f>
        <v>III</v>
      </c>
      <c r="F4353" s="841" t="s">
        <v>9732</v>
      </c>
      <c r="G4353" s="841" t="s">
        <v>4676</v>
      </c>
      <c r="H4353" s="125"/>
      <c r="I4353" s="220">
        <f>IF(G4352=BJB!$G3792,I4352+1,1)</f>
        <v>1</v>
      </c>
      <c r="J4353" s="912" t="s">
        <v>24202</v>
      </c>
      <c r="K4353" s="121" t="s">
        <v>4891</v>
      </c>
      <c r="L4353" s="227" t="s">
        <v>6477</v>
      </c>
      <c r="M4353" s="104" t="s">
        <v>4884</v>
      </c>
      <c r="N4353" s="120">
        <v>41253</v>
      </c>
      <c r="O4353" s="107">
        <v>120000000</v>
      </c>
      <c r="P4353" s="105" t="s">
        <v>17251</v>
      </c>
      <c r="Q4353" s="120">
        <v>41593</v>
      </c>
      <c r="R4353" s="105">
        <v>127061054</v>
      </c>
      <c r="S4353" s="108" t="s">
        <v>4895</v>
      </c>
      <c r="T4353" s="109">
        <v>41632</v>
      </c>
      <c r="U4353" s="116">
        <v>84000000</v>
      </c>
      <c r="V4353" s="109">
        <v>41632</v>
      </c>
      <c r="W4353" s="141">
        <v>84000000</v>
      </c>
      <c r="X4353" s="141">
        <v>0</v>
      </c>
      <c r="Y4353" s="141">
        <v>0</v>
      </c>
      <c r="Z4353" s="141">
        <v>0</v>
      </c>
      <c r="AA4353" s="150">
        <v>0</v>
      </c>
      <c r="AB4353" s="150"/>
      <c r="AC4353" s="116"/>
      <c r="AD4353" s="141"/>
      <c r="AE4353" s="106">
        <v>0</v>
      </c>
      <c r="AF4353" s="106">
        <v>0</v>
      </c>
      <c r="AG4353" s="106">
        <v>0</v>
      </c>
      <c r="AH4353" s="116"/>
      <c r="AI4353" s="116"/>
      <c r="AJ4353" s="116"/>
      <c r="AK4353" s="116"/>
      <c r="AL4353" s="116"/>
      <c r="AM4353" s="116"/>
      <c r="AN4353" s="114">
        <f t="shared" si="134"/>
        <v>0</v>
      </c>
      <c r="AO4353" s="114">
        <f t="shared" si="135"/>
        <v>84000000</v>
      </c>
      <c r="AP4353" s="114"/>
      <c r="AQ4353" s="114"/>
      <c r="AR4353" s="114"/>
      <c r="AS4353" s="114"/>
    </row>
    <row r="4354" spans="1:45" s="190" customFormat="1" ht="15" customHeight="1" x14ac:dyDescent="0.2">
      <c r="A4354" s="104"/>
      <c r="B4354" s="104">
        <f>VLOOKUP(BJB!$F$9:$F$5599,Ctrl!$B$4:$C$399,2,0)</f>
        <v>35</v>
      </c>
      <c r="C4354" s="104">
        <f>VLOOKUP(BJB!$G$9:$G$5599,Ctrl!$E$4:$F$399,2,0)</f>
        <v>6</v>
      </c>
      <c r="D4354" s="219">
        <v>1</v>
      </c>
      <c r="E4354" s="104" t="str">
        <f>VLOOKUP(BJB!$F$9:$F$5599,Ctrl!$B$4:$D$399,3,0)</f>
        <v>III</v>
      </c>
      <c r="F4354" s="841" t="s">
        <v>9732</v>
      </c>
      <c r="G4354" s="841" t="s">
        <v>4676</v>
      </c>
      <c r="H4354" s="125"/>
      <c r="I4354" s="220">
        <f>IF(G4353=BJB!$G3793,I4353+1,1)</f>
        <v>1</v>
      </c>
      <c r="J4354" s="912" t="s">
        <v>24203</v>
      </c>
      <c r="K4354" s="121" t="s">
        <v>4892</v>
      </c>
      <c r="L4354" s="227" t="s">
        <v>6477</v>
      </c>
      <c r="M4354" s="104" t="s">
        <v>4889</v>
      </c>
      <c r="N4354" s="120">
        <v>41095</v>
      </c>
      <c r="O4354" s="107">
        <v>50000000</v>
      </c>
      <c r="P4354" s="105" t="s">
        <v>17211</v>
      </c>
      <c r="Q4354" s="120">
        <v>42109</v>
      </c>
      <c r="R4354" s="105">
        <v>142032344</v>
      </c>
      <c r="S4354" s="108" t="s">
        <v>4895</v>
      </c>
      <c r="T4354" s="109">
        <v>41632</v>
      </c>
      <c r="U4354" s="116">
        <v>29589886</v>
      </c>
      <c r="V4354" s="109">
        <v>42153</v>
      </c>
      <c r="W4354" s="141">
        <v>70000000</v>
      </c>
      <c r="X4354" s="141">
        <v>0</v>
      </c>
      <c r="Y4354" s="141">
        <v>0</v>
      </c>
      <c r="Z4354" s="141">
        <v>0</v>
      </c>
      <c r="AA4354" s="150">
        <v>0</v>
      </c>
      <c r="AB4354" s="150"/>
      <c r="AC4354" s="116"/>
      <c r="AD4354" s="141"/>
      <c r="AE4354" s="106">
        <v>0</v>
      </c>
      <c r="AF4354" s="106">
        <v>0</v>
      </c>
      <c r="AG4354" s="106">
        <v>0</v>
      </c>
      <c r="AH4354" s="116"/>
      <c r="AI4354" s="116"/>
      <c r="AJ4354" s="116"/>
      <c r="AK4354" s="116"/>
      <c r="AL4354" s="116"/>
      <c r="AM4354" s="116"/>
      <c r="AN4354" s="114">
        <f t="shared" si="134"/>
        <v>0</v>
      </c>
      <c r="AO4354" s="114">
        <f t="shared" si="135"/>
        <v>29589886</v>
      </c>
      <c r="AP4354" s="114"/>
      <c r="AQ4354" s="114"/>
      <c r="AR4354" s="114"/>
      <c r="AS4354" s="114"/>
    </row>
    <row r="4355" spans="1:45" s="190" customFormat="1" ht="15" customHeight="1" x14ac:dyDescent="0.2">
      <c r="A4355" s="104"/>
      <c r="B4355" s="104">
        <f>VLOOKUP(BJB!$F$9:$F$5599,Ctrl!$B$4:$C$399,2,0)</f>
        <v>35</v>
      </c>
      <c r="C4355" s="104">
        <f>VLOOKUP(BJB!$G$9:$G$5599,Ctrl!$E$4:$F$399,2,0)</f>
        <v>6</v>
      </c>
      <c r="D4355" s="219">
        <v>1</v>
      </c>
      <c r="E4355" s="104" t="str">
        <f>VLOOKUP(BJB!$F$9:$F$5599,Ctrl!$B$4:$D$399,3,0)</f>
        <v>III</v>
      </c>
      <c r="F4355" s="841" t="s">
        <v>9732</v>
      </c>
      <c r="G4355" s="841" t="s">
        <v>4676</v>
      </c>
      <c r="H4355" s="125" t="s">
        <v>6739</v>
      </c>
      <c r="I4355" s="220">
        <f>IF(G4354=BJB!$G3794,I4354+1,1)</f>
        <v>1</v>
      </c>
      <c r="J4355" s="912" t="s">
        <v>24204</v>
      </c>
      <c r="K4355" s="121" t="s">
        <v>4893</v>
      </c>
      <c r="L4355" s="227" t="s">
        <v>6477</v>
      </c>
      <c r="M4355" s="104" t="s">
        <v>4716</v>
      </c>
      <c r="N4355" s="120">
        <v>41159</v>
      </c>
      <c r="O4355" s="107">
        <v>120000000</v>
      </c>
      <c r="P4355" s="105" t="s">
        <v>17252</v>
      </c>
      <c r="Q4355" s="120">
        <v>41593</v>
      </c>
      <c r="R4355" s="105">
        <v>113077876</v>
      </c>
      <c r="S4355" s="108" t="s">
        <v>4895</v>
      </c>
      <c r="T4355" s="109">
        <v>41632</v>
      </c>
      <c r="U4355" s="116">
        <v>75877407</v>
      </c>
      <c r="V4355" s="109">
        <v>41632</v>
      </c>
      <c r="W4355" s="141">
        <v>75877407</v>
      </c>
      <c r="X4355" s="141">
        <v>0</v>
      </c>
      <c r="Y4355" s="141">
        <v>0</v>
      </c>
      <c r="Z4355" s="141">
        <v>0</v>
      </c>
      <c r="AA4355" s="150">
        <v>79197407</v>
      </c>
      <c r="AB4355" s="150"/>
      <c r="AC4355" s="132"/>
      <c r="AD4355" s="141"/>
      <c r="AE4355" s="106">
        <v>0</v>
      </c>
      <c r="AF4355" s="106">
        <v>0</v>
      </c>
      <c r="AG4355" s="106">
        <v>0</v>
      </c>
      <c r="AH4355" s="116"/>
      <c r="AI4355" s="116"/>
      <c r="AJ4355" s="116"/>
      <c r="AK4355" s="116"/>
      <c r="AL4355" s="116"/>
      <c r="AM4355" s="116"/>
      <c r="AN4355" s="114">
        <f t="shared" si="134"/>
        <v>79197407</v>
      </c>
      <c r="AO4355" s="114">
        <f t="shared" si="135"/>
        <v>0</v>
      </c>
      <c r="AP4355" s="114"/>
      <c r="AQ4355" s="114"/>
      <c r="AR4355" s="114"/>
      <c r="AS4355" s="114"/>
    </row>
    <row r="4356" spans="1:45" s="190" customFormat="1" ht="15" customHeight="1" x14ac:dyDescent="0.2">
      <c r="A4356" s="104"/>
      <c r="B4356" s="104">
        <f>VLOOKUP(BJB!$F$9:$F$5599,Ctrl!$B$4:$C$399,2,0)</f>
        <v>35</v>
      </c>
      <c r="C4356" s="104">
        <f>VLOOKUP(BJB!$G$9:$G$5599,Ctrl!$E$4:$F$399,2,0)</f>
        <v>6</v>
      </c>
      <c r="D4356" s="219">
        <v>1</v>
      </c>
      <c r="E4356" s="104" t="str">
        <f>VLOOKUP(BJB!$F$9:$F$5599,Ctrl!$B$4:$D$399,3,0)</f>
        <v>III</v>
      </c>
      <c r="F4356" s="841" t="s">
        <v>9732</v>
      </c>
      <c r="G4356" s="841" t="s">
        <v>4676</v>
      </c>
      <c r="H4356" s="125">
        <v>1120815000434</v>
      </c>
      <c r="I4356" s="220">
        <f>IF(G4355=BJB!$G3795,I4355+1,1)</f>
        <v>1</v>
      </c>
      <c r="J4356" s="912" t="s">
        <v>24205</v>
      </c>
      <c r="K4356" s="121" t="s">
        <v>4894</v>
      </c>
      <c r="L4356" s="227" t="s">
        <v>6477</v>
      </c>
      <c r="M4356" s="104" t="s">
        <v>4886</v>
      </c>
      <c r="N4356" s="120">
        <v>41179</v>
      </c>
      <c r="O4356" s="107">
        <v>150000000</v>
      </c>
      <c r="P4356" s="105" t="s">
        <v>17250</v>
      </c>
      <c r="Q4356" s="120">
        <v>41593</v>
      </c>
      <c r="R4356" s="105">
        <v>137376960</v>
      </c>
      <c r="S4356" s="108" t="s">
        <v>4895</v>
      </c>
      <c r="T4356" s="109">
        <v>41632</v>
      </c>
      <c r="U4356" s="116">
        <v>93229431</v>
      </c>
      <c r="V4356" s="109">
        <v>41632</v>
      </c>
      <c r="W4356" s="141">
        <v>93229431</v>
      </c>
      <c r="X4356" s="141">
        <v>0</v>
      </c>
      <c r="Y4356" s="141">
        <v>0</v>
      </c>
      <c r="Z4356" s="141">
        <v>0</v>
      </c>
      <c r="AA4356" s="150">
        <v>958892</v>
      </c>
      <c r="AB4356" s="150"/>
      <c r="AC4356" s="132"/>
      <c r="AD4356" s="141"/>
      <c r="AE4356" s="106">
        <v>0</v>
      </c>
      <c r="AF4356" s="106">
        <v>0</v>
      </c>
      <c r="AG4356" s="106">
        <v>0</v>
      </c>
      <c r="AH4356" s="116"/>
      <c r="AI4356" s="116"/>
      <c r="AJ4356" s="116"/>
      <c r="AK4356" s="116"/>
      <c r="AL4356" s="116"/>
      <c r="AM4356" s="116"/>
      <c r="AN4356" s="114">
        <f t="shared" si="134"/>
        <v>958892</v>
      </c>
      <c r="AO4356" s="114">
        <f t="shared" si="135"/>
        <v>92270539</v>
      </c>
      <c r="AP4356" s="114"/>
      <c r="AQ4356" s="114"/>
      <c r="AR4356" s="114"/>
      <c r="AS4356" s="114"/>
    </row>
    <row r="4357" spans="1:45" s="190" customFormat="1" ht="15" customHeight="1" x14ac:dyDescent="0.2">
      <c r="A4357" s="104"/>
      <c r="B4357" s="104">
        <f>VLOOKUP(BJB!$F$9:$F$5599,Ctrl!$B$4:$C$399,2,0)</f>
        <v>35</v>
      </c>
      <c r="C4357" s="104">
        <f>VLOOKUP(BJB!$G$9:$G$5599,Ctrl!$E$4:$F$399,2,0)</f>
        <v>6</v>
      </c>
      <c r="D4357" s="219">
        <v>1</v>
      </c>
      <c r="E4357" s="104" t="str">
        <f>VLOOKUP(BJB!$F$9:$F$5599,Ctrl!$B$4:$D$399,3,0)</f>
        <v>III</v>
      </c>
      <c r="F4357" s="841" t="s">
        <v>9732</v>
      </c>
      <c r="G4357" s="841" t="s">
        <v>4676</v>
      </c>
      <c r="H4357" s="125"/>
      <c r="I4357" s="220">
        <f>IF(G4356=BJB!$G3796,I4356+1,1)</f>
        <v>1</v>
      </c>
      <c r="J4357" s="912" t="s">
        <v>24206</v>
      </c>
      <c r="K4357" s="121" t="s">
        <v>5402</v>
      </c>
      <c r="L4357" s="227" t="s">
        <v>6477</v>
      </c>
      <c r="M4357" s="104" t="s">
        <v>4685</v>
      </c>
      <c r="N4357" s="120">
        <v>40718</v>
      </c>
      <c r="O4357" s="107">
        <v>15000000</v>
      </c>
      <c r="P4357" s="105" t="s">
        <v>17253</v>
      </c>
      <c r="Q4357" s="120">
        <v>41593</v>
      </c>
      <c r="R4357" s="105">
        <v>6915941</v>
      </c>
      <c r="S4357" s="108" t="s">
        <v>5404</v>
      </c>
      <c r="T4357" s="109">
        <v>41759</v>
      </c>
      <c r="U4357" s="116">
        <v>4685510</v>
      </c>
      <c r="V4357" s="109">
        <v>41730</v>
      </c>
      <c r="W4357" s="141">
        <v>4685510</v>
      </c>
      <c r="X4357" s="141">
        <v>0</v>
      </c>
      <c r="Y4357" s="141">
        <v>0</v>
      </c>
      <c r="Z4357" s="141">
        <v>0</v>
      </c>
      <c r="AA4357" s="150">
        <v>0</v>
      </c>
      <c r="AB4357" s="150"/>
      <c r="AC4357" s="116"/>
      <c r="AD4357" s="141"/>
      <c r="AE4357" s="106">
        <v>0</v>
      </c>
      <c r="AF4357" s="106">
        <v>0</v>
      </c>
      <c r="AG4357" s="106">
        <v>0</v>
      </c>
      <c r="AH4357" s="116"/>
      <c r="AI4357" s="116"/>
      <c r="AJ4357" s="116"/>
      <c r="AK4357" s="116"/>
      <c r="AL4357" s="116"/>
      <c r="AM4357" s="116"/>
      <c r="AN4357" s="114">
        <f t="shared" si="134"/>
        <v>0</v>
      </c>
      <c r="AO4357" s="114">
        <f t="shared" si="135"/>
        <v>4685510</v>
      </c>
      <c r="AP4357" s="114"/>
      <c r="AQ4357" s="114"/>
      <c r="AR4357" s="114"/>
      <c r="AS4357" s="114"/>
    </row>
    <row r="4358" spans="1:45" s="190" customFormat="1" ht="15" customHeight="1" x14ac:dyDescent="0.2">
      <c r="A4358" s="104"/>
      <c r="B4358" s="104">
        <f>VLOOKUP(BJB!$F$9:$F$5599,Ctrl!$B$4:$C$399,2,0)</f>
        <v>35</v>
      </c>
      <c r="C4358" s="104">
        <f>VLOOKUP(BJB!$G$9:$G$5599,Ctrl!$E$4:$F$399,2,0)</f>
        <v>6</v>
      </c>
      <c r="D4358" s="219">
        <v>1</v>
      </c>
      <c r="E4358" s="104" t="str">
        <f>VLOOKUP(BJB!$F$9:$F$5599,Ctrl!$B$4:$D$399,3,0)</f>
        <v>III</v>
      </c>
      <c r="F4358" s="841" t="s">
        <v>9732</v>
      </c>
      <c r="G4358" s="841" t="s">
        <v>4676</v>
      </c>
      <c r="H4358" s="125">
        <v>1110505000996</v>
      </c>
      <c r="I4358" s="220">
        <f>IF(G4357=BJB!$G3797,I4357+1,1)</f>
        <v>1</v>
      </c>
      <c r="J4358" s="912" t="s">
        <v>24207</v>
      </c>
      <c r="K4358" s="121" t="s">
        <v>766</v>
      </c>
      <c r="L4358" s="227" t="s">
        <v>6477</v>
      </c>
      <c r="M4358" s="104" t="s">
        <v>4711</v>
      </c>
      <c r="N4358" s="120">
        <v>41022</v>
      </c>
      <c r="O4358" s="107">
        <v>55000000</v>
      </c>
      <c r="P4358" s="105" t="s">
        <v>17254</v>
      </c>
      <c r="Q4358" s="120">
        <v>41653</v>
      </c>
      <c r="R4358" s="105">
        <v>44121374</v>
      </c>
      <c r="S4358" s="108" t="s">
        <v>5404</v>
      </c>
      <c r="T4358" s="109">
        <v>41759</v>
      </c>
      <c r="U4358" s="116">
        <v>29839531</v>
      </c>
      <c r="V4358" s="109">
        <v>41730</v>
      </c>
      <c r="W4358" s="141">
        <v>29839531</v>
      </c>
      <c r="X4358" s="141">
        <v>0</v>
      </c>
      <c r="Y4358" s="141">
        <v>0</v>
      </c>
      <c r="Z4358" s="141">
        <v>0</v>
      </c>
      <c r="AA4358" s="264">
        <v>1728589</v>
      </c>
      <c r="AB4358" s="150"/>
      <c r="AC4358" s="132"/>
      <c r="AD4358" s="141"/>
      <c r="AE4358" s="106">
        <v>0</v>
      </c>
      <c r="AF4358" s="106">
        <v>0</v>
      </c>
      <c r="AG4358" s="106">
        <v>0</v>
      </c>
      <c r="AH4358" s="116"/>
      <c r="AI4358" s="116"/>
      <c r="AJ4358" s="116"/>
      <c r="AK4358" s="116"/>
      <c r="AL4358" s="116"/>
      <c r="AM4358" s="116"/>
      <c r="AN4358" s="114">
        <f t="shared" si="134"/>
        <v>1728589</v>
      </c>
      <c r="AO4358" s="114">
        <f t="shared" si="135"/>
        <v>28110942</v>
      </c>
      <c r="AP4358" s="114"/>
      <c r="AQ4358" s="114"/>
      <c r="AR4358" s="114"/>
      <c r="AS4358" s="114"/>
    </row>
    <row r="4359" spans="1:45" s="190" customFormat="1" ht="15" customHeight="1" x14ac:dyDescent="0.2">
      <c r="A4359" s="104"/>
      <c r="B4359" s="104">
        <f>VLOOKUP(BJB!$F$9:$F$5599,Ctrl!$B$4:$C$399,2,0)</f>
        <v>35</v>
      </c>
      <c r="C4359" s="104">
        <f>VLOOKUP(BJB!$G$9:$G$5599,Ctrl!$E$4:$F$399,2,0)</f>
        <v>6</v>
      </c>
      <c r="D4359" s="219">
        <v>1</v>
      </c>
      <c r="E4359" s="104" t="str">
        <f>VLOOKUP(BJB!$F$9:$F$5599,Ctrl!$B$4:$D$399,3,0)</f>
        <v>III</v>
      </c>
      <c r="F4359" s="841" t="s">
        <v>9732</v>
      </c>
      <c r="G4359" s="841" t="s">
        <v>4676</v>
      </c>
      <c r="H4359" s="125" t="s">
        <v>6420</v>
      </c>
      <c r="I4359" s="220">
        <f>IF(G4358=BJB!$G3798,I4358+1,1)</f>
        <v>1</v>
      </c>
      <c r="J4359" s="912" t="s">
        <v>24208</v>
      </c>
      <c r="K4359" s="121" t="s">
        <v>5403</v>
      </c>
      <c r="L4359" s="227" t="s">
        <v>6477</v>
      </c>
      <c r="M4359" s="104" t="s">
        <v>4884</v>
      </c>
      <c r="N4359" s="120">
        <v>41253</v>
      </c>
      <c r="O4359" s="107">
        <v>65000000</v>
      </c>
      <c r="P4359" s="105" t="s">
        <v>17255</v>
      </c>
      <c r="Q4359" s="120">
        <v>41653</v>
      </c>
      <c r="R4359" s="105">
        <v>59979670</v>
      </c>
      <c r="S4359" s="108" t="s">
        <v>5404</v>
      </c>
      <c r="T4359" s="109">
        <v>41759</v>
      </c>
      <c r="U4359" s="116">
        <v>40648698</v>
      </c>
      <c r="V4359" s="109">
        <v>41730</v>
      </c>
      <c r="W4359" s="141">
        <v>40648698</v>
      </c>
      <c r="X4359" s="141">
        <v>0</v>
      </c>
      <c r="Y4359" s="141">
        <v>0</v>
      </c>
      <c r="Z4359" s="141">
        <v>0</v>
      </c>
      <c r="AA4359" s="150">
        <v>4198006</v>
      </c>
      <c r="AB4359" s="150"/>
      <c r="AC4359" s="132"/>
      <c r="AD4359" s="141"/>
      <c r="AE4359" s="106">
        <v>0</v>
      </c>
      <c r="AF4359" s="106">
        <v>0</v>
      </c>
      <c r="AG4359" s="106">
        <v>0</v>
      </c>
      <c r="AH4359" s="116"/>
      <c r="AI4359" s="116"/>
      <c r="AJ4359" s="116"/>
      <c r="AK4359" s="116"/>
      <c r="AL4359" s="116"/>
      <c r="AM4359" s="116"/>
      <c r="AN4359" s="114">
        <f t="shared" si="134"/>
        <v>4198006</v>
      </c>
      <c r="AO4359" s="114">
        <f t="shared" si="135"/>
        <v>36450692</v>
      </c>
      <c r="AP4359" s="114"/>
      <c r="AQ4359" s="114"/>
      <c r="AR4359" s="114"/>
      <c r="AS4359" s="114"/>
    </row>
    <row r="4360" spans="1:45" s="190" customFormat="1" ht="15" customHeight="1" x14ac:dyDescent="0.2">
      <c r="A4360" s="104"/>
      <c r="B4360" s="104">
        <f>VLOOKUP(BJB!$F$9:$F$5599,Ctrl!$B$4:$C$399,2,0)</f>
        <v>35</v>
      </c>
      <c r="C4360" s="104">
        <f>VLOOKUP(BJB!$G$9:$G$5599,Ctrl!$E$4:$F$399,2,0)</f>
        <v>6</v>
      </c>
      <c r="D4360" s="219">
        <v>1</v>
      </c>
      <c r="E4360" s="104" t="str">
        <f>VLOOKUP(BJB!$F$9:$F$5599,Ctrl!$B$4:$D$399,3,0)</f>
        <v>III</v>
      </c>
      <c r="F4360" s="841" t="s">
        <v>9732</v>
      </c>
      <c r="G4360" s="841" t="s">
        <v>4676</v>
      </c>
      <c r="H4360" s="125"/>
      <c r="I4360" s="220">
        <f>IF(G4359=BJB!$G3800,I4359+1,1)</f>
        <v>1</v>
      </c>
      <c r="J4360" s="912" t="s">
        <v>24209</v>
      </c>
      <c r="K4360" s="121" t="s">
        <v>5677</v>
      </c>
      <c r="L4360" s="227" t="s">
        <v>6477</v>
      </c>
      <c r="M4360" s="104" t="s">
        <v>5678</v>
      </c>
      <c r="N4360" s="120">
        <v>40627</v>
      </c>
      <c r="O4360" s="107">
        <v>60000000</v>
      </c>
      <c r="P4360" s="105" t="s">
        <v>17256</v>
      </c>
      <c r="Q4360" s="120">
        <v>41654</v>
      </c>
      <c r="R4360" s="105">
        <v>17542670</v>
      </c>
      <c r="S4360" s="146" t="s">
        <v>5563</v>
      </c>
      <c r="T4360" s="109">
        <v>41820</v>
      </c>
      <c r="U4360" s="116">
        <v>12279869</v>
      </c>
      <c r="V4360" s="109">
        <v>41791</v>
      </c>
      <c r="W4360" s="141">
        <v>12279869</v>
      </c>
      <c r="X4360" s="141">
        <v>0</v>
      </c>
      <c r="Y4360" s="141">
        <v>0</v>
      </c>
      <c r="Z4360" s="141">
        <v>0</v>
      </c>
      <c r="AA4360" s="150">
        <v>12279869</v>
      </c>
      <c r="AB4360" s="150"/>
      <c r="AC4360" s="116"/>
      <c r="AD4360" s="141"/>
      <c r="AE4360" s="106">
        <v>0</v>
      </c>
      <c r="AF4360" s="106">
        <v>0</v>
      </c>
      <c r="AG4360" s="106">
        <v>0</v>
      </c>
      <c r="AH4360" s="116"/>
      <c r="AI4360" s="116"/>
      <c r="AJ4360" s="116"/>
      <c r="AK4360" s="116"/>
      <c r="AL4360" s="116"/>
      <c r="AM4360" s="116"/>
      <c r="AN4360" s="114">
        <f t="shared" si="134"/>
        <v>12279869</v>
      </c>
      <c r="AO4360" s="114">
        <f t="shared" si="135"/>
        <v>0</v>
      </c>
      <c r="AP4360" s="114"/>
      <c r="AQ4360" s="114"/>
      <c r="AR4360" s="114"/>
      <c r="AS4360" s="114"/>
    </row>
    <row r="4361" spans="1:45" s="190" customFormat="1" ht="15" customHeight="1" x14ac:dyDescent="0.2">
      <c r="A4361" s="104"/>
      <c r="B4361" s="104">
        <f>VLOOKUP(BJB!$F$9:$F$5599,Ctrl!$B$4:$C$399,2,0)</f>
        <v>35</v>
      </c>
      <c r="C4361" s="104">
        <f>VLOOKUP(BJB!$G$9:$G$5599,Ctrl!$E$4:$F$399,2,0)</f>
        <v>6</v>
      </c>
      <c r="D4361" s="219">
        <v>1</v>
      </c>
      <c r="E4361" s="104" t="str">
        <f>VLOOKUP(BJB!$F$9:$F$5599,Ctrl!$B$4:$D$399,3,0)</f>
        <v>III</v>
      </c>
      <c r="F4361" s="841" t="s">
        <v>9732</v>
      </c>
      <c r="G4361" s="841" t="s">
        <v>4676</v>
      </c>
      <c r="H4361" s="125">
        <v>1110518000947</v>
      </c>
      <c r="I4361" s="220">
        <f>IF(G4360=BJB!$G3803,I4360+1,1)</f>
        <v>1</v>
      </c>
      <c r="J4361" s="912" t="s">
        <v>24210</v>
      </c>
      <c r="K4361" s="121" t="s">
        <v>5682</v>
      </c>
      <c r="L4361" s="227" t="s">
        <v>6477</v>
      </c>
      <c r="M4361" s="104" t="s">
        <v>5683</v>
      </c>
      <c r="N4361" s="120">
        <v>40718</v>
      </c>
      <c r="O4361" s="107">
        <v>10000000</v>
      </c>
      <c r="P4361" s="105" t="s">
        <v>17257</v>
      </c>
      <c r="Q4361" s="120">
        <v>41654</v>
      </c>
      <c r="R4361" s="105">
        <v>4296594</v>
      </c>
      <c r="S4361" s="146" t="s">
        <v>5563</v>
      </c>
      <c r="T4361" s="109">
        <v>41820</v>
      </c>
      <c r="U4361" s="116">
        <v>3007616</v>
      </c>
      <c r="V4361" s="109">
        <v>41791</v>
      </c>
      <c r="W4361" s="141">
        <v>3007616</v>
      </c>
      <c r="X4361" s="141">
        <v>0</v>
      </c>
      <c r="Y4361" s="141">
        <v>0</v>
      </c>
      <c r="Z4361" s="141">
        <v>0</v>
      </c>
      <c r="AA4361" s="150">
        <v>83288</v>
      </c>
      <c r="AB4361" s="150"/>
      <c r="AC4361" s="132"/>
      <c r="AD4361" s="141"/>
      <c r="AE4361" s="106">
        <v>0</v>
      </c>
      <c r="AF4361" s="106">
        <v>0</v>
      </c>
      <c r="AG4361" s="106">
        <v>0</v>
      </c>
      <c r="AH4361" s="116"/>
      <c r="AI4361" s="116"/>
      <c r="AJ4361" s="116"/>
      <c r="AK4361" s="116"/>
      <c r="AL4361" s="116"/>
      <c r="AM4361" s="116"/>
      <c r="AN4361" s="114">
        <f t="shared" ref="AN4361:AN4424" si="136">SUM(AA4361:AM4361)</f>
        <v>83288</v>
      </c>
      <c r="AO4361" s="114">
        <f t="shared" ref="AO4361:AO4424" si="137">IF((U4361-AN4361)&lt;0,ABS(0),(U4361-AN4361))</f>
        <v>2924328</v>
      </c>
      <c r="AP4361" s="114"/>
      <c r="AQ4361" s="114"/>
      <c r="AR4361" s="114"/>
      <c r="AS4361" s="114"/>
    </row>
    <row r="4362" spans="1:45" s="190" customFormat="1" ht="15" customHeight="1" x14ac:dyDescent="0.2">
      <c r="A4362" s="104"/>
      <c r="B4362" s="104">
        <f>VLOOKUP(BJB!$F$9:$F$5599,Ctrl!$B$4:$C$399,2,0)</f>
        <v>35</v>
      </c>
      <c r="C4362" s="104">
        <f>VLOOKUP(BJB!$G$9:$G$5599,Ctrl!$E$4:$F$399,2,0)</f>
        <v>6</v>
      </c>
      <c r="D4362" s="219">
        <v>1</v>
      </c>
      <c r="E4362" s="104" t="str">
        <f>VLOOKUP(BJB!$F$9:$F$5599,Ctrl!$B$4:$D$399,3,0)</f>
        <v>III</v>
      </c>
      <c r="F4362" s="841" t="s">
        <v>9732</v>
      </c>
      <c r="G4362" s="841" t="s">
        <v>4676</v>
      </c>
      <c r="H4362" s="125"/>
      <c r="I4362" s="220">
        <f>IF(G4361=BJB!$G3804,I4361+1,1)</f>
        <v>1</v>
      </c>
      <c r="J4362" s="912" t="s">
        <v>24211</v>
      </c>
      <c r="K4362" s="121" t="s">
        <v>5684</v>
      </c>
      <c r="L4362" s="227" t="s">
        <v>6477</v>
      </c>
      <c r="M4362" s="104" t="s">
        <v>5685</v>
      </c>
      <c r="N4362" s="120">
        <v>41052</v>
      </c>
      <c r="O4362" s="107">
        <v>25000000</v>
      </c>
      <c r="P4362" s="105" t="s">
        <v>17258</v>
      </c>
      <c r="Q4362" s="120">
        <v>41654</v>
      </c>
      <c r="R4362" s="105">
        <v>24171775</v>
      </c>
      <c r="S4362" s="146" t="s">
        <v>5563</v>
      </c>
      <c r="T4362" s="109">
        <v>41820</v>
      </c>
      <c r="U4362" s="116">
        <v>16920243</v>
      </c>
      <c r="V4362" s="109">
        <v>41791</v>
      </c>
      <c r="W4362" s="141">
        <v>16920243</v>
      </c>
      <c r="X4362" s="141">
        <v>0</v>
      </c>
      <c r="Y4362" s="141">
        <v>0</v>
      </c>
      <c r="Z4362" s="141">
        <v>0</v>
      </c>
      <c r="AA4362" s="150">
        <v>603933</v>
      </c>
      <c r="AB4362" s="150"/>
      <c r="AC4362" s="116"/>
      <c r="AD4362" s="141"/>
      <c r="AE4362" s="106">
        <v>0</v>
      </c>
      <c r="AF4362" s="106">
        <v>0</v>
      </c>
      <c r="AG4362" s="106">
        <v>0</v>
      </c>
      <c r="AH4362" s="116"/>
      <c r="AI4362" s="116"/>
      <c r="AJ4362" s="116"/>
      <c r="AK4362" s="116"/>
      <c r="AL4362" s="116"/>
      <c r="AM4362" s="116"/>
      <c r="AN4362" s="114">
        <f t="shared" si="136"/>
        <v>603933</v>
      </c>
      <c r="AO4362" s="114">
        <f t="shared" si="137"/>
        <v>16316310</v>
      </c>
      <c r="AP4362" s="114"/>
      <c r="AQ4362" s="114"/>
      <c r="AR4362" s="114"/>
      <c r="AS4362" s="114"/>
    </row>
    <row r="4363" spans="1:45" s="190" customFormat="1" ht="15" customHeight="1" x14ac:dyDescent="0.2">
      <c r="A4363" s="104"/>
      <c r="B4363" s="104">
        <f>VLOOKUP(BJB!$F$9:$F$5599,Ctrl!$B$4:$C$399,2,0)</f>
        <v>35</v>
      </c>
      <c r="C4363" s="104">
        <f>VLOOKUP(BJB!$G$9:$G$5599,Ctrl!$E$4:$F$399,2,0)</f>
        <v>6</v>
      </c>
      <c r="D4363" s="219">
        <v>1</v>
      </c>
      <c r="E4363" s="104" t="str">
        <f>VLOOKUP(BJB!$F$9:$F$5599,Ctrl!$B$4:$D$399,3,0)</f>
        <v>III</v>
      </c>
      <c r="F4363" s="841" t="s">
        <v>9732</v>
      </c>
      <c r="G4363" s="841" t="s">
        <v>4676</v>
      </c>
      <c r="H4363" s="125"/>
      <c r="I4363" s="220">
        <f>IF(G4362=BJB!$G3807,I4362+1,1)</f>
        <v>1</v>
      </c>
      <c r="J4363" s="912" t="s">
        <v>24212</v>
      </c>
      <c r="K4363" s="121" t="s">
        <v>5913</v>
      </c>
      <c r="L4363" s="227" t="s">
        <v>6477</v>
      </c>
      <c r="M4363" s="104" t="s">
        <v>5681</v>
      </c>
      <c r="N4363" s="120">
        <v>40847</v>
      </c>
      <c r="O4363" s="107">
        <v>35000000</v>
      </c>
      <c r="P4363" s="105" t="s">
        <v>17259</v>
      </c>
      <c r="Q4363" s="120">
        <v>41516</v>
      </c>
      <c r="R4363" s="105">
        <v>24259337</v>
      </c>
      <c r="S4363" s="146" t="s">
        <v>5866</v>
      </c>
      <c r="T4363" s="109">
        <v>41878</v>
      </c>
      <c r="U4363" s="116">
        <v>16423586</v>
      </c>
      <c r="V4363" s="109">
        <v>41852</v>
      </c>
      <c r="W4363" s="141">
        <v>16423586</v>
      </c>
      <c r="X4363" s="141">
        <v>0</v>
      </c>
      <c r="Y4363" s="141">
        <v>0</v>
      </c>
      <c r="Z4363" s="141">
        <v>0</v>
      </c>
      <c r="AA4363" s="150">
        <v>0</v>
      </c>
      <c r="AB4363" s="150"/>
      <c r="AC4363" s="116"/>
      <c r="AD4363" s="141"/>
      <c r="AE4363" s="106">
        <v>0</v>
      </c>
      <c r="AF4363" s="106">
        <v>0</v>
      </c>
      <c r="AG4363" s="106">
        <v>0</v>
      </c>
      <c r="AH4363" s="116"/>
      <c r="AI4363" s="116"/>
      <c r="AJ4363" s="116"/>
      <c r="AK4363" s="116"/>
      <c r="AL4363" s="116"/>
      <c r="AM4363" s="116"/>
      <c r="AN4363" s="114">
        <f t="shared" si="136"/>
        <v>0</v>
      </c>
      <c r="AO4363" s="114">
        <f t="shared" si="137"/>
        <v>16423586</v>
      </c>
      <c r="AP4363" s="114"/>
      <c r="AQ4363" s="114"/>
      <c r="AR4363" s="114"/>
      <c r="AS4363" s="114"/>
    </row>
    <row r="4364" spans="1:45" s="190" customFormat="1" ht="15" customHeight="1" x14ac:dyDescent="0.2">
      <c r="A4364" s="104"/>
      <c r="B4364" s="104">
        <f>VLOOKUP(BJB!$F$9:$F$5599,Ctrl!$B$4:$C$399,2,0)</f>
        <v>35</v>
      </c>
      <c r="C4364" s="104">
        <f>VLOOKUP(BJB!$G$9:$G$5599,Ctrl!$E$4:$F$399,2,0)</f>
        <v>6</v>
      </c>
      <c r="D4364" s="219">
        <v>1</v>
      </c>
      <c r="E4364" s="104" t="str">
        <f>VLOOKUP(BJB!$F$9:$F$5599,Ctrl!$B$4:$D$399,3,0)</f>
        <v>III</v>
      </c>
      <c r="F4364" s="841" t="s">
        <v>9732</v>
      </c>
      <c r="G4364" s="841" t="s">
        <v>4676</v>
      </c>
      <c r="H4364" s="125"/>
      <c r="I4364" s="220">
        <f>IF(G4363=BJB!$G3809,I4363+1,1)</f>
        <v>1</v>
      </c>
      <c r="J4364" s="912" t="s">
        <v>24213</v>
      </c>
      <c r="K4364" s="121" t="s">
        <v>6155</v>
      </c>
      <c r="L4364" s="227" t="s">
        <v>6477</v>
      </c>
      <c r="M4364" s="104" t="s">
        <v>6156</v>
      </c>
      <c r="N4364" s="120">
        <v>41414</v>
      </c>
      <c r="O4364" s="107">
        <v>115000000</v>
      </c>
      <c r="P4364" s="105" t="s">
        <v>17260</v>
      </c>
      <c r="Q4364" s="120">
        <v>41808</v>
      </c>
      <c r="R4364" s="105">
        <v>96266754</v>
      </c>
      <c r="S4364" s="146" t="s">
        <v>6086</v>
      </c>
      <c r="T4364" s="109">
        <v>42003</v>
      </c>
      <c r="U4364" s="116">
        <v>67386728</v>
      </c>
      <c r="V4364" s="109">
        <v>41974</v>
      </c>
      <c r="W4364" s="141">
        <v>67386728</v>
      </c>
      <c r="X4364" s="141">
        <v>0</v>
      </c>
      <c r="Y4364" s="141">
        <v>0</v>
      </c>
      <c r="Z4364" s="141">
        <v>0</v>
      </c>
      <c r="AA4364" s="150">
        <v>0</v>
      </c>
      <c r="AB4364" s="150"/>
      <c r="AC4364" s="116"/>
      <c r="AD4364" s="141"/>
      <c r="AE4364" s="106">
        <v>0</v>
      </c>
      <c r="AF4364" s="106">
        <v>0</v>
      </c>
      <c r="AG4364" s="106">
        <v>0</v>
      </c>
      <c r="AH4364" s="116"/>
      <c r="AI4364" s="116"/>
      <c r="AJ4364" s="116"/>
      <c r="AK4364" s="116"/>
      <c r="AL4364" s="116"/>
      <c r="AM4364" s="116"/>
      <c r="AN4364" s="114">
        <f t="shared" si="136"/>
        <v>0</v>
      </c>
      <c r="AO4364" s="114">
        <f t="shared" si="137"/>
        <v>67386728</v>
      </c>
      <c r="AP4364" s="114"/>
      <c r="AQ4364" s="114"/>
      <c r="AR4364" s="114"/>
      <c r="AS4364" s="114"/>
    </row>
    <row r="4365" spans="1:45" s="190" customFormat="1" ht="15" customHeight="1" x14ac:dyDescent="0.2">
      <c r="A4365" s="104"/>
      <c r="B4365" s="104">
        <f>VLOOKUP(BJB!$F$9:$F$5599,Ctrl!$B$4:$C$399,2,0)</f>
        <v>35</v>
      </c>
      <c r="C4365" s="104">
        <f>VLOOKUP(BJB!$G$9:$G$5599,Ctrl!$E$4:$F$399,2,0)</f>
        <v>6</v>
      </c>
      <c r="D4365" s="219">
        <v>1</v>
      </c>
      <c r="E4365" s="104" t="str">
        <f>VLOOKUP(BJB!$F$9:$F$5599,Ctrl!$B$4:$D$399,3,0)</f>
        <v>III</v>
      </c>
      <c r="F4365" s="841" t="s">
        <v>9732</v>
      </c>
      <c r="G4365" s="841" t="s">
        <v>4676</v>
      </c>
      <c r="H4365" s="125">
        <v>1120224000544</v>
      </c>
      <c r="I4365" s="220">
        <f>IF(G4364=BJB!$G3810,I4364+1,1)</f>
        <v>1</v>
      </c>
      <c r="J4365" s="912" t="s">
        <v>24214</v>
      </c>
      <c r="K4365" s="121" t="s">
        <v>7767</v>
      </c>
      <c r="L4365" s="104" t="s">
        <v>6477</v>
      </c>
      <c r="M4365" s="104" t="s">
        <v>4699</v>
      </c>
      <c r="N4365" s="120">
        <v>40997</v>
      </c>
      <c r="O4365" s="105">
        <v>200000000</v>
      </c>
      <c r="P4365" s="105" t="s">
        <v>17261</v>
      </c>
      <c r="Q4365" s="120">
        <v>42051</v>
      </c>
      <c r="R4365" s="105">
        <v>62027025</v>
      </c>
      <c r="S4365" s="146" t="s">
        <v>7910</v>
      </c>
      <c r="T4365" s="109">
        <v>42114</v>
      </c>
      <c r="U4365" s="141">
        <v>36599640</v>
      </c>
      <c r="V4365" s="109">
        <v>42114</v>
      </c>
      <c r="W4365" s="141">
        <v>36599640</v>
      </c>
      <c r="X4365" s="141">
        <v>0</v>
      </c>
      <c r="Y4365" s="141">
        <v>0</v>
      </c>
      <c r="Z4365" s="141">
        <v>0</v>
      </c>
      <c r="AA4365" s="226">
        <v>27494432</v>
      </c>
      <c r="AB4365" s="114"/>
      <c r="AC4365" s="132"/>
      <c r="AD4365" s="141"/>
      <c r="AE4365" s="106">
        <v>0</v>
      </c>
      <c r="AF4365" s="106">
        <v>0</v>
      </c>
      <c r="AG4365" s="106">
        <v>0</v>
      </c>
      <c r="AH4365" s="141"/>
      <c r="AI4365" s="141"/>
      <c r="AJ4365" s="141"/>
      <c r="AK4365" s="141"/>
      <c r="AL4365" s="141"/>
      <c r="AM4365" s="141"/>
      <c r="AN4365" s="114">
        <f t="shared" si="136"/>
        <v>27494432</v>
      </c>
      <c r="AO4365" s="114">
        <f t="shared" si="137"/>
        <v>9105208</v>
      </c>
      <c r="AP4365" s="114"/>
      <c r="AQ4365" s="114"/>
      <c r="AR4365" s="114"/>
      <c r="AS4365" s="114"/>
    </row>
    <row r="4366" spans="1:45" s="190" customFormat="1" ht="15" customHeight="1" x14ac:dyDescent="0.2">
      <c r="A4366" s="104"/>
      <c r="B4366" s="104">
        <f>VLOOKUP(BJB!$F$9:$F$5599,Ctrl!$B$4:$C$399,2,0)</f>
        <v>35</v>
      </c>
      <c r="C4366" s="104">
        <f>VLOOKUP(BJB!$G$9:$G$5599,Ctrl!$E$4:$F$399,2,0)</f>
        <v>6</v>
      </c>
      <c r="D4366" s="219">
        <v>1</v>
      </c>
      <c r="E4366" s="104" t="str">
        <f>VLOOKUP(BJB!$F$9:$F$5599,Ctrl!$B$4:$D$399,3,0)</f>
        <v>III</v>
      </c>
      <c r="F4366" s="841" t="s">
        <v>9732</v>
      </c>
      <c r="G4366" s="841" t="s">
        <v>4676</v>
      </c>
      <c r="H4366" s="125">
        <v>1120523001123</v>
      </c>
      <c r="I4366" s="220">
        <f>IF(G4365=BJB!$G3812,I4365+1,1)</f>
        <v>1</v>
      </c>
      <c r="J4366" s="912" t="s">
        <v>24215</v>
      </c>
      <c r="K4366" s="121" t="s">
        <v>8129</v>
      </c>
      <c r="L4366" s="104" t="s">
        <v>6477</v>
      </c>
      <c r="M4366" s="104" t="s">
        <v>8182</v>
      </c>
      <c r="N4366" s="120">
        <v>41095</v>
      </c>
      <c r="O4366" s="105">
        <v>200000000</v>
      </c>
      <c r="P4366" s="105" t="s">
        <v>17262</v>
      </c>
      <c r="Q4366" s="120">
        <v>42103</v>
      </c>
      <c r="R4366" s="105">
        <v>143442477</v>
      </c>
      <c r="S4366" s="146" t="s">
        <v>8264</v>
      </c>
      <c r="T4366" s="109">
        <v>42149</v>
      </c>
      <c r="U4366" s="141">
        <v>94653546.399999991</v>
      </c>
      <c r="V4366" s="109">
        <v>42149</v>
      </c>
      <c r="W4366" s="141">
        <v>94653546.399999991</v>
      </c>
      <c r="X4366" s="141">
        <v>0</v>
      </c>
      <c r="Y4366" s="141">
        <v>0</v>
      </c>
      <c r="Z4366" s="141">
        <v>0</v>
      </c>
      <c r="AA4366" s="114">
        <v>216403</v>
      </c>
      <c r="AB4366" s="114"/>
      <c r="AC4366" s="132"/>
      <c r="AD4366" s="141"/>
      <c r="AE4366" s="106">
        <v>0</v>
      </c>
      <c r="AF4366" s="106">
        <v>0</v>
      </c>
      <c r="AG4366" s="106">
        <v>0</v>
      </c>
      <c r="AH4366" s="111"/>
      <c r="AI4366" s="111"/>
      <c r="AJ4366" s="106"/>
      <c r="AK4366" s="106"/>
      <c r="AL4366" s="106"/>
      <c r="AM4366" s="106"/>
      <c r="AN4366" s="114">
        <f t="shared" si="136"/>
        <v>216403</v>
      </c>
      <c r="AO4366" s="114">
        <f t="shared" si="137"/>
        <v>94437143.399999991</v>
      </c>
      <c r="AP4366" s="114"/>
      <c r="AQ4366" s="114"/>
      <c r="AR4366" s="114"/>
      <c r="AS4366" s="114"/>
    </row>
    <row r="4367" spans="1:45" s="190" customFormat="1" ht="15" customHeight="1" x14ac:dyDescent="0.2">
      <c r="A4367" s="104"/>
      <c r="B4367" s="104">
        <f>VLOOKUP(BJB!$F$9:$F$5599,Ctrl!$B$4:$C$399,2,0)</f>
        <v>35</v>
      </c>
      <c r="C4367" s="104">
        <f>VLOOKUP(BJB!$G$9:$G$5599,Ctrl!$E$4:$F$399,2,0)</f>
        <v>6</v>
      </c>
      <c r="D4367" s="219">
        <v>1</v>
      </c>
      <c r="E4367" s="104" t="str">
        <f>VLOOKUP(BJB!$F$9:$F$5599,Ctrl!$B$4:$D$399,3,0)</f>
        <v>III</v>
      </c>
      <c r="F4367" s="841" t="s">
        <v>9732</v>
      </c>
      <c r="G4367" s="841" t="s">
        <v>4676</v>
      </c>
      <c r="H4367" s="125"/>
      <c r="I4367" s="220">
        <f>IF(G4366=BJB!$G3813,I4366+1,1)</f>
        <v>1</v>
      </c>
      <c r="J4367" s="912" t="s">
        <v>24216</v>
      </c>
      <c r="K4367" s="121" t="s">
        <v>8130</v>
      </c>
      <c r="L4367" s="104" t="s">
        <v>6477</v>
      </c>
      <c r="M4367" s="104" t="s">
        <v>8183</v>
      </c>
      <c r="N4367" s="120">
        <v>41414</v>
      </c>
      <c r="O4367" s="105">
        <v>250000000</v>
      </c>
      <c r="P4367" s="105" t="s">
        <v>17263</v>
      </c>
      <c r="Q4367" s="120">
        <v>42109</v>
      </c>
      <c r="R4367" s="105">
        <v>170433710</v>
      </c>
      <c r="S4367" s="146" t="s">
        <v>8264</v>
      </c>
      <c r="T4367" s="109">
        <v>42149</v>
      </c>
      <c r="U4367" s="141">
        <v>112669346.3</v>
      </c>
      <c r="V4367" s="109">
        <v>42149</v>
      </c>
      <c r="W4367" s="141">
        <v>112669346.3</v>
      </c>
      <c r="X4367" s="141">
        <v>0</v>
      </c>
      <c r="Y4367" s="141">
        <v>0</v>
      </c>
      <c r="Z4367" s="141">
        <v>0</v>
      </c>
      <c r="AA4367" s="114">
        <v>0</v>
      </c>
      <c r="AB4367" s="114"/>
      <c r="AC4367" s="132"/>
      <c r="AD4367" s="141"/>
      <c r="AE4367" s="106">
        <v>0</v>
      </c>
      <c r="AF4367" s="106">
        <v>0</v>
      </c>
      <c r="AG4367" s="106">
        <v>0</v>
      </c>
      <c r="AH4367" s="106"/>
      <c r="AI4367" s="106"/>
      <c r="AJ4367" s="106"/>
      <c r="AK4367" s="106"/>
      <c r="AL4367" s="106"/>
      <c r="AM4367" s="106"/>
      <c r="AN4367" s="114">
        <f t="shared" si="136"/>
        <v>0</v>
      </c>
      <c r="AO4367" s="114">
        <f t="shared" si="137"/>
        <v>112669346.3</v>
      </c>
      <c r="AP4367" s="114"/>
      <c r="AQ4367" s="114"/>
      <c r="AR4367" s="114"/>
      <c r="AS4367" s="114"/>
    </row>
    <row r="4368" spans="1:45" s="190" customFormat="1" ht="15" customHeight="1" x14ac:dyDescent="0.2">
      <c r="A4368" s="104"/>
      <c r="B4368" s="104">
        <f>VLOOKUP(BJB!$F$9:$F$5599,Ctrl!$B$4:$C$399,2,0)</f>
        <v>35</v>
      </c>
      <c r="C4368" s="104">
        <f>VLOOKUP(BJB!$G$9:$G$5599,Ctrl!$E$4:$F$399,2,0)</f>
        <v>6</v>
      </c>
      <c r="D4368" s="219">
        <v>1</v>
      </c>
      <c r="E4368" s="104" t="str">
        <f>VLOOKUP(BJB!$F$9:$F$5599,Ctrl!$B$4:$D$399,3,0)</f>
        <v>III</v>
      </c>
      <c r="F4368" s="841" t="s">
        <v>9732</v>
      </c>
      <c r="G4368" s="841" t="s">
        <v>4676</v>
      </c>
      <c r="H4368" s="125">
        <v>1120524000912</v>
      </c>
      <c r="I4368" s="220">
        <f>IF(G4367=BJB!$G3814,I4367+1,1)</f>
        <v>1</v>
      </c>
      <c r="J4368" s="912" t="s">
        <v>24217</v>
      </c>
      <c r="K4368" s="121" t="s">
        <v>8131</v>
      </c>
      <c r="L4368" s="104" t="s">
        <v>6477</v>
      </c>
      <c r="M4368" s="104" t="s">
        <v>8182</v>
      </c>
      <c r="N4368" s="120">
        <v>41095</v>
      </c>
      <c r="O4368" s="105">
        <v>70000000</v>
      </c>
      <c r="P4368" s="105" t="s">
        <v>17264</v>
      </c>
      <c r="Q4368" s="120">
        <v>42111</v>
      </c>
      <c r="R4368" s="105">
        <v>20530298</v>
      </c>
      <c r="S4368" s="146" t="s">
        <v>8264</v>
      </c>
      <c r="T4368" s="109">
        <v>42149</v>
      </c>
      <c r="U4368" s="141">
        <v>13927913</v>
      </c>
      <c r="V4368" s="109">
        <v>42149</v>
      </c>
      <c r="W4368" s="141">
        <v>13927913</v>
      </c>
      <c r="X4368" s="141">
        <v>0</v>
      </c>
      <c r="Y4368" s="141">
        <v>0</v>
      </c>
      <c r="Z4368" s="141">
        <v>0</v>
      </c>
      <c r="AA4368" s="114">
        <v>406800</v>
      </c>
      <c r="AB4368" s="114"/>
      <c r="AC4368" s="132"/>
      <c r="AD4368" s="141"/>
      <c r="AE4368" s="106">
        <v>0</v>
      </c>
      <c r="AF4368" s="106">
        <v>0</v>
      </c>
      <c r="AG4368" s="106">
        <v>0</v>
      </c>
      <c r="AH4368" s="106"/>
      <c r="AI4368" s="106"/>
      <c r="AJ4368" s="106"/>
      <c r="AK4368" s="106"/>
      <c r="AL4368" s="106"/>
      <c r="AM4368" s="106"/>
      <c r="AN4368" s="114">
        <f t="shared" si="136"/>
        <v>406800</v>
      </c>
      <c r="AO4368" s="114">
        <f t="shared" si="137"/>
        <v>13521113</v>
      </c>
      <c r="AP4368" s="114"/>
      <c r="AQ4368" s="114"/>
      <c r="AR4368" s="114"/>
      <c r="AS4368" s="114"/>
    </row>
    <row r="4369" spans="1:45" s="190" customFormat="1" ht="15" customHeight="1" x14ac:dyDescent="0.2">
      <c r="A4369" s="104"/>
      <c r="B4369" s="104">
        <f>VLOOKUP(BJB!$F$9:$F$5599,Ctrl!$B$4:$C$399,2,0)</f>
        <v>35</v>
      </c>
      <c r="C4369" s="104">
        <f>VLOOKUP(BJB!$G$9:$G$5599,Ctrl!$E$4:$F$399,2,0)</f>
        <v>6</v>
      </c>
      <c r="D4369" s="219">
        <v>1</v>
      </c>
      <c r="E4369" s="104" t="str">
        <f>VLOOKUP(BJB!$F$9:$F$5599,Ctrl!$B$4:$D$399,3,0)</f>
        <v>III</v>
      </c>
      <c r="F4369" s="841" t="s">
        <v>9732</v>
      </c>
      <c r="G4369" s="841" t="s">
        <v>8551</v>
      </c>
      <c r="H4369" s="125">
        <v>1120724000209</v>
      </c>
      <c r="I4369" s="220">
        <f>IF(G4368=BJB!$G3815,I4368+1,1)</f>
        <v>1</v>
      </c>
      <c r="J4369" s="912" t="s">
        <v>24218</v>
      </c>
      <c r="K4369" s="121" t="s">
        <v>754</v>
      </c>
      <c r="L4369" s="104" t="s">
        <v>6477</v>
      </c>
      <c r="M4369" s="104" t="s">
        <v>4716</v>
      </c>
      <c r="N4369" s="120">
        <v>41159</v>
      </c>
      <c r="O4369" s="105">
        <v>40000000</v>
      </c>
      <c r="P4369" s="105" t="s">
        <v>17265</v>
      </c>
      <c r="Q4369" s="120">
        <v>42103</v>
      </c>
      <c r="R4369" s="105">
        <v>21965049</v>
      </c>
      <c r="S4369" s="146" t="s">
        <v>8567</v>
      </c>
      <c r="T4369" s="109">
        <v>42304</v>
      </c>
      <c r="U4369" s="141">
        <v>14616650</v>
      </c>
      <c r="V4369" s="109">
        <v>42304</v>
      </c>
      <c r="W4369" s="141">
        <v>14616650</v>
      </c>
      <c r="X4369" s="141">
        <v>0</v>
      </c>
      <c r="Y4369" s="141">
        <v>0</v>
      </c>
      <c r="Z4369" s="141">
        <v>0</v>
      </c>
      <c r="AA4369" s="114">
        <v>253168</v>
      </c>
      <c r="AB4369" s="114"/>
      <c r="AC4369" s="132"/>
      <c r="AD4369" s="141"/>
      <c r="AE4369" s="106">
        <v>0</v>
      </c>
      <c r="AF4369" s="106">
        <v>0</v>
      </c>
      <c r="AG4369" s="106">
        <v>0</v>
      </c>
      <c r="AH4369" s="106"/>
      <c r="AI4369" s="106"/>
      <c r="AJ4369" s="106"/>
      <c r="AK4369" s="106"/>
      <c r="AL4369" s="106"/>
      <c r="AM4369" s="106"/>
      <c r="AN4369" s="114">
        <f t="shared" si="136"/>
        <v>253168</v>
      </c>
      <c r="AO4369" s="114">
        <f t="shared" si="137"/>
        <v>14363482</v>
      </c>
      <c r="AP4369" s="114"/>
      <c r="AQ4369" s="114"/>
      <c r="AR4369" s="114"/>
      <c r="AS4369" s="114"/>
    </row>
    <row r="4370" spans="1:45" s="190" customFormat="1" ht="15" customHeight="1" x14ac:dyDescent="0.2">
      <c r="A4370" s="104"/>
      <c r="B4370" s="104">
        <f>VLOOKUP(BJB!$F$9:$F$5599,Ctrl!$B$4:$C$399,2,0)</f>
        <v>35</v>
      </c>
      <c r="C4370" s="104">
        <f>VLOOKUP(BJB!$G$9:$G$5599,Ctrl!$E$4:$F$399,2,0)</f>
        <v>2</v>
      </c>
      <c r="D4370" s="219">
        <v>1</v>
      </c>
      <c r="E4370" s="104" t="str">
        <f>VLOOKUP(BJB!$F$9:$F$5599,Ctrl!$B$4:$D$399,3,0)</f>
        <v>III</v>
      </c>
      <c r="F4370" s="841" t="s">
        <v>9732</v>
      </c>
      <c r="G4370" s="841" t="s">
        <v>4785</v>
      </c>
      <c r="H4370" s="125">
        <v>1130318001175</v>
      </c>
      <c r="I4370" s="220">
        <f>IF(G4369=BJB!$G3816,I4369+1,1)</f>
        <v>1</v>
      </c>
      <c r="J4370" s="912" t="s">
        <v>24219</v>
      </c>
      <c r="K4370" s="121" t="s">
        <v>8139</v>
      </c>
      <c r="L4370" s="104" t="s">
        <v>6477</v>
      </c>
      <c r="M4370" s="104" t="s">
        <v>5692</v>
      </c>
      <c r="N4370" s="120">
        <v>41381</v>
      </c>
      <c r="O4370" s="105">
        <v>225000000</v>
      </c>
      <c r="P4370" s="105" t="s">
        <v>17266</v>
      </c>
      <c r="Q4370" s="120">
        <v>42086</v>
      </c>
      <c r="R4370" s="105">
        <v>136925074</v>
      </c>
      <c r="S4370" s="146" t="s">
        <v>8372</v>
      </c>
      <c r="T4370" s="109">
        <v>42153</v>
      </c>
      <c r="U4370" s="141">
        <v>95847552</v>
      </c>
      <c r="V4370" s="109">
        <v>42153</v>
      </c>
      <c r="W4370" s="141">
        <v>95847552</v>
      </c>
      <c r="X4370" s="141">
        <v>0</v>
      </c>
      <c r="Y4370" s="141">
        <v>0</v>
      </c>
      <c r="Z4370" s="141">
        <v>0</v>
      </c>
      <c r="AA4370" s="114">
        <v>1450000</v>
      </c>
      <c r="AB4370" s="114"/>
      <c r="AC4370" s="132"/>
      <c r="AD4370" s="141"/>
      <c r="AE4370" s="106">
        <v>0</v>
      </c>
      <c r="AF4370" s="106">
        <v>0</v>
      </c>
      <c r="AG4370" s="106">
        <v>0</v>
      </c>
      <c r="AH4370" s="106"/>
      <c r="AI4370" s="106"/>
      <c r="AJ4370" s="106"/>
      <c r="AK4370" s="106"/>
      <c r="AL4370" s="106"/>
      <c r="AM4370" s="106"/>
      <c r="AN4370" s="114">
        <f t="shared" si="136"/>
        <v>1450000</v>
      </c>
      <c r="AO4370" s="114">
        <f t="shared" si="137"/>
        <v>94397552</v>
      </c>
      <c r="AP4370" s="114"/>
      <c r="AQ4370" s="114"/>
      <c r="AR4370" s="114"/>
      <c r="AS4370" s="114"/>
    </row>
    <row r="4371" spans="1:45" s="190" customFormat="1" ht="15" customHeight="1" x14ac:dyDescent="0.2">
      <c r="A4371" s="104"/>
      <c r="B4371" s="104">
        <f>VLOOKUP(BJB!$F$9:$F$5599,Ctrl!$B$4:$C$399,2,0)</f>
        <v>35</v>
      </c>
      <c r="C4371" s="104">
        <f>VLOOKUP(BJB!$G$9:$G$5599,Ctrl!$E$4:$F$399,2,0)</f>
        <v>2</v>
      </c>
      <c r="D4371" s="219">
        <v>1</v>
      </c>
      <c r="E4371" s="104" t="str">
        <f>VLOOKUP(BJB!$F$9:$F$5599,Ctrl!$B$4:$D$399,3,0)</f>
        <v>III</v>
      </c>
      <c r="F4371" s="841" t="s">
        <v>9732</v>
      </c>
      <c r="G4371" s="841" t="s">
        <v>8276</v>
      </c>
      <c r="H4371" s="125"/>
      <c r="I4371" s="220">
        <f>IF(G4370=BJB!$G3818,I4370+1,1)</f>
        <v>1</v>
      </c>
      <c r="J4371" s="912" t="s">
        <v>24220</v>
      </c>
      <c r="K4371" s="121" t="s">
        <v>10971</v>
      </c>
      <c r="L4371" s="104" t="s">
        <v>6477</v>
      </c>
      <c r="M4371" s="104" t="s">
        <v>5692</v>
      </c>
      <c r="N4371" s="120">
        <v>41381</v>
      </c>
      <c r="O4371" s="105">
        <v>178000000</v>
      </c>
      <c r="P4371" s="105" t="s">
        <v>17267</v>
      </c>
      <c r="Q4371" s="120">
        <v>41940</v>
      </c>
      <c r="R4371" s="105">
        <v>137048328</v>
      </c>
      <c r="S4371" s="146" t="s">
        <v>8382</v>
      </c>
      <c r="T4371" s="109">
        <v>42153</v>
      </c>
      <c r="U4371" s="141">
        <v>95933830</v>
      </c>
      <c r="V4371" s="109">
        <v>42153</v>
      </c>
      <c r="W4371" s="141">
        <v>95933830</v>
      </c>
      <c r="X4371" s="141">
        <v>0</v>
      </c>
      <c r="Y4371" s="141">
        <v>0</v>
      </c>
      <c r="Z4371" s="141">
        <v>0</v>
      </c>
      <c r="AA4371" s="114">
        <v>0</v>
      </c>
      <c r="AB4371" s="114"/>
      <c r="AC4371" s="132"/>
      <c r="AD4371" s="141"/>
      <c r="AE4371" s="106">
        <v>0</v>
      </c>
      <c r="AF4371" s="106">
        <v>0</v>
      </c>
      <c r="AG4371" s="106">
        <v>0</v>
      </c>
      <c r="AH4371" s="106"/>
      <c r="AI4371" s="106"/>
      <c r="AJ4371" s="106"/>
      <c r="AK4371" s="106"/>
      <c r="AL4371" s="106"/>
      <c r="AM4371" s="106"/>
      <c r="AN4371" s="114">
        <f t="shared" si="136"/>
        <v>0</v>
      </c>
      <c r="AO4371" s="114">
        <f t="shared" si="137"/>
        <v>95933830</v>
      </c>
      <c r="AP4371" s="114"/>
      <c r="AQ4371" s="114"/>
      <c r="AR4371" s="114"/>
      <c r="AS4371" s="114"/>
    </row>
    <row r="4372" spans="1:45" s="190" customFormat="1" ht="15" customHeight="1" x14ac:dyDescent="0.2">
      <c r="A4372" s="104"/>
      <c r="B4372" s="104">
        <f>VLOOKUP(BJB!$F$9:$F$5599,Ctrl!$B$4:$C$399,2,0)</f>
        <v>35</v>
      </c>
      <c r="C4372" s="104">
        <f>VLOOKUP(BJB!$G$9:$G$5599,Ctrl!$E$4:$F$399,2,0)</f>
        <v>2</v>
      </c>
      <c r="D4372" s="219">
        <v>1</v>
      </c>
      <c r="E4372" s="104" t="str">
        <f>VLOOKUP(BJB!$F$9:$F$5599,Ctrl!$B$4:$D$399,3,0)</f>
        <v>III</v>
      </c>
      <c r="F4372" s="841" t="s">
        <v>9732</v>
      </c>
      <c r="G4372" s="841" t="s">
        <v>8276</v>
      </c>
      <c r="H4372" s="125"/>
      <c r="I4372" s="220">
        <f>IF(G4371=BJB!$G3819,I4371+1,1)</f>
        <v>1</v>
      </c>
      <c r="J4372" s="912" t="s">
        <v>24221</v>
      </c>
      <c r="K4372" s="121" t="s">
        <v>10972</v>
      </c>
      <c r="L4372" s="104" t="s">
        <v>6477</v>
      </c>
      <c r="M4372" s="104" t="s">
        <v>4796</v>
      </c>
      <c r="N4372" s="120">
        <v>41026</v>
      </c>
      <c r="O4372" s="105">
        <v>100000000</v>
      </c>
      <c r="P4372" s="105" t="s">
        <v>17268</v>
      </c>
      <c r="Q4372" s="120">
        <v>41940</v>
      </c>
      <c r="R4372" s="105">
        <v>82420698</v>
      </c>
      <c r="S4372" s="146" t="s">
        <v>8382</v>
      </c>
      <c r="T4372" s="109">
        <v>42153</v>
      </c>
      <c r="U4372" s="141">
        <v>49194074</v>
      </c>
      <c r="V4372" s="109">
        <v>42153</v>
      </c>
      <c r="W4372" s="141">
        <v>49194074</v>
      </c>
      <c r="X4372" s="141">
        <v>0</v>
      </c>
      <c r="Y4372" s="141">
        <v>0</v>
      </c>
      <c r="Z4372" s="141">
        <v>0</v>
      </c>
      <c r="AA4372" s="114">
        <v>0</v>
      </c>
      <c r="AB4372" s="114"/>
      <c r="AC4372" s="132"/>
      <c r="AD4372" s="141"/>
      <c r="AE4372" s="106">
        <v>0</v>
      </c>
      <c r="AF4372" s="106">
        <v>0</v>
      </c>
      <c r="AG4372" s="106">
        <v>0</v>
      </c>
      <c r="AH4372" s="106"/>
      <c r="AI4372" s="106"/>
      <c r="AJ4372" s="106"/>
      <c r="AK4372" s="106"/>
      <c r="AL4372" s="106"/>
      <c r="AM4372" s="106"/>
      <c r="AN4372" s="114">
        <f t="shared" si="136"/>
        <v>0</v>
      </c>
      <c r="AO4372" s="114">
        <f t="shared" si="137"/>
        <v>49194074</v>
      </c>
      <c r="AP4372" s="114"/>
      <c r="AQ4372" s="114"/>
      <c r="AR4372" s="114"/>
      <c r="AS4372" s="114"/>
    </row>
    <row r="4373" spans="1:45" s="190" customFormat="1" ht="15" customHeight="1" x14ac:dyDescent="0.2">
      <c r="A4373" s="104"/>
      <c r="B4373" s="104">
        <f>VLOOKUP(BJB!$F$9:$F$5599,Ctrl!$B$4:$C$399,2,0)</f>
        <v>35</v>
      </c>
      <c r="C4373" s="104">
        <f>VLOOKUP(BJB!$G$9:$G$5599,Ctrl!$E$4:$F$399,2,0)</f>
        <v>2</v>
      </c>
      <c r="D4373" s="219">
        <v>1</v>
      </c>
      <c r="E4373" s="104" t="str">
        <f>VLOOKUP(BJB!$F$9:$F$5599,Ctrl!$B$4:$D$399,3,0)</f>
        <v>III</v>
      </c>
      <c r="F4373" s="841" t="s">
        <v>9732</v>
      </c>
      <c r="G4373" s="841" t="s">
        <v>4785</v>
      </c>
      <c r="H4373" s="125"/>
      <c r="I4373" s="220">
        <f>IF(G4372=BJB!$G3820,I4372+1,1)</f>
        <v>1</v>
      </c>
      <c r="J4373" s="912" t="s">
        <v>24222</v>
      </c>
      <c r="K4373" s="121" t="s">
        <v>6184</v>
      </c>
      <c r="L4373" s="104" t="s">
        <v>6477</v>
      </c>
      <c r="M4373" s="104" t="s">
        <v>5281</v>
      </c>
      <c r="N4373" s="120">
        <v>41269</v>
      </c>
      <c r="O4373" s="105">
        <v>175000000</v>
      </c>
      <c r="P4373" s="105" t="s">
        <v>17269</v>
      </c>
      <c r="Q4373" s="120">
        <v>41830</v>
      </c>
      <c r="R4373" s="105">
        <v>105029688</v>
      </c>
      <c r="S4373" s="146" t="s">
        <v>7401</v>
      </c>
      <c r="T4373" s="109">
        <v>42072</v>
      </c>
      <c r="U4373" s="141">
        <v>73520782</v>
      </c>
      <c r="V4373" s="109">
        <v>42072</v>
      </c>
      <c r="W4373" s="141">
        <v>73520782</v>
      </c>
      <c r="X4373" s="141">
        <v>0</v>
      </c>
      <c r="Y4373" s="141">
        <v>0</v>
      </c>
      <c r="Z4373" s="141">
        <v>0</v>
      </c>
      <c r="AA4373" s="114">
        <v>0</v>
      </c>
      <c r="AB4373" s="114"/>
      <c r="AC4373" s="132"/>
      <c r="AD4373" s="141"/>
      <c r="AE4373" s="106">
        <v>0</v>
      </c>
      <c r="AF4373" s="106">
        <v>0</v>
      </c>
      <c r="AG4373" s="106">
        <v>0</v>
      </c>
      <c r="AH4373" s="141"/>
      <c r="AI4373" s="141"/>
      <c r="AJ4373" s="141"/>
      <c r="AK4373" s="141"/>
      <c r="AL4373" s="141"/>
      <c r="AM4373" s="141"/>
      <c r="AN4373" s="114">
        <f t="shared" si="136"/>
        <v>0</v>
      </c>
      <c r="AO4373" s="114">
        <f t="shared" si="137"/>
        <v>73520782</v>
      </c>
      <c r="AP4373" s="114"/>
      <c r="AQ4373" s="114"/>
      <c r="AR4373" s="114"/>
      <c r="AS4373" s="114"/>
    </row>
    <row r="4374" spans="1:45" s="190" customFormat="1" ht="15" customHeight="1" x14ac:dyDescent="0.2">
      <c r="A4374" s="104"/>
      <c r="B4374" s="104">
        <f>VLOOKUP(BJB!$F$9:$F$5599,Ctrl!$B$4:$C$399,2,0)</f>
        <v>35</v>
      </c>
      <c r="C4374" s="104">
        <f>VLOOKUP(BJB!$G$9:$G$5599,Ctrl!$E$4:$F$399,2,0)</f>
        <v>2</v>
      </c>
      <c r="D4374" s="219">
        <v>1</v>
      </c>
      <c r="E4374" s="104" t="str">
        <f>VLOOKUP(BJB!$F$9:$F$5599,Ctrl!$B$4:$D$399,3,0)</f>
        <v>III</v>
      </c>
      <c r="F4374" s="841" t="s">
        <v>9732</v>
      </c>
      <c r="G4374" s="841" t="s">
        <v>4785</v>
      </c>
      <c r="H4374" s="125"/>
      <c r="I4374" s="220">
        <f>IF(G4373=BJB!$G3821,I4373+1,1)</f>
        <v>1</v>
      </c>
      <c r="J4374" s="912"/>
      <c r="K4374" s="121" t="s">
        <v>5701</v>
      </c>
      <c r="L4374" s="104" t="s">
        <v>6477</v>
      </c>
      <c r="M4374" s="104" t="s">
        <v>8202</v>
      </c>
      <c r="N4374" s="120">
        <v>41278</v>
      </c>
      <c r="O4374" s="105">
        <v>30000000</v>
      </c>
      <c r="P4374" s="105"/>
      <c r="Q4374" s="120"/>
      <c r="R4374" s="105"/>
      <c r="S4374" s="146" t="s">
        <v>6222</v>
      </c>
      <c r="T4374" s="109" t="s">
        <v>6222</v>
      </c>
      <c r="U4374" s="141">
        <v>20098527</v>
      </c>
      <c r="V4374" s="109"/>
      <c r="W4374" s="141"/>
      <c r="X4374" s="141"/>
      <c r="Y4374" s="141"/>
      <c r="Z4374" s="141"/>
      <c r="AA4374" s="114">
        <v>0</v>
      </c>
      <c r="AB4374" s="114"/>
      <c r="AC4374" s="132"/>
      <c r="AD4374" s="141"/>
      <c r="AE4374" s="106">
        <v>0</v>
      </c>
      <c r="AF4374" s="106">
        <v>0</v>
      </c>
      <c r="AG4374" s="106">
        <v>0</v>
      </c>
      <c r="AH4374" s="106"/>
      <c r="AI4374" s="106"/>
      <c r="AJ4374" s="106"/>
      <c r="AK4374" s="106"/>
      <c r="AL4374" s="106"/>
      <c r="AM4374" s="106"/>
      <c r="AN4374" s="114">
        <f t="shared" si="136"/>
        <v>0</v>
      </c>
      <c r="AO4374" s="114">
        <f t="shared" si="137"/>
        <v>20098527</v>
      </c>
      <c r="AP4374" s="114"/>
      <c r="AQ4374" s="114"/>
      <c r="AR4374" s="114"/>
      <c r="AS4374" s="114"/>
    </row>
    <row r="4375" spans="1:45" s="190" customFormat="1" ht="15" customHeight="1" x14ac:dyDescent="0.2">
      <c r="A4375" s="104"/>
      <c r="B4375" s="104">
        <f>VLOOKUP(BJB!$F$9:$F$5599,Ctrl!$B$4:$C$399,2,0)</f>
        <v>35</v>
      </c>
      <c r="C4375" s="104">
        <f>VLOOKUP(BJB!$G$9:$G$5599,Ctrl!$E$4:$F$399,2,0)</f>
        <v>2</v>
      </c>
      <c r="D4375" s="219">
        <v>1</v>
      </c>
      <c r="E4375" s="104" t="str">
        <f>VLOOKUP(BJB!$F$9:$F$5599,Ctrl!$B$4:$D$399,3,0)</f>
        <v>III</v>
      </c>
      <c r="F4375" s="841" t="s">
        <v>9732</v>
      </c>
      <c r="G4375" s="841" t="s">
        <v>4785</v>
      </c>
      <c r="H4375" s="125"/>
      <c r="I4375" s="220">
        <f>IF(G4374=BJB!$G3822,I4374+1,1)</f>
        <v>1</v>
      </c>
      <c r="J4375" s="912"/>
      <c r="K4375" s="121" t="s">
        <v>5701</v>
      </c>
      <c r="L4375" s="104" t="s">
        <v>6477</v>
      </c>
      <c r="M4375" s="104" t="s">
        <v>8202</v>
      </c>
      <c r="N4375" s="120">
        <v>41278</v>
      </c>
      <c r="O4375" s="105">
        <v>30000000</v>
      </c>
      <c r="P4375" s="105"/>
      <c r="Q4375" s="120"/>
      <c r="R4375" s="105"/>
      <c r="S4375" s="146" t="s">
        <v>6222</v>
      </c>
      <c r="T4375" s="109">
        <v>42125</v>
      </c>
      <c r="U4375" s="141">
        <v>20098527</v>
      </c>
      <c r="V4375" s="109"/>
      <c r="W4375" s="141"/>
      <c r="X4375" s="141"/>
      <c r="Y4375" s="141"/>
      <c r="Z4375" s="141"/>
      <c r="AA4375" s="114">
        <v>0</v>
      </c>
      <c r="AB4375" s="114"/>
      <c r="AC4375" s="132"/>
      <c r="AD4375" s="141"/>
      <c r="AE4375" s="106">
        <v>0</v>
      </c>
      <c r="AF4375" s="106">
        <v>0</v>
      </c>
      <c r="AG4375" s="106">
        <v>0</v>
      </c>
      <c r="AH4375" s="106"/>
      <c r="AI4375" s="106"/>
      <c r="AJ4375" s="106"/>
      <c r="AK4375" s="106"/>
      <c r="AL4375" s="106"/>
      <c r="AM4375" s="106"/>
      <c r="AN4375" s="114">
        <f t="shared" si="136"/>
        <v>0</v>
      </c>
      <c r="AO4375" s="114">
        <f t="shared" si="137"/>
        <v>20098527</v>
      </c>
      <c r="AP4375" s="114"/>
      <c r="AQ4375" s="114"/>
      <c r="AR4375" s="114"/>
      <c r="AS4375" s="114"/>
    </row>
    <row r="4376" spans="1:45" s="190" customFormat="1" ht="15" customHeight="1" x14ac:dyDescent="0.2">
      <c r="A4376" s="104"/>
      <c r="B4376" s="104">
        <f>VLOOKUP(BJB!$F$9:$F$5599,Ctrl!$B$4:$C$399,2,0)</f>
        <v>35</v>
      </c>
      <c r="C4376" s="104">
        <f>VLOOKUP(BJB!$G$9:$G$5599,Ctrl!$E$4:$F$399,2,0)</f>
        <v>2</v>
      </c>
      <c r="D4376" s="219">
        <v>1</v>
      </c>
      <c r="E4376" s="104" t="str">
        <f>VLOOKUP(BJB!$F$9:$F$5599,Ctrl!$B$4:$D$399,3,0)</f>
        <v>III</v>
      </c>
      <c r="F4376" s="841" t="s">
        <v>9732</v>
      </c>
      <c r="G4376" s="841" t="s">
        <v>4785</v>
      </c>
      <c r="H4376" s="125"/>
      <c r="I4376" s="220">
        <f>IF(G4375=BJB!$G3823,I4375+1,1)</f>
        <v>1</v>
      </c>
      <c r="J4376" s="912" t="s">
        <v>24223</v>
      </c>
      <c r="K4376" s="121" t="s">
        <v>4786</v>
      </c>
      <c r="L4376" s="104" t="s">
        <v>6477</v>
      </c>
      <c r="M4376" s="104" t="s">
        <v>4787</v>
      </c>
      <c r="N4376" s="120">
        <v>41026</v>
      </c>
      <c r="O4376" s="107">
        <v>250000000</v>
      </c>
      <c r="P4376" s="105" t="s">
        <v>17270</v>
      </c>
      <c r="Q4376" s="120">
        <v>41351</v>
      </c>
      <c r="R4376" s="105">
        <v>307891372</v>
      </c>
      <c r="S4376" s="146" t="s">
        <v>4752</v>
      </c>
      <c r="T4376" s="109">
        <v>41389</v>
      </c>
      <c r="U4376" s="114">
        <v>175000000</v>
      </c>
      <c r="V4376" s="109">
        <v>41389</v>
      </c>
      <c r="W4376" s="141">
        <v>175000000</v>
      </c>
      <c r="X4376" s="141">
        <v>0</v>
      </c>
      <c r="Y4376" s="141">
        <v>0</v>
      </c>
      <c r="Z4376" s="141">
        <v>0</v>
      </c>
      <c r="AA4376" s="114">
        <v>5157228</v>
      </c>
      <c r="AB4376" s="114"/>
      <c r="AC4376" s="114"/>
      <c r="AD4376" s="141"/>
      <c r="AE4376" s="106">
        <v>0</v>
      </c>
      <c r="AF4376" s="106">
        <v>0</v>
      </c>
      <c r="AG4376" s="106">
        <v>0</v>
      </c>
      <c r="AH4376" s="114"/>
      <c r="AI4376" s="114"/>
      <c r="AJ4376" s="114"/>
      <c r="AK4376" s="114"/>
      <c r="AL4376" s="114"/>
      <c r="AM4376" s="114"/>
      <c r="AN4376" s="114">
        <f t="shared" si="136"/>
        <v>5157228</v>
      </c>
      <c r="AO4376" s="114">
        <f t="shared" si="137"/>
        <v>169842772</v>
      </c>
      <c r="AP4376" s="114"/>
      <c r="AQ4376" s="114"/>
      <c r="AR4376" s="114"/>
      <c r="AS4376" s="114"/>
    </row>
    <row r="4377" spans="1:45" s="190" customFormat="1" ht="15" customHeight="1" x14ac:dyDescent="0.2">
      <c r="A4377" s="104"/>
      <c r="B4377" s="104">
        <f>VLOOKUP(BJB!$F$9:$F$5599,Ctrl!$B$4:$C$399,2,0)</f>
        <v>35</v>
      </c>
      <c r="C4377" s="104">
        <f>VLOOKUP(BJB!$G$9:$G$5599,Ctrl!$E$4:$F$399,2,0)</f>
        <v>2</v>
      </c>
      <c r="D4377" s="219">
        <v>1</v>
      </c>
      <c r="E4377" s="104" t="str">
        <f>VLOOKUP(BJB!$F$9:$F$5599,Ctrl!$B$4:$D$399,3,0)</f>
        <v>III</v>
      </c>
      <c r="F4377" s="841" t="s">
        <v>9732</v>
      </c>
      <c r="G4377" s="841" t="s">
        <v>4785</v>
      </c>
      <c r="H4377" s="125" t="s">
        <v>6431</v>
      </c>
      <c r="I4377" s="220">
        <f>IF(G4376=BJB!$G3824,I4376+1,1)</f>
        <v>1</v>
      </c>
      <c r="J4377" s="912" t="s">
        <v>24224</v>
      </c>
      <c r="K4377" s="126" t="s">
        <v>4788</v>
      </c>
      <c r="L4377" s="104" t="s">
        <v>6477</v>
      </c>
      <c r="M4377" s="104" t="s">
        <v>4789</v>
      </c>
      <c r="N4377" s="120">
        <v>41052</v>
      </c>
      <c r="O4377" s="107">
        <v>100000000</v>
      </c>
      <c r="P4377" s="105" t="s">
        <v>17271</v>
      </c>
      <c r="Q4377" s="120">
        <v>41456</v>
      </c>
      <c r="R4377" s="105">
        <v>103149423</v>
      </c>
      <c r="S4377" s="146" t="s">
        <v>4790</v>
      </c>
      <c r="T4377" s="120">
        <v>41516</v>
      </c>
      <c r="U4377" s="141">
        <v>70000000</v>
      </c>
      <c r="V4377" s="109">
        <v>41516</v>
      </c>
      <c r="W4377" s="141">
        <v>70000000</v>
      </c>
      <c r="X4377" s="141">
        <v>0</v>
      </c>
      <c r="Y4377" s="141">
        <v>0</v>
      </c>
      <c r="Z4377" s="141">
        <v>0</v>
      </c>
      <c r="AA4377" s="114">
        <v>1566796</v>
      </c>
      <c r="AB4377" s="114"/>
      <c r="AC4377" s="132"/>
      <c r="AD4377" s="141"/>
      <c r="AE4377" s="106">
        <v>0</v>
      </c>
      <c r="AF4377" s="106">
        <v>0</v>
      </c>
      <c r="AG4377" s="106">
        <v>0</v>
      </c>
      <c r="AH4377" s="141"/>
      <c r="AI4377" s="141"/>
      <c r="AJ4377" s="141"/>
      <c r="AK4377" s="141"/>
      <c r="AL4377" s="141"/>
      <c r="AM4377" s="141"/>
      <c r="AN4377" s="114">
        <f t="shared" si="136"/>
        <v>1566796</v>
      </c>
      <c r="AO4377" s="114">
        <f t="shared" si="137"/>
        <v>68433204</v>
      </c>
      <c r="AP4377" s="114"/>
      <c r="AQ4377" s="114"/>
      <c r="AR4377" s="114"/>
      <c r="AS4377" s="114"/>
    </row>
    <row r="4378" spans="1:45" s="190" customFormat="1" ht="15" customHeight="1" x14ac:dyDescent="0.2">
      <c r="A4378" s="104"/>
      <c r="B4378" s="104">
        <f>VLOOKUP(BJB!$F$9:$F$5599,Ctrl!$B$4:$C$399,2,0)</f>
        <v>35</v>
      </c>
      <c r="C4378" s="104">
        <f>VLOOKUP(BJB!$G$9:$G$5599,Ctrl!$E$4:$F$399,2,0)</f>
        <v>2</v>
      </c>
      <c r="D4378" s="219">
        <v>1</v>
      </c>
      <c r="E4378" s="104" t="str">
        <f>VLOOKUP(BJB!$F$9:$F$5599,Ctrl!$B$4:$D$399,3,0)</f>
        <v>III</v>
      </c>
      <c r="F4378" s="841" t="s">
        <v>9732</v>
      </c>
      <c r="G4378" s="841" t="s">
        <v>4785</v>
      </c>
      <c r="H4378" s="125"/>
      <c r="I4378" s="220">
        <f>IF(G4377=BJB!$G3826,I4377+1,1)</f>
        <v>1</v>
      </c>
      <c r="J4378" s="912" t="s">
        <v>24225</v>
      </c>
      <c r="K4378" s="126" t="s">
        <v>4793</v>
      </c>
      <c r="L4378" s="104" t="s">
        <v>6477</v>
      </c>
      <c r="M4378" s="104" t="s">
        <v>4794</v>
      </c>
      <c r="N4378" s="120">
        <v>41124</v>
      </c>
      <c r="O4378" s="107">
        <v>60000000</v>
      </c>
      <c r="P4378" s="105" t="s">
        <v>17272</v>
      </c>
      <c r="Q4378" s="120">
        <v>41486</v>
      </c>
      <c r="R4378" s="105">
        <v>69220798</v>
      </c>
      <c r="S4378" s="146" t="s">
        <v>4790</v>
      </c>
      <c r="T4378" s="120">
        <v>41516</v>
      </c>
      <c r="U4378" s="141">
        <v>42000000</v>
      </c>
      <c r="V4378" s="109">
        <v>41516</v>
      </c>
      <c r="W4378" s="141">
        <v>42000000</v>
      </c>
      <c r="X4378" s="141">
        <v>0</v>
      </c>
      <c r="Y4378" s="141">
        <v>0</v>
      </c>
      <c r="Z4378" s="141">
        <v>0</v>
      </c>
      <c r="AA4378" s="114">
        <v>0</v>
      </c>
      <c r="AB4378" s="114"/>
      <c r="AC4378" s="141"/>
      <c r="AD4378" s="141"/>
      <c r="AE4378" s="106">
        <v>0</v>
      </c>
      <c r="AF4378" s="106">
        <v>0</v>
      </c>
      <c r="AG4378" s="106">
        <v>0</v>
      </c>
      <c r="AH4378" s="141"/>
      <c r="AI4378" s="141"/>
      <c r="AJ4378" s="141"/>
      <c r="AK4378" s="141"/>
      <c r="AL4378" s="141"/>
      <c r="AM4378" s="141"/>
      <c r="AN4378" s="114">
        <f t="shared" si="136"/>
        <v>0</v>
      </c>
      <c r="AO4378" s="114">
        <f t="shared" si="137"/>
        <v>42000000</v>
      </c>
      <c r="AP4378" s="114"/>
      <c r="AQ4378" s="114"/>
      <c r="AR4378" s="114"/>
      <c r="AS4378" s="114"/>
    </row>
    <row r="4379" spans="1:45" s="190" customFormat="1" ht="15" customHeight="1" x14ac:dyDescent="0.2">
      <c r="A4379" s="104"/>
      <c r="B4379" s="104">
        <f>VLOOKUP(BJB!$F$9:$F$5599,Ctrl!$B$4:$C$399,2,0)</f>
        <v>35</v>
      </c>
      <c r="C4379" s="104">
        <f>VLOOKUP(BJB!$G$9:$G$5599,Ctrl!$E$4:$F$399,2,0)</f>
        <v>2</v>
      </c>
      <c r="D4379" s="219">
        <v>1</v>
      </c>
      <c r="E4379" s="104" t="str">
        <f>VLOOKUP(BJB!$F$9:$F$5599,Ctrl!$B$4:$D$399,3,0)</f>
        <v>III</v>
      </c>
      <c r="F4379" s="841" t="s">
        <v>9732</v>
      </c>
      <c r="G4379" s="841" t="s">
        <v>4785</v>
      </c>
      <c r="H4379" s="125"/>
      <c r="I4379" s="220">
        <f>IF(G4378=BJB!$G3827,I4378+1,1)</f>
        <v>1</v>
      </c>
      <c r="J4379" s="912" t="s">
        <v>24226</v>
      </c>
      <c r="K4379" s="126" t="s">
        <v>4795</v>
      </c>
      <c r="L4379" s="104" t="s">
        <v>6477</v>
      </c>
      <c r="M4379" s="104" t="s">
        <v>4796</v>
      </c>
      <c r="N4379" s="120">
        <v>41026</v>
      </c>
      <c r="O4379" s="107">
        <v>100000000</v>
      </c>
      <c r="P4379" s="105" t="s">
        <v>17273</v>
      </c>
      <c r="Q4379" s="120">
        <v>41555</v>
      </c>
      <c r="R4379" s="105">
        <v>82538256</v>
      </c>
      <c r="S4379" s="146" t="s">
        <v>196</v>
      </c>
      <c r="T4379" s="120">
        <v>41578</v>
      </c>
      <c r="U4379" s="141">
        <v>57776780</v>
      </c>
      <c r="V4379" s="109">
        <v>41571</v>
      </c>
      <c r="W4379" s="141">
        <v>57776780</v>
      </c>
      <c r="X4379" s="141">
        <v>0</v>
      </c>
      <c r="Y4379" s="141">
        <v>0</v>
      </c>
      <c r="Z4379" s="141">
        <v>0</v>
      </c>
      <c r="AA4379" s="114">
        <v>57776780</v>
      </c>
      <c r="AB4379" s="114"/>
      <c r="AC4379" s="141"/>
      <c r="AD4379" s="141"/>
      <c r="AE4379" s="106">
        <v>0</v>
      </c>
      <c r="AF4379" s="106">
        <v>0</v>
      </c>
      <c r="AG4379" s="106">
        <v>0</v>
      </c>
      <c r="AH4379" s="141"/>
      <c r="AI4379" s="141"/>
      <c r="AJ4379" s="141"/>
      <c r="AK4379" s="141"/>
      <c r="AL4379" s="141"/>
      <c r="AM4379" s="141"/>
      <c r="AN4379" s="114">
        <f t="shared" si="136"/>
        <v>57776780</v>
      </c>
      <c r="AO4379" s="114">
        <f t="shared" si="137"/>
        <v>0</v>
      </c>
      <c r="AP4379" s="114"/>
      <c r="AQ4379" s="114"/>
      <c r="AR4379" s="114"/>
      <c r="AS4379" s="114"/>
    </row>
    <row r="4380" spans="1:45" s="190" customFormat="1" ht="15" customHeight="1" x14ac:dyDescent="0.2">
      <c r="A4380" s="104"/>
      <c r="B4380" s="104">
        <f>VLOOKUP(BJB!$F$9:$F$5599,Ctrl!$B$4:$C$399,2,0)</f>
        <v>35</v>
      </c>
      <c r="C4380" s="104">
        <f>VLOOKUP(BJB!$G$9:$G$5599,Ctrl!$E$4:$F$399,2,0)</f>
        <v>2</v>
      </c>
      <c r="D4380" s="219">
        <v>1</v>
      </c>
      <c r="E4380" s="104" t="str">
        <f>VLOOKUP(BJB!$F$9:$F$5599,Ctrl!$B$4:$D$399,3,0)</f>
        <v>III</v>
      </c>
      <c r="F4380" s="841" t="s">
        <v>9732</v>
      </c>
      <c r="G4380" s="841" t="s">
        <v>4785</v>
      </c>
      <c r="H4380" s="125">
        <v>1120425000050</v>
      </c>
      <c r="I4380" s="220">
        <f>IF(G4379=BJB!$G3829,I4379+1,1)</f>
        <v>1</v>
      </c>
      <c r="J4380" s="912" t="s">
        <v>24227</v>
      </c>
      <c r="K4380" s="126" t="s">
        <v>2094</v>
      </c>
      <c r="L4380" s="104" t="s">
        <v>6477</v>
      </c>
      <c r="M4380" s="104" t="s">
        <v>4789</v>
      </c>
      <c r="N4380" s="120">
        <v>41052</v>
      </c>
      <c r="O4380" s="107">
        <v>35000000</v>
      </c>
      <c r="P4380" s="105" t="s">
        <v>17274</v>
      </c>
      <c r="Q4380" s="120">
        <v>41555</v>
      </c>
      <c r="R4380" s="105">
        <v>37983147</v>
      </c>
      <c r="S4380" s="146" t="s">
        <v>196</v>
      </c>
      <c r="T4380" s="120">
        <v>41578</v>
      </c>
      <c r="U4380" s="141">
        <v>24500000</v>
      </c>
      <c r="V4380" s="109">
        <v>41571</v>
      </c>
      <c r="W4380" s="141">
        <v>24500000</v>
      </c>
      <c r="X4380" s="141">
        <v>0</v>
      </c>
      <c r="Y4380" s="141">
        <v>0</v>
      </c>
      <c r="Z4380" s="141">
        <v>0</v>
      </c>
      <c r="AA4380" s="114">
        <v>700442</v>
      </c>
      <c r="AB4380" s="114"/>
      <c r="AC4380" s="132"/>
      <c r="AD4380" s="141"/>
      <c r="AE4380" s="106">
        <v>0</v>
      </c>
      <c r="AF4380" s="106">
        <v>0</v>
      </c>
      <c r="AG4380" s="106">
        <v>0</v>
      </c>
      <c r="AH4380" s="141"/>
      <c r="AI4380" s="141"/>
      <c r="AJ4380" s="141"/>
      <c r="AK4380" s="141"/>
      <c r="AL4380" s="141"/>
      <c r="AM4380" s="141"/>
      <c r="AN4380" s="114">
        <f t="shared" si="136"/>
        <v>700442</v>
      </c>
      <c r="AO4380" s="114">
        <f t="shared" si="137"/>
        <v>23799558</v>
      </c>
      <c r="AP4380" s="114"/>
      <c r="AQ4380" s="114"/>
      <c r="AR4380" s="114"/>
      <c r="AS4380" s="114"/>
    </row>
    <row r="4381" spans="1:45" s="190" customFormat="1" ht="15" customHeight="1" x14ac:dyDescent="0.2">
      <c r="A4381" s="104"/>
      <c r="B4381" s="104">
        <f>VLOOKUP(BJB!$F$9:$F$5599,Ctrl!$B$4:$C$399,2,0)</f>
        <v>35</v>
      </c>
      <c r="C4381" s="104">
        <f>VLOOKUP(BJB!$G$9:$G$5599,Ctrl!$E$4:$F$399,2,0)</f>
        <v>2</v>
      </c>
      <c r="D4381" s="219">
        <v>1</v>
      </c>
      <c r="E4381" s="104" t="str">
        <f>VLOOKUP(BJB!$F$9:$F$5599,Ctrl!$B$4:$D$399,3,0)</f>
        <v>III</v>
      </c>
      <c r="F4381" s="841" t="s">
        <v>9732</v>
      </c>
      <c r="G4381" s="841" t="s">
        <v>4785</v>
      </c>
      <c r="H4381" s="125"/>
      <c r="I4381" s="220">
        <f>IF(G4380=BJB!$G3830,I4380+1,1)</f>
        <v>1</v>
      </c>
      <c r="J4381" s="912" t="s">
        <v>24228</v>
      </c>
      <c r="K4381" s="126" t="s">
        <v>4799</v>
      </c>
      <c r="L4381" s="104" t="s">
        <v>6477</v>
      </c>
      <c r="M4381" s="104" t="s">
        <v>4800</v>
      </c>
      <c r="N4381" s="120">
        <v>40945</v>
      </c>
      <c r="O4381" s="107">
        <v>80000000</v>
      </c>
      <c r="P4381" s="105" t="s">
        <v>17275</v>
      </c>
      <c r="Q4381" s="120">
        <v>41555</v>
      </c>
      <c r="R4381" s="105">
        <v>54210153</v>
      </c>
      <c r="S4381" s="146" t="s">
        <v>196</v>
      </c>
      <c r="T4381" s="120">
        <v>41578</v>
      </c>
      <c r="U4381" s="141">
        <v>37947107</v>
      </c>
      <c r="V4381" s="109">
        <v>41571</v>
      </c>
      <c r="W4381" s="141">
        <v>37947107</v>
      </c>
      <c r="X4381" s="141">
        <v>0</v>
      </c>
      <c r="Y4381" s="141">
        <v>0</v>
      </c>
      <c r="Z4381" s="141">
        <v>0</v>
      </c>
      <c r="AA4381" s="114">
        <v>37947107</v>
      </c>
      <c r="AB4381" s="114"/>
      <c r="AC4381" s="141"/>
      <c r="AD4381" s="141"/>
      <c r="AE4381" s="106">
        <v>0</v>
      </c>
      <c r="AF4381" s="106">
        <v>0</v>
      </c>
      <c r="AG4381" s="106">
        <v>0</v>
      </c>
      <c r="AH4381" s="141"/>
      <c r="AI4381" s="141"/>
      <c r="AJ4381" s="141"/>
      <c r="AK4381" s="141"/>
      <c r="AL4381" s="141"/>
      <c r="AM4381" s="141"/>
      <c r="AN4381" s="114">
        <f t="shared" si="136"/>
        <v>37947107</v>
      </c>
      <c r="AO4381" s="114">
        <f t="shared" si="137"/>
        <v>0</v>
      </c>
      <c r="AP4381" s="114"/>
      <c r="AQ4381" s="114"/>
      <c r="AR4381" s="114"/>
      <c r="AS4381" s="114"/>
    </row>
    <row r="4382" spans="1:45" s="190" customFormat="1" ht="15" customHeight="1" x14ac:dyDescent="0.2">
      <c r="A4382" s="104"/>
      <c r="B4382" s="104">
        <f>VLOOKUP(BJB!$F$9:$F$5599,Ctrl!$B$4:$C$399,2,0)</f>
        <v>35</v>
      </c>
      <c r="C4382" s="104">
        <f>VLOOKUP(BJB!$G$9:$G$5599,Ctrl!$E$4:$F$399,2,0)</f>
        <v>2</v>
      </c>
      <c r="D4382" s="219">
        <v>1</v>
      </c>
      <c r="E4382" s="104" t="str">
        <f>VLOOKUP(BJB!$F$9:$F$5599,Ctrl!$B$4:$D$399,3,0)</f>
        <v>III</v>
      </c>
      <c r="F4382" s="841" t="s">
        <v>9732</v>
      </c>
      <c r="G4382" s="841" t="s">
        <v>4785</v>
      </c>
      <c r="H4382" s="125"/>
      <c r="I4382" s="220">
        <f>IF(G4381=BJB!$G3831,I4381+1,1)</f>
        <v>1</v>
      </c>
      <c r="J4382" s="912" t="s">
        <v>24229</v>
      </c>
      <c r="K4382" s="126" t="s">
        <v>4801</v>
      </c>
      <c r="L4382" s="104" t="s">
        <v>6477</v>
      </c>
      <c r="M4382" s="127" t="s">
        <v>4798</v>
      </c>
      <c r="N4382" s="128">
        <v>41085</v>
      </c>
      <c r="O4382" s="140">
        <v>250000000</v>
      </c>
      <c r="P4382" s="105" t="s">
        <v>17276</v>
      </c>
      <c r="Q4382" s="120">
        <v>41555</v>
      </c>
      <c r="R4382" s="105">
        <v>260966343</v>
      </c>
      <c r="S4382" s="234" t="s">
        <v>127</v>
      </c>
      <c r="T4382" s="130">
        <v>41597</v>
      </c>
      <c r="U4382" s="141">
        <v>175000000</v>
      </c>
      <c r="V4382" s="109">
        <v>41597</v>
      </c>
      <c r="W4382" s="141">
        <v>175000000</v>
      </c>
      <c r="X4382" s="141">
        <v>0</v>
      </c>
      <c r="Y4382" s="141">
        <v>0</v>
      </c>
      <c r="Z4382" s="141">
        <v>0</v>
      </c>
      <c r="AA4382" s="114">
        <v>0</v>
      </c>
      <c r="AB4382" s="114"/>
      <c r="AC4382" s="141"/>
      <c r="AD4382" s="141"/>
      <c r="AE4382" s="106">
        <v>0</v>
      </c>
      <c r="AF4382" s="106">
        <v>0</v>
      </c>
      <c r="AG4382" s="106">
        <v>0</v>
      </c>
      <c r="AH4382" s="141"/>
      <c r="AI4382" s="141"/>
      <c r="AJ4382" s="141"/>
      <c r="AK4382" s="141"/>
      <c r="AL4382" s="141"/>
      <c r="AM4382" s="141"/>
      <c r="AN4382" s="114">
        <f t="shared" si="136"/>
        <v>0</v>
      </c>
      <c r="AO4382" s="114">
        <f t="shared" si="137"/>
        <v>175000000</v>
      </c>
      <c r="AP4382" s="114"/>
      <c r="AQ4382" s="114"/>
      <c r="AR4382" s="114"/>
      <c r="AS4382" s="114"/>
    </row>
    <row r="4383" spans="1:45" s="190" customFormat="1" ht="15" customHeight="1" x14ac:dyDescent="0.2">
      <c r="A4383" s="104"/>
      <c r="B4383" s="104">
        <f>VLOOKUP(BJB!$F$9:$F$5599,Ctrl!$B$4:$C$399,2,0)</f>
        <v>35</v>
      </c>
      <c r="C4383" s="104">
        <f>VLOOKUP(BJB!$G$9:$G$5599,Ctrl!$E$4:$F$399,2,0)</f>
        <v>2</v>
      </c>
      <c r="D4383" s="219">
        <v>1</v>
      </c>
      <c r="E4383" s="104" t="str">
        <f>VLOOKUP(BJB!$F$9:$F$5599,Ctrl!$B$4:$D$399,3,0)</f>
        <v>III</v>
      </c>
      <c r="F4383" s="841" t="s">
        <v>9732</v>
      </c>
      <c r="G4383" s="841" t="s">
        <v>4785</v>
      </c>
      <c r="H4383" s="125"/>
      <c r="I4383" s="220">
        <f>IF(G4382=BJB!$G3833,I4382+1,1)</f>
        <v>1</v>
      </c>
      <c r="J4383" s="912" t="s">
        <v>24230</v>
      </c>
      <c r="K4383" s="126" t="s">
        <v>4803</v>
      </c>
      <c r="L4383" s="104" t="s">
        <v>6477</v>
      </c>
      <c r="M4383" s="127" t="s">
        <v>4789</v>
      </c>
      <c r="N4383" s="120">
        <v>41052</v>
      </c>
      <c r="O4383" s="140">
        <v>120000000</v>
      </c>
      <c r="P4383" s="105" t="s">
        <v>17277</v>
      </c>
      <c r="Q4383" s="120">
        <v>41555</v>
      </c>
      <c r="R4383" s="105">
        <v>120077336</v>
      </c>
      <c r="S4383" s="234" t="s">
        <v>127</v>
      </c>
      <c r="T4383" s="130">
        <v>41599</v>
      </c>
      <c r="U4383" s="141">
        <v>84000000</v>
      </c>
      <c r="V4383" s="109">
        <v>41599</v>
      </c>
      <c r="W4383" s="141">
        <v>84000000</v>
      </c>
      <c r="X4383" s="141">
        <v>0</v>
      </c>
      <c r="Y4383" s="141">
        <v>0</v>
      </c>
      <c r="Z4383" s="141">
        <v>0</v>
      </c>
      <c r="AA4383" s="114">
        <v>0</v>
      </c>
      <c r="AB4383" s="114"/>
      <c r="AC4383" s="141"/>
      <c r="AD4383" s="141"/>
      <c r="AE4383" s="106">
        <v>0</v>
      </c>
      <c r="AF4383" s="106">
        <v>0</v>
      </c>
      <c r="AG4383" s="106">
        <v>0</v>
      </c>
      <c r="AH4383" s="141"/>
      <c r="AI4383" s="141"/>
      <c r="AJ4383" s="141"/>
      <c r="AK4383" s="141"/>
      <c r="AL4383" s="141"/>
      <c r="AM4383" s="141"/>
      <c r="AN4383" s="114">
        <f t="shared" si="136"/>
        <v>0</v>
      </c>
      <c r="AO4383" s="114">
        <f t="shared" si="137"/>
        <v>84000000</v>
      </c>
      <c r="AP4383" s="114"/>
      <c r="AQ4383" s="114"/>
      <c r="AR4383" s="114"/>
      <c r="AS4383" s="114"/>
    </row>
    <row r="4384" spans="1:45" s="190" customFormat="1" ht="15" customHeight="1" x14ac:dyDescent="0.2">
      <c r="A4384" s="104"/>
      <c r="B4384" s="104">
        <f>VLOOKUP(BJB!$F$9:$F$5599,Ctrl!$B$4:$C$399,2,0)</f>
        <v>35</v>
      </c>
      <c r="C4384" s="104">
        <f>VLOOKUP(BJB!$G$9:$G$5599,Ctrl!$E$4:$F$399,2,0)</f>
        <v>2</v>
      </c>
      <c r="D4384" s="219">
        <v>1</v>
      </c>
      <c r="E4384" s="104" t="str">
        <f>VLOOKUP(BJB!$F$9:$F$5599,Ctrl!$B$4:$D$399,3,0)</f>
        <v>III</v>
      </c>
      <c r="F4384" s="841" t="s">
        <v>9732</v>
      </c>
      <c r="G4384" s="841" t="s">
        <v>4785</v>
      </c>
      <c r="H4384" s="125">
        <v>1130225000322</v>
      </c>
      <c r="I4384" s="220">
        <f>IF(G4383=BJB!$G3834,I4383+1,1)</f>
        <v>1</v>
      </c>
      <c r="J4384" s="912" t="s">
        <v>24231</v>
      </c>
      <c r="K4384" s="126" t="s">
        <v>3786</v>
      </c>
      <c r="L4384" s="104" t="s">
        <v>6477</v>
      </c>
      <c r="M4384" s="127" t="s">
        <v>5028</v>
      </c>
      <c r="N4384" s="128">
        <v>41179</v>
      </c>
      <c r="O4384" s="140">
        <v>20000000</v>
      </c>
      <c r="P4384" s="105" t="s">
        <v>17278</v>
      </c>
      <c r="Q4384" s="120">
        <v>41617</v>
      </c>
      <c r="R4384" s="105">
        <v>23049515</v>
      </c>
      <c r="S4384" s="234" t="s">
        <v>4963</v>
      </c>
      <c r="T4384" s="130">
        <v>41670</v>
      </c>
      <c r="U4384" s="141">
        <v>14000000</v>
      </c>
      <c r="V4384" s="109">
        <v>41640</v>
      </c>
      <c r="W4384" s="141">
        <v>14000000</v>
      </c>
      <c r="X4384" s="141">
        <v>0</v>
      </c>
      <c r="Y4384" s="141">
        <v>0</v>
      </c>
      <c r="Z4384" s="141">
        <v>0</v>
      </c>
      <c r="AA4384" s="114">
        <v>3116926</v>
      </c>
      <c r="AB4384" s="114"/>
      <c r="AC4384" s="132"/>
      <c r="AD4384" s="141"/>
      <c r="AE4384" s="106">
        <v>0</v>
      </c>
      <c r="AF4384" s="106">
        <v>0</v>
      </c>
      <c r="AG4384" s="106">
        <v>0</v>
      </c>
      <c r="AH4384" s="141"/>
      <c r="AI4384" s="141"/>
      <c r="AJ4384" s="141"/>
      <c r="AK4384" s="141"/>
      <c r="AL4384" s="141"/>
      <c r="AM4384" s="141"/>
      <c r="AN4384" s="114">
        <f t="shared" si="136"/>
        <v>3116926</v>
      </c>
      <c r="AO4384" s="114">
        <f t="shared" si="137"/>
        <v>10883074</v>
      </c>
      <c r="AP4384" s="114"/>
      <c r="AQ4384" s="114"/>
      <c r="AR4384" s="114"/>
      <c r="AS4384" s="114"/>
    </row>
    <row r="4385" spans="1:45" s="190" customFormat="1" ht="15" customHeight="1" x14ac:dyDescent="0.2">
      <c r="A4385" s="104"/>
      <c r="B4385" s="104">
        <f>VLOOKUP(BJB!$F$9:$F$5599,Ctrl!$B$4:$C$399,2,0)</f>
        <v>35</v>
      </c>
      <c r="C4385" s="104">
        <f>VLOOKUP(BJB!$G$9:$G$5599,Ctrl!$E$4:$F$399,2,0)</f>
        <v>2</v>
      </c>
      <c r="D4385" s="219">
        <v>1</v>
      </c>
      <c r="E4385" s="104" t="str">
        <f>VLOOKUP(BJB!$F$9:$F$5599,Ctrl!$B$4:$D$399,3,0)</f>
        <v>III</v>
      </c>
      <c r="F4385" s="841" t="s">
        <v>9732</v>
      </c>
      <c r="G4385" s="841" t="s">
        <v>4785</v>
      </c>
      <c r="H4385" s="125">
        <v>1120412000527</v>
      </c>
      <c r="I4385" s="220">
        <f>IF(G4384=BJB!$G3835,I4384+1,1)</f>
        <v>1</v>
      </c>
      <c r="J4385" s="912" t="s">
        <v>24232</v>
      </c>
      <c r="K4385" s="126" t="s">
        <v>5026</v>
      </c>
      <c r="L4385" s="104" t="s">
        <v>6477</v>
      </c>
      <c r="M4385" s="127" t="s">
        <v>4789</v>
      </c>
      <c r="N4385" s="120">
        <v>41052</v>
      </c>
      <c r="O4385" s="140">
        <v>30000000</v>
      </c>
      <c r="P4385" s="105" t="s">
        <v>17279</v>
      </c>
      <c r="Q4385" s="120">
        <v>41617</v>
      </c>
      <c r="R4385" s="105">
        <v>55790421</v>
      </c>
      <c r="S4385" s="234" t="s">
        <v>4963</v>
      </c>
      <c r="T4385" s="130">
        <v>41670</v>
      </c>
      <c r="U4385" s="141">
        <v>21000000</v>
      </c>
      <c r="V4385" s="109">
        <v>41640</v>
      </c>
      <c r="W4385" s="141">
        <v>21000000</v>
      </c>
      <c r="X4385" s="141">
        <v>0</v>
      </c>
      <c r="Y4385" s="141">
        <v>0</v>
      </c>
      <c r="Z4385" s="141">
        <v>0</v>
      </c>
      <c r="AA4385" s="114">
        <v>1522500</v>
      </c>
      <c r="AB4385" s="114"/>
      <c r="AC4385" s="132"/>
      <c r="AD4385" s="141"/>
      <c r="AE4385" s="106">
        <v>0</v>
      </c>
      <c r="AF4385" s="106">
        <v>0</v>
      </c>
      <c r="AG4385" s="106">
        <v>0</v>
      </c>
      <c r="AH4385" s="141"/>
      <c r="AI4385" s="141"/>
      <c r="AJ4385" s="141"/>
      <c r="AK4385" s="141"/>
      <c r="AL4385" s="141"/>
      <c r="AM4385" s="141"/>
      <c r="AN4385" s="114">
        <f t="shared" si="136"/>
        <v>1522500</v>
      </c>
      <c r="AO4385" s="114">
        <f t="shared" si="137"/>
        <v>19477500</v>
      </c>
      <c r="AP4385" s="114"/>
      <c r="AQ4385" s="114"/>
      <c r="AR4385" s="114"/>
      <c r="AS4385" s="114"/>
    </row>
    <row r="4386" spans="1:45" s="190" customFormat="1" ht="15" customHeight="1" x14ac:dyDescent="0.2">
      <c r="A4386" s="104"/>
      <c r="B4386" s="104">
        <f>VLOOKUP(BJB!$F$9:$F$5599,Ctrl!$B$4:$C$399,2,0)</f>
        <v>35</v>
      </c>
      <c r="C4386" s="104">
        <f>VLOOKUP(BJB!$G$9:$G$5599,Ctrl!$E$4:$F$399,2,0)</f>
        <v>2</v>
      </c>
      <c r="D4386" s="219">
        <v>1</v>
      </c>
      <c r="E4386" s="104" t="str">
        <f>VLOOKUP(BJB!$F$9:$F$5599,Ctrl!$B$4:$D$399,3,0)</f>
        <v>III</v>
      </c>
      <c r="F4386" s="841" t="s">
        <v>9732</v>
      </c>
      <c r="G4386" s="841" t="s">
        <v>4785</v>
      </c>
      <c r="H4386" s="125">
        <v>1111223000602</v>
      </c>
      <c r="I4386" s="220">
        <f>IF(G4385=BJB!$G3836,I4385+1,1)</f>
        <v>1</v>
      </c>
      <c r="J4386" s="912" t="s">
        <v>24233</v>
      </c>
      <c r="K4386" s="126" t="s">
        <v>5027</v>
      </c>
      <c r="L4386" s="104" t="s">
        <v>6477</v>
      </c>
      <c r="M4386" s="127" t="s">
        <v>5029</v>
      </c>
      <c r="N4386" s="128">
        <v>40945</v>
      </c>
      <c r="O4386" s="140">
        <v>50000000</v>
      </c>
      <c r="P4386" s="105" t="s">
        <v>17280</v>
      </c>
      <c r="Q4386" s="120">
        <v>41617</v>
      </c>
      <c r="R4386" s="105">
        <v>26162152</v>
      </c>
      <c r="S4386" s="234" t="s">
        <v>4963</v>
      </c>
      <c r="T4386" s="130">
        <v>41670</v>
      </c>
      <c r="U4386" s="141">
        <v>18313506</v>
      </c>
      <c r="V4386" s="109">
        <v>41640</v>
      </c>
      <c r="W4386" s="141">
        <v>18313506</v>
      </c>
      <c r="X4386" s="141">
        <v>0</v>
      </c>
      <c r="Y4386" s="141">
        <v>0</v>
      </c>
      <c r="Z4386" s="141">
        <v>0</v>
      </c>
      <c r="AA4386" s="114">
        <v>1461735</v>
      </c>
      <c r="AB4386" s="114"/>
      <c r="AC4386" s="132"/>
      <c r="AD4386" s="141"/>
      <c r="AE4386" s="106">
        <v>0</v>
      </c>
      <c r="AF4386" s="106">
        <v>0</v>
      </c>
      <c r="AG4386" s="106">
        <v>0</v>
      </c>
      <c r="AH4386" s="222"/>
      <c r="AI4386" s="141"/>
      <c r="AJ4386" s="141"/>
      <c r="AK4386" s="141"/>
      <c r="AL4386" s="141"/>
      <c r="AM4386" s="141"/>
      <c r="AN4386" s="114">
        <f t="shared" si="136"/>
        <v>1461735</v>
      </c>
      <c r="AO4386" s="114">
        <f t="shared" si="137"/>
        <v>16851771</v>
      </c>
      <c r="AP4386" s="114"/>
      <c r="AQ4386" s="114"/>
      <c r="AR4386" s="114"/>
      <c r="AS4386" s="114"/>
    </row>
    <row r="4387" spans="1:45" s="190" customFormat="1" ht="15" customHeight="1" x14ac:dyDescent="0.2">
      <c r="A4387" s="104"/>
      <c r="B4387" s="104">
        <f>VLOOKUP(BJB!$F$9:$F$5599,Ctrl!$B$4:$C$399,2,0)</f>
        <v>35</v>
      </c>
      <c r="C4387" s="104">
        <f>VLOOKUP(BJB!$G$9:$G$5599,Ctrl!$E$4:$F$399,2,0)</f>
        <v>2</v>
      </c>
      <c r="D4387" s="219">
        <v>1</v>
      </c>
      <c r="E4387" s="104" t="str">
        <f>VLOOKUP(BJB!$F$9:$F$5599,Ctrl!$B$4:$D$399,3,0)</f>
        <v>III</v>
      </c>
      <c r="F4387" s="841" t="s">
        <v>9732</v>
      </c>
      <c r="G4387" s="841" t="s">
        <v>4785</v>
      </c>
      <c r="H4387" s="125"/>
      <c r="I4387" s="220">
        <f>IF(G4386=BJB!$G3837,I4386+1,1)</f>
        <v>1</v>
      </c>
      <c r="J4387" s="912" t="s">
        <v>24234</v>
      </c>
      <c r="K4387" s="126" t="s">
        <v>5278</v>
      </c>
      <c r="L4387" s="104" t="s">
        <v>6477</v>
      </c>
      <c r="M4387" s="127" t="s">
        <v>4798</v>
      </c>
      <c r="N4387" s="128">
        <v>41085</v>
      </c>
      <c r="O4387" s="140">
        <v>100000000</v>
      </c>
      <c r="P4387" s="105" t="s">
        <v>17281</v>
      </c>
      <c r="Q4387" s="120">
        <v>41617</v>
      </c>
      <c r="R4387" s="105">
        <v>95104359</v>
      </c>
      <c r="S4387" s="234" t="s">
        <v>5086</v>
      </c>
      <c r="T4387" s="130">
        <v>41729</v>
      </c>
      <c r="U4387" s="141">
        <v>66573051</v>
      </c>
      <c r="V4387" s="109">
        <v>41699</v>
      </c>
      <c r="W4387" s="141">
        <v>66573051</v>
      </c>
      <c r="X4387" s="141">
        <v>0</v>
      </c>
      <c r="Y4387" s="141">
        <v>0</v>
      </c>
      <c r="Z4387" s="141">
        <v>0</v>
      </c>
      <c r="AA4387" s="114">
        <v>0</v>
      </c>
      <c r="AB4387" s="114"/>
      <c r="AC4387" s="141"/>
      <c r="AD4387" s="141"/>
      <c r="AE4387" s="106">
        <v>0</v>
      </c>
      <c r="AF4387" s="106">
        <v>0</v>
      </c>
      <c r="AG4387" s="106">
        <v>0</v>
      </c>
      <c r="AH4387" s="141"/>
      <c r="AI4387" s="141"/>
      <c r="AJ4387" s="141"/>
      <c r="AK4387" s="141"/>
      <c r="AL4387" s="141"/>
      <c r="AM4387" s="141"/>
      <c r="AN4387" s="114">
        <f t="shared" si="136"/>
        <v>0</v>
      </c>
      <c r="AO4387" s="114">
        <f t="shared" si="137"/>
        <v>66573051</v>
      </c>
      <c r="AP4387" s="114"/>
      <c r="AQ4387" s="114"/>
      <c r="AR4387" s="114"/>
      <c r="AS4387" s="114"/>
    </row>
    <row r="4388" spans="1:45" s="190" customFormat="1" ht="15" customHeight="1" x14ac:dyDescent="0.2">
      <c r="A4388" s="104"/>
      <c r="B4388" s="104">
        <f>VLOOKUP(BJB!$F$9:$F$5599,Ctrl!$B$4:$C$399,2,0)</f>
        <v>35</v>
      </c>
      <c r="C4388" s="104">
        <f>VLOOKUP(BJB!$G$9:$G$5599,Ctrl!$E$4:$F$399,2,0)</f>
        <v>2</v>
      </c>
      <c r="D4388" s="219">
        <v>1</v>
      </c>
      <c r="E4388" s="104" t="str">
        <f>VLOOKUP(BJB!$F$9:$F$5599,Ctrl!$B$4:$D$399,3,0)</f>
        <v>III</v>
      </c>
      <c r="F4388" s="841" t="s">
        <v>9732</v>
      </c>
      <c r="G4388" s="841" t="s">
        <v>4785</v>
      </c>
      <c r="H4388" s="125" t="s">
        <v>6730</v>
      </c>
      <c r="I4388" s="220">
        <f>IF(G4387=BJB!$G3838,I4387+1,1)</f>
        <v>1</v>
      </c>
      <c r="J4388" s="912" t="s">
        <v>24235</v>
      </c>
      <c r="K4388" s="126" t="s">
        <v>5279</v>
      </c>
      <c r="L4388" s="104" t="s">
        <v>6477</v>
      </c>
      <c r="M4388" s="127" t="s">
        <v>4789</v>
      </c>
      <c r="N4388" s="128">
        <v>41042</v>
      </c>
      <c r="O4388" s="140">
        <v>100000000</v>
      </c>
      <c r="P4388" s="105" t="s">
        <v>17282</v>
      </c>
      <c r="Q4388" s="120">
        <v>41617</v>
      </c>
      <c r="R4388" s="105">
        <v>79698452</v>
      </c>
      <c r="S4388" s="234" t="s">
        <v>5086</v>
      </c>
      <c r="T4388" s="130">
        <v>41729</v>
      </c>
      <c r="U4388" s="141">
        <v>55788916</v>
      </c>
      <c r="V4388" s="109">
        <v>41699</v>
      </c>
      <c r="W4388" s="141">
        <v>55788916</v>
      </c>
      <c r="X4388" s="141">
        <v>0</v>
      </c>
      <c r="Y4388" s="141">
        <v>0</v>
      </c>
      <c r="Z4388" s="141">
        <v>0</v>
      </c>
      <c r="AA4388" s="114">
        <v>4903587</v>
      </c>
      <c r="AB4388" s="114"/>
      <c r="AC4388" s="132"/>
      <c r="AD4388" s="141"/>
      <c r="AE4388" s="106">
        <v>0</v>
      </c>
      <c r="AF4388" s="106">
        <v>0</v>
      </c>
      <c r="AG4388" s="106">
        <v>0</v>
      </c>
      <c r="AH4388" s="141"/>
      <c r="AI4388" s="141"/>
      <c r="AJ4388" s="141"/>
      <c r="AK4388" s="141"/>
      <c r="AL4388" s="141"/>
      <c r="AM4388" s="141"/>
      <c r="AN4388" s="114">
        <f t="shared" si="136"/>
        <v>4903587</v>
      </c>
      <c r="AO4388" s="114">
        <f t="shared" si="137"/>
        <v>50885329</v>
      </c>
      <c r="AP4388" s="114"/>
      <c r="AQ4388" s="114"/>
      <c r="AR4388" s="114"/>
      <c r="AS4388" s="114"/>
    </row>
    <row r="4389" spans="1:45" s="190" customFormat="1" ht="15" customHeight="1" x14ac:dyDescent="0.2">
      <c r="A4389" s="104"/>
      <c r="B4389" s="104">
        <f>VLOOKUP(BJB!$F$9:$F$5599,Ctrl!$B$4:$C$399,2,0)</f>
        <v>35</v>
      </c>
      <c r="C4389" s="104">
        <f>VLOOKUP(BJB!$G$9:$G$5599,Ctrl!$E$4:$F$399,2,0)</f>
        <v>2</v>
      </c>
      <c r="D4389" s="219">
        <v>1</v>
      </c>
      <c r="E4389" s="104" t="str">
        <f>VLOOKUP(BJB!$F$9:$F$5599,Ctrl!$B$4:$D$399,3,0)</f>
        <v>III</v>
      </c>
      <c r="F4389" s="841" t="s">
        <v>9732</v>
      </c>
      <c r="G4389" s="841" t="s">
        <v>4785</v>
      </c>
      <c r="H4389" s="125"/>
      <c r="I4389" s="220">
        <f>IF(G4388=BJB!$G3839,I4388+1,1)</f>
        <v>1</v>
      </c>
      <c r="J4389" s="912" t="s">
        <v>24236</v>
      </c>
      <c r="K4389" s="126" t="s">
        <v>5280</v>
      </c>
      <c r="L4389" s="104" t="s">
        <v>6477</v>
      </c>
      <c r="M4389" s="127" t="s">
        <v>5281</v>
      </c>
      <c r="N4389" s="128">
        <v>41269</v>
      </c>
      <c r="O4389" s="140">
        <v>75000000</v>
      </c>
      <c r="P4389" s="105" t="s">
        <v>17283</v>
      </c>
      <c r="Q4389" s="120">
        <v>41617</v>
      </c>
      <c r="R4389" s="105">
        <v>83130219</v>
      </c>
      <c r="S4389" s="234" t="s">
        <v>5086</v>
      </c>
      <c r="T4389" s="130">
        <v>41729</v>
      </c>
      <c r="U4389" s="141">
        <v>52500000</v>
      </c>
      <c r="V4389" s="109">
        <v>41699</v>
      </c>
      <c r="W4389" s="141">
        <v>52500000</v>
      </c>
      <c r="X4389" s="141">
        <v>0</v>
      </c>
      <c r="Y4389" s="141">
        <v>0</v>
      </c>
      <c r="Z4389" s="141">
        <v>0</v>
      </c>
      <c r="AA4389" s="114">
        <v>700000</v>
      </c>
      <c r="AB4389" s="114"/>
      <c r="AC4389" s="141"/>
      <c r="AD4389" s="141"/>
      <c r="AE4389" s="106">
        <v>0</v>
      </c>
      <c r="AF4389" s="106">
        <v>0</v>
      </c>
      <c r="AG4389" s="106">
        <v>0</v>
      </c>
      <c r="AH4389" s="141"/>
      <c r="AI4389" s="141"/>
      <c r="AJ4389" s="141"/>
      <c r="AK4389" s="141"/>
      <c r="AL4389" s="141"/>
      <c r="AM4389" s="141"/>
      <c r="AN4389" s="114">
        <f t="shared" si="136"/>
        <v>700000</v>
      </c>
      <c r="AO4389" s="114">
        <f t="shared" si="137"/>
        <v>51800000</v>
      </c>
      <c r="AP4389" s="114"/>
      <c r="AQ4389" s="114"/>
      <c r="AR4389" s="114"/>
      <c r="AS4389" s="114"/>
    </row>
    <row r="4390" spans="1:45" s="190" customFormat="1" ht="15" customHeight="1" x14ac:dyDescent="0.2">
      <c r="A4390" s="104"/>
      <c r="B4390" s="104">
        <f>VLOOKUP(BJB!$F$9:$F$5599,Ctrl!$B$4:$C$399,2,0)</f>
        <v>35</v>
      </c>
      <c r="C4390" s="104">
        <f>VLOOKUP(BJB!$G$9:$G$5599,Ctrl!$E$4:$F$399,2,0)</f>
        <v>2</v>
      </c>
      <c r="D4390" s="219">
        <v>1</v>
      </c>
      <c r="E4390" s="104" t="str">
        <f>VLOOKUP(BJB!$F$9:$F$5599,Ctrl!$B$4:$D$399,3,0)</f>
        <v>III</v>
      </c>
      <c r="F4390" s="841" t="s">
        <v>9732</v>
      </c>
      <c r="G4390" s="841" t="s">
        <v>4785</v>
      </c>
      <c r="H4390" s="125">
        <v>1121121000743</v>
      </c>
      <c r="I4390" s="220">
        <f>IF(G4389=BJB!$G3840,I4389+1,1)</f>
        <v>1</v>
      </c>
      <c r="J4390" s="912" t="s">
        <v>24237</v>
      </c>
      <c r="K4390" s="126" t="s">
        <v>5511</v>
      </c>
      <c r="L4390" s="104" t="s">
        <v>6477</v>
      </c>
      <c r="M4390" s="127" t="s">
        <v>5281</v>
      </c>
      <c r="N4390" s="128">
        <v>41269</v>
      </c>
      <c r="O4390" s="140">
        <v>150000000</v>
      </c>
      <c r="P4390" s="105" t="s">
        <v>17284</v>
      </c>
      <c r="Q4390" s="120">
        <v>41718</v>
      </c>
      <c r="R4390" s="105">
        <v>150182242</v>
      </c>
      <c r="S4390" s="234" t="s">
        <v>5470</v>
      </c>
      <c r="T4390" s="130">
        <v>41789</v>
      </c>
      <c r="U4390" s="141">
        <v>105000000</v>
      </c>
      <c r="V4390" s="109">
        <v>41760</v>
      </c>
      <c r="W4390" s="141">
        <v>105000000</v>
      </c>
      <c r="X4390" s="141">
        <v>0</v>
      </c>
      <c r="Y4390" s="141">
        <v>0</v>
      </c>
      <c r="Z4390" s="141">
        <v>0</v>
      </c>
      <c r="AA4390" s="114">
        <v>14628090</v>
      </c>
      <c r="AB4390" s="114"/>
      <c r="AC4390" s="132"/>
      <c r="AD4390" s="141"/>
      <c r="AE4390" s="106">
        <v>0</v>
      </c>
      <c r="AF4390" s="106">
        <v>0</v>
      </c>
      <c r="AG4390" s="106">
        <v>0</v>
      </c>
      <c r="AH4390" s="141"/>
      <c r="AI4390" s="141"/>
      <c r="AJ4390" s="141"/>
      <c r="AK4390" s="141"/>
      <c r="AL4390" s="141"/>
      <c r="AM4390" s="141"/>
      <c r="AN4390" s="114">
        <f t="shared" si="136"/>
        <v>14628090</v>
      </c>
      <c r="AO4390" s="114">
        <f t="shared" si="137"/>
        <v>90371910</v>
      </c>
      <c r="AP4390" s="114"/>
      <c r="AQ4390" s="114"/>
      <c r="AR4390" s="114"/>
      <c r="AS4390" s="114"/>
    </row>
    <row r="4391" spans="1:45" s="190" customFormat="1" ht="15" customHeight="1" x14ac:dyDescent="0.2">
      <c r="A4391" s="104"/>
      <c r="B4391" s="104">
        <f>VLOOKUP(BJB!$F$9:$F$5599,Ctrl!$B$4:$C$399,2,0)</f>
        <v>35</v>
      </c>
      <c r="C4391" s="104">
        <f>VLOOKUP(BJB!$G$9:$G$5599,Ctrl!$E$4:$F$399,2,0)</f>
        <v>2</v>
      </c>
      <c r="D4391" s="219">
        <v>1</v>
      </c>
      <c r="E4391" s="104" t="str">
        <f>VLOOKUP(BJB!$F$9:$F$5599,Ctrl!$B$4:$D$399,3,0)</f>
        <v>III</v>
      </c>
      <c r="F4391" s="841" t="s">
        <v>9732</v>
      </c>
      <c r="G4391" s="841" t="s">
        <v>4785</v>
      </c>
      <c r="H4391" s="125">
        <v>1130121000967</v>
      </c>
      <c r="I4391" s="220">
        <f>IF(G4390=BJB!$G3841,I4390+1,1)</f>
        <v>1</v>
      </c>
      <c r="J4391" s="912" t="s">
        <v>24238</v>
      </c>
      <c r="K4391" s="126" t="s">
        <v>5512</v>
      </c>
      <c r="L4391" s="104" t="s">
        <v>6477</v>
      </c>
      <c r="M4391" s="127" t="s">
        <v>5513</v>
      </c>
      <c r="N4391" s="128">
        <v>41317</v>
      </c>
      <c r="O4391" s="140">
        <v>75000000</v>
      </c>
      <c r="P4391" s="105" t="s">
        <v>17284</v>
      </c>
      <c r="Q4391" s="120">
        <v>41718</v>
      </c>
      <c r="R4391" s="105">
        <v>84682739</v>
      </c>
      <c r="S4391" s="234" t="s">
        <v>5470</v>
      </c>
      <c r="T4391" s="130">
        <v>41789</v>
      </c>
      <c r="U4391" s="141">
        <v>52500000</v>
      </c>
      <c r="V4391" s="109">
        <v>41760</v>
      </c>
      <c r="W4391" s="141">
        <v>52500000</v>
      </c>
      <c r="X4391" s="141">
        <v>0</v>
      </c>
      <c r="Y4391" s="141">
        <v>0</v>
      </c>
      <c r="Z4391" s="141">
        <v>0</v>
      </c>
      <c r="AA4391" s="114">
        <v>1646563</v>
      </c>
      <c r="AB4391" s="114"/>
      <c r="AC4391" s="132"/>
      <c r="AD4391" s="141"/>
      <c r="AE4391" s="106">
        <v>0</v>
      </c>
      <c r="AF4391" s="106">
        <v>0</v>
      </c>
      <c r="AG4391" s="106">
        <v>0</v>
      </c>
      <c r="AH4391" s="141"/>
      <c r="AI4391" s="141"/>
      <c r="AJ4391" s="141"/>
      <c r="AK4391" s="141"/>
      <c r="AL4391" s="141"/>
      <c r="AM4391" s="141"/>
      <c r="AN4391" s="114">
        <f t="shared" si="136"/>
        <v>1646563</v>
      </c>
      <c r="AO4391" s="114">
        <f t="shared" si="137"/>
        <v>50853437</v>
      </c>
      <c r="AP4391" s="114"/>
      <c r="AQ4391" s="114"/>
      <c r="AR4391" s="114"/>
      <c r="AS4391" s="114"/>
    </row>
    <row r="4392" spans="1:45" s="190" customFormat="1" ht="15" customHeight="1" x14ac:dyDescent="0.2">
      <c r="A4392" s="104"/>
      <c r="B4392" s="104">
        <f>VLOOKUP(BJB!$F$9:$F$5599,Ctrl!$B$4:$C$399,2,0)</f>
        <v>35</v>
      </c>
      <c r="C4392" s="104">
        <f>VLOOKUP(BJB!$G$9:$G$5599,Ctrl!$E$4:$F$399,2,0)</f>
        <v>2</v>
      </c>
      <c r="D4392" s="219">
        <v>1</v>
      </c>
      <c r="E4392" s="104" t="str">
        <f>VLOOKUP(BJB!$F$9:$F$5599,Ctrl!$B$4:$D$399,3,0)</f>
        <v>III</v>
      </c>
      <c r="F4392" s="841" t="s">
        <v>9732</v>
      </c>
      <c r="G4392" s="841" t="s">
        <v>4785</v>
      </c>
      <c r="H4392" s="125"/>
      <c r="I4392" s="220">
        <f>IF(G4391=BJB!$G3842,I4391+1,1)</f>
        <v>1</v>
      </c>
      <c r="J4392" s="912" t="s">
        <v>24239</v>
      </c>
      <c r="K4392" s="126" t="s">
        <v>5691</v>
      </c>
      <c r="L4392" s="104" t="s">
        <v>6477</v>
      </c>
      <c r="M4392" s="127" t="s">
        <v>5692</v>
      </c>
      <c r="N4392" s="128">
        <v>41381</v>
      </c>
      <c r="O4392" s="140">
        <v>30000000</v>
      </c>
      <c r="P4392" s="105" t="s">
        <v>6222</v>
      </c>
      <c r="Q4392" s="120" t="s">
        <v>6222</v>
      </c>
      <c r="R4392" s="890">
        <v>0</v>
      </c>
      <c r="S4392" s="146" t="s">
        <v>5563</v>
      </c>
      <c r="T4392" s="109">
        <v>41820</v>
      </c>
      <c r="U4392" s="141">
        <v>21000000</v>
      </c>
      <c r="V4392" s="109" t="s">
        <v>6222</v>
      </c>
      <c r="W4392" s="141">
        <v>0</v>
      </c>
      <c r="X4392" s="141">
        <v>0</v>
      </c>
      <c r="Y4392" s="141">
        <v>0</v>
      </c>
      <c r="Z4392" s="141">
        <v>0</v>
      </c>
      <c r="AA4392" s="114">
        <v>0</v>
      </c>
      <c r="AB4392" s="114"/>
      <c r="AC4392" s="141"/>
      <c r="AD4392" s="141"/>
      <c r="AE4392" s="106">
        <v>0</v>
      </c>
      <c r="AF4392" s="106">
        <v>0</v>
      </c>
      <c r="AG4392" s="106">
        <v>0</v>
      </c>
      <c r="AH4392" s="141"/>
      <c r="AI4392" s="141"/>
      <c r="AJ4392" s="141"/>
      <c r="AK4392" s="141"/>
      <c r="AL4392" s="141"/>
      <c r="AM4392" s="141"/>
      <c r="AN4392" s="114">
        <f t="shared" si="136"/>
        <v>0</v>
      </c>
      <c r="AO4392" s="114">
        <f t="shared" si="137"/>
        <v>21000000</v>
      </c>
      <c r="AP4392" s="114"/>
      <c r="AQ4392" s="114"/>
      <c r="AR4392" s="114"/>
      <c r="AS4392" s="114"/>
    </row>
    <row r="4393" spans="1:45" s="190" customFormat="1" ht="15" customHeight="1" x14ac:dyDescent="0.2">
      <c r="A4393" s="104"/>
      <c r="B4393" s="104">
        <f>VLOOKUP(BJB!$F$9:$F$5599,Ctrl!$B$4:$C$399,2,0)</f>
        <v>35</v>
      </c>
      <c r="C4393" s="104">
        <f>VLOOKUP(BJB!$G$9:$G$5599,Ctrl!$E$4:$F$399,2,0)</f>
        <v>2</v>
      </c>
      <c r="D4393" s="219">
        <v>1</v>
      </c>
      <c r="E4393" s="104" t="str">
        <f>VLOOKUP(BJB!$F$9:$F$5599,Ctrl!$B$4:$D$399,3,0)</f>
        <v>III</v>
      </c>
      <c r="F4393" s="841" t="s">
        <v>9732</v>
      </c>
      <c r="G4393" s="841" t="s">
        <v>4785</v>
      </c>
      <c r="H4393" s="125"/>
      <c r="I4393" s="220">
        <f>IF(G4392=BJB!$G3843,I4392+1,1)</f>
        <v>1</v>
      </c>
      <c r="J4393" s="912" t="s">
        <v>24240</v>
      </c>
      <c r="K4393" s="126" t="s">
        <v>5693</v>
      </c>
      <c r="L4393" s="104" t="s">
        <v>6477</v>
      </c>
      <c r="M4393" s="127" t="s">
        <v>5694</v>
      </c>
      <c r="N4393" s="128">
        <v>41381</v>
      </c>
      <c r="O4393" s="140">
        <v>50000000</v>
      </c>
      <c r="P4393" s="105" t="s">
        <v>17285</v>
      </c>
      <c r="Q4393" s="120">
        <v>41754</v>
      </c>
      <c r="R4393" s="105">
        <v>41080746</v>
      </c>
      <c r="S4393" s="146" t="s">
        <v>5563</v>
      </c>
      <c r="T4393" s="109">
        <v>41820</v>
      </c>
      <c r="U4393" s="141">
        <v>27946143</v>
      </c>
      <c r="V4393" s="109">
        <v>41791</v>
      </c>
      <c r="W4393" s="141">
        <v>27946143</v>
      </c>
      <c r="X4393" s="141">
        <v>0</v>
      </c>
      <c r="Y4393" s="141">
        <v>0</v>
      </c>
      <c r="Z4393" s="141">
        <v>0</v>
      </c>
      <c r="AA4393" s="114">
        <v>15774514</v>
      </c>
      <c r="AB4393" s="114"/>
      <c r="AC4393" s="141"/>
      <c r="AD4393" s="141"/>
      <c r="AE4393" s="106">
        <v>0</v>
      </c>
      <c r="AF4393" s="106">
        <v>0</v>
      </c>
      <c r="AG4393" s="106">
        <v>0</v>
      </c>
      <c r="AH4393" s="141"/>
      <c r="AI4393" s="141"/>
      <c r="AJ4393" s="141"/>
      <c r="AK4393" s="141"/>
      <c r="AL4393" s="141"/>
      <c r="AM4393" s="141"/>
      <c r="AN4393" s="114">
        <f t="shared" si="136"/>
        <v>15774514</v>
      </c>
      <c r="AO4393" s="114">
        <f t="shared" si="137"/>
        <v>12171629</v>
      </c>
      <c r="AP4393" s="114"/>
      <c r="AQ4393" s="114"/>
      <c r="AR4393" s="114"/>
      <c r="AS4393" s="114"/>
    </row>
    <row r="4394" spans="1:45" s="190" customFormat="1" ht="15" customHeight="1" x14ac:dyDescent="0.2">
      <c r="A4394" s="104"/>
      <c r="B4394" s="104">
        <f>VLOOKUP(BJB!$F$9:$F$5599,Ctrl!$B$4:$C$399,2,0)</f>
        <v>35</v>
      </c>
      <c r="C4394" s="104">
        <f>VLOOKUP(BJB!$G$9:$G$5599,Ctrl!$E$4:$F$399,2,0)</f>
        <v>2</v>
      </c>
      <c r="D4394" s="219">
        <v>1</v>
      </c>
      <c r="E4394" s="104" t="str">
        <f>VLOOKUP(BJB!$F$9:$F$5599,Ctrl!$B$4:$D$399,3,0)</f>
        <v>III</v>
      </c>
      <c r="F4394" s="841" t="s">
        <v>9732</v>
      </c>
      <c r="G4394" s="841" t="s">
        <v>4785</v>
      </c>
      <c r="H4394" s="125" t="s">
        <v>6417</v>
      </c>
      <c r="I4394" s="220">
        <f>IF(G4393=BJB!$G3844,I4393+1,1)</f>
        <v>1</v>
      </c>
      <c r="J4394" s="912" t="s">
        <v>24241</v>
      </c>
      <c r="K4394" s="126" t="s">
        <v>5315</v>
      </c>
      <c r="L4394" s="104" t="s">
        <v>6477</v>
      </c>
      <c r="M4394" s="127" t="s">
        <v>5781</v>
      </c>
      <c r="N4394" s="128">
        <v>40858</v>
      </c>
      <c r="O4394" s="140">
        <v>40000000</v>
      </c>
      <c r="P4394" s="105" t="s">
        <v>17286</v>
      </c>
      <c r="Q4394" s="120">
        <v>41775</v>
      </c>
      <c r="R4394" s="105">
        <v>15133691</v>
      </c>
      <c r="S4394" s="146" t="s">
        <v>5759</v>
      </c>
      <c r="T4394" s="109">
        <v>41844</v>
      </c>
      <c r="U4394" s="141">
        <v>12019749</v>
      </c>
      <c r="V4394" s="109">
        <v>41821</v>
      </c>
      <c r="W4394" s="141">
        <v>12019749</v>
      </c>
      <c r="X4394" s="141">
        <v>0</v>
      </c>
      <c r="Y4394" s="141">
        <v>0</v>
      </c>
      <c r="Z4394" s="141">
        <v>0</v>
      </c>
      <c r="AA4394" s="114">
        <v>12019749</v>
      </c>
      <c r="AB4394" s="114"/>
      <c r="AC4394" s="132"/>
      <c r="AD4394" s="141"/>
      <c r="AE4394" s="106">
        <v>0</v>
      </c>
      <c r="AF4394" s="106">
        <v>0</v>
      </c>
      <c r="AG4394" s="106">
        <v>0</v>
      </c>
      <c r="AH4394" s="141"/>
      <c r="AI4394" s="141"/>
      <c r="AJ4394" s="141"/>
      <c r="AK4394" s="141"/>
      <c r="AL4394" s="141"/>
      <c r="AM4394" s="141"/>
      <c r="AN4394" s="114">
        <f t="shared" si="136"/>
        <v>12019749</v>
      </c>
      <c r="AO4394" s="114">
        <f t="shared" si="137"/>
        <v>0</v>
      </c>
      <c r="AP4394" s="114"/>
      <c r="AQ4394" s="114"/>
      <c r="AR4394" s="114"/>
      <c r="AS4394" s="114"/>
    </row>
    <row r="4395" spans="1:45" s="190" customFormat="1" ht="15" customHeight="1" x14ac:dyDescent="0.2">
      <c r="A4395" s="104"/>
      <c r="B4395" s="104">
        <f>VLOOKUP(BJB!$F$9:$F$5599,Ctrl!$B$4:$C$399,2,0)</f>
        <v>35</v>
      </c>
      <c r="C4395" s="104">
        <f>VLOOKUP(BJB!$G$9:$G$5599,Ctrl!$E$4:$F$399,2,0)</f>
        <v>2</v>
      </c>
      <c r="D4395" s="219">
        <v>1</v>
      </c>
      <c r="E4395" s="104" t="str">
        <f>VLOOKUP(BJB!$F$9:$F$5599,Ctrl!$B$4:$D$399,3,0)</f>
        <v>III</v>
      </c>
      <c r="F4395" s="841" t="s">
        <v>9732</v>
      </c>
      <c r="G4395" s="841" t="s">
        <v>4785</v>
      </c>
      <c r="H4395" s="125" t="s">
        <v>6731</v>
      </c>
      <c r="I4395" s="220">
        <f>IF(G4394=BJB!$G3845,I4394+1,1)</f>
        <v>1</v>
      </c>
      <c r="J4395" s="912" t="s">
        <v>24242</v>
      </c>
      <c r="K4395" s="126" t="s">
        <v>6063</v>
      </c>
      <c r="L4395" s="104" t="s">
        <v>6477</v>
      </c>
      <c r="M4395" s="127" t="s">
        <v>4789</v>
      </c>
      <c r="N4395" s="120">
        <v>41052</v>
      </c>
      <c r="O4395" s="140">
        <v>36000000</v>
      </c>
      <c r="P4395" s="105" t="s">
        <v>17287</v>
      </c>
      <c r="Q4395" s="120">
        <v>41754</v>
      </c>
      <c r="R4395" s="105">
        <v>29521248</v>
      </c>
      <c r="S4395" s="146" t="s">
        <v>6041</v>
      </c>
      <c r="T4395" s="109">
        <v>41973</v>
      </c>
      <c r="U4395" s="141">
        <v>20664874</v>
      </c>
      <c r="V4395" s="109">
        <v>41944</v>
      </c>
      <c r="W4395" s="141">
        <v>20664874</v>
      </c>
      <c r="X4395" s="141">
        <v>0</v>
      </c>
      <c r="Y4395" s="141">
        <v>0</v>
      </c>
      <c r="Z4395" s="141">
        <v>0</v>
      </c>
      <c r="AA4395" s="114">
        <v>925614</v>
      </c>
      <c r="AB4395" s="114"/>
      <c r="AC4395" s="132"/>
      <c r="AD4395" s="141"/>
      <c r="AE4395" s="106">
        <v>0</v>
      </c>
      <c r="AF4395" s="106">
        <v>0</v>
      </c>
      <c r="AG4395" s="106">
        <v>0</v>
      </c>
      <c r="AH4395" s="141"/>
      <c r="AI4395" s="141"/>
      <c r="AJ4395" s="141"/>
      <c r="AK4395" s="141"/>
      <c r="AL4395" s="141"/>
      <c r="AM4395" s="141"/>
      <c r="AN4395" s="114">
        <f t="shared" si="136"/>
        <v>925614</v>
      </c>
      <c r="AO4395" s="114">
        <f t="shared" si="137"/>
        <v>19739260</v>
      </c>
      <c r="AP4395" s="114"/>
      <c r="AQ4395" s="114"/>
      <c r="AR4395" s="114"/>
      <c r="AS4395" s="114"/>
    </row>
    <row r="4396" spans="1:45" s="190" customFormat="1" ht="15" customHeight="1" x14ac:dyDescent="0.2">
      <c r="A4396" s="104"/>
      <c r="B4396" s="104">
        <f>VLOOKUP(BJB!$F$9:$F$5599,Ctrl!$B$4:$C$399,2,0)</f>
        <v>35</v>
      </c>
      <c r="C4396" s="104">
        <f>VLOOKUP(BJB!$G$9:$G$5599,Ctrl!$E$4:$F$399,2,0)</f>
        <v>2</v>
      </c>
      <c r="D4396" s="219">
        <v>1</v>
      </c>
      <c r="E4396" s="104" t="str">
        <f>VLOOKUP(BJB!$F$9:$F$5599,Ctrl!$B$4:$D$399,3,0)</f>
        <v>III</v>
      </c>
      <c r="F4396" s="841" t="s">
        <v>9732</v>
      </c>
      <c r="G4396" s="841" t="s">
        <v>4785</v>
      </c>
      <c r="H4396" s="125"/>
      <c r="I4396" s="220">
        <f>IF(G4395=BJB!$G3846,I4395+1,1)</f>
        <v>1</v>
      </c>
      <c r="J4396" s="912" t="s">
        <v>24243</v>
      </c>
      <c r="K4396" s="126" t="s">
        <v>6064</v>
      </c>
      <c r="L4396" s="104" t="s">
        <v>6477</v>
      </c>
      <c r="M4396" s="127" t="s">
        <v>4794</v>
      </c>
      <c r="N4396" s="120">
        <v>41124</v>
      </c>
      <c r="O4396" s="140">
        <v>56000000</v>
      </c>
      <c r="P4396" s="105" t="s">
        <v>17284</v>
      </c>
      <c r="Q4396" s="120">
        <v>41718</v>
      </c>
      <c r="R4396" s="105">
        <v>53208488</v>
      </c>
      <c r="S4396" s="146" t="s">
        <v>6041</v>
      </c>
      <c r="T4396" s="109">
        <v>41973</v>
      </c>
      <c r="U4396" s="141">
        <v>37245942</v>
      </c>
      <c r="V4396" s="109">
        <v>41944</v>
      </c>
      <c r="W4396" s="141">
        <v>37245942</v>
      </c>
      <c r="X4396" s="141">
        <v>0</v>
      </c>
      <c r="Y4396" s="141">
        <v>0</v>
      </c>
      <c r="Z4396" s="141">
        <v>0</v>
      </c>
      <c r="AA4396" s="114">
        <v>0</v>
      </c>
      <c r="AB4396" s="114"/>
      <c r="AC4396" s="141"/>
      <c r="AD4396" s="141"/>
      <c r="AE4396" s="106">
        <v>0</v>
      </c>
      <c r="AF4396" s="106">
        <v>0</v>
      </c>
      <c r="AG4396" s="106">
        <v>0</v>
      </c>
      <c r="AH4396" s="141"/>
      <c r="AI4396" s="141"/>
      <c r="AJ4396" s="141"/>
      <c r="AK4396" s="141"/>
      <c r="AL4396" s="141"/>
      <c r="AM4396" s="141"/>
      <c r="AN4396" s="114">
        <f t="shared" si="136"/>
        <v>0</v>
      </c>
      <c r="AO4396" s="114">
        <f t="shared" si="137"/>
        <v>37245942</v>
      </c>
      <c r="AP4396" s="114"/>
      <c r="AQ4396" s="114"/>
      <c r="AR4396" s="114"/>
      <c r="AS4396" s="114"/>
    </row>
    <row r="4397" spans="1:45" s="190" customFormat="1" ht="15" customHeight="1" x14ac:dyDescent="0.2">
      <c r="A4397" s="104"/>
      <c r="B4397" s="104">
        <f>VLOOKUP(BJB!$F$9:$F$5599,Ctrl!$B$4:$C$399,2,0)</f>
        <v>35</v>
      </c>
      <c r="C4397" s="104">
        <f>VLOOKUP(BJB!$G$9:$G$5599,Ctrl!$E$4:$F$399,2,0)</f>
        <v>2</v>
      </c>
      <c r="D4397" s="219">
        <v>1</v>
      </c>
      <c r="E4397" s="104" t="str">
        <f>VLOOKUP(BJB!$F$9:$F$5599,Ctrl!$B$4:$D$399,3,0)</f>
        <v>III</v>
      </c>
      <c r="F4397" s="841" t="s">
        <v>9732</v>
      </c>
      <c r="G4397" s="841" t="s">
        <v>4785</v>
      </c>
      <c r="H4397" s="125" t="s">
        <v>6732</v>
      </c>
      <c r="I4397" s="220">
        <f>IF(G4396=BJB!$G3847,I4396+1,1)</f>
        <v>1</v>
      </c>
      <c r="J4397" s="912" t="s">
        <v>24244</v>
      </c>
      <c r="K4397" s="126" t="s">
        <v>6065</v>
      </c>
      <c r="L4397" s="104" t="s">
        <v>6477</v>
      </c>
      <c r="M4397" s="127" t="s">
        <v>6066</v>
      </c>
      <c r="N4397" s="128">
        <v>41236</v>
      </c>
      <c r="O4397" s="140">
        <v>55000000</v>
      </c>
      <c r="P4397" s="105" t="s">
        <v>17288</v>
      </c>
      <c r="Q4397" s="120">
        <v>41830</v>
      </c>
      <c r="R4397" s="105">
        <v>57811375</v>
      </c>
      <c r="S4397" s="146" t="s">
        <v>6041</v>
      </c>
      <c r="T4397" s="109">
        <v>41973</v>
      </c>
      <c r="U4397" s="141">
        <v>38500000</v>
      </c>
      <c r="V4397" s="109">
        <v>41944</v>
      </c>
      <c r="W4397" s="141">
        <v>38500000</v>
      </c>
      <c r="X4397" s="141">
        <v>0</v>
      </c>
      <c r="Y4397" s="141">
        <v>0</v>
      </c>
      <c r="Z4397" s="141">
        <v>0</v>
      </c>
      <c r="AA4397" s="114">
        <v>716806</v>
      </c>
      <c r="AB4397" s="114"/>
      <c r="AC4397" s="132"/>
      <c r="AD4397" s="141"/>
      <c r="AE4397" s="106">
        <v>0</v>
      </c>
      <c r="AF4397" s="106">
        <v>0</v>
      </c>
      <c r="AG4397" s="106">
        <v>0</v>
      </c>
      <c r="AH4397" s="141"/>
      <c r="AI4397" s="141"/>
      <c r="AJ4397" s="141"/>
      <c r="AK4397" s="141"/>
      <c r="AL4397" s="141"/>
      <c r="AM4397" s="141"/>
      <c r="AN4397" s="114">
        <f t="shared" si="136"/>
        <v>716806</v>
      </c>
      <c r="AO4397" s="114">
        <f t="shared" si="137"/>
        <v>37783194</v>
      </c>
      <c r="AP4397" s="114"/>
      <c r="AQ4397" s="114"/>
      <c r="AR4397" s="114"/>
      <c r="AS4397" s="114"/>
    </row>
    <row r="4398" spans="1:45" s="190" customFormat="1" ht="15" customHeight="1" x14ac:dyDescent="0.2">
      <c r="A4398" s="104"/>
      <c r="B4398" s="104">
        <f>VLOOKUP(BJB!$F$9:$F$5599,Ctrl!$B$4:$C$399,2,0)</f>
        <v>35</v>
      </c>
      <c r="C4398" s="104">
        <f>VLOOKUP(BJB!$G$9:$G$5599,Ctrl!$E$4:$F$399,2,0)</f>
        <v>2</v>
      </c>
      <c r="D4398" s="219">
        <v>1</v>
      </c>
      <c r="E4398" s="104" t="str">
        <f>VLOOKUP(BJB!$F$9:$F$5599,Ctrl!$B$4:$D$399,3,0)</f>
        <v>III</v>
      </c>
      <c r="F4398" s="841" t="s">
        <v>9732</v>
      </c>
      <c r="G4398" s="841" t="s">
        <v>4785</v>
      </c>
      <c r="H4398" s="125">
        <v>1120816000265</v>
      </c>
      <c r="I4398" s="220">
        <f>IF(G4397=BJB!$G3849,I4397+1,1)</f>
        <v>1</v>
      </c>
      <c r="J4398" s="912" t="s">
        <v>24245</v>
      </c>
      <c r="K4398" s="121" t="s">
        <v>7758</v>
      </c>
      <c r="L4398" s="104" t="s">
        <v>6477</v>
      </c>
      <c r="M4398" s="104" t="s">
        <v>7847</v>
      </c>
      <c r="N4398" s="120">
        <v>41179</v>
      </c>
      <c r="O4398" s="105">
        <v>130000000</v>
      </c>
      <c r="P4398" s="105" t="s">
        <v>17289</v>
      </c>
      <c r="Q4398" s="120">
        <v>41940</v>
      </c>
      <c r="R4398" s="105">
        <v>148615076</v>
      </c>
      <c r="S4398" s="146" t="s">
        <v>7906</v>
      </c>
      <c r="T4398" s="109">
        <v>42114</v>
      </c>
      <c r="U4398" s="141">
        <v>91000000</v>
      </c>
      <c r="V4398" s="109">
        <v>42114</v>
      </c>
      <c r="W4398" s="141">
        <v>91000000</v>
      </c>
      <c r="X4398" s="141">
        <v>0</v>
      </c>
      <c r="Y4398" s="141">
        <v>0</v>
      </c>
      <c r="Z4398" s="141">
        <v>0</v>
      </c>
      <c r="AA4398" s="114">
        <v>421708</v>
      </c>
      <c r="AB4398" s="114"/>
      <c r="AC4398" s="132"/>
      <c r="AD4398" s="141"/>
      <c r="AE4398" s="106">
        <v>0</v>
      </c>
      <c r="AF4398" s="106">
        <v>0</v>
      </c>
      <c r="AG4398" s="106">
        <v>0</v>
      </c>
      <c r="AH4398" s="141"/>
      <c r="AI4398" s="141"/>
      <c r="AJ4398" s="141"/>
      <c r="AK4398" s="141"/>
      <c r="AL4398" s="141"/>
      <c r="AM4398" s="141"/>
      <c r="AN4398" s="114">
        <f t="shared" si="136"/>
        <v>421708</v>
      </c>
      <c r="AO4398" s="114">
        <f t="shared" si="137"/>
        <v>90578292</v>
      </c>
      <c r="AP4398" s="114"/>
      <c r="AQ4398" s="114"/>
      <c r="AR4398" s="114"/>
      <c r="AS4398" s="114"/>
    </row>
    <row r="4399" spans="1:45" s="190" customFormat="1" ht="15" customHeight="1" x14ac:dyDescent="0.2">
      <c r="A4399" s="104"/>
      <c r="B4399" s="104">
        <f>VLOOKUP(BJB!$F$9:$F$5599,Ctrl!$B$4:$C$399,2,0)</f>
        <v>35</v>
      </c>
      <c r="C4399" s="104">
        <f>VLOOKUP(BJB!$G$9:$G$5599,Ctrl!$E$4:$F$399,2,0)</f>
        <v>2</v>
      </c>
      <c r="D4399" s="219">
        <v>1</v>
      </c>
      <c r="E4399" s="104" t="str">
        <f>VLOOKUP(BJB!$F$9:$F$5599,Ctrl!$B$4:$D$399,3,0)</f>
        <v>III</v>
      </c>
      <c r="F4399" s="841" t="s">
        <v>10582</v>
      </c>
      <c r="G4399" s="841" t="s">
        <v>8022</v>
      </c>
      <c r="H4399" s="125">
        <v>1130320001401</v>
      </c>
      <c r="I4399" s="220">
        <f>IF(G4398=BJB!$G3850,I4398+1,1)</f>
        <v>1</v>
      </c>
      <c r="J4399" s="912" t="s">
        <v>24246</v>
      </c>
      <c r="K4399" s="121" t="s">
        <v>8083</v>
      </c>
      <c r="L4399" s="104" t="s">
        <v>6477</v>
      </c>
      <c r="M4399" s="104" t="s">
        <v>5692</v>
      </c>
      <c r="N4399" s="120">
        <v>41381</v>
      </c>
      <c r="O4399" s="105">
        <v>160000000</v>
      </c>
      <c r="P4399" s="105" t="s">
        <v>17290</v>
      </c>
      <c r="Q4399" s="120">
        <v>41754</v>
      </c>
      <c r="R4399" s="105">
        <v>164005052</v>
      </c>
      <c r="S4399" s="146" t="s">
        <v>8230</v>
      </c>
      <c r="T4399" s="109">
        <v>42151</v>
      </c>
      <c r="U4399" s="141">
        <v>112000000</v>
      </c>
      <c r="V4399" s="109">
        <v>42151</v>
      </c>
      <c r="W4399" s="141">
        <v>112000000</v>
      </c>
      <c r="X4399" s="141">
        <v>0</v>
      </c>
      <c r="Y4399" s="141">
        <v>0</v>
      </c>
      <c r="Z4399" s="141">
        <v>0</v>
      </c>
      <c r="AA4399" s="114">
        <v>395860</v>
      </c>
      <c r="AB4399" s="114"/>
      <c r="AC4399" s="132"/>
      <c r="AD4399" s="141"/>
      <c r="AE4399" s="106">
        <v>0</v>
      </c>
      <c r="AF4399" s="106">
        <v>0</v>
      </c>
      <c r="AG4399" s="106">
        <v>0</v>
      </c>
      <c r="AH4399" s="106"/>
      <c r="AI4399" s="106"/>
      <c r="AJ4399" s="106"/>
      <c r="AK4399" s="106"/>
      <c r="AL4399" s="106"/>
      <c r="AM4399" s="106"/>
      <c r="AN4399" s="114">
        <f t="shared" si="136"/>
        <v>395860</v>
      </c>
      <c r="AO4399" s="114">
        <f t="shared" si="137"/>
        <v>111604140</v>
      </c>
      <c r="AP4399" s="114"/>
      <c r="AQ4399" s="114"/>
      <c r="AR4399" s="114"/>
      <c r="AS4399" s="114"/>
    </row>
    <row r="4400" spans="1:45" s="190" customFormat="1" ht="15" customHeight="1" x14ac:dyDescent="0.2">
      <c r="A4400" s="104"/>
      <c r="B4400" s="104">
        <f>VLOOKUP(BJB!$F$9:$F$5599,Ctrl!$B$4:$C$399,2,0)</f>
        <v>35</v>
      </c>
      <c r="C4400" s="104">
        <f>VLOOKUP(BJB!$G$9:$G$5599,Ctrl!$E$4:$F$399,2,0)</f>
        <v>2</v>
      </c>
      <c r="D4400" s="219">
        <v>1</v>
      </c>
      <c r="E4400" s="104" t="str">
        <f>VLOOKUP(BJB!$F$9:$F$5599,Ctrl!$B$4:$D$399,3,0)</f>
        <v>III</v>
      </c>
      <c r="F4400" s="841" t="s">
        <v>10582</v>
      </c>
      <c r="G4400" s="841" t="s">
        <v>8022</v>
      </c>
      <c r="H4400" s="125"/>
      <c r="I4400" s="220">
        <f>IF(G4399=BJB!$G3851,I4399+1,1)</f>
        <v>1</v>
      </c>
      <c r="J4400" s="912" t="s">
        <v>24247</v>
      </c>
      <c r="K4400" s="121" t="s">
        <v>4329</v>
      </c>
      <c r="L4400" s="104" t="s">
        <v>6477</v>
      </c>
      <c r="M4400" s="104" t="s">
        <v>5692</v>
      </c>
      <c r="N4400" s="120">
        <v>41381</v>
      </c>
      <c r="O4400" s="105">
        <v>35000000</v>
      </c>
      <c r="P4400" s="105" t="s">
        <v>17291</v>
      </c>
      <c r="Q4400" s="120">
        <v>41929</v>
      </c>
      <c r="R4400" s="105">
        <v>29931269</v>
      </c>
      <c r="S4400" s="146" t="s">
        <v>8230</v>
      </c>
      <c r="T4400" s="109">
        <v>42151</v>
      </c>
      <c r="U4400" s="141">
        <v>20951888</v>
      </c>
      <c r="V4400" s="109">
        <v>42151</v>
      </c>
      <c r="W4400" s="141">
        <v>20951888</v>
      </c>
      <c r="X4400" s="141">
        <v>0</v>
      </c>
      <c r="Y4400" s="141">
        <v>0</v>
      </c>
      <c r="Z4400" s="141">
        <v>0</v>
      </c>
      <c r="AA4400" s="114">
        <v>0</v>
      </c>
      <c r="AB4400" s="114"/>
      <c r="AC4400" s="132"/>
      <c r="AD4400" s="141"/>
      <c r="AE4400" s="106">
        <v>0</v>
      </c>
      <c r="AF4400" s="106">
        <v>0</v>
      </c>
      <c r="AG4400" s="106">
        <v>0</v>
      </c>
      <c r="AH4400" s="106"/>
      <c r="AI4400" s="106"/>
      <c r="AJ4400" s="106"/>
      <c r="AK4400" s="106"/>
      <c r="AL4400" s="106"/>
      <c r="AM4400" s="106"/>
      <c r="AN4400" s="114">
        <f t="shared" si="136"/>
        <v>0</v>
      </c>
      <c r="AO4400" s="114">
        <f t="shared" si="137"/>
        <v>20951888</v>
      </c>
      <c r="AP4400" s="114"/>
      <c r="AQ4400" s="114"/>
      <c r="AR4400" s="114"/>
      <c r="AS4400" s="114"/>
    </row>
    <row r="4401" spans="1:45" s="190" customFormat="1" ht="15" customHeight="1" x14ac:dyDescent="0.2">
      <c r="A4401" s="104"/>
      <c r="B4401" s="104">
        <f>VLOOKUP(BJB!$F$9:$F$5599,Ctrl!$B$4:$C$399,2,0)</f>
        <v>35</v>
      </c>
      <c r="C4401" s="104">
        <f>VLOOKUP(BJB!$G$9:$G$5599,Ctrl!$E$4:$F$399,2,0)</f>
        <v>2</v>
      </c>
      <c r="D4401" s="219">
        <v>1</v>
      </c>
      <c r="E4401" s="104" t="str">
        <f>VLOOKUP(BJB!$F$9:$F$5599,Ctrl!$B$4:$D$399,3,0)</f>
        <v>III</v>
      </c>
      <c r="F4401" s="841" t="s">
        <v>9732</v>
      </c>
      <c r="G4401" s="841" t="s">
        <v>4785</v>
      </c>
      <c r="H4401" s="125"/>
      <c r="I4401" s="220">
        <f>IF(G4400=BJB!$G3852,I4400+1,1)</f>
        <v>1</v>
      </c>
      <c r="J4401" s="912" t="s">
        <v>24248</v>
      </c>
      <c r="K4401" s="121" t="s">
        <v>749</v>
      </c>
      <c r="L4401" s="104" t="s">
        <v>6477</v>
      </c>
      <c r="M4401" s="104" t="s">
        <v>5692</v>
      </c>
      <c r="N4401" s="120">
        <v>41382</v>
      </c>
      <c r="O4401" s="105">
        <v>25000000</v>
      </c>
      <c r="P4401" s="105" t="s">
        <v>17292</v>
      </c>
      <c r="Q4401" s="120">
        <v>42086</v>
      </c>
      <c r="R4401" s="105">
        <v>18633327</v>
      </c>
      <c r="S4401" s="146" t="s">
        <v>8359</v>
      </c>
      <c r="T4401" s="109">
        <v>42212</v>
      </c>
      <c r="U4401" s="141">
        <v>12984529</v>
      </c>
      <c r="V4401" s="109">
        <v>42212</v>
      </c>
      <c r="W4401" s="141">
        <v>12984529</v>
      </c>
      <c r="X4401" s="141">
        <v>0</v>
      </c>
      <c r="Y4401" s="141">
        <v>0</v>
      </c>
      <c r="Z4401" s="141">
        <v>0</v>
      </c>
      <c r="AA4401" s="114">
        <v>0</v>
      </c>
      <c r="AB4401" s="114"/>
      <c r="AC4401" s="132"/>
      <c r="AD4401" s="141"/>
      <c r="AE4401" s="106">
        <v>0</v>
      </c>
      <c r="AF4401" s="106">
        <v>0</v>
      </c>
      <c r="AG4401" s="106">
        <v>0</v>
      </c>
      <c r="AH4401" s="106"/>
      <c r="AI4401" s="106"/>
      <c r="AJ4401" s="106"/>
      <c r="AK4401" s="106"/>
      <c r="AL4401" s="106"/>
      <c r="AM4401" s="106"/>
      <c r="AN4401" s="114">
        <f t="shared" si="136"/>
        <v>0</v>
      </c>
      <c r="AO4401" s="114">
        <f t="shared" si="137"/>
        <v>12984529</v>
      </c>
      <c r="AP4401" s="114"/>
      <c r="AQ4401" s="114"/>
      <c r="AR4401" s="114"/>
      <c r="AS4401" s="114"/>
    </row>
    <row r="4402" spans="1:45" s="190" customFormat="1" ht="15" customHeight="1" x14ac:dyDescent="0.2">
      <c r="A4402" s="104"/>
      <c r="B4402" s="104">
        <f>VLOOKUP(BJB!$F$9:$F$5599,Ctrl!$B$4:$C$399,2,0)</f>
        <v>35</v>
      </c>
      <c r="C4402" s="104">
        <f>VLOOKUP(BJB!$G$9:$G$5599,Ctrl!$E$4:$F$399,2,0)</f>
        <v>2</v>
      </c>
      <c r="D4402" s="219">
        <v>1</v>
      </c>
      <c r="E4402" s="104" t="str">
        <f>VLOOKUP(BJB!$F$9:$F$5599,Ctrl!$B$4:$D$399,3,0)</f>
        <v>III</v>
      </c>
      <c r="F4402" s="841" t="s">
        <v>9732</v>
      </c>
      <c r="G4402" s="841" t="s">
        <v>4785</v>
      </c>
      <c r="H4402" s="125">
        <v>1130222000371</v>
      </c>
      <c r="I4402" s="220">
        <f>IF(G4401=BJB!$G3853,I4401+1,1)</f>
        <v>1</v>
      </c>
      <c r="J4402" s="912" t="s">
        <v>24249</v>
      </c>
      <c r="K4402" s="121" t="s">
        <v>10973</v>
      </c>
      <c r="L4402" s="104" t="s">
        <v>6477</v>
      </c>
      <c r="M4402" s="104" t="s">
        <v>6246</v>
      </c>
      <c r="N4402" s="120">
        <v>41348</v>
      </c>
      <c r="O4402" s="105">
        <v>40000000</v>
      </c>
      <c r="P4402" s="105" t="s">
        <v>17293</v>
      </c>
      <c r="Q4402" s="120">
        <v>42086</v>
      </c>
      <c r="R4402" s="105">
        <v>28469815</v>
      </c>
      <c r="S4402" s="146" t="s">
        <v>8359</v>
      </c>
      <c r="T4402" s="109">
        <v>42212</v>
      </c>
      <c r="U4402" s="141">
        <v>19928871</v>
      </c>
      <c r="V4402" s="109">
        <v>42212</v>
      </c>
      <c r="W4402" s="141">
        <v>19928871</v>
      </c>
      <c r="X4402" s="141">
        <v>0</v>
      </c>
      <c r="Y4402" s="141">
        <v>0</v>
      </c>
      <c r="Z4402" s="141">
        <v>0</v>
      </c>
      <c r="AA4402" s="114">
        <v>2421357</v>
      </c>
      <c r="AB4402" s="114"/>
      <c r="AC4402" s="132"/>
      <c r="AD4402" s="141"/>
      <c r="AE4402" s="106">
        <v>0</v>
      </c>
      <c r="AF4402" s="106">
        <v>0</v>
      </c>
      <c r="AG4402" s="106">
        <v>0</v>
      </c>
      <c r="AH4402" s="106"/>
      <c r="AI4402" s="106"/>
      <c r="AJ4402" s="106"/>
      <c r="AK4402" s="106"/>
      <c r="AL4402" s="106"/>
      <c r="AM4402" s="106"/>
      <c r="AN4402" s="114">
        <f t="shared" si="136"/>
        <v>2421357</v>
      </c>
      <c r="AO4402" s="114">
        <f t="shared" si="137"/>
        <v>17507514</v>
      </c>
      <c r="AP4402" s="114"/>
      <c r="AQ4402" s="114"/>
      <c r="AR4402" s="114"/>
      <c r="AS4402" s="114"/>
    </row>
    <row r="4403" spans="1:45" s="190" customFormat="1" ht="15" customHeight="1" x14ac:dyDescent="0.2">
      <c r="A4403" s="104"/>
      <c r="B4403" s="104">
        <f>VLOOKUP(BJB!$F$9:$F$5599,Ctrl!$B$4:$C$399,2,0)</f>
        <v>35</v>
      </c>
      <c r="C4403" s="104">
        <f>VLOOKUP(BJB!$G$9:$G$5599,Ctrl!$E$4:$F$399,2,0)</f>
        <v>3</v>
      </c>
      <c r="D4403" s="219">
        <v>1</v>
      </c>
      <c r="E4403" s="104" t="str">
        <f>VLOOKUP(BJB!$F$9:$F$5599,Ctrl!$B$4:$D$399,3,0)</f>
        <v>III</v>
      </c>
      <c r="F4403" s="841" t="s">
        <v>9732</v>
      </c>
      <c r="G4403" s="841" t="s">
        <v>7599</v>
      </c>
      <c r="H4403" s="125" t="s">
        <v>7558</v>
      </c>
      <c r="I4403" s="220">
        <f>IF(G4402=BJB!$G3856,I4402+1,1)</f>
        <v>1</v>
      </c>
      <c r="J4403" s="912" t="s">
        <v>24250</v>
      </c>
      <c r="K4403" s="121" t="s">
        <v>5514</v>
      </c>
      <c r="L4403" s="104" t="s">
        <v>6477</v>
      </c>
      <c r="M4403" s="104" t="s">
        <v>5515</v>
      </c>
      <c r="N4403" s="120">
        <v>41393</v>
      </c>
      <c r="O4403" s="107">
        <v>120000000</v>
      </c>
      <c r="P4403" s="105" t="s">
        <v>17294</v>
      </c>
      <c r="Q4403" s="120">
        <v>41750</v>
      </c>
      <c r="R4403" s="105">
        <v>122154368</v>
      </c>
      <c r="S4403" s="146" t="s">
        <v>5470</v>
      </c>
      <c r="T4403" s="109">
        <v>41789</v>
      </c>
      <c r="U4403" s="116">
        <v>84000000</v>
      </c>
      <c r="V4403" s="109">
        <v>41760</v>
      </c>
      <c r="W4403" s="141">
        <v>84000000</v>
      </c>
      <c r="X4403" s="141">
        <v>0</v>
      </c>
      <c r="Y4403" s="141">
        <v>0</v>
      </c>
      <c r="Z4403" s="141">
        <v>0</v>
      </c>
      <c r="AA4403" s="114">
        <v>6297239</v>
      </c>
      <c r="AB4403" s="114"/>
      <c r="AC4403" s="132"/>
      <c r="AD4403" s="141"/>
      <c r="AE4403" s="106">
        <v>0</v>
      </c>
      <c r="AF4403" s="106">
        <v>0</v>
      </c>
      <c r="AG4403" s="106">
        <v>0</v>
      </c>
      <c r="AH4403" s="116"/>
      <c r="AI4403" s="116"/>
      <c r="AJ4403" s="116"/>
      <c r="AK4403" s="116"/>
      <c r="AL4403" s="116"/>
      <c r="AM4403" s="116"/>
      <c r="AN4403" s="114">
        <f t="shared" si="136"/>
        <v>6297239</v>
      </c>
      <c r="AO4403" s="114">
        <f t="shared" si="137"/>
        <v>77702761</v>
      </c>
      <c r="AP4403" s="114"/>
      <c r="AQ4403" s="114"/>
      <c r="AR4403" s="114"/>
      <c r="AS4403" s="114"/>
    </row>
    <row r="4404" spans="1:45" s="190" customFormat="1" ht="15" customHeight="1" x14ac:dyDescent="0.2">
      <c r="A4404" s="104"/>
      <c r="B4404" s="104">
        <f>VLOOKUP(BJB!$F$9:$F$5599,Ctrl!$B$4:$C$399,2,0)</f>
        <v>35</v>
      </c>
      <c r="C4404" s="104">
        <f>VLOOKUP(BJB!$G$9:$G$5599,Ctrl!$E$4:$F$399,2,0)</f>
        <v>3</v>
      </c>
      <c r="D4404" s="219">
        <v>1</v>
      </c>
      <c r="E4404" s="104" t="str">
        <f>VLOOKUP(BJB!$F$9:$F$5599,Ctrl!$B$4:$D$399,3,0)</f>
        <v>III</v>
      </c>
      <c r="F4404" s="841" t="s">
        <v>9732</v>
      </c>
      <c r="G4404" s="841" t="s">
        <v>7599</v>
      </c>
      <c r="H4404" s="125"/>
      <c r="I4404" s="220">
        <f>IF(G4403=BJB!$G3857,I4403+1,1)</f>
        <v>1</v>
      </c>
      <c r="J4404" s="912" t="s">
        <v>24251</v>
      </c>
      <c r="K4404" s="121" t="s">
        <v>275</v>
      </c>
      <c r="L4404" s="104" t="s">
        <v>6477</v>
      </c>
      <c r="M4404" s="104" t="s">
        <v>5515</v>
      </c>
      <c r="N4404" s="120">
        <v>41393</v>
      </c>
      <c r="O4404" s="107">
        <v>100000000</v>
      </c>
      <c r="P4404" s="105" t="s">
        <v>17295</v>
      </c>
      <c r="Q4404" s="120">
        <v>41750</v>
      </c>
      <c r="R4404" s="105">
        <v>104415027</v>
      </c>
      <c r="S4404" s="146" t="s">
        <v>5470</v>
      </c>
      <c r="T4404" s="109">
        <v>41789</v>
      </c>
      <c r="U4404" s="116">
        <v>70000000</v>
      </c>
      <c r="V4404" s="109">
        <v>41760</v>
      </c>
      <c r="W4404" s="141">
        <v>70000000</v>
      </c>
      <c r="X4404" s="141">
        <v>0</v>
      </c>
      <c r="Y4404" s="141">
        <v>0</v>
      </c>
      <c r="Z4404" s="141">
        <v>0</v>
      </c>
      <c r="AA4404" s="114">
        <v>0</v>
      </c>
      <c r="AB4404" s="114"/>
      <c r="AC4404" s="116"/>
      <c r="AD4404" s="141"/>
      <c r="AE4404" s="106">
        <v>0</v>
      </c>
      <c r="AF4404" s="106">
        <v>0</v>
      </c>
      <c r="AG4404" s="106">
        <v>0</v>
      </c>
      <c r="AH4404" s="116"/>
      <c r="AI4404" s="116"/>
      <c r="AJ4404" s="116"/>
      <c r="AK4404" s="116"/>
      <c r="AL4404" s="116"/>
      <c r="AM4404" s="116"/>
      <c r="AN4404" s="114">
        <f t="shared" si="136"/>
        <v>0</v>
      </c>
      <c r="AO4404" s="114">
        <f t="shared" si="137"/>
        <v>70000000</v>
      </c>
      <c r="AP4404" s="114"/>
      <c r="AQ4404" s="114"/>
      <c r="AR4404" s="114"/>
      <c r="AS4404" s="114"/>
    </row>
    <row r="4405" spans="1:45" s="190" customFormat="1" ht="15" customHeight="1" x14ac:dyDescent="0.2">
      <c r="A4405" s="104"/>
      <c r="B4405" s="104">
        <f>VLOOKUP(BJB!$F$9:$F$5599,Ctrl!$B$4:$C$399,2,0)</f>
        <v>35</v>
      </c>
      <c r="C4405" s="104">
        <f>VLOOKUP(BJB!$G$9:$G$5599,Ctrl!$E$4:$F$399,2,0)</f>
        <v>3</v>
      </c>
      <c r="D4405" s="219">
        <v>1</v>
      </c>
      <c r="E4405" s="104" t="str">
        <f>VLOOKUP(BJB!$F$9:$F$5599,Ctrl!$B$4:$D$399,3,0)</f>
        <v>III</v>
      </c>
      <c r="F4405" s="841" t="s">
        <v>9732</v>
      </c>
      <c r="G4405" s="841" t="s">
        <v>7599</v>
      </c>
      <c r="H4405" s="125">
        <v>1130322000646</v>
      </c>
      <c r="I4405" s="220">
        <f>IF(G4404=BJB!$G3858,I4404+1,1)</f>
        <v>1</v>
      </c>
      <c r="J4405" s="912" t="s">
        <v>24252</v>
      </c>
      <c r="K4405" s="121" t="s">
        <v>7619</v>
      </c>
      <c r="L4405" s="104" t="s">
        <v>6477</v>
      </c>
      <c r="M4405" s="104" t="s">
        <v>5782</v>
      </c>
      <c r="N4405" s="120">
        <v>41393</v>
      </c>
      <c r="O4405" s="107">
        <v>250000000</v>
      </c>
      <c r="P4405" s="105" t="s">
        <v>17296</v>
      </c>
      <c r="Q4405" s="120">
        <v>41750</v>
      </c>
      <c r="R4405" s="105">
        <v>240665692</v>
      </c>
      <c r="S4405" s="146" t="s">
        <v>5759</v>
      </c>
      <c r="T4405" s="109">
        <v>41844</v>
      </c>
      <c r="U4405" s="116">
        <v>175000000</v>
      </c>
      <c r="V4405" s="109">
        <v>41821</v>
      </c>
      <c r="W4405" s="141">
        <v>175000000</v>
      </c>
      <c r="X4405" s="141">
        <v>0</v>
      </c>
      <c r="Y4405" s="141">
        <v>0</v>
      </c>
      <c r="Z4405" s="141">
        <v>0</v>
      </c>
      <c r="AA4405" s="114">
        <v>756185</v>
      </c>
      <c r="AB4405" s="114"/>
      <c r="AC4405" s="132"/>
      <c r="AD4405" s="141"/>
      <c r="AE4405" s="106">
        <v>0</v>
      </c>
      <c r="AF4405" s="106">
        <v>0</v>
      </c>
      <c r="AG4405" s="106">
        <v>0</v>
      </c>
      <c r="AH4405" s="124"/>
      <c r="AI4405" s="124"/>
      <c r="AJ4405" s="116"/>
      <c r="AK4405" s="116"/>
      <c r="AL4405" s="116"/>
      <c r="AM4405" s="116"/>
      <c r="AN4405" s="114">
        <f t="shared" si="136"/>
        <v>756185</v>
      </c>
      <c r="AO4405" s="114">
        <f t="shared" si="137"/>
        <v>174243815</v>
      </c>
      <c r="AP4405" s="114"/>
      <c r="AQ4405" s="114"/>
      <c r="AR4405" s="114"/>
      <c r="AS4405" s="114"/>
    </row>
    <row r="4406" spans="1:45" s="190" customFormat="1" ht="15" customHeight="1" x14ac:dyDescent="0.2">
      <c r="A4406" s="104"/>
      <c r="B4406" s="104">
        <f>VLOOKUP(BJB!$F$9:$F$5599,Ctrl!$B$4:$C$399,2,0)</f>
        <v>35</v>
      </c>
      <c r="C4406" s="104">
        <f>VLOOKUP(BJB!$G$9:$G$5599,Ctrl!$E$4:$F$399,2,0)</f>
        <v>3</v>
      </c>
      <c r="D4406" s="219">
        <v>1</v>
      </c>
      <c r="E4406" s="104" t="str">
        <f>VLOOKUP(BJB!$F$9:$F$5599,Ctrl!$B$4:$D$399,3,0)</f>
        <v>III</v>
      </c>
      <c r="F4406" s="841" t="s">
        <v>9732</v>
      </c>
      <c r="G4406" s="841" t="s">
        <v>7599</v>
      </c>
      <c r="H4406" s="684">
        <v>1130213000379</v>
      </c>
      <c r="I4406" s="220">
        <f>IF(G4405=BJB!$G3859,I4405+1,1)</f>
        <v>1</v>
      </c>
      <c r="J4406" s="912" t="s">
        <v>24253</v>
      </c>
      <c r="K4406" s="121" t="s">
        <v>7715</v>
      </c>
      <c r="L4406" s="104" t="s">
        <v>6477</v>
      </c>
      <c r="M4406" s="104" t="s">
        <v>7837</v>
      </c>
      <c r="N4406" s="120">
        <v>41367</v>
      </c>
      <c r="O4406" s="105">
        <v>250000000</v>
      </c>
      <c r="P4406" s="105" t="s">
        <v>17297</v>
      </c>
      <c r="Q4406" s="120">
        <v>42027</v>
      </c>
      <c r="R4406" s="105">
        <v>296986676</v>
      </c>
      <c r="S4406" s="146" t="s">
        <v>7887</v>
      </c>
      <c r="T4406" s="109">
        <v>42114</v>
      </c>
      <c r="U4406" s="141">
        <v>175000000</v>
      </c>
      <c r="V4406" s="109">
        <v>42114</v>
      </c>
      <c r="W4406" s="141">
        <v>175000000</v>
      </c>
      <c r="X4406" s="141">
        <v>0</v>
      </c>
      <c r="Y4406" s="141">
        <v>0</v>
      </c>
      <c r="Z4406" s="141">
        <v>0</v>
      </c>
      <c r="AA4406" s="114">
        <v>434341</v>
      </c>
      <c r="AB4406" s="114"/>
      <c r="AC4406" s="132"/>
      <c r="AD4406" s="141"/>
      <c r="AE4406" s="106">
        <v>0</v>
      </c>
      <c r="AF4406" s="106">
        <v>0</v>
      </c>
      <c r="AG4406" s="106">
        <v>0</v>
      </c>
      <c r="AH4406" s="141"/>
      <c r="AI4406" s="141"/>
      <c r="AJ4406" s="141"/>
      <c r="AK4406" s="141"/>
      <c r="AL4406" s="141"/>
      <c r="AM4406" s="141"/>
      <c r="AN4406" s="114">
        <f t="shared" si="136"/>
        <v>434341</v>
      </c>
      <c r="AO4406" s="114">
        <f t="shared" si="137"/>
        <v>174565659</v>
      </c>
      <c r="AP4406" s="114"/>
      <c r="AQ4406" s="114"/>
      <c r="AR4406" s="114"/>
      <c r="AS4406" s="114"/>
    </row>
    <row r="4407" spans="1:45" s="190" customFormat="1" ht="15" customHeight="1" x14ac:dyDescent="0.2">
      <c r="A4407" s="104"/>
      <c r="B4407" s="104">
        <f>VLOOKUP(BJB!$F$9:$F$5599,Ctrl!$B$4:$C$399,2,0)</f>
        <v>35</v>
      </c>
      <c r="C4407" s="104">
        <f>VLOOKUP(BJB!$G$9:$G$5599,Ctrl!$E$4:$F$399,2,0)</f>
        <v>5</v>
      </c>
      <c r="D4407" s="219">
        <v>1</v>
      </c>
      <c r="E4407" s="104" t="str">
        <f>VLOOKUP(BJB!$F$9:$F$5599,Ctrl!$B$4:$D$399,3,0)</f>
        <v>III</v>
      </c>
      <c r="F4407" s="841" t="s">
        <v>9732</v>
      </c>
      <c r="G4407" s="841" t="s">
        <v>4718</v>
      </c>
      <c r="H4407" s="125"/>
      <c r="I4407" s="220"/>
      <c r="J4407" s="912" t="s">
        <v>24254</v>
      </c>
      <c r="K4407" s="121" t="s">
        <v>9669</v>
      </c>
      <c r="L4407" s="104" t="s">
        <v>6477</v>
      </c>
      <c r="M4407" s="104" t="s">
        <v>4774</v>
      </c>
      <c r="N4407" s="120">
        <v>41130</v>
      </c>
      <c r="O4407" s="105">
        <v>150000000</v>
      </c>
      <c r="P4407" s="105" t="s">
        <v>6222</v>
      </c>
      <c r="Q4407" s="120" t="s">
        <v>6222</v>
      </c>
      <c r="R4407" s="890">
        <v>0</v>
      </c>
      <c r="S4407" s="146" t="s">
        <v>9687</v>
      </c>
      <c r="T4407" s="109">
        <v>42356</v>
      </c>
      <c r="U4407" s="141">
        <v>102858496</v>
      </c>
      <c r="V4407" s="109" t="s">
        <v>6222</v>
      </c>
      <c r="W4407" s="141">
        <v>0</v>
      </c>
      <c r="X4407" s="141">
        <v>0</v>
      </c>
      <c r="Y4407" s="141">
        <v>0</v>
      </c>
      <c r="Z4407" s="141">
        <v>0</v>
      </c>
      <c r="AA4407" s="114">
        <v>0</v>
      </c>
      <c r="AB4407" s="114"/>
      <c r="AC4407" s="132"/>
      <c r="AD4407" s="141"/>
      <c r="AE4407" s="106">
        <v>0</v>
      </c>
      <c r="AF4407" s="106">
        <v>0</v>
      </c>
      <c r="AG4407" s="106">
        <v>0</v>
      </c>
      <c r="AH4407" s="141"/>
      <c r="AI4407" s="141"/>
      <c r="AJ4407" s="141"/>
      <c r="AK4407" s="141"/>
      <c r="AL4407" s="141"/>
      <c r="AM4407" s="141"/>
      <c r="AN4407" s="114">
        <f t="shared" si="136"/>
        <v>0</v>
      </c>
      <c r="AO4407" s="114">
        <f t="shared" si="137"/>
        <v>102858496</v>
      </c>
      <c r="AP4407" s="114"/>
      <c r="AQ4407" s="114"/>
      <c r="AR4407" s="114"/>
      <c r="AS4407" s="114"/>
    </row>
    <row r="4408" spans="1:45" s="190" customFormat="1" ht="15" customHeight="1" x14ac:dyDescent="0.2">
      <c r="A4408" s="104"/>
      <c r="B4408" s="104">
        <f>VLOOKUP(BJB!$F$9:$F$5599,Ctrl!$B$4:$C$399,2,0)</f>
        <v>35</v>
      </c>
      <c r="C4408" s="104">
        <f>VLOOKUP(BJB!$G$9:$G$5599,Ctrl!$E$4:$F$399,2,0)</f>
        <v>5</v>
      </c>
      <c r="D4408" s="219">
        <v>1</v>
      </c>
      <c r="E4408" s="104" t="str">
        <f>VLOOKUP(BJB!$F$9:$F$5599,Ctrl!$B$4:$D$399,3,0)</f>
        <v>III</v>
      </c>
      <c r="F4408" s="841" t="s">
        <v>9732</v>
      </c>
      <c r="G4408" s="841" t="s">
        <v>4718</v>
      </c>
      <c r="H4408" s="125"/>
      <c r="I4408" s="220"/>
      <c r="J4408" s="912" t="s">
        <v>24255</v>
      </c>
      <c r="K4408" s="108" t="s">
        <v>13564</v>
      </c>
      <c r="L4408" s="104" t="s">
        <v>6476</v>
      </c>
      <c r="M4408" s="104" t="s">
        <v>10097</v>
      </c>
      <c r="N4408" s="120">
        <v>41354</v>
      </c>
      <c r="O4408" s="105">
        <v>126867812</v>
      </c>
      <c r="P4408" s="105"/>
      <c r="Q4408" s="120"/>
      <c r="R4408" s="105"/>
      <c r="S4408" s="146" t="s">
        <v>10100</v>
      </c>
      <c r="T4408" s="109">
        <v>42389</v>
      </c>
      <c r="U4408" s="141">
        <v>120977026</v>
      </c>
      <c r="V4408" s="109"/>
      <c r="W4408" s="141"/>
      <c r="X4408" s="141"/>
      <c r="Y4408" s="141"/>
      <c r="Z4408" s="141"/>
      <c r="AA4408" s="114">
        <v>0</v>
      </c>
      <c r="AB4408" s="114"/>
      <c r="AC4408" s="132"/>
      <c r="AD4408" s="141"/>
      <c r="AE4408" s="106">
        <v>0</v>
      </c>
      <c r="AF4408" s="106">
        <v>0</v>
      </c>
      <c r="AG4408" s="106">
        <v>0</v>
      </c>
      <c r="AH4408" s="141"/>
      <c r="AI4408" s="141"/>
      <c r="AJ4408" s="141"/>
      <c r="AK4408" s="141"/>
      <c r="AL4408" s="141"/>
      <c r="AM4408" s="141"/>
      <c r="AN4408" s="114">
        <f t="shared" si="136"/>
        <v>0</v>
      </c>
      <c r="AO4408" s="114">
        <f t="shared" si="137"/>
        <v>120977026</v>
      </c>
      <c r="AP4408" s="114"/>
      <c r="AQ4408" s="114"/>
      <c r="AR4408" s="114"/>
      <c r="AS4408" s="114"/>
    </row>
    <row r="4409" spans="1:45" s="190" customFormat="1" ht="15" customHeight="1" x14ac:dyDescent="0.2">
      <c r="A4409" s="104"/>
      <c r="B4409" s="104">
        <f>VLOOKUP(BJB!$F$9:$F$5599,Ctrl!$B$4:$C$399,2,0)</f>
        <v>35</v>
      </c>
      <c r="C4409" s="104">
        <f>VLOOKUP(BJB!$G$9:$G$5599,Ctrl!$E$4:$F$399,2,0)</f>
        <v>0</v>
      </c>
      <c r="D4409" s="219">
        <v>1</v>
      </c>
      <c r="E4409" s="104" t="str">
        <f>VLOOKUP(BJB!$F$9:$F$5599,Ctrl!$B$4:$D$399,3,0)</f>
        <v>III</v>
      </c>
      <c r="F4409" s="841" t="s">
        <v>9732</v>
      </c>
      <c r="G4409" s="841" t="s">
        <v>7670</v>
      </c>
      <c r="H4409" s="125"/>
      <c r="I4409" s="220"/>
      <c r="J4409" s="912" t="s">
        <v>24256</v>
      </c>
      <c r="K4409" s="121" t="s">
        <v>7832</v>
      </c>
      <c r="L4409" s="104" t="s">
        <v>6477</v>
      </c>
      <c r="M4409" s="104" t="s">
        <v>5685</v>
      </c>
      <c r="N4409" s="120">
        <v>41052</v>
      </c>
      <c r="O4409" s="105">
        <v>60000000</v>
      </c>
      <c r="P4409" s="105" t="s">
        <v>6222</v>
      </c>
      <c r="Q4409" s="120" t="s">
        <v>6222</v>
      </c>
      <c r="R4409" s="890">
        <v>0</v>
      </c>
      <c r="S4409" s="146" t="s">
        <v>10164</v>
      </c>
      <c r="T4409" s="109">
        <v>42426</v>
      </c>
      <c r="U4409" s="141">
        <v>3380762</v>
      </c>
      <c r="V4409" s="109" t="s">
        <v>6222</v>
      </c>
      <c r="W4409" s="141">
        <v>0</v>
      </c>
      <c r="X4409" s="141">
        <v>0</v>
      </c>
      <c r="Y4409" s="141">
        <v>0</v>
      </c>
      <c r="Z4409" s="141">
        <v>0</v>
      </c>
      <c r="AA4409" s="114">
        <v>0</v>
      </c>
      <c r="AB4409" s="114"/>
      <c r="AC4409" s="132"/>
      <c r="AD4409" s="141"/>
      <c r="AE4409" s="106">
        <v>0</v>
      </c>
      <c r="AF4409" s="106">
        <v>0</v>
      </c>
      <c r="AG4409" s="106">
        <v>0</v>
      </c>
      <c r="AH4409" s="141"/>
      <c r="AI4409" s="141"/>
      <c r="AJ4409" s="141"/>
      <c r="AK4409" s="141"/>
      <c r="AL4409" s="141"/>
      <c r="AM4409" s="141"/>
      <c r="AN4409" s="114">
        <f t="shared" si="136"/>
        <v>0</v>
      </c>
      <c r="AO4409" s="114">
        <f t="shared" si="137"/>
        <v>3380762</v>
      </c>
      <c r="AP4409" s="114"/>
      <c r="AQ4409" s="114"/>
      <c r="AR4409" s="114"/>
      <c r="AS4409" s="114"/>
    </row>
    <row r="4410" spans="1:45" s="190" customFormat="1" ht="15" customHeight="1" x14ac:dyDescent="0.2">
      <c r="A4410" s="104"/>
      <c r="B4410" s="104">
        <f>VLOOKUP(BJB!$F$9:$F$5599,Ctrl!$B$4:$C$399,2,0)</f>
        <v>35</v>
      </c>
      <c r="C4410" s="104">
        <f>VLOOKUP(BJB!$G$9:$G$5599,Ctrl!$E$4:$F$399,2,0)</f>
        <v>5</v>
      </c>
      <c r="D4410" s="219">
        <v>1</v>
      </c>
      <c r="E4410" s="104" t="str">
        <f>VLOOKUP(BJB!$F$9:$F$5599,Ctrl!$B$4:$D$399,3,0)</f>
        <v>III</v>
      </c>
      <c r="F4410" s="841" t="s">
        <v>9732</v>
      </c>
      <c r="G4410" s="841" t="s">
        <v>6549</v>
      </c>
      <c r="H4410" s="125"/>
      <c r="I4410" s="220"/>
      <c r="J4410" s="912" t="s">
        <v>24257</v>
      </c>
      <c r="K4410" s="121" t="s">
        <v>10870</v>
      </c>
      <c r="L4410" s="104" t="s">
        <v>6477</v>
      </c>
      <c r="M4410" s="104" t="s">
        <v>10158</v>
      </c>
      <c r="N4410" s="120">
        <v>41467</v>
      </c>
      <c r="O4410" s="105">
        <v>60000000</v>
      </c>
      <c r="P4410" s="105" t="s">
        <v>6222</v>
      </c>
      <c r="Q4410" s="120" t="s">
        <v>6222</v>
      </c>
      <c r="R4410" s="890">
        <v>0</v>
      </c>
      <c r="S4410" s="146" t="s">
        <v>10169</v>
      </c>
      <c r="T4410" s="109">
        <v>42410</v>
      </c>
      <c r="U4410" s="141">
        <v>31574318</v>
      </c>
      <c r="V4410" s="109" t="s">
        <v>6222</v>
      </c>
      <c r="W4410" s="141">
        <v>0</v>
      </c>
      <c r="X4410" s="141">
        <v>0</v>
      </c>
      <c r="Y4410" s="141">
        <v>0</v>
      </c>
      <c r="Z4410" s="141">
        <v>0</v>
      </c>
      <c r="AA4410" s="114">
        <v>0</v>
      </c>
      <c r="AB4410" s="114"/>
      <c r="AC4410" s="132"/>
      <c r="AD4410" s="141"/>
      <c r="AE4410" s="106">
        <v>0</v>
      </c>
      <c r="AF4410" s="106">
        <v>0</v>
      </c>
      <c r="AG4410" s="106">
        <v>0</v>
      </c>
      <c r="AH4410" s="141"/>
      <c r="AI4410" s="141"/>
      <c r="AJ4410" s="141"/>
      <c r="AK4410" s="141"/>
      <c r="AL4410" s="141"/>
      <c r="AM4410" s="141"/>
      <c r="AN4410" s="114">
        <f t="shared" si="136"/>
        <v>0</v>
      </c>
      <c r="AO4410" s="114">
        <f t="shared" si="137"/>
        <v>31574318</v>
      </c>
      <c r="AP4410" s="114"/>
      <c r="AQ4410" s="114"/>
      <c r="AR4410" s="114"/>
      <c r="AS4410" s="114"/>
    </row>
    <row r="4411" spans="1:45" s="190" customFormat="1" ht="15" customHeight="1" x14ac:dyDescent="0.2">
      <c r="A4411" s="104"/>
      <c r="B4411" s="104">
        <f>VLOOKUP(BJB!$F$9:$F$5599,Ctrl!$B$4:$C$399,2,0)</f>
        <v>35</v>
      </c>
      <c r="C4411" s="104">
        <f>VLOOKUP(BJB!$G$9:$G$5599,Ctrl!$E$4:$F$399,2,0)</f>
        <v>6</v>
      </c>
      <c r="D4411" s="219">
        <v>1</v>
      </c>
      <c r="E4411" s="104" t="str">
        <f>VLOOKUP(BJB!$F$9:$F$5599,Ctrl!$B$4:$D$399,3,0)</f>
        <v>III</v>
      </c>
      <c r="F4411" s="841" t="s">
        <v>9732</v>
      </c>
      <c r="G4411" s="841" t="s">
        <v>4676</v>
      </c>
      <c r="H4411" s="125"/>
      <c r="I4411" s="220"/>
      <c r="J4411" s="912" t="s">
        <v>24258</v>
      </c>
      <c r="K4411" s="121" t="s">
        <v>10869</v>
      </c>
      <c r="L4411" s="104" t="s">
        <v>6477</v>
      </c>
      <c r="M4411" s="104" t="s">
        <v>4884</v>
      </c>
      <c r="N4411" s="120">
        <v>41253</v>
      </c>
      <c r="O4411" s="105">
        <v>180000000</v>
      </c>
      <c r="P4411" s="105" t="s">
        <v>6222</v>
      </c>
      <c r="Q4411" s="120" t="s">
        <v>6222</v>
      </c>
      <c r="R4411" s="890">
        <v>0</v>
      </c>
      <c r="S4411" s="146" t="s">
        <v>10190</v>
      </c>
      <c r="T4411" s="109">
        <v>42458</v>
      </c>
      <c r="U4411" s="141">
        <v>73901741</v>
      </c>
      <c r="V4411" s="109" t="s">
        <v>6222</v>
      </c>
      <c r="W4411" s="141">
        <v>0</v>
      </c>
      <c r="X4411" s="141">
        <v>0</v>
      </c>
      <c r="Y4411" s="141">
        <v>0</v>
      </c>
      <c r="Z4411" s="141">
        <v>0</v>
      </c>
      <c r="AA4411" s="114">
        <v>0</v>
      </c>
      <c r="AB4411" s="114"/>
      <c r="AC4411" s="132"/>
      <c r="AD4411" s="141"/>
      <c r="AE4411" s="106">
        <v>0</v>
      </c>
      <c r="AF4411" s="106">
        <v>0</v>
      </c>
      <c r="AG4411" s="106">
        <v>0</v>
      </c>
      <c r="AH4411" s="141"/>
      <c r="AI4411" s="141"/>
      <c r="AJ4411" s="141"/>
      <c r="AK4411" s="141"/>
      <c r="AL4411" s="141"/>
      <c r="AM4411" s="141"/>
      <c r="AN4411" s="114">
        <f t="shared" si="136"/>
        <v>0</v>
      </c>
      <c r="AO4411" s="114">
        <f t="shared" si="137"/>
        <v>73901741</v>
      </c>
      <c r="AP4411" s="114"/>
      <c r="AQ4411" s="114"/>
      <c r="AR4411" s="114"/>
      <c r="AS4411" s="114"/>
    </row>
    <row r="4412" spans="1:45" s="190" customFormat="1" ht="15" customHeight="1" x14ac:dyDescent="0.2">
      <c r="A4412" s="104"/>
      <c r="B4412" s="104">
        <f>VLOOKUP(BJB!$F$9:$F$5599,Ctrl!$B$4:$C$399,2,0)</f>
        <v>35</v>
      </c>
      <c r="C4412" s="104">
        <f>VLOOKUP(BJB!$G$9:$G$5599,Ctrl!$E$4:$F$399,2,0)</f>
        <v>3</v>
      </c>
      <c r="D4412" s="219">
        <v>1</v>
      </c>
      <c r="E4412" s="104" t="str">
        <f>VLOOKUP(BJB!$F$9:$F$5599,Ctrl!$B$4:$D$399,3,0)</f>
        <v>III</v>
      </c>
      <c r="F4412" s="841" t="s">
        <v>9732</v>
      </c>
      <c r="G4412" s="841" t="s">
        <v>7599</v>
      </c>
      <c r="H4412" s="125"/>
      <c r="I4412" s="220"/>
      <c r="J4412" s="912" t="s">
        <v>24259</v>
      </c>
      <c r="K4412" s="121" t="s">
        <v>10464</v>
      </c>
      <c r="L4412" s="104" t="s">
        <v>6477</v>
      </c>
      <c r="M4412" s="104" t="s">
        <v>5782</v>
      </c>
      <c r="N4412" s="120">
        <v>41393</v>
      </c>
      <c r="O4412" s="105">
        <v>40000000</v>
      </c>
      <c r="P4412" s="105" t="s">
        <v>6222</v>
      </c>
      <c r="Q4412" s="120" t="s">
        <v>6222</v>
      </c>
      <c r="R4412" s="890">
        <v>0</v>
      </c>
      <c r="S4412" s="146" t="s">
        <v>10190</v>
      </c>
      <c r="T4412" s="109">
        <v>42458</v>
      </c>
      <c r="U4412" s="141">
        <v>22767116</v>
      </c>
      <c r="V4412" s="109" t="s">
        <v>6222</v>
      </c>
      <c r="W4412" s="141">
        <v>0</v>
      </c>
      <c r="X4412" s="141">
        <v>0</v>
      </c>
      <c r="Y4412" s="141">
        <v>0</v>
      </c>
      <c r="Z4412" s="141">
        <v>0</v>
      </c>
      <c r="AA4412" s="114">
        <v>0</v>
      </c>
      <c r="AB4412" s="114"/>
      <c r="AC4412" s="132"/>
      <c r="AD4412" s="141"/>
      <c r="AE4412" s="106">
        <v>0</v>
      </c>
      <c r="AF4412" s="106">
        <v>0</v>
      </c>
      <c r="AG4412" s="106">
        <v>0</v>
      </c>
      <c r="AH4412" s="141"/>
      <c r="AI4412" s="141"/>
      <c r="AJ4412" s="141"/>
      <c r="AK4412" s="141"/>
      <c r="AL4412" s="141"/>
      <c r="AM4412" s="141"/>
      <c r="AN4412" s="114">
        <f t="shared" si="136"/>
        <v>0</v>
      </c>
      <c r="AO4412" s="114">
        <f t="shared" si="137"/>
        <v>22767116</v>
      </c>
      <c r="AP4412" s="114"/>
      <c r="AQ4412" s="114"/>
      <c r="AR4412" s="114"/>
      <c r="AS4412" s="114"/>
    </row>
    <row r="4413" spans="1:45" s="190" customFormat="1" ht="15" customHeight="1" x14ac:dyDescent="0.2">
      <c r="A4413" s="104"/>
      <c r="B4413" s="104">
        <f>VLOOKUP(BJB!$F$9:$F$5599,Ctrl!$B$4:$C$399,2,0)</f>
        <v>35</v>
      </c>
      <c r="C4413" s="104">
        <f>VLOOKUP(BJB!$G$9:$G$5599,Ctrl!$E$4:$F$399,2,0)</f>
        <v>0</v>
      </c>
      <c r="D4413" s="219">
        <v>1</v>
      </c>
      <c r="E4413" s="104" t="str">
        <f>VLOOKUP(BJB!$F$9:$F$5599,Ctrl!$B$4:$D$399,3,0)</f>
        <v>III</v>
      </c>
      <c r="F4413" s="841" t="s">
        <v>9732</v>
      </c>
      <c r="G4413" s="841" t="s">
        <v>7664</v>
      </c>
      <c r="H4413" s="125"/>
      <c r="I4413" s="220"/>
      <c r="J4413" s="912" t="s">
        <v>24260</v>
      </c>
      <c r="K4413" s="121" t="s">
        <v>7831</v>
      </c>
      <c r="L4413" s="104" t="s">
        <v>6477</v>
      </c>
      <c r="M4413" s="104" t="s">
        <v>6035</v>
      </c>
      <c r="N4413" s="120">
        <v>41430</v>
      </c>
      <c r="O4413" s="105">
        <v>250000000</v>
      </c>
      <c r="P4413" s="105" t="s">
        <v>6222</v>
      </c>
      <c r="Q4413" s="120" t="s">
        <v>6222</v>
      </c>
      <c r="R4413" s="890">
        <v>0</v>
      </c>
      <c r="S4413" s="146" t="s">
        <v>10413</v>
      </c>
      <c r="T4413" s="109">
        <v>42486</v>
      </c>
      <c r="U4413" s="141">
        <v>175000000</v>
      </c>
      <c r="V4413" s="109" t="s">
        <v>6222</v>
      </c>
      <c r="W4413" s="141">
        <v>0</v>
      </c>
      <c r="X4413" s="141">
        <v>0</v>
      </c>
      <c r="Y4413" s="141">
        <v>0</v>
      </c>
      <c r="Z4413" s="141">
        <v>0</v>
      </c>
      <c r="AA4413" s="114">
        <v>382436</v>
      </c>
      <c r="AB4413" s="114"/>
      <c r="AC4413" s="132"/>
      <c r="AD4413" s="141"/>
      <c r="AE4413" s="106">
        <v>0</v>
      </c>
      <c r="AF4413" s="106">
        <v>0</v>
      </c>
      <c r="AG4413" s="106">
        <v>0</v>
      </c>
      <c r="AH4413" s="228"/>
      <c r="AI4413" s="228"/>
      <c r="AJ4413" s="141"/>
      <c r="AK4413" s="141"/>
      <c r="AL4413" s="141"/>
      <c r="AM4413" s="141"/>
      <c r="AN4413" s="114">
        <f t="shared" si="136"/>
        <v>382436</v>
      </c>
      <c r="AO4413" s="114">
        <f t="shared" si="137"/>
        <v>174617564</v>
      </c>
      <c r="AP4413" s="114"/>
      <c r="AQ4413" s="114"/>
      <c r="AR4413" s="114"/>
      <c r="AS4413" s="114"/>
    </row>
    <row r="4414" spans="1:45" s="190" customFormat="1" ht="15" customHeight="1" x14ac:dyDescent="0.2">
      <c r="A4414" s="104"/>
      <c r="B4414" s="104">
        <f>VLOOKUP(BJB!$F$9:$F$5599,Ctrl!$B$4:$C$399,2,0)</f>
        <v>35</v>
      </c>
      <c r="C4414" s="104">
        <f>VLOOKUP(BJB!$G$9:$G$5599,Ctrl!$E$4:$F$399,2,0)</f>
        <v>3</v>
      </c>
      <c r="D4414" s="219">
        <v>1</v>
      </c>
      <c r="E4414" s="104" t="str">
        <f>VLOOKUP(BJB!$F$9:$F$5599,Ctrl!$B$4:$D$399,3,0)</f>
        <v>III</v>
      </c>
      <c r="F4414" s="841" t="s">
        <v>9732</v>
      </c>
      <c r="G4414" s="841" t="s">
        <v>7599</v>
      </c>
      <c r="H4414" s="125"/>
      <c r="I4414" s="220"/>
      <c r="J4414" s="912" t="s">
        <v>24261</v>
      </c>
      <c r="K4414" s="121" t="s">
        <v>5364</v>
      </c>
      <c r="L4414" s="104" t="s">
        <v>6477</v>
      </c>
      <c r="M4414" s="104" t="s">
        <v>5782</v>
      </c>
      <c r="N4414" s="120">
        <v>41393</v>
      </c>
      <c r="O4414" s="105">
        <v>100000000</v>
      </c>
      <c r="P4414" s="105" t="s">
        <v>6222</v>
      </c>
      <c r="Q4414" s="120" t="s">
        <v>6222</v>
      </c>
      <c r="R4414" s="890">
        <v>0</v>
      </c>
      <c r="S4414" s="146" t="s">
        <v>10413</v>
      </c>
      <c r="T4414" s="109">
        <v>42486</v>
      </c>
      <c r="U4414" s="141">
        <v>54442498</v>
      </c>
      <c r="V4414" s="109" t="s">
        <v>6222</v>
      </c>
      <c r="W4414" s="141">
        <v>0</v>
      </c>
      <c r="X4414" s="141">
        <v>0</v>
      </c>
      <c r="Y4414" s="141">
        <v>0</v>
      </c>
      <c r="Z4414" s="141">
        <v>0</v>
      </c>
      <c r="AA4414" s="114">
        <v>0</v>
      </c>
      <c r="AB4414" s="114"/>
      <c r="AC4414" s="132"/>
      <c r="AD4414" s="141"/>
      <c r="AE4414" s="106">
        <v>0</v>
      </c>
      <c r="AF4414" s="106">
        <v>0</v>
      </c>
      <c r="AG4414" s="106">
        <v>0</v>
      </c>
      <c r="AH4414" s="141"/>
      <c r="AI4414" s="141"/>
      <c r="AJ4414" s="141"/>
      <c r="AK4414" s="141"/>
      <c r="AL4414" s="141"/>
      <c r="AM4414" s="141"/>
      <c r="AN4414" s="114">
        <f t="shared" si="136"/>
        <v>0</v>
      </c>
      <c r="AO4414" s="114">
        <f t="shared" si="137"/>
        <v>54442498</v>
      </c>
      <c r="AP4414" s="114"/>
      <c r="AQ4414" s="114"/>
      <c r="AR4414" s="114"/>
      <c r="AS4414" s="114"/>
    </row>
    <row r="4415" spans="1:45" s="190" customFormat="1" ht="15" customHeight="1" x14ac:dyDescent="0.2">
      <c r="A4415" s="104"/>
      <c r="B4415" s="104">
        <f>VLOOKUP(BJB!$F$9:$F$5599,Ctrl!$B$4:$C$399,2,0)</f>
        <v>35</v>
      </c>
      <c r="C4415" s="104">
        <f>VLOOKUP(BJB!$G$9:$G$5599,Ctrl!$E$4:$F$399,2,0)</f>
        <v>2</v>
      </c>
      <c r="D4415" s="219">
        <v>1</v>
      </c>
      <c r="E4415" s="104" t="str">
        <f>VLOOKUP(BJB!$F$9:$F$5599,Ctrl!$B$4:$D$399,3,0)</f>
        <v>III</v>
      </c>
      <c r="F4415" s="841" t="s">
        <v>9732</v>
      </c>
      <c r="G4415" s="841" t="s">
        <v>4785</v>
      </c>
      <c r="H4415" s="125"/>
      <c r="I4415" s="220"/>
      <c r="J4415" s="912" t="s">
        <v>24262</v>
      </c>
      <c r="K4415" s="121" t="s">
        <v>10093</v>
      </c>
      <c r="L4415" s="104" t="s">
        <v>6477</v>
      </c>
      <c r="M4415" s="104" t="s">
        <v>6246</v>
      </c>
      <c r="N4415" s="120">
        <v>41348</v>
      </c>
      <c r="O4415" s="105">
        <v>140000000</v>
      </c>
      <c r="P4415" s="105" t="s">
        <v>6222</v>
      </c>
      <c r="Q4415" s="120" t="s">
        <v>6222</v>
      </c>
      <c r="R4415" s="890">
        <v>0</v>
      </c>
      <c r="S4415" s="146" t="s">
        <v>10413</v>
      </c>
      <c r="T4415" s="109">
        <v>42486</v>
      </c>
      <c r="U4415" s="141">
        <v>71588828</v>
      </c>
      <c r="V4415" s="109" t="s">
        <v>6222</v>
      </c>
      <c r="W4415" s="141">
        <v>0</v>
      </c>
      <c r="X4415" s="141">
        <v>0</v>
      </c>
      <c r="Y4415" s="141">
        <v>0</v>
      </c>
      <c r="Z4415" s="141">
        <v>0</v>
      </c>
      <c r="AA4415" s="114">
        <v>624321</v>
      </c>
      <c r="AB4415" s="114"/>
      <c r="AC4415" s="132"/>
      <c r="AD4415" s="141"/>
      <c r="AE4415" s="106">
        <v>0</v>
      </c>
      <c r="AF4415" s="106">
        <v>0</v>
      </c>
      <c r="AG4415" s="106">
        <v>0</v>
      </c>
      <c r="AH4415" s="141"/>
      <c r="AI4415" s="141"/>
      <c r="AJ4415" s="141"/>
      <c r="AK4415" s="141"/>
      <c r="AL4415" s="141"/>
      <c r="AM4415" s="141"/>
      <c r="AN4415" s="114">
        <f t="shared" si="136"/>
        <v>624321</v>
      </c>
      <c r="AO4415" s="114">
        <f t="shared" si="137"/>
        <v>70964507</v>
      </c>
      <c r="AP4415" s="114"/>
      <c r="AQ4415" s="114"/>
      <c r="AR4415" s="114"/>
      <c r="AS4415" s="114"/>
    </row>
    <row r="4416" spans="1:45" s="190" customFormat="1" ht="15" customHeight="1" x14ac:dyDescent="0.2">
      <c r="A4416" s="104"/>
      <c r="B4416" s="104">
        <f>VLOOKUP(BJB!$F$9:$F$5599,Ctrl!$B$4:$C$399,2,0)</f>
        <v>35</v>
      </c>
      <c r="C4416" s="104">
        <f>VLOOKUP(BJB!$G$9:$G$5599,Ctrl!$E$4:$F$399,2,0)</f>
        <v>2</v>
      </c>
      <c r="D4416" s="219">
        <v>1</v>
      </c>
      <c r="E4416" s="104" t="str">
        <f>VLOOKUP(BJB!$F$9:$F$5599,Ctrl!$B$4:$D$399,3,0)</f>
        <v>III</v>
      </c>
      <c r="F4416" s="841" t="s">
        <v>9732</v>
      </c>
      <c r="G4416" s="841" t="s">
        <v>4785</v>
      </c>
      <c r="H4416" s="125"/>
      <c r="I4416" s="220"/>
      <c r="J4416" s="912" t="s">
        <v>24263</v>
      </c>
      <c r="K4416" s="121" t="s">
        <v>7798</v>
      </c>
      <c r="L4416" s="104" t="s">
        <v>6477</v>
      </c>
      <c r="M4416" s="104" t="s">
        <v>4798</v>
      </c>
      <c r="N4416" s="120">
        <v>41085</v>
      </c>
      <c r="O4416" s="105">
        <v>100000000</v>
      </c>
      <c r="P4416" s="105" t="s">
        <v>6222</v>
      </c>
      <c r="Q4416" s="120" t="s">
        <v>6222</v>
      </c>
      <c r="R4416" s="890">
        <v>0</v>
      </c>
      <c r="S4416" s="146" t="s">
        <v>10413</v>
      </c>
      <c r="T4416" s="109">
        <v>42486</v>
      </c>
      <c r="U4416" s="141">
        <v>38683735</v>
      </c>
      <c r="V4416" s="109" t="s">
        <v>6222</v>
      </c>
      <c r="W4416" s="141">
        <v>0</v>
      </c>
      <c r="X4416" s="141">
        <v>0</v>
      </c>
      <c r="Y4416" s="141">
        <v>0</v>
      </c>
      <c r="Z4416" s="141">
        <v>0</v>
      </c>
      <c r="AA4416" s="114">
        <v>325591</v>
      </c>
      <c r="AB4416" s="114"/>
      <c r="AC4416" s="132"/>
      <c r="AD4416" s="141"/>
      <c r="AE4416" s="106">
        <v>0</v>
      </c>
      <c r="AF4416" s="106">
        <v>0</v>
      </c>
      <c r="AG4416" s="106">
        <v>0</v>
      </c>
      <c r="AH4416" s="141"/>
      <c r="AI4416" s="141"/>
      <c r="AJ4416" s="141"/>
      <c r="AK4416" s="141"/>
      <c r="AL4416" s="141"/>
      <c r="AM4416" s="141"/>
      <c r="AN4416" s="114">
        <f t="shared" si="136"/>
        <v>325591</v>
      </c>
      <c r="AO4416" s="114">
        <f t="shared" si="137"/>
        <v>38358144</v>
      </c>
      <c r="AP4416" s="114"/>
      <c r="AQ4416" s="114"/>
      <c r="AR4416" s="114"/>
      <c r="AS4416" s="114"/>
    </row>
    <row r="4417" spans="1:46" s="190" customFormat="1" ht="15" customHeight="1" x14ac:dyDescent="0.2">
      <c r="A4417" s="104"/>
      <c r="B4417" s="104">
        <f>VLOOKUP(BJB!$F$9:$F$5599,Ctrl!$B$4:$C$399,2,0)</f>
        <v>35</v>
      </c>
      <c r="C4417" s="104">
        <f>VLOOKUP(BJB!$G$9:$G$5599,Ctrl!$E$4:$F$399,2,0)</f>
        <v>2</v>
      </c>
      <c r="D4417" s="219">
        <v>1</v>
      </c>
      <c r="E4417" s="104" t="str">
        <f>VLOOKUP(BJB!$F$9:$F$5599,Ctrl!$B$4:$D$399,3,0)</f>
        <v>III</v>
      </c>
      <c r="F4417" s="841" t="s">
        <v>9732</v>
      </c>
      <c r="G4417" s="841" t="s">
        <v>4785</v>
      </c>
      <c r="H4417" s="125"/>
      <c r="I4417" s="220"/>
      <c r="J4417" s="912" t="s">
        <v>24264</v>
      </c>
      <c r="K4417" s="121" t="s">
        <v>348</v>
      </c>
      <c r="L4417" s="104" t="s">
        <v>6477</v>
      </c>
      <c r="M4417" s="104" t="s">
        <v>4789</v>
      </c>
      <c r="N4417" s="120">
        <v>41052</v>
      </c>
      <c r="O4417" s="105">
        <v>75000000</v>
      </c>
      <c r="P4417" s="105" t="s">
        <v>6222</v>
      </c>
      <c r="Q4417" s="120" t="s">
        <v>6222</v>
      </c>
      <c r="R4417" s="890">
        <v>0</v>
      </c>
      <c r="S4417" s="146" t="s">
        <v>10413</v>
      </c>
      <c r="T4417" s="109">
        <v>42486</v>
      </c>
      <c r="U4417" s="141">
        <v>34503002</v>
      </c>
      <c r="V4417" s="109" t="s">
        <v>6222</v>
      </c>
      <c r="W4417" s="141">
        <v>0</v>
      </c>
      <c r="X4417" s="141">
        <v>0</v>
      </c>
      <c r="Y4417" s="141">
        <v>0</v>
      </c>
      <c r="Z4417" s="141">
        <v>0</v>
      </c>
      <c r="AA4417" s="114">
        <v>0</v>
      </c>
      <c r="AB4417" s="114"/>
      <c r="AC4417" s="132"/>
      <c r="AD4417" s="141"/>
      <c r="AE4417" s="106">
        <v>0</v>
      </c>
      <c r="AF4417" s="106">
        <v>0</v>
      </c>
      <c r="AG4417" s="106">
        <v>0</v>
      </c>
      <c r="AH4417" s="141"/>
      <c r="AI4417" s="141"/>
      <c r="AJ4417" s="141"/>
      <c r="AK4417" s="141"/>
      <c r="AL4417" s="141"/>
      <c r="AM4417" s="141"/>
      <c r="AN4417" s="114">
        <f t="shared" si="136"/>
        <v>0</v>
      </c>
      <c r="AO4417" s="114">
        <f t="shared" si="137"/>
        <v>34503002</v>
      </c>
      <c r="AP4417" s="114"/>
      <c r="AQ4417" s="114"/>
      <c r="AR4417" s="114"/>
      <c r="AS4417" s="114"/>
    </row>
    <row r="4418" spans="1:46" s="191" customFormat="1" ht="15" customHeight="1" x14ac:dyDescent="0.2">
      <c r="A4418" s="104"/>
      <c r="B4418" s="104">
        <f>VLOOKUP(BJB!$F$9:$F$5599,Ctrl!$B$4:$C$399,2,0)</f>
        <v>35</v>
      </c>
      <c r="C4418" s="104">
        <f>VLOOKUP(BJB!$G$9:$G$5599,Ctrl!$E$4:$F$399,2,0)</f>
        <v>6</v>
      </c>
      <c r="D4418" s="219">
        <v>1</v>
      </c>
      <c r="E4418" s="104" t="str">
        <f>VLOOKUP(BJB!$F$9:$F$5599,Ctrl!$B$4:$D$399,3,0)</f>
        <v>III</v>
      </c>
      <c r="F4418" s="841" t="s">
        <v>9732</v>
      </c>
      <c r="G4418" s="841" t="s">
        <v>4676</v>
      </c>
      <c r="H4418" s="125"/>
      <c r="I4418" s="220"/>
      <c r="J4418" s="912" t="s">
        <v>24265</v>
      </c>
      <c r="K4418" s="121" t="s">
        <v>8127</v>
      </c>
      <c r="L4418" s="104" t="s">
        <v>6477</v>
      </c>
      <c r="M4418" s="104" t="s">
        <v>6156</v>
      </c>
      <c r="N4418" s="120">
        <v>41414</v>
      </c>
      <c r="O4418" s="105">
        <v>150000000</v>
      </c>
      <c r="P4418" s="105" t="s">
        <v>6222</v>
      </c>
      <c r="Q4418" s="120" t="s">
        <v>6222</v>
      </c>
      <c r="R4418" s="890">
        <v>0</v>
      </c>
      <c r="S4418" s="146" t="s">
        <v>6222</v>
      </c>
      <c r="T4418" s="109" t="s">
        <v>6222</v>
      </c>
      <c r="U4418" s="141">
        <v>97384694</v>
      </c>
      <c r="V4418" s="109" t="s">
        <v>6222</v>
      </c>
      <c r="W4418" s="141">
        <v>0</v>
      </c>
      <c r="X4418" s="141">
        <v>0</v>
      </c>
      <c r="Y4418" s="141">
        <v>0</v>
      </c>
      <c r="Z4418" s="141">
        <v>0</v>
      </c>
      <c r="AA4418" s="114">
        <v>0</v>
      </c>
      <c r="AB4418" s="114"/>
      <c r="AC4418" s="132"/>
      <c r="AD4418" s="141"/>
      <c r="AE4418" s="106">
        <v>0</v>
      </c>
      <c r="AF4418" s="106">
        <v>0</v>
      </c>
      <c r="AG4418" s="106">
        <v>0</v>
      </c>
      <c r="AH4418" s="141"/>
      <c r="AI4418" s="141"/>
      <c r="AJ4418" s="141"/>
      <c r="AK4418" s="141"/>
      <c r="AL4418" s="141"/>
      <c r="AM4418" s="141"/>
      <c r="AN4418" s="114">
        <f t="shared" si="136"/>
        <v>0</v>
      </c>
      <c r="AO4418" s="114">
        <f t="shared" si="137"/>
        <v>97384694</v>
      </c>
      <c r="AP4418" s="114"/>
      <c r="AQ4418" s="114"/>
      <c r="AR4418" s="114"/>
      <c r="AS4418" s="114"/>
      <c r="AT4418" s="190"/>
    </row>
    <row r="4419" spans="1:46" s="190" customFormat="1" ht="15" customHeight="1" x14ac:dyDescent="0.2">
      <c r="A4419" s="104"/>
      <c r="B4419" s="104">
        <f>VLOOKUP(BJB!$F$9:$F$5599,Ctrl!$B$4:$C$399,2,0)</f>
        <v>35</v>
      </c>
      <c r="C4419" s="104">
        <f>VLOOKUP(BJB!$G$9:$G$5599,Ctrl!$E$4:$F$399,2,0)</f>
        <v>6</v>
      </c>
      <c r="D4419" s="219">
        <v>1</v>
      </c>
      <c r="E4419" s="104" t="str">
        <f>VLOOKUP(BJB!$F$9:$F$5599,Ctrl!$B$4:$D$399,3,0)</f>
        <v>III</v>
      </c>
      <c r="F4419" s="841" t="s">
        <v>9732</v>
      </c>
      <c r="G4419" s="841" t="s">
        <v>4676</v>
      </c>
      <c r="H4419" s="125"/>
      <c r="I4419" s="220"/>
      <c r="J4419" s="912" t="s">
        <v>24266</v>
      </c>
      <c r="K4419" s="121" t="s">
        <v>10869</v>
      </c>
      <c r="L4419" s="104" t="s">
        <v>6477</v>
      </c>
      <c r="M4419" s="104" t="s">
        <v>4879</v>
      </c>
      <c r="N4419" s="120">
        <v>41253</v>
      </c>
      <c r="O4419" s="105">
        <v>150000000</v>
      </c>
      <c r="P4419" s="105" t="s">
        <v>6222</v>
      </c>
      <c r="Q4419" s="120" t="s">
        <v>6222</v>
      </c>
      <c r="R4419" s="890">
        <v>0</v>
      </c>
      <c r="S4419" s="146" t="s">
        <v>6222</v>
      </c>
      <c r="T4419" s="109" t="s">
        <v>6222</v>
      </c>
      <c r="U4419" s="141">
        <v>54252732</v>
      </c>
      <c r="V4419" s="109" t="s">
        <v>6222</v>
      </c>
      <c r="W4419" s="141">
        <v>0</v>
      </c>
      <c r="X4419" s="141">
        <v>0</v>
      </c>
      <c r="Y4419" s="141">
        <v>0</v>
      </c>
      <c r="Z4419" s="141">
        <v>0</v>
      </c>
      <c r="AA4419" s="114">
        <v>0</v>
      </c>
      <c r="AB4419" s="114"/>
      <c r="AC4419" s="132"/>
      <c r="AD4419" s="141"/>
      <c r="AE4419" s="106">
        <v>0</v>
      </c>
      <c r="AF4419" s="106">
        <v>0</v>
      </c>
      <c r="AG4419" s="106">
        <v>0</v>
      </c>
      <c r="AH4419" s="141"/>
      <c r="AI4419" s="141"/>
      <c r="AJ4419" s="141"/>
      <c r="AK4419" s="141"/>
      <c r="AL4419" s="141"/>
      <c r="AM4419" s="141"/>
      <c r="AN4419" s="114">
        <f t="shared" si="136"/>
        <v>0</v>
      </c>
      <c r="AO4419" s="114">
        <f t="shared" si="137"/>
        <v>54252732</v>
      </c>
      <c r="AP4419" s="114"/>
      <c r="AQ4419" s="114"/>
      <c r="AR4419" s="114"/>
      <c r="AS4419" s="114"/>
    </row>
    <row r="4420" spans="1:46" s="190" customFormat="1" ht="15" customHeight="1" x14ac:dyDescent="0.2">
      <c r="A4420" s="104"/>
      <c r="B4420" s="104">
        <f>VLOOKUP(BJB!$F$9:$F$5599,Ctrl!$B$4:$C$399,2,0)</f>
        <v>35</v>
      </c>
      <c r="C4420" s="104">
        <f>VLOOKUP(BJB!$G$9:$G$5599,Ctrl!$E$4:$F$399,2,0)</f>
        <v>5</v>
      </c>
      <c r="D4420" s="219">
        <v>1</v>
      </c>
      <c r="E4420" s="104" t="str">
        <f>VLOOKUP(BJB!$F$9:$F$5599,Ctrl!$B$4:$D$399,3,0)</f>
        <v>III</v>
      </c>
      <c r="F4420" s="841" t="s">
        <v>9732</v>
      </c>
      <c r="G4420" s="841" t="s">
        <v>4718</v>
      </c>
      <c r="H4420" s="125">
        <v>1130326000031</v>
      </c>
      <c r="I4420" s="220"/>
      <c r="J4420" s="912" t="s">
        <v>24267</v>
      </c>
      <c r="K4420" s="121" t="s">
        <v>10464</v>
      </c>
      <c r="L4420" s="104" t="s">
        <v>6477</v>
      </c>
      <c r="M4420" s="104" t="s">
        <v>5724</v>
      </c>
      <c r="N4420" s="120">
        <v>41411</v>
      </c>
      <c r="O4420" s="105">
        <v>70000000</v>
      </c>
      <c r="P4420" s="105" t="s">
        <v>6222</v>
      </c>
      <c r="Q4420" s="120" t="s">
        <v>6222</v>
      </c>
      <c r="R4420" s="890">
        <v>0</v>
      </c>
      <c r="S4420" s="146" t="s">
        <v>6222</v>
      </c>
      <c r="T4420" s="109" t="s">
        <v>6222</v>
      </c>
      <c r="U4420" s="141">
        <v>46254816</v>
      </c>
      <c r="V4420" s="109" t="s">
        <v>6222</v>
      </c>
      <c r="W4420" s="141">
        <v>0</v>
      </c>
      <c r="X4420" s="141">
        <v>0</v>
      </c>
      <c r="Y4420" s="141">
        <v>0</v>
      </c>
      <c r="Z4420" s="141">
        <v>0</v>
      </c>
      <c r="AA4420" s="114">
        <v>396966</v>
      </c>
      <c r="AB4420" s="114"/>
      <c r="AC4420" s="132"/>
      <c r="AD4420" s="141"/>
      <c r="AE4420" s="106">
        <v>0</v>
      </c>
      <c r="AF4420" s="106">
        <v>0</v>
      </c>
      <c r="AG4420" s="106">
        <v>0</v>
      </c>
      <c r="AH4420" s="141"/>
      <c r="AI4420" s="141"/>
      <c r="AJ4420" s="141"/>
      <c r="AK4420" s="141"/>
      <c r="AL4420" s="141"/>
      <c r="AM4420" s="141"/>
      <c r="AN4420" s="114">
        <f t="shared" si="136"/>
        <v>396966</v>
      </c>
      <c r="AO4420" s="114">
        <f t="shared" si="137"/>
        <v>45857850</v>
      </c>
      <c r="AP4420" s="114"/>
      <c r="AQ4420" s="114"/>
      <c r="AR4420" s="114"/>
      <c r="AS4420" s="114"/>
    </row>
    <row r="4421" spans="1:46" s="190" customFormat="1" ht="15" customHeight="1" x14ac:dyDescent="0.2">
      <c r="A4421" s="104"/>
      <c r="B4421" s="104">
        <f>VLOOKUP(BJB!$F$9:$F$5599,Ctrl!$B$4:$C$399,2,0)</f>
        <v>35</v>
      </c>
      <c r="C4421" s="104">
        <f>VLOOKUP(BJB!$G$9:$G$5599,Ctrl!$E$4:$F$399,2,0)</f>
        <v>5</v>
      </c>
      <c r="D4421" s="219">
        <v>1</v>
      </c>
      <c r="E4421" s="104" t="str">
        <f>VLOOKUP(BJB!$F$9:$F$5599,Ctrl!$B$4:$D$399,3,0)</f>
        <v>III</v>
      </c>
      <c r="F4421" s="841" t="s">
        <v>9732</v>
      </c>
      <c r="G4421" s="841" t="s">
        <v>4718</v>
      </c>
      <c r="H4421" s="125"/>
      <c r="I4421" s="220"/>
      <c r="J4421" s="912" t="s">
        <v>24268</v>
      </c>
      <c r="K4421" s="121" t="s">
        <v>10870</v>
      </c>
      <c r="L4421" s="104" t="s">
        <v>6477</v>
      </c>
      <c r="M4421" s="104" t="s">
        <v>4772</v>
      </c>
      <c r="N4421" s="120">
        <v>41085</v>
      </c>
      <c r="O4421" s="105">
        <v>60000000</v>
      </c>
      <c r="P4421" s="105" t="s">
        <v>6222</v>
      </c>
      <c r="Q4421" s="120" t="s">
        <v>6222</v>
      </c>
      <c r="R4421" s="890">
        <v>0</v>
      </c>
      <c r="S4421" s="146" t="s">
        <v>10413</v>
      </c>
      <c r="T4421" s="109">
        <v>42486</v>
      </c>
      <c r="U4421" s="141">
        <v>12393198</v>
      </c>
      <c r="V4421" s="109" t="s">
        <v>6222</v>
      </c>
      <c r="W4421" s="141">
        <v>0</v>
      </c>
      <c r="X4421" s="141">
        <v>0</v>
      </c>
      <c r="Y4421" s="141">
        <v>0</v>
      </c>
      <c r="Z4421" s="141">
        <v>0</v>
      </c>
      <c r="AA4421" s="114">
        <v>0</v>
      </c>
      <c r="AB4421" s="114"/>
      <c r="AC4421" s="132"/>
      <c r="AD4421" s="141"/>
      <c r="AE4421" s="106">
        <v>0</v>
      </c>
      <c r="AF4421" s="106">
        <v>0</v>
      </c>
      <c r="AG4421" s="106">
        <v>0</v>
      </c>
      <c r="AH4421" s="141"/>
      <c r="AI4421" s="141"/>
      <c r="AJ4421" s="141"/>
      <c r="AK4421" s="141"/>
      <c r="AL4421" s="141"/>
      <c r="AM4421" s="141"/>
      <c r="AN4421" s="114">
        <f t="shared" si="136"/>
        <v>0</v>
      </c>
      <c r="AO4421" s="114">
        <f t="shared" si="137"/>
        <v>12393198</v>
      </c>
      <c r="AP4421" s="114"/>
      <c r="AQ4421" s="114"/>
      <c r="AR4421" s="114"/>
      <c r="AS4421" s="114"/>
    </row>
    <row r="4422" spans="1:46" s="190" customFormat="1" ht="15" customHeight="1" x14ac:dyDescent="0.2">
      <c r="A4422" s="104"/>
      <c r="B4422" s="104">
        <f>VLOOKUP(BJB!$F$9:$F$5599,Ctrl!$B$4:$C$399,2,0)</f>
        <v>35</v>
      </c>
      <c r="C4422" s="104">
        <f>VLOOKUP(BJB!$G$9:$G$5599,Ctrl!$E$4:$F$399,2,0)</f>
        <v>5</v>
      </c>
      <c r="D4422" s="219">
        <v>1</v>
      </c>
      <c r="E4422" s="104" t="str">
        <f>VLOOKUP(BJB!$F$9:$F$5599,Ctrl!$B$4:$D$399,3,0)</f>
        <v>III</v>
      </c>
      <c r="F4422" s="841" t="s">
        <v>9732</v>
      </c>
      <c r="G4422" s="841" t="s">
        <v>4718</v>
      </c>
      <c r="H4422" s="125"/>
      <c r="I4422" s="220"/>
      <c r="J4422" s="912" t="s">
        <v>24269</v>
      </c>
      <c r="K4422" s="121" t="s">
        <v>10871</v>
      </c>
      <c r="L4422" s="104" t="s">
        <v>6477</v>
      </c>
      <c r="M4422" s="104" t="s">
        <v>10412</v>
      </c>
      <c r="N4422" s="120">
        <v>41179</v>
      </c>
      <c r="O4422" s="105">
        <v>100000000</v>
      </c>
      <c r="P4422" s="105" t="s">
        <v>6222</v>
      </c>
      <c r="Q4422" s="120" t="s">
        <v>6222</v>
      </c>
      <c r="R4422" s="890">
        <v>0</v>
      </c>
      <c r="S4422" s="146" t="s">
        <v>10413</v>
      </c>
      <c r="T4422" s="109">
        <v>42486</v>
      </c>
      <c r="U4422" s="141">
        <v>27450893</v>
      </c>
      <c r="V4422" s="109" t="s">
        <v>6222</v>
      </c>
      <c r="W4422" s="141">
        <v>0</v>
      </c>
      <c r="X4422" s="141">
        <v>0</v>
      </c>
      <c r="Y4422" s="141">
        <v>0</v>
      </c>
      <c r="Z4422" s="141">
        <v>0</v>
      </c>
      <c r="AA4422" s="114">
        <v>0</v>
      </c>
      <c r="AB4422" s="114"/>
      <c r="AC4422" s="132"/>
      <c r="AD4422" s="141"/>
      <c r="AE4422" s="106">
        <v>0</v>
      </c>
      <c r="AF4422" s="106">
        <v>0</v>
      </c>
      <c r="AG4422" s="106">
        <v>0</v>
      </c>
      <c r="AH4422" s="141"/>
      <c r="AI4422" s="141"/>
      <c r="AJ4422" s="141"/>
      <c r="AK4422" s="141"/>
      <c r="AL4422" s="141"/>
      <c r="AM4422" s="141"/>
      <c r="AN4422" s="114">
        <f t="shared" si="136"/>
        <v>0</v>
      </c>
      <c r="AO4422" s="114">
        <f t="shared" si="137"/>
        <v>27450893</v>
      </c>
      <c r="AP4422" s="114"/>
      <c r="AQ4422" s="114"/>
      <c r="AR4422" s="114"/>
      <c r="AS4422" s="114"/>
      <c r="AT4422" s="191"/>
    </row>
    <row r="4423" spans="1:46" s="190" customFormat="1" ht="15" customHeight="1" x14ac:dyDescent="0.2">
      <c r="A4423" s="104"/>
      <c r="B4423" s="104">
        <f>VLOOKUP(BJB!$F$9:$F$5599,Ctrl!$B$4:$C$399,2,0)</f>
        <v>35</v>
      </c>
      <c r="C4423" s="104">
        <f>VLOOKUP(BJB!$G$9:$G$5599,Ctrl!$E$4:$F$399,2,0)</f>
        <v>1</v>
      </c>
      <c r="D4423" s="219">
        <v>1</v>
      </c>
      <c r="E4423" s="104" t="str">
        <f>VLOOKUP(BJB!$F$9:$F$5599,Ctrl!$B$4:$D$399,3,0)</f>
        <v>III</v>
      </c>
      <c r="F4423" s="841" t="s">
        <v>9732</v>
      </c>
      <c r="G4423" s="841" t="s">
        <v>4804</v>
      </c>
      <c r="H4423" s="125"/>
      <c r="I4423" s="220"/>
      <c r="J4423" s="912" t="s">
        <v>24270</v>
      </c>
      <c r="K4423" s="121" t="s">
        <v>7810</v>
      </c>
      <c r="L4423" s="104" t="s">
        <v>6477</v>
      </c>
      <c r="M4423" s="104" t="s">
        <v>6248</v>
      </c>
      <c r="N4423" s="120">
        <v>41333</v>
      </c>
      <c r="O4423" s="105">
        <v>120000000</v>
      </c>
      <c r="P4423" s="105" t="s">
        <v>6222</v>
      </c>
      <c r="Q4423" s="120" t="s">
        <v>6222</v>
      </c>
      <c r="R4423" s="890">
        <v>0</v>
      </c>
      <c r="S4423" s="146" t="s">
        <v>10413</v>
      </c>
      <c r="T4423" s="109">
        <v>42486</v>
      </c>
      <c r="U4423" s="141">
        <v>67543130</v>
      </c>
      <c r="V4423" s="109" t="s">
        <v>6222</v>
      </c>
      <c r="W4423" s="141">
        <v>0</v>
      </c>
      <c r="X4423" s="141">
        <v>0</v>
      </c>
      <c r="Y4423" s="141">
        <v>0</v>
      </c>
      <c r="Z4423" s="141">
        <v>0</v>
      </c>
      <c r="AA4423" s="114">
        <v>0</v>
      </c>
      <c r="AB4423" s="114"/>
      <c r="AC4423" s="132"/>
      <c r="AD4423" s="141"/>
      <c r="AE4423" s="106">
        <v>0</v>
      </c>
      <c r="AF4423" s="106">
        <v>0</v>
      </c>
      <c r="AG4423" s="106">
        <v>0</v>
      </c>
      <c r="AH4423" s="141"/>
      <c r="AI4423" s="141"/>
      <c r="AJ4423" s="141"/>
      <c r="AK4423" s="141"/>
      <c r="AL4423" s="141"/>
      <c r="AM4423" s="141"/>
      <c r="AN4423" s="114">
        <f t="shared" si="136"/>
        <v>0</v>
      </c>
      <c r="AO4423" s="114">
        <f t="shared" si="137"/>
        <v>67543130</v>
      </c>
      <c r="AP4423" s="114"/>
      <c r="AQ4423" s="114"/>
      <c r="AR4423" s="114"/>
      <c r="AS4423" s="114"/>
      <c r="AT4423" s="191"/>
    </row>
    <row r="4424" spans="1:46" s="190" customFormat="1" ht="15" customHeight="1" x14ac:dyDescent="0.2">
      <c r="A4424" s="104"/>
      <c r="B4424" s="104">
        <f>VLOOKUP(BJB!$F$9:$F$5599,Ctrl!$B$4:$C$399,2,0)</f>
        <v>35</v>
      </c>
      <c r="C4424" s="104">
        <f>VLOOKUP(BJB!$G$9:$G$5599,Ctrl!$E$4:$F$399,2,0)</f>
        <v>2</v>
      </c>
      <c r="D4424" s="219">
        <v>1</v>
      </c>
      <c r="E4424" s="104" t="str">
        <f>VLOOKUP(BJB!$F$9:$F$5599,Ctrl!$B$4:$D$399,3,0)</f>
        <v>III</v>
      </c>
      <c r="F4424" s="841" t="s">
        <v>9732</v>
      </c>
      <c r="G4424" s="841" t="s">
        <v>4785</v>
      </c>
      <c r="H4424" s="125">
        <v>1121024000315</v>
      </c>
      <c r="I4424" s="220"/>
      <c r="J4424" s="912" t="s">
        <v>24271</v>
      </c>
      <c r="K4424" s="121" t="s">
        <v>5364</v>
      </c>
      <c r="L4424" s="104" t="s">
        <v>6477</v>
      </c>
      <c r="M4424" s="104" t="s">
        <v>6066</v>
      </c>
      <c r="N4424" s="120">
        <v>41236</v>
      </c>
      <c r="O4424" s="105">
        <v>70000000</v>
      </c>
      <c r="P4424" s="105" t="s">
        <v>6222</v>
      </c>
      <c r="Q4424" s="120" t="s">
        <v>6222</v>
      </c>
      <c r="R4424" s="890">
        <v>0</v>
      </c>
      <c r="S4424" s="146" t="s">
        <v>10448</v>
      </c>
      <c r="T4424" s="109">
        <v>42520</v>
      </c>
      <c r="U4424" s="141">
        <v>33282878</v>
      </c>
      <c r="V4424" s="109" t="s">
        <v>6222</v>
      </c>
      <c r="W4424" s="141">
        <v>0</v>
      </c>
      <c r="X4424" s="141">
        <v>0</v>
      </c>
      <c r="Y4424" s="141">
        <v>0</v>
      </c>
      <c r="Z4424" s="141">
        <v>0</v>
      </c>
      <c r="AA4424" s="114">
        <v>33282878</v>
      </c>
      <c r="AB4424" s="114"/>
      <c r="AC4424" s="132"/>
      <c r="AD4424" s="141"/>
      <c r="AE4424" s="106">
        <v>0</v>
      </c>
      <c r="AF4424" s="106">
        <v>0</v>
      </c>
      <c r="AG4424" s="106">
        <v>0</v>
      </c>
      <c r="AH4424" s="240"/>
      <c r="AI4424" s="141"/>
      <c r="AJ4424" s="141"/>
      <c r="AK4424" s="141"/>
      <c r="AL4424" s="141"/>
      <c r="AM4424" s="141"/>
      <c r="AN4424" s="114">
        <f t="shared" si="136"/>
        <v>33282878</v>
      </c>
      <c r="AO4424" s="114">
        <f t="shared" si="137"/>
        <v>0</v>
      </c>
      <c r="AP4424" s="114"/>
      <c r="AQ4424" s="114"/>
      <c r="AR4424" s="114"/>
      <c r="AS4424" s="114"/>
    </row>
    <row r="4425" spans="1:46" s="190" customFormat="1" ht="15" customHeight="1" x14ac:dyDescent="0.2">
      <c r="A4425" s="104"/>
      <c r="B4425" s="104">
        <f>VLOOKUP(BJB!$F$9:$F$5599,Ctrl!$B$4:$C$399,2,0)</f>
        <v>35</v>
      </c>
      <c r="C4425" s="104">
        <f>VLOOKUP(BJB!$G$9:$G$5599,Ctrl!$E$4:$F$399,2,0)</f>
        <v>2</v>
      </c>
      <c r="D4425" s="219">
        <v>1</v>
      </c>
      <c r="E4425" s="104" t="str">
        <f>VLOOKUP(BJB!$F$9:$F$5599,Ctrl!$B$4:$D$399,3,0)</f>
        <v>III</v>
      </c>
      <c r="F4425" s="841" t="s">
        <v>9732</v>
      </c>
      <c r="G4425" s="841" t="s">
        <v>4785</v>
      </c>
      <c r="H4425" s="125"/>
      <c r="I4425" s="220"/>
      <c r="J4425" s="912" t="s">
        <v>24272</v>
      </c>
      <c r="K4425" s="121" t="s">
        <v>10093</v>
      </c>
      <c r="L4425" s="104" t="s">
        <v>6477</v>
      </c>
      <c r="M4425" s="104" t="s">
        <v>10444</v>
      </c>
      <c r="N4425" s="120">
        <v>41159</v>
      </c>
      <c r="O4425" s="105">
        <v>60000000</v>
      </c>
      <c r="P4425" s="105" t="s">
        <v>6222</v>
      </c>
      <c r="Q4425" s="120" t="s">
        <v>6222</v>
      </c>
      <c r="R4425" s="890">
        <v>0</v>
      </c>
      <c r="S4425" s="146" t="s">
        <v>10448</v>
      </c>
      <c r="T4425" s="109">
        <v>42520</v>
      </c>
      <c r="U4425" s="141">
        <v>20703973</v>
      </c>
      <c r="V4425" s="109" t="s">
        <v>6222</v>
      </c>
      <c r="W4425" s="141">
        <v>0</v>
      </c>
      <c r="X4425" s="141">
        <v>0</v>
      </c>
      <c r="Y4425" s="141">
        <v>0</v>
      </c>
      <c r="Z4425" s="141">
        <v>0</v>
      </c>
      <c r="AA4425" s="114">
        <v>0</v>
      </c>
      <c r="AB4425" s="114"/>
      <c r="AC4425" s="132"/>
      <c r="AD4425" s="141"/>
      <c r="AE4425" s="106">
        <v>0</v>
      </c>
      <c r="AF4425" s="106">
        <v>0</v>
      </c>
      <c r="AG4425" s="106">
        <v>0</v>
      </c>
      <c r="AH4425" s="228"/>
      <c r="AI4425" s="228"/>
      <c r="AJ4425" s="228"/>
      <c r="AK4425" s="141"/>
      <c r="AL4425" s="141"/>
      <c r="AM4425" s="141"/>
      <c r="AN4425" s="114">
        <f t="shared" ref="AN4425:AN4488" si="138">SUM(AA4425:AM4425)</f>
        <v>0</v>
      </c>
      <c r="AO4425" s="114">
        <f t="shared" ref="AO4425:AO4488" si="139">IF((U4425-AN4425)&lt;0,ABS(0),(U4425-AN4425))</f>
        <v>20703973</v>
      </c>
      <c r="AP4425" s="114"/>
      <c r="AQ4425" s="114"/>
      <c r="AR4425" s="114"/>
      <c r="AS4425" s="114"/>
    </row>
    <row r="4426" spans="1:46" s="190" customFormat="1" ht="15" customHeight="1" x14ac:dyDescent="0.2">
      <c r="A4426" s="104"/>
      <c r="B4426" s="104">
        <f>VLOOKUP(BJB!$F$9:$F$5599,Ctrl!$B$4:$C$399,2,0)</f>
        <v>35</v>
      </c>
      <c r="C4426" s="104">
        <f>VLOOKUP(BJB!$G$9:$G$5599,Ctrl!$E$4:$F$399,2,0)</f>
        <v>6</v>
      </c>
      <c r="D4426" s="219">
        <v>1</v>
      </c>
      <c r="E4426" s="104" t="str">
        <f>VLOOKUP(BJB!$F$9:$F$5599,Ctrl!$B$4:$D$399,3,0)</f>
        <v>III</v>
      </c>
      <c r="F4426" s="841" t="s">
        <v>9732</v>
      </c>
      <c r="G4426" s="841" t="s">
        <v>4676</v>
      </c>
      <c r="H4426" s="125"/>
      <c r="I4426" s="220"/>
      <c r="J4426" s="912" t="s">
        <v>24273</v>
      </c>
      <c r="K4426" s="121" t="s">
        <v>8402</v>
      </c>
      <c r="L4426" s="104" t="s">
        <v>6477</v>
      </c>
      <c r="M4426" s="104" t="s">
        <v>4714</v>
      </c>
      <c r="N4426" s="120">
        <v>41124</v>
      </c>
      <c r="O4426" s="105">
        <v>125000000</v>
      </c>
      <c r="P4426" s="105" t="s">
        <v>6222</v>
      </c>
      <c r="Q4426" s="120" t="s">
        <v>6222</v>
      </c>
      <c r="R4426" s="890">
        <v>0</v>
      </c>
      <c r="S4426" s="146" t="s">
        <v>10451</v>
      </c>
      <c r="T4426" s="109">
        <v>42520</v>
      </c>
      <c r="U4426" s="141">
        <v>68187026</v>
      </c>
      <c r="V4426" s="109" t="s">
        <v>6222</v>
      </c>
      <c r="W4426" s="141">
        <v>0</v>
      </c>
      <c r="X4426" s="141">
        <v>0</v>
      </c>
      <c r="Y4426" s="141">
        <v>0</v>
      </c>
      <c r="Z4426" s="141">
        <v>0</v>
      </c>
      <c r="AA4426" s="114">
        <v>0</v>
      </c>
      <c r="AB4426" s="114"/>
      <c r="AC4426" s="132"/>
      <c r="AD4426" s="141"/>
      <c r="AE4426" s="106">
        <v>0</v>
      </c>
      <c r="AF4426" s="106">
        <v>0</v>
      </c>
      <c r="AG4426" s="106">
        <v>0</v>
      </c>
      <c r="AH4426" s="228"/>
      <c r="AI4426" s="228"/>
      <c r="AJ4426" s="228"/>
      <c r="AK4426" s="141"/>
      <c r="AL4426" s="141"/>
      <c r="AM4426" s="141"/>
      <c r="AN4426" s="114">
        <f t="shared" si="138"/>
        <v>0</v>
      </c>
      <c r="AO4426" s="114">
        <f t="shared" si="139"/>
        <v>68187026</v>
      </c>
      <c r="AP4426" s="114"/>
      <c r="AQ4426" s="114"/>
      <c r="AR4426" s="114"/>
      <c r="AS4426" s="114"/>
    </row>
    <row r="4427" spans="1:46" s="190" customFormat="1" ht="15" customHeight="1" x14ac:dyDescent="0.2">
      <c r="A4427" s="104"/>
      <c r="B4427" s="104">
        <f>VLOOKUP(BJB!$F$9:$F$5599,Ctrl!$B$4:$C$399,2,0)</f>
        <v>35</v>
      </c>
      <c r="C4427" s="104">
        <f>VLOOKUP(BJB!$G$9:$G$5599,Ctrl!$E$4:$F$399,2,0)</f>
        <v>6</v>
      </c>
      <c r="D4427" s="219">
        <v>1</v>
      </c>
      <c r="E4427" s="104" t="str">
        <f>VLOOKUP(BJB!$F$9:$F$5599,Ctrl!$B$4:$D$399,3,0)</f>
        <v>III</v>
      </c>
      <c r="F4427" s="841" t="s">
        <v>9732</v>
      </c>
      <c r="G4427" s="841" t="s">
        <v>4676</v>
      </c>
      <c r="H4427" s="125"/>
      <c r="I4427" s="220"/>
      <c r="J4427" s="912" t="s">
        <v>24274</v>
      </c>
      <c r="K4427" s="121" t="s">
        <v>8128</v>
      </c>
      <c r="L4427" s="104" t="s">
        <v>6477</v>
      </c>
      <c r="M4427" s="104" t="s">
        <v>4714</v>
      </c>
      <c r="N4427" s="120">
        <v>41124</v>
      </c>
      <c r="O4427" s="105">
        <v>40000000</v>
      </c>
      <c r="P4427" s="105" t="s">
        <v>6222</v>
      </c>
      <c r="Q4427" s="120" t="s">
        <v>6222</v>
      </c>
      <c r="R4427" s="890">
        <v>0</v>
      </c>
      <c r="S4427" s="146" t="s">
        <v>10451</v>
      </c>
      <c r="T4427" s="109">
        <v>42520</v>
      </c>
      <c r="U4427" s="141">
        <v>19570614</v>
      </c>
      <c r="V4427" s="109" t="s">
        <v>6222</v>
      </c>
      <c r="W4427" s="141">
        <v>0</v>
      </c>
      <c r="X4427" s="141">
        <v>0</v>
      </c>
      <c r="Y4427" s="141">
        <v>0</v>
      </c>
      <c r="Z4427" s="141">
        <v>0</v>
      </c>
      <c r="AA4427" s="114">
        <v>0</v>
      </c>
      <c r="AB4427" s="114"/>
      <c r="AC4427" s="132"/>
      <c r="AD4427" s="141"/>
      <c r="AE4427" s="106">
        <v>0</v>
      </c>
      <c r="AF4427" s="106">
        <v>0</v>
      </c>
      <c r="AG4427" s="106">
        <v>0</v>
      </c>
      <c r="AH4427" s="228"/>
      <c r="AI4427" s="228"/>
      <c r="AJ4427" s="228"/>
      <c r="AK4427" s="141"/>
      <c r="AL4427" s="141"/>
      <c r="AM4427" s="141"/>
      <c r="AN4427" s="114">
        <f t="shared" si="138"/>
        <v>0</v>
      </c>
      <c r="AO4427" s="114">
        <f t="shared" si="139"/>
        <v>19570614</v>
      </c>
      <c r="AP4427" s="114"/>
      <c r="AQ4427" s="114"/>
      <c r="AR4427" s="114"/>
      <c r="AS4427" s="114"/>
    </row>
    <row r="4428" spans="1:46" s="190" customFormat="1" ht="15" customHeight="1" x14ac:dyDescent="0.2">
      <c r="A4428" s="104"/>
      <c r="B4428" s="104">
        <f>VLOOKUP(BJB!$F$9:$F$5599,Ctrl!$B$4:$C$399,2,0)</f>
        <v>7</v>
      </c>
      <c r="C4428" s="104">
        <f>VLOOKUP(BJB!$G$9:$G$5599,Ctrl!$E$4:$F$399,2,0)</f>
        <v>2</v>
      </c>
      <c r="D4428" s="219">
        <v>1</v>
      </c>
      <c r="E4428" s="104" t="str">
        <f>VLOOKUP(BJB!$F$9:$F$5599,Ctrl!$B$4:$D$399,3,0)</f>
        <v>I</v>
      </c>
      <c r="F4428" s="256" t="s">
        <v>10517</v>
      </c>
      <c r="G4428" s="257" t="s">
        <v>6548</v>
      </c>
      <c r="H4428" s="258"/>
      <c r="I4428" s="259"/>
      <c r="J4428" s="912" t="s">
        <v>24275</v>
      </c>
      <c r="K4428" s="108" t="s">
        <v>11193</v>
      </c>
      <c r="L4428" s="104" t="s">
        <v>6477</v>
      </c>
      <c r="M4428" s="104" t="s">
        <v>7356</v>
      </c>
      <c r="N4428" s="120">
        <v>41271</v>
      </c>
      <c r="O4428" s="105">
        <v>20000000</v>
      </c>
      <c r="P4428" s="105" t="s">
        <v>16274</v>
      </c>
      <c r="Q4428" s="120">
        <v>41827</v>
      </c>
      <c r="R4428" s="105">
        <v>20886224</v>
      </c>
      <c r="S4428" s="146" t="s">
        <v>10409</v>
      </c>
      <c r="T4428" s="109">
        <v>42486</v>
      </c>
      <c r="U4428" s="141">
        <v>12001797</v>
      </c>
      <c r="V4428" s="109">
        <v>42486</v>
      </c>
      <c r="W4428" s="141">
        <v>12001797</v>
      </c>
      <c r="X4428" s="141">
        <v>0</v>
      </c>
      <c r="Y4428" s="141">
        <v>0</v>
      </c>
      <c r="Z4428" s="141">
        <v>0</v>
      </c>
      <c r="AA4428" s="114">
        <v>0</v>
      </c>
      <c r="AB4428" s="114"/>
      <c r="AC4428" s="132"/>
      <c r="AD4428" s="141"/>
      <c r="AE4428" s="106">
        <v>0</v>
      </c>
      <c r="AF4428" s="106">
        <v>0</v>
      </c>
      <c r="AG4428" s="106">
        <v>0</v>
      </c>
      <c r="AH4428" s="141"/>
      <c r="AI4428" s="141"/>
      <c r="AJ4428" s="141"/>
      <c r="AK4428" s="141"/>
      <c r="AL4428" s="141"/>
      <c r="AM4428" s="141"/>
      <c r="AN4428" s="114">
        <f t="shared" si="138"/>
        <v>0</v>
      </c>
      <c r="AO4428" s="114">
        <f t="shared" si="139"/>
        <v>12001797</v>
      </c>
      <c r="AP4428" s="114"/>
      <c r="AQ4428" s="114"/>
      <c r="AR4428" s="114"/>
      <c r="AS4428" s="114"/>
    </row>
    <row r="4429" spans="1:46" s="190" customFormat="1" ht="15" customHeight="1" x14ac:dyDescent="0.2">
      <c r="A4429" s="104"/>
      <c r="B4429" s="104">
        <f>VLOOKUP(BJB!$F$9:$F$5599,Ctrl!$B$4:$C$399,2,0)</f>
        <v>7</v>
      </c>
      <c r="C4429" s="104">
        <f>VLOOKUP(BJB!$G$9:$G$5599,Ctrl!$E$4:$F$399,2,0)</f>
        <v>2</v>
      </c>
      <c r="D4429" s="219">
        <v>1</v>
      </c>
      <c r="E4429" s="104" t="str">
        <f>VLOOKUP(BJB!$F$9:$F$5599,Ctrl!$B$4:$D$399,3,0)</f>
        <v>I</v>
      </c>
      <c r="F4429" s="256" t="s">
        <v>10517</v>
      </c>
      <c r="G4429" s="257" t="s">
        <v>6548</v>
      </c>
      <c r="H4429" s="258"/>
      <c r="I4429" s="259"/>
      <c r="J4429" s="912" t="s">
        <v>24276</v>
      </c>
      <c r="K4429" s="108" t="s">
        <v>11194</v>
      </c>
      <c r="L4429" s="104" t="s">
        <v>6477</v>
      </c>
      <c r="M4429" s="104" t="s">
        <v>10402</v>
      </c>
      <c r="N4429" s="120">
        <v>41414</v>
      </c>
      <c r="O4429" s="105">
        <v>10000000</v>
      </c>
      <c r="P4429" s="105" t="s">
        <v>17298</v>
      </c>
      <c r="Q4429" s="120">
        <v>42171</v>
      </c>
      <c r="R4429" s="105">
        <v>2196927</v>
      </c>
      <c r="S4429" s="146" t="s">
        <v>10409</v>
      </c>
      <c r="T4429" s="109">
        <v>42486</v>
      </c>
      <c r="U4429" s="141">
        <v>1458329</v>
      </c>
      <c r="V4429" s="109">
        <v>42486</v>
      </c>
      <c r="W4429" s="141">
        <v>1458329</v>
      </c>
      <c r="X4429" s="141">
        <v>0</v>
      </c>
      <c r="Y4429" s="141">
        <v>0</v>
      </c>
      <c r="Z4429" s="141">
        <v>0</v>
      </c>
      <c r="AA4429" s="114">
        <v>0</v>
      </c>
      <c r="AB4429" s="114"/>
      <c r="AC4429" s="132"/>
      <c r="AD4429" s="141"/>
      <c r="AE4429" s="106">
        <v>0</v>
      </c>
      <c r="AF4429" s="106">
        <v>0</v>
      </c>
      <c r="AG4429" s="106">
        <v>0</v>
      </c>
      <c r="AH4429" s="141"/>
      <c r="AI4429" s="141"/>
      <c r="AJ4429" s="141"/>
      <c r="AK4429" s="141"/>
      <c r="AL4429" s="141"/>
      <c r="AM4429" s="141"/>
      <c r="AN4429" s="114">
        <f t="shared" si="138"/>
        <v>0</v>
      </c>
      <c r="AO4429" s="114">
        <f t="shared" si="139"/>
        <v>1458329</v>
      </c>
      <c r="AP4429" s="114"/>
      <c r="AQ4429" s="114"/>
      <c r="AR4429" s="114"/>
      <c r="AS4429" s="114"/>
    </row>
    <row r="4430" spans="1:46" s="190" customFormat="1" ht="15" customHeight="1" x14ac:dyDescent="0.2">
      <c r="A4430" s="104"/>
      <c r="B4430" s="104">
        <f>VLOOKUP(BJB!$F$9:$F$5599,Ctrl!$B$4:$C$399,2,0)</f>
        <v>7</v>
      </c>
      <c r="C4430" s="104">
        <f>VLOOKUP(BJB!$G$9:$G$5599,Ctrl!$E$4:$F$399,2,0)</f>
        <v>2</v>
      </c>
      <c r="D4430" s="219">
        <v>1</v>
      </c>
      <c r="E4430" s="104" t="str">
        <f>VLOOKUP(BJB!$F$9:$F$5599,Ctrl!$B$4:$D$399,3,0)</f>
        <v>I</v>
      </c>
      <c r="F4430" s="256" t="s">
        <v>10517</v>
      </c>
      <c r="G4430" s="257" t="s">
        <v>6548</v>
      </c>
      <c r="H4430" s="258" t="s">
        <v>13560</v>
      </c>
      <c r="I4430" s="259"/>
      <c r="J4430" s="891" t="s">
        <v>18524</v>
      </c>
      <c r="K4430" s="108" t="s">
        <v>11195</v>
      </c>
      <c r="L4430" s="104" t="s">
        <v>6477</v>
      </c>
      <c r="M4430" s="104" t="s">
        <v>10403</v>
      </c>
      <c r="N4430" s="120">
        <v>41122</v>
      </c>
      <c r="O4430" s="105">
        <v>120000000</v>
      </c>
      <c r="P4430" s="105" t="s">
        <v>17299</v>
      </c>
      <c r="Q4430" s="120">
        <v>41909</v>
      </c>
      <c r="R4430" s="105">
        <v>60113107</v>
      </c>
      <c r="S4430" s="146" t="s">
        <v>10409</v>
      </c>
      <c r="T4430" s="109">
        <v>42486</v>
      </c>
      <c r="U4430" s="141">
        <v>42079175</v>
      </c>
      <c r="V4430" s="109">
        <v>42486</v>
      </c>
      <c r="W4430" s="141">
        <v>42079175</v>
      </c>
      <c r="X4430" s="141">
        <v>0</v>
      </c>
      <c r="Y4430" s="141">
        <v>0</v>
      </c>
      <c r="Z4430" s="141">
        <v>0</v>
      </c>
      <c r="AA4430" s="114">
        <v>1310424</v>
      </c>
      <c r="AB4430" s="114"/>
      <c r="AC4430" s="132">
        <v>17472320</v>
      </c>
      <c r="AD4430" s="141"/>
      <c r="AE4430" s="106">
        <v>17224801</v>
      </c>
      <c r="AF4430" s="106">
        <v>0</v>
      </c>
      <c r="AG4430" s="106">
        <v>0</v>
      </c>
      <c r="AH4430" s="141"/>
      <c r="AI4430" s="141"/>
      <c r="AJ4430" s="141"/>
      <c r="AK4430" s="141"/>
      <c r="AL4430" s="141"/>
      <c r="AM4430" s="141"/>
      <c r="AN4430" s="114">
        <f t="shared" si="138"/>
        <v>36007545</v>
      </c>
      <c r="AO4430" s="114">
        <f t="shared" si="139"/>
        <v>6071630</v>
      </c>
      <c r="AP4430" s="114"/>
      <c r="AQ4430" s="114"/>
      <c r="AR4430" s="114"/>
      <c r="AS4430" s="114"/>
    </row>
    <row r="4431" spans="1:46" s="190" customFormat="1" ht="15" customHeight="1" x14ac:dyDescent="0.2">
      <c r="A4431" s="104"/>
      <c r="B4431" s="104">
        <f>VLOOKUP(BJB!$F$9:$F$5599,Ctrl!$B$4:$C$399,2,0)</f>
        <v>7</v>
      </c>
      <c r="C4431" s="104">
        <f>VLOOKUP(BJB!$G$9:$G$5599,Ctrl!$E$4:$F$399,2,0)</f>
        <v>2</v>
      </c>
      <c r="D4431" s="219">
        <v>1</v>
      </c>
      <c r="E4431" s="104" t="str">
        <f>VLOOKUP(BJB!$F$9:$F$5599,Ctrl!$B$4:$D$399,3,0)</f>
        <v>I</v>
      </c>
      <c r="F4431" s="256" t="s">
        <v>10517</v>
      </c>
      <c r="G4431" s="257" t="s">
        <v>6548</v>
      </c>
      <c r="H4431" s="258" t="s">
        <v>12683</v>
      </c>
      <c r="I4431" s="259"/>
      <c r="J4431" s="891" t="s">
        <v>18525</v>
      </c>
      <c r="K4431" s="108" t="s">
        <v>828</v>
      </c>
      <c r="L4431" s="104" t="s">
        <v>6477</v>
      </c>
      <c r="M4431" s="104" t="s">
        <v>10402</v>
      </c>
      <c r="N4431" s="120">
        <v>41414</v>
      </c>
      <c r="O4431" s="105">
        <v>140000000</v>
      </c>
      <c r="P4431" s="105" t="s">
        <v>17299</v>
      </c>
      <c r="Q4431" s="120">
        <v>41909</v>
      </c>
      <c r="R4431" s="105">
        <v>109132612</v>
      </c>
      <c r="S4431" s="146" t="s">
        <v>10409</v>
      </c>
      <c r="T4431" s="109">
        <v>42486</v>
      </c>
      <c r="U4431" s="141">
        <v>76392828</v>
      </c>
      <c r="V4431" s="109">
        <v>42486</v>
      </c>
      <c r="W4431" s="141">
        <v>76392828</v>
      </c>
      <c r="X4431" s="141">
        <v>0</v>
      </c>
      <c r="Y4431" s="141">
        <v>0</v>
      </c>
      <c r="Z4431" s="141">
        <v>0</v>
      </c>
      <c r="AA4431" s="114">
        <v>793188</v>
      </c>
      <c r="AB4431" s="114"/>
      <c r="AC4431" s="132">
        <v>1586376</v>
      </c>
      <c r="AD4431" s="141">
        <v>793188</v>
      </c>
      <c r="AE4431" s="106">
        <v>793188</v>
      </c>
      <c r="AF4431" s="106">
        <v>793188</v>
      </c>
      <c r="AG4431" s="106">
        <v>0</v>
      </c>
      <c r="AH4431" s="141"/>
      <c r="AI4431" s="141"/>
      <c r="AJ4431" s="141"/>
      <c r="AK4431" s="141"/>
      <c r="AL4431" s="141"/>
      <c r="AM4431" s="141"/>
      <c r="AN4431" s="114">
        <f t="shared" si="138"/>
        <v>4759128</v>
      </c>
      <c r="AO4431" s="114">
        <f t="shared" si="139"/>
        <v>71633700</v>
      </c>
      <c r="AP4431" s="114"/>
      <c r="AQ4431" s="114"/>
      <c r="AR4431" s="114"/>
      <c r="AS4431" s="114"/>
    </row>
    <row r="4432" spans="1:46" s="190" customFormat="1" ht="15" customHeight="1" x14ac:dyDescent="0.2">
      <c r="A4432" s="104"/>
      <c r="B4432" s="104">
        <f>VLOOKUP(BJB!$F$9:$F$5599,Ctrl!$B$4:$C$399,2,0)</f>
        <v>7</v>
      </c>
      <c r="C4432" s="104">
        <f>VLOOKUP(BJB!$G$9:$G$5599,Ctrl!$E$4:$F$399,2,0)</f>
        <v>2</v>
      </c>
      <c r="D4432" s="219">
        <v>1</v>
      </c>
      <c r="E4432" s="104" t="str">
        <f>VLOOKUP(BJB!$F$9:$F$5599,Ctrl!$B$4:$D$399,3,0)</f>
        <v>I</v>
      </c>
      <c r="F4432" s="256" t="s">
        <v>10517</v>
      </c>
      <c r="G4432" s="257" t="s">
        <v>6548</v>
      </c>
      <c r="H4432" s="258"/>
      <c r="I4432" s="259"/>
      <c r="J4432" s="912" t="s">
        <v>24277</v>
      </c>
      <c r="K4432" s="108" t="s">
        <v>11196</v>
      </c>
      <c r="L4432" s="104" t="s">
        <v>6477</v>
      </c>
      <c r="M4432" s="104" t="s">
        <v>7356</v>
      </c>
      <c r="N4432" s="120">
        <v>41271</v>
      </c>
      <c r="O4432" s="105">
        <v>15000000</v>
      </c>
      <c r="P4432" s="105" t="s">
        <v>16274</v>
      </c>
      <c r="Q4432" s="120">
        <v>41827</v>
      </c>
      <c r="R4432" s="105">
        <v>6850000</v>
      </c>
      <c r="S4432" s="146" t="s">
        <v>10409</v>
      </c>
      <c r="T4432" s="109">
        <v>42486</v>
      </c>
      <c r="U4432" s="141">
        <v>4711000</v>
      </c>
      <c r="V4432" s="109">
        <v>42486</v>
      </c>
      <c r="W4432" s="141">
        <v>4711000</v>
      </c>
      <c r="X4432" s="141">
        <v>0</v>
      </c>
      <c r="Y4432" s="141">
        <v>0</v>
      </c>
      <c r="Z4432" s="141">
        <v>0</v>
      </c>
      <c r="AA4432" s="114">
        <v>0</v>
      </c>
      <c r="AB4432" s="114"/>
      <c r="AC4432" s="132"/>
      <c r="AD4432" s="141"/>
      <c r="AE4432" s="106">
        <v>0</v>
      </c>
      <c r="AF4432" s="106">
        <v>0</v>
      </c>
      <c r="AG4432" s="106">
        <v>0</v>
      </c>
      <c r="AH4432" s="141"/>
      <c r="AI4432" s="141"/>
      <c r="AJ4432" s="141"/>
      <c r="AK4432" s="141"/>
      <c r="AL4432" s="141"/>
      <c r="AM4432" s="141"/>
      <c r="AN4432" s="114">
        <f t="shared" si="138"/>
        <v>0</v>
      </c>
      <c r="AO4432" s="114">
        <f t="shared" si="139"/>
        <v>4711000</v>
      </c>
      <c r="AP4432" s="114"/>
      <c r="AQ4432" s="114"/>
      <c r="AR4432" s="114"/>
      <c r="AS4432" s="114"/>
    </row>
    <row r="4433" spans="1:46" s="190" customFormat="1" ht="15" customHeight="1" x14ac:dyDescent="0.2">
      <c r="A4433" s="104"/>
      <c r="B4433" s="104">
        <f>VLOOKUP(BJB!$F$9:$F$5599,Ctrl!$B$4:$C$399,2,0)</f>
        <v>7</v>
      </c>
      <c r="C4433" s="104">
        <f>VLOOKUP(BJB!$G$9:$G$5599,Ctrl!$E$4:$F$399,2,0)</f>
        <v>2</v>
      </c>
      <c r="D4433" s="219">
        <v>1</v>
      </c>
      <c r="E4433" s="104" t="str">
        <f>VLOOKUP(BJB!$F$9:$F$5599,Ctrl!$B$4:$D$399,3,0)</f>
        <v>I</v>
      </c>
      <c r="F4433" s="256" t="s">
        <v>10517</v>
      </c>
      <c r="G4433" s="257" t="s">
        <v>6548</v>
      </c>
      <c r="H4433" s="258" t="s">
        <v>17723</v>
      </c>
      <c r="I4433" s="259"/>
      <c r="J4433" s="891" t="s">
        <v>18526</v>
      </c>
      <c r="K4433" s="108" t="s">
        <v>11197</v>
      </c>
      <c r="L4433" s="104" t="s">
        <v>6477</v>
      </c>
      <c r="M4433" s="104" t="s">
        <v>10404</v>
      </c>
      <c r="N4433" s="120">
        <v>41031</v>
      </c>
      <c r="O4433" s="105">
        <v>25000000</v>
      </c>
      <c r="P4433" s="105" t="s">
        <v>17300</v>
      </c>
      <c r="Q4433" s="120">
        <v>42282</v>
      </c>
      <c r="R4433" s="105">
        <v>18397137</v>
      </c>
      <c r="S4433" s="146" t="s">
        <v>10409</v>
      </c>
      <c r="T4433" s="109">
        <v>42486</v>
      </c>
      <c r="U4433" s="141">
        <v>13587445</v>
      </c>
      <c r="V4433" s="109">
        <v>42486</v>
      </c>
      <c r="W4433" s="141">
        <v>13587445</v>
      </c>
      <c r="X4433" s="141">
        <v>0</v>
      </c>
      <c r="Y4433" s="141">
        <v>0</v>
      </c>
      <c r="Z4433" s="141">
        <v>0</v>
      </c>
      <c r="AA4433" s="114">
        <v>0</v>
      </c>
      <c r="AB4433" s="114"/>
      <c r="AC4433" s="132"/>
      <c r="AD4433" s="141"/>
      <c r="AE4433" s="106">
        <v>13587445</v>
      </c>
      <c r="AF4433" s="106">
        <v>0</v>
      </c>
      <c r="AG4433" s="106">
        <v>0</v>
      </c>
      <c r="AH4433" s="141"/>
      <c r="AI4433" s="141"/>
      <c r="AJ4433" s="141"/>
      <c r="AK4433" s="141"/>
      <c r="AL4433" s="141"/>
      <c r="AM4433" s="141"/>
      <c r="AN4433" s="114">
        <f t="shared" si="138"/>
        <v>13587445</v>
      </c>
      <c r="AO4433" s="114">
        <f t="shared" si="139"/>
        <v>0</v>
      </c>
      <c r="AP4433" s="114"/>
      <c r="AQ4433" s="114"/>
      <c r="AR4433" s="114"/>
      <c r="AS4433" s="114"/>
    </row>
    <row r="4434" spans="1:46" s="190" customFormat="1" ht="15" customHeight="1" x14ac:dyDescent="0.2">
      <c r="A4434" s="104"/>
      <c r="B4434" s="104">
        <f>VLOOKUP(BJB!$F$9:$F$5599,Ctrl!$B$4:$C$399,2,0)</f>
        <v>7</v>
      </c>
      <c r="C4434" s="104">
        <f>VLOOKUP(BJB!$G$9:$G$5599,Ctrl!$E$4:$F$399,2,0)</f>
        <v>2</v>
      </c>
      <c r="D4434" s="219">
        <v>1</v>
      </c>
      <c r="E4434" s="104" t="str">
        <f>VLOOKUP(BJB!$F$9:$F$5599,Ctrl!$B$4:$D$399,3,0)</f>
        <v>I</v>
      </c>
      <c r="F4434" s="256" t="s">
        <v>10517</v>
      </c>
      <c r="G4434" s="257" t="s">
        <v>6548</v>
      </c>
      <c r="H4434" s="886" t="s">
        <v>14796</v>
      </c>
      <c r="I4434" s="259"/>
      <c r="J4434" s="891" t="s">
        <v>18527</v>
      </c>
      <c r="K4434" s="108" t="s">
        <v>11198</v>
      </c>
      <c r="L4434" s="104" t="s">
        <v>6477</v>
      </c>
      <c r="M4434" s="104" t="s">
        <v>10405</v>
      </c>
      <c r="N4434" s="120">
        <v>41347</v>
      </c>
      <c r="O4434" s="105">
        <v>200000000</v>
      </c>
      <c r="P4434" s="105" t="s">
        <v>17299</v>
      </c>
      <c r="Q4434" s="120">
        <v>41909</v>
      </c>
      <c r="R4434" s="105">
        <v>158692861</v>
      </c>
      <c r="S4434" s="146" t="s">
        <v>10409</v>
      </c>
      <c r="T4434" s="109">
        <v>42486</v>
      </c>
      <c r="U4434" s="141">
        <v>98654473</v>
      </c>
      <c r="V4434" s="109">
        <v>42486</v>
      </c>
      <c r="W4434" s="141">
        <v>98654473</v>
      </c>
      <c r="X4434" s="141">
        <v>0</v>
      </c>
      <c r="Y4434" s="141">
        <v>0</v>
      </c>
      <c r="Z4434" s="141">
        <v>0</v>
      </c>
      <c r="AA4434" s="114">
        <v>0</v>
      </c>
      <c r="AB4434" s="114">
        <v>9995000</v>
      </c>
      <c r="AC4434" s="132"/>
      <c r="AD4434" s="141">
        <v>60000000</v>
      </c>
      <c r="AE4434" s="106">
        <v>0</v>
      </c>
      <c r="AF4434" s="106">
        <v>0</v>
      </c>
      <c r="AG4434" s="106">
        <v>0</v>
      </c>
      <c r="AH4434" s="141"/>
      <c r="AI4434" s="141"/>
      <c r="AJ4434" s="141"/>
      <c r="AK4434" s="141"/>
      <c r="AL4434" s="141"/>
      <c r="AM4434" s="141"/>
      <c r="AN4434" s="114">
        <f t="shared" si="138"/>
        <v>69995000</v>
      </c>
      <c r="AO4434" s="114">
        <f t="shared" si="139"/>
        <v>28659473</v>
      </c>
      <c r="AP4434" s="114"/>
      <c r="AQ4434" s="114"/>
      <c r="AR4434" s="114"/>
      <c r="AS4434" s="114"/>
    </row>
    <row r="4435" spans="1:46" s="190" customFormat="1" ht="15" customHeight="1" x14ac:dyDescent="0.2">
      <c r="A4435" s="104"/>
      <c r="B4435" s="104">
        <f>VLOOKUP(BJB!$F$9:$F$5599,Ctrl!$B$4:$C$399,2,0)</f>
        <v>7</v>
      </c>
      <c r="C4435" s="104">
        <f>VLOOKUP(BJB!$G$9:$G$5599,Ctrl!$E$4:$F$399,2,0)</f>
        <v>4</v>
      </c>
      <c r="D4435" s="219">
        <v>1</v>
      </c>
      <c r="E4435" s="104" t="str">
        <f>VLOOKUP(BJB!$F$9:$F$5599,Ctrl!$B$4:$D$399,3,0)</f>
        <v>I</v>
      </c>
      <c r="F4435" s="256" t="s">
        <v>10517</v>
      </c>
      <c r="G4435" s="257" t="s">
        <v>9916</v>
      </c>
      <c r="H4435" s="258"/>
      <c r="I4435" s="259"/>
      <c r="J4435" s="912" t="s">
        <v>24278</v>
      </c>
      <c r="K4435" s="108" t="s">
        <v>11199</v>
      </c>
      <c r="L4435" s="104" t="s">
        <v>6477</v>
      </c>
      <c r="M4435" s="104" t="s">
        <v>10406</v>
      </c>
      <c r="N4435" s="120">
        <v>41390</v>
      </c>
      <c r="O4435" s="105">
        <v>250000000</v>
      </c>
      <c r="P4435" s="105" t="s">
        <v>17301</v>
      </c>
      <c r="Q4435" s="120">
        <v>42265</v>
      </c>
      <c r="R4435" s="105">
        <v>433565674</v>
      </c>
      <c r="S4435" s="146" t="s">
        <v>10409</v>
      </c>
      <c r="T4435" s="109">
        <v>42486</v>
      </c>
      <c r="U4435" s="141">
        <v>175000000</v>
      </c>
      <c r="V4435" s="109">
        <v>42486</v>
      </c>
      <c r="W4435" s="141">
        <v>175000000</v>
      </c>
      <c r="X4435" s="141">
        <v>0</v>
      </c>
      <c r="Y4435" s="141">
        <v>0</v>
      </c>
      <c r="Z4435" s="141">
        <v>0</v>
      </c>
      <c r="AA4435" s="114">
        <v>0</v>
      </c>
      <c r="AB4435" s="114"/>
      <c r="AC4435" s="132"/>
      <c r="AD4435" s="141"/>
      <c r="AE4435" s="106">
        <v>0</v>
      </c>
      <c r="AF4435" s="106">
        <v>0</v>
      </c>
      <c r="AG4435" s="106">
        <v>0</v>
      </c>
      <c r="AH4435" s="141"/>
      <c r="AI4435" s="141"/>
      <c r="AJ4435" s="141"/>
      <c r="AK4435" s="141"/>
      <c r="AL4435" s="141"/>
      <c r="AM4435" s="141"/>
      <c r="AN4435" s="114">
        <f t="shared" si="138"/>
        <v>0</v>
      </c>
      <c r="AO4435" s="114">
        <f t="shared" si="139"/>
        <v>175000000</v>
      </c>
      <c r="AP4435" s="114"/>
      <c r="AQ4435" s="114"/>
      <c r="AR4435" s="114"/>
      <c r="AS4435" s="114"/>
    </row>
    <row r="4436" spans="1:46" s="190" customFormat="1" ht="15" customHeight="1" x14ac:dyDescent="0.2">
      <c r="A4436" s="104"/>
      <c r="B4436" s="104">
        <f>VLOOKUP(BJB!$F$9:$F$5599,Ctrl!$B$4:$C$399,2,0)</f>
        <v>40</v>
      </c>
      <c r="C4436" s="104">
        <f>VLOOKUP(BJB!$G$9:$G$5599,Ctrl!$E$4:$F$399,2,0)</f>
        <v>4</v>
      </c>
      <c r="D4436" s="219">
        <v>1</v>
      </c>
      <c r="E4436" s="104" t="str">
        <f>VLOOKUP(BJB!$F$9:$F$5599,Ctrl!$B$4:$D$399,3,0)</f>
        <v>IV</v>
      </c>
      <c r="F4436" s="139" t="s">
        <v>10559</v>
      </c>
      <c r="G4436" s="139" t="s">
        <v>5987</v>
      </c>
      <c r="H4436" s="125"/>
      <c r="I4436" s="220"/>
      <c r="J4436" s="912" t="s">
        <v>24279</v>
      </c>
      <c r="K4436" s="121" t="s">
        <v>8127</v>
      </c>
      <c r="L4436" s="104" t="s">
        <v>6477</v>
      </c>
      <c r="M4436" s="104" t="s">
        <v>10445</v>
      </c>
      <c r="N4436" s="120">
        <v>41261</v>
      </c>
      <c r="O4436" s="105">
        <v>100000000</v>
      </c>
      <c r="P4436" s="105" t="s">
        <v>6222</v>
      </c>
      <c r="Q4436" s="120" t="s">
        <v>6222</v>
      </c>
      <c r="R4436" s="890">
        <v>0</v>
      </c>
      <c r="S4436" s="146" t="s">
        <v>10449</v>
      </c>
      <c r="T4436" s="109">
        <v>42520</v>
      </c>
      <c r="U4436" s="141">
        <v>36928882</v>
      </c>
      <c r="V4436" s="109" t="s">
        <v>6222</v>
      </c>
      <c r="W4436" s="141">
        <v>0</v>
      </c>
      <c r="X4436" s="141">
        <v>0</v>
      </c>
      <c r="Y4436" s="141">
        <v>0</v>
      </c>
      <c r="Z4436" s="141">
        <v>0</v>
      </c>
      <c r="AA4436" s="114">
        <v>0</v>
      </c>
      <c r="AB4436" s="114"/>
      <c r="AC4436" s="132"/>
      <c r="AD4436" s="141"/>
      <c r="AE4436" s="106">
        <v>0</v>
      </c>
      <c r="AF4436" s="106">
        <v>0</v>
      </c>
      <c r="AG4436" s="106">
        <v>0</v>
      </c>
      <c r="AH4436" s="228"/>
      <c r="AI4436" s="228"/>
      <c r="AJ4436" s="228"/>
      <c r="AK4436" s="141"/>
      <c r="AL4436" s="141"/>
      <c r="AM4436" s="141"/>
      <c r="AN4436" s="114">
        <f t="shared" si="138"/>
        <v>0</v>
      </c>
      <c r="AO4436" s="114">
        <f t="shared" si="139"/>
        <v>36928882</v>
      </c>
      <c r="AP4436" s="114"/>
      <c r="AQ4436" s="114"/>
      <c r="AR4436" s="114"/>
      <c r="AS4436" s="114"/>
      <c r="AT4436" s="191"/>
    </row>
    <row r="4437" spans="1:46" s="190" customFormat="1" ht="15" customHeight="1" x14ac:dyDescent="0.2">
      <c r="A4437" s="104"/>
      <c r="B4437" s="104">
        <f>VLOOKUP(BJB!$F$9:$F$5599,Ctrl!$B$4:$C$399,2,0)</f>
        <v>40</v>
      </c>
      <c r="C4437" s="104">
        <f>VLOOKUP(BJB!$G$9:$G$5599,Ctrl!$E$4:$F$399,2,0)</f>
        <v>2</v>
      </c>
      <c r="D4437" s="219">
        <v>1</v>
      </c>
      <c r="E4437" s="104" t="str">
        <f>VLOOKUP(BJB!$F$9:$F$5599,Ctrl!$B$4:$D$399,3,0)</f>
        <v>IV</v>
      </c>
      <c r="F4437" s="139" t="s">
        <v>10559</v>
      </c>
      <c r="G4437" s="139" t="s">
        <v>3361</v>
      </c>
      <c r="H4437" s="125"/>
      <c r="I4437" s="220"/>
      <c r="J4437" s="912" t="s">
        <v>24280</v>
      </c>
      <c r="K4437" s="121" t="s">
        <v>10612</v>
      </c>
      <c r="L4437" s="104" t="s">
        <v>6477</v>
      </c>
      <c r="M4437" s="104" t="s">
        <v>5054</v>
      </c>
      <c r="N4437" s="120">
        <v>41333</v>
      </c>
      <c r="O4437" s="105">
        <v>100000000</v>
      </c>
      <c r="P4437" s="105" t="s">
        <v>17302</v>
      </c>
      <c r="Q4437" s="120">
        <v>42376</v>
      </c>
      <c r="R4437" s="105">
        <v>26375544</v>
      </c>
      <c r="S4437" s="146" t="s">
        <v>10665</v>
      </c>
      <c r="T4437" s="109">
        <v>42543</v>
      </c>
      <c r="U4437" s="141">
        <v>18322541</v>
      </c>
      <c r="V4437" s="109">
        <v>42543</v>
      </c>
      <c r="W4437" s="141">
        <v>18322541</v>
      </c>
      <c r="X4437" s="141">
        <v>0</v>
      </c>
      <c r="Y4437" s="141">
        <v>0</v>
      </c>
      <c r="Z4437" s="141">
        <v>0</v>
      </c>
      <c r="AA4437" s="114">
        <v>659612</v>
      </c>
      <c r="AB4437" s="114"/>
      <c r="AC4437" s="132"/>
      <c r="AD4437" s="141"/>
      <c r="AE4437" s="106">
        <v>0</v>
      </c>
      <c r="AF4437" s="106">
        <v>0</v>
      </c>
      <c r="AG4437" s="106">
        <v>0</v>
      </c>
      <c r="AH4437" s="222"/>
      <c r="AI4437" s="141"/>
      <c r="AJ4437" s="141"/>
      <c r="AK4437" s="141"/>
      <c r="AL4437" s="141"/>
      <c r="AM4437" s="141"/>
      <c r="AN4437" s="114">
        <f t="shared" si="138"/>
        <v>659612</v>
      </c>
      <c r="AO4437" s="114">
        <f t="shared" si="139"/>
        <v>17662929</v>
      </c>
      <c r="AP4437" s="114"/>
      <c r="AQ4437" s="114"/>
      <c r="AR4437" s="114"/>
      <c r="AS4437" s="114"/>
    </row>
    <row r="4438" spans="1:46" s="190" customFormat="1" ht="15" customHeight="1" x14ac:dyDescent="0.2">
      <c r="A4438" s="104"/>
      <c r="B4438" s="104">
        <f>VLOOKUP(BJB!$F$9:$F$5599,Ctrl!$B$4:$C$399,2,0)</f>
        <v>40</v>
      </c>
      <c r="C4438" s="104">
        <f>VLOOKUP(BJB!$G$9:$G$5599,Ctrl!$E$4:$F$399,2,0)</f>
        <v>4</v>
      </c>
      <c r="D4438" s="219">
        <v>1</v>
      </c>
      <c r="E4438" s="104" t="str">
        <f>VLOOKUP(BJB!$F$9:$F$5599,Ctrl!$B$4:$D$399,3,0)</f>
        <v>IV</v>
      </c>
      <c r="F4438" s="139" t="s">
        <v>10559</v>
      </c>
      <c r="G4438" s="139" t="s">
        <v>5987</v>
      </c>
      <c r="H4438" s="886" t="s">
        <v>14797</v>
      </c>
      <c r="I4438" s="220"/>
      <c r="J4438" s="891" t="s">
        <v>18528</v>
      </c>
      <c r="K4438" s="121" t="s">
        <v>10613</v>
      </c>
      <c r="L4438" s="104" t="s">
        <v>6477</v>
      </c>
      <c r="M4438" s="104" t="s">
        <v>10637</v>
      </c>
      <c r="N4438" s="120">
        <v>41265</v>
      </c>
      <c r="O4438" s="105">
        <v>200000000</v>
      </c>
      <c r="P4438" s="105" t="s">
        <v>17303</v>
      </c>
      <c r="Q4438" s="120">
        <v>42520</v>
      </c>
      <c r="R4438" s="105">
        <v>95483085</v>
      </c>
      <c r="S4438" s="146" t="s">
        <v>10666</v>
      </c>
      <c r="T4438" s="109">
        <v>42549</v>
      </c>
      <c r="U4438" s="141">
        <v>65499361</v>
      </c>
      <c r="V4438" s="109">
        <v>42549</v>
      </c>
      <c r="W4438" s="141">
        <v>65499361</v>
      </c>
      <c r="X4438" s="141">
        <v>0</v>
      </c>
      <c r="Y4438" s="141">
        <v>0</v>
      </c>
      <c r="Z4438" s="141">
        <v>0</v>
      </c>
      <c r="AA4438" s="114">
        <v>0</v>
      </c>
      <c r="AB4438" s="114">
        <v>4441877</v>
      </c>
      <c r="AC4438" s="132"/>
      <c r="AD4438" s="141">
        <v>4445041</v>
      </c>
      <c r="AE4438" s="106">
        <v>0</v>
      </c>
      <c r="AF4438" s="106">
        <v>8891734</v>
      </c>
      <c r="AG4438" s="106">
        <v>0</v>
      </c>
      <c r="AH4438" s="141"/>
      <c r="AI4438" s="141"/>
      <c r="AJ4438" s="141"/>
      <c r="AK4438" s="141"/>
      <c r="AL4438" s="141"/>
      <c r="AM4438" s="141"/>
      <c r="AN4438" s="114">
        <f t="shared" si="138"/>
        <v>17778652</v>
      </c>
      <c r="AO4438" s="114">
        <f t="shared" si="139"/>
        <v>47720709</v>
      </c>
      <c r="AP4438" s="114"/>
      <c r="AQ4438" s="114"/>
      <c r="AR4438" s="114"/>
      <c r="AS4438" s="114"/>
    </row>
    <row r="4439" spans="1:46" s="190" customFormat="1" ht="15" customHeight="1" x14ac:dyDescent="0.2">
      <c r="A4439" s="256"/>
      <c r="B4439" s="104">
        <f>VLOOKUP(BJB!$F$9:$F$5599,Ctrl!$B$4:$C$399,2,0)</f>
        <v>28</v>
      </c>
      <c r="C4439" s="104">
        <f>VLOOKUP(BJB!$G$9:$G$5599,Ctrl!$E$4:$F$399,2,0)</f>
        <v>3</v>
      </c>
      <c r="D4439" s="219">
        <v>1</v>
      </c>
      <c r="E4439" s="104" t="str">
        <f>VLOOKUP(BJB!$F$9:$F$5599,Ctrl!$B$4:$D$399,3,0)</f>
        <v>III</v>
      </c>
      <c r="F4439" s="256" t="s">
        <v>10541</v>
      </c>
      <c r="G4439" s="256" t="s">
        <v>1957</v>
      </c>
      <c r="H4439" s="888" t="s">
        <v>14798</v>
      </c>
      <c r="I4439" s="146"/>
      <c r="J4439" s="891" t="s">
        <v>18529</v>
      </c>
      <c r="K4439" s="265" t="s">
        <v>11007</v>
      </c>
      <c r="L4439" s="266" t="s">
        <v>6477</v>
      </c>
      <c r="M4439" s="131" t="s">
        <v>10446</v>
      </c>
      <c r="N4439" s="120">
        <v>41430</v>
      </c>
      <c r="O4439" s="114">
        <v>250000000</v>
      </c>
      <c r="P4439" s="105" t="s">
        <v>17304</v>
      </c>
      <c r="Q4439" s="120">
        <v>42531</v>
      </c>
      <c r="R4439" s="105">
        <v>415257891</v>
      </c>
      <c r="S4439" s="266" t="s">
        <v>11033</v>
      </c>
      <c r="T4439" s="109">
        <v>42570</v>
      </c>
      <c r="U4439" s="266">
        <v>175000000</v>
      </c>
      <c r="V4439" s="109">
        <v>42570</v>
      </c>
      <c r="W4439" s="141">
        <v>175000000</v>
      </c>
      <c r="X4439" s="141">
        <v>0</v>
      </c>
      <c r="Y4439" s="141">
        <v>0</v>
      </c>
      <c r="Z4439" s="141">
        <v>0</v>
      </c>
      <c r="AA4439" s="141">
        <v>2127918</v>
      </c>
      <c r="AB4439" s="141"/>
      <c r="AC4439" s="132"/>
      <c r="AD4439" s="141">
        <v>8511673</v>
      </c>
      <c r="AE4439" s="106">
        <v>0</v>
      </c>
      <c r="AF4439" s="106">
        <v>0</v>
      </c>
      <c r="AG4439" s="106">
        <v>0</v>
      </c>
      <c r="AH4439" s="114"/>
      <c r="AI4439" s="114"/>
      <c r="AJ4439" s="253"/>
      <c r="AK4439" s="161"/>
      <c r="AL4439" s="154"/>
      <c r="AM4439" s="155"/>
      <c r="AN4439" s="114">
        <f t="shared" si="138"/>
        <v>10639591</v>
      </c>
      <c r="AO4439" s="114">
        <f t="shared" si="139"/>
        <v>164360409</v>
      </c>
      <c r="AP4439" s="114"/>
      <c r="AQ4439" s="114"/>
      <c r="AR4439" s="114"/>
      <c r="AS4439" s="114"/>
    </row>
    <row r="4440" spans="1:46" s="190" customFormat="1" ht="15" customHeight="1" x14ac:dyDescent="0.2">
      <c r="A4440" s="256"/>
      <c r="B4440" s="104">
        <f>VLOOKUP(BJB!$F$9:$F$5599,Ctrl!$B$4:$C$399,2,0)</f>
        <v>28</v>
      </c>
      <c r="C4440" s="104">
        <f>VLOOKUP(BJB!$G$9:$G$5599,Ctrl!$E$4:$F$399,2,0)</f>
        <v>3</v>
      </c>
      <c r="D4440" s="219">
        <v>1</v>
      </c>
      <c r="E4440" s="104" t="str">
        <f>VLOOKUP(BJB!$F$9:$F$5599,Ctrl!$B$4:$D$399,3,0)</f>
        <v>III</v>
      </c>
      <c r="F4440" s="256" t="s">
        <v>10541</v>
      </c>
      <c r="G4440" s="256" t="s">
        <v>1957</v>
      </c>
      <c r="H4440" s="686">
        <v>1130319000909</v>
      </c>
      <c r="I4440" s="146"/>
      <c r="J4440" s="912" t="s">
        <v>24281</v>
      </c>
      <c r="K4440" s="265" t="s">
        <v>11008</v>
      </c>
      <c r="L4440" s="266" t="s">
        <v>6477</v>
      </c>
      <c r="M4440" s="131" t="s">
        <v>10446</v>
      </c>
      <c r="N4440" s="120">
        <v>41430</v>
      </c>
      <c r="O4440" s="114">
        <v>35000000</v>
      </c>
      <c r="P4440" s="105" t="s">
        <v>17305</v>
      </c>
      <c r="Q4440" s="120">
        <v>42531</v>
      </c>
      <c r="R4440" s="105">
        <v>18511494</v>
      </c>
      <c r="S4440" s="266" t="s">
        <v>11033</v>
      </c>
      <c r="T4440" s="109">
        <v>42570</v>
      </c>
      <c r="U4440" s="266">
        <v>9881882</v>
      </c>
      <c r="V4440" s="109">
        <v>42570</v>
      </c>
      <c r="W4440" s="141">
        <v>9881882</v>
      </c>
      <c r="X4440" s="141">
        <v>0</v>
      </c>
      <c r="Y4440" s="141">
        <v>0</v>
      </c>
      <c r="Z4440" s="141">
        <v>0</v>
      </c>
      <c r="AA4440" s="141">
        <v>0</v>
      </c>
      <c r="AB4440" s="141"/>
      <c r="AC4440" s="132"/>
      <c r="AD4440" s="141"/>
      <c r="AE4440" s="106">
        <v>0</v>
      </c>
      <c r="AF4440" s="106">
        <v>0</v>
      </c>
      <c r="AG4440" s="106">
        <v>0</v>
      </c>
      <c r="AH4440" s="114"/>
      <c r="AI4440" s="114"/>
      <c r="AJ4440" s="253"/>
      <c r="AK4440" s="161"/>
      <c r="AL4440" s="154"/>
      <c r="AM4440" s="154"/>
      <c r="AN4440" s="114">
        <f t="shared" si="138"/>
        <v>0</v>
      </c>
      <c r="AO4440" s="114">
        <f t="shared" si="139"/>
        <v>9881882</v>
      </c>
      <c r="AP4440" s="114"/>
      <c r="AQ4440" s="114"/>
      <c r="AR4440" s="114"/>
      <c r="AS4440" s="114"/>
    </row>
    <row r="4441" spans="1:46" s="190" customFormat="1" ht="15" customHeight="1" x14ac:dyDescent="0.2">
      <c r="A4441" s="256"/>
      <c r="B4441" s="104">
        <f>VLOOKUP(BJB!$F$9:$F$5599,Ctrl!$B$4:$C$399,2,0)</f>
        <v>28</v>
      </c>
      <c r="C4441" s="104">
        <f>VLOOKUP(BJB!$G$9:$G$5599,Ctrl!$E$4:$F$399,2,0)</f>
        <v>3</v>
      </c>
      <c r="D4441" s="219">
        <v>1</v>
      </c>
      <c r="E4441" s="104" t="str">
        <f>VLOOKUP(BJB!$F$9:$F$5599,Ctrl!$B$4:$D$399,3,0)</f>
        <v>III</v>
      </c>
      <c r="F4441" s="256" t="s">
        <v>10541</v>
      </c>
      <c r="G4441" s="256" t="s">
        <v>1957</v>
      </c>
      <c r="H4441" s="893" t="s">
        <v>17708</v>
      </c>
      <c r="I4441" s="146"/>
      <c r="J4441" s="891" t="s">
        <v>18530</v>
      </c>
      <c r="K4441" s="265" t="s">
        <v>11009</v>
      </c>
      <c r="L4441" s="266" t="s">
        <v>6477</v>
      </c>
      <c r="M4441" s="131" t="s">
        <v>10446</v>
      </c>
      <c r="N4441" s="120">
        <v>41430</v>
      </c>
      <c r="O4441" s="114">
        <v>30000000</v>
      </c>
      <c r="P4441" s="105" t="s">
        <v>17306</v>
      </c>
      <c r="Q4441" s="120">
        <v>42541</v>
      </c>
      <c r="R4441" s="105">
        <v>4051479</v>
      </c>
      <c r="S4441" s="266" t="s">
        <v>11033</v>
      </c>
      <c r="T4441" s="109">
        <v>42570</v>
      </c>
      <c r="U4441" s="266">
        <v>2548635</v>
      </c>
      <c r="V4441" s="109">
        <v>42570</v>
      </c>
      <c r="W4441" s="141">
        <v>2548635</v>
      </c>
      <c r="X4441" s="141">
        <v>0</v>
      </c>
      <c r="Y4441" s="141">
        <v>0</v>
      </c>
      <c r="Z4441" s="141">
        <v>0</v>
      </c>
      <c r="AA4441" s="141">
        <v>0</v>
      </c>
      <c r="AB4441" s="141"/>
      <c r="AC4441" s="132"/>
      <c r="AD4441" s="141"/>
      <c r="AE4441" s="106">
        <v>1066677</v>
      </c>
      <c r="AF4441" s="106">
        <v>0</v>
      </c>
      <c r="AG4441" s="106">
        <v>0</v>
      </c>
      <c r="AH4441" s="114"/>
      <c r="AI4441" s="114"/>
      <c r="AJ4441" s="253"/>
      <c r="AK4441" s="161"/>
      <c r="AL4441" s="154"/>
      <c r="AM4441" s="154"/>
      <c r="AN4441" s="114">
        <f t="shared" si="138"/>
        <v>1066677</v>
      </c>
      <c r="AO4441" s="114">
        <f t="shared" si="139"/>
        <v>1481958</v>
      </c>
      <c r="AP4441" s="114"/>
      <c r="AQ4441" s="114"/>
      <c r="AR4441" s="114"/>
      <c r="AS4441" s="114"/>
      <c r="AT4441" s="189"/>
    </row>
    <row r="4442" spans="1:46" s="190" customFormat="1" ht="15" customHeight="1" x14ac:dyDescent="0.2">
      <c r="A4442" s="256"/>
      <c r="B4442" s="104">
        <f>VLOOKUP(BJB!$F$9:$F$5599,Ctrl!$B$4:$C$399,2,0)</f>
        <v>28</v>
      </c>
      <c r="C4442" s="104">
        <f>VLOOKUP(BJB!$G$9:$G$5599,Ctrl!$E$4:$F$399,2,0)</f>
        <v>3</v>
      </c>
      <c r="D4442" s="219">
        <v>1</v>
      </c>
      <c r="E4442" s="104" t="str">
        <f>VLOOKUP(BJB!$F$9:$F$5599,Ctrl!$B$4:$D$399,3,0)</f>
        <v>III</v>
      </c>
      <c r="F4442" s="256" t="s">
        <v>10541</v>
      </c>
      <c r="G4442" s="256" t="s">
        <v>1957</v>
      </c>
      <c r="H4442" s="686">
        <v>1121227000360</v>
      </c>
      <c r="I4442" s="146"/>
      <c r="J4442" s="912" t="s">
        <v>24282</v>
      </c>
      <c r="K4442" s="265" t="s">
        <v>11010</v>
      </c>
      <c r="L4442" s="266" t="s">
        <v>6477</v>
      </c>
      <c r="M4442" s="131" t="s">
        <v>5739</v>
      </c>
      <c r="N4442" s="120">
        <v>41305</v>
      </c>
      <c r="O4442" s="114">
        <v>100000000</v>
      </c>
      <c r="P4442" s="105" t="s">
        <v>17307</v>
      </c>
      <c r="Q4442" s="120">
        <v>42531</v>
      </c>
      <c r="R4442" s="105">
        <v>136943817</v>
      </c>
      <c r="S4442" s="266" t="s">
        <v>11033</v>
      </c>
      <c r="T4442" s="109">
        <v>42570</v>
      </c>
      <c r="U4442" s="266">
        <v>59949199</v>
      </c>
      <c r="V4442" s="109">
        <v>42570</v>
      </c>
      <c r="W4442" s="141">
        <v>59949199</v>
      </c>
      <c r="X4442" s="141">
        <v>0</v>
      </c>
      <c r="Y4442" s="141">
        <v>0</v>
      </c>
      <c r="Z4442" s="141">
        <v>0</v>
      </c>
      <c r="AA4442" s="141">
        <v>0</v>
      </c>
      <c r="AB4442" s="141"/>
      <c r="AC4442" s="132"/>
      <c r="AD4442" s="141"/>
      <c r="AE4442" s="106">
        <v>0</v>
      </c>
      <c r="AF4442" s="106">
        <v>0</v>
      </c>
      <c r="AG4442" s="106">
        <v>0</v>
      </c>
      <c r="AH4442" s="114"/>
      <c r="AI4442" s="114"/>
      <c r="AJ4442" s="253"/>
      <c r="AK4442" s="161"/>
      <c r="AL4442" s="154"/>
      <c r="AM4442" s="154"/>
      <c r="AN4442" s="114">
        <f t="shared" si="138"/>
        <v>0</v>
      </c>
      <c r="AO4442" s="114">
        <f t="shared" si="139"/>
        <v>59949199</v>
      </c>
      <c r="AP4442" s="114"/>
      <c r="AQ4442" s="114"/>
      <c r="AR4442" s="114"/>
      <c r="AS4442" s="114"/>
    </row>
    <row r="4443" spans="1:46" s="190" customFormat="1" ht="15" customHeight="1" x14ac:dyDescent="0.2">
      <c r="A4443" s="256"/>
      <c r="B4443" s="104">
        <f>VLOOKUP(BJB!$F$9:$F$5599,Ctrl!$B$4:$C$399,2,0)</f>
        <v>28</v>
      </c>
      <c r="C4443" s="104">
        <f>VLOOKUP(BJB!$G$9:$G$5599,Ctrl!$E$4:$F$399,2,0)</f>
        <v>3</v>
      </c>
      <c r="D4443" s="219">
        <v>1</v>
      </c>
      <c r="E4443" s="104" t="str">
        <f>VLOOKUP(BJB!$F$9:$F$5599,Ctrl!$B$4:$D$399,3,0)</f>
        <v>III</v>
      </c>
      <c r="F4443" s="256" t="s">
        <v>10541</v>
      </c>
      <c r="G4443" s="256" t="s">
        <v>1957</v>
      </c>
      <c r="H4443" s="686">
        <v>1120312000855</v>
      </c>
      <c r="I4443" s="146"/>
      <c r="J4443" s="912" t="s">
        <v>24283</v>
      </c>
      <c r="K4443" s="265" t="s">
        <v>11011</v>
      </c>
      <c r="L4443" s="266" t="s">
        <v>6477</v>
      </c>
      <c r="M4443" s="131" t="s">
        <v>5389</v>
      </c>
      <c r="N4443" s="120">
        <v>41107</v>
      </c>
      <c r="O4443" s="114">
        <v>80000000</v>
      </c>
      <c r="P4443" s="105" t="s">
        <v>17308</v>
      </c>
      <c r="Q4443" s="120">
        <v>42541</v>
      </c>
      <c r="R4443" s="105">
        <v>30483760</v>
      </c>
      <c r="S4443" s="266" t="s">
        <v>11033</v>
      </c>
      <c r="T4443" s="109">
        <v>42570</v>
      </c>
      <c r="U4443" s="266">
        <v>18767153</v>
      </c>
      <c r="V4443" s="109">
        <v>42570</v>
      </c>
      <c r="W4443" s="141">
        <v>18767153</v>
      </c>
      <c r="X4443" s="141">
        <v>0</v>
      </c>
      <c r="Y4443" s="141">
        <v>0</v>
      </c>
      <c r="Z4443" s="141">
        <v>0</v>
      </c>
      <c r="AA4443" s="141">
        <v>0</v>
      </c>
      <c r="AB4443" s="141"/>
      <c r="AC4443" s="132"/>
      <c r="AD4443" s="141"/>
      <c r="AE4443" s="106">
        <v>0</v>
      </c>
      <c r="AF4443" s="106">
        <v>0</v>
      </c>
      <c r="AG4443" s="106">
        <v>0</v>
      </c>
      <c r="AH4443" s="114"/>
      <c r="AI4443" s="114"/>
      <c r="AJ4443" s="253"/>
      <c r="AK4443" s="161"/>
      <c r="AL4443" s="154"/>
      <c r="AM4443" s="154"/>
      <c r="AN4443" s="114">
        <f t="shared" si="138"/>
        <v>0</v>
      </c>
      <c r="AO4443" s="114">
        <f t="shared" si="139"/>
        <v>18767153</v>
      </c>
      <c r="AP4443" s="114"/>
      <c r="AQ4443" s="114"/>
      <c r="AR4443" s="114"/>
      <c r="AS4443" s="114"/>
    </row>
    <row r="4444" spans="1:46" s="190" customFormat="1" ht="15" customHeight="1" x14ac:dyDescent="0.2">
      <c r="A4444" s="104"/>
      <c r="B4444" s="104">
        <f>VLOOKUP(BJB!$F$9:$F$5599,Ctrl!$B$4:$C$399,2,0)</f>
        <v>28</v>
      </c>
      <c r="C4444" s="104">
        <f>VLOOKUP(BJB!$G$9:$G$5599,Ctrl!$E$4:$F$399,2,0)</f>
        <v>4</v>
      </c>
      <c r="D4444" s="219">
        <v>1</v>
      </c>
      <c r="E4444" s="104" t="str">
        <f>VLOOKUP(BJB!$F$9:$F$5599,Ctrl!$B$4:$D$399,3,0)</f>
        <v>III</v>
      </c>
      <c r="F4444" s="256" t="s">
        <v>10541</v>
      </c>
      <c r="G4444" s="256" t="s">
        <v>2026</v>
      </c>
      <c r="H4444" s="258">
        <v>1121214000923</v>
      </c>
      <c r="I4444" s="259"/>
      <c r="J4444" s="912" t="s">
        <v>24284</v>
      </c>
      <c r="K4444" s="108" t="s">
        <v>11012</v>
      </c>
      <c r="L4444" s="104" t="s">
        <v>6477</v>
      </c>
      <c r="M4444" s="104" t="s">
        <v>7330</v>
      </c>
      <c r="N4444" s="120">
        <v>41299</v>
      </c>
      <c r="O4444" s="105">
        <v>65000000</v>
      </c>
      <c r="P4444" s="105" t="s">
        <v>6222</v>
      </c>
      <c r="Q4444" s="120" t="s">
        <v>6222</v>
      </c>
      <c r="R4444" s="890">
        <v>0</v>
      </c>
      <c r="S4444" s="146" t="s">
        <v>11034</v>
      </c>
      <c r="T4444" s="109">
        <v>42572</v>
      </c>
      <c r="U4444" s="141">
        <v>45500000</v>
      </c>
      <c r="V4444" s="109" t="s">
        <v>6222</v>
      </c>
      <c r="W4444" s="141">
        <v>0</v>
      </c>
      <c r="X4444" s="141">
        <v>0</v>
      </c>
      <c r="Y4444" s="141">
        <v>0</v>
      </c>
      <c r="Z4444" s="141">
        <v>0</v>
      </c>
      <c r="AA4444" s="114">
        <v>0</v>
      </c>
      <c r="AB4444" s="114"/>
      <c r="AC4444" s="132"/>
      <c r="AD4444" s="141"/>
      <c r="AE4444" s="106">
        <v>0</v>
      </c>
      <c r="AF4444" s="106">
        <v>0</v>
      </c>
      <c r="AG4444" s="106">
        <v>0</v>
      </c>
      <c r="AH4444" s="141"/>
      <c r="AI4444" s="141"/>
      <c r="AJ4444" s="141"/>
      <c r="AK4444" s="154"/>
      <c r="AL4444" s="141"/>
      <c r="AM4444" s="141"/>
      <c r="AN4444" s="114">
        <f t="shared" si="138"/>
        <v>0</v>
      </c>
      <c r="AO4444" s="114">
        <f t="shared" si="139"/>
        <v>45500000</v>
      </c>
      <c r="AP4444" s="114"/>
      <c r="AQ4444" s="114"/>
      <c r="AR4444" s="114"/>
      <c r="AS4444" s="114"/>
    </row>
    <row r="4445" spans="1:46" s="190" customFormat="1" ht="15" customHeight="1" x14ac:dyDescent="0.2">
      <c r="A4445" s="104"/>
      <c r="B4445" s="104">
        <f>VLOOKUP(BJB!$F$9:$F$5599,Ctrl!$B$4:$C$399,2,0)</f>
        <v>28</v>
      </c>
      <c r="C4445" s="104">
        <f>VLOOKUP(BJB!$G$9:$G$5599,Ctrl!$E$4:$F$399,2,0)</f>
        <v>5</v>
      </c>
      <c r="D4445" s="219">
        <v>1</v>
      </c>
      <c r="E4445" s="104" t="str">
        <f>VLOOKUP(BJB!$F$9:$F$5599,Ctrl!$B$4:$D$399,3,0)</f>
        <v>III</v>
      </c>
      <c r="F4445" s="256" t="s">
        <v>10541</v>
      </c>
      <c r="G4445" s="256" t="s">
        <v>2058</v>
      </c>
      <c r="H4445" s="258">
        <v>1130122000387</v>
      </c>
      <c r="I4445" s="259"/>
      <c r="J4445" s="912" t="s">
        <v>24285</v>
      </c>
      <c r="K4445" s="108" t="s">
        <v>11013</v>
      </c>
      <c r="L4445" s="104" t="s">
        <v>6477</v>
      </c>
      <c r="M4445" s="104" t="s">
        <v>7848</v>
      </c>
      <c r="N4445" s="120">
        <v>41351</v>
      </c>
      <c r="O4445" s="105">
        <v>30000000</v>
      </c>
      <c r="P4445" s="105" t="s">
        <v>17309</v>
      </c>
      <c r="Q4445" s="120">
        <v>42111</v>
      </c>
      <c r="R4445" s="105">
        <v>16576798</v>
      </c>
      <c r="S4445" s="146" t="s">
        <v>11035</v>
      </c>
      <c r="T4445" s="109">
        <v>42572</v>
      </c>
      <c r="U4445" s="141">
        <v>11048050</v>
      </c>
      <c r="V4445" s="109">
        <v>42572</v>
      </c>
      <c r="W4445" s="141">
        <v>11048050</v>
      </c>
      <c r="X4445" s="141">
        <v>0</v>
      </c>
      <c r="Y4445" s="141">
        <v>0</v>
      </c>
      <c r="Z4445" s="141">
        <v>0</v>
      </c>
      <c r="AA4445" s="114">
        <v>0</v>
      </c>
      <c r="AB4445" s="114"/>
      <c r="AC4445" s="132"/>
      <c r="AD4445" s="141"/>
      <c r="AE4445" s="106">
        <v>0</v>
      </c>
      <c r="AF4445" s="106">
        <v>0</v>
      </c>
      <c r="AG4445" s="106">
        <v>0</v>
      </c>
      <c r="AH4445" s="141"/>
      <c r="AI4445" s="141"/>
      <c r="AJ4445" s="141"/>
      <c r="AK4445" s="154"/>
      <c r="AL4445" s="141"/>
      <c r="AM4445" s="141"/>
      <c r="AN4445" s="114">
        <f t="shared" si="138"/>
        <v>0</v>
      </c>
      <c r="AO4445" s="114">
        <f t="shared" si="139"/>
        <v>11048050</v>
      </c>
      <c r="AP4445" s="114"/>
      <c r="AQ4445" s="114"/>
      <c r="AR4445" s="114"/>
      <c r="AS4445" s="114"/>
    </row>
    <row r="4446" spans="1:46" s="190" customFormat="1" ht="15" customHeight="1" x14ac:dyDescent="0.2">
      <c r="A4446" s="104"/>
      <c r="B4446" s="104">
        <f>VLOOKUP(BJB!$F$9:$F$5599,Ctrl!$B$4:$C$399,2,0)</f>
        <v>28</v>
      </c>
      <c r="C4446" s="104">
        <f>VLOOKUP(BJB!$G$9:$G$5599,Ctrl!$E$4:$F$399,2,0)</f>
        <v>3</v>
      </c>
      <c r="D4446" s="219">
        <v>1</v>
      </c>
      <c r="E4446" s="104" t="str">
        <f>VLOOKUP(BJB!$F$9:$F$5599,Ctrl!$B$4:$D$399,3,0)</f>
        <v>III</v>
      </c>
      <c r="F4446" s="256" t="s">
        <v>10541</v>
      </c>
      <c r="G4446" s="256" t="s">
        <v>1957</v>
      </c>
      <c r="H4446" s="258">
        <v>1120924000340</v>
      </c>
      <c r="I4446" s="259"/>
      <c r="J4446" s="912" t="s">
        <v>24286</v>
      </c>
      <c r="K4446" s="108" t="s">
        <v>888</v>
      </c>
      <c r="L4446" s="104" t="s">
        <v>6477</v>
      </c>
      <c r="M4446" s="104" t="s">
        <v>2020</v>
      </c>
      <c r="N4446" s="120">
        <v>41218</v>
      </c>
      <c r="O4446" s="105">
        <v>20000000</v>
      </c>
      <c r="P4446" s="105" t="s">
        <v>17310</v>
      </c>
      <c r="Q4446" s="120">
        <v>42361</v>
      </c>
      <c r="R4446" s="105">
        <v>4795947</v>
      </c>
      <c r="S4446" s="146" t="s">
        <v>11036</v>
      </c>
      <c r="T4446" s="109">
        <v>42572</v>
      </c>
      <c r="U4446" s="141">
        <v>2832610</v>
      </c>
      <c r="V4446" s="109">
        <v>42572</v>
      </c>
      <c r="W4446" s="141">
        <v>2832610</v>
      </c>
      <c r="X4446" s="141">
        <v>0</v>
      </c>
      <c r="Y4446" s="141">
        <v>0</v>
      </c>
      <c r="Z4446" s="141">
        <v>0</v>
      </c>
      <c r="AA4446" s="114">
        <v>2832610</v>
      </c>
      <c r="AB4446" s="114"/>
      <c r="AC4446" s="132"/>
      <c r="AD4446" s="141"/>
      <c r="AE4446" s="106">
        <v>0</v>
      </c>
      <c r="AF4446" s="106">
        <v>0</v>
      </c>
      <c r="AG4446" s="106">
        <v>0</v>
      </c>
      <c r="AH4446" s="141"/>
      <c r="AI4446" s="141"/>
      <c r="AJ4446" s="141"/>
      <c r="AK4446" s="155"/>
      <c r="AL4446" s="141"/>
      <c r="AM4446" s="141"/>
      <c r="AN4446" s="114">
        <f t="shared" si="138"/>
        <v>2832610</v>
      </c>
      <c r="AO4446" s="114">
        <f t="shared" si="139"/>
        <v>0</v>
      </c>
      <c r="AP4446" s="114"/>
      <c r="AQ4446" s="114"/>
      <c r="AR4446" s="114"/>
      <c r="AS4446" s="114"/>
    </row>
    <row r="4447" spans="1:46" s="190" customFormat="1" ht="15" customHeight="1" x14ac:dyDescent="0.2">
      <c r="A4447" s="104"/>
      <c r="B4447" s="104">
        <f>VLOOKUP(BJB!$F$9:$F$5599,Ctrl!$B$4:$C$399,2,0)</f>
        <v>28</v>
      </c>
      <c r="C4447" s="104">
        <f>VLOOKUP(BJB!$G$9:$G$5599,Ctrl!$E$4:$F$399,2,0)</f>
        <v>3</v>
      </c>
      <c r="D4447" s="219">
        <v>1</v>
      </c>
      <c r="E4447" s="104" t="str">
        <f>VLOOKUP(BJB!$F$9:$F$5599,Ctrl!$B$4:$D$399,3,0)</f>
        <v>III</v>
      </c>
      <c r="F4447" s="256" t="s">
        <v>10541</v>
      </c>
      <c r="G4447" s="256" t="s">
        <v>1957</v>
      </c>
      <c r="H4447" s="258">
        <v>1121210000774</v>
      </c>
      <c r="I4447" s="259"/>
      <c r="J4447" s="912" t="s">
        <v>24287</v>
      </c>
      <c r="K4447" s="108" t="s">
        <v>11014</v>
      </c>
      <c r="L4447" s="104" t="s">
        <v>6477</v>
      </c>
      <c r="M4447" s="104" t="s">
        <v>5739</v>
      </c>
      <c r="N4447" s="120">
        <v>41305</v>
      </c>
      <c r="O4447" s="105">
        <v>170000000</v>
      </c>
      <c r="P4447" s="105" t="s">
        <v>17311</v>
      </c>
      <c r="Q4447" s="120">
        <v>42366</v>
      </c>
      <c r="R4447" s="105">
        <v>139297641</v>
      </c>
      <c r="S4447" s="146" t="s">
        <v>11036</v>
      </c>
      <c r="T4447" s="109">
        <v>42572</v>
      </c>
      <c r="U4447" s="141">
        <v>69357388</v>
      </c>
      <c r="V4447" s="109">
        <v>42572</v>
      </c>
      <c r="W4447" s="141">
        <v>69357388</v>
      </c>
      <c r="X4447" s="141">
        <v>0</v>
      </c>
      <c r="Y4447" s="141">
        <v>0</v>
      </c>
      <c r="Z4447" s="141">
        <v>0</v>
      </c>
      <c r="AA4447" s="114">
        <v>0</v>
      </c>
      <c r="AB4447" s="114"/>
      <c r="AC4447" s="132"/>
      <c r="AD4447" s="141"/>
      <c r="AE4447" s="106">
        <v>0</v>
      </c>
      <c r="AF4447" s="106">
        <v>0</v>
      </c>
      <c r="AG4447" s="106">
        <v>0</v>
      </c>
      <c r="AH4447" s="141"/>
      <c r="AI4447" s="141"/>
      <c r="AJ4447" s="141"/>
      <c r="AK4447" s="154"/>
      <c r="AL4447" s="141"/>
      <c r="AM4447" s="141"/>
      <c r="AN4447" s="114">
        <f t="shared" si="138"/>
        <v>0</v>
      </c>
      <c r="AO4447" s="114">
        <f t="shared" si="139"/>
        <v>69357388</v>
      </c>
      <c r="AP4447" s="114"/>
      <c r="AQ4447" s="114"/>
      <c r="AR4447" s="114"/>
      <c r="AS4447" s="114"/>
    </row>
    <row r="4448" spans="1:46" s="190" customFormat="1" ht="15" customHeight="1" x14ac:dyDescent="0.2">
      <c r="A4448" s="104"/>
      <c r="B4448" s="104">
        <f>VLOOKUP(BJB!$F$9:$F$5599,Ctrl!$B$4:$C$399,2,0)</f>
        <v>28</v>
      </c>
      <c r="C4448" s="104">
        <f>VLOOKUP(BJB!$G$9:$G$5599,Ctrl!$E$4:$F$399,2,0)</f>
        <v>3</v>
      </c>
      <c r="D4448" s="219">
        <v>1</v>
      </c>
      <c r="E4448" s="104" t="str">
        <f>VLOOKUP(BJB!$F$9:$F$5599,Ctrl!$B$4:$D$399,3,0)</f>
        <v>III</v>
      </c>
      <c r="F4448" s="256" t="s">
        <v>10541</v>
      </c>
      <c r="G4448" s="256" t="s">
        <v>1957</v>
      </c>
      <c r="H4448" s="258">
        <v>1121123000155</v>
      </c>
      <c r="I4448" s="259"/>
      <c r="J4448" s="912" t="s">
        <v>24288</v>
      </c>
      <c r="K4448" s="108" t="s">
        <v>11015</v>
      </c>
      <c r="L4448" s="104" t="s">
        <v>6477</v>
      </c>
      <c r="M4448" s="104" t="s">
        <v>5737</v>
      </c>
      <c r="N4448" s="120">
        <v>41270</v>
      </c>
      <c r="O4448" s="105">
        <v>11000000</v>
      </c>
      <c r="P4448" s="105" t="s">
        <v>17312</v>
      </c>
      <c r="Q4448" s="120">
        <v>42137</v>
      </c>
      <c r="R4448" s="105">
        <v>5183911</v>
      </c>
      <c r="S4448" s="146" t="s">
        <v>11036</v>
      </c>
      <c r="T4448" s="109">
        <v>42572</v>
      </c>
      <c r="U4448" s="141">
        <v>3415642</v>
      </c>
      <c r="V4448" s="109">
        <v>42572</v>
      </c>
      <c r="W4448" s="141">
        <v>3415642</v>
      </c>
      <c r="X4448" s="141">
        <v>0</v>
      </c>
      <c r="Y4448" s="141">
        <v>0</v>
      </c>
      <c r="Z4448" s="141">
        <v>0</v>
      </c>
      <c r="AA4448" s="114">
        <v>0</v>
      </c>
      <c r="AB4448" s="114"/>
      <c r="AC4448" s="132"/>
      <c r="AD4448" s="141"/>
      <c r="AE4448" s="106">
        <v>0</v>
      </c>
      <c r="AF4448" s="106">
        <v>0</v>
      </c>
      <c r="AG4448" s="106">
        <v>0</v>
      </c>
      <c r="AH4448" s="141"/>
      <c r="AI4448" s="141"/>
      <c r="AJ4448" s="141"/>
      <c r="AK4448" s="154"/>
      <c r="AL4448" s="141"/>
      <c r="AM4448" s="141"/>
      <c r="AN4448" s="114">
        <f t="shared" si="138"/>
        <v>0</v>
      </c>
      <c r="AO4448" s="114">
        <f t="shared" si="139"/>
        <v>3415642</v>
      </c>
      <c r="AP4448" s="114"/>
      <c r="AQ4448" s="114"/>
      <c r="AR4448" s="114"/>
      <c r="AS4448" s="114"/>
    </row>
    <row r="4449" spans="1:46" s="190" customFormat="1" ht="15" customHeight="1" x14ac:dyDescent="0.2">
      <c r="A4449" s="104"/>
      <c r="B4449" s="104">
        <f>VLOOKUP(BJB!$F$9:$F$5599,Ctrl!$B$4:$C$399,2,0)</f>
        <v>28</v>
      </c>
      <c r="C4449" s="104">
        <f>VLOOKUP(BJB!$G$9:$G$5599,Ctrl!$E$4:$F$399,2,0)</f>
        <v>1</v>
      </c>
      <c r="D4449" s="219">
        <v>1</v>
      </c>
      <c r="E4449" s="104" t="str">
        <f>VLOOKUP(BJB!$F$9:$F$5599,Ctrl!$B$4:$D$399,3,0)</f>
        <v>III</v>
      </c>
      <c r="F4449" s="256" t="s">
        <v>10541</v>
      </c>
      <c r="G4449" s="256" t="s">
        <v>1717</v>
      </c>
      <c r="H4449" s="258">
        <v>1130327000263</v>
      </c>
      <c r="I4449" s="259"/>
      <c r="J4449" s="912" t="s">
        <v>24289</v>
      </c>
      <c r="K4449" s="108" t="s">
        <v>11017</v>
      </c>
      <c r="L4449" s="104" t="s">
        <v>6477</v>
      </c>
      <c r="M4449" s="104" t="s">
        <v>11029</v>
      </c>
      <c r="N4449" s="120">
        <v>41593</v>
      </c>
      <c r="O4449" s="105">
        <v>75000000</v>
      </c>
      <c r="P4449" s="105" t="s">
        <v>17313</v>
      </c>
      <c r="Q4449" s="120">
        <v>42481</v>
      </c>
      <c r="R4449" s="105">
        <v>69234938</v>
      </c>
      <c r="S4449" s="146" t="s">
        <v>11038</v>
      </c>
      <c r="T4449" s="109">
        <v>42573</v>
      </c>
      <c r="U4449" s="141">
        <v>33041212</v>
      </c>
      <c r="V4449" s="109">
        <v>42573</v>
      </c>
      <c r="W4449" s="141">
        <v>33041212</v>
      </c>
      <c r="X4449" s="141">
        <v>6608242.3999999985</v>
      </c>
      <c r="Y4449" s="141">
        <v>0</v>
      </c>
      <c r="Z4449" s="141">
        <v>26432969.600000001</v>
      </c>
      <c r="AA4449" s="114">
        <v>0</v>
      </c>
      <c r="AB4449" s="114"/>
      <c r="AC4449" s="132"/>
      <c r="AD4449" s="141"/>
      <c r="AE4449" s="106">
        <v>0</v>
      </c>
      <c r="AF4449" s="106">
        <v>0</v>
      </c>
      <c r="AG4449" s="106">
        <v>0</v>
      </c>
      <c r="AH4449" s="141"/>
      <c r="AI4449" s="141"/>
      <c r="AJ4449" s="141"/>
      <c r="AK4449" s="154"/>
      <c r="AL4449" s="141"/>
      <c r="AM4449" s="141"/>
      <c r="AN4449" s="114">
        <f t="shared" si="138"/>
        <v>0</v>
      </c>
      <c r="AO4449" s="114">
        <f t="shared" si="139"/>
        <v>33041212</v>
      </c>
      <c r="AP4449" s="114"/>
      <c r="AQ4449" s="114"/>
      <c r="AR4449" s="114"/>
      <c r="AS4449" s="114"/>
    </row>
    <row r="4450" spans="1:46" s="190" customFormat="1" ht="15" customHeight="1" x14ac:dyDescent="0.2">
      <c r="A4450" s="104"/>
      <c r="B4450" s="104">
        <f>VLOOKUP(BJB!$F$9:$F$5599,Ctrl!$B$4:$C$399,2,0)</f>
        <v>28</v>
      </c>
      <c r="C4450" s="104">
        <f>VLOOKUP(BJB!$G$9:$G$5599,Ctrl!$E$4:$F$399,2,0)</f>
        <v>1</v>
      </c>
      <c r="D4450" s="219">
        <v>1</v>
      </c>
      <c r="E4450" s="104" t="str">
        <f>VLOOKUP(BJB!$F$9:$F$5599,Ctrl!$B$4:$D$399,3,0)</f>
        <v>III</v>
      </c>
      <c r="F4450" s="256" t="s">
        <v>10541</v>
      </c>
      <c r="G4450" s="256" t="s">
        <v>1717</v>
      </c>
      <c r="H4450" s="258">
        <v>1130328000071</v>
      </c>
      <c r="I4450" s="259"/>
      <c r="J4450" s="912" t="s">
        <v>24290</v>
      </c>
      <c r="K4450" s="108" t="s">
        <v>11018</v>
      </c>
      <c r="L4450" s="104" t="s">
        <v>6477</v>
      </c>
      <c r="M4450" s="104" t="s">
        <v>11029</v>
      </c>
      <c r="N4450" s="120">
        <v>41593</v>
      </c>
      <c r="O4450" s="105">
        <v>130000000</v>
      </c>
      <c r="P4450" s="105" t="s">
        <v>17314</v>
      </c>
      <c r="Q4450" s="120">
        <v>42481</v>
      </c>
      <c r="R4450" s="105">
        <v>145388194</v>
      </c>
      <c r="S4450" s="146" t="s">
        <v>11038</v>
      </c>
      <c r="T4450" s="109">
        <v>42573</v>
      </c>
      <c r="U4450" s="141">
        <v>65772777</v>
      </c>
      <c r="V4450" s="109">
        <v>42573</v>
      </c>
      <c r="W4450" s="141">
        <v>65772777</v>
      </c>
      <c r="X4450" s="141">
        <v>13154555.399999999</v>
      </c>
      <c r="Y4450" s="141">
        <v>0</v>
      </c>
      <c r="Z4450" s="141">
        <v>52618221.600000001</v>
      </c>
      <c r="AA4450" s="114">
        <v>0</v>
      </c>
      <c r="AB4450" s="114"/>
      <c r="AC4450" s="132"/>
      <c r="AD4450" s="141"/>
      <c r="AE4450" s="106">
        <v>0</v>
      </c>
      <c r="AF4450" s="106">
        <v>0</v>
      </c>
      <c r="AG4450" s="106">
        <v>0</v>
      </c>
      <c r="AH4450" s="141"/>
      <c r="AI4450" s="141"/>
      <c r="AJ4450" s="141"/>
      <c r="AK4450" s="154"/>
      <c r="AL4450" s="141"/>
      <c r="AM4450" s="141"/>
      <c r="AN4450" s="114">
        <f t="shared" si="138"/>
        <v>0</v>
      </c>
      <c r="AO4450" s="114">
        <f t="shared" si="139"/>
        <v>65772777</v>
      </c>
      <c r="AP4450" s="114"/>
      <c r="AQ4450" s="114"/>
      <c r="AR4450" s="114"/>
      <c r="AS4450" s="114"/>
    </row>
    <row r="4451" spans="1:46" s="190" customFormat="1" ht="15" customHeight="1" x14ac:dyDescent="0.2">
      <c r="A4451" s="104"/>
      <c r="B4451" s="104">
        <f>VLOOKUP(BJB!$F$9:$F$5599,Ctrl!$B$4:$C$399,2,0)</f>
        <v>28</v>
      </c>
      <c r="C4451" s="104">
        <f>VLOOKUP(BJB!$G$9:$G$5599,Ctrl!$E$4:$F$399,2,0)</f>
        <v>1</v>
      </c>
      <c r="D4451" s="219">
        <v>1</v>
      </c>
      <c r="E4451" s="104" t="str">
        <f>VLOOKUP(BJB!$F$9:$F$5599,Ctrl!$B$4:$D$399,3,0)</f>
        <v>III</v>
      </c>
      <c r="F4451" s="256" t="s">
        <v>10541</v>
      </c>
      <c r="G4451" s="256" t="s">
        <v>1717</v>
      </c>
      <c r="H4451" s="258">
        <v>1130315001343</v>
      </c>
      <c r="I4451" s="259"/>
      <c r="J4451" s="912" t="s">
        <v>24291</v>
      </c>
      <c r="K4451" s="108" t="s">
        <v>5306</v>
      </c>
      <c r="L4451" s="104" t="s">
        <v>6477</v>
      </c>
      <c r="M4451" s="104" t="s">
        <v>11029</v>
      </c>
      <c r="N4451" s="120">
        <v>41593</v>
      </c>
      <c r="O4451" s="105">
        <v>30000000</v>
      </c>
      <c r="P4451" s="105" t="s">
        <v>17315</v>
      </c>
      <c r="Q4451" s="120">
        <v>42481</v>
      </c>
      <c r="R4451" s="105">
        <v>17358482</v>
      </c>
      <c r="S4451" s="146" t="s">
        <v>11038</v>
      </c>
      <c r="T4451" s="109">
        <v>42573</v>
      </c>
      <c r="U4451" s="141">
        <v>9320725</v>
      </c>
      <c r="V4451" s="109">
        <v>42573</v>
      </c>
      <c r="W4451" s="141">
        <v>9320725</v>
      </c>
      <c r="X4451" s="141">
        <v>1864145</v>
      </c>
      <c r="Y4451" s="141">
        <v>0</v>
      </c>
      <c r="Z4451" s="141">
        <v>7456580</v>
      </c>
      <c r="AA4451" s="114">
        <v>0</v>
      </c>
      <c r="AB4451" s="114"/>
      <c r="AC4451" s="132"/>
      <c r="AD4451" s="141"/>
      <c r="AE4451" s="106">
        <v>0</v>
      </c>
      <c r="AF4451" s="106">
        <v>0</v>
      </c>
      <c r="AG4451" s="106">
        <v>0</v>
      </c>
      <c r="AH4451" s="141"/>
      <c r="AI4451" s="141"/>
      <c r="AJ4451" s="141"/>
      <c r="AK4451" s="154"/>
      <c r="AL4451" s="141"/>
      <c r="AM4451" s="141"/>
      <c r="AN4451" s="114">
        <f t="shared" si="138"/>
        <v>0</v>
      </c>
      <c r="AO4451" s="114">
        <f t="shared" si="139"/>
        <v>9320725</v>
      </c>
      <c r="AP4451" s="114"/>
      <c r="AQ4451" s="114"/>
      <c r="AR4451" s="114"/>
      <c r="AS4451" s="114"/>
    </row>
    <row r="4452" spans="1:46" s="190" customFormat="1" ht="15" customHeight="1" x14ac:dyDescent="0.2">
      <c r="A4452" s="104"/>
      <c r="B4452" s="104">
        <f>VLOOKUP(BJB!$F$9:$F$5599,Ctrl!$B$4:$C$399,2,0)</f>
        <v>28</v>
      </c>
      <c r="C4452" s="104">
        <f>VLOOKUP(BJB!$G$9:$G$5599,Ctrl!$E$4:$F$399,2,0)</f>
        <v>3</v>
      </c>
      <c r="D4452" s="219">
        <v>1</v>
      </c>
      <c r="E4452" s="104" t="str">
        <f>VLOOKUP(BJB!$F$9:$F$5599,Ctrl!$B$4:$D$399,3,0)</f>
        <v>III</v>
      </c>
      <c r="F4452" s="256" t="s">
        <v>10541</v>
      </c>
      <c r="G4452" s="256" t="s">
        <v>1957</v>
      </c>
      <c r="H4452" s="258">
        <v>1121217000817</v>
      </c>
      <c r="I4452" s="259"/>
      <c r="J4452" s="912" t="s">
        <v>24292</v>
      </c>
      <c r="K4452" s="108" t="s">
        <v>11019</v>
      </c>
      <c r="L4452" s="104" t="s">
        <v>6477</v>
      </c>
      <c r="M4452" s="104" t="s">
        <v>5739</v>
      </c>
      <c r="N4452" s="120">
        <v>41305</v>
      </c>
      <c r="O4452" s="105">
        <v>20000000</v>
      </c>
      <c r="P4452" s="105" t="s">
        <v>17316</v>
      </c>
      <c r="Q4452" s="120">
        <v>42317</v>
      </c>
      <c r="R4452" s="105">
        <v>16767933</v>
      </c>
      <c r="S4452" s="146" t="s">
        <v>11039</v>
      </c>
      <c r="T4452" s="109">
        <v>42578</v>
      </c>
      <c r="U4452" s="141">
        <v>7345527</v>
      </c>
      <c r="V4452" s="109">
        <v>42578</v>
      </c>
      <c r="W4452" s="141">
        <v>7345527</v>
      </c>
      <c r="X4452" s="141">
        <v>0</v>
      </c>
      <c r="Y4452" s="141">
        <v>0</v>
      </c>
      <c r="Z4452" s="141">
        <v>0</v>
      </c>
      <c r="AA4452" s="114">
        <v>0</v>
      </c>
      <c r="AB4452" s="114"/>
      <c r="AC4452" s="132"/>
      <c r="AD4452" s="141"/>
      <c r="AE4452" s="106">
        <v>0</v>
      </c>
      <c r="AF4452" s="106">
        <v>0</v>
      </c>
      <c r="AG4452" s="106">
        <v>0</v>
      </c>
      <c r="AH4452" s="141"/>
      <c r="AI4452" s="141"/>
      <c r="AJ4452" s="141"/>
      <c r="AK4452" s="154"/>
      <c r="AL4452" s="141"/>
      <c r="AM4452" s="141"/>
      <c r="AN4452" s="114">
        <f t="shared" si="138"/>
        <v>0</v>
      </c>
      <c r="AO4452" s="114">
        <f t="shared" si="139"/>
        <v>7345527</v>
      </c>
      <c r="AP4452" s="114"/>
      <c r="AQ4452" s="114"/>
      <c r="AR4452" s="114"/>
      <c r="AS4452" s="114"/>
    </row>
    <row r="4453" spans="1:46" s="190" customFormat="1" ht="15" customHeight="1" x14ac:dyDescent="0.2">
      <c r="A4453" s="104"/>
      <c r="B4453" s="104">
        <f>VLOOKUP(BJB!$F$9:$F$5599,Ctrl!$B$4:$C$399,2,0)</f>
        <v>28</v>
      </c>
      <c r="C4453" s="104">
        <f>VLOOKUP(BJB!$G$9:$G$5599,Ctrl!$E$4:$F$399,2,0)</f>
        <v>3</v>
      </c>
      <c r="D4453" s="219">
        <v>1</v>
      </c>
      <c r="E4453" s="104" t="str">
        <f>VLOOKUP(BJB!$F$9:$F$5599,Ctrl!$B$4:$D$399,3,0)</f>
        <v>III</v>
      </c>
      <c r="F4453" s="256" t="s">
        <v>10541</v>
      </c>
      <c r="G4453" s="256" t="s">
        <v>1957</v>
      </c>
      <c r="H4453" s="258">
        <v>1130326000099</v>
      </c>
      <c r="I4453" s="259"/>
      <c r="J4453" s="912" t="s">
        <v>24293</v>
      </c>
      <c r="K4453" s="108" t="s">
        <v>2663</v>
      </c>
      <c r="L4453" s="104" t="s">
        <v>6477</v>
      </c>
      <c r="M4453" s="104" t="s">
        <v>10446</v>
      </c>
      <c r="N4453" s="120">
        <v>41430</v>
      </c>
      <c r="O4453" s="105">
        <v>17000000</v>
      </c>
      <c r="P4453" s="105" t="s">
        <v>17317</v>
      </c>
      <c r="Q4453" s="120">
        <v>42317</v>
      </c>
      <c r="R4453" s="105">
        <v>21199676</v>
      </c>
      <c r="S4453" s="146" t="s">
        <v>11039</v>
      </c>
      <c r="T4453" s="109">
        <v>42578</v>
      </c>
      <c r="U4453" s="141">
        <v>9943010</v>
      </c>
      <c r="V4453" s="109">
        <v>42578</v>
      </c>
      <c r="W4453" s="141">
        <v>9943010</v>
      </c>
      <c r="X4453" s="141">
        <v>0</v>
      </c>
      <c r="Y4453" s="141">
        <v>0</v>
      </c>
      <c r="Z4453" s="141">
        <v>0</v>
      </c>
      <c r="AA4453" s="114">
        <v>0</v>
      </c>
      <c r="AB4453" s="114"/>
      <c r="AC4453" s="132"/>
      <c r="AD4453" s="141"/>
      <c r="AE4453" s="106">
        <v>0</v>
      </c>
      <c r="AF4453" s="106">
        <v>0</v>
      </c>
      <c r="AG4453" s="106">
        <v>0</v>
      </c>
      <c r="AH4453" s="141"/>
      <c r="AI4453" s="141"/>
      <c r="AJ4453" s="141"/>
      <c r="AK4453" s="154"/>
      <c r="AL4453" s="141"/>
      <c r="AM4453" s="141"/>
      <c r="AN4453" s="114">
        <f t="shared" si="138"/>
        <v>0</v>
      </c>
      <c r="AO4453" s="114">
        <f t="shared" si="139"/>
        <v>9943010</v>
      </c>
      <c r="AP4453" s="114"/>
      <c r="AQ4453" s="114"/>
      <c r="AR4453" s="114"/>
      <c r="AS4453" s="114"/>
    </row>
    <row r="4454" spans="1:46" s="190" customFormat="1" ht="15" customHeight="1" x14ac:dyDescent="0.2">
      <c r="A4454" s="104"/>
      <c r="B4454" s="104">
        <f>VLOOKUP(BJB!$F$9:$F$5599,Ctrl!$B$4:$C$399,2,0)</f>
        <v>28</v>
      </c>
      <c r="C4454" s="104">
        <f>VLOOKUP(BJB!$G$9:$G$5599,Ctrl!$E$4:$F$399,2,0)</f>
        <v>3</v>
      </c>
      <c r="D4454" s="219">
        <v>1</v>
      </c>
      <c r="E4454" s="104" t="str">
        <f>VLOOKUP(BJB!$F$9:$F$5599,Ctrl!$B$4:$D$399,3,0)</f>
        <v>III</v>
      </c>
      <c r="F4454" s="256" t="s">
        <v>10541</v>
      </c>
      <c r="G4454" s="256" t="s">
        <v>1957</v>
      </c>
      <c r="H4454" s="258">
        <v>1120522000976</v>
      </c>
      <c r="I4454" s="259"/>
      <c r="J4454" s="891" t="s">
        <v>18531</v>
      </c>
      <c r="K4454" s="108" t="s">
        <v>11020</v>
      </c>
      <c r="L4454" s="104" t="s">
        <v>6477</v>
      </c>
      <c r="M4454" s="104" t="s">
        <v>5734</v>
      </c>
      <c r="N4454" s="120">
        <v>41159</v>
      </c>
      <c r="O4454" s="105">
        <v>60000000</v>
      </c>
      <c r="P4454" s="105" t="s">
        <v>17318</v>
      </c>
      <c r="Q4454" s="120">
        <v>42317</v>
      </c>
      <c r="R4454" s="105">
        <v>36652374</v>
      </c>
      <c r="S4454" s="146" t="s">
        <v>11039</v>
      </c>
      <c r="T4454" s="109">
        <v>42578</v>
      </c>
      <c r="U4454" s="141">
        <v>22176027</v>
      </c>
      <c r="V4454" s="109">
        <v>42578</v>
      </c>
      <c r="W4454" s="141">
        <v>22176027</v>
      </c>
      <c r="X4454" s="141">
        <v>0</v>
      </c>
      <c r="Y4454" s="141">
        <v>0</v>
      </c>
      <c r="Z4454" s="141">
        <v>0</v>
      </c>
      <c r="AA4454" s="114">
        <v>0</v>
      </c>
      <c r="AB4454" s="114"/>
      <c r="AC4454" s="132">
        <v>7819775</v>
      </c>
      <c r="AD4454" s="141"/>
      <c r="AE4454" s="106">
        <v>0</v>
      </c>
      <c r="AF4454" s="106">
        <v>0</v>
      </c>
      <c r="AG4454" s="106">
        <v>0</v>
      </c>
      <c r="AH4454" s="141"/>
      <c r="AI4454" s="141"/>
      <c r="AJ4454" s="141"/>
      <c r="AK4454" s="154"/>
      <c r="AL4454" s="141"/>
      <c r="AM4454" s="141"/>
      <c r="AN4454" s="114">
        <f t="shared" si="138"/>
        <v>7819775</v>
      </c>
      <c r="AO4454" s="114">
        <f t="shared" si="139"/>
        <v>14356252</v>
      </c>
      <c r="AP4454" s="114"/>
      <c r="AQ4454" s="114"/>
      <c r="AR4454" s="114"/>
      <c r="AS4454" s="114"/>
    </row>
    <row r="4455" spans="1:46" s="190" customFormat="1" ht="15" customHeight="1" x14ac:dyDescent="0.2">
      <c r="A4455" s="104"/>
      <c r="B4455" s="104">
        <f>VLOOKUP(BJB!$F$9:$F$5599,Ctrl!$B$4:$C$399,2,0)</f>
        <v>28</v>
      </c>
      <c r="C4455" s="104">
        <f>VLOOKUP(BJB!$G$9:$G$5599,Ctrl!$E$4:$F$399,2,0)</f>
        <v>3</v>
      </c>
      <c r="D4455" s="219">
        <v>1</v>
      </c>
      <c r="E4455" s="104" t="str">
        <f>VLOOKUP(BJB!$F$9:$F$5599,Ctrl!$B$4:$D$399,3,0)</f>
        <v>III</v>
      </c>
      <c r="F4455" s="256" t="s">
        <v>10541</v>
      </c>
      <c r="G4455" s="256" t="s">
        <v>1957</v>
      </c>
      <c r="H4455" s="258">
        <v>1120516001735</v>
      </c>
      <c r="I4455" s="259"/>
      <c r="J4455" s="912" t="s">
        <v>24294</v>
      </c>
      <c r="K4455" s="108" t="s">
        <v>11021</v>
      </c>
      <c r="L4455" s="104" t="s">
        <v>6477</v>
      </c>
      <c r="M4455" s="104" t="s">
        <v>5734</v>
      </c>
      <c r="N4455" s="120">
        <v>41159</v>
      </c>
      <c r="O4455" s="105">
        <v>200000000</v>
      </c>
      <c r="P4455" s="105" t="s">
        <v>17319</v>
      </c>
      <c r="Q4455" s="120">
        <v>42213</v>
      </c>
      <c r="R4455" s="105">
        <v>287215929</v>
      </c>
      <c r="S4455" s="146" t="s">
        <v>11039</v>
      </c>
      <c r="T4455" s="109">
        <v>42578</v>
      </c>
      <c r="U4455" s="141">
        <v>125645612</v>
      </c>
      <c r="V4455" s="109">
        <v>42578</v>
      </c>
      <c r="W4455" s="141">
        <v>125645612</v>
      </c>
      <c r="X4455" s="141">
        <v>0</v>
      </c>
      <c r="Y4455" s="141">
        <v>0</v>
      </c>
      <c r="Z4455" s="141">
        <v>0</v>
      </c>
      <c r="AA4455" s="114">
        <v>0</v>
      </c>
      <c r="AB4455" s="114"/>
      <c r="AC4455" s="132"/>
      <c r="AD4455" s="141"/>
      <c r="AE4455" s="106">
        <v>0</v>
      </c>
      <c r="AF4455" s="106">
        <v>0</v>
      </c>
      <c r="AG4455" s="106">
        <v>0</v>
      </c>
      <c r="AH4455" s="141"/>
      <c r="AI4455" s="141"/>
      <c r="AJ4455" s="141"/>
      <c r="AK4455" s="154"/>
      <c r="AL4455" s="141"/>
      <c r="AM4455" s="141"/>
      <c r="AN4455" s="114">
        <f t="shared" si="138"/>
        <v>0</v>
      </c>
      <c r="AO4455" s="114">
        <f t="shared" si="139"/>
        <v>125645612</v>
      </c>
      <c r="AP4455" s="114"/>
      <c r="AQ4455" s="114"/>
      <c r="AR4455" s="114"/>
      <c r="AS4455" s="114"/>
    </row>
    <row r="4456" spans="1:46" s="190" customFormat="1" ht="15" customHeight="1" x14ac:dyDescent="0.2">
      <c r="A4456" s="104"/>
      <c r="B4456" s="104">
        <f>VLOOKUP(BJB!$F$9:$F$5599,Ctrl!$B$4:$C$399,2,0)</f>
        <v>28</v>
      </c>
      <c r="C4456" s="104">
        <f>VLOOKUP(BJB!$G$9:$G$5599,Ctrl!$E$4:$F$399,2,0)</f>
        <v>3</v>
      </c>
      <c r="D4456" s="219">
        <v>1</v>
      </c>
      <c r="E4456" s="104" t="str">
        <f>VLOOKUP(BJB!$F$9:$F$5599,Ctrl!$B$4:$D$399,3,0)</f>
        <v>III</v>
      </c>
      <c r="F4456" s="256" t="s">
        <v>10541</v>
      </c>
      <c r="G4456" s="256" t="s">
        <v>1957</v>
      </c>
      <c r="H4456" s="258">
        <v>1121121000257</v>
      </c>
      <c r="I4456" s="259"/>
      <c r="J4456" s="912" t="s">
        <v>24295</v>
      </c>
      <c r="K4456" s="108" t="s">
        <v>11022</v>
      </c>
      <c r="L4456" s="104" t="s">
        <v>6477</v>
      </c>
      <c r="M4456" s="104" t="s">
        <v>5737</v>
      </c>
      <c r="N4456" s="120">
        <v>41270</v>
      </c>
      <c r="O4456" s="105">
        <v>20000000</v>
      </c>
      <c r="P4456" s="105" t="s">
        <v>17320</v>
      </c>
      <c r="Q4456" s="120">
        <v>42213</v>
      </c>
      <c r="R4456" s="105">
        <v>7868703</v>
      </c>
      <c r="S4456" s="146" t="s">
        <v>11039</v>
      </c>
      <c r="T4456" s="109">
        <v>42578</v>
      </c>
      <c r="U4456" s="141">
        <v>4931543</v>
      </c>
      <c r="V4456" s="109">
        <v>42578</v>
      </c>
      <c r="W4456" s="141">
        <v>4931543</v>
      </c>
      <c r="X4456" s="141">
        <v>0</v>
      </c>
      <c r="Y4456" s="141">
        <v>0</v>
      </c>
      <c r="Z4456" s="141">
        <v>0</v>
      </c>
      <c r="AA4456" s="114">
        <v>4116229</v>
      </c>
      <c r="AB4456" s="114"/>
      <c r="AC4456" s="132"/>
      <c r="AD4456" s="141"/>
      <c r="AE4456" s="106">
        <v>0</v>
      </c>
      <c r="AF4456" s="106">
        <v>0</v>
      </c>
      <c r="AG4456" s="106">
        <v>0</v>
      </c>
      <c r="AH4456" s="141"/>
      <c r="AI4456" s="141"/>
      <c r="AJ4456" s="141"/>
      <c r="AK4456" s="154"/>
      <c r="AL4456" s="141"/>
      <c r="AM4456" s="141"/>
      <c r="AN4456" s="114">
        <f t="shared" si="138"/>
        <v>4116229</v>
      </c>
      <c r="AO4456" s="114">
        <f t="shared" si="139"/>
        <v>815314</v>
      </c>
      <c r="AP4456" s="114"/>
      <c r="AQ4456" s="114"/>
      <c r="AR4456" s="114"/>
      <c r="AS4456" s="114"/>
      <c r="AT4456" s="191"/>
    </row>
    <row r="4457" spans="1:46" s="190" customFormat="1" ht="15" customHeight="1" x14ac:dyDescent="0.2">
      <c r="A4457" s="104"/>
      <c r="B4457" s="104">
        <f>VLOOKUP(BJB!$F$9:$F$5599,Ctrl!$B$4:$C$399,2,0)</f>
        <v>28</v>
      </c>
      <c r="C4457" s="104">
        <f>VLOOKUP(BJB!$G$9:$G$5599,Ctrl!$E$4:$F$399,2,0)</f>
        <v>3</v>
      </c>
      <c r="D4457" s="219">
        <v>1</v>
      </c>
      <c r="E4457" s="104" t="str">
        <f>VLOOKUP(BJB!$F$9:$F$5599,Ctrl!$B$4:$D$399,3,0)</f>
        <v>III</v>
      </c>
      <c r="F4457" s="256" t="s">
        <v>10541</v>
      </c>
      <c r="G4457" s="256" t="s">
        <v>1957</v>
      </c>
      <c r="H4457" s="258">
        <v>1121219001338</v>
      </c>
      <c r="I4457" s="259"/>
      <c r="J4457" s="912" t="s">
        <v>24296</v>
      </c>
      <c r="K4457" s="108" t="s">
        <v>11023</v>
      </c>
      <c r="L4457" s="104" t="s">
        <v>6477</v>
      </c>
      <c r="M4457" s="104" t="s">
        <v>5739</v>
      </c>
      <c r="N4457" s="120">
        <v>41305</v>
      </c>
      <c r="O4457" s="105">
        <v>100000000</v>
      </c>
      <c r="P4457" s="105" t="s">
        <v>17321</v>
      </c>
      <c r="Q4457" s="120">
        <v>42213</v>
      </c>
      <c r="R4457" s="105">
        <v>150733649</v>
      </c>
      <c r="S4457" s="146" t="s">
        <v>11039</v>
      </c>
      <c r="T4457" s="109">
        <v>42578</v>
      </c>
      <c r="U4457" s="141">
        <v>65984303</v>
      </c>
      <c r="V4457" s="109">
        <v>42578</v>
      </c>
      <c r="W4457" s="141">
        <v>65984303</v>
      </c>
      <c r="X4457" s="141">
        <v>0</v>
      </c>
      <c r="Y4457" s="141">
        <v>0</v>
      </c>
      <c r="Z4457" s="141">
        <v>0</v>
      </c>
      <c r="AA4457" s="114">
        <v>0</v>
      </c>
      <c r="AB4457" s="114"/>
      <c r="AC4457" s="132"/>
      <c r="AD4457" s="141"/>
      <c r="AE4457" s="106">
        <v>0</v>
      </c>
      <c r="AF4457" s="106">
        <v>0</v>
      </c>
      <c r="AG4457" s="106">
        <v>0</v>
      </c>
      <c r="AH4457" s="141"/>
      <c r="AI4457" s="141"/>
      <c r="AJ4457" s="141"/>
      <c r="AK4457" s="154"/>
      <c r="AL4457" s="141"/>
      <c r="AM4457" s="141"/>
      <c r="AN4457" s="114">
        <f t="shared" si="138"/>
        <v>0</v>
      </c>
      <c r="AO4457" s="114">
        <f t="shared" si="139"/>
        <v>65984303</v>
      </c>
      <c r="AP4457" s="114"/>
      <c r="AQ4457" s="114"/>
      <c r="AR4457" s="114"/>
      <c r="AS4457" s="114"/>
    </row>
    <row r="4458" spans="1:46" s="190" customFormat="1" ht="15" customHeight="1" x14ac:dyDescent="0.2">
      <c r="A4458" s="104"/>
      <c r="B4458" s="104">
        <f>VLOOKUP(BJB!$F$9:$F$5599,Ctrl!$B$4:$C$399,2,0)</f>
        <v>28</v>
      </c>
      <c r="C4458" s="104">
        <f>VLOOKUP(BJB!$G$9:$G$5599,Ctrl!$E$4:$F$399,2,0)</f>
        <v>3</v>
      </c>
      <c r="D4458" s="219">
        <v>1</v>
      </c>
      <c r="E4458" s="104" t="str">
        <f>VLOOKUP(BJB!$F$9:$F$5599,Ctrl!$B$4:$D$399,3,0)</f>
        <v>III</v>
      </c>
      <c r="F4458" s="256" t="s">
        <v>10541</v>
      </c>
      <c r="G4458" s="256" t="s">
        <v>1957</v>
      </c>
      <c r="H4458" s="889" t="s">
        <v>14799</v>
      </c>
      <c r="I4458" s="259"/>
      <c r="J4458" s="891" t="s">
        <v>18532</v>
      </c>
      <c r="K4458" s="108" t="s">
        <v>184</v>
      </c>
      <c r="L4458" s="104" t="s">
        <v>6477</v>
      </c>
      <c r="M4458" s="104" t="s">
        <v>2015</v>
      </c>
      <c r="N4458" s="120">
        <v>41159</v>
      </c>
      <c r="O4458" s="105">
        <v>15000000</v>
      </c>
      <c r="P4458" s="105" t="s">
        <v>17322</v>
      </c>
      <c r="Q4458" s="120">
        <v>42213</v>
      </c>
      <c r="R4458" s="105">
        <v>3846379</v>
      </c>
      <c r="S4458" s="146" t="s">
        <v>11039</v>
      </c>
      <c r="T4458" s="109">
        <v>42578</v>
      </c>
      <c r="U4458" s="141">
        <v>2591566</v>
      </c>
      <c r="V4458" s="109">
        <v>42578</v>
      </c>
      <c r="W4458" s="141">
        <v>2591566</v>
      </c>
      <c r="X4458" s="141">
        <v>0</v>
      </c>
      <c r="Y4458" s="141">
        <v>0</v>
      </c>
      <c r="Z4458" s="141">
        <v>0</v>
      </c>
      <c r="AA4458" s="114">
        <v>0</v>
      </c>
      <c r="AB4458" s="114"/>
      <c r="AC4458" s="132"/>
      <c r="AD4458" s="141">
        <v>1953324</v>
      </c>
      <c r="AE4458" s="106">
        <v>0</v>
      </c>
      <c r="AF4458" s="106">
        <v>0</v>
      </c>
      <c r="AG4458" s="106">
        <v>0</v>
      </c>
      <c r="AH4458" s="141"/>
      <c r="AI4458" s="141"/>
      <c r="AJ4458" s="141"/>
      <c r="AK4458" s="154"/>
      <c r="AL4458" s="141"/>
      <c r="AM4458" s="141"/>
      <c r="AN4458" s="114">
        <f t="shared" si="138"/>
        <v>1953324</v>
      </c>
      <c r="AO4458" s="114">
        <f t="shared" si="139"/>
        <v>638242</v>
      </c>
      <c r="AP4458" s="114"/>
      <c r="AQ4458" s="114"/>
      <c r="AR4458" s="114"/>
      <c r="AS4458" s="114"/>
    </row>
    <row r="4459" spans="1:46" s="190" customFormat="1" ht="15" customHeight="1" x14ac:dyDescent="0.2">
      <c r="A4459" s="104"/>
      <c r="B4459" s="104">
        <f>VLOOKUP(BJB!$F$9:$F$5599,Ctrl!$B$4:$C$399,2,0)</f>
        <v>28</v>
      </c>
      <c r="C4459" s="104">
        <f>VLOOKUP(BJB!$G$9:$G$5599,Ctrl!$E$4:$F$399,2,0)</f>
        <v>3</v>
      </c>
      <c r="D4459" s="219">
        <v>1</v>
      </c>
      <c r="E4459" s="104" t="str">
        <f>VLOOKUP(BJB!$F$9:$F$5599,Ctrl!$B$4:$D$399,3,0)</f>
        <v>III</v>
      </c>
      <c r="F4459" s="256" t="s">
        <v>10541</v>
      </c>
      <c r="G4459" s="256" t="s">
        <v>1957</v>
      </c>
      <c r="H4459" s="258">
        <v>11301125000515</v>
      </c>
      <c r="I4459" s="259"/>
      <c r="J4459" s="912" t="s">
        <v>24297</v>
      </c>
      <c r="K4459" s="108" t="s">
        <v>9605</v>
      </c>
      <c r="L4459" s="104" t="s">
        <v>6477</v>
      </c>
      <c r="M4459" s="104" t="s">
        <v>8164</v>
      </c>
      <c r="N4459" s="120">
        <v>41347</v>
      </c>
      <c r="O4459" s="105">
        <v>15000000</v>
      </c>
      <c r="P4459" s="105" t="s">
        <v>17323</v>
      </c>
      <c r="Q4459" s="120">
        <v>42317</v>
      </c>
      <c r="R4459" s="105">
        <v>5312563</v>
      </c>
      <c r="S4459" s="146" t="s">
        <v>11039</v>
      </c>
      <c r="T4459" s="109">
        <v>42578</v>
      </c>
      <c r="U4459" s="141">
        <v>3450606</v>
      </c>
      <c r="V4459" s="109">
        <v>42578</v>
      </c>
      <c r="W4459" s="141">
        <v>3450606</v>
      </c>
      <c r="X4459" s="141">
        <v>0</v>
      </c>
      <c r="Y4459" s="141">
        <v>0</v>
      </c>
      <c r="Z4459" s="141">
        <v>0</v>
      </c>
      <c r="AA4459" s="114">
        <v>0</v>
      </c>
      <c r="AB4459" s="114"/>
      <c r="AC4459" s="132"/>
      <c r="AD4459" s="141"/>
      <c r="AE4459" s="106">
        <v>0</v>
      </c>
      <c r="AF4459" s="106">
        <v>0</v>
      </c>
      <c r="AG4459" s="106">
        <v>0</v>
      </c>
      <c r="AH4459" s="141"/>
      <c r="AI4459" s="141"/>
      <c r="AJ4459" s="141"/>
      <c r="AK4459" s="154"/>
      <c r="AL4459" s="141"/>
      <c r="AM4459" s="141"/>
      <c r="AN4459" s="114">
        <f t="shared" si="138"/>
        <v>0</v>
      </c>
      <c r="AO4459" s="114">
        <f t="shared" si="139"/>
        <v>3450606</v>
      </c>
      <c r="AP4459" s="114"/>
      <c r="AQ4459" s="114"/>
      <c r="AR4459" s="114"/>
      <c r="AS4459" s="114"/>
    </row>
    <row r="4460" spans="1:46" s="190" customFormat="1" ht="15" customHeight="1" x14ac:dyDescent="0.2">
      <c r="A4460" s="104"/>
      <c r="B4460" s="104">
        <f>VLOOKUP(BJB!$F$9:$F$5599,Ctrl!$B$4:$C$399,2,0)</f>
        <v>7</v>
      </c>
      <c r="C4460" s="104">
        <f>VLOOKUP(BJB!$G$9:$G$5599,Ctrl!$E$4:$F$399,2,0)</f>
        <v>3</v>
      </c>
      <c r="D4460" s="219">
        <v>1</v>
      </c>
      <c r="E4460" s="104" t="str">
        <f>VLOOKUP(BJB!$F$9:$F$5599,Ctrl!$B$4:$D$399,3,0)</f>
        <v>I</v>
      </c>
      <c r="F4460" s="256" t="s">
        <v>10517</v>
      </c>
      <c r="G4460" s="256" t="s">
        <v>2776</v>
      </c>
      <c r="H4460" s="258">
        <v>1121112000189</v>
      </c>
      <c r="I4460" s="259"/>
      <c r="J4460" s="912" t="s">
        <v>24298</v>
      </c>
      <c r="K4460" s="108" t="s">
        <v>11026</v>
      </c>
      <c r="L4460" s="104" t="s">
        <v>6477</v>
      </c>
      <c r="M4460" s="104" t="s">
        <v>7843</v>
      </c>
      <c r="N4460" s="120">
        <v>41271</v>
      </c>
      <c r="O4460" s="105">
        <v>45000000</v>
      </c>
      <c r="P4460" s="105" t="s">
        <v>17324</v>
      </c>
      <c r="Q4460" s="120">
        <v>42493</v>
      </c>
      <c r="R4460" s="105">
        <v>5850137</v>
      </c>
      <c r="S4460" s="146" t="s">
        <v>11042</v>
      </c>
      <c r="T4460" s="109">
        <v>42579</v>
      </c>
      <c r="U4460" s="141">
        <v>3600092</v>
      </c>
      <c r="V4460" s="109">
        <v>42579</v>
      </c>
      <c r="W4460" s="141">
        <v>3600092</v>
      </c>
      <c r="X4460" s="141">
        <v>0</v>
      </c>
      <c r="Y4460" s="141">
        <v>0</v>
      </c>
      <c r="Z4460" s="141">
        <v>0</v>
      </c>
      <c r="AA4460" s="114">
        <v>0</v>
      </c>
      <c r="AB4460" s="114"/>
      <c r="AC4460" s="132"/>
      <c r="AD4460" s="141"/>
      <c r="AE4460" s="106">
        <v>0</v>
      </c>
      <c r="AF4460" s="106">
        <v>0</v>
      </c>
      <c r="AG4460" s="106">
        <v>0</v>
      </c>
      <c r="AH4460" s="141"/>
      <c r="AI4460" s="141"/>
      <c r="AJ4460" s="141"/>
      <c r="AK4460" s="154"/>
      <c r="AL4460" s="141"/>
      <c r="AM4460" s="141"/>
      <c r="AN4460" s="114">
        <f t="shared" si="138"/>
        <v>0</v>
      </c>
      <c r="AO4460" s="114">
        <f t="shared" si="139"/>
        <v>3600092</v>
      </c>
      <c r="AP4460" s="114"/>
      <c r="AQ4460" s="114"/>
      <c r="AR4460" s="114"/>
      <c r="AS4460" s="114"/>
    </row>
    <row r="4461" spans="1:46" s="190" customFormat="1" ht="15" customHeight="1" x14ac:dyDescent="0.2">
      <c r="A4461" s="104"/>
      <c r="B4461" s="104">
        <f>VLOOKUP(BJB!$F$9:$F$5599,Ctrl!$B$4:$C$399,2,0)</f>
        <v>16</v>
      </c>
      <c r="C4461" s="104">
        <f>VLOOKUP(BJB!$G$9:$G$5599,Ctrl!$E$4:$F$399,2,0)</f>
        <v>1</v>
      </c>
      <c r="D4461" s="219">
        <v>1</v>
      </c>
      <c r="E4461" s="104" t="str">
        <f>VLOOKUP(BJB!$F$9:$F$5599,Ctrl!$B$4:$D$399,3,0)</f>
        <v>I</v>
      </c>
      <c r="F4461" s="139" t="s">
        <v>10525</v>
      </c>
      <c r="G4461" s="139" t="s">
        <v>504</v>
      </c>
      <c r="H4461" s="125"/>
      <c r="I4461" s="220"/>
      <c r="J4461" s="912" t="s">
        <v>24299</v>
      </c>
      <c r="K4461" s="121" t="s">
        <v>10586</v>
      </c>
      <c r="L4461" s="104" t="s">
        <v>6477</v>
      </c>
      <c r="M4461" s="104" t="s">
        <v>7294</v>
      </c>
      <c r="N4461" s="120">
        <v>41264</v>
      </c>
      <c r="O4461" s="105">
        <v>100000000</v>
      </c>
      <c r="P4461" s="105" t="s">
        <v>14990</v>
      </c>
      <c r="Q4461" s="120">
        <v>42025</v>
      </c>
      <c r="R4461" s="105">
        <v>93201261</v>
      </c>
      <c r="S4461" s="146" t="s">
        <v>10646</v>
      </c>
      <c r="T4461" s="109">
        <v>42542</v>
      </c>
      <c r="U4461" s="141">
        <v>58594847</v>
      </c>
      <c r="V4461" s="109">
        <v>42542</v>
      </c>
      <c r="W4461" s="141">
        <v>58594847</v>
      </c>
      <c r="X4461" s="141">
        <v>0</v>
      </c>
      <c r="Y4461" s="141">
        <v>0</v>
      </c>
      <c r="Z4461" s="141">
        <v>0</v>
      </c>
      <c r="AA4461" s="114">
        <v>0</v>
      </c>
      <c r="AB4461" s="114"/>
      <c r="AC4461" s="132"/>
      <c r="AD4461" s="141"/>
      <c r="AE4461" s="106">
        <v>0</v>
      </c>
      <c r="AF4461" s="106">
        <v>0</v>
      </c>
      <c r="AG4461" s="106">
        <v>0</v>
      </c>
      <c r="AH4461" s="228"/>
      <c r="AI4461" s="228"/>
      <c r="AJ4461" s="228"/>
      <c r="AK4461" s="141"/>
      <c r="AL4461" s="141"/>
      <c r="AM4461" s="141"/>
      <c r="AN4461" s="114">
        <f t="shared" si="138"/>
        <v>0</v>
      </c>
      <c r="AO4461" s="114">
        <f t="shared" si="139"/>
        <v>58594847</v>
      </c>
      <c r="AP4461" s="114"/>
      <c r="AQ4461" s="114"/>
      <c r="AR4461" s="114"/>
      <c r="AS4461" s="114"/>
    </row>
    <row r="4462" spans="1:46" s="190" customFormat="1" ht="15" customHeight="1" x14ac:dyDescent="0.2">
      <c r="A4462" s="104"/>
      <c r="B4462" s="104">
        <f>VLOOKUP(BJB!$F$9:$F$5599,Ctrl!$B$4:$C$399,2,0)</f>
        <v>16</v>
      </c>
      <c r="C4462" s="104">
        <f>VLOOKUP(BJB!$G$9:$G$5599,Ctrl!$E$4:$F$399,2,0)</f>
        <v>6</v>
      </c>
      <c r="D4462" s="219">
        <v>1</v>
      </c>
      <c r="E4462" s="104" t="str">
        <f>VLOOKUP(BJB!$F$9:$F$5599,Ctrl!$B$4:$D$399,3,0)</f>
        <v>I</v>
      </c>
      <c r="F4462" s="139" t="s">
        <v>10525</v>
      </c>
      <c r="G4462" s="139" t="s">
        <v>659</v>
      </c>
      <c r="H4462" s="125"/>
      <c r="I4462" s="220"/>
      <c r="J4462" s="912" t="s">
        <v>24300</v>
      </c>
      <c r="K4462" s="121" t="s">
        <v>10587</v>
      </c>
      <c r="L4462" s="104" t="s">
        <v>6477</v>
      </c>
      <c r="M4462" s="104" t="s">
        <v>6150</v>
      </c>
      <c r="N4462" s="120">
        <v>41411</v>
      </c>
      <c r="O4462" s="105">
        <v>42000000</v>
      </c>
      <c r="P4462" s="105" t="s">
        <v>17325</v>
      </c>
      <c r="Q4462" s="120">
        <v>41934</v>
      </c>
      <c r="R4462" s="105">
        <v>31559863</v>
      </c>
      <c r="S4462" s="146" t="s">
        <v>10647</v>
      </c>
      <c r="T4462" s="109">
        <v>42543</v>
      </c>
      <c r="U4462" s="141">
        <v>21079246</v>
      </c>
      <c r="V4462" s="109">
        <v>42543</v>
      </c>
      <c r="W4462" s="141">
        <v>21079246</v>
      </c>
      <c r="X4462" s="141">
        <v>0</v>
      </c>
      <c r="Y4462" s="141">
        <v>0</v>
      </c>
      <c r="Z4462" s="141">
        <v>0</v>
      </c>
      <c r="AA4462" s="114">
        <v>0</v>
      </c>
      <c r="AB4462" s="114"/>
      <c r="AC4462" s="132"/>
      <c r="AD4462" s="141"/>
      <c r="AE4462" s="106">
        <v>0</v>
      </c>
      <c r="AF4462" s="106">
        <v>0</v>
      </c>
      <c r="AG4462" s="106">
        <v>0</v>
      </c>
      <c r="AH4462" s="228"/>
      <c r="AI4462" s="228"/>
      <c r="AJ4462" s="228"/>
      <c r="AK4462" s="141"/>
      <c r="AL4462" s="141"/>
      <c r="AM4462" s="141"/>
      <c r="AN4462" s="114">
        <f t="shared" si="138"/>
        <v>0</v>
      </c>
      <c r="AO4462" s="114">
        <f t="shared" si="139"/>
        <v>21079246</v>
      </c>
      <c r="AP4462" s="114"/>
      <c r="AQ4462" s="114"/>
      <c r="AR4462" s="114"/>
      <c r="AS4462" s="114"/>
    </row>
    <row r="4463" spans="1:46" s="190" customFormat="1" ht="15" customHeight="1" x14ac:dyDescent="0.2">
      <c r="A4463" s="104"/>
      <c r="B4463" s="104">
        <f>VLOOKUP(BJB!$F$9:$F$5599,Ctrl!$B$4:$C$399,2,0)</f>
        <v>16</v>
      </c>
      <c r="C4463" s="104">
        <f>VLOOKUP(BJB!$G$9:$G$5599,Ctrl!$E$4:$F$399,2,0)</f>
        <v>0</v>
      </c>
      <c r="D4463" s="219">
        <v>1</v>
      </c>
      <c r="E4463" s="104" t="str">
        <f>VLOOKUP(BJB!$F$9:$F$5599,Ctrl!$B$4:$D$399,3,0)</f>
        <v>I</v>
      </c>
      <c r="F4463" s="139" t="s">
        <v>10525</v>
      </c>
      <c r="G4463" s="139" t="s">
        <v>10255</v>
      </c>
      <c r="H4463" s="125"/>
      <c r="I4463" s="220">
        <v>1</v>
      </c>
      <c r="J4463" s="912" t="s">
        <v>24301</v>
      </c>
      <c r="K4463" s="121" t="s">
        <v>14</v>
      </c>
      <c r="L4463" s="104" t="s">
        <v>7835</v>
      </c>
      <c r="M4463" s="104" t="s">
        <v>15</v>
      </c>
      <c r="N4463" s="120">
        <v>37874</v>
      </c>
      <c r="O4463" s="114">
        <v>240000000</v>
      </c>
      <c r="P4463" s="105" t="s">
        <v>6222</v>
      </c>
      <c r="Q4463" s="120" t="s">
        <v>6222</v>
      </c>
      <c r="R4463" s="890">
        <v>0</v>
      </c>
      <c r="S4463" s="108" t="s">
        <v>6775</v>
      </c>
      <c r="T4463" s="120">
        <v>38152</v>
      </c>
      <c r="U4463" s="114">
        <v>68456250</v>
      </c>
      <c r="V4463" s="109" t="s">
        <v>6222</v>
      </c>
      <c r="W4463" s="141">
        <v>0</v>
      </c>
      <c r="X4463" s="141">
        <v>0</v>
      </c>
      <c r="Y4463" s="141">
        <v>0</v>
      </c>
      <c r="Z4463" s="141">
        <v>0</v>
      </c>
      <c r="AA4463" s="114">
        <v>68456250</v>
      </c>
      <c r="AB4463" s="114"/>
      <c r="AC4463" s="114"/>
      <c r="AD4463" s="141"/>
      <c r="AE4463" s="106">
        <v>0</v>
      </c>
      <c r="AF4463" s="106">
        <v>0</v>
      </c>
      <c r="AG4463" s="106">
        <v>0</v>
      </c>
      <c r="AH4463" s="114"/>
      <c r="AI4463" s="114"/>
      <c r="AJ4463" s="114"/>
      <c r="AK4463" s="114"/>
      <c r="AL4463" s="114"/>
      <c r="AM4463" s="114"/>
      <c r="AN4463" s="114">
        <f t="shared" si="138"/>
        <v>68456250</v>
      </c>
      <c r="AO4463" s="114">
        <f t="shared" si="139"/>
        <v>0</v>
      </c>
      <c r="AP4463" s="114"/>
      <c r="AQ4463" s="114"/>
      <c r="AR4463" s="114"/>
      <c r="AS4463" s="114"/>
    </row>
    <row r="4464" spans="1:46" s="190" customFormat="1" ht="15" customHeight="1" x14ac:dyDescent="0.2">
      <c r="A4464" s="104"/>
      <c r="B4464" s="104">
        <f>VLOOKUP(BJB!$F$9:$F$5599,Ctrl!$B$4:$C$399,2,0)</f>
        <v>16</v>
      </c>
      <c r="C4464" s="104">
        <f>VLOOKUP(BJB!$G$9:$G$5599,Ctrl!$E$4:$F$399,2,0)</f>
        <v>0</v>
      </c>
      <c r="D4464" s="219">
        <v>1</v>
      </c>
      <c r="E4464" s="104" t="str">
        <f>VLOOKUP(BJB!$F$9:$F$5599,Ctrl!$B$4:$D$399,3,0)</f>
        <v>I</v>
      </c>
      <c r="F4464" s="139" t="s">
        <v>10525</v>
      </c>
      <c r="G4464" s="139" t="s">
        <v>10255</v>
      </c>
      <c r="H4464" s="125"/>
      <c r="I4464" s="220">
        <f>IF(G4463=BJB!$G10,I4463+1,1)</f>
        <v>1</v>
      </c>
      <c r="J4464" s="912" t="s">
        <v>24302</v>
      </c>
      <c r="K4464" s="121" t="s">
        <v>16</v>
      </c>
      <c r="L4464" s="104" t="s">
        <v>7835</v>
      </c>
      <c r="M4464" s="104" t="s">
        <v>15</v>
      </c>
      <c r="N4464" s="120">
        <v>37874</v>
      </c>
      <c r="O4464" s="114">
        <v>380000000</v>
      </c>
      <c r="P4464" s="105" t="s">
        <v>6222</v>
      </c>
      <c r="Q4464" s="120" t="s">
        <v>6222</v>
      </c>
      <c r="R4464" s="890">
        <v>0</v>
      </c>
      <c r="S4464" s="108" t="s">
        <v>6775</v>
      </c>
      <c r="T4464" s="120">
        <v>38152</v>
      </c>
      <c r="U4464" s="114">
        <v>142856250</v>
      </c>
      <c r="V4464" s="109" t="s">
        <v>6222</v>
      </c>
      <c r="W4464" s="141">
        <v>0</v>
      </c>
      <c r="X4464" s="141">
        <v>0</v>
      </c>
      <c r="Y4464" s="141">
        <v>0</v>
      </c>
      <c r="Z4464" s="141">
        <v>0</v>
      </c>
      <c r="AA4464" s="114">
        <v>142856250</v>
      </c>
      <c r="AB4464" s="114"/>
      <c r="AC4464" s="114"/>
      <c r="AD4464" s="141"/>
      <c r="AE4464" s="106">
        <v>0</v>
      </c>
      <c r="AF4464" s="106">
        <v>0</v>
      </c>
      <c r="AG4464" s="106">
        <v>0</v>
      </c>
      <c r="AH4464" s="114"/>
      <c r="AI4464" s="114"/>
      <c r="AJ4464" s="114"/>
      <c r="AK4464" s="114"/>
      <c r="AL4464" s="114"/>
      <c r="AM4464" s="114"/>
      <c r="AN4464" s="114">
        <f t="shared" si="138"/>
        <v>142856250</v>
      </c>
      <c r="AO4464" s="114">
        <f t="shared" si="139"/>
        <v>0</v>
      </c>
      <c r="AP4464" s="114"/>
      <c r="AQ4464" s="114"/>
      <c r="AR4464" s="114"/>
      <c r="AS4464" s="114"/>
    </row>
    <row r="4465" spans="1:46" s="190" customFormat="1" ht="15" customHeight="1" x14ac:dyDescent="0.2">
      <c r="A4465" s="104"/>
      <c r="B4465" s="104">
        <f>VLOOKUP(BJB!$F$9:$F$5599,Ctrl!$B$4:$C$399,2,0)</f>
        <v>16</v>
      </c>
      <c r="C4465" s="104">
        <f>VLOOKUP(BJB!$G$9:$G$5599,Ctrl!$E$4:$F$399,2,0)</f>
        <v>3</v>
      </c>
      <c r="D4465" s="219">
        <v>1</v>
      </c>
      <c r="E4465" s="104" t="str">
        <f>VLOOKUP(BJB!$F$9:$F$5599,Ctrl!$B$4:$D$399,3,0)</f>
        <v>I</v>
      </c>
      <c r="F4465" s="139" t="s">
        <v>10525</v>
      </c>
      <c r="G4465" s="139" t="s">
        <v>129</v>
      </c>
      <c r="H4465" s="125">
        <v>1121212000460</v>
      </c>
      <c r="I4465" s="220">
        <f>IF(G4464=BJB!$G216,I4464+1,1)</f>
        <v>1</v>
      </c>
      <c r="J4465" s="912" t="s">
        <v>24303</v>
      </c>
      <c r="K4465" s="121" t="s">
        <v>10974</v>
      </c>
      <c r="L4465" s="104" t="s">
        <v>6477</v>
      </c>
      <c r="M4465" s="104" t="s">
        <v>8201</v>
      </c>
      <c r="N4465" s="120">
        <v>41318</v>
      </c>
      <c r="O4465" s="105">
        <v>220000000</v>
      </c>
      <c r="P4465" s="105" t="s">
        <v>6222</v>
      </c>
      <c r="Q4465" s="120" t="s">
        <v>6222</v>
      </c>
      <c r="R4465" s="890">
        <v>0</v>
      </c>
      <c r="S4465" s="146" t="s">
        <v>8371</v>
      </c>
      <c r="T4465" s="109">
        <v>42153</v>
      </c>
      <c r="U4465" s="141">
        <v>99914424</v>
      </c>
      <c r="V4465" s="109" t="s">
        <v>6222</v>
      </c>
      <c r="W4465" s="141">
        <v>0</v>
      </c>
      <c r="X4465" s="141">
        <v>0</v>
      </c>
      <c r="Y4465" s="141">
        <v>0</v>
      </c>
      <c r="Z4465" s="141">
        <v>0</v>
      </c>
      <c r="AA4465" s="114">
        <v>99914424</v>
      </c>
      <c r="AB4465" s="114"/>
      <c r="AC4465" s="132"/>
      <c r="AD4465" s="141"/>
      <c r="AE4465" s="106">
        <v>0</v>
      </c>
      <c r="AF4465" s="106">
        <v>0</v>
      </c>
      <c r="AG4465" s="106">
        <v>0</v>
      </c>
      <c r="AH4465" s="106"/>
      <c r="AI4465" s="106"/>
      <c r="AJ4465" s="106"/>
      <c r="AK4465" s="106"/>
      <c r="AL4465" s="106"/>
      <c r="AM4465" s="106"/>
      <c r="AN4465" s="114">
        <f t="shared" si="138"/>
        <v>99914424</v>
      </c>
      <c r="AO4465" s="114">
        <f t="shared" si="139"/>
        <v>0</v>
      </c>
      <c r="AP4465" s="114"/>
      <c r="AQ4465" s="114"/>
      <c r="AR4465" s="114"/>
      <c r="AS4465" s="114"/>
    </row>
    <row r="4466" spans="1:46" s="191" customFormat="1" ht="15" customHeight="1" x14ac:dyDescent="0.2">
      <c r="A4466" s="104"/>
      <c r="B4466" s="104">
        <f>VLOOKUP(BJB!$F$9:$F$5599,Ctrl!$B$4:$C$399,2,0)</f>
        <v>16</v>
      </c>
      <c r="C4466" s="104">
        <f>VLOOKUP(BJB!$G$9:$G$5599,Ctrl!$E$4:$F$399,2,0)</f>
        <v>0</v>
      </c>
      <c r="D4466" s="219">
        <v>1</v>
      </c>
      <c r="E4466" s="104" t="str">
        <f>VLOOKUP(BJB!$F$9:$F$5599,Ctrl!$B$4:$D$399,3,0)</f>
        <v>I</v>
      </c>
      <c r="F4466" s="139" t="s">
        <v>10525</v>
      </c>
      <c r="G4466" s="139" t="s">
        <v>10255</v>
      </c>
      <c r="H4466" s="125" t="s">
        <v>7572</v>
      </c>
      <c r="I4466" s="220">
        <f>IF(G4465=BJB!$G63,I4465+1,1)</f>
        <v>1</v>
      </c>
      <c r="J4466" s="912" t="s">
        <v>24304</v>
      </c>
      <c r="K4466" s="121" t="s">
        <v>10854</v>
      </c>
      <c r="L4466" s="104" t="s">
        <v>6477</v>
      </c>
      <c r="M4466" s="104" t="s">
        <v>5551</v>
      </c>
      <c r="N4466" s="120">
        <v>41085</v>
      </c>
      <c r="O4466" s="114">
        <v>100000000</v>
      </c>
      <c r="P4466" s="105" t="s">
        <v>6222</v>
      </c>
      <c r="Q4466" s="120" t="s">
        <v>6222</v>
      </c>
      <c r="R4466" s="890">
        <v>0</v>
      </c>
      <c r="S4466" s="146" t="s">
        <v>6806</v>
      </c>
      <c r="T4466" s="109">
        <v>41547</v>
      </c>
      <c r="U4466" s="114">
        <v>58333332</v>
      </c>
      <c r="V4466" s="109" t="s">
        <v>6222</v>
      </c>
      <c r="W4466" s="141">
        <v>0</v>
      </c>
      <c r="X4466" s="141">
        <v>0</v>
      </c>
      <c r="Y4466" s="141">
        <v>0</v>
      </c>
      <c r="Z4466" s="141">
        <v>0</v>
      </c>
      <c r="AA4466" s="114">
        <v>58333332</v>
      </c>
      <c r="AB4466" s="136"/>
      <c r="AC4466" s="132"/>
      <c r="AD4466" s="141"/>
      <c r="AE4466" s="106">
        <v>0</v>
      </c>
      <c r="AF4466" s="106">
        <v>0</v>
      </c>
      <c r="AG4466" s="106">
        <v>0</v>
      </c>
      <c r="AH4466" s="136"/>
      <c r="AI4466" s="114"/>
      <c r="AJ4466" s="114"/>
      <c r="AK4466" s="119"/>
      <c r="AL4466" s="114"/>
      <c r="AM4466" s="114"/>
      <c r="AN4466" s="114">
        <f t="shared" si="138"/>
        <v>58333332</v>
      </c>
      <c r="AO4466" s="114">
        <f t="shared" si="139"/>
        <v>0</v>
      </c>
      <c r="AP4466" s="114"/>
      <c r="AQ4466" s="114"/>
      <c r="AR4466" s="114"/>
      <c r="AS4466" s="114"/>
      <c r="AT4466" s="190"/>
    </row>
    <row r="4467" spans="1:46" s="191" customFormat="1" ht="15" customHeight="1" x14ac:dyDescent="0.2">
      <c r="A4467" s="104"/>
      <c r="B4467" s="104">
        <f>VLOOKUP(BJB!$F$9:$F$5599,Ctrl!$B$4:$C$399,2,0)</f>
        <v>16</v>
      </c>
      <c r="C4467" s="104">
        <f>VLOOKUP(BJB!$G$9:$G$5599,Ctrl!$E$4:$F$399,2,0)</f>
        <v>0</v>
      </c>
      <c r="D4467" s="219">
        <v>1</v>
      </c>
      <c r="E4467" s="104" t="str">
        <f>VLOOKUP(BJB!$F$9:$F$5599,Ctrl!$B$4:$D$399,3,0)</f>
        <v>I</v>
      </c>
      <c r="F4467" s="139" t="s">
        <v>10525</v>
      </c>
      <c r="G4467" s="139" t="s">
        <v>10255</v>
      </c>
      <c r="H4467" s="125"/>
      <c r="I4467" s="220">
        <f>IF(G4466=BJB!$G11,I4466+1,1)</f>
        <v>1</v>
      </c>
      <c r="J4467" s="912" t="s">
        <v>24305</v>
      </c>
      <c r="K4467" s="121" t="s">
        <v>17</v>
      </c>
      <c r="L4467" s="104" t="s">
        <v>7835</v>
      </c>
      <c r="M4467" s="104" t="s">
        <v>18</v>
      </c>
      <c r="N4467" s="120">
        <v>38299</v>
      </c>
      <c r="O4467" s="114">
        <v>125000000</v>
      </c>
      <c r="P4467" s="105" t="s">
        <v>6222</v>
      </c>
      <c r="Q4467" s="120" t="s">
        <v>6222</v>
      </c>
      <c r="R4467" s="890">
        <v>0</v>
      </c>
      <c r="S4467" s="108" t="s">
        <v>6776</v>
      </c>
      <c r="T4467" s="120">
        <v>38467</v>
      </c>
      <c r="U4467" s="114">
        <v>93750000</v>
      </c>
      <c r="V4467" s="109" t="s">
        <v>6222</v>
      </c>
      <c r="W4467" s="141">
        <v>0</v>
      </c>
      <c r="X4467" s="141">
        <v>0</v>
      </c>
      <c r="Y4467" s="141">
        <v>0</v>
      </c>
      <c r="Z4467" s="141">
        <v>0</v>
      </c>
      <c r="AA4467" s="114">
        <v>93750000</v>
      </c>
      <c r="AB4467" s="114"/>
      <c r="AC4467" s="114"/>
      <c r="AD4467" s="141"/>
      <c r="AE4467" s="106">
        <v>0</v>
      </c>
      <c r="AF4467" s="106">
        <v>0</v>
      </c>
      <c r="AG4467" s="106">
        <v>0</v>
      </c>
      <c r="AH4467" s="114"/>
      <c r="AI4467" s="114"/>
      <c r="AJ4467" s="114"/>
      <c r="AK4467" s="114"/>
      <c r="AL4467" s="114"/>
      <c r="AM4467" s="114"/>
      <c r="AN4467" s="114">
        <f t="shared" si="138"/>
        <v>93750000</v>
      </c>
      <c r="AO4467" s="114">
        <f t="shared" si="139"/>
        <v>0</v>
      </c>
      <c r="AP4467" s="114"/>
      <c r="AQ4467" s="114"/>
      <c r="AR4467" s="114"/>
      <c r="AS4467" s="114"/>
      <c r="AT4467" s="190"/>
    </row>
    <row r="4468" spans="1:46" s="190" customFormat="1" ht="15" customHeight="1" x14ac:dyDescent="0.2">
      <c r="A4468" s="104"/>
      <c r="B4468" s="104">
        <f>VLOOKUP(BJB!$F$9:$F$5599,Ctrl!$B$4:$C$399,2,0)</f>
        <v>16</v>
      </c>
      <c r="C4468" s="104">
        <f>VLOOKUP(BJB!$G$9:$G$5599,Ctrl!$E$4:$F$399,2,0)</f>
        <v>0</v>
      </c>
      <c r="D4468" s="219">
        <v>1</v>
      </c>
      <c r="E4468" s="104" t="str">
        <f>VLOOKUP(BJB!$F$9:$F$5599,Ctrl!$B$4:$D$399,3,0)</f>
        <v>I</v>
      </c>
      <c r="F4468" s="139" t="s">
        <v>10525</v>
      </c>
      <c r="G4468" s="139" t="s">
        <v>10255</v>
      </c>
      <c r="H4468" s="125"/>
      <c r="I4468" s="220">
        <f>IF(G4467=BJB!$G12,I4467+1,1)</f>
        <v>1</v>
      </c>
      <c r="J4468" s="912" t="s">
        <v>24306</v>
      </c>
      <c r="K4468" s="121" t="s">
        <v>19</v>
      </c>
      <c r="L4468" s="104" t="s">
        <v>8018</v>
      </c>
      <c r="M4468" s="104" t="s">
        <v>20</v>
      </c>
      <c r="N4468" s="120">
        <v>38405</v>
      </c>
      <c r="O4468" s="114">
        <v>500000000</v>
      </c>
      <c r="P4468" s="105" t="s">
        <v>6222</v>
      </c>
      <c r="Q4468" s="120" t="s">
        <v>6222</v>
      </c>
      <c r="R4468" s="890">
        <v>0</v>
      </c>
      <c r="S4468" s="108" t="s">
        <v>6777</v>
      </c>
      <c r="T4468" s="120">
        <v>38686</v>
      </c>
      <c r="U4468" s="114">
        <v>228091667</v>
      </c>
      <c r="V4468" s="109" t="s">
        <v>6222</v>
      </c>
      <c r="W4468" s="141">
        <v>0</v>
      </c>
      <c r="X4468" s="141">
        <v>0</v>
      </c>
      <c r="Y4468" s="141">
        <v>0</v>
      </c>
      <c r="Z4468" s="141">
        <v>0</v>
      </c>
      <c r="AA4468" s="114">
        <v>228091667</v>
      </c>
      <c r="AB4468" s="114"/>
      <c r="AC4468" s="114"/>
      <c r="AD4468" s="141"/>
      <c r="AE4468" s="106">
        <v>0</v>
      </c>
      <c r="AF4468" s="106">
        <v>0</v>
      </c>
      <c r="AG4468" s="106">
        <v>0</v>
      </c>
      <c r="AH4468" s="114"/>
      <c r="AI4468" s="114"/>
      <c r="AJ4468" s="114"/>
      <c r="AK4468" s="114"/>
      <c r="AL4468" s="114"/>
      <c r="AM4468" s="114"/>
      <c r="AN4468" s="114">
        <f t="shared" si="138"/>
        <v>228091667</v>
      </c>
      <c r="AO4468" s="114">
        <f t="shared" si="139"/>
        <v>0</v>
      </c>
      <c r="AP4468" s="114"/>
      <c r="AQ4468" s="114"/>
      <c r="AR4468" s="114"/>
      <c r="AS4468" s="114"/>
    </row>
    <row r="4469" spans="1:46" s="190" customFormat="1" ht="15" customHeight="1" x14ac:dyDescent="0.2">
      <c r="A4469" s="104"/>
      <c r="B4469" s="104">
        <f>VLOOKUP(BJB!$F$9:$F$5599,Ctrl!$B$4:$C$399,2,0)</f>
        <v>16</v>
      </c>
      <c r="C4469" s="104">
        <f>VLOOKUP(BJB!$G$9:$G$5599,Ctrl!$E$4:$F$399,2,0)</f>
        <v>0</v>
      </c>
      <c r="D4469" s="219">
        <v>1</v>
      </c>
      <c r="E4469" s="104" t="str">
        <f>VLOOKUP(BJB!$F$9:$F$5599,Ctrl!$B$4:$D$399,3,0)</f>
        <v>I</v>
      </c>
      <c r="F4469" s="139" t="s">
        <v>10525</v>
      </c>
      <c r="G4469" s="139" t="s">
        <v>10255</v>
      </c>
      <c r="H4469" s="125" t="s">
        <v>5449</v>
      </c>
      <c r="I4469" s="220">
        <f>IF(G4468=BJB!$G36,I4468+1,1)</f>
        <v>1</v>
      </c>
      <c r="J4469" s="912" t="s">
        <v>24307</v>
      </c>
      <c r="K4469" s="121" t="s">
        <v>5437</v>
      </c>
      <c r="L4469" s="104" t="s">
        <v>8018</v>
      </c>
      <c r="M4469" s="104" t="s">
        <v>69</v>
      </c>
      <c r="N4469" s="120">
        <v>39806</v>
      </c>
      <c r="O4469" s="114">
        <v>7500000000</v>
      </c>
      <c r="P4469" s="105" t="s">
        <v>6222</v>
      </c>
      <c r="Q4469" s="120" t="s">
        <v>6222</v>
      </c>
      <c r="R4469" s="890">
        <v>0</v>
      </c>
      <c r="S4469" s="108" t="s">
        <v>6792</v>
      </c>
      <c r="T4469" s="120">
        <v>40416</v>
      </c>
      <c r="U4469" s="114">
        <v>285655436</v>
      </c>
      <c r="V4469" s="109" t="s">
        <v>6222</v>
      </c>
      <c r="W4469" s="141">
        <v>0</v>
      </c>
      <c r="X4469" s="141">
        <v>0</v>
      </c>
      <c r="Y4469" s="141">
        <v>0</v>
      </c>
      <c r="Z4469" s="141">
        <v>0</v>
      </c>
      <c r="AA4469" s="114">
        <v>138774812</v>
      </c>
      <c r="AB4469" s="114"/>
      <c r="AC4469" s="132"/>
      <c r="AD4469" s="141"/>
      <c r="AE4469" s="106">
        <v>0</v>
      </c>
      <c r="AF4469" s="106">
        <v>0</v>
      </c>
      <c r="AG4469" s="106">
        <v>0</v>
      </c>
      <c r="AH4469" s="114"/>
      <c r="AI4469" s="114"/>
      <c r="AJ4469" s="114"/>
      <c r="AK4469" s="119"/>
      <c r="AL4469" s="114"/>
      <c r="AM4469" s="114"/>
      <c r="AN4469" s="114">
        <f t="shared" si="138"/>
        <v>138774812</v>
      </c>
      <c r="AO4469" s="114">
        <f t="shared" si="139"/>
        <v>146880624</v>
      </c>
      <c r="AP4469" s="114"/>
      <c r="AQ4469" s="114"/>
      <c r="AR4469" s="114"/>
      <c r="AS4469" s="114"/>
    </row>
    <row r="4470" spans="1:46" s="190" customFormat="1" ht="15" customHeight="1" x14ac:dyDescent="0.2">
      <c r="A4470" s="104"/>
      <c r="B4470" s="104">
        <f>VLOOKUP(BJB!$F$9:$F$5599,Ctrl!$B$4:$C$399,2,0)</f>
        <v>16</v>
      </c>
      <c r="C4470" s="104">
        <f>VLOOKUP(BJB!$G$9:$G$5599,Ctrl!$E$4:$F$399,2,0)</f>
        <v>0</v>
      </c>
      <c r="D4470" s="219">
        <v>1</v>
      </c>
      <c r="E4470" s="104" t="str">
        <f>VLOOKUP(BJB!$F$9:$F$5599,Ctrl!$B$4:$D$399,3,0)</f>
        <v>I</v>
      </c>
      <c r="F4470" s="139" t="s">
        <v>10525</v>
      </c>
      <c r="G4470" s="139" t="s">
        <v>10255</v>
      </c>
      <c r="H4470" s="125"/>
      <c r="I4470" s="220">
        <f>IF(G4469=BJB!$G13,I4469+1,1)</f>
        <v>1</v>
      </c>
      <c r="J4470" s="912" t="s">
        <v>24308</v>
      </c>
      <c r="K4470" s="121" t="s">
        <v>21</v>
      </c>
      <c r="L4470" s="104" t="s">
        <v>8018</v>
      </c>
      <c r="M4470" s="104" t="s">
        <v>22</v>
      </c>
      <c r="N4470" s="120">
        <v>38595</v>
      </c>
      <c r="O4470" s="114">
        <v>2400000000</v>
      </c>
      <c r="P4470" s="105" t="s">
        <v>6222</v>
      </c>
      <c r="Q4470" s="120" t="s">
        <v>6222</v>
      </c>
      <c r="R4470" s="890">
        <v>0</v>
      </c>
      <c r="S4470" s="108" t="s">
        <v>6778</v>
      </c>
      <c r="T4470" s="120">
        <v>38835</v>
      </c>
      <c r="U4470" s="114">
        <v>524346155</v>
      </c>
      <c r="V4470" s="109" t="s">
        <v>6222</v>
      </c>
      <c r="W4470" s="141">
        <v>0</v>
      </c>
      <c r="X4470" s="141">
        <v>0</v>
      </c>
      <c r="Y4470" s="141">
        <v>0</v>
      </c>
      <c r="Z4470" s="141">
        <v>0</v>
      </c>
      <c r="AA4470" s="114">
        <v>524346155</v>
      </c>
      <c r="AB4470" s="114"/>
      <c r="AC4470" s="114"/>
      <c r="AD4470" s="141"/>
      <c r="AE4470" s="106">
        <v>0</v>
      </c>
      <c r="AF4470" s="106">
        <v>0</v>
      </c>
      <c r="AG4470" s="106">
        <v>0</v>
      </c>
      <c r="AH4470" s="114"/>
      <c r="AI4470" s="114"/>
      <c r="AJ4470" s="114"/>
      <c r="AK4470" s="114"/>
      <c r="AL4470" s="114"/>
      <c r="AM4470" s="114"/>
      <c r="AN4470" s="114">
        <f t="shared" si="138"/>
        <v>524346155</v>
      </c>
      <c r="AO4470" s="114">
        <f t="shared" si="139"/>
        <v>0</v>
      </c>
      <c r="AP4470" s="114"/>
      <c r="AQ4470" s="114"/>
      <c r="AR4470" s="114"/>
      <c r="AS4470" s="114"/>
    </row>
    <row r="4471" spans="1:46" s="190" customFormat="1" ht="15" customHeight="1" x14ac:dyDescent="0.2">
      <c r="A4471" s="104"/>
      <c r="B4471" s="104">
        <f>VLOOKUP(BJB!$F$9:$F$5599,Ctrl!$B$4:$C$399,2,0)</f>
        <v>16</v>
      </c>
      <c r="C4471" s="104">
        <f>VLOOKUP(BJB!$G$9:$G$5599,Ctrl!$E$4:$F$399,2,0)</f>
        <v>0</v>
      </c>
      <c r="D4471" s="219">
        <v>1</v>
      </c>
      <c r="E4471" s="104" t="str">
        <f>VLOOKUP(BJB!$F$9:$F$5599,Ctrl!$B$4:$D$399,3,0)</f>
        <v>I</v>
      </c>
      <c r="F4471" s="139" t="s">
        <v>10525</v>
      </c>
      <c r="G4471" s="139" t="s">
        <v>10255</v>
      </c>
      <c r="H4471" s="125"/>
      <c r="I4471" s="220">
        <f>IF(G4470=BJB!$G14,I4470+1,1)</f>
        <v>1</v>
      </c>
      <c r="J4471" s="912" t="s">
        <v>24309</v>
      </c>
      <c r="K4471" s="121" t="s">
        <v>23</v>
      </c>
      <c r="L4471" s="104" t="s">
        <v>7835</v>
      </c>
      <c r="M4471" s="104" t="s">
        <v>24</v>
      </c>
      <c r="N4471" s="120">
        <v>38316</v>
      </c>
      <c r="O4471" s="114">
        <v>50000000</v>
      </c>
      <c r="P4471" s="105" t="s">
        <v>6222</v>
      </c>
      <c r="Q4471" s="120" t="s">
        <v>6222</v>
      </c>
      <c r="R4471" s="890">
        <v>0</v>
      </c>
      <c r="S4471" s="108" t="s">
        <v>6779</v>
      </c>
      <c r="T4471" s="120">
        <v>39077</v>
      </c>
      <c r="U4471" s="114">
        <v>37500000</v>
      </c>
      <c r="V4471" s="109" t="s">
        <v>6222</v>
      </c>
      <c r="W4471" s="141">
        <v>0</v>
      </c>
      <c r="X4471" s="141">
        <v>0</v>
      </c>
      <c r="Y4471" s="141">
        <v>0</v>
      </c>
      <c r="Z4471" s="141">
        <v>0</v>
      </c>
      <c r="AA4471" s="114">
        <v>37500000</v>
      </c>
      <c r="AB4471" s="114"/>
      <c r="AC4471" s="114"/>
      <c r="AD4471" s="141"/>
      <c r="AE4471" s="106">
        <v>0</v>
      </c>
      <c r="AF4471" s="106">
        <v>0</v>
      </c>
      <c r="AG4471" s="106">
        <v>0</v>
      </c>
      <c r="AH4471" s="114"/>
      <c r="AI4471" s="114"/>
      <c r="AJ4471" s="114"/>
      <c r="AK4471" s="114"/>
      <c r="AL4471" s="114"/>
      <c r="AM4471" s="114"/>
      <c r="AN4471" s="114">
        <f t="shared" si="138"/>
        <v>37500000</v>
      </c>
      <c r="AO4471" s="114">
        <f t="shared" si="139"/>
        <v>0</v>
      </c>
      <c r="AP4471" s="114"/>
      <c r="AQ4471" s="114"/>
      <c r="AR4471" s="114"/>
      <c r="AS4471" s="114"/>
    </row>
    <row r="4472" spans="1:46" s="237" customFormat="1" ht="15" customHeight="1" x14ac:dyDescent="0.2">
      <c r="A4472" s="104"/>
      <c r="B4472" s="104">
        <f>VLOOKUP(BJB!$F$9:$F$5599,Ctrl!$B$4:$C$399,2,0)</f>
        <v>16</v>
      </c>
      <c r="C4472" s="104">
        <f>VLOOKUP(BJB!$G$9:$G$5599,Ctrl!$E$4:$F$399,2,0)</f>
        <v>0</v>
      </c>
      <c r="D4472" s="219">
        <v>1</v>
      </c>
      <c r="E4472" s="104" t="str">
        <f>VLOOKUP(BJB!$F$9:$F$5599,Ctrl!$B$4:$D$399,3,0)</f>
        <v>I</v>
      </c>
      <c r="F4472" s="139" t="s">
        <v>10525</v>
      </c>
      <c r="G4472" s="139" t="s">
        <v>10255</v>
      </c>
      <c r="H4472" s="125">
        <v>1050317000075</v>
      </c>
      <c r="I4472" s="220">
        <f>IF(G4471=BJB!$G15,I4471+1,1)</f>
        <v>1</v>
      </c>
      <c r="J4472" s="912" t="s">
        <v>24310</v>
      </c>
      <c r="K4472" s="121" t="s">
        <v>25</v>
      </c>
      <c r="L4472" s="104" t="s">
        <v>7835</v>
      </c>
      <c r="M4472" s="104" t="s">
        <v>26</v>
      </c>
      <c r="N4472" s="120">
        <v>38482</v>
      </c>
      <c r="O4472" s="114">
        <v>10000000</v>
      </c>
      <c r="P4472" s="105" t="s">
        <v>6222</v>
      </c>
      <c r="Q4472" s="120" t="s">
        <v>6222</v>
      </c>
      <c r="R4472" s="890">
        <v>0</v>
      </c>
      <c r="S4472" s="108" t="s">
        <v>6779</v>
      </c>
      <c r="T4472" s="120">
        <v>39077</v>
      </c>
      <c r="U4472" s="114">
        <v>5312498.25</v>
      </c>
      <c r="V4472" s="109" t="s">
        <v>6222</v>
      </c>
      <c r="W4472" s="141">
        <v>0</v>
      </c>
      <c r="X4472" s="141">
        <v>0</v>
      </c>
      <c r="Y4472" s="141">
        <v>0</v>
      </c>
      <c r="Z4472" s="141">
        <v>0</v>
      </c>
      <c r="AA4472" s="114">
        <v>880357</v>
      </c>
      <c r="AB4472" s="114"/>
      <c r="AC4472" s="132"/>
      <c r="AD4472" s="141"/>
      <c r="AE4472" s="106">
        <v>0</v>
      </c>
      <c r="AF4472" s="106">
        <v>0</v>
      </c>
      <c r="AG4472" s="106">
        <v>0</v>
      </c>
      <c r="AH4472" s="114"/>
      <c r="AI4472" s="114"/>
      <c r="AJ4472" s="114"/>
      <c r="AK4472" s="119"/>
      <c r="AL4472" s="114"/>
      <c r="AM4472" s="114"/>
      <c r="AN4472" s="114">
        <f t="shared" si="138"/>
        <v>880357</v>
      </c>
      <c r="AO4472" s="114">
        <f t="shared" si="139"/>
        <v>4432141.25</v>
      </c>
      <c r="AP4472" s="114"/>
      <c r="AQ4472" s="114"/>
      <c r="AR4472" s="114"/>
      <c r="AS4472" s="114"/>
      <c r="AT4472" s="190"/>
    </row>
    <row r="4473" spans="1:46" s="190" customFormat="1" ht="15" customHeight="1" x14ac:dyDescent="0.2">
      <c r="A4473" s="104"/>
      <c r="B4473" s="104">
        <f>VLOOKUP(BJB!$F$9:$F$5599,Ctrl!$B$4:$C$399,2,0)</f>
        <v>16</v>
      </c>
      <c r="C4473" s="104">
        <f>VLOOKUP(BJB!$G$9:$G$5599,Ctrl!$E$4:$F$399,2,0)</f>
        <v>0</v>
      </c>
      <c r="D4473" s="219">
        <v>1</v>
      </c>
      <c r="E4473" s="104" t="str">
        <f>VLOOKUP(BJB!$F$9:$F$5599,Ctrl!$B$4:$D$399,3,0)</f>
        <v>I</v>
      </c>
      <c r="F4473" s="139" t="s">
        <v>10525</v>
      </c>
      <c r="G4473" s="139" t="s">
        <v>10255</v>
      </c>
      <c r="H4473" s="125"/>
      <c r="I4473" s="220">
        <f>IF(G4472=BJB!$G16,I4472+1,1)</f>
        <v>1</v>
      </c>
      <c r="J4473" s="912" t="s">
        <v>24311</v>
      </c>
      <c r="K4473" s="121" t="s">
        <v>27</v>
      </c>
      <c r="L4473" s="104" t="s">
        <v>7835</v>
      </c>
      <c r="M4473" s="104" t="s">
        <v>28</v>
      </c>
      <c r="N4473" s="120">
        <v>38525</v>
      </c>
      <c r="O4473" s="114">
        <v>150000000</v>
      </c>
      <c r="P4473" s="105" t="s">
        <v>6222</v>
      </c>
      <c r="Q4473" s="120" t="s">
        <v>6222</v>
      </c>
      <c r="R4473" s="890">
        <v>0</v>
      </c>
      <c r="S4473" s="108" t="s">
        <v>6779</v>
      </c>
      <c r="T4473" s="120">
        <v>39077</v>
      </c>
      <c r="U4473" s="114">
        <v>92548875</v>
      </c>
      <c r="V4473" s="109" t="s">
        <v>6222</v>
      </c>
      <c r="W4473" s="141">
        <v>0</v>
      </c>
      <c r="X4473" s="141">
        <v>0</v>
      </c>
      <c r="Y4473" s="141">
        <v>0</v>
      </c>
      <c r="Z4473" s="141">
        <v>0</v>
      </c>
      <c r="AA4473" s="114">
        <v>92548875</v>
      </c>
      <c r="AB4473" s="114"/>
      <c r="AC4473" s="114"/>
      <c r="AD4473" s="141"/>
      <c r="AE4473" s="106">
        <v>0</v>
      </c>
      <c r="AF4473" s="106">
        <v>0</v>
      </c>
      <c r="AG4473" s="106">
        <v>0</v>
      </c>
      <c r="AH4473" s="114"/>
      <c r="AI4473" s="114"/>
      <c r="AJ4473" s="114"/>
      <c r="AK4473" s="114"/>
      <c r="AL4473" s="114"/>
      <c r="AM4473" s="114"/>
      <c r="AN4473" s="114">
        <f t="shared" si="138"/>
        <v>92548875</v>
      </c>
      <c r="AO4473" s="114">
        <f t="shared" si="139"/>
        <v>0</v>
      </c>
      <c r="AP4473" s="114"/>
      <c r="AQ4473" s="114"/>
      <c r="AR4473" s="114"/>
      <c r="AS4473" s="114"/>
    </row>
    <row r="4474" spans="1:46" s="190" customFormat="1" ht="15" customHeight="1" x14ac:dyDescent="0.2">
      <c r="A4474" s="104"/>
      <c r="B4474" s="104">
        <f>VLOOKUP(BJB!$F$9:$F$5599,Ctrl!$B$4:$C$399,2,0)</f>
        <v>16</v>
      </c>
      <c r="C4474" s="104">
        <f>VLOOKUP(BJB!$G$9:$G$5599,Ctrl!$E$4:$F$399,2,0)</f>
        <v>0</v>
      </c>
      <c r="D4474" s="219">
        <v>1</v>
      </c>
      <c r="E4474" s="104" t="str">
        <f>VLOOKUP(BJB!$F$9:$F$5599,Ctrl!$B$4:$D$399,3,0)</f>
        <v>I</v>
      </c>
      <c r="F4474" s="139" t="s">
        <v>10525</v>
      </c>
      <c r="G4474" s="139" t="s">
        <v>10255</v>
      </c>
      <c r="H4474" s="125"/>
      <c r="I4474" s="220">
        <f>IF(G4473=BJB!$G17,I4473+1,1)</f>
        <v>1</v>
      </c>
      <c r="J4474" s="912" t="s">
        <v>24312</v>
      </c>
      <c r="K4474" s="121" t="s">
        <v>29</v>
      </c>
      <c r="L4474" s="104" t="s">
        <v>7835</v>
      </c>
      <c r="M4474" s="104" t="s">
        <v>30</v>
      </c>
      <c r="N4474" s="120">
        <v>38525</v>
      </c>
      <c r="O4474" s="114">
        <v>30000000</v>
      </c>
      <c r="P4474" s="105" t="s">
        <v>6222</v>
      </c>
      <c r="Q4474" s="120" t="s">
        <v>6222</v>
      </c>
      <c r="R4474" s="890">
        <v>0</v>
      </c>
      <c r="S4474" s="108" t="s">
        <v>6779</v>
      </c>
      <c r="T4474" s="120">
        <v>39077</v>
      </c>
      <c r="U4474" s="114">
        <v>20857031.25</v>
      </c>
      <c r="V4474" s="109" t="s">
        <v>6222</v>
      </c>
      <c r="W4474" s="141">
        <v>0</v>
      </c>
      <c r="X4474" s="141">
        <v>0</v>
      </c>
      <c r="Y4474" s="141">
        <v>0</v>
      </c>
      <c r="Z4474" s="141">
        <v>0</v>
      </c>
      <c r="AA4474" s="114">
        <v>20625000</v>
      </c>
      <c r="AB4474" s="114"/>
      <c r="AC4474" s="114"/>
      <c r="AD4474" s="141"/>
      <c r="AE4474" s="106">
        <v>0</v>
      </c>
      <c r="AF4474" s="106">
        <v>0</v>
      </c>
      <c r="AG4474" s="106">
        <v>0</v>
      </c>
      <c r="AH4474" s="114"/>
      <c r="AI4474" s="114"/>
      <c r="AJ4474" s="114"/>
      <c r="AK4474" s="114"/>
      <c r="AL4474" s="114"/>
      <c r="AM4474" s="114"/>
      <c r="AN4474" s="114">
        <f t="shared" si="138"/>
        <v>20625000</v>
      </c>
      <c r="AO4474" s="114">
        <f t="shared" si="139"/>
        <v>232031.25</v>
      </c>
      <c r="AP4474" s="114"/>
      <c r="AQ4474" s="114"/>
      <c r="AR4474" s="114"/>
      <c r="AS4474" s="114"/>
    </row>
    <row r="4475" spans="1:46" s="216" customFormat="1" ht="15" customHeight="1" x14ac:dyDescent="0.2">
      <c r="A4475" s="104"/>
      <c r="B4475" s="104">
        <f>VLOOKUP(BJB!$F$9:$F$5599,Ctrl!$B$4:$C$399,2,0)</f>
        <v>16</v>
      </c>
      <c r="C4475" s="104">
        <f>VLOOKUP(BJB!$G$9:$G$5599,Ctrl!$E$4:$F$399,2,0)</f>
        <v>0</v>
      </c>
      <c r="D4475" s="219">
        <v>1</v>
      </c>
      <c r="E4475" s="104" t="str">
        <f>VLOOKUP(BJB!$F$9:$F$5599,Ctrl!$B$4:$D$399,3,0)</f>
        <v>I</v>
      </c>
      <c r="F4475" s="139" t="s">
        <v>10525</v>
      </c>
      <c r="G4475" s="139" t="s">
        <v>10255</v>
      </c>
      <c r="H4475" s="125"/>
      <c r="I4475" s="220">
        <f>IF(G4474=BJB!$G18,I4474+1,1)</f>
        <v>1</v>
      </c>
      <c r="J4475" s="912" t="s">
        <v>24313</v>
      </c>
      <c r="K4475" s="121" t="s">
        <v>31</v>
      </c>
      <c r="L4475" s="104" t="s">
        <v>7835</v>
      </c>
      <c r="M4475" s="104" t="s">
        <v>32</v>
      </c>
      <c r="N4475" s="120">
        <v>38525</v>
      </c>
      <c r="O4475" s="114">
        <v>40000000</v>
      </c>
      <c r="P4475" s="105" t="s">
        <v>6222</v>
      </c>
      <c r="Q4475" s="120" t="s">
        <v>6222</v>
      </c>
      <c r="R4475" s="890">
        <v>0</v>
      </c>
      <c r="S4475" s="108" t="s">
        <v>6779</v>
      </c>
      <c r="T4475" s="120">
        <v>39077</v>
      </c>
      <c r="U4475" s="114">
        <v>21218228</v>
      </c>
      <c r="V4475" s="109" t="s">
        <v>6222</v>
      </c>
      <c r="W4475" s="141">
        <v>0</v>
      </c>
      <c r="X4475" s="141">
        <v>0</v>
      </c>
      <c r="Y4475" s="141">
        <v>0</v>
      </c>
      <c r="Z4475" s="141">
        <v>0</v>
      </c>
      <c r="AA4475" s="114">
        <v>21218228</v>
      </c>
      <c r="AB4475" s="114"/>
      <c r="AC4475" s="114"/>
      <c r="AD4475" s="141"/>
      <c r="AE4475" s="106">
        <v>0</v>
      </c>
      <c r="AF4475" s="106">
        <v>0</v>
      </c>
      <c r="AG4475" s="106">
        <v>0</v>
      </c>
      <c r="AH4475" s="114"/>
      <c r="AI4475" s="114"/>
      <c r="AJ4475" s="114"/>
      <c r="AK4475" s="114"/>
      <c r="AL4475" s="114"/>
      <c r="AM4475" s="114"/>
      <c r="AN4475" s="114">
        <f t="shared" si="138"/>
        <v>21218228</v>
      </c>
      <c r="AO4475" s="114">
        <f t="shared" si="139"/>
        <v>0</v>
      </c>
      <c r="AP4475" s="114"/>
      <c r="AQ4475" s="114"/>
      <c r="AR4475" s="114"/>
      <c r="AS4475" s="114"/>
      <c r="AT4475" s="190"/>
    </row>
    <row r="4476" spans="1:46" s="216" customFormat="1" ht="15" customHeight="1" x14ac:dyDescent="0.2">
      <c r="A4476" s="104"/>
      <c r="B4476" s="104">
        <f>VLOOKUP(BJB!$F$9:$F$5599,Ctrl!$B$4:$C$399,2,0)</f>
        <v>16</v>
      </c>
      <c r="C4476" s="104">
        <f>VLOOKUP(BJB!$G$9:$G$5599,Ctrl!$E$4:$F$399,2,0)</f>
        <v>0</v>
      </c>
      <c r="D4476" s="219">
        <v>1</v>
      </c>
      <c r="E4476" s="104" t="str">
        <f>VLOOKUP(BJB!$F$9:$F$5599,Ctrl!$B$4:$D$399,3,0)</f>
        <v>I</v>
      </c>
      <c r="F4476" s="139" t="s">
        <v>10525</v>
      </c>
      <c r="G4476" s="139" t="s">
        <v>10255</v>
      </c>
      <c r="H4476" s="125"/>
      <c r="I4476" s="220">
        <f>IF(G4475=BJB!$G19,I4475+1,1)</f>
        <v>1</v>
      </c>
      <c r="J4476" s="912" t="s">
        <v>24314</v>
      </c>
      <c r="K4476" s="121" t="s">
        <v>33</v>
      </c>
      <c r="L4476" s="104" t="s">
        <v>7835</v>
      </c>
      <c r="M4476" s="104" t="s">
        <v>34</v>
      </c>
      <c r="N4476" s="120">
        <v>38525</v>
      </c>
      <c r="O4476" s="114">
        <v>25000000</v>
      </c>
      <c r="P4476" s="105" t="s">
        <v>6222</v>
      </c>
      <c r="Q4476" s="120" t="s">
        <v>6222</v>
      </c>
      <c r="R4476" s="890">
        <v>0</v>
      </c>
      <c r="S4476" s="108" t="s">
        <v>6779</v>
      </c>
      <c r="T4476" s="120">
        <v>39077</v>
      </c>
      <c r="U4476" s="114">
        <v>14062500</v>
      </c>
      <c r="V4476" s="109" t="s">
        <v>6222</v>
      </c>
      <c r="W4476" s="141">
        <v>0</v>
      </c>
      <c r="X4476" s="141">
        <v>0</v>
      </c>
      <c r="Y4476" s="141">
        <v>0</v>
      </c>
      <c r="Z4476" s="141">
        <v>0</v>
      </c>
      <c r="AA4476" s="114">
        <v>6904209</v>
      </c>
      <c r="AB4476" s="114"/>
      <c r="AC4476" s="114"/>
      <c r="AD4476" s="141"/>
      <c r="AE4476" s="106">
        <v>0</v>
      </c>
      <c r="AF4476" s="106">
        <v>0</v>
      </c>
      <c r="AG4476" s="106">
        <v>0</v>
      </c>
      <c r="AH4476" s="114"/>
      <c r="AI4476" s="114"/>
      <c r="AJ4476" s="114"/>
      <c r="AK4476" s="114"/>
      <c r="AL4476" s="114"/>
      <c r="AM4476" s="114"/>
      <c r="AN4476" s="114">
        <f t="shared" si="138"/>
        <v>6904209</v>
      </c>
      <c r="AO4476" s="114">
        <f t="shared" si="139"/>
        <v>7158291</v>
      </c>
      <c r="AP4476" s="114"/>
      <c r="AQ4476" s="114"/>
      <c r="AR4476" s="114"/>
      <c r="AS4476" s="114"/>
      <c r="AT4476" s="190"/>
    </row>
    <row r="4477" spans="1:46" s="216" customFormat="1" ht="15" customHeight="1" x14ac:dyDescent="0.2">
      <c r="A4477" s="104"/>
      <c r="B4477" s="104">
        <f>VLOOKUP(BJB!$F$9:$F$5599,Ctrl!$B$4:$C$399,2,0)</f>
        <v>16</v>
      </c>
      <c r="C4477" s="104">
        <f>VLOOKUP(BJB!$G$9:$G$5599,Ctrl!$E$4:$F$399,2,0)</f>
        <v>0</v>
      </c>
      <c r="D4477" s="219">
        <v>1</v>
      </c>
      <c r="E4477" s="104" t="str">
        <f>VLOOKUP(BJB!$F$9:$F$5599,Ctrl!$B$4:$D$399,3,0)</f>
        <v>I</v>
      </c>
      <c r="F4477" s="139" t="s">
        <v>10525</v>
      </c>
      <c r="G4477" s="139" t="s">
        <v>10255</v>
      </c>
      <c r="H4477" s="125" t="s">
        <v>6338</v>
      </c>
      <c r="I4477" s="220">
        <f>IF(G4476=BJB!$G20,I4476+1,1)</f>
        <v>1</v>
      </c>
      <c r="J4477" s="912" t="s">
        <v>24315</v>
      </c>
      <c r="K4477" s="121" t="s">
        <v>5439</v>
      </c>
      <c r="L4477" s="104" t="s">
        <v>7835</v>
      </c>
      <c r="M4477" s="104" t="s">
        <v>35</v>
      </c>
      <c r="N4477" s="120">
        <v>38716</v>
      </c>
      <c r="O4477" s="114">
        <v>120000000</v>
      </c>
      <c r="P4477" s="105" t="s">
        <v>6222</v>
      </c>
      <c r="Q4477" s="120" t="s">
        <v>6222</v>
      </c>
      <c r="R4477" s="890">
        <v>0</v>
      </c>
      <c r="S4477" s="108" t="s">
        <v>6779</v>
      </c>
      <c r="T4477" s="120">
        <v>39077</v>
      </c>
      <c r="U4477" s="114">
        <v>90000000</v>
      </c>
      <c r="V4477" s="109" t="s">
        <v>6222</v>
      </c>
      <c r="W4477" s="141">
        <v>0</v>
      </c>
      <c r="X4477" s="141">
        <v>0</v>
      </c>
      <c r="Y4477" s="141">
        <v>0</v>
      </c>
      <c r="Z4477" s="141">
        <v>0</v>
      </c>
      <c r="AA4477" s="114">
        <v>89000000</v>
      </c>
      <c r="AB4477" s="114"/>
      <c r="AC4477" s="132"/>
      <c r="AD4477" s="141"/>
      <c r="AE4477" s="106">
        <v>0</v>
      </c>
      <c r="AF4477" s="106">
        <v>0</v>
      </c>
      <c r="AG4477" s="106">
        <v>0</v>
      </c>
      <c r="AH4477" s="114"/>
      <c r="AI4477" s="114"/>
      <c r="AJ4477" s="114"/>
      <c r="AK4477" s="119"/>
      <c r="AL4477" s="114"/>
      <c r="AM4477" s="114"/>
      <c r="AN4477" s="114">
        <f t="shared" si="138"/>
        <v>89000000</v>
      </c>
      <c r="AO4477" s="114">
        <f t="shared" si="139"/>
        <v>1000000</v>
      </c>
      <c r="AP4477" s="114"/>
      <c r="AQ4477" s="114"/>
      <c r="AR4477" s="114"/>
      <c r="AS4477" s="114"/>
      <c r="AT4477" s="190"/>
    </row>
    <row r="4478" spans="1:46" s="216" customFormat="1" ht="15" customHeight="1" x14ac:dyDescent="0.2">
      <c r="A4478" s="104"/>
      <c r="B4478" s="104">
        <f>VLOOKUP(BJB!$F$9:$F$5599,Ctrl!$B$4:$C$399,2,0)</f>
        <v>16</v>
      </c>
      <c r="C4478" s="104">
        <f>VLOOKUP(BJB!$G$9:$G$5599,Ctrl!$E$4:$F$399,2,0)</f>
        <v>0</v>
      </c>
      <c r="D4478" s="219">
        <v>1</v>
      </c>
      <c r="E4478" s="104" t="str">
        <f>VLOOKUP(BJB!$F$9:$F$5599,Ctrl!$B$4:$D$399,3,0)</f>
        <v>I</v>
      </c>
      <c r="F4478" s="139" t="s">
        <v>10525</v>
      </c>
      <c r="G4478" s="139" t="s">
        <v>10255</v>
      </c>
      <c r="H4478" s="125"/>
      <c r="I4478" s="220">
        <f>IF(G4477=BJB!$G21,I4477+1,1)</f>
        <v>1</v>
      </c>
      <c r="J4478" s="912" t="s">
        <v>24316</v>
      </c>
      <c r="K4478" s="121" t="s">
        <v>36</v>
      </c>
      <c r="L4478" s="104" t="s">
        <v>7835</v>
      </c>
      <c r="M4478" s="104" t="s">
        <v>37</v>
      </c>
      <c r="N4478" s="120">
        <v>38595</v>
      </c>
      <c r="O4478" s="114">
        <v>28000000</v>
      </c>
      <c r="P4478" s="105" t="s">
        <v>6222</v>
      </c>
      <c r="Q4478" s="120" t="s">
        <v>6222</v>
      </c>
      <c r="R4478" s="890">
        <v>0</v>
      </c>
      <c r="S4478" s="108" t="s">
        <v>6779</v>
      </c>
      <c r="T4478" s="120">
        <v>39077</v>
      </c>
      <c r="U4478" s="114">
        <v>12101447</v>
      </c>
      <c r="V4478" s="109" t="s">
        <v>6222</v>
      </c>
      <c r="W4478" s="141">
        <v>0</v>
      </c>
      <c r="X4478" s="141">
        <v>0</v>
      </c>
      <c r="Y4478" s="141">
        <v>0</v>
      </c>
      <c r="Z4478" s="141">
        <v>0</v>
      </c>
      <c r="AA4478" s="114">
        <v>12101447</v>
      </c>
      <c r="AB4478" s="114"/>
      <c r="AC4478" s="114"/>
      <c r="AD4478" s="141"/>
      <c r="AE4478" s="106">
        <v>0</v>
      </c>
      <c r="AF4478" s="106">
        <v>0</v>
      </c>
      <c r="AG4478" s="106">
        <v>0</v>
      </c>
      <c r="AH4478" s="114"/>
      <c r="AI4478" s="114"/>
      <c r="AJ4478" s="114"/>
      <c r="AK4478" s="114"/>
      <c r="AL4478" s="114"/>
      <c r="AM4478" s="114"/>
      <c r="AN4478" s="114">
        <f t="shared" si="138"/>
        <v>12101447</v>
      </c>
      <c r="AO4478" s="114">
        <f t="shared" si="139"/>
        <v>0</v>
      </c>
      <c r="AP4478" s="114"/>
      <c r="AQ4478" s="114"/>
      <c r="AR4478" s="114"/>
      <c r="AS4478" s="114"/>
      <c r="AT4478" s="190"/>
    </row>
    <row r="4479" spans="1:46" s="216" customFormat="1" ht="15" customHeight="1" x14ac:dyDescent="0.2">
      <c r="A4479" s="104"/>
      <c r="B4479" s="104">
        <f>VLOOKUP(BJB!$F$9:$F$5599,Ctrl!$B$4:$C$399,2,0)</f>
        <v>16</v>
      </c>
      <c r="C4479" s="104">
        <f>VLOOKUP(BJB!$G$9:$G$5599,Ctrl!$E$4:$F$399,2,0)</f>
        <v>0</v>
      </c>
      <c r="D4479" s="219">
        <v>1</v>
      </c>
      <c r="E4479" s="104" t="str">
        <f>VLOOKUP(BJB!$F$9:$F$5599,Ctrl!$B$4:$D$399,3,0)</f>
        <v>I</v>
      </c>
      <c r="F4479" s="139" t="s">
        <v>10525</v>
      </c>
      <c r="G4479" s="139" t="s">
        <v>10255</v>
      </c>
      <c r="H4479" s="125" t="s">
        <v>6340</v>
      </c>
      <c r="I4479" s="220">
        <f>IF(G4478=BJB!$G22,I4478+1,1)</f>
        <v>1</v>
      </c>
      <c r="J4479" s="912" t="s">
        <v>24317</v>
      </c>
      <c r="K4479" s="121" t="s">
        <v>38</v>
      </c>
      <c r="L4479" s="104" t="s">
        <v>7835</v>
      </c>
      <c r="M4479" s="104" t="s">
        <v>39</v>
      </c>
      <c r="N4479" s="120">
        <v>38362</v>
      </c>
      <c r="O4479" s="114">
        <v>300000000</v>
      </c>
      <c r="P4479" s="105" t="s">
        <v>6222</v>
      </c>
      <c r="Q4479" s="120" t="s">
        <v>6222</v>
      </c>
      <c r="R4479" s="890">
        <v>0</v>
      </c>
      <c r="S4479" s="108" t="s">
        <v>6780</v>
      </c>
      <c r="T4479" s="120">
        <v>39202</v>
      </c>
      <c r="U4479" s="114">
        <v>140795833.5</v>
      </c>
      <c r="V4479" s="109" t="s">
        <v>6222</v>
      </c>
      <c r="W4479" s="141">
        <v>0</v>
      </c>
      <c r="X4479" s="141">
        <v>0</v>
      </c>
      <c r="Y4479" s="141">
        <v>0</v>
      </c>
      <c r="Z4479" s="141">
        <v>0</v>
      </c>
      <c r="AA4479" s="114">
        <v>140795834</v>
      </c>
      <c r="AB4479" s="114"/>
      <c r="AC4479" s="132"/>
      <c r="AD4479" s="141"/>
      <c r="AE4479" s="106">
        <v>0</v>
      </c>
      <c r="AF4479" s="106">
        <v>0</v>
      </c>
      <c r="AG4479" s="106">
        <v>0</v>
      </c>
      <c r="AH4479" s="114"/>
      <c r="AI4479" s="114"/>
      <c r="AJ4479" s="114"/>
      <c r="AK4479" s="119"/>
      <c r="AL4479" s="114"/>
      <c r="AM4479" s="114"/>
      <c r="AN4479" s="114">
        <f t="shared" si="138"/>
        <v>140795834</v>
      </c>
      <c r="AO4479" s="114">
        <f t="shared" si="139"/>
        <v>0</v>
      </c>
      <c r="AP4479" s="114"/>
      <c r="AQ4479" s="114"/>
      <c r="AR4479" s="114"/>
      <c r="AS4479" s="114"/>
      <c r="AT4479" s="190"/>
    </row>
    <row r="4480" spans="1:46" s="216" customFormat="1" ht="15" customHeight="1" x14ac:dyDescent="0.2">
      <c r="A4480" s="104"/>
      <c r="B4480" s="104">
        <f>VLOOKUP(BJB!$F$9:$F$5599,Ctrl!$B$4:$C$399,2,0)</f>
        <v>16</v>
      </c>
      <c r="C4480" s="104">
        <f>VLOOKUP(BJB!$G$9:$G$5599,Ctrl!$E$4:$F$399,2,0)</f>
        <v>0</v>
      </c>
      <c r="D4480" s="219">
        <v>1</v>
      </c>
      <c r="E4480" s="104" t="str">
        <f>VLOOKUP(BJB!$F$9:$F$5599,Ctrl!$B$4:$D$399,3,0)</f>
        <v>I</v>
      </c>
      <c r="F4480" s="139" t="s">
        <v>10525</v>
      </c>
      <c r="G4480" s="139" t="s">
        <v>10255</v>
      </c>
      <c r="H4480" s="125" t="s">
        <v>5451</v>
      </c>
      <c r="I4480" s="220">
        <f>IF(G4479=BJB!$G23,I4479+1,1)</f>
        <v>1</v>
      </c>
      <c r="J4480" s="912" t="s">
        <v>24318</v>
      </c>
      <c r="K4480" s="121" t="s">
        <v>40</v>
      </c>
      <c r="L4480" s="104" t="s">
        <v>7835</v>
      </c>
      <c r="M4480" s="104" t="s">
        <v>41</v>
      </c>
      <c r="N4480" s="120">
        <v>39108</v>
      </c>
      <c r="O4480" s="114">
        <v>80000000</v>
      </c>
      <c r="P4480" s="105" t="s">
        <v>6222</v>
      </c>
      <c r="Q4480" s="120" t="s">
        <v>6222</v>
      </c>
      <c r="R4480" s="890">
        <v>0</v>
      </c>
      <c r="S4480" s="108" t="s">
        <v>6781</v>
      </c>
      <c r="T4480" s="120">
        <v>39689</v>
      </c>
      <c r="U4480" s="114">
        <v>60000000</v>
      </c>
      <c r="V4480" s="109" t="s">
        <v>6222</v>
      </c>
      <c r="W4480" s="141">
        <v>0</v>
      </c>
      <c r="X4480" s="141">
        <v>0</v>
      </c>
      <c r="Y4480" s="141">
        <v>0</v>
      </c>
      <c r="Z4480" s="141">
        <v>0</v>
      </c>
      <c r="AA4480" s="114">
        <v>260101</v>
      </c>
      <c r="AB4480" s="114"/>
      <c r="AC4480" s="132"/>
      <c r="AD4480" s="141"/>
      <c r="AE4480" s="106">
        <v>0</v>
      </c>
      <c r="AF4480" s="106">
        <v>0</v>
      </c>
      <c r="AG4480" s="106">
        <v>0</v>
      </c>
      <c r="AH4480" s="114"/>
      <c r="AI4480" s="114"/>
      <c r="AJ4480" s="114"/>
      <c r="AK4480" s="119"/>
      <c r="AL4480" s="114"/>
      <c r="AM4480" s="114"/>
      <c r="AN4480" s="114">
        <f t="shared" si="138"/>
        <v>260101</v>
      </c>
      <c r="AO4480" s="114">
        <f t="shared" si="139"/>
        <v>59739899</v>
      </c>
      <c r="AP4480" s="114"/>
      <c r="AQ4480" s="114"/>
      <c r="AR4480" s="114"/>
      <c r="AS4480" s="114"/>
      <c r="AT4480" s="190"/>
    </row>
    <row r="4481" spans="1:46" s="216" customFormat="1" ht="15" customHeight="1" x14ac:dyDescent="0.2">
      <c r="A4481" s="104"/>
      <c r="B4481" s="104">
        <f>VLOOKUP(BJB!$F$9:$F$5599,Ctrl!$B$4:$C$399,2,0)</f>
        <v>16</v>
      </c>
      <c r="C4481" s="104">
        <f>VLOOKUP(BJB!$G$9:$G$5599,Ctrl!$E$4:$F$399,2,0)</f>
        <v>0</v>
      </c>
      <c r="D4481" s="219">
        <v>1</v>
      </c>
      <c r="E4481" s="104" t="str">
        <f>VLOOKUP(BJB!$F$9:$F$5599,Ctrl!$B$4:$D$399,3,0)</f>
        <v>I</v>
      </c>
      <c r="F4481" s="139" t="s">
        <v>10525</v>
      </c>
      <c r="G4481" s="139" t="s">
        <v>10255</v>
      </c>
      <c r="H4481" s="125"/>
      <c r="I4481" s="220">
        <f>IF(G4480=BJB!$G24,I4480+1,1)</f>
        <v>1</v>
      </c>
      <c r="J4481" s="912" t="s">
        <v>24319</v>
      </c>
      <c r="K4481" s="121" t="s">
        <v>42</v>
      </c>
      <c r="L4481" s="104" t="s">
        <v>8018</v>
      </c>
      <c r="M4481" s="104" t="s">
        <v>43</v>
      </c>
      <c r="N4481" s="120">
        <v>39520</v>
      </c>
      <c r="O4481" s="114">
        <v>500000000</v>
      </c>
      <c r="P4481" s="105" t="s">
        <v>6222</v>
      </c>
      <c r="Q4481" s="120" t="s">
        <v>6222</v>
      </c>
      <c r="R4481" s="890">
        <v>0</v>
      </c>
      <c r="S4481" s="108" t="s">
        <v>6782</v>
      </c>
      <c r="T4481" s="120">
        <v>39751</v>
      </c>
      <c r="U4481" s="114">
        <v>144600659</v>
      </c>
      <c r="V4481" s="109" t="s">
        <v>6222</v>
      </c>
      <c r="W4481" s="141">
        <v>0</v>
      </c>
      <c r="X4481" s="141">
        <v>0</v>
      </c>
      <c r="Y4481" s="141">
        <v>0</v>
      </c>
      <c r="Z4481" s="141">
        <v>0</v>
      </c>
      <c r="AA4481" s="114">
        <v>144600659</v>
      </c>
      <c r="AB4481" s="114"/>
      <c r="AC4481" s="114"/>
      <c r="AD4481" s="141"/>
      <c r="AE4481" s="106">
        <v>0</v>
      </c>
      <c r="AF4481" s="106">
        <v>0</v>
      </c>
      <c r="AG4481" s="106">
        <v>0</v>
      </c>
      <c r="AH4481" s="114"/>
      <c r="AI4481" s="114"/>
      <c r="AJ4481" s="114"/>
      <c r="AK4481" s="114"/>
      <c r="AL4481" s="114"/>
      <c r="AM4481" s="114"/>
      <c r="AN4481" s="114">
        <f t="shared" si="138"/>
        <v>144600659</v>
      </c>
      <c r="AO4481" s="114">
        <f t="shared" si="139"/>
        <v>0</v>
      </c>
      <c r="AP4481" s="114"/>
      <c r="AQ4481" s="114"/>
      <c r="AR4481" s="114"/>
      <c r="AS4481" s="114"/>
      <c r="AT4481" s="190"/>
    </row>
    <row r="4482" spans="1:46" s="216" customFormat="1" ht="15" customHeight="1" x14ac:dyDescent="0.2">
      <c r="A4482" s="104"/>
      <c r="B4482" s="104">
        <f>VLOOKUP(BJB!$F$9:$F$5599,Ctrl!$B$4:$C$399,2,0)</f>
        <v>16</v>
      </c>
      <c r="C4482" s="104">
        <f>VLOOKUP(BJB!$G$9:$G$5599,Ctrl!$E$4:$F$399,2,0)</f>
        <v>0</v>
      </c>
      <c r="D4482" s="219">
        <v>1</v>
      </c>
      <c r="E4482" s="104" t="str">
        <f>VLOOKUP(BJB!$F$9:$F$5599,Ctrl!$B$4:$D$399,3,0)</f>
        <v>I</v>
      </c>
      <c r="F4482" s="139" t="s">
        <v>10525</v>
      </c>
      <c r="G4482" s="139" t="s">
        <v>10255</v>
      </c>
      <c r="H4482" s="125"/>
      <c r="I4482" s="220">
        <f>IF(G4481=BJB!$G25,I4481+1,1)</f>
        <v>1</v>
      </c>
      <c r="J4482" s="912" t="s">
        <v>24320</v>
      </c>
      <c r="K4482" s="121" t="s">
        <v>44</v>
      </c>
      <c r="L4482" s="104" t="s">
        <v>7835</v>
      </c>
      <c r="M4482" s="104" t="s">
        <v>45</v>
      </c>
      <c r="N4482" s="120">
        <v>39412</v>
      </c>
      <c r="O4482" s="114">
        <v>100000000</v>
      </c>
      <c r="P4482" s="105" t="s">
        <v>6222</v>
      </c>
      <c r="Q4482" s="120" t="s">
        <v>6222</v>
      </c>
      <c r="R4482" s="890">
        <v>0</v>
      </c>
      <c r="S4482" s="108" t="s">
        <v>6783</v>
      </c>
      <c r="T4482" s="120">
        <v>39832</v>
      </c>
      <c r="U4482" s="114">
        <v>65169401</v>
      </c>
      <c r="V4482" s="109" t="s">
        <v>6222</v>
      </c>
      <c r="W4482" s="141">
        <v>0</v>
      </c>
      <c r="X4482" s="141">
        <v>0</v>
      </c>
      <c r="Y4482" s="141">
        <v>0</v>
      </c>
      <c r="Z4482" s="141">
        <v>0</v>
      </c>
      <c r="AA4482" s="114">
        <v>65169401</v>
      </c>
      <c r="AB4482" s="114"/>
      <c r="AC4482" s="114"/>
      <c r="AD4482" s="141"/>
      <c r="AE4482" s="106">
        <v>0</v>
      </c>
      <c r="AF4482" s="106">
        <v>0</v>
      </c>
      <c r="AG4482" s="106">
        <v>0</v>
      </c>
      <c r="AH4482" s="114"/>
      <c r="AI4482" s="114"/>
      <c r="AJ4482" s="114"/>
      <c r="AK4482" s="114"/>
      <c r="AL4482" s="114"/>
      <c r="AM4482" s="114"/>
      <c r="AN4482" s="114">
        <f t="shared" si="138"/>
        <v>65169401</v>
      </c>
      <c r="AO4482" s="114">
        <f t="shared" si="139"/>
        <v>0</v>
      </c>
      <c r="AP4482" s="114"/>
      <c r="AQ4482" s="114"/>
      <c r="AR4482" s="114"/>
      <c r="AS4482" s="114"/>
      <c r="AT4482" s="190"/>
    </row>
    <row r="4483" spans="1:46" s="216" customFormat="1" ht="15" customHeight="1" x14ac:dyDescent="0.2">
      <c r="A4483" s="104"/>
      <c r="B4483" s="104">
        <f>VLOOKUP(BJB!$F$9:$F$5599,Ctrl!$B$4:$C$399,2,0)</f>
        <v>16</v>
      </c>
      <c r="C4483" s="104">
        <f>VLOOKUP(BJB!$G$9:$G$5599,Ctrl!$E$4:$F$399,2,0)</f>
        <v>0</v>
      </c>
      <c r="D4483" s="219">
        <v>1</v>
      </c>
      <c r="E4483" s="104" t="str">
        <f>VLOOKUP(BJB!$F$9:$F$5599,Ctrl!$B$4:$D$399,3,0)</f>
        <v>I</v>
      </c>
      <c r="F4483" s="139" t="s">
        <v>10525</v>
      </c>
      <c r="G4483" s="139" t="s">
        <v>10255</v>
      </c>
      <c r="H4483" s="125" t="s">
        <v>6341</v>
      </c>
      <c r="I4483" s="220">
        <f>IF(G4482=BJB!$G26,I4482+1,1)</f>
        <v>1</v>
      </c>
      <c r="J4483" s="912" t="s">
        <v>24321</v>
      </c>
      <c r="K4483" s="121" t="s">
        <v>5435</v>
      </c>
      <c r="L4483" s="104" t="s">
        <v>7835</v>
      </c>
      <c r="M4483" s="104" t="s">
        <v>46</v>
      </c>
      <c r="N4483" s="120">
        <v>39520</v>
      </c>
      <c r="O4483" s="114">
        <v>185000000</v>
      </c>
      <c r="P4483" s="105" t="s">
        <v>6222</v>
      </c>
      <c r="Q4483" s="120" t="s">
        <v>6222</v>
      </c>
      <c r="R4483" s="890">
        <v>0</v>
      </c>
      <c r="S4483" s="108" t="s">
        <v>6784</v>
      </c>
      <c r="T4483" s="120">
        <v>39871</v>
      </c>
      <c r="U4483" s="114">
        <v>138750000</v>
      </c>
      <c r="V4483" s="109" t="s">
        <v>6222</v>
      </c>
      <c r="W4483" s="141">
        <v>0</v>
      </c>
      <c r="X4483" s="141">
        <v>0</v>
      </c>
      <c r="Y4483" s="141">
        <v>0</v>
      </c>
      <c r="Z4483" s="141">
        <v>0</v>
      </c>
      <c r="AA4483" s="114">
        <v>138750000</v>
      </c>
      <c r="AB4483" s="114"/>
      <c r="AC4483" s="132"/>
      <c r="AD4483" s="141"/>
      <c r="AE4483" s="106">
        <v>0</v>
      </c>
      <c r="AF4483" s="106">
        <v>0</v>
      </c>
      <c r="AG4483" s="106">
        <v>0</v>
      </c>
      <c r="AH4483" s="114"/>
      <c r="AI4483" s="114"/>
      <c r="AJ4483" s="114"/>
      <c r="AK4483" s="119"/>
      <c r="AL4483" s="114"/>
      <c r="AM4483" s="114"/>
      <c r="AN4483" s="114">
        <f t="shared" si="138"/>
        <v>138750000</v>
      </c>
      <c r="AO4483" s="114">
        <f t="shared" si="139"/>
        <v>0</v>
      </c>
      <c r="AP4483" s="114"/>
      <c r="AQ4483" s="114"/>
      <c r="AR4483" s="114"/>
      <c r="AS4483" s="114"/>
      <c r="AT4483" s="190"/>
    </row>
    <row r="4484" spans="1:46" s="216" customFormat="1" ht="15" customHeight="1" x14ac:dyDescent="0.2">
      <c r="A4484" s="104"/>
      <c r="B4484" s="104">
        <f>VLOOKUP(BJB!$F$9:$F$5599,Ctrl!$B$4:$C$399,2,0)</f>
        <v>16</v>
      </c>
      <c r="C4484" s="104">
        <f>VLOOKUP(BJB!$G$9:$G$5599,Ctrl!$E$4:$F$399,2,0)</f>
        <v>4</v>
      </c>
      <c r="D4484" s="219">
        <v>1</v>
      </c>
      <c r="E4484" s="104" t="str">
        <f>VLOOKUP(BJB!$F$9:$F$5599,Ctrl!$B$4:$D$399,3,0)</f>
        <v>I</v>
      </c>
      <c r="F4484" s="139" t="s">
        <v>10525</v>
      </c>
      <c r="G4484" s="139" t="s">
        <v>6570</v>
      </c>
      <c r="H4484" s="125"/>
      <c r="I4484" s="220"/>
      <c r="J4484" s="912" t="s">
        <v>24322</v>
      </c>
      <c r="K4484" s="121" t="s">
        <v>8128</v>
      </c>
      <c r="L4484" s="104" t="s">
        <v>6477</v>
      </c>
      <c r="M4484" s="104" t="s">
        <v>7874</v>
      </c>
      <c r="N4484" s="120">
        <v>41347</v>
      </c>
      <c r="O4484" s="105">
        <v>250000000</v>
      </c>
      <c r="P4484" s="105" t="s">
        <v>6222</v>
      </c>
      <c r="Q4484" s="120" t="s">
        <v>6222</v>
      </c>
      <c r="R4484" s="890">
        <v>0</v>
      </c>
      <c r="S4484" s="146" t="s">
        <v>10196</v>
      </c>
      <c r="T4484" s="109">
        <v>42447</v>
      </c>
      <c r="U4484" s="141">
        <v>137197773</v>
      </c>
      <c r="V4484" s="109" t="s">
        <v>6222</v>
      </c>
      <c r="W4484" s="141">
        <v>0</v>
      </c>
      <c r="X4484" s="141">
        <v>0</v>
      </c>
      <c r="Y4484" s="141">
        <v>0</v>
      </c>
      <c r="Z4484" s="141">
        <v>0</v>
      </c>
      <c r="AA4484" s="114">
        <v>0</v>
      </c>
      <c r="AB4484" s="114"/>
      <c r="AC4484" s="132"/>
      <c r="AD4484" s="141"/>
      <c r="AE4484" s="106">
        <v>0</v>
      </c>
      <c r="AF4484" s="106">
        <v>0</v>
      </c>
      <c r="AG4484" s="106">
        <v>0</v>
      </c>
      <c r="AH4484" s="141"/>
      <c r="AI4484" s="141"/>
      <c r="AJ4484" s="141"/>
      <c r="AK4484" s="141"/>
      <c r="AL4484" s="141"/>
      <c r="AM4484" s="141"/>
      <c r="AN4484" s="114">
        <f t="shared" si="138"/>
        <v>0</v>
      </c>
      <c r="AO4484" s="114">
        <f t="shared" si="139"/>
        <v>137197773</v>
      </c>
      <c r="AP4484" s="114"/>
      <c r="AQ4484" s="114"/>
      <c r="AR4484" s="114"/>
      <c r="AS4484" s="114"/>
      <c r="AT4484" s="190"/>
    </row>
    <row r="4485" spans="1:46" s="216" customFormat="1" ht="15" customHeight="1" x14ac:dyDescent="0.2">
      <c r="A4485" s="104"/>
      <c r="B4485" s="104">
        <f>VLOOKUP(BJB!$F$9:$F$5599,Ctrl!$B$4:$C$399,2,0)</f>
        <v>16</v>
      </c>
      <c r="C4485" s="104">
        <f>VLOOKUP(BJB!$G$9:$G$5599,Ctrl!$E$4:$F$399,2,0)</f>
        <v>0</v>
      </c>
      <c r="D4485" s="219">
        <v>1</v>
      </c>
      <c r="E4485" s="104" t="str">
        <f>VLOOKUP(BJB!$F$9:$F$5599,Ctrl!$B$4:$D$399,3,0)</f>
        <v>I</v>
      </c>
      <c r="F4485" s="139" t="s">
        <v>10525</v>
      </c>
      <c r="G4485" s="139" t="s">
        <v>10255</v>
      </c>
      <c r="H4485" s="125" t="s">
        <v>5445</v>
      </c>
      <c r="I4485" s="220">
        <f>IF(G4484=BJB!$G27,I4484+1,1)</f>
        <v>1</v>
      </c>
      <c r="J4485" s="912" t="s">
        <v>24323</v>
      </c>
      <c r="K4485" s="121" t="s">
        <v>47</v>
      </c>
      <c r="L4485" s="104" t="s">
        <v>7835</v>
      </c>
      <c r="M4485" s="104" t="s">
        <v>46</v>
      </c>
      <c r="N4485" s="120">
        <v>39520</v>
      </c>
      <c r="O4485" s="114">
        <v>15000000</v>
      </c>
      <c r="P4485" s="105" t="s">
        <v>6222</v>
      </c>
      <c r="Q4485" s="120" t="s">
        <v>6222</v>
      </c>
      <c r="R4485" s="890">
        <v>0</v>
      </c>
      <c r="S4485" s="108" t="s">
        <v>6785</v>
      </c>
      <c r="T4485" s="120">
        <v>39895</v>
      </c>
      <c r="U4485" s="114">
        <v>10759373</v>
      </c>
      <c r="V4485" s="109" t="s">
        <v>6222</v>
      </c>
      <c r="W4485" s="141">
        <v>0</v>
      </c>
      <c r="X4485" s="141">
        <v>0</v>
      </c>
      <c r="Y4485" s="141">
        <v>0</v>
      </c>
      <c r="Z4485" s="141">
        <v>0</v>
      </c>
      <c r="AA4485" s="114">
        <v>0</v>
      </c>
      <c r="AB4485" s="114"/>
      <c r="AC4485" s="132"/>
      <c r="AD4485" s="141"/>
      <c r="AE4485" s="106">
        <v>0</v>
      </c>
      <c r="AF4485" s="106">
        <v>0</v>
      </c>
      <c r="AG4485" s="106">
        <v>0</v>
      </c>
      <c r="AH4485" s="114"/>
      <c r="AI4485" s="114"/>
      <c r="AJ4485" s="114"/>
      <c r="AK4485" s="119"/>
      <c r="AL4485" s="114"/>
      <c r="AM4485" s="114"/>
      <c r="AN4485" s="114">
        <f t="shared" si="138"/>
        <v>0</v>
      </c>
      <c r="AO4485" s="114">
        <f t="shared" si="139"/>
        <v>10759373</v>
      </c>
      <c r="AP4485" s="114"/>
      <c r="AQ4485" s="114"/>
      <c r="AR4485" s="114"/>
      <c r="AS4485" s="114"/>
      <c r="AT4485" s="190"/>
    </row>
    <row r="4486" spans="1:46" s="216" customFormat="1" ht="15" customHeight="1" x14ac:dyDescent="0.2">
      <c r="A4486" s="104"/>
      <c r="B4486" s="104">
        <f>VLOOKUP(BJB!$F$9:$F$5599,Ctrl!$B$4:$C$399,2,0)</f>
        <v>16</v>
      </c>
      <c r="C4486" s="104">
        <f>VLOOKUP(BJB!$G$9:$G$5599,Ctrl!$E$4:$F$399,2,0)</f>
        <v>0</v>
      </c>
      <c r="D4486" s="219">
        <v>1</v>
      </c>
      <c r="E4486" s="104" t="str">
        <f>VLOOKUP(BJB!$F$9:$F$5599,Ctrl!$B$4:$D$399,3,0)</f>
        <v>I</v>
      </c>
      <c r="F4486" s="139" t="s">
        <v>10525</v>
      </c>
      <c r="G4486" s="139" t="s">
        <v>10255</v>
      </c>
      <c r="H4486" s="125" t="s">
        <v>5448</v>
      </c>
      <c r="I4486" s="220">
        <f>IF(G4485=BJB!$G28,I4485+1,1)</f>
        <v>1</v>
      </c>
      <c r="J4486" s="912" t="s">
        <v>24324</v>
      </c>
      <c r="K4486" s="121" t="s">
        <v>48</v>
      </c>
      <c r="L4486" s="104" t="s">
        <v>7835</v>
      </c>
      <c r="M4486" s="104" t="s">
        <v>46</v>
      </c>
      <c r="N4486" s="120">
        <v>39520</v>
      </c>
      <c r="O4486" s="114">
        <v>6000000</v>
      </c>
      <c r="P4486" s="105" t="s">
        <v>6222</v>
      </c>
      <c r="Q4486" s="120" t="s">
        <v>6222</v>
      </c>
      <c r="R4486" s="890">
        <v>0</v>
      </c>
      <c r="S4486" s="108" t="s">
        <v>6785</v>
      </c>
      <c r="T4486" s="120">
        <v>39895</v>
      </c>
      <c r="U4486" s="114">
        <v>4257206</v>
      </c>
      <c r="V4486" s="109" t="s">
        <v>6222</v>
      </c>
      <c r="W4486" s="141">
        <v>0</v>
      </c>
      <c r="X4486" s="141">
        <v>0</v>
      </c>
      <c r="Y4486" s="141">
        <v>0</v>
      </c>
      <c r="Z4486" s="141">
        <v>0</v>
      </c>
      <c r="AA4486" s="114">
        <v>0</v>
      </c>
      <c r="AB4486" s="114"/>
      <c r="AC4486" s="132"/>
      <c r="AD4486" s="141"/>
      <c r="AE4486" s="106">
        <v>0</v>
      </c>
      <c r="AF4486" s="106">
        <v>0</v>
      </c>
      <c r="AG4486" s="106">
        <v>0</v>
      </c>
      <c r="AH4486" s="114"/>
      <c r="AI4486" s="114"/>
      <c r="AJ4486" s="114"/>
      <c r="AK4486" s="119"/>
      <c r="AL4486" s="114"/>
      <c r="AM4486" s="114"/>
      <c r="AN4486" s="114">
        <f t="shared" si="138"/>
        <v>0</v>
      </c>
      <c r="AO4486" s="114">
        <f t="shared" si="139"/>
        <v>4257206</v>
      </c>
      <c r="AP4486" s="114"/>
      <c r="AQ4486" s="114"/>
      <c r="AR4486" s="114"/>
      <c r="AS4486" s="114"/>
      <c r="AT4486" s="190"/>
    </row>
    <row r="4487" spans="1:46" s="216" customFormat="1" ht="15" customHeight="1" x14ac:dyDescent="0.2">
      <c r="A4487" s="104"/>
      <c r="B4487" s="104">
        <f>VLOOKUP(BJB!$F$9:$F$5599,Ctrl!$B$4:$C$399,2,0)</f>
        <v>16</v>
      </c>
      <c r="C4487" s="104">
        <f>VLOOKUP(BJB!$G$9:$G$5599,Ctrl!$E$4:$F$399,2,0)</f>
        <v>0</v>
      </c>
      <c r="D4487" s="219">
        <v>1</v>
      </c>
      <c r="E4487" s="104" t="str">
        <f>VLOOKUP(BJB!$F$9:$F$5599,Ctrl!$B$4:$D$399,3,0)</f>
        <v>I</v>
      </c>
      <c r="F4487" s="139" t="s">
        <v>10525</v>
      </c>
      <c r="G4487" s="139" t="s">
        <v>10255</v>
      </c>
      <c r="H4487" s="125" t="s">
        <v>6740</v>
      </c>
      <c r="I4487" s="220">
        <f>IF(G4486=BJB!$G29,I4486+1,1)</f>
        <v>1</v>
      </c>
      <c r="J4487" s="912" t="s">
        <v>24325</v>
      </c>
      <c r="K4487" s="121" t="s">
        <v>53</v>
      </c>
      <c r="L4487" s="104" t="s">
        <v>7835</v>
      </c>
      <c r="M4487" s="104" t="s">
        <v>54</v>
      </c>
      <c r="N4487" s="109">
        <v>39625</v>
      </c>
      <c r="O4487" s="114">
        <v>170000000</v>
      </c>
      <c r="P4487" s="105" t="s">
        <v>6222</v>
      </c>
      <c r="Q4487" s="120" t="s">
        <v>6222</v>
      </c>
      <c r="R4487" s="890">
        <v>0</v>
      </c>
      <c r="S4487" s="108" t="s">
        <v>6786</v>
      </c>
      <c r="T4487" s="120">
        <v>39960</v>
      </c>
      <c r="U4487" s="114">
        <v>127500000</v>
      </c>
      <c r="V4487" s="109" t="s">
        <v>6222</v>
      </c>
      <c r="W4487" s="141">
        <v>0</v>
      </c>
      <c r="X4487" s="141">
        <v>0</v>
      </c>
      <c r="Y4487" s="141">
        <v>0</v>
      </c>
      <c r="Z4487" s="141">
        <v>0</v>
      </c>
      <c r="AA4487" s="114">
        <v>127500000</v>
      </c>
      <c r="AB4487" s="114"/>
      <c r="AC4487" s="132"/>
      <c r="AD4487" s="141"/>
      <c r="AE4487" s="106">
        <v>0</v>
      </c>
      <c r="AF4487" s="106">
        <v>0</v>
      </c>
      <c r="AG4487" s="106">
        <v>0</v>
      </c>
      <c r="AH4487" s="114"/>
      <c r="AI4487" s="114"/>
      <c r="AJ4487" s="114"/>
      <c r="AK4487" s="119"/>
      <c r="AL4487" s="114"/>
      <c r="AM4487" s="114"/>
      <c r="AN4487" s="114">
        <f t="shared" si="138"/>
        <v>127500000</v>
      </c>
      <c r="AO4487" s="114">
        <f t="shared" si="139"/>
        <v>0</v>
      </c>
      <c r="AP4487" s="114"/>
      <c r="AQ4487" s="114"/>
      <c r="AR4487" s="114"/>
      <c r="AS4487" s="114"/>
      <c r="AT4487" s="190"/>
    </row>
    <row r="4488" spans="1:46" s="216" customFormat="1" ht="15" customHeight="1" x14ac:dyDescent="0.2">
      <c r="A4488" s="104"/>
      <c r="B4488" s="104">
        <f>VLOOKUP(BJB!$F$9:$F$5599,Ctrl!$B$4:$C$399,2,0)</f>
        <v>16</v>
      </c>
      <c r="C4488" s="104">
        <f>VLOOKUP(BJB!$G$9:$G$5599,Ctrl!$E$4:$F$399,2,0)</f>
        <v>0</v>
      </c>
      <c r="D4488" s="219">
        <v>1</v>
      </c>
      <c r="E4488" s="104" t="str">
        <f>VLOOKUP(BJB!$F$9:$F$5599,Ctrl!$B$4:$D$399,3,0)</f>
        <v>I</v>
      </c>
      <c r="F4488" s="139" t="s">
        <v>10525</v>
      </c>
      <c r="G4488" s="139" t="s">
        <v>10255</v>
      </c>
      <c r="H4488" s="125"/>
      <c r="I4488" s="220">
        <f>IF(G4487=BJB!$G30,I4487+1,1)</f>
        <v>1</v>
      </c>
      <c r="J4488" s="912" t="s">
        <v>24326</v>
      </c>
      <c r="K4488" s="121" t="s">
        <v>55</v>
      </c>
      <c r="L4488" s="104" t="s">
        <v>6477</v>
      </c>
      <c r="M4488" s="104" t="s">
        <v>54</v>
      </c>
      <c r="N4488" s="109">
        <v>39625</v>
      </c>
      <c r="O4488" s="114">
        <v>7000000</v>
      </c>
      <c r="P4488" s="105" t="s">
        <v>6222</v>
      </c>
      <c r="Q4488" s="120" t="s">
        <v>6222</v>
      </c>
      <c r="R4488" s="890">
        <v>0</v>
      </c>
      <c r="S4488" s="108" t="s">
        <v>6787</v>
      </c>
      <c r="T4488" s="120">
        <v>39960</v>
      </c>
      <c r="U4488" s="114">
        <v>2187501.75</v>
      </c>
      <c r="V4488" s="109" t="s">
        <v>6222</v>
      </c>
      <c r="W4488" s="141">
        <v>0</v>
      </c>
      <c r="X4488" s="141">
        <v>0</v>
      </c>
      <c r="Y4488" s="141">
        <v>0</v>
      </c>
      <c r="Z4488" s="141">
        <v>0</v>
      </c>
      <c r="AA4488" s="114">
        <v>0</v>
      </c>
      <c r="AB4488" s="114"/>
      <c r="AC4488" s="114"/>
      <c r="AD4488" s="141"/>
      <c r="AE4488" s="106">
        <v>0</v>
      </c>
      <c r="AF4488" s="106">
        <v>0</v>
      </c>
      <c r="AG4488" s="106">
        <v>0</v>
      </c>
      <c r="AH4488" s="114"/>
      <c r="AI4488" s="114"/>
      <c r="AJ4488" s="114"/>
      <c r="AK4488" s="114"/>
      <c r="AL4488" s="114"/>
      <c r="AM4488" s="114"/>
      <c r="AN4488" s="114">
        <f t="shared" si="138"/>
        <v>0</v>
      </c>
      <c r="AO4488" s="114">
        <f t="shared" si="139"/>
        <v>2187501.75</v>
      </c>
      <c r="AP4488" s="114"/>
      <c r="AQ4488" s="114"/>
      <c r="AR4488" s="114"/>
      <c r="AS4488" s="114"/>
      <c r="AT4488" s="190"/>
    </row>
    <row r="4489" spans="1:46" s="216" customFormat="1" ht="15" customHeight="1" x14ac:dyDescent="0.2">
      <c r="A4489" s="104"/>
      <c r="B4489" s="104">
        <f>VLOOKUP(BJB!$F$9:$F$5599,Ctrl!$B$4:$C$399,2,0)</f>
        <v>16</v>
      </c>
      <c r="C4489" s="104">
        <f>VLOOKUP(BJB!$G$9:$G$5599,Ctrl!$E$4:$F$399,2,0)</f>
        <v>0</v>
      </c>
      <c r="D4489" s="219">
        <v>1</v>
      </c>
      <c r="E4489" s="104" t="str">
        <f>VLOOKUP(BJB!$F$9:$F$5599,Ctrl!$B$4:$D$399,3,0)</f>
        <v>I</v>
      </c>
      <c r="F4489" s="139" t="s">
        <v>10525</v>
      </c>
      <c r="G4489" s="139" t="s">
        <v>10255</v>
      </c>
      <c r="H4489" s="125" t="s">
        <v>5446</v>
      </c>
      <c r="I4489" s="220">
        <f>IF(G4488=BJB!$G32,I4488+1,1)</f>
        <v>1</v>
      </c>
      <c r="J4489" s="912" t="s">
        <v>24327</v>
      </c>
      <c r="K4489" s="121" t="s">
        <v>62</v>
      </c>
      <c r="L4489" s="104" t="s">
        <v>6477</v>
      </c>
      <c r="M4489" s="104" t="s">
        <v>61</v>
      </c>
      <c r="N4489" s="120">
        <v>39667</v>
      </c>
      <c r="O4489" s="114">
        <v>35000000</v>
      </c>
      <c r="P4489" s="105" t="s">
        <v>6222</v>
      </c>
      <c r="Q4489" s="120" t="s">
        <v>6222</v>
      </c>
      <c r="R4489" s="890">
        <v>0</v>
      </c>
      <c r="S4489" s="108" t="s">
        <v>6789</v>
      </c>
      <c r="T4489" s="120">
        <v>40056</v>
      </c>
      <c r="U4489" s="114">
        <v>26250000</v>
      </c>
      <c r="V4489" s="109" t="s">
        <v>6222</v>
      </c>
      <c r="W4489" s="141">
        <v>0</v>
      </c>
      <c r="X4489" s="141">
        <v>0</v>
      </c>
      <c r="Y4489" s="141">
        <v>0</v>
      </c>
      <c r="Z4489" s="141">
        <v>0</v>
      </c>
      <c r="AA4489" s="114">
        <v>0</v>
      </c>
      <c r="AB4489" s="114"/>
      <c r="AC4489" s="132"/>
      <c r="AD4489" s="141"/>
      <c r="AE4489" s="106">
        <v>0</v>
      </c>
      <c r="AF4489" s="106">
        <v>0</v>
      </c>
      <c r="AG4489" s="106">
        <v>0</v>
      </c>
      <c r="AH4489" s="114"/>
      <c r="AI4489" s="114"/>
      <c r="AJ4489" s="114"/>
      <c r="AK4489" s="119"/>
      <c r="AL4489" s="114"/>
      <c r="AM4489" s="114"/>
      <c r="AN4489" s="114">
        <f t="shared" ref="AN4489:AN4552" si="140">SUM(AA4489:AM4489)</f>
        <v>0</v>
      </c>
      <c r="AO4489" s="114">
        <f t="shared" ref="AO4489:AO4552" si="141">IF((U4489-AN4489)&lt;0,ABS(0),(U4489-AN4489))</f>
        <v>26250000</v>
      </c>
      <c r="AP4489" s="114"/>
      <c r="AQ4489" s="114"/>
      <c r="AR4489" s="114"/>
      <c r="AS4489" s="114"/>
      <c r="AT4489" s="190"/>
    </row>
    <row r="4490" spans="1:46" s="216" customFormat="1" ht="15" customHeight="1" x14ac:dyDescent="0.2">
      <c r="A4490" s="104"/>
      <c r="B4490" s="104">
        <f>VLOOKUP(BJB!$F$9:$F$5599,Ctrl!$B$4:$C$399,2,0)</f>
        <v>16</v>
      </c>
      <c r="C4490" s="104">
        <f>VLOOKUP(BJB!$G$9:$G$5599,Ctrl!$E$4:$F$399,2,0)</f>
        <v>0</v>
      </c>
      <c r="D4490" s="219">
        <v>1</v>
      </c>
      <c r="E4490" s="104" t="str">
        <f>VLOOKUP(BJB!$F$9:$F$5599,Ctrl!$B$4:$D$399,3,0)</f>
        <v>I</v>
      </c>
      <c r="F4490" s="139" t="s">
        <v>10525</v>
      </c>
      <c r="G4490" s="139" t="s">
        <v>10255</v>
      </c>
      <c r="H4490" s="125" t="s">
        <v>5447</v>
      </c>
      <c r="I4490" s="220">
        <f>IF(G4489=BJB!$G33,I4489+1,1)</f>
        <v>1</v>
      </c>
      <c r="J4490" s="912" t="s">
        <v>24328</v>
      </c>
      <c r="K4490" s="121" t="s">
        <v>63</v>
      </c>
      <c r="L4490" s="104" t="s">
        <v>6477</v>
      </c>
      <c r="M4490" s="104" t="s">
        <v>64</v>
      </c>
      <c r="N4490" s="120">
        <v>39413</v>
      </c>
      <c r="O4490" s="114">
        <v>29000000</v>
      </c>
      <c r="P4490" s="105" t="s">
        <v>6222</v>
      </c>
      <c r="Q4490" s="120" t="s">
        <v>6222</v>
      </c>
      <c r="R4490" s="890">
        <v>0</v>
      </c>
      <c r="S4490" s="108" t="s">
        <v>6789</v>
      </c>
      <c r="T4490" s="120">
        <v>40056</v>
      </c>
      <c r="U4490" s="114">
        <v>20448252</v>
      </c>
      <c r="V4490" s="109" t="s">
        <v>6222</v>
      </c>
      <c r="W4490" s="141">
        <v>0</v>
      </c>
      <c r="X4490" s="141">
        <v>0</v>
      </c>
      <c r="Y4490" s="141">
        <v>0</v>
      </c>
      <c r="Z4490" s="141">
        <v>0</v>
      </c>
      <c r="AA4490" s="114">
        <v>20448252</v>
      </c>
      <c r="AB4490" s="136"/>
      <c r="AC4490" s="132"/>
      <c r="AD4490" s="141"/>
      <c r="AE4490" s="106">
        <v>0</v>
      </c>
      <c r="AF4490" s="106">
        <v>0</v>
      </c>
      <c r="AG4490" s="106">
        <v>0</v>
      </c>
      <c r="AH4490" s="114"/>
      <c r="AI4490" s="114"/>
      <c r="AJ4490" s="114"/>
      <c r="AK4490" s="119"/>
      <c r="AL4490" s="114"/>
      <c r="AM4490" s="114"/>
      <c r="AN4490" s="114">
        <f t="shared" si="140"/>
        <v>20448252</v>
      </c>
      <c r="AO4490" s="114">
        <f t="shared" si="141"/>
        <v>0</v>
      </c>
      <c r="AP4490" s="114"/>
      <c r="AQ4490" s="114"/>
      <c r="AR4490" s="114"/>
      <c r="AS4490" s="114"/>
      <c r="AT4490" s="190"/>
    </row>
    <row r="4491" spans="1:46" s="216" customFormat="1" ht="15" customHeight="1" x14ac:dyDescent="0.2">
      <c r="A4491" s="104"/>
      <c r="B4491" s="104">
        <f>VLOOKUP(BJB!$F$9:$F$5599,Ctrl!$B$4:$C$399,2,0)</f>
        <v>16</v>
      </c>
      <c r="C4491" s="104">
        <f>VLOOKUP(BJB!$G$9:$G$5599,Ctrl!$E$4:$F$399,2,0)</f>
        <v>0</v>
      </c>
      <c r="D4491" s="219">
        <v>1</v>
      </c>
      <c r="E4491" s="104" t="str">
        <f>VLOOKUP(BJB!$F$9:$F$5599,Ctrl!$B$4:$D$399,3,0)</f>
        <v>I</v>
      </c>
      <c r="F4491" s="139" t="s">
        <v>10525</v>
      </c>
      <c r="G4491" s="139" t="s">
        <v>10255</v>
      </c>
      <c r="H4491" s="125"/>
      <c r="I4491" s="220">
        <f>IF(G4490=BJB!$G34,I4490+1,1)</f>
        <v>1</v>
      </c>
      <c r="J4491" s="912" t="s">
        <v>24329</v>
      </c>
      <c r="K4491" s="121" t="s">
        <v>65</v>
      </c>
      <c r="L4491" s="104" t="s">
        <v>6477</v>
      </c>
      <c r="M4491" s="104" t="s">
        <v>66</v>
      </c>
      <c r="N4491" s="109">
        <v>39646</v>
      </c>
      <c r="O4491" s="114">
        <v>400000000</v>
      </c>
      <c r="P4491" s="105" t="s">
        <v>6222</v>
      </c>
      <c r="Q4491" s="120" t="s">
        <v>6222</v>
      </c>
      <c r="R4491" s="890">
        <v>0</v>
      </c>
      <c r="S4491" s="108" t="s">
        <v>6790</v>
      </c>
      <c r="T4491" s="120">
        <v>40086</v>
      </c>
      <c r="U4491" s="114">
        <v>262125000</v>
      </c>
      <c r="V4491" s="109" t="s">
        <v>6222</v>
      </c>
      <c r="W4491" s="141">
        <v>0</v>
      </c>
      <c r="X4491" s="141">
        <v>0</v>
      </c>
      <c r="Y4491" s="141">
        <v>0</v>
      </c>
      <c r="Z4491" s="141">
        <v>0</v>
      </c>
      <c r="AA4491" s="114">
        <v>262125000</v>
      </c>
      <c r="AB4491" s="114"/>
      <c r="AC4491" s="114"/>
      <c r="AD4491" s="141"/>
      <c r="AE4491" s="106">
        <v>0</v>
      </c>
      <c r="AF4491" s="106">
        <v>0</v>
      </c>
      <c r="AG4491" s="106">
        <v>0</v>
      </c>
      <c r="AH4491" s="114"/>
      <c r="AI4491" s="114"/>
      <c r="AJ4491" s="114"/>
      <c r="AK4491" s="114"/>
      <c r="AL4491" s="114"/>
      <c r="AM4491" s="114"/>
      <c r="AN4491" s="114">
        <f t="shared" si="140"/>
        <v>262125000</v>
      </c>
      <c r="AO4491" s="114">
        <f t="shared" si="141"/>
        <v>0</v>
      </c>
      <c r="AP4491" s="114"/>
      <c r="AQ4491" s="114"/>
      <c r="AR4491" s="114"/>
      <c r="AS4491" s="114"/>
      <c r="AT4491" s="190"/>
    </row>
    <row r="4492" spans="1:46" s="216" customFormat="1" ht="15" customHeight="1" x14ac:dyDescent="0.2">
      <c r="A4492" s="104"/>
      <c r="B4492" s="104">
        <f>VLOOKUP(BJB!$F$9:$F$5599,Ctrl!$B$4:$C$399,2,0)</f>
        <v>16</v>
      </c>
      <c r="C4492" s="104">
        <f>VLOOKUP(BJB!$G$9:$G$5599,Ctrl!$E$4:$F$399,2,0)</f>
        <v>0</v>
      </c>
      <c r="D4492" s="219">
        <v>1</v>
      </c>
      <c r="E4492" s="104" t="str">
        <f>VLOOKUP(BJB!$F$9:$F$5599,Ctrl!$B$4:$D$399,3,0)</f>
        <v>I</v>
      </c>
      <c r="F4492" s="139" t="s">
        <v>10525</v>
      </c>
      <c r="G4492" s="139" t="s">
        <v>10255</v>
      </c>
      <c r="H4492" s="125"/>
      <c r="I4492" s="220">
        <f>IF(G4491=BJB!$G35,I4491+1,1)</f>
        <v>1</v>
      </c>
      <c r="J4492" s="912" t="s">
        <v>24330</v>
      </c>
      <c r="K4492" s="121" t="s">
        <v>67</v>
      </c>
      <c r="L4492" s="104" t="s">
        <v>8018</v>
      </c>
      <c r="M4492" s="104" t="s">
        <v>68</v>
      </c>
      <c r="N4492" s="120">
        <v>39700</v>
      </c>
      <c r="O4492" s="114">
        <v>10000000000</v>
      </c>
      <c r="P4492" s="105" t="s">
        <v>6222</v>
      </c>
      <c r="Q4492" s="120" t="s">
        <v>6222</v>
      </c>
      <c r="R4492" s="890">
        <v>0</v>
      </c>
      <c r="S4492" s="108" t="s">
        <v>6791</v>
      </c>
      <c r="T4492" s="120">
        <v>40086</v>
      </c>
      <c r="U4492" s="114">
        <v>3719537551</v>
      </c>
      <c r="V4492" s="109" t="s">
        <v>6222</v>
      </c>
      <c r="W4492" s="141">
        <v>0</v>
      </c>
      <c r="X4492" s="141">
        <v>0</v>
      </c>
      <c r="Y4492" s="141">
        <v>0</v>
      </c>
      <c r="Z4492" s="141">
        <v>0</v>
      </c>
      <c r="AA4492" s="114">
        <v>3719537551</v>
      </c>
      <c r="AB4492" s="114"/>
      <c r="AC4492" s="114"/>
      <c r="AD4492" s="141"/>
      <c r="AE4492" s="106">
        <v>0</v>
      </c>
      <c r="AF4492" s="106">
        <v>0</v>
      </c>
      <c r="AG4492" s="106">
        <v>0</v>
      </c>
      <c r="AH4492" s="114"/>
      <c r="AI4492" s="114"/>
      <c r="AJ4492" s="114"/>
      <c r="AK4492" s="114"/>
      <c r="AL4492" s="114"/>
      <c r="AM4492" s="114"/>
      <c r="AN4492" s="114">
        <f t="shared" si="140"/>
        <v>3719537551</v>
      </c>
      <c r="AO4492" s="114">
        <f t="shared" si="141"/>
        <v>0</v>
      </c>
      <c r="AP4492" s="114"/>
      <c r="AQ4492" s="114"/>
      <c r="AR4492" s="114"/>
      <c r="AS4492" s="114"/>
      <c r="AT4492" s="190"/>
    </row>
    <row r="4493" spans="1:46" s="216" customFormat="1" ht="15" customHeight="1" x14ac:dyDescent="0.2">
      <c r="A4493" s="104"/>
      <c r="B4493" s="104">
        <f>VLOOKUP(BJB!$F$9:$F$5599,Ctrl!$B$4:$C$399,2,0)</f>
        <v>16</v>
      </c>
      <c r="C4493" s="104">
        <f>VLOOKUP(BJB!$G$9:$G$5599,Ctrl!$E$4:$F$399,2,0)</f>
        <v>0</v>
      </c>
      <c r="D4493" s="219">
        <v>1</v>
      </c>
      <c r="E4493" s="104" t="str">
        <f>VLOOKUP(BJB!$F$9:$F$5599,Ctrl!$B$4:$D$399,3,0)</f>
        <v>I</v>
      </c>
      <c r="F4493" s="139" t="s">
        <v>10525</v>
      </c>
      <c r="G4493" s="139" t="s">
        <v>10255</v>
      </c>
      <c r="H4493" s="125"/>
      <c r="I4493" s="220">
        <f>IF(G4492=BJB!$G37,I4492+1,1)</f>
        <v>1</v>
      </c>
      <c r="J4493" s="912" t="s">
        <v>24331</v>
      </c>
      <c r="K4493" s="121" t="s">
        <v>70</v>
      </c>
      <c r="L4493" s="104" t="s">
        <v>7835</v>
      </c>
      <c r="M4493" s="104" t="s">
        <v>71</v>
      </c>
      <c r="N4493" s="120">
        <v>39675</v>
      </c>
      <c r="O4493" s="114">
        <v>900000000</v>
      </c>
      <c r="P4493" s="105" t="s">
        <v>17326</v>
      </c>
      <c r="Q4493" s="120" t="s">
        <v>17327</v>
      </c>
      <c r="R4493" s="105">
        <v>675000000</v>
      </c>
      <c r="S4493" s="108" t="s">
        <v>6793</v>
      </c>
      <c r="T4493" s="120">
        <v>40512</v>
      </c>
      <c r="U4493" s="114">
        <v>675000000</v>
      </c>
      <c r="V4493" s="109">
        <v>40512</v>
      </c>
      <c r="W4493" s="141">
        <v>675000000</v>
      </c>
      <c r="X4493" s="141">
        <v>0</v>
      </c>
      <c r="Y4493" s="141">
        <v>0</v>
      </c>
      <c r="Z4493" s="141">
        <v>0</v>
      </c>
      <c r="AA4493" s="114">
        <v>675000000</v>
      </c>
      <c r="AB4493" s="136"/>
      <c r="AC4493" s="136"/>
      <c r="AD4493" s="141"/>
      <c r="AE4493" s="106">
        <v>0</v>
      </c>
      <c r="AF4493" s="106">
        <v>0</v>
      </c>
      <c r="AG4493" s="106">
        <v>0</v>
      </c>
      <c r="AH4493" s="114"/>
      <c r="AI4493" s="114"/>
      <c r="AJ4493" s="114"/>
      <c r="AK4493" s="114"/>
      <c r="AL4493" s="114"/>
      <c r="AM4493" s="114"/>
      <c r="AN4493" s="114">
        <f t="shared" si="140"/>
        <v>675000000</v>
      </c>
      <c r="AO4493" s="114">
        <f t="shared" si="141"/>
        <v>0</v>
      </c>
      <c r="AP4493" s="114"/>
      <c r="AQ4493" s="114"/>
      <c r="AR4493" s="114"/>
      <c r="AS4493" s="114"/>
      <c r="AT4493" s="190"/>
    </row>
    <row r="4494" spans="1:46" s="216" customFormat="1" ht="15" customHeight="1" x14ac:dyDescent="0.2">
      <c r="A4494" s="104"/>
      <c r="B4494" s="104">
        <f>VLOOKUP(BJB!$F$9:$F$5599,Ctrl!$B$4:$C$399,2,0)</f>
        <v>16</v>
      </c>
      <c r="C4494" s="104">
        <f>VLOOKUP(BJB!$G$9:$G$5599,Ctrl!$E$4:$F$399,2,0)</f>
        <v>1</v>
      </c>
      <c r="D4494" s="219">
        <v>1</v>
      </c>
      <c r="E4494" s="104" t="str">
        <f>VLOOKUP(BJB!$F$9:$F$5599,Ctrl!$B$4:$D$399,3,0)</f>
        <v>I</v>
      </c>
      <c r="F4494" s="139" t="s">
        <v>10525</v>
      </c>
      <c r="G4494" s="139" t="s">
        <v>153</v>
      </c>
      <c r="H4494" s="125" t="s">
        <v>6744</v>
      </c>
      <c r="I4494" s="220">
        <f>IF(G4493=BJB!$G86,I4493+1,1)</f>
        <v>1</v>
      </c>
      <c r="J4494" s="891" t="s">
        <v>18533</v>
      </c>
      <c r="K4494" s="121" t="s">
        <v>5564</v>
      </c>
      <c r="L4494" s="104" t="s">
        <v>6477</v>
      </c>
      <c r="M4494" s="104" t="s">
        <v>5565</v>
      </c>
      <c r="N4494" s="120">
        <v>41317</v>
      </c>
      <c r="O4494" s="105">
        <v>80000000</v>
      </c>
      <c r="P4494" s="105" t="s">
        <v>17328</v>
      </c>
      <c r="Q4494" s="120">
        <v>41655</v>
      </c>
      <c r="R4494" s="105">
        <v>88888890</v>
      </c>
      <c r="S4494" s="146" t="s">
        <v>5563</v>
      </c>
      <c r="T4494" s="109">
        <v>41820</v>
      </c>
      <c r="U4494" s="162">
        <v>55891480</v>
      </c>
      <c r="V4494" s="109">
        <v>41791</v>
      </c>
      <c r="W4494" s="141">
        <v>55891480</v>
      </c>
      <c r="X4494" s="141">
        <v>0</v>
      </c>
      <c r="Y4494" s="141">
        <v>0</v>
      </c>
      <c r="Z4494" s="141">
        <v>0</v>
      </c>
      <c r="AA4494" s="114">
        <v>24989035</v>
      </c>
      <c r="AB4494" s="114">
        <v>800042</v>
      </c>
      <c r="AC4494" s="132">
        <v>800042</v>
      </c>
      <c r="AD4494" s="141">
        <v>800042</v>
      </c>
      <c r="AE4494" s="106">
        <v>960051</v>
      </c>
      <c r="AF4494" s="106">
        <v>960077</v>
      </c>
      <c r="AG4494" s="106">
        <v>0</v>
      </c>
      <c r="AH4494" s="222"/>
      <c r="AI4494" s="222"/>
      <c r="AJ4494" s="162"/>
      <c r="AK4494" s="137"/>
      <c r="AL4494" s="162"/>
      <c r="AM4494" s="162"/>
      <c r="AN4494" s="114">
        <f t="shared" si="140"/>
        <v>29309289</v>
      </c>
      <c r="AO4494" s="114">
        <f t="shared" si="141"/>
        <v>26582191</v>
      </c>
      <c r="AP4494" s="114"/>
      <c r="AQ4494" s="114"/>
      <c r="AR4494" s="114"/>
      <c r="AS4494" s="114"/>
      <c r="AT4494" s="190"/>
    </row>
    <row r="4495" spans="1:46" s="216" customFormat="1" ht="15" customHeight="1" x14ac:dyDescent="0.2">
      <c r="A4495" s="104"/>
      <c r="B4495" s="104">
        <f>VLOOKUP(BJB!$F$9:$F$5599,Ctrl!$B$4:$C$399,2,0)</f>
        <v>16</v>
      </c>
      <c r="C4495" s="104">
        <f>VLOOKUP(BJB!$G$9:$G$5599,Ctrl!$E$4:$F$399,2,0)</f>
        <v>0</v>
      </c>
      <c r="D4495" s="219">
        <v>1</v>
      </c>
      <c r="E4495" s="104" t="str">
        <f>VLOOKUP(BJB!$F$9:$F$5599,Ctrl!$B$4:$D$399,3,0)</f>
        <v>I</v>
      </c>
      <c r="F4495" s="139" t="s">
        <v>10525</v>
      </c>
      <c r="G4495" s="139" t="s">
        <v>10255</v>
      </c>
      <c r="H4495" s="125"/>
      <c r="I4495" s="220">
        <f>IF(G4494=BJB!$G38,I4494+1,1)</f>
        <v>1</v>
      </c>
      <c r="J4495" s="912" t="s">
        <v>24332</v>
      </c>
      <c r="K4495" s="121" t="s">
        <v>72</v>
      </c>
      <c r="L4495" s="104" t="s">
        <v>6476</v>
      </c>
      <c r="M4495" s="104" t="s">
        <v>73</v>
      </c>
      <c r="N4495" s="120">
        <v>40217</v>
      </c>
      <c r="O4495" s="114">
        <v>54000000</v>
      </c>
      <c r="P4495" s="105" t="s">
        <v>6222</v>
      </c>
      <c r="Q4495" s="120" t="s">
        <v>6222</v>
      </c>
      <c r="R4495" s="890">
        <v>0</v>
      </c>
      <c r="S4495" s="108" t="s">
        <v>74</v>
      </c>
      <c r="T4495" s="120">
        <v>40753</v>
      </c>
      <c r="U4495" s="114">
        <v>12027428</v>
      </c>
      <c r="V4495" s="109" t="s">
        <v>6222</v>
      </c>
      <c r="W4495" s="141">
        <v>0</v>
      </c>
      <c r="X4495" s="141">
        <v>0</v>
      </c>
      <c r="Y4495" s="141">
        <v>0</v>
      </c>
      <c r="Z4495" s="141">
        <v>0</v>
      </c>
      <c r="AA4495" s="114">
        <v>0</v>
      </c>
      <c r="AB4495" s="114"/>
      <c r="AC4495" s="114"/>
      <c r="AD4495" s="141"/>
      <c r="AE4495" s="106">
        <v>0</v>
      </c>
      <c r="AF4495" s="106">
        <v>0</v>
      </c>
      <c r="AG4495" s="106">
        <v>0</v>
      </c>
      <c r="AH4495" s="114"/>
      <c r="AI4495" s="114"/>
      <c r="AJ4495" s="114"/>
      <c r="AK4495" s="114"/>
      <c r="AL4495" s="114"/>
      <c r="AM4495" s="114"/>
      <c r="AN4495" s="114">
        <f t="shared" si="140"/>
        <v>0</v>
      </c>
      <c r="AO4495" s="114">
        <f t="shared" si="141"/>
        <v>12027428</v>
      </c>
      <c r="AP4495" s="114"/>
      <c r="AQ4495" s="114"/>
      <c r="AR4495" s="114"/>
      <c r="AS4495" s="114"/>
      <c r="AT4495" s="190"/>
    </row>
    <row r="4496" spans="1:46" s="216" customFormat="1" ht="15" customHeight="1" x14ac:dyDescent="0.2">
      <c r="A4496" s="104"/>
      <c r="B4496" s="104">
        <f>VLOOKUP(BJB!$F$9:$F$5599,Ctrl!$B$4:$C$399,2,0)</f>
        <v>16</v>
      </c>
      <c r="C4496" s="104">
        <f>VLOOKUP(BJB!$G$9:$G$5599,Ctrl!$E$4:$F$399,2,0)</f>
        <v>0</v>
      </c>
      <c r="D4496" s="219">
        <v>1</v>
      </c>
      <c r="E4496" s="104" t="str">
        <f>VLOOKUP(BJB!$F$9:$F$5599,Ctrl!$B$4:$D$399,3,0)</f>
        <v>I</v>
      </c>
      <c r="F4496" s="139" t="s">
        <v>10525</v>
      </c>
      <c r="G4496" s="139" t="s">
        <v>10255</v>
      </c>
      <c r="H4496" s="125" t="s">
        <v>5450</v>
      </c>
      <c r="I4496" s="220">
        <f>IF(G4495=BJB!$G39,I4495+1,1)</f>
        <v>1</v>
      </c>
      <c r="J4496" s="912" t="s">
        <v>24333</v>
      </c>
      <c r="K4496" s="121" t="s">
        <v>75</v>
      </c>
      <c r="L4496" s="104" t="s">
        <v>6477</v>
      </c>
      <c r="M4496" s="104" t="s">
        <v>76</v>
      </c>
      <c r="N4496" s="120">
        <v>40329</v>
      </c>
      <c r="O4496" s="114">
        <v>37500000</v>
      </c>
      <c r="P4496" s="105" t="s">
        <v>6222</v>
      </c>
      <c r="Q4496" s="120" t="s">
        <v>6222</v>
      </c>
      <c r="R4496" s="890">
        <v>0</v>
      </c>
      <c r="S4496" s="108" t="s">
        <v>6794</v>
      </c>
      <c r="T4496" s="120">
        <v>40780</v>
      </c>
      <c r="U4496" s="114">
        <v>26045700</v>
      </c>
      <c r="V4496" s="109" t="s">
        <v>6222</v>
      </c>
      <c r="W4496" s="141">
        <v>0</v>
      </c>
      <c r="X4496" s="141">
        <v>0</v>
      </c>
      <c r="Y4496" s="141">
        <v>0</v>
      </c>
      <c r="Z4496" s="141">
        <v>0</v>
      </c>
      <c r="AA4496" s="114">
        <v>675000</v>
      </c>
      <c r="AB4496" s="114"/>
      <c r="AC4496" s="132"/>
      <c r="AD4496" s="141"/>
      <c r="AE4496" s="106">
        <v>0</v>
      </c>
      <c r="AF4496" s="106">
        <v>0</v>
      </c>
      <c r="AG4496" s="106">
        <v>0</v>
      </c>
      <c r="AH4496" s="114"/>
      <c r="AI4496" s="114"/>
      <c r="AJ4496" s="114"/>
      <c r="AK4496" s="119"/>
      <c r="AL4496" s="114"/>
      <c r="AM4496" s="114"/>
      <c r="AN4496" s="114">
        <f t="shared" si="140"/>
        <v>675000</v>
      </c>
      <c r="AO4496" s="114">
        <f t="shared" si="141"/>
        <v>25370700</v>
      </c>
      <c r="AP4496" s="114"/>
      <c r="AQ4496" s="114"/>
      <c r="AR4496" s="114"/>
      <c r="AS4496" s="114"/>
      <c r="AT4496" s="191"/>
    </row>
    <row r="4497" spans="1:46" s="216" customFormat="1" ht="15" customHeight="1" x14ac:dyDescent="0.2">
      <c r="A4497" s="104"/>
      <c r="B4497" s="104">
        <f>VLOOKUP(BJB!$F$9:$F$5599,Ctrl!$B$4:$C$399,2,0)</f>
        <v>16</v>
      </c>
      <c r="C4497" s="104">
        <f>VLOOKUP(BJB!$G$9:$G$5599,Ctrl!$E$4:$F$399,2,0)</f>
        <v>0</v>
      </c>
      <c r="D4497" s="219">
        <v>1</v>
      </c>
      <c r="E4497" s="104" t="str">
        <f>VLOOKUP(BJB!$F$9:$F$5599,Ctrl!$B$4:$D$399,3,0)</f>
        <v>I</v>
      </c>
      <c r="F4497" s="139" t="s">
        <v>10525</v>
      </c>
      <c r="G4497" s="139" t="s">
        <v>10255</v>
      </c>
      <c r="H4497" s="125"/>
      <c r="I4497" s="220">
        <f>IF(G4496=BJB!$G40,I4496+1,1)</f>
        <v>1</v>
      </c>
      <c r="J4497" s="912" t="s">
        <v>24334</v>
      </c>
      <c r="K4497" s="121" t="s">
        <v>77</v>
      </c>
      <c r="L4497" s="104" t="s">
        <v>6477</v>
      </c>
      <c r="M4497" s="104" t="s">
        <v>78</v>
      </c>
      <c r="N4497" s="120">
        <v>40409</v>
      </c>
      <c r="O4497" s="114">
        <v>50000000</v>
      </c>
      <c r="P4497" s="105" t="s">
        <v>6222</v>
      </c>
      <c r="Q4497" s="120" t="s">
        <v>6222</v>
      </c>
      <c r="R4497" s="890">
        <v>0</v>
      </c>
      <c r="S4497" s="108" t="s">
        <v>6795</v>
      </c>
      <c r="T4497" s="120">
        <v>40781</v>
      </c>
      <c r="U4497" s="114">
        <v>33646150</v>
      </c>
      <c r="V4497" s="109" t="s">
        <v>6222</v>
      </c>
      <c r="W4497" s="141">
        <v>0</v>
      </c>
      <c r="X4497" s="141">
        <v>0</v>
      </c>
      <c r="Y4497" s="141">
        <v>0</v>
      </c>
      <c r="Z4497" s="141">
        <v>0</v>
      </c>
      <c r="AA4497" s="114">
        <v>0</v>
      </c>
      <c r="AB4497" s="114"/>
      <c r="AC4497" s="114"/>
      <c r="AD4497" s="141"/>
      <c r="AE4497" s="106">
        <v>0</v>
      </c>
      <c r="AF4497" s="106">
        <v>0</v>
      </c>
      <c r="AG4497" s="106">
        <v>0</v>
      </c>
      <c r="AH4497" s="114"/>
      <c r="AI4497" s="114"/>
      <c r="AJ4497" s="114"/>
      <c r="AK4497" s="114"/>
      <c r="AL4497" s="114"/>
      <c r="AM4497" s="114"/>
      <c r="AN4497" s="114">
        <f t="shared" si="140"/>
        <v>0</v>
      </c>
      <c r="AO4497" s="114">
        <f t="shared" si="141"/>
        <v>33646150</v>
      </c>
      <c r="AP4497" s="114"/>
      <c r="AQ4497" s="114"/>
      <c r="AR4497" s="114"/>
      <c r="AS4497" s="114"/>
      <c r="AT4497" s="190"/>
    </row>
    <row r="4498" spans="1:46" s="216" customFormat="1" ht="15" customHeight="1" x14ac:dyDescent="0.2">
      <c r="A4498" s="104"/>
      <c r="B4498" s="104">
        <f>VLOOKUP(BJB!$F$9:$F$5599,Ctrl!$B$4:$C$399,2,0)</f>
        <v>16</v>
      </c>
      <c r="C4498" s="104">
        <f>VLOOKUP(BJB!$G$9:$G$5599,Ctrl!$E$4:$F$399,2,0)</f>
        <v>0</v>
      </c>
      <c r="D4498" s="219">
        <v>1</v>
      </c>
      <c r="E4498" s="104" t="str">
        <f>VLOOKUP(BJB!$F$9:$F$5599,Ctrl!$B$4:$D$399,3,0)</f>
        <v>I</v>
      </c>
      <c r="F4498" s="139" t="s">
        <v>10525</v>
      </c>
      <c r="G4498" s="139" t="s">
        <v>10255</v>
      </c>
      <c r="H4498" s="125"/>
      <c r="I4498" s="220">
        <f>IF(G4497=BJB!$G41,I4497+1,1)</f>
        <v>1</v>
      </c>
      <c r="J4498" s="912" t="s">
        <v>24335</v>
      </c>
      <c r="K4498" s="121" t="s">
        <v>79</v>
      </c>
      <c r="L4498" s="104" t="s">
        <v>6477</v>
      </c>
      <c r="M4498" s="104" t="s">
        <v>80</v>
      </c>
      <c r="N4498" s="120">
        <v>40476</v>
      </c>
      <c r="O4498" s="114">
        <v>30000000</v>
      </c>
      <c r="P4498" s="105" t="s">
        <v>6222</v>
      </c>
      <c r="Q4498" s="120" t="s">
        <v>6222</v>
      </c>
      <c r="R4498" s="890">
        <v>0</v>
      </c>
      <c r="S4498" s="108" t="s">
        <v>6795</v>
      </c>
      <c r="T4498" s="120">
        <v>40781</v>
      </c>
      <c r="U4498" s="114">
        <v>18456134</v>
      </c>
      <c r="V4498" s="109" t="s">
        <v>6222</v>
      </c>
      <c r="W4498" s="141">
        <v>0</v>
      </c>
      <c r="X4498" s="141">
        <v>0</v>
      </c>
      <c r="Y4498" s="141">
        <v>0</v>
      </c>
      <c r="Z4498" s="141">
        <v>0</v>
      </c>
      <c r="AA4498" s="114">
        <v>0</v>
      </c>
      <c r="AB4498" s="114"/>
      <c r="AC4498" s="114"/>
      <c r="AD4498" s="141"/>
      <c r="AE4498" s="106">
        <v>0</v>
      </c>
      <c r="AF4498" s="106">
        <v>0</v>
      </c>
      <c r="AG4498" s="106">
        <v>0</v>
      </c>
      <c r="AH4498" s="114"/>
      <c r="AI4498" s="114"/>
      <c r="AJ4498" s="114"/>
      <c r="AK4498" s="114"/>
      <c r="AL4498" s="114"/>
      <c r="AM4498" s="114"/>
      <c r="AN4498" s="114">
        <f t="shared" si="140"/>
        <v>0</v>
      </c>
      <c r="AO4498" s="114">
        <f t="shared" si="141"/>
        <v>18456134</v>
      </c>
      <c r="AP4498" s="114"/>
      <c r="AQ4498" s="114"/>
      <c r="AR4498" s="114"/>
      <c r="AS4498" s="114"/>
      <c r="AT4498" s="190"/>
    </row>
    <row r="4499" spans="1:46" s="216" customFormat="1" ht="15" customHeight="1" x14ac:dyDescent="0.2">
      <c r="A4499" s="104"/>
      <c r="B4499" s="104">
        <f>VLOOKUP(BJB!$F$9:$F$5599,Ctrl!$B$4:$C$399,2,0)</f>
        <v>16</v>
      </c>
      <c r="C4499" s="104">
        <f>VLOOKUP(BJB!$G$9:$G$5599,Ctrl!$E$4:$F$399,2,0)</f>
        <v>0</v>
      </c>
      <c r="D4499" s="219">
        <v>1</v>
      </c>
      <c r="E4499" s="104" t="str">
        <f>VLOOKUP(BJB!$F$9:$F$5599,Ctrl!$B$4:$D$399,3,0)</f>
        <v>I</v>
      </c>
      <c r="F4499" s="139" t="s">
        <v>10525</v>
      </c>
      <c r="G4499" s="139" t="s">
        <v>10255</v>
      </c>
      <c r="H4499" s="125"/>
      <c r="I4499" s="220">
        <f>IF(G4498=BJB!$G42,I4498+1,1)</f>
        <v>1</v>
      </c>
      <c r="J4499" s="912" t="s">
        <v>24336</v>
      </c>
      <c r="K4499" s="121" t="s">
        <v>81</v>
      </c>
      <c r="L4499" s="104" t="s">
        <v>6477</v>
      </c>
      <c r="M4499" s="104" t="s">
        <v>82</v>
      </c>
      <c r="N4499" s="120">
        <v>40445</v>
      </c>
      <c r="O4499" s="114">
        <v>50000000</v>
      </c>
      <c r="P4499" s="105" t="s">
        <v>6222</v>
      </c>
      <c r="Q4499" s="120" t="s">
        <v>6222</v>
      </c>
      <c r="R4499" s="890">
        <v>0</v>
      </c>
      <c r="S4499" s="108" t="s">
        <v>6795</v>
      </c>
      <c r="T4499" s="120">
        <v>40781</v>
      </c>
      <c r="U4499" s="114">
        <v>34019395</v>
      </c>
      <c r="V4499" s="109" t="s">
        <v>6222</v>
      </c>
      <c r="W4499" s="141">
        <v>0</v>
      </c>
      <c r="X4499" s="141">
        <v>0</v>
      </c>
      <c r="Y4499" s="141">
        <v>0</v>
      </c>
      <c r="Z4499" s="141">
        <v>0</v>
      </c>
      <c r="AA4499" s="114">
        <v>0</v>
      </c>
      <c r="AB4499" s="114"/>
      <c r="AC4499" s="114"/>
      <c r="AD4499" s="141"/>
      <c r="AE4499" s="106">
        <v>0</v>
      </c>
      <c r="AF4499" s="106">
        <v>0</v>
      </c>
      <c r="AG4499" s="106">
        <v>0</v>
      </c>
      <c r="AH4499" s="136"/>
      <c r="AI4499" s="136"/>
      <c r="AJ4499" s="136"/>
      <c r="AK4499" s="136"/>
      <c r="AL4499" s="136"/>
      <c r="AM4499" s="114"/>
      <c r="AN4499" s="114">
        <f t="shared" si="140"/>
        <v>0</v>
      </c>
      <c r="AO4499" s="114">
        <f t="shared" si="141"/>
        <v>34019395</v>
      </c>
      <c r="AP4499" s="114"/>
      <c r="AQ4499" s="114"/>
      <c r="AR4499" s="114"/>
      <c r="AS4499" s="114"/>
      <c r="AT4499" s="190"/>
    </row>
    <row r="4500" spans="1:46" s="216" customFormat="1" ht="15" customHeight="1" x14ac:dyDescent="0.2">
      <c r="A4500" s="104"/>
      <c r="B4500" s="104">
        <f>VLOOKUP(BJB!$F$9:$F$5599,Ctrl!$B$4:$C$399,2,0)</f>
        <v>16</v>
      </c>
      <c r="C4500" s="104">
        <f>VLOOKUP(BJB!$G$9:$G$5599,Ctrl!$E$4:$F$399,2,0)</f>
        <v>0</v>
      </c>
      <c r="D4500" s="219">
        <v>1</v>
      </c>
      <c r="E4500" s="104" t="str">
        <f>VLOOKUP(BJB!$F$9:$F$5599,Ctrl!$B$4:$D$399,3,0)</f>
        <v>I</v>
      </c>
      <c r="F4500" s="139" t="s">
        <v>10525</v>
      </c>
      <c r="G4500" s="139" t="s">
        <v>10255</v>
      </c>
      <c r="H4500" s="125"/>
      <c r="I4500" s="220">
        <f>IF(G4499=BJB!$G43,I4499+1,1)</f>
        <v>1</v>
      </c>
      <c r="J4500" s="912" t="s">
        <v>24337</v>
      </c>
      <c r="K4500" s="121" t="s">
        <v>83</v>
      </c>
      <c r="L4500" s="104" t="s">
        <v>6477</v>
      </c>
      <c r="M4500" s="104" t="s">
        <v>84</v>
      </c>
      <c r="N4500" s="120">
        <v>40598</v>
      </c>
      <c r="O4500" s="114">
        <v>50000000</v>
      </c>
      <c r="P4500" s="105" t="s">
        <v>6222</v>
      </c>
      <c r="Q4500" s="120" t="s">
        <v>6222</v>
      </c>
      <c r="R4500" s="890">
        <v>0</v>
      </c>
      <c r="S4500" s="108" t="s">
        <v>6795</v>
      </c>
      <c r="T4500" s="120">
        <v>40781</v>
      </c>
      <c r="U4500" s="114">
        <v>37500000</v>
      </c>
      <c r="V4500" s="109" t="s">
        <v>6222</v>
      </c>
      <c r="W4500" s="141">
        <v>0</v>
      </c>
      <c r="X4500" s="141">
        <v>0</v>
      </c>
      <c r="Y4500" s="141">
        <v>0</v>
      </c>
      <c r="Z4500" s="141">
        <v>0</v>
      </c>
      <c r="AA4500" s="114">
        <v>0</v>
      </c>
      <c r="AB4500" s="114"/>
      <c r="AC4500" s="114"/>
      <c r="AD4500" s="141"/>
      <c r="AE4500" s="106">
        <v>0</v>
      </c>
      <c r="AF4500" s="106">
        <v>0</v>
      </c>
      <c r="AG4500" s="106">
        <v>0</v>
      </c>
      <c r="AH4500" s="114"/>
      <c r="AI4500" s="114"/>
      <c r="AJ4500" s="114"/>
      <c r="AK4500" s="114"/>
      <c r="AL4500" s="114"/>
      <c r="AM4500" s="114"/>
      <c r="AN4500" s="114">
        <f t="shared" si="140"/>
        <v>0</v>
      </c>
      <c r="AO4500" s="114">
        <f t="shared" si="141"/>
        <v>37500000</v>
      </c>
      <c r="AP4500" s="114"/>
      <c r="AQ4500" s="114"/>
      <c r="AR4500" s="114"/>
      <c r="AS4500" s="114"/>
      <c r="AT4500" s="190"/>
    </row>
    <row r="4501" spans="1:46" s="216" customFormat="1" ht="15" customHeight="1" x14ac:dyDescent="0.2">
      <c r="A4501" s="104"/>
      <c r="B4501" s="104">
        <f>VLOOKUP(BJB!$F$9:$F$5599,Ctrl!$B$4:$C$399,2,0)</f>
        <v>16</v>
      </c>
      <c r="C4501" s="104">
        <f>VLOOKUP(BJB!$G$9:$G$5599,Ctrl!$E$4:$F$399,2,0)</f>
        <v>0</v>
      </c>
      <c r="D4501" s="219">
        <v>1</v>
      </c>
      <c r="E4501" s="104" t="str">
        <f>VLOOKUP(BJB!$F$9:$F$5599,Ctrl!$B$4:$D$399,3,0)</f>
        <v>I</v>
      </c>
      <c r="F4501" s="139" t="s">
        <v>10525</v>
      </c>
      <c r="G4501" s="139" t="s">
        <v>10255</v>
      </c>
      <c r="H4501" s="125"/>
      <c r="I4501" s="220">
        <f>IF(G4500=BJB!$G44,I4500+1,1)</f>
        <v>1</v>
      </c>
      <c r="J4501" s="912" t="s">
        <v>24338</v>
      </c>
      <c r="K4501" s="121" t="s">
        <v>85</v>
      </c>
      <c r="L4501" s="104" t="s">
        <v>6477</v>
      </c>
      <c r="M4501" s="104" t="s">
        <v>86</v>
      </c>
      <c r="N4501" s="120">
        <v>40525</v>
      </c>
      <c r="O4501" s="114">
        <v>50000000</v>
      </c>
      <c r="P4501" s="105" t="s">
        <v>6222</v>
      </c>
      <c r="Q4501" s="120" t="s">
        <v>6222</v>
      </c>
      <c r="R4501" s="890">
        <v>0</v>
      </c>
      <c r="S4501" s="108" t="s">
        <v>6796</v>
      </c>
      <c r="T4501" s="120">
        <v>40815</v>
      </c>
      <c r="U4501" s="114">
        <v>24617613</v>
      </c>
      <c r="V4501" s="109" t="s">
        <v>6222</v>
      </c>
      <c r="W4501" s="141">
        <v>0</v>
      </c>
      <c r="X4501" s="141">
        <v>0</v>
      </c>
      <c r="Y4501" s="141">
        <v>0</v>
      </c>
      <c r="Z4501" s="141">
        <v>0</v>
      </c>
      <c r="AA4501" s="114">
        <v>0</v>
      </c>
      <c r="AB4501" s="136"/>
      <c r="AC4501" s="136"/>
      <c r="AD4501" s="141"/>
      <c r="AE4501" s="106">
        <v>0</v>
      </c>
      <c r="AF4501" s="106">
        <v>0</v>
      </c>
      <c r="AG4501" s="106">
        <v>0</v>
      </c>
      <c r="AH4501" s="114"/>
      <c r="AI4501" s="114"/>
      <c r="AJ4501" s="114"/>
      <c r="AK4501" s="114"/>
      <c r="AL4501" s="114"/>
      <c r="AM4501" s="114"/>
      <c r="AN4501" s="114">
        <f t="shared" si="140"/>
        <v>0</v>
      </c>
      <c r="AO4501" s="114">
        <f t="shared" si="141"/>
        <v>24617613</v>
      </c>
      <c r="AP4501" s="114"/>
      <c r="AQ4501" s="114"/>
      <c r="AR4501" s="114"/>
      <c r="AS4501" s="114"/>
      <c r="AT4501" s="190"/>
    </row>
    <row r="4502" spans="1:46" s="216" customFormat="1" ht="15" customHeight="1" x14ac:dyDescent="0.2">
      <c r="A4502" s="104"/>
      <c r="B4502" s="104">
        <f>VLOOKUP(BJB!$F$9:$F$5599,Ctrl!$B$4:$C$399,2,0)</f>
        <v>16</v>
      </c>
      <c r="C4502" s="104">
        <f>VLOOKUP(BJB!$G$9:$G$5599,Ctrl!$E$4:$F$399,2,0)</f>
        <v>0</v>
      </c>
      <c r="D4502" s="219">
        <v>1</v>
      </c>
      <c r="E4502" s="104" t="str">
        <f>VLOOKUP(BJB!$F$9:$F$5599,Ctrl!$B$4:$D$399,3,0)</f>
        <v>I</v>
      </c>
      <c r="F4502" s="139" t="s">
        <v>10525</v>
      </c>
      <c r="G4502" s="139" t="s">
        <v>10255</v>
      </c>
      <c r="H4502" s="125" t="s">
        <v>6746</v>
      </c>
      <c r="I4502" s="220">
        <f>IF(G4501=BJB!$G45,I4501+1,1)</f>
        <v>1</v>
      </c>
      <c r="J4502" s="912" t="s">
        <v>24339</v>
      </c>
      <c r="K4502" s="121" t="s">
        <v>5440</v>
      </c>
      <c r="L4502" s="104" t="s">
        <v>6477</v>
      </c>
      <c r="M4502" s="104" t="s">
        <v>87</v>
      </c>
      <c r="N4502" s="120">
        <v>40511</v>
      </c>
      <c r="O4502" s="114">
        <v>60000000</v>
      </c>
      <c r="P4502" s="105" t="s">
        <v>6222</v>
      </c>
      <c r="Q4502" s="120" t="s">
        <v>6222</v>
      </c>
      <c r="R4502" s="890">
        <v>0</v>
      </c>
      <c r="S4502" s="108" t="s">
        <v>6797</v>
      </c>
      <c r="T4502" s="109">
        <v>40906</v>
      </c>
      <c r="U4502" s="114">
        <v>44923625</v>
      </c>
      <c r="V4502" s="109" t="s">
        <v>6222</v>
      </c>
      <c r="W4502" s="141">
        <v>0</v>
      </c>
      <c r="X4502" s="141">
        <v>0</v>
      </c>
      <c r="Y4502" s="141">
        <v>0</v>
      </c>
      <c r="Z4502" s="141">
        <v>0</v>
      </c>
      <c r="AA4502" s="114">
        <v>52946161</v>
      </c>
      <c r="AB4502" s="114"/>
      <c r="AC4502" s="132"/>
      <c r="AD4502" s="141"/>
      <c r="AE4502" s="106">
        <v>0</v>
      </c>
      <c r="AF4502" s="106">
        <v>0</v>
      </c>
      <c r="AG4502" s="106">
        <v>0</v>
      </c>
      <c r="AH4502" s="136"/>
      <c r="AI4502" s="114"/>
      <c r="AJ4502" s="114"/>
      <c r="AK4502" s="119"/>
      <c r="AL4502" s="114"/>
      <c r="AM4502" s="114"/>
      <c r="AN4502" s="114">
        <f t="shared" si="140"/>
        <v>52946161</v>
      </c>
      <c r="AO4502" s="114">
        <f t="shared" si="141"/>
        <v>0</v>
      </c>
      <c r="AP4502" s="114"/>
      <c r="AQ4502" s="114"/>
      <c r="AR4502" s="114"/>
      <c r="AS4502" s="114"/>
      <c r="AT4502" s="190"/>
    </row>
    <row r="4503" spans="1:46" s="216" customFormat="1" ht="15" customHeight="1" x14ac:dyDescent="0.2">
      <c r="A4503" s="104"/>
      <c r="B4503" s="104">
        <f>VLOOKUP(BJB!$F$9:$F$5599,Ctrl!$B$4:$C$399,2,0)</f>
        <v>16</v>
      </c>
      <c r="C4503" s="104">
        <f>VLOOKUP(BJB!$G$9:$G$5599,Ctrl!$E$4:$F$399,2,0)</f>
        <v>0</v>
      </c>
      <c r="D4503" s="219">
        <v>1</v>
      </c>
      <c r="E4503" s="104" t="str">
        <f>VLOOKUP(BJB!$F$9:$F$5599,Ctrl!$B$4:$D$399,3,0)</f>
        <v>I</v>
      </c>
      <c r="F4503" s="139" t="s">
        <v>10525</v>
      </c>
      <c r="G4503" s="139" t="s">
        <v>10255</v>
      </c>
      <c r="H4503" s="125">
        <v>1101026000024</v>
      </c>
      <c r="I4503" s="220">
        <f>IF(G4502=BJB!$G46,I4502+1,1)</f>
        <v>1</v>
      </c>
      <c r="J4503" s="912" t="s">
        <v>24340</v>
      </c>
      <c r="K4503" s="121" t="s">
        <v>88</v>
      </c>
      <c r="L4503" s="104" t="s">
        <v>6477</v>
      </c>
      <c r="M4503" s="104" t="s">
        <v>89</v>
      </c>
      <c r="N4503" s="120">
        <v>40497</v>
      </c>
      <c r="O4503" s="114">
        <v>100000000</v>
      </c>
      <c r="P4503" s="105" t="s">
        <v>6222</v>
      </c>
      <c r="Q4503" s="120" t="s">
        <v>6222</v>
      </c>
      <c r="R4503" s="890">
        <v>0</v>
      </c>
      <c r="S4503" s="108" t="s">
        <v>6797</v>
      </c>
      <c r="T4503" s="109">
        <v>40906</v>
      </c>
      <c r="U4503" s="114">
        <v>72821753</v>
      </c>
      <c r="V4503" s="109" t="s">
        <v>6222</v>
      </c>
      <c r="W4503" s="141">
        <v>0</v>
      </c>
      <c r="X4503" s="141">
        <v>0</v>
      </c>
      <c r="Y4503" s="141">
        <v>0</v>
      </c>
      <c r="Z4503" s="141">
        <v>0</v>
      </c>
      <c r="AA4503" s="114">
        <v>72821753</v>
      </c>
      <c r="AB4503" s="114"/>
      <c r="AC4503" s="132"/>
      <c r="AD4503" s="141"/>
      <c r="AE4503" s="106">
        <v>0</v>
      </c>
      <c r="AF4503" s="106">
        <v>0</v>
      </c>
      <c r="AG4503" s="106">
        <v>0</v>
      </c>
      <c r="AH4503" s="136"/>
      <c r="AI4503" s="114"/>
      <c r="AJ4503" s="114"/>
      <c r="AK4503" s="119"/>
      <c r="AL4503" s="114"/>
      <c r="AM4503" s="114"/>
      <c r="AN4503" s="114">
        <f t="shared" si="140"/>
        <v>72821753</v>
      </c>
      <c r="AO4503" s="114">
        <f t="shared" si="141"/>
        <v>0</v>
      </c>
      <c r="AP4503" s="114"/>
      <c r="AQ4503" s="114"/>
      <c r="AR4503" s="114"/>
      <c r="AS4503" s="114"/>
      <c r="AT4503" s="190"/>
    </row>
    <row r="4504" spans="1:46" s="216" customFormat="1" ht="15" customHeight="1" x14ac:dyDescent="0.2">
      <c r="A4504" s="104"/>
      <c r="B4504" s="104">
        <f>VLOOKUP(BJB!$F$9:$F$5599,Ctrl!$B$4:$C$399,2,0)</f>
        <v>16</v>
      </c>
      <c r="C4504" s="104">
        <f>VLOOKUP(BJB!$G$9:$G$5599,Ctrl!$E$4:$F$399,2,0)</f>
        <v>0</v>
      </c>
      <c r="D4504" s="219">
        <v>1</v>
      </c>
      <c r="E4504" s="104" t="str">
        <f>VLOOKUP(BJB!$F$9:$F$5599,Ctrl!$B$4:$D$399,3,0)</f>
        <v>I</v>
      </c>
      <c r="F4504" s="139" t="s">
        <v>10525</v>
      </c>
      <c r="G4504" s="139" t="s">
        <v>10255</v>
      </c>
      <c r="H4504" s="125"/>
      <c r="I4504" s="220">
        <f>IF(G4503=BJB!$G47,I4503+1,1)</f>
        <v>1</v>
      </c>
      <c r="J4504" s="912" t="s">
        <v>24341</v>
      </c>
      <c r="K4504" s="121" t="s">
        <v>90</v>
      </c>
      <c r="L4504" s="104" t="s">
        <v>6477</v>
      </c>
      <c r="M4504" s="104" t="s">
        <v>91</v>
      </c>
      <c r="N4504" s="120">
        <v>40578</v>
      </c>
      <c r="O4504" s="114">
        <v>5000000</v>
      </c>
      <c r="P4504" s="105" t="s">
        <v>17329</v>
      </c>
      <c r="Q4504" s="120">
        <v>40967</v>
      </c>
      <c r="R4504" s="105">
        <v>1971888</v>
      </c>
      <c r="S4504" s="108" t="s">
        <v>6798</v>
      </c>
      <c r="T4504" s="109">
        <v>41019</v>
      </c>
      <c r="U4504" s="114">
        <v>1478916</v>
      </c>
      <c r="V4504" s="109">
        <v>41019</v>
      </c>
      <c r="W4504" s="141">
        <v>1478916</v>
      </c>
      <c r="X4504" s="141">
        <v>0</v>
      </c>
      <c r="Y4504" s="141">
        <v>0</v>
      </c>
      <c r="Z4504" s="141">
        <v>0</v>
      </c>
      <c r="AA4504" s="114">
        <v>1478916</v>
      </c>
      <c r="AB4504" s="114"/>
      <c r="AC4504" s="114"/>
      <c r="AD4504" s="141"/>
      <c r="AE4504" s="106">
        <v>0</v>
      </c>
      <c r="AF4504" s="106">
        <v>0</v>
      </c>
      <c r="AG4504" s="106">
        <v>0</v>
      </c>
      <c r="AH4504" s="136"/>
      <c r="AI4504" s="114"/>
      <c r="AJ4504" s="114"/>
      <c r="AK4504" s="114"/>
      <c r="AL4504" s="114"/>
      <c r="AM4504" s="114"/>
      <c r="AN4504" s="114">
        <f t="shared" si="140"/>
        <v>1478916</v>
      </c>
      <c r="AO4504" s="114">
        <f t="shared" si="141"/>
        <v>0</v>
      </c>
      <c r="AP4504" s="114"/>
      <c r="AQ4504" s="114"/>
      <c r="AR4504" s="114"/>
      <c r="AS4504" s="114"/>
      <c r="AT4504" s="190"/>
    </row>
    <row r="4505" spans="1:46" s="216" customFormat="1" ht="15" customHeight="1" x14ac:dyDescent="0.2">
      <c r="A4505" s="104"/>
      <c r="B4505" s="104">
        <f>VLOOKUP(BJB!$F$9:$F$5599,Ctrl!$B$4:$C$399,2,0)</f>
        <v>16</v>
      </c>
      <c r="C4505" s="104">
        <f>VLOOKUP(BJB!$G$9:$G$5599,Ctrl!$E$4:$F$399,2,0)</f>
        <v>0</v>
      </c>
      <c r="D4505" s="219">
        <v>1</v>
      </c>
      <c r="E4505" s="104" t="str">
        <f>VLOOKUP(BJB!$F$9:$F$5599,Ctrl!$B$4:$D$399,3,0)</f>
        <v>I</v>
      </c>
      <c r="F4505" s="139" t="s">
        <v>10525</v>
      </c>
      <c r="G4505" s="139" t="s">
        <v>10255</v>
      </c>
      <c r="H4505" s="125" t="s">
        <v>6339</v>
      </c>
      <c r="I4505" s="220">
        <f>IF(G4504=BJB!$G48,I4504+1,1)</f>
        <v>1</v>
      </c>
      <c r="J4505" s="912" t="s">
        <v>24342</v>
      </c>
      <c r="K4505" s="121" t="s">
        <v>5436</v>
      </c>
      <c r="L4505" s="104" t="s">
        <v>7835</v>
      </c>
      <c r="M4505" s="104" t="s">
        <v>92</v>
      </c>
      <c r="N4505" s="120">
        <v>40490</v>
      </c>
      <c r="O4505" s="114">
        <v>165000000</v>
      </c>
      <c r="P4505" s="105" t="s">
        <v>6222</v>
      </c>
      <c r="Q4505" s="120" t="s">
        <v>6222</v>
      </c>
      <c r="R4505" s="890">
        <v>0</v>
      </c>
      <c r="S4505" s="146" t="s">
        <v>6799</v>
      </c>
      <c r="T4505" s="120">
        <v>40849</v>
      </c>
      <c r="U4505" s="114">
        <v>123750000</v>
      </c>
      <c r="V4505" s="109" t="s">
        <v>6222</v>
      </c>
      <c r="W4505" s="141">
        <v>0</v>
      </c>
      <c r="X4505" s="141">
        <v>0</v>
      </c>
      <c r="Y4505" s="141">
        <v>0</v>
      </c>
      <c r="Z4505" s="141">
        <v>0</v>
      </c>
      <c r="AA4505" s="114">
        <v>123750000</v>
      </c>
      <c r="AB4505" s="114"/>
      <c r="AC4505" s="132"/>
      <c r="AD4505" s="141"/>
      <c r="AE4505" s="106">
        <v>0</v>
      </c>
      <c r="AF4505" s="106">
        <v>0</v>
      </c>
      <c r="AG4505" s="106">
        <v>0</v>
      </c>
      <c r="AH4505" s="136"/>
      <c r="AI4505" s="114"/>
      <c r="AJ4505" s="114"/>
      <c r="AK4505" s="119"/>
      <c r="AL4505" s="114"/>
      <c r="AM4505" s="114"/>
      <c r="AN4505" s="114">
        <f t="shared" si="140"/>
        <v>123750000</v>
      </c>
      <c r="AO4505" s="114">
        <f t="shared" si="141"/>
        <v>0</v>
      </c>
      <c r="AP4505" s="114"/>
      <c r="AQ4505" s="114"/>
      <c r="AR4505" s="114"/>
      <c r="AS4505" s="114"/>
      <c r="AT4505" s="190"/>
    </row>
    <row r="4506" spans="1:46" s="216" customFormat="1" ht="15" customHeight="1" x14ac:dyDescent="0.2">
      <c r="A4506" s="104"/>
      <c r="B4506" s="104">
        <f>VLOOKUP(BJB!$F$9:$F$5599,Ctrl!$B$4:$C$399,2,0)</f>
        <v>16</v>
      </c>
      <c r="C4506" s="104">
        <f>VLOOKUP(BJB!$G$9:$G$5599,Ctrl!$E$4:$F$399,2,0)</f>
        <v>0</v>
      </c>
      <c r="D4506" s="219">
        <v>1</v>
      </c>
      <c r="E4506" s="104" t="str">
        <f>VLOOKUP(BJB!$F$9:$F$5599,Ctrl!$B$4:$D$399,3,0)</f>
        <v>I</v>
      </c>
      <c r="F4506" s="139" t="s">
        <v>10525</v>
      </c>
      <c r="G4506" s="139" t="s">
        <v>10255</v>
      </c>
      <c r="H4506" s="125">
        <v>1110908000697</v>
      </c>
      <c r="I4506" s="220">
        <f>IF(G4505=BJB!$G49,I4505+1,1)</f>
        <v>1</v>
      </c>
      <c r="J4506" s="912" t="s">
        <v>24343</v>
      </c>
      <c r="K4506" s="121" t="s">
        <v>93</v>
      </c>
      <c r="L4506" s="104" t="s">
        <v>6476</v>
      </c>
      <c r="M4506" s="104" t="s">
        <v>94</v>
      </c>
      <c r="N4506" s="120">
        <v>40875</v>
      </c>
      <c r="O4506" s="114">
        <v>201083333</v>
      </c>
      <c r="P4506" s="105" t="s">
        <v>17330</v>
      </c>
      <c r="Q4506" s="120">
        <v>41071</v>
      </c>
      <c r="R4506" s="105">
        <v>195840961</v>
      </c>
      <c r="S4506" s="108" t="s">
        <v>95</v>
      </c>
      <c r="T4506" s="109">
        <v>41120</v>
      </c>
      <c r="U4506" s="114">
        <v>48960240</v>
      </c>
      <c r="V4506" s="109">
        <v>41120</v>
      </c>
      <c r="W4506" s="141">
        <v>48960240</v>
      </c>
      <c r="X4506" s="141">
        <v>0</v>
      </c>
      <c r="Y4506" s="141">
        <v>0</v>
      </c>
      <c r="Z4506" s="141">
        <v>0</v>
      </c>
      <c r="AA4506" s="114">
        <v>42369203</v>
      </c>
      <c r="AB4506" s="114"/>
      <c r="AC4506" s="132"/>
      <c r="AD4506" s="141"/>
      <c r="AE4506" s="106">
        <v>0</v>
      </c>
      <c r="AF4506" s="106">
        <v>0</v>
      </c>
      <c r="AG4506" s="106">
        <v>0</v>
      </c>
      <c r="AH4506" s="136"/>
      <c r="AI4506" s="114"/>
      <c r="AJ4506" s="114"/>
      <c r="AK4506" s="119"/>
      <c r="AL4506" s="114"/>
      <c r="AM4506" s="114"/>
      <c r="AN4506" s="114">
        <f t="shared" si="140"/>
        <v>42369203</v>
      </c>
      <c r="AO4506" s="114">
        <f t="shared" si="141"/>
        <v>6591037</v>
      </c>
      <c r="AP4506" s="114"/>
      <c r="AQ4506" s="114"/>
      <c r="AR4506" s="114"/>
      <c r="AS4506" s="114"/>
      <c r="AT4506" s="190"/>
    </row>
    <row r="4507" spans="1:46" s="216" customFormat="1" ht="15" customHeight="1" x14ac:dyDescent="0.2">
      <c r="A4507" s="104"/>
      <c r="B4507" s="104">
        <f>VLOOKUP(BJB!$F$9:$F$5599,Ctrl!$B$4:$C$399,2,0)</f>
        <v>16</v>
      </c>
      <c r="C4507" s="104">
        <f>VLOOKUP(BJB!$G$9:$G$5599,Ctrl!$E$4:$F$399,2,0)</f>
        <v>6</v>
      </c>
      <c r="D4507" s="219">
        <v>1</v>
      </c>
      <c r="E4507" s="104" t="str">
        <f>VLOOKUP(BJB!$F$9:$F$5599,Ctrl!$B$4:$D$399,3,0)</f>
        <v>I</v>
      </c>
      <c r="F4507" s="139" t="s">
        <v>10525</v>
      </c>
      <c r="G4507" s="139" t="s">
        <v>6530</v>
      </c>
      <c r="H4507" s="125">
        <v>1100315000882</v>
      </c>
      <c r="I4507" s="220">
        <f>IF(G4506=BJB!$G191,I4506+1,1)</f>
        <v>1</v>
      </c>
      <c r="J4507" s="912" t="s">
        <v>24344</v>
      </c>
      <c r="K4507" s="121" t="s">
        <v>10853</v>
      </c>
      <c r="L4507" s="227" t="s">
        <v>6477</v>
      </c>
      <c r="M4507" s="104" t="s">
        <v>199</v>
      </c>
      <c r="N4507" s="109">
        <v>40260</v>
      </c>
      <c r="O4507" s="112">
        <v>40000000</v>
      </c>
      <c r="P4507" s="105" t="s">
        <v>6222</v>
      </c>
      <c r="Q4507" s="120" t="s">
        <v>6222</v>
      </c>
      <c r="R4507" s="890">
        <v>0</v>
      </c>
      <c r="S4507" s="108" t="s">
        <v>6823</v>
      </c>
      <c r="T4507" s="109">
        <v>40676</v>
      </c>
      <c r="U4507" s="112">
        <v>25340128</v>
      </c>
      <c r="V4507" s="109" t="s">
        <v>6222</v>
      </c>
      <c r="W4507" s="141">
        <v>0</v>
      </c>
      <c r="X4507" s="141">
        <v>0</v>
      </c>
      <c r="Y4507" s="141">
        <v>0</v>
      </c>
      <c r="Z4507" s="141">
        <v>0</v>
      </c>
      <c r="AA4507" s="150">
        <v>17050009</v>
      </c>
      <c r="AB4507" s="150"/>
      <c r="AC4507" s="132"/>
      <c r="AD4507" s="141"/>
      <c r="AE4507" s="106">
        <v>0</v>
      </c>
      <c r="AF4507" s="106">
        <v>0</v>
      </c>
      <c r="AG4507" s="106">
        <v>0</v>
      </c>
      <c r="AH4507" s="113"/>
      <c r="AI4507" s="112"/>
      <c r="AJ4507" s="112"/>
      <c r="AK4507" s="119"/>
      <c r="AL4507" s="112"/>
      <c r="AM4507" s="112"/>
      <c r="AN4507" s="114">
        <f t="shared" si="140"/>
        <v>17050009</v>
      </c>
      <c r="AO4507" s="114">
        <f t="shared" si="141"/>
        <v>8290119</v>
      </c>
      <c r="AP4507" s="114"/>
      <c r="AQ4507" s="114"/>
      <c r="AR4507" s="114"/>
      <c r="AS4507" s="114"/>
      <c r="AT4507" s="190"/>
    </row>
    <row r="4508" spans="1:46" s="216" customFormat="1" ht="15" customHeight="1" x14ac:dyDescent="0.2">
      <c r="A4508" s="104"/>
      <c r="B4508" s="104">
        <f>VLOOKUP(BJB!$F$9:$F$5599,Ctrl!$B$4:$C$399,2,0)</f>
        <v>16</v>
      </c>
      <c r="C4508" s="104">
        <f>VLOOKUP(BJB!$G$9:$G$5599,Ctrl!$E$4:$F$399,2,0)</f>
        <v>0</v>
      </c>
      <c r="D4508" s="219">
        <v>1</v>
      </c>
      <c r="E4508" s="104" t="str">
        <f>VLOOKUP(BJB!$F$9:$F$5599,Ctrl!$B$4:$D$399,3,0)</f>
        <v>I</v>
      </c>
      <c r="F4508" s="139" t="s">
        <v>10525</v>
      </c>
      <c r="G4508" s="139" t="s">
        <v>10255</v>
      </c>
      <c r="H4508" s="125">
        <v>1080915000508</v>
      </c>
      <c r="I4508" s="220">
        <f>IF(G4507=BJB!$G50,I4507+1,1)</f>
        <v>1</v>
      </c>
      <c r="J4508" s="912" t="s">
        <v>24345</v>
      </c>
      <c r="K4508" s="121" t="s">
        <v>96</v>
      </c>
      <c r="L4508" s="104" t="s">
        <v>6476</v>
      </c>
      <c r="M4508" s="104" t="s">
        <v>97</v>
      </c>
      <c r="N4508" s="109">
        <v>39717</v>
      </c>
      <c r="O4508" s="114">
        <v>56000000</v>
      </c>
      <c r="P4508" s="105" t="s">
        <v>17331</v>
      </c>
      <c r="Q4508" s="120">
        <v>41100</v>
      </c>
      <c r="R4508" s="105">
        <v>50252101</v>
      </c>
      <c r="S4508" s="108" t="s">
        <v>98</v>
      </c>
      <c r="T4508" s="109">
        <v>41145</v>
      </c>
      <c r="U4508" s="114">
        <v>50252101</v>
      </c>
      <c r="V4508" s="109">
        <v>41145</v>
      </c>
      <c r="W4508" s="141">
        <v>50252101</v>
      </c>
      <c r="X4508" s="141">
        <v>0</v>
      </c>
      <c r="Y4508" s="141">
        <v>0</v>
      </c>
      <c r="Z4508" s="141">
        <v>0</v>
      </c>
      <c r="AA4508" s="114">
        <v>0</v>
      </c>
      <c r="AB4508" s="114"/>
      <c r="AC4508" s="132"/>
      <c r="AD4508" s="141"/>
      <c r="AE4508" s="106">
        <v>0</v>
      </c>
      <c r="AF4508" s="106">
        <v>0</v>
      </c>
      <c r="AG4508" s="106">
        <v>0</v>
      </c>
      <c r="AH4508" s="136"/>
      <c r="AI4508" s="114"/>
      <c r="AJ4508" s="114"/>
      <c r="AK4508" s="119"/>
      <c r="AL4508" s="114"/>
      <c r="AM4508" s="114"/>
      <c r="AN4508" s="114">
        <f t="shared" si="140"/>
        <v>0</v>
      </c>
      <c r="AO4508" s="114">
        <f t="shared" si="141"/>
        <v>50252101</v>
      </c>
      <c r="AP4508" s="114"/>
      <c r="AQ4508" s="114"/>
      <c r="AR4508" s="114"/>
      <c r="AS4508" s="114"/>
      <c r="AT4508" s="190"/>
    </row>
    <row r="4509" spans="1:46" s="216" customFormat="1" ht="15" customHeight="1" x14ac:dyDescent="0.2">
      <c r="A4509" s="104"/>
      <c r="B4509" s="104">
        <f>VLOOKUP(BJB!$F$9:$F$5599,Ctrl!$B$4:$C$399,2,0)</f>
        <v>16</v>
      </c>
      <c r="C4509" s="104">
        <f>VLOOKUP(BJB!$G$9:$G$5599,Ctrl!$E$4:$F$399,2,0)</f>
        <v>0</v>
      </c>
      <c r="D4509" s="219">
        <v>1</v>
      </c>
      <c r="E4509" s="104" t="str">
        <f>VLOOKUP(BJB!$F$9:$F$5599,Ctrl!$B$4:$D$399,3,0)</f>
        <v>I</v>
      </c>
      <c r="F4509" s="139" t="s">
        <v>10525</v>
      </c>
      <c r="G4509" s="139" t="s">
        <v>10255</v>
      </c>
      <c r="H4509" s="125">
        <v>1070521000744</v>
      </c>
      <c r="I4509" s="220">
        <f>IF(G4508=BJB!$G51,I4508+1,1)</f>
        <v>1</v>
      </c>
      <c r="J4509" s="912" t="s">
        <v>24346</v>
      </c>
      <c r="K4509" s="121" t="s">
        <v>99</v>
      </c>
      <c r="L4509" s="104" t="s">
        <v>6476</v>
      </c>
      <c r="M4509" s="104" t="s">
        <v>100</v>
      </c>
      <c r="N4509" s="109">
        <v>39233</v>
      </c>
      <c r="O4509" s="114">
        <v>45412500</v>
      </c>
      <c r="P4509" s="105" t="s">
        <v>17332</v>
      </c>
      <c r="Q4509" s="120">
        <v>41123</v>
      </c>
      <c r="R4509" s="105">
        <v>22912512</v>
      </c>
      <c r="S4509" s="108" t="s">
        <v>6800</v>
      </c>
      <c r="T4509" s="109">
        <v>41165</v>
      </c>
      <c r="U4509" s="114">
        <v>22912512</v>
      </c>
      <c r="V4509" s="109">
        <v>41165</v>
      </c>
      <c r="W4509" s="141">
        <v>22912512</v>
      </c>
      <c r="X4509" s="141">
        <v>0</v>
      </c>
      <c r="Y4509" s="141">
        <v>0</v>
      </c>
      <c r="Z4509" s="141">
        <v>0</v>
      </c>
      <c r="AA4509" s="114">
        <v>1800000</v>
      </c>
      <c r="AB4509" s="136"/>
      <c r="AC4509" s="132"/>
      <c r="AD4509" s="141"/>
      <c r="AE4509" s="106">
        <v>0</v>
      </c>
      <c r="AF4509" s="106">
        <v>0</v>
      </c>
      <c r="AG4509" s="106">
        <v>0</v>
      </c>
      <c r="AH4509" s="136"/>
      <c r="AI4509" s="114"/>
      <c r="AJ4509" s="114"/>
      <c r="AK4509" s="119"/>
      <c r="AL4509" s="114"/>
      <c r="AM4509" s="114"/>
      <c r="AN4509" s="114">
        <f t="shared" si="140"/>
        <v>1800000</v>
      </c>
      <c r="AO4509" s="114">
        <f t="shared" si="141"/>
        <v>21112512</v>
      </c>
      <c r="AP4509" s="114"/>
      <c r="AQ4509" s="114"/>
      <c r="AR4509" s="114"/>
      <c r="AS4509" s="114"/>
      <c r="AT4509" s="190"/>
    </row>
    <row r="4510" spans="1:46" s="216" customFormat="1" ht="15" customHeight="1" x14ac:dyDescent="0.2">
      <c r="A4510" s="104"/>
      <c r="B4510" s="104">
        <f>VLOOKUP(BJB!$F$9:$F$5599,Ctrl!$B$4:$C$399,2,0)</f>
        <v>16</v>
      </c>
      <c r="C4510" s="104">
        <f>VLOOKUP(BJB!$G$9:$G$5599,Ctrl!$E$4:$F$399,2,0)</f>
        <v>0</v>
      </c>
      <c r="D4510" s="219">
        <v>1</v>
      </c>
      <c r="E4510" s="104" t="str">
        <f>VLOOKUP(BJB!$F$9:$F$5599,Ctrl!$B$4:$D$399,3,0)</f>
        <v>I</v>
      </c>
      <c r="F4510" s="139" t="s">
        <v>10525</v>
      </c>
      <c r="G4510" s="139" t="s">
        <v>10255</v>
      </c>
      <c r="H4510" s="125" t="s">
        <v>6333</v>
      </c>
      <c r="I4510" s="220">
        <f>IF(G4509=BJB!$G52,I4509+1,1)</f>
        <v>1</v>
      </c>
      <c r="J4510" s="912" t="s">
        <v>24347</v>
      </c>
      <c r="K4510" s="121" t="s">
        <v>101</v>
      </c>
      <c r="L4510" s="104" t="s">
        <v>6477</v>
      </c>
      <c r="M4510" s="104" t="s">
        <v>102</v>
      </c>
      <c r="N4510" s="120">
        <v>40455</v>
      </c>
      <c r="O4510" s="114">
        <v>15000000</v>
      </c>
      <c r="P4510" s="105" t="s">
        <v>17333</v>
      </c>
      <c r="Q4510" s="120">
        <v>41106</v>
      </c>
      <c r="R4510" s="105">
        <v>8444439</v>
      </c>
      <c r="S4510" s="108" t="s">
        <v>6801</v>
      </c>
      <c r="T4510" s="109">
        <v>41150</v>
      </c>
      <c r="U4510" s="114">
        <v>6249996</v>
      </c>
      <c r="V4510" s="109">
        <v>41150</v>
      </c>
      <c r="W4510" s="141">
        <v>6249996</v>
      </c>
      <c r="X4510" s="141">
        <v>0</v>
      </c>
      <c r="Y4510" s="141">
        <v>0</v>
      </c>
      <c r="Z4510" s="141">
        <v>0</v>
      </c>
      <c r="AA4510" s="114">
        <v>1641668</v>
      </c>
      <c r="AB4510" s="114"/>
      <c r="AC4510" s="132"/>
      <c r="AD4510" s="141"/>
      <c r="AE4510" s="106">
        <v>0</v>
      </c>
      <c r="AF4510" s="106">
        <v>0</v>
      </c>
      <c r="AG4510" s="106">
        <v>0</v>
      </c>
      <c r="AH4510" s="136"/>
      <c r="AI4510" s="114"/>
      <c r="AJ4510" s="114"/>
      <c r="AK4510" s="119"/>
      <c r="AL4510" s="114"/>
      <c r="AM4510" s="114"/>
      <c r="AN4510" s="114">
        <f t="shared" si="140"/>
        <v>1641668</v>
      </c>
      <c r="AO4510" s="114">
        <f t="shared" si="141"/>
        <v>4608328</v>
      </c>
      <c r="AP4510" s="114"/>
      <c r="AQ4510" s="114"/>
      <c r="AR4510" s="114"/>
      <c r="AS4510" s="114"/>
      <c r="AT4510" s="189"/>
    </row>
    <row r="4511" spans="1:46" s="216" customFormat="1" ht="15" customHeight="1" x14ac:dyDescent="0.2">
      <c r="A4511" s="104"/>
      <c r="B4511" s="104">
        <f>VLOOKUP(BJB!$F$9:$F$5599,Ctrl!$B$4:$C$399,2,0)</f>
        <v>16</v>
      </c>
      <c r="C4511" s="104">
        <f>VLOOKUP(BJB!$G$9:$G$5599,Ctrl!$E$4:$F$399,2,0)</f>
        <v>0</v>
      </c>
      <c r="D4511" s="219">
        <v>1</v>
      </c>
      <c r="E4511" s="104" t="str">
        <f>VLOOKUP(BJB!$F$9:$F$5599,Ctrl!$B$4:$D$399,3,0)</f>
        <v>I</v>
      </c>
      <c r="F4511" s="139" t="s">
        <v>10525</v>
      </c>
      <c r="G4511" s="139" t="s">
        <v>10255</v>
      </c>
      <c r="H4511" s="125" t="s">
        <v>6336</v>
      </c>
      <c r="I4511" s="220">
        <f>IF(G4510=BJB!$G53,I4510+1,1)</f>
        <v>1</v>
      </c>
      <c r="J4511" s="912" t="s">
        <v>24348</v>
      </c>
      <c r="K4511" s="121" t="s">
        <v>103</v>
      </c>
      <c r="L4511" s="104" t="s">
        <v>6477</v>
      </c>
      <c r="M4511" s="104" t="s">
        <v>104</v>
      </c>
      <c r="N4511" s="120">
        <v>40753</v>
      </c>
      <c r="O4511" s="114">
        <v>20000000</v>
      </c>
      <c r="P4511" s="105" t="s">
        <v>17334</v>
      </c>
      <c r="Q4511" s="120">
        <v>41103</v>
      </c>
      <c r="R4511" s="105">
        <v>20226282</v>
      </c>
      <c r="S4511" s="108" t="s">
        <v>6801</v>
      </c>
      <c r="T4511" s="109">
        <v>41150</v>
      </c>
      <c r="U4511" s="114">
        <v>13875877</v>
      </c>
      <c r="V4511" s="109">
        <v>41150</v>
      </c>
      <c r="W4511" s="141">
        <v>13875877</v>
      </c>
      <c r="X4511" s="141">
        <v>0</v>
      </c>
      <c r="Y4511" s="141">
        <v>0</v>
      </c>
      <c r="Z4511" s="141">
        <v>0</v>
      </c>
      <c r="AA4511" s="223">
        <v>13875877</v>
      </c>
      <c r="AB4511" s="223"/>
      <c r="AC4511" s="132"/>
      <c r="AD4511" s="141"/>
      <c r="AE4511" s="106">
        <v>0</v>
      </c>
      <c r="AF4511" s="106">
        <v>0</v>
      </c>
      <c r="AG4511" s="106">
        <v>0</v>
      </c>
      <c r="AH4511" s="114"/>
      <c r="AI4511" s="114"/>
      <c r="AJ4511" s="114"/>
      <c r="AK4511" s="119"/>
      <c r="AL4511" s="114"/>
      <c r="AM4511" s="114"/>
      <c r="AN4511" s="114">
        <f t="shared" si="140"/>
        <v>13875877</v>
      </c>
      <c r="AO4511" s="114">
        <f t="shared" si="141"/>
        <v>0</v>
      </c>
      <c r="AP4511" s="114"/>
      <c r="AQ4511" s="114"/>
      <c r="AR4511" s="114"/>
      <c r="AS4511" s="114"/>
      <c r="AT4511" s="190"/>
    </row>
    <row r="4512" spans="1:46" s="216" customFormat="1" ht="15" customHeight="1" x14ac:dyDescent="0.2">
      <c r="A4512" s="104"/>
      <c r="B4512" s="104">
        <f>VLOOKUP(BJB!$F$9:$F$5599,Ctrl!$B$4:$C$399,2,0)</f>
        <v>16</v>
      </c>
      <c r="C4512" s="104">
        <f>VLOOKUP(BJB!$G$9:$G$5599,Ctrl!$E$4:$F$399,2,0)</f>
        <v>0</v>
      </c>
      <c r="D4512" s="219">
        <v>1</v>
      </c>
      <c r="E4512" s="104" t="str">
        <f>VLOOKUP(BJB!$F$9:$F$5599,Ctrl!$B$4:$D$399,3,0)</f>
        <v>I</v>
      </c>
      <c r="F4512" s="139" t="s">
        <v>10525</v>
      </c>
      <c r="G4512" s="139" t="s">
        <v>10255</v>
      </c>
      <c r="H4512" s="125" t="s">
        <v>6335</v>
      </c>
      <c r="I4512" s="220">
        <f>IF(G4511=BJB!$G54,I4511+1,1)</f>
        <v>1</v>
      </c>
      <c r="J4512" s="912" t="s">
        <v>24349</v>
      </c>
      <c r="K4512" s="121" t="s">
        <v>105</v>
      </c>
      <c r="L4512" s="104" t="s">
        <v>6477</v>
      </c>
      <c r="M4512" s="104" t="s">
        <v>106</v>
      </c>
      <c r="N4512" s="120">
        <v>40527</v>
      </c>
      <c r="O4512" s="114">
        <v>50000000</v>
      </c>
      <c r="P4512" s="105" t="s">
        <v>17335</v>
      </c>
      <c r="Q4512" s="120">
        <v>41151</v>
      </c>
      <c r="R4512" s="105">
        <v>43702558</v>
      </c>
      <c r="S4512" s="108" t="s">
        <v>107</v>
      </c>
      <c r="T4512" s="109">
        <v>41180</v>
      </c>
      <c r="U4512" s="114">
        <v>32776919</v>
      </c>
      <c r="V4512" s="109">
        <v>41180</v>
      </c>
      <c r="W4512" s="141">
        <v>32776919</v>
      </c>
      <c r="X4512" s="141">
        <v>0</v>
      </c>
      <c r="Y4512" s="141">
        <v>0</v>
      </c>
      <c r="Z4512" s="141">
        <v>0</v>
      </c>
      <c r="AA4512" s="114">
        <v>27793581</v>
      </c>
      <c r="AB4512" s="114"/>
      <c r="AC4512" s="132"/>
      <c r="AD4512" s="141"/>
      <c r="AE4512" s="106">
        <v>0</v>
      </c>
      <c r="AF4512" s="106">
        <v>0</v>
      </c>
      <c r="AG4512" s="106">
        <v>0</v>
      </c>
      <c r="AH4512" s="114"/>
      <c r="AI4512" s="114"/>
      <c r="AJ4512" s="114"/>
      <c r="AK4512" s="119"/>
      <c r="AL4512" s="114"/>
      <c r="AM4512" s="114"/>
      <c r="AN4512" s="114">
        <f t="shared" si="140"/>
        <v>27793581</v>
      </c>
      <c r="AO4512" s="114">
        <f t="shared" si="141"/>
        <v>4983338</v>
      </c>
      <c r="AP4512" s="114"/>
      <c r="AQ4512" s="114"/>
      <c r="AR4512" s="114"/>
      <c r="AS4512" s="114"/>
      <c r="AT4512" s="190"/>
    </row>
    <row r="4513" spans="1:46" s="190" customFormat="1" ht="15" customHeight="1" x14ac:dyDescent="0.2">
      <c r="A4513" s="104"/>
      <c r="B4513" s="104">
        <f>VLOOKUP(BJB!$F$9:$F$5599,Ctrl!$B$4:$C$399,2,0)</f>
        <v>16</v>
      </c>
      <c r="C4513" s="104">
        <f>VLOOKUP(BJB!$G$9:$G$5599,Ctrl!$E$4:$F$399,2,0)</f>
        <v>0</v>
      </c>
      <c r="D4513" s="219">
        <v>1</v>
      </c>
      <c r="E4513" s="104" t="str">
        <f>VLOOKUP(BJB!$F$9:$F$5599,Ctrl!$B$4:$D$399,3,0)</f>
        <v>I</v>
      </c>
      <c r="F4513" s="139" t="s">
        <v>10525</v>
      </c>
      <c r="G4513" s="139" t="s">
        <v>10255</v>
      </c>
      <c r="H4513" s="125">
        <v>1110915000270</v>
      </c>
      <c r="I4513" s="220">
        <f>IF(G4512=BJB!$G55,I4512+1,1)</f>
        <v>1</v>
      </c>
      <c r="J4513" s="912" t="s">
        <v>24350</v>
      </c>
      <c r="K4513" s="121" t="s">
        <v>108</v>
      </c>
      <c r="L4513" s="104" t="s">
        <v>6477</v>
      </c>
      <c r="M4513" s="104" t="s">
        <v>109</v>
      </c>
      <c r="N4513" s="120">
        <v>40819</v>
      </c>
      <c r="O4513" s="114">
        <v>35000000</v>
      </c>
      <c r="P4513" s="105" t="s">
        <v>17336</v>
      </c>
      <c r="Q4513" s="120">
        <v>41168</v>
      </c>
      <c r="R4513" s="105">
        <v>36139084</v>
      </c>
      <c r="S4513" s="108" t="s">
        <v>107</v>
      </c>
      <c r="T4513" s="109">
        <v>41180</v>
      </c>
      <c r="U4513" s="114">
        <v>24500000</v>
      </c>
      <c r="V4513" s="109">
        <v>41180</v>
      </c>
      <c r="W4513" s="141">
        <v>24500000</v>
      </c>
      <c r="X4513" s="141">
        <v>0</v>
      </c>
      <c r="Y4513" s="141">
        <v>0</v>
      </c>
      <c r="Z4513" s="141">
        <v>0</v>
      </c>
      <c r="AA4513" s="223">
        <v>0</v>
      </c>
      <c r="AB4513" s="223"/>
      <c r="AC4513" s="132"/>
      <c r="AD4513" s="141"/>
      <c r="AE4513" s="106">
        <v>0</v>
      </c>
      <c r="AF4513" s="106">
        <v>0</v>
      </c>
      <c r="AG4513" s="106">
        <v>0</v>
      </c>
      <c r="AH4513" s="114"/>
      <c r="AI4513" s="114"/>
      <c r="AJ4513" s="114"/>
      <c r="AK4513" s="119"/>
      <c r="AL4513" s="114"/>
      <c r="AM4513" s="114"/>
      <c r="AN4513" s="114">
        <f t="shared" si="140"/>
        <v>0</v>
      </c>
      <c r="AO4513" s="114">
        <f t="shared" si="141"/>
        <v>24500000</v>
      </c>
      <c r="AP4513" s="114"/>
      <c r="AQ4513" s="114"/>
      <c r="AR4513" s="114"/>
      <c r="AS4513" s="114"/>
    </row>
    <row r="4514" spans="1:46" s="190" customFormat="1" ht="15" customHeight="1" x14ac:dyDescent="0.2">
      <c r="A4514" s="104"/>
      <c r="B4514" s="104">
        <f>VLOOKUP(BJB!$F$9:$F$5599,Ctrl!$B$4:$C$399,2,0)</f>
        <v>16</v>
      </c>
      <c r="C4514" s="104">
        <f>VLOOKUP(BJB!$G$9:$G$5599,Ctrl!$E$4:$F$399,2,0)</f>
        <v>0</v>
      </c>
      <c r="D4514" s="219">
        <v>1</v>
      </c>
      <c r="E4514" s="104" t="str">
        <f>VLOOKUP(BJB!$F$9:$F$5599,Ctrl!$B$4:$D$399,3,0)</f>
        <v>I</v>
      </c>
      <c r="F4514" s="139" t="s">
        <v>10525</v>
      </c>
      <c r="G4514" s="139" t="s">
        <v>10255</v>
      </c>
      <c r="H4514" s="125" t="s">
        <v>6334</v>
      </c>
      <c r="I4514" s="220">
        <f>IF(G4513=BJB!$G56,I4513+1,1)</f>
        <v>1</v>
      </c>
      <c r="J4514" s="912" t="s">
        <v>24351</v>
      </c>
      <c r="K4514" s="121" t="s">
        <v>110</v>
      </c>
      <c r="L4514" s="104" t="s">
        <v>6477</v>
      </c>
      <c r="M4514" s="104" t="s">
        <v>106</v>
      </c>
      <c r="N4514" s="120">
        <v>40527</v>
      </c>
      <c r="O4514" s="114">
        <v>10000000</v>
      </c>
      <c r="P4514" s="105" t="s">
        <v>17337</v>
      </c>
      <c r="Q4514" s="120">
        <v>41151</v>
      </c>
      <c r="R4514" s="105">
        <v>7140708</v>
      </c>
      <c r="S4514" s="108" t="s">
        <v>107</v>
      </c>
      <c r="T4514" s="109">
        <v>41180</v>
      </c>
      <c r="U4514" s="114">
        <v>5355531</v>
      </c>
      <c r="V4514" s="109">
        <v>41180</v>
      </c>
      <c r="W4514" s="141">
        <v>5355531</v>
      </c>
      <c r="X4514" s="141">
        <v>0</v>
      </c>
      <c r="Y4514" s="141">
        <v>0</v>
      </c>
      <c r="Z4514" s="141">
        <v>0</v>
      </c>
      <c r="AA4514" s="114">
        <v>5355531</v>
      </c>
      <c r="AB4514" s="114"/>
      <c r="AC4514" s="132"/>
      <c r="AD4514" s="141"/>
      <c r="AE4514" s="106">
        <v>0</v>
      </c>
      <c r="AF4514" s="106">
        <v>0</v>
      </c>
      <c r="AG4514" s="106">
        <v>0</v>
      </c>
      <c r="AH4514" s="114"/>
      <c r="AI4514" s="114"/>
      <c r="AJ4514" s="114"/>
      <c r="AK4514" s="119"/>
      <c r="AL4514" s="114"/>
      <c r="AM4514" s="114"/>
      <c r="AN4514" s="114">
        <f t="shared" si="140"/>
        <v>5355531</v>
      </c>
      <c r="AO4514" s="114">
        <f t="shared" si="141"/>
        <v>0</v>
      </c>
      <c r="AP4514" s="114"/>
      <c r="AQ4514" s="114"/>
      <c r="AR4514" s="114"/>
      <c r="AS4514" s="114"/>
    </row>
    <row r="4515" spans="1:46" s="190" customFormat="1" ht="15" customHeight="1" x14ac:dyDescent="0.2">
      <c r="A4515" s="104"/>
      <c r="B4515" s="104">
        <f>VLOOKUP(BJB!$F$9:$F$5599,Ctrl!$B$4:$C$399,2,0)</f>
        <v>16</v>
      </c>
      <c r="C4515" s="104">
        <f>VLOOKUP(BJB!$G$9:$G$5599,Ctrl!$E$4:$F$399,2,0)</f>
        <v>0</v>
      </c>
      <c r="D4515" s="219">
        <v>1</v>
      </c>
      <c r="E4515" s="104" t="str">
        <f>VLOOKUP(BJB!$F$9:$F$5599,Ctrl!$B$4:$D$399,3,0)</f>
        <v>I</v>
      </c>
      <c r="F4515" s="139" t="s">
        <v>10525</v>
      </c>
      <c r="G4515" s="139" t="s">
        <v>10255</v>
      </c>
      <c r="H4515" s="125" t="s">
        <v>6337</v>
      </c>
      <c r="I4515" s="220">
        <f>IF(G4514=BJB!$G57,I4514+1,1)</f>
        <v>1</v>
      </c>
      <c r="J4515" s="912" t="s">
        <v>24352</v>
      </c>
      <c r="K4515" s="121" t="s">
        <v>5438</v>
      </c>
      <c r="L4515" s="104" t="s">
        <v>6477</v>
      </c>
      <c r="M4515" s="104" t="s">
        <v>111</v>
      </c>
      <c r="N4515" s="120">
        <v>40511</v>
      </c>
      <c r="O4515" s="114">
        <v>100000000</v>
      </c>
      <c r="P4515" s="105" t="s">
        <v>6222</v>
      </c>
      <c r="Q4515" s="120" t="s">
        <v>6222</v>
      </c>
      <c r="R4515" s="890">
        <v>0</v>
      </c>
      <c r="S4515" s="108" t="s">
        <v>107</v>
      </c>
      <c r="T4515" s="109">
        <v>41180</v>
      </c>
      <c r="U4515" s="114">
        <v>48958959</v>
      </c>
      <c r="V4515" s="109" t="s">
        <v>6222</v>
      </c>
      <c r="W4515" s="141">
        <v>0</v>
      </c>
      <c r="X4515" s="141">
        <v>0</v>
      </c>
      <c r="Y4515" s="141">
        <v>0</v>
      </c>
      <c r="Z4515" s="141">
        <v>0</v>
      </c>
      <c r="AA4515" s="114">
        <v>48958959</v>
      </c>
      <c r="AB4515" s="114"/>
      <c r="AC4515" s="132"/>
      <c r="AD4515" s="141"/>
      <c r="AE4515" s="106">
        <v>0</v>
      </c>
      <c r="AF4515" s="106">
        <v>0</v>
      </c>
      <c r="AG4515" s="106">
        <v>0</v>
      </c>
      <c r="AH4515" s="114"/>
      <c r="AI4515" s="114"/>
      <c r="AJ4515" s="114"/>
      <c r="AK4515" s="119"/>
      <c r="AL4515" s="114"/>
      <c r="AM4515" s="114"/>
      <c r="AN4515" s="114">
        <f t="shared" si="140"/>
        <v>48958959</v>
      </c>
      <c r="AO4515" s="114">
        <f t="shared" si="141"/>
        <v>0</v>
      </c>
      <c r="AP4515" s="114"/>
      <c r="AQ4515" s="114"/>
      <c r="AR4515" s="114"/>
      <c r="AS4515" s="114"/>
    </row>
    <row r="4516" spans="1:46" s="190" customFormat="1" ht="15" customHeight="1" x14ac:dyDescent="0.2">
      <c r="A4516" s="104"/>
      <c r="B4516" s="104">
        <f>VLOOKUP(BJB!$F$9:$F$5599,Ctrl!$B$4:$C$399,2,0)</f>
        <v>16</v>
      </c>
      <c r="C4516" s="104">
        <f>VLOOKUP(BJB!$G$9:$G$5599,Ctrl!$E$4:$F$399,2,0)</f>
        <v>0</v>
      </c>
      <c r="D4516" s="219">
        <v>1</v>
      </c>
      <c r="E4516" s="104" t="str">
        <f>VLOOKUP(BJB!$F$9:$F$5599,Ctrl!$B$4:$D$399,3,0)</f>
        <v>I</v>
      </c>
      <c r="F4516" s="139" t="s">
        <v>10525</v>
      </c>
      <c r="G4516" s="139" t="s">
        <v>10255</v>
      </c>
      <c r="H4516" s="125">
        <v>1101111001042</v>
      </c>
      <c r="I4516" s="220">
        <f>IF(G4515=BJB!$G58,I4515+1,1)</f>
        <v>1</v>
      </c>
      <c r="J4516" s="912" t="s">
        <v>24353</v>
      </c>
      <c r="K4516" s="121" t="s">
        <v>5441</v>
      </c>
      <c r="L4516" s="104" t="s">
        <v>6477</v>
      </c>
      <c r="M4516" s="104" t="s">
        <v>111</v>
      </c>
      <c r="N4516" s="120">
        <v>40511</v>
      </c>
      <c r="O4516" s="114">
        <v>100000000</v>
      </c>
      <c r="P4516" s="105" t="s">
        <v>6222</v>
      </c>
      <c r="Q4516" s="120" t="s">
        <v>6222</v>
      </c>
      <c r="R4516" s="890">
        <v>0</v>
      </c>
      <c r="S4516" s="146" t="s">
        <v>112</v>
      </c>
      <c r="T4516" s="109">
        <v>41271</v>
      </c>
      <c r="U4516" s="114">
        <v>54932786</v>
      </c>
      <c r="V4516" s="109" t="s">
        <v>6222</v>
      </c>
      <c r="W4516" s="141">
        <v>0</v>
      </c>
      <c r="X4516" s="141">
        <v>0</v>
      </c>
      <c r="Y4516" s="141">
        <v>0</v>
      </c>
      <c r="Z4516" s="141">
        <v>0</v>
      </c>
      <c r="AA4516" s="114">
        <v>54932786</v>
      </c>
      <c r="AB4516" s="114"/>
      <c r="AC4516" s="132"/>
      <c r="AD4516" s="141"/>
      <c r="AE4516" s="106">
        <v>0</v>
      </c>
      <c r="AF4516" s="106">
        <v>0</v>
      </c>
      <c r="AG4516" s="106">
        <v>0</v>
      </c>
      <c r="AH4516" s="114"/>
      <c r="AI4516" s="114"/>
      <c r="AJ4516" s="114"/>
      <c r="AK4516" s="119"/>
      <c r="AL4516" s="114"/>
      <c r="AM4516" s="114"/>
      <c r="AN4516" s="114">
        <f t="shared" si="140"/>
        <v>54932786</v>
      </c>
      <c r="AO4516" s="114">
        <f t="shared" si="141"/>
        <v>0</v>
      </c>
      <c r="AP4516" s="114"/>
      <c r="AQ4516" s="114"/>
      <c r="AR4516" s="114"/>
      <c r="AS4516" s="114"/>
    </row>
    <row r="4517" spans="1:46" s="190" customFormat="1" ht="15" customHeight="1" x14ac:dyDescent="0.2">
      <c r="A4517" s="104"/>
      <c r="B4517" s="104">
        <f>VLOOKUP(BJB!$F$9:$F$5599,Ctrl!$B$4:$C$399,2,0)</f>
        <v>16</v>
      </c>
      <c r="C4517" s="104">
        <f>VLOOKUP(BJB!$G$9:$G$5599,Ctrl!$E$4:$F$399,2,0)</f>
        <v>0</v>
      </c>
      <c r="D4517" s="219">
        <v>1</v>
      </c>
      <c r="E4517" s="104" t="str">
        <f>VLOOKUP(BJB!$F$9:$F$5599,Ctrl!$B$4:$D$399,3,0)</f>
        <v>I</v>
      </c>
      <c r="F4517" s="139" t="s">
        <v>10525</v>
      </c>
      <c r="G4517" s="139" t="s">
        <v>10255</v>
      </c>
      <c r="H4517" s="125">
        <v>1081107000648</v>
      </c>
      <c r="I4517" s="220">
        <f>IF(G4516=BJB!$G59,I4516+1,1)</f>
        <v>1</v>
      </c>
      <c r="J4517" s="912" t="s">
        <v>24354</v>
      </c>
      <c r="K4517" s="121" t="s">
        <v>113</v>
      </c>
      <c r="L4517" s="104" t="s">
        <v>6476</v>
      </c>
      <c r="M4517" s="104" t="s">
        <v>114</v>
      </c>
      <c r="N4517" s="120">
        <v>39780</v>
      </c>
      <c r="O4517" s="114">
        <v>59000000</v>
      </c>
      <c r="P4517" s="105" t="s">
        <v>17338</v>
      </c>
      <c r="Q4517" s="120">
        <v>41169</v>
      </c>
      <c r="R4517" s="105">
        <v>41951184</v>
      </c>
      <c r="S4517" s="146" t="s">
        <v>6802</v>
      </c>
      <c r="T4517" s="109">
        <v>41354</v>
      </c>
      <c r="U4517" s="114">
        <v>41951184</v>
      </c>
      <c r="V4517" s="109">
        <v>41354</v>
      </c>
      <c r="W4517" s="141">
        <v>41951184</v>
      </c>
      <c r="X4517" s="141">
        <v>0</v>
      </c>
      <c r="Y4517" s="141">
        <v>0</v>
      </c>
      <c r="Z4517" s="141">
        <v>0</v>
      </c>
      <c r="AA4517" s="223">
        <v>0</v>
      </c>
      <c r="AB4517" s="223"/>
      <c r="AC4517" s="132"/>
      <c r="AD4517" s="141"/>
      <c r="AE4517" s="106">
        <v>0</v>
      </c>
      <c r="AF4517" s="106">
        <v>0</v>
      </c>
      <c r="AG4517" s="106">
        <v>0</v>
      </c>
      <c r="AH4517" s="114"/>
      <c r="AI4517" s="114"/>
      <c r="AJ4517" s="114"/>
      <c r="AK4517" s="119"/>
      <c r="AL4517" s="114"/>
      <c r="AM4517" s="114"/>
      <c r="AN4517" s="114">
        <f t="shared" si="140"/>
        <v>0</v>
      </c>
      <c r="AO4517" s="114">
        <f t="shared" si="141"/>
        <v>41951184</v>
      </c>
      <c r="AP4517" s="114"/>
      <c r="AQ4517" s="114"/>
      <c r="AR4517" s="114"/>
      <c r="AS4517" s="114"/>
    </row>
    <row r="4518" spans="1:46" s="190" customFormat="1" ht="15" customHeight="1" x14ac:dyDescent="0.2">
      <c r="A4518" s="104"/>
      <c r="B4518" s="104">
        <f>VLOOKUP(BJB!$F$9:$F$5599,Ctrl!$B$4:$C$399,2,0)</f>
        <v>16</v>
      </c>
      <c r="C4518" s="104">
        <f>VLOOKUP(BJB!$G$9:$G$5599,Ctrl!$E$4:$F$399,2,0)</f>
        <v>0</v>
      </c>
      <c r="D4518" s="219">
        <v>1</v>
      </c>
      <c r="E4518" s="104" t="str">
        <f>VLOOKUP(BJB!$F$9:$F$5599,Ctrl!$B$4:$D$399,3,0)</f>
        <v>I</v>
      </c>
      <c r="F4518" s="139" t="s">
        <v>10525</v>
      </c>
      <c r="G4518" s="139" t="s">
        <v>10255</v>
      </c>
      <c r="H4518" s="125"/>
      <c r="I4518" s="220">
        <f>IF(G4517=BJB!$G60,I4517+1,1)</f>
        <v>1</v>
      </c>
      <c r="J4518" s="912" t="s">
        <v>24355</v>
      </c>
      <c r="K4518" s="121" t="s">
        <v>115</v>
      </c>
      <c r="L4518" s="104" t="s">
        <v>6476</v>
      </c>
      <c r="M4518" s="104" t="s">
        <v>116</v>
      </c>
      <c r="N4518" s="120">
        <v>39689</v>
      </c>
      <c r="O4518" s="114">
        <v>50000000</v>
      </c>
      <c r="P4518" s="105" t="s">
        <v>17339</v>
      </c>
      <c r="Q4518" s="120">
        <v>41303</v>
      </c>
      <c r="R4518" s="105">
        <v>14067008</v>
      </c>
      <c r="S4518" s="146" t="s">
        <v>6803</v>
      </c>
      <c r="T4518" s="109">
        <v>41453</v>
      </c>
      <c r="U4518" s="114">
        <v>14067008</v>
      </c>
      <c r="V4518" s="109">
        <v>41453</v>
      </c>
      <c r="W4518" s="141">
        <v>14067008</v>
      </c>
      <c r="X4518" s="141">
        <v>0</v>
      </c>
      <c r="Y4518" s="141">
        <v>0</v>
      </c>
      <c r="Z4518" s="141">
        <v>0</v>
      </c>
      <c r="AA4518" s="223">
        <v>0</v>
      </c>
      <c r="AB4518" s="223"/>
      <c r="AC4518" s="114"/>
      <c r="AD4518" s="141"/>
      <c r="AE4518" s="106">
        <v>0</v>
      </c>
      <c r="AF4518" s="106">
        <v>0</v>
      </c>
      <c r="AG4518" s="106">
        <v>0</v>
      </c>
      <c r="AH4518" s="114"/>
      <c r="AI4518" s="114"/>
      <c r="AJ4518" s="114"/>
      <c r="AK4518" s="114"/>
      <c r="AL4518" s="114"/>
      <c r="AM4518" s="114"/>
      <c r="AN4518" s="114">
        <f t="shared" si="140"/>
        <v>0</v>
      </c>
      <c r="AO4518" s="114">
        <f t="shared" si="141"/>
        <v>14067008</v>
      </c>
      <c r="AP4518" s="114"/>
      <c r="AQ4518" s="114"/>
      <c r="AR4518" s="114"/>
      <c r="AS4518" s="114"/>
    </row>
    <row r="4519" spans="1:46" s="190" customFormat="1" ht="15" customHeight="1" x14ac:dyDescent="0.2">
      <c r="A4519" s="104"/>
      <c r="B4519" s="104">
        <f>VLOOKUP(BJB!$F$9:$F$5599,Ctrl!$B$4:$C$399,2,0)</f>
        <v>16</v>
      </c>
      <c r="C4519" s="104">
        <f>VLOOKUP(BJB!$G$9:$G$5599,Ctrl!$E$4:$F$399,2,0)</f>
        <v>0</v>
      </c>
      <c r="D4519" s="219">
        <v>1</v>
      </c>
      <c r="E4519" s="104" t="str">
        <f>VLOOKUP(BJB!$F$9:$F$5599,Ctrl!$B$4:$D$399,3,0)</f>
        <v>I</v>
      </c>
      <c r="F4519" s="139" t="s">
        <v>10525</v>
      </c>
      <c r="G4519" s="139" t="s">
        <v>10255</v>
      </c>
      <c r="H4519" s="125">
        <v>1101105000964</v>
      </c>
      <c r="I4519" s="220">
        <f>IF(G4518=BJB!$G61,I4518+1,1)</f>
        <v>1</v>
      </c>
      <c r="J4519" s="912" t="s">
        <v>24356</v>
      </c>
      <c r="K4519" s="121" t="s">
        <v>117</v>
      </c>
      <c r="L4519" s="104" t="s">
        <v>6477</v>
      </c>
      <c r="M4519" s="104" t="s">
        <v>118</v>
      </c>
      <c r="N4519" s="120">
        <v>40511</v>
      </c>
      <c r="O4519" s="114">
        <v>50000000</v>
      </c>
      <c r="P4519" s="105" t="s">
        <v>17340</v>
      </c>
      <c r="Q4519" s="120">
        <v>41306</v>
      </c>
      <c r="R4519" s="105">
        <v>39923508</v>
      </c>
      <c r="S4519" s="146" t="s">
        <v>6804</v>
      </c>
      <c r="T4519" s="109">
        <v>41453</v>
      </c>
      <c r="U4519" s="106">
        <v>29942631</v>
      </c>
      <c r="V4519" s="109">
        <v>41453</v>
      </c>
      <c r="W4519" s="141">
        <v>29942631</v>
      </c>
      <c r="X4519" s="141">
        <v>0</v>
      </c>
      <c r="Y4519" s="141">
        <v>0</v>
      </c>
      <c r="Z4519" s="141">
        <v>0</v>
      </c>
      <c r="AA4519" s="114">
        <v>29942631</v>
      </c>
      <c r="AB4519" s="114"/>
      <c r="AC4519" s="132"/>
      <c r="AD4519" s="141"/>
      <c r="AE4519" s="106">
        <v>0</v>
      </c>
      <c r="AF4519" s="106">
        <v>0</v>
      </c>
      <c r="AG4519" s="106">
        <v>0</v>
      </c>
      <c r="AH4519" s="106"/>
      <c r="AI4519" s="106"/>
      <c r="AJ4519" s="106"/>
      <c r="AK4519" s="106"/>
      <c r="AL4519" s="106"/>
      <c r="AM4519" s="106"/>
      <c r="AN4519" s="114">
        <f t="shared" si="140"/>
        <v>29942631</v>
      </c>
      <c r="AO4519" s="114">
        <f t="shared" si="141"/>
        <v>0</v>
      </c>
      <c r="AP4519" s="114"/>
      <c r="AQ4519" s="114"/>
      <c r="AR4519" s="114"/>
      <c r="AS4519" s="114"/>
    </row>
    <row r="4520" spans="1:46" s="190" customFormat="1" ht="15" customHeight="1" x14ac:dyDescent="0.2">
      <c r="A4520" s="104"/>
      <c r="B4520" s="104">
        <f>VLOOKUP(BJB!$F$9:$F$5599,Ctrl!$B$4:$C$399,2,0)</f>
        <v>16</v>
      </c>
      <c r="C4520" s="104">
        <f>VLOOKUP(BJB!$G$9:$G$5599,Ctrl!$E$4:$F$399,2,0)</f>
        <v>0</v>
      </c>
      <c r="D4520" s="219">
        <v>1</v>
      </c>
      <c r="E4520" s="104" t="str">
        <f>VLOOKUP(BJB!$F$9:$F$5599,Ctrl!$B$4:$D$399,3,0)</f>
        <v>I</v>
      </c>
      <c r="F4520" s="139" t="s">
        <v>10525</v>
      </c>
      <c r="G4520" s="139" t="s">
        <v>10255</v>
      </c>
      <c r="H4520" s="125"/>
      <c r="I4520" s="220">
        <f>IF(G4519=BJB!$G62,I4519+1,1)</f>
        <v>1</v>
      </c>
      <c r="J4520" s="912" t="s">
        <v>24357</v>
      </c>
      <c r="K4520" s="121" t="s">
        <v>10975</v>
      </c>
      <c r="L4520" s="104" t="s">
        <v>6477</v>
      </c>
      <c r="M4520" s="104" t="s">
        <v>119</v>
      </c>
      <c r="N4520" s="120">
        <v>41050</v>
      </c>
      <c r="O4520" s="114">
        <v>125000000</v>
      </c>
      <c r="P4520" s="105" t="s">
        <v>6222</v>
      </c>
      <c r="Q4520" s="120" t="s">
        <v>6222</v>
      </c>
      <c r="R4520" s="890">
        <v>0</v>
      </c>
      <c r="S4520" s="146" t="s">
        <v>6805</v>
      </c>
      <c r="T4520" s="109">
        <v>41453</v>
      </c>
      <c r="U4520" s="114">
        <v>87500000</v>
      </c>
      <c r="V4520" s="109" t="s">
        <v>6222</v>
      </c>
      <c r="W4520" s="141">
        <v>0</v>
      </c>
      <c r="X4520" s="141">
        <v>0</v>
      </c>
      <c r="Y4520" s="141">
        <v>0</v>
      </c>
      <c r="Z4520" s="141">
        <v>0</v>
      </c>
      <c r="AA4520" s="114">
        <v>87500000</v>
      </c>
      <c r="AB4520" s="114"/>
      <c r="AC4520" s="114"/>
      <c r="AD4520" s="141"/>
      <c r="AE4520" s="106">
        <v>0</v>
      </c>
      <c r="AF4520" s="106">
        <v>0</v>
      </c>
      <c r="AG4520" s="106">
        <v>0</v>
      </c>
      <c r="AH4520" s="114"/>
      <c r="AI4520" s="114"/>
      <c r="AJ4520" s="114"/>
      <c r="AK4520" s="114"/>
      <c r="AL4520" s="114"/>
      <c r="AM4520" s="114"/>
      <c r="AN4520" s="114">
        <f t="shared" si="140"/>
        <v>87500000</v>
      </c>
      <c r="AO4520" s="114">
        <f t="shared" si="141"/>
        <v>0</v>
      </c>
      <c r="AP4520" s="114"/>
      <c r="AQ4520" s="114"/>
      <c r="AR4520" s="114"/>
      <c r="AS4520" s="114"/>
    </row>
    <row r="4521" spans="1:46" s="190" customFormat="1" ht="15" customHeight="1" x14ac:dyDescent="0.2">
      <c r="A4521" s="104"/>
      <c r="B4521" s="104">
        <f>VLOOKUP(BJB!$F$9:$F$5599,Ctrl!$B$4:$C$399,2,0)</f>
        <v>16</v>
      </c>
      <c r="C4521" s="104">
        <f>VLOOKUP(BJB!$G$9:$G$5599,Ctrl!$E$4:$F$399,2,0)</f>
        <v>0</v>
      </c>
      <c r="D4521" s="219">
        <v>1</v>
      </c>
      <c r="E4521" s="104" t="str">
        <f>VLOOKUP(BJB!$F$9:$F$5599,Ctrl!$B$4:$D$399,3,0)</f>
        <v>I</v>
      </c>
      <c r="F4521" s="139" t="s">
        <v>10525</v>
      </c>
      <c r="G4521" s="139" t="s">
        <v>10255</v>
      </c>
      <c r="H4521" s="125" t="s">
        <v>6331</v>
      </c>
      <c r="I4521" s="220">
        <f>IF(G4520=BJB!$G64,I4520+1,1)</f>
        <v>1</v>
      </c>
      <c r="J4521" s="912" t="s">
        <v>24358</v>
      </c>
      <c r="K4521" s="121" t="s">
        <v>5550</v>
      </c>
      <c r="L4521" s="104" t="s">
        <v>6477</v>
      </c>
      <c r="M4521" s="104" t="s">
        <v>102</v>
      </c>
      <c r="N4521" s="120">
        <v>40455</v>
      </c>
      <c r="O4521" s="114">
        <v>45000000</v>
      </c>
      <c r="P4521" s="105" t="s">
        <v>17341</v>
      </c>
      <c r="Q4521" s="120">
        <v>41379</v>
      </c>
      <c r="R4521" s="105">
        <v>26250000</v>
      </c>
      <c r="S4521" s="146" t="s">
        <v>6806</v>
      </c>
      <c r="T4521" s="109">
        <v>41547</v>
      </c>
      <c r="U4521" s="114">
        <v>19687500</v>
      </c>
      <c r="V4521" s="109">
        <v>41543</v>
      </c>
      <c r="W4521" s="141">
        <v>19687500</v>
      </c>
      <c r="X4521" s="141">
        <v>0</v>
      </c>
      <c r="Y4521" s="141">
        <v>0</v>
      </c>
      <c r="Z4521" s="141">
        <v>0</v>
      </c>
      <c r="AA4521" s="114">
        <v>15220652</v>
      </c>
      <c r="AB4521" s="114"/>
      <c r="AC4521" s="132"/>
      <c r="AD4521" s="141"/>
      <c r="AE4521" s="106">
        <v>0</v>
      </c>
      <c r="AF4521" s="106">
        <v>0</v>
      </c>
      <c r="AG4521" s="106">
        <v>0</v>
      </c>
      <c r="AH4521" s="114"/>
      <c r="AI4521" s="114"/>
      <c r="AJ4521" s="114"/>
      <c r="AK4521" s="119"/>
      <c r="AL4521" s="114"/>
      <c r="AM4521" s="114"/>
      <c r="AN4521" s="114">
        <f t="shared" si="140"/>
        <v>15220652</v>
      </c>
      <c r="AO4521" s="114">
        <f t="shared" si="141"/>
        <v>4466848</v>
      </c>
      <c r="AP4521" s="114"/>
      <c r="AQ4521" s="114"/>
      <c r="AR4521" s="114"/>
      <c r="AS4521" s="114"/>
    </row>
    <row r="4522" spans="1:46" s="190" customFormat="1" ht="15" customHeight="1" x14ac:dyDescent="0.2">
      <c r="A4522" s="104"/>
      <c r="B4522" s="104">
        <f>VLOOKUP(BJB!$F$9:$F$5599,Ctrl!$B$4:$C$399,2,0)</f>
        <v>16</v>
      </c>
      <c r="C4522" s="104">
        <f>VLOOKUP(BJB!$G$9:$G$5599,Ctrl!$E$4:$F$399,2,0)</f>
        <v>0</v>
      </c>
      <c r="D4522" s="219">
        <v>1</v>
      </c>
      <c r="E4522" s="104" t="str">
        <f>VLOOKUP(BJB!$F$9:$F$5599,Ctrl!$B$4:$D$399,3,0)</f>
        <v>I</v>
      </c>
      <c r="F4522" s="139" t="s">
        <v>10525</v>
      </c>
      <c r="G4522" s="139" t="s">
        <v>10255</v>
      </c>
      <c r="H4522" s="125">
        <v>1110325000051</v>
      </c>
      <c r="I4522" s="220">
        <f>IF(G4521=BJB!$G65,I4521+1,1)</f>
        <v>1</v>
      </c>
      <c r="J4522" s="912" t="s">
        <v>24359</v>
      </c>
      <c r="K4522" s="126" t="s">
        <v>125</v>
      </c>
      <c r="L4522" s="104" t="s">
        <v>6477</v>
      </c>
      <c r="M4522" s="127" t="s">
        <v>126</v>
      </c>
      <c r="N4522" s="128">
        <v>40640</v>
      </c>
      <c r="O4522" s="140">
        <v>75000000</v>
      </c>
      <c r="P4522" s="105" t="s">
        <v>17342</v>
      </c>
      <c r="Q4522" s="120">
        <v>41541</v>
      </c>
      <c r="R4522" s="105">
        <v>27083341</v>
      </c>
      <c r="S4522" s="234" t="s">
        <v>127</v>
      </c>
      <c r="T4522" s="109">
        <v>41604</v>
      </c>
      <c r="U4522" s="114">
        <v>18958339</v>
      </c>
      <c r="V4522" s="109">
        <v>41604</v>
      </c>
      <c r="W4522" s="141">
        <v>18958339</v>
      </c>
      <c r="X4522" s="141">
        <v>0</v>
      </c>
      <c r="Y4522" s="141">
        <v>0</v>
      </c>
      <c r="Z4522" s="141">
        <v>0</v>
      </c>
      <c r="AA4522" s="114">
        <v>18958339</v>
      </c>
      <c r="AB4522" s="114"/>
      <c r="AC4522" s="132"/>
      <c r="AD4522" s="141"/>
      <c r="AE4522" s="106">
        <v>0</v>
      </c>
      <c r="AF4522" s="106">
        <v>0</v>
      </c>
      <c r="AG4522" s="106">
        <v>0</v>
      </c>
      <c r="AH4522" s="114"/>
      <c r="AI4522" s="114"/>
      <c r="AJ4522" s="114"/>
      <c r="AK4522" s="119"/>
      <c r="AL4522" s="114"/>
      <c r="AM4522" s="114"/>
      <c r="AN4522" s="114">
        <f t="shared" si="140"/>
        <v>18958339</v>
      </c>
      <c r="AO4522" s="114">
        <f t="shared" si="141"/>
        <v>0</v>
      </c>
      <c r="AP4522" s="114"/>
      <c r="AQ4522" s="114"/>
      <c r="AR4522" s="114"/>
      <c r="AS4522" s="114"/>
    </row>
    <row r="4523" spans="1:46" s="190" customFormat="1" ht="15" customHeight="1" x14ac:dyDescent="0.2">
      <c r="A4523" s="104"/>
      <c r="B4523" s="104">
        <f>VLOOKUP(BJB!$F$9:$F$5599,Ctrl!$B$4:$C$399,2,0)</f>
        <v>16</v>
      </c>
      <c r="C4523" s="104">
        <f>VLOOKUP(BJB!$G$9:$G$5599,Ctrl!$E$4:$F$399,2,0)</f>
        <v>0</v>
      </c>
      <c r="D4523" s="219">
        <v>1</v>
      </c>
      <c r="E4523" s="104" t="str">
        <f>VLOOKUP(BJB!$F$9:$F$5599,Ctrl!$B$4:$D$399,3,0)</f>
        <v>I</v>
      </c>
      <c r="F4523" s="139" t="s">
        <v>10525</v>
      </c>
      <c r="G4523" s="139" t="s">
        <v>10255</v>
      </c>
      <c r="H4523" s="125"/>
      <c r="I4523" s="220">
        <f>IF(G4522=BJB!$G66,I4522+1,1)</f>
        <v>1</v>
      </c>
      <c r="J4523" s="912" t="s">
        <v>24360</v>
      </c>
      <c r="K4523" s="121" t="s">
        <v>5157</v>
      </c>
      <c r="L4523" s="104" t="s">
        <v>6476</v>
      </c>
      <c r="M4523" s="104" t="s">
        <v>626</v>
      </c>
      <c r="N4523" s="120">
        <v>40333</v>
      </c>
      <c r="O4523" s="114">
        <v>69084317</v>
      </c>
      <c r="P4523" s="105" t="s">
        <v>6222</v>
      </c>
      <c r="Q4523" s="120" t="s">
        <v>6222</v>
      </c>
      <c r="R4523" s="890">
        <v>0</v>
      </c>
      <c r="S4523" s="234" t="s">
        <v>5094</v>
      </c>
      <c r="T4523" s="109">
        <v>41652</v>
      </c>
      <c r="U4523" s="114">
        <v>12336136</v>
      </c>
      <c r="V4523" s="109" t="s">
        <v>6222</v>
      </c>
      <c r="W4523" s="141">
        <v>0</v>
      </c>
      <c r="X4523" s="141">
        <v>0</v>
      </c>
      <c r="Y4523" s="141">
        <v>0</v>
      </c>
      <c r="Z4523" s="141">
        <v>0</v>
      </c>
      <c r="AA4523" s="114">
        <v>0</v>
      </c>
      <c r="AB4523" s="114"/>
      <c r="AC4523" s="114"/>
      <c r="AD4523" s="141"/>
      <c r="AE4523" s="106">
        <v>0</v>
      </c>
      <c r="AF4523" s="106">
        <v>0</v>
      </c>
      <c r="AG4523" s="106">
        <v>0</v>
      </c>
      <c r="AH4523" s="114"/>
      <c r="AI4523" s="114"/>
      <c r="AJ4523" s="114"/>
      <c r="AK4523" s="114"/>
      <c r="AL4523" s="114"/>
      <c r="AM4523" s="114"/>
      <c r="AN4523" s="114">
        <f t="shared" si="140"/>
        <v>0</v>
      </c>
      <c r="AO4523" s="114">
        <f t="shared" si="141"/>
        <v>12336136</v>
      </c>
      <c r="AP4523" s="114"/>
      <c r="AQ4523" s="114"/>
      <c r="AR4523" s="114"/>
      <c r="AS4523" s="114"/>
    </row>
    <row r="4524" spans="1:46" s="190" customFormat="1" ht="15" customHeight="1" x14ac:dyDescent="0.2">
      <c r="A4524" s="104"/>
      <c r="B4524" s="104">
        <f>VLOOKUP(BJB!$F$9:$F$5599,Ctrl!$B$4:$C$399,2,0)</f>
        <v>16</v>
      </c>
      <c r="C4524" s="104">
        <f>VLOOKUP(BJB!$G$9:$G$5599,Ctrl!$E$4:$F$399,2,0)</f>
        <v>0</v>
      </c>
      <c r="D4524" s="219">
        <v>1</v>
      </c>
      <c r="E4524" s="104" t="str">
        <f>VLOOKUP(BJB!$F$9:$F$5599,Ctrl!$B$4:$D$399,3,0)</f>
        <v>I</v>
      </c>
      <c r="F4524" s="139" t="s">
        <v>10525</v>
      </c>
      <c r="G4524" s="139" t="s">
        <v>10255</v>
      </c>
      <c r="H4524" s="125"/>
      <c r="I4524" s="220">
        <f>IF(G4523=BJB!$G67,I4523+1,1)</f>
        <v>1</v>
      </c>
      <c r="J4524" s="912" t="s">
        <v>24361</v>
      </c>
      <c r="K4524" s="121" t="s">
        <v>10976</v>
      </c>
      <c r="L4524" s="104" t="s">
        <v>6476</v>
      </c>
      <c r="M4524" s="104" t="s">
        <v>5087</v>
      </c>
      <c r="N4524" s="120">
        <v>40904</v>
      </c>
      <c r="O4524" s="114">
        <v>86278046</v>
      </c>
      <c r="P4524" s="105" t="s">
        <v>6222</v>
      </c>
      <c r="Q4524" s="120" t="s">
        <v>6222</v>
      </c>
      <c r="R4524" s="890">
        <v>0</v>
      </c>
      <c r="S4524" s="234" t="s">
        <v>5088</v>
      </c>
      <c r="T4524" s="109">
        <v>41655</v>
      </c>
      <c r="U4524" s="114">
        <v>60621329</v>
      </c>
      <c r="V4524" s="109" t="s">
        <v>6222</v>
      </c>
      <c r="W4524" s="141">
        <v>0</v>
      </c>
      <c r="X4524" s="141">
        <v>0</v>
      </c>
      <c r="Y4524" s="141">
        <v>0</v>
      </c>
      <c r="Z4524" s="141">
        <v>0</v>
      </c>
      <c r="AA4524" s="114">
        <v>0</v>
      </c>
      <c r="AB4524" s="114"/>
      <c r="AC4524" s="114"/>
      <c r="AD4524" s="141"/>
      <c r="AE4524" s="106">
        <v>0</v>
      </c>
      <c r="AF4524" s="106">
        <v>0</v>
      </c>
      <c r="AG4524" s="106">
        <v>0</v>
      </c>
      <c r="AH4524" s="114"/>
      <c r="AI4524" s="114"/>
      <c r="AJ4524" s="114"/>
      <c r="AK4524" s="114"/>
      <c r="AL4524" s="114"/>
      <c r="AM4524" s="114"/>
      <c r="AN4524" s="114">
        <f t="shared" si="140"/>
        <v>0</v>
      </c>
      <c r="AO4524" s="114">
        <f t="shared" si="141"/>
        <v>60621329</v>
      </c>
      <c r="AP4524" s="114"/>
      <c r="AQ4524" s="114"/>
      <c r="AR4524" s="114"/>
      <c r="AS4524" s="114"/>
      <c r="AT4524" s="191"/>
    </row>
    <row r="4525" spans="1:46" s="190" customFormat="1" ht="15" customHeight="1" x14ac:dyDescent="0.2">
      <c r="A4525" s="104"/>
      <c r="B4525" s="104">
        <f>VLOOKUP(BJB!$F$9:$F$5599,Ctrl!$B$4:$C$399,2,0)</f>
        <v>16</v>
      </c>
      <c r="C4525" s="104">
        <f>VLOOKUP(BJB!$G$9:$G$5599,Ctrl!$E$4:$F$399,2,0)</f>
        <v>0</v>
      </c>
      <c r="D4525" s="219">
        <v>1</v>
      </c>
      <c r="E4525" s="104" t="str">
        <f>VLOOKUP(BJB!$F$9:$F$5599,Ctrl!$B$4:$D$399,3,0)</f>
        <v>I</v>
      </c>
      <c r="F4525" s="139" t="s">
        <v>10525</v>
      </c>
      <c r="G4525" s="139" t="s">
        <v>10255</v>
      </c>
      <c r="H4525" s="125"/>
      <c r="I4525" s="220">
        <f>IF(G4524=BJB!$G68,I4524+1,1)</f>
        <v>1</v>
      </c>
      <c r="J4525" s="912" t="s">
        <v>24362</v>
      </c>
      <c r="K4525" s="121" t="s">
        <v>5156</v>
      </c>
      <c r="L4525" s="104" t="s">
        <v>6476</v>
      </c>
      <c r="M4525" s="104" t="s">
        <v>5158</v>
      </c>
      <c r="N4525" s="120">
        <v>41289</v>
      </c>
      <c r="O4525" s="114">
        <v>101250000</v>
      </c>
      <c r="P4525" s="105" t="s">
        <v>6222</v>
      </c>
      <c r="Q4525" s="120" t="s">
        <v>6222</v>
      </c>
      <c r="R4525" s="890">
        <v>0</v>
      </c>
      <c r="S4525" s="234" t="s">
        <v>5099</v>
      </c>
      <c r="T4525" s="109">
        <v>41655</v>
      </c>
      <c r="U4525" s="114">
        <v>98274508</v>
      </c>
      <c r="V4525" s="109" t="s">
        <v>6222</v>
      </c>
      <c r="W4525" s="141">
        <v>0</v>
      </c>
      <c r="X4525" s="141">
        <v>0</v>
      </c>
      <c r="Y4525" s="141">
        <v>0</v>
      </c>
      <c r="Z4525" s="141">
        <v>0</v>
      </c>
      <c r="AA4525" s="114">
        <v>7000000</v>
      </c>
      <c r="AB4525" s="114"/>
      <c r="AC4525" s="114"/>
      <c r="AD4525" s="141"/>
      <c r="AE4525" s="106">
        <v>0</v>
      </c>
      <c r="AF4525" s="106">
        <v>0</v>
      </c>
      <c r="AG4525" s="106">
        <v>0</v>
      </c>
      <c r="AH4525" s="114"/>
      <c r="AI4525" s="114"/>
      <c r="AJ4525" s="114"/>
      <c r="AK4525" s="114"/>
      <c r="AL4525" s="114"/>
      <c r="AM4525" s="114"/>
      <c r="AN4525" s="114">
        <f t="shared" si="140"/>
        <v>7000000</v>
      </c>
      <c r="AO4525" s="114">
        <f t="shared" si="141"/>
        <v>91274508</v>
      </c>
      <c r="AP4525" s="114"/>
      <c r="AQ4525" s="114"/>
      <c r="AR4525" s="114"/>
      <c r="AS4525" s="114"/>
    </row>
    <row r="4526" spans="1:46" s="190" customFormat="1" ht="15" customHeight="1" x14ac:dyDescent="0.2">
      <c r="A4526" s="104"/>
      <c r="B4526" s="104">
        <f>VLOOKUP(BJB!$F$9:$F$5599,Ctrl!$B$4:$C$399,2,0)</f>
        <v>16</v>
      </c>
      <c r="C4526" s="104">
        <f>VLOOKUP(BJB!$G$9:$G$5599,Ctrl!$E$4:$F$399,2,0)</f>
        <v>0</v>
      </c>
      <c r="D4526" s="219">
        <v>1</v>
      </c>
      <c r="E4526" s="104" t="str">
        <f>VLOOKUP(BJB!$F$9:$F$5599,Ctrl!$B$4:$D$399,3,0)</f>
        <v>I</v>
      </c>
      <c r="F4526" s="139" t="s">
        <v>10525</v>
      </c>
      <c r="G4526" s="139" t="s">
        <v>10255</v>
      </c>
      <c r="H4526" s="125"/>
      <c r="I4526" s="220">
        <f>IF(G4525=BJB!$G69,I4525+1,1)</f>
        <v>1</v>
      </c>
      <c r="J4526" s="912" t="s">
        <v>24363</v>
      </c>
      <c r="K4526" s="121" t="s">
        <v>5043</v>
      </c>
      <c r="L4526" s="104" t="s">
        <v>6476</v>
      </c>
      <c r="M4526" s="104" t="s">
        <v>1590</v>
      </c>
      <c r="N4526" s="120">
        <v>40280</v>
      </c>
      <c r="O4526" s="114">
        <v>253499375</v>
      </c>
      <c r="P4526" s="105" t="s">
        <v>17343</v>
      </c>
      <c r="Q4526" s="120">
        <v>41381</v>
      </c>
      <c r="R4526" s="105">
        <v>126979175</v>
      </c>
      <c r="S4526" s="234" t="s">
        <v>4963</v>
      </c>
      <c r="T4526" s="109">
        <v>41670</v>
      </c>
      <c r="U4526" s="114">
        <v>30475002</v>
      </c>
      <c r="V4526" s="109">
        <v>41640</v>
      </c>
      <c r="W4526" s="141">
        <v>30475002</v>
      </c>
      <c r="X4526" s="141">
        <v>0</v>
      </c>
      <c r="Y4526" s="141">
        <v>0</v>
      </c>
      <c r="Z4526" s="141">
        <v>0</v>
      </c>
      <c r="AA4526" s="114">
        <v>0</v>
      </c>
      <c r="AB4526" s="114"/>
      <c r="AC4526" s="114"/>
      <c r="AD4526" s="141"/>
      <c r="AE4526" s="106">
        <v>0</v>
      </c>
      <c r="AF4526" s="106">
        <v>0</v>
      </c>
      <c r="AG4526" s="106">
        <v>0</v>
      </c>
      <c r="AH4526" s="136"/>
      <c r="AI4526" s="114"/>
      <c r="AJ4526" s="114"/>
      <c r="AK4526" s="114"/>
      <c r="AL4526" s="114"/>
      <c r="AM4526" s="114"/>
      <c r="AN4526" s="114">
        <f t="shared" si="140"/>
        <v>0</v>
      </c>
      <c r="AO4526" s="114">
        <f t="shared" si="141"/>
        <v>30475002</v>
      </c>
      <c r="AP4526" s="114"/>
      <c r="AQ4526" s="114"/>
      <c r="AR4526" s="114"/>
      <c r="AS4526" s="114"/>
      <c r="AT4526" s="191"/>
    </row>
    <row r="4527" spans="1:46" s="190" customFormat="1" ht="15" customHeight="1" x14ac:dyDescent="0.2">
      <c r="A4527" s="104"/>
      <c r="B4527" s="104">
        <f>VLOOKUP(BJB!$F$9:$F$5599,Ctrl!$B$4:$C$399,2,0)</f>
        <v>16</v>
      </c>
      <c r="C4527" s="104">
        <f>VLOOKUP(BJB!$G$9:$G$5599,Ctrl!$E$4:$F$399,2,0)</f>
        <v>0</v>
      </c>
      <c r="D4527" s="219">
        <v>1</v>
      </c>
      <c r="E4527" s="104" t="str">
        <f>VLOOKUP(BJB!$F$9:$F$5599,Ctrl!$B$4:$D$399,3,0)</f>
        <v>I</v>
      </c>
      <c r="F4527" s="139" t="s">
        <v>10525</v>
      </c>
      <c r="G4527" s="139" t="s">
        <v>10255</v>
      </c>
      <c r="H4527" s="125"/>
      <c r="I4527" s="220">
        <f>IF(G4526=BJB!$G70,I4526+1,1)</f>
        <v>1</v>
      </c>
      <c r="J4527" s="912" t="s">
        <v>24364</v>
      </c>
      <c r="K4527" s="121" t="s">
        <v>10977</v>
      </c>
      <c r="L4527" s="104" t="s">
        <v>6476</v>
      </c>
      <c r="M4527" s="104" t="s">
        <v>5159</v>
      </c>
      <c r="N4527" s="120">
        <v>40770</v>
      </c>
      <c r="O4527" s="114">
        <v>47706684</v>
      </c>
      <c r="P4527" s="105" t="s">
        <v>6222</v>
      </c>
      <c r="Q4527" s="120" t="s">
        <v>6222</v>
      </c>
      <c r="R4527" s="890">
        <v>0</v>
      </c>
      <c r="S4527" s="234" t="s">
        <v>5047</v>
      </c>
      <c r="T4527" s="109">
        <v>41698</v>
      </c>
      <c r="U4527" s="114">
        <v>7082685</v>
      </c>
      <c r="V4527" s="109" t="s">
        <v>6222</v>
      </c>
      <c r="W4527" s="141">
        <v>0</v>
      </c>
      <c r="X4527" s="141">
        <v>0</v>
      </c>
      <c r="Y4527" s="141">
        <v>0</v>
      </c>
      <c r="Z4527" s="141">
        <v>0</v>
      </c>
      <c r="AA4527" s="114">
        <v>0</v>
      </c>
      <c r="AB4527" s="114"/>
      <c r="AC4527" s="114"/>
      <c r="AD4527" s="141"/>
      <c r="AE4527" s="106">
        <v>0</v>
      </c>
      <c r="AF4527" s="106">
        <v>0</v>
      </c>
      <c r="AG4527" s="106">
        <v>0</v>
      </c>
      <c r="AH4527" s="114"/>
      <c r="AI4527" s="114"/>
      <c r="AJ4527" s="114"/>
      <c r="AK4527" s="114"/>
      <c r="AL4527" s="114"/>
      <c r="AM4527" s="114"/>
      <c r="AN4527" s="114">
        <f t="shared" si="140"/>
        <v>0</v>
      </c>
      <c r="AO4527" s="114">
        <f t="shared" si="141"/>
        <v>7082685</v>
      </c>
      <c r="AP4527" s="114"/>
      <c r="AQ4527" s="114"/>
      <c r="AR4527" s="114"/>
      <c r="AS4527" s="114"/>
    </row>
    <row r="4528" spans="1:46" s="190" customFormat="1" ht="15" customHeight="1" x14ac:dyDescent="0.2">
      <c r="A4528" s="104"/>
      <c r="B4528" s="104">
        <f>VLOOKUP(BJB!$F$9:$F$5599,Ctrl!$B$4:$C$399,2,0)</f>
        <v>16</v>
      </c>
      <c r="C4528" s="104">
        <f>VLOOKUP(BJB!$G$9:$G$5599,Ctrl!$E$4:$F$399,2,0)</f>
        <v>0</v>
      </c>
      <c r="D4528" s="219">
        <v>1</v>
      </c>
      <c r="E4528" s="104" t="str">
        <f>VLOOKUP(BJB!$F$9:$F$5599,Ctrl!$B$4:$D$399,3,0)</f>
        <v>I</v>
      </c>
      <c r="F4528" s="139" t="s">
        <v>10525</v>
      </c>
      <c r="G4528" s="139" t="s">
        <v>10255</v>
      </c>
      <c r="H4528" s="125"/>
      <c r="I4528" s="220">
        <f>IF(G4527=BJB!$G71,I4527+1,1)</f>
        <v>1</v>
      </c>
      <c r="J4528" s="912" t="s">
        <v>24365</v>
      </c>
      <c r="K4528" s="121" t="s">
        <v>5177</v>
      </c>
      <c r="L4528" s="104" t="s">
        <v>6476</v>
      </c>
      <c r="M4528" s="104" t="s">
        <v>5178</v>
      </c>
      <c r="N4528" s="120">
        <v>41599</v>
      </c>
      <c r="O4528" s="114">
        <v>101291667</v>
      </c>
      <c r="P4528" s="105" t="s">
        <v>6222</v>
      </c>
      <c r="Q4528" s="120" t="s">
        <v>6222</v>
      </c>
      <c r="R4528" s="890">
        <v>0</v>
      </c>
      <c r="S4528" s="234" t="s">
        <v>5047</v>
      </c>
      <c r="T4528" s="109">
        <v>41698</v>
      </c>
      <c r="U4528" s="114">
        <v>98674969</v>
      </c>
      <c r="V4528" s="109" t="s">
        <v>6222</v>
      </c>
      <c r="W4528" s="141">
        <v>0</v>
      </c>
      <c r="X4528" s="141">
        <v>0</v>
      </c>
      <c r="Y4528" s="141">
        <v>0</v>
      </c>
      <c r="Z4528" s="141">
        <v>0</v>
      </c>
      <c r="AA4528" s="114">
        <v>0</v>
      </c>
      <c r="AB4528" s="114"/>
      <c r="AC4528" s="114"/>
      <c r="AD4528" s="141"/>
      <c r="AE4528" s="106">
        <v>0</v>
      </c>
      <c r="AF4528" s="106">
        <v>0</v>
      </c>
      <c r="AG4528" s="106">
        <v>0</v>
      </c>
      <c r="AH4528" s="114"/>
      <c r="AI4528" s="114"/>
      <c r="AJ4528" s="114"/>
      <c r="AK4528" s="114"/>
      <c r="AL4528" s="114"/>
      <c r="AM4528" s="114"/>
      <c r="AN4528" s="114">
        <f t="shared" si="140"/>
        <v>0</v>
      </c>
      <c r="AO4528" s="114">
        <f t="shared" si="141"/>
        <v>98674969</v>
      </c>
      <c r="AP4528" s="114"/>
      <c r="AQ4528" s="114"/>
      <c r="AR4528" s="114"/>
      <c r="AS4528" s="114"/>
    </row>
    <row r="4529" spans="1:46" s="190" customFormat="1" ht="15" customHeight="1" x14ac:dyDescent="0.2">
      <c r="A4529" s="104"/>
      <c r="B4529" s="104">
        <f>VLOOKUP(BJB!$F$9:$F$5599,Ctrl!$B$4:$C$399,2,0)</f>
        <v>16</v>
      </c>
      <c r="C4529" s="104">
        <f>VLOOKUP(BJB!$G$9:$G$5599,Ctrl!$E$4:$F$399,2,0)</f>
        <v>0</v>
      </c>
      <c r="D4529" s="219">
        <v>1</v>
      </c>
      <c r="E4529" s="104" t="str">
        <f>VLOOKUP(BJB!$F$9:$F$5599,Ctrl!$B$4:$D$399,3,0)</f>
        <v>I</v>
      </c>
      <c r="F4529" s="139" t="s">
        <v>10525</v>
      </c>
      <c r="G4529" s="139" t="s">
        <v>10255</v>
      </c>
      <c r="H4529" s="125"/>
      <c r="I4529" s="220">
        <f>IF(G4528=BJB!$G72,I4528+1,1)</f>
        <v>1</v>
      </c>
      <c r="J4529" s="912" t="s">
        <v>24366</v>
      </c>
      <c r="K4529" s="121" t="s">
        <v>4329</v>
      </c>
      <c r="L4529" s="104" t="s">
        <v>6476</v>
      </c>
      <c r="M4529" s="104" t="s">
        <v>5210</v>
      </c>
      <c r="N4529" s="120">
        <v>41148</v>
      </c>
      <c r="O4529" s="114">
        <v>253844791</v>
      </c>
      <c r="P4529" s="105" t="s">
        <v>6222</v>
      </c>
      <c r="Q4529" s="120" t="s">
        <v>6222</v>
      </c>
      <c r="R4529" s="890">
        <v>0</v>
      </c>
      <c r="S4529" s="234" t="s">
        <v>5047</v>
      </c>
      <c r="T4529" s="109">
        <v>41698</v>
      </c>
      <c r="U4529" s="114">
        <v>57812946</v>
      </c>
      <c r="V4529" s="109" t="s">
        <v>6222</v>
      </c>
      <c r="W4529" s="141">
        <v>0</v>
      </c>
      <c r="X4529" s="141">
        <v>0</v>
      </c>
      <c r="Y4529" s="141">
        <v>0</v>
      </c>
      <c r="Z4529" s="141">
        <v>0</v>
      </c>
      <c r="AA4529" s="114">
        <v>0</v>
      </c>
      <c r="AB4529" s="114"/>
      <c r="AC4529" s="114"/>
      <c r="AD4529" s="141"/>
      <c r="AE4529" s="106">
        <v>0</v>
      </c>
      <c r="AF4529" s="106">
        <v>0</v>
      </c>
      <c r="AG4529" s="106">
        <v>0</v>
      </c>
      <c r="AH4529" s="136"/>
      <c r="AI4529" s="136"/>
      <c r="AJ4529" s="114"/>
      <c r="AK4529" s="114"/>
      <c r="AL4529" s="114"/>
      <c r="AM4529" s="114"/>
      <c r="AN4529" s="114">
        <f t="shared" si="140"/>
        <v>0</v>
      </c>
      <c r="AO4529" s="114">
        <f t="shared" si="141"/>
        <v>57812946</v>
      </c>
      <c r="AP4529" s="114"/>
      <c r="AQ4529" s="114"/>
      <c r="AR4529" s="114"/>
      <c r="AS4529" s="114"/>
      <c r="AT4529" s="191"/>
    </row>
    <row r="4530" spans="1:46" s="190" customFormat="1" ht="15" customHeight="1" x14ac:dyDescent="0.2">
      <c r="A4530" s="104"/>
      <c r="B4530" s="104">
        <f>VLOOKUP(BJB!$F$9:$F$5599,Ctrl!$B$4:$C$399,2,0)</f>
        <v>16</v>
      </c>
      <c r="C4530" s="104">
        <f>VLOOKUP(BJB!$G$9:$G$5599,Ctrl!$E$4:$F$399,2,0)</f>
        <v>0</v>
      </c>
      <c r="D4530" s="219">
        <v>1</v>
      </c>
      <c r="E4530" s="104" t="str">
        <f>VLOOKUP(BJB!$F$9:$F$5599,Ctrl!$B$4:$D$399,3,0)</f>
        <v>I</v>
      </c>
      <c r="F4530" s="139" t="s">
        <v>10525</v>
      </c>
      <c r="G4530" s="139" t="s">
        <v>10255</v>
      </c>
      <c r="H4530" s="125"/>
      <c r="I4530" s="220">
        <f>IF(G4529=BJB!$G73,I4529+1,1)</f>
        <v>1</v>
      </c>
      <c r="J4530" s="912" t="s">
        <v>24367</v>
      </c>
      <c r="K4530" s="121" t="s">
        <v>5209</v>
      </c>
      <c r="L4530" s="104" t="s">
        <v>6476</v>
      </c>
      <c r="M4530" s="104" t="s">
        <v>5158</v>
      </c>
      <c r="N4530" s="120">
        <v>41289</v>
      </c>
      <c r="O4530" s="114">
        <v>75968750</v>
      </c>
      <c r="P4530" s="105" t="s">
        <v>6222</v>
      </c>
      <c r="Q4530" s="120" t="s">
        <v>6222</v>
      </c>
      <c r="R4530" s="890">
        <v>0</v>
      </c>
      <c r="S4530" s="234" t="s">
        <v>5047</v>
      </c>
      <c r="T4530" s="109">
        <v>41698</v>
      </c>
      <c r="U4530" s="114">
        <v>67949011</v>
      </c>
      <c r="V4530" s="109" t="s">
        <v>6222</v>
      </c>
      <c r="W4530" s="141">
        <v>0</v>
      </c>
      <c r="X4530" s="141">
        <v>0</v>
      </c>
      <c r="Y4530" s="141">
        <v>0</v>
      </c>
      <c r="Z4530" s="141">
        <v>0</v>
      </c>
      <c r="AA4530" s="114">
        <v>0</v>
      </c>
      <c r="AB4530" s="114"/>
      <c r="AC4530" s="114"/>
      <c r="AD4530" s="141"/>
      <c r="AE4530" s="106">
        <v>0</v>
      </c>
      <c r="AF4530" s="106">
        <v>0</v>
      </c>
      <c r="AG4530" s="106">
        <v>0</v>
      </c>
      <c r="AH4530" s="114"/>
      <c r="AI4530" s="114"/>
      <c r="AJ4530" s="114"/>
      <c r="AK4530" s="114"/>
      <c r="AL4530" s="114"/>
      <c r="AM4530" s="114"/>
      <c r="AN4530" s="114">
        <f t="shared" si="140"/>
        <v>0</v>
      </c>
      <c r="AO4530" s="114">
        <f t="shared" si="141"/>
        <v>67949011</v>
      </c>
      <c r="AP4530" s="114"/>
      <c r="AQ4530" s="114"/>
      <c r="AR4530" s="114"/>
      <c r="AS4530" s="114"/>
    </row>
    <row r="4531" spans="1:46" s="190" customFormat="1" ht="15" customHeight="1" x14ac:dyDescent="0.2">
      <c r="A4531" s="104"/>
      <c r="B4531" s="104">
        <f>VLOOKUP(BJB!$F$9:$F$5599,Ctrl!$B$4:$C$399,2,0)</f>
        <v>16</v>
      </c>
      <c r="C4531" s="104">
        <f>VLOOKUP(BJB!$G$9:$G$5599,Ctrl!$E$4:$F$399,2,0)</f>
        <v>0</v>
      </c>
      <c r="D4531" s="219">
        <v>1</v>
      </c>
      <c r="E4531" s="104" t="str">
        <f>VLOOKUP(BJB!$F$9:$F$5599,Ctrl!$B$4:$D$399,3,0)</f>
        <v>I</v>
      </c>
      <c r="F4531" s="139" t="s">
        <v>10525</v>
      </c>
      <c r="G4531" s="139" t="s">
        <v>10255</v>
      </c>
      <c r="H4531" s="125" t="s">
        <v>7573</v>
      </c>
      <c r="I4531" s="220">
        <f>IF(G4530=BJB!$G74,I4530+1,1)</f>
        <v>1</v>
      </c>
      <c r="J4531" s="912" t="s">
        <v>24368</v>
      </c>
      <c r="K4531" s="121" t="s">
        <v>10978</v>
      </c>
      <c r="L4531" s="104" t="s">
        <v>6477</v>
      </c>
      <c r="M4531" s="104" t="s">
        <v>5562</v>
      </c>
      <c r="N4531" s="120">
        <v>41151</v>
      </c>
      <c r="O4531" s="114">
        <v>45000000</v>
      </c>
      <c r="P4531" s="105" t="s">
        <v>6222</v>
      </c>
      <c r="Q4531" s="120" t="s">
        <v>6222</v>
      </c>
      <c r="R4531" s="890">
        <v>0</v>
      </c>
      <c r="S4531" s="234" t="s">
        <v>5563</v>
      </c>
      <c r="T4531" s="109">
        <v>41820</v>
      </c>
      <c r="U4531" s="114">
        <v>31500000</v>
      </c>
      <c r="V4531" s="109" t="s">
        <v>6222</v>
      </c>
      <c r="W4531" s="141">
        <v>0</v>
      </c>
      <c r="X4531" s="141">
        <v>0</v>
      </c>
      <c r="Y4531" s="141">
        <v>0</v>
      </c>
      <c r="Z4531" s="141">
        <v>0</v>
      </c>
      <c r="AA4531" s="114">
        <v>9081253</v>
      </c>
      <c r="AB4531" s="114"/>
      <c r="AC4531" s="132"/>
      <c r="AD4531" s="141"/>
      <c r="AE4531" s="106">
        <v>0</v>
      </c>
      <c r="AF4531" s="106">
        <v>0</v>
      </c>
      <c r="AG4531" s="106">
        <v>0</v>
      </c>
      <c r="AH4531" s="114"/>
      <c r="AI4531" s="114"/>
      <c r="AJ4531" s="114"/>
      <c r="AK4531" s="119"/>
      <c r="AL4531" s="114"/>
      <c r="AM4531" s="114"/>
      <c r="AN4531" s="114">
        <f t="shared" si="140"/>
        <v>9081253</v>
      </c>
      <c r="AO4531" s="114">
        <f t="shared" si="141"/>
        <v>22418747</v>
      </c>
      <c r="AP4531" s="114"/>
      <c r="AQ4531" s="114"/>
      <c r="AR4531" s="114"/>
      <c r="AS4531" s="114"/>
    </row>
    <row r="4532" spans="1:46" s="190" customFormat="1" ht="15" customHeight="1" x14ac:dyDescent="0.2">
      <c r="A4532" s="104"/>
      <c r="B4532" s="104">
        <f>VLOOKUP(BJB!$F$9:$F$5599,Ctrl!$B$4:$C$399,2,0)</f>
        <v>16</v>
      </c>
      <c r="C4532" s="104">
        <f>VLOOKUP(BJB!$G$9:$G$5599,Ctrl!$E$4:$F$399,2,0)</f>
        <v>0</v>
      </c>
      <c r="D4532" s="219">
        <v>1</v>
      </c>
      <c r="E4532" s="104" t="str">
        <f>VLOOKUP(BJB!$F$9:$F$5599,Ctrl!$B$4:$D$399,3,0)</f>
        <v>I</v>
      </c>
      <c r="F4532" s="139" t="s">
        <v>10525</v>
      </c>
      <c r="G4532" s="139" t="s">
        <v>10255</v>
      </c>
      <c r="H4532" s="125"/>
      <c r="I4532" s="220">
        <f>IF(G4531=BJB!$G75,I4531+1,1)</f>
        <v>1</v>
      </c>
      <c r="J4532" s="912" t="s">
        <v>24369</v>
      </c>
      <c r="K4532" s="121" t="s">
        <v>10979</v>
      </c>
      <c r="L4532" s="104" t="s">
        <v>6477</v>
      </c>
      <c r="M4532" s="104" t="s">
        <v>5729</v>
      </c>
      <c r="N4532" s="120">
        <v>41351</v>
      </c>
      <c r="O4532" s="114">
        <v>120000000</v>
      </c>
      <c r="P4532" s="105" t="s">
        <v>6222</v>
      </c>
      <c r="Q4532" s="120" t="s">
        <v>6222</v>
      </c>
      <c r="R4532" s="890">
        <v>0</v>
      </c>
      <c r="S4532" s="146" t="s">
        <v>5563</v>
      </c>
      <c r="T4532" s="109">
        <v>41820</v>
      </c>
      <c r="U4532" s="114">
        <v>84000000</v>
      </c>
      <c r="V4532" s="109" t="s">
        <v>6222</v>
      </c>
      <c r="W4532" s="141">
        <v>0</v>
      </c>
      <c r="X4532" s="141">
        <v>0</v>
      </c>
      <c r="Y4532" s="141">
        <v>0</v>
      </c>
      <c r="Z4532" s="141">
        <v>0</v>
      </c>
      <c r="AA4532" s="114">
        <v>218597</v>
      </c>
      <c r="AB4532" s="114"/>
      <c r="AC4532" s="114"/>
      <c r="AD4532" s="141"/>
      <c r="AE4532" s="106">
        <v>0</v>
      </c>
      <c r="AF4532" s="106">
        <v>0</v>
      </c>
      <c r="AG4532" s="106">
        <v>0</v>
      </c>
      <c r="AH4532" s="114"/>
      <c r="AI4532" s="114"/>
      <c r="AJ4532" s="114"/>
      <c r="AK4532" s="114"/>
      <c r="AL4532" s="114"/>
      <c r="AM4532" s="114"/>
      <c r="AN4532" s="114">
        <f t="shared" si="140"/>
        <v>218597</v>
      </c>
      <c r="AO4532" s="114">
        <f t="shared" si="141"/>
        <v>83781403</v>
      </c>
      <c r="AP4532" s="114"/>
      <c r="AQ4532" s="114"/>
      <c r="AR4532" s="114"/>
      <c r="AS4532" s="114"/>
    </row>
    <row r="4533" spans="1:46" s="190" customFormat="1" ht="15" customHeight="1" x14ac:dyDescent="0.2">
      <c r="A4533" s="104"/>
      <c r="B4533" s="104">
        <f>VLOOKUP(BJB!$F$9:$F$5599,Ctrl!$B$4:$C$399,2,0)</f>
        <v>16</v>
      </c>
      <c r="C4533" s="104">
        <f>VLOOKUP(BJB!$G$9:$G$5599,Ctrl!$E$4:$F$399,2,0)</f>
        <v>0</v>
      </c>
      <c r="D4533" s="219">
        <v>1</v>
      </c>
      <c r="E4533" s="104" t="str">
        <f>VLOOKUP(BJB!$F$9:$F$5599,Ctrl!$B$4:$D$399,3,0)</f>
        <v>I</v>
      </c>
      <c r="F4533" s="139" t="s">
        <v>10525</v>
      </c>
      <c r="G4533" s="139" t="s">
        <v>10255</v>
      </c>
      <c r="H4533" s="125"/>
      <c r="I4533" s="220">
        <f>IF(G4532=BJB!$G76,I4532+1,1)</f>
        <v>1</v>
      </c>
      <c r="J4533" s="912" t="s">
        <v>24370</v>
      </c>
      <c r="K4533" s="121" t="s">
        <v>7828</v>
      </c>
      <c r="L4533" s="104" t="s">
        <v>6477</v>
      </c>
      <c r="M4533" s="104" t="s">
        <v>7877</v>
      </c>
      <c r="N4533" s="120">
        <v>41159</v>
      </c>
      <c r="O4533" s="105">
        <v>175000000</v>
      </c>
      <c r="P4533" s="105" t="s">
        <v>17344</v>
      </c>
      <c r="Q4533" s="120">
        <v>42101</v>
      </c>
      <c r="R4533" s="105">
        <v>144459945</v>
      </c>
      <c r="S4533" s="146" t="s">
        <v>7949</v>
      </c>
      <c r="T4533" s="109">
        <v>42114</v>
      </c>
      <c r="U4533" s="141">
        <v>95881759</v>
      </c>
      <c r="V4533" s="109">
        <v>42114</v>
      </c>
      <c r="W4533" s="141">
        <v>95881759</v>
      </c>
      <c r="X4533" s="141">
        <v>0</v>
      </c>
      <c r="Y4533" s="141">
        <v>0</v>
      </c>
      <c r="Z4533" s="141">
        <v>0</v>
      </c>
      <c r="AA4533" s="114">
        <v>0</v>
      </c>
      <c r="AB4533" s="114"/>
      <c r="AC4533" s="132"/>
      <c r="AD4533" s="141"/>
      <c r="AE4533" s="106">
        <v>0</v>
      </c>
      <c r="AF4533" s="106">
        <v>0</v>
      </c>
      <c r="AG4533" s="106">
        <v>0</v>
      </c>
      <c r="AH4533" s="141"/>
      <c r="AI4533" s="141"/>
      <c r="AJ4533" s="141"/>
      <c r="AK4533" s="141"/>
      <c r="AL4533" s="141"/>
      <c r="AM4533" s="141"/>
      <c r="AN4533" s="114">
        <f t="shared" si="140"/>
        <v>0</v>
      </c>
      <c r="AO4533" s="114">
        <f t="shared" si="141"/>
        <v>95881759</v>
      </c>
      <c r="AP4533" s="114"/>
      <c r="AQ4533" s="114"/>
      <c r="AR4533" s="114"/>
      <c r="AS4533" s="114"/>
    </row>
    <row r="4534" spans="1:46" s="190" customFormat="1" ht="15" customHeight="1" x14ac:dyDescent="0.2">
      <c r="A4534" s="104"/>
      <c r="B4534" s="104">
        <f>VLOOKUP(BJB!$F$9:$F$5599,Ctrl!$B$4:$C$399,2,0)</f>
        <v>16</v>
      </c>
      <c r="C4534" s="104">
        <f>VLOOKUP(BJB!$G$9:$G$5599,Ctrl!$E$4:$F$399,2,0)</f>
        <v>0</v>
      </c>
      <c r="D4534" s="219">
        <v>1</v>
      </c>
      <c r="E4534" s="104" t="str">
        <f>VLOOKUP(BJB!$F$9:$F$5599,Ctrl!$B$4:$D$399,3,0)</f>
        <v>I</v>
      </c>
      <c r="F4534" s="139" t="s">
        <v>10525</v>
      </c>
      <c r="G4534" s="139" t="s">
        <v>10255</v>
      </c>
      <c r="H4534" s="125"/>
      <c r="I4534" s="220">
        <f>IF(G4533=BJB!$G77,I4533+1,1)</f>
        <v>1</v>
      </c>
      <c r="J4534" s="912" t="s">
        <v>24371</v>
      </c>
      <c r="K4534" s="121" t="s">
        <v>4967</v>
      </c>
      <c r="L4534" s="104" t="s">
        <v>6477</v>
      </c>
      <c r="M4534" s="104" t="s">
        <v>7878</v>
      </c>
      <c r="N4534" s="120">
        <v>41092</v>
      </c>
      <c r="O4534" s="105">
        <v>250000000</v>
      </c>
      <c r="P4534" s="105" t="s">
        <v>17345</v>
      </c>
      <c r="Q4534" s="120">
        <v>42101</v>
      </c>
      <c r="R4534" s="105">
        <v>401937494</v>
      </c>
      <c r="S4534" s="146" t="s">
        <v>7949</v>
      </c>
      <c r="T4534" s="109">
        <v>42114</v>
      </c>
      <c r="U4534" s="141">
        <v>175000000</v>
      </c>
      <c r="V4534" s="109">
        <v>42114</v>
      </c>
      <c r="W4534" s="141">
        <v>175000000</v>
      </c>
      <c r="X4534" s="141">
        <v>0</v>
      </c>
      <c r="Y4534" s="141">
        <v>0</v>
      </c>
      <c r="Z4534" s="141">
        <v>0</v>
      </c>
      <c r="AA4534" s="114">
        <v>0</v>
      </c>
      <c r="AB4534" s="114"/>
      <c r="AC4534" s="132"/>
      <c r="AD4534" s="141"/>
      <c r="AE4534" s="106">
        <v>0</v>
      </c>
      <c r="AF4534" s="106">
        <v>0</v>
      </c>
      <c r="AG4534" s="106">
        <v>0</v>
      </c>
      <c r="AH4534" s="141"/>
      <c r="AI4534" s="141"/>
      <c r="AJ4534" s="141"/>
      <c r="AK4534" s="141"/>
      <c r="AL4534" s="141"/>
      <c r="AM4534" s="141"/>
      <c r="AN4534" s="114">
        <f t="shared" si="140"/>
        <v>0</v>
      </c>
      <c r="AO4534" s="114">
        <f t="shared" si="141"/>
        <v>175000000</v>
      </c>
      <c r="AP4534" s="114"/>
      <c r="AQ4534" s="114"/>
      <c r="AR4534" s="114"/>
      <c r="AS4534" s="114"/>
    </row>
    <row r="4535" spans="1:46" s="190" customFormat="1" ht="15" customHeight="1" x14ac:dyDescent="0.2">
      <c r="A4535" s="104"/>
      <c r="B4535" s="104">
        <f>VLOOKUP(BJB!$F$9:$F$5599,Ctrl!$B$4:$C$399,2,0)</f>
        <v>16</v>
      </c>
      <c r="C4535" s="104">
        <f>VLOOKUP(BJB!$G$9:$G$5599,Ctrl!$E$4:$F$399,2,0)</f>
        <v>0</v>
      </c>
      <c r="D4535" s="219">
        <v>1</v>
      </c>
      <c r="E4535" s="104" t="str">
        <f>VLOOKUP(BJB!$F$9:$F$5599,Ctrl!$B$4:$D$399,3,0)</f>
        <v>I</v>
      </c>
      <c r="F4535" s="139" t="s">
        <v>10525</v>
      </c>
      <c r="G4535" s="139" t="s">
        <v>10255</v>
      </c>
      <c r="H4535" s="125"/>
      <c r="I4535" s="220">
        <f>IF(G4534=BJB!$G78,I4534+1,1)</f>
        <v>1</v>
      </c>
      <c r="J4535" s="912" t="s">
        <v>24372</v>
      </c>
      <c r="K4535" s="121" t="s">
        <v>10980</v>
      </c>
      <c r="L4535" s="104" t="s">
        <v>6476</v>
      </c>
      <c r="M4535" s="104" t="s">
        <v>3506</v>
      </c>
      <c r="N4535" s="120">
        <v>40525</v>
      </c>
      <c r="O4535" s="105">
        <v>100000000</v>
      </c>
      <c r="P4535" s="105" t="s">
        <v>17346</v>
      </c>
      <c r="Q4535" s="120">
        <v>42088</v>
      </c>
      <c r="R4535" s="105">
        <v>64219915</v>
      </c>
      <c r="S4535" s="146" t="s">
        <v>8329</v>
      </c>
      <c r="T4535" s="109">
        <v>42184</v>
      </c>
      <c r="U4535" s="141">
        <v>15408580</v>
      </c>
      <c r="V4535" s="109">
        <v>42184</v>
      </c>
      <c r="W4535" s="141">
        <v>15408580</v>
      </c>
      <c r="X4535" s="141">
        <v>0</v>
      </c>
      <c r="Y4535" s="141">
        <v>0</v>
      </c>
      <c r="Z4535" s="141">
        <v>0</v>
      </c>
      <c r="AA4535" s="114">
        <v>0</v>
      </c>
      <c r="AB4535" s="114"/>
      <c r="AC4535" s="132"/>
      <c r="AD4535" s="141"/>
      <c r="AE4535" s="106">
        <v>0</v>
      </c>
      <c r="AF4535" s="106">
        <v>0</v>
      </c>
      <c r="AG4535" s="106">
        <v>0</v>
      </c>
      <c r="AH4535" s="106"/>
      <c r="AI4535" s="106"/>
      <c r="AJ4535" s="106"/>
      <c r="AK4535" s="106"/>
      <c r="AL4535" s="106"/>
      <c r="AM4535" s="106"/>
      <c r="AN4535" s="114">
        <f t="shared" si="140"/>
        <v>0</v>
      </c>
      <c r="AO4535" s="114">
        <f t="shared" si="141"/>
        <v>15408580</v>
      </c>
      <c r="AP4535" s="114"/>
      <c r="AQ4535" s="114"/>
      <c r="AR4535" s="114"/>
      <c r="AS4535" s="114"/>
    </row>
    <row r="4536" spans="1:46" s="190" customFormat="1" ht="15" customHeight="1" x14ac:dyDescent="0.2">
      <c r="A4536" s="104"/>
      <c r="B4536" s="104">
        <f>VLOOKUP(BJB!$F$9:$F$5599,Ctrl!$B$4:$C$399,2,0)</f>
        <v>16</v>
      </c>
      <c r="C4536" s="104">
        <f>VLOOKUP(BJB!$G$9:$G$5599,Ctrl!$E$4:$F$399,2,0)</f>
        <v>1</v>
      </c>
      <c r="D4536" s="219">
        <v>1</v>
      </c>
      <c r="E4536" s="104" t="str">
        <f>VLOOKUP(BJB!$F$9:$F$5599,Ctrl!$B$4:$D$399,3,0)</f>
        <v>I</v>
      </c>
      <c r="F4536" s="139" t="s">
        <v>10525</v>
      </c>
      <c r="G4536" s="139" t="s">
        <v>153</v>
      </c>
      <c r="H4536" s="125" t="s">
        <v>6332</v>
      </c>
      <c r="I4536" s="220">
        <f>IF(G4535=BJB!$G79,I4535+1,1)</f>
        <v>1</v>
      </c>
      <c r="J4536" s="912" t="s">
        <v>24373</v>
      </c>
      <c r="K4536" s="121" t="s">
        <v>154</v>
      </c>
      <c r="L4536" s="104" t="s">
        <v>6477</v>
      </c>
      <c r="M4536" s="104" t="s">
        <v>155</v>
      </c>
      <c r="N4536" s="120">
        <v>40819</v>
      </c>
      <c r="O4536" s="107">
        <v>70000000</v>
      </c>
      <c r="P4536" s="105" t="s">
        <v>17347</v>
      </c>
      <c r="Q4536" s="120">
        <v>41149</v>
      </c>
      <c r="R4536" s="105">
        <v>78075267</v>
      </c>
      <c r="S4536" s="108" t="s">
        <v>107</v>
      </c>
      <c r="T4536" s="109">
        <v>41180</v>
      </c>
      <c r="U4536" s="114">
        <v>49000000</v>
      </c>
      <c r="V4536" s="109">
        <v>41180</v>
      </c>
      <c r="W4536" s="141">
        <v>49000000</v>
      </c>
      <c r="X4536" s="141">
        <v>0</v>
      </c>
      <c r="Y4536" s="141">
        <v>0</v>
      </c>
      <c r="Z4536" s="141">
        <v>0</v>
      </c>
      <c r="AA4536" s="114">
        <v>33638842</v>
      </c>
      <c r="AB4536" s="114"/>
      <c r="AC4536" s="132"/>
      <c r="AD4536" s="141"/>
      <c r="AE4536" s="106">
        <v>0</v>
      </c>
      <c r="AF4536" s="106">
        <v>0</v>
      </c>
      <c r="AG4536" s="106">
        <v>0</v>
      </c>
      <c r="AH4536" s="136"/>
      <c r="AI4536" s="136"/>
      <c r="AJ4536" s="114"/>
      <c r="AK4536" s="119"/>
      <c r="AL4536" s="114"/>
      <c r="AM4536" s="114"/>
      <c r="AN4536" s="114">
        <f t="shared" si="140"/>
        <v>33638842</v>
      </c>
      <c r="AO4536" s="114">
        <f t="shared" si="141"/>
        <v>15361158</v>
      </c>
      <c r="AP4536" s="114"/>
      <c r="AQ4536" s="114"/>
      <c r="AR4536" s="114"/>
      <c r="AS4536" s="114"/>
    </row>
    <row r="4537" spans="1:46" s="190" customFormat="1" ht="15" customHeight="1" x14ac:dyDescent="0.2">
      <c r="A4537" s="104"/>
      <c r="B4537" s="104">
        <f>VLOOKUP(BJB!$F$9:$F$5599,Ctrl!$B$4:$C$399,2,0)</f>
        <v>16</v>
      </c>
      <c r="C4537" s="104">
        <f>VLOOKUP(BJB!$G$9:$G$5599,Ctrl!$E$4:$F$399,2,0)</f>
        <v>1</v>
      </c>
      <c r="D4537" s="219">
        <v>1</v>
      </c>
      <c r="E4537" s="104" t="str">
        <f>VLOOKUP(BJB!$F$9:$F$5599,Ctrl!$B$4:$D$399,3,0)</f>
        <v>I</v>
      </c>
      <c r="F4537" s="139" t="s">
        <v>10525</v>
      </c>
      <c r="G4537" s="139" t="s">
        <v>153</v>
      </c>
      <c r="H4537" s="125">
        <v>1110809000637</v>
      </c>
      <c r="I4537" s="220">
        <f>IF(G4536=BJB!$G80,I4536+1,1)</f>
        <v>1</v>
      </c>
      <c r="J4537" s="912" t="s">
        <v>24374</v>
      </c>
      <c r="K4537" s="121" t="s">
        <v>156</v>
      </c>
      <c r="L4537" s="104" t="s">
        <v>6477</v>
      </c>
      <c r="M4537" s="104" t="s">
        <v>155</v>
      </c>
      <c r="N4537" s="120">
        <v>40819</v>
      </c>
      <c r="O4537" s="107">
        <v>15000000</v>
      </c>
      <c r="P4537" s="105" t="s">
        <v>17348</v>
      </c>
      <c r="Q4537" s="120">
        <v>41408</v>
      </c>
      <c r="R4537" s="105">
        <v>8853001</v>
      </c>
      <c r="S4537" s="146" t="s">
        <v>157</v>
      </c>
      <c r="T4537" s="109">
        <v>41453</v>
      </c>
      <c r="U4537" s="106">
        <v>6197100.6999999993</v>
      </c>
      <c r="V4537" s="109">
        <v>41453</v>
      </c>
      <c r="W4537" s="141">
        <v>6197100.6999999993</v>
      </c>
      <c r="X4537" s="141">
        <v>0</v>
      </c>
      <c r="Y4537" s="141">
        <v>0</v>
      </c>
      <c r="Z4537" s="141">
        <v>0</v>
      </c>
      <c r="AA4537" s="114">
        <v>0</v>
      </c>
      <c r="AB4537" s="114"/>
      <c r="AC4537" s="132"/>
      <c r="AD4537" s="141"/>
      <c r="AE4537" s="106">
        <v>0</v>
      </c>
      <c r="AF4537" s="106">
        <v>0</v>
      </c>
      <c r="AG4537" s="106">
        <v>0</v>
      </c>
      <c r="AH4537" s="106"/>
      <c r="AI4537" s="106"/>
      <c r="AJ4537" s="106"/>
      <c r="AK4537" s="106"/>
      <c r="AL4537" s="106"/>
      <c r="AM4537" s="106"/>
      <c r="AN4537" s="114">
        <f t="shared" si="140"/>
        <v>0</v>
      </c>
      <c r="AO4537" s="114">
        <f t="shared" si="141"/>
        <v>6197100.6999999993</v>
      </c>
      <c r="AP4537" s="114"/>
      <c r="AQ4537" s="114"/>
      <c r="AR4537" s="114"/>
      <c r="AS4537" s="114"/>
    </row>
    <row r="4538" spans="1:46" s="190" customFormat="1" ht="15" customHeight="1" x14ac:dyDescent="0.2">
      <c r="A4538" s="104"/>
      <c r="B4538" s="104">
        <f>VLOOKUP(BJB!$F$9:$F$5599,Ctrl!$B$4:$C$399,2,0)</f>
        <v>16</v>
      </c>
      <c r="C4538" s="104">
        <f>VLOOKUP(BJB!$G$9:$G$5599,Ctrl!$E$4:$F$399,2,0)</f>
        <v>1</v>
      </c>
      <c r="D4538" s="219">
        <v>1</v>
      </c>
      <c r="E4538" s="104" t="str">
        <f>VLOOKUP(BJB!$F$9:$F$5599,Ctrl!$B$4:$D$399,3,0)</f>
        <v>I</v>
      </c>
      <c r="F4538" s="139" t="s">
        <v>10525</v>
      </c>
      <c r="G4538" s="139" t="s">
        <v>153</v>
      </c>
      <c r="H4538" s="125"/>
      <c r="I4538" s="220">
        <f>IF(G4537=BJB!$G82,I4537+1,1)</f>
        <v>1</v>
      </c>
      <c r="J4538" s="912" t="s">
        <v>24375</v>
      </c>
      <c r="K4538" s="121" t="s">
        <v>161</v>
      </c>
      <c r="L4538" s="104" t="s">
        <v>6477</v>
      </c>
      <c r="M4538" s="104" t="s">
        <v>155</v>
      </c>
      <c r="N4538" s="120">
        <v>40819</v>
      </c>
      <c r="O4538" s="105">
        <v>10000000</v>
      </c>
      <c r="P4538" s="105" t="s">
        <v>17349</v>
      </c>
      <c r="Q4538" s="120">
        <v>41381</v>
      </c>
      <c r="R4538" s="105">
        <v>9729108</v>
      </c>
      <c r="S4538" s="146" t="s">
        <v>160</v>
      </c>
      <c r="T4538" s="109">
        <v>41478</v>
      </c>
      <c r="U4538" s="112">
        <v>6791971</v>
      </c>
      <c r="V4538" s="109">
        <v>41478</v>
      </c>
      <c r="W4538" s="141">
        <v>6791971</v>
      </c>
      <c r="X4538" s="141">
        <v>0</v>
      </c>
      <c r="Y4538" s="141">
        <v>0</v>
      </c>
      <c r="Z4538" s="141">
        <v>0</v>
      </c>
      <c r="AA4538" s="114">
        <v>6222222</v>
      </c>
      <c r="AB4538" s="114"/>
      <c r="AC4538" s="112"/>
      <c r="AD4538" s="141"/>
      <c r="AE4538" s="106">
        <v>0</v>
      </c>
      <c r="AF4538" s="106">
        <v>0</v>
      </c>
      <c r="AG4538" s="106">
        <v>0</v>
      </c>
      <c r="AH4538" s="112"/>
      <c r="AI4538" s="112"/>
      <c r="AJ4538" s="112"/>
      <c r="AK4538" s="112"/>
      <c r="AL4538" s="112"/>
      <c r="AM4538" s="112"/>
      <c r="AN4538" s="114">
        <f t="shared" si="140"/>
        <v>6222222</v>
      </c>
      <c r="AO4538" s="114">
        <f t="shared" si="141"/>
        <v>569749</v>
      </c>
      <c r="AP4538" s="114"/>
      <c r="AQ4538" s="114"/>
      <c r="AR4538" s="114"/>
      <c r="AS4538" s="114"/>
    </row>
    <row r="4539" spans="1:46" s="190" customFormat="1" ht="15" customHeight="1" x14ac:dyDescent="0.2">
      <c r="A4539" s="104"/>
      <c r="B4539" s="104">
        <f>VLOOKUP(BJB!$F$9:$F$5599,Ctrl!$B$4:$C$399,2,0)</f>
        <v>16</v>
      </c>
      <c r="C4539" s="104">
        <f>VLOOKUP(BJB!$G$9:$G$5599,Ctrl!$E$4:$F$399,2,0)</f>
        <v>1</v>
      </c>
      <c r="D4539" s="219">
        <v>1</v>
      </c>
      <c r="E4539" s="104" t="str">
        <f>VLOOKUP(BJB!$F$9:$F$5599,Ctrl!$B$4:$D$399,3,0)</f>
        <v>I</v>
      </c>
      <c r="F4539" s="139" t="s">
        <v>10525</v>
      </c>
      <c r="G4539" s="139" t="s">
        <v>153</v>
      </c>
      <c r="H4539" s="125"/>
      <c r="I4539" s="220">
        <f>IF(G4538=BJB!$G87,I4538+1,1)</f>
        <v>1</v>
      </c>
      <c r="J4539" s="912" t="s">
        <v>24376</v>
      </c>
      <c r="K4539" s="121" t="s">
        <v>5566</v>
      </c>
      <c r="L4539" s="104" t="s">
        <v>6477</v>
      </c>
      <c r="M4539" s="104" t="s">
        <v>5567</v>
      </c>
      <c r="N4539" s="120">
        <v>41183</v>
      </c>
      <c r="O4539" s="105">
        <v>170000000</v>
      </c>
      <c r="P4539" s="105" t="s">
        <v>17350</v>
      </c>
      <c r="Q4539" s="120">
        <v>41676</v>
      </c>
      <c r="R4539" s="105">
        <v>188399507</v>
      </c>
      <c r="S4539" s="146" t="s">
        <v>5563</v>
      </c>
      <c r="T4539" s="109">
        <v>41820</v>
      </c>
      <c r="U4539" s="162">
        <v>119000000</v>
      </c>
      <c r="V4539" s="109">
        <v>41791</v>
      </c>
      <c r="W4539" s="141">
        <v>119000000</v>
      </c>
      <c r="X4539" s="141">
        <v>0</v>
      </c>
      <c r="Y4539" s="141">
        <v>0</v>
      </c>
      <c r="Z4539" s="141">
        <v>0</v>
      </c>
      <c r="AA4539" s="114">
        <v>0</v>
      </c>
      <c r="AB4539" s="114"/>
      <c r="AC4539" s="162"/>
      <c r="AD4539" s="141"/>
      <c r="AE4539" s="106">
        <v>0</v>
      </c>
      <c r="AF4539" s="106">
        <v>0</v>
      </c>
      <c r="AG4539" s="106">
        <v>0</v>
      </c>
      <c r="AH4539" s="162"/>
      <c r="AI4539" s="162"/>
      <c r="AJ4539" s="162"/>
      <c r="AK4539" s="162"/>
      <c r="AL4539" s="162"/>
      <c r="AM4539" s="162"/>
      <c r="AN4539" s="114">
        <f t="shared" si="140"/>
        <v>0</v>
      </c>
      <c r="AO4539" s="114">
        <f t="shared" si="141"/>
        <v>119000000</v>
      </c>
      <c r="AP4539" s="114"/>
      <c r="AQ4539" s="114"/>
      <c r="AR4539" s="114"/>
      <c r="AS4539" s="114"/>
    </row>
    <row r="4540" spans="1:46" s="190" customFormat="1" ht="15" customHeight="1" x14ac:dyDescent="0.2">
      <c r="A4540" s="104"/>
      <c r="B4540" s="104">
        <f>VLOOKUP(BJB!$F$9:$F$5599,Ctrl!$B$4:$C$399,2,0)</f>
        <v>16</v>
      </c>
      <c r="C4540" s="104">
        <f>VLOOKUP(BJB!$G$9:$G$5599,Ctrl!$E$4:$F$399,2,0)</f>
        <v>1</v>
      </c>
      <c r="D4540" s="219">
        <v>1</v>
      </c>
      <c r="E4540" s="104" t="str">
        <f>VLOOKUP(BJB!$F$9:$F$5599,Ctrl!$B$4:$D$399,3,0)</f>
        <v>I</v>
      </c>
      <c r="F4540" s="139" t="s">
        <v>10525</v>
      </c>
      <c r="G4540" s="139" t="s">
        <v>153</v>
      </c>
      <c r="H4540" s="125" t="s">
        <v>12670</v>
      </c>
      <c r="I4540" s="220">
        <f>IF(G4539=BJB!$G88,I4539+1,1)</f>
        <v>1</v>
      </c>
      <c r="J4540" s="891" t="s">
        <v>20274</v>
      </c>
      <c r="K4540" s="121" t="s">
        <v>5568</v>
      </c>
      <c r="L4540" s="104" t="s">
        <v>6477</v>
      </c>
      <c r="M4540" s="104" t="s">
        <v>5569</v>
      </c>
      <c r="N4540" s="128">
        <v>41213</v>
      </c>
      <c r="O4540" s="107">
        <v>150000000</v>
      </c>
      <c r="P4540" s="105" t="s">
        <v>17351</v>
      </c>
      <c r="Q4540" s="120">
        <v>41780</v>
      </c>
      <c r="R4540" s="105">
        <v>212313226.25</v>
      </c>
      <c r="S4540" s="146" t="s">
        <v>5563</v>
      </c>
      <c r="T4540" s="109">
        <v>41820</v>
      </c>
      <c r="U4540" s="162">
        <v>105000000</v>
      </c>
      <c r="V4540" s="109">
        <v>41791</v>
      </c>
      <c r="W4540" s="141">
        <v>105000000</v>
      </c>
      <c r="X4540" s="141">
        <v>0</v>
      </c>
      <c r="Y4540" s="141">
        <v>0</v>
      </c>
      <c r="Z4540" s="141">
        <v>0</v>
      </c>
      <c r="AA4540" s="114">
        <v>25346433</v>
      </c>
      <c r="AB4540" s="114"/>
      <c r="AC4540" s="132"/>
      <c r="AD4540" s="141"/>
      <c r="AE4540" s="106">
        <v>0</v>
      </c>
      <c r="AF4540" s="106">
        <v>0</v>
      </c>
      <c r="AG4540" s="106">
        <v>1462542</v>
      </c>
      <c r="AH4540" s="162"/>
      <c r="AI4540" s="162"/>
      <c r="AJ4540" s="162"/>
      <c r="AK4540" s="162"/>
      <c r="AL4540" s="162"/>
      <c r="AM4540" s="162"/>
      <c r="AN4540" s="114">
        <f t="shared" si="140"/>
        <v>26808975</v>
      </c>
      <c r="AO4540" s="114">
        <f t="shared" si="141"/>
        <v>78191025</v>
      </c>
      <c r="AP4540" s="114"/>
      <c r="AQ4540" s="114"/>
      <c r="AR4540" s="114"/>
      <c r="AS4540" s="114"/>
    </row>
    <row r="4541" spans="1:46" s="190" customFormat="1" ht="15" customHeight="1" x14ac:dyDescent="0.2">
      <c r="A4541" s="104"/>
      <c r="B4541" s="104">
        <f>VLOOKUP(BJB!$F$9:$F$5599,Ctrl!$B$4:$C$399,2,0)</f>
        <v>16</v>
      </c>
      <c r="C4541" s="104">
        <f>VLOOKUP(BJB!$G$9:$G$5599,Ctrl!$E$4:$F$399,2,0)</f>
        <v>1</v>
      </c>
      <c r="D4541" s="219">
        <v>1</v>
      </c>
      <c r="E4541" s="104" t="str">
        <f>VLOOKUP(BJB!$F$9:$F$5599,Ctrl!$B$4:$D$399,3,0)</f>
        <v>I</v>
      </c>
      <c r="F4541" s="139" t="s">
        <v>10525</v>
      </c>
      <c r="G4541" s="139" t="s">
        <v>153</v>
      </c>
      <c r="H4541" s="125"/>
      <c r="I4541" s="220">
        <f>IF(G4540=BJB!$G89,I4540+1,1)</f>
        <v>1</v>
      </c>
      <c r="J4541" s="912" t="s">
        <v>24377</v>
      </c>
      <c r="K4541" s="121" t="s">
        <v>5871</v>
      </c>
      <c r="L4541" s="104" t="s">
        <v>6477</v>
      </c>
      <c r="M4541" s="104" t="s">
        <v>5569</v>
      </c>
      <c r="N4541" s="128">
        <v>41213</v>
      </c>
      <c r="O4541" s="107">
        <v>25000000</v>
      </c>
      <c r="P4541" s="105" t="s">
        <v>17352</v>
      </c>
      <c r="Q4541" s="120">
        <v>41649</v>
      </c>
      <c r="R4541" s="105">
        <v>26365830</v>
      </c>
      <c r="S4541" s="146" t="s">
        <v>5866</v>
      </c>
      <c r="T4541" s="109">
        <v>41880</v>
      </c>
      <c r="U4541" s="162">
        <v>17500000</v>
      </c>
      <c r="V4541" s="109">
        <v>41852</v>
      </c>
      <c r="W4541" s="141">
        <v>17500000</v>
      </c>
      <c r="X4541" s="141">
        <v>0</v>
      </c>
      <c r="Y4541" s="141">
        <v>0</v>
      </c>
      <c r="Z4541" s="141">
        <v>0</v>
      </c>
      <c r="AA4541" s="114">
        <v>0</v>
      </c>
      <c r="AB4541" s="114"/>
      <c r="AC4541" s="162"/>
      <c r="AD4541" s="141"/>
      <c r="AE4541" s="106">
        <v>0</v>
      </c>
      <c r="AF4541" s="106">
        <v>0</v>
      </c>
      <c r="AG4541" s="106">
        <v>0</v>
      </c>
      <c r="AH4541" s="162"/>
      <c r="AI4541" s="162"/>
      <c r="AJ4541" s="162"/>
      <c r="AK4541" s="162"/>
      <c r="AL4541" s="162"/>
      <c r="AM4541" s="162"/>
      <c r="AN4541" s="114">
        <f t="shared" si="140"/>
        <v>0</v>
      </c>
      <c r="AO4541" s="114">
        <f t="shared" si="141"/>
        <v>17500000</v>
      </c>
      <c r="AP4541" s="114"/>
      <c r="AQ4541" s="114"/>
      <c r="AR4541" s="114"/>
      <c r="AS4541" s="114"/>
    </row>
    <row r="4542" spans="1:46" s="190" customFormat="1" ht="15" customHeight="1" x14ac:dyDescent="0.2">
      <c r="A4542" s="104"/>
      <c r="B4542" s="104">
        <f>VLOOKUP(BJB!$F$9:$F$5599,Ctrl!$B$4:$C$399,2,0)</f>
        <v>16</v>
      </c>
      <c r="C4542" s="104">
        <f>VLOOKUP(BJB!$G$9:$G$5599,Ctrl!$E$4:$F$399,2,0)</f>
        <v>1</v>
      </c>
      <c r="D4542" s="219">
        <v>1</v>
      </c>
      <c r="E4542" s="104" t="str">
        <f>VLOOKUP(BJB!$F$9:$F$5599,Ctrl!$B$4:$D$399,3,0)</f>
        <v>I</v>
      </c>
      <c r="F4542" s="139" t="s">
        <v>10525</v>
      </c>
      <c r="G4542" s="139" t="s">
        <v>153</v>
      </c>
      <c r="H4542" s="125" t="s">
        <v>6743</v>
      </c>
      <c r="I4542" s="220">
        <f>IF(G4541=BJB!$G90,I4541+1,1)</f>
        <v>1</v>
      </c>
      <c r="J4542" s="912" t="s">
        <v>24378</v>
      </c>
      <c r="K4542" s="121" t="s">
        <v>320</v>
      </c>
      <c r="L4542" s="104" t="s">
        <v>6477</v>
      </c>
      <c r="M4542" s="104" t="s">
        <v>5872</v>
      </c>
      <c r="N4542" s="120">
        <v>41103</v>
      </c>
      <c r="O4542" s="107">
        <v>50000000</v>
      </c>
      <c r="P4542" s="105" t="s">
        <v>17353</v>
      </c>
      <c r="Q4542" s="120">
        <v>41576</v>
      </c>
      <c r="R4542" s="105">
        <v>47964994</v>
      </c>
      <c r="S4542" s="146" t="s">
        <v>5866</v>
      </c>
      <c r="T4542" s="109">
        <v>41880</v>
      </c>
      <c r="U4542" s="162">
        <v>33500683</v>
      </c>
      <c r="V4542" s="109">
        <v>41852</v>
      </c>
      <c r="W4542" s="141">
        <v>33500683</v>
      </c>
      <c r="X4542" s="141">
        <v>0</v>
      </c>
      <c r="Y4542" s="141">
        <v>0</v>
      </c>
      <c r="Z4542" s="141">
        <v>0</v>
      </c>
      <c r="AA4542" s="114">
        <v>391817</v>
      </c>
      <c r="AB4542" s="114"/>
      <c r="AC4542" s="132"/>
      <c r="AD4542" s="141"/>
      <c r="AE4542" s="106">
        <v>0</v>
      </c>
      <c r="AF4542" s="106">
        <v>0</v>
      </c>
      <c r="AG4542" s="106">
        <v>0</v>
      </c>
      <c r="AH4542" s="162"/>
      <c r="AI4542" s="162"/>
      <c r="AJ4542" s="162"/>
      <c r="AK4542" s="119"/>
      <c r="AL4542" s="162"/>
      <c r="AM4542" s="162"/>
      <c r="AN4542" s="114">
        <f t="shared" si="140"/>
        <v>391817</v>
      </c>
      <c r="AO4542" s="114">
        <f t="shared" si="141"/>
        <v>33108866</v>
      </c>
      <c r="AP4542" s="114"/>
      <c r="AQ4542" s="114"/>
      <c r="AR4542" s="114"/>
      <c r="AS4542" s="114"/>
    </row>
    <row r="4543" spans="1:46" s="190" customFormat="1" ht="15" customHeight="1" x14ac:dyDescent="0.2">
      <c r="A4543" s="104"/>
      <c r="B4543" s="104">
        <f>VLOOKUP(BJB!$F$9:$F$5599,Ctrl!$B$4:$C$399,2,0)</f>
        <v>16</v>
      </c>
      <c r="C4543" s="104">
        <f>VLOOKUP(BJB!$G$9:$G$5599,Ctrl!$E$4:$F$399,2,0)</f>
        <v>1</v>
      </c>
      <c r="D4543" s="219">
        <v>1</v>
      </c>
      <c r="E4543" s="104" t="str">
        <f>VLOOKUP(BJB!$F$9:$F$5599,Ctrl!$B$4:$D$399,3,0)</f>
        <v>I</v>
      </c>
      <c r="F4543" s="139" t="s">
        <v>10525</v>
      </c>
      <c r="G4543" s="139" t="s">
        <v>153</v>
      </c>
      <c r="H4543" s="125" t="s">
        <v>6326</v>
      </c>
      <c r="I4543" s="220">
        <f>IF(G4542=BJB!$G91,I4542+1,1)</f>
        <v>1</v>
      </c>
      <c r="J4543" s="891" t="s">
        <v>18534</v>
      </c>
      <c r="K4543" s="121" t="s">
        <v>427</v>
      </c>
      <c r="L4543" s="104" t="s">
        <v>6477</v>
      </c>
      <c r="M4543" s="104" t="s">
        <v>5888</v>
      </c>
      <c r="N4543" s="120">
        <v>41271</v>
      </c>
      <c r="O4543" s="107">
        <v>75000000</v>
      </c>
      <c r="P4543" s="105" t="s">
        <v>17354</v>
      </c>
      <c r="Q4543" s="120">
        <v>41787</v>
      </c>
      <c r="R4543" s="105">
        <v>62144157.340000004</v>
      </c>
      <c r="S4543" s="146" t="s">
        <v>5866</v>
      </c>
      <c r="T4543" s="109">
        <v>41880</v>
      </c>
      <c r="U4543" s="162">
        <v>41916228</v>
      </c>
      <c r="V4543" s="109">
        <v>41852</v>
      </c>
      <c r="W4543" s="141">
        <v>41916228</v>
      </c>
      <c r="X4543" s="141">
        <v>0</v>
      </c>
      <c r="Y4543" s="141">
        <v>0</v>
      </c>
      <c r="Z4543" s="141">
        <v>0</v>
      </c>
      <c r="AA4543" s="114">
        <v>3966788</v>
      </c>
      <c r="AB4543" s="114">
        <v>891413</v>
      </c>
      <c r="AC4543" s="132"/>
      <c r="AD4543" s="141"/>
      <c r="AE4543" s="106">
        <v>891413</v>
      </c>
      <c r="AF4543" s="106">
        <v>0</v>
      </c>
      <c r="AG4543" s="106">
        <v>0</v>
      </c>
      <c r="AH4543" s="163"/>
      <c r="AI4543" s="163"/>
      <c r="AJ4543" s="162"/>
      <c r="AK4543" s="137"/>
      <c r="AL4543" s="162"/>
      <c r="AM4543" s="162"/>
      <c r="AN4543" s="114">
        <f t="shared" si="140"/>
        <v>5749614</v>
      </c>
      <c r="AO4543" s="114">
        <f t="shared" si="141"/>
        <v>36166614</v>
      </c>
      <c r="AP4543" s="114"/>
      <c r="AQ4543" s="114"/>
      <c r="AR4543" s="114"/>
      <c r="AS4543" s="114"/>
    </row>
    <row r="4544" spans="1:46" s="190" customFormat="1" ht="15" customHeight="1" x14ac:dyDescent="0.2">
      <c r="A4544" s="104"/>
      <c r="B4544" s="104">
        <f>VLOOKUP(BJB!$F$9:$F$5599,Ctrl!$B$4:$C$399,2,0)</f>
        <v>16</v>
      </c>
      <c r="C4544" s="104">
        <f>VLOOKUP(BJB!$G$9:$G$5599,Ctrl!$E$4:$F$399,2,0)</f>
        <v>1</v>
      </c>
      <c r="D4544" s="219">
        <v>1</v>
      </c>
      <c r="E4544" s="104" t="str">
        <f>VLOOKUP(BJB!$F$9:$F$5599,Ctrl!$B$4:$D$399,3,0)</f>
        <v>I</v>
      </c>
      <c r="F4544" s="139" t="s">
        <v>10525</v>
      </c>
      <c r="G4544" s="139" t="s">
        <v>153</v>
      </c>
      <c r="H4544" s="125" t="s">
        <v>6747</v>
      </c>
      <c r="I4544" s="220">
        <f>IF(G4543=BJB!$G92,I4543+1,1)</f>
        <v>1</v>
      </c>
      <c r="J4544" s="912" t="s">
        <v>24379</v>
      </c>
      <c r="K4544" s="121" t="s">
        <v>819</v>
      </c>
      <c r="L4544" s="104" t="s">
        <v>6477</v>
      </c>
      <c r="M4544" s="104" t="s">
        <v>5889</v>
      </c>
      <c r="N4544" s="120">
        <v>41226</v>
      </c>
      <c r="O4544" s="107">
        <v>160000000</v>
      </c>
      <c r="P4544" s="105" t="s">
        <v>17355</v>
      </c>
      <c r="Q4544" s="120">
        <v>41787</v>
      </c>
      <c r="R4544" s="105">
        <v>176676631</v>
      </c>
      <c r="S4544" s="146" t="s">
        <v>5866</v>
      </c>
      <c r="T4544" s="109">
        <v>41880</v>
      </c>
      <c r="U4544" s="162">
        <v>112000000</v>
      </c>
      <c r="V4544" s="109">
        <v>41852</v>
      </c>
      <c r="W4544" s="141">
        <v>112000000</v>
      </c>
      <c r="X4544" s="141">
        <v>0</v>
      </c>
      <c r="Y4544" s="141">
        <v>0</v>
      </c>
      <c r="Z4544" s="141">
        <v>0</v>
      </c>
      <c r="AA4544" s="114">
        <v>108173841</v>
      </c>
      <c r="AB4544" s="114"/>
      <c r="AC4544" s="132"/>
      <c r="AD4544" s="141"/>
      <c r="AE4544" s="106">
        <v>0</v>
      </c>
      <c r="AF4544" s="106">
        <v>0</v>
      </c>
      <c r="AG4544" s="106">
        <v>0</v>
      </c>
      <c r="AH4544" s="162"/>
      <c r="AI4544" s="162"/>
      <c r="AJ4544" s="162"/>
      <c r="AK4544" s="119"/>
      <c r="AL4544" s="162"/>
      <c r="AM4544" s="162"/>
      <c r="AN4544" s="114">
        <f t="shared" si="140"/>
        <v>108173841</v>
      </c>
      <c r="AO4544" s="114">
        <f t="shared" si="141"/>
        <v>3826159</v>
      </c>
      <c r="AP4544" s="114"/>
      <c r="AQ4544" s="114"/>
      <c r="AR4544" s="114"/>
      <c r="AS4544" s="114"/>
    </row>
    <row r="4545" spans="1:46" s="190" customFormat="1" ht="15" customHeight="1" x14ac:dyDescent="0.2">
      <c r="A4545" s="104"/>
      <c r="B4545" s="104">
        <f>VLOOKUP(BJB!$F$9:$F$5599,Ctrl!$B$4:$C$399,2,0)</f>
        <v>16</v>
      </c>
      <c r="C4545" s="104">
        <f>VLOOKUP(BJB!$G$9:$G$5599,Ctrl!$E$4:$F$399,2,0)</f>
        <v>1</v>
      </c>
      <c r="D4545" s="219">
        <v>1</v>
      </c>
      <c r="E4545" s="104" t="str">
        <f>VLOOKUP(BJB!$F$9:$F$5599,Ctrl!$B$4:$D$399,3,0)</f>
        <v>I</v>
      </c>
      <c r="F4545" s="139" t="s">
        <v>10525</v>
      </c>
      <c r="G4545" s="139" t="s">
        <v>153</v>
      </c>
      <c r="H4545" s="125" t="s">
        <v>6327</v>
      </c>
      <c r="I4545" s="220">
        <f>IF(G4544=BJB!$G93,I4544+1,1)</f>
        <v>1</v>
      </c>
      <c r="J4545" s="912" t="s">
        <v>24380</v>
      </c>
      <c r="K4545" s="121" t="s">
        <v>5890</v>
      </c>
      <c r="L4545" s="104" t="s">
        <v>6477</v>
      </c>
      <c r="M4545" s="104" t="s">
        <v>5889</v>
      </c>
      <c r="N4545" s="120">
        <v>41226</v>
      </c>
      <c r="O4545" s="107">
        <v>45000000</v>
      </c>
      <c r="P4545" s="105" t="s">
        <v>17356</v>
      </c>
      <c r="Q4545" s="120">
        <v>41803</v>
      </c>
      <c r="R4545" s="105">
        <v>35131607.420000002</v>
      </c>
      <c r="S4545" s="146" t="s">
        <v>5866</v>
      </c>
      <c r="T4545" s="109">
        <v>41880</v>
      </c>
      <c r="U4545" s="162">
        <v>24441027</v>
      </c>
      <c r="V4545" s="109">
        <v>41852</v>
      </c>
      <c r="W4545" s="141">
        <v>24441027</v>
      </c>
      <c r="X4545" s="141">
        <v>0</v>
      </c>
      <c r="Y4545" s="141">
        <v>0</v>
      </c>
      <c r="Z4545" s="141">
        <v>0</v>
      </c>
      <c r="AA4545" s="114">
        <v>3523138</v>
      </c>
      <c r="AB4545" s="114"/>
      <c r="AC4545" s="132"/>
      <c r="AD4545" s="141"/>
      <c r="AE4545" s="106">
        <v>0</v>
      </c>
      <c r="AF4545" s="106">
        <v>0</v>
      </c>
      <c r="AG4545" s="106">
        <v>0</v>
      </c>
      <c r="AH4545" s="162"/>
      <c r="AI4545" s="162"/>
      <c r="AJ4545" s="162"/>
      <c r="AK4545" s="119"/>
      <c r="AL4545" s="162"/>
      <c r="AM4545" s="162"/>
      <c r="AN4545" s="114">
        <f t="shared" si="140"/>
        <v>3523138</v>
      </c>
      <c r="AO4545" s="114">
        <f t="shared" si="141"/>
        <v>20917889</v>
      </c>
      <c r="AP4545" s="114"/>
      <c r="AQ4545" s="114"/>
      <c r="AR4545" s="114"/>
      <c r="AS4545" s="114"/>
    </row>
    <row r="4546" spans="1:46" s="190" customFormat="1" ht="15" customHeight="1" x14ac:dyDescent="0.2">
      <c r="A4546" s="104"/>
      <c r="B4546" s="104">
        <f>VLOOKUP(BJB!$F$9:$F$5599,Ctrl!$B$4:$C$399,2,0)</f>
        <v>16</v>
      </c>
      <c r="C4546" s="104">
        <f>VLOOKUP(BJB!$G$9:$G$5599,Ctrl!$E$4:$F$399,2,0)</f>
        <v>1</v>
      </c>
      <c r="D4546" s="219">
        <v>1</v>
      </c>
      <c r="E4546" s="104" t="str">
        <f>VLOOKUP(BJB!$F$9:$F$5599,Ctrl!$B$4:$D$399,3,0)</f>
        <v>I</v>
      </c>
      <c r="F4546" s="139" t="s">
        <v>10525</v>
      </c>
      <c r="G4546" s="139" t="s">
        <v>153</v>
      </c>
      <c r="H4546" s="125">
        <v>1120618001000</v>
      </c>
      <c r="I4546" s="220">
        <f>IF(G4545=BJB!$G94,I4545+1,1)</f>
        <v>1</v>
      </c>
      <c r="J4546" s="912" t="s">
        <v>24381</v>
      </c>
      <c r="K4546" s="121" t="s">
        <v>6104</v>
      </c>
      <c r="L4546" s="104" t="s">
        <v>6477</v>
      </c>
      <c r="M4546" s="104" t="s">
        <v>5872</v>
      </c>
      <c r="N4546" s="120">
        <v>41103</v>
      </c>
      <c r="O4546" s="107">
        <v>160000000</v>
      </c>
      <c r="P4546" s="105" t="s">
        <v>17357</v>
      </c>
      <c r="Q4546" s="120">
        <v>41690</v>
      </c>
      <c r="R4546" s="105">
        <v>218449864</v>
      </c>
      <c r="S4546" s="146" t="s">
        <v>6086</v>
      </c>
      <c r="T4546" s="109">
        <v>42003</v>
      </c>
      <c r="U4546" s="162">
        <v>112000000</v>
      </c>
      <c r="V4546" s="109">
        <v>41974</v>
      </c>
      <c r="W4546" s="141">
        <v>112000000</v>
      </c>
      <c r="X4546" s="141">
        <v>0</v>
      </c>
      <c r="Y4546" s="141">
        <v>0</v>
      </c>
      <c r="Z4546" s="141">
        <v>0</v>
      </c>
      <c r="AA4546" s="114">
        <v>112000000</v>
      </c>
      <c r="AB4546" s="114"/>
      <c r="AC4546" s="132"/>
      <c r="AD4546" s="141"/>
      <c r="AE4546" s="106">
        <v>0</v>
      </c>
      <c r="AF4546" s="106">
        <v>0</v>
      </c>
      <c r="AG4546" s="106">
        <v>0</v>
      </c>
      <c r="AH4546" s="162"/>
      <c r="AI4546" s="162"/>
      <c r="AJ4546" s="162"/>
      <c r="AK4546" s="119"/>
      <c r="AL4546" s="162"/>
      <c r="AM4546" s="162"/>
      <c r="AN4546" s="114">
        <f t="shared" si="140"/>
        <v>112000000</v>
      </c>
      <c r="AO4546" s="114">
        <f t="shared" si="141"/>
        <v>0</v>
      </c>
      <c r="AP4546" s="114"/>
      <c r="AQ4546" s="114"/>
      <c r="AR4546" s="114"/>
      <c r="AS4546" s="114"/>
    </row>
    <row r="4547" spans="1:46" s="190" customFormat="1" ht="15" customHeight="1" x14ac:dyDescent="0.2">
      <c r="A4547" s="104"/>
      <c r="B4547" s="104">
        <f>VLOOKUP(BJB!$F$9:$F$5599,Ctrl!$B$4:$C$399,2,0)</f>
        <v>16</v>
      </c>
      <c r="C4547" s="104">
        <f>VLOOKUP(BJB!$G$9:$G$5599,Ctrl!$E$4:$F$399,2,0)</f>
        <v>1</v>
      </c>
      <c r="D4547" s="219">
        <v>1</v>
      </c>
      <c r="E4547" s="104" t="str">
        <f>VLOOKUP(BJB!$F$9:$F$5599,Ctrl!$B$4:$D$399,3,0)</f>
        <v>I</v>
      </c>
      <c r="F4547" s="139" t="s">
        <v>10525</v>
      </c>
      <c r="G4547" s="139" t="s">
        <v>153</v>
      </c>
      <c r="H4547" s="125">
        <v>1120712000865</v>
      </c>
      <c r="I4547" s="220">
        <f>IF(G4546=BJB!$G95,I4546+1,1)</f>
        <v>1</v>
      </c>
      <c r="J4547" s="912" t="s">
        <v>24382</v>
      </c>
      <c r="K4547" s="121" t="s">
        <v>6105</v>
      </c>
      <c r="L4547" s="104" t="s">
        <v>6477</v>
      </c>
      <c r="M4547" s="104" t="s">
        <v>6106</v>
      </c>
      <c r="N4547" s="120">
        <v>41151</v>
      </c>
      <c r="O4547" s="107">
        <v>10000000</v>
      </c>
      <c r="P4547" s="105" t="s">
        <v>17358</v>
      </c>
      <c r="Q4547" s="120">
        <v>41921</v>
      </c>
      <c r="R4547" s="105">
        <v>6727271.2599999998</v>
      </c>
      <c r="S4547" s="146" t="s">
        <v>6086</v>
      </c>
      <c r="T4547" s="109">
        <v>42003</v>
      </c>
      <c r="U4547" s="162">
        <v>4709090</v>
      </c>
      <c r="V4547" s="109">
        <v>41974</v>
      </c>
      <c r="W4547" s="141">
        <v>4709090</v>
      </c>
      <c r="X4547" s="141">
        <v>0</v>
      </c>
      <c r="Y4547" s="141">
        <v>0</v>
      </c>
      <c r="Z4547" s="141">
        <v>0</v>
      </c>
      <c r="AA4547" s="114">
        <v>412749</v>
      </c>
      <c r="AB4547" s="114"/>
      <c r="AC4547" s="132"/>
      <c r="AD4547" s="141"/>
      <c r="AE4547" s="106">
        <v>0</v>
      </c>
      <c r="AF4547" s="106">
        <v>0</v>
      </c>
      <c r="AG4547" s="106">
        <v>0</v>
      </c>
      <c r="AH4547" s="162"/>
      <c r="AI4547" s="162"/>
      <c r="AJ4547" s="162"/>
      <c r="AK4547" s="119"/>
      <c r="AL4547" s="162"/>
      <c r="AM4547" s="162"/>
      <c r="AN4547" s="114">
        <f t="shared" si="140"/>
        <v>412749</v>
      </c>
      <c r="AO4547" s="114">
        <f t="shared" si="141"/>
        <v>4296341</v>
      </c>
      <c r="AP4547" s="114"/>
      <c r="AQ4547" s="114"/>
      <c r="AR4547" s="114"/>
      <c r="AS4547" s="114"/>
      <c r="AT4547" s="191"/>
    </row>
    <row r="4548" spans="1:46" s="190" customFormat="1" ht="15" customHeight="1" x14ac:dyDescent="0.2">
      <c r="A4548" s="104"/>
      <c r="B4548" s="104">
        <f>VLOOKUP(BJB!$F$9:$F$5599,Ctrl!$B$4:$C$399,2,0)</f>
        <v>16</v>
      </c>
      <c r="C4548" s="104">
        <f>VLOOKUP(BJB!$G$9:$G$5599,Ctrl!$E$4:$F$399,2,0)</f>
        <v>1</v>
      </c>
      <c r="D4548" s="219">
        <v>1</v>
      </c>
      <c r="E4548" s="104" t="str">
        <f>VLOOKUP(BJB!$F$9:$F$5599,Ctrl!$B$4:$D$399,3,0)</f>
        <v>I</v>
      </c>
      <c r="F4548" s="139" t="s">
        <v>10525</v>
      </c>
      <c r="G4548" s="139" t="s">
        <v>153</v>
      </c>
      <c r="H4548" s="886" t="s">
        <v>14800</v>
      </c>
      <c r="I4548" s="220">
        <f>IF(G4547=BJB!$G96,I4547+1,1)</f>
        <v>1</v>
      </c>
      <c r="J4548" s="891" t="s">
        <v>18535</v>
      </c>
      <c r="K4548" s="121" t="s">
        <v>7778</v>
      </c>
      <c r="L4548" s="104" t="s">
        <v>6477</v>
      </c>
      <c r="M4548" s="104" t="s">
        <v>5567</v>
      </c>
      <c r="N4548" s="120">
        <v>41183</v>
      </c>
      <c r="O4548" s="105">
        <v>30000000</v>
      </c>
      <c r="P4548" s="105" t="s">
        <v>17359</v>
      </c>
      <c r="Q4548" s="120">
        <v>42044</v>
      </c>
      <c r="R4548" s="105">
        <v>30896572.77</v>
      </c>
      <c r="S4548" s="146" t="s">
        <v>7915</v>
      </c>
      <c r="T4548" s="109">
        <v>42114</v>
      </c>
      <c r="U4548" s="141">
        <v>20329390</v>
      </c>
      <c r="V4548" s="109">
        <v>42114</v>
      </c>
      <c r="W4548" s="141">
        <v>20329390</v>
      </c>
      <c r="X4548" s="141">
        <v>0</v>
      </c>
      <c r="Y4548" s="141">
        <v>0</v>
      </c>
      <c r="Z4548" s="141">
        <v>0</v>
      </c>
      <c r="AA4548" s="114">
        <v>10306478</v>
      </c>
      <c r="AB4548" s="114">
        <v>410452</v>
      </c>
      <c r="AC4548" s="132"/>
      <c r="AD4548" s="141">
        <v>405562</v>
      </c>
      <c r="AE4548" s="106">
        <v>406357</v>
      </c>
      <c r="AF4548" s="106">
        <v>414607</v>
      </c>
      <c r="AG4548" s="106">
        <v>0</v>
      </c>
      <c r="AH4548" s="222"/>
      <c r="AI4548" s="141"/>
      <c r="AJ4548" s="141"/>
      <c r="AK4548" s="154"/>
      <c r="AL4548" s="141"/>
      <c r="AM4548" s="141"/>
      <c r="AN4548" s="114">
        <f t="shared" si="140"/>
        <v>11943456</v>
      </c>
      <c r="AO4548" s="114">
        <f t="shared" si="141"/>
        <v>8385934</v>
      </c>
      <c r="AP4548" s="114"/>
      <c r="AQ4548" s="114"/>
      <c r="AR4548" s="114"/>
      <c r="AS4548" s="114"/>
    </row>
    <row r="4549" spans="1:46" s="190" customFormat="1" ht="15" customHeight="1" x14ac:dyDescent="0.2">
      <c r="A4549" s="104"/>
      <c r="B4549" s="104">
        <f>VLOOKUP(BJB!$F$9:$F$5599,Ctrl!$B$4:$C$399,2,0)</f>
        <v>16</v>
      </c>
      <c r="C4549" s="104">
        <f>VLOOKUP(BJB!$G$9:$G$5599,Ctrl!$E$4:$F$399,2,0)</f>
        <v>1</v>
      </c>
      <c r="D4549" s="219">
        <v>1</v>
      </c>
      <c r="E4549" s="104" t="str">
        <f>VLOOKUP(BJB!$F$9:$F$5599,Ctrl!$B$4:$D$399,3,0)</f>
        <v>I</v>
      </c>
      <c r="F4549" s="139" t="s">
        <v>10525</v>
      </c>
      <c r="G4549" s="139" t="s">
        <v>153</v>
      </c>
      <c r="H4549" s="125" t="s">
        <v>7575</v>
      </c>
      <c r="I4549" s="220">
        <f>IF(G4548=BJB!$G99,I4548+1,1)</f>
        <v>1</v>
      </c>
      <c r="J4549" s="912" t="s">
        <v>24383</v>
      </c>
      <c r="K4549" s="121" t="s">
        <v>6441</v>
      </c>
      <c r="L4549" s="104" t="s">
        <v>6477</v>
      </c>
      <c r="M4549" s="104" t="s">
        <v>6481</v>
      </c>
      <c r="N4549" s="120">
        <v>40777</v>
      </c>
      <c r="O4549" s="107">
        <v>50000000</v>
      </c>
      <c r="P4549" s="105" t="s">
        <v>17360</v>
      </c>
      <c r="Q4549" s="120">
        <v>41921</v>
      </c>
      <c r="R4549" s="105">
        <v>43405689.119999997</v>
      </c>
      <c r="S4549" s="146" t="s">
        <v>6499</v>
      </c>
      <c r="T4549" s="109">
        <v>42051</v>
      </c>
      <c r="U4549" s="118">
        <v>27633327</v>
      </c>
      <c r="V4549" s="109">
        <v>42051</v>
      </c>
      <c r="W4549" s="141">
        <v>27633327</v>
      </c>
      <c r="X4549" s="141">
        <v>0</v>
      </c>
      <c r="Y4549" s="141">
        <v>0</v>
      </c>
      <c r="Z4549" s="141">
        <v>0</v>
      </c>
      <c r="AA4549" s="223">
        <v>23732010</v>
      </c>
      <c r="AB4549" s="114"/>
      <c r="AC4549" s="132"/>
      <c r="AD4549" s="141"/>
      <c r="AE4549" s="106">
        <v>0</v>
      </c>
      <c r="AF4549" s="106">
        <v>0</v>
      </c>
      <c r="AG4549" s="106">
        <v>0</v>
      </c>
      <c r="AH4549" s="222"/>
      <c r="AI4549" s="222"/>
      <c r="AJ4549" s="114"/>
      <c r="AK4549" s="119"/>
      <c r="AL4549" s="114"/>
      <c r="AM4549" s="114"/>
      <c r="AN4549" s="114">
        <f t="shared" si="140"/>
        <v>23732010</v>
      </c>
      <c r="AO4549" s="114">
        <f t="shared" si="141"/>
        <v>3901317</v>
      </c>
      <c r="AP4549" s="114"/>
      <c r="AQ4549" s="114"/>
      <c r="AR4549" s="114"/>
      <c r="AS4549" s="114"/>
      <c r="AT4549" s="191"/>
    </row>
    <row r="4550" spans="1:46" s="190" customFormat="1" ht="15" customHeight="1" x14ac:dyDescent="0.2">
      <c r="A4550" s="104"/>
      <c r="B4550" s="104">
        <f>VLOOKUP(BJB!$F$9:$F$5599,Ctrl!$B$4:$C$399,2,0)</f>
        <v>16</v>
      </c>
      <c r="C4550" s="104">
        <f>VLOOKUP(BJB!$G$9:$G$5599,Ctrl!$E$4:$F$399,2,0)</f>
        <v>5</v>
      </c>
      <c r="D4550" s="219">
        <v>1</v>
      </c>
      <c r="E4550" s="104" t="str">
        <f>VLOOKUP(BJB!$F$9:$F$5599,Ctrl!$B$4:$D$399,3,0)</f>
        <v>I</v>
      </c>
      <c r="F4550" s="139" t="s">
        <v>10525</v>
      </c>
      <c r="G4550" s="139" t="s">
        <v>6180</v>
      </c>
      <c r="H4550" s="684">
        <v>1120626000127</v>
      </c>
      <c r="I4550" s="220">
        <f>IF(G4549=BJB!$G103,I4549+1,1)</f>
        <v>1</v>
      </c>
      <c r="J4550" s="912" t="s">
        <v>24384</v>
      </c>
      <c r="K4550" s="121" t="s">
        <v>7741</v>
      </c>
      <c r="L4550" s="104" t="s">
        <v>6477</v>
      </c>
      <c r="M4550" s="104" t="s">
        <v>7845</v>
      </c>
      <c r="N4550" s="120">
        <v>41113</v>
      </c>
      <c r="O4550" s="105">
        <v>40000000</v>
      </c>
      <c r="P4550" s="105" t="s">
        <v>17361</v>
      </c>
      <c r="Q4550" s="120">
        <v>42104</v>
      </c>
      <c r="R4550" s="105">
        <v>28763299</v>
      </c>
      <c r="S4550" s="146" t="s">
        <v>7900</v>
      </c>
      <c r="T4550" s="109">
        <v>42114</v>
      </c>
      <c r="U4550" s="141">
        <v>19437555</v>
      </c>
      <c r="V4550" s="109">
        <v>42114</v>
      </c>
      <c r="W4550" s="141">
        <v>19437555</v>
      </c>
      <c r="X4550" s="141">
        <v>0</v>
      </c>
      <c r="Y4550" s="141">
        <v>0</v>
      </c>
      <c r="Z4550" s="141">
        <v>0</v>
      </c>
      <c r="AA4550" s="114">
        <v>1249558</v>
      </c>
      <c r="AB4550" s="114"/>
      <c r="AC4550" s="132"/>
      <c r="AD4550" s="141"/>
      <c r="AE4550" s="106">
        <v>0</v>
      </c>
      <c r="AF4550" s="106">
        <v>0</v>
      </c>
      <c r="AG4550" s="106">
        <v>0</v>
      </c>
      <c r="AH4550" s="221"/>
      <c r="AI4550" s="141"/>
      <c r="AJ4550" s="141"/>
      <c r="AK4550" s="154"/>
      <c r="AL4550" s="141"/>
      <c r="AM4550" s="141"/>
      <c r="AN4550" s="114">
        <f t="shared" si="140"/>
        <v>1249558</v>
      </c>
      <c r="AO4550" s="114">
        <f t="shared" si="141"/>
        <v>18187997</v>
      </c>
      <c r="AP4550" s="114"/>
      <c r="AQ4550" s="114"/>
      <c r="AR4550" s="114"/>
      <c r="AS4550" s="114"/>
    </row>
    <row r="4551" spans="1:46" s="190" customFormat="1" ht="15" customHeight="1" x14ac:dyDescent="0.2">
      <c r="A4551" s="104"/>
      <c r="B4551" s="104">
        <f>VLOOKUP(BJB!$F$9:$F$5599,Ctrl!$B$4:$C$399,2,0)</f>
        <v>16</v>
      </c>
      <c r="C4551" s="104">
        <f>VLOOKUP(BJB!$G$9:$G$5599,Ctrl!$E$4:$F$399,2,0)</f>
        <v>5</v>
      </c>
      <c r="D4551" s="219">
        <v>1</v>
      </c>
      <c r="E4551" s="104" t="str">
        <f>VLOOKUP(BJB!$F$9:$F$5599,Ctrl!$B$4:$D$399,3,0)</f>
        <v>I</v>
      </c>
      <c r="F4551" s="139" t="s">
        <v>10525</v>
      </c>
      <c r="G4551" s="139" t="s">
        <v>6180</v>
      </c>
      <c r="H4551" s="125">
        <v>1121024000458</v>
      </c>
      <c r="I4551" s="220">
        <f>IF(G4550=BJB!$G104,I4550+1,1)</f>
        <v>1</v>
      </c>
      <c r="J4551" s="912" t="s">
        <v>24385</v>
      </c>
      <c r="K4551" s="121" t="s">
        <v>7350</v>
      </c>
      <c r="L4551" s="104" t="s">
        <v>6477</v>
      </c>
      <c r="M4551" s="104" t="s">
        <v>7295</v>
      </c>
      <c r="N4551" s="120">
        <v>41550</v>
      </c>
      <c r="O4551" s="105">
        <v>220000000</v>
      </c>
      <c r="P4551" s="105" t="s">
        <v>17362</v>
      </c>
      <c r="Q4551" s="120">
        <v>42128</v>
      </c>
      <c r="R4551" s="105">
        <v>179965656</v>
      </c>
      <c r="S4551" s="146" t="s">
        <v>8245</v>
      </c>
      <c r="T4551" s="109">
        <v>42153</v>
      </c>
      <c r="U4551" s="141">
        <v>106676530</v>
      </c>
      <c r="V4551" s="109">
        <v>42153</v>
      </c>
      <c r="W4551" s="141">
        <v>106676530</v>
      </c>
      <c r="X4551" s="141">
        <v>21335306</v>
      </c>
      <c r="Y4551" s="141">
        <v>0</v>
      </c>
      <c r="Z4551" s="141">
        <v>85341224</v>
      </c>
      <c r="AA4551" s="114">
        <v>50913798</v>
      </c>
      <c r="AB4551" s="114"/>
      <c r="AC4551" s="132"/>
      <c r="AD4551" s="141"/>
      <c r="AE4551" s="106">
        <v>0</v>
      </c>
      <c r="AF4551" s="106">
        <v>0</v>
      </c>
      <c r="AG4551" s="106">
        <v>0</v>
      </c>
      <c r="AH4551" s="221"/>
      <c r="AI4551" s="106"/>
      <c r="AJ4551" s="106"/>
      <c r="AK4551" s="106"/>
      <c r="AL4551" s="106"/>
      <c r="AM4551" s="106"/>
      <c r="AN4551" s="114">
        <f t="shared" si="140"/>
        <v>50913798</v>
      </c>
      <c r="AO4551" s="114">
        <f t="shared" si="141"/>
        <v>55762732</v>
      </c>
      <c r="AP4551" s="114"/>
      <c r="AQ4551" s="114"/>
      <c r="AR4551" s="114"/>
      <c r="AS4551" s="114"/>
    </row>
    <row r="4552" spans="1:46" s="190" customFormat="1" ht="15" customHeight="1" x14ac:dyDescent="0.2">
      <c r="A4552" s="104"/>
      <c r="B4552" s="104">
        <f>VLOOKUP(BJB!$F$9:$F$5599,Ctrl!$B$4:$C$399,2,0)</f>
        <v>16</v>
      </c>
      <c r="C4552" s="104">
        <f>VLOOKUP(BJB!$G$9:$G$5599,Ctrl!$E$4:$F$399,2,0)</f>
        <v>5</v>
      </c>
      <c r="D4552" s="219">
        <v>1</v>
      </c>
      <c r="E4552" s="104" t="str">
        <f>VLOOKUP(BJB!$F$9:$F$5599,Ctrl!$B$4:$D$399,3,0)</f>
        <v>I</v>
      </c>
      <c r="F4552" s="139" t="s">
        <v>10525</v>
      </c>
      <c r="G4552" s="139" t="s">
        <v>6180</v>
      </c>
      <c r="H4552" s="125" t="s">
        <v>8016</v>
      </c>
      <c r="I4552" s="220">
        <f>IF(G4551=BJB!$G105,I4551+1,1)</f>
        <v>1</v>
      </c>
      <c r="J4552" s="912" t="s">
        <v>24386</v>
      </c>
      <c r="K4552" s="121" t="s">
        <v>7289</v>
      </c>
      <c r="L4552" s="104" t="s">
        <v>6477</v>
      </c>
      <c r="M4552" s="104" t="s">
        <v>7295</v>
      </c>
      <c r="N4552" s="120">
        <v>41550</v>
      </c>
      <c r="O4552" s="105">
        <v>50000000</v>
      </c>
      <c r="P4552" s="105" t="s">
        <v>17363</v>
      </c>
      <c r="Q4552" s="120">
        <v>41810</v>
      </c>
      <c r="R4552" s="105">
        <v>36164854</v>
      </c>
      <c r="S4552" s="146" t="s">
        <v>7302</v>
      </c>
      <c r="T4552" s="109">
        <v>42081</v>
      </c>
      <c r="U4552" s="141">
        <v>25315398</v>
      </c>
      <c r="V4552" s="109">
        <v>42081</v>
      </c>
      <c r="W4552" s="141">
        <v>25315398</v>
      </c>
      <c r="X4552" s="141">
        <v>5063079.6000000006</v>
      </c>
      <c r="Y4552" s="141">
        <v>0</v>
      </c>
      <c r="Z4552" s="141">
        <v>20252318.399999999</v>
      </c>
      <c r="AA4552" s="114">
        <v>20265398</v>
      </c>
      <c r="AB4552" s="114"/>
      <c r="AC4552" s="132"/>
      <c r="AD4552" s="141"/>
      <c r="AE4552" s="106">
        <v>0</v>
      </c>
      <c r="AF4552" s="106">
        <v>0</v>
      </c>
      <c r="AG4552" s="106">
        <v>0</v>
      </c>
      <c r="AH4552" s="228"/>
      <c r="AI4552" s="141"/>
      <c r="AJ4552" s="141"/>
      <c r="AK4552" s="154"/>
      <c r="AL4552" s="141"/>
      <c r="AM4552" s="141"/>
      <c r="AN4552" s="114">
        <f t="shared" si="140"/>
        <v>20265398</v>
      </c>
      <c r="AO4552" s="114">
        <f t="shared" si="141"/>
        <v>5050000</v>
      </c>
      <c r="AP4552" s="114"/>
      <c r="AQ4552" s="114"/>
      <c r="AR4552" s="114"/>
      <c r="AS4552" s="114"/>
    </row>
    <row r="4553" spans="1:46" s="190" customFormat="1" ht="15" customHeight="1" x14ac:dyDescent="0.2">
      <c r="A4553" s="104"/>
      <c r="B4553" s="104">
        <f>VLOOKUP(BJB!$F$9:$F$5599,Ctrl!$B$4:$C$399,2,0)</f>
        <v>16</v>
      </c>
      <c r="C4553" s="104">
        <f>VLOOKUP(BJB!$G$9:$G$5599,Ctrl!$E$4:$F$399,2,0)</f>
        <v>7</v>
      </c>
      <c r="D4553" s="219">
        <v>1</v>
      </c>
      <c r="E4553" s="104" t="str">
        <f>VLOOKUP(BJB!$F$9:$F$5599,Ctrl!$B$4:$D$399,3,0)</f>
        <v>I</v>
      </c>
      <c r="F4553" s="139" t="s">
        <v>10525</v>
      </c>
      <c r="G4553" s="139" t="s">
        <v>8020</v>
      </c>
      <c r="H4553" s="125"/>
      <c r="I4553" s="220"/>
      <c r="J4553" s="912" t="s">
        <v>24387</v>
      </c>
      <c r="K4553" s="121" t="s">
        <v>2327</v>
      </c>
      <c r="L4553" s="104" t="s">
        <v>6477</v>
      </c>
      <c r="M4553" s="104" t="s">
        <v>8735</v>
      </c>
      <c r="N4553" s="120">
        <v>41386</v>
      </c>
      <c r="O4553" s="105">
        <v>150000000</v>
      </c>
      <c r="P4553" s="105" t="s">
        <v>6222</v>
      </c>
      <c r="Q4553" s="120" t="s">
        <v>6222</v>
      </c>
      <c r="R4553" s="890">
        <v>0</v>
      </c>
      <c r="S4553" s="146" t="s">
        <v>8739</v>
      </c>
      <c r="T4553" s="109">
        <v>42332</v>
      </c>
      <c r="U4553" s="141">
        <v>72391862</v>
      </c>
      <c r="V4553" s="109" t="s">
        <v>6222</v>
      </c>
      <c r="W4553" s="141">
        <v>0</v>
      </c>
      <c r="X4553" s="141">
        <v>0</v>
      </c>
      <c r="Y4553" s="141">
        <v>0</v>
      </c>
      <c r="Z4553" s="141">
        <v>0</v>
      </c>
      <c r="AA4553" s="114">
        <v>0</v>
      </c>
      <c r="AB4553" s="114"/>
      <c r="AC4553" s="132"/>
      <c r="AD4553" s="141"/>
      <c r="AE4553" s="106">
        <v>0</v>
      </c>
      <c r="AF4553" s="106">
        <v>0</v>
      </c>
      <c r="AG4553" s="106">
        <v>0</v>
      </c>
      <c r="AH4553" s="228"/>
      <c r="AI4553" s="141"/>
      <c r="AJ4553" s="141"/>
      <c r="AK4553" s="141"/>
      <c r="AL4553" s="141"/>
      <c r="AM4553" s="141"/>
      <c r="AN4553" s="114">
        <f t="shared" ref="AN4553:AN4616" si="142">SUM(AA4553:AM4553)</f>
        <v>0</v>
      </c>
      <c r="AO4553" s="114">
        <f t="shared" ref="AO4553:AO4616" si="143">IF((U4553-AN4553)&lt;0,ABS(0),(U4553-AN4553))</f>
        <v>72391862</v>
      </c>
      <c r="AP4553" s="114"/>
      <c r="AQ4553" s="114"/>
      <c r="AR4553" s="114"/>
      <c r="AS4553" s="114"/>
    </row>
    <row r="4554" spans="1:46" s="190" customFormat="1" ht="15" customHeight="1" x14ac:dyDescent="0.2">
      <c r="A4554" s="104"/>
      <c r="B4554" s="104">
        <f>VLOOKUP(BJB!$F$9:$F$5599,Ctrl!$B$4:$C$399,2,0)</f>
        <v>16</v>
      </c>
      <c r="C4554" s="104">
        <f>VLOOKUP(BJB!$G$9:$G$5599,Ctrl!$E$4:$F$399,2,0)</f>
        <v>5</v>
      </c>
      <c r="D4554" s="219">
        <v>1</v>
      </c>
      <c r="E4554" s="104" t="str">
        <f>VLOOKUP(BJB!$F$9:$F$5599,Ctrl!$B$4:$D$399,3,0)</f>
        <v>I</v>
      </c>
      <c r="F4554" s="139" t="s">
        <v>10525</v>
      </c>
      <c r="G4554" s="139" t="s">
        <v>6180</v>
      </c>
      <c r="H4554" s="125"/>
      <c r="I4554" s="220">
        <f>IF(G4553=BJB!$G106,I4553+1,1)</f>
        <v>1</v>
      </c>
      <c r="J4554" s="912" t="s">
        <v>24388</v>
      </c>
      <c r="K4554" s="121" t="s">
        <v>10981</v>
      </c>
      <c r="L4554" s="104" t="s">
        <v>6477</v>
      </c>
      <c r="M4554" s="104" t="s">
        <v>5870</v>
      </c>
      <c r="N4554" s="120">
        <v>41347</v>
      </c>
      <c r="O4554" s="105">
        <v>180000000</v>
      </c>
      <c r="P4554" s="105" t="s">
        <v>17364</v>
      </c>
      <c r="Q4554" s="120">
        <v>42180</v>
      </c>
      <c r="R4554" s="105">
        <v>147194891</v>
      </c>
      <c r="S4554" s="146" t="s">
        <v>8425</v>
      </c>
      <c r="T4554" s="109">
        <v>42217</v>
      </c>
      <c r="U4554" s="141">
        <v>99463095</v>
      </c>
      <c r="V4554" s="109">
        <v>42217</v>
      </c>
      <c r="W4554" s="141">
        <v>99463095</v>
      </c>
      <c r="X4554" s="141">
        <v>0</v>
      </c>
      <c r="Y4554" s="141">
        <v>0</v>
      </c>
      <c r="Z4554" s="141">
        <v>0</v>
      </c>
      <c r="AA4554" s="114">
        <v>99463095</v>
      </c>
      <c r="AB4554" s="114"/>
      <c r="AC4554" s="132"/>
      <c r="AD4554" s="141"/>
      <c r="AE4554" s="106">
        <v>0</v>
      </c>
      <c r="AF4554" s="106">
        <v>0</v>
      </c>
      <c r="AG4554" s="106">
        <v>0</v>
      </c>
      <c r="AH4554" s="111"/>
      <c r="AI4554" s="106"/>
      <c r="AJ4554" s="106"/>
      <c r="AK4554" s="106"/>
      <c r="AL4554" s="106"/>
      <c r="AM4554" s="106"/>
      <c r="AN4554" s="114">
        <f t="shared" si="142"/>
        <v>99463095</v>
      </c>
      <c r="AO4554" s="114">
        <f t="shared" si="143"/>
        <v>0</v>
      </c>
      <c r="AP4554" s="114"/>
      <c r="AQ4554" s="114"/>
      <c r="AR4554" s="114"/>
      <c r="AS4554" s="114"/>
    </row>
    <row r="4555" spans="1:46" s="190" customFormat="1" ht="15" customHeight="1" x14ac:dyDescent="0.2">
      <c r="A4555" s="104"/>
      <c r="B4555" s="104">
        <f>VLOOKUP(BJB!$F$9:$F$5599,Ctrl!$B$4:$C$399,2,0)</f>
        <v>16</v>
      </c>
      <c r="C4555" s="104">
        <f>VLOOKUP(BJB!$G$9:$G$5599,Ctrl!$E$4:$F$399,2,0)</f>
        <v>1</v>
      </c>
      <c r="D4555" s="219">
        <v>1</v>
      </c>
      <c r="E4555" s="104" t="str">
        <f>VLOOKUP(BJB!$F$9:$F$5599,Ctrl!$B$4:$D$399,3,0)</f>
        <v>I</v>
      </c>
      <c r="F4555" s="139" t="s">
        <v>10525</v>
      </c>
      <c r="G4555" s="139" t="s">
        <v>153</v>
      </c>
      <c r="H4555" s="125"/>
      <c r="I4555" s="220"/>
      <c r="J4555" s="912" t="s">
        <v>24389</v>
      </c>
      <c r="K4555" s="121" t="s">
        <v>8402</v>
      </c>
      <c r="L4555" s="104" t="s">
        <v>6477</v>
      </c>
      <c r="M4555" s="104" t="s">
        <v>8736</v>
      </c>
      <c r="N4555" s="120">
        <v>41103</v>
      </c>
      <c r="O4555" s="105">
        <v>40000000</v>
      </c>
      <c r="P4555" s="105" t="s">
        <v>6222</v>
      </c>
      <c r="Q4555" s="120" t="s">
        <v>6222</v>
      </c>
      <c r="R4555" s="890">
        <v>0</v>
      </c>
      <c r="S4555" s="146" t="s">
        <v>8740</v>
      </c>
      <c r="T4555" s="109">
        <v>42333</v>
      </c>
      <c r="U4555" s="141">
        <v>8744497</v>
      </c>
      <c r="V4555" s="109" t="s">
        <v>6222</v>
      </c>
      <c r="W4555" s="141">
        <v>0</v>
      </c>
      <c r="X4555" s="141">
        <v>0</v>
      </c>
      <c r="Y4555" s="141">
        <v>0</v>
      </c>
      <c r="Z4555" s="141">
        <v>0</v>
      </c>
      <c r="AA4555" s="114">
        <v>0</v>
      </c>
      <c r="AB4555" s="114"/>
      <c r="AC4555" s="132"/>
      <c r="AD4555" s="141"/>
      <c r="AE4555" s="106">
        <v>0</v>
      </c>
      <c r="AF4555" s="106">
        <v>0</v>
      </c>
      <c r="AG4555" s="106">
        <v>0</v>
      </c>
      <c r="AH4555" s="228"/>
      <c r="AI4555" s="141"/>
      <c r="AJ4555" s="141"/>
      <c r="AK4555" s="141"/>
      <c r="AL4555" s="141"/>
      <c r="AM4555" s="141"/>
      <c r="AN4555" s="114">
        <f t="shared" si="142"/>
        <v>0</v>
      </c>
      <c r="AO4555" s="114">
        <f t="shared" si="143"/>
        <v>8744497</v>
      </c>
      <c r="AP4555" s="114"/>
      <c r="AQ4555" s="114"/>
      <c r="AR4555" s="114"/>
      <c r="AS4555" s="114"/>
    </row>
    <row r="4556" spans="1:46" s="190" customFormat="1" ht="15" customHeight="1" x14ac:dyDescent="0.2">
      <c r="A4556" s="104"/>
      <c r="B4556" s="104">
        <f>VLOOKUP(BJB!$F$9:$F$5599,Ctrl!$B$4:$C$399,2,0)</f>
        <v>16</v>
      </c>
      <c r="C4556" s="104">
        <f>VLOOKUP(BJB!$G$9:$G$5599,Ctrl!$E$4:$F$399,2,0)</f>
        <v>5</v>
      </c>
      <c r="D4556" s="219">
        <v>1</v>
      </c>
      <c r="E4556" s="104" t="str">
        <f>VLOOKUP(BJB!$F$9:$F$5599,Ctrl!$B$4:$D$399,3,0)</f>
        <v>I</v>
      </c>
      <c r="F4556" s="139" t="s">
        <v>10525</v>
      </c>
      <c r="G4556" s="139" t="s">
        <v>9643</v>
      </c>
      <c r="H4556" s="125"/>
      <c r="I4556" s="220"/>
      <c r="J4556" s="912" t="s">
        <v>24390</v>
      </c>
      <c r="K4556" s="121" t="s">
        <v>8128</v>
      </c>
      <c r="L4556" s="104" t="s">
        <v>6477</v>
      </c>
      <c r="M4556" s="104" t="s">
        <v>8737</v>
      </c>
      <c r="N4556" s="120">
        <v>41092</v>
      </c>
      <c r="O4556" s="105">
        <v>75000000</v>
      </c>
      <c r="P4556" s="105" t="s">
        <v>6222</v>
      </c>
      <c r="Q4556" s="120" t="s">
        <v>6222</v>
      </c>
      <c r="R4556" s="890">
        <v>0</v>
      </c>
      <c r="S4556" s="146" t="s">
        <v>8741</v>
      </c>
      <c r="T4556" s="109">
        <v>42338</v>
      </c>
      <c r="U4556" s="141">
        <v>13700598</v>
      </c>
      <c r="V4556" s="109" t="s">
        <v>6222</v>
      </c>
      <c r="W4556" s="141">
        <v>0</v>
      </c>
      <c r="X4556" s="141">
        <v>0</v>
      </c>
      <c r="Y4556" s="141">
        <v>0</v>
      </c>
      <c r="Z4556" s="141">
        <v>0</v>
      </c>
      <c r="AA4556" s="114">
        <v>0</v>
      </c>
      <c r="AB4556" s="114"/>
      <c r="AC4556" s="132"/>
      <c r="AD4556" s="141"/>
      <c r="AE4556" s="106">
        <v>0</v>
      </c>
      <c r="AF4556" s="106">
        <v>0</v>
      </c>
      <c r="AG4556" s="106">
        <v>0</v>
      </c>
      <c r="AH4556" s="228"/>
      <c r="AI4556" s="141"/>
      <c r="AJ4556" s="141"/>
      <c r="AK4556" s="141"/>
      <c r="AL4556" s="141"/>
      <c r="AM4556" s="141"/>
      <c r="AN4556" s="114">
        <f t="shared" si="142"/>
        <v>0</v>
      </c>
      <c r="AO4556" s="114">
        <f t="shared" si="143"/>
        <v>13700598</v>
      </c>
      <c r="AP4556" s="114"/>
      <c r="AQ4556" s="114"/>
      <c r="AR4556" s="114"/>
      <c r="AS4556" s="114"/>
    </row>
    <row r="4557" spans="1:46" s="190" customFormat="1" ht="15" customHeight="1" x14ac:dyDescent="0.2">
      <c r="A4557" s="104"/>
      <c r="B4557" s="104">
        <f>VLOOKUP(BJB!$F$9:$F$5599,Ctrl!$B$4:$C$399,2,0)</f>
        <v>16</v>
      </c>
      <c r="C4557" s="104">
        <f>VLOOKUP(BJB!$G$9:$G$5599,Ctrl!$E$4:$F$399,2,0)</f>
        <v>5</v>
      </c>
      <c r="D4557" s="219">
        <v>1</v>
      </c>
      <c r="E4557" s="104" t="str">
        <f>VLOOKUP(BJB!$F$9:$F$5599,Ctrl!$B$4:$D$399,3,0)</f>
        <v>I</v>
      </c>
      <c r="F4557" s="139" t="s">
        <v>10525</v>
      </c>
      <c r="G4557" s="139" t="s">
        <v>9643</v>
      </c>
      <c r="H4557" s="125" t="s">
        <v>17719</v>
      </c>
      <c r="I4557" s="220"/>
      <c r="J4557" s="891" t="s">
        <v>18536</v>
      </c>
      <c r="K4557" s="121" t="s">
        <v>17718</v>
      </c>
      <c r="L4557" s="104" t="s">
        <v>6477</v>
      </c>
      <c r="M4557" s="104" t="s">
        <v>8738</v>
      </c>
      <c r="N4557" s="120">
        <v>41533</v>
      </c>
      <c r="O4557" s="105">
        <v>100000000</v>
      </c>
      <c r="P4557" s="105" t="s">
        <v>6222</v>
      </c>
      <c r="Q4557" s="120" t="s">
        <v>6222</v>
      </c>
      <c r="R4557" s="890">
        <v>0</v>
      </c>
      <c r="S4557" s="146" t="s">
        <v>8741</v>
      </c>
      <c r="T4557" s="109">
        <v>42338</v>
      </c>
      <c r="U4557" s="141">
        <v>48107843</v>
      </c>
      <c r="V4557" s="109" t="s">
        <v>6222</v>
      </c>
      <c r="W4557" s="141">
        <v>0</v>
      </c>
      <c r="X4557" s="141">
        <v>0</v>
      </c>
      <c r="Y4557" s="141">
        <v>0</v>
      </c>
      <c r="Z4557" s="141">
        <v>0</v>
      </c>
      <c r="AA4557" s="114">
        <v>0</v>
      </c>
      <c r="AB4557" s="114"/>
      <c r="AC4557" s="132"/>
      <c r="AD4557" s="141"/>
      <c r="AE4557" s="106">
        <v>820977</v>
      </c>
      <c r="AF4557" s="106">
        <v>0</v>
      </c>
      <c r="AG4557" s="106">
        <v>0</v>
      </c>
      <c r="AH4557" s="141"/>
      <c r="AI4557" s="141"/>
      <c r="AJ4557" s="141"/>
      <c r="AK4557" s="141"/>
      <c r="AL4557" s="141"/>
      <c r="AM4557" s="141"/>
      <c r="AN4557" s="114">
        <f t="shared" si="142"/>
        <v>820977</v>
      </c>
      <c r="AO4557" s="114">
        <f t="shared" si="143"/>
        <v>47286866</v>
      </c>
      <c r="AP4557" s="114"/>
      <c r="AQ4557" s="114"/>
      <c r="AR4557" s="114"/>
      <c r="AS4557" s="114"/>
    </row>
    <row r="4558" spans="1:46" s="190" customFormat="1" ht="15" customHeight="1" x14ac:dyDescent="0.2">
      <c r="A4558" s="104"/>
      <c r="B4558" s="104">
        <f>VLOOKUP(BJB!$F$9:$F$5599,Ctrl!$B$4:$C$399,2,0)</f>
        <v>16</v>
      </c>
      <c r="C4558" s="104">
        <f>VLOOKUP(BJB!$G$9:$G$5599,Ctrl!$E$4:$F$399,2,0)</f>
        <v>9</v>
      </c>
      <c r="D4558" s="219">
        <v>1</v>
      </c>
      <c r="E4558" s="104" t="str">
        <f>VLOOKUP(BJB!$F$9:$F$5599,Ctrl!$B$4:$D$399,3,0)</f>
        <v>I</v>
      </c>
      <c r="F4558" s="139" t="s">
        <v>10525</v>
      </c>
      <c r="G4558" s="139" t="s">
        <v>10293</v>
      </c>
      <c r="H4558" s="125"/>
      <c r="I4558" s="220">
        <f>IF(G4557=BJB!$G114,I4557+1,1)</f>
        <v>1</v>
      </c>
      <c r="J4558" s="912" t="s">
        <v>24391</v>
      </c>
      <c r="K4558" s="121" t="s">
        <v>215</v>
      </c>
      <c r="L4558" s="104" t="s">
        <v>6477</v>
      </c>
      <c r="M4558" s="109" t="s">
        <v>216</v>
      </c>
      <c r="N4558" s="109">
        <v>39469</v>
      </c>
      <c r="O4558" s="114">
        <v>8000000</v>
      </c>
      <c r="P4558" s="105" t="s">
        <v>6222</v>
      </c>
      <c r="Q4558" s="120" t="s">
        <v>6222</v>
      </c>
      <c r="R4558" s="890">
        <v>0</v>
      </c>
      <c r="S4558" s="108" t="s">
        <v>6808</v>
      </c>
      <c r="T4558" s="109">
        <v>39751</v>
      </c>
      <c r="U4558" s="114">
        <v>3900000</v>
      </c>
      <c r="V4558" s="109" t="s">
        <v>6222</v>
      </c>
      <c r="W4558" s="141">
        <v>0</v>
      </c>
      <c r="X4558" s="141">
        <v>0</v>
      </c>
      <c r="Y4558" s="141">
        <v>0</v>
      </c>
      <c r="Z4558" s="141">
        <v>0</v>
      </c>
      <c r="AA4558" s="114">
        <v>3900000</v>
      </c>
      <c r="AB4558" s="114"/>
      <c r="AC4558" s="114"/>
      <c r="AD4558" s="141"/>
      <c r="AE4558" s="106">
        <v>0</v>
      </c>
      <c r="AF4558" s="106">
        <v>0</v>
      </c>
      <c r="AG4558" s="106">
        <v>0</v>
      </c>
      <c r="AH4558" s="136"/>
      <c r="AI4558" s="114"/>
      <c r="AJ4558" s="114"/>
      <c r="AK4558" s="114"/>
      <c r="AL4558" s="114"/>
      <c r="AM4558" s="114"/>
      <c r="AN4558" s="114">
        <f t="shared" si="142"/>
        <v>3900000</v>
      </c>
      <c r="AO4558" s="114">
        <f t="shared" si="143"/>
        <v>0</v>
      </c>
      <c r="AP4558" s="114"/>
      <c r="AQ4558" s="114"/>
      <c r="AR4558" s="114"/>
      <c r="AS4558" s="114"/>
      <c r="AT4558" s="191"/>
    </row>
    <row r="4559" spans="1:46" s="190" customFormat="1" ht="15" customHeight="1" x14ac:dyDescent="0.2">
      <c r="A4559" s="104"/>
      <c r="B4559" s="104">
        <f>VLOOKUP(BJB!$F$9:$F$5599,Ctrl!$B$4:$C$399,2,0)</f>
        <v>16</v>
      </c>
      <c r="C4559" s="104">
        <f>VLOOKUP(BJB!$G$9:$G$5599,Ctrl!$E$4:$F$399,2,0)</f>
        <v>9</v>
      </c>
      <c r="D4559" s="219">
        <v>1</v>
      </c>
      <c r="E4559" s="104" t="str">
        <f>VLOOKUP(BJB!$F$9:$F$5599,Ctrl!$B$4:$D$399,3,0)</f>
        <v>I</v>
      </c>
      <c r="F4559" s="139" t="s">
        <v>10525</v>
      </c>
      <c r="G4559" s="139" t="s">
        <v>10293</v>
      </c>
      <c r="H4559" s="125"/>
      <c r="I4559" s="220">
        <f>IF(G4558=BJB!$G115,I4558+1,1)</f>
        <v>1</v>
      </c>
      <c r="J4559" s="912" t="s">
        <v>24392</v>
      </c>
      <c r="K4559" s="121" t="s">
        <v>217</v>
      </c>
      <c r="L4559" s="104" t="s">
        <v>6477</v>
      </c>
      <c r="M4559" s="109" t="s">
        <v>218</v>
      </c>
      <c r="N4559" s="109">
        <v>39412</v>
      </c>
      <c r="O4559" s="114">
        <v>15000000</v>
      </c>
      <c r="P4559" s="105" t="s">
        <v>6222</v>
      </c>
      <c r="Q4559" s="120" t="s">
        <v>6222</v>
      </c>
      <c r="R4559" s="890">
        <v>0</v>
      </c>
      <c r="S4559" s="108" t="s">
        <v>6809</v>
      </c>
      <c r="T4559" s="109">
        <v>39986</v>
      </c>
      <c r="U4559" s="114">
        <v>5812500</v>
      </c>
      <c r="V4559" s="109" t="s">
        <v>6222</v>
      </c>
      <c r="W4559" s="141">
        <v>0</v>
      </c>
      <c r="X4559" s="141">
        <v>0</v>
      </c>
      <c r="Y4559" s="141">
        <v>0</v>
      </c>
      <c r="Z4559" s="141">
        <v>0</v>
      </c>
      <c r="AA4559" s="114">
        <v>5812500</v>
      </c>
      <c r="AB4559" s="114"/>
      <c r="AC4559" s="114"/>
      <c r="AD4559" s="141"/>
      <c r="AE4559" s="106">
        <v>0</v>
      </c>
      <c r="AF4559" s="106">
        <v>0</v>
      </c>
      <c r="AG4559" s="106">
        <v>0</v>
      </c>
      <c r="AH4559" s="114"/>
      <c r="AI4559" s="114"/>
      <c r="AJ4559" s="114"/>
      <c r="AK4559" s="114"/>
      <c r="AL4559" s="114"/>
      <c r="AM4559" s="114"/>
      <c r="AN4559" s="114">
        <f t="shared" si="142"/>
        <v>5812500</v>
      </c>
      <c r="AO4559" s="114">
        <f t="shared" si="143"/>
        <v>0</v>
      </c>
      <c r="AP4559" s="114"/>
      <c r="AQ4559" s="114"/>
      <c r="AR4559" s="114"/>
      <c r="AS4559" s="114"/>
    </row>
    <row r="4560" spans="1:46" s="190" customFormat="1" ht="15" customHeight="1" x14ac:dyDescent="0.2">
      <c r="A4560" s="104"/>
      <c r="B4560" s="104">
        <f>VLOOKUP(BJB!$F$9:$F$5599,Ctrl!$B$4:$C$399,2,0)</f>
        <v>16</v>
      </c>
      <c r="C4560" s="104">
        <f>VLOOKUP(BJB!$G$9:$G$5599,Ctrl!$E$4:$F$399,2,0)</f>
        <v>9</v>
      </c>
      <c r="D4560" s="219">
        <v>1</v>
      </c>
      <c r="E4560" s="104" t="str">
        <f>VLOOKUP(BJB!$F$9:$F$5599,Ctrl!$B$4:$D$399,3,0)</f>
        <v>I</v>
      </c>
      <c r="F4560" s="139" t="s">
        <v>10525</v>
      </c>
      <c r="G4560" s="139" t="s">
        <v>10293</v>
      </c>
      <c r="H4560" s="125"/>
      <c r="I4560" s="220">
        <f>IF(G4559=BJB!$G116,I4559+1,1)</f>
        <v>1</v>
      </c>
      <c r="J4560" s="912" t="s">
        <v>24393</v>
      </c>
      <c r="K4560" s="121" t="s">
        <v>219</v>
      </c>
      <c r="L4560" s="104" t="s">
        <v>6477</v>
      </c>
      <c r="M4560" s="109" t="s">
        <v>220</v>
      </c>
      <c r="N4560" s="109">
        <v>39573</v>
      </c>
      <c r="O4560" s="114">
        <v>20000000</v>
      </c>
      <c r="P4560" s="105" t="s">
        <v>6222</v>
      </c>
      <c r="Q4560" s="120" t="s">
        <v>6222</v>
      </c>
      <c r="R4560" s="890">
        <v>0</v>
      </c>
      <c r="S4560" s="108" t="s">
        <v>6809</v>
      </c>
      <c r="T4560" s="109">
        <v>39986</v>
      </c>
      <c r="U4560" s="114">
        <v>8503678.5</v>
      </c>
      <c r="V4560" s="109" t="s">
        <v>6222</v>
      </c>
      <c r="W4560" s="141">
        <v>0</v>
      </c>
      <c r="X4560" s="141">
        <v>0</v>
      </c>
      <c r="Y4560" s="141">
        <v>0</v>
      </c>
      <c r="Z4560" s="141">
        <v>0</v>
      </c>
      <c r="AA4560" s="114">
        <v>0</v>
      </c>
      <c r="AB4560" s="114"/>
      <c r="AC4560" s="114"/>
      <c r="AD4560" s="141"/>
      <c r="AE4560" s="106">
        <v>0</v>
      </c>
      <c r="AF4560" s="106">
        <v>0</v>
      </c>
      <c r="AG4560" s="106">
        <v>0</v>
      </c>
      <c r="AH4560" s="114"/>
      <c r="AI4560" s="114"/>
      <c r="AJ4560" s="114"/>
      <c r="AK4560" s="114"/>
      <c r="AL4560" s="114"/>
      <c r="AM4560" s="114"/>
      <c r="AN4560" s="114">
        <f t="shared" si="142"/>
        <v>0</v>
      </c>
      <c r="AO4560" s="114">
        <f t="shared" si="143"/>
        <v>8503678.5</v>
      </c>
      <c r="AP4560" s="114"/>
      <c r="AQ4560" s="114"/>
      <c r="AR4560" s="114"/>
      <c r="AS4560" s="114"/>
    </row>
    <row r="4561" spans="1:45" s="190" customFormat="1" ht="15" customHeight="1" x14ac:dyDescent="0.2">
      <c r="A4561" s="104"/>
      <c r="B4561" s="104">
        <f>VLOOKUP(BJB!$F$9:$F$5599,Ctrl!$B$4:$C$399,2,0)</f>
        <v>16</v>
      </c>
      <c r="C4561" s="104">
        <f>VLOOKUP(BJB!$G$9:$G$5599,Ctrl!$E$4:$F$399,2,0)</f>
        <v>9</v>
      </c>
      <c r="D4561" s="219">
        <v>1</v>
      </c>
      <c r="E4561" s="104" t="str">
        <f>VLOOKUP(BJB!$F$9:$F$5599,Ctrl!$B$4:$D$399,3,0)</f>
        <v>I</v>
      </c>
      <c r="F4561" s="139" t="s">
        <v>10525</v>
      </c>
      <c r="G4561" s="139" t="s">
        <v>10293</v>
      </c>
      <c r="H4561" s="125"/>
      <c r="I4561" s="220">
        <f>IF(G4560=BJB!$G117,I4560+1,1)</f>
        <v>1</v>
      </c>
      <c r="J4561" s="912" t="s">
        <v>24394</v>
      </c>
      <c r="K4561" s="121" t="s">
        <v>215</v>
      </c>
      <c r="L4561" s="104" t="s">
        <v>6477</v>
      </c>
      <c r="M4561" s="109" t="s">
        <v>220</v>
      </c>
      <c r="N4561" s="109">
        <v>39573</v>
      </c>
      <c r="O4561" s="114">
        <v>50000000</v>
      </c>
      <c r="P4561" s="105" t="s">
        <v>6222</v>
      </c>
      <c r="Q4561" s="120" t="s">
        <v>6222</v>
      </c>
      <c r="R4561" s="890">
        <v>0</v>
      </c>
      <c r="S4561" s="108" t="s">
        <v>6809</v>
      </c>
      <c r="T4561" s="109">
        <v>39986</v>
      </c>
      <c r="U4561" s="114">
        <v>32889582.75</v>
      </c>
      <c r="V4561" s="109" t="s">
        <v>6222</v>
      </c>
      <c r="W4561" s="141">
        <v>0</v>
      </c>
      <c r="X4561" s="141">
        <v>0</v>
      </c>
      <c r="Y4561" s="141">
        <v>0</v>
      </c>
      <c r="Z4561" s="141">
        <v>0</v>
      </c>
      <c r="AA4561" s="114">
        <v>0</v>
      </c>
      <c r="AB4561" s="114"/>
      <c r="AC4561" s="114"/>
      <c r="AD4561" s="141"/>
      <c r="AE4561" s="106">
        <v>0</v>
      </c>
      <c r="AF4561" s="106">
        <v>0</v>
      </c>
      <c r="AG4561" s="106">
        <v>0</v>
      </c>
      <c r="AH4561" s="114"/>
      <c r="AI4561" s="114"/>
      <c r="AJ4561" s="114"/>
      <c r="AK4561" s="114"/>
      <c r="AL4561" s="114"/>
      <c r="AM4561" s="114"/>
      <c r="AN4561" s="114">
        <f t="shared" si="142"/>
        <v>0</v>
      </c>
      <c r="AO4561" s="114">
        <f t="shared" si="143"/>
        <v>32889582.75</v>
      </c>
      <c r="AP4561" s="114"/>
      <c r="AQ4561" s="114"/>
      <c r="AR4561" s="114"/>
      <c r="AS4561" s="114"/>
    </row>
    <row r="4562" spans="1:45" s="190" customFormat="1" ht="15" customHeight="1" x14ac:dyDescent="0.2">
      <c r="A4562" s="104"/>
      <c r="B4562" s="104">
        <f>VLOOKUP(BJB!$F$9:$F$5599,Ctrl!$B$4:$C$399,2,0)</f>
        <v>16</v>
      </c>
      <c r="C4562" s="104">
        <f>VLOOKUP(BJB!$G$9:$G$5599,Ctrl!$E$4:$F$399,2,0)</f>
        <v>9</v>
      </c>
      <c r="D4562" s="219">
        <v>1</v>
      </c>
      <c r="E4562" s="104" t="str">
        <f>VLOOKUP(BJB!$F$9:$F$5599,Ctrl!$B$4:$D$399,3,0)</f>
        <v>I</v>
      </c>
      <c r="F4562" s="139" t="s">
        <v>10525</v>
      </c>
      <c r="G4562" s="139" t="s">
        <v>10293</v>
      </c>
      <c r="H4562" s="843" t="s">
        <v>13565</v>
      </c>
      <c r="I4562" s="220">
        <f>IF(G4561=BJB!$G119,I4561+1,1)</f>
        <v>1</v>
      </c>
      <c r="J4562" s="891" t="s">
        <v>18537</v>
      </c>
      <c r="K4562" s="121" t="s">
        <v>223</v>
      </c>
      <c r="L4562" s="104" t="s">
        <v>6477</v>
      </c>
      <c r="M4562" s="109" t="s">
        <v>218</v>
      </c>
      <c r="N4562" s="109">
        <v>39381</v>
      </c>
      <c r="O4562" s="114">
        <v>10000000</v>
      </c>
      <c r="P4562" s="105" t="s">
        <v>6222</v>
      </c>
      <c r="Q4562" s="120" t="s">
        <v>6222</v>
      </c>
      <c r="R4562" s="890">
        <v>0</v>
      </c>
      <c r="S4562" s="108" t="s">
        <v>6811</v>
      </c>
      <c r="T4562" s="109">
        <v>39931</v>
      </c>
      <c r="U4562" s="114">
        <v>4874995</v>
      </c>
      <c r="V4562" s="109" t="s">
        <v>6222</v>
      </c>
      <c r="W4562" s="141">
        <v>0</v>
      </c>
      <c r="X4562" s="141">
        <v>0</v>
      </c>
      <c r="Y4562" s="141">
        <v>0</v>
      </c>
      <c r="Z4562" s="141">
        <v>0</v>
      </c>
      <c r="AA4562" s="114">
        <v>1041665</v>
      </c>
      <c r="AB4562" s="114"/>
      <c r="AC4562" s="114">
        <v>3833330</v>
      </c>
      <c r="AD4562" s="141"/>
      <c r="AE4562" s="106">
        <v>0</v>
      </c>
      <c r="AF4562" s="106">
        <v>0</v>
      </c>
      <c r="AG4562" s="106">
        <v>0</v>
      </c>
      <c r="AH4562" s="114"/>
      <c r="AI4562" s="114"/>
      <c r="AJ4562" s="114"/>
      <c r="AK4562" s="114"/>
      <c r="AL4562" s="114"/>
      <c r="AM4562" s="114"/>
      <c r="AN4562" s="114">
        <f t="shared" si="142"/>
        <v>4874995</v>
      </c>
      <c r="AO4562" s="114">
        <f t="shared" si="143"/>
        <v>0</v>
      </c>
      <c r="AP4562" s="114"/>
      <c r="AQ4562" s="114"/>
      <c r="AR4562" s="114"/>
      <c r="AS4562" s="114"/>
    </row>
    <row r="4563" spans="1:45" s="190" customFormat="1" ht="15" customHeight="1" x14ac:dyDescent="0.2">
      <c r="A4563" s="104"/>
      <c r="B4563" s="104">
        <f>VLOOKUP(BJB!$F$9:$F$5599,Ctrl!$B$4:$C$399,2,0)</f>
        <v>16</v>
      </c>
      <c r="C4563" s="104">
        <f>VLOOKUP(BJB!$G$9:$G$5599,Ctrl!$E$4:$F$399,2,0)</f>
        <v>9</v>
      </c>
      <c r="D4563" s="219">
        <v>1</v>
      </c>
      <c r="E4563" s="104" t="str">
        <f>VLOOKUP(BJB!$F$9:$F$5599,Ctrl!$B$4:$D$399,3,0)</f>
        <v>I</v>
      </c>
      <c r="F4563" s="139" t="s">
        <v>10525</v>
      </c>
      <c r="G4563" s="139" t="s">
        <v>10293</v>
      </c>
      <c r="H4563" s="125"/>
      <c r="I4563" s="220">
        <f>IF(G4562=BJB!$G120,I4562+1,1)</f>
        <v>1</v>
      </c>
      <c r="J4563" s="912" t="s">
        <v>24395</v>
      </c>
      <c r="K4563" s="121" t="s">
        <v>224</v>
      </c>
      <c r="L4563" s="104" t="s">
        <v>6477</v>
      </c>
      <c r="M4563" s="109" t="s">
        <v>222</v>
      </c>
      <c r="N4563" s="109">
        <v>39777</v>
      </c>
      <c r="O4563" s="114">
        <v>9000000</v>
      </c>
      <c r="P4563" s="105" t="s">
        <v>17365</v>
      </c>
      <c r="Q4563" s="120" t="s">
        <v>17366</v>
      </c>
      <c r="R4563" s="105">
        <v>6350000</v>
      </c>
      <c r="S4563" s="108" t="s">
        <v>6812</v>
      </c>
      <c r="T4563" s="109">
        <v>40381</v>
      </c>
      <c r="U4563" s="114">
        <v>4762500</v>
      </c>
      <c r="V4563" s="109">
        <v>40381</v>
      </c>
      <c r="W4563" s="141">
        <v>4762500</v>
      </c>
      <c r="X4563" s="141">
        <v>0</v>
      </c>
      <c r="Y4563" s="141">
        <v>0</v>
      </c>
      <c r="Z4563" s="141">
        <v>0</v>
      </c>
      <c r="AA4563" s="114">
        <v>0</v>
      </c>
      <c r="AB4563" s="114"/>
      <c r="AC4563" s="114"/>
      <c r="AD4563" s="141"/>
      <c r="AE4563" s="106">
        <v>0</v>
      </c>
      <c r="AF4563" s="106">
        <v>0</v>
      </c>
      <c r="AG4563" s="106">
        <v>0</v>
      </c>
      <c r="AH4563" s="114"/>
      <c r="AI4563" s="114"/>
      <c r="AJ4563" s="114"/>
      <c r="AK4563" s="114"/>
      <c r="AL4563" s="114"/>
      <c r="AM4563" s="114"/>
      <c r="AN4563" s="114">
        <f t="shared" si="142"/>
        <v>0</v>
      </c>
      <c r="AO4563" s="114">
        <f t="shared" si="143"/>
        <v>4762500</v>
      </c>
      <c r="AP4563" s="114"/>
      <c r="AQ4563" s="114"/>
      <c r="AR4563" s="114"/>
      <c r="AS4563" s="114"/>
    </row>
    <row r="4564" spans="1:45" s="190" customFormat="1" ht="15" customHeight="1" x14ac:dyDescent="0.2">
      <c r="A4564" s="104"/>
      <c r="B4564" s="104">
        <f>VLOOKUP(BJB!$F$9:$F$5599,Ctrl!$B$4:$C$399,2,0)</f>
        <v>16</v>
      </c>
      <c r="C4564" s="104">
        <f>VLOOKUP(BJB!$G$9:$G$5599,Ctrl!$E$4:$F$399,2,0)</f>
        <v>9</v>
      </c>
      <c r="D4564" s="219">
        <v>1</v>
      </c>
      <c r="E4564" s="104" t="str">
        <f>VLOOKUP(BJB!$F$9:$F$5599,Ctrl!$B$4:$D$399,3,0)</f>
        <v>I</v>
      </c>
      <c r="F4564" s="139" t="s">
        <v>10525</v>
      </c>
      <c r="G4564" s="139" t="s">
        <v>10293</v>
      </c>
      <c r="H4564" s="125"/>
      <c r="I4564" s="220">
        <f>IF(G4563=BJB!$G121,I4563+1,1)</f>
        <v>1</v>
      </c>
      <c r="J4564" s="912" t="s">
        <v>24396</v>
      </c>
      <c r="K4564" s="121" t="s">
        <v>225</v>
      </c>
      <c r="L4564" s="104" t="s">
        <v>6477</v>
      </c>
      <c r="M4564" s="109" t="s">
        <v>226</v>
      </c>
      <c r="N4564" s="109">
        <v>40028</v>
      </c>
      <c r="O4564" s="114">
        <v>15000000</v>
      </c>
      <c r="P4564" s="105" t="s">
        <v>17367</v>
      </c>
      <c r="Q4564" s="120" t="s">
        <v>17366</v>
      </c>
      <c r="R4564" s="105">
        <v>17850000</v>
      </c>
      <c r="S4564" s="108" t="s">
        <v>6812</v>
      </c>
      <c r="T4564" s="109">
        <v>40381</v>
      </c>
      <c r="U4564" s="114">
        <v>11250000</v>
      </c>
      <c r="V4564" s="109">
        <v>40381</v>
      </c>
      <c r="W4564" s="141">
        <v>11250000</v>
      </c>
      <c r="X4564" s="141">
        <v>0</v>
      </c>
      <c r="Y4564" s="141">
        <v>0</v>
      </c>
      <c r="Z4564" s="141">
        <v>0</v>
      </c>
      <c r="AA4564" s="114">
        <v>0</v>
      </c>
      <c r="AB4564" s="114"/>
      <c r="AC4564" s="114"/>
      <c r="AD4564" s="141"/>
      <c r="AE4564" s="106">
        <v>0</v>
      </c>
      <c r="AF4564" s="106">
        <v>0</v>
      </c>
      <c r="AG4564" s="106">
        <v>0</v>
      </c>
      <c r="AH4564" s="114"/>
      <c r="AI4564" s="114"/>
      <c r="AJ4564" s="114"/>
      <c r="AK4564" s="114"/>
      <c r="AL4564" s="114"/>
      <c r="AM4564" s="114"/>
      <c r="AN4564" s="114">
        <f t="shared" si="142"/>
        <v>0</v>
      </c>
      <c r="AO4564" s="114">
        <f t="shared" si="143"/>
        <v>11250000</v>
      </c>
      <c r="AP4564" s="114"/>
      <c r="AQ4564" s="114"/>
      <c r="AR4564" s="114"/>
      <c r="AS4564" s="114"/>
    </row>
    <row r="4565" spans="1:45" s="190" customFormat="1" ht="15" customHeight="1" x14ac:dyDescent="0.2">
      <c r="A4565" s="104"/>
      <c r="B4565" s="104">
        <f>VLOOKUP(BJB!$F$9:$F$5599,Ctrl!$B$4:$C$399,2,0)</f>
        <v>16</v>
      </c>
      <c r="C4565" s="104">
        <f>VLOOKUP(BJB!$G$9:$G$5599,Ctrl!$E$4:$F$399,2,0)</f>
        <v>9</v>
      </c>
      <c r="D4565" s="219">
        <v>1</v>
      </c>
      <c r="E4565" s="104" t="str">
        <f>VLOOKUP(BJB!$F$9:$F$5599,Ctrl!$B$4:$D$399,3,0)</f>
        <v>I</v>
      </c>
      <c r="F4565" s="139" t="s">
        <v>10525</v>
      </c>
      <c r="G4565" s="139" t="s">
        <v>10293</v>
      </c>
      <c r="H4565" s="125"/>
      <c r="I4565" s="220">
        <f>IF(G4564=BJB!$G122,I4564+1,1)</f>
        <v>1</v>
      </c>
      <c r="J4565" s="912" t="s">
        <v>24397</v>
      </c>
      <c r="K4565" s="121" t="s">
        <v>227</v>
      </c>
      <c r="L4565" s="104" t="s">
        <v>6477</v>
      </c>
      <c r="M4565" s="109" t="s">
        <v>228</v>
      </c>
      <c r="N4565" s="109">
        <v>39891</v>
      </c>
      <c r="O4565" s="114">
        <v>100000000</v>
      </c>
      <c r="P4565" s="105" t="s">
        <v>17368</v>
      </c>
      <c r="Q4565" s="120" t="s">
        <v>16250</v>
      </c>
      <c r="R4565" s="105">
        <v>55791664.5</v>
      </c>
      <c r="S4565" s="108" t="s">
        <v>6813</v>
      </c>
      <c r="T4565" s="109">
        <v>40451</v>
      </c>
      <c r="U4565" s="114">
        <v>56541664</v>
      </c>
      <c r="V4565" s="109">
        <v>40451</v>
      </c>
      <c r="W4565" s="141">
        <v>56541664.5</v>
      </c>
      <c r="X4565" s="141">
        <v>0</v>
      </c>
      <c r="Y4565" s="141">
        <v>0</v>
      </c>
      <c r="Z4565" s="141">
        <v>0</v>
      </c>
      <c r="AA4565" s="114">
        <v>56541664</v>
      </c>
      <c r="AB4565" s="114"/>
      <c r="AC4565" s="114"/>
      <c r="AD4565" s="141"/>
      <c r="AE4565" s="106">
        <v>0</v>
      </c>
      <c r="AF4565" s="106">
        <v>0</v>
      </c>
      <c r="AG4565" s="106">
        <v>0</v>
      </c>
      <c r="AH4565" s="114"/>
      <c r="AI4565" s="114"/>
      <c r="AJ4565" s="114"/>
      <c r="AK4565" s="114"/>
      <c r="AL4565" s="114"/>
      <c r="AM4565" s="114"/>
      <c r="AN4565" s="114">
        <f t="shared" si="142"/>
        <v>56541664</v>
      </c>
      <c r="AO4565" s="114">
        <f t="shared" si="143"/>
        <v>0</v>
      </c>
      <c r="AP4565" s="114"/>
      <c r="AQ4565" s="114"/>
      <c r="AR4565" s="114"/>
      <c r="AS4565" s="114"/>
    </row>
    <row r="4566" spans="1:45" s="190" customFormat="1" ht="15" customHeight="1" x14ac:dyDescent="0.2">
      <c r="A4566" s="104"/>
      <c r="B4566" s="104">
        <f>VLOOKUP(BJB!$F$9:$F$5599,Ctrl!$B$4:$C$399,2,0)</f>
        <v>16</v>
      </c>
      <c r="C4566" s="104">
        <f>VLOOKUP(BJB!$G$9:$G$5599,Ctrl!$E$4:$F$399,2,0)</f>
        <v>9</v>
      </c>
      <c r="D4566" s="219">
        <v>1</v>
      </c>
      <c r="E4566" s="104" t="str">
        <f>VLOOKUP(BJB!$F$9:$F$5599,Ctrl!$B$4:$D$399,3,0)</f>
        <v>I</v>
      </c>
      <c r="F4566" s="139" t="s">
        <v>10525</v>
      </c>
      <c r="G4566" s="139" t="s">
        <v>10293</v>
      </c>
      <c r="H4566" s="125"/>
      <c r="I4566" s="220">
        <f>IF(G4565=BJB!$G123,I4565+1,1)</f>
        <v>1</v>
      </c>
      <c r="J4566" s="912" t="s">
        <v>24398</v>
      </c>
      <c r="K4566" s="121" t="s">
        <v>229</v>
      </c>
      <c r="L4566" s="104" t="s">
        <v>6477</v>
      </c>
      <c r="M4566" s="109" t="s">
        <v>226</v>
      </c>
      <c r="N4566" s="109">
        <v>40028</v>
      </c>
      <c r="O4566" s="114">
        <v>50000000</v>
      </c>
      <c r="P4566" s="105" t="s">
        <v>17369</v>
      </c>
      <c r="Q4566" s="120" t="s">
        <v>16247</v>
      </c>
      <c r="R4566" s="105">
        <v>33958332.75</v>
      </c>
      <c r="S4566" s="108" t="s">
        <v>6813</v>
      </c>
      <c r="T4566" s="109">
        <v>40451</v>
      </c>
      <c r="U4566" s="114">
        <v>35083332.75</v>
      </c>
      <c r="V4566" s="109">
        <v>40451</v>
      </c>
      <c r="W4566" s="141">
        <v>35083332.75</v>
      </c>
      <c r="X4566" s="141">
        <v>0</v>
      </c>
      <c r="Y4566" s="141">
        <v>0</v>
      </c>
      <c r="Z4566" s="141">
        <v>0</v>
      </c>
      <c r="AA4566" s="114">
        <v>0</v>
      </c>
      <c r="AB4566" s="114"/>
      <c r="AC4566" s="114"/>
      <c r="AD4566" s="141"/>
      <c r="AE4566" s="106">
        <v>0</v>
      </c>
      <c r="AF4566" s="106">
        <v>0</v>
      </c>
      <c r="AG4566" s="106">
        <v>0</v>
      </c>
      <c r="AH4566" s="114"/>
      <c r="AI4566" s="114"/>
      <c r="AJ4566" s="114"/>
      <c r="AK4566" s="114"/>
      <c r="AL4566" s="114"/>
      <c r="AM4566" s="114"/>
      <c r="AN4566" s="114">
        <f t="shared" si="142"/>
        <v>0</v>
      </c>
      <c r="AO4566" s="114">
        <f t="shared" si="143"/>
        <v>35083332.75</v>
      </c>
      <c r="AP4566" s="114"/>
      <c r="AQ4566" s="114"/>
      <c r="AR4566" s="114"/>
      <c r="AS4566" s="114"/>
    </row>
    <row r="4567" spans="1:45" s="190" customFormat="1" ht="15" customHeight="1" x14ac:dyDescent="0.2">
      <c r="A4567" s="104"/>
      <c r="B4567" s="104">
        <f>VLOOKUP(BJB!$F$9:$F$5599,Ctrl!$B$4:$C$399,2,0)</f>
        <v>16</v>
      </c>
      <c r="C4567" s="104">
        <f>VLOOKUP(BJB!$G$9:$G$5599,Ctrl!$E$4:$F$399,2,0)</f>
        <v>9</v>
      </c>
      <c r="D4567" s="219">
        <v>1</v>
      </c>
      <c r="E4567" s="104" t="str">
        <f>VLOOKUP(BJB!$F$9:$F$5599,Ctrl!$B$4:$D$399,3,0)</f>
        <v>I</v>
      </c>
      <c r="F4567" s="139" t="s">
        <v>10525</v>
      </c>
      <c r="G4567" s="139" t="s">
        <v>10293</v>
      </c>
      <c r="H4567" s="125"/>
      <c r="I4567" s="220">
        <f>IF(G4566=BJB!$G124,I4566+1,1)</f>
        <v>1</v>
      </c>
      <c r="J4567" s="912" t="s">
        <v>24399</v>
      </c>
      <c r="K4567" s="121" t="s">
        <v>230</v>
      </c>
      <c r="L4567" s="104" t="s">
        <v>6477</v>
      </c>
      <c r="M4567" s="109" t="s">
        <v>231</v>
      </c>
      <c r="N4567" s="109">
        <v>39820</v>
      </c>
      <c r="O4567" s="114">
        <v>25000000</v>
      </c>
      <c r="P4567" s="105" t="s">
        <v>17370</v>
      </c>
      <c r="Q4567" s="120" t="s">
        <v>16152</v>
      </c>
      <c r="R4567" s="105">
        <v>19810119.75</v>
      </c>
      <c r="S4567" s="108" t="s">
        <v>6813</v>
      </c>
      <c r="T4567" s="109">
        <v>40451</v>
      </c>
      <c r="U4567" s="114">
        <v>20392959.75</v>
      </c>
      <c r="V4567" s="109">
        <v>40451</v>
      </c>
      <c r="W4567" s="141">
        <v>20392959.75</v>
      </c>
      <c r="X4567" s="141">
        <v>0</v>
      </c>
      <c r="Y4567" s="141">
        <v>0</v>
      </c>
      <c r="Z4567" s="141">
        <v>0</v>
      </c>
      <c r="AA4567" s="114">
        <v>17500003</v>
      </c>
      <c r="AB4567" s="114"/>
      <c r="AC4567" s="114"/>
      <c r="AD4567" s="141"/>
      <c r="AE4567" s="106">
        <v>0</v>
      </c>
      <c r="AF4567" s="106">
        <v>0</v>
      </c>
      <c r="AG4567" s="106">
        <v>0</v>
      </c>
      <c r="AH4567" s="114"/>
      <c r="AI4567" s="114"/>
      <c r="AJ4567" s="114"/>
      <c r="AK4567" s="114"/>
      <c r="AL4567" s="114"/>
      <c r="AM4567" s="114"/>
      <c r="AN4567" s="114">
        <f t="shared" si="142"/>
        <v>17500003</v>
      </c>
      <c r="AO4567" s="114">
        <f t="shared" si="143"/>
        <v>2892956.75</v>
      </c>
      <c r="AP4567" s="114"/>
      <c r="AQ4567" s="114"/>
      <c r="AR4567" s="114"/>
      <c r="AS4567" s="114"/>
    </row>
    <row r="4568" spans="1:45" s="190" customFormat="1" ht="15" customHeight="1" x14ac:dyDescent="0.2">
      <c r="A4568" s="104"/>
      <c r="B4568" s="104">
        <f>VLOOKUP(BJB!$F$9:$F$5599,Ctrl!$B$4:$C$399,2,0)</f>
        <v>16</v>
      </c>
      <c r="C4568" s="104">
        <f>VLOOKUP(BJB!$G$9:$G$5599,Ctrl!$E$4:$F$399,2,0)</f>
        <v>9</v>
      </c>
      <c r="D4568" s="219">
        <v>1</v>
      </c>
      <c r="E4568" s="104" t="str">
        <f>VLOOKUP(BJB!$F$9:$F$5599,Ctrl!$B$4:$D$399,3,0)</f>
        <v>I</v>
      </c>
      <c r="F4568" s="139" t="s">
        <v>10525</v>
      </c>
      <c r="G4568" s="139" t="s">
        <v>10293</v>
      </c>
      <c r="H4568" s="125"/>
      <c r="I4568" s="220">
        <f>IF(G4567=BJB!$G125,I4567+1,1)</f>
        <v>1</v>
      </c>
      <c r="J4568" s="912" t="s">
        <v>24400</v>
      </c>
      <c r="K4568" s="121" t="s">
        <v>232</v>
      </c>
      <c r="L4568" s="104" t="s">
        <v>6477</v>
      </c>
      <c r="M4568" s="109" t="s">
        <v>231</v>
      </c>
      <c r="N4568" s="109">
        <v>39820</v>
      </c>
      <c r="O4568" s="114">
        <v>5000000</v>
      </c>
      <c r="P4568" s="105" t="s">
        <v>17371</v>
      </c>
      <c r="Q4568" s="120" t="s">
        <v>16247</v>
      </c>
      <c r="R4568" s="105">
        <v>1875000</v>
      </c>
      <c r="S4568" s="108" t="s">
        <v>6813</v>
      </c>
      <c r="T4568" s="109">
        <v>40451</v>
      </c>
      <c r="U4568" s="114">
        <v>1718753.25</v>
      </c>
      <c r="V4568" s="109">
        <v>40451</v>
      </c>
      <c r="W4568" s="141">
        <v>1718753.25</v>
      </c>
      <c r="X4568" s="141">
        <v>0</v>
      </c>
      <c r="Y4568" s="141">
        <v>0</v>
      </c>
      <c r="Z4568" s="141">
        <v>0</v>
      </c>
      <c r="AA4568" s="114">
        <v>770000</v>
      </c>
      <c r="AB4568" s="114"/>
      <c r="AC4568" s="114"/>
      <c r="AD4568" s="141"/>
      <c r="AE4568" s="106">
        <v>0</v>
      </c>
      <c r="AF4568" s="106">
        <v>0</v>
      </c>
      <c r="AG4568" s="106">
        <v>0</v>
      </c>
      <c r="AH4568" s="114"/>
      <c r="AI4568" s="114"/>
      <c r="AJ4568" s="114"/>
      <c r="AK4568" s="114"/>
      <c r="AL4568" s="114"/>
      <c r="AM4568" s="114"/>
      <c r="AN4568" s="114">
        <f t="shared" si="142"/>
        <v>770000</v>
      </c>
      <c r="AO4568" s="114">
        <f t="shared" si="143"/>
        <v>948753.25</v>
      </c>
      <c r="AP4568" s="114"/>
      <c r="AQ4568" s="114"/>
      <c r="AR4568" s="114"/>
      <c r="AS4568" s="114"/>
    </row>
    <row r="4569" spans="1:45" s="190" customFormat="1" ht="15" customHeight="1" x14ac:dyDescent="0.2">
      <c r="A4569" s="104"/>
      <c r="B4569" s="104">
        <f>VLOOKUP(BJB!$F$9:$F$5599,Ctrl!$B$4:$C$399,2,0)</f>
        <v>16</v>
      </c>
      <c r="C4569" s="104">
        <f>VLOOKUP(BJB!$G$9:$G$5599,Ctrl!$E$4:$F$399,2,0)</f>
        <v>9</v>
      </c>
      <c r="D4569" s="219">
        <v>1</v>
      </c>
      <c r="E4569" s="104" t="str">
        <f>VLOOKUP(BJB!$F$9:$F$5599,Ctrl!$B$4:$D$399,3,0)</f>
        <v>I</v>
      </c>
      <c r="F4569" s="139" t="s">
        <v>10525</v>
      </c>
      <c r="G4569" s="139" t="s">
        <v>10293</v>
      </c>
      <c r="H4569" s="125"/>
      <c r="I4569" s="220">
        <f>IF(G4568=BJB!$G126,I4568+1,1)</f>
        <v>1</v>
      </c>
      <c r="J4569" s="912" t="s">
        <v>24401</v>
      </c>
      <c r="K4569" s="121" t="s">
        <v>233</v>
      </c>
      <c r="L4569" s="104" t="s">
        <v>6477</v>
      </c>
      <c r="M4569" s="109" t="s">
        <v>234</v>
      </c>
      <c r="N4569" s="109">
        <v>40028</v>
      </c>
      <c r="O4569" s="114">
        <v>5000000</v>
      </c>
      <c r="P4569" s="105" t="s">
        <v>17372</v>
      </c>
      <c r="Q4569" s="120" t="s">
        <v>16247</v>
      </c>
      <c r="R4569" s="105">
        <v>3812502.75</v>
      </c>
      <c r="S4569" s="108" t="s">
        <v>6813</v>
      </c>
      <c r="T4569" s="109">
        <v>40451</v>
      </c>
      <c r="U4569" s="114">
        <v>3750000</v>
      </c>
      <c r="V4569" s="109">
        <v>40451</v>
      </c>
      <c r="W4569" s="141">
        <v>3750000</v>
      </c>
      <c r="X4569" s="141">
        <v>0</v>
      </c>
      <c r="Y4569" s="141">
        <v>0</v>
      </c>
      <c r="Z4569" s="141">
        <v>0</v>
      </c>
      <c r="AA4569" s="114">
        <v>0</v>
      </c>
      <c r="AB4569" s="114"/>
      <c r="AC4569" s="114"/>
      <c r="AD4569" s="141"/>
      <c r="AE4569" s="106">
        <v>0</v>
      </c>
      <c r="AF4569" s="106">
        <v>0</v>
      </c>
      <c r="AG4569" s="106">
        <v>0</v>
      </c>
      <c r="AH4569" s="114"/>
      <c r="AI4569" s="114"/>
      <c r="AJ4569" s="114"/>
      <c r="AK4569" s="114"/>
      <c r="AL4569" s="114"/>
      <c r="AM4569" s="114"/>
      <c r="AN4569" s="114">
        <f t="shared" si="142"/>
        <v>0</v>
      </c>
      <c r="AO4569" s="114">
        <f t="shared" si="143"/>
        <v>3750000</v>
      </c>
      <c r="AP4569" s="114"/>
      <c r="AQ4569" s="114"/>
      <c r="AR4569" s="114"/>
      <c r="AS4569" s="114"/>
    </row>
    <row r="4570" spans="1:45" s="190" customFormat="1" ht="15" customHeight="1" x14ac:dyDescent="0.2">
      <c r="A4570" s="104"/>
      <c r="B4570" s="104">
        <f>VLOOKUP(BJB!$F$9:$F$5599,Ctrl!$B$4:$C$399,2,0)</f>
        <v>16</v>
      </c>
      <c r="C4570" s="104">
        <f>VLOOKUP(BJB!$G$9:$G$5599,Ctrl!$E$4:$F$399,2,0)</f>
        <v>9</v>
      </c>
      <c r="D4570" s="219">
        <v>1</v>
      </c>
      <c r="E4570" s="104" t="str">
        <f>VLOOKUP(BJB!$F$9:$F$5599,Ctrl!$B$4:$D$399,3,0)</f>
        <v>I</v>
      </c>
      <c r="F4570" s="139" t="s">
        <v>10525</v>
      </c>
      <c r="G4570" s="139" t="s">
        <v>10293</v>
      </c>
      <c r="H4570" s="125"/>
      <c r="I4570" s="220">
        <f>IF(G4569=BJB!$G127,I4569+1,1)</f>
        <v>1</v>
      </c>
      <c r="J4570" s="912" t="s">
        <v>24402</v>
      </c>
      <c r="K4570" s="121" t="s">
        <v>235</v>
      </c>
      <c r="L4570" s="104" t="s">
        <v>7835</v>
      </c>
      <c r="M4570" s="109" t="s">
        <v>228</v>
      </c>
      <c r="N4570" s="109">
        <v>39891</v>
      </c>
      <c r="O4570" s="114">
        <v>260000000</v>
      </c>
      <c r="P4570" s="105" t="s">
        <v>17373</v>
      </c>
      <c r="Q4570" s="120" t="s">
        <v>16152</v>
      </c>
      <c r="R4570" s="105">
        <v>211000831.5</v>
      </c>
      <c r="S4570" s="108" t="s">
        <v>6814</v>
      </c>
      <c r="T4570" s="109">
        <v>40451</v>
      </c>
      <c r="U4570" s="114">
        <v>195000000</v>
      </c>
      <c r="V4570" s="109">
        <v>40451</v>
      </c>
      <c r="W4570" s="141">
        <v>195000000</v>
      </c>
      <c r="X4570" s="141">
        <v>0</v>
      </c>
      <c r="Y4570" s="141">
        <v>0</v>
      </c>
      <c r="Z4570" s="141">
        <v>0</v>
      </c>
      <c r="AA4570" s="114">
        <v>195000000</v>
      </c>
      <c r="AB4570" s="114"/>
      <c r="AC4570" s="114"/>
      <c r="AD4570" s="141"/>
      <c r="AE4570" s="106">
        <v>0</v>
      </c>
      <c r="AF4570" s="106">
        <v>0</v>
      </c>
      <c r="AG4570" s="106">
        <v>0</v>
      </c>
      <c r="AH4570" s="114"/>
      <c r="AI4570" s="114"/>
      <c r="AJ4570" s="114"/>
      <c r="AK4570" s="114"/>
      <c r="AL4570" s="114"/>
      <c r="AM4570" s="114"/>
      <c r="AN4570" s="114">
        <f t="shared" si="142"/>
        <v>195000000</v>
      </c>
      <c r="AO4570" s="114">
        <f t="shared" si="143"/>
        <v>0</v>
      </c>
      <c r="AP4570" s="114"/>
      <c r="AQ4570" s="114"/>
      <c r="AR4570" s="114"/>
      <c r="AS4570" s="114"/>
    </row>
    <row r="4571" spans="1:45" s="190" customFormat="1" ht="15" customHeight="1" x14ac:dyDescent="0.2">
      <c r="A4571" s="104"/>
      <c r="B4571" s="104">
        <f>VLOOKUP(BJB!$F$9:$F$5599,Ctrl!$B$4:$C$399,2,0)</f>
        <v>16</v>
      </c>
      <c r="C4571" s="104">
        <f>VLOOKUP(BJB!$G$9:$G$5599,Ctrl!$E$4:$F$399,2,0)</f>
        <v>9</v>
      </c>
      <c r="D4571" s="219">
        <v>1</v>
      </c>
      <c r="E4571" s="104" t="str">
        <f>VLOOKUP(BJB!$F$9:$F$5599,Ctrl!$B$4:$D$399,3,0)</f>
        <v>I</v>
      </c>
      <c r="F4571" s="139" t="s">
        <v>10525</v>
      </c>
      <c r="G4571" s="139" t="s">
        <v>10293</v>
      </c>
      <c r="H4571" s="125"/>
      <c r="I4571" s="220">
        <f>IF(G4570=BJB!$G128,I4570+1,1)</f>
        <v>1</v>
      </c>
      <c r="J4571" s="912" t="s">
        <v>24403</v>
      </c>
      <c r="K4571" s="121" t="s">
        <v>236</v>
      </c>
      <c r="L4571" s="104" t="s">
        <v>6477</v>
      </c>
      <c r="M4571" s="109" t="s">
        <v>237</v>
      </c>
      <c r="N4571" s="109">
        <v>40143</v>
      </c>
      <c r="O4571" s="114">
        <v>25000000</v>
      </c>
      <c r="P4571" s="105" t="s">
        <v>17374</v>
      </c>
      <c r="Q4571" s="120" t="s">
        <v>17375</v>
      </c>
      <c r="R4571" s="105">
        <v>24499999</v>
      </c>
      <c r="S4571" s="108" t="s">
        <v>6815</v>
      </c>
      <c r="T4571" s="109">
        <v>40501</v>
      </c>
      <c r="U4571" s="114">
        <v>18656209.75</v>
      </c>
      <c r="V4571" s="109">
        <v>40501</v>
      </c>
      <c r="W4571" s="141">
        <v>18656249.25</v>
      </c>
      <c r="X4571" s="141">
        <v>0</v>
      </c>
      <c r="Y4571" s="141">
        <v>0</v>
      </c>
      <c r="Z4571" s="141">
        <v>0</v>
      </c>
      <c r="AA4571" s="114">
        <v>0</v>
      </c>
      <c r="AB4571" s="114"/>
      <c r="AC4571" s="114"/>
      <c r="AD4571" s="141"/>
      <c r="AE4571" s="106">
        <v>0</v>
      </c>
      <c r="AF4571" s="106">
        <v>0</v>
      </c>
      <c r="AG4571" s="106">
        <v>0</v>
      </c>
      <c r="AH4571" s="114"/>
      <c r="AI4571" s="114"/>
      <c r="AJ4571" s="114"/>
      <c r="AK4571" s="114"/>
      <c r="AL4571" s="114"/>
      <c r="AM4571" s="114"/>
      <c r="AN4571" s="114">
        <f t="shared" si="142"/>
        <v>0</v>
      </c>
      <c r="AO4571" s="114">
        <f t="shared" si="143"/>
        <v>18656209.75</v>
      </c>
      <c r="AP4571" s="114"/>
      <c r="AQ4571" s="114"/>
      <c r="AR4571" s="114"/>
      <c r="AS4571" s="114"/>
    </row>
    <row r="4572" spans="1:45" s="190" customFormat="1" ht="15" customHeight="1" x14ac:dyDescent="0.2">
      <c r="A4572" s="104"/>
      <c r="B4572" s="104">
        <f>VLOOKUP(BJB!$F$9:$F$5599,Ctrl!$B$4:$C$399,2,0)</f>
        <v>16</v>
      </c>
      <c r="C4572" s="104">
        <f>VLOOKUP(BJB!$G$9:$G$5599,Ctrl!$E$4:$F$399,2,0)</f>
        <v>9</v>
      </c>
      <c r="D4572" s="219">
        <v>1</v>
      </c>
      <c r="E4572" s="104" t="str">
        <f>VLOOKUP(BJB!$F$9:$F$5599,Ctrl!$B$4:$D$399,3,0)</f>
        <v>I</v>
      </c>
      <c r="F4572" s="139" t="s">
        <v>10525</v>
      </c>
      <c r="G4572" s="139" t="s">
        <v>10293</v>
      </c>
      <c r="H4572" s="125"/>
      <c r="I4572" s="220">
        <f>IF(G4571=BJB!$G129,I4571+1,1)</f>
        <v>1</v>
      </c>
      <c r="J4572" s="912" t="s">
        <v>24404</v>
      </c>
      <c r="K4572" s="121" t="s">
        <v>238</v>
      </c>
      <c r="L4572" s="104" t="s">
        <v>6477</v>
      </c>
      <c r="M4572" s="109" t="s">
        <v>237</v>
      </c>
      <c r="N4572" s="109">
        <v>40143</v>
      </c>
      <c r="O4572" s="114">
        <v>25000000</v>
      </c>
      <c r="P4572" s="105" t="s">
        <v>17376</v>
      </c>
      <c r="Q4572" s="120" t="s">
        <v>17375</v>
      </c>
      <c r="R4572" s="105">
        <v>21527780</v>
      </c>
      <c r="S4572" s="108" t="s">
        <v>6815</v>
      </c>
      <c r="T4572" s="109">
        <v>40501</v>
      </c>
      <c r="U4572" s="114">
        <v>16302084.75</v>
      </c>
      <c r="V4572" s="109">
        <v>40501</v>
      </c>
      <c r="W4572" s="141">
        <v>16302084.75</v>
      </c>
      <c r="X4572" s="141">
        <v>0</v>
      </c>
      <c r="Y4572" s="141">
        <v>0</v>
      </c>
      <c r="Z4572" s="141">
        <v>0</v>
      </c>
      <c r="AA4572" s="114">
        <v>0</v>
      </c>
      <c r="AB4572" s="114"/>
      <c r="AC4572" s="114"/>
      <c r="AD4572" s="141"/>
      <c r="AE4572" s="106">
        <v>0</v>
      </c>
      <c r="AF4572" s="106">
        <v>0</v>
      </c>
      <c r="AG4572" s="106">
        <v>0</v>
      </c>
      <c r="AH4572" s="114"/>
      <c r="AI4572" s="114"/>
      <c r="AJ4572" s="114"/>
      <c r="AK4572" s="114"/>
      <c r="AL4572" s="114"/>
      <c r="AM4572" s="114"/>
      <c r="AN4572" s="114">
        <f t="shared" si="142"/>
        <v>0</v>
      </c>
      <c r="AO4572" s="114">
        <f t="shared" si="143"/>
        <v>16302084.75</v>
      </c>
      <c r="AP4572" s="114"/>
      <c r="AQ4572" s="114"/>
      <c r="AR4572" s="114"/>
      <c r="AS4572" s="114"/>
    </row>
    <row r="4573" spans="1:45" s="190" customFormat="1" ht="15" customHeight="1" x14ac:dyDescent="0.2">
      <c r="A4573" s="104"/>
      <c r="B4573" s="104">
        <f>VLOOKUP(BJB!$F$9:$F$5599,Ctrl!$B$4:$C$399,2,0)</f>
        <v>16</v>
      </c>
      <c r="C4573" s="104">
        <f>VLOOKUP(BJB!$G$9:$G$5599,Ctrl!$E$4:$F$399,2,0)</f>
        <v>9</v>
      </c>
      <c r="D4573" s="219">
        <v>1</v>
      </c>
      <c r="E4573" s="104" t="str">
        <f>VLOOKUP(BJB!$F$9:$F$5599,Ctrl!$B$4:$D$399,3,0)</f>
        <v>I</v>
      </c>
      <c r="F4573" s="139" t="s">
        <v>10525</v>
      </c>
      <c r="G4573" s="139" t="s">
        <v>10293</v>
      </c>
      <c r="H4573" s="125" t="s">
        <v>7577</v>
      </c>
      <c r="I4573" s="220">
        <f>IF(G4572=BJB!$G130,I4572+1,1)</f>
        <v>1</v>
      </c>
      <c r="J4573" s="912" t="s">
        <v>24405</v>
      </c>
      <c r="K4573" s="121" t="s">
        <v>239</v>
      </c>
      <c r="L4573" s="104" t="s">
        <v>6477</v>
      </c>
      <c r="M4573" s="109" t="s">
        <v>240</v>
      </c>
      <c r="N4573" s="120">
        <v>40050</v>
      </c>
      <c r="O4573" s="114">
        <v>20000000</v>
      </c>
      <c r="P4573" s="105" t="s">
        <v>17377</v>
      </c>
      <c r="Q4573" s="120" t="s">
        <v>17375</v>
      </c>
      <c r="R4573" s="105">
        <v>15277775</v>
      </c>
      <c r="S4573" s="108" t="s">
        <v>6815</v>
      </c>
      <c r="T4573" s="109">
        <v>40501</v>
      </c>
      <c r="U4573" s="114">
        <v>11083330.5</v>
      </c>
      <c r="V4573" s="109">
        <v>40501</v>
      </c>
      <c r="W4573" s="141">
        <v>11083330.5</v>
      </c>
      <c r="X4573" s="141">
        <v>0</v>
      </c>
      <c r="Y4573" s="141">
        <v>0</v>
      </c>
      <c r="Z4573" s="141">
        <v>0</v>
      </c>
      <c r="AA4573" s="114">
        <v>3336694</v>
      </c>
      <c r="AB4573" s="114"/>
      <c r="AC4573" s="132"/>
      <c r="AD4573" s="141"/>
      <c r="AE4573" s="106">
        <v>0</v>
      </c>
      <c r="AF4573" s="106">
        <v>0</v>
      </c>
      <c r="AG4573" s="106">
        <v>0</v>
      </c>
      <c r="AH4573" s="114"/>
      <c r="AI4573" s="114"/>
      <c r="AJ4573" s="114"/>
      <c r="AK4573" s="119"/>
      <c r="AL4573" s="114"/>
      <c r="AM4573" s="114"/>
      <c r="AN4573" s="114">
        <f t="shared" si="142"/>
        <v>3336694</v>
      </c>
      <c r="AO4573" s="114">
        <f t="shared" si="143"/>
        <v>7746636.5</v>
      </c>
      <c r="AP4573" s="114"/>
      <c r="AQ4573" s="114"/>
      <c r="AR4573" s="114"/>
      <c r="AS4573" s="114"/>
    </row>
    <row r="4574" spans="1:45" s="190" customFormat="1" ht="15" customHeight="1" x14ac:dyDescent="0.2">
      <c r="A4574" s="104"/>
      <c r="B4574" s="104">
        <f>VLOOKUP(BJB!$F$9:$F$5599,Ctrl!$B$4:$C$399,2,0)</f>
        <v>16</v>
      </c>
      <c r="C4574" s="104">
        <f>VLOOKUP(BJB!$G$9:$G$5599,Ctrl!$E$4:$F$399,2,0)</f>
        <v>9</v>
      </c>
      <c r="D4574" s="219">
        <v>1</v>
      </c>
      <c r="E4574" s="104" t="str">
        <f>VLOOKUP(BJB!$F$9:$F$5599,Ctrl!$B$4:$D$399,3,0)</f>
        <v>I</v>
      </c>
      <c r="F4574" s="139" t="s">
        <v>10525</v>
      </c>
      <c r="G4574" s="139" t="s">
        <v>10293</v>
      </c>
      <c r="H4574" s="125"/>
      <c r="I4574" s="220">
        <f>IF(G4573=BJB!$G131,I4573+1,1)</f>
        <v>1</v>
      </c>
      <c r="J4574" s="912" t="s">
        <v>24406</v>
      </c>
      <c r="K4574" s="121" t="s">
        <v>241</v>
      </c>
      <c r="L4574" s="104" t="s">
        <v>6477</v>
      </c>
      <c r="M4574" s="109" t="s">
        <v>240</v>
      </c>
      <c r="N4574" s="120">
        <v>40050</v>
      </c>
      <c r="O4574" s="114">
        <v>50000000</v>
      </c>
      <c r="P4574" s="105" t="s">
        <v>17378</v>
      </c>
      <c r="Q4574" s="120" t="s">
        <v>17375</v>
      </c>
      <c r="R4574" s="105">
        <v>46277777</v>
      </c>
      <c r="S4574" s="108" t="s">
        <v>6815</v>
      </c>
      <c r="T4574" s="109">
        <v>40501</v>
      </c>
      <c r="U4574" s="114">
        <v>35270832.75</v>
      </c>
      <c r="V4574" s="109">
        <v>40501</v>
      </c>
      <c r="W4574" s="141">
        <v>35270832.75</v>
      </c>
      <c r="X4574" s="141">
        <v>0</v>
      </c>
      <c r="Y4574" s="141">
        <v>0</v>
      </c>
      <c r="Z4574" s="141">
        <v>0</v>
      </c>
      <c r="AA4574" s="114">
        <v>0</v>
      </c>
      <c r="AB4574" s="114"/>
      <c r="AC4574" s="114"/>
      <c r="AD4574" s="141"/>
      <c r="AE4574" s="106">
        <v>0</v>
      </c>
      <c r="AF4574" s="106">
        <v>0</v>
      </c>
      <c r="AG4574" s="106">
        <v>0</v>
      </c>
      <c r="AH4574" s="114"/>
      <c r="AI4574" s="114"/>
      <c r="AJ4574" s="114"/>
      <c r="AK4574" s="114"/>
      <c r="AL4574" s="114"/>
      <c r="AM4574" s="114"/>
      <c r="AN4574" s="114">
        <f t="shared" si="142"/>
        <v>0</v>
      </c>
      <c r="AO4574" s="114">
        <f t="shared" si="143"/>
        <v>35270832.75</v>
      </c>
      <c r="AP4574" s="114"/>
      <c r="AQ4574" s="114"/>
      <c r="AR4574" s="114"/>
      <c r="AS4574" s="114"/>
    </row>
    <row r="4575" spans="1:45" s="190" customFormat="1" ht="15" customHeight="1" x14ac:dyDescent="0.2">
      <c r="A4575" s="104"/>
      <c r="B4575" s="104">
        <f>VLOOKUP(BJB!$F$9:$F$5599,Ctrl!$B$4:$C$399,2,0)</f>
        <v>16</v>
      </c>
      <c r="C4575" s="104">
        <f>VLOOKUP(BJB!$G$9:$G$5599,Ctrl!$E$4:$F$399,2,0)</f>
        <v>9</v>
      </c>
      <c r="D4575" s="219">
        <v>1</v>
      </c>
      <c r="E4575" s="104" t="str">
        <f>VLOOKUP(BJB!$F$9:$F$5599,Ctrl!$B$4:$D$399,3,0)</f>
        <v>I</v>
      </c>
      <c r="F4575" s="139" t="s">
        <v>10525</v>
      </c>
      <c r="G4575" s="139" t="s">
        <v>10293</v>
      </c>
      <c r="H4575" s="125"/>
      <c r="I4575" s="220">
        <f>IF(G4574=BJB!$G132,I4574+1,1)</f>
        <v>1</v>
      </c>
      <c r="J4575" s="912" t="s">
        <v>24407</v>
      </c>
      <c r="K4575" s="121" t="s">
        <v>242</v>
      </c>
      <c r="L4575" s="104" t="s">
        <v>6477</v>
      </c>
      <c r="M4575" s="109" t="s">
        <v>243</v>
      </c>
      <c r="N4575" s="109">
        <v>40063</v>
      </c>
      <c r="O4575" s="114">
        <v>12000000</v>
      </c>
      <c r="P4575" s="105" t="s">
        <v>17379</v>
      </c>
      <c r="Q4575" s="120" t="s">
        <v>17380</v>
      </c>
      <c r="R4575" s="105">
        <v>9900000</v>
      </c>
      <c r="S4575" s="108" t="s">
        <v>6815</v>
      </c>
      <c r="T4575" s="109">
        <v>40501</v>
      </c>
      <c r="U4575" s="114">
        <v>7425000</v>
      </c>
      <c r="V4575" s="109">
        <v>40501</v>
      </c>
      <c r="W4575" s="141">
        <v>7425000</v>
      </c>
      <c r="X4575" s="141">
        <v>0</v>
      </c>
      <c r="Y4575" s="141">
        <v>0</v>
      </c>
      <c r="Z4575" s="141">
        <v>0</v>
      </c>
      <c r="AA4575" s="114">
        <v>7425000</v>
      </c>
      <c r="AB4575" s="114"/>
      <c r="AC4575" s="114"/>
      <c r="AD4575" s="141"/>
      <c r="AE4575" s="106">
        <v>0</v>
      </c>
      <c r="AF4575" s="106">
        <v>0</v>
      </c>
      <c r="AG4575" s="106">
        <v>0</v>
      </c>
      <c r="AH4575" s="114"/>
      <c r="AI4575" s="114"/>
      <c r="AJ4575" s="114"/>
      <c r="AK4575" s="114"/>
      <c r="AL4575" s="114"/>
      <c r="AM4575" s="114"/>
      <c r="AN4575" s="114">
        <f t="shared" si="142"/>
        <v>7425000</v>
      </c>
      <c r="AO4575" s="114">
        <f t="shared" si="143"/>
        <v>0</v>
      </c>
      <c r="AP4575" s="114"/>
      <c r="AQ4575" s="114"/>
      <c r="AR4575" s="114"/>
      <c r="AS4575" s="114"/>
    </row>
    <row r="4576" spans="1:45" s="190" customFormat="1" ht="15" customHeight="1" x14ac:dyDescent="0.2">
      <c r="A4576" s="104"/>
      <c r="B4576" s="104">
        <f>VLOOKUP(BJB!$F$9:$F$5599,Ctrl!$B$4:$C$399,2,0)</f>
        <v>16</v>
      </c>
      <c r="C4576" s="104">
        <f>VLOOKUP(BJB!$G$9:$G$5599,Ctrl!$E$4:$F$399,2,0)</f>
        <v>9</v>
      </c>
      <c r="D4576" s="219">
        <v>1</v>
      </c>
      <c r="E4576" s="104" t="str">
        <f>VLOOKUP(BJB!$F$9:$F$5599,Ctrl!$B$4:$D$399,3,0)</f>
        <v>I</v>
      </c>
      <c r="F4576" s="139" t="s">
        <v>10525</v>
      </c>
      <c r="G4576" s="139" t="s">
        <v>10293</v>
      </c>
      <c r="H4576" s="125"/>
      <c r="I4576" s="220">
        <f>IF(G4575=BJB!$G133,I4575+1,1)</f>
        <v>1</v>
      </c>
      <c r="J4576" s="912" t="s">
        <v>24408</v>
      </c>
      <c r="K4576" s="121" t="s">
        <v>244</v>
      </c>
      <c r="L4576" s="104" t="s">
        <v>6477</v>
      </c>
      <c r="M4576" s="109" t="s">
        <v>245</v>
      </c>
      <c r="N4576" s="120">
        <v>40050</v>
      </c>
      <c r="O4576" s="114">
        <v>15000000</v>
      </c>
      <c r="P4576" s="105" t="s">
        <v>17381</v>
      </c>
      <c r="Q4576" s="120" t="s">
        <v>17380</v>
      </c>
      <c r="R4576" s="105">
        <v>11963664</v>
      </c>
      <c r="S4576" s="108" t="s">
        <v>6815</v>
      </c>
      <c r="T4576" s="109">
        <v>40501</v>
      </c>
      <c r="U4576" s="114">
        <v>9066498</v>
      </c>
      <c r="V4576" s="109">
        <v>40501</v>
      </c>
      <c r="W4576" s="141">
        <v>9066498</v>
      </c>
      <c r="X4576" s="141">
        <v>0</v>
      </c>
      <c r="Y4576" s="141">
        <v>0</v>
      </c>
      <c r="Z4576" s="141">
        <v>0</v>
      </c>
      <c r="AA4576" s="114">
        <v>9066498</v>
      </c>
      <c r="AB4576" s="114"/>
      <c r="AC4576" s="114"/>
      <c r="AD4576" s="141"/>
      <c r="AE4576" s="106">
        <v>0</v>
      </c>
      <c r="AF4576" s="106">
        <v>0</v>
      </c>
      <c r="AG4576" s="106">
        <v>0</v>
      </c>
      <c r="AH4576" s="114"/>
      <c r="AI4576" s="114"/>
      <c r="AJ4576" s="114"/>
      <c r="AK4576" s="114"/>
      <c r="AL4576" s="114"/>
      <c r="AM4576" s="114"/>
      <c r="AN4576" s="114">
        <f t="shared" si="142"/>
        <v>9066498</v>
      </c>
      <c r="AO4576" s="114">
        <f t="shared" si="143"/>
        <v>0</v>
      </c>
      <c r="AP4576" s="114"/>
      <c r="AQ4576" s="114"/>
      <c r="AR4576" s="114"/>
      <c r="AS4576" s="114"/>
    </row>
    <row r="4577" spans="1:46" s="191" customFormat="1" ht="15" customHeight="1" x14ac:dyDescent="0.2">
      <c r="A4577" s="104"/>
      <c r="B4577" s="104">
        <f>VLOOKUP(BJB!$F$9:$F$5599,Ctrl!$B$4:$C$399,2,0)</f>
        <v>16</v>
      </c>
      <c r="C4577" s="104">
        <f>VLOOKUP(BJB!$G$9:$G$5599,Ctrl!$E$4:$F$399,2,0)</f>
        <v>9</v>
      </c>
      <c r="D4577" s="219">
        <v>1</v>
      </c>
      <c r="E4577" s="104" t="str">
        <f>VLOOKUP(BJB!$F$9:$F$5599,Ctrl!$B$4:$D$399,3,0)</f>
        <v>I</v>
      </c>
      <c r="F4577" s="139" t="s">
        <v>10525</v>
      </c>
      <c r="G4577" s="139" t="s">
        <v>10293</v>
      </c>
      <c r="H4577" s="125"/>
      <c r="I4577" s="220">
        <f>IF(G4576=BJB!$G134,I4576+1,1)</f>
        <v>1</v>
      </c>
      <c r="J4577" s="912" t="s">
        <v>24409</v>
      </c>
      <c r="K4577" s="121" t="s">
        <v>246</v>
      </c>
      <c r="L4577" s="104" t="s">
        <v>6477</v>
      </c>
      <c r="M4577" s="109" t="s">
        <v>237</v>
      </c>
      <c r="N4577" s="109">
        <v>40143</v>
      </c>
      <c r="O4577" s="114">
        <v>93000000</v>
      </c>
      <c r="P4577" s="105" t="s">
        <v>17382</v>
      </c>
      <c r="Q4577" s="120" t="s">
        <v>17380</v>
      </c>
      <c r="R4577" s="105">
        <v>100783334</v>
      </c>
      <c r="S4577" s="108" t="s">
        <v>6815</v>
      </c>
      <c r="T4577" s="109">
        <v>40501</v>
      </c>
      <c r="U4577" s="114">
        <v>69750000</v>
      </c>
      <c r="V4577" s="109">
        <v>40501</v>
      </c>
      <c r="W4577" s="141">
        <v>69750000</v>
      </c>
      <c r="X4577" s="141">
        <v>0</v>
      </c>
      <c r="Y4577" s="141">
        <v>0</v>
      </c>
      <c r="Z4577" s="141">
        <v>0</v>
      </c>
      <c r="AA4577" s="114">
        <v>20844443</v>
      </c>
      <c r="AB4577" s="114"/>
      <c r="AC4577" s="114"/>
      <c r="AD4577" s="141"/>
      <c r="AE4577" s="106">
        <v>0</v>
      </c>
      <c r="AF4577" s="106">
        <v>0</v>
      </c>
      <c r="AG4577" s="106">
        <v>0</v>
      </c>
      <c r="AH4577" s="114"/>
      <c r="AI4577" s="114"/>
      <c r="AJ4577" s="114"/>
      <c r="AK4577" s="114"/>
      <c r="AL4577" s="114"/>
      <c r="AM4577" s="114"/>
      <c r="AN4577" s="114">
        <f t="shared" si="142"/>
        <v>20844443</v>
      </c>
      <c r="AO4577" s="114">
        <f t="shared" si="143"/>
        <v>48905557</v>
      </c>
      <c r="AP4577" s="114"/>
      <c r="AQ4577" s="114"/>
      <c r="AR4577" s="114"/>
      <c r="AS4577" s="114"/>
      <c r="AT4577" s="190"/>
    </row>
    <row r="4578" spans="1:46" s="190" customFormat="1" ht="15" customHeight="1" x14ac:dyDescent="0.2">
      <c r="A4578" s="104"/>
      <c r="B4578" s="104">
        <f>VLOOKUP(BJB!$F$9:$F$5599,Ctrl!$B$4:$C$399,2,0)</f>
        <v>16</v>
      </c>
      <c r="C4578" s="104">
        <f>VLOOKUP(BJB!$G$9:$G$5599,Ctrl!$E$4:$F$399,2,0)</f>
        <v>9</v>
      </c>
      <c r="D4578" s="219">
        <v>1</v>
      </c>
      <c r="E4578" s="104" t="str">
        <f>VLOOKUP(BJB!$F$9:$F$5599,Ctrl!$B$4:$D$399,3,0)</f>
        <v>I</v>
      </c>
      <c r="F4578" s="139" t="s">
        <v>10525</v>
      </c>
      <c r="G4578" s="139" t="s">
        <v>10293</v>
      </c>
      <c r="H4578" s="125" t="s">
        <v>8011</v>
      </c>
      <c r="I4578" s="220">
        <f>IF(G4577=BJB!$G135,I4577+1,1)</f>
        <v>1</v>
      </c>
      <c r="J4578" s="912" t="s">
        <v>24410</v>
      </c>
      <c r="K4578" s="121" t="s">
        <v>247</v>
      </c>
      <c r="L4578" s="104" t="s">
        <v>6477</v>
      </c>
      <c r="M4578" s="109" t="s">
        <v>237</v>
      </c>
      <c r="N4578" s="109">
        <v>40143</v>
      </c>
      <c r="O4578" s="114">
        <v>10000000</v>
      </c>
      <c r="P4578" s="105" t="s">
        <v>17383</v>
      </c>
      <c r="Q4578" s="120" t="s">
        <v>17380</v>
      </c>
      <c r="R4578" s="105">
        <v>9938888</v>
      </c>
      <c r="S4578" s="108" t="s">
        <v>6815</v>
      </c>
      <c r="T4578" s="109">
        <v>40501</v>
      </c>
      <c r="U4578" s="114">
        <v>7500000</v>
      </c>
      <c r="V4578" s="109">
        <v>40501</v>
      </c>
      <c r="W4578" s="141">
        <v>7500000</v>
      </c>
      <c r="X4578" s="141">
        <v>0</v>
      </c>
      <c r="Y4578" s="141">
        <v>0</v>
      </c>
      <c r="Z4578" s="141">
        <v>0</v>
      </c>
      <c r="AA4578" s="114">
        <v>6633523</v>
      </c>
      <c r="AB4578" s="114"/>
      <c r="AC4578" s="132"/>
      <c r="AD4578" s="141"/>
      <c r="AE4578" s="106">
        <v>0</v>
      </c>
      <c r="AF4578" s="106">
        <v>0</v>
      </c>
      <c r="AG4578" s="106">
        <v>0</v>
      </c>
      <c r="AH4578" s="114"/>
      <c r="AI4578" s="114"/>
      <c r="AJ4578" s="114"/>
      <c r="AK4578" s="119"/>
      <c r="AL4578" s="114"/>
      <c r="AM4578" s="114"/>
      <c r="AN4578" s="114">
        <f t="shared" si="142"/>
        <v>6633523</v>
      </c>
      <c r="AO4578" s="114">
        <f t="shared" si="143"/>
        <v>866477</v>
      </c>
      <c r="AP4578" s="114"/>
      <c r="AQ4578" s="114"/>
      <c r="AR4578" s="114"/>
      <c r="AS4578" s="114"/>
    </row>
    <row r="4579" spans="1:46" s="190" customFormat="1" ht="15" customHeight="1" x14ac:dyDescent="0.2">
      <c r="A4579" s="104"/>
      <c r="B4579" s="104">
        <f>VLOOKUP(BJB!$F$9:$F$5599,Ctrl!$B$4:$C$399,2,0)</f>
        <v>16</v>
      </c>
      <c r="C4579" s="104">
        <f>VLOOKUP(BJB!$G$9:$G$5599,Ctrl!$E$4:$F$399,2,0)</f>
        <v>9</v>
      </c>
      <c r="D4579" s="219">
        <v>1</v>
      </c>
      <c r="E4579" s="104" t="str">
        <f>VLOOKUP(BJB!$F$9:$F$5599,Ctrl!$B$4:$D$399,3,0)</f>
        <v>I</v>
      </c>
      <c r="F4579" s="139" t="s">
        <v>10525</v>
      </c>
      <c r="G4579" s="139" t="s">
        <v>10293</v>
      </c>
      <c r="H4579" s="125"/>
      <c r="I4579" s="220">
        <f>IF(G4578=BJB!$G136,I4578+1,1)</f>
        <v>1</v>
      </c>
      <c r="J4579" s="912" t="s">
        <v>24411</v>
      </c>
      <c r="K4579" s="121" t="s">
        <v>248</v>
      </c>
      <c r="L4579" s="104" t="s">
        <v>6477</v>
      </c>
      <c r="M4579" s="109" t="s">
        <v>222</v>
      </c>
      <c r="N4579" s="109">
        <v>39777</v>
      </c>
      <c r="O4579" s="114">
        <v>10000000</v>
      </c>
      <c r="P4579" s="105" t="s">
        <v>17384</v>
      </c>
      <c r="Q4579" s="120" t="s">
        <v>16722</v>
      </c>
      <c r="R4579" s="105">
        <v>4949995</v>
      </c>
      <c r="S4579" s="108" t="s">
        <v>6815</v>
      </c>
      <c r="T4579" s="109">
        <v>40501</v>
      </c>
      <c r="U4579" s="114">
        <v>3330246</v>
      </c>
      <c r="V4579" s="109">
        <v>40501</v>
      </c>
      <c r="W4579" s="141">
        <v>3330246</v>
      </c>
      <c r="X4579" s="141">
        <v>0</v>
      </c>
      <c r="Y4579" s="141">
        <v>0</v>
      </c>
      <c r="Z4579" s="141">
        <v>0</v>
      </c>
      <c r="AA4579" s="114">
        <v>3330246</v>
      </c>
      <c r="AB4579" s="114"/>
      <c r="AC4579" s="114"/>
      <c r="AD4579" s="141"/>
      <c r="AE4579" s="106">
        <v>0</v>
      </c>
      <c r="AF4579" s="106">
        <v>0</v>
      </c>
      <c r="AG4579" s="106">
        <v>0</v>
      </c>
      <c r="AH4579" s="114"/>
      <c r="AI4579" s="114"/>
      <c r="AJ4579" s="114"/>
      <c r="AK4579" s="114"/>
      <c r="AL4579" s="114"/>
      <c r="AM4579" s="114"/>
      <c r="AN4579" s="114">
        <f t="shared" si="142"/>
        <v>3330246</v>
      </c>
      <c r="AO4579" s="114">
        <f t="shared" si="143"/>
        <v>0</v>
      </c>
      <c r="AP4579" s="114"/>
      <c r="AQ4579" s="114"/>
      <c r="AR4579" s="114"/>
      <c r="AS4579" s="114"/>
    </row>
    <row r="4580" spans="1:46" s="190" customFormat="1" ht="15" customHeight="1" x14ac:dyDescent="0.2">
      <c r="A4580" s="104"/>
      <c r="B4580" s="104">
        <f>VLOOKUP(BJB!$F$9:$F$5599,Ctrl!$B$4:$C$399,2,0)</f>
        <v>16</v>
      </c>
      <c r="C4580" s="104">
        <f>VLOOKUP(BJB!$G$9:$G$5599,Ctrl!$E$4:$F$399,2,0)</f>
        <v>9</v>
      </c>
      <c r="D4580" s="219">
        <v>1</v>
      </c>
      <c r="E4580" s="104" t="str">
        <f>VLOOKUP(BJB!$F$9:$F$5599,Ctrl!$B$4:$D$399,3,0)</f>
        <v>I</v>
      </c>
      <c r="F4580" s="139" t="s">
        <v>10525</v>
      </c>
      <c r="G4580" s="139" t="s">
        <v>10293</v>
      </c>
      <c r="H4580" s="125"/>
      <c r="I4580" s="220">
        <f>IF(G4579=BJB!$G137,I4579+1,1)</f>
        <v>1</v>
      </c>
      <c r="J4580" s="912" t="s">
        <v>24412</v>
      </c>
      <c r="K4580" s="121" t="s">
        <v>249</v>
      </c>
      <c r="L4580" s="104" t="s">
        <v>6477</v>
      </c>
      <c r="M4580" s="109" t="s">
        <v>250</v>
      </c>
      <c r="N4580" s="109">
        <v>39891</v>
      </c>
      <c r="O4580" s="114">
        <v>10000000</v>
      </c>
      <c r="P4580" s="105" t="s">
        <v>17385</v>
      </c>
      <c r="Q4580" s="120" t="s">
        <v>16722</v>
      </c>
      <c r="R4580" s="105">
        <v>4833328</v>
      </c>
      <c r="S4580" s="108" t="s">
        <v>6815</v>
      </c>
      <c r="T4580" s="109">
        <v>40501</v>
      </c>
      <c r="U4580" s="114">
        <v>3687495.75</v>
      </c>
      <c r="V4580" s="109">
        <v>40501</v>
      </c>
      <c r="W4580" s="141">
        <v>3687495.75</v>
      </c>
      <c r="X4580" s="141">
        <v>0</v>
      </c>
      <c r="Y4580" s="141">
        <v>0</v>
      </c>
      <c r="Z4580" s="141">
        <v>0</v>
      </c>
      <c r="AA4580" s="114">
        <v>0</v>
      </c>
      <c r="AB4580" s="114"/>
      <c r="AC4580" s="114"/>
      <c r="AD4580" s="141"/>
      <c r="AE4580" s="106">
        <v>0</v>
      </c>
      <c r="AF4580" s="106">
        <v>0</v>
      </c>
      <c r="AG4580" s="106">
        <v>0</v>
      </c>
      <c r="AH4580" s="114"/>
      <c r="AI4580" s="114"/>
      <c r="AJ4580" s="114"/>
      <c r="AK4580" s="114"/>
      <c r="AL4580" s="114"/>
      <c r="AM4580" s="114"/>
      <c r="AN4580" s="114">
        <f t="shared" si="142"/>
        <v>0</v>
      </c>
      <c r="AO4580" s="114">
        <f t="shared" si="143"/>
        <v>3687495.75</v>
      </c>
      <c r="AP4580" s="114"/>
      <c r="AQ4580" s="114"/>
      <c r="AR4580" s="114"/>
      <c r="AS4580" s="114"/>
    </row>
    <row r="4581" spans="1:46" s="190" customFormat="1" ht="15" customHeight="1" x14ac:dyDescent="0.2">
      <c r="A4581" s="104"/>
      <c r="B4581" s="104">
        <f>VLOOKUP(BJB!$F$9:$F$5599,Ctrl!$B$4:$C$399,2,0)</f>
        <v>16</v>
      </c>
      <c r="C4581" s="104">
        <f>VLOOKUP(BJB!$G$9:$G$5599,Ctrl!$E$4:$F$399,2,0)</f>
        <v>9</v>
      </c>
      <c r="D4581" s="219">
        <v>1</v>
      </c>
      <c r="E4581" s="104" t="str">
        <f>VLOOKUP(BJB!$F$9:$F$5599,Ctrl!$B$4:$D$399,3,0)</f>
        <v>I</v>
      </c>
      <c r="F4581" s="139" t="s">
        <v>10525</v>
      </c>
      <c r="G4581" s="139" t="s">
        <v>10293</v>
      </c>
      <c r="H4581" s="125" t="s">
        <v>7580</v>
      </c>
      <c r="I4581" s="220">
        <f>IF(G4580=BJB!$G138,I4580+1,1)</f>
        <v>1</v>
      </c>
      <c r="J4581" s="912" t="s">
        <v>24413</v>
      </c>
      <c r="K4581" s="121" t="s">
        <v>251</v>
      </c>
      <c r="L4581" s="104" t="s">
        <v>6477</v>
      </c>
      <c r="M4581" s="109" t="s">
        <v>250</v>
      </c>
      <c r="N4581" s="109">
        <v>39891</v>
      </c>
      <c r="O4581" s="114">
        <v>25000000</v>
      </c>
      <c r="P4581" s="105" t="s">
        <v>17386</v>
      </c>
      <c r="Q4581" s="120" t="s">
        <v>16722</v>
      </c>
      <c r="R4581" s="105">
        <v>16666660</v>
      </c>
      <c r="S4581" s="108" t="s">
        <v>6815</v>
      </c>
      <c r="T4581" s="109">
        <v>40501</v>
      </c>
      <c r="U4581" s="114">
        <v>12656244.75</v>
      </c>
      <c r="V4581" s="109">
        <v>40501</v>
      </c>
      <c r="W4581" s="141">
        <v>12656244.75</v>
      </c>
      <c r="X4581" s="141">
        <v>0</v>
      </c>
      <c r="Y4581" s="141">
        <v>0</v>
      </c>
      <c r="Z4581" s="141">
        <v>0</v>
      </c>
      <c r="AA4581" s="114">
        <v>1301785</v>
      </c>
      <c r="AB4581" s="114"/>
      <c r="AC4581" s="132"/>
      <c r="AD4581" s="141"/>
      <c r="AE4581" s="106">
        <v>0</v>
      </c>
      <c r="AF4581" s="106">
        <v>0</v>
      </c>
      <c r="AG4581" s="106">
        <v>0</v>
      </c>
      <c r="AH4581" s="114"/>
      <c r="AI4581" s="114"/>
      <c r="AJ4581" s="114"/>
      <c r="AK4581" s="119"/>
      <c r="AL4581" s="114"/>
      <c r="AM4581" s="114"/>
      <c r="AN4581" s="114">
        <f t="shared" si="142"/>
        <v>1301785</v>
      </c>
      <c r="AO4581" s="114">
        <f t="shared" si="143"/>
        <v>11354459.75</v>
      </c>
      <c r="AP4581" s="114"/>
      <c r="AQ4581" s="114"/>
      <c r="AR4581" s="114"/>
      <c r="AS4581" s="114"/>
    </row>
    <row r="4582" spans="1:46" s="190" customFormat="1" ht="15" customHeight="1" x14ac:dyDescent="0.2">
      <c r="A4582" s="104"/>
      <c r="B4582" s="104">
        <f>VLOOKUP(BJB!$F$9:$F$5599,Ctrl!$B$4:$C$399,2,0)</f>
        <v>16</v>
      </c>
      <c r="C4582" s="104">
        <f>VLOOKUP(BJB!$G$9:$G$5599,Ctrl!$E$4:$F$399,2,0)</f>
        <v>9</v>
      </c>
      <c r="D4582" s="219">
        <v>1</v>
      </c>
      <c r="E4582" s="104" t="str">
        <f>VLOOKUP(BJB!$F$9:$F$5599,Ctrl!$B$4:$D$399,3,0)</f>
        <v>I</v>
      </c>
      <c r="F4582" s="139" t="s">
        <v>10525</v>
      </c>
      <c r="G4582" s="139" t="s">
        <v>10293</v>
      </c>
      <c r="H4582" s="125"/>
      <c r="I4582" s="220">
        <f>IF(G4581=BJB!$G139,I4581+1,1)</f>
        <v>1</v>
      </c>
      <c r="J4582" s="912" t="s">
        <v>24414</v>
      </c>
      <c r="K4582" s="121" t="s">
        <v>252</v>
      </c>
      <c r="L4582" s="104" t="s">
        <v>6477</v>
      </c>
      <c r="M4582" s="109" t="s">
        <v>243</v>
      </c>
      <c r="N4582" s="109">
        <v>40063</v>
      </c>
      <c r="O4582" s="114">
        <v>5000000</v>
      </c>
      <c r="P4582" s="105" t="s">
        <v>17387</v>
      </c>
      <c r="Q4582" s="120" t="s">
        <v>16722</v>
      </c>
      <c r="R4582" s="105">
        <v>5811113</v>
      </c>
      <c r="S4582" s="108" t="s">
        <v>6815</v>
      </c>
      <c r="T4582" s="109">
        <v>40501</v>
      </c>
      <c r="U4582" s="114">
        <v>3750000</v>
      </c>
      <c r="V4582" s="109">
        <v>40501</v>
      </c>
      <c r="W4582" s="141">
        <v>3750000</v>
      </c>
      <c r="X4582" s="141">
        <v>0</v>
      </c>
      <c r="Y4582" s="141">
        <v>0</v>
      </c>
      <c r="Z4582" s="141">
        <v>0</v>
      </c>
      <c r="AA4582" s="114">
        <v>0</v>
      </c>
      <c r="AB4582" s="114"/>
      <c r="AC4582" s="114"/>
      <c r="AD4582" s="141"/>
      <c r="AE4582" s="106">
        <v>0</v>
      </c>
      <c r="AF4582" s="106">
        <v>0</v>
      </c>
      <c r="AG4582" s="106">
        <v>0</v>
      </c>
      <c r="AH4582" s="114"/>
      <c r="AI4582" s="114"/>
      <c r="AJ4582" s="114"/>
      <c r="AK4582" s="114"/>
      <c r="AL4582" s="114"/>
      <c r="AM4582" s="114"/>
      <c r="AN4582" s="114">
        <f t="shared" si="142"/>
        <v>0</v>
      </c>
      <c r="AO4582" s="114">
        <f t="shared" si="143"/>
        <v>3750000</v>
      </c>
      <c r="AP4582" s="114"/>
      <c r="AQ4582" s="114"/>
      <c r="AR4582" s="114"/>
      <c r="AS4582" s="114"/>
    </row>
    <row r="4583" spans="1:46" s="190" customFormat="1" ht="15" customHeight="1" x14ac:dyDescent="0.2">
      <c r="A4583" s="104"/>
      <c r="B4583" s="104">
        <f>VLOOKUP(BJB!$F$9:$F$5599,Ctrl!$B$4:$C$399,2,0)</f>
        <v>16</v>
      </c>
      <c r="C4583" s="104">
        <f>VLOOKUP(BJB!$G$9:$G$5599,Ctrl!$E$4:$F$399,2,0)</f>
        <v>9</v>
      </c>
      <c r="D4583" s="219">
        <v>1</v>
      </c>
      <c r="E4583" s="104" t="str">
        <f>VLOOKUP(BJB!$F$9:$F$5599,Ctrl!$B$4:$D$399,3,0)</f>
        <v>I</v>
      </c>
      <c r="F4583" s="139" t="s">
        <v>10525</v>
      </c>
      <c r="G4583" s="139" t="s">
        <v>10293</v>
      </c>
      <c r="H4583" s="125"/>
      <c r="I4583" s="220">
        <f>IF(G4582=BJB!$G140,I4582+1,1)</f>
        <v>1</v>
      </c>
      <c r="J4583" s="912" t="s">
        <v>24415</v>
      </c>
      <c r="K4583" s="121" t="s">
        <v>253</v>
      </c>
      <c r="L4583" s="104" t="s">
        <v>6477</v>
      </c>
      <c r="M4583" s="104" t="s">
        <v>254</v>
      </c>
      <c r="N4583" s="120">
        <v>40063</v>
      </c>
      <c r="O4583" s="107">
        <v>50000000</v>
      </c>
      <c r="P4583" s="105" t="s">
        <v>6222</v>
      </c>
      <c r="Q4583" s="120" t="s">
        <v>6222</v>
      </c>
      <c r="R4583" s="890">
        <v>0</v>
      </c>
      <c r="S4583" s="108" t="s">
        <v>6816</v>
      </c>
      <c r="T4583" s="109">
        <v>40626</v>
      </c>
      <c r="U4583" s="114">
        <v>37500000</v>
      </c>
      <c r="V4583" s="109" t="s">
        <v>6222</v>
      </c>
      <c r="W4583" s="141">
        <v>0</v>
      </c>
      <c r="X4583" s="141">
        <v>0</v>
      </c>
      <c r="Y4583" s="141">
        <v>0</v>
      </c>
      <c r="Z4583" s="141">
        <v>0</v>
      </c>
      <c r="AA4583" s="114">
        <v>0</v>
      </c>
      <c r="AB4583" s="114"/>
      <c r="AC4583" s="114"/>
      <c r="AD4583" s="141"/>
      <c r="AE4583" s="106">
        <v>0</v>
      </c>
      <c r="AF4583" s="106">
        <v>0</v>
      </c>
      <c r="AG4583" s="106">
        <v>0</v>
      </c>
      <c r="AH4583" s="114"/>
      <c r="AI4583" s="114"/>
      <c r="AJ4583" s="114"/>
      <c r="AK4583" s="114"/>
      <c r="AL4583" s="114"/>
      <c r="AM4583" s="114"/>
      <c r="AN4583" s="114">
        <f t="shared" si="142"/>
        <v>0</v>
      </c>
      <c r="AO4583" s="114">
        <f t="shared" si="143"/>
        <v>37500000</v>
      </c>
      <c r="AP4583" s="114"/>
      <c r="AQ4583" s="114"/>
      <c r="AR4583" s="114"/>
      <c r="AS4583" s="114"/>
    </row>
    <row r="4584" spans="1:46" s="190" customFormat="1" ht="15" customHeight="1" x14ac:dyDescent="0.2">
      <c r="A4584" s="104"/>
      <c r="B4584" s="104">
        <f>VLOOKUP(BJB!$F$9:$F$5599,Ctrl!$B$4:$C$399,2,0)</f>
        <v>16</v>
      </c>
      <c r="C4584" s="104">
        <f>VLOOKUP(BJB!$G$9:$G$5599,Ctrl!$E$4:$F$399,2,0)</f>
        <v>9</v>
      </c>
      <c r="D4584" s="219">
        <v>1</v>
      </c>
      <c r="E4584" s="104" t="str">
        <f>VLOOKUP(BJB!$F$9:$F$5599,Ctrl!$B$4:$D$399,3,0)</f>
        <v>I</v>
      </c>
      <c r="F4584" s="139" t="s">
        <v>10525</v>
      </c>
      <c r="G4584" s="139" t="s">
        <v>10293</v>
      </c>
      <c r="H4584" s="125"/>
      <c r="I4584" s="220">
        <f>IF(G4583=BJB!$G141,I4583+1,1)</f>
        <v>1</v>
      </c>
      <c r="J4584" s="912" t="s">
        <v>24416</v>
      </c>
      <c r="K4584" s="121" t="s">
        <v>255</v>
      </c>
      <c r="L4584" s="104" t="s">
        <v>6477</v>
      </c>
      <c r="M4584" s="104" t="s">
        <v>256</v>
      </c>
      <c r="N4584" s="120">
        <v>40143</v>
      </c>
      <c r="O4584" s="107">
        <v>25000000</v>
      </c>
      <c r="P4584" s="105" t="s">
        <v>6222</v>
      </c>
      <c r="Q4584" s="120" t="s">
        <v>6222</v>
      </c>
      <c r="R4584" s="890">
        <v>0</v>
      </c>
      <c r="S4584" s="108" t="s">
        <v>6816</v>
      </c>
      <c r="T4584" s="109">
        <v>40626</v>
      </c>
      <c r="U4584" s="114">
        <v>16197917</v>
      </c>
      <c r="V4584" s="109" t="s">
        <v>6222</v>
      </c>
      <c r="W4584" s="141">
        <v>0</v>
      </c>
      <c r="X4584" s="141">
        <v>0</v>
      </c>
      <c r="Y4584" s="141">
        <v>0</v>
      </c>
      <c r="Z4584" s="141">
        <v>0</v>
      </c>
      <c r="AA4584" s="114">
        <v>0</v>
      </c>
      <c r="AB4584" s="114"/>
      <c r="AC4584" s="114"/>
      <c r="AD4584" s="141"/>
      <c r="AE4584" s="106">
        <v>0</v>
      </c>
      <c r="AF4584" s="106">
        <v>0</v>
      </c>
      <c r="AG4584" s="106">
        <v>0</v>
      </c>
      <c r="AH4584" s="114"/>
      <c r="AI4584" s="114"/>
      <c r="AJ4584" s="114"/>
      <c r="AK4584" s="114"/>
      <c r="AL4584" s="114"/>
      <c r="AM4584" s="114"/>
      <c r="AN4584" s="114">
        <f t="shared" si="142"/>
        <v>0</v>
      </c>
      <c r="AO4584" s="114">
        <f t="shared" si="143"/>
        <v>16197917</v>
      </c>
      <c r="AP4584" s="114"/>
      <c r="AQ4584" s="114"/>
      <c r="AR4584" s="114"/>
      <c r="AS4584" s="114"/>
    </row>
    <row r="4585" spans="1:46" s="190" customFormat="1" ht="15" customHeight="1" x14ac:dyDescent="0.2">
      <c r="A4585" s="104"/>
      <c r="B4585" s="104">
        <f>VLOOKUP(BJB!$F$9:$F$5599,Ctrl!$B$4:$C$399,2,0)</f>
        <v>16</v>
      </c>
      <c r="C4585" s="104">
        <f>VLOOKUP(BJB!$G$9:$G$5599,Ctrl!$E$4:$F$399,2,0)</f>
        <v>9</v>
      </c>
      <c r="D4585" s="219">
        <v>1</v>
      </c>
      <c r="E4585" s="104" t="str">
        <f>VLOOKUP(BJB!$F$9:$F$5599,Ctrl!$B$4:$D$399,3,0)</f>
        <v>I</v>
      </c>
      <c r="F4585" s="139" t="s">
        <v>10525</v>
      </c>
      <c r="G4585" s="139" t="s">
        <v>10293</v>
      </c>
      <c r="H4585" s="125"/>
      <c r="I4585" s="220">
        <f>IF(G4584=BJB!$G142,I4584+1,1)</f>
        <v>1</v>
      </c>
      <c r="J4585" s="912" t="s">
        <v>24417</v>
      </c>
      <c r="K4585" s="121" t="s">
        <v>257</v>
      </c>
      <c r="L4585" s="104" t="s">
        <v>6477</v>
      </c>
      <c r="M4585" s="104" t="s">
        <v>258</v>
      </c>
      <c r="N4585" s="120">
        <v>40268</v>
      </c>
      <c r="O4585" s="107">
        <v>23000000</v>
      </c>
      <c r="P4585" s="105" t="s">
        <v>6222</v>
      </c>
      <c r="Q4585" s="120" t="s">
        <v>6222</v>
      </c>
      <c r="R4585" s="890">
        <v>0</v>
      </c>
      <c r="S4585" s="108" t="s">
        <v>6816</v>
      </c>
      <c r="T4585" s="109">
        <v>40626</v>
      </c>
      <c r="U4585" s="114">
        <v>17250000</v>
      </c>
      <c r="V4585" s="109" t="s">
        <v>6222</v>
      </c>
      <c r="W4585" s="141">
        <v>0</v>
      </c>
      <c r="X4585" s="141">
        <v>0</v>
      </c>
      <c r="Y4585" s="141">
        <v>0</v>
      </c>
      <c r="Z4585" s="141">
        <v>0</v>
      </c>
      <c r="AA4585" s="114">
        <v>0</v>
      </c>
      <c r="AB4585" s="114"/>
      <c r="AC4585" s="114"/>
      <c r="AD4585" s="141"/>
      <c r="AE4585" s="106">
        <v>0</v>
      </c>
      <c r="AF4585" s="106">
        <v>0</v>
      </c>
      <c r="AG4585" s="106">
        <v>0</v>
      </c>
      <c r="AH4585" s="114"/>
      <c r="AI4585" s="114"/>
      <c r="AJ4585" s="114"/>
      <c r="AK4585" s="114"/>
      <c r="AL4585" s="114"/>
      <c r="AM4585" s="114"/>
      <c r="AN4585" s="114">
        <f t="shared" si="142"/>
        <v>0</v>
      </c>
      <c r="AO4585" s="114">
        <f t="shared" si="143"/>
        <v>17250000</v>
      </c>
      <c r="AP4585" s="114"/>
      <c r="AQ4585" s="114"/>
      <c r="AR4585" s="114"/>
      <c r="AS4585" s="114"/>
    </row>
    <row r="4586" spans="1:46" s="190" customFormat="1" ht="15" customHeight="1" x14ac:dyDescent="0.2">
      <c r="A4586" s="104"/>
      <c r="B4586" s="104">
        <f>VLOOKUP(BJB!$F$9:$F$5599,Ctrl!$B$4:$C$399,2,0)</f>
        <v>16</v>
      </c>
      <c r="C4586" s="104">
        <f>VLOOKUP(BJB!$G$9:$G$5599,Ctrl!$E$4:$F$399,2,0)</f>
        <v>9</v>
      </c>
      <c r="D4586" s="219">
        <v>1</v>
      </c>
      <c r="E4586" s="104" t="str">
        <f>VLOOKUP(BJB!$F$9:$F$5599,Ctrl!$B$4:$D$399,3,0)</f>
        <v>I</v>
      </c>
      <c r="F4586" s="139" t="s">
        <v>10525</v>
      </c>
      <c r="G4586" s="139" t="s">
        <v>10293</v>
      </c>
      <c r="H4586" s="125"/>
      <c r="I4586" s="220">
        <f>IF(G4585=BJB!$G143,I4585+1,1)</f>
        <v>1</v>
      </c>
      <c r="J4586" s="912" t="s">
        <v>24418</v>
      </c>
      <c r="K4586" s="121" t="s">
        <v>259</v>
      </c>
      <c r="L4586" s="104" t="s">
        <v>6477</v>
      </c>
      <c r="M4586" s="104" t="s">
        <v>260</v>
      </c>
      <c r="N4586" s="120">
        <v>40191</v>
      </c>
      <c r="O4586" s="107">
        <v>25000000</v>
      </c>
      <c r="P4586" s="105" t="s">
        <v>6222</v>
      </c>
      <c r="Q4586" s="120" t="s">
        <v>6222</v>
      </c>
      <c r="R4586" s="890">
        <v>0</v>
      </c>
      <c r="S4586" s="108" t="s">
        <v>6816</v>
      </c>
      <c r="T4586" s="109">
        <v>40626</v>
      </c>
      <c r="U4586" s="114">
        <v>18750000</v>
      </c>
      <c r="V4586" s="109" t="s">
        <v>6222</v>
      </c>
      <c r="W4586" s="141">
        <v>0</v>
      </c>
      <c r="X4586" s="141">
        <v>0</v>
      </c>
      <c r="Y4586" s="141">
        <v>0</v>
      </c>
      <c r="Z4586" s="141">
        <v>0</v>
      </c>
      <c r="AA4586" s="114">
        <v>0</v>
      </c>
      <c r="AB4586" s="114"/>
      <c r="AC4586" s="114"/>
      <c r="AD4586" s="141"/>
      <c r="AE4586" s="106">
        <v>0</v>
      </c>
      <c r="AF4586" s="106">
        <v>0</v>
      </c>
      <c r="AG4586" s="106">
        <v>0</v>
      </c>
      <c r="AH4586" s="114"/>
      <c r="AI4586" s="114"/>
      <c r="AJ4586" s="114"/>
      <c r="AK4586" s="114"/>
      <c r="AL4586" s="114"/>
      <c r="AM4586" s="114"/>
      <c r="AN4586" s="114">
        <f t="shared" si="142"/>
        <v>0</v>
      </c>
      <c r="AO4586" s="114">
        <f t="shared" si="143"/>
        <v>18750000</v>
      </c>
      <c r="AP4586" s="114"/>
      <c r="AQ4586" s="114"/>
      <c r="AR4586" s="114"/>
      <c r="AS4586" s="114"/>
      <c r="AT4586" s="191"/>
    </row>
    <row r="4587" spans="1:46" s="190" customFormat="1" ht="15" customHeight="1" x14ac:dyDescent="0.2">
      <c r="A4587" s="104"/>
      <c r="B4587" s="104">
        <f>VLOOKUP(BJB!$F$9:$F$5599,Ctrl!$B$4:$C$399,2,0)</f>
        <v>16</v>
      </c>
      <c r="C4587" s="104">
        <f>VLOOKUP(BJB!$G$9:$G$5599,Ctrl!$E$4:$F$399,2,0)</f>
        <v>9</v>
      </c>
      <c r="D4587" s="219">
        <v>1</v>
      </c>
      <c r="E4587" s="104" t="str">
        <f>VLOOKUP(BJB!$F$9:$F$5599,Ctrl!$B$4:$D$399,3,0)</f>
        <v>I</v>
      </c>
      <c r="F4587" s="139" t="s">
        <v>10525</v>
      </c>
      <c r="G4587" s="139" t="s">
        <v>10293</v>
      </c>
      <c r="H4587" s="125"/>
      <c r="I4587" s="220">
        <f>IF(G4586=BJB!$G144,I4586+1,1)</f>
        <v>1</v>
      </c>
      <c r="J4587" s="912" t="s">
        <v>24419</v>
      </c>
      <c r="K4587" s="121" t="s">
        <v>261</v>
      </c>
      <c r="L4587" s="104" t="s">
        <v>6477</v>
      </c>
      <c r="M4587" s="104" t="s">
        <v>262</v>
      </c>
      <c r="N4587" s="120">
        <v>40242</v>
      </c>
      <c r="O4587" s="107">
        <v>25000000</v>
      </c>
      <c r="P4587" s="105" t="s">
        <v>6222</v>
      </c>
      <c r="Q4587" s="120" t="s">
        <v>6222</v>
      </c>
      <c r="R4587" s="890">
        <v>0</v>
      </c>
      <c r="S4587" s="108" t="s">
        <v>6816</v>
      </c>
      <c r="T4587" s="109">
        <v>40626</v>
      </c>
      <c r="U4587" s="114">
        <v>18750000</v>
      </c>
      <c r="V4587" s="109" t="s">
        <v>6222</v>
      </c>
      <c r="W4587" s="141">
        <v>0</v>
      </c>
      <c r="X4587" s="141">
        <v>0</v>
      </c>
      <c r="Y4587" s="141">
        <v>0</v>
      </c>
      <c r="Z4587" s="141">
        <v>0</v>
      </c>
      <c r="AA4587" s="114">
        <v>0</v>
      </c>
      <c r="AB4587" s="114"/>
      <c r="AC4587" s="114"/>
      <c r="AD4587" s="141"/>
      <c r="AE4587" s="106">
        <v>0</v>
      </c>
      <c r="AF4587" s="106">
        <v>0</v>
      </c>
      <c r="AG4587" s="106">
        <v>0</v>
      </c>
      <c r="AH4587" s="114"/>
      <c r="AI4587" s="114"/>
      <c r="AJ4587" s="114"/>
      <c r="AK4587" s="114"/>
      <c r="AL4587" s="114"/>
      <c r="AM4587" s="114"/>
      <c r="AN4587" s="114">
        <f t="shared" si="142"/>
        <v>0</v>
      </c>
      <c r="AO4587" s="114">
        <f t="shared" si="143"/>
        <v>18750000</v>
      </c>
      <c r="AP4587" s="114"/>
      <c r="AQ4587" s="114"/>
      <c r="AR4587" s="114"/>
      <c r="AS4587" s="114"/>
    </row>
    <row r="4588" spans="1:46" s="190" customFormat="1" ht="15" customHeight="1" x14ac:dyDescent="0.2">
      <c r="A4588" s="104"/>
      <c r="B4588" s="104">
        <f>VLOOKUP(BJB!$F$9:$F$5599,Ctrl!$B$4:$C$399,2,0)</f>
        <v>16</v>
      </c>
      <c r="C4588" s="104">
        <f>VLOOKUP(BJB!$G$9:$G$5599,Ctrl!$E$4:$F$399,2,0)</f>
        <v>9</v>
      </c>
      <c r="D4588" s="219">
        <v>1</v>
      </c>
      <c r="E4588" s="104" t="str">
        <f>VLOOKUP(BJB!$F$9:$F$5599,Ctrl!$B$4:$D$399,3,0)</f>
        <v>I</v>
      </c>
      <c r="F4588" s="139" t="s">
        <v>10525</v>
      </c>
      <c r="G4588" s="139" t="s">
        <v>10293</v>
      </c>
      <c r="H4588" s="125"/>
      <c r="I4588" s="220">
        <f>IF(G4587=BJB!$G145,I4587+1,1)</f>
        <v>1</v>
      </c>
      <c r="J4588" s="912" t="s">
        <v>24420</v>
      </c>
      <c r="K4588" s="121" t="s">
        <v>263</v>
      </c>
      <c r="L4588" s="104" t="s">
        <v>6477</v>
      </c>
      <c r="M4588" s="104" t="s">
        <v>264</v>
      </c>
      <c r="N4588" s="120">
        <v>40178</v>
      </c>
      <c r="O4588" s="107">
        <v>50000000</v>
      </c>
      <c r="P4588" s="105" t="s">
        <v>6222</v>
      </c>
      <c r="Q4588" s="120" t="s">
        <v>6222</v>
      </c>
      <c r="R4588" s="890">
        <v>0</v>
      </c>
      <c r="S4588" s="108" t="s">
        <v>6816</v>
      </c>
      <c r="T4588" s="109">
        <v>40626</v>
      </c>
      <c r="U4588" s="114">
        <v>37500000</v>
      </c>
      <c r="V4588" s="109" t="s">
        <v>6222</v>
      </c>
      <c r="W4588" s="141">
        <v>0</v>
      </c>
      <c r="X4588" s="141">
        <v>0</v>
      </c>
      <c r="Y4588" s="141">
        <v>0</v>
      </c>
      <c r="Z4588" s="141">
        <v>0</v>
      </c>
      <c r="AA4588" s="114">
        <v>0</v>
      </c>
      <c r="AB4588" s="114"/>
      <c r="AC4588" s="114"/>
      <c r="AD4588" s="141"/>
      <c r="AE4588" s="106">
        <v>0</v>
      </c>
      <c r="AF4588" s="106">
        <v>0</v>
      </c>
      <c r="AG4588" s="106">
        <v>0</v>
      </c>
      <c r="AH4588" s="114"/>
      <c r="AI4588" s="114"/>
      <c r="AJ4588" s="114"/>
      <c r="AK4588" s="114"/>
      <c r="AL4588" s="114"/>
      <c r="AM4588" s="114"/>
      <c r="AN4588" s="114">
        <f t="shared" si="142"/>
        <v>0</v>
      </c>
      <c r="AO4588" s="114">
        <f t="shared" si="143"/>
        <v>37500000</v>
      </c>
      <c r="AP4588" s="114"/>
      <c r="AQ4588" s="114"/>
      <c r="AR4588" s="114"/>
      <c r="AS4588" s="114"/>
    </row>
    <row r="4589" spans="1:46" s="190" customFormat="1" ht="15" customHeight="1" x14ac:dyDescent="0.2">
      <c r="A4589" s="104"/>
      <c r="B4589" s="104">
        <f>VLOOKUP(BJB!$F$9:$F$5599,Ctrl!$B$4:$C$399,2,0)</f>
        <v>16</v>
      </c>
      <c r="C4589" s="104">
        <f>VLOOKUP(BJB!$G$9:$G$5599,Ctrl!$E$4:$F$399,2,0)</f>
        <v>9</v>
      </c>
      <c r="D4589" s="219">
        <v>1</v>
      </c>
      <c r="E4589" s="104" t="str">
        <f>VLOOKUP(BJB!$F$9:$F$5599,Ctrl!$B$4:$D$399,3,0)</f>
        <v>I</v>
      </c>
      <c r="F4589" s="139" t="s">
        <v>10525</v>
      </c>
      <c r="G4589" s="139" t="s">
        <v>10293</v>
      </c>
      <c r="H4589" s="125"/>
      <c r="I4589" s="220">
        <f>IF(G4588=BJB!$G146,I4588+1,1)</f>
        <v>1</v>
      </c>
      <c r="J4589" s="912" t="s">
        <v>24421</v>
      </c>
      <c r="K4589" s="121" t="s">
        <v>265</v>
      </c>
      <c r="L4589" s="104" t="s">
        <v>6477</v>
      </c>
      <c r="M4589" s="104" t="s">
        <v>266</v>
      </c>
      <c r="N4589" s="120">
        <v>39891</v>
      </c>
      <c r="O4589" s="107">
        <v>25000000</v>
      </c>
      <c r="P4589" s="105" t="s">
        <v>6222</v>
      </c>
      <c r="Q4589" s="120" t="s">
        <v>6222</v>
      </c>
      <c r="R4589" s="890">
        <v>0</v>
      </c>
      <c r="S4589" s="108" t="s">
        <v>6816</v>
      </c>
      <c r="T4589" s="109">
        <v>40626</v>
      </c>
      <c r="U4589" s="114">
        <v>7571245</v>
      </c>
      <c r="V4589" s="109" t="s">
        <v>6222</v>
      </c>
      <c r="W4589" s="141">
        <v>0</v>
      </c>
      <c r="X4589" s="141">
        <v>0</v>
      </c>
      <c r="Y4589" s="141">
        <v>0</v>
      </c>
      <c r="Z4589" s="141">
        <v>0</v>
      </c>
      <c r="AA4589" s="114">
        <v>7571245</v>
      </c>
      <c r="AB4589" s="114"/>
      <c r="AC4589" s="114"/>
      <c r="AD4589" s="141"/>
      <c r="AE4589" s="106">
        <v>0</v>
      </c>
      <c r="AF4589" s="106">
        <v>0</v>
      </c>
      <c r="AG4589" s="106">
        <v>0</v>
      </c>
      <c r="AH4589" s="114"/>
      <c r="AI4589" s="114"/>
      <c r="AJ4589" s="114"/>
      <c r="AK4589" s="114"/>
      <c r="AL4589" s="114"/>
      <c r="AM4589" s="114"/>
      <c r="AN4589" s="114">
        <f t="shared" si="142"/>
        <v>7571245</v>
      </c>
      <c r="AO4589" s="114">
        <f t="shared" si="143"/>
        <v>0</v>
      </c>
      <c r="AP4589" s="114"/>
      <c r="AQ4589" s="114"/>
      <c r="AR4589" s="114"/>
      <c r="AS4589" s="114"/>
    </row>
    <row r="4590" spans="1:46" s="190" customFormat="1" ht="15" customHeight="1" x14ac:dyDescent="0.2">
      <c r="A4590" s="104"/>
      <c r="B4590" s="104">
        <f>VLOOKUP(BJB!$F$9:$F$5599,Ctrl!$B$4:$C$399,2,0)</f>
        <v>16</v>
      </c>
      <c r="C4590" s="104">
        <f>VLOOKUP(BJB!$G$9:$G$5599,Ctrl!$E$4:$F$399,2,0)</f>
        <v>9</v>
      </c>
      <c r="D4590" s="219">
        <v>1</v>
      </c>
      <c r="E4590" s="104" t="str">
        <f>VLOOKUP(BJB!$F$9:$F$5599,Ctrl!$B$4:$D$399,3,0)</f>
        <v>I</v>
      </c>
      <c r="F4590" s="139" t="s">
        <v>10525</v>
      </c>
      <c r="G4590" s="139" t="s">
        <v>10293</v>
      </c>
      <c r="H4590" s="125" t="s">
        <v>8012</v>
      </c>
      <c r="I4590" s="220">
        <f>IF(G4589=BJB!$G147,I4589+1,1)</f>
        <v>1</v>
      </c>
      <c r="J4590" s="912" t="s">
        <v>24422</v>
      </c>
      <c r="K4590" s="121" t="s">
        <v>267</v>
      </c>
      <c r="L4590" s="104" t="s">
        <v>6477</v>
      </c>
      <c r="M4590" s="104" t="s">
        <v>254</v>
      </c>
      <c r="N4590" s="120">
        <v>40063</v>
      </c>
      <c r="O4590" s="107">
        <v>50000000</v>
      </c>
      <c r="P4590" s="105" t="s">
        <v>6222</v>
      </c>
      <c r="Q4590" s="120" t="s">
        <v>6222</v>
      </c>
      <c r="R4590" s="890">
        <v>0</v>
      </c>
      <c r="S4590" s="108" t="s">
        <v>6817</v>
      </c>
      <c r="T4590" s="109">
        <v>40724</v>
      </c>
      <c r="U4590" s="114">
        <v>26887337</v>
      </c>
      <c r="V4590" s="109" t="s">
        <v>6222</v>
      </c>
      <c r="W4590" s="141">
        <v>0</v>
      </c>
      <c r="X4590" s="141">
        <v>0</v>
      </c>
      <c r="Y4590" s="141">
        <v>0</v>
      </c>
      <c r="Z4590" s="141">
        <v>0</v>
      </c>
      <c r="AA4590" s="114">
        <v>12953147</v>
      </c>
      <c r="AB4590" s="114"/>
      <c r="AC4590" s="132"/>
      <c r="AD4590" s="141"/>
      <c r="AE4590" s="106">
        <v>0</v>
      </c>
      <c r="AF4590" s="106">
        <v>0</v>
      </c>
      <c r="AG4590" s="106">
        <v>0</v>
      </c>
      <c r="AH4590" s="114"/>
      <c r="AI4590" s="114"/>
      <c r="AJ4590" s="114"/>
      <c r="AK4590" s="119"/>
      <c r="AL4590" s="114"/>
      <c r="AM4590" s="114"/>
      <c r="AN4590" s="114">
        <f t="shared" si="142"/>
        <v>12953147</v>
      </c>
      <c r="AO4590" s="114">
        <f t="shared" si="143"/>
        <v>13934190</v>
      </c>
      <c r="AP4590" s="114"/>
      <c r="AQ4590" s="114"/>
      <c r="AR4590" s="114"/>
      <c r="AS4590" s="114"/>
    </row>
    <row r="4591" spans="1:46" s="190" customFormat="1" ht="15" customHeight="1" x14ac:dyDescent="0.2">
      <c r="A4591" s="104"/>
      <c r="B4591" s="104">
        <f>VLOOKUP(BJB!$F$9:$F$5599,Ctrl!$B$4:$C$399,2,0)</f>
        <v>16</v>
      </c>
      <c r="C4591" s="104">
        <f>VLOOKUP(BJB!$G$9:$G$5599,Ctrl!$E$4:$F$399,2,0)</f>
        <v>9</v>
      </c>
      <c r="D4591" s="219">
        <v>1</v>
      </c>
      <c r="E4591" s="104" t="str">
        <f>VLOOKUP(BJB!$F$9:$F$5599,Ctrl!$B$4:$D$399,3,0)</f>
        <v>I</v>
      </c>
      <c r="F4591" s="139" t="s">
        <v>10525</v>
      </c>
      <c r="G4591" s="139" t="s">
        <v>10293</v>
      </c>
      <c r="H4591" s="125"/>
      <c r="I4591" s="220">
        <f>IF(G4590=BJB!$G148,I4590+1,1)</f>
        <v>1</v>
      </c>
      <c r="J4591" s="912" t="s">
        <v>24423</v>
      </c>
      <c r="K4591" s="121" t="s">
        <v>268</v>
      </c>
      <c r="L4591" s="104" t="s">
        <v>6477</v>
      </c>
      <c r="M4591" s="104" t="s">
        <v>256</v>
      </c>
      <c r="N4591" s="120">
        <v>40143</v>
      </c>
      <c r="O4591" s="107">
        <v>12000000</v>
      </c>
      <c r="P4591" s="105" t="s">
        <v>6222</v>
      </c>
      <c r="Q4591" s="120" t="s">
        <v>6222</v>
      </c>
      <c r="R4591" s="890">
        <v>0</v>
      </c>
      <c r="S4591" s="108" t="s">
        <v>6817</v>
      </c>
      <c r="T4591" s="109">
        <v>40724</v>
      </c>
      <c r="U4591" s="114">
        <v>6958749</v>
      </c>
      <c r="V4591" s="109" t="s">
        <v>6222</v>
      </c>
      <c r="W4591" s="141">
        <v>0</v>
      </c>
      <c r="X4591" s="141">
        <v>0</v>
      </c>
      <c r="Y4591" s="141">
        <v>0</v>
      </c>
      <c r="Z4591" s="141">
        <v>0</v>
      </c>
      <c r="AA4591" s="114">
        <v>5219062</v>
      </c>
      <c r="AB4591" s="114"/>
      <c r="AC4591" s="114"/>
      <c r="AD4591" s="141"/>
      <c r="AE4591" s="106">
        <v>0</v>
      </c>
      <c r="AF4591" s="106">
        <v>0</v>
      </c>
      <c r="AG4591" s="106">
        <v>0</v>
      </c>
      <c r="AH4591" s="114"/>
      <c r="AI4591" s="114"/>
      <c r="AJ4591" s="114"/>
      <c r="AK4591" s="114"/>
      <c r="AL4591" s="114"/>
      <c r="AM4591" s="114"/>
      <c r="AN4591" s="114">
        <f t="shared" si="142"/>
        <v>5219062</v>
      </c>
      <c r="AO4591" s="114">
        <f t="shared" si="143"/>
        <v>1739687</v>
      </c>
      <c r="AP4591" s="114"/>
      <c r="AQ4591" s="114"/>
      <c r="AR4591" s="114"/>
      <c r="AS4591" s="114"/>
      <c r="AT4591" s="191"/>
    </row>
    <row r="4592" spans="1:46" s="190" customFormat="1" ht="15" customHeight="1" x14ac:dyDescent="0.2">
      <c r="A4592" s="104"/>
      <c r="B4592" s="104">
        <f>VLOOKUP(BJB!$F$9:$F$5599,Ctrl!$B$4:$C$399,2,0)</f>
        <v>16</v>
      </c>
      <c r="C4592" s="104">
        <f>VLOOKUP(BJB!$G$9:$G$5599,Ctrl!$E$4:$F$399,2,0)</f>
        <v>9</v>
      </c>
      <c r="D4592" s="219">
        <v>1</v>
      </c>
      <c r="E4592" s="104" t="str">
        <f>VLOOKUP(BJB!$F$9:$F$5599,Ctrl!$B$4:$D$399,3,0)</f>
        <v>I</v>
      </c>
      <c r="F4592" s="139" t="s">
        <v>10525</v>
      </c>
      <c r="G4592" s="139" t="s">
        <v>10293</v>
      </c>
      <c r="H4592" s="125"/>
      <c r="I4592" s="220">
        <f>IF(G4591=BJB!$G149,I4591+1,1)</f>
        <v>1</v>
      </c>
      <c r="J4592" s="912" t="s">
        <v>24424</v>
      </c>
      <c r="K4592" s="121" t="s">
        <v>269</v>
      </c>
      <c r="L4592" s="104" t="s">
        <v>6477</v>
      </c>
      <c r="M4592" s="104" t="s">
        <v>256</v>
      </c>
      <c r="N4592" s="120">
        <v>40143</v>
      </c>
      <c r="O4592" s="107">
        <v>95000000</v>
      </c>
      <c r="P4592" s="105" t="s">
        <v>6222</v>
      </c>
      <c r="Q4592" s="120" t="s">
        <v>6222</v>
      </c>
      <c r="R4592" s="890">
        <v>0</v>
      </c>
      <c r="S4592" s="108" t="s">
        <v>6817</v>
      </c>
      <c r="T4592" s="109">
        <v>40724</v>
      </c>
      <c r="U4592" s="114">
        <v>97321568</v>
      </c>
      <c r="V4592" s="109" t="s">
        <v>6222</v>
      </c>
      <c r="W4592" s="141">
        <v>0</v>
      </c>
      <c r="X4592" s="141">
        <v>0</v>
      </c>
      <c r="Y4592" s="141">
        <v>0</v>
      </c>
      <c r="Z4592" s="141">
        <v>0</v>
      </c>
      <c r="AA4592" s="114">
        <v>71250000</v>
      </c>
      <c r="AB4592" s="114"/>
      <c r="AC4592" s="114"/>
      <c r="AD4592" s="141"/>
      <c r="AE4592" s="106">
        <v>0</v>
      </c>
      <c r="AF4592" s="106">
        <v>0</v>
      </c>
      <c r="AG4592" s="106">
        <v>0</v>
      </c>
      <c r="AH4592" s="114"/>
      <c r="AI4592" s="114"/>
      <c r="AJ4592" s="114"/>
      <c r="AK4592" s="114"/>
      <c r="AL4592" s="114"/>
      <c r="AM4592" s="114"/>
      <c r="AN4592" s="114">
        <f t="shared" si="142"/>
        <v>71250000</v>
      </c>
      <c r="AO4592" s="114">
        <f t="shared" si="143"/>
        <v>26071568</v>
      </c>
      <c r="AP4592" s="114"/>
      <c r="AQ4592" s="114"/>
      <c r="AR4592" s="114"/>
      <c r="AS4592" s="114"/>
    </row>
    <row r="4593" spans="1:46" s="190" customFormat="1" ht="15" customHeight="1" x14ac:dyDescent="0.2">
      <c r="A4593" s="104"/>
      <c r="B4593" s="104">
        <f>VLOOKUP(BJB!$F$9:$F$5599,Ctrl!$B$4:$C$399,2,0)</f>
        <v>16</v>
      </c>
      <c r="C4593" s="104">
        <f>VLOOKUP(BJB!$G$9:$G$5599,Ctrl!$E$4:$F$399,2,0)</f>
        <v>9</v>
      </c>
      <c r="D4593" s="219">
        <v>1</v>
      </c>
      <c r="E4593" s="104" t="str">
        <f>VLOOKUP(BJB!$F$9:$F$5599,Ctrl!$B$4:$D$399,3,0)</f>
        <v>I</v>
      </c>
      <c r="F4593" s="139" t="s">
        <v>10525</v>
      </c>
      <c r="G4593" s="139" t="s">
        <v>10293</v>
      </c>
      <c r="H4593" s="125"/>
      <c r="I4593" s="220">
        <f>IF(G4592=BJB!$G150,I4592+1,1)</f>
        <v>1</v>
      </c>
      <c r="J4593" s="912" t="s">
        <v>24425</v>
      </c>
      <c r="K4593" s="121" t="s">
        <v>270</v>
      </c>
      <c r="L4593" s="104" t="s">
        <v>6477</v>
      </c>
      <c r="M4593" s="104" t="s">
        <v>266</v>
      </c>
      <c r="N4593" s="120">
        <v>39891</v>
      </c>
      <c r="O4593" s="107">
        <v>25000000</v>
      </c>
      <c r="P4593" s="105" t="s">
        <v>6222</v>
      </c>
      <c r="Q4593" s="120" t="s">
        <v>6222</v>
      </c>
      <c r="R4593" s="890">
        <v>0</v>
      </c>
      <c r="S4593" s="108" t="s">
        <v>6817</v>
      </c>
      <c r="T4593" s="109">
        <v>40724</v>
      </c>
      <c r="U4593" s="114">
        <v>16180559</v>
      </c>
      <c r="V4593" s="109" t="s">
        <v>6222</v>
      </c>
      <c r="W4593" s="141">
        <v>0</v>
      </c>
      <c r="X4593" s="141">
        <v>0</v>
      </c>
      <c r="Y4593" s="141">
        <v>0</v>
      </c>
      <c r="Z4593" s="141">
        <v>0</v>
      </c>
      <c r="AA4593" s="114">
        <v>298463</v>
      </c>
      <c r="AB4593" s="114"/>
      <c r="AC4593" s="114"/>
      <c r="AD4593" s="141"/>
      <c r="AE4593" s="106">
        <v>0</v>
      </c>
      <c r="AF4593" s="106">
        <v>0</v>
      </c>
      <c r="AG4593" s="106">
        <v>0</v>
      </c>
      <c r="AH4593" s="114"/>
      <c r="AI4593" s="114"/>
      <c r="AJ4593" s="114"/>
      <c r="AK4593" s="114"/>
      <c r="AL4593" s="114"/>
      <c r="AM4593" s="114"/>
      <c r="AN4593" s="114">
        <f t="shared" si="142"/>
        <v>298463</v>
      </c>
      <c r="AO4593" s="114">
        <f t="shared" si="143"/>
        <v>15882096</v>
      </c>
      <c r="AP4593" s="114"/>
      <c r="AQ4593" s="114"/>
      <c r="AR4593" s="114"/>
      <c r="AS4593" s="114"/>
    </row>
    <row r="4594" spans="1:46" s="190" customFormat="1" ht="15" customHeight="1" x14ac:dyDescent="0.2">
      <c r="A4594" s="104"/>
      <c r="B4594" s="104">
        <f>VLOOKUP(BJB!$F$9:$F$5599,Ctrl!$B$4:$C$399,2,0)</f>
        <v>16</v>
      </c>
      <c r="C4594" s="104">
        <f>VLOOKUP(BJB!$G$9:$G$5599,Ctrl!$E$4:$F$399,2,0)</f>
        <v>9</v>
      </c>
      <c r="D4594" s="219">
        <v>1</v>
      </c>
      <c r="E4594" s="104" t="str">
        <f>VLOOKUP(BJB!$F$9:$F$5599,Ctrl!$B$4:$D$399,3,0)</f>
        <v>I</v>
      </c>
      <c r="F4594" s="139" t="s">
        <v>10525</v>
      </c>
      <c r="G4594" s="139" t="s">
        <v>10293</v>
      </c>
      <c r="H4594" s="125"/>
      <c r="I4594" s="220">
        <f>IF(G4593=BJB!$G151,I4593+1,1)</f>
        <v>1</v>
      </c>
      <c r="J4594" s="912" t="s">
        <v>24426</v>
      </c>
      <c r="K4594" s="121" t="s">
        <v>271</v>
      </c>
      <c r="L4594" s="104" t="s">
        <v>6477</v>
      </c>
      <c r="M4594" s="104" t="s">
        <v>272</v>
      </c>
      <c r="N4594" s="120">
        <v>39777</v>
      </c>
      <c r="O4594" s="107">
        <v>10000000</v>
      </c>
      <c r="P4594" s="105" t="s">
        <v>6222</v>
      </c>
      <c r="Q4594" s="120" t="s">
        <v>6222</v>
      </c>
      <c r="R4594" s="890">
        <v>0</v>
      </c>
      <c r="S4594" s="108" t="s">
        <v>6817</v>
      </c>
      <c r="T4594" s="109">
        <v>40724</v>
      </c>
      <c r="U4594" s="114">
        <v>3784793</v>
      </c>
      <c r="V4594" s="109" t="s">
        <v>6222</v>
      </c>
      <c r="W4594" s="141">
        <v>0</v>
      </c>
      <c r="X4594" s="141">
        <v>0</v>
      </c>
      <c r="Y4594" s="141">
        <v>0</v>
      </c>
      <c r="Z4594" s="141">
        <v>0</v>
      </c>
      <c r="AA4594" s="114">
        <v>2175628</v>
      </c>
      <c r="AB4594" s="114"/>
      <c r="AC4594" s="114"/>
      <c r="AD4594" s="141"/>
      <c r="AE4594" s="106">
        <v>0</v>
      </c>
      <c r="AF4594" s="106">
        <v>0</v>
      </c>
      <c r="AG4594" s="106">
        <v>0</v>
      </c>
      <c r="AH4594" s="114"/>
      <c r="AI4594" s="114"/>
      <c r="AJ4594" s="114"/>
      <c r="AK4594" s="114"/>
      <c r="AL4594" s="114"/>
      <c r="AM4594" s="114"/>
      <c r="AN4594" s="114">
        <f t="shared" si="142"/>
        <v>2175628</v>
      </c>
      <c r="AO4594" s="114">
        <f t="shared" si="143"/>
        <v>1609165</v>
      </c>
      <c r="AP4594" s="114"/>
      <c r="AQ4594" s="114"/>
      <c r="AR4594" s="114"/>
      <c r="AS4594" s="114"/>
    </row>
    <row r="4595" spans="1:46" s="189" customFormat="1" ht="15" customHeight="1" x14ac:dyDescent="0.2">
      <c r="A4595" s="104"/>
      <c r="B4595" s="104">
        <f>VLOOKUP(BJB!$F$9:$F$5599,Ctrl!$B$4:$C$399,2,0)</f>
        <v>16</v>
      </c>
      <c r="C4595" s="104">
        <f>VLOOKUP(BJB!$G$9:$G$5599,Ctrl!$E$4:$F$399,2,0)</f>
        <v>9</v>
      </c>
      <c r="D4595" s="219">
        <v>1</v>
      </c>
      <c r="E4595" s="104" t="str">
        <f>VLOOKUP(BJB!$F$9:$F$5599,Ctrl!$B$4:$D$399,3,0)</f>
        <v>I</v>
      </c>
      <c r="F4595" s="139" t="s">
        <v>10525</v>
      </c>
      <c r="G4595" s="139" t="s">
        <v>10293</v>
      </c>
      <c r="H4595" s="125"/>
      <c r="I4595" s="220">
        <f>IF(G4594=BJB!$G152,I4594+1,1)</f>
        <v>1</v>
      </c>
      <c r="J4595" s="912" t="s">
        <v>24427</v>
      </c>
      <c r="K4595" s="121" t="s">
        <v>273</v>
      </c>
      <c r="L4595" s="104" t="s">
        <v>6477</v>
      </c>
      <c r="M4595" s="104" t="s">
        <v>274</v>
      </c>
      <c r="N4595" s="120">
        <v>40050</v>
      </c>
      <c r="O4595" s="107">
        <v>10000000</v>
      </c>
      <c r="P4595" s="105" t="s">
        <v>6222</v>
      </c>
      <c r="Q4595" s="120" t="s">
        <v>6222</v>
      </c>
      <c r="R4595" s="890">
        <v>0</v>
      </c>
      <c r="S4595" s="108" t="s">
        <v>6817</v>
      </c>
      <c r="T4595" s="109">
        <v>40724</v>
      </c>
      <c r="U4595" s="114">
        <v>5805551</v>
      </c>
      <c r="V4595" s="109" t="s">
        <v>6222</v>
      </c>
      <c r="W4595" s="141">
        <v>0</v>
      </c>
      <c r="X4595" s="141">
        <v>0</v>
      </c>
      <c r="Y4595" s="141">
        <v>0</v>
      </c>
      <c r="Z4595" s="141">
        <v>0</v>
      </c>
      <c r="AA4595" s="114">
        <v>0</v>
      </c>
      <c r="AB4595" s="114"/>
      <c r="AC4595" s="114"/>
      <c r="AD4595" s="141"/>
      <c r="AE4595" s="106">
        <v>0</v>
      </c>
      <c r="AF4595" s="106">
        <v>0</v>
      </c>
      <c r="AG4595" s="106">
        <v>0</v>
      </c>
      <c r="AH4595" s="114"/>
      <c r="AI4595" s="114"/>
      <c r="AJ4595" s="114"/>
      <c r="AK4595" s="114"/>
      <c r="AL4595" s="114"/>
      <c r="AM4595" s="114"/>
      <c r="AN4595" s="114">
        <f t="shared" si="142"/>
        <v>0</v>
      </c>
      <c r="AO4595" s="114">
        <f t="shared" si="143"/>
        <v>5805551</v>
      </c>
      <c r="AP4595" s="114"/>
      <c r="AQ4595" s="114"/>
      <c r="AR4595" s="114"/>
      <c r="AS4595" s="114"/>
      <c r="AT4595" s="190"/>
    </row>
    <row r="4596" spans="1:46" s="190" customFormat="1" ht="15" customHeight="1" x14ac:dyDescent="0.2">
      <c r="A4596" s="104"/>
      <c r="B4596" s="104">
        <f>VLOOKUP(BJB!$F$9:$F$5599,Ctrl!$B$4:$C$399,2,0)</f>
        <v>16</v>
      </c>
      <c r="C4596" s="104">
        <f>VLOOKUP(BJB!$G$9:$G$5599,Ctrl!$E$4:$F$399,2,0)</f>
        <v>9</v>
      </c>
      <c r="D4596" s="219">
        <v>1</v>
      </c>
      <c r="E4596" s="104" t="str">
        <f>VLOOKUP(BJB!$F$9:$F$5599,Ctrl!$B$4:$D$399,3,0)</f>
        <v>I</v>
      </c>
      <c r="F4596" s="139" t="s">
        <v>10525</v>
      </c>
      <c r="G4596" s="139" t="s">
        <v>10293</v>
      </c>
      <c r="H4596" s="125"/>
      <c r="I4596" s="220">
        <f>IF(G4595=BJB!$G153,I4595+1,1)</f>
        <v>1</v>
      </c>
      <c r="J4596" s="912" t="s">
        <v>24428</v>
      </c>
      <c r="K4596" s="121" t="s">
        <v>275</v>
      </c>
      <c r="L4596" s="104" t="s">
        <v>6477</v>
      </c>
      <c r="M4596" s="104" t="s">
        <v>256</v>
      </c>
      <c r="N4596" s="120">
        <v>40143</v>
      </c>
      <c r="O4596" s="107">
        <v>35000000</v>
      </c>
      <c r="P4596" s="105" t="s">
        <v>6222</v>
      </c>
      <c r="Q4596" s="120" t="s">
        <v>6222</v>
      </c>
      <c r="R4596" s="890">
        <v>0</v>
      </c>
      <c r="S4596" s="108" t="s">
        <v>6817</v>
      </c>
      <c r="T4596" s="109">
        <v>40724</v>
      </c>
      <c r="U4596" s="114">
        <v>23678069</v>
      </c>
      <c r="V4596" s="109" t="s">
        <v>6222</v>
      </c>
      <c r="W4596" s="141">
        <v>0</v>
      </c>
      <c r="X4596" s="141">
        <v>0</v>
      </c>
      <c r="Y4596" s="141">
        <v>0</v>
      </c>
      <c r="Z4596" s="141">
        <v>0</v>
      </c>
      <c r="AA4596" s="114">
        <v>2750877</v>
      </c>
      <c r="AB4596" s="114"/>
      <c r="AC4596" s="114"/>
      <c r="AD4596" s="141"/>
      <c r="AE4596" s="106">
        <v>0</v>
      </c>
      <c r="AF4596" s="106">
        <v>0</v>
      </c>
      <c r="AG4596" s="106">
        <v>0</v>
      </c>
      <c r="AH4596" s="114"/>
      <c r="AI4596" s="114"/>
      <c r="AJ4596" s="114"/>
      <c r="AK4596" s="114"/>
      <c r="AL4596" s="114"/>
      <c r="AM4596" s="114"/>
      <c r="AN4596" s="114">
        <f t="shared" si="142"/>
        <v>2750877</v>
      </c>
      <c r="AO4596" s="114">
        <f t="shared" si="143"/>
        <v>20927192</v>
      </c>
      <c r="AP4596" s="114"/>
      <c r="AQ4596" s="114"/>
      <c r="AR4596" s="114"/>
      <c r="AS4596" s="114"/>
    </row>
    <row r="4597" spans="1:46" s="190" customFormat="1" ht="15" customHeight="1" x14ac:dyDescent="0.2">
      <c r="A4597" s="104"/>
      <c r="B4597" s="104">
        <f>VLOOKUP(BJB!$F$9:$F$5599,Ctrl!$B$4:$C$399,2,0)</f>
        <v>16</v>
      </c>
      <c r="C4597" s="104">
        <f>VLOOKUP(BJB!$G$9:$G$5599,Ctrl!$E$4:$F$399,2,0)</f>
        <v>9</v>
      </c>
      <c r="D4597" s="219">
        <v>1</v>
      </c>
      <c r="E4597" s="104" t="str">
        <f>VLOOKUP(BJB!$F$9:$F$5599,Ctrl!$B$4:$D$399,3,0)</f>
        <v>I</v>
      </c>
      <c r="F4597" s="139" t="s">
        <v>10525</v>
      </c>
      <c r="G4597" s="139" t="s">
        <v>10293</v>
      </c>
      <c r="H4597" s="125" t="s">
        <v>7581</v>
      </c>
      <c r="I4597" s="220">
        <f>IF(G4596=BJB!$G154,I4596+1,1)</f>
        <v>1</v>
      </c>
      <c r="J4597" s="912" t="s">
        <v>24429</v>
      </c>
      <c r="K4597" s="121" t="s">
        <v>276</v>
      </c>
      <c r="L4597" s="104" t="s">
        <v>7835</v>
      </c>
      <c r="M4597" s="104" t="s">
        <v>277</v>
      </c>
      <c r="N4597" s="120">
        <v>39891</v>
      </c>
      <c r="O4597" s="107">
        <v>300000000</v>
      </c>
      <c r="P4597" s="105" t="s">
        <v>6222</v>
      </c>
      <c r="Q4597" s="120" t="s">
        <v>6222</v>
      </c>
      <c r="R4597" s="890">
        <v>0</v>
      </c>
      <c r="S4597" s="108" t="s">
        <v>6818</v>
      </c>
      <c r="T4597" s="109">
        <v>40724</v>
      </c>
      <c r="U4597" s="114">
        <v>225000000</v>
      </c>
      <c r="V4597" s="109" t="s">
        <v>6222</v>
      </c>
      <c r="W4597" s="141">
        <v>0</v>
      </c>
      <c r="X4597" s="141">
        <v>0</v>
      </c>
      <c r="Y4597" s="141">
        <v>0</v>
      </c>
      <c r="Z4597" s="141">
        <v>0</v>
      </c>
      <c r="AA4597" s="114">
        <v>29160000</v>
      </c>
      <c r="AB4597" s="114"/>
      <c r="AC4597" s="132"/>
      <c r="AD4597" s="141"/>
      <c r="AE4597" s="106">
        <v>0</v>
      </c>
      <c r="AF4597" s="106">
        <v>0</v>
      </c>
      <c r="AG4597" s="106">
        <v>0</v>
      </c>
      <c r="AH4597" s="222"/>
      <c r="AI4597" s="114"/>
      <c r="AJ4597" s="114"/>
      <c r="AK4597" s="119"/>
      <c r="AL4597" s="114"/>
      <c r="AM4597" s="114"/>
      <c r="AN4597" s="114">
        <f t="shared" si="142"/>
        <v>29160000</v>
      </c>
      <c r="AO4597" s="114">
        <f t="shared" si="143"/>
        <v>195840000</v>
      </c>
      <c r="AP4597" s="114"/>
      <c r="AQ4597" s="114"/>
      <c r="AR4597" s="114"/>
      <c r="AS4597" s="114"/>
      <c r="AT4597" s="191"/>
    </row>
    <row r="4598" spans="1:46" s="190" customFormat="1" ht="15" customHeight="1" x14ac:dyDescent="0.2">
      <c r="A4598" s="104"/>
      <c r="B4598" s="104">
        <f>VLOOKUP(BJB!$F$9:$F$5599,Ctrl!$B$4:$C$399,2,0)</f>
        <v>16</v>
      </c>
      <c r="C4598" s="104">
        <f>VLOOKUP(BJB!$G$9:$G$5599,Ctrl!$E$4:$F$399,2,0)</f>
        <v>9</v>
      </c>
      <c r="D4598" s="219">
        <v>1</v>
      </c>
      <c r="E4598" s="104" t="str">
        <f>VLOOKUP(BJB!$F$9:$F$5599,Ctrl!$B$4:$D$399,3,0)</f>
        <v>I</v>
      </c>
      <c r="F4598" s="139" t="s">
        <v>10525</v>
      </c>
      <c r="G4598" s="139" t="s">
        <v>10293</v>
      </c>
      <c r="H4598" s="125"/>
      <c r="I4598" s="220">
        <f>IF(G4597=BJB!$G155,I4597+1,1)</f>
        <v>1</v>
      </c>
      <c r="J4598" s="912" t="s">
        <v>24430</v>
      </c>
      <c r="K4598" s="121" t="s">
        <v>278</v>
      </c>
      <c r="L4598" s="104" t="s">
        <v>7835</v>
      </c>
      <c r="M4598" s="104" t="s">
        <v>277</v>
      </c>
      <c r="N4598" s="120">
        <v>39891</v>
      </c>
      <c r="O4598" s="107">
        <v>300000000</v>
      </c>
      <c r="P4598" s="105" t="s">
        <v>6222</v>
      </c>
      <c r="Q4598" s="120" t="s">
        <v>6222</v>
      </c>
      <c r="R4598" s="890">
        <v>0</v>
      </c>
      <c r="S4598" s="108" t="s">
        <v>6819</v>
      </c>
      <c r="T4598" s="109">
        <v>40724</v>
      </c>
      <c r="U4598" s="114">
        <v>225000000</v>
      </c>
      <c r="V4598" s="109" t="s">
        <v>6222</v>
      </c>
      <c r="W4598" s="141">
        <v>0</v>
      </c>
      <c r="X4598" s="141">
        <v>0</v>
      </c>
      <c r="Y4598" s="141">
        <v>0</v>
      </c>
      <c r="Z4598" s="141">
        <v>0</v>
      </c>
      <c r="AA4598" s="114">
        <v>0</v>
      </c>
      <c r="AB4598" s="114"/>
      <c r="AC4598" s="114"/>
      <c r="AD4598" s="141"/>
      <c r="AE4598" s="106">
        <v>0</v>
      </c>
      <c r="AF4598" s="106">
        <v>0</v>
      </c>
      <c r="AG4598" s="106">
        <v>0</v>
      </c>
      <c r="AH4598" s="114"/>
      <c r="AI4598" s="114"/>
      <c r="AJ4598" s="114"/>
      <c r="AK4598" s="114"/>
      <c r="AL4598" s="114"/>
      <c r="AM4598" s="114"/>
      <c r="AN4598" s="114">
        <f t="shared" si="142"/>
        <v>0</v>
      </c>
      <c r="AO4598" s="114">
        <f t="shared" si="143"/>
        <v>225000000</v>
      </c>
      <c r="AP4598" s="114"/>
      <c r="AQ4598" s="114"/>
      <c r="AR4598" s="114"/>
      <c r="AS4598" s="114"/>
    </row>
    <row r="4599" spans="1:46" s="190" customFormat="1" ht="15" customHeight="1" x14ac:dyDescent="0.2">
      <c r="A4599" s="104"/>
      <c r="B4599" s="104">
        <f>VLOOKUP(BJB!$F$9:$F$5599,Ctrl!$B$4:$C$399,2,0)</f>
        <v>16</v>
      </c>
      <c r="C4599" s="104">
        <f>VLOOKUP(BJB!$G$9:$G$5599,Ctrl!$E$4:$F$399,2,0)</f>
        <v>9</v>
      </c>
      <c r="D4599" s="219">
        <v>1</v>
      </c>
      <c r="E4599" s="104" t="str">
        <f>VLOOKUP(BJB!$F$9:$F$5599,Ctrl!$B$4:$D$399,3,0)</f>
        <v>I</v>
      </c>
      <c r="F4599" s="139" t="s">
        <v>10525</v>
      </c>
      <c r="G4599" s="139" t="s">
        <v>10293</v>
      </c>
      <c r="H4599" s="125"/>
      <c r="I4599" s="220">
        <f>IF(G4598=BJB!$G156,I4598+1,1)</f>
        <v>1</v>
      </c>
      <c r="J4599" s="912" t="s">
        <v>24431</v>
      </c>
      <c r="K4599" s="121" t="s">
        <v>279</v>
      </c>
      <c r="L4599" s="104" t="s">
        <v>6477</v>
      </c>
      <c r="M4599" s="109" t="s">
        <v>280</v>
      </c>
      <c r="N4599" s="109">
        <v>39777</v>
      </c>
      <c r="O4599" s="114">
        <v>11000000</v>
      </c>
      <c r="P4599" s="105" t="s">
        <v>6222</v>
      </c>
      <c r="Q4599" s="120" t="s">
        <v>6222</v>
      </c>
      <c r="R4599" s="890">
        <v>0</v>
      </c>
      <c r="S4599" s="108" t="s">
        <v>6820</v>
      </c>
      <c r="T4599" s="109">
        <v>40781</v>
      </c>
      <c r="U4599" s="114">
        <v>6908412</v>
      </c>
      <c r="V4599" s="109" t="s">
        <v>6222</v>
      </c>
      <c r="W4599" s="141">
        <v>0</v>
      </c>
      <c r="X4599" s="141">
        <v>0</v>
      </c>
      <c r="Y4599" s="141">
        <v>0</v>
      </c>
      <c r="Z4599" s="141">
        <v>0</v>
      </c>
      <c r="AA4599" s="114">
        <v>0</v>
      </c>
      <c r="AB4599" s="114"/>
      <c r="AC4599" s="114"/>
      <c r="AD4599" s="141"/>
      <c r="AE4599" s="106">
        <v>0</v>
      </c>
      <c r="AF4599" s="106">
        <v>0</v>
      </c>
      <c r="AG4599" s="106">
        <v>0</v>
      </c>
      <c r="AH4599" s="114"/>
      <c r="AI4599" s="114"/>
      <c r="AJ4599" s="114"/>
      <c r="AK4599" s="114"/>
      <c r="AL4599" s="114"/>
      <c r="AM4599" s="114"/>
      <c r="AN4599" s="114">
        <f t="shared" si="142"/>
        <v>0</v>
      </c>
      <c r="AO4599" s="114">
        <f t="shared" si="143"/>
        <v>6908412</v>
      </c>
      <c r="AP4599" s="114"/>
      <c r="AQ4599" s="114"/>
      <c r="AR4599" s="114"/>
      <c r="AS4599" s="114"/>
    </row>
    <row r="4600" spans="1:46" s="190" customFormat="1" ht="15" customHeight="1" x14ac:dyDescent="0.2">
      <c r="A4600" s="104"/>
      <c r="B4600" s="104">
        <f>VLOOKUP(BJB!$F$9:$F$5599,Ctrl!$B$4:$C$399,2,0)</f>
        <v>16</v>
      </c>
      <c r="C4600" s="104">
        <f>VLOOKUP(BJB!$G$9:$G$5599,Ctrl!$E$4:$F$399,2,0)</f>
        <v>9</v>
      </c>
      <c r="D4600" s="219">
        <v>1</v>
      </c>
      <c r="E4600" s="104" t="str">
        <f>VLOOKUP(BJB!$F$9:$F$5599,Ctrl!$B$4:$D$399,3,0)</f>
        <v>I</v>
      </c>
      <c r="F4600" s="139" t="s">
        <v>10525</v>
      </c>
      <c r="G4600" s="139" t="s">
        <v>10293</v>
      </c>
      <c r="H4600" s="125"/>
      <c r="I4600" s="220">
        <f>IF(G4599=BJB!$G157,I4599+1,1)</f>
        <v>1</v>
      </c>
      <c r="J4600" s="912" t="s">
        <v>24432</v>
      </c>
      <c r="K4600" s="121" t="s">
        <v>281</v>
      </c>
      <c r="L4600" s="104" t="s">
        <v>6477</v>
      </c>
      <c r="M4600" s="104" t="s">
        <v>282</v>
      </c>
      <c r="N4600" s="120">
        <v>40301</v>
      </c>
      <c r="O4600" s="107">
        <v>40000000</v>
      </c>
      <c r="P4600" s="105" t="s">
        <v>6222</v>
      </c>
      <c r="Q4600" s="120" t="s">
        <v>6222</v>
      </c>
      <c r="R4600" s="890">
        <v>0</v>
      </c>
      <c r="S4600" s="146" t="s">
        <v>283</v>
      </c>
      <c r="T4600" s="109">
        <v>40891</v>
      </c>
      <c r="U4600" s="114">
        <v>23770690</v>
      </c>
      <c r="V4600" s="109" t="s">
        <v>6222</v>
      </c>
      <c r="W4600" s="141">
        <v>0</v>
      </c>
      <c r="X4600" s="141">
        <v>0</v>
      </c>
      <c r="Y4600" s="141">
        <v>0</v>
      </c>
      <c r="Z4600" s="141">
        <v>0</v>
      </c>
      <c r="AA4600" s="114">
        <v>0</v>
      </c>
      <c r="AB4600" s="114"/>
      <c r="AC4600" s="114"/>
      <c r="AD4600" s="141"/>
      <c r="AE4600" s="106">
        <v>0</v>
      </c>
      <c r="AF4600" s="106">
        <v>0</v>
      </c>
      <c r="AG4600" s="106">
        <v>0</v>
      </c>
      <c r="AH4600" s="114"/>
      <c r="AI4600" s="114"/>
      <c r="AJ4600" s="114"/>
      <c r="AK4600" s="114"/>
      <c r="AL4600" s="114"/>
      <c r="AM4600" s="114"/>
      <c r="AN4600" s="114">
        <f t="shared" si="142"/>
        <v>0</v>
      </c>
      <c r="AO4600" s="114">
        <f t="shared" si="143"/>
        <v>23770690</v>
      </c>
      <c r="AP4600" s="114"/>
      <c r="AQ4600" s="114"/>
      <c r="AR4600" s="114"/>
      <c r="AS4600" s="114"/>
    </row>
    <row r="4601" spans="1:46" s="190" customFormat="1" ht="15" customHeight="1" x14ac:dyDescent="0.2">
      <c r="A4601" s="104"/>
      <c r="B4601" s="104">
        <f>VLOOKUP(BJB!$F$9:$F$5599,Ctrl!$B$4:$C$399,2,0)</f>
        <v>16</v>
      </c>
      <c r="C4601" s="104">
        <f>VLOOKUP(BJB!$G$9:$G$5599,Ctrl!$E$4:$F$399,2,0)</f>
        <v>9</v>
      </c>
      <c r="D4601" s="219">
        <v>1</v>
      </c>
      <c r="E4601" s="104" t="str">
        <f>VLOOKUP(BJB!$F$9:$F$5599,Ctrl!$B$4:$D$399,3,0)</f>
        <v>I</v>
      </c>
      <c r="F4601" s="139" t="s">
        <v>10525</v>
      </c>
      <c r="G4601" s="139" t="s">
        <v>10293</v>
      </c>
      <c r="H4601" s="125"/>
      <c r="I4601" s="220">
        <f>IF(G4600=BJB!$G158,I4600+1,1)</f>
        <v>1</v>
      </c>
      <c r="J4601" s="912" t="s">
        <v>24433</v>
      </c>
      <c r="K4601" s="121" t="s">
        <v>5442</v>
      </c>
      <c r="L4601" s="104" t="s">
        <v>6477</v>
      </c>
      <c r="M4601" s="104" t="s">
        <v>284</v>
      </c>
      <c r="N4601" s="120">
        <v>40178</v>
      </c>
      <c r="O4601" s="107">
        <v>8000000</v>
      </c>
      <c r="P4601" s="105" t="s">
        <v>6222</v>
      </c>
      <c r="Q4601" s="120" t="s">
        <v>6222</v>
      </c>
      <c r="R4601" s="890">
        <v>0</v>
      </c>
      <c r="S4601" s="146" t="s">
        <v>283</v>
      </c>
      <c r="T4601" s="109">
        <v>40891</v>
      </c>
      <c r="U4601" s="114">
        <v>3407753</v>
      </c>
      <c r="V4601" s="109" t="s">
        <v>6222</v>
      </c>
      <c r="W4601" s="141">
        <v>0</v>
      </c>
      <c r="X4601" s="141">
        <v>0</v>
      </c>
      <c r="Y4601" s="141">
        <v>0</v>
      </c>
      <c r="Z4601" s="141">
        <v>0</v>
      </c>
      <c r="AA4601" s="114">
        <v>3407753</v>
      </c>
      <c r="AB4601" s="114"/>
      <c r="AC4601" s="114"/>
      <c r="AD4601" s="141"/>
      <c r="AE4601" s="106">
        <v>0</v>
      </c>
      <c r="AF4601" s="106">
        <v>0</v>
      </c>
      <c r="AG4601" s="106">
        <v>0</v>
      </c>
      <c r="AH4601" s="114"/>
      <c r="AI4601" s="114"/>
      <c r="AJ4601" s="114"/>
      <c r="AK4601" s="114"/>
      <c r="AL4601" s="114"/>
      <c r="AM4601" s="114"/>
      <c r="AN4601" s="114">
        <f t="shared" si="142"/>
        <v>3407753</v>
      </c>
      <c r="AO4601" s="114">
        <f t="shared" si="143"/>
        <v>0</v>
      </c>
      <c r="AP4601" s="114"/>
      <c r="AQ4601" s="114"/>
      <c r="AR4601" s="114"/>
      <c r="AS4601" s="114"/>
    </row>
    <row r="4602" spans="1:46" s="190" customFormat="1" ht="15" customHeight="1" x14ac:dyDescent="0.2">
      <c r="A4602" s="104"/>
      <c r="B4602" s="104">
        <f>VLOOKUP(BJB!$F$9:$F$5599,Ctrl!$B$4:$C$399,2,0)</f>
        <v>16</v>
      </c>
      <c r="C4602" s="104">
        <f>VLOOKUP(BJB!$G$9:$G$5599,Ctrl!$E$4:$F$399,2,0)</f>
        <v>9</v>
      </c>
      <c r="D4602" s="219">
        <v>1</v>
      </c>
      <c r="E4602" s="104" t="str">
        <f>VLOOKUP(BJB!$F$9:$F$5599,Ctrl!$B$4:$D$399,3,0)</f>
        <v>I</v>
      </c>
      <c r="F4602" s="139" t="s">
        <v>10525</v>
      </c>
      <c r="G4602" s="139" t="s">
        <v>10293</v>
      </c>
      <c r="H4602" s="125"/>
      <c r="I4602" s="220">
        <f>IF(G4601=BJB!$G159,I4601+1,1)</f>
        <v>1</v>
      </c>
      <c r="J4602" s="912" t="s">
        <v>24434</v>
      </c>
      <c r="K4602" s="121" t="s">
        <v>285</v>
      </c>
      <c r="L4602" s="104" t="s">
        <v>6477</v>
      </c>
      <c r="M4602" s="104" t="s">
        <v>286</v>
      </c>
      <c r="N4602" s="120">
        <v>40242</v>
      </c>
      <c r="O4602" s="107">
        <v>100000000</v>
      </c>
      <c r="P4602" s="105" t="s">
        <v>6222</v>
      </c>
      <c r="Q4602" s="120" t="s">
        <v>6222</v>
      </c>
      <c r="R4602" s="890">
        <v>0</v>
      </c>
      <c r="S4602" s="146" t="s">
        <v>283</v>
      </c>
      <c r="T4602" s="109">
        <v>40891</v>
      </c>
      <c r="U4602" s="114">
        <v>62287949</v>
      </c>
      <c r="V4602" s="109" t="s">
        <v>6222</v>
      </c>
      <c r="W4602" s="141">
        <v>0</v>
      </c>
      <c r="X4602" s="141">
        <v>0</v>
      </c>
      <c r="Y4602" s="141">
        <v>0</v>
      </c>
      <c r="Z4602" s="141">
        <v>0</v>
      </c>
      <c r="AA4602" s="114">
        <v>58087949</v>
      </c>
      <c r="AB4602" s="114"/>
      <c r="AC4602" s="114"/>
      <c r="AD4602" s="141"/>
      <c r="AE4602" s="106">
        <v>0</v>
      </c>
      <c r="AF4602" s="106">
        <v>0</v>
      </c>
      <c r="AG4602" s="106">
        <v>0</v>
      </c>
      <c r="AH4602" s="114"/>
      <c r="AI4602" s="114"/>
      <c r="AJ4602" s="114"/>
      <c r="AK4602" s="114"/>
      <c r="AL4602" s="114"/>
      <c r="AM4602" s="114"/>
      <c r="AN4602" s="114">
        <f t="shared" si="142"/>
        <v>58087949</v>
      </c>
      <c r="AO4602" s="114">
        <f t="shared" si="143"/>
        <v>4200000</v>
      </c>
      <c r="AP4602" s="114"/>
      <c r="AQ4602" s="114"/>
      <c r="AR4602" s="114"/>
      <c r="AS4602" s="114"/>
    </row>
    <row r="4603" spans="1:46" s="190" customFormat="1" ht="15" customHeight="1" x14ac:dyDescent="0.2">
      <c r="A4603" s="104"/>
      <c r="B4603" s="104">
        <f>VLOOKUP(BJB!$F$9:$F$5599,Ctrl!$B$4:$C$399,2,0)</f>
        <v>16</v>
      </c>
      <c r="C4603" s="104">
        <f>VLOOKUP(BJB!$G$9:$G$5599,Ctrl!$E$4:$F$399,2,0)</f>
        <v>9</v>
      </c>
      <c r="D4603" s="219">
        <v>1</v>
      </c>
      <c r="E4603" s="104" t="str">
        <f>VLOOKUP(BJB!$F$9:$F$5599,Ctrl!$B$4:$D$399,3,0)</f>
        <v>I</v>
      </c>
      <c r="F4603" s="139" t="s">
        <v>10525</v>
      </c>
      <c r="G4603" s="139" t="s">
        <v>10293</v>
      </c>
      <c r="H4603" s="125"/>
      <c r="I4603" s="220">
        <f>IF(G4602=BJB!$G160,I4602+1,1)</f>
        <v>1</v>
      </c>
      <c r="J4603" s="912" t="s">
        <v>24435</v>
      </c>
      <c r="K4603" s="121" t="s">
        <v>287</v>
      </c>
      <c r="L4603" s="104" t="s">
        <v>6477</v>
      </c>
      <c r="M4603" s="104" t="s">
        <v>284</v>
      </c>
      <c r="N4603" s="120">
        <v>40178</v>
      </c>
      <c r="O4603" s="107">
        <v>13000000</v>
      </c>
      <c r="P4603" s="105" t="s">
        <v>6222</v>
      </c>
      <c r="Q4603" s="120" t="s">
        <v>6222</v>
      </c>
      <c r="R4603" s="890">
        <v>0</v>
      </c>
      <c r="S4603" s="146" t="s">
        <v>283</v>
      </c>
      <c r="T4603" s="109">
        <v>40891</v>
      </c>
      <c r="U4603" s="114">
        <v>9750000</v>
      </c>
      <c r="V4603" s="109" t="s">
        <v>6222</v>
      </c>
      <c r="W4603" s="141">
        <v>0</v>
      </c>
      <c r="X4603" s="141">
        <v>0</v>
      </c>
      <c r="Y4603" s="141">
        <v>0</v>
      </c>
      <c r="Z4603" s="141">
        <v>0</v>
      </c>
      <c r="AA4603" s="114">
        <v>0</v>
      </c>
      <c r="AB4603" s="114"/>
      <c r="AC4603" s="114"/>
      <c r="AD4603" s="141"/>
      <c r="AE4603" s="106">
        <v>0</v>
      </c>
      <c r="AF4603" s="106">
        <v>0</v>
      </c>
      <c r="AG4603" s="106">
        <v>0</v>
      </c>
      <c r="AH4603" s="114"/>
      <c r="AI4603" s="114"/>
      <c r="AJ4603" s="114"/>
      <c r="AK4603" s="114"/>
      <c r="AL4603" s="114"/>
      <c r="AM4603" s="114"/>
      <c r="AN4603" s="114">
        <f t="shared" si="142"/>
        <v>0</v>
      </c>
      <c r="AO4603" s="114">
        <f t="shared" si="143"/>
        <v>9750000</v>
      </c>
      <c r="AP4603" s="114"/>
      <c r="AQ4603" s="114"/>
      <c r="AR4603" s="114"/>
      <c r="AS4603" s="114"/>
    </row>
    <row r="4604" spans="1:46" s="190" customFormat="1" ht="15" customHeight="1" x14ac:dyDescent="0.2">
      <c r="A4604" s="104"/>
      <c r="B4604" s="104">
        <f>VLOOKUP(BJB!$F$9:$F$5599,Ctrl!$B$4:$C$399,2,0)</f>
        <v>16</v>
      </c>
      <c r="C4604" s="104">
        <f>VLOOKUP(BJB!$G$9:$G$5599,Ctrl!$E$4:$F$399,2,0)</f>
        <v>9</v>
      </c>
      <c r="D4604" s="219">
        <v>1</v>
      </c>
      <c r="E4604" s="104" t="str">
        <f>VLOOKUP(BJB!$F$9:$F$5599,Ctrl!$B$4:$D$399,3,0)</f>
        <v>I</v>
      </c>
      <c r="F4604" s="139" t="s">
        <v>10525</v>
      </c>
      <c r="G4604" s="139" t="s">
        <v>10293</v>
      </c>
      <c r="H4604" s="125"/>
      <c r="I4604" s="220">
        <f>IF(G4603=BJB!$G161,I4603+1,1)</f>
        <v>1</v>
      </c>
      <c r="J4604" s="912" t="s">
        <v>24436</v>
      </c>
      <c r="K4604" s="121" t="s">
        <v>288</v>
      </c>
      <c r="L4604" s="104" t="s">
        <v>6476</v>
      </c>
      <c r="M4604" s="104" t="s">
        <v>289</v>
      </c>
      <c r="N4604" s="120">
        <v>40487</v>
      </c>
      <c r="O4604" s="105">
        <v>50768542</v>
      </c>
      <c r="P4604" s="105" t="s">
        <v>6222</v>
      </c>
      <c r="Q4604" s="120" t="s">
        <v>6222</v>
      </c>
      <c r="R4604" s="890">
        <v>0</v>
      </c>
      <c r="S4604" s="146" t="s">
        <v>290</v>
      </c>
      <c r="T4604" s="109">
        <v>41473</v>
      </c>
      <c r="U4604" s="112">
        <v>20006123</v>
      </c>
      <c r="V4604" s="109" t="s">
        <v>6222</v>
      </c>
      <c r="W4604" s="141">
        <v>0</v>
      </c>
      <c r="X4604" s="141">
        <v>0</v>
      </c>
      <c r="Y4604" s="141">
        <v>0</v>
      </c>
      <c r="Z4604" s="141">
        <v>0</v>
      </c>
      <c r="AA4604" s="114">
        <v>0</v>
      </c>
      <c r="AB4604" s="114"/>
      <c r="AC4604" s="112"/>
      <c r="AD4604" s="141"/>
      <c r="AE4604" s="106">
        <v>0</v>
      </c>
      <c r="AF4604" s="106">
        <v>0</v>
      </c>
      <c r="AG4604" s="106">
        <v>0</v>
      </c>
      <c r="AH4604" s="112"/>
      <c r="AI4604" s="112"/>
      <c r="AJ4604" s="112"/>
      <c r="AK4604" s="112"/>
      <c r="AL4604" s="112"/>
      <c r="AM4604" s="112"/>
      <c r="AN4604" s="114">
        <f t="shared" si="142"/>
        <v>0</v>
      </c>
      <c r="AO4604" s="114">
        <f t="shared" si="143"/>
        <v>20006123</v>
      </c>
      <c r="AP4604" s="114"/>
      <c r="AQ4604" s="114"/>
      <c r="AR4604" s="114"/>
      <c r="AS4604" s="114"/>
    </row>
    <row r="4605" spans="1:46" s="190" customFormat="1" ht="15" customHeight="1" x14ac:dyDescent="0.2">
      <c r="A4605" s="104"/>
      <c r="B4605" s="104">
        <f>VLOOKUP(BJB!$F$9:$F$5599,Ctrl!$B$4:$C$399,2,0)</f>
        <v>16</v>
      </c>
      <c r="C4605" s="104">
        <f>VLOOKUP(BJB!$G$9:$G$5599,Ctrl!$E$4:$F$399,2,0)</f>
        <v>9</v>
      </c>
      <c r="D4605" s="219">
        <v>1</v>
      </c>
      <c r="E4605" s="104" t="str">
        <f>VLOOKUP(BJB!$F$9:$F$5599,Ctrl!$B$4:$D$399,3,0)</f>
        <v>I</v>
      </c>
      <c r="F4605" s="139" t="s">
        <v>10525</v>
      </c>
      <c r="G4605" s="139" t="s">
        <v>10293</v>
      </c>
      <c r="H4605" s="125"/>
      <c r="I4605" s="220">
        <f>IF(G4604=BJB!$G162,I4604+1,1)</f>
        <v>1</v>
      </c>
      <c r="J4605" s="912" t="s">
        <v>24437</v>
      </c>
      <c r="K4605" s="121" t="s">
        <v>291</v>
      </c>
      <c r="L4605" s="227" t="s">
        <v>6477</v>
      </c>
      <c r="M4605" s="104" t="s">
        <v>292</v>
      </c>
      <c r="N4605" s="120">
        <v>41012</v>
      </c>
      <c r="O4605" s="105">
        <v>35000000</v>
      </c>
      <c r="P4605" s="105" t="s">
        <v>17388</v>
      </c>
      <c r="Q4605" s="120">
        <v>41348</v>
      </c>
      <c r="R4605" s="105">
        <v>33012692</v>
      </c>
      <c r="S4605" s="146" t="s">
        <v>293</v>
      </c>
      <c r="T4605" s="109">
        <v>41486</v>
      </c>
      <c r="U4605" s="112">
        <v>23834988</v>
      </c>
      <c r="V4605" s="109">
        <v>41486</v>
      </c>
      <c r="W4605" s="141">
        <v>23834988</v>
      </c>
      <c r="X4605" s="141">
        <v>0</v>
      </c>
      <c r="Y4605" s="141">
        <v>0</v>
      </c>
      <c r="Z4605" s="141">
        <v>0</v>
      </c>
      <c r="AA4605" s="114">
        <v>0</v>
      </c>
      <c r="AB4605" s="114"/>
      <c r="AC4605" s="112"/>
      <c r="AD4605" s="141"/>
      <c r="AE4605" s="106">
        <v>0</v>
      </c>
      <c r="AF4605" s="106">
        <v>0</v>
      </c>
      <c r="AG4605" s="106">
        <v>0</v>
      </c>
      <c r="AH4605" s="112"/>
      <c r="AI4605" s="112"/>
      <c r="AJ4605" s="112"/>
      <c r="AK4605" s="112"/>
      <c r="AL4605" s="112"/>
      <c r="AM4605" s="112"/>
      <c r="AN4605" s="114">
        <f t="shared" si="142"/>
        <v>0</v>
      </c>
      <c r="AO4605" s="114">
        <f t="shared" si="143"/>
        <v>23834988</v>
      </c>
      <c r="AP4605" s="114"/>
      <c r="AQ4605" s="114"/>
      <c r="AR4605" s="114"/>
      <c r="AS4605" s="114"/>
    </row>
    <row r="4606" spans="1:46" s="190" customFormat="1" ht="15" customHeight="1" x14ac:dyDescent="0.2">
      <c r="A4606" s="104"/>
      <c r="B4606" s="104">
        <f>VLOOKUP(BJB!$F$9:$F$5599,Ctrl!$B$4:$C$399,2,0)</f>
        <v>16</v>
      </c>
      <c r="C4606" s="104">
        <f>VLOOKUP(BJB!$G$9:$G$5599,Ctrl!$E$4:$F$399,2,0)</f>
        <v>9</v>
      </c>
      <c r="D4606" s="219">
        <v>1</v>
      </c>
      <c r="E4606" s="104" t="str">
        <f>VLOOKUP(BJB!$F$9:$F$5599,Ctrl!$B$4:$D$399,3,0)</f>
        <v>I</v>
      </c>
      <c r="F4606" s="139" t="s">
        <v>10525</v>
      </c>
      <c r="G4606" s="139" t="s">
        <v>10293</v>
      </c>
      <c r="H4606" s="125"/>
      <c r="I4606" s="220">
        <f>IF(G4605=BJB!$G163,I4605+1,1)</f>
        <v>1</v>
      </c>
      <c r="J4606" s="912" t="s">
        <v>24438</v>
      </c>
      <c r="K4606" s="121" t="s">
        <v>294</v>
      </c>
      <c r="L4606" s="227" t="s">
        <v>6477</v>
      </c>
      <c r="M4606" s="104" t="s">
        <v>295</v>
      </c>
      <c r="N4606" s="120">
        <v>40913</v>
      </c>
      <c r="O4606" s="105">
        <v>100000000</v>
      </c>
      <c r="P4606" s="105" t="s">
        <v>17389</v>
      </c>
      <c r="Q4606" s="120">
        <v>41348</v>
      </c>
      <c r="R4606" s="105">
        <v>130713338</v>
      </c>
      <c r="S4606" s="146" t="s">
        <v>293</v>
      </c>
      <c r="T4606" s="109">
        <v>41486</v>
      </c>
      <c r="U4606" s="112">
        <v>70000000</v>
      </c>
      <c r="V4606" s="109">
        <v>41486</v>
      </c>
      <c r="W4606" s="141">
        <v>70000000</v>
      </c>
      <c r="X4606" s="141">
        <v>0</v>
      </c>
      <c r="Y4606" s="141">
        <v>0</v>
      </c>
      <c r="Z4606" s="141">
        <v>0</v>
      </c>
      <c r="AA4606" s="114">
        <v>0</v>
      </c>
      <c r="AB4606" s="114"/>
      <c r="AC4606" s="112"/>
      <c r="AD4606" s="141"/>
      <c r="AE4606" s="106">
        <v>0</v>
      </c>
      <c r="AF4606" s="106">
        <v>0</v>
      </c>
      <c r="AG4606" s="106">
        <v>0</v>
      </c>
      <c r="AH4606" s="112"/>
      <c r="AI4606" s="112"/>
      <c r="AJ4606" s="112"/>
      <c r="AK4606" s="112"/>
      <c r="AL4606" s="112"/>
      <c r="AM4606" s="112"/>
      <c r="AN4606" s="114">
        <f t="shared" si="142"/>
        <v>0</v>
      </c>
      <c r="AO4606" s="114">
        <f t="shared" si="143"/>
        <v>70000000</v>
      </c>
      <c r="AP4606" s="114"/>
      <c r="AQ4606" s="114"/>
      <c r="AR4606" s="114"/>
      <c r="AS4606" s="114"/>
    </row>
    <row r="4607" spans="1:46" s="190" customFormat="1" ht="15" customHeight="1" x14ac:dyDescent="0.2">
      <c r="A4607" s="104"/>
      <c r="B4607" s="104">
        <f>VLOOKUP(BJB!$F$9:$F$5599,Ctrl!$B$4:$C$399,2,0)</f>
        <v>16</v>
      </c>
      <c r="C4607" s="104">
        <f>VLOOKUP(BJB!$G$9:$G$5599,Ctrl!$E$4:$F$399,2,0)</f>
        <v>9</v>
      </c>
      <c r="D4607" s="219">
        <v>1</v>
      </c>
      <c r="E4607" s="104" t="str">
        <f>VLOOKUP(BJB!$F$9:$F$5599,Ctrl!$B$4:$D$399,3,0)</f>
        <v>I</v>
      </c>
      <c r="F4607" s="139" t="s">
        <v>10525</v>
      </c>
      <c r="G4607" s="139" t="s">
        <v>10293</v>
      </c>
      <c r="H4607" s="125" t="s">
        <v>6388</v>
      </c>
      <c r="I4607" s="220">
        <f>IF(G4606=BJB!$G164,I4606+1,1)</f>
        <v>1</v>
      </c>
      <c r="J4607" s="912" t="s">
        <v>24439</v>
      </c>
      <c r="K4607" s="121" t="s">
        <v>296</v>
      </c>
      <c r="L4607" s="227" t="s">
        <v>6477</v>
      </c>
      <c r="M4607" s="104" t="s">
        <v>297</v>
      </c>
      <c r="N4607" s="120">
        <v>40961</v>
      </c>
      <c r="O4607" s="105">
        <v>85000000</v>
      </c>
      <c r="P4607" s="105" t="s">
        <v>17390</v>
      </c>
      <c r="Q4607" s="120">
        <v>41348</v>
      </c>
      <c r="R4607" s="105">
        <v>89080942</v>
      </c>
      <c r="S4607" s="146" t="s">
        <v>293</v>
      </c>
      <c r="T4607" s="109">
        <v>41486</v>
      </c>
      <c r="U4607" s="112">
        <v>59500000</v>
      </c>
      <c r="V4607" s="109">
        <v>41486</v>
      </c>
      <c r="W4607" s="141">
        <v>59500000</v>
      </c>
      <c r="X4607" s="141">
        <v>0</v>
      </c>
      <c r="Y4607" s="141">
        <v>0</v>
      </c>
      <c r="Z4607" s="141">
        <v>0</v>
      </c>
      <c r="AA4607" s="114">
        <v>45558562</v>
      </c>
      <c r="AB4607" s="114"/>
      <c r="AC4607" s="132"/>
      <c r="AD4607" s="141"/>
      <c r="AE4607" s="106">
        <v>0</v>
      </c>
      <c r="AF4607" s="106">
        <v>0</v>
      </c>
      <c r="AG4607" s="106">
        <v>0</v>
      </c>
      <c r="AH4607" s="112"/>
      <c r="AI4607" s="112"/>
      <c r="AJ4607" s="112"/>
      <c r="AK4607" s="119"/>
      <c r="AL4607" s="112"/>
      <c r="AM4607" s="112"/>
      <c r="AN4607" s="114">
        <f t="shared" si="142"/>
        <v>45558562</v>
      </c>
      <c r="AO4607" s="114">
        <f t="shared" si="143"/>
        <v>13941438</v>
      </c>
      <c r="AP4607" s="114"/>
      <c r="AQ4607" s="114"/>
      <c r="AR4607" s="114"/>
      <c r="AS4607" s="114"/>
    </row>
    <row r="4608" spans="1:46" s="190" customFormat="1" ht="15" customHeight="1" x14ac:dyDescent="0.2">
      <c r="A4608" s="104"/>
      <c r="B4608" s="104">
        <f>VLOOKUP(BJB!$F$9:$F$5599,Ctrl!$B$4:$C$399,2,0)</f>
        <v>16</v>
      </c>
      <c r="C4608" s="104">
        <f>VLOOKUP(BJB!$G$9:$G$5599,Ctrl!$E$4:$F$399,2,0)</f>
        <v>9</v>
      </c>
      <c r="D4608" s="219">
        <v>1</v>
      </c>
      <c r="E4608" s="104" t="str">
        <f>VLOOKUP(BJB!$F$9:$F$5599,Ctrl!$B$4:$D$399,3,0)</f>
        <v>I</v>
      </c>
      <c r="F4608" s="139" t="s">
        <v>10525</v>
      </c>
      <c r="G4608" s="139" t="s">
        <v>10293</v>
      </c>
      <c r="H4608" s="125" t="s">
        <v>6389</v>
      </c>
      <c r="I4608" s="220">
        <f>IF(G4607=BJB!$G165,I4607+1,1)</f>
        <v>1</v>
      </c>
      <c r="J4608" s="912" t="s">
        <v>24440</v>
      </c>
      <c r="K4608" s="121" t="s">
        <v>298</v>
      </c>
      <c r="L4608" s="227" t="s">
        <v>6477</v>
      </c>
      <c r="M4608" s="104" t="s">
        <v>299</v>
      </c>
      <c r="N4608" s="120">
        <v>41026</v>
      </c>
      <c r="O4608" s="105">
        <v>200000000</v>
      </c>
      <c r="P4608" s="105" t="s">
        <v>17391</v>
      </c>
      <c r="Q4608" s="120">
        <v>41348</v>
      </c>
      <c r="R4608" s="105">
        <v>236335762</v>
      </c>
      <c r="S4608" s="146" t="s">
        <v>293</v>
      </c>
      <c r="T4608" s="109">
        <v>41486</v>
      </c>
      <c r="U4608" s="112">
        <v>140000000</v>
      </c>
      <c r="V4608" s="109">
        <v>41486</v>
      </c>
      <c r="W4608" s="141">
        <v>140000000</v>
      </c>
      <c r="X4608" s="141">
        <v>0</v>
      </c>
      <c r="Y4608" s="141">
        <v>0</v>
      </c>
      <c r="Z4608" s="141">
        <v>0</v>
      </c>
      <c r="AA4608" s="114">
        <v>69164913</v>
      </c>
      <c r="AB4608" s="114"/>
      <c r="AC4608" s="132"/>
      <c r="AD4608" s="141"/>
      <c r="AE4608" s="106">
        <v>0</v>
      </c>
      <c r="AF4608" s="106">
        <v>0</v>
      </c>
      <c r="AG4608" s="106">
        <v>0</v>
      </c>
      <c r="AH4608" s="112"/>
      <c r="AI4608" s="112"/>
      <c r="AJ4608" s="112"/>
      <c r="AK4608" s="119"/>
      <c r="AL4608" s="112"/>
      <c r="AM4608" s="112"/>
      <c r="AN4608" s="114">
        <f t="shared" si="142"/>
        <v>69164913</v>
      </c>
      <c r="AO4608" s="114">
        <f t="shared" si="143"/>
        <v>70835087</v>
      </c>
      <c r="AP4608" s="114"/>
      <c r="AQ4608" s="114"/>
      <c r="AR4608" s="114"/>
      <c r="AS4608" s="114"/>
    </row>
    <row r="4609" spans="1:45" s="190" customFormat="1" ht="15" customHeight="1" x14ac:dyDescent="0.2">
      <c r="A4609" s="104"/>
      <c r="B4609" s="104">
        <f>VLOOKUP(BJB!$F$9:$F$5599,Ctrl!$B$4:$C$399,2,0)</f>
        <v>16</v>
      </c>
      <c r="C4609" s="104">
        <f>VLOOKUP(BJB!$G$9:$G$5599,Ctrl!$E$4:$F$399,2,0)</f>
        <v>9</v>
      </c>
      <c r="D4609" s="219">
        <v>1</v>
      </c>
      <c r="E4609" s="104" t="str">
        <f>VLOOKUP(BJB!$F$9:$F$5599,Ctrl!$B$4:$D$399,3,0)</f>
        <v>I</v>
      </c>
      <c r="F4609" s="139" t="s">
        <v>10525</v>
      </c>
      <c r="G4609" s="139" t="s">
        <v>10293</v>
      </c>
      <c r="H4609" s="125"/>
      <c r="I4609" s="220">
        <f>IF(G4608=BJB!$G166,I4608+1,1)</f>
        <v>1</v>
      </c>
      <c r="J4609" s="912" t="s">
        <v>24441</v>
      </c>
      <c r="K4609" s="121" t="s">
        <v>300</v>
      </c>
      <c r="L4609" s="227" t="s">
        <v>6477</v>
      </c>
      <c r="M4609" s="104" t="s">
        <v>301</v>
      </c>
      <c r="N4609" s="120">
        <v>41211</v>
      </c>
      <c r="O4609" s="105">
        <v>90000000</v>
      </c>
      <c r="P4609" s="105" t="s">
        <v>17392</v>
      </c>
      <c r="Q4609" s="120">
        <v>41475</v>
      </c>
      <c r="R4609" s="105">
        <v>108188353</v>
      </c>
      <c r="S4609" s="146" t="s">
        <v>302</v>
      </c>
      <c r="T4609" s="109">
        <v>41516</v>
      </c>
      <c r="U4609" s="141">
        <v>63000000</v>
      </c>
      <c r="V4609" s="109">
        <v>41516</v>
      </c>
      <c r="W4609" s="141">
        <v>63000000</v>
      </c>
      <c r="X4609" s="141">
        <v>0</v>
      </c>
      <c r="Y4609" s="141">
        <v>0</v>
      </c>
      <c r="Z4609" s="141">
        <v>0</v>
      </c>
      <c r="AA4609" s="114">
        <v>0</v>
      </c>
      <c r="AB4609" s="114"/>
      <c r="AC4609" s="141"/>
      <c r="AD4609" s="141"/>
      <c r="AE4609" s="106">
        <v>0</v>
      </c>
      <c r="AF4609" s="106">
        <v>0</v>
      </c>
      <c r="AG4609" s="106">
        <v>0</v>
      </c>
      <c r="AH4609" s="141"/>
      <c r="AI4609" s="141"/>
      <c r="AJ4609" s="141"/>
      <c r="AK4609" s="141"/>
      <c r="AL4609" s="141"/>
      <c r="AM4609" s="141"/>
      <c r="AN4609" s="114">
        <f t="shared" si="142"/>
        <v>0</v>
      </c>
      <c r="AO4609" s="114">
        <f t="shared" si="143"/>
        <v>63000000</v>
      </c>
      <c r="AP4609" s="114"/>
      <c r="AQ4609" s="114"/>
      <c r="AR4609" s="114"/>
      <c r="AS4609" s="114"/>
    </row>
    <row r="4610" spans="1:45" s="190" customFormat="1" ht="15" customHeight="1" x14ac:dyDescent="0.2">
      <c r="A4610" s="104"/>
      <c r="B4610" s="104">
        <f>VLOOKUP(BJB!$F$9:$F$5599,Ctrl!$B$4:$C$399,2,0)</f>
        <v>16</v>
      </c>
      <c r="C4610" s="104">
        <f>VLOOKUP(BJB!$G$9:$G$5599,Ctrl!$E$4:$F$399,2,0)</f>
        <v>9</v>
      </c>
      <c r="D4610" s="219">
        <v>1</v>
      </c>
      <c r="E4610" s="104" t="str">
        <f>VLOOKUP(BJB!$F$9:$F$5599,Ctrl!$B$4:$D$399,3,0)</f>
        <v>I</v>
      </c>
      <c r="F4610" s="139" t="s">
        <v>10525</v>
      </c>
      <c r="G4610" s="139" t="s">
        <v>10293</v>
      </c>
      <c r="H4610" s="125"/>
      <c r="I4610" s="220">
        <f>IF(G4609=BJB!$G167,I4609+1,1)</f>
        <v>1</v>
      </c>
      <c r="J4610" s="912" t="s">
        <v>24442</v>
      </c>
      <c r="K4610" s="121" t="s">
        <v>303</v>
      </c>
      <c r="L4610" s="227" t="s">
        <v>6477</v>
      </c>
      <c r="M4610" s="104" t="s">
        <v>304</v>
      </c>
      <c r="N4610" s="120">
        <v>41026</v>
      </c>
      <c r="O4610" s="107">
        <v>200000000</v>
      </c>
      <c r="P4610" s="105" t="s">
        <v>17393</v>
      </c>
      <c r="Q4610" s="120">
        <v>41358</v>
      </c>
      <c r="R4610" s="105">
        <v>199050431</v>
      </c>
      <c r="S4610" s="146" t="s">
        <v>124</v>
      </c>
      <c r="T4610" s="109">
        <v>41547</v>
      </c>
      <c r="U4610" s="116">
        <v>140000000</v>
      </c>
      <c r="V4610" s="109">
        <v>41543</v>
      </c>
      <c r="W4610" s="141">
        <v>140000000</v>
      </c>
      <c r="X4610" s="141">
        <v>0</v>
      </c>
      <c r="Y4610" s="141">
        <v>0</v>
      </c>
      <c r="Z4610" s="141">
        <v>0</v>
      </c>
      <c r="AA4610" s="114">
        <v>96950000</v>
      </c>
      <c r="AB4610" s="114"/>
      <c r="AC4610" s="116"/>
      <c r="AD4610" s="141"/>
      <c r="AE4610" s="106">
        <v>0</v>
      </c>
      <c r="AF4610" s="106">
        <v>0</v>
      </c>
      <c r="AG4610" s="106">
        <v>0</v>
      </c>
      <c r="AH4610" s="116"/>
      <c r="AI4610" s="116"/>
      <c r="AJ4610" s="116"/>
      <c r="AK4610" s="116"/>
      <c r="AL4610" s="116"/>
      <c r="AM4610" s="116"/>
      <c r="AN4610" s="114">
        <f t="shared" si="142"/>
        <v>96950000</v>
      </c>
      <c r="AO4610" s="114">
        <f t="shared" si="143"/>
        <v>43050000</v>
      </c>
      <c r="AP4610" s="114"/>
      <c r="AQ4610" s="114"/>
      <c r="AR4610" s="114"/>
      <c r="AS4610" s="114"/>
    </row>
    <row r="4611" spans="1:45" s="190" customFormat="1" ht="15" customHeight="1" x14ac:dyDescent="0.2">
      <c r="A4611" s="104"/>
      <c r="B4611" s="104">
        <f>VLOOKUP(BJB!$F$9:$F$5599,Ctrl!$B$4:$C$399,2,0)</f>
        <v>16</v>
      </c>
      <c r="C4611" s="104">
        <f>VLOOKUP(BJB!$G$9:$G$5599,Ctrl!$E$4:$F$399,2,0)</f>
        <v>9</v>
      </c>
      <c r="D4611" s="219">
        <v>1</v>
      </c>
      <c r="E4611" s="104" t="str">
        <f>VLOOKUP(BJB!$F$9:$F$5599,Ctrl!$B$4:$D$399,3,0)</f>
        <v>I</v>
      </c>
      <c r="F4611" s="139" t="s">
        <v>10525</v>
      </c>
      <c r="G4611" s="139" t="s">
        <v>10293</v>
      </c>
      <c r="H4611" s="125"/>
      <c r="I4611" s="220">
        <f>IF(G4610=BJB!$G168,I4610+1,1)</f>
        <v>1</v>
      </c>
      <c r="J4611" s="912" t="s">
        <v>24443</v>
      </c>
      <c r="K4611" s="121" t="s">
        <v>305</v>
      </c>
      <c r="L4611" s="227" t="s">
        <v>6477</v>
      </c>
      <c r="M4611" s="104" t="s">
        <v>306</v>
      </c>
      <c r="N4611" s="120">
        <v>41050</v>
      </c>
      <c r="O4611" s="107">
        <v>250000000</v>
      </c>
      <c r="P4611" s="105" t="s">
        <v>17394</v>
      </c>
      <c r="Q4611" s="120">
        <v>41445</v>
      </c>
      <c r="R4611" s="105">
        <v>246836841</v>
      </c>
      <c r="S4611" s="146" t="s">
        <v>124</v>
      </c>
      <c r="T4611" s="109">
        <v>41547</v>
      </c>
      <c r="U4611" s="116">
        <v>167103631</v>
      </c>
      <c r="V4611" s="109">
        <v>41543</v>
      </c>
      <c r="W4611" s="141">
        <v>167103631</v>
      </c>
      <c r="X4611" s="141">
        <v>0</v>
      </c>
      <c r="Y4611" s="141">
        <v>0</v>
      </c>
      <c r="Z4611" s="141">
        <v>0</v>
      </c>
      <c r="AA4611" s="114">
        <v>0</v>
      </c>
      <c r="AB4611" s="114"/>
      <c r="AC4611" s="116"/>
      <c r="AD4611" s="141"/>
      <c r="AE4611" s="106">
        <v>0</v>
      </c>
      <c r="AF4611" s="106">
        <v>0</v>
      </c>
      <c r="AG4611" s="106">
        <v>0</v>
      </c>
      <c r="AH4611" s="116"/>
      <c r="AI4611" s="116"/>
      <c r="AJ4611" s="116"/>
      <c r="AK4611" s="116"/>
      <c r="AL4611" s="116"/>
      <c r="AM4611" s="116"/>
      <c r="AN4611" s="114">
        <f t="shared" si="142"/>
        <v>0</v>
      </c>
      <c r="AO4611" s="114">
        <f t="shared" si="143"/>
        <v>167103631</v>
      </c>
      <c r="AP4611" s="114"/>
      <c r="AQ4611" s="114"/>
      <c r="AR4611" s="114"/>
      <c r="AS4611" s="114"/>
    </row>
    <row r="4612" spans="1:45" s="190" customFormat="1" ht="15" customHeight="1" x14ac:dyDescent="0.2">
      <c r="A4612" s="104"/>
      <c r="B4612" s="104">
        <f>VLOOKUP(BJB!$F$9:$F$5599,Ctrl!$B$4:$C$399,2,0)</f>
        <v>16</v>
      </c>
      <c r="C4612" s="104">
        <f>VLOOKUP(BJB!$G$9:$G$5599,Ctrl!$E$4:$F$399,2,0)</f>
        <v>9</v>
      </c>
      <c r="D4612" s="219">
        <v>1</v>
      </c>
      <c r="E4612" s="104" t="str">
        <f>VLOOKUP(BJB!$F$9:$F$5599,Ctrl!$B$4:$D$399,3,0)</f>
        <v>I</v>
      </c>
      <c r="F4612" s="139" t="s">
        <v>10525</v>
      </c>
      <c r="G4612" s="139" t="s">
        <v>10293</v>
      </c>
      <c r="H4612" s="125">
        <v>1120309001113</v>
      </c>
      <c r="I4612" s="220">
        <f>IF(G4611=BJB!$G169,I4611+1,1)</f>
        <v>1</v>
      </c>
      <c r="J4612" s="912" t="s">
        <v>24444</v>
      </c>
      <c r="K4612" s="121" t="s">
        <v>307</v>
      </c>
      <c r="L4612" s="227" t="s">
        <v>6477</v>
      </c>
      <c r="M4612" s="104" t="s">
        <v>304</v>
      </c>
      <c r="N4612" s="120">
        <v>41026</v>
      </c>
      <c r="O4612" s="107">
        <v>165000000</v>
      </c>
      <c r="P4612" s="105" t="s">
        <v>17395</v>
      </c>
      <c r="Q4612" s="120">
        <v>41348</v>
      </c>
      <c r="R4612" s="105">
        <v>168689202</v>
      </c>
      <c r="S4612" s="146" t="s">
        <v>124</v>
      </c>
      <c r="T4612" s="109">
        <v>41547</v>
      </c>
      <c r="U4612" s="116">
        <v>115500000</v>
      </c>
      <c r="V4612" s="109">
        <v>41543</v>
      </c>
      <c r="W4612" s="141">
        <v>115500000</v>
      </c>
      <c r="X4612" s="141">
        <v>0</v>
      </c>
      <c r="Y4612" s="141">
        <v>0</v>
      </c>
      <c r="Z4612" s="141">
        <v>0</v>
      </c>
      <c r="AA4612" s="114">
        <v>1033736</v>
      </c>
      <c r="AB4612" s="114"/>
      <c r="AC4612" s="132"/>
      <c r="AD4612" s="141"/>
      <c r="AE4612" s="106">
        <v>0</v>
      </c>
      <c r="AF4612" s="106">
        <v>0</v>
      </c>
      <c r="AG4612" s="106">
        <v>0</v>
      </c>
      <c r="AH4612" s="116"/>
      <c r="AI4612" s="116"/>
      <c r="AJ4612" s="116"/>
      <c r="AK4612" s="154"/>
      <c r="AL4612" s="116"/>
      <c r="AM4612" s="116"/>
      <c r="AN4612" s="114">
        <f t="shared" si="142"/>
        <v>1033736</v>
      </c>
      <c r="AO4612" s="114">
        <f t="shared" si="143"/>
        <v>114466264</v>
      </c>
      <c r="AP4612" s="114"/>
      <c r="AQ4612" s="114"/>
      <c r="AR4612" s="114"/>
      <c r="AS4612" s="114"/>
    </row>
    <row r="4613" spans="1:45" s="190" customFormat="1" ht="15" customHeight="1" x14ac:dyDescent="0.2">
      <c r="A4613" s="104"/>
      <c r="B4613" s="104">
        <f>VLOOKUP(BJB!$F$9:$F$5599,Ctrl!$B$4:$C$399,2,0)</f>
        <v>16</v>
      </c>
      <c r="C4613" s="104">
        <f>VLOOKUP(BJB!$G$9:$G$5599,Ctrl!$E$4:$F$399,2,0)</f>
        <v>9</v>
      </c>
      <c r="D4613" s="219">
        <v>1</v>
      </c>
      <c r="E4613" s="104" t="str">
        <f>VLOOKUP(BJB!$F$9:$F$5599,Ctrl!$B$4:$D$399,3,0)</f>
        <v>I</v>
      </c>
      <c r="F4613" s="139" t="s">
        <v>10525</v>
      </c>
      <c r="G4613" s="139" t="s">
        <v>10293</v>
      </c>
      <c r="H4613" s="125" t="s">
        <v>7579</v>
      </c>
      <c r="I4613" s="220">
        <f>IF(G4612=BJB!$G170,I4612+1,1)</f>
        <v>1</v>
      </c>
      <c r="J4613" s="891" t="s">
        <v>18538</v>
      </c>
      <c r="K4613" s="121" t="s">
        <v>308</v>
      </c>
      <c r="L4613" s="227" t="s">
        <v>6477</v>
      </c>
      <c r="M4613" s="104" t="s">
        <v>306</v>
      </c>
      <c r="N4613" s="120">
        <v>41050</v>
      </c>
      <c r="O4613" s="107">
        <v>90000000</v>
      </c>
      <c r="P4613" s="105" t="s">
        <v>17396</v>
      </c>
      <c r="Q4613" s="120">
        <v>41445</v>
      </c>
      <c r="R4613" s="105">
        <v>91994475</v>
      </c>
      <c r="S4613" s="146" t="s">
        <v>124</v>
      </c>
      <c r="T4613" s="109">
        <v>41547</v>
      </c>
      <c r="U4613" s="116">
        <v>62327706</v>
      </c>
      <c r="V4613" s="109">
        <v>41543</v>
      </c>
      <c r="W4613" s="141">
        <v>62327706</v>
      </c>
      <c r="X4613" s="141">
        <v>0</v>
      </c>
      <c r="Y4613" s="141">
        <v>0</v>
      </c>
      <c r="Z4613" s="141">
        <v>0</v>
      </c>
      <c r="AA4613" s="114">
        <v>20665034</v>
      </c>
      <c r="AB4613" s="114">
        <v>844501</v>
      </c>
      <c r="AC4613" s="132"/>
      <c r="AD4613" s="141">
        <v>1689002</v>
      </c>
      <c r="AE4613" s="106">
        <v>0</v>
      </c>
      <c r="AF4613" s="106">
        <v>844501</v>
      </c>
      <c r="AG4613" s="106">
        <v>0</v>
      </c>
      <c r="AH4613" s="124"/>
      <c r="AI4613" s="222"/>
      <c r="AJ4613" s="230"/>
      <c r="AK4613" s="116"/>
      <c r="AL4613" s="116"/>
      <c r="AM4613" s="116"/>
      <c r="AN4613" s="114">
        <f t="shared" si="142"/>
        <v>24043038</v>
      </c>
      <c r="AO4613" s="114">
        <f t="shared" si="143"/>
        <v>38284668</v>
      </c>
      <c r="AP4613" s="114"/>
      <c r="AQ4613" s="114"/>
      <c r="AR4613" s="114"/>
      <c r="AS4613" s="114"/>
    </row>
    <row r="4614" spans="1:45" s="190" customFormat="1" ht="15" customHeight="1" x14ac:dyDescent="0.2">
      <c r="A4614" s="104"/>
      <c r="B4614" s="104">
        <f>VLOOKUP(BJB!$F$9:$F$5599,Ctrl!$B$4:$C$399,2,0)</f>
        <v>16</v>
      </c>
      <c r="C4614" s="104">
        <f>VLOOKUP(BJB!$G$9:$G$5599,Ctrl!$E$4:$F$399,2,0)</f>
        <v>9</v>
      </c>
      <c r="D4614" s="219">
        <v>1</v>
      </c>
      <c r="E4614" s="104" t="str">
        <f>VLOOKUP(BJB!$F$9:$F$5599,Ctrl!$B$4:$D$399,3,0)</f>
        <v>I</v>
      </c>
      <c r="F4614" s="139" t="s">
        <v>10525</v>
      </c>
      <c r="G4614" s="139" t="s">
        <v>10293</v>
      </c>
      <c r="H4614" s="887" t="s">
        <v>14801</v>
      </c>
      <c r="I4614" s="220">
        <f>IF(G4613=BJB!$G171,I4613+1,1)</f>
        <v>1</v>
      </c>
      <c r="J4614" s="891" t="s">
        <v>18539</v>
      </c>
      <c r="K4614" s="121" t="s">
        <v>5322</v>
      </c>
      <c r="L4614" s="227" t="s">
        <v>6477</v>
      </c>
      <c r="M4614" s="104" t="s">
        <v>304</v>
      </c>
      <c r="N4614" s="120">
        <v>41026</v>
      </c>
      <c r="O4614" s="107">
        <v>175000000</v>
      </c>
      <c r="P4614" s="105" t="s">
        <v>6222</v>
      </c>
      <c r="Q4614" s="120" t="s">
        <v>6222</v>
      </c>
      <c r="R4614" s="890">
        <v>0</v>
      </c>
      <c r="S4614" s="146" t="s">
        <v>124</v>
      </c>
      <c r="T4614" s="109">
        <v>41547</v>
      </c>
      <c r="U4614" s="116">
        <v>106876477</v>
      </c>
      <c r="V4614" s="109" t="s">
        <v>6222</v>
      </c>
      <c r="W4614" s="141">
        <v>0</v>
      </c>
      <c r="X4614" s="141">
        <v>0</v>
      </c>
      <c r="Y4614" s="141">
        <v>0</v>
      </c>
      <c r="Z4614" s="141">
        <v>0</v>
      </c>
      <c r="AA4614" s="114">
        <v>8865616</v>
      </c>
      <c r="AB4614" s="114">
        <f>3591217+1995121</f>
        <v>5586338</v>
      </c>
      <c r="AC4614" s="132">
        <v>1596096</v>
      </c>
      <c r="AD4614" s="141">
        <v>798048</v>
      </c>
      <c r="AE4614" s="106">
        <v>0</v>
      </c>
      <c r="AF4614" s="106">
        <v>790068</v>
      </c>
      <c r="AG4614" s="106">
        <v>0</v>
      </c>
      <c r="AH4614" s="222"/>
      <c r="AI4614" s="222"/>
      <c r="AJ4614" s="230"/>
      <c r="AK4614" s="116"/>
      <c r="AL4614" s="116"/>
      <c r="AM4614" s="116"/>
      <c r="AN4614" s="114">
        <f t="shared" si="142"/>
        <v>17636166</v>
      </c>
      <c r="AO4614" s="114">
        <f t="shared" si="143"/>
        <v>89240311</v>
      </c>
      <c r="AP4614" s="114"/>
      <c r="AQ4614" s="114"/>
      <c r="AR4614" s="114"/>
      <c r="AS4614" s="114"/>
    </row>
    <row r="4615" spans="1:45" s="190" customFormat="1" ht="15" customHeight="1" x14ac:dyDescent="0.2">
      <c r="A4615" s="104"/>
      <c r="B4615" s="104">
        <f>VLOOKUP(BJB!$F$9:$F$5599,Ctrl!$B$4:$C$399,2,0)</f>
        <v>16</v>
      </c>
      <c r="C4615" s="104">
        <f>VLOOKUP(BJB!$G$9:$G$5599,Ctrl!$E$4:$F$399,2,0)</f>
        <v>9</v>
      </c>
      <c r="D4615" s="219">
        <v>1</v>
      </c>
      <c r="E4615" s="104" t="str">
        <f>VLOOKUP(BJB!$F$9:$F$5599,Ctrl!$B$4:$D$399,3,0)</f>
        <v>I</v>
      </c>
      <c r="F4615" s="139" t="s">
        <v>10525</v>
      </c>
      <c r="G4615" s="139" t="s">
        <v>10293</v>
      </c>
      <c r="H4615" s="125"/>
      <c r="I4615" s="220">
        <f>IF(G4614=BJB!$G172,I4614+1,1)</f>
        <v>1</v>
      </c>
      <c r="J4615" s="912" t="s">
        <v>24445</v>
      </c>
      <c r="K4615" s="121" t="s">
        <v>309</v>
      </c>
      <c r="L4615" s="227" t="s">
        <v>6477</v>
      </c>
      <c r="M4615" s="104" t="s">
        <v>310</v>
      </c>
      <c r="N4615" s="120">
        <v>40725</v>
      </c>
      <c r="O4615" s="107">
        <v>25000000</v>
      </c>
      <c r="P4615" s="105" t="s">
        <v>17397</v>
      </c>
      <c r="Q4615" s="120">
        <v>41463</v>
      </c>
      <c r="R4615" s="105">
        <v>11942621</v>
      </c>
      <c r="S4615" s="146" t="s">
        <v>124</v>
      </c>
      <c r="T4615" s="109">
        <v>41547</v>
      </c>
      <c r="U4615" s="116">
        <v>8324119</v>
      </c>
      <c r="V4615" s="109">
        <v>41543</v>
      </c>
      <c r="W4615" s="141">
        <v>8324119</v>
      </c>
      <c r="X4615" s="141">
        <v>0</v>
      </c>
      <c r="Y4615" s="141">
        <v>0</v>
      </c>
      <c r="Z4615" s="141">
        <v>0</v>
      </c>
      <c r="AA4615" s="114">
        <v>8324119</v>
      </c>
      <c r="AB4615" s="114"/>
      <c r="AC4615" s="116"/>
      <c r="AD4615" s="141"/>
      <c r="AE4615" s="106">
        <v>0</v>
      </c>
      <c r="AF4615" s="106">
        <v>0</v>
      </c>
      <c r="AG4615" s="106">
        <v>0</v>
      </c>
      <c r="AH4615" s="116"/>
      <c r="AI4615" s="116"/>
      <c r="AJ4615" s="116"/>
      <c r="AK4615" s="116"/>
      <c r="AL4615" s="116"/>
      <c r="AM4615" s="116"/>
      <c r="AN4615" s="114">
        <f t="shared" si="142"/>
        <v>8324119</v>
      </c>
      <c r="AO4615" s="114">
        <f t="shared" si="143"/>
        <v>0</v>
      </c>
      <c r="AP4615" s="114"/>
      <c r="AQ4615" s="114"/>
      <c r="AR4615" s="114"/>
      <c r="AS4615" s="114"/>
    </row>
    <row r="4616" spans="1:45" s="190" customFormat="1" ht="15" customHeight="1" x14ac:dyDescent="0.2">
      <c r="A4616" s="104"/>
      <c r="B4616" s="104">
        <f>VLOOKUP(BJB!$F$9:$F$5599,Ctrl!$B$4:$C$399,2,0)</f>
        <v>16</v>
      </c>
      <c r="C4616" s="104">
        <f>VLOOKUP(BJB!$G$9:$G$5599,Ctrl!$E$4:$F$399,2,0)</f>
        <v>9</v>
      </c>
      <c r="D4616" s="219">
        <v>1</v>
      </c>
      <c r="E4616" s="104" t="str">
        <f>VLOOKUP(BJB!$F$9:$F$5599,Ctrl!$B$4:$D$399,3,0)</f>
        <v>I</v>
      </c>
      <c r="F4616" s="139" t="s">
        <v>10525</v>
      </c>
      <c r="G4616" s="139" t="s">
        <v>10293</v>
      </c>
      <c r="H4616" s="125"/>
      <c r="I4616" s="220">
        <f>IF(G4615=BJB!$G173,I4615+1,1)</f>
        <v>1</v>
      </c>
      <c r="J4616" s="912" t="s">
        <v>24446</v>
      </c>
      <c r="K4616" s="121" t="s">
        <v>2433</v>
      </c>
      <c r="L4616" s="227" t="s">
        <v>6477</v>
      </c>
      <c r="M4616" s="127" t="s">
        <v>4955</v>
      </c>
      <c r="N4616" s="128">
        <v>41169</v>
      </c>
      <c r="O4616" s="140">
        <v>150000000</v>
      </c>
      <c r="P4616" s="105" t="s">
        <v>17398</v>
      </c>
      <c r="Q4616" s="120">
        <v>41501</v>
      </c>
      <c r="R4616" s="105">
        <v>157460202</v>
      </c>
      <c r="S4616" s="146" t="s">
        <v>4954</v>
      </c>
      <c r="T4616" s="109">
        <v>41639</v>
      </c>
      <c r="U4616" s="116">
        <v>105000000</v>
      </c>
      <c r="V4616" s="109">
        <v>41639</v>
      </c>
      <c r="W4616" s="141">
        <v>105000000</v>
      </c>
      <c r="X4616" s="141">
        <v>0</v>
      </c>
      <c r="Y4616" s="141">
        <v>0</v>
      </c>
      <c r="Z4616" s="141">
        <v>0</v>
      </c>
      <c r="AA4616" s="114">
        <v>105000000</v>
      </c>
      <c r="AB4616" s="114"/>
      <c r="AC4616" s="116"/>
      <c r="AD4616" s="141"/>
      <c r="AE4616" s="106">
        <v>0</v>
      </c>
      <c r="AF4616" s="106">
        <v>0</v>
      </c>
      <c r="AG4616" s="106">
        <v>0</v>
      </c>
      <c r="AH4616" s="116"/>
      <c r="AI4616" s="116"/>
      <c r="AJ4616" s="116"/>
      <c r="AK4616" s="116"/>
      <c r="AL4616" s="116"/>
      <c r="AM4616" s="116"/>
      <c r="AN4616" s="114">
        <f t="shared" si="142"/>
        <v>105000000</v>
      </c>
      <c r="AO4616" s="114">
        <f t="shared" si="143"/>
        <v>0</v>
      </c>
      <c r="AP4616" s="114"/>
      <c r="AQ4616" s="114"/>
      <c r="AR4616" s="114"/>
      <c r="AS4616" s="114"/>
    </row>
    <row r="4617" spans="1:45" s="190" customFormat="1" ht="15" customHeight="1" x14ac:dyDescent="0.2">
      <c r="A4617" s="104"/>
      <c r="B4617" s="104">
        <f>VLOOKUP(BJB!$F$9:$F$5599,Ctrl!$B$4:$C$399,2,0)</f>
        <v>16</v>
      </c>
      <c r="C4617" s="104">
        <f>VLOOKUP(BJB!$G$9:$G$5599,Ctrl!$E$4:$F$399,2,0)</f>
        <v>9</v>
      </c>
      <c r="D4617" s="219">
        <v>1</v>
      </c>
      <c r="E4617" s="104" t="str">
        <f>VLOOKUP(BJB!$F$9:$F$5599,Ctrl!$B$4:$D$399,3,0)</f>
        <v>I</v>
      </c>
      <c r="F4617" s="139" t="s">
        <v>10525</v>
      </c>
      <c r="G4617" s="139" t="s">
        <v>10293</v>
      </c>
      <c r="H4617" s="125"/>
      <c r="I4617" s="220">
        <f>IF(G4616=BJB!$G174,I4616+1,1)</f>
        <v>1</v>
      </c>
      <c r="J4617" s="912" t="s">
        <v>24447</v>
      </c>
      <c r="K4617" s="121" t="s">
        <v>5148</v>
      </c>
      <c r="L4617" s="227" t="s">
        <v>6476</v>
      </c>
      <c r="M4617" s="127" t="s">
        <v>869</v>
      </c>
      <c r="N4617" s="128">
        <v>40140</v>
      </c>
      <c r="O4617" s="140">
        <v>65595833</v>
      </c>
      <c r="P4617" s="105" t="s">
        <v>6222</v>
      </c>
      <c r="Q4617" s="120" t="s">
        <v>6222</v>
      </c>
      <c r="R4617" s="890">
        <v>0</v>
      </c>
      <c r="S4617" s="146" t="s">
        <v>5094</v>
      </c>
      <c r="T4617" s="109">
        <v>41652</v>
      </c>
      <c r="U4617" s="116">
        <v>454997</v>
      </c>
      <c r="V4617" s="109" t="s">
        <v>6222</v>
      </c>
      <c r="W4617" s="141">
        <v>0</v>
      </c>
      <c r="X4617" s="141">
        <v>0</v>
      </c>
      <c r="Y4617" s="141">
        <v>0</v>
      </c>
      <c r="Z4617" s="141">
        <v>0</v>
      </c>
      <c r="AA4617" s="114">
        <v>0</v>
      </c>
      <c r="AB4617" s="114"/>
      <c r="AC4617" s="116"/>
      <c r="AD4617" s="141"/>
      <c r="AE4617" s="106">
        <v>0</v>
      </c>
      <c r="AF4617" s="106">
        <v>0</v>
      </c>
      <c r="AG4617" s="106">
        <v>0</v>
      </c>
      <c r="AH4617" s="116"/>
      <c r="AI4617" s="116"/>
      <c r="AJ4617" s="116"/>
      <c r="AK4617" s="116"/>
      <c r="AL4617" s="116"/>
      <c r="AM4617" s="116"/>
      <c r="AN4617" s="114">
        <f t="shared" ref="AN4617:AN4680" si="144">SUM(AA4617:AM4617)</f>
        <v>0</v>
      </c>
      <c r="AO4617" s="114">
        <f t="shared" ref="AO4617:AO4680" si="145">IF((U4617-AN4617)&lt;0,ABS(0),(U4617-AN4617))</f>
        <v>454997</v>
      </c>
      <c r="AP4617" s="114"/>
      <c r="AQ4617" s="114"/>
      <c r="AR4617" s="114"/>
      <c r="AS4617" s="114"/>
    </row>
    <row r="4618" spans="1:45" s="190" customFormat="1" ht="15" customHeight="1" x14ac:dyDescent="0.2">
      <c r="A4618" s="104"/>
      <c r="B4618" s="104">
        <f>VLOOKUP(BJB!$F$9:$F$5599,Ctrl!$B$4:$C$399,2,0)</f>
        <v>16</v>
      </c>
      <c r="C4618" s="104">
        <f>VLOOKUP(BJB!$G$9:$G$5599,Ctrl!$E$4:$F$399,2,0)</f>
        <v>9</v>
      </c>
      <c r="D4618" s="219">
        <v>1</v>
      </c>
      <c r="E4618" s="104" t="str">
        <f>VLOOKUP(BJB!$F$9:$F$5599,Ctrl!$B$4:$D$399,3,0)</f>
        <v>I</v>
      </c>
      <c r="F4618" s="139" t="s">
        <v>10525</v>
      </c>
      <c r="G4618" s="139" t="s">
        <v>10293</v>
      </c>
      <c r="H4618" s="125" t="s">
        <v>6387</v>
      </c>
      <c r="I4618" s="220">
        <f>IF(G4617=BJB!$G175,I4617+1,1)</f>
        <v>1</v>
      </c>
      <c r="J4618" s="891" t="s">
        <v>18540</v>
      </c>
      <c r="K4618" s="121" t="s">
        <v>5268</v>
      </c>
      <c r="L4618" s="227" t="s">
        <v>6477</v>
      </c>
      <c r="M4618" s="127" t="s">
        <v>5269</v>
      </c>
      <c r="N4618" s="128">
        <v>41012</v>
      </c>
      <c r="O4618" s="140">
        <v>250000000</v>
      </c>
      <c r="P4618" s="105" t="s">
        <v>17399</v>
      </c>
      <c r="Q4618" s="120">
        <v>41566</v>
      </c>
      <c r="R4618" s="105">
        <v>289321628</v>
      </c>
      <c r="S4618" s="146" t="s">
        <v>5086</v>
      </c>
      <c r="T4618" s="109">
        <v>41729</v>
      </c>
      <c r="U4618" s="116">
        <v>175000000</v>
      </c>
      <c r="V4618" s="109">
        <v>41699</v>
      </c>
      <c r="W4618" s="141">
        <v>175000000</v>
      </c>
      <c r="X4618" s="141">
        <v>0</v>
      </c>
      <c r="Y4618" s="141">
        <v>0</v>
      </c>
      <c r="Z4618" s="141">
        <v>0</v>
      </c>
      <c r="AA4618" s="114">
        <v>67321982</v>
      </c>
      <c r="AB4618" s="114">
        <v>3836053</v>
      </c>
      <c r="AC4618" s="132"/>
      <c r="AD4618" s="141">
        <v>3836053</v>
      </c>
      <c r="AE4618" s="106">
        <v>0</v>
      </c>
      <c r="AF4618" s="106">
        <v>0</v>
      </c>
      <c r="AG4618" s="106">
        <v>7672107</v>
      </c>
      <c r="AH4618" s="116"/>
      <c r="AI4618" s="222"/>
      <c r="AJ4618" s="116"/>
      <c r="AK4618" s="116"/>
      <c r="AL4618" s="116"/>
      <c r="AM4618" s="116"/>
      <c r="AN4618" s="114">
        <f t="shared" si="144"/>
        <v>82666195</v>
      </c>
      <c r="AO4618" s="114">
        <f t="shared" si="145"/>
        <v>92333805</v>
      </c>
      <c r="AP4618" s="114"/>
      <c r="AQ4618" s="114"/>
      <c r="AR4618" s="114"/>
      <c r="AS4618" s="114"/>
    </row>
    <row r="4619" spans="1:45" s="190" customFormat="1" ht="15" customHeight="1" x14ac:dyDescent="0.2">
      <c r="A4619" s="104"/>
      <c r="B4619" s="104">
        <f>VLOOKUP(BJB!$F$9:$F$5599,Ctrl!$B$4:$C$399,2,0)</f>
        <v>16</v>
      </c>
      <c r="C4619" s="104">
        <f>VLOOKUP(BJB!$G$9:$G$5599,Ctrl!$E$4:$F$399,2,0)</f>
        <v>9</v>
      </c>
      <c r="D4619" s="219">
        <v>1</v>
      </c>
      <c r="E4619" s="104" t="str">
        <f>VLOOKUP(BJB!$F$9:$F$5599,Ctrl!$B$4:$D$399,3,0)</f>
        <v>I</v>
      </c>
      <c r="F4619" s="139" t="s">
        <v>10525</v>
      </c>
      <c r="G4619" s="139" t="s">
        <v>10293</v>
      </c>
      <c r="H4619" s="125"/>
      <c r="I4619" s="220">
        <f>IF(G4618=BJB!$G176,I4618+1,1)</f>
        <v>1</v>
      </c>
      <c r="J4619" s="912" t="s">
        <v>24448</v>
      </c>
      <c r="K4619" s="126" t="s">
        <v>5713</v>
      </c>
      <c r="L4619" s="227" t="s">
        <v>6477</v>
      </c>
      <c r="M4619" s="127" t="s">
        <v>5714</v>
      </c>
      <c r="N4619" s="120">
        <v>41211</v>
      </c>
      <c r="O4619" s="140">
        <v>15000000</v>
      </c>
      <c r="P4619" s="105" t="s">
        <v>17400</v>
      </c>
      <c r="Q4619" s="120">
        <v>41463</v>
      </c>
      <c r="R4619" s="105">
        <v>14327097</v>
      </c>
      <c r="S4619" s="146" t="s">
        <v>5563</v>
      </c>
      <c r="T4619" s="109">
        <v>41820</v>
      </c>
      <c r="U4619" s="116">
        <v>9805101.5999999996</v>
      </c>
      <c r="V4619" s="109">
        <v>41791</v>
      </c>
      <c r="W4619" s="141">
        <v>9805101.5999999996</v>
      </c>
      <c r="X4619" s="141">
        <v>0</v>
      </c>
      <c r="Y4619" s="141">
        <v>0</v>
      </c>
      <c r="Z4619" s="141">
        <v>0</v>
      </c>
      <c r="AA4619" s="114">
        <v>0</v>
      </c>
      <c r="AB4619" s="114"/>
      <c r="AC4619" s="116"/>
      <c r="AD4619" s="141"/>
      <c r="AE4619" s="106">
        <v>0</v>
      </c>
      <c r="AF4619" s="106">
        <v>0</v>
      </c>
      <c r="AG4619" s="106">
        <v>0</v>
      </c>
      <c r="AH4619" s="116"/>
      <c r="AI4619" s="116"/>
      <c r="AJ4619" s="116"/>
      <c r="AK4619" s="116"/>
      <c r="AL4619" s="116"/>
      <c r="AM4619" s="116"/>
      <c r="AN4619" s="114">
        <f t="shared" si="144"/>
        <v>0</v>
      </c>
      <c r="AO4619" s="114">
        <f t="shared" si="145"/>
        <v>9805101.5999999996</v>
      </c>
      <c r="AP4619" s="114"/>
      <c r="AQ4619" s="114"/>
      <c r="AR4619" s="114"/>
      <c r="AS4619" s="114"/>
    </row>
    <row r="4620" spans="1:45" s="190" customFormat="1" ht="15" customHeight="1" x14ac:dyDescent="0.2">
      <c r="A4620" s="104"/>
      <c r="B4620" s="104">
        <f>VLOOKUP(BJB!$F$9:$F$5599,Ctrl!$B$4:$C$399,2,0)</f>
        <v>16</v>
      </c>
      <c r="C4620" s="104">
        <f>VLOOKUP(BJB!$G$9:$G$5599,Ctrl!$E$4:$F$399,2,0)</f>
        <v>9</v>
      </c>
      <c r="D4620" s="219">
        <v>1</v>
      </c>
      <c r="E4620" s="104" t="str">
        <f>VLOOKUP(BJB!$F$9:$F$5599,Ctrl!$B$4:$D$399,3,0)</f>
        <v>I</v>
      </c>
      <c r="F4620" s="139" t="s">
        <v>10525</v>
      </c>
      <c r="G4620" s="139" t="s">
        <v>10293</v>
      </c>
      <c r="H4620" s="125"/>
      <c r="I4620" s="220">
        <f>IF(G4619=BJB!$G177,I4619+1,1)</f>
        <v>1</v>
      </c>
      <c r="J4620" s="912" t="s">
        <v>24449</v>
      </c>
      <c r="K4620" s="126" t="s">
        <v>5715</v>
      </c>
      <c r="L4620" s="227" t="s">
        <v>6477</v>
      </c>
      <c r="M4620" s="127" t="s">
        <v>304</v>
      </c>
      <c r="N4620" s="128">
        <v>41026</v>
      </c>
      <c r="O4620" s="140">
        <v>160000000</v>
      </c>
      <c r="P4620" s="105" t="s">
        <v>17401</v>
      </c>
      <c r="Q4620" s="120">
        <v>41607</v>
      </c>
      <c r="R4620" s="105">
        <v>179402820</v>
      </c>
      <c r="S4620" s="146" t="s">
        <v>5563</v>
      </c>
      <c r="T4620" s="109">
        <v>41820</v>
      </c>
      <c r="U4620" s="116">
        <v>112000000</v>
      </c>
      <c r="V4620" s="109">
        <v>41791</v>
      </c>
      <c r="W4620" s="141">
        <v>112000000</v>
      </c>
      <c r="X4620" s="141">
        <v>0</v>
      </c>
      <c r="Y4620" s="141">
        <v>0</v>
      </c>
      <c r="Z4620" s="141">
        <v>0</v>
      </c>
      <c r="AA4620" s="114">
        <v>0</v>
      </c>
      <c r="AB4620" s="114"/>
      <c r="AC4620" s="116"/>
      <c r="AD4620" s="141"/>
      <c r="AE4620" s="106">
        <v>0</v>
      </c>
      <c r="AF4620" s="106">
        <v>0</v>
      </c>
      <c r="AG4620" s="106">
        <v>0</v>
      </c>
      <c r="AH4620" s="116"/>
      <c r="AI4620" s="116"/>
      <c r="AJ4620" s="116"/>
      <c r="AK4620" s="116"/>
      <c r="AL4620" s="116"/>
      <c r="AM4620" s="116"/>
      <c r="AN4620" s="114">
        <f t="shared" si="144"/>
        <v>0</v>
      </c>
      <c r="AO4620" s="114">
        <f t="shared" si="145"/>
        <v>112000000</v>
      </c>
      <c r="AP4620" s="114"/>
      <c r="AQ4620" s="114"/>
      <c r="AR4620" s="114"/>
      <c r="AS4620" s="114"/>
    </row>
    <row r="4621" spans="1:45" s="190" customFormat="1" ht="15" customHeight="1" x14ac:dyDescent="0.2">
      <c r="A4621" s="104"/>
      <c r="B4621" s="104">
        <f>VLOOKUP(BJB!$F$9:$F$5599,Ctrl!$B$4:$C$399,2,0)</f>
        <v>16</v>
      </c>
      <c r="C4621" s="104">
        <f>VLOOKUP(BJB!$G$9:$G$5599,Ctrl!$E$4:$F$399,2,0)</f>
        <v>9</v>
      </c>
      <c r="D4621" s="219">
        <v>1</v>
      </c>
      <c r="E4621" s="104" t="str">
        <f>VLOOKUP(BJB!$F$9:$F$5599,Ctrl!$B$4:$D$399,3,0)</f>
        <v>I</v>
      </c>
      <c r="F4621" s="139" t="s">
        <v>10525</v>
      </c>
      <c r="G4621" s="139" t="s">
        <v>10293</v>
      </c>
      <c r="H4621" s="125"/>
      <c r="I4621" s="220">
        <f>IF(G4620=BJB!$G178,I4620+1,1)</f>
        <v>1</v>
      </c>
      <c r="J4621" s="912" t="s">
        <v>24450</v>
      </c>
      <c r="K4621" s="126" t="s">
        <v>5463</v>
      </c>
      <c r="L4621" s="227" t="s">
        <v>6477</v>
      </c>
      <c r="M4621" s="127" t="s">
        <v>306</v>
      </c>
      <c r="N4621" s="120">
        <v>41050</v>
      </c>
      <c r="O4621" s="140">
        <v>35000000</v>
      </c>
      <c r="P4621" s="105" t="s">
        <v>17402</v>
      </c>
      <c r="Q4621" s="120">
        <v>41463</v>
      </c>
      <c r="R4621" s="105">
        <v>34622552</v>
      </c>
      <c r="S4621" s="146" t="s">
        <v>5563</v>
      </c>
      <c r="T4621" s="109">
        <v>41820</v>
      </c>
      <c r="U4621" s="116">
        <v>22967802.899999999</v>
      </c>
      <c r="V4621" s="109">
        <v>41791</v>
      </c>
      <c r="W4621" s="141">
        <v>22967802.899999999</v>
      </c>
      <c r="X4621" s="141">
        <v>0</v>
      </c>
      <c r="Y4621" s="141">
        <v>0</v>
      </c>
      <c r="Z4621" s="141">
        <v>0</v>
      </c>
      <c r="AA4621" s="114">
        <v>0</v>
      </c>
      <c r="AB4621" s="114"/>
      <c r="AC4621" s="116"/>
      <c r="AD4621" s="141"/>
      <c r="AE4621" s="106">
        <v>0</v>
      </c>
      <c r="AF4621" s="106">
        <v>0</v>
      </c>
      <c r="AG4621" s="106">
        <v>0</v>
      </c>
      <c r="AH4621" s="116"/>
      <c r="AI4621" s="116"/>
      <c r="AJ4621" s="116"/>
      <c r="AK4621" s="116"/>
      <c r="AL4621" s="116"/>
      <c r="AM4621" s="116"/>
      <c r="AN4621" s="114">
        <f t="shared" si="144"/>
        <v>0</v>
      </c>
      <c r="AO4621" s="114">
        <f t="shared" si="145"/>
        <v>22967802.899999999</v>
      </c>
      <c r="AP4621" s="114"/>
      <c r="AQ4621" s="114"/>
      <c r="AR4621" s="114"/>
      <c r="AS4621" s="114"/>
    </row>
    <row r="4622" spans="1:45" s="190" customFormat="1" ht="15" customHeight="1" x14ac:dyDescent="0.2">
      <c r="A4622" s="104"/>
      <c r="B4622" s="104">
        <f>VLOOKUP(BJB!$F$9:$F$5599,Ctrl!$B$4:$C$399,2,0)</f>
        <v>16</v>
      </c>
      <c r="C4622" s="104">
        <f>VLOOKUP(BJB!$G$9:$G$5599,Ctrl!$E$4:$F$399,2,0)</f>
        <v>9</v>
      </c>
      <c r="D4622" s="219">
        <v>1</v>
      </c>
      <c r="E4622" s="104" t="str">
        <f>VLOOKUP(BJB!$F$9:$F$5599,Ctrl!$B$4:$D$399,3,0)</f>
        <v>I</v>
      </c>
      <c r="F4622" s="139" t="s">
        <v>10525</v>
      </c>
      <c r="G4622" s="139" t="s">
        <v>10293</v>
      </c>
      <c r="H4622" s="125">
        <v>1120316000584</v>
      </c>
      <c r="I4622" s="220">
        <f>IF(G4621=BJB!$G179,I4621+1,1)</f>
        <v>1</v>
      </c>
      <c r="J4622" s="912" t="s">
        <v>24451</v>
      </c>
      <c r="K4622" s="126" t="s">
        <v>5716</v>
      </c>
      <c r="L4622" s="227" t="s">
        <v>6477</v>
      </c>
      <c r="M4622" s="127" t="s">
        <v>304</v>
      </c>
      <c r="N4622" s="128">
        <v>41026</v>
      </c>
      <c r="O4622" s="140">
        <v>250000000</v>
      </c>
      <c r="P4622" s="105" t="s">
        <v>17403</v>
      </c>
      <c r="Q4622" s="120">
        <v>41437</v>
      </c>
      <c r="R4622" s="105">
        <v>298188816</v>
      </c>
      <c r="S4622" s="146" t="s">
        <v>5563</v>
      </c>
      <c r="T4622" s="109">
        <v>41820</v>
      </c>
      <c r="U4622" s="116">
        <v>175000000</v>
      </c>
      <c r="V4622" s="109">
        <v>41791</v>
      </c>
      <c r="W4622" s="141">
        <v>175000000</v>
      </c>
      <c r="X4622" s="141">
        <v>0</v>
      </c>
      <c r="Y4622" s="141">
        <v>0</v>
      </c>
      <c r="Z4622" s="141">
        <v>0</v>
      </c>
      <c r="AA4622" s="114">
        <v>175000000</v>
      </c>
      <c r="AB4622" s="114"/>
      <c r="AC4622" s="132"/>
      <c r="AD4622" s="141"/>
      <c r="AE4622" s="106">
        <v>0</v>
      </c>
      <c r="AF4622" s="106">
        <v>0</v>
      </c>
      <c r="AG4622" s="106">
        <v>0</v>
      </c>
      <c r="AH4622" s="116"/>
      <c r="AI4622" s="116"/>
      <c r="AJ4622" s="116"/>
      <c r="AK4622" s="154"/>
      <c r="AL4622" s="116"/>
      <c r="AM4622" s="116"/>
      <c r="AN4622" s="114">
        <f t="shared" si="144"/>
        <v>175000000</v>
      </c>
      <c r="AO4622" s="114">
        <f t="shared" si="145"/>
        <v>0</v>
      </c>
      <c r="AP4622" s="114"/>
      <c r="AQ4622" s="114"/>
      <c r="AR4622" s="114"/>
      <c r="AS4622" s="114"/>
    </row>
    <row r="4623" spans="1:45" s="190" customFormat="1" ht="15" customHeight="1" x14ac:dyDescent="0.2">
      <c r="A4623" s="104"/>
      <c r="B4623" s="104">
        <f>VLOOKUP(BJB!$F$9:$F$5599,Ctrl!$B$4:$C$399,2,0)</f>
        <v>16</v>
      </c>
      <c r="C4623" s="104">
        <f>VLOOKUP(BJB!$G$9:$G$5599,Ctrl!$E$4:$F$399,2,0)</f>
        <v>9</v>
      </c>
      <c r="D4623" s="219">
        <v>1</v>
      </c>
      <c r="E4623" s="104" t="str">
        <f>VLOOKUP(BJB!$F$9:$F$5599,Ctrl!$B$4:$D$399,3,0)</f>
        <v>I</v>
      </c>
      <c r="F4623" s="139" t="s">
        <v>10525</v>
      </c>
      <c r="G4623" s="139" t="s">
        <v>10293</v>
      </c>
      <c r="H4623" s="125"/>
      <c r="I4623" s="220">
        <f>IF(G4622=BJB!$G180,I4622+1,1)</f>
        <v>1</v>
      </c>
      <c r="J4623" s="912" t="s">
        <v>24452</v>
      </c>
      <c r="K4623" s="126" t="s">
        <v>5847</v>
      </c>
      <c r="L4623" s="227" t="s">
        <v>6477</v>
      </c>
      <c r="M4623" s="127" t="s">
        <v>5848</v>
      </c>
      <c r="N4623" s="128">
        <v>40805</v>
      </c>
      <c r="O4623" s="140">
        <v>10000000</v>
      </c>
      <c r="P4623" s="105" t="s">
        <v>17404</v>
      </c>
      <c r="Q4623" s="120">
        <v>41708</v>
      </c>
      <c r="R4623" s="105">
        <v>3927564</v>
      </c>
      <c r="S4623" s="146" t="s">
        <v>5759</v>
      </c>
      <c r="T4623" s="109">
        <v>41844</v>
      </c>
      <c r="U4623" s="116">
        <v>2699935</v>
      </c>
      <c r="V4623" s="109">
        <v>41821</v>
      </c>
      <c r="W4623" s="141">
        <v>2699935</v>
      </c>
      <c r="X4623" s="141">
        <v>0</v>
      </c>
      <c r="Y4623" s="141">
        <v>0</v>
      </c>
      <c r="Z4623" s="141">
        <v>0</v>
      </c>
      <c r="AA4623" s="114">
        <v>0</v>
      </c>
      <c r="AB4623" s="114"/>
      <c r="AC4623" s="116"/>
      <c r="AD4623" s="141"/>
      <c r="AE4623" s="106">
        <v>0</v>
      </c>
      <c r="AF4623" s="106">
        <v>0</v>
      </c>
      <c r="AG4623" s="106">
        <v>0</v>
      </c>
      <c r="AH4623" s="116"/>
      <c r="AI4623" s="116"/>
      <c r="AJ4623" s="116"/>
      <c r="AK4623" s="116"/>
      <c r="AL4623" s="116"/>
      <c r="AM4623" s="116"/>
      <c r="AN4623" s="114">
        <f t="shared" si="144"/>
        <v>0</v>
      </c>
      <c r="AO4623" s="114">
        <f t="shared" si="145"/>
        <v>2699935</v>
      </c>
      <c r="AP4623" s="114"/>
      <c r="AQ4623" s="114"/>
      <c r="AR4623" s="114"/>
      <c r="AS4623" s="114"/>
    </row>
    <row r="4624" spans="1:45" s="190" customFormat="1" ht="15" customHeight="1" x14ac:dyDescent="0.2">
      <c r="A4624" s="104"/>
      <c r="B4624" s="104">
        <f>VLOOKUP(BJB!$F$9:$F$5599,Ctrl!$B$4:$C$399,2,0)</f>
        <v>16</v>
      </c>
      <c r="C4624" s="104">
        <f>VLOOKUP(BJB!$G$9:$G$5599,Ctrl!$E$4:$F$399,2,0)</f>
        <v>9</v>
      </c>
      <c r="D4624" s="219">
        <v>1</v>
      </c>
      <c r="E4624" s="104" t="str">
        <f>VLOOKUP(BJB!$F$9:$F$5599,Ctrl!$B$4:$D$399,3,0)</f>
        <v>I</v>
      </c>
      <c r="F4624" s="139" t="s">
        <v>10525</v>
      </c>
      <c r="G4624" s="139" t="s">
        <v>10293</v>
      </c>
      <c r="H4624" s="125">
        <v>1130121000986</v>
      </c>
      <c r="I4624" s="220">
        <f>IF(G4623=BJB!$G181,I4623+1,1)</f>
        <v>1</v>
      </c>
      <c r="J4624" s="912" t="s">
        <v>24453</v>
      </c>
      <c r="K4624" s="126" t="s">
        <v>5941</v>
      </c>
      <c r="L4624" s="227" t="s">
        <v>6477</v>
      </c>
      <c r="M4624" s="127" t="s">
        <v>5942</v>
      </c>
      <c r="N4624" s="128">
        <v>41386</v>
      </c>
      <c r="O4624" s="140">
        <v>30000000</v>
      </c>
      <c r="P4624" s="105" t="s">
        <v>17405</v>
      </c>
      <c r="Q4624" s="120">
        <v>41893</v>
      </c>
      <c r="R4624" s="105">
        <v>29163626</v>
      </c>
      <c r="S4624" s="146" t="s">
        <v>5938</v>
      </c>
      <c r="T4624" s="109">
        <v>41912</v>
      </c>
      <c r="U4624" s="116">
        <v>19450131</v>
      </c>
      <c r="V4624" s="109">
        <v>41883</v>
      </c>
      <c r="W4624" s="141">
        <v>19450131</v>
      </c>
      <c r="X4624" s="141">
        <v>0</v>
      </c>
      <c r="Y4624" s="141">
        <v>0</v>
      </c>
      <c r="Z4624" s="141">
        <v>0</v>
      </c>
      <c r="AA4624" s="114">
        <v>372373</v>
      </c>
      <c r="AB4624" s="114"/>
      <c r="AC4624" s="132"/>
      <c r="AD4624" s="141"/>
      <c r="AE4624" s="106">
        <v>0</v>
      </c>
      <c r="AF4624" s="106">
        <v>0</v>
      </c>
      <c r="AG4624" s="106">
        <v>0</v>
      </c>
      <c r="AH4624" s="116"/>
      <c r="AI4624" s="116"/>
      <c r="AJ4624" s="116"/>
      <c r="AK4624" s="154"/>
      <c r="AL4624" s="116"/>
      <c r="AM4624" s="116"/>
      <c r="AN4624" s="114">
        <f t="shared" si="144"/>
        <v>372373</v>
      </c>
      <c r="AO4624" s="114">
        <f t="shared" si="145"/>
        <v>19077758</v>
      </c>
      <c r="AP4624" s="114"/>
      <c r="AQ4624" s="114"/>
      <c r="AR4624" s="114"/>
      <c r="AS4624" s="114"/>
    </row>
    <row r="4625" spans="1:46" s="190" customFormat="1" ht="15" customHeight="1" x14ac:dyDescent="0.2">
      <c r="A4625" s="104"/>
      <c r="B4625" s="104">
        <f>VLOOKUP(BJB!$F$9:$F$5599,Ctrl!$B$4:$C$399,2,0)</f>
        <v>16</v>
      </c>
      <c r="C4625" s="104">
        <f>VLOOKUP(BJB!$G$9:$G$5599,Ctrl!$E$4:$F$399,2,0)</f>
        <v>9</v>
      </c>
      <c r="D4625" s="219">
        <v>1</v>
      </c>
      <c r="E4625" s="104" t="str">
        <f>VLOOKUP(BJB!$F$9:$F$5599,Ctrl!$B$4:$D$399,3,0)</f>
        <v>I</v>
      </c>
      <c r="F4625" s="139" t="s">
        <v>10525</v>
      </c>
      <c r="G4625" s="139" t="s">
        <v>10293</v>
      </c>
      <c r="H4625" s="125"/>
      <c r="I4625" s="220">
        <f>IF(G4624=BJB!$G182,I4624+1,1)</f>
        <v>1</v>
      </c>
      <c r="J4625" s="912" t="s">
        <v>24454</v>
      </c>
      <c r="K4625" s="126" t="s">
        <v>6038</v>
      </c>
      <c r="L4625" s="227" t="s">
        <v>6477</v>
      </c>
      <c r="M4625" s="127" t="s">
        <v>6039</v>
      </c>
      <c r="N4625" s="128">
        <v>41234</v>
      </c>
      <c r="O4625" s="140">
        <v>30000000</v>
      </c>
      <c r="P4625" s="105" t="s">
        <v>17406</v>
      </c>
      <c r="Q4625" s="120">
        <v>41932</v>
      </c>
      <c r="R4625" s="105">
        <v>26518058</v>
      </c>
      <c r="S4625" s="146" t="s">
        <v>5984</v>
      </c>
      <c r="T4625" s="109">
        <v>41942</v>
      </c>
      <c r="U4625" s="116">
        <v>17859424</v>
      </c>
      <c r="V4625" s="109">
        <v>41913</v>
      </c>
      <c r="W4625" s="141">
        <v>17859424</v>
      </c>
      <c r="X4625" s="141">
        <v>0</v>
      </c>
      <c r="Y4625" s="141">
        <v>0</v>
      </c>
      <c r="Z4625" s="141">
        <v>0</v>
      </c>
      <c r="AA4625" s="114">
        <v>206041</v>
      </c>
      <c r="AB4625" s="114"/>
      <c r="AC4625" s="116"/>
      <c r="AD4625" s="141"/>
      <c r="AE4625" s="106">
        <v>0</v>
      </c>
      <c r="AF4625" s="106">
        <v>0</v>
      </c>
      <c r="AG4625" s="106">
        <v>0</v>
      </c>
      <c r="AH4625" s="116"/>
      <c r="AI4625" s="116"/>
      <c r="AJ4625" s="116"/>
      <c r="AK4625" s="116"/>
      <c r="AL4625" s="116"/>
      <c r="AM4625" s="116"/>
      <c r="AN4625" s="114">
        <f t="shared" si="144"/>
        <v>206041</v>
      </c>
      <c r="AO4625" s="114">
        <f t="shared" si="145"/>
        <v>17653383</v>
      </c>
      <c r="AP4625" s="114"/>
      <c r="AQ4625" s="114"/>
      <c r="AR4625" s="114"/>
      <c r="AS4625" s="114"/>
    </row>
    <row r="4626" spans="1:46" s="190" customFormat="1" ht="15" customHeight="1" x14ac:dyDescent="0.2">
      <c r="A4626" s="104"/>
      <c r="B4626" s="104">
        <f>VLOOKUP(BJB!$F$9:$F$5599,Ctrl!$B$4:$C$399,2,0)</f>
        <v>16</v>
      </c>
      <c r="C4626" s="104">
        <f>VLOOKUP(BJB!$G$9:$G$5599,Ctrl!$E$4:$F$399,2,0)</f>
        <v>9</v>
      </c>
      <c r="D4626" s="219">
        <v>1</v>
      </c>
      <c r="E4626" s="104" t="str">
        <f>VLOOKUP(BJB!$F$9:$F$5599,Ctrl!$B$4:$D$399,3,0)</f>
        <v>I</v>
      </c>
      <c r="F4626" s="139" t="s">
        <v>10525</v>
      </c>
      <c r="G4626" s="139" t="s">
        <v>10293</v>
      </c>
      <c r="H4626" s="125"/>
      <c r="I4626" s="220">
        <f>IF(G4625=BJB!$G183,I4625+1,1)</f>
        <v>1</v>
      </c>
      <c r="J4626" s="912" t="s">
        <v>24455</v>
      </c>
      <c r="K4626" s="126" t="s">
        <v>6126</v>
      </c>
      <c r="L4626" s="227" t="s">
        <v>6477</v>
      </c>
      <c r="M4626" s="127" t="s">
        <v>3274</v>
      </c>
      <c r="N4626" s="128">
        <v>40147</v>
      </c>
      <c r="O4626" s="140">
        <v>100916667</v>
      </c>
      <c r="P4626" s="105" t="s">
        <v>17407</v>
      </c>
      <c r="Q4626" s="120">
        <v>41919</v>
      </c>
      <c r="R4626" s="105">
        <v>27455100</v>
      </c>
      <c r="S4626" s="146" t="s">
        <v>6821</v>
      </c>
      <c r="T4626" s="109">
        <v>41992</v>
      </c>
      <c r="U4626" s="116">
        <v>6589224</v>
      </c>
      <c r="V4626" s="109">
        <v>41992</v>
      </c>
      <c r="W4626" s="141">
        <v>6589224</v>
      </c>
      <c r="X4626" s="141">
        <v>0</v>
      </c>
      <c r="Y4626" s="141">
        <v>0</v>
      </c>
      <c r="Z4626" s="141">
        <v>0</v>
      </c>
      <c r="AA4626" s="114">
        <v>0</v>
      </c>
      <c r="AB4626" s="114"/>
      <c r="AC4626" s="116"/>
      <c r="AD4626" s="141"/>
      <c r="AE4626" s="106">
        <v>0</v>
      </c>
      <c r="AF4626" s="106">
        <v>0</v>
      </c>
      <c r="AG4626" s="106">
        <v>0</v>
      </c>
      <c r="AH4626" s="116"/>
      <c r="AI4626" s="116"/>
      <c r="AJ4626" s="116"/>
      <c r="AK4626" s="116"/>
      <c r="AL4626" s="116"/>
      <c r="AM4626" s="116"/>
      <c r="AN4626" s="114">
        <f t="shared" si="144"/>
        <v>0</v>
      </c>
      <c r="AO4626" s="114">
        <f t="shared" si="145"/>
        <v>6589224</v>
      </c>
      <c r="AP4626" s="114"/>
      <c r="AQ4626" s="114"/>
      <c r="AR4626" s="114"/>
      <c r="AS4626" s="114"/>
    </row>
    <row r="4627" spans="1:46" s="190" customFormat="1" ht="15" customHeight="1" x14ac:dyDescent="0.2">
      <c r="A4627" s="104"/>
      <c r="B4627" s="104">
        <f>VLOOKUP(BJB!$F$9:$F$5599,Ctrl!$B$4:$C$399,2,0)</f>
        <v>16</v>
      </c>
      <c r="C4627" s="104">
        <f>VLOOKUP(BJB!$G$9:$G$5599,Ctrl!$E$4:$F$399,2,0)</f>
        <v>9</v>
      </c>
      <c r="D4627" s="219">
        <v>1</v>
      </c>
      <c r="E4627" s="104" t="str">
        <f>VLOOKUP(BJB!$F$9:$F$5599,Ctrl!$B$4:$D$399,3,0)</f>
        <v>I</v>
      </c>
      <c r="F4627" s="139" t="s">
        <v>10525</v>
      </c>
      <c r="G4627" s="139" t="s">
        <v>10293</v>
      </c>
      <c r="H4627" s="125">
        <v>1110715000495</v>
      </c>
      <c r="I4627" s="220">
        <f>IF(G4626=BJB!$G184,I4626+1,1)</f>
        <v>1</v>
      </c>
      <c r="J4627" s="912" t="s">
        <v>24456</v>
      </c>
      <c r="K4627" s="121" t="s">
        <v>8134</v>
      </c>
      <c r="L4627" s="104" t="s">
        <v>6477</v>
      </c>
      <c r="M4627" s="104" t="s">
        <v>8187</v>
      </c>
      <c r="N4627" s="120">
        <v>40777</v>
      </c>
      <c r="O4627" s="105">
        <v>35000000</v>
      </c>
      <c r="P4627" s="105" t="s">
        <v>17408</v>
      </c>
      <c r="Q4627" s="120">
        <v>41985</v>
      </c>
      <c r="R4627" s="105">
        <v>22131398</v>
      </c>
      <c r="S4627" s="146" t="s">
        <v>8266</v>
      </c>
      <c r="T4627" s="109">
        <v>42152</v>
      </c>
      <c r="U4627" s="141">
        <v>13080035</v>
      </c>
      <c r="V4627" s="109">
        <v>42152</v>
      </c>
      <c r="W4627" s="141">
        <v>13080035</v>
      </c>
      <c r="X4627" s="141">
        <v>0</v>
      </c>
      <c r="Y4627" s="141">
        <v>0</v>
      </c>
      <c r="Z4627" s="141">
        <v>0</v>
      </c>
      <c r="AA4627" s="114">
        <v>4541319</v>
      </c>
      <c r="AB4627" s="114"/>
      <c r="AC4627" s="132"/>
      <c r="AD4627" s="141"/>
      <c r="AE4627" s="106">
        <v>0</v>
      </c>
      <c r="AF4627" s="106">
        <v>0</v>
      </c>
      <c r="AG4627" s="106">
        <v>0</v>
      </c>
      <c r="AH4627" s="106"/>
      <c r="AI4627" s="106"/>
      <c r="AJ4627" s="230"/>
      <c r="AK4627" s="106"/>
      <c r="AL4627" s="106"/>
      <c r="AM4627" s="106"/>
      <c r="AN4627" s="114">
        <f t="shared" si="144"/>
        <v>4541319</v>
      </c>
      <c r="AO4627" s="114">
        <f t="shared" si="145"/>
        <v>8538716</v>
      </c>
      <c r="AP4627" s="114"/>
      <c r="AQ4627" s="114"/>
      <c r="AR4627" s="114"/>
      <c r="AS4627" s="114"/>
    </row>
    <row r="4628" spans="1:46" s="190" customFormat="1" ht="15" customHeight="1" x14ac:dyDescent="0.2">
      <c r="A4628" s="104"/>
      <c r="B4628" s="104">
        <f>VLOOKUP(BJB!$F$9:$F$5599,Ctrl!$B$4:$C$399,2,0)</f>
        <v>16</v>
      </c>
      <c r="C4628" s="104">
        <f>VLOOKUP(BJB!$G$9:$G$5599,Ctrl!$E$4:$F$399,2,0)</f>
        <v>9</v>
      </c>
      <c r="D4628" s="219">
        <v>1</v>
      </c>
      <c r="E4628" s="104" t="str">
        <f>VLOOKUP(BJB!$F$9:$F$5599,Ctrl!$B$4:$D$399,3,0)</f>
        <v>I</v>
      </c>
      <c r="F4628" s="139" t="s">
        <v>10525</v>
      </c>
      <c r="G4628" s="139" t="s">
        <v>10293</v>
      </c>
      <c r="H4628" s="125"/>
      <c r="I4628" s="220">
        <f>IF(G4627=BJB!$G185,I4627+1,1)</f>
        <v>1</v>
      </c>
      <c r="J4628" s="912" t="s">
        <v>24457</v>
      </c>
      <c r="K4628" s="121" t="s">
        <v>8135</v>
      </c>
      <c r="L4628" s="104" t="s">
        <v>6477</v>
      </c>
      <c r="M4628" s="104" t="s">
        <v>8188</v>
      </c>
      <c r="N4628" s="120">
        <v>41414</v>
      </c>
      <c r="O4628" s="105">
        <v>175000000</v>
      </c>
      <c r="P4628" s="105" t="s">
        <v>17409</v>
      </c>
      <c r="Q4628" s="120">
        <v>41985</v>
      </c>
      <c r="R4628" s="105">
        <v>166364360</v>
      </c>
      <c r="S4628" s="146" t="s">
        <v>8266</v>
      </c>
      <c r="T4628" s="109">
        <v>42152</v>
      </c>
      <c r="U4628" s="141">
        <v>110033711</v>
      </c>
      <c r="V4628" s="109">
        <v>42152</v>
      </c>
      <c r="W4628" s="141">
        <v>110033711</v>
      </c>
      <c r="X4628" s="141">
        <v>0</v>
      </c>
      <c r="Y4628" s="141">
        <v>0</v>
      </c>
      <c r="Z4628" s="141">
        <v>0</v>
      </c>
      <c r="AA4628" s="114">
        <v>0</v>
      </c>
      <c r="AB4628" s="114"/>
      <c r="AC4628" s="132"/>
      <c r="AD4628" s="141"/>
      <c r="AE4628" s="106">
        <v>0</v>
      </c>
      <c r="AF4628" s="106">
        <v>0</v>
      </c>
      <c r="AG4628" s="106">
        <v>0</v>
      </c>
      <c r="AH4628" s="106"/>
      <c r="AI4628" s="106"/>
      <c r="AJ4628" s="106"/>
      <c r="AK4628" s="106"/>
      <c r="AL4628" s="106"/>
      <c r="AM4628" s="106"/>
      <c r="AN4628" s="114">
        <f t="shared" si="144"/>
        <v>0</v>
      </c>
      <c r="AO4628" s="114">
        <f t="shared" si="145"/>
        <v>110033711</v>
      </c>
      <c r="AP4628" s="114"/>
      <c r="AQ4628" s="114"/>
      <c r="AR4628" s="114"/>
      <c r="AS4628" s="114"/>
    </row>
    <row r="4629" spans="1:46" s="190" customFormat="1" ht="15" customHeight="1" x14ac:dyDescent="0.2">
      <c r="A4629" s="104"/>
      <c r="B4629" s="104">
        <f>VLOOKUP(BJB!$F$9:$F$5599,Ctrl!$B$4:$C$399,2,0)</f>
        <v>16</v>
      </c>
      <c r="C4629" s="104">
        <f>VLOOKUP(BJB!$G$9:$G$5599,Ctrl!$E$4:$F$399,2,0)</f>
        <v>9</v>
      </c>
      <c r="D4629" s="219">
        <v>1</v>
      </c>
      <c r="E4629" s="104" t="str">
        <f>VLOOKUP(BJB!$F$9:$F$5599,Ctrl!$B$4:$D$399,3,0)</f>
        <v>I</v>
      </c>
      <c r="F4629" s="139" t="s">
        <v>10525</v>
      </c>
      <c r="G4629" s="139" t="s">
        <v>10293</v>
      </c>
      <c r="H4629" s="125">
        <v>1120718000797</v>
      </c>
      <c r="I4629" s="220">
        <f>IF(G4628=BJB!$G186,I4628+1,1)</f>
        <v>1</v>
      </c>
      <c r="J4629" s="912" t="s">
        <v>24458</v>
      </c>
      <c r="K4629" s="121" t="s">
        <v>7284</v>
      </c>
      <c r="L4629" s="104" t="s">
        <v>6477</v>
      </c>
      <c r="M4629" s="104" t="s">
        <v>7292</v>
      </c>
      <c r="N4629" s="120">
        <v>41159</v>
      </c>
      <c r="O4629" s="105">
        <v>20000000</v>
      </c>
      <c r="P4629" s="105" t="s">
        <v>17410</v>
      </c>
      <c r="Q4629" s="120">
        <v>42061</v>
      </c>
      <c r="R4629" s="105">
        <v>8898214</v>
      </c>
      <c r="S4629" s="146" t="s">
        <v>7297</v>
      </c>
      <c r="T4629" s="109">
        <v>42081</v>
      </c>
      <c r="U4629" s="141">
        <v>5822998</v>
      </c>
      <c r="V4629" s="109">
        <v>42081</v>
      </c>
      <c r="W4629" s="141">
        <v>5822998</v>
      </c>
      <c r="X4629" s="141">
        <v>0</v>
      </c>
      <c r="Y4629" s="141">
        <v>0</v>
      </c>
      <c r="Z4629" s="141">
        <v>0</v>
      </c>
      <c r="AA4629" s="114">
        <v>2139955</v>
      </c>
      <c r="AB4629" s="114"/>
      <c r="AC4629" s="132"/>
      <c r="AD4629" s="141"/>
      <c r="AE4629" s="106">
        <v>0</v>
      </c>
      <c r="AF4629" s="106">
        <v>0</v>
      </c>
      <c r="AG4629" s="106">
        <v>0</v>
      </c>
      <c r="AH4629" s="141"/>
      <c r="AI4629" s="141"/>
      <c r="AJ4629" s="141"/>
      <c r="AK4629" s="154"/>
      <c r="AL4629" s="141"/>
      <c r="AM4629" s="141"/>
      <c r="AN4629" s="114">
        <f t="shared" si="144"/>
        <v>2139955</v>
      </c>
      <c r="AO4629" s="114">
        <f t="shared" si="145"/>
        <v>3683043</v>
      </c>
      <c r="AP4629" s="114"/>
      <c r="AQ4629" s="114"/>
      <c r="AR4629" s="114"/>
      <c r="AS4629" s="114"/>
    </row>
    <row r="4630" spans="1:46" s="190" customFormat="1" ht="15" customHeight="1" x14ac:dyDescent="0.2">
      <c r="A4630" s="104"/>
      <c r="B4630" s="104">
        <f>VLOOKUP(BJB!$F$9:$F$5599,Ctrl!$B$4:$C$399,2,0)</f>
        <v>16</v>
      </c>
      <c r="C4630" s="104">
        <f>VLOOKUP(BJB!$G$9:$G$5599,Ctrl!$E$4:$F$399,2,0)</f>
        <v>9</v>
      </c>
      <c r="D4630" s="219">
        <v>1</v>
      </c>
      <c r="E4630" s="104" t="str">
        <f>VLOOKUP(BJB!$F$9:$F$5599,Ctrl!$B$4:$D$399,3,0)</f>
        <v>I</v>
      </c>
      <c r="F4630" s="139" t="s">
        <v>10525</v>
      </c>
      <c r="G4630" s="139" t="s">
        <v>10293</v>
      </c>
      <c r="H4630" s="125">
        <v>1121025000512</v>
      </c>
      <c r="I4630" s="220">
        <f>IF(G4629=BJB!$G187,I4629+1,1)</f>
        <v>1</v>
      </c>
      <c r="J4630" s="912" t="s">
        <v>24459</v>
      </c>
      <c r="K4630" s="121" t="s">
        <v>7285</v>
      </c>
      <c r="L4630" s="104" t="s">
        <v>6477</v>
      </c>
      <c r="M4630" s="104" t="s">
        <v>6039</v>
      </c>
      <c r="N4630" s="120">
        <v>41234</v>
      </c>
      <c r="O4630" s="105">
        <v>200000000</v>
      </c>
      <c r="P4630" s="105" t="s">
        <v>17411</v>
      </c>
      <c r="Q4630" s="120">
        <v>42061</v>
      </c>
      <c r="R4630" s="105">
        <v>111797499</v>
      </c>
      <c r="S4630" s="146" t="s">
        <v>7297</v>
      </c>
      <c r="T4630" s="109">
        <v>42081</v>
      </c>
      <c r="U4630" s="141">
        <v>73751132</v>
      </c>
      <c r="V4630" s="109">
        <v>42081</v>
      </c>
      <c r="W4630" s="141">
        <v>73751132</v>
      </c>
      <c r="X4630" s="141">
        <v>0</v>
      </c>
      <c r="Y4630" s="141">
        <v>0</v>
      </c>
      <c r="Z4630" s="141">
        <v>0</v>
      </c>
      <c r="AA4630" s="114">
        <v>73751131</v>
      </c>
      <c r="AB4630" s="114"/>
      <c r="AC4630" s="132"/>
      <c r="AD4630" s="141"/>
      <c r="AE4630" s="106">
        <v>0</v>
      </c>
      <c r="AF4630" s="106">
        <v>0</v>
      </c>
      <c r="AG4630" s="106">
        <v>0</v>
      </c>
      <c r="AH4630" s="141"/>
      <c r="AI4630" s="141"/>
      <c r="AJ4630" s="141"/>
      <c r="AK4630" s="154"/>
      <c r="AL4630" s="141"/>
      <c r="AM4630" s="141"/>
      <c r="AN4630" s="114">
        <f t="shared" si="144"/>
        <v>73751131</v>
      </c>
      <c r="AO4630" s="114">
        <f t="shared" si="145"/>
        <v>1</v>
      </c>
      <c r="AP4630" s="114"/>
      <c r="AQ4630" s="114"/>
      <c r="AR4630" s="114"/>
      <c r="AS4630" s="114"/>
    </row>
    <row r="4631" spans="1:46" s="190" customFormat="1" ht="15" customHeight="1" x14ac:dyDescent="0.2">
      <c r="A4631" s="104"/>
      <c r="B4631" s="104">
        <f>VLOOKUP(BJB!$F$9:$F$5599,Ctrl!$B$4:$C$399,2,0)</f>
        <v>16</v>
      </c>
      <c r="C4631" s="104">
        <f>VLOOKUP(BJB!$G$9:$G$5599,Ctrl!$E$4:$F$399,2,0)</f>
        <v>9</v>
      </c>
      <c r="D4631" s="219">
        <v>1</v>
      </c>
      <c r="E4631" s="104" t="str">
        <f>VLOOKUP(BJB!$F$9:$F$5599,Ctrl!$B$4:$D$399,3,0)</f>
        <v>I</v>
      </c>
      <c r="F4631" s="139" t="s">
        <v>10525</v>
      </c>
      <c r="G4631" s="139" t="s">
        <v>10293</v>
      </c>
      <c r="H4631" s="125"/>
      <c r="I4631" s="220">
        <f>IF(G4630=BJB!$G188,I4630+1,1)</f>
        <v>1</v>
      </c>
      <c r="J4631" s="912" t="s">
        <v>24460</v>
      </c>
      <c r="K4631" s="121" t="s">
        <v>10982</v>
      </c>
      <c r="L4631" s="104" t="s">
        <v>6477</v>
      </c>
      <c r="M4631" s="104" t="s">
        <v>8415</v>
      </c>
      <c r="N4631" s="120">
        <v>41386</v>
      </c>
      <c r="O4631" s="105">
        <v>50000000</v>
      </c>
      <c r="P4631" s="105" t="s">
        <v>17412</v>
      </c>
      <c r="Q4631" s="120">
        <v>41296</v>
      </c>
      <c r="R4631" s="105">
        <v>26555313</v>
      </c>
      <c r="S4631" s="146" t="s">
        <v>8425</v>
      </c>
      <c r="T4631" s="109">
        <v>42217</v>
      </c>
      <c r="U4631" s="141">
        <v>18154132</v>
      </c>
      <c r="V4631" s="109">
        <v>42217</v>
      </c>
      <c r="W4631" s="141">
        <v>18154132</v>
      </c>
      <c r="X4631" s="141">
        <v>0</v>
      </c>
      <c r="Y4631" s="141">
        <v>0</v>
      </c>
      <c r="Z4631" s="141">
        <v>0</v>
      </c>
      <c r="AA4631" s="114">
        <v>0</v>
      </c>
      <c r="AB4631" s="114"/>
      <c r="AC4631" s="132"/>
      <c r="AD4631" s="141"/>
      <c r="AE4631" s="106">
        <v>0</v>
      </c>
      <c r="AF4631" s="106">
        <v>0</v>
      </c>
      <c r="AG4631" s="106">
        <v>0</v>
      </c>
      <c r="AH4631" s="106"/>
      <c r="AI4631" s="106"/>
      <c r="AJ4631" s="106"/>
      <c r="AK4631" s="106"/>
      <c r="AL4631" s="106"/>
      <c r="AM4631" s="106"/>
      <c r="AN4631" s="114">
        <f t="shared" si="144"/>
        <v>0</v>
      </c>
      <c r="AO4631" s="114">
        <f t="shared" si="145"/>
        <v>18154132</v>
      </c>
      <c r="AP4631" s="114"/>
      <c r="AQ4631" s="114"/>
      <c r="AR4631" s="114"/>
      <c r="AS4631" s="114"/>
    </row>
    <row r="4632" spans="1:46" s="190" customFormat="1" ht="15" customHeight="1" x14ac:dyDescent="0.2">
      <c r="A4632" s="104"/>
      <c r="B4632" s="104">
        <f>VLOOKUP(BJB!$F$9:$F$5599,Ctrl!$B$4:$C$399,2,0)</f>
        <v>16</v>
      </c>
      <c r="C4632" s="104">
        <f>VLOOKUP(BJB!$G$9:$G$5599,Ctrl!$E$4:$F$399,2,0)</f>
        <v>9</v>
      </c>
      <c r="D4632" s="219">
        <v>1</v>
      </c>
      <c r="E4632" s="104" t="str">
        <f>VLOOKUP(BJB!$F$9:$F$5599,Ctrl!$B$4:$D$399,3,0)</f>
        <v>I</v>
      </c>
      <c r="F4632" s="139" t="s">
        <v>10525</v>
      </c>
      <c r="G4632" s="139" t="s">
        <v>10293</v>
      </c>
      <c r="H4632" s="886" t="s">
        <v>14802</v>
      </c>
      <c r="I4632" s="220">
        <f>IF(G4631=BJB!$G189,I4631+1,1)</f>
        <v>1</v>
      </c>
      <c r="J4632" s="891" t="s">
        <v>18541</v>
      </c>
      <c r="K4632" s="121" t="s">
        <v>6553</v>
      </c>
      <c r="L4632" s="104" t="s">
        <v>6477</v>
      </c>
      <c r="M4632" s="104" t="s">
        <v>301</v>
      </c>
      <c r="N4632" s="120">
        <v>41211</v>
      </c>
      <c r="O4632" s="105">
        <v>85000000</v>
      </c>
      <c r="P4632" s="105">
        <v>23</v>
      </c>
      <c r="Q4632" s="120">
        <v>41082</v>
      </c>
      <c r="R4632" s="105">
        <v>63543354</v>
      </c>
      <c r="S4632" s="146" t="s">
        <v>8425</v>
      </c>
      <c r="T4632" s="109">
        <v>42217</v>
      </c>
      <c r="U4632" s="141">
        <v>44153327</v>
      </c>
      <c r="V4632" s="109">
        <v>42217</v>
      </c>
      <c r="W4632" s="141">
        <v>44153327</v>
      </c>
      <c r="X4632" s="141">
        <v>0</v>
      </c>
      <c r="Y4632" s="141">
        <v>0</v>
      </c>
      <c r="Z4632" s="141">
        <v>0</v>
      </c>
      <c r="AA4632" s="114">
        <v>27712456</v>
      </c>
      <c r="AB4632" s="114">
        <f>940916+990438</f>
        <v>1931354</v>
      </c>
      <c r="AC4632" s="132">
        <v>990438</v>
      </c>
      <c r="AD4632" s="141">
        <v>2971314</v>
      </c>
      <c r="AE4632" s="106">
        <v>1485657</v>
      </c>
      <c r="AF4632" s="106">
        <v>1143482</v>
      </c>
      <c r="AG4632" s="106">
        <v>0</v>
      </c>
      <c r="AH4632" s="222"/>
      <c r="AI4632" s="106"/>
      <c r="AJ4632" s="230"/>
      <c r="AK4632" s="106"/>
      <c r="AL4632" s="106"/>
      <c r="AM4632" s="106"/>
      <c r="AN4632" s="114">
        <f t="shared" si="144"/>
        <v>36234701</v>
      </c>
      <c r="AO4632" s="114">
        <f t="shared" si="145"/>
        <v>7918626</v>
      </c>
      <c r="AP4632" s="114"/>
      <c r="AQ4632" s="114"/>
      <c r="AR4632" s="114"/>
      <c r="AS4632" s="114"/>
    </row>
    <row r="4633" spans="1:46" s="190" customFormat="1" ht="15" customHeight="1" x14ac:dyDescent="0.2">
      <c r="A4633" s="104"/>
      <c r="B4633" s="104">
        <f>VLOOKUP(BJB!$F$9:$F$5599,Ctrl!$B$4:$C$399,2,0)</f>
        <v>16</v>
      </c>
      <c r="C4633" s="104">
        <f>VLOOKUP(BJB!$G$9:$G$5599,Ctrl!$E$4:$F$399,2,0)</f>
        <v>6</v>
      </c>
      <c r="D4633" s="219">
        <v>1</v>
      </c>
      <c r="E4633" s="104" t="str">
        <f>VLOOKUP(BJB!$F$9:$F$5599,Ctrl!$B$4:$D$399,3,0)</f>
        <v>I</v>
      </c>
      <c r="F4633" s="139" t="s">
        <v>10525</v>
      </c>
      <c r="G4633" s="139" t="s">
        <v>6530</v>
      </c>
      <c r="H4633" s="125"/>
      <c r="I4633" s="220">
        <f>IF(G4632=BJB!$G190,I4632+1,1)</f>
        <v>1</v>
      </c>
      <c r="J4633" s="912" t="s">
        <v>24461</v>
      </c>
      <c r="K4633" s="121" t="s">
        <v>197</v>
      </c>
      <c r="L4633" s="227" t="s">
        <v>6477</v>
      </c>
      <c r="M4633" s="104" t="s">
        <v>198</v>
      </c>
      <c r="N4633" s="109">
        <v>40032</v>
      </c>
      <c r="O4633" s="112">
        <v>25000000</v>
      </c>
      <c r="P4633" s="105" t="s">
        <v>17413</v>
      </c>
      <c r="Q4633" s="120" t="s">
        <v>15906</v>
      </c>
      <c r="R4633" s="105">
        <v>23587323</v>
      </c>
      <c r="S4633" s="108" t="s">
        <v>6822</v>
      </c>
      <c r="T4633" s="109">
        <v>40541</v>
      </c>
      <c r="U4633" s="112">
        <v>15445836</v>
      </c>
      <c r="V4633" s="109">
        <v>40541</v>
      </c>
      <c r="W4633" s="141">
        <v>15445836</v>
      </c>
      <c r="X4633" s="141">
        <v>0</v>
      </c>
      <c r="Y4633" s="141">
        <v>0</v>
      </c>
      <c r="Z4633" s="141">
        <v>0</v>
      </c>
      <c r="AA4633" s="150">
        <v>15445836</v>
      </c>
      <c r="AB4633" s="150"/>
      <c r="AC4633" s="112"/>
      <c r="AD4633" s="141"/>
      <c r="AE4633" s="106">
        <v>0</v>
      </c>
      <c r="AF4633" s="106">
        <v>0</v>
      </c>
      <c r="AG4633" s="106">
        <v>0</v>
      </c>
      <c r="AH4633" s="112"/>
      <c r="AI4633" s="112"/>
      <c r="AJ4633" s="112"/>
      <c r="AK4633" s="112"/>
      <c r="AL4633" s="112"/>
      <c r="AM4633" s="112"/>
      <c r="AN4633" s="114">
        <f t="shared" si="144"/>
        <v>15445836</v>
      </c>
      <c r="AO4633" s="114">
        <f t="shared" si="145"/>
        <v>0</v>
      </c>
      <c r="AP4633" s="114"/>
      <c r="AQ4633" s="114"/>
      <c r="AR4633" s="114"/>
      <c r="AS4633" s="114"/>
    </row>
    <row r="4634" spans="1:46" s="190" customFormat="1" ht="15" customHeight="1" x14ac:dyDescent="0.2">
      <c r="A4634" s="104"/>
      <c r="B4634" s="104">
        <f>VLOOKUP(BJB!$F$9:$F$5599,Ctrl!$B$4:$C$399,2,0)</f>
        <v>16</v>
      </c>
      <c r="C4634" s="104">
        <f>VLOOKUP(BJB!$G$9:$G$5599,Ctrl!$E$4:$F$399,2,0)</f>
        <v>6</v>
      </c>
      <c r="D4634" s="219">
        <v>1</v>
      </c>
      <c r="E4634" s="104" t="str">
        <f>VLOOKUP(BJB!$F$9:$F$5599,Ctrl!$B$4:$D$399,3,0)</f>
        <v>I</v>
      </c>
      <c r="F4634" s="139" t="s">
        <v>10525</v>
      </c>
      <c r="G4634" s="139" t="s">
        <v>6530</v>
      </c>
      <c r="H4634" s="125"/>
      <c r="I4634" s="220">
        <f>IF(G4633=BJB!$G192,I4633+1,1)</f>
        <v>1</v>
      </c>
      <c r="J4634" s="912" t="s">
        <v>24462</v>
      </c>
      <c r="K4634" s="121" t="s">
        <v>200</v>
      </c>
      <c r="L4634" s="227" t="s">
        <v>6477</v>
      </c>
      <c r="M4634" s="104" t="s">
        <v>201</v>
      </c>
      <c r="N4634" s="109">
        <v>39896</v>
      </c>
      <c r="O4634" s="112">
        <v>50000000</v>
      </c>
      <c r="P4634" s="105" t="s">
        <v>6222</v>
      </c>
      <c r="Q4634" s="120" t="s">
        <v>6222</v>
      </c>
      <c r="R4634" s="890">
        <v>0</v>
      </c>
      <c r="S4634" s="108" t="s">
        <v>6824</v>
      </c>
      <c r="T4634" s="109">
        <v>40688</v>
      </c>
      <c r="U4634" s="112">
        <v>20574998</v>
      </c>
      <c r="V4634" s="109" t="s">
        <v>6222</v>
      </c>
      <c r="W4634" s="141">
        <v>0</v>
      </c>
      <c r="X4634" s="141">
        <v>0</v>
      </c>
      <c r="Y4634" s="141">
        <v>0</v>
      </c>
      <c r="Z4634" s="141">
        <v>0</v>
      </c>
      <c r="AA4634" s="150">
        <v>13682494</v>
      </c>
      <c r="AB4634" s="150"/>
      <c r="AC4634" s="112"/>
      <c r="AD4634" s="141"/>
      <c r="AE4634" s="106">
        <v>0</v>
      </c>
      <c r="AF4634" s="106">
        <v>0</v>
      </c>
      <c r="AG4634" s="106">
        <v>0</v>
      </c>
      <c r="AH4634" s="112"/>
      <c r="AI4634" s="112"/>
      <c r="AJ4634" s="112"/>
      <c r="AK4634" s="112"/>
      <c r="AL4634" s="112"/>
      <c r="AM4634" s="112"/>
      <c r="AN4634" s="114">
        <f t="shared" si="144"/>
        <v>13682494</v>
      </c>
      <c r="AO4634" s="114">
        <f t="shared" si="145"/>
        <v>6892504</v>
      </c>
      <c r="AP4634" s="114"/>
      <c r="AQ4634" s="114"/>
      <c r="AR4634" s="114"/>
      <c r="AS4634" s="114"/>
      <c r="AT4634" s="191"/>
    </row>
    <row r="4635" spans="1:46" s="190" customFormat="1" ht="15" customHeight="1" x14ac:dyDescent="0.2">
      <c r="A4635" s="104"/>
      <c r="B4635" s="104">
        <f>VLOOKUP(BJB!$F$9:$F$5599,Ctrl!$B$4:$C$399,2,0)</f>
        <v>16</v>
      </c>
      <c r="C4635" s="104">
        <f>VLOOKUP(BJB!$G$9:$G$5599,Ctrl!$E$4:$F$399,2,0)</f>
        <v>6</v>
      </c>
      <c r="D4635" s="219">
        <v>1</v>
      </c>
      <c r="E4635" s="104" t="str">
        <f>VLOOKUP(BJB!$F$9:$F$5599,Ctrl!$B$4:$D$399,3,0)</f>
        <v>I</v>
      </c>
      <c r="F4635" s="139" t="s">
        <v>10525</v>
      </c>
      <c r="G4635" s="139" t="s">
        <v>6530</v>
      </c>
      <c r="H4635" s="125"/>
      <c r="I4635" s="220">
        <f>IF(G4634=BJB!$G193,I4634+1,1)</f>
        <v>1</v>
      </c>
      <c r="J4635" s="912" t="s">
        <v>24463</v>
      </c>
      <c r="K4635" s="121" t="s">
        <v>202</v>
      </c>
      <c r="L4635" s="227" t="s">
        <v>6477</v>
      </c>
      <c r="M4635" s="104" t="s">
        <v>203</v>
      </c>
      <c r="N4635" s="120">
        <v>40527</v>
      </c>
      <c r="O4635" s="107">
        <v>11000000</v>
      </c>
      <c r="P4635" s="105" t="s">
        <v>6222</v>
      </c>
      <c r="Q4635" s="120" t="s">
        <v>6222</v>
      </c>
      <c r="R4635" s="890">
        <v>0</v>
      </c>
      <c r="S4635" s="108" t="s">
        <v>204</v>
      </c>
      <c r="T4635" s="109">
        <v>40907</v>
      </c>
      <c r="U4635" s="112">
        <v>8250000</v>
      </c>
      <c r="V4635" s="109" t="s">
        <v>6222</v>
      </c>
      <c r="W4635" s="141">
        <v>0</v>
      </c>
      <c r="X4635" s="141">
        <v>0</v>
      </c>
      <c r="Y4635" s="141">
        <v>0</v>
      </c>
      <c r="Z4635" s="141">
        <v>0</v>
      </c>
      <c r="AA4635" s="150">
        <v>0</v>
      </c>
      <c r="AB4635" s="150"/>
      <c r="AC4635" s="112"/>
      <c r="AD4635" s="141"/>
      <c r="AE4635" s="106">
        <v>0</v>
      </c>
      <c r="AF4635" s="106">
        <v>0</v>
      </c>
      <c r="AG4635" s="106">
        <v>0</v>
      </c>
      <c r="AH4635" s="112"/>
      <c r="AI4635" s="112"/>
      <c r="AJ4635" s="112"/>
      <c r="AK4635" s="112"/>
      <c r="AL4635" s="112"/>
      <c r="AM4635" s="112"/>
      <c r="AN4635" s="114">
        <f t="shared" si="144"/>
        <v>0</v>
      </c>
      <c r="AO4635" s="114">
        <f t="shared" si="145"/>
        <v>8250000</v>
      </c>
      <c r="AP4635" s="114"/>
      <c r="AQ4635" s="114"/>
      <c r="AR4635" s="114"/>
      <c r="AS4635" s="114"/>
      <c r="AT4635" s="191"/>
    </row>
    <row r="4636" spans="1:46" s="190" customFormat="1" ht="15" customHeight="1" x14ac:dyDescent="0.2">
      <c r="A4636" s="104"/>
      <c r="B4636" s="104">
        <f>VLOOKUP(BJB!$F$9:$F$5599,Ctrl!$B$4:$C$399,2,0)</f>
        <v>16</v>
      </c>
      <c r="C4636" s="104">
        <f>VLOOKUP(BJB!$G$9:$G$5599,Ctrl!$E$4:$F$399,2,0)</f>
        <v>6</v>
      </c>
      <c r="D4636" s="219">
        <v>1</v>
      </c>
      <c r="E4636" s="104" t="str">
        <f>VLOOKUP(BJB!$F$9:$F$5599,Ctrl!$B$4:$D$399,3,0)</f>
        <v>I</v>
      </c>
      <c r="F4636" s="139" t="s">
        <v>10525</v>
      </c>
      <c r="G4636" s="139" t="s">
        <v>6530</v>
      </c>
      <c r="H4636" s="125"/>
      <c r="I4636" s="220">
        <f>IF(G4635=BJB!$G194,I4635+1,1)</f>
        <v>1</v>
      </c>
      <c r="J4636" s="912" t="s">
        <v>24464</v>
      </c>
      <c r="K4636" s="121" t="s">
        <v>205</v>
      </c>
      <c r="L4636" s="227" t="s">
        <v>6477</v>
      </c>
      <c r="M4636" s="104" t="s">
        <v>206</v>
      </c>
      <c r="N4636" s="120">
        <v>41085</v>
      </c>
      <c r="O4636" s="107">
        <v>250000000</v>
      </c>
      <c r="P4636" s="105" t="s">
        <v>17414</v>
      </c>
      <c r="Q4636" s="120">
        <v>41388</v>
      </c>
      <c r="R4636" s="105">
        <v>274278822</v>
      </c>
      <c r="S4636" s="146" t="s">
        <v>207</v>
      </c>
      <c r="T4636" s="109">
        <v>41453</v>
      </c>
      <c r="U4636" s="106">
        <v>157238554</v>
      </c>
      <c r="V4636" s="109">
        <v>41453</v>
      </c>
      <c r="W4636" s="141">
        <v>157238554</v>
      </c>
      <c r="X4636" s="141">
        <v>0</v>
      </c>
      <c r="Y4636" s="141">
        <v>0</v>
      </c>
      <c r="Z4636" s="141">
        <v>0</v>
      </c>
      <c r="AA4636" s="150">
        <v>2240000</v>
      </c>
      <c r="AB4636" s="150"/>
      <c r="AC4636" s="106"/>
      <c r="AD4636" s="141"/>
      <c r="AE4636" s="106">
        <v>0</v>
      </c>
      <c r="AF4636" s="106">
        <v>0</v>
      </c>
      <c r="AG4636" s="106">
        <v>0</v>
      </c>
      <c r="AH4636" s="106"/>
      <c r="AI4636" s="106"/>
      <c r="AJ4636" s="106"/>
      <c r="AK4636" s="106"/>
      <c r="AL4636" s="106"/>
      <c r="AM4636" s="106"/>
      <c r="AN4636" s="114">
        <f t="shared" si="144"/>
        <v>2240000</v>
      </c>
      <c r="AO4636" s="114">
        <f t="shared" si="145"/>
        <v>154998554</v>
      </c>
      <c r="AP4636" s="114"/>
      <c r="AQ4636" s="114"/>
      <c r="AR4636" s="114"/>
      <c r="AS4636" s="114"/>
      <c r="AT4636" s="191"/>
    </row>
    <row r="4637" spans="1:46" s="190" customFormat="1" ht="15" customHeight="1" x14ac:dyDescent="0.2">
      <c r="A4637" s="104"/>
      <c r="B4637" s="104">
        <f>VLOOKUP(BJB!$F$9:$F$5599,Ctrl!$B$4:$C$399,2,0)</f>
        <v>16</v>
      </c>
      <c r="C4637" s="104">
        <f>VLOOKUP(BJB!$G$9:$G$5599,Ctrl!$E$4:$F$399,2,0)</f>
        <v>6</v>
      </c>
      <c r="D4637" s="219">
        <v>1</v>
      </c>
      <c r="E4637" s="104" t="str">
        <f>VLOOKUP(BJB!$F$9:$F$5599,Ctrl!$B$4:$D$399,3,0)</f>
        <v>I</v>
      </c>
      <c r="F4637" s="139" t="s">
        <v>10525</v>
      </c>
      <c r="G4637" s="139" t="s">
        <v>6530</v>
      </c>
      <c r="H4637" s="125"/>
      <c r="I4637" s="220">
        <f>IF(G4636=BJB!$G195,I4636+1,1)</f>
        <v>1</v>
      </c>
      <c r="J4637" s="912" t="s">
        <v>24465</v>
      </c>
      <c r="K4637" s="121" t="s">
        <v>208</v>
      </c>
      <c r="L4637" s="227" t="s">
        <v>6477</v>
      </c>
      <c r="M4637" s="104" t="s">
        <v>206</v>
      </c>
      <c r="N4637" s="120">
        <v>41085</v>
      </c>
      <c r="O4637" s="107">
        <v>200000000</v>
      </c>
      <c r="P4637" s="105" t="s">
        <v>17415</v>
      </c>
      <c r="Q4637" s="120">
        <v>41393</v>
      </c>
      <c r="R4637" s="105">
        <v>207952009</v>
      </c>
      <c r="S4637" s="146" t="s">
        <v>209</v>
      </c>
      <c r="T4637" s="120">
        <v>41516</v>
      </c>
      <c r="U4637" s="141">
        <v>140000000</v>
      </c>
      <c r="V4637" s="109">
        <v>41516</v>
      </c>
      <c r="W4637" s="141">
        <v>140000000</v>
      </c>
      <c r="X4637" s="141">
        <v>0</v>
      </c>
      <c r="Y4637" s="141">
        <v>0</v>
      </c>
      <c r="Z4637" s="141">
        <v>0</v>
      </c>
      <c r="AA4637" s="150">
        <v>840000</v>
      </c>
      <c r="AB4637" s="150"/>
      <c r="AC4637" s="141"/>
      <c r="AD4637" s="141"/>
      <c r="AE4637" s="106">
        <v>0</v>
      </c>
      <c r="AF4637" s="106">
        <v>0</v>
      </c>
      <c r="AG4637" s="106">
        <v>0</v>
      </c>
      <c r="AH4637" s="141"/>
      <c r="AI4637" s="141"/>
      <c r="AJ4637" s="141"/>
      <c r="AK4637" s="141"/>
      <c r="AL4637" s="141"/>
      <c r="AM4637" s="141"/>
      <c r="AN4637" s="114">
        <f t="shared" si="144"/>
        <v>840000</v>
      </c>
      <c r="AO4637" s="114">
        <f t="shared" si="145"/>
        <v>139160000</v>
      </c>
      <c r="AP4637" s="114"/>
      <c r="AQ4637" s="114"/>
      <c r="AR4637" s="114"/>
      <c r="AS4637" s="114"/>
      <c r="AT4637" s="191"/>
    </row>
    <row r="4638" spans="1:46" s="190" customFormat="1" ht="15" customHeight="1" x14ac:dyDescent="0.2">
      <c r="A4638" s="104"/>
      <c r="B4638" s="104">
        <f>VLOOKUP(BJB!$F$9:$F$5599,Ctrl!$B$4:$C$399,2,0)</f>
        <v>16</v>
      </c>
      <c r="C4638" s="104">
        <f>VLOOKUP(BJB!$G$9:$G$5599,Ctrl!$E$4:$F$399,2,0)</f>
        <v>6</v>
      </c>
      <c r="D4638" s="219">
        <v>1</v>
      </c>
      <c r="E4638" s="104" t="str">
        <f>VLOOKUP(BJB!$F$9:$F$5599,Ctrl!$B$4:$D$399,3,0)</f>
        <v>I</v>
      </c>
      <c r="F4638" s="139" t="s">
        <v>10525</v>
      </c>
      <c r="G4638" s="139" t="s">
        <v>6530</v>
      </c>
      <c r="H4638" s="125"/>
      <c r="I4638" s="220">
        <f>IF(G4637=BJB!$G197,I4637+1,1)</f>
        <v>1</v>
      </c>
      <c r="J4638" s="912" t="s">
        <v>24466</v>
      </c>
      <c r="K4638" s="121" t="s">
        <v>212</v>
      </c>
      <c r="L4638" s="227" t="s">
        <v>6477</v>
      </c>
      <c r="M4638" s="104" t="s">
        <v>213</v>
      </c>
      <c r="N4638" s="120">
        <v>41026</v>
      </c>
      <c r="O4638" s="107">
        <v>131000000</v>
      </c>
      <c r="P4638" s="105" t="s">
        <v>17416</v>
      </c>
      <c r="Q4638" s="120">
        <v>41474</v>
      </c>
      <c r="R4638" s="105">
        <v>130058836.44</v>
      </c>
      <c r="S4638" s="146" t="s">
        <v>127</v>
      </c>
      <c r="T4638" s="120">
        <v>41605</v>
      </c>
      <c r="U4638" s="141">
        <v>87459098</v>
      </c>
      <c r="V4638" s="109">
        <v>41605</v>
      </c>
      <c r="W4638" s="141">
        <v>87459098</v>
      </c>
      <c r="X4638" s="141">
        <v>0</v>
      </c>
      <c r="Y4638" s="141">
        <v>0</v>
      </c>
      <c r="Z4638" s="141">
        <v>0</v>
      </c>
      <c r="AA4638" s="150">
        <v>420000</v>
      </c>
      <c r="AB4638" s="150"/>
      <c r="AC4638" s="141"/>
      <c r="AD4638" s="141"/>
      <c r="AE4638" s="106">
        <v>0</v>
      </c>
      <c r="AF4638" s="106">
        <v>0</v>
      </c>
      <c r="AG4638" s="106">
        <v>0</v>
      </c>
      <c r="AH4638" s="141"/>
      <c r="AI4638" s="141"/>
      <c r="AJ4638" s="141"/>
      <c r="AK4638" s="141"/>
      <c r="AL4638" s="141"/>
      <c r="AM4638" s="141"/>
      <c r="AN4638" s="114">
        <f t="shared" si="144"/>
        <v>420000</v>
      </c>
      <c r="AO4638" s="114">
        <f t="shared" si="145"/>
        <v>87039098</v>
      </c>
      <c r="AP4638" s="114"/>
      <c r="AQ4638" s="114"/>
      <c r="AR4638" s="114"/>
      <c r="AS4638" s="114"/>
      <c r="AT4638" s="191"/>
    </row>
    <row r="4639" spans="1:46" s="190" customFormat="1" ht="15" customHeight="1" x14ac:dyDescent="0.2">
      <c r="A4639" s="104"/>
      <c r="B4639" s="104">
        <f>VLOOKUP(BJB!$F$9:$F$5599,Ctrl!$B$4:$C$399,2,0)</f>
        <v>16</v>
      </c>
      <c r="C4639" s="104">
        <f>VLOOKUP(BJB!$G$9:$G$5599,Ctrl!$E$4:$F$399,2,0)</f>
        <v>6</v>
      </c>
      <c r="D4639" s="219">
        <v>1</v>
      </c>
      <c r="E4639" s="104" t="str">
        <f>VLOOKUP(BJB!$F$9:$F$5599,Ctrl!$B$4:$D$399,3,0)</f>
        <v>I</v>
      </c>
      <c r="F4639" s="139" t="s">
        <v>10525</v>
      </c>
      <c r="G4639" s="139" t="s">
        <v>6530</v>
      </c>
      <c r="H4639" s="125">
        <v>1110221000729</v>
      </c>
      <c r="I4639" s="220">
        <f>IF(G4638=BJB!$G198,I4638+1,1)</f>
        <v>1</v>
      </c>
      <c r="J4639" s="912" t="s">
        <v>24467</v>
      </c>
      <c r="K4639" s="121" t="s">
        <v>4896</v>
      </c>
      <c r="L4639" s="227" t="s">
        <v>6477</v>
      </c>
      <c r="M4639" s="104" t="s">
        <v>4897</v>
      </c>
      <c r="N4639" s="120">
        <v>40605</v>
      </c>
      <c r="O4639" s="107">
        <v>60000000</v>
      </c>
      <c r="P4639" s="105" t="s">
        <v>17417</v>
      </c>
      <c r="Q4639" s="120">
        <v>41611</v>
      </c>
      <c r="R4639" s="105">
        <v>46682475</v>
      </c>
      <c r="S4639" s="146" t="s">
        <v>4898</v>
      </c>
      <c r="T4639" s="120">
        <v>41632</v>
      </c>
      <c r="U4639" s="141">
        <v>26932329</v>
      </c>
      <c r="V4639" s="109">
        <v>41632</v>
      </c>
      <c r="W4639" s="141">
        <v>26932329</v>
      </c>
      <c r="X4639" s="141">
        <v>0</v>
      </c>
      <c r="Y4639" s="141">
        <v>0</v>
      </c>
      <c r="Z4639" s="141">
        <v>0</v>
      </c>
      <c r="AA4639" s="150">
        <v>26831902</v>
      </c>
      <c r="AB4639" s="150"/>
      <c r="AC4639" s="132"/>
      <c r="AD4639" s="141"/>
      <c r="AE4639" s="106">
        <v>0</v>
      </c>
      <c r="AF4639" s="106">
        <v>0</v>
      </c>
      <c r="AG4639" s="106">
        <v>0</v>
      </c>
      <c r="AH4639" s="141"/>
      <c r="AI4639" s="141"/>
      <c r="AJ4639" s="141"/>
      <c r="AK4639" s="116"/>
      <c r="AL4639" s="141"/>
      <c r="AM4639" s="141"/>
      <c r="AN4639" s="114">
        <f t="shared" si="144"/>
        <v>26831902</v>
      </c>
      <c r="AO4639" s="114">
        <f t="shared" si="145"/>
        <v>100427</v>
      </c>
      <c r="AP4639" s="114"/>
      <c r="AQ4639" s="114"/>
      <c r="AR4639" s="114"/>
      <c r="AS4639" s="114"/>
      <c r="AT4639" s="191"/>
    </row>
    <row r="4640" spans="1:46" s="190" customFormat="1" ht="15" customHeight="1" x14ac:dyDescent="0.2">
      <c r="A4640" s="104"/>
      <c r="B4640" s="104">
        <f>VLOOKUP(BJB!$F$9:$F$5599,Ctrl!$B$4:$C$399,2,0)</f>
        <v>16</v>
      </c>
      <c r="C4640" s="104">
        <f>VLOOKUP(BJB!$G$9:$G$5599,Ctrl!$E$4:$F$399,2,0)</f>
        <v>6</v>
      </c>
      <c r="D4640" s="219">
        <v>1</v>
      </c>
      <c r="E4640" s="104" t="str">
        <f>VLOOKUP(BJB!$F$9:$F$5599,Ctrl!$B$4:$D$399,3,0)</f>
        <v>I</v>
      </c>
      <c r="F4640" s="139" t="s">
        <v>10525</v>
      </c>
      <c r="G4640" s="139" t="s">
        <v>6530</v>
      </c>
      <c r="H4640" s="125"/>
      <c r="I4640" s="220">
        <f>IF(G4639=BJB!$G199,I4639+1,1)</f>
        <v>1</v>
      </c>
      <c r="J4640" s="912" t="s">
        <v>24468</v>
      </c>
      <c r="K4640" s="121" t="s">
        <v>4947</v>
      </c>
      <c r="L4640" s="227" t="s">
        <v>6477</v>
      </c>
      <c r="M4640" s="104" t="s">
        <v>4948</v>
      </c>
      <c r="N4640" s="120">
        <v>41164</v>
      </c>
      <c r="O4640" s="107">
        <v>150000000</v>
      </c>
      <c r="P4640" s="105" t="s">
        <v>17418</v>
      </c>
      <c r="Q4640" s="120">
        <v>41530</v>
      </c>
      <c r="R4640" s="105">
        <v>174929335</v>
      </c>
      <c r="S4640" s="146" t="s">
        <v>4949</v>
      </c>
      <c r="T4640" s="120">
        <v>41632</v>
      </c>
      <c r="U4640" s="141">
        <v>105000000</v>
      </c>
      <c r="V4640" s="109">
        <v>41632</v>
      </c>
      <c r="W4640" s="141">
        <v>105000000</v>
      </c>
      <c r="X4640" s="141">
        <v>0</v>
      </c>
      <c r="Y4640" s="141">
        <v>0</v>
      </c>
      <c r="Z4640" s="141">
        <v>0</v>
      </c>
      <c r="AA4640" s="150">
        <v>66710</v>
      </c>
      <c r="AB4640" s="150"/>
      <c r="AC4640" s="141"/>
      <c r="AD4640" s="141"/>
      <c r="AE4640" s="106">
        <v>0</v>
      </c>
      <c r="AF4640" s="106">
        <v>0</v>
      </c>
      <c r="AG4640" s="106">
        <v>0</v>
      </c>
      <c r="AH4640" s="141"/>
      <c r="AI4640" s="141"/>
      <c r="AJ4640" s="141"/>
      <c r="AK4640" s="141"/>
      <c r="AL4640" s="141"/>
      <c r="AM4640" s="141"/>
      <c r="AN4640" s="114">
        <f t="shared" si="144"/>
        <v>66710</v>
      </c>
      <c r="AO4640" s="114">
        <f t="shared" si="145"/>
        <v>104933290</v>
      </c>
      <c r="AP4640" s="114"/>
      <c r="AQ4640" s="114"/>
      <c r="AR4640" s="114"/>
      <c r="AS4640" s="114"/>
      <c r="AT4640" s="191"/>
    </row>
    <row r="4641" spans="1:46" s="190" customFormat="1" ht="15" customHeight="1" x14ac:dyDescent="0.2">
      <c r="A4641" s="104"/>
      <c r="B4641" s="104">
        <f>VLOOKUP(BJB!$F$9:$F$5599,Ctrl!$B$4:$C$399,2,0)</f>
        <v>16</v>
      </c>
      <c r="C4641" s="104">
        <f>VLOOKUP(BJB!$G$9:$G$5599,Ctrl!$E$4:$F$399,2,0)</f>
        <v>6</v>
      </c>
      <c r="D4641" s="219">
        <v>1</v>
      </c>
      <c r="E4641" s="104" t="str">
        <f>VLOOKUP(BJB!$F$9:$F$5599,Ctrl!$B$4:$D$399,3,0)</f>
        <v>I</v>
      </c>
      <c r="F4641" s="139" t="s">
        <v>10525</v>
      </c>
      <c r="G4641" s="139" t="s">
        <v>6530</v>
      </c>
      <c r="H4641" s="125"/>
      <c r="I4641" s="220">
        <f>IF(G4640=BJB!$G200,I4640+1,1)</f>
        <v>1</v>
      </c>
      <c r="J4641" s="912" t="s">
        <v>24469</v>
      </c>
      <c r="K4641" s="121" t="s">
        <v>5082</v>
      </c>
      <c r="L4641" s="227" t="s">
        <v>6477</v>
      </c>
      <c r="M4641" s="104" t="s">
        <v>4948</v>
      </c>
      <c r="N4641" s="128">
        <v>41213</v>
      </c>
      <c r="O4641" s="107">
        <v>130000000</v>
      </c>
      <c r="P4641" s="105" t="s">
        <v>17419</v>
      </c>
      <c r="Q4641" s="120">
        <v>41600</v>
      </c>
      <c r="R4641" s="105">
        <v>156670411</v>
      </c>
      <c r="S4641" s="146" t="s">
        <v>5085</v>
      </c>
      <c r="T4641" s="120">
        <v>41683</v>
      </c>
      <c r="U4641" s="141">
        <v>91000000</v>
      </c>
      <c r="V4641" s="109">
        <v>41683</v>
      </c>
      <c r="W4641" s="141">
        <v>91000000</v>
      </c>
      <c r="X4641" s="141">
        <v>0</v>
      </c>
      <c r="Y4641" s="141">
        <v>0</v>
      </c>
      <c r="Z4641" s="141">
        <v>0</v>
      </c>
      <c r="AA4641" s="150">
        <v>0</v>
      </c>
      <c r="AB4641" s="244"/>
      <c r="AC4641" s="228"/>
      <c r="AD4641" s="141"/>
      <c r="AE4641" s="106">
        <v>0</v>
      </c>
      <c r="AF4641" s="106">
        <v>0</v>
      </c>
      <c r="AG4641" s="106">
        <v>0</v>
      </c>
      <c r="AH4641" s="228"/>
      <c r="AI4641" s="141"/>
      <c r="AJ4641" s="141"/>
      <c r="AK4641" s="141"/>
      <c r="AL4641" s="141"/>
      <c r="AM4641" s="141"/>
      <c r="AN4641" s="114">
        <f t="shared" si="144"/>
        <v>0</v>
      </c>
      <c r="AO4641" s="114">
        <f t="shared" si="145"/>
        <v>91000000</v>
      </c>
      <c r="AP4641" s="114"/>
      <c r="AQ4641" s="114"/>
      <c r="AR4641" s="114"/>
      <c r="AS4641" s="114"/>
      <c r="AT4641" s="191"/>
    </row>
    <row r="4642" spans="1:46" s="190" customFormat="1" ht="15" customHeight="1" x14ac:dyDescent="0.2">
      <c r="A4642" s="104"/>
      <c r="B4642" s="104">
        <f>VLOOKUP(BJB!$F$9:$F$5599,Ctrl!$B$4:$C$399,2,0)</f>
        <v>16</v>
      </c>
      <c r="C4642" s="104">
        <f>VLOOKUP(BJB!$G$9:$G$5599,Ctrl!$E$4:$F$399,2,0)</f>
        <v>6</v>
      </c>
      <c r="D4642" s="219">
        <v>1</v>
      </c>
      <c r="E4642" s="104" t="str">
        <f>VLOOKUP(BJB!$F$9:$F$5599,Ctrl!$B$4:$D$399,3,0)</f>
        <v>I</v>
      </c>
      <c r="F4642" s="139" t="s">
        <v>10525</v>
      </c>
      <c r="G4642" s="139" t="s">
        <v>6530</v>
      </c>
      <c r="H4642" s="125"/>
      <c r="I4642" s="220">
        <f>IF(G4641=BJB!$G201,I4641+1,1)</f>
        <v>1</v>
      </c>
      <c r="J4642" s="912" t="s">
        <v>24470</v>
      </c>
      <c r="K4642" s="121" t="s">
        <v>5083</v>
      </c>
      <c r="L4642" s="227" t="s">
        <v>6477</v>
      </c>
      <c r="M4642" s="104" t="s">
        <v>5084</v>
      </c>
      <c r="N4642" s="120">
        <v>41103</v>
      </c>
      <c r="O4642" s="107">
        <v>130000000</v>
      </c>
      <c r="P4642" s="105" t="s">
        <v>17420</v>
      </c>
      <c r="Q4642" s="120">
        <v>41618</v>
      </c>
      <c r="R4642" s="105">
        <v>156670411</v>
      </c>
      <c r="S4642" s="146" t="s">
        <v>5085</v>
      </c>
      <c r="T4642" s="120">
        <v>41683</v>
      </c>
      <c r="U4642" s="141">
        <v>70216037</v>
      </c>
      <c r="V4642" s="109">
        <v>41683</v>
      </c>
      <c r="W4642" s="141">
        <v>70216037</v>
      </c>
      <c r="X4642" s="141">
        <v>0</v>
      </c>
      <c r="Y4642" s="141">
        <v>0</v>
      </c>
      <c r="Z4642" s="141">
        <v>0</v>
      </c>
      <c r="AA4642" s="150">
        <v>66158971</v>
      </c>
      <c r="AB4642" s="150"/>
      <c r="AC4642" s="141"/>
      <c r="AD4642" s="141"/>
      <c r="AE4642" s="106">
        <v>0</v>
      </c>
      <c r="AF4642" s="106">
        <v>0</v>
      </c>
      <c r="AG4642" s="106">
        <v>0</v>
      </c>
      <c r="AH4642" s="141"/>
      <c r="AI4642" s="141"/>
      <c r="AJ4642" s="141"/>
      <c r="AK4642" s="141"/>
      <c r="AL4642" s="141"/>
      <c r="AM4642" s="141"/>
      <c r="AN4642" s="114">
        <f t="shared" si="144"/>
        <v>66158971</v>
      </c>
      <c r="AO4642" s="114">
        <f t="shared" si="145"/>
        <v>4057066</v>
      </c>
      <c r="AP4642" s="114"/>
      <c r="AQ4642" s="114"/>
      <c r="AR4642" s="114"/>
      <c r="AS4642" s="114"/>
      <c r="AT4642" s="191"/>
    </row>
    <row r="4643" spans="1:46" s="190" customFormat="1" ht="15" customHeight="1" x14ac:dyDescent="0.2">
      <c r="A4643" s="104"/>
      <c r="B4643" s="104">
        <f>VLOOKUP(BJB!$F$9:$F$5599,Ctrl!$B$4:$C$399,2,0)</f>
        <v>16</v>
      </c>
      <c r="C4643" s="104">
        <f>VLOOKUP(BJB!$G$9:$G$5599,Ctrl!$E$4:$F$399,2,0)</f>
        <v>6</v>
      </c>
      <c r="D4643" s="219">
        <v>1</v>
      </c>
      <c r="E4643" s="104" t="str">
        <f>VLOOKUP(BJB!$F$9:$F$5599,Ctrl!$B$4:$D$399,3,0)</f>
        <v>I</v>
      </c>
      <c r="F4643" s="139" t="s">
        <v>10525</v>
      </c>
      <c r="G4643" s="139" t="s">
        <v>6530</v>
      </c>
      <c r="H4643" s="125"/>
      <c r="I4643" s="220">
        <f>IF(G4642=BJB!$G202,I4642+1,1)</f>
        <v>1</v>
      </c>
      <c r="J4643" s="912" t="s">
        <v>24471</v>
      </c>
      <c r="K4643" s="121" t="s">
        <v>5283</v>
      </c>
      <c r="L4643" s="227" t="s">
        <v>6477</v>
      </c>
      <c r="M4643" s="104" t="s">
        <v>5284</v>
      </c>
      <c r="N4643" s="128">
        <v>41213</v>
      </c>
      <c r="O4643" s="107">
        <v>150000000</v>
      </c>
      <c r="P4643" s="105" t="s">
        <v>6222</v>
      </c>
      <c r="Q4643" s="120" t="s">
        <v>6222</v>
      </c>
      <c r="R4643" s="890">
        <v>0</v>
      </c>
      <c r="S4643" s="146" t="s">
        <v>5086</v>
      </c>
      <c r="T4643" s="120">
        <v>41729</v>
      </c>
      <c r="U4643" s="141">
        <v>87866436</v>
      </c>
      <c r="V4643" s="109" t="s">
        <v>6222</v>
      </c>
      <c r="W4643" s="141">
        <v>0</v>
      </c>
      <c r="X4643" s="141">
        <v>0</v>
      </c>
      <c r="Y4643" s="141">
        <v>0</v>
      </c>
      <c r="Z4643" s="141">
        <v>0</v>
      </c>
      <c r="AA4643" s="150">
        <v>0</v>
      </c>
      <c r="AB4643" s="150"/>
      <c r="AC4643" s="141"/>
      <c r="AD4643" s="141"/>
      <c r="AE4643" s="106">
        <v>0</v>
      </c>
      <c r="AF4643" s="106">
        <v>0</v>
      </c>
      <c r="AG4643" s="106">
        <v>0</v>
      </c>
      <c r="AH4643" s="141"/>
      <c r="AI4643" s="141"/>
      <c r="AJ4643" s="141"/>
      <c r="AK4643" s="141"/>
      <c r="AL4643" s="141"/>
      <c r="AM4643" s="141"/>
      <c r="AN4643" s="114">
        <f t="shared" si="144"/>
        <v>0</v>
      </c>
      <c r="AO4643" s="114">
        <f t="shared" si="145"/>
        <v>87866436</v>
      </c>
      <c r="AP4643" s="114"/>
      <c r="AQ4643" s="114"/>
      <c r="AR4643" s="114"/>
      <c r="AS4643" s="114"/>
      <c r="AT4643" s="191"/>
    </row>
    <row r="4644" spans="1:46" s="190" customFormat="1" ht="15" customHeight="1" x14ac:dyDescent="0.2">
      <c r="A4644" s="104"/>
      <c r="B4644" s="104">
        <f>VLOOKUP(BJB!$F$9:$F$5599,Ctrl!$B$4:$C$399,2,0)</f>
        <v>16</v>
      </c>
      <c r="C4644" s="104">
        <f>VLOOKUP(BJB!$G$9:$G$5599,Ctrl!$E$4:$F$399,2,0)</f>
        <v>6</v>
      </c>
      <c r="D4644" s="219">
        <v>1</v>
      </c>
      <c r="E4644" s="104" t="str">
        <f>VLOOKUP(BJB!$F$9:$F$5599,Ctrl!$B$4:$D$399,3,0)</f>
        <v>I</v>
      </c>
      <c r="F4644" s="139" t="s">
        <v>10525</v>
      </c>
      <c r="G4644" s="139" t="s">
        <v>6530</v>
      </c>
      <c r="H4644" s="125"/>
      <c r="I4644" s="220">
        <f>IF(G4643=BJB!$G203,I4643+1,1)</f>
        <v>1</v>
      </c>
      <c r="J4644" s="912" t="s">
        <v>24472</v>
      </c>
      <c r="K4644" s="121" t="s">
        <v>5285</v>
      </c>
      <c r="L4644" s="227" t="s">
        <v>6477</v>
      </c>
      <c r="M4644" s="104" t="s">
        <v>5286</v>
      </c>
      <c r="N4644" s="120">
        <v>40763</v>
      </c>
      <c r="O4644" s="107">
        <v>60000000</v>
      </c>
      <c r="P4644" s="105" t="s">
        <v>6222</v>
      </c>
      <c r="Q4644" s="120" t="s">
        <v>6222</v>
      </c>
      <c r="R4644" s="890">
        <v>0</v>
      </c>
      <c r="S4644" s="146" t="s">
        <v>5086</v>
      </c>
      <c r="T4644" s="120">
        <v>41729</v>
      </c>
      <c r="U4644" s="141">
        <v>30280549</v>
      </c>
      <c r="V4644" s="109" t="s">
        <v>6222</v>
      </c>
      <c r="W4644" s="141">
        <v>0</v>
      </c>
      <c r="X4644" s="141">
        <v>0</v>
      </c>
      <c r="Y4644" s="141">
        <v>0</v>
      </c>
      <c r="Z4644" s="141">
        <v>0</v>
      </c>
      <c r="AA4644" s="150">
        <v>30280549</v>
      </c>
      <c r="AB4644" s="150"/>
      <c r="AC4644" s="141"/>
      <c r="AD4644" s="141"/>
      <c r="AE4644" s="106">
        <v>0</v>
      </c>
      <c r="AF4644" s="106">
        <v>0</v>
      </c>
      <c r="AG4644" s="106">
        <v>0</v>
      </c>
      <c r="AH4644" s="141"/>
      <c r="AI4644" s="141"/>
      <c r="AJ4644" s="141"/>
      <c r="AK4644" s="141"/>
      <c r="AL4644" s="141"/>
      <c r="AM4644" s="141"/>
      <c r="AN4644" s="114">
        <f t="shared" si="144"/>
        <v>30280549</v>
      </c>
      <c r="AO4644" s="114">
        <f t="shared" si="145"/>
        <v>0</v>
      </c>
      <c r="AP4644" s="114"/>
      <c r="AQ4644" s="114"/>
      <c r="AR4644" s="114"/>
      <c r="AS4644" s="114"/>
      <c r="AT4644" s="191"/>
    </row>
    <row r="4645" spans="1:46" s="190" customFormat="1" ht="15" customHeight="1" x14ac:dyDescent="0.2">
      <c r="A4645" s="104"/>
      <c r="B4645" s="104">
        <f>VLOOKUP(BJB!$F$9:$F$5599,Ctrl!$B$4:$C$399,2,0)</f>
        <v>16</v>
      </c>
      <c r="C4645" s="104">
        <f>VLOOKUP(BJB!$G$9:$G$5599,Ctrl!$E$4:$F$399,2,0)</f>
        <v>6</v>
      </c>
      <c r="D4645" s="219">
        <v>1</v>
      </c>
      <c r="E4645" s="104" t="str">
        <f>VLOOKUP(BJB!$F$9:$F$5599,Ctrl!$B$4:$D$399,3,0)</f>
        <v>I</v>
      </c>
      <c r="F4645" s="139" t="s">
        <v>10525</v>
      </c>
      <c r="G4645" s="139" t="s">
        <v>6530</v>
      </c>
      <c r="H4645" s="125" t="s">
        <v>6773</v>
      </c>
      <c r="I4645" s="220">
        <f>IF(G4644=BJB!$G204,I4644+1,1)</f>
        <v>1</v>
      </c>
      <c r="J4645" s="912" t="s">
        <v>24473</v>
      </c>
      <c r="K4645" s="121" t="s">
        <v>5366</v>
      </c>
      <c r="L4645" s="227" t="s">
        <v>6477</v>
      </c>
      <c r="M4645" s="104" t="s">
        <v>5367</v>
      </c>
      <c r="N4645" s="128">
        <v>41213</v>
      </c>
      <c r="O4645" s="107">
        <v>140000000</v>
      </c>
      <c r="P4645" s="105" t="s">
        <v>17421</v>
      </c>
      <c r="Q4645" s="120">
        <v>41534</v>
      </c>
      <c r="R4645" s="105">
        <v>183199519</v>
      </c>
      <c r="S4645" s="146" t="s">
        <v>5326</v>
      </c>
      <c r="T4645" s="120">
        <v>41759</v>
      </c>
      <c r="U4645" s="141">
        <v>98000000</v>
      </c>
      <c r="V4645" s="109">
        <v>41730</v>
      </c>
      <c r="W4645" s="141">
        <v>98000000</v>
      </c>
      <c r="X4645" s="141">
        <v>0</v>
      </c>
      <c r="Y4645" s="141">
        <v>0</v>
      </c>
      <c r="Z4645" s="141">
        <v>0</v>
      </c>
      <c r="AA4645" s="150">
        <v>881542</v>
      </c>
      <c r="AB4645" s="150"/>
      <c r="AC4645" s="132"/>
      <c r="AD4645" s="141"/>
      <c r="AE4645" s="106">
        <v>0</v>
      </c>
      <c r="AF4645" s="106">
        <v>0</v>
      </c>
      <c r="AG4645" s="106">
        <v>0</v>
      </c>
      <c r="AH4645" s="141"/>
      <c r="AI4645" s="141"/>
      <c r="AJ4645" s="141"/>
      <c r="AK4645" s="154"/>
      <c r="AL4645" s="141"/>
      <c r="AM4645" s="141"/>
      <c r="AN4645" s="114">
        <f t="shared" si="144"/>
        <v>881542</v>
      </c>
      <c r="AO4645" s="114">
        <f t="shared" si="145"/>
        <v>97118458</v>
      </c>
      <c r="AP4645" s="114"/>
      <c r="AQ4645" s="114"/>
      <c r="AR4645" s="114"/>
      <c r="AS4645" s="114"/>
      <c r="AT4645" s="191"/>
    </row>
    <row r="4646" spans="1:46" s="190" customFormat="1" ht="15" customHeight="1" x14ac:dyDescent="0.2">
      <c r="A4646" s="104"/>
      <c r="B4646" s="104">
        <f>VLOOKUP(BJB!$F$9:$F$5599,Ctrl!$B$4:$C$399,2,0)</f>
        <v>16</v>
      </c>
      <c r="C4646" s="104">
        <f>VLOOKUP(BJB!$G$9:$G$5599,Ctrl!$E$4:$F$399,2,0)</f>
        <v>6</v>
      </c>
      <c r="D4646" s="219">
        <v>1</v>
      </c>
      <c r="E4646" s="104" t="str">
        <f>VLOOKUP(BJB!$F$9:$F$5599,Ctrl!$B$4:$D$399,3,0)</f>
        <v>I</v>
      </c>
      <c r="F4646" s="139" t="s">
        <v>10525</v>
      </c>
      <c r="G4646" s="139" t="s">
        <v>6530</v>
      </c>
      <c r="H4646" s="125" t="s">
        <v>6774</v>
      </c>
      <c r="I4646" s="220">
        <f>IF(G4645=BJB!$G205,I4645+1,1)</f>
        <v>1</v>
      </c>
      <c r="J4646" s="912" t="s">
        <v>24474</v>
      </c>
      <c r="K4646" s="121" t="s">
        <v>5529</v>
      </c>
      <c r="L4646" s="227" t="s">
        <v>6477</v>
      </c>
      <c r="M4646" s="104" t="s">
        <v>5530</v>
      </c>
      <c r="N4646" s="120">
        <v>41318</v>
      </c>
      <c r="O4646" s="107">
        <v>125000000</v>
      </c>
      <c r="P4646" s="105" t="s">
        <v>17422</v>
      </c>
      <c r="Q4646" s="120">
        <v>41709</v>
      </c>
      <c r="R4646" s="105">
        <v>138408774</v>
      </c>
      <c r="S4646" s="146" t="s">
        <v>5470</v>
      </c>
      <c r="T4646" s="120">
        <v>41789</v>
      </c>
      <c r="U4646" s="141">
        <v>79415361</v>
      </c>
      <c r="V4646" s="109">
        <v>41760</v>
      </c>
      <c r="W4646" s="141">
        <v>79415361</v>
      </c>
      <c r="X4646" s="141">
        <v>0</v>
      </c>
      <c r="Y4646" s="141">
        <v>0</v>
      </c>
      <c r="Z4646" s="141">
        <v>0</v>
      </c>
      <c r="AA4646" s="150">
        <v>9944360</v>
      </c>
      <c r="AB4646" s="150"/>
      <c r="AC4646" s="132"/>
      <c r="AD4646" s="141"/>
      <c r="AE4646" s="106">
        <v>0</v>
      </c>
      <c r="AF4646" s="106">
        <v>0</v>
      </c>
      <c r="AG4646" s="106">
        <v>0</v>
      </c>
      <c r="AH4646" s="141"/>
      <c r="AI4646" s="222"/>
      <c r="AJ4646" s="230"/>
      <c r="AK4646" s="116"/>
      <c r="AL4646" s="141"/>
      <c r="AM4646" s="141"/>
      <c r="AN4646" s="114">
        <f t="shared" si="144"/>
        <v>9944360</v>
      </c>
      <c r="AO4646" s="114">
        <f t="shared" si="145"/>
        <v>69471001</v>
      </c>
      <c r="AP4646" s="114"/>
      <c r="AQ4646" s="114"/>
      <c r="AR4646" s="114"/>
      <c r="AS4646" s="114"/>
      <c r="AT4646" s="191"/>
    </row>
    <row r="4647" spans="1:46" s="190" customFormat="1" ht="15" customHeight="1" x14ac:dyDescent="0.2">
      <c r="A4647" s="104"/>
      <c r="B4647" s="104">
        <f>VLOOKUP(BJB!$F$9:$F$5599,Ctrl!$B$4:$C$399,2,0)</f>
        <v>16</v>
      </c>
      <c r="C4647" s="104">
        <f>VLOOKUP(BJB!$G$9:$G$5599,Ctrl!$E$4:$F$399,2,0)</f>
        <v>6</v>
      </c>
      <c r="D4647" s="219">
        <v>1</v>
      </c>
      <c r="E4647" s="104" t="str">
        <f>VLOOKUP(BJB!$F$9:$F$5599,Ctrl!$B$4:$D$399,3,0)</f>
        <v>I</v>
      </c>
      <c r="F4647" s="139" t="s">
        <v>10525</v>
      </c>
      <c r="G4647" s="139" t="s">
        <v>6530</v>
      </c>
      <c r="H4647" s="125">
        <v>1120523000860</v>
      </c>
      <c r="I4647" s="220">
        <f>IF(G4646=BJB!$G206,I4646+1,1)</f>
        <v>1</v>
      </c>
      <c r="J4647" s="912" t="s">
        <v>24475</v>
      </c>
      <c r="K4647" s="121" t="s">
        <v>5816</v>
      </c>
      <c r="L4647" s="227" t="s">
        <v>6477</v>
      </c>
      <c r="M4647" s="104" t="s">
        <v>211</v>
      </c>
      <c r="N4647" s="120">
        <v>41085</v>
      </c>
      <c r="O4647" s="107">
        <v>250000000</v>
      </c>
      <c r="P4647" s="105" t="s">
        <v>17423</v>
      </c>
      <c r="Q4647" s="120">
        <v>41618</v>
      </c>
      <c r="R4647" s="105">
        <v>247820192</v>
      </c>
      <c r="S4647" s="146" t="s">
        <v>5759</v>
      </c>
      <c r="T4647" s="109">
        <v>41844</v>
      </c>
      <c r="U4647" s="141">
        <v>175000000</v>
      </c>
      <c r="V4647" s="109">
        <v>41821</v>
      </c>
      <c r="W4647" s="141">
        <v>175000000</v>
      </c>
      <c r="X4647" s="141">
        <v>0</v>
      </c>
      <c r="Y4647" s="141">
        <v>0</v>
      </c>
      <c r="Z4647" s="141">
        <v>0</v>
      </c>
      <c r="AA4647" s="150">
        <v>163339</v>
      </c>
      <c r="AB4647" s="150"/>
      <c r="AC4647" s="132"/>
      <c r="AD4647" s="141"/>
      <c r="AE4647" s="106">
        <v>0</v>
      </c>
      <c r="AF4647" s="106">
        <v>0</v>
      </c>
      <c r="AG4647" s="106">
        <v>0</v>
      </c>
      <c r="AH4647" s="141"/>
      <c r="AI4647" s="141"/>
      <c r="AJ4647" s="141"/>
      <c r="AK4647" s="154"/>
      <c r="AL4647" s="141"/>
      <c r="AM4647" s="141"/>
      <c r="AN4647" s="114">
        <f t="shared" si="144"/>
        <v>163339</v>
      </c>
      <c r="AO4647" s="114">
        <f t="shared" si="145"/>
        <v>174836661</v>
      </c>
      <c r="AP4647" s="114"/>
      <c r="AQ4647" s="114"/>
      <c r="AR4647" s="114"/>
      <c r="AS4647" s="114"/>
      <c r="AT4647" s="191"/>
    </row>
    <row r="4648" spans="1:46" s="190" customFormat="1" ht="15" customHeight="1" x14ac:dyDescent="0.2">
      <c r="A4648" s="104"/>
      <c r="B4648" s="104">
        <f>VLOOKUP(BJB!$F$9:$F$5599,Ctrl!$B$4:$C$399,2,0)</f>
        <v>16</v>
      </c>
      <c r="C4648" s="104">
        <f>VLOOKUP(BJB!$G$9:$G$5599,Ctrl!$E$4:$F$399,2,0)</f>
        <v>6</v>
      </c>
      <c r="D4648" s="219">
        <v>1</v>
      </c>
      <c r="E4648" s="104" t="str">
        <f>VLOOKUP(BJB!$F$9:$F$5599,Ctrl!$B$4:$D$399,3,0)</f>
        <v>I</v>
      </c>
      <c r="F4648" s="139" t="s">
        <v>10525</v>
      </c>
      <c r="G4648" s="139" t="s">
        <v>6530</v>
      </c>
      <c r="H4648" s="231" t="s">
        <v>19300</v>
      </c>
      <c r="I4648" s="220">
        <f>IF(G4647=BJB!$G208,I4647+1,1)</f>
        <v>1</v>
      </c>
      <c r="J4648" s="891" t="s">
        <v>20275</v>
      </c>
      <c r="K4648" s="121" t="s">
        <v>6078</v>
      </c>
      <c r="L4648" s="227" t="s">
        <v>6477</v>
      </c>
      <c r="M4648" s="104" t="s">
        <v>6079</v>
      </c>
      <c r="N4648" s="120">
        <v>41151</v>
      </c>
      <c r="O4648" s="107">
        <v>150000000</v>
      </c>
      <c r="P4648" s="105" t="s">
        <v>17424</v>
      </c>
      <c r="Q4648" s="120">
        <v>41871</v>
      </c>
      <c r="R4648" s="105">
        <v>217594010</v>
      </c>
      <c r="S4648" s="146" t="s">
        <v>6041</v>
      </c>
      <c r="T4648" s="109">
        <v>41973</v>
      </c>
      <c r="U4648" s="141">
        <v>105000000</v>
      </c>
      <c r="V4648" s="109">
        <v>41944</v>
      </c>
      <c r="W4648" s="141">
        <v>105000000</v>
      </c>
      <c r="X4648" s="141">
        <v>0</v>
      </c>
      <c r="Y4648" s="141">
        <v>0</v>
      </c>
      <c r="Z4648" s="141">
        <v>0</v>
      </c>
      <c r="AA4648" s="150">
        <v>11194030</v>
      </c>
      <c r="AB4648" s="150"/>
      <c r="AC4648" s="132"/>
      <c r="AD4648" s="141"/>
      <c r="AE4648" s="106">
        <v>0</v>
      </c>
      <c r="AF4648" s="106">
        <v>3731343</v>
      </c>
      <c r="AG4648" s="106">
        <v>0</v>
      </c>
      <c r="AH4648" s="141"/>
      <c r="AI4648" s="141"/>
      <c r="AJ4648" s="141"/>
      <c r="AK4648" s="154"/>
      <c r="AL4648" s="141"/>
      <c r="AM4648" s="141"/>
      <c r="AN4648" s="114">
        <f t="shared" si="144"/>
        <v>14925373</v>
      </c>
      <c r="AO4648" s="114">
        <f t="shared" si="145"/>
        <v>90074627</v>
      </c>
      <c r="AP4648" s="114"/>
      <c r="AQ4648" s="114"/>
      <c r="AR4648" s="114"/>
      <c r="AS4648" s="114"/>
      <c r="AT4648" s="191"/>
    </row>
    <row r="4649" spans="1:46" s="190" customFormat="1" ht="15" customHeight="1" x14ac:dyDescent="0.2">
      <c r="A4649" s="104"/>
      <c r="B4649" s="104">
        <f>VLOOKUP(BJB!$F$9:$F$5599,Ctrl!$B$4:$C$399,2,0)</f>
        <v>16</v>
      </c>
      <c r="C4649" s="104">
        <f>VLOOKUP(BJB!$G$9:$G$5599,Ctrl!$E$4:$F$399,2,0)</f>
        <v>6</v>
      </c>
      <c r="D4649" s="219">
        <v>1</v>
      </c>
      <c r="E4649" s="104" t="str">
        <f>VLOOKUP(BJB!$F$9:$F$5599,Ctrl!$B$4:$D$399,3,0)</f>
        <v>I</v>
      </c>
      <c r="F4649" s="139" t="s">
        <v>10525</v>
      </c>
      <c r="G4649" s="139" t="s">
        <v>6530</v>
      </c>
      <c r="H4649" s="231" t="s">
        <v>19301</v>
      </c>
      <c r="I4649" s="220">
        <f>IF(G4648=BJB!$G209,I4648+1,1)</f>
        <v>1</v>
      </c>
      <c r="J4649" s="891" t="s">
        <v>18542</v>
      </c>
      <c r="K4649" s="121" t="s">
        <v>7826</v>
      </c>
      <c r="L4649" s="104" t="s">
        <v>6477</v>
      </c>
      <c r="M4649" s="104" t="s">
        <v>5530</v>
      </c>
      <c r="N4649" s="120">
        <v>41318</v>
      </c>
      <c r="O4649" s="105">
        <v>200000000</v>
      </c>
      <c r="P4649" s="105" t="s">
        <v>17425</v>
      </c>
      <c r="Q4649" s="120">
        <v>41905</v>
      </c>
      <c r="R4649" s="105">
        <v>232024460</v>
      </c>
      <c r="S4649" s="146" t="s">
        <v>7947</v>
      </c>
      <c r="T4649" s="109">
        <v>42114</v>
      </c>
      <c r="U4649" s="141">
        <v>125110119</v>
      </c>
      <c r="V4649" s="109">
        <v>42114</v>
      </c>
      <c r="W4649" s="141">
        <v>125110119</v>
      </c>
      <c r="X4649" s="141">
        <v>0</v>
      </c>
      <c r="Y4649" s="141">
        <v>0</v>
      </c>
      <c r="Z4649" s="141">
        <v>0</v>
      </c>
      <c r="AA4649" s="114">
        <v>27292334</v>
      </c>
      <c r="AB4649" s="114"/>
      <c r="AC4649" s="132">
        <v>3465693</v>
      </c>
      <c r="AD4649" s="141"/>
      <c r="AE4649" s="106">
        <v>0</v>
      </c>
      <c r="AF4649" s="106">
        <v>3465693</v>
      </c>
      <c r="AG4649" s="106">
        <v>3465693</v>
      </c>
      <c r="AH4649" s="141"/>
      <c r="AI4649" s="222"/>
      <c r="AJ4649" s="141"/>
      <c r="AK4649" s="154"/>
      <c r="AL4649" s="141"/>
      <c r="AM4649" s="141"/>
      <c r="AN4649" s="114">
        <f t="shared" si="144"/>
        <v>37689413</v>
      </c>
      <c r="AO4649" s="114">
        <f t="shared" si="145"/>
        <v>87420706</v>
      </c>
      <c r="AP4649" s="114"/>
      <c r="AQ4649" s="114"/>
      <c r="AR4649" s="114"/>
      <c r="AS4649" s="114"/>
      <c r="AT4649" s="191"/>
    </row>
    <row r="4650" spans="1:46" s="190" customFormat="1" ht="15" customHeight="1" x14ac:dyDescent="0.2">
      <c r="A4650" s="104"/>
      <c r="B4650" s="104">
        <f>VLOOKUP(BJB!$F$9:$F$5599,Ctrl!$B$4:$C$399,2,0)</f>
        <v>16</v>
      </c>
      <c r="C4650" s="104">
        <f>VLOOKUP(BJB!$G$9:$G$5599,Ctrl!$E$4:$F$399,2,0)</f>
        <v>6</v>
      </c>
      <c r="D4650" s="219">
        <v>1</v>
      </c>
      <c r="E4650" s="104" t="str">
        <f>VLOOKUP(BJB!$F$9:$F$5599,Ctrl!$B$4:$D$399,3,0)</f>
        <v>I</v>
      </c>
      <c r="F4650" s="139" t="s">
        <v>10525</v>
      </c>
      <c r="G4650" s="139" t="s">
        <v>8025</v>
      </c>
      <c r="H4650" s="125"/>
      <c r="I4650" s="220">
        <f>IF(G4649=BJB!$G210,I4649+1,1)</f>
        <v>1</v>
      </c>
      <c r="J4650" s="912" t="s">
        <v>24476</v>
      </c>
      <c r="K4650" s="121" t="s">
        <v>8088</v>
      </c>
      <c r="L4650" s="104" t="s">
        <v>6477</v>
      </c>
      <c r="M4650" s="104" t="s">
        <v>5084</v>
      </c>
      <c r="N4650" s="120">
        <v>41103</v>
      </c>
      <c r="O4650" s="105">
        <v>135000000</v>
      </c>
      <c r="P4650" s="105" t="s">
        <v>17426</v>
      </c>
      <c r="Q4650" s="120">
        <v>42063</v>
      </c>
      <c r="R4650" s="105">
        <v>44261699</v>
      </c>
      <c r="S4650" s="146" t="s">
        <v>8233</v>
      </c>
      <c r="T4650" s="109">
        <v>42151</v>
      </c>
      <c r="U4650" s="141">
        <v>30983189</v>
      </c>
      <c r="V4650" s="109">
        <v>42151</v>
      </c>
      <c r="W4650" s="141">
        <v>30983189</v>
      </c>
      <c r="X4650" s="141">
        <v>0</v>
      </c>
      <c r="Y4650" s="141">
        <v>0</v>
      </c>
      <c r="Z4650" s="141">
        <v>0</v>
      </c>
      <c r="AA4650" s="114">
        <v>0</v>
      </c>
      <c r="AB4650" s="114"/>
      <c r="AC4650" s="132"/>
      <c r="AD4650" s="141"/>
      <c r="AE4650" s="106">
        <v>0</v>
      </c>
      <c r="AF4650" s="106">
        <v>0</v>
      </c>
      <c r="AG4650" s="106">
        <v>0</v>
      </c>
      <c r="AH4650" s="106"/>
      <c r="AI4650" s="106"/>
      <c r="AJ4650" s="106"/>
      <c r="AK4650" s="106"/>
      <c r="AL4650" s="106"/>
      <c r="AM4650" s="106"/>
      <c r="AN4650" s="114">
        <f t="shared" si="144"/>
        <v>0</v>
      </c>
      <c r="AO4650" s="114">
        <f t="shared" si="145"/>
        <v>30983189</v>
      </c>
      <c r="AP4650" s="114"/>
      <c r="AQ4650" s="114"/>
      <c r="AR4650" s="114"/>
      <c r="AS4650" s="114"/>
      <c r="AT4650" s="191"/>
    </row>
    <row r="4651" spans="1:46" s="190" customFormat="1" ht="15" customHeight="1" x14ac:dyDescent="0.2">
      <c r="A4651" s="104"/>
      <c r="B4651" s="104">
        <f>VLOOKUP(BJB!$F$9:$F$5599,Ctrl!$B$4:$C$399,2,0)</f>
        <v>16</v>
      </c>
      <c r="C4651" s="104">
        <f>VLOOKUP(BJB!$G$9:$G$5599,Ctrl!$E$4:$F$399,2,0)</f>
        <v>5</v>
      </c>
      <c r="D4651" s="219">
        <v>1</v>
      </c>
      <c r="E4651" s="104" t="str">
        <f>VLOOKUP(BJB!$F$9:$F$5599,Ctrl!$B$4:$D$399,3,0)</f>
        <v>I</v>
      </c>
      <c r="F4651" s="139" t="s">
        <v>10525</v>
      </c>
      <c r="G4651" s="139" t="s">
        <v>7597</v>
      </c>
      <c r="H4651" s="125"/>
      <c r="I4651" s="220">
        <f>IF(G4650=BJB!$G211,I4650+1,1)</f>
        <v>1</v>
      </c>
      <c r="J4651" s="912" t="s">
        <v>24477</v>
      </c>
      <c r="K4651" s="121" t="s">
        <v>7814</v>
      </c>
      <c r="L4651" s="104" t="s">
        <v>6477</v>
      </c>
      <c r="M4651" s="104" t="s">
        <v>5914</v>
      </c>
      <c r="N4651" s="120">
        <v>41187</v>
      </c>
      <c r="O4651" s="105">
        <v>20000000</v>
      </c>
      <c r="P4651" s="105" t="s">
        <v>17427</v>
      </c>
      <c r="Q4651" s="120">
        <v>42034</v>
      </c>
      <c r="R4651" s="105">
        <v>13841474</v>
      </c>
      <c r="S4651" s="146" t="s">
        <v>7941</v>
      </c>
      <c r="T4651" s="109">
        <v>42114</v>
      </c>
      <c r="U4651" s="141">
        <v>8540265</v>
      </c>
      <c r="V4651" s="109">
        <v>42114</v>
      </c>
      <c r="W4651" s="141">
        <v>8540265</v>
      </c>
      <c r="X4651" s="141">
        <v>0</v>
      </c>
      <c r="Y4651" s="141">
        <v>0</v>
      </c>
      <c r="Z4651" s="141">
        <v>0</v>
      </c>
      <c r="AA4651" s="114">
        <v>0</v>
      </c>
      <c r="AB4651" s="114"/>
      <c r="AC4651" s="132"/>
      <c r="AD4651" s="141"/>
      <c r="AE4651" s="106">
        <v>0</v>
      </c>
      <c r="AF4651" s="106">
        <v>0</v>
      </c>
      <c r="AG4651" s="106">
        <v>0</v>
      </c>
      <c r="AH4651" s="141"/>
      <c r="AI4651" s="141"/>
      <c r="AJ4651" s="141"/>
      <c r="AK4651" s="141"/>
      <c r="AL4651" s="141"/>
      <c r="AM4651" s="141"/>
      <c r="AN4651" s="114">
        <f t="shared" si="144"/>
        <v>0</v>
      </c>
      <c r="AO4651" s="114">
        <f t="shared" si="145"/>
        <v>8540265</v>
      </c>
      <c r="AP4651" s="114"/>
      <c r="AQ4651" s="114"/>
      <c r="AR4651" s="114"/>
      <c r="AS4651" s="114"/>
      <c r="AT4651" s="191"/>
    </row>
    <row r="4652" spans="1:46" s="190" customFormat="1" ht="15" customHeight="1" x14ac:dyDescent="0.2">
      <c r="A4652" s="104"/>
      <c r="B4652" s="104">
        <f>VLOOKUP(BJB!$F$9:$F$5599,Ctrl!$B$4:$C$399,2,0)</f>
        <v>16</v>
      </c>
      <c r="C4652" s="104">
        <f>VLOOKUP(BJB!$G$9:$G$5599,Ctrl!$E$4:$F$399,2,0)</f>
        <v>5</v>
      </c>
      <c r="D4652" s="219">
        <v>1</v>
      </c>
      <c r="E4652" s="104" t="str">
        <f>VLOOKUP(BJB!$F$9:$F$5599,Ctrl!$B$4:$D$399,3,0)</f>
        <v>I</v>
      </c>
      <c r="F4652" s="139" t="s">
        <v>10525</v>
      </c>
      <c r="G4652" s="139" t="s">
        <v>7597</v>
      </c>
      <c r="H4652" s="125"/>
      <c r="I4652" s="220">
        <f>IF(G4651=BJB!$G212,I4651+1,1)</f>
        <v>1</v>
      </c>
      <c r="J4652" s="912" t="s">
        <v>24478</v>
      </c>
      <c r="K4652" s="121" t="s">
        <v>7815</v>
      </c>
      <c r="L4652" s="104" t="s">
        <v>6477</v>
      </c>
      <c r="M4652" s="104" t="s">
        <v>6145</v>
      </c>
      <c r="N4652" s="120">
        <v>41393</v>
      </c>
      <c r="O4652" s="105">
        <v>125000000</v>
      </c>
      <c r="P4652" s="105" t="s">
        <v>17428</v>
      </c>
      <c r="Q4652" s="120">
        <v>42034</v>
      </c>
      <c r="R4652" s="105">
        <v>182872702</v>
      </c>
      <c r="S4652" s="146" t="s">
        <v>7941</v>
      </c>
      <c r="T4652" s="109">
        <v>42114</v>
      </c>
      <c r="U4652" s="141">
        <v>87500000</v>
      </c>
      <c r="V4652" s="109">
        <v>42114</v>
      </c>
      <c r="W4652" s="141">
        <v>87500000</v>
      </c>
      <c r="X4652" s="141">
        <v>0</v>
      </c>
      <c r="Y4652" s="141">
        <v>0</v>
      </c>
      <c r="Z4652" s="141">
        <v>0</v>
      </c>
      <c r="AA4652" s="114">
        <v>0</v>
      </c>
      <c r="AB4652" s="114"/>
      <c r="AC4652" s="132"/>
      <c r="AD4652" s="141"/>
      <c r="AE4652" s="106">
        <v>0</v>
      </c>
      <c r="AF4652" s="106">
        <v>0</v>
      </c>
      <c r="AG4652" s="106">
        <v>0</v>
      </c>
      <c r="AH4652" s="141"/>
      <c r="AI4652" s="141"/>
      <c r="AJ4652" s="141"/>
      <c r="AK4652" s="141"/>
      <c r="AL4652" s="141"/>
      <c r="AM4652" s="141"/>
      <c r="AN4652" s="114">
        <f t="shared" si="144"/>
        <v>0</v>
      </c>
      <c r="AO4652" s="114">
        <f t="shared" si="145"/>
        <v>87500000</v>
      </c>
      <c r="AP4652" s="114"/>
      <c r="AQ4652" s="114"/>
      <c r="AR4652" s="114"/>
      <c r="AS4652" s="114"/>
    </row>
    <row r="4653" spans="1:46" s="190" customFormat="1" ht="15" customHeight="1" x14ac:dyDescent="0.2">
      <c r="A4653" s="104"/>
      <c r="B4653" s="104">
        <f>VLOOKUP(BJB!$F$9:$F$5599,Ctrl!$B$4:$C$399,2,0)</f>
        <v>16</v>
      </c>
      <c r="C4653" s="104">
        <f>VLOOKUP(BJB!$G$9:$G$5599,Ctrl!$E$4:$F$399,2,0)</f>
        <v>6</v>
      </c>
      <c r="D4653" s="219">
        <v>1</v>
      </c>
      <c r="E4653" s="104" t="str">
        <f>VLOOKUP(BJB!$F$9:$F$5599,Ctrl!$B$4:$D$399,3,0)</f>
        <v>I</v>
      </c>
      <c r="F4653" s="139" t="s">
        <v>10525</v>
      </c>
      <c r="G4653" s="139" t="s">
        <v>6530</v>
      </c>
      <c r="H4653" s="125"/>
      <c r="I4653" s="220">
        <f>IF(G4652=BJB!$G213,I4652+1,1)</f>
        <v>1</v>
      </c>
      <c r="J4653" s="912" t="s">
        <v>24479</v>
      </c>
      <c r="K4653" s="121" t="s">
        <v>2025</v>
      </c>
      <c r="L4653" s="104" t="s">
        <v>6477</v>
      </c>
      <c r="M4653" s="104" t="s">
        <v>4948</v>
      </c>
      <c r="N4653" s="128">
        <v>41213</v>
      </c>
      <c r="O4653" s="105">
        <v>190000000</v>
      </c>
      <c r="P4653" s="105" t="s">
        <v>17429</v>
      </c>
      <c r="Q4653" s="120">
        <v>41871</v>
      </c>
      <c r="R4653" s="105">
        <v>251410569</v>
      </c>
      <c r="S4653" s="146" t="s">
        <v>7360</v>
      </c>
      <c r="T4653" s="109">
        <v>42072</v>
      </c>
      <c r="U4653" s="141">
        <v>133000000</v>
      </c>
      <c r="V4653" s="109">
        <v>42072</v>
      </c>
      <c r="W4653" s="141">
        <v>133000000</v>
      </c>
      <c r="X4653" s="141">
        <v>0</v>
      </c>
      <c r="Y4653" s="141">
        <v>0</v>
      </c>
      <c r="Z4653" s="141">
        <v>0</v>
      </c>
      <c r="AA4653" s="114">
        <v>0</v>
      </c>
      <c r="AB4653" s="114"/>
      <c r="AC4653" s="132"/>
      <c r="AD4653" s="141"/>
      <c r="AE4653" s="106">
        <v>0</v>
      </c>
      <c r="AF4653" s="106">
        <v>0</v>
      </c>
      <c r="AG4653" s="106">
        <v>0</v>
      </c>
      <c r="AH4653" s="141"/>
      <c r="AI4653" s="141"/>
      <c r="AJ4653" s="141"/>
      <c r="AK4653" s="141"/>
      <c r="AL4653" s="141"/>
      <c r="AM4653" s="141"/>
      <c r="AN4653" s="114">
        <f t="shared" si="144"/>
        <v>0</v>
      </c>
      <c r="AO4653" s="114">
        <f t="shared" si="145"/>
        <v>133000000</v>
      </c>
      <c r="AP4653" s="114"/>
      <c r="AQ4653" s="114"/>
      <c r="AR4653" s="114"/>
      <c r="AS4653" s="114"/>
    </row>
    <row r="4654" spans="1:46" s="190" customFormat="1" ht="15" customHeight="1" x14ac:dyDescent="0.2">
      <c r="A4654" s="104"/>
      <c r="B4654" s="104">
        <f>VLOOKUP(BJB!$F$9:$F$5599,Ctrl!$B$4:$C$399,2,0)</f>
        <v>16</v>
      </c>
      <c r="C4654" s="104">
        <f>VLOOKUP(BJB!$G$9:$G$5599,Ctrl!$E$4:$F$399,2,0)</f>
        <v>6</v>
      </c>
      <c r="D4654" s="219">
        <v>1</v>
      </c>
      <c r="E4654" s="104" t="str">
        <f>VLOOKUP(BJB!$F$9:$F$5599,Ctrl!$B$4:$D$399,3,0)</f>
        <v>I</v>
      </c>
      <c r="F4654" s="139" t="s">
        <v>10525</v>
      </c>
      <c r="G4654" s="139" t="s">
        <v>6530</v>
      </c>
      <c r="H4654" s="125"/>
      <c r="I4654" s="220">
        <f>IF(G4653=BJB!$G214,I4653+1,1)</f>
        <v>1</v>
      </c>
      <c r="J4654" s="912" t="s">
        <v>24480</v>
      </c>
      <c r="K4654" s="121" t="s">
        <v>6209</v>
      </c>
      <c r="L4654" s="227" t="s">
        <v>6477</v>
      </c>
      <c r="M4654" s="104" t="s">
        <v>6239</v>
      </c>
      <c r="N4654" s="120">
        <v>41393</v>
      </c>
      <c r="O4654" s="107">
        <v>100000000</v>
      </c>
      <c r="P4654" s="105" t="s">
        <v>17430</v>
      </c>
      <c r="Q4654" s="120">
        <v>41838</v>
      </c>
      <c r="R4654" s="105">
        <v>86794536</v>
      </c>
      <c r="S4654" s="146" t="s">
        <v>6259</v>
      </c>
      <c r="T4654" s="109">
        <v>42030</v>
      </c>
      <c r="U4654" s="114">
        <v>58922266</v>
      </c>
      <c r="V4654" s="109">
        <v>42030</v>
      </c>
      <c r="W4654" s="141">
        <v>58922266</v>
      </c>
      <c r="X4654" s="141">
        <v>0</v>
      </c>
      <c r="Y4654" s="141">
        <v>0</v>
      </c>
      <c r="Z4654" s="141">
        <v>0</v>
      </c>
      <c r="AA4654" s="223">
        <v>58922266</v>
      </c>
      <c r="AB4654" s="223"/>
      <c r="AC4654" s="114"/>
      <c r="AD4654" s="141"/>
      <c r="AE4654" s="106">
        <v>0</v>
      </c>
      <c r="AF4654" s="106">
        <v>0</v>
      </c>
      <c r="AG4654" s="106">
        <v>0</v>
      </c>
      <c r="AH4654" s="114"/>
      <c r="AI4654" s="114"/>
      <c r="AJ4654" s="114"/>
      <c r="AK4654" s="114"/>
      <c r="AL4654" s="114"/>
      <c r="AM4654" s="114"/>
      <c r="AN4654" s="114">
        <f t="shared" si="144"/>
        <v>58922266</v>
      </c>
      <c r="AO4654" s="114">
        <f t="shared" si="145"/>
        <v>0</v>
      </c>
      <c r="AP4654" s="114"/>
      <c r="AQ4654" s="114"/>
      <c r="AR4654" s="114"/>
      <c r="AS4654" s="114"/>
      <c r="AT4654" s="191"/>
    </row>
    <row r="4655" spans="1:46" s="190" customFormat="1" ht="15" customHeight="1" x14ac:dyDescent="0.2">
      <c r="A4655" s="104"/>
      <c r="B4655" s="104">
        <f>VLOOKUP(BJB!$F$9:$F$5599,Ctrl!$B$4:$C$399,2,0)</f>
        <v>16</v>
      </c>
      <c r="C4655" s="104">
        <f>VLOOKUP(BJB!$G$9:$G$5599,Ctrl!$E$4:$F$399,2,0)</f>
        <v>6</v>
      </c>
      <c r="D4655" s="219">
        <v>1</v>
      </c>
      <c r="E4655" s="104" t="str">
        <f>VLOOKUP(BJB!$F$9:$F$5599,Ctrl!$B$4:$D$399,3,0)</f>
        <v>I</v>
      </c>
      <c r="F4655" s="139" t="s">
        <v>10525</v>
      </c>
      <c r="G4655" s="139" t="s">
        <v>6530</v>
      </c>
      <c r="H4655" s="125"/>
      <c r="I4655" s="220">
        <f>IF(G4654=BJB!$G215,I4654+1,1)</f>
        <v>1</v>
      </c>
      <c r="J4655" s="912" t="s">
        <v>24481</v>
      </c>
      <c r="K4655" s="121" t="s">
        <v>8438</v>
      </c>
      <c r="L4655" s="104" t="s">
        <v>6477</v>
      </c>
      <c r="M4655" s="104" t="s">
        <v>6079</v>
      </c>
      <c r="N4655" s="120">
        <v>41151</v>
      </c>
      <c r="O4655" s="105">
        <v>250000000</v>
      </c>
      <c r="P4655" s="105" t="s">
        <v>17431</v>
      </c>
      <c r="Q4655" s="120">
        <v>42228</v>
      </c>
      <c r="R4655" s="105">
        <v>162995920</v>
      </c>
      <c r="S4655" s="146" t="s">
        <v>8475</v>
      </c>
      <c r="T4655" s="109">
        <v>42270</v>
      </c>
      <c r="U4655" s="141">
        <v>110331963</v>
      </c>
      <c r="V4655" s="109">
        <v>42270</v>
      </c>
      <c r="W4655" s="141">
        <v>110331963</v>
      </c>
      <c r="X4655" s="141">
        <v>0</v>
      </c>
      <c r="Y4655" s="141">
        <v>0</v>
      </c>
      <c r="Z4655" s="141">
        <v>0</v>
      </c>
      <c r="AA4655" s="114">
        <v>0</v>
      </c>
      <c r="AB4655" s="114"/>
      <c r="AC4655" s="132"/>
      <c r="AD4655" s="141"/>
      <c r="AE4655" s="106">
        <v>0</v>
      </c>
      <c r="AF4655" s="106">
        <v>0</v>
      </c>
      <c r="AG4655" s="106">
        <v>0</v>
      </c>
      <c r="AH4655" s="106"/>
      <c r="AI4655" s="106"/>
      <c r="AJ4655" s="106"/>
      <c r="AK4655" s="106"/>
      <c r="AL4655" s="106"/>
      <c r="AM4655" s="106"/>
      <c r="AN4655" s="114">
        <f t="shared" si="144"/>
        <v>0</v>
      </c>
      <c r="AO4655" s="114">
        <f t="shared" si="145"/>
        <v>110331963</v>
      </c>
      <c r="AP4655" s="114"/>
      <c r="AQ4655" s="114"/>
      <c r="AR4655" s="114"/>
      <c r="AS4655" s="114"/>
      <c r="AT4655" s="191"/>
    </row>
    <row r="4656" spans="1:46" s="190" customFormat="1" ht="15" customHeight="1" x14ac:dyDescent="0.2">
      <c r="A4656" s="104"/>
      <c r="B4656" s="104">
        <f>VLOOKUP(BJB!$F$9:$F$5599,Ctrl!$B$4:$C$399,2,0)</f>
        <v>16</v>
      </c>
      <c r="C4656" s="104">
        <f>VLOOKUP(BJB!$G$9:$G$5599,Ctrl!$E$4:$F$399,2,0)</f>
        <v>3</v>
      </c>
      <c r="D4656" s="219">
        <v>1</v>
      </c>
      <c r="E4656" s="104" t="str">
        <f>VLOOKUP(BJB!$F$9:$F$5599,Ctrl!$B$4:$D$399,3,0)</f>
        <v>I</v>
      </c>
      <c r="F4656" s="139" t="s">
        <v>10525</v>
      </c>
      <c r="G4656" s="139" t="s">
        <v>129</v>
      </c>
      <c r="H4656" s="125">
        <v>1110310000585</v>
      </c>
      <c r="I4656" s="220">
        <f>IF(G4655=BJB!$G217,I4655+1,1)</f>
        <v>1</v>
      </c>
      <c r="J4656" s="912" t="s">
        <v>24482</v>
      </c>
      <c r="K4656" s="121" t="s">
        <v>130</v>
      </c>
      <c r="L4656" s="227" t="s">
        <v>6477</v>
      </c>
      <c r="M4656" s="104" t="s">
        <v>131</v>
      </c>
      <c r="N4656" s="120">
        <v>40640</v>
      </c>
      <c r="O4656" s="107">
        <v>6000000</v>
      </c>
      <c r="P4656" s="105" t="s">
        <v>6222</v>
      </c>
      <c r="Q4656" s="120" t="s">
        <v>6222</v>
      </c>
      <c r="R4656" s="890">
        <v>0</v>
      </c>
      <c r="S4656" s="146" t="s">
        <v>6825</v>
      </c>
      <c r="T4656" s="109">
        <v>41043</v>
      </c>
      <c r="U4656" s="114">
        <v>437868</v>
      </c>
      <c r="V4656" s="109" t="s">
        <v>6222</v>
      </c>
      <c r="W4656" s="141">
        <v>0</v>
      </c>
      <c r="X4656" s="141">
        <v>0</v>
      </c>
      <c r="Y4656" s="141">
        <v>0</v>
      </c>
      <c r="Z4656" s="141">
        <v>0</v>
      </c>
      <c r="AA4656" s="114">
        <v>0</v>
      </c>
      <c r="AB4656" s="114"/>
      <c r="AC4656" s="132"/>
      <c r="AD4656" s="141"/>
      <c r="AE4656" s="106">
        <v>0</v>
      </c>
      <c r="AF4656" s="106">
        <v>0</v>
      </c>
      <c r="AG4656" s="106">
        <v>0</v>
      </c>
      <c r="AH4656" s="114"/>
      <c r="AI4656" s="114"/>
      <c r="AJ4656" s="114"/>
      <c r="AK4656" s="119"/>
      <c r="AL4656" s="114"/>
      <c r="AM4656" s="114"/>
      <c r="AN4656" s="114">
        <f t="shared" si="144"/>
        <v>0</v>
      </c>
      <c r="AO4656" s="114">
        <f t="shared" si="145"/>
        <v>437868</v>
      </c>
      <c r="AP4656" s="114"/>
      <c r="AQ4656" s="114"/>
      <c r="AR4656" s="114"/>
      <c r="AS4656" s="114"/>
      <c r="AT4656" s="191"/>
    </row>
    <row r="4657" spans="1:46" s="190" customFormat="1" ht="15" customHeight="1" x14ac:dyDescent="0.2">
      <c r="A4657" s="104"/>
      <c r="B4657" s="104">
        <f>VLOOKUP(BJB!$F$9:$F$5599,Ctrl!$B$4:$C$399,2,0)</f>
        <v>16</v>
      </c>
      <c r="C4657" s="104">
        <f>VLOOKUP(BJB!$G$9:$G$5599,Ctrl!$E$4:$F$399,2,0)</f>
        <v>3</v>
      </c>
      <c r="D4657" s="219">
        <v>1</v>
      </c>
      <c r="E4657" s="104" t="str">
        <f>VLOOKUP(BJB!$F$9:$F$5599,Ctrl!$B$4:$D$399,3,0)</f>
        <v>I</v>
      </c>
      <c r="F4657" s="139" t="s">
        <v>10525</v>
      </c>
      <c r="G4657" s="139" t="s">
        <v>129</v>
      </c>
      <c r="H4657" s="125">
        <v>1100309000670</v>
      </c>
      <c r="I4657" s="220">
        <f>IF(G4656=BJB!$G218,I4656+1,1)</f>
        <v>1</v>
      </c>
      <c r="J4657" s="912" t="s">
        <v>24483</v>
      </c>
      <c r="K4657" s="121" t="s">
        <v>132</v>
      </c>
      <c r="L4657" s="227" t="s">
        <v>6477</v>
      </c>
      <c r="M4657" s="104" t="s">
        <v>133</v>
      </c>
      <c r="N4657" s="120">
        <v>40282</v>
      </c>
      <c r="O4657" s="107">
        <v>28000000</v>
      </c>
      <c r="P4657" s="105" t="s">
        <v>17432</v>
      </c>
      <c r="Q4657" s="120">
        <v>41010</v>
      </c>
      <c r="R4657" s="105">
        <v>2839134</v>
      </c>
      <c r="S4657" s="146" t="s">
        <v>134</v>
      </c>
      <c r="T4657" s="109">
        <v>41120</v>
      </c>
      <c r="U4657" s="114">
        <v>2129350</v>
      </c>
      <c r="V4657" s="109">
        <v>41120</v>
      </c>
      <c r="W4657" s="141">
        <v>2129350</v>
      </c>
      <c r="X4657" s="141">
        <v>0</v>
      </c>
      <c r="Y4657" s="141">
        <v>0</v>
      </c>
      <c r="Z4657" s="141">
        <v>0</v>
      </c>
      <c r="AA4657" s="114">
        <v>2129350</v>
      </c>
      <c r="AB4657" s="114"/>
      <c r="AC4657" s="132"/>
      <c r="AD4657" s="141"/>
      <c r="AE4657" s="106">
        <v>0</v>
      </c>
      <c r="AF4657" s="106">
        <v>0</v>
      </c>
      <c r="AG4657" s="106">
        <v>0</v>
      </c>
      <c r="AH4657" s="114"/>
      <c r="AI4657" s="114"/>
      <c r="AJ4657" s="114"/>
      <c r="AK4657" s="119"/>
      <c r="AL4657" s="114"/>
      <c r="AM4657" s="114"/>
      <c r="AN4657" s="114">
        <f t="shared" si="144"/>
        <v>2129350</v>
      </c>
      <c r="AO4657" s="114">
        <f t="shared" si="145"/>
        <v>0</v>
      </c>
      <c r="AP4657" s="114"/>
      <c r="AQ4657" s="114"/>
      <c r="AR4657" s="114"/>
      <c r="AS4657" s="114"/>
      <c r="AT4657" s="191"/>
    </row>
    <row r="4658" spans="1:46" s="190" customFormat="1" ht="15" customHeight="1" x14ac:dyDescent="0.2">
      <c r="A4658" s="104"/>
      <c r="B4658" s="104">
        <f>VLOOKUP(BJB!$F$9:$F$5599,Ctrl!$B$4:$C$399,2,0)</f>
        <v>16</v>
      </c>
      <c r="C4658" s="104">
        <f>VLOOKUP(BJB!$G$9:$G$5599,Ctrl!$E$4:$F$399,2,0)</f>
        <v>3</v>
      </c>
      <c r="D4658" s="219">
        <v>1</v>
      </c>
      <c r="E4658" s="104" t="str">
        <f>VLOOKUP(BJB!$F$9:$F$5599,Ctrl!$B$4:$D$399,3,0)</f>
        <v>I</v>
      </c>
      <c r="F4658" s="139" t="s">
        <v>10525</v>
      </c>
      <c r="G4658" s="139" t="s">
        <v>129</v>
      </c>
      <c r="H4658" s="125">
        <v>1120621000422</v>
      </c>
      <c r="I4658" s="220">
        <f>IF(G4657=BJB!$G219,I4657+1,1)</f>
        <v>1</v>
      </c>
      <c r="J4658" s="912" t="s">
        <v>24484</v>
      </c>
      <c r="K4658" s="121" t="s">
        <v>2777</v>
      </c>
      <c r="L4658" s="227" t="s">
        <v>6477</v>
      </c>
      <c r="M4658" s="104" t="s">
        <v>4953</v>
      </c>
      <c r="N4658" s="120">
        <v>41113</v>
      </c>
      <c r="O4658" s="107">
        <v>50000000</v>
      </c>
      <c r="P4658" s="105" t="s">
        <v>17433</v>
      </c>
      <c r="Q4658" s="120">
        <v>41456</v>
      </c>
      <c r="R4658" s="105">
        <v>43055555</v>
      </c>
      <c r="S4658" s="146" t="s">
        <v>4954</v>
      </c>
      <c r="T4658" s="109">
        <v>41639</v>
      </c>
      <c r="U4658" s="114">
        <v>34980722</v>
      </c>
      <c r="V4658" s="109">
        <v>41639</v>
      </c>
      <c r="W4658" s="141">
        <v>34980722</v>
      </c>
      <c r="X4658" s="141">
        <v>0</v>
      </c>
      <c r="Y4658" s="141">
        <v>0</v>
      </c>
      <c r="Z4658" s="141">
        <v>0</v>
      </c>
      <c r="AA4658" s="114">
        <v>0</v>
      </c>
      <c r="AB4658" s="114"/>
      <c r="AC4658" s="132"/>
      <c r="AD4658" s="141"/>
      <c r="AE4658" s="106">
        <v>0</v>
      </c>
      <c r="AF4658" s="106">
        <v>0</v>
      </c>
      <c r="AG4658" s="106">
        <v>0</v>
      </c>
      <c r="AH4658" s="114"/>
      <c r="AI4658" s="114"/>
      <c r="AJ4658" s="114"/>
      <c r="AK4658" s="119"/>
      <c r="AL4658" s="114"/>
      <c r="AM4658" s="114"/>
      <c r="AN4658" s="114">
        <f t="shared" si="144"/>
        <v>0</v>
      </c>
      <c r="AO4658" s="114">
        <f t="shared" si="145"/>
        <v>34980722</v>
      </c>
      <c r="AP4658" s="114"/>
      <c r="AQ4658" s="114"/>
      <c r="AR4658" s="114"/>
      <c r="AS4658" s="114"/>
      <c r="AT4658" s="191"/>
    </row>
    <row r="4659" spans="1:46" s="190" customFormat="1" ht="15" customHeight="1" x14ac:dyDescent="0.2">
      <c r="A4659" s="104"/>
      <c r="B4659" s="104">
        <f>VLOOKUP(BJB!$F$9:$F$5599,Ctrl!$B$4:$C$399,2,0)</f>
        <v>16</v>
      </c>
      <c r="C4659" s="104">
        <f>VLOOKUP(BJB!$G$9:$G$5599,Ctrl!$E$4:$F$399,2,0)</f>
        <v>3</v>
      </c>
      <c r="D4659" s="219">
        <v>1</v>
      </c>
      <c r="E4659" s="104" t="str">
        <f>VLOOKUP(BJB!$F$9:$F$5599,Ctrl!$B$4:$D$399,3,0)</f>
        <v>I</v>
      </c>
      <c r="F4659" s="139" t="s">
        <v>10525</v>
      </c>
      <c r="G4659" s="139" t="s">
        <v>129</v>
      </c>
      <c r="H4659" s="125">
        <v>1120816000347</v>
      </c>
      <c r="I4659" s="220">
        <f>IF(G4658=BJB!$G220,I4658+1,1)</f>
        <v>1</v>
      </c>
      <c r="J4659" s="912" t="s">
        <v>24485</v>
      </c>
      <c r="K4659" s="121" t="s">
        <v>5036</v>
      </c>
      <c r="L4659" s="227" t="s">
        <v>6477</v>
      </c>
      <c r="M4659" s="104" t="s">
        <v>5037</v>
      </c>
      <c r="N4659" s="120">
        <v>41170</v>
      </c>
      <c r="O4659" s="107">
        <v>30000000</v>
      </c>
      <c r="P4659" s="105" t="s">
        <v>17434</v>
      </c>
      <c r="Q4659" s="120">
        <v>41604</v>
      </c>
      <c r="R4659" s="105">
        <v>32013586</v>
      </c>
      <c r="S4659" s="146" t="s">
        <v>4963</v>
      </c>
      <c r="T4659" s="109">
        <v>41670</v>
      </c>
      <c r="U4659" s="114">
        <v>21000000</v>
      </c>
      <c r="V4659" s="109">
        <v>41640</v>
      </c>
      <c r="W4659" s="141">
        <v>21000000</v>
      </c>
      <c r="X4659" s="141">
        <v>0</v>
      </c>
      <c r="Y4659" s="141">
        <v>0</v>
      </c>
      <c r="Z4659" s="141">
        <v>0</v>
      </c>
      <c r="AA4659" s="114">
        <v>0</v>
      </c>
      <c r="AB4659" s="114"/>
      <c r="AC4659" s="132"/>
      <c r="AD4659" s="141"/>
      <c r="AE4659" s="106">
        <v>0</v>
      </c>
      <c r="AF4659" s="106">
        <v>0</v>
      </c>
      <c r="AG4659" s="106">
        <v>0</v>
      </c>
      <c r="AH4659" s="114"/>
      <c r="AI4659" s="114"/>
      <c r="AJ4659" s="114"/>
      <c r="AK4659" s="119"/>
      <c r="AL4659" s="114"/>
      <c r="AM4659" s="114"/>
      <c r="AN4659" s="114">
        <f t="shared" si="144"/>
        <v>0</v>
      </c>
      <c r="AO4659" s="114">
        <f t="shared" si="145"/>
        <v>21000000</v>
      </c>
      <c r="AP4659" s="114"/>
      <c r="AQ4659" s="114"/>
      <c r="AR4659" s="114"/>
      <c r="AS4659" s="114"/>
      <c r="AT4659" s="191"/>
    </row>
    <row r="4660" spans="1:46" s="190" customFormat="1" ht="15" customHeight="1" x14ac:dyDescent="0.2">
      <c r="A4660" s="104"/>
      <c r="B4660" s="104">
        <f>VLOOKUP(BJB!$F$9:$F$5599,Ctrl!$B$4:$C$399,2,0)</f>
        <v>16</v>
      </c>
      <c r="C4660" s="104">
        <f>VLOOKUP(BJB!$G$9:$G$5599,Ctrl!$E$4:$F$399,2,0)</f>
        <v>3</v>
      </c>
      <c r="D4660" s="219">
        <v>1</v>
      </c>
      <c r="E4660" s="104" t="str">
        <f>VLOOKUP(BJB!$F$9:$F$5599,Ctrl!$B$4:$D$399,3,0)</f>
        <v>I</v>
      </c>
      <c r="F4660" s="139" t="s">
        <v>10525</v>
      </c>
      <c r="G4660" s="139" t="s">
        <v>129</v>
      </c>
      <c r="H4660" s="125" t="s">
        <v>6742</v>
      </c>
      <c r="I4660" s="220">
        <f>IF(G4659=BJB!$G221,I4659+1,1)</f>
        <v>1</v>
      </c>
      <c r="J4660" s="912" t="s">
        <v>24486</v>
      </c>
      <c r="K4660" s="121" t="s">
        <v>5686</v>
      </c>
      <c r="L4660" s="227" t="s">
        <v>6477</v>
      </c>
      <c r="M4660" s="104" t="s">
        <v>5687</v>
      </c>
      <c r="N4660" s="120">
        <v>41271</v>
      </c>
      <c r="O4660" s="107">
        <v>250000000</v>
      </c>
      <c r="P4660" s="105" t="s">
        <v>17435</v>
      </c>
      <c r="Q4660" s="120">
        <v>41778</v>
      </c>
      <c r="R4660" s="105">
        <v>269792986</v>
      </c>
      <c r="S4660" s="146" t="s">
        <v>5563</v>
      </c>
      <c r="T4660" s="109">
        <v>41820</v>
      </c>
      <c r="U4660" s="114">
        <v>175000000</v>
      </c>
      <c r="V4660" s="109">
        <v>41791</v>
      </c>
      <c r="W4660" s="141">
        <v>175000000</v>
      </c>
      <c r="X4660" s="141">
        <v>0</v>
      </c>
      <c r="Y4660" s="141">
        <v>0</v>
      </c>
      <c r="Z4660" s="141">
        <v>0</v>
      </c>
      <c r="AA4660" s="114">
        <v>2856000</v>
      </c>
      <c r="AB4660" s="114"/>
      <c r="AC4660" s="132"/>
      <c r="AD4660" s="141"/>
      <c r="AE4660" s="106">
        <v>0</v>
      </c>
      <c r="AF4660" s="106">
        <v>0</v>
      </c>
      <c r="AG4660" s="106">
        <v>0</v>
      </c>
      <c r="AH4660" s="114"/>
      <c r="AI4660" s="114"/>
      <c r="AJ4660" s="114"/>
      <c r="AK4660" s="119"/>
      <c r="AL4660" s="114"/>
      <c r="AM4660" s="114"/>
      <c r="AN4660" s="114">
        <f t="shared" si="144"/>
        <v>2856000</v>
      </c>
      <c r="AO4660" s="114">
        <f t="shared" si="145"/>
        <v>172144000</v>
      </c>
      <c r="AP4660" s="114"/>
      <c r="AQ4660" s="114"/>
      <c r="AR4660" s="114"/>
      <c r="AS4660" s="114"/>
      <c r="AT4660" s="191"/>
    </row>
    <row r="4661" spans="1:46" s="190" customFormat="1" ht="15" customHeight="1" x14ac:dyDescent="0.2">
      <c r="A4661" s="104"/>
      <c r="B4661" s="104">
        <f>VLOOKUP(BJB!$F$9:$F$5599,Ctrl!$B$4:$C$399,2,0)</f>
        <v>16</v>
      </c>
      <c r="C4661" s="104">
        <f>VLOOKUP(BJB!$G$9:$G$5599,Ctrl!$E$4:$F$399,2,0)</f>
        <v>3</v>
      </c>
      <c r="D4661" s="219">
        <v>1</v>
      </c>
      <c r="E4661" s="104" t="str">
        <f>VLOOKUP(BJB!$F$9:$F$5599,Ctrl!$B$4:$D$399,3,0)</f>
        <v>I</v>
      </c>
      <c r="F4661" s="139" t="s">
        <v>10525</v>
      </c>
      <c r="G4661" s="139" t="s">
        <v>129</v>
      </c>
      <c r="H4661" s="125"/>
      <c r="I4661" s="220">
        <f>IF(G4660=BJB!$G222,I4660+1,1)</f>
        <v>1</v>
      </c>
      <c r="J4661" s="912"/>
      <c r="K4661" s="121" t="s">
        <v>1364</v>
      </c>
      <c r="L4661" s="227" t="s">
        <v>6477</v>
      </c>
      <c r="M4661" s="104" t="s">
        <v>5688</v>
      </c>
      <c r="N4661" s="120">
        <v>41234</v>
      </c>
      <c r="O4661" s="107">
        <v>100000000</v>
      </c>
      <c r="P4661" s="105"/>
      <c r="Q4661" s="120"/>
      <c r="R4661" s="105"/>
      <c r="S4661" s="146" t="s">
        <v>5563</v>
      </c>
      <c r="T4661" s="109">
        <v>41820</v>
      </c>
      <c r="U4661" s="114">
        <v>70000000</v>
      </c>
      <c r="V4661" s="109"/>
      <c r="W4661" s="141"/>
      <c r="X4661" s="141"/>
      <c r="Y4661" s="141"/>
      <c r="Z4661" s="141"/>
      <c r="AA4661" s="114">
        <v>0</v>
      </c>
      <c r="AB4661" s="114"/>
      <c r="AC4661" s="114"/>
      <c r="AD4661" s="141"/>
      <c r="AE4661" s="106">
        <v>0</v>
      </c>
      <c r="AF4661" s="106">
        <v>0</v>
      </c>
      <c r="AG4661" s="106">
        <v>0</v>
      </c>
      <c r="AH4661" s="114"/>
      <c r="AI4661" s="114"/>
      <c r="AJ4661" s="114"/>
      <c r="AK4661" s="114"/>
      <c r="AL4661" s="114"/>
      <c r="AM4661" s="114"/>
      <c r="AN4661" s="114">
        <f t="shared" si="144"/>
        <v>0</v>
      </c>
      <c r="AO4661" s="114">
        <f t="shared" si="145"/>
        <v>70000000</v>
      </c>
      <c r="AP4661" s="114"/>
      <c r="AQ4661" s="114"/>
      <c r="AR4661" s="114"/>
      <c r="AS4661" s="114"/>
      <c r="AT4661" s="191"/>
    </row>
    <row r="4662" spans="1:46" s="190" customFormat="1" ht="15" customHeight="1" x14ac:dyDescent="0.2">
      <c r="A4662" s="104"/>
      <c r="B4662" s="104">
        <f>VLOOKUP(BJB!$F$9:$F$5599,Ctrl!$B$4:$C$399,2,0)</f>
        <v>16</v>
      </c>
      <c r="C4662" s="104">
        <f>VLOOKUP(BJB!$G$9:$G$5599,Ctrl!$E$4:$F$399,2,0)</f>
        <v>3</v>
      </c>
      <c r="D4662" s="219">
        <v>1</v>
      </c>
      <c r="E4662" s="104" t="str">
        <f>VLOOKUP(BJB!$F$9:$F$5599,Ctrl!$B$4:$D$399,3,0)</f>
        <v>I</v>
      </c>
      <c r="F4662" s="139" t="s">
        <v>10525</v>
      </c>
      <c r="G4662" s="139" t="s">
        <v>129</v>
      </c>
      <c r="H4662" s="125" t="s">
        <v>6328</v>
      </c>
      <c r="I4662" s="220">
        <f>IF(G4661=BJB!$G224,I4661+1,1)</f>
        <v>1</v>
      </c>
      <c r="J4662" s="912" t="s">
        <v>24487</v>
      </c>
      <c r="K4662" s="121" t="s">
        <v>5689</v>
      </c>
      <c r="L4662" s="227" t="s">
        <v>6477</v>
      </c>
      <c r="M4662" s="104" t="s">
        <v>5037</v>
      </c>
      <c r="N4662" s="120">
        <v>41170</v>
      </c>
      <c r="O4662" s="107">
        <v>145000000</v>
      </c>
      <c r="P4662" s="105" t="s">
        <v>17436</v>
      </c>
      <c r="Q4662" s="120">
        <v>41778</v>
      </c>
      <c r="R4662" s="105">
        <v>124637981</v>
      </c>
      <c r="S4662" s="146" t="s">
        <v>5563</v>
      </c>
      <c r="T4662" s="109">
        <v>41820</v>
      </c>
      <c r="U4662" s="114">
        <v>83029143</v>
      </c>
      <c r="V4662" s="109">
        <v>41791</v>
      </c>
      <c r="W4662" s="141">
        <v>83029143</v>
      </c>
      <c r="X4662" s="141">
        <v>0</v>
      </c>
      <c r="Y4662" s="141">
        <v>0</v>
      </c>
      <c r="Z4662" s="141">
        <v>0</v>
      </c>
      <c r="AA4662" s="114">
        <v>75118219</v>
      </c>
      <c r="AB4662" s="114"/>
      <c r="AC4662" s="132"/>
      <c r="AD4662" s="141"/>
      <c r="AE4662" s="106">
        <v>0</v>
      </c>
      <c r="AF4662" s="106">
        <v>0</v>
      </c>
      <c r="AG4662" s="106">
        <v>0</v>
      </c>
      <c r="AH4662" s="114"/>
      <c r="AI4662" s="222"/>
      <c r="AJ4662" s="114"/>
      <c r="AK4662" s="135"/>
      <c r="AL4662" s="114"/>
      <c r="AM4662" s="114"/>
      <c r="AN4662" s="114">
        <f t="shared" si="144"/>
        <v>75118219</v>
      </c>
      <c r="AO4662" s="114">
        <f t="shared" si="145"/>
        <v>7910924</v>
      </c>
      <c r="AP4662" s="114"/>
      <c r="AQ4662" s="114"/>
      <c r="AR4662" s="114"/>
      <c r="AS4662" s="114"/>
      <c r="AT4662" s="191"/>
    </row>
    <row r="4663" spans="1:46" s="190" customFormat="1" ht="15" customHeight="1" x14ac:dyDescent="0.2">
      <c r="A4663" s="104"/>
      <c r="B4663" s="104">
        <f>VLOOKUP(BJB!$F$9:$F$5599,Ctrl!$B$4:$C$399,2,0)</f>
        <v>16</v>
      </c>
      <c r="C4663" s="104">
        <f>VLOOKUP(BJB!$G$9:$G$5599,Ctrl!$E$4:$F$399,2,0)</f>
        <v>3</v>
      </c>
      <c r="D4663" s="219">
        <v>1</v>
      </c>
      <c r="E4663" s="104" t="str">
        <f>VLOOKUP(BJB!$F$9:$F$5599,Ctrl!$B$4:$D$399,3,0)</f>
        <v>I</v>
      </c>
      <c r="F4663" s="139" t="s">
        <v>10525</v>
      </c>
      <c r="G4663" s="139" t="s">
        <v>129</v>
      </c>
      <c r="H4663" s="231" t="s">
        <v>18625</v>
      </c>
      <c r="I4663" s="220">
        <f>IF(G4662=BJB!$G225,I4662+1,1)</f>
        <v>1</v>
      </c>
      <c r="J4663" s="891" t="s">
        <v>18543</v>
      </c>
      <c r="K4663" s="121" t="s">
        <v>5690</v>
      </c>
      <c r="L4663" s="227" t="s">
        <v>6477</v>
      </c>
      <c r="M4663" s="104" t="s">
        <v>5687</v>
      </c>
      <c r="N4663" s="120">
        <v>41271</v>
      </c>
      <c r="O4663" s="107">
        <v>80000000</v>
      </c>
      <c r="P4663" s="105" t="s">
        <v>17437</v>
      </c>
      <c r="Q4663" s="120">
        <v>41778</v>
      </c>
      <c r="R4663" s="105">
        <v>76408225</v>
      </c>
      <c r="S4663" s="146" t="s">
        <v>5563</v>
      </c>
      <c r="T4663" s="109">
        <v>41820</v>
      </c>
      <c r="U4663" s="114">
        <v>51679185</v>
      </c>
      <c r="V4663" s="109">
        <v>41791</v>
      </c>
      <c r="W4663" s="141">
        <v>51679185</v>
      </c>
      <c r="X4663" s="141">
        <v>0</v>
      </c>
      <c r="Y4663" s="141">
        <v>0</v>
      </c>
      <c r="Z4663" s="141">
        <v>0</v>
      </c>
      <c r="AA4663" s="114">
        <v>228404</v>
      </c>
      <c r="AB4663" s="114">
        <v>3955581</v>
      </c>
      <c r="AC4663" s="132"/>
      <c r="AD4663" s="141"/>
      <c r="AE4663" s="106">
        <v>0</v>
      </c>
      <c r="AF4663" s="106">
        <v>2147422</v>
      </c>
      <c r="AG4663" s="106">
        <v>560627</v>
      </c>
      <c r="AH4663" s="114"/>
      <c r="AI4663" s="114"/>
      <c r="AJ4663" s="114"/>
      <c r="AK4663" s="119"/>
      <c r="AL4663" s="114"/>
      <c r="AM4663" s="114"/>
      <c r="AN4663" s="114">
        <f t="shared" si="144"/>
        <v>6892034</v>
      </c>
      <c r="AO4663" s="114">
        <f t="shared" si="145"/>
        <v>44787151</v>
      </c>
      <c r="AP4663" s="114"/>
      <c r="AQ4663" s="114"/>
      <c r="AR4663" s="114"/>
      <c r="AS4663" s="114"/>
      <c r="AT4663" s="191"/>
    </row>
    <row r="4664" spans="1:46" s="190" customFormat="1" ht="15" customHeight="1" x14ac:dyDescent="0.2">
      <c r="A4664" s="104"/>
      <c r="B4664" s="104">
        <f>VLOOKUP(BJB!$F$9:$F$5599,Ctrl!$B$4:$C$399,2,0)</f>
        <v>16</v>
      </c>
      <c r="C4664" s="104">
        <f>VLOOKUP(BJB!$G$9:$G$5599,Ctrl!$E$4:$F$399,2,0)</f>
        <v>3</v>
      </c>
      <c r="D4664" s="219">
        <v>1</v>
      </c>
      <c r="E4664" s="104" t="str">
        <f>VLOOKUP(BJB!$F$9:$F$5599,Ctrl!$B$4:$D$399,3,0)</f>
        <v>I</v>
      </c>
      <c r="F4664" s="139" t="s">
        <v>10525</v>
      </c>
      <c r="G4664" s="139" t="s">
        <v>129</v>
      </c>
      <c r="H4664" s="125"/>
      <c r="I4664" s="220">
        <f>IF(G4663=BJB!$G226,I4663+1,1)</f>
        <v>1</v>
      </c>
      <c r="J4664" s="912" t="s">
        <v>24488</v>
      </c>
      <c r="K4664" s="121" t="s">
        <v>6036</v>
      </c>
      <c r="L4664" s="227" t="s">
        <v>6477</v>
      </c>
      <c r="M4664" s="104" t="s">
        <v>6037</v>
      </c>
      <c r="N4664" s="120">
        <v>41523</v>
      </c>
      <c r="O4664" s="107">
        <v>65000000</v>
      </c>
      <c r="P4664" s="105" t="s">
        <v>17438</v>
      </c>
      <c r="Q4664" s="120">
        <v>41897</v>
      </c>
      <c r="R4664" s="105">
        <v>58442759</v>
      </c>
      <c r="S4664" s="146" t="s">
        <v>5984</v>
      </c>
      <c r="T4664" s="109">
        <v>41942</v>
      </c>
      <c r="U4664" s="114">
        <v>39888358</v>
      </c>
      <c r="V4664" s="109">
        <v>41913</v>
      </c>
      <c r="W4664" s="141">
        <v>39888358</v>
      </c>
      <c r="X4664" s="141">
        <v>0</v>
      </c>
      <c r="Y4664" s="141">
        <v>0</v>
      </c>
      <c r="Z4664" s="141">
        <v>0</v>
      </c>
      <c r="AA4664" s="114">
        <v>39888358</v>
      </c>
      <c r="AB4664" s="114"/>
      <c r="AC4664" s="114"/>
      <c r="AD4664" s="141"/>
      <c r="AE4664" s="106">
        <v>0</v>
      </c>
      <c r="AF4664" s="106">
        <v>0</v>
      </c>
      <c r="AG4664" s="106">
        <v>0</v>
      </c>
      <c r="AH4664" s="114"/>
      <c r="AI4664" s="114"/>
      <c r="AJ4664" s="114"/>
      <c r="AK4664" s="114"/>
      <c r="AL4664" s="114"/>
      <c r="AM4664" s="114"/>
      <c r="AN4664" s="114">
        <f t="shared" si="144"/>
        <v>39888358</v>
      </c>
      <c r="AO4664" s="114">
        <f t="shared" si="145"/>
        <v>0</v>
      </c>
      <c r="AP4664" s="114"/>
      <c r="AQ4664" s="114"/>
      <c r="AR4664" s="114"/>
      <c r="AS4664" s="114"/>
      <c r="AT4664" s="237"/>
    </row>
    <row r="4665" spans="1:46" s="190" customFormat="1" ht="15" customHeight="1" x14ac:dyDescent="0.2">
      <c r="A4665" s="104"/>
      <c r="B4665" s="104">
        <f>VLOOKUP(BJB!$F$9:$F$5599,Ctrl!$B$4:$C$399,2,0)</f>
        <v>16</v>
      </c>
      <c r="C4665" s="104">
        <f>VLOOKUP(BJB!$G$9:$G$5599,Ctrl!$E$4:$F$399,2,0)</f>
        <v>3</v>
      </c>
      <c r="D4665" s="219">
        <v>1</v>
      </c>
      <c r="E4665" s="104" t="str">
        <f>VLOOKUP(BJB!$F$9:$F$5599,Ctrl!$B$4:$D$399,3,0)</f>
        <v>I</v>
      </c>
      <c r="F4665" s="139" t="s">
        <v>10525</v>
      </c>
      <c r="G4665" s="139" t="s">
        <v>129</v>
      </c>
      <c r="H4665" s="125"/>
      <c r="I4665" s="220">
        <f>IF(G4664=BJB!$G227,I4664+1,1)</f>
        <v>1</v>
      </c>
      <c r="J4665" s="912" t="s">
        <v>24489</v>
      </c>
      <c r="K4665" s="121" t="s">
        <v>789</v>
      </c>
      <c r="L4665" s="104" t="s">
        <v>6477</v>
      </c>
      <c r="M4665" s="104" t="s">
        <v>6037</v>
      </c>
      <c r="N4665" s="120">
        <v>41523</v>
      </c>
      <c r="O4665" s="105">
        <v>35000000</v>
      </c>
      <c r="P4665" s="105" t="s">
        <v>17439</v>
      </c>
      <c r="Q4665" s="120">
        <v>42075</v>
      </c>
      <c r="R4665" s="105">
        <v>39207252</v>
      </c>
      <c r="S4665" s="146" t="s">
        <v>7938</v>
      </c>
      <c r="T4665" s="109">
        <v>42114</v>
      </c>
      <c r="U4665" s="141">
        <v>24500000</v>
      </c>
      <c r="V4665" s="109">
        <v>42114</v>
      </c>
      <c r="W4665" s="141">
        <v>24500000</v>
      </c>
      <c r="X4665" s="141">
        <v>0</v>
      </c>
      <c r="Y4665" s="141">
        <v>0</v>
      </c>
      <c r="Z4665" s="141">
        <v>0</v>
      </c>
      <c r="AA4665" s="114">
        <v>0</v>
      </c>
      <c r="AB4665" s="114"/>
      <c r="AC4665" s="132"/>
      <c r="AD4665" s="141"/>
      <c r="AE4665" s="106">
        <v>0</v>
      </c>
      <c r="AF4665" s="106">
        <v>0</v>
      </c>
      <c r="AG4665" s="106">
        <v>0</v>
      </c>
      <c r="AH4665" s="141"/>
      <c r="AI4665" s="141"/>
      <c r="AJ4665" s="141"/>
      <c r="AK4665" s="141"/>
      <c r="AL4665" s="141"/>
      <c r="AM4665" s="141"/>
      <c r="AN4665" s="114">
        <f t="shared" si="144"/>
        <v>0</v>
      </c>
      <c r="AO4665" s="114">
        <f t="shared" si="145"/>
        <v>24500000</v>
      </c>
      <c r="AP4665" s="114"/>
      <c r="AQ4665" s="114"/>
      <c r="AR4665" s="114"/>
      <c r="AS4665" s="114"/>
      <c r="AT4665" s="237"/>
    </row>
    <row r="4666" spans="1:46" s="190" customFormat="1" ht="15" customHeight="1" x14ac:dyDescent="0.2">
      <c r="A4666" s="104"/>
      <c r="B4666" s="104">
        <f>VLOOKUP(BJB!$F$9:$F$5599,Ctrl!$B$4:$C$399,2,0)</f>
        <v>16</v>
      </c>
      <c r="C4666" s="104">
        <f>VLOOKUP(BJB!$G$9:$G$5599,Ctrl!$E$4:$F$399,2,0)</f>
        <v>3</v>
      </c>
      <c r="D4666" s="219">
        <v>1</v>
      </c>
      <c r="E4666" s="104" t="str">
        <f>VLOOKUP(BJB!$F$9:$F$5599,Ctrl!$B$4:$D$399,3,0)</f>
        <v>I</v>
      </c>
      <c r="F4666" s="139" t="s">
        <v>10525</v>
      </c>
      <c r="G4666" s="139" t="s">
        <v>129</v>
      </c>
      <c r="H4666" s="125">
        <v>1130225000365</v>
      </c>
      <c r="I4666" s="220">
        <f>IF(G4665=BJB!$G228,I4665+1,1)</f>
        <v>1</v>
      </c>
      <c r="J4666" s="912" t="s">
        <v>24490</v>
      </c>
      <c r="K4666" s="121" t="s">
        <v>7811</v>
      </c>
      <c r="L4666" s="104" t="s">
        <v>6477</v>
      </c>
      <c r="M4666" s="104" t="s">
        <v>6037</v>
      </c>
      <c r="N4666" s="120">
        <v>41523</v>
      </c>
      <c r="O4666" s="105">
        <v>180000000</v>
      </c>
      <c r="P4666" s="105" t="s">
        <v>17440</v>
      </c>
      <c r="Q4666" s="120">
        <v>42075</v>
      </c>
      <c r="R4666" s="105">
        <v>123347644</v>
      </c>
      <c r="S4666" s="146" t="s">
        <v>7938</v>
      </c>
      <c r="T4666" s="109">
        <v>42114</v>
      </c>
      <c r="U4666" s="141">
        <v>84772953</v>
      </c>
      <c r="V4666" s="109">
        <v>42114</v>
      </c>
      <c r="W4666" s="141">
        <v>84772953</v>
      </c>
      <c r="X4666" s="141">
        <v>0</v>
      </c>
      <c r="Y4666" s="141">
        <v>0</v>
      </c>
      <c r="Z4666" s="141">
        <v>0</v>
      </c>
      <c r="AA4666" s="114">
        <v>84772953</v>
      </c>
      <c r="AB4666" s="114"/>
      <c r="AC4666" s="132"/>
      <c r="AD4666" s="141"/>
      <c r="AE4666" s="106">
        <v>0</v>
      </c>
      <c r="AF4666" s="106">
        <v>0</v>
      </c>
      <c r="AG4666" s="106">
        <v>0</v>
      </c>
      <c r="AH4666" s="141"/>
      <c r="AI4666" s="141"/>
      <c r="AJ4666" s="141"/>
      <c r="AK4666" s="154"/>
      <c r="AL4666" s="141"/>
      <c r="AM4666" s="141"/>
      <c r="AN4666" s="114">
        <f t="shared" si="144"/>
        <v>84772953</v>
      </c>
      <c r="AO4666" s="114">
        <f t="shared" si="145"/>
        <v>0</v>
      </c>
      <c r="AP4666" s="114"/>
      <c r="AQ4666" s="114"/>
      <c r="AR4666" s="114"/>
      <c r="AS4666" s="114"/>
      <c r="AT4666" s="189"/>
    </row>
    <row r="4667" spans="1:46" s="190" customFormat="1" ht="15" customHeight="1" x14ac:dyDescent="0.2">
      <c r="A4667" s="104"/>
      <c r="B4667" s="104">
        <f>VLOOKUP(BJB!$F$9:$F$5599,Ctrl!$B$4:$C$399,2,0)</f>
        <v>16</v>
      </c>
      <c r="C4667" s="104">
        <f>VLOOKUP(BJB!$G$9:$G$5599,Ctrl!$E$4:$F$399,2,0)</f>
        <v>3</v>
      </c>
      <c r="D4667" s="219">
        <v>1</v>
      </c>
      <c r="E4667" s="104" t="str">
        <f>VLOOKUP(BJB!$F$9:$F$5599,Ctrl!$B$4:$D$399,3,0)</f>
        <v>I</v>
      </c>
      <c r="F4667" s="139" t="s">
        <v>10525</v>
      </c>
      <c r="G4667" s="139" t="s">
        <v>129</v>
      </c>
      <c r="H4667" s="125"/>
      <c r="I4667" s="220">
        <f>IF(G4666=BJB!$G229,I4666+1,1)</f>
        <v>1</v>
      </c>
      <c r="J4667" s="912" t="s">
        <v>24491</v>
      </c>
      <c r="K4667" s="121" t="s">
        <v>8061</v>
      </c>
      <c r="L4667" s="104" t="s">
        <v>6477</v>
      </c>
      <c r="M4667" s="104" t="s">
        <v>5688</v>
      </c>
      <c r="N4667" s="120">
        <v>41234</v>
      </c>
      <c r="O4667" s="105">
        <v>150000000</v>
      </c>
      <c r="P4667" s="105" t="s">
        <v>17441</v>
      </c>
      <c r="Q4667" s="120">
        <v>41807</v>
      </c>
      <c r="R4667" s="105">
        <v>192058323</v>
      </c>
      <c r="S4667" s="146" t="s">
        <v>8220</v>
      </c>
      <c r="T4667" s="109">
        <v>42145</v>
      </c>
      <c r="U4667" s="141">
        <v>105000000</v>
      </c>
      <c r="V4667" s="109">
        <v>42145</v>
      </c>
      <c r="W4667" s="141">
        <v>105000000</v>
      </c>
      <c r="X4667" s="141">
        <v>0</v>
      </c>
      <c r="Y4667" s="141">
        <v>0</v>
      </c>
      <c r="Z4667" s="141">
        <v>0</v>
      </c>
      <c r="AA4667" s="114">
        <v>0</v>
      </c>
      <c r="AB4667" s="114"/>
      <c r="AC4667" s="132"/>
      <c r="AD4667" s="141"/>
      <c r="AE4667" s="106">
        <v>0</v>
      </c>
      <c r="AF4667" s="106">
        <v>0</v>
      </c>
      <c r="AG4667" s="106">
        <v>0</v>
      </c>
      <c r="AH4667" s="106"/>
      <c r="AI4667" s="106"/>
      <c r="AJ4667" s="106"/>
      <c r="AK4667" s="106"/>
      <c r="AL4667" s="106"/>
      <c r="AM4667" s="106"/>
      <c r="AN4667" s="114">
        <f t="shared" si="144"/>
        <v>0</v>
      </c>
      <c r="AO4667" s="114">
        <f t="shared" si="145"/>
        <v>105000000</v>
      </c>
      <c r="AP4667" s="114"/>
      <c r="AQ4667" s="114"/>
      <c r="AR4667" s="114"/>
      <c r="AS4667" s="114"/>
    </row>
    <row r="4668" spans="1:46" s="190" customFormat="1" ht="15" customHeight="1" x14ac:dyDescent="0.2">
      <c r="A4668" s="104"/>
      <c r="B4668" s="104">
        <f>VLOOKUP(BJB!$F$9:$F$5599,Ctrl!$B$4:$C$399,2,0)</f>
        <v>16</v>
      </c>
      <c r="C4668" s="104">
        <f>VLOOKUP(BJB!$G$9:$G$5599,Ctrl!$E$4:$F$399,2,0)</f>
        <v>3</v>
      </c>
      <c r="D4668" s="219">
        <v>1</v>
      </c>
      <c r="E4668" s="104" t="str">
        <f>VLOOKUP(BJB!$F$9:$F$5599,Ctrl!$B$4:$D$399,3,0)</f>
        <v>I</v>
      </c>
      <c r="F4668" s="139" t="s">
        <v>10525</v>
      </c>
      <c r="G4668" s="139" t="s">
        <v>129</v>
      </c>
      <c r="H4668" s="125"/>
      <c r="I4668" s="220">
        <f>IF(G4667=BJB!$G230,I4667+1,1)</f>
        <v>1</v>
      </c>
      <c r="J4668" s="912" t="s">
        <v>24492</v>
      </c>
      <c r="K4668" s="121" t="s">
        <v>8062</v>
      </c>
      <c r="L4668" s="104" t="s">
        <v>6477</v>
      </c>
      <c r="M4668" s="104" t="s">
        <v>8153</v>
      </c>
      <c r="N4668" s="120">
        <v>41012</v>
      </c>
      <c r="O4668" s="105">
        <v>50000000</v>
      </c>
      <c r="P4668" s="105" t="s">
        <v>17442</v>
      </c>
      <c r="Q4668" s="120">
        <v>42080</v>
      </c>
      <c r="R4668" s="105">
        <v>12558205</v>
      </c>
      <c r="S4668" s="146" t="s">
        <v>8220</v>
      </c>
      <c r="T4668" s="109">
        <v>42145</v>
      </c>
      <c r="U4668" s="141">
        <v>8609686</v>
      </c>
      <c r="V4668" s="109">
        <v>42145</v>
      </c>
      <c r="W4668" s="141">
        <v>8609686</v>
      </c>
      <c r="X4668" s="141">
        <v>0</v>
      </c>
      <c r="Y4668" s="141">
        <v>0</v>
      </c>
      <c r="Z4668" s="141">
        <v>0</v>
      </c>
      <c r="AA4668" s="114">
        <v>0</v>
      </c>
      <c r="AB4668" s="114"/>
      <c r="AC4668" s="132"/>
      <c r="AD4668" s="141"/>
      <c r="AE4668" s="106">
        <v>0</v>
      </c>
      <c r="AF4668" s="106">
        <v>0</v>
      </c>
      <c r="AG4668" s="106">
        <v>0</v>
      </c>
      <c r="AH4668" s="106"/>
      <c r="AI4668" s="106"/>
      <c r="AJ4668" s="106"/>
      <c r="AK4668" s="106"/>
      <c r="AL4668" s="106"/>
      <c r="AM4668" s="106"/>
      <c r="AN4668" s="114">
        <f t="shared" si="144"/>
        <v>0</v>
      </c>
      <c r="AO4668" s="114">
        <f t="shared" si="145"/>
        <v>8609686</v>
      </c>
      <c r="AP4668" s="114"/>
      <c r="AQ4668" s="114"/>
      <c r="AR4668" s="114"/>
      <c r="AS4668" s="114"/>
      <c r="AT4668" s="191"/>
    </row>
    <row r="4669" spans="1:46" s="190" customFormat="1" ht="15" customHeight="1" x14ac:dyDescent="0.2">
      <c r="A4669" s="104"/>
      <c r="B4669" s="104">
        <f>VLOOKUP(BJB!$F$9:$F$5599,Ctrl!$B$4:$C$399,2,0)</f>
        <v>16</v>
      </c>
      <c r="C4669" s="104">
        <f>VLOOKUP(BJB!$G$9:$G$5599,Ctrl!$E$4:$F$399,2,0)</f>
        <v>3</v>
      </c>
      <c r="D4669" s="219">
        <v>1</v>
      </c>
      <c r="E4669" s="104" t="str">
        <f>VLOOKUP(BJB!$F$9:$F$5599,Ctrl!$B$4:$D$399,3,0)</f>
        <v>I</v>
      </c>
      <c r="F4669" s="139" t="s">
        <v>10525</v>
      </c>
      <c r="G4669" s="139" t="s">
        <v>129</v>
      </c>
      <c r="H4669" s="125">
        <v>1130325000278</v>
      </c>
      <c r="I4669" s="220">
        <f>IF(G4668=BJB!$G231,I4668+1,1)</f>
        <v>1</v>
      </c>
      <c r="J4669" s="912" t="s">
        <v>24493</v>
      </c>
      <c r="K4669" s="121" t="s">
        <v>10983</v>
      </c>
      <c r="L4669" s="104" t="s">
        <v>6477</v>
      </c>
      <c r="M4669" s="104" t="s">
        <v>6037</v>
      </c>
      <c r="N4669" s="120">
        <v>41523</v>
      </c>
      <c r="O4669" s="105">
        <v>90000000</v>
      </c>
      <c r="P4669" s="105" t="s">
        <v>17443</v>
      </c>
      <c r="Q4669" s="120">
        <v>42081</v>
      </c>
      <c r="R4669" s="105">
        <v>30713475.960000001</v>
      </c>
      <c r="S4669" s="146" t="s">
        <v>8240</v>
      </c>
      <c r="T4669" s="109">
        <v>42151</v>
      </c>
      <c r="U4669" s="141">
        <v>21458911</v>
      </c>
      <c r="V4669" s="109">
        <v>42151</v>
      </c>
      <c r="W4669" s="141">
        <v>21458911</v>
      </c>
      <c r="X4669" s="141">
        <v>0</v>
      </c>
      <c r="Y4669" s="141">
        <v>0</v>
      </c>
      <c r="Z4669" s="141">
        <v>0</v>
      </c>
      <c r="AA4669" s="114">
        <v>21458911</v>
      </c>
      <c r="AB4669" s="114"/>
      <c r="AC4669" s="132"/>
      <c r="AD4669" s="141"/>
      <c r="AE4669" s="106">
        <v>0</v>
      </c>
      <c r="AF4669" s="106">
        <v>0</v>
      </c>
      <c r="AG4669" s="106">
        <v>0</v>
      </c>
      <c r="AH4669" s="106"/>
      <c r="AI4669" s="106"/>
      <c r="AJ4669" s="106"/>
      <c r="AK4669" s="106"/>
      <c r="AL4669" s="106"/>
      <c r="AM4669" s="106"/>
      <c r="AN4669" s="114">
        <f t="shared" si="144"/>
        <v>21458911</v>
      </c>
      <c r="AO4669" s="114">
        <f t="shared" si="145"/>
        <v>0</v>
      </c>
      <c r="AP4669" s="114"/>
      <c r="AQ4669" s="114"/>
      <c r="AR4669" s="114"/>
      <c r="AS4669" s="114"/>
      <c r="AT4669" s="191"/>
    </row>
    <row r="4670" spans="1:46" s="190" customFormat="1" ht="15" customHeight="1" x14ac:dyDescent="0.2">
      <c r="A4670" s="104"/>
      <c r="B4670" s="104">
        <f>VLOOKUP(BJB!$F$9:$F$5599,Ctrl!$B$4:$C$399,2,0)</f>
        <v>16</v>
      </c>
      <c r="C4670" s="104">
        <f>VLOOKUP(BJB!$G$9:$G$5599,Ctrl!$E$4:$F$399,2,0)</f>
        <v>5</v>
      </c>
      <c r="D4670" s="219">
        <v>1</v>
      </c>
      <c r="E4670" s="104" t="str">
        <f>VLOOKUP(BJB!$F$9:$F$5599,Ctrl!$B$4:$D$399,3,0)</f>
        <v>I</v>
      </c>
      <c r="F4670" s="139" t="s">
        <v>10525</v>
      </c>
      <c r="G4670" s="139" t="s">
        <v>6180</v>
      </c>
      <c r="H4670" s="125"/>
      <c r="I4670" s="220">
        <f>IF(G4669=BJB!$G232,I4669+1,1)</f>
        <v>1</v>
      </c>
      <c r="J4670" s="912" t="s">
        <v>24494</v>
      </c>
      <c r="K4670" s="121" t="s">
        <v>10984</v>
      </c>
      <c r="L4670" s="104" t="s">
        <v>6477</v>
      </c>
      <c r="M4670" s="104" t="s">
        <v>7295</v>
      </c>
      <c r="N4670" s="120">
        <v>41550</v>
      </c>
      <c r="O4670" s="107">
        <v>50000000</v>
      </c>
      <c r="P4670" s="105" t="s">
        <v>17444</v>
      </c>
      <c r="Q4670" s="120">
        <v>41956</v>
      </c>
      <c r="R4670" s="105">
        <v>40116197</v>
      </c>
      <c r="S4670" s="146" t="s">
        <v>8370</v>
      </c>
      <c r="T4670" s="109">
        <v>42031</v>
      </c>
      <c r="U4670" s="114">
        <v>27327383</v>
      </c>
      <c r="V4670" s="109">
        <v>42031</v>
      </c>
      <c r="W4670" s="141">
        <v>27327383</v>
      </c>
      <c r="X4670" s="141">
        <v>5465476.6000000006</v>
      </c>
      <c r="Y4670" s="141">
        <v>0</v>
      </c>
      <c r="Z4670" s="141">
        <v>21861906.399999999</v>
      </c>
      <c r="AA4670" s="114">
        <v>27327383</v>
      </c>
      <c r="AB4670" s="114"/>
      <c r="AC4670" s="114"/>
      <c r="AD4670" s="141"/>
      <c r="AE4670" s="106">
        <v>0</v>
      </c>
      <c r="AF4670" s="106">
        <v>0</v>
      </c>
      <c r="AG4670" s="106">
        <v>0</v>
      </c>
      <c r="AH4670" s="106"/>
      <c r="AI4670" s="106"/>
      <c r="AJ4670" s="230"/>
      <c r="AK4670" s="106"/>
      <c r="AL4670" s="106"/>
      <c r="AM4670" s="106"/>
      <c r="AN4670" s="114">
        <f t="shared" si="144"/>
        <v>27327383</v>
      </c>
      <c r="AO4670" s="114">
        <f t="shared" si="145"/>
        <v>0</v>
      </c>
      <c r="AP4670" s="114"/>
      <c r="AQ4670" s="114"/>
      <c r="AR4670" s="114"/>
      <c r="AS4670" s="114"/>
    </row>
    <row r="4671" spans="1:46" s="190" customFormat="1" ht="15" customHeight="1" x14ac:dyDescent="0.2">
      <c r="A4671" s="104"/>
      <c r="B4671" s="104">
        <f>VLOOKUP(BJB!$F$9:$F$5599,Ctrl!$B$4:$C$399,2,0)</f>
        <v>16</v>
      </c>
      <c r="C4671" s="104">
        <f>VLOOKUP(BJB!$G$9:$G$5599,Ctrl!$E$4:$F$399,2,0)</f>
        <v>5</v>
      </c>
      <c r="D4671" s="219">
        <v>1</v>
      </c>
      <c r="E4671" s="104" t="str">
        <f>VLOOKUP(BJB!$F$9:$F$5599,Ctrl!$B$4:$D$399,3,0)</f>
        <v>I</v>
      </c>
      <c r="F4671" s="139" t="s">
        <v>10525</v>
      </c>
      <c r="G4671" s="139" t="s">
        <v>10291</v>
      </c>
      <c r="H4671" s="125" t="s">
        <v>13551</v>
      </c>
      <c r="I4671" s="220">
        <f>IF(G4670=BJB!$G233,I4670+1,1)</f>
        <v>1</v>
      </c>
      <c r="J4671" s="891" t="s">
        <v>18544</v>
      </c>
      <c r="K4671" s="121" t="s">
        <v>164</v>
      </c>
      <c r="L4671" s="104" t="s">
        <v>6477</v>
      </c>
      <c r="M4671" s="104" t="s">
        <v>165</v>
      </c>
      <c r="N4671" s="120">
        <v>40175</v>
      </c>
      <c r="O4671" s="114">
        <v>35000000</v>
      </c>
      <c r="P4671" s="105" t="s">
        <v>6222</v>
      </c>
      <c r="Q4671" s="120" t="s">
        <v>6222</v>
      </c>
      <c r="R4671" s="890">
        <v>0</v>
      </c>
      <c r="S4671" s="108" t="s">
        <v>6826</v>
      </c>
      <c r="T4671" s="120">
        <v>40673</v>
      </c>
      <c r="U4671" s="114">
        <v>26250000</v>
      </c>
      <c r="V4671" s="109" t="s">
        <v>6222</v>
      </c>
      <c r="W4671" s="141">
        <v>0</v>
      </c>
      <c r="X4671" s="141">
        <v>0</v>
      </c>
      <c r="Y4671" s="141">
        <v>0</v>
      </c>
      <c r="Z4671" s="141">
        <v>0</v>
      </c>
      <c r="AA4671" s="114">
        <v>0</v>
      </c>
      <c r="AB4671" s="114"/>
      <c r="AC4671" s="114">
        <v>26250000</v>
      </c>
      <c r="AD4671" s="141"/>
      <c r="AE4671" s="106">
        <v>0</v>
      </c>
      <c r="AF4671" s="106">
        <v>0</v>
      </c>
      <c r="AG4671" s="106">
        <v>0</v>
      </c>
      <c r="AH4671" s="114"/>
      <c r="AI4671" s="114"/>
      <c r="AJ4671" s="114"/>
      <c r="AK4671" s="114"/>
      <c r="AL4671" s="114"/>
      <c r="AM4671" s="114"/>
      <c r="AN4671" s="114">
        <f t="shared" si="144"/>
        <v>26250000</v>
      </c>
      <c r="AO4671" s="114">
        <f t="shared" si="145"/>
        <v>0</v>
      </c>
      <c r="AP4671" s="114"/>
      <c r="AQ4671" s="114"/>
      <c r="AR4671" s="114"/>
      <c r="AS4671" s="114"/>
    </row>
    <row r="4672" spans="1:46" s="190" customFormat="1" ht="15" customHeight="1" x14ac:dyDescent="0.2">
      <c r="A4672" s="104"/>
      <c r="B4672" s="104">
        <f>VLOOKUP(BJB!$F$9:$F$5599,Ctrl!$B$4:$C$399,2,0)</f>
        <v>16</v>
      </c>
      <c r="C4672" s="104">
        <f>VLOOKUP(BJB!$G$9:$G$5599,Ctrl!$E$4:$F$399,2,0)</f>
        <v>5</v>
      </c>
      <c r="D4672" s="219">
        <v>1</v>
      </c>
      <c r="E4672" s="104" t="str">
        <f>VLOOKUP(BJB!$F$9:$F$5599,Ctrl!$B$4:$D$399,3,0)</f>
        <v>I</v>
      </c>
      <c r="F4672" s="139" t="s">
        <v>10525</v>
      </c>
      <c r="G4672" s="139" t="s">
        <v>10291</v>
      </c>
      <c r="H4672" s="125"/>
      <c r="I4672" s="220">
        <f>IF(G4671=BJB!$G234,I4671+1,1)</f>
        <v>1</v>
      </c>
      <c r="J4672" s="912" t="s">
        <v>24495</v>
      </c>
      <c r="K4672" s="121" t="s">
        <v>166</v>
      </c>
      <c r="L4672" s="104" t="s">
        <v>6477</v>
      </c>
      <c r="M4672" s="104" t="s">
        <v>167</v>
      </c>
      <c r="N4672" s="120">
        <v>40175</v>
      </c>
      <c r="O4672" s="114">
        <v>63500000</v>
      </c>
      <c r="P4672" s="105" t="s">
        <v>6222</v>
      </c>
      <c r="Q4672" s="120" t="s">
        <v>6222</v>
      </c>
      <c r="R4672" s="890">
        <v>0</v>
      </c>
      <c r="S4672" s="108" t="s">
        <v>6826</v>
      </c>
      <c r="T4672" s="120">
        <v>40673</v>
      </c>
      <c r="U4672" s="114">
        <v>45487750</v>
      </c>
      <c r="V4672" s="109" t="s">
        <v>6222</v>
      </c>
      <c r="W4672" s="141">
        <v>0</v>
      </c>
      <c r="X4672" s="141">
        <v>0</v>
      </c>
      <c r="Y4672" s="141">
        <v>0</v>
      </c>
      <c r="Z4672" s="141">
        <v>0</v>
      </c>
      <c r="AA4672" s="114">
        <v>0</v>
      </c>
      <c r="AB4672" s="114"/>
      <c r="AC4672" s="114"/>
      <c r="AD4672" s="141"/>
      <c r="AE4672" s="106">
        <v>0</v>
      </c>
      <c r="AF4672" s="106">
        <v>0</v>
      </c>
      <c r="AG4672" s="106">
        <v>0</v>
      </c>
      <c r="AH4672" s="114"/>
      <c r="AI4672" s="114"/>
      <c r="AJ4672" s="114"/>
      <c r="AK4672" s="114"/>
      <c r="AL4672" s="114"/>
      <c r="AM4672" s="114"/>
      <c r="AN4672" s="114">
        <f t="shared" si="144"/>
        <v>0</v>
      </c>
      <c r="AO4672" s="114">
        <f t="shared" si="145"/>
        <v>45487750</v>
      </c>
      <c r="AP4672" s="114"/>
      <c r="AQ4672" s="114"/>
      <c r="AR4672" s="114"/>
      <c r="AS4672" s="114"/>
      <c r="AT4672" s="191"/>
    </row>
    <row r="4673" spans="1:46" s="190" customFormat="1" ht="15" customHeight="1" x14ac:dyDescent="0.2">
      <c r="A4673" s="104"/>
      <c r="B4673" s="104">
        <f>VLOOKUP(BJB!$F$9:$F$5599,Ctrl!$B$4:$C$399,2,0)</f>
        <v>16</v>
      </c>
      <c r="C4673" s="104">
        <f>VLOOKUP(BJB!$G$9:$G$5599,Ctrl!$E$4:$F$399,2,0)</f>
        <v>5</v>
      </c>
      <c r="D4673" s="219">
        <v>1</v>
      </c>
      <c r="E4673" s="104" t="str">
        <f>VLOOKUP(BJB!$F$9:$F$5599,Ctrl!$B$4:$D$399,3,0)</f>
        <v>I</v>
      </c>
      <c r="F4673" s="139" t="s">
        <v>10525</v>
      </c>
      <c r="G4673" s="139" t="s">
        <v>10291</v>
      </c>
      <c r="H4673" s="125" t="s">
        <v>8656</v>
      </c>
      <c r="I4673" s="220">
        <f>IF(G4672=BJB!$G235,I4672+1,1)</f>
        <v>1</v>
      </c>
      <c r="J4673" s="912" t="s">
        <v>24496</v>
      </c>
      <c r="K4673" s="121" t="s">
        <v>168</v>
      </c>
      <c r="L4673" s="104" t="s">
        <v>6477</v>
      </c>
      <c r="M4673" s="104" t="s">
        <v>169</v>
      </c>
      <c r="N4673" s="120">
        <v>40109</v>
      </c>
      <c r="O4673" s="114">
        <v>85000000</v>
      </c>
      <c r="P4673" s="105" t="s">
        <v>6222</v>
      </c>
      <c r="Q4673" s="120" t="s">
        <v>6222</v>
      </c>
      <c r="R4673" s="890">
        <v>0</v>
      </c>
      <c r="S4673" s="108" t="s">
        <v>6827</v>
      </c>
      <c r="T4673" s="120">
        <v>40718</v>
      </c>
      <c r="U4673" s="114">
        <v>63750000</v>
      </c>
      <c r="V4673" s="109" t="s">
        <v>6222</v>
      </c>
      <c r="W4673" s="141">
        <v>0</v>
      </c>
      <c r="X4673" s="141">
        <v>0</v>
      </c>
      <c r="Y4673" s="141">
        <v>0</v>
      </c>
      <c r="Z4673" s="141">
        <v>0</v>
      </c>
      <c r="AA4673" s="114">
        <v>378000</v>
      </c>
      <c r="AB4673" s="114"/>
      <c r="AC4673" s="114"/>
      <c r="AD4673" s="141"/>
      <c r="AE4673" s="106">
        <v>0</v>
      </c>
      <c r="AF4673" s="106">
        <v>0</v>
      </c>
      <c r="AG4673" s="106">
        <v>0</v>
      </c>
      <c r="AH4673" s="114"/>
      <c r="AI4673" s="114"/>
      <c r="AJ4673" s="114"/>
      <c r="AK4673" s="114"/>
      <c r="AL4673" s="114"/>
      <c r="AM4673" s="114"/>
      <c r="AN4673" s="114">
        <f t="shared" si="144"/>
        <v>378000</v>
      </c>
      <c r="AO4673" s="114">
        <f t="shared" si="145"/>
        <v>63372000</v>
      </c>
      <c r="AP4673" s="114"/>
      <c r="AQ4673" s="114"/>
      <c r="AR4673" s="114"/>
      <c r="AS4673" s="114"/>
    </row>
    <row r="4674" spans="1:46" s="190" customFormat="1" ht="15" customHeight="1" x14ac:dyDescent="0.2">
      <c r="A4674" s="104"/>
      <c r="B4674" s="104">
        <f>VLOOKUP(BJB!$F$9:$F$5599,Ctrl!$B$4:$C$399,2,0)</f>
        <v>16</v>
      </c>
      <c r="C4674" s="104">
        <f>VLOOKUP(BJB!$G$9:$G$5599,Ctrl!$E$4:$F$399,2,0)</f>
        <v>5</v>
      </c>
      <c r="D4674" s="219">
        <v>1</v>
      </c>
      <c r="E4674" s="104" t="str">
        <f>VLOOKUP(BJB!$F$9:$F$5599,Ctrl!$B$4:$D$399,3,0)</f>
        <v>I</v>
      </c>
      <c r="F4674" s="139" t="s">
        <v>10525</v>
      </c>
      <c r="G4674" s="139" t="s">
        <v>10291</v>
      </c>
      <c r="H4674" s="125"/>
      <c r="I4674" s="220">
        <f>IF(G4673=BJB!$G236,I4673+1,1)</f>
        <v>1</v>
      </c>
      <c r="J4674" s="912" t="s">
        <v>24497</v>
      </c>
      <c r="K4674" s="121" t="s">
        <v>170</v>
      </c>
      <c r="L4674" s="104" t="s">
        <v>6477</v>
      </c>
      <c r="M4674" s="104" t="s">
        <v>172</v>
      </c>
      <c r="N4674" s="120">
        <v>40143</v>
      </c>
      <c r="O4674" s="107">
        <v>15000000</v>
      </c>
      <c r="P4674" s="105" t="s">
        <v>17445</v>
      </c>
      <c r="Q4674" s="120">
        <v>41051</v>
      </c>
      <c r="R4674" s="105">
        <v>6852076</v>
      </c>
      <c r="S4674" s="108" t="s">
        <v>173</v>
      </c>
      <c r="T4674" s="109">
        <v>41089</v>
      </c>
      <c r="U4674" s="114">
        <v>4406244</v>
      </c>
      <c r="V4674" s="109">
        <v>41089</v>
      </c>
      <c r="W4674" s="141">
        <v>4406244</v>
      </c>
      <c r="X4674" s="141">
        <v>0</v>
      </c>
      <c r="Y4674" s="141">
        <v>0</v>
      </c>
      <c r="Z4674" s="141">
        <v>0</v>
      </c>
      <c r="AA4674" s="114">
        <v>4406244</v>
      </c>
      <c r="AB4674" s="114"/>
      <c r="AC4674" s="114"/>
      <c r="AD4674" s="141"/>
      <c r="AE4674" s="106">
        <v>0</v>
      </c>
      <c r="AF4674" s="106">
        <v>0</v>
      </c>
      <c r="AG4674" s="106">
        <v>0</v>
      </c>
      <c r="AH4674" s="114"/>
      <c r="AI4674" s="114"/>
      <c r="AJ4674" s="114"/>
      <c r="AK4674" s="114"/>
      <c r="AL4674" s="114"/>
      <c r="AM4674" s="114"/>
      <c r="AN4674" s="114">
        <f t="shared" si="144"/>
        <v>4406244</v>
      </c>
      <c r="AO4674" s="114">
        <f t="shared" si="145"/>
        <v>0</v>
      </c>
      <c r="AP4674" s="114"/>
      <c r="AQ4674" s="114"/>
      <c r="AR4674" s="114"/>
      <c r="AS4674" s="114"/>
      <c r="AT4674" s="191"/>
    </row>
    <row r="4675" spans="1:46" s="190" customFormat="1" ht="15" customHeight="1" x14ac:dyDescent="0.2">
      <c r="A4675" s="104"/>
      <c r="B4675" s="104">
        <f>VLOOKUP(BJB!$F$9:$F$5599,Ctrl!$B$4:$C$399,2,0)</f>
        <v>16</v>
      </c>
      <c r="C4675" s="104">
        <f>VLOOKUP(BJB!$G$9:$G$5599,Ctrl!$E$4:$F$399,2,0)</f>
        <v>5</v>
      </c>
      <c r="D4675" s="219">
        <v>1</v>
      </c>
      <c r="E4675" s="104" t="str">
        <f>VLOOKUP(BJB!$F$9:$F$5599,Ctrl!$B$4:$D$399,3,0)</f>
        <v>I</v>
      </c>
      <c r="F4675" s="139" t="s">
        <v>10525</v>
      </c>
      <c r="G4675" s="139" t="s">
        <v>10291</v>
      </c>
      <c r="H4675" s="125"/>
      <c r="I4675" s="220">
        <f>IF(G4674=BJB!$G237,I4674+1,1)</f>
        <v>1</v>
      </c>
      <c r="J4675" s="912" t="s">
        <v>24498</v>
      </c>
      <c r="K4675" s="121" t="s">
        <v>171</v>
      </c>
      <c r="L4675" s="104" t="s">
        <v>6477</v>
      </c>
      <c r="M4675" s="104" t="s">
        <v>174</v>
      </c>
      <c r="N4675" s="120">
        <v>40175</v>
      </c>
      <c r="O4675" s="107">
        <v>25000000</v>
      </c>
      <c r="P4675" s="105" t="s">
        <v>17446</v>
      </c>
      <c r="Q4675" s="120">
        <v>41051</v>
      </c>
      <c r="R4675" s="105">
        <v>12114589</v>
      </c>
      <c r="S4675" s="108" t="s">
        <v>173</v>
      </c>
      <c r="T4675" s="109">
        <v>41089</v>
      </c>
      <c r="U4675" s="114">
        <v>8229173</v>
      </c>
      <c r="V4675" s="109">
        <v>41089</v>
      </c>
      <c r="W4675" s="141">
        <v>8229173</v>
      </c>
      <c r="X4675" s="141">
        <v>0</v>
      </c>
      <c r="Y4675" s="141">
        <v>0</v>
      </c>
      <c r="Z4675" s="141">
        <v>0</v>
      </c>
      <c r="AA4675" s="114">
        <v>7566682</v>
      </c>
      <c r="AB4675" s="114"/>
      <c r="AC4675" s="114"/>
      <c r="AD4675" s="141"/>
      <c r="AE4675" s="106">
        <v>0</v>
      </c>
      <c r="AF4675" s="106">
        <v>0</v>
      </c>
      <c r="AG4675" s="106">
        <v>0</v>
      </c>
      <c r="AH4675" s="114"/>
      <c r="AI4675" s="114"/>
      <c r="AJ4675" s="114"/>
      <c r="AK4675" s="114"/>
      <c r="AL4675" s="114"/>
      <c r="AM4675" s="114"/>
      <c r="AN4675" s="114">
        <f t="shared" si="144"/>
        <v>7566682</v>
      </c>
      <c r="AO4675" s="114">
        <f t="shared" si="145"/>
        <v>662491</v>
      </c>
      <c r="AP4675" s="114"/>
      <c r="AQ4675" s="114"/>
      <c r="AR4675" s="114"/>
      <c r="AS4675" s="114"/>
      <c r="AT4675" s="191"/>
    </row>
    <row r="4676" spans="1:46" s="190" customFormat="1" ht="15" customHeight="1" x14ac:dyDescent="0.2">
      <c r="A4676" s="104"/>
      <c r="B4676" s="104">
        <f>VLOOKUP(BJB!$F$9:$F$5599,Ctrl!$B$4:$C$399,2,0)</f>
        <v>16</v>
      </c>
      <c r="C4676" s="104">
        <f>VLOOKUP(BJB!$G$9:$G$5599,Ctrl!$E$4:$F$399,2,0)</f>
        <v>5</v>
      </c>
      <c r="D4676" s="219">
        <v>1</v>
      </c>
      <c r="E4676" s="104" t="str">
        <f>VLOOKUP(BJB!$F$9:$F$5599,Ctrl!$B$4:$D$399,3,0)</f>
        <v>I</v>
      </c>
      <c r="F4676" s="139" t="s">
        <v>10525</v>
      </c>
      <c r="G4676" s="139" t="s">
        <v>10291</v>
      </c>
      <c r="H4676" s="125"/>
      <c r="I4676" s="220">
        <f>IF(G4675=BJB!$G238,I4675+1,1)</f>
        <v>1</v>
      </c>
      <c r="J4676" s="912" t="s">
        <v>24499</v>
      </c>
      <c r="K4676" s="121" t="s">
        <v>175</v>
      </c>
      <c r="L4676" s="104" t="s">
        <v>6477</v>
      </c>
      <c r="M4676" s="104" t="s">
        <v>176</v>
      </c>
      <c r="N4676" s="120">
        <v>40504</v>
      </c>
      <c r="O4676" s="107">
        <v>20000000</v>
      </c>
      <c r="P4676" s="105" t="s">
        <v>17447</v>
      </c>
      <c r="Q4676" s="120">
        <v>41082</v>
      </c>
      <c r="R4676" s="105">
        <v>12977093</v>
      </c>
      <c r="S4676" s="108" t="s">
        <v>177</v>
      </c>
      <c r="T4676" s="109">
        <v>41120</v>
      </c>
      <c r="U4676" s="114">
        <v>8693866</v>
      </c>
      <c r="V4676" s="109">
        <v>41120</v>
      </c>
      <c r="W4676" s="141">
        <v>8693866</v>
      </c>
      <c r="X4676" s="141">
        <v>0</v>
      </c>
      <c r="Y4676" s="141">
        <v>0</v>
      </c>
      <c r="Z4676" s="141">
        <v>0</v>
      </c>
      <c r="AA4676" s="114">
        <v>3188119</v>
      </c>
      <c r="AB4676" s="114"/>
      <c r="AC4676" s="114"/>
      <c r="AD4676" s="141"/>
      <c r="AE4676" s="106">
        <v>0</v>
      </c>
      <c r="AF4676" s="106">
        <v>0</v>
      </c>
      <c r="AG4676" s="106">
        <v>0</v>
      </c>
      <c r="AH4676" s="114"/>
      <c r="AI4676" s="114"/>
      <c r="AJ4676" s="114"/>
      <c r="AK4676" s="114"/>
      <c r="AL4676" s="114"/>
      <c r="AM4676" s="114"/>
      <c r="AN4676" s="114">
        <f t="shared" si="144"/>
        <v>3188119</v>
      </c>
      <c r="AO4676" s="114">
        <f t="shared" si="145"/>
        <v>5505747</v>
      </c>
      <c r="AP4676" s="114"/>
      <c r="AQ4676" s="114"/>
      <c r="AR4676" s="114"/>
      <c r="AS4676" s="114"/>
      <c r="AT4676" s="191"/>
    </row>
    <row r="4677" spans="1:46" s="190" customFormat="1" ht="15" customHeight="1" x14ac:dyDescent="0.2">
      <c r="A4677" s="104"/>
      <c r="B4677" s="104">
        <f>VLOOKUP(BJB!$F$9:$F$5599,Ctrl!$B$4:$C$399,2,0)</f>
        <v>16</v>
      </c>
      <c r="C4677" s="104">
        <f>VLOOKUP(BJB!$G$9:$G$5599,Ctrl!$E$4:$F$399,2,0)</f>
        <v>5</v>
      </c>
      <c r="D4677" s="219">
        <v>1</v>
      </c>
      <c r="E4677" s="104" t="str">
        <f>VLOOKUP(BJB!$F$9:$F$5599,Ctrl!$B$4:$D$399,3,0)</f>
        <v>I</v>
      </c>
      <c r="F4677" s="139" t="s">
        <v>10525</v>
      </c>
      <c r="G4677" s="139" t="s">
        <v>10291</v>
      </c>
      <c r="H4677" s="125"/>
      <c r="I4677" s="220">
        <f>IF(G4676=BJB!$G239,I4676+1,1)</f>
        <v>1</v>
      </c>
      <c r="J4677" s="912" t="s">
        <v>24500</v>
      </c>
      <c r="K4677" s="121" t="s">
        <v>178</v>
      </c>
      <c r="L4677" s="104" t="s">
        <v>6477</v>
      </c>
      <c r="M4677" s="104" t="s">
        <v>179</v>
      </c>
      <c r="N4677" s="120">
        <v>40175</v>
      </c>
      <c r="O4677" s="107">
        <v>44000000</v>
      </c>
      <c r="P4677" s="105" t="s">
        <v>17448</v>
      </c>
      <c r="Q4677" s="120">
        <v>41151</v>
      </c>
      <c r="R4677" s="105">
        <v>12992472</v>
      </c>
      <c r="S4677" s="108" t="s">
        <v>107</v>
      </c>
      <c r="T4677" s="109">
        <v>41180</v>
      </c>
      <c r="U4677" s="114">
        <v>9026800</v>
      </c>
      <c r="V4677" s="109">
        <v>41180</v>
      </c>
      <c r="W4677" s="141">
        <v>9026800</v>
      </c>
      <c r="X4677" s="141">
        <v>0</v>
      </c>
      <c r="Y4677" s="141">
        <v>0</v>
      </c>
      <c r="Z4677" s="141">
        <v>0</v>
      </c>
      <c r="AA4677" s="114">
        <v>3600000</v>
      </c>
      <c r="AB4677" s="114"/>
      <c r="AC4677" s="114"/>
      <c r="AD4677" s="141"/>
      <c r="AE4677" s="106">
        <v>0</v>
      </c>
      <c r="AF4677" s="106">
        <v>0</v>
      </c>
      <c r="AG4677" s="106">
        <v>0</v>
      </c>
      <c r="AH4677" s="114"/>
      <c r="AI4677" s="114"/>
      <c r="AJ4677" s="114"/>
      <c r="AK4677" s="114"/>
      <c r="AL4677" s="114"/>
      <c r="AM4677" s="114"/>
      <c r="AN4677" s="114">
        <f t="shared" si="144"/>
        <v>3600000</v>
      </c>
      <c r="AO4677" s="114">
        <f t="shared" si="145"/>
        <v>5426800</v>
      </c>
      <c r="AP4677" s="114"/>
      <c r="AQ4677" s="114"/>
      <c r="AR4677" s="114"/>
      <c r="AS4677" s="114"/>
    </row>
    <row r="4678" spans="1:46" s="190" customFormat="1" ht="15" customHeight="1" x14ac:dyDescent="0.2">
      <c r="A4678" s="104"/>
      <c r="B4678" s="104">
        <f>VLOOKUP(BJB!$F$9:$F$5599,Ctrl!$B$4:$C$399,2,0)</f>
        <v>16</v>
      </c>
      <c r="C4678" s="104">
        <f>VLOOKUP(BJB!$G$9:$G$5599,Ctrl!$E$4:$F$399,2,0)</f>
        <v>5</v>
      </c>
      <c r="D4678" s="219">
        <v>1</v>
      </c>
      <c r="E4678" s="104" t="str">
        <f>VLOOKUP(BJB!$F$9:$F$5599,Ctrl!$B$4:$D$399,3,0)</f>
        <v>I</v>
      </c>
      <c r="F4678" s="139" t="s">
        <v>10525</v>
      </c>
      <c r="G4678" s="139" t="s">
        <v>10291</v>
      </c>
      <c r="H4678" s="125">
        <v>1091124000248</v>
      </c>
      <c r="I4678" s="220">
        <f>IF(G4677=BJB!$G240,I4677+1,1)</f>
        <v>1</v>
      </c>
      <c r="J4678" s="912" t="s">
        <v>24501</v>
      </c>
      <c r="K4678" s="121" t="s">
        <v>178</v>
      </c>
      <c r="L4678" s="104" t="s">
        <v>6477</v>
      </c>
      <c r="M4678" s="104" t="s">
        <v>179</v>
      </c>
      <c r="N4678" s="120">
        <v>40175</v>
      </c>
      <c r="O4678" s="107">
        <v>56000000</v>
      </c>
      <c r="P4678" s="105" t="s">
        <v>17448</v>
      </c>
      <c r="Q4678" s="120">
        <v>41151</v>
      </c>
      <c r="R4678" s="105">
        <v>12992472</v>
      </c>
      <c r="S4678" s="108" t="s">
        <v>107</v>
      </c>
      <c r="T4678" s="109">
        <v>41180</v>
      </c>
      <c r="U4678" s="114">
        <v>25132487</v>
      </c>
      <c r="V4678" s="109">
        <v>41180</v>
      </c>
      <c r="W4678" s="141">
        <v>9026800</v>
      </c>
      <c r="X4678" s="141">
        <v>0</v>
      </c>
      <c r="Y4678" s="141">
        <v>0</v>
      </c>
      <c r="Z4678" s="141">
        <v>0</v>
      </c>
      <c r="AA4678" s="114">
        <v>4200000</v>
      </c>
      <c r="AB4678" s="114"/>
      <c r="AC4678" s="132"/>
      <c r="AD4678" s="141"/>
      <c r="AE4678" s="106">
        <v>0</v>
      </c>
      <c r="AF4678" s="106">
        <v>0</v>
      </c>
      <c r="AG4678" s="106">
        <v>0</v>
      </c>
      <c r="AH4678" s="114"/>
      <c r="AI4678" s="114"/>
      <c r="AJ4678" s="114"/>
      <c r="AK4678" s="119"/>
      <c r="AL4678" s="114"/>
      <c r="AM4678" s="114"/>
      <c r="AN4678" s="114">
        <f t="shared" si="144"/>
        <v>4200000</v>
      </c>
      <c r="AO4678" s="114">
        <f t="shared" si="145"/>
        <v>20932487</v>
      </c>
      <c r="AP4678" s="114"/>
      <c r="AQ4678" s="114"/>
      <c r="AR4678" s="114"/>
      <c r="AS4678" s="114"/>
    </row>
    <row r="4679" spans="1:46" s="190" customFormat="1" ht="15" customHeight="1" x14ac:dyDescent="0.2">
      <c r="A4679" s="104"/>
      <c r="B4679" s="104">
        <f>VLOOKUP(BJB!$F$9:$F$5599,Ctrl!$B$4:$C$399,2,0)</f>
        <v>16</v>
      </c>
      <c r="C4679" s="104">
        <f>VLOOKUP(BJB!$G$9:$G$5599,Ctrl!$E$4:$F$399,2,0)</f>
        <v>5</v>
      </c>
      <c r="D4679" s="219">
        <v>1</v>
      </c>
      <c r="E4679" s="104" t="str">
        <f>VLOOKUP(BJB!$F$9:$F$5599,Ctrl!$B$4:$D$399,3,0)</f>
        <v>I</v>
      </c>
      <c r="F4679" s="139" t="s">
        <v>10525</v>
      </c>
      <c r="G4679" s="139" t="s">
        <v>10291</v>
      </c>
      <c r="H4679" s="125"/>
      <c r="I4679" s="220">
        <f>IF(G4678=BJB!$G241,I4678+1,1)</f>
        <v>1</v>
      </c>
      <c r="J4679" s="912" t="s">
        <v>24502</v>
      </c>
      <c r="K4679" s="121" t="s">
        <v>180</v>
      </c>
      <c r="L4679" s="104" t="s">
        <v>6477</v>
      </c>
      <c r="M4679" s="104" t="s">
        <v>181</v>
      </c>
      <c r="N4679" s="120">
        <v>40234</v>
      </c>
      <c r="O4679" s="107">
        <v>25000000</v>
      </c>
      <c r="P4679" s="105" t="s">
        <v>17449</v>
      </c>
      <c r="Q4679" s="120">
        <v>41151</v>
      </c>
      <c r="R4679" s="105">
        <v>11993061</v>
      </c>
      <c r="S4679" s="108" t="s">
        <v>107</v>
      </c>
      <c r="T4679" s="109">
        <v>41180</v>
      </c>
      <c r="U4679" s="114">
        <v>7864589</v>
      </c>
      <c r="V4679" s="109">
        <v>41180</v>
      </c>
      <c r="W4679" s="141">
        <v>7864589</v>
      </c>
      <c r="X4679" s="141">
        <v>0</v>
      </c>
      <c r="Y4679" s="141">
        <v>0</v>
      </c>
      <c r="Z4679" s="141">
        <v>0</v>
      </c>
      <c r="AA4679" s="114">
        <v>7864589</v>
      </c>
      <c r="AB4679" s="114"/>
      <c r="AC4679" s="114"/>
      <c r="AD4679" s="141"/>
      <c r="AE4679" s="106">
        <v>0</v>
      </c>
      <c r="AF4679" s="106">
        <v>0</v>
      </c>
      <c r="AG4679" s="106">
        <v>0</v>
      </c>
      <c r="AH4679" s="114"/>
      <c r="AI4679" s="114"/>
      <c r="AJ4679" s="114"/>
      <c r="AK4679" s="114"/>
      <c r="AL4679" s="114"/>
      <c r="AM4679" s="114"/>
      <c r="AN4679" s="114">
        <f t="shared" si="144"/>
        <v>7864589</v>
      </c>
      <c r="AO4679" s="114">
        <f t="shared" si="145"/>
        <v>0</v>
      </c>
      <c r="AP4679" s="114"/>
      <c r="AQ4679" s="114"/>
      <c r="AR4679" s="114"/>
      <c r="AS4679" s="114"/>
      <c r="AT4679" s="191"/>
    </row>
    <row r="4680" spans="1:46" s="190" customFormat="1" ht="15" customHeight="1" x14ac:dyDescent="0.2">
      <c r="A4680" s="104"/>
      <c r="B4680" s="104">
        <f>VLOOKUP(BJB!$F$9:$F$5599,Ctrl!$B$4:$C$399,2,0)</f>
        <v>16</v>
      </c>
      <c r="C4680" s="104">
        <f>VLOOKUP(BJB!$G$9:$G$5599,Ctrl!$E$4:$F$399,2,0)</f>
        <v>5</v>
      </c>
      <c r="D4680" s="219">
        <v>1</v>
      </c>
      <c r="E4680" s="104" t="str">
        <f>VLOOKUP(BJB!$F$9:$F$5599,Ctrl!$B$4:$D$399,3,0)</f>
        <v>I</v>
      </c>
      <c r="F4680" s="139" t="s">
        <v>10525</v>
      </c>
      <c r="G4680" s="139" t="s">
        <v>10291</v>
      </c>
      <c r="H4680" s="125"/>
      <c r="I4680" s="220">
        <f>IF(G4679=BJB!$G242,I4679+1,1)</f>
        <v>1</v>
      </c>
      <c r="J4680" s="912" t="s">
        <v>24503</v>
      </c>
      <c r="K4680" s="121" t="s">
        <v>182</v>
      </c>
      <c r="L4680" s="104" t="s">
        <v>6477</v>
      </c>
      <c r="M4680" s="104" t="s">
        <v>183</v>
      </c>
      <c r="N4680" s="120">
        <v>40175</v>
      </c>
      <c r="O4680" s="107">
        <v>25000000</v>
      </c>
      <c r="P4680" s="105" t="s">
        <v>17450</v>
      </c>
      <c r="Q4680" s="120">
        <v>41151</v>
      </c>
      <c r="R4680" s="105">
        <v>10934034</v>
      </c>
      <c r="S4680" s="108" t="s">
        <v>107</v>
      </c>
      <c r="T4680" s="109">
        <v>41180</v>
      </c>
      <c r="U4680" s="114">
        <v>7343757</v>
      </c>
      <c r="V4680" s="109">
        <v>41180</v>
      </c>
      <c r="W4680" s="141">
        <v>7343756</v>
      </c>
      <c r="X4680" s="141">
        <v>0</v>
      </c>
      <c r="Y4680" s="141">
        <v>0</v>
      </c>
      <c r="Z4680" s="141">
        <v>0</v>
      </c>
      <c r="AA4680" s="114">
        <v>6943757</v>
      </c>
      <c r="AB4680" s="114"/>
      <c r="AC4680" s="114"/>
      <c r="AD4680" s="141"/>
      <c r="AE4680" s="106">
        <v>0</v>
      </c>
      <c r="AF4680" s="106">
        <v>0</v>
      </c>
      <c r="AG4680" s="106">
        <v>0</v>
      </c>
      <c r="AH4680" s="114"/>
      <c r="AI4680" s="114"/>
      <c r="AJ4680" s="114"/>
      <c r="AK4680" s="114"/>
      <c r="AL4680" s="114"/>
      <c r="AM4680" s="114"/>
      <c r="AN4680" s="114">
        <f t="shared" si="144"/>
        <v>6943757</v>
      </c>
      <c r="AO4680" s="114">
        <f t="shared" si="145"/>
        <v>400000</v>
      </c>
      <c r="AP4680" s="114"/>
      <c r="AQ4680" s="114"/>
      <c r="AR4680" s="114"/>
      <c r="AS4680" s="114"/>
      <c r="AT4680" s="191"/>
    </row>
    <row r="4681" spans="1:46" s="190" customFormat="1" ht="15" customHeight="1" x14ac:dyDescent="0.2">
      <c r="A4681" s="104"/>
      <c r="B4681" s="104">
        <f>VLOOKUP(BJB!$F$9:$F$5599,Ctrl!$B$4:$C$399,2,0)</f>
        <v>16</v>
      </c>
      <c r="C4681" s="104">
        <f>VLOOKUP(BJB!$G$9:$G$5599,Ctrl!$E$4:$F$399,2,0)</f>
        <v>5</v>
      </c>
      <c r="D4681" s="219">
        <v>1</v>
      </c>
      <c r="E4681" s="104" t="str">
        <f>VLOOKUP(BJB!$F$9:$F$5599,Ctrl!$B$4:$D$399,3,0)</f>
        <v>I</v>
      </c>
      <c r="F4681" s="139" t="s">
        <v>10525</v>
      </c>
      <c r="G4681" s="139" t="s">
        <v>10291</v>
      </c>
      <c r="H4681" s="125"/>
      <c r="I4681" s="220">
        <f>IF(G4680=BJB!$G243,I4680+1,1)</f>
        <v>1</v>
      </c>
      <c r="J4681" s="912" t="s">
        <v>24504</v>
      </c>
      <c r="K4681" s="121" t="s">
        <v>184</v>
      </c>
      <c r="L4681" s="104" t="s">
        <v>6477</v>
      </c>
      <c r="M4681" s="104" t="s">
        <v>185</v>
      </c>
      <c r="N4681" s="120">
        <v>40408</v>
      </c>
      <c r="O4681" s="105">
        <v>28000000</v>
      </c>
      <c r="P4681" s="105" t="s">
        <v>17451</v>
      </c>
      <c r="Q4681" s="120">
        <v>41225</v>
      </c>
      <c r="R4681" s="105">
        <v>19107643</v>
      </c>
      <c r="S4681" s="146" t="s">
        <v>112</v>
      </c>
      <c r="T4681" s="109">
        <v>41271</v>
      </c>
      <c r="U4681" s="114">
        <v>11831260</v>
      </c>
      <c r="V4681" s="109">
        <v>41271</v>
      </c>
      <c r="W4681" s="141">
        <v>11831260</v>
      </c>
      <c r="X4681" s="141">
        <v>0</v>
      </c>
      <c r="Y4681" s="141">
        <v>0</v>
      </c>
      <c r="Z4681" s="141">
        <v>0</v>
      </c>
      <c r="AA4681" s="114">
        <v>11831260</v>
      </c>
      <c r="AB4681" s="114"/>
      <c r="AC4681" s="114"/>
      <c r="AD4681" s="141"/>
      <c r="AE4681" s="106">
        <v>0</v>
      </c>
      <c r="AF4681" s="106">
        <v>0</v>
      </c>
      <c r="AG4681" s="106">
        <v>0</v>
      </c>
      <c r="AH4681" s="114"/>
      <c r="AI4681" s="114"/>
      <c r="AJ4681" s="114"/>
      <c r="AK4681" s="114"/>
      <c r="AL4681" s="114"/>
      <c r="AM4681" s="114"/>
      <c r="AN4681" s="114">
        <f t="shared" ref="AN4681:AN4744" si="146">SUM(AA4681:AM4681)</f>
        <v>11831260</v>
      </c>
      <c r="AO4681" s="114">
        <f t="shared" ref="AO4681:AO4744" si="147">IF((U4681-AN4681)&lt;0,ABS(0),(U4681-AN4681))</f>
        <v>0</v>
      </c>
      <c r="AP4681" s="114"/>
      <c r="AQ4681" s="114"/>
      <c r="AR4681" s="114"/>
      <c r="AS4681" s="114"/>
      <c r="AT4681" s="191"/>
    </row>
    <row r="4682" spans="1:46" s="190" customFormat="1" ht="15" customHeight="1" x14ac:dyDescent="0.2">
      <c r="A4682" s="104"/>
      <c r="B4682" s="104">
        <f>VLOOKUP(BJB!$F$9:$F$5599,Ctrl!$B$4:$C$399,2,0)</f>
        <v>16</v>
      </c>
      <c r="C4682" s="104">
        <f>VLOOKUP(BJB!$G$9:$G$5599,Ctrl!$E$4:$F$399,2,0)</f>
        <v>5</v>
      </c>
      <c r="D4682" s="219">
        <v>1</v>
      </c>
      <c r="E4682" s="104" t="str">
        <f>VLOOKUP(BJB!$F$9:$F$5599,Ctrl!$B$4:$D$399,3,0)</f>
        <v>I</v>
      </c>
      <c r="F4682" s="139" t="s">
        <v>10525</v>
      </c>
      <c r="G4682" s="139" t="s">
        <v>10291</v>
      </c>
      <c r="H4682" s="125"/>
      <c r="I4682" s="220">
        <f>IF(G4681=BJB!$G244,I4681+1,1)</f>
        <v>1</v>
      </c>
      <c r="J4682" s="912" t="s">
        <v>24505</v>
      </c>
      <c r="K4682" s="121" t="s">
        <v>186</v>
      </c>
      <c r="L4682" s="104" t="s">
        <v>6477</v>
      </c>
      <c r="M4682" s="104" t="s">
        <v>187</v>
      </c>
      <c r="N4682" s="120">
        <v>40259</v>
      </c>
      <c r="O4682" s="105">
        <v>50000000</v>
      </c>
      <c r="P4682" s="105" t="s">
        <v>17452</v>
      </c>
      <c r="Q4682" s="120">
        <v>41225</v>
      </c>
      <c r="R4682" s="105">
        <v>18869598</v>
      </c>
      <c r="S4682" s="146" t="s">
        <v>112</v>
      </c>
      <c r="T4682" s="109">
        <v>41271</v>
      </c>
      <c r="U4682" s="114">
        <v>10694442</v>
      </c>
      <c r="V4682" s="109">
        <v>41271</v>
      </c>
      <c r="W4682" s="141">
        <v>10694442</v>
      </c>
      <c r="X4682" s="141">
        <v>0</v>
      </c>
      <c r="Y4682" s="141">
        <v>0</v>
      </c>
      <c r="Z4682" s="141">
        <v>0</v>
      </c>
      <c r="AA4682" s="114">
        <v>2975628</v>
      </c>
      <c r="AB4682" s="114"/>
      <c r="AC4682" s="114"/>
      <c r="AD4682" s="141"/>
      <c r="AE4682" s="106">
        <v>0</v>
      </c>
      <c r="AF4682" s="106">
        <v>0</v>
      </c>
      <c r="AG4682" s="106">
        <v>0</v>
      </c>
      <c r="AH4682" s="114"/>
      <c r="AI4682" s="114"/>
      <c r="AJ4682" s="114"/>
      <c r="AK4682" s="114"/>
      <c r="AL4682" s="114"/>
      <c r="AM4682" s="114"/>
      <c r="AN4682" s="114">
        <f t="shared" si="146"/>
        <v>2975628</v>
      </c>
      <c r="AO4682" s="114">
        <f t="shared" si="147"/>
        <v>7718814</v>
      </c>
      <c r="AP4682" s="114"/>
      <c r="AQ4682" s="114"/>
      <c r="AR4682" s="114"/>
      <c r="AS4682" s="114"/>
    </row>
    <row r="4683" spans="1:46" s="190" customFormat="1" ht="15" customHeight="1" x14ac:dyDescent="0.2">
      <c r="A4683" s="104"/>
      <c r="B4683" s="104">
        <f>VLOOKUP(BJB!$F$9:$F$5599,Ctrl!$B$4:$C$399,2,0)</f>
        <v>16</v>
      </c>
      <c r="C4683" s="104">
        <f>VLOOKUP(BJB!$G$9:$G$5599,Ctrl!$E$4:$F$399,2,0)</f>
        <v>5</v>
      </c>
      <c r="D4683" s="219">
        <v>1</v>
      </c>
      <c r="E4683" s="104" t="str">
        <f>VLOOKUP(BJB!$F$9:$F$5599,Ctrl!$B$4:$D$399,3,0)</f>
        <v>I</v>
      </c>
      <c r="F4683" s="139" t="s">
        <v>10525</v>
      </c>
      <c r="G4683" s="139" t="s">
        <v>10291</v>
      </c>
      <c r="H4683" s="125"/>
      <c r="I4683" s="220">
        <f>IF(G4682=BJB!$G245,I4682+1,1)</f>
        <v>1</v>
      </c>
      <c r="J4683" s="912" t="s">
        <v>24506</v>
      </c>
      <c r="K4683" s="121" t="s">
        <v>188</v>
      </c>
      <c r="L4683" s="104" t="s">
        <v>6477</v>
      </c>
      <c r="M4683" s="104" t="s">
        <v>172</v>
      </c>
      <c r="N4683" s="120">
        <v>40143</v>
      </c>
      <c r="O4683" s="105">
        <v>25000000</v>
      </c>
      <c r="P4683" s="105" t="s">
        <v>17453</v>
      </c>
      <c r="Q4683" s="120">
        <v>41225</v>
      </c>
      <c r="R4683" s="105">
        <v>6006955</v>
      </c>
      <c r="S4683" s="146" t="s">
        <v>112</v>
      </c>
      <c r="T4683" s="109">
        <v>41271</v>
      </c>
      <c r="U4683" s="114">
        <v>3645842</v>
      </c>
      <c r="V4683" s="109">
        <v>41271</v>
      </c>
      <c r="W4683" s="141">
        <v>3645842</v>
      </c>
      <c r="X4683" s="141">
        <v>0</v>
      </c>
      <c r="Y4683" s="141">
        <v>0</v>
      </c>
      <c r="Z4683" s="141">
        <v>0</v>
      </c>
      <c r="AA4683" s="114">
        <v>3645842</v>
      </c>
      <c r="AB4683" s="114"/>
      <c r="AC4683" s="114"/>
      <c r="AD4683" s="141"/>
      <c r="AE4683" s="106">
        <v>0</v>
      </c>
      <c r="AF4683" s="106">
        <v>0</v>
      </c>
      <c r="AG4683" s="106">
        <v>0</v>
      </c>
      <c r="AH4683" s="114"/>
      <c r="AI4683" s="114"/>
      <c r="AJ4683" s="114"/>
      <c r="AK4683" s="114"/>
      <c r="AL4683" s="114"/>
      <c r="AM4683" s="114"/>
      <c r="AN4683" s="114">
        <f t="shared" si="146"/>
        <v>3645842</v>
      </c>
      <c r="AO4683" s="114">
        <f t="shared" si="147"/>
        <v>0</v>
      </c>
      <c r="AP4683" s="114"/>
      <c r="AQ4683" s="114"/>
      <c r="AR4683" s="114"/>
      <c r="AS4683" s="114"/>
      <c r="AT4683" s="191"/>
    </row>
    <row r="4684" spans="1:46" s="190" customFormat="1" ht="15" customHeight="1" x14ac:dyDescent="0.2">
      <c r="A4684" s="104"/>
      <c r="B4684" s="104">
        <f>VLOOKUP(BJB!$F$9:$F$5599,Ctrl!$B$4:$C$399,2,0)</f>
        <v>16</v>
      </c>
      <c r="C4684" s="104">
        <f>VLOOKUP(BJB!$G$9:$G$5599,Ctrl!$E$4:$F$399,2,0)</f>
        <v>5</v>
      </c>
      <c r="D4684" s="219">
        <v>1</v>
      </c>
      <c r="E4684" s="104" t="str">
        <f>VLOOKUP(BJB!$F$9:$F$5599,Ctrl!$B$4:$D$399,3,0)</f>
        <v>I</v>
      </c>
      <c r="F4684" s="139" t="s">
        <v>10525</v>
      </c>
      <c r="G4684" s="139" t="s">
        <v>10291</v>
      </c>
      <c r="H4684" s="125" t="s">
        <v>6329</v>
      </c>
      <c r="I4684" s="220">
        <f>IF(G4683=BJB!$G246,I4683+1,1)</f>
        <v>1</v>
      </c>
      <c r="J4684" s="891" t="s">
        <v>20276</v>
      </c>
      <c r="K4684" s="121" t="s">
        <v>189</v>
      </c>
      <c r="L4684" s="104" t="s">
        <v>6477</v>
      </c>
      <c r="M4684" s="104" t="s">
        <v>190</v>
      </c>
      <c r="N4684" s="120">
        <v>40700</v>
      </c>
      <c r="O4684" s="105">
        <v>50000000</v>
      </c>
      <c r="P4684" s="105" t="s">
        <v>17454</v>
      </c>
      <c r="Q4684" s="120">
        <v>41225</v>
      </c>
      <c r="R4684" s="105">
        <v>58675543</v>
      </c>
      <c r="S4684" s="146" t="s">
        <v>112</v>
      </c>
      <c r="T4684" s="109">
        <v>41271</v>
      </c>
      <c r="U4684" s="114">
        <v>35000000</v>
      </c>
      <c r="V4684" s="109">
        <v>41271</v>
      </c>
      <c r="W4684" s="141">
        <v>35000000</v>
      </c>
      <c r="X4684" s="141">
        <v>0</v>
      </c>
      <c r="Y4684" s="141">
        <v>0</v>
      </c>
      <c r="Z4684" s="141">
        <v>0</v>
      </c>
      <c r="AA4684" s="114">
        <v>9696059</v>
      </c>
      <c r="AB4684" s="114"/>
      <c r="AC4684" s="132"/>
      <c r="AD4684" s="141"/>
      <c r="AE4684" s="106">
        <v>0</v>
      </c>
      <c r="AF4684" s="106">
        <v>2197961</v>
      </c>
      <c r="AG4684" s="106">
        <v>0</v>
      </c>
      <c r="AH4684" s="114"/>
      <c r="AI4684" s="114"/>
      <c r="AJ4684" s="114"/>
      <c r="AK4684" s="119"/>
      <c r="AL4684" s="114"/>
      <c r="AM4684" s="114"/>
      <c r="AN4684" s="114">
        <f t="shared" si="146"/>
        <v>11894020</v>
      </c>
      <c r="AO4684" s="114">
        <f t="shared" si="147"/>
        <v>23105980</v>
      </c>
      <c r="AP4684" s="114"/>
      <c r="AQ4684" s="114"/>
      <c r="AR4684" s="114"/>
      <c r="AS4684" s="114"/>
      <c r="AT4684" s="191"/>
    </row>
    <row r="4685" spans="1:46" s="190" customFormat="1" ht="15" customHeight="1" x14ac:dyDescent="0.2">
      <c r="A4685" s="104"/>
      <c r="B4685" s="104">
        <f>VLOOKUP(BJB!$F$9:$F$5599,Ctrl!$B$4:$C$399,2,0)</f>
        <v>16</v>
      </c>
      <c r="C4685" s="104">
        <f>VLOOKUP(BJB!$G$9:$G$5599,Ctrl!$E$4:$F$399,2,0)</f>
        <v>5</v>
      </c>
      <c r="D4685" s="219">
        <v>1</v>
      </c>
      <c r="E4685" s="104" t="str">
        <f>VLOOKUP(BJB!$F$9:$F$5599,Ctrl!$B$4:$D$399,3,0)</f>
        <v>I</v>
      </c>
      <c r="F4685" s="139" t="s">
        <v>10525</v>
      </c>
      <c r="G4685" s="139" t="s">
        <v>10291</v>
      </c>
      <c r="H4685" s="125"/>
      <c r="I4685" s="220">
        <f>IF(G4684=BJB!$G247,I4684+1,1)</f>
        <v>1</v>
      </c>
      <c r="J4685" s="912" t="s">
        <v>24507</v>
      </c>
      <c r="K4685" s="121" t="s">
        <v>191</v>
      </c>
      <c r="L4685" s="104" t="s">
        <v>6477</v>
      </c>
      <c r="M4685" s="104" t="s">
        <v>192</v>
      </c>
      <c r="N4685" s="120">
        <v>40700</v>
      </c>
      <c r="O4685" s="105">
        <v>100000000</v>
      </c>
      <c r="P4685" s="105" t="s">
        <v>17455</v>
      </c>
      <c r="Q4685" s="120">
        <v>41402</v>
      </c>
      <c r="R4685" s="105">
        <v>84470584</v>
      </c>
      <c r="S4685" s="146" t="s">
        <v>193</v>
      </c>
      <c r="T4685" s="109">
        <v>41478</v>
      </c>
      <c r="U4685" s="114">
        <v>58985213.699999996</v>
      </c>
      <c r="V4685" s="109">
        <v>41478</v>
      </c>
      <c r="W4685" s="141">
        <v>58985213.699999996</v>
      </c>
      <c r="X4685" s="141">
        <v>0</v>
      </c>
      <c r="Y4685" s="141">
        <v>0</v>
      </c>
      <c r="Z4685" s="141">
        <v>0</v>
      </c>
      <c r="AA4685" s="114">
        <v>6846000</v>
      </c>
      <c r="AB4685" s="114"/>
      <c r="AC4685" s="114"/>
      <c r="AD4685" s="141"/>
      <c r="AE4685" s="106">
        <v>0</v>
      </c>
      <c r="AF4685" s="106">
        <v>0</v>
      </c>
      <c r="AG4685" s="106">
        <v>0</v>
      </c>
      <c r="AH4685" s="114"/>
      <c r="AI4685" s="114"/>
      <c r="AJ4685" s="114"/>
      <c r="AK4685" s="114"/>
      <c r="AL4685" s="114"/>
      <c r="AM4685" s="114"/>
      <c r="AN4685" s="114">
        <f t="shared" si="146"/>
        <v>6846000</v>
      </c>
      <c r="AO4685" s="114">
        <f t="shared" si="147"/>
        <v>52139213.699999996</v>
      </c>
      <c r="AP4685" s="114"/>
      <c r="AQ4685" s="114"/>
      <c r="AR4685" s="114"/>
      <c r="AS4685" s="114"/>
      <c r="AT4685" s="191"/>
    </row>
    <row r="4686" spans="1:46" s="190" customFormat="1" ht="15" customHeight="1" x14ac:dyDescent="0.2">
      <c r="A4686" s="104"/>
      <c r="B4686" s="104">
        <f>VLOOKUP(BJB!$F$9:$F$5599,Ctrl!$B$4:$C$399,2,0)</f>
        <v>16</v>
      </c>
      <c r="C4686" s="104">
        <f>VLOOKUP(BJB!$G$9:$G$5599,Ctrl!$E$4:$F$399,2,0)</f>
        <v>5</v>
      </c>
      <c r="D4686" s="219">
        <v>1</v>
      </c>
      <c r="E4686" s="104" t="str">
        <f>VLOOKUP(BJB!$F$9:$F$5599,Ctrl!$B$4:$D$399,3,0)</f>
        <v>I</v>
      </c>
      <c r="F4686" s="139" t="s">
        <v>10525</v>
      </c>
      <c r="G4686" s="139" t="s">
        <v>10291</v>
      </c>
      <c r="H4686" s="125"/>
      <c r="I4686" s="220">
        <f>IF(G4685=BJB!$G248,I4685+1,1)</f>
        <v>1</v>
      </c>
      <c r="J4686" s="912" t="s">
        <v>24508</v>
      </c>
      <c r="K4686" s="121" t="s">
        <v>194</v>
      </c>
      <c r="L4686" s="104" t="s">
        <v>6477</v>
      </c>
      <c r="M4686" s="104" t="s">
        <v>195</v>
      </c>
      <c r="N4686" s="120">
        <v>41159</v>
      </c>
      <c r="O4686" s="105">
        <v>120000000</v>
      </c>
      <c r="P4686" s="105" t="s">
        <v>17456</v>
      </c>
      <c r="Q4686" s="120">
        <v>41570</v>
      </c>
      <c r="R4686" s="105">
        <v>158213175</v>
      </c>
      <c r="S4686" s="146" t="s">
        <v>196</v>
      </c>
      <c r="T4686" s="109">
        <v>41578</v>
      </c>
      <c r="U4686" s="114">
        <v>84000000</v>
      </c>
      <c r="V4686" s="109">
        <v>41575</v>
      </c>
      <c r="W4686" s="141">
        <v>84000000</v>
      </c>
      <c r="X4686" s="141">
        <v>0</v>
      </c>
      <c r="Y4686" s="141">
        <v>0</v>
      </c>
      <c r="Z4686" s="141">
        <v>0</v>
      </c>
      <c r="AA4686" s="114">
        <v>812000</v>
      </c>
      <c r="AB4686" s="114"/>
      <c r="AC4686" s="114"/>
      <c r="AD4686" s="141"/>
      <c r="AE4686" s="106">
        <v>0</v>
      </c>
      <c r="AF4686" s="106">
        <v>0</v>
      </c>
      <c r="AG4686" s="106">
        <v>0</v>
      </c>
      <c r="AH4686" s="114"/>
      <c r="AI4686" s="114"/>
      <c r="AJ4686" s="114"/>
      <c r="AK4686" s="114"/>
      <c r="AL4686" s="114"/>
      <c r="AM4686" s="114"/>
      <c r="AN4686" s="114">
        <f t="shared" si="146"/>
        <v>812000</v>
      </c>
      <c r="AO4686" s="114">
        <f t="shared" si="147"/>
        <v>83188000</v>
      </c>
      <c r="AP4686" s="114"/>
      <c r="AQ4686" s="114"/>
      <c r="AR4686" s="114"/>
      <c r="AS4686" s="114"/>
    </row>
    <row r="4687" spans="1:46" s="190" customFormat="1" ht="15" customHeight="1" x14ac:dyDescent="0.2">
      <c r="A4687" s="104"/>
      <c r="B4687" s="104">
        <f>VLOOKUP(BJB!$F$9:$F$5599,Ctrl!$B$4:$C$399,2,0)</f>
        <v>16</v>
      </c>
      <c r="C4687" s="104">
        <f>VLOOKUP(BJB!$G$9:$G$5599,Ctrl!$E$4:$F$399,2,0)</f>
        <v>5</v>
      </c>
      <c r="D4687" s="219">
        <v>1</v>
      </c>
      <c r="E4687" s="104" t="str">
        <f>VLOOKUP(BJB!$F$9:$F$5599,Ctrl!$B$4:$D$399,3,0)</f>
        <v>I</v>
      </c>
      <c r="F4687" s="139" t="s">
        <v>10525</v>
      </c>
      <c r="G4687" s="139" t="s">
        <v>10291</v>
      </c>
      <c r="H4687" s="125" t="s">
        <v>6330</v>
      </c>
      <c r="I4687" s="220">
        <f>IF(G4686=BJB!$G249,I4686+1,1)</f>
        <v>1</v>
      </c>
      <c r="J4687" s="912" t="s">
        <v>24509</v>
      </c>
      <c r="K4687" s="121" t="s">
        <v>5038</v>
      </c>
      <c r="L4687" s="104" t="s">
        <v>6477</v>
      </c>
      <c r="M4687" s="104" t="s">
        <v>5039</v>
      </c>
      <c r="N4687" s="120">
        <v>40756</v>
      </c>
      <c r="O4687" s="105">
        <v>15000000</v>
      </c>
      <c r="P4687" s="105" t="s">
        <v>17457</v>
      </c>
      <c r="Q4687" s="120">
        <v>41522</v>
      </c>
      <c r="R4687" s="105">
        <v>8845329</v>
      </c>
      <c r="S4687" s="146" t="s">
        <v>4963</v>
      </c>
      <c r="T4687" s="109">
        <v>41670</v>
      </c>
      <c r="U4687" s="114">
        <v>6635480</v>
      </c>
      <c r="V4687" s="109">
        <v>41640</v>
      </c>
      <c r="W4687" s="141">
        <v>6635480</v>
      </c>
      <c r="X4687" s="141">
        <v>0</v>
      </c>
      <c r="Y4687" s="141">
        <v>0</v>
      </c>
      <c r="Z4687" s="141">
        <v>0</v>
      </c>
      <c r="AA4687" s="114">
        <v>1213161</v>
      </c>
      <c r="AB4687" s="114"/>
      <c r="AC4687" s="132"/>
      <c r="AD4687" s="141"/>
      <c r="AE4687" s="106">
        <v>0</v>
      </c>
      <c r="AF4687" s="106">
        <v>0</v>
      </c>
      <c r="AG4687" s="106">
        <v>0</v>
      </c>
      <c r="AH4687" s="114"/>
      <c r="AI4687" s="114"/>
      <c r="AJ4687" s="114"/>
      <c r="AK4687" s="119"/>
      <c r="AL4687" s="114"/>
      <c r="AM4687" s="114"/>
      <c r="AN4687" s="114">
        <f t="shared" si="146"/>
        <v>1213161</v>
      </c>
      <c r="AO4687" s="114">
        <f t="shared" si="147"/>
        <v>5422319</v>
      </c>
      <c r="AP4687" s="114"/>
      <c r="AQ4687" s="114"/>
      <c r="AR4687" s="114"/>
      <c r="AS4687" s="114"/>
      <c r="AT4687" s="191"/>
    </row>
    <row r="4688" spans="1:46" s="190" customFormat="1" ht="15" customHeight="1" x14ac:dyDescent="0.2">
      <c r="A4688" s="104"/>
      <c r="B4688" s="104">
        <f>VLOOKUP(BJB!$F$9:$F$5599,Ctrl!$B$4:$C$399,2,0)</f>
        <v>16</v>
      </c>
      <c r="C4688" s="104">
        <f>VLOOKUP(BJB!$G$9:$G$5599,Ctrl!$E$4:$F$399,2,0)</f>
        <v>5</v>
      </c>
      <c r="D4688" s="219">
        <v>1</v>
      </c>
      <c r="E4688" s="104" t="str">
        <f>VLOOKUP(BJB!$F$9:$F$5599,Ctrl!$B$4:$D$399,3,0)</f>
        <v>I</v>
      </c>
      <c r="F4688" s="139" t="s">
        <v>10525</v>
      </c>
      <c r="G4688" s="139" t="s">
        <v>10291</v>
      </c>
      <c r="H4688" s="125"/>
      <c r="I4688" s="220">
        <f>IF(G4687=BJB!$G250,I4687+1,1)</f>
        <v>1</v>
      </c>
      <c r="J4688" s="912" t="s">
        <v>24510</v>
      </c>
      <c r="K4688" s="121" t="s">
        <v>5040</v>
      </c>
      <c r="L4688" s="104" t="s">
        <v>6477</v>
      </c>
      <c r="M4688" s="104" t="s">
        <v>5041</v>
      </c>
      <c r="N4688" s="120">
        <v>41103</v>
      </c>
      <c r="O4688" s="105">
        <v>200000000</v>
      </c>
      <c r="P4688" s="105" t="s">
        <v>17458</v>
      </c>
      <c r="Q4688" s="120">
        <v>41466</v>
      </c>
      <c r="R4688" s="105">
        <v>243284544</v>
      </c>
      <c r="S4688" s="146" t="s">
        <v>4963</v>
      </c>
      <c r="T4688" s="109">
        <v>41670</v>
      </c>
      <c r="U4688" s="114">
        <v>140000000</v>
      </c>
      <c r="V4688" s="109">
        <v>41640</v>
      </c>
      <c r="W4688" s="141">
        <v>140000000</v>
      </c>
      <c r="X4688" s="141">
        <v>0</v>
      </c>
      <c r="Y4688" s="141">
        <v>0</v>
      </c>
      <c r="Z4688" s="141">
        <v>0</v>
      </c>
      <c r="AA4688" s="114">
        <v>0</v>
      </c>
      <c r="AB4688" s="114"/>
      <c r="AC4688" s="114"/>
      <c r="AD4688" s="141"/>
      <c r="AE4688" s="106">
        <v>0</v>
      </c>
      <c r="AF4688" s="106">
        <v>0</v>
      </c>
      <c r="AG4688" s="106">
        <v>0</v>
      </c>
      <c r="AH4688" s="114"/>
      <c r="AI4688" s="114"/>
      <c r="AJ4688" s="114"/>
      <c r="AK4688" s="114"/>
      <c r="AL4688" s="114"/>
      <c r="AM4688" s="114"/>
      <c r="AN4688" s="114">
        <f t="shared" si="146"/>
        <v>0</v>
      </c>
      <c r="AO4688" s="114">
        <f t="shared" si="147"/>
        <v>140000000</v>
      </c>
      <c r="AP4688" s="114"/>
      <c r="AQ4688" s="114"/>
      <c r="AR4688" s="114"/>
      <c r="AS4688" s="114"/>
      <c r="AT4688" s="191"/>
    </row>
    <row r="4689" spans="1:46" s="190" customFormat="1" ht="15" customHeight="1" x14ac:dyDescent="0.2">
      <c r="A4689" s="104"/>
      <c r="B4689" s="104">
        <f>VLOOKUP(BJB!$F$9:$F$5599,Ctrl!$B$4:$C$399,2,0)</f>
        <v>16</v>
      </c>
      <c r="C4689" s="104">
        <f>VLOOKUP(BJB!$G$9:$G$5599,Ctrl!$E$4:$F$399,2,0)</f>
        <v>5</v>
      </c>
      <c r="D4689" s="219">
        <v>1</v>
      </c>
      <c r="E4689" s="104" t="str">
        <f>VLOOKUP(BJB!$F$9:$F$5599,Ctrl!$B$4:$D$399,3,0)</f>
        <v>I</v>
      </c>
      <c r="F4689" s="139" t="s">
        <v>10525</v>
      </c>
      <c r="G4689" s="139" t="s">
        <v>10291</v>
      </c>
      <c r="H4689" s="125" t="s">
        <v>20205</v>
      </c>
      <c r="I4689" s="220">
        <f>IF(G4688=BJB!$G251,I4688+1,1)</f>
        <v>1</v>
      </c>
      <c r="J4689" s="891" t="s">
        <v>20277</v>
      </c>
      <c r="K4689" s="121" t="s">
        <v>5526</v>
      </c>
      <c r="L4689" s="104" t="s">
        <v>6477</v>
      </c>
      <c r="M4689" s="104" t="s">
        <v>5527</v>
      </c>
      <c r="N4689" s="120">
        <v>41271</v>
      </c>
      <c r="O4689" s="105">
        <v>250000000</v>
      </c>
      <c r="P4689" s="105" t="s">
        <v>17459</v>
      </c>
      <c r="Q4689" s="120">
        <v>41662</v>
      </c>
      <c r="R4689" s="105">
        <v>323783200</v>
      </c>
      <c r="S4689" s="146" t="s">
        <v>5470</v>
      </c>
      <c r="T4689" s="109">
        <v>41789</v>
      </c>
      <c r="U4689" s="114">
        <v>175000000</v>
      </c>
      <c r="V4689" s="109">
        <v>41760</v>
      </c>
      <c r="W4689" s="141">
        <v>175000000</v>
      </c>
      <c r="X4689" s="141">
        <v>0</v>
      </c>
      <c r="Y4689" s="141">
        <v>0</v>
      </c>
      <c r="Z4689" s="141">
        <v>0</v>
      </c>
      <c r="AA4689" s="114">
        <v>0</v>
      </c>
      <c r="AB4689" s="114"/>
      <c r="AC4689" s="114"/>
      <c r="AD4689" s="141"/>
      <c r="AE4689" s="106">
        <v>0</v>
      </c>
      <c r="AF4689" s="106">
        <v>0</v>
      </c>
      <c r="AG4689" s="106">
        <v>350000</v>
      </c>
      <c r="AH4689" s="114"/>
      <c r="AI4689" s="114"/>
      <c r="AJ4689" s="114"/>
      <c r="AK4689" s="114"/>
      <c r="AL4689" s="114"/>
      <c r="AM4689" s="114"/>
      <c r="AN4689" s="114">
        <f t="shared" si="146"/>
        <v>350000</v>
      </c>
      <c r="AO4689" s="114">
        <f t="shared" si="147"/>
        <v>174650000</v>
      </c>
      <c r="AP4689" s="114"/>
      <c r="AQ4689" s="114"/>
      <c r="AR4689" s="114"/>
      <c r="AS4689" s="114"/>
      <c r="AT4689" s="191"/>
    </row>
    <row r="4690" spans="1:46" s="191" customFormat="1" ht="15" customHeight="1" x14ac:dyDescent="0.2">
      <c r="A4690" s="104"/>
      <c r="B4690" s="104">
        <f>VLOOKUP(BJB!$F$9:$F$5599,Ctrl!$B$4:$C$399,2,0)</f>
        <v>16</v>
      </c>
      <c r="C4690" s="104">
        <f>VLOOKUP(BJB!$G$9:$G$5599,Ctrl!$E$4:$F$399,2,0)</f>
        <v>5</v>
      </c>
      <c r="D4690" s="219">
        <v>1</v>
      </c>
      <c r="E4690" s="104" t="str">
        <f>VLOOKUP(BJB!$F$9:$F$5599,Ctrl!$B$4:$D$399,3,0)</f>
        <v>I</v>
      </c>
      <c r="F4690" s="139" t="s">
        <v>10525</v>
      </c>
      <c r="G4690" s="139" t="s">
        <v>10291</v>
      </c>
      <c r="H4690" s="125" t="s">
        <v>8014</v>
      </c>
      <c r="I4690" s="220">
        <f>IF(G4689=BJB!$G252,I4689+1,1)</f>
        <v>1</v>
      </c>
      <c r="J4690" s="912" t="s">
        <v>24511</v>
      </c>
      <c r="K4690" s="121" t="s">
        <v>5528</v>
      </c>
      <c r="L4690" s="104" t="s">
        <v>6477</v>
      </c>
      <c r="M4690" s="104" t="s">
        <v>5527</v>
      </c>
      <c r="N4690" s="120">
        <v>41271</v>
      </c>
      <c r="O4690" s="105">
        <v>250000000</v>
      </c>
      <c r="P4690" s="105" t="s">
        <v>17460</v>
      </c>
      <c r="Q4690" s="120">
        <v>41662</v>
      </c>
      <c r="R4690" s="105">
        <v>338423661</v>
      </c>
      <c r="S4690" s="146" t="s">
        <v>5470</v>
      </c>
      <c r="T4690" s="109">
        <v>41789</v>
      </c>
      <c r="U4690" s="114">
        <v>175000000</v>
      </c>
      <c r="V4690" s="109">
        <v>41760</v>
      </c>
      <c r="W4690" s="141">
        <v>175000000</v>
      </c>
      <c r="X4690" s="141">
        <v>0</v>
      </c>
      <c r="Y4690" s="141">
        <v>0</v>
      </c>
      <c r="Z4690" s="141">
        <v>0</v>
      </c>
      <c r="AA4690" s="114">
        <v>4221357</v>
      </c>
      <c r="AB4690" s="114"/>
      <c r="AC4690" s="132"/>
      <c r="AD4690" s="141"/>
      <c r="AE4690" s="106">
        <v>0</v>
      </c>
      <c r="AF4690" s="106">
        <v>0</v>
      </c>
      <c r="AG4690" s="106">
        <v>0</v>
      </c>
      <c r="AH4690" s="114"/>
      <c r="AI4690" s="114"/>
      <c r="AJ4690" s="114"/>
      <c r="AK4690" s="119"/>
      <c r="AL4690" s="114"/>
      <c r="AM4690" s="114"/>
      <c r="AN4690" s="114">
        <f t="shared" si="146"/>
        <v>4221357</v>
      </c>
      <c r="AO4690" s="114">
        <f t="shared" si="147"/>
        <v>170778643</v>
      </c>
      <c r="AP4690" s="114"/>
      <c r="AQ4690" s="114"/>
      <c r="AR4690" s="114"/>
      <c r="AS4690" s="114"/>
      <c r="AT4690" s="190"/>
    </row>
    <row r="4691" spans="1:46" s="191" customFormat="1" ht="15" customHeight="1" x14ac:dyDescent="0.2">
      <c r="A4691" s="104"/>
      <c r="B4691" s="104">
        <f>VLOOKUP(BJB!$F$9:$F$5599,Ctrl!$B$4:$C$399,2,0)</f>
        <v>16</v>
      </c>
      <c r="C4691" s="104">
        <f>VLOOKUP(BJB!$G$9:$G$5599,Ctrl!$E$4:$F$399,2,0)</f>
        <v>5</v>
      </c>
      <c r="D4691" s="219">
        <v>1</v>
      </c>
      <c r="E4691" s="104" t="str">
        <f>VLOOKUP(BJB!$F$9:$F$5599,Ctrl!$B$4:$D$399,3,0)</f>
        <v>I</v>
      </c>
      <c r="F4691" s="139" t="s">
        <v>10525</v>
      </c>
      <c r="G4691" s="139" t="s">
        <v>10291</v>
      </c>
      <c r="H4691" s="125"/>
      <c r="I4691" s="220">
        <f>IF(G4690=BJB!$G253,I4690+1,1)</f>
        <v>1</v>
      </c>
      <c r="J4691" s="912" t="s">
        <v>24512</v>
      </c>
      <c r="K4691" s="121" t="s">
        <v>819</v>
      </c>
      <c r="L4691" s="104" t="s">
        <v>6477</v>
      </c>
      <c r="M4691" s="104" t="s">
        <v>5856</v>
      </c>
      <c r="N4691" s="120">
        <v>41050</v>
      </c>
      <c r="O4691" s="105">
        <v>28000000</v>
      </c>
      <c r="P4691" s="105" t="s">
        <v>17461</v>
      </c>
      <c r="Q4691" s="120">
        <v>41732</v>
      </c>
      <c r="R4691" s="105">
        <v>33578190</v>
      </c>
      <c r="S4691" s="146" t="s">
        <v>5759</v>
      </c>
      <c r="T4691" s="109">
        <v>41844</v>
      </c>
      <c r="U4691" s="114">
        <v>19600000</v>
      </c>
      <c r="V4691" s="109">
        <v>41821</v>
      </c>
      <c r="W4691" s="141">
        <v>19600000</v>
      </c>
      <c r="X4691" s="141">
        <v>0</v>
      </c>
      <c r="Y4691" s="141">
        <v>0</v>
      </c>
      <c r="Z4691" s="141">
        <v>0</v>
      </c>
      <c r="AA4691" s="114">
        <v>0</v>
      </c>
      <c r="AB4691" s="114"/>
      <c r="AC4691" s="114"/>
      <c r="AD4691" s="141"/>
      <c r="AE4691" s="106">
        <v>0</v>
      </c>
      <c r="AF4691" s="106">
        <v>0</v>
      </c>
      <c r="AG4691" s="106">
        <v>0</v>
      </c>
      <c r="AH4691" s="114"/>
      <c r="AI4691" s="114"/>
      <c r="AJ4691" s="114"/>
      <c r="AK4691" s="114"/>
      <c r="AL4691" s="114"/>
      <c r="AM4691" s="114"/>
      <c r="AN4691" s="114">
        <f t="shared" si="146"/>
        <v>0</v>
      </c>
      <c r="AO4691" s="114">
        <f t="shared" si="147"/>
        <v>19600000</v>
      </c>
      <c r="AP4691" s="114"/>
      <c r="AQ4691" s="114"/>
      <c r="AR4691" s="114"/>
      <c r="AS4691" s="114"/>
      <c r="AT4691" s="190"/>
    </row>
    <row r="4692" spans="1:46" s="191" customFormat="1" ht="15" customHeight="1" x14ac:dyDescent="0.2">
      <c r="A4692" s="104"/>
      <c r="B4692" s="104">
        <f>VLOOKUP(BJB!$F$9:$F$5599,Ctrl!$B$4:$C$399,2,0)</f>
        <v>16</v>
      </c>
      <c r="C4692" s="104">
        <f>VLOOKUP(BJB!$G$9:$G$5599,Ctrl!$E$4:$F$399,2,0)</f>
        <v>5</v>
      </c>
      <c r="D4692" s="219">
        <v>1</v>
      </c>
      <c r="E4692" s="104" t="str">
        <f>VLOOKUP(BJB!$F$9:$F$5599,Ctrl!$B$4:$D$399,3,0)</f>
        <v>I</v>
      </c>
      <c r="F4692" s="139" t="s">
        <v>10525</v>
      </c>
      <c r="G4692" s="139" t="s">
        <v>10291</v>
      </c>
      <c r="H4692" s="125"/>
      <c r="I4692" s="220">
        <f>IF(G4691=BJB!$G254,I4691+1,1)</f>
        <v>1</v>
      </c>
      <c r="J4692" s="912" t="s">
        <v>24513</v>
      </c>
      <c r="K4692" s="121" t="s">
        <v>5857</v>
      </c>
      <c r="L4692" s="104" t="s">
        <v>6477</v>
      </c>
      <c r="M4692" s="104" t="s">
        <v>195</v>
      </c>
      <c r="N4692" s="120">
        <v>41889</v>
      </c>
      <c r="O4692" s="105">
        <v>35000000</v>
      </c>
      <c r="P4692" s="105" t="s">
        <v>17462</v>
      </c>
      <c r="Q4692" s="120">
        <v>41732</v>
      </c>
      <c r="R4692" s="105">
        <v>37313127</v>
      </c>
      <c r="S4692" s="146" t="s">
        <v>5759</v>
      </c>
      <c r="T4692" s="109">
        <v>41844</v>
      </c>
      <c r="U4692" s="114">
        <v>24481872</v>
      </c>
      <c r="V4692" s="109">
        <v>41821</v>
      </c>
      <c r="W4692" s="141">
        <v>24481872</v>
      </c>
      <c r="X4692" s="141">
        <v>0</v>
      </c>
      <c r="Y4692" s="141">
        <v>0</v>
      </c>
      <c r="Z4692" s="141">
        <v>0</v>
      </c>
      <c r="AA4692" s="114">
        <v>0</v>
      </c>
      <c r="AB4692" s="114"/>
      <c r="AC4692" s="114"/>
      <c r="AD4692" s="141"/>
      <c r="AE4692" s="106">
        <v>0</v>
      </c>
      <c r="AF4692" s="106">
        <v>0</v>
      </c>
      <c r="AG4692" s="106">
        <v>0</v>
      </c>
      <c r="AH4692" s="114"/>
      <c r="AI4692" s="114"/>
      <c r="AJ4692" s="114"/>
      <c r="AK4692" s="114"/>
      <c r="AL4692" s="114"/>
      <c r="AM4692" s="114"/>
      <c r="AN4692" s="114">
        <f t="shared" si="146"/>
        <v>0</v>
      </c>
      <c r="AO4692" s="114">
        <f t="shared" si="147"/>
        <v>24481872</v>
      </c>
      <c r="AP4692" s="114"/>
      <c r="AQ4692" s="114"/>
      <c r="AR4692" s="114"/>
      <c r="AS4692" s="114"/>
      <c r="AT4692" s="190"/>
    </row>
    <row r="4693" spans="1:46" s="190" customFormat="1" ht="15" customHeight="1" x14ac:dyDescent="0.2">
      <c r="A4693" s="104"/>
      <c r="B4693" s="104">
        <f>VLOOKUP(BJB!$F$9:$F$5599,Ctrl!$B$4:$C$399,2,0)</f>
        <v>16</v>
      </c>
      <c r="C4693" s="104">
        <f>VLOOKUP(BJB!$G$9:$G$5599,Ctrl!$E$4:$F$399,2,0)</f>
        <v>5</v>
      </c>
      <c r="D4693" s="219">
        <v>1</v>
      </c>
      <c r="E4693" s="104" t="str">
        <f>VLOOKUP(BJB!$F$9:$F$5599,Ctrl!$B$4:$D$399,3,0)</f>
        <v>I</v>
      </c>
      <c r="F4693" s="139" t="s">
        <v>10525</v>
      </c>
      <c r="G4693" s="139" t="s">
        <v>10291</v>
      </c>
      <c r="H4693" s="125" t="s">
        <v>10365</v>
      </c>
      <c r="I4693" s="220">
        <f>IF(G4692=BJB!$G255,I4692+1,1)</f>
        <v>1</v>
      </c>
      <c r="J4693" s="912" t="s">
        <v>24514</v>
      </c>
      <c r="K4693" s="121" t="s">
        <v>7813</v>
      </c>
      <c r="L4693" s="104" t="s">
        <v>6477</v>
      </c>
      <c r="M4693" s="104" t="s">
        <v>7875</v>
      </c>
      <c r="N4693" s="120">
        <v>41234</v>
      </c>
      <c r="O4693" s="105">
        <v>100000000</v>
      </c>
      <c r="P4693" s="105" t="s">
        <v>17463</v>
      </c>
      <c r="Q4693" s="120">
        <v>42073</v>
      </c>
      <c r="R4693" s="105">
        <v>58548132</v>
      </c>
      <c r="S4693" s="146" t="s">
        <v>7940</v>
      </c>
      <c r="T4693" s="109">
        <v>42111</v>
      </c>
      <c r="U4693" s="141">
        <v>39184176</v>
      </c>
      <c r="V4693" s="109">
        <v>42111</v>
      </c>
      <c r="W4693" s="141">
        <v>39184176</v>
      </c>
      <c r="X4693" s="141">
        <v>0</v>
      </c>
      <c r="Y4693" s="141">
        <v>0</v>
      </c>
      <c r="Z4693" s="141">
        <v>0</v>
      </c>
      <c r="AA4693" s="114">
        <v>39184176</v>
      </c>
      <c r="AB4693" s="114"/>
      <c r="AC4693" s="132"/>
      <c r="AD4693" s="141"/>
      <c r="AE4693" s="106">
        <v>0</v>
      </c>
      <c r="AF4693" s="106">
        <v>0</v>
      </c>
      <c r="AG4693" s="106">
        <v>0</v>
      </c>
      <c r="AH4693" s="141"/>
      <c r="AI4693" s="141"/>
      <c r="AJ4693" s="141"/>
      <c r="AK4693" s="116"/>
      <c r="AL4693" s="141"/>
      <c r="AM4693" s="141"/>
      <c r="AN4693" s="114">
        <f t="shared" si="146"/>
        <v>39184176</v>
      </c>
      <c r="AO4693" s="114">
        <f t="shared" si="147"/>
        <v>0</v>
      </c>
      <c r="AP4693" s="114"/>
      <c r="AQ4693" s="114"/>
      <c r="AR4693" s="114"/>
      <c r="AS4693" s="114"/>
    </row>
    <row r="4694" spans="1:46" s="190" customFormat="1" ht="15" customHeight="1" x14ac:dyDescent="0.2">
      <c r="A4694" s="104"/>
      <c r="B4694" s="104">
        <f>VLOOKUP(BJB!$F$9:$F$5599,Ctrl!$B$4:$C$399,2,0)</f>
        <v>16</v>
      </c>
      <c r="C4694" s="104">
        <f>VLOOKUP(BJB!$G$9:$G$5599,Ctrl!$E$4:$F$399,2,0)</f>
        <v>5</v>
      </c>
      <c r="D4694" s="219">
        <v>1</v>
      </c>
      <c r="E4694" s="104" t="str">
        <f>VLOOKUP(BJB!$F$9:$F$5599,Ctrl!$B$4:$D$399,3,0)</f>
        <v>I</v>
      </c>
      <c r="F4694" s="139" t="s">
        <v>10525</v>
      </c>
      <c r="G4694" s="139" t="s">
        <v>10291</v>
      </c>
      <c r="H4694" s="125">
        <v>1121012000134</v>
      </c>
      <c r="I4694" s="220">
        <f>IF(G4693=BJB!$G256,I4693+1,1)</f>
        <v>1</v>
      </c>
      <c r="J4694" s="912" t="s">
        <v>24515</v>
      </c>
      <c r="K4694" s="121" t="s">
        <v>10985</v>
      </c>
      <c r="L4694" s="104" t="s">
        <v>6477</v>
      </c>
      <c r="M4694" s="104" t="s">
        <v>7875</v>
      </c>
      <c r="N4694" s="120">
        <v>41234</v>
      </c>
      <c r="O4694" s="105">
        <v>80000000</v>
      </c>
      <c r="P4694" s="105" t="s">
        <v>17464</v>
      </c>
      <c r="Q4694" s="120">
        <v>42086</v>
      </c>
      <c r="R4694" s="105">
        <v>70007099</v>
      </c>
      <c r="S4694" s="146" t="s">
        <v>8242</v>
      </c>
      <c r="T4694" s="109">
        <v>42151</v>
      </c>
      <c r="U4694" s="141">
        <v>47211976</v>
      </c>
      <c r="V4694" s="109">
        <v>42151</v>
      </c>
      <c r="W4694" s="141">
        <v>47211976</v>
      </c>
      <c r="X4694" s="141">
        <v>0</v>
      </c>
      <c r="Y4694" s="141">
        <v>0</v>
      </c>
      <c r="Z4694" s="141">
        <v>0</v>
      </c>
      <c r="AA4694" s="114">
        <v>7596363</v>
      </c>
      <c r="AB4694" s="114"/>
      <c r="AC4694" s="132"/>
      <c r="AD4694" s="141"/>
      <c r="AE4694" s="106">
        <v>0</v>
      </c>
      <c r="AF4694" s="106">
        <v>0</v>
      </c>
      <c r="AG4694" s="106">
        <v>0</v>
      </c>
      <c r="AH4694" s="106"/>
      <c r="AI4694" s="106"/>
      <c r="AJ4694" s="106"/>
      <c r="AK4694" s="106"/>
      <c r="AL4694" s="106"/>
      <c r="AM4694" s="106"/>
      <c r="AN4694" s="114">
        <f t="shared" si="146"/>
        <v>7596363</v>
      </c>
      <c r="AO4694" s="114">
        <f t="shared" si="147"/>
        <v>39615613</v>
      </c>
      <c r="AP4694" s="114"/>
      <c r="AQ4694" s="114"/>
      <c r="AR4694" s="114"/>
      <c r="AS4694" s="114"/>
    </row>
    <row r="4695" spans="1:46" s="190" customFormat="1" ht="15" customHeight="1" x14ac:dyDescent="0.2">
      <c r="A4695" s="104"/>
      <c r="B4695" s="104">
        <f>VLOOKUP(BJB!$F$9:$F$5599,Ctrl!$B$4:$C$399,2,0)</f>
        <v>16</v>
      </c>
      <c r="C4695" s="104">
        <f>VLOOKUP(BJB!$G$9:$G$5599,Ctrl!$E$4:$F$399,2,0)</f>
        <v>5</v>
      </c>
      <c r="D4695" s="219">
        <v>1</v>
      </c>
      <c r="E4695" s="104" t="str">
        <f>VLOOKUP(BJB!$F$9:$F$5599,Ctrl!$B$4:$D$399,3,0)</f>
        <v>I</v>
      </c>
      <c r="F4695" s="139" t="s">
        <v>10525</v>
      </c>
      <c r="G4695" s="139" t="s">
        <v>10291</v>
      </c>
      <c r="H4695" s="125">
        <v>1121012000181</v>
      </c>
      <c r="I4695" s="220">
        <f>IF(G4694=BJB!$G257,I4694+1,1)</f>
        <v>1</v>
      </c>
      <c r="J4695" s="912" t="s">
        <v>24516</v>
      </c>
      <c r="K4695" s="121" t="s">
        <v>10985</v>
      </c>
      <c r="L4695" s="104" t="s">
        <v>6477</v>
      </c>
      <c r="M4695" s="104" t="s">
        <v>7875</v>
      </c>
      <c r="N4695" s="120">
        <v>41234</v>
      </c>
      <c r="O4695" s="105">
        <v>90000000</v>
      </c>
      <c r="P4695" s="105" t="s">
        <v>17464</v>
      </c>
      <c r="Q4695" s="120">
        <v>42086</v>
      </c>
      <c r="R4695" s="105">
        <v>70007099</v>
      </c>
      <c r="S4695" s="146" t="s">
        <v>8242</v>
      </c>
      <c r="T4695" s="109">
        <v>42151</v>
      </c>
      <c r="U4695" s="141">
        <v>60669168</v>
      </c>
      <c r="V4695" s="109">
        <v>42151</v>
      </c>
      <c r="W4695" s="141">
        <v>47211976</v>
      </c>
      <c r="X4695" s="141">
        <v>0</v>
      </c>
      <c r="Y4695" s="141">
        <v>0</v>
      </c>
      <c r="Z4695" s="141">
        <v>0</v>
      </c>
      <c r="AA4695" s="114">
        <v>6386228</v>
      </c>
      <c r="AB4695" s="114"/>
      <c r="AC4695" s="132"/>
      <c r="AD4695" s="141"/>
      <c r="AE4695" s="106">
        <v>0</v>
      </c>
      <c r="AF4695" s="106">
        <v>0</v>
      </c>
      <c r="AG4695" s="106">
        <v>0</v>
      </c>
      <c r="AH4695" s="222"/>
      <c r="AI4695" s="106"/>
      <c r="AJ4695" s="106"/>
      <c r="AK4695" s="106"/>
      <c r="AL4695" s="106"/>
      <c r="AM4695" s="106"/>
      <c r="AN4695" s="114">
        <f t="shared" si="146"/>
        <v>6386228</v>
      </c>
      <c r="AO4695" s="114">
        <f t="shared" si="147"/>
        <v>54282940</v>
      </c>
      <c r="AP4695" s="114"/>
      <c r="AQ4695" s="114"/>
      <c r="AR4695" s="114"/>
      <c r="AS4695" s="114"/>
    </row>
    <row r="4696" spans="1:46" s="190" customFormat="1" ht="15" customHeight="1" x14ac:dyDescent="0.2">
      <c r="A4696" s="104"/>
      <c r="B4696" s="104">
        <f>VLOOKUP(BJB!$F$9:$F$5599,Ctrl!$B$4:$C$399,2,0)</f>
        <v>16</v>
      </c>
      <c r="C4696" s="104">
        <f>VLOOKUP(BJB!$G$9:$G$5599,Ctrl!$E$4:$F$399,2,0)</f>
        <v>5</v>
      </c>
      <c r="D4696" s="219">
        <v>1</v>
      </c>
      <c r="E4696" s="104" t="str">
        <f>VLOOKUP(BJB!$F$9:$F$5599,Ctrl!$B$4:$D$399,3,0)</f>
        <v>I</v>
      </c>
      <c r="F4696" s="139" t="s">
        <v>10525</v>
      </c>
      <c r="G4696" s="139" t="s">
        <v>10291</v>
      </c>
      <c r="H4696" s="125"/>
      <c r="I4696" s="220">
        <f>IF(G4695=BJB!$G258,I4695+1,1)</f>
        <v>1</v>
      </c>
      <c r="J4696" s="912" t="s">
        <v>24517</v>
      </c>
      <c r="K4696" s="121" t="s">
        <v>10986</v>
      </c>
      <c r="L4696" s="104" t="s">
        <v>6477</v>
      </c>
      <c r="M4696" s="104" t="s">
        <v>8167</v>
      </c>
      <c r="N4696" s="120">
        <v>41218</v>
      </c>
      <c r="O4696" s="105">
        <v>100000000</v>
      </c>
      <c r="P4696" s="105" t="s">
        <v>17465</v>
      </c>
      <c r="Q4696" s="120">
        <v>42100</v>
      </c>
      <c r="R4696" s="105">
        <v>113923637</v>
      </c>
      <c r="S4696" s="146" t="s">
        <v>8242</v>
      </c>
      <c r="T4696" s="109">
        <v>42151</v>
      </c>
      <c r="U4696" s="141">
        <v>70000000</v>
      </c>
      <c r="V4696" s="109">
        <v>42151</v>
      </c>
      <c r="W4696" s="141">
        <v>70000000</v>
      </c>
      <c r="X4696" s="141">
        <v>0</v>
      </c>
      <c r="Y4696" s="141">
        <v>0</v>
      </c>
      <c r="Z4696" s="141">
        <v>0</v>
      </c>
      <c r="AA4696" s="114">
        <v>0</v>
      </c>
      <c r="AB4696" s="114"/>
      <c r="AC4696" s="132"/>
      <c r="AD4696" s="141"/>
      <c r="AE4696" s="106">
        <v>0</v>
      </c>
      <c r="AF4696" s="106">
        <v>0</v>
      </c>
      <c r="AG4696" s="106">
        <v>0</v>
      </c>
      <c r="AH4696" s="106"/>
      <c r="AI4696" s="106"/>
      <c r="AJ4696" s="106"/>
      <c r="AK4696" s="106"/>
      <c r="AL4696" s="106"/>
      <c r="AM4696" s="106"/>
      <c r="AN4696" s="114">
        <f t="shared" si="146"/>
        <v>0</v>
      </c>
      <c r="AO4696" s="114">
        <f t="shared" si="147"/>
        <v>70000000</v>
      </c>
      <c r="AP4696" s="114"/>
      <c r="AQ4696" s="114"/>
      <c r="AR4696" s="114"/>
      <c r="AS4696" s="114"/>
    </row>
    <row r="4697" spans="1:46" s="190" customFormat="1" ht="15" customHeight="1" x14ac:dyDescent="0.2">
      <c r="A4697" s="104"/>
      <c r="B4697" s="104">
        <f>VLOOKUP(BJB!$F$9:$F$5599,Ctrl!$B$4:$C$399,2,0)</f>
        <v>16</v>
      </c>
      <c r="C4697" s="104">
        <f>VLOOKUP(BJB!$G$9:$G$5599,Ctrl!$E$4:$F$399,2,0)</f>
        <v>5</v>
      </c>
      <c r="D4697" s="219">
        <v>1</v>
      </c>
      <c r="E4697" s="104" t="str">
        <f>VLOOKUP(BJB!$F$9:$F$5599,Ctrl!$B$4:$D$399,3,0)</f>
        <v>I</v>
      </c>
      <c r="F4697" s="139" t="s">
        <v>10525</v>
      </c>
      <c r="G4697" s="139" t="s">
        <v>10291</v>
      </c>
      <c r="H4697" s="125"/>
      <c r="I4697" s="220">
        <f>IF(G4696=BJB!$G259,I4696+1,1)</f>
        <v>1</v>
      </c>
      <c r="J4697" s="912" t="s">
        <v>24518</v>
      </c>
      <c r="K4697" s="121" t="s">
        <v>10986</v>
      </c>
      <c r="L4697" s="104" t="s">
        <v>6477</v>
      </c>
      <c r="M4697" s="104" t="s">
        <v>8167</v>
      </c>
      <c r="N4697" s="120">
        <v>41218</v>
      </c>
      <c r="O4697" s="105">
        <v>80000000</v>
      </c>
      <c r="P4697" s="105" t="s">
        <v>17465</v>
      </c>
      <c r="Q4697" s="120">
        <v>42100</v>
      </c>
      <c r="R4697" s="105">
        <v>113923637</v>
      </c>
      <c r="S4697" s="146" t="s">
        <v>8242</v>
      </c>
      <c r="T4697" s="109">
        <v>42151</v>
      </c>
      <c r="U4697" s="141">
        <v>56000000</v>
      </c>
      <c r="V4697" s="109">
        <v>42151</v>
      </c>
      <c r="W4697" s="141">
        <v>70000000</v>
      </c>
      <c r="X4697" s="141">
        <v>0</v>
      </c>
      <c r="Y4697" s="141">
        <v>0</v>
      </c>
      <c r="Z4697" s="141">
        <v>0</v>
      </c>
      <c r="AA4697" s="114">
        <v>0</v>
      </c>
      <c r="AB4697" s="114"/>
      <c r="AC4697" s="132"/>
      <c r="AD4697" s="141"/>
      <c r="AE4697" s="106">
        <v>0</v>
      </c>
      <c r="AF4697" s="106">
        <v>0</v>
      </c>
      <c r="AG4697" s="106">
        <v>0</v>
      </c>
      <c r="AH4697" s="106"/>
      <c r="AI4697" s="106"/>
      <c r="AJ4697" s="106"/>
      <c r="AK4697" s="106"/>
      <c r="AL4697" s="106"/>
      <c r="AM4697" s="106"/>
      <c r="AN4697" s="114">
        <f t="shared" si="146"/>
        <v>0</v>
      </c>
      <c r="AO4697" s="114">
        <f t="shared" si="147"/>
        <v>56000000</v>
      </c>
      <c r="AP4697" s="114"/>
      <c r="AQ4697" s="114"/>
      <c r="AR4697" s="114"/>
      <c r="AS4697" s="114"/>
    </row>
    <row r="4698" spans="1:46" s="190" customFormat="1" ht="15" customHeight="1" x14ac:dyDescent="0.2">
      <c r="A4698" s="104"/>
      <c r="B4698" s="104">
        <f>VLOOKUP(BJB!$F$9:$F$5599,Ctrl!$B$4:$C$399,2,0)</f>
        <v>16</v>
      </c>
      <c r="C4698" s="104">
        <f>VLOOKUP(BJB!$G$9:$G$5599,Ctrl!$E$4:$F$399,2,0)</f>
        <v>5</v>
      </c>
      <c r="D4698" s="219">
        <v>1</v>
      </c>
      <c r="E4698" s="104" t="str">
        <f>VLOOKUP(BJB!$F$9:$F$5599,Ctrl!$B$4:$D$399,3,0)</f>
        <v>I</v>
      </c>
      <c r="F4698" s="139" t="s">
        <v>10525</v>
      </c>
      <c r="G4698" s="139" t="s">
        <v>10291</v>
      </c>
      <c r="H4698" s="886" t="s">
        <v>14803</v>
      </c>
      <c r="I4698" s="220">
        <f>IF(G4697=BJB!$G260,I4697+1,1)</f>
        <v>1</v>
      </c>
      <c r="J4698" s="891" t="s">
        <v>18545</v>
      </c>
      <c r="K4698" s="121" t="s">
        <v>3971</v>
      </c>
      <c r="L4698" s="104" t="s">
        <v>6477</v>
      </c>
      <c r="M4698" s="104" t="s">
        <v>7875</v>
      </c>
      <c r="N4698" s="120">
        <v>41234</v>
      </c>
      <c r="O4698" s="105">
        <v>250000000</v>
      </c>
      <c r="P4698" s="105" t="s">
        <v>17466</v>
      </c>
      <c r="Q4698" s="120">
        <v>41921</v>
      </c>
      <c r="R4698" s="105">
        <v>366187730</v>
      </c>
      <c r="S4698" s="146" t="s">
        <v>8390</v>
      </c>
      <c r="T4698" s="109">
        <v>42153</v>
      </c>
      <c r="U4698" s="141">
        <v>175000000</v>
      </c>
      <c r="V4698" s="109">
        <v>42153</v>
      </c>
      <c r="W4698" s="141">
        <v>175000000</v>
      </c>
      <c r="X4698" s="141">
        <v>0</v>
      </c>
      <c r="Y4698" s="141">
        <v>0</v>
      </c>
      <c r="Z4698" s="141">
        <v>0</v>
      </c>
      <c r="AA4698" s="114">
        <v>4407260</v>
      </c>
      <c r="AB4698" s="114">
        <v>1464426</v>
      </c>
      <c r="AC4698" s="132">
        <v>1464426</v>
      </c>
      <c r="AD4698" s="141">
        <v>1471785</v>
      </c>
      <c r="AE4698" s="106">
        <v>0</v>
      </c>
      <c r="AF4698" s="106">
        <v>0</v>
      </c>
      <c r="AG4698" s="106">
        <v>0</v>
      </c>
      <c r="AH4698" s="106"/>
      <c r="AI4698" s="222"/>
      <c r="AJ4698" s="106"/>
      <c r="AK4698" s="106"/>
      <c r="AL4698" s="106"/>
      <c r="AM4698" s="106"/>
      <c r="AN4698" s="114">
        <f t="shared" si="146"/>
        <v>8807897</v>
      </c>
      <c r="AO4698" s="114">
        <f t="shared" si="147"/>
        <v>166192103</v>
      </c>
      <c r="AP4698" s="114"/>
      <c r="AQ4698" s="114"/>
      <c r="AR4698" s="114"/>
      <c r="AS4698" s="114"/>
    </row>
    <row r="4699" spans="1:46" s="190" customFormat="1" ht="15" customHeight="1" x14ac:dyDescent="0.2">
      <c r="A4699" s="104"/>
      <c r="B4699" s="104">
        <f>VLOOKUP(BJB!$F$9:$F$5599,Ctrl!$B$4:$C$399,2,0)</f>
        <v>28</v>
      </c>
      <c r="C4699" s="104">
        <f>VLOOKUP(BJB!$G$9:$G$5599,Ctrl!$E$4:$F$399,2,0)</f>
        <v>0</v>
      </c>
      <c r="D4699" s="219">
        <v>1</v>
      </c>
      <c r="E4699" s="104" t="str">
        <f>VLOOKUP(BJB!$F$9:$F$5599,Ctrl!$B$4:$D$399,3,0)</f>
        <v>III</v>
      </c>
      <c r="F4699" s="256" t="s">
        <v>10541</v>
      </c>
      <c r="G4699" s="256" t="s">
        <v>7655</v>
      </c>
      <c r="H4699" s="258">
        <v>1130227000111</v>
      </c>
      <c r="I4699" s="259"/>
      <c r="J4699" s="912" t="s">
        <v>24519</v>
      </c>
      <c r="K4699" s="108" t="s">
        <v>11016</v>
      </c>
      <c r="L4699" s="104" t="s">
        <v>6477</v>
      </c>
      <c r="M4699" s="104" t="s">
        <v>6060</v>
      </c>
      <c r="N4699" s="120">
        <v>41389</v>
      </c>
      <c r="O4699" s="105">
        <v>90000000</v>
      </c>
      <c r="P4699" s="105" t="s">
        <v>17467</v>
      </c>
      <c r="Q4699" s="120">
        <v>42213</v>
      </c>
      <c r="R4699" s="105">
        <v>107910661</v>
      </c>
      <c r="S4699" s="146" t="s">
        <v>11037</v>
      </c>
      <c r="T4699" s="109">
        <v>42573</v>
      </c>
      <c r="U4699" s="141">
        <v>50441200</v>
      </c>
      <c r="V4699" s="109">
        <v>42573</v>
      </c>
      <c r="W4699" s="141">
        <v>50441200</v>
      </c>
      <c r="X4699" s="141">
        <v>0</v>
      </c>
      <c r="Y4699" s="141">
        <v>0</v>
      </c>
      <c r="Z4699" s="141">
        <v>0</v>
      </c>
      <c r="AA4699" s="114">
        <v>0</v>
      </c>
      <c r="AB4699" s="114"/>
      <c r="AC4699" s="132"/>
      <c r="AD4699" s="141"/>
      <c r="AE4699" s="106">
        <v>0</v>
      </c>
      <c r="AF4699" s="106">
        <v>0</v>
      </c>
      <c r="AG4699" s="106">
        <v>0</v>
      </c>
      <c r="AH4699" s="141"/>
      <c r="AI4699" s="141"/>
      <c r="AJ4699" s="141"/>
      <c r="AK4699" s="154"/>
      <c r="AL4699" s="141"/>
      <c r="AM4699" s="141"/>
      <c r="AN4699" s="114">
        <f t="shared" si="146"/>
        <v>0</v>
      </c>
      <c r="AO4699" s="114">
        <f t="shared" si="147"/>
        <v>50441200</v>
      </c>
      <c r="AP4699" s="114"/>
      <c r="AQ4699" s="114"/>
      <c r="AR4699" s="114"/>
      <c r="AS4699" s="114"/>
    </row>
    <row r="4700" spans="1:46" s="190" customFormat="1" ht="15" customHeight="1" x14ac:dyDescent="0.2">
      <c r="A4700" s="104"/>
      <c r="B4700" s="104">
        <f>VLOOKUP(BJB!$F$9:$F$5599,Ctrl!$B$4:$C$399,2,0)</f>
        <v>16</v>
      </c>
      <c r="C4700" s="104">
        <f>VLOOKUP(BJB!$G$9:$G$5599,Ctrl!$E$4:$F$399,2,0)</f>
        <v>10</v>
      </c>
      <c r="D4700" s="219">
        <v>1</v>
      </c>
      <c r="E4700" s="104" t="str">
        <f>VLOOKUP(BJB!$F$9:$F$5599,Ctrl!$B$4:$D$399,3,0)</f>
        <v>I</v>
      </c>
      <c r="F4700" s="139" t="s">
        <v>10525</v>
      </c>
      <c r="G4700" s="139" t="s">
        <v>135</v>
      </c>
      <c r="H4700" s="125">
        <v>1111117000733</v>
      </c>
      <c r="I4700" s="220">
        <f>IF(G4699=BJB!$G261,I4699+1,1)</f>
        <v>1</v>
      </c>
      <c r="J4700" s="912" t="s">
        <v>24520</v>
      </c>
      <c r="K4700" s="121" t="s">
        <v>136</v>
      </c>
      <c r="L4700" s="104" t="s">
        <v>6477</v>
      </c>
      <c r="M4700" s="104" t="s">
        <v>137</v>
      </c>
      <c r="N4700" s="120">
        <v>40905</v>
      </c>
      <c r="O4700" s="105">
        <v>25000000</v>
      </c>
      <c r="P4700" s="105" t="s">
        <v>17468</v>
      </c>
      <c r="Q4700" s="120">
        <v>41235</v>
      </c>
      <c r="R4700" s="105">
        <v>22471668</v>
      </c>
      <c r="S4700" s="146" t="s">
        <v>138</v>
      </c>
      <c r="T4700" s="109">
        <v>41271</v>
      </c>
      <c r="U4700" s="114">
        <v>17500000</v>
      </c>
      <c r="V4700" s="109">
        <v>41271</v>
      </c>
      <c r="W4700" s="141">
        <v>17500000</v>
      </c>
      <c r="X4700" s="141">
        <v>0</v>
      </c>
      <c r="Y4700" s="141">
        <v>0</v>
      </c>
      <c r="Z4700" s="141">
        <v>0</v>
      </c>
      <c r="AA4700" s="114">
        <v>0</v>
      </c>
      <c r="AB4700" s="114"/>
      <c r="AC4700" s="132"/>
      <c r="AD4700" s="141"/>
      <c r="AE4700" s="106">
        <v>0</v>
      </c>
      <c r="AF4700" s="106">
        <v>0</v>
      </c>
      <c r="AG4700" s="106">
        <v>0</v>
      </c>
      <c r="AH4700" s="114"/>
      <c r="AI4700" s="114"/>
      <c r="AJ4700" s="114"/>
      <c r="AK4700" s="119"/>
      <c r="AL4700" s="114"/>
      <c r="AM4700" s="114"/>
      <c r="AN4700" s="114">
        <f t="shared" si="146"/>
        <v>0</v>
      </c>
      <c r="AO4700" s="114">
        <f t="shared" si="147"/>
        <v>17500000</v>
      </c>
      <c r="AP4700" s="114"/>
      <c r="AQ4700" s="114"/>
      <c r="AR4700" s="114"/>
      <c r="AS4700" s="114"/>
    </row>
    <row r="4701" spans="1:46" s="190" customFormat="1" ht="15" customHeight="1" x14ac:dyDescent="0.2">
      <c r="A4701" s="104"/>
      <c r="B4701" s="104">
        <f>VLOOKUP(BJB!$F$9:$F$5599,Ctrl!$B$4:$C$399,2,0)</f>
        <v>16</v>
      </c>
      <c r="C4701" s="104">
        <f>VLOOKUP(BJB!$G$9:$G$5599,Ctrl!$E$4:$F$399,2,0)</f>
        <v>10</v>
      </c>
      <c r="D4701" s="219">
        <v>1</v>
      </c>
      <c r="E4701" s="104" t="str">
        <f>VLOOKUP(BJB!$F$9:$F$5599,Ctrl!$B$4:$D$399,3,0)</f>
        <v>I</v>
      </c>
      <c r="F4701" s="139" t="s">
        <v>10525</v>
      </c>
      <c r="G4701" s="139" t="s">
        <v>135</v>
      </c>
      <c r="H4701" s="125">
        <v>1111118000714</v>
      </c>
      <c r="I4701" s="220">
        <f>IF(G4700=BJB!$G262,I4700+1,1)</f>
        <v>1</v>
      </c>
      <c r="J4701" s="912" t="s">
        <v>24521</v>
      </c>
      <c r="K4701" s="121" t="s">
        <v>139</v>
      </c>
      <c r="L4701" s="104" t="s">
        <v>6477</v>
      </c>
      <c r="M4701" s="104" t="s">
        <v>137</v>
      </c>
      <c r="N4701" s="120">
        <v>40905</v>
      </c>
      <c r="O4701" s="105">
        <v>100000000</v>
      </c>
      <c r="P4701" s="105" t="s">
        <v>17469</v>
      </c>
      <c r="Q4701" s="120">
        <v>41233</v>
      </c>
      <c r="R4701" s="105">
        <v>91666666</v>
      </c>
      <c r="S4701" s="146" t="s">
        <v>138</v>
      </c>
      <c r="T4701" s="109">
        <v>41271</v>
      </c>
      <c r="U4701" s="114">
        <v>70000000</v>
      </c>
      <c r="V4701" s="109">
        <v>41271</v>
      </c>
      <c r="W4701" s="141">
        <v>70000000</v>
      </c>
      <c r="X4701" s="141">
        <v>0</v>
      </c>
      <c r="Y4701" s="141">
        <v>0</v>
      </c>
      <c r="Z4701" s="141">
        <v>0</v>
      </c>
      <c r="AA4701" s="114">
        <v>45030079</v>
      </c>
      <c r="AB4701" s="114"/>
      <c r="AC4701" s="132"/>
      <c r="AD4701" s="141"/>
      <c r="AE4701" s="106">
        <v>0</v>
      </c>
      <c r="AF4701" s="106">
        <v>0</v>
      </c>
      <c r="AG4701" s="106">
        <v>0</v>
      </c>
      <c r="AH4701" s="114"/>
      <c r="AI4701" s="114"/>
      <c r="AJ4701" s="114"/>
      <c r="AK4701" s="119"/>
      <c r="AL4701" s="114"/>
      <c r="AM4701" s="114"/>
      <c r="AN4701" s="114">
        <f t="shared" si="146"/>
        <v>45030079</v>
      </c>
      <c r="AO4701" s="114">
        <f t="shared" si="147"/>
        <v>24969921</v>
      </c>
      <c r="AP4701" s="114"/>
      <c r="AQ4701" s="114"/>
      <c r="AR4701" s="114"/>
      <c r="AS4701" s="114"/>
    </row>
    <row r="4702" spans="1:46" s="190" customFormat="1" ht="15" customHeight="1" x14ac:dyDescent="0.2">
      <c r="A4702" s="104"/>
      <c r="B4702" s="104">
        <f>VLOOKUP(BJB!$F$9:$F$5599,Ctrl!$B$4:$C$399,2,0)</f>
        <v>16</v>
      </c>
      <c r="C4702" s="104">
        <f>VLOOKUP(BJB!$G$9:$G$5599,Ctrl!$E$4:$F$399,2,0)</f>
        <v>10</v>
      </c>
      <c r="D4702" s="219">
        <v>1</v>
      </c>
      <c r="E4702" s="104" t="str">
        <f>VLOOKUP(BJB!$F$9:$F$5599,Ctrl!$B$4:$D$399,3,0)</f>
        <v>I</v>
      </c>
      <c r="F4702" s="139" t="s">
        <v>10525</v>
      </c>
      <c r="G4702" s="139" t="s">
        <v>135</v>
      </c>
      <c r="H4702" s="125">
        <v>1111114000654</v>
      </c>
      <c r="I4702" s="220">
        <f>IF(G4701=BJB!$G263,I4701+1,1)</f>
        <v>1</v>
      </c>
      <c r="J4702" s="912" t="s">
        <v>24522</v>
      </c>
      <c r="K4702" s="121" t="s">
        <v>140</v>
      </c>
      <c r="L4702" s="104" t="s">
        <v>6477</v>
      </c>
      <c r="M4702" s="104" t="s">
        <v>137</v>
      </c>
      <c r="N4702" s="120">
        <v>40905</v>
      </c>
      <c r="O4702" s="105">
        <v>100000000</v>
      </c>
      <c r="P4702" s="105" t="s">
        <v>17470</v>
      </c>
      <c r="Q4702" s="120">
        <v>41233</v>
      </c>
      <c r="R4702" s="105">
        <v>86111110</v>
      </c>
      <c r="S4702" s="146" t="s">
        <v>138</v>
      </c>
      <c r="T4702" s="109">
        <v>41271</v>
      </c>
      <c r="U4702" s="114">
        <v>68670974</v>
      </c>
      <c r="V4702" s="109">
        <v>41271</v>
      </c>
      <c r="W4702" s="141">
        <v>68670974</v>
      </c>
      <c r="X4702" s="141">
        <v>0</v>
      </c>
      <c r="Y4702" s="141">
        <v>0</v>
      </c>
      <c r="Z4702" s="141">
        <v>0</v>
      </c>
      <c r="AA4702" s="114">
        <v>0</v>
      </c>
      <c r="AB4702" s="114"/>
      <c r="AC4702" s="132"/>
      <c r="AD4702" s="141"/>
      <c r="AE4702" s="106">
        <v>0</v>
      </c>
      <c r="AF4702" s="106">
        <v>0</v>
      </c>
      <c r="AG4702" s="106">
        <v>0</v>
      </c>
      <c r="AH4702" s="114"/>
      <c r="AI4702" s="114"/>
      <c r="AJ4702" s="114"/>
      <c r="AK4702" s="119"/>
      <c r="AL4702" s="114"/>
      <c r="AM4702" s="114"/>
      <c r="AN4702" s="114">
        <f t="shared" si="146"/>
        <v>0</v>
      </c>
      <c r="AO4702" s="114">
        <f t="shared" si="147"/>
        <v>68670974</v>
      </c>
      <c r="AP4702" s="114"/>
      <c r="AQ4702" s="114"/>
      <c r="AR4702" s="114"/>
      <c r="AS4702" s="114"/>
      <c r="AT4702" s="191"/>
    </row>
    <row r="4703" spans="1:46" s="190" customFormat="1" ht="15" customHeight="1" x14ac:dyDescent="0.2">
      <c r="A4703" s="104"/>
      <c r="B4703" s="104">
        <f>VLOOKUP(BJB!$F$9:$F$5599,Ctrl!$B$4:$C$399,2,0)</f>
        <v>16</v>
      </c>
      <c r="C4703" s="104">
        <f>VLOOKUP(BJB!$G$9:$G$5599,Ctrl!$E$4:$F$399,2,0)</f>
        <v>10</v>
      </c>
      <c r="D4703" s="219">
        <v>1</v>
      </c>
      <c r="E4703" s="104" t="str">
        <f>VLOOKUP(BJB!$F$9:$F$5599,Ctrl!$B$4:$D$399,3,0)</f>
        <v>I</v>
      </c>
      <c r="F4703" s="139" t="s">
        <v>10525</v>
      </c>
      <c r="G4703" s="139" t="s">
        <v>135</v>
      </c>
      <c r="H4703" s="125">
        <v>1111018000824</v>
      </c>
      <c r="I4703" s="220">
        <f>IF(G4702=BJB!$G264,I4702+1,1)</f>
        <v>1</v>
      </c>
      <c r="J4703" s="912" t="s">
        <v>24523</v>
      </c>
      <c r="K4703" s="121" t="s">
        <v>141</v>
      </c>
      <c r="L4703" s="104" t="s">
        <v>6477</v>
      </c>
      <c r="M4703" s="104" t="s">
        <v>137</v>
      </c>
      <c r="N4703" s="120">
        <v>40905</v>
      </c>
      <c r="O4703" s="105">
        <v>70000000</v>
      </c>
      <c r="P4703" s="105" t="s">
        <v>17471</v>
      </c>
      <c r="Q4703" s="120">
        <v>41201</v>
      </c>
      <c r="R4703" s="105">
        <v>62222224</v>
      </c>
      <c r="S4703" s="146" t="s">
        <v>138</v>
      </c>
      <c r="T4703" s="109">
        <v>41271</v>
      </c>
      <c r="U4703" s="114">
        <v>47435482</v>
      </c>
      <c r="V4703" s="109">
        <v>41271</v>
      </c>
      <c r="W4703" s="141">
        <v>47435482</v>
      </c>
      <c r="X4703" s="141">
        <v>0</v>
      </c>
      <c r="Y4703" s="141">
        <v>0</v>
      </c>
      <c r="Z4703" s="141">
        <v>0</v>
      </c>
      <c r="AA4703" s="114">
        <v>0</v>
      </c>
      <c r="AB4703" s="114"/>
      <c r="AC4703" s="132"/>
      <c r="AD4703" s="141"/>
      <c r="AE4703" s="106">
        <v>0</v>
      </c>
      <c r="AF4703" s="106">
        <v>0</v>
      </c>
      <c r="AG4703" s="106">
        <v>0</v>
      </c>
      <c r="AH4703" s="114"/>
      <c r="AI4703" s="114"/>
      <c r="AJ4703" s="114"/>
      <c r="AK4703" s="119"/>
      <c r="AL4703" s="114"/>
      <c r="AM4703" s="114"/>
      <c r="AN4703" s="114">
        <f t="shared" si="146"/>
        <v>0</v>
      </c>
      <c r="AO4703" s="114">
        <f t="shared" si="147"/>
        <v>47435482</v>
      </c>
      <c r="AP4703" s="114"/>
      <c r="AQ4703" s="114"/>
      <c r="AR4703" s="114"/>
      <c r="AS4703" s="114"/>
      <c r="AT4703" s="191"/>
    </row>
    <row r="4704" spans="1:46" s="190" customFormat="1" ht="15" customHeight="1" x14ac:dyDescent="0.2">
      <c r="A4704" s="104"/>
      <c r="B4704" s="104">
        <f>VLOOKUP(BJB!$F$9:$F$5599,Ctrl!$B$4:$C$399,2,0)</f>
        <v>16</v>
      </c>
      <c r="C4704" s="104">
        <f>VLOOKUP(BJB!$G$9:$G$5599,Ctrl!$E$4:$F$399,2,0)</f>
        <v>10</v>
      </c>
      <c r="D4704" s="219">
        <v>1</v>
      </c>
      <c r="E4704" s="104" t="str">
        <f>VLOOKUP(BJB!$F$9:$F$5599,Ctrl!$B$4:$D$399,3,0)</f>
        <v>I</v>
      </c>
      <c r="F4704" s="139" t="s">
        <v>10525</v>
      </c>
      <c r="G4704" s="139" t="s">
        <v>135</v>
      </c>
      <c r="H4704" s="125">
        <v>1121228000196</v>
      </c>
      <c r="I4704" s="220">
        <f>IF(G4703=BJB!$G265,I4703+1,1)</f>
        <v>1</v>
      </c>
      <c r="J4704" s="912" t="s">
        <v>24524</v>
      </c>
      <c r="K4704" s="121" t="s">
        <v>5406</v>
      </c>
      <c r="L4704" s="104" t="s">
        <v>6477</v>
      </c>
      <c r="M4704" s="104" t="s">
        <v>5407</v>
      </c>
      <c r="N4704" s="120">
        <v>41333</v>
      </c>
      <c r="O4704" s="105">
        <v>30000000</v>
      </c>
      <c r="P4704" s="105" t="s">
        <v>17472</v>
      </c>
      <c r="Q4704" s="120">
        <v>41656</v>
      </c>
      <c r="R4704" s="105">
        <v>33332289</v>
      </c>
      <c r="S4704" s="234" t="s">
        <v>5326</v>
      </c>
      <c r="T4704" s="109">
        <v>41759</v>
      </c>
      <c r="U4704" s="114">
        <v>21000000</v>
      </c>
      <c r="V4704" s="109">
        <v>41730</v>
      </c>
      <c r="W4704" s="141">
        <v>21000000</v>
      </c>
      <c r="X4704" s="141">
        <v>0</v>
      </c>
      <c r="Y4704" s="141">
        <v>0</v>
      </c>
      <c r="Z4704" s="141">
        <v>0</v>
      </c>
      <c r="AA4704" s="114">
        <v>0</v>
      </c>
      <c r="AB4704" s="114"/>
      <c r="AC4704" s="132"/>
      <c r="AD4704" s="141"/>
      <c r="AE4704" s="106">
        <v>0</v>
      </c>
      <c r="AF4704" s="106">
        <v>0</v>
      </c>
      <c r="AG4704" s="106">
        <v>0</v>
      </c>
      <c r="AH4704" s="114"/>
      <c r="AI4704" s="114"/>
      <c r="AJ4704" s="114"/>
      <c r="AK4704" s="119"/>
      <c r="AL4704" s="114"/>
      <c r="AM4704" s="114"/>
      <c r="AN4704" s="114">
        <f t="shared" si="146"/>
        <v>0</v>
      </c>
      <c r="AO4704" s="114">
        <f t="shared" si="147"/>
        <v>21000000</v>
      </c>
      <c r="AP4704" s="114"/>
      <c r="AQ4704" s="114"/>
      <c r="AR4704" s="114"/>
      <c r="AS4704" s="114"/>
      <c r="AT4704" s="191"/>
    </row>
    <row r="4705" spans="1:46" s="190" customFormat="1" ht="15" customHeight="1" x14ac:dyDescent="0.2">
      <c r="A4705" s="104"/>
      <c r="B4705" s="104">
        <f>VLOOKUP(BJB!$F$9:$F$5599,Ctrl!$B$4:$C$399,2,0)</f>
        <v>16</v>
      </c>
      <c r="C4705" s="104">
        <f>VLOOKUP(BJB!$G$9:$G$5599,Ctrl!$E$4:$F$399,2,0)</f>
        <v>4</v>
      </c>
      <c r="D4705" s="219">
        <v>1</v>
      </c>
      <c r="E4705" s="104" t="str">
        <f>VLOOKUP(BJB!$F$9:$F$5599,Ctrl!$B$4:$D$399,3,0)</f>
        <v>I</v>
      </c>
      <c r="F4705" s="139" t="s">
        <v>10525</v>
      </c>
      <c r="G4705" s="139" t="s">
        <v>6570</v>
      </c>
      <c r="H4705" s="125" t="s">
        <v>6745</v>
      </c>
      <c r="I4705" s="220">
        <f>IF(G4704=BJB!$G266,I4704+1,1)</f>
        <v>1</v>
      </c>
      <c r="J4705" s="912" t="s">
        <v>24525</v>
      </c>
      <c r="K4705" s="121" t="s">
        <v>4842</v>
      </c>
      <c r="L4705" s="104" t="s">
        <v>6477</v>
      </c>
      <c r="M4705" s="104" t="s">
        <v>120</v>
      </c>
      <c r="N4705" s="120">
        <v>41113</v>
      </c>
      <c r="O4705" s="114">
        <v>150000000</v>
      </c>
      <c r="P4705" s="105" t="s">
        <v>17473</v>
      </c>
      <c r="Q4705" s="120">
        <v>41465</v>
      </c>
      <c r="R4705" s="105">
        <v>178800842</v>
      </c>
      <c r="S4705" s="146" t="s">
        <v>121</v>
      </c>
      <c r="T4705" s="109">
        <v>41516</v>
      </c>
      <c r="U4705" s="114">
        <v>105000000</v>
      </c>
      <c r="V4705" s="109">
        <v>41516</v>
      </c>
      <c r="W4705" s="141">
        <v>105000000</v>
      </c>
      <c r="X4705" s="141">
        <v>0</v>
      </c>
      <c r="Y4705" s="141">
        <v>0</v>
      </c>
      <c r="Z4705" s="141">
        <v>0</v>
      </c>
      <c r="AA4705" s="223">
        <v>19607301</v>
      </c>
      <c r="AB4705" s="223"/>
      <c r="AC4705" s="132"/>
      <c r="AD4705" s="141"/>
      <c r="AE4705" s="106">
        <v>0</v>
      </c>
      <c r="AF4705" s="106">
        <v>0</v>
      </c>
      <c r="AG4705" s="106">
        <v>0</v>
      </c>
      <c r="AH4705" s="114"/>
      <c r="AI4705" s="222"/>
      <c r="AJ4705" s="114"/>
      <c r="AK4705" s="119"/>
      <c r="AL4705" s="114"/>
      <c r="AM4705" s="114"/>
      <c r="AN4705" s="114">
        <f t="shared" si="146"/>
        <v>19607301</v>
      </c>
      <c r="AO4705" s="114">
        <f t="shared" si="147"/>
        <v>85392699</v>
      </c>
      <c r="AP4705" s="114"/>
      <c r="AQ4705" s="114"/>
      <c r="AR4705" s="114"/>
      <c r="AS4705" s="114"/>
    </row>
    <row r="4706" spans="1:46" s="190" customFormat="1" ht="15" customHeight="1" x14ac:dyDescent="0.2">
      <c r="A4706" s="104"/>
      <c r="B4706" s="104">
        <f>VLOOKUP(BJB!$F$9:$F$5599,Ctrl!$B$4:$C$399,2,0)</f>
        <v>16</v>
      </c>
      <c r="C4706" s="104">
        <f>VLOOKUP(BJB!$G$9:$G$5599,Ctrl!$E$4:$F$399,2,0)</f>
        <v>4</v>
      </c>
      <c r="D4706" s="219">
        <v>1</v>
      </c>
      <c r="E4706" s="104" t="str">
        <f>VLOOKUP(BJB!$F$9:$F$5599,Ctrl!$B$4:$D$399,3,0)</f>
        <v>I</v>
      </c>
      <c r="F4706" s="139" t="s">
        <v>10525</v>
      </c>
      <c r="G4706" s="139" t="s">
        <v>6570</v>
      </c>
      <c r="H4706" s="125">
        <v>1120703000210</v>
      </c>
      <c r="I4706" s="220">
        <f>IF(G4705=BJB!$G267,I4705+1,1)</f>
        <v>1</v>
      </c>
      <c r="J4706" s="912" t="s">
        <v>24526</v>
      </c>
      <c r="K4706" s="121" t="s">
        <v>4843</v>
      </c>
      <c r="L4706" s="104" t="s">
        <v>6477</v>
      </c>
      <c r="M4706" s="104" t="s">
        <v>122</v>
      </c>
      <c r="N4706" s="120">
        <v>41130</v>
      </c>
      <c r="O4706" s="114">
        <v>50000000</v>
      </c>
      <c r="P4706" s="105" t="s">
        <v>17474</v>
      </c>
      <c r="Q4706" s="120">
        <v>41474</v>
      </c>
      <c r="R4706" s="105">
        <v>51544819</v>
      </c>
      <c r="S4706" s="146" t="s">
        <v>121</v>
      </c>
      <c r="T4706" s="109">
        <v>41516</v>
      </c>
      <c r="U4706" s="114">
        <v>35000000</v>
      </c>
      <c r="V4706" s="109">
        <v>41516</v>
      </c>
      <c r="W4706" s="141">
        <v>35000000</v>
      </c>
      <c r="X4706" s="141">
        <v>0</v>
      </c>
      <c r="Y4706" s="141">
        <v>0</v>
      </c>
      <c r="Z4706" s="141">
        <v>0</v>
      </c>
      <c r="AA4706" s="223">
        <v>0</v>
      </c>
      <c r="AB4706" s="223"/>
      <c r="AC4706" s="132"/>
      <c r="AD4706" s="141"/>
      <c r="AE4706" s="106">
        <v>0</v>
      </c>
      <c r="AF4706" s="106">
        <v>0</v>
      </c>
      <c r="AG4706" s="106">
        <v>0</v>
      </c>
      <c r="AH4706" s="114"/>
      <c r="AI4706" s="114"/>
      <c r="AJ4706" s="114"/>
      <c r="AK4706" s="119"/>
      <c r="AL4706" s="114"/>
      <c r="AM4706" s="114"/>
      <c r="AN4706" s="114">
        <f t="shared" si="146"/>
        <v>0</v>
      </c>
      <c r="AO4706" s="114">
        <f t="shared" si="147"/>
        <v>35000000</v>
      </c>
      <c r="AP4706" s="114"/>
      <c r="AQ4706" s="114"/>
      <c r="AR4706" s="114"/>
      <c r="AS4706" s="114"/>
    </row>
    <row r="4707" spans="1:46" s="190" customFormat="1" ht="15" customHeight="1" x14ac:dyDescent="0.2">
      <c r="A4707" s="104"/>
      <c r="B4707" s="104">
        <f>VLOOKUP(BJB!$F$9:$F$5599,Ctrl!$B$4:$C$399,2,0)</f>
        <v>16</v>
      </c>
      <c r="C4707" s="104">
        <f>VLOOKUP(BJB!$G$9:$G$5599,Ctrl!$E$4:$F$399,2,0)</f>
        <v>4</v>
      </c>
      <c r="D4707" s="219">
        <v>1</v>
      </c>
      <c r="E4707" s="104" t="str">
        <f>VLOOKUP(BJB!$F$9:$F$5599,Ctrl!$B$4:$D$399,3,0)</f>
        <v>I</v>
      </c>
      <c r="F4707" s="139" t="s">
        <v>10525</v>
      </c>
      <c r="G4707" s="139" t="s">
        <v>6570</v>
      </c>
      <c r="H4707" s="125" t="s">
        <v>7574</v>
      </c>
      <c r="I4707" s="220">
        <f>IF(G4706=BJB!$G268,I4706+1,1)</f>
        <v>1</v>
      </c>
      <c r="J4707" s="912" t="s">
        <v>24527</v>
      </c>
      <c r="K4707" s="126" t="s">
        <v>4844</v>
      </c>
      <c r="L4707" s="104" t="s">
        <v>6477</v>
      </c>
      <c r="M4707" s="127" t="s">
        <v>128</v>
      </c>
      <c r="N4707" s="128">
        <v>40997</v>
      </c>
      <c r="O4707" s="114">
        <v>10000000</v>
      </c>
      <c r="P4707" s="105" t="s">
        <v>17475</v>
      </c>
      <c r="Q4707" s="120">
        <v>41569</v>
      </c>
      <c r="R4707" s="105">
        <v>6838428</v>
      </c>
      <c r="S4707" s="234" t="s">
        <v>127</v>
      </c>
      <c r="T4707" s="130">
        <v>41596</v>
      </c>
      <c r="U4707" s="114">
        <v>4677423</v>
      </c>
      <c r="V4707" s="109">
        <v>41596</v>
      </c>
      <c r="W4707" s="141">
        <v>4677423</v>
      </c>
      <c r="X4707" s="141">
        <v>0</v>
      </c>
      <c r="Y4707" s="141">
        <v>0</v>
      </c>
      <c r="Z4707" s="141">
        <v>0</v>
      </c>
      <c r="AA4707" s="114">
        <v>4677423</v>
      </c>
      <c r="AB4707" s="114"/>
      <c r="AC4707" s="132"/>
      <c r="AD4707" s="141"/>
      <c r="AE4707" s="106">
        <v>0</v>
      </c>
      <c r="AF4707" s="106">
        <v>0</v>
      </c>
      <c r="AG4707" s="106">
        <v>0</v>
      </c>
      <c r="AH4707" s="114"/>
      <c r="AI4707" s="114"/>
      <c r="AJ4707" s="114"/>
      <c r="AK4707" s="119"/>
      <c r="AL4707" s="114"/>
      <c r="AM4707" s="114"/>
      <c r="AN4707" s="114">
        <f t="shared" si="146"/>
        <v>4677423</v>
      </c>
      <c r="AO4707" s="114">
        <f t="shared" si="147"/>
        <v>0</v>
      </c>
      <c r="AP4707" s="114"/>
      <c r="AQ4707" s="114"/>
      <c r="AR4707" s="114"/>
      <c r="AS4707" s="114"/>
    </row>
    <row r="4708" spans="1:46" s="190" customFormat="1" ht="15" customHeight="1" x14ac:dyDescent="0.2">
      <c r="A4708" s="104"/>
      <c r="B4708" s="104">
        <f>VLOOKUP(BJB!$F$9:$F$5599,Ctrl!$B$4:$C$399,2,0)</f>
        <v>16</v>
      </c>
      <c r="C4708" s="104">
        <f>VLOOKUP(BJB!$G$9:$G$5599,Ctrl!$E$4:$F$399,2,0)</f>
        <v>4</v>
      </c>
      <c r="D4708" s="219">
        <v>1</v>
      </c>
      <c r="E4708" s="104" t="str">
        <f>VLOOKUP(BJB!$F$9:$F$5599,Ctrl!$B$4:$D$399,3,0)</f>
        <v>I</v>
      </c>
      <c r="F4708" s="139" t="s">
        <v>10525</v>
      </c>
      <c r="G4708" s="139" t="s">
        <v>6570</v>
      </c>
      <c r="H4708" s="125">
        <v>1120814000958</v>
      </c>
      <c r="I4708" s="220">
        <f>IF(G4707=BJB!$G269,I4707+1,1)</f>
        <v>1</v>
      </c>
      <c r="J4708" s="912" t="s">
        <v>24528</v>
      </c>
      <c r="K4708" s="121" t="s">
        <v>5320</v>
      </c>
      <c r="L4708" s="104" t="s">
        <v>6477</v>
      </c>
      <c r="M4708" s="104" t="s">
        <v>5242</v>
      </c>
      <c r="N4708" s="120">
        <v>41169</v>
      </c>
      <c r="O4708" s="114">
        <v>50000000</v>
      </c>
      <c r="P4708" s="105" t="s">
        <v>6222</v>
      </c>
      <c r="Q4708" s="120" t="s">
        <v>6222</v>
      </c>
      <c r="R4708" s="890">
        <v>0</v>
      </c>
      <c r="S4708" s="234" t="s">
        <v>5086</v>
      </c>
      <c r="T4708" s="109">
        <v>41729</v>
      </c>
      <c r="U4708" s="114">
        <v>35000000</v>
      </c>
      <c r="V4708" s="109" t="s">
        <v>6222</v>
      </c>
      <c r="W4708" s="141">
        <v>0</v>
      </c>
      <c r="X4708" s="141">
        <v>0</v>
      </c>
      <c r="Y4708" s="141">
        <v>0</v>
      </c>
      <c r="Z4708" s="141">
        <v>0</v>
      </c>
      <c r="AA4708" s="223">
        <v>0</v>
      </c>
      <c r="AB4708" s="223"/>
      <c r="AC4708" s="132"/>
      <c r="AD4708" s="141"/>
      <c r="AE4708" s="106">
        <v>0</v>
      </c>
      <c r="AF4708" s="106">
        <v>0</v>
      </c>
      <c r="AG4708" s="106">
        <v>0</v>
      </c>
      <c r="AH4708" s="114"/>
      <c r="AI4708" s="114"/>
      <c r="AJ4708" s="114"/>
      <c r="AK4708" s="119"/>
      <c r="AL4708" s="114"/>
      <c r="AM4708" s="114"/>
      <c r="AN4708" s="114">
        <f t="shared" si="146"/>
        <v>0</v>
      </c>
      <c r="AO4708" s="114">
        <f t="shared" si="147"/>
        <v>35000000</v>
      </c>
      <c r="AP4708" s="114"/>
      <c r="AQ4708" s="114"/>
      <c r="AR4708" s="114"/>
      <c r="AS4708" s="114"/>
    </row>
    <row r="4709" spans="1:46" s="190" customFormat="1" ht="15" customHeight="1" x14ac:dyDescent="0.2">
      <c r="A4709" s="104"/>
      <c r="B4709" s="104">
        <f>VLOOKUP(BJB!$F$9:$F$5599,Ctrl!$B$4:$C$399,2,0)</f>
        <v>16</v>
      </c>
      <c r="C4709" s="104">
        <f>VLOOKUP(BJB!$G$9:$G$5599,Ctrl!$E$4:$F$399,2,0)</f>
        <v>6</v>
      </c>
      <c r="D4709" s="219">
        <v>1</v>
      </c>
      <c r="E4709" s="104" t="str">
        <f>VLOOKUP(BJB!$F$9:$F$5599,Ctrl!$B$4:$D$399,3,0)</f>
        <v>I</v>
      </c>
      <c r="F4709" s="139" t="s">
        <v>10525</v>
      </c>
      <c r="G4709" s="139" t="s">
        <v>6530</v>
      </c>
      <c r="H4709" s="125">
        <v>1120926000459</v>
      </c>
      <c r="I4709" s="220">
        <f>IF(G4708=BJB!$G270,I4708+1,1)</f>
        <v>1</v>
      </c>
      <c r="J4709" s="912" t="s">
        <v>24529</v>
      </c>
      <c r="K4709" s="121" t="s">
        <v>5321</v>
      </c>
      <c r="L4709" s="104" t="s">
        <v>6477</v>
      </c>
      <c r="M4709" s="104" t="s">
        <v>5243</v>
      </c>
      <c r="N4709" s="120">
        <v>41211</v>
      </c>
      <c r="O4709" s="114">
        <v>130000000</v>
      </c>
      <c r="P4709" s="105" t="s">
        <v>6222</v>
      </c>
      <c r="Q4709" s="120" t="s">
        <v>6222</v>
      </c>
      <c r="R4709" s="890">
        <v>0</v>
      </c>
      <c r="S4709" s="234" t="s">
        <v>5086</v>
      </c>
      <c r="T4709" s="109">
        <v>41729</v>
      </c>
      <c r="U4709" s="114">
        <v>91000000</v>
      </c>
      <c r="V4709" s="109" t="s">
        <v>6222</v>
      </c>
      <c r="W4709" s="141">
        <v>0</v>
      </c>
      <c r="X4709" s="141">
        <v>0</v>
      </c>
      <c r="Y4709" s="141">
        <v>0</v>
      </c>
      <c r="Z4709" s="141">
        <v>0</v>
      </c>
      <c r="AA4709" s="223">
        <v>0</v>
      </c>
      <c r="AB4709" s="223"/>
      <c r="AC4709" s="132"/>
      <c r="AD4709" s="141"/>
      <c r="AE4709" s="106">
        <v>0</v>
      </c>
      <c r="AF4709" s="106">
        <v>0</v>
      </c>
      <c r="AG4709" s="106">
        <v>0</v>
      </c>
      <c r="AH4709" s="114"/>
      <c r="AI4709" s="114"/>
      <c r="AJ4709" s="114"/>
      <c r="AK4709" s="119"/>
      <c r="AL4709" s="114"/>
      <c r="AM4709" s="114"/>
      <c r="AN4709" s="114">
        <f t="shared" si="146"/>
        <v>0</v>
      </c>
      <c r="AO4709" s="114">
        <f t="shared" si="147"/>
        <v>91000000</v>
      </c>
      <c r="AP4709" s="114"/>
      <c r="AQ4709" s="114"/>
      <c r="AR4709" s="114"/>
      <c r="AS4709" s="114"/>
    </row>
    <row r="4710" spans="1:46" s="190" customFormat="1" ht="15" customHeight="1" x14ac:dyDescent="0.2">
      <c r="A4710" s="104"/>
      <c r="B4710" s="104">
        <f>VLOOKUP(BJB!$F$9:$F$5599,Ctrl!$B$4:$C$399,2,0)</f>
        <v>16</v>
      </c>
      <c r="C4710" s="104">
        <f>VLOOKUP(BJB!$G$9:$G$5599,Ctrl!$E$4:$F$399,2,0)</f>
        <v>4</v>
      </c>
      <c r="D4710" s="219">
        <v>1</v>
      </c>
      <c r="E4710" s="104" t="str">
        <f>VLOOKUP(BJB!$F$9:$F$5599,Ctrl!$B$4:$D$399,3,0)</f>
        <v>I</v>
      </c>
      <c r="F4710" s="139" t="s">
        <v>10525</v>
      </c>
      <c r="G4710" s="139" t="s">
        <v>6570</v>
      </c>
      <c r="H4710" s="125"/>
      <c r="I4710" s="220">
        <f>IF(G4709=BJB!$G271,I4709+1,1)</f>
        <v>1</v>
      </c>
      <c r="J4710" s="912" t="s">
        <v>24530</v>
      </c>
      <c r="K4710" s="121" t="s">
        <v>801</v>
      </c>
      <c r="L4710" s="104" t="s">
        <v>6477</v>
      </c>
      <c r="M4710" s="104" t="s">
        <v>5243</v>
      </c>
      <c r="N4710" s="120">
        <v>41211</v>
      </c>
      <c r="O4710" s="114">
        <v>50000000</v>
      </c>
      <c r="P4710" s="105" t="s">
        <v>17476</v>
      </c>
      <c r="Q4710" s="120">
        <v>41532</v>
      </c>
      <c r="R4710" s="105">
        <v>55202446</v>
      </c>
      <c r="S4710" s="146" t="s">
        <v>5563</v>
      </c>
      <c r="T4710" s="109">
        <v>41820</v>
      </c>
      <c r="U4710" s="114">
        <v>35000000</v>
      </c>
      <c r="V4710" s="109">
        <v>41791</v>
      </c>
      <c r="W4710" s="141">
        <v>35000000</v>
      </c>
      <c r="X4710" s="141">
        <v>0</v>
      </c>
      <c r="Y4710" s="141">
        <v>0</v>
      </c>
      <c r="Z4710" s="141">
        <v>0</v>
      </c>
      <c r="AA4710" s="223">
        <v>0</v>
      </c>
      <c r="AB4710" s="223"/>
      <c r="AC4710" s="114"/>
      <c r="AD4710" s="141"/>
      <c r="AE4710" s="106">
        <v>0</v>
      </c>
      <c r="AF4710" s="106">
        <v>0</v>
      </c>
      <c r="AG4710" s="106">
        <v>0</v>
      </c>
      <c r="AH4710" s="114"/>
      <c r="AI4710" s="114"/>
      <c r="AJ4710" s="114"/>
      <c r="AK4710" s="114"/>
      <c r="AL4710" s="114"/>
      <c r="AM4710" s="114"/>
      <c r="AN4710" s="114">
        <f t="shared" si="146"/>
        <v>0</v>
      </c>
      <c r="AO4710" s="114">
        <f t="shared" si="147"/>
        <v>35000000</v>
      </c>
      <c r="AP4710" s="114"/>
      <c r="AQ4710" s="114"/>
      <c r="AR4710" s="114"/>
      <c r="AS4710" s="114"/>
    </row>
    <row r="4711" spans="1:46" s="190" customFormat="1" ht="15" customHeight="1" x14ac:dyDescent="0.2">
      <c r="A4711" s="104"/>
      <c r="B4711" s="104">
        <f>VLOOKUP(BJB!$F$9:$F$5599,Ctrl!$B$4:$C$399,2,0)</f>
        <v>34</v>
      </c>
      <c r="C4711" s="104">
        <f>VLOOKUP(BJB!$G$9:$G$5599,Ctrl!$E$4:$F$399,2,0)</f>
        <v>0</v>
      </c>
      <c r="D4711" s="219">
        <v>1</v>
      </c>
      <c r="E4711" s="104" t="str">
        <f>VLOOKUP(BJB!$F$9:$F$5599,Ctrl!$B$4:$D$399,3,0)</f>
        <v>III</v>
      </c>
      <c r="F4711" s="256" t="s">
        <v>10546</v>
      </c>
      <c r="G4711" s="256" t="s">
        <v>7677</v>
      </c>
      <c r="H4711" s="258"/>
      <c r="I4711" s="259"/>
      <c r="J4711" s="912" t="s">
        <v>24531</v>
      </c>
      <c r="K4711" s="108" t="s">
        <v>11024</v>
      </c>
      <c r="L4711" s="104" t="s">
        <v>8018</v>
      </c>
      <c r="M4711" s="104" t="s">
        <v>11030</v>
      </c>
      <c r="N4711" s="120">
        <v>42256</v>
      </c>
      <c r="O4711" s="105">
        <v>5000000000</v>
      </c>
      <c r="P4711" s="105" t="s">
        <v>17477</v>
      </c>
      <c r="Q4711" s="120">
        <v>42388</v>
      </c>
      <c r="R4711" s="105">
        <v>4345222801</v>
      </c>
      <c r="S4711" s="146" t="s">
        <v>11040</v>
      </c>
      <c r="T4711" s="109">
        <v>42562</v>
      </c>
      <c r="U4711" s="141">
        <v>1759714946</v>
      </c>
      <c r="V4711" s="109">
        <v>42562</v>
      </c>
      <c r="W4711" s="141">
        <v>1759714946</v>
      </c>
      <c r="X4711" s="141">
        <v>1407771956.8</v>
      </c>
      <c r="Y4711" s="141">
        <v>0</v>
      </c>
      <c r="Z4711" s="141">
        <v>351942989.19999999</v>
      </c>
      <c r="AA4711" s="114">
        <v>0</v>
      </c>
      <c r="AB4711" s="114"/>
      <c r="AC4711" s="132"/>
      <c r="AD4711" s="141"/>
      <c r="AE4711" s="106">
        <v>0</v>
      </c>
      <c r="AF4711" s="106">
        <v>0</v>
      </c>
      <c r="AG4711" s="106">
        <v>0</v>
      </c>
      <c r="AH4711" s="141"/>
      <c r="AI4711" s="141"/>
      <c r="AJ4711" s="141"/>
      <c r="AK4711" s="141"/>
      <c r="AL4711" s="141"/>
      <c r="AM4711" s="141"/>
      <c r="AN4711" s="114">
        <f t="shared" si="146"/>
        <v>0</v>
      </c>
      <c r="AO4711" s="114">
        <f t="shared" si="147"/>
        <v>1759714946</v>
      </c>
      <c r="AP4711" s="114"/>
      <c r="AQ4711" s="114"/>
      <c r="AR4711" s="114"/>
      <c r="AS4711" s="114"/>
    </row>
    <row r="4712" spans="1:46" s="190" customFormat="1" ht="15" customHeight="1" x14ac:dyDescent="0.2">
      <c r="A4712" s="104"/>
      <c r="B4712" s="104">
        <f>VLOOKUP(BJB!$F$9:$F$5599,Ctrl!$B$4:$C$399,2,0)</f>
        <v>16</v>
      </c>
      <c r="C4712" s="104">
        <f>VLOOKUP(BJB!$G$9:$G$5599,Ctrl!$E$4:$F$399,2,0)</f>
        <v>4</v>
      </c>
      <c r="D4712" s="219">
        <v>1</v>
      </c>
      <c r="E4712" s="104" t="str">
        <f>VLOOKUP(BJB!$F$9:$F$5599,Ctrl!$B$4:$D$399,3,0)</f>
        <v>I</v>
      </c>
      <c r="F4712" s="139" t="s">
        <v>10525</v>
      </c>
      <c r="G4712" s="139" t="s">
        <v>6570</v>
      </c>
      <c r="H4712" s="125"/>
      <c r="I4712" s="220">
        <f>IF(G4711=BJB!$G272,I4711+1,1)</f>
        <v>1</v>
      </c>
      <c r="J4712" s="912" t="s">
        <v>24532</v>
      </c>
      <c r="K4712" s="121" t="s">
        <v>5910</v>
      </c>
      <c r="L4712" s="104" t="s">
        <v>6477</v>
      </c>
      <c r="M4712" s="104" t="s">
        <v>5242</v>
      </c>
      <c r="N4712" s="120">
        <v>41169</v>
      </c>
      <c r="O4712" s="114">
        <v>150000000</v>
      </c>
      <c r="P4712" s="105" t="s">
        <v>17478</v>
      </c>
      <c r="Q4712" s="120">
        <v>41758</v>
      </c>
      <c r="R4712" s="105">
        <v>185379266</v>
      </c>
      <c r="S4712" s="146" t="s">
        <v>5866</v>
      </c>
      <c r="T4712" s="109">
        <v>41878</v>
      </c>
      <c r="U4712" s="114">
        <v>105000000</v>
      </c>
      <c r="V4712" s="109">
        <v>41852</v>
      </c>
      <c r="W4712" s="141">
        <v>105000000</v>
      </c>
      <c r="X4712" s="141">
        <v>0</v>
      </c>
      <c r="Y4712" s="141">
        <v>0</v>
      </c>
      <c r="Z4712" s="141">
        <v>0</v>
      </c>
      <c r="AA4712" s="223">
        <v>0</v>
      </c>
      <c r="AB4712" s="223"/>
      <c r="AC4712" s="114"/>
      <c r="AD4712" s="141"/>
      <c r="AE4712" s="106">
        <v>0</v>
      </c>
      <c r="AF4712" s="106">
        <v>0</v>
      </c>
      <c r="AG4712" s="106">
        <v>0</v>
      </c>
      <c r="AH4712" s="114"/>
      <c r="AI4712" s="114"/>
      <c r="AJ4712" s="114"/>
      <c r="AK4712" s="114"/>
      <c r="AL4712" s="114"/>
      <c r="AM4712" s="114"/>
      <c r="AN4712" s="114">
        <f t="shared" si="146"/>
        <v>0</v>
      </c>
      <c r="AO4712" s="114">
        <f t="shared" si="147"/>
        <v>105000000</v>
      </c>
      <c r="AP4712" s="114"/>
      <c r="AQ4712" s="114"/>
      <c r="AR4712" s="114"/>
      <c r="AS4712" s="114"/>
      <c r="AT4712" s="191"/>
    </row>
    <row r="4713" spans="1:46" s="190" customFormat="1" ht="15" customHeight="1" x14ac:dyDescent="0.2">
      <c r="A4713" s="104"/>
      <c r="B4713" s="104">
        <f>VLOOKUP(BJB!$F$9:$F$5599,Ctrl!$B$4:$C$399,2,0)</f>
        <v>16</v>
      </c>
      <c r="C4713" s="104">
        <f>VLOOKUP(BJB!$G$9:$G$5599,Ctrl!$E$4:$F$399,2,0)</f>
        <v>4</v>
      </c>
      <c r="D4713" s="219">
        <v>1</v>
      </c>
      <c r="E4713" s="104" t="str">
        <f>VLOOKUP(BJB!$F$9:$F$5599,Ctrl!$B$4:$D$399,3,0)</f>
        <v>I</v>
      </c>
      <c r="F4713" s="139" t="s">
        <v>10525</v>
      </c>
      <c r="G4713" s="139" t="s">
        <v>6570</v>
      </c>
      <c r="H4713" s="887" t="s">
        <v>14804</v>
      </c>
      <c r="I4713" s="220">
        <f>IF(G4712=BJB!$G274,I4712+1,1)</f>
        <v>1</v>
      </c>
      <c r="J4713" s="891" t="s">
        <v>18546</v>
      </c>
      <c r="K4713" s="121" t="s">
        <v>10987</v>
      </c>
      <c r="L4713" s="104" t="s">
        <v>6477</v>
      </c>
      <c r="M4713" s="104" t="s">
        <v>7874</v>
      </c>
      <c r="N4713" s="120">
        <v>41347</v>
      </c>
      <c r="O4713" s="105">
        <v>100000000</v>
      </c>
      <c r="P4713" s="105" t="s">
        <v>17479</v>
      </c>
      <c r="Q4713" s="120">
        <v>42107</v>
      </c>
      <c r="R4713" s="105">
        <v>121483081</v>
      </c>
      <c r="S4713" s="146" t="s">
        <v>8241</v>
      </c>
      <c r="T4713" s="109">
        <v>42150</v>
      </c>
      <c r="U4713" s="141">
        <v>70000000</v>
      </c>
      <c r="V4713" s="109">
        <v>42150</v>
      </c>
      <c r="W4713" s="141">
        <v>70000000</v>
      </c>
      <c r="X4713" s="141">
        <v>0</v>
      </c>
      <c r="Y4713" s="141">
        <v>0</v>
      </c>
      <c r="Z4713" s="141">
        <v>0</v>
      </c>
      <c r="AA4713" s="114">
        <v>4108256</v>
      </c>
      <c r="AB4713" s="114">
        <v>809598</v>
      </c>
      <c r="AC4713" s="132"/>
      <c r="AD4713" s="141">
        <v>808708</v>
      </c>
      <c r="AE4713" s="106">
        <v>0</v>
      </c>
      <c r="AF4713" s="106">
        <v>0</v>
      </c>
      <c r="AG4713" s="106">
        <v>0</v>
      </c>
      <c r="AH4713" s="222"/>
      <c r="AI4713" s="106"/>
      <c r="AJ4713" s="106"/>
      <c r="AK4713" s="106"/>
      <c r="AL4713" s="106"/>
      <c r="AM4713" s="106"/>
      <c r="AN4713" s="114">
        <f t="shared" si="146"/>
        <v>5726562</v>
      </c>
      <c r="AO4713" s="114">
        <f t="shared" si="147"/>
        <v>64273438</v>
      </c>
      <c r="AP4713" s="114"/>
      <c r="AQ4713" s="114"/>
      <c r="AR4713" s="114"/>
      <c r="AS4713" s="114"/>
    </row>
    <row r="4714" spans="1:46" s="190" customFormat="1" ht="15" customHeight="1" x14ac:dyDescent="0.2">
      <c r="A4714" s="104"/>
      <c r="B4714" s="104">
        <f>VLOOKUP(BJB!$F$9:$F$5599,Ctrl!$B$4:$C$399,2,0)</f>
        <v>3</v>
      </c>
      <c r="C4714" s="104">
        <f>VLOOKUP(BJB!$G$9:$G$5599,Ctrl!$E$4:$F$399,2,0)</f>
        <v>0</v>
      </c>
      <c r="D4714" s="219">
        <v>1</v>
      </c>
      <c r="E4714" s="104" t="str">
        <f>VLOOKUP(BJB!$F$9:$F$5599,Ctrl!$B$4:$D$399,3,0)</f>
        <v>I</v>
      </c>
      <c r="F4714" s="256" t="s">
        <v>10514</v>
      </c>
      <c r="G4714" s="256" t="s">
        <v>7654</v>
      </c>
      <c r="H4714" s="258"/>
      <c r="I4714" s="259"/>
      <c r="J4714" s="912" t="s">
        <v>24533</v>
      </c>
      <c r="K4714" s="108" t="s">
        <v>11027</v>
      </c>
      <c r="L4714" s="104" t="s">
        <v>6476</v>
      </c>
      <c r="M4714" s="104" t="s">
        <v>11031</v>
      </c>
      <c r="N4714" s="120">
        <v>41327</v>
      </c>
      <c r="O4714" s="105">
        <v>151812500</v>
      </c>
      <c r="P4714" s="105" t="s">
        <v>17480</v>
      </c>
      <c r="Q4714" s="120">
        <v>42506</v>
      </c>
      <c r="R4714" s="105">
        <v>143897326</v>
      </c>
      <c r="S4714" s="146" t="s">
        <v>11043</v>
      </c>
      <c r="T4714" s="109">
        <v>42572</v>
      </c>
      <c r="U4714" s="141">
        <v>135892185</v>
      </c>
      <c r="V4714" s="109">
        <v>42572</v>
      </c>
      <c r="W4714" s="141">
        <v>135892185</v>
      </c>
      <c r="X4714" s="141">
        <v>0</v>
      </c>
      <c r="Y4714" s="141">
        <v>0</v>
      </c>
      <c r="Z4714" s="141">
        <v>0</v>
      </c>
      <c r="AA4714" s="114">
        <v>0</v>
      </c>
      <c r="AB4714" s="114"/>
      <c r="AC4714" s="132"/>
      <c r="AD4714" s="141"/>
      <c r="AE4714" s="106">
        <v>0</v>
      </c>
      <c r="AF4714" s="106">
        <v>0</v>
      </c>
      <c r="AG4714" s="106">
        <v>0</v>
      </c>
      <c r="AH4714" s="141"/>
      <c r="AI4714" s="141"/>
      <c r="AJ4714" s="141"/>
      <c r="AK4714" s="141"/>
      <c r="AL4714" s="141"/>
      <c r="AM4714" s="141"/>
      <c r="AN4714" s="114">
        <f t="shared" si="146"/>
        <v>0</v>
      </c>
      <c r="AO4714" s="114">
        <f t="shared" si="147"/>
        <v>135892185</v>
      </c>
      <c r="AP4714" s="114"/>
      <c r="AQ4714" s="114"/>
      <c r="AR4714" s="114"/>
      <c r="AS4714" s="114"/>
    </row>
    <row r="4715" spans="1:46" s="190" customFormat="1" ht="15" customHeight="1" x14ac:dyDescent="0.2">
      <c r="A4715" s="104"/>
      <c r="B4715" s="104">
        <f>VLOOKUP(BJB!$F$9:$F$5599,Ctrl!$B$4:$C$399,2,0)</f>
        <v>16</v>
      </c>
      <c r="C4715" s="104">
        <f>VLOOKUP(BJB!$G$9:$G$5599,Ctrl!$E$4:$F$399,2,0)</f>
        <v>4</v>
      </c>
      <c r="D4715" s="219">
        <v>1</v>
      </c>
      <c r="E4715" s="104" t="str">
        <f>VLOOKUP(BJB!$F$9:$F$5599,Ctrl!$B$4:$D$399,3,0)</f>
        <v>I</v>
      </c>
      <c r="F4715" s="139" t="s">
        <v>10525</v>
      </c>
      <c r="G4715" s="139" t="s">
        <v>6570</v>
      </c>
      <c r="H4715" s="125"/>
      <c r="I4715" s="220">
        <f>IF(G4714=BJB!$G275,I4714+1,1)</f>
        <v>1</v>
      </c>
      <c r="J4715" s="912" t="s">
        <v>24534</v>
      </c>
      <c r="K4715" s="121" t="s">
        <v>10988</v>
      </c>
      <c r="L4715" s="104" t="s">
        <v>6477</v>
      </c>
      <c r="M4715" s="104" t="s">
        <v>8168</v>
      </c>
      <c r="N4715" s="120">
        <v>41085</v>
      </c>
      <c r="O4715" s="105">
        <v>100000000</v>
      </c>
      <c r="P4715" s="105" t="s">
        <v>17481</v>
      </c>
      <c r="Q4715" s="120">
        <v>42128</v>
      </c>
      <c r="R4715" s="105">
        <v>147874171</v>
      </c>
      <c r="S4715" s="146" t="s">
        <v>8243</v>
      </c>
      <c r="T4715" s="109">
        <v>42153</v>
      </c>
      <c r="U4715" s="141">
        <v>70000000</v>
      </c>
      <c r="V4715" s="109">
        <v>42153</v>
      </c>
      <c r="W4715" s="141">
        <v>70000000</v>
      </c>
      <c r="X4715" s="141">
        <v>0</v>
      </c>
      <c r="Y4715" s="141">
        <v>0</v>
      </c>
      <c r="Z4715" s="141">
        <v>0</v>
      </c>
      <c r="AA4715" s="114">
        <v>0</v>
      </c>
      <c r="AB4715" s="114"/>
      <c r="AC4715" s="132"/>
      <c r="AD4715" s="141"/>
      <c r="AE4715" s="106">
        <v>0</v>
      </c>
      <c r="AF4715" s="106">
        <v>0</v>
      </c>
      <c r="AG4715" s="106">
        <v>0</v>
      </c>
      <c r="AH4715" s="106"/>
      <c r="AI4715" s="106"/>
      <c r="AJ4715" s="106"/>
      <c r="AK4715" s="106"/>
      <c r="AL4715" s="106"/>
      <c r="AM4715" s="106"/>
      <c r="AN4715" s="114">
        <f t="shared" si="146"/>
        <v>0</v>
      </c>
      <c r="AO4715" s="114">
        <f t="shared" si="147"/>
        <v>70000000</v>
      </c>
      <c r="AP4715" s="114"/>
      <c r="AQ4715" s="114"/>
      <c r="AR4715" s="114"/>
      <c r="AS4715" s="114"/>
    </row>
    <row r="4716" spans="1:46" s="190" customFormat="1" ht="15" customHeight="1" x14ac:dyDescent="0.2">
      <c r="A4716" s="104"/>
      <c r="B4716" s="104">
        <f>VLOOKUP(BJB!$F$9:$F$5599,Ctrl!$B$4:$C$399,2,0)</f>
        <v>15</v>
      </c>
      <c r="C4716" s="104">
        <f>VLOOKUP(BJB!$G$9:$G$5599,Ctrl!$E$4:$F$399,2,0)</f>
        <v>0</v>
      </c>
      <c r="D4716" s="219">
        <v>1</v>
      </c>
      <c r="E4716" s="104" t="str">
        <f>VLOOKUP(BJB!$F$9:$F$5599,Ctrl!$B$4:$D$399,3,0)</f>
        <v>I</v>
      </c>
      <c r="F4716" s="256" t="s">
        <v>10524</v>
      </c>
      <c r="G4716" s="256" t="s">
        <v>7666</v>
      </c>
      <c r="H4716" s="258"/>
      <c r="I4716" s="259"/>
      <c r="J4716" s="912" t="s">
        <v>24535</v>
      </c>
      <c r="K4716" s="108" t="s">
        <v>11028</v>
      </c>
      <c r="L4716" s="104" t="s">
        <v>6476</v>
      </c>
      <c r="M4716" s="104" t="s">
        <v>11032</v>
      </c>
      <c r="N4716" s="120">
        <v>41354</v>
      </c>
      <c r="O4716" s="105">
        <v>50645833</v>
      </c>
      <c r="P4716" s="105" t="s">
        <v>17482</v>
      </c>
      <c r="Q4716" s="120">
        <v>42394</v>
      </c>
      <c r="R4716" s="105">
        <v>36379319</v>
      </c>
      <c r="S4716" s="146" t="s">
        <v>11044</v>
      </c>
      <c r="T4716" s="109">
        <v>42573</v>
      </c>
      <c r="U4716" s="141">
        <v>33349720</v>
      </c>
      <c r="V4716" s="109">
        <v>42573</v>
      </c>
      <c r="W4716" s="141">
        <v>33349720</v>
      </c>
      <c r="X4716" s="141">
        <v>0</v>
      </c>
      <c r="Y4716" s="141">
        <v>0</v>
      </c>
      <c r="Z4716" s="141">
        <v>0</v>
      </c>
      <c r="AA4716" s="114">
        <v>0</v>
      </c>
      <c r="AB4716" s="114"/>
      <c r="AC4716" s="132"/>
      <c r="AD4716" s="141"/>
      <c r="AE4716" s="106">
        <v>0</v>
      </c>
      <c r="AF4716" s="106">
        <v>0</v>
      </c>
      <c r="AG4716" s="106">
        <v>0</v>
      </c>
      <c r="AH4716" s="141"/>
      <c r="AI4716" s="141"/>
      <c r="AJ4716" s="141"/>
      <c r="AK4716" s="141"/>
      <c r="AL4716" s="141"/>
      <c r="AM4716" s="141"/>
      <c r="AN4716" s="114">
        <f t="shared" si="146"/>
        <v>0</v>
      </c>
      <c r="AO4716" s="114">
        <f t="shared" si="147"/>
        <v>33349720</v>
      </c>
      <c r="AP4716" s="114"/>
      <c r="AQ4716" s="114"/>
      <c r="AR4716" s="114"/>
      <c r="AS4716" s="114"/>
      <c r="AT4716" s="191"/>
    </row>
    <row r="4717" spans="1:46" s="190" customFormat="1" ht="15" customHeight="1" x14ac:dyDescent="0.2">
      <c r="A4717" s="104"/>
      <c r="B4717" s="104">
        <f>VLOOKUP(BJB!$F$9:$F$5599,Ctrl!$B$4:$C$399,2,0)</f>
        <v>14</v>
      </c>
      <c r="C4717" s="104">
        <f>VLOOKUP(BJB!$G$9:$G$5599,Ctrl!$E$4:$F$399,2,0)</f>
        <v>0</v>
      </c>
      <c r="D4717" s="219">
        <v>1</v>
      </c>
      <c r="E4717" s="104" t="str">
        <f>VLOOKUP(BJB!$F$9:$F$5599,Ctrl!$B$4:$D$399,3,0)</f>
        <v>I</v>
      </c>
      <c r="F4717" s="139" t="s">
        <v>10523</v>
      </c>
      <c r="G4717" s="139" t="s">
        <v>7666</v>
      </c>
      <c r="H4717" s="125">
        <v>1120927000155</v>
      </c>
      <c r="I4717" s="220"/>
      <c r="J4717" s="891" t="s">
        <v>18547</v>
      </c>
      <c r="K4717" s="121" t="s">
        <v>3726</v>
      </c>
      <c r="L4717" s="104" t="s">
        <v>6477</v>
      </c>
      <c r="M4717" s="104" t="s">
        <v>10469</v>
      </c>
      <c r="N4717" s="120">
        <v>41239</v>
      </c>
      <c r="O4717" s="105">
        <v>100000000</v>
      </c>
      <c r="P4717" s="105" t="s">
        <v>17483</v>
      </c>
      <c r="Q4717" s="120">
        <v>42502</v>
      </c>
      <c r="R4717" s="105">
        <v>52400228</v>
      </c>
      <c r="S4717" s="146" t="s">
        <v>10475</v>
      </c>
      <c r="T4717" s="109">
        <v>42517</v>
      </c>
      <c r="U4717" s="141">
        <v>32300339</v>
      </c>
      <c r="V4717" s="109">
        <v>42517</v>
      </c>
      <c r="W4717" s="141">
        <v>32300339</v>
      </c>
      <c r="X4717" s="141">
        <v>0</v>
      </c>
      <c r="Y4717" s="141">
        <v>0</v>
      </c>
      <c r="Z4717" s="141">
        <v>0</v>
      </c>
      <c r="AA4717" s="114">
        <v>2325625</v>
      </c>
      <c r="AB4717" s="114"/>
      <c r="AC4717" s="132">
        <v>765997</v>
      </c>
      <c r="AD4717" s="141"/>
      <c r="AE4717" s="106">
        <v>0</v>
      </c>
      <c r="AF4717" s="106">
        <v>0</v>
      </c>
      <c r="AG4717" s="106">
        <v>0</v>
      </c>
      <c r="AH4717" s="221"/>
      <c r="AI4717" s="228"/>
      <c r="AJ4717" s="228"/>
      <c r="AK4717" s="141"/>
      <c r="AL4717" s="141"/>
      <c r="AM4717" s="141"/>
      <c r="AN4717" s="114">
        <f t="shared" si="146"/>
        <v>3091622</v>
      </c>
      <c r="AO4717" s="114">
        <f t="shared" si="147"/>
        <v>29208717</v>
      </c>
      <c r="AP4717" s="114"/>
      <c r="AQ4717" s="114"/>
      <c r="AR4717" s="114"/>
      <c r="AS4717" s="114"/>
    </row>
    <row r="4718" spans="1:46" s="190" customFormat="1" ht="15" customHeight="1" x14ac:dyDescent="0.2">
      <c r="A4718" s="104"/>
      <c r="B4718" s="104">
        <f>VLOOKUP(BJB!$F$9:$F$5599,Ctrl!$B$4:$C$399,2,0)</f>
        <v>16</v>
      </c>
      <c r="C4718" s="104">
        <f>VLOOKUP(BJB!$G$9:$G$5599,Ctrl!$E$4:$F$399,2,0)</f>
        <v>4</v>
      </c>
      <c r="D4718" s="219">
        <v>1</v>
      </c>
      <c r="E4718" s="104" t="str">
        <f>VLOOKUP(BJB!$F$9:$F$5599,Ctrl!$B$4:$D$399,3,0)</f>
        <v>I</v>
      </c>
      <c r="F4718" s="139" t="s">
        <v>10525</v>
      </c>
      <c r="G4718" s="139" t="s">
        <v>6570</v>
      </c>
      <c r="H4718" s="125"/>
      <c r="I4718" s="220" t="e">
        <f>IF(#REF!=BJB!$G276,#REF!+1,1)</f>
        <v>#REF!</v>
      </c>
      <c r="J4718" s="912" t="s">
        <v>24536</v>
      </c>
      <c r="K4718" s="121" t="s">
        <v>8437</v>
      </c>
      <c r="L4718" s="104" t="s">
        <v>6477</v>
      </c>
      <c r="M4718" s="104" t="s">
        <v>7874</v>
      </c>
      <c r="N4718" s="120">
        <v>41347</v>
      </c>
      <c r="O4718" s="105">
        <v>150000000</v>
      </c>
      <c r="P4718" s="105" t="s">
        <v>17484</v>
      </c>
      <c r="Q4718" s="120">
        <v>42104</v>
      </c>
      <c r="R4718" s="105">
        <v>111615558</v>
      </c>
      <c r="S4718" s="146" t="s">
        <v>8474</v>
      </c>
      <c r="T4718" s="109">
        <v>42265</v>
      </c>
      <c r="U4718" s="141">
        <v>65660282</v>
      </c>
      <c r="V4718" s="109">
        <v>42265</v>
      </c>
      <c r="W4718" s="141">
        <v>65660282</v>
      </c>
      <c r="X4718" s="141">
        <v>0</v>
      </c>
      <c r="Y4718" s="141">
        <v>0</v>
      </c>
      <c r="Z4718" s="141">
        <v>0</v>
      </c>
      <c r="AA4718" s="114">
        <v>0</v>
      </c>
      <c r="AB4718" s="114"/>
      <c r="AC4718" s="132"/>
      <c r="AD4718" s="141"/>
      <c r="AE4718" s="106">
        <v>0</v>
      </c>
      <c r="AF4718" s="106">
        <v>0</v>
      </c>
      <c r="AG4718" s="106">
        <v>0</v>
      </c>
      <c r="AH4718" s="106"/>
      <c r="AI4718" s="106"/>
      <c r="AJ4718" s="106"/>
      <c r="AK4718" s="106"/>
      <c r="AL4718" s="106"/>
      <c r="AM4718" s="106"/>
      <c r="AN4718" s="114">
        <f t="shared" si="146"/>
        <v>0</v>
      </c>
      <c r="AO4718" s="114">
        <f t="shared" si="147"/>
        <v>65660282</v>
      </c>
      <c r="AP4718" s="114"/>
      <c r="AQ4718" s="114"/>
      <c r="AR4718" s="114"/>
      <c r="AS4718" s="114"/>
      <c r="AT4718" s="191"/>
    </row>
    <row r="4719" spans="1:46" s="190" customFormat="1" ht="15" customHeight="1" x14ac:dyDescent="0.2">
      <c r="A4719" s="104"/>
      <c r="B4719" s="104">
        <f>VLOOKUP(BJB!$F$9:$F$5599,Ctrl!$B$4:$C$399,2,0)</f>
        <v>16</v>
      </c>
      <c r="C4719" s="104">
        <f>VLOOKUP(BJB!$G$9:$G$5599,Ctrl!$E$4:$F$399,2,0)</f>
        <v>7</v>
      </c>
      <c r="D4719" s="219">
        <v>1</v>
      </c>
      <c r="E4719" s="104" t="str">
        <f>VLOOKUP(BJB!$F$9:$F$5599,Ctrl!$B$4:$D$399,3,0)</f>
        <v>I</v>
      </c>
      <c r="F4719" s="139" t="s">
        <v>10525</v>
      </c>
      <c r="G4719" s="139" t="s">
        <v>8020</v>
      </c>
      <c r="H4719" s="125">
        <v>1121212001024</v>
      </c>
      <c r="I4719" s="220">
        <f>IF(G4718=BJB!$G277,I4718+1,1)</f>
        <v>1</v>
      </c>
      <c r="J4719" s="912" t="s">
        <v>24537</v>
      </c>
      <c r="K4719" s="121" t="s">
        <v>8069</v>
      </c>
      <c r="L4719" s="104" t="s">
        <v>6477</v>
      </c>
      <c r="M4719" s="104" t="s">
        <v>8156</v>
      </c>
      <c r="N4719" s="120">
        <v>41318</v>
      </c>
      <c r="O4719" s="105">
        <v>250000000</v>
      </c>
      <c r="P4719" s="105" t="s">
        <v>17485</v>
      </c>
      <c r="Q4719" s="120">
        <v>41964</v>
      </c>
      <c r="R4719" s="105">
        <v>233402348</v>
      </c>
      <c r="S4719" s="146" t="s">
        <v>8223</v>
      </c>
      <c r="T4719" s="109">
        <v>42145</v>
      </c>
      <c r="U4719" s="141">
        <v>156945688</v>
      </c>
      <c r="V4719" s="109">
        <v>42145</v>
      </c>
      <c r="W4719" s="141">
        <v>156945688</v>
      </c>
      <c r="X4719" s="141">
        <v>0</v>
      </c>
      <c r="Y4719" s="141">
        <v>0</v>
      </c>
      <c r="Z4719" s="141">
        <v>0</v>
      </c>
      <c r="AA4719" s="114">
        <v>1378060</v>
      </c>
      <c r="AB4719" s="114"/>
      <c r="AC4719" s="132"/>
      <c r="AD4719" s="141"/>
      <c r="AE4719" s="106">
        <v>0</v>
      </c>
      <c r="AF4719" s="106">
        <v>0</v>
      </c>
      <c r="AG4719" s="106">
        <v>0</v>
      </c>
      <c r="AH4719" s="106"/>
      <c r="AI4719" s="106"/>
      <c r="AJ4719" s="106"/>
      <c r="AK4719" s="106"/>
      <c r="AL4719" s="106"/>
      <c r="AM4719" s="106"/>
      <c r="AN4719" s="114">
        <f t="shared" si="146"/>
        <v>1378060</v>
      </c>
      <c r="AO4719" s="114">
        <f t="shared" si="147"/>
        <v>155567628</v>
      </c>
      <c r="AP4719" s="114"/>
      <c r="AQ4719" s="114"/>
      <c r="AR4719" s="114"/>
      <c r="AS4719" s="114"/>
    </row>
    <row r="4720" spans="1:46" s="190" customFormat="1" ht="15" customHeight="1" x14ac:dyDescent="0.2">
      <c r="A4720" s="104"/>
      <c r="B4720" s="104">
        <f>VLOOKUP(BJB!$F$9:$F$5599,Ctrl!$B$4:$C$399,2,0)</f>
        <v>16</v>
      </c>
      <c r="C4720" s="104">
        <f>VLOOKUP(BJB!$G$9:$G$5599,Ctrl!$E$4:$F$399,2,0)</f>
        <v>7</v>
      </c>
      <c r="D4720" s="219">
        <v>1</v>
      </c>
      <c r="E4720" s="104" t="str">
        <f>VLOOKUP(BJB!$F$9:$F$5599,Ctrl!$B$4:$D$399,3,0)</f>
        <v>I</v>
      </c>
      <c r="F4720" s="139" t="s">
        <v>10525</v>
      </c>
      <c r="G4720" s="139" t="s">
        <v>8020</v>
      </c>
      <c r="H4720" s="125"/>
      <c r="I4720" s="220">
        <f>IF(G4719=BJB!$G278,I4719+1,1)</f>
        <v>1</v>
      </c>
      <c r="J4720" s="912" t="s">
        <v>24538</v>
      </c>
      <c r="K4720" s="121" t="s">
        <v>7777</v>
      </c>
      <c r="L4720" s="104" t="s">
        <v>6477</v>
      </c>
      <c r="M4720" s="104" t="s">
        <v>8355</v>
      </c>
      <c r="N4720" s="120">
        <v>41169</v>
      </c>
      <c r="O4720" s="105">
        <v>85000000</v>
      </c>
      <c r="P4720" s="105" t="s">
        <v>17486</v>
      </c>
      <c r="Q4720" s="120">
        <v>42075</v>
      </c>
      <c r="R4720" s="105">
        <v>42261321</v>
      </c>
      <c r="S4720" s="146" t="s">
        <v>8363</v>
      </c>
      <c r="T4720" s="109">
        <v>42212</v>
      </c>
      <c r="U4720" s="141">
        <v>28365731</v>
      </c>
      <c r="V4720" s="109">
        <v>42212</v>
      </c>
      <c r="W4720" s="141">
        <v>28365731</v>
      </c>
      <c r="X4720" s="141">
        <v>0</v>
      </c>
      <c r="Y4720" s="141">
        <v>0</v>
      </c>
      <c r="Z4720" s="141">
        <v>0</v>
      </c>
      <c r="AA4720" s="114">
        <v>0</v>
      </c>
      <c r="AB4720" s="114"/>
      <c r="AC4720" s="132"/>
      <c r="AD4720" s="141"/>
      <c r="AE4720" s="106">
        <v>0</v>
      </c>
      <c r="AF4720" s="106">
        <v>0</v>
      </c>
      <c r="AG4720" s="106">
        <v>0</v>
      </c>
      <c r="AH4720" s="106"/>
      <c r="AI4720" s="106"/>
      <c r="AJ4720" s="106"/>
      <c r="AK4720" s="106"/>
      <c r="AL4720" s="106"/>
      <c r="AM4720" s="106"/>
      <c r="AN4720" s="114">
        <f t="shared" si="146"/>
        <v>0</v>
      </c>
      <c r="AO4720" s="114">
        <f t="shared" si="147"/>
        <v>28365731</v>
      </c>
      <c r="AP4720" s="114"/>
      <c r="AQ4720" s="114"/>
      <c r="AR4720" s="114"/>
      <c r="AS4720" s="114"/>
    </row>
    <row r="4721" spans="1:46" s="190" customFormat="1" ht="15" customHeight="1" x14ac:dyDescent="0.2">
      <c r="A4721" s="104"/>
      <c r="B4721" s="104">
        <f>VLOOKUP(BJB!$F$9:$F$5599,Ctrl!$B$4:$C$399,2,0)</f>
        <v>16</v>
      </c>
      <c r="C4721" s="104">
        <f>VLOOKUP(BJB!$G$9:$G$5599,Ctrl!$E$4:$F$399,2,0)</f>
        <v>7</v>
      </c>
      <c r="D4721" s="219">
        <v>1</v>
      </c>
      <c r="E4721" s="104" t="str">
        <f>VLOOKUP(BJB!$F$9:$F$5599,Ctrl!$B$4:$D$399,3,0)</f>
        <v>I</v>
      </c>
      <c r="F4721" s="139" t="s">
        <v>10525</v>
      </c>
      <c r="G4721" s="139" t="s">
        <v>8020</v>
      </c>
      <c r="H4721" s="684">
        <v>1121012000530</v>
      </c>
      <c r="I4721" s="220">
        <f>IF(G4720=BJB!$G279,I4720+1,1)</f>
        <v>1</v>
      </c>
      <c r="J4721" s="912" t="s">
        <v>24539</v>
      </c>
      <c r="K4721" s="121" t="s">
        <v>3628</v>
      </c>
      <c r="L4721" s="104" t="s">
        <v>6477</v>
      </c>
      <c r="M4721" s="104" t="s">
        <v>8456</v>
      </c>
      <c r="N4721" s="120">
        <v>41235</v>
      </c>
      <c r="O4721" s="105">
        <v>75000000</v>
      </c>
      <c r="P4721" s="105" t="s">
        <v>17487</v>
      </c>
      <c r="Q4721" s="120">
        <v>41803</v>
      </c>
      <c r="R4721" s="105">
        <v>88956314</v>
      </c>
      <c r="S4721" s="146" t="s">
        <v>8476</v>
      </c>
      <c r="T4721" s="109">
        <v>42275</v>
      </c>
      <c r="U4721" s="141">
        <v>52077423</v>
      </c>
      <c r="V4721" s="109">
        <v>42275</v>
      </c>
      <c r="W4721" s="141">
        <v>52077423</v>
      </c>
      <c r="X4721" s="141">
        <v>0</v>
      </c>
      <c r="Y4721" s="141">
        <v>0</v>
      </c>
      <c r="Z4721" s="141">
        <v>0</v>
      </c>
      <c r="AA4721" s="114">
        <v>795395</v>
      </c>
      <c r="AB4721" s="114"/>
      <c r="AC4721" s="132"/>
      <c r="AD4721" s="141"/>
      <c r="AE4721" s="106">
        <v>0</v>
      </c>
      <c r="AF4721" s="106">
        <v>0</v>
      </c>
      <c r="AG4721" s="106">
        <v>0</v>
      </c>
      <c r="AH4721" s="106"/>
      <c r="AI4721" s="106"/>
      <c r="AJ4721" s="106"/>
      <c r="AK4721" s="106"/>
      <c r="AL4721" s="106"/>
      <c r="AM4721" s="106"/>
      <c r="AN4721" s="114">
        <f t="shared" si="146"/>
        <v>795395</v>
      </c>
      <c r="AO4721" s="114">
        <f t="shared" si="147"/>
        <v>51282028</v>
      </c>
      <c r="AP4721" s="114"/>
      <c r="AQ4721" s="114"/>
      <c r="AR4721" s="114"/>
      <c r="AS4721" s="114"/>
    </row>
    <row r="4722" spans="1:46" s="190" customFormat="1" ht="15" customHeight="1" x14ac:dyDescent="0.2">
      <c r="A4722" s="104"/>
      <c r="B4722" s="104">
        <f>VLOOKUP(BJB!$F$9:$F$5599,Ctrl!$B$4:$C$399,2,0)</f>
        <v>16</v>
      </c>
      <c r="C4722" s="104">
        <f>VLOOKUP(BJB!$G$9:$G$5599,Ctrl!$E$4:$F$399,2,0)</f>
        <v>7</v>
      </c>
      <c r="D4722" s="219">
        <v>1</v>
      </c>
      <c r="E4722" s="104" t="str">
        <f>VLOOKUP(BJB!$F$9:$F$5599,Ctrl!$B$4:$D$399,3,0)</f>
        <v>I</v>
      </c>
      <c r="F4722" s="139" t="s">
        <v>10525</v>
      </c>
      <c r="G4722" s="139" t="s">
        <v>8020</v>
      </c>
      <c r="H4722" s="125">
        <v>1130118000828</v>
      </c>
      <c r="I4722" s="220">
        <f>IF(G4721=BJB!$G280,I4721+1,1)</f>
        <v>1</v>
      </c>
      <c r="J4722" s="912" t="s">
        <v>24540</v>
      </c>
      <c r="K4722" s="121" t="s">
        <v>8439</v>
      </c>
      <c r="L4722" s="104" t="s">
        <v>6477</v>
      </c>
      <c r="M4722" s="104" t="s">
        <v>5729</v>
      </c>
      <c r="N4722" s="120">
        <v>41351</v>
      </c>
      <c r="O4722" s="105">
        <v>250000000</v>
      </c>
      <c r="P4722" s="105" t="s">
        <v>6222</v>
      </c>
      <c r="Q4722" s="120" t="s">
        <v>6222</v>
      </c>
      <c r="R4722" s="890">
        <v>0</v>
      </c>
      <c r="S4722" s="146" t="s">
        <v>8476</v>
      </c>
      <c r="T4722" s="109">
        <v>42275</v>
      </c>
      <c r="U4722" s="141">
        <v>97222227</v>
      </c>
      <c r="V4722" s="109" t="s">
        <v>6222</v>
      </c>
      <c r="W4722" s="141">
        <v>0</v>
      </c>
      <c r="X4722" s="141">
        <v>0</v>
      </c>
      <c r="Y4722" s="141">
        <v>0</v>
      </c>
      <c r="Z4722" s="141">
        <v>0</v>
      </c>
      <c r="AA4722" s="114">
        <v>2567894</v>
      </c>
      <c r="AB4722" s="114"/>
      <c r="AC4722" s="132"/>
      <c r="AD4722" s="141"/>
      <c r="AE4722" s="106">
        <v>0</v>
      </c>
      <c r="AF4722" s="106">
        <v>0</v>
      </c>
      <c r="AG4722" s="106">
        <v>0</v>
      </c>
      <c r="AH4722" s="106"/>
      <c r="AI4722" s="106"/>
      <c r="AJ4722" s="106"/>
      <c r="AK4722" s="106"/>
      <c r="AL4722" s="106"/>
      <c r="AM4722" s="106"/>
      <c r="AN4722" s="114">
        <f t="shared" si="146"/>
        <v>2567894</v>
      </c>
      <c r="AO4722" s="114">
        <f t="shared" si="147"/>
        <v>94654333</v>
      </c>
      <c r="AP4722" s="114"/>
      <c r="AQ4722" s="114"/>
      <c r="AR4722" s="114"/>
      <c r="AS4722" s="114"/>
    </row>
    <row r="4723" spans="1:46" s="190" customFormat="1" ht="15" customHeight="1" x14ac:dyDescent="0.2">
      <c r="A4723" s="104"/>
      <c r="B4723" s="104">
        <f>VLOOKUP(BJB!$F$9:$F$5599,Ctrl!$B$4:$C$399,2,0)</f>
        <v>16</v>
      </c>
      <c r="C4723" s="104">
        <f>VLOOKUP(BJB!$G$9:$G$5599,Ctrl!$E$4:$F$399,2,0)</f>
        <v>7</v>
      </c>
      <c r="D4723" s="219">
        <v>1</v>
      </c>
      <c r="E4723" s="104" t="str">
        <f>VLOOKUP(BJB!$F$9:$F$5599,Ctrl!$B$4:$D$399,3,0)</f>
        <v>I</v>
      </c>
      <c r="F4723" s="139" t="s">
        <v>10525</v>
      </c>
      <c r="G4723" s="256" t="s">
        <v>8020</v>
      </c>
      <c r="H4723" s="258"/>
      <c r="I4723" s="259">
        <f>IF(G4722=BJB!$G281,I4722+1,1)</f>
        <v>1</v>
      </c>
      <c r="J4723" s="912" t="s">
        <v>24541</v>
      </c>
      <c r="K4723" s="108" t="s">
        <v>8440</v>
      </c>
      <c r="L4723" s="104" t="s">
        <v>6477</v>
      </c>
      <c r="M4723" s="104" t="s">
        <v>8457</v>
      </c>
      <c r="N4723" s="120">
        <v>41390</v>
      </c>
      <c r="O4723" s="105">
        <v>150000000</v>
      </c>
      <c r="P4723" s="105" t="s">
        <v>17488</v>
      </c>
      <c r="Q4723" s="120">
        <v>41836</v>
      </c>
      <c r="R4723" s="105">
        <v>125000000</v>
      </c>
      <c r="S4723" s="146" t="s">
        <v>8476</v>
      </c>
      <c r="T4723" s="109">
        <v>42275</v>
      </c>
      <c r="U4723" s="141">
        <v>87500000</v>
      </c>
      <c r="V4723" s="109">
        <v>42275</v>
      </c>
      <c r="W4723" s="141">
        <v>87500000</v>
      </c>
      <c r="X4723" s="141">
        <v>0</v>
      </c>
      <c r="Y4723" s="141">
        <v>0</v>
      </c>
      <c r="Z4723" s="141">
        <v>0</v>
      </c>
      <c r="AA4723" s="114">
        <v>0</v>
      </c>
      <c r="AB4723" s="114"/>
      <c r="AC4723" s="132"/>
      <c r="AD4723" s="141"/>
      <c r="AE4723" s="106">
        <v>0</v>
      </c>
      <c r="AF4723" s="106">
        <v>0</v>
      </c>
      <c r="AG4723" s="106">
        <v>0</v>
      </c>
      <c r="AH4723" s="106"/>
      <c r="AI4723" s="106"/>
      <c r="AJ4723" s="106"/>
      <c r="AK4723" s="106"/>
      <c r="AL4723" s="106"/>
      <c r="AM4723" s="106"/>
      <c r="AN4723" s="114">
        <f t="shared" si="146"/>
        <v>0</v>
      </c>
      <c r="AO4723" s="114">
        <f t="shared" si="147"/>
        <v>87500000</v>
      </c>
      <c r="AP4723" s="114"/>
      <c r="AQ4723" s="114"/>
      <c r="AR4723" s="114"/>
      <c r="AS4723" s="114"/>
    </row>
    <row r="4724" spans="1:46" s="190" customFormat="1" ht="15" customHeight="1" x14ac:dyDescent="0.2">
      <c r="A4724" s="104"/>
      <c r="B4724" s="104">
        <f>VLOOKUP(BJB!$F$9:$F$5599,Ctrl!$B$4:$C$399,2,0)</f>
        <v>16</v>
      </c>
      <c r="C4724" s="104">
        <f>VLOOKUP(BJB!$G$9:$G$5599,Ctrl!$E$4:$F$399,2,0)</f>
        <v>7</v>
      </c>
      <c r="D4724" s="219">
        <v>1</v>
      </c>
      <c r="E4724" s="104" t="str">
        <f>VLOOKUP(BJB!$F$9:$F$5599,Ctrl!$B$4:$D$399,3,0)</f>
        <v>I</v>
      </c>
      <c r="F4724" s="139" t="s">
        <v>10525</v>
      </c>
      <c r="G4724" s="256" t="s">
        <v>8020</v>
      </c>
      <c r="H4724" s="258"/>
      <c r="I4724" s="259">
        <f>IF(G4723=BJB!$G282,I4723+1,1)</f>
        <v>1</v>
      </c>
      <c r="J4724" s="912" t="s">
        <v>24542</v>
      </c>
      <c r="K4724" s="108" t="s">
        <v>8441</v>
      </c>
      <c r="L4724" s="104" t="s">
        <v>6477</v>
      </c>
      <c r="M4724" s="104" t="s">
        <v>8458</v>
      </c>
      <c r="N4724" s="120">
        <v>41271</v>
      </c>
      <c r="O4724" s="105">
        <v>150000000</v>
      </c>
      <c r="P4724" s="105" t="s">
        <v>17489</v>
      </c>
      <c r="Q4724" s="120">
        <v>41835</v>
      </c>
      <c r="R4724" s="105">
        <v>132500000</v>
      </c>
      <c r="S4724" s="146" t="s">
        <v>8476</v>
      </c>
      <c r="T4724" s="109">
        <v>42275</v>
      </c>
      <c r="U4724" s="141">
        <v>92750000</v>
      </c>
      <c r="V4724" s="109">
        <v>42275</v>
      </c>
      <c r="W4724" s="141">
        <v>92750000</v>
      </c>
      <c r="X4724" s="141">
        <v>0</v>
      </c>
      <c r="Y4724" s="141">
        <v>0</v>
      </c>
      <c r="Z4724" s="141">
        <v>0</v>
      </c>
      <c r="AA4724" s="114">
        <v>0</v>
      </c>
      <c r="AB4724" s="114"/>
      <c r="AC4724" s="132"/>
      <c r="AD4724" s="141"/>
      <c r="AE4724" s="106">
        <v>0</v>
      </c>
      <c r="AF4724" s="106">
        <v>0</v>
      </c>
      <c r="AG4724" s="106">
        <v>0</v>
      </c>
      <c r="AH4724" s="106"/>
      <c r="AI4724" s="106"/>
      <c r="AJ4724" s="106"/>
      <c r="AK4724" s="106"/>
      <c r="AL4724" s="106"/>
      <c r="AM4724" s="106"/>
      <c r="AN4724" s="114">
        <f t="shared" si="146"/>
        <v>0</v>
      </c>
      <c r="AO4724" s="114">
        <f t="shared" si="147"/>
        <v>92750000</v>
      </c>
      <c r="AP4724" s="114"/>
      <c r="AQ4724" s="114"/>
      <c r="AR4724" s="114"/>
      <c r="AS4724" s="114"/>
    </row>
    <row r="4725" spans="1:46" s="190" customFormat="1" ht="15" customHeight="1" x14ac:dyDescent="0.2">
      <c r="A4725" s="104"/>
      <c r="B4725" s="104">
        <f>VLOOKUP(BJB!$F$9:$F$5599,Ctrl!$B$4:$C$399,2,0)</f>
        <v>16</v>
      </c>
      <c r="C4725" s="104">
        <f>VLOOKUP(BJB!$G$9:$G$5599,Ctrl!$E$4:$F$399,2,0)</f>
        <v>7</v>
      </c>
      <c r="D4725" s="219">
        <v>1</v>
      </c>
      <c r="E4725" s="104" t="str">
        <f>VLOOKUP(BJB!$F$9:$F$5599,Ctrl!$B$4:$D$399,3,0)</f>
        <v>I</v>
      </c>
      <c r="F4725" s="139" t="s">
        <v>10525</v>
      </c>
      <c r="G4725" s="256" t="s">
        <v>8020</v>
      </c>
      <c r="H4725" s="893" t="s">
        <v>18626</v>
      </c>
      <c r="I4725" s="259">
        <f>IF(G4724=BJB!$G283,I4724+1,1)</f>
        <v>1</v>
      </c>
      <c r="J4725" s="891" t="s">
        <v>18548</v>
      </c>
      <c r="K4725" s="108" t="s">
        <v>8442</v>
      </c>
      <c r="L4725" s="104" t="s">
        <v>6477</v>
      </c>
      <c r="M4725" s="104" t="s">
        <v>8457</v>
      </c>
      <c r="N4725" s="120">
        <v>41390</v>
      </c>
      <c r="O4725" s="105">
        <v>50000000</v>
      </c>
      <c r="P4725" s="105" t="s">
        <v>17490</v>
      </c>
      <c r="Q4725" s="120">
        <v>42010</v>
      </c>
      <c r="R4725" s="105">
        <v>36207759</v>
      </c>
      <c r="S4725" s="146" t="s">
        <v>8477</v>
      </c>
      <c r="T4725" s="109">
        <v>42255</v>
      </c>
      <c r="U4725" s="141">
        <v>23595431</v>
      </c>
      <c r="V4725" s="109">
        <v>42255</v>
      </c>
      <c r="W4725" s="141">
        <v>23595431</v>
      </c>
      <c r="X4725" s="141">
        <v>0</v>
      </c>
      <c r="Y4725" s="141">
        <v>0</v>
      </c>
      <c r="Z4725" s="141">
        <v>0</v>
      </c>
      <c r="AA4725" s="114">
        <v>4103984</v>
      </c>
      <c r="AB4725" s="114">
        <v>405928</v>
      </c>
      <c r="AC4725" s="132"/>
      <c r="AD4725" s="141"/>
      <c r="AE4725" s="106">
        <v>0</v>
      </c>
      <c r="AF4725" s="106">
        <v>818552</v>
      </c>
      <c r="AG4725" s="106">
        <v>0</v>
      </c>
      <c r="AH4725" s="222"/>
      <c r="AI4725" s="222"/>
      <c r="AJ4725" s="106"/>
      <c r="AK4725" s="106"/>
      <c r="AL4725" s="106"/>
      <c r="AM4725" s="106"/>
      <c r="AN4725" s="114">
        <f t="shared" si="146"/>
        <v>5328464</v>
      </c>
      <c r="AO4725" s="114">
        <f t="shared" si="147"/>
        <v>18266967</v>
      </c>
      <c r="AP4725" s="114"/>
      <c r="AQ4725" s="114"/>
      <c r="AR4725" s="114"/>
      <c r="AS4725" s="114"/>
    </row>
    <row r="4726" spans="1:46" s="190" customFormat="1" ht="15" customHeight="1" x14ac:dyDescent="0.2">
      <c r="A4726" s="104"/>
      <c r="B4726" s="104">
        <f>VLOOKUP(BJB!$F$9:$F$5599,Ctrl!$B$4:$C$399,2,0)</f>
        <v>16</v>
      </c>
      <c r="C4726" s="104">
        <f>VLOOKUP(BJB!$G$9:$G$5599,Ctrl!$E$4:$F$399,2,0)</f>
        <v>0</v>
      </c>
      <c r="D4726" s="219">
        <v>1</v>
      </c>
      <c r="E4726" s="104" t="str">
        <f>VLOOKUP(BJB!$F$9:$F$5599,Ctrl!$B$4:$D$399,3,0)</f>
        <v>I</v>
      </c>
      <c r="F4726" s="139" t="s">
        <v>10525</v>
      </c>
      <c r="G4726" s="256" t="s">
        <v>10255</v>
      </c>
      <c r="H4726" s="258"/>
      <c r="I4726" s="259" t="e">
        <f>IF(#REF!=BJB!$G31,#REF!+1,1)</f>
        <v>#REF!</v>
      </c>
      <c r="J4726" s="912" t="s">
        <v>24543</v>
      </c>
      <c r="K4726" s="108" t="s">
        <v>19330</v>
      </c>
      <c r="L4726" s="104" t="s">
        <v>7835</v>
      </c>
      <c r="M4726" s="104" t="s">
        <v>61</v>
      </c>
      <c r="N4726" s="120">
        <v>39667</v>
      </c>
      <c r="O4726" s="114">
        <v>380000000</v>
      </c>
      <c r="P4726" s="105" t="s">
        <v>6222</v>
      </c>
      <c r="Q4726" s="120" t="s">
        <v>6222</v>
      </c>
      <c r="R4726" s="890">
        <v>0</v>
      </c>
      <c r="S4726" s="108" t="s">
        <v>6788</v>
      </c>
      <c r="T4726" s="120">
        <v>39994</v>
      </c>
      <c r="U4726" s="114">
        <v>218835656</v>
      </c>
      <c r="V4726" s="109" t="s">
        <v>6222</v>
      </c>
      <c r="W4726" s="114">
        <v>218835656</v>
      </c>
      <c r="X4726" s="141">
        <v>0</v>
      </c>
      <c r="Y4726" s="141">
        <v>0</v>
      </c>
      <c r="Z4726" s="141">
        <v>0</v>
      </c>
      <c r="AA4726" s="114">
        <v>144742781</v>
      </c>
      <c r="AB4726" s="114"/>
      <c r="AC4726" s="114"/>
      <c r="AD4726" s="141"/>
      <c r="AE4726" s="106">
        <v>0</v>
      </c>
      <c r="AF4726" s="106">
        <v>0</v>
      </c>
      <c r="AG4726" s="106">
        <v>0</v>
      </c>
      <c r="AH4726" s="114"/>
      <c r="AI4726" s="222"/>
      <c r="AJ4726" s="114"/>
      <c r="AK4726" s="114"/>
      <c r="AL4726" s="114"/>
      <c r="AM4726" s="114"/>
      <c r="AN4726" s="114">
        <f t="shared" si="146"/>
        <v>144742781</v>
      </c>
      <c r="AO4726" s="114">
        <f t="shared" si="147"/>
        <v>74092875</v>
      </c>
      <c r="AP4726" s="114"/>
      <c r="AQ4726" s="114"/>
      <c r="AR4726" s="114"/>
      <c r="AS4726" s="114"/>
    </row>
    <row r="4727" spans="1:46" s="190" customFormat="1" ht="15" customHeight="1" x14ac:dyDescent="0.2">
      <c r="A4727" s="104"/>
      <c r="B4727" s="104">
        <f>VLOOKUP(BJB!$F$9:$F$5599,Ctrl!$B$4:$C$399,2,0)</f>
        <v>16</v>
      </c>
      <c r="C4727" s="104">
        <f>VLOOKUP(BJB!$G$9:$G$5599,Ctrl!$E$4:$F$399,2,0)</f>
        <v>1</v>
      </c>
      <c r="D4727" s="219">
        <v>1</v>
      </c>
      <c r="E4727" s="104" t="str">
        <f>VLOOKUP(BJB!$F$9:$F$5599,Ctrl!$B$4:$D$399,3,0)</f>
        <v>I</v>
      </c>
      <c r="F4727" s="139" t="s">
        <v>10525</v>
      </c>
      <c r="G4727" s="256" t="s">
        <v>153</v>
      </c>
      <c r="H4727" s="889" t="s">
        <v>14805</v>
      </c>
      <c r="I4727" s="259">
        <f>IF(G4726=BJB!$G102,I4726+1,1)</f>
        <v>1</v>
      </c>
      <c r="J4727" s="891" t="s">
        <v>18549</v>
      </c>
      <c r="K4727" s="108" t="s">
        <v>10989</v>
      </c>
      <c r="L4727" s="104" t="s">
        <v>6477</v>
      </c>
      <c r="M4727" s="104" t="s">
        <v>6106</v>
      </c>
      <c r="N4727" s="120">
        <v>41151</v>
      </c>
      <c r="O4727" s="105">
        <v>50000000</v>
      </c>
      <c r="P4727" s="105" t="s">
        <v>17491</v>
      </c>
      <c r="Q4727" s="120">
        <v>42249</v>
      </c>
      <c r="R4727" s="105">
        <v>30923284</v>
      </c>
      <c r="S4727" s="146" t="s">
        <v>8576</v>
      </c>
      <c r="T4727" s="109">
        <v>42299</v>
      </c>
      <c r="U4727" s="141">
        <v>21130932</v>
      </c>
      <c r="V4727" s="109">
        <v>42299</v>
      </c>
      <c r="W4727" s="141">
        <v>21130932</v>
      </c>
      <c r="X4727" s="141">
        <v>0</v>
      </c>
      <c r="Y4727" s="141">
        <v>0</v>
      </c>
      <c r="Z4727" s="141">
        <v>0</v>
      </c>
      <c r="AA4727" s="114">
        <v>13352095</v>
      </c>
      <c r="AB4727" s="114">
        <v>811877</v>
      </c>
      <c r="AC4727" s="132">
        <v>405938</v>
      </c>
      <c r="AD4727" s="141">
        <v>1299003</v>
      </c>
      <c r="AE4727" s="106">
        <v>0</v>
      </c>
      <c r="AF4727" s="106">
        <v>812920</v>
      </c>
      <c r="AG4727" s="106">
        <v>0</v>
      </c>
      <c r="AH4727" s="106"/>
      <c r="AI4727" s="222"/>
      <c r="AJ4727" s="106"/>
      <c r="AK4727" s="106"/>
      <c r="AL4727" s="106"/>
      <c r="AM4727" s="106"/>
      <c r="AN4727" s="114">
        <f t="shared" si="146"/>
        <v>16681833</v>
      </c>
      <c r="AO4727" s="114">
        <f t="shared" si="147"/>
        <v>4449099</v>
      </c>
      <c r="AP4727" s="114"/>
      <c r="AQ4727" s="114"/>
      <c r="AR4727" s="114"/>
      <c r="AS4727" s="114"/>
    </row>
    <row r="4728" spans="1:46" s="191" customFormat="1" ht="15" customHeight="1" x14ac:dyDescent="0.2">
      <c r="A4728" s="104"/>
      <c r="B4728" s="104">
        <f>VLOOKUP(BJB!$F$9:$F$5599,Ctrl!$B$4:$C$399,2,0)</f>
        <v>16</v>
      </c>
      <c r="C4728" s="104">
        <f>VLOOKUP(BJB!$G$9:$G$5599,Ctrl!$E$4:$F$399,2,0)</f>
        <v>6</v>
      </c>
      <c r="D4728" s="219">
        <v>1</v>
      </c>
      <c r="E4728" s="104" t="str">
        <f>VLOOKUP(BJB!$F$9:$F$5599,Ctrl!$B$4:$D$399,3,0)</f>
        <v>I</v>
      </c>
      <c r="F4728" s="139" t="s">
        <v>10525</v>
      </c>
      <c r="G4728" s="256" t="s">
        <v>6530</v>
      </c>
      <c r="H4728" s="889" t="s">
        <v>14806</v>
      </c>
      <c r="I4728" s="259" t="e">
        <f>IF(#REF!=BJB!$G196,#REF!+1,1)</f>
        <v>#REF!</v>
      </c>
      <c r="J4728" s="891" t="s">
        <v>18550</v>
      </c>
      <c r="K4728" s="108" t="s">
        <v>210</v>
      </c>
      <c r="L4728" s="227" t="s">
        <v>6477</v>
      </c>
      <c r="M4728" s="104" t="s">
        <v>211</v>
      </c>
      <c r="N4728" s="120">
        <v>41085</v>
      </c>
      <c r="O4728" s="107">
        <v>95000000</v>
      </c>
      <c r="P4728" s="105" t="s">
        <v>17492</v>
      </c>
      <c r="Q4728" s="120">
        <v>41499</v>
      </c>
      <c r="R4728" s="105">
        <v>107676692</v>
      </c>
      <c r="S4728" s="146" t="s">
        <v>196</v>
      </c>
      <c r="T4728" s="109">
        <v>41578</v>
      </c>
      <c r="U4728" s="141">
        <v>60273086</v>
      </c>
      <c r="V4728" s="109">
        <v>41575</v>
      </c>
      <c r="W4728" s="141">
        <v>60273086</v>
      </c>
      <c r="X4728" s="141">
        <v>0</v>
      </c>
      <c r="Y4728" s="141">
        <v>0</v>
      </c>
      <c r="Z4728" s="141">
        <v>0</v>
      </c>
      <c r="AA4728" s="150">
        <v>20151903</v>
      </c>
      <c r="AB4728" s="150"/>
      <c r="AC4728" s="132">
        <v>774940</v>
      </c>
      <c r="AD4728" s="141">
        <v>815726</v>
      </c>
      <c r="AE4728" s="106">
        <v>0</v>
      </c>
      <c r="AF4728" s="106">
        <v>1223589</v>
      </c>
      <c r="AG4728" s="106">
        <v>0</v>
      </c>
      <c r="AH4728" s="222"/>
      <c r="AI4728" s="141"/>
      <c r="AJ4728" s="141"/>
      <c r="AK4728" s="154"/>
      <c r="AL4728" s="141"/>
      <c r="AM4728" s="141"/>
      <c r="AN4728" s="114">
        <f t="shared" si="146"/>
        <v>22966158</v>
      </c>
      <c r="AO4728" s="114">
        <f t="shared" si="147"/>
        <v>37306928</v>
      </c>
      <c r="AP4728" s="114"/>
      <c r="AQ4728" s="114"/>
      <c r="AR4728" s="114"/>
      <c r="AS4728" s="114"/>
      <c r="AT4728" s="190"/>
    </row>
    <row r="4729" spans="1:46" s="190" customFormat="1" ht="15" customHeight="1" x14ac:dyDescent="0.2">
      <c r="A4729" s="104"/>
      <c r="B4729" s="104">
        <f>VLOOKUP(BJB!$F$9:$F$5599,Ctrl!$B$4:$C$399,2,0)</f>
        <v>16</v>
      </c>
      <c r="C4729" s="104">
        <f>VLOOKUP(BJB!$G$9:$G$5599,Ctrl!$E$4:$F$399,2,0)</f>
        <v>9</v>
      </c>
      <c r="D4729" s="219">
        <v>1</v>
      </c>
      <c r="E4729" s="104" t="str">
        <f>VLOOKUP(BJB!$F$9:$F$5599,Ctrl!$B$4:$D$399,3,0)</f>
        <v>I</v>
      </c>
      <c r="F4729" s="139" t="s">
        <v>10525</v>
      </c>
      <c r="G4729" s="256" t="s">
        <v>10293</v>
      </c>
      <c r="H4729" s="258" t="s">
        <v>7578</v>
      </c>
      <c r="I4729" s="259">
        <f>IF(G4728=BJB!$G118,I4728+1,1)</f>
        <v>1</v>
      </c>
      <c r="J4729" s="891" t="s">
        <v>18551</v>
      </c>
      <c r="K4729" s="108" t="s">
        <v>221</v>
      </c>
      <c r="L4729" s="104" t="s">
        <v>6477</v>
      </c>
      <c r="M4729" s="109" t="s">
        <v>222</v>
      </c>
      <c r="N4729" s="109">
        <v>39777</v>
      </c>
      <c r="O4729" s="114">
        <v>80000000</v>
      </c>
      <c r="P4729" s="105" t="s">
        <v>17493</v>
      </c>
      <c r="Q4729" s="120" t="s">
        <v>17494</v>
      </c>
      <c r="R4729" s="105">
        <v>34450000</v>
      </c>
      <c r="S4729" s="108" t="s">
        <v>6810</v>
      </c>
      <c r="T4729" s="109">
        <v>40287</v>
      </c>
      <c r="U4729" s="114">
        <v>45496836</v>
      </c>
      <c r="V4729" s="109">
        <v>40287</v>
      </c>
      <c r="W4729" s="141">
        <v>45496836</v>
      </c>
      <c r="X4729" s="141">
        <v>0</v>
      </c>
      <c r="Y4729" s="141">
        <v>0</v>
      </c>
      <c r="Z4729" s="141">
        <v>0</v>
      </c>
      <c r="AA4729" s="114">
        <v>37920735</v>
      </c>
      <c r="AB4729" s="114">
        <v>1500000</v>
      </c>
      <c r="AC4729" s="132">
        <v>500000</v>
      </c>
      <c r="AD4729" s="141">
        <v>500000</v>
      </c>
      <c r="AE4729" s="106">
        <v>500000</v>
      </c>
      <c r="AF4729" s="106">
        <v>500000</v>
      </c>
      <c r="AG4729" s="106">
        <v>0</v>
      </c>
      <c r="AH4729" s="222"/>
      <c r="AI4729" s="222"/>
      <c r="AJ4729" s="114"/>
      <c r="AK4729" s="135"/>
      <c r="AL4729" s="114"/>
      <c r="AM4729" s="114"/>
      <c r="AN4729" s="114">
        <f t="shared" si="146"/>
        <v>41420735</v>
      </c>
      <c r="AO4729" s="114">
        <f t="shared" si="147"/>
        <v>4076101</v>
      </c>
      <c r="AP4729" s="114"/>
      <c r="AQ4729" s="114"/>
      <c r="AR4729" s="114"/>
      <c r="AS4729" s="114"/>
    </row>
    <row r="4730" spans="1:46" s="190" customFormat="1" ht="15" customHeight="1" x14ac:dyDescent="0.2">
      <c r="A4730" s="104"/>
      <c r="B4730" s="104">
        <f>VLOOKUP(BJB!$F$9:$F$5599,Ctrl!$B$4:$C$399,2,0)</f>
        <v>16</v>
      </c>
      <c r="C4730" s="104">
        <f>VLOOKUP(BJB!$G$9:$G$5599,Ctrl!$E$4:$F$399,2,0)</f>
        <v>4</v>
      </c>
      <c r="D4730" s="219">
        <v>1</v>
      </c>
      <c r="E4730" s="104" t="str">
        <f>VLOOKUP(BJB!$F$9:$F$5599,Ctrl!$B$4:$D$399,3,0)</f>
        <v>I</v>
      </c>
      <c r="F4730" s="139" t="s">
        <v>10525</v>
      </c>
      <c r="G4730" s="139" t="s">
        <v>6570</v>
      </c>
      <c r="H4730" s="889" t="s">
        <v>14807</v>
      </c>
      <c r="I4730" s="259">
        <f>IF(G4729=BJB!$G273,I4729+1,1)</f>
        <v>1</v>
      </c>
      <c r="J4730" s="891" t="s">
        <v>18552</v>
      </c>
      <c r="K4730" s="108" t="s">
        <v>7812</v>
      </c>
      <c r="L4730" s="104" t="s">
        <v>6477</v>
      </c>
      <c r="M4730" s="104" t="s">
        <v>7874</v>
      </c>
      <c r="N4730" s="120">
        <v>41347</v>
      </c>
      <c r="O4730" s="105">
        <v>150000000</v>
      </c>
      <c r="P4730" s="105" t="s">
        <v>17495</v>
      </c>
      <c r="Q4730" s="120">
        <v>42067</v>
      </c>
      <c r="R4730" s="105">
        <v>118170502</v>
      </c>
      <c r="S4730" s="146" t="s">
        <v>7939</v>
      </c>
      <c r="T4730" s="109">
        <v>42114</v>
      </c>
      <c r="U4730" s="141">
        <v>82719351</v>
      </c>
      <c r="V4730" s="109">
        <v>42114</v>
      </c>
      <c r="W4730" s="141">
        <v>82719351</v>
      </c>
      <c r="X4730" s="141">
        <v>0</v>
      </c>
      <c r="Y4730" s="141">
        <v>0</v>
      </c>
      <c r="Z4730" s="141">
        <v>0</v>
      </c>
      <c r="AA4730" s="114">
        <v>16238981</v>
      </c>
      <c r="AB4730" s="114">
        <v>854848</v>
      </c>
      <c r="AC4730" s="132"/>
      <c r="AD4730" s="141">
        <v>846163</v>
      </c>
      <c r="AE4730" s="106">
        <v>850719</v>
      </c>
      <c r="AF4730" s="106">
        <v>1705714</v>
      </c>
      <c r="AG4730" s="106">
        <v>0</v>
      </c>
      <c r="AH4730" s="222"/>
      <c r="AI4730" s="141"/>
      <c r="AJ4730" s="141"/>
      <c r="AK4730" s="116"/>
      <c r="AL4730" s="141"/>
      <c r="AM4730" s="141"/>
      <c r="AN4730" s="114">
        <f t="shared" si="146"/>
        <v>20496425</v>
      </c>
      <c r="AO4730" s="114">
        <f t="shared" si="147"/>
        <v>62222926</v>
      </c>
      <c r="AP4730" s="114"/>
      <c r="AQ4730" s="114"/>
      <c r="AR4730" s="114"/>
      <c r="AS4730" s="114"/>
    </row>
    <row r="4731" spans="1:46" s="190" customFormat="1" ht="15" customHeight="1" x14ac:dyDescent="0.2">
      <c r="A4731" s="104"/>
      <c r="B4731" s="104">
        <f>VLOOKUP(BJB!$F$9:$F$5599,Ctrl!$B$4:$C$399,2,0)</f>
        <v>16</v>
      </c>
      <c r="C4731" s="104">
        <f>VLOOKUP(BJB!$G$9:$G$5599,Ctrl!$E$4:$F$399,2,0)</f>
        <v>1</v>
      </c>
      <c r="D4731" s="219">
        <v>1</v>
      </c>
      <c r="E4731" s="104" t="str">
        <f>VLOOKUP(BJB!$F$9:$F$5599,Ctrl!$B$4:$D$399,3,0)</f>
        <v>I</v>
      </c>
      <c r="F4731" s="139" t="s">
        <v>10525</v>
      </c>
      <c r="G4731" s="256" t="s">
        <v>153</v>
      </c>
      <c r="H4731" s="258" t="s">
        <v>6342</v>
      </c>
      <c r="I4731" s="259">
        <f>IF(G4730=BJB!$G85,I4730+1,1)</f>
        <v>1</v>
      </c>
      <c r="J4731" s="912" t="s">
        <v>24544</v>
      </c>
      <c r="K4731" s="108" t="s">
        <v>5276</v>
      </c>
      <c r="L4731" s="104" t="s">
        <v>6477</v>
      </c>
      <c r="M4731" s="104" t="s">
        <v>5277</v>
      </c>
      <c r="N4731" s="120">
        <v>41151</v>
      </c>
      <c r="O4731" s="105">
        <v>20000000</v>
      </c>
      <c r="P4731" s="105" t="s">
        <v>17496</v>
      </c>
      <c r="Q4731" s="120">
        <v>41614</v>
      </c>
      <c r="R4731" s="105">
        <v>16851991</v>
      </c>
      <c r="S4731" s="146" t="s">
        <v>5086</v>
      </c>
      <c r="T4731" s="109">
        <v>41729</v>
      </c>
      <c r="U4731" s="112">
        <v>11796394</v>
      </c>
      <c r="V4731" s="109">
        <v>41699</v>
      </c>
      <c r="W4731" s="141">
        <v>11796394</v>
      </c>
      <c r="X4731" s="141">
        <v>0</v>
      </c>
      <c r="Y4731" s="141">
        <v>0</v>
      </c>
      <c r="Z4731" s="141">
        <v>0</v>
      </c>
      <c r="AA4731" s="114">
        <v>11329473</v>
      </c>
      <c r="AB4731" s="114"/>
      <c r="AC4731" s="132"/>
      <c r="AD4731" s="141"/>
      <c r="AE4731" s="106">
        <v>0</v>
      </c>
      <c r="AF4731" s="106">
        <v>0</v>
      </c>
      <c r="AG4731" s="106">
        <v>0</v>
      </c>
      <c r="AH4731" s="113"/>
      <c r="AI4731" s="222"/>
      <c r="AJ4731" s="230"/>
      <c r="AK4731" s="119"/>
      <c r="AL4731" s="112"/>
      <c r="AM4731" s="112"/>
      <c r="AN4731" s="114">
        <f t="shared" si="146"/>
        <v>11329473</v>
      </c>
      <c r="AO4731" s="114">
        <f t="shared" si="147"/>
        <v>466921</v>
      </c>
      <c r="AP4731" s="114"/>
      <c r="AQ4731" s="114"/>
      <c r="AR4731" s="114"/>
      <c r="AS4731" s="114"/>
    </row>
    <row r="4732" spans="1:46" s="190" customFormat="1" ht="15" customHeight="1" x14ac:dyDescent="0.2">
      <c r="A4732" s="104"/>
      <c r="B4732" s="104">
        <f>VLOOKUP(BJB!$F$9:$F$5599,Ctrl!$B$4:$C$399,2,0)</f>
        <v>16</v>
      </c>
      <c r="C4732" s="104">
        <f>VLOOKUP(BJB!$G$9:$G$5599,Ctrl!$E$4:$F$399,2,0)</f>
        <v>1</v>
      </c>
      <c r="D4732" s="219">
        <v>1</v>
      </c>
      <c r="E4732" s="104" t="str">
        <f>VLOOKUP(BJB!$F$9:$F$5599,Ctrl!$B$4:$D$399,3,0)</f>
        <v>I</v>
      </c>
      <c r="F4732" s="139" t="s">
        <v>10525</v>
      </c>
      <c r="G4732" s="139" t="s">
        <v>153</v>
      </c>
      <c r="H4732" s="258" t="s">
        <v>7576</v>
      </c>
      <c r="I4732" s="259">
        <f>IF(G4731=BJB!$G100,I4731+1,1)</f>
        <v>1</v>
      </c>
      <c r="J4732" s="891" t="s">
        <v>18553</v>
      </c>
      <c r="K4732" s="108" t="s">
        <v>6442</v>
      </c>
      <c r="L4732" s="104" t="s">
        <v>6477</v>
      </c>
      <c r="M4732" s="104" t="s">
        <v>5872</v>
      </c>
      <c r="N4732" s="120">
        <v>41103</v>
      </c>
      <c r="O4732" s="107">
        <v>20000000</v>
      </c>
      <c r="P4732" s="105" t="s">
        <v>17497</v>
      </c>
      <c r="Q4732" s="120">
        <v>41807</v>
      </c>
      <c r="R4732" s="105">
        <v>20367939.25</v>
      </c>
      <c r="S4732" s="146" t="s">
        <v>6499</v>
      </c>
      <c r="T4732" s="109">
        <v>42051</v>
      </c>
      <c r="U4732" s="118">
        <v>13830890</v>
      </c>
      <c r="V4732" s="109">
        <v>42051</v>
      </c>
      <c r="W4732" s="141">
        <v>13830890</v>
      </c>
      <c r="X4732" s="141">
        <v>0</v>
      </c>
      <c r="Y4732" s="141">
        <v>0</v>
      </c>
      <c r="Z4732" s="141">
        <v>0</v>
      </c>
      <c r="AA4732" s="114">
        <v>3452394</v>
      </c>
      <c r="AB4732" s="114">
        <v>421024</v>
      </c>
      <c r="AC4732" s="132"/>
      <c r="AD4732" s="141">
        <v>421024</v>
      </c>
      <c r="AE4732" s="106">
        <v>421024</v>
      </c>
      <c r="AF4732" s="106">
        <v>421024</v>
      </c>
      <c r="AG4732" s="106">
        <v>0</v>
      </c>
      <c r="AH4732" s="114"/>
      <c r="AI4732" s="222"/>
      <c r="AJ4732" s="114"/>
      <c r="AK4732" s="135"/>
      <c r="AL4732" s="114"/>
      <c r="AM4732" s="114"/>
      <c r="AN4732" s="114">
        <f t="shared" si="146"/>
        <v>5136490</v>
      </c>
      <c r="AO4732" s="114">
        <f t="shared" si="147"/>
        <v>8694400</v>
      </c>
      <c r="AP4732" s="114"/>
      <c r="AQ4732" s="114"/>
      <c r="AR4732" s="114"/>
      <c r="AS4732" s="114"/>
    </row>
    <row r="4733" spans="1:46" s="190" customFormat="1" ht="15" customHeight="1" x14ac:dyDescent="0.2">
      <c r="A4733" s="104"/>
      <c r="B4733" s="104">
        <f>VLOOKUP(BJB!$F$9:$F$5599,Ctrl!$B$4:$C$399,2,0)</f>
        <v>16</v>
      </c>
      <c r="C4733" s="104">
        <f>VLOOKUP(BJB!$G$9:$G$5599,Ctrl!$E$4:$F$399,2,0)</f>
        <v>1</v>
      </c>
      <c r="D4733" s="219">
        <v>1</v>
      </c>
      <c r="E4733" s="104" t="str">
        <f>VLOOKUP(BJB!$F$9:$F$5599,Ctrl!$B$4:$D$399,3,0)</f>
        <v>I</v>
      </c>
      <c r="F4733" s="139" t="s">
        <v>10525</v>
      </c>
      <c r="G4733" s="256" t="s">
        <v>153</v>
      </c>
      <c r="H4733" s="893" t="s">
        <v>17709</v>
      </c>
      <c r="I4733" s="259">
        <f>IF(G4732=BJB!$G97,I4732+1,1)</f>
        <v>1</v>
      </c>
      <c r="J4733" s="891" t="s">
        <v>18554</v>
      </c>
      <c r="K4733" s="108" t="s">
        <v>8060</v>
      </c>
      <c r="L4733" s="104" t="s">
        <v>6477</v>
      </c>
      <c r="M4733" s="104" t="s">
        <v>6106</v>
      </c>
      <c r="N4733" s="120">
        <v>41151</v>
      </c>
      <c r="O4733" s="105">
        <v>200000000</v>
      </c>
      <c r="P4733" s="105" t="s">
        <v>17498</v>
      </c>
      <c r="Q4733" s="120">
        <v>41928</v>
      </c>
      <c r="R4733" s="105">
        <v>258338911</v>
      </c>
      <c r="S4733" s="146" t="s">
        <v>8219</v>
      </c>
      <c r="T4733" s="109">
        <v>42150</v>
      </c>
      <c r="U4733" s="141">
        <v>140000000</v>
      </c>
      <c r="V4733" s="109">
        <v>42150</v>
      </c>
      <c r="W4733" s="141">
        <v>140000000</v>
      </c>
      <c r="X4733" s="141">
        <v>0</v>
      </c>
      <c r="Y4733" s="141">
        <v>0</v>
      </c>
      <c r="Z4733" s="141">
        <v>0</v>
      </c>
      <c r="AA4733" s="114">
        <v>4827828</v>
      </c>
      <c r="AB4733" s="114">
        <v>402319</v>
      </c>
      <c r="AC4733" s="132">
        <v>402319</v>
      </c>
      <c r="AD4733" s="141"/>
      <c r="AE4733" s="106">
        <v>402319</v>
      </c>
      <c r="AF4733" s="106">
        <v>402319</v>
      </c>
      <c r="AG4733" s="106">
        <v>0</v>
      </c>
      <c r="AH4733" s="106"/>
      <c r="AI4733" s="222"/>
      <c r="AJ4733" s="106"/>
      <c r="AK4733" s="106"/>
      <c r="AL4733" s="106"/>
      <c r="AM4733" s="106"/>
      <c r="AN4733" s="114">
        <f t="shared" si="146"/>
        <v>6437104</v>
      </c>
      <c r="AO4733" s="114">
        <f t="shared" si="147"/>
        <v>133562896</v>
      </c>
      <c r="AP4733" s="114"/>
      <c r="AQ4733" s="114"/>
      <c r="AR4733" s="114"/>
      <c r="AS4733" s="114"/>
      <c r="AT4733" s="191"/>
    </row>
    <row r="4734" spans="1:46" s="190" customFormat="1" ht="15" customHeight="1" x14ac:dyDescent="0.2">
      <c r="A4734" s="104"/>
      <c r="B4734" s="104">
        <f>VLOOKUP(BJB!$F$9:$F$5599,Ctrl!$B$4:$C$399,2,0)</f>
        <v>16</v>
      </c>
      <c r="C4734" s="104">
        <f>VLOOKUP(BJB!$G$9:$G$5599,Ctrl!$E$4:$F$399,2,0)</f>
        <v>1</v>
      </c>
      <c r="D4734" s="219">
        <v>1</v>
      </c>
      <c r="E4734" s="104" t="str">
        <f>VLOOKUP(BJB!$F$9:$F$5599,Ctrl!$B$4:$D$399,3,0)</f>
        <v>I</v>
      </c>
      <c r="F4734" s="139" t="s">
        <v>10525</v>
      </c>
      <c r="G4734" s="256" t="s">
        <v>153</v>
      </c>
      <c r="H4734" s="889" t="s">
        <v>14808</v>
      </c>
      <c r="I4734" s="259">
        <f>IF(G4733=BJB!$G101,I4733+1,1)</f>
        <v>1</v>
      </c>
      <c r="J4734" s="891" t="s">
        <v>18555</v>
      </c>
      <c r="K4734" s="108" t="s">
        <v>8436</v>
      </c>
      <c r="L4734" s="104" t="s">
        <v>6477</v>
      </c>
      <c r="M4734" s="104" t="s">
        <v>8455</v>
      </c>
      <c r="N4734" s="120">
        <v>41074</v>
      </c>
      <c r="O4734" s="105">
        <v>50000000</v>
      </c>
      <c r="P4734" s="105" t="s">
        <v>17499</v>
      </c>
      <c r="Q4734" s="120">
        <v>42198</v>
      </c>
      <c r="R4734" s="105">
        <v>26982497</v>
      </c>
      <c r="S4734" s="146" t="s">
        <v>8473</v>
      </c>
      <c r="T4734" s="109">
        <v>42272</v>
      </c>
      <c r="U4734" s="141">
        <v>18400971</v>
      </c>
      <c r="V4734" s="109">
        <v>42272</v>
      </c>
      <c r="W4734" s="141">
        <v>18400971</v>
      </c>
      <c r="X4734" s="141">
        <v>0</v>
      </c>
      <c r="Y4734" s="141">
        <v>0</v>
      </c>
      <c r="Z4734" s="141">
        <v>0</v>
      </c>
      <c r="AA4734" s="114">
        <v>3814141</v>
      </c>
      <c r="AB4734" s="114">
        <v>386160</v>
      </c>
      <c r="AC4734" s="132"/>
      <c r="AD4734" s="141">
        <v>401896</v>
      </c>
      <c r="AE4734" s="106">
        <v>317521</v>
      </c>
      <c r="AF4734" s="106">
        <v>0</v>
      </c>
      <c r="AG4734" s="106">
        <v>313479</v>
      </c>
      <c r="AH4734" s="106"/>
      <c r="AI4734" s="222"/>
      <c r="AJ4734" s="106"/>
      <c r="AK4734" s="106"/>
      <c r="AL4734" s="106"/>
      <c r="AM4734" s="106"/>
      <c r="AN4734" s="114">
        <f t="shared" si="146"/>
        <v>5233197</v>
      </c>
      <c r="AO4734" s="114">
        <f t="shared" si="147"/>
        <v>13167774</v>
      </c>
      <c r="AP4734" s="114"/>
      <c r="AQ4734" s="114"/>
      <c r="AR4734" s="114"/>
      <c r="AS4734" s="114"/>
      <c r="AT4734" s="191"/>
    </row>
    <row r="4735" spans="1:46" s="190" customFormat="1" ht="15" customHeight="1" x14ac:dyDescent="0.2">
      <c r="A4735" s="104"/>
      <c r="B4735" s="104">
        <f>VLOOKUP(BJB!$F$9:$F$5599,Ctrl!$B$4:$C$399,2,0)</f>
        <v>16</v>
      </c>
      <c r="C4735" s="104">
        <f>VLOOKUP(BJB!$G$9:$G$5599,Ctrl!$E$4:$F$399,2,0)</f>
        <v>6</v>
      </c>
      <c r="D4735" s="219">
        <v>1</v>
      </c>
      <c r="E4735" s="104" t="str">
        <f>VLOOKUP(BJB!$F$9:$F$5599,Ctrl!$B$4:$D$399,3,0)</f>
        <v>I</v>
      </c>
      <c r="F4735" s="139" t="s">
        <v>10525</v>
      </c>
      <c r="G4735" s="256" t="s">
        <v>6530</v>
      </c>
      <c r="H4735" s="893" t="s">
        <v>19302</v>
      </c>
      <c r="I4735" s="259">
        <f>IF(G4734=BJB!$G207,I4734+1,1)</f>
        <v>1</v>
      </c>
      <c r="J4735" s="912" t="s">
        <v>24545</v>
      </c>
      <c r="K4735" s="108" t="s">
        <v>5940</v>
      </c>
      <c r="L4735" s="227" t="s">
        <v>6477</v>
      </c>
      <c r="M4735" s="104" t="s">
        <v>5284</v>
      </c>
      <c r="N4735" s="128">
        <v>41213</v>
      </c>
      <c r="O4735" s="107">
        <v>200000000</v>
      </c>
      <c r="P4735" s="105" t="s">
        <v>17500</v>
      </c>
      <c r="Q4735" s="120">
        <v>41799</v>
      </c>
      <c r="R4735" s="105">
        <v>199638775</v>
      </c>
      <c r="S4735" s="146" t="s">
        <v>5938</v>
      </c>
      <c r="T4735" s="109">
        <v>41912</v>
      </c>
      <c r="U4735" s="141">
        <v>117531387</v>
      </c>
      <c r="V4735" s="109">
        <v>41883</v>
      </c>
      <c r="W4735" s="141">
        <v>117531387</v>
      </c>
      <c r="X4735" s="141">
        <v>0</v>
      </c>
      <c r="Y4735" s="141">
        <v>0</v>
      </c>
      <c r="Z4735" s="141">
        <v>0</v>
      </c>
      <c r="AA4735" s="150">
        <v>4113596</v>
      </c>
      <c r="AB4735" s="150"/>
      <c r="AC4735" s="132"/>
      <c r="AD4735" s="141"/>
      <c r="AE4735" s="106">
        <v>0</v>
      </c>
      <c r="AF4735" s="106">
        <v>0</v>
      </c>
      <c r="AG4735" s="106">
        <v>0</v>
      </c>
      <c r="AH4735" s="141"/>
      <c r="AI4735" s="141"/>
      <c r="AJ4735" s="141"/>
      <c r="AK4735" s="154"/>
      <c r="AL4735" s="141"/>
      <c r="AM4735" s="141"/>
      <c r="AN4735" s="114">
        <f t="shared" si="146"/>
        <v>4113596</v>
      </c>
      <c r="AO4735" s="114">
        <f t="shared" si="147"/>
        <v>113417791</v>
      </c>
      <c r="AP4735" s="114"/>
      <c r="AQ4735" s="114"/>
      <c r="AR4735" s="114"/>
      <c r="AS4735" s="114"/>
      <c r="AT4735" s="191"/>
    </row>
    <row r="4736" spans="1:46" s="190" customFormat="1" ht="15" customHeight="1" x14ac:dyDescent="0.2">
      <c r="A4736" s="104"/>
      <c r="B4736" s="104">
        <f>VLOOKUP(BJB!$F$9:$F$5599,Ctrl!$B$4:$C$399,2,0)</f>
        <v>16</v>
      </c>
      <c r="C4736" s="104">
        <f>VLOOKUP(BJB!$G$9:$G$5599,Ctrl!$E$4:$F$399,2,0)</f>
        <v>3</v>
      </c>
      <c r="D4736" s="219">
        <v>1</v>
      </c>
      <c r="E4736" s="104" t="str">
        <f>VLOOKUP(BJB!$F$9:$F$5599,Ctrl!$B$4:$D$399,3,0)</f>
        <v>I</v>
      </c>
      <c r="F4736" s="139" t="s">
        <v>10525</v>
      </c>
      <c r="G4736" s="256" t="s">
        <v>129</v>
      </c>
      <c r="H4736" s="258" t="s">
        <v>6741</v>
      </c>
      <c r="I4736" s="259">
        <f>IF(G4735=BJB!$G223,I4735+1,1)</f>
        <v>1</v>
      </c>
      <c r="J4736" s="891" t="s">
        <v>18556</v>
      </c>
      <c r="K4736" s="108" t="s">
        <v>3725</v>
      </c>
      <c r="L4736" s="227" t="s">
        <v>6477</v>
      </c>
      <c r="M4736" s="104" t="s">
        <v>5688</v>
      </c>
      <c r="N4736" s="120">
        <v>41234</v>
      </c>
      <c r="O4736" s="107">
        <v>130000000</v>
      </c>
      <c r="P4736" s="105" t="s">
        <v>17501</v>
      </c>
      <c r="Q4736" s="120">
        <v>41778</v>
      </c>
      <c r="R4736" s="105">
        <v>160884481</v>
      </c>
      <c r="S4736" s="146" t="s">
        <v>5563</v>
      </c>
      <c r="T4736" s="109">
        <v>41820</v>
      </c>
      <c r="U4736" s="114">
        <v>91000000</v>
      </c>
      <c r="V4736" s="109">
        <v>41791</v>
      </c>
      <c r="W4736" s="141">
        <v>91000000</v>
      </c>
      <c r="X4736" s="141">
        <v>0</v>
      </c>
      <c r="Y4736" s="141">
        <v>0</v>
      </c>
      <c r="Z4736" s="141">
        <v>0</v>
      </c>
      <c r="AA4736" s="114">
        <v>14509088</v>
      </c>
      <c r="AB4736" s="114">
        <v>381818</v>
      </c>
      <c r="AC4736" s="132">
        <v>381818</v>
      </c>
      <c r="AD4736" s="141">
        <v>381818</v>
      </c>
      <c r="AE4736" s="106">
        <v>381818</v>
      </c>
      <c r="AF4736" s="106">
        <v>381818</v>
      </c>
      <c r="AG4736" s="106">
        <v>381818</v>
      </c>
      <c r="AH4736" s="114"/>
      <c r="AI4736" s="222"/>
      <c r="AJ4736" s="230"/>
      <c r="AK4736" s="135"/>
      <c r="AL4736" s="114"/>
      <c r="AM4736" s="114"/>
      <c r="AN4736" s="114">
        <f t="shared" si="146"/>
        <v>16799996</v>
      </c>
      <c r="AO4736" s="114">
        <f t="shared" si="147"/>
        <v>74200004</v>
      </c>
      <c r="AP4736" s="114"/>
      <c r="AQ4736" s="114"/>
      <c r="AR4736" s="114"/>
      <c r="AS4736" s="114"/>
      <c r="AT4736" s="191"/>
    </row>
    <row r="4737" spans="1:46" s="190" customFormat="1" ht="15" customHeight="1" x14ac:dyDescent="0.2">
      <c r="A4737" s="104"/>
      <c r="B4737" s="104">
        <f>VLOOKUP(BJB!$F$9:$F$5599,Ctrl!$B$4:$C$399,2,0)</f>
        <v>16</v>
      </c>
      <c r="C4737" s="104">
        <f>VLOOKUP(BJB!$G$9:$G$5599,Ctrl!$E$4:$F$399,2,0)</f>
        <v>1</v>
      </c>
      <c r="D4737" s="219">
        <v>1</v>
      </c>
      <c r="E4737" s="104" t="str">
        <f>VLOOKUP(BJB!$F$9:$F$5599,Ctrl!$B$4:$D$399,3,0)</f>
        <v>I</v>
      </c>
      <c r="F4737" s="139" t="s">
        <v>10525</v>
      </c>
      <c r="G4737" s="256" t="s">
        <v>153</v>
      </c>
      <c r="H4737" s="258" t="s">
        <v>6325</v>
      </c>
      <c r="I4737" s="259">
        <f>IF(G4736=BJB!$G83,I4736+1,1)</f>
        <v>1</v>
      </c>
      <c r="J4737" s="912" t="s">
        <v>24546</v>
      </c>
      <c r="K4737" s="108" t="s">
        <v>162</v>
      </c>
      <c r="L4737" s="104" t="s">
        <v>6477</v>
      </c>
      <c r="M4737" s="104" t="s">
        <v>163</v>
      </c>
      <c r="N4737" s="120">
        <v>40737</v>
      </c>
      <c r="O4737" s="105">
        <v>70000000</v>
      </c>
      <c r="P4737" s="105" t="s">
        <v>17502</v>
      </c>
      <c r="Q4737" s="120">
        <v>41324</v>
      </c>
      <c r="R4737" s="105">
        <v>73968438.530000001</v>
      </c>
      <c r="S4737" s="146" t="s">
        <v>160</v>
      </c>
      <c r="T4737" s="109">
        <v>41478</v>
      </c>
      <c r="U4737" s="112">
        <v>49000000</v>
      </c>
      <c r="V4737" s="109">
        <v>41478</v>
      </c>
      <c r="W4737" s="141">
        <v>49000000</v>
      </c>
      <c r="X4737" s="141">
        <v>0</v>
      </c>
      <c r="Y4737" s="141">
        <v>0</v>
      </c>
      <c r="Z4737" s="141">
        <v>0</v>
      </c>
      <c r="AA4737" s="114">
        <v>8856114</v>
      </c>
      <c r="AB4737" s="114"/>
      <c r="AC4737" s="132"/>
      <c r="AD4737" s="141"/>
      <c r="AE4737" s="106">
        <v>0</v>
      </c>
      <c r="AF4737" s="106">
        <v>0</v>
      </c>
      <c r="AG4737" s="106">
        <v>0</v>
      </c>
      <c r="AH4737" s="112"/>
      <c r="AI4737" s="222"/>
      <c r="AJ4737" s="112"/>
      <c r="AK4737" s="137"/>
      <c r="AL4737" s="112"/>
      <c r="AM4737" s="112"/>
      <c r="AN4737" s="114">
        <f t="shared" si="146"/>
        <v>8856114</v>
      </c>
      <c r="AO4737" s="114">
        <f t="shared" si="147"/>
        <v>40143886</v>
      </c>
      <c r="AP4737" s="114"/>
      <c r="AQ4737" s="114"/>
      <c r="AR4737" s="114"/>
      <c r="AS4737" s="114"/>
      <c r="AT4737" s="191"/>
    </row>
    <row r="4738" spans="1:46" s="190" customFormat="1" ht="15" customHeight="1" x14ac:dyDescent="0.2">
      <c r="A4738" s="104"/>
      <c r="B4738" s="104">
        <f>VLOOKUP(BJB!$F$9:$F$5599,Ctrl!$B$4:$C$399,2,0)</f>
        <v>16</v>
      </c>
      <c r="C4738" s="104">
        <f>VLOOKUP(BJB!$G$9:$G$5599,Ctrl!$E$4:$F$399,2,0)</f>
        <v>1</v>
      </c>
      <c r="D4738" s="219">
        <v>1</v>
      </c>
      <c r="E4738" s="104" t="str">
        <f>VLOOKUP(BJB!$F$9:$F$5599,Ctrl!$B$4:$D$399,3,0)</f>
        <v>I</v>
      </c>
      <c r="F4738" s="139" t="s">
        <v>10525</v>
      </c>
      <c r="G4738" s="256" t="s">
        <v>153</v>
      </c>
      <c r="H4738" s="258">
        <v>1121121000757</v>
      </c>
      <c r="I4738" s="259"/>
      <c r="J4738" s="912" t="s">
        <v>24547</v>
      </c>
      <c r="K4738" s="108" t="s">
        <v>10180</v>
      </c>
      <c r="L4738" s="104" t="s">
        <v>6477</v>
      </c>
      <c r="M4738" s="104" t="s">
        <v>5888</v>
      </c>
      <c r="N4738" s="120">
        <v>41271</v>
      </c>
      <c r="O4738" s="105">
        <v>90000000</v>
      </c>
      <c r="P4738" s="105" t="s">
        <v>17503</v>
      </c>
      <c r="Q4738" s="120">
        <v>42401</v>
      </c>
      <c r="R4738" s="105">
        <v>65473759</v>
      </c>
      <c r="S4738" s="146" t="s">
        <v>10196</v>
      </c>
      <c r="T4738" s="109">
        <v>42447</v>
      </c>
      <c r="U4738" s="141">
        <v>45162786</v>
      </c>
      <c r="V4738" s="109">
        <v>42447</v>
      </c>
      <c r="W4738" s="141">
        <v>45162786</v>
      </c>
      <c r="X4738" s="141">
        <v>0</v>
      </c>
      <c r="Y4738" s="141">
        <v>0</v>
      </c>
      <c r="Z4738" s="141">
        <v>0</v>
      </c>
      <c r="AA4738" s="114">
        <v>247884</v>
      </c>
      <c r="AB4738" s="136"/>
      <c r="AC4738" s="132"/>
      <c r="AD4738" s="141"/>
      <c r="AE4738" s="106">
        <v>0</v>
      </c>
      <c r="AF4738" s="106">
        <v>0</v>
      </c>
      <c r="AG4738" s="106">
        <v>0</v>
      </c>
      <c r="AH4738" s="228"/>
      <c r="AI4738" s="141"/>
      <c r="AJ4738" s="141"/>
      <c r="AK4738" s="154"/>
      <c r="AL4738" s="141"/>
      <c r="AM4738" s="141"/>
      <c r="AN4738" s="114">
        <f t="shared" si="146"/>
        <v>247884</v>
      </c>
      <c r="AO4738" s="114">
        <f t="shared" si="147"/>
        <v>44914902</v>
      </c>
      <c r="AP4738" s="114"/>
      <c r="AQ4738" s="114"/>
      <c r="AR4738" s="114"/>
      <c r="AS4738" s="114"/>
      <c r="AT4738" s="191"/>
    </row>
    <row r="4739" spans="1:46" s="190" customFormat="1" ht="15" customHeight="1" x14ac:dyDescent="0.2">
      <c r="A4739" s="104"/>
      <c r="B4739" s="104">
        <f>VLOOKUP(BJB!$F$9:$F$5599,Ctrl!$B$4:$C$399,2,0)</f>
        <v>16</v>
      </c>
      <c r="C4739" s="104">
        <f>VLOOKUP(BJB!$G$9:$G$5599,Ctrl!$E$4:$F$399,2,0)</f>
        <v>1</v>
      </c>
      <c r="D4739" s="219">
        <v>1</v>
      </c>
      <c r="E4739" s="104" t="str">
        <f>VLOOKUP(BJB!$F$9:$F$5599,Ctrl!$B$4:$D$399,3,0)</f>
        <v>I</v>
      </c>
      <c r="F4739" s="139" t="s">
        <v>10525</v>
      </c>
      <c r="G4739" s="256" t="s">
        <v>153</v>
      </c>
      <c r="H4739" s="889" t="s">
        <v>14809</v>
      </c>
      <c r="I4739" s="259">
        <f>IF(G4738=BJB!$G98,I4738+1,1)</f>
        <v>1</v>
      </c>
      <c r="J4739" s="891" t="s">
        <v>18557</v>
      </c>
      <c r="K4739" s="108" t="s">
        <v>10990</v>
      </c>
      <c r="L4739" s="104" t="s">
        <v>6477</v>
      </c>
      <c r="M4739" s="104" t="s">
        <v>5569</v>
      </c>
      <c r="N4739" s="128">
        <v>41213</v>
      </c>
      <c r="O4739" s="105">
        <v>30000000</v>
      </c>
      <c r="P4739" s="105" t="s">
        <v>17504</v>
      </c>
      <c r="Q4739" s="120">
        <v>42115</v>
      </c>
      <c r="R4739" s="105">
        <v>30526844.129999999</v>
      </c>
      <c r="S4739" s="146" t="s">
        <v>8381</v>
      </c>
      <c r="T4739" s="109">
        <v>42153</v>
      </c>
      <c r="U4739" s="141">
        <v>20558546</v>
      </c>
      <c r="V4739" s="109">
        <v>42153</v>
      </c>
      <c r="W4739" s="141">
        <v>20558546</v>
      </c>
      <c r="X4739" s="141">
        <v>0</v>
      </c>
      <c r="Y4739" s="141">
        <v>0</v>
      </c>
      <c r="Z4739" s="141">
        <v>0</v>
      </c>
      <c r="AA4739" s="114">
        <v>3187559</v>
      </c>
      <c r="AB4739" s="114">
        <v>85002</v>
      </c>
      <c r="AC4739" s="132"/>
      <c r="AD4739" s="141">
        <v>85002</v>
      </c>
      <c r="AE4739" s="106">
        <v>0</v>
      </c>
      <c r="AF4739" s="106">
        <v>170003</v>
      </c>
      <c r="AG4739" s="106">
        <v>0</v>
      </c>
      <c r="AH4739" s="222"/>
      <c r="AI4739" s="222"/>
      <c r="AJ4739" s="106"/>
      <c r="AK4739" s="106"/>
      <c r="AL4739" s="106"/>
      <c r="AM4739" s="106"/>
      <c r="AN4739" s="114">
        <f t="shared" si="146"/>
        <v>3527566</v>
      </c>
      <c r="AO4739" s="114">
        <f t="shared" si="147"/>
        <v>17030980</v>
      </c>
      <c r="AP4739" s="114"/>
      <c r="AQ4739" s="114"/>
      <c r="AR4739" s="114"/>
      <c r="AS4739" s="114"/>
      <c r="AT4739" s="191"/>
    </row>
    <row r="4740" spans="1:46" s="190" customFormat="1" ht="15" customHeight="1" x14ac:dyDescent="0.2">
      <c r="A4740" s="104"/>
      <c r="B4740" s="104">
        <f>VLOOKUP(BJB!$F$9:$F$5599,Ctrl!$B$4:$C$399,2,0)</f>
        <v>16</v>
      </c>
      <c r="C4740" s="104">
        <f>VLOOKUP(BJB!$G$9:$G$5599,Ctrl!$E$4:$F$399,2,0)</f>
        <v>1</v>
      </c>
      <c r="D4740" s="219">
        <v>1</v>
      </c>
      <c r="E4740" s="104" t="str">
        <f>VLOOKUP(BJB!$F$9:$F$5599,Ctrl!$B$4:$D$399,3,0)</f>
        <v>I</v>
      </c>
      <c r="F4740" s="139" t="s">
        <v>10525</v>
      </c>
      <c r="G4740" s="256" t="s">
        <v>153</v>
      </c>
      <c r="H4740" s="258" t="s">
        <v>6343</v>
      </c>
      <c r="I4740" s="259">
        <f>IF(G4739=BJB!$G81,I4739+1,1)</f>
        <v>1</v>
      </c>
      <c r="J4740" s="891" t="s">
        <v>18558</v>
      </c>
      <c r="K4740" s="108" t="s">
        <v>158</v>
      </c>
      <c r="L4740" s="104" t="s">
        <v>6477</v>
      </c>
      <c r="M4740" s="104" t="s">
        <v>159</v>
      </c>
      <c r="N4740" s="120">
        <v>41329</v>
      </c>
      <c r="O4740" s="105">
        <v>25000000</v>
      </c>
      <c r="P4740" s="105" t="s">
        <v>17505</v>
      </c>
      <c r="Q4740" s="120">
        <v>41306</v>
      </c>
      <c r="R4740" s="105">
        <v>24042627.68</v>
      </c>
      <c r="S4740" s="146" t="s">
        <v>160</v>
      </c>
      <c r="T4740" s="109">
        <v>41478</v>
      </c>
      <c r="U4740" s="112">
        <v>17470069</v>
      </c>
      <c r="V4740" s="109">
        <v>41478</v>
      </c>
      <c r="W4740" s="141">
        <v>17470069</v>
      </c>
      <c r="X4740" s="141">
        <v>0</v>
      </c>
      <c r="Y4740" s="141">
        <v>0</v>
      </c>
      <c r="Z4740" s="141">
        <v>0</v>
      </c>
      <c r="AA4740" s="114">
        <v>10084874</v>
      </c>
      <c r="AB4740" s="114">
        <f>208073+ 332917</f>
        <v>540990</v>
      </c>
      <c r="AC4740" s="132">
        <v>249688</v>
      </c>
      <c r="AD4740" s="141"/>
      <c r="AE4740" s="106">
        <v>249688</v>
      </c>
      <c r="AF4740" s="106">
        <v>166459</v>
      </c>
      <c r="AG4740" s="106">
        <v>0</v>
      </c>
      <c r="AH4740" s="222"/>
      <c r="AI4740" s="222"/>
      <c r="AJ4740" s="112"/>
      <c r="AK4740" s="137"/>
      <c r="AL4740" s="112"/>
      <c r="AM4740" s="112"/>
      <c r="AN4740" s="114">
        <f t="shared" si="146"/>
        <v>11291699</v>
      </c>
      <c r="AO4740" s="114">
        <f t="shared" si="147"/>
        <v>6178370</v>
      </c>
      <c r="AP4740" s="114"/>
      <c r="AQ4740" s="114"/>
      <c r="AR4740" s="114"/>
      <c r="AS4740" s="114"/>
      <c r="AT4740" s="191"/>
    </row>
    <row r="4741" spans="1:46" s="190" customFormat="1" ht="15" customHeight="1" x14ac:dyDescent="0.2">
      <c r="A4741" s="104"/>
      <c r="B4741" s="104">
        <f>VLOOKUP(BJB!$F$9:$F$5599,Ctrl!$B$4:$C$399,2,0)</f>
        <v>16</v>
      </c>
      <c r="C4741" s="104">
        <f>VLOOKUP(BJB!$G$9:$G$5599,Ctrl!$E$4:$F$399,2,0)</f>
        <v>1</v>
      </c>
      <c r="D4741" s="219">
        <v>1</v>
      </c>
      <c r="E4741" s="104" t="str">
        <f>VLOOKUP(BJB!$F$9:$F$5599,Ctrl!$B$4:$D$399,3,0)</f>
        <v>I</v>
      </c>
      <c r="F4741" s="139" t="s">
        <v>10525</v>
      </c>
      <c r="G4741" s="256" t="s">
        <v>153</v>
      </c>
      <c r="H4741" s="258" t="s">
        <v>8013</v>
      </c>
      <c r="I4741" s="259">
        <f>IF(G4740=BJB!$G84,I4740+1,1)</f>
        <v>1</v>
      </c>
      <c r="J4741" s="891" t="s">
        <v>18559</v>
      </c>
      <c r="K4741" s="108" t="s">
        <v>5274</v>
      </c>
      <c r="L4741" s="104" t="s">
        <v>6477</v>
      </c>
      <c r="M4741" s="104" t="s">
        <v>5275</v>
      </c>
      <c r="N4741" s="120">
        <v>41386</v>
      </c>
      <c r="O4741" s="105">
        <v>15000000</v>
      </c>
      <c r="P4741" s="105" t="s">
        <v>17506</v>
      </c>
      <c r="Q4741" s="120">
        <v>41671</v>
      </c>
      <c r="R4741" s="105">
        <v>11584400</v>
      </c>
      <c r="S4741" s="146" t="s">
        <v>5086</v>
      </c>
      <c r="T4741" s="109">
        <v>41729</v>
      </c>
      <c r="U4741" s="162">
        <v>8109080</v>
      </c>
      <c r="V4741" s="109">
        <v>41699</v>
      </c>
      <c r="W4741" s="141">
        <v>8109080</v>
      </c>
      <c r="X4741" s="141">
        <v>0</v>
      </c>
      <c r="Y4741" s="141">
        <v>0</v>
      </c>
      <c r="Z4741" s="141">
        <v>0</v>
      </c>
      <c r="AA4741" s="114">
        <v>3583438</v>
      </c>
      <c r="AB4741" s="114"/>
      <c r="AC4741" s="132"/>
      <c r="AD4741" s="141"/>
      <c r="AE4741" s="106">
        <v>150469</v>
      </c>
      <c r="AF4741" s="106">
        <v>0</v>
      </c>
      <c r="AG4741" s="106">
        <v>114092</v>
      </c>
      <c r="AH4741" s="222"/>
      <c r="AI4741" s="162"/>
      <c r="AJ4741" s="162"/>
      <c r="AK4741" s="119"/>
      <c r="AL4741" s="162"/>
      <c r="AM4741" s="162"/>
      <c r="AN4741" s="114">
        <f t="shared" si="146"/>
        <v>3847999</v>
      </c>
      <c r="AO4741" s="114">
        <f t="shared" si="147"/>
        <v>4261081</v>
      </c>
      <c r="AP4741" s="114"/>
      <c r="AQ4741" s="114"/>
      <c r="AR4741" s="114"/>
      <c r="AS4741" s="114"/>
      <c r="AT4741" s="191"/>
    </row>
    <row r="4742" spans="1:46" s="190" customFormat="1" ht="15" customHeight="1" x14ac:dyDescent="0.2">
      <c r="A4742" s="104"/>
      <c r="B4742" s="104">
        <f>VLOOKUP(BJB!$F$9:$F$5599,Ctrl!$B$4:$C$399,2,0)</f>
        <v>16</v>
      </c>
      <c r="C4742" s="104">
        <f>VLOOKUP(BJB!$G$9:$G$5599,Ctrl!$E$4:$F$399,2,0)</f>
        <v>0</v>
      </c>
      <c r="D4742" s="219">
        <v>1</v>
      </c>
      <c r="E4742" s="104" t="str">
        <f>VLOOKUP(BJB!$F$9:$F$5599,Ctrl!$B$4:$D$399,3,0)</f>
        <v>I</v>
      </c>
      <c r="F4742" s="139" t="s">
        <v>10525</v>
      </c>
      <c r="G4742" s="256" t="s">
        <v>10255</v>
      </c>
      <c r="H4742" s="258"/>
      <c r="I4742" s="259"/>
      <c r="J4742" s="912" t="s">
        <v>24548</v>
      </c>
      <c r="K4742" s="108" t="s">
        <v>9670</v>
      </c>
      <c r="L4742" s="104" t="s">
        <v>5223</v>
      </c>
      <c r="M4742" s="104" t="s">
        <v>9656</v>
      </c>
      <c r="N4742" s="120">
        <v>42121</v>
      </c>
      <c r="O4742" s="105">
        <v>31025000</v>
      </c>
      <c r="P4742" s="105" t="s">
        <v>6222</v>
      </c>
      <c r="Q4742" s="120" t="s">
        <v>6222</v>
      </c>
      <c r="R4742" s="890">
        <v>0</v>
      </c>
      <c r="S4742" s="146" t="s">
        <v>9664</v>
      </c>
      <c r="T4742" s="109">
        <v>42352</v>
      </c>
      <c r="U4742" s="141">
        <v>27922500</v>
      </c>
      <c r="V4742" s="109" t="s">
        <v>6222</v>
      </c>
      <c r="W4742" s="141">
        <v>0</v>
      </c>
      <c r="X4742" s="141">
        <v>0</v>
      </c>
      <c r="Y4742" s="141">
        <v>0</v>
      </c>
      <c r="Z4742" s="141">
        <v>0</v>
      </c>
      <c r="AA4742" s="114">
        <v>0</v>
      </c>
      <c r="AB4742" s="114"/>
      <c r="AC4742" s="132"/>
      <c r="AD4742" s="141"/>
      <c r="AE4742" s="106">
        <v>0</v>
      </c>
      <c r="AF4742" s="106">
        <v>0</v>
      </c>
      <c r="AG4742" s="106">
        <v>0</v>
      </c>
      <c r="AH4742" s="141"/>
      <c r="AI4742" s="141"/>
      <c r="AJ4742" s="141"/>
      <c r="AK4742" s="141"/>
      <c r="AL4742" s="141"/>
      <c r="AM4742" s="141"/>
      <c r="AN4742" s="114">
        <f t="shared" si="146"/>
        <v>0</v>
      </c>
      <c r="AO4742" s="114">
        <f t="shared" si="147"/>
        <v>27922500</v>
      </c>
      <c r="AP4742" s="114"/>
      <c r="AQ4742" s="114"/>
      <c r="AR4742" s="114"/>
      <c r="AS4742" s="114"/>
      <c r="AT4742" s="191"/>
    </row>
    <row r="4743" spans="1:46" s="190" customFormat="1" ht="15" customHeight="1" x14ac:dyDescent="0.2">
      <c r="A4743" s="104"/>
      <c r="B4743" s="104">
        <f>VLOOKUP(BJB!$F$9:$F$5599,Ctrl!$B$4:$C$399,2,0)</f>
        <v>16</v>
      </c>
      <c r="C4743" s="104">
        <f>VLOOKUP(BJB!$G$9:$G$5599,Ctrl!$E$4:$F$399,2,0)</f>
        <v>0</v>
      </c>
      <c r="D4743" s="219">
        <v>1</v>
      </c>
      <c r="E4743" s="104" t="str">
        <f>VLOOKUP(BJB!$F$9:$F$5599,Ctrl!$B$4:$D$399,3,0)</f>
        <v>I</v>
      </c>
      <c r="F4743" s="139" t="s">
        <v>10525</v>
      </c>
      <c r="G4743" s="256" t="s">
        <v>10255</v>
      </c>
      <c r="H4743" s="258"/>
      <c r="I4743" s="259"/>
      <c r="J4743" s="912" t="s">
        <v>24549</v>
      </c>
      <c r="K4743" s="108" t="s">
        <v>8128</v>
      </c>
      <c r="L4743" s="104" t="s">
        <v>6476</v>
      </c>
      <c r="M4743" s="104" t="s">
        <v>10096</v>
      </c>
      <c r="N4743" s="120">
        <v>39660</v>
      </c>
      <c r="O4743" s="105">
        <v>49781346</v>
      </c>
      <c r="P4743" s="105" t="s">
        <v>6222</v>
      </c>
      <c r="Q4743" s="120" t="s">
        <v>6222</v>
      </c>
      <c r="R4743" s="890">
        <v>0</v>
      </c>
      <c r="S4743" s="146" t="s">
        <v>10098</v>
      </c>
      <c r="T4743" s="109">
        <v>42389</v>
      </c>
      <c r="U4743" s="141">
        <v>14253810</v>
      </c>
      <c r="V4743" s="109" t="s">
        <v>6222</v>
      </c>
      <c r="W4743" s="141">
        <v>0</v>
      </c>
      <c r="X4743" s="141">
        <v>0</v>
      </c>
      <c r="Y4743" s="141">
        <v>0</v>
      </c>
      <c r="Z4743" s="141">
        <v>0</v>
      </c>
      <c r="AA4743" s="114">
        <v>0</v>
      </c>
      <c r="AB4743" s="114"/>
      <c r="AC4743" s="132"/>
      <c r="AD4743" s="141"/>
      <c r="AE4743" s="106">
        <v>0</v>
      </c>
      <c r="AF4743" s="106">
        <v>0</v>
      </c>
      <c r="AG4743" s="106">
        <v>0</v>
      </c>
      <c r="AH4743" s="141"/>
      <c r="AI4743" s="141"/>
      <c r="AJ4743" s="141"/>
      <c r="AK4743" s="141"/>
      <c r="AL4743" s="141"/>
      <c r="AM4743" s="141"/>
      <c r="AN4743" s="114">
        <f t="shared" si="146"/>
        <v>0</v>
      </c>
      <c r="AO4743" s="114">
        <f t="shared" si="147"/>
        <v>14253810</v>
      </c>
      <c r="AP4743" s="114"/>
      <c r="AQ4743" s="114"/>
      <c r="AR4743" s="114"/>
      <c r="AS4743" s="114"/>
      <c r="AT4743" s="191"/>
    </row>
    <row r="4744" spans="1:46" s="190" customFormat="1" ht="15" customHeight="1" x14ac:dyDescent="0.2">
      <c r="A4744" s="104"/>
      <c r="B4744" s="104">
        <f>VLOOKUP(BJB!$F$9:$F$5599,Ctrl!$B$4:$C$399,2,0)</f>
        <v>16</v>
      </c>
      <c r="C4744" s="104">
        <f>VLOOKUP(BJB!$G$9:$G$5599,Ctrl!$E$4:$F$399,2,0)</f>
        <v>0</v>
      </c>
      <c r="D4744" s="219">
        <v>1</v>
      </c>
      <c r="E4744" s="104" t="str">
        <f>VLOOKUP(BJB!$F$9:$F$5599,Ctrl!$B$4:$D$399,3,0)</f>
        <v>I</v>
      </c>
      <c r="F4744" s="139" t="s">
        <v>10525</v>
      </c>
      <c r="G4744" s="256" t="s">
        <v>7670</v>
      </c>
      <c r="H4744" s="258"/>
      <c r="I4744" s="259"/>
      <c r="J4744" s="912" t="s">
        <v>24550</v>
      </c>
      <c r="K4744" s="108" t="s">
        <v>9672</v>
      </c>
      <c r="L4744" s="104" t="s">
        <v>6477</v>
      </c>
      <c r="M4744" s="104" t="s">
        <v>10155</v>
      </c>
      <c r="N4744" s="120">
        <v>41159</v>
      </c>
      <c r="O4744" s="105">
        <v>250000000</v>
      </c>
      <c r="P4744" s="105" t="s">
        <v>6222</v>
      </c>
      <c r="Q4744" s="120" t="s">
        <v>6222</v>
      </c>
      <c r="R4744" s="890">
        <v>0</v>
      </c>
      <c r="S4744" s="146" t="s">
        <v>10163</v>
      </c>
      <c r="T4744" s="109">
        <v>42426</v>
      </c>
      <c r="U4744" s="141">
        <v>175000000</v>
      </c>
      <c r="V4744" s="109" t="s">
        <v>6222</v>
      </c>
      <c r="W4744" s="141">
        <v>0</v>
      </c>
      <c r="X4744" s="141">
        <v>0</v>
      </c>
      <c r="Y4744" s="141">
        <v>0</v>
      </c>
      <c r="Z4744" s="141">
        <v>0</v>
      </c>
      <c r="AA4744" s="114">
        <v>0</v>
      </c>
      <c r="AB4744" s="114"/>
      <c r="AC4744" s="132"/>
      <c r="AD4744" s="141"/>
      <c r="AE4744" s="106">
        <v>0</v>
      </c>
      <c r="AF4744" s="106">
        <v>0</v>
      </c>
      <c r="AG4744" s="106">
        <v>0</v>
      </c>
      <c r="AH4744" s="141"/>
      <c r="AI4744" s="141"/>
      <c r="AJ4744" s="141"/>
      <c r="AK4744" s="141"/>
      <c r="AL4744" s="141"/>
      <c r="AM4744" s="141"/>
      <c r="AN4744" s="114">
        <f t="shared" si="146"/>
        <v>0</v>
      </c>
      <c r="AO4744" s="114">
        <f t="shared" si="147"/>
        <v>175000000</v>
      </c>
      <c r="AP4744" s="114"/>
      <c r="AQ4744" s="114"/>
      <c r="AR4744" s="114"/>
      <c r="AS4744" s="114"/>
      <c r="AT4744" s="191"/>
    </row>
    <row r="4745" spans="1:46" s="190" customFormat="1" ht="15" customHeight="1" x14ac:dyDescent="0.2">
      <c r="A4745" s="104"/>
      <c r="B4745" s="104">
        <f>VLOOKUP(BJB!$F$9:$F$5599,Ctrl!$B$4:$C$399,2,0)</f>
        <v>16</v>
      </c>
      <c r="C4745" s="104">
        <f>VLOOKUP(BJB!$G$9:$G$5599,Ctrl!$E$4:$F$399,2,0)</f>
        <v>5</v>
      </c>
      <c r="D4745" s="219">
        <v>1</v>
      </c>
      <c r="E4745" s="104" t="str">
        <f>VLOOKUP(BJB!$F$9:$F$5599,Ctrl!$B$4:$D$399,3,0)</f>
        <v>I</v>
      </c>
      <c r="F4745" s="139" t="s">
        <v>10525</v>
      </c>
      <c r="G4745" s="139" t="s">
        <v>9643</v>
      </c>
      <c r="H4745" s="258"/>
      <c r="I4745" s="259"/>
      <c r="J4745" s="912" t="s">
        <v>24551</v>
      </c>
      <c r="K4745" s="108" t="s">
        <v>9670</v>
      </c>
      <c r="L4745" s="104" t="s">
        <v>6477</v>
      </c>
      <c r="M4745" s="104" t="s">
        <v>5815</v>
      </c>
      <c r="N4745" s="120">
        <v>41113</v>
      </c>
      <c r="O4745" s="105">
        <v>250000000</v>
      </c>
      <c r="P4745" s="105" t="s">
        <v>6222</v>
      </c>
      <c r="Q4745" s="120" t="s">
        <v>6222</v>
      </c>
      <c r="R4745" s="890">
        <v>0</v>
      </c>
      <c r="S4745" s="146" t="s">
        <v>10196</v>
      </c>
      <c r="T4745" s="109">
        <v>42447</v>
      </c>
      <c r="U4745" s="141">
        <v>175000000</v>
      </c>
      <c r="V4745" s="109" t="s">
        <v>6222</v>
      </c>
      <c r="W4745" s="141">
        <v>0</v>
      </c>
      <c r="X4745" s="141">
        <v>0</v>
      </c>
      <c r="Y4745" s="141">
        <v>0</v>
      </c>
      <c r="Z4745" s="141">
        <v>0</v>
      </c>
      <c r="AA4745" s="114">
        <v>0</v>
      </c>
      <c r="AB4745" s="114"/>
      <c r="AC4745" s="132"/>
      <c r="AD4745" s="141"/>
      <c r="AE4745" s="106">
        <v>0</v>
      </c>
      <c r="AF4745" s="106">
        <v>0</v>
      </c>
      <c r="AG4745" s="106">
        <v>0</v>
      </c>
      <c r="AH4745" s="141"/>
      <c r="AI4745" s="141"/>
      <c r="AJ4745" s="141"/>
      <c r="AK4745" s="141"/>
      <c r="AL4745" s="141"/>
      <c r="AM4745" s="141"/>
      <c r="AN4745" s="114">
        <f t="shared" ref="AN4745:AN4808" si="148">SUM(AA4745:AM4745)</f>
        <v>0</v>
      </c>
      <c r="AO4745" s="114">
        <f t="shared" ref="AO4745:AO4808" si="149">IF((U4745-AN4745)&lt;0,ABS(0),(U4745-AN4745))</f>
        <v>175000000</v>
      </c>
      <c r="AP4745" s="114"/>
      <c r="AQ4745" s="114"/>
      <c r="AR4745" s="114"/>
      <c r="AS4745" s="114"/>
      <c r="AT4745" s="191"/>
    </row>
    <row r="4746" spans="1:46" s="190" customFormat="1" ht="15" customHeight="1" x14ac:dyDescent="0.2">
      <c r="A4746" s="104"/>
      <c r="B4746" s="104">
        <f>VLOOKUP(BJB!$F$9:$F$5599,Ctrl!$B$4:$C$399,2,0)</f>
        <v>16</v>
      </c>
      <c r="C4746" s="104">
        <f>VLOOKUP(BJB!$G$9:$G$5599,Ctrl!$E$4:$F$399,2,0)</f>
        <v>5</v>
      </c>
      <c r="D4746" s="219">
        <v>1</v>
      </c>
      <c r="E4746" s="104" t="str">
        <f>VLOOKUP(BJB!$F$9:$F$5599,Ctrl!$B$4:$D$399,3,0)</f>
        <v>I</v>
      </c>
      <c r="F4746" s="139" t="s">
        <v>10525</v>
      </c>
      <c r="G4746" s="139" t="s">
        <v>10291</v>
      </c>
      <c r="H4746" s="258"/>
      <c r="I4746" s="259"/>
      <c r="J4746" s="912" t="s">
        <v>24552</v>
      </c>
      <c r="K4746" s="108" t="s">
        <v>9672</v>
      </c>
      <c r="L4746" s="104" t="s">
        <v>6477</v>
      </c>
      <c r="M4746" s="104" t="s">
        <v>10185</v>
      </c>
      <c r="N4746" s="120">
        <v>41351</v>
      </c>
      <c r="O4746" s="105">
        <v>100000000</v>
      </c>
      <c r="P4746" s="105" t="s">
        <v>6222</v>
      </c>
      <c r="Q4746" s="120" t="s">
        <v>6222</v>
      </c>
      <c r="R4746" s="890">
        <v>0</v>
      </c>
      <c r="S4746" s="146" t="s">
        <v>10196</v>
      </c>
      <c r="T4746" s="109">
        <v>42447</v>
      </c>
      <c r="U4746" s="141">
        <v>70000000</v>
      </c>
      <c r="V4746" s="109" t="s">
        <v>6222</v>
      </c>
      <c r="W4746" s="141">
        <v>0</v>
      </c>
      <c r="X4746" s="141">
        <v>0</v>
      </c>
      <c r="Y4746" s="141">
        <v>0</v>
      </c>
      <c r="Z4746" s="141">
        <v>0</v>
      </c>
      <c r="AA4746" s="114">
        <v>0</v>
      </c>
      <c r="AB4746" s="114"/>
      <c r="AC4746" s="132"/>
      <c r="AD4746" s="141"/>
      <c r="AE4746" s="106">
        <v>0</v>
      </c>
      <c r="AF4746" s="106">
        <v>0</v>
      </c>
      <c r="AG4746" s="106">
        <v>0</v>
      </c>
      <c r="AH4746" s="141"/>
      <c r="AI4746" s="141"/>
      <c r="AJ4746" s="141"/>
      <c r="AK4746" s="141"/>
      <c r="AL4746" s="141"/>
      <c r="AM4746" s="141"/>
      <c r="AN4746" s="114">
        <f t="shared" si="148"/>
        <v>0</v>
      </c>
      <c r="AO4746" s="114">
        <f t="shared" si="149"/>
        <v>70000000</v>
      </c>
      <c r="AP4746" s="114"/>
      <c r="AQ4746" s="114"/>
      <c r="AR4746" s="114"/>
      <c r="AS4746" s="114"/>
      <c r="AT4746" s="191"/>
    </row>
    <row r="4747" spans="1:46" s="190" customFormat="1" ht="15" customHeight="1" x14ac:dyDescent="0.2">
      <c r="A4747" s="104"/>
      <c r="B4747" s="104">
        <f>VLOOKUP(BJB!$F$9:$F$5599,Ctrl!$B$4:$C$399,2,0)</f>
        <v>16</v>
      </c>
      <c r="C4747" s="104">
        <f>VLOOKUP(BJB!$G$9:$G$5599,Ctrl!$E$4:$F$399,2,0)</f>
        <v>10</v>
      </c>
      <c r="D4747" s="219">
        <v>1</v>
      </c>
      <c r="E4747" s="104" t="str">
        <f>VLOOKUP(BJB!$F$9:$F$5599,Ctrl!$B$4:$D$399,3,0)</f>
        <v>I</v>
      </c>
      <c r="F4747" s="139" t="s">
        <v>10525</v>
      </c>
      <c r="G4747" s="256" t="s">
        <v>135</v>
      </c>
      <c r="H4747" s="258"/>
      <c r="I4747" s="259"/>
      <c r="J4747" s="912" t="s">
        <v>24553</v>
      </c>
      <c r="K4747" s="108" t="s">
        <v>7832</v>
      </c>
      <c r="L4747" s="104" t="s">
        <v>6477</v>
      </c>
      <c r="M4747" s="104" t="s">
        <v>10458</v>
      </c>
      <c r="N4747" s="120">
        <v>41393</v>
      </c>
      <c r="O4747" s="105">
        <v>200000000</v>
      </c>
      <c r="P4747" s="105" t="s">
        <v>6222</v>
      </c>
      <c r="Q4747" s="120" t="s">
        <v>6222</v>
      </c>
      <c r="R4747" s="890">
        <v>0</v>
      </c>
      <c r="S4747" s="146" t="s">
        <v>10462</v>
      </c>
      <c r="T4747" s="109">
        <v>42520</v>
      </c>
      <c r="U4747" s="141">
        <v>140000000</v>
      </c>
      <c r="V4747" s="109" t="s">
        <v>6222</v>
      </c>
      <c r="W4747" s="141">
        <v>0</v>
      </c>
      <c r="X4747" s="141">
        <v>0</v>
      </c>
      <c r="Y4747" s="141">
        <v>0</v>
      </c>
      <c r="Z4747" s="141">
        <v>0</v>
      </c>
      <c r="AA4747" s="114">
        <v>0</v>
      </c>
      <c r="AB4747" s="114"/>
      <c r="AC4747" s="132"/>
      <c r="AD4747" s="141"/>
      <c r="AE4747" s="106">
        <v>0</v>
      </c>
      <c r="AF4747" s="106">
        <v>0</v>
      </c>
      <c r="AG4747" s="106">
        <v>0</v>
      </c>
      <c r="AH4747" s="228"/>
      <c r="AI4747" s="228"/>
      <c r="AJ4747" s="228"/>
      <c r="AK4747" s="141"/>
      <c r="AL4747" s="141"/>
      <c r="AM4747" s="141"/>
      <c r="AN4747" s="114">
        <f t="shared" si="148"/>
        <v>0</v>
      </c>
      <c r="AO4747" s="114">
        <f t="shared" si="149"/>
        <v>140000000</v>
      </c>
      <c r="AP4747" s="114"/>
      <c r="AQ4747" s="114"/>
      <c r="AR4747" s="114"/>
      <c r="AS4747" s="114"/>
      <c r="AT4747" s="191"/>
    </row>
    <row r="4748" spans="1:46" s="190" customFormat="1" ht="15" customHeight="1" x14ac:dyDescent="0.2">
      <c r="A4748" s="104"/>
      <c r="B4748" s="104">
        <f>VLOOKUP(BJB!$F$9:$F$5599,Ctrl!$B$4:$C$399,2,0)</f>
        <v>16</v>
      </c>
      <c r="C4748" s="104">
        <f>VLOOKUP(BJB!$G$9:$G$5599,Ctrl!$E$4:$F$399,2,0)</f>
        <v>3</v>
      </c>
      <c r="D4748" s="219">
        <v>1</v>
      </c>
      <c r="E4748" s="104" t="str">
        <f>VLOOKUP(BJB!$F$9:$F$5599,Ctrl!$B$4:$D$399,3,0)</f>
        <v>I</v>
      </c>
      <c r="F4748" s="139" t="s">
        <v>10525</v>
      </c>
      <c r="G4748" s="256" t="s">
        <v>129</v>
      </c>
      <c r="H4748" s="258"/>
      <c r="I4748" s="259"/>
      <c r="J4748" s="912"/>
      <c r="K4748" s="108" t="s">
        <v>1364</v>
      </c>
      <c r="L4748" s="104" t="s">
        <v>6477</v>
      </c>
      <c r="M4748" s="104" t="s">
        <v>5688</v>
      </c>
      <c r="N4748" s="120">
        <v>41234</v>
      </c>
      <c r="O4748" s="105">
        <v>100000000</v>
      </c>
      <c r="P4748" s="105"/>
      <c r="Q4748" s="120"/>
      <c r="R4748" s="105"/>
      <c r="S4748" s="146" t="s">
        <v>10667</v>
      </c>
      <c r="T4748" s="109">
        <v>42542</v>
      </c>
      <c r="U4748" s="141">
        <v>70000000</v>
      </c>
      <c r="V4748" s="109"/>
      <c r="W4748" s="141"/>
      <c r="X4748" s="141"/>
      <c r="Y4748" s="141"/>
      <c r="Z4748" s="141"/>
      <c r="AA4748" s="114">
        <v>0</v>
      </c>
      <c r="AB4748" s="114"/>
      <c r="AC4748" s="132"/>
      <c r="AD4748" s="141"/>
      <c r="AE4748" s="106">
        <v>0</v>
      </c>
      <c r="AF4748" s="106">
        <v>0</v>
      </c>
      <c r="AG4748" s="106">
        <v>0</v>
      </c>
      <c r="AH4748" s="141"/>
      <c r="AI4748" s="141"/>
      <c r="AJ4748" s="141"/>
      <c r="AK4748" s="141"/>
      <c r="AL4748" s="141"/>
      <c r="AM4748" s="141"/>
      <c r="AN4748" s="114">
        <f t="shared" si="148"/>
        <v>0</v>
      </c>
      <c r="AO4748" s="114">
        <f t="shared" si="149"/>
        <v>70000000</v>
      </c>
      <c r="AP4748" s="114"/>
      <c r="AQ4748" s="114"/>
      <c r="AR4748" s="114"/>
      <c r="AS4748" s="114"/>
      <c r="AT4748" s="191"/>
    </row>
    <row r="4749" spans="1:46" s="190" customFormat="1" ht="15" customHeight="1" x14ac:dyDescent="0.2">
      <c r="A4749" s="104"/>
      <c r="B4749" s="104">
        <f>VLOOKUP(BJB!$F$9:$F$5599,Ctrl!$B$4:$C$399,2,0)</f>
        <v>16</v>
      </c>
      <c r="C4749" s="104">
        <f>VLOOKUP(BJB!$G$9:$G$5599,Ctrl!$E$4:$F$399,2,0)</f>
        <v>10</v>
      </c>
      <c r="D4749" s="219">
        <v>1</v>
      </c>
      <c r="E4749" s="104" t="str">
        <f>VLOOKUP(BJB!$F$9:$F$5599,Ctrl!$B$4:$D$399,3,0)</f>
        <v>I</v>
      </c>
      <c r="F4749" s="139" t="s">
        <v>10525</v>
      </c>
      <c r="G4749" s="256" t="s">
        <v>135</v>
      </c>
      <c r="H4749" s="258"/>
      <c r="I4749" s="259"/>
      <c r="J4749" s="912" t="s">
        <v>24554</v>
      </c>
      <c r="K4749" s="108" t="s">
        <v>10615</v>
      </c>
      <c r="L4749" s="104" t="s">
        <v>6477</v>
      </c>
      <c r="M4749" s="104" t="s">
        <v>10638</v>
      </c>
      <c r="N4749" s="120">
        <v>41386</v>
      </c>
      <c r="O4749" s="105">
        <v>53000000</v>
      </c>
      <c r="P4749" s="105" t="s">
        <v>17507</v>
      </c>
      <c r="Q4749" s="120">
        <v>42339</v>
      </c>
      <c r="R4749" s="105">
        <v>23045869</v>
      </c>
      <c r="S4749" s="146" t="s">
        <v>10669</v>
      </c>
      <c r="T4749" s="109">
        <v>42543</v>
      </c>
      <c r="U4749" s="141">
        <v>15212990</v>
      </c>
      <c r="V4749" s="109">
        <v>42543</v>
      </c>
      <c r="W4749" s="141">
        <v>15212990</v>
      </c>
      <c r="X4749" s="141">
        <v>0</v>
      </c>
      <c r="Y4749" s="141">
        <v>0</v>
      </c>
      <c r="Z4749" s="141">
        <v>0</v>
      </c>
      <c r="AA4749" s="114">
        <v>0</v>
      </c>
      <c r="AB4749" s="114"/>
      <c r="AC4749" s="132"/>
      <c r="AD4749" s="141"/>
      <c r="AE4749" s="106">
        <v>0</v>
      </c>
      <c r="AF4749" s="106">
        <v>0</v>
      </c>
      <c r="AG4749" s="106">
        <v>0</v>
      </c>
      <c r="AH4749" s="141"/>
      <c r="AI4749" s="141"/>
      <c r="AJ4749" s="141"/>
      <c r="AK4749" s="141"/>
      <c r="AL4749" s="141"/>
      <c r="AM4749" s="141"/>
      <c r="AN4749" s="114">
        <f t="shared" si="148"/>
        <v>0</v>
      </c>
      <c r="AO4749" s="114">
        <f t="shared" si="149"/>
        <v>15212990</v>
      </c>
      <c r="AP4749" s="114"/>
      <c r="AQ4749" s="114"/>
      <c r="AR4749" s="114"/>
      <c r="AS4749" s="114"/>
      <c r="AT4749" s="191"/>
    </row>
    <row r="4750" spans="1:46" s="190" customFormat="1" ht="15" customHeight="1" x14ac:dyDescent="0.2">
      <c r="A4750" s="104"/>
      <c r="B4750" s="104">
        <f>VLOOKUP(BJB!$F$9:$F$5599,Ctrl!$B$4:$C$399,2,0)</f>
        <v>16</v>
      </c>
      <c r="C4750" s="104">
        <f>VLOOKUP(BJB!$G$9:$G$5599,Ctrl!$E$4:$F$399,2,0)</f>
        <v>1</v>
      </c>
      <c r="D4750" s="219">
        <v>1</v>
      </c>
      <c r="E4750" s="104" t="str">
        <f>VLOOKUP(BJB!$F$9:$F$5599,Ctrl!$B$4:$D$399,3,0)</f>
        <v>I</v>
      </c>
      <c r="F4750" s="139" t="s">
        <v>10525</v>
      </c>
      <c r="G4750" s="256" t="s">
        <v>153</v>
      </c>
      <c r="H4750" s="258"/>
      <c r="I4750" s="259"/>
      <c r="J4750" s="912" t="s">
        <v>24555</v>
      </c>
      <c r="K4750" s="108" t="s">
        <v>10616</v>
      </c>
      <c r="L4750" s="104" t="s">
        <v>6477</v>
      </c>
      <c r="M4750" s="104" t="s">
        <v>8455</v>
      </c>
      <c r="N4750" s="120">
        <v>41074</v>
      </c>
      <c r="O4750" s="105">
        <v>100000000</v>
      </c>
      <c r="P4750" s="105" t="s">
        <v>17508</v>
      </c>
      <c r="Q4750" s="120">
        <v>42527</v>
      </c>
      <c r="R4750" s="105">
        <v>44471878</v>
      </c>
      <c r="S4750" s="146" t="s">
        <v>10670</v>
      </c>
      <c r="T4750" s="109">
        <v>42544</v>
      </c>
      <c r="U4750" s="141">
        <v>29858239</v>
      </c>
      <c r="V4750" s="109">
        <v>42544</v>
      </c>
      <c r="W4750" s="141">
        <v>29858239</v>
      </c>
      <c r="X4750" s="141">
        <v>0</v>
      </c>
      <c r="Y4750" s="141">
        <v>0</v>
      </c>
      <c r="Z4750" s="141">
        <v>0</v>
      </c>
      <c r="AA4750" s="114">
        <v>0</v>
      </c>
      <c r="AB4750" s="114"/>
      <c r="AC4750" s="132"/>
      <c r="AD4750" s="141"/>
      <c r="AE4750" s="106">
        <v>0</v>
      </c>
      <c r="AF4750" s="106">
        <v>0</v>
      </c>
      <c r="AG4750" s="106">
        <v>0</v>
      </c>
      <c r="AH4750" s="141"/>
      <c r="AI4750" s="141"/>
      <c r="AJ4750" s="141"/>
      <c r="AK4750" s="141"/>
      <c r="AL4750" s="141"/>
      <c r="AM4750" s="141"/>
      <c r="AN4750" s="114">
        <f t="shared" si="148"/>
        <v>0</v>
      </c>
      <c r="AO4750" s="114">
        <f t="shared" si="149"/>
        <v>29858239</v>
      </c>
      <c r="AP4750" s="114"/>
      <c r="AQ4750" s="114"/>
      <c r="AR4750" s="114"/>
      <c r="AS4750" s="114"/>
      <c r="AT4750" s="191"/>
    </row>
    <row r="4751" spans="1:46" s="190" customFormat="1" ht="15" customHeight="1" x14ac:dyDescent="0.2">
      <c r="A4751" s="104"/>
      <c r="B4751" s="104">
        <f>VLOOKUP(BJB!$F$9:$F$5599,Ctrl!$B$4:$C$399,2,0)</f>
        <v>7</v>
      </c>
      <c r="C4751" s="104">
        <f>VLOOKUP(BJB!$G$9:$G$5599,Ctrl!$E$4:$F$399,2,0)</f>
        <v>0</v>
      </c>
      <c r="D4751" s="219">
        <v>1</v>
      </c>
      <c r="E4751" s="104" t="str">
        <f>VLOOKUP(BJB!$F$9:$F$5599,Ctrl!$B$4:$D$399,3,0)</f>
        <v>I</v>
      </c>
      <c r="F4751" s="256" t="s">
        <v>10517</v>
      </c>
      <c r="G4751" s="257" t="s">
        <v>7668</v>
      </c>
      <c r="H4751" s="258"/>
      <c r="I4751" s="259"/>
      <c r="J4751" s="912" t="s">
        <v>24556</v>
      </c>
      <c r="K4751" s="267" t="s">
        <v>11152</v>
      </c>
      <c r="L4751" s="104" t="s">
        <v>8782</v>
      </c>
      <c r="M4751" s="104" t="s">
        <v>6070</v>
      </c>
      <c r="N4751" s="120">
        <v>41240</v>
      </c>
      <c r="O4751" s="105">
        <v>50000000</v>
      </c>
      <c r="P4751" s="105" t="s">
        <v>6222</v>
      </c>
      <c r="Q4751" s="120" t="s">
        <v>6222</v>
      </c>
      <c r="R4751" s="890">
        <v>0</v>
      </c>
      <c r="S4751" s="146" t="s">
        <v>6222</v>
      </c>
      <c r="T4751" s="109" t="s">
        <v>6222</v>
      </c>
      <c r="U4751" s="141">
        <v>0</v>
      </c>
      <c r="V4751" s="109" t="s">
        <v>6222</v>
      </c>
      <c r="W4751" s="141">
        <v>0</v>
      </c>
      <c r="X4751" s="141">
        <v>0</v>
      </c>
      <c r="Y4751" s="141">
        <v>0</v>
      </c>
      <c r="Z4751" s="141">
        <v>0</v>
      </c>
      <c r="AA4751" s="114">
        <v>0</v>
      </c>
      <c r="AB4751" s="114"/>
      <c r="AC4751" s="132"/>
      <c r="AD4751" s="141"/>
      <c r="AE4751" s="106">
        <v>0</v>
      </c>
      <c r="AF4751" s="106">
        <v>0</v>
      </c>
      <c r="AG4751" s="106">
        <v>0</v>
      </c>
      <c r="AH4751" s="141"/>
      <c r="AI4751" s="141"/>
      <c r="AJ4751" s="141"/>
      <c r="AK4751" s="141"/>
      <c r="AL4751" s="141"/>
      <c r="AM4751" s="141"/>
      <c r="AN4751" s="114">
        <f t="shared" si="148"/>
        <v>0</v>
      </c>
      <c r="AO4751" s="114">
        <f t="shared" si="149"/>
        <v>0</v>
      </c>
      <c r="AP4751" s="114"/>
      <c r="AQ4751" s="114"/>
      <c r="AR4751" s="114"/>
      <c r="AS4751" s="114"/>
      <c r="AT4751" s="191"/>
    </row>
    <row r="4752" spans="1:46" s="190" customFormat="1" ht="15" customHeight="1" x14ac:dyDescent="0.2">
      <c r="A4752" s="104"/>
      <c r="B4752" s="104">
        <f>VLOOKUP(BJB!$F$9:$F$5599,Ctrl!$B$4:$C$399,2,0)</f>
        <v>39</v>
      </c>
      <c r="C4752" s="104">
        <f>VLOOKUP(BJB!$G$9:$G$5599,Ctrl!$E$4:$F$399,2,0)</f>
        <v>0</v>
      </c>
      <c r="D4752" s="219">
        <v>1</v>
      </c>
      <c r="E4752" s="104" t="str">
        <f>VLOOKUP(BJB!$F$9:$F$5599,Ctrl!$B$4:$D$399,3,0)</f>
        <v>IV</v>
      </c>
      <c r="F4752" s="256" t="s">
        <v>10558</v>
      </c>
      <c r="G4752" s="257" t="s">
        <v>7680</v>
      </c>
      <c r="H4752" s="258"/>
      <c r="I4752" s="259"/>
      <c r="J4752" s="912" t="s">
        <v>24557</v>
      </c>
      <c r="K4752" s="108" t="s">
        <v>11165</v>
      </c>
      <c r="L4752" s="104" t="s">
        <v>6477</v>
      </c>
      <c r="M4752" s="104" t="s">
        <v>10156</v>
      </c>
      <c r="N4752" s="120">
        <v>41772</v>
      </c>
      <c r="O4752" s="105">
        <v>250000000</v>
      </c>
      <c r="P4752" s="105" t="s">
        <v>17509</v>
      </c>
      <c r="Q4752" s="120">
        <v>42311</v>
      </c>
      <c r="R4752" s="105">
        <v>176780898</v>
      </c>
      <c r="S4752" s="146" t="s">
        <v>10165</v>
      </c>
      <c r="T4752" s="109">
        <v>42426</v>
      </c>
      <c r="U4752" s="141">
        <v>117958286</v>
      </c>
      <c r="V4752" s="109">
        <v>42426</v>
      </c>
      <c r="W4752" s="141">
        <v>117958286</v>
      </c>
      <c r="X4752" s="141">
        <v>23591657.200000003</v>
      </c>
      <c r="Y4752" s="141">
        <v>0</v>
      </c>
      <c r="Z4752" s="141">
        <v>94366628.799999997</v>
      </c>
      <c r="AA4752" s="114">
        <v>0</v>
      </c>
      <c r="AB4752" s="114"/>
      <c r="AC4752" s="132"/>
      <c r="AD4752" s="141"/>
      <c r="AE4752" s="106">
        <v>0</v>
      </c>
      <c r="AF4752" s="106">
        <v>0</v>
      </c>
      <c r="AG4752" s="106">
        <v>0</v>
      </c>
      <c r="AH4752" s="141"/>
      <c r="AI4752" s="141"/>
      <c r="AJ4752" s="141"/>
      <c r="AK4752" s="141"/>
      <c r="AL4752" s="141"/>
      <c r="AM4752" s="141"/>
      <c r="AN4752" s="114">
        <f t="shared" si="148"/>
        <v>0</v>
      </c>
      <c r="AO4752" s="114">
        <f t="shared" si="149"/>
        <v>117958286</v>
      </c>
      <c r="AP4752" s="114"/>
      <c r="AQ4752" s="114"/>
      <c r="AR4752" s="114"/>
      <c r="AS4752" s="114"/>
      <c r="AT4752" s="191"/>
    </row>
    <row r="4753" spans="1:46" s="190" customFormat="1" ht="15" customHeight="1" x14ac:dyDescent="0.2">
      <c r="A4753" s="104"/>
      <c r="B4753" s="104">
        <f>VLOOKUP(BJB!$F$9:$F$5599,Ctrl!$B$4:$C$399,2,0)</f>
        <v>39</v>
      </c>
      <c r="C4753" s="104">
        <f>VLOOKUP(BJB!$G$9:$G$5599,Ctrl!$E$4:$F$399,2,0)</f>
        <v>0</v>
      </c>
      <c r="D4753" s="219">
        <v>1</v>
      </c>
      <c r="E4753" s="104" t="str">
        <f>VLOOKUP(BJB!$F$9:$F$5599,Ctrl!$B$4:$D$399,3,0)</f>
        <v>IV</v>
      </c>
      <c r="F4753" s="256" t="s">
        <v>10558</v>
      </c>
      <c r="G4753" s="257" t="s">
        <v>7680</v>
      </c>
      <c r="H4753" s="258"/>
      <c r="I4753" s="259"/>
      <c r="J4753" s="912" t="s">
        <v>24558</v>
      </c>
      <c r="K4753" s="108" t="s">
        <v>11188</v>
      </c>
      <c r="L4753" s="104" t="s">
        <v>6477</v>
      </c>
      <c r="M4753" s="104" t="s">
        <v>10182</v>
      </c>
      <c r="N4753" s="120">
        <v>41857</v>
      </c>
      <c r="O4753" s="105">
        <v>50000000</v>
      </c>
      <c r="P4753" s="105" t="s">
        <v>17510</v>
      </c>
      <c r="Q4753" s="120">
        <v>42380</v>
      </c>
      <c r="R4753" s="105">
        <v>21511588</v>
      </c>
      <c r="S4753" s="146" t="s">
        <v>10193</v>
      </c>
      <c r="T4753" s="109">
        <v>42457</v>
      </c>
      <c r="U4753" s="141">
        <v>14706070</v>
      </c>
      <c r="V4753" s="109">
        <v>42457</v>
      </c>
      <c r="W4753" s="141">
        <v>14706070</v>
      </c>
      <c r="X4753" s="141">
        <v>2941214</v>
      </c>
      <c r="Y4753" s="141">
        <v>0</v>
      </c>
      <c r="Z4753" s="141">
        <v>11764856</v>
      </c>
      <c r="AA4753" s="114">
        <v>0</v>
      </c>
      <c r="AB4753" s="114"/>
      <c r="AC4753" s="132"/>
      <c r="AD4753" s="141"/>
      <c r="AE4753" s="106">
        <v>0</v>
      </c>
      <c r="AF4753" s="106">
        <v>0</v>
      </c>
      <c r="AG4753" s="106">
        <v>0</v>
      </c>
      <c r="AH4753" s="141"/>
      <c r="AI4753" s="141"/>
      <c r="AJ4753" s="141"/>
      <c r="AK4753" s="141"/>
      <c r="AL4753" s="141"/>
      <c r="AM4753" s="141"/>
      <c r="AN4753" s="114">
        <f t="shared" si="148"/>
        <v>0</v>
      </c>
      <c r="AO4753" s="114">
        <f t="shared" si="149"/>
        <v>14706070</v>
      </c>
      <c r="AP4753" s="114"/>
      <c r="AQ4753" s="114"/>
      <c r="AR4753" s="114"/>
      <c r="AS4753" s="114"/>
      <c r="AT4753" s="191"/>
    </row>
    <row r="4754" spans="1:46" s="190" customFormat="1" ht="15" customHeight="1" x14ac:dyDescent="0.2">
      <c r="A4754" s="104"/>
      <c r="B4754" s="104">
        <f>VLOOKUP(BJB!$F$9:$F$5599,Ctrl!$B$4:$C$399,2,0)</f>
        <v>39</v>
      </c>
      <c r="C4754" s="104">
        <f>VLOOKUP(BJB!$G$9:$G$5599,Ctrl!$E$4:$F$399,2,0)</f>
        <v>0</v>
      </c>
      <c r="D4754" s="219">
        <v>1</v>
      </c>
      <c r="E4754" s="104" t="str">
        <f>VLOOKUP(BJB!$F$9:$F$5599,Ctrl!$B$4:$D$399,3,0)</f>
        <v>IV</v>
      </c>
      <c r="F4754" s="256" t="s">
        <v>10558</v>
      </c>
      <c r="G4754" s="257" t="s">
        <v>7680</v>
      </c>
      <c r="H4754" s="258" t="s">
        <v>13569</v>
      </c>
      <c r="I4754" s="259"/>
      <c r="J4754" s="891" t="s">
        <v>18560</v>
      </c>
      <c r="K4754" s="108" t="s">
        <v>11231</v>
      </c>
      <c r="L4754" s="104" t="s">
        <v>6477</v>
      </c>
      <c r="M4754" s="104" t="s">
        <v>10457</v>
      </c>
      <c r="N4754" s="120">
        <v>41736</v>
      </c>
      <c r="O4754" s="105">
        <v>50000000</v>
      </c>
      <c r="P4754" s="105" t="s">
        <v>17511</v>
      </c>
      <c r="Q4754" s="120">
        <v>42409</v>
      </c>
      <c r="R4754" s="105">
        <v>38145330</v>
      </c>
      <c r="S4754" s="146" t="s">
        <v>10460</v>
      </c>
      <c r="T4754" s="109">
        <v>42510</v>
      </c>
      <c r="U4754" s="141">
        <v>26255107</v>
      </c>
      <c r="V4754" s="109">
        <v>42510</v>
      </c>
      <c r="W4754" s="141">
        <v>26255107</v>
      </c>
      <c r="X4754" s="141">
        <v>5251021.3999999985</v>
      </c>
      <c r="Y4754" s="141">
        <v>0</v>
      </c>
      <c r="Z4754" s="141">
        <v>21004085.600000001</v>
      </c>
      <c r="AA4754" s="114">
        <v>0</v>
      </c>
      <c r="AB4754" s="114"/>
      <c r="AC4754" s="132">
        <v>768442</v>
      </c>
      <c r="AD4754" s="141">
        <v>768442</v>
      </c>
      <c r="AE4754" s="106">
        <v>768442</v>
      </c>
      <c r="AF4754" s="106">
        <v>768442</v>
      </c>
      <c r="AG4754" s="106">
        <v>768442</v>
      </c>
      <c r="AH4754" s="141"/>
      <c r="AI4754" s="141"/>
      <c r="AJ4754" s="141"/>
      <c r="AK4754" s="141"/>
      <c r="AL4754" s="141"/>
      <c r="AM4754" s="141"/>
      <c r="AN4754" s="114">
        <f t="shared" si="148"/>
        <v>3842210</v>
      </c>
      <c r="AO4754" s="114">
        <f t="shared" si="149"/>
        <v>22412897</v>
      </c>
      <c r="AP4754" s="114"/>
      <c r="AQ4754" s="114"/>
      <c r="AR4754" s="114"/>
      <c r="AS4754" s="114"/>
      <c r="AT4754" s="191"/>
    </row>
    <row r="4755" spans="1:46" s="190" customFormat="1" ht="15" customHeight="1" x14ac:dyDescent="0.2">
      <c r="A4755" s="104"/>
      <c r="B4755" s="104">
        <f>VLOOKUP(BJB!$F$9:$F$5599,Ctrl!$B$4:$C$399,2,0)</f>
        <v>39</v>
      </c>
      <c r="C4755" s="104">
        <f>VLOOKUP(BJB!$G$9:$G$5599,Ctrl!$E$4:$F$399,2,0)</f>
        <v>0</v>
      </c>
      <c r="D4755" s="219">
        <v>1</v>
      </c>
      <c r="E4755" s="104" t="str">
        <f>VLOOKUP(BJB!$F$9:$F$5599,Ctrl!$B$4:$D$399,3,0)</f>
        <v>IV</v>
      </c>
      <c r="F4755" s="256" t="s">
        <v>10558</v>
      </c>
      <c r="G4755" s="257" t="s">
        <v>7680</v>
      </c>
      <c r="H4755" s="258"/>
      <c r="I4755" s="259"/>
      <c r="J4755" s="912" t="s">
        <v>24559</v>
      </c>
      <c r="K4755" s="108" t="s">
        <v>11231</v>
      </c>
      <c r="L4755" s="104" t="s">
        <v>6477</v>
      </c>
      <c r="M4755" s="104" t="s">
        <v>10457</v>
      </c>
      <c r="N4755" s="120">
        <v>41736</v>
      </c>
      <c r="O4755" s="105">
        <v>10000000</v>
      </c>
      <c r="P4755" s="105" t="s">
        <v>17511</v>
      </c>
      <c r="Q4755" s="120">
        <v>42409</v>
      </c>
      <c r="R4755" s="105">
        <v>38145330</v>
      </c>
      <c r="S4755" s="146" t="s">
        <v>10460</v>
      </c>
      <c r="T4755" s="109">
        <v>42510</v>
      </c>
      <c r="U4755" s="141">
        <v>3643841</v>
      </c>
      <c r="V4755" s="109">
        <v>42510</v>
      </c>
      <c r="W4755" s="141">
        <v>26255107</v>
      </c>
      <c r="X4755" s="141">
        <v>5251021.3999999985</v>
      </c>
      <c r="Y4755" s="141">
        <v>0</v>
      </c>
      <c r="Z4755" s="141">
        <v>21004085.600000001</v>
      </c>
      <c r="AA4755" s="114">
        <v>0</v>
      </c>
      <c r="AB4755" s="114"/>
      <c r="AC4755" s="132"/>
      <c r="AD4755" s="141"/>
      <c r="AE4755" s="106">
        <v>0</v>
      </c>
      <c r="AF4755" s="106">
        <v>0</v>
      </c>
      <c r="AG4755" s="106">
        <v>0</v>
      </c>
      <c r="AH4755" s="141"/>
      <c r="AI4755" s="141"/>
      <c r="AJ4755" s="141"/>
      <c r="AK4755" s="141"/>
      <c r="AL4755" s="141"/>
      <c r="AM4755" s="141"/>
      <c r="AN4755" s="114">
        <f t="shared" si="148"/>
        <v>0</v>
      </c>
      <c r="AO4755" s="114">
        <f t="shared" si="149"/>
        <v>3643841</v>
      </c>
      <c r="AP4755" s="114"/>
      <c r="AQ4755" s="114"/>
      <c r="AR4755" s="114"/>
      <c r="AS4755" s="114"/>
      <c r="AT4755" s="191"/>
    </row>
    <row r="4756" spans="1:46" s="190" customFormat="1" ht="15" customHeight="1" x14ac:dyDescent="0.2">
      <c r="A4756" s="104"/>
      <c r="B4756" s="104">
        <f>VLOOKUP(BJB!$F$9:$F$5599,Ctrl!$B$4:$C$399,2,0)</f>
        <v>34</v>
      </c>
      <c r="C4756" s="104">
        <f>VLOOKUP(BJB!$G$9:$G$5599,Ctrl!$E$4:$F$399,2,0)</f>
        <v>1</v>
      </c>
      <c r="D4756" s="219">
        <v>1</v>
      </c>
      <c r="E4756" s="104" t="str">
        <f>VLOOKUP(BJB!$F$9:$F$5599,Ctrl!$B$4:$D$399,3,0)</f>
        <v>III</v>
      </c>
      <c r="F4756" s="139" t="s">
        <v>10546</v>
      </c>
      <c r="G4756" s="139" t="s">
        <v>4099</v>
      </c>
      <c r="H4756" s="125"/>
      <c r="I4756" s="220"/>
      <c r="J4756" s="912" t="s">
        <v>24560</v>
      </c>
      <c r="K4756" s="121" t="s">
        <v>10624</v>
      </c>
      <c r="L4756" s="104" t="s">
        <v>6476</v>
      </c>
      <c r="M4756" s="104" t="s">
        <v>10642</v>
      </c>
      <c r="N4756" s="120">
        <v>41631</v>
      </c>
      <c r="O4756" s="105">
        <v>73912500</v>
      </c>
      <c r="P4756" s="105" t="s">
        <v>17512</v>
      </c>
      <c r="Q4756" s="120">
        <v>42500</v>
      </c>
      <c r="R4756" s="105">
        <v>64594690</v>
      </c>
      <c r="S4756" s="146" t="s">
        <v>10681</v>
      </c>
      <c r="T4756" s="109">
        <v>42529</v>
      </c>
      <c r="U4756" s="141">
        <v>64594690</v>
      </c>
      <c r="V4756" s="109">
        <v>42529</v>
      </c>
      <c r="W4756" s="141">
        <v>64594690</v>
      </c>
      <c r="X4756" s="141">
        <v>0</v>
      </c>
      <c r="Y4756" s="141">
        <v>0</v>
      </c>
      <c r="Z4756" s="141">
        <v>0</v>
      </c>
      <c r="AA4756" s="114">
        <v>0</v>
      </c>
      <c r="AB4756" s="114"/>
      <c r="AC4756" s="132"/>
      <c r="AD4756" s="141"/>
      <c r="AE4756" s="106">
        <v>0</v>
      </c>
      <c r="AF4756" s="106">
        <v>0</v>
      </c>
      <c r="AG4756" s="106">
        <v>0</v>
      </c>
      <c r="AH4756" s="141"/>
      <c r="AI4756" s="141"/>
      <c r="AJ4756" s="141"/>
      <c r="AK4756" s="141"/>
      <c r="AL4756" s="141"/>
      <c r="AM4756" s="141"/>
      <c r="AN4756" s="114">
        <f t="shared" si="148"/>
        <v>0</v>
      </c>
      <c r="AO4756" s="114">
        <f t="shared" si="149"/>
        <v>64594690</v>
      </c>
      <c r="AP4756" s="114"/>
      <c r="AQ4756" s="114"/>
      <c r="AR4756" s="114"/>
      <c r="AS4756" s="114"/>
      <c r="AT4756" s="191"/>
    </row>
    <row r="4757" spans="1:46" s="190" customFormat="1" ht="15" customHeight="1" x14ac:dyDescent="0.2">
      <c r="A4757" s="104"/>
      <c r="B4757" s="104">
        <f>VLOOKUP(BJB!$F$9:$F$5599,Ctrl!$B$4:$C$399,2,0)</f>
        <v>28</v>
      </c>
      <c r="C4757" s="104">
        <f>VLOOKUP(BJB!$G$9:$G$5599,Ctrl!$E$4:$F$399,2,0)</f>
        <v>0</v>
      </c>
      <c r="D4757" s="219">
        <v>1</v>
      </c>
      <c r="E4757" s="104" t="str">
        <f>VLOOKUP(BJB!$F$9:$F$5599,Ctrl!$B$4:$D$399,3,0)</f>
        <v>III</v>
      </c>
      <c r="F4757" s="256" t="s">
        <v>10541</v>
      </c>
      <c r="G4757" s="257" t="s">
        <v>7655</v>
      </c>
      <c r="H4757" s="258"/>
      <c r="I4757" s="259"/>
      <c r="J4757" s="912" t="s">
        <v>24561</v>
      </c>
      <c r="K4757" s="108" t="s">
        <v>11150</v>
      </c>
      <c r="L4757" s="104" t="s">
        <v>6477</v>
      </c>
      <c r="M4757" s="104" t="s">
        <v>6117</v>
      </c>
      <c r="N4757" s="120">
        <v>41254</v>
      </c>
      <c r="O4757" s="105">
        <v>35000000</v>
      </c>
      <c r="P4757" s="105" t="s">
        <v>17513</v>
      </c>
      <c r="Q4757" s="120">
        <v>42129</v>
      </c>
      <c r="R4757" s="105">
        <v>21801186</v>
      </c>
      <c r="S4757" s="146" t="s">
        <v>10119</v>
      </c>
      <c r="T4757" s="109">
        <v>42396</v>
      </c>
      <c r="U4757" s="141">
        <v>12914140</v>
      </c>
      <c r="V4757" s="109">
        <v>42396</v>
      </c>
      <c r="W4757" s="141">
        <v>12914140</v>
      </c>
      <c r="X4757" s="141">
        <v>0</v>
      </c>
      <c r="Y4757" s="141">
        <v>0</v>
      </c>
      <c r="Z4757" s="141">
        <v>0</v>
      </c>
      <c r="AA4757" s="114">
        <v>0</v>
      </c>
      <c r="AB4757" s="114"/>
      <c r="AC4757" s="132"/>
      <c r="AD4757" s="141"/>
      <c r="AE4757" s="106">
        <v>0</v>
      </c>
      <c r="AF4757" s="106">
        <v>0</v>
      </c>
      <c r="AG4757" s="106">
        <v>0</v>
      </c>
      <c r="AH4757" s="141"/>
      <c r="AI4757" s="141"/>
      <c r="AJ4757" s="141"/>
      <c r="AK4757" s="141"/>
      <c r="AL4757" s="141"/>
      <c r="AM4757" s="141"/>
      <c r="AN4757" s="114">
        <f t="shared" si="148"/>
        <v>0</v>
      </c>
      <c r="AO4757" s="114">
        <f t="shared" si="149"/>
        <v>12914140</v>
      </c>
      <c r="AP4757" s="114"/>
      <c r="AQ4757" s="114"/>
      <c r="AR4757" s="114"/>
      <c r="AS4757" s="114"/>
      <c r="AT4757" s="191"/>
    </row>
    <row r="4758" spans="1:46" s="190" customFormat="1" ht="15" customHeight="1" x14ac:dyDescent="0.2">
      <c r="A4758" s="104"/>
      <c r="B4758" s="104">
        <f>VLOOKUP(BJB!$F$9:$F$5599,Ctrl!$B$4:$C$399,2,0)</f>
        <v>28</v>
      </c>
      <c r="C4758" s="104">
        <f>VLOOKUP(BJB!$G$9:$G$5599,Ctrl!$E$4:$F$399,2,0)</f>
        <v>0</v>
      </c>
      <c r="D4758" s="219">
        <v>1</v>
      </c>
      <c r="E4758" s="104" t="str">
        <f>VLOOKUP(BJB!$F$9:$F$5599,Ctrl!$B$4:$D$399,3,0)</f>
        <v>III</v>
      </c>
      <c r="F4758" s="256" t="s">
        <v>10541</v>
      </c>
      <c r="G4758" s="257" t="s">
        <v>7655</v>
      </c>
      <c r="H4758" s="258"/>
      <c r="I4758" s="259"/>
      <c r="J4758" s="912"/>
      <c r="K4758" s="108" t="s">
        <v>11151</v>
      </c>
      <c r="L4758" s="104" t="s">
        <v>6477</v>
      </c>
      <c r="M4758" s="104" t="s">
        <v>1707</v>
      </c>
      <c r="N4758" s="120">
        <v>41113</v>
      </c>
      <c r="O4758" s="105">
        <v>50000000</v>
      </c>
      <c r="P4758" s="105"/>
      <c r="Q4758" s="120"/>
      <c r="R4758" s="105"/>
      <c r="S4758" s="146" t="s">
        <v>10119</v>
      </c>
      <c r="T4758" s="109">
        <v>42396</v>
      </c>
      <c r="U4758" s="141">
        <v>12614813</v>
      </c>
      <c r="V4758" s="109"/>
      <c r="W4758" s="141"/>
      <c r="X4758" s="141"/>
      <c r="Y4758" s="141"/>
      <c r="Z4758" s="141"/>
      <c r="AA4758" s="114">
        <v>0</v>
      </c>
      <c r="AB4758" s="114"/>
      <c r="AC4758" s="132"/>
      <c r="AD4758" s="141"/>
      <c r="AE4758" s="106">
        <v>0</v>
      </c>
      <c r="AF4758" s="106">
        <v>0</v>
      </c>
      <c r="AG4758" s="106">
        <v>0</v>
      </c>
      <c r="AH4758" s="141"/>
      <c r="AI4758" s="141"/>
      <c r="AJ4758" s="141"/>
      <c r="AK4758" s="141"/>
      <c r="AL4758" s="141"/>
      <c r="AM4758" s="141"/>
      <c r="AN4758" s="114">
        <f t="shared" si="148"/>
        <v>0</v>
      </c>
      <c r="AO4758" s="114">
        <f t="shared" si="149"/>
        <v>12614813</v>
      </c>
      <c r="AP4758" s="114"/>
      <c r="AQ4758" s="114"/>
      <c r="AR4758" s="114"/>
      <c r="AS4758" s="114"/>
    </row>
    <row r="4759" spans="1:46" s="190" customFormat="1" ht="15" customHeight="1" x14ac:dyDescent="0.2">
      <c r="A4759" s="104"/>
      <c r="B4759" s="104">
        <f>VLOOKUP(BJB!$F$9:$F$5599,Ctrl!$B$4:$C$399,2,0)</f>
        <v>28</v>
      </c>
      <c r="C4759" s="104">
        <f>VLOOKUP(BJB!$G$9:$G$5599,Ctrl!$E$4:$F$399,2,0)</f>
        <v>0</v>
      </c>
      <c r="D4759" s="219">
        <v>1</v>
      </c>
      <c r="E4759" s="104" t="str">
        <f>VLOOKUP(BJB!$F$9:$F$5599,Ctrl!$B$4:$D$399,3,0)</f>
        <v>III</v>
      </c>
      <c r="F4759" s="256" t="s">
        <v>10541</v>
      </c>
      <c r="G4759" s="257" t="s">
        <v>7655</v>
      </c>
      <c r="H4759" s="258"/>
      <c r="I4759" s="259"/>
      <c r="J4759" s="912" t="s">
        <v>24562</v>
      </c>
      <c r="K4759" s="108" t="s">
        <v>11167</v>
      </c>
      <c r="L4759" s="104" t="s">
        <v>6477</v>
      </c>
      <c r="M4759" s="104" t="s">
        <v>5363</v>
      </c>
      <c r="N4759" s="120">
        <v>41218</v>
      </c>
      <c r="O4759" s="105">
        <v>25000000</v>
      </c>
      <c r="P4759" s="105" t="s">
        <v>17514</v>
      </c>
      <c r="Q4759" s="120">
        <v>42213</v>
      </c>
      <c r="R4759" s="105">
        <v>7866235</v>
      </c>
      <c r="S4759" s="146" t="s">
        <v>10168</v>
      </c>
      <c r="T4759" s="109">
        <v>42410</v>
      </c>
      <c r="U4759" s="141">
        <v>5365779</v>
      </c>
      <c r="V4759" s="109">
        <v>42410</v>
      </c>
      <c r="W4759" s="141">
        <v>0</v>
      </c>
      <c r="X4759" s="141">
        <v>0</v>
      </c>
      <c r="Y4759" s="141">
        <v>0</v>
      </c>
      <c r="Z4759" s="141">
        <v>0</v>
      </c>
      <c r="AA4759" s="114">
        <v>0</v>
      </c>
      <c r="AB4759" s="114"/>
      <c r="AC4759" s="132"/>
      <c r="AD4759" s="141"/>
      <c r="AE4759" s="106">
        <v>0</v>
      </c>
      <c r="AF4759" s="106">
        <v>0</v>
      </c>
      <c r="AG4759" s="106">
        <v>0</v>
      </c>
      <c r="AH4759" s="141"/>
      <c r="AI4759" s="141"/>
      <c r="AJ4759" s="141"/>
      <c r="AK4759" s="141"/>
      <c r="AL4759" s="141"/>
      <c r="AM4759" s="141"/>
      <c r="AN4759" s="114">
        <f t="shared" si="148"/>
        <v>0</v>
      </c>
      <c r="AO4759" s="114">
        <f t="shared" si="149"/>
        <v>5365779</v>
      </c>
      <c r="AP4759" s="114"/>
      <c r="AQ4759" s="114"/>
      <c r="AR4759" s="114"/>
      <c r="AS4759" s="114"/>
      <c r="AT4759" s="191"/>
    </row>
    <row r="4760" spans="1:46" s="190" customFormat="1" ht="15" customHeight="1" x14ac:dyDescent="0.2">
      <c r="A4760" s="104"/>
      <c r="B4760" s="104">
        <f>VLOOKUP(BJB!$F$9:$F$5599,Ctrl!$B$4:$C$399,2,0)</f>
        <v>28</v>
      </c>
      <c r="C4760" s="104">
        <f>VLOOKUP(BJB!$G$9:$G$5599,Ctrl!$E$4:$F$399,2,0)</f>
        <v>0</v>
      </c>
      <c r="D4760" s="219">
        <v>1</v>
      </c>
      <c r="E4760" s="104" t="str">
        <f>VLOOKUP(BJB!$F$9:$F$5599,Ctrl!$B$4:$D$399,3,0)</f>
        <v>III</v>
      </c>
      <c r="F4760" s="256" t="s">
        <v>10541</v>
      </c>
      <c r="G4760" s="257" t="s">
        <v>7655</v>
      </c>
      <c r="H4760" s="258"/>
      <c r="I4760" s="259"/>
      <c r="J4760" s="912" t="s">
        <v>24563</v>
      </c>
      <c r="K4760" s="108" t="s">
        <v>11168</v>
      </c>
      <c r="L4760" s="104" t="s">
        <v>6477</v>
      </c>
      <c r="M4760" s="104" t="s">
        <v>6060</v>
      </c>
      <c r="N4760" s="120">
        <v>41389</v>
      </c>
      <c r="O4760" s="105">
        <v>10000000</v>
      </c>
      <c r="P4760" s="105" t="s">
        <v>17515</v>
      </c>
      <c r="Q4760" s="120">
        <v>42129</v>
      </c>
      <c r="R4760" s="105">
        <v>6656950</v>
      </c>
      <c r="S4760" s="146" t="s">
        <v>10168</v>
      </c>
      <c r="T4760" s="109">
        <v>42410</v>
      </c>
      <c r="U4760" s="141">
        <v>4124992</v>
      </c>
      <c r="V4760" s="109">
        <v>42410</v>
      </c>
      <c r="W4760" s="141">
        <v>0</v>
      </c>
      <c r="X4760" s="141">
        <v>0</v>
      </c>
      <c r="Y4760" s="141">
        <v>0</v>
      </c>
      <c r="Z4760" s="141">
        <v>0</v>
      </c>
      <c r="AA4760" s="114">
        <v>91445</v>
      </c>
      <c r="AB4760" s="114"/>
      <c r="AC4760" s="132"/>
      <c r="AD4760" s="141"/>
      <c r="AE4760" s="106">
        <v>0</v>
      </c>
      <c r="AF4760" s="106">
        <v>0</v>
      </c>
      <c r="AG4760" s="106">
        <v>0</v>
      </c>
      <c r="AH4760" s="141"/>
      <c r="AI4760" s="141"/>
      <c r="AJ4760" s="141"/>
      <c r="AK4760" s="141"/>
      <c r="AL4760" s="141"/>
      <c r="AM4760" s="141"/>
      <c r="AN4760" s="114">
        <f t="shared" si="148"/>
        <v>91445</v>
      </c>
      <c r="AO4760" s="114">
        <f t="shared" si="149"/>
        <v>4033547</v>
      </c>
      <c r="AP4760" s="114"/>
      <c r="AQ4760" s="114"/>
      <c r="AR4760" s="114"/>
      <c r="AS4760" s="114"/>
      <c r="AT4760" s="191"/>
    </row>
    <row r="4761" spans="1:46" s="190" customFormat="1" ht="15" customHeight="1" x14ac:dyDescent="0.2">
      <c r="A4761" s="104"/>
      <c r="B4761" s="104">
        <f>VLOOKUP(BJB!$F$9:$F$5599,Ctrl!$B$4:$C$399,2,0)</f>
        <v>28</v>
      </c>
      <c r="C4761" s="104">
        <f>VLOOKUP(BJB!$G$9:$G$5599,Ctrl!$E$4:$F$399,2,0)</f>
        <v>0</v>
      </c>
      <c r="D4761" s="219">
        <v>1</v>
      </c>
      <c r="E4761" s="104" t="str">
        <f>VLOOKUP(BJB!$F$9:$F$5599,Ctrl!$B$4:$D$399,3,0)</f>
        <v>III</v>
      </c>
      <c r="F4761" s="256" t="s">
        <v>10541</v>
      </c>
      <c r="G4761" s="257" t="s">
        <v>7655</v>
      </c>
      <c r="H4761" s="258" t="s">
        <v>12667</v>
      </c>
      <c r="I4761" s="259"/>
      <c r="J4761" s="891" t="s">
        <v>18561</v>
      </c>
      <c r="K4761" s="108" t="s">
        <v>754</v>
      </c>
      <c r="L4761" s="104" t="s">
        <v>6477</v>
      </c>
      <c r="M4761" s="104" t="s">
        <v>6060</v>
      </c>
      <c r="N4761" s="120">
        <v>41389</v>
      </c>
      <c r="O4761" s="105">
        <v>40000000</v>
      </c>
      <c r="P4761" s="105" t="s">
        <v>17516</v>
      </c>
      <c r="Q4761" s="120">
        <v>42213</v>
      </c>
      <c r="R4761" s="105">
        <v>18045603</v>
      </c>
      <c r="S4761" s="146" t="s">
        <v>10168</v>
      </c>
      <c r="T4761" s="109">
        <v>42410</v>
      </c>
      <c r="U4761" s="141">
        <v>12289383</v>
      </c>
      <c r="V4761" s="109">
        <v>42410</v>
      </c>
      <c r="W4761" s="141">
        <v>0</v>
      </c>
      <c r="X4761" s="141">
        <v>0</v>
      </c>
      <c r="Y4761" s="141">
        <v>0</v>
      </c>
      <c r="Z4761" s="141">
        <v>0</v>
      </c>
      <c r="AA4761" s="114">
        <v>3122811</v>
      </c>
      <c r="AB4761" s="114"/>
      <c r="AC4761" s="132">
        <v>776584</v>
      </c>
      <c r="AD4761" s="141"/>
      <c r="AE4761" s="106">
        <v>0</v>
      </c>
      <c r="AF4761" s="106">
        <v>0</v>
      </c>
      <c r="AG4761" s="106">
        <v>0</v>
      </c>
      <c r="AH4761" s="141"/>
      <c r="AI4761" s="141"/>
      <c r="AJ4761" s="141"/>
      <c r="AK4761" s="141"/>
      <c r="AL4761" s="141"/>
      <c r="AM4761" s="141"/>
      <c r="AN4761" s="114">
        <f t="shared" si="148"/>
        <v>3899395</v>
      </c>
      <c r="AO4761" s="114">
        <f t="shared" si="149"/>
        <v>8389988</v>
      </c>
      <c r="AP4761" s="114"/>
      <c r="AQ4761" s="114"/>
      <c r="AR4761" s="114"/>
      <c r="AS4761" s="114"/>
      <c r="AT4761" s="191"/>
    </row>
    <row r="4762" spans="1:46" s="190" customFormat="1" ht="15" customHeight="1" x14ac:dyDescent="0.2">
      <c r="A4762" s="104"/>
      <c r="B4762" s="104">
        <f>VLOOKUP(BJB!$F$9:$F$5599,Ctrl!$B$4:$C$399,2,0)</f>
        <v>3</v>
      </c>
      <c r="C4762" s="104">
        <f>VLOOKUP(BJB!$G$9:$G$5599,Ctrl!$E$4:$F$399,2,0)</f>
        <v>3</v>
      </c>
      <c r="D4762" s="219">
        <v>1</v>
      </c>
      <c r="E4762" s="104" t="str">
        <f>VLOOKUP(BJB!$F$9:$F$5599,Ctrl!$B$4:$D$399,3,0)</f>
        <v>I</v>
      </c>
      <c r="F4762" s="256" t="s">
        <v>10514</v>
      </c>
      <c r="G4762" s="257" t="s">
        <v>1306</v>
      </c>
      <c r="H4762" s="258"/>
      <c r="I4762" s="259"/>
      <c r="J4762" s="912" t="s">
        <v>24564</v>
      </c>
      <c r="K4762" s="108" t="s">
        <v>11179</v>
      </c>
      <c r="L4762" s="104" t="s">
        <v>6477</v>
      </c>
      <c r="M4762" s="104" t="s">
        <v>10181</v>
      </c>
      <c r="N4762" s="120">
        <v>40949</v>
      </c>
      <c r="O4762" s="105">
        <v>150000000</v>
      </c>
      <c r="P4762" s="105" t="s">
        <v>17517</v>
      </c>
      <c r="Q4762" s="120">
        <v>42411</v>
      </c>
      <c r="R4762" s="105">
        <v>62113454</v>
      </c>
      <c r="S4762" s="146" t="s">
        <v>10191</v>
      </c>
      <c r="T4762" s="109">
        <v>42458</v>
      </c>
      <c r="U4762" s="141">
        <v>41794926</v>
      </c>
      <c r="V4762" s="109">
        <v>42458</v>
      </c>
      <c r="W4762" s="141">
        <v>41794926</v>
      </c>
      <c r="X4762" s="141">
        <v>0</v>
      </c>
      <c r="Y4762" s="141">
        <v>0</v>
      </c>
      <c r="Z4762" s="141">
        <v>0</v>
      </c>
      <c r="AA4762" s="114">
        <v>0</v>
      </c>
      <c r="AB4762" s="114"/>
      <c r="AC4762" s="132"/>
      <c r="AD4762" s="141"/>
      <c r="AE4762" s="106">
        <v>0</v>
      </c>
      <c r="AF4762" s="106">
        <v>0</v>
      </c>
      <c r="AG4762" s="106">
        <v>0</v>
      </c>
      <c r="AH4762" s="141"/>
      <c r="AI4762" s="141"/>
      <c r="AJ4762" s="141"/>
      <c r="AK4762" s="141"/>
      <c r="AL4762" s="141"/>
      <c r="AM4762" s="141"/>
      <c r="AN4762" s="114">
        <f t="shared" si="148"/>
        <v>0</v>
      </c>
      <c r="AO4762" s="114">
        <f t="shared" si="149"/>
        <v>41794926</v>
      </c>
      <c r="AP4762" s="114"/>
      <c r="AQ4762" s="114"/>
      <c r="AR4762" s="114"/>
      <c r="AS4762" s="114"/>
      <c r="AT4762" s="191"/>
    </row>
    <row r="4763" spans="1:46" s="190" customFormat="1" ht="15" customHeight="1" x14ac:dyDescent="0.2">
      <c r="A4763" s="104"/>
      <c r="B4763" s="104">
        <f>VLOOKUP(BJB!$F$9:$F$5599,Ctrl!$B$4:$C$399,2,0)</f>
        <v>28</v>
      </c>
      <c r="C4763" s="104">
        <f>VLOOKUP(BJB!$G$9:$G$5599,Ctrl!$E$4:$F$399,2,0)</f>
        <v>0</v>
      </c>
      <c r="D4763" s="219">
        <v>1</v>
      </c>
      <c r="E4763" s="104" t="str">
        <f>VLOOKUP(BJB!$F$9:$F$5599,Ctrl!$B$4:$D$399,3,0)</f>
        <v>III</v>
      </c>
      <c r="F4763" s="256" t="s">
        <v>10541</v>
      </c>
      <c r="G4763" s="257" t="s">
        <v>7655</v>
      </c>
      <c r="H4763" s="258"/>
      <c r="I4763" s="259"/>
      <c r="J4763" s="912" t="s">
        <v>24565</v>
      </c>
      <c r="K4763" s="108" t="s">
        <v>474</v>
      </c>
      <c r="L4763" s="104" t="s">
        <v>6477</v>
      </c>
      <c r="M4763" s="104" t="s">
        <v>7312</v>
      </c>
      <c r="N4763" s="120">
        <v>41429</v>
      </c>
      <c r="O4763" s="105">
        <v>40000000</v>
      </c>
      <c r="P4763" s="105" t="s">
        <v>17518</v>
      </c>
      <c r="Q4763" s="120">
        <v>42075</v>
      </c>
      <c r="R4763" s="105">
        <v>28849145</v>
      </c>
      <c r="S4763" s="146" t="s">
        <v>10459</v>
      </c>
      <c r="T4763" s="109">
        <v>42510</v>
      </c>
      <c r="U4763" s="141">
        <v>18443778</v>
      </c>
      <c r="V4763" s="109">
        <v>42510</v>
      </c>
      <c r="W4763" s="141">
        <v>18443778</v>
      </c>
      <c r="X4763" s="141">
        <v>0</v>
      </c>
      <c r="Y4763" s="141">
        <v>0</v>
      </c>
      <c r="Z4763" s="141">
        <v>0</v>
      </c>
      <c r="AA4763" s="114">
        <v>0</v>
      </c>
      <c r="AB4763" s="114"/>
      <c r="AC4763" s="132"/>
      <c r="AD4763" s="141"/>
      <c r="AE4763" s="106">
        <v>0</v>
      </c>
      <c r="AF4763" s="106">
        <v>0</v>
      </c>
      <c r="AG4763" s="106">
        <v>0</v>
      </c>
      <c r="AH4763" s="141"/>
      <c r="AI4763" s="141"/>
      <c r="AJ4763" s="141"/>
      <c r="AK4763" s="141"/>
      <c r="AL4763" s="141"/>
      <c r="AM4763" s="141"/>
      <c r="AN4763" s="114">
        <f t="shared" si="148"/>
        <v>0</v>
      </c>
      <c r="AO4763" s="114">
        <f t="shared" si="149"/>
        <v>18443778</v>
      </c>
      <c r="AP4763" s="114"/>
      <c r="AQ4763" s="114"/>
      <c r="AR4763" s="114"/>
      <c r="AS4763" s="114"/>
      <c r="AT4763" s="191"/>
    </row>
    <row r="4764" spans="1:46" s="190" customFormat="1" ht="15" customHeight="1" x14ac:dyDescent="0.2">
      <c r="A4764" s="104"/>
      <c r="B4764" s="104">
        <f>VLOOKUP(BJB!$F$9:$F$5599,Ctrl!$B$4:$C$399,2,0)</f>
        <v>28</v>
      </c>
      <c r="C4764" s="104">
        <f>VLOOKUP(BJB!$G$9:$G$5599,Ctrl!$E$4:$F$399,2,0)</f>
        <v>0</v>
      </c>
      <c r="D4764" s="219">
        <v>1</v>
      </c>
      <c r="E4764" s="104" t="str">
        <f>VLOOKUP(BJB!$F$9:$F$5599,Ctrl!$B$4:$D$399,3,0)</f>
        <v>III</v>
      </c>
      <c r="F4764" s="256" t="s">
        <v>10541</v>
      </c>
      <c r="G4764" s="257" t="s">
        <v>7655</v>
      </c>
      <c r="H4764" s="258"/>
      <c r="I4764" s="259"/>
      <c r="J4764" s="912" t="s">
        <v>24566</v>
      </c>
      <c r="K4764" s="108" t="s">
        <v>11223</v>
      </c>
      <c r="L4764" s="104" t="s">
        <v>6477</v>
      </c>
      <c r="M4764" s="104" t="s">
        <v>5469</v>
      </c>
      <c r="N4764" s="120">
        <v>41509</v>
      </c>
      <c r="O4764" s="105">
        <v>15000000</v>
      </c>
      <c r="P4764" s="105" t="s">
        <v>17519</v>
      </c>
      <c r="Q4764" s="120">
        <v>42149</v>
      </c>
      <c r="R4764" s="105">
        <v>5639034</v>
      </c>
      <c r="S4764" s="146" t="s">
        <v>10459</v>
      </c>
      <c r="T4764" s="109">
        <v>42510</v>
      </c>
      <c r="U4764" s="141">
        <v>3485832</v>
      </c>
      <c r="V4764" s="109">
        <v>42510</v>
      </c>
      <c r="W4764" s="141">
        <v>3485832</v>
      </c>
      <c r="X4764" s="141">
        <v>0</v>
      </c>
      <c r="Y4764" s="141">
        <v>0</v>
      </c>
      <c r="Z4764" s="141">
        <v>0</v>
      </c>
      <c r="AA4764" s="114">
        <v>0</v>
      </c>
      <c r="AB4764" s="114"/>
      <c r="AC4764" s="132"/>
      <c r="AD4764" s="141"/>
      <c r="AE4764" s="106">
        <v>0</v>
      </c>
      <c r="AF4764" s="106">
        <v>0</v>
      </c>
      <c r="AG4764" s="106">
        <v>0</v>
      </c>
      <c r="AH4764" s="141"/>
      <c r="AI4764" s="141"/>
      <c r="AJ4764" s="141"/>
      <c r="AK4764" s="141"/>
      <c r="AL4764" s="141"/>
      <c r="AM4764" s="141"/>
      <c r="AN4764" s="114">
        <f t="shared" si="148"/>
        <v>0</v>
      </c>
      <c r="AO4764" s="114">
        <f t="shared" si="149"/>
        <v>3485832</v>
      </c>
      <c r="AP4764" s="114"/>
      <c r="AQ4764" s="114"/>
      <c r="AR4764" s="114"/>
      <c r="AS4764" s="114"/>
      <c r="AT4764" s="191"/>
    </row>
    <row r="4765" spans="1:46" s="190" customFormat="1" ht="15" customHeight="1" x14ac:dyDescent="0.2">
      <c r="A4765" s="104"/>
      <c r="B4765" s="104">
        <f>VLOOKUP(BJB!$F$9:$F$5599,Ctrl!$B$4:$C$399,2,0)</f>
        <v>28</v>
      </c>
      <c r="C4765" s="104">
        <f>VLOOKUP(BJB!$G$9:$G$5599,Ctrl!$E$4:$F$399,2,0)</f>
        <v>0</v>
      </c>
      <c r="D4765" s="219">
        <v>1</v>
      </c>
      <c r="E4765" s="104" t="str">
        <f>VLOOKUP(BJB!$F$9:$F$5599,Ctrl!$B$4:$D$399,3,0)</f>
        <v>III</v>
      </c>
      <c r="F4765" s="256" t="s">
        <v>10541</v>
      </c>
      <c r="G4765" s="257" t="s">
        <v>7655</v>
      </c>
      <c r="H4765" s="258"/>
      <c r="I4765" s="259"/>
      <c r="J4765" s="912" t="s">
        <v>24567</v>
      </c>
      <c r="K4765" s="108" t="s">
        <v>11224</v>
      </c>
      <c r="L4765" s="104" t="s">
        <v>6477</v>
      </c>
      <c r="M4765" s="104" t="s">
        <v>5469</v>
      </c>
      <c r="N4765" s="120">
        <v>41509</v>
      </c>
      <c r="O4765" s="105">
        <v>15000000</v>
      </c>
      <c r="P4765" s="105" t="s">
        <v>17520</v>
      </c>
      <c r="Q4765" s="120">
        <v>42159</v>
      </c>
      <c r="R4765" s="105">
        <v>6749251</v>
      </c>
      <c r="S4765" s="146" t="s">
        <v>10459</v>
      </c>
      <c r="T4765" s="109">
        <v>42510</v>
      </c>
      <c r="U4765" s="141">
        <v>4488765</v>
      </c>
      <c r="V4765" s="109">
        <v>42510</v>
      </c>
      <c r="W4765" s="141">
        <v>4488765</v>
      </c>
      <c r="X4765" s="141">
        <v>0</v>
      </c>
      <c r="Y4765" s="141">
        <v>0</v>
      </c>
      <c r="Z4765" s="141">
        <v>0</v>
      </c>
      <c r="AA4765" s="114">
        <v>0</v>
      </c>
      <c r="AB4765" s="114"/>
      <c r="AC4765" s="132"/>
      <c r="AD4765" s="141"/>
      <c r="AE4765" s="106">
        <v>0</v>
      </c>
      <c r="AF4765" s="106">
        <v>0</v>
      </c>
      <c r="AG4765" s="106">
        <v>0</v>
      </c>
      <c r="AH4765" s="141"/>
      <c r="AI4765" s="141"/>
      <c r="AJ4765" s="141"/>
      <c r="AK4765" s="141"/>
      <c r="AL4765" s="141"/>
      <c r="AM4765" s="141"/>
      <c r="AN4765" s="114">
        <f t="shared" si="148"/>
        <v>0</v>
      </c>
      <c r="AO4765" s="114">
        <f t="shared" si="149"/>
        <v>4488765</v>
      </c>
      <c r="AP4765" s="114"/>
      <c r="AQ4765" s="114"/>
      <c r="AR4765" s="114"/>
      <c r="AS4765" s="114"/>
      <c r="AT4765" s="191"/>
    </row>
    <row r="4766" spans="1:46" s="190" customFormat="1" ht="15" customHeight="1" x14ac:dyDescent="0.2">
      <c r="A4766" s="104"/>
      <c r="B4766" s="104">
        <f>VLOOKUP(BJB!$F$9:$F$5599,Ctrl!$B$4:$C$399,2,0)</f>
        <v>28</v>
      </c>
      <c r="C4766" s="104">
        <f>VLOOKUP(BJB!$G$9:$G$5599,Ctrl!$E$4:$F$399,2,0)</f>
        <v>0</v>
      </c>
      <c r="D4766" s="219">
        <v>1</v>
      </c>
      <c r="E4766" s="104" t="str">
        <f>VLOOKUP(BJB!$F$9:$F$5599,Ctrl!$B$4:$D$399,3,0)</f>
        <v>III</v>
      </c>
      <c r="F4766" s="256" t="s">
        <v>10541</v>
      </c>
      <c r="G4766" s="257" t="s">
        <v>7655</v>
      </c>
      <c r="H4766" s="258" t="s">
        <v>17656</v>
      </c>
      <c r="I4766" s="259"/>
      <c r="J4766" s="891" t="s">
        <v>18562</v>
      </c>
      <c r="K4766" s="108" t="s">
        <v>768</v>
      </c>
      <c r="L4766" s="104" t="s">
        <v>6477</v>
      </c>
      <c r="M4766" s="104" t="s">
        <v>1701</v>
      </c>
      <c r="N4766" s="120">
        <v>41211</v>
      </c>
      <c r="O4766" s="105">
        <v>25000000</v>
      </c>
      <c r="P4766" s="105" t="s">
        <v>17521</v>
      </c>
      <c r="Q4766" s="120">
        <v>42159</v>
      </c>
      <c r="R4766" s="105">
        <v>7494676</v>
      </c>
      <c r="S4766" s="146" t="s">
        <v>10459</v>
      </c>
      <c r="T4766" s="109">
        <v>42510</v>
      </c>
      <c r="U4766" s="141">
        <v>4860851</v>
      </c>
      <c r="V4766" s="109">
        <v>42510</v>
      </c>
      <c r="W4766" s="141">
        <v>4860851</v>
      </c>
      <c r="X4766" s="141">
        <v>0</v>
      </c>
      <c r="Y4766" s="141">
        <v>0</v>
      </c>
      <c r="Z4766" s="141">
        <v>0</v>
      </c>
      <c r="AA4766" s="114">
        <v>0</v>
      </c>
      <c r="AB4766" s="114"/>
      <c r="AC4766" s="132"/>
      <c r="AD4766" s="141">
        <v>4860851</v>
      </c>
      <c r="AE4766" s="106">
        <v>0</v>
      </c>
      <c r="AF4766" s="106">
        <v>0</v>
      </c>
      <c r="AG4766" s="106">
        <v>0</v>
      </c>
      <c r="AH4766" s="141"/>
      <c r="AI4766" s="141"/>
      <c r="AJ4766" s="141"/>
      <c r="AK4766" s="141"/>
      <c r="AL4766" s="141"/>
      <c r="AM4766" s="141"/>
      <c r="AN4766" s="114">
        <f t="shared" si="148"/>
        <v>4860851</v>
      </c>
      <c r="AO4766" s="114">
        <f t="shared" si="149"/>
        <v>0</v>
      </c>
      <c r="AP4766" s="114"/>
      <c r="AQ4766" s="114"/>
      <c r="AR4766" s="114"/>
      <c r="AS4766" s="114"/>
      <c r="AT4766" s="191"/>
    </row>
    <row r="4767" spans="1:46" s="190" customFormat="1" ht="15" customHeight="1" x14ac:dyDescent="0.2">
      <c r="A4767" s="104"/>
      <c r="B4767" s="104">
        <f>VLOOKUP(BJB!$F$9:$F$5599,Ctrl!$B$4:$C$399,2,0)</f>
        <v>28</v>
      </c>
      <c r="C4767" s="104">
        <f>VLOOKUP(BJB!$G$9:$G$5599,Ctrl!$E$4:$F$399,2,0)</f>
        <v>0</v>
      </c>
      <c r="D4767" s="219">
        <v>1</v>
      </c>
      <c r="E4767" s="104" t="str">
        <f>VLOOKUP(BJB!$F$9:$F$5599,Ctrl!$B$4:$D$399,3,0)</f>
        <v>III</v>
      </c>
      <c r="F4767" s="256" t="s">
        <v>10541</v>
      </c>
      <c r="G4767" s="257" t="s">
        <v>7655</v>
      </c>
      <c r="H4767" s="258"/>
      <c r="I4767" s="259"/>
      <c r="J4767" s="912" t="s">
        <v>24568</v>
      </c>
      <c r="K4767" s="108" t="s">
        <v>11174</v>
      </c>
      <c r="L4767" s="104" t="s">
        <v>6477</v>
      </c>
      <c r="M4767" s="104" t="s">
        <v>6117</v>
      </c>
      <c r="N4767" s="120">
        <v>41254</v>
      </c>
      <c r="O4767" s="105">
        <v>50000000</v>
      </c>
      <c r="P4767" s="105" t="s">
        <v>17522</v>
      </c>
      <c r="Q4767" s="120">
        <v>42307</v>
      </c>
      <c r="R4767" s="105">
        <v>27940263</v>
      </c>
      <c r="S4767" s="146" t="s">
        <v>10189</v>
      </c>
      <c r="T4767" s="109">
        <v>42457</v>
      </c>
      <c r="U4767" s="141">
        <v>16175357</v>
      </c>
      <c r="V4767" s="109">
        <v>42457</v>
      </c>
      <c r="W4767" s="141">
        <v>16175357</v>
      </c>
      <c r="X4767" s="141">
        <v>0</v>
      </c>
      <c r="Y4767" s="141">
        <v>0</v>
      </c>
      <c r="Z4767" s="141">
        <v>0</v>
      </c>
      <c r="AA4767" s="114">
        <v>0</v>
      </c>
      <c r="AB4767" s="114"/>
      <c r="AC4767" s="132"/>
      <c r="AD4767" s="141"/>
      <c r="AE4767" s="106">
        <v>0</v>
      </c>
      <c r="AF4767" s="106">
        <v>0</v>
      </c>
      <c r="AG4767" s="106">
        <v>0</v>
      </c>
      <c r="AH4767" s="141"/>
      <c r="AI4767" s="141"/>
      <c r="AJ4767" s="141"/>
      <c r="AK4767" s="141"/>
      <c r="AL4767" s="141"/>
      <c r="AM4767" s="141"/>
      <c r="AN4767" s="114">
        <f t="shared" si="148"/>
        <v>0</v>
      </c>
      <c r="AO4767" s="114">
        <f t="shared" si="149"/>
        <v>16175357</v>
      </c>
      <c r="AP4767" s="114"/>
      <c r="AQ4767" s="114"/>
      <c r="AR4767" s="114"/>
      <c r="AS4767" s="114"/>
    </row>
    <row r="4768" spans="1:46" s="190" customFormat="1" ht="15" customHeight="1" x14ac:dyDescent="0.2">
      <c r="A4768" s="104"/>
      <c r="B4768" s="104">
        <f>VLOOKUP(BJB!$F$9:$F$5599,Ctrl!$B$4:$C$399,2,0)</f>
        <v>28</v>
      </c>
      <c r="C4768" s="104">
        <f>VLOOKUP(BJB!$G$9:$G$5599,Ctrl!$E$4:$F$399,2,0)</f>
        <v>0</v>
      </c>
      <c r="D4768" s="219">
        <v>1</v>
      </c>
      <c r="E4768" s="104" t="str">
        <f>VLOOKUP(BJB!$F$9:$F$5599,Ctrl!$B$4:$D$399,3,0)</f>
        <v>III</v>
      </c>
      <c r="F4768" s="256" t="s">
        <v>10541</v>
      </c>
      <c r="G4768" s="257" t="s">
        <v>7655</v>
      </c>
      <c r="H4768" s="258"/>
      <c r="I4768" s="259"/>
      <c r="J4768" s="912" t="s">
        <v>24569</v>
      </c>
      <c r="K4768" s="108" t="s">
        <v>11175</v>
      </c>
      <c r="L4768" s="104" t="s">
        <v>6477</v>
      </c>
      <c r="M4768" s="104" t="s">
        <v>1707</v>
      </c>
      <c r="N4768" s="120">
        <v>41113</v>
      </c>
      <c r="O4768" s="105">
        <v>70000000</v>
      </c>
      <c r="P4768" s="105" t="s">
        <v>17523</v>
      </c>
      <c r="Q4768" s="120">
        <v>42307</v>
      </c>
      <c r="R4768" s="105">
        <v>35287497</v>
      </c>
      <c r="S4768" s="146" t="s">
        <v>10189</v>
      </c>
      <c r="T4768" s="109">
        <v>42457</v>
      </c>
      <c r="U4768" s="141">
        <v>23759257</v>
      </c>
      <c r="V4768" s="109">
        <v>42457</v>
      </c>
      <c r="W4768" s="141">
        <v>23759257</v>
      </c>
      <c r="X4768" s="141">
        <v>0</v>
      </c>
      <c r="Y4768" s="141">
        <v>0</v>
      </c>
      <c r="Z4768" s="141">
        <v>0</v>
      </c>
      <c r="AA4768" s="114">
        <v>0</v>
      </c>
      <c r="AB4768" s="114"/>
      <c r="AC4768" s="132"/>
      <c r="AD4768" s="141"/>
      <c r="AE4768" s="106">
        <v>0</v>
      </c>
      <c r="AF4768" s="106">
        <v>0</v>
      </c>
      <c r="AG4768" s="106">
        <v>0</v>
      </c>
      <c r="AH4768" s="141"/>
      <c r="AI4768" s="141"/>
      <c r="AJ4768" s="141"/>
      <c r="AK4768" s="141"/>
      <c r="AL4768" s="141"/>
      <c r="AM4768" s="141"/>
      <c r="AN4768" s="114">
        <f t="shared" si="148"/>
        <v>0</v>
      </c>
      <c r="AO4768" s="114">
        <f t="shared" si="149"/>
        <v>23759257</v>
      </c>
      <c r="AP4768" s="114"/>
      <c r="AQ4768" s="114"/>
      <c r="AR4768" s="114"/>
      <c r="AS4768" s="114"/>
    </row>
    <row r="4769" spans="1:46" s="190" customFormat="1" ht="15" customHeight="1" x14ac:dyDescent="0.2">
      <c r="A4769" s="104"/>
      <c r="B4769" s="104">
        <f>VLOOKUP(BJB!$F$9:$F$5599,Ctrl!$B$4:$C$399,2,0)</f>
        <v>28</v>
      </c>
      <c r="C4769" s="104">
        <f>VLOOKUP(BJB!$G$9:$G$5599,Ctrl!$E$4:$F$399,2,0)</f>
        <v>0</v>
      </c>
      <c r="D4769" s="219">
        <v>1</v>
      </c>
      <c r="E4769" s="104" t="str">
        <f>VLOOKUP(BJB!$F$9:$F$5599,Ctrl!$B$4:$D$399,3,0)</f>
        <v>III</v>
      </c>
      <c r="F4769" s="256" t="s">
        <v>10541</v>
      </c>
      <c r="G4769" s="257" t="s">
        <v>7655</v>
      </c>
      <c r="H4769" s="258"/>
      <c r="I4769" s="259"/>
      <c r="J4769" s="912" t="s">
        <v>24570</v>
      </c>
      <c r="K4769" s="108" t="s">
        <v>11176</v>
      </c>
      <c r="L4769" s="104" t="s">
        <v>6477</v>
      </c>
      <c r="M4769" s="104" t="s">
        <v>5363</v>
      </c>
      <c r="N4769" s="120">
        <v>41218</v>
      </c>
      <c r="O4769" s="105">
        <v>100000000</v>
      </c>
      <c r="P4769" s="105" t="s">
        <v>6222</v>
      </c>
      <c r="Q4769" s="120" t="s">
        <v>6222</v>
      </c>
      <c r="R4769" s="890">
        <v>0</v>
      </c>
      <c r="S4769" s="146" t="s">
        <v>10189</v>
      </c>
      <c r="T4769" s="109">
        <v>42457</v>
      </c>
      <c r="U4769" s="141">
        <v>13916260</v>
      </c>
      <c r="V4769" s="109" t="s">
        <v>6222</v>
      </c>
      <c r="W4769" s="141">
        <v>0</v>
      </c>
      <c r="X4769" s="141">
        <v>0</v>
      </c>
      <c r="Y4769" s="141">
        <v>0</v>
      </c>
      <c r="Z4769" s="141">
        <v>0</v>
      </c>
      <c r="AA4769" s="114">
        <v>0</v>
      </c>
      <c r="AB4769" s="114"/>
      <c r="AC4769" s="132"/>
      <c r="AD4769" s="141"/>
      <c r="AE4769" s="106">
        <v>0</v>
      </c>
      <c r="AF4769" s="106">
        <v>0</v>
      </c>
      <c r="AG4769" s="106">
        <v>0</v>
      </c>
      <c r="AH4769" s="141"/>
      <c r="AI4769" s="141"/>
      <c r="AJ4769" s="141"/>
      <c r="AK4769" s="141"/>
      <c r="AL4769" s="141"/>
      <c r="AM4769" s="141"/>
      <c r="AN4769" s="114">
        <f t="shared" si="148"/>
        <v>0</v>
      </c>
      <c r="AO4769" s="114">
        <f t="shared" si="149"/>
        <v>13916260</v>
      </c>
      <c r="AP4769" s="114"/>
      <c r="AQ4769" s="114"/>
      <c r="AR4769" s="114"/>
      <c r="AS4769" s="114"/>
    </row>
    <row r="4770" spans="1:46" s="190" customFormat="1" ht="15" customHeight="1" x14ac:dyDescent="0.2">
      <c r="A4770" s="104"/>
      <c r="B4770" s="104">
        <f>VLOOKUP(BJB!$F$9:$F$5599,Ctrl!$B$4:$C$399,2,0)</f>
        <v>35</v>
      </c>
      <c r="C4770" s="104">
        <f>VLOOKUP(BJB!$G$9:$G$5599,Ctrl!$E$4:$F$399,2,0)</f>
        <v>0</v>
      </c>
      <c r="D4770" s="219">
        <v>1</v>
      </c>
      <c r="E4770" s="104" t="str">
        <f>VLOOKUP(BJB!$F$9:$F$5599,Ctrl!$B$4:$D$399,3,0)</f>
        <v>III</v>
      </c>
      <c r="F4770" s="841" t="s">
        <v>9732</v>
      </c>
      <c r="G4770" s="842" t="s">
        <v>7664</v>
      </c>
      <c r="H4770" s="258"/>
      <c r="I4770" s="259"/>
      <c r="J4770" s="912" t="s">
        <v>24571</v>
      </c>
      <c r="K4770" s="108" t="s">
        <v>871</v>
      </c>
      <c r="L4770" s="104" t="s">
        <v>6477</v>
      </c>
      <c r="M4770" s="104" t="s">
        <v>6035</v>
      </c>
      <c r="N4770" s="120">
        <v>41430</v>
      </c>
      <c r="O4770" s="105">
        <v>250000000</v>
      </c>
      <c r="P4770" s="105" t="s">
        <v>17524</v>
      </c>
      <c r="Q4770" s="120">
        <v>41974</v>
      </c>
      <c r="R4770" s="105">
        <v>237702814</v>
      </c>
      <c r="S4770" s="146" t="s">
        <v>10190</v>
      </c>
      <c r="T4770" s="109">
        <v>42458</v>
      </c>
      <c r="U4770" s="141">
        <v>146468626</v>
      </c>
      <c r="V4770" s="109">
        <v>42458</v>
      </c>
      <c r="W4770" s="141">
        <v>146468626</v>
      </c>
      <c r="X4770" s="141">
        <v>0</v>
      </c>
      <c r="Y4770" s="141">
        <v>0</v>
      </c>
      <c r="Z4770" s="141">
        <v>0</v>
      </c>
      <c r="AA4770" s="114">
        <v>0</v>
      </c>
      <c r="AB4770" s="114"/>
      <c r="AC4770" s="132"/>
      <c r="AD4770" s="141"/>
      <c r="AE4770" s="106">
        <v>0</v>
      </c>
      <c r="AF4770" s="106">
        <v>0</v>
      </c>
      <c r="AG4770" s="106">
        <v>0</v>
      </c>
      <c r="AH4770" s="141"/>
      <c r="AI4770" s="141"/>
      <c r="AJ4770" s="141"/>
      <c r="AK4770" s="141"/>
      <c r="AL4770" s="141"/>
      <c r="AM4770" s="141"/>
      <c r="AN4770" s="114">
        <f t="shared" si="148"/>
        <v>0</v>
      </c>
      <c r="AO4770" s="114">
        <f t="shared" si="149"/>
        <v>146468626</v>
      </c>
      <c r="AP4770" s="114"/>
      <c r="AQ4770" s="114"/>
      <c r="AR4770" s="114"/>
      <c r="AS4770" s="114"/>
      <c r="AT4770" s="191"/>
    </row>
    <row r="4771" spans="1:46" s="190" customFormat="1" ht="15" customHeight="1" x14ac:dyDescent="0.2">
      <c r="A4771" s="104"/>
      <c r="B4771" s="104">
        <f>VLOOKUP(BJB!$F$9:$F$5599,Ctrl!$B$4:$C$399,2,0)</f>
        <v>35</v>
      </c>
      <c r="C4771" s="104">
        <f>VLOOKUP(BJB!$G$9:$G$5599,Ctrl!$E$4:$F$399,2,0)</f>
        <v>0</v>
      </c>
      <c r="D4771" s="219">
        <v>1</v>
      </c>
      <c r="E4771" s="104" t="str">
        <f>VLOOKUP(BJB!$F$9:$F$5599,Ctrl!$B$4:$D$399,3,0)</f>
        <v>III</v>
      </c>
      <c r="F4771" s="841" t="s">
        <v>9732</v>
      </c>
      <c r="G4771" s="842" t="s">
        <v>7664</v>
      </c>
      <c r="H4771" s="258"/>
      <c r="I4771" s="259"/>
      <c r="J4771" s="912" t="s">
        <v>24572</v>
      </c>
      <c r="K4771" s="108" t="s">
        <v>5098</v>
      </c>
      <c r="L4771" s="104" t="s">
        <v>6477</v>
      </c>
      <c r="M4771" s="104" t="s">
        <v>6035</v>
      </c>
      <c r="N4771" s="120">
        <v>41430</v>
      </c>
      <c r="O4771" s="105">
        <v>80000000</v>
      </c>
      <c r="P4771" s="105" t="s">
        <v>17525</v>
      </c>
      <c r="Q4771" s="120">
        <v>41890</v>
      </c>
      <c r="R4771" s="105">
        <v>75178798</v>
      </c>
      <c r="S4771" s="146" t="s">
        <v>10190</v>
      </c>
      <c r="T4771" s="109">
        <v>42458</v>
      </c>
      <c r="U4771" s="141">
        <v>47639206</v>
      </c>
      <c r="V4771" s="109">
        <v>42458</v>
      </c>
      <c r="W4771" s="141">
        <v>47639206</v>
      </c>
      <c r="X4771" s="141">
        <v>0</v>
      </c>
      <c r="Y4771" s="141">
        <v>0</v>
      </c>
      <c r="Z4771" s="141">
        <v>0</v>
      </c>
      <c r="AA4771" s="114">
        <v>0</v>
      </c>
      <c r="AB4771" s="114"/>
      <c r="AC4771" s="132"/>
      <c r="AD4771" s="141"/>
      <c r="AE4771" s="106">
        <v>0</v>
      </c>
      <c r="AF4771" s="106">
        <v>0</v>
      </c>
      <c r="AG4771" s="106">
        <v>0</v>
      </c>
      <c r="AH4771" s="141"/>
      <c r="AI4771" s="141"/>
      <c r="AJ4771" s="141"/>
      <c r="AK4771" s="141"/>
      <c r="AL4771" s="141"/>
      <c r="AM4771" s="141"/>
      <c r="AN4771" s="114">
        <f t="shared" si="148"/>
        <v>0</v>
      </c>
      <c r="AO4771" s="114">
        <f t="shared" si="149"/>
        <v>47639206</v>
      </c>
      <c r="AP4771" s="114"/>
      <c r="AQ4771" s="114"/>
      <c r="AR4771" s="114"/>
      <c r="AS4771" s="114"/>
    </row>
    <row r="4772" spans="1:46" s="190" customFormat="1" ht="15" customHeight="1" x14ac:dyDescent="0.2">
      <c r="A4772" s="104"/>
      <c r="B4772" s="104">
        <f>VLOOKUP(BJB!$F$9:$F$5599,Ctrl!$B$4:$C$399,2,0)</f>
        <v>35</v>
      </c>
      <c r="C4772" s="104">
        <f>VLOOKUP(BJB!$G$9:$G$5599,Ctrl!$E$4:$F$399,2,0)</f>
        <v>0</v>
      </c>
      <c r="D4772" s="219">
        <v>1</v>
      </c>
      <c r="E4772" s="104" t="str">
        <f>VLOOKUP(BJB!$F$9:$F$5599,Ctrl!$B$4:$D$399,3,0)</f>
        <v>III</v>
      </c>
      <c r="F4772" s="841" t="s">
        <v>9732</v>
      </c>
      <c r="G4772" s="842" t="s">
        <v>7664</v>
      </c>
      <c r="H4772" s="258"/>
      <c r="I4772" s="259"/>
      <c r="J4772" s="912" t="s">
        <v>24573</v>
      </c>
      <c r="K4772" s="108" t="s">
        <v>5098</v>
      </c>
      <c r="L4772" s="104" t="s">
        <v>6477</v>
      </c>
      <c r="M4772" s="104" t="s">
        <v>6035</v>
      </c>
      <c r="N4772" s="120">
        <v>41430</v>
      </c>
      <c r="O4772" s="105">
        <v>100000000</v>
      </c>
      <c r="P4772" s="105" t="s">
        <v>17525</v>
      </c>
      <c r="Q4772" s="120">
        <v>41890</v>
      </c>
      <c r="R4772" s="105">
        <v>75178798</v>
      </c>
      <c r="S4772" s="146" t="s">
        <v>10190</v>
      </c>
      <c r="T4772" s="109">
        <v>42458</v>
      </c>
      <c r="U4772" s="141">
        <v>60609942</v>
      </c>
      <c r="V4772" s="109">
        <v>42458</v>
      </c>
      <c r="W4772" s="141">
        <v>47639206</v>
      </c>
      <c r="X4772" s="141">
        <v>0</v>
      </c>
      <c r="Y4772" s="141">
        <v>0</v>
      </c>
      <c r="Z4772" s="141">
        <v>0</v>
      </c>
      <c r="AA4772" s="114">
        <v>0</v>
      </c>
      <c r="AB4772" s="114"/>
      <c r="AC4772" s="132"/>
      <c r="AD4772" s="141"/>
      <c r="AE4772" s="106">
        <v>0</v>
      </c>
      <c r="AF4772" s="106">
        <v>0</v>
      </c>
      <c r="AG4772" s="106">
        <v>0</v>
      </c>
      <c r="AH4772" s="141"/>
      <c r="AI4772" s="141"/>
      <c r="AJ4772" s="141"/>
      <c r="AK4772" s="141"/>
      <c r="AL4772" s="141"/>
      <c r="AM4772" s="141"/>
      <c r="AN4772" s="114">
        <f t="shared" si="148"/>
        <v>0</v>
      </c>
      <c r="AO4772" s="114">
        <f t="shared" si="149"/>
        <v>60609942</v>
      </c>
      <c r="AP4772" s="114"/>
      <c r="AQ4772" s="114"/>
      <c r="AR4772" s="114"/>
      <c r="AS4772" s="114"/>
    </row>
    <row r="4773" spans="1:46" s="190" customFormat="1" ht="15" customHeight="1" x14ac:dyDescent="0.2">
      <c r="A4773" s="104"/>
      <c r="B4773" s="104">
        <f>VLOOKUP(BJB!$F$9:$F$5599,Ctrl!$B$4:$C$399,2,0)</f>
        <v>28</v>
      </c>
      <c r="C4773" s="104">
        <f>VLOOKUP(BJB!$G$9:$G$5599,Ctrl!$E$4:$F$399,2,0)</f>
        <v>0</v>
      </c>
      <c r="D4773" s="219">
        <v>1</v>
      </c>
      <c r="E4773" s="104" t="str">
        <f>VLOOKUP(BJB!$F$9:$F$5599,Ctrl!$B$4:$D$399,3,0)</f>
        <v>III</v>
      </c>
      <c r="F4773" s="256" t="s">
        <v>10541</v>
      </c>
      <c r="G4773" s="257" t="s">
        <v>7655</v>
      </c>
      <c r="H4773" s="258"/>
      <c r="I4773" s="259"/>
      <c r="J4773" s="912" t="s">
        <v>24574</v>
      </c>
      <c r="K4773" s="108" t="s">
        <v>10455</v>
      </c>
      <c r="L4773" s="104" t="s">
        <v>6477</v>
      </c>
      <c r="M4773" s="104" t="s">
        <v>1677</v>
      </c>
      <c r="N4773" s="120">
        <v>41058</v>
      </c>
      <c r="O4773" s="105">
        <v>30000000</v>
      </c>
      <c r="P4773" s="105" t="s">
        <v>17526</v>
      </c>
      <c r="Q4773" s="120">
        <v>42213</v>
      </c>
      <c r="R4773" s="105">
        <v>4060748</v>
      </c>
      <c r="S4773" s="146" t="s">
        <v>10461</v>
      </c>
      <c r="T4773" s="109">
        <v>42517</v>
      </c>
      <c r="U4773" s="141">
        <v>2762827</v>
      </c>
      <c r="V4773" s="109">
        <v>42517</v>
      </c>
      <c r="W4773" s="141">
        <v>2762827</v>
      </c>
      <c r="X4773" s="141">
        <v>0</v>
      </c>
      <c r="Y4773" s="141">
        <v>0</v>
      </c>
      <c r="Z4773" s="141">
        <v>0</v>
      </c>
      <c r="AA4773" s="114">
        <v>0</v>
      </c>
      <c r="AB4773" s="114"/>
      <c r="AC4773" s="132"/>
      <c r="AD4773" s="141"/>
      <c r="AE4773" s="106">
        <v>0</v>
      </c>
      <c r="AF4773" s="106">
        <v>0</v>
      </c>
      <c r="AG4773" s="106">
        <v>0</v>
      </c>
      <c r="AH4773" s="141"/>
      <c r="AI4773" s="141"/>
      <c r="AJ4773" s="141"/>
      <c r="AK4773" s="141"/>
      <c r="AL4773" s="141"/>
      <c r="AM4773" s="141"/>
      <c r="AN4773" s="114">
        <f t="shared" si="148"/>
        <v>0</v>
      </c>
      <c r="AO4773" s="114">
        <f t="shared" si="149"/>
        <v>2762827</v>
      </c>
      <c r="AP4773" s="114"/>
      <c r="AQ4773" s="114"/>
      <c r="AR4773" s="114"/>
      <c r="AS4773" s="114"/>
    </row>
    <row r="4774" spans="1:46" s="190" customFormat="1" ht="15" customHeight="1" x14ac:dyDescent="0.2">
      <c r="A4774" s="104"/>
      <c r="B4774" s="104">
        <f>VLOOKUP(BJB!$F$9:$F$5599,Ctrl!$B$4:$C$399,2,0)</f>
        <v>28</v>
      </c>
      <c r="C4774" s="104">
        <f>VLOOKUP(BJB!$G$9:$G$5599,Ctrl!$E$4:$F$399,2,0)</f>
        <v>0</v>
      </c>
      <c r="D4774" s="219">
        <v>1</v>
      </c>
      <c r="E4774" s="104" t="str">
        <f>VLOOKUP(BJB!$F$9:$F$5599,Ctrl!$B$4:$D$399,3,0)</f>
        <v>III</v>
      </c>
      <c r="F4774" s="256" t="s">
        <v>10541</v>
      </c>
      <c r="G4774" s="257" t="s">
        <v>7655</v>
      </c>
      <c r="H4774" s="258"/>
      <c r="I4774" s="259"/>
      <c r="J4774" s="912" t="s">
        <v>24575</v>
      </c>
      <c r="K4774" s="108" t="s">
        <v>11232</v>
      </c>
      <c r="L4774" s="104" t="s">
        <v>6477</v>
      </c>
      <c r="M4774" s="104" t="s">
        <v>5469</v>
      </c>
      <c r="N4774" s="120">
        <v>41509</v>
      </c>
      <c r="O4774" s="105">
        <v>130000000</v>
      </c>
      <c r="P4774" s="105" t="s">
        <v>17527</v>
      </c>
      <c r="Q4774" s="120">
        <v>42307</v>
      </c>
      <c r="R4774" s="105">
        <v>145462206</v>
      </c>
      <c r="S4774" s="146" t="s">
        <v>10461</v>
      </c>
      <c r="T4774" s="109">
        <v>42517</v>
      </c>
      <c r="U4774" s="141">
        <v>74585026</v>
      </c>
      <c r="V4774" s="109">
        <v>42517</v>
      </c>
      <c r="W4774" s="141">
        <v>74585026</v>
      </c>
      <c r="X4774" s="141">
        <v>0</v>
      </c>
      <c r="Y4774" s="141">
        <v>0</v>
      </c>
      <c r="Z4774" s="141">
        <v>0</v>
      </c>
      <c r="AA4774" s="114">
        <v>0</v>
      </c>
      <c r="AB4774" s="114"/>
      <c r="AC4774" s="132"/>
      <c r="AD4774" s="141"/>
      <c r="AE4774" s="106">
        <v>0</v>
      </c>
      <c r="AF4774" s="106">
        <v>0</v>
      </c>
      <c r="AG4774" s="106">
        <v>0</v>
      </c>
      <c r="AH4774" s="141"/>
      <c r="AI4774" s="141"/>
      <c r="AJ4774" s="141"/>
      <c r="AK4774" s="141"/>
      <c r="AL4774" s="141"/>
      <c r="AM4774" s="141"/>
      <c r="AN4774" s="114">
        <f t="shared" si="148"/>
        <v>0</v>
      </c>
      <c r="AO4774" s="114">
        <f t="shared" si="149"/>
        <v>74585026</v>
      </c>
      <c r="AP4774" s="114"/>
      <c r="AQ4774" s="114"/>
      <c r="AR4774" s="114"/>
      <c r="AS4774" s="114"/>
    </row>
    <row r="4775" spans="1:46" s="190" customFormat="1" ht="15" customHeight="1" x14ac:dyDescent="0.2">
      <c r="A4775" s="104"/>
      <c r="B4775" s="104">
        <f>VLOOKUP(BJB!$F$9:$F$5599,Ctrl!$B$4:$C$399,2,0)</f>
        <v>28</v>
      </c>
      <c r="C4775" s="104">
        <f>VLOOKUP(BJB!$G$9:$G$5599,Ctrl!$E$4:$F$399,2,0)</f>
        <v>6</v>
      </c>
      <c r="D4775" s="219">
        <v>1</v>
      </c>
      <c r="E4775" s="104" t="str">
        <f>VLOOKUP(BJB!$F$9:$F$5599,Ctrl!$B$4:$D$399,3,0)</f>
        <v>III</v>
      </c>
      <c r="F4775" s="256" t="s">
        <v>10541</v>
      </c>
      <c r="G4775" s="257" t="s">
        <v>7406</v>
      </c>
      <c r="H4775" s="258"/>
      <c r="I4775" s="259"/>
      <c r="J4775" s="912" t="s">
        <v>24576</v>
      </c>
      <c r="K4775" s="108" t="s">
        <v>11173</v>
      </c>
      <c r="L4775" s="104" t="s">
        <v>6477</v>
      </c>
      <c r="M4775" s="104" t="s">
        <v>5540</v>
      </c>
      <c r="N4775" s="120">
        <v>41479</v>
      </c>
      <c r="O4775" s="105">
        <v>40000000</v>
      </c>
      <c r="P4775" s="105" t="s">
        <v>17528</v>
      </c>
      <c r="Q4775" s="120">
        <v>42300</v>
      </c>
      <c r="R4775" s="105">
        <v>18546176</v>
      </c>
      <c r="S4775" s="146" t="s">
        <v>10189</v>
      </c>
      <c r="T4775" s="109">
        <v>42457</v>
      </c>
      <c r="U4775" s="141">
        <v>11895050</v>
      </c>
      <c r="V4775" s="109">
        <v>42457</v>
      </c>
      <c r="W4775" s="141">
        <v>11895050</v>
      </c>
      <c r="X4775" s="141">
        <v>0</v>
      </c>
      <c r="Y4775" s="141">
        <v>0</v>
      </c>
      <c r="Z4775" s="141">
        <v>0</v>
      </c>
      <c r="AA4775" s="114">
        <v>0</v>
      </c>
      <c r="AB4775" s="114"/>
      <c r="AC4775" s="132"/>
      <c r="AD4775" s="141"/>
      <c r="AE4775" s="106">
        <v>0</v>
      </c>
      <c r="AF4775" s="106">
        <v>0</v>
      </c>
      <c r="AG4775" s="106">
        <v>0</v>
      </c>
      <c r="AH4775" s="141"/>
      <c r="AI4775" s="141"/>
      <c r="AJ4775" s="141"/>
      <c r="AK4775" s="141"/>
      <c r="AL4775" s="141"/>
      <c r="AM4775" s="141"/>
      <c r="AN4775" s="114">
        <f t="shared" si="148"/>
        <v>0</v>
      </c>
      <c r="AO4775" s="114">
        <f t="shared" si="149"/>
        <v>11895050</v>
      </c>
      <c r="AP4775" s="114"/>
      <c r="AQ4775" s="114"/>
      <c r="AR4775" s="114"/>
      <c r="AS4775" s="114"/>
    </row>
    <row r="4776" spans="1:46" s="190" customFormat="1" ht="15" customHeight="1" x14ac:dyDescent="0.2">
      <c r="A4776" s="104"/>
      <c r="B4776" s="104">
        <f>VLOOKUP(BJB!$F$9:$F$5599,Ctrl!$B$4:$C$399,2,0)</f>
        <v>28</v>
      </c>
      <c r="C4776" s="104">
        <f>VLOOKUP(BJB!$G$9:$G$5599,Ctrl!$E$4:$F$399,2,0)</f>
        <v>5</v>
      </c>
      <c r="D4776" s="219">
        <v>1</v>
      </c>
      <c r="E4776" s="104" t="str">
        <f>VLOOKUP(BJB!$F$9:$F$5599,Ctrl!$B$4:$D$399,3,0)</f>
        <v>III</v>
      </c>
      <c r="F4776" s="256" t="s">
        <v>10541</v>
      </c>
      <c r="G4776" s="257" t="s">
        <v>2058</v>
      </c>
      <c r="H4776" s="258"/>
      <c r="I4776" s="259"/>
      <c r="J4776" s="912" t="s">
        <v>24577</v>
      </c>
      <c r="K4776" s="108" t="s">
        <v>744</v>
      </c>
      <c r="L4776" s="104" t="s">
        <v>6477</v>
      </c>
      <c r="M4776" s="104" t="s">
        <v>7333</v>
      </c>
      <c r="N4776" s="120">
        <v>41472</v>
      </c>
      <c r="O4776" s="105">
        <v>20000000</v>
      </c>
      <c r="P4776" s="105" t="s">
        <v>17529</v>
      </c>
      <c r="Q4776" s="120">
        <v>42263</v>
      </c>
      <c r="R4776" s="105">
        <v>12363944</v>
      </c>
      <c r="S4776" s="146" t="s">
        <v>10189</v>
      </c>
      <c r="T4776" s="109">
        <v>42457</v>
      </c>
      <c r="U4776" s="141">
        <v>8242401</v>
      </c>
      <c r="V4776" s="109">
        <v>42457</v>
      </c>
      <c r="W4776" s="141">
        <v>8242401</v>
      </c>
      <c r="X4776" s="141">
        <v>0</v>
      </c>
      <c r="Y4776" s="141">
        <v>0</v>
      </c>
      <c r="Z4776" s="141">
        <v>0</v>
      </c>
      <c r="AA4776" s="114">
        <v>0</v>
      </c>
      <c r="AB4776" s="114"/>
      <c r="AC4776" s="132"/>
      <c r="AD4776" s="141"/>
      <c r="AE4776" s="106">
        <v>0</v>
      </c>
      <c r="AF4776" s="106">
        <v>0</v>
      </c>
      <c r="AG4776" s="106">
        <v>0</v>
      </c>
      <c r="AH4776" s="141"/>
      <c r="AI4776" s="141"/>
      <c r="AJ4776" s="141"/>
      <c r="AK4776" s="141"/>
      <c r="AL4776" s="141"/>
      <c r="AM4776" s="141"/>
      <c r="AN4776" s="114">
        <f t="shared" si="148"/>
        <v>0</v>
      </c>
      <c r="AO4776" s="114">
        <f t="shared" si="149"/>
        <v>8242401</v>
      </c>
      <c r="AP4776" s="114"/>
      <c r="AQ4776" s="114"/>
      <c r="AR4776" s="114"/>
      <c r="AS4776" s="114"/>
    </row>
    <row r="4777" spans="1:46" s="190" customFormat="1" ht="15" customHeight="1" x14ac:dyDescent="0.2">
      <c r="A4777" s="104"/>
      <c r="B4777" s="104">
        <f>VLOOKUP(BJB!$F$9:$F$5599,Ctrl!$B$4:$C$399,2,0)</f>
        <v>28</v>
      </c>
      <c r="C4777" s="104">
        <f>VLOOKUP(BJB!$G$9:$G$5599,Ctrl!$E$4:$F$399,2,0)</f>
        <v>5</v>
      </c>
      <c r="D4777" s="219">
        <v>1</v>
      </c>
      <c r="E4777" s="104" t="str">
        <f>VLOOKUP(BJB!$F$9:$F$5599,Ctrl!$B$4:$D$399,3,0)</f>
        <v>III</v>
      </c>
      <c r="F4777" s="256" t="s">
        <v>10541</v>
      </c>
      <c r="G4777" s="257" t="s">
        <v>2058</v>
      </c>
      <c r="H4777" s="258"/>
      <c r="I4777" s="259"/>
      <c r="J4777" s="912" t="s">
        <v>24578</v>
      </c>
      <c r="K4777" s="108" t="s">
        <v>1880</v>
      </c>
      <c r="L4777" s="104" t="s">
        <v>6477</v>
      </c>
      <c r="M4777" s="104" t="s">
        <v>7333</v>
      </c>
      <c r="N4777" s="120">
        <v>41472</v>
      </c>
      <c r="O4777" s="105">
        <v>15000000</v>
      </c>
      <c r="P4777" s="105" t="s">
        <v>17530</v>
      </c>
      <c r="Q4777" s="120">
        <v>42219</v>
      </c>
      <c r="R4777" s="105">
        <v>7777545</v>
      </c>
      <c r="S4777" s="146" t="s">
        <v>10189</v>
      </c>
      <c r="T4777" s="109">
        <v>42457</v>
      </c>
      <c r="U4777" s="141">
        <v>5305864</v>
      </c>
      <c r="V4777" s="109">
        <v>42457</v>
      </c>
      <c r="W4777" s="141">
        <v>5305864</v>
      </c>
      <c r="X4777" s="141">
        <v>0</v>
      </c>
      <c r="Y4777" s="141">
        <v>0</v>
      </c>
      <c r="Z4777" s="141">
        <v>0</v>
      </c>
      <c r="AA4777" s="114">
        <v>0</v>
      </c>
      <c r="AB4777" s="114"/>
      <c r="AC4777" s="132"/>
      <c r="AD4777" s="141"/>
      <c r="AE4777" s="106">
        <v>0</v>
      </c>
      <c r="AF4777" s="106">
        <v>0</v>
      </c>
      <c r="AG4777" s="106">
        <v>0</v>
      </c>
      <c r="AH4777" s="141"/>
      <c r="AI4777" s="141"/>
      <c r="AJ4777" s="141"/>
      <c r="AK4777" s="141"/>
      <c r="AL4777" s="141"/>
      <c r="AM4777" s="141"/>
      <c r="AN4777" s="114">
        <f t="shared" si="148"/>
        <v>0</v>
      </c>
      <c r="AO4777" s="114">
        <f t="shared" si="149"/>
        <v>5305864</v>
      </c>
      <c r="AP4777" s="114"/>
      <c r="AQ4777" s="114"/>
      <c r="AR4777" s="114"/>
      <c r="AS4777" s="114"/>
    </row>
    <row r="4778" spans="1:46" s="190" customFormat="1" ht="15" customHeight="1" x14ac:dyDescent="0.2">
      <c r="A4778" s="104"/>
      <c r="B4778" s="104">
        <f>VLOOKUP(BJB!$F$9:$F$5599,Ctrl!$B$4:$C$399,2,0)</f>
        <v>28</v>
      </c>
      <c r="C4778" s="104">
        <f>VLOOKUP(BJB!$G$9:$G$5599,Ctrl!$E$4:$F$399,2,0)</f>
        <v>3</v>
      </c>
      <c r="D4778" s="219">
        <v>1</v>
      </c>
      <c r="E4778" s="104" t="str">
        <f>VLOOKUP(BJB!$F$9:$F$5599,Ctrl!$B$4:$D$399,3,0)</f>
        <v>III</v>
      </c>
      <c r="F4778" s="256" t="s">
        <v>10541</v>
      </c>
      <c r="G4778" s="257" t="s">
        <v>1957</v>
      </c>
      <c r="H4778" s="258"/>
      <c r="I4778" s="259"/>
      <c r="J4778" s="912" t="s">
        <v>24579</v>
      </c>
      <c r="K4778" s="108" t="s">
        <v>11219</v>
      </c>
      <c r="L4778" s="104" t="s">
        <v>6477</v>
      </c>
      <c r="M4778" s="104" t="s">
        <v>10446</v>
      </c>
      <c r="N4778" s="120">
        <v>41430</v>
      </c>
      <c r="O4778" s="105">
        <v>150000000</v>
      </c>
      <c r="P4778" s="105" t="s">
        <v>17531</v>
      </c>
      <c r="Q4778" s="120">
        <v>42492</v>
      </c>
      <c r="R4778" s="105">
        <v>178215113</v>
      </c>
      <c r="S4778" s="146" t="s">
        <v>10450</v>
      </c>
      <c r="T4778" s="109">
        <v>42520</v>
      </c>
      <c r="U4778" s="141">
        <v>86473857</v>
      </c>
      <c r="V4778" s="109">
        <v>42520</v>
      </c>
      <c r="W4778" s="141">
        <v>86473857</v>
      </c>
      <c r="X4778" s="141">
        <v>0</v>
      </c>
      <c r="Y4778" s="141">
        <v>0</v>
      </c>
      <c r="Z4778" s="141">
        <v>0</v>
      </c>
      <c r="AA4778" s="114">
        <v>0</v>
      </c>
      <c r="AB4778" s="114"/>
      <c r="AC4778" s="132"/>
      <c r="AD4778" s="141"/>
      <c r="AE4778" s="106">
        <v>0</v>
      </c>
      <c r="AF4778" s="106">
        <v>0</v>
      </c>
      <c r="AG4778" s="106">
        <v>0</v>
      </c>
      <c r="AH4778" s="141"/>
      <c r="AI4778" s="141"/>
      <c r="AJ4778" s="141"/>
      <c r="AK4778" s="141"/>
      <c r="AL4778" s="141"/>
      <c r="AM4778" s="141"/>
      <c r="AN4778" s="114">
        <f t="shared" si="148"/>
        <v>0</v>
      </c>
      <c r="AO4778" s="114">
        <f t="shared" si="149"/>
        <v>86473857</v>
      </c>
      <c r="AP4778" s="114"/>
      <c r="AQ4778" s="114"/>
      <c r="AR4778" s="114"/>
      <c r="AS4778" s="114"/>
    </row>
    <row r="4779" spans="1:46" s="190" customFormat="1" ht="15" customHeight="1" x14ac:dyDescent="0.2">
      <c r="A4779" s="104"/>
      <c r="B4779" s="104">
        <f>VLOOKUP(BJB!$F$9:$F$5599,Ctrl!$B$4:$C$399,2,0)</f>
        <v>28</v>
      </c>
      <c r="C4779" s="104">
        <f>VLOOKUP(BJB!$G$9:$G$5599,Ctrl!$E$4:$F$399,2,0)</f>
        <v>3</v>
      </c>
      <c r="D4779" s="219">
        <v>1</v>
      </c>
      <c r="E4779" s="104" t="str">
        <f>VLOOKUP(BJB!$F$9:$F$5599,Ctrl!$B$4:$D$399,3,0)</f>
        <v>III</v>
      </c>
      <c r="F4779" s="256" t="s">
        <v>10541</v>
      </c>
      <c r="G4779" s="257" t="s">
        <v>1957</v>
      </c>
      <c r="H4779" s="258"/>
      <c r="I4779" s="259"/>
      <c r="J4779" s="912" t="s">
        <v>24580</v>
      </c>
      <c r="K4779" s="108" t="s">
        <v>4833</v>
      </c>
      <c r="L4779" s="104" t="s">
        <v>6477</v>
      </c>
      <c r="M4779" s="104" t="s">
        <v>10446</v>
      </c>
      <c r="N4779" s="120">
        <v>41430</v>
      </c>
      <c r="O4779" s="105">
        <v>100000000</v>
      </c>
      <c r="P4779" s="105" t="s">
        <v>17532</v>
      </c>
      <c r="Q4779" s="120">
        <v>42492</v>
      </c>
      <c r="R4779" s="105">
        <v>171587081</v>
      </c>
      <c r="S4779" s="146" t="s">
        <v>10450</v>
      </c>
      <c r="T4779" s="109">
        <v>42520</v>
      </c>
      <c r="U4779" s="141">
        <v>70000000</v>
      </c>
      <c r="V4779" s="109">
        <v>42520</v>
      </c>
      <c r="W4779" s="141">
        <v>70000000</v>
      </c>
      <c r="X4779" s="141">
        <v>0</v>
      </c>
      <c r="Y4779" s="141">
        <v>0</v>
      </c>
      <c r="Z4779" s="141">
        <v>0</v>
      </c>
      <c r="AA4779" s="114">
        <v>0</v>
      </c>
      <c r="AB4779" s="114"/>
      <c r="AC4779" s="132"/>
      <c r="AD4779" s="141"/>
      <c r="AE4779" s="106">
        <v>0</v>
      </c>
      <c r="AF4779" s="106">
        <v>0</v>
      </c>
      <c r="AG4779" s="106">
        <v>0</v>
      </c>
      <c r="AH4779" s="141"/>
      <c r="AI4779" s="141"/>
      <c r="AJ4779" s="141"/>
      <c r="AK4779" s="141"/>
      <c r="AL4779" s="141"/>
      <c r="AM4779" s="141"/>
      <c r="AN4779" s="114">
        <f t="shared" si="148"/>
        <v>0</v>
      </c>
      <c r="AO4779" s="114">
        <f t="shared" si="149"/>
        <v>70000000</v>
      </c>
      <c r="AP4779" s="114"/>
      <c r="AQ4779" s="114"/>
      <c r="AR4779" s="114"/>
      <c r="AS4779" s="114"/>
    </row>
    <row r="4780" spans="1:46" s="190" customFormat="1" ht="15" customHeight="1" x14ac:dyDescent="0.2">
      <c r="A4780" s="104"/>
      <c r="B4780" s="104">
        <f>VLOOKUP(BJB!$F$9:$F$5599,Ctrl!$B$4:$C$399,2,0)</f>
        <v>28</v>
      </c>
      <c r="C4780" s="104">
        <f>VLOOKUP(BJB!$G$9:$G$5599,Ctrl!$E$4:$F$399,2,0)</f>
        <v>3</v>
      </c>
      <c r="D4780" s="219">
        <v>1</v>
      </c>
      <c r="E4780" s="104" t="str">
        <f>VLOOKUP(BJB!$F$9:$F$5599,Ctrl!$B$4:$D$399,3,0)</f>
        <v>III</v>
      </c>
      <c r="F4780" s="256" t="s">
        <v>10541</v>
      </c>
      <c r="G4780" s="257" t="s">
        <v>1957</v>
      </c>
      <c r="H4780" s="258"/>
      <c r="I4780" s="259"/>
      <c r="J4780" s="912" t="s">
        <v>24581</v>
      </c>
      <c r="K4780" s="108" t="s">
        <v>11220</v>
      </c>
      <c r="L4780" s="104" t="s">
        <v>6477</v>
      </c>
      <c r="M4780" s="104" t="s">
        <v>5880</v>
      </c>
      <c r="N4780" s="120">
        <v>41374</v>
      </c>
      <c r="O4780" s="105">
        <v>50000000</v>
      </c>
      <c r="P4780" s="105" t="s">
        <v>17533</v>
      </c>
      <c r="Q4780" s="120">
        <v>42492</v>
      </c>
      <c r="R4780" s="105">
        <v>16359667</v>
      </c>
      <c r="S4780" s="146" t="s">
        <v>10450</v>
      </c>
      <c r="T4780" s="109">
        <v>42520</v>
      </c>
      <c r="U4780" s="141">
        <v>10059596</v>
      </c>
      <c r="V4780" s="109">
        <v>42520</v>
      </c>
      <c r="W4780" s="141">
        <v>10059596</v>
      </c>
      <c r="X4780" s="141">
        <v>0</v>
      </c>
      <c r="Y4780" s="141">
        <v>0</v>
      </c>
      <c r="Z4780" s="141">
        <v>0</v>
      </c>
      <c r="AA4780" s="114">
        <v>0</v>
      </c>
      <c r="AB4780" s="114"/>
      <c r="AC4780" s="132"/>
      <c r="AD4780" s="141"/>
      <c r="AE4780" s="106">
        <v>0</v>
      </c>
      <c r="AF4780" s="106">
        <v>0</v>
      </c>
      <c r="AG4780" s="106">
        <v>0</v>
      </c>
      <c r="AH4780" s="141"/>
      <c r="AI4780" s="141"/>
      <c r="AJ4780" s="141"/>
      <c r="AK4780" s="141"/>
      <c r="AL4780" s="141"/>
      <c r="AM4780" s="141"/>
      <c r="AN4780" s="114">
        <f t="shared" si="148"/>
        <v>0</v>
      </c>
      <c r="AO4780" s="114">
        <f t="shared" si="149"/>
        <v>10059596</v>
      </c>
      <c r="AP4780" s="114"/>
      <c r="AQ4780" s="114"/>
      <c r="AR4780" s="114"/>
      <c r="AS4780" s="114"/>
    </row>
    <row r="4781" spans="1:46" s="190" customFormat="1" ht="15" customHeight="1" x14ac:dyDescent="0.2">
      <c r="A4781" s="104"/>
      <c r="B4781" s="104">
        <f>VLOOKUP(BJB!$F$9:$F$5599,Ctrl!$B$4:$C$399,2,0)</f>
        <v>28</v>
      </c>
      <c r="C4781" s="104">
        <f>VLOOKUP(BJB!$G$9:$G$5599,Ctrl!$E$4:$F$399,2,0)</f>
        <v>3</v>
      </c>
      <c r="D4781" s="219">
        <v>1</v>
      </c>
      <c r="E4781" s="104" t="str">
        <f>VLOOKUP(BJB!$F$9:$F$5599,Ctrl!$B$4:$D$399,3,0)</f>
        <v>III</v>
      </c>
      <c r="F4781" s="256" t="s">
        <v>10541</v>
      </c>
      <c r="G4781" s="257" t="s">
        <v>1957</v>
      </c>
      <c r="H4781" s="258"/>
      <c r="I4781" s="259"/>
      <c r="J4781" s="912" t="s">
        <v>24582</v>
      </c>
      <c r="K4781" s="108" t="s">
        <v>2646</v>
      </c>
      <c r="L4781" s="104" t="s">
        <v>6477</v>
      </c>
      <c r="M4781" s="104" t="s">
        <v>10453</v>
      </c>
      <c r="N4781" s="120">
        <v>41430</v>
      </c>
      <c r="O4781" s="105">
        <v>12000000</v>
      </c>
      <c r="P4781" s="105" t="s">
        <v>17534</v>
      </c>
      <c r="Q4781" s="120">
        <v>42451</v>
      </c>
      <c r="R4781" s="105">
        <v>3848125</v>
      </c>
      <c r="S4781" s="146" t="s">
        <v>10454</v>
      </c>
      <c r="T4781" s="109">
        <v>42520</v>
      </c>
      <c r="U4781" s="141">
        <v>2475400</v>
      </c>
      <c r="V4781" s="109">
        <v>42520</v>
      </c>
      <c r="W4781" s="141">
        <v>2475400</v>
      </c>
      <c r="X4781" s="141">
        <v>0</v>
      </c>
      <c r="Y4781" s="141">
        <v>0</v>
      </c>
      <c r="Z4781" s="141">
        <v>0</v>
      </c>
      <c r="AA4781" s="114">
        <v>0</v>
      </c>
      <c r="AB4781" s="114"/>
      <c r="AC4781" s="132"/>
      <c r="AD4781" s="141"/>
      <c r="AE4781" s="106">
        <v>0</v>
      </c>
      <c r="AF4781" s="106">
        <v>0</v>
      </c>
      <c r="AG4781" s="106">
        <v>0</v>
      </c>
      <c r="AH4781" s="141"/>
      <c r="AI4781" s="141"/>
      <c r="AJ4781" s="141"/>
      <c r="AK4781" s="141"/>
      <c r="AL4781" s="141"/>
      <c r="AM4781" s="141"/>
      <c r="AN4781" s="114">
        <f t="shared" si="148"/>
        <v>0</v>
      </c>
      <c r="AO4781" s="114">
        <f t="shared" si="149"/>
        <v>2475400</v>
      </c>
      <c r="AP4781" s="114"/>
      <c r="AQ4781" s="114"/>
      <c r="AR4781" s="114"/>
      <c r="AS4781" s="114"/>
    </row>
    <row r="4782" spans="1:46" s="190" customFormat="1" ht="15" customHeight="1" x14ac:dyDescent="0.2">
      <c r="A4782" s="104"/>
      <c r="B4782" s="104">
        <f>VLOOKUP(BJB!$F$9:$F$5599,Ctrl!$B$4:$C$399,2,0)</f>
        <v>28</v>
      </c>
      <c r="C4782" s="104">
        <f>VLOOKUP(BJB!$G$9:$G$5599,Ctrl!$E$4:$F$399,2,0)</f>
        <v>3</v>
      </c>
      <c r="D4782" s="219">
        <v>1</v>
      </c>
      <c r="E4782" s="104" t="str">
        <f>VLOOKUP(BJB!$F$9:$F$5599,Ctrl!$B$4:$D$399,3,0)</f>
        <v>III</v>
      </c>
      <c r="F4782" s="256" t="s">
        <v>10541</v>
      </c>
      <c r="G4782" s="257" t="s">
        <v>1957</v>
      </c>
      <c r="H4782" s="258"/>
      <c r="I4782" s="259"/>
      <c r="J4782" s="912" t="s">
        <v>24583</v>
      </c>
      <c r="K4782" s="108" t="s">
        <v>11222</v>
      </c>
      <c r="L4782" s="104" t="s">
        <v>6477</v>
      </c>
      <c r="M4782" s="104" t="s">
        <v>10453</v>
      </c>
      <c r="N4782" s="120">
        <v>41430</v>
      </c>
      <c r="O4782" s="105">
        <v>100000000</v>
      </c>
      <c r="P4782" s="105" t="s">
        <v>17535</v>
      </c>
      <c r="Q4782" s="120">
        <v>42432</v>
      </c>
      <c r="R4782" s="105">
        <v>105460781</v>
      </c>
      <c r="S4782" s="146" t="s">
        <v>10454</v>
      </c>
      <c r="T4782" s="109">
        <v>42520</v>
      </c>
      <c r="U4782" s="141">
        <v>54946301</v>
      </c>
      <c r="V4782" s="109">
        <v>42520</v>
      </c>
      <c r="W4782" s="141">
        <v>54946301</v>
      </c>
      <c r="X4782" s="141">
        <v>0</v>
      </c>
      <c r="Y4782" s="141">
        <v>0</v>
      </c>
      <c r="Z4782" s="141">
        <v>0</v>
      </c>
      <c r="AA4782" s="114">
        <v>0</v>
      </c>
      <c r="AB4782" s="114"/>
      <c r="AC4782" s="132"/>
      <c r="AD4782" s="141"/>
      <c r="AE4782" s="106">
        <v>0</v>
      </c>
      <c r="AF4782" s="106">
        <v>0</v>
      </c>
      <c r="AG4782" s="106">
        <v>0</v>
      </c>
      <c r="AH4782" s="141"/>
      <c r="AI4782" s="141"/>
      <c r="AJ4782" s="141"/>
      <c r="AK4782" s="141"/>
      <c r="AL4782" s="141"/>
      <c r="AM4782" s="141"/>
      <c r="AN4782" s="114">
        <f t="shared" si="148"/>
        <v>0</v>
      </c>
      <c r="AO4782" s="114">
        <f t="shared" si="149"/>
        <v>54946301</v>
      </c>
      <c r="AP4782" s="114"/>
      <c r="AQ4782" s="114"/>
      <c r="AR4782" s="114"/>
      <c r="AS4782" s="114"/>
    </row>
    <row r="4783" spans="1:46" s="190" customFormat="1" ht="15" customHeight="1" x14ac:dyDescent="0.2">
      <c r="A4783" s="104"/>
      <c r="B4783" s="104">
        <f>VLOOKUP(BJB!$F$9:$F$5599,Ctrl!$B$4:$C$399,2,0)</f>
        <v>28</v>
      </c>
      <c r="C4783" s="104">
        <f>VLOOKUP(BJB!$G$9:$G$5599,Ctrl!$E$4:$F$399,2,0)</f>
        <v>0</v>
      </c>
      <c r="D4783" s="219">
        <v>1</v>
      </c>
      <c r="E4783" s="104" t="str">
        <f>VLOOKUP(BJB!$F$9:$F$5599,Ctrl!$B$4:$D$399,3,0)</f>
        <v>III</v>
      </c>
      <c r="F4783" s="256" t="s">
        <v>10541</v>
      </c>
      <c r="G4783" s="257" t="s">
        <v>7655</v>
      </c>
      <c r="H4783" s="258"/>
      <c r="I4783" s="259"/>
      <c r="J4783" s="912" t="s">
        <v>24584</v>
      </c>
      <c r="K4783" s="108" t="s">
        <v>11233</v>
      </c>
      <c r="L4783" s="104" t="s">
        <v>6477</v>
      </c>
      <c r="M4783" s="104" t="s">
        <v>1705</v>
      </c>
      <c r="N4783" s="120">
        <v>41169</v>
      </c>
      <c r="O4783" s="105">
        <v>100000000</v>
      </c>
      <c r="P4783" s="105" t="s">
        <v>17536</v>
      </c>
      <c r="Q4783" s="120">
        <v>42307</v>
      </c>
      <c r="R4783" s="105">
        <v>73799547</v>
      </c>
      <c r="S4783" s="146" t="s">
        <v>10461</v>
      </c>
      <c r="T4783" s="109">
        <v>42517</v>
      </c>
      <c r="U4783" s="141">
        <v>38620458</v>
      </c>
      <c r="V4783" s="109">
        <v>42517</v>
      </c>
      <c r="W4783" s="141">
        <v>38620458</v>
      </c>
      <c r="X4783" s="141">
        <v>0</v>
      </c>
      <c r="Y4783" s="141">
        <v>0</v>
      </c>
      <c r="Z4783" s="141">
        <v>0</v>
      </c>
      <c r="AA4783" s="114">
        <v>0</v>
      </c>
      <c r="AB4783" s="114"/>
      <c r="AC4783" s="132"/>
      <c r="AD4783" s="141"/>
      <c r="AE4783" s="106">
        <v>0</v>
      </c>
      <c r="AF4783" s="106">
        <v>0</v>
      </c>
      <c r="AG4783" s="106">
        <v>0</v>
      </c>
      <c r="AH4783" s="141"/>
      <c r="AI4783" s="141"/>
      <c r="AJ4783" s="141"/>
      <c r="AK4783" s="141"/>
      <c r="AL4783" s="141"/>
      <c r="AM4783" s="141"/>
      <c r="AN4783" s="114">
        <f t="shared" si="148"/>
        <v>0</v>
      </c>
      <c r="AO4783" s="114">
        <f t="shared" si="149"/>
        <v>38620458</v>
      </c>
      <c r="AP4783" s="114"/>
      <c r="AQ4783" s="114"/>
      <c r="AR4783" s="114"/>
      <c r="AS4783" s="114"/>
    </row>
    <row r="4784" spans="1:46" s="190" customFormat="1" ht="15" customHeight="1" x14ac:dyDescent="0.2">
      <c r="A4784" s="104"/>
      <c r="B4784" s="104">
        <f>VLOOKUP(BJB!$F$9:$F$5599,Ctrl!$B$4:$C$399,2,0)</f>
        <v>35</v>
      </c>
      <c r="C4784" s="104">
        <f>VLOOKUP(BJB!$G$9:$G$5599,Ctrl!$E$4:$F$399,2,0)</f>
        <v>2</v>
      </c>
      <c r="D4784" s="219">
        <v>1</v>
      </c>
      <c r="E4784" s="104" t="str">
        <f>VLOOKUP(BJB!$F$9:$F$5599,Ctrl!$B$4:$D$399,3,0)</f>
        <v>III</v>
      </c>
      <c r="F4784" s="841" t="s">
        <v>9732</v>
      </c>
      <c r="G4784" s="842" t="s">
        <v>4785</v>
      </c>
      <c r="H4784" s="258"/>
      <c r="I4784" s="259"/>
      <c r="J4784" s="912" t="s">
        <v>24585</v>
      </c>
      <c r="K4784" s="108" t="s">
        <v>11205</v>
      </c>
      <c r="L4784" s="104" t="s">
        <v>6477</v>
      </c>
      <c r="M4784" s="104" t="s">
        <v>6246</v>
      </c>
      <c r="N4784" s="120">
        <v>41348</v>
      </c>
      <c r="O4784" s="105">
        <v>140000000</v>
      </c>
      <c r="P4784" s="105" t="s">
        <v>17537</v>
      </c>
      <c r="Q4784" s="120">
        <v>41940</v>
      </c>
      <c r="R4784" s="105">
        <v>110772198</v>
      </c>
      <c r="S4784" s="146" t="s">
        <v>10413</v>
      </c>
      <c r="T4784" s="109">
        <v>42486</v>
      </c>
      <c r="U4784" s="141">
        <v>71588828</v>
      </c>
      <c r="V4784" s="109">
        <v>42486</v>
      </c>
      <c r="W4784" s="141">
        <v>71588828</v>
      </c>
      <c r="X4784" s="141">
        <v>0</v>
      </c>
      <c r="Y4784" s="141">
        <v>0</v>
      </c>
      <c r="Z4784" s="141">
        <v>0</v>
      </c>
      <c r="AA4784" s="114">
        <v>0</v>
      </c>
      <c r="AB4784" s="114"/>
      <c r="AC4784" s="132"/>
      <c r="AD4784" s="141"/>
      <c r="AE4784" s="106">
        <v>0</v>
      </c>
      <c r="AF4784" s="106">
        <v>0</v>
      </c>
      <c r="AG4784" s="106">
        <v>0</v>
      </c>
      <c r="AH4784" s="141"/>
      <c r="AI4784" s="141"/>
      <c r="AJ4784" s="141"/>
      <c r="AK4784" s="141"/>
      <c r="AL4784" s="141"/>
      <c r="AM4784" s="141"/>
      <c r="AN4784" s="114">
        <f t="shared" si="148"/>
        <v>0</v>
      </c>
      <c r="AO4784" s="114">
        <f t="shared" si="149"/>
        <v>71588828</v>
      </c>
      <c r="AP4784" s="114"/>
      <c r="AQ4784" s="114"/>
      <c r="AR4784" s="114"/>
      <c r="AS4784" s="114"/>
    </row>
    <row r="4785" spans="1:46" s="190" customFormat="1" ht="15" customHeight="1" x14ac:dyDescent="0.2">
      <c r="A4785" s="104"/>
      <c r="B4785" s="104">
        <f>VLOOKUP(BJB!$F$9:$F$5599,Ctrl!$B$4:$C$399,2,0)</f>
        <v>35</v>
      </c>
      <c r="C4785" s="104">
        <f>VLOOKUP(BJB!$G$9:$G$5599,Ctrl!$E$4:$F$399,2,0)</f>
        <v>2</v>
      </c>
      <c r="D4785" s="219">
        <v>1</v>
      </c>
      <c r="E4785" s="104" t="str">
        <f>VLOOKUP(BJB!$F$9:$F$5599,Ctrl!$B$4:$D$399,3,0)</f>
        <v>III</v>
      </c>
      <c r="F4785" s="841" t="s">
        <v>9732</v>
      </c>
      <c r="G4785" s="842" t="s">
        <v>4785</v>
      </c>
      <c r="H4785" s="258"/>
      <c r="I4785" s="259"/>
      <c r="J4785" s="912" t="s">
        <v>24586</v>
      </c>
      <c r="K4785" s="108" t="s">
        <v>11206</v>
      </c>
      <c r="L4785" s="104" t="s">
        <v>6477</v>
      </c>
      <c r="M4785" s="104" t="s">
        <v>4798</v>
      </c>
      <c r="N4785" s="120">
        <v>41085</v>
      </c>
      <c r="O4785" s="105">
        <v>100000000</v>
      </c>
      <c r="P4785" s="105" t="s">
        <v>17538</v>
      </c>
      <c r="Q4785" s="120">
        <v>42044</v>
      </c>
      <c r="R4785" s="105">
        <v>58670175</v>
      </c>
      <c r="S4785" s="146" t="s">
        <v>10413</v>
      </c>
      <c r="T4785" s="109">
        <v>42486</v>
      </c>
      <c r="U4785" s="141">
        <v>38683735</v>
      </c>
      <c r="V4785" s="109">
        <v>42486</v>
      </c>
      <c r="W4785" s="141">
        <v>38683735</v>
      </c>
      <c r="X4785" s="141">
        <v>0</v>
      </c>
      <c r="Y4785" s="141">
        <v>0</v>
      </c>
      <c r="Z4785" s="141">
        <v>0</v>
      </c>
      <c r="AA4785" s="114">
        <v>0</v>
      </c>
      <c r="AB4785" s="114"/>
      <c r="AC4785" s="132"/>
      <c r="AD4785" s="141"/>
      <c r="AE4785" s="106">
        <v>0</v>
      </c>
      <c r="AF4785" s="106">
        <v>0</v>
      </c>
      <c r="AG4785" s="106">
        <v>0</v>
      </c>
      <c r="AH4785" s="141"/>
      <c r="AI4785" s="141"/>
      <c r="AJ4785" s="141"/>
      <c r="AK4785" s="141"/>
      <c r="AL4785" s="141"/>
      <c r="AM4785" s="141"/>
      <c r="AN4785" s="114">
        <f t="shared" si="148"/>
        <v>0</v>
      </c>
      <c r="AO4785" s="114">
        <f t="shared" si="149"/>
        <v>38683735</v>
      </c>
      <c r="AP4785" s="114"/>
      <c r="AQ4785" s="114"/>
      <c r="AR4785" s="114"/>
      <c r="AS4785" s="114"/>
      <c r="AT4785" s="191"/>
    </row>
    <row r="4786" spans="1:46" s="190" customFormat="1" ht="15" customHeight="1" x14ac:dyDescent="0.2">
      <c r="A4786" s="104"/>
      <c r="B4786" s="104">
        <f>VLOOKUP(BJB!$F$9:$F$5599,Ctrl!$B$4:$C$399,2,0)</f>
        <v>35</v>
      </c>
      <c r="C4786" s="104">
        <f>VLOOKUP(BJB!$G$9:$G$5599,Ctrl!$E$4:$F$399,2,0)</f>
        <v>2</v>
      </c>
      <c r="D4786" s="219">
        <v>1</v>
      </c>
      <c r="E4786" s="104" t="str">
        <f>VLOOKUP(BJB!$F$9:$F$5599,Ctrl!$B$4:$D$399,3,0)</f>
        <v>III</v>
      </c>
      <c r="F4786" s="841" t="s">
        <v>9732</v>
      </c>
      <c r="G4786" s="842" t="s">
        <v>4785</v>
      </c>
      <c r="H4786" s="258"/>
      <c r="I4786" s="259"/>
      <c r="J4786" s="912" t="s">
        <v>24587</v>
      </c>
      <c r="K4786" s="108" t="s">
        <v>11207</v>
      </c>
      <c r="L4786" s="104" t="s">
        <v>6477</v>
      </c>
      <c r="M4786" s="104" t="s">
        <v>4789</v>
      </c>
      <c r="N4786" s="120">
        <v>41052</v>
      </c>
      <c r="O4786" s="105">
        <v>75000000</v>
      </c>
      <c r="P4786" s="105" t="s">
        <v>17539</v>
      </c>
      <c r="Q4786" s="120">
        <v>42044</v>
      </c>
      <c r="R4786" s="105">
        <v>54585664</v>
      </c>
      <c r="S4786" s="146" t="s">
        <v>10413</v>
      </c>
      <c r="T4786" s="109">
        <v>42486</v>
      </c>
      <c r="U4786" s="141">
        <v>34503002</v>
      </c>
      <c r="V4786" s="109">
        <v>42486</v>
      </c>
      <c r="W4786" s="141">
        <v>34503002</v>
      </c>
      <c r="X4786" s="141">
        <v>0</v>
      </c>
      <c r="Y4786" s="141">
        <v>0</v>
      </c>
      <c r="Z4786" s="141">
        <v>0</v>
      </c>
      <c r="AA4786" s="114">
        <v>0</v>
      </c>
      <c r="AB4786" s="114"/>
      <c r="AC4786" s="132"/>
      <c r="AD4786" s="141"/>
      <c r="AE4786" s="106">
        <v>0</v>
      </c>
      <c r="AF4786" s="106">
        <v>0</v>
      </c>
      <c r="AG4786" s="106">
        <v>0</v>
      </c>
      <c r="AH4786" s="141"/>
      <c r="AI4786" s="141"/>
      <c r="AJ4786" s="141"/>
      <c r="AK4786" s="141"/>
      <c r="AL4786" s="141"/>
      <c r="AM4786" s="141"/>
      <c r="AN4786" s="114">
        <f t="shared" si="148"/>
        <v>0</v>
      </c>
      <c r="AO4786" s="114">
        <f t="shared" si="149"/>
        <v>34503002</v>
      </c>
      <c r="AP4786" s="114"/>
      <c r="AQ4786" s="114"/>
      <c r="AR4786" s="114"/>
      <c r="AS4786" s="114"/>
      <c r="AT4786" s="233"/>
    </row>
    <row r="4787" spans="1:46" s="190" customFormat="1" ht="15" customHeight="1" x14ac:dyDescent="0.2">
      <c r="A4787" s="104"/>
      <c r="B4787" s="104">
        <f>VLOOKUP(BJB!$F$9:$F$5599,Ctrl!$B$4:$C$399,2,0)</f>
        <v>28</v>
      </c>
      <c r="C4787" s="104">
        <f>VLOOKUP(BJB!$G$9:$G$5599,Ctrl!$E$4:$F$399,2,0)</f>
        <v>3</v>
      </c>
      <c r="D4787" s="219">
        <v>1</v>
      </c>
      <c r="E4787" s="104" t="str">
        <f>VLOOKUP(BJB!$F$9:$F$5599,Ctrl!$B$4:$D$399,3,0)</f>
        <v>III</v>
      </c>
      <c r="F4787" s="256" t="s">
        <v>10541</v>
      </c>
      <c r="G4787" s="257" t="s">
        <v>1957</v>
      </c>
      <c r="H4787" s="258"/>
      <c r="I4787" s="259"/>
      <c r="J4787" s="912" t="s">
        <v>24588</v>
      </c>
      <c r="K4787" s="108" t="s">
        <v>11225</v>
      </c>
      <c r="L4787" s="104" t="s">
        <v>6477</v>
      </c>
      <c r="M4787" s="104" t="s">
        <v>5880</v>
      </c>
      <c r="N4787" s="120">
        <v>41374</v>
      </c>
      <c r="O4787" s="105">
        <v>100000000</v>
      </c>
      <c r="P4787" s="105" t="s">
        <v>17540</v>
      </c>
      <c r="Q4787" s="120">
        <v>42366</v>
      </c>
      <c r="R4787" s="105">
        <v>82011173</v>
      </c>
      <c r="S4787" s="146" t="s">
        <v>10459</v>
      </c>
      <c r="T4787" s="109">
        <v>42510</v>
      </c>
      <c r="U4787" s="141">
        <v>47309227</v>
      </c>
      <c r="V4787" s="109">
        <v>42510</v>
      </c>
      <c r="W4787" s="141">
        <v>47309227</v>
      </c>
      <c r="X4787" s="141">
        <v>0</v>
      </c>
      <c r="Y4787" s="141">
        <v>0</v>
      </c>
      <c r="Z4787" s="141">
        <v>0</v>
      </c>
      <c r="AA4787" s="114">
        <v>0</v>
      </c>
      <c r="AB4787" s="114"/>
      <c r="AC4787" s="132"/>
      <c r="AD4787" s="141"/>
      <c r="AE4787" s="106">
        <v>0</v>
      </c>
      <c r="AF4787" s="106">
        <v>0</v>
      </c>
      <c r="AG4787" s="106">
        <v>0</v>
      </c>
      <c r="AH4787" s="141"/>
      <c r="AI4787" s="141"/>
      <c r="AJ4787" s="141"/>
      <c r="AK4787" s="141"/>
      <c r="AL4787" s="141"/>
      <c r="AM4787" s="141"/>
      <c r="AN4787" s="114">
        <f t="shared" si="148"/>
        <v>0</v>
      </c>
      <c r="AO4787" s="114">
        <f t="shared" si="149"/>
        <v>47309227</v>
      </c>
      <c r="AP4787" s="114"/>
      <c r="AQ4787" s="114"/>
      <c r="AR4787" s="114"/>
      <c r="AS4787" s="114"/>
    </row>
    <row r="4788" spans="1:46" s="190" customFormat="1" ht="15" customHeight="1" x14ac:dyDescent="0.2">
      <c r="A4788" s="104"/>
      <c r="B4788" s="104">
        <f>VLOOKUP(BJB!$F$9:$F$5599,Ctrl!$B$4:$C$399,2,0)</f>
        <v>28</v>
      </c>
      <c r="C4788" s="104">
        <f>VLOOKUP(BJB!$G$9:$G$5599,Ctrl!$E$4:$F$399,2,0)</f>
        <v>1</v>
      </c>
      <c r="D4788" s="219">
        <v>1</v>
      </c>
      <c r="E4788" s="104" t="str">
        <f>VLOOKUP(BJB!$F$9:$F$5599,Ctrl!$B$4:$D$399,3,0)</f>
        <v>III</v>
      </c>
      <c r="F4788" s="256" t="s">
        <v>10541</v>
      </c>
      <c r="G4788" s="257" t="s">
        <v>1717</v>
      </c>
      <c r="H4788" s="258"/>
      <c r="I4788" s="259"/>
      <c r="J4788" s="912" t="s">
        <v>24589</v>
      </c>
      <c r="K4788" s="108" t="s">
        <v>11226</v>
      </c>
      <c r="L4788" s="104" t="s">
        <v>6477</v>
      </c>
      <c r="M4788" s="104" t="s">
        <v>10456</v>
      </c>
      <c r="N4788" s="120">
        <v>41381</v>
      </c>
      <c r="O4788" s="105">
        <v>150000000</v>
      </c>
      <c r="P4788" s="105" t="s">
        <v>17541</v>
      </c>
      <c r="Q4788" s="120">
        <v>42279</v>
      </c>
      <c r="R4788" s="105">
        <v>115415854</v>
      </c>
      <c r="S4788" s="146" t="s">
        <v>10459</v>
      </c>
      <c r="T4788" s="109">
        <v>42510</v>
      </c>
      <c r="U4788" s="141">
        <v>62435227</v>
      </c>
      <c r="V4788" s="109">
        <v>42510</v>
      </c>
      <c r="W4788" s="141">
        <v>62435227</v>
      </c>
      <c r="X4788" s="141">
        <v>0</v>
      </c>
      <c r="Y4788" s="141">
        <v>0</v>
      </c>
      <c r="Z4788" s="141">
        <v>0</v>
      </c>
      <c r="AA4788" s="114">
        <v>0</v>
      </c>
      <c r="AB4788" s="114"/>
      <c r="AC4788" s="132"/>
      <c r="AD4788" s="141"/>
      <c r="AE4788" s="106">
        <v>0</v>
      </c>
      <c r="AF4788" s="106">
        <v>0</v>
      </c>
      <c r="AG4788" s="106">
        <v>0</v>
      </c>
      <c r="AH4788" s="141"/>
      <c r="AI4788" s="141"/>
      <c r="AJ4788" s="141"/>
      <c r="AK4788" s="141"/>
      <c r="AL4788" s="141"/>
      <c r="AM4788" s="141"/>
      <c r="AN4788" s="114">
        <f t="shared" si="148"/>
        <v>0</v>
      </c>
      <c r="AO4788" s="114">
        <f t="shared" si="149"/>
        <v>62435227</v>
      </c>
      <c r="AP4788" s="114"/>
      <c r="AQ4788" s="114"/>
      <c r="AR4788" s="114"/>
      <c r="AS4788" s="114"/>
    </row>
    <row r="4789" spans="1:46" s="190" customFormat="1" ht="15" customHeight="1" x14ac:dyDescent="0.2">
      <c r="A4789" s="104"/>
      <c r="B4789" s="104">
        <f>VLOOKUP(BJB!$F$9:$F$5599,Ctrl!$B$4:$C$399,2,0)</f>
        <v>28</v>
      </c>
      <c r="C4789" s="104">
        <f>VLOOKUP(BJB!$G$9:$G$5599,Ctrl!$E$4:$F$399,2,0)</f>
        <v>2</v>
      </c>
      <c r="D4789" s="219">
        <v>1</v>
      </c>
      <c r="E4789" s="104" t="str">
        <f>VLOOKUP(BJB!$F$9:$F$5599,Ctrl!$B$4:$D$399,3,0)</f>
        <v>III</v>
      </c>
      <c r="F4789" s="256" t="s">
        <v>10541</v>
      </c>
      <c r="G4789" s="257" t="s">
        <v>1908</v>
      </c>
      <c r="H4789" s="258" t="s">
        <v>13412</v>
      </c>
      <c r="I4789" s="259"/>
      <c r="J4789" s="891" t="s">
        <v>18563</v>
      </c>
      <c r="K4789" s="108" t="s">
        <v>11227</v>
      </c>
      <c r="L4789" s="104" t="s">
        <v>6477</v>
      </c>
      <c r="M4789" s="104" t="s">
        <v>5786</v>
      </c>
      <c r="N4789" s="120">
        <v>41374</v>
      </c>
      <c r="O4789" s="105">
        <v>30000000</v>
      </c>
      <c r="P4789" s="105" t="s">
        <v>17542</v>
      </c>
      <c r="Q4789" s="120">
        <v>42075</v>
      </c>
      <c r="R4789" s="105">
        <v>22212184</v>
      </c>
      <c r="S4789" s="146" t="s">
        <v>10459</v>
      </c>
      <c r="T4789" s="109">
        <v>42510</v>
      </c>
      <c r="U4789" s="141">
        <v>13443035</v>
      </c>
      <c r="V4789" s="109">
        <v>42510</v>
      </c>
      <c r="W4789" s="141">
        <v>13443035</v>
      </c>
      <c r="X4789" s="141">
        <v>0</v>
      </c>
      <c r="Y4789" s="141">
        <v>0</v>
      </c>
      <c r="Z4789" s="141">
        <v>0</v>
      </c>
      <c r="AA4789" s="114">
        <v>152990</v>
      </c>
      <c r="AB4789" s="114">
        <v>80521</v>
      </c>
      <c r="AC4789" s="132"/>
      <c r="AD4789" s="141"/>
      <c r="AE4789" s="106">
        <v>0</v>
      </c>
      <c r="AF4789" s="106">
        <v>0</v>
      </c>
      <c r="AG4789" s="106">
        <v>0</v>
      </c>
      <c r="AH4789" s="141"/>
      <c r="AI4789" s="141"/>
      <c r="AJ4789" s="141"/>
      <c r="AK4789" s="141"/>
      <c r="AL4789" s="141"/>
      <c r="AM4789" s="141"/>
      <c r="AN4789" s="114">
        <f t="shared" si="148"/>
        <v>233511</v>
      </c>
      <c r="AO4789" s="114">
        <f t="shared" si="149"/>
        <v>13209524</v>
      </c>
      <c r="AP4789" s="114"/>
      <c r="AQ4789" s="114"/>
      <c r="AR4789" s="114"/>
      <c r="AS4789" s="114"/>
    </row>
    <row r="4790" spans="1:46" s="190" customFormat="1" ht="15" customHeight="1" x14ac:dyDescent="0.2">
      <c r="A4790" s="104"/>
      <c r="B4790" s="104">
        <f>VLOOKUP(BJB!$F$9:$F$5599,Ctrl!$B$4:$C$399,2,0)</f>
        <v>28</v>
      </c>
      <c r="C4790" s="104">
        <f>VLOOKUP(BJB!$G$9:$G$5599,Ctrl!$E$4:$F$399,2,0)</f>
        <v>2</v>
      </c>
      <c r="D4790" s="219">
        <v>1</v>
      </c>
      <c r="E4790" s="104" t="str">
        <f>VLOOKUP(BJB!$F$9:$F$5599,Ctrl!$B$4:$D$399,3,0)</f>
        <v>III</v>
      </c>
      <c r="F4790" s="256" t="s">
        <v>10541</v>
      </c>
      <c r="G4790" s="257" t="s">
        <v>1908</v>
      </c>
      <c r="H4790" s="258"/>
      <c r="I4790" s="259"/>
      <c r="J4790" s="912" t="s">
        <v>24590</v>
      </c>
      <c r="K4790" s="108" t="s">
        <v>11228</v>
      </c>
      <c r="L4790" s="104" t="s">
        <v>6477</v>
      </c>
      <c r="M4790" s="104" t="s">
        <v>5786</v>
      </c>
      <c r="N4790" s="120">
        <v>41374</v>
      </c>
      <c r="O4790" s="105">
        <v>50000000</v>
      </c>
      <c r="P4790" s="105" t="s">
        <v>17543</v>
      </c>
      <c r="Q4790" s="120">
        <v>42087</v>
      </c>
      <c r="R4790" s="105">
        <v>46536222</v>
      </c>
      <c r="S4790" s="146" t="s">
        <v>10459</v>
      </c>
      <c r="T4790" s="109">
        <v>42510</v>
      </c>
      <c r="U4790" s="141">
        <v>26290678</v>
      </c>
      <c r="V4790" s="109">
        <v>42510</v>
      </c>
      <c r="W4790" s="141">
        <v>26290678</v>
      </c>
      <c r="X4790" s="141">
        <v>0</v>
      </c>
      <c r="Y4790" s="141">
        <v>0</v>
      </c>
      <c r="Z4790" s="141">
        <v>0</v>
      </c>
      <c r="AA4790" s="114">
        <v>0</v>
      </c>
      <c r="AB4790" s="114"/>
      <c r="AC4790" s="132"/>
      <c r="AD4790" s="141"/>
      <c r="AE4790" s="106">
        <v>0</v>
      </c>
      <c r="AF4790" s="106">
        <v>0</v>
      </c>
      <c r="AG4790" s="106">
        <v>0</v>
      </c>
      <c r="AH4790" s="141"/>
      <c r="AI4790" s="141"/>
      <c r="AJ4790" s="141"/>
      <c r="AK4790" s="141"/>
      <c r="AL4790" s="141"/>
      <c r="AM4790" s="141"/>
      <c r="AN4790" s="114">
        <f t="shared" si="148"/>
        <v>0</v>
      </c>
      <c r="AO4790" s="114">
        <f t="shared" si="149"/>
        <v>26290678</v>
      </c>
      <c r="AP4790" s="114"/>
      <c r="AQ4790" s="114"/>
      <c r="AR4790" s="114"/>
      <c r="AS4790" s="114"/>
    </row>
    <row r="4791" spans="1:46" s="191" customFormat="1" ht="15" customHeight="1" x14ac:dyDescent="0.2">
      <c r="A4791" s="104"/>
      <c r="B4791" s="104">
        <f>VLOOKUP(BJB!$F$9:$F$5599,Ctrl!$B$4:$C$399,2,0)</f>
        <v>28</v>
      </c>
      <c r="C4791" s="104">
        <f>VLOOKUP(BJB!$G$9:$G$5599,Ctrl!$E$4:$F$399,2,0)</f>
        <v>5</v>
      </c>
      <c r="D4791" s="219">
        <v>1</v>
      </c>
      <c r="E4791" s="104" t="str">
        <f>VLOOKUP(BJB!$F$9:$F$5599,Ctrl!$B$4:$D$399,3,0)</f>
        <v>III</v>
      </c>
      <c r="F4791" s="256" t="s">
        <v>10541</v>
      </c>
      <c r="G4791" s="257" t="s">
        <v>2058</v>
      </c>
      <c r="H4791" s="258"/>
      <c r="I4791" s="259"/>
      <c r="J4791" s="912" t="s">
        <v>24591</v>
      </c>
      <c r="K4791" s="108" t="s">
        <v>11229</v>
      </c>
      <c r="L4791" s="104" t="s">
        <v>6477</v>
      </c>
      <c r="M4791" s="104" t="s">
        <v>7851</v>
      </c>
      <c r="N4791" s="120">
        <v>41302</v>
      </c>
      <c r="O4791" s="105">
        <v>27000000</v>
      </c>
      <c r="P4791" s="105" t="s">
        <v>17544</v>
      </c>
      <c r="Q4791" s="120">
        <v>42391</v>
      </c>
      <c r="R4791" s="105">
        <v>6388623</v>
      </c>
      <c r="S4791" s="146" t="s">
        <v>10459</v>
      </c>
      <c r="T4791" s="109">
        <v>42510</v>
      </c>
      <c r="U4791" s="141">
        <v>4043124</v>
      </c>
      <c r="V4791" s="109">
        <v>42510</v>
      </c>
      <c r="W4791" s="141">
        <v>4043124</v>
      </c>
      <c r="X4791" s="141">
        <v>0</v>
      </c>
      <c r="Y4791" s="141">
        <v>0</v>
      </c>
      <c r="Z4791" s="141">
        <v>0</v>
      </c>
      <c r="AA4791" s="114">
        <v>0</v>
      </c>
      <c r="AB4791" s="114"/>
      <c r="AC4791" s="132"/>
      <c r="AD4791" s="141"/>
      <c r="AE4791" s="106">
        <v>0</v>
      </c>
      <c r="AF4791" s="106">
        <v>0</v>
      </c>
      <c r="AG4791" s="106">
        <v>0</v>
      </c>
      <c r="AH4791" s="141"/>
      <c r="AI4791" s="141"/>
      <c r="AJ4791" s="141"/>
      <c r="AK4791" s="141"/>
      <c r="AL4791" s="141"/>
      <c r="AM4791" s="141"/>
      <c r="AN4791" s="114">
        <f t="shared" si="148"/>
        <v>0</v>
      </c>
      <c r="AO4791" s="114">
        <f t="shared" si="149"/>
        <v>4043124</v>
      </c>
      <c r="AP4791" s="114"/>
      <c r="AQ4791" s="114"/>
      <c r="AR4791" s="114"/>
      <c r="AS4791" s="114"/>
      <c r="AT4791" s="190"/>
    </row>
    <row r="4792" spans="1:46" s="190" customFormat="1" ht="15" customHeight="1" x14ac:dyDescent="0.2">
      <c r="A4792" s="104"/>
      <c r="B4792" s="104">
        <f>VLOOKUP(BJB!$F$9:$F$5599,Ctrl!$B$4:$C$399,2,0)</f>
        <v>28</v>
      </c>
      <c r="C4792" s="104">
        <f>VLOOKUP(BJB!$G$9:$G$5599,Ctrl!$E$4:$F$399,2,0)</f>
        <v>4</v>
      </c>
      <c r="D4792" s="219">
        <v>1</v>
      </c>
      <c r="E4792" s="104" t="str">
        <f>VLOOKUP(BJB!$F$9:$F$5599,Ctrl!$B$4:$D$399,3,0)</f>
        <v>III</v>
      </c>
      <c r="F4792" s="256" t="s">
        <v>10541</v>
      </c>
      <c r="G4792" s="257" t="s">
        <v>2026</v>
      </c>
      <c r="H4792" s="258" t="s">
        <v>13211</v>
      </c>
      <c r="I4792" s="259"/>
      <c r="J4792" s="912" t="s">
        <v>24592</v>
      </c>
      <c r="K4792" s="108" t="s">
        <v>11230</v>
      </c>
      <c r="L4792" s="104" t="s">
        <v>6477</v>
      </c>
      <c r="M4792" s="104" t="s">
        <v>7330</v>
      </c>
      <c r="N4792" s="120">
        <v>41299</v>
      </c>
      <c r="O4792" s="105">
        <v>30000000</v>
      </c>
      <c r="P4792" s="105" t="s">
        <v>17545</v>
      </c>
      <c r="Q4792" s="120">
        <v>42334</v>
      </c>
      <c r="R4792" s="105">
        <v>46287559</v>
      </c>
      <c r="S4792" s="146" t="s">
        <v>10459</v>
      </c>
      <c r="T4792" s="109">
        <v>42510</v>
      </c>
      <c r="U4792" s="141">
        <v>21000000</v>
      </c>
      <c r="V4792" s="109">
        <v>42510</v>
      </c>
      <c r="W4792" s="141">
        <v>21000000</v>
      </c>
      <c r="X4792" s="141">
        <v>0</v>
      </c>
      <c r="Y4792" s="141">
        <v>0</v>
      </c>
      <c r="Z4792" s="141">
        <v>0</v>
      </c>
      <c r="AA4792" s="114">
        <v>840296</v>
      </c>
      <c r="AB4792" s="114"/>
      <c r="AC4792" s="132"/>
      <c r="AD4792" s="141"/>
      <c r="AE4792" s="106">
        <v>0</v>
      </c>
      <c r="AF4792" s="106">
        <v>0</v>
      </c>
      <c r="AG4792" s="106">
        <v>0</v>
      </c>
      <c r="AH4792" s="141"/>
      <c r="AI4792" s="141"/>
      <c r="AJ4792" s="141"/>
      <c r="AK4792" s="141"/>
      <c r="AL4792" s="141"/>
      <c r="AM4792" s="141"/>
      <c r="AN4792" s="114">
        <f t="shared" si="148"/>
        <v>840296</v>
      </c>
      <c r="AO4792" s="114">
        <f t="shared" si="149"/>
        <v>20159704</v>
      </c>
      <c r="AP4792" s="114"/>
      <c r="AQ4792" s="114"/>
      <c r="AR4792" s="114"/>
      <c r="AS4792" s="114"/>
    </row>
    <row r="4793" spans="1:46" s="190" customFormat="1" ht="15" customHeight="1" x14ac:dyDescent="0.2">
      <c r="A4793" s="104"/>
      <c r="B4793" s="104">
        <f>VLOOKUP(BJB!$F$9:$F$5599,Ctrl!$B$4:$C$399,2,0)</f>
        <v>24</v>
      </c>
      <c r="C4793" s="104">
        <f>VLOOKUP(BJB!$G$9:$G$5599,Ctrl!$E$4:$F$399,2,0)</f>
        <v>1</v>
      </c>
      <c r="D4793" s="219">
        <v>1</v>
      </c>
      <c r="E4793" s="104" t="str">
        <f>VLOOKUP(BJB!$F$9:$F$5599,Ctrl!$B$4:$D$399,3,0)</f>
        <v>II</v>
      </c>
      <c r="F4793" s="256" t="s">
        <v>10550</v>
      </c>
      <c r="G4793" s="257" t="s">
        <v>6574</v>
      </c>
      <c r="H4793" s="258"/>
      <c r="I4793" s="259"/>
      <c r="J4793" s="912" t="s">
        <v>24593</v>
      </c>
      <c r="K4793" s="108" t="s">
        <v>11180</v>
      </c>
      <c r="L4793" s="104" t="s">
        <v>6477</v>
      </c>
      <c r="M4793" s="104" t="s">
        <v>6235</v>
      </c>
      <c r="N4793" s="120">
        <v>41396</v>
      </c>
      <c r="O4793" s="105">
        <v>70000000</v>
      </c>
      <c r="P4793" s="105" t="s">
        <v>17546</v>
      </c>
      <c r="Q4793" s="120">
        <v>42432</v>
      </c>
      <c r="R4793" s="105">
        <v>38324927</v>
      </c>
      <c r="S4793" s="146" t="s">
        <v>10452</v>
      </c>
      <c r="T4793" s="109">
        <v>42517</v>
      </c>
      <c r="U4793" s="141">
        <v>29952561</v>
      </c>
      <c r="V4793" s="109">
        <v>42517</v>
      </c>
      <c r="W4793" s="141">
        <v>29952561</v>
      </c>
      <c r="X4793" s="141">
        <v>0</v>
      </c>
      <c r="Y4793" s="141">
        <v>0</v>
      </c>
      <c r="Z4793" s="141">
        <v>0</v>
      </c>
      <c r="AA4793" s="114">
        <v>0</v>
      </c>
      <c r="AB4793" s="114"/>
      <c r="AC4793" s="132"/>
      <c r="AD4793" s="141"/>
      <c r="AE4793" s="106">
        <v>0</v>
      </c>
      <c r="AF4793" s="106">
        <v>0</v>
      </c>
      <c r="AG4793" s="106">
        <v>0</v>
      </c>
      <c r="AH4793" s="141"/>
      <c r="AI4793" s="141"/>
      <c r="AJ4793" s="141"/>
      <c r="AK4793" s="141"/>
      <c r="AL4793" s="141"/>
      <c r="AM4793" s="141"/>
      <c r="AN4793" s="114">
        <f t="shared" si="148"/>
        <v>0</v>
      </c>
      <c r="AO4793" s="114">
        <f t="shared" si="149"/>
        <v>29952561</v>
      </c>
      <c r="AP4793" s="114"/>
      <c r="AQ4793" s="114"/>
      <c r="AR4793" s="114"/>
      <c r="AS4793" s="114"/>
    </row>
    <row r="4794" spans="1:46" s="190" customFormat="1" ht="15" customHeight="1" x14ac:dyDescent="0.2">
      <c r="A4794" s="104"/>
      <c r="B4794" s="104">
        <f>VLOOKUP(BJB!$F$9:$F$5599,Ctrl!$B$4:$C$399,2,0)</f>
        <v>61</v>
      </c>
      <c r="C4794" s="104">
        <f>VLOOKUP(BJB!$G$9:$G$5599,Ctrl!$E$4:$F$399,2,0)</f>
        <v>2</v>
      </c>
      <c r="D4794" s="219">
        <v>1</v>
      </c>
      <c r="E4794" s="104" t="str">
        <f>VLOOKUP(BJB!$F$9:$F$5599,Ctrl!$B$4:$D$399,3,0)</f>
        <v>IV</v>
      </c>
      <c r="F4794" s="256" t="s">
        <v>9737</v>
      </c>
      <c r="G4794" s="257" t="s">
        <v>3361</v>
      </c>
      <c r="H4794" s="258"/>
      <c r="I4794" s="259"/>
      <c r="J4794" s="912" t="s">
        <v>24594</v>
      </c>
      <c r="K4794" s="108" t="s">
        <v>11189</v>
      </c>
      <c r="L4794" s="104" t="s">
        <v>6477</v>
      </c>
      <c r="M4794" s="104" t="s">
        <v>4999</v>
      </c>
      <c r="N4794" s="120">
        <v>41256</v>
      </c>
      <c r="O4794" s="105">
        <v>100000000</v>
      </c>
      <c r="P4794" s="105" t="s">
        <v>6222</v>
      </c>
      <c r="Q4794" s="120" t="s">
        <v>6222</v>
      </c>
      <c r="R4794" s="890">
        <v>0</v>
      </c>
      <c r="S4794" s="146" t="s">
        <v>10194</v>
      </c>
      <c r="T4794" s="109">
        <v>42458</v>
      </c>
      <c r="U4794" s="141">
        <v>17003467</v>
      </c>
      <c r="V4794" s="109" t="s">
        <v>6222</v>
      </c>
      <c r="W4794" s="141">
        <v>0</v>
      </c>
      <c r="X4794" s="141">
        <v>0</v>
      </c>
      <c r="Y4794" s="141">
        <v>0</v>
      </c>
      <c r="Z4794" s="141">
        <v>0</v>
      </c>
      <c r="AA4794" s="114">
        <v>0</v>
      </c>
      <c r="AB4794" s="114"/>
      <c r="AC4794" s="132"/>
      <c r="AD4794" s="141"/>
      <c r="AE4794" s="106">
        <v>0</v>
      </c>
      <c r="AF4794" s="106">
        <v>0</v>
      </c>
      <c r="AG4794" s="106">
        <v>0</v>
      </c>
      <c r="AH4794" s="141"/>
      <c r="AI4794" s="141"/>
      <c r="AJ4794" s="141"/>
      <c r="AK4794" s="141"/>
      <c r="AL4794" s="141"/>
      <c r="AM4794" s="141"/>
      <c r="AN4794" s="114">
        <f t="shared" si="148"/>
        <v>0</v>
      </c>
      <c r="AO4794" s="114">
        <f t="shared" si="149"/>
        <v>17003467</v>
      </c>
      <c r="AP4794" s="114"/>
      <c r="AQ4794" s="114"/>
      <c r="AR4794" s="114"/>
      <c r="AS4794" s="114"/>
    </row>
    <row r="4795" spans="1:46" s="216" customFormat="1" ht="15" customHeight="1" x14ac:dyDescent="0.2">
      <c r="A4795" s="104"/>
      <c r="B4795" s="104">
        <f>VLOOKUP(BJB!$F$9:$F$5599,Ctrl!$B$4:$C$399,2,0)</f>
        <v>61</v>
      </c>
      <c r="C4795" s="104">
        <f>VLOOKUP(BJB!$G$9:$G$5599,Ctrl!$E$4:$F$399,2,0)</f>
        <v>2</v>
      </c>
      <c r="D4795" s="219">
        <v>1</v>
      </c>
      <c r="E4795" s="104" t="str">
        <f>VLOOKUP(BJB!$F$9:$F$5599,Ctrl!$B$4:$D$399,3,0)</f>
        <v>IV</v>
      </c>
      <c r="F4795" s="256" t="s">
        <v>9737</v>
      </c>
      <c r="G4795" s="257" t="s">
        <v>3361</v>
      </c>
      <c r="H4795" s="258"/>
      <c r="I4795" s="259"/>
      <c r="J4795" s="912" t="s">
        <v>24595</v>
      </c>
      <c r="K4795" s="108" t="s">
        <v>9608</v>
      </c>
      <c r="L4795" s="104" t="s">
        <v>6477</v>
      </c>
      <c r="M4795" s="104" t="s">
        <v>10183</v>
      </c>
      <c r="N4795" s="120">
        <v>40795</v>
      </c>
      <c r="O4795" s="105">
        <v>100000000</v>
      </c>
      <c r="P4795" s="105" t="s">
        <v>17547</v>
      </c>
      <c r="Q4795" s="120">
        <v>42376</v>
      </c>
      <c r="R4795" s="105">
        <v>8338790</v>
      </c>
      <c r="S4795" s="146" t="s">
        <v>10194</v>
      </c>
      <c r="T4795" s="109">
        <v>42458</v>
      </c>
      <c r="U4795" s="141">
        <v>5833344</v>
      </c>
      <c r="V4795" s="109">
        <v>42458</v>
      </c>
      <c r="W4795" s="141">
        <v>5833344</v>
      </c>
      <c r="X4795" s="141">
        <v>0</v>
      </c>
      <c r="Y4795" s="141">
        <v>0</v>
      </c>
      <c r="Z4795" s="141">
        <v>0</v>
      </c>
      <c r="AA4795" s="114">
        <v>0</v>
      </c>
      <c r="AB4795" s="114"/>
      <c r="AC4795" s="132"/>
      <c r="AD4795" s="141"/>
      <c r="AE4795" s="106">
        <v>0</v>
      </c>
      <c r="AF4795" s="106">
        <v>0</v>
      </c>
      <c r="AG4795" s="106">
        <v>0</v>
      </c>
      <c r="AH4795" s="141"/>
      <c r="AI4795" s="141"/>
      <c r="AJ4795" s="141"/>
      <c r="AK4795" s="141"/>
      <c r="AL4795" s="141"/>
      <c r="AM4795" s="141"/>
      <c r="AN4795" s="114">
        <f t="shared" si="148"/>
        <v>0</v>
      </c>
      <c r="AO4795" s="114">
        <f t="shared" si="149"/>
        <v>5833344</v>
      </c>
      <c r="AP4795" s="114"/>
      <c r="AQ4795" s="114"/>
      <c r="AR4795" s="114"/>
      <c r="AS4795" s="114"/>
      <c r="AT4795" s="191"/>
    </row>
    <row r="4796" spans="1:46" s="190" customFormat="1" ht="15" customHeight="1" x14ac:dyDescent="0.2">
      <c r="A4796" s="104"/>
      <c r="B4796" s="104">
        <f>VLOOKUP(BJB!$F$9:$F$5599,Ctrl!$B$4:$C$399,2,0)</f>
        <v>40</v>
      </c>
      <c r="C4796" s="104">
        <f>VLOOKUP(BJB!$G$9:$G$5599,Ctrl!$E$4:$F$399,2,0)</f>
        <v>4</v>
      </c>
      <c r="D4796" s="219">
        <v>1</v>
      </c>
      <c r="E4796" s="104" t="str">
        <f>VLOOKUP(BJB!$F$9:$F$5599,Ctrl!$B$4:$D$399,3,0)</f>
        <v>IV</v>
      </c>
      <c r="F4796" s="256" t="s">
        <v>10559</v>
      </c>
      <c r="G4796" s="257" t="s">
        <v>5987</v>
      </c>
      <c r="H4796" s="258"/>
      <c r="I4796" s="259"/>
      <c r="J4796" s="912" t="s">
        <v>24596</v>
      </c>
      <c r="K4796" s="108" t="s">
        <v>11218</v>
      </c>
      <c r="L4796" s="104" t="s">
        <v>6477</v>
      </c>
      <c r="M4796" s="104" t="s">
        <v>10445</v>
      </c>
      <c r="N4796" s="120">
        <v>41261</v>
      </c>
      <c r="O4796" s="105">
        <v>100000000</v>
      </c>
      <c r="P4796" s="105" t="s">
        <v>17548</v>
      </c>
      <c r="Q4796" s="120">
        <v>42472</v>
      </c>
      <c r="R4796" s="105">
        <v>82380094</v>
      </c>
      <c r="S4796" s="146" t="s">
        <v>10449</v>
      </c>
      <c r="T4796" s="109">
        <v>42520</v>
      </c>
      <c r="U4796" s="141">
        <v>36928882</v>
      </c>
      <c r="V4796" s="109">
        <v>42520</v>
      </c>
      <c r="W4796" s="141">
        <v>36928882</v>
      </c>
      <c r="X4796" s="141">
        <v>0</v>
      </c>
      <c r="Y4796" s="141">
        <v>0</v>
      </c>
      <c r="Z4796" s="141">
        <v>0</v>
      </c>
      <c r="AA4796" s="114">
        <v>0</v>
      </c>
      <c r="AB4796" s="114"/>
      <c r="AC4796" s="132"/>
      <c r="AD4796" s="141"/>
      <c r="AE4796" s="106">
        <v>0</v>
      </c>
      <c r="AF4796" s="106">
        <v>0</v>
      </c>
      <c r="AG4796" s="106">
        <v>0</v>
      </c>
      <c r="AH4796" s="141"/>
      <c r="AI4796" s="141"/>
      <c r="AJ4796" s="141"/>
      <c r="AK4796" s="141"/>
      <c r="AL4796" s="141"/>
      <c r="AM4796" s="141"/>
      <c r="AN4796" s="114">
        <f t="shared" si="148"/>
        <v>0</v>
      </c>
      <c r="AO4796" s="114">
        <f t="shared" si="149"/>
        <v>36928882</v>
      </c>
      <c r="AP4796" s="114"/>
      <c r="AQ4796" s="114"/>
      <c r="AR4796" s="114"/>
      <c r="AS4796" s="114"/>
    </row>
    <row r="4797" spans="1:46" s="190" customFormat="1" ht="15" customHeight="1" x14ac:dyDescent="0.2">
      <c r="A4797" s="104"/>
      <c r="B4797" s="104">
        <f>VLOOKUP(BJB!$F$9:$F$5599,Ctrl!$B$4:$C$399,2,0)</f>
        <v>16</v>
      </c>
      <c r="C4797" s="104">
        <f>VLOOKUP(BJB!$G$9:$G$5599,Ctrl!$E$4:$F$399,2,0)</f>
        <v>4</v>
      </c>
      <c r="D4797" s="219">
        <v>1</v>
      </c>
      <c r="E4797" s="104" t="str">
        <f>VLOOKUP(BJB!$F$9:$F$5599,Ctrl!$B$4:$D$399,3,0)</f>
        <v>I</v>
      </c>
      <c r="F4797" s="256" t="s">
        <v>10525</v>
      </c>
      <c r="G4797" s="257" t="s">
        <v>6570</v>
      </c>
      <c r="H4797" s="258"/>
      <c r="I4797" s="259"/>
      <c r="J4797" s="912" t="s">
        <v>24597</v>
      </c>
      <c r="K4797" s="108" t="s">
        <v>11191</v>
      </c>
      <c r="L4797" s="104" t="s">
        <v>6477</v>
      </c>
      <c r="M4797" s="104" t="s">
        <v>7874</v>
      </c>
      <c r="N4797" s="120">
        <v>41347</v>
      </c>
      <c r="O4797" s="105">
        <v>250000000</v>
      </c>
      <c r="P4797" s="105" t="s">
        <v>17549</v>
      </c>
      <c r="Q4797" s="120">
        <v>42229</v>
      </c>
      <c r="R4797" s="105">
        <v>224379351</v>
      </c>
      <c r="S4797" s="146" t="s">
        <v>10196</v>
      </c>
      <c r="T4797" s="109">
        <v>42447</v>
      </c>
      <c r="U4797" s="141">
        <v>137197773</v>
      </c>
      <c r="V4797" s="109">
        <v>42447</v>
      </c>
      <c r="W4797" s="141">
        <v>137197773</v>
      </c>
      <c r="X4797" s="141">
        <v>0</v>
      </c>
      <c r="Y4797" s="141">
        <v>0</v>
      </c>
      <c r="Z4797" s="141">
        <v>0</v>
      </c>
      <c r="AA4797" s="114">
        <v>0</v>
      </c>
      <c r="AB4797" s="114"/>
      <c r="AC4797" s="132"/>
      <c r="AD4797" s="141"/>
      <c r="AE4797" s="106">
        <v>0</v>
      </c>
      <c r="AF4797" s="106">
        <v>0</v>
      </c>
      <c r="AG4797" s="106">
        <v>0</v>
      </c>
      <c r="AH4797" s="141"/>
      <c r="AI4797" s="141"/>
      <c r="AJ4797" s="141"/>
      <c r="AK4797" s="141"/>
      <c r="AL4797" s="141"/>
      <c r="AM4797" s="141"/>
      <c r="AN4797" s="114">
        <f t="shared" si="148"/>
        <v>0</v>
      </c>
      <c r="AO4797" s="114">
        <f t="shared" si="149"/>
        <v>137197773</v>
      </c>
      <c r="AP4797" s="114"/>
      <c r="AQ4797" s="114"/>
      <c r="AR4797" s="114"/>
      <c r="AS4797" s="114"/>
      <c r="AT4797" s="191"/>
    </row>
    <row r="4798" spans="1:46" s="190" customFormat="1" ht="15" customHeight="1" x14ac:dyDescent="0.2">
      <c r="A4798" s="104"/>
      <c r="B4798" s="104">
        <f>VLOOKUP(BJB!$F$9:$F$5599,Ctrl!$B$4:$C$399,2,0)</f>
        <v>16</v>
      </c>
      <c r="C4798" s="104">
        <f>VLOOKUP(BJB!$G$9:$G$5599,Ctrl!$E$4:$F$399,2,0)</f>
        <v>10</v>
      </c>
      <c r="D4798" s="219">
        <v>1</v>
      </c>
      <c r="E4798" s="104" t="str">
        <f>VLOOKUP(BJB!$F$9:$F$5599,Ctrl!$B$4:$D$399,3,0)</f>
        <v>I</v>
      </c>
      <c r="F4798" s="256" t="s">
        <v>10525</v>
      </c>
      <c r="G4798" s="257" t="s">
        <v>135</v>
      </c>
      <c r="H4798" s="258"/>
      <c r="I4798" s="259"/>
      <c r="J4798" s="912"/>
      <c r="K4798" s="267" t="s">
        <v>11234</v>
      </c>
      <c r="L4798" s="104" t="s">
        <v>6477</v>
      </c>
      <c r="M4798" s="104" t="s">
        <v>10458</v>
      </c>
      <c r="N4798" s="120">
        <v>41393</v>
      </c>
      <c r="O4798" s="105">
        <v>200000000</v>
      </c>
      <c r="P4798" s="105"/>
      <c r="Q4798" s="120"/>
      <c r="R4798" s="105"/>
      <c r="S4798" s="146" t="s">
        <v>10462</v>
      </c>
      <c r="T4798" s="109">
        <v>42520</v>
      </c>
      <c r="U4798" s="141">
        <v>140000000</v>
      </c>
      <c r="V4798" s="109"/>
      <c r="W4798" s="141"/>
      <c r="X4798" s="141"/>
      <c r="Y4798" s="141"/>
      <c r="Z4798" s="141"/>
      <c r="AA4798" s="114">
        <v>0</v>
      </c>
      <c r="AB4798" s="114"/>
      <c r="AC4798" s="132"/>
      <c r="AD4798" s="141"/>
      <c r="AE4798" s="106">
        <v>0</v>
      </c>
      <c r="AF4798" s="106">
        <v>0</v>
      </c>
      <c r="AG4798" s="106">
        <v>0</v>
      </c>
      <c r="AH4798" s="141"/>
      <c r="AI4798" s="141"/>
      <c r="AJ4798" s="141"/>
      <c r="AK4798" s="141"/>
      <c r="AL4798" s="141"/>
      <c r="AM4798" s="141"/>
      <c r="AN4798" s="114">
        <f t="shared" si="148"/>
        <v>0</v>
      </c>
      <c r="AO4798" s="114">
        <f t="shared" si="149"/>
        <v>140000000</v>
      </c>
      <c r="AP4798" s="114"/>
      <c r="AQ4798" s="114"/>
      <c r="AR4798" s="114"/>
      <c r="AS4798" s="114"/>
    </row>
    <row r="4799" spans="1:46" s="190" customFormat="1" ht="15" customHeight="1" x14ac:dyDescent="0.2">
      <c r="A4799" s="104"/>
      <c r="B4799" s="104">
        <f>VLOOKUP(BJB!$F$9:$F$5599,Ctrl!$B$4:$C$399,2,0)</f>
        <v>16</v>
      </c>
      <c r="C4799" s="104">
        <f>VLOOKUP(BJB!$G$9:$G$5599,Ctrl!$E$4:$F$399,2,0)</f>
        <v>10</v>
      </c>
      <c r="D4799" s="219">
        <v>1</v>
      </c>
      <c r="E4799" s="104" t="str">
        <f>VLOOKUP(BJB!$F$9:$F$5599,Ctrl!$B$4:$D$399,3,0)</f>
        <v>I</v>
      </c>
      <c r="F4799" s="256" t="s">
        <v>10525</v>
      </c>
      <c r="G4799" s="257" t="s">
        <v>135</v>
      </c>
      <c r="H4799" s="258"/>
      <c r="I4799" s="259"/>
      <c r="J4799" s="912"/>
      <c r="K4799" s="267" t="s">
        <v>11234</v>
      </c>
      <c r="L4799" s="104" t="s">
        <v>6477</v>
      </c>
      <c r="M4799" s="104" t="s">
        <v>10458</v>
      </c>
      <c r="N4799" s="120">
        <v>41393</v>
      </c>
      <c r="O4799" s="105">
        <v>200000000</v>
      </c>
      <c r="P4799" s="105"/>
      <c r="Q4799" s="120"/>
      <c r="R4799" s="105"/>
      <c r="S4799" s="146" t="s">
        <v>10462</v>
      </c>
      <c r="T4799" s="109">
        <v>42520</v>
      </c>
      <c r="U4799" s="141">
        <v>140000000</v>
      </c>
      <c r="V4799" s="109"/>
      <c r="W4799" s="141"/>
      <c r="X4799" s="141"/>
      <c r="Y4799" s="141"/>
      <c r="Z4799" s="141"/>
      <c r="AA4799" s="114">
        <v>0</v>
      </c>
      <c r="AB4799" s="114"/>
      <c r="AC4799" s="132"/>
      <c r="AD4799" s="141"/>
      <c r="AE4799" s="106">
        <v>0</v>
      </c>
      <c r="AF4799" s="106">
        <v>0</v>
      </c>
      <c r="AG4799" s="106">
        <v>0</v>
      </c>
      <c r="AH4799" s="141"/>
      <c r="AI4799" s="141"/>
      <c r="AJ4799" s="141"/>
      <c r="AK4799" s="141"/>
      <c r="AL4799" s="141"/>
      <c r="AM4799" s="141"/>
      <c r="AN4799" s="114">
        <f t="shared" si="148"/>
        <v>0</v>
      </c>
      <c r="AO4799" s="114">
        <f t="shared" si="149"/>
        <v>140000000</v>
      </c>
      <c r="AP4799" s="114"/>
      <c r="AQ4799" s="114"/>
      <c r="AR4799" s="114"/>
      <c r="AS4799" s="114"/>
      <c r="AT4799" s="191"/>
    </row>
    <row r="4800" spans="1:46" s="190" customFormat="1" ht="15" customHeight="1" x14ac:dyDescent="0.2">
      <c r="A4800" s="104"/>
      <c r="B4800" s="104">
        <f>VLOOKUP(BJB!$F$9:$F$5599,Ctrl!$B$4:$C$399,2,0)</f>
        <v>41</v>
      </c>
      <c r="C4800" s="104">
        <f>VLOOKUP(BJB!$G$9:$G$5599,Ctrl!$E$4:$F$399,2,0)</f>
        <v>2</v>
      </c>
      <c r="D4800" s="219">
        <v>1</v>
      </c>
      <c r="E4800" s="104" t="str">
        <f>VLOOKUP(BJB!$F$9:$F$5599,Ctrl!$B$4:$D$399,3,0)</f>
        <v>IV</v>
      </c>
      <c r="F4800" s="256" t="s">
        <v>10560</v>
      </c>
      <c r="G4800" s="257" t="s">
        <v>2555</v>
      </c>
      <c r="H4800" s="889" t="s">
        <v>14810</v>
      </c>
      <c r="I4800" s="259"/>
      <c r="J4800" s="891" t="s">
        <v>18564</v>
      </c>
      <c r="K4800" s="108" t="s">
        <v>11237</v>
      </c>
      <c r="L4800" s="104" t="s">
        <v>6477</v>
      </c>
      <c r="M4800" s="104" t="s">
        <v>10467</v>
      </c>
      <c r="N4800" s="120">
        <v>41290</v>
      </c>
      <c r="O4800" s="105">
        <v>150000000</v>
      </c>
      <c r="P4800" s="105"/>
      <c r="Q4800" s="120"/>
      <c r="R4800" s="105"/>
      <c r="S4800" s="146" t="s">
        <v>10472</v>
      </c>
      <c r="T4800" s="109">
        <v>42516</v>
      </c>
      <c r="U4800" s="141">
        <v>51176839</v>
      </c>
      <c r="V4800" s="109"/>
      <c r="W4800" s="141"/>
      <c r="X4800" s="141"/>
      <c r="Y4800" s="141"/>
      <c r="Z4800" s="141"/>
      <c r="AA4800" s="114">
        <v>0</v>
      </c>
      <c r="AB4800" s="114">
        <v>404047</v>
      </c>
      <c r="AC4800" s="132"/>
      <c r="AD4800" s="141">
        <v>808094</v>
      </c>
      <c r="AE4800" s="106">
        <v>0</v>
      </c>
      <c r="AF4800" s="106">
        <v>808094</v>
      </c>
      <c r="AG4800" s="106">
        <v>0</v>
      </c>
      <c r="AH4800" s="141"/>
      <c r="AI4800" s="141"/>
      <c r="AJ4800" s="141"/>
      <c r="AK4800" s="141"/>
      <c r="AL4800" s="141"/>
      <c r="AM4800" s="141"/>
      <c r="AN4800" s="114">
        <f t="shared" si="148"/>
        <v>2020235</v>
      </c>
      <c r="AO4800" s="114">
        <f t="shared" si="149"/>
        <v>49156604</v>
      </c>
      <c r="AP4800" s="114"/>
      <c r="AQ4800" s="114"/>
      <c r="AR4800" s="114"/>
      <c r="AS4800" s="114"/>
    </row>
    <row r="4801" spans="1:46" s="190" customFormat="1" ht="15" customHeight="1" x14ac:dyDescent="0.2">
      <c r="A4801" s="104"/>
      <c r="B4801" s="104">
        <f>VLOOKUP(BJB!$F$9:$F$5599,Ctrl!$B$4:$C$399,2,0)</f>
        <v>41</v>
      </c>
      <c r="C4801" s="104">
        <f>VLOOKUP(BJB!$G$9:$G$5599,Ctrl!$E$4:$F$399,2,0)</f>
        <v>2</v>
      </c>
      <c r="D4801" s="219">
        <v>1</v>
      </c>
      <c r="E4801" s="104" t="str">
        <f>VLOOKUP(BJB!$F$9:$F$5599,Ctrl!$B$4:$D$399,3,0)</f>
        <v>IV</v>
      </c>
      <c r="F4801" s="256" t="s">
        <v>10560</v>
      </c>
      <c r="G4801" s="257" t="s">
        <v>2555</v>
      </c>
      <c r="H4801" s="258"/>
      <c r="I4801" s="259"/>
      <c r="J4801" s="912"/>
      <c r="K4801" s="108" t="s">
        <v>11237</v>
      </c>
      <c r="L4801" s="104" t="s">
        <v>6477</v>
      </c>
      <c r="M4801" s="104" t="s">
        <v>10467</v>
      </c>
      <c r="N4801" s="120">
        <v>41290</v>
      </c>
      <c r="O4801" s="105">
        <v>150000000</v>
      </c>
      <c r="P4801" s="105"/>
      <c r="Q4801" s="120"/>
      <c r="R4801" s="105"/>
      <c r="S4801" s="146" t="s">
        <v>10472</v>
      </c>
      <c r="T4801" s="109">
        <v>42516</v>
      </c>
      <c r="U4801" s="141">
        <v>51176839</v>
      </c>
      <c r="V4801" s="109"/>
      <c r="W4801" s="141"/>
      <c r="X4801" s="141"/>
      <c r="Y4801" s="141"/>
      <c r="Z4801" s="141"/>
      <c r="AA4801" s="114">
        <v>0</v>
      </c>
      <c r="AB4801" s="114"/>
      <c r="AC4801" s="132"/>
      <c r="AD4801" s="141"/>
      <c r="AE4801" s="106">
        <v>0</v>
      </c>
      <c r="AF4801" s="106">
        <v>0</v>
      </c>
      <c r="AG4801" s="106">
        <v>0</v>
      </c>
      <c r="AH4801" s="141"/>
      <c r="AI4801" s="141"/>
      <c r="AJ4801" s="141"/>
      <c r="AK4801" s="141"/>
      <c r="AL4801" s="141"/>
      <c r="AM4801" s="141"/>
      <c r="AN4801" s="114">
        <f t="shared" si="148"/>
        <v>0</v>
      </c>
      <c r="AO4801" s="114">
        <f t="shared" si="149"/>
        <v>51176839</v>
      </c>
      <c r="AP4801" s="114"/>
      <c r="AQ4801" s="114"/>
      <c r="AR4801" s="114"/>
      <c r="AS4801" s="114"/>
    </row>
    <row r="4802" spans="1:46" s="190" customFormat="1" ht="15" customHeight="1" x14ac:dyDescent="0.2">
      <c r="A4802" s="104"/>
      <c r="B4802" s="104">
        <f>VLOOKUP(BJB!$F$9:$F$5599,Ctrl!$B$4:$C$399,2,0)</f>
        <v>6</v>
      </c>
      <c r="C4802" s="104">
        <f>VLOOKUP(BJB!$G$9:$G$5599,Ctrl!$E$4:$F$399,2,0)</f>
        <v>1</v>
      </c>
      <c r="D4802" s="219">
        <v>1</v>
      </c>
      <c r="E4802" s="104" t="str">
        <f>VLOOKUP(BJB!$F$9:$F$5599,Ctrl!$B$4:$D$399,3,0)</f>
        <v>I</v>
      </c>
      <c r="F4802" s="256" t="s">
        <v>10516</v>
      </c>
      <c r="G4802" s="257" t="s">
        <v>4857</v>
      </c>
      <c r="H4802" s="258"/>
      <c r="I4802" s="259"/>
      <c r="J4802" s="912" t="s">
        <v>24598</v>
      </c>
      <c r="K4802" s="108" t="s">
        <v>11211</v>
      </c>
      <c r="L4802" s="104" t="s">
        <v>6477</v>
      </c>
      <c r="M4802" s="104" t="s">
        <v>3641</v>
      </c>
      <c r="N4802" s="120">
        <v>41078</v>
      </c>
      <c r="O4802" s="105">
        <v>100000000</v>
      </c>
      <c r="P4802" s="105" t="s">
        <v>17550</v>
      </c>
      <c r="Q4802" s="120">
        <v>42061</v>
      </c>
      <c r="R4802" s="105">
        <v>44064435</v>
      </c>
      <c r="S4802" s="146" t="s">
        <v>10414</v>
      </c>
      <c r="T4802" s="109">
        <v>42489</v>
      </c>
      <c r="U4802" s="141">
        <v>26559170</v>
      </c>
      <c r="V4802" s="109">
        <v>42489</v>
      </c>
      <c r="W4802" s="141">
        <v>26559170</v>
      </c>
      <c r="X4802" s="141">
        <v>0</v>
      </c>
      <c r="Y4802" s="141">
        <v>0</v>
      </c>
      <c r="Z4802" s="141">
        <v>0</v>
      </c>
      <c r="AA4802" s="114">
        <v>0</v>
      </c>
      <c r="AB4802" s="114"/>
      <c r="AC4802" s="132"/>
      <c r="AD4802" s="141"/>
      <c r="AE4802" s="106">
        <v>0</v>
      </c>
      <c r="AF4802" s="106">
        <v>0</v>
      </c>
      <c r="AG4802" s="106">
        <v>0</v>
      </c>
      <c r="AH4802" s="141"/>
      <c r="AI4802" s="141"/>
      <c r="AJ4802" s="141"/>
      <c r="AK4802" s="141"/>
      <c r="AL4802" s="141"/>
      <c r="AM4802" s="141"/>
      <c r="AN4802" s="114">
        <f t="shared" si="148"/>
        <v>0</v>
      </c>
      <c r="AO4802" s="114">
        <f t="shared" si="149"/>
        <v>26559170</v>
      </c>
      <c r="AP4802" s="114"/>
      <c r="AQ4802" s="114"/>
      <c r="AR4802" s="114"/>
      <c r="AS4802" s="114"/>
    </row>
    <row r="4803" spans="1:46" s="190" customFormat="1" ht="15" customHeight="1" x14ac:dyDescent="0.2">
      <c r="A4803" s="104"/>
      <c r="B4803" s="104">
        <f>VLOOKUP(BJB!$F$9:$F$5599,Ctrl!$B$4:$C$399,2,0)</f>
        <v>7</v>
      </c>
      <c r="C4803" s="104">
        <f>VLOOKUP(BJB!$G$9:$G$5599,Ctrl!$E$4:$F$399,2,0)</f>
        <v>3</v>
      </c>
      <c r="D4803" s="219">
        <v>1</v>
      </c>
      <c r="E4803" s="104" t="str">
        <f>VLOOKUP(BJB!$F$9:$F$5599,Ctrl!$B$4:$D$399,3,0)</f>
        <v>I</v>
      </c>
      <c r="F4803" s="256" t="s">
        <v>10517</v>
      </c>
      <c r="G4803" s="257" t="s">
        <v>2776</v>
      </c>
      <c r="H4803" s="258"/>
      <c r="I4803" s="259"/>
      <c r="J4803" s="912" t="s">
        <v>24599</v>
      </c>
      <c r="K4803" s="108" t="s">
        <v>11153</v>
      </c>
      <c r="L4803" s="104" t="s">
        <v>8782</v>
      </c>
      <c r="M4803" s="104" t="s">
        <v>5068</v>
      </c>
      <c r="N4803" s="120">
        <v>41318</v>
      </c>
      <c r="O4803" s="105">
        <v>30000000</v>
      </c>
      <c r="P4803" s="105" t="s">
        <v>17551</v>
      </c>
      <c r="Q4803" s="120">
        <v>42299</v>
      </c>
      <c r="R4803" s="105">
        <v>10734785</v>
      </c>
      <c r="S4803" s="146" t="s">
        <v>10161</v>
      </c>
      <c r="T4803" s="109">
        <v>42422</v>
      </c>
      <c r="U4803" s="141">
        <v>7285481</v>
      </c>
      <c r="V4803" s="109">
        <v>42422</v>
      </c>
      <c r="W4803" s="141">
        <v>0</v>
      </c>
      <c r="X4803" s="141">
        <v>0</v>
      </c>
      <c r="Y4803" s="141">
        <v>0</v>
      </c>
      <c r="Z4803" s="141">
        <v>0</v>
      </c>
      <c r="AA4803" s="114">
        <v>0</v>
      </c>
      <c r="AB4803" s="114"/>
      <c r="AC4803" s="132"/>
      <c r="AD4803" s="141"/>
      <c r="AE4803" s="106">
        <v>0</v>
      </c>
      <c r="AF4803" s="106">
        <v>0</v>
      </c>
      <c r="AG4803" s="106">
        <v>0</v>
      </c>
      <c r="AH4803" s="141"/>
      <c r="AI4803" s="141"/>
      <c r="AJ4803" s="141"/>
      <c r="AK4803" s="141"/>
      <c r="AL4803" s="141"/>
      <c r="AM4803" s="141"/>
      <c r="AN4803" s="114">
        <f t="shared" si="148"/>
        <v>0</v>
      </c>
      <c r="AO4803" s="114">
        <f t="shared" si="149"/>
        <v>7285481</v>
      </c>
      <c r="AP4803" s="114"/>
      <c r="AQ4803" s="114"/>
      <c r="AR4803" s="114"/>
      <c r="AS4803" s="114"/>
    </row>
    <row r="4804" spans="1:46" s="190" customFormat="1" ht="15" customHeight="1" x14ac:dyDescent="0.2">
      <c r="A4804" s="104"/>
      <c r="B4804" s="104">
        <f>VLOOKUP(BJB!$F$9:$F$5599,Ctrl!$B$4:$C$399,2,0)</f>
        <v>43</v>
      </c>
      <c r="C4804" s="104">
        <f>VLOOKUP(BJB!$G$9:$G$5599,Ctrl!$E$4:$F$399,2,0)</f>
        <v>1</v>
      </c>
      <c r="D4804" s="219">
        <v>1</v>
      </c>
      <c r="E4804" s="104" t="str">
        <f>VLOOKUP(BJB!$F$9:$F$5599,Ctrl!$B$4:$D$399,3,0)</f>
        <v>IV</v>
      </c>
      <c r="F4804" s="256" t="s">
        <v>10562</v>
      </c>
      <c r="G4804" s="257" t="s">
        <v>6583</v>
      </c>
      <c r="H4804" s="258"/>
      <c r="I4804" s="259"/>
      <c r="J4804" s="912" t="s">
        <v>24600</v>
      </c>
      <c r="K4804" s="108" t="s">
        <v>11141</v>
      </c>
      <c r="L4804" s="104" t="s">
        <v>6477</v>
      </c>
      <c r="M4804" s="104" t="s">
        <v>10110</v>
      </c>
      <c r="N4804" s="120">
        <v>41282</v>
      </c>
      <c r="O4804" s="105">
        <v>30000000</v>
      </c>
      <c r="P4804" s="105" t="s">
        <v>17552</v>
      </c>
      <c r="Q4804" s="120">
        <v>42025</v>
      </c>
      <c r="R4804" s="105">
        <v>24911903</v>
      </c>
      <c r="S4804" s="146" t="s">
        <v>10114</v>
      </c>
      <c r="T4804" s="109">
        <v>42389</v>
      </c>
      <c r="U4804" s="141">
        <v>14034516</v>
      </c>
      <c r="V4804" s="109">
        <v>42389</v>
      </c>
      <c r="W4804" s="141">
        <v>14034516</v>
      </c>
      <c r="X4804" s="141">
        <v>0</v>
      </c>
      <c r="Y4804" s="141">
        <v>0</v>
      </c>
      <c r="Z4804" s="141">
        <v>0</v>
      </c>
      <c r="AA4804" s="114">
        <v>0</v>
      </c>
      <c r="AB4804" s="114"/>
      <c r="AC4804" s="132"/>
      <c r="AD4804" s="141"/>
      <c r="AE4804" s="106">
        <v>0</v>
      </c>
      <c r="AF4804" s="106">
        <v>0</v>
      </c>
      <c r="AG4804" s="106">
        <v>0</v>
      </c>
      <c r="AH4804" s="141"/>
      <c r="AI4804" s="141"/>
      <c r="AJ4804" s="141"/>
      <c r="AK4804" s="141"/>
      <c r="AL4804" s="141"/>
      <c r="AM4804" s="141"/>
      <c r="AN4804" s="114">
        <f t="shared" si="148"/>
        <v>0</v>
      </c>
      <c r="AO4804" s="114">
        <f t="shared" si="149"/>
        <v>14034516</v>
      </c>
      <c r="AP4804" s="114"/>
      <c r="AQ4804" s="114"/>
      <c r="AR4804" s="114"/>
      <c r="AS4804" s="114"/>
    </row>
    <row r="4805" spans="1:46" s="190" customFormat="1" ht="15" customHeight="1" x14ac:dyDescent="0.2">
      <c r="A4805" s="104"/>
      <c r="B4805" s="104">
        <f>VLOOKUP(BJB!$F$9:$F$5599,Ctrl!$B$4:$C$399,2,0)</f>
        <v>61</v>
      </c>
      <c r="C4805" s="104">
        <f>VLOOKUP(BJB!$G$9:$G$5599,Ctrl!$E$4:$F$399,2,0)</f>
        <v>2</v>
      </c>
      <c r="D4805" s="219">
        <v>1</v>
      </c>
      <c r="E4805" s="104" t="str">
        <f>VLOOKUP(BJB!$F$9:$F$5599,Ctrl!$B$4:$D$399,3,0)</f>
        <v>IV</v>
      </c>
      <c r="F4805" s="256" t="s">
        <v>9737</v>
      </c>
      <c r="G4805" s="257" t="s">
        <v>3361</v>
      </c>
      <c r="H4805" s="258"/>
      <c r="I4805" s="259"/>
      <c r="J4805" s="912"/>
      <c r="K4805" s="108" t="s">
        <v>11142</v>
      </c>
      <c r="L4805" s="104" t="s">
        <v>6477</v>
      </c>
      <c r="M4805" s="104" t="s">
        <v>8178</v>
      </c>
      <c r="N4805" s="120">
        <v>41129</v>
      </c>
      <c r="O4805" s="105">
        <v>30000000</v>
      </c>
      <c r="P4805" s="105"/>
      <c r="Q4805" s="120"/>
      <c r="R4805" s="105"/>
      <c r="S4805" s="146" t="s">
        <v>10115</v>
      </c>
      <c r="T4805" s="109">
        <v>42389</v>
      </c>
      <c r="U4805" s="141">
        <v>5250006</v>
      </c>
      <c r="V4805" s="109"/>
      <c r="W4805" s="141"/>
      <c r="X4805" s="141"/>
      <c r="Y4805" s="141"/>
      <c r="Z4805" s="141"/>
      <c r="AA4805" s="114">
        <v>0</v>
      </c>
      <c r="AB4805" s="114"/>
      <c r="AC4805" s="132"/>
      <c r="AD4805" s="141"/>
      <c r="AE4805" s="106">
        <v>0</v>
      </c>
      <c r="AF4805" s="106">
        <v>0</v>
      </c>
      <c r="AG4805" s="106">
        <v>0</v>
      </c>
      <c r="AH4805" s="141"/>
      <c r="AI4805" s="141"/>
      <c r="AJ4805" s="141"/>
      <c r="AK4805" s="141"/>
      <c r="AL4805" s="141"/>
      <c r="AM4805" s="141"/>
      <c r="AN4805" s="114">
        <f t="shared" si="148"/>
        <v>0</v>
      </c>
      <c r="AO4805" s="114">
        <f t="shared" si="149"/>
        <v>5250006</v>
      </c>
      <c r="AP4805" s="114"/>
      <c r="AQ4805" s="114"/>
      <c r="AR4805" s="114"/>
      <c r="AS4805" s="114"/>
    </row>
    <row r="4806" spans="1:46" s="190" customFormat="1" ht="15" customHeight="1" x14ac:dyDescent="0.2">
      <c r="A4806" s="104"/>
      <c r="B4806" s="104">
        <f>VLOOKUP(BJB!$F$9:$F$5599,Ctrl!$B$4:$C$399,2,0)</f>
        <v>61</v>
      </c>
      <c r="C4806" s="104">
        <f>VLOOKUP(BJB!$G$9:$G$5599,Ctrl!$E$4:$F$399,2,0)</f>
        <v>2</v>
      </c>
      <c r="D4806" s="219">
        <v>1</v>
      </c>
      <c r="E4806" s="104" t="str">
        <f>VLOOKUP(BJB!$F$9:$F$5599,Ctrl!$B$4:$D$399,3,0)</f>
        <v>IV</v>
      </c>
      <c r="F4806" s="256" t="s">
        <v>9737</v>
      </c>
      <c r="G4806" s="257" t="s">
        <v>3361</v>
      </c>
      <c r="H4806" s="258" t="s">
        <v>19327</v>
      </c>
      <c r="I4806" s="259"/>
      <c r="J4806" s="891" t="s">
        <v>20278</v>
      </c>
      <c r="K4806" s="108" t="s">
        <v>11143</v>
      </c>
      <c r="L4806" s="104" t="s">
        <v>6477</v>
      </c>
      <c r="M4806" s="104" t="s">
        <v>4998</v>
      </c>
      <c r="N4806" s="120">
        <v>41235</v>
      </c>
      <c r="O4806" s="105">
        <v>100000000</v>
      </c>
      <c r="P4806" s="105" t="s">
        <v>17553</v>
      </c>
      <c r="Q4806" s="120">
        <v>42312</v>
      </c>
      <c r="R4806" s="105">
        <v>33966303</v>
      </c>
      <c r="S4806" s="146" t="s">
        <v>10115</v>
      </c>
      <c r="T4806" s="109">
        <v>42389</v>
      </c>
      <c r="U4806" s="141">
        <v>21888532</v>
      </c>
      <c r="V4806" s="109">
        <v>42389</v>
      </c>
      <c r="W4806" s="141">
        <v>21888532</v>
      </c>
      <c r="X4806" s="141">
        <v>0</v>
      </c>
      <c r="Y4806" s="141">
        <v>0</v>
      </c>
      <c r="Z4806" s="141">
        <v>0</v>
      </c>
      <c r="AA4806" s="114">
        <v>0</v>
      </c>
      <c r="AB4806" s="114"/>
      <c r="AC4806" s="132"/>
      <c r="AD4806" s="141"/>
      <c r="AE4806" s="106">
        <v>0</v>
      </c>
      <c r="AF4806" s="106">
        <v>7917136</v>
      </c>
      <c r="AG4806" s="106">
        <v>0</v>
      </c>
      <c r="AH4806" s="141"/>
      <c r="AI4806" s="141"/>
      <c r="AJ4806" s="141"/>
      <c r="AK4806" s="141"/>
      <c r="AL4806" s="141"/>
      <c r="AM4806" s="141"/>
      <c r="AN4806" s="114">
        <f t="shared" si="148"/>
        <v>7917136</v>
      </c>
      <c r="AO4806" s="114">
        <f t="shared" si="149"/>
        <v>13971396</v>
      </c>
      <c r="AP4806" s="114"/>
      <c r="AQ4806" s="114"/>
      <c r="AR4806" s="114"/>
      <c r="AS4806" s="114"/>
      <c r="AT4806" s="191"/>
    </row>
    <row r="4807" spans="1:46" s="191" customFormat="1" ht="15" customHeight="1" x14ac:dyDescent="0.2">
      <c r="A4807" s="104"/>
      <c r="B4807" s="104">
        <f>VLOOKUP(BJB!$F$9:$F$5599,Ctrl!$B$4:$C$399,2,0)</f>
        <v>61</v>
      </c>
      <c r="C4807" s="104">
        <f>VLOOKUP(BJB!$G$9:$G$5599,Ctrl!$E$4:$F$399,2,0)</f>
        <v>4</v>
      </c>
      <c r="D4807" s="219">
        <v>1</v>
      </c>
      <c r="E4807" s="104" t="str">
        <f>VLOOKUP(BJB!$F$9:$F$5599,Ctrl!$B$4:$D$399,3,0)</f>
        <v>IV</v>
      </c>
      <c r="F4807" s="256" t="s">
        <v>9737</v>
      </c>
      <c r="G4807" s="257" t="s">
        <v>5987</v>
      </c>
      <c r="H4807" s="258" t="s">
        <v>17726</v>
      </c>
      <c r="I4807" s="259"/>
      <c r="J4807" s="891" t="s">
        <v>18565</v>
      </c>
      <c r="K4807" s="108" t="s">
        <v>11144</v>
      </c>
      <c r="L4807" s="104" t="s">
        <v>6477</v>
      </c>
      <c r="M4807" s="104" t="s">
        <v>7879</v>
      </c>
      <c r="N4807" s="120">
        <v>41278</v>
      </c>
      <c r="O4807" s="105">
        <v>50000000</v>
      </c>
      <c r="P4807" s="105"/>
      <c r="Q4807" s="120"/>
      <c r="R4807" s="105"/>
      <c r="S4807" s="146" t="s">
        <v>10116</v>
      </c>
      <c r="T4807" s="109">
        <v>42389</v>
      </c>
      <c r="U4807" s="141">
        <v>10316366</v>
      </c>
      <c r="V4807" s="109"/>
      <c r="W4807" s="141"/>
      <c r="X4807" s="141"/>
      <c r="Y4807" s="141"/>
      <c r="Z4807" s="141"/>
      <c r="AA4807" s="114">
        <v>0</v>
      </c>
      <c r="AB4807" s="114"/>
      <c r="AC4807" s="132"/>
      <c r="AD4807" s="141"/>
      <c r="AE4807" s="106">
        <v>6499312</v>
      </c>
      <c r="AF4807" s="106">
        <v>0</v>
      </c>
      <c r="AG4807" s="106">
        <v>0</v>
      </c>
      <c r="AH4807" s="141"/>
      <c r="AI4807" s="141"/>
      <c r="AJ4807" s="141"/>
      <c r="AK4807" s="141"/>
      <c r="AL4807" s="141"/>
      <c r="AM4807" s="141"/>
      <c r="AN4807" s="114">
        <f t="shared" si="148"/>
        <v>6499312</v>
      </c>
      <c r="AO4807" s="114">
        <f t="shared" si="149"/>
        <v>3817054</v>
      </c>
      <c r="AP4807" s="114"/>
      <c r="AQ4807" s="114"/>
      <c r="AR4807" s="114"/>
      <c r="AS4807" s="114"/>
    </row>
    <row r="4808" spans="1:46" s="191" customFormat="1" ht="15" customHeight="1" x14ac:dyDescent="0.2">
      <c r="A4808" s="104"/>
      <c r="B4808" s="104">
        <f>VLOOKUP(BJB!$F$9:$F$5599,Ctrl!$B$4:$C$399,2,0)</f>
        <v>61</v>
      </c>
      <c r="C4808" s="104">
        <f>VLOOKUP(BJB!$G$9:$G$5599,Ctrl!$E$4:$F$399,2,0)</f>
        <v>4</v>
      </c>
      <c r="D4808" s="219">
        <v>1</v>
      </c>
      <c r="E4808" s="104" t="str">
        <f>VLOOKUP(BJB!$F$9:$F$5599,Ctrl!$B$4:$D$399,3,0)</f>
        <v>IV</v>
      </c>
      <c r="F4808" s="256" t="s">
        <v>9737</v>
      </c>
      <c r="G4808" s="257" t="s">
        <v>5987</v>
      </c>
      <c r="H4808" s="258"/>
      <c r="I4808" s="259"/>
      <c r="J4808" s="912" t="s">
        <v>24601</v>
      </c>
      <c r="K4808" s="108" t="s">
        <v>11145</v>
      </c>
      <c r="L4808" s="104" t="s">
        <v>6477</v>
      </c>
      <c r="M4808" s="104" t="s">
        <v>5993</v>
      </c>
      <c r="N4808" s="120">
        <v>41235</v>
      </c>
      <c r="O4808" s="105">
        <v>250000000</v>
      </c>
      <c r="P4808" s="105" t="s">
        <v>17554</v>
      </c>
      <c r="Q4808" s="120">
        <v>42165</v>
      </c>
      <c r="R4808" s="105">
        <v>189825163</v>
      </c>
      <c r="S4808" s="146" t="s">
        <v>10116</v>
      </c>
      <c r="T4808" s="109">
        <v>42389</v>
      </c>
      <c r="U4808" s="141">
        <v>107827745</v>
      </c>
      <c r="V4808" s="109">
        <v>42389</v>
      </c>
      <c r="W4808" s="141">
        <v>107827745</v>
      </c>
      <c r="X4808" s="141">
        <v>0</v>
      </c>
      <c r="Y4808" s="141">
        <v>0</v>
      </c>
      <c r="Z4808" s="141">
        <v>0</v>
      </c>
      <c r="AA4808" s="114">
        <v>0</v>
      </c>
      <c r="AB4808" s="114"/>
      <c r="AC4808" s="132"/>
      <c r="AD4808" s="141"/>
      <c r="AE4808" s="106">
        <v>0</v>
      </c>
      <c r="AF4808" s="106">
        <v>0</v>
      </c>
      <c r="AG4808" s="106">
        <v>0</v>
      </c>
      <c r="AH4808" s="141"/>
      <c r="AI4808" s="141"/>
      <c r="AJ4808" s="141"/>
      <c r="AK4808" s="141"/>
      <c r="AL4808" s="141"/>
      <c r="AM4808" s="141"/>
      <c r="AN4808" s="114">
        <f t="shared" si="148"/>
        <v>0</v>
      </c>
      <c r="AO4808" s="114">
        <f t="shared" si="149"/>
        <v>107827745</v>
      </c>
      <c r="AP4808" s="114"/>
      <c r="AQ4808" s="114"/>
      <c r="AR4808" s="114"/>
      <c r="AS4808" s="114"/>
      <c r="AT4808" s="190"/>
    </row>
    <row r="4809" spans="1:46" s="190" customFormat="1" ht="15" customHeight="1" x14ac:dyDescent="0.2">
      <c r="A4809" s="104"/>
      <c r="B4809" s="104">
        <f>VLOOKUP(BJB!$F$9:$F$5599,Ctrl!$B$4:$C$399,2,0)</f>
        <v>61</v>
      </c>
      <c r="C4809" s="104">
        <f>VLOOKUP(BJB!$G$9:$G$5599,Ctrl!$E$4:$F$399,2,0)</f>
        <v>6</v>
      </c>
      <c r="D4809" s="219">
        <v>1</v>
      </c>
      <c r="E4809" s="104" t="str">
        <f>VLOOKUP(BJB!$F$9:$F$5599,Ctrl!$B$4:$D$399,3,0)</f>
        <v>IV</v>
      </c>
      <c r="F4809" s="256" t="s">
        <v>9737</v>
      </c>
      <c r="G4809" s="257" t="s">
        <v>10333</v>
      </c>
      <c r="H4809" s="258"/>
      <c r="I4809" s="259"/>
      <c r="J4809" s="912"/>
      <c r="K4809" s="108" t="s">
        <v>11236</v>
      </c>
      <c r="L4809" s="104" t="s">
        <v>6477</v>
      </c>
      <c r="M4809" s="104" t="s">
        <v>5972</v>
      </c>
      <c r="N4809" s="120">
        <v>41235</v>
      </c>
      <c r="O4809" s="105">
        <v>220000000</v>
      </c>
      <c r="P4809" s="105"/>
      <c r="Q4809" s="120"/>
      <c r="R4809" s="105"/>
      <c r="S4809" s="146" t="s">
        <v>10471</v>
      </c>
      <c r="T4809" s="109">
        <v>42510</v>
      </c>
      <c r="U4809" s="141">
        <v>98529005</v>
      </c>
      <c r="V4809" s="109"/>
      <c r="W4809" s="141"/>
      <c r="X4809" s="141"/>
      <c r="Y4809" s="141"/>
      <c r="Z4809" s="141"/>
      <c r="AA4809" s="114">
        <v>0</v>
      </c>
      <c r="AB4809" s="114"/>
      <c r="AC4809" s="132"/>
      <c r="AD4809" s="141"/>
      <c r="AE4809" s="106">
        <v>0</v>
      </c>
      <c r="AF4809" s="106">
        <v>0</v>
      </c>
      <c r="AG4809" s="106">
        <v>0</v>
      </c>
      <c r="AH4809" s="141"/>
      <c r="AI4809" s="141"/>
      <c r="AJ4809" s="141"/>
      <c r="AK4809" s="141"/>
      <c r="AL4809" s="141"/>
      <c r="AM4809" s="141"/>
      <c r="AN4809" s="114">
        <f t="shared" ref="AN4809:AN4872" si="150">SUM(AA4809:AM4809)</f>
        <v>0</v>
      </c>
      <c r="AO4809" s="114">
        <f t="shared" ref="AO4809:AO4872" si="151">IF((U4809-AN4809)&lt;0,ABS(0),(U4809-AN4809))</f>
        <v>98529005</v>
      </c>
      <c r="AP4809" s="114"/>
      <c r="AQ4809" s="114"/>
      <c r="AR4809" s="114"/>
      <c r="AS4809" s="114"/>
      <c r="AT4809" s="191"/>
    </row>
    <row r="4810" spans="1:46" s="190" customFormat="1" ht="15" customHeight="1" x14ac:dyDescent="0.2">
      <c r="A4810" s="104"/>
      <c r="B4810" s="104">
        <f>VLOOKUP(BJB!$F$9:$F$5599,Ctrl!$B$4:$C$399,2,0)</f>
        <v>61</v>
      </c>
      <c r="C4810" s="104">
        <f>VLOOKUP(BJB!$G$9:$G$5599,Ctrl!$E$4:$F$399,2,0)</f>
        <v>6</v>
      </c>
      <c r="D4810" s="219">
        <v>1</v>
      </c>
      <c r="E4810" s="104" t="str">
        <f>VLOOKUP(BJB!$F$9:$F$5599,Ctrl!$B$4:$D$399,3,0)</f>
        <v>IV</v>
      </c>
      <c r="F4810" s="256" t="s">
        <v>9737</v>
      </c>
      <c r="G4810" s="257" t="s">
        <v>10333</v>
      </c>
      <c r="H4810" s="258" t="s">
        <v>13557</v>
      </c>
      <c r="I4810" s="259"/>
      <c r="J4810" s="891" t="s">
        <v>18566</v>
      </c>
      <c r="K4810" s="108" t="s">
        <v>11236</v>
      </c>
      <c r="L4810" s="104" t="s">
        <v>6477</v>
      </c>
      <c r="M4810" s="104" t="s">
        <v>5972</v>
      </c>
      <c r="N4810" s="120">
        <v>41235</v>
      </c>
      <c r="O4810" s="105">
        <v>220000000</v>
      </c>
      <c r="P4810" s="105"/>
      <c r="Q4810" s="120"/>
      <c r="R4810" s="105"/>
      <c r="S4810" s="146" t="s">
        <v>10471</v>
      </c>
      <c r="T4810" s="109">
        <v>42510</v>
      </c>
      <c r="U4810" s="141">
        <v>98529005</v>
      </c>
      <c r="V4810" s="109"/>
      <c r="W4810" s="141"/>
      <c r="X4810" s="141"/>
      <c r="Y4810" s="141"/>
      <c r="Z4810" s="141"/>
      <c r="AA4810" s="114">
        <v>0</v>
      </c>
      <c r="AB4810" s="114"/>
      <c r="AC4810" s="132">
        <f>790340+810098</f>
        <v>1600438</v>
      </c>
      <c r="AD4810" s="141">
        <v>787178</v>
      </c>
      <c r="AE4810" s="106">
        <v>0</v>
      </c>
      <c r="AF4810" s="106">
        <v>1564873</v>
      </c>
      <c r="AG4810" s="106">
        <v>0</v>
      </c>
      <c r="AH4810" s="141"/>
      <c r="AI4810" s="141"/>
      <c r="AJ4810" s="141"/>
      <c r="AK4810" s="141"/>
      <c r="AL4810" s="141"/>
      <c r="AM4810" s="141"/>
      <c r="AN4810" s="114">
        <f t="shared" si="150"/>
        <v>3952489</v>
      </c>
      <c r="AO4810" s="114">
        <f t="shared" si="151"/>
        <v>94576516</v>
      </c>
      <c r="AP4810" s="114"/>
      <c r="AQ4810" s="114"/>
      <c r="AR4810" s="114"/>
      <c r="AS4810" s="114"/>
    </row>
    <row r="4811" spans="1:46" s="191" customFormat="1" ht="15" customHeight="1" x14ac:dyDescent="0.2">
      <c r="A4811" s="104"/>
      <c r="B4811" s="104">
        <f>VLOOKUP(BJB!$F$9:$F$5599,Ctrl!$B$4:$C$399,2,0)</f>
        <v>16</v>
      </c>
      <c r="C4811" s="104">
        <f>VLOOKUP(BJB!$G$9:$G$5599,Ctrl!$E$4:$F$399,2,0)</f>
        <v>4</v>
      </c>
      <c r="D4811" s="219">
        <v>1</v>
      </c>
      <c r="E4811" s="104" t="str">
        <f>VLOOKUP(BJB!$F$9:$F$5599,Ctrl!$B$4:$D$399,3,0)</f>
        <v>I</v>
      </c>
      <c r="F4811" s="139" t="s">
        <v>10525</v>
      </c>
      <c r="G4811" s="256" t="s">
        <v>6570</v>
      </c>
      <c r="H4811" s="258"/>
      <c r="I4811" s="259"/>
      <c r="J4811" s="912" t="s">
        <v>24602</v>
      </c>
      <c r="K4811" s="108" t="s">
        <v>10618</v>
      </c>
      <c r="L4811" s="104" t="s">
        <v>6477</v>
      </c>
      <c r="M4811" s="104" t="s">
        <v>5243</v>
      </c>
      <c r="N4811" s="120">
        <v>41211</v>
      </c>
      <c r="O4811" s="105">
        <v>150000000</v>
      </c>
      <c r="P4811" s="105" t="s">
        <v>17555</v>
      </c>
      <c r="Q4811" s="120">
        <v>41654</v>
      </c>
      <c r="R4811" s="105">
        <v>123062966</v>
      </c>
      <c r="S4811" s="146" t="s">
        <v>10673</v>
      </c>
      <c r="T4811" s="109">
        <v>42548</v>
      </c>
      <c r="U4811" s="141">
        <v>80597414</v>
      </c>
      <c r="V4811" s="109">
        <v>42548</v>
      </c>
      <c r="W4811" s="141">
        <v>80597414</v>
      </c>
      <c r="X4811" s="141">
        <v>0</v>
      </c>
      <c r="Y4811" s="141">
        <v>0</v>
      </c>
      <c r="Z4811" s="141">
        <v>0</v>
      </c>
      <c r="AA4811" s="114">
        <v>0</v>
      </c>
      <c r="AB4811" s="114"/>
      <c r="AC4811" s="132"/>
      <c r="AD4811" s="141"/>
      <c r="AE4811" s="106">
        <v>0</v>
      </c>
      <c r="AF4811" s="106">
        <v>0</v>
      </c>
      <c r="AG4811" s="106">
        <v>0</v>
      </c>
      <c r="AH4811" s="141"/>
      <c r="AI4811" s="141"/>
      <c r="AJ4811" s="141"/>
      <c r="AK4811" s="141"/>
      <c r="AL4811" s="141"/>
      <c r="AM4811" s="141"/>
      <c r="AN4811" s="114">
        <f t="shared" si="150"/>
        <v>0</v>
      </c>
      <c r="AO4811" s="114">
        <f t="shared" si="151"/>
        <v>80597414</v>
      </c>
      <c r="AP4811" s="114"/>
      <c r="AQ4811" s="114"/>
      <c r="AR4811" s="114"/>
      <c r="AS4811" s="114"/>
      <c r="AT4811" s="190"/>
    </row>
    <row r="4812" spans="1:46" s="190" customFormat="1" ht="15" customHeight="1" x14ac:dyDescent="0.2">
      <c r="A4812" s="104"/>
      <c r="B4812" s="104">
        <f>VLOOKUP(BJB!$F$9:$F$5599,Ctrl!$B$4:$C$399,2,0)</f>
        <v>16</v>
      </c>
      <c r="C4812" s="104">
        <f>VLOOKUP(BJB!$G$9:$G$5599,Ctrl!$E$4:$F$399,2,0)</f>
        <v>4</v>
      </c>
      <c r="D4812" s="219">
        <v>1</v>
      </c>
      <c r="E4812" s="104" t="str">
        <f>VLOOKUP(BJB!$F$9:$F$5599,Ctrl!$B$4:$D$399,3,0)</f>
        <v>I</v>
      </c>
      <c r="F4812" s="256" t="s">
        <v>10525</v>
      </c>
      <c r="G4812" s="256" t="s">
        <v>6570</v>
      </c>
      <c r="H4812" s="893" t="s">
        <v>18627</v>
      </c>
      <c r="I4812" s="259"/>
      <c r="J4812" s="891" t="s">
        <v>18567</v>
      </c>
      <c r="K4812" s="108" t="s">
        <v>11025</v>
      </c>
      <c r="L4812" s="104" t="s">
        <v>6477</v>
      </c>
      <c r="M4812" s="104" t="s">
        <v>7874</v>
      </c>
      <c r="N4812" s="120">
        <v>41347</v>
      </c>
      <c r="O4812" s="105">
        <v>100000000</v>
      </c>
      <c r="P4812" s="105" t="s">
        <v>17556</v>
      </c>
      <c r="Q4812" s="120">
        <v>42116</v>
      </c>
      <c r="R4812" s="105">
        <v>135270669</v>
      </c>
      <c r="S4812" s="146" t="s">
        <v>11041</v>
      </c>
      <c r="T4812" s="109">
        <v>42573</v>
      </c>
      <c r="U4812" s="141">
        <v>67072107</v>
      </c>
      <c r="V4812" s="109">
        <v>42573</v>
      </c>
      <c r="W4812" s="141">
        <v>67072107</v>
      </c>
      <c r="X4812" s="141">
        <v>0</v>
      </c>
      <c r="Y4812" s="141">
        <v>0</v>
      </c>
      <c r="Z4812" s="141">
        <v>0</v>
      </c>
      <c r="AA4812" s="114">
        <v>1711067</v>
      </c>
      <c r="AB4812" s="114">
        <v>858602</v>
      </c>
      <c r="AC4812" s="132"/>
      <c r="AD4812" s="141"/>
      <c r="AE4812" s="106">
        <v>0</v>
      </c>
      <c r="AF4812" s="106">
        <v>0</v>
      </c>
      <c r="AG4812" s="106">
        <v>63641697</v>
      </c>
      <c r="AH4812" s="141"/>
      <c r="AI4812" s="141"/>
      <c r="AJ4812" s="141"/>
      <c r="AK4812" s="154"/>
      <c r="AL4812" s="141"/>
      <c r="AM4812" s="141"/>
      <c r="AN4812" s="114">
        <f t="shared" si="150"/>
        <v>66211366</v>
      </c>
      <c r="AO4812" s="114">
        <f t="shared" si="151"/>
        <v>860741</v>
      </c>
      <c r="AP4812" s="114"/>
      <c r="AQ4812" s="114"/>
      <c r="AR4812" s="114"/>
      <c r="AS4812" s="114"/>
    </row>
    <row r="4813" spans="1:46" s="190" customFormat="1" ht="15" customHeight="1" x14ac:dyDescent="0.2">
      <c r="A4813" s="104"/>
      <c r="B4813" s="104">
        <f>VLOOKUP(BJB!$F$9:$F$5599,Ctrl!$B$4:$C$399,2,0)</f>
        <v>16</v>
      </c>
      <c r="C4813" s="104">
        <f>VLOOKUP(BJB!$G$9:$G$5599,Ctrl!$E$4:$F$399,2,0)</f>
        <v>5</v>
      </c>
      <c r="D4813" s="219">
        <v>1</v>
      </c>
      <c r="E4813" s="104" t="str">
        <f>VLOOKUP(BJB!$F$9:$F$5599,Ctrl!$B$4:$D$399,3,0)</f>
        <v>I</v>
      </c>
      <c r="F4813" s="256" t="s">
        <v>10525</v>
      </c>
      <c r="G4813" s="257" t="s">
        <v>6180</v>
      </c>
      <c r="H4813" s="258"/>
      <c r="I4813" s="259"/>
      <c r="J4813" s="912" t="s">
        <v>24603</v>
      </c>
      <c r="K4813" s="108" t="s">
        <v>11190</v>
      </c>
      <c r="L4813" s="104" t="s">
        <v>6477</v>
      </c>
      <c r="M4813" s="104" t="s">
        <v>5815</v>
      </c>
      <c r="N4813" s="120">
        <v>41113</v>
      </c>
      <c r="O4813" s="105">
        <v>250000000</v>
      </c>
      <c r="P4813" s="105" t="s">
        <v>17557</v>
      </c>
      <c r="Q4813" s="120">
        <v>42194</v>
      </c>
      <c r="R4813" s="105">
        <v>461098832</v>
      </c>
      <c r="S4813" s="146" t="s">
        <v>10196</v>
      </c>
      <c r="T4813" s="109">
        <v>42447</v>
      </c>
      <c r="U4813" s="141">
        <v>175000000</v>
      </c>
      <c r="V4813" s="109">
        <v>42447</v>
      </c>
      <c r="W4813" s="141">
        <v>175000000</v>
      </c>
      <c r="X4813" s="141">
        <v>0</v>
      </c>
      <c r="Y4813" s="141">
        <v>0</v>
      </c>
      <c r="Z4813" s="141">
        <v>0</v>
      </c>
      <c r="AA4813" s="114">
        <v>0</v>
      </c>
      <c r="AB4813" s="114"/>
      <c r="AC4813" s="132"/>
      <c r="AD4813" s="141"/>
      <c r="AE4813" s="106">
        <v>0</v>
      </c>
      <c r="AF4813" s="106">
        <v>0</v>
      </c>
      <c r="AG4813" s="106">
        <v>0</v>
      </c>
      <c r="AH4813" s="141"/>
      <c r="AI4813" s="141"/>
      <c r="AJ4813" s="141"/>
      <c r="AK4813" s="141"/>
      <c r="AL4813" s="141"/>
      <c r="AM4813" s="141"/>
      <c r="AN4813" s="114">
        <f t="shared" si="150"/>
        <v>0</v>
      </c>
      <c r="AO4813" s="114">
        <f t="shared" si="151"/>
        <v>175000000</v>
      </c>
      <c r="AP4813" s="114"/>
      <c r="AQ4813" s="114"/>
      <c r="AR4813" s="114"/>
      <c r="AS4813" s="114"/>
    </row>
    <row r="4814" spans="1:46" s="190" customFormat="1" ht="15" customHeight="1" x14ac:dyDescent="0.2">
      <c r="A4814" s="104"/>
      <c r="B4814" s="104">
        <f>VLOOKUP(BJB!$F$9:$F$5599,Ctrl!$B$4:$C$399,2,0)</f>
        <v>10</v>
      </c>
      <c r="C4814" s="104">
        <f>VLOOKUP(BJB!$G$9:$G$5599,Ctrl!$E$4:$F$399,2,0)</f>
        <v>1</v>
      </c>
      <c r="D4814" s="219">
        <v>1</v>
      </c>
      <c r="E4814" s="104" t="str">
        <f>VLOOKUP(BJB!$F$9:$F$5599,Ctrl!$B$4:$D$399,3,0)</f>
        <v>I</v>
      </c>
      <c r="F4814" s="256" t="s">
        <v>10520</v>
      </c>
      <c r="G4814" s="257" t="s">
        <v>6540</v>
      </c>
      <c r="H4814" s="258" t="s">
        <v>19306</v>
      </c>
      <c r="I4814" s="259"/>
      <c r="J4814" s="891" t="s">
        <v>20279</v>
      </c>
      <c r="K4814" s="108" t="s">
        <v>11200</v>
      </c>
      <c r="L4814" s="104" t="s">
        <v>6477</v>
      </c>
      <c r="M4814" s="104" t="s">
        <v>10407</v>
      </c>
      <c r="N4814" s="120">
        <v>40945</v>
      </c>
      <c r="O4814" s="105">
        <v>50000000</v>
      </c>
      <c r="P4814" s="105" t="s">
        <v>17558</v>
      </c>
      <c r="Q4814" s="120">
        <v>41726</v>
      </c>
      <c r="R4814" s="105">
        <v>50233334</v>
      </c>
      <c r="S4814" s="146" t="s">
        <v>10410</v>
      </c>
      <c r="T4814" s="109">
        <v>42478</v>
      </c>
      <c r="U4814" s="141">
        <v>35000000</v>
      </c>
      <c r="V4814" s="109">
        <v>42478</v>
      </c>
      <c r="W4814" s="141">
        <v>35000000</v>
      </c>
      <c r="X4814" s="141">
        <v>0</v>
      </c>
      <c r="Y4814" s="141">
        <v>0</v>
      </c>
      <c r="Z4814" s="141">
        <v>0</v>
      </c>
      <c r="AA4814" s="114">
        <v>0</v>
      </c>
      <c r="AB4814" s="114"/>
      <c r="AC4814" s="132"/>
      <c r="AD4814" s="141"/>
      <c r="AE4814" s="106">
        <v>0</v>
      </c>
      <c r="AF4814" s="106">
        <v>34888000</v>
      </c>
      <c r="AG4814" s="106">
        <v>0</v>
      </c>
      <c r="AH4814" s="141"/>
      <c r="AI4814" s="141"/>
      <c r="AJ4814" s="141"/>
      <c r="AK4814" s="141"/>
      <c r="AL4814" s="141"/>
      <c r="AM4814" s="141"/>
      <c r="AN4814" s="114">
        <f t="shared" si="150"/>
        <v>34888000</v>
      </c>
      <c r="AO4814" s="114">
        <f t="shared" si="151"/>
        <v>112000</v>
      </c>
      <c r="AP4814" s="114"/>
      <c r="AQ4814" s="114"/>
      <c r="AR4814" s="114"/>
      <c r="AS4814" s="114"/>
    </row>
    <row r="4815" spans="1:46" s="190" customFormat="1" ht="15" customHeight="1" x14ac:dyDescent="0.2">
      <c r="A4815" s="104"/>
      <c r="B4815" s="104">
        <f>VLOOKUP(BJB!$F$9:$F$5599,Ctrl!$B$4:$C$399,2,0)</f>
        <v>10</v>
      </c>
      <c r="C4815" s="104">
        <f>VLOOKUP(BJB!$G$9:$G$5599,Ctrl!$E$4:$F$399,2,0)</f>
        <v>1</v>
      </c>
      <c r="D4815" s="219">
        <v>1</v>
      </c>
      <c r="E4815" s="104" t="str">
        <f>VLOOKUP(BJB!$F$9:$F$5599,Ctrl!$B$4:$D$399,3,0)</f>
        <v>I</v>
      </c>
      <c r="F4815" s="256" t="s">
        <v>10520</v>
      </c>
      <c r="G4815" s="257" t="s">
        <v>6540</v>
      </c>
      <c r="H4815" s="258"/>
      <c r="I4815" s="259"/>
      <c r="J4815" s="912" t="s">
        <v>24604</v>
      </c>
      <c r="K4815" s="108" t="s">
        <v>11201</v>
      </c>
      <c r="L4815" s="104" t="s">
        <v>6477</v>
      </c>
      <c r="M4815" s="104" t="s">
        <v>10408</v>
      </c>
      <c r="N4815" s="120">
        <v>41102</v>
      </c>
      <c r="O4815" s="105">
        <v>25000000</v>
      </c>
      <c r="P4815" s="105" t="s">
        <v>17559</v>
      </c>
      <c r="Q4815" s="120">
        <v>41746</v>
      </c>
      <c r="R4815" s="105">
        <v>24733700</v>
      </c>
      <c r="S4815" s="146" t="s">
        <v>10410</v>
      </c>
      <c r="T4815" s="109">
        <v>42478</v>
      </c>
      <c r="U4815" s="141">
        <v>16856056</v>
      </c>
      <c r="V4815" s="109">
        <v>42478</v>
      </c>
      <c r="W4815" s="141">
        <v>16856056</v>
      </c>
      <c r="X4815" s="141">
        <v>0</v>
      </c>
      <c r="Y4815" s="141">
        <v>0</v>
      </c>
      <c r="Z4815" s="141">
        <v>0</v>
      </c>
      <c r="AA4815" s="114">
        <v>0</v>
      </c>
      <c r="AB4815" s="114"/>
      <c r="AC4815" s="132"/>
      <c r="AD4815" s="141"/>
      <c r="AE4815" s="106">
        <v>0</v>
      </c>
      <c r="AF4815" s="106">
        <v>0</v>
      </c>
      <c r="AG4815" s="106">
        <v>0</v>
      </c>
      <c r="AH4815" s="141"/>
      <c r="AI4815" s="141"/>
      <c r="AJ4815" s="141"/>
      <c r="AK4815" s="141"/>
      <c r="AL4815" s="141"/>
      <c r="AM4815" s="141"/>
      <c r="AN4815" s="114">
        <f t="shared" si="150"/>
        <v>0</v>
      </c>
      <c r="AO4815" s="114">
        <f t="shared" si="151"/>
        <v>16856056</v>
      </c>
      <c r="AP4815" s="114"/>
      <c r="AQ4815" s="114"/>
      <c r="AR4815" s="114"/>
      <c r="AS4815" s="114"/>
    </row>
    <row r="4816" spans="1:46" s="191" customFormat="1" ht="15" customHeight="1" x14ac:dyDescent="0.2">
      <c r="A4816" s="104"/>
      <c r="B4816" s="104">
        <f>VLOOKUP(BJB!$F$9:$F$5599,Ctrl!$B$4:$C$399,2,0)</f>
        <v>14</v>
      </c>
      <c r="C4816" s="104">
        <f>VLOOKUP(BJB!$G$9:$G$5599,Ctrl!$E$4:$F$399,2,0)</f>
        <v>0</v>
      </c>
      <c r="D4816" s="219">
        <v>1</v>
      </c>
      <c r="E4816" s="104" t="str">
        <f>VLOOKUP(BJB!$F$9:$F$5599,Ctrl!$B$4:$D$399,3,0)</f>
        <v>I</v>
      </c>
      <c r="F4816" s="256" t="s">
        <v>10523</v>
      </c>
      <c r="G4816" s="257" t="s">
        <v>7667</v>
      </c>
      <c r="H4816" s="258"/>
      <c r="I4816" s="259"/>
      <c r="J4816" s="912" t="s">
        <v>24605</v>
      </c>
      <c r="K4816" s="108" t="s">
        <v>11192</v>
      </c>
      <c r="L4816" s="104" t="s">
        <v>6477</v>
      </c>
      <c r="M4816" s="104" t="s">
        <v>10186</v>
      </c>
      <c r="N4816" s="120">
        <v>41285</v>
      </c>
      <c r="O4816" s="105">
        <v>50000000</v>
      </c>
      <c r="P4816" s="105" t="s">
        <v>17560</v>
      </c>
      <c r="Q4816" s="120">
        <v>42425</v>
      </c>
      <c r="R4816" s="105">
        <v>20129470</v>
      </c>
      <c r="S4816" s="146" t="s">
        <v>10197</v>
      </c>
      <c r="T4816" s="109">
        <v>42453</v>
      </c>
      <c r="U4816" s="141">
        <v>13582503</v>
      </c>
      <c r="V4816" s="109">
        <v>42453</v>
      </c>
      <c r="W4816" s="141">
        <v>13582503</v>
      </c>
      <c r="X4816" s="141">
        <v>0</v>
      </c>
      <c r="Y4816" s="141">
        <v>0</v>
      </c>
      <c r="Z4816" s="141">
        <v>0</v>
      </c>
      <c r="AA4816" s="114">
        <v>0</v>
      </c>
      <c r="AB4816" s="114"/>
      <c r="AC4816" s="132"/>
      <c r="AD4816" s="141"/>
      <c r="AE4816" s="106">
        <v>0</v>
      </c>
      <c r="AF4816" s="106">
        <v>0</v>
      </c>
      <c r="AG4816" s="106">
        <v>0</v>
      </c>
      <c r="AH4816" s="141"/>
      <c r="AI4816" s="141"/>
      <c r="AJ4816" s="141"/>
      <c r="AK4816" s="141"/>
      <c r="AL4816" s="141"/>
      <c r="AM4816" s="141"/>
      <c r="AN4816" s="114">
        <f t="shared" si="150"/>
        <v>0</v>
      </c>
      <c r="AO4816" s="114">
        <f t="shared" si="151"/>
        <v>13582503</v>
      </c>
      <c r="AP4816" s="114"/>
      <c r="AQ4816" s="114"/>
      <c r="AR4816" s="114"/>
      <c r="AS4816" s="114"/>
      <c r="AT4816" s="190"/>
    </row>
    <row r="4817" spans="1:46" s="190" customFormat="1" ht="15" customHeight="1" x14ac:dyDescent="0.2">
      <c r="A4817" s="104"/>
      <c r="B4817" s="104">
        <f>VLOOKUP(BJB!$F$9:$F$5599,Ctrl!$B$4:$C$399,2,0)</f>
        <v>41</v>
      </c>
      <c r="C4817" s="104">
        <f>VLOOKUP(BJB!$G$9:$G$5599,Ctrl!$E$4:$F$399,2,0)</f>
        <v>0</v>
      </c>
      <c r="D4817" s="219">
        <v>1</v>
      </c>
      <c r="E4817" s="104" t="str">
        <f>VLOOKUP(BJB!$F$9:$F$5599,Ctrl!$B$4:$D$399,3,0)</f>
        <v>IV</v>
      </c>
      <c r="F4817" s="256" t="s">
        <v>10560</v>
      </c>
      <c r="G4817" s="257" t="s">
        <v>7681</v>
      </c>
      <c r="H4817" s="258"/>
      <c r="I4817" s="259"/>
      <c r="J4817" s="912"/>
      <c r="K4817" s="108" t="s">
        <v>11146</v>
      </c>
      <c r="L4817" s="104" t="s">
        <v>6477</v>
      </c>
      <c r="M4817" s="104" t="s">
        <v>10111</v>
      </c>
      <c r="N4817" s="120">
        <v>41296</v>
      </c>
      <c r="O4817" s="105">
        <v>135000000</v>
      </c>
      <c r="P4817" s="105"/>
      <c r="Q4817" s="120"/>
      <c r="R4817" s="105"/>
      <c r="S4817" s="146" t="s">
        <v>10117</v>
      </c>
      <c r="T4817" s="109">
        <v>42396</v>
      </c>
      <c r="U4817" s="141">
        <v>41271374</v>
      </c>
      <c r="V4817" s="109"/>
      <c r="W4817" s="141"/>
      <c r="X4817" s="141"/>
      <c r="Y4817" s="141"/>
      <c r="Z4817" s="141"/>
      <c r="AA4817" s="114">
        <v>0</v>
      </c>
      <c r="AB4817" s="114"/>
      <c r="AC4817" s="132"/>
      <c r="AD4817" s="141"/>
      <c r="AE4817" s="106">
        <v>0</v>
      </c>
      <c r="AF4817" s="106">
        <v>0</v>
      </c>
      <c r="AG4817" s="106">
        <v>0</v>
      </c>
      <c r="AH4817" s="141"/>
      <c r="AI4817" s="141"/>
      <c r="AJ4817" s="141"/>
      <c r="AK4817" s="141"/>
      <c r="AL4817" s="141"/>
      <c r="AM4817" s="141"/>
      <c r="AN4817" s="114">
        <f t="shared" si="150"/>
        <v>0</v>
      </c>
      <c r="AO4817" s="114">
        <f t="shared" si="151"/>
        <v>41271374</v>
      </c>
      <c r="AP4817" s="114"/>
      <c r="AQ4817" s="114"/>
      <c r="AR4817" s="114"/>
      <c r="AS4817" s="114"/>
    </row>
    <row r="4818" spans="1:46" s="191" customFormat="1" ht="15" customHeight="1" x14ac:dyDescent="0.2">
      <c r="A4818" s="104"/>
      <c r="B4818" s="104">
        <f>VLOOKUP(BJB!$F$9:$F$5599,Ctrl!$B$4:$C$399,2,0)</f>
        <v>41</v>
      </c>
      <c r="C4818" s="104">
        <f>VLOOKUP(BJB!$G$9:$G$5599,Ctrl!$E$4:$F$399,2,0)</f>
        <v>0</v>
      </c>
      <c r="D4818" s="219">
        <v>1</v>
      </c>
      <c r="E4818" s="104" t="str">
        <f>VLOOKUP(BJB!$F$9:$F$5599,Ctrl!$B$4:$D$399,3,0)</f>
        <v>IV</v>
      </c>
      <c r="F4818" s="256" t="s">
        <v>10560</v>
      </c>
      <c r="G4818" s="257" t="s">
        <v>7681</v>
      </c>
      <c r="H4818" s="258"/>
      <c r="I4818" s="259"/>
      <c r="J4818" s="912" t="s">
        <v>24606</v>
      </c>
      <c r="K4818" s="108" t="s">
        <v>11147</v>
      </c>
      <c r="L4818" s="104" t="s">
        <v>6477</v>
      </c>
      <c r="M4818" s="104" t="s">
        <v>10112</v>
      </c>
      <c r="N4818" s="120">
        <v>41354</v>
      </c>
      <c r="O4818" s="105">
        <v>20000000</v>
      </c>
      <c r="P4818" s="105" t="s">
        <v>17561</v>
      </c>
      <c r="Q4818" s="120">
        <v>42250</v>
      </c>
      <c r="R4818" s="105">
        <v>9772185</v>
      </c>
      <c r="S4818" s="146" t="s">
        <v>10117</v>
      </c>
      <c r="T4818" s="109">
        <v>42396</v>
      </c>
      <c r="U4818" s="141">
        <v>6397502</v>
      </c>
      <c r="V4818" s="109">
        <v>42396</v>
      </c>
      <c r="W4818" s="141">
        <v>6397502</v>
      </c>
      <c r="X4818" s="141">
        <v>0</v>
      </c>
      <c r="Y4818" s="141">
        <v>0</v>
      </c>
      <c r="Z4818" s="141">
        <v>0</v>
      </c>
      <c r="AA4818" s="114">
        <v>0</v>
      </c>
      <c r="AB4818" s="114"/>
      <c r="AC4818" s="132"/>
      <c r="AD4818" s="141"/>
      <c r="AE4818" s="106">
        <v>0</v>
      </c>
      <c r="AF4818" s="106">
        <v>0</v>
      </c>
      <c r="AG4818" s="106">
        <v>0</v>
      </c>
      <c r="AH4818" s="141"/>
      <c r="AI4818" s="141"/>
      <c r="AJ4818" s="141"/>
      <c r="AK4818" s="141"/>
      <c r="AL4818" s="141"/>
      <c r="AM4818" s="141"/>
      <c r="AN4818" s="114">
        <f t="shared" si="150"/>
        <v>0</v>
      </c>
      <c r="AO4818" s="114">
        <f t="shared" si="151"/>
        <v>6397502</v>
      </c>
      <c r="AP4818" s="114"/>
      <c r="AQ4818" s="114"/>
      <c r="AR4818" s="114"/>
      <c r="AS4818" s="114"/>
      <c r="AT4818" s="190"/>
    </row>
    <row r="4819" spans="1:46" s="190" customFormat="1" ht="15" customHeight="1" x14ac:dyDescent="0.2">
      <c r="A4819" s="104"/>
      <c r="B4819" s="104">
        <f>VLOOKUP(BJB!$F$9:$F$5599,Ctrl!$B$4:$C$399,2,0)</f>
        <v>41</v>
      </c>
      <c r="C4819" s="104">
        <f>VLOOKUP(BJB!$G$9:$G$5599,Ctrl!$E$4:$F$399,2,0)</f>
        <v>0</v>
      </c>
      <c r="D4819" s="219">
        <v>1</v>
      </c>
      <c r="E4819" s="104" t="str">
        <f>VLOOKUP(BJB!$F$9:$F$5599,Ctrl!$B$4:$D$399,3,0)</f>
        <v>IV</v>
      </c>
      <c r="F4819" s="256" t="s">
        <v>10560</v>
      </c>
      <c r="G4819" s="257" t="s">
        <v>7681</v>
      </c>
      <c r="H4819" s="258"/>
      <c r="I4819" s="259"/>
      <c r="J4819" s="912" t="s">
        <v>24607</v>
      </c>
      <c r="K4819" s="108" t="s">
        <v>11166</v>
      </c>
      <c r="L4819" s="104" t="s">
        <v>6477</v>
      </c>
      <c r="M4819" s="104" t="s">
        <v>7353</v>
      </c>
      <c r="N4819" s="120">
        <v>41193</v>
      </c>
      <c r="O4819" s="105">
        <v>12000000</v>
      </c>
      <c r="P4819" s="105" t="s">
        <v>17562</v>
      </c>
      <c r="Q4819" s="120">
        <v>41641</v>
      </c>
      <c r="R4819" s="105">
        <v>12203900</v>
      </c>
      <c r="S4819" s="146" t="s">
        <v>10167</v>
      </c>
      <c r="T4819" s="109">
        <v>42426</v>
      </c>
      <c r="U4819" s="141">
        <v>6622021</v>
      </c>
      <c r="V4819" s="109">
        <v>42426</v>
      </c>
      <c r="W4819" s="141">
        <v>0</v>
      </c>
      <c r="X4819" s="141">
        <v>0</v>
      </c>
      <c r="Y4819" s="141">
        <v>0</v>
      </c>
      <c r="Z4819" s="141">
        <v>0</v>
      </c>
      <c r="AA4819" s="114">
        <v>0</v>
      </c>
      <c r="AB4819" s="114"/>
      <c r="AC4819" s="132"/>
      <c r="AD4819" s="141"/>
      <c r="AE4819" s="106">
        <v>0</v>
      </c>
      <c r="AF4819" s="106">
        <v>0</v>
      </c>
      <c r="AG4819" s="106">
        <v>0</v>
      </c>
      <c r="AH4819" s="141"/>
      <c r="AI4819" s="141"/>
      <c r="AJ4819" s="141"/>
      <c r="AK4819" s="141"/>
      <c r="AL4819" s="141"/>
      <c r="AM4819" s="141"/>
      <c r="AN4819" s="114">
        <f t="shared" si="150"/>
        <v>0</v>
      </c>
      <c r="AO4819" s="114">
        <f t="shared" si="151"/>
        <v>6622021</v>
      </c>
      <c r="AP4819" s="114"/>
      <c r="AQ4819" s="114"/>
      <c r="AR4819" s="114"/>
      <c r="AS4819" s="114"/>
    </row>
    <row r="4820" spans="1:46" s="190" customFormat="1" ht="15" customHeight="1" x14ac:dyDescent="0.2">
      <c r="A4820" s="104"/>
      <c r="B4820" s="104">
        <f>VLOOKUP(BJB!$F$9:$F$5599,Ctrl!$B$4:$C$399,2,0)</f>
        <v>16</v>
      </c>
      <c r="C4820" s="104">
        <f>VLOOKUP(BJB!$G$9:$G$5599,Ctrl!$E$4:$F$399,2,0)</f>
        <v>12</v>
      </c>
      <c r="D4820" s="219">
        <v>1</v>
      </c>
      <c r="E4820" s="104" t="str">
        <f>VLOOKUP(BJB!$F$9:$F$5599,Ctrl!$B$4:$D$399,3,0)</f>
        <v>I</v>
      </c>
      <c r="F4820" s="139" t="s">
        <v>10525</v>
      </c>
      <c r="G4820" s="256" t="s">
        <v>9781</v>
      </c>
      <c r="H4820" s="258"/>
      <c r="I4820" s="259"/>
      <c r="J4820" s="912" t="s">
        <v>24608</v>
      </c>
      <c r="K4820" s="108" t="s">
        <v>10478</v>
      </c>
      <c r="L4820" s="104" t="s">
        <v>6476</v>
      </c>
      <c r="M4820" s="104" t="s">
        <v>10479</v>
      </c>
      <c r="N4820" s="120">
        <v>41877</v>
      </c>
      <c r="O4820" s="105">
        <v>81066667</v>
      </c>
      <c r="P4820" s="105" t="s">
        <v>17563</v>
      </c>
      <c r="Q4820" s="120">
        <v>42475</v>
      </c>
      <c r="R4820" s="105">
        <v>60809686</v>
      </c>
      <c r="S4820" s="146" t="s">
        <v>10480</v>
      </c>
      <c r="T4820" s="109">
        <v>42510</v>
      </c>
      <c r="U4820" s="141">
        <v>60809686</v>
      </c>
      <c r="V4820" s="109">
        <v>42510</v>
      </c>
      <c r="W4820" s="141">
        <v>60809686</v>
      </c>
      <c r="X4820" s="141">
        <v>24323874.399999999</v>
      </c>
      <c r="Y4820" s="141">
        <v>0</v>
      </c>
      <c r="Z4820" s="141">
        <v>36485811.600000001</v>
      </c>
      <c r="AA4820" s="114">
        <v>0</v>
      </c>
      <c r="AB4820" s="114"/>
      <c r="AC4820" s="132"/>
      <c r="AD4820" s="141"/>
      <c r="AE4820" s="106">
        <v>0</v>
      </c>
      <c r="AF4820" s="106">
        <v>0</v>
      </c>
      <c r="AG4820" s="106">
        <v>0</v>
      </c>
      <c r="AH4820" s="228"/>
      <c r="AI4820" s="228"/>
      <c r="AJ4820" s="228"/>
      <c r="AK4820" s="141"/>
      <c r="AL4820" s="141"/>
      <c r="AM4820" s="141"/>
      <c r="AN4820" s="114">
        <f t="shared" si="150"/>
        <v>0</v>
      </c>
      <c r="AO4820" s="114">
        <f t="shared" si="151"/>
        <v>60809686</v>
      </c>
      <c r="AP4820" s="114"/>
      <c r="AQ4820" s="114"/>
      <c r="AR4820" s="114"/>
      <c r="AS4820" s="114"/>
    </row>
    <row r="4821" spans="1:46" s="190" customFormat="1" ht="15" customHeight="1" x14ac:dyDescent="0.2">
      <c r="A4821" s="104"/>
      <c r="B4821" s="104">
        <f>VLOOKUP(BJB!$F$9:$F$5599,Ctrl!$B$4:$C$399,2,0)</f>
        <v>16</v>
      </c>
      <c r="C4821" s="104">
        <f>VLOOKUP(BJB!$G$9:$G$5599,Ctrl!$E$4:$F$399,2,0)</f>
        <v>5</v>
      </c>
      <c r="D4821" s="219">
        <v>1</v>
      </c>
      <c r="E4821" s="104" t="str">
        <f>VLOOKUP(BJB!$F$9:$F$5599,Ctrl!$B$4:$D$399,3,0)</f>
        <v>I</v>
      </c>
      <c r="F4821" s="139" t="s">
        <v>10525</v>
      </c>
      <c r="G4821" s="256" t="s">
        <v>10291</v>
      </c>
      <c r="H4821" s="258"/>
      <c r="I4821" s="259"/>
      <c r="J4821" s="912" t="s">
        <v>24609</v>
      </c>
      <c r="K4821" s="108" t="s">
        <v>10614</v>
      </c>
      <c r="L4821" s="104" t="s">
        <v>6477</v>
      </c>
      <c r="M4821" s="104" t="s">
        <v>10185</v>
      </c>
      <c r="N4821" s="120">
        <v>41351</v>
      </c>
      <c r="O4821" s="105">
        <v>250000000</v>
      </c>
      <c r="P4821" s="105" t="s">
        <v>17564</v>
      </c>
      <c r="Q4821" s="120">
        <v>42156</v>
      </c>
      <c r="R4821" s="105">
        <v>364196027</v>
      </c>
      <c r="S4821" s="146" t="s">
        <v>10668</v>
      </c>
      <c r="T4821" s="109">
        <v>42543</v>
      </c>
      <c r="U4821" s="141">
        <v>175000000</v>
      </c>
      <c r="V4821" s="109">
        <v>42543</v>
      </c>
      <c r="W4821" s="141">
        <v>175000000</v>
      </c>
      <c r="X4821" s="141">
        <v>0</v>
      </c>
      <c r="Y4821" s="141">
        <v>0</v>
      </c>
      <c r="Z4821" s="141">
        <v>0</v>
      </c>
      <c r="AA4821" s="114">
        <v>0</v>
      </c>
      <c r="AB4821" s="114"/>
      <c r="AC4821" s="132"/>
      <c r="AD4821" s="141"/>
      <c r="AE4821" s="106">
        <v>0</v>
      </c>
      <c r="AF4821" s="106">
        <v>0</v>
      </c>
      <c r="AG4821" s="106">
        <v>0</v>
      </c>
      <c r="AH4821" s="141"/>
      <c r="AI4821" s="141"/>
      <c r="AJ4821" s="141"/>
      <c r="AK4821" s="141"/>
      <c r="AL4821" s="141"/>
      <c r="AM4821" s="141"/>
      <c r="AN4821" s="114">
        <f t="shared" si="150"/>
        <v>0</v>
      </c>
      <c r="AO4821" s="114">
        <f t="shared" si="151"/>
        <v>175000000</v>
      </c>
      <c r="AP4821" s="114"/>
      <c r="AQ4821" s="114"/>
      <c r="AR4821" s="114"/>
      <c r="AS4821" s="114"/>
    </row>
    <row r="4822" spans="1:46" s="191" customFormat="1" ht="15" customHeight="1" x14ac:dyDescent="0.2">
      <c r="A4822" s="104"/>
      <c r="B4822" s="104">
        <f>VLOOKUP(BJB!$F$9:$F$5599,Ctrl!$B$4:$C$399,2,0)</f>
        <v>16</v>
      </c>
      <c r="C4822" s="104">
        <f>VLOOKUP(BJB!$G$9:$G$5599,Ctrl!$E$4:$F$399,2,0)</f>
        <v>5</v>
      </c>
      <c r="D4822" s="219">
        <v>1</v>
      </c>
      <c r="E4822" s="104" t="str">
        <f>VLOOKUP(BJB!$F$9:$F$5599,Ctrl!$B$4:$D$399,3,0)</f>
        <v>I</v>
      </c>
      <c r="F4822" s="256" t="s">
        <v>10525</v>
      </c>
      <c r="G4822" s="256" t="s">
        <v>10291</v>
      </c>
      <c r="H4822" s="258"/>
      <c r="I4822" s="259"/>
      <c r="J4822" s="912" t="s">
        <v>24610</v>
      </c>
      <c r="K4822" s="108" t="s">
        <v>3065</v>
      </c>
      <c r="L4822" s="104" t="s">
        <v>6477</v>
      </c>
      <c r="M4822" s="104" t="s">
        <v>10185</v>
      </c>
      <c r="N4822" s="120">
        <v>41351</v>
      </c>
      <c r="O4822" s="105">
        <v>100000000</v>
      </c>
      <c r="P4822" s="105" t="s">
        <v>17565</v>
      </c>
      <c r="Q4822" s="120">
        <v>42163</v>
      </c>
      <c r="R4822" s="105">
        <v>124842173</v>
      </c>
      <c r="S4822" s="146" t="s">
        <v>10196</v>
      </c>
      <c r="T4822" s="109">
        <v>42447</v>
      </c>
      <c r="U4822" s="141">
        <v>70000000</v>
      </c>
      <c r="V4822" s="109">
        <v>42447</v>
      </c>
      <c r="W4822" s="141">
        <v>70000000</v>
      </c>
      <c r="X4822" s="141">
        <v>0</v>
      </c>
      <c r="Y4822" s="141">
        <v>0</v>
      </c>
      <c r="Z4822" s="141">
        <v>0</v>
      </c>
      <c r="AA4822" s="114">
        <v>70000000</v>
      </c>
      <c r="AB4822" s="114"/>
      <c r="AC4822" s="132"/>
      <c r="AD4822" s="141"/>
      <c r="AE4822" s="106">
        <v>0</v>
      </c>
      <c r="AF4822" s="106">
        <v>0</v>
      </c>
      <c r="AG4822" s="106">
        <v>0</v>
      </c>
      <c r="AH4822" s="141"/>
      <c r="AI4822" s="141"/>
      <c r="AJ4822" s="141"/>
      <c r="AK4822" s="141"/>
      <c r="AL4822" s="141"/>
      <c r="AM4822" s="141"/>
      <c r="AN4822" s="114">
        <f t="shared" si="150"/>
        <v>70000000</v>
      </c>
      <c r="AO4822" s="114">
        <f t="shared" si="151"/>
        <v>0</v>
      </c>
      <c r="AP4822" s="114"/>
      <c r="AQ4822" s="114"/>
      <c r="AR4822" s="114"/>
      <c r="AS4822" s="114"/>
      <c r="AT4822" s="190"/>
    </row>
    <row r="4823" spans="1:46" s="191" customFormat="1" ht="15" customHeight="1" x14ac:dyDescent="0.2">
      <c r="A4823" s="104"/>
      <c r="B4823" s="104">
        <f>VLOOKUP(BJB!$F$9:$F$5599,Ctrl!$B$4:$C$399,2,0)</f>
        <v>15</v>
      </c>
      <c r="C4823" s="104">
        <f>VLOOKUP(BJB!$G$9:$G$5599,Ctrl!$E$4:$F$399,2,0)</f>
        <v>7</v>
      </c>
      <c r="D4823" s="219">
        <v>1</v>
      </c>
      <c r="E4823" s="104" t="str">
        <f>VLOOKUP(BJB!$F$9:$F$5599,Ctrl!$B$4:$D$399,3,0)</f>
        <v>I</v>
      </c>
      <c r="F4823" s="139" t="s">
        <v>10524</v>
      </c>
      <c r="G4823" s="139" t="s">
        <v>7602</v>
      </c>
      <c r="H4823" s="125"/>
      <c r="I4823" s="220" t="e">
        <f>IF(#REF!=BJB!$G4215,#REF!+1,1)</f>
        <v>#REF!</v>
      </c>
      <c r="J4823" s="912" t="s">
        <v>24611</v>
      </c>
      <c r="K4823" s="121" t="s">
        <v>9669</v>
      </c>
      <c r="L4823" s="104" t="s">
        <v>6476</v>
      </c>
      <c r="M4823" s="104" t="s">
        <v>5133</v>
      </c>
      <c r="N4823" s="120">
        <v>40665</v>
      </c>
      <c r="O4823" s="114">
        <v>71075492</v>
      </c>
      <c r="P4823" s="105" t="s">
        <v>6222</v>
      </c>
      <c r="Q4823" s="120" t="s">
        <v>6222</v>
      </c>
      <c r="R4823" s="890">
        <v>0</v>
      </c>
      <c r="S4823" s="234" t="s">
        <v>5088</v>
      </c>
      <c r="T4823" s="109">
        <v>41655</v>
      </c>
      <c r="U4823" s="114">
        <v>11955312</v>
      </c>
      <c r="V4823" s="109" t="s">
        <v>6222</v>
      </c>
      <c r="W4823" s="141">
        <v>0</v>
      </c>
      <c r="X4823" s="141">
        <v>0</v>
      </c>
      <c r="Y4823" s="141">
        <v>0</v>
      </c>
      <c r="Z4823" s="141">
        <v>0</v>
      </c>
      <c r="AA4823" s="114">
        <v>0</v>
      </c>
      <c r="AB4823" s="114"/>
      <c r="AC4823" s="114"/>
      <c r="AD4823" s="141"/>
      <c r="AE4823" s="106">
        <v>0</v>
      </c>
      <c r="AF4823" s="106">
        <v>0</v>
      </c>
      <c r="AG4823" s="106">
        <v>0</v>
      </c>
      <c r="AH4823" s="114"/>
      <c r="AI4823" s="114"/>
      <c r="AJ4823" s="114"/>
      <c r="AK4823" s="114"/>
      <c r="AL4823" s="114"/>
      <c r="AM4823" s="114"/>
      <c r="AN4823" s="114">
        <f t="shared" si="150"/>
        <v>0</v>
      </c>
      <c r="AO4823" s="114">
        <f t="shared" si="151"/>
        <v>11955312</v>
      </c>
      <c r="AP4823" s="114"/>
      <c r="AQ4823" s="114"/>
      <c r="AR4823" s="114"/>
      <c r="AS4823" s="114"/>
      <c r="AT4823" s="190"/>
    </row>
    <row r="4824" spans="1:46" s="190" customFormat="1" ht="15" customHeight="1" x14ac:dyDescent="0.2">
      <c r="A4824" s="104"/>
      <c r="B4824" s="104">
        <f>VLOOKUP(BJB!$F$9:$F$5599,Ctrl!$B$4:$C$399,2,0)</f>
        <v>35</v>
      </c>
      <c r="C4824" s="104">
        <f>VLOOKUP(BJB!$G$9:$G$5599,Ctrl!$E$4:$F$399,2,0)</f>
        <v>7</v>
      </c>
      <c r="D4824" s="219">
        <v>1</v>
      </c>
      <c r="E4824" s="104" t="str">
        <f>VLOOKUP(BJB!$F$9:$F$5599,Ctrl!$B$4:$D$399,3,0)</f>
        <v>III</v>
      </c>
      <c r="F4824" s="841" t="s">
        <v>9732</v>
      </c>
      <c r="G4824" s="841" t="s">
        <v>7411</v>
      </c>
      <c r="H4824" s="125"/>
      <c r="I4824" s="220">
        <f>IF(G4823=BJB!$G3855,I4823+1,1)</f>
        <v>1</v>
      </c>
      <c r="J4824" s="912" t="s">
        <v>24612</v>
      </c>
      <c r="K4824" s="121" t="s">
        <v>10872</v>
      </c>
      <c r="L4824" s="104" t="s">
        <v>6477</v>
      </c>
      <c r="M4824" s="104" t="s">
        <v>4668</v>
      </c>
      <c r="N4824" s="120">
        <v>41159</v>
      </c>
      <c r="O4824" s="107">
        <v>70000000</v>
      </c>
      <c r="P4824" s="105" t="s">
        <v>6222</v>
      </c>
      <c r="Q4824" s="120" t="s">
        <v>6222</v>
      </c>
      <c r="R4824" s="890">
        <v>0</v>
      </c>
      <c r="S4824" s="146" t="s">
        <v>4963</v>
      </c>
      <c r="T4824" s="109">
        <v>41670</v>
      </c>
      <c r="U4824" s="116">
        <v>41294358</v>
      </c>
      <c r="V4824" s="109" t="s">
        <v>6222</v>
      </c>
      <c r="W4824" s="141">
        <v>0</v>
      </c>
      <c r="X4824" s="141">
        <v>0</v>
      </c>
      <c r="Y4824" s="141">
        <v>0</v>
      </c>
      <c r="Z4824" s="141">
        <v>0</v>
      </c>
      <c r="AA4824" s="114">
        <v>700000</v>
      </c>
      <c r="AB4824" s="114"/>
      <c r="AC4824" s="116"/>
      <c r="AD4824" s="141"/>
      <c r="AE4824" s="106">
        <v>0</v>
      </c>
      <c r="AF4824" s="106">
        <v>0</v>
      </c>
      <c r="AG4824" s="106">
        <v>0</v>
      </c>
      <c r="AH4824" s="116"/>
      <c r="AI4824" s="116"/>
      <c r="AJ4824" s="116"/>
      <c r="AK4824" s="116"/>
      <c r="AL4824" s="116"/>
      <c r="AM4824" s="116"/>
      <c r="AN4824" s="114">
        <f t="shared" si="150"/>
        <v>700000</v>
      </c>
      <c r="AO4824" s="114">
        <f t="shared" si="151"/>
        <v>40594358</v>
      </c>
      <c r="AP4824" s="114"/>
      <c r="AQ4824" s="114"/>
      <c r="AR4824" s="114"/>
      <c r="AS4824" s="114"/>
    </row>
    <row r="4825" spans="1:46" s="190" customFormat="1" ht="15" customHeight="1" x14ac:dyDescent="0.2">
      <c r="A4825" s="104"/>
      <c r="B4825" s="104">
        <f>VLOOKUP(BJB!$F$9:$F$5599,Ctrl!$B$4:$C$399,2,0)</f>
        <v>35</v>
      </c>
      <c r="C4825" s="104">
        <f>VLOOKUP(BJB!$G$9:$G$5599,Ctrl!$E$4:$F$399,2,0)</f>
        <v>7</v>
      </c>
      <c r="D4825" s="219">
        <v>1</v>
      </c>
      <c r="E4825" s="104" t="str">
        <f>VLOOKUP(BJB!$F$9:$F$5599,Ctrl!$B$4:$D$399,3,0)</f>
        <v>III</v>
      </c>
      <c r="F4825" s="841" t="s">
        <v>9732</v>
      </c>
      <c r="G4825" s="841" t="s">
        <v>7411</v>
      </c>
      <c r="H4825" s="125"/>
      <c r="I4825" s="220"/>
      <c r="J4825" s="912" t="s">
        <v>24613</v>
      </c>
      <c r="K4825" s="121" t="s">
        <v>9669</v>
      </c>
      <c r="L4825" s="104" t="s">
        <v>6476</v>
      </c>
      <c r="M4825" s="104" t="s">
        <v>8720</v>
      </c>
      <c r="N4825" s="120">
        <v>41449</v>
      </c>
      <c r="O4825" s="105">
        <v>212625000</v>
      </c>
      <c r="P4825" s="105" t="s">
        <v>6222</v>
      </c>
      <c r="Q4825" s="120" t="s">
        <v>6222</v>
      </c>
      <c r="R4825" s="890">
        <v>0</v>
      </c>
      <c r="S4825" s="146" t="s">
        <v>8722</v>
      </c>
      <c r="T4825" s="109">
        <v>42328</v>
      </c>
      <c r="U4825" s="141">
        <v>198092109</v>
      </c>
      <c r="V4825" s="109" t="s">
        <v>6222</v>
      </c>
      <c r="W4825" s="141">
        <v>0</v>
      </c>
      <c r="X4825" s="141">
        <v>0</v>
      </c>
      <c r="Y4825" s="141">
        <v>0</v>
      </c>
      <c r="Z4825" s="141">
        <v>0</v>
      </c>
      <c r="AA4825" s="114">
        <v>0</v>
      </c>
      <c r="AB4825" s="114"/>
      <c r="AC4825" s="132"/>
      <c r="AD4825" s="141"/>
      <c r="AE4825" s="106">
        <v>0</v>
      </c>
      <c r="AF4825" s="106">
        <v>0</v>
      </c>
      <c r="AG4825" s="106">
        <v>0</v>
      </c>
      <c r="AH4825" s="228"/>
      <c r="AI4825" s="228"/>
      <c r="AJ4825" s="228"/>
      <c r="AK4825" s="141"/>
      <c r="AL4825" s="141"/>
      <c r="AM4825" s="141"/>
      <c r="AN4825" s="114">
        <f t="shared" si="150"/>
        <v>0</v>
      </c>
      <c r="AO4825" s="114">
        <f t="shared" si="151"/>
        <v>198092109</v>
      </c>
      <c r="AP4825" s="114"/>
      <c r="AQ4825" s="114"/>
      <c r="AR4825" s="114"/>
      <c r="AS4825" s="114"/>
    </row>
    <row r="4826" spans="1:46" s="191" customFormat="1" ht="15" customHeight="1" x14ac:dyDescent="0.2">
      <c r="A4826" s="104"/>
      <c r="B4826" s="104">
        <f>VLOOKUP(BJB!$F$9:$F$5599,Ctrl!$B$4:$C$399,2,0)</f>
        <v>14</v>
      </c>
      <c r="C4826" s="104">
        <f>VLOOKUP(BJB!$G$9:$G$5599,Ctrl!$E$4:$F$399,2,0)</f>
        <v>0</v>
      </c>
      <c r="D4826" s="219">
        <v>1</v>
      </c>
      <c r="E4826" s="104" t="str">
        <f>VLOOKUP(BJB!$F$9:$F$5599,Ctrl!$B$4:$D$399,3,0)</f>
        <v>I</v>
      </c>
      <c r="F4826" s="256" t="s">
        <v>10523</v>
      </c>
      <c r="G4826" s="257" t="s">
        <v>7667</v>
      </c>
      <c r="H4826" s="258"/>
      <c r="I4826" s="259"/>
      <c r="J4826" s="912" t="s">
        <v>24614</v>
      </c>
      <c r="K4826" s="108" t="s">
        <v>11215</v>
      </c>
      <c r="L4826" s="104" t="s">
        <v>6477</v>
      </c>
      <c r="M4826" s="104" t="s">
        <v>10443</v>
      </c>
      <c r="N4826" s="120">
        <v>41052</v>
      </c>
      <c r="O4826" s="105">
        <v>100000000</v>
      </c>
      <c r="P4826" s="105" t="s">
        <v>17566</v>
      </c>
      <c r="Q4826" s="120">
        <v>42489</v>
      </c>
      <c r="R4826" s="105">
        <v>22615549</v>
      </c>
      <c r="S4826" s="146" t="s">
        <v>10447</v>
      </c>
      <c r="T4826" s="109">
        <v>42520</v>
      </c>
      <c r="U4826" s="141">
        <v>14728368</v>
      </c>
      <c r="V4826" s="109">
        <v>42520</v>
      </c>
      <c r="W4826" s="141">
        <v>14728368</v>
      </c>
      <c r="X4826" s="141">
        <v>0</v>
      </c>
      <c r="Y4826" s="141">
        <v>0</v>
      </c>
      <c r="Z4826" s="141">
        <v>0</v>
      </c>
      <c r="AA4826" s="114">
        <v>0</v>
      </c>
      <c r="AB4826" s="114"/>
      <c r="AC4826" s="132"/>
      <c r="AD4826" s="141"/>
      <c r="AE4826" s="106">
        <v>0</v>
      </c>
      <c r="AF4826" s="106">
        <v>0</v>
      </c>
      <c r="AG4826" s="106">
        <v>0</v>
      </c>
      <c r="AH4826" s="141"/>
      <c r="AI4826" s="141"/>
      <c r="AJ4826" s="141"/>
      <c r="AK4826" s="141"/>
      <c r="AL4826" s="141"/>
      <c r="AM4826" s="141"/>
      <c r="AN4826" s="114">
        <f t="shared" si="150"/>
        <v>0</v>
      </c>
      <c r="AO4826" s="114">
        <f t="shared" si="151"/>
        <v>14728368</v>
      </c>
      <c r="AP4826" s="114"/>
      <c r="AQ4826" s="114"/>
      <c r="AR4826" s="114"/>
      <c r="AS4826" s="114"/>
      <c r="AT4826" s="190"/>
    </row>
    <row r="4827" spans="1:46" s="190" customFormat="1" ht="15" customHeight="1" x14ac:dyDescent="0.2">
      <c r="A4827" s="104"/>
      <c r="B4827" s="104">
        <f>VLOOKUP(BJB!$F$9:$F$5599,Ctrl!$B$4:$C$399,2,0)</f>
        <v>34</v>
      </c>
      <c r="C4827" s="104">
        <f>VLOOKUP(BJB!$G$9:$G$5599,Ctrl!$E$4:$F$399,2,0)</f>
        <v>1</v>
      </c>
      <c r="D4827" s="219">
        <v>1</v>
      </c>
      <c r="E4827" s="104" t="str">
        <f>VLOOKUP(BJB!$F$9:$F$5599,Ctrl!$B$4:$D$399,3,0)</f>
        <v>III</v>
      </c>
      <c r="F4827" s="256" t="s">
        <v>10546</v>
      </c>
      <c r="G4827" s="257" t="s">
        <v>4099</v>
      </c>
      <c r="H4827" s="258"/>
      <c r="I4827" s="259"/>
      <c r="J4827" s="912" t="s">
        <v>24615</v>
      </c>
      <c r="K4827" s="108" t="s">
        <v>11134</v>
      </c>
      <c r="L4827" s="104" t="s">
        <v>6477</v>
      </c>
      <c r="M4827" s="104" t="s">
        <v>5231</v>
      </c>
      <c r="N4827" s="120">
        <v>41340</v>
      </c>
      <c r="O4827" s="105">
        <v>60000000</v>
      </c>
      <c r="P4827" s="105" t="s">
        <v>17567</v>
      </c>
      <c r="Q4827" s="120">
        <v>42193</v>
      </c>
      <c r="R4827" s="105">
        <v>33847771</v>
      </c>
      <c r="S4827" s="146" t="s">
        <v>10108</v>
      </c>
      <c r="T4827" s="109">
        <v>42389</v>
      </c>
      <c r="U4827" s="141">
        <v>23693440</v>
      </c>
      <c r="V4827" s="109">
        <v>42389</v>
      </c>
      <c r="W4827" s="141">
        <v>23693440</v>
      </c>
      <c r="X4827" s="141">
        <v>0</v>
      </c>
      <c r="Y4827" s="141">
        <v>0</v>
      </c>
      <c r="Z4827" s="141">
        <v>0</v>
      </c>
      <c r="AA4827" s="114">
        <v>0</v>
      </c>
      <c r="AB4827" s="114"/>
      <c r="AC4827" s="132"/>
      <c r="AD4827" s="141"/>
      <c r="AE4827" s="106">
        <v>0</v>
      </c>
      <c r="AF4827" s="106">
        <v>0</v>
      </c>
      <c r="AG4827" s="106">
        <v>0</v>
      </c>
      <c r="AH4827" s="141"/>
      <c r="AI4827" s="141"/>
      <c r="AJ4827" s="141"/>
      <c r="AK4827" s="141"/>
      <c r="AL4827" s="141"/>
      <c r="AM4827" s="141"/>
      <c r="AN4827" s="114">
        <f t="shared" si="150"/>
        <v>0</v>
      </c>
      <c r="AO4827" s="114">
        <f t="shared" si="151"/>
        <v>23693440</v>
      </c>
      <c r="AP4827" s="114"/>
      <c r="AQ4827" s="114"/>
      <c r="AR4827" s="114"/>
      <c r="AS4827" s="114"/>
    </row>
    <row r="4828" spans="1:46" s="190" customFormat="1" ht="15" customHeight="1" x14ac:dyDescent="0.2">
      <c r="A4828" s="104"/>
      <c r="B4828" s="104">
        <f>VLOOKUP(BJB!$F$9:$F$5599,Ctrl!$B$4:$C$399,2,0)</f>
        <v>34</v>
      </c>
      <c r="C4828" s="104">
        <f>VLOOKUP(BJB!$G$9:$G$5599,Ctrl!$E$4:$F$399,2,0)</f>
        <v>1</v>
      </c>
      <c r="D4828" s="219">
        <v>1</v>
      </c>
      <c r="E4828" s="104" t="str">
        <f>VLOOKUP(BJB!$F$9:$F$5599,Ctrl!$B$4:$D$399,3,0)</f>
        <v>III</v>
      </c>
      <c r="F4828" s="256" t="s">
        <v>10546</v>
      </c>
      <c r="G4828" s="257" t="s">
        <v>4099</v>
      </c>
      <c r="H4828" s="258"/>
      <c r="I4828" s="259"/>
      <c r="J4828" s="912" t="s">
        <v>24616</v>
      </c>
      <c r="K4828" s="108" t="s">
        <v>11182</v>
      </c>
      <c r="L4828" s="104" t="s">
        <v>6477</v>
      </c>
      <c r="M4828" s="104" t="s">
        <v>4134</v>
      </c>
      <c r="N4828" s="120">
        <v>41102</v>
      </c>
      <c r="O4828" s="105">
        <v>30000000</v>
      </c>
      <c r="P4828" s="105" t="s">
        <v>17568</v>
      </c>
      <c r="Q4828" s="120">
        <v>42355</v>
      </c>
      <c r="R4828" s="105">
        <v>5879731</v>
      </c>
      <c r="S4828" s="146" t="s">
        <v>10192</v>
      </c>
      <c r="T4828" s="109">
        <v>42458</v>
      </c>
      <c r="U4828" s="141">
        <v>4425261</v>
      </c>
      <c r="V4828" s="109">
        <v>42458</v>
      </c>
      <c r="W4828" s="141">
        <v>4425261</v>
      </c>
      <c r="X4828" s="141">
        <v>0</v>
      </c>
      <c r="Y4828" s="141">
        <v>0</v>
      </c>
      <c r="Z4828" s="141">
        <v>0</v>
      </c>
      <c r="AA4828" s="114">
        <v>0</v>
      </c>
      <c r="AB4828" s="114"/>
      <c r="AC4828" s="132"/>
      <c r="AD4828" s="141"/>
      <c r="AE4828" s="106">
        <v>0</v>
      </c>
      <c r="AF4828" s="106">
        <v>0</v>
      </c>
      <c r="AG4828" s="106">
        <v>0</v>
      </c>
      <c r="AH4828" s="141"/>
      <c r="AI4828" s="141"/>
      <c r="AJ4828" s="141"/>
      <c r="AK4828" s="141"/>
      <c r="AL4828" s="141"/>
      <c r="AM4828" s="141"/>
      <c r="AN4828" s="114">
        <f t="shared" si="150"/>
        <v>0</v>
      </c>
      <c r="AO4828" s="114">
        <f t="shared" si="151"/>
        <v>4425261</v>
      </c>
      <c r="AP4828" s="114"/>
      <c r="AQ4828" s="114"/>
      <c r="AR4828" s="114"/>
      <c r="AS4828" s="114"/>
    </row>
    <row r="4829" spans="1:46" s="190" customFormat="1" ht="15" customHeight="1" x14ac:dyDescent="0.2">
      <c r="A4829" s="104"/>
      <c r="B4829" s="104">
        <f>VLOOKUP(BJB!$F$9:$F$5599,Ctrl!$B$4:$C$399,2,0)</f>
        <v>34</v>
      </c>
      <c r="C4829" s="104">
        <f>VLOOKUP(BJB!$G$9:$G$5599,Ctrl!$E$4:$F$399,2,0)</f>
        <v>1</v>
      </c>
      <c r="D4829" s="219">
        <v>1</v>
      </c>
      <c r="E4829" s="104" t="str">
        <f>VLOOKUP(BJB!$F$9:$F$5599,Ctrl!$B$4:$D$399,3,0)</f>
        <v>III</v>
      </c>
      <c r="F4829" s="256" t="s">
        <v>10546</v>
      </c>
      <c r="G4829" s="257" t="s">
        <v>4099</v>
      </c>
      <c r="H4829" s="258"/>
      <c r="I4829" s="259"/>
      <c r="J4829" s="912"/>
      <c r="K4829" s="108" t="s">
        <v>2932</v>
      </c>
      <c r="L4829" s="104" t="s">
        <v>6477</v>
      </c>
      <c r="M4829" s="104" t="s">
        <v>4145</v>
      </c>
      <c r="N4829" s="120">
        <v>41131</v>
      </c>
      <c r="O4829" s="105">
        <v>40000000</v>
      </c>
      <c r="P4829" s="105"/>
      <c r="Q4829" s="120"/>
      <c r="R4829" s="105"/>
      <c r="S4829" s="146" t="s">
        <v>10192</v>
      </c>
      <c r="T4829" s="109">
        <v>42458</v>
      </c>
      <c r="U4829" s="141">
        <v>1705046</v>
      </c>
      <c r="V4829" s="109"/>
      <c r="W4829" s="141"/>
      <c r="X4829" s="141"/>
      <c r="Y4829" s="141"/>
      <c r="Z4829" s="141"/>
      <c r="AA4829" s="114">
        <v>0</v>
      </c>
      <c r="AB4829" s="114"/>
      <c r="AC4829" s="132"/>
      <c r="AD4829" s="141"/>
      <c r="AE4829" s="106">
        <v>0</v>
      </c>
      <c r="AF4829" s="106">
        <v>0</v>
      </c>
      <c r="AG4829" s="106">
        <v>0</v>
      </c>
      <c r="AH4829" s="141"/>
      <c r="AI4829" s="141"/>
      <c r="AJ4829" s="141"/>
      <c r="AK4829" s="141"/>
      <c r="AL4829" s="141"/>
      <c r="AM4829" s="141"/>
      <c r="AN4829" s="114">
        <f t="shared" si="150"/>
        <v>0</v>
      </c>
      <c r="AO4829" s="114">
        <f t="shared" si="151"/>
        <v>1705046</v>
      </c>
      <c r="AP4829" s="114"/>
      <c r="AQ4829" s="114"/>
      <c r="AR4829" s="114"/>
      <c r="AS4829" s="114"/>
      <c r="AT4829" s="191"/>
    </row>
    <row r="4830" spans="1:46" s="190" customFormat="1" ht="15" customHeight="1" x14ac:dyDescent="0.2">
      <c r="A4830" s="104"/>
      <c r="B4830" s="104">
        <f>VLOOKUP(BJB!$F$9:$F$5599,Ctrl!$B$4:$C$399,2,0)</f>
        <v>34</v>
      </c>
      <c r="C4830" s="104">
        <f>VLOOKUP(BJB!$G$9:$G$5599,Ctrl!$E$4:$F$399,2,0)</f>
        <v>1</v>
      </c>
      <c r="D4830" s="219">
        <v>1</v>
      </c>
      <c r="E4830" s="104" t="str">
        <f>VLOOKUP(BJB!$F$9:$F$5599,Ctrl!$B$4:$D$399,3,0)</f>
        <v>III</v>
      </c>
      <c r="F4830" s="256" t="s">
        <v>10546</v>
      </c>
      <c r="G4830" s="257" t="s">
        <v>4099</v>
      </c>
      <c r="H4830" s="258"/>
      <c r="I4830" s="259"/>
      <c r="J4830" s="912" t="s">
        <v>24617</v>
      </c>
      <c r="K4830" s="108" t="s">
        <v>842</v>
      </c>
      <c r="L4830" s="104" t="s">
        <v>6477</v>
      </c>
      <c r="M4830" s="104" t="s">
        <v>5399</v>
      </c>
      <c r="N4830" s="120">
        <v>41351</v>
      </c>
      <c r="O4830" s="105">
        <v>50000000</v>
      </c>
      <c r="P4830" s="105" t="s">
        <v>17569</v>
      </c>
      <c r="Q4830" s="120">
        <v>42297</v>
      </c>
      <c r="R4830" s="105">
        <v>41786465</v>
      </c>
      <c r="S4830" s="146" t="s">
        <v>10192</v>
      </c>
      <c r="T4830" s="109">
        <v>42458</v>
      </c>
      <c r="U4830" s="141">
        <v>23126746</v>
      </c>
      <c r="V4830" s="109">
        <v>42458</v>
      </c>
      <c r="W4830" s="141">
        <v>23126746</v>
      </c>
      <c r="X4830" s="141">
        <v>0</v>
      </c>
      <c r="Y4830" s="141">
        <v>0</v>
      </c>
      <c r="Z4830" s="141">
        <v>0</v>
      </c>
      <c r="AA4830" s="114">
        <v>0</v>
      </c>
      <c r="AB4830" s="114"/>
      <c r="AC4830" s="132"/>
      <c r="AD4830" s="141"/>
      <c r="AE4830" s="106">
        <v>0</v>
      </c>
      <c r="AF4830" s="106">
        <v>0</v>
      </c>
      <c r="AG4830" s="106">
        <v>0</v>
      </c>
      <c r="AH4830" s="141"/>
      <c r="AI4830" s="141"/>
      <c r="AJ4830" s="141"/>
      <c r="AK4830" s="141"/>
      <c r="AL4830" s="141"/>
      <c r="AM4830" s="141"/>
      <c r="AN4830" s="114">
        <f t="shared" si="150"/>
        <v>0</v>
      </c>
      <c r="AO4830" s="114">
        <f t="shared" si="151"/>
        <v>23126746</v>
      </c>
      <c r="AP4830" s="114"/>
      <c r="AQ4830" s="114"/>
      <c r="AR4830" s="114"/>
      <c r="AS4830" s="114"/>
      <c r="AT4830" s="191"/>
    </row>
    <row r="4831" spans="1:46" s="190" customFormat="1" ht="15" customHeight="1" x14ac:dyDescent="0.2">
      <c r="A4831" s="104"/>
      <c r="B4831" s="104">
        <f>VLOOKUP(BJB!$F$9:$F$5599,Ctrl!$B$4:$C$399,2,0)</f>
        <v>34</v>
      </c>
      <c r="C4831" s="104">
        <f>VLOOKUP(BJB!$G$9:$G$5599,Ctrl!$E$4:$F$399,2,0)</f>
        <v>1</v>
      </c>
      <c r="D4831" s="219">
        <v>1</v>
      </c>
      <c r="E4831" s="104" t="str">
        <f>VLOOKUP(BJB!$F$9:$F$5599,Ctrl!$B$4:$D$399,3,0)</f>
        <v>III</v>
      </c>
      <c r="F4831" s="256" t="s">
        <v>10546</v>
      </c>
      <c r="G4831" s="257" t="s">
        <v>4099</v>
      </c>
      <c r="H4831" s="889" t="s">
        <v>14811</v>
      </c>
      <c r="I4831" s="259"/>
      <c r="J4831" s="891" t="s">
        <v>18568</v>
      </c>
      <c r="K4831" s="108" t="s">
        <v>2389</v>
      </c>
      <c r="L4831" s="104" t="s">
        <v>6477</v>
      </c>
      <c r="M4831" s="104" t="s">
        <v>5647</v>
      </c>
      <c r="N4831" s="120">
        <v>41416</v>
      </c>
      <c r="O4831" s="105">
        <v>30000000</v>
      </c>
      <c r="P4831" s="105" t="s">
        <v>17570</v>
      </c>
      <c r="Q4831" s="120">
        <v>42341</v>
      </c>
      <c r="R4831" s="105">
        <v>16934645</v>
      </c>
      <c r="S4831" s="146" t="s">
        <v>10192</v>
      </c>
      <c r="T4831" s="109">
        <v>42458</v>
      </c>
      <c r="U4831" s="141">
        <v>9324130</v>
      </c>
      <c r="V4831" s="109">
        <v>42458</v>
      </c>
      <c r="W4831" s="141">
        <v>9324130</v>
      </c>
      <c r="X4831" s="141">
        <v>0</v>
      </c>
      <c r="Y4831" s="141">
        <v>0</v>
      </c>
      <c r="Z4831" s="141">
        <v>0</v>
      </c>
      <c r="AA4831" s="114">
        <v>1132037</v>
      </c>
      <c r="AB4831" s="114">
        <f>230089+450974</f>
        <v>681063</v>
      </c>
      <c r="AC4831" s="132"/>
      <c r="AD4831" s="141">
        <v>184071</v>
      </c>
      <c r="AE4831" s="106">
        <v>0</v>
      </c>
      <c r="AF4831" s="106">
        <v>0</v>
      </c>
      <c r="AG4831" s="106">
        <v>0</v>
      </c>
      <c r="AH4831" s="141"/>
      <c r="AI4831" s="141"/>
      <c r="AJ4831" s="141"/>
      <c r="AK4831" s="141"/>
      <c r="AL4831" s="141"/>
      <c r="AM4831" s="141"/>
      <c r="AN4831" s="114">
        <f t="shared" si="150"/>
        <v>1997171</v>
      </c>
      <c r="AO4831" s="114">
        <f t="shared" si="151"/>
        <v>7326959</v>
      </c>
      <c r="AP4831" s="114"/>
      <c r="AQ4831" s="114"/>
      <c r="AR4831" s="114"/>
      <c r="AS4831" s="114"/>
      <c r="AT4831" s="191"/>
    </row>
    <row r="4832" spans="1:46" s="190" customFormat="1" ht="15" customHeight="1" x14ac:dyDescent="0.2">
      <c r="A4832" s="104"/>
      <c r="B4832" s="104">
        <f>VLOOKUP(BJB!$F$9:$F$5599,Ctrl!$B$4:$C$399,2,0)</f>
        <v>34</v>
      </c>
      <c r="C4832" s="104">
        <f>VLOOKUP(BJB!$G$9:$G$5599,Ctrl!$E$4:$F$399,2,0)</f>
        <v>1</v>
      </c>
      <c r="D4832" s="219">
        <v>1</v>
      </c>
      <c r="E4832" s="104" t="str">
        <f>VLOOKUP(BJB!$F$9:$F$5599,Ctrl!$B$4:$D$399,3,0)</f>
        <v>III</v>
      </c>
      <c r="F4832" s="256" t="s">
        <v>10546</v>
      </c>
      <c r="G4832" s="257" t="s">
        <v>4099</v>
      </c>
      <c r="H4832" s="258"/>
      <c r="I4832" s="259"/>
      <c r="J4832" s="912" t="s">
        <v>24618</v>
      </c>
      <c r="K4832" s="108" t="s">
        <v>11183</v>
      </c>
      <c r="L4832" s="104" t="s">
        <v>6477</v>
      </c>
      <c r="M4832" s="104" t="s">
        <v>5647</v>
      </c>
      <c r="N4832" s="120">
        <v>41416</v>
      </c>
      <c r="O4832" s="105">
        <v>250000000</v>
      </c>
      <c r="P4832" s="105" t="s">
        <v>17571</v>
      </c>
      <c r="Q4832" s="120">
        <v>42341</v>
      </c>
      <c r="R4832" s="105">
        <v>111852700</v>
      </c>
      <c r="S4832" s="146" t="s">
        <v>10192</v>
      </c>
      <c r="T4832" s="109">
        <v>42458</v>
      </c>
      <c r="U4832" s="141">
        <v>54701305</v>
      </c>
      <c r="V4832" s="109">
        <v>42458</v>
      </c>
      <c r="W4832" s="141">
        <v>54701305</v>
      </c>
      <c r="X4832" s="141">
        <v>0</v>
      </c>
      <c r="Y4832" s="141">
        <v>0</v>
      </c>
      <c r="Z4832" s="141">
        <v>0</v>
      </c>
      <c r="AA4832" s="114">
        <v>0</v>
      </c>
      <c r="AB4832" s="114"/>
      <c r="AC4832" s="132"/>
      <c r="AD4832" s="141"/>
      <c r="AE4832" s="106">
        <v>0</v>
      </c>
      <c r="AF4832" s="106">
        <v>0</v>
      </c>
      <c r="AG4832" s="106">
        <v>0</v>
      </c>
      <c r="AH4832" s="141"/>
      <c r="AI4832" s="141"/>
      <c r="AJ4832" s="141"/>
      <c r="AK4832" s="141"/>
      <c r="AL4832" s="141"/>
      <c r="AM4832" s="141"/>
      <c r="AN4832" s="114">
        <f t="shared" si="150"/>
        <v>0</v>
      </c>
      <c r="AO4832" s="114">
        <f t="shared" si="151"/>
        <v>54701305</v>
      </c>
      <c r="AP4832" s="114"/>
      <c r="AQ4832" s="114"/>
      <c r="AR4832" s="114"/>
      <c r="AS4832" s="114"/>
      <c r="AT4832" s="191"/>
    </row>
    <row r="4833" spans="1:46" s="190" customFormat="1" ht="15" customHeight="1" x14ac:dyDescent="0.2">
      <c r="A4833" s="104"/>
      <c r="B4833" s="104">
        <f>VLOOKUP(BJB!$F$9:$F$5599,Ctrl!$B$4:$C$399,2,0)</f>
        <v>15</v>
      </c>
      <c r="C4833" s="104">
        <f>VLOOKUP(BJB!$G$9:$G$5599,Ctrl!$E$4:$F$399,2,0)</f>
        <v>6</v>
      </c>
      <c r="D4833" s="219">
        <v>1</v>
      </c>
      <c r="E4833" s="104" t="str">
        <f>VLOOKUP(BJB!$F$9:$F$5599,Ctrl!$B$4:$D$399,3,0)</f>
        <v>I</v>
      </c>
      <c r="F4833" s="256" t="s">
        <v>10524</v>
      </c>
      <c r="G4833" s="257" t="s">
        <v>11162</v>
      </c>
      <c r="H4833" s="258"/>
      <c r="I4833" s="259"/>
      <c r="J4833" s="912" t="s">
        <v>24619</v>
      </c>
      <c r="K4833" s="108" t="s">
        <v>11164</v>
      </c>
      <c r="L4833" s="104" t="s">
        <v>6477</v>
      </c>
      <c r="M4833" s="104" t="s">
        <v>10154</v>
      </c>
      <c r="N4833" s="120">
        <v>41396</v>
      </c>
      <c r="O4833" s="105">
        <v>140000000</v>
      </c>
      <c r="P4833" s="105" t="s">
        <v>17572</v>
      </c>
      <c r="Q4833" s="120">
        <v>42222</v>
      </c>
      <c r="R4833" s="105">
        <v>111985485</v>
      </c>
      <c r="S4833" s="146" t="s">
        <v>10162</v>
      </c>
      <c r="T4833" s="109">
        <v>42426</v>
      </c>
      <c r="U4833" s="141">
        <v>74591221</v>
      </c>
      <c r="V4833" s="109">
        <v>42426</v>
      </c>
      <c r="W4833" s="141">
        <v>0</v>
      </c>
      <c r="X4833" s="141">
        <v>0</v>
      </c>
      <c r="Y4833" s="141">
        <v>0</v>
      </c>
      <c r="Z4833" s="141">
        <v>0</v>
      </c>
      <c r="AA4833" s="114">
        <v>0</v>
      </c>
      <c r="AB4833" s="114"/>
      <c r="AC4833" s="132"/>
      <c r="AD4833" s="141"/>
      <c r="AE4833" s="106">
        <v>0</v>
      </c>
      <c r="AF4833" s="106">
        <v>0</v>
      </c>
      <c r="AG4833" s="106">
        <v>0</v>
      </c>
      <c r="AH4833" s="141"/>
      <c r="AI4833" s="141"/>
      <c r="AJ4833" s="141"/>
      <c r="AK4833" s="141"/>
      <c r="AL4833" s="141"/>
      <c r="AM4833" s="141"/>
      <c r="AN4833" s="114">
        <f t="shared" si="150"/>
        <v>0</v>
      </c>
      <c r="AO4833" s="114">
        <f t="shared" si="151"/>
        <v>74591221</v>
      </c>
      <c r="AP4833" s="114"/>
      <c r="AQ4833" s="114"/>
      <c r="AR4833" s="114"/>
      <c r="AS4833" s="114"/>
      <c r="AT4833" s="191"/>
    </row>
    <row r="4834" spans="1:46" s="190" customFormat="1" ht="15" customHeight="1" x14ac:dyDescent="0.2">
      <c r="A4834" s="104"/>
      <c r="B4834" s="104">
        <f>VLOOKUP(BJB!$F$9:$F$5599,Ctrl!$B$4:$C$399,2,0)</f>
        <v>16</v>
      </c>
      <c r="C4834" s="104">
        <f>VLOOKUP(BJB!$G$9:$G$5599,Ctrl!$E$4:$F$399,2,0)</f>
        <v>9</v>
      </c>
      <c r="D4834" s="219">
        <v>1</v>
      </c>
      <c r="E4834" s="104" t="str">
        <f>VLOOKUP(BJB!$F$9:$F$5599,Ctrl!$B$4:$D$399,3,0)</f>
        <v>I</v>
      </c>
      <c r="F4834" s="139" t="s">
        <v>10525</v>
      </c>
      <c r="G4834" s="256" t="s">
        <v>10293</v>
      </c>
      <c r="H4834" s="258" t="s">
        <v>12685</v>
      </c>
      <c r="I4834" s="259"/>
      <c r="J4834" s="891" t="s">
        <v>18569</v>
      </c>
      <c r="K4834" s="108" t="s">
        <v>3706</v>
      </c>
      <c r="L4834" s="104" t="s">
        <v>6477</v>
      </c>
      <c r="M4834" s="104" t="s">
        <v>7292</v>
      </c>
      <c r="N4834" s="120">
        <v>41159</v>
      </c>
      <c r="O4834" s="105">
        <v>250000000</v>
      </c>
      <c r="P4834" s="105" t="s">
        <v>17573</v>
      </c>
      <c r="Q4834" s="120">
        <v>42311</v>
      </c>
      <c r="R4834" s="105">
        <v>440844247</v>
      </c>
      <c r="S4834" s="146" t="s">
        <v>10671</v>
      </c>
      <c r="T4834" s="109">
        <v>42548</v>
      </c>
      <c r="U4834" s="141">
        <v>175000000</v>
      </c>
      <c r="V4834" s="109">
        <v>42548</v>
      </c>
      <c r="W4834" s="141">
        <v>175000000</v>
      </c>
      <c r="X4834" s="141">
        <v>0</v>
      </c>
      <c r="Y4834" s="141">
        <v>0</v>
      </c>
      <c r="Z4834" s="141">
        <v>0</v>
      </c>
      <c r="AA4834" s="114">
        <v>700000</v>
      </c>
      <c r="AB4834" s="114">
        <v>343000</v>
      </c>
      <c r="AC4834" s="132"/>
      <c r="AD4834" s="141"/>
      <c r="AE4834" s="106">
        <v>0</v>
      </c>
      <c r="AF4834" s="106">
        <v>0</v>
      </c>
      <c r="AG4834" s="106">
        <v>0</v>
      </c>
      <c r="AH4834" s="141"/>
      <c r="AI4834" s="222"/>
      <c r="AJ4834" s="141"/>
      <c r="AK4834" s="141"/>
      <c r="AL4834" s="225"/>
      <c r="AM4834" s="141"/>
      <c r="AN4834" s="114">
        <f t="shared" si="150"/>
        <v>1043000</v>
      </c>
      <c r="AO4834" s="114">
        <f t="shared" si="151"/>
        <v>173957000</v>
      </c>
      <c r="AP4834" s="114"/>
      <c r="AQ4834" s="114"/>
      <c r="AR4834" s="114"/>
      <c r="AS4834" s="114"/>
      <c r="AT4834" s="191"/>
    </row>
    <row r="4835" spans="1:46" s="190" customFormat="1" ht="15" customHeight="1" x14ac:dyDescent="0.2">
      <c r="A4835" s="104"/>
      <c r="B4835" s="104">
        <f>VLOOKUP(BJB!$F$9:$F$5599,Ctrl!$B$4:$C$399,2,0)</f>
        <v>34</v>
      </c>
      <c r="C4835" s="104">
        <f>VLOOKUP(BJB!$G$9:$G$5599,Ctrl!$E$4:$F$399,2,0)</f>
        <v>0</v>
      </c>
      <c r="D4835" s="219">
        <v>1</v>
      </c>
      <c r="E4835" s="104" t="str">
        <f>VLOOKUP(BJB!$F$9:$F$5599,Ctrl!$B$4:$D$399,3,0)</f>
        <v>III</v>
      </c>
      <c r="F4835" s="256" t="s">
        <v>10546</v>
      </c>
      <c r="G4835" s="257" t="s">
        <v>7677</v>
      </c>
      <c r="H4835" s="258"/>
      <c r="I4835" s="259"/>
      <c r="J4835" s="912" t="s">
        <v>24620</v>
      </c>
      <c r="K4835" s="108" t="s">
        <v>11181</v>
      </c>
      <c r="L4835" s="104" t="s">
        <v>6477</v>
      </c>
      <c r="M4835" s="104" t="s">
        <v>5897</v>
      </c>
      <c r="N4835" s="120">
        <v>41400</v>
      </c>
      <c r="O4835" s="105">
        <v>20000000</v>
      </c>
      <c r="P4835" s="105" t="s">
        <v>17574</v>
      </c>
      <c r="Q4835" s="120">
        <v>42425</v>
      </c>
      <c r="R4835" s="105">
        <v>3440653</v>
      </c>
      <c r="S4835" s="146" t="s">
        <v>10192</v>
      </c>
      <c r="T4835" s="109">
        <v>42458</v>
      </c>
      <c r="U4835" s="141">
        <v>2196607</v>
      </c>
      <c r="V4835" s="109">
        <v>42458</v>
      </c>
      <c r="W4835" s="141">
        <v>2196607</v>
      </c>
      <c r="X4835" s="141">
        <v>0</v>
      </c>
      <c r="Y4835" s="141">
        <v>0</v>
      </c>
      <c r="Z4835" s="141">
        <v>0</v>
      </c>
      <c r="AA4835" s="114">
        <v>0</v>
      </c>
      <c r="AB4835" s="114"/>
      <c r="AC4835" s="132"/>
      <c r="AD4835" s="141"/>
      <c r="AE4835" s="106">
        <v>0</v>
      </c>
      <c r="AF4835" s="106">
        <v>0</v>
      </c>
      <c r="AG4835" s="106">
        <v>0</v>
      </c>
      <c r="AH4835" s="141"/>
      <c r="AI4835" s="141"/>
      <c r="AJ4835" s="141"/>
      <c r="AK4835" s="141"/>
      <c r="AL4835" s="141"/>
      <c r="AM4835" s="141"/>
      <c r="AN4835" s="114">
        <f t="shared" si="150"/>
        <v>0</v>
      </c>
      <c r="AO4835" s="114">
        <f t="shared" si="151"/>
        <v>2196607</v>
      </c>
      <c r="AP4835" s="114"/>
      <c r="AQ4835" s="114"/>
      <c r="AR4835" s="114"/>
      <c r="AS4835" s="114"/>
      <c r="AT4835" s="191"/>
    </row>
    <row r="4836" spans="1:46" s="191" customFormat="1" ht="15" customHeight="1" x14ac:dyDescent="0.2">
      <c r="A4836" s="104"/>
      <c r="B4836" s="104">
        <f>VLOOKUP(BJB!$F$9:$F$5599,Ctrl!$B$4:$C$399,2,0)</f>
        <v>35</v>
      </c>
      <c r="C4836" s="104">
        <f>VLOOKUP(BJB!$G$9:$G$5599,Ctrl!$E$4:$F$399,2,0)</f>
        <v>0</v>
      </c>
      <c r="D4836" s="219">
        <v>1</v>
      </c>
      <c r="E4836" s="104" t="str">
        <f>VLOOKUP(BJB!$F$9:$F$5599,Ctrl!$B$4:$D$399,3,0)</f>
        <v>III</v>
      </c>
      <c r="F4836" s="841" t="s">
        <v>9732</v>
      </c>
      <c r="G4836" s="842" t="s">
        <v>7664</v>
      </c>
      <c r="H4836" s="258"/>
      <c r="I4836" s="259"/>
      <c r="J4836" s="912" t="s">
        <v>24621</v>
      </c>
      <c r="K4836" s="108" t="s">
        <v>11203</v>
      </c>
      <c r="L4836" s="104" t="s">
        <v>6477</v>
      </c>
      <c r="M4836" s="104" t="s">
        <v>6035</v>
      </c>
      <c r="N4836" s="120">
        <v>41430</v>
      </c>
      <c r="O4836" s="105">
        <v>250000000</v>
      </c>
      <c r="P4836" s="105" t="s">
        <v>17575</v>
      </c>
      <c r="Q4836" s="120">
        <v>42158</v>
      </c>
      <c r="R4836" s="105">
        <v>380709937</v>
      </c>
      <c r="S4836" s="146" t="s">
        <v>10413</v>
      </c>
      <c r="T4836" s="109">
        <v>42486</v>
      </c>
      <c r="U4836" s="141">
        <v>175000000</v>
      </c>
      <c r="V4836" s="109">
        <v>42486</v>
      </c>
      <c r="W4836" s="141">
        <v>175000000</v>
      </c>
      <c r="X4836" s="141">
        <v>0</v>
      </c>
      <c r="Y4836" s="141">
        <v>0</v>
      </c>
      <c r="Z4836" s="141">
        <v>0</v>
      </c>
      <c r="AA4836" s="114">
        <v>0</v>
      </c>
      <c r="AB4836" s="114"/>
      <c r="AC4836" s="132"/>
      <c r="AD4836" s="141"/>
      <c r="AE4836" s="106">
        <v>0</v>
      </c>
      <c r="AF4836" s="106">
        <v>0</v>
      </c>
      <c r="AG4836" s="106">
        <v>0</v>
      </c>
      <c r="AH4836" s="141"/>
      <c r="AI4836" s="141"/>
      <c r="AJ4836" s="141"/>
      <c r="AK4836" s="141"/>
      <c r="AL4836" s="141"/>
      <c r="AM4836" s="141"/>
      <c r="AN4836" s="114">
        <f t="shared" si="150"/>
        <v>0</v>
      </c>
      <c r="AO4836" s="114">
        <f t="shared" si="151"/>
        <v>175000000</v>
      </c>
      <c r="AP4836" s="114"/>
      <c r="AQ4836" s="114"/>
      <c r="AR4836" s="114"/>
      <c r="AS4836" s="114"/>
    </row>
    <row r="4837" spans="1:46" s="190" customFormat="1" ht="15" customHeight="1" x14ac:dyDescent="0.2">
      <c r="A4837" s="104"/>
      <c r="B4837" s="104">
        <f>VLOOKUP(BJB!$F$9:$F$5599,Ctrl!$B$4:$C$399,2,0)</f>
        <v>34</v>
      </c>
      <c r="C4837" s="104">
        <f>VLOOKUP(BJB!$G$9:$G$5599,Ctrl!$E$4:$F$399,2,0)</f>
        <v>3</v>
      </c>
      <c r="D4837" s="219">
        <v>1</v>
      </c>
      <c r="E4837" s="104" t="str">
        <f>VLOOKUP(BJB!$F$9:$F$5599,Ctrl!$B$4:$D$399,3,0)</f>
        <v>III</v>
      </c>
      <c r="F4837" s="256" t="s">
        <v>10546</v>
      </c>
      <c r="G4837" s="257" t="s">
        <v>6580</v>
      </c>
      <c r="H4837" s="258" t="s">
        <v>13203</v>
      </c>
      <c r="I4837" s="259"/>
      <c r="J4837" s="891" t="s">
        <v>18570</v>
      </c>
      <c r="K4837" s="267" t="s">
        <v>2593</v>
      </c>
      <c r="L4837" s="104" t="s">
        <v>6477</v>
      </c>
      <c r="M4837" s="104" t="s">
        <v>6479</v>
      </c>
      <c r="N4837" s="120">
        <v>41396</v>
      </c>
      <c r="O4837" s="105">
        <v>130000000</v>
      </c>
      <c r="P4837" s="105"/>
      <c r="Q4837" s="120"/>
      <c r="R4837" s="105"/>
      <c r="S4837" s="146" t="s">
        <v>10463</v>
      </c>
      <c r="T4837" s="109">
        <v>42520</v>
      </c>
      <c r="U4837" s="141">
        <v>77766285</v>
      </c>
      <c r="V4837" s="109"/>
      <c r="W4837" s="141"/>
      <c r="X4837" s="141"/>
      <c r="Y4837" s="141"/>
      <c r="Z4837" s="141"/>
      <c r="AA4837" s="114">
        <v>916500</v>
      </c>
      <c r="AB4837" s="114">
        <v>1391200</v>
      </c>
      <c r="AC4837" s="132">
        <v>2820000</v>
      </c>
      <c r="AD4837" s="141">
        <v>921200</v>
      </c>
      <c r="AE4837" s="106">
        <v>0</v>
      </c>
      <c r="AF4837" s="106">
        <v>925900</v>
      </c>
      <c r="AG4837" s="106">
        <v>893000</v>
      </c>
      <c r="AH4837" s="141"/>
      <c r="AI4837" s="141"/>
      <c r="AJ4837" s="141"/>
      <c r="AK4837" s="141"/>
      <c r="AL4837" s="141"/>
      <c r="AM4837" s="141"/>
      <c r="AN4837" s="114">
        <f t="shared" si="150"/>
        <v>7867800</v>
      </c>
      <c r="AO4837" s="114">
        <f t="shared" si="151"/>
        <v>69898485</v>
      </c>
      <c r="AP4837" s="114"/>
      <c r="AQ4837" s="114"/>
      <c r="AR4837" s="114"/>
      <c r="AS4837" s="114"/>
      <c r="AT4837" s="191"/>
    </row>
    <row r="4838" spans="1:46" s="191" customFormat="1" ht="15" customHeight="1" x14ac:dyDescent="0.2">
      <c r="A4838" s="104"/>
      <c r="B4838" s="104">
        <f>VLOOKUP(BJB!$F$9:$F$5599,Ctrl!$B$4:$C$399,2,0)</f>
        <v>34</v>
      </c>
      <c r="C4838" s="104">
        <f>VLOOKUP(BJB!$G$9:$G$5599,Ctrl!$E$4:$F$399,2,0)</f>
        <v>3</v>
      </c>
      <c r="D4838" s="219">
        <v>1</v>
      </c>
      <c r="E4838" s="104" t="str">
        <f>VLOOKUP(BJB!$F$9:$F$5599,Ctrl!$B$4:$D$399,3,0)</f>
        <v>III</v>
      </c>
      <c r="F4838" s="256" t="s">
        <v>10546</v>
      </c>
      <c r="G4838" s="257" t="s">
        <v>6580</v>
      </c>
      <c r="H4838" s="258"/>
      <c r="I4838" s="259"/>
      <c r="J4838" s="912"/>
      <c r="K4838" s="267" t="s">
        <v>11235</v>
      </c>
      <c r="L4838" s="104" t="s">
        <v>6477</v>
      </c>
      <c r="M4838" s="104" t="s">
        <v>6479</v>
      </c>
      <c r="N4838" s="120">
        <v>41396</v>
      </c>
      <c r="O4838" s="105">
        <v>250000000</v>
      </c>
      <c r="P4838" s="105"/>
      <c r="Q4838" s="120"/>
      <c r="R4838" s="105"/>
      <c r="S4838" s="146" t="s">
        <v>10463</v>
      </c>
      <c r="T4838" s="109">
        <v>42520</v>
      </c>
      <c r="U4838" s="141">
        <v>129236275</v>
      </c>
      <c r="V4838" s="109"/>
      <c r="W4838" s="141"/>
      <c r="X4838" s="141"/>
      <c r="Y4838" s="141"/>
      <c r="Z4838" s="141"/>
      <c r="AA4838" s="114">
        <v>0</v>
      </c>
      <c r="AB4838" s="114"/>
      <c r="AC4838" s="132"/>
      <c r="AD4838" s="141"/>
      <c r="AE4838" s="106">
        <v>0</v>
      </c>
      <c r="AF4838" s="106">
        <v>0</v>
      </c>
      <c r="AG4838" s="106">
        <v>0</v>
      </c>
      <c r="AH4838" s="141"/>
      <c r="AI4838" s="141"/>
      <c r="AJ4838" s="141"/>
      <c r="AK4838" s="141"/>
      <c r="AL4838" s="141"/>
      <c r="AM4838" s="141"/>
      <c r="AN4838" s="114">
        <f t="shared" si="150"/>
        <v>0</v>
      </c>
      <c r="AO4838" s="114">
        <f t="shared" si="151"/>
        <v>129236275</v>
      </c>
      <c r="AP4838" s="114"/>
      <c r="AQ4838" s="114"/>
      <c r="AR4838" s="114"/>
      <c r="AS4838" s="114"/>
    </row>
    <row r="4839" spans="1:46" s="190" customFormat="1" ht="15" customHeight="1" x14ac:dyDescent="0.2">
      <c r="A4839" s="104"/>
      <c r="B4839" s="104">
        <f>VLOOKUP(BJB!$F$9:$F$5599,Ctrl!$B$4:$C$399,2,0)</f>
        <v>35</v>
      </c>
      <c r="C4839" s="104">
        <f>VLOOKUP(BJB!$G$9:$G$5599,Ctrl!$E$4:$F$399,2,0)</f>
        <v>6</v>
      </c>
      <c r="D4839" s="219">
        <v>1</v>
      </c>
      <c r="E4839" s="104" t="str">
        <f>VLOOKUP(BJB!$F$9:$F$5599,Ctrl!$B$4:$D$399,3,0)</f>
        <v>III</v>
      </c>
      <c r="F4839" s="841" t="s">
        <v>9732</v>
      </c>
      <c r="G4839" s="842" t="s">
        <v>4676</v>
      </c>
      <c r="H4839" s="258"/>
      <c r="I4839" s="259"/>
      <c r="J4839" s="912" t="s">
        <v>24622</v>
      </c>
      <c r="K4839" s="108" t="s">
        <v>841</v>
      </c>
      <c r="L4839" s="104" t="s">
        <v>6477</v>
      </c>
      <c r="M4839" s="104" t="s">
        <v>5685</v>
      </c>
      <c r="N4839" s="120">
        <v>41052</v>
      </c>
      <c r="O4839" s="105">
        <v>60000000</v>
      </c>
      <c r="P4839" s="105" t="s">
        <v>17576</v>
      </c>
      <c r="Q4839" s="120">
        <v>42258</v>
      </c>
      <c r="R4839" s="105">
        <v>4829660</v>
      </c>
      <c r="S4839" s="146" t="s">
        <v>10164</v>
      </c>
      <c r="T4839" s="109">
        <v>42426</v>
      </c>
      <c r="U4839" s="141">
        <v>3380762</v>
      </c>
      <c r="V4839" s="109">
        <v>42426</v>
      </c>
      <c r="W4839" s="141">
        <v>0</v>
      </c>
      <c r="X4839" s="141">
        <v>0</v>
      </c>
      <c r="Y4839" s="141">
        <v>0</v>
      </c>
      <c r="Z4839" s="141">
        <v>0</v>
      </c>
      <c r="AA4839" s="114">
        <v>0</v>
      </c>
      <c r="AB4839" s="114"/>
      <c r="AC4839" s="132"/>
      <c r="AD4839" s="141"/>
      <c r="AE4839" s="106">
        <v>0</v>
      </c>
      <c r="AF4839" s="106">
        <v>0</v>
      </c>
      <c r="AG4839" s="106">
        <v>0</v>
      </c>
      <c r="AH4839" s="141"/>
      <c r="AI4839" s="141"/>
      <c r="AJ4839" s="141"/>
      <c r="AK4839" s="141"/>
      <c r="AL4839" s="141"/>
      <c r="AM4839" s="141"/>
      <c r="AN4839" s="114">
        <f t="shared" si="150"/>
        <v>0</v>
      </c>
      <c r="AO4839" s="114">
        <f t="shared" si="151"/>
        <v>3380762</v>
      </c>
      <c r="AP4839" s="114"/>
      <c r="AQ4839" s="114"/>
      <c r="AR4839" s="114"/>
      <c r="AS4839" s="114"/>
    </row>
    <row r="4840" spans="1:46" s="190" customFormat="1" ht="15" customHeight="1" x14ac:dyDescent="0.2">
      <c r="A4840" s="104"/>
      <c r="B4840" s="104">
        <f>VLOOKUP(BJB!$F$9:$F$5599,Ctrl!$B$4:$C$399,2,0)</f>
        <v>35</v>
      </c>
      <c r="C4840" s="104">
        <f>VLOOKUP(BJB!$G$9:$G$5599,Ctrl!$E$4:$F$399,2,0)</f>
        <v>1</v>
      </c>
      <c r="D4840" s="219">
        <v>1</v>
      </c>
      <c r="E4840" s="104" t="str">
        <f>VLOOKUP(BJB!$F$9:$F$5599,Ctrl!$B$4:$D$399,3,0)</f>
        <v>III</v>
      </c>
      <c r="F4840" s="841" t="s">
        <v>9732</v>
      </c>
      <c r="G4840" s="842" t="s">
        <v>4804</v>
      </c>
      <c r="H4840" s="258"/>
      <c r="I4840" s="259"/>
      <c r="J4840" s="912" t="s">
        <v>24623</v>
      </c>
      <c r="K4840" s="108" t="s">
        <v>3208</v>
      </c>
      <c r="L4840" s="104" t="s">
        <v>6477</v>
      </c>
      <c r="M4840" s="104" t="s">
        <v>10158</v>
      </c>
      <c r="N4840" s="120">
        <v>41467</v>
      </c>
      <c r="O4840" s="105">
        <v>60000000</v>
      </c>
      <c r="P4840" s="105" t="s">
        <v>17577</v>
      </c>
      <c r="Q4840" s="120">
        <v>42144</v>
      </c>
      <c r="R4840" s="105">
        <v>59459196</v>
      </c>
      <c r="S4840" s="146" t="s">
        <v>10169</v>
      </c>
      <c r="T4840" s="109">
        <v>42410</v>
      </c>
      <c r="U4840" s="141">
        <v>31574318</v>
      </c>
      <c r="V4840" s="109">
        <v>42410</v>
      </c>
      <c r="W4840" s="141">
        <v>31574318</v>
      </c>
      <c r="X4840" s="141">
        <v>0</v>
      </c>
      <c r="Y4840" s="141">
        <v>0</v>
      </c>
      <c r="Z4840" s="141">
        <v>0</v>
      </c>
      <c r="AA4840" s="114">
        <v>0</v>
      </c>
      <c r="AB4840" s="114"/>
      <c r="AC4840" s="132"/>
      <c r="AD4840" s="141"/>
      <c r="AE4840" s="106">
        <v>0</v>
      </c>
      <c r="AF4840" s="106">
        <v>0</v>
      </c>
      <c r="AG4840" s="106">
        <v>0</v>
      </c>
      <c r="AH4840" s="141"/>
      <c r="AI4840" s="141"/>
      <c r="AJ4840" s="141"/>
      <c r="AK4840" s="141"/>
      <c r="AL4840" s="141"/>
      <c r="AM4840" s="141"/>
      <c r="AN4840" s="114">
        <f t="shared" si="150"/>
        <v>0</v>
      </c>
      <c r="AO4840" s="114">
        <f t="shared" si="151"/>
        <v>31574318</v>
      </c>
      <c r="AP4840" s="114"/>
      <c r="AQ4840" s="114"/>
      <c r="AR4840" s="114"/>
      <c r="AS4840" s="114"/>
    </row>
    <row r="4841" spans="1:46" s="190" customFormat="1" ht="15" customHeight="1" x14ac:dyDescent="0.2">
      <c r="A4841" s="104"/>
      <c r="B4841" s="104">
        <f>VLOOKUP(BJB!$F$9:$F$5599,Ctrl!$B$4:$C$399,2,0)</f>
        <v>35</v>
      </c>
      <c r="C4841" s="104">
        <f>VLOOKUP(BJB!$G$9:$G$5599,Ctrl!$E$4:$F$399,2,0)</f>
        <v>6</v>
      </c>
      <c r="D4841" s="219">
        <v>1</v>
      </c>
      <c r="E4841" s="104" t="str">
        <f>VLOOKUP(BJB!$F$9:$F$5599,Ctrl!$B$4:$D$399,3,0)</f>
        <v>III</v>
      </c>
      <c r="F4841" s="841" t="s">
        <v>9732</v>
      </c>
      <c r="G4841" s="842" t="s">
        <v>4676</v>
      </c>
      <c r="H4841" s="258"/>
      <c r="I4841" s="259"/>
      <c r="J4841" s="912" t="s">
        <v>24624</v>
      </c>
      <c r="K4841" s="108" t="s">
        <v>11177</v>
      </c>
      <c r="L4841" s="104" t="s">
        <v>6477</v>
      </c>
      <c r="M4841" s="104" t="s">
        <v>4884</v>
      </c>
      <c r="N4841" s="120">
        <v>41253</v>
      </c>
      <c r="O4841" s="105">
        <v>180000000</v>
      </c>
      <c r="P4841" s="105" t="s">
        <v>17578</v>
      </c>
      <c r="Q4841" s="120">
        <v>42251</v>
      </c>
      <c r="R4841" s="105">
        <v>139706996</v>
      </c>
      <c r="S4841" s="146" t="s">
        <v>10190</v>
      </c>
      <c r="T4841" s="109">
        <v>42458</v>
      </c>
      <c r="U4841" s="141">
        <v>73901741</v>
      </c>
      <c r="V4841" s="109">
        <v>42458</v>
      </c>
      <c r="W4841" s="141">
        <v>73901741</v>
      </c>
      <c r="X4841" s="141">
        <v>0</v>
      </c>
      <c r="Y4841" s="141">
        <v>0</v>
      </c>
      <c r="Z4841" s="141">
        <v>0</v>
      </c>
      <c r="AA4841" s="114">
        <v>0</v>
      </c>
      <c r="AB4841" s="114"/>
      <c r="AC4841" s="132"/>
      <c r="AD4841" s="141"/>
      <c r="AE4841" s="106">
        <v>0</v>
      </c>
      <c r="AF4841" s="106">
        <v>0</v>
      </c>
      <c r="AG4841" s="106">
        <v>0</v>
      </c>
      <c r="AH4841" s="141"/>
      <c r="AI4841" s="141"/>
      <c r="AJ4841" s="141"/>
      <c r="AK4841" s="141"/>
      <c r="AL4841" s="141"/>
      <c r="AM4841" s="141"/>
      <c r="AN4841" s="114">
        <f t="shared" si="150"/>
        <v>0</v>
      </c>
      <c r="AO4841" s="114">
        <f t="shared" si="151"/>
        <v>73901741</v>
      </c>
      <c r="AP4841" s="114"/>
      <c r="AQ4841" s="114"/>
      <c r="AR4841" s="114"/>
      <c r="AS4841" s="114"/>
    </row>
    <row r="4842" spans="1:46" s="190" customFormat="1" ht="15" customHeight="1" x14ac:dyDescent="0.2">
      <c r="A4842" s="104"/>
      <c r="B4842" s="104">
        <f>VLOOKUP(BJB!$F$9:$F$5599,Ctrl!$B$4:$C$399,2,0)</f>
        <v>35</v>
      </c>
      <c r="C4842" s="104">
        <f>VLOOKUP(BJB!$G$9:$G$5599,Ctrl!$E$4:$F$399,2,0)</f>
        <v>3</v>
      </c>
      <c r="D4842" s="219">
        <v>1</v>
      </c>
      <c r="E4842" s="104" t="str">
        <f>VLOOKUP(BJB!$F$9:$F$5599,Ctrl!$B$4:$D$399,3,0)</f>
        <v>III</v>
      </c>
      <c r="F4842" s="841" t="s">
        <v>9732</v>
      </c>
      <c r="G4842" s="842" t="s">
        <v>7599</v>
      </c>
      <c r="H4842" s="258"/>
      <c r="I4842" s="259"/>
      <c r="J4842" s="912" t="s">
        <v>24625</v>
      </c>
      <c r="K4842" s="108" t="s">
        <v>11178</v>
      </c>
      <c r="L4842" s="104" t="s">
        <v>6477</v>
      </c>
      <c r="M4842" s="104" t="s">
        <v>5782</v>
      </c>
      <c r="N4842" s="120">
        <v>41393</v>
      </c>
      <c r="O4842" s="105">
        <v>40000000</v>
      </c>
      <c r="P4842" s="105" t="s">
        <v>17579</v>
      </c>
      <c r="Q4842" s="120">
        <v>42222</v>
      </c>
      <c r="R4842" s="105">
        <v>41890795</v>
      </c>
      <c r="S4842" s="146" t="s">
        <v>10190</v>
      </c>
      <c r="T4842" s="109">
        <v>42458</v>
      </c>
      <c r="U4842" s="141">
        <v>22767116</v>
      </c>
      <c r="V4842" s="109">
        <v>42458</v>
      </c>
      <c r="W4842" s="141">
        <v>22767116</v>
      </c>
      <c r="X4842" s="141">
        <v>0</v>
      </c>
      <c r="Y4842" s="141">
        <v>0</v>
      </c>
      <c r="Z4842" s="141">
        <v>0</v>
      </c>
      <c r="AA4842" s="114">
        <v>0</v>
      </c>
      <c r="AB4842" s="114"/>
      <c r="AC4842" s="132"/>
      <c r="AD4842" s="141"/>
      <c r="AE4842" s="106">
        <v>0</v>
      </c>
      <c r="AF4842" s="106">
        <v>0</v>
      </c>
      <c r="AG4842" s="106">
        <v>0</v>
      </c>
      <c r="AH4842" s="141"/>
      <c r="AI4842" s="141"/>
      <c r="AJ4842" s="141"/>
      <c r="AK4842" s="141"/>
      <c r="AL4842" s="141"/>
      <c r="AM4842" s="141"/>
      <c r="AN4842" s="114">
        <f t="shared" si="150"/>
        <v>0</v>
      </c>
      <c r="AO4842" s="114">
        <f t="shared" si="151"/>
        <v>22767116</v>
      </c>
      <c r="AP4842" s="114"/>
      <c r="AQ4842" s="114"/>
      <c r="AR4842" s="114"/>
      <c r="AS4842" s="114"/>
    </row>
    <row r="4843" spans="1:46" s="190" customFormat="1" ht="15" customHeight="1" x14ac:dyDescent="0.2">
      <c r="A4843" s="104"/>
      <c r="B4843" s="104">
        <f>VLOOKUP(BJB!$F$9:$F$5599,Ctrl!$B$4:$C$399,2,0)</f>
        <v>34</v>
      </c>
      <c r="C4843" s="104">
        <f>VLOOKUP(BJB!$G$9:$G$5599,Ctrl!$E$4:$F$399,2,0)</f>
        <v>3</v>
      </c>
      <c r="D4843" s="219">
        <v>1</v>
      </c>
      <c r="E4843" s="104" t="str">
        <f>VLOOKUP(BJB!$F$9:$F$5599,Ctrl!$B$4:$D$399,3,0)</f>
        <v>III</v>
      </c>
      <c r="F4843" s="256" t="s">
        <v>10546</v>
      </c>
      <c r="G4843" s="257" t="s">
        <v>6580</v>
      </c>
      <c r="H4843" s="258"/>
      <c r="I4843" s="259"/>
      <c r="J4843" s="912"/>
      <c r="K4843" s="267" t="s">
        <v>2593</v>
      </c>
      <c r="L4843" s="104" t="s">
        <v>6477</v>
      </c>
      <c r="M4843" s="104" t="s">
        <v>6479</v>
      </c>
      <c r="N4843" s="120">
        <v>41396</v>
      </c>
      <c r="O4843" s="105">
        <v>130000000</v>
      </c>
      <c r="P4843" s="105"/>
      <c r="Q4843" s="120"/>
      <c r="R4843" s="105"/>
      <c r="S4843" s="146" t="s">
        <v>10463</v>
      </c>
      <c r="T4843" s="109">
        <v>42520</v>
      </c>
      <c r="U4843" s="141">
        <v>77766285</v>
      </c>
      <c r="V4843" s="109"/>
      <c r="W4843" s="141"/>
      <c r="X4843" s="141"/>
      <c r="Y4843" s="141"/>
      <c r="Z4843" s="141"/>
      <c r="AA4843" s="114">
        <v>0</v>
      </c>
      <c r="AB4843" s="114"/>
      <c r="AC4843" s="132"/>
      <c r="AD4843" s="141"/>
      <c r="AE4843" s="106">
        <v>0</v>
      </c>
      <c r="AF4843" s="106">
        <v>0</v>
      </c>
      <c r="AG4843" s="106">
        <v>0</v>
      </c>
      <c r="AH4843" s="141"/>
      <c r="AI4843" s="141"/>
      <c r="AJ4843" s="141"/>
      <c r="AK4843" s="141"/>
      <c r="AL4843" s="141"/>
      <c r="AM4843" s="141"/>
      <c r="AN4843" s="114">
        <f t="shared" si="150"/>
        <v>0</v>
      </c>
      <c r="AO4843" s="114">
        <f t="shared" si="151"/>
        <v>77766285</v>
      </c>
      <c r="AP4843" s="114"/>
      <c r="AQ4843" s="114"/>
      <c r="AR4843" s="114"/>
      <c r="AS4843" s="114"/>
    </row>
    <row r="4844" spans="1:46" s="191" customFormat="1" ht="15" customHeight="1" x14ac:dyDescent="0.2">
      <c r="A4844" s="104"/>
      <c r="B4844" s="104">
        <f>VLOOKUP(BJB!$F$9:$F$5599,Ctrl!$B$4:$C$399,2,0)</f>
        <v>35</v>
      </c>
      <c r="C4844" s="104">
        <f>VLOOKUP(BJB!$G$9:$G$5599,Ctrl!$E$4:$F$399,2,0)</f>
        <v>3</v>
      </c>
      <c r="D4844" s="219">
        <v>1</v>
      </c>
      <c r="E4844" s="104" t="str">
        <f>VLOOKUP(BJB!$F$9:$F$5599,Ctrl!$B$4:$D$399,3,0)</f>
        <v>III</v>
      </c>
      <c r="F4844" s="841" t="s">
        <v>9732</v>
      </c>
      <c r="G4844" s="842" t="s">
        <v>7599</v>
      </c>
      <c r="H4844" s="258"/>
      <c r="I4844" s="259"/>
      <c r="J4844" s="912" t="s">
        <v>24626</v>
      </c>
      <c r="K4844" s="108" t="s">
        <v>11204</v>
      </c>
      <c r="L4844" s="104" t="s">
        <v>6477</v>
      </c>
      <c r="M4844" s="104" t="s">
        <v>5782</v>
      </c>
      <c r="N4844" s="120">
        <v>41393</v>
      </c>
      <c r="O4844" s="105">
        <v>100000000</v>
      </c>
      <c r="P4844" s="105" t="s">
        <v>17580</v>
      </c>
      <c r="Q4844" s="120">
        <v>42159</v>
      </c>
      <c r="R4844" s="105">
        <v>97111612</v>
      </c>
      <c r="S4844" s="146" t="s">
        <v>10413</v>
      </c>
      <c r="T4844" s="109">
        <v>42486</v>
      </c>
      <c r="U4844" s="141">
        <v>54442498</v>
      </c>
      <c r="V4844" s="109">
        <v>42486</v>
      </c>
      <c r="W4844" s="141">
        <v>54442498</v>
      </c>
      <c r="X4844" s="141">
        <v>0</v>
      </c>
      <c r="Y4844" s="141">
        <v>0</v>
      </c>
      <c r="Z4844" s="141">
        <v>0</v>
      </c>
      <c r="AA4844" s="114">
        <v>0</v>
      </c>
      <c r="AB4844" s="114"/>
      <c r="AC4844" s="132"/>
      <c r="AD4844" s="141"/>
      <c r="AE4844" s="106">
        <v>0</v>
      </c>
      <c r="AF4844" s="106">
        <v>0</v>
      </c>
      <c r="AG4844" s="106">
        <v>0</v>
      </c>
      <c r="AH4844" s="141"/>
      <c r="AI4844" s="141"/>
      <c r="AJ4844" s="141"/>
      <c r="AK4844" s="141"/>
      <c r="AL4844" s="141"/>
      <c r="AM4844" s="141"/>
      <c r="AN4844" s="114">
        <f t="shared" si="150"/>
        <v>0</v>
      </c>
      <c r="AO4844" s="114">
        <f t="shared" si="151"/>
        <v>54442498</v>
      </c>
      <c r="AP4844" s="114"/>
      <c r="AQ4844" s="114"/>
      <c r="AR4844" s="114"/>
      <c r="AS4844" s="114"/>
      <c r="AT4844" s="190"/>
    </row>
    <row r="4845" spans="1:46" s="190" customFormat="1" ht="15" customHeight="1" x14ac:dyDescent="0.2">
      <c r="A4845" s="104"/>
      <c r="B4845" s="104">
        <f>VLOOKUP(BJB!$F$9:$F$5599,Ctrl!$B$4:$C$399,2,0)</f>
        <v>34</v>
      </c>
      <c r="C4845" s="104">
        <f>VLOOKUP(BJB!$G$9:$G$5599,Ctrl!$E$4:$F$399,2,0)</f>
        <v>3</v>
      </c>
      <c r="D4845" s="219">
        <v>1</v>
      </c>
      <c r="E4845" s="104" t="str">
        <f>VLOOKUP(BJB!$F$9:$F$5599,Ctrl!$B$4:$D$399,3,0)</f>
        <v>III</v>
      </c>
      <c r="F4845" s="256" t="s">
        <v>10546</v>
      </c>
      <c r="G4845" s="257" t="s">
        <v>6580</v>
      </c>
      <c r="H4845" s="258"/>
      <c r="I4845" s="259"/>
      <c r="J4845" s="912"/>
      <c r="K4845" s="267" t="s">
        <v>11235</v>
      </c>
      <c r="L4845" s="104" t="s">
        <v>6477</v>
      </c>
      <c r="M4845" s="104" t="s">
        <v>6479</v>
      </c>
      <c r="N4845" s="120">
        <v>41396</v>
      </c>
      <c r="O4845" s="105">
        <v>250000000</v>
      </c>
      <c r="P4845" s="105"/>
      <c r="Q4845" s="120"/>
      <c r="R4845" s="105"/>
      <c r="S4845" s="146" t="s">
        <v>10463</v>
      </c>
      <c r="T4845" s="109">
        <v>42520</v>
      </c>
      <c r="U4845" s="141">
        <v>129236275</v>
      </c>
      <c r="V4845" s="109"/>
      <c r="W4845" s="141"/>
      <c r="X4845" s="141"/>
      <c r="Y4845" s="141"/>
      <c r="Z4845" s="141"/>
      <c r="AA4845" s="114">
        <v>0</v>
      </c>
      <c r="AB4845" s="114"/>
      <c r="AC4845" s="132"/>
      <c r="AD4845" s="141"/>
      <c r="AE4845" s="106">
        <v>0</v>
      </c>
      <c r="AF4845" s="106">
        <v>0</v>
      </c>
      <c r="AG4845" s="106">
        <v>0</v>
      </c>
      <c r="AH4845" s="141"/>
      <c r="AI4845" s="141"/>
      <c r="AJ4845" s="141"/>
      <c r="AK4845" s="141"/>
      <c r="AL4845" s="141"/>
      <c r="AM4845" s="141"/>
      <c r="AN4845" s="114">
        <f t="shared" si="150"/>
        <v>0</v>
      </c>
      <c r="AO4845" s="114">
        <f t="shared" si="151"/>
        <v>129236275</v>
      </c>
      <c r="AP4845" s="114"/>
      <c r="AQ4845" s="114"/>
      <c r="AR4845" s="114"/>
      <c r="AS4845" s="114"/>
    </row>
    <row r="4846" spans="1:46" s="190" customFormat="1" ht="15" customHeight="1" x14ac:dyDescent="0.2">
      <c r="A4846" s="104"/>
      <c r="B4846" s="104">
        <f>VLOOKUP(BJB!$F$9:$F$5599,Ctrl!$B$4:$C$399,2,0)</f>
        <v>35</v>
      </c>
      <c r="C4846" s="104">
        <f>VLOOKUP(BJB!$G$9:$G$5599,Ctrl!$E$4:$F$399,2,0)</f>
        <v>6</v>
      </c>
      <c r="D4846" s="219">
        <v>1</v>
      </c>
      <c r="E4846" s="104" t="str">
        <f>VLOOKUP(BJB!$F$9:$F$5599,Ctrl!$B$4:$D$399,3,0)</f>
        <v>III</v>
      </c>
      <c r="F4846" s="841" t="s">
        <v>9732</v>
      </c>
      <c r="G4846" s="842" t="s">
        <v>4676</v>
      </c>
      <c r="H4846" s="258"/>
      <c r="I4846" s="259"/>
      <c r="J4846" s="912" t="s">
        <v>24627</v>
      </c>
      <c r="K4846" s="108" t="s">
        <v>59</v>
      </c>
      <c r="L4846" s="104" t="s">
        <v>6477</v>
      </c>
      <c r="M4846" s="104" t="s">
        <v>6156</v>
      </c>
      <c r="N4846" s="120">
        <v>41414</v>
      </c>
      <c r="O4846" s="105">
        <v>150000000</v>
      </c>
      <c r="P4846" s="105" t="s">
        <v>17581</v>
      </c>
      <c r="Q4846" s="120">
        <v>42103</v>
      </c>
      <c r="R4846" s="105">
        <v>182132788</v>
      </c>
      <c r="S4846" s="146" t="s">
        <v>6222</v>
      </c>
      <c r="T4846" s="109" t="s">
        <v>6222</v>
      </c>
      <c r="U4846" s="141">
        <v>97384694</v>
      </c>
      <c r="V4846" s="109">
        <v>42461</v>
      </c>
      <c r="W4846" s="141">
        <v>97384694</v>
      </c>
      <c r="X4846" s="141">
        <v>0</v>
      </c>
      <c r="Y4846" s="141">
        <v>0</v>
      </c>
      <c r="Z4846" s="141">
        <v>0</v>
      </c>
      <c r="AA4846" s="114">
        <v>0</v>
      </c>
      <c r="AB4846" s="114"/>
      <c r="AC4846" s="132"/>
      <c r="AD4846" s="141"/>
      <c r="AE4846" s="106">
        <v>0</v>
      </c>
      <c r="AF4846" s="106">
        <v>0</v>
      </c>
      <c r="AG4846" s="106">
        <v>0</v>
      </c>
      <c r="AH4846" s="141"/>
      <c r="AI4846" s="141"/>
      <c r="AJ4846" s="141"/>
      <c r="AK4846" s="141"/>
      <c r="AL4846" s="141"/>
      <c r="AM4846" s="141"/>
      <c r="AN4846" s="114">
        <f t="shared" si="150"/>
        <v>0</v>
      </c>
      <c r="AO4846" s="114">
        <f t="shared" si="151"/>
        <v>97384694</v>
      </c>
      <c r="AP4846" s="114"/>
      <c r="AQ4846" s="114"/>
      <c r="AR4846" s="114"/>
      <c r="AS4846" s="114"/>
    </row>
    <row r="4847" spans="1:46" s="190" customFormat="1" ht="15" customHeight="1" x14ac:dyDescent="0.2">
      <c r="A4847" s="104"/>
      <c r="B4847" s="104">
        <f>VLOOKUP(BJB!$F$9:$F$5599,Ctrl!$B$4:$C$399,2,0)</f>
        <v>35</v>
      </c>
      <c r="C4847" s="104">
        <f>VLOOKUP(BJB!$G$9:$G$5599,Ctrl!$E$4:$F$399,2,0)</f>
        <v>6</v>
      </c>
      <c r="D4847" s="219">
        <v>1</v>
      </c>
      <c r="E4847" s="104" t="str">
        <f>VLOOKUP(BJB!$F$9:$F$5599,Ctrl!$B$4:$D$399,3,0)</f>
        <v>III</v>
      </c>
      <c r="F4847" s="841" t="s">
        <v>9732</v>
      </c>
      <c r="G4847" s="842" t="s">
        <v>4676</v>
      </c>
      <c r="H4847" s="258"/>
      <c r="I4847" s="259"/>
      <c r="J4847" s="912" t="s">
        <v>24628</v>
      </c>
      <c r="K4847" s="108" t="s">
        <v>11208</v>
      </c>
      <c r="L4847" s="104" t="s">
        <v>6477</v>
      </c>
      <c r="M4847" s="104" t="s">
        <v>4879</v>
      </c>
      <c r="N4847" s="120">
        <v>41253</v>
      </c>
      <c r="O4847" s="105">
        <v>150000000</v>
      </c>
      <c r="P4847" s="105" t="s">
        <v>17582</v>
      </c>
      <c r="Q4847" s="120">
        <v>42137</v>
      </c>
      <c r="R4847" s="105">
        <v>78729374</v>
      </c>
      <c r="S4847" s="146" t="s">
        <v>6222</v>
      </c>
      <c r="T4847" s="109" t="s">
        <v>6222</v>
      </c>
      <c r="U4847" s="141">
        <v>54252732</v>
      </c>
      <c r="V4847" s="109">
        <v>42461</v>
      </c>
      <c r="W4847" s="141">
        <v>54252732</v>
      </c>
      <c r="X4847" s="141">
        <v>0</v>
      </c>
      <c r="Y4847" s="141">
        <v>0</v>
      </c>
      <c r="Z4847" s="141">
        <v>0</v>
      </c>
      <c r="AA4847" s="114">
        <v>0</v>
      </c>
      <c r="AB4847" s="114"/>
      <c r="AC4847" s="132"/>
      <c r="AD4847" s="141"/>
      <c r="AE4847" s="106">
        <v>0</v>
      </c>
      <c r="AF4847" s="106">
        <v>0</v>
      </c>
      <c r="AG4847" s="106">
        <v>0</v>
      </c>
      <c r="AH4847" s="141"/>
      <c r="AI4847" s="141"/>
      <c r="AJ4847" s="141"/>
      <c r="AK4847" s="141"/>
      <c r="AL4847" s="141"/>
      <c r="AM4847" s="141"/>
      <c r="AN4847" s="114">
        <f t="shared" si="150"/>
        <v>0</v>
      </c>
      <c r="AO4847" s="114">
        <f t="shared" si="151"/>
        <v>54252732</v>
      </c>
      <c r="AP4847" s="114"/>
      <c r="AQ4847" s="114"/>
      <c r="AR4847" s="114"/>
      <c r="AS4847" s="114"/>
      <c r="AT4847" s="189"/>
    </row>
    <row r="4848" spans="1:46" s="190" customFormat="1" ht="15" customHeight="1" x14ac:dyDescent="0.2">
      <c r="A4848" s="104"/>
      <c r="B4848" s="104">
        <f>VLOOKUP(BJB!$F$9:$F$5599,Ctrl!$B$4:$C$399,2,0)</f>
        <v>35</v>
      </c>
      <c r="C4848" s="104">
        <f>VLOOKUP(BJB!$G$9:$G$5599,Ctrl!$E$4:$F$399,2,0)</f>
        <v>5</v>
      </c>
      <c r="D4848" s="219">
        <v>1</v>
      </c>
      <c r="E4848" s="104" t="str">
        <f>VLOOKUP(BJB!$F$9:$F$5599,Ctrl!$B$4:$D$399,3,0)</f>
        <v>III</v>
      </c>
      <c r="F4848" s="841" t="s">
        <v>9732</v>
      </c>
      <c r="G4848" s="842" t="s">
        <v>4718</v>
      </c>
      <c r="H4848" s="258"/>
      <c r="I4848" s="259"/>
      <c r="J4848" s="912" t="s">
        <v>24629</v>
      </c>
      <c r="K4848" s="108" t="s">
        <v>1913</v>
      </c>
      <c r="L4848" s="104" t="s">
        <v>6477</v>
      </c>
      <c r="M4848" s="104" t="s">
        <v>5724</v>
      </c>
      <c r="N4848" s="120">
        <v>41411</v>
      </c>
      <c r="O4848" s="105">
        <v>70000000</v>
      </c>
      <c r="P4848" s="105" t="s">
        <v>17583</v>
      </c>
      <c r="Q4848" s="120">
        <v>42069</v>
      </c>
      <c r="R4848" s="105">
        <v>80305997</v>
      </c>
      <c r="S4848" s="146" t="s">
        <v>6222</v>
      </c>
      <c r="T4848" s="109" t="s">
        <v>6222</v>
      </c>
      <c r="U4848" s="141">
        <v>46254816</v>
      </c>
      <c r="V4848" s="109">
        <v>42461</v>
      </c>
      <c r="W4848" s="141">
        <v>46254816</v>
      </c>
      <c r="X4848" s="141">
        <v>0</v>
      </c>
      <c r="Y4848" s="141">
        <v>0</v>
      </c>
      <c r="Z4848" s="141">
        <v>0</v>
      </c>
      <c r="AA4848" s="114">
        <v>0</v>
      </c>
      <c r="AB4848" s="114"/>
      <c r="AC4848" s="132"/>
      <c r="AD4848" s="141"/>
      <c r="AE4848" s="106">
        <v>0</v>
      </c>
      <c r="AF4848" s="106">
        <v>0</v>
      </c>
      <c r="AG4848" s="106">
        <v>0</v>
      </c>
      <c r="AH4848" s="141"/>
      <c r="AI4848" s="141"/>
      <c r="AJ4848" s="141"/>
      <c r="AK4848" s="141"/>
      <c r="AL4848" s="141"/>
      <c r="AM4848" s="141"/>
      <c r="AN4848" s="114">
        <f t="shared" si="150"/>
        <v>0</v>
      </c>
      <c r="AO4848" s="114">
        <f t="shared" si="151"/>
        <v>46254816</v>
      </c>
      <c r="AP4848" s="114"/>
      <c r="AQ4848" s="114"/>
      <c r="AR4848" s="114"/>
      <c r="AS4848" s="114"/>
    </row>
    <row r="4849" spans="1:46" s="190" customFormat="1" ht="15" customHeight="1" x14ac:dyDescent="0.2">
      <c r="A4849" s="104"/>
      <c r="B4849" s="104">
        <f>VLOOKUP(BJB!$F$9:$F$5599,Ctrl!$B$4:$C$399,2,0)</f>
        <v>35</v>
      </c>
      <c r="C4849" s="104">
        <f>VLOOKUP(BJB!$G$9:$G$5599,Ctrl!$E$4:$F$399,2,0)</f>
        <v>5</v>
      </c>
      <c r="D4849" s="219">
        <v>1</v>
      </c>
      <c r="E4849" s="104" t="str">
        <f>VLOOKUP(BJB!$F$9:$F$5599,Ctrl!$B$4:$D$399,3,0)</f>
        <v>III</v>
      </c>
      <c r="F4849" s="841" t="s">
        <v>9732</v>
      </c>
      <c r="G4849" s="842" t="s">
        <v>4718</v>
      </c>
      <c r="H4849" s="258"/>
      <c r="I4849" s="259"/>
      <c r="J4849" s="912" t="s">
        <v>24630</v>
      </c>
      <c r="K4849" s="108" t="s">
        <v>7629</v>
      </c>
      <c r="L4849" s="104" t="s">
        <v>6477</v>
      </c>
      <c r="M4849" s="104" t="s">
        <v>4772</v>
      </c>
      <c r="N4849" s="120">
        <v>41085</v>
      </c>
      <c r="O4849" s="105">
        <v>60000000</v>
      </c>
      <c r="P4849" s="105" t="s">
        <v>17584</v>
      </c>
      <c r="Q4849" s="120">
        <v>42184</v>
      </c>
      <c r="R4849" s="105">
        <v>20830441</v>
      </c>
      <c r="S4849" s="146" t="s">
        <v>10413</v>
      </c>
      <c r="T4849" s="109">
        <v>42486</v>
      </c>
      <c r="U4849" s="141">
        <v>12393198</v>
      </c>
      <c r="V4849" s="109">
        <v>42486</v>
      </c>
      <c r="W4849" s="141">
        <v>12393198</v>
      </c>
      <c r="X4849" s="141">
        <v>0</v>
      </c>
      <c r="Y4849" s="141">
        <v>0</v>
      </c>
      <c r="Z4849" s="141">
        <v>0</v>
      </c>
      <c r="AA4849" s="114">
        <v>0</v>
      </c>
      <c r="AB4849" s="114"/>
      <c r="AC4849" s="132"/>
      <c r="AD4849" s="141"/>
      <c r="AE4849" s="106">
        <v>0</v>
      </c>
      <c r="AF4849" s="106">
        <v>0</v>
      </c>
      <c r="AG4849" s="106">
        <v>0</v>
      </c>
      <c r="AH4849" s="141"/>
      <c r="AI4849" s="141"/>
      <c r="AJ4849" s="141"/>
      <c r="AK4849" s="141"/>
      <c r="AL4849" s="141"/>
      <c r="AM4849" s="141"/>
      <c r="AN4849" s="114">
        <f t="shared" si="150"/>
        <v>0</v>
      </c>
      <c r="AO4849" s="114">
        <f t="shared" si="151"/>
        <v>12393198</v>
      </c>
      <c r="AP4849" s="114"/>
      <c r="AQ4849" s="114"/>
      <c r="AR4849" s="114"/>
      <c r="AS4849" s="114"/>
      <c r="AT4849" s="189"/>
    </row>
    <row r="4850" spans="1:46" s="190" customFormat="1" ht="15" customHeight="1" x14ac:dyDescent="0.2">
      <c r="A4850" s="104"/>
      <c r="B4850" s="104">
        <f>VLOOKUP(BJB!$F$9:$F$5599,Ctrl!$B$4:$C$399,2,0)</f>
        <v>35</v>
      </c>
      <c r="C4850" s="104">
        <f>VLOOKUP(BJB!$G$9:$G$5599,Ctrl!$E$4:$F$399,2,0)</f>
        <v>5</v>
      </c>
      <c r="D4850" s="219">
        <v>1</v>
      </c>
      <c r="E4850" s="104" t="str">
        <f>VLOOKUP(BJB!$F$9:$F$5599,Ctrl!$B$4:$D$399,3,0)</f>
        <v>III</v>
      </c>
      <c r="F4850" s="841" t="s">
        <v>9732</v>
      </c>
      <c r="G4850" s="842" t="s">
        <v>4718</v>
      </c>
      <c r="H4850" s="258"/>
      <c r="I4850" s="259"/>
      <c r="J4850" s="912" t="s">
        <v>24631</v>
      </c>
      <c r="K4850" s="108" t="s">
        <v>11209</v>
      </c>
      <c r="L4850" s="104" t="s">
        <v>6477</v>
      </c>
      <c r="M4850" s="104" t="s">
        <v>10412</v>
      </c>
      <c r="N4850" s="120">
        <v>41179</v>
      </c>
      <c r="O4850" s="105">
        <v>100000000</v>
      </c>
      <c r="P4850" s="105" t="s">
        <v>17585</v>
      </c>
      <c r="Q4850" s="120">
        <v>42247</v>
      </c>
      <c r="R4850" s="105">
        <v>48858172</v>
      </c>
      <c r="S4850" s="146" t="s">
        <v>10413</v>
      </c>
      <c r="T4850" s="109">
        <v>42486</v>
      </c>
      <c r="U4850" s="141">
        <v>27450893</v>
      </c>
      <c r="V4850" s="109">
        <v>42486</v>
      </c>
      <c r="W4850" s="141">
        <v>27450893</v>
      </c>
      <c r="X4850" s="141">
        <v>0</v>
      </c>
      <c r="Y4850" s="141">
        <v>0</v>
      </c>
      <c r="Z4850" s="141">
        <v>0</v>
      </c>
      <c r="AA4850" s="114">
        <v>0</v>
      </c>
      <c r="AB4850" s="114"/>
      <c r="AC4850" s="132"/>
      <c r="AD4850" s="141"/>
      <c r="AE4850" s="106">
        <v>0</v>
      </c>
      <c r="AF4850" s="106">
        <v>0</v>
      </c>
      <c r="AG4850" s="106">
        <v>0</v>
      </c>
      <c r="AH4850" s="141"/>
      <c r="AI4850" s="141"/>
      <c r="AJ4850" s="141"/>
      <c r="AK4850" s="141"/>
      <c r="AL4850" s="141"/>
      <c r="AM4850" s="141"/>
      <c r="AN4850" s="114">
        <f t="shared" si="150"/>
        <v>0</v>
      </c>
      <c r="AO4850" s="114">
        <f t="shared" si="151"/>
        <v>27450893</v>
      </c>
      <c r="AP4850" s="114"/>
      <c r="AQ4850" s="114"/>
      <c r="AR4850" s="114"/>
      <c r="AS4850" s="114"/>
      <c r="AT4850" s="189"/>
    </row>
    <row r="4851" spans="1:46" s="190" customFormat="1" ht="15" customHeight="1" x14ac:dyDescent="0.2">
      <c r="A4851" s="104"/>
      <c r="B4851" s="104">
        <f>VLOOKUP(BJB!$F$9:$F$5599,Ctrl!$B$4:$C$399,2,0)</f>
        <v>51</v>
      </c>
      <c r="C4851" s="104">
        <f>VLOOKUP(BJB!$G$9:$G$5599,Ctrl!$E$4:$F$399,2,0)</f>
        <v>0</v>
      </c>
      <c r="D4851" s="219">
        <v>1</v>
      </c>
      <c r="E4851" s="104" t="str">
        <f>VLOOKUP(BJB!$F$9:$F$5599,Ctrl!$B$4:$D$399,3,0)</f>
        <v>II</v>
      </c>
      <c r="F4851" s="256" t="s">
        <v>10570</v>
      </c>
      <c r="G4851" s="257" t="s">
        <v>10262</v>
      </c>
      <c r="H4851" s="258" t="s">
        <v>12669</v>
      </c>
      <c r="I4851" s="259"/>
      <c r="J4851" s="891" t="s">
        <v>18571</v>
      </c>
      <c r="K4851" s="268" t="s">
        <v>11238</v>
      </c>
      <c r="L4851" s="104" t="s">
        <v>6477</v>
      </c>
      <c r="M4851" s="104" t="s">
        <v>10468</v>
      </c>
      <c r="N4851" s="120">
        <v>41347</v>
      </c>
      <c r="O4851" s="105">
        <v>150000000</v>
      </c>
      <c r="P4851" s="105"/>
      <c r="Q4851" s="120"/>
      <c r="R4851" s="105"/>
      <c r="S4851" s="146" t="s">
        <v>10473</v>
      </c>
      <c r="T4851" s="109">
        <v>42517</v>
      </c>
      <c r="U4851" s="141">
        <v>57328088</v>
      </c>
      <c r="V4851" s="109"/>
      <c r="W4851" s="141"/>
      <c r="X4851" s="141"/>
      <c r="Y4851" s="141"/>
      <c r="Z4851" s="141"/>
      <c r="AA4851" s="114">
        <v>11530324</v>
      </c>
      <c r="AB4851" s="114"/>
      <c r="AC4851" s="132">
        <v>2278856</v>
      </c>
      <c r="AD4851" s="141">
        <v>2278341</v>
      </c>
      <c r="AE4851" s="106">
        <v>2285732</v>
      </c>
      <c r="AF4851" s="106">
        <v>2285480</v>
      </c>
      <c r="AG4851" s="106">
        <v>2285987</v>
      </c>
      <c r="AH4851" s="141"/>
      <c r="AI4851" s="141"/>
      <c r="AJ4851" s="141"/>
      <c r="AK4851" s="141"/>
      <c r="AL4851" s="141"/>
      <c r="AM4851" s="141"/>
      <c r="AN4851" s="114">
        <f t="shared" si="150"/>
        <v>22944720</v>
      </c>
      <c r="AO4851" s="114">
        <f t="shared" si="151"/>
        <v>34383368</v>
      </c>
      <c r="AP4851" s="114"/>
      <c r="AQ4851" s="114"/>
      <c r="AR4851" s="114"/>
      <c r="AS4851" s="114"/>
      <c r="AT4851" s="189"/>
    </row>
    <row r="4852" spans="1:46" s="190" customFormat="1" ht="15" customHeight="1" x14ac:dyDescent="0.2">
      <c r="A4852" s="104"/>
      <c r="B4852" s="104">
        <f>VLOOKUP(BJB!$F$9:$F$5599,Ctrl!$B$4:$C$399,2,0)</f>
        <v>35</v>
      </c>
      <c r="C4852" s="104">
        <f>VLOOKUP(BJB!$G$9:$G$5599,Ctrl!$E$4:$F$399,2,0)</f>
        <v>1</v>
      </c>
      <c r="D4852" s="219">
        <v>1</v>
      </c>
      <c r="E4852" s="104" t="str">
        <f>VLOOKUP(BJB!$F$9:$F$5599,Ctrl!$B$4:$D$399,3,0)</f>
        <v>III</v>
      </c>
      <c r="F4852" s="841" t="s">
        <v>9732</v>
      </c>
      <c r="G4852" s="842" t="s">
        <v>4804</v>
      </c>
      <c r="H4852" s="258"/>
      <c r="I4852" s="259"/>
      <c r="J4852" s="912" t="s">
        <v>24632</v>
      </c>
      <c r="K4852" s="108" t="s">
        <v>11210</v>
      </c>
      <c r="L4852" s="104" t="s">
        <v>6477</v>
      </c>
      <c r="M4852" s="104" t="s">
        <v>6248</v>
      </c>
      <c r="N4852" s="120">
        <v>41333</v>
      </c>
      <c r="O4852" s="105">
        <v>120000000</v>
      </c>
      <c r="P4852" s="105" t="s">
        <v>17586</v>
      </c>
      <c r="Q4852" s="120">
        <v>42100</v>
      </c>
      <c r="R4852" s="105">
        <v>126669467</v>
      </c>
      <c r="S4852" s="146" t="s">
        <v>10413</v>
      </c>
      <c r="T4852" s="109">
        <v>42486</v>
      </c>
      <c r="U4852" s="141">
        <v>67543130</v>
      </c>
      <c r="V4852" s="109">
        <v>42486</v>
      </c>
      <c r="W4852" s="141">
        <v>67543130</v>
      </c>
      <c r="X4852" s="141">
        <v>0</v>
      </c>
      <c r="Y4852" s="141">
        <v>0</v>
      </c>
      <c r="Z4852" s="141">
        <v>0</v>
      </c>
      <c r="AA4852" s="114">
        <v>0</v>
      </c>
      <c r="AB4852" s="114"/>
      <c r="AC4852" s="132"/>
      <c r="AD4852" s="141"/>
      <c r="AE4852" s="106">
        <v>0</v>
      </c>
      <c r="AF4852" s="106">
        <v>0</v>
      </c>
      <c r="AG4852" s="106">
        <v>0</v>
      </c>
      <c r="AH4852" s="141"/>
      <c r="AI4852" s="141"/>
      <c r="AJ4852" s="141"/>
      <c r="AK4852" s="141"/>
      <c r="AL4852" s="141"/>
      <c r="AM4852" s="141"/>
      <c r="AN4852" s="114">
        <f t="shared" si="150"/>
        <v>0</v>
      </c>
      <c r="AO4852" s="114">
        <f t="shared" si="151"/>
        <v>67543130</v>
      </c>
      <c r="AP4852" s="114"/>
      <c r="AQ4852" s="114"/>
      <c r="AR4852" s="114"/>
      <c r="AS4852" s="114"/>
      <c r="AT4852" s="189"/>
    </row>
    <row r="4853" spans="1:46" s="190" customFormat="1" ht="15" customHeight="1" x14ac:dyDescent="0.2">
      <c r="A4853" s="104"/>
      <c r="B4853" s="104">
        <f>VLOOKUP(BJB!$F$9:$F$5599,Ctrl!$B$4:$C$399,2,0)</f>
        <v>35</v>
      </c>
      <c r="C4853" s="104">
        <f>VLOOKUP(BJB!$G$9:$G$5599,Ctrl!$E$4:$F$399,2,0)</f>
        <v>2</v>
      </c>
      <c r="D4853" s="219">
        <v>1</v>
      </c>
      <c r="E4853" s="104" t="str">
        <f>VLOOKUP(BJB!$F$9:$F$5599,Ctrl!$B$4:$D$399,3,0)</f>
        <v>III</v>
      </c>
      <c r="F4853" s="841" t="s">
        <v>9732</v>
      </c>
      <c r="G4853" s="842" t="s">
        <v>4785</v>
      </c>
      <c r="H4853" s="258"/>
      <c r="I4853" s="259"/>
      <c r="J4853" s="912" t="s">
        <v>24633</v>
      </c>
      <c r="K4853" s="108" t="s">
        <v>11216</v>
      </c>
      <c r="L4853" s="104" t="s">
        <v>6477</v>
      </c>
      <c r="M4853" s="104" t="s">
        <v>6066</v>
      </c>
      <c r="N4853" s="120">
        <v>41236</v>
      </c>
      <c r="O4853" s="105">
        <v>70000000</v>
      </c>
      <c r="P4853" s="105" t="s">
        <v>17587</v>
      </c>
      <c r="Q4853" s="120">
        <v>42150</v>
      </c>
      <c r="R4853" s="105">
        <v>52538428</v>
      </c>
      <c r="S4853" s="146" t="s">
        <v>10448</v>
      </c>
      <c r="T4853" s="109">
        <v>42520</v>
      </c>
      <c r="U4853" s="141">
        <v>33282878</v>
      </c>
      <c r="V4853" s="109">
        <v>42520</v>
      </c>
      <c r="W4853" s="141">
        <v>33282878</v>
      </c>
      <c r="X4853" s="141">
        <v>0</v>
      </c>
      <c r="Y4853" s="141">
        <v>0</v>
      </c>
      <c r="Z4853" s="141">
        <v>0</v>
      </c>
      <c r="AA4853" s="114">
        <v>0</v>
      </c>
      <c r="AB4853" s="114"/>
      <c r="AC4853" s="132"/>
      <c r="AD4853" s="141"/>
      <c r="AE4853" s="106">
        <v>0</v>
      </c>
      <c r="AF4853" s="106">
        <v>0</v>
      </c>
      <c r="AG4853" s="106">
        <v>0</v>
      </c>
      <c r="AH4853" s="141"/>
      <c r="AI4853" s="141"/>
      <c r="AJ4853" s="141"/>
      <c r="AK4853" s="141"/>
      <c r="AL4853" s="141"/>
      <c r="AM4853" s="141"/>
      <c r="AN4853" s="114">
        <f t="shared" si="150"/>
        <v>0</v>
      </c>
      <c r="AO4853" s="114">
        <f t="shared" si="151"/>
        <v>33282878</v>
      </c>
      <c r="AP4853" s="114"/>
      <c r="AQ4853" s="114"/>
      <c r="AR4853" s="114"/>
      <c r="AS4853" s="114"/>
      <c r="AT4853" s="189"/>
    </row>
    <row r="4854" spans="1:46" s="190" customFormat="1" ht="15" customHeight="1" x14ac:dyDescent="0.2">
      <c r="A4854" s="104"/>
      <c r="B4854" s="104">
        <f>VLOOKUP(BJB!$F$9:$F$5599,Ctrl!$B$4:$C$399,2,0)</f>
        <v>35</v>
      </c>
      <c r="C4854" s="104">
        <f>VLOOKUP(BJB!$G$9:$G$5599,Ctrl!$E$4:$F$399,2,0)</f>
        <v>2</v>
      </c>
      <c r="D4854" s="219">
        <v>1</v>
      </c>
      <c r="E4854" s="104" t="str">
        <f>VLOOKUP(BJB!$F$9:$F$5599,Ctrl!$B$4:$D$399,3,0)</f>
        <v>III</v>
      </c>
      <c r="F4854" s="841" t="s">
        <v>9732</v>
      </c>
      <c r="G4854" s="842" t="s">
        <v>4785</v>
      </c>
      <c r="H4854" s="258"/>
      <c r="I4854" s="259"/>
      <c r="J4854" s="912" t="s">
        <v>24634</v>
      </c>
      <c r="K4854" s="108" t="s">
        <v>11217</v>
      </c>
      <c r="L4854" s="104" t="s">
        <v>6477</v>
      </c>
      <c r="M4854" s="104" t="s">
        <v>10444</v>
      </c>
      <c r="N4854" s="120">
        <v>41159</v>
      </c>
      <c r="O4854" s="105">
        <v>60000000</v>
      </c>
      <c r="P4854" s="105" t="s">
        <v>17588</v>
      </c>
      <c r="Q4854" s="120">
        <v>42146</v>
      </c>
      <c r="R4854" s="105">
        <v>32070766</v>
      </c>
      <c r="S4854" s="146" t="s">
        <v>10448</v>
      </c>
      <c r="T4854" s="109">
        <v>42520</v>
      </c>
      <c r="U4854" s="141">
        <v>20703973</v>
      </c>
      <c r="V4854" s="109">
        <v>42520</v>
      </c>
      <c r="W4854" s="141">
        <v>20703973</v>
      </c>
      <c r="X4854" s="141">
        <v>0</v>
      </c>
      <c r="Y4854" s="141">
        <v>0</v>
      </c>
      <c r="Z4854" s="141">
        <v>0</v>
      </c>
      <c r="AA4854" s="114">
        <v>0</v>
      </c>
      <c r="AB4854" s="114"/>
      <c r="AC4854" s="132"/>
      <c r="AD4854" s="141"/>
      <c r="AE4854" s="106">
        <v>0</v>
      </c>
      <c r="AF4854" s="106">
        <v>0</v>
      </c>
      <c r="AG4854" s="106">
        <v>0</v>
      </c>
      <c r="AH4854" s="141"/>
      <c r="AI4854" s="141"/>
      <c r="AJ4854" s="141"/>
      <c r="AK4854" s="141"/>
      <c r="AL4854" s="141"/>
      <c r="AM4854" s="141"/>
      <c r="AN4854" s="114">
        <f t="shared" si="150"/>
        <v>0</v>
      </c>
      <c r="AO4854" s="114">
        <f t="shared" si="151"/>
        <v>20703973</v>
      </c>
      <c r="AP4854" s="114"/>
      <c r="AQ4854" s="114"/>
      <c r="AR4854" s="114"/>
      <c r="AS4854" s="114"/>
      <c r="AT4854" s="189"/>
    </row>
    <row r="4855" spans="1:46" s="190" customFormat="1" ht="15" customHeight="1" x14ac:dyDescent="0.2">
      <c r="A4855" s="104"/>
      <c r="B4855" s="104">
        <f>VLOOKUP(BJB!$F$9:$F$5599,Ctrl!$B$4:$C$399,2,0)</f>
        <v>35</v>
      </c>
      <c r="C4855" s="104">
        <f>VLOOKUP(BJB!$G$9:$G$5599,Ctrl!$E$4:$F$399,2,0)</f>
        <v>6</v>
      </c>
      <c r="D4855" s="219">
        <v>1</v>
      </c>
      <c r="E4855" s="104" t="str">
        <f>VLOOKUP(BJB!$F$9:$F$5599,Ctrl!$B$4:$D$399,3,0)</f>
        <v>III</v>
      </c>
      <c r="F4855" s="841" t="s">
        <v>9732</v>
      </c>
      <c r="G4855" s="842" t="s">
        <v>4676</v>
      </c>
      <c r="H4855" s="258"/>
      <c r="I4855" s="259"/>
      <c r="J4855" s="912" t="s">
        <v>24635</v>
      </c>
      <c r="K4855" s="108" t="s">
        <v>11221</v>
      </c>
      <c r="L4855" s="104" t="s">
        <v>6477</v>
      </c>
      <c r="M4855" s="104" t="s">
        <v>4714</v>
      </c>
      <c r="N4855" s="120">
        <v>41124</v>
      </c>
      <c r="O4855" s="105">
        <v>125000000</v>
      </c>
      <c r="P4855" s="105" t="s">
        <v>17589</v>
      </c>
      <c r="Q4855" s="120">
        <v>42251</v>
      </c>
      <c r="R4855" s="105">
        <v>125395220</v>
      </c>
      <c r="S4855" s="146" t="s">
        <v>10451</v>
      </c>
      <c r="T4855" s="109">
        <v>42520</v>
      </c>
      <c r="U4855" s="141">
        <v>68187026</v>
      </c>
      <c r="V4855" s="109">
        <v>42520</v>
      </c>
      <c r="W4855" s="141">
        <v>68187026</v>
      </c>
      <c r="X4855" s="141">
        <v>0</v>
      </c>
      <c r="Y4855" s="141">
        <v>0</v>
      </c>
      <c r="Z4855" s="141">
        <v>0</v>
      </c>
      <c r="AA4855" s="114">
        <v>0</v>
      </c>
      <c r="AB4855" s="114"/>
      <c r="AC4855" s="132"/>
      <c r="AD4855" s="141"/>
      <c r="AE4855" s="106">
        <v>0</v>
      </c>
      <c r="AF4855" s="106">
        <v>0</v>
      </c>
      <c r="AG4855" s="106">
        <v>0</v>
      </c>
      <c r="AH4855" s="141"/>
      <c r="AI4855" s="141"/>
      <c r="AJ4855" s="141"/>
      <c r="AK4855" s="141"/>
      <c r="AL4855" s="141"/>
      <c r="AM4855" s="141"/>
      <c r="AN4855" s="114">
        <f t="shared" si="150"/>
        <v>0</v>
      </c>
      <c r="AO4855" s="114">
        <f t="shared" si="151"/>
        <v>68187026</v>
      </c>
      <c r="AP4855" s="114"/>
      <c r="AQ4855" s="114"/>
      <c r="AR4855" s="114"/>
      <c r="AS4855" s="114"/>
      <c r="AT4855" s="189"/>
    </row>
    <row r="4856" spans="1:46" s="190" customFormat="1" ht="15" customHeight="1" x14ac:dyDescent="0.2">
      <c r="A4856" s="104"/>
      <c r="B4856" s="104">
        <f>VLOOKUP(BJB!$F$9:$F$5599,Ctrl!$B$4:$C$399,2,0)</f>
        <v>35</v>
      </c>
      <c r="C4856" s="104">
        <f>VLOOKUP(BJB!$G$9:$G$5599,Ctrl!$E$4:$F$399,2,0)</f>
        <v>6</v>
      </c>
      <c r="D4856" s="219">
        <v>1</v>
      </c>
      <c r="E4856" s="104" t="str">
        <f>VLOOKUP(BJB!$F$9:$F$5599,Ctrl!$B$4:$D$399,3,0)</f>
        <v>III</v>
      </c>
      <c r="F4856" s="841" t="s">
        <v>9732</v>
      </c>
      <c r="G4856" s="842" t="s">
        <v>4676</v>
      </c>
      <c r="H4856" s="258"/>
      <c r="I4856" s="259"/>
      <c r="J4856" s="912" t="s">
        <v>24636</v>
      </c>
      <c r="K4856" s="108" t="s">
        <v>6367</v>
      </c>
      <c r="L4856" s="104" t="s">
        <v>6477</v>
      </c>
      <c r="M4856" s="104" t="s">
        <v>4714</v>
      </c>
      <c r="N4856" s="120">
        <v>41124</v>
      </c>
      <c r="O4856" s="105">
        <v>40000000</v>
      </c>
      <c r="P4856" s="105" t="s">
        <v>17590</v>
      </c>
      <c r="Q4856" s="120">
        <v>42109</v>
      </c>
      <c r="R4856" s="105">
        <v>29919099</v>
      </c>
      <c r="S4856" s="146" t="s">
        <v>10451</v>
      </c>
      <c r="T4856" s="109">
        <v>42520</v>
      </c>
      <c r="U4856" s="141">
        <v>19570614</v>
      </c>
      <c r="V4856" s="109">
        <v>42520</v>
      </c>
      <c r="W4856" s="141">
        <v>19570614</v>
      </c>
      <c r="X4856" s="141">
        <v>0</v>
      </c>
      <c r="Y4856" s="141">
        <v>0</v>
      </c>
      <c r="Z4856" s="141">
        <v>0</v>
      </c>
      <c r="AA4856" s="114">
        <v>0</v>
      </c>
      <c r="AB4856" s="114"/>
      <c r="AC4856" s="132"/>
      <c r="AD4856" s="141"/>
      <c r="AE4856" s="106">
        <v>0</v>
      </c>
      <c r="AF4856" s="106">
        <v>0</v>
      </c>
      <c r="AG4856" s="106">
        <v>0</v>
      </c>
      <c r="AH4856" s="141"/>
      <c r="AI4856" s="141"/>
      <c r="AJ4856" s="141"/>
      <c r="AK4856" s="141"/>
      <c r="AL4856" s="141"/>
      <c r="AM4856" s="141"/>
      <c r="AN4856" s="114">
        <f t="shared" si="150"/>
        <v>0</v>
      </c>
      <c r="AO4856" s="114">
        <f t="shared" si="151"/>
        <v>19570614</v>
      </c>
      <c r="AP4856" s="114"/>
      <c r="AQ4856" s="114"/>
      <c r="AR4856" s="114"/>
      <c r="AS4856" s="114"/>
      <c r="AT4856" s="189"/>
    </row>
    <row r="4857" spans="1:46" s="190" customFormat="1" ht="15" customHeight="1" x14ac:dyDescent="0.2">
      <c r="A4857" s="104"/>
      <c r="B4857" s="104">
        <f>VLOOKUP(BJB!$F$9:$F$5599,Ctrl!$B$4:$C$399,2,0)</f>
        <v>16</v>
      </c>
      <c r="C4857" s="104">
        <f>VLOOKUP(BJB!$G$9:$G$5599,Ctrl!$E$4:$F$399,2,0)</f>
        <v>9</v>
      </c>
      <c r="D4857" s="219">
        <v>1</v>
      </c>
      <c r="E4857" s="104" t="str">
        <f>VLOOKUP(BJB!$F$9:$F$5599,Ctrl!$B$4:$D$399,3,0)</f>
        <v>I</v>
      </c>
      <c r="F4857" s="256" t="s">
        <v>10525</v>
      </c>
      <c r="G4857" s="257" t="s">
        <v>11163</v>
      </c>
      <c r="H4857" s="893" t="s">
        <v>18628</v>
      </c>
      <c r="I4857" s="259"/>
      <c r="J4857" s="891" t="s">
        <v>18572</v>
      </c>
      <c r="K4857" s="108" t="s">
        <v>2522</v>
      </c>
      <c r="L4857" s="104" t="s">
        <v>6477</v>
      </c>
      <c r="M4857" s="104" t="s">
        <v>10155</v>
      </c>
      <c r="N4857" s="120">
        <v>41159</v>
      </c>
      <c r="O4857" s="105">
        <v>250000000</v>
      </c>
      <c r="P4857" s="105" t="s">
        <v>17591</v>
      </c>
      <c r="Q4857" s="120">
        <v>42311</v>
      </c>
      <c r="R4857" s="105">
        <v>444330058</v>
      </c>
      <c r="S4857" s="146" t="s">
        <v>10163</v>
      </c>
      <c r="T4857" s="109">
        <v>42426</v>
      </c>
      <c r="U4857" s="141">
        <v>175000000</v>
      </c>
      <c r="V4857" s="109">
        <v>42426</v>
      </c>
      <c r="W4857" s="141">
        <v>0</v>
      </c>
      <c r="X4857" s="141">
        <v>0</v>
      </c>
      <c r="Y4857" s="141">
        <v>0</v>
      </c>
      <c r="Z4857" s="141">
        <v>0</v>
      </c>
      <c r="AA4857" s="114">
        <v>0</v>
      </c>
      <c r="AB4857" s="114">
        <v>315000</v>
      </c>
      <c r="AC4857" s="132"/>
      <c r="AD4857" s="141"/>
      <c r="AE4857" s="106">
        <v>0</v>
      </c>
      <c r="AF4857" s="106">
        <v>0</v>
      </c>
      <c r="AG4857" s="106">
        <v>0</v>
      </c>
      <c r="AH4857" s="141"/>
      <c r="AI4857" s="141"/>
      <c r="AJ4857" s="141"/>
      <c r="AK4857" s="141"/>
      <c r="AL4857" s="141"/>
      <c r="AM4857" s="141"/>
      <c r="AN4857" s="114">
        <f t="shared" si="150"/>
        <v>315000</v>
      </c>
      <c r="AO4857" s="114">
        <f t="shared" si="151"/>
        <v>174685000</v>
      </c>
      <c r="AP4857" s="114"/>
      <c r="AQ4857" s="114"/>
      <c r="AR4857" s="114"/>
      <c r="AS4857" s="114"/>
      <c r="AT4857" s="189"/>
    </row>
    <row r="4858" spans="1:46" s="190" customFormat="1" ht="15" customHeight="1" x14ac:dyDescent="0.2">
      <c r="A4858" s="104"/>
      <c r="B4858" s="104"/>
      <c r="C4858" s="104"/>
      <c r="D4858" s="219">
        <v>1</v>
      </c>
      <c r="E4858" s="104"/>
      <c r="F4858" s="256" t="s">
        <v>8349</v>
      </c>
      <c r="G4858" s="257" t="s">
        <v>6222</v>
      </c>
      <c r="H4858" s="258"/>
      <c r="I4858" s="259"/>
      <c r="J4858" s="912" t="s">
        <v>24637</v>
      </c>
      <c r="K4858" s="108" t="s">
        <v>11522</v>
      </c>
      <c r="L4858" s="104" t="s">
        <v>8018</v>
      </c>
      <c r="M4858" s="104" t="s">
        <v>11530</v>
      </c>
      <c r="N4858" s="120">
        <v>42300</v>
      </c>
      <c r="O4858" s="105">
        <v>825000000</v>
      </c>
      <c r="P4858" s="105" t="s">
        <v>17592</v>
      </c>
      <c r="Q4858" s="120">
        <v>42384</v>
      </c>
      <c r="R4858" s="105">
        <v>835218365</v>
      </c>
      <c r="S4858" s="146" t="s">
        <v>11533</v>
      </c>
      <c r="T4858" s="109">
        <v>42611</v>
      </c>
      <c r="U4858" s="141">
        <v>618750000</v>
      </c>
      <c r="V4858" s="109">
        <v>42611</v>
      </c>
      <c r="W4858" s="141">
        <v>618750000</v>
      </c>
      <c r="X4858" s="141">
        <v>495000000</v>
      </c>
      <c r="Y4858" s="141">
        <v>0</v>
      </c>
      <c r="Z4858" s="141">
        <v>123750000</v>
      </c>
      <c r="AA4858" s="114">
        <v>0</v>
      </c>
      <c r="AB4858" s="114"/>
      <c r="AC4858" s="132"/>
      <c r="AD4858" s="141"/>
      <c r="AE4858" s="106">
        <v>0</v>
      </c>
      <c r="AF4858" s="106">
        <v>0</v>
      </c>
      <c r="AG4858" s="106">
        <v>0</v>
      </c>
      <c r="AH4858" s="141"/>
      <c r="AI4858" s="141"/>
      <c r="AJ4858" s="141"/>
      <c r="AK4858" s="141"/>
      <c r="AL4858" s="141"/>
      <c r="AM4858" s="141"/>
      <c r="AN4858" s="114">
        <f t="shared" si="150"/>
        <v>0</v>
      </c>
      <c r="AO4858" s="114">
        <f t="shared" si="151"/>
        <v>618750000</v>
      </c>
      <c r="AP4858" s="114"/>
      <c r="AQ4858" s="114"/>
      <c r="AR4858" s="114"/>
      <c r="AS4858" s="114"/>
      <c r="AT4858" s="189"/>
    </row>
    <row r="4859" spans="1:46" s="191" customFormat="1" ht="15" customHeight="1" x14ac:dyDescent="0.2">
      <c r="A4859" s="104"/>
      <c r="B4859" s="104"/>
      <c r="C4859" s="104"/>
      <c r="D4859" s="219">
        <v>1</v>
      </c>
      <c r="E4859" s="104"/>
      <c r="F4859" s="256" t="s">
        <v>8349</v>
      </c>
      <c r="G4859" s="257" t="s">
        <v>1957</v>
      </c>
      <c r="H4859" s="258"/>
      <c r="I4859" s="259"/>
      <c r="J4859" s="912" t="s">
        <v>24638</v>
      </c>
      <c r="K4859" s="108" t="s">
        <v>11523</v>
      </c>
      <c r="L4859" s="104" t="s">
        <v>6477</v>
      </c>
      <c r="M4859" s="104" t="s">
        <v>2015</v>
      </c>
      <c r="N4859" s="120">
        <v>41159</v>
      </c>
      <c r="O4859" s="105">
        <v>20000000</v>
      </c>
      <c r="P4859" s="105" t="s">
        <v>17593</v>
      </c>
      <c r="Q4859" s="120">
        <v>42270</v>
      </c>
      <c r="R4859" s="105">
        <v>25924011</v>
      </c>
      <c r="S4859" s="146" t="s">
        <v>11534</v>
      </c>
      <c r="T4859" s="109">
        <v>42611</v>
      </c>
      <c r="U4859" s="141">
        <v>12186957</v>
      </c>
      <c r="V4859" s="109">
        <v>42611</v>
      </c>
      <c r="W4859" s="141">
        <v>12186957</v>
      </c>
      <c r="X4859" s="141">
        <v>0</v>
      </c>
      <c r="Y4859" s="141">
        <v>0</v>
      </c>
      <c r="Z4859" s="141">
        <v>0</v>
      </c>
      <c r="AA4859" s="114">
        <v>0</v>
      </c>
      <c r="AB4859" s="114"/>
      <c r="AC4859" s="132"/>
      <c r="AD4859" s="141"/>
      <c r="AE4859" s="106">
        <v>0</v>
      </c>
      <c r="AF4859" s="106">
        <v>0</v>
      </c>
      <c r="AG4859" s="106">
        <v>0</v>
      </c>
      <c r="AH4859" s="141"/>
      <c r="AI4859" s="141"/>
      <c r="AJ4859" s="141"/>
      <c r="AK4859" s="141"/>
      <c r="AL4859" s="141"/>
      <c r="AM4859" s="141"/>
      <c r="AN4859" s="114">
        <f t="shared" si="150"/>
        <v>0</v>
      </c>
      <c r="AO4859" s="114">
        <f t="shared" si="151"/>
        <v>12186957</v>
      </c>
      <c r="AP4859" s="114"/>
      <c r="AQ4859" s="114"/>
      <c r="AR4859" s="114"/>
      <c r="AS4859" s="114"/>
      <c r="AT4859" s="189"/>
    </row>
    <row r="4860" spans="1:46" s="190" customFormat="1" ht="15" customHeight="1" x14ac:dyDescent="0.2">
      <c r="A4860" s="104"/>
      <c r="B4860" s="104"/>
      <c r="C4860" s="104"/>
      <c r="D4860" s="219">
        <v>1</v>
      </c>
      <c r="E4860" s="104"/>
      <c r="F4860" s="256" t="s">
        <v>8349</v>
      </c>
      <c r="G4860" s="257" t="s">
        <v>1957</v>
      </c>
      <c r="H4860" s="258" t="s">
        <v>13209</v>
      </c>
      <c r="I4860" s="259"/>
      <c r="J4860" s="912" t="s">
        <v>24639</v>
      </c>
      <c r="K4860" s="108" t="s">
        <v>11524</v>
      </c>
      <c r="L4860" s="104" t="s">
        <v>6477</v>
      </c>
      <c r="M4860" s="104" t="s">
        <v>5880</v>
      </c>
      <c r="N4860" s="120">
        <v>41374</v>
      </c>
      <c r="O4860" s="105">
        <v>85000000</v>
      </c>
      <c r="P4860" s="105" t="s">
        <v>17594</v>
      </c>
      <c r="Q4860" s="120">
        <v>42265</v>
      </c>
      <c r="R4860" s="105">
        <v>100076886</v>
      </c>
      <c r="S4860" s="146" t="s">
        <v>11534</v>
      </c>
      <c r="T4860" s="109">
        <v>42611</v>
      </c>
      <c r="U4860" s="141">
        <v>46521101</v>
      </c>
      <c r="V4860" s="109">
        <v>42611</v>
      </c>
      <c r="W4860" s="141">
        <v>46521101</v>
      </c>
      <c r="X4860" s="141">
        <v>0</v>
      </c>
      <c r="Y4860" s="141">
        <v>0</v>
      </c>
      <c r="Z4860" s="141">
        <v>0</v>
      </c>
      <c r="AA4860" s="114">
        <v>714068</v>
      </c>
      <c r="AB4860" s="114"/>
      <c r="AC4860" s="132"/>
      <c r="AD4860" s="141"/>
      <c r="AE4860" s="106">
        <v>0</v>
      </c>
      <c r="AF4860" s="106">
        <v>0</v>
      </c>
      <c r="AG4860" s="106">
        <v>0</v>
      </c>
      <c r="AH4860" s="141"/>
      <c r="AI4860" s="141"/>
      <c r="AJ4860" s="141"/>
      <c r="AK4860" s="141"/>
      <c r="AL4860" s="141"/>
      <c r="AM4860" s="141"/>
      <c r="AN4860" s="114">
        <f t="shared" si="150"/>
        <v>714068</v>
      </c>
      <c r="AO4860" s="114">
        <f t="shared" si="151"/>
        <v>45807033</v>
      </c>
      <c r="AP4860" s="114"/>
      <c r="AQ4860" s="114"/>
      <c r="AR4860" s="114"/>
      <c r="AS4860" s="114"/>
      <c r="AT4860" s="189"/>
    </row>
    <row r="4861" spans="1:46" s="190" customFormat="1" ht="15" customHeight="1" x14ac:dyDescent="0.2">
      <c r="A4861" s="104"/>
      <c r="B4861" s="104"/>
      <c r="C4861" s="104"/>
      <c r="D4861" s="219">
        <v>1</v>
      </c>
      <c r="E4861" s="104"/>
      <c r="F4861" s="256" t="s">
        <v>8349</v>
      </c>
      <c r="G4861" s="257" t="s">
        <v>1957</v>
      </c>
      <c r="H4861" s="258"/>
      <c r="I4861" s="259"/>
      <c r="J4861" s="912" t="s">
        <v>24640</v>
      </c>
      <c r="K4861" s="108" t="s">
        <v>255</v>
      </c>
      <c r="L4861" s="104" t="s">
        <v>6477</v>
      </c>
      <c r="M4861" s="104" t="s">
        <v>2020</v>
      </c>
      <c r="N4861" s="120">
        <v>41218</v>
      </c>
      <c r="O4861" s="105">
        <v>20000000</v>
      </c>
      <c r="P4861" s="105" t="s">
        <v>17595</v>
      </c>
      <c r="Q4861" s="120">
        <v>42270</v>
      </c>
      <c r="R4861" s="105">
        <v>5613157</v>
      </c>
      <c r="S4861" s="146" t="s">
        <v>11534</v>
      </c>
      <c r="T4861" s="109">
        <v>42611</v>
      </c>
      <c r="U4861" s="141">
        <v>3661557</v>
      </c>
      <c r="V4861" s="109">
        <v>42611</v>
      </c>
      <c r="W4861" s="141">
        <v>3661557</v>
      </c>
      <c r="X4861" s="141">
        <v>0</v>
      </c>
      <c r="Y4861" s="141">
        <v>0</v>
      </c>
      <c r="Z4861" s="141">
        <v>0</v>
      </c>
      <c r="AA4861" s="114">
        <v>0</v>
      </c>
      <c r="AB4861" s="114"/>
      <c r="AC4861" s="132"/>
      <c r="AD4861" s="141"/>
      <c r="AE4861" s="106">
        <v>0</v>
      </c>
      <c r="AF4861" s="106">
        <v>0</v>
      </c>
      <c r="AG4861" s="106">
        <v>0</v>
      </c>
      <c r="AH4861" s="141"/>
      <c r="AI4861" s="141"/>
      <c r="AJ4861" s="141"/>
      <c r="AK4861" s="141"/>
      <c r="AL4861" s="141"/>
      <c r="AM4861" s="141"/>
      <c r="AN4861" s="114">
        <f t="shared" si="150"/>
        <v>0</v>
      </c>
      <c r="AO4861" s="114">
        <f t="shared" si="151"/>
        <v>3661557</v>
      </c>
      <c r="AP4861" s="114"/>
      <c r="AQ4861" s="114"/>
      <c r="AR4861" s="114"/>
      <c r="AS4861" s="114"/>
      <c r="AT4861" s="189"/>
    </row>
    <row r="4862" spans="1:46" s="190" customFormat="1" ht="15" customHeight="1" x14ac:dyDescent="0.2">
      <c r="A4862" s="104"/>
      <c r="B4862" s="104"/>
      <c r="C4862" s="104"/>
      <c r="D4862" s="219">
        <v>1</v>
      </c>
      <c r="E4862" s="104"/>
      <c r="F4862" s="256" t="s">
        <v>8349</v>
      </c>
      <c r="G4862" s="257" t="s">
        <v>1957</v>
      </c>
      <c r="H4862" s="258"/>
      <c r="I4862" s="259"/>
      <c r="J4862" s="912" t="s">
        <v>24641</v>
      </c>
      <c r="K4862" s="108" t="s">
        <v>11525</v>
      </c>
      <c r="L4862" s="104" t="s">
        <v>6477</v>
      </c>
      <c r="M4862" s="104" t="s">
        <v>2015</v>
      </c>
      <c r="N4862" s="120">
        <v>41159</v>
      </c>
      <c r="O4862" s="105">
        <v>75000000</v>
      </c>
      <c r="P4862" s="105" t="s">
        <v>17596</v>
      </c>
      <c r="Q4862" s="120">
        <v>42270</v>
      </c>
      <c r="R4862" s="105">
        <v>30509269</v>
      </c>
      <c r="S4862" s="146" t="s">
        <v>11534</v>
      </c>
      <c r="T4862" s="109">
        <v>42611</v>
      </c>
      <c r="U4862" s="141">
        <v>21389863</v>
      </c>
      <c r="V4862" s="109">
        <v>42611</v>
      </c>
      <c r="W4862" s="141">
        <v>21389863</v>
      </c>
      <c r="X4862" s="141">
        <v>0</v>
      </c>
      <c r="Y4862" s="141">
        <v>0</v>
      </c>
      <c r="Z4862" s="141">
        <v>0</v>
      </c>
      <c r="AA4862" s="114">
        <v>0</v>
      </c>
      <c r="AB4862" s="114"/>
      <c r="AC4862" s="132"/>
      <c r="AD4862" s="141"/>
      <c r="AE4862" s="106">
        <v>0</v>
      </c>
      <c r="AF4862" s="106">
        <v>0</v>
      </c>
      <c r="AG4862" s="106">
        <v>0</v>
      </c>
      <c r="AH4862" s="141"/>
      <c r="AI4862" s="141"/>
      <c r="AJ4862" s="141"/>
      <c r="AK4862" s="141"/>
      <c r="AL4862" s="141"/>
      <c r="AM4862" s="141"/>
      <c r="AN4862" s="114">
        <f t="shared" si="150"/>
        <v>0</v>
      </c>
      <c r="AO4862" s="114">
        <f t="shared" si="151"/>
        <v>21389863</v>
      </c>
      <c r="AP4862" s="114"/>
      <c r="AQ4862" s="114"/>
      <c r="AR4862" s="114"/>
      <c r="AS4862" s="114"/>
      <c r="AT4862" s="189"/>
    </row>
    <row r="4863" spans="1:46" s="190" customFormat="1" ht="15" customHeight="1" x14ac:dyDescent="0.2">
      <c r="A4863" s="104"/>
      <c r="B4863" s="104"/>
      <c r="C4863" s="104"/>
      <c r="D4863" s="219">
        <v>1</v>
      </c>
      <c r="E4863" s="104"/>
      <c r="F4863" s="256" t="s">
        <v>8349</v>
      </c>
      <c r="G4863" s="257" t="s">
        <v>1957</v>
      </c>
      <c r="H4863" s="258"/>
      <c r="I4863" s="259"/>
      <c r="J4863" s="912" t="s">
        <v>24642</v>
      </c>
      <c r="K4863" s="108" t="s">
        <v>11526</v>
      </c>
      <c r="L4863" s="104" t="s">
        <v>6477</v>
      </c>
      <c r="M4863" s="104" t="s">
        <v>2020</v>
      </c>
      <c r="N4863" s="120">
        <v>41218</v>
      </c>
      <c r="O4863" s="105">
        <v>180000000</v>
      </c>
      <c r="P4863" s="105" t="s">
        <v>17597</v>
      </c>
      <c r="Q4863" s="120">
        <v>42270</v>
      </c>
      <c r="R4863" s="105">
        <v>56152318</v>
      </c>
      <c r="S4863" s="146" t="s">
        <v>11534</v>
      </c>
      <c r="T4863" s="109">
        <v>42611</v>
      </c>
      <c r="U4863" s="141">
        <v>34205373</v>
      </c>
      <c r="V4863" s="109">
        <v>42611</v>
      </c>
      <c r="W4863" s="141">
        <v>34205373</v>
      </c>
      <c r="X4863" s="141">
        <v>0</v>
      </c>
      <c r="Y4863" s="141">
        <v>0</v>
      </c>
      <c r="Z4863" s="141">
        <v>0</v>
      </c>
      <c r="AA4863" s="114">
        <v>0</v>
      </c>
      <c r="AB4863" s="114"/>
      <c r="AC4863" s="132"/>
      <c r="AD4863" s="141"/>
      <c r="AE4863" s="106">
        <v>0</v>
      </c>
      <c r="AF4863" s="106">
        <v>0</v>
      </c>
      <c r="AG4863" s="106">
        <v>0</v>
      </c>
      <c r="AH4863" s="141"/>
      <c r="AI4863" s="141"/>
      <c r="AJ4863" s="141"/>
      <c r="AK4863" s="141"/>
      <c r="AL4863" s="141"/>
      <c r="AM4863" s="141"/>
      <c r="AN4863" s="114">
        <f t="shared" si="150"/>
        <v>0</v>
      </c>
      <c r="AO4863" s="114">
        <f t="shared" si="151"/>
        <v>34205373</v>
      </c>
      <c r="AP4863" s="114"/>
      <c r="AQ4863" s="114"/>
      <c r="AR4863" s="114"/>
      <c r="AS4863" s="114"/>
      <c r="AT4863" s="189"/>
    </row>
    <row r="4864" spans="1:46" s="191" customFormat="1" ht="15" customHeight="1" x14ac:dyDescent="0.2">
      <c r="A4864" s="104"/>
      <c r="B4864" s="104"/>
      <c r="C4864" s="104"/>
      <c r="D4864" s="219">
        <v>1</v>
      </c>
      <c r="E4864" s="104"/>
      <c r="F4864" s="256" t="s">
        <v>11518</v>
      </c>
      <c r="G4864" s="257" t="s">
        <v>11519</v>
      </c>
      <c r="H4864" s="258" t="s">
        <v>12671</v>
      </c>
      <c r="I4864" s="259"/>
      <c r="J4864" s="912" t="s">
        <v>24643</v>
      </c>
      <c r="K4864" s="108" t="s">
        <v>11527</v>
      </c>
      <c r="L4864" s="104" t="s">
        <v>6477</v>
      </c>
      <c r="M4864" s="104" t="s">
        <v>11531</v>
      </c>
      <c r="N4864" s="120">
        <v>41271</v>
      </c>
      <c r="O4864" s="105">
        <v>180000000</v>
      </c>
      <c r="P4864" s="105" t="s">
        <v>17598</v>
      </c>
      <c r="Q4864" s="120">
        <v>42102</v>
      </c>
      <c r="R4864" s="105">
        <v>123428893</v>
      </c>
      <c r="S4864" s="146" t="s">
        <v>11535</v>
      </c>
      <c r="T4864" s="109">
        <v>42597</v>
      </c>
      <c r="U4864" s="141">
        <v>81262479</v>
      </c>
      <c r="V4864" s="109">
        <v>42597</v>
      </c>
      <c r="W4864" s="141">
        <v>81262479</v>
      </c>
      <c r="X4864" s="141">
        <v>0</v>
      </c>
      <c r="Y4864" s="141">
        <v>0</v>
      </c>
      <c r="Z4864" s="141">
        <v>0</v>
      </c>
      <c r="AA4864" s="114">
        <v>81262479</v>
      </c>
      <c r="AB4864" s="114"/>
      <c r="AC4864" s="132"/>
      <c r="AD4864" s="141"/>
      <c r="AE4864" s="106">
        <v>0</v>
      </c>
      <c r="AF4864" s="106">
        <v>0</v>
      </c>
      <c r="AG4864" s="106">
        <v>0</v>
      </c>
      <c r="AH4864" s="141"/>
      <c r="AI4864" s="141"/>
      <c r="AJ4864" s="141"/>
      <c r="AK4864" s="141"/>
      <c r="AL4864" s="141"/>
      <c r="AM4864" s="141"/>
      <c r="AN4864" s="114">
        <f t="shared" si="150"/>
        <v>81262479</v>
      </c>
      <c r="AO4864" s="114">
        <f t="shared" si="151"/>
        <v>0</v>
      </c>
      <c r="AP4864" s="114"/>
      <c r="AQ4864" s="114"/>
      <c r="AR4864" s="114"/>
      <c r="AS4864" s="114"/>
      <c r="AT4864" s="189"/>
    </row>
    <row r="4865" spans="1:46" s="190" customFormat="1" ht="15" customHeight="1" x14ac:dyDescent="0.2">
      <c r="A4865" s="104"/>
      <c r="B4865" s="104"/>
      <c r="C4865" s="104"/>
      <c r="D4865" s="219">
        <v>1</v>
      </c>
      <c r="E4865" s="104"/>
      <c r="F4865" s="256" t="s">
        <v>11518</v>
      </c>
      <c r="G4865" s="257" t="s">
        <v>11520</v>
      </c>
      <c r="H4865" s="258"/>
      <c r="I4865" s="259"/>
      <c r="J4865" s="912" t="s">
        <v>24644</v>
      </c>
      <c r="K4865" s="108" t="s">
        <v>11528</v>
      </c>
      <c r="L4865" s="104" t="s">
        <v>6476</v>
      </c>
      <c r="M4865" s="104" t="s">
        <v>10479</v>
      </c>
      <c r="N4865" s="120">
        <v>41877</v>
      </c>
      <c r="O4865" s="105">
        <v>101333333</v>
      </c>
      <c r="P4865" s="105" t="s">
        <v>17599</v>
      </c>
      <c r="Q4865" s="120">
        <v>42550</v>
      </c>
      <c r="R4865" s="105">
        <v>71601620</v>
      </c>
      <c r="S4865" s="146" t="s">
        <v>11536</v>
      </c>
      <c r="T4865" s="109">
        <v>42597</v>
      </c>
      <c r="U4865" s="141">
        <v>71601620</v>
      </c>
      <c r="V4865" s="109">
        <v>42597</v>
      </c>
      <c r="W4865" s="141">
        <v>71601620</v>
      </c>
      <c r="X4865" s="141">
        <v>28640648</v>
      </c>
      <c r="Y4865" s="141">
        <v>0</v>
      </c>
      <c r="Z4865" s="141">
        <v>42960972</v>
      </c>
      <c r="AA4865" s="114">
        <v>0</v>
      </c>
      <c r="AB4865" s="114"/>
      <c r="AC4865" s="132"/>
      <c r="AD4865" s="141"/>
      <c r="AE4865" s="106">
        <v>0</v>
      </c>
      <c r="AF4865" s="106">
        <v>0</v>
      </c>
      <c r="AG4865" s="106">
        <v>0</v>
      </c>
      <c r="AH4865" s="141"/>
      <c r="AI4865" s="141"/>
      <c r="AJ4865" s="141"/>
      <c r="AK4865" s="141"/>
      <c r="AL4865" s="141"/>
      <c r="AM4865" s="141"/>
      <c r="AN4865" s="114">
        <f t="shared" si="150"/>
        <v>0</v>
      </c>
      <c r="AO4865" s="114">
        <f t="shared" si="151"/>
        <v>71601620</v>
      </c>
      <c r="AP4865" s="114"/>
      <c r="AQ4865" s="114"/>
      <c r="AR4865" s="114"/>
      <c r="AS4865" s="114"/>
      <c r="AT4865" s="189"/>
    </row>
    <row r="4866" spans="1:46" s="190" customFormat="1" ht="15" customHeight="1" x14ac:dyDescent="0.2">
      <c r="A4866" s="104"/>
      <c r="B4866" s="104"/>
      <c r="C4866" s="104"/>
      <c r="D4866" s="219">
        <v>1</v>
      </c>
      <c r="E4866" s="104"/>
      <c r="F4866" s="256" t="s">
        <v>9034</v>
      </c>
      <c r="G4866" s="257" t="s">
        <v>11521</v>
      </c>
      <c r="H4866" s="258"/>
      <c r="I4866" s="259"/>
      <c r="J4866" s="912" t="s">
        <v>24645</v>
      </c>
      <c r="K4866" s="108" t="s">
        <v>11529</v>
      </c>
      <c r="L4866" s="104" t="s">
        <v>6476</v>
      </c>
      <c r="M4866" s="104" t="s">
        <v>11532</v>
      </c>
      <c r="N4866" s="120">
        <v>41355</v>
      </c>
      <c r="O4866" s="105">
        <v>70845833</v>
      </c>
      <c r="P4866" s="105" t="s">
        <v>17600</v>
      </c>
      <c r="Q4866" s="120">
        <v>42514</v>
      </c>
      <c r="R4866" s="105">
        <v>57036409</v>
      </c>
      <c r="S4866" s="146" t="s">
        <v>11537</v>
      </c>
      <c r="T4866" s="109">
        <v>42611</v>
      </c>
      <c r="U4866" s="141">
        <v>57036409</v>
      </c>
      <c r="V4866" s="109">
        <v>42611</v>
      </c>
      <c r="W4866" s="141">
        <v>57036409</v>
      </c>
      <c r="X4866" s="141">
        <v>0</v>
      </c>
      <c r="Y4866" s="141">
        <v>0</v>
      </c>
      <c r="Z4866" s="141">
        <v>0</v>
      </c>
      <c r="AA4866" s="114">
        <v>0</v>
      </c>
      <c r="AB4866" s="114"/>
      <c r="AC4866" s="132"/>
      <c r="AD4866" s="141"/>
      <c r="AE4866" s="106">
        <v>0</v>
      </c>
      <c r="AF4866" s="106">
        <v>0</v>
      </c>
      <c r="AG4866" s="106">
        <v>0</v>
      </c>
      <c r="AH4866" s="141"/>
      <c r="AI4866" s="141"/>
      <c r="AJ4866" s="141"/>
      <c r="AK4866" s="141"/>
      <c r="AL4866" s="141"/>
      <c r="AM4866" s="141"/>
      <c r="AN4866" s="114">
        <f t="shared" si="150"/>
        <v>0</v>
      </c>
      <c r="AO4866" s="114">
        <f t="shared" si="151"/>
        <v>57036409</v>
      </c>
      <c r="AP4866" s="114"/>
      <c r="AQ4866" s="114"/>
      <c r="AR4866" s="114"/>
      <c r="AS4866" s="114"/>
      <c r="AT4866" s="189"/>
    </row>
    <row r="4867" spans="1:46" s="190" customFormat="1" ht="15" customHeight="1" x14ac:dyDescent="0.2">
      <c r="A4867" s="104"/>
      <c r="B4867" s="104"/>
      <c r="C4867" s="104"/>
      <c r="D4867" s="219">
        <v>1</v>
      </c>
      <c r="E4867" s="104"/>
      <c r="F4867" s="256" t="s">
        <v>8717</v>
      </c>
      <c r="G4867" s="257" t="s">
        <v>11639</v>
      </c>
      <c r="H4867" s="893" t="s">
        <v>18629</v>
      </c>
      <c r="I4867" s="259"/>
      <c r="J4867" s="891" t="s">
        <v>18573</v>
      </c>
      <c r="K4867" s="108" t="s">
        <v>11644</v>
      </c>
      <c r="L4867" s="104" t="s">
        <v>6477</v>
      </c>
      <c r="M4867" s="104" t="s">
        <v>6479</v>
      </c>
      <c r="N4867" s="120">
        <v>41396</v>
      </c>
      <c r="O4867" s="105">
        <v>60000000</v>
      </c>
      <c r="P4867" s="105" t="s">
        <v>17601</v>
      </c>
      <c r="Q4867" s="120">
        <v>42486</v>
      </c>
      <c r="R4867" s="105">
        <v>27938606</v>
      </c>
      <c r="S4867" s="146" t="s">
        <v>11645</v>
      </c>
      <c r="T4867" s="109">
        <v>42629</v>
      </c>
      <c r="U4867" s="141">
        <v>15872424</v>
      </c>
      <c r="V4867" s="109">
        <v>42629</v>
      </c>
      <c r="W4867" s="141">
        <v>15872424</v>
      </c>
      <c r="X4867" s="141">
        <v>0</v>
      </c>
      <c r="Y4867" s="141">
        <v>0</v>
      </c>
      <c r="Z4867" s="141">
        <v>0</v>
      </c>
      <c r="AA4867" s="114">
        <v>0</v>
      </c>
      <c r="AB4867" s="114">
        <v>3980000</v>
      </c>
      <c r="AC4867" s="132"/>
      <c r="AD4867" s="141"/>
      <c r="AE4867" s="106">
        <v>0</v>
      </c>
      <c r="AF4867" s="106">
        <v>0</v>
      </c>
      <c r="AG4867" s="106">
        <v>0</v>
      </c>
      <c r="AH4867" s="141"/>
      <c r="AI4867" s="141"/>
      <c r="AJ4867" s="141"/>
      <c r="AK4867" s="141"/>
      <c r="AL4867" s="141"/>
      <c r="AM4867" s="141"/>
      <c r="AN4867" s="114">
        <f t="shared" si="150"/>
        <v>3980000</v>
      </c>
      <c r="AO4867" s="114">
        <f t="shared" si="151"/>
        <v>11892424</v>
      </c>
      <c r="AP4867" s="114"/>
      <c r="AQ4867" s="114"/>
      <c r="AR4867" s="114"/>
      <c r="AS4867" s="114"/>
      <c r="AT4867" s="189"/>
    </row>
    <row r="4868" spans="1:46" s="190" customFormat="1" ht="15" customHeight="1" x14ac:dyDescent="0.2">
      <c r="A4868" s="104"/>
      <c r="B4868" s="104"/>
      <c r="C4868" s="104"/>
      <c r="D4868" s="219">
        <v>1</v>
      </c>
      <c r="E4868" s="104"/>
      <c r="F4868" s="256" t="s">
        <v>8715</v>
      </c>
      <c r="G4868" s="257" t="s">
        <v>11640</v>
      </c>
      <c r="H4868" s="258"/>
      <c r="I4868" s="259"/>
      <c r="J4868" s="912" t="s">
        <v>24646</v>
      </c>
      <c r="K4868" s="108" t="s">
        <v>4835</v>
      </c>
      <c r="L4868" s="104" t="s">
        <v>6477</v>
      </c>
      <c r="M4868" s="104" t="s">
        <v>5865</v>
      </c>
      <c r="N4868" s="120">
        <v>41381</v>
      </c>
      <c r="O4868" s="105">
        <v>190000000</v>
      </c>
      <c r="P4868" s="105" t="s">
        <v>17602</v>
      </c>
      <c r="Q4868" s="120">
        <v>42065</v>
      </c>
      <c r="R4868" s="105">
        <v>243965639</v>
      </c>
      <c r="S4868" s="146" t="s">
        <v>11647</v>
      </c>
      <c r="T4868" s="109">
        <v>42640</v>
      </c>
      <c r="U4868" s="141">
        <v>124847415</v>
      </c>
      <c r="V4868" s="109">
        <v>42640</v>
      </c>
      <c r="W4868" s="141">
        <v>124847415</v>
      </c>
      <c r="X4868" s="141">
        <v>0</v>
      </c>
      <c r="Y4868" s="141">
        <v>0</v>
      </c>
      <c r="Z4868" s="141">
        <v>0</v>
      </c>
      <c r="AA4868" s="114">
        <v>0</v>
      </c>
      <c r="AB4868" s="114"/>
      <c r="AC4868" s="132"/>
      <c r="AD4868" s="141"/>
      <c r="AE4868" s="106">
        <v>0</v>
      </c>
      <c r="AF4868" s="106">
        <v>0</v>
      </c>
      <c r="AG4868" s="106">
        <v>0</v>
      </c>
      <c r="AH4868" s="141"/>
      <c r="AI4868" s="141"/>
      <c r="AJ4868" s="141"/>
      <c r="AK4868" s="141"/>
      <c r="AL4868" s="141"/>
      <c r="AM4868" s="141"/>
      <c r="AN4868" s="114">
        <f t="shared" si="150"/>
        <v>0</v>
      </c>
      <c r="AO4868" s="114">
        <f t="shared" si="151"/>
        <v>124847415</v>
      </c>
      <c r="AP4868" s="114"/>
      <c r="AQ4868" s="114"/>
      <c r="AR4868" s="114"/>
      <c r="AS4868" s="114"/>
      <c r="AT4868" s="189"/>
    </row>
    <row r="4869" spans="1:46" s="191" customFormat="1" ht="15" customHeight="1" x14ac:dyDescent="0.2">
      <c r="A4869" s="104"/>
      <c r="B4869" s="104"/>
      <c r="C4869" s="104"/>
      <c r="D4869" s="219">
        <v>1</v>
      </c>
      <c r="E4869" s="104"/>
      <c r="F4869" s="256" t="s">
        <v>8349</v>
      </c>
      <c r="G4869" s="257" t="s">
        <v>1717</v>
      </c>
      <c r="H4869" s="258" t="s">
        <v>13554</v>
      </c>
      <c r="I4869" s="259"/>
      <c r="J4869" s="891" t="s">
        <v>18574</v>
      </c>
      <c r="K4869" s="108" t="s">
        <v>11646</v>
      </c>
      <c r="L4869" s="104" t="s">
        <v>6477</v>
      </c>
      <c r="M4869" s="104" t="s">
        <v>11029</v>
      </c>
      <c r="N4869" s="120">
        <v>41593</v>
      </c>
      <c r="O4869" s="105">
        <v>150000000</v>
      </c>
      <c r="P4869" s="105" t="s">
        <v>17603</v>
      </c>
      <c r="Q4869" s="120">
        <v>42481</v>
      </c>
      <c r="R4869" s="105">
        <v>170967790</v>
      </c>
      <c r="S4869" s="146" t="s">
        <v>11648</v>
      </c>
      <c r="T4869" s="109">
        <v>42622</v>
      </c>
      <c r="U4869" s="141">
        <v>76092833</v>
      </c>
      <c r="V4869" s="109">
        <v>42622</v>
      </c>
      <c r="W4869" s="141">
        <v>76092833</v>
      </c>
      <c r="X4869" s="141">
        <v>15218566.599999994</v>
      </c>
      <c r="Y4869" s="141">
        <v>0</v>
      </c>
      <c r="Z4869" s="141">
        <v>60874266.400000006</v>
      </c>
      <c r="AA4869" s="114">
        <v>366313</v>
      </c>
      <c r="AB4869" s="114"/>
      <c r="AC4869" s="132">
        <v>377881</v>
      </c>
      <c r="AD4869" s="141"/>
      <c r="AE4869" s="106">
        <v>0</v>
      </c>
      <c r="AF4869" s="106">
        <v>0</v>
      </c>
      <c r="AG4869" s="106">
        <v>0</v>
      </c>
      <c r="AH4869" s="141"/>
      <c r="AI4869" s="141"/>
      <c r="AJ4869" s="141"/>
      <c r="AK4869" s="141"/>
      <c r="AL4869" s="141"/>
      <c r="AM4869" s="141"/>
      <c r="AN4869" s="114">
        <f t="shared" si="150"/>
        <v>744194</v>
      </c>
      <c r="AO4869" s="114">
        <f t="shared" si="151"/>
        <v>75348639</v>
      </c>
      <c r="AP4869" s="114"/>
      <c r="AQ4869" s="114"/>
      <c r="AR4869" s="114"/>
      <c r="AS4869" s="114"/>
      <c r="AT4869" s="189"/>
    </row>
    <row r="4870" spans="1:46" s="191" customFormat="1" ht="15" customHeight="1" x14ac:dyDescent="0.2">
      <c r="A4870" s="104"/>
      <c r="B4870" s="104"/>
      <c r="C4870" s="104"/>
      <c r="D4870" s="219">
        <v>1</v>
      </c>
      <c r="E4870" s="104"/>
      <c r="F4870" s="256" t="s">
        <v>8349</v>
      </c>
      <c r="G4870" s="257" t="s">
        <v>1957</v>
      </c>
      <c r="H4870" s="258" t="s">
        <v>13207</v>
      </c>
      <c r="I4870" s="259"/>
      <c r="J4870" s="912" t="s">
        <v>24647</v>
      </c>
      <c r="K4870" s="108" t="s">
        <v>1842</v>
      </c>
      <c r="L4870" s="104" t="s">
        <v>6477</v>
      </c>
      <c r="M4870" s="104" t="s">
        <v>8164</v>
      </c>
      <c r="N4870" s="120">
        <v>41347</v>
      </c>
      <c r="O4870" s="105">
        <v>70000000</v>
      </c>
      <c r="P4870" s="105" t="s">
        <v>17604</v>
      </c>
      <c r="Q4870" s="120">
        <v>42492</v>
      </c>
      <c r="R4870" s="105">
        <v>33351604</v>
      </c>
      <c r="S4870" s="146" t="s">
        <v>11656</v>
      </c>
      <c r="T4870" s="109">
        <v>42634</v>
      </c>
      <c r="U4870" s="141">
        <v>20122498</v>
      </c>
      <c r="V4870" s="109">
        <v>42634</v>
      </c>
      <c r="W4870" s="141">
        <v>20122498</v>
      </c>
      <c r="X4870" s="141">
        <v>0</v>
      </c>
      <c r="Y4870" s="141">
        <v>0</v>
      </c>
      <c r="Z4870" s="141">
        <v>0</v>
      </c>
      <c r="AA4870" s="114">
        <v>1609084</v>
      </c>
      <c r="AB4870" s="114"/>
      <c r="AC4870" s="132"/>
      <c r="AD4870" s="141"/>
      <c r="AE4870" s="106">
        <v>0</v>
      </c>
      <c r="AF4870" s="106">
        <v>0</v>
      </c>
      <c r="AG4870" s="106">
        <v>0</v>
      </c>
      <c r="AH4870" s="141"/>
      <c r="AI4870" s="141"/>
      <c r="AJ4870" s="141"/>
      <c r="AK4870" s="141"/>
      <c r="AL4870" s="141"/>
      <c r="AM4870" s="141"/>
      <c r="AN4870" s="114">
        <f t="shared" si="150"/>
        <v>1609084</v>
      </c>
      <c r="AO4870" s="114">
        <f t="shared" si="151"/>
        <v>18513414</v>
      </c>
      <c r="AP4870" s="114"/>
      <c r="AQ4870" s="114"/>
      <c r="AR4870" s="114"/>
      <c r="AS4870" s="114"/>
      <c r="AT4870" s="189"/>
    </row>
    <row r="4871" spans="1:46" s="190" customFormat="1" ht="15" customHeight="1" x14ac:dyDescent="0.2">
      <c r="A4871" s="104"/>
      <c r="B4871" s="104"/>
      <c r="C4871" s="104"/>
      <c r="D4871" s="219">
        <v>1</v>
      </c>
      <c r="E4871" s="104"/>
      <c r="F4871" s="256" t="s">
        <v>8349</v>
      </c>
      <c r="G4871" s="257" t="s">
        <v>1957</v>
      </c>
      <c r="H4871" s="258" t="s">
        <v>13208</v>
      </c>
      <c r="I4871" s="259"/>
      <c r="J4871" s="891" t="s">
        <v>18575</v>
      </c>
      <c r="K4871" s="108" t="s">
        <v>854</v>
      </c>
      <c r="L4871" s="104" t="s">
        <v>6477</v>
      </c>
      <c r="M4871" s="104" t="s">
        <v>10446</v>
      </c>
      <c r="N4871" s="120">
        <v>41430</v>
      </c>
      <c r="O4871" s="105">
        <v>14000000</v>
      </c>
      <c r="P4871" s="105" t="s">
        <v>17605</v>
      </c>
      <c r="Q4871" s="120">
        <v>42585</v>
      </c>
      <c r="R4871" s="105">
        <v>1857411</v>
      </c>
      <c r="S4871" s="146" t="s">
        <v>11656</v>
      </c>
      <c r="T4871" s="109">
        <v>42634</v>
      </c>
      <c r="U4871" s="141">
        <v>1243390</v>
      </c>
      <c r="V4871" s="109">
        <v>42634</v>
      </c>
      <c r="W4871" s="141">
        <v>1243390</v>
      </c>
      <c r="X4871" s="141">
        <v>0</v>
      </c>
      <c r="Y4871" s="141">
        <v>0</v>
      </c>
      <c r="Z4871" s="141">
        <v>0</v>
      </c>
      <c r="AA4871" s="114">
        <v>1039121</v>
      </c>
      <c r="AB4871" s="114"/>
      <c r="AC4871" s="132"/>
      <c r="AD4871" s="141">
        <v>204269</v>
      </c>
      <c r="AE4871" s="106">
        <v>0</v>
      </c>
      <c r="AF4871" s="106">
        <v>0</v>
      </c>
      <c r="AG4871" s="106">
        <v>0</v>
      </c>
      <c r="AH4871" s="141"/>
      <c r="AI4871" s="141"/>
      <c r="AJ4871" s="141"/>
      <c r="AK4871" s="141"/>
      <c r="AL4871" s="141"/>
      <c r="AM4871" s="141"/>
      <c r="AN4871" s="114">
        <f t="shared" si="150"/>
        <v>1243390</v>
      </c>
      <c r="AO4871" s="114">
        <f t="shared" si="151"/>
        <v>0</v>
      </c>
      <c r="AP4871" s="114"/>
      <c r="AQ4871" s="114"/>
      <c r="AR4871" s="114"/>
      <c r="AS4871" s="114"/>
      <c r="AT4871" s="189"/>
    </row>
    <row r="4872" spans="1:46" s="190" customFormat="1" ht="15" customHeight="1" x14ac:dyDescent="0.2">
      <c r="A4872" s="104"/>
      <c r="B4872" s="104"/>
      <c r="C4872" s="104"/>
      <c r="D4872" s="219">
        <v>1</v>
      </c>
      <c r="E4872" s="104"/>
      <c r="F4872" s="256" t="s">
        <v>8349</v>
      </c>
      <c r="G4872" s="257" t="s">
        <v>1957</v>
      </c>
      <c r="H4872" s="258"/>
      <c r="I4872" s="259"/>
      <c r="J4872" s="912" t="s">
        <v>24648</v>
      </c>
      <c r="K4872" s="108" t="s">
        <v>10827</v>
      </c>
      <c r="L4872" s="104" t="s">
        <v>6477</v>
      </c>
      <c r="M4872" s="104" t="s">
        <v>5737</v>
      </c>
      <c r="N4872" s="120">
        <v>41270</v>
      </c>
      <c r="O4872" s="105">
        <v>20000000</v>
      </c>
      <c r="P4872" s="105" t="s">
        <v>17606</v>
      </c>
      <c r="Q4872" s="120">
        <v>42317</v>
      </c>
      <c r="R4872" s="105">
        <v>6155680</v>
      </c>
      <c r="S4872" s="146" t="s">
        <v>11657</v>
      </c>
      <c r="T4872" s="109">
        <v>42640</v>
      </c>
      <c r="U4872" s="141">
        <v>3979392</v>
      </c>
      <c r="V4872" s="109">
        <v>42640</v>
      </c>
      <c r="W4872" s="141">
        <v>3979392</v>
      </c>
      <c r="X4872" s="141">
        <v>0</v>
      </c>
      <c r="Y4872" s="141">
        <v>0</v>
      </c>
      <c r="Z4872" s="141">
        <v>0</v>
      </c>
      <c r="AA4872" s="114">
        <v>0</v>
      </c>
      <c r="AB4872" s="114"/>
      <c r="AC4872" s="132"/>
      <c r="AD4872" s="141"/>
      <c r="AE4872" s="106">
        <v>0</v>
      </c>
      <c r="AF4872" s="106">
        <v>0</v>
      </c>
      <c r="AG4872" s="106">
        <v>0</v>
      </c>
      <c r="AH4872" s="141"/>
      <c r="AI4872" s="141"/>
      <c r="AJ4872" s="141"/>
      <c r="AK4872" s="141"/>
      <c r="AL4872" s="141"/>
      <c r="AM4872" s="141"/>
      <c r="AN4872" s="114">
        <f t="shared" si="150"/>
        <v>0</v>
      </c>
      <c r="AO4872" s="114">
        <f t="shared" si="151"/>
        <v>3979392</v>
      </c>
      <c r="AP4872" s="114"/>
      <c r="AQ4872" s="114"/>
      <c r="AR4872" s="114"/>
      <c r="AS4872" s="114"/>
      <c r="AT4872" s="189"/>
    </row>
    <row r="4873" spans="1:46" s="190" customFormat="1" ht="15" customHeight="1" x14ac:dyDescent="0.2">
      <c r="A4873" s="104"/>
      <c r="B4873" s="104"/>
      <c r="C4873" s="104"/>
      <c r="D4873" s="219">
        <v>1</v>
      </c>
      <c r="E4873" s="104"/>
      <c r="F4873" s="256" t="s">
        <v>8349</v>
      </c>
      <c r="G4873" s="257" t="s">
        <v>1957</v>
      </c>
      <c r="H4873" s="258"/>
      <c r="I4873" s="259"/>
      <c r="J4873" s="912" t="s">
        <v>24649</v>
      </c>
      <c r="K4873" s="108" t="s">
        <v>11649</v>
      </c>
      <c r="L4873" s="104" t="s">
        <v>6477</v>
      </c>
      <c r="M4873" s="104" t="s">
        <v>10446</v>
      </c>
      <c r="N4873" s="120">
        <v>41430</v>
      </c>
      <c r="O4873" s="105">
        <v>150000000</v>
      </c>
      <c r="P4873" s="105" t="s">
        <v>17607</v>
      </c>
      <c r="Q4873" s="120">
        <v>42111</v>
      </c>
      <c r="R4873" s="105">
        <v>189948101</v>
      </c>
      <c r="S4873" s="146" t="s">
        <v>11657</v>
      </c>
      <c r="T4873" s="109">
        <v>42640</v>
      </c>
      <c r="U4873" s="141">
        <v>102923916</v>
      </c>
      <c r="V4873" s="109">
        <v>42640</v>
      </c>
      <c r="W4873" s="141">
        <v>102923916</v>
      </c>
      <c r="X4873" s="141">
        <v>0</v>
      </c>
      <c r="Y4873" s="141">
        <v>0</v>
      </c>
      <c r="Z4873" s="141">
        <v>0</v>
      </c>
      <c r="AA4873" s="114">
        <v>0</v>
      </c>
      <c r="AB4873" s="114"/>
      <c r="AC4873" s="132"/>
      <c r="AD4873" s="141"/>
      <c r="AE4873" s="106">
        <v>0</v>
      </c>
      <c r="AF4873" s="106">
        <v>0</v>
      </c>
      <c r="AG4873" s="106">
        <v>0</v>
      </c>
      <c r="AH4873" s="141"/>
      <c r="AI4873" s="141"/>
      <c r="AJ4873" s="141"/>
      <c r="AK4873" s="141"/>
      <c r="AL4873" s="141"/>
      <c r="AM4873" s="141"/>
      <c r="AN4873" s="114">
        <f t="shared" ref="AN4873:AN4931" si="152">SUM(AA4873:AM4873)</f>
        <v>0</v>
      </c>
      <c r="AO4873" s="114">
        <f t="shared" ref="AO4873:AO4936" si="153">IF((U4873-AN4873)&lt;0,ABS(0),(U4873-AN4873))</f>
        <v>102923916</v>
      </c>
      <c r="AP4873" s="114"/>
      <c r="AQ4873" s="114"/>
      <c r="AR4873" s="114"/>
      <c r="AS4873" s="114"/>
      <c r="AT4873" s="189"/>
    </row>
    <row r="4874" spans="1:46" s="190" customFormat="1" ht="15" customHeight="1" x14ac:dyDescent="0.2">
      <c r="A4874" s="104"/>
      <c r="B4874" s="104"/>
      <c r="C4874" s="104"/>
      <c r="D4874" s="219">
        <v>1</v>
      </c>
      <c r="E4874" s="104"/>
      <c r="F4874" s="256" t="s">
        <v>8349</v>
      </c>
      <c r="G4874" s="257" t="s">
        <v>1957</v>
      </c>
      <c r="H4874" s="258"/>
      <c r="I4874" s="259"/>
      <c r="J4874" s="912" t="s">
        <v>24650</v>
      </c>
      <c r="K4874" s="108" t="s">
        <v>11650</v>
      </c>
      <c r="L4874" s="104" t="s">
        <v>6477</v>
      </c>
      <c r="M4874" s="104" t="s">
        <v>10446</v>
      </c>
      <c r="N4874" s="120">
        <v>41430</v>
      </c>
      <c r="O4874" s="105">
        <v>35000000</v>
      </c>
      <c r="P4874" s="105" t="s">
        <v>17608</v>
      </c>
      <c r="Q4874" s="120">
        <v>42317</v>
      </c>
      <c r="R4874" s="105">
        <v>13758253</v>
      </c>
      <c r="S4874" s="146" t="s">
        <v>11657</v>
      </c>
      <c r="T4874" s="109">
        <v>42640</v>
      </c>
      <c r="U4874" s="141">
        <v>9255629</v>
      </c>
      <c r="V4874" s="109">
        <v>42640</v>
      </c>
      <c r="W4874" s="141">
        <v>9255629</v>
      </c>
      <c r="X4874" s="141">
        <v>0</v>
      </c>
      <c r="Y4874" s="141">
        <v>0</v>
      </c>
      <c r="Z4874" s="141">
        <v>0</v>
      </c>
      <c r="AA4874" s="114">
        <v>0</v>
      </c>
      <c r="AB4874" s="114"/>
      <c r="AC4874" s="132"/>
      <c r="AD4874" s="141"/>
      <c r="AE4874" s="106">
        <v>0</v>
      </c>
      <c r="AF4874" s="106">
        <v>0</v>
      </c>
      <c r="AG4874" s="106">
        <v>0</v>
      </c>
      <c r="AH4874" s="141"/>
      <c r="AI4874" s="141"/>
      <c r="AJ4874" s="141"/>
      <c r="AK4874" s="141"/>
      <c r="AL4874" s="141"/>
      <c r="AM4874" s="141"/>
      <c r="AN4874" s="114">
        <f t="shared" si="152"/>
        <v>0</v>
      </c>
      <c r="AO4874" s="114">
        <f t="shared" si="153"/>
        <v>9255629</v>
      </c>
      <c r="AP4874" s="114"/>
      <c r="AQ4874" s="114"/>
      <c r="AR4874" s="114"/>
      <c r="AS4874" s="114"/>
      <c r="AT4874" s="189"/>
    </row>
    <row r="4875" spans="1:46" s="190" customFormat="1" ht="15" customHeight="1" x14ac:dyDescent="0.2">
      <c r="A4875" s="104"/>
      <c r="B4875" s="104"/>
      <c r="C4875" s="104"/>
      <c r="D4875" s="219">
        <v>1</v>
      </c>
      <c r="E4875" s="104"/>
      <c r="F4875" s="256" t="s">
        <v>8349</v>
      </c>
      <c r="G4875" s="257" t="s">
        <v>1957</v>
      </c>
      <c r="H4875" s="258"/>
      <c r="I4875" s="259"/>
      <c r="J4875" s="912" t="s">
        <v>24651</v>
      </c>
      <c r="K4875" s="108" t="s">
        <v>11651</v>
      </c>
      <c r="L4875" s="104" t="s">
        <v>6477</v>
      </c>
      <c r="M4875" s="104" t="s">
        <v>10446</v>
      </c>
      <c r="N4875" s="120">
        <v>41430</v>
      </c>
      <c r="O4875" s="105">
        <v>250000000</v>
      </c>
      <c r="P4875" s="105" t="s">
        <v>17609</v>
      </c>
      <c r="Q4875" s="120">
        <v>42123</v>
      </c>
      <c r="R4875" s="105">
        <v>184246478</v>
      </c>
      <c r="S4875" s="146" t="s">
        <v>11657</v>
      </c>
      <c r="T4875" s="109">
        <v>42640</v>
      </c>
      <c r="U4875" s="141">
        <v>116297626</v>
      </c>
      <c r="V4875" s="109">
        <v>42640</v>
      </c>
      <c r="W4875" s="141">
        <v>116297626</v>
      </c>
      <c r="X4875" s="141">
        <v>0</v>
      </c>
      <c r="Y4875" s="141">
        <v>0</v>
      </c>
      <c r="Z4875" s="141">
        <v>0</v>
      </c>
      <c r="AA4875" s="114">
        <v>0</v>
      </c>
      <c r="AB4875" s="114"/>
      <c r="AC4875" s="132"/>
      <c r="AD4875" s="141"/>
      <c r="AE4875" s="106">
        <v>0</v>
      </c>
      <c r="AF4875" s="106">
        <v>0</v>
      </c>
      <c r="AG4875" s="106">
        <v>0</v>
      </c>
      <c r="AH4875" s="141"/>
      <c r="AI4875" s="141"/>
      <c r="AJ4875" s="141"/>
      <c r="AK4875" s="141"/>
      <c r="AL4875" s="141"/>
      <c r="AM4875" s="141"/>
      <c r="AN4875" s="114">
        <f t="shared" si="152"/>
        <v>0</v>
      </c>
      <c r="AO4875" s="114">
        <f t="shared" si="153"/>
        <v>116297626</v>
      </c>
      <c r="AP4875" s="114"/>
      <c r="AQ4875" s="114"/>
      <c r="AR4875" s="114"/>
      <c r="AS4875" s="114"/>
      <c r="AT4875" s="189"/>
    </row>
    <row r="4876" spans="1:46" s="190" customFormat="1" ht="15" customHeight="1" x14ac:dyDescent="0.2">
      <c r="A4876" s="104"/>
      <c r="B4876" s="104"/>
      <c r="C4876" s="104"/>
      <c r="D4876" s="219">
        <v>1</v>
      </c>
      <c r="E4876" s="104"/>
      <c r="F4876" s="256" t="s">
        <v>8349</v>
      </c>
      <c r="G4876" s="257" t="s">
        <v>1957</v>
      </c>
      <c r="H4876" s="258"/>
      <c r="I4876" s="259"/>
      <c r="J4876" s="912" t="s">
        <v>24652</v>
      </c>
      <c r="K4876" s="108" t="s">
        <v>11652</v>
      </c>
      <c r="L4876" s="104" t="s">
        <v>6477</v>
      </c>
      <c r="M4876" s="104" t="s">
        <v>5391</v>
      </c>
      <c r="N4876" s="120">
        <v>41240</v>
      </c>
      <c r="O4876" s="105">
        <v>110000000</v>
      </c>
      <c r="P4876" s="105" t="s">
        <v>17610</v>
      </c>
      <c r="Q4876" s="120">
        <v>42100</v>
      </c>
      <c r="R4876" s="105">
        <v>91852546</v>
      </c>
      <c r="S4876" s="146" t="s">
        <v>11657</v>
      </c>
      <c r="T4876" s="109">
        <v>42640</v>
      </c>
      <c r="U4876" s="141">
        <v>61207870</v>
      </c>
      <c r="V4876" s="109">
        <v>42640</v>
      </c>
      <c r="W4876" s="141">
        <v>61207870</v>
      </c>
      <c r="X4876" s="141">
        <v>0</v>
      </c>
      <c r="Y4876" s="141">
        <v>0</v>
      </c>
      <c r="Z4876" s="141">
        <v>0</v>
      </c>
      <c r="AA4876" s="114">
        <v>0</v>
      </c>
      <c r="AB4876" s="114"/>
      <c r="AC4876" s="132"/>
      <c r="AD4876" s="141"/>
      <c r="AE4876" s="106">
        <v>0</v>
      </c>
      <c r="AF4876" s="106">
        <v>0</v>
      </c>
      <c r="AG4876" s="106">
        <v>0</v>
      </c>
      <c r="AH4876" s="141"/>
      <c r="AI4876" s="141"/>
      <c r="AJ4876" s="141"/>
      <c r="AK4876" s="141"/>
      <c r="AL4876" s="141"/>
      <c r="AM4876" s="141"/>
      <c r="AN4876" s="114">
        <f t="shared" si="152"/>
        <v>0</v>
      </c>
      <c r="AO4876" s="114">
        <f t="shared" si="153"/>
        <v>61207870</v>
      </c>
      <c r="AP4876" s="114"/>
      <c r="AQ4876" s="114"/>
      <c r="AR4876" s="114"/>
      <c r="AS4876" s="114"/>
      <c r="AT4876" s="189"/>
    </row>
    <row r="4877" spans="1:46" s="190" customFormat="1" ht="15" customHeight="1" x14ac:dyDescent="0.2">
      <c r="A4877" s="104"/>
      <c r="B4877" s="104"/>
      <c r="C4877" s="104"/>
      <c r="D4877" s="219">
        <v>1</v>
      </c>
      <c r="E4877" s="104"/>
      <c r="F4877" s="256" t="s">
        <v>8349</v>
      </c>
      <c r="G4877" s="257" t="s">
        <v>1957</v>
      </c>
      <c r="H4877" s="258"/>
      <c r="I4877" s="259"/>
      <c r="J4877" s="912" t="s">
        <v>24653</v>
      </c>
      <c r="K4877" s="108" t="s">
        <v>11653</v>
      </c>
      <c r="L4877" s="104" t="s">
        <v>6477</v>
      </c>
      <c r="M4877" s="104" t="s">
        <v>5880</v>
      </c>
      <c r="N4877" s="120">
        <v>41374</v>
      </c>
      <c r="O4877" s="105">
        <v>30000000</v>
      </c>
      <c r="P4877" s="105" t="s">
        <v>17611</v>
      </c>
      <c r="Q4877" s="120">
        <v>42317</v>
      </c>
      <c r="R4877" s="105">
        <v>14846154</v>
      </c>
      <c r="S4877" s="146" t="s">
        <v>11657</v>
      </c>
      <c r="T4877" s="109">
        <v>42640</v>
      </c>
      <c r="U4877" s="141">
        <v>7221101</v>
      </c>
      <c r="V4877" s="109">
        <v>42640</v>
      </c>
      <c r="W4877" s="141">
        <v>7221101</v>
      </c>
      <c r="X4877" s="141">
        <v>0</v>
      </c>
      <c r="Y4877" s="141">
        <v>0</v>
      </c>
      <c r="Z4877" s="141">
        <v>0</v>
      </c>
      <c r="AA4877" s="114">
        <v>0</v>
      </c>
      <c r="AB4877" s="114"/>
      <c r="AC4877" s="132"/>
      <c r="AD4877" s="141"/>
      <c r="AE4877" s="106">
        <v>0</v>
      </c>
      <c r="AF4877" s="106">
        <v>0</v>
      </c>
      <c r="AG4877" s="106">
        <v>0</v>
      </c>
      <c r="AH4877" s="141"/>
      <c r="AI4877" s="141"/>
      <c r="AJ4877" s="141"/>
      <c r="AK4877" s="141"/>
      <c r="AL4877" s="141"/>
      <c r="AM4877" s="141"/>
      <c r="AN4877" s="114">
        <f t="shared" si="152"/>
        <v>0</v>
      </c>
      <c r="AO4877" s="114">
        <f t="shared" si="153"/>
        <v>7221101</v>
      </c>
      <c r="AP4877" s="114"/>
      <c r="AQ4877" s="114"/>
      <c r="AR4877" s="114"/>
      <c r="AS4877" s="114"/>
      <c r="AT4877" s="189"/>
    </row>
    <row r="4878" spans="1:46" s="190" customFormat="1" ht="15" customHeight="1" x14ac:dyDescent="0.2">
      <c r="A4878" s="104"/>
      <c r="B4878" s="104"/>
      <c r="C4878" s="104"/>
      <c r="D4878" s="219">
        <v>1</v>
      </c>
      <c r="E4878" s="104"/>
      <c r="F4878" s="256" t="s">
        <v>8349</v>
      </c>
      <c r="G4878" s="257" t="s">
        <v>1957</v>
      </c>
      <c r="H4878" s="258" t="s">
        <v>19317</v>
      </c>
      <c r="I4878" s="259"/>
      <c r="J4878" s="891" t="s">
        <v>20280</v>
      </c>
      <c r="K4878" s="108" t="s">
        <v>11654</v>
      </c>
      <c r="L4878" s="104" t="s">
        <v>6477</v>
      </c>
      <c r="M4878" s="104" t="s">
        <v>5737</v>
      </c>
      <c r="N4878" s="120">
        <v>41270</v>
      </c>
      <c r="O4878" s="105">
        <v>80000000</v>
      </c>
      <c r="P4878" s="105" t="s">
        <v>17612</v>
      </c>
      <c r="Q4878" s="120">
        <v>42317</v>
      </c>
      <c r="R4878" s="105">
        <v>31848888</v>
      </c>
      <c r="S4878" s="146" t="s">
        <v>11657</v>
      </c>
      <c r="T4878" s="109">
        <v>42640</v>
      </c>
      <c r="U4878" s="141">
        <v>20035197</v>
      </c>
      <c r="V4878" s="109">
        <v>42640</v>
      </c>
      <c r="W4878" s="141">
        <v>20035197</v>
      </c>
      <c r="X4878" s="141">
        <v>0</v>
      </c>
      <c r="Y4878" s="141">
        <v>0</v>
      </c>
      <c r="Z4878" s="141">
        <v>0</v>
      </c>
      <c r="AA4878" s="114">
        <v>0</v>
      </c>
      <c r="AB4878" s="114"/>
      <c r="AC4878" s="132"/>
      <c r="AD4878" s="141"/>
      <c r="AE4878" s="106">
        <v>0</v>
      </c>
      <c r="AF4878" s="106">
        <v>163924</v>
      </c>
      <c r="AG4878" s="106">
        <v>0</v>
      </c>
      <c r="AH4878" s="141"/>
      <c r="AI4878" s="141"/>
      <c r="AJ4878" s="141"/>
      <c r="AK4878" s="141"/>
      <c r="AL4878" s="141"/>
      <c r="AM4878" s="141"/>
      <c r="AN4878" s="114">
        <f t="shared" si="152"/>
        <v>163924</v>
      </c>
      <c r="AO4878" s="114">
        <f t="shared" si="153"/>
        <v>19871273</v>
      </c>
      <c r="AP4878" s="114"/>
      <c r="AQ4878" s="114"/>
      <c r="AR4878" s="114"/>
      <c r="AS4878" s="114"/>
      <c r="AT4878" s="189"/>
    </row>
    <row r="4879" spans="1:46" s="190" customFormat="1" ht="15" customHeight="1" x14ac:dyDescent="0.2">
      <c r="A4879" s="104"/>
      <c r="B4879" s="104"/>
      <c r="C4879" s="104"/>
      <c r="D4879" s="219">
        <v>1</v>
      </c>
      <c r="E4879" s="104"/>
      <c r="F4879" s="256" t="s">
        <v>8349</v>
      </c>
      <c r="G4879" s="257" t="s">
        <v>1957</v>
      </c>
      <c r="H4879" s="258"/>
      <c r="I4879" s="259"/>
      <c r="J4879" s="912" t="s">
        <v>24654</v>
      </c>
      <c r="K4879" s="108" t="s">
        <v>11655</v>
      </c>
      <c r="L4879" s="104" t="s">
        <v>6477</v>
      </c>
      <c r="M4879" s="104" t="s">
        <v>5737</v>
      </c>
      <c r="N4879" s="120">
        <v>41270</v>
      </c>
      <c r="O4879" s="105">
        <v>50000000</v>
      </c>
      <c r="P4879" s="105" t="s">
        <v>17613</v>
      </c>
      <c r="Q4879" s="120">
        <v>42317</v>
      </c>
      <c r="R4879" s="105">
        <v>44381492</v>
      </c>
      <c r="S4879" s="146" t="s">
        <v>11657</v>
      </c>
      <c r="T4879" s="109">
        <v>42640</v>
      </c>
      <c r="U4879" s="141">
        <v>21721116</v>
      </c>
      <c r="V4879" s="109">
        <v>42640</v>
      </c>
      <c r="W4879" s="141">
        <v>21721116</v>
      </c>
      <c r="X4879" s="141">
        <v>0</v>
      </c>
      <c r="Y4879" s="141">
        <v>0</v>
      </c>
      <c r="Z4879" s="141">
        <v>0</v>
      </c>
      <c r="AA4879" s="114">
        <v>0</v>
      </c>
      <c r="AB4879" s="114"/>
      <c r="AC4879" s="132"/>
      <c r="AD4879" s="141"/>
      <c r="AE4879" s="106">
        <v>0</v>
      </c>
      <c r="AF4879" s="106">
        <v>0</v>
      </c>
      <c r="AG4879" s="106">
        <v>0</v>
      </c>
      <c r="AH4879" s="141"/>
      <c r="AI4879" s="141"/>
      <c r="AJ4879" s="141"/>
      <c r="AK4879" s="141"/>
      <c r="AL4879" s="141"/>
      <c r="AM4879" s="141"/>
      <c r="AN4879" s="114">
        <f t="shared" si="152"/>
        <v>0</v>
      </c>
      <c r="AO4879" s="114">
        <f t="shared" si="153"/>
        <v>21721116</v>
      </c>
      <c r="AP4879" s="114"/>
      <c r="AQ4879" s="114"/>
      <c r="AR4879" s="114"/>
      <c r="AS4879" s="114"/>
      <c r="AT4879" s="189"/>
    </row>
    <row r="4880" spans="1:46" s="190" customFormat="1" ht="15" customHeight="1" x14ac:dyDescent="0.2">
      <c r="A4880" s="104"/>
      <c r="B4880" s="104"/>
      <c r="C4880" s="104"/>
      <c r="D4880" s="219">
        <v>1</v>
      </c>
      <c r="E4880" s="104"/>
      <c r="F4880" s="256" t="s">
        <v>8349</v>
      </c>
      <c r="G4880" s="257" t="s">
        <v>1957</v>
      </c>
      <c r="H4880" s="258"/>
      <c r="I4880" s="259"/>
      <c r="J4880" s="912" t="s">
        <v>24655</v>
      </c>
      <c r="K4880" s="108" t="s">
        <v>387</v>
      </c>
      <c r="L4880" s="104" t="s">
        <v>6477</v>
      </c>
      <c r="M4880" s="104" t="s">
        <v>5737</v>
      </c>
      <c r="N4880" s="120">
        <v>41270</v>
      </c>
      <c r="O4880" s="105">
        <v>210000000</v>
      </c>
      <c r="P4880" s="105" t="s">
        <v>17614</v>
      </c>
      <c r="Q4880" s="120">
        <v>42317</v>
      </c>
      <c r="R4880" s="105">
        <v>233581329</v>
      </c>
      <c r="S4880" s="146" t="s">
        <v>11657</v>
      </c>
      <c r="T4880" s="109">
        <v>42640</v>
      </c>
      <c r="U4880" s="141">
        <v>109361588</v>
      </c>
      <c r="V4880" s="109">
        <v>42640</v>
      </c>
      <c r="W4880" s="141">
        <v>109361588</v>
      </c>
      <c r="X4880" s="141">
        <v>0</v>
      </c>
      <c r="Y4880" s="141">
        <v>0</v>
      </c>
      <c r="Z4880" s="141">
        <v>0</v>
      </c>
      <c r="AA4880" s="114">
        <v>0</v>
      </c>
      <c r="AB4880" s="114"/>
      <c r="AC4880" s="132"/>
      <c r="AD4880" s="141"/>
      <c r="AE4880" s="106">
        <v>0</v>
      </c>
      <c r="AF4880" s="106">
        <v>0</v>
      </c>
      <c r="AG4880" s="106">
        <v>0</v>
      </c>
      <c r="AH4880" s="141"/>
      <c r="AI4880" s="141"/>
      <c r="AJ4880" s="141"/>
      <c r="AK4880" s="141"/>
      <c r="AL4880" s="141"/>
      <c r="AM4880" s="141"/>
      <c r="AN4880" s="114">
        <f t="shared" si="152"/>
        <v>0</v>
      </c>
      <c r="AO4880" s="114">
        <f t="shared" si="153"/>
        <v>109361588</v>
      </c>
      <c r="AP4880" s="114"/>
      <c r="AQ4880" s="114"/>
      <c r="AR4880" s="114"/>
      <c r="AS4880" s="114"/>
      <c r="AT4880" s="189"/>
    </row>
    <row r="4881" spans="1:46" s="190" customFormat="1" ht="15" customHeight="1" x14ac:dyDescent="0.2">
      <c r="A4881" s="104"/>
      <c r="B4881" s="104"/>
      <c r="C4881" s="104"/>
      <c r="D4881" s="219">
        <v>1</v>
      </c>
      <c r="E4881" s="104"/>
      <c r="F4881" s="256" t="s">
        <v>10516</v>
      </c>
      <c r="G4881" s="257" t="s">
        <v>3642</v>
      </c>
      <c r="H4881" s="258"/>
      <c r="I4881" s="259"/>
      <c r="J4881" s="912" t="s">
        <v>24656</v>
      </c>
      <c r="K4881" s="108" t="s">
        <v>11658</v>
      </c>
      <c r="L4881" s="104" t="s">
        <v>6477</v>
      </c>
      <c r="M4881" s="104" t="s">
        <v>10635</v>
      </c>
      <c r="N4881" s="120">
        <v>41089</v>
      </c>
      <c r="O4881" s="105">
        <v>250000000</v>
      </c>
      <c r="P4881" s="105" t="s">
        <v>17615</v>
      </c>
      <c r="Q4881" s="120">
        <v>42151</v>
      </c>
      <c r="R4881" s="105">
        <v>396106026</v>
      </c>
      <c r="S4881" s="146" t="s">
        <v>11664</v>
      </c>
      <c r="T4881" s="109">
        <v>42640</v>
      </c>
      <c r="U4881" s="141">
        <v>170331891</v>
      </c>
      <c r="V4881" s="109">
        <v>42640</v>
      </c>
      <c r="W4881" s="141">
        <v>170331891</v>
      </c>
      <c r="X4881" s="141">
        <v>0</v>
      </c>
      <c r="Y4881" s="141">
        <v>0</v>
      </c>
      <c r="Z4881" s="141">
        <v>0</v>
      </c>
      <c r="AA4881" s="114">
        <v>0</v>
      </c>
      <c r="AB4881" s="114"/>
      <c r="AC4881" s="132"/>
      <c r="AD4881" s="141"/>
      <c r="AE4881" s="106">
        <v>0</v>
      </c>
      <c r="AF4881" s="106">
        <v>0</v>
      </c>
      <c r="AG4881" s="106">
        <v>0</v>
      </c>
      <c r="AH4881" s="141"/>
      <c r="AI4881" s="141"/>
      <c r="AJ4881" s="141"/>
      <c r="AK4881" s="141"/>
      <c r="AL4881" s="141"/>
      <c r="AM4881" s="141"/>
      <c r="AN4881" s="114">
        <f t="shared" si="152"/>
        <v>0</v>
      </c>
      <c r="AO4881" s="114">
        <f t="shared" si="153"/>
        <v>170331891</v>
      </c>
      <c r="AP4881" s="114"/>
      <c r="AQ4881" s="114"/>
      <c r="AR4881" s="114"/>
      <c r="AS4881" s="114"/>
      <c r="AT4881" s="189"/>
    </row>
    <row r="4882" spans="1:46" s="190" customFormat="1" ht="15" customHeight="1" x14ac:dyDescent="0.2">
      <c r="A4882" s="104"/>
      <c r="B4882" s="104"/>
      <c r="C4882" s="104"/>
      <c r="D4882" s="219">
        <v>1</v>
      </c>
      <c r="E4882" s="104"/>
      <c r="F4882" s="256" t="s">
        <v>11518</v>
      </c>
      <c r="G4882" s="257" t="s">
        <v>11641</v>
      </c>
      <c r="H4882" s="258"/>
      <c r="I4882" s="259"/>
      <c r="J4882" s="912" t="s">
        <v>24657</v>
      </c>
      <c r="K4882" s="108" t="s">
        <v>11659</v>
      </c>
      <c r="L4882" s="104" t="s">
        <v>6477</v>
      </c>
      <c r="M4882" s="104" t="s">
        <v>146</v>
      </c>
      <c r="N4882" s="120">
        <v>41050</v>
      </c>
      <c r="O4882" s="105">
        <v>100000000</v>
      </c>
      <c r="P4882" s="105" t="s">
        <v>17616</v>
      </c>
      <c r="Q4882" s="120">
        <v>42634</v>
      </c>
      <c r="R4882" s="105">
        <v>27694930</v>
      </c>
      <c r="S4882" s="146" t="s">
        <v>11665</v>
      </c>
      <c r="T4882" s="109">
        <v>42640</v>
      </c>
      <c r="U4882" s="141">
        <v>16596492</v>
      </c>
      <c r="V4882" s="109">
        <v>42640</v>
      </c>
      <c r="W4882" s="141">
        <v>16596492</v>
      </c>
      <c r="X4882" s="141">
        <v>0</v>
      </c>
      <c r="Y4882" s="141">
        <v>0</v>
      </c>
      <c r="Z4882" s="141">
        <v>0</v>
      </c>
      <c r="AA4882" s="114">
        <v>14139773</v>
      </c>
      <c r="AB4882" s="114"/>
      <c r="AC4882" s="132"/>
      <c r="AD4882" s="141"/>
      <c r="AE4882" s="106">
        <v>0</v>
      </c>
      <c r="AF4882" s="106">
        <v>0</v>
      </c>
      <c r="AG4882" s="106">
        <v>0</v>
      </c>
      <c r="AH4882" s="141"/>
      <c r="AI4882" s="141"/>
      <c r="AJ4882" s="141"/>
      <c r="AK4882" s="141"/>
      <c r="AL4882" s="141"/>
      <c r="AM4882" s="141"/>
      <c r="AN4882" s="114">
        <f t="shared" si="152"/>
        <v>14139773</v>
      </c>
      <c r="AO4882" s="114">
        <f t="shared" si="153"/>
        <v>2456719</v>
      </c>
      <c r="AP4882" s="114"/>
      <c r="AQ4882" s="114"/>
      <c r="AR4882" s="114"/>
      <c r="AS4882" s="114"/>
    </row>
    <row r="4883" spans="1:46" s="190" customFormat="1" ht="15" customHeight="1" x14ac:dyDescent="0.2">
      <c r="A4883" s="104"/>
      <c r="B4883" s="104"/>
      <c r="C4883" s="104"/>
      <c r="D4883" s="219">
        <v>1</v>
      </c>
      <c r="E4883" s="104"/>
      <c r="F4883" s="256" t="s">
        <v>11642</v>
      </c>
      <c r="G4883" s="257" t="s">
        <v>4243</v>
      </c>
      <c r="H4883" s="258"/>
      <c r="I4883" s="259"/>
      <c r="J4883" s="912" t="s">
        <v>24658</v>
      </c>
      <c r="K4883" s="108" t="s">
        <v>11660</v>
      </c>
      <c r="L4883" s="104" t="s">
        <v>6477</v>
      </c>
      <c r="M4883" s="104" t="s">
        <v>4395</v>
      </c>
      <c r="N4883" s="120">
        <v>41131</v>
      </c>
      <c r="O4883" s="105">
        <v>40000000</v>
      </c>
      <c r="P4883" s="105" t="s">
        <v>17617</v>
      </c>
      <c r="Q4883" s="120">
        <v>42242</v>
      </c>
      <c r="R4883" s="105">
        <v>29415162</v>
      </c>
      <c r="S4883" s="146" t="s">
        <v>11666</v>
      </c>
      <c r="T4883" s="109">
        <v>42640</v>
      </c>
      <c r="U4883" s="141">
        <v>20169694</v>
      </c>
      <c r="V4883" s="109">
        <v>42640</v>
      </c>
      <c r="W4883" s="141">
        <v>20169694</v>
      </c>
      <c r="X4883" s="141">
        <v>0</v>
      </c>
      <c r="Y4883" s="141">
        <v>0</v>
      </c>
      <c r="Z4883" s="141">
        <v>0</v>
      </c>
      <c r="AA4883" s="114">
        <v>0</v>
      </c>
      <c r="AB4883" s="114"/>
      <c r="AC4883" s="132"/>
      <c r="AD4883" s="141"/>
      <c r="AE4883" s="106">
        <v>0</v>
      </c>
      <c r="AF4883" s="106">
        <v>0</v>
      </c>
      <c r="AG4883" s="106">
        <v>0</v>
      </c>
      <c r="AH4883" s="141"/>
      <c r="AI4883" s="141"/>
      <c r="AJ4883" s="141"/>
      <c r="AK4883" s="141"/>
      <c r="AL4883" s="141"/>
      <c r="AM4883" s="141"/>
      <c r="AN4883" s="114">
        <f t="shared" si="152"/>
        <v>0</v>
      </c>
      <c r="AO4883" s="114">
        <f t="shared" si="153"/>
        <v>20169694</v>
      </c>
      <c r="AP4883" s="114"/>
      <c r="AQ4883" s="114"/>
      <c r="AR4883" s="114"/>
      <c r="AS4883" s="114"/>
      <c r="AT4883" s="191"/>
    </row>
    <row r="4884" spans="1:46" s="190" customFormat="1" ht="15" customHeight="1" x14ac:dyDescent="0.2">
      <c r="A4884" s="104"/>
      <c r="B4884" s="104"/>
      <c r="C4884" s="104"/>
      <c r="D4884" s="219">
        <v>1</v>
      </c>
      <c r="E4884" s="104"/>
      <c r="F4884" s="256" t="s">
        <v>11642</v>
      </c>
      <c r="G4884" s="257" t="s">
        <v>4243</v>
      </c>
      <c r="H4884" s="258"/>
      <c r="I4884" s="259"/>
      <c r="J4884" s="912" t="s">
        <v>24659</v>
      </c>
      <c r="K4884" s="108" t="s">
        <v>11661</v>
      </c>
      <c r="L4884" s="104" t="s">
        <v>6477</v>
      </c>
      <c r="M4884" s="104" t="s">
        <v>4395</v>
      </c>
      <c r="N4884" s="120">
        <v>41131</v>
      </c>
      <c r="O4884" s="105">
        <v>50000000</v>
      </c>
      <c r="P4884" s="105" t="s">
        <v>17618</v>
      </c>
      <c r="Q4884" s="120">
        <v>42240</v>
      </c>
      <c r="R4884" s="105">
        <v>49667271.75</v>
      </c>
      <c r="S4884" s="146" t="s">
        <v>11666</v>
      </c>
      <c r="T4884" s="109">
        <v>42640</v>
      </c>
      <c r="U4884" s="141">
        <v>29845599</v>
      </c>
      <c r="V4884" s="109">
        <v>42640</v>
      </c>
      <c r="W4884" s="141">
        <v>29845599</v>
      </c>
      <c r="X4884" s="141">
        <v>0</v>
      </c>
      <c r="Y4884" s="141">
        <v>0</v>
      </c>
      <c r="Z4884" s="141">
        <v>0</v>
      </c>
      <c r="AA4884" s="114">
        <v>0</v>
      </c>
      <c r="AB4884" s="114"/>
      <c r="AC4884" s="132"/>
      <c r="AD4884" s="141"/>
      <c r="AE4884" s="106">
        <v>0</v>
      </c>
      <c r="AF4884" s="106">
        <v>0</v>
      </c>
      <c r="AG4884" s="106">
        <v>0</v>
      </c>
      <c r="AH4884" s="141"/>
      <c r="AI4884" s="141"/>
      <c r="AJ4884" s="141"/>
      <c r="AK4884" s="141"/>
      <c r="AL4884" s="141"/>
      <c r="AM4884" s="141"/>
      <c r="AN4884" s="114">
        <f t="shared" si="152"/>
        <v>0</v>
      </c>
      <c r="AO4884" s="114">
        <f t="shared" si="153"/>
        <v>29845599</v>
      </c>
      <c r="AP4884" s="114"/>
      <c r="AQ4884" s="114"/>
      <c r="AR4884" s="114"/>
      <c r="AS4884" s="114"/>
    </row>
    <row r="4885" spans="1:46" s="190" customFormat="1" ht="15" customHeight="1" x14ac:dyDescent="0.2">
      <c r="A4885" s="104"/>
      <c r="B4885" s="104"/>
      <c r="C4885" s="104"/>
      <c r="D4885" s="219">
        <v>1</v>
      </c>
      <c r="E4885" s="104"/>
      <c r="F4885" s="256" t="s">
        <v>11642</v>
      </c>
      <c r="G4885" s="257" t="s">
        <v>4243</v>
      </c>
      <c r="H4885" s="258" t="s">
        <v>12673</v>
      </c>
      <c r="I4885" s="259"/>
      <c r="J4885" s="891" t="s">
        <v>18576</v>
      </c>
      <c r="K4885" s="108" t="s">
        <v>11662</v>
      </c>
      <c r="L4885" s="104" t="s">
        <v>6477</v>
      </c>
      <c r="M4885" s="104" t="s">
        <v>4398</v>
      </c>
      <c r="N4885" s="120">
        <v>41102</v>
      </c>
      <c r="O4885" s="105">
        <v>100000000</v>
      </c>
      <c r="P4885" s="105" t="s">
        <v>17619</v>
      </c>
      <c r="Q4885" s="120">
        <v>41922</v>
      </c>
      <c r="R4885" s="105">
        <v>102794907</v>
      </c>
      <c r="S4885" s="146" t="s">
        <v>11666</v>
      </c>
      <c r="T4885" s="109">
        <v>42640</v>
      </c>
      <c r="U4885" s="141">
        <v>70000000</v>
      </c>
      <c r="V4885" s="109">
        <v>42640</v>
      </c>
      <c r="W4885" s="141">
        <v>70000000</v>
      </c>
      <c r="X4885" s="141">
        <v>0</v>
      </c>
      <c r="Y4885" s="141">
        <v>0</v>
      </c>
      <c r="Z4885" s="141">
        <v>0</v>
      </c>
      <c r="AA4885" s="114">
        <v>4500000</v>
      </c>
      <c r="AB4885" s="114"/>
      <c r="AC4885" s="132"/>
      <c r="AD4885" s="141">
        <v>2015049</v>
      </c>
      <c r="AE4885" s="106">
        <v>0</v>
      </c>
      <c r="AF4885" s="106">
        <v>4000000</v>
      </c>
      <c r="AG4885" s="106">
        <v>0</v>
      </c>
      <c r="AH4885" s="141"/>
      <c r="AI4885" s="141"/>
      <c r="AJ4885" s="141"/>
      <c r="AK4885" s="141"/>
      <c r="AL4885" s="141"/>
      <c r="AM4885" s="141"/>
      <c r="AN4885" s="114">
        <f t="shared" si="152"/>
        <v>10515049</v>
      </c>
      <c r="AO4885" s="114">
        <f t="shared" si="153"/>
        <v>59484951</v>
      </c>
      <c r="AP4885" s="114"/>
      <c r="AQ4885" s="114"/>
      <c r="AR4885" s="114"/>
      <c r="AS4885" s="114"/>
    </row>
    <row r="4886" spans="1:46" s="190" customFormat="1" ht="15" customHeight="1" x14ac:dyDescent="0.2">
      <c r="A4886" s="104"/>
      <c r="B4886" s="104"/>
      <c r="C4886" s="104"/>
      <c r="D4886" s="219">
        <v>1</v>
      </c>
      <c r="E4886" s="104"/>
      <c r="F4886" s="256" t="s">
        <v>11642</v>
      </c>
      <c r="G4886" s="257" t="s">
        <v>4243</v>
      </c>
      <c r="H4886" s="258"/>
      <c r="I4886" s="259"/>
      <c r="J4886" s="912" t="s">
        <v>24660</v>
      </c>
      <c r="K4886" s="108" t="s">
        <v>11663</v>
      </c>
      <c r="L4886" s="104" t="s">
        <v>6477</v>
      </c>
      <c r="M4886" s="104" t="s">
        <v>6122</v>
      </c>
      <c r="N4886" s="120">
        <v>41289</v>
      </c>
      <c r="O4886" s="105">
        <v>150000000</v>
      </c>
      <c r="P4886" s="105" t="s">
        <v>17620</v>
      </c>
      <c r="Q4886" s="120">
        <v>41705</v>
      </c>
      <c r="R4886" s="105">
        <v>138079162</v>
      </c>
      <c r="S4886" s="146" t="s">
        <v>11666</v>
      </c>
      <c r="T4886" s="109">
        <v>42640</v>
      </c>
      <c r="U4886" s="141">
        <v>96655413</v>
      </c>
      <c r="V4886" s="109">
        <v>42640</v>
      </c>
      <c r="W4886" s="141">
        <v>96655413</v>
      </c>
      <c r="X4886" s="141">
        <v>0</v>
      </c>
      <c r="Y4886" s="141">
        <v>0</v>
      </c>
      <c r="Z4886" s="141">
        <v>0</v>
      </c>
      <c r="AA4886" s="114">
        <v>0</v>
      </c>
      <c r="AB4886" s="114"/>
      <c r="AC4886" s="132"/>
      <c r="AD4886" s="141"/>
      <c r="AE4886" s="106">
        <v>0</v>
      </c>
      <c r="AF4886" s="106">
        <v>0</v>
      </c>
      <c r="AG4886" s="106">
        <v>0</v>
      </c>
      <c r="AH4886" s="141"/>
      <c r="AI4886" s="141"/>
      <c r="AJ4886" s="141"/>
      <c r="AK4886" s="141"/>
      <c r="AL4886" s="141"/>
      <c r="AM4886" s="141"/>
      <c r="AN4886" s="114">
        <f t="shared" si="152"/>
        <v>0</v>
      </c>
      <c r="AO4886" s="114">
        <f t="shared" si="153"/>
        <v>96655413</v>
      </c>
      <c r="AP4886" s="114"/>
      <c r="AQ4886" s="114"/>
      <c r="AR4886" s="114"/>
      <c r="AS4886" s="114"/>
    </row>
    <row r="4887" spans="1:46" s="190" customFormat="1" ht="15" customHeight="1" x14ac:dyDescent="0.2">
      <c r="A4887" s="104"/>
      <c r="B4887" s="104"/>
      <c r="C4887" s="104"/>
      <c r="D4887" s="219">
        <v>1</v>
      </c>
      <c r="E4887" s="104"/>
      <c r="F4887" s="256" t="s">
        <v>11643</v>
      </c>
      <c r="G4887" s="257" t="s">
        <v>11643</v>
      </c>
      <c r="H4887" s="258"/>
      <c r="I4887" s="259"/>
      <c r="J4887" s="912" t="s">
        <v>24661</v>
      </c>
      <c r="K4887" s="108" t="s">
        <v>11667</v>
      </c>
      <c r="L4887" s="104" t="s">
        <v>6476</v>
      </c>
      <c r="M4887" s="104" t="s">
        <v>11668</v>
      </c>
      <c r="N4887" s="120">
        <v>42320</v>
      </c>
      <c r="O4887" s="105">
        <v>121600000</v>
      </c>
      <c r="P4887" s="105" t="s">
        <v>17621</v>
      </c>
      <c r="Q4887" s="120">
        <v>42515</v>
      </c>
      <c r="R4887" s="105">
        <v>111867370</v>
      </c>
      <c r="S4887" s="146" t="s">
        <v>11669</v>
      </c>
      <c r="T4887" s="109">
        <v>42642</v>
      </c>
      <c r="U4887" s="141">
        <v>111867370</v>
      </c>
      <c r="V4887" s="109">
        <v>42642</v>
      </c>
      <c r="W4887" s="141">
        <v>111867370</v>
      </c>
      <c r="X4887" s="141">
        <v>0</v>
      </c>
      <c r="Y4887" s="141">
        <v>0</v>
      </c>
      <c r="Z4887" s="141">
        <v>0</v>
      </c>
      <c r="AA4887" s="114">
        <v>0</v>
      </c>
      <c r="AB4887" s="114"/>
      <c r="AC4887" s="132"/>
      <c r="AD4887" s="141"/>
      <c r="AE4887" s="106">
        <v>0</v>
      </c>
      <c r="AF4887" s="106">
        <v>0</v>
      </c>
      <c r="AG4887" s="106">
        <v>0</v>
      </c>
      <c r="AH4887" s="141"/>
      <c r="AI4887" s="141"/>
      <c r="AJ4887" s="141"/>
      <c r="AK4887" s="141"/>
      <c r="AL4887" s="141"/>
      <c r="AM4887" s="141"/>
      <c r="AN4887" s="114">
        <f t="shared" si="152"/>
        <v>0</v>
      </c>
      <c r="AO4887" s="114">
        <f t="shared" si="153"/>
        <v>111867370</v>
      </c>
      <c r="AP4887" s="114"/>
      <c r="AQ4887" s="114"/>
      <c r="AR4887" s="114"/>
      <c r="AS4887" s="114"/>
    </row>
    <row r="4888" spans="1:46" s="190" customFormat="1" ht="15" customHeight="1" x14ac:dyDescent="0.2">
      <c r="A4888" s="104"/>
      <c r="B4888" s="104"/>
      <c r="C4888" s="104"/>
      <c r="D4888" s="219"/>
      <c r="E4888" s="104"/>
      <c r="F4888" s="256" t="s">
        <v>8349</v>
      </c>
      <c r="G4888" s="257" t="s">
        <v>1908</v>
      </c>
      <c r="H4888" s="258" t="s">
        <v>13214</v>
      </c>
      <c r="I4888" s="259"/>
      <c r="J4888" s="891" t="s">
        <v>18577</v>
      </c>
      <c r="K4888" s="108" t="s">
        <v>12212</v>
      </c>
      <c r="L4888" s="104" t="s">
        <v>6477</v>
      </c>
      <c r="M4888" s="104" t="s">
        <v>5785</v>
      </c>
      <c r="N4888" s="120">
        <v>41389</v>
      </c>
      <c r="O4888" s="105">
        <v>200000000</v>
      </c>
      <c r="P4888" s="105" t="s">
        <v>17622</v>
      </c>
      <c r="Q4888" s="120">
        <v>42562</v>
      </c>
      <c r="R4888" s="105">
        <v>103832307</v>
      </c>
      <c r="S4888" s="146" t="s">
        <v>12220</v>
      </c>
      <c r="T4888" s="109">
        <v>42654</v>
      </c>
      <c r="U4888" s="141">
        <v>68522053</v>
      </c>
      <c r="V4888" s="109">
        <v>42654</v>
      </c>
      <c r="W4888" s="141">
        <v>68522053</v>
      </c>
      <c r="X4888" s="141">
        <v>68522053</v>
      </c>
      <c r="Y4888" s="141">
        <v>0</v>
      </c>
      <c r="Z4888" s="141">
        <v>0</v>
      </c>
      <c r="AA4888" s="114">
        <v>5428693</v>
      </c>
      <c r="AB4888" s="114">
        <v>2716614</v>
      </c>
      <c r="AC4888" s="132">
        <v>902515</v>
      </c>
      <c r="AD4888" s="141">
        <v>1814100</v>
      </c>
      <c r="AE4888" s="106">
        <v>57660131</v>
      </c>
      <c r="AF4888" s="106">
        <v>0</v>
      </c>
      <c r="AG4888" s="106">
        <v>0</v>
      </c>
      <c r="AH4888" s="141"/>
      <c r="AI4888" s="141"/>
      <c r="AJ4888" s="141"/>
      <c r="AK4888" s="141"/>
      <c r="AL4888" s="141"/>
      <c r="AM4888" s="141"/>
      <c r="AN4888" s="114">
        <f t="shared" si="152"/>
        <v>68522053</v>
      </c>
      <c r="AO4888" s="114">
        <f t="shared" si="153"/>
        <v>0</v>
      </c>
      <c r="AP4888" s="114" t="s">
        <v>10693</v>
      </c>
      <c r="AQ4888" s="114" t="s">
        <v>12225</v>
      </c>
      <c r="AR4888" s="114" t="s">
        <v>10696</v>
      </c>
      <c r="AS4888" s="114">
        <v>204416928</v>
      </c>
    </row>
    <row r="4889" spans="1:46" s="190" customFormat="1" ht="15" customHeight="1" x14ac:dyDescent="0.2">
      <c r="A4889" s="104"/>
      <c r="B4889" s="104"/>
      <c r="C4889" s="104"/>
      <c r="D4889" s="219"/>
      <c r="E4889" s="104"/>
      <c r="F4889" s="256" t="s">
        <v>8349</v>
      </c>
      <c r="G4889" s="257" t="s">
        <v>2026</v>
      </c>
      <c r="H4889" s="258"/>
      <c r="I4889" s="259"/>
      <c r="J4889" s="912" t="s">
        <v>24662</v>
      </c>
      <c r="K4889" s="108" t="s">
        <v>12213</v>
      </c>
      <c r="L4889" s="104" t="s">
        <v>6477</v>
      </c>
      <c r="M4889" s="104" t="s">
        <v>10627</v>
      </c>
      <c r="N4889" s="120">
        <v>41411</v>
      </c>
      <c r="O4889" s="105">
        <v>30000000</v>
      </c>
      <c r="P4889" s="105" t="s">
        <v>17623</v>
      </c>
      <c r="Q4889" s="120">
        <v>42023</v>
      </c>
      <c r="R4889" s="105">
        <v>24726302</v>
      </c>
      <c r="S4889" s="146" t="s">
        <v>12221</v>
      </c>
      <c r="T4889" s="109">
        <v>42669</v>
      </c>
      <c r="U4889" s="141">
        <v>16841796</v>
      </c>
      <c r="V4889" s="109">
        <v>42669</v>
      </c>
      <c r="W4889" s="141">
        <v>16841796</v>
      </c>
      <c r="X4889" s="141">
        <v>16841796</v>
      </c>
      <c r="Y4889" s="141">
        <v>0</v>
      </c>
      <c r="Z4889" s="141">
        <v>0</v>
      </c>
      <c r="AA4889" s="114">
        <v>0</v>
      </c>
      <c r="AB4889" s="114"/>
      <c r="AC4889" s="132"/>
      <c r="AD4889" s="141"/>
      <c r="AE4889" s="106">
        <v>0</v>
      </c>
      <c r="AF4889" s="106">
        <v>0</v>
      </c>
      <c r="AG4889" s="106">
        <v>0</v>
      </c>
      <c r="AH4889" s="141"/>
      <c r="AI4889" s="141"/>
      <c r="AJ4889" s="141"/>
      <c r="AK4889" s="141"/>
      <c r="AL4889" s="141"/>
      <c r="AM4889" s="141"/>
      <c r="AN4889" s="114">
        <f t="shared" si="152"/>
        <v>0</v>
      </c>
      <c r="AO4889" s="114">
        <f t="shared" si="153"/>
        <v>16841796</v>
      </c>
      <c r="AP4889" s="114" t="s">
        <v>10693</v>
      </c>
      <c r="AQ4889" s="114" t="s">
        <v>12226</v>
      </c>
      <c r="AR4889" s="114" t="s">
        <v>10697</v>
      </c>
      <c r="AS4889" s="114">
        <v>30174297</v>
      </c>
    </row>
    <row r="4890" spans="1:46" s="190" customFormat="1" ht="15" customHeight="1" x14ac:dyDescent="0.2">
      <c r="A4890" s="104"/>
      <c r="B4890" s="104"/>
      <c r="C4890" s="104"/>
      <c r="D4890" s="219"/>
      <c r="E4890" s="104"/>
      <c r="F4890" s="256" t="s">
        <v>8349</v>
      </c>
      <c r="G4890" s="257" t="s">
        <v>2026</v>
      </c>
      <c r="H4890" s="258"/>
      <c r="I4890" s="259"/>
      <c r="J4890" s="912" t="s">
        <v>24663</v>
      </c>
      <c r="K4890" s="108" t="s">
        <v>12214</v>
      </c>
      <c r="L4890" s="104" t="s">
        <v>6477</v>
      </c>
      <c r="M4890" s="104" t="s">
        <v>9654</v>
      </c>
      <c r="N4890" s="120">
        <v>41183</v>
      </c>
      <c r="O4890" s="105">
        <v>70000000</v>
      </c>
      <c r="P4890" s="105" t="s">
        <v>17624</v>
      </c>
      <c r="Q4890" s="120">
        <v>42093</v>
      </c>
      <c r="R4890" s="105">
        <v>36296184</v>
      </c>
      <c r="S4890" s="146" t="s">
        <v>12221</v>
      </c>
      <c r="T4890" s="109">
        <v>42669</v>
      </c>
      <c r="U4890" s="141">
        <v>23938848</v>
      </c>
      <c r="V4890" s="109">
        <v>42669</v>
      </c>
      <c r="W4890" s="141">
        <v>23938848</v>
      </c>
      <c r="X4890" s="141">
        <v>23938848</v>
      </c>
      <c r="Y4890" s="141">
        <v>0</v>
      </c>
      <c r="Z4890" s="141">
        <v>0</v>
      </c>
      <c r="AA4890" s="114">
        <v>0</v>
      </c>
      <c r="AB4890" s="114"/>
      <c r="AC4890" s="132"/>
      <c r="AD4890" s="141"/>
      <c r="AE4890" s="106">
        <v>0</v>
      </c>
      <c r="AF4890" s="106">
        <v>0</v>
      </c>
      <c r="AG4890" s="106">
        <v>0</v>
      </c>
      <c r="AH4890" s="141"/>
      <c r="AI4890" s="141"/>
      <c r="AJ4890" s="141"/>
      <c r="AK4890" s="141"/>
      <c r="AL4890" s="141"/>
      <c r="AM4890" s="141"/>
      <c r="AN4890" s="114">
        <f t="shared" si="152"/>
        <v>0</v>
      </c>
      <c r="AO4890" s="114">
        <f t="shared" si="153"/>
        <v>23938848</v>
      </c>
      <c r="AP4890" s="114" t="s">
        <v>10693</v>
      </c>
      <c r="AQ4890" s="114" t="s">
        <v>12227</v>
      </c>
      <c r="AR4890" s="114" t="s">
        <v>10696</v>
      </c>
      <c r="AS4890" s="114">
        <v>328223109</v>
      </c>
    </row>
    <row r="4891" spans="1:46" s="190" customFormat="1" ht="15" customHeight="1" x14ac:dyDescent="0.2">
      <c r="A4891" s="104"/>
      <c r="B4891" s="104"/>
      <c r="C4891" s="104"/>
      <c r="D4891" s="219"/>
      <c r="E4891" s="104"/>
      <c r="F4891" s="256" t="s">
        <v>8349</v>
      </c>
      <c r="G4891" s="257" t="s">
        <v>1717</v>
      </c>
      <c r="H4891" s="258"/>
      <c r="I4891" s="259"/>
      <c r="J4891" s="912" t="s">
        <v>24664</v>
      </c>
      <c r="K4891" s="108" t="s">
        <v>12215</v>
      </c>
      <c r="L4891" s="104" t="s">
        <v>6477</v>
      </c>
      <c r="M4891" s="104" t="s">
        <v>1903</v>
      </c>
      <c r="N4891" s="120">
        <v>41218</v>
      </c>
      <c r="O4891" s="105">
        <v>60000000</v>
      </c>
      <c r="P4891" s="105" t="s">
        <v>17625</v>
      </c>
      <c r="Q4891" s="120">
        <v>42279</v>
      </c>
      <c r="R4891" s="105">
        <v>20276003</v>
      </c>
      <c r="S4891" s="146" t="s">
        <v>12222</v>
      </c>
      <c r="T4891" s="109">
        <v>42669</v>
      </c>
      <c r="U4891" s="141">
        <v>8654748</v>
      </c>
      <c r="V4891" s="109">
        <v>42669</v>
      </c>
      <c r="W4891" s="141">
        <v>8654748</v>
      </c>
      <c r="X4891" s="141">
        <v>8654748</v>
      </c>
      <c r="Y4891" s="141">
        <v>0</v>
      </c>
      <c r="Z4891" s="141">
        <v>0</v>
      </c>
      <c r="AA4891" s="114">
        <v>0</v>
      </c>
      <c r="AB4891" s="114"/>
      <c r="AC4891" s="132"/>
      <c r="AD4891" s="141"/>
      <c r="AE4891" s="106">
        <v>0</v>
      </c>
      <c r="AF4891" s="106">
        <v>0</v>
      </c>
      <c r="AG4891" s="106">
        <v>0</v>
      </c>
      <c r="AH4891" s="141"/>
      <c r="AI4891" s="141"/>
      <c r="AJ4891" s="141"/>
      <c r="AK4891" s="141"/>
      <c r="AL4891" s="141"/>
      <c r="AM4891" s="141"/>
      <c r="AN4891" s="114">
        <f t="shared" si="152"/>
        <v>0</v>
      </c>
      <c r="AO4891" s="114">
        <f t="shared" si="153"/>
        <v>8654748</v>
      </c>
      <c r="AP4891" s="114" t="s">
        <v>10693</v>
      </c>
      <c r="AQ4891" s="114" t="s">
        <v>12228</v>
      </c>
      <c r="AR4891" s="114" t="s">
        <v>10696</v>
      </c>
      <c r="AS4891" s="114">
        <v>60202500</v>
      </c>
    </row>
    <row r="4892" spans="1:46" s="190" customFormat="1" ht="15" customHeight="1" x14ac:dyDescent="0.2">
      <c r="A4892" s="104"/>
      <c r="B4892" s="104"/>
      <c r="C4892" s="104"/>
      <c r="D4892" s="219"/>
      <c r="E4892" s="104"/>
      <c r="F4892" s="256" t="s">
        <v>8349</v>
      </c>
      <c r="G4892" s="257" t="s">
        <v>1717</v>
      </c>
      <c r="H4892" s="893" t="s">
        <v>17710</v>
      </c>
      <c r="I4892" s="259"/>
      <c r="J4892" s="891" t="s">
        <v>18578</v>
      </c>
      <c r="K4892" s="108" t="s">
        <v>12216</v>
      </c>
      <c r="L4892" s="104" t="s">
        <v>6477</v>
      </c>
      <c r="M4892" s="104" t="s">
        <v>1907</v>
      </c>
      <c r="N4892" s="120">
        <v>41271</v>
      </c>
      <c r="O4892" s="105">
        <v>125000000</v>
      </c>
      <c r="P4892" s="105" t="s">
        <v>17626</v>
      </c>
      <c r="Q4892" s="120">
        <v>42031</v>
      </c>
      <c r="R4892" s="105">
        <v>115754981</v>
      </c>
      <c r="S4892" s="146" t="s">
        <v>12222</v>
      </c>
      <c r="T4892" s="109">
        <v>42669</v>
      </c>
      <c r="U4892" s="141">
        <v>65961279</v>
      </c>
      <c r="V4892" s="109">
        <v>42669</v>
      </c>
      <c r="W4892" s="141">
        <v>65961279</v>
      </c>
      <c r="X4892" s="141">
        <v>65961279</v>
      </c>
      <c r="Y4892" s="141">
        <v>0</v>
      </c>
      <c r="Z4892" s="141">
        <v>0</v>
      </c>
      <c r="AA4892" s="114">
        <v>14302514</v>
      </c>
      <c r="AB4892" s="114">
        <v>3475000</v>
      </c>
      <c r="AC4892" s="132">
        <v>1986000</v>
      </c>
      <c r="AD4892" s="141"/>
      <c r="AE4892" s="106">
        <v>1990000</v>
      </c>
      <c r="AF4892" s="106">
        <v>1991000</v>
      </c>
      <c r="AG4892" s="106">
        <v>0</v>
      </c>
      <c r="AH4892" s="141"/>
      <c r="AI4892" s="141"/>
      <c r="AJ4892" s="141"/>
      <c r="AK4892" s="141"/>
      <c r="AL4892" s="141"/>
      <c r="AM4892" s="141"/>
      <c r="AN4892" s="114">
        <f t="shared" si="152"/>
        <v>23744514</v>
      </c>
      <c r="AO4892" s="114">
        <f t="shared" si="153"/>
        <v>42216765</v>
      </c>
      <c r="AP4892" s="114" t="s">
        <v>10693</v>
      </c>
      <c r="AQ4892" s="114" t="s">
        <v>12229</v>
      </c>
      <c r="AR4892" s="114" t="s">
        <v>10696</v>
      </c>
      <c r="AS4892" s="114">
        <v>136681238</v>
      </c>
    </row>
    <row r="4893" spans="1:46" s="190" customFormat="1" ht="15" customHeight="1" x14ac:dyDescent="0.2">
      <c r="A4893" s="104"/>
      <c r="B4893" s="104"/>
      <c r="C4893" s="104"/>
      <c r="D4893" s="219"/>
      <c r="E4893" s="104"/>
      <c r="F4893" s="256" t="s">
        <v>8349</v>
      </c>
      <c r="G4893" s="257" t="s">
        <v>1957</v>
      </c>
      <c r="H4893" s="258"/>
      <c r="I4893" s="259"/>
      <c r="J4893" s="912" t="s">
        <v>24665</v>
      </c>
      <c r="K4893" s="108" t="s">
        <v>12217</v>
      </c>
      <c r="L4893" s="104" t="s">
        <v>6477</v>
      </c>
      <c r="M4893" s="104" t="s">
        <v>2015</v>
      </c>
      <c r="N4893" s="120">
        <v>41159</v>
      </c>
      <c r="O4893" s="105">
        <v>50000000</v>
      </c>
      <c r="P4893" s="105" t="s">
        <v>17627</v>
      </c>
      <c r="Q4893" s="120">
        <v>42317</v>
      </c>
      <c r="R4893" s="105">
        <v>38348403</v>
      </c>
      <c r="S4893" s="146" t="s">
        <v>12223</v>
      </c>
      <c r="T4893" s="109">
        <v>42669</v>
      </c>
      <c r="U4893" s="141">
        <v>18950531</v>
      </c>
      <c r="V4893" s="109">
        <v>42669</v>
      </c>
      <c r="W4893" s="141">
        <v>18950531</v>
      </c>
      <c r="X4893" s="141">
        <v>18950531</v>
      </c>
      <c r="Y4893" s="141">
        <v>0</v>
      </c>
      <c r="Z4893" s="141">
        <v>0</v>
      </c>
      <c r="AA4893" s="114">
        <v>0</v>
      </c>
      <c r="AB4893" s="114"/>
      <c r="AC4893" s="132"/>
      <c r="AD4893" s="141"/>
      <c r="AE4893" s="106">
        <v>0</v>
      </c>
      <c r="AF4893" s="106">
        <v>0</v>
      </c>
      <c r="AG4893" s="106">
        <v>0</v>
      </c>
      <c r="AH4893" s="141"/>
      <c r="AI4893" s="141"/>
      <c r="AJ4893" s="141"/>
      <c r="AK4893" s="141"/>
      <c r="AL4893" s="141"/>
      <c r="AM4893" s="141"/>
      <c r="AN4893" s="114">
        <f t="shared" si="152"/>
        <v>0</v>
      </c>
      <c r="AO4893" s="114">
        <f t="shared" si="153"/>
        <v>18950531</v>
      </c>
      <c r="AP4893" s="114" t="s">
        <v>10693</v>
      </c>
      <c r="AQ4893" s="114" t="s">
        <v>12230</v>
      </c>
      <c r="AR4893" s="114" t="s">
        <v>10694</v>
      </c>
      <c r="AS4893" s="114">
        <v>50932429</v>
      </c>
    </row>
    <row r="4894" spans="1:46" s="190" customFormat="1" ht="15" customHeight="1" x14ac:dyDescent="0.2">
      <c r="A4894" s="104"/>
      <c r="B4894" s="104"/>
      <c r="C4894" s="104"/>
      <c r="D4894" s="219"/>
      <c r="E4894" s="104"/>
      <c r="F4894" s="256" t="s">
        <v>8349</v>
      </c>
      <c r="G4894" s="257" t="s">
        <v>1957</v>
      </c>
      <c r="H4894" s="258" t="s">
        <v>19318</v>
      </c>
      <c r="I4894" s="259"/>
      <c r="J4894" s="891" t="s">
        <v>20281</v>
      </c>
      <c r="K4894" s="108" t="s">
        <v>12218</v>
      </c>
      <c r="L4894" s="104" t="s">
        <v>6477</v>
      </c>
      <c r="M4894" s="104" t="s">
        <v>10446</v>
      </c>
      <c r="N4894" s="120">
        <v>41430</v>
      </c>
      <c r="O4894" s="105">
        <v>30000000</v>
      </c>
      <c r="P4894" s="105" t="s">
        <v>17628</v>
      </c>
      <c r="Q4894" s="120">
        <v>42317</v>
      </c>
      <c r="R4894" s="105">
        <v>17611076</v>
      </c>
      <c r="S4894" s="146" t="s">
        <v>12223</v>
      </c>
      <c r="T4894" s="109">
        <v>42669</v>
      </c>
      <c r="U4894" s="141">
        <v>10680517</v>
      </c>
      <c r="V4894" s="109">
        <v>42669</v>
      </c>
      <c r="W4894" s="141">
        <v>10680517</v>
      </c>
      <c r="X4894" s="141">
        <v>10680517</v>
      </c>
      <c r="Y4894" s="141">
        <v>0</v>
      </c>
      <c r="Z4894" s="141">
        <v>0</v>
      </c>
      <c r="AA4894" s="114">
        <v>0</v>
      </c>
      <c r="AB4894" s="114"/>
      <c r="AC4894" s="132"/>
      <c r="AD4894" s="141"/>
      <c r="AE4894" s="106">
        <v>0</v>
      </c>
      <c r="AF4894" s="106">
        <v>160208</v>
      </c>
      <c r="AG4894" s="106">
        <v>0</v>
      </c>
      <c r="AH4894" s="141"/>
      <c r="AI4894" s="141"/>
      <c r="AJ4894" s="141"/>
      <c r="AK4894" s="141"/>
      <c r="AL4894" s="141"/>
      <c r="AM4894" s="141"/>
      <c r="AN4894" s="114">
        <f t="shared" si="152"/>
        <v>160208</v>
      </c>
      <c r="AO4894" s="114">
        <f t="shared" si="153"/>
        <v>10520309</v>
      </c>
      <c r="AP4894" s="114" t="s">
        <v>10693</v>
      </c>
      <c r="AQ4894" s="114" t="s">
        <v>12231</v>
      </c>
      <c r="AR4894" s="114" t="s">
        <v>10694</v>
      </c>
      <c r="AS4894" s="114">
        <v>54515083</v>
      </c>
    </row>
    <row r="4895" spans="1:46" s="190" customFormat="1" ht="15" customHeight="1" x14ac:dyDescent="0.2">
      <c r="A4895" s="104"/>
      <c r="B4895" s="104"/>
      <c r="C4895" s="104"/>
      <c r="D4895" s="219"/>
      <c r="E4895" s="104"/>
      <c r="F4895" s="256" t="s">
        <v>8349</v>
      </c>
      <c r="G4895" s="257" t="s">
        <v>1957</v>
      </c>
      <c r="H4895" s="258"/>
      <c r="I4895" s="259"/>
      <c r="J4895" s="912" t="s">
        <v>24666</v>
      </c>
      <c r="K4895" s="108" t="s">
        <v>803</v>
      </c>
      <c r="L4895" s="104" t="s">
        <v>6477</v>
      </c>
      <c r="M4895" s="104" t="s">
        <v>10446</v>
      </c>
      <c r="N4895" s="120">
        <v>41430</v>
      </c>
      <c r="O4895" s="105">
        <v>10000000</v>
      </c>
      <c r="P4895" s="105" t="s">
        <v>17629</v>
      </c>
      <c r="Q4895" s="120">
        <v>42317</v>
      </c>
      <c r="R4895" s="105">
        <v>5952124</v>
      </c>
      <c r="S4895" s="146" t="s">
        <v>12223</v>
      </c>
      <c r="T4895" s="109">
        <v>42669</v>
      </c>
      <c r="U4895" s="141">
        <v>3606907</v>
      </c>
      <c r="V4895" s="109">
        <v>42669</v>
      </c>
      <c r="W4895" s="141">
        <v>3606907</v>
      </c>
      <c r="X4895" s="141">
        <v>3606907</v>
      </c>
      <c r="Y4895" s="141">
        <v>0</v>
      </c>
      <c r="Z4895" s="141">
        <v>0</v>
      </c>
      <c r="AA4895" s="114">
        <v>0</v>
      </c>
      <c r="AB4895" s="114"/>
      <c r="AC4895" s="132"/>
      <c r="AD4895" s="141"/>
      <c r="AE4895" s="106">
        <v>0</v>
      </c>
      <c r="AF4895" s="106">
        <v>0</v>
      </c>
      <c r="AG4895" s="106">
        <v>0</v>
      </c>
      <c r="AH4895" s="141"/>
      <c r="AI4895" s="141"/>
      <c r="AJ4895" s="141"/>
      <c r="AK4895" s="141"/>
      <c r="AL4895" s="141"/>
      <c r="AM4895" s="141"/>
      <c r="AN4895" s="114">
        <f t="shared" si="152"/>
        <v>0</v>
      </c>
      <c r="AO4895" s="114">
        <f t="shared" si="153"/>
        <v>3606907</v>
      </c>
      <c r="AP4895" s="114" t="s">
        <v>10693</v>
      </c>
      <c r="AQ4895" s="114" t="s">
        <v>12232</v>
      </c>
      <c r="AR4895" s="114" t="s">
        <v>10697</v>
      </c>
      <c r="AS4895" s="114">
        <v>11334000</v>
      </c>
    </row>
    <row r="4896" spans="1:46" s="190" customFormat="1" ht="15" customHeight="1" x14ac:dyDescent="0.2">
      <c r="A4896" s="104"/>
      <c r="B4896" s="104"/>
      <c r="C4896" s="104"/>
      <c r="D4896" s="219"/>
      <c r="E4896" s="104"/>
      <c r="F4896" s="256" t="s">
        <v>8715</v>
      </c>
      <c r="G4896" s="257" t="s">
        <v>3612</v>
      </c>
      <c r="H4896" s="893" t="s">
        <v>17711</v>
      </c>
      <c r="I4896" s="259"/>
      <c r="J4896" s="891" t="s">
        <v>18579</v>
      </c>
      <c r="K4896" s="108" t="s">
        <v>1376</v>
      </c>
      <c r="L4896" s="104" t="s">
        <v>6477</v>
      </c>
      <c r="M4896" s="104" t="s">
        <v>12219</v>
      </c>
      <c r="N4896" s="120">
        <v>41351</v>
      </c>
      <c r="O4896" s="105">
        <v>250000000</v>
      </c>
      <c r="P4896" s="105" t="s">
        <v>17630</v>
      </c>
      <c r="Q4896" s="120">
        <v>42472</v>
      </c>
      <c r="R4896" s="105">
        <v>32285214</v>
      </c>
      <c r="S4896" s="146" t="s">
        <v>12224</v>
      </c>
      <c r="T4896" s="109">
        <v>42671</v>
      </c>
      <c r="U4896" s="141">
        <v>15780486</v>
      </c>
      <c r="V4896" s="109">
        <v>42671</v>
      </c>
      <c r="W4896" s="141">
        <v>15780486</v>
      </c>
      <c r="X4896" s="141">
        <v>15780486</v>
      </c>
      <c r="Y4896" s="141">
        <v>0</v>
      </c>
      <c r="Z4896" s="141">
        <v>0</v>
      </c>
      <c r="AA4896" s="114">
        <v>2995206</v>
      </c>
      <c r="AB4896" s="114"/>
      <c r="AC4896" s="132">
        <v>2000000</v>
      </c>
      <c r="AD4896" s="141"/>
      <c r="AE4896" s="106">
        <v>2000000</v>
      </c>
      <c r="AF4896" s="106">
        <v>0</v>
      </c>
      <c r="AG4896" s="106">
        <v>2000000</v>
      </c>
      <c r="AH4896" s="141"/>
      <c r="AI4896" s="141"/>
      <c r="AJ4896" s="141"/>
      <c r="AK4896" s="141"/>
      <c r="AL4896" s="141"/>
      <c r="AM4896" s="141"/>
      <c r="AN4896" s="114">
        <f t="shared" si="152"/>
        <v>8995206</v>
      </c>
      <c r="AO4896" s="114">
        <f t="shared" si="153"/>
        <v>6785280</v>
      </c>
      <c r="AP4896" s="114" t="s">
        <v>10693</v>
      </c>
      <c r="AQ4896" s="114" t="s">
        <v>12233</v>
      </c>
      <c r="AR4896" s="114" t="s">
        <v>10696</v>
      </c>
      <c r="AS4896" s="114">
        <v>261000000</v>
      </c>
    </row>
    <row r="4897" spans="1:45" s="190" customFormat="1" ht="15" customHeight="1" x14ac:dyDescent="0.2">
      <c r="A4897" s="104"/>
      <c r="B4897" s="104"/>
      <c r="C4897" s="104"/>
      <c r="D4897" s="219"/>
      <c r="E4897" s="104"/>
      <c r="F4897" s="256" t="s">
        <v>10520</v>
      </c>
      <c r="G4897" s="257" t="s">
        <v>6222</v>
      </c>
      <c r="H4897" s="258" t="s">
        <v>12541</v>
      </c>
      <c r="I4897" s="259"/>
      <c r="J4897" s="912" t="s">
        <v>24667</v>
      </c>
      <c r="K4897" s="108" t="s">
        <v>12526</v>
      </c>
      <c r="L4897" s="104" t="s">
        <v>8018</v>
      </c>
      <c r="M4897" s="104" t="s">
        <v>12535</v>
      </c>
      <c r="N4897" s="120">
        <v>42270</v>
      </c>
      <c r="O4897" s="105">
        <v>320000000</v>
      </c>
      <c r="P4897" s="105" t="s">
        <v>17631</v>
      </c>
      <c r="Q4897" s="120">
        <v>42520</v>
      </c>
      <c r="R4897" s="105">
        <v>336704961</v>
      </c>
      <c r="S4897" s="146" t="s">
        <v>12542</v>
      </c>
      <c r="T4897" s="109">
        <v>42703</v>
      </c>
      <c r="U4897" s="141">
        <v>240000000</v>
      </c>
      <c r="V4897" s="109">
        <v>42703</v>
      </c>
      <c r="W4897" s="141">
        <v>240000000</v>
      </c>
      <c r="X4897" s="141">
        <v>192000000</v>
      </c>
      <c r="Y4897" s="141">
        <v>48000000</v>
      </c>
      <c r="Z4897" s="141">
        <v>0</v>
      </c>
      <c r="AA4897" s="114">
        <v>0</v>
      </c>
      <c r="AB4897" s="114"/>
      <c r="AC4897" s="132"/>
      <c r="AD4897" s="141"/>
      <c r="AE4897" s="106">
        <v>0</v>
      </c>
      <c r="AF4897" s="106">
        <v>0</v>
      </c>
      <c r="AG4897" s="106">
        <v>0</v>
      </c>
      <c r="AH4897" s="141"/>
      <c r="AI4897" s="141"/>
      <c r="AJ4897" s="141"/>
      <c r="AK4897" s="141"/>
      <c r="AL4897" s="141"/>
      <c r="AM4897" s="141"/>
      <c r="AN4897" s="114">
        <f t="shared" si="152"/>
        <v>0</v>
      </c>
      <c r="AO4897" s="114">
        <f t="shared" si="153"/>
        <v>240000000</v>
      </c>
      <c r="AP4897" s="114" t="s">
        <v>10693</v>
      </c>
      <c r="AQ4897" s="114" t="s">
        <v>12550</v>
      </c>
      <c r="AR4897" s="114" t="s">
        <v>12551</v>
      </c>
      <c r="AS4897" s="114">
        <v>328681000</v>
      </c>
    </row>
    <row r="4898" spans="1:45" s="190" customFormat="1" ht="15" customHeight="1" x14ac:dyDescent="0.2">
      <c r="A4898" s="104"/>
      <c r="B4898" s="104"/>
      <c r="C4898" s="104"/>
      <c r="D4898" s="219"/>
      <c r="E4898" s="104"/>
      <c r="F4898" s="256" t="s">
        <v>8349</v>
      </c>
      <c r="G4898" s="257" t="s">
        <v>1957</v>
      </c>
      <c r="H4898" s="893" t="s">
        <v>18630</v>
      </c>
      <c r="I4898" s="259"/>
      <c r="J4898" s="891" t="s">
        <v>18580</v>
      </c>
      <c r="K4898" s="108" t="s">
        <v>12527</v>
      </c>
      <c r="L4898" s="104" t="s">
        <v>6477</v>
      </c>
      <c r="M4898" s="104" t="s">
        <v>8164</v>
      </c>
      <c r="N4898" s="120">
        <v>41347</v>
      </c>
      <c r="O4898" s="105">
        <v>150000000</v>
      </c>
      <c r="P4898" s="105" t="s">
        <v>17632</v>
      </c>
      <c r="Q4898" s="120">
        <v>42667</v>
      </c>
      <c r="R4898" s="105">
        <v>73620383</v>
      </c>
      <c r="S4898" s="146" t="s">
        <v>12543</v>
      </c>
      <c r="T4898" s="109">
        <v>42697</v>
      </c>
      <c r="U4898" s="141">
        <v>46363687</v>
      </c>
      <c r="V4898" s="109">
        <v>42697</v>
      </c>
      <c r="W4898" s="141">
        <v>46363687</v>
      </c>
      <c r="X4898" s="141">
        <v>0</v>
      </c>
      <c r="Y4898" s="141">
        <v>0</v>
      </c>
      <c r="Z4898" s="141">
        <v>46363687</v>
      </c>
      <c r="AA4898" s="114">
        <v>0</v>
      </c>
      <c r="AB4898" s="114">
        <v>2377625</v>
      </c>
      <c r="AC4898" s="132"/>
      <c r="AD4898" s="141"/>
      <c r="AE4898" s="106">
        <v>0</v>
      </c>
      <c r="AF4898" s="106">
        <v>0</v>
      </c>
      <c r="AG4898" s="106">
        <v>0</v>
      </c>
      <c r="AH4898" s="141"/>
      <c r="AI4898" s="141"/>
      <c r="AJ4898" s="141"/>
      <c r="AK4898" s="141"/>
      <c r="AL4898" s="141"/>
      <c r="AM4898" s="141"/>
      <c r="AN4898" s="114">
        <f t="shared" si="152"/>
        <v>2377625</v>
      </c>
      <c r="AO4898" s="114">
        <f t="shared" si="153"/>
        <v>43986062</v>
      </c>
      <c r="AP4898" s="114" t="s">
        <v>10693</v>
      </c>
      <c r="AQ4898" s="114" t="s">
        <v>12552</v>
      </c>
      <c r="AR4898" s="114" t="s">
        <v>12553</v>
      </c>
      <c r="AS4898" s="114">
        <v>176071761</v>
      </c>
    </row>
    <row r="4899" spans="1:45" s="190" customFormat="1" ht="15" customHeight="1" x14ac:dyDescent="0.2">
      <c r="A4899" s="104"/>
      <c r="B4899" s="104"/>
      <c r="C4899" s="104"/>
      <c r="D4899" s="219"/>
      <c r="E4899" s="104"/>
      <c r="F4899" s="256" t="s">
        <v>9715</v>
      </c>
      <c r="G4899" s="257" t="s">
        <v>9916</v>
      </c>
      <c r="H4899" s="258">
        <v>1130211000889</v>
      </c>
      <c r="I4899" s="259"/>
      <c r="J4899" s="912" t="s">
        <v>24668</v>
      </c>
      <c r="K4899" s="108" t="s">
        <v>12528</v>
      </c>
      <c r="L4899" s="104" t="s">
        <v>6477</v>
      </c>
      <c r="M4899" s="104" t="s">
        <v>12536</v>
      </c>
      <c r="N4899" s="120">
        <v>41396</v>
      </c>
      <c r="O4899" s="105">
        <v>250000000</v>
      </c>
      <c r="P4899" s="105" t="s">
        <v>17633</v>
      </c>
      <c r="Q4899" s="120">
        <v>42265</v>
      </c>
      <c r="R4899" s="105">
        <v>231278574</v>
      </c>
      <c r="S4899" s="146" t="s">
        <v>12544</v>
      </c>
      <c r="T4899" s="109">
        <v>42696</v>
      </c>
      <c r="U4899" s="141">
        <v>110730215</v>
      </c>
      <c r="V4899" s="109">
        <v>42696</v>
      </c>
      <c r="W4899" s="141">
        <v>110730215</v>
      </c>
      <c r="X4899" s="141">
        <v>0</v>
      </c>
      <c r="Y4899" s="141">
        <v>0</v>
      </c>
      <c r="Z4899" s="141">
        <v>110730215</v>
      </c>
      <c r="AA4899" s="114">
        <v>4903134</v>
      </c>
      <c r="AB4899" s="114"/>
      <c r="AC4899" s="132"/>
      <c r="AD4899" s="141"/>
      <c r="AE4899" s="106">
        <v>0</v>
      </c>
      <c r="AF4899" s="106">
        <v>0</v>
      </c>
      <c r="AG4899" s="106">
        <v>0</v>
      </c>
      <c r="AH4899" s="141"/>
      <c r="AI4899" s="141"/>
      <c r="AJ4899" s="141"/>
      <c r="AK4899" s="141"/>
      <c r="AL4899" s="141"/>
      <c r="AM4899" s="141"/>
      <c r="AN4899" s="114">
        <f t="shared" si="152"/>
        <v>4903134</v>
      </c>
      <c r="AO4899" s="114">
        <f t="shared" si="153"/>
        <v>105827081</v>
      </c>
      <c r="AP4899" s="114" t="s">
        <v>10693</v>
      </c>
      <c r="AQ4899" s="114" t="s">
        <v>12554</v>
      </c>
      <c r="AR4899" s="114" t="s">
        <v>12555</v>
      </c>
      <c r="AS4899" s="114">
        <v>370455000</v>
      </c>
    </row>
    <row r="4900" spans="1:45" s="190" customFormat="1" ht="15" customHeight="1" x14ac:dyDescent="0.2">
      <c r="A4900" s="104"/>
      <c r="B4900" s="104"/>
      <c r="C4900" s="104"/>
      <c r="D4900" s="219"/>
      <c r="E4900" s="104"/>
      <c r="F4900" s="256" t="s">
        <v>10541</v>
      </c>
      <c r="G4900" s="257" t="s">
        <v>6222</v>
      </c>
      <c r="H4900" s="258"/>
      <c r="I4900" s="259"/>
      <c r="J4900" s="912" t="s">
        <v>24669</v>
      </c>
      <c r="K4900" s="108" t="s">
        <v>12529</v>
      </c>
      <c r="L4900" s="104" t="s">
        <v>6476</v>
      </c>
      <c r="M4900" s="104" t="s">
        <v>1686</v>
      </c>
      <c r="N4900" s="120">
        <v>41038</v>
      </c>
      <c r="O4900" s="105">
        <v>49736760</v>
      </c>
      <c r="P4900" s="105" t="s">
        <v>17634</v>
      </c>
      <c r="Q4900" s="120">
        <v>42633</v>
      </c>
      <c r="R4900" s="105">
        <v>4872095</v>
      </c>
      <c r="S4900" s="146" t="s">
        <v>12545</v>
      </c>
      <c r="T4900" s="109">
        <v>42697</v>
      </c>
      <c r="U4900" s="141">
        <v>4872095</v>
      </c>
      <c r="V4900" s="109">
        <v>42697</v>
      </c>
      <c r="W4900" s="141">
        <v>4872095</v>
      </c>
      <c r="X4900" s="141">
        <v>0</v>
      </c>
      <c r="Y4900" s="141">
        <v>0</v>
      </c>
      <c r="Z4900" s="141">
        <v>4872095</v>
      </c>
      <c r="AA4900" s="114">
        <v>0</v>
      </c>
      <c r="AB4900" s="114"/>
      <c r="AC4900" s="132"/>
      <c r="AD4900" s="141"/>
      <c r="AE4900" s="106">
        <v>0</v>
      </c>
      <c r="AF4900" s="106">
        <v>0</v>
      </c>
      <c r="AG4900" s="106">
        <v>0</v>
      </c>
      <c r="AH4900" s="141"/>
      <c r="AI4900" s="141"/>
      <c r="AJ4900" s="141"/>
      <c r="AK4900" s="141"/>
      <c r="AL4900" s="141"/>
      <c r="AM4900" s="141"/>
      <c r="AN4900" s="114">
        <f t="shared" si="152"/>
        <v>0</v>
      </c>
      <c r="AO4900" s="114">
        <f t="shared" si="153"/>
        <v>4872095</v>
      </c>
      <c r="AP4900" s="114" t="s">
        <v>6222</v>
      </c>
      <c r="AQ4900" s="114" t="s">
        <v>6222</v>
      </c>
      <c r="AR4900" s="114" t="s">
        <v>6222</v>
      </c>
      <c r="AS4900" s="114">
        <v>0</v>
      </c>
    </row>
    <row r="4901" spans="1:45" s="190" customFormat="1" ht="15" customHeight="1" x14ac:dyDescent="0.2">
      <c r="A4901" s="104"/>
      <c r="B4901" s="104"/>
      <c r="C4901" s="104"/>
      <c r="D4901" s="219"/>
      <c r="E4901" s="104"/>
      <c r="F4901" s="256" t="s">
        <v>10521</v>
      </c>
      <c r="G4901" s="257" t="s">
        <v>6222</v>
      </c>
      <c r="H4901" s="258"/>
      <c r="I4901" s="259"/>
      <c r="J4901" s="912" t="s">
        <v>24670</v>
      </c>
      <c r="K4901" s="108" t="s">
        <v>12530</v>
      </c>
      <c r="L4901" s="104" t="s">
        <v>6476</v>
      </c>
      <c r="M4901" s="104" t="s">
        <v>5014</v>
      </c>
      <c r="N4901" s="120">
        <v>40333</v>
      </c>
      <c r="O4901" s="105">
        <v>80259721</v>
      </c>
      <c r="P4901" s="105" t="s">
        <v>17635</v>
      </c>
      <c r="Q4901" s="120">
        <v>42597</v>
      </c>
      <c r="R4901" s="105">
        <v>29048434</v>
      </c>
      <c r="S4901" s="146" t="s">
        <v>12546</v>
      </c>
      <c r="T4901" s="109">
        <v>42696</v>
      </c>
      <c r="U4901" s="141">
        <v>6971624</v>
      </c>
      <c r="V4901" s="109">
        <v>42696</v>
      </c>
      <c r="W4901" s="141">
        <v>6971624</v>
      </c>
      <c r="X4901" s="141">
        <v>0</v>
      </c>
      <c r="Y4901" s="141">
        <v>0</v>
      </c>
      <c r="Z4901" s="141">
        <v>6971624</v>
      </c>
      <c r="AA4901" s="114">
        <v>0</v>
      </c>
      <c r="AB4901" s="114"/>
      <c r="AC4901" s="132"/>
      <c r="AD4901" s="141"/>
      <c r="AE4901" s="106">
        <v>0</v>
      </c>
      <c r="AF4901" s="106">
        <v>0</v>
      </c>
      <c r="AG4901" s="106">
        <v>0</v>
      </c>
      <c r="AH4901" s="141"/>
      <c r="AI4901" s="141"/>
      <c r="AJ4901" s="141"/>
      <c r="AK4901" s="141"/>
      <c r="AL4901" s="141"/>
      <c r="AM4901" s="141"/>
      <c r="AN4901" s="114">
        <f t="shared" si="152"/>
        <v>0</v>
      </c>
      <c r="AO4901" s="114">
        <f t="shared" si="153"/>
        <v>6971624</v>
      </c>
      <c r="AP4901" s="114" t="s">
        <v>6222</v>
      </c>
      <c r="AQ4901" s="114" t="s">
        <v>6222</v>
      </c>
      <c r="AR4901" s="114" t="s">
        <v>6222</v>
      </c>
      <c r="AS4901" s="114">
        <v>0</v>
      </c>
    </row>
    <row r="4902" spans="1:45" s="190" customFormat="1" ht="15" customHeight="1" x14ac:dyDescent="0.2">
      <c r="A4902" s="104"/>
      <c r="B4902" s="104"/>
      <c r="C4902" s="104"/>
      <c r="D4902" s="219"/>
      <c r="E4902" s="104"/>
      <c r="F4902" s="256" t="s">
        <v>10521</v>
      </c>
      <c r="G4902" s="257" t="s">
        <v>6222</v>
      </c>
      <c r="H4902" s="258"/>
      <c r="I4902" s="259"/>
      <c r="J4902" s="912" t="s">
        <v>24671</v>
      </c>
      <c r="K4902" s="108" t="s">
        <v>12531</v>
      </c>
      <c r="L4902" s="104" t="s">
        <v>6476</v>
      </c>
      <c r="M4902" s="104" t="s">
        <v>2592</v>
      </c>
      <c r="N4902" s="120">
        <v>40518</v>
      </c>
      <c r="O4902" s="105">
        <v>101540583</v>
      </c>
      <c r="P4902" s="105" t="s">
        <v>17636</v>
      </c>
      <c r="Q4902" s="120">
        <v>42612</v>
      </c>
      <c r="R4902" s="105">
        <v>65427355</v>
      </c>
      <c r="S4902" s="146" t="s">
        <v>12546</v>
      </c>
      <c r="T4902" s="109">
        <v>42696</v>
      </c>
      <c r="U4902" s="141">
        <v>15702565</v>
      </c>
      <c r="V4902" s="109">
        <v>42696</v>
      </c>
      <c r="W4902" s="141">
        <v>15702565</v>
      </c>
      <c r="X4902" s="141">
        <v>0</v>
      </c>
      <c r="Y4902" s="141">
        <v>0</v>
      </c>
      <c r="Z4902" s="141">
        <v>15702565</v>
      </c>
      <c r="AA4902" s="114">
        <v>0</v>
      </c>
      <c r="AB4902" s="114"/>
      <c r="AC4902" s="132"/>
      <c r="AD4902" s="141"/>
      <c r="AE4902" s="106">
        <v>0</v>
      </c>
      <c r="AF4902" s="106">
        <v>0</v>
      </c>
      <c r="AG4902" s="106">
        <v>0</v>
      </c>
      <c r="AH4902" s="141"/>
      <c r="AI4902" s="141"/>
      <c r="AJ4902" s="141"/>
      <c r="AK4902" s="141"/>
      <c r="AL4902" s="141"/>
      <c r="AM4902" s="141"/>
      <c r="AN4902" s="114">
        <f t="shared" si="152"/>
        <v>0</v>
      </c>
      <c r="AO4902" s="114">
        <f t="shared" si="153"/>
        <v>15702565</v>
      </c>
      <c r="AP4902" s="114" t="s">
        <v>6222</v>
      </c>
      <c r="AQ4902" s="114" t="s">
        <v>6222</v>
      </c>
      <c r="AR4902" s="114" t="s">
        <v>6222</v>
      </c>
      <c r="AS4902" s="114">
        <v>0</v>
      </c>
    </row>
    <row r="4903" spans="1:45" s="190" customFormat="1" ht="15" customHeight="1" x14ac:dyDescent="0.2">
      <c r="A4903" s="104"/>
      <c r="B4903" s="104"/>
      <c r="C4903" s="104"/>
      <c r="D4903" s="219"/>
      <c r="E4903" s="104"/>
      <c r="F4903" s="256" t="s">
        <v>9640</v>
      </c>
      <c r="G4903" s="257" t="s">
        <v>6222</v>
      </c>
      <c r="H4903" s="258"/>
      <c r="I4903" s="259"/>
      <c r="J4903" s="912" t="s">
        <v>24672</v>
      </c>
      <c r="K4903" s="108" t="s">
        <v>12532</v>
      </c>
      <c r="L4903" s="104" t="s">
        <v>6476</v>
      </c>
      <c r="M4903" s="104" t="s">
        <v>12537</v>
      </c>
      <c r="N4903" s="120">
        <v>42209</v>
      </c>
      <c r="O4903" s="105">
        <v>314004167</v>
      </c>
      <c r="P4903" s="105" t="s">
        <v>17637</v>
      </c>
      <c r="Q4903" s="120">
        <v>42475</v>
      </c>
      <c r="R4903" s="105">
        <v>309266230</v>
      </c>
      <c r="S4903" s="146" t="s">
        <v>12547</v>
      </c>
      <c r="T4903" s="109">
        <v>42696</v>
      </c>
      <c r="U4903" s="141">
        <v>74223895</v>
      </c>
      <c r="V4903" s="109">
        <v>42696</v>
      </c>
      <c r="W4903" s="141">
        <v>74223895</v>
      </c>
      <c r="X4903" s="141">
        <v>0</v>
      </c>
      <c r="Y4903" s="141">
        <v>0</v>
      </c>
      <c r="Z4903" s="141">
        <v>74223895</v>
      </c>
      <c r="AA4903" s="114">
        <v>0</v>
      </c>
      <c r="AB4903" s="114"/>
      <c r="AC4903" s="132"/>
      <c r="AD4903" s="141"/>
      <c r="AE4903" s="106">
        <v>0</v>
      </c>
      <c r="AF4903" s="106">
        <v>0</v>
      </c>
      <c r="AG4903" s="106">
        <v>0</v>
      </c>
      <c r="AH4903" s="141"/>
      <c r="AI4903" s="141"/>
      <c r="AJ4903" s="141"/>
      <c r="AK4903" s="141"/>
      <c r="AL4903" s="141"/>
      <c r="AM4903" s="141"/>
      <c r="AN4903" s="114">
        <f t="shared" si="152"/>
        <v>0</v>
      </c>
      <c r="AO4903" s="114">
        <f t="shared" si="153"/>
        <v>74223895</v>
      </c>
      <c r="AP4903" s="114" t="s">
        <v>6222</v>
      </c>
      <c r="AQ4903" s="114" t="s">
        <v>6222</v>
      </c>
      <c r="AR4903" s="114" t="s">
        <v>6222</v>
      </c>
      <c r="AS4903" s="114">
        <v>0</v>
      </c>
    </row>
    <row r="4904" spans="1:45" s="190" customFormat="1" ht="15" customHeight="1" x14ac:dyDescent="0.2">
      <c r="A4904" s="104"/>
      <c r="B4904" s="104"/>
      <c r="C4904" s="104"/>
      <c r="D4904" s="219"/>
      <c r="E4904" s="104"/>
      <c r="F4904" s="256" t="s">
        <v>12522</v>
      </c>
      <c r="G4904" s="257" t="s">
        <v>12523</v>
      </c>
      <c r="H4904" s="258"/>
      <c r="I4904" s="259"/>
      <c r="J4904" s="912" t="s">
        <v>24673</v>
      </c>
      <c r="K4904" s="108" t="s">
        <v>746</v>
      </c>
      <c r="L4904" s="104" t="s">
        <v>6476</v>
      </c>
      <c r="M4904" s="104" t="s">
        <v>12538</v>
      </c>
      <c r="N4904" s="120">
        <v>42333</v>
      </c>
      <c r="O4904" s="105">
        <v>20270833</v>
      </c>
      <c r="P4904" s="105" t="s">
        <v>17638</v>
      </c>
      <c r="Q4904" s="120">
        <v>42552</v>
      </c>
      <c r="R4904" s="105">
        <v>10879703</v>
      </c>
      <c r="S4904" s="146" t="s">
        <v>12548</v>
      </c>
      <c r="T4904" s="109">
        <v>42696</v>
      </c>
      <c r="U4904" s="141">
        <v>2530605</v>
      </c>
      <c r="V4904" s="109">
        <v>42696</v>
      </c>
      <c r="W4904" s="141">
        <v>2530605</v>
      </c>
      <c r="X4904" s="141">
        <v>1012242</v>
      </c>
      <c r="Y4904" s="141">
        <v>1518363</v>
      </c>
      <c r="Z4904" s="141">
        <v>0</v>
      </c>
      <c r="AA4904" s="114">
        <v>0</v>
      </c>
      <c r="AB4904" s="114"/>
      <c r="AC4904" s="132"/>
      <c r="AD4904" s="141"/>
      <c r="AE4904" s="106">
        <v>0</v>
      </c>
      <c r="AF4904" s="106">
        <v>0</v>
      </c>
      <c r="AG4904" s="106">
        <v>0</v>
      </c>
      <c r="AH4904" s="141"/>
      <c r="AI4904" s="141"/>
      <c r="AJ4904" s="141"/>
      <c r="AK4904" s="141"/>
      <c r="AL4904" s="141"/>
      <c r="AM4904" s="141"/>
      <c r="AN4904" s="114">
        <f t="shared" si="152"/>
        <v>0</v>
      </c>
      <c r="AO4904" s="114">
        <f t="shared" si="153"/>
        <v>2530605</v>
      </c>
      <c r="AP4904" s="114" t="s">
        <v>6222</v>
      </c>
      <c r="AQ4904" s="114" t="s">
        <v>6222</v>
      </c>
      <c r="AR4904" s="114" t="s">
        <v>6222</v>
      </c>
      <c r="AS4904" s="114">
        <v>0</v>
      </c>
    </row>
    <row r="4905" spans="1:45" s="190" customFormat="1" ht="15" customHeight="1" x14ac:dyDescent="0.2">
      <c r="A4905" s="104"/>
      <c r="B4905" s="104"/>
      <c r="C4905" s="104"/>
      <c r="D4905" s="219"/>
      <c r="E4905" s="104"/>
      <c r="F4905" s="256" t="s">
        <v>8285</v>
      </c>
      <c r="G4905" s="257" t="s">
        <v>12524</v>
      </c>
      <c r="H4905" s="258"/>
      <c r="I4905" s="259"/>
      <c r="J4905" s="912" t="s">
        <v>24674</v>
      </c>
      <c r="K4905" s="108" t="s">
        <v>12533</v>
      </c>
      <c r="L4905" s="104" t="s">
        <v>6476</v>
      </c>
      <c r="M4905" s="104" t="s">
        <v>12539</v>
      </c>
      <c r="N4905" s="120">
        <v>42142</v>
      </c>
      <c r="O4905" s="105">
        <v>75002083</v>
      </c>
      <c r="P4905" s="105" t="s">
        <v>17639</v>
      </c>
      <c r="Q4905" s="120">
        <v>42613</v>
      </c>
      <c r="R4905" s="105">
        <v>46090108</v>
      </c>
      <c r="S4905" s="146" t="s">
        <v>12548</v>
      </c>
      <c r="T4905" s="109">
        <v>42696</v>
      </c>
      <c r="U4905" s="141">
        <v>46090108</v>
      </c>
      <c r="V4905" s="109">
        <v>42696</v>
      </c>
      <c r="W4905" s="141">
        <v>46090108</v>
      </c>
      <c r="X4905" s="141">
        <v>18436043.199999999</v>
      </c>
      <c r="Y4905" s="141">
        <v>27654064.800000001</v>
      </c>
      <c r="Z4905" s="141">
        <v>0</v>
      </c>
      <c r="AA4905" s="114">
        <v>0</v>
      </c>
      <c r="AB4905" s="114"/>
      <c r="AC4905" s="132"/>
      <c r="AD4905" s="141"/>
      <c r="AE4905" s="106">
        <v>0</v>
      </c>
      <c r="AF4905" s="106">
        <v>0</v>
      </c>
      <c r="AG4905" s="106">
        <v>0</v>
      </c>
      <c r="AH4905" s="141"/>
      <c r="AI4905" s="141"/>
      <c r="AJ4905" s="141"/>
      <c r="AK4905" s="141"/>
      <c r="AL4905" s="141"/>
      <c r="AM4905" s="141"/>
      <c r="AN4905" s="114">
        <f t="shared" si="152"/>
        <v>0</v>
      </c>
      <c r="AO4905" s="114">
        <f t="shared" si="153"/>
        <v>46090108</v>
      </c>
      <c r="AP4905" s="114" t="s">
        <v>6222</v>
      </c>
      <c r="AQ4905" s="114" t="s">
        <v>6222</v>
      </c>
      <c r="AR4905" s="114" t="s">
        <v>6222</v>
      </c>
      <c r="AS4905" s="114">
        <v>0</v>
      </c>
    </row>
    <row r="4906" spans="1:45" s="190" customFormat="1" ht="15" customHeight="1" x14ac:dyDescent="0.2">
      <c r="A4906" s="104"/>
      <c r="B4906" s="104"/>
      <c r="C4906" s="104"/>
      <c r="D4906" s="219"/>
      <c r="E4906" s="104"/>
      <c r="F4906" s="256" t="s">
        <v>12525</v>
      </c>
      <c r="G4906" s="257" t="s">
        <v>6222</v>
      </c>
      <c r="H4906" s="258"/>
      <c r="I4906" s="259"/>
      <c r="J4906" s="912" t="s">
        <v>24675</v>
      </c>
      <c r="K4906" s="108" t="s">
        <v>12534</v>
      </c>
      <c r="L4906" s="104" t="s">
        <v>6476</v>
      </c>
      <c r="M4906" s="104" t="s">
        <v>12540</v>
      </c>
      <c r="N4906" s="120">
        <v>42124</v>
      </c>
      <c r="O4906" s="105">
        <v>151968750</v>
      </c>
      <c r="P4906" s="105" t="s">
        <v>17640</v>
      </c>
      <c r="Q4906" s="120">
        <v>42620</v>
      </c>
      <c r="R4906" s="105">
        <v>146306241</v>
      </c>
      <c r="S4906" s="146" t="s">
        <v>12549</v>
      </c>
      <c r="T4906" s="109">
        <v>42696</v>
      </c>
      <c r="U4906" s="141">
        <v>146306241</v>
      </c>
      <c r="V4906" s="109">
        <v>42696</v>
      </c>
      <c r="W4906" s="141">
        <v>146306241</v>
      </c>
      <c r="X4906" s="141">
        <v>58522496.400000006</v>
      </c>
      <c r="Y4906" s="141">
        <v>87783744.599999994</v>
      </c>
      <c r="Z4906" s="141">
        <v>0</v>
      </c>
      <c r="AA4906" s="114">
        <v>0</v>
      </c>
      <c r="AB4906" s="114"/>
      <c r="AC4906" s="132"/>
      <c r="AD4906" s="141"/>
      <c r="AE4906" s="106">
        <v>0</v>
      </c>
      <c r="AF4906" s="106">
        <v>0</v>
      </c>
      <c r="AG4906" s="106">
        <v>0</v>
      </c>
      <c r="AH4906" s="141"/>
      <c r="AI4906" s="141"/>
      <c r="AJ4906" s="141"/>
      <c r="AK4906" s="141"/>
      <c r="AL4906" s="141"/>
      <c r="AM4906" s="141"/>
      <c r="AN4906" s="114">
        <f t="shared" si="152"/>
        <v>0</v>
      </c>
      <c r="AO4906" s="114">
        <f t="shared" si="153"/>
        <v>146306241</v>
      </c>
      <c r="AP4906" s="114" t="s">
        <v>6222</v>
      </c>
      <c r="AQ4906" s="114" t="s">
        <v>6222</v>
      </c>
      <c r="AR4906" s="114" t="s">
        <v>6222</v>
      </c>
      <c r="AS4906" s="114"/>
    </row>
    <row r="4907" spans="1:45" s="190" customFormat="1" ht="15" customHeight="1" x14ac:dyDescent="0.2">
      <c r="A4907" s="104"/>
      <c r="B4907" s="104"/>
      <c r="C4907" s="104"/>
      <c r="D4907" s="219"/>
      <c r="E4907" s="104"/>
      <c r="F4907" s="256" t="s">
        <v>8755</v>
      </c>
      <c r="G4907" s="257" t="s">
        <v>13222</v>
      </c>
      <c r="H4907" s="893" t="s">
        <v>19272</v>
      </c>
      <c r="I4907" s="259"/>
      <c r="J4907" s="912" t="s">
        <v>24676</v>
      </c>
      <c r="K4907" s="108" t="s">
        <v>13227</v>
      </c>
      <c r="L4907" s="104" t="s">
        <v>6477</v>
      </c>
      <c r="M4907" s="104" t="s">
        <v>13228</v>
      </c>
      <c r="N4907" s="120">
        <v>41075</v>
      </c>
      <c r="O4907" s="105">
        <v>250000000</v>
      </c>
      <c r="P4907" s="105" t="s">
        <v>17641</v>
      </c>
      <c r="Q4907" s="120">
        <v>42669</v>
      </c>
      <c r="R4907" s="105">
        <v>93717568</v>
      </c>
      <c r="S4907" s="146" t="s">
        <v>13244</v>
      </c>
      <c r="T4907" s="109">
        <v>42733</v>
      </c>
      <c r="U4907" s="141">
        <v>62954871</v>
      </c>
      <c r="V4907" s="109">
        <v>42733</v>
      </c>
      <c r="W4907" s="141">
        <v>62954871</v>
      </c>
      <c r="X4907" s="141">
        <v>62954871</v>
      </c>
      <c r="Y4907" s="141">
        <v>0</v>
      </c>
      <c r="Z4907" s="141">
        <v>0</v>
      </c>
      <c r="AA4907" s="114">
        <v>0</v>
      </c>
      <c r="AB4907" s="114"/>
      <c r="AC4907" s="132"/>
      <c r="AD4907" s="141"/>
      <c r="AE4907" s="106">
        <v>0</v>
      </c>
      <c r="AF4907" s="106">
        <v>0</v>
      </c>
      <c r="AG4907" s="106">
        <v>0</v>
      </c>
      <c r="AH4907" s="141"/>
      <c r="AI4907" s="141"/>
      <c r="AJ4907" s="141"/>
      <c r="AK4907" s="141"/>
      <c r="AL4907" s="141"/>
      <c r="AM4907" s="141"/>
      <c r="AN4907" s="114">
        <f t="shared" si="152"/>
        <v>0</v>
      </c>
      <c r="AO4907" s="114">
        <f t="shared" si="153"/>
        <v>62954871</v>
      </c>
      <c r="AP4907" s="114" t="s">
        <v>10693</v>
      </c>
      <c r="AQ4907" s="114" t="s">
        <v>13249</v>
      </c>
      <c r="AR4907" s="114" t="s">
        <v>13250</v>
      </c>
      <c r="AS4907" s="114">
        <v>292971401</v>
      </c>
    </row>
    <row r="4908" spans="1:45" s="190" customFormat="1" ht="15" customHeight="1" x14ac:dyDescent="0.2">
      <c r="A4908" s="104"/>
      <c r="B4908" s="104"/>
      <c r="C4908" s="104"/>
      <c r="D4908" s="219"/>
      <c r="E4908" s="104"/>
      <c r="F4908" s="256" t="s">
        <v>8349</v>
      </c>
      <c r="G4908" s="257" t="s">
        <v>1717</v>
      </c>
      <c r="H4908" s="893" t="s">
        <v>19273</v>
      </c>
      <c r="I4908" s="259"/>
      <c r="J4908" s="912" t="s">
        <v>24677</v>
      </c>
      <c r="K4908" s="108" t="s">
        <v>13229</v>
      </c>
      <c r="L4908" s="104" t="s">
        <v>6477</v>
      </c>
      <c r="M4908" s="104" t="s">
        <v>1907</v>
      </c>
      <c r="N4908" s="120">
        <v>41271</v>
      </c>
      <c r="O4908" s="105">
        <v>250000000</v>
      </c>
      <c r="P4908" s="105" t="s">
        <v>17642</v>
      </c>
      <c r="Q4908" s="120">
        <v>42647</v>
      </c>
      <c r="R4908" s="105">
        <v>342395494</v>
      </c>
      <c r="S4908" s="146" t="s">
        <v>13245</v>
      </c>
      <c r="T4908" s="109">
        <v>42727</v>
      </c>
      <c r="U4908" s="141">
        <v>162959655</v>
      </c>
      <c r="V4908" s="109">
        <v>42730</v>
      </c>
      <c r="W4908" s="141">
        <v>162959655</v>
      </c>
      <c r="X4908" s="141">
        <v>162959655</v>
      </c>
      <c r="Y4908" s="141">
        <v>0</v>
      </c>
      <c r="Z4908" s="141">
        <v>0</v>
      </c>
      <c r="AA4908" s="114">
        <v>0</v>
      </c>
      <c r="AB4908" s="114"/>
      <c r="AC4908" s="132"/>
      <c r="AD4908" s="141"/>
      <c r="AE4908" s="106">
        <v>0</v>
      </c>
      <c r="AF4908" s="106">
        <v>0</v>
      </c>
      <c r="AG4908" s="106">
        <v>0</v>
      </c>
      <c r="AH4908" s="141"/>
      <c r="AI4908" s="141"/>
      <c r="AJ4908" s="141"/>
      <c r="AK4908" s="141"/>
      <c r="AL4908" s="141"/>
      <c r="AM4908" s="141"/>
      <c r="AN4908" s="114">
        <f t="shared" si="152"/>
        <v>0</v>
      </c>
      <c r="AO4908" s="114">
        <f t="shared" si="153"/>
        <v>162959655</v>
      </c>
      <c r="AP4908" s="114" t="s">
        <v>10693</v>
      </c>
      <c r="AQ4908" s="114" t="s">
        <v>13251</v>
      </c>
      <c r="AR4908" s="114" t="s">
        <v>10694</v>
      </c>
      <c r="AS4908" s="114">
        <v>258160000</v>
      </c>
    </row>
    <row r="4909" spans="1:45" s="190" customFormat="1" ht="15" customHeight="1" x14ac:dyDescent="0.2">
      <c r="A4909" s="104"/>
      <c r="B4909" s="104"/>
      <c r="C4909" s="104"/>
      <c r="D4909" s="219"/>
      <c r="E4909" s="104"/>
      <c r="F4909" s="256" t="s">
        <v>13223</v>
      </c>
      <c r="G4909" s="257" t="s">
        <v>4582</v>
      </c>
      <c r="H4909" s="893" t="s">
        <v>19274</v>
      </c>
      <c r="I4909" s="259"/>
      <c r="J4909" s="912" t="s">
        <v>24678</v>
      </c>
      <c r="K4909" s="108" t="s">
        <v>13230</v>
      </c>
      <c r="L4909" s="104" t="s">
        <v>6477</v>
      </c>
      <c r="M4909" s="104" t="s">
        <v>13231</v>
      </c>
      <c r="N4909" s="120">
        <v>41235</v>
      </c>
      <c r="O4909" s="105">
        <v>200000000</v>
      </c>
      <c r="P4909" s="105" t="s">
        <v>17643</v>
      </c>
      <c r="Q4909" s="120">
        <v>42699</v>
      </c>
      <c r="R4909" s="105">
        <v>67446474</v>
      </c>
      <c r="S4909" s="146" t="s">
        <v>13246</v>
      </c>
      <c r="T4909" s="109">
        <v>42727</v>
      </c>
      <c r="U4909" s="141">
        <v>43960011</v>
      </c>
      <c r="V4909" s="109">
        <v>42730</v>
      </c>
      <c r="W4909" s="141">
        <v>43960011</v>
      </c>
      <c r="X4909" s="141">
        <v>43960011</v>
      </c>
      <c r="Y4909" s="141">
        <v>0</v>
      </c>
      <c r="Z4909" s="141">
        <v>0</v>
      </c>
      <c r="AA4909" s="114">
        <v>0</v>
      </c>
      <c r="AB4909" s="114"/>
      <c r="AC4909" s="132"/>
      <c r="AD4909" s="141"/>
      <c r="AE4909" s="106">
        <v>0</v>
      </c>
      <c r="AF4909" s="106">
        <v>0</v>
      </c>
      <c r="AG4909" s="106">
        <v>0</v>
      </c>
      <c r="AH4909" s="141"/>
      <c r="AI4909" s="141"/>
      <c r="AJ4909" s="141"/>
      <c r="AK4909" s="141"/>
      <c r="AL4909" s="141"/>
      <c r="AM4909" s="141"/>
      <c r="AN4909" s="114">
        <f t="shared" si="152"/>
        <v>0</v>
      </c>
      <c r="AO4909" s="114">
        <f t="shared" si="153"/>
        <v>43960011</v>
      </c>
      <c r="AP4909" s="114" t="s">
        <v>10693</v>
      </c>
      <c r="AQ4909" s="114" t="s">
        <v>13252</v>
      </c>
      <c r="AR4909" s="114" t="s">
        <v>10696</v>
      </c>
      <c r="AS4909" s="114">
        <v>20879000</v>
      </c>
    </row>
    <row r="4910" spans="1:45" s="190" customFormat="1" ht="15" customHeight="1" x14ac:dyDescent="0.2">
      <c r="A4910" s="104"/>
      <c r="B4910" s="104"/>
      <c r="C4910" s="104"/>
      <c r="D4910" s="219"/>
      <c r="E4910" s="104"/>
      <c r="F4910" s="256" t="s">
        <v>9453</v>
      </c>
      <c r="G4910" s="257" t="s">
        <v>6222</v>
      </c>
      <c r="H4910" s="258" t="s">
        <v>13240</v>
      </c>
      <c r="I4910" s="259"/>
      <c r="J4910" s="912" t="s">
        <v>24679</v>
      </c>
      <c r="K4910" s="108" t="s">
        <v>13232</v>
      </c>
      <c r="L4910" s="104" t="s">
        <v>6476</v>
      </c>
      <c r="M4910" s="104" t="s">
        <v>13234</v>
      </c>
      <c r="N4910" s="120">
        <v>41754</v>
      </c>
      <c r="O4910" s="105">
        <v>117546667</v>
      </c>
      <c r="P4910" s="105" t="s">
        <v>17644</v>
      </c>
      <c r="Q4910" s="120">
        <v>42661</v>
      </c>
      <c r="R4910" s="105">
        <v>97149386</v>
      </c>
      <c r="S4910" s="146" t="s">
        <v>13247</v>
      </c>
      <c r="T4910" s="109">
        <v>42733</v>
      </c>
      <c r="U4910" s="141">
        <v>89970995</v>
      </c>
      <c r="V4910" s="109">
        <v>42733</v>
      </c>
      <c r="W4910" s="141">
        <v>89970995</v>
      </c>
      <c r="X4910" s="141">
        <v>89970995</v>
      </c>
      <c r="Y4910" s="141">
        <v>0</v>
      </c>
      <c r="Z4910" s="141">
        <v>0</v>
      </c>
      <c r="AA4910" s="114">
        <v>0</v>
      </c>
      <c r="AB4910" s="114"/>
      <c r="AC4910" s="132"/>
      <c r="AD4910" s="141"/>
      <c r="AE4910" s="106">
        <v>0</v>
      </c>
      <c r="AF4910" s="106">
        <v>0</v>
      </c>
      <c r="AG4910" s="106">
        <v>0</v>
      </c>
      <c r="AH4910" s="141"/>
      <c r="AI4910" s="141"/>
      <c r="AJ4910" s="141"/>
      <c r="AK4910" s="141"/>
      <c r="AL4910" s="141"/>
      <c r="AM4910" s="141"/>
      <c r="AN4910" s="114">
        <f t="shared" si="152"/>
        <v>0</v>
      </c>
      <c r="AO4910" s="114">
        <f t="shared" si="153"/>
        <v>89970995</v>
      </c>
      <c r="AP4910" s="114" t="s">
        <v>6222</v>
      </c>
      <c r="AQ4910" s="114" t="s">
        <v>6222</v>
      </c>
      <c r="AR4910" s="114" t="s">
        <v>6222</v>
      </c>
      <c r="AS4910" s="114">
        <v>0</v>
      </c>
    </row>
    <row r="4911" spans="1:45" s="190" customFormat="1" ht="15" customHeight="1" x14ac:dyDescent="0.2">
      <c r="A4911" s="104"/>
      <c r="B4911" s="104"/>
      <c r="C4911" s="104"/>
      <c r="D4911" s="219"/>
      <c r="E4911" s="104"/>
      <c r="F4911" s="256" t="s">
        <v>9453</v>
      </c>
      <c r="G4911" s="257" t="s">
        <v>6222</v>
      </c>
      <c r="H4911" s="258" t="s">
        <v>13241</v>
      </c>
      <c r="I4911" s="259"/>
      <c r="J4911" s="912" t="s">
        <v>24680</v>
      </c>
      <c r="K4911" s="108" t="s">
        <v>13233</v>
      </c>
      <c r="L4911" s="104" t="s">
        <v>6476</v>
      </c>
      <c r="M4911" s="104" t="s">
        <v>13235</v>
      </c>
      <c r="N4911" s="120">
        <v>39962</v>
      </c>
      <c r="O4911" s="105">
        <v>86355396</v>
      </c>
      <c r="P4911" s="105" t="s">
        <v>17645</v>
      </c>
      <c r="Q4911" s="120">
        <v>42647</v>
      </c>
      <c r="R4911" s="105">
        <v>26591593</v>
      </c>
      <c r="S4911" s="146" t="s">
        <v>13247</v>
      </c>
      <c r="T4911" s="109">
        <v>42733</v>
      </c>
      <c r="U4911" s="141">
        <v>24682724</v>
      </c>
      <c r="V4911" s="109">
        <v>42733</v>
      </c>
      <c r="W4911" s="141">
        <v>24682724</v>
      </c>
      <c r="X4911" s="141">
        <v>24682724</v>
      </c>
      <c r="Y4911" s="141">
        <v>0</v>
      </c>
      <c r="Z4911" s="141">
        <v>0</v>
      </c>
      <c r="AA4911" s="114">
        <v>0</v>
      </c>
      <c r="AB4911" s="114"/>
      <c r="AC4911" s="132"/>
      <c r="AD4911" s="141"/>
      <c r="AE4911" s="106">
        <v>0</v>
      </c>
      <c r="AF4911" s="106">
        <v>0</v>
      </c>
      <c r="AG4911" s="106">
        <v>0</v>
      </c>
      <c r="AH4911" s="141"/>
      <c r="AI4911" s="141"/>
      <c r="AJ4911" s="141"/>
      <c r="AK4911" s="141"/>
      <c r="AL4911" s="141"/>
      <c r="AM4911" s="141"/>
      <c r="AN4911" s="114">
        <f t="shared" si="152"/>
        <v>0</v>
      </c>
      <c r="AO4911" s="114">
        <f t="shared" si="153"/>
        <v>24682724</v>
      </c>
      <c r="AP4911" s="114" t="s">
        <v>6222</v>
      </c>
      <c r="AQ4911" s="114" t="s">
        <v>6222</v>
      </c>
      <c r="AR4911" s="114" t="s">
        <v>6222</v>
      </c>
      <c r="AS4911" s="114">
        <v>0</v>
      </c>
    </row>
    <row r="4912" spans="1:45" s="190" customFormat="1" ht="15" customHeight="1" x14ac:dyDescent="0.2">
      <c r="A4912" s="104"/>
      <c r="B4912" s="104"/>
      <c r="C4912" s="104"/>
      <c r="D4912" s="219"/>
      <c r="E4912" s="104"/>
      <c r="F4912" s="256" t="s">
        <v>13224</v>
      </c>
      <c r="G4912" s="257" t="s">
        <v>6222</v>
      </c>
      <c r="H4912" s="258" t="s">
        <v>13242</v>
      </c>
      <c r="I4912" s="259"/>
      <c r="J4912" s="912" t="s">
        <v>24681</v>
      </c>
      <c r="K4912" s="108" t="s">
        <v>13236</v>
      </c>
      <c r="L4912" s="104" t="s">
        <v>6476</v>
      </c>
      <c r="M4912" s="104" t="s">
        <v>13238</v>
      </c>
      <c r="N4912" s="120">
        <v>42317</v>
      </c>
      <c r="O4912" s="105">
        <v>36480000</v>
      </c>
      <c r="P4912" s="105" t="s">
        <v>17646</v>
      </c>
      <c r="Q4912" s="120">
        <v>42459</v>
      </c>
      <c r="R4912" s="105">
        <v>33994080</v>
      </c>
      <c r="S4912" s="146" t="s">
        <v>13248</v>
      </c>
      <c r="T4912" s="109">
        <v>42724</v>
      </c>
      <c r="U4912" s="141">
        <v>33994080</v>
      </c>
      <c r="V4912" s="109">
        <v>42726</v>
      </c>
      <c r="W4912" s="141">
        <v>33994080</v>
      </c>
      <c r="X4912" s="141">
        <v>33994080</v>
      </c>
      <c r="Y4912" s="141">
        <v>0</v>
      </c>
      <c r="Z4912" s="141">
        <v>0</v>
      </c>
      <c r="AA4912" s="114">
        <v>0</v>
      </c>
      <c r="AB4912" s="114"/>
      <c r="AC4912" s="132"/>
      <c r="AD4912" s="141"/>
      <c r="AE4912" s="106">
        <v>0</v>
      </c>
      <c r="AF4912" s="106">
        <v>0</v>
      </c>
      <c r="AG4912" s="106">
        <v>0</v>
      </c>
      <c r="AH4912" s="141"/>
      <c r="AI4912" s="141"/>
      <c r="AJ4912" s="141"/>
      <c r="AK4912" s="141"/>
      <c r="AL4912" s="141"/>
      <c r="AM4912" s="141"/>
      <c r="AN4912" s="114">
        <f t="shared" si="152"/>
        <v>0</v>
      </c>
      <c r="AO4912" s="114">
        <f t="shared" si="153"/>
        <v>33994080</v>
      </c>
      <c r="AP4912" s="114" t="s">
        <v>6222</v>
      </c>
      <c r="AQ4912" s="114" t="s">
        <v>6222</v>
      </c>
      <c r="AR4912" s="114" t="s">
        <v>6222</v>
      </c>
      <c r="AS4912" s="114">
        <v>0</v>
      </c>
    </row>
    <row r="4913" spans="1:45" s="190" customFormat="1" ht="15" customHeight="1" x14ac:dyDescent="0.2">
      <c r="A4913" s="104"/>
      <c r="B4913" s="104"/>
      <c r="C4913" s="104"/>
      <c r="D4913" s="219"/>
      <c r="E4913" s="104"/>
      <c r="F4913" s="256" t="s">
        <v>13225</v>
      </c>
      <c r="G4913" s="257" t="s">
        <v>13226</v>
      </c>
      <c r="H4913" s="258" t="s">
        <v>13243</v>
      </c>
      <c r="I4913" s="259"/>
      <c r="J4913" s="912" t="s">
        <v>24682</v>
      </c>
      <c r="K4913" s="108" t="s">
        <v>13237</v>
      </c>
      <c r="L4913" s="104" t="s">
        <v>6476</v>
      </c>
      <c r="M4913" s="104" t="s">
        <v>13239</v>
      </c>
      <c r="N4913" s="120">
        <v>42275</v>
      </c>
      <c r="O4913" s="105">
        <v>76015625</v>
      </c>
      <c r="P4913" s="105" t="s">
        <v>17647</v>
      </c>
      <c r="Q4913" s="120">
        <v>42663</v>
      </c>
      <c r="R4913" s="105">
        <v>63967461</v>
      </c>
      <c r="S4913" s="146" t="s">
        <v>13248</v>
      </c>
      <c r="T4913" s="109">
        <v>42724</v>
      </c>
      <c r="U4913" s="141">
        <v>63967461</v>
      </c>
      <c r="V4913" s="109">
        <v>42726</v>
      </c>
      <c r="W4913" s="141">
        <v>63967461</v>
      </c>
      <c r="X4913" s="141">
        <v>63967461</v>
      </c>
      <c r="Y4913" s="141">
        <v>0</v>
      </c>
      <c r="Z4913" s="141">
        <v>0</v>
      </c>
      <c r="AA4913" s="114">
        <v>0</v>
      </c>
      <c r="AB4913" s="114"/>
      <c r="AC4913" s="132"/>
      <c r="AD4913" s="141"/>
      <c r="AE4913" s="106">
        <v>0</v>
      </c>
      <c r="AF4913" s="106">
        <v>0</v>
      </c>
      <c r="AG4913" s="106">
        <v>0</v>
      </c>
      <c r="AH4913" s="141"/>
      <c r="AI4913" s="141"/>
      <c r="AJ4913" s="141"/>
      <c r="AK4913" s="141"/>
      <c r="AL4913" s="141"/>
      <c r="AM4913" s="141"/>
      <c r="AN4913" s="114">
        <f t="shared" si="152"/>
        <v>0</v>
      </c>
      <c r="AO4913" s="114">
        <f t="shared" si="153"/>
        <v>63967461</v>
      </c>
      <c r="AP4913" s="114" t="s">
        <v>6222</v>
      </c>
      <c r="AQ4913" s="114" t="s">
        <v>6222</v>
      </c>
      <c r="AR4913" s="114" t="s">
        <v>6222</v>
      </c>
      <c r="AS4913" s="114">
        <v>0</v>
      </c>
    </row>
    <row r="4914" spans="1:45" s="190" customFormat="1" ht="15" customHeight="1" x14ac:dyDescent="0.2">
      <c r="A4914" s="104"/>
      <c r="B4914" s="104"/>
      <c r="C4914" s="104"/>
      <c r="D4914" s="219"/>
      <c r="E4914" s="104"/>
      <c r="F4914" s="256" t="s">
        <v>8349</v>
      </c>
      <c r="G4914" s="257" t="s">
        <v>1957</v>
      </c>
      <c r="H4914" s="893" t="s">
        <v>19275</v>
      </c>
      <c r="I4914" s="259"/>
      <c r="J4914" s="891" t="s">
        <v>18581</v>
      </c>
      <c r="K4914" s="108" t="s">
        <v>13380</v>
      </c>
      <c r="L4914" s="104" t="s">
        <v>6477</v>
      </c>
      <c r="M4914" s="104" t="s">
        <v>8164</v>
      </c>
      <c r="N4914" s="120">
        <v>41347</v>
      </c>
      <c r="O4914" s="105">
        <v>150000000</v>
      </c>
      <c r="P4914" s="105" t="s">
        <v>14036</v>
      </c>
      <c r="Q4914" s="120">
        <v>42143</v>
      </c>
      <c r="R4914" s="105">
        <v>117563537</v>
      </c>
      <c r="S4914" s="146" t="s">
        <v>13391</v>
      </c>
      <c r="T4914" s="109">
        <v>42760</v>
      </c>
      <c r="U4914" s="141">
        <v>61291095</v>
      </c>
      <c r="V4914" s="109">
        <v>42765</v>
      </c>
      <c r="W4914" s="141">
        <v>61291095</v>
      </c>
      <c r="X4914" s="141">
        <v>61291095</v>
      </c>
      <c r="Y4914" s="141">
        <v>0</v>
      </c>
      <c r="Z4914" s="141">
        <v>0</v>
      </c>
      <c r="AA4914" s="114">
        <v>0</v>
      </c>
      <c r="AB4914" s="114"/>
      <c r="AC4914" s="132">
        <v>61291095</v>
      </c>
      <c r="AD4914" s="141"/>
      <c r="AE4914" s="106">
        <v>0</v>
      </c>
      <c r="AF4914" s="106">
        <v>0</v>
      </c>
      <c r="AG4914" s="106">
        <v>0</v>
      </c>
      <c r="AH4914" s="141"/>
      <c r="AI4914" s="141"/>
      <c r="AJ4914" s="141"/>
      <c r="AK4914" s="141"/>
      <c r="AL4914" s="141"/>
      <c r="AM4914" s="141"/>
      <c r="AN4914" s="114">
        <f t="shared" si="152"/>
        <v>61291095</v>
      </c>
      <c r="AO4914" s="114">
        <f t="shared" si="153"/>
        <v>0</v>
      </c>
      <c r="AP4914" s="114" t="s">
        <v>10693</v>
      </c>
      <c r="AQ4914" s="114" t="s">
        <v>13394</v>
      </c>
      <c r="AR4914" s="114" t="s">
        <v>10696</v>
      </c>
      <c r="AS4914" s="114">
        <v>273440857</v>
      </c>
    </row>
    <row r="4915" spans="1:45" s="190" customFormat="1" ht="15" customHeight="1" x14ac:dyDescent="0.2">
      <c r="A4915" s="104"/>
      <c r="B4915" s="104"/>
      <c r="C4915" s="104"/>
      <c r="D4915" s="219"/>
      <c r="E4915" s="104"/>
      <c r="F4915" s="256" t="s">
        <v>8349</v>
      </c>
      <c r="G4915" s="257" t="s">
        <v>2026</v>
      </c>
      <c r="H4915" s="893" t="s">
        <v>19276</v>
      </c>
      <c r="I4915" s="259"/>
      <c r="J4915" s="912" t="s">
        <v>24683</v>
      </c>
      <c r="K4915" s="108" t="s">
        <v>13381</v>
      </c>
      <c r="L4915" s="104" t="s">
        <v>6477</v>
      </c>
      <c r="M4915" s="104" t="s">
        <v>5878</v>
      </c>
      <c r="N4915" s="120">
        <v>41271</v>
      </c>
      <c r="O4915" s="105">
        <v>125000000</v>
      </c>
      <c r="P4915" s="105" t="s">
        <v>14037</v>
      </c>
      <c r="Q4915" s="120">
        <v>42093</v>
      </c>
      <c r="R4915" s="105">
        <v>131078995</v>
      </c>
      <c r="S4915" s="146" t="s">
        <v>13390</v>
      </c>
      <c r="T4915" s="109">
        <v>42760</v>
      </c>
      <c r="U4915" s="141">
        <v>72678246</v>
      </c>
      <c r="V4915" s="109">
        <v>42765</v>
      </c>
      <c r="W4915" s="141">
        <v>72678246</v>
      </c>
      <c r="X4915" s="141">
        <v>72678246</v>
      </c>
      <c r="Y4915" s="141">
        <v>0</v>
      </c>
      <c r="Z4915" s="141">
        <v>0</v>
      </c>
      <c r="AA4915" s="114">
        <v>0</v>
      </c>
      <c r="AB4915" s="114"/>
      <c r="AC4915" s="132"/>
      <c r="AD4915" s="141"/>
      <c r="AE4915" s="106">
        <v>0</v>
      </c>
      <c r="AF4915" s="106">
        <v>0</v>
      </c>
      <c r="AG4915" s="106">
        <v>0</v>
      </c>
      <c r="AH4915" s="141"/>
      <c r="AI4915" s="141"/>
      <c r="AJ4915" s="141"/>
      <c r="AK4915" s="141"/>
      <c r="AL4915" s="141"/>
      <c r="AM4915" s="141"/>
      <c r="AN4915" s="114">
        <f t="shared" si="152"/>
        <v>0</v>
      </c>
      <c r="AO4915" s="114">
        <f t="shared" si="153"/>
        <v>72678246</v>
      </c>
      <c r="AP4915" s="114" t="s">
        <v>10693</v>
      </c>
      <c r="AQ4915" s="114" t="s">
        <v>13395</v>
      </c>
      <c r="AR4915" s="114" t="s">
        <v>10696</v>
      </c>
      <c r="AS4915" s="114">
        <v>126123027</v>
      </c>
    </row>
    <row r="4916" spans="1:45" s="190" customFormat="1" ht="15" customHeight="1" x14ac:dyDescent="0.2">
      <c r="A4916" s="104"/>
      <c r="B4916" s="104"/>
      <c r="C4916" s="104"/>
      <c r="D4916" s="219"/>
      <c r="E4916" s="104"/>
      <c r="F4916" s="256" t="s">
        <v>8349</v>
      </c>
      <c r="G4916" s="257" t="s">
        <v>2026</v>
      </c>
      <c r="H4916" s="893" t="s">
        <v>18631</v>
      </c>
      <c r="I4916" s="259"/>
      <c r="J4916" s="891" t="s">
        <v>18582</v>
      </c>
      <c r="K4916" s="108" t="s">
        <v>13382</v>
      </c>
      <c r="L4916" s="104" t="s">
        <v>6477</v>
      </c>
      <c r="M4916" s="104" t="s">
        <v>9655</v>
      </c>
      <c r="N4916" s="120">
        <v>41333</v>
      </c>
      <c r="O4916" s="105">
        <v>120000000</v>
      </c>
      <c r="P4916" s="105" t="s">
        <v>14038</v>
      </c>
      <c r="Q4916" s="120">
        <v>42093</v>
      </c>
      <c r="R4916" s="105">
        <v>74468119</v>
      </c>
      <c r="S4916" s="146" t="s">
        <v>13390</v>
      </c>
      <c r="T4916" s="109">
        <v>42760</v>
      </c>
      <c r="U4916" s="141">
        <v>43346445</v>
      </c>
      <c r="V4916" s="109">
        <v>42765</v>
      </c>
      <c r="W4916" s="141">
        <v>43346445</v>
      </c>
      <c r="X4916" s="141">
        <v>43346445</v>
      </c>
      <c r="Y4916" s="141">
        <v>0</v>
      </c>
      <c r="Z4916" s="141">
        <v>0</v>
      </c>
      <c r="AA4916" s="114">
        <v>0</v>
      </c>
      <c r="AB4916" s="114">
        <v>6426817</v>
      </c>
      <c r="AC4916" s="132"/>
      <c r="AD4916" s="141"/>
      <c r="AE4916" s="106">
        <v>0</v>
      </c>
      <c r="AF4916" s="106">
        <v>0</v>
      </c>
      <c r="AG4916" s="106">
        <v>0</v>
      </c>
      <c r="AH4916" s="141"/>
      <c r="AI4916" s="141"/>
      <c r="AJ4916" s="141"/>
      <c r="AK4916" s="141"/>
      <c r="AL4916" s="141"/>
      <c r="AM4916" s="141"/>
      <c r="AN4916" s="114">
        <f t="shared" si="152"/>
        <v>6426817</v>
      </c>
      <c r="AO4916" s="114">
        <f t="shared" si="153"/>
        <v>36919628</v>
      </c>
      <c r="AP4916" s="114" t="s">
        <v>10693</v>
      </c>
      <c r="AQ4916" s="114" t="s">
        <v>13396</v>
      </c>
      <c r="AR4916" s="114" t="s">
        <v>10696</v>
      </c>
      <c r="AS4916" s="114">
        <v>152755228</v>
      </c>
    </row>
    <row r="4917" spans="1:45" s="190" customFormat="1" ht="15" customHeight="1" x14ac:dyDescent="0.2">
      <c r="A4917" s="104"/>
      <c r="B4917" s="104"/>
      <c r="C4917" s="104"/>
      <c r="D4917" s="219"/>
      <c r="E4917" s="104"/>
      <c r="F4917" s="256" t="s">
        <v>8349</v>
      </c>
      <c r="G4917" s="257" t="s">
        <v>1717</v>
      </c>
      <c r="H4917" s="893" t="s">
        <v>19277</v>
      </c>
      <c r="I4917" s="259"/>
      <c r="J4917" s="912" t="s">
        <v>24684</v>
      </c>
      <c r="K4917" s="108" t="s">
        <v>2764</v>
      </c>
      <c r="L4917" s="104" t="s">
        <v>6477</v>
      </c>
      <c r="M4917" s="104" t="s">
        <v>5903</v>
      </c>
      <c r="N4917" s="120">
        <v>41299</v>
      </c>
      <c r="O4917" s="105">
        <v>50000000</v>
      </c>
      <c r="P4917" s="105" t="s">
        <v>14039</v>
      </c>
      <c r="Q4917" s="120">
        <v>42075</v>
      </c>
      <c r="R4917" s="105">
        <v>39716823</v>
      </c>
      <c r="S4917" s="146" t="s">
        <v>13392</v>
      </c>
      <c r="T4917" s="109">
        <v>42765</v>
      </c>
      <c r="U4917" s="141">
        <v>23525388</v>
      </c>
      <c r="V4917" s="109">
        <v>42766</v>
      </c>
      <c r="W4917" s="141">
        <v>23525388</v>
      </c>
      <c r="X4917" s="141">
        <v>23525388</v>
      </c>
      <c r="Y4917" s="141">
        <v>0</v>
      </c>
      <c r="Z4917" s="141">
        <v>0</v>
      </c>
      <c r="AA4917" s="114">
        <v>0</v>
      </c>
      <c r="AB4917" s="114"/>
      <c r="AC4917" s="132"/>
      <c r="AD4917" s="141"/>
      <c r="AE4917" s="106">
        <v>0</v>
      </c>
      <c r="AF4917" s="106">
        <v>0</v>
      </c>
      <c r="AG4917" s="106">
        <v>0</v>
      </c>
      <c r="AH4917" s="141"/>
      <c r="AI4917" s="141"/>
      <c r="AJ4917" s="141"/>
      <c r="AK4917" s="141"/>
      <c r="AL4917" s="141"/>
      <c r="AM4917" s="141"/>
      <c r="AN4917" s="114">
        <f t="shared" si="152"/>
        <v>0</v>
      </c>
      <c r="AO4917" s="114">
        <f t="shared" si="153"/>
        <v>23525388</v>
      </c>
      <c r="AP4917" s="114" t="s">
        <v>10693</v>
      </c>
      <c r="AQ4917" s="114" t="s">
        <v>13397</v>
      </c>
      <c r="AR4917" s="114" t="s">
        <v>10697</v>
      </c>
      <c r="AS4917" s="114">
        <v>51428800</v>
      </c>
    </row>
    <row r="4918" spans="1:45" s="190" customFormat="1" ht="15" customHeight="1" x14ac:dyDescent="0.2">
      <c r="A4918" s="104"/>
      <c r="B4918" s="104"/>
      <c r="C4918" s="104"/>
      <c r="D4918" s="219"/>
      <c r="E4918" s="104"/>
      <c r="F4918" s="256" t="s">
        <v>8349</v>
      </c>
      <c r="G4918" s="257" t="s">
        <v>1717</v>
      </c>
      <c r="H4918" s="893" t="s">
        <v>19278</v>
      </c>
      <c r="I4918" s="259"/>
      <c r="J4918" s="891" t="s">
        <v>18583</v>
      </c>
      <c r="K4918" s="108" t="s">
        <v>13383</v>
      </c>
      <c r="L4918" s="104" t="s">
        <v>6477</v>
      </c>
      <c r="M4918" s="104" t="s">
        <v>11029</v>
      </c>
      <c r="N4918" s="120">
        <v>41593</v>
      </c>
      <c r="O4918" s="105">
        <v>50000000</v>
      </c>
      <c r="P4918" s="105" t="s">
        <v>14040</v>
      </c>
      <c r="Q4918" s="120">
        <v>42027</v>
      </c>
      <c r="R4918" s="105">
        <v>51070685</v>
      </c>
      <c r="S4918" s="146" t="s">
        <v>13392</v>
      </c>
      <c r="T4918" s="109">
        <v>42765</v>
      </c>
      <c r="U4918" s="141">
        <v>30234948</v>
      </c>
      <c r="V4918" s="109">
        <v>42766</v>
      </c>
      <c r="W4918" s="141">
        <v>30234948</v>
      </c>
      <c r="X4918" s="141">
        <v>0</v>
      </c>
      <c r="Y4918" s="141">
        <v>0</v>
      </c>
      <c r="Z4918" s="141">
        <v>24187958.399999999</v>
      </c>
      <c r="AA4918" s="114">
        <v>0</v>
      </c>
      <c r="AB4918" s="114"/>
      <c r="AC4918" s="132">
        <v>19155838</v>
      </c>
      <c r="AD4918" s="141"/>
      <c r="AE4918" s="106">
        <v>0</v>
      </c>
      <c r="AF4918" s="106">
        <v>0</v>
      </c>
      <c r="AG4918" s="106">
        <v>0</v>
      </c>
      <c r="AH4918" s="141"/>
      <c r="AI4918" s="141"/>
      <c r="AJ4918" s="141"/>
      <c r="AK4918" s="141"/>
      <c r="AL4918" s="141"/>
      <c r="AM4918" s="141"/>
      <c r="AN4918" s="114">
        <f t="shared" si="152"/>
        <v>19155838</v>
      </c>
      <c r="AO4918" s="114">
        <f t="shared" si="153"/>
        <v>11079110</v>
      </c>
      <c r="AP4918" s="114" t="s">
        <v>10693</v>
      </c>
      <c r="AQ4918" s="114" t="s">
        <v>13398</v>
      </c>
      <c r="AR4918" s="114" t="s">
        <v>10694</v>
      </c>
      <c r="AS4918" s="114">
        <v>144708929</v>
      </c>
    </row>
    <row r="4919" spans="1:45" s="190" customFormat="1" ht="15" customHeight="1" x14ac:dyDescent="0.2">
      <c r="A4919" s="104"/>
      <c r="B4919" s="104"/>
      <c r="C4919" s="104"/>
      <c r="D4919" s="219"/>
      <c r="E4919" s="104"/>
      <c r="F4919" s="256" t="s">
        <v>8719</v>
      </c>
      <c r="G4919" s="257" t="s">
        <v>3393</v>
      </c>
      <c r="H4919" s="893" t="s">
        <v>17712</v>
      </c>
      <c r="I4919" s="259"/>
      <c r="J4919" s="891" t="s">
        <v>18584</v>
      </c>
      <c r="K4919" s="108" t="s">
        <v>13384</v>
      </c>
      <c r="L4919" s="104" t="s">
        <v>6477</v>
      </c>
      <c r="M4919" s="104" t="s">
        <v>13387</v>
      </c>
      <c r="N4919" s="120">
        <v>41085</v>
      </c>
      <c r="O4919" s="105">
        <v>50000000</v>
      </c>
      <c r="P4919" s="105" t="s">
        <v>14041</v>
      </c>
      <c r="Q4919" s="120">
        <v>42719</v>
      </c>
      <c r="R4919" s="105">
        <v>11096566</v>
      </c>
      <c r="S4919" s="146" t="s">
        <v>13393</v>
      </c>
      <c r="T4919" s="109">
        <v>42760</v>
      </c>
      <c r="U4919" s="141">
        <v>7583344</v>
      </c>
      <c r="V4919" s="109">
        <v>42765</v>
      </c>
      <c r="W4919" s="141">
        <v>7583344</v>
      </c>
      <c r="X4919" s="141">
        <v>7583344</v>
      </c>
      <c r="Y4919" s="141">
        <v>0</v>
      </c>
      <c r="Z4919" s="141">
        <v>0</v>
      </c>
      <c r="AA4919" s="114">
        <v>0</v>
      </c>
      <c r="AB4919" s="114"/>
      <c r="AC4919" s="132"/>
      <c r="AD4919" s="141"/>
      <c r="AE4919" s="106">
        <v>2047500</v>
      </c>
      <c r="AF4919" s="106">
        <v>0</v>
      </c>
      <c r="AG4919" s="106">
        <v>0</v>
      </c>
      <c r="AH4919" s="141"/>
      <c r="AI4919" s="141"/>
      <c r="AJ4919" s="141"/>
      <c r="AK4919" s="141"/>
      <c r="AL4919" s="141"/>
      <c r="AM4919" s="141"/>
      <c r="AN4919" s="114">
        <f t="shared" si="152"/>
        <v>2047500</v>
      </c>
      <c r="AO4919" s="114">
        <f t="shared" si="153"/>
        <v>5535844</v>
      </c>
      <c r="AP4919" s="114" t="s">
        <v>10693</v>
      </c>
      <c r="AQ4919" s="114" t="s">
        <v>13399</v>
      </c>
      <c r="AR4919" s="114" t="s">
        <v>10697</v>
      </c>
      <c r="AS4919" s="114">
        <v>50400000</v>
      </c>
    </row>
    <row r="4920" spans="1:45" s="190" customFormat="1" ht="15" customHeight="1" x14ac:dyDescent="0.2">
      <c r="A4920" s="104"/>
      <c r="B4920" s="104"/>
      <c r="C4920" s="104"/>
      <c r="D4920" s="219"/>
      <c r="E4920" s="104"/>
      <c r="F4920" s="256" t="s">
        <v>8719</v>
      </c>
      <c r="G4920" s="257" t="s">
        <v>3393</v>
      </c>
      <c r="H4920" s="893" t="s">
        <v>17713</v>
      </c>
      <c r="I4920" s="259"/>
      <c r="J4920" s="891" t="s">
        <v>18585</v>
      </c>
      <c r="K4920" s="108" t="s">
        <v>13385</v>
      </c>
      <c r="L4920" s="104" t="s">
        <v>6477</v>
      </c>
      <c r="M4920" s="104" t="s">
        <v>13388</v>
      </c>
      <c r="N4920" s="120">
        <v>41129</v>
      </c>
      <c r="O4920" s="105">
        <v>80000000</v>
      </c>
      <c r="P4920" s="105" t="s">
        <v>14042</v>
      </c>
      <c r="Q4920" s="120">
        <v>42690</v>
      </c>
      <c r="R4920" s="105">
        <v>20499706</v>
      </c>
      <c r="S4920" s="146" t="s">
        <v>13393</v>
      </c>
      <c r="T4920" s="109">
        <v>42760</v>
      </c>
      <c r="U4920" s="141">
        <v>14000011</v>
      </c>
      <c r="V4920" s="109">
        <v>42765</v>
      </c>
      <c r="W4920" s="141">
        <v>14000011</v>
      </c>
      <c r="X4920" s="141">
        <v>14000011</v>
      </c>
      <c r="Y4920" s="141">
        <v>0</v>
      </c>
      <c r="Z4920" s="141">
        <v>0</v>
      </c>
      <c r="AA4920" s="114">
        <v>0</v>
      </c>
      <c r="AB4920" s="114"/>
      <c r="AC4920" s="132"/>
      <c r="AD4920" s="141"/>
      <c r="AE4920" s="106">
        <v>8749998</v>
      </c>
      <c r="AF4920" s="106">
        <v>0</v>
      </c>
      <c r="AG4920" s="106">
        <v>0</v>
      </c>
      <c r="AH4920" s="141"/>
      <c r="AI4920" s="141"/>
      <c r="AJ4920" s="141"/>
      <c r="AK4920" s="141"/>
      <c r="AL4920" s="141"/>
      <c r="AM4920" s="141"/>
      <c r="AN4920" s="114">
        <f t="shared" si="152"/>
        <v>8749998</v>
      </c>
      <c r="AO4920" s="114">
        <f t="shared" si="153"/>
        <v>5250013</v>
      </c>
      <c r="AP4920" s="114" t="s">
        <v>10693</v>
      </c>
      <c r="AQ4920" s="114" t="s">
        <v>13400</v>
      </c>
      <c r="AR4920" s="114" t="s">
        <v>10695</v>
      </c>
      <c r="AS4920" s="114">
        <v>96456000</v>
      </c>
    </row>
    <row r="4921" spans="1:45" s="190" customFormat="1" ht="15" customHeight="1" x14ac:dyDescent="0.2">
      <c r="A4921" s="104"/>
      <c r="B4921" s="104"/>
      <c r="C4921" s="104"/>
      <c r="D4921" s="219"/>
      <c r="E4921" s="104"/>
      <c r="F4921" s="256" t="s">
        <v>8719</v>
      </c>
      <c r="G4921" s="257" t="s">
        <v>3393</v>
      </c>
      <c r="H4921" s="258">
        <v>1120316001009</v>
      </c>
      <c r="I4921" s="259"/>
      <c r="J4921" s="912" t="s">
        <v>24685</v>
      </c>
      <c r="K4921" s="108" t="s">
        <v>13386</v>
      </c>
      <c r="L4921" s="104" t="s">
        <v>6477</v>
      </c>
      <c r="M4921" s="104" t="s">
        <v>13389</v>
      </c>
      <c r="N4921" s="120">
        <v>41022</v>
      </c>
      <c r="O4921" s="105">
        <v>200000000</v>
      </c>
      <c r="P4921" s="105" t="s">
        <v>14043</v>
      </c>
      <c r="Q4921" s="120">
        <v>42719</v>
      </c>
      <c r="R4921" s="105">
        <v>40847197</v>
      </c>
      <c r="S4921" s="146" t="s">
        <v>13393</v>
      </c>
      <c r="T4921" s="109">
        <v>42760</v>
      </c>
      <c r="U4921" s="141">
        <v>28101508</v>
      </c>
      <c r="V4921" s="109">
        <v>42765</v>
      </c>
      <c r="W4921" s="141">
        <v>28101508</v>
      </c>
      <c r="X4921" s="141">
        <v>28101508</v>
      </c>
      <c r="Y4921" s="141">
        <v>0</v>
      </c>
      <c r="Z4921" s="141">
        <v>0</v>
      </c>
      <c r="AA4921" s="114">
        <v>0</v>
      </c>
      <c r="AB4921" s="114"/>
      <c r="AC4921" s="132"/>
      <c r="AD4921" s="141"/>
      <c r="AE4921" s="106">
        <v>0</v>
      </c>
      <c r="AF4921" s="106">
        <v>0</v>
      </c>
      <c r="AG4921" s="106">
        <v>0</v>
      </c>
      <c r="AH4921" s="141"/>
      <c r="AI4921" s="141"/>
      <c r="AJ4921" s="141"/>
      <c r="AK4921" s="141"/>
      <c r="AL4921" s="141"/>
      <c r="AM4921" s="141"/>
      <c r="AN4921" s="114">
        <f t="shared" si="152"/>
        <v>0</v>
      </c>
      <c r="AO4921" s="114">
        <f t="shared" si="153"/>
        <v>28101508</v>
      </c>
      <c r="AP4921" s="114" t="s">
        <v>10693</v>
      </c>
      <c r="AQ4921" s="114" t="s">
        <v>13401</v>
      </c>
      <c r="AR4921" s="114" t="s">
        <v>10695</v>
      </c>
      <c r="AS4921" s="114">
        <v>200753750</v>
      </c>
    </row>
    <row r="4922" spans="1:45" s="190" customFormat="1" ht="15" customHeight="1" x14ac:dyDescent="0.2">
      <c r="A4922" s="104"/>
      <c r="B4922" s="104"/>
      <c r="C4922" s="104"/>
      <c r="D4922" s="219"/>
      <c r="E4922" s="104"/>
      <c r="F4922" s="256" t="s">
        <v>8349</v>
      </c>
      <c r="G4922" s="257" t="s">
        <v>13541</v>
      </c>
      <c r="H4922" s="893" t="s">
        <v>17714</v>
      </c>
      <c r="I4922" s="259"/>
      <c r="J4922" s="891" t="s">
        <v>18586</v>
      </c>
      <c r="K4922" s="108" t="s">
        <v>13522</v>
      </c>
      <c r="L4922" s="104" t="s">
        <v>6477</v>
      </c>
      <c r="M4922" s="104" t="s">
        <v>10627</v>
      </c>
      <c r="N4922" s="120">
        <v>41411</v>
      </c>
      <c r="O4922" s="105">
        <v>26000000</v>
      </c>
      <c r="P4922" s="105" t="s">
        <v>13631</v>
      </c>
      <c r="Q4922" s="120">
        <v>42586</v>
      </c>
      <c r="R4922" s="105">
        <v>13373421</v>
      </c>
      <c r="S4922" s="146" t="s">
        <v>13535</v>
      </c>
      <c r="T4922" s="109">
        <v>42775</v>
      </c>
      <c r="U4922" s="141">
        <v>7029788</v>
      </c>
      <c r="V4922" s="109">
        <v>42789</v>
      </c>
      <c r="W4922" s="141">
        <v>7029788</v>
      </c>
      <c r="X4922" s="141">
        <v>0</v>
      </c>
      <c r="Y4922" s="141">
        <v>0</v>
      </c>
      <c r="Z4922" s="141">
        <v>0</v>
      </c>
      <c r="AA4922" s="114">
        <v>0</v>
      </c>
      <c r="AB4922" s="114"/>
      <c r="AC4922" s="132">
        <v>52</v>
      </c>
      <c r="AD4922" s="141"/>
      <c r="AE4922" s="106">
        <v>18</v>
      </c>
      <c r="AF4922" s="106">
        <v>0</v>
      </c>
      <c r="AG4922" s="106">
        <v>0</v>
      </c>
      <c r="AH4922" s="141"/>
      <c r="AI4922" s="141"/>
      <c r="AJ4922" s="141"/>
      <c r="AK4922" s="141"/>
      <c r="AL4922" s="141"/>
      <c r="AM4922" s="141"/>
      <c r="AN4922" s="114">
        <f t="shared" si="152"/>
        <v>70</v>
      </c>
      <c r="AO4922" s="114">
        <f t="shared" si="153"/>
        <v>7029718</v>
      </c>
      <c r="AP4922" s="114" t="s">
        <v>10693</v>
      </c>
      <c r="AQ4922" s="114" t="s">
        <v>13641</v>
      </c>
      <c r="AR4922" s="114" t="s">
        <v>10697</v>
      </c>
      <c r="AS4922" s="114">
        <v>26252998</v>
      </c>
    </row>
    <row r="4923" spans="1:45" s="190" customFormat="1" ht="15" customHeight="1" x14ac:dyDescent="0.2">
      <c r="A4923" s="104"/>
      <c r="B4923" s="104"/>
      <c r="C4923" s="104"/>
      <c r="D4923" s="219"/>
      <c r="E4923" s="104"/>
      <c r="F4923" s="256" t="s">
        <v>8349</v>
      </c>
      <c r="G4923" s="257" t="s">
        <v>13541</v>
      </c>
      <c r="H4923" s="893" t="s">
        <v>19280</v>
      </c>
      <c r="I4923" s="259"/>
      <c r="J4923" s="912" t="s">
        <v>24686</v>
      </c>
      <c r="K4923" s="108" t="s">
        <v>13523</v>
      </c>
      <c r="L4923" s="104" t="s">
        <v>6477</v>
      </c>
      <c r="M4923" s="104" t="s">
        <v>10627</v>
      </c>
      <c r="N4923" s="120">
        <v>41411</v>
      </c>
      <c r="O4923" s="105">
        <v>35000000</v>
      </c>
      <c r="P4923" s="105" t="s">
        <v>13632</v>
      </c>
      <c r="Q4923" s="120">
        <v>42586</v>
      </c>
      <c r="R4923" s="105">
        <v>4105438</v>
      </c>
      <c r="S4923" s="146" t="s">
        <v>13535</v>
      </c>
      <c r="T4923" s="109">
        <v>42775</v>
      </c>
      <c r="U4923" s="141">
        <v>1827335</v>
      </c>
      <c r="V4923" s="109">
        <v>42789</v>
      </c>
      <c r="W4923" s="141">
        <v>1827335</v>
      </c>
      <c r="X4923" s="141">
        <v>0</v>
      </c>
      <c r="Y4923" s="141">
        <v>0</v>
      </c>
      <c r="Z4923" s="141">
        <v>0</v>
      </c>
      <c r="AA4923" s="114">
        <v>0</v>
      </c>
      <c r="AB4923" s="114"/>
      <c r="AC4923" s="132"/>
      <c r="AD4923" s="141"/>
      <c r="AE4923" s="106">
        <v>0</v>
      </c>
      <c r="AF4923" s="106">
        <v>0</v>
      </c>
      <c r="AG4923" s="106">
        <v>0</v>
      </c>
      <c r="AH4923" s="141"/>
      <c r="AI4923" s="141"/>
      <c r="AJ4923" s="141"/>
      <c r="AK4923" s="141"/>
      <c r="AL4923" s="141"/>
      <c r="AM4923" s="141"/>
      <c r="AN4923" s="114">
        <f t="shared" si="152"/>
        <v>0</v>
      </c>
      <c r="AO4923" s="114">
        <f t="shared" si="153"/>
        <v>1827335</v>
      </c>
      <c r="AP4923" s="114" t="s">
        <v>10693</v>
      </c>
      <c r="AQ4923" s="114" t="s">
        <v>13642</v>
      </c>
      <c r="AR4923" s="114" t="s">
        <v>10697</v>
      </c>
      <c r="AS4923" s="114">
        <v>35189823</v>
      </c>
    </row>
    <row r="4924" spans="1:45" s="190" customFormat="1" ht="15" customHeight="1" x14ac:dyDescent="0.2">
      <c r="A4924" s="104"/>
      <c r="B4924" s="104"/>
      <c r="C4924" s="104"/>
      <c r="D4924" s="219"/>
      <c r="E4924" s="104"/>
      <c r="F4924" s="256" t="s">
        <v>8349</v>
      </c>
      <c r="G4924" s="257" t="s">
        <v>13541</v>
      </c>
      <c r="H4924" s="893" t="s">
        <v>19281</v>
      </c>
      <c r="I4924" s="259"/>
      <c r="J4924" s="912" t="s">
        <v>24687</v>
      </c>
      <c r="K4924" s="108" t="s">
        <v>4168</v>
      </c>
      <c r="L4924" s="104" t="s">
        <v>6477</v>
      </c>
      <c r="M4924" s="104" t="s">
        <v>10630</v>
      </c>
      <c r="N4924" s="120">
        <v>41429</v>
      </c>
      <c r="O4924" s="105">
        <v>40000000</v>
      </c>
      <c r="P4924" s="105" t="s">
        <v>13633</v>
      </c>
      <c r="Q4924" s="120">
        <v>42586</v>
      </c>
      <c r="R4924" s="105">
        <v>59041543</v>
      </c>
      <c r="S4924" s="146" t="s">
        <v>13535</v>
      </c>
      <c r="T4924" s="109">
        <v>42775</v>
      </c>
      <c r="U4924" s="141">
        <v>24708130</v>
      </c>
      <c r="V4924" s="109">
        <v>42789</v>
      </c>
      <c r="W4924" s="141">
        <v>24708130</v>
      </c>
      <c r="X4924" s="141">
        <v>0</v>
      </c>
      <c r="Y4924" s="141">
        <v>0</v>
      </c>
      <c r="Z4924" s="141">
        <v>0</v>
      </c>
      <c r="AA4924" s="114">
        <v>0</v>
      </c>
      <c r="AB4924" s="114"/>
      <c r="AC4924" s="132"/>
      <c r="AD4924" s="141"/>
      <c r="AE4924" s="106">
        <v>0</v>
      </c>
      <c r="AF4924" s="106">
        <v>0</v>
      </c>
      <c r="AG4924" s="106">
        <v>0</v>
      </c>
      <c r="AH4924" s="141"/>
      <c r="AI4924" s="141"/>
      <c r="AJ4924" s="141"/>
      <c r="AK4924" s="141"/>
      <c r="AL4924" s="141"/>
      <c r="AM4924" s="141"/>
      <c r="AN4924" s="114">
        <f t="shared" si="152"/>
        <v>0</v>
      </c>
      <c r="AO4924" s="114">
        <f t="shared" si="153"/>
        <v>24708130</v>
      </c>
      <c r="AP4924" s="114" t="s">
        <v>10693</v>
      </c>
      <c r="AQ4924" s="114" t="s">
        <v>13643</v>
      </c>
      <c r="AR4924" s="114" t="s">
        <v>10697</v>
      </c>
      <c r="AS4924" s="114">
        <v>40653413</v>
      </c>
    </row>
    <row r="4925" spans="1:45" s="190" customFormat="1" ht="15" customHeight="1" x14ac:dyDescent="0.2">
      <c r="A4925" s="104"/>
      <c r="B4925" s="104"/>
      <c r="C4925" s="104"/>
      <c r="D4925" s="219"/>
      <c r="E4925" s="104"/>
      <c r="F4925" s="256" t="s">
        <v>8349</v>
      </c>
      <c r="G4925" s="257" t="s">
        <v>13542</v>
      </c>
      <c r="H4925" s="893" t="s">
        <v>19282</v>
      </c>
      <c r="I4925" s="259"/>
      <c r="J4925" s="912" t="s">
        <v>24688</v>
      </c>
      <c r="K4925" s="108" t="s">
        <v>13524</v>
      </c>
      <c r="L4925" s="104" t="s">
        <v>6477</v>
      </c>
      <c r="M4925" s="104" t="s">
        <v>8164</v>
      </c>
      <c r="N4925" s="120">
        <v>41347</v>
      </c>
      <c r="O4925" s="105">
        <v>130000000</v>
      </c>
      <c r="P4925" s="105" t="s">
        <v>13634</v>
      </c>
      <c r="Q4925" s="120">
        <v>42667</v>
      </c>
      <c r="R4925" s="105">
        <v>176383295</v>
      </c>
      <c r="S4925" s="146" t="s">
        <v>13536</v>
      </c>
      <c r="T4925" s="109">
        <v>42775</v>
      </c>
      <c r="U4925" s="141">
        <v>75605002</v>
      </c>
      <c r="V4925" s="109">
        <v>42789</v>
      </c>
      <c r="W4925" s="141">
        <v>75605002</v>
      </c>
      <c r="X4925" s="141">
        <v>0</v>
      </c>
      <c r="Y4925" s="141">
        <v>0</v>
      </c>
      <c r="Z4925" s="141">
        <v>0</v>
      </c>
      <c r="AA4925" s="114">
        <v>0</v>
      </c>
      <c r="AB4925" s="114"/>
      <c r="AC4925" s="132"/>
      <c r="AD4925" s="141"/>
      <c r="AE4925" s="106">
        <v>0</v>
      </c>
      <c r="AF4925" s="106">
        <v>0</v>
      </c>
      <c r="AG4925" s="106">
        <v>0</v>
      </c>
      <c r="AH4925" s="141"/>
      <c r="AI4925" s="141"/>
      <c r="AJ4925" s="141"/>
      <c r="AK4925" s="141"/>
      <c r="AL4925" s="141"/>
      <c r="AM4925" s="141"/>
      <c r="AN4925" s="114">
        <f t="shared" si="152"/>
        <v>0</v>
      </c>
      <c r="AO4925" s="114">
        <f t="shared" si="153"/>
        <v>75605002</v>
      </c>
      <c r="AP4925" s="114" t="s">
        <v>10693</v>
      </c>
      <c r="AQ4925" s="114" t="s">
        <v>13644</v>
      </c>
      <c r="AR4925" s="114" t="s">
        <v>10696</v>
      </c>
      <c r="AS4925" s="114">
        <v>168685000</v>
      </c>
    </row>
    <row r="4926" spans="1:45" s="190" customFormat="1" ht="15" customHeight="1" x14ac:dyDescent="0.2">
      <c r="A4926" s="104"/>
      <c r="B4926" s="104"/>
      <c r="C4926" s="104"/>
      <c r="D4926" s="219"/>
      <c r="E4926" s="104"/>
      <c r="F4926" s="256" t="s">
        <v>8349</v>
      </c>
      <c r="G4926" s="257" t="s">
        <v>13542</v>
      </c>
      <c r="H4926" s="893" t="s">
        <v>19283</v>
      </c>
      <c r="I4926" s="259"/>
      <c r="J4926" s="891" t="s">
        <v>18587</v>
      </c>
      <c r="K4926" s="108" t="s">
        <v>13525</v>
      </c>
      <c r="L4926" s="104" t="s">
        <v>6477</v>
      </c>
      <c r="M4926" s="104" t="s">
        <v>10446</v>
      </c>
      <c r="N4926" s="120">
        <v>41430</v>
      </c>
      <c r="O4926" s="105">
        <v>250000000</v>
      </c>
      <c r="P4926" s="105" t="s">
        <v>13635</v>
      </c>
      <c r="Q4926" s="120">
        <v>42667</v>
      </c>
      <c r="R4926" s="105">
        <v>136494490</v>
      </c>
      <c r="S4926" s="146" t="s">
        <v>13536</v>
      </c>
      <c r="T4926" s="109">
        <v>42775</v>
      </c>
      <c r="U4926" s="141">
        <v>83582559</v>
      </c>
      <c r="V4926" s="109">
        <v>42789</v>
      </c>
      <c r="W4926" s="141">
        <v>83582559</v>
      </c>
      <c r="X4926" s="141">
        <v>0</v>
      </c>
      <c r="Y4926" s="141">
        <v>0</v>
      </c>
      <c r="Z4926" s="141">
        <v>0</v>
      </c>
      <c r="AA4926" s="114">
        <v>0</v>
      </c>
      <c r="AB4926" s="114"/>
      <c r="AC4926" s="132">
        <v>10400000</v>
      </c>
      <c r="AD4926" s="141"/>
      <c r="AE4926" s="106">
        <v>0</v>
      </c>
      <c r="AF4926" s="106">
        <v>0</v>
      </c>
      <c r="AG4926" s="106">
        <v>0</v>
      </c>
      <c r="AH4926" s="141"/>
      <c r="AI4926" s="141"/>
      <c r="AJ4926" s="141"/>
      <c r="AK4926" s="141"/>
      <c r="AL4926" s="141"/>
      <c r="AM4926" s="141"/>
      <c r="AN4926" s="114">
        <f t="shared" si="152"/>
        <v>10400000</v>
      </c>
      <c r="AO4926" s="114">
        <f t="shared" si="153"/>
        <v>73182559</v>
      </c>
      <c r="AP4926" s="114" t="s">
        <v>10693</v>
      </c>
      <c r="AQ4926" s="114" t="s">
        <v>13645</v>
      </c>
      <c r="AR4926" s="114" t="s">
        <v>10696</v>
      </c>
      <c r="AS4926" s="114">
        <v>279078036</v>
      </c>
    </row>
    <row r="4927" spans="1:45" s="190" customFormat="1" ht="15" customHeight="1" x14ac:dyDescent="0.2">
      <c r="A4927" s="104"/>
      <c r="B4927" s="104"/>
      <c r="C4927" s="104"/>
      <c r="D4927" s="219"/>
      <c r="E4927" s="104"/>
      <c r="F4927" s="256" t="s">
        <v>8349</v>
      </c>
      <c r="G4927" s="257" t="s">
        <v>13542</v>
      </c>
      <c r="H4927" s="893" t="s">
        <v>19284</v>
      </c>
      <c r="I4927" s="259"/>
      <c r="J4927" s="891" t="s">
        <v>18588</v>
      </c>
      <c r="K4927" s="108" t="s">
        <v>1955</v>
      </c>
      <c r="L4927" s="104" t="s">
        <v>6477</v>
      </c>
      <c r="M4927" s="104" t="s">
        <v>5739</v>
      </c>
      <c r="N4927" s="120">
        <v>41305</v>
      </c>
      <c r="O4927" s="105">
        <v>8000000</v>
      </c>
      <c r="P4927" s="105" t="s">
        <v>13636</v>
      </c>
      <c r="Q4927" s="120">
        <v>42492</v>
      </c>
      <c r="R4927" s="105">
        <v>2065546</v>
      </c>
      <c r="S4927" s="146" t="s">
        <v>13536</v>
      </c>
      <c r="T4927" s="109">
        <v>42775</v>
      </c>
      <c r="U4927" s="141">
        <v>1433907</v>
      </c>
      <c r="V4927" s="109">
        <v>42789</v>
      </c>
      <c r="W4927" s="141">
        <v>1433907</v>
      </c>
      <c r="X4927" s="141">
        <v>0</v>
      </c>
      <c r="Y4927" s="141">
        <v>0</v>
      </c>
      <c r="Z4927" s="141">
        <v>0</v>
      </c>
      <c r="AA4927" s="114">
        <v>0</v>
      </c>
      <c r="AB4927" s="114"/>
      <c r="AC4927" s="132">
        <v>322628</v>
      </c>
      <c r="AD4927" s="141"/>
      <c r="AE4927" s="106">
        <v>0</v>
      </c>
      <c r="AF4927" s="106">
        <v>0</v>
      </c>
      <c r="AG4927" s="106">
        <v>0</v>
      </c>
      <c r="AH4927" s="141"/>
      <c r="AI4927" s="141"/>
      <c r="AJ4927" s="141"/>
      <c r="AK4927" s="141"/>
      <c r="AL4927" s="141"/>
      <c r="AM4927" s="141"/>
      <c r="AN4927" s="114">
        <f t="shared" si="152"/>
        <v>322628</v>
      </c>
      <c r="AO4927" s="114">
        <f t="shared" si="153"/>
        <v>1111279</v>
      </c>
      <c r="AP4927" s="114" t="s">
        <v>10693</v>
      </c>
      <c r="AQ4927" s="114" t="s">
        <v>13646</v>
      </c>
      <c r="AR4927" s="114" t="s">
        <v>10694</v>
      </c>
      <c r="AS4927" s="114">
        <v>21929555</v>
      </c>
    </row>
    <row r="4928" spans="1:45" s="190" customFormat="1" ht="15" customHeight="1" x14ac:dyDescent="0.2">
      <c r="A4928" s="104"/>
      <c r="B4928" s="104"/>
      <c r="C4928" s="104"/>
      <c r="D4928" s="219"/>
      <c r="E4928" s="104"/>
      <c r="F4928" s="256" t="s">
        <v>10123</v>
      </c>
      <c r="G4928" s="257" t="s">
        <v>10123</v>
      </c>
      <c r="H4928" s="889" t="s">
        <v>14812</v>
      </c>
      <c r="I4928" s="259"/>
      <c r="J4928" s="891" t="s">
        <v>18589</v>
      </c>
      <c r="K4928" s="108" t="s">
        <v>13526</v>
      </c>
      <c r="L4928" s="104" t="s">
        <v>6477</v>
      </c>
      <c r="M4928" s="104" t="s">
        <v>13530</v>
      </c>
      <c r="N4928" s="120">
        <v>41277</v>
      </c>
      <c r="O4928" s="105">
        <v>190000000</v>
      </c>
      <c r="P4928" s="105" t="s">
        <v>13637</v>
      </c>
      <c r="Q4928" s="120">
        <v>42571</v>
      </c>
      <c r="R4928" s="105">
        <v>83575212</v>
      </c>
      <c r="S4928" s="146" t="s">
        <v>13537</v>
      </c>
      <c r="T4928" s="109">
        <v>42787</v>
      </c>
      <c r="U4928" s="141">
        <v>58502648</v>
      </c>
      <c r="V4928" s="109">
        <v>42789</v>
      </c>
      <c r="W4928" s="141">
        <v>58502648</v>
      </c>
      <c r="X4928" s="141">
        <v>0</v>
      </c>
      <c r="Y4928" s="141">
        <v>0</v>
      </c>
      <c r="Z4928" s="141">
        <v>0</v>
      </c>
      <c r="AA4928" s="114">
        <v>0</v>
      </c>
      <c r="AB4928" s="114"/>
      <c r="AC4928" s="132"/>
      <c r="AD4928" s="141">
        <v>517778</v>
      </c>
      <c r="AE4928" s="106">
        <v>0</v>
      </c>
      <c r="AF4928" s="106">
        <v>0</v>
      </c>
      <c r="AG4928" s="106">
        <v>0</v>
      </c>
      <c r="AH4928" s="141"/>
      <c r="AI4928" s="141"/>
      <c r="AJ4928" s="141"/>
      <c r="AK4928" s="141"/>
      <c r="AL4928" s="141"/>
      <c r="AM4928" s="141"/>
      <c r="AN4928" s="114">
        <f t="shared" si="152"/>
        <v>517778</v>
      </c>
      <c r="AO4928" s="114">
        <f t="shared" si="153"/>
        <v>57984870</v>
      </c>
      <c r="AP4928" s="114" t="s">
        <v>10693</v>
      </c>
      <c r="AQ4928" s="114" t="s">
        <v>13647</v>
      </c>
      <c r="AR4928" s="114" t="s">
        <v>10696</v>
      </c>
      <c r="AS4928" s="114">
        <v>191196000</v>
      </c>
    </row>
    <row r="4929" spans="1:45" s="190" customFormat="1" ht="15" customHeight="1" x14ac:dyDescent="0.2">
      <c r="A4929" s="104"/>
      <c r="B4929" s="104"/>
      <c r="C4929" s="104"/>
      <c r="D4929" s="219"/>
      <c r="E4929" s="104"/>
      <c r="F4929" s="256" t="s">
        <v>8349</v>
      </c>
      <c r="G4929" s="257" t="s">
        <v>13543</v>
      </c>
      <c r="H4929" s="893" t="s">
        <v>19285</v>
      </c>
      <c r="I4929" s="259"/>
      <c r="J4929" s="891" t="s">
        <v>18590</v>
      </c>
      <c r="K4929" s="108" t="s">
        <v>13527</v>
      </c>
      <c r="L4929" s="104" t="s">
        <v>6477</v>
      </c>
      <c r="M4929" s="104" t="s">
        <v>5858</v>
      </c>
      <c r="N4929" s="120">
        <v>41381</v>
      </c>
      <c r="O4929" s="105">
        <v>96000000</v>
      </c>
      <c r="P4929" s="105" t="s">
        <v>13638</v>
      </c>
      <c r="Q4929" s="120">
        <v>42170</v>
      </c>
      <c r="R4929" s="105">
        <v>78347830</v>
      </c>
      <c r="S4929" s="146" t="s">
        <v>13538</v>
      </c>
      <c r="T4929" s="109">
        <v>42790</v>
      </c>
      <c r="U4929" s="141">
        <v>43904003</v>
      </c>
      <c r="V4929" s="109">
        <v>42793</v>
      </c>
      <c r="W4929" s="141">
        <v>43904003</v>
      </c>
      <c r="X4929" s="141">
        <v>0</v>
      </c>
      <c r="Y4929" s="141">
        <v>0</v>
      </c>
      <c r="Z4929" s="141">
        <v>0</v>
      </c>
      <c r="AA4929" s="114">
        <v>0</v>
      </c>
      <c r="AB4929" s="114"/>
      <c r="AC4929" s="132">
        <v>2278341</v>
      </c>
      <c r="AD4929" s="141"/>
      <c r="AE4929" s="106">
        <v>0</v>
      </c>
      <c r="AF4929" s="106">
        <v>985000</v>
      </c>
      <c r="AG4929" s="106">
        <v>0</v>
      </c>
      <c r="AH4929" s="141"/>
      <c r="AI4929" s="141"/>
      <c r="AJ4929" s="141"/>
      <c r="AK4929" s="141"/>
      <c r="AL4929" s="141"/>
      <c r="AM4929" s="141"/>
      <c r="AN4929" s="114">
        <f t="shared" si="152"/>
        <v>3263341</v>
      </c>
      <c r="AO4929" s="114">
        <f t="shared" si="153"/>
        <v>40640662</v>
      </c>
      <c r="AP4929" s="114" t="s">
        <v>10693</v>
      </c>
      <c r="AQ4929" s="114" t="s">
        <v>13648</v>
      </c>
      <c r="AR4929" s="114" t="s">
        <v>10696</v>
      </c>
      <c r="AS4929" s="114">
        <v>176980000</v>
      </c>
    </row>
    <row r="4930" spans="1:45" s="190" customFormat="1" ht="15" customHeight="1" x14ac:dyDescent="0.2">
      <c r="A4930" s="104"/>
      <c r="B4930" s="104"/>
      <c r="C4930" s="104"/>
      <c r="D4930" s="219"/>
      <c r="E4930" s="104"/>
      <c r="F4930" s="256" t="s">
        <v>13544</v>
      </c>
      <c r="G4930" s="257" t="s">
        <v>13250</v>
      </c>
      <c r="H4930" s="258" t="s">
        <v>13533</v>
      </c>
      <c r="I4930" s="259"/>
      <c r="J4930" s="912" t="s">
        <v>24689</v>
      </c>
      <c r="K4930" s="108" t="s">
        <v>13528</v>
      </c>
      <c r="L4930" s="104" t="s">
        <v>5223</v>
      </c>
      <c r="M4930" s="104" t="s">
        <v>13531</v>
      </c>
      <c r="N4930" s="120">
        <v>42738</v>
      </c>
      <c r="O4930" s="105">
        <v>229808050</v>
      </c>
      <c r="P4930" s="105" t="s">
        <v>13639</v>
      </c>
      <c r="Q4930" s="120">
        <v>42746</v>
      </c>
      <c r="R4930" s="105">
        <v>229808050</v>
      </c>
      <c r="S4930" s="146" t="s">
        <v>13539</v>
      </c>
      <c r="T4930" s="109">
        <v>42793</v>
      </c>
      <c r="U4930" s="141">
        <v>206827245</v>
      </c>
      <c r="V4930" s="109">
        <v>42793</v>
      </c>
      <c r="W4930" s="141">
        <v>206827245</v>
      </c>
      <c r="X4930" s="141">
        <v>0</v>
      </c>
      <c r="Y4930" s="141">
        <v>0</v>
      </c>
      <c r="Z4930" s="141">
        <v>0</v>
      </c>
      <c r="AA4930" s="114">
        <v>0</v>
      </c>
      <c r="AB4930" s="114"/>
      <c r="AC4930" s="132"/>
      <c r="AD4930" s="141"/>
      <c r="AE4930" s="106">
        <v>0</v>
      </c>
      <c r="AF4930" s="106">
        <v>0</v>
      </c>
      <c r="AG4930" s="106">
        <v>0</v>
      </c>
      <c r="AH4930" s="141"/>
      <c r="AI4930" s="141"/>
      <c r="AJ4930" s="141"/>
      <c r="AK4930" s="141"/>
      <c r="AL4930" s="141"/>
      <c r="AM4930" s="141"/>
      <c r="AN4930" s="114">
        <f t="shared" si="152"/>
        <v>0</v>
      </c>
      <c r="AO4930" s="114">
        <f t="shared" si="153"/>
        <v>206827245</v>
      </c>
      <c r="AP4930" s="114" t="s">
        <v>6222</v>
      </c>
      <c r="AQ4930" s="114" t="s">
        <v>6222</v>
      </c>
      <c r="AR4930" s="114" t="s">
        <v>6222</v>
      </c>
      <c r="AS4930" s="114">
        <v>0</v>
      </c>
    </row>
    <row r="4931" spans="1:45" s="190" customFormat="1" ht="15" customHeight="1" x14ac:dyDescent="0.2">
      <c r="A4931" s="104"/>
      <c r="B4931" s="104"/>
      <c r="C4931" s="104"/>
      <c r="D4931" s="219"/>
      <c r="E4931" s="104"/>
      <c r="F4931" s="256" t="s">
        <v>8349</v>
      </c>
      <c r="G4931" s="257" t="s">
        <v>6222</v>
      </c>
      <c r="H4931" s="258" t="s">
        <v>13534</v>
      </c>
      <c r="I4931" s="259"/>
      <c r="J4931" s="912" t="s">
        <v>24690</v>
      </c>
      <c r="K4931" s="108" t="s">
        <v>13529</v>
      </c>
      <c r="L4931" s="104" t="s">
        <v>6476</v>
      </c>
      <c r="M4931" s="104" t="s">
        <v>13532</v>
      </c>
      <c r="N4931" s="120">
        <v>42277</v>
      </c>
      <c r="O4931" s="105">
        <v>223854583</v>
      </c>
      <c r="P4931" s="105" t="s">
        <v>13640</v>
      </c>
      <c r="Q4931" s="120">
        <v>42710</v>
      </c>
      <c r="R4931" s="105">
        <v>219747760</v>
      </c>
      <c r="S4931" s="146" t="s">
        <v>13540</v>
      </c>
      <c r="T4931" s="109">
        <v>42790</v>
      </c>
      <c r="U4931" s="141">
        <v>219747760</v>
      </c>
      <c r="V4931" s="109">
        <v>42793</v>
      </c>
      <c r="W4931" s="141">
        <v>219747760</v>
      </c>
      <c r="X4931" s="141">
        <v>0</v>
      </c>
      <c r="Y4931" s="141">
        <v>0</v>
      </c>
      <c r="Z4931" s="141">
        <v>0</v>
      </c>
      <c r="AA4931" s="114">
        <v>0</v>
      </c>
      <c r="AB4931" s="114"/>
      <c r="AC4931" s="132"/>
      <c r="AD4931" s="141"/>
      <c r="AE4931" s="106">
        <v>0</v>
      </c>
      <c r="AF4931" s="106">
        <v>0</v>
      </c>
      <c r="AG4931" s="106">
        <v>0</v>
      </c>
      <c r="AH4931" s="141"/>
      <c r="AI4931" s="141"/>
      <c r="AJ4931" s="141"/>
      <c r="AK4931" s="141"/>
      <c r="AL4931" s="141"/>
      <c r="AM4931" s="141"/>
      <c r="AN4931" s="114">
        <f t="shared" si="152"/>
        <v>0</v>
      </c>
      <c r="AO4931" s="114">
        <f t="shared" si="153"/>
        <v>219747760</v>
      </c>
      <c r="AP4931" s="114" t="s">
        <v>6222</v>
      </c>
      <c r="AQ4931" s="114" t="s">
        <v>6222</v>
      </c>
      <c r="AR4931" s="114" t="s">
        <v>6222</v>
      </c>
      <c r="AS4931" s="114">
        <v>0</v>
      </c>
    </row>
    <row r="4932" spans="1:45" s="190" customFormat="1" ht="15" customHeight="1" x14ac:dyDescent="0.2">
      <c r="A4932" s="104"/>
      <c r="B4932" s="104"/>
      <c r="C4932" s="104"/>
      <c r="D4932" s="219"/>
      <c r="E4932" s="104"/>
      <c r="F4932" s="256" t="s">
        <v>8756</v>
      </c>
      <c r="G4932" s="257" t="s">
        <v>6222</v>
      </c>
      <c r="H4932" s="893" t="s">
        <v>19279</v>
      </c>
      <c r="I4932" s="259"/>
      <c r="J4932" s="891" t="s">
        <v>18591</v>
      </c>
      <c r="K4932" s="108" t="s">
        <v>14096</v>
      </c>
      <c r="L4932" s="104" t="s">
        <v>7835</v>
      </c>
      <c r="M4932" s="104" t="s">
        <v>14570</v>
      </c>
      <c r="N4932" s="120">
        <v>41599</v>
      </c>
      <c r="O4932" s="105">
        <v>5000000000</v>
      </c>
      <c r="P4932" s="105" t="s">
        <v>14552</v>
      </c>
      <c r="Q4932" s="120">
        <v>41866</v>
      </c>
      <c r="R4932" s="105">
        <v>3555689565</v>
      </c>
      <c r="S4932" s="146" t="s">
        <v>14612</v>
      </c>
      <c r="T4932" s="109">
        <v>42814</v>
      </c>
      <c r="U4932" s="141">
        <v>2536015787</v>
      </c>
      <c r="V4932" s="109">
        <v>42814</v>
      </c>
      <c r="W4932" s="141">
        <v>2536015787</v>
      </c>
      <c r="X4932" s="141">
        <v>507203157.39999986</v>
      </c>
      <c r="Y4932" s="141"/>
      <c r="Z4932" s="141">
        <v>2028812629.6000001</v>
      </c>
      <c r="AA4932" s="114">
        <v>0</v>
      </c>
      <c r="AB4932" s="114"/>
      <c r="AC4932" s="132"/>
      <c r="AD4932" s="141">
        <v>1087324537</v>
      </c>
      <c r="AE4932" s="106">
        <v>0</v>
      </c>
      <c r="AF4932" s="106">
        <v>0</v>
      </c>
      <c r="AG4932" s="106">
        <v>0</v>
      </c>
      <c r="AH4932" s="141"/>
      <c r="AI4932" s="141"/>
      <c r="AJ4932" s="141"/>
      <c r="AK4932" s="141"/>
      <c r="AL4932" s="141"/>
      <c r="AM4932" s="141"/>
      <c r="AN4932" s="114">
        <f t="shared" ref="AN4932:AN4949" si="154">SUM(AA4932:AM4932)</f>
        <v>1087324537</v>
      </c>
      <c r="AO4932" s="114">
        <f t="shared" si="153"/>
        <v>1448691250</v>
      </c>
      <c r="AP4932" s="114" t="s">
        <v>10693</v>
      </c>
      <c r="AQ4932" s="114" t="s">
        <v>14614</v>
      </c>
      <c r="AR4932" s="114" t="s">
        <v>10696</v>
      </c>
      <c r="AS4932" s="114">
        <v>5929535000</v>
      </c>
    </row>
    <row r="4933" spans="1:45" s="190" customFormat="1" ht="15" customHeight="1" x14ac:dyDescent="0.2">
      <c r="A4933" s="104"/>
      <c r="B4933" s="104"/>
      <c r="C4933" s="104"/>
      <c r="D4933" s="219"/>
      <c r="E4933" s="104"/>
      <c r="F4933" s="256" t="s">
        <v>9732</v>
      </c>
      <c r="G4933" s="257" t="s">
        <v>6222</v>
      </c>
      <c r="H4933" s="258" t="s">
        <v>14594</v>
      </c>
      <c r="I4933" s="259"/>
      <c r="J4933" s="912" t="s">
        <v>24691</v>
      </c>
      <c r="K4933" s="108" t="s">
        <v>14097</v>
      </c>
      <c r="L4933" s="104" t="s">
        <v>14611</v>
      </c>
      <c r="M4933" s="104" t="s">
        <v>14571</v>
      </c>
      <c r="N4933" s="120">
        <v>41011</v>
      </c>
      <c r="O4933" s="105">
        <v>151293234</v>
      </c>
      <c r="P4933" s="105" t="s">
        <v>14553</v>
      </c>
      <c r="Q4933" s="120">
        <v>42696</v>
      </c>
      <c r="R4933" s="105">
        <v>123793524</v>
      </c>
      <c r="S4933" s="146" t="s">
        <v>17666</v>
      </c>
      <c r="T4933" s="109">
        <v>42824</v>
      </c>
      <c r="U4933" s="141">
        <v>37645573.079999998</v>
      </c>
      <c r="V4933" s="109">
        <v>42825</v>
      </c>
      <c r="W4933" s="141">
        <v>37645573.079999998</v>
      </c>
      <c r="X4933" s="141"/>
      <c r="Y4933" s="141"/>
      <c r="Z4933" s="141"/>
      <c r="AA4933" s="114">
        <v>0</v>
      </c>
      <c r="AB4933" s="114"/>
      <c r="AC4933" s="132"/>
      <c r="AD4933" s="141"/>
      <c r="AE4933" s="106">
        <v>0</v>
      </c>
      <c r="AF4933" s="106">
        <v>0</v>
      </c>
      <c r="AG4933" s="106">
        <v>0</v>
      </c>
      <c r="AH4933" s="141"/>
      <c r="AI4933" s="141"/>
      <c r="AJ4933" s="141"/>
      <c r="AK4933" s="141"/>
      <c r="AL4933" s="141"/>
      <c r="AM4933" s="141"/>
      <c r="AN4933" s="114">
        <f t="shared" si="154"/>
        <v>0</v>
      </c>
      <c r="AO4933" s="114">
        <f t="shared" si="153"/>
        <v>37645573.079999998</v>
      </c>
      <c r="AP4933" s="114" t="s">
        <v>6222</v>
      </c>
      <c r="AQ4933" s="114" t="s">
        <v>6222</v>
      </c>
      <c r="AR4933" s="114" t="s">
        <v>6222</v>
      </c>
      <c r="AS4933" s="114">
        <v>0</v>
      </c>
    </row>
    <row r="4934" spans="1:45" s="190" customFormat="1" ht="15" customHeight="1" x14ac:dyDescent="0.2">
      <c r="A4934" s="104"/>
      <c r="B4934" s="104"/>
      <c r="C4934" s="104"/>
      <c r="D4934" s="219"/>
      <c r="E4934" s="104"/>
      <c r="F4934" s="256" t="s">
        <v>10549</v>
      </c>
      <c r="G4934" s="257" t="s">
        <v>6222</v>
      </c>
      <c r="H4934" s="258" t="s">
        <v>14595</v>
      </c>
      <c r="I4934" s="259"/>
      <c r="J4934" s="912" t="s">
        <v>24692</v>
      </c>
      <c r="K4934" s="108" t="s">
        <v>14098</v>
      </c>
      <c r="L4934" s="104" t="s">
        <v>14611</v>
      </c>
      <c r="M4934" s="104" t="s">
        <v>14572</v>
      </c>
      <c r="N4934" s="120">
        <v>41662</v>
      </c>
      <c r="O4934" s="105">
        <v>173244375</v>
      </c>
      <c r="P4934" s="105" t="s">
        <v>14554</v>
      </c>
      <c r="Q4934" s="120">
        <v>42775</v>
      </c>
      <c r="R4934" s="105">
        <v>153183570</v>
      </c>
      <c r="S4934" s="146" t="s">
        <v>17666</v>
      </c>
      <c r="T4934" s="109">
        <v>42824</v>
      </c>
      <c r="U4934" s="141">
        <v>153183570</v>
      </c>
      <c r="V4934" s="109">
        <v>42825</v>
      </c>
      <c r="W4934" s="141">
        <v>153183570</v>
      </c>
      <c r="X4934" s="141"/>
      <c r="Y4934" s="141"/>
      <c r="Z4934" s="141"/>
      <c r="AA4934" s="114">
        <v>0</v>
      </c>
      <c r="AB4934" s="114"/>
      <c r="AC4934" s="132"/>
      <c r="AD4934" s="141"/>
      <c r="AE4934" s="106">
        <v>0</v>
      </c>
      <c r="AF4934" s="106">
        <v>0</v>
      </c>
      <c r="AG4934" s="106">
        <v>0</v>
      </c>
      <c r="AH4934" s="141"/>
      <c r="AI4934" s="141"/>
      <c r="AJ4934" s="141"/>
      <c r="AK4934" s="141"/>
      <c r="AL4934" s="141"/>
      <c r="AM4934" s="141"/>
      <c r="AN4934" s="114">
        <f t="shared" si="154"/>
        <v>0</v>
      </c>
      <c r="AO4934" s="114">
        <f t="shared" si="153"/>
        <v>153183570</v>
      </c>
      <c r="AP4934" s="114" t="s">
        <v>6222</v>
      </c>
      <c r="AQ4934" s="114" t="s">
        <v>6222</v>
      </c>
      <c r="AR4934" s="114" t="s">
        <v>6222</v>
      </c>
      <c r="AS4934" s="114">
        <v>0</v>
      </c>
    </row>
    <row r="4935" spans="1:45" s="190" customFormat="1" ht="15" customHeight="1" x14ac:dyDescent="0.2">
      <c r="A4935" s="104"/>
      <c r="B4935" s="104"/>
      <c r="C4935" s="104"/>
      <c r="D4935" s="219"/>
      <c r="E4935" s="104"/>
      <c r="F4935" s="256" t="s">
        <v>10535</v>
      </c>
      <c r="G4935" s="257" t="s">
        <v>6222</v>
      </c>
      <c r="H4935" s="258" t="s">
        <v>14596</v>
      </c>
      <c r="I4935" s="259"/>
      <c r="J4935" s="912" t="s">
        <v>24693</v>
      </c>
      <c r="K4935" s="108" t="s">
        <v>14099</v>
      </c>
      <c r="L4935" s="104" t="s">
        <v>14611</v>
      </c>
      <c r="M4935" s="104" t="s">
        <v>14573</v>
      </c>
      <c r="N4935" s="120">
        <v>42209</v>
      </c>
      <c r="O4935" s="105">
        <v>117401667</v>
      </c>
      <c r="P4935" s="105" t="s">
        <v>14555</v>
      </c>
      <c r="Q4935" s="120">
        <v>42789</v>
      </c>
      <c r="R4935" s="105">
        <v>105412891</v>
      </c>
      <c r="S4935" s="146" t="s">
        <v>17666</v>
      </c>
      <c r="T4935" s="109">
        <v>42824</v>
      </c>
      <c r="U4935" s="141">
        <v>25299093.84</v>
      </c>
      <c r="V4935" s="109">
        <v>42825</v>
      </c>
      <c r="W4935" s="141">
        <v>25299094</v>
      </c>
      <c r="X4935" s="141">
        <v>10119637.600000001</v>
      </c>
      <c r="Y4935" s="141"/>
      <c r="Z4935" s="141">
        <v>15179456.399999999</v>
      </c>
      <c r="AA4935" s="114">
        <v>0</v>
      </c>
      <c r="AB4935" s="114"/>
      <c r="AC4935" s="132"/>
      <c r="AD4935" s="141"/>
      <c r="AE4935" s="106">
        <v>0</v>
      </c>
      <c r="AF4935" s="106">
        <v>0</v>
      </c>
      <c r="AG4935" s="106">
        <v>0</v>
      </c>
      <c r="AH4935" s="141"/>
      <c r="AI4935" s="141"/>
      <c r="AJ4935" s="141"/>
      <c r="AK4935" s="141"/>
      <c r="AL4935" s="141"/>
      <c r="AM4935" s="141"/>
      <c r="AN4935" s="114">
        <f t="shared" si="154"/>
        <v>0</v>
      </c>
      <c r="AO4935" s="114">
        <f t="shared" si="153"/>
        <v>25299093.84</v>
      </c>
      <c r="AP4935" s="114" t="s">
        <v>6222</v>
      </c>
      <c r="AQ4935" s="114" t="s">
        <v>6222</v>
      </c>
      <c r="AR4935" s="114" t="s">
        <v>6222</v>
      </c>
      <c r="AS4935" s="114">
        <v>0</v>
      </c>
    </row>
    <row r="4936" spans="1:45" s="190" customFormat="1" ht="15" customHeight="1" x14ac:dyDescent="0.2">
      <c r="A4936" s="104"/>
      <c r="B4936" s="104"/>
      <c r="C4936" s="104"/>
      <c r="D4936" s="219"/>
      <c r="E4936" s="104"/>
      <c r="F4936" s="256" t="s">
        <v>10396</v>
      </c>
      <c r="G4936" s="257" t="s">
        <v>6222</v>
      </c>
      <c r="H4936" s="258" t="s">
        <v>14597</v>
      </c>
      <c r="I4936" s="259"/>
      <c r="J4936" s="912" t="s">
        <v>24694</v>
      </c>
      <c r="K4936" s="108" t="s">
        <v>14100</v>
      </c>
      <c r="L4936" s="104" t="s">
        <v>14611</v>
      </c>
      <c r="M4936" s="104" t="s">
        <v>14574</v>
      </c>
      <c r="N4936" s="120">
        <v>40805</v>
      </c>
      <c r="O4936" s="105">
        <v>101537916</v>
      </c>
      <c r="P4936" s="105" t="s">
        <v>14556</v>
      </c>
      <c r="Q4936" s="120">
        <v>42746</v>
      </c>
      <c r="R4936" s="105">
        <v>52247761</v>
      </c>
      <c r="S4936" s="146" t="s">
        <v>14613</v>
      </c>
      <c r="T4936" s="109">
        <v>42815</v>
      </c>
      <c r="U4936" s="141">
        <v>13061940.25</v>
      </c>
      <c r="V4936" s="109">
        <v>42816</v>
      </c>
      <c r="W4936" s="141">
        <v>13061940</v>
      </c>
      <c r="X4936" s="141"/>
      <c r="Y4936" s="141"/>
      <c r="Z4936" s="141"/>
      <c r="AA4936" s="114">
        <v>0</v>
      </c>
      <c r="AB4936" s="114"/>
      <c r="AC4936" s="132"/>
      <c r="AD4936" s="141"/>
      <c r="AE4936" s="106">
        <v>0</v>
      </c>
      <c r="AF4936" s="106">
        <v>0</v>
      </c>
      <c r="AG4936" s="106">
        <v>0</v>
      </c>
      <c r="AH4936" s="141"/>
      <c r="AI4936" s="141"/>
      <c r="AJ4936" s="141"/>
      <c r="AK4936" s="141"/>
      <c r="AL4936" s="141"/>
      <c r="AM4936" s="141"/>
      <c r="AN4936" s="114">
        <f t="shared" si="154"/>
        <v>0</v>
      </c>
      <c r="AO4936" s="114">
        <f t="shared" si="153"/>
        <v>13061940.25</v>
      </c>
      <c r="AP4936" s="114" t="s">
        <v>6222</v>
      </c>
      <c r="AQ4936" s="114" t="s">
        <v>6222</v>
      </c>
      <c r="AR4936" s="114" t="s">
        <v>6222</v>
      </c>
      <c r="AS4936" s="114">
        <v>0</v>
      </c>
    </row>
    <row r="4937" spans="1:45" s="190" customFormat="1" ht="15" customHeight="1" x14ac:dyDescent="0.2">
      <c r="A4937" s="104"/>
      <c r="B4937" s="104"/>
      <c r="C4937" s="104"/>
      <c r="D4937" s="219"/>
      <c r="E4937" s="104"/>
      <c r="F4937" s="256" t="s">
        <v>8719</v>
      </c>
      <c r="G4937" s="257" t="s">
        <v>14588</v>
      </c>
      <c r="H4937" s="258" t="s">
        <v>14598</v>
      </c>
      <c r="I4937" s="259"/>
      <c r="J4937" s="912" t="s">
        <v>24695</v>
      </c>
      <c r="K4937" s="108" t="s">
        <v>14101</v>
      </c>
      <c r="L4937" s="104" t="s">
        <v>14611</v>
      </c>
      <c r="M4937" s="104" t="s">
        <v>14575</v>
      </c>
      <c r="N4937" s="120">
        <v>42146</v>
      </c>
      <c r="O4937" s="105">
        <v>101333333</v>
      </c>
      <c r="P4937" s="105" t="s">
        <v>14557</v>
      </c>
      <c r="Q4937" s="120">
        <v>42678</v>
      </c>
      <c r="R4937" s="105">
        <v>76424762</v>
      </c>
      <c r="S4937" s="146" t="s">
        <v>17667</v>
      </c>
      <c r="T4937" s="109">
        <v>42824</v>
      </c>
      <c r="U4937" s="141">
        <v>76012112</v>
      </c>
      <c r="V4937" s="109">
        <v>42825</v>
      </c>
      <c r="W4937" s="141">
        <v>76012112</v>
      </c>
      <c r="X4937" s="141"/>
      <c r="Y4937" s="141"/>
      <c r="Z4937" s="141"/>
      <c r="AA4937" s="114">
        <v>0</v>
      </c>
      <c r="AB4937" s="114"/>
      <c r="AC4937" s="132"/>
      <c r="AD4937" s="141"/>
      <c r="AE4937" s="106">
        <v>0</v>
      </c>
      <c r="AF4937" s="106">
        <v>0</v>
      </c>
      <c r="AG4937" s="106">
        <v>0</v>
      </c>
      <c r="AH4937" s="141"/>
      <c r="AI4937" s="141"/>
      <c r="AJ4937" s="141"/>
      <c r="AK4937" s="141"/>
      <c r="AL4937" s="141"/>
      <c r="AM4937" s="141"/>
      <c r="AN4937" s="114">
        <f t="shared" si="154"/>
        <v>0</v>
      </c>
      <c r="AO4937" s="114">
        <f t="shared" ref="AO4937:AO4949" si="155">IF((U4937-AN4937)&lt;0,ABS(0),(U4937-AN4937))</f>
        <v>76012112</v>
      </c>
      <c r="AP4937" s="114" t="s">
        <v>6222</v>
      </c>
      <c r="AQ4937" s="114" t="s">
        <v>6222</v>
      </c>
      <c r="AR4937" s="114" t="s">
        <v>6222</v>
      </c>
      <c r="AS4937" s="114">
        <v>0</v>
      </c>
    </row>
    <row r="4938" spans="1:45" s="190" customFormat="1" ht="15" customHeight="1" x14ac:dyDescent="0.2">
      <c r="A4938" s="104"/>
      <c r="B4938" s="104"/>
      <c r="C4938" s="104"/>
      <c r="D4938" s="219"/>
      <c r="E4938" s="104"/>
      <c r="F4938" s="256" t="s">
        <v>14589</v>
      </c>
      <c r="G4938" s="257" t="s">
        <v>14590</v>
      </c>
      <c r="H4938" s="258" t="s">
        <v>14599</v>
      </c>
      <c r="I4938" s="259"/>
      <c r="J4938" s="912" t="s">
        <v>24696</v>
      </c>
      <c r="K4938" s="108" t="s">
        <v>14102</v>
      </c>
      <c r="L4938" s="104" t="s">
        <v>14611</v>
      </c>
      <c r="M4938" s="104" t="s">
        <v>14576</v>
      </c>
      <c r="N4938" s="120">
        <v>42387</v>
      </c>
      <c r="O4938" s="105">
        <v>185401875</v>
      </c>
      <c r="P4938" s="105" t="s">
        <v>14558</v>
      </c>
      <c r="Q4938" s="120">
        <v>42692</v>
      </c>
      <c r="R4938" s="105">
        <v>182381837</v>
      </c>
      <c r="S4938" s="146" t="s">
        <v>17667</v>
      </c>
      <c r="T4938" s="109">
        <v>42824</v>
      </c>
      <c r="U4938" s="141">
        <v>182381837</v>
      </c>
      <c r="V4938" s="109">
        <v>42825</v>
      </c>
      <c r="W4938" s="141">
        <v>182381837</v>
      </c>
      <c r="X4938" s="141"/>
      <c r="Y4938" s="141"/>
      <c r="Z4938" s="141"/>
      <c r="AA4938" s="114">
        <v>0</v>
      </c>
      <c r="AB4938" s="114"/>
      <c r="AC4938" s="132"/>
      <c r="AD4938" s="141"/>
      <c r="AE4938" s="106">
        <v>0</v>
      </c>
      <c r="AF4938" s="106">
        <v>0</v>
      </c>
      <c r="AG4938" s="106">
        <v>0</v>
      </c>
      <c r="AH4938" s="141"/>
      <c r="AI4938" s="141"/>
      <c r="AJ4938" s="141"/>
      <c r="AK4938" s="141"/>
      <c r="AL4938" s="141"/>
      <c r="AM4938" s="141"/>
      <c r="AN4938" s="114">
        <f t="shared" si="154"/>
        <v>0</v>
      </c>
      <c r="AO4938" s="114">
        <f t="shared" si="155"/>
        <v>182381837</v>
      </c>
      <c r="AP4938" s="114" t="s">
        <v>6222</v>
      </c>
      <c r="AQ4938" s="114" t="s">
        <v>6222</v>
      </c>
      <c r="AR4938" s="114" t="s">
        <v>6222</v>
      </c>
      <c r="AS4938" s="114">
        <v>0</v>
      </c>
    </row>
    <row r="4939" spans="1:45" s="190" customFormat="1" ht="15" customHeight="1" x14ac:dyDescent="0.2">
      <c r="A4939" s="104"/>
      <c r="B4939" s="104"/>
      <c r="C4939" s="104"/>
      <c r="D4939" s="219"/>
      <c r="E4939" s="104"/>
      <c r="F4939" s="256" t="s">
        <v>10519</v>
      </c>
      <c r="G4939" s="257" t="s">
        <v>6222</v>
      </c>
      <c r="H4939" s="258" t="s">
        <v>14600</v>
      </c>
      <c r="I4939" s="259"/>
      <c r="J4939" s="912" t="s">
        <v>24697</v>
      </c>
      <c r="K4939" s="108" t="s">
        <v>14103</v>
      </c>
      <c r="L4939" s="104" t="s">
        <v>14611</v>
      </c>
      <c r="M4939" s="104" t="s">
        <v>14577</v>
      </c>
      <c r="N4939" s="120">
        <v>41479</v>
      </c>
      <c r="O4939" s="105">
        <v>161933333</v>
      </c>
      <c r="P4939" s="105" t="s">
        <v>14559</v>
      </c>
      <c r="Q4939" s="120">
        <v>42660</v>
      </c>
      <c r="R4939" s="105">
        <v>141073819</v>
      </c>
      <c r="S4939" s="146" t="s">
        <v>17667</v>
      </c>
      <c r="T4939" s="109">
        <v>42824</v>
      </c>
      <c r="U4939" s="141">
        <v>141073819</v>
      </c>
      <c r="V4939" s="109">
        <v>42825</v>
      </c>
      <c r="W4939" s="141">
        <v>141073819</v>
      </c>
      <c r="X4939" s="141"/>
      <c r="Y4939" s="141"/>
      <c r="Z4939" s="141"/>
      <c r="AA4939" s="114">
        <v>0</v>
      </c>
      <c r="AB4939" s="114"/>
      <c r="AC4939" s="132"/>
      <c r="AD4939" s="141"/>
      <c r="AE4939" s="106">
        <v>0</v>
      </c>
      <c r="AF4939" s="106">
        <v>0</v>
      </c>
      <c r="AG4939" s="106">
        <v>0</v>
      </c>
      <c r="AH4939" s="141"/>
      <c r="AI4939" s="141"/>
      <c r="AJ4939" s="141"/>
      <c r="AK4939" s="141"/>
      <c r="AL4939" s="141"/>
      <c r="AM4939" s="141"/>
      <c r="AN4939" s="114">
        <f t="shared" si="154"/>
        <v>0</v>
      </c>
      <c r="AO4939" s="114">
        <f t="shared" si="155"/>
        <v>141073819</v>
      </c>
      <c r="AP4939" s="114" t="s">
        <v>6222</v>
      </c>
      <c r="AQ4939" s="114" t="s">
        <v>6222</v>
      </c>
      <c r="AR4939" s="114" t="s">
        <v>6222</v>
      </c>
      <c r="AS4939" s="114">
        <v>0</v>
      </c>
    </row>
    <row r="4940" spans="1:45" s="190" customFormat="1" ht="15" customHeight="1" x14ac:dyDescent="0.2">
      <c r="A4940" s="104"/>
      <c r="B4940" s="104"/>
      <c r="C4940" s="104"/>
      <c r="D4940" s="219"/>
      <c r="E4940" s="104"/>
      <c r="F4940" s="256" t="s">
        <v>10519</v>
      </c>
      <c r="G4940" s="257" t="s">
        <v>6222</v>
      </c>
      <c r="H4940" s="258" t="s">
        <v>14601</v>
      </c>
      <c r="I4940" s="259"/>
      <c r="J4940" s="912" t="s">
        <v>24698</v>
      </c>
      <c r="K4940" s="108" t="s">
        <v>14104</v>
      </c>
      <c r="L4940" s="104" t="s">
        <v>14611</v>
      </c>
      <c r="M4940" s="104" t="s">
        <v>14578</v>
      </c>
      <c r="N4940" s="120">
        <v>41449</v>
      </c>
      <c r="O4940" s="105">
        <v>179138750</v>
      </c>
      <c r="P4940" s="105" t="s">
        <v>14560</v>
      </c>
      <c r="Q4940" s="120">
        <v>42660</v>
      </c>
      <c r="R4940" s="105">
        <v>157294729</v>
      </c>
      <c r="S4940" s="146" t="s">
        <v>17667</v>
      </c>
      <c r="T4940" s="109">
        <v>42824</v>
      </c>
      <c r="U4940" s="141">
        <v>155317362</v>
      </c>
      <c r="V4940" s="109">
        <v>42825</v>
      </c>
      <c r="W4940" s="141">
        <v>155317362</v>
      </c>
      <c r="X4940" s="141"/>
      <c r="Y4940" s="141"/>
      <c r="Z4940" s="141"/>
      <c r="AA4940" s="114">
        <v>0</v>
      </c>
      <c r="AB4940" s="114"/>
      <c r="AC4940" s="132"/>
      <c r="AD4940" s="141"/>
      <c r="AE4940" s="106">
        <v>0</v>
      </c>
      <c r="AF4940" s="106">
        <v>0</v>
      </c>
      <c r="AG4940" s="106">
        <v>0</v>
      </c>
      <c r="AH4940" s="141"/>
      <c r="AI4940" s="141"/>
      <c r="AJ4940" s="141"/>
      <c r="AK4940" s="141"/>
      <c r="AL4940" s="141"/>
      <c r="AM4940" s="141"/>
      <c r="AN4940" s="114">
        <f t="shared" si="154"/>
        <v>0</v>
      </c>
      <c r="AO4940" s="114">
        <f t="shared" si="155"/>
        <v>155317362</v>
      </c>
      <c r="AP4940" s="114" t="s">
        <v>6222</v>
      </c>
      <c r="AQ4940" s="114" t="s">
        <v>6222</v>
      </c>
      <c r="AR4940" s="114" t="s">
        <v>6222</v>
      </c>
      <c r="AS4940" s="114">
        <v>0</v>
      </c>
    </row>
    <row r="4941" spans="1:45" s="190" customFormat="1" ht="15" customHeight="1" x14ac:dyDescent="0.2">
      <c r="A4941" s="104"/>
      <c r="B4941" s="104"/>
      <c r="C4941" s="104"/>
      <c r="D4941" s="219"/>
      <c r="E4941" s="104"/>
      <c r="F4941" s="256" t="s">
        <v>8719</v>
      </c>
      <c r="G4941" s="257" t="s">
        <v>14591</v>
      </c>
      <c r="H4941" s="258" t="s">
        <v>14602</v>
      </c>
      <c r="I4941" s="259"/>
      <c r="J4941" s="912" t="s">
        <v>24699</v>
      </c>
      <c r="K4941" s="108" t="s">
        <v>14105</v>
      </c>
      <c r="L4941" s="104" t="s">
        <v>14611</v>
      </c>
      <c r="M4941" s="104" t="s">
        <v>14579</v>
      </c>
      <c r="N4941" s="120">
        <v>42179</v>
      </c>
      <c r="O4941" s="105">
        <v>155071875</v>
      </c>
      <c r="P4941" s="105" t="s">
        <v>14561</v>
      </c>
      <c r="Q4941" s="120">
        <v>42760</v>
      </c>
      <c r="R4941" s="105">
        <v>125130040</v>
      </c>
      <c r="S4941" s="146" t="s">
        <v>17667</v>
      </c>
      <c r="T4941" s="109">
        <v>42824</v>
      </c>
      <c r="U4941" s="141">
        <v>125130040</v>
      </c>
      <c r="V4941" s="109">
        <v>42825</v>
      </c>
      <c r="W4941" s="141">
        <v>125130040</v>
      </c>
      <c r="X4941" s="141">
        <v>50052016</v>
      </c>
      <c r="Y4941" s="141"/>
      <c r="Z4941" s="141">
        <v>75078024</v>
      </c>
      <c r="AA4941" s="114">
        <v>0</v>
      </c>
      <c r="AB4941" s="114"/>
      <c r="AC4941" s="132"/>
      <c r="AD4941" s="141"/>
      <c r="AE4941" s="106">
        <v>0</v>
      </c>
      <c r="AF4941" s="106">
        <v>0</v>
      </c>
      <c r="AG4941" s="106">
        <v>0</v>
      </c>
      <c r="AH4941" s="141"/>
      <c r="AI4941" s="141"/>
      <c r="AJ4941" s="141"/>
      <c r="AK4941" s="141"/>
      <c r="AL4941" s="141"/>
      <c r="AM4941" s="141"/>
      <c r="AN4941" s="114">
        <f t="shared" si="154"/>
        <v>0</v>
      </c>
      <c r="AO4941" s="114">
        <f t="shared" si="155"/>
        <v>125130040</v>
      </c>
      <c r="AP4941" s="114" t="s">
        <v>6222</v>
      </c>
      <c r="AQ4941" s="114" t="s">
        <v>6222</v>
      </c>
      <c r="AR4941" s="114" t="s">
        <v>6222</v>
      </c>
      <c r="AS4941" s="114">
        <v>0</v>
      </c>
    </row>
    <row r="4942" spans="1:45" s="190" customFormat="1" ht="15" customHeight="1" x14ac:dyDescent="0.2">
      <c r="A4942" s="104"/>
      <c r="B4942" s="104"/>
      <c r="C4942" s="104"/>
      <c r="D4942" s="219"/>
      <c r="E4942" s="104"/>
      <c r="F4942" s="256" t="s">
        <v>10571</v>
      </c>
      <c r="G4942" s="257" t="s">
        <v>6222</v>
      </c>
      <c r="H4942" s="258" t="s">
        <v>14603</v>
      </c>
      <c r="I4942" s="259"/>
      <c r="J4942" s="912" t="s">
        <v>24700</v>
      </c>
      <c r="K4942" s="108" t="s">
        <v>14106</v>
      </c>
      <c r="L4942" s="104" t="s">
        <v>14611</v>
      </c>
      <c r="M4942" s="104" t="s">
        <v>14580</v>
      </c>
      <c r="N4942" s="120">
        <v>42275</v>
      </c>
      <c r="O4942" s="105">
        <v>146872917</v>
      </c>
      <c r="P4942" s="105" t="s">
        <v>14562</v>
      </c>
      <c r="Q4942" s="120">
        <v>42520</v>
      </c>
      <c r="R4942" s="105">
        <v>157367131</v>
      </c>
      <c r="S4942" s="146" t="s">
        <v>17667</v>
      </c>
      <c r="T4942" s="109">
        <v>42824</v>
      </c>
      <c r="U4942" s="141">
        <v>146237677</v>
      </c>
      <c r="V4942" s="109">
        <v>42825</v>
      </c>
      <c r="W4942" s="141">
        <v>146237677</v>
      </c>
      <c r="X4942" s="141"/>
      <c r="Y4942" s="141"/>
      <c r="Z4942" s="141"/>
      <c r="AA4942" s="114">
        <v>0</v>
      </c>
      <c r="AB4942" s="114"/>
      <c r="AC4942" s="132"/>
      <c r="AD4942" s="141"/>
      <c r="AE4942" s="106">
        <v>0</v>
      </c>
      <c r="AF4942" s="106">
        <v>0</v>
      </c>
      <c r="AG4942" s="106">
        <v>0</v>
      </c>
      <c r="AH4942" s="141"/>
      <c r="AI4942" s="141"/>
      <c r="AJ4942" s="141"/>
      <c r="AK4942" s="141"/>
      <c r="AL4942" s="141"/>
      <c r="AM4942" s="141"/>
      <c r="AN4942" s="114">
        <f t="shared" si="154"/>
        <v>0</v>
      </c>
      <c r="AO4942" s="114">
        <f t="shared" si="155"/>
        <v>146237677</v>
      </c>
      <c r="AP4942" s="114" t="s">
        <v>6222</v>
      </c>
      <c r="AQ4942" s="114" t="s">
        <v>6222</v>
      </c>
      <c r="AR4942" s="114" t="s">
        <v>6222</v>
      </c>
      <c r="AS4942" s="114">
        <v>0</v>
      </c>
    </row>
    <row r="4943" spans="1:45" s="190" customFormat="1" ht="15" customHeight="1" x14ac:dyDescent="0.2">
      <c r="A4943" s="104"/>
      <c r="B4943" s="104"/>
      <c r="C4943" s="104"/>
      <c r="D4943" s="219"/>
      <c r="E4943" s="104"/>
      <c r="F4943" s="256" t="s">
        <v>10567</v>
      </c>
      <c r="G4943" s="257" t="s">
        <v>6222</v>
      </c>
      <c r="H4943" s="258" t="s">
        <v>14604</v>
      </c>
      <c r="I4943" s="259"/>
      <c r="J4943" s="912" t="s">
        <v>24701</v>
      </c>
      <c r="K4943" s="108" t="s">
        <v>14107</v>
      </c>
      <c r="L4943" s="104" t="s">
        <v>14611</v>
      </c>
      <c r="M4943" s="104" t="s">
        <v>14581</v>
      </c>
      <c r="N4943" s="120">
        <v>42214</v>
      </c>
      <c r="O4943" s="105">
        <v>151656250</v>
      </c>
      <c r="P4943" s="105" t="s">
        <v>14563</v>
      </c>
      <c r="Q4943" s="120">
        <v>42768</v>
      </c>
      <c r="R4943" s="105">
        <v>150799104</v>
      </c>
      <c r="S4943" s="146" t="s">
        <v>17667</v>
      </c>
      <c r="T4943" s="109">
        <v>42824</v>
      </c>
      <c r="U4943" s="141">
        <v>143139749</v>
      </c>
      <c r="V4943" s="109">
        <v>42825</v>
      </c>
      <c r="W4943" s="141">
        <v>143139749</v>
      </c>
      <c r="X4943" s="141">
        <v>57255899.600000009</v>
      </c>
      <c r="Y4943" s="141"/>
      <c r="Z4943" s="141">
        <v>85883849.399999991</v>
      </c>
      <c r="AA4943" s="114">
        <v>0</v>
      </c>
      <c r="AB4943" s="114"/>
      <c r="AC4943" s="132"/>
      <c r="AD4943" s="141"/>
      <c r="AE4943" s="106">
        <v>0</v>
      </c>
      <c r="AF4943" s="106">
        <v>0</v>
      </c>
      <c r="AG4943" s="106">
        <v>0</v>
      </c>
      <c r="AH4943" s="141"/>
      <c r="AI4943" s="141"/>
      <c r="AJ4943" s="141"/>
      <c r="AK4943" s="141"/>
      <c r="AL4943" s="141"/>
      <c r="AM4943" s="141"/>
      <c r="AN4943" s="114">
        <f t="shared" si="154"/>
        <v>0</v>
      </c>
      <c r="AO4943" s="114">
        <f t="shared" si="155"/>
        <v>143139749</v>
      </c>
      <c r="AP4943" s="114" t="s">
        <v>6222</v>
      </c>
      <c r="AQ4943" s="114" t="s">
        <v>6222</v>
      </c>
      <c r="AR4943" s="114" t="s">
        <v>6222</v>
      </c>
      <c r="AS4943" s="114">
        <v>0</v>
      </c>
    </row>
    <row r="4944" spans="1:45" s="190" customFormat="1" ht="15" customHeight="1" x14ac:dyDescent="0.2">
      <c r="A4944" s="104"/>
      <c r="B4944" s="104"/>
      <c r="C4944" s="104"/>
      <c r="D4944" s="219"/>
      <c r="E4944" s="104"/>
      <c r="F4944" s="256" t="s">
        <v>10520</v>
      </c>
      <c r="G4944" s="257" t="s">
        <v>6222</v>
      </c>
      <c r="H4944" s="258" t="s">
        <v>14605</v>
      </c>
      <c r="I4944" s="259"/>
      <c r="J4944" s="912" t="s">
        <v>24702</v>
      </c>
      <c r="K4944" s="108" t="s">
        <v>14108</v>
      </c>
      <c r="L4944" s="104" t="s">
        <v>14611</v>
      </c>
      <c r="M4944" s="104" t="s">
        <v>14582</v>
      </c>
      <c r="N4944" s="120">
        <v>41688</v>
      </c>
      <c r="O4944" s="105">
        <v>164126250</v>
      </c>
      <c r="P4944" s="105" t="s">
        <v>14564</v>
      </c>
      <c r="Q4944" s="120">
        <v>42465</v>
      </c>
      <c r="R4944" s="105">
        <v>155794911</v>
      </c>
      <c r="S4944" s="146" t="s">
        <v>17667</v>
      </c>
      <c r="T4944" s="109">
        <v>42824</v>
      </c>
      <c r="U4944" s="141">
        <v>155794911</v>
      </c>
      <c r="V4944" s="109">
        <v>42825</v>
      </c>
      <c r="W4944" s="141">
        <v>155794911</v>
      </c>
      <c r="X4944" s="141"/>
      <c r="Y4944" s="141"/>
      <c r="Z4944" s="141"/>
      <c r="AA4944" s="114">
        <v>0</v>
      </c>
      <c r="AB4944" s="114"/>
      <c r="AC4944" s="132"/>
      <c r="AD4944" s="141"/>
      <c r="AE4944" s="106">
        <v>0</v>
      </c>
      <c r="AF4944" s="106">
        <v>0</v>
      </c>
      <c r="AG4944" s="106">
        <v>0</v>
      </c>
      <c r="AH4944" s="141"/>
      <c r="AI4944" s="141"/>
      <c r="AJ4944" s="141"/>
      <c r="AK4944" s="141"/>
      <c r="AL4944" s="141"/>
      <c r="AM4944" s="141"/>
      <c r="AN4944" s="114">
        <f t="shared" si="154"/>
        <v>0</v>
      </c>
      <c r="AO4944" s="114">
        <f t="shared" si="155"/>
        <v>155794911</v>
      </c>
      <c r="AP4944" s="114" t="s">
        <v>6222</v>
      </c>
      <c r="AQ4944" s="114" t="s">
        <v>6222</v>
      </c>
      <c r="AR4944" s="114" t="s">
        <v>6222</v>
      </c>
      <c r="AS4944" s="114">
        <v>0</v>
      </c>
    </row>
    <row r="4945" spans="1:45" s="190" customFormat="1" ht="15" customHeight="1" x14ac:dyDescent="0.2">
      <c r="A4945" s="104"/>
      <c r="B4945" s="104"/>
      <c r="C4945" s="104"/>
      <c r="D4945" s="219"/>
      <c r="E4945" s="104"/>
      <c r="F4945" s="256" t="s">
        <v>8712</v>
      </c>
      <c r="G4945" s="257" t="s">
        <v>14592</v>
      </c>
      <c r="H4945" s="258" t="s">
        <v>14606</v>
      </c>
      <c r="I4945" s="259"/>
      <c r="J4945" s="912" t="s">
        <v>24703</v>
      </c>
      <c r="K4945" s="108" t="s">
        <v>14109</v>
      </c>
      <c r="L4945" s="104" t="s">
        <v>14611</v>
      </c>
      <c r="M4945" s="104" t="s">
        <v>14583</v>
      </c>
      <c r="N4945" s="120">
        <v>42185</v>
      </c>
      <c r="O4945" s="105">
        <v>60800000</v>
      </c>
      <c r="P4945" s="105" t="s">
        <v>14565</v>
      </c>
      <c r="Q4945" s="120">
        <v>42621</v>
      </c>
      <c r="R4945" s="105">
        <v>54468180</v>
      </c>
      <c r="S4945" s="146" t="s">
        <v>17667</v>
      </c>
      <c r="T4945" s="109">
        <v>42824</v>
      </c>
      <c r="U4945" s="141">
        <v>54448510</v>
      </c>
      <c r="V4945" s="109">
        <v>42825</v>
      </c>
      <c r="W4945" s="141">
        <v>54448510</v>
      </c>
      <c r="X4945" s="141"/>
      <c r="Y4945" s="141"/>
      <c r="Z4945" s="141"/>
      <c r="AA4945" s="114">
        <v>0</v>
      </c>
      <c r="AB4945" s="114"/>
      <c r="AC4945" s="132"/>
      <c r="AD4945" s="141"/>
      <c r="AE4945" s="106">
        <v>0</v>
      </c>
      <c r="AF4945" s="106">
        <v>0</v>
      </c>
      <c r="AG4945" s="106">
        <v>0</v>
      </c>
      <c r="AH4945" s="141"/>
      <c r="AI4945" s="141"/>
      <c r="AJ4945" s="141"/>
      <c r="AK4945" s="141"/>
      <c r="AL4945" s="141"/>
      <c r="AM4945" s="141"/>
      <c r="AN4945" s="114">
        <f t="shared" si="154"/>
        <v>0</v>
      </c>
      <c r="AO4945" s="114">
        <f t="shared" si="155"/>
        <v>54448510</v>
      </c>
      <c r="AP4945" s="114" t="s">
        <v>6222</v>
      </c>
      <c r="AQ4945" s="114" t="s">
        <v>6222</v>
      </c>
      <c r="AR4945" s="114" t="s">
        <v>6222</v>
      </c>
      <c r="AS4945" s="114">
        <v>0</v>
      </c>
    </row>
    <row r="4946" spans="1:45" s="190" customFormat="1" ht="15" customHeight="1" x14ac:dyDescent="0.2">
      <c r="A4946" s="104"/>
      <c r="B4946" s="104"/>
      <c r="C4946" s="104"/>
      <c r="D4946" s="219"/>
      <c r="E4946" s="104"/>
      <c r="F4946" s="256" t="s">
        <v>10554</v>
      </c>
      <c r="G4946" s="257" t="s">
        <v>6222</v>
      </c>
      <c r="H4946" s="258" t="s">
        <v>14607</v>
      </c>
      <c r="I4946" s="259"/>
      <c r="J4946" s="912" t="s">
        <v>24704</v>
      </c>
      <c r="K4946" s="108" t="s">
        <v>14110</v>
      </c>
      <c r="L4946" s="104" t="s">
        <v>14611</v>
      </c>
      <c r="M4946" s="104" t="s">
        <v>14584</v>
      </c>
      <c r="N4946" s="120">
        <v>41383</v>
      </c>
      <c r="O4946" s="105">
        <v>202583333</v>
      </c>
      <c r="P4946" s="105" t="s">
        <v>14566</v>
      </c>
      <c r="Q4946" s="120">
        <v>42668</v>
      </c>
      <c r="R4946" s="105">
        <v>142988676</v>
      </c>
      <c r="S4946" s="146" t="s">
        <v>17667</v>
      </c>
      <c r="T4946" s="109">
        <v>42824</v>
      </c>
      <c r="U4946" s="141">
        <v>142988676</v>
      </c>
      <c r="V4946" s="109">
        <v>42825</v>
      </c>
      <c r="W4946" s="141">
        <v>142988676</v>
      </c>
      <c r="X4946" s="141"/>
      <c r="Y4946" s="141"/>
      <c r="Z4946" s="141"/>
      <c r="AA4946" s="114">
        <v>0</v>
      </c>
      <c r="AB4946" s="114"/>
      <c r="AC4946" s="132"/>
      <c r="AD4946" s="141"/>
      <c r="AE4946" s="106">
        <v>0</v>
      </c>
      <c r="AF4946" s="106">
        <v>0</v>
      </c>
      <c r="AG4946" s="106">
        <v>0</v>
      </c>
      <c r="AH4946" s="141"/>
      <c r="AI4946" s="141"/>
      <c r="AJ4946" s="141"/>
      <c r="AK4946" s="141"/>
      <c r="AL4946" s="141"/>
      <c r="AM4946" s="141"/>
      <c r="AN4946" s="114">
        <f t="shared" si="154"/>
        <v>0</v>
      </c>
      <c r="AO4946" s="114">
        <f t="shared" si="155"/>
        <v>142988676</v>
      </c>
      <c r="AP4946" s="114" t="s">
        <v>6222</v>
      </c>
      <c r="AQ4946" s="114" t="s">
        <v>6222</v>
      </c>
      <c r="AR4946" s="114" t="s">
        <v>6222</v>
      </c>
      <c r="AS4946" s="114">
        <v>0</v>
      </c>
    </row>
    <row r="4947" spans="1:45" s="190" customFormat="1" ht="15" customHeight="1" x14ac:dyDescent="0.2">
      <c r="A4947" s="104"/>
      <c r="B4947" s="104"/>
      <c r="C4947" s="104"/>
      <c r="D4947" s="219"/>
      <c r="E4947" s="104"/>
      <c r="F4947" s="256" t="s">
        <v>10520</v>
      </c>
      <c r="G4947" s="257" t="s">
        <v>6222</v>
      </c>
      <c r="H4947" s="258" t="s">
        <v>14608</v>
      </c>
      <c r="I4947" s="259"/>
      <c r="J4947" s="912" t="s">
        <v>24705</v>
      </c>
      <c r="K4947" s="108" t="s">
        <v>14111</v>
      </c>
      <c r="L4947" s="104" t="s">
        <v>14611</v>
      </c>
      <c r="M4947" s="104" t="s">
        <v>14585</v>
      </c>
      <c r="N4947" s="120">
        <v>40963</v>
      </c>
      <c r="O4947" s="105">
        <v>76155437</v>
      </c>
      <c r="P4947" s="105" t="s">
        <v>14567</v>
      </c>
      <c r="Q4947" s="120">
        <v>42660</v>
      </c>
      <c r="R4947" s="105">
        <v>62577484</v>
      </c>
      <c r="S4947" s="146" t="s">
        <v>17667</v>
      </c>
      <c r="T4947" s="109">
        <v>42824</v>
      </c>
      <c r="U4947" s="141">
        <v>59067683</v>
      </c>
      <c r="V4947" s="109">
        <v>42825</v>
      </c>
      <c r="W4947" s="141">
        <v>59067683</v>
      </c>
      <c r="X4947" s="141"/>
      <c r="Y4947" s="141"/>
      <c r="Z4947" s="141"/>
      <c r="AA4947" s="114">
        <v>0</v>
      </c>
      <c r="AB4947" s="114"/>
      <c r="AC4947" s="132"/>
      <c r="AD4947" s="141"/>
      <c r="AE4947" s="106">
        <v>0</v>
      </c>
      <c r="AF4947" s="106">
        <v>0</v>
      </c>
      <c r="AG4947" s="106">
        <v>0</v>
      </c>
      <c r="AH4947" s="141"/>
      <c r="AI4947" s="141"/>
      <c r="AJ4947" s="141"/>
      <c r="AK4947" s="141"/>
      <c r="AL4947" s="141"/>
      <c r="AM4947" s="141"/>
      <c r="AN4947" s="114">
        <f t="shared" si="154"/>
        <v>0</v>
      </c>
      <c r="AO4947" s="114">
        <f t="shared" si="155"/>
        <v>59067683</v>
      </c>
      <c r="AP4947" s="114" t="s">
        <v>6222</v>
      </c>
      <c r="AQ4947" s="114" t="s">
        <v>6222</v>
      </c>
      <c r="AR4947" s="114" t="s">
        <v>6222</v>
      </c>
      <c r="AS4947" s="114">
        <v>0</v>
      </c>
    </row>
    <row r="4948" spans="1:45" s="190" customFormat="1" ht="15" customHeight="1" x14ac:dyDescent="0.2">
      <c r="A4948" s="104"/>
      <c r="B4948" s="104"/>
      <c r="C4948" s="104"/>
      <c r="D4948" s="219"/>
      <c r="E4948" s="104"/>
      <c r="F4948" s="256" t="s">
        <v>8351</v>
      </c>
      <c r="G4948" s="257" t="s">
        <v>14593</v>
      </c>
      <c r="H4948" s="258" t="s">
        <v>14609</v>
      </c>
      <c r="I4948" s="259"/>
      <c r="J4948" s="912" t="s">
        <v>24706</v>
      </c>
      <c r="K4948" s="108" t="s">
        <v>14112</v>
      </c>
      <c r="L4948" s="104" t="s">
        <v>14611</v>
      </c>
      <c r="M4948" s="104" t="s">
        <v>14586</v>
      </c>
      <c r="N4948" s="120">
        <v>41383</v>
      </c>
      <c r="O4948" s="105">
        <v>196505833</v>
      </c>
      <c r="P4948" s="105" t="s">
        <v>14568</v>
      </c>
      <c r="Q4948" s="120">
        <v>42702</v>
      </c>
      <c r="R4948" s="105">
        <v>155476620</v>
      </c>
      <c r="S4948" s="146" t="s">
        <v>17667</v>
      </c>
      <c r="T4948" s="109">
        <v>42824</v>
      </c>
      <c r="U4948" s="141">
        <v>145641176</v>
      </c>
      <c r="V4948" s="109">
        <v>42825</v>
      </c>
      <c r="W4948" s="141">
        <v>145641176</v>
      </c>
      <c r="X4948" s="141"/>
      <c r="Y4948" s="141"/>
      <c r="Z4948" s="141"/>
      <c r="AA4948" s="114">
        <v>0</v>
      </c>
      <c r="AB4948" s="114"/>
      <c r="AC4948" s="132"/>
      <c r="AD4948" s="141"/>
      <c r="AE4948" s="106">
        <v>0</v>
      </c>
      <c r="AF4948" s="106">
        <v>0</v>
      </c>
      <c r="AG4948" s="106">
        <v>0</v>
      </c>
      <c r="AH4948" s="141"/>
      <c r="AI4948" s="141"/>
      <c r="AJ4948" s="141"/>
      <c r="AK4948" s="141"/>
      <c r="AL4948" s="141"/>
      <c r="AM4948" s="141"/>
      <c r="AN4948" s="114">
        <f t="shared" si="154"/>
        <v>0</v>
      </c>
      <c r="AO4948" s="114">
        <f t="shared" si="155"/>
        <v>145641176</v>
      </c>
      <c r="AP4948" s="114" t="s">
        <v>6222</v>
      </c>
      <c r="AQ4948" s="114" t="s">
        <v>6222</v>
      </c>
      <c r="AR4948" s="114" t="s">
        <v>6222</v>
      </c>
      <c r="AS4948" s="114">
        <v>0</v>
      </c>
    </row>
    <row r="4949" spans="1:45" s="190" customFormat="1" ht="15" customHeight="1" x14ac:dyDescent="0.2">
      <c r="A4949" s="104"/>
      <c r="B4949" s="104"/>
      <c r="C4949" s="104"/>
      <c r="D4949" s="219"/>
      <c r="E4949" s="104"/>
      <c r="F4949" s="256" t="s">
        <v>10520</v>
      </c>
      <c r="G4949" s="257" t="s">
        <v>6222</v>
      </c>
      <c r="H4949" s="258" t="s">
        <v>14610</v>
      </c>
      <c r="I4949" s="259"/>
      <c r="J4949" s="912" t="s">
        <v>24707</v>
      </c>
      <c r="K4949" s="108" t="s">
        <v>14113</v>
      </c>
      <c r="L4949" s="104" t="s">
        <v>14611</v>
      </c>
      <c r="M4949" s="104" t="s">
        <v>14587</v>
      </c>
      <c r="N4949" s="120">
        <v>40994</v>
      </c>
      <c r="O4949" s="105">
        <v>88337987</v>
      </c>
      <c r="P4949" s="105" t="s">
        <v>14569</v>
      </c>
      <c r="Q4949" s="120">
        <v>42684</v>
      </c>
      <c r="R4949" s="105">
        <v>58798698</v>
      </c>
      <c r="S4949" s="146" t="s">
        <v>17667</v>
      </c>
      <c r="T4949" s="109">
        <v>42824</v>
      </c>
      <c r="U4949" s="141">
        <v>58798698</v>
      </c>
      <c r="V4949" s="109">
        <v>42825</v>
      </c>
      <c r="W4949" s="141">
        <v>58798698</v>
      </c>
      <c r="X4949" s="141"/>
      <c r="Y4949" s="141"/>
      <c r="Z4949" s="141"/>
      <c r="AA4949" s="114">
        <v>0</v>
      </c>
      <c r="AB4949" s="114"/>
      <c r="AC4949" s="132"/>
      <c r="AD4949" s="141"/>
      <c r="AE4949" s="106">
        <v>0</v>
      </c>
      <c r="AF4949" s="106">
        <v>0</v>
      </c>
      <c r="AG4949" s="106">
        <v>0</v>
      </c>
      <c r="AH4949" s="141"/>
      <c r="AI4949" s="141"/>
      <c r="AJ4949" s="141"/>
      <c r="AK4949" s="141"/>
      <c r="AL4949" s="141"/>
      <c r="AM4949" s="141"/>
      <c r="AN4949" s="114">
        <f t="shared" si="154"/>
        <v>0</v>
      </c>
      <c r="AO4949" s="114">
        <f t="shared" si="155"/>
        <v>58798698</v>
      </c>
      <c r="AP4949" s="114" t="s">
        <v>6222</v>
      </c>
      <c r="AQ4949" s="114" t="s">
        <v>6222</v>
      </c>
      <c r="AR4949" s="114" t="s">
        <v>6222</v>
      </c>
      <c r="AS4949" s="114">
        <v>0</v>
      </c>
    </row>
    <row r="4950" spans="1:45" s="190" customFormat="1" ht="15" customHeight="1" x14ac:dyDescent="0.2">
      <c r="A4950" s="104"/>
      <c r="B4950" s="104"/>
      <c r="C4950" s="104"/>
      <c r="D4950" s="219"/>
      <c r="E4950" s="104"/>
      <c r="F4950" s="256" t="s">
        <v>8349</v>
      </c>
      <c r="G4950" s="257" t="s">
        <v>2058</v>
      </c>
      <c r="H4950" s="893" t="s">
        <v>19269</v>
      </c>
      <c r="I4950" s="259"/>
      <c r="J4950" s="912" t="s">
        <v>24708</v>
      </c>
      <c r="K4950" s="108" t="s">
        <v>17858</v>
      </c>
      <c r="L4950" s="104" t="s">
        <v>6477</v>
      </c>
      <c r="M4950" s="104" t="s">
        <v>17865</v>
      </c>
      <c r="N4950" s="120">
        <v>41348</v>
      </c>
      <c r="O4950" s="105">
        <v>25000000</v>
      </c>
      <c r="P4950" s="105" t="s">
        <v>17873</v>
      </c>
      <c r="Q4950" s="120">
        <v>42111</v>
      </c>
      <c r="R4950" s="105">
        <v>23595397</v>
      </c>
      <c r="S4950" s="146" t="s">
        <v>17881</v>
      </c>
      <c r="T4950" s="109">
        <v>42846</v>
      </c>
      <c r="U4950" s="141">
        <v>12848387</v>
      </c>
      <c r="V4950" s="109">
        <v>42853</v>
      </c>
      <c r="W4950" s="141">
        <v>12848387</v>
      </c>
      <c r="X4950" s="141"/>
      <c r="Y4950" s="141"/>
      <c r="Z4950" s="141"/>
      <c r="AA4950" s="114">
        <v>0</v>
      </c>
      <c r="AB4950" s="114"/>
      <c r="AC4950" s="132"/>
      <c r="AD4950" s="141"/>
      <c r="AE4950" s="106">
        <v>0</v>
      </c>
      <c r="AF4950" s="106">
        <v>0</v>
      </c>
      <c r="AG4950" s="106">
        <v>0</v>
      </c>
      <c r="AH4950" s="141"/>
      <c r="AI4950" s="141"/>
      <c r="AJ4950" s="141"/>
      <c r="AK4950" s="141"/>
      <c r="AL4950" s="141"/>
      <c r="AM4950" s="141"/>
      <c r="AN4950" s="114">
        <f t="shared" ref="AN4950:AN4957" si="156">SUM(AA4950:AM4950)</f>
        <v>0</v>
      </c>
      <c r="AO4950" s="114">
        <f t="shared" ref="AO4950:AO4957" si="157">IF((U4950-AN4950)&lt;0,ABS(0),(U4950-AN4950))</f>
        <v>12848387</v>
      </c>
      <c r="AP4950" s="114" t="s">
        <v>10693</v>
      </c>
      <c r="AQ4950" s="114" t="s">
        <v>17895</v>
      </c>
      <c r="AR4950" s="114" t="s">
        <v>10697</v>
      </c>
      <c r="AS4950" s="114">
        <v>25139500</v>
      </c>
    </row>
    <row r="4951" spans="1:45" s="190" customFormat="1" ht="15" customHeight="1" x14ac:dyDescent="0.2">
      <c r="A4951" s="104"/>
      <c r="B4951" s="104"/>
      <c r="C4951" s="104"/>
      <c r="D4951" s="219"/>
      <c r="E4951" s="104"/>
      <c r="F4951" s="256" t="s">
        <v>8349</v>
      </c>
      <c r="G4951" s="257" t="s">
        <v>2058</v>
      </c>
      <c r="H4951" s="893" t="s">
        <v>19270</v>
      </c>
      <c r="I4951" s="259"/>
      <c r="J4951" s="912" t="s">
        <v>24709</v>
      </c>
      <c r="K4951" s="108" t="s">
        <v>17859</v>
      </c>
      <c r="L4951" s="104" t="s">
        <v>6477</v>
      </c>
      <c r="M4951" s="104" t="s">
        <v>17866</v>
      </c>
      <c r="N4951" s="120">
        <v>40904</v>
      </c>
      <c r="O4951" s="105">
        <v>25000000</v>
      </c>
      <c r="P4951" s="105" t="s">
        <v>17874</v>
      </c>
      <c r="Q4951" s="120">
        <v>42103</v>
      </c>
      <c r="R4951" s="105">
        <v>12051264</v>
      </c>
      <c r="S4951" s="146" t="s">
        <v>17881</v>
      </c>
      <c r="T4951" s="109">
        <v>42846</v>
      </c>
      <c r="U4951" s="141">
        <v>6974175</v>
      </c>
      <c r="V4951" s="109">
        <v>42853</v>
      </c>
      <c r="W4951" s="141">
        <v>6974175</v>
      </c>
      <c r="X4951" s="141"/>
      <c r="Y4951" s="141"/>
      <c r="Z4951" s="141"/>
      <c r="AA4951" s="114">
        <v>0</v>
      </c>
      <c r="AB4951" s="114"/>
      <c r="AC4951" s="132"/>
      <c r="AD4951" s="141"/>
      <c r="AE4951" s="106">
        <v>0</v>
      </c>
      <c r="AF4951" s="106">
        <v>0</v>
      </c>
      <c r="AG4951" s="106">
        <v>0</v>
      </c>
      <c r="AH4951" s="141"/>
      <c r="AI4951" s="141"/>
      <c r="AJ4951" s="141"/>
      <c r="AK4951" s="141"/>
      <c r="AL4951" s="141"/>
      <c r="AM4951" s="141"/>
      <c r="AN4951" s="114">
        <f t="shared" si="156"/>
        <v>0</v>
      </c>
      <c r="AO4951" s="114">
        <f t="shared" si="157"/>
        <v>6974175</v>
      </c>
      <c r="AP4951" s="114" t="s">
        <v>10693</v>
      </c>
      <c r="AQ4951" s="114" t="s">
        <v>17896</v>
      </c>
      <c r="AR4951" s="114" t="s">
        <v>10697</v>
      </c>
      <c r="AS4951" s="114">
        <v>161260714</v>
      </c>
    </row>
    <row r="4952" spans="1:45" s="190" customFormat="1" ht="15" customHeight="1" x14ac:dyDescent="0.2">
      <c r="A4952" s="104"/>
      <c r="B4952" s="104"/>
      <c r="C4952" s="104"/>
      <c r="D4952" s="219"/>
      <c r="E4952" s="104"/>
      <c r="F4952" s="256" t="s">
        <v>8349</v>
      </c>
      <c r="G4952" s="257" t="s">
        <v>2058</v>
      </c>
      <c r="H4952" s="893" t="s">
        <v>19271</v>
      </c>
      <c r="I4952" s="259"/>
      <c r="J4952" s="912" t="s">
        <v>24710</v>
      </c>
      <c r="K4952" s="108" t="s">
        <v>4705</v>
      </c>
      <c r="L4952" s="104" t="s">
        <v>6477</v>
      </c>
      <c r="M4952" s="104" t="s">
        <v>17867</v>
      </c>
      <c r="N4952" s="120">
        <v>41026</v>
      </c>
      <c r="O4952" s="105">
        <v>70000000</v>
      </c>
      <c r="P4952" s="105" t="s">
        <v>17875</v>
      </c>
      <c r="Q4952" s="120">
        <v>42174</v>
      </c>
      <c r="R4952" s="105">
        <v>10604480</v>
      </c>
      <c r="S4952" s="146" t="s">
        <v>17881</v>
      </c>
      <c r="T4952" s="109">
        <v>42846</v>
      </c>
      <c r="U4952" s="141">
        <v>6827311</v>
      </c>
      <c r="V4952" s="109">
        <v>42853</v>
      </c>
      <c r="W4952" s="141">
        <v>6827311</v>
      </c>
      <c r="X4952" s="141"/>
      <c r="Y4952" s="141"/>
      <c r="Z4952" s="141"/>
      <c r="AA4952" s="114">
        <v>0</v>
      </c>
      <c r="AB4952" s="114"/>
      <c r="AC4952" s="132"/>
      <c r="AD4952" s="141"/>
      <c r="AE4952" s="106">
        <v>0</v>
      </c>
      <c r="AF4952" s="106">
        <v>0</v>
      </c>
      <c r="AG4952" s="106">
        <v>0</v>
      </c>
      <c r="AH4952" s="141"/>
      <c r="AI4952" s="141"/>
      <c r="AJ4952" s="141"/>
      <c r="AK4952" s="141"/>
      <c r="AL4952" s="141"/>
      <c r="AM4952" s="141"/>
      <c r="AN4952" s="114">
        <f t="shared" si="156"/>
        <v>0</v>
      </c>
      <c r="AO4952" s="114">
        <f t="shared" si="157"/>
        <v>6827311</v>
      </c>
      <c r="AP4952" s="114" t="s">
        <v>10693</v>
      </c>
      <c r="AQ4952" s="114" t="s">
        <v>17897</v>
      </c>
      <c r="AR4952" s="114" t="s">
        <v>10696</v>
      </c>
      <c r="AS4952" s="114">
        <v>133512500</v>
      </c>
    </row>
    <row r="4953" spans="1:45" s="190" customFormat="1" ht="15" customHeight="1" x14ac:dyDescent="0.2">
      <c r="A4953" s="104"/>
      <c r="B4953" s="104"/>
      <c r="C4953" s="104"/>
      <c r="D4953" s="219"/>
      <c r="E4953" s="104"/>
      <c r="F4953" s="256" t="s">
        <v>17891</v>
      </c>
      <c r="G4953" s="257" t="s">
        <v>6222</v>
      </c>
      <c r="H4953" s="258" t="s">
        <v>17886</v>
      </c>
      <c r="I4953" s="259"/>
      <c r="J4953" s="912" t="s">
        <v>24711</v>
      </c>
      <c r="K4953" s="108" t="s">
        <v>17860</v>
      </c>
      <c r="L4953" s="104" t="s">
        <v>6476</v>
      </c>
      <c r="M4953" s="104" t="s">
        <v>17868</v>
      </c>
      <c r="N4953" s="120">
        <v>42030</v>
      </c>
      <c r="O4953" s="105">
        <v>50677083</v>
      </c>
      <c r="P4953" s="105" t="s">
        <v>17876</v>
      </c>
      <c r="Q4953" s="120">
        <v>42809</v>
      </c>
      <c r="R4953" s="105">
        <v>32444275</v>
      </c>
      <c r="S4953" s="146" t="s">
        <v>17882</v>
      </c>
      <c r="T4953" s="109">
        <v>42832</v>
      </c>
      <c r="U4953" s="141">
        <v>27289702</v>
      </c>
      <c r="V4953" s="109">
        <v>42836</v>
      </c>
      <c r="W4953" s="141">
        <v>27289702</v>
      </c>
      <c r="X4953" s="141"/>
      <c r="Y4953" s="141"/>
      <c r="Z4953" s="141"/>
      <c r="AA4953" s="114">
        <v>0</v>
      </c>
      <c r="AB4953" s="114"/>
      <c r="AC4953" s="132"/>
      <c r="AD4953" s="141"/>
      <c r="AE4953" s="106">
        <v>0</v>
      </c>
      <c r="AF4953" s="106">
        <v>0</v>
      </c>
      <c r="AG4953" s="106">
        <v>0</v>
      </c>
      <c r="AH4953" s="141"/>
      <c r="AI4953" s="141"/>
      <c r="AJ4953" s="141"/>
      <c r="AK4953" s="141"/>
      <c r="AL4953" s="141"/>
      <c r="AM4953" s="141"/>
      <c r="AN4953" s="114">
        <f t="shared" si="156"/>
        <v>0</v>
      </c>
      <c r="AO4953" s="114">
        <f t="shared" si="157"/>
        <v>27289702</v>
      </c>
      <c r="AP4953" s="114" t="s">
        <v>6222</v>
      </c>
      <c r="AQ4953" s="114" t="s">
        <v>6222</v>
      </c>
      <c r="AR4953" s="114" t="s">
        <v>6222</v>
      </c>
      <c r="AS4953" s="114">
        <v>0</v>
      </c>
    </row>
    <row r="4954" spans="1:45" s="190" customFormat="1" ht="15" customHeight="1" x14ac:dyDescent="0.2">
      <c r="A4954" s="104"/>
      <c r="B4954" s="104"/>
      <c r="C4954" s="104"/>
      <c r="D4954" s="219"/>
      <c r="E4954" s="104"/>
      <c r="F4954" s="256" t="s">
        <v>8349</v>
      </c>
      <c r="G4954" s="257" t="s">
        <v>13543</v>
      </c>
      <c r="H4954" s="258" t="s">
        <v>17887</v>
      </c>
      <c r="I4954" s="259"/>
      <c r="J4954" s="912" t="s">
        <v>24712</v>
      </c>
      <c r="K4954" s="108" t="s">
        <v>17861</v>
      </c>
      <c r="L4954" s="104" t="s">
        <v>6476</v>
      </c>
      <c r="M4954" s="104" t="s">
        <v>17869</v>
      </c>
      <c r="N4954" s="120">
        <v>41926</v>
      </c>
      <c r="O4954" s="105">
        <v>101333333</v>
      </c>
      <c r="P4954" s="105" t="s">
        <v>17877</v>
      </c>
      <c r="Q4954" s="120">
        <v>42745</v>
      </c>
      <c r="R4954" s="105">
        <v>89952897</v>
      </c>
      <c r="S4954" s="146" t="s">
        <v>17883</v>
      </c>
      <c r="T4954" s="109">
        <v>42846</v>
      </c>
      <c r="U4954" s="141">
        <v>86557127</v>
      </c>
      <c r="V4954" s="109">
        <v>42853</v>
      </c>
      <c r="W4954" s="141">
        <v>86557127</v>
      </c>
      <c r="X4954" s="141"/>
      <c r="Y4954" s="141"/>
      <c r="Z4954" s="141"/>
      <c r="AA4954" s="114">
        <v>0</v>
      </c>
      <c r="AB4954" s="114"/>
      <c r="AC4954" s="132"/>
      <c r="AD4954" s="141"/>
      <c r="AE4954" s="106">
        <v>0</v>
      </c>
      <c r="AF4954" s="106">
        <v>0</v>
      </c>
      <c r="AG4954" s="106">
        <v>0</v>
      </c>
      <c r="AH4954" s="141"/>
      <c r="AI4954" s="141"/>
      <c r="AJ4954" s="141"/>
      <c r="AK4954" s="141"/>
      <c r="AL4954" s="141"/>
      <c r="AM4954" s="141"/>
      <c r="AN4954" s="114">
        <f t="shared" si="156"/>
        <v>0</v>
      </c>
      <c r="AO4954" s="114">
        <f t="shared" si="157"/>
        <v>86557127</v>
      </c>
      <c r="AP4954" s="114" t="s">
        <v>6222</v>
      </c>
      <c r="AQ4954" s="114" t="s">
        <v>6222</v>
      </c>
      <c r="AR4954" s="114" t="s">
        <v>6222</v>
      </c>
      <c r="AS4954" s="114">
        <v>0</v>
      </c>
    </row>
    <row r="4955" spans="1:45" s="190" customFormat="1" ht="15" customHeight="1" x14ac:dyDescent="0.2">
      <c r="A4955" s="104"/>
      <c r="B4955" s="104"/>
      <c r="C4955" s="104"/>
      <c r="D4955" s="219"/>
      <c r="E4955" s="104"/>
      <c r="F4955" s="256" t="s">
        <v>9640</v>
      </c>
      <c r="G4955" s="257" t="s">
        <v>17892</v>
      </c>
      <c r="H4955" s="258" t="s">
        <v>17888</v>
      </c>
      <c r="I4955" s="259"/>
      <c r="J4955" s="912" t="s">
        <v>24713</v>
      </c>
      <c r="K4955" s="108" t="s">
        <v>17862</v>
      </c>
      <c r="L4955" s="104" t="s">
        <v>6476</v>
      </c>
      <c r="M4955" s="104" t="s">
        <v>17870</v>
      </c>
      <c r="N4955" s="120">
        <v>41289</v>
      </c>
      <c r="O4955" s="105">
        <v>196505833</v>
      </c>
      <c r="P4955" s="105" t="s">
        <v>17878</v>
      </c>
      <c r="Q4955" s="120">
        <v>42660</v>
      </c>
      <c r="R4955" s="105">
        <v>120625875</v>
      </c>
      <c r="S4955" s="146" t="s">
        <v>17884</v>
      </c>
      <c r="T4955" s="109">
        <v>42832</v>
      </c>
      <c r="U4955" s="141">
        <v>35436695</v>
      </c>
      <c r="V4955" s="109">
        <v>42836</v>
      </c>
      <c r="W4955" s="141">
        <v>35436695</v>
      </c>
      <c r="X4955" s="141"/>
      <c r="Y4955" s="141"/>
      <c r="Z4955" s="141"/>
      <c r="AA4955" s="114">
        <v>0</v>
      </c>
      <c r="AB4955" s="114"/>
      <c r="AC4955" s="132"/>
      <c r="AD4955" s="141"/>
      <c r="AE4955" s="106">
        <v>0</v>
      </c>
      <c r="AF4955" s="106">
        <v>0</v>
      </c>
      <c r="AG4955" s="106">
        <v>0</v>
      </c>
      <c r="AH4955" s="141"/>
      <c r="AI4955" s="141"/>
      <c r="AJ4955" s="141"/>
      <c r="AK4955" s="141"/>
      <c r="AL4955" s="141"/>
      <c r="AM4955" s="141"/>
      <c r="AN4955" s="114">
        <f t="shared" si="156"/>
        <v>0</v>
      </c>
      <c r="AO4955" s="114">
        <f t="shared" si="157"/>
        <v>35436695</v>
      </c>
      <c r="AP4955" s="114" t="s">
        <v>6222</v>
      </c>
      <c r="AQ4955" s="114" t="s">
        <v>6222</v>
      </c>
      <c r="AR4955" s="114" t="s">
        <v>6222</v>
      </c>
      <c r="AS4955" s="114">
        <v>0</v>
      </c>
    </row>
    <row r="4956" spans="1:45" s="190" customFormat="1" ht="15" customHeight="1" x14ac:dyDescent="0.2">
      <c r="A4956" s="104"/>
      <c r="B4956" s="104"/>
      <c r="C4956" s="104"/>
      <c r="D4956" s="219"/>
      <c r="E4956" s="104"/>
      <c r="F4956" s="256" t="s">
        <v>17893</v>
      </c>
      <c r="G4956" s="257" t="s">
        <v>6222</v>
      </c>
      <c r="H4956" s="258" t="s">
        <v>17889</v>
      </c>
      <c r="I4956" s="259"/>
      <c r="J4956" s="912" t="s">
        <v>24714</v>
      </c>
      <c r="K4956" s="108" t="s">
        <v>17863</v>
      </c>
      <c r="L4956" s="104" t="s">
        <v>6476</v>
      </c>
      <c r="M4956" s="104" t="s">
        <v>17871</v>
      </c>
      <c r="N4956" s="120">
        <v>40672</v>
      </c>
      <c r="O4956" s="105">
        <v>101537083</v>
      </c>
      <c r="P4956" s="105" t="s">
        <v>17879</v>
      </c>
      <c r="Q4956" s="120">
        <v>42724</v>
      </c>
      <c r="R4956" s="105">
        <v>30441709</v>
      </c>
      <c r="S4956" s="146" t="s">
        <v>17884</v>
      </c>
      <c r="T4956" s="109">
        <v>42832</v>
      </c>
      <c r="U4956" s="141">
        <v>30441709</v>
      </c>
      <c r="V4956" s="109">
        <v>42836</v>
      </c>
      <c r="W4956" s="141">
        <v>30441709</v>
      </c>
      <c r="X4956" s="141"/>
      <c r="Y4956" s="141"/>
      <c r="Z4956" s="141"/>
      <c r="AA4956" s="114">
        <v>0</v>
      </c>
      <c r="AB4956" s="114"/>
      <c r="AC4956" s="132"/>
      <c r="AD4956" s="141"/>
      <c r="AE4956" s="106">
        <v>0</v>
      </c>
      <c r="AF4956" s="106">
        <v>0</v>
      </c>
      <c r="AG4956" s="106">
        <v>0</v>
      </c>
      <c r="AH4956" s="141"/>
      <c r="AI4956" s="141"/>
      <c r="AJ4956" s="141"/>
      <c r="AK4956" s="141"/>
      <c r="AL4956" s="141"/>
      <c r="AM4956" s="141"/>
      <c r="AN4956" s="114">
        <f t="shared" si="156"/>
        <v>0</v>
      </c>
      <c r="AO4956" s="114">
        <f t="shared" si="157"/>
        <v>30441709</v>
      </c>
      <c r="AP4956" s="114" t="s">
        <v>6222</v>
      </c>
      <c r="AQ4956" s="114" t="s">
        <v>6222</v>
      </c>
      <c r="AR4956" s="114" t="s">
        <v>6222</v>
      </c>
      <c r="AS4956" s="114">
        <v>0</v>
      </c>
    </row>
    <row r="4957" spans="1:45" s="190" customFormat="1" ht="15" customHeight="1" x14ac:dyDescent="0.2">
      <c r="A4957" s="104"/>
      <c r="B4957" s="104"/>
      <c r="C4957" s="104"/>
      <c r="D4957" s="219"/>
      <c r="E4957" s="104"/>
      <c r="F4957" s="256" t="s">
        <v>17894</v>
      </c>
      <c r="G4957" s="257" t="s">
        <v>6222</v>
      </c>
      <c r="H4957" s="258" t="s">
        <v>17890</v>
      </c>
      <c r="I4957" s="259"/>
      <c r="J4957" s="912" t="s">
        <v>24715</v>
      </c>
      <c r="K4957" s="108" t="s">
        <v>17864</v>
      </c>
      <c r="L4957" s="104" t="s">
        <v>6476</v>
      </c>
      <c r="M4957" s="104" t="s">
        <v>17872</v>
      </c>
      <c r="N4957" s="120">
        <v>42146</v>
      </c>
      <c r="O4957" s="105">
        <v>131706250</v>
      </c>
      <c r="P4957" s="105" t="s">
        <v>17880</v>
      </c>
      <c r="Q4957" s="120">
        <v>42773</v>
      </c>
      <c r="R4957" s="105">
        <v>124730687</v>
      </c>
      <c r="S4957" s="146" t="s">
        <v>17885</v>
      </c>
      <c r="T4957" s="109">
        <v>42842</v>
      </c>
      <c r="U4957" s="141">
        <v>124730687</v>
      </c>
      <c r="V4957" s="109">
        <v>42853</v>
      </c>
      <c r="W4957" s="141">
        <v>124730687</v>
      </c>
      <c r="X4957" s="141"/>
      <c r="Y4957" s="141"/>
      <c r="Z4957" s="141"/>
      <c r="AA4957" s="114">
        <v>0</v>
      </c>
      <c r="AB4957" s="114"/>
      <c r="AC4957" s="132"/>
      <c r="AD4957" s="141"/>
      <c r="AE4957" s="106">
        <v>0</v>
      </c>
      <c r="AF4957" s="106">
        <v>0</v>
      </c>
      <c r="AG4957" s="106">
        <v>0</v>
      </c>
      <c r="AH4957" s="141"/>
      <c r="AI4957" s="141"/>
      <c r="AJ4957" s="141"/>
      <c r="AK4957" s="141"/>
      <c r="AL4957" s="141"/>
      <c r="AM4957" s="141"/>
      <c r="AN4957" s="114">
        <f t="shared" si="156"/>
        <v>0</v>
      </c>
      <c r="AO4957" s="114">
        <f t="shared" si="157"/>
        <v>124730687</v>
      </c>
      <c r="AP4957" s="114" t="s">
        <v>6222</v>
      </c>
      <c r="AQ4957" s="114" t="s">
        <v>6222</v>
      </c>
      <c r="AR4957" s="114" t="s">
        <v>6222</v>
      </c>
      <c r="AS4957" s="114">
        <v>0</v>
      </c>
    </row>
    <row r="4958" spans="1:45" s="190" customFormat="1" ht="15" customHeight="1" x14ac:dyDescent="0.2">
      <c r="A4958" s="104"/>
      <c r="B4958" s="104"/>
      <c r="C4958" s="104"/>
      <c r="D4958" s="219"/>
      <c r="E4958" s="104"/>
      <c r="F4958" s="256" t="s">
        <v>10548</v>
      </c>
      <c r="G4958" s="257" t="s">
        <v>18711</v>
      </c>
      <c r="H4958" s="258" t="s">
        <v>18701</v>
      </c>
      <c r="I4958" s="259"/>
      <c r="J4958" s="912" t="s">
        <v>24716</v>
      </c>
      <c r="K4958" s="108" t="s">
        <v>18672</v>
      </c>
      <c r="L4958" s="104" t="s">
        <v>6476</v>
      </c>
      <c r="M4958" s="104" t="s">
        <v>18680</v>
      </c>
      <c r="N4958" s="120">
        <v>42643</v>
      </c>
      <c r="O4958" s="105">
        <v>171042083</v>
      </c>
      <c r="P4958" s="105" t="s">
        <v>18689</v>
      </c>
      <c r="Q4958" s="120">
        <v>42835</v>
      </c>
      <c r="R4958" s="105">
        <v>167807568</v>
      </c>
      <c r="S4958" s="146" t="s">
        <v>18699</v>
      </c>
      <c r="T4958" s="109">
        <v>42881</v>
      </c>
      <c r="U4958" s="141">
        <v>167807568</v>
      </c>
      <c r="V4958" s="109">
        <v>42886</v>
      </c>
      <c r="W4958" s="141">
        <v>167807568</v>
      </c>
      <c r="X4958" s="141"/>
      <c r="Y4958" s="141"/>
      <c r="Z4958" s="141"/>
      <c r="AA4958" s="114">
        <v>0</v>
      </c>
      <c r="AB4958" s="114"/>
      <c r="AC4958" s="132"/>
      <c r="AD4958" s="141"/>
      <c r="AE4958" s="106">
        <v>0</v>
      </c>
      <c r="AF4958" s="106">
        <v>0</v>
      </c>
      <c r="AG4958" s="106">
        <v>0</v>
      </c>
      <c r="AH4958" s="141"/>
      <c r="AI4958" s="141"/>
      <c r="AJ4958" s="141"/>
      <c r="AK4958" s="141"/>
      <c r="AL4958" s="141"/>
      <c r="AM4958" s="141"/>
      <c r="AN4958" s="114">
        <f t="shared" ref="AN4958:AN4970" si="158">SUM(AA4958:AM4958)</f>
        <v>0</v>
      </c>
      <c r="AO4958" s="114">
        <f t="shared" ref="AO4958:AO4967" si="159">IF((U4958-AN4958)&lt;0,ABS(0),(U4958-AN4958))</f>
        <v>167807568</v>
      </c>
      <c r="AP4958" s="114" t="s">
        <v>6222</v>
      </c>
      <c r="AQ4958" s="114" t="s">
        <v>6222</v>
      </c>
      <c r="AR4958" s="114" t="s">
        <v>6222</v>
      </c>
      <c r="AS4958" s="114">
        <v>0</v>
      </c>
    </row>
    <row r="4959" spans="1:45" s="190" customFormat="1" ht="15" customHeight="1" x14ac:dyDescent="0.2">
      <c r="A4959" s="104"/>
      <c r="B4959" s="104"/>
      <c r="C4959" s="104"/>
      <c r="D4959" s="219"/>
      <c r="E4959" s="104"/>
      <c r="F4959" s="256" t="s">
        <v>18712</v>
      </c>
      <c r="G4959" s="257" t="s">
        <v>6222</v>
      </c>
      <c r="H4959" s="258" t="s">
        <v>18702</v>
      </c>
      <c r="I4959" s="259"/>
      <c r="J4959" s="912" t="s">
        <v>24717</v>
      </c>
      <c r="K4959" s="108" t="s">
        <v>18673</v>
      </c>
      <c r="L4959" s="104" t="s">
        <v>6476</v>
      </c>
      <c r="M4959" s="104" t="s">
        <v>18681</v>
      </c>
      <c r="N4959" s="120">
        <v>42579</v>
      </c>
      <c r="O4959" s="105">
        <v>96246875</v>
      </c>
      <c r="P4959" s="105" t="s">
        <v>18690</v>
      </c>
      <c r="Q4959" s="120">
        <v>42837</v>
      </c>
      <c r="R4959" s="105">
        <v>92701918</v>
      </c>
      <c r="S4959" s="146" t="s">
        <v>18699</v>
      </c>
      <c r="T4959" s="109">
        <v>42881</v>
      </c>
      <c r="U4959" s="141">
        <v>92701918</v>
      </c>
      <c r="V4959" s="109">
        <v>42886</v>
      </c>
      <c r="W4959" s="141">
        <v>92701918</v>
      </c>
      <c r="X4959" s="141"/>
      <c r="Y4959" s="141"/>
      <c r="Z4959" s="141"/>
      <c r="AA4959" s="114">
        <v>0</v>
      </c>
      <c r="AB4959" s="114"/>
      <c r="AC4959" s="132"/>
      <c r="AD4959" s="141"/>
      <c r="AE4959" s="106">
        <v>0</v>
      </c>
      <c r="AF4959" s="106">
        <v>0</v>
      </c>
      <c r="AG4959" s="106">
        <v>0</v>
      </c>
      <c r="AH4959" s="141"/>
      <c r="AI4959" s="141"/>
      <c r="AJ4959" s="141"/>
      <c r="AK4959" s="141"/>
      <c r="AL4959" s="141"/>
      <c r="AM4959" s="141"/>
      <c r="AN4959" s="114">
        <f t="shared" si="158"/>
        <v>0</v>
      </c>
      <c r="AO4959" s="114">
        <f t="shared" si="159"/>
        <v>92701918</v>
      </c>
      <c r="AP4959" s="114" t="s">
        <v>6222</v>
      </c>
      <c r="AQ4959" s="114" t="s">
        <v>6222</v>
      </c>
      <c r="AR4959" s="114" t="s">
        <v>6222</v>
      </c>
      <c r="AS4959" s="114">
        <v>0</v>
      </c>
    </row>
    <row r="4960" spans="1:45" s="190" customFormat="1" ht="15" customHeight="1" x14ac:dyDescent="0.2">
      <c r="A4960" s="104"/>
      <c r="B4960" s="104"/>
      <c r="C4960" s="104"/>
      <c r="D4960" s="219"/>
      <c r="E4960" s="104"/>
      <c r="F4960" s="256" t="s">
        <v>10535</v>
      </c>
      <c r="G4960" s="257" t="s">
        <v>6222</v>
      </c>
      <c r="H4960" s="258" t="s">
        <v>18703</v>
      </c>
      <c r="I4960" s="259"/>
      <c r="J4960" s="912" t="s">
        <v>24718</v>
      </c>
      <c r="K4960" s="108" t="s">
        <v>18674</v>
      </c>
      <c r="L4960" s="104" t="s">
        <v>6476</v>
      </c>
      <c r="M4960" s="104" t="s">
        <v>18682</v>
      </c>
      <c r="N4960" s="120">
        <v>39780</v>
      </c>
      <c r="O4960" s="105">
        <v>84622560</v>
      </c>
      <c r="P4960" s="105" t="s">
        <v>18691</v>
      </c>
      <c r="Q4960" s="120">
        <v>42701</v>
      </c>
      <c r="R4960" s="105">
        <v>3389175</v>
      </c>
      <c r="S4960" s="146" t="s">
        <v>18699</v>
      </c>
      <c r="T4960" s="109">
        <v>42881</v>
      </c>
      <c r="U4960" s="141">
        <v>3362578</v>
      </c>
      <c r="V4960" s="109">
        <v>42886</v>
      </c>
      <c r="W4960" s="141">
        <v>3362578</v>
      </c>
      <c r="X4960" s="141"/>
      <c r="Y4960" s="141"/>
      <c r="Z4960" s="141"/>
      <c r="AA4960" s="114">
        <v>0</v>
      </c>
      <c r="AB4960" s="114"/>
      <c r="AC4960" s="132"/>
      <c r="AD4960" s="141"/>
      <c r="AE4960" s="106">
        <v>0</v>
      </c>
      <c r="AF4960" s="106">
        <v>0</v>
      </c>
      <c r="AG4960" s="106">
        <v>0</v>
      </c>
      <c r="AH4960" s="141"/>
      <c r="AI4960" s="141"/>
      <c r="AJ4960" s="141"/>
      <c r="AK4960" s="141"/>
      <c r="AL4960" s="141"/>
      <c r="AM4960" s="141"/>
      <c r="AN4960" s="114">
        <f t="shared" si="158"/>
        <v>0</v>
      </c>
      <c r="AO4960" s="114">
        <f t="shared" si="159"/>
        <v>3362578</v>
      </c>
      <c r="AP4960" s="114" t="s">
        <v>6222</v>
      </c>
      <c r="AQ4960" s="114" t="s">
        <v>6222</v>
      </c>
      <c r="AR4960" s="114" t="s">
        <v>6222</v>
      </c>
      <c r="AS4960" s="114">
        <v>0</v>
      </c>
    </row>
    <row r="4961" spans="1:45" s="190" customFormat="1" ht="15" customHeight="1" x14ac:dyDescent="0.2">
      <c r="A4961" s="104"/>
      <c r="B4961" s="104"/>
      <c r="C4961" s="104"/>
      <c r="D4961" s="219"/>
      <c r="E4961" s="104"/>
      <c r="F4961" s="256" t="s">
        <v>10516</v>
      </c>
      <c r="G4961" s="257" t="s">
        <v>6222</v>
      </c>
      <c r="H4961" s="258" t="s">
        <v>18704</v>
      </c>
      <c r="I4961" s="259"/>
      <c r="J4961" s="912" t="s">
        <v>24719</v>
      </c>
      <c r="K4961" s="108" t="s">
        <v>18675</v>
      </c>
      <c r="L4961" s="104" t="s">
        <v>6476</v>
      </c>
      <c r="M4961" s="104" t="s">
        <v>18683</v>
      </c>
      <c r="N4961" s="120">
        <v>40889</v>
      </c>
      <c r="O4961" s="105">
        <v>111692992</v>
      </c>
      <c r="P4961" s="105" t="s">
        <v>18692</v>
      </c>
      <c r="Q4961" s="120">
        <v>42481</v>
      </c>
      <c r="R4961" s="105">
        <v>91146880</v>
      </c>
      <c r="S4961" s="146" t="s">
        <v>18699</v>
      </c>
      <c r="T4961" s="109">
        <v>42881</v>
      </c>
      <c r="U4961" s="141">
        <v>20949864</v>
      </c>
      <c r="V4961" s="109">
        <v>42886</v>
      </c>
      <c r="W4961" s="141">
        <v>20949864</v>
      </c>
      <c r="X4961" s="141"/>
      <c r="Y4961" s="141"/>
      <c r="Z4961" s="141"/>
      <c r="AA4961" s="114">
        <v>0</v>
      </c>
      <c r="AB4961" s="114"/>
      <c r="AC4961" s="132"/>
      <c r="AD4961" s="141"/>
      <c r="AE4961" s="106">
        <v>0</v>
      </c>
      <c r="AF4961" s="106">
        <v>0</v>
      </c>
      <c r="AG4961" s="106">
        <v>0</v>
      </c>
      <c r="AH4961" s="141"/>
      <c r="AI4961" s="141"/>
      <c r="AJ4961" s="141"/>
      <c r="AK4961" s="141"/>
      <c r="AL4961" s="141"/>
      <c r="AM4961" s="141"/>
      <c r="AN4961" s="114">
        <f t="shared" si="158"/>
        <v>0</v>
      </c>
      <c r="AO4961" s="114">
        <f t="shared" si="159"/>
        <v>20949864</v>
      </c>
      <c r="AP4961" s="114" t="s">
        <v>6222</v>
      </c>
      <c r="AQ4961" s="114" t="s">
        <v>6222</v>
      </c>
      <c r="AR4961" s="114" t="s">
        <v>6222</v>
      </c>
      <c r="AS4961" s="114">
        <v>0</v>
      </c>
    </row>
    <row r="4962" spans="1:45" s="190" customFormat="1" ht="15" customHeight="1" x14ac:dyDescent="0.2">
      <c r="A4962" s="104"/>
      <c r="B4962" s="104"/>
      <c r="C4962" s="104"/>
      <c r="D4962" s="219"/>
      <c r="E4962" s="104"/>
      <c r="F4962" s="256" t="s">
        <v>8594</v>
      </c>
      <c r="G4962" s="257" t="s">
        <v>6222</v>
      </c>
      <c r="H4962" s="258" t="s">
        <v>18705</v>
      </c>
      <c r="I4962" s="259"/>
      <c r="J4962" s="912" t="s">
        <v>24720</v>
      </c>
      <c r="K4962" s="108" t="s">
        <v>18676</v>
      </c>
      <c r="L4962" s="104" t="s">
        <v>6476</v>
      </c>
      <c r="M4962" s="104" t="s">
        <v>18684</v>
      </c>
      <c r="N4962" s="120">
        <v>40032</v>
      </c>
      <c r="O4962" s="105">
        <v>81275667</v>
      </c>
      <c r="P4962" s="105" t="s">
        <v>18693</v>
      </c>
      <c r="Q4962" s="120">
        <v>42807</v>
      </c>
      <c r="R4962" s="105">
        <v>15226886</v>
      </c>
      <c r="S4962" s="146" t="s">
        <v>18699</v>
      </c>
      <c r="T4962" s="109">
        <v>42881</v>
      </c>
      <c r="U4962" s="141">
        <v>3654453</v>
      </c>
      <c r="V4962" s="109">
        <v>42886</v>
      </c>
      <c r="W4962" s="141">
        <v>3654453</v>
      </c>
      <c r="X4962" s="141"/>
      <c r="Y4962" s="141"/>
      <c r="Z4962" s="141"/>
      <c r="AA4962" s="114">
        <v>0</v>
      </c>
      <c r="AB4962" s="114"/>
      <c r="AC4962" s="132"/>
      <c r="AD4962" s="141"/>
      <c r="AE4962" s="106">
        <v>0</v>
      </c>
      <c r="AF4962" s="106">
        <v>0</v>
      </c>
      <c r="AG4962" s="106">
        <v>0</v>
      </c>
      <c r="AH4962" s="141"/>
      <c r="AI4962" s="141"/>
      <c r="AJ4962" s="141"/>
      <c r="AK4962" s="141"/>
      <c r="AL4962" s="141"/>
      <c r="AM4962" s="141"/>
      <c r="AN4962" s="114">
        <f t="shared" si="158"/>
        <v>0</v>
      </c>
      <c r="AO4962" s="114">
        <f t="shared" si="159"/>
        <v>3654453</v>
      </c>
      <c r="AP4962" s="114" t="s">
        <v>6222</v>
      </c>
      <c r="AQ4962" s="114" t="s">
        <v>6222</v>
      </c>
      <c r="AR4962" s="114" t="s">
        <v>6222</v>
      </c>
      <c r="AS4962" s="114">
        <v>0</v>
      </c>
    </row>
    <row r="4963" spans="1:45" s="190" customFormat="1" ht="15" customHeight="1" x14ac:dyDescent="0.2">
      <c r="A4963" s="104"/>
      <c r="B4963" s="104"/>
      <c r="C4963" s="104"/>
      <c r="D4963" s="219"/>
      <c r="E4963" s="104"/>
      <c r="F4963" s="256" t="s">
        <v>10522</v>
      </c>
      <c r="G4963" s="257" t="s">
        <v>6222</v>
      </c>
      <c r="H4963" s="258" t="s">
        <v>18706</v>
      </c>
      <c r="I4963" s="259"/>
      <c r="J4963" s="912" t="s">
        <v>24721</v>
      </c>
      <c r="K4963" s="108" t="s">
        <v>1207</v>
      </c>
      <c r="L4963" s="104" t="s">
        <v>6476</v>
      </c>
      <c r="M4963" s="104" t="s">
        <v>3503</v>
      </c>
      <c r="N4963" s="120">
        <v>40427</v>
      </c>
      <c r="O4963" s="105">
        <v>89352047</v>
      </c>
      <c r="P4963" s="105" t="s">
        <v>18694</v>
      </c>
      <c r="Q4963" s="120">
        <v>42507</v>
      </c>
      <c r="R4963" s="105">
        <v>20197261</v>
      </c>
      <c r="S4963" s="146" t="s">
        <v>18699</v>
      </c>
      <c r="T4963" s="109">
        <v>42881</v>
      </c>
      <c r="U4963" s="141">
        <v>4550801</v>
      </c>
      <c r="V4963" s="109">
        <v>42886</v>
      </c>
      <c r="W4963" s="141">
        <v>4550801</v>
      </c>
      <c r="X4963" s="141"/>
      <c r="Y4963" s="141"/>
      <c r="Z4963" s="141"/>
      <c r="AA4963" s="114">
        <v>0</v>
      </c>
      <c r="AB4963" s="114"/>
      <c r="AC4963" s="132"/>
      <c r="AD4963" s="141"/>
      <c r="AE4963" s="106">
        <v>0</v>
      </c>
      <c r="AF4963" s="106">
        <v>0</v>
      </c>
      <c r="AG4963" s="106">
        <v>0</v>
      </c>
      <c r="AH4963" s="141"/>
      <c r="AI4963" s="141"/>
      <c r="AJ4963" s="141"/>
      <c r="AK4963" s="141"/>
      <c r="AL4963" s="141"/>
      <c r="AM4963" s="141"/>
      <c r="AN4963" s="114">
        <f t="shared" si="158"/>
        <v>0</v>
      </c>
      <c r="AO4963" s="114">
        <f t="shared" si="159"/>
        <v>4550801</v>
      </c>
      <c r="AP4963" s="114" t="s">
        <v>6222</v>
      </c>
      <c r="AQ4963" s="114" t="s">
        <v>6222</v>
      </c>
      <c r="AR4963" s="114" t="s">
        <v>6222</v>
      </c>
      <c r="AS4963" s="114">
        <v>0</v>
      </c>
    </row>
    <row r="4964" spans="1:45" s="190" customFormat="1" ht="15" customHeight="1" x14ac:dyDescent="0.2">
      <c r="A4964" s="104"/>
      <c r="B4964" s="104"/>
      <c r="C4964" s="104"/>
      <c r="D4964" s="219"/>
      <c r="E4964" s="104"/>
      <c r="F4964" s="256" t="s">
        <v>10519</v>
      </c>
      <c r="G4964" s="257" t="s">
        <v>18713</v>
      </c>
      <c r="H4964" s="258" t="s">
        <v>18707</v>
      </c>
      <c r="I4964" s="259"/>
      <c r="J4964" s="912" t="s">
        <v>24722</v>
      </c>
      <c r="K4964" s="108" t="s">
        <v>768</v>
      </c>
      <c r="L4964" s="104" t="s">
        <v>6476</v>
      </c>
      <c r="M4964" s="104" t="s">
        <v>18685</v>
      </c>
      <c r="N4964" s="120">
        <v>42124</v>
      </c>
      <c r="O4964" s="105">
        <v>154848750</v>
      </c>
      <c r="P4964" s="105" t="s">
        <v>18695</v>
      </c>
      <c r="Q4964" s="120">
        <v>42486</v>
      </c>
      <c r="R4964" s="105">
        <v>149206907</v>
      </c>
      <c r="S4964" s="146" t="s">
        <v>18700</v>
      </c>
      <c r="T4964" s="109">
        <v>42881</v>
      </c>
      <c r="U4964" s="141">
        <v>149206907</v>
      </c>
      <c r="V4964" s="109">
        <v>42886</v>
      </c>
      <c r="W4964" s="141">
        <v>149206907</v>
      </c>
      <c r="X4964" s="141"/>
      <c r="Y4964" s="141"/>
      <c r="Z4964" s="141"/>
      <c r="AA4964" s="114">
        <v>0</v>
      </c>
      <c r="AB4964" s="114"/>
      <c r="AC4964" s="132"/>
      <c r="AD4964" s="141"/>
      <c r="AE4964" s="106">
        <v>0</v>
      </c>
      <c r="AF4964" s="106">
        <v>0</v>
      </c>
      <c r="AG4964" s="106">
        <v>0</v>
      </c>
      <c r="AH4964" s="141"/>
      <c r="AI4964" s="141"/>
      <c r="AJ4964" s="141"/>
      <c r="AK4964" s="141"/>
      <c r="AL4964" s="141"/>
      <c r="AM4964" s="141"/>
      <c r="AN4964" s="114">
        <f t="shared" si="158"/>
        <v>0</v>
      </c>
      <c r="AO4964" s="114">
        <f t="shared" si="159"/>
        <v>149206907</v>
      </c>
      <c r="AP4964" s="114" t="s">
        <v>6222</v>
      </c>
      <c r="AQ4964" s="114" t="s">
        <v>6222</v>
      </c>
      <c r="AR4964" s="114" t="s">
        <v>6222</v>
      </c>
      <c r="AS4964" s="114">
        <v>0</v>
      </c>
    </row>
    <row r="4965" spans="1:45" s="190" customFormat="1" ht="15" customHeight="1" x14ac:dyDescent="0.2">
      <c r="A4965" s="104"/>
      <c r="B4965" s="104"/>
      <c r="C4965" s="104"/>
      <c r="D4965" s="219"/>
      <c r="E4965" s="104"/>
      <c r="F4965" s="256" t="s">
        <v>10536</v>
      </c>
      <c r="G4965" s="257" t="s">
        <v>6222</v>
      </c>
      <c r="H4965" s="258" t="s">
        <v>18708</v>
      </c>
      <c r="I4965" s="259"/>
      <c r="J4965" s="912" t="s">
        <v>24723</v>
      </c>
      <c r="K4965" s="108" t="s">
        <v>18677</v>
      </c>
      <c r="L4965" s="104" t="s">
        <v>6476</v>
      </c>
      <c r="M4965" s="104" t="s">
        <v>18686</v>
      </c>
      <c r="N4965" s="120">
        <v>42277</v>
      </c>
      <c r="O4965" s="105">
        <v>45600000</v>
      </c>
      <c r="P4965" s="105" t="s">
        <v>18696</v>
      </c>
      <c r="Q4965" s="120">
        <v>42681</v>
      </c>
      <c r="R4965" s="105">
        <v>41979868</v>
      </c>
      <c r="S4965" s="146" t="s">
        <v>18700</v>
      </c>
      <c r="T4965" s="109">
        <v>42881</v>
      </c>
      <c r="U4965" s="141">
        <v>10075168</v>
      </c>
      <c r="V4965" s="109">
        <v>42886</v>
      </c>
      <c r="W4965" s="141">
        <v>10075168</v>
      </c>
      <c r="X4965" s="141"/>
      <c r="Y4965" s="141"/>
      <c r="Z4965" s="141"/>
      <c r="AA4965" s="114">
        <v>0</v>
      </c>
      <c r="AB4965" s="114"/>
      <c r="AC4965" s="132"/>
      <c r="AD4965" s="141"/>
      <c r="AE4965" s="106">
        <v>0</v>
      </c>
      <c r="AF4965" s="106">
        <v>0</v>
      </c>
      <c r="AG4965" s="106">
        <v>0</v>
      </c>
      <c r="AH4965" s="141"/>
      <c r="AI4965" s="141"/>
      <c r="AJ4965" s="141"/>
      <c r="AK4965" s="141"/>
      <c r="AL4965" s="141"/>
      <c r="AM4965" s="141"/>
      <c r="AN4965" s="114">
        <f t="shared" si="158"/>
        <v>0</v>
      </c>
      <c r="AO4965" s="114">
        <f t="shared" si="159"/>
        <v>10075168</v>
      </c>
      <c r="AP4965" s="114" t="s">
        <v>6222</v>
      </c>
      <c r="AQ4965" s="114" t="s">
        <v>6222</v>
      </c>
      <c r="AR4965" s="114" t="s">
        <v>6222</v>
      </c>
      <c r="AS4965" s="114">
        <v>0</v>
      </c>
    </row>
    <row r="4966" spans="1:45" s="190" customFormat="1" ht="15" customHeight="1" x14ac:dyDescent="0.2">
      <c r="A4966" s="104"/>
      <c r="B4966" s="104"/>
      <c r="C4966" s="104"/>
      <c r="D4966" s="219"/>
      <c r="E4966" s="104"/>
      <c r="F4966" s="256" t="s">
        <v>10542</v>
      </c>
      <c r="G4966" s="257" t="s">
        <v>18714</v>
      </c>
      <c r="H4966" s="258" t="s">
        <v>18709</v>
      </c>
      <c r="I4966" s="259"/>
      <c r="J4966" s="912" t="s">
        <v>24724</v>
      </c>
      <c r="K4966" s="108" t="s">
        <v>18678</v>
      </c>
      <c r="L4966" s="104" t="s">
        <v>6476</v>
      </c>
      <c r="M4966" s="104" t="s">
        <v>18687</v>
      </c>
      <c r="N4966" s="120">
        <v>40805</v>
      </c>
      <c r="O4966" s="105">
        <v>83263278</v>
      </c>
      <c r="P4966" s="105" t="s">
        <v>18697</v>
      </c>
      <c r="Q4966" s="120">
        <v>42656</v>
      </c>
      <c r="R4966" s="105">
        <v>64894281</v>
      </c>
      <c r="S4966" s="146" t="s">
        <v>18700</v>
      </c>
      <c r="T4966" s="109">
        <v>42881</v>
      </c>
      <c r="U4966" s="141">
        <v>15316480</v>
      </c>
      <c r="V4966" s="109">
        <v>42886</v>
      </c>
      <c r="W4966" s="141">
        <v>15316480</v>
      </c>
      <c r="X4966" s="141"/>
      <c r="Y4966" s="141"/>
      <c r="Z4966" s="141"/>
      <c r="AA4966" s="114">
        <v>0</v>
      </c>
      <c r="AB4966" s="114"/>
      <c r="AC4966" s="132"/>
      <c r="AD4966" s="141"/>
      <c r="AE4966" s="106">
        <v>0</v>
      </c>
      <c r="AF4966" s="106">
        <v>0</v>
      </c>
      <c r="AG4966" s="106">
        <v>0</v>
      </c>
      <c r="AH4966" s="141"/>
      <c r="AI4966" s="141"/>
      <c r="AJ4966" s="141"/>
      <c r="AK4966" s="141"/>
      <c r="AL4966" s="141"/>
      <c r="AM4966" s="141"/>
      <c r="AN4966" s="114">
        <f t="shared" si="158"/>
        <v>0</v>
      </c>
      <c r="AO4966" s="114">
        <f t="shared" si="159"/>
        <v>15316480</v>
      </c>
      <c r="AP4966" s="114" t="s">
        <v>6222</v>
      </c>
      <c r="AQ4966" s="114" t="s">
        <v>6222</v>
      </c>
      <c r="AR4966" s="114" t="s">
        <v>6222</v>
      </c>
      <c r="AS4966" s="114">
        <v>0</v>
      </c>
    </row>
    <row r="4967" spans="1:45" s="190" customFormat="1" ht="15" customHeight="1" x14ac:dyDescent="0.2">
      <c r="A4967" s="104"/>
      <c r="B4967" s="104"/>
      <c r="C4967" s="104"/>
      <c r="D4967" s="219"/>
      <c r="E4967" s="104"/>
      <c r="F4967" s="256" t="s">
        <v>10542</v>
      </c>
      <c r="G4967" s="257" t="s">
        <v>6222</v>
      </c>
      <c r="H4967" s="258" t="s">
        <v>18710</v>
      </c>
      <c r="I4967" s="259"/>
      <c r="J4967" s="912" t="s">
        <v>24725</v>
      </c>
      <c r="K4967" s="108" t="s">
        <v>18679</v>
      </c>
      <c r="L4967" s="104" t="s">
        <v>6476</v>
      </c>
      <c r="M4967" s="104" t="s">
        <v>18688</v>
      </c>
      <c r="N4967" s="120">
        <v>41879</v>
      </c>
      <c r="O4967" s="105">
        <v>303937500</v>
      </c>
      <c r="P4967" s="105" t="s">
        <v>18698</v>
      </c>
      <c r="Q4967" s="120">
        <v>42634</v>
      </c>
      <c r="R4967" s="105">
        <v>310678245</v>
      </c>
      <c r="S4967" s="146" t="s">
        <v>18700</v>
      </c>
      <c r="T4967" s="109">
        <v>42881</v>
      </c>
      <c r="U4967" s="141">
        <v>36063637</v>
      </c>
      <c r="V4967" s="109">
        <v>42886</v>
      </c>
      <c r="W4967" s="141">
        <v>36063637</v>
      </c>
      <c r="X4967" s="141"/>
      <c r="Y4967" s="141"/>
      <c r="Z4967" s="141"/>
      <c r="AA4967" s="114">
        <v>0</v>
      </c>
      <c r="AB4967" s="114"/>
      <c r="AC4967" s="132"/>
      <c r="AD4967" s="141"/>
      <c r="AE4967" s="106">
        <v>0</v>
      </c>
      <c r="AF4967" s="106">
        <v>0</v>
      </c>
      <c r="AG4967" s="106">
        <v>0</v>
      </c>
      <c r="AH4967" s="141"/>
      <c r="AI4967" s="141"/>
      <c r="AJ4967" s="141"/>
      <c r="AK4967" s="141"/>
      <c r="AL4967" s="141"/>
      <c r="AM4967" s="141"/>
      <c r="AN4967" s="114">
        <f t="shared" si="158"/>
        <v>0</v>
      </c>
      <c r="AO4967" s="114">
        <f t="shared" si="159"/>
        <v>36063637</v>
      </c>
      <c r="AP4967" s="114" t="s">
        <v>6222</v>
      </c>
      <c r="AQ4967" s="114" t="s">
        <v>6222</v>
      </c>
      <c r="AR4967" s="114" t="s">
        <v>6222</v>
      </c>
      <c r="AS4967" s="114">
        <v>0</v>
      </c>
    </row>
    <row r="4968" spans="1:45" s="190" customFormat="1" ht="15" customHeight="1" x14ac:dyDescent="0.2">
      <c r="A4968" s="104"/>
      <c r="B4968" s="104"/>
      <c r="C4968" s="104"/>
      <c r="D4968" s="219"/>
      <c r="E4968" s="104"/>
      <c r="F4968" s="256" t="s">
        <v>8349</v>
      </c>
      <c r="G4968" s="257" t="s">
        <v>1717</v>
      </c>
      <c r="H4968" s="893" t="s">
        <v>20196</v>
      </c>
      <c r="I4968" s="259"/>
      <c r="J4968" s="891" t="s">
        <v>20282</v>
      </c>
      <c r="K4968" s="108" t="s">
        <v>19624</v>
      </c>
      <c r="L4968" s="104" t="s">
        <v>6477</v>
      </c>
      <c r="M4968" s="104" t="s">
        <v>19631</v>
      </c>
      <c r="N4968" s="120">
        <v>41593</v>
      </c>
      <c r="O4968" s="105">
        <v>210000000</v>
      </c>
      <c r="P4968" s="105" t="s">
        <v>19627</v>
      </c>
      <c r="Q4968" s="120">
        <v>42647</v>
      </c>
      <c r="R4968" s="105">
        <v>440042904</v>
      </c>
      <c r="S4968" s="146" t="s">
        <v>19633</v>
      </c>
      <c r="T4968" s="109">
        <v>42901</v>
      </c>
      <c r="U4968" s="141">
        <v>147000000</v>
      </c>
      <c r="V4968" s="109">
        <v>42908</v>
      </c>
      <c r="W4968" s="141">
        <v>147000000</v>
      </c>
      <c r="X4968" s="141">
        <v>29400000</v>
      </c>
      <c r="Y4968" s="141"/>
      <c r="Z4968" s="141">
        <v>117600000</v>
      </c>
      <c r="AA4968" s="114">
        <v>0</v>
      </c>
      <c r="AB4968" s="114"/>
      <c r="AC4968" s="132"/>
      <c r="AD4968" s="141"/>
      <c r="AE4968" s="106">
        <v>0</v>
      </c>
      <c r="AF4968" s="106">
        <v>0</v>
      </c>
      <c r="AG4968" s="106">
        <v>148448</v>
      </c>
      <c r="AH4968" s="141"/>
      <c r="AI4968" s="141"/>
      <c r="AJ4968" s="141"/>
      <c r="AK4968" s="141"/>
      <c r="AL4968" s="141"/>
      <c r="AM4968" s="141"/>
      <c r="AN4968" s="114">
        <f t="shared" si="158"/>
        <v>148448</v>
      </c>
      <c r="AO4968" s="114">
        <f t="shared" ref="AO4968:AO4970" si="160">IF((U4968-AN4968)&lt;0,ABS(0),(U4968-AN4968))</f>
        <v>146851552</v>
      </c>
      <c r="AP4968" s="114" t="s">
        <v>10693</v>
      </c>
      <c r="AQ4968" s="114" t="s">
        <v>19636</v>
      </c>
      <c r="AR4968" s="114" t="s">
        <v>10696</v>
      </c>
      <c r="AS4968" s="114">
        <v>221999286</v>
      </c>
    </row>
    <row r="4969" spans="1:45" s="190" customFormat="1" ht="15" customHeight="1" x14ac:dyDescent="0.2">
      <c r="A4969" s="104"/>
      <c r="B4969" s="104"/>
      <c r="C4969" s="104"/>
      <c r="D4969" s="219"/>
      <c r="E4969" s="104"/>
      <c r="F4969" s="256" t="s">
        <v>8349</v>
      </c>
      <c r="G4969" s="257" t="s">
        <v>1717</v>
      </c>
      <c r="H4969" s="258">
        <v>1130313001428</v>
      </c>
      <c r="I4969" s="259"/>
      <c r="J4969" s="906" t="s">
        <v>24726</v>
      </c>
      <c r="K4969" s="108" t="s">
        <v>19625</v>
      </c>
      <c r="L4969" s="104" t="s">
        <v>6477</v>
      </c>
      <c r="M4969" s="104" t="s">
        <v>19631</v>
      </c>
      <c r="N4969" s="120">
        <v>41593</v>
      </c>
      <c r="O4969" s="105">
        <v>250000000</v>
      </c>
      <c r="P4969" s="105" t="s">
        <v>19628</v>
      </c>
      <c r="Q4969" s="120">
        <v>42138</v>
      </c>
      <c r="R4969" s="105">
        <v>127989665</v>
      </c>
      <c r="S4969" s="146" t="s">
        <v>19634</v>
      </c>
      <c r="T4969" s="109">
        <v>42902</v>
      </c>
      <c r="U4969" s="141">
        <v>78458515</v>
      </c>
      <c r="V4969" s="109">
        <v>42908</v>
      </c>
      <c r="W4969" s="141">
        <v>78458515</v>
      </c>
      <c r="X4969" s="141">
        <v>15691703</v>
      </c>
      <c r="Y4969" s="141"/>
      <c r="Z4969" s="141">
        <v>62766812</v>
      </c>
      <c r="AA4969" s="114">
        <v>0</v>
      </c>
      <c r="AB4969" s="114"/>
      <c r="AC4969" s="132"/>
      <c r="AD4969" s="141"/>
      <c r="AE4969" s="106">
        <v>0</v>
      </c>
      <c r="AF4969" s="106">
        <v>0</v>
      </c>
      <c r="AG4969" s="106">
        <v>0</v>
      </c>
      <c r="AH4969" s="141"/>
      <c r="AI4969" s="141"/>
      <c r="AJ4969" s="141"/>
      <c r="AK4969" s="141"/>
      <c r="AL4969" s="141"/>
      <c r="AM4969" s="141"/>
      <c r="AN4969" s="114">
        <f t="shared" si="158"/>
        <v>0</v>
      </c>
      <c r="AO4969" s="114">
        <f t="shared" si="160"/>
        <v>78458515</v>
      </c>
      <c r="AP4969" s="114" t="s">
        <v>10693</v>
      </c>
      <c r="AQ4969" s="114" t="s">
        <v>19637</v>
      </c>
      <c r="AR4969" s="114" t="s">
        <v>19638</v>
      </c>
      <c r="AS4969" s="114">
        <v>128969666</v>
      </c>
    </row>
    <row r="4970" spans="1:45" s="190" customFormat="1" ht="15" customHeight="1" x14ac:dyDescent="0.2">
      <c r="A4970" s="104"/>
      <c r="B4970" s="104"/>
      <c r="C4970" s="104"/>
      <c r="D4970" s="219"/>
      <c r="E4970" s="104"/>
      <c r="F4970" s="256" t="s">
        <v>8594</v>
      </c>
      <c r="G4970" s="257" t="s">
        <v>6222</v>
      </c>
      <c r="H4970" s="258" t="s">
        <v>19630</v>
      </c>
      <c r="I4970" s="259"/>
      <c r="J4970" s="906" t="s">
        <v>24727</v>
      </c>
      <c r="K4970" s="108" t="s">
        <v>19626</v>
      </c>
      <c r="L4970" s="104" t="s">
        <v>6476</v>
      </c>
      <c r="M4970" s="104" t="s">
        <v>19632</v>
      </c>
      <c r="N4970" s="120">
        <v>42818</v>
      </c>
      <c r="O4970" s="105">
        <v>25000000</v>
      </c>
      <c r="P4970" s="105" t="s">
        <v>19629</v>
      </c>
      <c r="Q4970" s="120">
        <v>42877</v>
      </c>
      <c r="R4970" s="105">
        <v>24528357</v>
      </c>
      <c r="S4970" s="146" t="s">
        <v>19635</v>
      </c>
      <c r="T4970" s="109">
        <v>42905</v>
      </c>
      <c r="U4970" s="141">
        <v>24528357</v>
      </c>
      <c r="V4970" s="109">
        <v>42908</v>
      </c>
      <c r="W4970" s="141">
        <v>24528357</v>
      </c>
      <c r="X4970" s="141"/>
      <c r="Y4970" s="141"/>
      <c r="Z4970" s="141"/>
      <c r="AA4970" s="114">
        <v>0</v>
      </c>
      <c r="AB4970" s="114"/>
      <c r="AC4970" s="132"/>
      <c r="AD4970" s="141"/>
      <c r="AE4970" s="106">
        <v>0</v>
      </c>
      <c r="AF4970" s="106">
        <v>0</v>
      </c>
      <c r="AG4970" s="106">
        <v>0</v>
      </c>
      <c r="AH4970" s="141"/>
      <c r="AI4970" s="141"/>
      <c r="AJ4970" s="141"/>
      <c r="AK4970" s="141"/>
      <c r="AL4970" s="141"/>
      <c r="AM4970" s="141"/>
      <c r="AN4970" s="114">
        <f t="shared" si="158"/>
        <v>0</v>
      </c>
      <c r="AO4970" s="114">
        <f t="shared" si="160"/>
        <v>24528357</v>
      </c>
      <c r="AP4970" s="114" t="s">
        <v>6222</v>
      </c>
      <c r="AQ4970" s="114" t="s">
        <v>6222</v>
      </c>
      <c r="AR4970" s="114" t="s">
        <v>6222</v>
      </c>
      <c r="AS4970" s="114">
        <v>0</v>
      </c>
    </row>
    <row r="4971" spans="1:45" s="190" customFormat="1" ht="15" customHeight="1" x14ac:dyDescent="0.2">
      <c r="A4971" s="104"/>
      <c r="B4971" s="104"/>
      <c r="C4971" s="104"/>
      <c r="D4971" s="219"/>
      <c r="E4971" s="104"/>
      <c r="F4971" s="256"/>
      <c r="G4971" s="257"/>
      <c r="H4971" s="258"/>
      <c r="I4971" s="259"/>
      <c r="J4971" s="906"/>
      <c r="K4971" s="108"/>
      <c r="L4971" s="104"/>
      <c r="M4971" s="104"/>
      <c r="N4971" s="120"/>
      <c r="O4971" s="105"/>
      <c r="P4971" s="105"/>
      <c r="Q4971" s="120"/>
      <c r="R4971" s="105"/>
      <c r="S4971" s="146"/>
      <c r="T4971" s="109"/>
      <c r="U4971" s="141"/>
      <c r="V4971" s="109"/>
      <c r="W4971" s="141"/>
      <c r="X4971" s="141"/>
      <c r="Y4971" s="141"/>
      <c r="Z4971" s="141"/>
      <c r="AA4971" s="114"/>
      <c r="AB4971" s="114"/>
      <c r="AC4971" s="132"/>
      <c r="AD4971" s="141"/>
      <c r="AE4971" s="106"/>
      <c r="AF4971" s="106"/>
      <c r="AG4971" s="106"/>
      <c r="AH4971" s="141"/>
      <c r="AI4971" s="141"/>
      <c r="AJ4971" s="141"/>
      <c r="AK4971" s="141"/>
      <c r="AL4971" s="141"/>
      <c r="AM4971" s="141"/>
      <c r="AN4971" s="114"/>
      <c r="AO4971" s="114"/>
      <c r="AP4971" s="114"/>
      <c r="AQ4971" s="114"/>
      <c r="AR4971" s="114"/>
      <c r="AS4971" s="114"/>
    </row>
    <row r="4972" spans="1:45" s="190" customFormat="1" ht="15" customHeight="1" x14ac:dyDescent="0.2">
      <c r="A4972" s="104"/>
      <c r="B4972" s="104"/>
      <c r="C4972" s="104"/>
      <c r="D4972" s="219"/>
      <c r="E4972" s="104"/>
      <c r="F4972" s="256"/>
      <c r="G4972" s="257"/>
      <c r="H4972" s="258"/>
      <c r="I4972" s="259"/>
      <c r="J4972" s="906"/>
      <c r="K4972" s="108"/>
      <c r="L4972" s="104"/>
      <c r="M4972" s="104"/>
      <c r="N4972" s="120"/>
      <c r="O4972" s="105"/>
      <c r="P4972" s="105"/>
      <c r="Q4972" s="120"/>
      <c r="R4972" s="105"/>
      <c r="S4972" s="146"/>
      <c r="T4972" s="109"/>
      <c r="U4972" s="141"/>
      <c r="V4972" s="109"/>
      <c r="W4972" s="141"/>
      <c r="X4972" s="141"/>
      <c r="Y4972" s="141"/>
      <c r="Z4972" s="141"/>
      <c r="AA4972" s="114"/>
      <c r="AB4972" s="114"/>
      <c r="AC4972" s="132"/>
      <c r="AD4972" s="141"/>
      <c r="AE4972" s="106"/>
      <c r="AF4972" s="106"/>
      <c r="AG4972" s="106"/>
      <c r="AH4972" s="141"/>
      <c r="AI4972" s="141"/>
      <c r="AJ4972" s="141"/>
      <c r="AK4972" s="141"/>
      <c r="AL4972" s="141"/>
      <c r="AM4972" s="141"/>
      <c r="AN4972" s="114"/>
      <c r="AO4972" s="114"/>
      <c r="AP4972" s="114"/>
      <c r="AQ4972" s="114"/>
      <c r="AR4972" s="114"/>
      <c r="AS4972" s="114"/>
    </row>
    <row r="4973" spans="1:45" s="190" customFormat="1" ht="15" customHeight="1" x14ac:dyDescent="0.2">
      <c r="A4973" s="104"/>
      <c r="B4973" s="104"/>
      <c r="C4973" s="104"/>
      <c r="D4973" s="219"/>
      <c r="E4973" s="104"/>
      <c r="F4973" s="256"/>
      <c r="G4973" s="257"/>
      <c r="H4973" s="258"/>
      <c r="I4973" s="259"/>
      <c r="J4973" s="906"/>
      <c r="K4973" s="108"/>
      <c r="L4973" s="104"/>
      <c r="M4973" s="104"/>
      <c r="N4973" s="120"/>
      <c r="O4973" s="105"/>
      <c r="P4973" s="105"/>
      <c r="Q4973" s="120"/>
      <c r="R4973" s="105"/>
      <c r="S4973" s="146"/>
      <c r="T4973" s="109"/>
      <c r="U4973" s="141"/>
      <c r="V4973" s="109"/>
      <c r="W4973" s="141"/>
      <c r="X4973" s="141"/>
      <c r="Y4973" s="141"/>
      <c r="Z4973" s="141"/>
      <c r="AA4973" s="114"/>
      <c r="AB4973" s="114"/>
      <c r="AC4973" s="132"/>
      <c r="AD4973" s="141"/>
      <c r="AE4973" s="106"/>
      <c r="AF4973" s="106"/>
      <c r="AG4973" s="106"/>
      <c r="AH4973" s="141"/>
      <c r="AI4973" s="141"/>
      <c r="AJ4973" s="141"/>
      <c r="AK4973" s="141"/>
      <c r="AL4973" s="141"/>
      <c r="AM4973" s="141"/>
      <c r="AN4973" s="114"/>
      <c r="AO4973" s="114"/>
      <c r="AP4973" s="114"/>
      <c r="AQ4973" s="114"/>
      <c r="AR4973" s="114"/>
      <c r="AS4973" s="114"/>
    </row>
    <row r="4974" spans="1:45" s="190" customFormat="1" ht="15" customHeight="1" x14ac:dyDescent="0.2">
      <c r="A4974" s="104"/>
      <c r="B4974" s="104"/>
      <c r="C4974" s="104"/>
      <c r="D4974" s="219"/>
      <c r="E4974" s="104"/>
      <c r="F4974" s="256"/>
      <c r="G4974" s="257"/>
      <c r="H4974" s="258"/>
      <c r="I4974" s="259"/>
      <c r="J4974" s="906"/>
      <c r="K4974" s="108"/>
      <c r="L4974" s="104"/>
      <c r="M4974" s="104"/>
      <c r="N4974" s="120"/>
      <c r="O4974" s="105"/>
      <c r="P4974" s="105"/>
      <c r="Q4974" s="120"/>
      <c r="R4974" s="105"/>
      <c r="S4974" s="146"/>
      <c r="T4974" s="109"/>
      <c r="U4974" s="141"/>
      <c r="V4974" s="109"/>
      <c r="W4974" s="141"/>
      <c r="X4974" s="141"/>
      <c r="Y4974" s="141"/>
      <c r="Z4974" s="141"/>
      <c r="AA4974" s="114"/>
      <c r="AB4974" s="114"/>
      <c r="AC4974" s="132"/>
      <c r="AD4974" s="141"/>
      <c r="AE4974" s="106"/>
      <c r="AF4974" s="106"/>
      <c r="AG4974" s="106"/>
      <c r="AH4974" s="141"/>
      <c r="AI4974" s="141"/>
      <c r="AJ4974" s="141"/>
      <c r="AK4974" s="141"/>
      <c r="AL4974" s="141"/>
      <c r="AM4974" s="141"/>
      <c r="AN4974" s="114"/>
      <c r="AO4974" s="114"/>
      <c r="AP4974" s="114"/>
      <c r="AQ4974" s="114"/>
      <c r="AR4974" s="114"/>
      <c r="AS4974" s="114"/>
    </row>
    <row r="4975" spans="1:45" s="190" customFormat="1" ht="15" customHeight="1" x14ac:dyDescent="0.2">
      <c r="A4975" s="104"/>
      <c r="B4975" s="104"/>
      <c r="C4975" s="104"/>
      <c r="D4975" s="219"/>
      <c r="E4975" s="104"/>
      <c r="F4975" s="256"/>
      <c r="G4975" s="257"/>
      <c r="H4975" s="258"/>
      <c r="I4975" s="259"/>
      <c r="J4975" s="906"/>
      <c r="K4975" s="108"/>
      <c r="L4975" s="104"/>
      <c r="M4975" s="104"/>
      <c r="N4975" s="120"/>
      <c r="O4975" s="105"/>
      <c r="P4975" s="105"/>
      <c r="Q4975" s="120"/>
      <c r="R4975" s="105"/>
      <c r="S4975" s="146"/>
      <c r="T4975" s="109"/>
      <c r="U4975" s="141"/>
      <c r="V4975" s="109"/>
      <c r="W4975" s="141"/>
      <c r="X4975" s="141"/>
      <c r="Y4975" s="141"/>
      <c r="Z4975" s="141"/>
      <c r="AA4975" s="114"/>
      <c r="AB4975" s="114"/>
      <c r="AC4975" s="132"/>
      <c r="AD4975" s="141"/>
      <c r="AE4975" s="106"/>
      <c r="AF4975" s="106"/>
      <c r="AG4975" s="106"/>
      <c r="AH4975" s="141"/>
      <c r="AI4975" s="141"/>
      <c r="AJ4975" s="141"/>
      <c r="AK4975" s="141"/>
      <c r="AL4975" s="141"/>
      <c r="AM4975" s="141"/>
      <c r="AN4975" s="114"/>
      <c r="AO4975" s="114"/>
      <c r="AP4975" s="114"/>
      <c r="AQ4975" s="114"/>
      <c r="AR4975" s="114"/>
      <c r="AS4975" s="114"/>
    </row>
    <row r="4976" spans="1:45" s="190" customFormat="1" ht="15" customHeight="1" x14ac:dyDescent="0.2">
      <c r="A4976" s="104"/>
      <c r="B4976" s="104"/>
      <c r="C4976" s="104"/>
      <c r="D4976" s="219"/>
      <c r="E4976" s="104"/>
      <c r="F4976" s="256"/>
      <c r="G4976" s="257"/>
      <c r="H4976" s="258"/>
      <c r="I4976" s="259"/>
      <c r="J4976" s="906"/>
      <c r="K4976" s="108"/>
      <c r="L4976" s="104"/>
      <c r="M4976" s="104"/>
      <c r="N4976" s="120"/>
      <c r="O4976" s="105"/>
      <c r="P4976" s="105"/>
      <c r="Q4976" s="120"/>
      <c r="R4976" s="105"/>
      <c r="S4976" s="146"/>
      <c r="T4976" s="109"/>
      <c r="U4976" s="141"/>
      <c r="V4976" s="109"/>
      <c r="W4976" s="141"/>
      <c r="X4976" s="141"/>
      <c r="Y4976" s="141"/>
      <c r="Z4976" s="141"/>
      <c r="AA4976" s="114"/>
      <c r="AB4976" s="114"/>
      <c r="AC4976" s="132"/>
      <c r="AD4976" s="141"/>
      <c r="AE4976" s="106"/>
      <c r="AF4976" s="106"/>
      <c r="AG4976" s="106"/>
      <c r="AH4976" s="141"/>
      <c r="AI4976" s="141"/>
      <c r="AJ4976" s="141"/>
      <c r="AK4976" s="141"/>
      <c r="AL4976" s="141"/>
      <c r="AM4976" s="141"/>
      <c r="AN4976" s="114"/>
      <c r="AO4976" s="114"/>
      <c r="AP4976" s="114"/>
      <c r="AQ4976" s="114"/>
      <c r="AR4976" s="114"/>
      <c r="AS4976" s="114"/>
    </row>
    <row r="4977" spans="1:46" s="190" customFormat="1" ht="15" customHeight="1" x14ac:dyDescent="0.2">
      <c r="A4977" s="104"/>
      <c r="B4977" s="104"/>
      <c r="C4977" s="104"/>
      <c r="D4977" s="219"/>
      <c r="E4977" s="104"/>
      <c r="F4977" s="256"/>
      <c r="G4977" s="257"/>
      <c r="H4977" s="258"/>
      <c r="I4977" s="259"/>
      <c r="J4977" s="906"/>
      <c r="K4977" s="108"/>
      <c r="L4977" s="104"/>
      <c r="M4977" s="104"/>
      <c r="N4977" s="120"/>
      <c r="O4977" s="105"/>
      <c r="P4977" s="105"/>
      <c r="Q4977" s="120"/>
      <c r="R4977" s="105"/>
      <c r="S4977" s="146"/>
      <c r="T4977" s="109"/>
      <c r="U4977" s="141"/>
      <c r="V4977" s="109"/>
      <c r="W4977" s="141"/>
      <c r="X4977" s="141"/>
      <c r="Y4977" s="141"/>
      <c r="Z4977" s="141"/>
      <c r="AA4977" s="114"/>
      <c r="AB4977" s="114"/>
      <c r="AC4977" s="132"/>
      <c r="AD4977" s="141"/>
      <c r="AE4977" s="106"/>
      <c r="AF4977" s="106"/>
      <c r="AG4977" s="106"/>
      <c r="AH4977" s="141"/>
      <c r="AI4977" s="141"/>
      <c r="AJ4977" s="141"/>
      <c r="AK4977" s="141"/>
      <c r="AL4977" s="141"/>
      <c r="AM4977" s="141"/>
      <c r="AN4977" s="114"/>
      <c r="AO4977" s="114"/>
      <c r="AP4977" s="114"/>
      <c r="AQ4977" s="114"/>
      <c r="AR4977" s="114"/>
      <c r="AS4977" s="114"/>
    </row>
    <row r="4978" spans="1:46" s="190" customFormat="1" ht="15" customHeight="1" x14ac:dyDescent="0.2">
      <c r="A4978" s="104"/>
      <c r="B4978" s="104"/>
      <c r="C4978" s="104"/>
      <c r="D4978" s="219"/>
      <c r="E4978" s="104"/>
      <c r="F4978" s="256"/>
      <c r="G4978" s="257"/>
      <c r="H4978" s="258"/>
      <c r="I4978" s="259"/>
      <c r="J4978" s="906"/>
      <c r="K4978" s="108"/>
      <c r="L4978" s="104"/>
      <c r="M4978" s="104"/>
      <c r="N4978" s="120"/>
      <c r="O4978" s="105"/>
      <c r="P4978" s="105"/>
      <c r="Q4978" s="120"/>
      <c r="R4978" s="105"/>
      <c r="S4978" s="146"/>
      <c r="T4978" s="109"/>
      <c r="U4978" s="141"/>
      <c r="V4978" s="109"/>
      <c r="W4978" s="141"/>
      <c r="X4978" s="141"/>
      <c r="Y4978" s="141"/>
      <c r="Z4978" s="141"/>
      <c r="AA4978" s="114"/>
      <c r="AB4978" s="114"/>
      <c r="AC4978" s="132"/>
      <c r="AD4978" s="141"/>
      <c r="AE4978" s="106"/>
      <c r="AF4978" s="106"/>
      <c r="AG4978" s="106"/>
      <c r="AH4978" s="141"/>
      <c r="AI4978" s="141"/>
      <c r="AJ4978" s="141"/>
      <c r="AK4978" s="141"/>
      <c r="AL4978" s="141"/>
      <c r="AM4978" s="141"/>
      <c r="AN4978" s="114"/>
      <c r="AO4978" s="114"/>
      <c r="AP4978" s="114"/>
      <c r="AQ4978" s="114"/>
      <c r="AR4978" s="114"/>
      <c r="AS4978" s="114"/>
    </row>
    <row r="4979" spans="1:46" s="190" customFormat="1" ht="15" customHeight="1" x14ac:dyDescent="0.2">
      <c r="A4979" s="104"/>
      <c r="B4979" s="104"/>
      <c r="C4979" s="104"/>
      <c r="D4979" s="219"/>
      <c r="E4979" s="104"/>
      <c r="F4979" s="256"/>
      <c r="G4979" s="257"/>
      <c r="H4979" s="258"/>
      <c r="I4979" s="259"/>
      <c r="J4979" s="906"/>
      <c r="K4979" s="108"/>
      <c r="L4979" s="104"/>
      <c r="M4979" s="104"/>
      <c r="N4979" s="120"/>
      <c r="O4979" s="105"/>
      <c r="P4979" s="105"/>
      <c r="Q4979" s="120"/>
      <c r="R4979" s="105"/>
      <c r="S4979" s="146"/>
      <c r="T4979" s="109"/>
      <c r="U4979" s="141"/>
      <c r="V4979" s="109"/>
      <c r="W4979" s="141"/>
      <c r="X4979" s="141"/>
      <c r="Y4979" s="141"/>
      <c r="Z4979" s="141"/>
      <c r="AA4979" s="114"/>
      <c r="AB4979" s="114"/>
      <c r="AC4979" s="132"/>
      <c r="AD4979" s="141"/>
      <c r="AE4979" s="106"/>
      <c r="AF4979" s="106"/>
      <c r="AG4979" s="106"/>
      <c r="AH4979" s="141"/>
      <c r="AI4979" s="141"/>
      <c r="AJ4979" s="141"/>
      <c r="AK4979" s="141"/>
      <c r="AL4979" s="141"/>
      <c r="AM4979" s="141"/>
      <c r="AN4979" s="114"/>
      <c r="AO4979" s="114"/>
      <c r="AP4979" s="114"/>
      <c r="AQ4979" s="114"/>
      <c r="AR4979" s="114"/>
      <c r="AS4979" s="114"/>
    </row>
    <row r="4980" spans="1:46" s="190" customFormat="1" ht="15" customHeight="1" x14ac:dyDescent="0.2">
      <c r="A4980" s="104"/>
      <c r="B4980" s="104"/>
      <c r="C4980" s="104"/>
      <c r="D4980" s="219"/>
      <c r="E4980" s="104"/>
      <c r="F4980" s="256"/>
      <c r="G4980" s="257"/>
      <c r="H4980" s="258"/>
      <c r="I4980" s="259"/>
      <c r="J4980" s="906"/>
      <c r="K4980" s="108"/>
      <c r="L4980" s="104"/>
      <c r="M4980" s="104"/>
      <c r="N4980" s="120"/>
      <c r="O4980" s="105"/>
      <c r="P4980" s="105"/>
      <c r="Q4980" s="120"/>
      <c r="R4980" s="105"/>
      <c r="S4980" s="146"/>
      <c r="T4980" s="109"/>
      <c r="U4980" s="141"/>
      <c r="V4980" s="109"/>
      <c r="W4980" s="141"/>
      <c r="X4980" s="141"/>
      <c r="Y4980" s="141"/>
      <c r="Z4980" s="141"/>
      <c r="AA4980" s="114"/>
      <c r="AB4980" s="114"/>
      <c r="AC4980" s="132"/>
      <c r="AD4980" s="141"/>
      <c r="AE4980" s="106"/>
      <c r="AF4980" s="106"/>
      <c r="AG4980" s="106"/>
      <c r="AH4980" s="141"/>
      <c r="AI4980" s="141"/>
      <c r="AJ4980" s="141"/>
      <c r="AK4980" s="141"/>
      <c r="AL4980" s="141"/>
      <c r="AM4980" s="141"/>
      <c r="AN4980" s="114"/>
      <c r="AO4980" s="114"/>
      <c r="AP4980" s="114"/>
      <c r="AQ4980" s="114"/>
      <c r="AR4980" s="114"/>
      <c r="AS4980" s="114"/>
    </row>
    <row r="4981" spans="1:46" s="190" customFormat="1" ht="15" customHeight="1" x14ac:dyDescent="0.2">
      <c r="A4981" s="104"/>
      <c r="B4981" s="104"/>
      <c r="C4981" s="104"/>
      <c r="D4981" s="219"/>
      <c r="E4981" s="104"/>
      <c r="F4981" s="256"/>
      <c r="G4981" s="257"/>
      <c r="H4981" s="258"/>
      <c r="I4981" s="259"/>
      <c r="J4981" s="906"/>
      <c r="K4981" s="108"/>
      <c r="L4981" s="104"/>
      <c r="M4981" s="104"/>
      <c r="N4981" s="120"/>
      <c r="O4981" s="105"/>
      <c r="P4981" s="105"/>
      <c r="Q4981" s="120"/>
      <c r="R4981" s="105"/>
      <c r="S4981" s="146"/>
      <c r="T4981" s="109"/>
      <c r="U4981" s="141"/>
      <c r="V4981" s="109"/>
      <c r="W4981" s="141"/>
      <c r="X4981" s="141"/>
      <c r="Y4981" s="141"/>
      <c r="Z4981" s="141"/>
      <c r="AA4981" s="114"/>
      <c r="AB4981" s="114"/>
      <c r="AC4981" s="132"/>
      <c r="AD4981" s="141"/>
      <c r="AE4981" s="106"/>
      <c r="AF4981" s="106"/>
      <c r="AG4981" s="106"/>
      <c r="AH4981" s="141"/>
      <c r="AI4981" s="141"/>
      <c r="AJ4981" s="141"/>
      <c r="AK4981" s="141"/>
      <c r="AL4981" s="141"/>
      <c r="AM4981" s="141"/>
      <c r="AN4981" s="114"/>
      <c r="AO4981" s="114"/>
      <c r="AP4981" s="114"/>
      <c r="AQ4981" s="114"/>
      <c r="AR4981" s="114"/>
      <c r="AS4981" s="114"/>
    </row>
    <row r="4982" spans="1:46" s="190" customFormat="1" ht="15" customHeight="1" x14ac:dyDescent="0.2">
      <c r="A4982" s="104"/>
      <c r="B4982" s="104"/>
      <c r="C4982" s="104"/>
      <c r="D4982" s="219"/>
      <c r="E4982" s="104"/>
      <c r="F4982" s="256"/>
      <c r="G4982" s="257"/>
      <c r="H4982" s="258"/>
      <c r="I4982" s="259"/>
      <c r="J4982" s="906"/>
      <c r="K4982" s="108"/>
      <c r="L4982" s="104"/>
      <c r="M4982" s="104"/>
      <c r="N4982" s="120"/>
      <c r="O4982" s="105"/>
      <c r="P4982" s="105"/>
      <c r="Q4982" s="120"/>
      <c r="R4982" s="105"/>
      <c r="S4982" s="146"/>
      <c r="T4982" s="109"/>
      <c r="U4982" s="141"/>
      <c r="V4982" s="109"/>
      <c r="W4982" s="141"/>
      <c r="X4982" s="141"/>
      <c r="Y4982" s="141"/>
      <c r="Z4982" s="141"/>
      <c r="AA4982" s="114"/>
      <c r="AB4982" s="114"/>
      <c r="AC4982" s="132"/>
      <c r="AD4982" s="141"/>
      <c r="AE4982" s="106"/>
      <c r="AF4982" s="106"/>
      <c r="AG4982" s="106"/>
      <c r="AH4982" s="141"/>
      <c r="AI4982" s="141"/>
      <c r="AJ4982" s="141"/>
      <c r="AK4982" s="141"/>
      <c r="AL4982" s="141"/>
      <c r="AM4982" s="141"/>
      <c r="AN4982" s="114"/>
      <c r="AO4982" s="114"/>
      <c r="AP4982" s="114"/>
      <c r="AQ4982" s="114"/>
      <c r="AR4982" s="114"/>
      <c r="AS4982" s="114"/>
    </row>
    <row r="4983" spans="1:46" s="190" customFormat="1" ht="15" customHeight="1" x14ac:dyDescent="0.2">
      <c r="A4983" s="104"/>
      <c r="B4983" s="104"/>
      <c r="C4983" s="104"/>
      <c r="D4983" s="219"/>
      <c r="E4983" s="104"/>
      <c r="F4983" s="256"/>
      <c r="G4983" s="257"/>
      <c r="H4983" s="258"/>
      <c r="I4983" s="259"/>
      <c r="J4983" s="906"/>
      <c r="K4983" s="108"/>
      <c r="L4983" s="104"/>
      <c r="M4983" s="104"/>
      <c r="N4983" s="120"/>
      <c r="O4983" s="105"/>
      <c r="P4983" s="105"/>
      <c r="Q4983" s="120"/>
      <c r="R4983" s="105"/>
      <c r="S4983" s="146"/>
      <c r="T4983" s="109"/>
      <c r="U4983" s="141"/>
      <c r="V4983" s="109"/>
      <c r="W4983" s="141"/>
      <c r="X4983" s="141"/>
      <c r="Y4983" s="141"/>
      <c r="Z4983" s="141"/>
      <c r="AA4983" s="114"/>
      <c r="AB4983" s="114"/>
      <c r="AC4983" s="132"/>
      <c r="AD4983" s="141"/>
      <c r="AE4983" s="106"/>
      <c r="AF4983" s="106"/>
      <c r="AG4983" s="106"/>
      <c r="AH4983" s="141"/>
      <c r="AI4983" s="141"/>
      <c r="AJ4983" s="141"/>
      <c r="AK4983" s="141"/>
      <c r="AL4983" s="141"/>
      <c r="AM4983" s="141"/>
      <c r="AN4983" s="114"/>
      <c r="AO4983" s="114"/>
      <c r="AP4983" s="114"/>
      <c r="AQ4983" s="114"/>
      <c r="AR4983" s="114"/>
      <c r="AS4983" s="114"/>
    </row>
    <row r="4984" spans="1:46" s="190" customFormat="1" ht="15" customHeight="1" x14ac:dyDescent="0.2">
      <c r="A4984" s="104"/>
      <c r="B4984" s="104"/>
      <c r="C4984" s="104"/>
      <c r="D4984" s="219"/>
      <c r="E4984" s="104"/>
      <c r="F4984" s="256"/>
      <c r="G4984" s="257"/>
      <c r="H4984" s="258"/>
      <c r="I4984" s="259"/>
      <c r="J4984" s="906"/>
      <c r="K4984" s="108"/>
      <c r="L4984" s="104"/>
      <c r="M4984" s="104"/>
      <c r="N4984" s="120"/>
      <c r="O4984" s="105"/>
      <c r="P4984" s="105"/>
      <c r="Q4984" s="120"/>
      <c r="R4984" s="105"/>
      <c r="S4984" s="146"/>
      <c r="T4984" s="109"/>
      <c r="U4984" s="141"/>
      <c r="V4984" s="109"/>
      <c r="W4984" s="141"/>
      <c r="X4984" s="141"/>
      <c r="Y4984" s="141"/>
      <c r="Z4984" s="141"/>
      <c r="AA4984" s="114"/>
      <c r="AB4984" s="114"/>
      <c r="AC4984" s="132"/>
      <c r="AD4984" s="141"/>
      <c r="AE4984" s="106"/>
      <c r="AF4984" s="106"/>
      <c r="AG4984" s="106"/>
      <c r="AH4984" s="141"/>
      <c r="AI4984" s="141"/>
      <c r="AJ4984" s="141"/>
      <c r="AK4984" s="141"/>
      <c r="AL4984" s="141"/>
      <c r="AM4984" s="141"/>
      <c r="AN4984" s="114"/>
      <c r="AO4984" s="114"/>
      <c r="AP4984" s="114"/>
      <c r="AQ4984" s="114"/>
      <c r="AR4984" s="114"/>
      <c r="AS4984" s="114"/>
    </row>
    <row r="4985" spans="1:46" s="190" customFormat="1" ht="15" customHeight="1" x14ac:dyDescent="0.2">
      <c r="A4985" s="104"/>
      <c r="B4985" s="104"/>
      <c r="C4985" s="104"/>
      <c r="D4985" s="219"/>
      <c r="E4985" s="104"/>
      <c r="F4985" s="256"/>
      <c r="G4985" s="257"/>
      <c r="H4985" s="258"/>
      <c r="I4985" s="259"/>
      <c r="J4985" s="906"/>
      <c r="K4985" s="108"/>
      <c r="L4985" s="104"/>
      <c r="M4985" s="104"/>
      <c r="N4985" s="120"/>
      <c r="O4985" s="105"/>
      <c r="P4985" s="105"/>
      <c r="Q4985" s="120"/>
      <c r="R4985" s="105"/>
      <c r="S4985" s="146"/>
      <c r="T4985" s="109"/>
      <c r="U4985" s="141"/>
      <c r="V4985" s="109"/>
      <c r="W4985" s="141"/>
      <c r="X4985" s="141"/>
      <c r="Y4985" s="141"/>
      <c r="Z4985" s="141"/>
      <c r="AA4985" s="114"/>
      <c r="AB4985" s="114"/>
      <c r="AC4985" s="132"/>
      <c r="AD4985" s="141"/>
      <c r="AE4985" s="106"/>
      <c r="AF4985" s="106"/>
      <c r="AG4985" s="106"/>
      <c r="AH4985" s="141"/>
      <c r="AI4985" s="141"/>
      <c r="AJ4985" s="141"/>
      <c r="AK4985" s="141"/>
      <c r="AL4985" s="141"/>
      <c r="AM4985" s="141"/>
      <c r="AN4985" s="114"/>
      <c r="AO4985" s="114"/>
      <c r="AP4985" s="114"/>
      <c r="AQ4985" s="114"/>
      <c r="AR4985" s="114"/>
      <c r="AS4985" s="114"/>
    </row>
    <row r="4986" spans="1:46" s="190" customFormat="1" ht="15" customHeight="1" x14ac:dyDescent="0.2">
      <c r="A4986" s="104"/>
      <c r="B4986" s="104"/>
      <c r="C4986" s="104"/>
      <c r="D4986" s="219"/>
      <c r="E4986" s="104"/>
      <c r="F4986" s="256"/>
      <c r="G4986" s="257"/>
      <c r="H4986" s="258"/>
      <c r="I4986" s="259"/>
      <c r="J4986" s="906"/>
      <c r="K4986" s="108"/>
      <c r="L4986" s="104"/>
      <c r="M4986" s="104"/>
      <c r="N4986" s="120"/>
      <c r="O4986" s="105"/>
      <c r="P4986" s="105"/>
      <c r="Q4986" s="120"/>
      <c r="R4986" s="105"/>
      <c r="S4986" s="146"/>
      <c r="T4986" s="109"/>
      <c r="U4986" s="141"/>
      <c r="V4986" s="109"/>
      <c r="W4986" s="141"/>
      <c r="X4986" s="141"/>
      <c r="Y4986" s="141"/>
      <c r="Z4986" s="141"/>
      <c r="AA4986" s="114"/>
      <c r="AB4986" s="114"/>
      <c r="AC4986" s="132"/>
      <c r="AD4986" s="141"/>
      <c r="AE4986" s="106"/>
      <c r="AF4986" s="106"/>
      <c r="AG4986" s="106"/>
      <c r="AH4986" s="141"/>
      <c r="AI4986" s="141"/>
      <c r="AJ4986" s="141"/>
      <c r="AK4986" s="141"/>
      <c r="AL4986" s="141"/>
      <c r="AM4986" s="141"/>
      <c r="AN4986" s="114"/>
      <c r="AO4986" s="114"/>
      <c r="AP4986" s="114"/>
      <c r="AQ4986" s="114"/>
      <c r="AR4986" s="114"/>
      <c r="AS4986" s="114"/>
    </row>
    <row r="4987" spans="1:46" s="190" customFormat="1" ht="15" customHeight="1" x14ac:dyDescent="0.2">
      <c r="A4987" s="104"/>
      <c r="B4987" s="104"/>
      <c r="C4987" s="104"/>
      <c r="D4987" s="219"/>
      <c r="E4987" s="104"/>
      <c r="F4987" s="256"/>
      <c r="G4987" s="257"/>
      <c r="H4987" s="258"/>
      <c r="I4987" s="259"/>
      <c r="J4987" s="906"/>
      <c r="K4987" s="108"/>
      <c r="L4987" s="104"/>
      <c r="M4987" s="104"/>
      <c r="N4987" s="120"/>
      <c r="O4987" s="105"/>
      <c r="P4987" s="105"/>
      <c r="Q4987" s="120"/>
      <c r="R4987" s="105"/>
      <c r="S4987" s="146"/>
      <c r="T4987" s="109"/>
      <c r="U4987" s="141"/>
      <c r="V4987" s="109"/>
      <c r="W4987" s="141"/>
      <c r="X4987" s="141"/>
      <c r="Y4987" s="141"/>
      <c r="Z4987" s="141"/>
      <c r="AA4987" s="114"/>
      <c r="AB4987" s="114"/>
      <c r="AC4987" s="132"/>
      <c r="AD4987" s="141"/>
      <c r="AE4987" s="106"/>
      <c r="AF4987" s="106"/>
      <c r="AG4987" s="106"/>
      <c r="AH4987" s="141"/>
      <c r="AI4987" s="141"/>
      <c r="AJ4987" s="141"/>
      <c r="AK4987" s="141"/>
      <c r="AL4987" s="141"/>
      <c r="AM4987" s="141"/>
      <c r="AN4987" s="114"/>
      <c r="AO4987" s="114"/>
      <c r="AP4987" s="114"/>
      <c r="AQ4987" s="114"/>
      <c r="AR4987" s="114"/>
      <c r="AS4987" s="114"/>
    </row>
    <row r="4988" spans="1:46" s="190" customFormat="1" ht="15" customHeight="1" x14ac:dyDescent="0.2">
      <c r="A4988" s="104"/>
      <c r="B4988" s="104"/>
      <c r="C4988" s="104"/>
      <c r="D4988" s="219"/>
      <c r="E4988" s="104"/>
      <c r="F4988" s="256"/>
      <c r="G4988" s="257"/>
      <c r="H4988" s="258"/>
      <c r="I4988" s="259"/>
      <c r="J4988" s="906"/>
      <c r="K4988" s="108"/>
      <c r="L4988" s="104"/>
      <c r="M4988" s="104"/>
      <c r="N4988" s="120"/>
      <c r="O4988" s="105"/>
      <c r="P4988" s="105"/>
      <c r="Q4988" s="120"/>
      <c r="R4988" s="105"/>
      <c r="S4988" s="146"/>
      <c r="T4988" s="109"/>
      <c r="U4988" s="141"/>
      <c r="V4988" s="109"/>
      <c r="W4988" s="141"/>
      <c r="X4988" s="141"/>
      <c r="Y4988" s="141"/>
      <c r="Z4988" s="141"/>
      <c r="AA4988" s="114"/>
      <c r="AB4988" s="114"/>
      <c r="AC4988" s="132"/>
      <c r="AD4988" s="141"/>
      <c r="AE4988" s="106"/>
      <c r="AF4988" s="106"/>
      <c r="AG4988" s="106"/>
      <c r="AH4988" s="141"/>
      <c r="AI4988" s="141"/>
      <c r="AJ4988" s="141"/>
      <c r="AK4988" s="141"/>
      <c r="AL4988" s="141"/>
      <c r="AM4988" s="141"/>
      <c r="AN4988" s="114"/>
      <c r="AO4988" s="114"/>
      <c r="AP4988" s="114"/>
      <c r="AQ4988" s="114"/>
      <c r="AR4988" s="114"/>
      <c r="AS4988" s="114"/>
    </row>
    <row r="4989" spans="1:46" s="190" customFormat="1" ht="15" customHeight="1" x14ac:dyDescent="0.2">
      <c r="A4989" s="104"/>
      <c r="B4989" s="104"/>
      <c r="C4989" s="104"/>
      <c r="D4989" s="219"/>
      <c r="E4989" s="104"/>
      <c r="F4989" s="256"/>
      <c r="G4989" s="257"/>
      <c r="H4989" s="258"/>
      <c r="I4989" s="259"/>
      <c r="J4989" s="906"/>
      <c r="K4989" s="108"/>
      <c r="L4989" s="104"/>
      <c r="M4989" s="104"/>
      <c r="N4989" s="120"/>
      <c r="O4989" s="105"/>
      <c r="P4989" s="105"/>
      <c r="Q4989" s="120"/>
      <c r="R4989" s="105"/>
      <c r="S4989" s="146"/>
      <c r="T4989" s="109"/>
      <c r="U4989" s="141"/>
      <c r="V4989" s="109"/>
      <c r="W4989" s="141"/>
      <c r="X4989" s="141"/>
      <c r="Y4989" s="141"/>
      <c r="Z4989" s="141"/>
      <c r="AA4989" s="114"/>
      <c r="AB4989" s="114"/>
      <c r="AC4989" s="132"/>
      <c r="AD4989" s="141"/>
      <c r="AE4989" s="106"/>
      <c r="AF4989" s="106"/>
      <c r="AG4989" s="106"/>
      <c r="AH4989" s="141"/>
      <c r="AI4989" s="141"/>
      <c r="AJ4989" s="141"/>
      <c r="AK4989" s="141"/>
      <c r="AL4989" s="141"/>
      <c r="AM4989" s="141"/>
      <c r="AN4989" s="114"/>
      <c r="AO4989" s="114"/>
      <c r="AP4989" s="114"/>
      <c r="AQ4989" s="114"/>
      <c r="AR4989" s="114"/>
      <c r="AS4989" s="114"/>
    </row>
    <row r="4990" spans="1:46" s="190" customFormat="1" ht="15" customHeight="1" x14ac:dyDescent="0.2">
      <c r="A4990" s="104"/>
      <c r="B4990" s="104"/>
      <c r="C4990" s="104"/>
      <c r="D4990" s="219"/>
      <c r="E4990" s="104"/>
      <c r="F4990" s="256"/>
      <c r="G4990" s="257"/>
      <c r="H4990" s="258"/>
      <c r="I4990" s="259"/>
      <c r="J4990" s="906"/>
      <c r="K4990" s="108"/>
      <c r="L4990" s="104"/>
      <c r="M4990" s="104"/>
      <c r="N4990" s="120"/>
      <c r="O4990" s="105"/>
      <c r="P4990" s="105"/>
      <c r="Q4990" s="120"/>
      <c r="R4990" s="105"/>
      <c r="S4990" s="146"/>
      <c r="T4990" s="109"/>
      <c r="U4990" s="141"/>
      <c r="V4990" s="109"/>
      <c r="W4990" s="141"/>
      <c r="X4990" s="141"/>
      <c r="Y4990" s="141"/>
      <c r="Z4990" s="141"/>
      <c r="AA4990" s="114"/>
      <c r="AB4990" s="114"/>
      <c r="AC4990" s="132"/>
      <c r="AD4990" s="141"/>
      <c r="AE4990" s="106"/>
      <c r="AF4990" s="106"/>
      <c r="AG4990" s="106"/>
      <c r="AH4990" s="141"/>
      <c r="AI4990" s="141"/>
      <c r="AJ4990" s="141"/>
      <c r="AK4990" s="141"/>
      <c r="AL4990" s="141"/>
      <c r="AM4990" s="141"/>
      <c r="AN4990" s="114"/>
      <c r="AO4990" s="114"/>
      <c r="AP4990" s="114"/>
      <c r="AQ4990" s="114"/>
      <c r="AR4990" s="114"/>
      <c r="AS4990" s="114"/>
    </row>
    <row r="4991" spans="1:46" s="237" customFormat="1" ht="15" customHeight="1" x14ac:dyDescent="0.2">
      <c r="A4991" s="104"/>
      <c r="B4991" s="104"/>
      <c r="C4991" s="104"/>
      <c r="D4991" s="104"/>
      <c r="E4991" s="104"/>
      <c r="F4991" s="256"/>
      <c r="G4991" s="256"/>
      <c r="H4991" s="258"/>
      <c r="I4991" s="259"/>
      <c r="J4991" s="906"/>
      <c r="K4991" s="104"/>
      <c r="L4991" s="104"/>
      <c r="M4991" s="104"/>
      <c r="N4991" s="120"/>
      <c r="O4991" s="105"/>
      <c r="P4991" s="105"/>
      <c r="Q4991" s="120"/>
      <c r="R4991" s="105"/>
      <c r="S4991" s="146"/>
      <c r="T4991" s="109"/>
      <c r="U4991" s="141"/>
      <c r="V4991" s="109"/>
      <c r="W4991" s="141"/>
      <c r="X4991" s="141"/>
      <c r="Y4991" s="141"/>
      <c r="Z4991" s="141"/>
      <c r="AA4991" s="114"/>
      <c r="AB4991" s="114"/>
      <c r="AC4991" s="132"/>
      <c r="AD4991" s="141"/>
      <c r="AE4991" s="141"/>
      <c r="AF4991" s="141"/>
      <c r="AG4991" s="141"/>
      <c r="AH4991" s="141"/>
      <c r="AI4991" s="141"/>
      <c r="AJ4991" s="141"/>
      <c r="AK4991" s="141"/>
      <c r="AL4991" s="141"/>
      <c r="AM4991" s="141"/>
      <c r="AN4991" s="114"/>
      <c r="AO4991" s="114"/>
      <c r="AP4991" s="114"/>
      <c r="AQ4991" s="114"/>
      <c r="AR4991" s="114"/>
      <c r="AS4991" s="114"/>
      <c r="AT4991" s="239"/>
    </row>
    <row r="4992" spans="1:46" s="166" customFormat="1" ht="11.25" x14ac:dyDescent="0.15">
      <c r="A4992" s="192"/>
      <c r="B4992" s="193"/>
      <c r="C4992" s="193"/>
      <c r="D4992" s="193"/>
      <c r="E4992" s="193"/>
      <c r="F4992" s="276"/>
      <c r="G4992" s="276"/>
      <c r="H4992" s="193"/>
      <c r="I4992" s="194"/>
      <c r="J4992" s="907"/>
      <c r="K4992" s="195"/>
      <c r="L4992" s="195"/>
      <c r="M4992" s="195"/>
      <c r="N4992" s="196"/>
      <c r="O4992" s="197"/>
      <c r="P4992" s="197"/>
      <c r="Q4992" s="197"/>
      <c r="R4992" s="197"/>
      <c r="S4992" s="198"/>
      <c r="T4992" s="195"/>
      <c r="U4992" s="197"/>
      <c r="V4992" s="197"/>
      <c r="W4992" s="197"/>
      <c r="X4992" s="197"/>
      <c r="Y4992" s="197"/>
      <c r="Z4992" s="197"/>
      <c r="AA4992" s="197"/>
      <c r="AB4992" s="197"/>
      <c r="AC4992" s="197"/>
      <c r="AD4992" s="197"/>
      <c r="AE4992" s="197"/>
      <c r="AF4992" s="197"/>
      <c r="AG4992" s="197"/>
      <c r="AH4992" s="197"/>
      <c r="AI4992" s="197"/>
      <c r="AJ4992" s="197"/>
      <c r="AK4992" s="197"/>
      <c r="AL4992" s="197"/>
      <c r="AM4992" s="197"/>
      <c r="AN4992" s="197"/>
      <c r="AO4992" s="197"/>
      <c r="AP4992" s="197"/>
      <c r="AQ4992" s="197"/>
      <c r="AR4992" s="197"/>
      <c r="AS4992" s="197"/>
    </row>
    <row r="4993" spans="1:45" s="166" customFormat="1" ht="11.25" x14ac:dyDescent="0.15">
      <c r="A4993" s="199"/>
      <c r="B4993" s="199"/>
      <c r="C4993" s="199"/>
      <c r="D4993" s="199"/>
      <c r="E4993" s="199"/>
      <c r="F4993" s="933"/>
      <c r="G4993" s="933"/>
      <c r="H4993" s="201"/>
      <c r="I4993" s="217">
        <f>SUBTOTAL(2,I9:I4887)</f>
        <v>2561</v>
      </c>
      <c r="J4993" s="908"/>
      <c r="K4993" s="200"/>
      <c r="L4993" s="201"/>
      <c r="M4993" s="940" t="s">
        <v>11</v>
      </c>
      <c r="N4993" s="940"/>
      <c r="O4993" s="940"/>
      <c r="P4993" s="940"/>
      <c r="Q4993" s="940"/>
      <c r="R4993" s="940"/>
      <c r="S4993" s="940"/>
      <c r="T4993" s="940"/>
      <c r="U4993" s="218">
        <f t="shared" ref="U4993:AO4993" si="161">SUBTOTAL(9,U9:U4992)</f>
        <v>205804503036.54517</v>
      </c>
      <c r="V4993" s="218"/>
      <c r="W4993" s="218"/>
      <c r="X4993" s="218"/>
      <c r="Y4993" s="218"/>
      <c r="Z4993" s="218"/>
      <c r="AA4993" s="218">
        <f t="shared" si="161"/>
        <v>55229424005.100006</v>
      </c>
      <c r="AB4993" s="218">
        <f t="shared" si="161"/>
        <v>560707366</v>
      </c>
      <c r="AC4993" s="218">
        <f t="shared" si="161"/>
        <v>471296455</v>
      </c>
      <c r="AD4993" s="218">
        <f t="shared" si="161"/>
        <v>1638833279</v>
      </c>
      <c r="AE4993" s="218">
        <f t="shared" si="161"/>
        <v>774846339</v>
      </c>
      <c r="AF4993" s="218">
        <f t="shared" si="161"/>
        <v>555305553</v>
      </c>
      <c r="AG4993" s="218">
        <f t="shared" si="161"/>
        <v>570818423</v>
      </c>
      <c r="AH4993" s="218">
        <f t="shared" si="161"/>
        <v>0</v>
      </c>
      <c r="AI4993" s="218">
        <f t="shared" si="161"/>
        <v>0</v>
      </c>
      <c r="AJ4993" s="218">
        <f t="shared" si="161"/>
        <v>0</v>
      </c>
      <c r="AK4993" s="218">
        <f t="shared" si="161"/>
        <v>0</v>
      </c>
      <c r="AL4993" s="218">
        <f t="shared" si="161"/>
        <v>0</v>
      </c>
      <c r="AM4993" s="218">
        <f t="shared" si="161"/>
        <v>0</v>
      </c>
      <c r="AN4993" s="218">
        <f t="shared" si="161"/>
        <v>59801231420.100006</v>
      </c>
      <c r="AO4993" s="218">
        <f t="shared" si="161"/>
        <v>146337287283.04504</v>
      </c>
      <c r="AP4993" s="218"/>
      <c r="AQ4993" s="218"/>
      <c r="AR4993" s="218"/>
      <c r="AS4993" s="218"/>
    </row>
    <row r="4994" spans="1:45" s="166" customFormat="1" ht="12" thickBot="1" x14ac:dyDescent="0.2">
      <c r="A4994" s="203"/>
      <c r="B4994" s="204"/>
      <c r="C4994" s="204"/>
      <c r="D4994" s="204"/>
      <c r="E4994" s="204"/>
      <c r="F4994" s="277"/>
      <c r="G4994" s="277"/>
      <c r="H4994" s="206"/>
      <c r="I4994" s="205"/>
      <c r="J4994" s="909"/>
      <c r="K4994" s="206"/>
      <c r="L4994" s="206"/>
      <c r="M4994" s="206"/>
      <c r="N4994" s="206"/>
      <c r="O4994" s="207"/>
      <c r="P4994" s="207"/>
      <c r="Q4994" s="207"/>
      <c r="R4994" s="207"/>
      <c r="S4994" s="208"/>
      <c r="T4994" s="206"/>
      <c r="U4994" s="209"/>
      <c r="V4994" s="209"/>
      <c r="W4994" s="209"/>
      <c r="X4994" s="209"/>
      <c r="Y4994" s="209"/>
      <c r="Z4994" s="209"/>
      <c r="AA4994" s="209"/>
      <c r="AB4994" s="209"/>
      <c r="AC4994" s="209"/>
      <c r="AD4994" s="209"/>
      <c r="AE4994" s="209"/>
      <c r="AF4994" s="209"/>
      <c r="AG4994" s="209"/>
      <c r="AH4994" s="209"/>
      <c r="AI4994" s="209"/>
      <c r="AJ4994" s="209"/>
      <c r="AK4994" s="209"/>
      <c r="AL4994" s="209"/>
      <c r="AM4994" s="209"/>
      <c r="AN4994" s="209"/>
      <c r="AO4994" s="210"/>
      <c r="AP4994" s="210"/>
      <c r="AQ4994" s="210"/>
      <c r="AR4994" s="210"/>
      <c r="AS4994" s="211"/>
    </row>
    <row r="4998" spans="1:45" x14ac:dyDescent="0.2">
      <c r="M4998" s="11"/>
    </row>
    <row r="4999" spans="1:45" x14ac:dyDescent="0.2">
      <c r="I4999" s="7" t="s">
        <v>10138</v>
      </c>
    </row>
    <row r="5113" ht="5.25" customHeight="1" x14ac:dyDescent="0.2"/>
  </sheetData>
  <sheetProtection formatCells="0" formatColumns="0" formatRows="0" insertColumns="0" insertRows="0" insertHyperlinks="0" deleteColumns="0" deleteRows="0" sort="0" autoFilter="0" pivotTables="0"/>
  <customSheetViews>
    <customSheetView guid="{070545E0-68FE-4F8E-AA2C-EE377557D161}" scale="80" showPageBreaks="1" showGridLines="0" printArea="1" filter="1" showAutoFilter="1" hiddenColumns="1" view="pageBreakPreview" topLeftCell="F1">
      <pane ySplit="94" topLeftCell="A1097" activePane="bottomLeft"/>
      <selection pane="bottomLeft" activeCell="AD1110" sqref="AD1110"/>
      <rowBreaks count="11" manualBreakCount="11">
        <brk id="239" max="16383" man="1"/>
        <brk id="420" max="16383" man="1"/>
        <brk id="489" max="16383" man="1"/>
        <brk id="4285" max="16383" man="1"/>
        <brk id="4297" max="16383" man="1"/>
        <brk id="4362" max="16383" man="1"/>
        <brk id="7059" max="16383" man="1"/>
        <brk id="8366" max="30" man="1"/>
        <brk id="8470" max="30" man="1"/>
        <brk id="8668" max="30" man="1"/>
        <brk id="8742" max="30" man="1"/>
      </rowBreaks>
      <pageMargins left="0" right="0" top="0.15748031496062992" bottom="0.35433070866141736" header="0.15748031496062992" footer="0.15748031496062992"/>
      <pageSetup paperSize="9" scale="60" fitToHeight="25" orientation="portrait" r:id="rId1"/>
      <headerFooter alignWithMargins="0">
        <oddFooter>&amp;RLembar &amp;P dari &amp;N</oddFooter>
      </headerFooter>
      <autoFilter ref="A8:AK4887">
        <filterColumn colId="5">
          <filters>
            <filter val="CABANG GARUT"/>
            <filter val="GARUT"/>
          </filters>
        </filterColumn>
      </autoFilter>
    </customSheetView>
    <customSheetView guid="{E808FA69-BC82-4022-A6CA-568A9360E355}" scale="85" showPageBreaks="1" showGridLines="0" printArea="1" filter="1" showAutoFilter="1" hiddenColumns="1" topLeftCell="F1">
      <selection activeCell="L4903" sqref="L4903"/>
      <rowBreaks count="6" manualBreakCount="6">
        <brk id="239" max="16383" man="1"/>
        <brk id="420" max="16383" man="1"/>
        <brk id="489" max="16383" man="1"/>
        <brk id="4285" max="16383" man="1"/>
        <brk id="4297" max="16383" man="1"/>
        <brk id="4362" max="16383" man="1"/>
      </rowBreaks>
      <pageMargins left="0" right="0" top="0.15748031496062992" bottom="0.35433070866141736" header="0.15748031496062992" footer="0.15748031496062992"/>
      <pageSetup paperSize="9" fitToHeight="25" orientation="portrait" r:id="rId2"/>
      <headerFooter alignWithMargins="0">
        <oddFooter>&amp;RLembar &amp;P dari &amp;N</oddFooter>
      </headerFooter>
      <autoFilter ref="A8:AF4887">
        <filterColumn colId="6">
          <filters>
            <filter val="Cililin"/>
          </filters>
        </filterColumn>
        <filterColumn colId="9">
          <filters>
            <filter val="SUHERMAN"/>
          </filters>
        </filterColumn>
        <sortState ref="A10:AF4887">
          <sortCondition ref="D8:D7534"/>
        </sortState>
      </autoFilter>
    </customSheetView>
    <customSheetView guid="{47E97DAE-5021-4286-89E1-7136B814B30D}" scale="85" showGridLines="0" showAutoFilter="1" hiddenColumns="1" topLeftCell="G835">
      <selection activeCell="K838" sqref="K838"/>
      <rowBreaks count="6" manualBreakCount="6">
        <brk id="239" max="16383" man="1"/>
        <brk id="420" max="16383" man="1"/>
        <brk id="489" max="16383" man="1"/>
        <brk id="4285" max="16383" man="1"/>
        <brk id="4297" max="16383" man="1"/>
        <brk id="4362" max="16383" man="1"/>
      </rowBreaks>
      <pageMargins left="0" right="0" top="0.15748031496062992" bottom="0.35433070866141736" header="0.15748031496062992" footer="0.15748031496062992"/>
      <pageSetup paperSize="9" fitToHeight="25" orientation="portrait" r:id="rId3"/>
      <headerFooter alignWithMargins="0">
        <oddFooter>&amp;RLembar &amp;P dari &amp;N</oddFooter>
      </headerFooter>
      <autoFilter ref="A8:AF4888">
        <sortState ref="A10:AF4888">
          <sortCondition ref="D8:D7534"/>
        </sortState>
      </autoFilter>
    </customSheetView>
    <customSheetView guid="{A8F47327-6AA2-4E70-AA1C-A9D7B2F12328}" scale="85" showPageBreaks="1" showGridLines="0" printArea="1" showAutoFilter="1" hiddenColumns="1" topLeftCell="A2613">
      <selection activeCell="F2625" sqref="F2625"/>
      <rowBreaks count="9" manualBreakCount="9">
        <brk id="239" max="16383" man="1"/>
        <brk id="420" max="16383" man="1"/>
        <brk id="489" max="16383" man="1"/>
        <brk id="4285" max="16383" man="1"/>
        <brk id="4297" max="16383" man="1"/>
        <brk id="4362" max="16383" man="1"/>
        <brk id="7059" max="16383" man="1"/>
        <brk id="8668" max="30" man="1"/>
        <brk id="8742" max="30" man="1"/>
      </rowBreaks>
      <pageMargins left="0" right="0" top="0.15748031496062992" bottom="0.35433070866141736" header="0.15748031496062992" footer="0.15748031496062992"/>
      <pageSetup paperSize="9" fitToHeight="25" orientation="portrait" r:id="rId4"/>
      <headerFooter alignWithMargins="0">
        <oddFooter>&amp;RLembar &amp;P dari &amp;N</oddFooter>
      </headerFooter>
      <autoFilter ref="A8:AF4888"/>
    </customSheetView>
    <customSheetView guid="{911155BC-3EE4-415A-A701-B8821EE06DFE}" scale="68" showPageBreaks="1" showGridLines="0" printArea="1" showAutoFilter="1" hiddenColumns="1" topLeftCell="G4543">
      <selection activeCell="R4565" sqref="R4565"/>
      <rowBreaks count="9" manualBreakCount="9">
        <brk id="240" max="16383" man="1"/>
        <brk id="421" max="16383" man="1"/>
        <brk id="490" max="16383" man="1"/>
        <brk id="4286" max="16383" man="1"/>
        <brk id="4298" max="16383" man="1"/>
        <brk id="4363" max="16383" man="1"/>
        <brk id="7060" max="16383" man="1"/>
        <brk id="8669" max="30" man="1"/>
        <brk id="8743" max="30" man="1"/>
      </rowBreaks>
      <pageMargins left="0" right="0" top="0.15748031496062992" bottom="0.35433070866141736" header="0.15748031496062992" footer="0.15748031496062992"/>
      <pageSetup paperSize="9" fitToHeight="25" orientation="portrait" r:id="rId5"/>
      <headerFooter alignWithMargins="0">
        <oddFooter>&amp;RLembar &amp;P dari &amp;N</oddFooter>
      </headerFooter>
      <autoFilter ref="A8:AF10223"/>
    </customSheetView>
    <customSheetView guid="{AB40ECC8-696D-4111-AAEE-81F763F888B1}" scale="68" showPageBreaks="1" showGridLines="0" printArea="1" showAutoFilter="1" hiddenColumns="1" topLeftCell="F9522">
      <selection activeCell="R9543" sqref="R9543"/>
      <rowBreaks count="9" manualBreakCount="9">
        <brk id="240" max="16383" man="1"/>
        <brk id="421" max="16383" man="1"/>
        <brk id="490" max="16383" man="1"/>
        <brk id="4286" max="16383" man="1"/>
        <brk id="4298" max="16383" man="1"/>
        <brk id="4363" max="16383" man="1"/>
        <brk id="7060" max="16383" man="1"/>
        <brk id="8669" max="30" man="1"/>
        <brk id="8743" max="30" man="1"/>
      </rowBreaks>
      <pageMargins left="0" right="0" top="0.15748031496062992" bottom="0.35433070866141736" header="0.15748031496062992" footer="0.15748031496062992"/>
      <pageSetup paperSize="9" fitToHeight="25" orientation="portrait" r:id="rId6"/>
      <headerFooter alignWithMargins="0">
        <oddFooter>&amp;RLembar &amp;P dari &amp;N</oddFooter>
      </headerFooter>
      <autoFilter ref="A8:AF10223"/>
    </customSheetView>
    <customSheetView guid="{1E53D2F3-E010-4603-9030-5C0D4B5DED57}" showPageBreaks="1" showGridLines="0" printArea="1" showAutoFilter="1" hiddenColumns="1" topLeftCell="F1">
      <pane ySplit="7" topLeftCell="A810" activePane="bottomLeft" state="frozen"/>
      <selection pane="bottomLeft" activeCell="J814" sqref="J814"/>
      <rowBreaks count="9" manualBreakCount="9">
        <brk id="239" max="16383" man="1"/>
        <brk id="420" max="16383" man="1"/>
        <brk id="489" max="16383" man="1"/>
        <brk id="4285" max="16383" man="1"/>
        <brk id="4297" max="16383" man="1"/>
        <brk id="4362" max="16383" man="1"/>
        <brk id="7059" max="16383" man="1"/>
        <brk id="8668" max="30" man="1"/>
        <brk id="8742" max="30" man="1"/>
      </rowBreaks>
      <pageMargins left="0" right="0" top="0.15748031496062992" bottom="0.35433070866141736" header="0.15748031496062992" footer="0.15748031496062992"/>
      <pageSetup paperSize="9" fitToHeight="25" orientation="portrait" verticalDpi="0" r:id="rId7"/>
      <headerFooter alignWithMargins="0">
        <oddFooter>&amp;RLembar &amp;P dari &amp;N</oddFooter>
      </headerFooter>
      <autoFilter ref="A7:AF10037"/>
    </customSheetView>
    <customSheetView guid="{8A3B0B15-BFCE-4F65-A132-1E3ACADBC11B}" showPageBreaks="1" showGridLines="0" printArea="1" filter="1" showAutoFilter="1" hiddenColumns="1" view="pageBreakPreview" topLeftCell="A9948">
      <selection activeCell="G9965" sqref="G9965"/>
      <rowBreaks count="9" manualBreakCount="9">
        <brk id="239" max="16383" man="1"/>
        <brk id="420" max="16383" man="1"/>
        <brk id="489" max="16383" man="1"/>
        <brk id="4285" max="16383" man="1"/>
        <brk id="4297" max="16383" man="1"/>
        <brk id="4362" max="16383" man="1"/>
        <brk id="7059" max="16383" man="1"/>
        <brk id="8668" max="30" man="1"/>
        <brk id="8742" max="30" man="1"/>
      </rowBreaks>
      <pageMargins left="0" right="0" top="0.15748031496062992" bottom="0.35433070866141736" header="0.15748031496062992" footer="0.15748031496062992"/>
      <pageSetup paperSize="9" scale="60" fitToHeight="25" orientation="portrait" r:id="rId8"/>
      <headerFooter alignWithMargins="0">
        <oddFooter>&amp;RLembar &amp;P dari &amp;N</oddFooter>
      </headerFooter>
      <autoFilter ref="A7:AF10037">
        <filterColumn colId="2">
          <filters>
            <filter val="#N/A"/>
          </filters>
        </filterColumn>
        <sortState ref="A1234:AF10029">
          <sortCondition ref="B7:B10037"/>
        </sortState>
      </autoFilter>
    </customSheetView>
    <customSheetView guid="{B0CF8D91-8195-459F-8ED0-BA89C57CB441}" scale="90" showPageBreaks="1" showGridLines="0" printArea="1" filter="1" showAutoFilter="1" hiddenColumns="1" view="pageBreakPreview" topLeftCell="F1">
      <selection activeCell="L1337" sqref="L1337"/>
      <rowBreaks count="9" manualBreakCount="9">
        <brk id="239" max="16383" man="1"/>
        <brk id="420" max="16383" man="1"/>
        <brk id="489" max="16383" man="1"/>
        <brk id="4285" max="16383" man="1"/>
        <brk id="4297" max="16383" man="1"/>
        <brk id="4362" max="16383" man="1"/>
        <brk id="7059" max="16383" man="1"/>
        <brk id="8668" max="30" man="1"/>
        <brk id="8742" max="30" man="1"/>
      </rowBreaks>
      <pageMargins left="0" right="0" top="0.15748031496062992" bottom="0.35433070866141736" header="0.15748031496062992" footer="0.15748031496062992"/>
      <pageSetup paperSize="9" scale="60" fitToHeight="25" orientation="portrait" r:id="rId9"/>
      <headerFooter alignWithMargins="0">
        <oddFooter>&amp;RLembar &amp;P dari &amp;N</oddFooter>
      </headerFooter>
      <autoFilter ref="A7:AF9832">
        <filterColumn colId="9">
          <filters>
            <filter val="MUHAMAD HAMDANI"/>
          </filters>
        </filterColumn>
      </autoFilter>
    </customSheetView>
    <customSheetView guid="{4B113881-C8AB-482E-8283-CA3E4AA575B2}" scale="85" showPageBreaks="1" showGridLines="0" filter="1" showAutoFilter="1" view="pageBreakPreview">
      <pane xSplit="5" ySplit="2064" topLeftCell="P8197" activePane="bottomRight" state="frozenSplit"/>
      <selection pane="bottomRight" activeCell="Y8213" sqref="Y8213"/>
      <rowBreaks count="7" manualBreakCount="7">
        <brk id="355" max="16383" man="1"/>
        <brk id="464" max="16383" man="1"/>
        <brk id="543" max="16383" man="1"/>
        <brk id="4695" max="16383" man="1"/>
        <brk id="4709" max="16383" man="1"/>
        <brk id="4777" max="16383" man="1"/>
        <brk id="7662" max="16383" man="1"/>
      </rowBreaks>
      <colBreaks count="1" manualBreakCount="1">
        <brk id="15" max="1048575" man="1"/>
      </colBreaks>
      <pageMargins left="0" right="0" top="0.15748031496062992" bottom="0.35433070866141736" header="0.15748031496062992" footer="0.15748031496062992"/>
      <pageSetup paperSize="9" scale="57" fitToHeight="25" orientation="landscape" r:id="rId10"/>
      <headerFooter alignWithMargins="0">
        <oddFooter>&amp;RLembar &amp;P dari &amp;N</oddFooter>
      </headerFooter>
      <autoFilter ref="A7:AE9765">
        <filterColumn colId="5">
          <filters>
            <filter val="CIREBON"/>
            <filter val="INDRAMAYU"/>
            <filter val="KANCA CIREBON"/>
            <filter val="KANCA INDRAMAYU"/>
            <filter val="KANCA KUNINGAN"/>
            <filter val="KANCA MAJALENGKA"/>
            <filter val="KANCA Sumber"/>
            <filter val="Kuningan"/>
            <filter val="MAJALENGKA"/>
          </filters>
        </filterColumn>
      </autoFilter>
    </customSheetView>
    <customSheetView guid="{E742ADBD-5585-468F-B113-BCE283DD3AC9}" scale="85" showPageBreaks="1" showGridLines="0" printArea="1" showAutoFilter="1" hiddenColumns="1" view="pageBreakPreview" topLeftCell="F2527">
      <selection activeCell="G2576" sqref="G2576"/>
      <rowBreaks count="9" manualBreakCount="9">
        <brk id="239" max="16383" man="1"/>
        <brk id="420" max="16383" man="1"/>
        <brk id="489" max="16383" man="1"/>
        <brk id="4285" max="16383" man="1"/>
        <brk id="4297" max="16383" man="1"/>
        <brk id="4362" max="16383" man="1"/>
        <brk id="7059" max="16383" man="1"/>
        <brk id="8668" max="30" man="1"/>
        <brk id="8742" max="30" man="1"/>
      </rowBreaks>
      <pageMargins left="0" right="0" top="0.15748031496062992" bottom="0.35433070866141736" header="0.15748031496062992" footer="0.15748031496062992"/>
      <pageSetup paperSize="9" scale="60" fitToHeight="25" orientation="portrait" r:id="rId11"/>
      <headerFooter alignWithMargins="0">
        <oddFooter>&amp;RLembar &amp;P dari &amp;N</oddFooter>
      </headerFooter>
      <autoFilter ref="F7:AE9613"/>
    </customSheetView>
    <customSheetView guid="{0F0368AB-2262-4AC3-ACB1-7193E26E404F}" scale="85" showPageBreaks="1" showGridLines="0" hiddenColumns="1" view="pageBreakPreview">
      <pane xSplit="5" ySplit="10" topLeftCell="K185" activePane="bottomRight" state="frozenSplit"/>
      <selection pane="bottomRight" activeCell="O7" sqref="O7"/>
      <rowBreaks count="7" manualBreakCount="7">
        <brk id="355" max="16383" man="1"/>
        <brk id="464" max="16383" man="1"/>
        <brk id="543" max="16383" man="1"/>
        <brk id="4695" max="16383" man="1"/>
        <brk id="4709" max="16383" man="1"/>
        <brk id="4777" max="16383" man="1"/>
        <brk id="7662" max="16383" man="1"/>
      </rowBreaks>
      <colBreaks count="1" manualBreakCount="1">
        <brk id="16" max="1048575" man="1"/>
      </colBreaks>
      <pageMargins left="0" right="0" top="0.15748031496062992" bottom="0.35433070866141736" header="0.15748031496062992" footer="0.15748031496062992"/>
      <pageSetup paperSize="9" scale="57" fitToHeight="25" orientation="landscape" r:id="rId12"/>
      <headerFooter alignWithMargins="0">
        <oddFooter>&amp;RLembar &amp;P dari &amp;N</oddFooter>
      </headerFooter>
    </customSheetView>
    <customSheetView guid="{145FEF33-4068-46CD-BA08-C5D8A7973E3A}" scale="70" showPageBreaks="1" showGridLines="0" showAutoFilter="1" hiddenColumns="1" view="pageBreakPreview">
      <pane xSplit="5" ySplit="10" topLeftCell="N3281" activePane="bottomRight" state="frozenSplit"/>
      <selection pane="bottomRight" activeCell="D3284" sqref="D3284"/>
      <rowBreaks count="7" manualBreakCount="7">
        <brk id="355" max="16383" man="1"/>
        <brk id="464" max="16383" man="1"/>
        <brk id="543" max="16383" man="1"/>
        <brk id="4695" max="16383" man="1"/>
        <brk id="4709" max="16383" man="1"/>
        <brk id="4777" max="16383" man="1"/>
        <brk id="7662" max="16383" man="1"/>
      </rowBreaks>
      <colBreaks count="1" manualBreakCount="1">
        <brk id="15" max="1048575" man="1"/>
      </colBreaks>
      <pageMargins left="0" right="0" top="0.15748031496062992" bottom="0.35433070866141736" header="0.15748031496062992" footer="0.15748031496062992"/>
      <pageSetup paperSize="9" scale="57" fitToHeight="25" orientation="landscape" r:id="rId13"/>
      <headerFooter alignWithMargins="0">
        <oddFooter>&amp;RLembar &amp;P dari &amp;N</oddFooter>
      </headerFooter>
      <autoFilter ref="A11:IV12"/>
    </customSheetView>
    <customSheetView guid="{0C033AAF-A940-496B-BA01-0A3768D2001D}" scale="90" showPageBreaks="1" showGridLines="0" printArea="1" showAutoFilter="1" hiddenColumns="1" view="pageBreakPreview" topLeftCell="F9166">
      <selection activeCell="L9186" sqref="L9186"/>
      <rowBreaks count="9" manualBreakCount="9">
        <brk id="239" max="16383" man="1"/>
        <brk id="420" max="16383" man="1"/>
        <brk id="489" max="16383" man="1"/>
        <brk id="4285" max="16383" man="1"/>
        <brk id="4297" max="16383" man="1"/>
        <brk id="4362" max="16383" man="1"/>
        <brk id="7059" max="16383" man="1"/>
        <brk id="8668" max="30" man="1"/>
        <brk id="8742" max="30" man="1"/>
      </rowBreaks>
      <pageMargins left="0" right="0" top="0.15748031496062992" bottom="0.35433070866141736" header="0.15748031496062992" footer="0.15748031496062992"/>
      <pageSetup paperSize="9" fitToHeight="25" orientation="portrait" verticalDpi="0" r:id="rId14"/>
      <headerFooter alignWithMargins="0">
        <oddFooter>&amp;RLembar &amp;P dari &amp;N</oddFooter>
      </headerFooter>
      <autoFilter ref="A7:AF10037"/>
    </customSheetView>
    <customSheetView guid="{7C2DD313-3DBF-45AF-A87D-DCD948FA0D26}" scale="66" showPageBreaks="1" showGridLines="0" printArea="1" showAutoFilter="1" hiddenColumns="1" view="pageBreakPreview" topLeftCell="F1">
      <selection activeCell="U9" sqref="U9"/>
      <rowBreaks count="9" manualBreakCount="9">
        <brk id="239" max="16383" man="1"/>
        <brk id="420" max="16383" man="1"/>
        <brk id="489" max="16383" man="1"/>
        <brk id="4285" max="16383" man="1"/>
        <brk id="4297" max="16383" man="1"/>
        <brk id="4362" max="16383" man="1"/>
        <brk id="7059" max="16383" man="1"/>
        <brk id="8668" max="30" man="1"/>
        <brk id="8742" max="30" man="1"/>
      </rowBreaks>
      <pageMargins left="0" right="0" top="0.15748031496062992" bottom="0.35433070866141736" header="0.15748031496062992" footer="0.15748031496062992"/>
      <pageSetup paperSize="9" fitToHeight="25" orientation="portrait" verticalDpi="0" r:id="rId15"/>
      <headerFooter alignWithMargins="0">
        <oddFooter>&amp;RLembar &amp;P dari &amp;N</oddFooter>
      </headerFooter>
      <autoFilter ref="A7:AF10037"/>
    </customSheetView>
    <customSheetView guid="{F3AFEEB6-5903-4B76-AFDE-2073E1B8B7FD}" scale="90" showPageBreaks="1" showGridLines="0" printArea="1" showAutoFilter="1" hiddenColumns="1" view="pageBreakPreview" topLeftCell="F6618">
      <selection activeCell="J6642" sqref="J6642"/>
      <rowBreaks count="9" manualBreakCount="9">
        <brk id="239" max="16383" man="1"/>
        <brk id="420" max="16383" man="1"/>
        <brk id="489" max="16383" man="1"/>
        <brk id="4285" max="16383" man="1"/>
        <brk id="4297" max="16383" man="1"/>
        <brk id="4362" max="16383" man="1"/>
        <brk id="7059" max="16383" man="1"/>
        <brk id="8668" max="30" man="1"/>
        <brk id="8742" max="30" man="1"/>
      </rowBreaks>
      <pageMargins left="0" right="0" top="0.15748031496062992" bottom="0.35433070866141736" header="0.15748031496062992" footer="0.15748031496062992"/>
      <pageSetup paperSize="9" fitToHeight="25" orientation="portrait" verticalDpi="0" r:id="rId16"/>
      <headerFooter alignWithMargins="0">
        <oddFooter>&amp;RLembar &amp;P dari &amp;N</oddFooter>
      </headerFooter>
      <autoFilter ref="A7:AF10037"/>
    </customSheetView>
    <customSheetView guid="{13B5D843-290B-4240-AF7E-5DCBD061D4E5}" scale="90" showPageBreaks="1" showGridLines="0" printArea="1" showAutoFilter="1" hiddenColumns="1" view="pageBreakPreview" topLeftCell="D1">
      <pane ySplit="8" topLeftCell="A6520" activePane="bottomLeft" state="frozen"/>
      <selection pane="bottomLeft" activeCell="T6535" sqref="T6535"/>
      <rowBreaks count="9" manualBreakCount="9">
        <brk id="239" max="16383" man="1"/>
        <brk id="420" max="16383" man="1"/>
        <brk id="489" max="16383" man="1"/>
        <brk id="4285" max="16383" man="1"/>
        <brk id="4297" max="16383" man="1"/>
        <brk id="4362" max="16383" man="1"/>
        <brk id="7059" max="16383" man="1"/>
        <brk id="8668" max="30" man="1"/>
        <brk id="8742" max="30" man="1"/>
      </rowBreaks>
      <pageMargins left="0" right="0" top="0.15748031496062992" bottom="0.35433070866141736" header="0.15748031496062992" footer="0.15748031496062992"/>
      <pageSetup paperSize="9" fitToHeight="25" orientation="portrait" r:id="rId17"/>
      <headerFooter alignWithMargins="0">
        <oddFooter>&amp;RLembar &amp;P dari &amp;N</oddFooter>
      </headerFooter>
      <autoFilter ref="A8:AF10223"/>
    </customSheetView>
    <customSheetView guid="{5D747C7F-3ED7-4479-8E66-FF74BD77DD15}" scale="68" showGridLines="0" showAutoFilter="1" hiddenColumns="1" topLeftCell="G4543">
      <selection activeCell="T4556" sqref="T4556"/>
      <rowBreaks count="9" manualBreakCount="9">
        <brk id="240" max="16383" man="1"/>
        <brk id="421" max="16383" man="1"/>
        <brk id="490" max="16383" man="1"/>
        <brk id="4286" max="16383" man="1"/>
        <brk id="4298" max="16383" man="1"/>
        <brk id="4363" max="16383" man="1"/>
        <brk id="7060" max="16383" man="1"/>
        <brk id="8669" max="30" man="1"/>
        <brk id="8743" max="30" man="1"/>
      </rowBreaks>
      <pageMargins left="0" right="0" top="0.15748031496062992" bottom="0.35433070866141736" header="0.15748031496062992" footer="0.15748031496062992"/>
      <pageSetup paperSize="9" fitToHeight="25" orientation="portrait" r:id="rId18"/>
      <headerFooter alignWithMargins="0">
        <oddFooter>&amp;RLembar &amp;P dari &amp;N</oddFooter>
      </headerFooter>
      <autoFilter ref="A8:AF10536"/>
    </customSheetView>
    <customSheetView guid="{E2EFB8A6-AAEA-44D6-B60C-9DF859682E27}" scale="68" showPageBreaks="1" showGridLines="0" printArea="1" showAutoFilter="1" hiddenColumns="1" topLeftCell="F10352">
      <selection activeCell="K10366" sqref="K10366"/>
      <rowBreaks count="9" manualBreakCount="9">
        <brk id="240" max="16383" man="1"/>
        <brk id="421" max="16383" man="1"/>
        <brk id="490" max="16383" man="1"/>
        <brk id="4286" max="16383" man="1"/>
        <brk id="4298" max="16383" man="1"/>
        <brk id="4363" max="16383" man="1"/>
        <brk id="7060" max="16383" man="1"/>
        <brk id="8669" max="30" man="1"/>
        <brk id="8743" max="30" man="1"/>
      </rowBreaks>
      <pageMargins left="0" right="0" top="0.15748031496062992" bottom="0.35433070866141736" header="0.15748031496062992" footer="0.15748031496062992"/>
      <pageSetup paperSize="9" fitToHeight="25" orientation="portrait" r:id="rId19"/>
      <headerFooter alignWithMargins="0">
        <oddFooter>&amp;RLembar &amp;P dari &amp;N</oddFooter>
      </headerFooter>
      <autoFilter ref="A8:AF10572"/>
    </customSheetView>
    <customSheetView guid="{08968BDA-A3C7-4464-8E99-998DECF09805}" scale="90" showPageBreaks="1" showGridLines="0" printArea="1" showAutoFilter="1" hiddenColumns="1" topLeftCell="F3304">
      <selection activeCell="AB3339" sqref="AB3339"/>
      <rowBreaks count="9" manualBreakCount="9">
        <brk id="239" max="16383" man="1"/>
        <brk id="420" max="16383" man="1"/>
        <brk id="489" max="16383" man="1"/>
        <brk id="4285" max="16383" man="1"/>
        <brk id="4297" max="16383" man="1"/>
        <brk id="4362" max="16383" man="1"/>
        <brk id="7059" max="16383" man="1"/>
        <brk id="8668" max="30" man="1"/>
        <brk id="8742" max="30" man="1"/>
      </rowBreaks>
      <pageMargins left="0" right="0" top="0.15748031496062992" bottom="0.35433070866141736" header="0.15748031496062992" footer="0.15748031496062992"/>
      <pageSetup paperSize="9" fitToHeight="25" orientation="portrait" r:id="rId20"/>
      <headerFooter alignWithMargins="0">
        <oddFooter>&amp;RLembar &amp;P dari &amp;N</oddFooter>
      </headerFooter>
      <autoFilter ref="A8:AJ4888"/>
    </customSheetView>
    <customSheetView guid="{C5F140F2-C853-449D-895C-AFA88E904AF7}" scale="85" showGridLines="0" showAutoFilter="1" hiddenColumns="1" topLeftCell="G3726">
      <selection activeCell="J3726" sqref="J3726"/>
      <rowBreaks count="6" manualBreakCount="6">
        <brk id="239" max="16383" man="1"/>
        <brk id="420" max="16383" man="1"/>
        <brk id="489" max="16383" man="1"/>
        <brk id="4285" max="16383" man="1"/>
        <brk id="4297" max="16383" man="1"/>
        <brk id="4362" max="16383" man="1"/>
      </rowBreaks>
      <pageMargins left="0" right="0" top="0.15748031496062992" bottom="0.35433070866141736" header="0.15748031496062992" footer="0.15748031496062992"/>
      <pageSetup paperSize="9" fitToHeight="25" orientation="portrait" r:id="rId21"/>
      <headerFooter alignWithMargins="0">
        <oddFooter>&amp;RLembar &amp;P dari &amp;N</oddFooter>
      </headerFooter>
      <autoFilter ref="A8:AF4888">
        <sortState ref="A10:AF4888">
          <sortCondition ref="D8:D7534"/>
        </sortState>
      </autoFilter>
    </customSheetView>
    <customSheetView guid="{287F4617-2376-48DF-BE62-F40612F074F0}" scale="80" showPageBreaks="1" showGridLines="0" printArea="1" showAutoFilter="1" hiddenColumns="1" view="pageBreakPreview" topLeftCell="F1496">
      <selection activeCell="J1496" sqref="J1496"/>
      <rowBreaks count="11" manualBreakCount="11">
        <brk id="239" max="16383" man="1"/>
        <brk id="420" max="16383" man="1"/>
        <brk id="489" max="16383" man="1"/>
        <brk id="4285" max="16383" man="1"/>
        <brk id="4297" max="16383" man="1"/>
        <brk id="4362" max="16383" man="1"/>
        <brk id="7059" max="16383" man="1"/>
        <brk id="8366" max="30" man="1"/>
        <brk id="8470" max="30" man="1"/>
        <brk id="8668" max="30" man="1"/>
        <brk id="8742" max="30" man="1"/>
      </rowBreaks>
      <pageMargins left="0" right="0" top="0.15748031496062992" bottom="0.35433070866141736" header="0.15748031496062992" footer="0.15748031496062992"/>
      <pageSetup paperSize="9" scale="60" fitToHeight="25" orientation="portrait" r:id="rId22"/>
      <headerFooter alignWithMargins="0">
        <oddFooter>&amp;RLembar &amp;P dari &amp;N</oddFooter>
      </headerFooter>
      <autoFilter ref="A8:AK4888"/>
    </customSheetView>
    <customSheetView guid="{8C01938E-34FD-4D28-A9BC-D130D6FBE44E}" scale="85" showGridLines="0" filter="1" showAutoFilter="1" hiddenColumns="1" topLeftCell="W4">
      <selection activeCell="AB4908" sqref="AB4908"/>
      <rowBreaks count="6" manualBreakCount="6">
        <brk id="239" max="16383" man="1"/>
        <brk id="420" max="16383" man="1"/>
        <brk id="489" max="16383" man="1"/>
        <brk id="4285" max="16383" man="1"/>
        <brk id="4297" max="16383" man="1"/>
        <brk id="4362" max="16383" man="1"/>
      </rowBreaks>
      <pageMargins left="0" right="0" top="0.15748031496062992" bottom="0.35433070866141736" header="0.15748031496062992" footer="0.15748031496062992"/>
      <pageSetup paperSize="9" fitToHeight="25" orientation="portrait" r:id="rId23"/>
      <headerFooter alignWithMargins="0">
        <oddFooter>&amp;RLembar &amp;P dari &amp;N</oddFooter>
      </headerFooter>
      <autoFilter ref="A8:HJ4907">
        <filterColumn colId="9">
          <filters>
            <filter val="SUHERMAN"/>
          </filters>
        </filterColumn>
      </autoFilter>
    </customSheetView>
    <customSheetView guid="{A5C53644-2A75-43E5-B056-CF00568E6007}" scale="80" showPageBreaks="1" showGridLines="0" printArea="1" showAutoFilter="1" hiddenColumns="1" view="pageBreakPreview" topLeftCell="F1">
      <selection activeCell="AE15" sqref="AE15"/>
      <rowBreaks count="11" manualBreakCount="11">
        <brk id="239" max="16383" man="1"/>
        <brk id="420" max="16383" man="1"/>
        <brk id="489" max="16383" man="1"/>
        <brk id="4285" max="16383" man="1"/>
        <brk id="4297" max="16383" man="1"/>
        <brk id="4362" max="16383" man="1"/>
        <brk id="7059" max="16383" man="1"/>
        <brk id="8366" max="30" man="1"/>
        <brk id="8470" max="30" man="1"/>
        <brk id="8668" max="30" man="1"/>
        <brk id="8742" max="30" man="1"/>
      </rowBreaks>
      <pageMargins left="0" right="0" top="0.15748031496062992" bottom="0.35433070866141736" header="0.15748031496062992" footer="0.15748031496062992"/>
      <pageSetup paperSize="9" scale="60" fitToHeight="25" orientation="portrait" r:id="rId24"/>
      <headerFooter alignWithMargins="0">
        <oddFooter>&amp;RLembar &amp;P dari &amp;N</oddFooter>
      </headerFooter>
      <autoFilter ref="A8:AK4887"/>
    </customSheetView>
  </customSheetViews>
  <mergeCells count="14">
    <mergeCell ref="AP5:AS5"/>
    <mergeCell ref="F4993:G4993"/>
    <mergeCell ref="A1:AO1"/>
    <mergeCell ref="A2:AO2"/>
    <mergeCell ref="A3:AO3"/>
    <mergeCell ref="K5:K6"/>
    <mergeCell ref="M5:N5"/>
    <mergeCell ref="AA5:AO5"/>
    <mergeCell ref="S5:U5"/>
    <mergeCell ref="A5:A6"/>
    <mergeCell ref="M4993:T4993"/>
    <mergeCell ref="V5:W5"/>
    <mergeCell ref="P5:R5"/>
    <mergeCell ref="X5:Z5"/>
  </mergeCells>
  <conditionalFormatting sqref="L9:L1082 L1089:L4932">
    <cfRule type="containsText" dxfId="115" priority="600" operator="containsText" text="mtg">
      <formula>NOT(ISERROR(SEARCH("mtg",L9)))</formula>
    </cfRule>
  </conditionalFormatting>
  <conditionalFormatting sqref="L1083:L1088">
    <cfRule type="containsText" dxfId="114" priority="598" operator="containsText" text="mtg">
      <formula>NOT(ISERROR(SEARCH("mtg",L1083)))</formula>
    </cfRule>
  </conditionalFormatting>
  <conditionalFormatting sqref="K1083:K1088">
    <cfRule type="duplicateValues" dxfId="113" priority="599"/>
  </conditionalFormatting>
  <conditionalFormatting sqref="K4896:K4916">
    <cfRule type="duplicateValues" dxfId="112" priority="6328"/>
  </conditionalFormatting>
  <conditionalFormatting sqref="K1089:K4895 K9:K1082">
    <cfRule type="duplicateValues" dxfId="111" priority="6331"/>
  </conditionalFormatting>
  <conditionalFormatting sqref="A4061:E4856 H4563:H4856 AP4932:AS4932 R4991:AS4991 AA10:AC4932 AH4932:AM4932 R4932:U4932 A8:H4060 A4950:I4964 I8:AS8 H4061:H4561 S9:AD9 AF9:AS9 A4991:P4991 AH10:AS4931 AF9:AF4990 I26:P26 R10:W4931 I9:I25 K9:P25 I33:P34 I27:I32 K27:P32 I49:P49 I35:I48 K35:P48 I51:P51 I50 K50:P50 I59:P59 I52:I58 K52:P58 I66:P66 I60:I65 K60:P65 I96:P96 I67:I95 K67:P95 I99:P99 I97:I98 K97:P98 I101:P102 I100 K100:P100 I104:P109 I103 K103:P103 I111:P115 I110 K110:P110 I158:P159 I116:I157 K116:P157 I165:P166 I160:I164 K160:P164 I175:P175 I167:I174 K167:P174 I193:P193 I176:I192 K176:P192 I196:P196 I194:I195 K194:P195 I202:P202 I197:I201 K197:P201 I226:P228 I203:I225 K203:P225 I247:P247 I229:I246 K229:P246 I264:P264 I248:I263 K248:P263 I270:P270 I265:I269 K265:P269 I274:P274 I271:I273 K271:P273 I279:P279 I275:I278 K275:P278 I284:P284 I280:I283 K280:P283 I286:P286 I285 K285:P285 I299:P299 I287:I298 K287:P298 I319:P319 I300:I318 K300:P318 I335:P335 I320:I334 K320:P334 I337:P337 I336 K336:P336 I339:P339 I338 K338:P338 I347:P347 I340:I346 K340:P346 I359:P360 I348:I358 K348:P358 I372:P372 I361:I371 K361:P371 I379:P379 I373:I378 K373:P378 I382:P382 I380:I381 K380:P381 I389:P389 I383:I388 K383:P388 I415:P415 I390:I414 K390:P414 I421:P421 I416:I420 K416:P420 I424:P424 I422:I423 K422:P423 I435:P435 I425:I434 K425:P434 I440:P440 I436:I439 K436:P439 I443:P444 I441:I442 K441:P442 I459:P459 I445:I458 K445:P458 I469:P470 I460:I468 K460:P468 I491:P491 I471:I490 K471:P490 I497:P498 I492:I496 K492:P496 I501:P501 I499:I500 K499:P500 I555:P555 I502:I554 K502:P554 I562:P562 I556:I561 K556:P561 I570:P570 I563:I569 K563:P569 I576:P576 I571:I575 K571:P575 I578:P578 I577 K577:P577 I580:P580 I579 K579:P579 I598:P598 I581:I597 K581:P597 I605:P605 I599:I604 K599:P604 I625:P625 I606:I624 K606:P624 I632:P632 I626:I631 K626:P631 I638:P640 I633:I637 K633:P637 I657:P657 I641:I656 K641:P656 I672:P673 I658:I671 K658:P671 I675:P675 I674 K674:P674 I677:P677 I676 K676:P676 I693:P693 I678:I692 K678:P692 I697:P697 I694:I696 K694:P696 I700:P700 I698:I699 K698:P699 I705:P705 I701:I704 K701:P704 I712:P712 I706:I711 K706:P711 I727:P728 I713:I726 K713:P726 I740:P740 I729:I739 K729:P739 I753:P753 I741:I752 K741:P752 I769:P769 I754:I768 K754:P768 I791:P791 I770:I790 K770:P790 I805:P805 I792:I804 K792:P804 I827:P827 I806:I826 K806:P826 I834:P834 I828:I833 K828:P833 I836:P836 I835 K835:P835 I840:P841 I837:I839 K837:P839 I854:P854 I842:I853 K842:P853 I862:P862 I855:I861 K855:P861 I864:P864 I863 K863:P863 I866:P866 I865 K865:P865 I886:P888 I867:I885 K867:P885 I890:P891 I889 K889:P889 I893:P893 I892 K892:P892 I920:P920 I894:I919 K894:P919 I922:P923 I921 K921:P921 I947:P947 I924:I946 K924:P946 I956:P956 I948:I955 K948:P955 I960:P960 I957:I959 K957:P959 I968:P968 I961:I967 K961:P967 I970:P970 I969 K969:P969 I972:P972 I971 K971:P971 I1026:P1026 I973:I1025 K973:P1025 I1037:P1037 I1027:I1036 K1027:P1036 I1046:P1047 I1038:I1045 K1038:P1045 I1049:P1049 I1048 K1048:P1048 I1056:P1056 I1050:I1055 K1050:P1055 I1061:P1061 I1057:I1060 K1057:P1060 I1092:P1092 I1062:I1091 K1062:P1091 I1095:P1095 I1093:I1094 K1093:P1094 I1104:P1104 I1096:I1103 K1096:P1103 I1110:P1110 I1105:I1109 K1105:P1109 I1112:P1112 I1111 K1111:P1111 I1136:P1136 I1113:I1135 K1113:P1135 I1159:P1159 I1137:I1158 K1137:P1158 I1167:P1167 I1160:I1166 K1160:P1166 I1181:P1181 I1168:I1180 K1168:P1180 I1183:P1183 I1182 K1182:P1182 I1197:P1197 I1184:I1196 K1184:P1196 I1202:P1202 I1198:I1201 K1198:P1201 I1216:P1216 I1203:I1215 K1203:P1215 I1223:P1223 I1217:I1222 K1217:P1222 I1232:P1232 I1224:I1231 K1224:P1231 I1236:P1236 I1233:I1235 K1233:P1235 I1262:P1262 I1237:I1261 K1237:P1261 I1265:P1265 I1263:I1264 K1263:P1264 I1272:P1274 I1266:I1271 K1266:P1271 I1299:P1299 I1275:I1298 K1275:P1298 I1303:P1303 I1300:I1302 K1300:P1302 I1313:P1313 I1304:I1312 K1304:P1312 I1338:P1338 I1314:I1337 K1314:P1337 I1343:P1343 I1339:I1342 K1339:P1342 I1348:P1348 I1344:I1347 K1344:P1347 I1353:P1353 I1349:I1352 K1349:P1352 I1355:P1355 I1354 K1354:P1354 I1376:P1376 I1356:I1375 K1356:P1375 I1378:P1378 I1377 K1377:P1377 I1380:P1380 I1379 K1379:P1379 I1383:P1383 I1381:I1382 K1381:P1382 I1389:P1389 I1384:I1388 K1384:P1388 I1399:P1399 I1390:I1398 K1390:P1398 I1403:P1403 I1400:I1402 K1400:P1402 I1413:P1413 I1404:I1412 K1404:P1412 I1419:P1421 I1414:I1418 K1414:P1418 I1424:P1424 I1422:I1423 K1422:P1423 I1433:P1437 I1425:I1432 K1425:P1432 I1439:P1440 I1438 K1438:P1438 I1442:P1442 I1441 K1441:P1441 I1470:P1470 I1443:I1469 K1443:P1469 I1474:P1474 I1471:I1473 K1471:P1473 I1527:P1527 I1475:I1526 K1475:P1526 I1558:P1558 I1528:I1557 K1528:P1557 I1595:P1595 I1559:I1594 K1559:P1594 I1603:P1603 I1596:I1602 K1596:P1602 I1613:P1613 I1604:I1612 K1604:P1612 I1615:P1615 I1614 K1614:P1614 I1618:P1618 I1616:I1617 K1616:P1617 I1670:P1670 I1619:I1669 K1619:P1669 I1673:P1673 I1671:I1672 K1671:P1672 I1677:P1677 I1674:I1676 K1674:P1676 I1693:P1693 I1678:I1692 K1678:P1692 I1732:P1732 I1694:I1731 K1694:P1731 I1750:P1750 I1733:I1749 K1733:P1749 I1779:P1779 I1751:I1778 K1751:P1778 I1796:P1797 I1780:I1795 K1780:P1795 I1834:P1834 I1798:I1833 K1798:P1833 I1843:P1843 I1835:I1842 K1835:P1842 I1857:P1857 I1844:I1856 K1844:P1856 I1860:P1860 I1858:I1859 K1858:P1859 I1911:P1912 I1861:I1910 K1861:P1910 I1914:P1914 I1913 K1913:P1913 I1934:P1940 I1915:I1933 K1915:P1933 I1942:P1942 I1941 K1941:P1941 I1964:P1964 I1943:I1963 K1943:P1963 I1995:P1995 I1965:I1994 K1965:P1994 I2000:P2000 I1996:I1999 K1996:P1999 I2030:P2030 I2001:I2029 K2001:P2029 I2064:P2064 I2031:I2063 K2031:P2063 I2113:P2113 I2065:I2112 K2065:P2112 I2121:P2121 I2114:I2120 K2114:P2120 I2123:P2123 I2122 K2122:P2122 I2127:P2127 I2124:I2126 K2124:P2126 I2176:P2176 I2128:I2175 K2128:P2175 I2179:P2179 I2177:I2178 K2177:P2178 I2193:P2193 I2180:I2192 K2180:P2192 I2195:P2195 I2194 K2194:P2194 I2207:P2208 I2196:I2206 K2196:P2206 I2243:P2243 I2209:I2242 K2209:P2242 I2263:P2263 I2244:I2262 K2244:P2262 I2269:P2269 I2264:I2268 K2264:P2268 I2326:P2326 I2270:I2325 K2270:P2325 I2345:P2347 I2327:I2344 K2327:P2344 I2349:P2354 I2348 K2348:P2348 I2359:P2359 I2355:I2358 K2355:P2358 I2361:P2361 I2360 K2360:P2360 I2367:P2367 I2362:I2366 K2362:P2366 I2373:P2374 I2368:I2372 K2368:P2372 I2376:P2376 I2375 K2375:P2375 I2379:P2379 I2377:I2378 K2377:P2378 I2410:P2410 I2380:I2409 K2380:P2409 I2424:P2424 I2411:I2423 K2411:P2423 I2478:P2478 I2425:I2477 K2425:P2477 I2486:P2489 I2479:I2485 K2479:P2485 I2502:P2503 I2490:I2501 K2490:P2501 I2516:P2516 I2504:I2515 K2504:P2515 I2570:P2570 I2517:I2569 K2517:P2569 I2580:P2580 I2571:I2579 K2571:P2579 I2598:P2598 I2581:I2597 K2581:P2597 I2606:P2606 I2599:I2605 K2599:P2605 I2609:P2609 I2607:I2608 K2607:P2608 I2613:P2613 I2610:I2612 K2610:P2612 I2616:P2616 I2614:I2615 K2614:P2615 I2632:P2633 I2617:I2631 K2617:P2631 I2636:P2637 I2634:I2635 K2634:P2635 I2649:P2650 I2638:I2648 K2638:P2648 I2653:P2654 I2651:I2652 K2651:P2652 I2657:P2657 I2655:I2656 K2655:P2656 I2661:P2661 I2658:I2660 K2658:P2660 I2675:P2675 I2662:I2674 K2662:P2674 I2678:P2678 I2676:I2677 K2676:P2677 I2702:P2702 I2679:I2701 K2679:P2701 I2709:P2709 I2703:I2708 K2703:P2708 I2714:P2714 I2710:I2713 K2710:P2713 I2726:P2726 I2715:I2725 K2715:P2725 I2737:P2737 I2727:I2736 K2727:P2736 I2739:P2739 I2738 K2738:P2738 I2747:P2747 I2740:I2746 K2740:P2746 I2749:P2749 I2748 K2748:P2748 I2762:P2762 I2750:I2761 K2750:P2761 I2789:P2789 I2763:I2788 K2763:P2788 I2791:P2791 I2790 K2790:P2790 I2797:P2797 I2792:I2796 K2792:P2796 I2812:P2812 I2798:I2811 K2798:P2811 I2816:P2816 I2813:I2815 K2813:P2815 I2822:P2823 I2817:I2821 K2817:P2821 I2844:P2844 I2824:I2843 K2824:P2843 I2860:P2861 I2845:I2859 K2845:P2859 I2877:P2877 I2862:I2876 K2862:P2876 I2891:P2891 I2878:I2890 K2878:P2890 I3000:P3000 I2892:I2999 K2892:P2999 I3010:P3010 I3001:I3009 K3001:P3009 I3060:P3064 I3011:I3059 K3011:P3059 I3140:P3140 I3065:I3139 K3065:P3139 I3160:P3160 I3141:I3159 K3141:P3159 I3170:P3170 I3161:I3169 K3161:P3169 I3172:P3172 I3171 K3171:P3171 I3213:P3213 I3173:I3212 K3173:P3212 I3229:P3229 I3214:I3228 K3214:P3228 I3236:P3236 I3230:I3235 K3230:P3235 I3247:P3247 I3237:I3246 K3237:P3246 I3255:P3255 I3248:I3254 K3248:P3254 I3272:P3272 I3256:I3271 K3256:P3271 I3274:P3274 I3273 K3273:P3273 I3276:P3276 I3275 K3275:P3275 I3286:P3286 I3277:I3285 K3277:P3285 I3291:P3291 I3287:I3290 K3287:P3290 I3293:P3293 I3292 K3292:P3292 I3345:P3347 I3294:I3344 K3294:P3344 I3356:P3356 I3348:I3355 K3348:P3355 I3374:P3375 I3357:I3373 K3357:P3373 I3378:P3380 I3376:I3377 K3376:P3377 I3437:P3437 I3381:I3436 K3381:P3436 I3442:P3442 I3438:I3441 K3438:P3441 I3444:P3444 I3443 K3443:P3443 I3446:P3447 I3445 K3445:P3445 I3450:P3450 I3448:I3449 K3448:P3449 I3517:P3517 I3451:I3516 K3451:P3516 I3519:P3519 I3518 K3518:P3518 I3524:P3524 I3520:I3523 K3520:P3523 I3555:P3555 I3525:I3554 K3525:P3554 I3564:P3564 I3556:I3563 K3556:P3563 I3566:P3566 I3565 K3565:P3565 I3582:P3582 I3567:I3581 K3567:P3581 I3584:P3584 I3583 K3583:P3583 I3634:P3634 I3585:I3633 K3585:P3633 I3670:P3670 I3635:I3669 K3635:P3669 I3737:P3738 I3671:I3736 K3671:P3736 I3744:P3744 I3739:I3743 K3739:P3743 I3748:P3749 I3745:I3747 K3745:P3747 I3751:P3752 I3750 K3750:P3750 I3760:P3760 I3753:I3759 K3753:P3759 I3768:P3768 I3761:I3767 K3761:P3767 I3773:P3773 I3769:I3772 K3769:P3772 I3776:P3776 I3774:I3775 K3774:P3775 I3786:P3786 I3777:I3785 K3777:P3785 I3790:P3790 I3787:I3789 K3787:P3789 I3806:P3806 I3791:I3805 K3791:P3805 I3829:P3829 I3807:I3828 K3807:P3828 I3833:P3833 I3830:I3832 K3830:P3832 I3849:P3851 I3834:I3848 K3834:P3848 I3853:P3854 I3852 K3852:P3852 I3862:P3862 I3855:I3861 K3855:P3861 I3868:P3868 I3863:I3867 K3863:P3867 I3870:P3870 I3869 K3869:P3869 I3875:P3875 I3871:I3874 K3871:P3874 I3882:P3882 I3876:I3881 K3876:P3881 I3888:P3888 I3883:I3887 K3883:P3887 I3898:P3898 I3889:I3897 K3889:P3897 I3908:P3908 I3899:I3907 K3899:P3907 I3922:P3922 I3909:I3921 K3909:P3921 I3929:P3929 I3923:I3928 K3923:P3928 I3938:P3940 I3930:I3937 K3930:P3937 I3942:P3943 I3941 K3941:P3941 I3945:P3945 I3944 K3944:P3944 I3949:P3953 I3946:I3948 K3946:P3948 I3955:P3956 I3954 K3954:P3954 I3958:P3962 I3957 K3957:P3957 I3965:P3965 I3963:I3964 K3963:P3964 I3967:P3970 I3966 K3966:P3966 I3984:P3984 I3971:I3983 K3971:P3983 I3986:P3986 I3985 K3985:P3985 I3988:P3988 I3987 K3987:P3987 I3997:P3997 I3989:I3996 K3989:P3996 I4018:P4018 I3998:I4017 K3998:P4017 I4028:P4028 I4019:I4027 K4019:P4027 I4031:P4031 I4029:I4030 K4029:P4030 I4036:P4036 I4032:I4035 K4032:P4035 I4047:P4047 I4037:I4046 K4037:P4046 I4049:P4050 I4048 K4048:P4048 I4430:P4431 I4051:I4429 K4051:P4429 I4433:P4434 I4432 K4432:P4432 I4438:P4439 I4435:I4437 K4435:P4437 I4441:P4441 I4440 K4440:P4440 I4454:P4454 I4442:I4453 K4442:P4453 I4458:P4458 I4455:I4457 K4455:P4457 I4494:P4494 I4459:I4493 K4459:P4493 I4540:P4540 I4495:I4539 K4495:P4539 I4543:P4543 I4541:I4542 K4541:P4542 I4548:P4548 I4544:I4547 K4544:P4547 I4557:P4557 I4549:I4556 K4549:P4556 I4562:P4562 I4558:I4561 K4558:P4561 I4613:P4614 I4563:I4612 K4563:P4612 I4618:P4618 I4615:I4617 K4615:P4617 I4632:P4632 I4619:I4631 K4619:P4631 I4648:P4649 I4633:I4647 K4633:P4647 I4663:P4663 I4650:I4662 K4650:P4662 I4671:P4671 I4664:I4670 K4664:P4670 I4684:P4684 I4672:I4683 K4672:P4683 I4689:P4689 I4685:I4688 K4685:P4688 I4698:P4698 I4690:I4697 K4690:P4697 I4713:P4713 I4699:I4712 K4699:P4712 I4717:P4717 I4714:I4716 K4714:P4716 I4725:P4725 I4718:I4724 K4718:P4724 I4727:P4730 I4726 K4726:P4726 I4732:P4734 I4731 K4731:P4731 I4736:P4736 I4735 K4735:P4735 I4739:P4741 I4737:I4738 K4737:P4738 I4754:P4754 I4742:I4753 K4742:P4753 I4761:P4761 I4755:I4760 K4755:P4760 I4766:P4766 I4762:I4765 K4762:P4765 I4789:P4789 I4767:I4788 K4767:P4788 I4800:P4800 I4790:I4799 K4790:P4799 I4806:P4807 I4801:I4805 K4801:P4805 I4810:P4810 I4808:I4809 K4808:P4809 I4812:P4812 I4811 K4811:P4811 I4814:P4814 I4813 K4813:P4813 I4831:P4831 I4815:I4830 K4815:P4830 I4834:P4834 I4832:I4833 K4832:P4833 I4837:P4837 I4835:I4836 K4835:P4836 I4851:P4851 I4838:I4850 K4838:P4850 A4857:P4857 I4852:I4856 K4852:P4856 A4867:P4867 A4858:I4866 K4858:P4866 A4869:P4869 A4868:I4868 K4868:P4868 A4871:P4871 A4870:I4870 K4870:P4870 A4878:P4878 A4872:I4877 K4872:P4877 A4885:P4885 A4879:I4884 K4879:P4884 A4888:P4888 A4886:I4887 K4886:P4887 A4892:P4892 A4889:I4891 K4889:P4891 A4894:P4894 A4893:I4893 K4893:P4893 A4896:P4896 A4895:I4895 K4895:P4895 A4898:P4898 A4897:I4897 K4897:P4897 A4914:P4914 A4899:I4913 K4899:P4913 A4916:P4916 A4915:I4915 K4915:P4915 A4918:P4920 A4917:I4917 K4917:P4917 A4922:P4922 A4921:I4921 K4921:P4921 A4926:P4929 A4923:I4925 K4923:P4925 A4932:P4932 A4930:I4931 K4930:P4931 K4950:P4964">
    <cfRule type="expression" dxfId="110" priority="45">
      <formula>MOD(ROW(),2)&lt;&gt;0</formula>
    </cfRule>
  </conditionalFormatting>
  <conditionalFormatting sqref="K4915:K4932">
    <cfRule type="duplicateValues" dxfId="109" priority="6334"/>
  </conditionalFormatting>
  <conditionalFormatting sqref="H4562">
    <cfRule type="duplicateValues" dxfId="108" priority="43"/>
    <cfRule type="duplicateValues" dxfId="107" priority="44"/>
  </conditionalFormatting>
  <conditionalFormatting sqref="Q4991 Q10:Q4932">
    <cfRule type="expression" dxfId="106" priority="42">
      <formula>MOD(ROW(),2)&lt;&gt;0</formula>
    </cfRule>
  </conditionalFormatting>
  <conditionalFormatting sqref="L4933:L4964">
    <cfRule type="containsText" dxfId="105" priority="39" operator="containsText" text="mtg">
      <formula>NOT(ISERROR(SEARCH("mtg",L4933)))</formula>
    </cfRule>
  </conditionalFormatting>
  <conditionalFormatting sqref="AP4933:AS4949 AA4933:AC4949 R4933:U4949 A4933:I4949 R4950:AE4964 AH4933:AM4964 K4933:P4949">
    <cfRule type="expression" dxfId="104" priority="38">
      <formula>MOD(ROW(),2)&lt;&gt;0</formula>
    </cfRule>
  </conditionalFormatting>
  <conditionalFormatting sqref="K4933:K4964">
    <cfRule type="duplicateValues" dxfId="103" priority="40"/>
  </conditionalFormatting>
  <conditionalFormatting sqref="Q4933:Q4964">
    <cfRule type="expression" dxfId="102" priority="37">
      <formula>MOD(ROW(),2)&lt;&gt;0</formula>
    </cfRule>
  </conditionalFormatting>
  <conditionalFormatting sqref="AN4932:AO4949">
    <cfRule type="expression" dxfId="101" priority="36">
      <formula>MOD(ROW(),2)&lt;&gt;0</formula>
    </cfRule>
  </conditionalFormatting>
  <conditionalFormatting sqref="AD49 AD96 AD101:AD102 AD104:AD105 AD113:AD115 AD158:AD159 AD165 AD175 AD202 AD279 AD299 AD337 AD347 AD360 AD372 AD382 AD424 AD440 AD491 AD497:AD498 AD501 AD562 AD598 AD605 AD632 AD638:AD640 AD675 AD677 AD693 AD700 AD727 AD740 AD753 AD805 AD827 AD836 AD841 AD854 AD862 AD864 AD866 AD886:AD888 AD890 AD893 AD920 AD968 AD1026 AD1061 AD1136 AD1181 AD1197 AD1202 AD1223 AD1262 AD1272 AD1299 AD1313 AD1348 AD1353 AD1403 AD1420 AD1424 AD1433 AD1435 AD1437 AD1439:AD1440 AD1470 AD1474 AD1527 AD1558 AD1603 AD1618 AD1750 AD1843 AD1914 AD1934 AD1936:AD1939 AD1964 AD1995 AD2000 AD2064 AD2121 AD2176 AD2195 AD2207:AD2208 AD2243 AD2263 AD2269 AD2326 AD2350 AD2352 AD2359 AD2361 AD2374 AD2489 AD2502:AD2503 AD2516 AD2606 AD2609 AD2613 AD2636:AD2637 AD2653 AD2737 AD2747 AD2749 AD2762 AD2791 AD2816 AD2823 AD3060:AD3062 AD3213 AD3255 AD3274 AD3286 AD3347 AD3375 AD3378:AD3380 AD3437 AD3442 AD3444 AD3446 AD3450 AD3524 AD3555 AD3566 AD3584 AD3748 AD3752 AD3768 AD3776 AD3786 AD3850:AD3851 AD3870 AD3875 AD3938:AD3940 AD3945 AD3950:AD3953 AD3956 AD3958:AD3960 AD3962 AD3967:AD3970 AD3984 AD3988 AD4018 AD4031 AD4036 AD4049 AD4431 AD4434 AD4438:AD4439 AD4458 AD4494 AD4548 AD4613:AD4614 AD4618 AD4632 AD4698 AD4713 AD4727:AD4730 AD4732 AD4734 AD4736 AD4739 AD4754 AD4800 AD4810 AD4831 AD4837 AD4851 AD4871 AD4885 AD4888 AD4928">
    <cfRule type="expression" dxfId="100" priority="33">
      <formula>MOD(ROW(),2)&lt;&gt;0</formula>
    </cfRule>
  </conditionalFormatting>
  <conditionalFormatting sqref="V4932:W4949">
    <cfRule type="expression" dxfId="99" priority="30">
      <formula>MOD(ROW(),2)&lt;&gt;0</formula>
    </cfRule>
  </conditionalFormatting>
  <conditionalFormatting sqref="R9">
    <cfRule type="expression" dxfId="98" priority="29">
      <formula>MOD(ROW(),2)&lt;&gt;0</formula>
    </cfRule>
  </conditionalFormatting>
  <conditionalFormatting sqref="Q9">
    <cfRule type="expression" dxfId="97" priority="28">
      <formula>MOD(ROW(),2)&lt;&gt;0</formula>
    </cfRule>
  </conditionalFormatting>
  <conditionalFormatting sqref="X10:Z4949">
    <cfRule type="expression" dxfId="96" priority="27">
      <formula>MOD(ROW(),2)&lt;&gt;0</formula>
    </cfRule>
  </conditionalFormatting>
  <conditionalFormatting sqref="AD4929:AD4949 AD4889:AD4927 AD4886:AD4887 AD4872:AD4884 AD4852:AD4870 AD4838:AD4850 AD4832:AD4836 AD4811:AD4830 AD4801:AD4809 AD4755:AD4799 AD4740:AD4753 AD4737:AD4738 AD4735 AD4733 AD4731 AD4714:AD4726 AD4699:AD4712 AD4633:AD4697 AD4619:AD4631 AD4615:AD4617 AD4549:AD4612 AD4495:AD4547 AD4459:AD4493 AD4440:AD4457 AD4435:AD4437 AD4432:AD4433 AD4050:AD4430 AD4037:AD4048 AD4032:AD4035 AD4019:AD4030 AD3989:AD4017 AD3985:AD3987 AD3971:AD3983 AD3963:AD3966 AD3961 AD3957 AD3954:AD3955 AD3946:AD3949 AD3941:AD3944 AD3876:AD3937 AD3871:AD3874 AD3852:AD3869 AD3787:AD3849 AD3777:AD3785 AD3769:AD3775 AD3753:AD3767 AD3749:AD3751 AD3585:AD3747 AD3567:AD3583 AD3556:AD3565 AD3525:AD3554 AD3451:AD3523 AD3447:AD3449 AD3445 AD3443 AD3438:AD3441 AD3381:AD3436 AD3376:AD3377 AD3348:AD3374 AD3287:AD3346 AD3275:AD3285 AD3256:AD3273 AD3214:AD3254 AD3063:AD3212 AD2824:AD3059 AD2817:AD2822 AD2792:AD2815 AD2763:AD2790 AD2750:AD2761 AD2748 AD2738:AD2746 AD2654:AD2736 AD2638:AD2652 AD2614:AD2635 AD2610:AD2612 AD2607:AD2608 AD2517:AD2605 AD2504:AD2515 AD2490:AD2501 AD2375:AD2488 AD2362:AD2373 AD2360 AD2353:AD2358 AD2351 AD2327:AD2349 AD2270:AD2325 AD2264:AD2268 AD2244:AD2262 AD2209:AD2242 AD2196:AD2206 AD2177:AD2194 AD2122:AD2175 AD2065:AD2120 AD2001:AD2063 AD1996:AD1999 AD1965:AD1994 AD1940:AD1963 AD1935 AD1915:AD1933 AD1844:AD1913 AD1751:AD1842 AD1619:AD1749 AD1604:AD1617 AD1559:AD1602 AD1528:AD1557 AD1475:AD1526 AD1471:AD1473 AD1441:AD1469 AD1438 AD1436 AD1434 AD1425:AD1432 AD1421:AD1423 AD1404:AD1419 AD1354:AD1402 AD1349:AD1352 AD1314:AD1347 AD1300:AD1312 AD1273:AD1298 AD1263:AD1271 AD1224:AD1261 AD1203:AD1222 AD1198:AD1201 AD1182:AD1196 AD1137:AD1180 AD1062:AD1135 AD1027:AD1060 AD969:AD1025 AD921:AD967 AD894:AD919 AD891:AD892 AD889 AD867:AD885 AD865 AD863 AD855:AD861 AD842:AD853 AD837:AD840 AD828:AD835 AD806:AD826 AD754:AD804 AD741:AD752 AD728:AD739 AD701:AD726 AD694:AD699 AD678:AD692 AD676 AD641:AD674 AD633:AD637 AD606:AD631 AD599:AD604 AD563:AD597 AD502:AD561 AD499:AD500 AD492:AD496 AD441:AD490 AD425:AD439 AD383:AD423 AD373:AD381 AD361:AD371 AD348:AD359 AD338:AD346 AD300:AD336 AD280:AD298 AD203:AD278 AD176:AD201 AD166:AD174 AD160:AD164 AD116:AD157 AD106:AD112 AD103 AD97:AD100 AD50:AD95 AD10:AD48">
    <cfRule type="expression" dxfId="95" priority="24">
      <formula>MOD(ROW(),2)&lt;&gt;0</formula>
    </cfRule>
  </conditionalFormatting>
  <conditionalFormatting sqref="AE66 AE101:AE102 AE105:AE107 AE196 AE202 AE264 AE337 AE347 AE372 AE382 AE440 AE470 AE491 AE576 AE598 AE605 AE632 AE639 AE657 AE677 AE697 AE705 AE753 AE769 AE827 AE834 AE836 AE841 AE854 AE862 AE864 AE866 AE886 AE920 AE968 AE1026 AE1049 AE1056 AE1061 AE1092 AE1110 AE1136 AE1183 AE1197 AE1262 AE1265 AE1272 AE1313 AE1338 AE1343 AE1348 AE1353 AE1378 AE1380 AE1389 AE1419:AE1420 AE1424 AE1433:AE1435 AE1439:AE1440 AE1527 AE1613 AE1673 AE1779 AE1796 AE1834 AE1911 AE1937:AE1939 AE1942 AE1964 AE1995 AE2113 AE2121 AE2208 AE2243 AE2263 AE2346:AE2347 AE2350 AE2352 AE2354 AE2361 AE2373 AE2376 AE2488:AE2489 AE2516 AE2570 AE2598 AE2609 AE2633 AE2637 AE2653:AE2654 AE2675 AE2678 AE2714 AE2737 AE2789 AE2791 AE3010 AE3061:AE3062 AE3064 AE3247 AE3286 AE3293 AE3375 AE3378 AE3380 AE3437 AE3444 AE3446 AE3524 AE3566 AE3582 AE3737 AE3748:AE3749 AE3752 AE3768 AE3786 AE3829 AE3854 AE3922 AE3938 AE3945 AE3950 AE3952:AE3953 AE3956 AE3958 AE3965 AE3967:AE3969 AE3984 AE4430:AE4431 AE4441 AE4494 AE4543 AE4548 AE4632 AE4729:AE4730 AE4732:AE4734 AE4736 AE4740:AE4741 AE4754 AE4851 AE4888 AE4892 AE4896 AE4919:AE4920 AE4922">
    <cfRule type="expression" dxfId="94" priority="23">
      <formula>MOD(ROW(),2)&lt;&gt;0</formula>
    </cfRule>
  </conditionalFormatting>
  <conditionalFormatting sqref="AE9:AE4990">
    <cfRule type="expression" dxfId="93" priority="22">
      <formula>MOD(ROW(),2)&lt;&gt;0</formula>
    </cfRule>
  </conditionalFormatting>
  <conditionalFormatting sqref="AE9:AE65">
    <cfRule type="expression" dxfId="92" priority="21">
      <formula>MOD(ROW(),2)&lt;&gt;0</formula>
    </cfRule>
  </conditionalFormatting>
  <conditionalFormatting sqref="L4950:L4957">
    <cfRule type="expression" dxfId="91" priority="20">
      <formula>MOD(ROW(),2)&lt;&gt;0</formula>
    </cfRule>
  </conditionalFormatting>
  <conditionalFormatting sqref="AP4950:AS4957">
    <cfRule type="expression" dxfId="90" priority="19">
      <formula>MOD(ROW(),2)&lt;&gt;0</formula>
    </cfRule>
  </conditionalFormatting>
  <conditionalFormatting sqref="AN4950:AO4957">
    <cfRule type="expression" dxfId="89" priority="18">
      <formula>MOD(ROW(),2)&lt;&gt;0</formula>
    </cfRule>
  </conditionalFormatting>
  <conditionalFormatting sqref="A4965:I4968 A4969:P4990 K4965:P4968">
    <cfRule type="expression" dxfId="88" priority="17">
      <formula>MOD(ROW(),2)&lt;&gt;0</formula>
    </cfRule>
  </conditionalFormatting>
  <conditionalFormatting sqref="L4965:L4990">
    <cfRule type="containsText" dxfId="87" priority="15" operator="containsText" text="mtg">
      <formula>NOT(ISERROR(SEARCH("mtg",L4965)))</formula>
    </cfRule>
  </conditionalFormatting>
  <conditionalFormatting sqref="AH4971:AS4990 R4965:AE4990 AH4965:AM4970">
    <cfRule type="expression" dxfId="86" priority="14">
      <formula>MOD(ROW(),2)&lt;&gt;0</formula>
    </cfRule>
  </conditionalFormatting>
  <conditionalFormatting sqref="K4965:K4990">
    <cfRule type="duplicateValues" dxfId="85" priority="16"/>
  </conditionalFormatting>
  <conditionalFormatting sqref="Q4965:Q4990">
    <cfRule type="expression" dxfId="84" priority="13">
      <formula>MOD(ROW(),2)&lt;&gt;0</formula>
    </cfRule>
  </conditionalFormatting>
  <conditionalFormatting sqref="AP4958:AS4967">
    <cfRule type="expression" dxfId="83" priority="12">
      <formula>MOD(ROW(),2)&lt;&gt;0</formula>
    </cfRule>
  </conditionalFormatting>
  <conditionalFormatting sqref="AN4958:AO4967">
    <cfRule type="expression" dxfId="82" priority="11">
      <formula>MOD(ROW(),2)&lt;&gt;0</formula>
    </cfRule>
  </conditionalFormatting>
  <conditionalFormatting sqref="AF10:AF4990">
    <cfRule type="expression" dxfId="81" priority="9">
      <formula>MOD(ROW(),2)&lt;&gt;0</formula>
    </cfRule>
  </conditionalFormatting>
  <conditionalFormatting sqref="AO4968:AO4970">
    <cfRule type="expression" dxfId="80" priority="8">
      <formula>MOD(ROW(),2)&lt;&gt;0</formula>
    </cfRule>
  </conditionalFormatting>
  <conditionalFormatting sqref="AP4968:AS4970">
    <cfRule type="expression" dxfId="79" priority="7">
      <formula>MOD(ROW(),2)&lt;&gt;0</formula>
    </cfRule>
  </conditionalFormatting>
  <conditionalFormatting sqref="AN4968:AN4970">
    <cfRule type="expression" dxfId="78" priority="6">
      <formula>MOD(ROW(),2)&lt;&gt;0</formula>
    </cfRule>
  </conditionalFormatting>
  <conditionalFormatting sqref="AG10:AG4990">
    <cfRule type="expression" dxfId="77" priority="5">
      <formula>MOD(ROW(),2)&lt;&gt;0</formula>
    </cfRule>
  </conditionalFormatting>
  <conditionalFormatting sqref="J4968">
    <cfRule type="expression" dxfId="76" priority="4">
      <formula>MOD(ROW(),2)&lt;&gt;0</formula>
    </cfRule>
  </conditionalFormatting>
  <conditionalFormatting sqref="J9">
    <cfRule type="expression" dxfId="75" priority="3">
      <formula>MOD(ROW(),2)&lt;&gt;0</formula>
    </cfRule>
  </conditionalFormatting>
  <conditionalFormatting sqref="J4933:J4967 J4930:J4931 J4923:J4925 J4921 J4917 J4915 J4899:J4913 J4897 J4895 J4893 J4889:J4891 J4886:J4887 J4879:J4884 J4872:J4877 J4870 J4868 J4858:J4866 J4852:J4856 J4838:J4850 J4835:J4836 J4832:J4833 J4815:J4830 J4813 J4811 J4808:J4809 J4801:J4805 J4790:J4799 J4767:J4788 J4762:J4765 J4755:J4760 J4742:J4753 J4737:J4738 J4735 J4731 J4726 J4718:J4724 J4714:J4716 J4699:J4712 J4690:J4697 J4685:J4688 J4672:J4683 J4664:J4670 J4650:J4662 J4633:J4647 J4619:J4631 J4615:J4617 J4563:J4612 J4558:J4561 J4549:J4556 J4544:J4547 J4541:J4542 J4495:J4539 J4459:J4493 J4455:J4457 J4442:J4453 J4440 J4435:J4437 J4432 J4051:J4429 J4048 J4037:J4046 J4032:J4035 J4029:J4030 J4019:J4027 J3998:J4017 J3989:J3996 J3987 J3985 J3971:J3983 J3966 J3963:J3964 J3957 J3954 J3946:J3948 J3944 J3941 J3930:J3937 J3923:J3928 J3909:J3921 J3899:J3907 J3889:J3897 J3883:J3887 J3876:J3881 J3871:J3874 J3869 J3863:J3867 J3855:J3861 J3852 J3834:J3848 J3830:J3832 J3807:J3828 J3791:J3805 J3787:J3789 J3777:J3785 J3774:J3775 J3769:J3772 J3761:J3767 J3753:J3759 J3750 J3745:J3747 J3739:J3743 J3671:J3736 J3635:J3669 J3585:J3633 J3583 J3567:J3581 J3565 J3556:J3563 J3525:J3554 J3520:J3523 J3518 J3451:J3516 J3448:J3449 J3445 J3443 J3438:J3441 J3381:J3436 J3376:J3377 J3357:J3373 J3348:J3355 J3294:J3344 J3292 J3287:J3290 J3277:J3285 J3275 J3273 J3256:J3271 J3248:J3254 J3237:J3246 J3230:J3235 J3214:J3228 J3173:J3212 J3171 J3161:J3169 J3141:J3159 J3065:J3139 J3011:J3059 J3001:J3009 J2892:J2999 J2878:J2890 J2862:J2876 J2845:J2859 J2824:J2843 J2817:J2821 J2813:J2815 J2798:J2811 J2792:J2796 J2790 J2763:J2788 J2750:J2761 J2748 J2740:J2746 J2738 J2727:J2736 J2715:J2725 J2710:J2713 J2703:J2708 J2679:J2701 J2676:J2677 J2662:J2674 J2658:J2660 J2655:J2656 J2651:J2652 J2638:J2648 J2634:J2635 J2617:J2631 J2614:J2615 J2610:J2612 J2607:J2608 J2599:J2605 J2581:J2597 J2571:J2579 J2517:J2569 J2504:J2515 J2490:J2501 J2479:J2485 J2425:J2477 J2411:J2423 J2380:J2409 J2377:J2378 J2375 J2368:J2372 J2362:J2366 J2360 J2355:J2358 J2348 J2327:J2344 J2270:J2325 J2264:J2268 J2244:J2262 J2209:J2242 J2196:J2206 J2194 J2180:J2192 J2177:J2178 J2128:J2175 J2124:J2126 J2122 J2114:J2120 J2065:J2112 J2031:J2063 J2001:J2029 J1996:J1999 J1965:J1994 J1943:J1963 J1941 J1915:J1933 J1913 J1861:J1910 J1858:J1859 J1844:J1856 J1835:J1842 J1798:J1833 J1780:J1795 J1751:J1778 J1733:J1749 J1694:J1731 J1678:J1692 J1674:J1676 J1671:J1672 J1619:J1669 J1616:J1617 J1614 J1604:J1612 J1596:J1602 J1559:J1594 J1528:J1557 J1475:J1526 J1471:J1473 J1443:J1469 J1441 J1438 J1425:J1432 J1422:J1423 J1414:J1418 J1404:J1412 J1400:J1402 J1390:J1398 J1384:J1388 J1381:J1382 J1379 J1377 J1356:J1375 J1354 J1349:J1352 J1344:J1347 J1339:J1342 J1314:J1337 J1304:J1312 J1300:J1302 J1275:J1298 J1266:J1271 J1263:J1264 J1237:J1261 J1233:J1235 J1224:J1231 J1217:J1222 J1203:J1215 J1198:J1201 J1184:J1196 J1182 J1168:J1180 J1160:J1166 J1137:J1158 J1113:J1135 J1111 J1105:J1109 J1096:J1103 J1093:J1094 J1062:J1091 J1057:J1060 J1050:J1055 J1048 J1038:J1045 J1027:J1036 J973:J1025 J971 J969 J961:J967 J957:J959 J948:J955 J924:J946 J921 J894:J919 J892 J889 J867:J885 J865 J863 J855:J861 J842:J853 J837:J839 J835 J828:J833 J806:J826 J792:J804 J770:J790 J754:J768 J741:J752 J729:J739 J713:J726 J706:J711 J701:J704 J698:J699 J694:J696 J678:J692 J676 J674 J658:J671 J641:J656 J633:J637 J626:J631 J606:J624 J599:J604 J581:J597 J579 J577 J571:J575 J563:J569 J556:J561 J502:J554 J499:J500 J492:J496 J471:J490 J460:J468 J445:J458 J441:J442 J436:J439 J425:J434 J422:J423 J416:J420 J390:J414 J383:J388 J380:J381 J373:J378 J361:J371 J348:J358 J340:J346 J338 J336 J320:J334 J300:J318 J287:J298 J285 J280:J283 J275:J278 J271:J273 J265:J269 J248:J263 J229:J246 J203:J225 J197:J201 J194:J195 J176:J192 J167:J174 J160:J164 J116:J157 J110 J103 J100 J97:J98 J67:J95 J60:J65 J52:J58 J50 J35:J48 J27:J32 J10:J25">
    <cfRule type="expression" dxfId="74" priority="2">
      <formula>MOD(ROW(),2)&lt;&gt;0</formula>
    </cfRule>
  </conditionalFormatting>
  <conditionalFormatting sqref="J1:J1048576">
    <cfRule type="duplicateValues" dxfId="73" priority="1"/>
  </conditionalFormatting>
  <pageMargins left="0" right="0" top="0.15748031496062992" bottom="0.35433070866141736" header="0.15748031496062992" footer="0.15748031496062992"/>
  <pageSetup paperSize="9" fitToHeight="25" orientation="portrait" r:id="rId25"/>
  <headerFooter alignWithMargins="0">
    <oddFooter>&amp;RLembar &amp;P dari &amp;N</oddFooter>
  </headerFooter>
  <rowBreaks count="6" manualBreakCount="6">
    <brk id="239" max="16383" man="1"/>
    <brk id="420" max="16383" man="1"/>
    <brk id="489" max="16383" man="1"/>
    <brk id="4285" max="16383" man="1"/>
    <brk id="4297" max="16383" man="1"/>
    <brk id="4362" max="16383" man="1"/>
  </rowBreaks>
  <drawing r:id="rId26"/>
  <legacyDrawing r:id="rId27"/>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0000"/>
  </sheetPr>
  <dimension ref="A1:AQ130"/>
  <sheetViews>
    <sheetView showGridLines="0" topLeftCell="E5" zoomScale="80" zoomScaleNormal="80" zoomScaleSheetLayoutView="80" workbookViewId="0">
      <pane ySplit="1380" topLeftCell="A53" activePane="bottomLeft"/>
      <selection activeCell="M7" sqref="A7:XFD77"/>
      <selection pane="bottomLeft" activeCell="I70" sqref="I70"/>
    </sheetView>
  </sheetViews>
  <sheetFormatPr defaultColWidth="9.140625" defaultRowHeight="12" outlineLevelCol="1" x14ac:dyDescent="0.2"/>
  <cols>
    <col min="1" max="1" width="8.42578125" style="21" bestFit="1" customWidth="1" outlineLevel="1"/>
    <col min="2" max="2" width="9.140625" style="21" bestFit="1" customWidth="1" outlineLevel="1"/>
    <col min="3" max="3" width="8.140625" style="21" bestFit="1" customWidth="1" outlineLevel="1"/>
    <col min="4" max="4" width="9.5703125" style="21" bestFit="1" customWidth="1" outlineLevel="1"/>
    <col min="5" max="5" width="25.28515625" style="21" bestFit="1" customWidth="1"/>
    <col min="6" max="6" width="18.85546875" style="21" bestFit="1" customWidth="1"/>
    <col min="7" max="7" width="15.140625" style="21" bestFit="1" customWidth="1"/>
    <col min="8" max="8" width="8.42578125" style="22" bestFit="1" customWidth="1"/>
    <col min="9" max="9" width="28.85546875" style="23" bestFit="1" customWidth="1"/>
    <col min="10" max="10" width="11.5703125" style="23" bestFit="1" customWidth="1" outlineLevel="1"/>
    <col min="11" max="11" width="24.5703125" style="23" bestFit="1" customWidth="1" outlineLevel="1"/>
    <col min="12" max="12" width="10.140625" style="23" bestFit="1" customWidth="1" outlineLevel="1"/>
    <col min="13" max="13" width="14.28515625" style="26" bestFit="1" customWidth="1" outlineLevel="1"/>
    <col min="14" max="16" width="14.28515625" style="26" customWidth="1" outlineLevel="1"/>
    <col min="17" max="17" width="18.85546875" style="27" bestFit="1" customWidth="1" outlineLevel="1"/>
    <col min="18" max="18" width="10.5703125" style="23" bestFit="1" customWidth="1" outlineLevel="1"/>
    <col min="19" max="19" width="14.42578125" style="24" bestFit="1" customWidth="1"/>
    <col min="20" max="24" width="14.42578125" style="24" customWidth="1"/>
    <col min="25" max="25" width="14" style="24" bestFit="1" customWidth="1" outlineLevel="1"/>
    <col min="26" max="26" width="10.5703125" style="24" bestFit="1" customWidth="1" outlineLevel="1"/>
    <col min="27" max="27" width="14.28515625" style="24" bestFit="1" customWidth="1" outlineLevel="1"/>
    <col min="28" max="30" width="11.5703125" style="24" bestFit="1" customWidth="1" outlineLevel="1"/>
    <col min="31" max="34" width="9.5703125" style="24" bestFit="1" customWidth="1" outlineLevel="1"/>
    <col min="35" max="37" width="10.85546875" style="24" bestFit="1" customWidth="1" outlineLevel="1"/>
    <col min="38" max="38" width="13.28515625" style="24" bestFit="1" customWidth="1"/>
    <col min="39" max="39" width="15.28515625" style="24" bestFit="1" customWidth="1"/>
    <col min="40" max="40" width="23.85546875" style="25" bestFit="1" customWidth="1" outlineLevel="1"/>
    <col min="41" max="41" width="35.42578125" style="25" bestFit="1" customWidth="1" outlineLevel="1"/>
    <col min="42" max="42" width="11.42578125" style="25" bestFit="1" customWidth="1" outlineLevel="1"/>
    <col min="43" max="43" width="14.140625" style="25" bestFit="1" customWidth="1" outlineLevel="1"/>
    <col min="44" max="16384" width="9.140625" style="25"/>
  </cols>
  <sheetData>
    <row r="1" spans="1:43" s="410" customFormat="1" ht="15" customHeight="1" x14ac:dyDescent="0.2">
      <c r="A1" s="943" t="s">
        <v>8779</v>
      </c>
      <c r="B1" s="943"/>
      <c r="C1" s="943"/>
      <c r="D1" s="943"/>
      <c r="E1" s="943"/>
      <c r="F1" s="943"/>
      <c r="G1" s="943"/>
      <c r="H1" s="943"/>
      <c r="I1" s="943"/>
      <c r="J1" s="943"/>
      <c r="K1" s="943"/>
      <c r="L1" s="943"/>
      <c r="M1" s="943"/>
      <c r="N1" s="943"/>
      <c r="O1" s="943"/>
      <c r="P1" s="943"/>
      <c r="Q1" s="943"/>
      <c r="R1" s="943"/>
      <c r="S1" s="943"/>
      <c r="T1" s="943"/>
      <c r="U1" s="943"/>
      <c r="V1" s="943"/>
      <c r="W1" s="943"/>
      <c r="X1" s="943"/>
      <c r="Y1" s="943"/>
      <c r="Z1" s="943"/>
      <c r="AA1" s="943"/>
      <c r="AB1" s="943"/>
      <c r="AC1" s="943"/>
      <c r="AD1" s="943"/>
      <c r="AE1" s="943"/>
      <c r="AF1" s="943"/>
      <c r="AG1" s="943"/>
      <c r="AH1" s="943"/>
      <c r="AI1" s="943"/>
      <c r="AJ1" s="943"/>
      <c r="AK1" s="943"/>
      <c r="AL1" s="943"/>
      <c r="AM1" s="943"/>
    </row>
    <row r="2" spans="1:43" s="410" customFormat="1" ht="15" customHeight="1" x14ac:dyDescent="0.2">
      <c r="A2" s="943" t="s">
        <v>0</v>
      </c>
      <c r="B2" s="943"/>
      <c r="C2" s="943"/>
      <c r="D2" s="943"/>
      <c r="E2" s="943"/>
      <c r="F2" s="943"/>
      <c r="G2" s="943"/>
      <c r="H2" s="943"/>
      <c r="I2" s="943"/>
      <c r="J2" s="943"/>
      <c r="K2" s="943"/>
      <c r="L2" s="943"/>
      <c r="M2" s="943"/>
      <c r="N2" s="943"/>
      <c r="O2" s="943"/>
      <c r="P2" s="943"/>
      <c r="Q2" s="943"/>
      <c r="R2" s="943"/>
      <c r="S2" s="943"/>
      <c r="T2" s="943"/>
      <c r="U2" s="943"/>
      <c r="V2" s="943"/>
      <c r="W2" s="943"/>
      <c r="X2" s="943"/>
      <c r="Y2" s="943"/>
      <c r="Z2" s="943"/>
      <c r="AA2" s="943"/>
      <c r="AB2" s="943"/>
      <c r="AC2" s="943"/>
      <c r="AD2" s="943"/>
      <c r="AE2" s="943"/>
      <c r="AF2" s="943"/>
      <c r="AG2" s="943"/>
      <c r="AH2" s="943"/>
      <c r="AI2" s="943"/>
      <c r="AJ2" s="943"/>
      <c r="AK2" s="943"/>
      <c r="AL2" s="943"/>
      <c r="AM2" s="943"/>
    </row>
    <row r="3" spans="1:43" s="410" customFormat="1" ht="15" customHeight="1" x14ac:dyDescent="0.2">
      <c r="A3" s="944" t="str">
        <f ca="1">BJB!A3</f>
        <v>POSISI S/D 25 Juli 2017</v>
      </c>
      <c r="B3" s="944"/>
      <c r="C3" s="944"/>
      <c r="D3" s="944"/>
      <c r="E3" s="944"/>
      <c r="F3" s="944"/>
      <c r="G3" s="944"/>
      <c r="H3" s="944"/>
      <c r="I3" s="944"/>
      <c r="J3" s="944"/>
      <c r="K3" s="944"/>
      <c r="L3" s="944"/>
      <c r="M3" s="944"/>
      <c r="N3" s="944"/>
      <c r="O3" s="944"/>
      <c r="P3" s="944"/>
      <c r="Q3" s="944"/>
      <c r="R3" s="944"/>
      <c r="S3" s="944"/>
      <c r="T3" s="944"/>
      <c r="U3" s="944"/>
      <c r="V3" s="944"/>
      <c r="W3" s="944"/>
      <c r="X3" s="944"/>
      <c r="Y3" s="944"/>
      <c r="Z3" s="944"/>
      <c r="AA3" s="944"/>
      <c r="AB3" s="944"/>
      <c r="AC3" s="944"/>
      <c r="AD3" s="944"/>
      <c r="AE3" s="944"/>
      <c r="AF3" s="944"/>
      <c r="AG3" s="944"/>
      <c r="AH3" s="944"/>
      <c r="AI3" s="944"/>
      <c r="AJ3" s="944"/>
      <c r="AK3" s="944"/>
      <c r="AL3" s="944"/>
      <c r="AM3" s="944"/>
      <c r="AN3" s="411"/>
    </row>
    <row r="4" spans="1:43" s="394" customFormat="1" thickBot="1" x14ac:dyDescent="0.25">
      <c r="E4" s="403"/>
      <c r="F4" s="403"/>
      <c r="G4" s="403"/>
      <c r="H4" s="404"/>
      <c r="I4" s="405"/>
      <c r="J4" s="406"/>
      <c r="K4" s="406"/>
      <c r="L4" s="406"/>
      <c r="M4" s="407"/>
      <c r="N4" s="407"/>
      <c r="O4" s="407"/>
      <c r="P4" s="407"/>
      <c r="Q4" s="408"/>
      <c r="R4" s="406"/>
      <c r="S4" s="409"/>
      <c r="T4" s="409"/>
      <c r="U4" s="409"/>
      <c r="V4" s="409"/>
      <c r="W4" s="409"/>
      <c r="X4" s="409"/>
      <c r="Y4" s="409"/>
      <c r="Z4" s="409"/>
      <c r="AA4" s="409"/>
      <c r="AB4" s="409"/>
      <c r="AC4" s="409"/>
      <c r="AD4" s="409"/>
      <c r="AE4" s="409"/>
      <c r="AF4" s="409"/>
      <c r="AG4" s="409"/>
      <c r="AH4" s="409"/>
      <c r="AI4" s="409"/>
      <c r="AJ4" s="409"/>
      <c r="AK4" s="409"/>
      <c r="AL4" s="409"/>
      <c r="AM4" s="409"/>
    </row>
    <row r="5" spans="1:43" s="394" customFormat="1" ht="15" customHeight="1" x14ac:dyDescent="0.2">
      <c r="A5" s="412" t="s">
        <v>1</v>
      </c>
      <c r="B5" s="413" t="s">
        <v>5443</v>
      </c>
      <c r="C5" s="413" t="s">
        <v>6269</v>
      </c>
      <c r="D5" s="421" t="s">
        <v>12095</v>
      </c>
      <c r="E5" s="945" t="s">
        <v>10417</v>
      </c>
      <c r="F5" s="945"/>
      <c r="G5" s="413" t="s">
        <v>5444</v>
      </c>
      <c r="H5" s="414" t="s">
        <v>5443</v>
      </c>
      <c r="I5" s="946" t="s">
        <v>2</v>
      </c>
      <c r="J5" s="413" t="s">
        <v>3</v>
      </c>
      <c r="K5" s="945" t="s">
        <v>4</v>
      </c>
      <c r="L5" s="945"/>
      <c r="M5" s="415" t="s">
        <v>5</v>
      </c>
      <c r="N5" s="948" t="s">
        <v>13571</v>
      </c>
      <c r="O5" s="949"/>
      <c r="P5" s="950"/>
      <c r="Q5" s="948" t="s">
        <v>6</v>
      </c>
      <c r="R5" s="949"/>
      <c r="S5" s="950"/>
      <c r="T5" s="948" t="s">
        <v>11796</v>
      </c>
      <c r="U5" s="950"/>
      <c r="V5" s="948" t="s">
        <v>14031</v>
      </c>
      <c r="W5" s="949"/>
      <c r="X5" s="950"/>
      <c r="Y5" s="951" t="s">
        <v>6270</v>
      </c>
      <c r="Z5" s="952"/>
      <c r="AA5" s="952"/>
      <c r="AB5" s="952"/>
      <c r="AC5" s="952"/>
      <c r="AD5" s="952"/>
      <c r="AE5" s="952"/>
      <c r="AF5" s="952"/>
      <c r="AG5" s="952"/>
      <c r="AH5" s="952"/>
      <c r="AI5" s="952"/>
      <c r="AJ5" s="952"/>
      <c r="AK5" s="952"/>
      <c r="AL5" s="952"/>
      <c r="AM5" s="953"/>
      <c r="AN5" s="941" t="s">
        <v>10685</v>
      </c>
      <c r="AO5" s="941"/>
      <c r="AP5" s="941"/>
      <c r="AQ5" s="941"/>
    </row>
    <row r="6" spans="1:43" s="394" customFormat="1" ht="15" customHeight="1" x14ac:dyDescent="0.2">
      <c r="A6" s="416" t="s">
        <v>8633</v>
      </c>
      <c r="B6" s="417" t="s">
        <v>8854</v>
      </c>
      <c r="C6" s="417" t="s">
        <v>6162</v>
      </c>
      <c r="D6" s="418" t="s">
        <v>11000</v>
      </c>
      <c r="E6" s="452" t="s">
        <v>10547</v>
      </c>
      <c r="F6" s="452" t="s">
        <v>6162</v>
      </c>
      <c r="G6" s="417" t="s">
        <v>6163</v>
      </c>
      <c r="H6" s="419"/>
      <c r="I6" s="947"/>
      <c r="J6" s="417" t="s">
        <v>7</v>
      </c>
      <c r="K6" s="452" t="s">
        <v>8</v>
      </c>
      <c r="L6" s="452" t="s">
        <v>9</v>
      </c>
      <c r="M6" s="420" t="s">
        <v>7</v>
      </c>
      <c r="N6" s="452" t="s">
        <v>10</v>
      </c>
      <c r="O6" s="452" t="s">
        <v>9</v>
      </c>
      <c r="P6" s="450" t="s">
        <v>11</v>
      </c>
      <c r="Q6" s="452" t="s">
        <v>10</v>
      </c>
      <c r="R6" s="452" t="s">
        <v>9</v>
      </c>
      <c r="S6" s="450" t="s">
        <v>11</v>
      </c>
      <c r="T6" s="452" t="s">
        <v>9</v>
      </c>
      <c r="U6" s="450" t="s">
        <v>11</v>
      </c>
      <c r="V6" s="452" t="s">
        <v>14032</v>
      </c>
      <c r="W6" s="452" t="s">
        <v>14033</v>
      </c>
      <c r="X6" s="450" t="s">
        <v>14034</v>
      </c>
      <c r="Y6" s="422" t="s">
        <v>13546</v>
      </c>
      <c r="Z6" s="423">
        <v>42736</v>
      </c>
      <c r="AA6" s="423">
        <v>42767</v>
      </c>
      <c r="AB6" s="423">
        <v>42795</v>
      </c>
      <c r="AC6" s="423">
        <v>42826</v>
      </c>
      <c r="AD6" s="423">
        <v>42856</v>
      </c>
      <c r="AE6" s="423">
        <v>42887</v>
      </c>
      <c r="AF6" s="423">
        <v>42917</v>
      </c>
      <c r="AG6" s="423">
        <v>42948</v>
      </c>
      <c r="AH6" s="423">
        <v>42979</v>
      </c>
      <c r="AI6" s="423">
        <v>43009</v>
      </c>
      <c r="AJ6" s="423">
        <v>43040</v>
      </c>
      <c r="AK6" s="423">
        <v>43070</v>
      </c>
      <c r="AL6" s="450" t="s">
        <v>12</v>
      </c>
      <c r="AM6" s="451" t="s">
        <v>13</v>
      </c>
      <c r="AN6" s="365" t="s">
        <v>10686</v>
      </c>
      <c r="AO6" s="366" t="s">
        <v>10689</v>
      </c>
      <c r="AP6" s="367" t="s">
        <v>10687</v>
      </c>
      <c r="AQ6" s="368" t="s">
        <v>10688</v>
      </c>
    </row>
    <row r="7" spans="1:43" s="394" customFormat="1" ht="15" customHeight="1" x14ac:dyDescent="0.2">
      <c r="A7" s="446" t="s">
        <v>8630</v>
      </c>
      <c r="B7" s="446" t="s">
        <v>6182</v>
      </c>
      <c r="C7" s="446" t="s">
        <v>6181</v>
      </c>
      <c r="D7" s="446" t="s">
        <v>6183</v>
      </c>
      <c r="E7" s="446" t="s">
        <v>6164</v>
      </c>
      <c r="F7" s="446" t="s">
        <v>6165</v>
      </c>
      <c r="G7" s="446" t="s">
        <v>8780</v>
      </c>
      <c r="H7" s="446" t="s">
        <v>6166</v>
      </c>
      <c r="I7" s="446" t="s">
        <v>6167</v>
      </c>
      <c r="J7" s="446" t="s">
        <v>6168</v>
      </c>
      <c r="K7" s="446" t="s">
        <v>6169</v>
      </c>
      <c r="L7" s="446" t="s">
        <v>6170</v>
      </c>
      <c r="M7" s="446" t="s">
        <v>6171</v>
      </c>
      <c r="N7" s="446"/>
      <c r="O7" s="446"/>
      <c r="P7" s="446"/>
      <c r="Q7" s="446" t="s">
        <v>7283</v>
      </c>
      <c r="R7" s="446" t="s">
        <v>6172</v>
      </c>
      <c r="S7" s="447" t="s">
        <v>6173</v>
      </c>
      <c r="T7" s="446"/>
      <c r="U7" s="446"/>
      <c r="V7" s="446"/>
      <c r="W7" s="446"/>
      <c r="X7" s="446"/>
      <c r="Y7" s="448" t="s">
        <v>10089</v>
      </c>
      <c r="Z7" s="448" t="s">
        <v>8629</v>
      </c>
      <c r="AA7" s="448" t="s">
        <v>8628</v>
      </c>
      <c r="AB7" s="448" t="s">
        <v>8627</v>
      </c>
      <c r="AC7" s="448" t="s">
        <v>8626</v>
      </c>
      <c r="AD7" s="448" t="s">
        <v>8625</v>
      </c>
      <c r="AE7" s="448" t="s">
        <v>8624</v>
      </c>
      <c r="AF7" s="448" t="s">
        <v>8623</v>
      </c>
      <c r="AG7" s="448" t="s">
        <v>8622</v>
      </c>
      <c r="AH7" s="448" t="s">
        <v>8621</v>
      </c>
      <c r="AI7" s="448" t="s">
        <v>8620</v>
      </c>
      <c r="AJ7" s="448" t="s">
        <v>8619</v>
      </c>
      <c r="AK7" s="448" t="s">
        <v>8618</v>
      </c>
      <c r="AL7" s="449" t="s">
        <v>6174</v>
      </c>
      <c r="AM7" s="447" t="s">
        <v>1</v>
      </c>
      <c r="AN7" s="395" t="s">
        <v>1</v>
      </c>
      <c r="AO7" s="395" t="s">
        <v>1</v>
      </c>
      <c r="AP7" s="395" t="s">
        <v>1</v>
      </c>
      <c r="AQ7" s="395" t="s">
        <v>1</v>
      </c>
    </row>
    <row r="8" spans="1:43" s="382" customFormat="1" ht="15" customHeight="1" x14ac:dyDescent="0.2">
      <c r="A8" s="371">
        <v>97</v>
      </c>
      <c r="B8" s="372" t="e">
        <f>VLOOKUP('bjb Syariah'!$F$8:$F$128,Ctrl!C406:D470,2,0)</f>
        <v>#N/A</v>
      </c>
      <c r="C8" s="372">
        <f>VLOOKUP('bjb Syariah'!$F$8:$F$128,Ctrl!D406:E470,2,0)</f>
        <v>0</v>
      </c>
      <c r="D8" s="373">
        <v>1</v>
      </c>
      <c r="E8" s="374" t="s">
        <v>9735</v>
      </c>
      <c r="F8" s="374" t="s">
        <v>8785</v>
      </c>
      <c r="G8" s="375"/>
      <c r="H8" s="376">
        <f>IF(F7='bjb Syariah'!$F8,H7+1,1)</f>
        <v>1</v>
      </c>
      <c r="I8" s="369" t="s">
        <v>8786</v>
      </c>
      <c r="J8" s="376" t="s">
        <v>8781</v>
      </c>
      <c r="K8" s="376" t="s">
        <v>8787</v>
      </c>
      <c r="L8" s="377">
        <v>38692</v>
      </c>
      <c r="M8" s="378">
        <v>4000000</v>
      </c>
      <c r="N8" s="378"/>
      <c r="O8" s="377"/>
      <c r="P8" s="378"/>
      <c r="Q8" s="369" t="s">
        <v>8788</v>
      </c>
      <c r="R8" s="377">
        <v>38744</v>
      </c>
      <c r="S8" s="378">
        <v>2749995</v>
      </c>
      <c r="T8" s="377"/>
      <c r="U8" s="378"/>
      <c r="V8" s="378"/>
      <c r="W8" s="378"/>
      <c r="X8" s="378"/>
      <c r="Y8" s="379">
        <v>0</v>
      </c>
      <c r="Z8" s="379"/>
      <c r="AA8" s="379"/>
      <c r="AB8" s="379"/>
      <c r="AC8" s="379"/>
      <c r="AD8" s="379"/>
      <c r="AE8" s="379"/>
      <c r="AF8" s="379"/>
      <c r="AG8" s="379"/>
      <c r="AH8" s="379"/>
      <c r="AI8" s="379"/>
      <c r="AJ8" s="379"/>
      <c r="AK8" s="379"/>
      <c r="AL8" s="380">
        <f>SUM('bjb Syariah'!$Y8:$AK8)</f>
        <v>0</v>
      </c>
      <c r="AM8" s="381">
        <f>'bjb Syariah'!$S8-'bjb Syariah'!$AL8</f>
        <v>2749995</v>
      </c>
      <c r="AN8" s="381"/>
      <c r="AO8" s="381"/>
      <c r="AP8" s="381"/>
      <c r="AQ8" s="381"/>
    </row>
    <row r="9" spans="1:43" s="382" customFormat="1" ht="15" customHeight="1" x14ac:dyDescent="0.2">
      <c r="A9" s="371">
        <v>98</v>
      </c>
      <c r="B9" s="372" t="e">
        <f>VLOOKUP('bjb Syariah'!$F$8:$F$128,Ctrl!C406:D470,2,0)</f>
        <v>#N/A</v>
      </c>
      <c r="C9" s="372">
        <f>VLOOKUP('bjb Syariah'!$F$8:$F$128,Ctrl!D406:E470,2,0)</f>
        <v>0</v>
      </c>
      <c r="D9" s="373">
        <v>1</v>
      </c>
      <c r="E9" s="374" t="s">
        <v>9735</v>
      </c>
      <c r="F9" s="374" t="s">
        <v>8785</v>
      </c>
      <c r="G9" s="375"/>
      <c r="H9" s="376">
        <f>IF(F8='bjb Syariah'!$F9,H8+1,1)</f>
        <v>2</v>
      </c>
      <c r="I9" s="369" t="s">
        <v>8789</v>
      </c>
      <c r="J9" s="376" t="s">
        <v>8781</v>
      </c>
      <c r="K9" s="376" t="s">
        <v>8790</v>
      </c>
      <c r="L9" s="377">
        <v>38757</v>
      </c>
      <c r="M9" s="378">
        <v>100000000</v>
      </c>
      <c r="N9" s="378"/>
      <c r="O9" s="377"/>
      <c r="P9" s="378"/>
      <c r="Q9" s="369" t="s">
        <v>8791</v>
      </c>
      <c r="R9" s="377">
        <v>38989</v>
      </c>
      <c r="S9" s="378">
        <v>75000000</v>
      </c>
      <c r="T9" s="377"/>
      <c r="U9" s="378"/>
      <c r="V9" s="378"/>
      <c r="W9" s="378"/>
      <c r="X9" s="378"/>
      <c r="Y9" s="379">
        <v>75000000</v>
      </c>
      <c r="Z9" s="379"/>
      <c r="AA9" s="379"/>
      <c r="AB9" s="379"/>
      <c r="AC9" s="379"/>
      <c r="AD9" s="379"/>
      <c r="AE9" s="379"/>
      <c r="AF9" s="379"/>
      <c r="AG9" s="379"/>
      <c r="AH9" s="379"/>
      <c r="AI9" s="379"/>
      <c r="AJ9" s="379"/>
      <c r="AK9" s="379"/>
      <c r="AL9" s="380">
        <f>SUM('bjb Syariah'!$Y9:$AK9)</f>
        <v>75000000</v>
      </c>
      <c r="AM9" s="381">
        <f>'bjb Syariah'!$S9-'bjb Syariah'!$AL9</f>
        <v>0</v>
      </c>
      <c r="AN9" s="381"/>
      <c r="AO9" s="381"/>
      <c r="AP9" s="381"/>
      <c r="AQ9" s="381"/>
    </row>
    <row r="10" spans="1:43" s="382" customFormat="1" ht="15" customHeight="1" x14ac:dyDescent="0.2">
      <c r="A10" s="371">
        <v>99</v>
      </c>
      <c r="B10" s="372" t="e">
        <f>VLOOKUP('bjb Syariah'!$F$8:$F$128,Ctrl!C406:D470,2,0)</f>
        <v>#N/A</v>
      </c>
      <c r="C10" s="372">
        <f>VLOOKUP('bjb Syariah'!$F$8:$F$128,Ctrl!D406:E470,2,0)</f>
        <v>0</v>
      </c>
      <c r="D10" s="373">
        <v>1</v>
      </c>
      <c r="E10" s="374" t="s">
        <v>9735</v>
      </c>
      <c r="F10" s="374" t="s">
        <v>8785</v>
      </c>
      <c r="G10" s="375"/>
      <c r="H10" s="376">
        <f>IF(F9='bjb Syariah'!$F10,H9+1,1)</f>
        <v>3</v>
      </c>
      <c r="I10" s="369" t="s">
        <v>8792</v>
      </c>
      <c r="J10" s="376" t="s">
        <v>8781</v>
      </c>
      <c r="K10" s="376" t="s">
        <v>8793</v>
      </c>
      <c r="L10" s="377">
        <v>38968</v>
      </c>
      <c r="M10" s="378">
        <v>150000000</v>
      </c>
      <c r="N10" s="378"/>
      <c r="O10" s="377"/>
      <c r="P10" s="378"/>
      <c r="Q10" s="369" t="s">
        <v>8794</v>
      </c>
      <c r="R10" s="377">
        <v>39111</v>
      </c>
      <c r="S10" s="378">
        <v>112500000</v>
      </c>
      <c r="T10" s="377"/>
      <c r="U10" s="378"/>
      <c r="V10" s="378"/>
      <c r="W10" s="378"/>
      <c r="X10" s="378"/>
      <c r="Y10" s="379">
        <v>0</v>
      </c>
      <c r="Z10" s="379"/>
      <c r="AA10" s="379"/>
      <c r="AB10" s="379"/>
      <c r="AC10" s="379"/>
      <c r="AD10" s="379"/>
      <c r="AE10" s="379"/>
      <c r="AF10" s="379"/>
      <c r="AG10" s="379"/>
      <c r="AH10" s="379"/>
      <c r="AI10" s="379"/>
      <c r="AJ10" s="379"/>
      <c r="AK10" s="379"/>
      <c r="AL10" s="380">
        <f>SUM('bjb Syariah'!$Y10:$AK10)</f>
        <v>0</v>
      </c>
      <c r="AM10" s="381">
        <f>'bjb Syariah'!$S10-'bjb Syariah'!$AL10</f>
        <v>112500000</v>
      </c>
      <c r="AN10" s="381"/>
      <c r="AO10" s="381"/>
      <c r="AP10" s="381"/>
      <c r="AQ10" s="381"/>
    </row>
    <row r="11" spans="1:43" s="382" customFormat="1" ht="15" customHeight="1" x14ac:dyDescent="0.2">
      <c r="A11" s="371">
        <v>100</v>
      </c>
      <c r="B11" s="372" t="e">
        <f>VLOOKUP('bjb Syariah'!$F$8:$F$128,Ctrl!C406:D470,2,0)</f>
        <v>#N/A</v>
      </c>
      <c r="C11" s="372">
        <f>VLOOKUP('bjb Syariah'!$F$8:$F$128,Ctrl!D406:E470,2,0)</f>
        <v>0</v>
      </c>
      <c r="D11" s="373">
        <v>1</v>
      </c>
      <c r="E11" s="374" t="s">
        <v>9735</v>
      </c>
      <c r="F11" s="374" t="s">
        <v>8785</v>
      </c>
      <c r="G11" s="375"/>
      <c r="H11" s="376">
        <f>IF(F10='bjb Syariah'!$F11,H10+1,1)</f>
        <v>4</v>
      </c>
      <c r="I11" s="369" t="s">
        <v>8795</v>
      </c>
      <c r="J11" s="376" t="s">
        <v>8781</v>
      </c>
      <c r="K11" s="376" t="s">
        <v>2246</v>
      </c>
      <c r="L11" s="377">
        <v>39020</v>
      </c>
      <c r="M11" s="378">
        <v>600000000</v>
      </c>
      <c r="N11" s="378"/>
      <c r="O11" s="377"/>
      <c r="P11" s="378"/>
      <c r="Q11" s="369" t="s">
        <v>8796</v>
      </c>
      <c r="R11" s="377">
        <v>39254</v>
      </c>
      <c r="S11" s="378">
        <v>450000000</v>
      </c>
      <c r="T11" s="377"/>
      <c r="U11" s="378"/>
      <c r="V11" s="378"/>
      <c r="W11" s="378"/>
      <c r="X11" s="378"/>
      <c r="Y11" s="379">
        <v>169500000</v>
      </c>
      <c r="Z11" s="379"/>
      <c r="AA11" s="379"/>
      <c r="AB11" s="379"/>
      <c r="AC11" s="379"/>
      <c r="AD11" s="379"/>
      <c r="AE11" s="379"/>
      <c r="AF11" s="379"/>
      <c r="AG11" s="379"/>
      <c r="AH11" s="379"/>
      <c r="AI11" s="379"/>
      <c r="AJ11" s="379"/>
      <c r="AK11" s="379"/>
      <c r="AL11" s="380">
        <f>SUM('bjb Syariah'!$Y11:$AK11)</f>
        <v>169500000</v>
      </c>
      <c r="AM11" s="381">
        <f>'bjb Syariah'!$S11-'bjb Syariah'!$AL11</f>
        <v>280500000</v>
      </c>
      <c r="AN11" s="381"/>
      <c r="AO11" s="381"/>
      <c r="AP11" s="381"/>
      <c r="AQ11" s="381"/>
    </row>
    <row r="12" spans="1:43" s="382" customFormat="1" ht="15" customHeight="1" x14ac:dyDescent="0.2">
      <c r="A12" s="371">
        <v>101</v>
      </c>
      <c r="B12" s="372" t="e">
        <f>VLOOKUP('bjb Syariah'!$F$8:$F$128,Ctrl!C406:D470,2,0)</f>
        <v>#N/A</v>
      </c>
      <c r="C12" s="372">
        <f>VLOOKUP('bjb Syariah'!$F$8:$F$128,Ctrl!D406:E470,2,0)</f>
        <v>0</v>
      </c>
      <c r="D12" s="373">
        <v>1</v>
      </c>
      <c r="E12" s="374" t="s">
        <v>9735</v>
      </c>
      <c r="F12" s="374" t="s">
        <v>8785</v>
      </c>
      <c r="G12" s="375"/>
      <c r="H12" s="376">
        <f>IF(F11='bjb Syariah'!$F12,H11+1,1)</f>
        <v>5</v>
      </c>
      <c r="I12" s="369" t="s">
        <v>8797</v>
      </c>
      <c r="J12" s="376" t="s">
        <v>8781</v>
      </c>
      <c r="K12" s="376" t="s">
        <v>8798</v>
      </c>
      <c r="L12" s="377">
        <v>39227</v>
      </c>
      <c r="M12" s="378">
        <v>425000000</v>
      </c>
      <c r="N12" s="378"/>
      <c r="O12" s="377"/>
      <c r="P12" s="378"/>
      <c r="Q12" s="369" t="s">
        <v>8799</v>
      </c>
      <c r="R12" s="377">
        <v>39462</v>
      </c>
      <c r="S12" s="378">
        <v>188955000</v>
      </c>
      <c r="T12" s="377"/>
      <c r="U12" s="378"/>
      <c r="V12" s="378"/>
      <c r="W12" s="378"/>
      <c r="X12" s="378"/>
      <c r="Y12" s="379">
        <v>55130400</v>
      </c>
      <c r="Z12" s="379"/>
      <c r="AA12" s="379"/>
      <c r="AB12" s="379"/>
      <c r="AC12" s="379"/>
      <c r="AD12" s="379"/>
      <c r="AE12" s="379"/>
      <c r="AF12" s="379"/>
      <c r="AG12" s="379"/>
      <c r="AH12" s="379"/>
      <c r="AI12" s="379"/>
      <c r="AJ12" s="379"/>
      <c r="AK12" s="379"/>
      <c r="AL12" s="380">
        <f>SUM('bjb Syariah'!$Y12:$AK12)</f>
        <v>55130400</v>
      </c>
      <c r="AM12" s="381">
        <f>'bjb Syariah'!$S12-'bjb Syariah'!$AL12</f>
        <v>133824600</v>
      </c>
      <c r="AN12" s="381"/>
      <c r="AO12" s="381"/>
      <c r="AP12" s="381"/>
      <c r="AQ12" s="381"/>
    </row>
    <row r="13" spans="1:43" s="382" customFormat="1" ht="15" customHeight="1" x14ac:dyDescent="0.2">
      <c r="A13" s="371">
        <v>102</v>
      </c>
      <c r="B13" s="372" t="e">
        <f>VLOOKUP('bjb Syariah'!$F$8:$F$128,Ctrl!C406:D470,2,0)</f>
        <v>#N/A</v>
      </c>
      <c r="C13" s="372">
        <f>VLOOKUP('bjb Syariah'!$F$8:$F$128,Ctrl!D406:E470,2,0)</f>
        <v>0</v>
      </c>
      <c r="D13" s="373">
        <v>1</v>
      </c>
      <c r="E13" s="374" t="s">
        <v>9735</v>
      </c>
      <c r="F13" s="374" t="s">
        <v>8785</v>
      </c>
      <c r="G13" s="375"/>
      <c r="H13" s="376">
        <f>IF(F12='bjb Syariah'!$F13,H12+1,1)</f>
        <v>6</v>
      </c>
      <c r="I13" s="369" t="s">
        <v>8800</v>
      </c>
      <c r="J13" s="376" t="s">
        <v>8781</v>
      </c>
      <c r="K13" s="376" t="s">
        <v>8801</v>
      </c>
      <c r="L13" s="377">
        <v>39268</v>
      </c>
      <c r="M13" s="378">
        <v>6000000</v>
      </c>
      <c r="N13" s="378"/>
      <c r="O13" s="377"/>
      <c r="P13" s="378"/>
      <c r="Q13" s="369" t="s">
        <v>8802</v>
      </c>
      <c r="R13" s="377">
        <v>39668</v>
      </c>
      <c r="S13" s="378">
        <v>4500000</v>
      </c>
      <c r="T13" s="377"/>
      <c r="U13" s="378"/>
      <c r="V13" s="378"/>
      <c r="W13" s="378"/>
      <c r="X13" s="378"/>
      <c r="Y13" s="379">
        <v>3375000</v>
      </c>
      <c r="Z13" s="379"/>
      <c r="AA13" s="379"/>
      <c r="AB13" s="379"/>
      <c r="AC13" s="379"/>
      <c r="AD13" s="379"/>
      <c r="AE13" s="379"/>
      <c r="AF13" s="379"/>
      <c r="AG13" s="379"/>
      <c r="AH13" s="379"/>
      <c r="AI13" s="379"/>
      <c r="AJ13" s="379"/>
      <c r="AK13" s="379"/>
      <c r="AL13" s="380">
        <f>SUM('bjb Syariah'!$Y13:$AK13)</f>
        <v>3375000</v>
      </c>
      <c r="AM13" s="381">
        <f>'bjb Syariah'!$S13-'bjb Syariah'!$AL13</f>
        <v>1125000</v>
      </c>
      <c r="AN13" s="381"/>
      <c r="AO13" s="381"/>
      <c r="AP13" s="381"/>
      <c r="AQ13" s="381"/>
    </row>
    <row r="14" spans="1:43" s="382" customFormat="1" ht="15" customHeight="1" x14ac:dyDescent="0.2">
      <c r="A14" s="371">
        <v>103</v>
      </c>
      <c r="B14" s="372" t="e">
        <f>VLOOKUP('bjb Syariah'!$F$8:$F$128,Ctrl!C406:D470,2,0)</f>
        <v>#N/A</v>
      </c>
      <c r="C14" s="372">
        <f>VLOOKUP('bjb Syariah'!$F$8:$F$128,Ctrl!D406:E470,2,0)</f>
        <v>0</v>
      </c>
      <c r="D14" s="373">
        <v>1</v>
      </c>
      <c r="E14" s="374" t="s">
        <v>9735</v>
      </c>
      <c r="F14" s="374" t="s">
        <v>8785</v>
      </c>
      <c r="G14" s="375"/>
      <c r="H14" s="376">
        <f>IF(F13='bjb Syariah'!$F14,H13+1,1)</f>
        <v>7</v>
      </c>
      <c r="I14" s="369" t="s">
        <v>8803</v>
      </c>
      <c r="J14" s="376" t="s">
        <v>8781</v>
      </c>
      <c r="K14" s="376" t="s">
        <v>8804</v>
      </c>
      <c r="L14" s="377">
        <v>39426</v>
      </c>
      <c r="M14" s="378">
        <v>30000000</v>
      </c>
      <c r="N14" s="378"/>
      <c r="O14" s="377"/>
      <c r="P14" s="378"/>
      <c r="Q14" s="369" t="s">
        <v>8805</v>
      </c>
      <c r="R14" s="377">
        <v>40724</v>
      </c>
      <c r="S14" s="378">
        <v>21656250</v>
      </c>
      <c r="T14" s="377"/>
      <c r="U14" s="378"/>
      <c r="V14" s="378"/>
      <c r="W14" s="378"/>
      <c r="X14" s="378"/>
      <c r="Y14" s="379">
        <v>0</v>
      </c>
      <c r="Z14" s="379"/>
      <c r="AA14" s="379"/>
      <c r="AB14" s="379"/>
      <c r="AC14" s="379"/>
      <c r="AD14" s="379"/>
      <c r="AE14" s="379"/>
      <c r="AF14" s="379"/>
      <c r="AG14" s="379"/>
      <c r="AH14" s="379"/>
      <c r="AI14" s="379"/>
      <c r="AJ14" s="379"/>
      <c r="AK14" s="379"/>
      <c r="AL14" s="380">
        <f>SUM('bjb Syariah'!$Y14:$AK14)</f>
        <v>0</v>
      </c>
      <c r="AM14" s="381">
        <f>'bjb Syariah'!$S14-'bjb Syariah'!$AL14</f>
        <v>21656250</v>
      </c>
      <c r="AN14" s="381"/>
      <c r="AO14" s="381"/>
      <c r="AP14" s="381"/>
      <c r="AQ14" s="381"/>
    </row>
    <row r="15" spans="1:43" s="382" customFormat="1" ht="15" customHeight="1" x14ac:dyDescent="0.2">
      <c r="A15" s="371">
        <v>106</v>
      </c>
      <c r="B15" s="372" t="e">
        <f>VLOOKUP('bjb Syariah'!$F$8:$F$128,Ctrl!C404:D468,2,0)</f>
        <v>#N/A</v>
      </c>
      <c r="C15" s="372">
        <f>VLOOKUP('bjb Syariah'!$F$8:$F$128,Ctrl!D404:E468,2,0)</f>
        <v>0</v>
      </c>
      <c r="D15" s="373">
        <v>1</v>
      </c>
      <c r="E15" s="374" t="s">
        <v>9735</v>
      </c>
      <c r="F15" s="374" t="s">
        <v>8785</v>
      </c>
      <c r="G15" s="375"/>
      <c r="H15" s="376">
        <f>IF(F14='bjb Syariah'!$F15,H14+1,1)</f>
        <v>8</v>
      </c>
      <c r="I15" s="369" t="s">
        <v>10808</v>
      </c>
      <c r="J15" s="376" t="s">
        <v>8783</v>
      </c>
      <c r="K15" s="376" t="s">
        <v>8806</v>
      </c>
      <c r="L15" s="377">
        <v>40094</v>
      </c>
      <c r="M15" s="378">
        <v>200000000</v>
      </c>
      <c r="N15" s="378"/>
      <c r="O15" s="377"/>
      <c r="P15" s="378"/>
      <c r="Q15" s="369" t="s">
        <v>196</v>
      </c>
      <c r="R15" s="377">
        <v>41578</v>
      </c>
      <c r="S15" s="378">
        <v>36666683</v>
      </c>
      <c r="T15" s="377"/>
      <c r="U15" s="378"/>
      <c r="V15" s="378"/>
      <c r="W15" s="378"/>
      <c r="X15" s="378"/>
      <c r="Y15" s="379">
        <v>0</v>
      </c>
      <c r="Z15" s="379"/>
      <c r="AA15" s="379"/>
      <c r="AB15" s="379"/>
      <c r="AC15" s="379"/>
      <c r="AD15" s="379"/>
      <c r="AE15" s="379"/>
      <c r="AF15" s="379"/>
      <c r="AG15" s="379"/>
      <c r="AH15" s="379"/>
      <c r="AI15" s="379"/>
      <c r="AJ15" s="379"/>
      <c r="AK15" s="379"/>
      <c r="AL15" s="380">
        <f>SUM('bjb Syariah'!$Y15:$AK15)</f>
        <v>0</v>
      </c>
      <c r="AM15" s="381">
        <f>'bjb Syariah'!$S15-'bjb Syariah'!$AL15</f>
        <v>36666683</v>
      </c>
      <c r="AN15" s="381"/>
      <c r="AO15" s="381"/>
      <c r="AP15" s="381"/>
      <c r="AQ15" s="381"/>
    </row>
    <row r="16" spans="1:43" s="382" customFormat="1" ht="15" customHeight="1" x14ac:dyDescent="0.2">
      <c r="A16" s="371">
        <v>107</v>
      </c>
      <c r="B16" s="372" t="e">
        <f>VLOOKUP('bjb Syariah'!$F$8:$F$128,Ctrl!C404:D468,2,0)</f>
        <v>#N/A</v>
      </c>
      <c r="C16" s="372">
        <f>VLOOKUP('bjb Syariah'!$F$8:$F$128,Ctrl!D404:E468,2,0)</f>
        <v>0</v>
      </c>
      <c r="D16" s="373">
        <v>1</v>
      </c>
      <c r="E16" s="374" t="s">
        <v>9735</v>
      </c>
      <c r="F16" s="374" t="s">
        <v>8785</v>
      </c>
      <c r="G16" s="375"/>
      <c r="H16" s="376">
        <f>IF(F15='bjb Syariah'!$F16,H15+1,1)</f>
        <v>9</v>
      </c>
      <c r="I16" s="369" t="s">
        <v>8807</v>
      </c>
      <c r="J16" s="376" t="s">
        <v>8783</v>
      </c>
      <c r="K16" s="376" t="s">
        <v>8808</v>
      </c>
      <c r="L16" s="377">
        <v>40094</v>
      </c>
      <c r="M16" s="378">
        <v>150000000</v>
      </c>
      <c r="N16" s="378"/>
      <c r="O16" s="377"/>
      <c r="P16" s="378"/>
      <c r="Q16" s="369" t="s">
        <v>127</v>
      </c>
      <c r="R16" s="377">
        <v>41604</v>
      </c>
      <c r="S16" s="378">
        <v>30000000</v>
      </c>
      <c r="T16" s="377"/>
      <c r="U16" s="378"/>
      <c r="V16" s="378"/>
      <c r="W16" s="378"/>
      <c r="X16" s="378"/>
      <c r="Y16" s="379">
        <v>0</v>
      </c>
      <c r="Z16" s="379"/>
      <c r="AA16" s="379"/>
      <c r="AB16" s="379"/>
      <c r="AC16" s="379"/>
      <c r="AD16" s="379"/>
      <c r="AE16" s="379"/>
      <c r="AF16" s="379"/>
      <c r="AG16" s="379"/>
      <c r="AH16" s="379"/>
      <c r="AI16" s="379"/>
      <c r="AJ16" s="379"/>
      <c r="AK16" s="379"/>
      <c r="AL16" s="380">
        <f>SUM('bjb Syariah'!$Y16:$AK16)</f>
        <v>0</v>
      </c>
      <c r="AM16" s="381">
        <f>'bjb Syariah'!$S16-'bjb Syariah'!$AL16</f>
        <v>30000000</v>
      </c>
      <c r="AN16" s="381"/>
      <c r="AO16" s="381"/>
      <c r="AP16" s="381"/>
      <c r="AQ16" s="381"/>
    </row>
    <row r="17" spans="1:43" s="382" customFormat="1" ht="15" customHeight="1" x14ac:dyDescent="0.2">
      <c r="A17" s="371">
        <v>108</v>
      </c>
      <c r="B17" s="372" t="e">
        <f>VLOOKUP('bjb Syariah'!$F$8:$F$128,Ctrl!C404:D468,2,0)</f>
        <v>#N/A</v>
      </c>
      <c r="C17" s="372">
        <f>VLOOKUP('bjb Syariah'!$F$8:$F$128,Ctrl!D404:E468,2,0)</f>
        <v>0</v>
      </c>
      <c r="D17" s="373">
        <v>1</v>
      </c>
      <c r="E17" s="374" t="s">
        <v>9735</v>
      </c>
      <c r="F17" s="374" t="s">
        <v>8785</v>
      </c>
      <c r="G17" s="375"/>
      <c r="H17" s="376">
        <f>IF(F16='bjb Syariah'!$F17,H16+1,1)</f>
        <v>10</v>
      </c>
      <c r="I17" s="369" t="s">
        <v>10809</v>
      </c>
      <c r="J17" s="376" t="s">
        <v>8783</v>
      </c>
      <c r="K17" s="376" t="s">
        <v>8809</v>
      </c>
      <c r="L17" s="377">
        <v>40087</v>
      </c>
      <c r="M17" s="378">
        <v>150000000</v>
      </c>
      <c r="N17" s="378"/>
      <c r="O17" s="377"/>
      <c r="P17" s="378"/>
      <c r="Q17" s="369" t="s">
        <v>5086</v>
      </c>
      <c r="R17" s="377">
        <v>41729</v>
      </c>
      <c r="S17" s="378">
        <v>20000000</v>
      </c>
      <c r="T17" s="377"/>
      <c r="U17" s="378"/>
      <c r="V17" s="378"/>
      <c r="W17" s="378"/>
      <c r="X17" s="378"/>
      <c r="Y17" s="379">
        <v>0</v>
      </c>
      <c r="Z17" s="379"/>
      <c r="AA17" s="379"/>
      <c r="AB17" s="379"/>
      <c r="AC17" s="379"/>
      <c r="AD17" s="379"/>
      <c r="AE17" s="379"/>
      <c r="AF17" s="379"/>
      <c r="AG17" s="379"/>
      <c r="AH17" s="379"/>
      <c r="AI17" s="379"/>
      <c r="AJ17" s="379"/>
      <c r="AK17" s="379"/>
      <c r="AL17" s="380">
        <f>SUM('bjb Syariah'!$Y17:$AK17)</f>
        <v>0</v>
      </c>
      <c r="AM17" s="381">
        <f>'bjb Syariah'!$S17-'bjb Syariah'!$AL17</f>
        <v>20000000</v>
      </c>
      <c r="AN17" s="381"/>
      <c r="AO17" s="381"/>
      <c r="AP17" s="381"/>
      <c r="AQ17" s="381"/>
    </row>
    <row r="18" spans="1:43" s="382" customFormat="1" ht="15" customHeight="1" x14ac:dyDescent="0.2">
      <c r="A18" s="371">
        <v>109</v>
      </c>
      <c r="B18" s="372" t="e">
        <f>VLOOKUP('bjb Syariah'!$F$8:$F$128,Ctrl!C404:D468,2,0)</f>
        <v>#N/A</v>
      </c>
      <c r="C18" s="372">
        <f>VLOOKUP('bjb Syariah'!$F$8:$F$128,Ctrl!D404:E468,2,0)</f>
        <v>0</v>
      </c>
      <c r="D18" s="373">
        <v>1</v>
      </c>
      <c r="E18" s="374" t="s">
        <v>9737</v>
      </c>
      <c r="F18" s="374" t="s">
        <v>7684</v>
      </c>
      <c r="G18" s="375"/>
      <c r="H18" s="376">
        <f>IF(F17='bjb Syariah'!$F18,H17+1,1)</f>
        <v>1</v>
      </c>
      <c r="I18" s="369" t="s">
        <v>8810</v>
      </c>
      <c r="J18" s="376" t="s">
        <v>8781</v>
      </c>
      <c r="K18" s="376" t="s">
        <v>8811</v>
      </c>
      <c r="L18" s="377">
        <v>39108</v>
      </c>
      <c r="M18" s="378">
        <v>250000000</v>
      </c>
      <c r="N18" s="378"/>
      <c r="O18" s="377"/>
      <c r="P18" s="378"/>
      <c r="Q18" s="369" t="s">
        <v>8812</v>
      </c>
      <c r="R18" s="377">
        <v>39715</v>
      </c>
      <c r="S18" s="378">
        <v>185484000</v>
      </c>
      <c r="T18" s="377"/>
      <c r="U18" s="378"/>
      <c r="V18" s="378"/>
      <c r="W18" s="378"/>
      <c r="X18" s="378"/>
      <c r="Y18" s="379">
        <v>7575000</v>
      </c>
      <c r="Z18" s="379"/>
      <c r="AA18" s="379"/>
      <c r="AB18" s="379"/>
      <c r="AC18" s="379"/>
      <c r="AD18" s="379"/>
      <c r="AE18" s="379"/>
      <c r="AF18" s="379"/>
      <c r="AG18" s="379"/>
      <c r="AH18" s="379"/>
      <c r="AI18" s="379"/>
      <c r="AJ18" s="379"/>
      <c r="AK18" s="379"/>
      <c r="AL18" s="380">
        <f>SUM('bjb Syariah'!$Y18:$AK18)</f>
        <v>7575000</v>
      </c>
      <c r="AM18" s="381">
        <f>'bjb Syariah'!$S18-'bjb Syariah'!$AL18</f>
        <v>177909000</v>
      </c>
      <c r="AN18" s="381"/>
      <c r="AO18" s="381"/>
      <c r="AP18" s="381"/>
      <c r="AQ18" s="381"/>
    </row>
    <row r="19" spans="1:43" s="382" customFormat="1" ht="15" customHeight="1" x14ac:dyDescent="0.2">
      <c r="A19" s="371">
        <v>110</v>
      </c>
      <c r="B19" s="372" t="e">
        <f>VLOOKUP('bjb Syariah'!$F$8:$F$128,Ctrl!C404:D468,2,0)</f>
        <v>#N/A</v>
      </c>
      <c r="C19" s="372">
        <f>VLOOKUP('bjb Syariah'!$F$8:$F$128,Ctrl!D404:E468,2,0)</f>
        <v>0</v>
      </c>
      <c r="D19" s="373">
        <v>1</v>
      </c>
      <c r="E19" s="374" t="s">
        <v>9737</v>
      </c>
      <c r="F19" s="374" t="s">
        <v>7684</v>
      </c>
      <c r="G19" s="375"/>
      <c r="H19" s="376">
        <f>IF(F18='bjb Syariah'!$F19,H18+1,1)</f>
        <v>2</v>
      </c>
      <c r="I19" s="369" t="s">
        <v>8813</v>
      </c>
      <c r="J19" s="376" t="s">
        <v>8781</v>
      </c>
      <c r="K19" s="376" t="s">
        <v>8814</v>
      </c>
      <c r="L19" s="377">
        <v>39365</v>
      </c>
      <c r="M19" s="378">
        <v>70000000</v>
      </c>
      <c r="N19" s="378"/>
      <c r="O19" s="377"/>
      <c r="P19" s="378"/>
      <c r="Q19" s="369" t="s">
        <v>8815</v>
      </c>
      <c r="R19" s="377">
        <v>39731</v>
      </c>
      <c r="S19" s="378">
        <v>39243890</v>
      </c>
      <c r="T19" s="377"/>
      <c r="U19" s="378"/>
      <c r="V19" s="378"/>
      <c r="W19" s="378"/>
      <c r="X19" s="378"/>
      <c r="Y19" s="379">
        <v>1162500</v>
      </c>
      <c r="Z19" s="379"/>
      <c r="AA19" s="379"/>
      <c r="AB19" s="379"/>
      <c r="AC19" s="379"/>
      <c r="AD19" s="379"/>
      <c r="AE19" s="379"/>
      <c r="AF19" s="379"/>
      <c r="AG19" s="379"/>
      <c r="AH19" s="379"/>
      <c r="AI19" s="379"/>
      <c r="AJ19" s="379"/>
      <c r="AK19" s="379"/>
      <c r="AL19" s="380">
        <f>SUM('bjb Syariah'!$Y19:$AK19)</f>
        <v>1162500</v>
      </c>
      <c r="AM19" s="381">
        <f>'bjb Syariah'!$S19-'bjb Syariah'!$AL19</f>
        <v>38081390</v>
      </c>
      <c r="AN19" s="381"/>
      <c r="AO19" s="381"/>
      <c r="AP19" s="381"/>
      <c r="AQ19" s="381"/>
    </row>
    <row r="20" spans="1:43" s="382" customFormat="1" ht="15" customHeight="1" x14ac:dyDescent="0.2">
      <c r="A20" s="371">
        <v>111</v>
      </c>
      <c r="B20" s="372" t="e">
        <f>VLOOKUP('bjb Syariah'!$F$8:$F$128,Ctrl!C404:D468,2,0)</f>
        <v>#N/A</v>
      </c>
      <c r="C20" s="372">
        <f>VLOOKUP('bjb Syariah'!$F$8:$F$128,Ctrl!D404:E468,2,0)</f>
        <v>0</v>
      </c>
      <c r="D20" s="373">
        <v>1</v>
      </c>
      <c r="E20" s="374" t="s">
        <v>9737</v>
      </c>
      <c r="F20" s="374" t="s">
        <v>7684</v>
      </c>
      <c r="G20" s="375"/>
      <c r="H20" s="376">
        <f>IF(F19='bjb Syariah'!$F20,H19+1,1)</f>
        <v>3</v>
      </c>
      <c r="I20" s="369" t="s">
        <v>8816</v>
      </c>
      <c r="J20" s="376" t="s">
        <v>8781</v>
      </c>
      <c r="K20" s="376" t="s">
        <v>8817</v>
      </c>
      <c r="L20" s="377">
        <v>39567</v>
      </c>
      <c r="M20" s="378">
        <v>75000000</v>
      </c>
      <c r="N20" s="378"/>
      <c r="O20" s="377"/>
      <c r="P20" s="378"/>
      <c r="Q20" s="369" t="s">
        <v>8818</v>
      </c>
      <c r="R20" s="377">
        <v>40025</v>
      </c>
      <c r="S20" s="378">
        <v>54843750</v>
      </c>
      <c r="T20" s="377"/>
      <c r="U20" s="378"/>
      <c r="V20" s="378"/>
      <c r="W20" s="378"/>
      <c r="X20" s="378"/>
      <c r="Y20" s="379">
        <v>7800000</v>
      </c>
      <c r="Z20" s="379"/>
      <c r="AA20" s="379"/>
      <c r="AB20" s="379"/>
      <c r="AC20" s="379"/>
      <c r="AD20" s="379"/>
      <c r="AE20" s="379"/>
      <c r="AF20" s="379"/>
      <c r="AG20" s="379"/>
      <c r="AH20" s="379"/>
      <c r="AI20" s="379"/>
      <c r="AJ20" s="379"/>
      <c r="AK20" s="379"/>
      <c r="AL20" s="380">
        <f>SUM('bjb Syariah'!$Y20:$AK20)</f>
        <v>7800000</v>
      </c>
      <c r="AM20" s="381">
        <f>'bjb Syariah'!$S20-'bjb Syariah'!$AL20</f>
        <v>47043750</v>
      </c>
      <c r="AN20" s="381"/>
      <c r="AO20" s="381"/>
      <c r="AP20" s="381"/>
      <c r="AQ20" s="381"/>
    </row>
    <row r="21" spans="1:43" s="382" customFormat="1" ht="15" customHeight="1" x14ac:dyDescent="0.2">
      <c r="A21" s="371">
        <v>112</v>
      </c>
      <c r="B21" s="372" t="e">
        <f>VLOOKUP('bjb Syariah'!$F$8:$F$128,Ctrl!C404:D468,2,0)</f>
        <v>#N/A</v>
      </c>
      <c r="C21" s="372">
        <f>VLOOKUP('bjb Syariah'!$F$8:$F$128,Ctrl!D404:E468,2,0)</f>
        <v>0</v>
      </c>
      <c r="D21" s="373">
        <v>1</v>
      </c>
      <c r="E21" s="374" t="s">
        <v>9737</v>
      </c>
      <c r="F21" s="374" t="s">
        <v>7684</v>
      </c>
      <c r="G21" s="375"/>
      <c r="H21" s="376">
        <f>IF(F20='bjb Syariah'!$F21,H20+1,1)</f>
        <v>4</v>
      </c>
      <c r="I21" s="369" t="s">
        <v>8819</v>
      </c>
      <c r="J21" s="376" t="s">
        <v>8781</v>
      </c>
      <c r="K21" s="376" t="s">
        <v>8820</v>
      </c>
      <c r="L21" s="377">
        <v>39416</v>
      </c>
      <c r="M21" s="378">
        <v>475000000</v>
      </c>
      <c r="N21" s="378"/>
      <c r="O21" s="377"/>
      <c r="P21" s="378"/>
      <c r="Q21" s="369" t="s">
        <v>8821</v>
      </c>
      <c r="R21" s="377">
        <v>40199</v>
      </c>
      <c r="S21" s="378">
        <v>250512502</v>
      </c>
      <c r="T21" s="377"/>
      <c r="U21" s="378"/>
      <c r="V21" s="378"/>
      <c r="W21" s="378"/>
      <c r="X21" s="378"/>
      <c r="Y21" s="379">
        <v>0</v>
      </c>
      <c r="Z21" s="379"/>
      <c r="AA21" s="379"/>
      <c r="AB21" s="379"/>
      <c r="AC21" s="379"/>
      <c r="AD21" s="379"/>
      <c r="AE21" s="379"/>
      <c r="AF21" s="379"/>
      <c r="AG21" s="379"/>
      <c r="AH21" s="379"/>
      <c r="AI21" s="379"/>
      <c r="AJ21" s="379"/>
      <c r="AK21" s="379"/>
      <c r="AL21" s="380">
        <f>SUM('bjb Syariah'!$Y21:$AK21)</f>
        <v>0</v>
      </c>
      <c r="AM21" s="381">
        <f>'bjb Syariah'!$S21-'bjb Syariah'!$AL21</f>
        <v>250512502</v>
      </c>
      <c r="AN21" s="381"/>
      <c r="AO21" s="381"/>
      <c r="AP21" s="381"/>
      <c r="AQ21" s="381"/>
    </row>
    <row r="22" spans="1:43" s="382" customFormat="1" ht="15" customHeight="1" x14ac:dyDescent="0.2">
      <c r="A22" s="371">
        <v>113</v>
      </c>
      <c r="B22" s="372" t="e">
        <f>VLOOKUP('bjb Syariah'!$F$8:$F$128,Ctrl!C404:D468,2,0)</f>
        <v>#N/A</v>
      </c>
      <c r="C22" s="372">
        <f>VLOOKUP('bjb Syariah'!$F$8:$F$128,Ctrl!D404:E468,2,0)</f>
        <v>0</v>
      </c>
      <c r="D22" s="373">
        <v>1</v>
      </c>
      <c r="E22" s="374" t="s">
        <v>9737</v>
      </c>
      <c r="F22" s="374" t="s">
        <v>7684</v>
      </c>
      <c r="G22" s="375"/>
      <c r="H22" s="376">
        <f>IF(F21='bjb Syariah'!$F22,H21+1,1)</f>
        <v>5</v>
      </c>
      <c r="I22" s="369" t="s">
        <v>8822</v>
      </c>
      <c r="J22" s="376" t="s">
        <v>8781</v>
      </c>
      <c r="K22" s="376" t="s">
        <v>8823</v>
      </c>
      <c r="L22" s="377">
        <v>39318</v>
      </c>
      <c r="M22" s="378">
        <v>110000000</v>
      </c>
      <c r="N22" s="378"/>
      <c r="O22" s="377"/>
      <c r="P22" s="378"/>
      <c r="Q22" s="369" t="s">
        <v>8824</v>
      </c>
      <c r="R22" s="377">
        <v>40227</v>
      </c>
      <c r="S22" s="378">
        <v>60934350</v>
      </c>
      <c r="T22" s="377"/>
      <c r="U22" s="378"/>
      <c r="V22" s="378"/>
      <c r="W22" s="378"/>
      <c r="X22" s="378"/>
      <c r="Y22" s="379">
        <v>29950000</v>
      </c>
      <c r="Z22" s="379"/>
      <c r="AA22" s="379"/>
      <c r="AB22" s="379"/>
      <c r="AC22" s="379"/>
      <c r="AD22" s="379"/>
      <c r="AE22" s="379"/>
      <c r="AF22" s="379"/>
      <c r="AG22" s="379"/>
      <c r="AH22" s="379"/>
      <c r="AI22" s="379"/>
      <c r="AJ22" s="379"/>
      <c r="AK22" s="379"/>
      <c r="AL22" s="380">
        <f>SUM('bjb Syariah'!$Y22:$AK22)</f>
        <v>29950000</v>
      </c>
      <c r="AM22" s="381">
        <f>'bjb Syariah'!$S22-'bjb Syariah'!$AL22</f>
        <v>30984350</v>
      </c>
      <c r="AN22" s="381"/>
      <c r="AO22" s="381"/>
      <c r="AP22" s="381"/>
      <c r="AQ22" s="381"/>
    </row>
    <row r="23" spans="1:43" s="382" customFormat="1" ht="15" customHeight="1" x14ac:dyDescent="0.2">
      <c r="A23" s="371">
        <v>114</v>
      </c>
      <c r="B23" s="372" t="e">
        <f>VLOOKUP('bjb Syariah'!$F$8:$F$128,Ctrl!C404:D468,2,0)</f>
        <v>#N/A</v>
      </c>
      <c r="C23" s="372">
        <f>VLOOKUP('bjb Syariah'!$F$8:$F$128,Ctrl!D404:E468,2,0)</f>
        <v>0</v>
      </c>
      <c r="D23" s="373">
        <v>1</v>
      </c>
      <c r="E23" s="374" t="s">
        <v>9737</v>
      </c>
      <c r="F23" s="374" t="s">
        <v>7684</v>
      </c>
      <c r="G23" s="375"/>
      <c r="H23" s="376">
        <f>IF(F22='bjb Syariah'!$F23,H22+1,1)</f>
        <v>6</v>
      </c>
      <c r="I23" s="369" t="s">
        <v>4342</v>
      </c>
      <c r="J23" s="376" t="s">
        <v>8782</v>
      </c>
      <c r="K23" s="376" t="s">
        <v>8825</v>
      </c>
      <c r="L23" s="377">
        <v>40357</v>
      </c>
      <c r="M23" s="378">
        <v>40000000</v>
      </c>
      <c r="N23" s="378"/>
      <c r="O23" s="377"/>
      <c r="P23" s="378"/>
      <c r="Q23" s="369" t="s">
        <v>8826</v>
      </c>
      <c r="R23" s="377">
        <v>40998</v>
      </c>
      <c r="S23" s="378">
        <v>26847237</v>
      </c>
      <c r="T23" s="377"/>
      <c r="U23" s="378"/>
      <c r="V23" s="378"/>
      <c r="W23" s="378"/>
      <c r="X23" s="378"/>
      <c r="Y23" s="379">
        <v>0</v>
      </c>
      <c r="Z23" s="379"/>
      <c r="AA23" s="379"/>
      <c r="AB23" s="379"/>
      <c r="AC23" s="379"/>
      <c r="AD23" s="379"/>
      <c r="AE23" s="379"/>
      <c r="AF23" s="379"/>
      <c r="AG23" s="379"/>
      <c r="AH23" s="379"/>
      <c r="AI23" s="379"/>
      <c r="AJ23" s="379"/>
      <c r="AK23" s="379"/>
      <c r="AL23" s="380">
        <f>SUM('bjb Syariah'!$Y23:$AK23)</f>
        <v>0</v>
      </c>
      <c r="AM23" s="381">
        <f>'bjb Syariah'!$S23-'bjb Syariah'!$AL23</f>
        <v>26847237</v>
      </c>
      <c r="AN23" s="381"/>
      <c r="AO23" s="381"/>
      <c r="AP23" s="381"/>
      <c r="AQ23" s="381"/>
    </row>
    <row r="24" spans="1:43" s="382" customFormat="1" ht="15" customHeight="1" x14ac:dyDescent="0.2">
      <c r="A24" s="371">
        <v>115</v>
      </c>
      <c r="B24" s="372" t="e">
        <f>VLOOKUP('bjb Syariah'!$F$8:$F$128,Ctrl!C404:D468,2,0)</f>
        <v>#N/A</v>
      </c>
      <c r="C24" s="372">
        <f>VLOOKUP('bjb Syariah'!$F$8:$F$128,Ctrl!D404:E468,2,0)</f>
        <v>0</v>
      </c>
      <c r="D24" s="373">
        <v>1</v>
      </c>
      <c r="E24" s="374" t="s">
        <v>9737</v>
      </c>
      <c r="F24" s="374" t="s">
        <v>7684</v>
      </c>
      <c r="G24" s="375"/>
      <c r="H24" s="376">
        <f>IF(F23='bjb Syariah'!$F24,H23+1,1)</f>
        <v>7</v>
      </c>
      <c r="I24" s="369" t="s">
        <v>1605</v>
      </c>
      <c r="J24" s="376" t="s">
        <v>8783</v>
      </c>
      <c r="K24" s="376" t="s">
        <v>8827</v>
      </c>
      <c r="L24" s="377">
        <v>41179</v>
      </c>
      <c r="M24" s="378">
        <v>25563021</v>
      </c>
      <c r="N24" s="378"/>
      <c r="O24" s="377"/>
      <c r="P24" s="378"/>
      <c r="Q24" s="369" t="s">
        <v>8828</v>
      </c>
      <c r="R24" s="377">
        <v>41571</v>
      </c>
      <c r="S24" s="378">
        <v>20861147</v>
      </c>
      <c r="T24" s="377"/>
      <c r="U24" s="378"/>
      <c r="V24" s="378"/>
      <c r="W24" s="378"/>
      <c r="X24" s="378"/>
      <c r="Y24" s="379">
        <v>0</v>
      </c>
      <c r="Z24" s="379"/>
      <c r="AA24" s="379"/>
      <c r="AB24" s="379"/>
      <c r="AC24" s="379"/>
      <c r="AD24" s="379"/>
      <c r="AE24" s="379"/>
      <c r="AF24" s="379"/>
      <c r="AG24" s="379"/>
      <c r="AH24" s="379"/>
      <c r="AI24" s="379"/>
      <c r="AJ24" s="379"/>
      <c r="AK24" s="379"/>
      <c r="AL24" s="380">
        <f>SUM('bjb Syariah'!$Y24:$AK24)</f>
        <v>0</v>
      </c>
      <c r="AM24" s="381">
        <f>'bjb Syariah'!$S24-'bjb Syariah'!$AL24</f>
        <v>20861147</v>
      </c>
      <c r="AN24" s="381"/>
      <c r="AO24" s="381"/>
      <c r="AP24" s="381"/>
      <c r="AQ24" s="381"/>
    </row>
    <row r="25" spans="1:43" s="382" customFormat="1" ht="15" customHeight="1" x14ac:dyDescent="0.2">
      <c r="A25" s="371">
        <v>116</v>
      </c>
      <c r="B25" s="372" t="e">
        <f>VLOOKUP('bjb Syariah'!$F$8:$F$128,Ctrl!C404:D468,2,0)</f>
        <v>#N/A</v>
      </c>
      <c r="C25" s="372">
        <f>VLOOKUP('bjb Syariah'!$F$8:$F$128,Ctrl!D404:E468,2,0)</f>
        <v>3</v>
      </c>
      <c r="D25" s="373">
        <v>1</v>
      </c>
      <c r="E25" s="374" t="s">
        <v>9709</v>
      </c>
      <c r="F25" s="374" t="s">
        <v>13521</v>
      </c>
      <c r="G25" s="375"/>
      <c r="H25" s="376">
        <f>IF(F24='bjb Syariah'!$F25,H24+1,1)</f>
        <v>1</v>
      </c>
      <c r="I25" s="369" t="s">
        <v>8830</v>
      </c>
      <c r="J25" s="376" t="s">
        <v>8782</v>
      </c>
      <c r="K25" s="376" t="s">
        <v>8831</v>
      </c>
      <c r="L25" s="377">
        <v>40101</v>
      </c>
      <c r="M25" s="378">
        <v>30000000</v>
      </c>
      <c r="N25" s="378"/>
      <c r="O25" s="377"/>
      <c r="P25" s="378"/>
      <c r="Q25" s="369" t="s">
        <v>8832</v>
      </c>
      <c r="R25" s="377">
        <v>40541</v>
      </c>
      <c r="S25" s="378">
        <v>16443750</v>
      </c>
      <c r="T25" s="377"/>
      <c r="U25" s="378"/>
      <c r="V25" s="378"/>
      <c r="W25" s="378"/>
      <c r="X25" s="378"/>
      <c r="Y25" s="379">
        <v>0</v>
      </c>
      <c r="Z25" s="379"/>
      <c r="AA25" s="379"/>
      <c r="AB25" s="379"/>
      <c r="AC25" s="379"/>
      <c r="AD25" s="379"/>
      <c r="AE25" s="379"/>
      <c r="AF25" s="379"/>
      <c r="AG25" s="379"/>
      <c r="AH25" s="379"/>
      <c r="AI25" s="379"/>
      <c r="AJ25" s="379"/>
      <c r="AK25" s="379"/>
      <c r="AL25" s="380">
        <f>SUM('bjb Syariah'!$Y25:$AK25)</f>
        <v>0</v>
      </c>
      <c r="AM25" s="381">
        <f>'bjb Syariah'!$S25-'bjb Syariah'!$AL25</f>
        <v>16443750</v>
      </c>
      <c r="AN25" s="381"/>
      <c r="AO25" s="381"/>
      <c r="AP25" s="381"/>
      <c r="AQ25" s="381"/>
    </row>
    <row r="26" spans="1:43" s="382" customFormat="1" ht="15" customHeight="1" x14ac:dyDescent="0.2">
      <c r="A26" s="371">
        <v>117</v>
      </c>
      <c r="B26" s="372" t="e">
        <f>VLOOKUP('bjb Syariah'!$F$8:$F$128,Ctrl!C404:D468,2,0)</f>
        <v>#N/A</v>
      </c>
      <c r="C26" s="372">
        <f>VLOOKUP('bjb Syariah'!$F$8:$F$128,Ctrl!D404:E468,2,0)</f>
        <v>0</v>
      </c>
      <c r="D26" s="373">
        <v>1</v>
      </c>
      <c r="E26" s="374" t="s">
        <v>9737</v>
      </c>
      <c r="F26" s="374" t="s">
        <v>7684</v>
      </c>
      <c r="G26" s="375"/>
      <c r="H26" s="376">
        <f>IF(F25='bjb Syariah'!$F26,H25+1,1)</f>
        <v>1</v>
      </c>
      <c r="I26" s="369" t="s">
        <v>8833</v>
      </c>
      <c r="J26" s="376" t="s">
        <v>8783</v>
      </c>
      <c r="K26" s="376" t="s">
        <v>8834</v>
      </c>
      <c r="L26" s="377">
        <v>41459</v>
      </c>
      <c r="M26" s="378">
        <v>100000000</v>
      </c>
      <c r="N26" s="378"/>
      <c r="O26" s="377"/>
      <c r="P26" s="378"/>
      <c r="Q26" s="369" t="s">
        <v>5563</v>
      </c>
      <c r="R26" s="377">
        <v>41820</v>
      </c>
      <c r="S26" s="378">
        <v>95864098</v>
      </c>
      <c r="T26" s="377"/>
      <c r="U26" s="378"/>
      <c r="V26" s="378"/>
      <c r="W26" s="378"/>
      <c r="X26" s="378"/>
      <c r="Y26" s="379">
        <v>0</v>
      </c>
      <c r="Z26" s="379"/>
      <c r="AA26" s="379"/>
      <c r="AB26" s="379"/>
      <c r="AC26" s="379"/>
      <c r="AD26" s="379"/>
      <c r="AE26" s="379"/>
      <c r="AF26" s="379"/>
      <c r="AG26" s="379"/>
      <c r="AH26" s="379"/>
      <c r="AI26" s="379"/>
      <c r="AJ26" s="379"/>
      <c r="AK26" s="379"/>
      <c r="AL26" s="380">
        <f>SUM('bjb Syariah'!$Y26:$AK26)</f>
        <v>0</v>
      </c>
      <c r="AM26" s="381">
        <f>'bjb Syariah'!$S26-'bjb Syariah'!$AL26</f>
        <v>95864098</v>
      </c>
      <c r="AN26" s="381"/>
      <c r="AO26" s="381"/>
      <c r="AP26" s="381"/>
      <c r="AQ26" s="381"/>
    </row>
    <row r="27" spans="1:43" s="382" customFormat="1" ht="15" customHeight="1" x14ac:dyDescent="0.2">
      <c r="A27" s="371">
        <v>118</v>
      </c>
      <c r="B27" s="372" t="e">
        <f>VLOOKUP('bjb Syariah'!$F$8:$F$128,Ctrl!C404:D468,2,0)</f>
        <v>#N/A</v>
      </c>
      <c r="C27" s="372">
        <f>VLOOKUP('bjb Syariah'!$F$8:$F$128,Ctrl!D404:E468,2,0)</f>
        <v>0</v>
      </c>
      <c r="D27" s="373">
        <v>1</v>
      </c>
      <c r="E27" s="374" t="s">
        <v>9737</v>
      </c>
      <c r="F27" s="374" t="s">
        <v>7684</v>
      </c>
      <c r="G27" s="375"/>
      <c r="H27" s="376">
        <f>IF(F26='bjb Syariah'!$F27,H26+1,1)</f>
        <v>2</v>
      </c>
      <c r="I27" s="369" t="s">
        <v>8835</v>
      </c>
      <c r="J27" s="376" t="s">
        <v>8783</v>
      </c>
      <c r="K27" s="376" t="s">
        <v>8836</v>
      </c>
      <c r="L27" s="377">
        <v>40343</v>
      </c>
      <c r="M27" s="378">
        <v>100791667</v>
      </c>
      <c r="N27" s="378"/>
      <c r="O27" s="377"/>
      <c r="P27" s="378"/>
      <c r="Q27" s="369" t="s">
        <v>8837</v>
      </c>
      <c r="R27" s="377">
        <v>40983</v>
      </c>
      <c r="S27" s="378">
        <v>65791667</v>
      </c>
      <c r="T27" s="377"/>
      <c r="U27" s="378"/>
      <c r="V27" s="378"/>
      <c r="W27" s="378"/>
      <c r="X27" s="378"/>
      <c r="Y27" s="379">
        <v>0</v>
      </c>
      <c r="Z27" s="379"/>
      <c r="AA27" s="379"/>
      <c r="AB27" s="379"/>
      <c r="AC27" s="379"/>
      <c r="AD27" s="379"/>
      <c r="AE27" s="379"/>
      <c r="AF27" s="379"/>
      <c r="AG27" s="379"/>
      <c r="AH27" s="379"/>
      <c r="AI27" s="379"/>
      <c r="AJ27" s="379"/>
      <c r="AK27" s="379"/>
      <c r="AL27" s="380">
        <f>SUM('bjb Syariah'!$Y27:$AK27)</f>
        <v>0</v>
      </c>
      <c r="AM27" s="381">
        <f>'bjb Syariah'!$S27-'bjb Syariah'!$AL27</f>
        <v>65791667</v>
      </c>
      <c r="AN27" s="381"/>
      <c r="AO27" s="381"/>
      <c r="AP27" s="381"/>
      <c r="AQ27" s="381"/>
    </row>
    <row r="28" spans="1:43" s="382" customFormat="1" ht="15" customHeight="1" x14ac:dyDescent="0.2">
      <c r="A28" s="371">
        <v>125</v>
      </c>
      <c r="B28" s="372" t="e">
        <f>VLOOKUP('bjb Syariah'!$F$8:$F$128,Ctrl!C404:D468,2,0)</f>
        <v>#N/A</v>
      </c>
      <c r="C28" s="372">
        <f>VLOOKUP('bjb Syariah'!$F$8:$F$128,Ctrl!D404:E468,2,0)</f>
        <v>0</v>
      </c>
      <c r="D28" s="373">
        <v>1</v>
      </c>
      <c r="E28" s="374" t="s">
        <v>9735</v>
      </c>
      <c r="F28" s="374" t="s">
        <v>8785</v>
      </c>
      <c r="G28" s="375"/>
      <c r="H28" s="376">
        <f>IF(F27='bjb Syariah'!$F28,H27+1,1)</f>
        <v>1</v>
      </c>
      <c r="I28" s="369" t="s">
        <v>8840</v>
      </c>
      <c r="J28" s="376" t="s">
        <v>8781</v>
      </c>
      <c r="K28" s="376" t="s">
        <v>8841</v>
      </c>
      <c r="L28" s="377">
        <v>40561</v>
      </c>
      <c r="M28" s="378">
        <v>23000000</v>
      </c>
      <c r="N28" s="378"/>
      <c r="O28" s="377"/>
      <c r="P28" s="378"/>
      <c r="Q28" s="369" t="s">
        <v>8842</v>
      </c>
      <c r="R28" s="377">
        <v>41089</v>
      </c>
      <c r="S28" s="378">
        <v>14588489</v>
      </c>
      <c r="T28" s="377"/>
      <c r="U28" s="378"/>
      <c r="V28" s="378"/>
      <c r="W28" s="378"/>
      <c r="X28" s="378"/>
      <c r="Y28" s="379">
        <v>0</v>
      </c>
      <c r="Z28" s="379"/>
      <c r="AA28" s="379"/>
      <c r="AB28" s="379"/>
      <c r="AC28" s="379"/>
      <c r="AD28" s="379"/>
      <c r="AE28" s="379"/>
      <c r="AF28" s="379"/>
      <c r="AG28" s="379"/>
      <c r="AH28" s="379"/>
      <c r="AI28" s="379"/>
      <c r="AJ28" s="379"/>
      <c r="AK28" s="379"/>
      <c r="AL28" s="380">
        <f>SUM('bjb Syariah'!$Y28:$AK28)</f>
        <v>0</v>
      </c>
      <c r="AM28" s="381">
        <f>'bjb Syariah'!$S28-'bjb Syariah'!$AL28</f>
        <v>14588489</v>
      </c>
      <c r="AN28" s="381"/>
      <c r="AO28" s="381"/>
      <c r="AP28" s="381"/>
      <c r="AQ28" s="381"/>
    </row>
    <row r="29" spans="1:43" s="382" customFormat="1" ht="15" customHeight="1" x14ac:dyDescent="0.2">
      <c r="A29" s="371">
        <v>126</v>
      </c>
      <c r="B29" s="372" t="e">
        <f>VLOOKUP('bjb Syariah'!$F$8:$F$128,Ctrl!C404:D468,2,0)</f>
        <v>#N/A</v>
      </c>
      <c r="C29" s="372">
        <f>VLOOKUP('bjb Syariah'!$F$8:$F$128,Ctrl!D404:E468,2,0)</f>
        <v>0</v>
      </c>
      <c r="D29" s="373">
        <v>1</v>
      </c>
      <c r="E29" s="374" t="s">
        <v>9735</v>
      </c>
      <c r="F29" s="374" t="s">
        <v>8785</v>
      </c>
      <c r="G29" s="375"/>
      <c r="H29" s="376">
        <f>IF(F28='bjb Syariah'!$F29,H28+1,1)</f>
        <v>2</v>
      </c>
      <c r="I29" s="369" t="s">
        <v>8840</v>
      </c>
      <c r="J29" s="376" t="s">
        <v>8781</v>
      </c>
      <c r="K29" s="376" t="s">
        <v>8841</v>
      </c>
      <c r="L29" s="377">
        <v>40561</v>
      </c>
      <c r="M29" s="378">
        <v>17000000</v>
      </c>
      <c r="N29" s="378"/>
      <c r="O29" s="377"/>
      <c r="P29" s="378"/>
      <c r="Q29" s="369" t="s">
        <v>8842</v>
      </c>
      <c r="R29" s="377">
        <v>41089</v>
      </c>
      <c r="S29" s="378">
        <v>11814548</v>
      </c>
      <c r="T29" s="377"/>
      <c r="U29" s="378"/>
      <c r="V29" s="378"/>
      <c r="W29" s="378"/>
      <c r="X29" s="378"/>
      <c r="Y29" s="379">
        <v>0</v>
      </c>
      <c r="Z29" s="379"/>
      <c r="AA29" s="379"/>
      <c r="AB29" s="379"/>
      <c r="AC29" s="379"/>
      <c r="AD29" s="379"/>
      <c r="AE29" s="379"/>
      <c r="AF29" s="379"/>
      <c r="AG29" s="379"/>
      <c r="AH29" s="379"/>
      <c r="AI29" s="379"/>
      <c r="AJ29" s="379"/>
      <c r="AK29" s="379"/>
      <c r="AL29" s="380">
        <f>SUM('bjb Syariah'!$Y29:$AK29)</f>
        <v>0</v>
      </c>
      <c r="AM29" s="381">
        <f>'bjb Syariah'!$S29-'bjb Syariah'!$AL29</f>
        <v>11814548</v>
      </c>
      <c r="AN29" s="381"/>
      <c r="AO29" s="381"/>
      <c r="AP29" s="381"/>
      <c r="AQ29" s="381"/>
    </row>
    <row r="30" spans="1:43" s="382" customFormat="1" ht="15" customHeight="1" x14ac:dyDescent="0.2">
      <c r="A30" s="371">
        <v>127</v>
      </c>
      <c r="B30" s="372" t="e">
        <f>VLOOKUP('bjb Syariah'!$F$8:$F$128,Ctrl!C404:D468,2,0)</f>
        <v>#N/A</v>
      </c>
      <c r="C30" s="372">
        <f>VLOOKUP('bjb Syariah'!$F$8:$F$128,Ctrl!D404:E468,2,0)</f>
        <v>0</v>
      </c>
      <c r="D30" s="373">
        <v>1</v>
      </c>
      <c r="E30" s="374" t="s">
        <v>9735</v>
      </c>
      <c r="F30" s="374" t="s">
        <v>8785</v>
      </c>
      <c r="G30" s="375"/>
      <c r="H30" s="376">
        <f>IF(F29='bjb Syariah'!$F30,H29+1,1)</f>
        <v>3</v>
      </c>
      <c r="I30" s="369" t="s">
        <v>8843</v>
      </c>
      <c r="J30" s="376" t="s">
        <v>8781</v>
      </c>
      <c r="K30" s="376" t="s">
        <v>8844</v>
      </c>
      <c r="L30" s="377">
        <v>40546</v>
      </c>
      <c r="M30" s="378">
        <v>20000000</v>
      </c>
      <c r="N30" s="378"/>
      <c r="O30" s="377"/>
      <c r="P30" s="378"/>
      <c r="Q30" s="369" t="s">
        <v>8842</v>
      </c>
      <c r="R30" s="377">
        <v>41089</v>
      </c>
      <c r="S30" s="378">
        <v>13444729</v>
      </c>
      <c r="T30" s="377"/>
      <c r="U30" s="378"/>
      <c r="V30" s="378"/>
      <c r="W30" s="378"/>
      <c r="X30" s="378"/>
      <c r="Y30" s="379">
        <v>0</v>
      </c>
      <c r="Z30" s="379"/>
      <c r="AA30" s="379"/>
      <c r="AB30" s="379"/>
      <c r="AC30" s="379"/>
      <c r="AD30" s="379"/>
      <c r="AE30" s="379"/>
      <c r="AF30" s="379"/>
      <c r="AG30" s="379"/>
      <c r="AH30" s="379"/>
      <c r="AI30" s="379"/>
      <c r="AJ30" s="379"/>
      <c r="AK30" s="379"/>
      <c r="AL30" s="380">
        <f>SUM('bjb Syariah'!$Y30:$AK30)</f>
        <v>0</v>
      </c>
      <c r="AM30" s="381">
        <f>'bjb Syariah'!$S30-'bjb Syariah'!$AL30</f>
        <v>13444729</v>
      </c>
      <c r="AN30" s="381"/>
      <c r="AO30" s="381"/>
      <c r="AP30" s="381"/>
      <c r="AQ30" s="381"/>
    </row>
    <row r="31" spans="1:43" s="382" customFormat="1" ht="15" customHeight="1" x14ac:dyDescent="0.2">
      <c r="A31" s="371">
        <v>128</v>
      </c>
      <c r="B31" s="372" t="e">
        <f>VLOOKUP('bjb Syariah'!$F$8:$F$128,Ctrl!C404:D468,2,0)</f>
        <v>#N/A</v>
      </c>
      <c r="C31" s="372">
        <f>VLOOKUP('bjb Syariah'!$F$8:$F$128,Ctrl!D404:E468,2,0)</f>
        <v>0</v>
      </c>
      <c r="D31" s="373">
        <v>1</v>
      </c>
      <c r="E31" s="374" t="s">
        <v>9735</v>
      </c>
      <c r="F31" s="374" t="s">
        <v>8785</v>
      </c>
      <c r="G31" s="375"/>
      <c r="H31" s="376">
        <f>IF(F30='bjb Syariah'!$F31,H30+1,1)</f>
        <v>4</v>
      </c>
      <c r="I31" s="369" t="s">
        <v>8845</v>
      </c>
      <c r="J31" s="376" t="s">
        <v>8781</v>
      </c>
      <c r="K31" s="376" t="s">
        <v>8844</v>
      </c>
      <c r="L31" s="377">
        <v>40546</v>
      </c>
      <c r="M31" s="378">
        <v>35000000</v>
      </c>
      <c r="N31" s="378"/>
      <c r="O31" s="377"/>
      <c r="P31" s="378"/>
      <c r="Q31" s="369" t="s">
        <v>8846</v>
      </c>
      <c r="R31" s="377">
        <v>41271</v>
      </c>
      <c r="S31" s="378">
        <v>18608442</v>
      </c>
      <c r="T31" s="377"/>
      <c r="U31" s="378"/>
      <c r="V31" s="378"/>
      <c r="W31" s="378"/>
      <c r="X31" s="378"/>
      <c r="Y31" s="379">
        <v>1400000</v>
      </c>
      <c r="Z31" s="379"/>
      <c r="AA31" s="379"/>
      <c r="AB31" s="379"/>
      <c r="AC31" s="379"/>
      <c r="AD31" s="379"/>
      <c r="AE31" s="379"/>
      <c r="AF31" s="379"/>
      <c r="AG31" s="379"/>
      <c r="AH31" s="379"/>
      <c r="AI31" s="379"/>
      <c r="AJ31" s="379"/>
      <c r="AK31" s="379"/>
      <c r="AL31" s="380">
        <f>SUM('bjb Syariah'!$Y31:$AK31)</f>
        <v>1400000</v>
      </c>
      <c r="AM31" s="381">
        <f>'bjb Syariah'!$S31-'bjb Syariah'!$AL31</f>
        <v>17208442</v>
      </c>
      <c r="AN31" s="381"/>
      <c r="AO31" s="381"/>
      <c r="AP31" s="381"/>
      <c r="AQ31" s="381"/>
    </row>
    <row r="32" spans="1:43" s="382" customFormat="1" ht="15" customHeight="1" x14ac:dyDescent="0.2">
      <c r="A32" s="371">
        <v>129</v>
      </c>
      <c r="B32" s="372" t="e">
        <f>VLOOKUP('bjb Syariah'!$F$8:$F$128,Ctrl!C404:D468,2,0)</f>
        <v>#N/A</v>
      </c>
      <c r="C32" s="372">
        <f>VLOOKUP('bjb Syariah'!$F$8:$F$128,Ctrl!D404:E468,2,0)</f>
        <v>0</v>
      </c>
      <c r="D32" s="373">
        <v>1</v>
      </c>
      <c r="E32" s="374" t="s">
        <v>9735</v>
      </c>
      <c r="F32" s="374" t="s">
        <v>8785</v>
      </c>
      <c r="G32" s="375"/>
      <c r="H32" s="376">
        <f>IF(F31='bjb Syariah'!$F32,H31+1,1)</f>
        <v>5</v>
      </c>
      <c r="I32" s="369" t="s">
        <v>8847</v>
      </c>
      <c r="J32" s="376" t="s">
        <v>8781</v>
      </c>
      <c r="K32" s="376" t="s">
        <v>8844</v>
      </c>
      <c r="L32" s="377">
        <v>40546</v>
      </c>
      <c r="M32" s="378">
        <v>20000000</v>
      </c>
      <c r="N32" s="378"/>
      <c r="O32" s="377"/>
      <c r="P32" s="378"/>
      <c r="Q32" s="369" t="s">
        <v>8846</v>
      </c>
      <c r="R32" s="377">
        <v>41271</v>
      </c>
      <c r="S32" s="378">
        <v>10106252</v>
      </c>
      <c r="T32" s="377"/>
      <c r="U32" s="378"/>
      <c r="V32" s="378"/>
      <c r="W32" s="378"/>
      <c r="X32" s="378"/>
      <c r="Y32" s="379">
        <v>0</v>
      </c>
      <c r="Z32" s="379"/>
      <c r="AA32" s="379"/>
      <c r="AB32" s="379"/>
      <c r="AC32" s="379"/>
      <c r="AD32" s="379"/>
      <c r="AE32" s="379"/>
      <c r="AF32" s="379"/>
      <c r="AG32" s="379"/>
      <c r="AH32" s="379"/>
      <c r="AI32" s="379"/>
      <c r="AJ32" s="379"/>
      <c r="AK32" s="379"/>
      <c r="AL32" s="380">
        <f>SUM('bjb Syariah'!$Y32:$AK32)</f>
        <v>0</v>
      </c>
      <c r="AM32" s="381">
        <f>'bjb Syariah'!$S32-'bjb Syariah'!$AL32</f>
        <v>10106252</v>
      </c>
      <c r="AN32" s="381"/>
      <c r="AO32" s="381"/>
      <c r="AP32" s="381"/>
      <c r="AQ32" s="381"/>
    </row>
    <row r="33" spans="1:43" s="382" customFormat="1" ht="15" customHeight="1" x14ac:dyDescent="0.2">
      <c r="A33" s="371">
        <v>130</v>
      </c>
      <c r="B33" s="372" t="e">
        <f>VLOOKUP('bjb Syariah'!$F$8:$F$128,Ctrl!C404:D468,2,0)</f>
        <v>#N/A</v>
      </c>
      <c r="C33" s="372">
        <f>VLOOKUP('bjb Syariah'!$F$8:$F$128,Ctrl!D404:E468,2,0)</f>
        <v>0</v>
      </c>
      <c r="D33" s="373">
        <v>1</v>
      </c>
      <c r="E33" s="374" t="s">
        <v>9735</v>
      </c>
      <c r="F33" s="374" t="s">
        <v>8785</v>
      </c>
      <c r="G33" s="375"/>
      <c r="H33" s="376">
        <f>IF(F32='bjb Syariah'!$F33,H32+1,1)</f>
        <v>6</v>
      </c>
      <c r="I33" s="369" t="s">
        <v>8847</v>
      </c>
      <c r="J33" s="376" t="s">
        <v>8781</v>
      </c>
      <c r="K33" s="376" t="s">
        <v>8844</v>
      </c>
      <c r="L33" s="377">
        <v>40546</v>
      </c>
      <c r="M33" s="378">
        <v>25000000</v>
      </c>
      <c r="N33" s="378"/>
      <c r="O33" s="377"/>
      <c r="P33" s="378"/>
      <c r="Q33" s="369" t="s">
        <v>8846</v>
      </c>
      <c r="R33" s="377">
        <v>41271</v>
      </c>
      <c r="S33" s="378">
        <v>16955562</v>
      </c>
      <c r="T33" s="377"/>
      <c r="U33" s="378"/>
      <c r="V33" s="378"/>
      <c r="W33" s="378"/>
      <c r="X33" s="378"/>
      <c r="Y33" s="379">
        <v>0</v>
      </c>
      <c r="Z33" s="379"/>
      <c r="AA33" s="379"/>
      <c r="AB33" s="379"/>
      <c r="AC33" s="379"/>
      <c r="AD33" s="379"/>
      <c r="AE33" s="379"/>
      <c r="AF33" s="379"/>
      <c r="AG33" s="379"/>
      <c r="AH33" s="379"/>
      <c r="AI33" s="379"/>
      <c r="AJ33" s="379"/>
      <c r="AK33" s="379"/>
      <c r="AL33" s="380">
        <f>SUM('bjb Syariah'!$Y33:$AK33)</f>
        <v>0</v>
      </c>
      <c r="AM33" s="381">
        <f>'bjb Syariah'!$S33-'bjb Syariah'!$AL33</f>
        <v>16955562</v>
      </c>
      <c r="AN33" s="381"/>
      <c r="AO33" s="381"/>
      <c r="AP33" s="381"/>
      <c r="AQ33" s="381"/>
    </row>
    <row r="34" spans="1:43" s="382" customFormat="1" ht="15" customHeight="1" x14ac:dyDescent="0.2">
      <c r="A34" s="371">
        <v>131</v>
      </c>
      <c r="B34" s="372" t="e">
        <f>VLOOKUP('bjb Syariah'!$F$8:$F$128,Ctrl!C404:D468,2,0)</f>
        <v>#N/A</v>
      </c>
      <c r="C34" s="372">
        <f>VLOOKUP('bjb Syariah'!$F$8:$F$128,Ctrl!D404:E468,2,0)</f>
        <v>0</v>
      </c>
      <c r="D34" s="373">
        <v>1</v>
      </c>
      <c r="E34" s="374" t="s">
        <v>9735</v>
      </c>
      <c r="F34" s="374" t="s">
        <v>8785</v>
      </c>
      <c r="G34" s="375"/>
      <c r="H34" s="376">
        <f>IF(F33='bjb Syariah'!$F34,H33+1,1)</f>
        <v>7</v>
      </c>
      <c r="I34" s="369" t="s">
        <v>8848</v>
      </c>
      <c r="J34" s="376" t="s">
        <v>8783</v>
      </c>
      <c r="K34" s="376" t="s">
        <v>8849</v>
      </c>
      <c r="L34" s="377">
        <v>41241</v>
      </c>
      <c r="M34" s="378">
        <v>45000000</v>
      </c>
      <c r="N34" s="378"/>
      <c r="O34" s="377"/>
      <c r="P34" s="378"/>
      <c r="Q34" s="369" t="s">
        <v>5086</v>
      </c>
      <c r="R34" s="377">
        <v>41729</v>
      </c>
      <c r="S34" s="378">
        <v>41574091</v>
      </c>
      <c r="T34" s="377"/>
      <c r="U34" s="378"/>
      <c r="V34" s="378"/>
      <c r="W34" s="378"/>
      <c r="X34" s="378"/>
      <c r="Y34" s="379">
        <v>0</v>
      </c>
      <c r="Z34" s="379"/>
      <c r="AA34" s="379"/>
      <c r="AB34" s="379"/>
      <c r="AC34" s="379"/>
      <c r="AD34" s="379"/>
      <c r="AE34" s="379"/>
      <c r="AF34" s="379"/>
      <c r="AG34" s="379"/>
      <c r="AH34" s="379"/>
      <c r="AI34" s="379"/>
      <c r="AJ34" s="379"/>
      <c r="AK34" s="379"/>
      <c r="AL34" s="380">
        <f>SUM('bjb Syariah'!$Y34:$AK34)</f>
        <v>0</v>
      </c>
      <c r="AM34" s="381">
        <f>'bjb Syariah'!$S34-'bjb Syariah'!$AL34</f>
        <v>41574091</v>
      </c>
      <c r="AN34" s="381"/>
      <c r="AO34" s="381"/>
      <c r="AP34" s="381"/>
      <c r="AQ34" s="381"/>
    </row>
    <row r="35" spans="1:43" s="382" customFormat="1" ht="15" customHeight="1" x14ac:dyDescent="0.2">
      <c r="A35" s="371">
        <v>132</v>
      </c>
      <c r="B35" s="372" t="e">
        <f>VLOOKUP('bjb Syariah'!$F$8:$F$128,Ctrl!C404:D468,2,0)</f>
        <v>#N/A</v>
      </c>
      <c r="C35" s="372">
        <f>VLOOKUP('bjb Syariah'!$F$8:$F$128,Ctrl!D404:E468,2,0)</f>
        <v>0</v>
      </c>
      <c r="D35" s="373">
        <v>1</v>
      </c>
      <c r="E35" s="374" t="s">
        <v>9735</v>
      </c>
      <c r="F35" s="374" t="s">
        <v>8785</v>
      </c>
      <c r="G35" s="375"/>
      <c r="H35" s="376">
        <f>IF(F34='bjb Syariah'!$F35,H34+1,1)</f>
        <v>8</v>
      </c>
      <c r="I35" s="369" t="s">
        <v>8850</v>
      </c>
      <c r="J35" s="376" t="s">
        <v>8783</v>
      </c>
      <c r="K35" s="376" t="s">
        <v>8851</v>
      </c>
      <c r="L35" s="377">
        <v>41197</v>
      </c>
      <c r="M35" s="378">
        <v>25000000</v>
      </c>
      <c r="N35" s="378"/>
      <c r="O35" s="377"/>
      <c r="P35" s="378"/>
      <c r="Q35" s="369" t="s">
        <v>5938</v>
      </c>
      <c r="R35" s="377">
        <v>41912</v>
      </c>
      <c r="S35" s="378">
        <v>20858820</v>
      </c>
      <c r="T35" s="377"/>
      <c r="U35" s="378"/>
      <c r="V35" s="378"/>
      <c r="W35" s="378"/>
      <c r="X35" s="378"/>
      <c r="Y35" s="379">
        <v>0</v>
      </c>
      <c r="Z35" s="379"/>
      <c r="AA35" s="379"/>
      <c r="AB35" s="379"/>
      <c r="AC35" s="379"/>
      <c r="AD35" s="379"/>
      <c r="AE35" s="379"/>
      <c r="AF35" s="379"/>
      <c r="AG35" s="379"/>
      <c r="AH35" s="379"/>
      <c r="AI35" s="379"/>
      <c r="AJ35" s="379"/>
      <c r="AK35" s="379"/>
      <c r="AL35" s="380">
        <f>SUM('bjb Syariah'!$Y35:$AK35)</f>
        <v>0</v>
      </c>
      <c r="AM35" s="381">
        <f>'bjb Syariah'!$S35-'bjb Syariah'!$AL35</f>
        <v>20858820</v>
      </c>
      <c r="AN35" s="381"/>
      <c r="AO35" s="381"/>
      <c r="AP35" s="381"/>
      <c r="AQ35" s="381"/>
    </row>
    <row r="36" spans="1:43" s="382" customFormat="1" ht="15" customHeight="1" x14ac:dyDescent="0.2">
      <c r="A36" s="371">
        <v>138</v>
      </c>
      <c r="B36" s="372" t="e">
        <f>VLOOKUP('bjb Syariah'!$F$8:$F$128,Ctrl!C404:D468,2,0)</f>
        <v>#N/A</v>
      </c>
      <c r="C36" s="372">
        <f>VLOOKUP('bjb Syariah'!$F$8:$F$128,Ctrl!D404:E468,2,0)</f>
        <v>6</v>
      </c>
      <c r="D36" s="373">
        <v>1</v>
      </c>
      <c r="E36" s="374" t="s">
        <v>9737</v>
      </c>
      <c r="F36" s="374" t="s">
        <v>9738</v>
      </c>
      <c r="G36" s="375"/>
      <c r="H36" s="376">
        <f>IF(F35='bjb Syariah'!$F36,H35+1,1)</f>
        <v>1</v>
      </c>
      <c r="I36" s="369" t="s">
        <v>8855</v>
      </c>
      <c r="J36" s="376" t="s">
        <v>8783</v>
      </c>
      <c r="K36" s="376" t="s">
        <v>8856</v>
      </c>
      <c r="L36" s="377">
        <v>39868</v>
      </c>
      <c r="M36" s="378">
        <v>50000000</v>
      </c>
      <c r="N36" s="378"/>
      <c r="O36" s="377"/>
      <c r="P36" s="378"/>
      <c r="Q36" s="369" t="s">
        <v>8857</v>
      </c>
      <c r="R36" s="377">
        <v>41089</v>
      </c>
      <c r="S36" s="378">
        <v>30000000</v>
      </c>
      <c r="T36" s="377"/>
      <c r="U36" s="378"/>
      <c r="V36" s="378"/>
      <c r="W36" s="378"/>
      <c r="X36" s="378"/>
      <c r="Y36" s="379">
        <v>0</v>
      </c>
      <c r="Z36" s="379"/>
      <c r="AA36" s="379"/>
      <c r="AB36" s="379"/>
      <c r="AC36" s="379"/>
      <c r="AD36" s="379"/>
      <c r="AE36" s="379"/>
      <c r="AF36" s="379"/>
      <c r="AG36" s="379"/>
      <c r="AH36" s="379"/>
      <c r="AI36" s="379"/>
      <c r="AJ36" s="379"/>
      <c r="AK36" s="379"/>
      <c r="AL36" s="380">
        <f>SUM('bjb Syariah'!$Y36:$AK36)</f>
        <v>0</v>
      </c>
      <c r="AM36" s="381">
        <f>'bjb Syariah'!$S36-'bjb Syariah'!$AL36</f>
        <v>30000000</v>
      </c>
      <c r="AN36" s="381"/>
      <c r="AO36" s="381"/>
      <c r="AP36" s="381"/>
      <c r="AQ36" s="381"/>
    </row>
    <row r="37" spans="1:43" s="382" customFormat="1" ht="15" customHeight="1" x14ac:dyDescent="0.2">
      <c r="A37" s="371">
        <v>139</v>
      </c>
      <c r="B37" s="372" t="e">
        <f>VLOOKUP('bjb Syariah'!$F$8:$F$128,Ctrl!C404:D468,2,0)</f>
        <v>#N/A</v>
      </c>
      <c r="C37" s="372">
        <f>VLOOKUP('bjb Syariah'!$F$8:$F$128,Ctrl!D404:E468,2,0)</f>
        <v>6</v>
      </c>
      <c r="D37" s="373">
        <v>1</v>
      </c>
      <c r="E37" s="374" t="s">
        <v>9737</v>
      </c>
      <c r="F37" s="374" t="s">
        <v>9738</v>
      </c>
      <c r="G37" s="375"/>
      <c r="H37" s="376">
        <f>IF(F36='bjb Syariah'!$F37,H36+1,1)</f>
        <v>2</v>
      </c>
      <c r="I37" s="369" t="s">
        <v>8858</v>
      </c>
      <c r="J37" s="376" t="s">
        <v>8783</v>
      </c>
      <c r="K37" s="376" t="s">
        <v>8859</v>
      </c>
      <c r="L37" s="377">
        <v>40441</v>
      </c>
      <c r="M37" s="378">
        <v>25593750</v>
      </c>
      <c r="N37" s="378"/>
      <c r="O37" s="377"/>
      <c r="P37" s="378"/>
      <c r="Q37" s="369" t="s">
        <v>8860</v>
      </c>
      <c r="R37" s="377">
        <v>41120</v>
      </c>
      <c r="S37" s="378">
        <v>11367127</v>
      </c>
      <c r="T37" s="377"/>
      <c r="U37" s="378"/>
      <c r="V37" s="378"/>
      <c r="W37" s="378"/>
      <c r="X37" s="378"/>
      <c r="Y37" s="379">
        <v>0</v>
      </c>
      <c r="Z37" s="379"/>
      <c r="AA37" s="379"/>
      <c r="AB37" s="379"/>
      <c r="AC37" s="379"/>
      <c r="AD37" s="379"/>
      <c r="AE37" s="379"/>
      <c r="AF37" s="379"/>
      <c r="AG37" s="379"/>
      <c r="AH37" s="379"/>
      <c r="AI37" s="379"/>
      <c r="AJ37" s="379"/>
      <c r="AK37" s="379"/>
      <c r="AL37" s="380">
        <f>SUM('bjb Syariah'!$Y37:$AK37)</f>
        <v>0</v>
      </c>
      <c r="AM37" s="381">
        <f>'bjb Syariah'!$S37-'bjb Syariah'!$AL37</f>
        <v>11367127</v>
      </c>
      <c r="AN37" s="381"/>
      <c r="AO37" s="381"/>
      <c r="AP37" s="381"/>
      <c r="AQ37" s="381"/>
    </row>
    <row r="38" spans="1:43" s="382" customFormat="1" ht="15" customHeight="1" x14ac:dyDescent="0.2">
      <c r="A38" s="371">
        <v>140</v>
      </c>
      <c r="B38" s="372" t="e">
        <f>VLOOKUP('bjb Syariah'!$F$8:$F$128,Ctrl!C404:D468,2,0)</f>
        <v>#N/A</v>
      </c>
      <c r="C38" s="372">
        <f>VLOOKUP('bjb Syariah'!$F$8:$F$128,Ctrl!D404:E468,2,0)</f>
        <v>0</v>
      </c>
      <c r="D38" s="373">
        <v>1</v>
      </c>
      <c r="E38" s="374" t="s">
        <v>9735</v>
      </c>
      <c r="F38" s="374" t="s">
        <v>8785</v>
      </c>
      <c r="G38" s="375"/>
      <c r="H38" s="376">
        <f>IF(F37='bjb Syariah'!$F38,H37+1,1)</f>
        <v>1</v>
      </c>
      <c r="I38" s="369" t="s">
        <v>8861</v>
      </c>
      <c r="J38" s="376" t="s">
        <v>8783</v>
      </c>
      <c r="K38" s="376" t="s">
        <v>8862</v>
      </c>
      <c r="L38" s="377">
        <v>41197</v>
      </c>
      <c r="M38" s="378">
        <v>74500000</v>
      </c>
      <c r="N38" s="378"/>
      <c r="O38" s="377"/>
      <c r="P38" s="378"/>
      <c r="Q38" s="369" t="s">
        <v>8863</v>
      </c>
      <c r="R38" s="377">
        <v>41421</v>
      </c>
      <c r="S38" s="378">
        <v>71471334</v>
      </c>
      <c r="T38" s="377"/>
      <c r="U38" s="378"/>
      <c r="V38" s="378"/>
      <c r="W38" s="378"/>
      <c r="X38" s="378"/>
      <c r="Y38" s="379">
        <v>0</v>
      </c>
      <c r="Z38" s="379"/>
      <c r="AA38" s="379"/>
      <c r="AB38" s="379"/>
      <c r="AC38" s="379"/>
      <c r="AD38" s="379"/>
      <c r="AE38" s="379"/>
      <c r="AF38" s="379"/>
      <c r="AG38" s="379"/>
      <c r="AH38" s="379"/>
      <c r="AI38" s="379"/>
      <c r="AJ38" s="379"/>
      <c r="AK38" s="379"/>
      <c r="AL38" s="380">
        <f>SUM('bjb Syariah'!$Y38:$AK38)</f>
        <v>0</v>
      </c>
      <c r="AM38" s="381">
        <f>'bjb Syariah'!$S38-'bjb Syariah'!$AL38</f>
        <v>71471334</v>
      </c>
      <c r="AN38" s="381"/>
      <c r="AO38" s="381"/>
      <c r="AP38" s="381"/>
      <c r="AQ38" s="381"/>
    </row>
    <row r="39" spans="1:43" s="382" customFormat="1" ht="15" customHeight="1" x14ac:dyDescent="0.2">
      <c r="A39" s="371">
        <v>141</v>
      </c>
      <c r="B39" s="372" t="e">
        <f>VLOOKUP('bjb Syariah'!$F$8:$F$128,Ctrl!C404:D468,2,0)</f>
        <v>#N/A</v>
      </c>
      <c r="C39" s="372">
        <f>VLOOKUP('bjb Syariah'!$F$8:$F$128,Ctrl!D404:E468,2,0)</f>
        <v>0</v>
      </c>
      <c r="D39" s="373">
        <v>1</v>
      </c>
      <c r="E39" s="374" t="s">
        <v>9735</v>
      </c>
      <c r="F39" s="374" t="s">
        <v>8785</v>
      </c>
      <c r="G39" s="375"/>
      <c r="H39" s="376">
        <f>IF(F38='bjb Syariah'!$F39,H38+1,1)</f>
        <v>2</v>
      </c>
      <c r="I39" s="369" t="s">
        <v>8864</v>
      </c>
      <c r="J39" s="376" t="s">
        <v>8781</v>
      </c>
      <c r="K39" s="376" t="s">
        <v>8865</v>
      </c>
      <c r="L39" s="377">
        <v>40527</v>
      </c>
      <c r="M39" s="378">
        <v>70000000</v>
      </c>
      <c r="N39" s="378"/>
      <c r="O39" s="377"/>
      <c r="P39" s="378"/>
      <c r="Q39" s="369" t="s">
        <v>124</v>
      </c>
      <c r="R39" s="377">
        <v>41547</v>
      </c>
      <c r="S39" s="378">
        <v>14688931</v>
      </c>
      <c r="T39" s="377"/>
      <c r="U39" s="378"/>
      <c r="V39" s="378"/>
      <c r="W39" s="378"/>
      <c r="X39" s="378"/>
      <c r="Y39" s="379">
        <v>14688931</v>
      </c>
      <c r="Z39" s="379"/>
      <c r="AA39" s="379"/>
      <c r="AB39" s="379"/>
      <c r="AC39" s="379"/>
      <c r="AD39" s="379"/>
      <c r="AE39" s="379"/>
      <c r="AF39" s="379"/>
      <c r="AG39" s="379"/>
      <c r="AH39" s="379"/>
      <c r="AI39" s="379"/>
      <c r="AJ39" s="379"/>
      <c r="AK39" s="379"/>
      <c r="AL39" s="380">
        <f>SUM('bjb Syariah'!$Y39:$AK39)</f>
        <v>14688931</v>
      </c>
      <c r="AM39" s="381">
        <f>'bjb Syariah'!$S39-'bjb Syariah'!$AL39</f>
        <v>0</v>
      </c>
      <c r="AN39" s="381"/>
      <c r="AO39" s="381"/>
      <c r="AP39" s="381"/>
      <c r="AQ39" s="381"/>
    </row>
    <row r="40" spans="1:43" s="382" customFormat="1" ht="15" customHeight="1" x14ac:dyDescent="0.2">
      <c r="A40" s="371">
        <v>142</v>
      </c>
      <c r="B40" s="372" t="e">
        <f>VLOOKUP('bjb Syariah'!$F$8:$F$128,Ctrl!C404:D468,2,0)</f>
        <v>#N/A</v>
      </c>
      <c r="C40" s="372">
        <f>VLOOKUP('bjb Syariah'!$F$8:$F$128,Ctrl!D404:E468,2,0)</f>
        <v>0</v>
      </c>
      <c r="D40" s="373">
        <v>1</v>
      </c>
      <c r="E40" s="374" t="s">
        <v>9735</v>
      </c>
      <c r="F40" s="374" t="s">
        <v>8785</v>
      </c>
      <c r="G40" s="375"/>
      <c r="H40" s="376">
        <f>IF(F39='bjb Syariah'!$F40,H39+1,1)</f>
        <v>3</v>
      </c>
      <c r="I40" s="369" t="s">
        <v>8866</v>
      </c>
      <c r="J40" s="376" t="s">
        <v>8781</v>
      </c>
      <c r="K40" s="376" t="s">
        <v>8867</v>
      </c>
      <c r="L40" s="377">
        <v>40739</v>
      </c>
      <c r="M40" s="378">
        <v>20000000</v>
      </c>
      <c r="N40" s="378"/>
      <c r="O40" s="377"/>
      <c r="P40" s="378"/>
      <c r="Q40" s="369" t="s">
        <v>124</v>
      </c>
      <c r="R40" s="377">
        <v>41547</v>
      </c>
      <c r="S40" s="378">
        <v>14000000</v>
      </c>
      <c r="T40" s="377"/>
      <c r="U40" s="378"/>
      <c r="V40" s="378"/>
      <c r="W40" s="378"/>
      <c r="X40" s="378"/>
      <c r="Y40" s="379">
        <v>0</v>
      </c>
      <c r="Z40" s="379"/>
      <c r="AA40" s="379"/>
      <c r="AB40" s="379"/>
      <c r="AC40" s="379"/>
      <c r="AD40" s="379"/>
      <c r="AE40" s="379"/>
      <c r="AF40" s="379"/>
      <c r="AG40" s="379"/>
      <c r="AH40" s="379"/>
      <c r="AI40" s="379"/>
      <c r="AJ40" s="379"/>
      <c r="AK40" s="379"/>
      <c r="AL40" s="380">
        <f>SUM('bjb Syariah'!$Y40:$AK40)</f>
        <v>0</v>
      </c>
      <c r="AM40" s="381">
        <f>'bjb Syariah'!$S40-'bjb Syariah'!$AL40</f>
        <v>14000000</v>
      </c>
      <c r="AN40" s="381"/>
      <c r="AO40" s="381"/>
      <c r="AP40" s="381"/>
      <c r="AQ40" s="381"/>
    </row>
    <row r="41" spans="1:43" s="382" customFormat="1" ht="15" customHeight="1" x14ac:dyDescent="0.2">
      <c r="A41" s="371">
        <v>143</v>
      </c>
      <c r="B41" s="372" t="e">
        <f>VLOOKUP('bjb Syariah'!$F$8:$F$128,Ctrl!C404:D468,2,0)</f>
        <v>#N/A</v>
      </c>
      <c r="C41" s="372">
        <f>VLOOKUP('bjb Syariah'!$F$8:$F$128,Ctrl!D404:E468,2,0)</f>
        <v>0</v>
      </c>
      <c r="D41" s="373">
        <v>1</v>
      </c>
      <c r="E41" s="374" t="s">
        <v>9735</v>
      </c>
      <c r="F41" s="374" t="s">
        <v>8785</v>
      </c>
      <c r="G41" s="375"/>
      <c r="H41" s="376">
        <f>IF(F40='bjb Syariah'!$F41,H40+1,1)</f>
        <v>4</v>
      </c>
      <c r="I41" s="369" t="s">
        <v>8868</v>
      </c>
      <c r="J41" s="376" t="s">
        <v>8783</v>
      </c>
      <c r="K41" s="376" t="s">
        <v>8869</v>
      </c>
      <c r="L41" s="377">
        <v>41299</v>
      </c>
      <c r="M41" s="378">
        <v>75000000</v>
      </c>
      <c r="N41" s="378"/>
      <c r="O41" s="377"/>
      <c r="P41" s="378"/>
      <c r="Q41" s="369" t="s">
        <v>124</v>
      </c>
      <c r="R41" s="377">
        <v>41547</v>
      </c>
      <c r="S41" s="378">
        <v>72636770</v>
      </c>
      <c r="T41" s="377"/>
      <c r="U41" s="378"/>
      <c r="V41" s="378"/>
      <c r="W41" s="378"/>
      <c r="X41" s="378"/>
      <c r="Y41" s="379">
        <v>0</v>
      </c>
      <c r="Z41" s="379"/>
      <c r="AA41" s="379"/>
      <c r="AB41" s="379"/>
      <c r="AC41" s="379"/>
      <c r="AD41" s="379"/>
      <c r="AE41" s="379"/>
      <c r="AF41" s="379"/>
      <c r="AG41" s="379"/>
      <c r="AH41" s="379"/>
      <c r="AI41" s="379"/>
      <c r="AJ41" s="379"/>
      <c r="AK41" s="379"/>
      <c r="AL41" s="380">
        <f>SUM('bjb Syariah'!$Y41:$AK41)</f>
        <v>0</v>
      </c>
      <c r="AM41" s="381">
        <f>'bjb Syariah'!$S41-'bjb Syariah'!$AL41</f>
        <v>72636770</v>
      </c>
      <c r="AN41" s="381"/>
      <c r="AO41" s="381"/>
      <c r="AP41" s="381"/>
      <c r="AQ41" s="381"/>
    </row>
    <row r="42" spans="1:43" s="382" customFormat="1" ht="15" customHeight="1" x14ac:dyDescent="0.2">
      <c r="A42" s="371">
        <v>144</v>
      </c>
      <c r="B42" s="372" t="e">
        <f>VLOOKUP('bjb Syariah'!$F$8:$F$128,Ctrl!C404:D468,2,0)</f>
        <v>#N/A</v>
      </c>
      <c r="C42" s="372">
        <f>VLOOKUP('bjb Syariah'!$F$8:$F$128,Ctrl!D404:E468,2,0)</f>
        <v>0</v>
      </c>
      <c r="D42" s="373">
        <v>1</v>
      </c>
      <c r="E42" s="374" t="s">
        <v>9735</v>
      </c>
      <c r="F42" s="374" t="s">
        <v>8785</v>
      </c>
      <c r="G42" s="375"/>
      <c r="H42" s="376">
        <f>IF(F41='bjb Syariah'!$F42,H41+1,1)</f>
        <v>5</v>
      </c>
      <c r="I42" s="369" t="s">
        <v>8870</v>
      </c>
      <c r="J42" s="376" t="s">
        <v>8783</v>
      </c>
      <c r="K42" s="376" t="s">
        <v>8871</v>
      </c>
      <c r="L42" s="377">
        <v>41299</v>
      </c>
      <c r="M42" s="378">
        <v>98000000</v>
      </c>
      <c r="N42" s="378"/>
      <c r="O42" s="377"/>
      <c r="P42" s="378"/>
      <c r="Q42" s="369" t="s">
        <v>124</v>
      </c>
      <c r="R42" s="377">
        <v>41547</v>
      </c>
      <c r="S42" s="378">
        <v>95444437</v>
      </c>
      <c r="T42" s="377"/>
      <c r="U42" s="378"/>
      <c r="V42" s="378"/>
      <c r="W42" s="378"/>
      <c r="X42" s="378"/>
      <c r="Y42" s="379">
        <v>0</v>
      </c>
      <c r="Z42" s="379"/>
      <c r="AA42" s="379"/>
      <c r="AB42" s="379"/>
      <c r="AC42" s="379"/>
      <c r="AD42" s="379"/>
      <c r="AE42" s="379"/>
      <c r="AF42" s="379"/>
      <c r="AG42" s="379"/>
      <c r="AH42" s="379"/>
      <c r="AI42" s="379"/>
      <c r="AJ42" s="379"/>
      <c r="AK42" s="379"/>
      <c r="AL42" s="380">
        <f>SUM('bjb Syariah'!$Y42:$AK42)</f>
        <v>0</v>
      </c>
      <c r="AM42" s="381">
        <f>'bjb Syariah'!$S42-'bjb Syariah'!$AL42</f>
        <v>95444437</v>
      </c>
      <c r="AN42" s="381"/>
      <c r="AO42" s="381"/>
      <c r="AP42" s="381"/>
      <c r="AQ42" s="381"/>
    </row>
    <row r="43" spans="1:43" s="382" customFormat="1" ht="15" customHeight="1" x14ac:dyDescent="0.2">
      <c r="A43" s="371">
        <v>145</v>
      </c>
      <c r="B43" s="372" t="e">
        <f>VLOOKUP('bjb Syariah'!$F$8:$F$128,Ctrl!C404:D468,2,0)</f>
        <v>#N/A</v>
      </c>
      <c r="C43" s="372">
        <f>VLOOKUP('bjb Syariah'!$F$8:$F$128,Ctrl!D404:E468,2,0)</f>
        <v>0</v>
      </c>
      <c r="D43" s="373">
        <v>1</v>
      </c>
      <c r="E43" s="374" t="s">
        <v>9735</v>
      </c>
      <c r="F43" s="374" t="s">
        <v>8785</v>
      </c>
      <c r="G43" s="375"/>
      <c r="H43" s="376">
        <f>IF(F42='bjb Syariah'!$F43,H42+1,1)</f>
        <v>6</v>
      </c>
      <c r="I43" s="369" t="s">
        <v>8872</v>
      </c>
      <c r="J43" s="376" t="s">
        <v>8783</v>
      </c>
      <c r="K43" s="376" t="s">
        <v>8873</v>
      </c>
      <c r="L43" s="377">
        <v>41241</v>
      </c>
      <c r="M43" s="378">
        <v>74000000</v>
      </c>
      <c r="N43" s="378"/>
      <c r="O43" s="377"/>
      <c r="P43" s="378"/>
      <c r="Q43" s="369" t="s">
        <v>124</v>
      </c>
      <c r="R43" s="377">
        <v>41547</v>
      </c>
      <c r="S43" s="378">
        <v>71071277</v>
      </c>
      <c r="T43" s="377"/>
      <c r="U43" s="378"/>
      <c r="V43" s="378"/>
      <c r="W43" s="378"/>
      <c r="X43" s="378"/>
      <c r="Y43" s="379">
        <v>0</v>
      </c>
      <c r="Z43" s="379"/>
      <c r="AA43" s="379"/>
      <c r="AB43" s="379"/>
      <c r="AC43" s="379"/>
      <c r="AD43" s="379"/>
      <c r="AE43" s="379"/>
      <c r="AF43" s="379"/>
      <c r="AG43" s="379"/>
      <c r="AH43" s="379"/>
      <c r="AI43" s="379"/>
      <c r="AJ43" s="379"/>
      <c r="AK43" s="379"/>
      <c r="AL43" s="380">
        <f>SUM('bjb Syariah'!$Y43:$AK43)</f>
        <v>0</v>
      </c>
      <c r="AM43" s="381">
        <f>'bjb Syariah'!$S43-'bjb Syariah'!$AL43</f>
        <v>71071277</v>
      </c>
      <c r="AN43" s="381"/>
      <c r="AO43" s="381"/>
      <c r="AP43" s="381"/>
      <c r="AQ43" s="381"/>
    </row>
    <row r="44" spans="1:43" s="382" customFormat="1" ht="15" customHeight="1" x14ac:dyDescent="0.2">
      <c r="A44" s="371">
        <v>146</v>
      </c>
      <c r="B44" s="372" t="e">
        <f>VLOOKUP('bjb Syariah'!$F$8:$F$128,Ctrl!C404:D468,2,0)</f>
        <v>#N/A</v>
      </c>
      <c r="C44" s="372">
        <f>VLOOKUP('bjb Syariah'!$F$8:$F$128,Ctrl!D404:E468,2,0)</f>
        <v>0</v>
      </c>
      <c r="D44" s="373">
        <v>1</v>
      </c>
      <c r="E44" s="374" t="s">
        <v>9735</v>
      </c>
      <c r="F44" s="374" t="s">
        <v>8785</v>
      </c>
      <c r="G44" s="375"/>
      <c r="H44" s="376">
        <f>IF(F43='bjb Syariah'!$F44,H43+1,1)</f>
        <v>7</v>
      </c>
      <c r="I44" s="369" t="s">
        <v>3056</v>
      </c>
      <c r="J44" s="376" t="s">
        <v>8783</v>
      </c>
      <c r="K44" s="376" t="s">
        <v>8873</v>
      </c>
      <c r="L44" s="377">
        <v>41241</v>
      </c>
      <c r="M44" s="378">
        <v>70000000</v>
      </c>
      <c r="N44" s="378"/>
      <c r="O44" s="377"/>
      <c r="P44" s="378"/>
      <c r="Q44" s="369" t="s">
        <v>124</v>
      </c>
      <c r="R44" s="377">
        <v>41547</v>
      </c>
      <c r="S44" s="378">
        <v>66031207</v>
      </c>
      <c r="T44" s="377"/>
      <c r="U44" s="378"/>
      <c r="V44" s="378"/>
      <c r="W44" s="378"/>
      <c r="X44" s="378"/>
      <c r="Y44" s="379">
        <v>0</v>
      </c>
      <c r="Z44" s="379"/>
      <c r="AA44" s="379"/>
      <c r="AB44" s="379"/>
      <c r="AC44" s="379"/>
      <c r="AD44" s="379"/>
      <c r="AE44" s="379"/>
      <c r="AF44" s="379"/>
      <c r="AG44" s="379"/>
      <c r="AH44" s="379"/>
      <c r="AI44" s="379"/>
      <c r="AJ44" s="379"/>
      <c r="AK44" s="379"/>
      <c r="AL44" s="380">
        <f>SUM('bjb Syariah'!$Y44:$AK44)</f>
        <v>0</v>
      </c>
      <c r="AM44" s="381">
        <f>'bjb Syariah'!$S44-'bjb Syariah'!$AL44</f>
        <v>66031207</v>
      </c>
      <c r="AN44" s="381"/>
      <c r="AO44" s="381"/>
      <c r="AP44" s="381"/>
      <c r="AQ44" s="381"/>
    </row>
    <row r="45" spans="1:43" s="382" customFormat="1" ht="15" customHeight="1" x14ac:dyDescent="0.2">
      <c r="A45" s="371">
        <v>147</v>
      </c>
      <c r="B45" s="372" t="e">
        <f>VLOOKUP('bjb Syariah'!$F$8:$F$128,Ctrl!C404:D468,2,0)</f>
        <v>#N/A</v>
      </c>
      <c r="C45" s="372">
        <f>VLOOKUP('bjb Syariah'!$F$8:$F$128,Ctrl!D404:E468,2,0)</f>
        <v>0</v>
      </c>
      <c r="D45" s="373">
        <v>1</v>
      </c>
      <c r="E45" s="374" t="s">
        <v>9735</v>
      </c>
      <c r="F45" s="374" t="s">
        <v>8785</v>
      </c>
      <c r="G45" s="375"/>
      <c r="H45" s="376">
        <f>IF(F44='bjb Syariah'!$F45,H44+1,1)</f>
        <v>8</v>
      </c>
      <c r="I45" s="369" t="s">
        <v>8874</v>
      </c>
      <c r="J45" s="376" t="s">
        <v>8783</v>
      </c>
      <c r="K45" s="376" t="s">
        <v>8875</v>
      </c>
      <c r="L45" s="377">
        <v>41339</v>
      </c>
      <c r="M45" s="378">
        <v>54000000</v>
      </c>
      <c r="N45" s="378"/>
      <c r="O45" s="377"/>
      <c r="P45" s="378"/>
      <c r="Q45" s="369" t="s">
        <v>124</v>
      </c>
      <c r="R45" s="377">
        <v>41547</v>
      </c>
      <c r="S45" s="378">
        <v>49714118</v>
      </c>
      <c r="T45" s="377"/>
      <c r="U45" s="378"/>
      <c r="V45" s="378"/>
      <c r="W45" s="378"/>
      <c r="X45" s="378"/>
      <c r="Y45" s="379">
        <v>0</v>
      </c>
      <c r="Z45" s="379"/>
      <c r="AA45" s="379"/>
      <c r="AB45" s="379"/>
      <c r="AC45" s="379"/>
      <c r="AD45" s="379"/>
      <c r="AE45" s="379"/>
      <c r="AF45" s="379"/>
      <c r="AG45" s="379"/>
      <c r="AH45" s="379"/>
      <c r="AI45" s="379"/>
      <c r="AJ45" s="379"/>
      <c r="AK45" s="379"/>
      <c r="AL45" s="380">
        <f>SUM('bjb Syariah'!$Y45:$AK45)</f>
        <v>0</v>
      </c>
      <c r="AM45" s="381">
        <f>'bjb Syariah'!$S45-'bjb Syariah'!$AL45</f>
        <v>49714118</v>
      </c>
      <c r="AN45" s="381"/>
      <c r="AO45" s="381"/>
      <c r="AP45" s="381"/>
      <c r="AQ45" s="381"/>
    </row>
    <row r="46" spans="1:43" s="382" customFormat="1" ht="15" customHeight="1" x14ac:dyDescent="0.2">
      <c r="A46" s="371">
        <v>148</v>
      </c>
      <c r="B46" s="372" t="e">
        <f>VLOOKUP('bjb Syariah'!$F$8:$F$128,Ctrl!C404:D468,2,0)</f>
        <v>#N/A</v>
      </c>
      <c r="C46" s="372">
        <f>VLOOKUP('bjb Syariah'!$F$8:$F$128,Ctrl!D404:E468,2,0)</f>
        <v>0</v>
      </c>
      <c r="D46" s="373">
        <v>1</v>
      </c>
      <c r="E46" s="374" t="s">
        <v>9735</v>
      </c>
      <c r="F46" s="374" t="s">
        <v>8785</v>
      </c>
      <c r="G46" s="375"/>
      <c r="H46" s="376">
        <f>IF(F45='bjb Syariah'!$F46,H45+1,1)</f>
        <v>9</v>
      </c>
      <c r="I46" s="369" t="s">
        <v>8876</v>
      </c>
      <c r="J46" s="376" t="s">
        <v>8783</v>
      </c>
      <c r="K46" s="376" t="s">
        <v>8877</v>
      </c>
      <c r="L46" s="377">
        <v>41226</v>
      </c>
      <c r="M46" s="378">
        <v>60600000</v>
      </c>
      <c r="N46" s="378"/>
      <c r="O46" s="377"/>
      <c r="P46" s="378"/>
      <c r="Q46" s="369" t="s">
        <v>124</v>
      </c>
      <c r="R46" s="377">
        <v>41547</v>
      </c>
      <c r="S46" s="378">
        <v>55955599</v>
      </c>
      <c r="T46" s="377"/>
      <c r="U46" s="378"/>
      <c r="V46" s="378"/>
      <c r="W46" s="378"/>
      <c r="X46" s="378"/>
      <c r="Y46" s="379">
        <v>0</v>
      </c>
      <c r="Z46" s="379"/>
      <c r="AA46" s="379"/>
      <c r="AB46" s="379"/>
      <c r="AC46" s="379"/>
      <c r="AD46" s="379"/>
      <c r="AE46" s="379"/>
      <c r="AF46" s="379"/>
      <c r="AG46" s="379"/>
      <c r="AH46" s="379"/>
      <c r="AI46" s="379"/>
      <c r="AJ46" s="379"/>
      <c r="AK46" s="379"/>
      <c r="AL46" s="380">
        <f>SUM('bjb Syariah'!$Y46:$AK46)</f>
        <v>0</v>
      </c>
      <c r="AM46" s="381">
        <f>'bjb Syariah'!$S46-'bjb Syariah'!$AL46</f>
        <v>55955599</v>
      </c>
      <c r="AN46" s="381"/>
      <c r="AO46" s="381"/>
      <c r="AP46" s="381"/>
      <c r="AQ46" s="381"/>
    </row>
    <row r="47" spans="1:43" s="382" customFormat="1" ht="15" customHeight="1" x14ac:dyDescent="0.2">
      <c r="A47" s="371">
        <v>149</v>
      </c>
      <c r="B47" s="372" t="e">
        <f>VLOOKUP('bjb Syariah'!$F$8:$F$128,Ctrl!C404:D468,2,0)</f>
        <v>#N/A</v>
      </c>
      <c r="C47" s="372">
        <f>VLOOKUP('bjb Syariah'!$F$8:$F$128,Ctrl!D404:E468,2,0)</f>
        <v>0</v>
      </c>
      <c r="D47" s="373">
        <v>1</v>
      </c>
      <c r="E47" s="374" t="s">
        <v>9735</v>
      </c>
      <c r="F47" s="374" t="s">
        <v>8785</v>
      </c>
      <c r="G47" s="375"/>
      <c r="H47" s="376">
        <f>IF(F46='bjb Syariah'!$F47,H46+1,1)</f>
        <v>10</v>
      </c>
      <c r="I47" s="369" t="s">
        <v>8878</v>
      </c>
      <c r="J47" s="376" t="s">
        <v>8783</v>
      </c>
      <c r="K47" s="376" t="s">
        <v>8879</v>
      </c>
      <c r="L47" s="377">
        <v>41241</v>
      </c>
      <c r="M47" s="378">
        <v>83000000</v>
      </c>
      <c r="N47" s="378"/>
      <c r="O47" s="377"/>
      <c r="P47" s="378"/>
      <c r="Q47" s="369" t="s">
        <v>124</v>
      </c>
      <c r="R47" s="377">
        <v>41547</v>
      </c>
      <c r="S47" s="378">
        <v>79222050</v>
      </c>
      <c r="T47" s="377"/>
      <c r="U47" s="378"/>
      <c r="V47" s="378"/>
      <c r="W47" s="378"/>
      <c r="X47" s="378"/>
      <c r="Y47" s="379">
        <v>0</v>
      </c>
      <c r="Z47" s="379"/>
      <c r="AA47" s="379"/>
      <c r="AB47" s="379"/>
      <c r="AC47" s="379"/>
      <c r="AD47" s="379"/>
      <c r="AE47" s="379"/>
      <c r="AF47" s="379"/>
      <c r="AG47" s="379"/>
      <c r="AH47" s="379"/>
      <c r="AI47" s="379"/>
      <c r="AJ47" s="379"/>
      <c r="AK47" s="379"/>
      <c r="AL47" s="380">
        <f>SUM('bjb Syariah'!$Y47:$AK47)</f>
        <v>0</v>
      </c>
      <c r="AM47" s="381">
        <f>'bjb Syariah'!$S47-'bjb Syariah'!$AL47</f>
        <v>79222050</v>
      </c>
      <c r="AN47" s="381"/>
      <c r="AO47" s="381"/>
      <c r="AP47" s="381"/>
      <c r="AQ47" s="381"/>
    </row>
    <row r="48" spans="1:43" s="382" customFormat="1" ht="15" customHeight="1" x14ac:dyDescent="0.2">
      <c r="A48" s="371">
        <v>150</v>
      </c>
      <c r="B48" s="372" t="e">
        <f>VLOOKUP('bjb Syariah'!$F$8:$F$128,Ctrl!C404:D468,2,0)</f>
        <v>#N/A</v>
      </c>
      <c r="C48" s="372">
        <f>VLOOKUP('bjb Syariah'!$F$8:$F$128,Ctrl!D404:E468,2,0)</f>
        <v>0</v>
      </c>
      <c r="D48" s="373">
        <v>1</v>
      </c>
      <c r="E48" s="374" t="s">
        <v>9735</v>
      </c>
      <c r="F48" s="374" t="s">
        <v>8785</v>
      </c>
      <c r="G48" s="375"/>
      <c r="H48" s="376">
        <f>IF(F47='bjb Syariah'!$F48,H47+1,1)</f>
        <v>11</v>
      </c>
      <c r="I48" s="369" t="s">
        <v>8880</v>
      </c>
      <c r="J48" s="376" t="s">
        <v>8783</v>
      </c>
      <c r="K48" s="376" t="s">
        <v>8881</v>
      </c>
      <c r="L48" s="377">
        <v>40592</v>
      </c>
      <c r="M48" s="378">
        <v>100000000</v>
      </c>
      <c r="N48" s="378"/>
      <c r="O48" s="377"/>
      <c r="P48" s="378"/>
      <c r="Q48" s="369" t="s">
        <v>196</v>
      </c>
      <c r="R48" s="377">
        <v>41578</v>
      </c>
      <c r="S48" s="378">
        <v>20512807</v>
      </c>
      <c r="T48" s="377"/>
      <c r="U48" s="378"/>
      <c r="V48" s="378"/>
      <c r="W48" s="378"/>
      <c r="X48" s="378"/>
      <c r="Y48" s="379">
        <v>0</v>
      </c>
      <c r="Z48" s="379"/>
      <c r="AA48" s="379"/>
      <c r="AB48" s="379"/>
      <c r="AC48" s="379"/>
      <c r="AD48" s="379"/>
      <c r="AE48" s="379"/>
      <c r="AF48" s="379"/>
      <c r="AG48" s="379"/>
      <c r="AH48" s="379"/>
      <c r="AI48" s="379"/>
      <c r="AJ48" s="379"/>
      <c r="AK48" s="379"/>
      <c r="AL48" s="380">
        <f>SUM('bjb Syariah'!$Y48:$AK48)</f>
        <v>0</v>
      </c>
      <c r="AM48" s="381">
        <f>'bjb Syariah'!$S48-'bjb Syariah'!$AL48</f>
        <v>20512807</v>
      </c>
      <c r="AN48" s="381"/>
      <c r="AO48" s="381"/>
      <c r="AP48" s="381"/>
      <c r="AQ48" s="381"/>
    </row>
    <row r="49" spans="1:43" s="382" customFormat="1" ht="15" customHeight="1" x14ac:dyDescent="0.2">
      <c r="A49" s="371">
        <v>151</v>
      </c>
      <c r="B49" s="372" t="e">
        <f>VLOOKUP('bjb Syariah'!$F$8:$F$128,Ctrl!C404:D468,2,0)</f>
        <v>#N/A</v>
      </c>
      <c r="C49" s="372">
        <f>VLOOKUP('bjb Syariah'!$F$8:$F$128,Ctrl!D404:E468,2,0)</f>
        <v>0</v>
      </c>
      <c r="D49" s="373">
        <v>1</v>
      </c>
      <c r="E49" s="374" t="s">
        <v>9735</v>
      </c>
      <c r="F49" s="374" t="s">
        <v>8785</v>
      </c>
      <c r="G49" s="375"/>
      <c r="H49" s="376">
        <f>IF(F48='bjb Syariah'!$F49,H48+1,1)</f>
        <v>12</v>
      </c>
      <c r="I49" s="369" t="s">
        <v>8882</v>
      </c>
      <c r="J49" s="376" t="s">
        <v>8781</v>
      </c>
      <c r="K49" s="376" t="s">
        <v>8883</v>
      </c>
      <c r="L49" s="377">
        <v>41075</v>
      </c>
      <c r="M49" s="378">
        <v>200000000</v>
      </c>
      <c r="N49" s="378"/>
      <c r="O49" s="377"/>
      <c r="P49" s="378"/>
      <c r="Q49" s="369" t="s">
        <v>196</v>
      </c>
      <c r="R49" s="377">
        <v>41578</v>
      </c>
      <c r="S49" s="378">
        <v>70988438</v>
      </c>
      <c r="T49" s="377"/>
      <c r="U49" s="378"/>
      <c r="V49" s="378"/>
      <c r="W49" s="378"/>
      <c r="X49" s="378"/>
      <c r="Y49" s="379">
        <v>0</v>
      </c>
      <c r="Z49" s="379"/>
      <c r="AA49" s="379"/>
      <c r="AB49" s="379"/>
      <c r="AC49" s="379"/>
      <c r="AD49" s="379"/>
      <c r="AE49" s="379"/>
      <c r="AF49" s="379"/>
      <c r="AG49" s="379"/>
      <c r="AH49" s="379"/>
      <c r="AI49" s="379"/>
      <c r="AJ49" s="379"/>
      <c r="AK49" s="379"/>
      <c r="AL49" s="380">
        <f>SUM('bjb Syariah'!$Y49:$AK49)</f>
        <v>0</v>
      </c>
      <c r="AM49" s="381">
        <f>'bjb Syariah'!$S49-'bjb Syariah'!$AL49</f>
        <v>70988438</v>
      </c>
      <c r="AN49" s="381"/>
      <c r="AO49" s="381"/>
      <c r="AP49" s="381"/>
      <c r="AQ49" s="381"/>
    </row>
    <row r="50" spans="1:43" s="382" customFormat="1" ht="15" customHeight="1" x14ac:dyDescent="0.2">
      <c r="A50" s="371">
        <v>152</v>
      </c>
      <c r="B50" s="372" t="e">
        <f>VLOOKUP('bjb Syariah'!$F$8:$F$128,Ctrl!C404:D468,2,0)</f>
        <v>#N/A</v>
      </c>
      <c r="C50" s="372">
        <f>VLOOKUP('bjb Syariah'!$F$8:$F$128,Ctrl!D404:E468,2,0)</f>
        <v>0</v>
      </c>
      <c r="D50" s="373">
        <v>1</v>
      </c>
      <c r="E50" s="374" t="s">
        <v>9735</v>
      </c>
      <c r="F50" s="374" t="s">
        <v>8785</v>
      </c>
      <c r="G50" s="375"/>
      <c r="H50" s="376">
        <f>IF(F49='bjb Syariah'!$F50,H49+1,1)</f>
        <v>13</v>
      </c>
      <c r="I50" s="369" t="s">
        <v>887</v>
      </c>
      <c r="J50" s="376" t="s">
        <v>8783</v>
      </c>
      <c r="K50" s="376" t="s">
        <v>8884</v>
      </c>
      <c r="L50" s="377">
        <v>41103</v>
      </c>
      <c r="M50" s="378">
        <v>200000000</v>
      </c>
      <c r="N50" s="378"/>
      <c r="O50" s="377"/>
      <c r="P50" s="378"/>
      <c r="Q50" s="369" t="s">
        <v>8885</v>
      </c>
      <c r="R50" s="377">
        <v>41695</v>
      </c>
      <c r="S50" s="378">
        <v>89030169</v>
      </c>
      <c r="T50" s="377"/>
      <c r="U50" s="378"/>
      <c r="V50" s="378"/>
      <c r="W50" s="378"/>
      <c r="X50" s="378"/>
      <c r="Y50" s="379">
        <v>0</v>
      </c>
      <c r="Z50" s="379"/>
      <c r="AA50" s="379"/>
      <c r="AB50" s="379"/>
      <c r="AC50" s="379"/>
      <c r="AD50" s="379"/>
      <c r="AE50" s="379"/>
      <c r="AF50" s="379"/>
      <c r="AG50" s="379"/>
      <c r="AH50" s="379"/>
      <c r="AI50" s="379"/>
      <c r="AJ50" s="379"/>
      <c r="AK50" s="379"/>
      <c r="AL50" s="380">
        <f>SUM('bjb Syariah'!$Y50:$AK50)</f>
        <v>0</v>
      </c>
      <c r="AM50" s="381">
        <f>'bjb Syariah'!$S50-'bjb Syariah'!$AL50</f>
        <v>89030169</v>
      </c>
      <c r="AN50" s="381"/>
      <c r="AO50" s="381"/>
      <c r="AP50" s="381"/>
      <c r="AQ50" s="381"/>
    </row>
    <row r="51" spans="1:43" s="382" customFormat="1" ht="15" customHeight="1" x14ac:dyDescent="0.2">
      <c r="A51" s="371">
        <v>153</v>
      </c>
      <c r="B51" s="372" t="e">
        <f>VLOOKUP('bjb Syariah'!$F$8:$F$128,Ctrl!C404:D468,2,0)</f>
        <v>#N/A</v>
      </c>
      <c r="C51" s="372">
        <f>VLOOKUP('bjb Syariah'!$F$8:$F$128,Ctrl!D404:E468,2,0)</f>
        <v>0</v>
      </c>
      <c r="D51" s="373">
        <v>1</v>
      </c>
      <c r="E51" s="374" t="s">
        <v>9735</v>
      </c>
      <c r="F51" s="374" t="s">
        <v>8785</v>
      </c>
      <c r="G51" s="375"/>
      <c r="H51" s="376">
        <f>IF(F50='bjb Syariah'!$F51,H50+1,1)</f>
        <v>14</v>
      </c>
      <c r="I51" s="369" t="s">
        <v>4239</v>
      </c>
      <c r="J51" s="376" t="s">
        <v>8781</v>
      </c>
      <c r="K51" s="376" t="s">
        <v>8886</v>
      </c>
      <c r="L51" s="377">
        <v>41179</v>
      </c>
      <c r="M51" s="378">
        <v>30000000</v>
      </c>
      <c r="N51" s="378"/>
      <c r="O51" s="377"/>
      <c r="P51" s="378"/>
      <c r="Q51" s="369" t="s">
        <v>5759</v>
      </c>
      <c r="R51" s="377">
        <v>41844</v>
      </c>
      <c r="S51" s="378">
        <v>18521110</v>
      </c>
      <c r="T51" s="377"/>
      <c r="U51" s="378"/>
      <c r="V51" s="378"/>
      <c r="W51" s="378"/>
      <c r="X51" s="378"/>
      <c r="Y51" s="379">
        <v>18521110</v>
      </c>
      <c r="Z51" s="379"/>
      <c r="AA51" s="379"/>
      <c r="AB51" s="379"/>
      <c r="AC51" s="379"/>
      <c r="AD51" s="379"/>
      <c r="AE51" s="379"/>
      <c r="AF51" s="379"/>
      <c r="AG51" s="379"/>
      <c r="AH51" s="379"/>
      <c r="AI51" s="379"/>
      <c r="AJ51" s="379"/>
      <c r="AK51" s="379"/>
      <c r="AL51" s="380">
        <f>SUM('bjb Syariah'!$Y51:$AK51)</f>
        <v>18521110</v>
      </c>
      <c r="AM51" s="381">
        <f>'bjb Syariah'!$S51-'bjb Syariah'!$AL51</f>
        <v>0</v>
      </c>
      <c r="AN51" s="381"/>
      <c r="AO51" s="381"/>
      <c r="AP51" s="381"/>
      <c r="AQ51" s="381"/>
    </row>
    <row r="52" spans="1:43" s="382" customFormat="1" ht="15" customHeight="1" x14ac:dyDescent="0.2">
      <c r="A52" s="371">
        <v>154</v>
      </c>
      <c r="B52" s="372" t="e">
        <f>VLOOKUP('bjb Syariah'!$F$8:$F$128,Ctrl!C404:D468,2,0)</f>
        <v>#N/A</v>
      </c>
      <c r="C52" s="372">
        <f>VLOOKUP('bjb Syariah'!$F$8:$F$128,Ctrl!D404:E468,2,0)</f>
        <v>0</v>
      </c>
      <c r="D52" s="373">
        <v>1</v>
      </c>
      <c r="E52" s="374" t="s">
        <v>9735</v>
      </c>
      <c r="F52" s="374" t="s">
        <v>8785</v>
      </c>
      <c r="G52" s="375"/>
      <c r="H52" s="376">
        <f>IF(F51='bjb Syariah'!$F52,H51+1,1)</f>
        <v>15</v>
      </c>
      <c r="I52" s="369" t="s">
        <v>8887</v>
      </c>
      <c r="J52" s="376" t="s">
        <v>8781</v>
      </c>
      <c r="K52" s="376" t="s">
        <v>8888</v>
      </c>
      <c r="L52" s="377">
        <v>41074</v>
      </c>
      <c r="M52" s="378">
        <v>100000000</v>
      </c>
      <c r="N52" s="378"/>
      <c r="O52" s="377"/>
      <c r="P52" s="378"/>
      <c r="Q52" s="369" t="s">
        <v>5759</v>
      </c>
      <c r="R52" s="377">
        <v>41844</v>
      </c>
      <c r="S52" s="378">
        <v>50440211</v>
      </c>
      <c r="T52" s="377"/>
      <c r="U52" s="378"/>
      <c r="V52" s="378"/>
      <c r="W52" s="378"/>
      <c r="X52" s="378"/>
      <c r="Y52" s="379">
        <v>0</v>
      </c>
      <c r="Z52" s="379"/>
      <c r="AA52" s="379"/>
      <c r="AB52" s="379"/>
      <c r="AC52" s="379"/>
      <c r="AD52" s="379"/>
      <c r="AE52" s="379"/>
      <c r="AF52" s="379"/>
      <c r="AG52" s="379"/>
      <c r="AH52" s="379"/>
      <c r="AI52" s="379"/>
      <c r="AJ52" s="379"/>
      <c r="AK52" s="379"/>
      <c r="AL52" s="380">
        <f>SUM('bjb Syariah'!$Y52:$AK52)</f>
        <v>0</v>
      </c>
      <c r="AM52" s="381">
        <f>'bjb Syariah'!$S52-'bjb Syariah'!$AL52</f>
        <v>50440211</v>
      </c>
      <c r="AN52" s="381"/>
      <c r="AO52" s="381"/>
      <c r="AP52" s="381"/>
      <c r="AQ52" s="381"/>
    </row>
    <row r="53" spans="1:43" s="382" customFormat="1" ht="15" customHeight="1" x14ac:dyDescent="0.2">
      <c r="A53" s="371">
        <v>155</v>
      </c>
      <c r="B53" s="372" t="e">
        <f>VLOOKUP('bjb Syariah'!$F$8:$F$128,Ctrl!C404:D468,2,0)</f>
        <v>#N/A</v>
      </c>
      <c r="C53" s="372">
        <f>VLOOKUP('bjb Syariah'!$F$8:$F$128,Ctrl!D404:E468,2,0)</f>
        <v>0</v>
      </c>
      <c r="D53" s="373">
        <v>1</v>
      </c>
      <c r="E53" s="374" t="s">
        <v>9735</v>
      </c>
      <c r="F53" s="374" t="s">
        <v>8785</v>
      </c>
      <c r="G53" s="375"/>
      <c r="H53" s="376">
        <f>IF(F52='bjb Syariah'!$F53,H52+1,1)</f>
        <v>16</v>
      </c>
      <c r="I53" s="369" t="s">
        <v>2753</v>
      </c>
      <c r="J53" s="376" t="s">
        <v>8781</v>
      </c>
      <c r="K53" s="376" t="s">
        <v>8889</v>
      </c>
      <c r="L53" s="377">
        <v>41122</v>
      </c>
      <c r="M53" s="378">
        <v>225000000</v>
      </c>
      <c r="N53" s="378"/>
      <c r="O53" s="377"/>
      <c r="P53" s="378"/>
      <c r="Q53" s="369" t="s">
        <v>5984</v>
      </c>
      <c r="R53" s="377">
        <v>41942</v>
      </c>
      <c r="S53" s="378">
        <v>157500000</v>
      </c>
      <c r="T53" s="377"/>
      <c r="U53" s="378"/>
      <c r="V53" s="378"/>
      <c r="W53" s="378"/>
      <c r="X53" s="378"/>
      <c r="Y53" s="379">
        <v>0</v>
      </c>
      <c r="Z53" s="379"/>
      <c r="AA53" s="379"/>
      <c r="AB53" s="379"/>
      <c r="AC53" s="379"/>
      <c r="AD53" s="379"/>
      <c r="AE53" s="379"/>
      <c r="AF53" s="379"/>
      <c r="AG53" s="379"/>
      <c r="AH53" s="379"/>
      <c r="AI53" s="379"/>
      <c r="AJ53" s="379"/>
      <c r="AK53" s="379"/>
      <c r="AL53" s="380">
        <f>SUM('bjb Syariah'!$Y53:$AK53)</f>
        <v>0</v>
      </c>
      <c r="AM53" s="381">
        <f>'bjb Syariah'!$S53-'bjb Syariah'!$AL53</f>
        <v>157500000</v>
      </c>
      <c r="AN53" s="381"/>
      <c r="AO53" s="381"/>
      <c r="AP53" s="381"/>
      <c r="AQ53" s="381"/>
    </row>
    <row r="54" spans="1:43" s="382" customFormat="1" ht="15" customHeight="1" x14ac:dyDescent="0.2">
      <c r="A54" s="371">
        <v>156</v>
      </c>
      <c r="B54" s="372" t="e">
        <f>VLOOKUP('bjb Syariah'!$F$8:$F$128,Ctrl!C404:D468,2,0)</f>
        <v>#N/A</v>
      </c>
      <c r="C54" s="372">
        <f>VLOOKUP('bjb Syariah'!$F$8:$F$128,Ctrl!D404:E468,2,0)</f>
        <v>0</v>
      </c>
      <c r="D54" s="373">
        <v>1</v>
      </c>
      <c r="E54" s="374" t="s">
        <v>9735</v>
      </c>
      <c r="F54" s="374" t="s">
        <v>8785</v>
      </c>
      <c r="G54" s="375"/>
      <c r="H54" s="376">
        <f>IF(F53='bjb Syariah'!$F54,H53+1,1)</f>
        <v>17</v>
      </c>
      <c r="I54" s="369" t="s">
        <v>8890</v>
      </c>
      <c r="J54" s="376" t="s">
        <v>8781</v>
      </c>
      <c r="K54" s="376" t="s">
        <v>8886</v>
      </c>
      <c r="L54" s="377">
        <v>41179</v>
      </c>
      <c r="M54" s="378">
        <v>50000000</v>
      </c>
      <c r="N54" s="378"/>
      <c r="O54" s="377"/>
      <c r="P54" s="378"/>
      <c r="Q54" s="369" t="s">
        <v>8891</v>
      </c>
      <c r="R54" s="377">
        <v>41942</v>
      </c>
      <c r="S54" s="378">
        <v>24551360</v>
      </c>
      <c r="T54" s="377"/>
      <c r="U54" s="378"/>
      <c r="V54" s="378"/>
      <c r="W54" s="378"/>
      <c r="X54" s="378"/>
      <c r="Y54" s="379">
        <v>0</v>
      </c>
      <c r="Z54" s="379"/>
      <c r="AA54" s="379"/>
      <c r="AB54" s="379"/>
      <c r="AC54" s="379"/>
      <c r="AD54" s="379"/>
      <c r="AE54" s="379"/>
      <c r="AF54" s="379"/>
      <c r="AG54" s="379"/>
      <c r="AH54" s="379"/>
      <c r="AI54" s="379"/>
      <c r="AJ54" s="379"/>
      <c r="AK54" s="379"/>
      <c r="AL54" s="380">
        <f>SUM('bjb Syariah'!$Y54:$AK54)</f>
        <v>0</v>
      </c>
      <c r="AM54" s="381">
        <f>'bjb Syariah'!$S54-'bjb Syariah'!$AL54</f>
        <v>24551360</v>
      </c>
      <c r="AN54" s="381"/>
      <c r="AO54" s="381"/>
      <c r="AP54" s="381"/>
      <c r="AQ54" s="381"/>
    </row>
    <row r="55" spans="1:43" s="382" customFormat="1" ht="15" customHeight="1" x14ac:dyDescent="0.2">
      <c r="A55" s="371">
        <v>236</v>
      </c>
      <c r="B55" s="372" t="e">
        <f>VLOOKUP('bjb Syariah'!$F$8:$F$128,Ctrl!C404:D468,2,0)</f>
        <v>#N/A</v>
      </c>
      <c r="C55" s="372" t="e">
        <f>VLOOKUP('bjb Syariah'!$F$8:$F$128,Ctrl!D404:E468,2,0)</f>
        <v>#N/A</v>
      </c>
      <c r="D55" s="373">
        <v>1</v>
      </c>
      <c r="E55" s="374" t="s">
        <v>8286</v>
      </c>
      <c r="F55" s="374" t="s">
        <v>8838</v>
      </c>
      <c r="G55" s="383"/>
      <c r="H55" s="376">
        <f>IF(F54='bjb Syariah'!$F55,H54+1,1)</f>
        <v>1</v>
      </c>
      <c r="I55" s="369" t="s">
        <v>10698</v>
      </c>
      <c r="J55" s="376" t="s">
        <v>7835</v>
      </c>
      <c r="K55" s="376" t="s">
        <v>10699</v>
      </c>
      <c r="L55" s="377">
        <v>41235</v>
      </c>
      <c r="M55" s="378">
        <v>458000000</v>
      </c>
      <c r="N55" s="378"/>
      <c r="O55" s="377"/>
      <c r="P55" s="378"/>
      <c r="Q55" s="369" t="s">
        <v>10700</v>
      </c>
      <c r="R55" s="377">
        <v>42542</v>
      </c>
      <c r="S55" s="378">
        <v>118742196</v>
      </c>
      <c r="T55" s="377"/>
      <c r="U55" s="378"/>
      <c r="V55" s="378"/>
      <c r="W55" s="378"/>
      <c r="X55" s="378"/>
      <c r="Y55" s="379">
        <v>41983070</v>
      </c>
      <c r="Z55" s="379"/>
      <c r="AA55" s="384">
        <f>11449928+11449928</f>
        <v>22899856</v>
      </c>
      <c r="AB55" s="379">
        <v>11449928</v>
      </c>
      <c r="AC55" s="379">
        <v>11449928</v>
      </c>
      <c r="AD55" s="379">
        <v>11449928</v>
      </c>
      <c r="AE55" s="379"/>
      <c r="AF55" s="385"/>
      <c r="AG55" s="379"/>
      <c r="AH55" s="379"/>
      <c r="AI55" s="379"/>
      <c r="AJ55" s="379"/>
      <c r="AK55" s="379"/>
      <c r="AL55" s="380">
        <f>SUM('bjb Syariah'!$Y55:$AK55)</f>
        <v>99232710</v>
      </c>
      <c r="AM55" s="381">
        <f>'bjb Syariah'!$S55-'bjb Syariah'!$AL55</f>
        <v>19509486</v>
      </c>
      <c r="AN55" s="381"/>
      <c r="AO55" s="381"/>
      <c r="AP55" s="381"/>
      <c r="AQ55" s="381"/>
    </row>
    <row r="56" spans="1:43" s="382" customFormat="1" ht="15" customHeight="1" x14ac:dyDescent="0.2">
      <c r="A56" s="371">
        <v>207</v>
      </c>
      <c r="B56" s="372" t="e">
        <f>VLOOKUP('bjb Syariah'!$F$8:$F$128,Ctrl!C404:D468,2,0)</f>
        <v>#N/A</v>
      </c>
      <c r="C56" s="372">
        <f>VLOOKUP('bjb Syariah'!$F$8:$F$128,Ctrl!D404:E468,2,0)</f>
        <v>8</v>
      </c>
      <c r="D56" s="373">
        <v>1</v>
      </c>
      <c r="E56" s="374" t="s">
        <v>9733</v>
      </c>
      <c r="F56" s="374" t="s">
        <v>8894</v>
      </c>
      <c r="G56" s="375"/>
      <c r="H56" s="376">
        <f>IF(F55='bjb Syariah'!$F56,H55+1,1)</f>
        <v>1</v>
      </c>
      <c r="I56" s="369" t="s">
        <v>8897</v>
      </c>
      <c r="J56" s="376" t="s">
        <v>7835</v>
      </c>
      <c r="K56" s="376" t="s">
        <v>8898</v>
      </c>
      <c r="L56" s="377">
        <v>41603</v>
      </c>
      <c r="M56" s="378">
        <v>250000000</v>
      </c>
      <c r="N56" s="378"/>
      <c r="O56" s="377"/>
      <c r="P56" s="378"/>
      <c r="Q56" s="369" t="s">
        <v>8899</v>
      </c>
      <c r="R56" s="377">
        <v>42269</v>
      </c>
      <c r="S56" s="378">
        <v>167716513</v>
      </c>
      <c r="T56" s="377"/>
      <c r="U56" s="378"/>
      <c r="V56" s="378"/>
      <c r="W56" s="378"/>
      <c r="X56" s="378"/>
      <c r="Y56" s="379">
        <v>0</v>
      </c>
      <c r="Z56" s="379"/>
      <c r="AA56" s="384"/>
      <c r="AB56" s="379"/>
      <c r="AC56" s="379"/>
      <c r="AD56" s="379"/>
      <c r="AE56" s="379"/>
      <c r="AF56" s="385"/>
      <c r="AG56" s="379"/>
      <c r="AH56" s="379"/>
      <c r="AI56" s="379"/>
      <c r="AJ56" s="379"/>
      <c r="AK56" s="379"/>
      <c r="AL56" s="380">
        <f>SUM('bjb Syariah'!$Y56:$AK56)</f>
        <v>0</v>
      </c>
      <c r="AM56" s="381">
        <f>'bjb Syariah'!$S56-'bjb Syariah'!$AL56</f>
        <v>167716513</v>
      </c>
      <c r="AN56" s="381"/>
      <c r="AO56" s="381"/>
      <c r="AP56" s="381"/>
      <c r="AQ56" s="381"/>
    </row>
    <row r="57" spans="1:43" s="382" customFormat="1" ht="15" customHeight="1" x14ac:dyDescent="0.2">
      <c r="A57" s="371">
        <v>213</v>
      </c>
      <c r="B57" s="372" t="e">
        <f>VLOOKUP('bjb Syariah'!$F$8:$F$128,Ctrl!C404:D468,2,0)</f>
        <v>#N/A</v>
      </c>
      <c r="C57" s="372" t="e">
        <f>VLOOKUP('bjb Syariah'!$F$8:$F$128,Ctrl!D404:E468,2,0)</f>
        <v>#N/A</v>
      </c>
      <c r="D57" s="373">
        <v>1</v>
      </c>
      <c r="E57" s="374" t="s">
        <v>9733</v>
      </c>
      <c r="F57" s="374" t="s">
        <v>8715</v>
      </c>
      <c r="G57" s="383"/>
      <c r="H57" s="376">
        <f>IF(F56='bjb Syariah'!$F57,H56+1,1)</f>
        <v>1</v>
      </c>
      <c r="I57" s="369" t="s">
        <v>10810</v>
      </c>
      <c r="J57" s="376" t="s">
        <v>7835</v>
      </c>
      <c r="K57" s="376" t="s">
        <v>8895</v>
      </c>
      <c r="L57" s="377">
        <v>41457</v>
      </c>
      <c r="M57" s="378">
        <v>80000000</v>
      </c>
      <c r="N57" s="378"/>
      <c r="O57" s="377"/>
      <c r="P57" s="378"/>
      <c r="Q57" s="369" t="s">
        <v>8900</v>
      </c>
      <c r="R57" s="377">
        <v>42328</v>
      </c>
      <c r="S57" s="378">
        <v>45710459</v>
      </c>
      <c r="T57" s="377"/>
      <c r="U57" s="378"/>
      <c r="V57" s="378"/>
      <c r="W57" s="378"/>
      <c r="X57" s="378"/>
      <c r="Y57" s="379">
        <v>1805176</v>
      </c>
      <c r="Z57" s="379"/>
      <c r="AA57" s="384"/>
      <c r="AB57" s="379"/>
      <c r="AC57" s="379"/>
      <c r="AD57" s="379"/>
      <c r="AE57" s="379"/>
      <c r="AF57" s="379"/>
      <c r="AG57" s="379"/>
      <c r="AH57" s="379"/>
      <c r="AI57" s="379"/>
      <c r="AJ57" s="379"/>
      <c r="AK57" s="379"/>
      <c r="AL57" s="380">
        <f>SUM('bjb Syariah'!$Y57:$AK57)</f>
        <v>1805176</v>
      </c>
      <c r="AM57" s="381">
        <f>'bjb Syariah'!$S57-'bjb Syariah'!$AL57</f>
        <v>43905283</v>
      </c>
      <c r="AN57" s="381"/>
      <c r="AO57" s="381"/>
      <c r="AP57" s="381"/>
      <c r="AQ57" s="381"/>
    </row>
    <row r="58" spans="1:43" s="382" customFormat="1" ht="15" customHeight="1" x14ac:dyDescent="0.2">
      <c r="A58" s="371">
        <v>214</v>
      </c>
      <c r="B58" s="372" t="e">
        <f>VLOOKUP('bjb Syariah'!$F$8:$F$128,Ctrl!C404:D468,2,0)</f>
        <v>#N/A</v>
      </c>
      <c r="C58" s="372">
        <f>VLOOKUP('bjb Syariah'!$F$8:$F$128,Ctrl!D404:E468,2,0)</f>
        <v>4</v>
      </c>
      <c r="D58" s="373">
        <v>1</v>
      </c>
      <c r="E58" s="374" t="s">
        <v>9735</v>
      </c>
      <c r="F58" s="374" t="s">
        <v>9696</v>
      </c>
      <c r="G58" s="383"/>
      <c r="H58" s="376">
        <f>IF(F57='bjb Syariah'!$F58,H57+1,1)</f>
        <v>1</v>
      </c>
      <c r="I58" s="369" t="s">
        <v>9697</v>
      </c>
      <c r="J58" s="376" t="s">
        <v>6476</v>
      </c>
      <c r="K58" s="376" t="s">
        <v>9699</v>
      </c>
      <c r="L58" s="377">
        <v>42121</v>
      </c>
      <c r="M58" s="378">
        <v>15000000</v>
      </c>
      <c r="N58" s="378"/>
      <c r="O58" s="377"/>
      <c r="P58" s="378"/>
      <c r="Q58" s="369" t="s">
        <v>9702</v>
      </c>
      <c r="R58" s="377">
        <v>42360</v>
      </c>
      <c r="S58" s="378">
        <v>12969222</v>
      </c>
      <c r="T58" s="377"/>
      <c r="U58" s="378"/>
      <c r="V58" s="378"/>
      <c r="W58" s="378"/>
      <c r="X58" s="378"/>
      <c r="Y58" s="379">
        <v>0</v>
      </c>
      <c r="Z58" s="379"/>
      <c r="AA58" s="384"/>
      <c r="AB58" s="379"/>
      <c r="AC58" s="379"/>
      <c r="AD58" s="379"/>
      <c r="AE58" s="379"/>
      <c r="AF58" s="379"/>
      <c r="AG58" s="379"/>
      <c r="AH58" s="379"/>
      <c r="AI58" s="379"/>
      <c r="AJ58" s="379"/>
      <c r="AK58" s="379"/>
      <c r="AL58" s="380">
        <f>SUM('bjb Syariah'!$Y58:$AK58)</f>
        <v>0</v>
      </c>
      <c r="AM58" s="381">
        <f>'bjb Syariah'!$S58-'bjb Syariah'!$AL58</f>
        <v>12969222</v>
      </c>
      <c r="AN58" s="381"/>
      <c r="AO58" s="381"/>
      <c r="AP58" s="381"/>
      <c r="AQ58" s="381"/>
    </row>
    <row r="59" spans="1:43" s="382" customFormat="1" ht="15" customHeight="1" x14ac:dyDescent="0.2">
      <c r="A59" s="371">
        <v>218</v>
      </c>
      <c r="B59" s="372" t="e">
        <f>VLOOKUP('bjb Syariah'!$F$8:$F$128,Ctrl!C404:D468,2,0)</f>
        <v>#N/A</v>
      </c>
      <c r="C59" s="372">
        <f>VLOOKUP('bjb Syariah'!$F$8:$F$128,Ctrl!D404:E468,2,0)</f>
        <v>4</v>
      </c>
      <c r="D59" s="373">
        <v>1</v>
      </c>
      <c r="E59" s="374" t="s">
        <v>10541</v>
      </c>
      <c r="F59" s="374" t="s">
        <v>8839</v>
      </c>
      <c r="G59" s="383"/>
      <c r="H59" s="376">
        <f>IF(F58='bjb Syariah'!$F59,H58+1,1)</f>
        <v>1</v>
      </c>
      <c r="I59" s="369" t="s">
        <v>9698</v>
      </c>
      <c r="J59" s="376" t="s">
        <v>6476</v>
      </c>
      <c r="K59" s="376" t="s">
        <v>9700</v>
      </c>
      <c r="L59" s="377">
        <v>41106</v>
      </c>
      <c r="M59" s="378">
        <v>75000000</v>
      </c>
      <c r="N59" s="378"/>
      <c r="O59" s="377"/>
      <c r="P59" s="378"/>
      <c r="Q59" s="369" t="s">
        <v>9703</v>
      </c>
      <c r="R59" s="377">
        <v>42360</v>
      </c>
      <c r="S59" s="378">
        <v>55236755</v>
      </c>
      <c r="T59" s="377"/>
      <c r="U59" s="378"/>
      <c r="V59" s="378"/>
      <c r="W59" s="378"/>
      <c r="X59" s="378"/>
      <c r="Y59" s="379">
        <v>0</v>
      </c>
      <c r="Z59" s="379"/>
      <c r="AA59" s="384"/>
      <c r="AB59" s="379"/>
      <c r="AC59" s="379"/>
      <c r="AD59" s="379"/>
      <c r="AE59" s="379"/>
      <c r="AF59" s="379"/>
      <c r="AG59" s="379"/>
      <c r="AH59" s="379"/>
      <c r="AI59" s="379"/>
      <c r="AJ59" s="379"/>
      <c r="AK59" s="379"/>
      <c r="AL59" s="380">
        <f>SUM('bjb Syariah'!$Y59:$AK59)</f>
        <v>0</v>
      </c>
      <c r="AM59" s="381">
        <f>'bjb Syariah'!$S59-'bjb Syariah'!$AL59</f>
        <v>55236755</v>
      </c>
      <c r="AN59" s="381"/>
      <c r="AO59" s="381"/>
      <c r="AP59" s="381"/>
      <c r="AQ59" s="381"/>
    </row>
    <row r="60" spans="1:43" s="382" customFormat="1" ht="15" customHeight="1" x14ac:dyDescent="0.2">
      <c r="A60" s="371">
        <v>219</v>
      </c>
      <c r="B60" s="372" t="e">
        <f>VLOOKUP('bjb Syariah'!$F$8:$F$128,Ctrl!C404:D468,2,0)</f>
        <v>#N/A</v>
      </c>
      <c r="C60" s="372">
        <f>VLOOKUP('bjb Syariah'!$F$8:$F$128,Ctrl!D404:E468,2,0)</f>
        <v>4</v>
      </c>
      <c r="D60" s="373">
        <v>1</v>
      </c>
      <c r="E60" s="374" t="s">
        <v>10541</v>
      </c>
      <c r="F60" s="374" t="s">
        <v>8839</v>
      </c>
      <c r="G60" s="383"/>
      <c r="H60" s="376">
        <f>IF(F59='bjb Syariah'!$F60,H59+1,1)</f>
        <v>2</v>
      </c>
      <c r="I60" s="369" t="s">
        <v>2247</v>
      </c>
      <c r="J60" s="376" t="s">
        <v>6476</v>
      </c>
      <c r="K60" s="376" t="s">
        <v>9701</v>
      </c>
      <c r="L60" s="377">
        <v>41929</v>
      </c>
      <c r="M60" s="378">
        <v>75000000</v>
      </c>
      <c r="N60" s="378"/>
      <c r="O60" s="377"/>
      <c r="P60" s="378"/>
      <c r="Q60" s="369" t="s">
        <v>9703</v>
      </c>
      <c r="R60" s="377">
        <v>42360</v>
      </c>
      <c r="S60" s="378">
        <v>68896722</v>
      </c>
      <c r="T60" s="377"/>
      <c r="U60" s="378"/>
      <c r="V60" s="378"/>
      <c r="W60" s="378"/>
      <c r="X60" s="378"/>
      <c r="Y60" s="379">
        <v>0</v>
      </c>
      <c r="Z60" s="379"/>
      <c r="AA60" s="384"/>
      <c r="AB60" s="379"/>
      <c r="AC60" s="379"/>
      <c r="AD60" s="379"/>
      <c r="AE60" s="379"/>
      <c r="AF60" s="379"/>
      <c r="AG60" s="379"/>
      <c r="AH60" s="379"/>
      <c r="AI60" s="379"/>
      <c r="AJ60" s="379"/>
      <c r="AK60" s="379"/>
      <c r="AL60" s="380">
        <f>SUM('bjb Syariah'!$Y60:$AK60)</f>
        <v>0</v>
      </c>
      <c r="AM60" s="381">
        <f>'bjb Syariah'!$S60-'bjb Syariah'!$AL60</f>
        <v>68896722</v>
      </c>
      <c r="AN60" s="381"/>
      <c r="AO60" s="381"/>
      <c r="AP60" s="381"/>
      <c r="AQ60" s="381"/>
    </row>
    <row r="61" spans="1:43" s="382" customFormat="1" ht="15" customHeight="1" x14ac:dyDescent="0.2">
      <c r="A61" s="371"/>
      <c r="B61" s="372"/>
      <c r="C61" s="372"/>
      <c r="D61" s="373">
        <v>1</v>
      </c>
      <c r="E61" s="374" t="s">
        <v>8838</v>
      </c>
      <c r="F61" s="374" t="s">
        <v>11538</v>
      </c>
      <c r="G61" s="383"/>
      <c r="H61" s="376">
        <f>IF(F60='bjb Syariah'!$F61,H60+1,1)</f>
        <v>1</v>
      </c>
      <c r="I61" s="369" t="s">
        <v>11539</v>
      </c>
      <c r="J61" s="376" t="s">
        <v>6476</v>
      </c>
      <c r="K61" s="376" t="s">
        <v>11540</v>
      </c>
      <c r="L61" s="377">
        <v>41883</v>
      </c>
      <c r="M61" s="378">
        <v>450000000</v>
      </c>
      <c r="N61" s="378"/>
      <c r="O61" s="377"/>
      <c r="P61" s="378"/>
      <c r="Q61" s="369" t="s">
        <v>11541</v>
      </c>
      <c r="R61" s="377">
        <v>42584</v>
      </c>
      <c r="S61" s="378">
        <v>420937745</v>
      </c>
      <c r="T61" s="377"/>
      <c r="U61" s="378"/>
      <c r="V61" s="378"/>
      <c r="W61" s="378"/>
      <c r="X61" s="378"/>
      <c r="Y61" s="379">
        <v>0</v>
      </c>
      <c r="Z61" s="379"/>
      <c r="AA61" s="384"/>
      <c r="AB61" s="379"/>
      <c r="AC61" s="379"/>
      <c r="AD61" s="379"/>
      <c r="AE61" s="379"/>
      <c r="AF61" s="385"/>
      <c r="AG61" s="379"/>
      <c r="AH61" s="379"/>
      <c r="AI61" s="379"/>
      <c r="AJ61" s="379"/>
      <c r="AK61" s="379"/>
      <c r="AL61" s="380">
        <f>SUM('bjb Syariah'!$Y61:$AK61)</f>
        <v>0</v>
      </c>
      <c r="AM61" s="381">
        <f>'bjb Syariah'!$S61-'bjb Syariah'!$AL61</f>
        <v>420937745</v>
      </c>
      <c r="AN61" s="381"/>
      <c r="AO61" s="381"/>
      <c r="AP61" s="381"/>
      <c r="AQ61" s="381"/>
    </row>
    <row r="62" spans="1:43" s="382" customFormat="1" ht="15" customHeight="1" x14ac:dyDescent="0.2">
      <c r="A62" s="371"/>
      <c r="B62" s="372"/>
      <c r="C62" s="372"/>
      <c r="D62" s="373"/>
      <c r="E62" s="374" t="s">
        <v>8286</v>
      </c>
      <c r="F62" s="374" t="s">
        <v>3642</v>
      </c>
      <c r="G62" s="383"/>
      <c r="H62" s="376"/>
      <c r="I62" s="369" t="s">
        <v>12096</v>
      </c>
      <c r="J62" s="376" t="s">
        <v>7835</v>
      </c>
      <c r="K62" s="376" t="s">
        <v>12101</v>
      </c>
      <c r="L62" s="377">
        <v>41354</v>
      </c>
      <c r="M62" s="378">
        <v>370000000</v>
      </c>
      <c r="N62" s="378"/>
      <c r="O62" s="377"/>
      <c r="P62" s="378"/>
      <c r="Q62" s="369" t="s">
        <v>12106</v>
      </c>
      <c r="R62" s="377">
        <v>42622</v>
      </c>
      <c r="S62" s="378">
        <v>193795823</v>
      </c>
      <c r="T62" s="377"/>
      <c r="U62" s="378"/>
      <c r="V62" s="378"/>
      <c r="W62" s="378"/>
      <c r="X62" s="378"/>
      <c r="Y62" s="379">
        <v>2100000</v>
      </c>
      <c r="Z62" s="379">
        <v>3500000</v>
      </c>
      <c r="AA62" s="384"/>
      <c r="AB62" s="379"/>
      <c r="AC62" s="379"/>
      <c r="AD62" s="379">
        <v>14000000</v>
      </c>
      <c r="AE62" s="379"/>
      <c r="AF62" s="385"/>
      <c r="AG62" s="379"/>
      <c r="AH62" s="379"/>
      <c r="AI62" s="379"/>
      <c r="AJ62" s="379"/>
      <c r="AK62" s="379"/>
      <c r="AL62" s="380">
        <f>SUM('bjb Syariah'!$Y62:$AK62)</f>
        <v>19600000</v>
      </c>
      <c r="AM62" s="381">
        <f>'bjb Syariah'!$S62-'bjb Syariah'!$AL62</f>
        <v>174195823</v>
      </c>
      <c r="AN62" s="381" t="s">
        <v>10693</v>
      </c>
      <c r="AO62" s="381" t="s">
        <v>12110</v>
      </c>
      <c r="AP62" s="381" t="s">
        <v>10696</v>
      </c>
      <c r="AQ62" s="381">
        <v>735200000</v>
      </c>
    </row>
    <row r="63" spans="1:43" s="382" customFormat="1" ht="15" customHeight="1" x14ac:dyDescent="0.2">
      <c r="A63" s="371"/>
      <c r="B63" s="372"/>
      <c r="C63" s="372"/>
      <c r="D63" s="373"/>
      <c r="E63" s="374" t="s">
        <v>9733</v>
      </c>
      <c r="F63" s="374" t="s">
        <v>8349</v>
      </c>
      <c r="G63" s="383"/>
      <c r="H63" s="376"/>
      <c r="I63" s="369" t="s">
        <v>12097</v>
      </c>
      <c r="J63" s="376" t="s">
        <v>7835</v>
      </c>
      <c r="K63" s="376" t="s">
        <v>12102</v>
      </c>
      <c r="L63" s="377">
        <v>41341</v>
      </c>
      <c r="M63" s="378">
        <v>60000000</v>
      </c>
      <c r="N63" s="378"/>
      <c r="O63" s="377"/>
      <c r="P63" s="378"/>
      <c r="Q63" s="369" t="s">
        <v>12107</v>
      </c>
      <c r="R63" s="377">
        <v>42622</v>
      </c>
      <c r="S63" s="378">
        <v>28717809</v>
      </c>
      <c r="T63" s="377"/>
      <c r="U63" s="378"/>
      <c r="V63" s="378"/>
      <c r="W63" s="378"/>
      <c r="X63" s="378"/>
      <c r="Y63" s="379">
        <v>0</v>
      </c>
      <c r="Z63" s="379"/>
      <c r="AA63" s="384"/>
      <c r="AB63" s="379"/>
      <c r="AC63" s="379"/>
      <c r="AD63" s="379"/>
      <c r="AE63" s="379"/>
      <c r="AF63" s="385"/>
      <c r="AG63" s="379"/>
      <c r="AH63" s="379"/>
      <c r="AI63" s="379"/>
      <c r="AJ63" s="379"/>
      <c r="AK63" s="379"/>
      <c r="AL63" s="380">
        <f>SUM('bjb Syariah'!$Y63:$AK63)</f>
        <v>0</v>
      </c>
      <c r="AM63" s="381">
        <f>'bjb Syariah'!$S63-'bjb Syariah'!$AL63</f>
        <v>28717809</v>
      </c>
      <c r="AN63" s="381" t="s">
        <v>10693</v>
      </c>
      <c r="AO63" s="381" t="s">
        <v>12111</v>
      </c>
      <c r="AP63" s="381" t="s">
        <v>10696</v>
      </c>
      <c r="AQ63" s="381">
        <v>217900000</v>
      </c>
    </row>
    <row r="64" spans="1:43" s="382" customFormat="1" ht="15" customHeight="1" x14ac:dyDescent="0.2">
      <c r="A64" s="371"/>
      <c r="B64" s="372"/>
      <c r="C64" s="372"/>
      <c r="D64" s="373"/>
      <c r="E64" s="374" t="s">
        <v>8839</v>
      </c>
      <c r="F64" s="374" t="s">
        <v>8349</v>
      </c>
      <c r="G64" s="383"/>
      <c r="H64" s="376"/>
      <c r="I64" s="369" t="s">
        <v>12098</v>
      </c>
      <c r="J64" s="376" t="s">
        <v>7835</v>
      </c>
      <c r="K64" s="376" t="s">
        <v>12103</v>
      </c>
      <c r="L64" s="377">
        <v>40497</v>
      </c>
      <c r="M64" s="378">
        <v>100000000</v>
      </c>
      <c r="N64" s="378"/>
      <c r="O64" s="377"/>
      <c r="P64" s="378"/>
      <c r="Q64" s="369" t="s">
        <v>12107</v>
      </c>
      <c r="R64" s="377">
        <v>42622</v>
      </c>
      <c r="S64" s="378">
        <v>66184999</v>
      </c>
      <c r="T64" s="377"/>
      <c r="U64" s="378"/>
      <c r="V64" s="378"/>
      <c r="W64" s="378"/>
      <c r="X64" s="378"/>
      <c r="Y64" s="379">
        <v>0</v>
      </c>
      <c r="Z64" s="379"/>
      <c r="AA64" s="384">
        <v>17204360</v>
      </c>
      <c r="AB64" s="379"/>
      <c r="AC64" s="379"/>
      <c r="AD64" s="379"/>
      <c r="AE64" s="379"/>
      <c r="AF64" s="385"/>
      <c r="AG64" s="379"/>
      <c r="AH64" s="379"/>
      <c r="AI64" s="379"/>
      <c r="AJ64" s="379"/>
      <c r="AK64" s="379"/>
      <c r="AL64" s="380">
        <f>SUM('bjb Syariah'!$Y64:$AK64)</f>
        <v>17204360</v>
      </c>
      <c r="AM64" s="381">
        <f>'bjb Syariah'!$S64-'bjb Syariah'!$AL64</f>
        <v>48980639</v>
      </c>
      <c r="AN64" s="381" t="s">
        <v>10693</v>
      </c>
      <c r="AO64" s="381" t="s">
        <v>12112</v>
      </c>
      <c r="AP64" s="381" t="s">
        <v>10696</v>
      </c>
      <c r="AQ64" s="381">
        <v>103275000</v>
      </c>
    </row>
    <row r="65" spans="1:43" s="382" customFormat="1" ht="15" customHeight="1" x14ac:dyDescent="0.2">
      <c r="A65" s="371"/>
      <c r="B65" s="372"/>
      <c r="C65" s="372"/>
      <c r="D65" s="373"/>
      <c r="E65" s="374" t="s">
        <v>9733</v>
      </c>
      <c r="F65" s="374" t="s">
        <v>8349</v>
      </c>
      <c r="G65" s="383"/>
      <c r="H65" s="376"/>
      <c r="I65" s="369" t="s">
        <v>12099</v>
      </c>
      <c r="J65" s="376" t="s">
        <v>7835</v>
      </c>
      <c r="K65" s="376" t="s">
        <v>12104</v>
      </c>
      <c r="L65" s="377">
        <v>41437</v>
      </c>
      <c r="M65" s="378">
        <v>200000000</v>
      </c>
      <c r="N65" s="378"/>
      <c r="O65" s="377"/>
      <c r="P65" s="378"/>
      <c r="Q65" s="369" t="s">
        <v>12107</v>
      </c>
      <c r="R65" s="377">
        <v>42622</v>
      </c>
      <c r="S65" s="378">
        <v>124524067</v>
      </c>
      <c r="T65" s="377"/>
      <c r="U65" s="378"/>
      <c r="V65" s="378"/>
      <c r="W65" s="378"/>
      <c r="X65" s="378"/>
      <c r="Y65" s="379">
        <v>0</v>
      </c>
      <c r="Z65" s="379"/>
      <c r="AA65" s="384"/>
      <c r="AB65" s="379"/>
      <c r="AC65" s="379"/>
      <c r="AD65" s="379"/>
      <c r="AE65" s="379"/>
      <c r="AF65" s="385"/>
      <c r="AG65" s="379"/>
      <c r="AH65" s="379"/>
      <c r="AI65" s="379"/>
      <c r="AJ65" s="379"/>
      <c r="AK65" s="379"/>
      <c r="AL65" s="380">
        <f>SUM('bjb Syariah'!$Y65:$AK65)</f>
        <v>0</v>
      </c>
      <c r="AM65" s="381">
        <f>'bjb Syariah'!$S65-'bjb Syariah'!$AL65</f>
        <v>124524067</v>
      </c>
      <c r="AN65" s="381" t="s">
        <v>10693</v>
      </c>
      <c r="AO65" s="381" t="s">
        <v>12113</v>
      </c>
      <c r="AP65" s="381" t="s">
        <v>10696</v>
      </c>
      <c r="AQ65" s="381">
        <v>135075000</v>
      </c>
    </row>
    <row r="66" spans="1:43" s="382" customFormat="1" ht="15" customHeight="1" x14ac:dyDescent="0.2">
      <c r="A66" s="371"/>
      <c r="B66" s="372"/>
      <c r="C66" s="372"/>
      <c r="D66" s="373"/>
      <c r="E66" s="374" t="s">
        <v>9733</v>
      </c>
      <c r="F66" s="374" t="s">
        <v>8349</v>
      </c>
      <c r="G66" s="383"/>
      <c r="H66" s="376"/>
      <c r="I66" s="369" t="s">
        <v>12100</v>
      </c>
      <c r="J66" s="376" t="s">
        <v>7835</v>
      </c>
      <c r="K66" s="376" t="s">
        <v>12105</v>
      </c>
      <c r="L66" s="377">
        <v>41617</v>
      </c>
      <c r="M66" s="378">
        <v>135000000</v>
      </c>
      <c r="N66" s="378"/>
      <c r="O66" s="377"/>
      <c r="P66" s="378"/>
      <c r="Q66" s="369" t="s">
        <v>12107</v>
      </c>
      <c r="R66" s="377">
        <v>42622</v>
      </c>
      <c r="S66" s="378">
        <v>90453523</v>
      </c>
      <c r="T66" s="377"/>
      <c r="U66" s="378"/>
      <c r="V66" s="378"/>
      <c r="W66" s="378"/>
      <c r="X66" s="378"/>
      <c r="Y66" s="379">
        <v>0</v>
      </c>
      <c r="Z66" s="379"/>
      <c r="AA66" s="384"/>
      <c r="AB66" s="379"/>
      <c r="AC66" s="379"/>
      <c r="AD66" s="379"/>
      <c r="AE66" s="379"/>
      <c r="AF66" s="385"/>
      <c r="AG66" s="379"/>
      <c r="AH66" s="379"/>
      <c r="AI66" s="379"/>
      <c r="AJ66" s="379"/>
      <c r="AK66" s="379"/>
      <c r="AL66" s="380">
        <f>SUM('bjb Syariah'!$Y66:$AK66)</f>
        <v>0</v>
      </c>
      <c r="AM66" s="381">
        <f>'bjb Syariah'!$S66-'bjb Syariah'!$AL66</f>
        <v>90453523</v>
      </c>
      <c r="AN66" s="381" t="s">
        <v>10693</v>
      </c>
      <c r="AO66" s="381" t="s">
        <v>12114</v>
      </c>
      <c r="AP66" s="381" t="s">
        <v>10696</v>
      </c>
      <c r="AQ66" s="381">
        <v>135075000</v>
      </c>
    </row>
    <row r="67" spans="1:43" s="382" customFormat="1" ht="15" customHeight="1" x14ac:dyDescent="0.2">
      <c r="A67" s="371"/>
      <c r="B67" s="372"/>
      <c r="C67" s="372"/>
      <c r="D67" s="373"/>
      <c r="E67" s="374" t="s">
        <v>10541</v>
      </c>
      <c r="F67" s="374" t="s">
        <v>8839</v>
      </c>
      <c r="G67" s="383"/>
      <c r="H67" s="376"/>
      <c r="I67" s="369" t="s">
        <v>59</v>
      </c>
      <c r="J67" s="376" t="s">
        <v>6476</v>
      </c>
      <c r="K67" s="376" t="s">
        <v>12108</v>
      </c>
      <c r="L67" s="377">
        <v>41759</v>
      </c>
      <c r="M67" s="378">
        <v>60000000</v>
      </c>
      <c r="N67" s="378"/>
      <c r="O67" s="377"/>
      <c r="P67" s="378"/>
      <c r="Q67" s="369" t="s">
        <v>12109</v>
      </c>
      <c r="R67" s="377">
        <v>42629</v>
      </c>
      <c r="S67" s="378">
        <v>45295188</v>
      </c>
      <c r="T67" s="377"/>
      <c r="U67" s="378"/>
      <c r="V67" s="378"/>
      <c r="W67" s="378"/>
      <c r="X67" s="378"/>
      <c r="Y67" s="379">
        <v>0</v>
      </c>
      <c r="Z67" s="379"/>
      <c r="AA67" s="384"/>
      <c r="AB67" s="379"/>
      <c r="AC67" s="379"/>
      <c r="AD67" s="379"/>
      <c r="AE67" s="379"/>
      <c r="AF67" s="385"/>
      <c r="AG67" s="379"/>
      <c r="AH67" s="379"/>
      <c r="AI67" s="379"/>
      <c r="AJ67" s="379"/>
      <c r="AK67" s="379"/>
      <c r="AL67" s="380">
        <f>SUM('bjb Syariah'!$Y67:$AK67)</f>
        <v>0</v>
      </c>
      <c r="AM67" s="381">
        <f>'bjb Syariah'!$S67-'bjb Syariah'!$AL67</f>
        <v>45295188</v>
      </c>
      <c r="AN67" s="381" t="s">
        <v>6222</v>
      </c>
      <c r="AO67" s="381" t="s">
        <v>6222</v>
      </c>
      <c r="AP67" s="381" t="s">
        <v>6222</v>
      </c>
      <c r="AQ67" s="381">
        <v>0</v>
      </c>
    </row>
    <row r="68" spans="1:43" s="382" customFormat="1" ht="15" customHeight="1" x14ac:dyDescent="0.2">
      <c r="A68" s="371"/>
      <c r="B68" s="372"/>
      <c r="C68" s="372"/>
      <c r="D68" s="373"/>
      <c r="E68" s="374" t="s">
        <v>8838</v>
      </c>
      <c r="F68" s="374" t="s">
        <v>13218</v>
      </c>
      <c r="G68" s="383" t="s">
        <v>13219</v>
      </c>
      <c r="H68" s="376"/>
      <c r="I68" s="369" t="s">
        <v>4232</v>
      </c>
      <c r="J68" s="376" t="s">
        <v>6476</v>
      </c>
      <c r="K68" s="376" t="s">
        <v>13220</v>
      </c>
      <c r="L68" s="377">
        <v>41789</v>
      </c>
      <c r="M68" s="378">
        <v>100000000</v>
      </c>
      <c r="N68" s="378"/>
      <c r="O68" s="377"/>
      <c r="P68" s="378"/>
      <c r="Q68" s="369" t="s">
        <v>13221</v>
      </c>
      <c r="R68" s="377">
        <v>42727</v>
      </c>
      <c r="S68" s="378">
        <v>84297565</v>
      </c>
      <c r="T68" s="377"/>
      <c r="U68" s="378"/>
      <c r="V68" s="378"/>
      <c r="W68" s="378"/>
      <c r="X68" s="378"/>
      <c r="Y68" s="379">
        <v>0</v>
      </c>
      <c r="Z68" s="379">
        <v>1000000</v>
      </c>
      <c r="AA68" s="384"/>
      <c r="AB68" s="379"/>
      <c r="AC68" s="379"/>
      <c r="AD68" s="379"/>
      <c r="AE68" s="379"/>
      <c r="AF68" s="385"/>
      <c r="AG68" s="379"/>
      <c r="AH68" s="379"/>
      <c r="AI68" s="379"/>
      <c r="AJ68" s="379"/>
      <c r="AK68" s="379"/>
      <c r="AL68" s="380">
        <f>SUM('bjb Syariah'!$Y68:$AK68)</f>
        <v>1000000</v>
      </c>
      <c r="AM68" s="381">
        <f>'bjb Syariah'!$S68-'bjb Syariah'!$AL68</f>
        <v>83297565</v>
      </c>
      <c r="AN68" s="381"/>
      <c r="AO68" s="381"/>
      <c r="AP68" s="381"/>
      <c r="AQ68" s="381"/>
    </row>
    <row r="69" spans="1:43" s="382" customFormat="1" ht="15" customHeight="1" x14ac:dyDescent="0.2">
      <c r="A69" s="371"/>
      <c r="B69" s="372"/>
      <c r="C69" s="372"/>
      <c r="D69" s="373"/>
      <c r="E69" s="374" t="s">
        <v>9737</v>
      </c>
      <c r="F69" s="374" t="s">
        <v>9738</v>
      </c>
      <c r="G69" s="383"/>
      <c r="H69" s="376"/>
      <c r="I69" s="369" t="s">
        <v>888</v>
      </c>
      <c r="J69" s="376" t="s">
        <v>6476</v>
      </c>
      <c r="K69" s="376" t="s">
        <v>13413</v>
      </c>
      <c r="L69" s="377">
        <v>41179</v>
      </c>
      <c r="M69" s="378">
        <v>20450417</v>
      </c>
      <c r="N69" s="378" t="s">
        <v>14035</v>
      </c>
      <c r="O69" s="377">
        <v>42641</v>
      </c>
      <c r="P69" s="378">
        <v>1186012</v>
      </c>
      <c r="Q69" s="369" t="s">
        <v>13414</v>
      </c>
      <c r="R69" s="377">
        <v>42765</v>
      </c>
      <c r="S69" s="378">
        <v>1186012</v>
      </c>
      <c r="T69" s="377"/>
      <c r="U69" s="378"/>
      <c r="V69" s="378"/>
      <c r="W69" s="378"/>
      <c r="X69" s="378"/>
      <c r="Y69" s="379">
        <v>0</v>
      </c>
      <c r="Z69" s="379">
        <v>560000</v>
      </c>
      <c r="AA69" s="384"/>
      <c r="AB69" s="379">
        <v>626012</v>
      </c>
      <c r="AC69" s="379"/>
      <c r="AD69" s="379"/>
      <c r="AE69" s="379"/>
      <c r="AF69" s="385"/>
      <c r="AG69" s="379"/>
      <c r="AH69" s="379"/>
      <c r="AI69" s="379"/>
      <c r="AJ69" s="379"/>
      <c r="AK69" s="379"/>
      <c r="AL69" s="380">
        <f>SUM('bjb Syariah'!$Y69:$AK69)</f>
        <v>1186012</v>
      </c>
      <c r="AM69" s="381">
        <f>'bjb Syariah'!$S69-'bjb Syariah'!$AL69</f>
        <v>0</v>
      </c>
      <c r="AN69" s="381"/>
      <c r="AO69" s="381"/>
      <c r="AP69" s="381"/>
      <c r="AQ69" s="381"/>
    </row>
    <row r="70" spans="1:43" s="382" customFormat="1" ht="15" customHeight="1" x14ac:dyDescent="0.2">
      <c r="A70" s="371"/>
      <c r="B70" s="372"/>
      <c r="C70" s="372"/>
      <c r="D70" s="373"/>
      <c r="E70" s="374" t="s">
        <v>8286</v>
      </c>
      <c r="F70" s="374" t="s">
        <v>8426</v>
      </c>
      <c r="G70" s="383">
        <v>5540509000246</v>
      </c>
      <c r="H70" s="376"/>
      <c r="I70" s="369" t="s">
        <v>13649</v>
      </c>
      <c r="J70" s="376" t="s">
        <v>7835</v>
      </c>
      <c r="K70" s="376" t="s">
        <v>13651</v>
      </c>
      <c r="L70" s="377">
        <v>42692</v>
      </c>
      <c r="M70" s="378">
        <v>25000000</v>
      </c>
      <c r="N70" s="378" t="s">
        <v>13655</v>
      </c>
      <c r="O70" s="377">
        <v>42766</v>
      </c>
      <c r="P70" s="378">
        <v>18615149</v>
      </c>
      <c r="Q70" s="369" t="s">
        <v>13657</v>
      </c>
      <c r="R70" s="377">
        <v>42790</v>
      </c>
      <c r="S70" s="378">
        <v>11281085</v>
      </c>
      <c r="T70" s="377">
        <v>42793</v>
      </c>
      <c r="U70" s="378">
        <v>11281085</v>
      </c>
      <c r="V70" s="378"/>
      <c r="W70" s="378">
        <v>11168274.15</v>
      </c>
      <c r="X70" s="378"/>
      <c r="Y70" s="379">
        <v>0</v>
      </c>
      <c r="Z70" s="379"/>
      <c r="AA70" s="384"/>
      <c r="AB70" s="379"/>
      <c r="AC70" s="379"/>
      <c r="AD70" s="379"/>
      <c r="AE70" s="379"/>
      <c r="AF70" s="385"/>
      <c r="AG70" s="379"/>
      <c r="AH70" s="379"/>
      <c r="AI70" s="379"/>
      <c r="AJ70" s="379"/>
      <c r="AK70" s="379"/>
      <c r="AL70" s="380">
        <f>SUM('bjb Syariah'!$Y70:$AK70)</f>
        <v>0</v>
      </c>
      <c r="AM70" s="381">
        <f>'bjb Syariah'!$S70-'bjb Syariah'!$AL70</f>
        <v>11281085</v>
      </c>
      <c r="AN70" s="381" t="s">
        <v>10693</v>
      </c>
      <c r="AO70" s="381" t="s">
        <v>13659</v>
      </c>
      <c r="AP70" s="381" t="s">
        <v>10694</v>
      </c>
      <c r="AQ70" s="381">
        <v>75413640</v>
      </c>
    </row>
    <row r="71" spans="1:43" s="382" customFormat="1" ht="15" customHeight="1" x14ac:dyDescent="0.2">
      <c r="A71" s="371"/>
      <c r="B71" s="372"/>
      <c r="C71" s="372"/>
      <c r="D71" s="373"/>
      <c r="E71" s="374" t="s">
        <v>8784</v>
      </c>
      <c r="F71" s="374" t="s">
        <v>13653</v>
      </c>
      <c r="G71" s="383" t="s">
        <v>13654</v>
      </c>
      <c r="H71" s="376"/>
      <c r="I71" s="369" t="s">
        <v>13650</v>
      </c>
      <c r="J71" s="376" t="s">
        <v>6476</v>
      </c>
      <c r="K71" s="376" t="s">
        <v>13652</v>
      </c>
      <c r="L71" s="377">
        <v>41990</v>
      </c>
      <c r="M71" s="378">
        <v>100000000</v>
      </c>
      <c r="N71" s="378" t="s">
        <v>13656</v>
      </c>
      <c r="O71" s="377">
        <v>42444</v>
      </c>
      <c r="P71" s="378">
        <v>82966610</v>
      </c>
      <c r="Q71" s="369" t="s">
        <v>13658</v>
      </c>
      <c r="R71" s="377">
        <v>42790</v>
      </c>
      <c r="S71" s="378">
        <v>81892569</v>
      </c>
      <c r="T71" s="377">
        <v>42793</v>
      </c>
      <c r="U71" s="378">
        <v>81892569</v>
      </c>
      <c r="V71" s="378"/>
      <c r="W71" s="378"/>
      <c r="X71" s="378"/>
      <c r="Y71" s="379">
        <v>0</v>
      </c>
      <c r="Z71" s="379"/>
      <c r="AA71" s="384"/>
      <c r="AB71" s="379"/>
      <c r="AC71" s="379"/>
      <c r="AD71" s="379"/>
      <c r="AE71" s="379"/>
      <c r="AF71" s="385"/>
      <c r="AG71" s="379"/>
      <c r="AH71" s="379"/>
      <c r="AI71" s="379"/>
      <c r="AJ71" s="379"/>
      <c r="AK71" s="379"/>
      <c r="AL71" s="380">
        <f>SUM('bjb Syariah'!$Y71:$AK71)</f>
        <v>0</v>
      </c>
      <c r="AM71" s="381">
        <f>'bjb Syariah'!$S71-'bjb Syariah'!$AL71</f>
        <v>81892569</v>
      </c>
      <c r="AN71" s="381" t="s">
        <v>6222</v>
      </c>
      <c r="AO71" s="381" t="s">
        <v>6222</v>
      </c>
      <c r="AP71" s="381" t="s">
        <v>6222</v>
      </c>
      <c r="AQ71" s="381">
        <v>0</v>
      </c>
    </row>
    <row r="72" spans="1:43" s="382" customFormat="1" ht="15" customHeight="1" x14ac:dyDescent="0.2">
      <c r="A72" s="371"/>
      <c r="B72" s="372"/>
      <c r="C72" s="372"/>
      <c r="D72" s="373"/>
      <c r="E72" s="374" t="s">
        <v>14620</v>
      </c>
      <c r="F72" s="374" t="s">
        <v>14620</v>
      </c>
      <c r="G72" s="383">
        <v>5090301008130</v>
      </c>
      <c r="H72" s="376"/>
      <c r="I72" s="369" t="s">
        <v>14615</v>
      </c>
      <c r="J72" s="376" t="s">
        <v>7835</v>
      </c>
      <c r="K72" s="376" t="s">
        <v>14616</v>
      </c>
      <c r="L72" s="377">
        <v>41387</v>
      </c>
      <c r="M72" s="378">
        <v>250000000</v>
      </c>
      <c r="N72" s="378" t="s">
        <v>14617</v>
      </c>
      <c r="O72" s="377">
        <v>42572</v>
      </c>
      <c r="P72" s="378">
        <v>172376066</v>
      </c>
      <c r="Q72" s="369" t="s">
        <v>14618</v>
      </c>
      <c r="R72" s="377">
        <v>42815</v>
      </c>
      <c r="S72" s="378">
        <v>108087531</v>
      </c>
      <c r="T72" s="377">
        <v>42816</v>
      </c>
      <c r="U72" s="378">
        <v>108087531</v>
      </c>
      <c r="V72" s="378"/>
      <c r="W72" s="378"/>
      <c r="X72" s="378"/>
      <c r="Y72" s="379">
        <v>0</v>
      </c>
      <c r="Z72" s="379"/>
      <c r="AA72" s="384"/>
      <c r="AB72" s="379"/>
      <c r="AC72" s="379"/>
      <c r="AD72" s="379"/>
      <c r="AE72" s="379"/>
      <c r="AF72" s="385"/>
      <c r="AG72" s="379"/>
      <c r="AH72" s="379"/>
      <c r="AI72" s="379"/>
      <c r="AJ72" s="379"/>
      <c r="AK72" s="379"/>
      <c r="AL72" s="380">
        <f>SUM('bjb Syariah'!$Y72:$AK72)</f>
        <v>0</v>
      </c>
      <c r="AM72" s="381">
        <f>'bjb Syariah'!$S72-'bjb Syariah'!$AL72</f>
        <v>108087531</v>
      </c>
      <c r="AN72" s="381" t="s">
        <v>10693</v>
      </c>
      <c r="AO72" s="381" t="s">
        <v>14619</v>
      </c>
      <c r="AP72" s="381" t="s">
        <v>10696</v>
      </c>
      <c r="AQ72" s="381">
        <v>660544000</v>
      </c>
    </row>
    <row r="73" spans="1:43" s="382" customFormat="1" ht="15" customHeight="1" x14ac:dyDescent="0.2">
      <c r="A73" s="371"/>
      <c r="B73" s="372"/>
      <c r="C73" s="372"/>
      <c r="D73" s="373"/>
      <c r="E73" s="374" t="s">
        <v>8286</v>
      </c>
      <c r="F73" s="374" t="s">
        <v>8715</v>
      </c>
      <c r="G73" s="383">
        <v>5010508000175</v>
      </c>
      <c r="H73" s="376"/>
      <c r="I73" s="369" t="s">
        <v>18154</v>
      </c>
      <c r="J73" s="376" t="s">
        <v>7835</v>
      </c>
      <c r="K73" s="376" t="s">
        <v>18159</v>
      </c>
      <c r="L73" s="377">
        <v>41527</v>
      </c>
      <c r="M73" s="378">
        <v>140000000</v>
      </c>
      <c r="N73" s="378" t="s">
        <v>18163</v>
      </c>
      <c r="O73" s="377">
        <v>42345</v>
      </c>
      <c r="P73" s="378">
        <v>134978162</v>
      </c>
      <c r="Q73" s="369" t="s">
        <v>18167</v>
      </c>
      <c r="R73" s="377">
        <v>42832</v>
      </c>
      <c r="S73" s="378">
        <v>70449657</v>
      </c>
      <c r="T73" s="377">
        <v>42836</v>
      </c>
      <c r="U73" s="378">
        <v>70449657</v>
      </c>
      <c r="V73" s="378"/>
      <c r="W73" s="378"/>
      <c r="X73" s="378"/>
      <c r="Y73" s="379">
        <v>0</v>
      </c>
      <c r="Z73" s="379"/>
      <c r="AA73" s="384"/>
      <c r="AB73" s="379"/>
      <c r="AC73" s="379"/>
      <c r="AD73" s="379"/>
      <c r="AE73" s="379"/>
      <c r="AF73" s="385"/>
      <c r="AG73" s="379"/>
      <c r="AH73" s="379"/>
      <c r="AI73" s="379"/>
      <c r="AJ73" s="379"/>
      <c r="AK73" s="379"/>
      <c r="AL73" s="380">
        <f>SUM('bjb Syariah'!$Y73:$AK73)</f>
        <v>0</v>
      </c>
      <c r="AM73" s="381">
        <f>'bjb Syariah'!$S73-'bjb Syariah'!$AL73</f>
        <v>70449657</v>
      </c>
      <c r="AN73" s="381" t="s">
        <v>10693</v>
      </c>
      <c r="AO73" s="381" t="s">
        <v>18170</v>
      </c>
      <c r="AP73" s="381" t="s">
        <v>10696</v>
      </c>
      <c r="AQ73" s="381">
        <v>178200000</v>
      </c>
    </row>
    <row r="74" spans="1:43" s="382" customFormat="1" ht="15" customHeight="1" x14ac:dyDescent="0.2">
      <c r="A74" s="371"/>
      <c r="B74" s="372"/>
      <c r="C74" s="372"/>
      <c r="D74" s="373"/>
      <c r="E74" s="374" t="s">
        <v>8286</v>
      </c>
      <c r="F74" s="374" t="s">
        <v>8715</v>
      </c>
      <c r="G74" s="383">
        <v>5010508000155</v>
      </c>
      <c r="H74" s="376"/>
      <c r="I74" s="369" t="s">
        <v>18155</v>
      </c>
      <c r="J74" s="376" t="s">
        <v>7835</v>
      </c>
      <c r="K74" s="376" t="s">
        <v>18159</v>
      </c>
      <c r="L74" s="377">
        <v>41527</v>
      </c>
      <c r="M74" s="378">
        <v>30000000</v>
      </c>
      <c r="N74" s="378" t="s">
        <v>18164</v>
      </c>
      <c r="O74" s="377">
        <v>42324</v>
      </c>
      <c r="P74" s="378">
        <v>22790174</v>
      </c>
      <c r="Q74" s="369" t="s">
        <v>18167</v>
      </c>
      <c r="R74" s="377">
        <v>42832</v>
      </c>
      <c r="S74" s="378">
        <v>12966575</v>
      </c>
      <c r="T74" s="377">
        <v>42836</v>
      </c>
      <c r="U74" s="378">
        <v>12966575</v>
      </c>
      <c r="V74" s="378"/>
      <c r="W74" s="378"/>
      <c r="X74" s="378"/>
      <c r="Y74" s="379">
        <v>0</v>
      </c>
      <c r="Z74" s="379"/>
      <c r="AA74" s="384"/>
      <c r="AB74" s="379"/>
      <c r="AC74" s="379"/>
      <c r="AD74" s="379"/>
      <c r="AE74" s="379"/>
      <c r="AF74" s="385"/>
      <c r="AG74" s="379"/>
      <c r="AH74" s="379"/>
      <c r="AI74" s="379"/>
      <c r="AJ74" s="379"/>
      <c r="AK74" s="379"/>
      <c r="AL74" s="380">
        <f>SUM('bjb Syariah'!$Y74:$AK74)</f>
        <v>0</v>
      </c>
      <c r="AM74" s="381">
        <f>'bjb Syariah'!$S74-'bjb Syariah'!$AL74</f>
        <v>12966575</v>
      </c>
      <c r="AN74" s="381" t="s">
        <v>10693</v>
      </c>
      <c r="AO74" s="381" t="s">
        <v>18171</v>
      </c>
      <c r="AP74" s="381" t="s">
        <v>10694</v>
      </c>
      <c r="AQ74" s="381">
        <v>30750000</v>
      </c>
    </row>
    <row r="75" spans="1:43" s="382" customFormat="1" ht="15" customHeight="1" x14ac:dyDescent="0.2">
      <c r="A75" s="371"/>
      <c r="B75" s="372"/>
      <c r="C75" s="372"/>
      <c r="D75" s="373"/>
      <c r="E75" s="374" t="s">
        <v>8286</v>
      </c>
      <c r="F75" s="374" t="s">
        <v>8349</v>
      </c>
      <c r="G75" s="383">
        <v>5120509000132</v>
      </c>
      <c r="H75" s="376"/>
      <c r="I75" s="369" t="s">
        <v>18156</v>
      </c>
      <c r="J75" s="376" t="s">
        <v>7835</v>
      </c>
      <c r="K75" s="376" t="s">
        <v>18160</v>
      </c>
      <c r="L75" s="377">
        <v>41785</v>
      </c>
      <c r="M75" s="378">
        <v>60000000</v>
      </c>
      <c r="N75" s="378" t="s">
        <v>18165</v>
      </c>
      <c r="O75" s="377">
        <v>42748</v>
      </c>
      <c r="P75" s="378">
        <v>51087543</v>
      </c>
      <c r="Q75" s="369" t="s">
        <v>18168</v>
      </c>
      <c r="R75" s="377">
        <v>42846</v>
      </c>
      <c r="S75" s="378">
        <v>28170386</v>
      </c>
      <c r="T75" s="377">
        <v>42853</v>
      </c>
      <c r="U75" s="378">
        <v>28170386</v>
      </c>
      <c r="V75" s="378">
        <v>5634077.1999999993</v>
      </c>
      <c r="W75" s="378"/>
      <c r="X75" s="378">
        <v>22536308.800000001</v>
      </c>
      <c r="Y75" s="379">
        <v>0</v>
      </c>
      <c r="Z75" s="379"/>
      <c r="AA75" s="384"/>
      <c r="AB75" s="379"/>
      <c r="AC75" s="379"/>
      <c r="AD75" s="379"/>
      <c r="AE75" s="379"/>
      <c r="AF75" s="385"/>
      <c r="AG75" s="379"/>
      <c r="AH75" s="379"/>
      <c r="AI75" s="379"/>
      <c r="AJ75" s="379"/>
      <c r="AK75" s="379"/>
      <c r="AL75" s="380">
        <f>SUM('bjb Syariah'!$Y75:$AK75)</f>
        <v>0</v>
      </c>
      <c r="AM75" s="381">
        <f>'bjb Syariah'!$S75-'bjb Syariah'!$AL75</f>
        <v>28170386</v>
      </c>
      <c r="AN75" s="381" t="s">
        <v>10693</v>
      </c>
      <c r="AO75" s="381" t="s">
        <v>18172</v>
      </c>
      <c r="AP75" s="381" t="s">
        <v>10696</v>
      </c>
      <c r="AQ75" s="381">
        <v>61600000</v>
      </c>
    </row>
    <row r="76" spans="1:43" s="382" customFormat="1" ht="15" customHeight="1" x14ac:dyDescent="0.2">
      <c r="A76" s="371"/>
      <c r="B76" s="372"/>
      <c r="C76" s="372"/>
      <c r="D76" s="373"/>
      <c r="E76" s="374" t="s">
        <v>8286</v>
      </c>
      <c r="F76" s="374" t="s">
        <v>8349</v>
      </c>
      <c r="G76" s="383">
        <v>5120508000044</v>
      </c>
      <c r="H76" s="376"/>
      <c r="I76" s="369" t="s">
        <v>18157</v>
      </c>
      <c r="J76" s="376" t="s">
        <v>7835</v>
      </c>
      <c r="K76" s="376" t="s">
        <v>18161</v>
      </c>
      <c r="L76" s="377">
        <v>41417</v>
      </c>
      <c r="M76" s="378">
        <v>250000000</v>
      </c>
      <c r="N76" s="378" t="s">
        <v>18165</v>
      </c>
      <c r="O76" s="377">
        <v>42748</v>
      </c>
      <c r="P76" s="378">
        <v>238764167</v>
      </c>
      <c r="Q76" s="369" t="s">
        <v>18168</v>
      </c>
      <c r="R76" s="377">
        <v>42846</v>
      </c>
      <c r="S76" s="378">
        <v>124798272</v>
      </c>
      <c r="T76" s="377">
        <v>42853</v>
      </c>
      <c r="U76" s="378">
        <v>124798272</v>
      </c>
      <c r="V76" s="378"/>
      <c r="W76" s="378"/>
      <c r="X76" s="378"/>
      <c r="Y76" s="379">
        <v>0</v>
      </c>
      <c r="Z76" s="379"/>
      <c r="AA76" s="384"/>
      <c r="AB76" s="379"/>
      <c r="AC76" s="379"/>
      <c r="AD76" s="379"/>
      <c r="AE76" s="379"/>
      <c r="AF76" s="385"/>
      <c r="AG76" s="379"/>
      <c r="AH76" s="379"/>
      <c r="AI76" s="379"/>
      <c r="AJ76" s="379"/>
      <c r="AK76" s="379"/>
      <c r="AL76" s="380">
        <f>SUM('bjb Syariah'!$Y76:$AK76)</f>
        <v>0</v>
      </c>
      <c r="AM76" s="381">
        <f>'bjb Syariah'!$S76-'bjb Syariah'!$AL76</f>
        <v>124798272</v>
      </c>
      <c r="AN76" s="381" t="s">
        <v>10693</v>
      </c>
      <c r="AO76" s="381" t="s">
        <v>18173</v>
      </c>
      <c r="AP76" s="381" t="s">
        <v>10696</v>
      </c>
      <c r="AQ76" s="381">
        <v>268714286</v>
      </c>
    </row>
    <row r="77" spans="1:43" s="382" customFormat="1" ht="15" customHeight="1" x14ac:dyDescent="0.2">
      <c r="A77" s="371"/>
      <c r="B77" s="372"/>
      <c r="C77" s="372"/>
      <c r="D77" s="373"/>
      <c r="E77" s="374" t="s">
        <v>8838</v>
      </c>
      <c r="F77" s="374" t="s">
        <v>11538</v>
      </c>
      <c r="G77" s="383" t="s">
        <v>18158</v>
      </c>
      <c r="H77" s="376"/>
      <c r="I77" s="369" t="s">
        <v>1720</v>
      </c>
      <c r="J77" s="376" t="s">
        <v>6476</v>
      </c>
      <c r="K77" s="376" t="s">
        <v>18162</v>
      </c>
      <c r="L77" s="377">
        <v>41907</v>
      </c>
      <c r="M77" s="378">
        <v>45000000</v>
      </c>
      <c r="N77" s="378" t="s">
        <v>18166</v>
      </c>
      <c r="O77" s="377">
        <v>42740</v>
      </c>
      <c r="P77" s="378">
        <v>65869840</v>
      </c>
      <c r="Q77" s="369" t="s">
        <v>18169</v>
      </c>
      <c r="R77" s="377">
        <v>42832</v>
      </c>
      <c r="S77" s="378">
        <v>40571909</v>
      </c>
      <c r="T77" s="377">
        <v>42836</v>
      </c>
      <c r="U77" s="378">
        <v>40571909</v>
      </c>
      <c r="V77" s="378"/>
      <c r="W77" s="378"/>
      <c r="X77" s="378"/>
      <c r="Y77" s="379">
        <v>0</v>
      </c>
      <c r="Z77" s="379"/>
      <c r="AA77" s="384"/>
      <c r="AB77" s="379"/>
      <c r="AC77" s="379"/>
      <c r="AD77" s="379"/>
      <c r="AE77" s="379"/>
      <c r="AF77" s="385"/>
      <c r="AG77" s="379"/>
      <c r="AH77" s="379"/>
      <c r="AI77" s="379"/>
      <c r="AJ77" s="379"/>
      <c r="AK77" s="379"/>
      <c r="AL77" s="380">
        <f>SUM('bjb Syariah'!$Y77:$AK77)</f>
        <v>0</v>
      </c>
      <c r="AM77" s="381">
        <f>'bjb Syariah'!$S77-'bjb Syariah'!$AL77</f>
        <v>40571909</v>
      </c>
      <c r="AN77" s="381" t="s">
        <v>6222</v>
      </c>
      <c r="AO77" s="381" t="s">
        <v>6222</v>
      </c>
      <c r="AP77" s="381" t="s">
        <v>6222</v>
      </c>
      <c r="AQ77" s="381">
        <v>0</v>
      </c>
    </row>
    <row r="78" spans="1:43" s="382" customFormat="1" ht="15" customHeight="1" x14ac:dyDescent="0.2">
      <c r="A78" s="371"/>
      <c r="B78" s="372"/>
      <c r="C78" s="372"/>
      <c r="D78" s="373"/>
      <c r="E78" s="374" t="s">
        <v>9733</v>
      </c>
      <c r="F78" s="374" t="s">
        <v>13218</v>
      </c>
      <c r="G78" s="383" t="s">
        <v>18745</v>
      </c>
      <c r="H78" s="376"/>
      <c r="I78" s="369" t="s">
        <v>18715</v>
      </c>
      <c r="J78" s="376" t="s">
        <v>6476</v>
      </c>
      <c r="K78" s="376" t="s">
        <v>18725</v>
      </c>
      <c r="L78" s="377">
        <v>41795</v>
      </c>
      <c r="M78" s="378">
        <v>100000000</v>
      </c>
      <c r="N78" s="378" t="s">
        <v>18732</v>
      </c>
      <c r="O78" s="377">
        <v>42732</v>
      </c>
      <c r="P78" s="378">
        <v>96008022</v>
      </c>
      <c r="Q78" s="369" t="s">
        <v>18743</v>
      </c>
      <c r="R78" s="377">
        <v>42881</v>
      </c>
      <c r="S78" s="378">
        <v>84301667</v>
      </c>
      <c r="T78" s="377">
        <v>42885</v>
      </c>
      <c r="U78" s="378">
        <v>84301667</v>
      </c>
      <c r="V78" s="378"/>
      <c r="W78" s="378"/>
      <c r="X78" s="378"/>
      <c r="Y78" s="379"/>
      <c r="Z78" s="379"/>
      <c r="AA78" s="384"/>
      <c r="AB78" s="379"/>
      <c r="AC78" s="379"/>
      <c r="AD78" s="379"/>
      <c r="AE78" s="379"/>
      <c r="AF78" s="385"/>
      <c r="AG78" s="379"/>
      <c r="AH78" s="379"/>
      <c r="AI78" s="379"/>
      <c r="AJ78" s="379"/>
      <c r="AK78" s="379"/>
      <c r="AL78" s="380">
        <f>SUM('bjb Syariah'!$Y78:$AK78)</f>
        <v>0</v>
      </c>
      <c r="AM78" s="381">
        <f>'bjb Syariah'!$S78-'bjb Syariah'!$AL78</f>
        <v>84301667</v>
      </c>
      <c r="AN78" s="381" t="s">
        <v>6222</v>
      </c>
      <c r="AO78" s="381" t="s">
        <v>6222</v>
      </c>
      <c r="AP78" s="381" t="s">
        <v>6222</v>
      </c>
      <c r="AQ78" s="381">
        <v>0</v>
      </c>
    </row>
    <row r="79" spans="1:43" s="382" customFormat="1" ht="15" customHeight="1" x14ac:dyDescent="0.2">
      <c r="A79" s="371"/>
      <c r="B79" s="372"/>
      <c r="C79" s="372"/>
      <c r="D79" s="373"/>
      <c r="E79" s="374" t="s">
        <v>9733</v>
      </c>
      <c r="F79" s="374" t="s">
        <v>13218</v>
      </c>
      <c r="G79" s="383" t="s">
        <v>18746</v>
      </c>
      <c r="H79" s="376"/>
      <c r="I79" s="369" t="s">
        <v>18716</v>
      </c>
      <c r="J79" s="376" t="s">
        <v>6476</v>
      </c>
      <c r="K79" s="376" t="s">
        <v>18726</v>
      </c>
      <c r="L79" s="377">
        <v>41897</v>
      </c>
      <c r="M79" s="378">
        <v>100000000</v>
      </c>
      <c r="N79" s="378" t="s">
        <v>18733</v>
      </c>
      <c r="O79" s="377">
        <v>42732</v>
      </c>
      <c r="P79" s="378">
        <v>98879665</v>
      </c>
      <c r="Q79" s="369" t="s">
        <v>18743</v>
      </c>
      <c r="R79" s="377">
        <v>42881</v>
      </c>
      <c r="S79" s="378">
        <v>86816804</v>
      </c>
      <c r="T79" s="377">
        <v>42885</v>
      </c>
      <c r="U79" s="378">
        <v>86816804</v>
      </c>
      <c r="V79" s="378"/>
      <c r="W79" s="378"/>
      <c r="X79" s="378"/>
      <c r="Y79" s="379"/>
      <c r="Z79" s="379"/>
      <c r="AA79" s="384"/>
      <c r="AB79" s="379"/>
      <c r="AC79" s="379"/>
      <c r="AD79" s="379"/>
      <c r="AE79" s="379">
        <v>1200000</v>
      </c>
      <c r="AF79" s="385"/>
      <c r="AG79" s="379"/>
      <c r="AH79" s="379"/>
      <c r="AI79" s="379"/>
      <c r="AJ79" s="379"/>
      <c r="AK79" s="379"/>
      <c r="AL79" s="380">
        <f>SUM('bjb Syariah'!$Y79:$AK79)</f>
        <v>1200000</v>
      </c>
      <c r="AM79" s="381">
        <f>'bjb Syariah'!$S79-'bjb Syariah'!$AL79</f>
        <v>85616804</v>
      </c>
      <c r="AN79" s="381" t="s">
        <v>6222</v>
      </c>
      <c r="AO79" s="381" t="s">
        <v>6222</v>
      </c>
      <c r="AP79" s="381" t="s">
        <v>6222</v>
      </c>
      <c r="AQ79" s="381">
        <v>0</v>
      </c>
    </row>
    <row r="80" spans="1:43" s="382" customFormat="1" ht="15" customHeight="1" x14ac:dyDescent="0.2">
      <c r="A80" s="371"/>
      <c r="B80" s="372"/>
      <c r="C80" s="372"/>
      <c r="D80" s="373"/>
      <c r="E80" s="374" t="s">
        <v>9733</v>
      </c>
      <c r="F80" s="374" t="s">
        <v>13218</v>
      </c>
      <c r="G80" s="383" t="s">
        <v>18747</v>
      </c>
      <c r="H80" s="376"/>
      <c r="I80" s="369" t="s">
        <v>18717</v>
      </c>
      <c r="J80" s="376" t="s">
        <v>6476</v>
      </c>
      <c r="K80" s="376" t="s">
        <v>18727</v>
      </c>
      <c r="L80" s="377">
        <v>41946</v>
      </c>
      <c r="M80" s="378">
        <v>100000000</v>
      </c>
      <c r="N80" s="378" t="s">
        <v>18734</v>
      </c>
      <c r="O80" s="377">
        <v>42762</v>
      </c>
      <c r="P80" s="378">
        <v>102728674</v>
      </c>
      <c r="Q80" s="369" t="s">
        <v>18743</v>
      </c>
      <c r="R80" s="377">
        <v>42881</v>
      </c>
      <c r="S80" s="378">
        <v>89237902</v>
      </c>
      <c r="T80" s="377">
        <v>42885</v>
      </c>
      <c r="U80" s="378">
        <v>89237902</v>
      </c>
      <c r="V80" s="378"/>
      <c r="W80" s="378"/>
      <c r="X80" s="378"/>
      <c r="Y80" s="379"/>
      <c r="Z80" s="379"/>
      <c r="AA80" s="384"/>
      <c r="AB80" s="379"/>
      <c r="AC80" s="379"/>
      <c r="AD80" s="379"/>
      <c r="AE80" s="379"/>
      <c r="AF80" s="385"/>
      <c r="AG80" s="379"/>
      <c r="AH80" s="379"/>
      <c r="AI80" s="379"/>
      <c r="AJ80" s="379"/>
      <c r="AK80" s="379"/>
      <c r="AL80" s="380">
        <f>SUM('bjb Syariah'!$Y80:$AK80)</f>
        <v>0</v>
      </c>
      <c r="AM80" s="381">
        <f>'bjb Syariah'!$S80-'bjb Syariah'!$AL80</f>
        <v>89237902</v>
      </c>
      <c r="AN80" s="381" t="s">
        <v>6222</v>
      </c>
      <c r="AO80" s="381" t="s">
        <v>6222</v>
      </c>
      <c r="AP80" s="381" t="s">
        <v>6222</v>
      </c>
      <c r="AQ80" s="381">
        <v>0</v>
      </c>
    </row>
    <row r="81" spans="1:43" s="382" customFormat="1" ht="15" customHeight="1" x14ac:dyDescent="0.2">
      <c r="A81" s="371"/>
      <c r="B81" s="372"/>
      <c r="C81" s="372"/>
      <c r="D81" s="373"/>
      <c r="E81" s="374" t="s">
        <v>9733</v>
      </c>
      <c r="F81" s="374" t="s">
        <v>13218</v>
      </c>
      <c r="G81" s="383" t="s">
        <v>18748</v>
      </c>
      <c r="H81" s="376"/>
      <c r="I81" s="369" t="s">
        <v>18718</v>
      </c>
      <c r="J81" s="376" t="s">
        <v>6476</v>
      </c>
      <c r="K81" s="376" t="s">
        <v>18725</v>
      </c>
      <c r="L81" s="377">
        <v>41795</v>
      </c>
      <c r="M81" s="378">
        <v>100000000</v>
      </c>
      <c r="N81" s="378" t="s">
        <v>18735</v>
      </c>
      <c r="O81" s="377">
        <v>42762</v>
      </c>
      <c r="P81" s="378">
        <v>123139491</v>
      </c>
      <c r="Q81" s="369" t="s">
        <v>18743</v>
      </c>
      <c r="R81" s="377">
        <v>42881</v>
      </c>
      <c r="S81" s="378">
        <v>83435327</v>
      </c>
      <c r="T81" s="377">
        <v>42885</v>
      </c>
      <c r="U81" s="378">
        <v>83435327</v>
      </c>
      <c r="V81" s="378"/>
      <c r="W81" s="378"/>
      <c r="X81" s="378"/>
      <c r="Y81" s="379"/>
      <c r="Z81" s="379"/>
      <c r="AA81" s="384"/>
      <c r="AB81" s="379"/>
      <c r="AC81" s="379"/>
      <c r="AD81" s="379"/>
      <c r="AE81" s="379">
        <v>1000000</v>
      </c>
      <c r="AF81" s="385"/>
      <c r="AG81" s="379"/>
      <c r="AH81" s="379"/>
      <c r="AI81" s="379"/>
      <c r="AJ81" s="379"/>
      <c r="AK81" s="379"/>
      <c r="AL81" s="380">
        <f>SUM('bjb Syariah'!$Y81:$AK81)</f>
        <v>1000000</v>
      </c>
      <c r="AM81" s="381">
        <f>'bjb Syariah'!$S81-'bjb Syariah'!$AL81</f>
        <v>82435327</v>
      </c>
      <c r="AN81" s="381" t="s">
        <v>6222</v>
      </c>
      <c r="AO81" s="381" t="s">
        <v>6222</v>
      </c>
      <c r="AP81" s="381" t="s">
        <v>6222</v>
      </c>
      <c r="AQ81" s="381">
        <v>0</v>
      </c>
    </row>
    <row r="82" spans="1:43" s="382" customFormat="1" ht="15" customHeight="1" x14ac:dyDescent="0.2">
      <c r="A82" s="371"/>
      <c r="B82" s="372"/>
      <c r="C82" s="372"/>
      <c r="D82" s="373"/>
      <c r="E82" s="374" t="s">
        <v>9733</v>
      </c>
      <c r="F82" s="374" t="s">
        <v>13218</v>
      </c>
      <c r="G82" s="383" t="s">
        <v>18749</v>
      </c>
      <c r="H82" s="376"/>
      <c r="I82" s="369" t="s">
        <v>18719</v>
      </c>
      <c r="J82" s="376" t="s">
        <v>6476</v>
      </c>
      <c r="K82" s="376" t="s">
        <v>18725</v>
      </c>
      <c r="L82" s="377">
        <v>41795</v>
      </c>
      <c r="M82" s="378">
        <v>100000000</v>
      </c>
      <c r="N82" s="378" t="s">
        <v>18736</v>
      </c>
      <c r="O82" s="377">
        <v>42732</v>
      </c>
      <c r="P82" s="378">
        <v>140818766</v>
      </c>
      <c r="Q82" s="369" t="s">
        <v>18743</v>
      </c>
      <c r="R82" s="377">
        <v>42881</v>
      </c>
      <c r="S82" s="378">
        <v>88181379</v>
      </c>
      <c r="T82" s="377">
        <v>42885</v>
      </c>
      <c r="U82" s="378">
        <v>88181379</v>
      </c>
      <c r="V82" s="378"/>
      <c r="W82" s="378"/>
      <c r="X82" s="378"/>
      <c r="Y82" s="379"/>
      <c r="Z82" s="379"/>
      <c r="AA82" s="384"/>
      <c r="AB82" s="379"/>
      <c r="AC82" s="379"/>
      <c r="AD82" s="379"/>
      <c r="AE82" s="379"/>
      <c r="AF82" s="385"/>
      <c r="AG82" s="379"/>
      <c r="AH82" s="379"/>
      <c r="AI82" s="379"/>
      <c r="AJ82" s="379"/>
      <c r="AK82" s="379"/>
      <c r="AL82" s="380">
        <f>SUM('bjb Syariah'!$Y82:$AK82)</f>
        <v>0</v>
      </c>
      <c r="AM82" s="381">
        <f>'bjb Syariah'!$S82-'bjb Syariah'!$AL82</f>
        <v>88181379</v>
      </c>
      <c r="AN82" s="381" t="s">
        <v>6222</v>
      </c>
      <c r="AO82" s="381" t="s">
        <v>6222</v>
      </c>
      <c r="AP82" s="381" t="s">
        <v>6222</v>
      </c>
      <c r="AQ82" s="381">
        <v>0</v>
      </c>
    </row>
    <row r="83" spans="1:43" s="382" customFormat="1" ht="15" customHeight="1" x14ac:dyDescent="0.2">
      <c r="A83" s="371"/>
      <c r="B83" s="372"/>
      <c r="C83" s="372"/>
      <c r="D83" s="373"/>
      <c r="E83" s="374" t="s">
        <v>9733</v>
      </c>
      <c r="F83" s="374" t="s">
        <v>13218</v>
      </c>
      <c r="G83" s="383" t="s">
        <v>18750</v>
      </c>
      <c r="H83" s="376"/>
      <c r="I83" s="369" t="s">
        <v>18720</v>
      </c>
      <c r="J83" s="376" t="s">
        <v>6476</v>
      </c>
      <c r="K83" s="376" t="s">
        <v>18728</v>
      </c>
      <c r="L83" s="377">
        <v>41897</v>
      </c>
      <c r="M83" s="378">
        <v>100000000</v>
      </c>
      <c r="N83" s="378" t="s">
        <v>18737</v>
      </c>
      <c r="O83" s="377">
        <v>42762</v>
      </c>
      <c r="P83" s="378">
        <v>100903499</v>
      </c>
      <c r="Q83" s="369" t="s">
        <v>18743</v>
      </c>
      <c r="R83" s="377">
        <v>42881</v>
      </c>
      <c r="S83" s="378">
        <v>87634549</v>
      </c>
      <c r="T83" s="377">
        <v>42885</v>
      </c>
      <c r="U83" s="378">
        <v>87634549</v>
      </c>
      <c r="V83" s="378"/>
      <c r="W83" s="378"/>
      <c r="X83" s="378"/>
      <c r="Y83" s="379"/>
      <c r="Z83" s="379"/>
      <c r="AA83" s="384"/>
      <c r="AB83" s="379"/>
      <c r="AC83" s="379"/>
      <c r="AD83" s="379"/>
      <c r="AE83" s="379">
        <v>1000000</v>
      </c>
      <c r="AF83" s="385"/>
      <c r="AG83" s="379"/>
      <c r="AH83" s="379"/>
      <c r="AI83" s="379"/>
      <c r="AJ83" s="379"/>
      <c r="AK83" s="379"/>
      <c r="AL83" s="380">
        <f>SUM('bjb Syariah'!$Y83:$AK83)</f>
        <v>1000000</v>
      </c>
      <c r="AM83" s="381">
        <f>'bjb Syariah'!$S83-'bjb Syariah'!$AL83</f>
        <v>86634549</v>
      </c>
      <c r="AN83" s="381" t="s">
        <v>6222</v>
      </c>
      <c r="AO83" s="381" t="s">
        <v>6222</v>
      </c>
      <c r="AP83" s="381" t="s">
        <v>6222</v>
      </c>
      <c r="AQ83" s="381">
        <v>0</v>
      </c>
    </row>
    <row r="84" spans="1:43" s="382" customFormat="1" ht="15" customHeight="1" x14ac:dyDescent="0.2">
      <c r="A84" s="371"/>
      <c r="B84" s="372"/>
      <c r="C84" s="372"/>
      <c r="D84" s="373"/>
      <c r="E84" s="374" t="s">
        <v>9733</v>
      </c>
      <c r="F84" s="374" t="s">
        <v>13218</v>
      </c>
      <c r="G84" s="383" t="s">
        <v>18751</v>
      </c>
      <c r="H84" s="376"/>
      <c r="I84" s="369" t="s">
        <v>13125</v>
      </c>
      <c r="J84" s="376" t="s">
        <v>6476</v>
      </c>
      <c r="K84" s="376" t="s">
        <v>18725</v>
      </c>
      <c r="L84" s="377">
        <v>41795</v>
      </c>
      <c r="M84" s="378">
        <v>60000000</v>
      </c>
      <c r="N84" s="378" t="s">
        <v>18738</v>
      </c>
      <c r="O84" s="377">
        <v>42667</v>
      </c>
      <c r="P84" s="378">
        <v>58145751</v>
      </c>
      <c r="Q84" s="369" t="s">
        <v>18743</v>
      </c>
      <c r="R84" s="377">
        <v>42881</v>
      </c>
      <c r="S84" s="378">
        <v>51592882</v>
      </c>
      <c r="T84" s="377">
        <v>42885</v>
      </c>
      <c r="U84" s="378">
        <v>51592882</v>
      </c>
      <c r="V84" s="378"/>
      <c r="W84" s="378"/>
      <c r="X84" s="378"/>
      <c r="Y84" s="379"/>
      <c r="Z84" s="379"/>
      <c r="AA84" s="384"/>
      <c r="AB84" s="379"/>
      <c r="AC84" s="379"/>
      <c r="AD84" s="379"/>
      <c r="AE84" s="379">
        <v>1000000</v>
      </c>
      <c r="AF84" s="385"/>
      <c r="AG84" s="379"/>
      <c r="AH84" s="379"/>
      <c r="AI84" s="379"/>
      <c r="AJ84" s="379"/>
      <c r="AK84" s="379"/>
      <c r="AL84" s="380">
        <f>SUM('bjb Syariah'!$Y84:$AK84)</f>
        <v>1000000</v>
      </c>
      <c r="AM84" s="381">
        <f>'bjb Syariah'!$S84-'bjb Syariah'!$AL84</f>
        <v>50592882</v>
      </c>
      <c r="AN84" s="381" t="s">
        <v>6222</v>
      </c>
      <c r="AO84" s="381" t="s">
        <v>6222</v>
      </c>
      <c r="AP84" s="381" t="s">
        <v>6222</v>
      </c>
      <c r="AQ84" s="381">
        <v>0</v>
      </c>
    </row>
    <row r="85" spans="1:43" s="382" customFormat="1" ht="15" customHeight="1" x14ac:dyDescent="0.2">
      <c r="A85" s="371"/>
      <c r="B85" s="372"/>
      <c r="C85" s="372"/>
      <c r="D85" s="373"/>
      <c r="E85" s="374" t="s">
        <v>9733</v>
      </c>
      <c r="F85" s="374" t="s">
        <v>13218</v>
      </c>
      <c r="G85" s="383" t="s">
        <v>18752</v>
      </c>
      <c r="H85" s="376"/>
      <c r="I85" s="369" t="s">
        <v>18721</v>
      </c>
      <c r="J85" s="376" t="s">
        <v>6476</v>
      </c>
      <c r="K85" s="376" t="s">
        <v>13220</v>
      </c>
      <c r="L85" s="377">
        <v>41789</v>
      </c>
      <c r="M85" s="378">
        <v>100000000</v>
      </c>
      <c r="N85" s="378" t="s">
        <v>18739</v>
      </c>
      <c r="O85" s="377">
        <v>42667</v>
      </c>
      <c r="P85" s="378">
        <v>95372413</v>
      </c>
      <c r="Q85" s="369" t="s">
        <v>18743</v>
      </c>
      <c r="R85" s="377">
        <v>42881</v>
      </c>
      <c r="S85" s="378">
        <v>85148458</v>
      </c>
      <c r="T85" s="377">
        <v>42885</v>
      </c>
      <c r="U85" s="378">
        <v>85148458</v>
      </c>
      <c r="V85" s="378"/>
      <c r="W85" s="378"/>
      <c r="X85" s="378"/>
      <c r="Y85" s="379"/>
      <c r="Z85" s="379"/>
      <c r="AA85" s="384"/>
      <c r="AB85" s="379"/>
      <c r="AC85" s="379"/>
      <c r="AD85" s="379"/>
      <c r="AE85" s="379"/>
      <c r="AF85" s="385"/>
      <c r="AG85" s="379"/>
      <c r="AH85" s="379"/>
      <c r="AI85" s="379"/>
      <c r="AJ85" s="379"/>
      <c r="AK85" s="379"/>
      <c r="AL85" s="380">
        <f>SUM('bjb Syariah'!$Y85:$AK85)</f>
        <v>0</v>
      </c>
      <c r="AM85" s="381">
        <f>'bjb Syariah'!$S85-'bjb Syariah'!$AL85</f>
        <v>85148458</v>
      </c>
      <c r="AN85" s="381" t="s">
        <v>6222</v>
      </c>
      <c r="AO85" s="381" t="s">
        <v>6222</v>
      </c>
      <c r="AP85" s="381" t="s">
        <v>6222</v>
      </c>
      <c r="AQ85" s="381">
        <v>0</v>
      </c>
    </row>
    <row r="86" spans="1:43" s="382" customFormat="1" ht="15" customHeight="1" x14ac:dyDescent="0.2">
      <c r="A86" s="371"/>
      <c r="B86" s="372"/>
      <c r="C86" s="372"/>
      <c r="D86" s="373"/>
      <c r="E86" s="374" t="s">
        <v>9733</v>
      </c>
      <c r="F86" s="374" t="s">
        <v>9696</v>
      </c>
      <c r="G86" s="383" t="s">
        <v>18753</v>
      </c>
      <c r="H86" s="376"/>
      <c r="I86" s="369" t="s">
        <v>18722</v>
      </c>
      <c r="J86" s="376" t="s">
        <v>6476</v>
      </c>
      <c r="K86" s="376" t="s">
        <v>18729</v>
      </c>
      <c r="L86" s="377">
        <v>42004</v>
      </c>
      <c r="M86" s="378">
        <v>30000000</v>
      </c>
      <c r="N86" s="378" t="s">
        <v>18740</v>
      </c>
      <c r="O86" s="377">
        <v>42811</v>
      </c>
      <c r="P86" s="378">
        <v>21821135</v>
      </c>
      <c r="Q86" s="369" t="s">
        <v>18744</v>
      </c>
      <c r="R86" s="377">
        <v>42881</v>
      </c>
      <c r="S86" s="378">
        <v>20750963</v>
      </c>
      <c r="T86" s="377">
        <v>42886</v>
      </c>
      <c r="U86" s="378">
        <v>20750963</v>
      </c>
      <c r="V86" s="378"/>
      <c r="W86" s="378"/>
      <c r="X86" s="378"/>
      <c r="Y86" s="379"/>
      <c r="Z86" s="379"/>
      <c r="AA86" s="384"/>
      <c r="AB86" s="379"/>
      <c r="AC86" s="379"/>
      <c r="AD86" s="379"/>
      <c r="AE86" s="379"/>
      <c r="AF86" s="385"/>
      <c r="AG86" s="379"/>
      <c r="AH86" s="379"/>
      <c r="AI86" s="379"/>
      <c r="AJ86" s="379"/>
      <c r="AK86" s="379"/>
      <c r="AL86" s="380">
        <f>SUM('bjb Syariah'!$Y86:$AK86)</f>
        <v>0</v>
      </c>
      <c r="AM86" s="381">
        <f>'bjb Syariah'!$S86-'bjb Syariah'!$AL86</f>
        <v>20750963</v>
      </c>
      <c r="AN86" s="381" t="s">
        <v>6222</v>
      </c>
      <c r="AO86" s="381" t="s">
        <v>6222</v>
      </c>
      <c r="AP86" s="381" t="s">
        <v>6222</v>
      </c>
      <c r="AQ86" s="381">
        <v>0</v>
      </c>
    </row>
    <row r="87" spans="1:43" s="382" customFormat="1" ht="15" customHeight="1" x14ac:dyDescent="0.2">
      <c r="A87" s="371"/>
      <c r="B87" s="372"/>
      <c r="C87" s="372"/>
      <c r="D87" s="373"/>
      <c r="E87" s="374" t="s">
        <v>9733</v>
      </c>
      <c r="F87" s="374" t="s">
        <v>9696</v>
      </c>
      <c r="G87" s="383" t="s">
        <v>18754</v>
      </c>
      <c r="H87" s="376"/>
      <c r="I87" s="369" t="s">
        <v>18723</v>
      </c>
      <c r="J87" s="376" t="s">
        <v>6476</v>
      </c>
      <c r="K87" s="376" t="s">
        <v>18730</v>
      </c>
      <c r="L87" s="377">
        <v>42170</v>
      </c>
      <c r="M87" s="378">
        <v>75000000</v>
      </c>
      <c r="N87" s="378" t="s">
        <v>18741</v>
      </c>
      <c r="O87" s="377">
        <v>42828</v>
      </c>
      <c r="P87" s="378">
        <v>109783005</v>
      </c>
      <c r="Q87" s="369" t="s">
        <v>18744</v>
      </c>
      <c r="R87" s="377">
        <v>42881</v>
      </c>
      <c r="S87" s="378">
        <v>67619869</v>
      </c>
      <c r="T87" s="377">
        <v>42886</v>
      </c>
      <c r="U87" s="378">
        <v>67619869</v>
      </c>
      <c r="V87" s="378"/>
      <c r="W87" s="378"/>
      <c r="X87" s="378"/>
      <c r="Y87" s="379"/>
      <c r="Z87" s="379"/>
      <c r="AA87" s="384"/>
      <c r="AB87" s="379"/>
      <c r="AC87" s="379"/>
      <c r="AD87" s="379"/>
      <c r="AE87" s="379"/>
      <c r="AF87" s="385"/>
      <c r="AG87" s="379"/>
      <c r="AH87" s="379"/>
      <c r="AI87" s="379"/>
      <c r="AJ87" s="379"/>
      <c r="AK87" s="379"/>
      <c r="AL87" s="380">
        <f>SUM('bjb Syariah'!$Y87:$AK87)</f>
        <v>0</v>
      </c>
      <c r="AM87" s="381">
        <f>'bjb Syariah'!$S87-'bjb Syariah'!$AL87</f>
        <v>67619869</v>
      </c>
      <c r="AN87" s="381" t="s">
        <v>6222</v>
      </c>
      <c r="AO87" s="381" t="s">
        <v>6222</v>
      </c>
      <c r="AP87" s="381" t="s">
        <v>6222</v>
      </c>
      <c r="AQ87" s="381">
        <v>0</v>
      </c>
    </row>
    <row r="88" spans="1:43" s="382" customFormat="1" ht="15" customHeight="1" x14ac:dyDescent="0.2">
      <c r="A88" s="371"/>
      <c r="B88" s="372"/>
      <c r="C88" s="372"/>
      <c r="D88" s="373"/>
      <c r="E88" s="374" t="s">
        <v>9733</v>
      </c>
      <c r="F88" s="374" t="s">
        <v>9696</v>
      </c>
      <c r="G88" s="383" t="s">
        <v>18755</v>
      </c>
      <c r="H88" s="376"/>
      <c r="I88" s="369" t="s">
        <v>18724</v>
      </c>
      <c r="J88" s="376" t="s">
        <v>6476</v>
      </c>
      <c r="K88" s="376" t="s">
        <v>18731</v>
      </c>
      <c r="L88" s="377">
        <v>42136</v>
      </c>
      <c r="M88" s="378">
        <v>75000000</v>
      </c>
      <c r="N88" s="378" t="s">
        <v>18742</v>
      </c>
      <c r="O88" s="377">
        <v>42851</v>
      </c>
      <c r="P88" s="378">
        <v>66990269</v>
      </c>
      <c r="Q88" s="369" t="s">
        <v>18744</v>
      </c>
      <c r="R88" s="377">
        <v>42881</v>
      </c>
      <c r="S88" s="378">
        <v>66136082</v>
      </c>
      <c r="T88" s="377">
        <v>42886</v>
      </c>
      <c r="U88" s="378">
        <v>66136082</v>
      </c>
      <c r="V88" s="378"/>
      <c r="W88" s="378"/>
      <c r="X88" s="378"/>
      <c r="Y88" s="379"/>
      <c r="Z88" s="379"/>
      <c r="AA88" s="384"/>
      <c r="AB88" s="379"/>
      <c r="AC88" s="379"/>
      <c r="AD88" s="379"/>
      <c r="AE88" s="379"/>
      <c r="AF88" s="385"/>
      <c r="AG88" s="379"/>
      <c r="AH88" s="379"/>
      <c r="AI88" s="379"/>
      <c r="AJ88" s="379"/>
      <c r="AK88" s="379"/>
      <c r="AL88" s="380">
        <f>SUM('bjb Syariah'!$Y88:$AK88)</f>
        <v>0</v>
      </c>
      <c r="AM88" s="381">
        <f>'bjb Syariah'!$S88-'bjb Syariah'!$AL88</f>
        <v>66136082</v>
      </c>
      <c r="AN88" s="381" t="s">
        <v>6222</v>
      </c>
      <c r="AO88" s="381" t="s">
        <v>6222</v>
      </c>
      <c r="AP88" s="381" t="s">
        <v>6222</v>
      </c>
      <c r="AQ88" s="381">
        <v>0</v>
      </c>
    </row>
    <row r="89" spans="1:43" s="382" customFormat="1" ht="15" customHeight="1" x14ac:dyDescent="0.2">
      <c r="A89" s="371"/>
      <c r="B89" s="372"/>
      <c r="C89" s="372"/>
      <c r="D89" s="373"/>
      <c r="E89" s="374" t="s">
        <v>8286</v>
      </c>
      <c r="F89" s="374" t="s">
        <v>8894</v>
      </c>
      <c r="G89" s="383">
        <v>5010508000130</v>
      </c>
      <c r="H89" s="376"/>
      <c r="I89" s="369" t="s">
        <v>19639</v>
      </c>
      <c r="J89" s="376" t="s">
        <v>7835</v>
      </c>
      <c r="K89" s="376" t="s">
        <v>19641</v>
      </c>
      <c r="L89" s="377">
        <v>42886</v>
      </c>
      <c r="M89" s="378">
        <v>200000000</v>
      </c>
      <c r="N89" s="378" t="s">
        <v>19643</v>
      </c>
      <c r="O89" s="377">
        <v>42251</v>
      </c>
      <c r="P89" s="378">
        <v>206251918</v>
      </c>
      <c r="Q89" s="369" t="s">
        <v>19646</v>
      </c>
      <c r="R89" s="377">
        <v>42894</v>
      </c>
      <c r="S89" s="378">
        <v>120844261</v>
      </c>
      <c r="T89" s="377">
        <v>42908</v>
      </c>
      <c r="U89" s="378">
        <v>120844261</v>
      </c>
      <c r="V89" s="378"/>
      <c r="W89" s="378"/>
      <c r="X89" s="378"/>
      <c r="Y89" s="379"/>
      <c r="Z89" s="379"/>
      <c r="AA89" s="384"/>
      <c r="AB89" s="379"/>
      <c r="AC89" s="379"/>
      <c r="AD89" s="379"/>
      <c r="AE89" s="379"/>
      <c r="AF89" s="385"/>
      <c r="AG89" s="379"/>
      <c r="AH89" s="379"/>
      <c r="AI89" s="379"/>
      <c r="AJ89" s="379"/>
      <c r="AK89" s="379"/>
      <c r="AL89" s="380">
        <f>SUM('bjb Syariah'!$Y89:$AK89)</f>
        <v>0</v>
      </c>
      <c r="AM89" s="381">
        <f>'bjb Syariah'!$S89-'bjb Syariah'!$AL89</f>
        <v>120844261</v>
      </c>
      <c r="AN89" s="381" t="s">
        <v>10693</v>
      </c>
      <c r="AO89" s="381" t="s">
        <v>19648</v>
      </c>
      <c r="AP89" s="381" t="s">
        <v>10696</v>
      </c>
      <c r="AQ89" s="381">
        <v>216000000</v>
      </c>
    </row>
    <row r="90" spans="1:43" s="382" customFormat="1" ht="15" customHeight="1" x14ac:dyDescent="0.2">
      <c r="A90" s="371"/>
      <c r="B90" s="372"/>
      <c r="C90" s="372"/>
      <c r="D90" s="373"/>
      <c r="E90" s="374" t="s">
        <v>9733</v>
      </c>
      <c r="F90" s="374" t="s">
        <v>8839</v>
      </c>
      <c r="G90" s="383" t="s">
        <v>19645</v>
      </c>
      <c r="H90" s="376"/>
      <c r="I90" s="369" t="s">
        <v>19640</v>
      </c>
      <c r="J90" s="376" t="s">
        <v>6476</v>
      </c>
      <c r="K90" s="376" t="s">
        <v>19642</v>
      </c>
      <c r="L90" s="377">
        <v>41625</v>
      </c>
      <c r="M90" s="378">
        <v>35000000</v>
      </c>
      <c r="N90" s="378" t="s">
        <v>19644</v>
      </c>
      <c r="O90" s="377">
        <v>42775</v>
      </c>
      <c r="P90" s="378">
        <v>15875909</v>
      </c>
      <c r="Q90" s="369" t="s">
        <v>19647</v>
      </c>
      <c r="R90" s="377">
        <v>42894</v>
      </c>
      <c r="S90" s="378">
        <v>14902717</v>
      </c>
      <c r="T90" s="377">
        <v>42908</v>
      </c>
      <c r="U90" s="378">
        <v>14902717</v>
      </c>
      <c r="V90" s="378"/>
      <c r="W90" s="378"/>
      <c r="X90" s="378"/>
      <c r="Y90" s="379"/>
      <c r="Z90" s="379"/>
      <c r="AA90" s="384"/>
      <c r="AB90" s="379"/>
      <c r="AC90" s="379"/>
      <c r="AD90" s="379"/>
      <c r="AE90" s="379"/>
      <c r="AF90" s="385"/>
      <c r="AG90" s="379"/>
      <c r="AH90" s="379"/>
      <c r="AI90" s="379"/>
      <c r="AJ90" s="379"/>
      <c r="AK90" s="379"/>
      <c r="AL90" s="380">
        <f>SUM('bjb Syariah'!$Y90:$AK90)</f>
        <v>0</v>
      </c>
      <c r="AM90" s="381">
        <f>'bjb Syariah'!$S90-'bjb Syariah'!$AL90</f>
        <v>14902717</v>
      </c>
      <c r="AN90" s="381" t="s">
        <v>6222</v>
      </c>
      <c r="AO90" s="381" t="s">
        <v>6222</v>
      </c>
      <c r="AP90" s="381" t="s">
        <v>6222</v>
      </c>
      <c r="AQ90" s="381">
        <v>0</v>
      </c>
    </row>
    <row r="91" spans="1:43" s="382" customFormat="1" ht="15" customHeight="1" x14ac:dyDescent="0.2">
      <c r="A91" s="371"/>
      <c r="B91" s="372"/>
      <c r="C91" s="372"/>
      <c r="D91" s="373"/>
      <c r="E91" s="374"/>
      <c r="F91" s="374"/>
      <c r="G91" s="383"/>
      <c r="H91" s="376"/>
      <c r="I91" s="369"/>
      <c r="J91" s="376"/>
      <c r="K91" s="376"/>
      <c r="L91" s="377"/>
      <c r="M91" s="378"/>
      <c r="N91" s="378"/>
      <c r="O91" s="377"/>
      <c r="P91" s="378"/>
      <c r="Q91" s="369"/>
      <c r="R91" s="377"/>
      <c r="S91" s="378"/>
      <c r="T91" s="377"/>
      <c r="U91" s="378"/>
      <c r="V91" s="378"/>
      <c r="W91" s="378"/>
      <c r="X91" s="378"/>
      <c r="Y91" s="379"/>
      <c r="Z91" s="379"/>
      <c r="AA91" s="384"/>
      <c r="AB91" s="379"/>
      <c r="AC91" s="379"/>
      <c r="AD91" s="379"/>
      <c r="AE91" s="379"/>
      <c r="AF91" s="385"/>
      <c r="AG91" s="379"/>
      <c r="AH91" s="379"/>
      <c r="AI91" s="379"/>
      <c r="AJ91" s="379"/>
      <c r="AK91" s="379"/>
      <c r="AL91" s="380"/>
      <c r="AM91" s="381"/>
      <c r="AN91" s="381"/>
      <c r="AO91" s="381"/>
      <c r="AP91" s="381"/>
      <c r="AQ91" s="381"/>
    </row>
    <row r="92" spans="1:43" s="382" customFormat="1" ht="15" customHeight="1" x14ac:dyDescent="0.2">
      <c r="A92" s="371"/>
      <c r="B92" s="372"/>
      <c r="C92" s="372"/>
      <c r="D92" s="373"/>
      <c r="E92" s="374"/>
      <c r="F92" s="374"/>
      <c r="G92" s="383"/>
      <c r="H92" s="376"/>
      <c r="I92" s="369"/>
      <c r="J92" s="376"/>
      <c r="K92" s="376"/>
      <c r="L92" s="377"/>
      <c r="M92" s="378"/>
      <c r="N92" s="378"/>
      <c r="O92" s="377"/>
      <c r="P92" s="378"/>
      <c r="Q92" s="369"/>
      <c r="R92" s="377"/>
      <c r="S92" s="378"/>
      <c r="T92" s="377"/>
      <c r="U92" s="378"/>
      <c r="V92" s="378"/>
      <c r="W92" s="378"/>
      <c r="X92" s="378"/>
      <c r="Y92" s="379"/>
      <c r="Z92" s="379"/>
      <c r="AA92" s="384"/>
      <c r="AB92" s="379"/>
      <c r="AC92" s="379"/>
      <c r="AD92" s="379"/>
      <c r="AE92" s="379"/>
      <c r="AF92" s="385"/>
      <c r="AG92" s="379"/>
      <c r="AH92" s="379"/>
      <c r="AI92" s="379"/>
      <c r="AJ92" s="379"/>
      <c r="AK92" s="379"/>
      <c r="AL92" s="380"/>
      <c r="AM92" s="381"/>
      <c r="AN92" s="381"/>
      <c r="AO92" s="381"/>
      <c r="AP92" s="381"/>
      <c r="AQ92" s="381"/>
    </row>
    <row r="93" spans="1:43" s="382" customFormat="1" ht="15" customHeight="1" x14ac:dyDescent="0.2">
      <c r="A93" s="371"/>
      <c r="B93" s="372"/>
      <c r="C93" s="372"/>
      <c r="D93" s="373"/>
      <c r="E93" s="374"/>
      <c r="F93" s="374"/>
      <c r="G93" s="383"/>
      <c r="H93" s="376"/>
      <c r="I93" s="369"/>
      <c r="J93" s="376"/>
      <c r="K93" s="376"/>
      <c r="L93" s="377"/>
      <c r="M93" s="378"/>
      <c r="N93" s="378"/>
      <c r="O93" s="377"/>
      <c r="P93" s="378"/>
      <c r="Q93" s="369"/>
      <c r="R93" s="377"/>
      <c r="S93" s="378"/>
      <c r="T93" s="377"/>
      <c r="U93" s="378"/>
      <c r="V93" s="378"/>
      <c r="W93" s="378"/>
      <c r="X93" s="378"/>
      <c r="Y93" s="379"/>
      <c r="Z93" s="379"/>
      <c r="AA93" s="384"/>
      <c r="AB93" s="379"/>
      <c r="AC93" s="379"/>
      <c r="AD93" s="379"/>
      <c r="AE93" s="379"/>
      <c r="AF93" s="385"/>
      <c r="AG93" s="379"/>
      <c r="AH93" s="379"/>
      <c r="AI93" s="379"/>
      <c r="AJ93" s="379"/>
      <c r="AK93" s="379"/>
      <c r="AL93" s="380"/>
      <c r="AM93" s="381"/>
      <c r="AN93" s="381"/>
      <c r="AO93" s="381"/>
      <c r="AP93" s="381"/>
      <c r="AQ93" s="381"/>
    </row>
    <row r="94" spans="1:43" s="382" customFormat="1" ht="15" customHeight="1" x14ac:dyDescent="0.2">
      <c r="A94" s="371"/>
      <c r="B94" s="372"/>
      <c r="C94" s="372"/>
      <c r="D94" s="373"/>
      <c r="E94" s="374"/>
      <c r="F94" s="374"/>
      <c r="G94" s="383"/>
      <c r="H94" s="376"/>
      <c r="I94" s="369"/>
      <c r="J94" s="376"/>
      <c r="K94" s="376"/>
      <c r="L94" s="377"/>
      <c r="M94" s="378"/>
      <c r="N94" s="378"/>
      <c r="O94" s="377"/>
      <c r="P94" s="378"/>
      <c r="Q94" s="369"/>
      <c r="R94" s="377"/>
      <c r="S94" s="378"/>
      <c r="T94" s="377"/>
      <c r="U94" s="378"/>
      <c r="V94" s="378"/>
      <c r="W94" s="378"/>
      <c r="X94" s="378"/>
      <c r="Y94" s="379"/>
      <c r="Z94" s="379"/>
      <c r="AA94" s="384"/>
      <c r="AB94" s="379"/>
      <c r="AC94" s="379"/>
      <c r="AD94" s="379"/>
      <c r="AE94" s="379"/>
      <c r="AF94" s="385"/>
      <c r="AG94" s="379"/>
      <c r="AH94" s="379"/>
      <c r="AI94" s="379"/>
      <c r="AJ94" s="379"/>
      <c r="AK94" s="379"/>
      <c r="AL94" s="380"/>
      <c r="AM94" s="381"/>
      <c r="AN94" s="381"/>
      <c r="AO94" s="381"/>
      <c r="AP94" s="381"/>
      <c r="AQ94" s="381"/>
    </row>
    <row r="95" spans="1:43" s="382" customFormat="1" ht="15" customHeight="1" x14ac:dyDescent="0.2">
      <c r="A95" s="371"/>
      <c r="B95" s="372"/>
      <c r="C95" s="372"/>
      <c r="D95" s="373"/>
      <c r="E95" s="374"/>
      <c r="F95" s="374"/>
      <c r="G95" s="383"/>
      <c r="H95" s="376"/>
      <c r="I95" s="369"/>
      <c r="J95" s="376"/>
      <c r="K95" s="376"/>
      <c r="L95" s="377"/>
      <c r="M95" s="378"/>
      <c r="N95" s="378"/>
      <c r="O95" s="377"/>
      <c r="P95" s="378"/>
      <c r="Q95" s="369"/>
      <c r="R95" s="377"/>
      <c r="S95" s="378"/>
      <c r="T95" s="377"/>
      <c r="U95" s="378"/>
      <c r="V95" s="378"/>
      <c r="W95" s="378"/>
      <c r="X95" s="378"/>
      <c r="Y95" s="379"/>
      <c r="Z95" s="379"/>
      <c r="AA95" s="384"/>
      <c r="AB95" s="379"/>
      <c r="AC95" s="379"/>
      <c r="AD95" s="379"/>
      <c r="AE95" s="379"/>
      <c r="AF95" s="385"/>
      <c r="AG95" s="379"/>
      <c r="AH95" s="379"/>
      <c r="AI95" s="379"/>
      <c r="AJ95" s="379"/>
      <c r="AK95" s="379"/>
      <c r="AL95" s="380"/>
      <c r="AM95" s="381"/>
      <c r="AN95" s="381"/>
      <c r="AO95" s="381"/>
      <c r="AP95" s="381"/>
      <c r="AQ95" s="381"/>
    </row>
    <row r="96" spans="1:43" s="382" customFormat="1" ht="15" customHeight="1" x14ac:dyDescent="0.2">
      <c r="A96" s="371"/>
      <c r="B96" s="372"/>
      <c r="C96" s="372"/>
      <c r="D96" s="373"/>
      <c r="E96" s="374"/>
      <c r="F96" s="374"/>
      <c r="G96" s="383"/>
      <c r="H96" s="376"/>
      <c r="I96" s="369"/>
      <c r="J96" s="376"/>
      <c r="K96" s="376"/>
      <c r="L96" s="377"/>
      <c r="M96" s="378"/>
      <c r="N96" s="378"/>
      <c r="O96" s="377"/>
      <c r="P96" s="378"/>
      <c r="Q96" s="369"/>
      <c r="R96" s="377"/>
      <c r="S96" s="378"/>
      <c r="T96" s="377"/>
      <c r="U96" s="378"/>
      <c r="V96" s="378"/>
      <c r="W96" s="378"/>
      <c r="X96" s="378"/>
      <c r="Y96" s="379"/>
      <c r="Z96" s="379"/>
      <c r="AA96" s="384"/>
      <c r="AB96" s="379"/>
      <c r="AC96" s="379"/>
      <c r="AD96" s="379"/>
      <c r="AE96" s="379"/>
      <c r="AF96" s="385"/>
      <c r="AG96" s="379"/>
      <c r="AH96" s="379"/>
      <c r="AI96" s="379"/>
      <c r="AJ96" s="379"/>
      <c r="AK96" s="379"/>
      <c r="AL96" s="380"/>
      <c r="AM96" s="381"/>
      <c r="AN96" s="381"/>
      <c r="AO96" s="381"/>
      <c r="AP96" s="381"/>
      <c r="AQ96" s="381"/>
    </row>
    <row r="97" spans="1:43" s="382" customFormat="1" ht="15" customHeight="1" x14ac:dyDescent="0.2">
      <c r="A97" s="371"/>
      <c r="B97" s="372"/>
      <c r="C97" s="372"/>
      <c r="D97" s="373"/>
      <c r="E97" s="374"/>
      <c r="F97" s="374"/>
      <c r="G97" s="383"/>
      <c r="H97" s="376"/>
      <c r="I97" s="369"/>
      <c r="J97" s="376"/>
      <c r="K97" s="376"/>
      <c r="L97" s="377"/>
      <c r="M97" s="378"/>
      <c r="N97" s="378"/>
      <c r="O97" s="377"/>
      <c r="P97" s="378"/>
      <c r="Q97" s="369"/>
      <c r="R97" s="377"/>
      <c r="S97" s="378"/>
      <c r="T97" s="377"/>
      <c r="U97" s="378"/>
      <c r="V97" s="378"/>
      <c r="W97" s="378"/>
      <c r="X97" s="378"/>
      <c r="Y97" s="379"/>
      <c r="Z97" s="379"/>
      <c r="AA97" s="384"/>
      <c r="AB97" s="379"/>
      <c r="AC97" s="379"/>
      <c r="AD97" s="379"/>
      <c r="AE97" s="379"/>
      <c r="AF97" s="385"/>
      <c r="AG97" s="379"/>
      <c r="AH97" s="379"/>
      <c r="AI97" s="379"/>
      <c r="AJ97" s="379"/>
      <c r="AK97" s="379"/>
      <c r="AL97" s="380"/>
      <c r="AM97" s="381"/>
      <c r="AN97" s="381"/>
      <c r="AO97" s="381"/>
      <c r="AP97" s="381"/>
      <c r="AQ97" s="381"/>
    </row>
    <row r="98" spans="1:43" s="382" customFormat="1" ht="15" customHeight="1" x14ac:dyDescent="0.2">
      <c r="A98" s="371"/>
      <c r="B98" s="372"/>
      <c r="C98" s="372"/>
      <c r="D98" s="373"/>
      <c r="E98" s="374"/>
      <c r="F98" s="374"/>
      <c r="G98" s="383"/>
      <c r="H98" s="376"/>
      <c r="I98" s="369"/>
      <c r="J98" s="376"/>
      <c r="K98" s="376"/>
      <c r="L98" s="377"/>
      <c r="M98" s="378"/>
      <c r="N98" s="378"/>
      <c r="O98" s="377"/>
      <c r="P98" s="378"/>
      <c r="Q98" s="369"/>
      <c r="R98" s="377"/>
      <c r="S98" s="378"/>
      <c r="T98" s="377"/>
      <c r="U98" s="378"/>
      <c r="V98" s="378"/>
      <c r="W98" s="378"/>
      <c r="X98" s="378"/>
      <c r="Y98" s="379"/>
      <c r="Z98" s="379"/>
      <c r="AA98" s="384"/>
      <c r="AB98" s="379"/>
      <c r="AC98" s="379"/>
      <c r="AD98" s="379"/>
      <c r="AE98" s="379"/>
      <c r="AF98" s="385"/>
      <c r="AG98" s="379"/>
      <c r="AH98" s="379"/>
      <c r="AI98" s="379"/>
      <c r="AJ98" s="379"/>
      <c r="AK98" s="379"/>
      <c r="AL98" s="380"/>
      <c r="AM98" s="381"/>
      <c r="AN98" s="381"/>
      <c r="AO98" s="381"/>
      <c r="AP98" s="381"/>
      <c r="AQ98" s="381"/>
    </row>
    <row r="99" spans="1:43" s="382" customFormat="1" ht="15" customHeight="1" x14ac:dyDescent="0.2">
      <c r="A99" s="371"/>
      <c r="B99" s="372"/>
      <c r="C99" s="372"/>
      <c r="D99" s="373"/>
      <c r="E99" s="374"/>
      <c r="F99" s="374"/>
      <c r="G99" s="383"/>
      <c r="H99" s="376"/>
      <c r="I99" s="369"/>
      <c r="J99" s="376"/>
      <c r="K99" s="376"/>
      <c r="L99" s="377"/>
      <c r="M99" s="378"/>
      <c r="N99" s="378"/>
      <c r="O99" s="377"/>
      <c r="P99" s="378"/>
      <c r="Q99" s="369"/>
      <c r="R99" s="377"/>
      <c r="S99" s="378"/>
      <c r="T99" s="377"/>
      <c r="U99" s="378"/>
      <c r="V99" s="378"/>
      <c r="W99" s="378"/>
      <c r="X99" s="378"/>
      <c r="Y99" s="379"/>
      <c r="Z99" s="379"/>
      <c r="AA99" s="384"/>
      <c r="AB99" s="379"/>
      <c r="AC99" s="379"/>
      <c r="AD99" s="379"/>
      <c r="AE99" s="379"/>
      <c r="AF99" s="385"/>
      <c r="AG99" s="379"/>
      <c r="AH99" s="379"/>
      <c r="AI99" s="379"/>
      <c r="AJ99" s="379"/>
      <c r="AK99" s="379"/>
      <c r="AL99" s="380"/>
      <c r="AM99" s="381"/>
      <c r="AN99" s="381"/>
      <c r="AO99" s="381"/>
      <c r="AP99" s="381"/>
      <c r="AQ99" s="381"/>
    </row>
    <row r="100" spans="1:43" s="382" customFormat="1" ht="15" customHeight="1" x14ac:dyDescent="0.2">
      <c r="A100" s="371"/>
      <c r="B100" s="372"/>
      <c r="C100" s="372"/>
      <c r="D100" s="373"/>
      <c r="E100" s="374"/>
      <c r="F100" s="374"/>
      <c r="G100" s="383"/>
      <c r="H100" s="376"/>
      <c r="I100" s="369"/>
      <c r="J100" s="376"/>
      <c r="K100" s="376"/>
      <c r="L100" s="377"/>
      <c r="M100" s="378"/>
      <c r="N100" s="378"/>
      <c r="O100" s="377"/>
      <c r="P100" s="378"/>
      <c r="Q100" s="369"/>
      <c r="R100" s="377"/>
      <c r="S100" s="378"/>
      <c r="T100" s="377"/>
      <c r="U100" s="378"/>
      <c r="V100" s="378"/>
      <c r="W100" s="378"/>
      <c r="X100" s="378"/>
      <c r="Y100" s="379"/>
      <c r="Z100" s="379"/>
      <c r="AA100" s="384"/>
      <c r="AB100" s="379"/>
      <c r="AC100" s="379"/>
      <c r="AD100" s="379"/>
      <c r="AE100" s="379"/>
      <c r="AF100" s="385"/>
      <c r="AG100" s="379"/>
      <c r="AH100" s="379"/>
      <c r="AI100" s="379"/>
      <c r="AJ100" s="379"/>
      <c r="AK100" s="379"/>
      <c r="AL100" s="380"/>
      <c r="AM100" s="381"/>
      <c r="AN100" s="381"/>
      <c r="AO100" s="381"/>
      <c r="AP100" s="381"/>
      <c r="AQ100" s="381"/>
    </row>
    <row r="101" spans="1:43" s="382" customFormat="1" ht="15" customHeight="1" x14ac:dyDescent="0.2">
      <c r="A101" s="371"/>
      <c r="B101" s="372"/>
      <c r="C101" s="372"/>
      <c r="D101" s="373"/>
      <c r="E101" s="374"/>
      <c r="F101" s="374"/>
      <c r="G101" s="383"/>
      <c r="H101" s="376"/>
      <c r="I101" s="369"/>
      <c r="J101" s="376"/>
      <c r="K101" s="376"/>
      <c r="L101" s="377"/>
      <c r="M101" s="378"/>
      <c r="N101" s="378"/>
      <c r="O101" s="377"/>
      <c r="P101" s="378"/>
      <c r="Q101" s="369"/>
      <c r="R101" s="377"/>
      <c r="S101" s="378"/>
      <c r="T101" s="377"/>
      <c r="U101" s="378"/>
      <c r="V101" s="378"/>
      <c r="W101" s="378"/>
      <c r="X101" s="378"/>
      <c r="Y101" s="379"/>
      <c r="Z101" s="379"/>
      <c r="AA101" s="384"/>
      <c r="AB101" s="379"/>
      <c r="AC101" s="379"/>
      <c r="AD101" s="379"/>
      <c r="AE101" s="379"/>
      <c r="AF101" s="385"/>
      <c r="AG101" s="379"/>
      <c r="AH101" s="379"/>
      <c r="AI101" s="379"/>
      <c r="AJ101" s="379"/>
      <c r="AK101" s="379"/>
      <c r="AL101" s="380"/>
      <c r="AM101" s="381"/>
      <c r="AN101" s="381"/>
      <c r="AO101" s="381"/>
      <c r="AP101" s="381"/>
      <c r="AQ101" s="381"/>
    </row>
    <row r="102" spans="1:43" s="382" customFormat="1" ht="15" customHeight="1" x14ac:dyDescent="0.2">
      <c r="A102" s="371"/>
      <c r="B102" s="372"/>
      <c r="C102" s="372"/>
      <c r="D102" s="373"/>
      <c r="E102" s="374"/>
      <c r="F102" s="374"/>
      <c r="G102" s="383"/>
      <c r="H102" s="376"/>
      <c r="I102" s="369"/>
      <c r="J102" s="376"/>
      <c r="K102" s="376"/>
      <c r="L102" s="377"/>
      <c r="M102" s="378"/>
      <c r="N102" s="378"/>
      <c r="O102" s="377"/>
      <c r="P102" s="378"/>
      <c r="Q102" s="369"/>
      <c r="R102" s="377"/>
      <c r="S102" s="378"/>
      <c r="T102" s="377"/>
      <c r="U102" s="378"/>
      <c r="V102" s="378"/>
      <c r="W102" s="378"/>
      <c r="X102" s="378"/>
      <c r="Y102" s="379"/>
      <c r="Z102" s="379"/>
      <c r="AA102" s="384"/>
      <c r="AB102" s="379"/>
      <c r="AC102" s="379"/>
      <c r="AD102" s="379"/>
      <c r="AE102" s="379"/>
      <c r="AF102" s="385"/>
      <c r="AG102" s="379"/>
      <c r="AH102" s="379"/>
      <c r="AI102" s="379"/>
      <c r="AJ102" s="379"/>
      <c r="AK102" s="379"/>
      <c r="AL102" s="380"/>
      <c r="AM102" s="381"/>
      <c r="AN102" s="381"/>
      <c r="AO102" s="381"/>
      <c r="AP102" s="381"/>
      <c r="AQ102" s="381"/>
    </row>
    <row r="103" spans="1:43" s="382" customFormat="1" ht="15" customHeight="1" x14ac:dyDescent="0.2">
      <c r="A103" s="371"/>
      <c r="B103" s="372"/>
      <c r="C103" s="372"/>
      <c r="D103" s="373"/>
      <c r="E103" s="374"/>
      <c r="F103" s="374"/>
      <c r="G103" s="383"/>
      <c r="H103" s="376"/>
      <c r="I103" s="369"/>
      <c r="J103" s="376"/>
      <c r="K103" s="376"/>
      <c r="L103" s="377"/>
      <c r="M103" s="378"/>
      <c r="N103" s="378"/>
      <c r="O103" s="377"/>
      <c r="P103" s="378"/>
      <c r="Q103" s="369"/>
      <c r="R103" s="377"/>
      <c r="S103" s="378"/>
      <c r="T103" s="377"/>
      <c r="U103" s="378"/>
      <c r="V103" s="378"/>
      <c r="W103" s="378"/>
      <c r="X103" s="378"/>
      <c r="Y103" s="379"/>
      <c r="Z103" s="379"/>
      <c r="AA103" s="384"/>
      <c r="AB103" s="379"/>
      <c r="AC103" s="379"/>
      <c r="AD103" s="379"/>
      <c r="AE103" s="379"/>
      <c r="AF103" s="385"/>
      <c r="AG103" s="379"/>
      <c r="AH103" s="379"/>
      <c r="AI103" s="379"/>
      <c r="AJ103" s="379"/>
      <c r="AK103" s="379"/>
      <c r="AL103" s="380"/>
      <c r="AM103" s="381"/>
      <c r="AN103" s="381"/>
      <c r="AO103" s="381"/>
      <c r="AP103" s="381"/>
      <c r="AQ103" s="381"/>
    </row>
    <row r="104" spans="1:43" s="382" customFormat="1" ht="15" customHeight="1" x14ac:dyDescent="0.2">
      <c r="A104" s="371"/>
      <c r="B104" s="372"/>
      <c r="C104" s="372"/>
      <c r="D104" s="373"/>
      <c r="E104" s="374"/>
      <c r="F104" s="374"/>
      <c r="G104" s="383"/>
      <c r="H104" s="376"/>
      <c r="I104" s="369"/>
      <c r="J104" s="376"/>
      <c r="K104" s="376"/>
      <c r="L104" s="377"/>
      <c r="M104" s="378"/>
      <c r="N104" s="378"/>
      <c r="O104" s="377"/>
      <c r="P104" s="378"/>
      <c r="Q104" s="369"/>
      <c r="R104" s="377"/>
      <c r="S104" s="378"/>
      <c r="T104" s="377"/>
      <c r="U104" s="378"/>
      <c r="V104" s="378"/>
      <c r="W104" s="378"/>
      <c r="X104" s="378"/>
      <c r="Y104" s="379"/>
      <c r="Z104" s="379"/>
      <c r="AA104" s="384"/>
      <c r="AB104" s="379"/>
      <c r="AC104" s="379"/>
      <c r="AD104" s="379"/>
      <c r="AE104" s="379"/>
      <c r="AF104" s="385"/>
      <c r="AG104" s="379"/>
      <c r="AH104" s="379"/>
      <c r="AI104" s="379"/>
      <c r="AJ104" s="379"/>
      <c r="AK104" s="379"/>
      <c r="AL104" s="380"/>
      <c r="AM104" s="381"/>
      <c r="AN104" s="381"/>
      <c r="AO104" s="381"/>
      <c r="AP104" s="381"/>
      <c r="AQ104" s="381"/>
    </row>
    <row r="105" spans="1:43" s="382" customFormat="1" ht="15" customHeight="1" x14ac:dyDescent="0.2">
      <c r="A105" s="371"/>
      <c r="B105" s="372"/>
      <c r="C105" s="372"/>
      <c r="D105" s="373"/>
      <c r="E105" s="374"/>
      <c r="F105" s="374"/>
      <c r="G105" s="383"/>
      <c r="H105" s="376"/>
      <c r="I105" s="369"/>
      <c r="J105" s="376"/>
      <c r="K105" s="376"/>
      <c r="L105" s="377"/>
      <c r="M105" s="378"/>
      <c r="N105" s="378"/>
      <c r="O105" s="377"/>
      <c r="P105" s="378"/>
      <c r="Q105" s="369"/>
      <c r="R105" s="377"/>
      <c r="S105" s="378"/>
      <c r="T105" s="377"/>
      <c r="U105" s="378"/>
      <c r="V105" s="378"/>
      <c r="W105" s="378"/>
      <c r="X105" s="378"/>
      <c r="Y105" s="379"/>
      <c r="Z105" s="379"/>
      <c r="AA105" s="384"/>
      <c r="AB105" s="379"/>
      <c r="AC105" s="379"/>
      <c r="AD105" s="379"/>
      <c r="AE105" s="379"/>
      <c r="AF105" s="385"/>
      <c r="AG105" s="379"/>
      <c r="AH105" s="379"/>
      <c r="AI105" s="379"/>
      <c r="AJ105" s="379"/>
      <c r="AK105" s="379"/>
      <c r="AL105" s="380"/>
      <c r="AM105" s="381"/>
      <c r="AN105" s="381"/>
      <c r="AO105" s="381"/>
      <c r="AP105" s="381"/>
      <c r="AQ105" s="381"/>
    </row>
    <row r="106" spans="1:43" s="382" customFormat="1" ht="15" customHeight="1" x14ac:dyDescent="0.2">
      <c r="A106" s="371"/>
      <c r="B106" s="372"/>
      <c r="C106" s="372"/>
      <c r="D106" s="373"/>
      <c r="E106" s="374"/>
      <c r="F106" s="374"/>
      <c r="G106" s="383"/>
      <c r="H106" s="376"/>
      <c r="I106" s="369"/>
      <c r="J106" s="376"/>
      <c r="K106" s="376"/>
      <c r="L106" s="377"/>
      <c r="M106" s="378"/>
      <c r="N106" s="378"/>
      <c r="O106" s="377"/>
      <c r="P106" s="378"/>
      <c r="Q106" s="369"/>
      <c r="R106" s="377"/>
      <c r="S106" s="378"/>
      <c r="T106" s="377"/>
      <c r="U106" s="378"/>
      <c r="V106" s="378"/>
      <c r="W106" s="378"/>
      <c r="X106" s="378"/>
      <c r="Y106" s="379"/>
      <c r="Z106" s="379"/>
      <c r="AA106" s="384"/>
      <c r="AB106" s="379"/>
      <c r="AC106" s="379"/>
      <c r="AD106" s="379"/>
      <c r="AE106" s="379"/>
      <c r="AF106" s="385"/>
      <c r="AG106" s="379"/>
      <c r="AH106" s="379"/>
      <c r="AI106" s="379"/>
      <c r="AJ106" s="379"/>
      <c r="AK106" s="379"/>
      <c r="AL106" s="380"/>
      <c r="AM106" s="381"/>
      <c r="AN106" s="381"/>
      <c r="AO106" s="381"/>
      <c r="AP106" s="381"/>
      <c r="AQ106" s="381"/>
    </row>
    <row r="107" spans="1:43" s="382" customFormat="1" ht="15" customHeight="1" x14ac:dyDescent="0.2">
      <c r="A107" s="371"/>
      <c r="B107" s="372"/>
      <c r="C107" s="372"/>
      <c r="D107" s="373"/>
      <c r="E107" s="374"/>
      <c r="F107" s="374"/>
      <c r="G107" s="383"/>
      <c r="H107" s="376"/>
      <c r="I107" s="369"/>
      <c r="J107" s="376"/>
      <c r="K107" s="376"/>
      <c r="L107" s="377"/>
      <c r="M107" s="378"/>
      <c r="N107" s="378"/>
      <c r="O107" s="377"/>
      <c r="P107" s="378"/>
      <c r="Q107" s="369"/>
      <c r="R107" s="377"/>
      <c r="S107" s="378"/>
      <c r="T107" s="377"/>
      <c r="U107" s="378"/>
      <c r="V107" s="378"/>
      <c r="W107" s="378"/>
      <c r="X107" s="378"/>
      <c r="Y107" s="379"/>
      <c r="Z107" s="379"/>
      <c r="AA107" s="384"/>
      <c r="AB107" s="379"/>
      <c r="AC107" s="379"/>
      <c r="AD107" s="379"/>
      <c r="AE107" s="379"/>
      <c r="AF107" s="385"/>
      <c r="AG107" s="379"/>
      <c r="AH107" s="379"/>
      <c r="AI107" s="379"/>
      <c r="AJ107" s="379"/>
      <c r="AK107" s="379"/>
      <c r="AL107" s="380"/>
      <c r="AM107" s="381"/>
      <c r="AN107" s="381"/>
      <c r="AO107" s="381"/>
      <c r="AP107" s="381"/>
      <c r="AQ107" s="381"/>
    </row>
    <row r="108" spans="1:43" s="382" customFormat="1" ht="15" customHeight="1" x14ac:dyDescent="0.2">
      <c r="A108" s="371"/>
      <c r="B108" s="372"/>
      <c r="C108" s="372"/>
      <c r="D108" s="373"/>
      <c r="E108" s="374"/>
      <c r="F108" s="374"/>
      <c r="G108" s="383"/>
      <c r="H108" s="376"/>
      <c r="I108" s="369"/>
      <c r="J108" s="376"/>
      <c r="K108" s="376"/>
      <c r="L108" s="377"/>
      <c r="M108" s="378"/>
      <c r="N108" s="378"/>
      <c r="O108" s="377"/>
      <c r="P108" s="378"/>
      <c r="Q108" s="369"/>
      <c r="R108" s="377"/>
      <c r="S108" s="378"/>
      <c r="T108" s="377"/>
      <c r="U108" s="378"/>
      <c r="V108" s="378"/>
      <c r="W108" s="378"/>
      <c r="X108" s="378"/>
      <c r="Y108" s="379"/>
      <c r="Z108" s="379"/>
      <c r="AA108" s="384"/>
      <c r="AB108" s="379"/>
      <c r="AC108" s="379"/>
      <c r="AD108" s="379"/>
      <c r="AE108" s="379"/>
      <c r="AF108" s="385"/>
      <c r="AG108" s="379"/>
      <c r="AH108" s="379"/>
      <c r="AI108" s="379"/>
      <c r="AJ108" s="379"/>
      <c r="AK108" s="379"/>
      <c r="AL108" s="380"/>
      <c r="AM108" s="381"/>
      <c r="AN108" s="381"/>
      <c r="AO108" s="381"/>
      <c r="AP108" s="381"/>
      <c r="AQ108" s="381"/>
    </row>
    <row r="109" spans="1:43" s="382" customFormat="1" ht="15" customHeight="1" x14ac:dyDescent="0.2">
      <c r="A109" s="371"/>
      <c r="B109" s="372"/>
      <c r="C109" s="372"/>
      <c r="D109" s="373"/>
      <c r="E109" s="374"/>
      <c r="F109" s="374"/>
      <c r="G109" s="383"/>
      <c r="H109" s="376"/>
      <c r="I109" s="369"/>
      <c r="J109" s="376"/>
      <c r="K109" s="376"/>
      <c r="L109" s="377"/>
      <c r="M109" s="378"/>
      <c r="N109" s="378"/>
      <c r="O109" s="377"/>
      <c r="P109" s="378"/>
      <c r="Q109" s="369"/>
      <c r="R109" s="377"/>
      <c r="S109" s="378"/>
      <c r="T109" s="377"/>
      <c r="U109" s="378"/>
      <c r="V109" s="378"/>
      <c r="W109" s="378"/>
      <c r="X109" s="378"/>
      <c r="Y109" s="379"/>
      <c r="Z109" s="379"/>
      <c r="AA109" s="384"/>
      <c r="AB109" s="379"/>
      <c r="AC109" s="379"/>
      <c r="AD109" s="379"/>
      <c r="AE109" s="379"/>
      <c r="AF109" s="385"/>
      <c r="AG109" s="379"/>
      <c r="AH109" s="379"/>
      <c r="AI109" s="379"/>
      <c r="AJ109" s="379"/>
      <c r="AK109" s="379"/>
      <c r="AL109" s="380"/>
      <c r="AM109" s="381"/>
      <c r="AN109" s="381"/>
      <c r="AO109" s="381"/>
      <c r="AP109" s="381"/>
      <c r="AQ109" s="381"/>
    </row>
    <row r="110" spans="1:43" s="382" customFormat="1" ht="15" customHeight="1" x14ac:dyDescent="0.2">
      <c r="A110" s="371"/>
      <c r="B110" s="372"/>
      <c r="C110" s="372"/>
      <c r="D110" s="373"/>
      <c r="E110" s="374"/>
      <c r="F110" s="374"/>
      <c r="G110" s="383"/>
      <c r="H110" s="376"/>
      <c r="I110" s="369"/>
      <c r="J110" s="376"/>
      <c r="K110" s="376"/>
      <c r="L110" s="377"/>
      <c r="M110" s="378"/>
      <c r="N110" s="378"/>
      <c r="O110" s="377"/>
      <c r="P110" s="378"/>
      <c r="Q110" s="369"/>
      <c r="R110" s="377"/>
      <c r="S110" s="378"/>
      <c r="T110" s="377"/>
      <c r="U110" s="378"/>
      <c r="V110" s="378"/>
      <c r="W110" s="378"/>
      <c r="X110" s="378"/>
      <c r="Y110" s="379"/>
      <c r="Z110" s="379"/>
      <c r="AA110" s="384"/>
      <c r="AB110" s="379"/>
      <c r="AC110" s="379"/>
      <c r="AD110" s="379"/>
      <c r="AE110" s="379"/>
      <c r="AF110" s="385"/>
      <c r="AG110" s="379"/>
      <c r="AH110" s="379"/>
      <c r="AI110" s="379"/>
      <c r="AJ110" s="379"/>
      <c r="AK110" s="379"/>
      <c r="AL110" s="380"/>
      <c r="AM110" s="381"/>
      <c r="AN110" s="381"/>
      <c r="AO110" s="381"/>
      <c r="AP110" s="381"/>
      <c r="AQ110" s="381"/>
    </row>
    <row r="111" spans="1:43" s="382" customFormat="1" ht="15" customHeight="1" x14ac:dyDescent="0.2">
      <c r="A111" s="371"/>
      <c r="B111" s="372"/>
      <c r="C111" s="372"/>
      <c r="D111" s="373"/>
      <c r="E111" s="374"/>
      <c r="F111" s="374"/>
      <c r="G111" s="383"/>
      <c r="H111" s="376"/>
      <c r="I111" s="369"/>
      <c r="J111" s="376"/>
      <c r="K111" s="376"/>
      <c r="L111" s="377"/>
      <c r="M111" s="378"/>
      <c r="N111" s="378"/>
      <c r="O111" s="377"/>
      <c r="P111" s="378"/>
      <c r="Q111" s="369"/>
      <c r="R111" s="377"/>
      <c r="S111" s="378"/>
      <c r="T111" s="377"/>
      <c r="U111" s="378"/>
      <c r="V111" s="378"/>
      <c r="W111" s="378"/>
      <c r="X111" s="378"/>
      <c r="Y111" s="379"/>
      <c r="Z111" s="379"/>
      <c r="AA111" s="384"/>
      <c r="AB111" s="379"/>
      <c r="AC111" s="379"/>
      <c r="AD111" s="379"/>
      <c r="AE111" s="379"/>
      <c r="AF111" s="385"/>
      <c r="AG111" s="379"/>
      <c r="AH111" s="379"/>
      <c r="AI111" s="379"/>
      <c r="AJ111" s="379"/>
      <c r="AK111" s="379"/>
      <c r="AL111" s="380"/>
      <c r="AM111" s="381"/>
      <c r="AN111" s="381"/>
      <c r="AO111" s="381"/>
      <c r="AP111" s="381"/>
      <c r="AQ111" s="381"/>
    </row>
    <row r="112" spans="1:43" s="382" customFormat="1" ht="15" customHeight="1" x14ac:dyDescent="0.2">
      <c r="A112" s="371"/>
      <c r="B112" s="372"/>
      <c r="C112" s="372"/>
      <c r="D112" s="373"/>
      <c r="E112" s="374"/>
      <c r="F112" s="374"/>
      <c r="G112" s="383"/>
      <c r="H112" s="376"/>
      <c r="I112" s="369"/>
      <c r="J112" s="376"/>
      <c r="K112" s="376"/>
      <c r="L112" s="377"/>
      <c r="M112" s="378"/>
      <c r="N112" s="378"/>
      <c r="O112" s="377"/>
      <c r="P112" s="378"/>
      <c r="Q112" s="369"/>
      <c r="R112" s="377"/>
      <c r="S112" s="378"/>
      <c r="T112" s="377"/>
      <c r="U112" s="378"/>
      <c r="V112" s="378"/>
      <c r="W112" s="378"/>
      <c r="X112" s="378"/>
      <c r="Y112" s="379"/>
      <c r="Z112" s="379"/>
      <c r="AA112" s="384"/>
      <c r="AB112" s="379"/>
      <c r="AC112" s="379"/>
      <c r="AD112" s="379"/>
      <c r="AE112" s="379"/>
      <c r="AF112" s="385"/>
      <c r="AG112" s="379"/>
      <c r="AH112" s="379"/>
      <c r="AI112" s="379"/>
      <c r="AJ112" s="379"/>
      <c r="AK112" s="379"/>
      <c r="AL112" s="380"/>
      <c r="AM112" s="381"/>
      <c r="AN112" s="381"/>
      <c r="AO112" s="381"/>
      <c r="AP112" s="381"/>
      <c r="AQ112" s="381"/>
    </row>
    <row r="113" spans="1:43" s="382" customFormat="1" ht="15" customHeight="1" x14ac:dyDescent="0.2">
      <c r="A113" s="371"/>
      <c r="B113" s="372"/>
      <c r="C113" s="372"/>
      <c r="D113" s="373"/>
      <c r="E113" s="374"/>
      <c r="F113" s="374"/>
      <c r="G113" s="383"/>
      <c r="H113" s="376"/>
      <c r="I113" s="369"/>
      <c r="J113" s="376"/>
      <c r="K113" s="376"/>
      <c r="L113" s="377"/>
      <c r="M113" s="378"/>
      <c r="N113" s="378"/>
      <c r="O113" s="377"/>
      <c r="P113" s="378"/>
      <c r="Q113" s="369"/>
      <c r="R113" s="377"/>
      <c r="S113" s="378"/>
      <c r="T113" s="377"/>
      <c r="U113" s="378"/>
      <c r="V113" s="378"/>
      <c r="W113" s="378"/>
      <c r="X113" s="378"/>
      <c r="Y113" s="379"/>
      <c r="Z113" s="379"/>
      <c r="AA113" s="384"/>
      <c r="AB113" s="379"/>
      <c r="AC113" s="379"/>
      <c r="AD113" s="379"/>
      <c r="AE113" s="379"/>
      <c r="AF113" s="385"/>
      <c r="AG113" s="379"/>
      <c r="AH113" s="379"/>
      <c r="AI113" s="379"/>
      <c r="AJ113" s="379"/>
      <c r="AK113" s="379"/>
      <c r="AL113" s="380"/>
      <c r="AM113" s="381"/>
      <c r="AN113" s="381"/>
      <c r="AO113" s="381"/>
      <c r="AP113" s="381"/>
      <c r="AQ113" s="381"/>
    </row>
    <row r="114" spans="1:43" s="382" customFormat="1" ht="15" customHeight="1" x14ac:dyDescent="0.2">
      <c r="A114" s="371"/>
      <c r="B114" s="372"/>
      <c r="C114" s="372"/>
      <c r="D114" s="373"/>
      <c r="E114" s="374"/>
      <c r="F114" s="374"/>
      <c r="G114" s="383"/>
      <c r="H114" s="376"/>
      <c r="I114" s="369"/>
      <c r="J114" s="376"/>
      <c r="K114" s="376"/>
      <c r="L114" s="377"/>
      <c r="M114" s="378"/>
      <c r="N114" s="378"/>
      <c r="O114" s="377"/>
      <c r="P114" s="378"/>
      <c r="Q114" s="369"/>
      <c r="R114" s="377"/>
      <c r="S114" s="378"/>
      <c r="T114" s="377"/>
      <c r="U114" s="378"/>
      <c r="V114" s="378"/>
      <c r="W114" s="378"/>
      <c r="X114" s="378"/>
      <c r="Y114" s="379"/>
      <c r="Z114" s="379"/>
      <c r="AA114" s="384"/>
      <c r="AB114" s="379"/>
      <c r="AC114" s="379"/>
      <c r="AD114" s="379"/>
      <c r="AE114" s="379"/>
      <c r="AF114" s="385"/>
      <c r="AG114" s="379"/>
      <c r="AH114" s="379"/>
      <c r="AI114" s="379"/>
      <c r="AJ114" s="379"/>
      <c r="AK114" s="379"/>
      <c r="AL114" s="380"/>
      <c r="AM114" s="381"/>
      <c r="AN114" s="381"/>
      <c r="AO114" s="381"/>
      <c r="AP114" s="381"/>
      <c r="AQ114" s="381"/>
    </row>
    <row r="115" spans="1:43" s="382" customFormat="1" ht="15" customHeight="1" x14ac:dyDescent="0.2">
      <c r="A115" s="371"/>
      <c r="B115" s="372"/>
      <c r="C115" s="372"/>
      <c r="D115" s="373"/>
      <c r="E115" s="374"/>
      <c r="F115" s="374"/>
      <c r="G115" s="383"/>
      <c r="H115" s="376"/>
      <c r="I115" s="369"/>
      <c r="J115" s="376"/>
      <c r="K115" s="376"/>
      <c r="L115" s="377"/>
      <c r="M115" s="378"/>
      <c r="N115" s="378"/>
      <c r="O115" s="377"/>
      <c r="P115" s="378"/>
      <c r="Q115" s="369"/>
      <c r="R115" s="377"/>
      <c r="S115" s="378"/>
      <c r="T115" s="377"/>
      <c r="U115" s="378"/>
      <c r="V115" s="378"/>
      <c r="W115" s="378"/>
      <c r="X115" s="378"/>
      <c r="Y115" s="379"/>
      <c r="Z115" s="379"/>
      <c r="AA115" s="384"/>
      <c r="AB115" s="379"/>
      <c r="AC115" s="379"/>
      <c r="AD115" s="379"/>
      <c r="AE115" s="379"/>
      <c r="AF115" s="385"/>
      <c r="AG115" s="379"/>
      <c r="AH115" s="379"/>
      <c r="AI115" s="379"/>
      <c r="AJ115" s="379"/>
      <c r="AK115" s="379"/>
      <c r="AL115" s="380"/>
      <c r="AM115" s="381"/>
      <c r="AN115" s="381"/>
      <c r="AO115" s="381"/>
      <c r="AP115" s="381"/>
      <c r="AQ115" s="381"/>
    </row>
    <row r="116" spans="1:43" s="382" customFormat="1" ht="15" customHeight="1" x14ac:dyDescent="0.2">
      <c r="A116" s="371"/>
      <c r="B116" s="372"/>
      <c r="C116" s="372"/>
      <c r="D116" s="373"/>
      <c r="E116" s="374"/>
      <c r="F116" s="374"/>
      <c r="G116" s="383"/>
      <c r="H116" s="376"/>
      <c r="I116" s="369"/>
      <c r="J116" s="376"/>
      <c r="K116" s="376"/>
      <c r="L116" s="377"/>
      <c r="M116" s="378"/>
      <c r="N116" s="378"/>
      <c r="O116" s="377"/>
      <c r="P116" s="378"/>
      <c r="Q116" s="369"/>
      <c r="R116" s="377"/>
      <c r="S116" s="378"/>
      <c r="T116" s="377"/>
      <c r="U116" s="378"/>
      <c r="V116" s="378"/>
      <c r="W116" s="378"/>
      <c r="X116" s="378"/>
      <c r="Y116" s="379"/>
      <c r="Z116" s="379"/>
      <c r="AA116" s="384"/>
      <c r="AB116" s="379"/>
      <c r="AC116" s="379"/>
      <c r="AD116" s="379"/>
      <c r="AE116" s="379"/>
      <c r="AF116" s="385"/>
      <c r="AG116" s="379"/>
      <c r="AH116" s="379"/>
      <c r="AI116" s="379"/>
      <c r="AJ116" s="379"/>
      <c r="AK116" s="379"/>
      <c r="AL116" s="380"/>
      <c r="AM116" s="381"/>
      <c r="AN116" s="381"/>
      <c r="AO116" s="381"/>
      <c r="AP116" s="381"/>
      <c r="AQ116" s="381"/>
    </row>
    <row r="117" spans="1:43" s="382" customFormat="1" ht="15" customHeight="1" x14ac:dyDescent="0.2">
      <c r="A117" s="371"/>
      <c r="B117" s="372"/>
      <c r="C117" s="372"/>
      <c r="D117" s="373"/>
      <c r="E117" s="374"/>
      <c r="F117" s="374"/>
      <c r="G117" s="383"/>
      <c r="H117" s="376"/>
      <c r="I117" s="369"/>
      <c r="J117" s="376"/>
      <c r="K117" s="376"/>
      <c r="L117" s="377"/>
      <c r="M117" s="378"/>
      <c r="N117" s="378"/>
      <c r="O117" s="377"/>
      <c r="P117" s="378"/>
      <c r="Q117" s="369"/>
      <c r="R117" s="377"/>
      <c r="S117" s="378"/>
      <c r="T117" s="377"/>
      <c r="U117" s="378"/>
      <c r="V117" s="378"/>
      <c r="W117" s="378"/>
      <c r="X117" s="378"/>
      <c r="Y117" s="379"/>
      <c r="Z117" s="379"/>
      <c r="AA117" s="384"/>
      <c r="AB117" s="379"/>
      <c r="AC117" s="379"/>
      <c r="AD117" s="379"/>
      <c r="AE117" s="379"/>
      <c r="AF117" s="385"/>
      <c r="AG117" s="379"/>
      <c r="AH117" s="379"/>
      <c r="AI117" s="379"/>
      <c r="AJ117" s="379"/>
      <c r="AK117" s="379"/>
      <c r="AL117" s="380"/>
      <c r="AM117" s="381"/>
      <c r="AN117" s="381"/>
      <c r="AO117" s="381"/>
      <c r="AP117" s="381"/>
      <c r="AQ117" s="381"/>
    </row>
    <row r="118" spans="1:43" s="382" customFormat="1" ht="15" customHeight="1" x14ac:dyDescent="0.2">
      <c r="A118" s="371"/>
      <c r="B118" s="372"/>
      <c r="C118" s="372"/>
      <c r="D118" s="373"/>
      <c r="E118" s="374"/>
      <c r="F118" s="374"/>
      <c r="G118" s="383"/>
      <c r="H118" s="376"/>
      <c r="I118" s="369"/>
      <c r="J118" s="376"/>
      <c r="K118" s="376"/>
      <c r="L118" s="377"/>
      <c r="M118" s="378"/>
      <c r="N118" s="378"/>
      <c r="O118" s="377"/>
      <c r="P118" s="378"/>
      <c r="Q118" s="369"/>
      <c r="R118" s="377"/>
      <c r="S118" s="378"/>
      <c r="T118" s="377"/>
      <c r="U118" s="378"/>
      <c r="V118" s="378"/>
      <c r="W118" s="378"/>
      <c r="X118" s="378"/>
      <c r="Y118" s="379"/>
      <c r="Z118" s="379"/>
      <c r="AA118" s="384"/>
      <c r="AB118" s="379"/>
      <c r="AC118" s="379"/>
      <c r="AD118" s="379"/>
      <c r="AE118" s="379"/>
      <c r="AF118" s="385"/>
      <c r="AG118" s="379"/>
      <c r="AH118" s="379"/>
      <c r="AI118" s="379"/>
      <c r="AJ118" s="379"/>
      <c r="AK118" s="379"/>
      <c r="AL118" s="380"/>
      <c r="AM118" s="381"/>
      <c r="AN118" s="381"/>
      <c r="AO118" s="381"/>
      <c r="AP118" s="381"/>
      <c r="AQ118" s="381"/>
    </row>
    <row r="119" spans="1:43" s="382" customFormat="1" ht="15" customHeight="1" x14ac:dyDescent="0.2">
      <c r="A119" s="371"/>
      <c r="B119" s="372"/>
      <c r="C119" s="372"/>
      <c r="D119" s="373"/>
      <c r="E119" s="374"/>
      <c r="F119" s="374"/>
      <c r="G119" s="383"/>
      <c r="H119" s="376"/>
      <c r="I119" s="369"/>
      <c r="J119" s="376"/>
      <c r="K119" s="376"/>
      <c r="L119" s="377"/>
      <c r="M119" s="378"/>
      <c r="N119" s="378"/>
      <c r="O119" s="377"/>
      <c r="P119" s="378"/>
      <c r="Q119" s="369"/>
      <c r="R119" s="377"/>
      <c r="S119" s="378"/>
      <c r="T119" s="377"/>
      <c r="U119" s="378"/>
      <c r="V119" s="378"/>
      <c r="W119" s="378"/>
      <c r="X119" s="378"/>
      <c r="Y119" s="379"/>
      <c r="Z119" s="379"/>
      <c r="AA119" s="384"/>
      <c r="AB119" s="379"/>
      <c r="AC119" s="379"/>
      <c r="AD119" s="379"/>
      <c r="AE119" s="379"/>
      <c r="AF119" s="385"/>
      <c r="AG119" s="379"/>
      <c r="AH119" s="379"/>
      <c r="AI119" s="379"/>
      <c r="AJ119" s="379"/>
      <c r="AK119" s="379"/>
      <c r="AL119" s="380"/>
      <c r="AM119" s="381"/>
      <c r="AN119" s="381"/>
      <c r="AO119" s="381"/>
      <c r="AP119" s="381"/>
      <c r="AQ119" s="381"/>
    </row>
    <row r="120" spans="1:43" s="382" customFormat="1" ht="15" customHeight="1" x14ac:dyDescent="0.2">
      <c r="A120" s="371"/>
      <c r="B120" s="372"/>
      <c r="C120" s="372"/>
      <c r="D120" s="373"/>
      <c r="E120" s="374"/>
      <c r="F120" s="374"/>
      <c r="G120" s="383"/>
      <c r="H120" s="376"/>
      <c r="I120" s="369"/>
      <c r="J120" s="376"/>
      <c r="K120" s="376"/>
      <c r="L120" s="377"/>
      <c r="M120" s="378"/>
      <c r="N120" s="378"/>
      <c r="O120" s="377"/>
      <c r="P120" s="378"/>
      <c r="Q120" s="369"/>
      <c r="R120" s="377"/>
      <c r="S120" s="378"/>
      <c r="T120" s="377"/>
      <c r="U120" s="378"/>
      <c r="V120" s="378"/>
      <c r="W120" s="378"/>
      <c r="X120" s="378"/>
      <c r="Y120" s="379"/>
      <c r="Z120" s="379"/>
      <c r="AA120" s="384"/>
      <c r="AB120" s="379"/>
      <c r="AC120" s="379"/>
      <c r="AD120" s="379"/>
      <c r="AE120" s="379"/>
      <c r="AF120" s="385"/>
      <c r="AG120" s="379"/>
      <c r="AH120" s="379"/>
      <c r="AI120" s="379"/>
      <c r="AJ120" s="379"/>
      <c r="AK120" s="379"/>
      <c r="AL120" s="380"/>
      <c r="AM120" s="381"/>
      <c r="AN120" s="381"/>
      <c r="AO120" s="381"/>
      <c r="AP120" s="381"/>
      <c r="AQ120" s="381"/>
    </row>
    <row r="121" spans="1:43" s="382" customFormat="1" ht="15" customHeight="1" x14ac:dyDescent="0.2">
      <c r="A121" s="371"/>
      <c r="B121" s="372"/>
      <c r="C121" s="372"/>
      <c r="D121" s="373"/>
      <c r="E121" s="374"/>
      <c r="F121" s="374"/>
      <c r="G121" s="383"/>
      <c r="H121" s="376"/>
      <c r="I121" s="369"/>
      <c r="J121" s="376"/>
      <c r="K121" s="376"/>
      <c r="L121" s="377"/>
      <c r="M121" s="378"/>
      <c r="N121" s="378"/>
      <c r="O121" s="377"/>
      <c r="P121" s="378"/>
      <c r="Q121" s="369"/>
      <c r="R121" s="377"/>
      <c r="S121" s="378"/>
      <c r="T121" s="377"/>
      <c r="U121" s="378"/>
      <c r="V121" s="378"/>
      <c r="W121" s="378"/>
      <c r="X121" s="378"/>
      <c r="Y121" s="379"/>
      <c r="Z121" s="379"/>
      <c r="AA121" s="384"/>
      <c r="AB121" s="379"/>
      <c r="AC121" s="379"/>
      <c r="AD121" s="379"/>
      <c r="AE121" s="379"/>
      <c r="AF121" s="385"/>
      <c r="AG121" s="379"/>
      <c r="AH121" s="379"/>
      <c r="AI121" s="379"/>
      <c r="AJ121" s="379"/>
      <c r="AK121" s="379"/>
      <c r="AL121" s="380"/>
      <c r="AM121" s="381"/>
      <c r="AN121" s="381"/>
      <c r="AO121" s="381"/>
      <c r="AP121" s="381"/>
      <c r="AQ121" s="381"/>
    </row>
    <row r="122" spans="1:43" s="382" customFormat="1" ht="15" customHeight="1" x14ac:dyDescent="0.2">
      <c r="A122" s="371"/>
      <c r="B122" s="372"/>
      <c r="C122" s="372"/>
      <c r="D122" s="373"/>
      <c r="E122" s="374"/>
      <c r="F122" s="374"/>
      <c r="G122" s="383"/>
      <c r="H122" s="376"/>
      <c r="I122" s="369"/>
      <c r="J122" s="376"/>
      <c r="K122" s="376"/>
      <c r="L122" s="377"/>
      <c r="M122" s="378"/>
      <c r="N122" s="378"/>
      <c r="O122" s="377"/>
      <c r="P122" s="378"/>
      <c r="Q122" s="369"/>
      <c r="R122" s="377"/>
      <c r="S122" s="378"/>
      <c r="T122" s="377"/>
      <c r="U122" s="378"/>
      <c r="V122" s="378"/>
      <c r="W122" s="378"/>
      <c r="X122" s="378"/>
      <c r="Y122" s="379"/>
      <c r="Z122" s="379"/>
      <c r="AA122" s="384"/>
      <c r="AB122" s="379"/>
      <c r="AC122" s="379"/>
      <c r="AD122" s="379"/>
      <c r="AE122" s="379"/>
      <c r="AF122" s="385"/>
      <c r="AG122" s="379"/>
      <c r="AH122" s="379"/>
      <c r="AI122" s="379"/>
      <c r="AJ122" s="379"/>
      <c r="AK122" s="379"/>
      <c r="AL122" s="380"/>
      <c r="AM122" s="381"/>
      <c r="AN122" s="381"/>
      <c r="AO122" s="381"/>
      <c r="AP122" s="381"/>
      <c r="AQ122" s="381"/>
    </row>
    <row r="123" spans="1:43" s="382" customFormat="1" ht="15" customHeight="1" x14ac:dyDescent="0.2">
      <c r="A123" s="371"/>
      <c r="B123" s="372"/>
      <c r="C123" s="372"/>
      <c r="D123" s="373"/>
      <c r="E123" s="374"/>
      <c r="F123" s="374"/>
      <c r="G123" s="383"/>
      <c r="H123" s="376"/>
      <c r="I123" s="369"/>
      <c r="J123" s="376"/>
      <c r="K123" s="376"/>
      <c r="L123" s="377"/>
      <c r="M123" s="378"/>
      <c r="N123" s="378"/>
      <c r="O123" s="377"/>
      <c r="P123" s="378"/>
      <c r="Q123" s="369"/>
      <c r="R123" s="377"/>
      <c r="S123" s="378"/>
      <c r="T123" s="377"/>
      <c r="U123" s="378"/>
      <c r="V123" s="378"/>
      <c r="W123" s="378"/>
      <c r="X123" s="378"/>
      <c r="Y123" s="379"/>
      <c r="Z123" s="379"/>
      <c r="AA123" s="384"/>
      <c r="AB123" s="379"/>
      <c r="AC123" s="379"/>
      <c r="AD123" s="379"/>
      <c r="AE123" s="379"/>
      <c r="AF123" s="385"/>
      <c r="AG123" s="379"/>
      <c r="AH123" s="379"/>
      <c r="AI123" s="379"/>
      <c r="AJ123" s="379"/>
      <c r="AK123" s="379"/>
      <c r="AL123" s="380"/>
      <c r="AM123" s="381"/>
      <c r="AN123" s="381"/>
      <c r="AO123" s="381"/>
      <c r="AP123" s="381"/>
      <c r="AQ123" s="381"/>
    </row>
    <row r="124" spans="1:43" s="382" customFormat="1" ht="15" customHeight="1" x14ac:dyDescent="0.2">
      <c r="A124" s="371"/>
      <c r="B124" s="372"/>
      <c r="C124" s="372"/>
      <c r="D124" s="373"/>
      <c r="E124" s="374"/>
      <c r="F124" s="374"/>
      <c r="G124" s="383"/>
      <c r="H124" s="376"/>
      <c r="I124" s="369"/>
      <c r="J124" s="376"/>
      <c r="K124" s="376"/>
      <c r="L124" s="377"/>
      <c r="M124" s="378"/>
      <c r="N124" s="378"/>
      <c r="O124" s="377"/>
      <c r="P124" s="378"/>
      <c r="Q124" s="369"/>
      <c r="R124" s="377"/>
      <c r="S124" s="378"/>
      <c r="T124" s="377"/>
      <c r="U124" s="378"/>
      <c r="V124" s="378"/>
      <c r="W124" s="378"/>
      <c r="X124" s="378"/>
      <c r="Y124" s="379"/>
      <c r="Z124" s="379"/>
      <c r="AA124" s="384"/>
      <c r="AB124" s="379"/>
      <c r="AC124" s="379"/>
      <c r="AD124" s="379"/>
      <c r="AE124" s="379"/>
      <c r="AF124" s="385"/>
      <c r="AG124" s="379"/>
      <c r="AH124" s="379"/>
      <c r="AI124" s="379"/>
      <c r="AJ124" s="379"/>
      <c r="AK124" s="379"/>
      <c r="AL124" s="380"/>
      <c r="AM124" s="381"/>
      <c r="AN124" s="381"/>
      <c r="AO124" s="381"/>
      <c r="AP124" s="381"/>
      <c r="AQ124" s="381"/>
    </row>
    <row r="125" spans="1:43" s="382" customFormat="1" ht="15" customHeight="1" x14ac:dyDescent="0.2">
      <c r="A125" s="371"/>
      <c r="B125" s="372"/>
      <c r="C125" s="372"/>
      <c r="D125" s="373"/>
      <c r="E125" s="374"/>
      <c r="F125" s="374"/>
      <c r="G125" s="383"/>
      <c r="H125" s="376"/>
      <c r="I125" s="369"/>
      <c r="J125" s="376"/>
      <c r="K125" s="376"/>
      <c r="L125" s="377"/>
      <c r="M125" s="378"/>
      <c r="N125" s="378"/>
      <c r="O125" s="377"/>
      <c r="P125" s="378"/>
      <c r="Q125" s="369"/>
      <c r="R125" s="377"/>
      <c r="S125" s="378"/>
      <c r="T125" s="377"/>
      <c r="U125" s="378"/>
      <c r="V125" s="378"/>
      <c r="W125" s="378"/>
      <c r="X125" s="378"/>
      <c r="Y125" s="379"/>
      <c r="Z125" s="379"/>
      <c r="AA125" s="384"/>
      <c r="AB125" s="379"/>
      <c r="AC125" s="379"/>
      <c r="AD125" s="379"/>
      <c r="AE125" s="379"/>
      <c r="AF125" s="385"/>
      <c r="AG125" s="379"/>
      <c r="AH125" s="379"/>
      <c r="AI125" s="379"/>
      <c r="AJ125" s="379"/>
      <c r="AK125" s="379"/>
      <c r="AL125" s="380"/>
      <c r="AM125" s="381"/>
      <c r="AN125" s="381"/>
      <c r="AO125" s="381"/>
      <c r="AP125" s="381"/>
      <c r="AQ125" s="381"/>
    </row>
    <row r="126" spans="1:43" s="394" customFormat="1" ht="15" customHeight="1" x14ac:dyDescent="0.2">
      <c r="A126" s="442"/>
      <c r="B126" s="443"/>
      <c r="C126" s="443"/>
      <c r="D126" s="443"/>
      <c r="E126" s="387"/>
      <c r="F126" s="387"/>
      <c r="G126" s="388"/>
      <c r="H126" s="341"/>
      <c r="I126" s="341"/>
      <c r="J126" s="341"/>
      <c r="K126" s="341"/>
      <c r="L126" s="389"/>
      <c r="M126" s="390"/>
      <c r="N126" s="390"/>
      <c r="O126" s="390"/>
      <c r="P126" s="390"/>
      <c r="Q126" s="391"/>
      <c r="R126" s="389"/>
      <c r="S126" s="390"/>
      <c r="T126" s="390"/>
      <c r="U126" s="390"/>
      <c r="V126" s="390"/>
      <c r="W126" s="390"/>
      <c r="X126" s="390"/>
      <c r="Y126" s="392"/>
      <c r="Z126" s="392"/>
      <c r="AA126" s="393"/>
      <c r="AB126" s="392"/>
      <c r="AC126" s="392"/>
      <c r="AD126" s="392"/>
      <c r="AE126" s="392"/>
      <c r="AF126" s="392"/>
      <c r="AG126" s="392"/>
      <c r="AH126" s="392"/>
      <c r="AI126" s="392"/>
      <c r="AJ126" s="392"/>
      <c r="AK126" s="392"/>
      <c r="AL126" s="390"/>
      <c r="AM126" s="392"/>
    </row>
    <row r="127" spans="1:43" s="394" customFormat="1" ht="15" customHeight="1" x14ac:dyDescent="0.2">
      <c r="A127" s="386"/>
      <c r="B127" s="341"/>
      <c r="C127" s="341"/>
      <c r="D127" s="341"/>
      <c r="E127" s="387"/>
      <c r="F127" s="387"/>
      <c r="G127" s="388"/>
      <c r="H127" s="341"/>
      <c r="I127" s="341"/>
      <c r="J127" s="341"/>
      <c r="K127" s="341"/>
      <c r="L127" s="389"/>
      <c r="M127" s="390"/>
      <c r="N127" s="390"/>
      <c r="O127" s="390"/>
      <c r="P127" s="390"/>
      <c r="Q127" s="391"/>
      <c r="R127" s="389"/>
      <c r="S127" s="390"/>
      <c r="T127" s="390"/>
      <c r="U127" s="390"/>
      <c r="V127" s="390"/>
      <c r="W127" s="390"/>
      <c r="X127" s="390"/>
      <c r="Y127" s="392"/>
      <c r="Z127" s="392"/>
      <c r="AA127" s="393"/>
      <c r="AB127" s="392"/>
      <c r="AC127" s="392"/>
      <c r="AD127" s="392"/>
      <c r="AE127" s="392"/>
      <c r="AF127" s="392"/>
      <c r="AG127" s="392"/>
      <c r="AH127" s="392"/>
      <c r="AI127" s="392"/>
      <c r="AJ127" s="392"/>
      <c r="AK127" s="392"/>
      <c r="AL127" s="390"/>
      <c r="AM127" s="392"/>
    </row>
    <row r="128" spans="1:43" s="364" customFormat="1" ht="11.25" x14ac:dyDescent="0.15">
      <c r="A128" s="444"/>
      <c r="B128" s="342"/>
      <c r="C128" s="342"/>
      <c r="D128" s="342"/>
      <c r="E128" s="342"/>
      <c r="F128" s="342"/>
      <c r="G128" s="342"/>
      <c r="H128" s="343">
        <f>MAX(H4:H57)</f>
        <v>17</v>
      </c>
      <c r="I128" s="344"/>
      <c r="J128" s="344"/>
      <c r="K128" s="344"/>
      <c r="L128" s="345"/>
      <c r="M128" s="197"/>
      <c r="N128" s="197"/>
      <c r="O128" s="197"/>
      <c r="P128" s="197"/>
      <c r="Q128" s="346"/>
      <c r="R128" s="344"/>
      <c r="S128" s="197"/>
      <c r="T128" s="197"/>
      <c r="U128" s="197"/>
      <c r="V128" s="197"/>
      <c r="W128" s="197"/>
      <c r="X128" s="197"/>
      <c r="Y128" s="197"/>
      <c r="Z128" s="197"/>
      <c r="AA128" s="197"/>
      <c r="AB128" s="197"/>
      <c r="AC128" s="197"/>
      <c r="AD128" s="197"/>
      <c r="AE128" s="197"/>
      <c r="AF128" s="197"/>
      <c r="AG128" s="197"/>
      <c r="AH128" s="197"/>
      <c r="AI128" s="197"/>
      <c r="AJ128" s="197"/>
      <c r="AK128" s="197"/>
      <c r="AL128" s="197"/>
      <c r="AM128" s="347"/>
      <c r="AN128" s="347"/>
      <c r="AO128" s="347"/>
      <c r="AP128" s="347"/>
      <c r="AQ128" s="348"/>
    </row>
    <row r="129" spans="1:43" s="364" customFormat="1" ht="11.25" x14ac:dyDescent="0.15">
      <c r="A129" s="349"/>
      <c r="B129" s="349"/>
      <c r="C129" s="349"/>
      <c r="D129" s="349"/>
      <c r="E129" s="942" t="s">
        <v>11</v>
      </c>
      <c r="F129" s="942"/>
      <c r="G129" s="350"/>
      <c r="H129" s="351">
        <f>SUBTOTAL(3,I8:I128)</f>
        <v>83</v>
      </c>
      <c r="I129" s="352"/>
      <c r="J129" s="353"/>
      <c r="K129" s="353"/>
      <c r="L129" s="353"/>
      <c r="M129" s="370">
        <f>SUBTOTAL(9,M8:M128)</f>
        <v>9484498855</v>
      </c>
      <c r="N129" s="370"/>
      <c r="O129" s="370"/>
      <c r="P129" s="370"/>
      <c r="Q129" s="355"/>
      <c r="R129" s="353"/>
      <c r="S129" s="370">
        <f t="shared" ref="S129:AM129" si="0">SUBTOTAL(9,S8:S128)</f>
        <v>5919437639</v>
      </c>
      <c r="T129" s="370"/>
      <c r="U129" s="370"/>
      <c r="V129" s="370"/>
      <c r="W129" s="370"/>
      <c r="X129" s="370"/>
      <c r="Y129" s="370">
        <f t="shared" si="0"/>
        <v>429991187</v>
      </c>
      <c r="Z129" s="370">
        <f t="shared" si="0"/>
        <v>5060000</v>
      </c>
      <c r="AA129" s="370">
        <f t="shared" si="0"/>
        <v>40104216</v>
      </c>
      <c r="AB129" s="370">
        <f t="shared" si="0"/>
        <v>12075940</v>
      </c>
      <c r="AC129" s="370">
        <f t="shared" si="0"/>
        <v>11449928</v>
      </c>
      <c r="AD129" s="370">
        <f t="shared" si="0"/>
        <v>25449928</v>
      </c>
      <c r="AE129" s="370">
        <f t="shared" si="0"/>
        <v>4200000</v>
      </c>
      <c r="AF129" s="370">
        <f t="shared" si="0"/>
        <v>0</v>
      </c>
      <c r="AG129" s="370">
        <f t="shared" si="0"/>
        <v>0</v>
      </c>
      <c r="AH129" s="370">
        <f t="shared" si="0"/>
        <v>0</v>
      </c>
      <c r="AI129" s="370">
        <f t="shared" si="0"/>
        <v>0</v>
      </c>
      <c r="AJ129" s="370">
        <f t="shared" si="0"/>
        <v>0</v>
      </c>
      <c r="AK129" s="370">
        <f t="shared" si="0"/>
        <v>0</v>
      </c>
      <c r="AL129" s="370">
        <f t="shared" si="0"/>
        <v>528331199</v>
      </c>
      <c r="AM129" s="370">
        <f t="shared" si="0"/>
        <v>5391106440</v>
      </c>
      <c r="AN129" s="370"/>
      <c r="AO129" s="370"/>
      <c r="AP129" s="370"/>
      <c r="AQ129" s="370"/>
    </row>
    <row r="130" spans="1:43" s="364" customFormat="1" thickBot="1" x14ac:dyDescent="0.2">
      <c r="A130" s="356"/>
      <c r="B130" s="356"/>
      <c r="C130" s="356"/>
      <c r="D130" s="356"/>
      <c r="E130" s="356"/>
      <c r="F130" s="356"/>
      <c r="G130" s="356"/>
      <c r="H130" s="357"/>
      <c r="I130" s="358"/>
      <c r="J130" s="358"/>
      <c r="K130" s="358"/>
      <c r="L130" s="358"/>
      <c r="M130" s="359"/>
      <c r="N130" s="359"/>
      <c r="O130" s="359"/>
      <c r="P130" s="359"/>
      <c r="Q130" s="360"/>
      <c r="R130" s="358"/>
      <c r="S130" s="361"/>
      <c r="T130" s="361"/>
      <c r="U130" s="361"/>
      <c r="V130" s="361"/>
      <c r="W130" s="361"/>
      <c r="X130" s="361"/>
      <c r="Y130" s="361"/>
      <c r="Z130" s="361"/>
      <c r="AA130" s="361"/>
      <c r="AB130" s="361"/>
      <c r="AC130" s="361"/>
      <c r="AD130" s="361"/>
      <c r="AE130" s="361"/>
      <c r="AF130" s="361"/>
      <c r="AG130" s="361"/>
      <c r="AH130" s="361"/>
      <c r="AI130" s="361"/>
      <c r="AJ130" s="361"/>
      <c r="AK130" s="361"/>
      <c r="AL130" s="361"/>
      <c r="AM130" s="362"/>
      <c r="AN130" s="362"/>
      <c r="AO130" s="362"/>
      <c r="AP130" s="362"/>
      <c r="AQ130" s="363"/>
    </row>
  </sheetData>
  <sheetProtection formatCells="0" formatColumns="0" formatRows="0" insertColumns="0" insertRows="0" insertHyperlinks="0" deleteColumns="0" deleteRows="0" sort="0" autoFilter="0" pivotTables="0"/>
  <customSheetViews>
    <customSheetView guid="{070545E0-68FE-4F8E-AA2C-EE377557D161}" scale="85" showPageBreaks="1" showGridLines="0" printArea="1" showAutoFilter="1" view="pageBreakPreview">
      <selection activeCell="I86" sqref="I86"/>
      <pageMargins left="0" right="0" top="0.15748031496062992" bottom="0.35433070866141736" header="0.15748031496062992" footer="0.15748031496062992"/>
      <pageSetup paperSize="9" scale="54" fitToHeight="25" orientation="landscape" r:id="rId1"/>
      <headerFooter alignWithMargins="0">
        <oddFooter>&amp;RLembar &amp;P dari &amp;N</oddFooter>
      </headerFooter>
      <autoFilter ref="A7:AE78"/>
    </customSheetView>
    <customSheetView guid="{E808FA69-BC82-4022-A6CA-568A9360E355}" scale="70" showPageBreaks="1" showGridLines="0" printArea="1" showAutoFilter="1" hiddenColumns="1" view="pageBreakPreview" topLeftCell="E28">
      <selection activeCell="N73" sqref="N73"/>
      <pageMargins left="0" right="0" top="0.15748031496062992" bottom="0.35433070866141736" header="0.15748031496062992" footer="0.15748031496062992"/>
      <pageSetup paperSize="9" fitToHeight="25" orientation="portrait" r:id="rId2"/>
      <headerFooter alignWithMargins="0">
        <oddFooter>&amp;RLembar &amp;P dari &amp;N</oddFooter>
      </headerFooter>
      <autoFilter ref="A7:AE78"/>
    </customSheetView>
    <customSheetView guid="{47E97DAE-5021-4286-89E1-7136B814B30D}" scale="70" showPageBreaks="1" showGridLines="0" printArea="1" showAutoFilter="1" hiddenColumns="1" view="pageBreakPreview" topLeftCell="E40">
      <selection activeCell="I60" sqref="I60"/>
      <pageMargins left="0" right="0" top="0.15748031496062992" bottom="0.35433070866141736" header="0.15748031496062992" footer="0.15748031496062992"/>
      <pageSetup paperSize="9" fitToHeight="25" orientation="portrait" r:id="rId3"/>
      <headerFooter alignWithMargins="0">
        <oddFooter>&amp;RLembar &amp;P dari &amp;N</oddFooter>
      </headerFooter>
      <autoFilter ref="A7:AE78"/>
    </customSheetView>
    <customSheetView guid="{A8F47327-6AA2-4E70-AA1C-A9D7B2F12328}" scale="70" showPageBreaks="1" showGridLines="0" printArea="1" showAutoFilter="1" hiddenColumns="1" view="pageBreakPreview" topLeftCell="E24">
      <selection activeCell="K32" sqref="K32"/>
      <pageMargins left="0" right="0" top="0.15748031496062992" bottom="0.35433070866141736" header="0.15748031496062992" footer="0.15748031496062992"/>
      <pageSetup paperSize="9" fitToHeight="25" orientation="portrait" r:id="rId4"/>
      <headerFooter alignWithMargins="0">
        <oddFooter>&amp;RLembar &amp;P dari &amp;N</oddFooter>
      </headerFooter>
      <autoFilter ref="A7:AE66"/>
    </customSheetView>
    <customSheetView guid="{911155BC-3EE4-415A-A701-B8821EE06DFE}" scale="68" showPageBreaks="1" showGridLines="0" printArea="1" showAutoFilter="1" hiddenColumns="1" view="pageBreakPreview" topLeftCell="Z1">
      <pane ySplit="8" topLeftCell="A9" activePane="bottomLeft" state="frozen"/>
      <selection pane="bottomLeft" activeCell="AK21" sqref="AK21"/>
      <pageMargins left="0" right="0" top="0.15748031496062992" bottom="0.35433070866141736" header="0.15748031496062992" footer="0.15748031496062992"/>
      <pageSetup paperSize="9" fitToHeight="25" orientation="portrait" r:id="rId5"/>
      <headerFooter alignWithMargins="0">
        <oddFooter>&amp;RLembar &amp;P dari &amp;N</oddFooter>
      </headerFooter>
      <autoFilter ref="A7:AE246"/>
    </customSheetView>
    <customSheetView guid="{AB40ECC8-696D-4111-AAEE-81F763F888B1}" scale="68" showPageBreaks="1" showGridLines="0" printArea="1" showAutoFilter="1" hiddenColumns="1" view="pageBreakPreview" topLeftCell="A207">
      <selection activeCell="I90" sqref="I90"/>
      <pageMargins left="0" right="0" top="0.15748031496062992" bottom="0.35433070866141736" header="0.15748031496062992" footer="0.15748031496062992"/>
      <pageSetup paperSize="9" fitToHeight="25" orientation="portrait" r:id="rId6"/>
      <headerFooter alignWithMargins="0">
        <oddFooter>&amp;RLembar &amp;P dari &amp;N</oddFooter>
      </headerFooter>
      <autoFilter ref="A7:AE246"/>
    </customSheetView>
    <customSheetView guid="{1E53D2F3-E010-4603-9030-5C0D4B5DED57}" scale="85" showPageBreaks="1" showGridLines="0" printArea="1" showAutoFilter="1" hiddenColumns="1" view="pageBreakPreview" topLeftCell="E169">
      <selection activeCell="I226" sqref="I226"/>
      <pageMargins left="0" right="0" top="0.15748031496062992" bottom="0.35433070866141736" header="0.15748031496062992" footer="0.15748031496062992"/>
      <pageSetup paperSize="9" fitToHeight="25" orientation="portrait" verticalDpi="0" r:id="rId7"/>
      <headerFooter alignWithMargins="0">
        <oddFooter>&amp;RLembar &amp;P dari &amp;N</oddFooter>
      </headerFooter>
      <autoFilter ref="A7:AE238"/>
    </customSheetView>
    <customSheetView guid="{8A3B0B15-BFCE-4F65-A132-1E3ACADBC11B}" scale="85" showPageBreaks="1" showGridLines="0" printArea="1" showAutoFilter="1" hiddenColumns="1" view="pageBreakPreview" topLeftCell="A199">
      <selection activeCell="I227" sqref="I227"/>
      <pageMargins left="0" right="0" top="0.15748031496062992" bottom="0.35433070866141736" header="0.15748031496062992" footer="0.15748031496062992"/>
      <pageSetup paperSize="9" scale="54" fitToHeight="25" orientation="landscape" r:id="rId8"/>
      <headerFooter alignWithMargins="0">
        <oddFooter>&amp;RLembar &amp;P dari &amp;N</oddFooter>
      </headerFooter>
      <autoFilter ref="A7:AE238"/>
    </customSheetView>
    <customSheetView guid="{B0CF8D91-8195-459F-8ED0-BA89C57CB441}" scale="85" showPageBreaks="1" showGridLines="0" printArea="1" showAutoFilter="1" hiddenColumns="1" view="pageBreakPreview" topLeftCell="E169">
      <selection activeCell="I226" sqref="I226"/>
      <pageMargins left="0" right="0" top="0.15748031496062992" bottom="0.35433070866141736" header="0.15748031496062992" footer="0.15748031496062992"/>
      <pageSetup paperSize="9" scale="54" fitToHeight="25" orientation="landscape" r:id="rId9"/>
      <headerFooter alignWithMargins="0">
        <oddFooter>&amp;RLembar &amp;P dari &amp;N</oddFooter>
      </headerFooter>
      <autoFilter ref="A7:AE232"/>
    </customSheetView>
    <customSheetView guid="{4B113881-C8AB-482E-8283-CA3E4AA575B2}" scale="85" showPageBreaks="1" showGridLines="0" printArea="1" showAutoFilter="1" hiddenColumns="1" view="pageBreakPreview" topLeftCell="A170">
      <selection activeCell="E236" sqref="E236"/>
      <pageMargins left="0" right="0" top="0.15748031496062992" bottom="0.35433070866141736" header="0.15748031496062992" footer="0.15748031496062992"/>
      <pageSetup paperSize="9" scale="54" fitToHeight="25" orientation="landscape" r:id="rId10"/>
      <headerFooter alignWithMargins="0">
        <oddFooter>&amp;RLembar &amp;P dari &amp;N</oddFooter>
      </headerFooter>
      <autoFilter ref="A7:AD230"/>
    </customSheetView>
    <customSheetView guid="{0C033AAF-A940-496B-BA01-0A3768D2001D}" scale="85" showPageBreaks="1" showGridLines="0" printArea="1" showAutoFilter="1" hiddenColumns="1" view="pageBreakPreview" topLeftCell="E169">
      <selection activeCell="I226" sqref="I226"/>
      <pageMargins left="0" right="0" top="0.15748031496062992" bottom="0.35433070866141736" header="0.15748031496062992" footer="0.15748031496062992"/>
      <pageSetup paperSize="9" fitToHeight="25" orientation="portrait" verticalDpi="0" r:id="rId11"/>
      <headerFooter alignWithMargins="0">
        <oddFooter>&amp;RLembar &amp;P dari &amp;N</oddFooter>
      </headerFooter>
      <autoFilter ref="A7:AE238"/>
    </customSheetView>
    <customSheetView guid="{7C2DD313-3DBF-45AF-A87D-DCD948FA0D26}" scale="85" showPageBreaks="1" showGridLines="0" printArea="1" showAutoFilter="1" hiddenColumns="1" view="pageBreakPreview" topLeftCell="E169">
      <selection activeCell="I226" sqref="I226"/>
      <pageMargins left="0" right="0" top="0.15748031496062992" bottom="0.35433070866141736" header="0.15748031496062992" footer="0.15748031496062992"/>
      <pageSetup paperSize="9" fitToHeight="25" orientation="portrait" verticalDpi="0" r:id="rId12"/>
      <headerFooter alignWithMargins="0">
        <oddFooter>&amp;RLembar &amp;P dari &amp;N</oddFooter>
      </headerFooter>
      <autoFilter ref="A7:AE238"/>
    </customSheetView>
    <customSheetView guid="{F3AFEEB6-5903-4B76-AFDE-2073E1B8B7FD}" scale="85" showPageBreaks="1" showGridLines="0" printArea="1" showAutoFilter="1" hiddenColumns="1" view="pageBreakPreview" topLeftCell="E169">
      <selection activeCell="I226" sqref="I226"/>
      <pageMargins left="0" right="0" top="0.15748031496062992" bottom="0.35433070866141736" header="0.15748031496062992" footer="0.15748031496062992"/>
      <pageSetup paperSize="9" fitToHeight="25" orientation="portrait" verticalDpi="0" r:id="rId13"/>
      <headerFooter alignWithMargins="0">
        <oddFooter>&amp;RLembar &amp;P dari &amp;N</oddFooter>
      </headerFooter>
      <autoFilter ref="A7:AE238"/>
    </customSheetView>
    <customSheetView guid="{13B5D843-290B-4240-AF7E-5DCBD061D4E5}" scale="85" showPageBreaks="1" showGridLines="0" printArea="1" showAutoFilter="1" hiddenColumns="1" view="pageBreakPreview" topLeftCell="E169">
      <selection activeCell="I226" sqref="I226"/>
      <pageMargins left="0" right="0" top="0.15748031496062992" bottom="0.35433070866141736" header="0.15748031496062992" footer="0.15748031496062992"/>
      <pageSetup paperSize="9" fitToHeight="25" orientation="portrait" r:id="rId14"/>
      <headerFooter alignWithMargins="0">
        <oddFooter>&amp;RLembar &amp;P dari &amp;N</oddFooter>
      </headerFooter>
      <autoFilter ref="A7:AE246"/>
    </customSheetView>
    <customSheetView guid="{5D747C7F-3ED7-4479-8E66-FF74BD77DD15}" scale="68" showPageBreaks="1" showGridLines="0" printArea="1" showAutoFilter="1" hiddenColumns="1" view="pageBreakPreview">
      <pane ySplit="8" topLeftCell="A9" activePane="bottomLeft" state="frozen"/>
      <selection pane="bottomLeft" activeCell="B13" sqref="B13"/>
      <pageMargins left="0" right="0" top="0.15748031496062992" bottom="0.35433070866141736" header="0.15748031496062992" footer="0.15748031496062992"/>
      <pageSetup paperSize="9" fitToHeight="25" orientation="portrait" r:id="rId15"/>
      <headerFooter alignWithMargins="0">
        <oddFooter>&amp;RLembar &amp;P dari &amp;N</oddFooter>
      </headerFooter>
      <autoFilter ref="A7:AE248">
        <sortState ref="A167:AE248">
          <sortCondition ref="E7:E248"/>
        </sortState>
      </autoFilter>
    </customSheetView>
    <customSheetView guid="{E2EFB8A6-AAEA-44D6-B60C-9DF859682E27}" scale="68" showPageBreaks="1" showGridLines="0" printArea="1" showAutoFilter="1" hiddenColumns="1" view="pageBreakPreview">
      <pane ySplit="8" topLeftCell="A9" activePane="bottomLeft" state="frozen"/>
      <selection pane="bottomLeft" activeCell="B13" sqref="B13"/>
      <pageMargins left="0" right="0" top="0.15748031496062992" bottom="0.35433070866141736" header="0.15748031496062992" footer="0.15748031496062992"/>
      <pageSetup paperSize="9" fitToHeight="25" orientation="portrait" r:id="rId16"/>
      <headerFooter alignWithMargins="0">
        <oddFooter>&amp;RLembar &amp;P dari &amp;N</oddFooter>
      </headerFooter>
      <autoFilter ref="A7:AE249">
        <sortState ref="A167:AE248">
          <sortCondition ref="E7:E248"/>
        </sortState>
      </autoFilter>
    </customSheetView>
    <customSheetView guid="{08968BDA-A3C7-4464-8E99-998DECF09805}" scale="85" showPageBreaks="1" showGridLines="0" printArea="1" showAutoFilter="1" hiddenColumns="1" view="pageBreakPreview" topLeftCell="E10">
      <selection activeCell="I29" sqref="I29"/>
      <colBreaks count="1" manualBreakCount="1">
        <brk id="31" max="247" man="1"/>
      </colBreaks>
      <pageMargins left="0" right="0" top="0.15748031496062992" bottom="0.35433070866141736" header="0.15748031496062992" footer="0.15748031496062992"/>
      <pageSetup paperSize="9" fitToHeight="25" orientation="portrait" r:id="rId17"/>
      <headerFooter alignWithMargins="0">
        <oddFooter>&amp;RLembar &amp;P dari &amp;N</oddFooter>
      </headerFooter>
      <autoFilter ref="A7:AE66"/>
    </customSheetView>
    <customSheetView guid="{C5F140F2-C853-449D-895C-AFA88E904AF7}" scale="70" showPageBreaks="1" showGridLines="0" printArea="1" filter="1" showAutoFilter="1" hiddenColumns="1" view="pageBreakPreview" topLeftCell="G1">
      <selection activeCell="P58" sqref="P58"/>
      <pageMargins left="0" right="0" top="0.15748031496062992" bottom="0.35433070866141736" header="0.15748031496062992" footer="0.15748031496062992"/>
      <pageSetup paperSize="9" fitToHeight="25" orientation="portrait" r:id="rId18"/>
      <headerFooter alignWithMargins="0">
        <oddFooter>&amp;RLembar &amp;P dari &amp;N</oddFooter>
      </headerFooter>
      <autoFilter ref="A7:AE78">
        <filterColumn colId="9">
          <filters>
            <filter val="MIKRO"/>
            <filter val="UMU"/>
            <filter val="UMUM"/>
          </filters>
        </filterColumn>
      </autoFilter>
    </customSheetView>
    <customSheetView guid="{287F4617-2376-48DF-BE62-F40612F074F0}" scale="85" showPageBreaks="1" showGridLines="0" printArea="1" showAutoFilter="1" hiddenColumns="1" view="pageBreakPreview" topLeftCell="A170">
      <selection activeCell="E236" sqref="E236"/>
      <pageMargins left="0" right="0" top="0.15748031496062992" bottom="0.35433070866141736" header="0.15748031496062992" footer="0.15748031496062992"/>
      <pageSetup paperSize="9" scale="54" fitToHeight="25" orientation="landscape" r:id="rId19"/>
      <headerFooter alignWithMargins="0">
        <oddFooter>&amp;RLembar &amp;P dari &amp;N</oddFooter>
      </headerFooter>
      <autoFilter ref="A7:AE78"/>
    </customSheetView>
    <customSheetView guid="{8C01938E-34FD-4D28-A9BC-D130D6FBE44E}" scale="70" showPageBreaks="1" showGridLines="0" printArea="1" showAutoFilter="1" hiddenColumns="1" view="pageBreakPreview" topLeftCell="U31">
      <selection activeCell="AC61" sqref="AC61"/>
      <pageMargins left="0" right="0" top="0.15748031496062992" bottom="0.35433070866141736" header="0.15748031496062992" footer="0.15748031496062992"/>
      <pageSetup paperSize="9" fitToHeight="25" orientation="portrait" r:id="rId20"/>
      <headerFooter alignWithMargins="0">
        <oddFooter>&amp;RLembar &amp;P dari &amp;N</oddFooter>
      </headerFooter>
      <autoFilter ref="A7:AE78"/>
    </customSheetView>
    <customSheetView guid="{A5C53644-2A75-43E5-B056-CF00568E6007}" scale="85" showPageBreaks="1" showGridLines="0" printArea="1" showAutoFilter="1" hiddenColumns="1" view="pageBreakPreview" topLeftCell="A170">
      <selection activeCell="E236" sqref="E236"/>
      <pageMargins left="0" right="0" top="0.15748031496062992" bottom="0.35433070866141736" header="0.15748031496062992" footer="0.15748031496062992"/>
      <pageSetup paperSize="9" scale="54" fitToHeight="25" orientation="landscape" r:id="rId21"/>
      <headerFooter alignWithMargins="0">
        <oddFooter>&amp;RLembar &amp;P dari &amp;N</oddFooter>
      </headerFooter>
      <autoFilter ref="A7:AE78"/>
    </customSheetView>
  </customSheetViews>
  <mergeCells count="13">
    <mergeCell ref="AN5:AQ5"/>
    <mergeCell ref="E129:F129"/>
    <mergeCell ref="A1:AM1"/>
    <mergeCell ref="A2:AM2"/>
    <mergeCell ref="A3:AM3"/>
    <mergeCell ref="E5:F5"/>
    <mergeCell ref="I5:I6"/>
    <mergeCell ref="K5:L5"/>
    <mergeCell ref="Q5:S5"/>
    <mergeCell ref="Y5:AM5"/>
    <mergeCell ref="N5:P5"/>
    <mergeCell ref="T5:U5"/>
    <mergeCell ref="V5:X5"/>
  </mergeCells>
  <conditionalFormatting sqref="A8:AQ72 A126:AQ126 A73:X75 Z73:AK75 AN73:AQ75">
    <cfRule type="expression" dxfId="72" priority="8">
      <formula>MOD(ROW(),2)&lt;&gt;0</formula>
    </cfRule>
  </conditionalFormatting>
  <conditionalFormatting sqref="A78:AK84 A76:X77 Z76:AK77 AN76:AQ77 A125:AQ125">
    <cfRule type="expression" dxfId="71" priority="7">
      <formula>MOD(ROW(),2)&lt;&gt;0</formula>
    </cfRule>
  </conditionalFormatting>
  <conditionalFormatting sqref="Y73:Y77">
    <cfRule type="expression" dxfId="70" priority="6">
      <formula>MOD(ROW(),2)&lt;&gt;0</formula>
    </cfRule>
  </conditionalFormatting>
  <conditionalFormatting sqref="AL73:AM77">
    <cfRule type="expression" dxfId="69" priority="5">
      <formula>MOD(ROW(),2)&lt;&gt;0</formula>
    </cfRule>
  </conditionalFormatting>
  <conditionalFormatting sqref="A91:AQ124 A85:AK90 AN89:AQ90">
    <cfRule type="expression" dxfId="68" priority="4">
      <formula>MOD(ROW(),2)&lt;&gt;0</formula>
    </cfRule>
  </conditionalFormatting>
  <conditionalFormatting sqref="AN78:AQ88">
    <cfRule type="expression" dxfId="67" priority="3">
      <formula>MOD(ROW(),2)&lt;&gt;0</formula>
    </cfRule>
  </conditionalFormatting>
  <conditionalFormatting sqref="AL78:AM88">
    <cfRule type="expression" dxfId="66" priority="2">
      <formula>MOD(ROW(),2)&lt;&gt;0</formula>
    </cfRule>
  </conditionalFormatting>
  <conditionalFormatting sqref="AL89:AM90">
    <cfRule type="expression" dxfId="65" priority="1">
      <formula>MOD(ROW(),2)&lt;&gt;0</formula>
    </cfRule>
  </conditionalFormatting>
  <pageMargins left="0" right="0" top="0.15748031496062992" bottom="0.35433070866141736" header="0.15748031496062992" footer="0.15748031496062992"/>
  <pageSetup paperSize="9" fitToHeight="25" orientation="portrait" r:id="rId22"/>
  <headerFooter alignWithMargins="0">
    <oddFooter>&amp;RLembar &amp;P dari &amp;N</oddFooter>
  </headerFooter>
  <drawing r:id="rId23"/>
  <legacyDrawing r:id="rId2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6" tint="-0.249977111117893"/>
    <pageSetUpPr fitToPage="1"/>
  </sheetPr>
  <dimension ref="A1:AJ27"/>
  <sheetViews>
    <sheetView showGridLines="0" view="pageBreakPreview" zoomScale="70" zoomScaleNormal="80" zoomScaleSheetLayoutView="70" workbookViewId="0">
      <selection activeCell="H21" sqref="H21"/>
    </sheetView>
  </sheetViews>
  <sheetFormatPr defaultColWidth="9.140625" defaultRowHeight="12.75" outlineLevelCol="1" x14ac:dyDescent="0.2"/>
  <cols>
    <col min="1" max="1" width="5" style="770" customWidth="1" outlineLevel="1"/>
    <col min="2" max="2" width="5.140625" style="770" customWidth="1" outlineLevel="1"/>
    <col min="3" max="4" width="6.85546875" style="770" customWidth="1" outlineLevel="1"/>
    <col min="5" max="5" width="6.7109375" style="770" customWidth="1" outlineLevel="1"/>
    <col min="6" max="6" width="16.7109375" style="770" bestFit="1" customWidth="1"/>
    <col min="7" max="7" width="21" style="770" bestFit="1" customWidth="1"/>
    <col min="8" max="8" width="15.85546875" style="770" customWidth="1"/>
    <col min="9" max="9" width="6" style="770" customWidth="1"/>
    <col min="10" max="10" width="27" style="770" customWidth="1"/>
    <col min="11" max="11" width="8.5703125" style="770" customWidth="1" outlineLevel="1"/>
    <col min="12" max="12" width="30" style="770" customWidth="1" outlineLevel="1"/>
    <col min="13" max="13" width="12.42578125" style="834" customWidth="1" outlineLevel="1"/>
    <col min="14" max="14" width="22.85546875" style="770" bestFit="1" customWidth="1" outlineLevel="1"/>
    <col min="15" max="15" width="21.85546875" style="770" customWidth="1" outlineLevel="1"/>
    <col min="16" max="16" width="10.85546875" style="770" customWidth="1" outlineLevel="1"/>
    <col min="17" max="17" width="35.85546875" style="836" bestFit="1" customWidth="1"/>
    <col min="18" max="18" width="17.42578125" style="836" customWidth="1" outlineLevel="1"/>
    <col min="19" max="30" width="15.85546875" style="836" customWidth="1" outlineLevel="1"/>
    <col min="31" max="31" width="20.28515625" style="836" customWidth="1"/>
    <col min="32" max="32" width="22.85546875" style="836" bestFit="1" customWidth="1"/>
    <col min="33" max="33" width="15.7109375" style="770" bestFit="1" customWidth="1"/>
    <col min="34" max="34" width="9.5703125" style="770" bestFit="1" customWidth="1"/>
    <col min="35" max="35" width="13.42578125" style="770" bestFit="1" customWidth="1"/>
    <col min="36" max="36" width="13" style="770" bestFit="1" customWidth="1"/>
    <col min="37" max="16384" width="9.140625" style="770"/>
  </cols>
  <sheetData>
    <row r="1" spans="1:36" ht="15" x14ac:dyDescent="0.2">
      <c r="A1" s="962" t="s">
        <v>8637</v>
      </c>
      <c r="B1" s="962"/>
      <c r="C1" s="962"/>
      <c r="D1" s="962"/>
      <c r="E1" s="962"/>
      <c r="F1" s="962"/>
      <c r="G1" s="962"/>
      <c r="H1" s="962"/>
      <c r="I1" s="962"/>
      <c r="J1" s="962"/>
      <c r="K1" s="962"/>
      <c r="L1" s="962"/>
      <c r="M1" s="962"/>
      <c r="N1" s="962"/>
      <c r="O1" s="962"/>
      <c r="P1" s="962"/>
      <c r="Q1" s="962"/>
      <c r="R1" s="962"/>
      <c r="S1" s="962"/>
      <c r="T1" s="962"/>
      <c r="U1" s="962"/>
      <c r="V1" s="962"/>
      <c r="W1" s="962"/>
      <c r="X1" s="962"/>
      <c r="Y1" s="962"/>
      <c r="Z1" s="962"/>
      <c r="AA1" s="962"/>
      <c r="AB1" s="962"/>
      <c r="AC1" s="962"/>
      <c r="AD1" s="962"/>
      <c r="AE1" s="962"/>
      <c r="AF1" s="962"/>
    </row>
    <row r="2" spans="1:36" ht="15" x14ac:dyDescent="0.2">
      <c r="A2" s="962" t="s">
        <v>8638</v>
      </c>
      <c r="B2" s="962"/>
      <c r="C2" s="962"/>
      <c r="D2" s="962"/>
      <c r="E2" s="962"/>
      <c r="F2" s="962"/>
      <c r="G2" s="962"/>
      <c r="H2" s="962"/>
      <c r="I2" s="962"/>
      <c r="J2" s="962"/>
      <c r="K2" s="962"/>
      <c r="L2" s="962"/>
      <c r="M2" s="962"/>
      <c r="N2" s="962"/>
      <c r="O2" s="962"/>
      <c r="P2" s="962"/>
      <c r="Q2" s="962"/>
      <c r="R2" s="962"/>
      <c r="S2" s="962"/>
      <c r="T2" s="962"/>
      <c r="U2" s="962"/>
      <c r="V2" s="962"/>
      <c r="W2" s="962"/>
      <c r="X2" s="962"/>
      <c r="Y2" s="962"/>
      <c r="Z2" s="962"/>
      <c r="AA2" s="962"/>
      <c r="AB2" s="962"/>
      <c r="AC2" s="962"/>
      <c r="AD2" s="962"/>
      <c r="AE2" s="962"/>
      <c r="AF2" s="962"/>
    </row>
    <row r="3" spans="1:36" ht="15" x14ac:dyDescent="0.2">
      <c r="A3" s="962" t="str">
        <f ca="1">BJB!A3</f>
        <v>POSISI S/D 25 Juli 2017</v>
      </c>
      <c r="B3" s="962"/>
      <c r="C3" s="962"/>
      <c r="D3" s="962"/>
      <c r="E3" s="962"/>
      <c r="F3" s="962"/>
      <c r="G3" s="962"/>
      <c r="H3" s="962"/>
      <c r="I3" s="962"/>
      <c r="J3" s="962"/>
      <c r="K3" s="962"/>
      <c r="L3" s="962"/>
      <c r="M3" s="962"/>
      <c r="N3" s="962"/>
      <c r="O3" s="962"/>
      <c r="P3" s="962"/>
      <c r="Q3" s="962"/>
      <c r="R3" s="962"/>
      <c r="S3" s="962"/>
      <c r="T3" s="962"/>
      <c r="U3" s="962"/>
      <c r="V3" s="962"/>
      <c r="W3" s="962"/>
      <c r="X3" s="962"/>
      <c r="Y3" s="962"/>
      <c r="Z3" s="962"/>
      <c r="AA3" s="962"/>
      <c r="AB3" s="962"/>
      <c r="AC3" s="962"/>
      <c r="AD3" s="962"/>
      <c r="AE3" s="962"/>
      <c r="AF3" s="962"/>
    </row>
    <row r="4" spans="1:36" ht="15.75" thickBot="1" x14ac:dyDescent="0.25">
      <c r="A4" s="771" t="s">
        <v>8642</v>
      </c>
      <c r="B4" s="772"/>
      <c r="C4" s="773"/>
      <c r="D4" s="773"/>
      <c r="E4" s="773"/>
      <c r="F4" s="774"/>
      <c r="G4" s="774"/>
      <c r="H4" s="774"/>
      <c r="I4" s="773"/>
      <c r="J4" s="773"/>
      <c r="K4" s="773"/>
      <c r="L4" s="773"/>
      <c r="M4" s="773"/>
      <c r="N4" s="773"/>
      <c r="O4" s="773"/>
      <c r="P4" s="773"/>
      <c r="Q4" s="773"/>
      <c r="R4" s="773"/>
      <c r="S4" s="773"/>
      <c r="T4" s="773"/>
      <c r="U4" s="773"/>
      <c r="V4" s="773"/>
      <c r="W4" s="773"/>
      <c r="X4" s="773"/>
      <c r="Y4" s="773"/>
      <c r="Z4" s="773"/>
      <c r="AA4" s="773"/>
      <c r="AB4" s="773"/>
      <c r="AC4" s="773"/>
      <c r="AD4" s="773"/>
      <c r="AE4" s="773"/>
      <c r="AF4" s="773"/>
    </row>
    <row r="5" spans="1:36" ht="5.25" customHeight="1" x14ac:dyDescent="0.2">
      <c r="A5" s="775"/>
      <c r="B5" s="775"/>
      <c r="C5" s="775"/>
      <c r="D5" s="775"/>
      <c r="E5" s="775"/>
      <c r="F5" s="775"/>
      <c r="G5" s="776"/>
      <c r="H5" s="776"/>
      <c r="I5" s="775"/>
      <c r="J5" s="777"/>
      <c r="K5" s="777"/>
      <c r="L5" s="775"/>
      <c r="M5" s="778"/>
      <c r="N5" s="777"/>
      <c r="O5" s="963" t="s">
        <v>6</v>
      </c>
      <c r="P5" s="964"/>
      <c r="Q5" s="779"/>
      <c r="R5" s="779"/>
      <c r="S5" s="779"/>
      <c r="T5" s="779"/>
      <c r="U5" s="779"/>
      <c r="V5" s="779"/>
      <c r="W5" s="779"/>
      <c r="X5" s="779"/>
      <c r="Y5" s="779"/>
      <c r="Z5" s="779"/>
      <c r="AA5" s="779"/>
      <c r="AB5" s="779"/>
      <c r="AC5" s="779"/>
      <c r="AD5" s="779"/>
      <c r="AE5" s="779"/>
      <c r="AF5" s="780"/>
      <c r="AG5" s="958" t="s">
        <v>10685</v>
      </c>
      <c r="AH5" s="959"/>
      <c r="AI5" s="959"/>
      <c r="AJ5" s="959"/>
    </row>
    <row r="6" spans="1:36" ht="15.75" customHeight="1" thickBot="1" x14ac:dyDescent="0.25">
      <c r="A6" s="781" t="s">
        <v>1</v>
      </c>
      <c r="B6" s="781" t="s">
        <v>1</v>
      </c>
      <c r="C6" s="781" t="s">
        <v>5443</v>
      </c>
      <c r="D6" s="781" t="s">
        <v>5443</v>
      </c>
      <c r="E6" s="630" t="s">
        <v>12095</v>
      </c>
      <c r="F6" s="781" t="s">
        <v>10418</v>
      </c>
      <c r="G6" s="781" t="s">
        <v>8636</v>
      </c>
      <c r="H6" s="781" t="s">
        <v>8635</v>
      </c>
      <c r="I6" s="781"/>
      <c r="J6" s="967" t="s">
        <v>2</v>
      </c>
      <c r="K6" s="782" t="s">
        <v>3</v>
      </c>
      <c r="L6" s="968" t="s">
        <v>4</v>
      </c>
      <c r="M6" s="969"/>
      <c r="N6" s="783" t="s">
        <v>5</v>
      </c>
      <c r="O6" s="965"/>
      <c r="P6" s="966"/>
      <c r="Q6" s="970" t="s">
        <v>8634</v>
      </c>
      <c r="R6" s="970"/>
      <c r="S6" s="970"/>
      <c r="T6" s="970"/>
      <c r="U6" s="970"/>
      <c r="V6" s="970"/>
      <c r="W6" s="970"/>
      <c r="X6" s="970"/>
      <c r="Y6" s="970"/>
      <c r="Z6" s="970"/>
      <c r="AA6" s="970"/>
      <c r="AB6" s="970"/>
      <c r="AC6" s="970"/>
      <c r="AD6" s="970"/>
      <c r="AE6" s="970"/>
      <c r="AF6" s="971"/>
      <c r="AG6" s="960"/>
      <c r="AH6" s="961"/>
      <c r="AI6" s="961"/>
      <c r="AJ6" s="961"/>
    </row>
    <row r="7" spans="1:36" ht="13.5" thickBot="1" x14ac:dyDescent="0.25">
      <c r="A7" s="781" t="s">
        <v>8633</v>
      </c>
      <c r="B7" s="781" t="s">
        <v>8633</v>
      </c>
      <c r="C7" s="781" t="s">
        <v>6525</v>
      </c>
      <c r="D7" s="781" t="s">
        <v>6162</v>
      </c>
      <c r="E7" s="630" t="s">
        <v>11000</v>
      </c>
      <c r="F7" s="781" t="s">
        <v>8339</v>
      </c>
      <c r="G7" s="781" t="s">
        <v>8632</v>
      </c>
      <c r="H7" s="781" t="s">
        <v>6163</v>
      </c>
      <c r="I7" s="781"/>
      <c r="J7" s="967"/>
      <c r="K7" s="782" t="s">
        <v>7</v>
      </c>
      <c r="L7" s="784" t="s">
        <v>8</v>
      </c>
      <c r="M7" s="785" t="s">
        <v>9</v>
      </c>
      <c r="N7" s="783" t="s">
        <v>7</v>
      </c>
      <c r="O7" s="786" t="s">
        <v>10</v>
      </c>
      <c r="P7" s="787" t="s">
        <v>9</v>
      </c>
      <c r="Q7" s="788" t="s">
        <v>11</v>
      </c>
      <c r="R7" s="789" t="s">
        <v>13547</v>
      </c>
      <c r="S7" s="790">
        <v>42736</v>
      </c>
      <c r="T7" s="790">
        <v>42767</v>
      </c>
      <c r="U7" s="790">
        <v>42795</v>
      </c>
      <c r="V7" s="790">
        <v>42826</v>
      </c>
      <c r="W7" s="790">
        <v>42856</v>
      </c>
      <c r="X7" s="790">
        <v>42887</v>
      </c>
      <c r="Y7" s="790">
        <v>42917</v>
      </c>
      <c r="Z7" s="790">
        <v>42948</v>
      </c>
      <c r="AA7" s="790">
        <v>42979</v>
      </c>
      <c r="AB7" s="790">
        <v>43009</v>
      </c>
      <c r="AC7" s="790">
        <v>43040</v>
      </c>
      <c r="AD7" s="790">
        <v>43070</v>
      </c>
      <c r="AE7" s="788" t="s">
        <v>12</v>
      </c>
      <c r="AF7" s="791" t="s">
        <v>13</v>
      </c>
      <c r="AG7" s="792" t="s">
        <v>10686</v>
      </c>
      <c r="AH7" s="792" t="s">
        <v>10689</v>
      </c>
      <c r="AI7" s="792" t="s">
        <v>10687</v>
      </c>
      <c r="AJ7" s="792" t="s">
        <v>10688</v>
      </c>
    </row>
    <row r="8" spans="1:36" ht="5.25" customHeight="1" thickBot="1" x14ac:dyDescent="0.25">
      <c r="A8" s="793"/>
      <c r="B8" s="793"/>
      <c r="C8" s="793"/>
      <c r="D8" s="793"/>
      <c r="E8" s="793"/>
      <c r="F8" s="793"/>
      <c r="G8" s="794"/>
      <c r="H8" s="794"/>
      <c r="I8" s="793"/>
      <c r="J8" s="795"/>
      <c r="K8" s="795"/>
      <c r="L8" s="796"/>
      <c r="M8" s="797"/>
      <c r="N8" s="798"/>
      <c r="O8" s="798"/>
      <c r="P8" s="798"/>
      <c r="Q8" s="799"/>
      <c r="R8" s="799"/>
      <c r="S8" s="799"/>
      <c r="T8" s="799"/>
      <c r="U8" s="799"/>
      <c r="V8" s="799"/>
      <c r="W8" s="799"/>
      <c r="X8" s="799"/>
      <c r="Y8" s="799"/>
      <c r="Z8" s="799"/>
      <c r="AA8" s="799"/>
      <c r="AB8" s="799"/>
      <c r="AC8" s="799"/>
      <c r="AD8" s="799"/>
      <c r="AE8" s="799"/>
      <c r="AF8" s="798"/>
      <c r="AG8" s="800"/>
      <c r="AH8" s="800"/>
      <c r="AI8" s="800"/>
      <c r="AJ8" s="800"/>
    </row>
    <row r="9" spans="1:36" ht="13.5" thickTop="1" x14ac:dyDescent="0.2">
      <c r="A9" s="801" t="s">
        <v>8631</v>
      </c>
      <c r="B9" s="802" t="s">
        <v>8630</v>
      </c>
      <c r="C9" s="802" t="s">
        <v>6182</v>
      </c>
      <c r="D9" s="802" t="s">
        <v>6181</v>
      </c>
      <c r="E9" s="802" t="s">
        <v>6183</v>
      </c>
      <c r="F9" s="803" t="s">
        <v>6164</v>
      </c>
      <c r="G9" s="803" t="s">
        <v>6165</v>
      </c>
      <c r="H9" s="803" t="s">
        <v>7282</v>
      </c>
      <c r="I9" s="803" t="s">
        <v>6166</v>
      </c>
      <c r="J9" s="803" t="s">
        <v>6167</v>
      </c>
      <c r="K9" s="804" t="s">
        <v>6168</v>
      </c>
      <c r="L9" s="803" t="s">
        <v>6169</v>
      </c>
      <c r="M9" s="803" t="s">
        <v>6170</v>
      </c>
      <c r="N9" s="803" t="s">
        <v>6171</v>
      </c>
      <c r="O9" s="803" t="s">
        <v>7283</v>
      </c>
      <c r="P9" s="803" t="s">
        <v>6172</v>
      </c>
      <c r="Q9" s="805" t="s">
        <v>6173</v>
      </c>
      <c r="R9" s="805" t="s">
        <v>8629</v>
      </c>
      <c r="S9" s="805" t="s">
        <v>8628</v>
      </c>
      <c r="T9" s="805" t="s">
        <v>8627</v>
      </c>
      <c r="U9" s="805" t="s">
        <v>8626</v>
      </c>
      <c r="V9" s="805" t="s">
        <v>8625</v>
      </c>
      <c r="W9" s="805" t="s">
        <v>8624</v>
      </c>
      <c r="X9" s="805" t="s">
        <v>8623</v>
      </c>
      <c r="Y9" s="805" t="s">
        <v>8622</v>
      </c>
      <c r="Z9" s="805" t="s">
        <v>8621</v>
      </c>
      <c r="AA9" s="805" t="s">
        <v>8620</v>
      </c>
      <c r="AB9" s="805" t="s">
        <v>8619</v>
      </c>
      <c r="AC9" s="805"/>
      <c r="AD9" s="805" t="s">
        <v>8618</v>
      </c>
      <c r="AE9" s="805" t="s">
        <v>6174</v>
      </c>
      <c r="AF9" s="806" t="s">
        <v>1</v>
      </c>
      <c r="AG9" s="638" t="s">
        <v>8633</v>
      </c>
      <c r="AH9" s="638" t="s">
        <v>10690</v>
      </c>
      <c r="AI9" s="638" t="s">
        <v>10691</v>
      </c>
      <c r="AJ9" s="638" t="s">
        <v>10692</v>
      </c>
    </row>
    <row r="10" spans="1:36" s="840" customFormat="1" ht="15" customHeight="1" x14ac:dyDescent="0.2">
      <c r="A10" s="837"/>
      <c r="B10" s="807">
        <v>1</v>
      </c>
      <c r="C10" s="837">
        <f>VLOOKUP(BSM!$F$9:$F$10,Ctrl!$B$936:$C$1015,2,0)</f>
        <v>1</v>
      </c>
      <c r="D10" s="807">
        <f>VLOOKUP(BSM!$G$9:$G$10,Ctrl!$D$936:$E$1015,2,0)</f>
        <v>3</v>
      </c>
      <c r="E10" s="807">
        <v>1</v>
      </c>
      <c r="F10" s="838" t="s">
        <v>8286</v>
      </c>
      <c r="G10" s="838" t="s">
        <v>11483</v>
      </c>
      <c r="H10" s="807"/>
      <c r="I10" s="839">
        <f>IF(G9=BSM!$G10,I9+1,1)</f>
        <v>1</v>
      </c>
      <c r="J10" s="839" t="s">
        <v>8639</v>
      </c>
      <c r="K10" s="807" t="s">
        <v>6476</v>
      </c>
      <c r="L10" s="808" t="s">
        <v>8640</v>
      </c>
      <c r="M10" s="809">
        <v>41085</v>
      </c>
      <c r="N10" s="810">
        <v>50000000</v>
      </c>
      <c r="O10" s="811" t="s">
        <v>4963</v>
      </c>
      <c r="P10" s="812">
        <v>41670</v>
      </c>
      <c r="Q10" s="813">
        <v>39162311</v>
      </c>
      <c r="R10" s="813">
        <v>0</v>
      </c>
      <c r="S10" s="813"/>
      <c r="T10" s="813"/>
      <c r="U10" s="813"/>
      <c r="V10" s="813"/>
      <c r="W10" s="813"/>
      <c r="X10" s="813"/>
      <c r="Y10" s="813"/>
      <c r="Z10" s="813"/>
      <c r="AA10" s="813"/>
      <c r="AB10" s="813"/>
      <c r="AC10" s="813"/>
      <c r="AD10" s="813"/>
      <c r="AE10" s="813">
        <f>SUM(BSM!$R10:$AD10)</f>
        <v>0</v>
      </c>
      <c r="AF10" s="814">
        <f t="shared" ref="AF10" si="0">Q10-AE10</f>
        <v>39162311</v>
      </c>
      <c r="AG10" s="813"/>
      <c r="AH10" s="814"/>
      <c r="AI10" s="813"/>
      <c r="AJ10" s="814"/>
    </row>
    <row r="11" spans="1:36" x14ac:dyDescent="0.2">
      <c r="A11" s="815"/>
      <c r="B11" s="816"/>
      <c r="C11" s="816"/>
      <c r="D11" s="816"/>
      <c r="E11" s="816"/>
      <c r="F11" s="816"/>
      <c r="G11" s="816"/>
      <c r="H11" s="816"/>
      <c r="I11" s="816">
        <f>MAX(BSM!$I$10:$I$10)</f>
        <v>1</v>
      </c>
      <c r="J11" s="816"/>
      <c r="K11" s="816"/>
      <c r="L11" s="816"/>
      <c r="M11" s="816"/>
      <c r="N11" s="816"/>
      <c r="O11" s="816"/>
      <c r="P11" s="816"/>
      <c r="Q11" s="816"/>
      <c r="R11" s="816"/>
      <c r="S11" s="816"/>
      <c r="T11" s="816"/>
      <c r="U11" s="816"/>
      <c r="V11" s="816"/>
      <c r="W11" s="816"/>
      <c r="X11" s="816"/>
      <c r="Y11" s="816"/>
      <c r="Z11" s="816"/>
      <c r="AA11" s="816"/>
      <c r="AB11" s="816"/>
      <c r="AC11" s="816"/>
      <c r="AD11" s="816"/>
      <c r="AE11" s="816"/>
      <c r="AF11" s="817"/>
      <c r="AG11" s="817"/>
      <c r="AH11" s="817"/>
      <c r="AI11" s="817"/>
      <c r="AJ11" s="817"/>
    </row>
    <row r="12" spans="1:36" ht="14.25" x14ac:dyDescent="0.2">
      <c r="A12" s="818"/>
      <c r="B12" s="819"/>
      <c r="C12" s="819"/>
      <c r="D12" s="819"/>
      <c r="E12" s="819"/>
      <c r="F12" s="820"/>
      <c r="G12" s="821"/>
      <c r="H12" s="822"/>
      <c r="I12" s="823">
        <f>SUBTOTAL(2,I10:I10)</f>
        <v>1</v>
      </c>
      <c r="J12" s="954" t="s">
        <v>11</v>
      </c>
      <c r="K12" s="955"/>
      <c r="L12" s="955"/>
      <c r="M12" s="956"/>
      <c r="N12" s="824">
        <f>SUBTOTAL(9,N10:N11)</f>
        <v>50000000</v>
      </c>
      <c r="O12" s="957"/>
      <c r="P12" s="957"/>
      <c r="Q12" s="824">
        <f t="shared" ref="Q12:AF12" si="1">SUBTOTAL(9,Q10:Q11)</f>
        <v>39162311</v>
      </c>
      <c r="R12" s="824">
        <f t="shared" si="1"/>
        <v>0</v>
      </c>
      <c r="S12" s="824">
        <f t="shared" si="1"/>
        <v>0</v>
      </c>
      <c r="T12" s="824">
        <f t="shared" si="1"/>
        <v>0</v>
      </c>
      <c r="U12" s="824">
        <f t="shared" si="1"/>
        <v>0</v>
      </c>
      <c r="V12" s="824">
        <f t="shared" si="1"/>
        <v>0</v>
      </c>
      <c r="W12" s="824">
        <f t="shared" si="1"/>
        <v>0</v>
      </c>
      <c r="X12" s="824">
        <f t="shared" si="1"/>
        <v>0</v>
      </c>
      <c r="Y12" s="824">
        <f t="shared" si="1"/>
        <v>0</v>
      </c>
      <c r="Z12" s="824">
        <f t="shared" si="1"/>
        <v>0</v>
      </c>
      <c r="AA12" s="824">
        <f t="shared" si="1"/>
        <v>0</v>
      </c>
      <c r="AB12" s="824">
        <f t="shared" si="1"/>
        <v>0</v>
      </c>
      <c r="AC12" s="824">
        <f t="shared" si="1"/>
        <v>0</v>
      </c>
      <c r="AD12" s="824">
        <f t="shared" si="1"/>
        <v>0</v>
      </c>
      <c r="AE12" s="824">
        <f t="shared" si="1"/>
        <v>0</v>
      </c>
      <c r="AF12" s="824">
        <f t="shared" si="1"/>
        <v>39162311</v>
      </c>
      <c r="AG12" s="824"/>
      <c r="AH12" s="824"/>
      <c r="AI12" s="824"/>
      <c r="AJ12" s="824"/>
    </row>
    <row r="13" spans="1:36" x14ac:dyDescent="0.2">
      <c r="A13" s="825"/>
      <c r="B13" s="826"/>
      <c r="C13" s="826"/>
      <c r="D13" s="826"/>
      <c r="E13" s="826"/>
      <c r="F13" s="826"/>
      <c r="G13" s="826"/>
      <c r="H13" s="826"/>
      <c r="I13" s="826"/>
      <c r="J13" s="826"/>
      <c r="K13" s="826"/>
      <c r="L13" s="826"/>
      <c r="M13" s="826"/>
      <c r="N13" s="826"/>
      <c r="O13" s="826"/>
      <c r="P13" s="826"/>
      <c r="Q13" s="826"/>
      <c r="R13" s="826"/>
      <c r="S13" s="826"/>
      <c r="T13" s="826"/>
      <c r="U13" s="826"/>
      <c r="V13" s="826"/>
      <c r="W13" s="826"/>
      <c r="X13" s="826"/>
      <c r="Y13" s="826"/>
      <c r="Z13" s="826"/>
      <c r="AA13" s="826"/>
      <c r="AB13" s="826"/>
      <c r="AC13" s="826"/>
      <c r="AD13" s="826"/>
      <c r="AE13" s="826"/>
      <c r="AF13" s="827"/>
      <c r="AG13" s="828"/>
      <c r="AH13" s="828"/>
      <c r="AI13" s="828"/>
      <c r="AJ13" s="828"/>
    </row>
    <row r="14" spans="1:36" x14ac:dyDescent="0.2">
      <c r="A14" s="829"/>
      <c r="B14" s="829"/>
      <c r="C14" s="829"/>
      <c r="D14" s="829"/>
      <c r="E14" s="829"/>
      <c r="F14" s="829"/>
      <c r="G14" s="829"/>
      <c r="H14" s="829"/>
      <c r="I14" s="829"/>
      <c r="J14" s="830"/>
      <c r="K14" s="830"/>
      <c r="L14" s="829"/>
      <c r="M14" s="831"/>
      <c r="N14" s="829"/>
      <c r="O14" s="829"/>
      <c r="P14" s="829"/>
      <c r="Q14" s="832"/>
      <c r="R14" s="832"/>
      <c r="S14" s="832"/>
      <c r="T14" s="832"/>
      <c r="U14" s="832"/>
      <c r="V14" s="832"/>
      <c r="W14" s="832"/>
      <c r="X14" s="832"/>
      <c r="Y14" s="832"/>
      <c r="Z14" s="832"/>
      <c r="AA14" s="832"/>
      <c r="AB14" s="832"/>
      <c r="AC14" s="832"/>
      <c r="AD14" s="832"/>
      <c r="AE14" s="832"/>
      <c r="AF14" s="832"/>
    </row>
    <row r="15" spans="1:36" x14ac:dyDescent="0.2">
      <c r="A15" s="829"/>
      <c r="B15" s="829"/>
      <c r="C15" s="829"/>
      <c r="D15" s="829"/>
      <c r="E15" s="829"/>
      <c r="F15" s="829"/>
      <c r="G15" s="829"/>
      <c r="H15" s="829"/>
      <c r="I15" s="829"/>
      <c r="J15" s="830"/>
      <c r="K15" s="830"/>
      <c r="L15" s="829"/>
      <c r="M15" s="831"/>
      <c r="N15" s="829"/>
      <c r="O15" s="829"/>
      <c r="P15" s="829"/>
      <c r="Q15" s="833" t="s">
        <v>8596</v>
      </c>
      <c r="R15" s="833"/>
      <c r="S15" s="833"/>
      <c r="T15" s="833"/>
      <c r="U15" s="833"/>
      <c r="V15" s="833"/>
      <c r="W15" s="833"/>
      <c r="X15" s="833"/>
      <c r="Y15" s="833"/>
      <c r="Z15" s="833"/>
      <c r="AA15" s="833"/>
      <c r="AB15" s="833"/>
      <c r="AC15" s="833"/>
      <c r="AD15" s="833"/>
      <c r="AE15" s="833"/>
      <c r="AF15" s="833"/>
    </row>
    <row r="16" spans="1:36" x14ac:dyDescent="0.2">
      <c r="A16" s="829"/>
      <c r="B16" s="829"/>
      <c r="C16" s="829"/>
      <c r="D16" s="829"/>
      <c r="E16" s="829"/>
      <c r="F16" s="829"/>
      <c r="G16" s="829"/>
      <c r="H16" s="829"/>
      <c r="I16" s="829"/>
      <c r="J16" s="830"/>
      <c r="K16" s="830"/>
      <c r="L16" s="829"/>
      <c r="M16" s="831"/>
      <c r="N16" s="829"/>
      <c r="O16" s="829"/>
      <c r="P16" s="829"/>
      <c r="Q16" s="833" t="s">
        <v>8595</v>
      </c>
      <c r="R16" s="833"/>
      <c r="S16" s="833"/>
      <c r="T16" s="833"/>
      <c r="U16" s="833"/>
      <c r="V16" s="833"/>
      <c r="W16" s="833"/>
      <c r="X16" s="833"/>
      <c r="Y16" s="833"/>
      <c r="Z16" s="833"/>
      <c r="AA16" s="833"/>
      <c r="AB16" s="833"/>
      <c r="AC16" s="833"/>
      <c r="AD16" s="833"/>
      <c r="AE16" s="833"/>
      <c r="AF16" s="833"/>
    </row>
    <row r="17" spans="17:32" x14ac:dyDescent="0.2">
      <c r="Q17" s="833" t="s">
        <v>8594</v>
      </c>
      <c r="R17" s="833"/>
      <c r="S17" s="833"/>
      <c r="T17" s="833"/>
      <c r="U17" s="833"/>
      <c r="V17" s="833"/>
      <c r="W17" s="833"/>
      <c r="X17" s="833"/>
      <c r="Y17" s="833"/>
      <c r="Z17" s="833"/>
      <c r="AA17" s="833"/>
      <c r="AB17" s="833"/>
      <c r="AC17" s="833"/>
      <c r="AD17" s="833"/>
      <c r="AE17" s="833"/>
      <c r="AF17" s="833"/>
    </row>
    <row r="18" spans="17:32" x14ac:dyDescent="0.2">
      <c r="Q18" s="835"/>
      <c r="R18" s="835"/>
      <c r="S18" s="835"/>
      <c r="T18" s="835"/>
      <c r="U18" s="835"/>
      <c r="V18" s="835"/>
      <c r="W18" s="835"/>
      <c r="X18" s="835"/>
      <c r="Y18" s="835"/>
      <c r="Z18" s="835"/>
      <c r="AA18" s="835"/>
      <c r="AB18" s="835"/>
      <c r="AC18" s="835"/>
      <c r="AD18" s="835"/>
      <c r="AE18" s="835"/>
      <c r="AF18" s="835"/>
    </row>
    <row r="19" spans="17:32" x14ac:dyDescent="0.2">
      <c r="Q19" s="835"/>
      <c r="R19" s="835"/>
      <c r="S19" s="835"/>
      <c r="T19" s="835"/>
      <c r="U19" s="835"/>
      <c r="V19" s="835"/>
      <c r="W19" s="835"/>
      <c r="X19" s="835"/>
      <c r="Y19" s="835"/>
      <c r="Z19" s="835"/>
      <c r="AA19" s="835"/>
      <c r="AB19" s="835"/>
      <c r="AC19" s="835"/>
      <c r="AD19" s="835"/>
      <c r="AE19" s="835"/>
      <c r="AF19" s="835"/>
    </row>
    <row r="20" spans="17:32" x14ac:dyDescent="0.2">
      <c r="Q20" s="835"/>
      <c r="R20" s="835"/>
      <c r="S20" s="835"/>
      <c r="T20" s="835"/>
      <c r="U20" s="835"/>
      <c r="V20" s="835"/>
      <c r="W20" s="835"/>
      <c r="X20" s="835"/>
      <c r="Y20" s="835"/>
      <c r="Z20" s="835"/>
      <c r="AA20" s="835"/>
      <c r="AB20" s="835"/>
      <c r="AC20" s="835"/>
      <c r="AD20" s="835"/>
      <c r="AE20" s="835"/>
      <c r="AF20" s="835"/>
    </row>
    <row r="21" spans="17:32" x14ac:dyDescent="0.2">
      <c r="Q21" s="835"/>
      <c r="R21" s="835"/>
      <c r="S21" s="835"/>
      <c r="T21" s="835"/>
      <c r="U21" s="835"/>
      <c r="V21" s="835"/>
      <c r="W21" s="835"/>
      <c r="X21" s="835"/>
      <c r="Y21" s="835"/>
      <c r="Z21" s="835"/>
      <c r="AA21" s="835"/>
      <c r="AB21" s="835"/>
      <c r="AC21" s="835"/>
      <c r="AD21" s="835"/>
      <c r="AE21" s="835"/>
      <c r="AF21" s="835"/>
    </row>
    <row r="22" spans="17:32" x14ac:dyDescent="0.2">
      <c r="Q22" s="835"/>
      <c r="R22" s="835"/>
      <c r="S22" s="835"/>
      <c r="T22" s="835"/>
      <c r="U22" s="835"/>
      <c r="V22" s="835"/>
      <c r="W22" s="835"/>
      <c r="X22" s="835"/>
      <c r="Y22" s="835"/>
      <c r="Z22" s="835"/>
      <c r="AA22" s="835"/>
      <c r="AB22" s="835"/>
      <c r="AC22" s="835"/>
      <c r="AD22" s="835"/>
      <c r="AE22" s="835"/>
      <c r="AF22" s="835"/>
    </row>
    <row r="23" spans="17:32" x14ac:dyDescent="0.2">
      <c r="Q23" s="835"/>
      <c r="R23" s="835"/>
      <c r="S23" s="835"/>
      <c r="T23" s="835"/>
      <c r="U23" s="835"/>
      <c r="V23" s="835"/>
      <c r="W23" s="835"/>
      <c r="X23" s="835"/>
      <c r="Y23" s="835"/>
      <c r="Z23" s="835"/>
      <c r="AA23" s="835"/>
      <c r="AB23" s="835"/>
      <c r="AC23" s="835"/>
      <c r="AD23" s="835"/>
      <c r="AE23" s="835"/>
      <c r="AF23" s="835"/>
    </row>
    <row r="24" spans="17:32" x14ac:dyDescent="0.2">
      <c r="Q24" s="835"/>
      <c r="R24" s="835"/>
      <c r="S24" s="835"/>
      <c r="T24" s="835"/>
      <c r="U24" s="835"/>
      <c r="V24" s="835"/>
      <c r="W24" s="835"/>
      <c r="X24" s="835"/>
      <c r="Y24" s="835"/>
      <c r="Z24" s="835"/>
      <c r="AA24" s="835"/>
      <c r="AB24" s="835"/>
      <c r="AC24" s="835"/>
      <c r="AD24" s="835"/>
      <c r="AE24" s="835"/>
      <c r="AF24" s="835"/>
    </row>
    <row r="25" spans="17:32" x14ac:dyDescent="0.2">
      <c r="Q25" s="835"/>
      <c r="R25" s="835"/>
      <c r="S25" s="835"/>
      <c r="T25" s="835"/>
      <c r="U25" s="835"/>
      <c r="V25" s="835"/>
      <c r="W25" s="835"/>
      <c r="X25" s="835"/>
      <c r="Y25" s="835"/>
      <c r="Z25" s="835"/>
      <c r="AA25" s="835"/>
      <c r="AB25" s="835"/>
      <c r="AC25" s="835"/>
      <c r="AD25" s="835"/>
      <c r="AE25" s="835"/>
      <c r="AF25" s="835"/>
    </row>
    <row r="26" spans="17:32" x14ac:dyDescent="0.2">
      <c r="Q26" s="835"/>
      <c r="R26" s="835"/>
      <c r="S26" s="835"/>
      <c r="T26" s="835"/>
      <c r="U26" s="835"/>
      <c r="V26" s="835"/>
      <c r="W26" s="835"/>
      <c r="X26" s="835"/>
      <c r="Y26" s="835"/>
      <c r="Z26" s="835"/>
      <c r="AA26" s="835"/>
      <c r="AB26" s="835"/>
      <c r="AC26" s="835"/>
      <c r="AD26" s="835"/>
      <c r="AE26" s="835"/>
      <c r="AF26" s="835"/>
    </row>
    <row r="27" spans="17:32" x14ac:dyDescent="0.2">
      <c r="Q27" s="835"/>
      <c r="R27" s="835"/>
      <c r="S27" s="835"/>
      <c r="T27" s="835"/>
      <c r="U27" s="835"/>
      <c r="V27" s="835"/>
      <c r="W27" s="835"/>
      <c r="X27" s="835"/>
      <c r="Y27" s="835"/>
      <c r="Z27" s="835"/>
      <c r="AA27" s="835"/>
      <c r="AB27" s="835"/>
      <c r="AC27" s="835"/>
      <c r="AD27" s="835"/>
      <c r="AE27" s="835"/>
      <c r="AF27" s="835"/>
    </row>
  </sheetData>
  <autoFilter ref="A9:AF11"/>
  <customSheetViews>
    <customSheetView guid="{070545E0-68FE-4F8E-AA2C-EE377557D161}" scale="70" showPageBreaks="1" fitToPage="1" printArea="1" hiddenColumns="1" view="pageBreakPreview">
      <selection activeCell="J12" sqref="J12:M12"/>
      <pageMargins left="0.70866141732283472" right="0.70866141732283472" top="0.74803149606299213" bottom="0.74803149606299213" header="0.31496062992125984" footer="0.31496062992125984"/>
      <printOptions horizontalCentered="1"/>
      <pageSetup paperSize="9" scale="49" orientation="landscape" r:id="rId1"/>
    </customSheetView>
    <customSheetView guid="{E808FA69-BC82-4022-A6CA-568A9360E355}" scale="70" showPageBreaks="1" showGridLines="0" fitToPage="1" printArea="1" showAutoFilter="1" hiddenColumns="1" view="pageBreakPreview" topLeftCell="F1">
      <selection activeCell="M23" sqref="M23"/>
      <pageMargins left="0.70866141732283472" right="0.70866141732283472" top="0.74803149606299213" bottom="0.74803149606299213" header="0.31496062992125984" footer="0.31496062992125984"/>
      <printOptions horizontalCentered="1"/>
      <pageSetup paperSize="9" scale="37" orientation="portrait" r:id="rId2"/>
      <autoFilter ref="A9:AE11"/>
    </customSheetView>
    <customSheetView guid="{47E97DAE-5021-4286-89E1-7136B814B30D}" scale="70" showPageBreaks="1" showGridLines="0" fitToPage="1" printArea="1" showAutoFilter="1" hiddenColumns="1" view="pageBreakPreview" topLeftCell="F1">
      <selection activeCell="E10" sqref="E10"/>
      <pageMargins left="0.70866141732283472" right="0.70866141732283472" top="0.74803149606299213" bottom="0.74803149606299213" header="0.31496062992125984" footer="0.31496062992125984"/>
      <printOptions horizontalCentered="1"/>
      <pageSetup paperSize="9" scale="37" orientation="portrait" r:id="rId3"/>
      <autoFilter ref="A9:AE11"/>
    </customSheetView>
    <customSheetView guid="{A8F47327-6AA2-4E70-AA1C-A9D7B2F12328}" scale="70" showPageBreaks="1" showGridLines="0" fitToPage="1" printArea="1" filter="1" showAutoFilter="1" hiddenColumns="1" view="pageBreakPreview" topLeftCell="F1">
      <selection activeCell="G10" sqref="G10"/>
      <pageMargins left="0.70866141732283472" right="0.70866141732283472" top="0.74803149606299213" bottom="0.74803149606299213" header="0.31496062992125984" footer="0.31496062992125984"/>
      <printOptions horizontalCentered="1"/>
      <pageSetup paperSize="9" scale="37" orientation="portrait" r:id="rId4"/>
      <autoFilter ref="A9:AE11">
        <filterColumn colId="4">
          <filters>
            <filter val="1"/>
          </filters>
        </filterColumn>
      </autoFilter>
    </customSheetView>
    <customSheetView guid="{911155BC-3EE4-415A-A701-B8821EE06DFE}" scale="70" showPageBreaks="1" showGridLines="0" fitToPage="1" printArea="1" showAutoFilter="1" hiddenColumns="1" view="pageBreakPreview" topLeftCell="A7">
      <selection activeCell="K26" sqref="K26"/>
      <pageMargins left="0.70866141732283472" right="0.70866141732283472" top="0.74803149606299213" bottom="0.74803149606299213" header="0.31496062992125984" footer="0.31496062992125984"/>
      <printOptions horizontalCentered="1"/>
      <pageSetup paperSize="9" scale="25" orientation="portrait" r:id="rId5"/>
      <autoFilter ref="A9:AE34"/>
    </customSheetView>
    <customSheetView guid="{AB40ECC8-696D-4111-AAEE-81F763F888B1}" scale="70" showPageBreaks="1" showGridLines="0" fitToPage="1" printArea="1" showAutoFilter="1" hiddenColumns="1" view="pageBreakPreview">
      <selection activeCell="I34" sqref="I34"/>
      <pageMargins left="0.70866141732283472" right="0.70866141732283472" top="0.74803149606299213" bottom="0.74803149606299213" header="0.31496062992125984" footer="0.31496062992125984"/>
      <printOptions horizontalCentered="1"/>
      <pageSetup paperSize="9" scale="25" orientation="portrait" r:id="rId6"/>
      <autoFilter ref="A9:AE34"/>
    </customSheetView>
    <customSheetView guid="{1E53D2F3-E010-4603-9030-5C0D4B5DED57}" scale="70" showPageBreaks="1" showGridLines="0" fitToPage="1" printArea="1" hiddenColumns="1" view="pageBreakPreview">
      <selection activeCell="K15" sqref="K15"/>
      <pageMargins left="0.70866141732283472" right="0.70866141732283472" top="0.74803149606299213" bottom="0.74803149606299213" header="0.31496062992125984" footer="0.31496062992125984"/>
      <printOptions horizontalCentered="1"/>
      <pageSetup paperSize="9" scale="33" orientation="portrait" verticalDpi="0" r:id="rId7"/>
    </customSheetView>
    <customSheetView guid="{8A3B0B15-BFCE-4F65-A132-1E3ACADBC11B}" scale="70" showPageBreaks="1" showGridLines="0" fitToPage="1" printArea="1" hiddenColumns="1" view="pageBreakPreview">
      <selection activeCell="K15" sqref="K15"/>
      <pageMargins left="0.70866141732283472" right="0.70866141732283472" top="0.74803149606299213" bottom="0.74803149606299213" header="0.31496062992125984" footer="0.31496062992125984"/>
      <printOptions horizontalCentered="1"/>
      <pageSetup paperSize="9" scale="49" orientation="landscape" r:id="rId8"/>
    </customSheetView>
    <customSheetView guid="{B0CF8D91-8195-459F-8ED0-BA89C57CB441}" scale="70" showPageBreaks="1" showGridLines="0" fitToPage="1" printArea="1" hiddenColumns="1" view="pageBreakPreview">
      <selection activeCell="K15" sqref="K15"/>
      <pageMargins left="0.70866141732283472" right="0.70866141732283472" top="0.74803149606299213" bottom="0.74803149606299213" header="0.31496062992125984" footer="0.31496062992125984"/>
      <printOptions horizontalCentered="1"/>
      <pageSetup paperSize="9" scale="49" orientation="landscape" r:id="rId9"/>
    </customSheetView>
    <customSheetView guid="{4B113881-C8AB-482E-8283-CA3E4AA575B2}" scale="70" showPageBreaks="1" fitToPage="1" printArea="1" hiddenColumns="1" view="pageBreakPreview">
      <selection activeCell="L12" sqref="L12"/>
      <pageMargins left="0.70866141732283472" right="0.70866141732283472" top="0.74803149606299213" bottom="0.74803149606299213" header="0.31496062992125984" footer="0.31496062992125984"/>
      <printOptions horizontalCentered="1"/>
      <pageSetup paperSize="9" scale="49" orientation="landscape" r:id="rId10"/>
    </customSheetView>
    <customSheetView guid="{E742ADBD-5585-468F-B113-BCE283DD3AC9}" scale="70" showPageBreaks="1" fitToPage="1" printArea="1" hiddenColumns="1" view="pageBreakPreview" topLeftCell="M1">
      <selection activeCell="AD27" sqref="AD27"/>
      <pageMargins left="0.70866141732283472" right="0.70866141732283472" top="0.74803149606299213" bottom="0.74803149606299213" header="0.31496062992125984" footer="0.31496062992125984"/>
      <printOptions horizontalCentered="1"/>
      <pageSetup paperSize="9" scale="49" orientation="landscape" r:id="rId11"/>
    </customSheetView>
    <customSheetView guid="{0C033AAF-A940-496B-BA01-0A3768D2001D}" scale="70" showPageBreaks="1" showGridLines="0" fitToPage="1" printArea="1" hiddenColumns="1" view="pageBreakPreview">
      <selection activeCell="K15" sqref="K15"/>
      <pageMargins left="0.70866141732283472" right="0.70866141732283472" top="0.74803149606299213" bottom="0.74803149606299213" header="0.31496062992125984" footer="0.31496062992125984"/>
      <printOptions horizontalCentered="1"/>
      <pageSetup paperSize="9" scale="33" orientation="portrait" verticalDpi="0" r:id="rId12"/>
    </customSheetView>
    <customSheetView guid="{7C2DD313-3DBF-45AF-A87D-DCD948FA0D26}" scale="70" showPageBreaks="1" showGridLines="0" fitToPage="1" printArea="1" hiddenColumns="1" view="pageBreakPreview">
      <selection activeCell="K15" sqref="K15"/>
      <pageMargins left="0.70866141732283472" right="0.70866141732283472" top="0.74803149606299213" bottom="0.74803149606299213" header="0.31496062992125984" footer="0.31496062992125984"/>
      <printOptions horizontalCentered="1"/>
      <pageSetup paperSize="9" scale="33" orientation="portrait" verticalDpi="0" r:id="rId13"/>
    </customSheetView>
    <customSheetView guid="{F3AFEEB6-5903-4B76-AFDE-2073E1B8B7FD}" scale="70" showPageBreaks="1" showGridLines="0" fitToPage="1" printArea="1" hiddenColumns="1" view="pageBreakPreview">
      <selection activeCell="K15" sqref="K15"/>
      <pageMargins left="0.70866141732283472" right="0.70866141732283472" top="0.74803149606299213" bottom="0.74803149606299213" header="0.31496062992125984" footer="0.31496062992125984"/>
      <printOptions horizontalCentered="1"/>
      <pageSetup paperSize="9" scale="33" orientation="portrait" verticalDpi="0" r:id="rId14"/>
    </customSheetView>
    <customSheetView guid="{13B5D843-290B-4240-AF7E-5DCBD061D4E5}" scale="70" showPageBreaks="1" showGridLines="0" fitToPage="1" printArea="1" hiddenColumns="1" view="pageBreakPreview">
      <selection activeCell="K15" sqref="K15"/>
      <pageMargins left="0.70866141732283472" right="0.70866141732283472" top="0.74803149606299213" bottom="0.74803149606299213" header="0.31496062992125984" footer="0.31496062992125984"/>
      <printOptions horizontalCentered="1"/>
      <pageSetup paperSize="9" scale="33" orientation="portrait" r:id="rId15"/>
    </customSheetView>
    <customSheetView guid="{5D747C7F-3ED7-4479-8E66-FF74BD77DD15}" scale="70" showPageBreaks="1" showGridLines="0" fitToPage="1" printArea="1" showAutoFilter="1" hiddenColumns="1" view="pageBreakPreview" topLeftCell="A7">
      <selection activeCell="C17" sqref="C17"/>
      <pageMargins left="0.70866141732283472" right="0.70866141732283472" top="0.74803149606299213" bottom="0.74803149606299213" header="0.31496062992125984" footer="0.31496062992125984"/>
      <printOptions horizontalCentered="1"/>
      <pageSetup paperSize="9" scale="25" orientation="portrait" r:id="rId16"/>
      <autoFilter ref="A9:AE34">
        <sortState ref="A10:AE34">
          <sortCondition ref="F9:F34"/>
        </sortState>
      </autoFilter>
    </customSheetView>
    <customSheetView guid="{E2EFB8A6-AAEA-44D6-B60C-9DF859682E27}" scale="70" showPageBreaks="1" showGridLines="0" fitToPage="1" printArea="1" showAutoFilter="1" hiddenColumns="1" view="pageBreakPreview" topLeftCell="A7">
      <selection activeCell="C17" sqref="C17"/>
      <pageMargins left="0.70866141732283472" right="0.70866141732283472" top="0.74803149606299213" bottom="0.74803149606299213" header="0.31496062992125984" footer="0.31496062992125984"/>
      <printOptions horizontalCentered="1"/>
      <pageSetup paperSize="9" scale="25" orientation="portrait" r:id="rId17"/>
      <autoFilter ref="A9:AE34"/>
    </customSheetView>
    <customSheetView guid="{08968BDA-A3C7-4464-8E99-998DECF09805}" scale="70" showPageBreaks="1" showGridLines="0" fitToPage="1" printArea="1" showAutoFilter="1" hiddenColumns="1" view="pageBreakPreview" topLeftCell="A4">
      <selection activeCell="G29" sqref="G29"/>
      <pageMargins left="0.70866141732283472" right="0.70866141732283472" top="0.74803149606299213" bottom="0.74803149606299213" header="0.31496062992125984" footer="0.31496062992125984"/>
      <printOptions horizontalCentered="1"/>
      <pageSetup paperSize="9" scale="27" orientation="portrait" r:id="rId18"/>
      <autoFilter ref="A9:AE11"/>
    </customSheetView>
    <customSheetView guid="{C5F140F2-C853-449D-895C-AFA88E904AF7}" scale="70" showPageBreaks="1" showGridLines="0" fitToPage="1" printArea="1" showAutoFilter="1" hiddenColumns="1" view="pageBreakPreview" topLeftCell="F1">
      <selection activeCell="E10" sqref="E10"/>
      <pageMargins left="0.70866141732283472" right="0.70866141732283472" top="0.74803149606299213" bottom="0.74803149606299213" header="0.31496062992125984" footer="0.31496062992125984"/>
      <printOptions horizontalCentered="1"/>
      <pageSetup paperSize="9" scale="37" orientation="portrait" r:id="rId19"/>
      <autoFilter ref="A9:AE11"/>
    </customSheetView>
    <customSheetView guid="{287F4617-2376-48DF-BE62-F40612F074F0}" scale="70" showPageBreaks="1" fitToPage="1" printArea="1" hiddenColumns="1" view="pageBreakPreview">
      <selection activeCell="J12" sqref="J12:M12"/>
      <pageMargins left="0.70866141732283472" right="0.70866141732283472" top="0.74803149606299213" bottom="0.74803149606299213" header="0.31496062992125984" footer="0.31496062992125984"/>
      <printOptions horizontalCentered="1"/>
      <pageSetup paperSize="9" scale="49" orientation="landscape" r:id="rId20"/>
    </customSheetView>
    <customSheetView guid="{8C01938E-34FD-4D28-A9BC-D130D6FBE44E}" scale="70" showPageBreaks="1" showGridLines="0" fitToPage="1" printArea="1" showAutoFilter="1" hiddenColumns="1" view="pageBreakPreview" topLeftCell="F1">
      <selection activeCell="J9" sqref="J9"/>
      <pageMargins left="0.70866141732283472" right="0.70866141732283472" top="0.74803149606299213" bottom="0.74803149606299213" header="0.31496062992125984" footer="0.31496062992125984"/>
      <printOptions horizontalCentered="1"/>
      <pageSetup paperSize="9" scale="37" orientation="portrait" r:id="rId21"/>
      <autoFilter ref="A9:AE11"/>
    </customSheetView>
    <customSheetView guid="{A5C53644-2A75-43E5-B056-CF00568E6007}" scale="70" showPageBreaks="1" fitToPage="1" printArea="1" hiddenColumns="1" view="pageBreakPreview">
      <selection activeCell="L12" sqref="L12"/>
      <pageMargins left="0.70866141732283472" right="0.70866141732283472" top="0.74803149606299213" bottom="0.74803149606299213" header="0.31496062992125984" footer="0.31496062992125984"/>
      <printOptions horizontalCentered="1"/>
      <pageSetup paperSize="9" scale="49" orientation="landscape" r:id="rId22"/>
    </customSheetView>
  </customSheetViews>
  <mergeCells count="10">
    <mergeCell ref="J12:M12"/>
    <mergeCell ref="O12:P12"/>
    <mergeCell ref="AG5:AJ6"/>
    <mergeCell ref="A1:AF1"/>
    <mergeCell ref="A2:AF2"/>
    <mergeCell ref="A3:AF3"/>
    <mergeCell ref="O5:P6"/>
    <mergeCell ref="J6:J7"/>
    <mergeCell ref="L6:M6"/>
    <mergeCell ref="Q6:AF6"/>
  </mergeCells>
  <printOptions horizontalCentered="1"/>
  <pageMargins left="0.70866141732283472" right="0.70866141732283472" top="0.74803149606299213" bottom="0.74803149606299213" header="0.31496062992125984" footer="0.31496062992125984"/>
  <pageSetup paperSize="9" scale="17" orientation="portrait" r:id="rId23"/>
  <drawing r:id="rId24"/>
  <legacyDrawing r:id="rId25"/>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rgb="FFFFC000"/>
  </sheetPr>
  <dimension ref="A1:AI267"/>
  <sheetViews>
    <sheetView showGridLines="0" view="pageBreakPreview" topLeftCell="A11" zoomScale="80" zoomScaleNormal="100" zoomScaleSheetLayoutView="80" workbookViewId="0">
      <selection activeCell="M30" sqref="M30"/>
    </sheetView>
  </sheetViews>
  <sheetFormatPr defaultColWidth="9.140625" defaultRowHeight="12.75" outlineLevelCol="1" x14ac:dyDescent="0.2"/>
  <cols>
    <col min="1" max="1" width="6.5703125" style="166" bestFit="1" customWidth="1"/>
    <col min="2" max="2" width="7.140625" style="166" customWidth="1" outlineLevel="1"/>
    <col min="3" max="4" width="6.7109375" style="166" customWidth="1" outlineLevel="1"/>
    <col min="5" max="5" width="7.85546875" style="166" customWidth="1" outlineLevel="1"/>
    <col min="6" max="6" width="18.28515625" style="166" customWidth="1"/>
    <col min="7" max="7" width="18.140625" style="166" customWidth="1"/>
    <col min="8" max="8" width="18.85546875" style="166" bestFit="1" customWidth="1"/>
    <col min="9" max="9" width="7" style="167" bestFit="1" customWidth="1"/>
    <col min="10" max="10" width="43.42578125" style="169" bestFit="1" customWidth="1"/>
    <col min="11" max="11" width="8.5703125" style="169" customWidth="1"/>
    <col min="12" max="12" width="20.85546875" style="169" customWidth="1"/>
    <col min="13" max="13" width="11.85546875" style="169" customWidth="1"/>
    <col min="14" max="14" width="14.5703125" style="309" customWidth="1"/>
    <col min="15" max="15" width="18" style="274" customWidth="1"/>
    <col min="16" max="16" width="9.7109375" style="169" customWidth="1"/>
    <col min="17" max="17" width="16.42578125" style="172" bestFit="1" customWidth="1"/>
    <col min="18" max="27" width="17.42578125" style="172" customWidth="1"/>
    <col min="28" max="28" width="12.5703125" style="172" customWidth="1"/>
    <col min="29" max="29" width="12.7109375" style="172" customWidth="1"/>
    <col min="30" max="30" width="12.5703125" style="172" customWidth="1"/>
    <col min="31" max="31" width="15.5703125" style="172" customWidth="1"/>
    <col min="32" max="32" width="15.42578125" style="172" customWidth="1"/>
    <col min="33" max="33" width="3.7109375" style="164" customWidth="1"/>
    <col min="34" max="34" width="9.140625" style="164"/>
    <col min="35" max="35" width="12.5703125" style="164" bestFit="1" customWidth="1"/>
    <col min="36" max="217" width="9.140625" style="164"/>
    <col min="218" max="218" width="9.140625" style="164" customWidth="1"/>
    <col min="219" max="16384" width="9.140625" style="164"/>
  </cols>
  <sheetData>
    <row r="1" spans="1:35" ht="14.25" x14ac:dyDescent="0.2">
      <c r="A1" s="920" t="s">
        <v>8283</v>
      </c>
      <c r="B1" s="920"/>
      <c r="C1" s="920"/>
      <c r="D1" s="920"/>
      <c r="E1" s="920"/>
      <c r="F1" s="920"/>
      <c r="G1" s="920"/>
      <c r="H1" s="920"/>
      <c r="I1" s="920"/>
      <c r="J1" s="920"/>
      <c r="K1" s="920"/>
      <c r="L1" s="920"/>
      <c r="M1" s="920"/>
      <c r="N1" s="920"/>
      <c r="O1" s="920"/>
      <c r="P1" s="920"/>
      <c r="Q1" s="920"/>
      <c r="R1" s="920"/>
      <c r="S1" s="920"/>
      <c r="T1" s="920"/>
      <c r="U1" s="920"/>
      <c r="V1" s="920"/>
      <c r="W1" s="920"/>
      <c r="X1" s="920"/>
      <c r="Y1" s="920"/>
      <c r="Z1" s="920"/>
      <c r="AA1" s="920"/>
      <c r="AB1" s="920"/>
      <c r="AC1" s="920"/>
      <c r="AD1" s="920"/>
      <c r="AE1" s="920"/>
      <c r="AF1" s="920"/>
    </row>
    <row r="2" spans="1:35" ht="14.25" x14ac:dyDescent="0.2">
      <c r="A2" s="920" t="s">
        <v>0</v>
      </c>
      <c r="B2" s="920"/>
      <c r="C2" s="920"/>
      <c r="D2" s="920"/>
      <c r="E2" s="920"/>
      <c r="F2" s="920"/>
      <c r="G2" s="920"/>
      <c r="H2" s="920"/>
      <c r="I2" s="920"/>
      <c r="J2" s="920"/>
      <c r="K2" s="920"/>
      <c r="L2" s="920"/>
      <c r="M2" s="920"/>
      <c r="N2" s="920"/>
      <c r="O2" s="920"/>
      <c r="P2" s="920"/>
      <c r="Q2" s="920"/>
      <c r="R2" s="920"/>
      <c r="S2" s="920"/>
      <c r="T2" s="920"/>
      <c r="U2" s="920"/>
      <c r="V2" s="920"/>
      <c r="W2" s="920"/>
      <c r="X2" s="920"/>
      <c r="Y2" s="920"/>
      <c r="Z2" s="920"/>
      <c r="AA2" s="920"/>
      <c r="AB2" s="920"/>
      <c r="AC2" s="920"/>
      <c r="AD2" s="920"/>
      <c r="AE2" s="920"/>
      <c r="AF2" s="920"/>
    </row>
    <row r="3" spans="1:35" ht="14.25" x14ac:dyDescent="0.2">
      <c r="A3" s="921" t="str">
        <f ca="1">BJB!A3</f>
        <v>POSISI S/D 25 Juli 2017</v>
      </c>
      <c r="B3" s="921"/>
      <c r="C3" s="921"/>
      <c r="D3" s="921"/>
      <c r="E3" s="921"/>
      <c r="F3" s="921"/>
      <c r="G3" s="921"/>
      <c r="H3" s="921"/>
      <c r="I3" s="921"/>
      <c r="J3" s="921"/>
      <c r="K3" s="921"/>
      <c r="L3" s="921"/>
      <c r="M3" s="921"/>
      <c r="N3" s="921"/>
      <c r="O3" s="921"/>
      <c r="P3" s="921"/>
      <c r="Q3" s="921"/>
      <c r="R3" s="921"/>
      <c r="S3" s="921"/>
      <c r="T3" s="921"/>
      <c r="U3" s="921"/>
      <c r="V3" s="921"/>
      <c r="W3" s="921"/>
      <c r="X3" s="921"/>
      <c r="Y3" s="921"/>
      <c r="Z3" s="921"/>
      <c r="AA3" s="921"/>
      <c r="AB3" s="921"/>
      <c r="AC3" s="921"/>
      <c r="AD3" s="921"/>
      <c r="AE3" s="921"/>
      <c r="AF3" s="921"/>
    </row>
    <row r="4" spans="1:35" ht="13.5" thickBot="1" x14ac:dyDescent="0.25">
      <c r="F4" s="165"/>
      <c r="G4" s="165"/>
      <c r="H4" s="165"/>
      <c r="J4" s="168"/>
      <c r="N4" s="170"/>
      <c r="O4" s="171"/>
    </row>
    <row r="5" spans="1:35" x14ac:dyDescent="0.2">
      <c r="A5" s="973" t="s">
        <v>6269</v>
      </c>
      <c r="B5" s="689" t="s">
        <v>5443</v>
      </c>
      <c r="C5" s="689" t="s">
        <v>6269</v>
      </c>
      <c r="D5" s="630" t="s">
        <v>12095</v>
      </c>
      <c r="E5" s="689"/>
      <c r="F5" s="690" t="s">
        <v>8284</v>
      </c>
      <c r="G5" s="691"/>
      <c r="H5" s="629" t="s">
        <v>5444</v>
      </c>
      <c r="I5" s="692" t="s">
        <v>5443</v>
      </c>
      <c r="J5" s="973" t="s">
        <v>2</v>
      </c>
      <c r="K5" s="693" t="s">
        <v>3</v>
      </c>
      <c r="L5" s="975" t="s">
        <v>4</v>
      </c>
      <c r="M5" s="976"/>
      <c r="N5" s="694" t="s">
        <v>5</v>
      </c>
      <c r="O5" s="977" t="s">
        <v>6</v>
      </c>
      <c r="P5" s="978"/>
      <c r="Q5" s="978"/>
      <c r="R5" s="977" t="s">
        <v>6270</v>
      </c>
      <c r="S5" s="978"/>
      <c r="T5" s="978"/>
      <c r="U5" s="978"/>
      <c r="V5" s="978"/>
      <c r="W5" s="978"/>
      <c r="X5" s="978"/>
      <c r="Y5" s="978"/>
      <c r="Z5" s="978"/>
      <c r="AA5" s="978"/>
      <c r="AB5" s="978"/>
      <c r="AC5" s="978"/>
      <c r="AD5" s="978"/>
      <c r="AE5" s="978"/>
      <c r="AF5" s="979"/>
    </row>
    <row r="6" spans="1:35" ht="13.5" thickBot="1" x14ac:dyDescent="0.25">
      <c r="A6" s="974"/>
      <c r="B6" s="695" t="s">
        <v>8854</v>
      </c>
      <c r="C6" s="695" t="s">
        <v>6162</v>
      </c>
      <c r="D6" s="630" t="s">
        <v>11000</v>
      </c>
      <c r="E6" s="695" t="s">
        <v>6761</v>
      </c>
      <c r="F6" s="696" t="s">
        <v>10547</v>
      </c>
      <c r="G6" s="697" t="s">
        <v>8666</v>
      </c>
      <c r="H6" s="629" t="s">
        <v>6163</v>
      </c>
      <c r="I6" s="698"/>
      <c r="J6" s="974"/>
      <c r="K6" s="699" t="s">
        <v>7</v>
      </c>
      <c r="L6" s="696" t="s">
        <v>8</v>
      </c>
      <c r="M6" s="697" t="s">
        <v>9</v>
      </c>
      <c r="N6" s="700" t="s">
        <v>7</v>
      </c>
      <c r="O6" s="701" t="s">
        <v>10</v>
      </c>
      <c r="P6" s="702" t="s">
        <v>9</v>
      </c>
      <c r="Q6" s="703" t="s">
        <v>11</v>
      </c>
      <c r="R6" s="704" t="s">
        <v>13546</v>
      </c>
      <c r="S6" s="705">
        <v>42736</v>
      </c>
      <c r="T6" s="705">
        <v>42767</v>
      </c>
      <c r="U6" s="705">
        <v>42795</v>
      </c>
      <c r="V6" s="705">
        <v>42826</v>
      </c>
      <c r="W6" s="705">
        <v>42856</v>
      </c>
      <c r="X6" s="705">
        <v>42887</v>
      </c>
      <c r="Y6" s="705">
        <v>42917</v>
      </c>
      <c r="Z6" s="705">
        <v>42948</v>
      </c>
      <c r="AA6" s="705">
        <v>42979</v>
      </c>
      <c r="AB6" s="705">
        <v>43009</v>
      </c>
      <c r="AC6" s="705">
        <v>43040</v>
      </c>
      <c r="AD6" s="705">
        <v>43070</v>
      </c>
      <c r="AE6" s="706" t="s">
        <v>12</v>
      </c>
      <c r="AF6" s="707" t="s">
        <v>13</v>
      </c>
    </row>
    <row r="7" spans="1:35" s="166" customFormat="1" x14ac:dyDescent="0.2">
      <c r="A7" s="708" t="s">
        <v>8630</v>
      </c>
      <c r="B7" s="708" t="s">
        <v>6182</v>
      </c>
      <c r="C7" s="708" t="s">
        <v>6181</v>
      </c>
      <c r="D7" s="708" t="s">
        <v>6183</v>
      </c>
      <c r="E7" s="708" t="s">
        <v>6762</v>
      </c>
      <c r="F7" s="708" t="s">
        <v>6164</v>
      </c>
      <c r="G7" s="708" t="s">
        <v>6165</v>
      </c>
      <c r="H7" s="708" t="s">
        <v>7282</v>
      </c>
      <c r="I7" s="708" t="s">
        <v>6166</v>
      </c>
      <c r="J7" s="708" t="s">
        <v>6167</v>
      </c>
      <c r="K7" s="708" t="s">
        <v>6168</v>
      </c>
      <c r="L7" s="708" t="s">
        <v>6169</v>
      </c>
      <c r="M7" s="708" t="s">
        <v>6170</v>
      </c>
      <c r="N7" s="708" t="s">
        <v>6171</v>
      </c>
      <c r="O7" s="708" t="s">
        <v>7283</v>
      </c>
      <c r="P7" s="708" t="s">
        <v>6172</v>
      </c>
      <c r="Q7" s="708" t="s">
        <v>6173</v>
      </c>
      <c r="R7" s="709" t="s">
        <v>10089</v>
      </c>
      <c r="S7" s="710" t="s">
        <v>8629</v>
      </c>
      <c r="T7" s="710" t="s">
        <v>8628</v>
      </c>
      <c r="U7" s="710" t="s">
        <v>8627</v>
      </c>
      <c r="V7" s="710" t="s">
        <v>8626</v>
      </c>
      <c r="W7" s="710" t="s">
        <v>8625</v>
      </c>
      <c r="X7" s="710" t="s">
        <v>8624</v>
      </c>
      <c r="Y7" s="710" t="s">
        <v>8623</v>
      </c>
      <c r="Z7" s="710" t="s">
        <v>8622</v>
      </c>
      <c r="AA7" s="710" t="s">
        <v>8621</v>
      </c>
      <c r="AB7" s="710" t="s">
        <v>8620</v>
      </c>
      <c r="AC7" s="710" t="s">
        <v>8619</v>
      </c>
      <c r="AD7" s="710" t="s">
        <v>8618</v>
      </c>
      <c r="AE7" s="708" t="s">
        <v>6174</v>
      </c>
      <c r="AF7" s="711" t="s">
        <v>1</v>
      </c>
    </row>
    <row r="8" spans="1:35" s="190" customFormat="1" ht="15" customHeight="1" x14ac:dyDescent="0.2">
      <c r="A8" s="726">
        <v>1</v>
      </c>
      <c r="B8" s="727" t="e">
        <f>VLOOKUP(MANDIRI!$F$8:$F$30,Ctrl!$B$4:$C$260,2,0)</f>
        <v>#N/A</v>
      </c>
      <c r="C8" s="727" t="e">
        <f>VLOOKUP(MANDIRI!$G$8:$G$30,Ctrl!$E$4:$F$260,2,0)</f>
        <v>#N/A</v>
      </c>
      <c r="D8" s="728">
        <v>1</v>
      </c>
      <c r="E8" s="727" t="e">
        <f>VLOOKUP(MANDIRI!$F$8:$F$30,Ctrl!$B$4:$D$260,3,0)</f>
        <v>#N/A</v>
      </c>
      <c r="F8" s="729" t="s">
        <v>8339</v>
      </c>
      <c r="G8" s="729" t="s">
        <v>8286</v>
      </c>
      <c r="H8" s="730"/>
      <c r="I8" s="731">
        <f>A8</f>
        <v>1</v>
      </c>
      <c r="J8" s="732" t="s">
        <v>5857</v>
      </c>
      <c r="K8" s="727" t="s">
        <v>7835</v>
      </c>
      <c r="L8" s="727" t="s">
        <v>8287</v>
      </c>
      <c r="M8" s="733">
        <v>38188</v>
      </c>
      <c r="N8" s="734">
        <v>300000000</v>
      </c>
      <c r="O8" s="732" t="s">
        <v>8288</v>
      </c>
      <c r="P8" s="735">
        <v>38607</v>
      </c>
      <c r="Q8" s="736">
        <v>225000000</v>
      </c>
      <c r="R8" s="737">
        <v>225000000</v>
      </c>
      <c r="S8" s="737"/>
      <c r="T8" s="737"/>
      <c r="U8" s="737"/>
      <c r="V8" s="737"/>
      <c r="W8" s="737"/>
      <c r="X8" s="737"/>
      <c r="Y8" s="737"/>
      <c r="Z8" s="737"/>
      <c r="AA8" s="737"/>
      <c r="AB8" s="737"/>
      <c r="AC8" s="737"/>
      <c r="AD8" s="737"/>
      <c r="AE8" s="737">
        <f>SUM(MANDIRI!$R8:$AD8)</f>
        <v>225000000</v>
      </c>
      <c r="AF8" s="738">
        <f t="shared" ref="AF8:AF30" si="0">IF((Q8-AE8)&lt;0,ABS(0),(Q8-AE8))</f>
        <v>0</v>
      </c>
    </row>
    <row r="9" spans="1:35" s="190" customFormat="1" ht="15" customHeight="1" x14ac:dyDescent="0.2">
      <c r="A9" s="739">
        <f t="shared" ref="A9:A30" si="1">A8+1</f>
        <v>2</v>
      </c>
      <c r="B9" s="740" t="e">
        <f>VLOOKUP(MANDIRI!$F$8:$F$30,Ctrl!$B$4:$C$260,2,0)</f>
        <v>#N/A</v>
      </c>
      <c r="C9" s="740" t="e">
        <f>VLOOKUP(MANDIRI!$G$8:$G$30,Ctrl!$E$4:$F$260,2,0)</f>
        <v>#N/A</v>
      </c>
      <c r="D9" s="741">
        <v>1</v>
      </c>
      <c r="E9" s="740" t="e">
        <f>VLOOKUP(MANDIRI!$F$8:$F$30,Ctrl!$B$4:$D$260,3,0)</f>
        <v>#N/A</v>
      </c>
      <c r="F9" s="742" t="s">
        <v>8339</v>
      </c>
      <c r="G9" s="742" t="s">
        <v>8286</v>
      </c>
      <c r="H9" s="743"/>
      <c r="I9" s="744">
        <f>IF(G8=MANDIRI!$G9,I8+1,1)</f>
        <v>2</v>
      </c>
      <c r="J9" s="745" t="s">
        <v>8667</v>
      </c>
      <c r="K9" s="740" t="s">
        <v>7835</v>
      </c>
      <c r="L9" s="740" t="s">
        <v>8289</v>
      </c>
      <c r="M9" s="746">
        <v>38254</v>
      </c>
      <c r="N9" s="747">
        <v>350000000</v>
      </c>
      <c r="O9" s="748" t="s">
        <v>8290</v>
      </c>
      <c r="P9" s="749">
        <v>38751</v>
      </c>
      <c r="Q9" s="750">
        <v>19597702</v>
      </c>
      <c r="R9" s="751">
        <v>0</v>
      </c>
      <c r="S9" s="751"/>
      <c r="T9" s="751"/>
      <c r="U9" s="751"/>
      <c r="V9" s="751"/>
      <c r="W9" s="751"/>
      <c r="X9" s="751"/>
      <c r="Y9" s="751"/>
      <c r="Z9" s="751"/>
      <c r="AA9" s="751"/>
      <c r="AB9" s="751"/>
      <c r="AC9" s="751"/>
      <c r="AD9" s="751"/>
      <c r="AE9" s="751">
        <f>SUM(MANDIRI!$R9:$AD9)</f>
        <v>0</v>
      </c>
      <c r="AF9" s="752">
        <f t="shared" si="0"/>
        <v>19597702</v>
      </c>
      <c r="AI9" s="725">
        <f>350000000*70%</f>
        <v>244999999.99999997</v>
      </c>
    </row>
    <row r="10" spans="1:35" s="190" customFormat="1" ht="15" customHeight="1" x14ac:dyDescent="0.2">
      <c r="A10" s="739">
        <f t="shared" si="1"/>
        <v>3</v>
      </c>
      <c r="B10" s="740" t="e">
        <f>VLOOKUP(MANDIRI!$F$8:$F$30,Ctrl!$B$4:$C$260,2,0)</f>
        <v>#N/A</v>
      </c>
      <c r="C10" s="740" t="e">
        <f>VLOOKUP(MANDIRI!$G$8:$G$30,Ctrl!$E$4:$F$260,2,0)</f>
        <v>#N/A</v>
      </c>
      <c r="D10" s="741">
        <v>1</v>
      </c>
      <c r="E10" s="740" t="e">
        <f>VLOOKUP(MANDIRI!$F$8:$F$30,Ctrl!$B$4:$D$260,3,0)</f>
        <v>#N/A</v>
      </c>
      <c r="F10" s="742" t="s">
        <v>8339</v>
      </c>
      <c r="G10" s="742" t="s">
        <v>8286</v>
      </c>
      <c r="H10" s="743"/>
      <c r="I10" s="744">
        <f>IF(G9=MANDIRI!$G10,I9+1,1)</f>
        <v>3</v>
      </c>
      <c r="J10" s="745" t="s">
        <v>8667</v>
      </c>
      <c r="K10" s="740" t="s">
        <v>7835</v>
      </c>
      <c r="L10" s="740" t="s">
        <v>8289</v>
      </c>
      <c r="M10" s="746">
        <v>38254</v>
      </c>
      <c r="N10" s="747">
        <v>350000000</v>
      </c>
      <c r="O10" s="745" t="s">
        <v>8291</v>
      </c>
      <c r="P10" s="749">
        <v>38938</v>
      </c>
      <c r="Q10" s="750">
        <v>46969892</v>
      </c>
      <c r="R10" s="751">
        <v>0</v>
      </c>
      <c r="S10" s="751"/>
      <c r="T10" s="751"/>
      <c r="U10" s="751"/>
      <c r="V10" s="751"/>
      <c r="W10" s="751"/>
      <c r="X10" s="751"/>
      <c r="Y10" s="751"/>
      <c r="Z10" s="751"/>
      <c r="AA10" s="751"/>
      <c r="AB10" s="751"/>
      <c r="AC10" s="751"/>
      <c r="AD10" s="751"/>
      <c r="AE10" s="751">
        <f>SUM(MANDIRI!$R10:$AD10)</f>
        <v>0</v>
      </c>
      <c r="AF10" s="752">
        <f t="shared" si="0"/>
        <v>46969892</v>
      </c>
      <c r="AI10" s="725">
        <v>262500000</v>
      </c>
    </row>
    <row r="11" spans="1:35" s="190" customFormat="1" ht="15" customHeight="1" x14ac:dyDescent="0.2">
      <c r="A11" s="739">
        <f t="shared" si="1"/>
        <v>4</v>
      </c>
      <c r="B11" s="740" t="e">
        <f>VLOOKUP(MANDIRI!$F$8:$F$30,Ctrl!$B$4:$C$260,2,0)</f>
        <v>#N/A</v>
      </c>
      <c r="C11" s="740" t="e">
        <f>VLOOKUP(MANDIRI!$G$8:$G$30,Ctrl!$E$4:$F$260,2,0)</f>
        <v>#N/A</v>
      </c>
      <c r="D11" s="741">
        <v>1</v>
      </c>
      <c r="E11" s="740" t="e">
        <f>VLOOKUP(MANDIRI!$F$8:$F$30,Ctrl!$B$4:$D$260,3,0)</f>
        <v>#N/A</v>
      </c>
      <c r="F11" s="742" t="s">
        <v>8339</v>
      </c>
      <c r="G11" s="742" t="s">
        <v>8286</v>
      </c>
      <c r="H11" s="743"/>
      <c r="I11" s="744">
        <f>IF(G10=MANDIRI!$G11,I10+1,1)</f>
        <v>4</v>
      </c>
      <c r="J11" s="745" t="s">
        <v>8667</v>
      </c>
      <c r="K11" s="740" t="s">
        <v>7835</v>
      </c>
      <c r="L11" s="740" t="s">
        <v>8289</v>
      </c>
      <c r="M11" s="746">
        <v>38254</v>
      </c>
      <c r="N11" s="753">
        <v>350000000</v>
      </c>
      <c r="O11" s="748" t="s">
        <v>8292</v>
      </c>
      <c r="P11" s="749">
        <v>39224</v>
      </c>
      <c r="Q11" s="750">
        <v>82503005</v>
      </c>
      <c r="R11" s="751">
        <v>0</v>
      </c>
      <c r="S11" s="751"/>
      <c r="T11" s="751"/>
      <c r="U11" s="751"/>
      <c r="V11" s="751"/>
      <c r="W11" s="751"/>
      <c r="X11" s="751"/>
      <c r="Y11" s="751"/>
      <c r="Z11" s="751"/>
      <c r="AA11" s="751"/>
      <c r="AB11" s="751"/>
      <c r="AC11" s="751"/>
      <c r="AD11" s="751"/>
      <c r="AE11" s="751">
        <f>SUM(MANDIRI!$R11:$AD11)</f>
        <v>0</v>
      </c>
      <c r="AF11" s="752">
        <f t="shared" si="0"/>
        <v>82503005</v>
      </c>
    </row>
    <row r="12" spans="1:35" s="190" customFormat="1" ht="15" customHeight="1" x14ac:dyDescent="0.2">
      <c r="A12" s="739">
        <f t="shared" si="1"/>
        <v>5</v>
      </c>
      <c r="B12" s="740" t="e">
        <f>VLOOKUP(MANDIRI!$F$8:$F$30,Ctrl!$B$4:$C$260,2,0)</f>
        <v>#N/A</v>
      </c>
      <c r="C12" s="740" t="e">
        <f>VLOOKUP(MANDIRI!$G$8:$G$30,Ctrl!$E$4:$F$260,2,0)</f>
        <v>#N/A</v>
      </c>
      <c r="D12" s="741">
        <v>1</v>
      </c>
      <c r="E12" s="740" t="e">
        <f>VLOOKUP(MANDIRI!$F$8:$F$30,Ctrl!$B$4:$D$260,3,0)</f>
        <v>#N/A</v>
      </c>
      <c r="F12" s="742" t="s">
        <v>8339</v>
      </c>
      <c r="G12" s="742" t="s">
        <v>8286</v>
      </c>
      <c r="H12" s="743"/>
      <c r="I12" s="744">
        <f>IF(G11=MANDIRI!$G12,I11+1,1)</f>
        <v>5</v>
      </c>
      <c r="J12" s="745" t="s">
        <v>8667</v>
      </c>
      <c r="K12" s="740" t="s">
        <v>7835</v>
      </c>
      <c r="L12" s="740" t="s">
        <v>8289</v>
      </c>
      <c r="M12" s="746">
        <v>38254</v>
      </c>
      <c r="N12" s="753">
        <v>350000000</v>
      </c>
      <c r="O12" s="748" t="s">
        <v>8293</v>
      </c>
      <c r="P12" s="749">
        <v>39349</v>
      </c>
      <c r="Q12" s="750">
        <v>50468473</v>
      </c>
      <c r="R12" s="751">
        <v>0</v>
      </c>
      <c r="S12" s="751"/>
      <c r="T12" s="751"/>
      <c r="U12" s="751"/>
      <c r="V12" s="751"/>
      <c r="W12" s="751"/>
      <c r="X12" s="751"/>
      <c r="Y12" s="751"/>
      <c r="Z12" s="751"/>
      <c r="AA12" s="751"/>
      <c r="AB12" s="751"/>
      <c r="AC12" s="751"/>
      <c r="AD12" s="751"/>
      <c r="AE12" s="751">
        <f>SUM(MANDIRI!$R12:$AD12)</f>
        <v>0</v>
      </c>
      <c r="AF12" s="752">
        <f t="shared" si="0"/>
        <v>50468473</v>
      </c>
    </row>
    <row r="13" spans="1:35" s="190" customFormat="1" ht="15" customHeight="1" x14ac:dyDescent="0.2">
      <c r="A13" s="739">
        <f t="shared" si="1"/>
        <v>6</v>
      </c>
      <c r="B13" s="740" t="e">
        <f>VLOOKUP(MANDIRI!$F$8:$F$30,Ctrl!$B$4:$C$260,2,0)</f>
        <v>#N/A</v>
      </c>
      <c r="C13" s="740" t="e">
        <f>VLOOKUP(MANDIRI!$G$8:$G$30,Ctrl!$E$4:$F$260,2,0)</f>
        <v>#N/A</v>
      </c>
      <c r="D13" s="741">
        <v>1</v>
      </c>
      <c r="E13" s="740" t="e">
        <f>VLOOKUP(MANDIRI!$F$8:$F$30,Ctrl!$B$4:$D$260,3,0)</f>
        <v>#N/A</v>
      </c>
      <c r="F13" s="742" t="s">
        <v>8339</v>
      </c>
      <c r="G13" s="742" t="s">
        <v>8286</v>
      </c>
      <c r="H13" s="743"/>
      <c r="I13" s="744">
        <f>IF(G12=MANDIRI!$G13,I12+1,1)</f>
        <v>6</v>
      </c>
      <c r="J13" s="745" t="s">
        <v>8668</v>
      </c>
      <c r="K13" s="740" t="s">
        <v>7835</v>
      </c>
      <c r="L13" s="740" t="s">
        <v>3785</v>
      </c>
      <c r="M13" s="746">
        <v>38348</v>
      </c>
      <c r="N13" s="753">
        <v>2000000000</v>
      </c>
      <c r="O13" s="748" t="s">
        <v>8294</v>
      </c>
      <c r="P13" s="749">
        <v>38827</v>
      </c>
      <c r="Q13" s="750">
        <v>1500000000</v>
      </c>
      <c r="R13" s="751">
        <v>73312500</v>
      </c>
      <c r="S13" s="751"/>
      <c r="T13" s="751"/>
      <c r="U13" s="751"/>
      <c r="V13" s="751"/>
      <c r="W13" s="751"/>
      <c r="X13" s="751"/>
      <c r="Y13" s="751"/>
      <c r="Z13" s="751"/>
      <c r="AA13" s="751"/>
      <c r="AB13" s="751"/>
      <c r="AC13" s="751"/>
      <c r="AD13" s="751"/>
      <c r="AE13" s="751">
        <f>SUM(MANDIRI!$R13:$AD13)</f>
        <v>73312500</v>
      </c>
      <c r="AF13" s="752">
        <f t="shared" si="0"/>
        <v>1426687500</v>
      </c>
    </row>
    <row r="14" spans="1:35" s="190" customFormat="1" ht="15" customHeight="1" x14ac:dyDescent="0.2">
      <c r="A14" s="739">
        <f t="shared" si="1"/>
        <v>7</v>
      </c>
      <c r="B14" s="740" t="e">
        <f>VLOOKUP(MANDIRI!$F$8:$F$30,Ctrl!$B$4:$C$260,2,0)</f>
        <v>#N/A</v>
      </c>
      <c r="C14" s="740" t="e">
        <f>VLOOKUP(MANDIRI!$G$8:$G$30,Ctrl!$E$4:$F$260,2,0)</f>
        <v>#N/A</v>
      </c>
      <c r="D14" s="741">
        <v>1</v>
      </c>
      <c r="E14" s="740" t="e">
        <f>VLOOKUP(MANDIRI!$F$8:$F$30,Ctrl!$B$4:$D$260,3,0)</f>
        <v>#N/A</v>
      </c>
      <c r="F14" s="742" t="s">
        <v>8339</v>
      </c>
      <c r="G14" s="742" t="s">
        <v>8286</v>
      </c>
      <c r="H14" s="743"/>
      <c r="I14" s="744">
        <f>IF(G13=MANDIRI!$G14,I13+1,1)</f>
        <v>7</v>
      </c>
      <c r="J14" s="745" t="s">
        <v>8669</v>
      </c>
      <c r="K14" s="740" t="s">
        <v>7835</v>
      </c>
      <c r="L14" s="740">
        <v>20040200251012</v>
      </c>
      <c r="M14" s="746">
        <v>38027</v>
      </c>
      <c r="N14" s="753">
        <v>1000000000</v>
      </c>
      <c r="O14" s="748" t="s">
        <v>8295</v>
      </c>
      <c r="P14" s="749">
        <v>38852</v>
      </c>
      <c r="Q14" s="750">
        <v>167121247</v>
      </c>
      <c r="R14" s="751">
        <v>74799169</v>
      </c>
      <c r="S14" s="751"/>
      <c r="T14" s="751"/>
      <c r="U14" s="751"/>
      <c r="V14" s="751"/>
      <c r="W14" s="751"/>
      <c r="X14" s="751"/>
      <c r="Y14" s="751"/>
      <c r="Z14" s="751"/>
      <c r="AA14" s="751"/>
      <c r="AB14" s="751"/>
      <c r="AC14" s="751"/>
      <c r="AD14" s="751"/>
      <c r="AE14" s="751">
        <f>SUM(MANDIRI!$R14:$AD14)</f>
        <v>74799169</v>
      </c>
      <c r="AF14" s="752">
        <f t="shared" si="0"/>
        <v>92322078</v>
      </c>
    </row>
    <row r="15" spans="1:35" s="190" customFormat="1" ht="15" customHeight="1" x14ac:dyDescent="0.2">
      <c r="A15" s="739">
        <f t="shared" si="1"/>
        <v>8</v>
      </c>
      <c r="B15" s="740" t="e">
        <f>VLOOKUP(MANDIRI!$F$8:$F$30,Ctrl!$B$4:$C$260,2,0)</f>
        <v>#N/A</v>
      </c>
      <c r="C15" s="740" t="e">
        <f>VLOOKUP(MANDIRI!$G$8:$G$30,Ctrl!$E$4:$F$260,2,0)</f>
        <v>#N/A</v>
      </c>
      <c r="D15" s="741">
        <v>1</v>
      </c>
      <c r="E15" s="740" t="e">
        <f>VLOOKUP(MANDIRI!$F$8:$F$30,Ctrl!$B$4:$D$260,3,0)</f>
        <v>#N/A</v>
      </c>
      <c r="F15" s="742" t="s">
        <v>8339</v>
      </c>
      <c r="G15" s="742" t="s">
        <v>8286</v>
      </c>
      <c r="H15" s="743"/>
      <c r="I15" s="744">
        <f>IF(G14=MANDIRI!$G15,I14+1,1)</f>
        <v>8</v>
      </c>
      <c r="J15" s="745" t="s">
        <v>8670</v>
      </c>
      <c r="K15" s="740" t="s">
        <v>7835</v>
      </c>
      <c r="L15" s="740" t="s">
        <v>8296</v>
      </c>
      <c r="M15" s="746">
        <v>38425</v>
      </c>
      <c r="N15" s="753">
        <v>13208000000</v>
      </c>
      <c r="O15" s="748" t="s">
        <v>8297</v>
      </c>
      <c r="P15" s="749">
        <v>38975</v>
      </c>
      <c r="Q15" s="750">
        <v>9906000000</v>
      </c>
      <c r="R15" s="751">
        <v>1785090000</v>
      </c>
      <c r="S15" s="751"/>
      <c r="T15" s="751"/>
      <c r="U15" s="751"/>
      <c r="V15" s="751"/>
      <c r="W15" s="751"/>
      <c r="X15" s="751"/>
      <c r="Y15" s="751"/>
      <c r="Z15" s="751"/>
      <c r="AA15" s="751"/>
      <c r="AB15" s="751"/>
      <c r="AC15" s="751"/>
      <c r="AD15" s="751"/>
      <c r="AE15" s="751">
        <f>SUM(MANDIRI!$R15:$AD15)</f>
        <v>1785090000</v>
      </c>
      <c r="AF15" s="752">
        <f t="shared" si="0"/>
        <v>8120910000</v>
      </c>
    </row>
    <row r="16" spans="1:35" s="190" customFormat="1" ht="15" customHeight="1" x14ac:dyDescent="0.2">
      <c r="A16" s="739">
        <f t="shared" si="1"/>
        <v>9</v>
      </c>
      <c r="B16" s="740" t="e">
        <f>VLOOKUP(MANDIRI!$F$8:$F$30,Ctrl!$B$4:$C$260,2,0)</f>
        <v>#N/A</v>
      </c>
      <c r="C16" s="740" t="e">
        <f>VLOOKUP(MANDIRI!$G$8:$G$30,Ctrl!$E$4:$F$260,2,0)</f>
        <v>#N/A</v>
      </c>
      <c r="D16" s="741">
        <v>1</v>
      </c>
      <c r="E16" s="740" t="e">
        <f>VLOOKUP(MANDIRI!$F$8:$F$30,Ctrl!$B$4:$D$260,3,0)</f>
        <v>#N/A</v>
      </c>
      <c r="F16" s="742" t="s">
        <v>8339</v>
      </c>
      <c r="G16" s="742" t="s">
        <v>8286</v>
      </c>
      <c r="H16" s="743"/>
      <c r="I16" s="744">
        <f>IF(G15=MANDIRI!$G16,I15+1,1)</f>
        <v>9</v>
      </c>
      <c r="J16" s="745" t="s">
        <v>8671</v>
      </c>
      <c r="K16" s="740" t="s">
        <v>7835</v>
      </c>
      <c r="L16" s="740" t="s">
        <v>50</v>
      </c>
      <c r="M16" s="746">
        <v>38121</v>
      </c>
      <c r="N16" s="747">
        <v>1792000000</v>
      </c>
      <c r="O16" s="748" t="s">
        <v>8298</v>
      </c>
      <c r="P16" s="749">
        <v>38975</v>
      </c>
      <c r="Q16" s="750">
        <v>891179341</v>
      </c>
      <c r="R16" s="751">
        <v>0</v>
      </c>
      <c r="S16" s="751"/>
      <c r="T16" s="751"/>
      <c r="U16" s="751"/>
      <c r="V16" s="751"/>
      <c r="W16" s="751"/>
      <c r="X16" s="751"/>
      <c r="Y16" s="751"/>
      <c r="Z16" s="751"/>
      <c r="AA16" s="751"/>
      <c r="AB16" s="751"/>
      <c r="AC16" s="751"/>
      <c r="AD16" s="751"/>
      <c r="AE16" s="751">
        <f>SUM(MANDIRI!$R16:$AD16)</f>
        <v>0</v>
      </c>
      <c r="AF16" s="752">
        <f t="shared" si="0"/>
        <v>891179341</v>
      </c>
    </row>
    <row r="17" spans="1:32" s="190" customFormat="1" ht="15" customHeight="1" x14ac:dyDescent="0.2">
      <c r="A17" s="739">
        <f t="shared" si="1"/>
        <v>10</v>
      </c>
      <c r="B17" s="740" t="e">
        <f>VLOOKUP(MANDIRI!$F$8:$F$30,Ctrl!$B$4:$C$260,2,0)</f>
        <v>#N/A</v>
      </c>
      <c r="C17" s="740" t="e">
        <f>VLOOKUP(MANDIRI!$G$8:$G$30,Ctrl!$E$4:$F$260,2,0)</f>
        <v>#N/A</v>
      </c>
      <c r="D17" s="741">
        <v>1</v>
      </c>
      <c r="E17" s="740" t="e">
        <f>VLOOKUP(MANDIRI!$F$8:$F$30,Ctrl!$B$4:$D$260,3,0)</f>
        <v>#N/A</v>
      </c>
      <c r="F17" s="742" t="s">
        <v>8339</v>
      </c>
      <c r="G17" s="742" t="s">
        <v>8286</v>
      </c>
      <c r="H17" s="743"/>
      <c r="I17" s="744">
        <f>IF(G16=MANDIRI!$G17,I16+1,1)</f>
        <v>10</v>
      </c>
      <c r="J17" s="745" t="s">
        <v>8672</v>
      </c>
      <c r="K17" s="740" t="s">
        <v>7835</v>
      </c>
      <c r="L17" s="740" t="s">
        <v>8299</v>
      </c>
      <c r="M17" s="746">
        <v>38492</v>
      </c>
      <c r="N17" s="747">
        <v>1000000000</v>
      </c>
      <c r="O17" s="748" t="s">
        <v>8300</v>
      </c>
      <c r="P17" s="749">
        <v>39008</v>
      </c>
      <c r="Q17" s="750">
        <v>70000000</v>
      </c>
      <c r="R17" s="751">
        <v>0</v>
      </c>
      <c r="S17" s="751"/>
      <c r="T17" s="751"/>
      <c r="U17" s="751"/>
      <c r="V17" s="751"/>
      <c r="W17" s="751"/>
      <c r="X17" s="751"/>
      <c r="Y17" s="751"/>
      <c r="Z17" s="751"/>
      <c r="AA17" s="751"/>
      <c r="AB17" s="751"/>
      <c r="AC17" s="751"/>
      <c r="AD17" s="751"/>
      <c r="AE17" s="751">
        <f>SUM(MANDIRI!$R17:$AD17)</f>
        <v>0</v>
      </c>
      <c r="AF17" s="752">
        <f t="shared" si="0"/>
        <v>70000000</v>
      </c>
    </row>
    <row r="18" spans="1:32" s="190" customFormat="1" ht="15" customHeight="1" x14ac:dyDescent="0.2">
      <c r="A18" s="739">
        <f t="shared" si="1"/>
        <v>11</v>
      </c>
      <c r="B18" s="740" t="e">
        <f>VLOOKUP(MANDIRI!$F$8:$F$30,Ctrl!$B$4:$C$260,2,0)</f>
        <v>#N/A</v>
      </c>
      <c r="C18" s="740" t="e">
        <f>VLOOKUP(MANDIRI!$G$8:$G$30,Ctrl!$E$4:$F$260,2,0)</f>
        <v>#N/A</v>
      </c>
      <c r="D18" s="741">
        <v>1</v>
      </c>
      <c r="E18" s="740" t="e">
        <f>VLOOKUP(MANDIRI!$F$8:$F$30,Ctrl!$B$4:$D$260,3,0)</f>
        <v>#N/A</v>
      </c>
      <c r="F18" s="742" t="s">
        <v>8339</v>
      </c>
      <c r="G18" s="742" t="s">
        <v>8286</v>
      </c>
      <c r="H18" s="743"/>
      <c r="I18" s="744">
        <f>IF(G17=MANDIRI!$G18,I17+1,1)</f>
        <v>11</v>
      </c>
      <c r="J18" s="745" t="s">
        <v>821</v>
      </c>
      <c r="K18" s="740" t="s">
        <v>7835</v>
      </c>
      <c r="L18" s="740" t="s">
        <v>8301</v>
      </c>
      <c r="M18" s="746">
        <v>38525</v>
      </c>
      <c r="N18" s="747">
        <v>2000000000</v>
      </c>
      <c r="O18" s="748" t="s">
        <v>8302</v>
      </c>
      <c r="P18" s="749">
        <v>39031</v>
      </c>
      <c r="Q18" s="750">
        <v>800000000</v>
      </c>
      <c r="R18" s="751">
        <v>800000000</v>
      </c>
      <c r="S18" s="751"/>
      <c r="T18" s="751"/>
      <c r="U18" s="751"/>
      <c r="V18" s="751"/>
      <c r="W18" s="751"/>
      <c r="X18" s="751"/>
      <c r="Y18" s="751"/>
      <c r="Z18" s="751"/>
      <c r="AA18" s="751"/>
      <c r="AB18" s="751"/>
      <c r="AC18" s="751"/>
      <c r="AD18" s="751"/>
      <c r="AE18" s="751">
        <f>SUM(MANDIRI!$R18:$AD18)</f>
        <v>800000000</v>
      </c>
      <c r="AF18" s="752">
        <f t="shared" si="0"/>
        <v>0</v>
      </c>
    </row>
    <row r="19" spans="1:32" s="190" customFormat="1" ht="15" customHeight="1" x14ac:dyDescent="0.2">
      <c r="A19" s="739">
        <f t="shared" si="1"/>
        <v>12</v>
      </c>
      <c r="B19" s="740" t="e">
        <f>VLOOKUP(MANDIRI!$F$8:$F$30,Ctrl!$B$4:$C$260,2,0)</f>
        <v>#N/A</v>
      </c>
      <c r="C19" s="740" t="e">
        <f>VLOOKUP(MANDIRI!$G$8:$G$30,Ctrl!$E$4:$F$260,2,0)</f>
        <v>#N/A</v>
      </c>
      <c r="D19" s="741">
        <v>1</v>
      </c>
      <c r="E19" s="740" t="e">
        <f>VLOOKUP(MANDIRI!$F$8:$F$30,Ctrl!$B$4:$D$260,3,0)</f>
        <v>#N/A</v>
      </c>
      <c r="F19" s="742" t="s">
        <v>8339</v>
      </c>
      <c r="G19" s="742" t="s">
        <v>8286</v>
      </c>
      <c r="H19" s="743"/>
      <c r="I19" s="744">
        <f>IF(G18=MANDIRI!$G19,I18+1,1)</f>
        <v>12</v>
      </c>
      <c r="J19" s="745" t="s">
        <v>8673</v>
      </c>
      <c r="K19" s="740" t="s">
        <v>7835</v>
      </c>
      <c r="L19" s="740" t="s">
        <v>8303</v>
      </c>
      <c r="M19" s="746" t="s">
        <v>8304</v>
      </c>
      <c r="N19" s="747">
        <v>3000000000</v>
      </c>
      <c r="O19" s="748" t="s">
        <v>8305</v>
      </c>
      <c r="P19" s="749">
        <v>39111</v>
      </c>
      <c r="Q19" s="750">
        <v>600000000</v>
      </c>
      <c r="R19" s="751">
        <v>281260700</v>
      </c>
      <c r="S19" s="751"/>
      <c r="T19" s="751"/>
      <c r="U19" s="751"/>
      <c r="V19" s="751"/>
      <c r="W19" s="751"/>
      <c r="X19" s="751"/>
      <c r="Y19" s="751"/>
      <c r="Z19" s="751"/>
      <c r="AA19" s="751"/>
      <c r="AB19" s="751"/>
      <c r="AC19" s="751"/>
      <c r="AD19" s="751"/>
      <c r="AE19" s="751">
        <f>SUM(MANDIRI!$R19:$AD19)</f>
        <v>281260700</v>
      </c>
      <c r="AF19" s="752">
        <f t="shared" si="0"/>
        <v>318739300</v>
      </c>
    </row>
    <row r="20" spans="1:32" s="190" customFormat="1" ht="15" customHeight="1" x14ac:dyDescent="0.2">
      <c r="A20" s="739">
        <f t="shared" si="1"/>
        <v>13</v>
      </c>
      <c r="B20" s="740" t="e">
        <f>VLOOKUP(MANDIRI!$F$8:$F$30,Ctrl!$B$4:$C$260,2,0)</f>
        <v>#N/A</v>
      </c>
      <c r="C20" s="740" t="e">
        <f>VLOOKUP(MANDIRI!$G$8:$G$30,Ctrl!$E$4:$F$260,2,0)</f>
        <v>#N/A</v>
      </c>
      <c r="D20" s="741">
        <v>1</v>
      </c>
      <c r="E20" s="740" t="e">
        <f>VLOOKUP(MANDIRI!$F$8:$F$30,Ctrl!$B$4:$D$260,3,0)</f>
        <v>#N/A</v>
      </c>
      <c r="F20" s="742" t="s">
        <v>8339</v>
      </c>
      <c r="G20" s="742" t="s">
        <v>8286</v>
      </c>
      <c r="H20" s="743"/>
      <c r="I20" s="744">
        <f>IF(G19=MANDIRI!$G20,I19+1,1)</f>
        <v>13</v>
      </c>
      <c r="J20" s="745" t="s">
        <v>8674</v>
      </c>
      <c r="K20" s="740" t="s">
        <v>7835</v>
      </c>
      <c r="L20" s="740" t="s">
        <v>8306</v>
      </c>
      <c r="M20" s="746">
        <v>38269</v>
      </c>
      <c r="N20" s="747">
        <v>1000000000</v>
      </c>
      <c r="O20" s="748" t="s">
        <v>8307</v>
      </c>
      <c r="P20" s="749">
        <v>39231</v>
      </c>
      <c r="Q20" s="750">
        <v>400000000</v>
      </c>
      <c r="R20" s="751">
        <v>0</v>
      </c>
      <c r="S20" s="751"/>
      <c r="T20" s="751"/>
      <c r="U20" s="751"/>
      <c r="V20" s="751"/>
      <c r="W20" s="751"/>
      <c r="X20" s="751"/>
      <c r="Y20" s="751"/>
      <c r="Z20" s="751"/>
      <c r="AA20" s="751"/>
      <c r="AB20" s="751"/>
      <c r="AC20" s="751"/>
      <c r="AD20" s="751"/>
      <c r="AE20" s="751">
        <f>SUM(MANDIRI!$R20:$AD20)</f>
        <v>0</v>
      </c>
      <c r="AF20" s="752">
        <f t="shared" si="0"/>
        <v>400000000</v>
      </c>
    </row>
    <row r="21" spans="1:32" s="190" customFormat="1" ht="15" customHeight="1" x14ac:dyDescent="0.2">
      <c r="A21" s="739">
        <f t="shared" si="1"/>
        <v>14</v>
      </c>
      <c r="B21" s="740" t="e">
        <f>VLOOKUP(MANDIRI!$F$8:$F$30,Ctrl!$B$4:$C$260,2,0)</f>
        <v>#N/A</v>
      </c>
      <c r="C21" s="740" t="e">
        <f>VLOOKUP(MANDIRI!$G$8:$G$30,Ctrl!$E$4:$F$260,2,0)</f>
        <v>#N/A</v>
      </c>
      <c r="D21" s="741">
        <v>1</v>
      </c>
      <c r="E21" s="740" t="e">
        <f>VLOOKUP(MANDIRI!$F$8:$F$30,Ctrl!$B$4:$D$260,3,0)</f>
        <v>#N/A</v>
      </c>
      <c r="F21" s="742" t="s">
        <v>8339</v>
      </c>
      <c r="G21" s="742" t="s">
        <v>8286</v>
      </c>
      <c r="H21" s="743"/>
      <c r="I21" s="744">
        <f>IF(G20=MANDIRI!$G21,I20+1,1)</f>
        <v>14</v>
      </c>
      <c r="J21" s="745" t="s">
        <v>8675</v>
      </c>
      <c r="K21" s="740" t="s">
        <v>7835</v>
      </c>
      <c r="L21" s="740" t="s">
        <v>8308</v>
      </c>
      <c r="M21" s="746">
        <v>38205</v>
      </c>
      <c r="N21" s="747">
        <v>2000000000</v>
      </c>
      <c r="O21" s="748" t="s">
        <v>8309</v>
      </c>
      <c r="P21" s="749">
        <v>39231</v>
      </c>
      <c r="Q21" s="750">
        <v>1100000000</v>
      </c>
      <c r="R21" s="751">
        <v>1045000000</v>
      </c>
      <c r="S21" s="754"/>
      <c r="T21" s="751"/>
      <c r="U21" s="751"/>
      <c r="V21" s="751"/>
      <c r="W21" s="751"/>
      <c r="X21" s="751"/>
      <c r="Y21" s="751"/>
      <c r="Z21" s="751"/>
      <c r="AA21" s="751"/>
      <c r="AB21" s="751"/>
      <c r="AC21" s="751"/>
      <c r="AD21" s="751"/>
      <c r="AE21" s="751">
        <f>SUM(MANDIRI!$R21:$AD21)</f>
        <v>1045000000</v>
      </c>
      <c r="AF21" s="752">
        <f t="shared" si="0"/>
        <v>55000000</v>
      </c>
    </row>
    <row r="22" spans="1:32" s="190" customFormat="1" ht="15" customHeight="1" x14ac:dyDescent="0.2">
      <c r="A22" s="739">
        <f t="shared" si="1"/>
        <v>15</v>
      </c>
      <c r="B22" s="740" t="e">
        <f>VLOOKUP(MANDIRI!$F$8:$F$30,Ctrl!$B$4:$C$260,2,0)</f>
        <v>#N/A</v>
      </c>
      <c r="C22" s="740" t="e">
        <f>VLOOKUP(MANDIRI!$G$8:$G$30,Ctrl!$E$4:$F$260,2,0)</f>
        <v>#N/A</v>
      </c>
      <c r="D22" s="741">
        <v>1</v>
      </c>
      <c r="E22" s="740" t="e">
        <f>VLOOKUP(MANDIRI!$F$8:$F$30,Ctrl!$B$4:$D$260,3,0)</f>
        <v>#N/A</v>
      </c>
      <c r="F22" s="742" t="s">
        <v>8339</v>
      </c>
      <c r="G22" s="742" t="s">
        <v>8286</v>
      </c>
      <c r="H22" s="743"/>
      <c r="I22" s="744">
        <f>IF(G21=MANDIRI!$G22,I21+1,1)</f>
        <v>15</v>
      </c>
      <c r="J22" s="745" t="s">
        <v>8676</v>
      </c>
      <c r="K22" s="740" t="s">
        <v>7835</v>
      </c>
      <c r="L22" s="740" t="s">
        <v>8310</v>
      </c>
      <c r="M22" s="746">
        <v>38324</v>
      </c>
      <c r="N22" s="747">
        <v>2000000000</v>
      </c>
      <c r="O22" s="748" t="s">
        <v>8311</v>
      </c>
      <c r="P22" s="749">
        <v>39325</v>
      </c>
      <c r="Q22" s="750">
        <v>1500000000</v>
      </c>
      <c r="R22" s="751">
        <v>23250000</v>
      </c>
      <c r="S22" s="751"/>
      <c r="T22" s="751"/>
      <c r="U22" s="751"/>
      <c r="V22" s="751"/>
      <c r="W22" s="751"/>
      <c r="X22" s="751"/>
      <c r="Y22" s="751"/>
      <c r="Z22" s="751"/>
      <c r="AA22" s="751"/>
      <c r="AB22" s="751"/>
      <c r="AC22" s="751"/>
      <c r="AD22" s="751"/>
      <c r="AE22" s="751">
        <f>SUM(MANDIRI!$R22:$AD22)</f>
        <v>23250000</v>
      </c>
      <c r="AF22" s="752">
        <f t="shared" si="0"/>
        <v>1476750000</v>
      </c>
    </row>
    <row r="23" spans="1:32" s="190" customFormat="1" ht="15" customHeight="1" x14ac:dyDescent="0.2">
      <c r="A23" s="739">
        <f t="shared" si="1"/>
        <v>16</v>
      </c>
      <c r="B23" s="740" t="e">
        <f>VLOOKUP(MANDIRI!$F$8:$F$30,Ctrl!$B$4:$C$260,2,0)</f>
        <v>#N/A</v>
      </c>
      <c r="C23" s="740" t="e">
        <f>VLOOKUP(MANDIRI!$G$8:$G$30,Ctrl!$E$4:$F$260,2,0)</f>
        <v>#N/A</v>
      </c>
      <c r="D23" s="741">
        <v>1</v>
      </c>
      <c r="E23" s="740" t="e">
        <f>VLOOKUP(MANDIRI!$F$8:$F$30,Ctrl!$B$4:$D$260,3,0)</f>
        <v>#N/A</v>
      </c>
      <c r="F23" s="742" t="s">
        <v>8339</v>
      </c>
      <c r="G23" s="742" t="s">
        <v>8286</v>
      </c>
      <c r="H23" s="743"/>
      <c r="I23" s="744">
        <f>IF(G22=MANDIRI!$G23,I22+1,1)</f>
        <v>16</v>
      </c>
      <c r="J23" s="745" t="s">
        <v>8677</v>
      </c>
      <c r="K23" s="740" t="s">
        <v>7835</v>
      </c>
      <c r="L23" s="740" t="s">
        <v>8312</v>
      </c>
      <c r="M23" s="746">
        <v>38478</v>
      </c>
      <c r="N23" s="747">
        <v>1500000000</v>
      </c>
      <c r="O23" s="748" t="s">
        <v>8313</v>
      </c>
      <c r="P23" s="749">
        <v>39325</v>
      </c>
      <c r="Q23" s="750">
        <v>650000000</v>
      </c>
      <c r="R23" s="751">
        <v>617500000</v>
      </c>
      <c r="S23" s="754"/>
      <c r="T23" s="751"/>
      <c r="U23" s="751"/>
      <c r="V23" s="751"/>
      <c r="W23" s="751"/>
      <c r="X23" s="751"/>
      <c r="Y23" s="751"/>
      <c r="Z23" s="751"/>
      <c r="AA23" s="751"/>
      <c r="AB23" s="751"/>
      <c r="AC23" s="751"/>
      <c r="AD23" s="751"/>
      <c r="AE23" s="751">
        <f>SUM(MANDIRI!$R23:$AD23)</f>
        <v>617500000</v>
      </c>
      <c r="AF23" s="752">
        <f t="shared" si="0"/>
        <v>32500000</v>
      </c>
    </row>
    <row r="24" spans="1:32" s="190" customFormat="1" ht="15" customHeight="1" x14ac:dyDescent="0.2">
      <c r="A24" s="739">
        <f t="shared" si="1"/>
        <v>17</v>
      </c>
      <c r="B24" s="740" t="e">
        <f>VLOOKUP(MANDIRI!$F$8:$F$30,Ctrl!$B$4:$C$260,2,0)</f>
        <v>#N/A</v>
      </c>
      <c r="C24" s="740" t="e">
        <f>VLOOKUP(MANDIRI!$G$8:$G$30,Ctrl!$E$4:$F$260,2,0)</f>
        <v>#N/A</v>
      </c>
      <c r="D24" s="741">
        <v>1</v>
      </c>
      <c r="E24" s="740" t="e">
        <f>VLOOKUP(MANDIRI!$F$8:$F$30,Ctrl!$B$4:$D$260,3,0)</f>
        <v>#N/A</v>
      </c>
      <c r="F24" s="742" t="s">
        <v>8339</v>
      </c>
      <c r="G24" s="742" t="s">
        <v>8286</v>
      </c>
      <c r="H24" s="743"/>
      <c r="I24" s="744">
        <f>IF(G23=MANDIRI!$G24,I23+1,1)</f>
        <v>17</v>
      </c>
      <c r="J24" s="745" t="s">
        <v>8678</v>
      </c>
      <c r="K24" s="740" t="s">
        <v>7835</v>
      </c>
      <c r="L24" s="740" t="s">
        <v>8314</v>
      </c>
      <c r="M24" s="746">
        <v>38594</v>
      </c>
      <c r="N24" s="753">
        <v>5000000000</v>
      </c>
      <c r="O24" s="748" t="s">
        <v>8315</v>
      </c>
      <c r="P24" s="749">
        <v>39407</v>
      </c>
      <c r="Q24" s="750">
        <v>1700000000</v>
      </c>
      <c r="R24" s="751">
        <v>1494708000</v>
      </c>
      <c r="S24" s="754"/>
      <c r="T24" s="751"/>
      <c r="U24" s="751"/>
      <c r="V24" s="751"/>
      <c r="W24" s="751"/>
      <c r="X24" s="751"/>
      <c r="Y24" s="751"/>
      <c r="Z24" s="751"/>
      <c r="AA24" s="751"/>
      <c r="AB24" s="750"/>
      <c r="AC24" s="750"/>
      <c r="AD24" s="750"/>
      <c r="AE24" s="751">
        <f>SUM(MANDIRI!$R24:$AD24)</f>
        <v>1494708000</v>
      </c>
      <c r="AF24" s="752">
        <f t="shared" si="0"/>
        <v>205292000</v>
      </c>
    </row>
    <row r="25" spans="1:32" s="190" customFormat="1" ht="15" customHeight="1" x14ac:dyDescent="0.2">
      <c r="A25" s="739">
        <f t="shared" si="1"/>
        <v>18</v>
      </c>
      <c r="B25" s="740" t="e">
        <f>VLOOKUP(MANDIRI!$F$8:$F$30,Ctrl!$B$4:$C$260,2,0)</f>
        <v>#N/A</v>
      </c>
      <c r="C25" s="740" t="e">
        <f>VLOOKUP(MANDIRI!$G$8:$G$30,Ctrl!$E$4:$F$260,2,0)</f>
        <v>#N/A</v>
      </c>
      <c r="D25" s="741">
        <v>1</v>
      </c>
      <c r="E25" s="740" t="e">
        <f>VLOOKUP(MANDIRI!$F$8:$F$30,Ctrl!$B$4:$D$260,3,0)</f>
        <v>#N/A</v>
      </c>
      <c r="F25" s="742" t="s">
        <v>8339</v>
      </c>
      <c r="G25" s="742" t="s">
        <v>8286</v>
      </c>
      <c r="H25" s="743"/>
      <c r="I25" s="744">
        <f>IF(G24=MANDIRI!$G25,I24+1,1)</f>
        <v>18</v>
      </c>
      <c r="J25" s="745" t="s">
        <v>8679</v>
      </c>
      <c r="K25" s="740" t="s">
        <v>7835</v>
      </c>
      <c r="L25" s="740" t="s">
        <v>8316</v>
      </c>
      <c r="M25" s="746">
        <v>38560</v>
      </c>
      <c r="N25" s="753">
        <v>1000000000</v>
      </c>
      <c r="O25" s="748" t="s">
        <v>8317</v>
      </c>
      <c r="P25" s="749">
        <v>39538</v>
      </c>
      <c r="Q25" s="750">
        <v>700000000</v>
      </c>
      <c r="R25" s="751">
        <v>0</v>
      </c>
      <c r="S25" s="751"/>
      <c r="T25" s="751"/>
      <c r="U25" s="751"/>
      <c r="V25" s="751"/>
      <c r="W25" s="751"/>
      <c r="X25" s="751"/>
      <c r="Y25" s="751"/>
      <c r="Z25" s="751"/>
      <c r="AA25" s="751"/>
      <c r="AB25" s="750"/>
      <c r="AC25" s="750"/>
      <c r="AD25" s="750"/>
      <c r="AE25" s="751">
        <f>SUM(MANDIRI!$R25:$AD25)</f>
        <v>0</v>
      </c>
      <c r="AF25" s="752">
        <f t="shared" si="0"/>
        <v>700000000</v>
      </c>
    </row>
    <row r="26" spans="1:32" s="190" customFormat="1" ht="15" customHeight="1" x14ac:dyDescent="0.2">
      <c r="A26" s="739">
        <f t="shared" si="1"/>
        <v>19</v>
      </c>
      <c r="B26" s="740" t="e">
        <f>VLOOKUP(MANDIRI!$F$8:$F$30,Ctrl!$B$4:$C$260,2,0)</f>
        <v>#N/A</v>
      </c>
      <c r="C26" s="740" t="e">
        <f>VLOOKUP(MANDIRI!$G$8:$G$30,Ctrl!$E$4:$F$260,2,0)</f>
        <v>#N/A</v>
      </c>
      <c r="D26" s="741">
        <v>1</v>
      </c>
      <c r="E26" s="740" t="e">
        <f>VLOOKUP(MANDIRI!$F$8:$F$30,Ctrl!$B$4:$D$260,3,0)</f>
        <v>#N/A</v>
      </c>
      <c r="F26" s="742" t="s">
        <v>8339</v>
      </c>
      <c r="G26" s="742" t="s">
        <v>8286</v>
      </c>
      <c r="H26" s="743"/>
      <c r="I26" s="744">
        <f>IF(G25=MANDIRI!$G26,I25+1,1)</f>
        <v>19</v>
      </c>
      <c r="J26" s="745" t="s">
        <v>8680</v>
      </c>
      <c r="K26" s="740" t="s">
        <v>7835</v>
      </c>
      <c r="L26" s="740" t="s">
        <v>8318</v>
      </c>
      <c r="M26" s="746">
        <v>38254</v>
      </c>
      <c r="N26" s="753">
        <v>2000000000</v>
      </c>
      <c r="O26" s="748" t="s">
        <v>8319</v>
      </c>
      <c r="P26" s="749">
        <v>39387</v>
      </c>
      <c r="Q26" s="750">
        <v>1500000000</v>
      </c>
      <c r="R26" s="751">
        <v>1500000000</v>
      </c>
      <c r="S26" s="751"/>
      <c r="T26" s="751"/>
      <c r="U26" s="751"/>
      <c r="V26" s="751"/>
      <c r="W26" s="751"/>
      <c r="X26" s="751"/>
      <c r="Y26" s="751"/>
      <c r="Z26" s="751"/>
      <c r="AA26" s="751"/>
      <c r="AB26" s="750"/>
      <c r="AC26" s="750"/>
      <c r="AD26" s="750"/>
      <c r="AE26" s="751">
        <f>SUM(MANDIRI!$R26:$AD26)</f>
        <v>1500000000</v>
      </c>
      <c r="AF26" s="752">
        <f t="shared" si="0"/>
        <v>0</v>
      </c>
    </row>
    <row r="27" spans="1:32" s="190" customFormat="1" ht="15" customHeight="1" x14ac:dyDescent="0.2">
      <c r="A27" s="739">
        <f t="shared" si="1"/>
        <v>20</v>
      </c>
      <c r="B27" s="740" t="e">
        <f>VLOOKUP(MANDIRI!$F$8:$F$30,Ctrl!$B$4:$C$260,2,0)</f>
        <v>#N/A</v>
      </c>
      <c r="C27" s="740" t="e">
        <f>VLOOKUP(MANDIRI!$G$8:$G$30,Ctrl!$E$4:$F$260,2,0)</f>
        <v>#N/A</v>
      </c>
      <c r="D27" s="741">
        <v>1</v>
      </c>
      <c r="E27" s="740" t="e">
        <f>VLOOKUP(MANDIRI!$F$8:$F$30,Ctrl!$B$4:$D$260,3,0)</f>
        <v>#N/A</v>
      </c>
      <c r="F27" s="742" t="s">
        <v>8339</v>
      </c>
      <c r="G27" s="742" t="s">
        <v>8286</v>
      </c>
      <c r="H27" s="743"/>
      <c r="I27" s="744">
        <f>IF(G26=MANDIRI!$G27,I26+1,1)</f>
        <v>20</v>
      </c>
      <c r="J27" s="745" t="s">
        <v>8681</v>
      </c>
      <c r="K27" s="740" t="s">
        <v>7835</v>
      </c>
      <c r="L27" s="740" t="s">
        <v>8320</v>
      </c>
      <c r="M27" s="746">
        <v>38534</v>
      </c>
      <c r="N27" s="753">
        <v>1300000000</v>
      </c>
      <c r="O27" s="748" t="s">
        <v>8321</v>
      </c>
      <c r="P27" s="749">
        <v>39407</v>
      </c>
      <c r="Q27" s="750">
        <v>450000000</v>
      </c>
      <c r="R27" s="751">
        <v>0</v>
      </c>
      <c r="S27" s="751"/>
      <c r="T27" s="751"/>
      <c r="U27" s="751"/>
      <c r="V27" s="751"/>
      <c r="W27" s="751"/>
      <c r="X27" s="751"/>
      <c r="Y27" s="751"/>
      <c r="Z27" s="751"/>
      <c r="AA27" s="751"/>
      <c r="AB27" s="750"/>
      <c r="AC27" s="750"/>
      <c r="AD27" s="750"/>
      <c r="AE27" s="751">
        <f>SUM(MANDIRI!$R27:$AD27)</f>
        <v>0</v>
      </c>
      <c r="AF27" s="752">
        <f t="shared" si="0"/>
        <v>450000000</v>
      </c>
    </row>
    <row r="28" spans="1:32" s="190" customFormat="1" ht="15" customHeight="1" x14ac:dyDescent="0.2">
      <c r="A28" s="739">
        <f t="shared" si="1"/>
        <v>21</v>
      </c>
      <c r="B28" s="740" t="e">
        <f>VLOOKUP(MANDIRI!$F$8:$F$30,Ctrl!$B$4:$C$260,2,0)</f>
        <v>#N/A</v>
      </c>
      <c r="C28" s="740" t="e">
        <f>VLOOKUP(MANDIRI!$G$8:$G$30,Ctrl!$E$4:$F$260,2,0)</f>
        <v>#N/A</v>
      </c>
      <c r="D28" s="741">
        <v>1</v>
      </c>
      <c r="E28" s="740" t="e">
        <f>VLOOKUP(MANDIRI!$F$8:$F$30,Ctrl!$B$4:$D$260,3,0)</f>
        <v>#N/A</v>
      </c>
      <c r="F28" s="742" t="s">
        <v>8339</v>
      </c>
      <c r="G28" s="742" t="s">
        <v>8286</v>
      </c>
      <c r="H28" s="743"/>
      <c r="I28" s="744">
        <f>IF(G27=MANDIRI!$G28,I27+1,1)</f>
        <v>21</v>
      </c>
      <c r="J28" s="745" t="s">
        <v>8682</v>
      </c>
      <c r="K28" s="740" t="s">
        <v>7835</v>
      </c>
      <c r="L28" s="740" t="s">
        <v>1366</v>
      </c>
      <c r="M28" s="746">
        <v>38488</v>
      </c>
      <c r="N28" s="753">
        <v>2000000000</v>
      </c>
      <c r="O28" s="748" t="s">
        <v>8322</v>
      </c>
      <c r="P28" s="749">
        <v>39428</v>
      </c>
      <c r="Q28" s="750">
        <v>1500000000</v>
      </c>
      <c r="R28" s="751">
        <v>0</v>
      </c>
      <c r="S28" s="751"/>
      <c r="T28" s="751"/>
      <c r="U28" s="751"/>
      <c r="V28" s="751"/>
      <c r="W28" s="751"/>
      <c r="X28" s="751"/>
      <c r="Y28" s="751"/>
      <c r="Z28" s="751"/>
      <c r="AA28" s="751"/>
      <c r="AB28" s="750"/>
      <c r="AC28" s="750"/>
      <c r="AD28" s="750"/>
      <c r="AE28" s="751">
        <f>SUM(MANDIRI!$R28:$AD28)</f>
        <v>0</v>
      </c>
      <c r="AF28" s="752">
        <f t="shared" si="0"/>
        <v>1500000000</v>
      </c>
    </row>
    <row r="29" spans="1:32" s="190" customFormat="1" ht="15" customHeight="1" x14ac:dyDescent="0.2">
      <c r="A29" s="739">
        <f t="shared" si="1"/>
        <v>22</v>
      </c>
      <c r="B29" s="740" t="e">
        <f>VLOOKUP(MANDIRI!$F$8:$F$30,Ctrl!$B$4:$C$260,2,0)</f>
        <v>#N/A</v>
      </c>
      <c r="C29" s="740" t="e">
        <f>VLOOKUP(MANDIRI!$G$8:$G$30,Ctrl!$E$4:$F$260,2,0)</f>
        <v>#N/A</v>
      </c>
      <c r="D29" s="741">
        <v>1</v>
      </c>
      <c r="E29" s="740" t="e">
        <f>VLOOKUP(MANDIRI!$F$8:$F$30,Ctrl!$B$4:$D$260,3,0)</f>
        <v>#N/A</v>
      </c>
      <c r="F29" s="742" t="s">
        <v>8339</v>
      </c>
      <c r="G29" s="742" t="s">
        <v>8286</v>
      </c>
      <c r="H29" s="743"/>
      <c r="I29" s="744">
        <f>IF(G28=MANDIRI!$G29,I28+1,1)</f>
        <v>22</v>
      </c>
      <c r="J29" s="745" t="s">
        <v>8683</v>
      </c>
      <c r="K29" s="740" t="s">
        <v>7835</v>
      </c>
      <c r="L29" s="740" t="s">
        <v>3052</v>
      </c>
      <c r="M29" s="746">
        <v>39097</v>
      </c>
      <c r="N29" s="753">
        <v>2000000000</v>
      </c>
      <c r="O29" s="748" t="s">
        <v>8323</v>
      </c>
      <c r="P29" s="749">
        <v>39618</v>
      </c>
      <c r="Q29" s="750">
        <v>750000000</v>
      </c>
      <c r="R29" s="751">
        <v>659296875</v>
      </c>
      <c r="S29" s="754"/>
      <c r="T29" s="751"/>
      <c r="U29" s="751"/>
      <c r="V29" s="751"/>
      <c r="W29" s="751"/>
      <c r="X29" s="751"/>
      <c r="Y29" s="751"/>
      <c r="Z29" s="751"/>
      <c r="AA29" s="751"/>
      <c r="AB29" s="750"/>
      <c r="AC29" s="750"/>
      <c r="AD29" s="750"/>
      <c r="AE29" s="751">
        <f>SUM(MANDIRI!$R29:$AD29)</f>
        <v>659296875</v>
      </c>
      <c r="AF29" s="752">
        <f t="shared" si="0"/>
        <v>90703125</v>
      </c>
    </row>
    <row r="30" spans="1:32" s="190" customFormat="1" ht="15" customHeight="1" x14ac:dyDescent="0.2">
      <c r="A30" s="739">
        <f t="shared" si="1"/>
        <v>23</v>
      </c>
      <c r="B30" s="740" t="e">
        <f>VLOOKUP(MANDIRI!$F$8:$F$30,Ctrl!$B$4:$C$260,2,0)</f>
        <v>#N/A</v>
      </c>
      <c r="C30" s="740" t="e">
        <f>VLOOKUP(MANDIRI!$G$8:$G$30,Ctrl!$E$4:$F$260,2,0)</f>
        <v>#N/A</v>
      </c>
      <c r="D30" s="741">
        <v>1</v>
      </c>
      <c r="E30" s="740" t="e">
        <f>VLOOKUP(MANDIRI!$F$8:$F$30,Ctrl!$B$4:$D$260,3,0)</f>
        <v>#N/A</v>
      </c>
      <c r="F30" s="742" t="s">
        <v>8339</v>
      </c>
      <c r="G30" s="742" t="s">
        <v>8286</v>
      </c>
      <c r="H30" s="743"/>
      <c r="I30" s="744">
        <f>IF(G29=MANDIRI!$G30,I29+1,1)</f>
        <v>23</v>
      </c>
      <c r="J30" s="745" t="s">
        <v>8684</v>
      </c>
      <c r="K30" s="740" t="s">
        <v>7835</v>
      </c>
      <c r="L30" s="740" t="s">
        <v>8324</v>
      </c>
      <c r="M30" s="746">
        <v>38281</v>
      </c>
      <c r="N30" s="753">
        <v>1000000000</v>
      </c>
      <c r="O30" s="748" t="s">
        <v>8325</v>
      </c>
      <c r="P30" s="749">
        <v>39832</v>
      </c>
      <c r="Q30" s="750">
        <v>750000000</v>
      </c>
      <c r="R30" s="751">
        <v>730875000</v>
      </c>
      <c r="S30" s="754"/>
      <c r="T30" s="751"/>
      <c r="U30" s="751"/>
      <c r="V30" s="751"/>
      <c r="W30" s="751"/>
      <c r="X30" s="751"/>
      <c r="Y30" s="751"/>
      <c r="Z30" s="751"/>
      <c r="AA30" s="751"/>
      <c r="AB30" s="750"/>
      <c r="AC30" s="750"/>
      <c r="AD30" s="750"/>
      <c r="AE30" s="751">
        <f>SUM(MANDIRI!$R30:$AD30)</f>
        <v>730875000</v>
      </c>
      <c r="AF30" s="752">
        <f t="shared" si="0"/>
        <v>19125000</v>
      </c>
    </row>
    <row r="31" spans="1:32" s="190" customFormat="1" ht="15" customHeight="1" thickBot="1" x14ac:dyDescent="0.25">
      <c r="A31" s="755"/>
      <c r="B31" s="756"/>
      <c r="C31" s="756"/>
      <c r="D31" s="757"/>
      <c r="E31" s="756"/>
      <c r="F31" s="758"/>
      <c r="G31" s="758"/>
      <c r="H31" s="759"/>
      <c r="I31" s="760"/>
      <c r="J31" s="761"/>
      <c r="K31" s="756"/>
      <c r="L31" s="756"/>
      <c r="M31" s="762"/>
      <c r="N31" s="763"/>
      <c r="O31" s="764"/>
      <c r="P31" s="765"/>
      <c r="Q31" s="766"/>
      <c r="R31" s="767"/>
      <c r="S31" s="768"/>
      <c r="T31" s="767"/>
      <c r="U31" s="767"/>
      <c r="V31" s="767"/>
      <c r="W31" s="767"/>
      <c r="X31" s="767"/>
      <c r="Y31" s="767"/>
      <c r="Z31" s="767"/>
      <c r="AA31" s="767"/>
      <c r="AB31" s="766"/>
      <c r="AC31" s="766"/>
      <c r="AD31" s="766"/>
      <c r="AE31" s="767"/>
      <c r="AF31" s="769"/>
    </row>
    <row r="32" spans="1:32" ht="13.5" thickBot="1" x14ac:dyDescent="0.25">
      <c r="A32" s="712"/>
      <c r="B32" s="713"/>
      <c r="C32" s="713"/>
      <c r="D32" s="714"/>
      <c r="E32" s="193"/>
      <c r="F32" s="193"/>
      <c r="G32" s="193"/>
      <c r="H32" s="715"/>
      <c r="I32" s="194">
        <f>MAX(I4:I30)</f>
        <v>23</v>
      </c>
      <c r="J32" s="195"/>
      <c r="K32" s="195"/>
      <c r="L32" s="195"/>
      <c r="M32" s="196"/>
      <c r="N32" s="197"/>
      <c r="O32" s="198"/>
      <c r="P32" s="195"/>
      <c r="Q32" s="197"/>
      <c r="R32" s="197"/>
      <c r="S32" s="197"/>
      <c r="T32" s="197"/>
      <c r="U32" s="197"/>
      <c r="V32" s="197"/>
      <c r="W32" s="197"/>
      <c r="X32" s="197"/>
      <c r="Y32" s="197"/>
      <c r="Z32" s="197"/>
      <c r="AA32" s="197"/>
      <c r="AB32" s="197"/>
      <c r="AC32" s="197"/>
      <c r="AD32" s="197"/>
      <c r="AE32" s="197"/>
      <c r="AF32" s="716"/>
    </row>
    <row r="33" spans="1:32" x14ac:dyDescent="0.2">
      <c r="A33" s="717"/>
      <c r="B33" s="199"/>
      <c r="C33" s="199"/>
      <c r="D33" s="199"/>
      <c r="E33" s="199"/>
      <c r="F33" s="972" t="s">
        <v>11</v>
      </c>
      <c r="G33" s="972"/>
      <c r="H33" s="718"/>
      <c r="I33" s="719">
        <f>SUBTOTAL(3,J8:J32)</f>
        <v>23</v>
      </c>
      <c r="J33" s="720"/>
      <c r="K33" s="721"/>
      <c r="L33" s="721"/>
      <c r="M33" s="721"/>
      <c r="N33" s="722"/>
      <c r="O33" s="723"/>
      <c r="P33" s="721"/>
      <c r="Q33" s="639">
        <f>SUBTOTAL(9,Q8:Q31)</f>
        <v>25358839660</v>
      </c>
      <c r="R33" s="639">
        <f>SUBTOTAL(9,R8:R31)</f>
        <v>9310092244</v>
      </c>
      <c r="S33" s="639">
        <f>SUBTOTAL(9,S8:S31)</f>
        <v>0</v>
      </c>
      <c r="T33" s="639">
        <f t="shared" ref="T33:AD33" si="2">SUBTOTAL(9,T8:T31)</f>
        <v>0</v>
      </c>
      <c r="U33" s="639">
        <f t="shared" si="2"/>
        <v>0</v>
      </c>
      <c r="V33" s="639">
        <f t="shared" si="2"/>
        <v>0</v>
      </c>
      <c r="W33" s="639">
        <f t="shared" si="2"/>
        <v>0</v>
      </c>
      <c r="X33" s="639">
        <f t="shared" si="2"/>
        <v>0</v>
      </c>
      <c r="Y33" s="639">
        <f t="shared" si="2"/>
        <v>0</v>
      </c>
      <c r="Z33" s="639">
        <f t="shared" si="2"/>
        <v>0</v>
      </c>
      <c r="AA33" s="639">
        <f t="shared" si="2"/>
        <v>0</v>
      </c>
      <c r="AB33" s="639">
        <f t="shared" si="2"/>
        <v>0</v>
      </c>
      <c r="AC33" s="639">
        <f t="shared" si="2"/>
        <v>0</v>
      </c>
      <c r="AD33" s="639">
        <f t="shared" si="2"/>
        <v>0</v>
      </c>
      <c r="AE33" s="639">
        <f>SUBTOTAL(9,AE8:AE31)</f>
        <v>9310092244</v>
      </c>
      <c r="AF33" s="639">
        <f>SUBTOTAL(9,AF8:AF31)</f>
        <v>16048747416</v>
      </c>
    </row>
    <row r="34" spans="1:32" ht="13.5" thickBot="1" x14ac:dyDescent="0.25">
      <c r="A34" s="203"/>
      <c r="B34" s="204"/>
      <c r="C34" s="204"/>
      <c r="D34" s="204"/>
      <c r="E34" s="204"/>
      <c r="F34" s="204"/>
      <c r="G34" s="204"/>
      <c r="H34" s="204"/>
      <c r="I34" s="205"/>
      <c r="J34" s="206"/>
      <c r="K34" s="206"/>
      <c r="L34" s="206"/>
      <c r="M34" s="206"/>
      <c r="N34" s="207"/>
      <c r="O34" s="208"/>
      <c r="P34" s="206"/>
      <c r="Q34" s="209"/>
      <c r="R34" s="209"/>
      <c r="S34" s="209"/>
      <c r="T34" s="209"/>
      <c r="U34" s="209"/>
      <c r="V34" s="209"/>
      <c r="W34" s="209"/>
      <c r="X34" s="209"/>
      <c r="Y34" s="209"/>
      <c r="Z34" s="209"/>
      <c r="AA34" s="209"/>
      <c r="AB34" s="209"/>
      <c r="AC34" s="209"/>
      <c r="AD34" s="209"/>
      <c r="AE34" s="209"/>
      <c r="AF34" s="724"/>
    </row>
    <row r="38" spans="1:32" x14ac:dyDescent="0.2">
      <c r="L38" s="310"/>
    </row>
    <row r="267" spans="9:34" s="166" customFormat="1" ht="5.25" customHeight="1" x14ac:dyDescent="0.2">
      <c r="I267" s="167"/>
      <c r="J267" s="169"/>
      <c r="K267" s="169"/>
      <c r="L267" s="169"/>
      <c r="M267" s="169"/>
      <c r="N267" s="309"/>
      <c r="O267" s="274"/>
      <c r="P267" s="169"/>
      <c r="Q267" s="172"/>
      <c r="R267" s="172"/>
      <c r="S267" s="172"/>
      <c r="T267" s="172"/>
      <c r="U267" s="172"/>
      <c r="V267" s="172"/>
      <c r="W267" s="172"/>
      <c r="X267" s="172"/>
      <c r="Y267" s="172"/>
      <c r="Z267" s="172"/>
      <c r="AA267" s="172"/>
      <c r="AB267" s="172"/>
      <c r="AC267" s="172"/>
      <c r="AD267" s="172"/>
      <c r="AE267" s="172"/>
      <c r="AF267" s="172"/>
      <c r="AG267" s="164"/>
      <c r="AH267" s="164"/>
    </row>
  </sheetData>
  <sheetProtection formatCells="0" formatColumns="0" formatRows="0" insertColumns="0" insertRows="0" insertHyperlinks="0" deleteColumns="0" deleteRows="0" sort="0" autoFilter="0" pivotTables="0"/>
  <autoFilter ref="A7:HJ32"/>
  <customSheetViews>
    <customSheetView guid="{070545E0-68FE-4F8E-AA2C-EE377557D161}" scale="70" showPageBreaks="1" showGridLines="0" printArea="1" showAutoFilter="1" hiddenColumns="1" view="pageBreakPreview">
      <selection activeCell="I43" sqref="I43"/>
      <pageMargins left="0" right="0" top="0.15748031496062992" bottom="0.35433070866141736" header="0.15748031496062992" footer="0.15748031496062992"/>
      <pageSetup paperSize="9" scale="57" fitToHeight="25" orientation="landscape" r:id="rId1"/>
      <headerFooter alignWithMargins="0">
        <oddFooter>&amp;RLembar &amp;P dari &amp;N</oddFooter>
      </headerFooter>
      <autoFilter ref="A7:AI31"/>
    </customSheetView>
    <customSheetView guid="{E808FA69-BC82-4022-A6CA-568A9360E355}" scale="70" showPageBreaks="1" showGridLines="0" printArea="1" showAutoFilter="1" hiddenColumns="1" view="pageBreakPreview">
      <selection activeCell="L22" sqref="L22"/>
      <pageMargins left="0" right="0" top="0.15748031496062992" bottom="0.35433070866141736" header="0.15748031496062992" footer="0.15748031496062992"/>
      <pageSetup paperSize="9" fitToHeight="25" orientation="portrait" r:id="rId2"/>
      <headerFooter alignWithMargins="0">
        <oddFooter>&amp;RLembar &amp;P dari &amp;N</oddFooter>
      </headerFooter>
      <autoFilter ref="A7:HJ31"/>
    </customSheetView>
    <customSheetView guid="{47E97DAE-5021-4286-89E1-7136B814B30D}" scale="70" showPageBreaks="1" showGridLines="0" printArea="1" showAutoFilter="1" hiddenColumns="1" view="pageBreakPreview">
      <selection activeCell="I18" sqref="I18"/>
      <pageMargins left="0" right="0" top="0.15748031496062992" bottom="0.35433070866141736" header="0.15748031496062992" footer="0.15748031496062992"/>
      <pageSetup paperSize="9" fitToHeight="25" orientation="portrait" r:id="rId3"/>
      <headerFooter alignWithMargins="0">
        <oddFooter>&amp;RLembar &amp;P dari &amp;N</oddFooter>
      </headerFooter>
      <autoFilter ref="A7:HJ31"/>
    </customSheetView>
    <customSheetView guid="{A8F47327-6AA2-4E70-AA1C-A9D7B2F12328}" scale="70" showPageBreaks="1" showGridLines="0" printArea="1" showAutoFilter="1" hiddenColumns="1" view="pageBreakPreview">
      <selection activeCell="L14" sqref="L14"/>
      <pageMargins left="0" right="0" top="0.15748031496062992" bottom="0.35433070866141736" header="0.15748031496062992" footer="0.15748031496062992"/>
      <pageSetup paperSize="9" fitToHeight="25" orientation="portrait" r:id="rId4"/>
      <headerFooter alignWithMargins="0">
        <oddFooter>&amp;RLembar &amp;P dari &amp;N</oddFooter>
      </headerFooter>
      <autoFilter ref="A7:HJ31"/>
    </customSheetView>
    <customSheetView guid="{911155BC-3EE4-415A-A701-B8821EE06DFE}" scale="70" showPageBreaks="1" showGridLines="0" printArea="1" hiddenColumns="1" view="pageBreakPreview" topLeftCell="O4">
      <selection activeCell="X14" sqref="X14:Z14"/>
      <pageMargins left="0" right="0" top="0.15748031496062992" bottom="0.35433070866141736" header="0.15748031496062992" footer="0.15748031496062992"/>
      <pageSetup paperSize="9" fitToHeight="25" orientation="portrait" r:id="rId5"/>
      <headerFooter alignWithMargins="0">
        <oddFooter>&amp;RLembar &amp;P dari &amp;N</oddFooter>
      </headerFooter>
    </customSheetView>
    <customSheetView guid="{AB40ECC8-696D-4111-AAEE-81F763F888B1}" scale="70" showPageBreaks="1" showGridLines="0" printArea="1" hiddenColumns="1" view="pageBreakPreview" topLeftCell="O4">
      <selection activeCell="X14" sqref="X14:Z14"/>
      <pageMargins left="0" right="0" top="0.15748031496062992" bottom="0.35433070866141736" header="0.15748031496062992" footer="0.15748031496062992"/>
      <pageSetup paperSize="9" fitToHeight="25" orientation="portrait" r:id="rId6"/>
      <headerFooter alignWithMargins="0">
        <oddFooter>&amp;RLembar &amp;P dari &amp;N</oddFooter>
      </headerFooter>
    </customSheetView>
    <customSheetView guid="{1E53D2F3-E010-4603-9030-5C0D4B5DED57}" scale="70" showPageBreaks="1" showGridLines="0" printArea="1" hiddenColumns="1" view="pageBreakPreview" topLeftCell="P1">
      <selection activeCell="A3" sqref="A3:AF3"/>
      <pageMargins left="0" right="0" top="0.15748031496062992" bottom="0.35433070866141736" header="0.15748031496062992" footer="0.15748031496062992"/>
      <pageSetup paperSize="9" fitToHeight="25" orientation="portrait" verticalDpi="0" r:id="rId7"/>
      <headerFooter alignWithMargins="0">
        <oddFooter>&amp;RLembar &amp;P dari &amp;N</oddFooter>
      </headerFooter>
    </customSheetView>
    <customSheetView guid="{8A3B0B15-BFCE-4F65-A132-1E3ACADBC11B}" scale="70" showPageBreaks="1" showGridLines="0" printArea="1" hiddenColumns="1" view="pageBreakPreview">
      <selection activeCell="J5" sqref="J5:J6"/>
      <pageMargins left="0" right="0" top="0.15748031496062992" bottom="0.35433070866141736" header="0.15748031496062992" footer="0.15748031496062992"/>
      <pageSetup paperSize="9" scale="57" fitToHeight="25" orientation="landscape" r:id="rId8"/>
      <headerFooter alignWithMargins="0">
        <oddFooter>&amp;RLembar &amp;P dari &amp;N</oddFooter>
      </headerFooter>
    </customSheetView>
    <customSheetView guid="{B0CF8D91-8195-459F-8ED0-BA89C57CB441}" scale="70" showPageBreaks="1" showGridLines="0" printArea="1" hiddenColumns="1" view="pageBreakPreview" topLeftCell="P1">
      <selection activeCell="A3" sqref="A3:AF3"/>
      <pageMargins left="0" right="0" top="0.15748031496062992" bottom="0.35433070866141736" header="0.15748031496062992" footer="0.15748031496062992"/>
      <pageSetup paperSize="9" scale="57" fitToHeight="25" orientation="landscape" r:id="rId9"/>
      <headerFooter alignWithMargins="0">
        <oddFooter>&amp;RLembar &amp;P dari &amp;N</oddFooter>
      </headerFooter>
    </customSheetView>
    <customSheetView guid="{4B113881-C8AB-482E-8283-CA3E4AA575B2}" scale="70" showPageBreaks="1" showGridLines="0" printArea="1" hiddenColumns="1" view="pageBreakPreview">
      <selection activeCell="P19" sqref="P19"/>
      <pageMargins left="0" right="0" top="0.15748031496062992" bottom="0.35433070866141736" header="0.15748031496062992" footer="0.15748031496062992"/>
      <pageSetup paperSize="9" scale="57" fitToHeight="25" orientation="landscape" r:id="rId10"/>
      <headerFooter alignWithMargins="0">
        <oddFooter>&amp;RLembar &amp;P dari &amp;N</oddFooter>
      </headerFooter>
    </customSheetView>
    <customSheetView guid="{E742ADBD-5585-468F-B113-BCE283DD3AC9}" showPageBreaks="1" showGridLines="0" printArea="1" hiddenColumns="1" view="pageBreakPreview" topLeftCell="A9">
      <selection activeCell="J33" sqref="J33"/>
      <pageMargins left="0" right="0" top="0.15748031496062992" bottom="0.35433070866141736" header="0.15748031496062992" footer="0.15748031496062992"/>
      <pageSetup paperSize="9" scale="57" fitToHeight="25" orientation="landscape" r:id="rId11"/>
      <headerFooter alignWithMargins="0">
        <oddFooter>&amp;RLembar &amp;P dari &amp;N</oddFooter>
      </headerFooter>
    </customSheetView>
    <customSheetView guid="{0C033AAF-A940-496B-BA01-0A3768D2001D}" scale="70" showPageBreaks="1" showGridLines="0" printArea="1" hiddenColumns="1" view="pageBreakPreview" topLeftCell="P1">
      <selection activeCell="A3" sqref="A3:AF3"/>
      <pageMargins left="0" right="0" top="0.15748031496062992" bottom="0.35433070866141736" header="0.15748031496062992" footer="0.15748031496062992"/>
      <pageSetup paperSize="9" fitToHeight="25" orientation="portrait" verticalDpi="0" r:id="rId12"/>
      <headerFooter alignWithMargins="0">
        <oddFooter>&amp;RLembar &amp;P dari &amp;N</oddFooter>
      </headerFooter>
    </customSheetView>
    <customSheetView guid="{7C2DD313-3DBF-45AF-A87D-DCD948FA0D26}" scale="70" showPageBreaks="1" showGridLines="0" printArea="1" hiddenColumns="1" view="pageBreakPreview" topLeftCell="P1">
      <selection activeCell="A3" sqref="A3:AF3"/>
      <pageMargins left="0" right="0" top="0.15748031496062992" bottom="0.35433070866141736" header="0.15748031496062992" footer="0.15748031496062992"/>
      <pageSetup paperSize="9" fitToHeight="25" orientation="portrait" verticalDpi="0" r:id="rId13"/>
      <headerFooter alignWithMargins="0">
        <oddFooter>&amp;RLembar &amp;P dari &amp;N</oddFooter>
      </headerFooter>
    </customSheetView>
    <customSheetView guid="{F3AFEEB6-5903-4B76-AFDE-2073E1B8B7FD}" scale="70" showPageBreaks="1" showGridLines="0" printArea="1" hiddenColumns="1" view="pageBreakPreview" topLeftCell="P1">
      <selection activeCell="A3" sqref="A3:AF3"/>
      <pageMargins left="0" right="0" top="0.15748031496062992" bottom="0.35433070866141736" header="0.15748031496062992" footer="0.15748031496062992"/>
      <pageSetup paperSize="9" fitToHeight="25" orientation="portrait" verticalDpi="0" r:id="rId14"/>
      <headerFooter alignWithMargins="0">
        <oddFooter>&amp;RLembar &amp;P dari &amp;N</oddFooter>
      </headerFooter>
    </customSheetView>
    <customSheetView guid="{13B5D843-290B-4240-AF7E-5DCBD061D4E5}" scale="70" showPageBreaks="1" showGridLines="0" printArea="1" showAutoFilter="1" hiddenColumns="1" view="pageBreakPreview">
      <selection activeCell="K43" sqref="K43"/>
      <pageMargins left="0" right="0" top="0.15748031496062992" bottom="0.35433070866141736" header="0.15748031496062992" footer="0.15748031496062992"/>
      <pageSetup paperSize="9" fitToHeight="25" orientation="portrait" r:id="rId15"/>
      <headerFooter alignWithMargins="0">
        <oddFooter>&amp;RLembar &amp;P dari &amp;N</oddFooter>
      </headerFooter>
      <autoFilter ref="A7:AF33"/>
    </customSheetView>
    <customSheetView guid="{5D747C7F-3ED7-4479-8E66-FF74BD77DD15}" scale="70" showPageBreaks="1" showGridLines="0" printArea="1" hiddenColumns="1" view="pageBreakPreview" topLeftCell="O4">
      <selection activeCell="X14" sqref="X14:Z14"/>
      <pageMargins left="0" right="0" top="0.15748031496062992" bottom="0.35433070866141736" header="0.15748031496062992" footer="0.15748031496062992"/>
      <pageSetup paperSize="9" fitToHeight="25" orientation="portrait" r:id="rId16"/>
      <headerFooter alignWithMargins="0">
        <oddFooter>&amp;RLembar &amp;P dari &amp;N</oddFooter>
      </headerFooter>
    </customSheetView>
    <customSheetView guid="{E2EFB8A6-AAEA-44D6-B60C-9DF859682E27}" scale="70" showPageBreaks="1" showGridLines="0" printArea="1" hiddenColumns="1" view="pageBreakPreview" topLeftCell="O4">
      <selection activeCell="X14" sqref="X14:Z14"/>
      <pageMargins left="0" right="0" top="0.15748031496062992" bottom="0.35433070866141736" header="0.15748031496062992" footer="0.15748031496062992"/>
      <pageSetup paperSize="9" fitToHeight="25" orientation="portrait" r:id="rId17"/>
      <headerFooter alignWithMargins="0">
        <oddFooter>&amp;RLembar &amp;P dari &amp;N</oddFooter>
      </headerFooter>
    </customSheetView>
    <customSheetView guid="{08968BDA-A3C7-4464-8E99-998DECF09805}" scale="70" showPageBreaks="1" showGridLines="0" printArea="1" showAutoFilter="1" hiddenColumns="1" view="pageBreakPreview" topLeftCell="O1">
      <selection activeCell="J18" sqref="J18"/>
      <pageMargins left="0" right="0" top="0.15748031496062992" bottom="0.35433070866141736" header="0.15748031496062992" footer="0.15748031496062992"/>
      <pageSetup paperSize="9" fitToHeight="25" orientation="portrait" r:id="rId18"/>
      <headerFooter alignWithMargins="0">
        <oddFooter>&amp;RLembar &amp;P dari &amp;N</oddFooter>
      </headerFooter>
      <autoFilter ref="A7:HJ31"/>
    </customSheetView>
    <customSheetView guid="{C5F140F2-C853-449D-895C-AFA88E904AF7}" scale="70" showPageBreaks="1" showGridLines="0" printArea="1" showAutoFilter="1" hiddenColumns="1" view="pageBreakPreview">
      <selection activeCell="I18" sqref="I18"/>
      <pageMargins left="0" right="0" top="0.15748031496062992" bottom="0.35433070866141736" header="0.15748031496062992" footer="0.15748031496062992"/>
      <pageSetup paperSize="9" fitToHeight="25" orientation="portrait" r:id="rId19"/>
      <headerFooter alignWithMargins="0">
        <oddFooter>&amp;RLembar &amp;P dari &amp;N</oddFooter>
      </headerFooter>
      <autoFilter ref="A7:HJ31"/>
    </customSheetView>
    <customSheetView guid="{287F4617-2376-48DF-BE62-F40612F074F0}" scale="70" showPageBreaks="1" showGridLines="0" printArea="1" hiddenColumns="1" view="pageBreakPreview">
      <selection activeCell="P19" sqref="P19"/>
      <pageMargins left="0" right="0" top="0.15748031496062992" bottom="0.35433070866141736" header="0.15748031496062992" footer="0.15748031496062992"/>
      <pageSetup paperSize="9" scale="57" fitToHeight="25" orientation="landscape" r:id="rId20"/>
      <headerFooter alignWithMargins="0">
        <oddFooter>&amp;RLembar &amp;P dari &amp;N</oddFooter>
      </headerFooter>
    </customSheetView>
    <customSheetView guid="{8C01938E-34FD-4D28-A9BC-D130D6FBE44E}" scale="70" showPageBreaks="1" showGridLines="0" printArea="1" showAutoFilter="1" hiddenColumns="1" view="pageBreakPreview">
      <selection activeCell="L22" sqref="L22"/>
      <pageMargins left="0" right="0" top="0.15748031496062992" bottom="0.35433070866141736" header="0.15748031496062992" footer="0.15748031496062992"/>
      <pageSetup paperSize="9" fitToHeight="25" orientation="portrait" r:id="rId21"/>
      <headerFooter alignWithMargins="0">
        <oddFooter>&amp;RLembar &amp;P dari &amp;N</oddFooter>
      </headerFooter>
      <autoFilter ref="A7:HJ31"/>
    </customSheetView>
    <customSheetView guid="{A5C53644-2A75-43E5-B056-CF00568E6007}" scale="70" showPageBreaks="1" showGridLines="0" printArea="1" hiddenColumns="1" view="pageBreakPreview">
      <selection activeCell="P19" sqref="P19"/>
      <pageMargins left="0" right="0" top="0.15748031496062992" bottom="0.35433070866141736" header="0.15748031496062992" footer="0.15748031496062992"/>
      <pageSetup paperSize="9" scale="57" fitToHeight="25" orientation="landscape" r:id="rId22"/>
      <headerFooter alignWithMargins="0">
        <oddFooter>&amp;RLembar &amp;P dari &amp;N</oddFooter>
      </headerFooter>
    </customSheetView>
  </customSheetViews>
  <mergeCells count="9">
    <mergeCell ref="F33:G33"/>
    <mergeCell ref="A1:AF1"/>
    <mergeCell ref="A2:AF2"/>
    <mergeCell ref="A3:AF3"/>
    <mergeCell ref="A5:A6"/>
    <mergeCell ref="J5:J6"/>
    <mergeCell ref="L5:M5"/>
    <mergeCell ref="O5:Q5"/>
    <mergeCell ref="R5:AF5"/>
  </mergeCells>
  <conditionalFormatting sqref="A8:AF31">
    <cfRule type="expression" dxfId="64" priority="1">
      <formula>MOD(ROW(),2)&lt;&gt;0</formula>
    </cfRule>
  </conditionalFormatting>
  <pageMargins left="0" right="0" top="0.15748031496062992" bottom="0.35433070866141736" header="0.15748031496062992" footer="0.15748031496062992"/>
  <pageSetup paperSize="9" fitToHeight="25" orientation="portrait" r:id="rId23"/>
  <headerFooter alignWithMargins="0">
    <oddFooter>&amp;RLembar &amp;P dari &amp;N</oddFooter>
  </headerFooter>
  <legacyDrawing r:id="rId2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70C0"/>
    <pageSetUpPr fitToPage="1"/>
  </sheetPr>
  <dimension ref="A1:AY632"/>
  <sheetViews>
    <sheetView showGridLines="0" topLeftCell="G5" zoomScale="80" zoomScaleNormal="80" zoomScaleSheetLayoutView="85" workbookViewId="0">
      <pane ySplit="1890" topLeftCell="A189" activePane="bottomLeft"/>
      <selection activeCell="U7" sqref="A7:XFD572"/>
      <selection pane="bottomLeft" activeCell="M202" sqref="M202"/>
    </sheetView>
  </sheetViews>
  <sheetFormatPr defaultColWidth="9.140625" defaultRowHeight="12.75" outlineLevelCol="1" x14ac:dyDescent="0.2"/>
  <cols>
    <col min="1" max="1" width="14.7109375" style="364" customWidth="1" outlineLevel="1"/>
    <col min="2" max="2" width="8.5703125" style="364" customWidth="1" outlineLevel="1"/>
    <col min="3" max="3" width="18.140625" style="364" bestFit="1" customWidth="1"/>
    <col min="4" max="4" width="17.140625" style="364" customWidth="1"/>
    <col min="5" max="5" width="8.7109375" style="364" customWidth="1"/>
    <col min="6" max="8" width="6" style="364" customWidth="1"/>
    <col min="9" max="9" width="7.85546875" style="397" bestFit="1" customWidth="1"/>
    <col min="10" max="10" width="29.140625" style="399" customWidth="1"/>
    <col min="11" max="11" width="11.28515625" style="399" customWidth="1" outlineLevel="1"/>
    <col min="12" max="12" width="26.85546875" style="399" customWidth="1" outlineLevel="1"/>
    <col min="13" max="13" width="19.140625" style="399" customWidth="1" outlineLevel="1"/>
    <col min="14" max="14" width="18.28515625" style="468" customWidth="1" outlineLevel="1"/>
    <col min="15" max="15" width="27.28515625" style="469" customWidth="1" outlineLevel="1"/>
    <col min="16" max="16" width="10.28515625" style="459" customWidth="1" outlineLevel="1"/>
    <col min="17" max="17" width="18.7109375" style="402" customWidth="1"/>
    <col min="18" max="18" width="21.42578125" style="469" customWidth="1" outlineLevel="1"/>
    <col min="19" max="19" width="10.28515625" style="459" customWidth="1" outlineLevel="1"/>
    <col min="20" max="20" width="18.7109375" style="402" bestFit="1" customWidth="1"/>
    <col min="21" max="21" width="10.28515625" style="459" customWidth="1" outlineLevel="1"/>
    <col min="22" max="22" width="18.7109375" style="402" customWidth="1"/>
    <col min="23" max="23" width="21.42578125" style="469" hidden="1" customWidth="1" outlineLevel="1"/>
    <col min="24" max="24" width="10.28515625" style="459" hidden="1" customWidth="1" outlineLevel="1"/>
    <col min="25" max="25" width="18.7109375" style="402" customWidth="1" collapsed="1"/>
    <col min="26" max="26" width="17.28515625" style="402" hidden="1" customWidth="1" outlineLevel="1"/>
    <col min="27" max="27" width="14.5703125" style="402" hidden="1" customWidth="1" outlineLevel="1"/>
    <col min="28" max="28" width="12.5703125" style="402" hidden="1" customWidth="1" outlineLevel="1"/>
    <col min="29" max="29" width="13.85546875" style="402" hidden="1" customWidth="1" outlineLevel="1"/>
    <col min="30" max="30" width="12.5703125" style="402" hidden="1" customWidth="1" outlineLevel="1"/>
    <col min="31" max="31" width="12.7109375" style="402" hidden="1" customWidth="1" outlineLevel="1"/>
    <col min="32" max="32" width="15.5703125" style="402" hidden="1" customWidth="1" outlineLevel="1"/>
    <col min="33" max="33" width="12.7109375" style="402" hidden="1" customWidth="1" outlineLevel="1"/>
    <col min="34" max="34" width="8.7109375" style="402" hidden="1" customWidth="1" outlineLevel="1"/>
    <col min="35" max="35" width="14.5703125" style="402" hidden="1" customWidth="1" outlineLevel="1"/>
    <col min="36" max="38" width="12.7109375" style="402" hidden="1" customWidth="1" outlineLevel="1"/>
    <col min="39" max="39" width="14.85546875" style="402" customWidth="1" collapsed="1"/>
    <col min="40" max="40" width="16.5703125" style="402" customWidth="1"/>
    <col min="41" max="41" width="15.5703125" style="340" customWidth="1" outlineLevel="1"/>
    <col min="42" max="42" width="8.7109375" style="340" customWidth="1" outlineLevel="1"/>
    <col min="43" max="43" width="13.5703125" style="340" customWidth="1" outlineLevel="1"/>
    <col min="44" max="44" width="11.7109375" style="456" customWidth="1" outlineLevel="1"/>
    <col min="45" max="45" width="15.7109375" style="340" bestFit="1" customWidth="1"/>
    <col min="46" max="46" width="14.7109375" style="340" bestFit="1" customWidth="1"/>
    <col min="47" max="47" width="15.7109375" style="340" bestFit="1" customWidth="1"/>
    <col min="48" max="50" width="9.28515625" style="340" bestFit="1" customWidth="1"/>
    <col min="51" max="16384" width="9.140625" style="340"/>
  </cols>
  <sheetData>
    <row r="1" spans="1:50" ht="14.25" x14ac:dyDescent="0.2">
      <c r="A1" s="687" t="s">
        <v>9146</v>
      </c>
      <c r="B1" s="453"/>
      <c r="C1" s="453"/>
      <c r="D1" s="453"/>
      <c r="E1" s="453"/>
      <c r="F1" s="453"/>
      <c r="G1" s="453"/>
      <c r="H1" s="453"/>
      <c r="I1" s="453"/>
      <c r="J1" s="454">
        <f>100*10000</f>
        <v>1000000</v>
      </c>
      <c r="K1" s="453"/>
      <c r="L1" s="453"/>
      <c r="M1" s="453"/>
      <c r="N1" s="453"/>
      <c r="O1" s="453"/>
      <c r="P1" s="455"/>
      <c r="Q1" s="453"/>
      <c r="R1" s="453"/>
      <c r="S1" s="455"/>
      <c r="T1" s="453"/>
      <c r="U1" s="455"/>
      <c r="V1" s="453"/>
      <c r="W1" s="453"/>
      <c r="X1" s="455"/>
      <c r="Y1" s="453"/>
      <c r="Z1" s="453"/>
      <c r="AA1" s="453"/>
      <c r="AB1" s="453"/>
      <c r="AC1" s="453"/>
      <c r="AD1" s="453"/>
      <c r="AE1" s="453"/>
      <c r="AF1" s="453"/>
      <c r="AG1" s="453"/>
      <c r="AH1" s="453"/>
      <c r="AI1" s="453"/>
      <c r="AJ1" s="453"/>
      <c r="AK1" s="453"/>
      <c r="AL1" s="453"/>
      <c r="AM1" s="453"/>
      <c r="AN1" s="453"/>
    </row>
    <row r="2" spans="1:50" ht="14.25" x14ac:dyDescent="0.2">
      <c r="A2" s="687" t="s">
        <v>0</v>
      </c>
      <c r="B2" s="453"/>
      <c r="C2" s="453"/>
      <c r="D2" s="453"/>
      <c r="E2" s="453"/>
      <c r="F2" s="453"/>
      <c r="G2" s="453"/>
      <c r="H2" s="453"/>
      <c r="I2" s="453"/>
      <c r="J2" s="453"/>
      <c r="K2" s="453"/>
      <c r="L2" s="453"/>
      <c r="M2" s="453"/>
      <c r="N2" s="453"/>
      <c r="O2" s="453"/>
      <c r="P2" s="455"/>
      <c r="Q2" s="453"/>
      <c r="R2" s="453"/>
      <c r="S2" s="455"/>
      <c r="T2" s="453"/>
      <c r="U2" s="455"/>
      <c r="V2" s="453"/>
      <c r="W2" s="453"/>
      <c r="X2" s="455"/>
      <c r="Y2" s="453"/>
      <c r="Z2" s="453"/>
      <c r="AA2" s="453"/>
      <c r="AB2" s="453"/>
      <c r="AC2" s="453"/>
      <c r="AD2" s="453"/>
      <c r="AE2" s="453"/>
      <c r="AF2" s="453"/>
      <c r="AG2" s="453"/>
      <c r="AH2" s="453"/>
      <c r="AI2" s="453"/>
      <c r="AJ2" s="453"/>
      <c r="AK2" s="453"/>
      <c r="AL2" s="453"/>
      <c r="AM2" s="453"/>
      <c r="AN2" s="453"/>
    </row>
    <row r="3" spans="1:50" ht="14.25" x14ac:dyDescent="0.2">
      <c r="A3" s="688" t="s">
        <v>12666</v>
      </c>
      <c r="B3" s="457"/>
      <c r="C3" s="457"/>
      <c r="D3" s="457"/>
      <c r="E3" s="457"/>
      <c r="F3" s="457"/>
      <c r="G3" s="457"/>
      <c r="H3" s="457"/>
      <c r="I3" s="457"/>
      <c r="J3" s="457"/>
      <c r="K3" s="457"/>
      <c r="L3" s="457"/>
      <c r="M3" s="457"/>
      <c r="N3" s="457"/>
      <c r="O3" s="457"/>
      <c r="P3" s="458"/>
      <c r="Q3" s="457"/>
      <c r="R3" s="457"/>
      <c r="S3" s="458"/>
      <c r="T3" s="457"/>
      <c r="U3" s="458"/>
      <c r="V3" s="457"/>
      <c r="W3" s="457"/>
      <c r="X3" s="458"/>
      <c r="Y3" s="457"/>
      <c r="Z3" s="457"/>
      <c r="AA3" s="457"/>
      <c r="AB3" s="457"/>
      <c r="AC3" s="457"/>
      <c r="AD3" s="457"/>
      <c r="AE3" s="457"/>
      <c r="AF3" s="457"/>
      <c r="AG3" s="457"/>
      <c r="AH3" s="457"/>
      <c r="AI3" s="457"/>
      <c r="AJ3" s="457"/>
      <c r="AK3" s="457"/>
      <c r="AL3" s="457"/>
      <c r="AM3" s="457"/>
      <c r="AN3" s="457"/>
    </row>
    <row r="4" spans="1:50" ht="13.5" thickBot="1" x14ac:dyDescent="0.25">
      <c r="C4" s="396"/>
      <c r="D4" s="396"/>
      <c r="E4" s="396"/>
      <c r="F4" s="396"/>
      <c r="G4" s="396"/>
      <c r="H4" s="396"/>
      <c r="J4" s="398"/>
      <c r="N4" s="400"/>
      <c r="O4" s="401"/>
      <c r="R4" s="401"/>
      <c r="W4" s="401"/>
    </row>
    <row r="5" spans="1:50" ht="15" customHeight="1" x14ac:dyDescent="0.2">
      <c r="A5" s="598" t="s">
        <v>1</v>
      </c>
      <c r="B5" s="599" t="s">
        <v>12095</v>
      </c>
      <c r="C5" s="600" t="s">
        <v>10416</v>
      </c>
      <c r="D5" s="600"/>
      <c r="E5" s="600"/>
      <c r="F5" s="601" t="s">
        <v>5444</v>
      </c>
      <c r="G5" s="602"/>
      <c r="H5" s="602"/>
      <c r="I5" s="603" t="s">
        <v>5443</v>
      </c>
      <c r="J5" s="600" t="s">
        <v>2</v>
      </c>
      <c r="K5" s="600" t="s">
        <v>3</v>
      </c>
      <c r="L5" s="601" t="s">
        <v>4</v>
      </c>
      <c r="M5" s="601"/>
      <c r="N5" s="604" t="s">
        <v>5</v>
      </c>
      <c r="O5" s="981" t="s">
        <v>13572</v>
      </c>
      <c r="P5" s="981"/>
      <c r="Q5" s="981"/>
      <c r="R5" s="981" t="s">
        <v>6</v>
      </c>
      <c r="S5" s="981"/>
      <c r="T5" s="981"/>
      <c r="U5" s="983" t="s">
        <v>11796</v>
      </c>
      <c r="V5" s="984"/>
      <c r="W5" s="981" t="s">
        <v>14031</v>
      </c>
      <c r="X5" s="981"/>
      <c r="Y5" s="981"/>
      <c r="Z5" s="982" t="s">
        <v>6270</v>
      </c>
      <c r="AA5" s="982"/>
      <c r="AB5" s="982"/>
      <c r="AC5" s="982"/>
      <c r="AD5" s="982"/>
      <c r="AE5" s="982"/>
      <c r="AF5" s="982"/>
      <c r="AG5" s="982"/>
      <c r="AH5" s="982"/>
      <c r="AI5" s="982"/>
      <c r="AJ5" s="982"/>
      <c r="AK5" s="982"/>
      <c r="AL5" s="982"/>
      <c r="AM5" s="982"/>
      <c r="AN5" s="982"/>
      <c r="AO5" s="980" t="s">
        <v>10685</v>
      </c>
      <c r="AP5" s="980"/>
      <c r="AQ5" s="980"/>
      <c r="AR5" s="980"/>
      <c r="AS5" s="605" t="s">
        <v>11000</v>
      </c>
      <c r="AT5" s="605" t="s">
        <v>11672</v>
      </c>
      <c r="AU5" s="605" t="s">
        <v>11671</v>
      </c>
      <c r="AV5" s="605" t="s">
        <v>11556</v>
      </c>
      <c r="AW5" s="605" t="s">
        <v>11677</v>
      </c>
      <c r="AX5" s="605" t="s">
        <v>11000</v>
      </c>
    </row>
    <row r="6" spans="1:50" ht="45.75" x14ac:dyDescent="0.2">
      <c r="A6" s="612" t="s">
        <v>8633</v>
      </c>
      <c r="B6" s="613" t="s">
        <v>11000</v>
      </c>
      <c r="C6" s="568" t="s">
        <v>8854</v>
      </c>
      <c r="D6" s="568" t="s">
        <v>18655</v>
      </c>
      <c r="E6" s="607" t="s">
        <v>12314</v>
      </c>
      <c r="F6" s="608" t="s">
        <v>6163</v>
      </c>
      <c r="G6" s="609" t="s">
        <v>11673</v>
      </c>
      <c r="H6" s="609" t="s">
        <v>11674</v>
      </c>
      <c r="I6" s="610"/>
      <c r="J6" s="611"/>
      <c r="K6" s="611" t="s">
        <v>7</v>
      </c>
      <c r="L6" s="568" t="s">
        <v>8</v>
      </c>
      <c r="M6" s="568" t="s">
        <v>9</v>
      </c>
      <c r="N6" s="606" t="s">
        <v>7</v>
      </c>
      <c r="O6" s="568" t="s">
        <v>10</v>
      </c>
      <c r="P6" s="569" t="s">
        <v>9</v>
      </c>
      <c r="Q6" s="570" t="s">
        <v>11</v>
      </c>
      <c r="R6" s="568" t="s">
        <v>10</v>
      </c>
      <c r="S6" s="569" t="s">
        <v>9</v>
      </c>
      <c r="T6" s="570" t="s">
        <v>11</v>
      </c>
      <c r="U6" s="569" t="s">
        <v>9</v>
      </c>
      <c r="V6" s="570" t="s">
        <v>11</v>
      </c>
      <c r="W6" s="568" t="s">
        <v>14032</v>
      </c>
      <c r="X6" s="569" t="s">
        <v>14033</v>
      </c>
      <c r="Y6" s="570" t="s">
        <v>14034</v>
      </c>
      <c r="Z6" s="571" t="s">
        <v>13546</v>
      </c>
      <c r="AA6" s="572">
        <v>42736</v>
      </c>
      <c r="AB6" s="572">
        <v>42767</v>
      </c>
      <c r="AC6" s="572">
        <v>42795</v>
      </c>
      <c r="AD6" s="572">
        <v>42826</v>
      </c>
      <c r="AE6" s="572">
        <v>42856</v>
      </c>
      <c r="AF6" s="572">
        <v>42887</v>
      </c>
      <c r="AG6" s="572">
        <v>42917</v>
      </c>
      <c r="AH6" s="572">
        <v>42948</v>
      </c>
      <c r="AI6" s="572">
        <v>42979</v>
      </c>
      <c r="AJ6" s="572">
        <v>43009</v>
      </c>
      <c r="AK6" s="572">
        <v>43040</v>
      </c>
      <c r="AL6" s="572">
        <v>43070</v>
      </c>
      <c r="AM6" s="570" t="s">
        <v>12</v>
      </c>
      <c r="AN6" s="570" t="s">
        <v>13</v>
      </c>
      <c r="AO6" s="573" t="s">
        <v>10686</v>
      </c>
      <c r="AP6" s="573" t="s">
        <v>10689</v>
      </c>
      <c r="AQ6" s="573" t="s">
        <v>10687</v>
      </c>
      <c r="AR6" s="574" t="s">
        <v>10688</v>
      </c>
      <c r="AS6" s="567" t="s">
        <v>11670</v>
      </c>
      <c r="AT6" s="567" t="s">
        <v>12</v>
      </c>
      <c r="AU6" s="567" t="s">
        <v>10999</v>
      </c>
      <c r="AV6" s="460" t="s">
        <v>11670</v>
      </c>
      <c r="AW6" s="460" t="s">
        <v>12</v>
      </c>
      <c r="AX6" s="460" t="s">
        <v>10999</v>
      </c>
    </row>
    <row r="7" spans="1:50" s="566" customFormat="1" ht="12" thickBot="1" x14ac:dyDescent="0.2">
      <c r="A7" s="590" t="s">
        <v>8630</v>
      </c>
      <c r="B7" s="591"/>
      <c r="C7" s="591" t="s">
        <v>6164</v>
      </c>
      <c r="D7" s="591" t="s">
        <v>6165</v>
      </c>
      <c r="E7" s="591"/>
      <c r="F7" s="591" t="s">
        <v>11806</v>
      </c>
      <c r="G7" s="591" t="s">
        <v>11807</v>
      </c>
      <c r="H7" s="591" t="s">
        <v>11808</v>
      </c>
      <c r="I7" s="591" t="s">
        <v>6166</v>
      </c>
      <c r="J7" s="591" t="s">
        <v>6167</v>
      </c>
      <c r="K7" s="591" t="s">
        <v>6168</v>
      </c>
      <c r="L7" s="591" t="s">
        <v>6169</v>
      </c>
      <c r="M7" s="591" t="s">
        <v>6170</v>
      </c>
      <c r="N7" s="591" t="s">
        <v>6171</v>
      </c>
      <c r="O7" s="591" t="s">
        <v>7283</v>
      </c>
      <c r="P7" s="592" t="s">
        <v>6172</v>
      </c>
      <c r="Q7" s="591" t="s">
        <v>6173</v>
      </c>
      <c r="R7" s="591" t="s">
        <v>7283</v>
      </c>
      <c r="S7" s="592" t="s">
        <v>6172</v>
      </c>
      <c r="T7" s="591" t="s">
        <v>6173</v>
      </c>
      <c r="U7" s="592" t="s">
        <v>6172</v>
      </c>
      <c r="V7" s="591" t="s">
        <v>6173</v>
      </c>
      <c r="W7" s="591" t="s">
        <v>7283</v>
      </c>
      <c r="X7" s="592" t="s">
        <v>6172</v>
      </c>
      <c r="Y7" s="591" t="s">
        <v>6173</v>
      </c>
      <c r="Z7" s="591" t="s">
        <v>10089</v>
      </c>
      <c r="AA7" s="591" t="s">
        <v>8629</v>
      </c>
      <c r="AB7" s="591" t="s">
        <v>8628</v>
      </c>
      <c r="AC7" s="591" t="s">
        <v>8627</v>
      </c>
      <c r="AD7" s="591" t="s">
        <v>8626</v>
      </c>
      <c r="AE7" s="591" t="s">
        <v>8625</v>
      </c>
      <c r="AF7" s="591" t="s">
        <v>8624</v>
      </c>
      <c r="AG7" s="591" t="s">
        <v>8623</v>
      </c>
      <c r="AH7" s="591" t="s">
        <v>8622</v>
      </c>
      <c r="AI7" s="591" t="s">
        <v>8621</v>
      </c>
      <c r="AJ7" s="591" t="s">
        <v>8620</v>
      </c>
      <c r="AK7" s="591" t="s">
        <v>8619</v>
      </c>
      <c r="AL7" s="591" t="s">
        <v>8618</v>
      </c>
      <c r="AM7" s="591" t="s">
        <v>6174</v>
      </c>
      <c r="AN7" s="591" t="s">
        <v>1</v>
      </c>
      <c r="AO7" s="591" t="s">
        <v>8633</v>
      </c>
      <c r="AP7" s="591" t="s">
        <v>10690</v>
      </c>
      <c r="AQ7" s="591" t="s">
        <v>10691</v>
      </c>
      <c r="AR7" s="593" t="s">
        <v>10692</v>
      </c>
      <c r="AS7" s="594" t="s">
        <v>11002</v>
      </c>
      <c r="AT7" s="594" t="s">
        <v>11690</v>
      </c>
      <c r="AU7" s="594" t="s">
        <v>11691</v>
      </c>
      <c r="AV7" s="594" t="s">
        <v>8631</v>
      </c>
      <c r="AW7" s="594" t="s">
        <v>6182</v>
      </c>
      <c r="AX7" s="594" t="s">
        <v>6181</v>
      </c>
    </row>
    <row r="8" spans="1:50" s="530" customFormat="1" ht="15" customHeight="1" x14ac:dyDescent="0.2">
      <c r="A8" s="575" t="e">
        <v>#N/A</v>
      </c>
      <c r="B8" s="575" t="e">
        <v>#N/A</v>
      </c>
      <c r="C8" s="575" t="s">
        <v>8755</v>
      </c>
      <c r="D8" s="576" t="s">
        <v>8715</v>
      </c>
      <c r="E8" s="576" t="s">
        <v>18635</v>
      </c>
      <c r="F8" s="575"/>
      <c r="G8" s="575" t="s">
        <v>11675</v>
      </c>
      <c r="H8" s="575" t="s">
        <v>11676</v>
      </c>
      <c r="I8" s="577">
        <v>1</v>
      </c>
      <c r="J8" s="578" t="s">
        <v>18652</v>
      </c>
      <c r="K8" s="579" t="s">
        <v>6477</v>
      </c>
      <c r="L8" s="579" t="s">
        <v>9147</v>
      </c>
      <c r="M8" s="580">
        <v>41635</v>
      </c>
      <c r="N8" s="581">
        <v>50000000</v>
      </c>
      <c r="O8" s="582"/>
      <c r="P8" s="583"/>
      <c r="Q8" s="584"/>
      <c r="R8" s="582" t="s">
        <v>9148</v>
      </c>
      <c r="S8" s="583">
        <v>42093</v>
      </c>
      <c r="T8" s="584">
        <v>25000000</v>
      </c>
      <c r="U8" s="583"/>
      <c r="V8" s="584"/>
      <c r="W8" s="582"/>
      <c r="X8" s="583"/>
      <c r="Y8" s="584"/>
      <c r="Z8" s="585">
        <v>0</v>
      </c>
      <c r="AA8" s="585"/>
      <c r="AB8" s="586"/>
      <c r="AC8" s="586"/>
      <c r="AD8" s="586"/>
      <c r="AE8" s="586"/>
      <c r="AF8" s="586"/>
      <c r="AG8" s="586"/>
      <c r="AH8" s="586"/>
      <c r="AI8" s="586"/>
      <c r="AJ8" s="586"/>
      <c r="AK8" s="586"/>
      <c r="AL8" s="586"/>
      <c r="AM8" s="586">
        <f>SUM(Z8:AL8)</f>
        <v>0</v>
      </c>
      <c r="AN8" s="585">
        <f t="shared" ref="AN8:AN71" si="0">T8-AM8</f>
        <v>25000000</v>
      </c>
      <c r="AO8" s="587"/>
      <c r="AP8" s="587"/>
      <c r="AQ8" s="587"/>
      <c r="AR8" s="588"/>
      <c r="AS8" s="589">
        <v>25000000</v>
      </c>
      <c r="AT8" s="589">
        <v>0</v>
      </c>
      <c r="AU8" s="589">
        <f t="shared" ref="AU8:AU71" si="1">AS8-AT8</f>
        <v>25000000</v>
      </c>
      <c r="AV8" s="589" t="str">
        <f t="shared" ref="AV8:AV71" si="2">IF(T8=AS8,"SAMA",IF(T8&gt;AS8,"JAM BESAR",IF(T8&lt;AS8,"jam kecil","CEK LAGI")))</f>
        <v>SAMA</v>
      </c>
      <c r="AW8" s="589" t="str">
        <f t="shared" ref="AW8:AW71" si="3">IF(AM8=AT8,"SAMA",IF(AM8&gt;AT8,"JAM BESAR",IF(AM8&lt;AT8,"jam kecil","CEK LAGI")))</f>
        <v>SAMA</v>
      </c>
      <c r="AX8" s="589" t="str">
        <f t="shared" ref="AX8:AX71" si="4">IF(AN8=AU8,"SAMA",IF(AN8&gt;AU8,"JAM BESAR",IF(AN8&lt;AU8,"jam kecil","CEK LAGI")))</f>
        <v>SAMA</v>
      </c>
    </row>
    <row r="9" spans="1:50" s="530" customFormat="1" ht="15" customHeight="1" x14ac:dyDescent="0.2">
      <c r="A9" s="526" t="e">
        <v>#N/A</v>
      </c>
      <c r="B9" s="526" t="e">
        <v>#N/A</v>
      </c>
      <c r="C9" s="526" t="s">
        <v>8286</v>
      </c>
      <c r="D9" s="527" t="s">
        <v>6222</v>
      </c>
      <c r="E9" s="527" t="s">
        <v>6222</v>
      </c>
      <c r="F9" s="526" t="s">
        <v>11815</v>
      </c>
      <c r="G9" s="526" t="s">
        <v>11675</v>
      </c>
      <c r="H9" s="526" t="s">
        <v>11676</v>
      </c>
      <c r="I9" s="514">
        <v>2</v>
      </c>
      <c r="J9" s="515" t="s">
        <v>4839</v>
      </c>
      <c r="K9" s="516" t="s">
        <v>6477</v>
      </c>
      <c r="L9" s="516" t="s">
        <v>9149</v>
      </c>
      <c r="M9" s="517">
        <v>41681</v>
      </c>
      <c r="N9" s="518">
        <v>11000000</v>
      </c>
      <c r="O9" s="512"/>
      <c r="P9" s="528"/>
      <c r="Q9" s="519"/>
      <c r="R9" s="512" t="s">
        <v>9148</v>
      </c>
      <c r="S9" s="528">
        <v>42093</v>
      </c>
      <c r="T9" s="519">
        <v>4415063</v>
      </c>
      <c r="U9" s="528"/>
      <c r="V9" s="519"/>
      <c r="W9" s="512"/>
      <c r="X9" s="528"/>
      <c r="Y9" s="519"/>
      <c r="Z9" s="520">
        <v>0</v>
      </c>
      <c r="AA9" s="520"/>
      <c r="AB9" s="521"/>
      <c r="AC9" s="521"/>
      <c r="AD9" s="521"/>
      <c r="AE9" s="521"/>
      <c r="AF9" s="521"/>
      <c r="AG9" s="521"/>
      <c r="AH9" s="521"/>
      <c r="AI9" s="521"/>
      <c r="AJ9" s="521"/>
      <c r="AK9" s="521"/>
      <c r="AL9" s="521"/>
      <c r="AM9" s="521">
        <f t="shared" ref="AM9:AM72" si="5">SUM(Z9:AL9)</f>
        <v>0</v>
      </c>
      <c r="AN9" s="520">
        <f t="shared" si="0"/>
        <v>4415063</v>
      </c>
      <c r="AO9" s="513"/>
      <c r="AP9" s="513"/>
      <c r="AQ9" s="513"/>
      <c r="AR9" s="513"/>
      <c r="AS9" s="529">
        <v>4415063</v>
      </c>
      <c r="AT9" s="529">
        <v>0</v>
      </c>
      <c r="AU9" s="529">
        <f t="shared" si="1"/>
        <v>4415063</v>
      </c>
      <c r="AV9" s="529" t="str">
        <f t="shared" si="2"/>
        <v>SAMA</v>
      </c>
      <c r="AW9" s="529" t="str">
        <f t="shared" si="3"/>
        <v>SAMA</v>
      </c>
      <c r="AX9" s="529" t="str">
        <f t="shared" si="4"/>
        <v>SAMA</v>
      </c>
    </row>
    <row r="10" spans="1:50" s="530" customFormat="1" ht="15" customHeight="1" x14ac:dyDescent="0.2">
      <c r="A10" s="526" t="e">
        <v>#N/A</v>
      </c>
      <c r="B10" s="526" t="e">
        <v>#N/A</v>
      </c>
      <c r="C10" s="526" t="s">
        <v>8286</v>
      </c>
      <c r="D10" s="527" t="s">
        <v>6222</v>
      </c>
      <c r="E10" s="527" t="s">
        <v>6222</v>
      </c>
      <c r="F10" s="526" t="s">
        <v>11816</v>
      </c>
      <c r="G10" s="526" t="s">
        <v>11675</v>
      </c>
      <c r="H10" s="526" t="s">
        <v>11676</v>
      </c>
      <c r="I10" s="514">
        <v>3</v>
      </c>
      <c r="J10" s="515" t="s">
        <v>9150</v>
      </c>
      <c r="K10" s="516" t="s">
        <v>6477</v>
      </c>
      <c r="L10" s="516" t="s">
        <v>9149</v>
      </c>
      <c r="M10" s="517">
        <v>41681</v>
      </c>
      <c r="N10" s="518">
        <v>11000000</v>
      </c>
      <c r="O10" s="512"/>
      <c r="P10" s="528"/>
      <c r="Q10" s="519"/>
      <c r="R10" s="512" t="s">
        <v>9148</v>
      </c>
      <c r="S10" s="528">
        <v>42093</v>
      </c>
      <c r="T10" s="519">
        <v>4415063</v>
      </c>
      <c r="U10" s="528"/>
      <c r="V10" s="519"/>
      <c r="W10" s="512"/>
      <c r="X10" s="528"/>
      <c r="Y10" s="519"/>
      <c r="Z10" s="520">
        <v>0</v>
      </c>
      <c r="AA10" s="520"/>
      <c r="AB10" s="521"/>
      <c r="AC10" s="521"/>
      <c r="AD10" s="521"/>
      <c r="AE10" s="521"/>
      <c r="AF10" s="521"/>
      <c r="AG10" s="521"/>
      <c r="AH10" s="521"/>
      <c r="AI10" s="521"/>
      <c r="AJ10" s="521"/>
      <c r="AK10" s="521"/>
      <c r="AL10" s="521"/>
      <c r="AM10" s="521">
        <f t="shared" si="5"/>
        <v>0</v>
      </c>
      <c r="AN10" s="520">
        <f t="shared" si="0"/>
        <v>4415063</v>
      </c>
      <c r="AO10" s="513"/>
      <c r="AP10" s="513"/>
      <c r="AQ10" s="513"/>
      <c r="AR10" s="513"/>
      <c r="AS10" s="529">
        <v>4415063</v>
      </c>
      <c r="AT10" s="529">
        <v>0</v>
      </c>
      <c r="AU10" s="529">
        <f t="shared" si="1"/>
        <v>4415063</v>
      </c>
      <c r="AV10" s="529" t="str">
        <f t="shared" si="2"/>
        <v>SAMA</v>
      </c>
      <c r="AW10" s="529" t="str">
        <f t="shared" si="3"/>
        <v>SAMA</v>
      </c>
      <c r="AX10" s="529" t="str">
        <f t="shared" si="4"/>
        <v>SAMA</v>
      </c>
    </row>
    <row r="11" spans="1:50" s="530" customFormat="1" ht="15" customHeight="1" x14ac:dyDescent="0.2">
      <c r="A11" s="526" t="e">
        <v>#N/A</v>
      </c>
      <c r="B11" s="526" t="e">
        <v>#N/A</v>
      </c>
      <c r="C11" s="526" t="s">
        <v>8286</v>
      </c>
      <c r="D11" s="527" t="s">
        <v>6222</v>
      </c>
      <c r="E11" s="527" t="s">
        <v>6222</v>
      </c>
      <c r="F11" s="526" t="s">
        <v>11817</v>
      </c>
      <c r="G11" s="526" t="s">
        <v>11675</v>
      </c>
      <c r="H11" s="526" t="s">
        <v>11676</v>
      </c>
      <c r="I11" s="514">
        <v>4</v>
      </c>
      <c r="J11" s="515" t="s">
        <v>841</v>
      </c>
      <c r="K11" s="516" t="s">
        <v>6477</v>
      </c>
      <c r="L11" s="516" t="s">
        <v>9151</v>
      </c>
      <c r="M11" s="517">
        <v>41113</v>
      </c>
      <c r="N11" s="518">
        <v>60000000</v>
      </c>
      <c r="O11" s="512"/>
      <c r="P11" s="528"/>
      <c r="Q11" s="519"/>
      <c r="R11" s="512" t="s">
        <v>9152</v>
      </c>
      <c r="S11" s="528">
        <v>42114</v>
      </c>
      <c r="T11" s="519">
        <v>19395225</v>
      </c>
      <c r="U11" s="528"/>
      <c r="V11" s="519"/>
      <c r="W11" s="512"/>
      <c r="X11" s="528"/>
      <c r="Y11" s="519"/>
      <c r="Z11" s="520">
        <v>0</v>
      </c>
      <c r="AA11" s="520"/>
      <c r="AB11" s="521"/>
      <c r="AC11" s="521"/>
      <c r="AD11" s="521"/>
      <c r="AE11" s="521"/>
      <c r="AF11" s="521"/>
      <c r="AG11" s="521"/>
      <c r="AH11" s="521"/>
      <c r="AI11" s="521"/>
      <c r="AJ11" s="521"/>
      <c r="AK11" s="521"/>
      <c r="AL11" s="521"/>
      <c r="AM11" s="521">
        <f t="shared" si="5"/>
        <v>0</v>
      </c>
      <c r="AN11" s="520">
        <f t="shared" si="0"/>
        <v>19395225</v>
      </c>
      <c r="AO11" s="513"/>
      <c r="AP11" s="513"/>
      <c r="AQ11" s="513"/>
      <c r="AR11" s="513"/>
      <c r="AS11" s="529">
        <v>19395225</v>
      </c>
      <c r="AT11" s="529">
        <v>0</v>
      </c>
      <c r="AU11" s="529">
        <f t="shared" si="1"/>
        <v>19395225</v>
      </c>
      <c r="AV11" s="529" t="str">
        <f t="shared" si="2"/>
        <v>SAMA</v>
      </c>
      <c r="AW11" s="529" t="str">
        <f t="shared" si="3"/>
        <v>SAMA</v>
      </c>
      <c r="AX11" s="529" t="str">
        <f t="shared" si="4"/>
        <v>SAMA</v>
      </c>
    </row>
    <row r="12" spans="1:50" s="530" customFormat="1" ht="15" customHeight="1" x14ac:dyDescent="0.2">
      <c r="A12" s="526" t="e">
        <v>#N/A</v>
      </c>
      <c r="B12" s="526" t="e">
        <v>#N/A</v>
      </c>
      <c r="C12" s="526" t="s">
        <v>8286</v>
      </c>
      <c r="D12" s="527" t="s">
        <v>6222</v>
      </c>
      <c r="E12" s="527" t="s">
        <v>6222</v>
      </c>
      <c r="F12" s="526" t="s">
        <v>11818</v>
      </c>
      <c r="G12" s="526" t="s">
        <v>11675</v>
      </c>
      <c r="H12" s="526" t="s">
        <v>11676</v>
      </c>
      <c r="I12" s="514">
        <v>5</v>
      </c>
      <c r="J12" s="515" t="s">
        <v>9153</v>
      </c>
      <c r="K12" s="516" t="s">
        <v>6477</v>
      </c>
      <c r="L12" s="516" t="s">
        <v>9149</v>
      </c>
      <c r="M12" s="517">
        <v>41681</v>
      </c>
      <c r="N12" s="518">
        <v>11000000</v>
      </c>
      <c r="O12" s="512"/>
      <c r="P12" s="528"/>
      <c r="Q12" s="519"/>
      <c r="R12" s="512" t="s">
        <v>9152</v>
      </c>
      <c r="S12" s="528">
        <v>42114</v>
      </c>
      <c r="T12" s="519">
        <v>1968750</v>
      </c>
      <c r="U12" s="528"/>
      <c r="V12" s="519"/>
      <c r="W12" s="512"/>
      <c r="X12" s="528"/>
      <c r="Y12" s="519"/>
      <c r="Z12" s="520">
        <v>0</v>
      </c>
      <c r="AA12" s="520"/>
      <c r="AB12" s="521"/>
      <c r="AC12" s="521"/>
      <c r="AD12" s="521"/>
      <c r="AE12" s="521"/>
      <c r="AF12" s="521"/>
      <c r="AG12" s="521"/>
      <c r="AH12" s="521"/>
      <c r="AI12" s="521"/>
      <c r="AJ12" s="521"/>
      <c r="AK12" s="521"/>
      <c r="AL12" s="521"/>
      <c r="AM12" s="521">
        <f t="shared" si="5"/>
        <v>0</v>
      </c>
      <c r="AN12" s="520">
        <f t="shared" si="0"/>
        <v>1968750</v>
      </c>
      <c r="AO12" s="513"/>
      <c r="AP12" s="513"/>
      <c r="AQ12" s="513"/>
      <c r="AR12" s="513"/>
      <c r="AS12" s="529">
        <v>1968750</v>
      </c>
      <c r="AT12" s="529">
        <v>0</v>
      </c>
      <c r="AU12" s="529">
        <f t="shared" si="1"/>
        <v>1968750</v>
      </c>
      <c r="AV12" s="529" t="str">
        <f t="shared" si="2"/>
        <v>SAMA</v>
      </c>
      <c r="AW12" s="529" t="str">
        <f t="shared" si="3"/>
        <v>SAMA</v>
      </c>
      <c r="AX12" s="529" t="str">
        <f t="shared" si="4"/>
        <v>SAMA</v>
      </c>
    </row>
    <row r="13" spans="1:50" s="530" customFormat="1" ht="15" customHeight="1" x14ac:dyDescent="0.2">
      <c r="A13" s="526" t="e">
        <v>#N/A</v>
      </c>
      <c r="B13" s="526" t="e">
        <v>#N/A</v>
      </c>
      <c r="C13" s="526" t="s">
        <v>8286</v>
      </c>
      <c r="D13" s="527" t="s">
        <v>6222</v>
      </c>
      <c r="E13" s="527" t="s">
        <v>6222</v>
      </c>
      <c r="F13" s="526" t="s">
        <v>11819</v>
      </c>
      <c r="G13" s="526" t="s">
        <v>11675</v>
      </c>
      <c r="H13" s="526" t="s">
        <v>11676</v>
      </c>
      <c r="I13" s="514">
        <v>6</v>
      </c>
      <c r="J13" s="515" t="s">
        <v>9154</v>
      </c>
      <c r="K13" s="516" t="s">
        <v>6477</v>
      </c>
      <c r="L13" s="516" t="s">
        <v>1371</v>
      </c>
      <c r="M13" s="517">
        <v>40633</v>
      </c>
      <c r="N13" s="518">
        <v>43500000</v>
      </c>
      <c r="O13" s="512"/>
      <c r="P13" s="528"/>
      <c r="Q13" s="519"/>
      <c r="R13" s="512" t="s">
        <v>9155</v>
      </c>
      <c r="S13" s="528">
        <v>40574</v>
      </c>
      <c r="T13" s="519">
        <v>31639691</v>
      </c>
      <c r="U13" s="528"/>
      <c r="V13" s="519"/>
      <c r="W13" s="512"/>
      <c r="X13" s="528"/>
      <c r="Y13" s="519"/>
      <c r="Z13" s="520">
        <v>5746640.5</v>
      </c>
      <c r="AA13" s="520"/>
      <c r="AB13" s="521"/>
      <c r="AC13" s="521"/>
      <c r="AD13" s="521"/>
      <c r="AE13" s="521"/>
      <c r="AF13" s="521"/>
      <c r="AG13" s="521"/>
      <c r="AH13" s="521"/>
      <c r="AI13" s="521"/>
      <c r="AJ13" s="521"/>
      <c r="AK13" s="521"/>
      <c r="AL13" s="521"/>
      <c r="AM13" s="521">
        <f t="shared" si="5"/>
        <v>5746640.5</v>
      </c>
      <c r="AN13" s="520">
        <f t="shared" si="0"/>
        <v>25893050.5</v>
      </c>
      <c r="AO13" s="513"/>
      <c r="AP13" s="513"/>
      <c r="AQ13" s="513"/>
      <c r="AR13" s="513"/>
      <c r="AS13" s="529">
        <v>31639691</v>
      </c>
      <c r="AT13" s="529">
        <v>5746640.5</v>
      </c>
      <c r="AU13" s="529">
        <f t="shared" si="1"/>
        <v>25893050.5</v>
      </c>
      <c r="AV13" s="529" t="str">
        <f t="shared" si="2"/>
        <v>SAMA</v>
      </c>
      <c r="AW13" s="529" t="str">
        <f t="shared" si="3"/>
        <v>SAMA</v>
      </c>
      <c r="AX13" s="529" t="str">
        <f t="shared" si="4"/>
        <v>SAMA</v>
      </c>
    </row>
    <row r="14" spans="1:50" s="530" customFormat="1" ht="15" customHeight="1" x14ac:dyDescent="0.2">
      <c r="A14" s="526" t="e">
        <v>#N/A</v>
      </c>
      <c r="B14" s="526" t="e">
        <v>#N/A</v>
      </c>
      <c r="C14" s="526" t="s">
        <v>8286</v>
      </c>
      <c r="D14" s="527" t="s">
        <v>6222</v>
      </c>
      <c r="E14" s="527" t="s">
        <v>6222</v>
      </c>
      <c r="F14" s="526" t="s">
        <v>11820</v>
      </c>
      <c r="G14" s="526" t="s">
        <v>11675</v>
      </c>
      <c r="H14" s="526" t="s">
        <v>11676</v>
      </c>
      <c r="I14" s="514">
        <v>7</v>
      </c>
      <c r="J14" s="515" t="s">
        <v>9156</v>
      </c>
      <c r="K14" s="516" t="s">
        <v>6477</v>
      </c>
      <c r="L14" s="516" t="s">
        <v>9157</v>
      </c>
      <c r="M14" s="517">
        <v>40333</v>
      </c>
      <c r="N14" s="518">
        <v>50000000</v>
      </c>
      <c r="O14" s="512"/>
      <c r="P14" s="528"/>
      <c r="Q14" s="519"/>
      <c r="R14" s="512" t="s">
        <v>9158</v>
      </c>
      <c r="S14" s="528">
        <v>40582</v>
      </c>
      <c r="T14" s="519">
        <v>37500000</v>
      </c>
      <c r="U14" s="528"/>
      <c r="V14" s="519"/>
      <c r="W14" s="512"/>
      <c r="X14" s="528"/>
      <c r="Y14" s="519"/>
      <c r="Z14" s="520">
        <v>0</v>
      </c>
      <c r="AA14" s="520"/>
      <c r="AB14" s="521"/>
      <c r="AC14" s="521"/>
      <c r="AD14" s="521"/>
      <c r="AE14" s="521"/>
      <c r="AF14" s="521"/>
      <c r="AG14" s="521"/>
      <c r="AH14" s="521"/>
      <c r="AI14" s="521"/>
      <c r="AJ14" s="521"/>
      <c r="AK14" s="521"/>
      <c r="AL14" s="521"/>
      <c r="AM14" s="521">
        <f t="shared" si="5"/>
        <v>0</v>
      </c>
      <c r="AN14" s="520">
        <f t="shared" si="0"/>
        <v>37500000</v>
      </c>
      <c r="AO14" s="513"/>
      <c r="AP14" s="513"/>
      <c r="AQ14" s="513"/>
      <c r="AR14" s="513"/>
      <c r="AS14" s="529">
        <v>37500000</v>
      </c>
      <c r="AT14" s="529">
        <v>0</v>
      </c>
      <c r="AU14" s="529">
        <f t="shared" si="1"/>
        <v>37500000</v>
      </c>
      <c r="AV14" s="529" t="str">
        <f t="shared" si="2"/>
        <v>SAMA</v>
      </c>
      <c r="AW14" s="529" t="str">
        <f t="shared" si="3"/>
        <v>SAMA</v>
      </c>
      <c r="AX14" s="529" t="str">
        <f t="shared" si="4"/>
        <v>SAMA</v>
      </c>
    </row>
    <row r="15" spans="1:50" s="530" customFormat="1" ht="15" customHeight="1" x14ac:dyDescent="0.2">
      <c r="A15" s="526" t="e">
        <v>#N/A</v>
      </c>
      <c r="B15" s="526" t="e">
        <v>#N/A</v>
      </c>
      <c r="C15" s="526" t="s">
        <v>8286</v>
      </c>
      <c r="D15" s="527" t="s">
        <v>6222</v>
      </c>
      <c r="E15" s="527" t="s">
        <v>6222</v>
      </c>
      <c r="F15" s="526" t="s">
        <v>11821</v>
      </c>
      <c r="G15" s="526" t="s">
        <v>11675</v>
      </c>
      <c r="H15" s="526" t="s">
        <v>11676</v>
      </c>
      <c r="I15" s="514">
        <v>8</v>
      </c>
      <c r="J15" s="515" t="s">
        <v>9159</v>
      </c>
      <c r="K15" s="516" t="s">
        <v>6477</v>
      </c>
      <c r="L15" s="516" t="s">
        <v>80</v>
      </c>
      <c r="M15" s="517">
        <v>40476</v>
      </c>
      <c r="N15" s="518">
        <v>49000000</v>
      </c>
      <c r="O15" s="512"/>
      <c r="P15" s="528"/>
      <c r="Q15" s="519"/>
      <c r="R15" s="512" t="s">
        <v>9160</v>
      </c>
      <c r="S15" s="528">
        <v>40651</v>
      </c>
      <c r="T15" s="519">
        <v>35321308</v>
      </c>
      <c r="U15" s="528"/>
      <c r="V15" s="519"/>
      <c r="W15" s="512"/>
      <c r="X15" s="528"/>
      <c r="Y15" s="519"/>
      <c r="Z15" s="520">
        <v>0</v>
      </c>
      <c r="AA15" s="520"/>
      <c r="AB15" s="521"/>
      <c r="AC15" s="521"/>
      <c r="AD15" s="521"/>
      <c r="AE15" s="521"/>
      <c r="AF15" s="521"/>
      <c r="AG15" s="521"/>
      <c r="AH15" s="521"/>
      <c r="AI15" s="521"/>
      <c r="AJ15" s="521"/>
      <c r="AK15" s="521"/>
      <c r="AL15" s="521"/>
      <c r="AM15" s="521">
        <f t="shared" si="5"/>
        <v>0</v>
      </c>
      <c r="AN15" s="520">
        <f t="shared" si="0"/>
        <v>35321308</v>
      </c>
      <c r="AO15" s="513"/>
      <c r="AP15" s="513"/>
      <c r="AQ15" s="513"/>
      <c r="AR15" s="513"/>
      <c r="AS15" s="529">
        <v>35321308</v>
      </c>
      <c r="AT15" s="529">
        <v>0</v>
      </c>
      <c r="AU15" s="529">
        <f t="shared" si="1"/>
        <v>35321308</v>
      </c>
      <c r="AV15" s="529" t="str">
        <f t="shared" si="2"/>
        <v>SAMA</v>
      </c>
      <c r="AW15" s="529" t="str">
        <f t="shared" si="3"/>
        <v>SAMA</v>
      </c>
      <c r="AX15" s="529" t="str">
        <f t="shared" si="4"/>
        <v>SAMA</v>
      </c>
    </row>
    <row r="16" spans="1:50" s="530" customFormat="1" ht="15" customHeight="1" x14ac:dyDescent="0.2">
      <c r="A16" s="526" t="e">
        <v>#N/A</v>
      </c>
      <c r="B16" s="526" t="e">
        <v>#N/A</v>
      </c>
      <c r="C16" s="526" t="s">
        <v>8286</v>
      </c>
      <c r="D16" s="527" t="s">
        <v>6222</v>
      </c>
      <c r="E16" s="527" t="s">
        <v>6222</v>
      </c>
      <c r="F16" s="526" t="s">
        <v>11822</v>
      </c>
      <c r="G16" s="526" t="s">
        <v>11675</v>
      </c>
      <c r="H16" s="526" t="s">
        <v>11676</v>
      </c>
      <c r="I16" s="514">
        <v>9</v>
      </c>
      <c r="J16" s="515" t="s">
        <v>9161</v>
      </c>
      <c r="K16" s="516" t="s">
        <v>6477</v>
      </c>
      <c r="L16" s="516" t="s">
        <v>78</v>
      </c>
      <c r="M16" s="517">
        <v>40409</v>
      </c>
      <c r="N16" s="518">
        <v>40000000</v>
      </c>
      <c r="O16" s="512"/>
      <c r="P16" s="528"/>
      <c r="Q16" s="519"/>
      <c r="R16" s="512" t="s">
        <v>9162</v>
      </c>
      <c r="S16" s="528">
        <v>40687</v>
      </c>
      <c r="T16" s="519">
        <v>30000000</v>
      </c>
      <c r="U16" s="528"/>
      <c r="V16" s="519"/>
      <c r="W16" s="512"/>
      <c r="X16" s="528"/>
      <c r="Y16" s="519"/>
      <c r="Z16" s="520">
        <v>0</v>
      </c>
      <c r="AA16" s="520"/>
      <c r="AB16" s="521"/>
      <c r="AC16" s="521"/>
      <c r="AD16" s="521"/>
      <c r="AE16" s="521"/>
      <c r="AF16" s="521"/>
      <c r="AG16" s="521"/>
      <c r="AH16" s="521"/>
      <c r="AI16" s="521"/>
      <c r="AJ16" s="521"/>
      <c r="AK16" s="521"/>
      <c r="AL16" s="521"/>
      <c r="AM16" s="521">
        <f t="shared" si="5"/>
        <v>0</v>
      </c>
      <c r="AN16" s="520">
        <f t="shared" si="0"/>
        <v>30000000</v>
      </c>
      <c r="AO16" s="513"/>
      <c r="AP16" s="513"/>
      <c r="AQ16" s="513"/>
      <c r="AR16" s="513"/>
      <c r="AS16" s="529">
        <v>30000000</v>
      </c>
      <c r="AT16" s="529">
        <v>0</v>
      </c>
      <c r="AU16" s="529">
        <f t="shared" si="1"/>
        <v>30000000</v>
      </c>
      <c r="AV16" s="529" t="str">
        <f t="shared" si="2"/>
        <v>SAMA</v>
      </c>
      <c r="AW16" s="529" t="str">
        <f t="shared" si="3"/>
        <v>SAMA</v>
      </c>
      <c r="AX16" s="529" t="str">
        <f t="shared" si="4"/>
        <v>SAMA</v>
      </c>
    </row>
    <row r="17" spans="1:50" s="530" customFormat="1" ht="15" customHeight="1" x14ac:dyDescent="0.2">
      <c r="A17" s="526" t="e">
        <v>#N/A</v>
      </c>
      <c r="B17" s="526" t="e">
        <v>#N/A</v>
      </c>
      <c r="C17" s="526" t="s">
        <v>8286</v>
      </c>
      <c r="D17" s="527" t="s">
        <v>6222</v>
      </c>
      <c r="E17" s="527" t="s">
        <v>6222</v>
      </c>
      <c r="F17" s="526" t="s">
        <v>11823</v>
      </c>
      <c r="G17" s="526" t="s">
        <v>11675</v>
      </c>
      <c r="H17" s="526" t="s">
        <v>11676</v>
      </c>
      <c r="I17" s="514">
        <v>10</v>
      </c>
      <c r="J17" s="515" t="s">
        <v>3071</v>
      </c>
      <c r="K17" s="516" t="s">
        <v>6477</v>
      </c>
      <c r="L17" s="516" t="s">
        <v>82</v>
      </c>
      <c r="M17" s="517">
        <v>40445</v>
      </c>
      <c r="N17" s="518">
        <v>50000000</v>
      </c>
      <c r="O17" s="512"/>
      <c r="P17" s="528"/>
      <c r="Q17" s="519"/>
      <c r="R17" s="512" t="s">
        <v>9162</v>
      </c>
      <c r="S17" s="528">
        <v>40687</v>
      </c>
      <c r="T17" s="519">
        <v>37500000</v>
      </c>
      <c r="U17" s="528"/>
      <c r="V17" s="519"/>
      <c r="W17" s="512"/>
      <c r="X17" s="528"/>
      <c r="Y17" s="519"/>
      <c r="Z17" s="520">
        <v>575000</v>
      </c>
      <c r="AA17" s="520"/>
      <c r="AB17" s="521"/>
      <c r="AC17" s="521"/>
      <c r="AD17" s="521"/>
      <c r="AE17" s="521"/>
      <c r="AF17" s="521"/>
      <c r="AG17" s="521"/>
      <c r="AH17" s="521"/>
      <c r="AI17" s="521"/>
      <c r="AJ17" s="521"/>
      <c r="AK17" s="521"/>
      <c r="AL17" s="521"/>
      <c r="AM17" s="521">
        <f t="shared" si="5"/>
        <v>575000</v>
      </c>
      <c r="AN17" s="520">
        <f t="shared" si="0"/>
        <v>36925000</v>
      </c>
      <c r="AO17" s="513"/>
      <c r="AP17" s="513"/>
      <c r="AQ17" s="513"/>
      <c r="AR17" s="513"/>
      <c r="AS17" s="524">
        <v>37500000</v>
      </c>
      <c r="AT17" s="531">
        <v>575000</v>
      </c>
      <c r="AU17" s="531">
        <f t="shared" si="1"/>
        <v>36925000</v>
      </c>
      <c r="AV17" s="531" t="str">
        <f t="shared" si="2"/>
        <v>SAMA</v>
      </c>
      <c r="AW17" s="531" t="str">
        <f t="shared" si="3"/>
        <v>SAMA</v>
      </c>
      <c r="AX17" s="531" t="str">
        <f t="shared" si="4"/>
        <v>SAMA</v>
      </c>
    </row>
    <row r="18" spans="1:50" s="530" customFormat="1" ht="15" customHeight="1" x14ac:dyDescent="0.2">
      <c r="A18" s="526" t="e">
        <v>#N/A</v>
      </c>
      <c r="B18" s="526" t="e">
        <v>#N/A</v>
      </c>
      <c r="C18" s="526" t="s">
        <v>8755</v>
      </c>
      <c r="D18" s="527" t="s">
        <v>8715</v>
      </c>
      <c r="E18" s="527" t="s">
        <v>18635</v>
      </c>
      <c r="F18" s="526" t="s">
        <v>18663</v>
      </c>
      <c r="G18" s="526" t="s">
        <v>11675</v>
      </c>
      <c r="H18" s="526" t="s">
        <v>11676</v>
      </c>
      <c r="I18" s="514">
        <v>11</v>
      </c>
      <c r="J18" s="515" t="s">
        <v>827</v>
      </c>
      <c r="K18" s="516" t="s">
        <v>6477</v>
      </c>
      <c r="L18" s="516" t="s">
        <v>9163</v>
      </c>
      <c r="M18" s="517">
        <v>40409</v>
      </c>
      <c r="N18" s="518">
        <v>25000000</v>
      </c>
      <c r="O18" s="512"/>
      <c r="P18" s="528"/>
      <c r="Q18" s="519"/>
      <c r="R18" s="512" t="s">
        <v>9164</v>
      </c>
      <c r="S18" s="528">
        <v>40716</v>
      </c>
      <c r="T18" s="519">
        <v>17063288</v>
      </c>
      <c r="U18" s="528"/>
      <c r="V18" s="519"/>
      <c r="W18" s="512"/>
      <c r="X18" s="528"/>
      <c r="Y18" s="519"/>
      <c r="Z18" s="520">
        <v>0</v>
      </c>
      <c r="AA18" s="520"/>
      <c r="AB18" s="521"/>
      <c r="AC18" s="521"/>
      <c r="AD18" s="521"/>
      <c r="AE18" s="521"/>
      <c r="AF18" s="521"/>
      <c r="AG18" s="521"/>
      <c r="AH18" s="521"/>
      <c r="AI18" s="521"/>
      <c r="AJ18" s="521"/>
      <c r="AK18" s="521"/>
      <c r="AL18" s="521"/>
      <c r="AM18" s="521">
        <f t="shared" si="5"/>
        <v>0</v>
      </c>
      <c r="AN18" s="520">
        <f t="shared" si="0"/>
        <v>17063288</v>
      </c>
      <c r="AO18" s="513"/>
      <c r="AP18" s="513"/>
      <c r="AQ18" s="513"/>
      <c r="AR18" s="513"/>
      <c r="AS18" s="529">
        <v>17063288</v>
      </c>
      <c r="AT18" s="529">
        <v>0</v>
      </c>
      <c r="AU18" s="529">
        <f t="shared" si="1"/>
        <v>17063288</v>
      </c>
      <c r="AV18" s="529" t="str">
        <f t="shared" si="2"/>
        <v>SAMA</v>
      </c>
      <c r="AW18" s="529" t="str">
        <f t="shared" si="3"/>
        <v>SAMA</v>
      </c>
      <c r="AX18" s="529" t="str">
        <f t="shared" si="4"/>
        <v>SAMA</v>
      </c>
    </row>
    <row r="19" spans="1:50" s="530" customFormat="1" ht="15" customHeight="1" x14ac:dyDescent="0.2">
      <c r="A19" s="526" t="e">
        <v>#N/A</v>
      </c>
      <c r="B19" s="526" t="e">
        <v>#N/A</v>
      </c>
      <c r="C19" s="526" t="s">
        <v>8755</v>
      </c>
      <c r="D19" s="527" t="s">
        <v>8715</v>
      </c>
      <c r="E19" s="527" t="s">
        <v>18635</v>
      </c>
      <c r="F19" s="526" t="s">
        <v>18662</v>
      </c>
      <c r="G19" s="526" t="s">
        <v>11675</v>
      </c>
      <c r="H19" s="526" t="s">
        <v>11676</v>
      </c>
      <c r="I19" s="514">
        <v>12</v>
      </c>
      <c r="J19" s="515" t="s">
        <v>9165</v>
      </c>
      <c r="K19" s="516" t="s">
        <v>6477</v>
      </c>
      <c r="L19" s="516" t="s">
        <v>9166</v>
      </c>
      <c r="M19" s="517">
        <v>40350</v>
      </c>
      <c r="N19" s="518">
        <v>50000000</v>
      </c>
      <c r="O19" s="512"/>
      <c r="P19" s="528"/>
      <c r="Q19" s="519"/>
      <c r="R19" s="512" t="s">
        <v>9164</v>
      </c>
      <c r="S19" s="528">
        <v>40716</v>
      </c>
      <c r="T19" s="519">
        <v>33113226</v>
      </c>
      <c r="U19" s="528"/>
      <c r="V19" s="519"/>
      <c r="W19" s="512"/>
      <c r="X19" s="528"/>
      <c r="Y19" s="519"/>
      <c r="Z19" s="520">
        <v>0</v>
      </c>
      <c r="AA19" s="520"/>
      <c r="AB19" s="521"/>
      <c r="AC19" s="521"/>
      <c r="AD19" s="521"/>
      <c r="AE19" s="521"/>
      <c r="AF19" s="521"/>
      <c r="AG19" s="521"/>
      <c r="AH19" s="521"/>
      <c r="AI19" s="521"/>
      <c r="AJ19" s="521"/>
      <c r="AK19" s="521"/>
      <c r="AL19" s="521"/>
      <c r="AM19" s="521">
        <f t="shared" si="5"/>
        <v>0</v>
      </c>
      <c r="AN19" s="520">
        <f t="shared" si="0"/>
        <v>33113226</v>
      </c>
      <c r="AR19" s="532"/>
      <c r="AS19" s="529">
        <v>33113226</v>
      </c>
      <c r="AT19" s="529">
        <v>0</v>
      </c>
      <c r="AU19" s="529">
        <f t="shared" si="1"/>
        <v>33113226</v>
      </c>
      <c r="AV19" s="529" t="str">
        <f t="shared" si="2"/>
        <v>SAMA</v>
      </c>
      <c r="AW19" s="529" t="str">
        <f t="shared" si="3"/>
        <v>SAMA</v>
      </c>
      <c r="AX19" s="529" t="str">
        <f t="shared" si="4"/>
        <v>SAMA</v>
      </c>
    </row>
    <row r="20" spans="1:50" s="530" customFormat="1" ht="15" customHeight="1" x14ac:dyDescent="0.2">
      <c r="A20" s="526" t="e">
        <v>#N/A</v>
      </c>
      <c r="B20" s="526">
        <v>0</v>
      </c>
      <c r="C20" s="526" t="s">
        <v>8286</v>
      </c>
      <c r="D20" s="527" t="s">
        <v>6222</v>
      </c>
      <c r="E20" s="527" t="s">
        <v>12315</v>
      </c>
      <c r="F20" s="526"/>
      <c r="G20" s="526" t="s">
        <v>11676</v>
      </c>
      <c r="H20" s="526" t="s">
        <v>11676</v>
      </c>
      <c r="I20" s="514">
        <v>13</v>
      </c>
      <c r="J20" s="515" t="s">
        <v>9167</v>
      </c>
      <c r="K20" s="516" t="s">
        <v>6477</v>
      </c>
      <c r="L20" s="516" t="s">
        <v>9163</v>
      </c>
      <c r="M20" s="517">
        <v>40409</v>
      </c>
      <c r="N20" s="518">
        <v>49000000</v>
      </c>
      <c r="O20" s="512"/>
      <c r="P20" s="528"/>
      <c r="Q20" s="519"/>
      <c r="R20" s="512" t="s">
        <v>9164</v>
      </c>
      <c r="S20" s="528">
        <v>40716</v>
      </c>
      <c r="T20" s="519">
        <v>36212309</v>
      </c>
      <c r="U20" s="528"/>
      <c r="V20" s="519"/>
      <c r="W20" s="512"/>
      <c r="X20" s="528"/>
      <c r="Y20" s="519"/>
      <c r="Z20" s="520">
        <v>0</v>
      </c>
      <c r="AA20" s="520"/>
      <c r="AB20" s="521"/>
      <c r="AC20" s="521"/>
      <c r="AD20" s="521"/>
      <c r="AE20" s="521"/>
      <c r="AF20" s="521"/>
      <c r="AG20" s="521"/>
      <c r="AH20" s="521"/>
      <c r="AI20" s="521"/>
      <c r="AJ20" s="521"/>
      <c r="AK20" s="521"/>
      <c r="AL20" s="521"/>
      <c r="AM20" s="521">
        <f t="shared" si="5"/>
        <v>0</v>
      </c>
      <c r="AN20" s="520">
        <f t="shared" si="0"/>
        <v>36212309</v>
      </c>
      <c r="AR20" s="532"/>
      <c r="AS20" s="529">
        <v>36212309</v>
      </c>
      <c r="AT20" s="529">
        <v>0</v>
      </c>
      <c r="AU20" s="529">
        <f t="shared" si="1"/>
        <v>36212309</v>
      </c>
      <c r="AV20" s="529" t="str">
        <f t="shared" si="2"/>
        <v>SAMA</v>
      </c>
      <c r="AW20" s="529" t="str">
        <f t="shared" si="3"/>
        <v>SAMA</v>
      </c>
      <c r="AX20" s="529" t="str">
        <f t="shared" si="4"/>
        <v>SAMA</v>
      </c>
    </row>
    <row r="21" spans="1:50" s="530" customFormat="1" ht="15" customHeight="1" x14ac:dyDescent="0.2">
      <c r="A21" s="526" t="e">
        <v>#N/A</v>
      </c>
      <c r="B21" s="526">
        <v>0</v>
      </c>
      <c r="C21" s="526" t="s">
        <v>8286</v>
      </c>
      <c r="D21" s="527" t="s">
        <v>6222</v>
      </c>
      <c r="E21" s="527" t="s">
        <v>12316</v>
      </c>
      <c r="F21" s="526" t="s">
        <v>11824</v>
      </c>
      <c r="G21" s="526" t="s">
        <v>11676</v>
      </c>
      <c r="H21" s="526" t="s">
        <v>11676</v>
      </c>
      <c r="I21" s="514">
        <v>14</v>
      </c>
      <c r="J21" s="515" t="s">
        <v>9168</v>
      </c>
      <c r="K21" s="516" t="s">
        <v>6477</v>
      </c>
      <c r="L21" s="516" t="s">
        <v>82</v>
      </c>
      <c r="M21" s="517">
        <v>40445</v>
      </c>
      <c r="N21" s="518">
        <v>15000000</v>
      </c>
      <c r="O21" s="512"/>
      <c r="P21" s="528"/>
      <c r="Q21" s="519"/>
      <c r="R21" s="512" t="s">
        <v>9169</v>
      </c>
      <c r="S21" s="528">
        <v>40743</v>
      </c>
      <c r="T21" s="519">
        <v>7438141</v>
      </c>
      <c r="U21" s="528"/>
      <c r="V21" s="519"/>
      <c r="W21" s="512"/>
      <c r="X21" s="528"/>
      <c r="Y21" s="519"/>
      <c r="Z21" s="520">
        <v>0</v>
      </c>
      <c r="AA21" s="520"/>
      <c r="AB21" s="521"/>
      <c r="AC21" s="521"/>
      <c r="AD21" s="521"/>
      <c r="AE21" s="521"/>
      <c r="AF21" s="521"/>
      <c r="AG21" s="521"/>
      <c r="AH21" s="521"/>
      <c r="AI21" s="521"/>
      <c r="AJ21" s="521"/>
      <c r="AK21" s="521"/>
      <c r="AL21" s="521"/>
      <c r="AM21" s="521">
        <f t="shared" si="5"/>
        <v>0</v>
      </c>
      <c r="AN21" s="520">
        <f t="shared" si="0"/>
        <v>7438141</v>
      </c>
      <c r="AR21" s="532"/>
      <c r="AS21" s="529">
        <v>7438141</v>
      </c>
      <c r="AT21" s="529">
        <v>0</v>
      </c>
      <c r="AU21" s="529">
        <f t="shared" si="1"/>
        <v>7438141</v>
      </c>
      <c r="AV21" s="529" t="str">
        <f t="shared" si="2"/>
        <v>SAMA</v>
      </c>
      <c r="AW21" s="529" t="str">
        <f t="shared" si="3"/>
        <v>SAMA</v>
      </c>
      <c r="AX21" s="529" t="str">
        <f t="shared" si="4"/>
        <v>SAMA</v>
      </c>
    </row>
    <row r="22" spans="1:50" s="530" customFormat="1" ht="15" customHeight="1" x14ac:dyDescent="0.2">
      <c r="A22" s="526" t="e">
        <v>#N/A</v>
      </c>
      <c r="B22" s="526">
        <v>0</v>
      </c>
      <c r="C22" s="526" t="s">
        <v>8286</v>
      </c>
      <c r="D22" s="527" t="s">
        <v>6222</v>
      </c>
      <c r="E22" s="527" t="s">
        <v>12317</v>
      </c>
      <c r="F22" s="526" t="s">
        <v>11825</v>
      </c>
      <c r="G22" s="526" t="s">
        <v>11676</v>
      </c>
      <c r="H22" s="526" t="s">
        <v>11676</v>
      </c>
      <c r="I22" s="514">
        <v>15</v>
      </c>
      <c r="J22" s="515" t="s">
        <v>9170</v>
      </c>
      <c r="K22" s="516" t="s">
        <v>6477</v>
      </c>
      <c r="L22" s="516" t="s">
        <v>9171</v>
      </c>
      <c r="M22" s="517">
        <v>40354</v>
      </c>
      <c r="N22" s="518">
        <v>50000000</v>
      </c>
      <c r="O22" s="512"/>
      <c r="P22" s="528"/>
      <c r="Q22" s="519"/>
      <c r="R22" s="512" t="s">
        <v>9169</v>
      </c>
      <c r="S22" s="528">
        <v>40743</v>
      </c>
      <c r="T22" s="519">
        <v>23494664</v>
      </c>
      <c r="U22" s="528"/>
      <c r="V22" s="519"/>
      <c r="W22" s="512"/>
      <c r="X22" s="528"/>
      <c r="Y22" s="519"/>
      <c r="Z22" s="520">
        <v>23494664</v>
      </c>
      <c r="AA22" s="520"/>
      <c r="AB22" s="521"/>
      <c r="AC22" s="521"/>
      <c r="AD22" s="521"/>
      <c r="AE22" s="521"/>
      <c r="AF22" s="521"/>
      <c r="AG22" s="521"/>
      <c r="AH22" s="521"/>
      <c r="AI22" s="521"/>
      <c r="AJ22" s="521"/>
      <c r="AK22" s="521"/>
      <c r="AL22" s="521"/>
      <c r="AM22" s="521">
        <f t="shared" si="5"/>
        <v>23494664</v>
      </c>
      <c r="AN22" s="520">
        <f t="shared" si="0"/>
        <v>0</v>
      </c>
      <c r="AR22" s="532"/>
      <c r="AS22" s="529">
        <v>23494664</v>
      </c>
      <c r="AT22" s="529">
        <v>23494664</v>
      </c>
      <c r="AU22" s="529">
        <f t="shared" si="1"/>
        <v>0</v>
      </c>
      <c r="AV22" s="529" t="str">
        <f t="shared" si="2"/>
        <v>SAMA</v>
      </c>
      <c r="AW22" s="529" t="str">
        <f t="shared" si="3"/>
        <v>SAMA</v>
      </c>
      <c r="AX22" s="529" t="str">
        <f t="shared" si="4"/>
        <v>SAMA</v>
      </c>
    </row>
    <row r="23" spans="1:50" s="530" customFormat="1" ht="15" customHeight="1" x14ac:dyDescent="0.2">
      <c r="A23" s="526" t="e">
        <v>#N/A</v>
      </c>
      <c r="B23" s="526">
        <v>0</v>
      </c>
      <c r="C23" s="526" t="s">
        <v>8286</v>
      </c>
      <c r="D23" s="527" t="s">
        <v>6222</v>
      </c>
      <c r="E23" s="527" t="s">
        <v>12317</v>
      </c>
      <c r="F23" s="526" t="s">
        <v>11826</v>
      </c>
      <c r="G23" s="526" t="s">
        <v>11676</v>
      </c>
      <c r="H23" s="526" t="s">
        <v>11676</v>
      </c>
      <c r="I23" s="514">
        <v>16</v>
      </c>
      <c r="J23" s="515" t="s">
        <v>854</v>
      </c>
      <c r="K23" s="516" t="s">
        <v>6477</v>
      </c>
      <c r="L23" s="516" t="s">
        <v>86</v>
      </c>
      <c r="M23" s="517">
        <v>40525</v>
      </c>
      <c r="N23" s="518">
        <v>50000000</v>
      </c>
      <c r="O23" s="512"/>
      <c r="P23" s="528"/>
      <c r="Q23" s="519"/>
      <c r="R23" s="512" t="s">
        <v>9169</v>
      </c>
      <c r="S23" s="528">
        <v>40743</v>
      </c>
      <c r="T23" s="519">
        <v>36889448</v>
      </c>
      <c r="U23" s="528"/>
      <c r="V23" s="519"/>
      <c r="W23" s="512"/>
      <c r="X23" s="528"/>
      <c r="Y23" s="519"/>
      <c r="Z23" s="520">
        <v>36889448</v>
      </c>
      <c r="AA23" s="520"/>
      <c r="AB23" s="521"/>
      <c r="AC23" s="521"/>
      <c r="AD23" s="521"/>
      <c r="AE23" s="521"/>
      <c r="AF23" s="521"/>
      <c r="AG23" s="521"/>
      <c r="AH23" s="521"/>
      <c r="AI23" s="521"/>
      <c r="AJ23" s="521"/>
      <c r="AK23" s="521"/>
      <c r="AL23" s="521"/>
      <c r="AM23" s="521">
        <f t="shared" si="5"/>
        <v>36889448</v>
      </c>
      <c r="AN23" s="520">
        <f t="shared" si="0"/>
        <v>0</v>
      </c>
      <c r="AR23" s="532"/>
      <c r="AS23" s="529">
        <v>36889448</v>
      </c>
      <c r="AT23" s="529">
        <v>36889448</v>
      </c>
      <c r="AU23" s="529">
        <f t="shared" si="1"/>
        <v>0</v>
      </c>
      <c r="AV23" s="529" t="str">
        <f t="shared" si="2"/>
        <v>SAMA</v>
      </c>
      <c r="AW23" s="529" t="str">
        <f t="shared" si="3"/>
        <v>SAMA</v>
      </c>
      <c r="AX23" s="529" t="str">
        <f t="shared" si="4"/>
        <v>SAMA</v>
      </c>
    </row>
    <row r="24" spans="1:50" s="530" customFormat="1" ht="15" customHeight="1" x14ac:dyDescent="0.2">
      <c r="A24" s="526" t="e">
        <v>#N/A</v>
      </c>
      <c r="B24" s="526">
        <v>0</v>
      </c>
      <c r="C24" s="526" t="s">
        <v>8286</v>
      </c>
      <c r="D24" s="527" t="s">
        <v>6222</v>
      </c>
      <c r="E24" s="527" t="s">
        <v>12318</v>
      </c>
      <c r="F24" s="526"/>
      <c r="G24" s="526" t="s">
        <v>11676</v>
      </c>
      <c r="H24" s="526" t="s">
        <v>11676</v>
      </c>
      <c r="I24" s="514">
        <v>17</v>
      </c>
      <c r="J24" s="515" t="s">
        <v>9172</v>
      </c>
      <c r="K24" s="516" t="s">
        <v>6477</v>
      </c>
      <c r="L24" s="516" t="s">
        <v>9173</v>
      </c>
      <c r="M24" s="517">
        <v>40378</v>
      </c>
      <c r="N24" s="518">
        <v>24500000</v>
      </c>
      <c r="O24" s="512"/>
      <c r="P24" s="528"/>
      <c r="Q24" s="519"/>
      <c r="R24" s="512" t="s">
        <v>9169</v>
      </c>
      <c r="S24" s="528">
        <v>40743</v>
      </c>
      <c r="T24" s="519">
        <v>11633513</v>
      </c>
      <c r="U24" s="528"/>
      <c r="V24" s="519"/>
      <c r="W24" s="512"/>
      <c r="X24" s="528"/>
      <c r="Y24" s="519"/>
      <c r="Z24" s="520">
        <v>0</v>
      </c>
      <c r="AA24" s="520"/>
      <c r="AB24" s="521"/>
      <c r="AC24" s="521"/>
      <c r="AD24" s="521"/>
      <c r="AE24" s="521"/>
      <c r="AF24" s="521"/>
      <c r="AG24" s="521"/>
      <c r="AH24" s="521"/>
      <c r="AI24" s="521"/>
      <c r="AJ24" s="521"/>
      <c r="AK24" s="521"/>
      <c r="AL24" s="521"/>
      <c r="AM24" s="521">
        <f t="shared" si="5"/>
        <v>0</v>
      </c>
      <c r="AN24" s="520">
        <f t="shared" si="0"/>
        <v>11633513</v>
      </c>
      <c r="AR24" s="532"/>
      <c r="AS24" s="529">
        <v>11633513</v>
      </c>
      <c r="AT24" s="529">
        <v>0</v>
      </c>
      <c r="AU24" s="529">
        <f t="shared" si="1"/>
        <v>11633513</v>
      </c>
      <c r="AV24" s="529" t="str">
        <f t="shared" si="2"/>
        <v>SAMA</v>
      </c>
      <c r="AW24" s="529" t="str">
        <f t="shared" si="3"/>
        <v>SAMA</v>
      </c>
      <c r="AX24" s="529" t="str">
        <f t="shared" si="4"/>
        <v>SAMA</v>
      </c>
    </row>
    <row r="25" spans="1:50" s="530" customFormat="1" ht="15" customHeight="1" x14ac:dyDescent="0.2">
      <c r="A25" s="526" t="e">
        <v>#N/A</v>
      </c>
      <c r="B25" s="526" t="e">
        <v>#N/A</v>
      </c>
      <c r="C25" s="526" t="s">
        <v>8755</v>
      </c>
      <c r="D25" s="527" t="s">
        <v>8715</v>
      </c>
      <c r="E25" s="527" t="s">
        <v>18635</v>
      </c>
      <c r="F25" s="526" t="s">
        <v>11827</v>
      </c>
      <c r="G25" s="526" t="s">
        <v>11675</v>
      </c>
      <c r="H25" s="526" t="s">
        <v>11676</v>
      </c>
      <c r="I25" s="514">
        <v>18</v>
      </c>
      <c r="J25" s="515" t="s">
        <v>9174</v>
      </c>
      <c r="K25" s="516" t="s">
        <v>6477</v>
      </c>
      <c r="L25" s="516" t="s">
        <v>9173</v>
      </c>
      <c r="M25" s="517">
        <v>40378</v>
      </c>
      <c r="N25" s="518">
        <v>20000000</v>
      </c>
      <c r="O25" s="512"/>
      <c r="P25" s="528"/>
      <c r="Q25" s="519"/>
      <c r="R25" s="512" t="s">
        <v>9169</v>
      </c>
      <c r="S25" s="528">
        <v>40743</v>
      </c>
      <c r="T25" s="519">
        <v>12181335</v>
      </c>
      <c r="U25" s="528"/>
      <c r="V25" s="519"/>
      <c r="W25" s="512"/>
      <c r="X25" s="528"/>
      <c r="Y25" s="519"/>
      <c r="Z25" s="520">
        <v>0</v>
      </c>
      <c r="AA25" s="520"/>
      <c r="AB25" s="521"/>
      <c r="AC25" s="521"/>
      <c r="AD25" s="521"/>
      <c r="AE25" s="521"/>
      <c r="AF25" s="521"/>
      <c r="AG25" s="521"/>
      <c r="AH25" s="521"/>
      <c r="AI25" s="521"/>
      <c r="AJ25" s="521"/>
      <c r="AK25" s="521"/>
      <c r="AL25" s="521"/>
      <c r="AM25" s="521">
        <f t="shared" si="5"/>
        <v>0</v>
      </c>
      <c r="AN25" s="520">
        <f t="shared" si="0"/>
        <v>12181335</v>
      </c>
      <c r="AR25" s="532"/>
      <c r="AS25" s="529">
        <v>12181335</v>
      </c>
      <c r="AT25" s="529">
        <v>0</v>
      </c>
      <c r="AU25" s="529">
        <f t="shared" si="1"/>
        <v>12181335</v>
      </c>
      <c r="AV25" s="529" t="str">
        <f t="shared" si="2"/>
        <v>SAMA</v>
      </c>
      <c r="AW25" s="529" t="str">
        <f t="shared" si="3"/>
        <v>SAMA</v>
      </c>
      <c r="AX25" s="529" t="str">
        <f t="shared" si="4"/>
        <v>SAMA</v>
      </c>
    </row>
    <row r="26" spans="1:50" s="530" customFormat="1" ht="15" customHeight="1" x14ac:dyDescent="0.2">
      <c r="A26" s="526" t="e">
        <v>#N/A</v>
      </c>
      <c r="B26" s="526">
        <v>0</v>
      </c>
      <c r="C26" s="526" t="s">
        <v>8286</v>
      </c>
      <c r="D26" s="527" t="s">
        <v>6222</v>
      </c>
      <c r="E26" s="527" t="s">
        <v>12319</v>
      </c>
      <c r="F26" s="526" t="s">
        <v>11828</v>
      </c>
      <c r="G26" s="526" t="s">
        <v>11676</v>
      </c>
      <c r="H26" s="526" t="s">
        <v>11676</v>
      </c>
      <c r="I26" s="514">
        <v>19</v>
      </c>
      <c r="J26" s="515" t="s">
        <v>9175</v>
      </c>
      <c r="K26" s="516" t="s">
        <v>6477</v>
      </c>
      <c r="L26" s="516" t="s">
        <v>9176</v>
      </c>
      <c r="M26" s="517">
        <v>40512</v>
      </c>
      <c r="N26" s="518">
        <v>100000000</v>
      </c>
      <c r="O26" s="512"/>
      <c r="P26" s="528"/>
      <c r="Q26" s="519"/>
      <c r="R26" s="512" t="s">
        <v>9169</v>
      </c>
      <c r="S26" s="528">
        <v>40743</v>
      </c>
      <c r="T26" s="519">
        <v>75000000</v>
      </c>
      <c r="U26" s="528"/>
      <c r="V26" s="519"/>
      <c r="W26" s="512"/>
      <c r="X26" s="528"/>
      <c r="Y26" s="519"/>
      <c r="Z26" s="520">
        <v>1500000</v>
      </c>
      <c r="AA26" s="520"/>
      <c r="AB26" s="521"/>
      <c r="AC26" s="521"/>
      <c r="AD26" s="521"/>
      <c r="AE26" s="521"/>
      <c r="AF26" s="521"/>
      <c r="AG26" s="521"/>
      <c r="AH26" s="521"/>
      <c r="AI26" s="521"/>
      <c r="AJ26" s="521"/>
      <c r="AK26" s="521"/>
      <c r="AL26" s="521"/>
      <c r="AM26" s="521">
        <f t="shared" si="5"/>
        <v>1500000</v>
      </c>
      <c r="AN26" s="520">
        <f t="shared" si="0"/>
        <v>73500000</v>
      </c>
      <c r="AR26" s="532"/>
      <c r="AS26" s="529">
        <v>75000000</v>
      </c>
      <c r="AT26" s="529">
        <v>1500000</v>
      </c>
      <c r="AU26" s="529">
        <f t="shared" si="1"/>
        <v>73500000</v>
      </c>
      <c r="AV26" s="529" t="str">
        <f t="shared" si="2"/>
        <v>SAMA</v>
      </c>
      <c r="AW26" s="529" t="str">
        <f t="shared" si="3"/>
        <v>SAMA</v>
      </c>
      <c r="AX26" s="529" t="str">
        <f t="shared" si="4"/>
        <v>SAMA</v>
      </c>
    </row>
    <row r="27" spans="1:50" s="530" customFormat="1" ht="15" customHeight="1" x14ac:dyDescent="0.2">
      <c r="A27" s="526" t="e">
        <v>#N/A</v>
      </c>
      <c r="B27" s="526" t="e">
        <v>#N/A</v>
      </c>
      <c r="C27" s="526" t="s">
        <v>8286</v>
      </c>
      <c r="D27" s="527" t="s">
        <v>6222</v>
      </c>
      <c r="E27" s="527" t="s">
        <v>6222</v>
      </c>
      <c r="F27" s="526" t="s">
        <v>11829</v>
      </c>
      <c r="G27" s="526" t="s">
        <v>11675</v>
      </c>
      <c r="H27" s="526" t="s">
        <v>11676</v>
      </c>
      <c r="I27" s="514">
        <v>20</v>
      </c>
      <c r="J27" s="515" t="s">
        <v>9177</v>
      </c>
      <c r="K27" s="516" t="s">
        <v>6477</v>
      </c>
      <c r="L27" s="516" t="s">
        <v>9173</v>
      </c>
      <c r="M27" s="517">
        <v>40378</v>
      </c>
      <c r="N27" s="518">
        <v>47000000</v>
      </c>
      <c r="O27" s="512"/>
      <c r="P27" s="528"/>
      <c r="Q27" s="519"/>
      <c r="R27" s="512" t="s">
        <v>9169</v>
      </c>
      <c r="S27" s="528">
        <v>40743</v>
      </c>
      <c r="T27" s="519">
        <v>32419885</v>
      </c>
      <c r="U27" s="528"/>
      <c r="V27" s="519"/>
      <c r="W27" s="512"/>
      <c r="X27" s="528"/>
      <c r="Y27" s="519"/>
      <c r="Z27" s="520">
        <v>4342781.25</v>
      </c>
      <c r="AA27" s="520"/>
      <c r="AB27" s="521"/>
      <c r="AC27" s="521"/>
      <c r="AD27" s="521"/>
      <c r="AE27" s="521"/>
      <c r="AF27" s="521"/>
      <c r="AG27" s="521"/>
      <c r="AH27" s="521"/>
      <c r="AI27" s="521"/>
      <c r="AJ27" s="521"/>
      <c r="AK27" s="521"/>
      <c r="AL27" s="521"/>
      <c r="AM27" s="521">
        <f t="shared" si="5"/>
        <v>4342781.25</v>
      </c>
      <c r="AN27" s="520">
        <f t="shared" si="0"/>
        <v>28077103.75</v>
      </c>
      <c r="AR27" s="532"/>
      <c r="AS27" s="529">
        <v>32419885</v>
      </c>
      <c r="AT27" s="529">
        <v>4342781.25</v>
      </c>
      <c r="AU27" s="529">
        <f t="shared" si="1"/>
        <v>28077103.75</v>
      </c>
      <c r="AV27" s="529" t="str">
        <f t="shared" si="2"/>
        <v>SAMA</v>
      </c>
      <c r="AW27" s="529" t="str">
        <f t="shared" si="3"/>
        <v>SAMA</v>
      </c>
      <c r="AX27" s="529" t="str">
        <f t="shared" si="4"/>
        <v>SAMA</v>
      </c>
    </row>
    <row r="28" spans="1:50" s="530" customFormat="1" ht="15" customHeight="1" x14ac:dyDescent="0.2">
      <c r="A28" s="526" t="e">
        <v>#N/A</v>
      </c>
      <c r="B28" s="526" t="e">
        <v>#N/A</v>
      </c>
      <c r="C28" s="526" t="s">
        <v>8286</v>
      </c>
      <c r="D28" s="527" t="s">
        <v>6222</v>
      </c>
      <c r="E28" s="527" t="s">
        <v>6222</v>
      </c>
      <c r="F28" s="526"/>
      <c r="G28" s="526" t="s">
        <v>11675</v>
      </c>
      <c r="H28" s="526" t="s">
        <v>11676</v>
      </c>
      <c r="I28" s="514">
        <v>21</v>
      </c>
      <c r="J28" s="515" t="s">
        <v>9178</v>
      </c>
      <c r="K28" s="516" t="s">
        <v>6477</v>
      </c>
      <c r="L28" s="516" t="s">
        <v>9179</v>
      </c>
      <c r="M28" s="517">
        <v>40476</v>
      </c>
      <c r="N28" s="518">
        <v>30000000</v>
      </c>
      <c r="O28" s="512"/>
      <c r="P28" s="528"/>
      <c r="Q28" s="519"/>
      <c r="R28" s="512" t="s">
        <v>9169</v>
      </c>
      <c r="S28" s="528">
        <v>40743</v>
      </c>
      <c r="T28" s="519">
        <v>21379575</v>
      </c>
      <c r="U28" s="528"/>
      <c r="V28" s="519"/>
      <c r="W28" s="512"/>
      <c r="X28" s="528"/>
      <c r="Y28" s="519"/>
      <c r="Z28" s="520">
        <v>0</v>
      </c>
      <c r="AA28" s="520"/>
      <c r="AB28" s="521"/>
      <c r="AC28" s="521"/>
      <c r="AD28" s="521"/>
      <c r="AE28" s="521"/>
      <c r="AF28" s="521"/>
      <c r="AG28" s="521"/>
      <c r="AH28" s="521"/>
      <c r="AI28" s="521"/>
      <c r="AJ28" s="521"/>
      <c r="AK28" s="521"/>
      <c r="AL28" s="521"/>
      <c r="AM28" s="521">
        <f t="shared" si="5"/>
        <v>0</v>
      </c>
      <c r="AN28" s="520">
        <f t="shared" si="0"/>
        <v>21379575</v>
      </c>
      <c r="AR28" s="532"/>
      <c r="AS28" s="529">
        <v>21379575</v>
      </c>
      <c r="AT28" s="529">
        <v>0</v>
      </c>
      <c r="AU28" s="529">
        <f t="shared" si="1"/>
        <v>21379575</v>
      </c>
      <c r="AV28" s="529" t="str">
        <f t="shared" si="2"/>
        <v>SAMA</v>
      </c>
      <c r="AW28" s="529" t="str">
        <f t="shared" si="3"/>
        <v>SAMA</v>
      </c>
      <c r="AX28" s="529" t="str">
        <f t="shared" si="4"/>
        <v>SAMA</v>
      </c>
    </row>
    <row r="29" spans="1:50" s="530" customFormat="1" ht="15" customHeight="1" x14ac:dyDescent="0.2">
      <c r="A29" s="526" t="e">
        <v>#N/A</v>
      </c>
      <c r="B29" s="526" t="e">
        <v>#N/A</v>
      </c>
      <c r="C29" s="526" t="s">
        <v>8286</v>
      </c>
      <c r="D29" s="527" t="s">
        <v>6222</v>
      </c>
      <c r="E29" s="527" t="s">
        <v>6222</v>
      </c>
      <c r="F29" s="526" t="s">
        <v>11830</v>
      </c>
      <c r="G29" s="526" t="s">
        <v>11675</v>
      </c>
      <c r="H29" s="526" t="s">
        <v>11676</v>
      </c>
      <c r="I29" s="514">
        <v>22</v>
      </c>
      <c r="J29" s="515" t="s">
        <v>9180</v>
      </c>
      <c r="K29" s="516" t="s">
        <v>6477</v>
      </c>
      <c r="L29" s="516" t="s">
        <v>1369</v>
      </c>
      <c r="M29" s="517">
        <v>40497</v>
      </c>
      <c r="N29" s="518">
        <v>40000000</v>
      </c>
      <c r="O29" s="512"/>
      <c r="P29" s="528"/>
      <c r="Q29" s="519"/>
      <c r="R29" s="512" t="s">
        <v>9169</v>
      </c>
      <c r="S29" s="528">
        <v>40743</v>
      </c>
      <c r="T29" s="519">
        <v>29016061</v>
      </c>
      <c r="U29" s="528"/>
      <c r="V29" s="519"/>
      <c r="W29" s="512"/>
      <c r="X29" s="528"/>
      <c r="Y29" s="519"/>
      <c r="Z29" s="520">
        <v>600000</v>
      </c>
      <c r="AA29" s="520"/>
      <c r="AB29" s="521"/>
      <c r="AC29" s="521"/>
      <c r="AD29" s="521"/>
      <c r="AE29" s="521"/>
      <c r="AF29" s="521"/>
      <c r="AG29" s="521"/>
      <c r="AH29" s="521"/>
      <c r="AI29" s="521"/>
      <c r="AJ29" s="521"/>
      <c r="AK29" s="521"/>
      <c r="AL29" s="521"/>
      <c r="AM29" s="521">
        <f t="shared" si="5"/>
        <v>600000</v>
      </c>
      <c r="AN29" s="520">
        <f t="shared" si="0"/>
        <v>28416061</v>
      </c>
      <c r="AR29" s="532"/>
      <c r="AS29" s="529">
        <v>29016061</v>
      </c>
      <c r="AT29" s="529">
        <v>600000</v>
      </c>
      <c r="AU29" s="529">
        <f t="shared" si="1"/>
        <v>28416061</v>
      </c>
      <c r="AV29" s="529" t="str">
        <f t="shared" si="2"/>
        <v>SAMA</v>
      </c>
      <c r="AW29" s="529" t="str">
        <f t="shared" si="3"/>
        <v>SAMA</v>
      </c>
      <c r="AX29" s="529" t="str">
        <f t="shared" si="4"/>
        <v>SAMA</v>
      </c>
    </row>
    <row r="30" spans="1:50" s="530" customFormat="1" ht="15" customHeight="1" x14ac:dyDescent="0.2">
      <c r="A30" s="526" t="e">
        <v>#N/A</v>
      </c>
      <c r="B30" s="526">
        <v>0</v>
      </c>
      <c r="C30" s="526" t="s">
        <v>8286</v>
      </c>
      <c r="D30" s="527" t="s">
        <v>6222</v>
      </c>
      <c r="E30" s="527" t="s">
        <v>12320</v>
      </c>
      <c r="F30" s="526" t="s">
        <v>11831</v>
      </c>
      <c r="G30" s="526" t="s">
        <v>11676</v>
      </c>
      <c r="H30" s="526" t="s">
        <v>11676</v>
      </c>
      <c r="I30" s="514">
        <v>23</v>
      </c>
      <c r="J30" s="515" t="s">
        <v>9181</v>
      </c>
      <c r="K30" s="516" t="s">
        <v>6477</v>
      </c>
      <c r="L30" s="516" t="s">
        <v>9171</v>
      </c>
      <c r="M30" s="517">
        <v>40347</v>
      </c>
      <c r="N30" s="518">
        <v>50000000</v>
      </c>
      <c r="O30" s="512"/>
      <c r="P30" s="528"/>
      <c r="Q30" s="519"/>
      <c r="R30" s="512" t="s">
        <v>9182</v>
      </c>
      <c r="S30" s="528">
        <v>40770</v>
      </c>
      <c r="T30" s="519">
        <v>36319462</v>
      </c>
      <c r="U30" s="528"/>
      <c r="V30" s="519"/>
      <c r="W30" s="512"/>
      <c r="X30" s="528"/>
      <c r="Y30" s="519"/>
      <c r="Z30" s="520">
        <v>4937500</v>
      </c>
      <c r="AA30" s="520"/>
      <c r="AB30" s="521"/>
      <c r="AC30" s="521"/>
      <c r="AD30" s="521"/>
      <c r="AE30" s="521"/>
      <c r="AF30" s="521"/>
      <c r="AG30" s="521"/>
      <c r="AH30" s="521"/>
      <c r="AI30" s="521"/>
      <c r="AJ30" s="521"/>
      <c r="AK30" s="521"/>
      <c r="AL30" s="521"/>
      <c r="AM30" s="521">
        <f t="shared" si="5"/>
        <v>4937500</v>
      </c>
      <c r="AN30" s="520">
        <f t="shared" si="0"/>
        <v>31381962</v>
      </c>
      <c r="AR30" s="532"/>
      <c r="AS30" s="529">
        <v>36319462</v>
      </c>
      <c r="AT30" s="529">
        <v>4937500</v>
      </c>
      <c r="AU30" s="529">
        <f t="shared" si="1"/>
        <v>31381962</v>
      </c>
      <c r="AV30" s="529" t="str">
        <f t="shared" si="2"/>
        <v>SAMA</v>
      </c>
      <c r="AW30" s="529" t="str">
        <f t="shared" si="3"/>
        <v>SAMA</v>
      </c>
      <c r="AX30" s="529" t="str">
        <f t="shared" si="4"/>
        <v>SAMA</v>
      </c>
    </row>
    <row r="31" spans="1:50" s="530" customFormat="1" ht="15" customHeight="1" x14ac:dyDescent="0.2">
      <c r="A31" s="526" t="e">
        <v>#N/A</v>
      </c>
      <c r="B31" s="526">
        <v>0</v>
      </c>
      <c r="C31" s="526" t="s">
        <v>8286</v>
      </c>
      <c r="D31" s="527" t="s">
        <v>6222</v>
      </c>
      <c r="E31" s="527" t="s">
        <v>12320</v>
      </c>
      <c r="F31" s="526" t="s">
        <v>11832</v>
      </c>
      <c r="G31" s="526" t="s">
        <v>11676</v>
      </c>
      <c r="H31" s="526" t="s">
        <v>11676</v>
      </c>
      <c r="I31" s="514">
        <v>24</v>
      </c>
      <c r="J31" s="515" t="s">
        <v>77</v>
      </c>
      <c r="K31" s="516" t="s">
        <v>6477</v>
      </c>
      <c r="L31" s="516" t="s">
        <v>78</v>
      </c>
      <c r="M31" s="517">
        <v>40409</v>
      </c>
      <c r="N31" s="518">
        <v>50000000</v>
      </c>
      <c r="O31" s="512"/>
      <c r="P31" s="528"/>
      <c r="Q31" s="519"/>
      <c r="R31" s="512" t="s">
        <v>6795</v>
      </c>
      <c r="S31" s="528">
        <v>40781</v>
      </c>
      <c r="T31" s="519">
        <v>33646351</v>
      </c>
      <c r="U31" s="528"/>
      <c r="V31" s="519"/>
      <c r="W31" s="512"/>
      <c r="X31" s="528"/>
      <c r="Y31" s="519"/>
      <c r="Z31" s="520">
        <v>33646351</v>
      </c>
      <c r="AA31" s="520"/>
      <c r="AB31" s="521"/>
      <c r="AC31" s="521"/>
      <c r="AD31" s="521"/>
      <c r="AE31" s="521"/>
      <c r="AF31" s="521"/>
      <c r="AG31" s="521"/>
      <c r="AH31" s="521"/>
      <c r="AI31" s="521"/>
      <c r="AJ31" s="521"/>
      <c r="AK31" s="521"/>
      <c r="AL31" s="521"/>
      <c r="AM31" s="521">
        <f t="shared" si="5"/>
        <v>33646351</v>
      </c>
      <c r="AN31" s="520">
        <f t="shared" si="0"/>
        <v>0</v>
      </c>
      <c r="AR31" s="532"/>
      <c r="AS31" s="529">
        <v>33646351</v>
      </c>
      <c r="AT31" s="529">
        <v>33646351</v>
      </c>
      <c r="AU31" s="529">
        <f t="shared" si="1"/>
        <v>0</v>
      </c>
      <c r="AV31" s="529" t="str">
        <f t="shared" si="2"/>
        <v>SAMA</v>
      </c>
      <c r="AW31" s="529" t="str">
        <f t="shared" si="3"/>
        <v>SAMA</v>
      </c>
      <c r="AX31" s="529" t="str">
        <f t="shared" si="4"/>
        <v>SAMA</v>
      </c>
    </row>
    <row r="32" spans="1:50" s="530" customFormat="1" ht="15" customHeight="1" x14ac:dyDescent="0.2">
      <c r="A32" s="526" t="e">
        <v>#N/A</v>
      </c>
      <c r="B32" s="526" t="e">
        <v>#N/A</v>
      </c>
      <c r="C32" s="526" t="s">
        <v>8286</v>
      </c>
      <c r="D32" s="527" t="s">
        <v>6222</v>
      </c>
      <c r="E32" s="527" t="s">
        <v>6222</v>
      </c>
      <c r="F32" s="526" t="s">
        <v>11833</v>
      </c>
      <c r="G32" s="526" t="s">
        <v>11675</v>
      </c>
      <c r="H32" s="526" t="s">
        <v>11676</v>
      </c>
      <c r="I32" s="514">
        <v>25</v>
      </c>
      <c r="J32" s="515" t="s">
        <v>79</v>
      </c>
      <c r="K32" s="516" t="s">
        <v>6477</v>
      </c>
      <c r="L32" s="516" t="s">
        <v>80</v>
      </c>
      <c r="M32" s="517">
        <v>40476</v>
      </c>
      <c r="N32" s="518">
        <v>30000000</v>
      </c>
      <c r="O32" s="512"/>
      <c r="P32" s="528"/>
      <c r="Q32" s="519"/>
      <c r="R32" s="512" t="s">
        <v>6795</v>
      </c>
      <c r="S32" s="528">
        <v>40781</v>
      </c>
      <c r="T32" s="519">
        <v>18456134</v>
      </c>
      <c r="U32" s="528"/>
      <c r="V32" s="519"/>
      <c r="W32" s="512"/>
      <c r="X32" s="528"/>
      <c r="Y32" s="519"/>
      <c r="Z32" s="520">
        <v>18456134</v>
      </c>
      <c r="AA32" s="520"/>
      <c r="AB32" s="521"/>
      <c r="AC32" s="521"/>
      <c r="AD32" s="521"/>
      <c r="AE32" s="521"/>
      <c r="AF32" s="521"/>
      <c r="AG32" s="521"/>
      <c r="AH32" s="521"/>
      <c r="AI32" s="521"/>
      <c r="AJ32" s="521"/>
      <c r="AK32" s="521"/>
      <c r="AL32" s="521"/>
      <c r="AM32" s="521">
        <f t="shared" si="5"/>
        <v>18456134</v>
      </c>
      <c r="AN32" s="520">
        <f t="shared" si="0"/>
        <v>0</v>
      </c>
      <c r="AR32" s="532"/>
      <c r="AS32" s="529">
        <v>18456134</v>
      </c>
      <c r="AT32" s="529">
        <v>18456134</v>
      </c>
      <c r="AU32" s="529">
        <f t="shared" si="1"/>
        <v>0</v>
      </c>
      <c r="AV32" s="529" t="str">
        <f t="shared" si="2"/>
        <v>SAMA</v>
      </c>
      <c r="AW32" s="529" t="str">
        <f t="shared" si="3"/>
        <v>SAMA</v>
      </c>
      <c r="AX32" s="529" t="str">
        <f t="shared" si="4"/>
        <v>SAMA</v>
      </c>
    </row>
    <row r="33" spans="1:50" s="530" customFormat="1" ht="15" customHeight="1" x14ac:dyDescent="0.2">
      <c r="A33" s="526" t="e">
        <v>#N/A</v>
      </c>
      <c r="B33" s="526" t="e">
        <v>#N/A</v>
      </c>
      <c r="C33" s="526" t="s">
        <v>8286</v>
      </c>
      <c r="D33" s="527" t="s">
        <v>6222</v>
      </c>
      <c r="E33" s="527" t="s">
        <v>6222</v>
      </c>
      <c r="F33" s="526"/>
      <c r="G33" s="526" t="s">
        <v>11675</v>
      </c>
      <c r="H33" s="526" t="s">
        <v>11676</v>
      </c>
      <c r="I33" s="514">
        <v>26</v>
      </c>
      <c r="J33" s="515" t="s">
        <v>81</v>
      </c>
      <c r="K33" s="516" t="s">
        <v>6477</v>
      </c>
      <c r="L33" s="516" t="s">
        <v>82</v>
      </c>
      <c r="M33" s="517">
        <v>40445</v>
      </c>
      <c r="N33" s="518">
        <v>50000000</v>
      </c>
      <c r="O33" s="512"/>
      <c r="P33" s="528"/>
      <c r="Q33" s="519"/>
      <c r="R33" s="512" t="s">
        <v>6795</v>
      </c>
      <c r="S33" s="528">
        <v>40781</v>
      </c>
      <c r="T33" s="519">
        <v>34019395</v>
      </c>
      <c r="U33" s="528"/>
      <c r="V33" s="519"/>
      <c r="W33" s="512"/>
      <c r="X33" s="528"/>
      <c r="Y33" s="519"/>
      <c r="Z33" s="520">
        <v>0</v>
      </c>
      <c r="AA33" s="520"/>
      <c r="AB33" s="521"/>
      <c r="AC33" s="521"/>
      <c r="AD33" s="521"/>
      <c r="AE33" s="521"/>
      <c r="AF33" s="521"/>
      <c r="AG33" s="521"/>
      <c r="AH33" s="521"/>
      <c r="AI33" s="521"/>
      <c r="AJ33" s="521"/>
      <c r="AK33" s="521"/>
      <c r="AL33" s="521"/>
      <c r="AM33" s="521">
        <f t="shared" si="5"/>
        <v>0</v>
      </c>
      <c r="AN33" s="520">
        <f t="shared" si="0"/>
        <v>34019395</v>
      </c>
      <c r="AR33" s="532"/>
      <c r="AS33" s="524">
        <v>34019395</v>
      </c>
      <c r="AT33" s="524">
        <v>0</v>
      </c>
      <c r="AU33" s="524">
        <f t="shared" si="1"/>
        <v>34019395</v>
      </c>
      <c r="AV33" s="531" t="str">
        <f t="shared" si="2"/>
        <v>SAMA</v>
      </c>
      <c r="AW33" s="531" t="str">
        <f t="shared" si="3"/>
        <v>SAMA</v>
      </c>
      <c r="AX33" s="531" t="str">
        <f t="shared" si="4"/>
        <v>SAMA</v>
      </c>
    </row>
    <row r="34" spans="1:50" s="530" customFormat="1" ht="15" customHeight="1" x14ac:dyDescent="0.2">
      <c r="A34" s="526" t="e">
        <v>#N/A</v>
      </c>
      <c r="B34" s="526">
        <v>0</v>
      </c>
      <c r="C34" s="526" t="s">
        <v>8286</v>
      </c>
      <c r="D34" s="527" t="s">
        <v>6222</v>
      </c>
      <c r="E34" s="527" t="s">
        <v>12320</v>
      </c>
      <c r="F34" s="526"/>
      <c r="G34" s="526" t="s">
        <v>11676</v>
      </c>
      <c r="H34" s="526" t="s">
        <v>11676</v>
      </c>
      <c r="I34" s="514">
        <v>27</v>
      </c>
      <c r="J34" s="515" t="s">
        <v>83</v>
      </c>
      <c r="K34" s="516" t="s">
        <v>6477</v>
      </c>
      <c r="L34" s="516" t="s">
        <v>84</v>
      </c>
      <c r="M34" s="517">
        <v>40598</v>
      </c>
      <c r="N34" s="518">
        <v>50000000</v>
      </c>
      <c r="O34" s="512"/>
      <c r="P34" s="528"/>
      <c r="Q34" s="519"/>
      <c r="R34" s="512" t="s">
        <v>6795</v>
      </c>
      <c r="S34" s="528">
        <v>40781</v>
      </c>
      <c r="T34" s="519">
        <v>37500000</v>
      </c>
      <c r="U34" s="528"/>
      <c r="V34" s="519"/>
      <c r="W34" s="512"/>
      <c r="X34" s="528"/>
      <c r="Y34" s="519"/>
      <c r="Z34" s="520">
        <v>0</v>
      </c>
      <c r="AA34" s="520"/>
      <c r="AB34" s="521"/>
      <c r="AC34" s="521"/>
      <c r="AD34" s="521"/>
      <c r="AE34" s="521"/>
      <c r="AF34" s="521"/>
      <c r="AG34" s="521"/>
      <c r="AH34" s="521"/>
      <c r="AI34" s="521"/>
      <c r="AJ34" s="521"/>
      <c r="AK34" s="521"/>
      <c r="AL34" s="521"/>
      <c r="AM34" s="521">
        <f t="shared" si="5"/>
        <v>0</v>
      </c>
      <c r="AN34" s="520">
        <f t="shared" si="0"/>
        <v>37500000</v>
      </c>
      <c r="AR34" s="532"/>
      <c r="AS34" s="529">
        <v>37500000</v>
      </c>
      <c r="AT34" s="529">
        <v>0</v>
      </c>
      <c r="AU34" s="529">
        <f t="shared" si="1"/>
        <v>37500000</v>
      </c>
      <c r="AV34" s="529" t="str">
        <f t="shared" si="2"/>
        <v>SAMA</v>
      </c>
      <c r="AW34" s="529" t="str">
        <f t="shared" si="3"/>
        <v>SAMA</v>
      </c>
      <c r="AX34" s="529" t="str">
        <f t="shared" si="4"/>
        <v>SAMA</v>
      </c>
    </row>
    <row r="35" spans="1:50" s="530" customFormat="1" ht="15" customHeight="1" x14ac:dyDescent="0.2">
      <c r="A35" s="526" t="e">
        <v>#N/A</v>
      </c>
      <c r="B35" s="526" t="e">
        <v>#N/A</v>
      </c>
      <c r="C35" s="526" t="s">
        <v>8286</v>
      </c>
      <c r="D35" s="527" t="s">
        <v>6222</v>
      </c>
      <c r="E35" s="527" t="s">
        <v>6222</v>
      </c>
      <c r="F35" s="526" t="s">
        <v>11834</v>
      </c>
      <c r="G35" s="526" t="s">
        <v>11675</v>
      </c>
      <c r="H35" s="526" t="s">
        <v>11676</v>
      </c>
      <c r="I35" s="514">
        <v>28</v>
      </c>
      <c r="J35" s="515" t="s">
        <v>85</v>
      </c>
      <c r="K35" s="516" t="s">
        <v>6477</v>
      </c>
      <c r="L35" s="516" t="s">
        <v>86</v>
      </c>
      <c r="M35" s="517">
        <v>40525</v>
      </c>
      <c r="N35" s="518">
        <v>50000000</v>
      </c>
      <c r="O35" s="512"/>
      <c r="P35" s="528"/>
      <c r="Q35" s="519"/>
      <c r="R35" s="512" t="s">
        <v>6796</v>
      </c>
      <c r="S35" s="528">
        <v>40815</v>
      </c>
      <c r="T35" s="519">
        <v>24617613</v>
      </c>
      <c r="U35" s="528"/>
      <c r="V35" s="519"/>
      <c r="W35" s="512"/>
      <c r="X35" s="528"/>
      <c r="Y35" s="519"/>
      <c r="Z35" s="520">
        <v>0</v>
      </c>
      <c r="AA35" s="520"/>
      <c r="AB35" s="521"/>
      <c r="AC35" s="521"/>
      <c r="AD35" s="521"/>
      <c r="AE35" s="521"/>
      <c r="AF35" s="521"/>
      <c r="AG35" s="521"/>
      <c r="AH35" s="521"/>
      <c r="AI35" s="521"/>
      <c r="AJ35" s="521"/>
      <c r="AK35" s="521"/>
      <c r="AL35" s="521"/>
      <c r="AM35" s="521">
        <f t="shared" si="5"/>
        <v>0</v>
      </c>
      <c r="AN35" s="520">
        <f t="shared" si="0"/>
        <v>24617613</v>
      </c>
      <c r="AR35" s="532"/>
      <c r="AS35" s="529">
        <v>24617613</v>
      </c>
      <c r="AT35" s="529">
        <v>0</v>
      </c>
      <c r="AU35" s="529">
        <f t="shared" si="1"/>
        <v>24617613</v>
      </c>
      <c r="AV35" s="529" t="str">
        <f t="shared" si="2"/>
        <v>SAMA</v>
      </c>
      <c r="AW35" s="529" t="str">
        <f t="shared" si="3"/>
        <v>SAMA</v>
      </c>
      <c r="AX35" s="529" t="str">
        <f t="shared" si="4"/>
        <v>SAMA</v>
      </c>
    </row>
    <row r="36" spans="1:50" s="530" customFormat="1" ht="15" customHeight="1" x14ac:dyDescent="0.2">
      <c r="A36" s="526" t="e">
        <v>#N/A</v>
      </c>
      <c r="B36" s="526" t="e">
        <v>#N/A</v>
      </c>
      <c r="C36" s="526" t="s">
        <v>8286</v>
      </c>
      <c r="D36" s="527" t="s">
        <v>6222</v>
      </c>
      <c r="E36" s="527" t="s">
        <v>6222</v>
      </c>
      <c r="F36" s="526"/>
      <c r="G36" s="526" t="s">
        <v>11675</v>
      </c>
      <c r="H36" s="526" t="s">
        <v>11676</v>
      </c>
      <c r="I36" s="514">
        <v>29</v>
      </c>
      <c r="J36" s="515" t="s">
        <v>9183</v>
      </c>
      <c r="K36" s="516" t="s">
        <v>6477</v>
      </c>
      <c r="L36" s="516" t="s">
        <v>1371</v>
      </c>
      <c r="M36" s="517">
        <v>40268</v>
      </c>
      <c r="N36" s="518">
        <v>50000000</v>
      </c>
      <c r="O36" s="512"/>
      <c r="P36" s="528"/>
      <c r="Q36" s="519"/>
      <c r="R36" s="512" t="s">
        <v>9184</v>
      </c>
      <c r="S36" s="528">
        <v>40843</v>
      </c>
      <c r="T36" s="519">
        <v>21494185.5</v>
      </c>
      <c r="U36" s="528"/>
      <c r="V36" s="519"/>
      <c r="W36" s="512"/>
      <c r="X36" s="528"/>
      <c r="Y36" s="519"/>
      <c r="Z36" s="520">
        <v>0</v>
      </c>
      <c r="AA36" s="520"/>
      <c r="AB36" s="521"/>
      <c r="AC36" s="521"/>
      <c r="AD36" s="521"/>
      <c r="AE36" s="521"/>
      <c r="AF36" s="521"/>
      <c r="AG36" s="521"/>
      <c r="AH36" s="521"/>
      <c r="AI36" s="521"/>
      <c r="AJ36" s="521"/>
      <c r="AK36" s="521"/>
      <c r="AL36" s="521"/>
      <c r="AM36" s="521">
        <f t="shared" si="5"/>
        <v>0</v>
      </c>
      <c r="AN36" s="520">
        <f t="shared" si="0"/>
        <v>21494185.5</v>
      </c>
      <c r="AR36" s="532"/>
      <c r="AS36" s="529">
        <v>21494185.5</v>
      </c>
      <c r="AT36" s="529">
        <v>0</v>
      </c>
      <c r="AU36" s="529">
        <f t="shared" si="1"/>
        <v>21494185.5</v>
      </c>
      <c r="AV36" s="529" t="str">
        <f t="shared" si="2"/>
        <v>SAMA</v>
      </c>
      <c r="AW36" s="529" t="str">
        <f t="shared" si="3"/>
        <v>SAMA</v>
      </c>
      <c r="AX36" s="529" t="str">
        <f t="shared" si="4"/>
        <v>SAMA</v>
      </c>
    </row>
    <row r="37" spans="1:50" s="530" customFormat="1" ht="15" customHeight="1" x14ac:dyDescent="0.2">
      <c r="A37" s="526" t="e">
        <v>#N/A</v>
      </c>
      <c r="B37" s="526">
        <v>0</v>
      </c>
      <c r="C37" s="526" t="s">
        <v>8286</v>
      </c>
      <c r="D37" s="527" t="s">
        <v>6222</v>
      </c>
      <c r="E37" s="527" t="s">
        <v>12316</v>
      </c>
      <c r="F37" s="526" t="s">
        <v>11835</v>
      </c>
      <c r="G37" s="526" t="s">
        <v>11676</v>
      </c>
      <c r="H37" s="526" t="s">
        <v>11676</v>
      </c>
      <c r="I37" s="514">
        <v>30</v>
      </c>
      <c r="J37" s="515" t="s">
        <v>9185</v>
      </c>
      <c r="K37" s="516" t="s">
        <v>6477</v>
      </c>
      <c r="L37" s="516" t="s">
        <v>80</v>
      </c>
      <c r="M37" s="517">
        <v>40476</v>
      </c>
      <c r="N37" s="518">
        <v>22500000</v>
      </c>
      <c r="O37" s="512"/>
      <c r="P37" s="528"/>
      <c r="Q37" s="519"/>
      <c r="R37" s="512" t="s">
        <v>9184</v>
      </c>
      <c r="S37" s="528">
        <v>40843</v>
      </c>
      <c r="T37" s="519">
        <v>15520725</v>
      </c>
      <c r="U37" s="528"/>
      <c r="V37" s="519"/>
      <c r="W37" s="512"/>
      <c r="X37" s="528"/>
      <c r="Y37" s="519"/>
      <c r="Z37" s="520">
        <v>1050000</v>
      </c>
      <c r="AA37" s="520"/>
      <c r="AB37" s="521"/>
      <c r="AC37" s="521"/>
      <c r="AD37" s="521"/>
      <c r="AE37" s="521"/>
      <c r="AF37" s="521"/>
      <c r="AG37" s="521"/>
      <c r="AH37" s="521"/>
      <c r="AI37" s="521"/>
      <c r="AJ37" s="521"/>
      <c r="AK37" s="521"/>
      <c r="AL37" s="521"/>
      <c r="AM37" s="521">
        <f t="shared" si="5"/>
        <v>1050000</v>
      </c>
      <c r="AN37" s="520">
        <f t="shared" si="0"/>
        <v>14470725</v>
      </c>
      <c r="AR37" s="532"/>
      <c r="AS37" s="529">
        <v>15520725</v>
      </c>
      <c r="AT37" s="529">
        <v>1050000</v>
      </c>
      <c r="AU37" s="529">
        <f t="shared" si="1"/>
        <v>14470725</v>
      </c>
      <c r="AV37" s="529" t="str">
        <f t="shared" si="2"/>
        <v>SAMA</v>
      </c>
      <c r="AW37" s="529" t="str">
        <f t="shared" si="3"/>
        <v>SAMA</v>
      </c>
      <c r="AX37" s="529" t="str">
        <f t="shared" si="4"/>
        <v>SAMA</v>
      </c>
    </row>
    <row r="38" spans="1:50" s="530" customFormat="1" ht="15" customHeight="1" x14ac:dyDescent="0.2">
      <c r="A38" s="526" t="e">
        <v>#N/A</v>
      </c>
      <c r="B38" s="526" t="e">
        <v>#N/A</v>
      </c>
      <c r="C38" s="526" t="s">
        <v>8286</v>
      </c>
      <c r="D38" s="527" t="s">
        <v>6222</v>
      </c>
      <c r="E38" s="527" t="s">
        <v>6222</v>
      </c>
      <c r="F38" s="526"/>
      <c r="G38" s="526" t="s">
        <v>11675</v>
      </c>
      <c r="H38" s="526" t="s">
        <v>11676</v>
      </c>
      <c r="I38" s="514">
        <v>31</v>
      </c>
      <c r="J38" s="515" t="s">
        <v>9186</v>
      </c>
      <c r="K38" s="516" t="s">
        <v>6477</v>
      </c>
      <c r="L38" s="516" t="s">
        <v>9187</v>
      </c>
      <c r="M38" s="517">
        <v>40597</v>
      </c>
      <c r="N38" s="518">
        <v>25000000</v>
      </c>
      <c r="O38" s="512"/>
      <c r="P38" s="528"/>
      <c r="Q38" s="519"/>
      <c r="R38" s="512" t="s">
        <v>9184</v>
      </c>
      <c r="S38" s="528">
        <v>40843</v>
      </c>
      <c r="T38" s="519">
        <v>17005306</v>
      </c>
      <c r="U38" s="528"/>
      <c r="V38" s="519"/>
      <c r="W38" s="512"/>
      <c r="X38" s="528"/>
      <c r="Y38" s="519"/>
      <c r="Z38" s="520">
        <v>0</v>
      </c>
      <c r="AA38" s="520"/>
      <c r="AB38" s="521"/>
      <c r="AC38" s="521"/>
      <c r="AD38" s="521"/>
      <c r="AE38" s="521"/>
      <c r="AF38" s="521"/>
      <c r="AG38" s="521"/>
      <c r="AH38" s="521"/>
      <c r="AI38" s="521"/>
      <c r="AJ38" s="521"/>
      <c r="AK38" s="521"/>
      <c r="AL38" s="521"/>
      <c r="AM38" s="521">
        <f t="shared" si="5"/>
        <v>0</v>
      </c>
      <c r="AN38" s="520">
        <f t="shared" si="0"/>
        <v>17005306</v>
      </c>
      <c r="AR38" s="532"/>
      <c r="AS38" s="529">
        <v>17005306</v>
      </c>
      <c r="AT38" s="529">
        <v>0</v>
      </c>
      <c r="AU38" s="529">
        <f t="shared" si="1"/>
        <v>17005306</v>
      </c>
      <c r="AV38" s="529" t="str">
        <f t="shared" si="2"/>
        <v>SAMA</v>
      </c>
      <c r="AW38" s="529" t="str">
        <f t="shared" si="3"/>
        <v>SAMA</v>
      </c>
      <c r="AX38" s="529" t="str">
        <f t="shared" si="4"/>
        <v>SAMA</v>
      </c>
    </row>
    <row r="39" spans="1:50" s="530" customFormat="1" ht="15" customHeight="1" x14ac:dyDescent="0.2">
      <c r="A39" s="526" t="e">
        <v>#N/A</v>
      </c>
      <c r="B39" s="526" t="e">
        <v>#N/A</v>
      </c>
      <c r="C39" s="526" t="s">
        <v>8286</v>
      </c>
      <c r="D39" s="527" t="s">
        <v>6222</v>
      </c>
      <c r="E39" s="527" t="s">
        <v>6222</v>
      </c>
      <c r="F39" s="526" t="s">
        <v>11836</v>
      </c>
      <c r="G39" s="526" t="s">
        <v>11675</v>
      </c>
      <c r="H39" s="526" t="s">
        <v>11676</v>
      </c>
      <c r="I39" s="514">
        <v>32</v>
      </c>
      <c r="J39" s="515" t="s">
        <v>9188</v>
      </c>
      <c r="K39" s="516" t="s">
        <v>6477</v>
      </c>
      <c r="L39" s="516" t="s">
        <v>1371</v>
      </c>
      <c r="M39" s="517">
        <v>40268</v>
      </c>
      <c r="N39" s="518">
        <v>50000000</v>
      </c>
      <c r="O39" s="512"/>
      <c r="P39" s="528"/>
      <c r="Q39" s="519"/>
      <c r="R39" s="512" t="s">
        <v>9184</v>
      </c>
      <c r="S39" s="528">
        <v>40843</v>
      </c>
      <c r="T39" s="519">
        <v>25543986</v>
      </c>
      <c r="U39" s="528"/>
      <c r="V39" s="519"/>
      <c r="W39" s="512"/>
      <c r="X39" s="528"/>
      <c r="Y39" s="519"/>
      <c r="Z39" s="520">
        <v>5400000</v>
      </c>
      <c r="AA39" s="520"/>
      <c r="AB39" s="521"/>
      <c r="AC39" s="521"/>
      <c r="AD39" s="521"/>
      <c r="AE39" s="521"/>
      <c r="AF39" s="521"/>
      <c r="AG39" s="521"/>
      <c r="AH39" s="521"/>
      <c r="AI39" s="521"/>
      <c r="AJ39" s="521"/>
      <c r="AK39" s="521"/>
      <c r="AL39" s="521"/>
      <c r="AM39" s="521">
        <f t="shared" si="5"/>
        <v>5400000</v>
      </c>
      <c r="AN39" s="520">
        <f t="shared" si="0"/>
        <v>20143986</v>
      </c>
      <c r="AR39" s="532"/>
      <c r="AS39" s="529">
        <v>25543986</v>
      </c>
      <c r="AT39" s="529">
        <v>5400000</v>
      </c>
      <c r="AU39" s="529">
        <f t="shared" si="1"/>
        <v>20143986</v>
      </c>
      <c r="AV39" s="529" t="str">
        <f t="shared" si="2"/>
        <v>SAMA</v>
      </c>
      <c r="AW39" s="529" t="str">
        <f t="shared" si="3"/>
        <v>SAMA</v>
      </c>
      <c r="AX39" s="529" t="str">
        <f t="shared" si="4"/>
        <v>SAMA</v>
      </c>
    </row>
    <row r="40" spans="1:50" s="530" customFormat="1" ht="15" customHeight="1" x14ac:dyDescent="0.2">
      <c r="A40" s="526" t="e">
        <v>#N/A</v>
      </c>
      <c r="B40" s="526" t="e">
        <v>#N/A</v>
      </c>
      <c r="C40" s="526" t="s">
        <v>8755</v>
      </c>
      <c r="D40" s="527" t="s">
        <v>9715</v>
      </c>
      <c r="E40" s="527" t="s">
        <v>18637</v>
      </c>
      <c r="F40" s="526" t="s">
        <v>9189</v>
      </c>
      <c r="G40" s="526" t="s">
        <v>11675</v>
      </c>
      <c r="H40" s="526" t="s">
        <v>11676</v>
      </c>
      <c r="I40" s="514">
        <v>33</v>
      </c>
      <c r="J40" s="515" t="s">
        <v>9190</v>
      </c>
      <c r="K40" s="516" t="s">
        <v>6477</v>
      </c>
      <c r="L40" s="516" t="s">
        <v>9179</v>
      </c>
      <c r="M40" s="517">
        <v>40476</v>
      </c>
      <c r="N40" s="518">
        <v>26000000</v>
      </c>
      <c r="O40" s="512"/>
      <c r="P40" s="528"/>
      <c r="Q40" s="519"/>
      <c r="R40" s="512" t="s">
        <v>9184</v>
      </c>
      <c r="S40" s="528">
        <v>40843</v>
      </c>
      <c r="T40" s="519">
        <v>14710571</v>
      </c>
      <c r="U40" s="528"/>
      <c r="V40" s="519"/>
      <c r="W40" s="512"/>
      <c r="X40" s="528"/>
      <c r="Y40" s="519"/>
      <c r="Z40" s="520">
        <v>1125000</v>
      </c>
      <c r="AA40" s="520"/>
      <c r="AB40" s="521"/>
      <c r="AC40" s="521"/>
      <c r="AD40" s="521"/>
      <c r="AE40" s="521"/>
      <c r="AF40" s="521"/>
      <c r="AG40" s="521"/>
      <c r="AH40" s="521"/>
      <c r="AI40" s="521"/>
      <c r="AJ40" s="521"/>
      <c r="AK40" s="521"/>
      <c r="AL40" s="521"/>
      <c r="AM40" s="521">
        <f t="shared" si="5"/>
        <v>1125000</v>
      </c>
      <c r="AN40" s="520">
        <f t="shared" si="0"/>
        <v>13585571</v>
      </c>
      <c r="AR40" s="532"/>
      <c r="AS40" s="529">
        <v>14710571</v>
      </c>
      <c r="AT40" s="529">
        <v>1125000</v>
      </c>
      <c r="AU40" s="529">
        <f t="shared" si="1"/>
        <v>13585571</v>
      </c>
      <c r="AV40" s="529" t="str">
        <f t="shared" si="2"/>
        <v>SAMA</v>
      </c>
      <c r="AW40" s="529" t="str">
        <f t="shared" si="3"/>
        <v>SAMA</v>
      </c>
      <c r="AX40" s="529" t="str">
        <f t="shared" si="4"/>
        <v>SAMA</v>
      </c>
    </row>
    <row r="41" spans="1:50" s="530" customFormat="1" ht="15" customHeight="1" x14ac:dyDescent="0.2">
      <c r="A41" s="526" t="e">
        <v>#N/A</v>
      </c>
      <c r="B41" s="526" t="e">
        <v>#N/A</v>
      </c>
      <c r="C41" s="526" t="s">
        <v>8286</v>
      </c>
      <c r="D41" s="527" t="s">
        <v>6222</v>
      </c>
      <c r="E41" s="527" t="s">
        <v>6222</v>
      </c>
      <c r="F41" s="526"/>
      <c r="G41" s="526" t="s">
        <v>11675</v>
      </c>
      <c r="H41" s="526" t="s">
        <v>11676</v>
      </c>
      <c r="I41" s="514">
        <v>34</v>
      </c>
      <c r="J41" s="515" t="s">
        <v>9191</v>
      </c>
      <c r="K41" s="516" t="s">
        <v>6477</v>
      </c>
      <c r="L41" s="516" t="s">
        <v>9179</v>
      </c>
      <c r="M41" s="517">
        <v>40476</v>
      </c>
      <c r="N41" s="518">
        <v>30000000</v>
      </c>
      <c r="O41" s="512"/>
      <c r="P41" s="528"/>
      <c r="Q41" s="519"/>
      <c r="R41" s="512" t="s">
        <v>9184</v>
      </c>
      <c r="S41" s="528">
        <v>40843</v>
      </c>
      <c r="T41" s="519">
        <v>20185966.5</v>
      </c>
      <c r="U41" s="528"/>
      <c r="V41" s="519"/>
      <c r="W41" s="512"/>
      <c r="X41" s="528"/>
      <c r="Y41" s="519"/>
      <c r="Z41" s="520">
        <v>0</v>
      </c>
      <c r="AA41" s="520"/>
      <c r="AB41" s="521"/>
      <c r="AC41" s="521"/>
      <c r="AD41" s="521"/>
      <c r="AE41" s="521"/>
      <c r="AF41" s="521"/>
      <c r="AG41" s="521"/>
      <c r="AH41" s="521"/>
      <c r="AI41" s="521"/>
      <c r="AJ41" s="521"/>
      <c r="AK41" s="521"/>
      <c r="AL41" s="521"/>
      <c r="AM41" s="521">
        <f t="shared" si="5"/>
        <v>0</v>
      </c>
      <c r="AN41" s="520">
        <f t="shared" si="0"/>
        <v>20185966.5</v>
      </c>
      <c r="AR41" s="532"/>
      <c r="AS41" s="529">
        <v>20185966.5</v>
      </c>
      <c r="AT41" s="529">
        <v>0</v>
      </c>
      <c r="AU41" s="529">
        <f t="shared" si="1"/>
        <v>20185966.5</v>
      </c>
      <c r="AV41" s="529" t="str">
        <f t="shared" si="2"/>
        <v>SAMA</v>
      </c>
      <c r="AW41" s="529" t="str">
        <f t="shared" si="3"/>
        <v>SAMA</v>
      </c>
      <c r="AX41" s="529" t="str">
        <f t="shared" si="4"/>
        <v>SAMA</v>
      </c>
    </row>
    <row r="42" spans="1:50" s="530" customFormat="1" ht="15" customHeight="1" x14ac:dyDescent="0.2">
      <c r="A42" s="526" t="e">
        <v>#N/A</v>
      </c>
      <c r="B42" s="526">
        <v>0</v>
      </c>
      <c r="C42" s="526" t="s">
        <v>8286</v>
      </c>
      <c r="D42" s="527" t="s">
        <v>6222</v>
      </c>
      <c r="E42" s="527" t="s">
        <v>12315</v>
      </c>
      <c r="F42" s="526"/>
      <c r="G42" s="526" t="s">
        <v>11676</v>
      </c>
      <c r="H42" s="526" t="s">
        <v>11676</v>
      </c>
      <c r="I42" s="514">
        <v>35</v>
      </c>
      <c r="J42" s="515" t="s">
        <v>9192</v>
      </c>
      <c r="K42" s="516" t="s">
        <v>6477</v>
      </c>
      <c r="L42" s="516" t="s">
        <v>9187</v>
      </c>
      <c r="M42" s="517">
        <v>40597</v>
      </c>
      <c r="N42" s="518">
        <v>90000000</v>
      </c>
      <c r="O42" s="512"/>
      <c r="P42" s="528"/>
      <c r="Q42" s="519"/>
      <c r="R42" s="512" t="s">
        <v>9184</v>
      </c>
      <c r="S42" s="528">
        <v>40843</v>
      </c>
      <c r="T42" s="519">
        <v>67500000</v>
      </c>
      <c r="U42" s="528"/>
      <c r="V42" s="519"/>
      <c r="W42" s="512"/>
      <c r="X42" s="528"/>
      <c r="Y42" s="519"/>
      <c r="Z42" s="520">
        <v>0</v>
      </c>
      <c r="AA42" s="520"/>
      <c r="AB42" s="521"/>
      <c r="AC42" s="521"/>
      <c r="AD42" s="521"/>
      <c r="AE42" s="521"/>
      <c r="AF42" s="521"/>
      <c r="AG42" s="521"/>
      <c r="AH42" s="521"/>
      <c r="AI42" s="521"/>
      <c r="AJ42" s="521"/>
      <c r="AK42" s="521"/>
      <c r="AL42" s="521"/>
      <c r="AM42" s="521">
        <f t="shared" si="5"/>
        <v>0</v>
      </c>
      <c r="AN42" s="520">
        <f t="shared" si="0"/>
        <v>67500000</v>
      </c>
      <c r="AR42" s="532"/>
      <c r="AS42" s="529">
        <v>67500000</v>
      </c>
      <c r="AT42" s="529">
        <v>0</v>
      </c>
      <c r="AU42" s="529">
        <f t="shared" si="1"/>
        <v>67500000</v>
      </c>
      <c r="AV42" s="529" t="str">
        <f t="shared" si="2"/>
        <v>SAMA</v>
      </c>
      <c r="AW42" s="529" t="str">
        <f t="shared" si="3"/>
        <v>SAMA</v>
      </c>
      <c r="AX42" s="529" t="str">
        <f t="shared" si="4"/>
        <v>SAMA</v>
      </c>
    </row>
    <row r="43" spans="1:50" s="530" customFormat="1" ht="15" customHeight="1" x14ac:dyDescent="0.2">
      <c r="A43" s="526" t="e">
        <v>#N/A</v>
      </c>
      <c r="B43" s="526" t="e">
        <v>#N/A</v>
      </c>
      <c r="C43" s="526" t="s">
        <v>8755</v>
      </c>
      <c r="D43" s="527" t="s">
        <v>8715</v>
      </c>
      <c r="E43" s="527" t="s">
        <v>18635</v>
      </c>
      <c r="F43" s="526" t="s">
        <v>9193</v>
      </c>
      <c r="G43" s="526" t="s">
        <v>11675</v>
      </c>
      <c r="H43" s="526" t="s">
        <v>11676</v>
      </c>
      <c r="I43" s="514">
        <v>36</v>
      </c>
      <c r="J43" s="515" t="s">
        <v>9194</v>
      </c>
      <c r="K43" s="516" t="s">
        <v>6477</v>
      </c>
      <c r="L43" s="516" t="s">
        <v>9171</v>
      </c>
      <c r="M43" s="517">
        <v>40354</v>
      </c>
      <c r="N43" s="518">
        <v>30000000</v>
      </c>
      <c r="O43" s="512"/>
      <c r="P43" s="528"/>
      <c r="Q43" s="519"/>
      <c r="R43" s="512" t="s">
        <v>9184</v>
      </c>
      <c r="S43" s="528">
        <v>40843</v>
      </c>
      <c r="T43" s="519">
        <v>16241233</v>
      </c>
      <c r="U43" s="528"/>
      <c r="V43" s="519"/>
      <c r="W43" s="512"/>
      <c r="X43" s="528"/>
      <c r="Y43" s="519"/>
      <c r="Z43" s="520">
        <v>1875000</v>
      </c>
      <c r="AA43" s="520"/>
      <c r="AB43" s="521"/>
      <c r="AC43" s="521"/>
      <c r="AD43" s="521"/>
      <c r="AE43" s="521"/>
      <c r="AF43" s="521"/>
      <c r="AG43" s="521"/>
      <c r="AH43" s="521"/>
      <c r="AI43" s="521"/>
      <c r="AJ43" s="521"/>
      <c r="AK43" s="521"/>
      <c r="AL43" s="521"/>
      <c r="AM43" s="521">
        <f t="shared" si="5"/>
        <v>1875000</v>
      </c>
      <c r="AN43" s="520">
        <f t="shared" si="0"/>
        <v>14366233</v>
      </c>
      <c r="AR43" s="532"/>
      <c r="AS43" s="529">
        <v>16241233</v>
      </c>
      <c r="AT43" s="529">
        <v>1875000</v>
      </c>
      <c r="AU43" s="529">
        <f t="shared" si="1"/>
        <v>14366233</v>
      </c>
      <c r="AV43" s="529" t="str">
        <f t="shared" si="2"/>
        <v>SAMA</v>
      </c>
      <c r="AW43" s="529" t="str">
        <f t="shared" si="3"/>
        <v>SAMA</v>
      </c>
      <c r="AX43" s="529" t="str">
        <f t="shared" si="4"/>
        <v>SAMA</v>
      </c>
    </row>
    <row r="44" spans="1:50" s="530" customFormat="1" ht="15" customHeight="1" x14ac:dyDescent="0.2">
      <c r="A44" s="526" t="e">
        <v>#N/A</v>
      </c>
      <c r="B44" s="526" t="e">
        <v>#N/A</v>
      </c>
      <c r="C44" s="526" t="s">
        <v>8755</v>
      </c>
      <c r="D44" s="527" t="s">
        <v>8715</v>
      </c>
      <c r="E44" s="527" t="s">
        <v>18635</v>
      </c>
      <c r="F44" s="526"/>
      <c r="G44" s="526" t="s">
        <v>11675</v>
      </c>
      <c r="H44" s="526" t="s">
        <v>11676</v>
      </c>
      <c r="I44" s="514">
        <v>37</v>
      </c>
      <c r="J44" s="515" t="s">
        <v>4543</v>
      </c>
      <c r="K44" s="516" t="s">
        <v>6477</v>
      </c>
      <c r="L44" s="516" t="s">
        <v>80</v>
      </c>
      <c r="M44" s="517">
        <v>40476</v>
      </c>
      <c r="N44" s="518">
        <v>50000000</v>
      </c>
      <c r="O44" s="512"/>
      <c r="P44" s="528"/>
      <c r="Q44" s="519"/>
      <c r="R44" s="512" t="s">
        <v>9184</v>
      </c>
      <c r="S44" s="528">
        <v>40843</v>
      </c>
      <c r="T44" s="519">
        <v>28294067</v>
      </c>
      <c r="U44" s="528"/>
      <c r="V44" s="519"/>
      <c r="W44" s="512"/>
      <c r="X44" s="528"/>
      <c r="Y44" s="519"/>
      <c r="Z44" s="520">
        <v>6518000</v>
      </c>
      <c r="AA44" s="520"/>
      <c r="AB44" s="521"/>
      <c r="AC44" s="521"/>
      <c r="AD44" s="521"/>
      <c r="AE44" s="521"/>
      <c r="AF44" s="521"/>
      <c r="AG44" s="521"/>
      <c r="AH44" s="521"/>
      <c r="AI44" s="521"/>
      <c r="AJ44" s="521"/>
      <c r="AK44" s="521"/>
      <c r="AL44" s="521"/>
      <c r="AM44" s="521">
        <f t="shared" si="5"/>
        <v>6518000</v>
      </c>
      <c r="AN44" s="520">
        <f t="shared" si="0"/>
        <v>21776067</v>
      </c>
      <c r="AR44" s="532"/>
      <c r="AS44" s="529">
        <v>28294067</v>
      </c>
      <c r="AT44" s="529">
        <v>6518000</v>
      </c>
      <c r="AU44" s="529">
        <f t="shared" si="1"/>
        <v>21776067</v>
      </c>
      <c r="AV44" s="529" t="str">
        <f t="shared" si="2"/>
        <v>SAMA</v>
      </c>
      <c r="AW44" s="529" t="str">
        <f t="shared" si="3"/>
        <v>SAMA</v>
      </c>
      <c r="AX44" s="529" t="str">
        <f t="shared" si="4"/>
        <v>SAMA</v>
      </c>
    </row>
    <row r="45" spans="1:50" s="530" customFormat="1" ht="15" customHeight="1" x14ac:dyDescent="0.2">
      <c r="A45" s="526" t="e">
        <v>#N/A</v>
      </c>
      <c r="B45" s="526" t="e">
        <v>#N/A</v>
      </c>
      <c r="C45" s="526" t="s">
        <v>8286</v>
      </c>
      <c r="D45" s="527" t="s">
        <v>6222</v>
      </c>
      <c r="E45" s="527" t="s">
        <v>6222</v>
      </c>
      <c r="F45" s="526"/>
      <c r="G45" s="526" t="s">
        <v>11675</v>
      </c>
      <c r="H45" s="526" t="s">
        <v>11676</v>
      </c>
      <c r="I45" s="514">
        <v>38</v>
      </c>
      <c r="J45" s="515" t="s">
        <v>9195</v>
      </c>
      <c r="K45" s="516" t="s">
        <v>6477</v>
      </c>
      <c r="L45" s="516" t="s">
        <v>1368</v>
      </c>
      <c r="M45" s="517">
        <v>40350</v>
      </c>
      <c r="N45" s="518">
        <v>50000000</v>
      </c>
      <c r="O45" s="512"/>
      <c r="P45" s="528"/>
      <c r="Q45" s="519"/>
      <c r="R45" s="512" t="s">
        <v>9184</v>
      </c>
      <c r="S45" s="528">
        <v>40843</v>
      </c>
      <c r="T45" s="519">
        <v>29339529</v>
      </c>
      <c r="U45" s="528"/>
      <c r="V45" s="519"/>
      <c r="W45" s="512"/>
      <c r="X45" s="528"/>
      <c r="Y45" s="519"/>
      <c r="Z45" s="520">
        <v>0</v>
      </c>
      <c r="AA45" s="520"/>
      <c r="AB45" s="521"/>
      <c r="AC45" s="521"/>
      <c r="AD45" s="521"/>
      <c r="AE45" s="521"/>
      <c r="AF45" s="521"/>
      <c r="AG45" s="521"/>
      <c r="AH45" s="521"/>
      <c r="AI45" s="521"/>
      <c r="AJ45" s="521"/>
      <c r="AK45" s="521"/>
      <c r="AL45" s="521"/>
      <c r="AM45" s="521">
        <f t="shared" si="5"/>
        <v>0</v>
      </c>
      <c r="AN45" s="520">
        <f t="shared" si="0"/>
        <v>29339529</v>
      </c>
      <c r="AR45" s="532"/>
      <c r="AS45" s="529">
        <v>29339529</v>
      </c>
      <c r="AT45" s="529">
        <v>0</v>
      </c>
      <c r="AU45" s="529">
        <f t="shared" si="1"/>
        <v>29339529</v>
      </c>
      <c r="AV45" s="529" t="str">
        <f t="shared" si="2"/>
        <v>SAMA</v>
      </c>
      <c r="AW45" s="529" t="str">
        <f t="shared" si="3"/>
        <v>SAMA</v>
      </c>
      <c r="AX45" s="529" t="str">
        <f t="shared" si="4"/>
        <v>SAMA</v>
      </c>
    </row>
    <row r="46" spans="1:50" s="530" customFormat="1" ht="15" customHeight="1" x14ac:dyDescent="0.2">
      <c r="A46" s="526" t="e">
        <v>#N/A</v>
      </c>
      <c r="B46" s="526">
        <v>0</v>
      </c>
      <c r="C46" s="526" t="s">
        <v>8286</v>
      </c>
      <c r="D46" s="527" t="s">
        <v>6222</v>
      </c>
      <c r="E46" s="527" t="s">
        <v>12320</v>
      </c>
      <c r="F46" s="526" t="s">
        <v>12326</v>
      </c>
      <c r="G46" s="526" t="s">
        <v>11676</v>
      </c>
      <c r="H46" s="526" t="s">
        <v>11676</v>
      </c>
      <c r="I46" s="514">
        <v>39</v>
      </c>
      <c r="J46" s="515" t="s">
        <v>2753</v>
      </c>
      <c r="K46" s="516" t="s">
        <v>6477</v>
      </c>
      <c r="L46" s="516" t="s">
        <v>80</v>
      </c>
      <c r="M46" s="517">
        <v>40476</v>
      </c>
      <c r="N46" s="518">
        <v>50000000</v>
      </c>
      <c r="O46" s="512"/>
      <c r="P46" s="528"/>
      <c r="Q46" s="519"/>
      <c r="R46" s="512" t="s">
        <v>9184</v>
      </c>
      <c r="S46" s="528">
        <v>40843</v>
      </c>
      <c r="T46" s="519">
        <v>34242625</v>
      </c>
      <c r="U46" s="528"/>
      <c r="V46" s="519"/>
      <c r="W46" s="512"/>
      <c r="X46" s="528"/>
      <c r="Y46" s="519"/>
      <c r="Z46" s="520">
        <v>0</v>
      </c>
      <c r="AA46" s="520"/>
      <c r="AB46" s="521"/>
      <c r="AC46" s="521"/>
      <c r="AD46" s="521"/>
      <c r="AE46" s="521"/>
      <c r="AF46" s="521"/>
      <c r="AG46" s="521"/>
      <c r="AH46" s="521"/>
      <c r="AI46" s="521"/>
      <c r="AJ46" s="521"/>
      <c r="AK46" s="521"/>
      <c r="AL46" s="521"/>
      <c r="AM46" s="521">
        <f t="shared" si="5"/>
        <v>0</v>
      </c>
      <c r="AN46" s="520">
        <f t="shared" si="0"/>
        <v>34242625</v>
      </c>
      <c r="AR46" s="532"/>
      <c r="AS46" s="529">
        <v>34242625</v>
      </c>
      <c r="AT46" s="529">
        <v>0</v>
      </c>
      <c r="AU46" s="529">
        <f t="shared" si="1"/>
        <v>34242625</v>
      </c>
      <c r="AV46" s="529" t="str">
        <f t="shared" si="2"/>
        <v>SAMA</v>
      </c>
      <c r="AW46" s="529" t="str">
        <f t="shared" si="3"/>
        <v>SAMA</v>
      </c>
      <c r="AX46" s="529" t="str">
        <f t="shared" si="4"/>
        <v>SAMA</v>
      </c>
    </row>
    <row r="47" spans="1:50" s="530" customFormat="1" ht="15" customHeight="1" x14ac:dyDescent="0.2">
      <c r="A47" s="526" t="e">
        <v>#N/A</v>
      </c>
      <c r="B47" s="526" t="e">
        <v>#N/A</v>
      </c>
      <c r="C47" s="526" t="s">
        <v>8286</v>
      </c>
      <c r="D47" s="527" t="s">
        <v>6222</v>
      </c>
      <c r="E47" s="527" t="s">
        <v>6222</v>
      </c>
      <c r="F47" s="526"/>
      <c r="G47" s="526" t="s">
        <v>11675</v>
      </c>
      <c r="H47" s="526" t="s">
        <v>11676</v>
      </c>
      <c r="I47" s="514">
        <v>40</v>
      </c>
      <c r="J47" s="515" t="s">
        <v>9196</v>
      </c>
      <c r="K47" s="516" t="s">
        <v>6477</v>
      </c>
      <c r="L47" s="516" t="s">
        <v>1369</v>
      </c>
      <c r="M47" s="517">
        <v>40497</v>
      </c>
      <c r="N47" s="518">
        <v>40000000</v>
      </c>
      <c r="O47" s="512"/>
      <c r="P47" s="528"/>
      <c r="Q47" s="519"/>
      <c r="R47" s="512" t="s">
        <v>1439</v>
      </c>
      <c r="S47" s="528">
        <v>40872</v>
      </c>
      <c r="T47" s="519">
        <v>26888137</v>
      </c>
      <c r="U47" s="528"/>
      <c r="V47" s="519"/>
      <c r="W47" s="512"/>
      <c r="X47" s="528"/>
      <c r="Y47" s="519"/>
      <c r="Z47" s="520">
        <v>0</v>
      </c>
      <c r="AA47" s="520"/>
      <c r="AB47" s="521"/>
      <c r="AC47" s="521"/>
      <c r="AD47" s="521"/>
      <c r="AE47" s="521"/>
      <c r="AF47" s="521"/>
      <c r="AG47" s="521"/>
      <c r="AH47" s="521"/>
      <c r="AI47" s="521"/>
      <c r="AJ47" s="521"/>
      <c r="AK47" s="521"/>
      <c r="AL47" s="521"/>
      <c r="AM47" s="521">
        <f t="shared" si="5"/>
        <v>0</v>
      </c>
      <c r="AN47" s="520">
        <f t="shared" si="0"/>
        <v>26888137</v>
      </c>
      <c r="AR47" s="532"/>
      <c r="AS47" s="529">
        <v>26888137</v>
      </c>
      <c r="AT47" s="529">
        <v>0</v>
      </c>
      <c r="AU47" s="529">
        <f t="shared" si="1"/>
        <v>26888137</v>
      </c>
      <c r="AV47" s="529" t="str">
        <f t="shared" si="2"/>
        <v>SAMA</v>
      </c>
      <c r="AW47" s="529" t="str">
        <f t="shared" si="3"/>
        <v>SAMA</v>
      </c>
      <c r="AX47" s="529" t="str">
        <f t="shared" si="4"/>
        <v>SAMA</v>
      </c>
    </row>
    <row r="48" spans="1:50" s="530" customFormat="1" ht="15" customHeight="1" x14ac:dyDescent="0.2">
      <c r="A48" s="526" t="e">
        <v>#N/A</v>
      </c>
      <c r="B48" s="526" t="s">
        <v>8349</v>
      </c>
      <c r="C48" s="526" t="s">
        <v>8349</v>
      </c>
      <c r="D48" s="527" t="s">
        <v>6222</v>
      </c>
      <c r="E48" s="527" t="s">
        <v>6222</v>
      </c>
      <c r="F48" s="526" t="s">
        <v>11837</v>
      </c>
      <c r="G48" s="526" t="s">
        <v>11675</v>
      </c>
      <c r="H48" s="526" t="s">
        <v>11676</v>
      </c>
      <c r="I48" s="514">
        <v>41</v>
      </c>
      <c r="J48" s="515" t="s">
        <v>9197</v>
      </c>
      <c r="K48" s="516" t="s">
        <v>6477</v>
      </c>
      <c r="L48" s="516" t="s">
        <v>9198</v>
      </c>
      <c r="M48" s="517">
        <v>40525</v>
      </c>
      <c r="N48" s="518">
        <v>49000000</v>
      </c>
      <c r="O48" s="512"/>
      <c r="P48" s="528"/>
      <c r="Q48" s="519"/>
      <c r="R48" s="512" t="s">
        <v>1439</v>
      </c>
      <c r="S48" s="528">
        <v>40872</v>
      </c>
      <c r="T48" s="519">
        <v>35367182</v>
      </c>
      <c r="U48" s="528"/>
      <c r="V48" s="519"/>
      <c r="W48" s="512"/>
      <c r="X48" s="528"/>
      <c r="Y48" s="519"/>
      <c r="Z48" s="520">
        <v>0</v>
      </c>
      <c r="AA48" s="520"/>
      <c r="AB48" s="521"/>
      <c r="AC48" s="521"/>
      <c r="AD48" s="521"/>
      <c r="AE48" s="521"/>
      <c r="AF48" s="521"/>
      <c r="AG48" s="521"/>
      <c r="AH48" s="521"/>
      <c r="AI48" s="521"/>
      <c r="AJ48" s="521"/>
      <c r="AK48" s="521"/>
      <c r="AL48" s="521"/>
      <c r="AM48" s="521">
        <f t="shared" si="5"/>
        <v>0</v>
      </c>
      <c r="AN48" s="520">
        <f t="shared" si="0"/>
        <v>35367182</v>
      </c>
      <c r="AR48" s="532"/>
      <c r="AS48" s="529">
        <v>35367182</v>
      </c>
      <c r="AT48" s="529">
        <v>0</v>
      </c>
      <c r="AU48" s="529">
        <f t="shared" si="1"/>
        <v>35367182</v>
      </c>
      <c r="AV48" s="529" t="str">
        <f t="shared" si="2"/>
        <v>SAMA</v>
      </c>
      <c r="AW48" s="529" t="str">
        <f t="shared" si="3"/>
        <v>SAMA</v>
      </c>
      <c r="AX48" s="529" t="str">
        <f t="shared" si="4"/>
        <v>SAMA</v>
      </c>
    </row>
    <row r="49" spans="1:50" s="530" customFormat="1" ht="15" customHeight="1" x14ac:dyDescent="0.2">
      <c r="A49" s="526" t="e">
        <v>#N/A</v>
      </c>
      <c r="B49" s="526" t="s">
        <v>8349</v>
      </c>
      <c r="C49" s="526" t="s">
        <v>8349</v>
      </c>
      <c r="D49" s="527" t="s">
        <v>6222</v>
      </c>
      <c r="E49" s="527" t="s">
        <v>6222</v>
      </c>
      <c r="F49" s="526" t="s">
        <v>11838</v>
      </c>
      <c r="G49" s="526" t="s">
        <v>11675</v>
      </c>
      <c r="H49" s="526" t="s">
        <v>11676</v>
      </c>
      <c r="I49" s="514">
        <v>42</v>
      </c>
      <c r="J49" s="515" t="s">
        <v>3058</v>
      </c>
      <c r="K49" s="516" t="s">
        <v>6477</v>
      </c>
      <c r="L49" s="516" t="s">
        <v>9199</v>
      </c>
      <c r="M49" s="517">
        <v>40721</v>
      </c>
      <c r="N49" s="518">
        <v>35000000</v>
      </c>
      <c r="O49" s="512"/>
      <c r="P49" s="528"/>
      <c r="Q49" s="519"/>
      <c r="R49" s="512" t="s">
        <v>1439</v>
      </c>
      <c r="S49" s="528">
        <v>40872</v>
      </c>
      <c r="T49" s="519">
        <v>26250000</v>
      </c>
      <c r="U49" s="528"/>
      <c r="V49" s="519"/>
      <c r="W49" s="512"/>
      <c r="X49" s="528"/>
      <c r="Y49" s="519"/>
      <c r="Z49" s="520">
        <v>15000000</v>
      </c>
      <c r="AA49" s="520"/>
      <c r="AB49" s="521"/>
      <c r="AC49" s="521"/>
      <c r="AD49" s="521"/>
      <c r="AE49" s="521"/>
      <c r="AF49" s="521"/>
      <c r="AG49" s="521"/>
      <c r="AH49" s="521"/>
      <c r="AI49" s="521"/>
      <c r="AJ49" s="521"/>
      <c r="AK49" s="521"/>
      <c r="AL49" s="521"/>
      <c r="AM49" s="521">
        <f t="shared" si="5"/>
        <v>15000000</v>
      </c>
      <c r="AN49" s="520">
        <f t="shared" si="0"/>
        <v>11250000</v>
      </c>
      <c r="AR49" s="532"/>
      <c r="AS49" s="524">
        <v>26250000</v>
      </c>
      <c r="AT49" s="531">
        <v>15000000</v>
      </c>
      <c r="AU49" s="531">
        <f t="shared" si="1"/>
        <v>11250000</v>
      </c>
      <c r="AV49" s="531" t="str">
        <f t="shared" si="2"/>
        <v>SAMA</v>
      </c>
      <c r="AW49" s="531" t="str">
        <f t="shared" si="3"/>
        <v>SAMA</v>
      </c>
      <c r="AX49" s="531" t="str">
        <f t="shared" si="4"/>
        <v>SAMA</v>
      </c>
    </row>
    <row r="50" spans="1:50" s="530" customFormat="1" ht="15" customHeight="1" x14ac:dyDescent="0.2">
      <c r="A50" s="526" t="e">
        <v>#N/A</v>
      </c>
      <c r="B50" s="526" t="e">
        <v>#N/A</v>
      </c>
      <c r="C50" s="526" t="s">
        <v>8286</v>
      </c>
      <c r="D50" s="527" t="s">
        <v>6222</v>
      </c>
      <c r="E50" s="527" t="s">
        <v>6222</v>
      </c>
      <c r="F50" s="526" t="s">
        <v>11839</v>
      </c>
      <c r="G50" s="526" t="s">
        <v>11675</v>
      </c>
      <c r="H50" s="526" t="s">
        <v>11676</v>
      </c>
      <c r="I50" s="514">
        <v>43</v>
      </c>
      <c r="J50" s="515" t="s">
        <v>9200</v>
      </c>
      <c r="K50" s="516" t="s">
        <v>6477</v>
      </c>
      <c r="L50" s="516" t="s">
        <v>9201</v>
      </c>
      <c r="M50" s="517">
        <v>40584</v>
      </c>
      <c r="N50" s="518">
        <v>35000000</v>
      </c>
      <c r="O50" s="512"/>
      <c r="P50" s="528"/>
      <c r="Q50" s="519"/>
      <c r="R50" s="512" t="s">
        <v>1439</v>
      </c>
      <c r="S50" s="528">
        <v>40872</v>
      </c>
      <c r="T50" s="519">
        <v>23559488</v>
      </c>
      <c r="U50" s="528"/>
      <c r="V50" s="519"/>
      <c r="W50" s="512"/>
      <c r="X50" s="528"/>
      <c r="Y50" s="519"/>
      <c r="Z50" s="520">
        <v>23559488</v>
      </c>
      <c r="AA50" s="520"/>
      <c r="AB50" s="521"/>
      <c r="AC50" s="521"/>
      <c r="AD50" s="521"/>
      <c r="AE50" s="521"/>
      <c r="AF50" s="521"/>
      <c r="AG50" s="521"/>
      <c r="AH50" s="521"/>
      <c r="AI50" s="521"/>
      <c r="AJ50" s="521"/>
      <c r="AK50" s="521"/>
      <c r="AL50" s="521"/>
      <c r="AM50" s="521">
        <f t="shared" si="5"/>
        <v>23559488</v>
      </c>
      <c r="AN50" s="520">
        <f t="shared" si="0"/>
        <v>0</v>
      </c>
      <c r="AR50" s="532"/>
      <c r="AS50" s="529">
        <v>23559488</v>
      </c>
      <c r="AT50" s="529">
        <v>23559488</v>
      </c>
      <c r="AU50" s="529">
        <f t="shared" si="1"/>
        <v>0</v>
      </c>
      <c r="AV50" s="529" t="str">
        <f t="shared" si="2"/>
        <v>SAMA</v>
      </c>
      <c r="AW50" s="529" t="str">
        <f t="shared" si="3"/>
        <v>SAMA</v>
      </c>
      <c r="AX50" s="529" t="str">
        <f t="shared" si="4"/>
        <v>SAMA</v>
      </c>
    </row>
    <row r="51" spans="1:50" s="530" customFormat="1" ht="15" customHeight="1" x14ac:dyDescent="0.2">
      <c r="A51" s="526" t="e">
        <v>#N/A</v>
      </c>
      <c r="B51" s="526" t="e">
        <v>#N/A</v>
      </c>
      <c r="C51" s="526" t="s">
        <v>8755</v>
      </c>
      <c r="D51" s="527" t="s">
        <v>9715</v>
      </c>
      <c r="E51" s="527" t="s">
        <v>18637</v>
      </c>
      <c r="F51" s="526" t="s">
        <v>9202</v>
      </c>
      <c r="G51" s="526" t="s">
        <v>11675</v>
      </c>
      <c r="H51" s="526" t="s">
        <v>11676</v>
      </c>
      <c r="I51" s="514">
        <v>44</v>
      </c>
      <c r="J51" s="515" t="s">
        <v>11588</v>
      </c>
      <c r="K51" s="516" t="s">
        <v>6477</v>
      </c>
      <c r="L51" s="516" t="s">
        <v>9187</v>
      </c>
      <c r="M51" s="517">
        <v>40623</v>
      </c>
      <c r="N51" s="518">
        <v>5000000</v>
      </c>
      <c r="O51" s="512"/>
      <c r="P51" s="528"/>
      <c r="Q51" s="519"/>
      <c r="R51" s="512" t="s">
        <v>1439</v>
      </c>
      <c r="S51" s="528">
        <v>40872</v>
      </c>
      <c r="T51" s="519">
        <v>1424767</v>
      </c>
      <c r="U51" s="528"/>
      <c r="V51" s="519"/>
      <c r="W51" s="512"/>
      <c r="X51" s="528"/>
      <c r="Y51" s="519"/>
      <c r="Z51" s="520">
        <v>149767</v>
      </c>
      <c r="AA51" s="520"/>
      <c r="AB51" s="521"/>
      <c r="AC51" s="521"/>
      <c r="AD51" s="521"/>
      <c r="AE51" s="521"/>
      <c r="AF51" s="521"/>
      <c r="AG51" s="521"/>
      <c r="AH51" s="521"/>
      <c r="AI51" s="521"/>
      <c r="AJ51" s="521"/>
      <c r="AK51" s="521"/>
      <c r="AL51" s="521"/>
      <c r="AM51" s="521">
        <f t="shared" si="5"/>
        <v>149767</v>
      </c>
      <c r="AN51" s="520">
        <f t="shared" si="0"/>
        <v>1275000</v>
      </c>
      <c r="AR51" s="532"/>
      <c r="AS51" s="529">
        <v>1424767</v>
      </c>
      <c r="AT51" s="529">
        <v>149767</v>
      </c>
      <c r="AU51" s="529">
        <f t="shared" si="1"/>
        <v>1275000</v>
      </c>
      <c r="AV51" s="529" t="str">
        <f t="shared" si="2"/>
        <v>SAMA</v>
      </c>
      <c r="AW51" s="529" t="str">
        <f t="shared" si="3"/>
        <v>SAMA</v>
      </c>
      <c r="AX51" s="529" t="str">
        <f t="shared" si="4"/>
        <v>SAMA</v>
      </c>
    </row>
    <row r="52" spans="1:50" s="530" customFormat="1" ht="15" customHeight="1" x14ac:dyDescent="0.2">
      <c r="A52" s="526" t="e">
        <v>#N/A</v>
      </c>
      <c r="B52" s="526" t="e">
        <v>#N/A</v>
      </c>
      <c r="C52" s="526" t="s">
        <v>8286</v>
      </c>
      <c r="D52" s="527" t="s">
        <v>6222</v>
      </c>
      <c r="E52" s="527" t="s">
        <v>6222</v>
      </c>
      <c r="F52" s="526" t="s">
        <v>11840</v>
      </c>
      <c r="G52" s="526" t="s">
        <v>11675</v>
      </c>
      <c r="H52" s="526" t="s">
        <v>11676</v>
      </c>
      <c r="I52" s="514">
        <v>45</v>
      </c>
      <c r="J52" s="515" t="s">
        <v>9203</v>
      </c>
      <c r="K52" s="516" t="s">
        <v>6477</v>
      </c>
      <c r="L52" s="516" t="s">
        <v>9204</v>
      </c>
      <c r="M52" s="517">
        <v>40623</v>
      </c>
      <c r="N52" s="518">
        <v>105000000</v>
      </c>
      <c r="O52" s="512"/>
      <c r="P52" s="528"/>
      <c r="Q52" s="519"/>
      <c r="R52" s="512" t="s">
        <v>1439</v>
      </c>
      <c r="S52" s="528">
        <v>40872</v>
      </c>
      <c r="T52" s="519">
        <v>78750000</v>
      </c>
      <c r="U52" s="528"/>
      <c r="V52" s="519"/>
      <c r="W52" s="512"/>
      <c r="X52" s="528"/>
      <c r="Y52" s="519"/>
      <c r="Z52" s="520">
        <v>78750000</v>
      </c>
      <c r="AA52" s="520"/>
      <c r="AB52" s="521"/>
      <c r="AC52" s="521"/>
      <c r="AD52" s="521"/>
      <c r="AE52" s="521"/>
      <c r="AF52" s="521"/>
      <c r="AG52" s="521"/>
      <c r="AH52" s="521"/>
      <c r="AI52" s="521"/>
      <c r="AJ52" s="521"/>
      <c r="AK52" s="521"/>
      <c r="AL52" s="521"/>
      <c r="AM52" s="521">
        <f t="shared" si="5"/>
        <v>78750000</v>
      </c>
      <c r="AN52" s="520">
        <f t="shared" si="0"/>
        <v>0</v>
      </c>
      <c r="AR52" s="532"/>
      <c r="AS52" s="529">
        <v>78750000</v>
      </c>
      <c r="AT52" s="529">
        <v>78750000</v>
      </c>
      <c r="AU52" s="529">
        <f t="shared" si="1"/>
        <v>0</v>
      </c>
      <c r="AV52" s="529" t="str">
        <f t="shared" si="2"/>
        <v>SAMA</v>
      </c>
      <c r="AW52" s="529" t="str">
        <f t="shared" si="3"/>
        <v>SAMA</v>
      </c>
      <c r="AX52" s="529" t="str">
        <f t="shared" si="4"/>
        <v>SAMA</v>
      </c>
    </row>
    <row r="53" spans="1:50" s="530" customFormat="1" ht="15" customHeight="1" x14ac:dyDescent="0.2">
      <c r="A53" s="526" t="e">
        <v>#N/A</v>
      </c>
      <c r="B53" s="526" t="e">
        <v>#N/A</v>
      </c>
      <c r="C53" s="526" t="s">
        <v>8755</v>
      </c>
      <c r="D53" s="527" t="s">
        <v>9715</v>
      </c>
      <c r="E53" s="527" t="s">
        <v>18637</v>
      </c>
      <c r="F53" s="526" t="s">
        <v>11841</v>
      </c>
      <c r="G53" s="526" t="s">
        <v>11675</v>
      </c>
      <c r="H53" s="526" t="s">
        <v>11676</v>
      </c>
      <c r="I53" s="514">
        <v>46</v>
      </c>
      <c r="J53" s="515" t="s">
        <v>9205</v>
      </c>
      <c r="K53" s="516" t="s">
        <v>6477</v>
      </c>
      <c r="L53" s="516" t="s">
        <v>78</v>
      </c>
      <c r="M53" s="517">
        <v>40409</v>
      </c>
      <c r="N53" s="518">
        <v>11000000</v>
      </c>
      <c r="O53" s="512"/>
      <c r="P53" s="528"/>
      <c r="Q53" s="519"/>
      <c r="R53" s="512" t="s">
        <v>1439</v>
      </c>
      <c r="S53" s="528">
        <v>40872</v>
      </c>
      <c r="T53" s="519">
        <v>5150486</v>
      </c>
      <c r="U53" s="528"/>
      <c r="V53" s="519"/>
      <c r="W53" s="512"/>
      <c r="X53" s="528"/>
      <c r="Y53" s="519"/>
      <c r="Z53" s="520">
        <v>476250</v>
      </c>
      <c r="AA53" s="520"/>
      <c r="AB53" s="521"/>
      <c r="AC53" s="521"/>
      <c r="AD53" s="521"/>
      <c r="AE53" s="521"/>
      <c r="AF53" s="521"/>
      <c r="AG53" s="521"/>
      <c r="AH53" s="521"/>
      <c r="AI53" s="521"/>
      <c r="AJ53" s="521"/>
      <c r="AK53" s="521"/>
      <c r="AL53" s="521"/>
      <c r="AM53" s="521">
        <f t="shared" si="5"/>
        <v>476250</v>
      </c>
      <c r="AN53" s="520">
        <f t="shared" si="0"/>
        <v>4674236</v>
      </c>
      <c r="AR53" s="532"/>
      <c r="AS53" s="529">
        <v>5150486</v>
      </c>
      <c r="AT53" s="529">
        <v>476250</v>
      </c>
      <c r="AU53" s="529">
        <f t="shared" si="1"/>
        <v>4674236</v>
      </c>
      <c r="AV53" s="529" t="str">
        <f t="shared" si="2"/>
        <v>SAMA</v>
      </c>
      <c r="AW53" s="529" t="str">
        <f t="shared" si="3"/>
        <v>SAMA</v>
      </c>
      <c r="AX53" s="529" t="str">
        <f t="shared" si="4"/>
        <v>SAMA</v>
      </c>
    </row>
    <row r="54" spans="1:50" s="530" customFormat="1" ht="15" customHeight="1" x14ac:dyDescent="0.2">
      <c r="A54" s="526" t="e">
        <v>#N/A</v>
      </c>
      <c r="B54" s="526" t="s">
        <v>8349</v>
      </c>
      <c r="C54" s="526" t="s">
        <v>8349</v>
      </c>
      <c r="D54" s="527" t="s">
        <v>6222</v>
      </c>
      <c r="E54" s="527" t="s">
        <v>6222</v>
      </c>
      <c r="F54" s="526"/>
      <c r="G54" s="526" t="s">
        <v>11675</v>
      </c>
      <c r="H54" s="526" t="s">
        <v>11676</v>
      </c>
      <c r="I54" s="514">
        <v>47</v>
      </c>
      <c r="J54" s="515" t="s">
        <v>9206</v>
      </c>
      <c r="K54" s="516" t="s">
        <v>6477</v>
      </c>
      <c r="L54" s="516" t="s">
        <v>9204</v>
      </c>
      <c r="M54" s="517">
        <v>40623</v>
      </c>
      <c r="N54" s="518">
        <v>30000000</v>
      </c>
      <c r="O54" s="512"/>
      <c r="P54" s="528"/>
      <c r="Q54" s="519"/>
      <c r="R54" s="512" t="s">
        <v>1439</v>
      </c>
      <c r="S54" s="528">
        <v>40872</v>
      </c>
      <c r="T54" s="519">
        <v>21763133</v>
      </c>
      <c r="U54" s="528"/>
      <c r="V54" s="519"/>
      <c r="W54" s="512"/>
      <c r="X54" s="528"/>
      <c r="Y54" s="519"/>
      <c r="Z54" s="520">
        <v>0</v>
      </c>
      <c r="AA54" s="520"/>
      <c r="AB54" s="521"/>
      <c r="AC54" s="521"/>
      <c r="AD54" s="521"/>
      <c r="AE54" s="521"/>
      <c r="AF54" s="521"/>
      <c r="AG54" s="521"/>
      <c r="AH54" s="521"/>
      <c r="AI54" s="521"/>
      <c r="AJ54" s="521"/>
      <c r="AK54" s="521"/>
      <c r="AL54" s="521"/>
      <c r="AM54" s="521">
        <f t="shared" si="5"/>
        <v>0</v>
      </c>
      <c r="AN54" s="520">
        <f t="shared" si="0"/>
        <v>21763133</v>
      </c>
      <c r="AR54" s="532"/>
      <c r="AS54" s="529">
        <v>21763133</v>
      </c>
      <c r="AT54" s="529">
        <v>0</v>
      </c>
      <c r="AU54" s="529">
        <f t="shared" si="1"/>
        <v>21763133</v>
      </c>
      <c r="AV54" s="529" t="str">
        <f t="shared" si="2"/>
        <v>SAMA</v>
      </c>
      <c r="AW54" s="529" t="str">
        <f t="shared" si="3"/>
        <v>SAMA</v>
      </c>
      <c r="AX54" s="529" t="str">
        <f t="shared" si="4"/>
        <v>SAMA</v>
      </c>
    </row>
    <row r="55" spans="1:50" s="530" customFormat="1" ht="15" customHeight="1" x14ac:dyDescent="0.2">
      <c r="A55" s="526" t="e">
        <v>#N/A</v>
      </c>
      <c r="B55" s="526" t="e">
        <v>#N/A</v>
      </c>
      <c r="C55" s="526" t="s">
        <v>8286</v>
      </c>
      <c r="D55" s="527" t="s">
        <v>6222</v>
      </c>
      <c r="E55" s="527" t="s">
        <v>6222</v>
      </c>
      <c r="F55" s="526"/>
      <c r="G55" s="526" t="s">
        <v>11675</v>
      </c>
      <c r="H55" s="526" t="s">
        <v>11676</v>
      </c>
      <c r="I55" s="514">
        <v>48</v>
      </c>
      <c r="J55" s="515" t="s">
        <v>9207</v>
      </c>
      <c r="K55" s="516" t="s">
        <v>6477</v>
      </c>
      <c r="L55" s="516" t="s">
        <v>9208</v>
      </c>
      <c r="M55" s="517">
        <v>40518</v>
      </c>
      <c r="N55" s="518">
        <v>150000000</v>
      </c>
      <c r="O55" s="512"/>
      <c r="P55" s="528"/>
      <c r="Q55" s="519"/>
      <c r="R55" s="512" t="s">
        <v>1439</v>
      </c>
      <c r="S55" s="528">
        <v>40872</v>
      </c>
      <c r="T55" s="519">
        <v>98434838</v>
      </c>
      <c r="U55" s="528"/>
      <c r="V55" s="519"/>
      <c r="W55" s="512"/>
      <c r="X55" s="528"/>
      <c r="Y55" s="519"/>
      <c r="Z55" s="520">
        <v>0</v>
      </c>
      <c r="AA55" s="520"/>
      <c r="AB55" s="521"/>
      <c r="AC55" s="521"/>
      <c r="AD55" s="521"/>
      <c r="AE55" s="521"/>
      <c r="AF55" s="521"/>
      <c r="AG55" s="521"/>
      <c r="AH55" s="521"/>
      <c r="AI55" s="521"/>
      <c r="AJ55" s="521"/>
      <c r="AK55" s="521"/>
      <c r="AL55" s="521"/>
      <c r="AM55" s="521">
        <f t="shared" si="5"/>
        <v>0</v>
      </c>
      <c r="AN55" s="520">
        <f t="shared" si="0"/>
        <v>98434838</v>
      </c>
      <c r="AR55" s="532"/>
      <c r="AS55" s="529">
        <v>98434838</v>
      </c>
      <c r="AT55" s="529">
        <v>0</v>
      </c>
      <c r="AU55" s="529">
        <f t="shared" si="1"/>
        <v>98434838</v>
      </c>
      <c r="AV55" s="529" t="str">
        <f t="shared" si="2"/>
        <v>SAMA</v>
      </c>
      <c r="AW55" s="529" t="str">
        <f t="shared" si="3"/>
        <v>SAMA</v>
      </c>
      <c r="AX55" s="529" t="str">
        <f t="shared" si="4"/>
        <v>SAMA</v>
      </c>
    </row>
    <row r="56" spans="1:50" s="530" customFormat="1" ht="15" customHeight="1" x14ac:dyDescent="0.2">
      <c r="A56" s="526" t="e">
        <v>#N/A</v>
      </c>
      <c r="B56" s="526" t="e">
        <v>#N/A</v>
      </c>
      <c r="C56" s="526" t="s">
        <v>8286</v>
      </c>
      <c r="D56" s="527" t="s">
        <v>6222</v>
      </c>
      <c r="E56" s="527" t="s">
        <v>6222</v>
      </c>
      <c r="F56" s="526"/>
      <c r="G56" s="526" t="s">
        <v>11675</v>
      </c>
      <c r="H56" s="526" t="s">
        <v>11676</v>
      </c>
      <c r="I56" s="514">
        <v>49</v>
      </c>
      <c r="J56" s="515" t="s">
        <v>9209</v>
      </c>
      <c r="K56" s="516" t="s">
        <v>6477</v>
      </c>
      <c r="L56" s="516" t="s">
        <v>9210</v>
      </c>
      <c r="M56" s="517">
        <v>40721</v>
      </c>
      <c r="N56" s="518">
        <v>30000000</v>
      </c>
      <c r="O56" s="512"/>
      <c r="P56" s="528"/>
      <c r="Q56" s="519"/>
      <c r="R56" s="512" t="s">
        <v>9211</v>
      </c>
      <c r="S56" s="528">
        <v>40893</v>
      </c>
      <c r="T56" s="519">
        <v>22500000</v>
      </c>
      <c r="U56" s="528"/>
      <c r="V56" s="519"/>
      <c r="W56" s="512"/>
      <c r="X56" s="528"/>
      <c r="Y56" s="519"/>
      <c r="Z56" s="520">
        <v>0</v>
      </c>
      <c r="AA56" s="520"/>
      <c r="AB56" s="521"/>
      <c r="AC56" s="521"/>
      <c r="AD56" s="521"/>
      <c r="AE56" s="521"/>
      <c r="AF56" s="521"/>
      <c r="AG56" s="521"/>
      <c r="AH56" s="521"/>
      <c r="AI56" s="521"/>
      <c r="AJ56" s="521"/>
      <c r="AK56" s="521"/>
      <c r="AL56" s="521"/>
      <c r="AM56" s="521">
        <f t="shared" si="5"/>
        <v>0</v>
      </c>
      <c r="AN56" s="520">
        <f t="shared" si="0"/>
        <v>22500000</v>
      </c>
      <c r="AR56" s="532"/>
      <c r="AS56" s="529">
        <v>22500000</v>
      </c>
      <c r="AT56" s="529">
        <v>0</v>
      </c>
      <c r="AU56" s="529">
        <f t="shared" si="1"/>
        <v>22500000</v>
      </c>
      <c r="AV56" s="529" t="str">
        <f t="shared" si="2"/>
        <v>SAMA</v>
      </c>
      <c r="AW56" s="529" t="str">
        <f t="shared" si="3"/>
        <v>SAMA</v>
      </c>
      <c r="AX56" s="529" t="str">
        <f t="shared" si="4"/>
        <v>SAMA</v>
      </c>
    </row>
    <row r="57" spans="1:50" s="530" customFormat="1" ht="15" customHeight="1" x14ac:dyDescent="0.2">
      <c r="A57" s="526" t="e">
        <v>#N/A</v>
      </c>
      <c r="B57" s="526" t="e">
        <v>#N/A</v>
      </c>
      <c r="C57" s="526" t="s">
        <v>8286</v>
      </c>
      <c r="D57" s="527" t="s">
        <v>6222</v>
      </c>
      <c r="E57" s="527" t="s">
        <v>6222</v>
      </c>
      <c r="F57" s="526"/>
      <c r="G57" s="526" t="s">
        <v>11675</v>
      </c>
      <c r="H57" s="526" t="s">
        <v>11676</v>
      </c>
      <c r="I57" s="514">
        <v>50</v>
      </c>
      <c r="J57" s="515" t="s">
        <v>9212</v>
      </c>
      <c r="K57" s="516" t="s">
        <v>6477</v>
      </c>
      <c r="L57" s="516" t="s">
        <v>9213</v>
      </c>
      <c r="M57" s="517">
        <v>40777</v>
      </c>
      <c r="N57" s="518">
        <v>20000000</v>
      </c>
      <c r="O57" s="512"/>
      <c r="P57" s="528"/>
      <c r="Q57" s="519"/>
      <c r="R57" s="512" t="s">
        <v>9214</v>
      </c>
      <c r="S57" s="528">
        <v>40906</v>
      </c>
      <c r="T57" s="519">
        <v>15000000</v>
      </c>
      <c r="U57" s="528"/>
      <c r="V57" s="519"/>
      <c r="W57" s="512"/>
      <c r="X57" s="528"/>
      <c r="Y57" s="519"/>
      <c r="Z57" s="520">
        <v>0</v>
      </c>
      <c r="AA57" s="520"/>
      <c r="AB57" s="521"/>
      <c r="AC57" s="521"/>
      <c r="AD57" s="521"/>
      <c r="AE57" s="521"/>
      <c r="AF57" s="521"/>
      <c r="AG57" s="521"/>
      <c r="AH57" s="521"/>
      <c r="AI57" s="521"/>
      <c r="AJ57" s="521"/>
      <c r="AK57" s="521"/>
      <c r="AL57" s="521"/>
      <c r="AM57" s="521">
        <f t="shared" si="5"/>
        <v>0</v>
      </c>
      <c r="AN57" s="520">
        <f t="shared" si="0"/>
        <v>15000000</v>
      </c>
      <c r="AR57" s="532"/>
      <c r="AS57" s="529">
        <v>15000000</v>
      </c>
      <c r="AT57" s="529">
        <v>0</v>
      </c>
      <c r="AU57" s="529">
        <f t="shared" si="1"/>
        <v>15000000</v>
      </c>
      <c r="AV57" s="529" t="str">
        <f t="shared" si="2"/>
        <v>SAMA</v>
      </c>
      <c r="AW57" s="529" t="str">
        <f t="shared" si="3"/>
        <v>SAMA</v>
      </c>
      <c r="AX57" s="529" t="str">
        <f t="shared" si="4"/>
        <v>SAMA</v>
      </c>
    </row>
    <row r="58" spans="1:50" s="530" customFormat="1" ht="15" customHeight="1" x14ac:dyDescent="0.2">
      <c r="A58" s="526" t="e">
        <v>#N/A</v>
      </c>
      <c r="B58" s="526" t="e">
        <v>#N/A</v>
      </c>
      <c r="C58" s="526" t="s">
        <v>8286</v>
      </c>
      <c r="D58" s="527" t="s">
        <v>6222</v>
      </c>
      <c r="E58" s="527" t="s">
        <v>6222</v>
      </c>
      <c r="F58" s="526" t="s">
        <v>11842</v>
      </c>
      <c r="G58" s="526" t="s">
        <v>11675</v>
      </c>
      <c r="H58" s="526" t="s">
        <v>11676</v>
      </c>
      <c r="I58" s="514">
        <v>51</v>
      </c>
      <c r="J58" s="515" t="s">
        <v>9215</v>
      </c>
      <c r="K58" s="516" t="s">
        <v>6477</v>
      </c>
      <c r="L58" s="516" t="s">
        <v>9210</v>
      </c>
      <c r="M58" s="517">
        <v>40721</v>
      </c>
      <c r="N58" s="518">
        <v>50000000</v>
      </c>
      <c r="O58" s="512"/>
      <c r="P58" s="528"/>
      <c r="Q58" s="519"/>
      <c r="R58" s="512" t="s">
        <v>9214</v>
      </c>
      <c r="S58" s="528">
        <v>40906</v>
      </c>
      <c r="T58" s="519">
        <v>37118168</v>
      </c>
      <c r="U58" s="528"/>
      <c r="V58" s="519"/>
      <c r="W58" s="512"/>
      <c r="X58" s="528"/>
      <c r="Y58" s="519"/>
      <c r="Z58" s="520">
        <v>0</v>
      </c>
      <c r="AA58" s="520"/>
      <c r="AB58" s="521"/>
      <c r="AC58" s="521"/>
      <c r="AD58" s="521"/>
      <c r="AE58" s="521"/>
      <c r="AF58" s="521"/>
      <c r="AG58" s="521"/>
      <c r="AH58" s="521"/>
      <c r="AI58" s="521"/>
      <c r="AJ58" s="521"/>
      <c r="AK58" s="521"/>
      <c r="AL58" s="521"/>
      <c r="AM58" s="521">
        <f t="shared" si="5"/>
        <v>0</v>
      </c>
      <c r="AN58" s="520">
        <f t="shared" si="0"/>
        <v>37118168</v>
      </c>
      <c r="AR58" s="532"/>
      <c r="AS58" s="529">
        <v>37118168</v>
      </c>
      <c r="AT58" s="529">
        <v>0</v>
      </c>
      <c r="AU58" s="529">
        <f t="shared" si="1"/>
        <v>37118168</v>
      </c>
      <c r="AV58" s="529" t="str">
        <f t="shared" si="2"/>
        <v>SAMA</v>
      </c>
      <c r="AW58" s="529" t="str">
        <f t="shared" si="3"/>
        <v>SAMA</v>
      </c>
      <c r="AX58" s="529" t="str">
        <f t="shared" si="4"/>
        <v>SAMA</v>
      </c>
    </row>
    <row r="59" spans="1:50" s="530" customFormat="1" ht="15" customHeight="1" x14ac:dyDescent="0.2">
      <c r="A59" s="526" t="e">
        <v>#N/A</v>
      </c>
      <c r="B59" s="526" t="e">
        <v>#N/A</v>
      </c>
      <c r="C59" s="526" t="s">
        <v>8755</v>
      </c>
      <c r="D59" s="527" t="s">
        <v>2843</v>
      </c>
      <c r="E59" s="527" t="s">
        <v>18653</v>
      </c>
      <c r="F59" s="526" t="s">
        <v>9216</v>
      </c>
      <c r="G59" s="526" t="s">
        <v>11675</v>
      </c>
      <c r="H59" s="526" t="s">
        <v>11676</v>
      </c>
      <c r="I59" s="514">
        <v>52</v>
      </c>
      <c r="J59" s="515" t="s">
        <v>9217</v>
      </c>
      <c r="K59" s="516" t="s">
        <v>6477</v>
      </c>
      <c r="L59" s="516" t="s">
        <v>9198</v>
      </c>
      <c r="M59" s="517">
        <v>40525</v>
      </c>
      <c r="N59" s="518">
        <v>18000000</v>
      </c>
      <c r="O59" s="512"/>
      <c r="P59" s="528"/>
      <c r="Q59" s="519"/>
      <c r="R59" s="512" t="s">
        <v>9214</v>
      </c>
      <c r="S59" s="528">
        <v>40906</v>
      </c>
      <c r="T59" s="519">
        <v>9749579</v>
      </c>
      <c r="U59" s="528"/>
      <c r="V59" s="519"/>
      <c r="W59" s="512"/>
      <c r="X59" s="528"/>
      <c r="Y59" s="519"/>
      <c r="Z59" s="520">
        <v>3912500</v>
      </c>
      <c r="AA59" s="520"/>
      <c r="AB59" s="521"/>
      <c r="AC59" s="521"/>
      <c r="AD59" s="521"/>
      <c r="AE59" s="521"/>
      <c r="AF59" s="521"/>
      <c r="AG59" s="521"/>
      <c r="AH59" s="521"/>
      <c r="AI59" s="521"/>
      <c r="AJ59" s="521"/>
      <c r="AK59" s="521"/>
      <c r="AL59" s="521"/>
      <c r="AM59" s="521">
        <f t="shared" si="5"/>
        <v>3912500</v>
      </c>
      <c r="AN59" s="520">
        <f t="shared" si="0"/>
        <v>5837079</v>
      </c>
      <c r="AR59" s="532"/>
      <c r="AS59" s="529">
        <v>9749579</v>
      </c>
      <c r="AT59" s="529">
        <v>3912500</v>
      </c>
      <c r="AU59" s="529">
        <f t="shared" si="1"/>
        <v>5837079</v>
      </c>
      <c r="AV59" s="529" t="str">
        <f t="shared" si="2"/>
        <v>SAMA</v>
      </c>
      <c r="AW59" s="529" t="str">
        <f t="shared" si="3"/>
        <v>SAMA</v>
      </c>
      <c r="AX59" s="529" t="str">
        <f t="shared" si="4"/>
        <v>SAMA</v>
      </c>
    </row>
    <row r="60" spans="1:50" s="530" customFormat="1" ht="15" customHeight="1" x14ac:dyDescent="0.2">
      <c r="A60" s="526" t="e">
        <v>#N/A</v>
      </c>
      <c r="B60" s="526" t="e">
        <v>#N/A</v>
      </c>
      <c r="C60" s="526" t="s">
        <v>8286</v>
      </c>
      <c r="D60" s="527" t="s">
        <v>6222</v>
      </c>
      <c r="E60" s="527" t="s">
        <v>6222</v>
      </c>
      <c r="F60" s="526"/>
      <c r="G60" s="526" t="s">
        <v>11675</v>
      </c>
      <c r="H60" s="526" t="s">
        <v>11676</v>
      </c>
      <c r="I60" s="514">
        <v>53</v>
      </c>
      <c r="J60" s="515" t="s">
        <v>2663</v>
      </c>
      <c r="K60" s="516" t="s">
        <v>6477</v>
      </c>
      <c r="L60" s="516" t="s">
        <v>9218</v>
      </c>
      <c r="M60" s="517">
        <v>40623</v>
      </c>
      <c r="N60" s="518">
        <v>15000000</v>
      </c>
      <c r="O60" s="512"/>
      <c r="P60" s="528"/>
      <c r="Q60" s="519"/>
      <c r="R60" s="512" t="s">
        <v>9214</v>
      </c>
      <c r="S60" s="528">
        <v>40906</v>
      </c>
      <c r="T60" s="519">
        <v>11010683</v>
      </c>
      <c r="U60" s="528"/>
      <c r="V60" s="519"/>
      <c r="W60" s="512"/>
      <c r="X60" s="528"/>
      <c r="Y60" s="519"/>
      <c r="Z60" s="520">
        <v>0</v>
      </c>
      <c r="AA60" s="520"/>
      <c r="AB60" s="521"/>
      <c r="AC60" s="521"/>
      <c r="AD60" s="521"/>
      <c r="AE60" s="521"/>
      <c r="AF60" s="521"/>
      <c r="AG60" s="521"/>
      <c r="AH60" s="521"/>
      <c r="AI60" s="521"/>
      <c r="AJ60" s="521"/>
      <c r="AK60" s="521"/>
      <c r="AL60" s="521"/>
      <c r="AM60" s="521">
        <f t="shared" si="5"/>
        <v>0</v>
      </c>
      <c r="AN60" s="520">
        <f t="shared" si="0"/>
        <v>11010683</v>
      </c>
      <c r="AR60" s="532"/>
      <c r="AS60" s="529">
        <v>11010683</v>
      </c>
      <c r="AT60" s="529">
        <v>0</v>
      </c>
      <c r="AU60" s="529">
        <f t="shared" si="1"/>
        <v>11010683</v>
      </c>
      <c r="AV60" s="529" t="str">
        <f t="shared" si="2"/>
        <v>SAMA</v>
      </c>
      <c r="AW60" s="529" t="str">
        <f t="shared" si="3"/>
        <v>SAMA</v>
      </c>
      <c r="AX60" s="529" t="str">
        <f t="shared" si="4"/>
        <v>SAMA</v>
      </c>
    </row>
    <row r="61" spans="1:50" s="530" customFormat="1" ht="15" customHeight="1" x14ac:dyDescent="0.2">
      <c r="A61" s="526" t="e">
        <v>#N/A</v>
      </c>
      <c r="B61" s="526" t="e">
        <v>#N/A</v>
      </c>
      <c r="C61" s="526" t="s">
        <v>8286</v>
      </c>
      <c r="D61" s="527" t="s">
        <v>6222</v>
      </c>
      <c r="E61" s="527" t="s">
        <v>6222</v>
      </c>
      <c r="F61" s="526"/>
      <c r="G61" s="526" t="s">
        <v>11675</v>
      </c>
      <c r="H61" s="526" t="s">
        <v>11676</v>
      </c>
      <c r="I61" s="514">
        <v>54</v>
      </c>
      <c r="J61" s="515" t="s">
        <v>9219</v>
      </c>
      <c r="K61" s="516" t="s">
        <v>6477</v>
      </c>
      <c r="L61" s="516" t="s">
        <v>1369</v>
      </c>
      <c r="M61" s="517">
        <v>40497</v>
      </c>
      <c r="N61" s="518">
        <v>30000000</v>
      </c>
      <c r="O61" s="512"/>
      <c r="P61" s="528"/>
      <c r="Q61" s="519"/>
      <c r="R61" s="512" t="s">
        <v>9214</v>
      </c>
      <c r="S61" s="528">
        <v>40906</v>
      </c>
      <c r="T61" s="519">
        <v>11555654</v>
      </c>
      <c r="U61" s="528"/>
      <c r="V61" s="519"/>
      <c r="W61" s="512"/>
      <c r="X61" s="528"/>
      <c r="Y61" s="519"/>
      <c r="Z61" s="520">
        <v>0</v>
      </c>
      <c r="AA61" s="520"/>
      <c r="AB61" s="521"/>
      <c r="AC61" s="521"/>
      <c r="AD61" s="521"/>
      <c r="AE61" s="521"/>
      <c r="AF61" s="521"/>
      <c r="AG61" s="521"/>
      <c r="AH61" s="521"/>
      <c r="AI61" s="521"/>
      <c r="AJ61" s="521"/>
      <c r="AK61" s="521"/>
      <c r="AL61" s="521"/>
      <c r="AM61" s="521">
        <f t="shared" si="5"/>
        <v>0</v>
      </c>
      <c r="AN61" s="520">
        <f t="shared" si="0"/>
        <v>11555654</v>
      </c>
      <c r="AR61" s="532"/>
      <c r="AS61" s="529">
        <v>11555654</v>
      </c>
      <c r="AT61" s="529">
        <v>0</v>
      </c>
      <c r="AU61" s="529">
        <f t="shared" si="1"/>
        <v>11555654</v>
      </c>
      <c r="AV61" s="529" t="str">
        <f t="shared" si="2"/>
        <v>SAMA</v>
      </c>
      <c r="AW61" s="529" t="str">
        <f t="shared" si="3"/>
        <v>SAMA</v>
      </c>
      <c r="AX61" s="529" t="str">
        <f t="shared" si="4"/>
        <v>SAMA</v>
      </c>
    </row>
    <row r="62" spans="1:50" s="530" customFormat="1" ht="15" customHeight="1" x14ac:dyDescent="0.2">
      <c r="A62" s="526" t="e">
        <v>#N/A</v>
      </c>
      <c r="B62" s="526" t="e">
        <v>#N/A</v>
      </c>
      <c r="C62" s="526" t="s">
        <v>8755</v>
      </c>
      <c r="D62" s="527" t="s">
        <v>2843</v>
      </c>
      <c r="E62" s="527" t="s">
        <v>18653</v>
      </c>
      <c r="F62" s="526"/>
      <c r="G62" s="526" t="s">
        <v>11675</v>
      </c>
      <c r="H62" s="526" t="s">
        <v>11676</v>
      </c>
      <c r="I62" s="514">
        <v>55</v>
      </c>
      <c r="J62" s="515" t="s">
        <v>9220</v>
      </c>
      <c r="K62" s="516" t="s">
        <v>6477</v>
      </c>
      <c r="L62" s="516" t="s">
        <v>9221</v>
      </c>
      <c r="M62" s="517">
        <v>40584</v>
      </c>
      <c r="N62" s="518">
        <v>30000000</v>
      </c>
      <c r="O62" s="512"/>
      <c r="P62" s="528"/>
      <c r="Q62" s="519"/>
      <c r="R62" s="512" t="s">
        <v>9214</v>
      </c>
      <c r="S62" s="528">
        <v>40906</v>
      </c>
      <c r="T62" s="519">
        <v>19182450</v>
      </c>
      <c r="U62" s="528"/>
      <c r="V62" s="519"/>
      <c r="W62" s="512"/>
      <c r="X62" s="528"/>
      <c r="Y62" s="519"/>
      <c r="Z62" s="520">
        <v>0</v>
      </c>
      <c r="AA62" s="520"/>
      <c r="AB62" s="521"/>
      <c r="AC62" s="521"/>
      <c r="AD62" s="521"/>
      <c r="AE62" s="521"/>
      <c r="AF62" s="521"/>
      <c r="AG62" s="521"/>
      <c r="AH62" s="521"/>
      <c r="AI62" s="521"/>
      <c r="AJ62" s="521"/>
      <c r="AK62" s="521"/>
      <c r="AL62" s="521"/>
      <c r="AM62" s="521">
        <f t="shared" si="5"/>
        <v>0</v>
      </c>
      <c r="AN62" s="520">
        <f t="shared" si="0"/>
        <v>19182450</v>
      </c>
      <c r="AR62" s="532"/>
      <c r="AS62" s="529">
        <v>19182450</v>
      </c>
      <c r="AT62" s="529">
        <v>0</v>
      </c>
      <c r="AU62" s="529">
        <f t="shared" si="1"/>
        <v>19182450</v>
      </c>
      <c r="AV62" s="529" t="str">
        <f t="shared" si="2"/>
        <v>SAMA</v>
      </c>
      <c r="AW62" s="529" t="str">
        <f t="shared" si="3"/>
        <v>SAMA</v>
      </c>
      <c r="AX62" s="529" t="str">
        <f t="shared" si="4"/>
        <v>SAMA</v>
      </c>
    </row>
    <row r="63" spans="1:50" s="530" customFormat="1" ht="15" customHeight="1" x14ac:dyDescent="0.2">
      <c r="A63" s="526" t="e">
        <v>#N/A</v>
      </c>
      <c r="B63" s="526" t="e">
        <v>#N/A</v>
      </c>
      <c r="C63" s="526" t="s">
        <v>8286</v>
      </c>
      <c r="D63" s="527" t="s">
        <v>6222</v>
      </c>
      <c r="E63" s="527" t="s">
        <v>6222</v>
      </c>
      <c r="F63" s="526"/>
      <c r="G63" s="526" t="s">
        <v>11675</v>
      </c>
      <c r="H63" s="526" t="s">
        <v>11676</v>
      </c>
      <c r="I63" s="514">
        <v>56</v>
      </c>
      <c r="J63" s="515" t="s">
        <v>500</v>
      </c>
      <c r="K63" s="516" t="s">
        <v>6477</v>
      </c>
      <c r="L63" s="516" t="s">
        <v>9222</v>
      </c>
      <c r="M63" s="517">
        <v>40777</v>
      </c>
      <c r="N63" s="518">
        <v>30000000</v>
      </c>
      <c r="O63" s="512"/>
      <c r="P63" s="528"/>
      <c r="Q63" s="519"/>
      <c r="R63" s="512" t="s">
        <v>9214</v>
      </c>
      <c r="S63" s="528">
        <v>40906</v>
      </c>
      <c r="T63" s="519">
        <v>19851975</v>
      </c>
      <c r="U63" s="528"/>
      <c r="V63" s="519"/>
      <c r="W63" s="512"/>
      <c r="X63" s="528"/>
      <c r="Y63" s="519"/>
      <c r="Z63" s="520">
        <v>0</v>
      </c>
      <c r="AA63" s="520"/>
      <c r="AB63" s="521"/>
      <c r="AC63" s="521"/>
      <c r="AD63" s="521"/>
      <c r="AE63" s="521"/>
      <c r="AF63" s="521"/>
      <c r="AG63" s="521"/>
      <c r="AH63" s="521"/>
      <c r="AI63" s="521"/>
      <c r="AJ63" s="521"/>
      <c r="AK63" s="521"/>
      <c r="AL63" s="521"/>
      <c r="AM63" s="521">
        <f t="shared" si="5"/>
        <v>0</v>
      </c>
      <c r="AN63" s="520">
        <f t="shared" si="0"/>
        <v>19851975</v>
      </c>
      <c r="AR63" s="532"/>
      <c r="AS63" s="529">
        <v>19851975</v>
      </c>
      <c r="AT63" s="529">
        <v>0</v>
      </c>
      <c r="AU63" s="529">
        <f t="shared" si="1"/>
        <v>19851975</v>
      </c>
      <c r="AV63" s="529" t="str">
        <f t="shared" si="2"/>
        <v>SAMA</v>
      </c>
      <c r="AW63" s="529" t="str">
        <f t="shared" si="3"/>
        <v>SAMA</v>
      </c>
      <c r="AX63" s="529" t="str">
        <f t="shared" si="4"/>
        <v>SAMA</v>
      </c>
    </row>
    <row r="64" spans="1:50" s="530" customFormat="1" ht="15" customHeight="1" x14ac:dyDescent="0.2">
      <c r="A64" s="526" t="e">
        <v>#N/A</v>
      </c>
      <c r="B64" s="526" t="e">
        <v>#N/A</v>
      </c>
      <c r="C64" s="526" t="s">
        <v>8286</v>
      </c>
      <c r="D64" s="527" t="s">
        <v>6222</v>
      </c>
      <c r="E64" s="527" t="s">
        <v>12317</v>
      </c>
      <c r="F64" s="526"/>
      <c r="G64" s="526" t="s">
        <v>11675</v>
      </c>
      <c r="H64" s="526" t="s">
        <v>11676</v>
      </c>
      <c r="I64" s="514">
        <v>57</v>
      </c>
      <c r="J64" s="515" t="s">
        <v>803</v>
      </c>
      <c r="K64" s="516" t="s">
        <v>6477</v>
      </c>
      <c r="L64" s="516" t="s">
        <v>9223</v>
      </c>
      <c r="M64" s="517">
        <v>40763</v>
      </c>
      <c r="N64" s="518">
        <v>30000000</v>
      </c>
      <c r="O64" s="512"/>
      <c r="P64" s="528"/>
      <c r="Q64" s="519"/>
      <c r="R64" s="512" t="s">
        <v>9214</v>
      </c>
      <c r="S64" s="528">
        <v>40906</v>
      </c>
      <c r="T64" s="519">
        <v>22500000</v>
      </c>
      <c r="U64" s="528"/>
      <c r="V64" s="519"/>
      <c r="W64" s="512"/>
      <c r="X64" s="528"/>
      <c r="Y64" s="519"/>
      <c r="Z64" s="520">
        <v>0</v>
      </c>
      <c r="AA64" s="520"/>
      <c r="AB64" s="521"/>
      <c r="AC64" s="521"/>
      <c r="AD64" s="521"/>
      <c r="AE64" s="521"/>
      <c r="AF64" s="521"/>
      <c r="AG64" s="521"/>
      <c r="AH64" s="521"/>
      <c r="AI64" s="521"/>
      <c r="AJ64" s="521"/>
      <c r="AK64" s="521"/>
      <c r="AL64" s="521"/>
      <c r="AM64" s="521">
        <f t="shared" si="5"/>
        <v>0</v>
      </c>
      <c r="AN64" s="520">
        <f t="shared" si="0"/>
        <v>22500000</v>
      </c>
      <c r="AR64" s="532"/>
      <c r="AS64" s="529">
        <v>22500000</v>
      </c>
      <c r="AT64" s="529">
        <v>0</v>
      </c>
      <c r="AU64" s="529">
        <f t="shared" si="1"/>
        <v>22500000</v>
      </c>
      <c r="AV64" s="529" t="str">
        <f t="shared" si="2"/>
        <v>SAMA</v>
      </c>
      <c r="AW64" s="529" t="str">
        <f t="shared" si="3"/>
        <v>SAMA</v>
      </c>
      <c r="AX64" s="529" t="str">
        <f t="shared" si="4"/>
        <v>SAMA</v>
      </c>
    </row>
    <row r="65" spans="1:50" s="530" customFormat="1" ht="15" customHeight="1" x14ac:dyDescent="0.2">
      <c r="A65" s="526" t="e">
        <v>#N/A</v>
      </c>
      <c r="B65" s="526" t="e">
        <v>#N/A</v>
      </c>
      <c r="C65" s="526" t="s">
        <v>8286</v>
      </c>
      <c r="D65" s="527" t="s">
        <v>6222</v>
      </c>
      <c r="E65" s="527" t="s">
        <v>6222</v>
      </c>
      <c r="F65" s="526"/>
      <c r="G65" s="526" t="s">
        <v>11675</v>
      </c>
      <c r="H65" s="526" t="s">
        <v>11676</v>
      </c>
      <c r="I65" s="514">
        <v>58</v>
      </c>
      <c r="J65" s="515" t="s">
        <v>878</v>
      </c>
      <c r="K65" s="516" t="s">
        <v>6477</v>
      </c>
      <c r="L65" s="516" t="s">
        <v>9224</v>
      </c>
      <c r="M65" s="517">
        <v>40770</v>
      </c>
      <c r="N65" s="518">
        <v>15000000</v>
      </c>
      <c r="O65" s="512"/>
      <c r="P65" s="528"/>
      <c r="Q65" s="519"/>
      <c r="R65" s="512" t="s">
        <v>9214</v>
      </c>
      <c r="S65" s="528">
        <v>40906</v>
      </c>
      <c r="T65" s="519">
        <v>11167976</v>
      </c>
      <c r="U65" s="528"/>
      <c r="V65" s="519"/>
      <c r="W65" s="512"/>
      <c r="X65" s="528"/>
      <c r="Y65" s="519"/>
      <c r="Z65" s="520">
        <v>0</v>
      </c>
      <c r="AA65" s="520"/>
      <c r="AB65" s="521"/>
      <c r="AC65" s="521"/>
      <c r="AD65" s="521"/>
      <c r="AE65" s="521"/>
      <c r="AF65" s="521"/>
      <c r="AG65" s="521"/>
      <c r="AH65" s="521"/>
      <c r="AI65" s="521"/>
      <c r="AJ65" s="521"/>
      <c r="AK65" s="521"/>
      <c r="AL65" s="521"/>
      <c r="AM65" s="521">
        <f t="shared" si="5"/>
        <v>0</v>
      </c>
      <c r="AN65" s="520">
        <f t="shared" si="0"/>
        <v>11167976</v>
      </c>
      <c r="AR65" s="532"/>
      <c r="AS65" s="524">
        <v>11167976</v>
      </c>
      <c r="AT65" s="524">
        <v>0</v>
      </c>
      <c r="AU65" s="524">
        <f t="shared" si="1"/>
        <v>11167976</v>
      </c>
      <c r="AV65" s="531" t="str">
        <f t="shared" si="2"/>
        <v>SAMA</v>
      </c>
      <c r="AW65" s="531" t="str">
        <f t="shared" si="3"/>
        <v>SAMA</v>
      </c>
      <c r="AX65" s="531" t="str">
        <f t="shared" si="4"/>
        <v>SAMA</v>
      </c>
    </row>
    <row r="66" spans="1:50" s="530" customFormat="1" ht="15" customHeight="1" x14ac:dyDescent="0.2">
      <c r="A66" s="526" t="e">
        <v>#N/A</v>
      </c>
      <c r="B66" s="526">
        <v>0</v>
      </c>
      <c r="C66" s="526" t="s">
        <v>8286</v>
      </c>
      <c r="D66" s="527" t="s">
        <v>9762</v>
      </c>
      <c r="E66" s="527" t="s">
        <v>12315</v>
      </c>
      <c r="F66" s="526" t="s">
        <v>11843</v>
      </c>
      <c r="G66" s="526" t="s">
        <v>11676</v>
      </c>
      <c r="H66" s="526" t="s">
        <v>11676</v>
      </c>
      <c r="I66" s="514">
        <v>59</v>
      </c>
      <c r="J66" s="515" t="s">
        <v>9225</v>
      </c>
      <c r="K66" s="516" t="s">
        <v>6477</v>
      </c>
      <c r="L66" s="516" t="s">
        <v>9226</v>
      </c>
      <c r="M66" s="517">
        <v>40623</v>
      </c>
      <c r="N66" s="518">
        <v>60000000</v>
      </c>
      <c r="O66" s="512"/>
      <c r="P66" s="528"/>
      <c r="Q66" s="519"/>
      <c r="R66" s="512" t="s">
        <v>9214</v>
      </c>
      <c r="S66" s="528">
        <v>40906</v>
      </c>
      <c r="T66" s="519">
        <v>45000000</v>
      </c>
      <c r="U66" s="528"/>
      <c r="V66" s="519"/>
      <c r="W66" s="512"/>
      <c r="X66" s="528"/>
      <c r="Y66" s="519"/>
      <c r="Z66" s="520">
        <v>0</v>
      </c>
      <c r="AA66" s="520"/>
      <c r="AB66" s="521"/>
      <c r="AC66" s="521"/>
      <c r="AD66" s="521"/>
      <c r="AE66" s="521"/>
      <c r="AF66" s="521"/>
      <c r="AG66" s="521"/>
      <c r="AH66" s="521"/>
      <c r="AI66" s="521"/>
      <c r="AJ66" s="521"/>
      <c r="AK66" s="521"/>
      <c r="AL66" s="521"/>
      <c r="AM66" s="521">
        <f t="shared" si="5"/>
        <v>0</v>
      </c>
      <c r="AN66" s="520">
        <f t="shared" si="0"/>
        <v>45000000</v>
      </c>
      <c r="AR66" s="532"/>
      <c r="AS66" s="529">
        <v>45000000</v>
      </c>
      <c r="AT66" s="529">
        <v>0</v>
      </c>
      <c r="AU66" s="529">
        <f t="shared" si="1"/>
        <v>45000000</v>
      </c>
      <c r="AV66" s="529" t="str">
        <f t="shared" si="2"/>
        <v>SAMA</v>
      </c>
      <c r="AW66" s="529" t="str">
        <f t="shared" si="3"/>
        <v>SAMA</v>
      </c>
      <c r="AX66" s="529" t="str">
        <f t="shared" si="4"/>
        <v>SAMA</v>
      </c>
    </row>
    <row r="67" spans="1:50" s="530" customFormat="1" ht="15" customHeight="1" x14ac:dyDescent="0.2">
      <c r="A67" s="526" t="e">
        <v>#N/A</v>
      </c>
      <c r="B67" s="526" t="e">
        <v>#N/A</v>
      </c>
      <c r="C67" s="526" t="s">
        <v>8755</v>
      </c>
      <c r="D67" s="527" t="s">
        <v>9715</v>
      </c>
      <c r="E67" s="527" t="s">
        <v>18637</v>
      </c>
      <c r="F67" s="526" t="s">
        <v>18665</v>
      </c>
      <c r="G67" s="526" t="s">
        <v>11675</v>
      </c>
      <c r="H67" s="526" t="s">
        <v>11676</v>
      </c>
      <c r="I67" s="514">
        <v>60</v>
      </c>
      <c r="J67" s="515" t="s">
        <v>9227</v>
      </c>
      <c r="K67" s="516" t="s">
        <v>6477</v>
      </c>
      <c r="L67" s="516" t="s">
        <v>9224</v>
      </c>
      <c r="M67" s="517">
        <v>40770</v>
      </c>
      <c r="N67" s="518">
        <v>100000000</v>
      </c>
      <c r="O67" s="512"/>
      <c r="P67" s="528"/>
      <c r="Q67" s="519"/>
      <c r="R67" s="512" t="s">
        <v>9214</v>
      </c>
      <c r="S67" s="528">
        <v>40906</v>
      </c>
      <c r="T67" s="519">
        <v>75000000</v>
      </c>
      <c r="U67" s="528"/>
      <c r="V67" s="519"/>
      <c r="W67" s="512"/>
      <c r="X67" s="528"/>
      <c r="Y67" s="519"/>
      <c r="Z67" s="520">
        <v>0</v>
      </c>
      <c r="AA67" s="520"/>
      <c r="AB67" s="521"/>
      <c r="AC67" s="521"/>
      <c r="AD67" s="521"/>
      <c r="AE67" s="521"/>
      <c r="AF67" s="521"/>
      <c r="AG67" s="521"/>
      <c r="AH67" s="521"/>
      <c r="AI67" s="521"/>
      <c r="AJ67" s="521"/>
      <c r="AK67" s="521"/>
      <c r="AL67" s="521"/>
      <c r="AM67" s="521">
        <f t="shared" si="5"/>
        <v>0</v>
      </c>
      <c r="AN67" s="520">
        <f t="shared" si="0"/>
        <v>75000000</v>
      </c>
      <c r="AR67" s="532"/>
      <c r="AS67" s="529">
        <v>75000000</v>
      </c>
      <c r="AT67" s="529">
        <v>0</v>
      </c>
      <c r="AU67" s="529">
        <f t="shared" si="1"/>
        <v>75000000</v>
      </c>
      <c r="AV67" s="529" t="str">
        <f t="shared" si="2"/>
        <v>SAMA</v>
      </c>
      <c r="AW67" s="529" t="str">
        <f t="shared" si="3"/>
        <v>SAMA</v>
      </c>
      <c r="AX67" s="529" t="str">
        <f t="shared" si="4"/>
        <v>SAMA</v>
      </c>
    </row>
    <row r="68" spans="1:50" s="530" customFormat="1" ht="15" customHeight="1" x14ac:dyDescent="0.2">
      <c r="A68" s="526" t="e">
        <v>#N/A</v>
      </c>
      <c r="B68" s="526">
        <v>0</v>
      </c>
      <c r="C68" s="526" t="s">
        <v>8286</v>
      </c>
      <c r="D68" s="527" t="s">
        <v>6222</v>
      </c>
      <c r="E68" s="527" t="s">
        <v>12315</v>
      </c>
      <c r="F68" s="526" t="s">
        <v>11843</v>
      </c>
      <c r="G68" s="526" t="s">
        <v>11676</v>
      </c>
      <c r="H68" s="526" t="s">
        <v>11676</v>
      </c>
      <c r="I68" s="514">
        <v>61</v>
      </c>
      <c r="J68" s="515" t="s">
        <v>9225</v>
      </c>
      <c r="K68" s="516" t="s">
        <v>6477</v>
      </c>
      <c r="L68" s="516" t="s">
        <v>9173</v>
      </c>
      <c r="M68" s="517">
        <v>40378</v>
      </c>
      <c r="N68" s="518">
        <v>50000000</v>
      </c>
      <c r="O68" s="512"/>
      <c r="P68" s="528"/>
      <c r="Q68" s="519"/>
      <c r="R68" s="512" t="s">
        <v>9214</v>
      </c>
      <c r="S68" s="528">
        <v>40906</v>
      </c>
      <c r="T68" s="519">
        <v>29727212</v>
      </c>
      <c r="U68" s="528"/>
      <c r="V68" s="519"/>
      <c r="W68" s="512"/>
      <c r="X68" s="528"/>
      <c r="Y68" s="519"/>
      <c r="Z68" s="520">
        <v>0</v>
      </c>
      <c r="AA68" s="520"/>
      <c r="AB68" s="521"/>
      <c r="AC68" s="521"/>
      <c r="AD68" s="521"/>
      <c r="AE68" s="521"/>
      <c r="AF68" s="521"/>
      <c r="AG68" s="521"/>
      <c r="AH68" s="521"/>
      <c r="AI68" s="521"/>
      <c r="AJ68" s="521"/>
      <c r="AK68" s="521"/>
      <c r="AL68" s="521"/>
      <c r="AM68" s="521">
        <f t="shared" si="5"/>
        <v>0</v>
      </c>
      <c r="AN68" s="520">
        <f t="shared" si="0"/>
        <v>29727212</v>
      </c>
      <c r="AR68" s="532"/>
      <c r="AS68" s="529">
        <v>29727212</v>
      </c>
      <c r="AT68" s="529">
        <v>0</v>
      </c>
      <c r="AU68" s="529">
        <f t="shared" si="1"/>
        <v>29727212</v>
      </c>
      <c r="AV68" s="529" t="str">
        <f t="shared" si="2"/>
        <v>SAMA</v>
      </c>
      <c r="AW68" s="529" t="str">
        <f t="shared" si="3"/>
        <v>SAMA</v>
      </c>
      <c r="AX68" s="529" t="str">
        <f t="shared" si="4"/>
        <v>SAMA</v>
      </c>
    </row>
    <row r="69" spans="1:50" s="530" customFormat="1" ht="15" customHeight="1" x14ac:dyDescent="0.2">
      <c r="A69" s="526" t="e">
        <v>#N/A</v>
      </c>
      <c r="B69" s="526" t="e">
        <v>#N/A</v>
      </c>
      <c r="C69" s="526" t="s">
        <v>8755</v>
      </c>
      <c r="D69" s="527" t="s">
        <v>2843</v>
      </c>
      <c r="E69" s="527" t="s">
        <v>18653</v>
      </c>
      <c r="F69" s="526" t="s">
        <v>18664</v>
      </c>
      <c r="G69" s="526" t="s">
        <v>11675</v>
      </c>
      <c r="H69" s="526" t="s">
        <v>11676</v>
      </c>
      <c r="I69" s="514">
        <v>62</v>
      </c>
      <c r="J69" s="515" t="s">
        <v>9228</v>
      </c>
      <c r="K69" s="516" t="s">
        <v>6477</v>
      </c>
      <c r="L69" s="516" t="s">
        <v>9229</v>
      </c>
      <c r="M69" s="517">
        <v>40721</v>
      </c>
      <c r="N69" s="518">
        <v>15000000</v>
      </c>
      <c r="O69" s="512"/>
      <c r="P69" s="528"/>
      <c r="Q69" s="519"/>
      <c r="R69" s="512" t="s">
        <v>9214</v>
      </c>
      <c r="S69" s="528">
        <v>40906</v>
      </c>
      <c r="T69" s="519">
        <v>11250000</v>
      </c>
      <c r="U69" s="528"/>
      <c r="V69" s="519"/>
      <c r="W69" s="512"/>
      <c r="X69" s="528"/>
      <c r="Y69" s="519"/>
      <c r="Z69" s="520">
        <v>0</v>
      </c>
      <c r="AA69" s="520"/>
      <c r="AB69" s="521"/>
      <c r="AC69" s="521"/>
      <c r="AD69" s="521"/>
      <c r="AE69" s="521"/>
      <c r="AF69" s="521"/>
      <c r="AG69" s="521"/>
      <c r="AH69" s="521"/>
      <c r="AI69" s="521"/>
      <c r="AJ69" s="521"/>
      <c r="AK69" s="521"/>
      <c r="AL69" s="521"/>
      <c r="AM69" s="521">
        <f t="shared" si="5"/>
        <v>0</v>
      </c>
      <c r="AN69" s="520">
        <f t="shared" si="0"/>
        <v>11250000</v>
      </c>
      <c r="AR69" s="532"/>
      <c r="AS69" s="529">
        <v>11250000</v>
      </c>
      <c r="AT69" s="529">
        <v>0</v>
      </c>
      <c r="AU69" s="529">
        <f t="shared" si="1"/>
        <v>11250000</v>
      </c>
      <c r="AV69" s="529" t="str">
        <f t="shared" si="2"/>
        <v>SAMA</v>
      </c>
      <c r="AW69" s="529" t="str">
        <f t="shared" si="3"/>
        <v>SAMA</v>
      </c>
      <c r="AX69" s="529" t="str">
        <f t="shared" si="4"/>
        <v>SAMA</v>
      </c>
    </row>
    <row r="70" spans="1:50" s="530" customFormat="1" ht="15" customHeight="1" x14ac:dyDescent="0.2">
      <c r="A70" s="526" t="e">
        <v>#N/A</v>
      </c>
      <c r="B70" s="526" t="e">
        <v>#N/A</v>
      </c>
      <c r="C70" s="526" t="s">
        <v>8286</v>
      </c>
      <c r="D70" s="527" t="s">
        <v>6222</v>
      </c>
      <c r="E70" s="527" t="s">
        <v>6222</v>
      </c>
      <c r="F70" s="526"/>
      <c r="G70" s="526" t="s">
        <v>11675</v>
      </c>
      <c r="H70" s="526" t="s">
        <v>11676</v>
      </c>
      <c r="I70" s="514">
        <v>63</v>
      </c>
      <c r="J70" s="515" t="s">
        <v>9230</v>
      </c>
      <c r="K70" s="516" t="s">
        <v>6477</v>
      </c>
      <c r="L70" s="516" t="s">
        <v>9231</v>
      </c>
      <c r="M70" s="517">
        <v>40777</v>
      </c>
      <c r="N70" s="518">
        <v>32000000</v>
      </c>
      <c r="O70" s="512"/>
      <c r="P70" s="528"/>
      <c r="Q70" s="519"/>
      <c r="R70" s="512" t="s">
        <v>9214</v>
      </c>
      <c r="S70" s="528">
        <v>40906</v>
      </c>
      <c r="T70" s="519">
        <v>24000000</v>
      </c>
      <c r="U70" s="528"/>
      <c r="V70" s="519"/>
      <c r="W70" s="512"/>
      <c r="X70" s="528"/>
      <c r="Y70" s="519"/>
      <c r="Z70" s="520">
        <v>16500000</v>
      </c>
      <c r="AA70" s="520"/>
      <c r="AB70" s="521"/>
      <c r="AC70" s="521"/>
      <c r="AD70" s="521"/>
      <c r="AE70" s="521"/>
      <c r="AF70" s="521"/>
      <c r="AG70" s="521"/>
      <c r="AH70" s="521"/>
      <c r="AI70" s="521"/>
      <c r="AJ70" s="521"/>
      <c r="AK70" s="521"/>
      <c r="AL70" s="521"/>
      <c r="AM70" s="521">
        <f t="shared" si="5"/>
        <v>16500000</v>
      </c>
      <c r="AN70" s="520">
        <f t="shared" si="0"/>
        <v>7500000</v>
      </c>
      <c r="AR70" s="532"/>
      <c r="AS70" s="529">
        <v>24000000</v>
      </c>
      <c r="AT70" s="529">
        <v>16500000</v>
      </c>
      <c r="AU70" s="529">
        <f t="shared" si="1"/>
        <v>7500000</v>
      </c>
      <c r="AV70" s="529" t="str">
        <f t="shared" si="2"/>
        <v>SAMA</v>
      </c>
      <c r="AW70" s="529" t="str">
        <f t="shared" si="3"/>
        <v>SAMA</v>
      </c>
      <c r="AX70" s="529" t="str">
        <f t="shared" si="4"/>
        <v>SAMA</v>
      </c>
    </row>
    <row r="71" spans="1:50" s="530" customFormat="1" ht="15" customHeight="1" x14ac:dyDescent="0.2">
      <c r="A71" s="526" t="e">
        <v>#N/A</v>
      </c>
      <c r="B71" s="526" t="e">
        <v>#N/A</v>
      </c>
      <c r="C71" s="526" t="s">
        <v>8286</v>
      </c>
      <c r="D71" s="527" t="s">
        <v>6222</v>
      </c>
      <c r="E71" s="527" t="s">
        <v>6222</v>
      </c>
      <c r="F71" s="526"/>
      <c r="G71" s="526" t="s">
        <v>11675</v>
      </c>
      <c r="H71" s="526" t="s">
        <v>11676</v>
      </c>
      <c r="I71" s="514">
        <v>64</v>
      </c>
      <c r="J71" s="515" t="s">
        <v>9232</v>
      </c>
      <c r="K71" s="516" t="s">
        <v>6477</v>
      </c>
      <c r="L71" s="516" t="s">
        <v>9233</v>
      </c>
      <c r="M71" s="517">
        <v>40668</v>
      </c>
      <c r="N71" s="518">
        <v>100000000</v>
      </c>
      <c r="O71" s="512"/>
      <c r="P71" s="528"/>
      <c r="Q71" s="519"/>
      <c r="R71" s="512" t="s">
        <v>9214</v>
      </c>
      <c r="S71" s="528">
        <v>40906</v>
      </c>
      <c r="T71" s="519">
        <v>75000000</v>
      </c>
      <c r="U71" s="528"/>
      <c r="V71" s="519"/>
      <c r="W71" s="512"/>
      <c r="X71" s="528"/>
      <c r="Y71" s="519"/>
      <c r="Z71" s="520">
        <v>0</v>
      </c>
      <c r="AA71" s="520"/>
      <c r="AB71" s="521"/>
      <c r="AC71" s="521"/>
      <c r="AD71" s="521"/>
      <c r="AE71" s="521"/>
      <c r="AF71" s="521"/>
      <c r="AG71" s="521"/>
      <c r="AH71" s="521"/>
      <c r="AI71" s="521"/>
      <c r="AJ71" s="521"/>
      <c r="AK71" s="521"/>
      <c r="AL71" s="521"/>
      <c r="AM71" s="521">
        <f t="shared" si="5"/>
        <v>0</v>
      </c>
      <c r="AN71" s="520">
        <f t="shared" si="0"/>
        <v>75000000</v>
      </c>
      <c r="AR71" s="532"/>
      <c r="AS71" s="529">
        <v>75000000</v>
      </c>
      <c r="AT71" s="529">
        <v>0</v>
      </c>
      <c r="AU71" s="529">
        <f t="shared" si="1"/>
        <v>75000000</v>
      </c>
      <c r="AV71" s="529" t="str">
        <f t="shared" si="2"/>
        <v>SAMA</v>
      </c>
      <c r="AW71" s="529" t="str">
        <f t="shared" si="3"/>
        <v>SAMA</v>
      </c>
      <c r="AX71" s="529" t="str">
        <f t="shared" si="4"/>
        <v>SAMA</v>
      </c>
    </row>
    <row r="72" spans="1:50" s="530" customFormat="1" ht="15" customHeight="1" x14ac:dyDescent="0.2">
      <c r="A72" s="526" t="e">
        <v>#N/A</v>
      </c>
      <c r="B72" s="526" t="e">
        <v>#N/A</v>
      </c>
      <c r="C72" s="526" t="s">
        <v>8286</v>
      </c>
      <c r="D72" s="527" t="s">
        <v>6222</v>
      </c>
      <c r="E72" s="527" t="s">
        <v>12319</v>
      </c>
      <c r="F72" s="526" t="s">
        <v>11844</v>
      </c>
      <c r="G72" s="526" t="s">
        <v>11675</v>
      </c>
      <c r="H72" s="526" t="s">
        <v>11676</v>
      </c>
      <c r="I72" s="514">
        <v>65</v>
      </c>
      <c r="J72" s="515" t="s">
        <v>9234</v>
      </c>
      <c r="K72" s="516" t="s">
        <v>6477</v>
      </c>
      <c r="L72" s="516" t="s">
        <v>9171</v>
      </c>
      <c r="M72" s="517">
        <v>40354</v>
      </c>
      <c r="N72" s="518">
        <v>14000000</v>
      </c>
      <c r="O72" s="512"/>
      <c r="P72" s="528"/>
      <c r="Q72" s="519"/>
      <c r="R72" s="512" t="s">
        <v>9214</v>
      </c>
      <c r="S72" s="528">
        <v>40906</v>
      </c>
      <c r="T72" s="519">
        <v>4179939</v>
      </c>
      <c r="U72" s="528"/>
      <c r="V72" s="519"/>
      <c r="W72" s="512"/>
      <c r="X72" s="528"/>
      <c r="Y72" s="519"/>
      <c r="Z72" s="520">
        <v>4179939</v>
      </c>
      <c r="AA72" s="520"/>
      <c r="AB72" s="521"/>
      <c r="AC72" s="521"/>
      <c r="AD72" s="521"/>
      <c r="AE72" s="521"/>
      <c r="AF72" s="521"/>
      <c r="AG72" s="521"/>
      <c r="AH72" s="521"/>
      <c r="AI72" s="521"/>
      <c r="AJ72" s="521"/>
      <c r="AK72" s="521"/>
      <c r="AL72" s="521"/>
      <c r="AM72" s="521">
        <f t="shared" si="5"/>
        <v>4179939</v>
      </c>
      <c r="AN72" s="520">
        <f t="shared" ref="AN72:AN135" si="6">T72-AM72</f>
        <v>0</v>
      </c>
      <c r="AR72" s="532"/>
      <c r="AS72" s="529">
        <v>4179939</v>
      </c>
      <c r="AT72" s="529">
        <v>4179939</v>
      </c>
      <c r="AU72" s="529">
        <f t="shared" ref="AU72:AU135" si="7">AS72-AT72</f>
        <v>0</v>
      </c>
      <c r="AV72" s="529" t="str">
        <f t="shared" ref="AV72:AV135" si="8">IF(T72=AS72,"SAMA",IF(T72&gt;AS72,"JAM BESAR",IF(T72&lt;AS72,"jam kecil","CEK LAGI")))</f>
        <v>SAMA</v>
      </c>
      <c r="AW72" s="529" t="str">
        <f t="shared" ref="AW72:AW135" si="9">IF(AM72=AT72,"SAMA",IF(AM72&gt;AT72,"JAM BESAR",IF(AM72&lt;AT72,"jam kecil","CEK LAGI")))</f>
        <v>SAMA</v>
      </c>
      <c r="AX72" s="529" t="str">
        <f t="shared" ref="AX72:AX135" si="10">IF(AN72=AU72,"SAMA",IF(AN72&gt;AU72,"JAM BESAR",IF(AN72&lt;AU72,"jam kecil","CEK LAGI")))</f>
        <v>SAMA</v>
      </c>
    </row>
    <row r="73" spans="1:50" s="530" customFormat="1" ht="15" customHeight="1" x14ac:dyDescent="0.2">
      <c r="A73" s="526" t="e">
        <v>#N/A</v>
      </c>
      <c r="B73" s="526" t="e">
        <v>#N/A</v>
      </c>
      <c r="C73" s="526" t="s">
        <v>8286</v>
      </c>
      <c r="D73" s="527" t="s">
        <v>6222</v>
      </c>
      <c r="E73" s="527" t="s">
        <v>6222</v>
      </c>
      <c r="F73" s="526" t="s">
        <v>11845</v>
      </c>
      <c r="G73" s="526" t="s">
        <v>11675</v>
      </c>
      <c r="H73" s="526" t="s">
        <v>11676</v>
      </c>
      <c r="I73" s="514">
        <v>66</v>
      </c>
      <c r="J73" s="515" t="s">
        <v>9235</v>
      </c>
      <c r="K73" s="516" t="s">
        <v>6477</v>
      </c>
      <c r="L73" s="516" t="s">
        <v>9173</v>
      </c>
      <c r="M73" s="517">
        <v>40378</v>
      </c>
      <c r="N73" s="518">
        <v>50000000</v>
      </c>
      <c r="O73" s="512"/>
      <c r="P73" s="528"/>
      <c r="Q73" s="519"/>
      <c r="R73" s="512" t="s">
        <v>9236</v>
      </c>
      <c r="S73" s="528">
        <v>40939</v>
      </c>
      <c r="T73" s="519">
        <v>18247831</v>
      </c>
      <c r="U73" s="528"/>
      <c r="V73" s="519"/>
      <c r="W73" s="512"/>
      <c r="X73" s="528"/>
      <c r="Y73" s="519"/>
      <c r="Z73" s="520">
        <v>5025000</v>
      </c>
      <c r="AA73" s="520"/>
      <c r="AB73" s="521"/>
      <c r="AC73" s="521"/>
      <c r="AD73" s="521"/>
      <c r="AE73" s="521"/>
      <c r="AF73" s="521"/>
      <c r="AG73" s="521"/>
      <c r="AH73" s="521"/>
      <c r="AI73" s="521"/>
      <c r="AJ73" s="521"/>
      <c r="AK73" s="521"/>
      <c r="AL73" s="521"/>
      <c r="AM73" s="521">
        <f t="shared" ref="AM73:AM136" si="11">SUM(Z73:AL73)</f>
        <v>5025000</v>
      </c>
      <c r="AN73" s="520">
        <f t="shared" si="6"/>
        <v>13222831</v>
      </c>
      <c r="AR73" s="532"/>
      <c r="AS73" s="529">
        <v>18247831</v>
      </c>
      <c r="AT73" s="529">
        <v>5025000</v>
      </c>
      <c r="AU73" s="529">
        <f t="shared" si="7"/>
        <v>13222831</v>
      </c>
      <c r="AV73" s="529" t="str">
        <f t="shared" si="8"/>
        <v>SAMA</v>
      </c>
      <c r="AW73" s="529" t="str">
        <f t="shared" si="9"/>
        <v>SAMA</v>
      </c>
      <c r="AX73" s="529" t="str">
        <f t="shared" si="10"/>
        <v>SAMA</v>
      </c>
    </row>
    <row r="74" spans="1:50" s="530" customFormat="1" ht="15" customHeight="1" x14ac:dyDescent="0.2">
      <c r="A74" s="526" t="e">
        <v>#N/A</v>
      </c>
      <c r="B74" s="526" t="e">
        <v>#N/A</v>
      </c>
      <c r="C74" s="526" t="s">
        <v>8286</v>
      </c>
      <c r="D74" s="527" t="s">
        <v>6222</v>
      </c>
      <c r="E74" s="527" t="s">
        <v>6222</v>
      </c>
      <c r="F74" s="526"/>
      <c r="G74" s="526" t="s">
        <v>11675</v>
      </c>
      <c r="H74" s="526" t="s">
        <v>11676</v>
      </c>
      <c r="I74" s="514">
        <v>67</v>
      </c>
      <c r="J74" s="515" t="s">
        <v>9237</v>
      </c>
      <c r="K74" s="516" t="s">
        <v>6477</v>
      </c>
      <c r="L74" s="516" t="s">
        <v>9199</v>
      </c>
      <c r="M74" s="517">
        <v>40721</v>
      </c>
      <c r="N74" s="518">
        <v>110000000</v>
      </c>
      <c r="O74" s="512"/>
      <c r="P74" s="528"/>
      <c r="Q74" s="519"/>
      <c r="R74" s="512" t="s">
        <v>9236</v>
      </c>
      <c r="S74" s="528">
        <v>40939</v>
      </c>
      <c r="T74" s="519">
        <v>38500000</v>
      </c>
      <c r="U74" s="528"/>
      <c r="V74" s="519"/>
      <c r="W74" s="512"/>
      <c r="X74" s="528"/>
      <c r="Y74" s="519"/>
      <c r="Z74" s="520">
        <v>1125000</v>
      </c>
      <c r="AA74" s="520"/>
      <c r="AB74" s="521"/>
      <c r="AC74" s="521"/>
      <c r="AD74" s="521"/>
      <c r="AE74" s="521"/>
      <c r="AF74" s="521"/>
      <c r="AG74" s="521"/>
      <c r="AH74" s="521"/>
      <c r="AI74" s="521"/>
      <c r="AJ74" s="521"/>
      <c r="AK74" s="521"/>
      <c r="AL74" s="521"/>
      <c r="AM74" s="521">
        <f t="shared" si="11"/>
        <v>1125000</v>
      </c>
      <c r="AN74" s="520">
        <f t="shared" si="6"/>
        <v>37375000</v>
      </c>
      <c r="AR74" s="532"/>
      <c r="AS74" s="529">
        <v>38500000</v>
      </c>
      <c r="AT74" s="529">
        <v>1125000</v>
      </c>
      <c r="AU74" s="529">
        <f t="shared" si="7"/>
        <v>37375000</v>
      </c>
      <c r="AV74" s="529" t="str">
        <f t="shared" si="8"/>
        <v>SAMA</v>
      </c>
      <c r="AW74" s="529" t="str">
        <f t="shared" si="9"/>
        <v>SAMA</v>
      </c>
      <c r="AX74" s="529" t="str">
        <f t="shared" si="10"/>
        <v>SAMA</v>
      </c>
    </row>
    <row r="75" spans="1:50" s="530" customFormat="1" ht="15" customHeight="1" x14ac:dyDescent="0.2">
      <c r="A75" s="526" t="e">
        <v>#N/A</v>
      </c>
      <c r="B75" s="526" t="e">
        <v>#N/A</v>
      </c>
      <c r="C75" s="526" t="s">
        <v>8755</v>
      </c>
      <c r="D75" s="527" t="s">
        <v>8715</v>
      </c>
      <c r="E75" s="527" t="s">
        <v>18635</v>
      </c>
      <c r="F75" s="526" t="s">
        <v>11846</v>
      </c>
      <c r="G75" s="526" t="s">
        <v>11675</v>
      </c>
      <c r="H75" s="526" t="s">
        <v>11676</v>
      </c>
      <c r="I75" s="514">
        <v>68</v>
      </c>
      <c r="J75" s="515" t="s">
        <v>9238</v>
      </c>
      <c r="K75" s="516" t="s">
        <v>6477</v>
      </c>
      <c r="L75" s="516" t="s">
        <v>9239</v>
      </c>
      <c r="M75" s="517">
        <v>40770</v>
      </c>
      <c r="N75" s="518">
        <v>36869600</v>
      </c>
      <c r="O75" s="512"/>
      <c r="P75" s="528"/>
      <c r="Q75" s="519"/>
      <c r="R75" s="512" t="s">
        <v>9236</v>
      </c>
      <c r="S75" s="528">
        <v>40939</v>
      </c>
      <c r="T75" s="519">
        <v>18434800</v>
      </c>
      <c r="U75" s="528"/>
      <c r="V75" s="519"/>
      <c r="W75" s="512"/>
      <c r="X75" s="528"/>
      <c r="Y75" s="519"/>
      <c r="Z75" s="520">
        <v>0</v>
      </c>
      <c r="AA75" s="520"/>
      <c r="AB75" s="521"/>
      <c r="AC75" s="521"/>
      <c r="AD75" s="521"/>
      <c r="AE75" s="521"/>
      <c r="AF75" s="521"/>
      <c r="AG75" s="521"/>
      <c r="AH75" s="521"/>
      <c r="AI75" s="521"/>
      <c r="AJ75" s="521"/>
      <c r="AK75" s="521"/>
      <c r="AL75" s="521"/>
      <c r="AM75" s="521">
        <f t="shared" si="11"/>
        <v>0</v>
      </c>
      <c r="AN75" s="520">
        <f t="shared" si="6"/>
        <v>18434800</v>
      </c>
      <c r="AR75" s="532"/>
      <c r="AS75" s="529">
        <v>18434800</v>
      </c>
      <c r="AT75" s="529">
        <v>0</v>
      </c>
      <c r="AU75" s="529">
        <f t="shared" si="7"/>
        <v>18434800</v>
      </c>
      <c r="AV75" s="529" t="str">
        <f t="shared" si="8"/>
        <v>SAMA</v>
      </c>
      <c r="AW75" s="529" t="str">
        <f t="shared" si="9"/>
        <v>SAMA</v>
      </c>
      <c r="AX75" s="529" t="str">
        <f t="shared" si="10"/>
        <v>SAMA</v>
      </c>
    </row>
    <row r="76" spans="1:50" s="530" customFormat="1" ht="15" customHeight="1" x14ac:dyDescent="0.2">
      <c r="A76" s="526" t="e">
        <v>#N/A</v>
      </c>
      <c r="B76" s="526" t="e">
        <v>#N/A</v>
      </c>
      <c r="C76" s="526" t="s">
        <v>8286</v>
      </c>
      <c r="D76" s="527" t="s">
        <v>6222</v>
      </c>
      <c r="E76" s="527" t="s">
        <v>6222</v>
      </c>
      <c r="F76" s="526" t="s">
        <v>11847</v>
      </c>
      <c r="G76" s="526" t="s">
        <v>11675</v>
      </c>
      <c r="H76" s="526" t="s">
        <v>11676</v>
      </c>
      <c r="I76" s="514">
        <v>69</v>
      </c>
      <c r="J76" s="515" t="s">
        <v>9240</v>
      </c>
      <c r="K76" s="516" t="s">
        <v>6477</v>
      </c>
      <c r="L76" s="516" t="s">
        <v>86</v>
      </c>
      <c r="M76" s="517">
        <v>40525</v>
      </c>
      <c r="N76" s="518">
        <v>45000000</v>
      </c>
      <c r="O76" s="512"/>
      <c r="P76" s="528"/>
      <c r="Q76" s="519"/>
      <c r="R76" s="512" t="s">
        <v>9236</v>
      </c>
      <c r="S76" s="528">
        <v>40939</v>
      </c>
      <c r="T76" s="519">
        <v>24442200</v>
      </c>
      <c r="U76" s="528"/>
      <c r="V76" s="519"/>
      <c r="W76" s="512"/>
      <c r="X76" s="528"/>
      <c r="Y76" s="519"/>
      <c r="Z76" s="520">
        <v>2625000</v>
      </c>
      <c r="AA76" s="520"/>
      <c r="AB76" s="521"/>
      <c r="AC76" s="521"/>
      <c r="AD76" s="521"/>
      <c r="AE76" s="521"/>
      <c r="AF76" s="521"/>
      <c r="AG76" s="521"/>
      <c r="AH76" s="521"/>
      <c r="AI76" s="521"/>
      <c r="AJ76" s="521"/>
      <c r="AK76" s="521"/>
      <c r="AL76" s="521"/>
      <c r="AM76" s="521">
        <f t="shared" si="11"/>
        <v>2625000</v>
      </c>
      <c r="AN76" s="520">
        <f t="shared" si="6"/>
        <v>21817200</v>
      </c>
      <c r="AR76" s="532"/>
      <c r="AS76" s="529">
        <v>24442200</v>
      </c>
      <c r="AT76" s="529">
        <v>2625000</v>
      </c>
      <c r="AU76" s="529">
        <f t="shared" si="7"/>
        <v>21817200</v>
      </c>
      <c r="AV76" s="529" t="str">
        <f t="shared" si="8"/>
        <v>SAMA</v>
      </c>
      <c r="AW76" s="529" t="str">
        <f t="shared" si="9"/>
        <v>SAMA</v>
      </c>
      <c r="AX76" s="529" t="str">
        <f t="shared" si="10"/>
        <v>SAMA</v>
      </c>
    </row>
    <row r="77" spans="1:50" s="530" customFormat="1" ht="15" customHeight="1" x14ac:dyDescent="0.2">
      <c r="A77" s="526" t="e">
        <v>#N/A</v>
      </c>
      <c r="B77" s="526" t="e">
        <v>#N/A</v>
      </c>
      <c r="C77" s="526" t="s">
        <v>8286</v>
      </c>
      <c r="D77" s="527" t="s">
        <v>6222</v>
      </c>
      <c r="E77" s="527" t="s">
        <v>6222</v>
      </c>
      <c r="F77" s="526" t="s">
        <v>11848</v>
      </c>
      <c r="G77" s="526" t="s">
        <v>11675</v>
      </c>
      <c r="H77" s="526" t="s">
        <v>11676</v>
      </c>
      <c r="I77" s="514">
        <v>70</v>
      </c>
      <c r="J77" s="515" t="s">
        <v>9241</v>
      </c>
      <c r="K77" s="516" t="s">
        <v>6477</v>
      </c>
      <c r="L77" s="516" t="s">
        <v>9204</v>
      </c>
      <c r="M77" s="517">
        <v>40623</v>
      </c>
      <c r="N77" s="518">
        <v>49000000</v>
      </c>
      <c r="O77" s="512"/>
      <c r="P77" s="528"/>
      <c r="Q77" s="519"/>
      <c r="R77" s="512" t="s">
        <v>9236</v>
      </c>
      <c r="S77" s="528">
        <v>40939</v>
      </c>
      <c r="T77" s="519">
        <v>36750000</v>
      </c>
      <c r="U77" s="528"/>
      <c r="V77" s="519"/>
      <c r="W77" s="512"/>
      <c r="X77" s="528"/>
      <c r="Y77" s="519"/>
      <c r="Z77" s="520">
        <v>0</v>
      </c>
      <c r="AA77" s="520"/>
      <c r="AB77" s="521"/>
      <c r="AC77" s="521"/>
      <c r="AD77" s="521"/>
      <c r="AE77" s="521"/>
      <c r="AF77" s="521"/>
      <c r="AG77" s="521"/>
      <c r="AH77" s="521"/>
      <c r="AI77" s="521"/>
      <c r="AJ77" s="521"/>
      <c r="AK77" s="521"/>
      <c r="AL77" s="521"/>
      <c r="AM77" s="521">
        <f t="shared" si="11"/>
        <v>0</v>
      </c>
      <c r="AN77" s="520">
        <f t="shared" si="6"/>
        <v>36750000</v>
      </c>
      <c r="AR77" s="532"/>
      <c r="AS77" s="529">
        <v>36750000</v>
      </c>
      <c r="AT77" s="529">
        <v>0</v>
      </c>
      <c r="AU77" s="529">
        <f t="shared" si="7"/>
        <v>36750000</v>
      </c>
      <c r="AV77" s="529" t="str">
        <f t="shared" si="8"/>
        <v>SAMA</v>
      </c>
      <c r="AW77" s="529" t="str">
        <f t="shared" si="9"/>
        <v>SAMA</v>
      </c>
      <c r="AX77" s="529" t="str">
        <f t="shared" si="10"/>
        <v>SAMA</v>
      </c>
    </row>
    <row r="78" spans="1:50" s="530" customFormat="1" ht="15" customHeight="1" x14ac:dyDescent="0.2">
      <c r="A78" s="526" t="e">
        <v>#N/A</v>
      </c>
      <c r="B78" s="526" t="e">
        <v>#N/A</v>
      </c>
      <c r="C78" s="526" t="s">
        <v>8286</v>
      </c>
      <c r="D78" s="527" t="s">
        <v>6222</v>
      </c>
      <c r="E78" s="527" t="s">
        <v>6222</v>
      </c>
      <c r="F78" s="526" t="s">
        <v>11849</v>
      </c>
      <c r="G78" s="526" t="s">
        <v>11675</v>
      </c>
      <c r="H78" s="526" t="s">
        <v>11676</v>
      </c>
      <c r="I78" s="514">
        <v>71</v>
      </c>
      <c r="J78" s="515" t="s">
        <v>9242</v>
      </c>
      <c r="K78" s="516" t="s">
        <v>6477</v>
      </c>
      <c r="L78" s="516" t="s">
        <v>9243</v>
      </c>
      <c r="M78" s="517">
        <v>40814</v>
      </c>
      <c r="N78" s="518">
        <v>70000000</v>
      </c>
      <c r="O78" s="512"/>
      <c r="P78" s="528"/>
      <c r="Q78" s="519"/>
      <c r="R78" s="512" t="s">
        <v>9236</v>
      </c>
      <c r="S78" s="528">
        <v>40939</v>
      </c>
      <c r="T78" s="519">
        <v>52500000</v>
      </c>
      <c r="U78" s="528"/>
      <c r="V78" s="519"/>
      <c r="W78" s="512"/>
      <c r="X78" s="528"/>
      <c r="Y78" s="519"/>
      <c r="Z78" s="520">
        <v>30000000</v>
      </c>
      <c r="AA78" s="520"/>
      <c r="AB78" s="521"/>
      <c r="AC78" s="521"/>
      <c r="AD78" s="521"/>
      <c r="AE78" s="521"/>
      <c r="AF78" s="521"/>
      <c r="AG78" s="521"/>
      <c r="AH78" s="521"/>
      <c r="AI78" s="521"/>
      <c r="AJ78" s="521"/>
      <c r="AK78" s="521"/>
      <c r="AL78" s="521"/>
      <c r="AM78" s="521">
        <f t="shared" si="11"/>
        <v>30000000</v>
      </c>
      <c r="AN78" s="520">
        <f t="shared" si="6"/>
        <v>22500000</v>
      </c>
      <c r="AR78" s="532"/>
      <c r="AS78" s="529">
        <v>52500000</v>
      </c>
      <c r="AT78" s="529">
        <v>30000000</v>
      </c>
      <c r="AU78" s="529">
        <f t="shared" si="7"/>
        <v>22500000</v>
      </c>
      <c r="AV78" s="529" t="str">
        <f t="shared" si="8"/>
        <v>SAMA</v>
      </c>
      <c r="AW78" s="529" t="str">
        <f t="shared" si="9"/>
        <v>SAMA</v>
      </c>
      <c r="AX78" s="529" t="str">
        <f t="shared" si="10"/>
        <v>SAMA</v>
      </c>
    </row>
    <row r="79" spans="1:50" s="530" customFormat="1" ht="15" customHeight="1" x14ac:dyDescent="0.2">
      <c r="A79" s="526" t="e">
        <v>#N/A</v>
      </c>
      <c r="B79" s="526" t="e">
        <v>#N/A</v>
      </c>
      <c r="C79" s="526" t="s">
        <v>8755</v>
      </c>
      <c r="D79" s="527" t="s">
        <v>8755</v>
      </c>
      <c r="E79" s="527" t="s">
        <v>18651</v>
      </c>
      <c r="F79" s="526" t="s">
        <v>11850</v>
      </c>
      <c r="G79" s="526" t="s">
        <v>11675</v>
      </c>
      <c r="H79" s="526" t="s">
        <v>11676</v>
      </c>
      <c r="I79" s="514">
        <v>72</v>
      </c>
      <c r="J79" s="515" t="s">
        <v>9244</v>
      </c>
      <c r="K79" s="516" t="s">
        <v>6477</v>
      </c>
      <c r="L79" s="516" t="s">
        <v>9245</v>
      </c>
      <c r="M79" s="517">
        <v>40668</v>
      </c>
      <c r="N79" s="518">
        <v>49000000</v>
      </c>
      <c r="O79" s="512"/>
      <c r="P79" s="528"/>
      <c r="Q79" s="519"/>
      <c r="R79" s="512" t="s">
        <v>9246</v>
      </c>
      <c r="S79" s="528">
        <v>40968</v>
      </c>
      <c r="T79" s="519">
        <v>36750000</v>
      </c>
      <c r="U79" s="528"/>
      <c r="V79" s="519"/>
      <c r="W79" s="512"/>
      <c r="X79" s="528"/>
      <c r="Y79" s="519"/>
      <c r="Z79" s="520">
        <v>0</v>
      </c>
      <c r="AA79" s="520"/>
      <c r="AB79" s="521"/>
      <c r="AC79" s="521"/>
      <c r="AD79" s="521"/>
      <c r="AE79" s="521"/>
      <c r="AF79" s="521"/>
      <c r="AG79" s="521"/>
      <c r="AH79" s="521"/>
      <c r="AI79" s="521"/>
      <c r="AJ79" s="521"/>
      <c r="AK79" s="521"/>
      <c r="AL79" s="521"/>
      <c r="AM79" s="521">
        <f t="shared" si="11"/>
        <v>0</v>
      </c>
      <c r="AN79" s="520">
        <f t="shared" si="6"/>
        <v>36750000</v>
      </c>
      <c r="AR79" s="532"/>
      <c r="AS79" s="529">
        <v>36750000</v>
      </c>
      <c r="AT79" s="529">
        <v>0</v>
      </c>
      <c r="AU79" s="529">
        <f t="shared" si="7"/>
        <v>36750000</v>
      </c>
      <c r="AV79" s="529" t="str">
        <f t="shared" si="8"/>
        <v>SAMA</v>
      </c>
      <c r="AW79" s="529" t="str">
        <f t="shared" si="9"/>
        <v>SAMA</v>
      </c>
      <c r="AX79" s="529" t="str">
        <f t="shared" si="10"/>
        <v>SAMA</v>
      </c>
    </row>
    <row r="80" spans="1:50" s="530" customFormat="1" ht="15" customHeight="1" x14ac:dyDescent="0.2">
      <c r="A80" s="526" t="e">
        <v>#N/A</v>
      </c>
      <c r="B80" s="526" t="e">
        <v>#N/A</v>
      </c>
      <c r="C80" s="526" t="s">
        <v>8755</v>
      </c>
      <c r="D80" s="527" t="s">
        <v>8755</v>
      </c>
      <c r="E80" s="527" t="s">
        <v>18651</v>
      </c>
      <c r="F80" s="526" t="s">
        <v>11851</v>
      </c>
      <c r="G80" s="526" t="s">
        <v>11675</v>
      </c>
      <c r="H80" s="526" t="s">
        <v>11676</v>
      </c>
      <c r="I80" s="514">
        <v>73</v>
      </c>
      <c r="J80" s="515" t="s">
        <v>7730</v>
      </c>
      <c r="K80" s="516" t="s">
        <v>6477</v>
      </c>
      <c r="L80" s="516" t="s">
        <v>9199</v>
      </c>
      <c r="M80" s="517">
        <v>40721</v>
      </c>
      <c r="N80" s="518">
        <v>33000000</v>
      </c>
      <c r="O80" s="512"/>
      <c r="P80" s="528"/>
      <c r="Q80" s="519"/>
      <c r="R80" s="512" t="s">
        <v>9246</v>
      </c>
      <c r="S80" s="528">
        <v>40968</v>
      </c>
      <c r="T80" s="519">
        <v>24750000</v>
      </c>
      <c r="U80" s="528"/>
      <c r="V80" s="519"/>
      <c r="W80" s="512"/>
      <c r="X80" s="528"/>
      <c r="Y80" s="519"/>
      <c r="Z80" s="520">
        <v>5437500</v>
      </c>
      <c r="AA80" s="520"/>
      <c r="AB80" s="521"/>
      <c r="AC80" s="521"/>
      <c r="AD80" s="521"/>
      <c r="AE80" s="521"/>
      <c r="AF80" s="521"/>
      <c r="AG80" s="521"/>
      <c r="AH80" s="521"/>
      <c r="AI80" s="521"/>
      <c r="AJ80" s="521"/>
      <c r="AK80" s="521"/>
      <c r="AL80" s="521"/>
      <c r="AM80" s="521">
        <f t="shared" si="11"/>
        <v>5437500</v>
      </c>
      <c r="AN80" s="520">
        <f t="shared" si="6"/>
        <v>19312500</v>
      </c>
      <c r="AR80" s="532"/>
      <c r="AS80" s="529">
        <v>24750000</v>
      </c>
      <c r="AT80" s="529">
        <v>5437500</v>
      </c>
      <c r="AU80" s="529">
        <f t="shared" si="7"/>
        <v>19312500</v>
      </c>
      <c r="AV80" s="529" t="str">
        <f t="shared" si="8"/>
        <v>SAMA</v>
      </c>
      <c r="AW80" s="529" t="str">
        <f t="shared" si="9"/>
        <v>SAMA</v>
      </c>
      <c r="AX80" s="529" t="str">
        <f t="shared" si="10"/>
        <v>SAMA</v>
      </c>
    </row>
    <row r="81" spans="1:50" s="530" customFormat="1" ht="15" customHeight="1" x14ac:dyDescent="0.2">
      <c r="A81" s="526" t="e">
        <v>#N/A</v>
      </c>
      <c r="B81" s="526" t="s">
        <v>8349</v>
      </c>
      <c r="C81" s="526" t="s">
        <v>8349</v>
      </c>
      <c r="D81" s="527" t="s">
        <v>6222</v>
      </c>
      <c r="E81" s="527" t="s">
        <v>6222</v>
      </c>
      <c r="F81" s="526" t="s">
        <v>11852</v>
      </c>
      <c r="G81" s="526" t="s">
        <v>11675</v>
      </c>
      <c r="H81" s="526" t="s">
        <v>11676</v>
      </c>
      <c r="I81" s="514">
        <v>74</v>
      </c>
      <c r="J81" s="515" t="s">
        <v>9247</v>
      </c>
      <c r="K81" s="516" t="s">
        <v>6477</v>
      </c>
      <c r="L81" s="516" t="s">
        <v>9248</v>
      </c>
      <c r="M81" s="517">
        <v>40770</v>
      </c>
      <c r="N81" s="518">
        <v>101000000</v>
      </c>
      <c r="O81" s="512"/>
      <c r="P81" s="528"/>
      <c r="Q81" s="519"/>
      <c r="R81" s="512" t="s">
        <v>9246</v>
      </c>
      <c r="S81" s="528">
        <v>40968</v>
      </c>
      <c r="T81" s="519">
        <v>35350000</v>
      </c>
      <c r="U81" s="528"/>
      <c r="V81" s="519"/>
      <c r="W81" s="512"/>
      <c r="X81" s="528"/>
      <c r="Y81" s="519"/>
      <c r="Z81" s="520">
        <v>0</v>
      </c>
      <c r="AA81" s="520"/>
      <c r="AB81" s="521"/>
      <c r="AC81" s="521"/>
      <c r="AD81" s="521"/>
      <c r="AE81" s="521"/>
      <c r="AF81" s="521"/>
      <c r="AG81" s="521"/>
      <c r="AH81" s="521"/>
      <c r="AI81" s="521"/>
      <c r="AJ81" s="521"/>
      <c r="AK81" s="521"/>
      <c r="AL81" s="521"/>
      <c r="AM81" s="521">
        <f t="shared" si="11"/>
        <v>0</v>
      </c>
      <c r="AN81" s="520">
        <f t="shared" si="6"/>
        <v>35350000</v>
      </c>
      <c r="AR81" s="532"/>
      <c r="AS81" s="524">
        <v>35350000</v>
      </c>
      <c r="AT81" s="531">
        <v>0</v>
      </c>
      <c r="AU81" s="531">
        <f t="shared" si="7"/>
        <v>35350000</v>
      </c>
      <c r="AV81" s="531" t="str">
        <f t="shared" si="8"/>
        <v>SAMA</v>
      </c>
      <c r="AW81" s="531" t="str">
        <f t="shared" si="9"/>
        <v>SAMA</v>
      </c>
      <c r="AX81" s="531" t="str">
        <f t="shared" si="10"/>
        <v>SAMA</v>
      </c>
    </row>
    <row r="82" spans="1:50" s="530" customFormat="1" ht="15" customHeight="1" x14ac:dyDescent="0.2">
      <c r="A82" s="526" t="e">
        <v>#N/A</v>
      </c>
      <c r="B82" s="526" t="s">
        <v>8349</v>
      </c>
      <c r="C82" s="526" t="s">
        <v>8349</v>
      </c>
      <c r="D82" s="527" t="s">
        <v>6222</v>
      </c>
      <c r="E82" s="527" t="s">
        <v>6222</v>
      </c>
      <c r="F82" s="526" t="s">
        <v>11853</v>
      </c>
      <c r="G82" s="526" t="s">
        <v>11675</v>
      </c>
      <c r="H82" s="526" t="s">
        <v>11676</v>
      </c>
      <c r="I82" s="514">
        <v>75</v>
      </c>
      <c r="J82" s="515" t="s">
        <v>4084</v>
      </c>
      <c r="K82" s="516" t="s">
        <v>6477</v>
      </c>
      <c r="L82" s="516" t="s">
        <v>9248</v>
      </c>
      <c r="M82" s="517">
        <v>40770</v>
      </c>
      <c r="N82" s="518">
        <v>110000000</v>
      </c>
      <c r="O82" s="512"/>
      <c r="P82" s="528"/>
      <c r="Q82" s="519"/>
      <c r="R82" s="512" t="s">
        <v>9246</v>
      </c>
      <c r="S82" s="528">
        <v>40968</v>
      </c>
      <c r="T82" s="519">
        <v>55000000</v>
      </c>
      <c r="U82" s="528"/>
      <c r="V82" s="519"/>
      <c r="W82" s="512"/>
      <c r="X82" s="528"/>
      <c r="Y82" s="519"/>
      <c r="Z82" s="520">
        <v>0</v>
      </c>
      <c r="AA82" s="520"/>
      <c r="AB82" s="521"/>
      <c r="AC82" s="521"/>
      <c r="AD82" s="521"/>
      <c r="AE82" s="521"/>
      <c r="AF82" s="521"/>
      <c r="AG82" s="521"/>
      <c r="AH82" s="521"/>
      <c r="AI82" s="521"/>
      <c r="AJ82" s="521"/>
      <c r="AK82" s="521"/>
      <c r="AL82" s="521"/>
      <c r="AM82" s="521">
        <f t="shared" si="11"/>
        <v>0</v>
      </c>
      <c r="AN82" s="520">
        <f t="shared" si="6"/>
        <v>55000000</v>
      </c>
      <c r="AR82" s="532"/>
      <c r="AS82" s="529">
        <v>55000000</v>
      </c>
      <c r="AT82" s="529">
        <v>0</v>
      </c>
      <c r="AU82" s="529">
        <f t="shared" si="7"/>
        <v>55000000</v>
      </c>
      <c r="AV82" s="529" t="str">
        <f t="shared" si="8"/>
        <v>SAMA</v>
      </c>
      <c r="AW82" s="529" t="str">
        <f t="shared" si="9"/>
        <v>SAMA</v>
      </c>
      <c r="AX82" s="529" t="str">
        <f t="shared" si="10"/>
        <v>SAMA</v>
      </c>
    </row>
    <row r="83" spans="1:50" s="530" customFormat="1" ht="15" customHeight="1" x14ac:dyDescent="0.2">
      <c r="A83" s="526" t="e">
        <v>#N/A</v>
      </c>
      <c r="B83" s="526" t="e">
        <v>#N/A</v>
      </c>
      <c r="C83" s="526" t="s">
        <v>8286</v>
      </c>
      <c r="D83" s="527" t="s">
        <v>6222</v>
      </c>
      <c r="E83" s="527" t="s">
        <v>6222</v>
      </c>
      <c r="F83" s="526" t="s">
        <v>11854</v>
      </c>
      <c r="G83" s="526" t="s">
        <v>11675</v>
      </c>
      <c r="H83" s="526" t="s">
        <v>11676</v>
      </c>
      <c r="I83" s="514">
        <v>76</v>
      </c>
      <c r="J83" s="515" t="s">
        <v>9249</v>
      </c>
      <c r="K83" s="516" t="s">
        <v>6477</v>
      </c>
      <c r="L83" s="516" t="s">
        <v>9199</v>
      </c>
      <c r="M83" s="517">
        <v>40721</v>
      </c>
      <c r="N83" s="518">
        <v>100000000</v>
      </c>
      <c r="O83" s="512"/>
      <c r="P83" s="528"/>
      <c r="Q83" s="519"/>
      <c r="R83" s="512" t="s">
        <v>9246</v>
      </c>
      <c r="S83" s="528">
        <v>40968</v>
      </c>
      <c r="T83" s="519">
        <v>75000000</v>
      </c>
      <c r="U83" s="528"/>
      <c r="V83" s="519"/>
      <c r="W83" s="512"/>
      <c r="X83" s="528"/>
      <c r="Y83" s="519"/>
      <c r="Z83" s="520">
        <v>1350000</v>
      </c>
      <c r="AA83" s="520"/>
      <c r="AB83" s="521"/>
      <c r="AC83" s="521"/>
      <c r="AD83" s="521"/>
      <c r="AE83" s="521"/>
      <c r="AF83" s="521"/>
      <c r="AG83" s="521"/>
      <c r="AH83" s="521"/>
      <c r="AI83" s="521"/>
      <c r="AJ83" s="521"/>
      <c r="AK83" s="521"/>
      <c r="AL83" s="521"/>
      <c r="AM83" s="521">
        <v>1350000</v>
      </c>
      <c r="AN83" s="520">
        <f t="shared" si="6"/>
        <v>73650000</v>
      </c>
      <c r="AR83" s="532"/>
      <c r="AS83" s="529">
        <v>75000000</v>
      </c>
      <c r="AT83" s="529">
        <v>1350000</v>
      </c>
      <c r="AU83" s="529">
        <f t="shared" si="7"/>
        <v>73650000</v>
      </c>
      <c r="AV83" s="529" t="str">
        <f t="shared" si="8"/>
        <v>SAMA</v>
      </c>
      <c r="AW83" s="529" t="str">
        <f t="shared" si="9"/>
        <v>SAMA</v>
      </c>
      <c r="AX83" s="529" t="str">
        <f t="shared" si="10"/>
        <v>SAMA</v>
      </c>
    </row>
    <row r="84" spans="1:50" s="530" customFormat="1" ht="15" customHeight="1" x14ac:dyDescent="0.2">
      <c r="A84" s="526" t="e">
        <v>#N/A</v>
      </c>
      <c r="B84" s="526" t="e">
        <v>#N/A</v>
      </c>
      <c r="C84" s="526" t="s">
        <v>8755</v>
      </c>
      <c r="D84" s="527" t="s">
        <v>9715</v>
      </c>
      <c r="E84" s="527" t="s">
        <v>18637</v>
      </c>
      <c r="F84" s="526" t="s">
        <v>11855</v>
      </c>
      <c r="G84" s="526" t="s">
        <v>11675</v>
      </c>
      <c r="H84" s="526" t="s">
        <v>11676</v>
      </c>
      <c r="I84" s="514">
        <v>77</v>
      </c>
      <c r="J84" s="515" t="s">
        <v>9250</v>
      </c>
      <c r="K84" s="516" t="s">
        <v>6477</v>
      </c>
      <c r="L84" s="516" t="s">
        <v>9251</v>
      </c>
      <c r="M84" s="517">
        <v>40668</v>
      </c>
      <c r="N84" s="518">
        <v>15000000</v>
      </c>
      <c r="O84" s="512"/>
      <c r="P84" s="528"/>
      <c r="Q84" s="519"/>
      <c r="R84" s="512" t="s">
        <v>9246</v>
      </c>
      <c r="S84" s="528">
        <v>40968</v>
      </c>
      <c r="T84" s="519">
        <v>9840174</v>
      </c>
      <c r="U84" s="528"/>
      <c r="V84" s="519"/>
      <c r="W84" s="512"/>
      <c r="X84" s="528"/>
      <c r="Y84" s="519"/>
      <c r="Z84" s="520">
        <v>0</v>
      </c>
      <c r="AA84" s="520"/>
      <c r="AB84" s="521"/>
      <c r="AC84" s="521"/>
      <c r="AD84" s="521"/>
      <c r="AE84" s="521"/>
      <c r="AF84" s="521"/>
      <c r="AG84" s="521"/>
      <c r="AH84" s="521"/>
      <c r="AI84" s="521"/>
      <c r="AJ84" s="521"/>
      <c r="AK84" s="521"/>
      <c r="AL84" s="521"/>
      <c r="AM84" s="521">
        <f t="shared" si="11"/>
        <v>0</v>
      </c>
      <c r="AN84" s="520">
        <f t="shared" si="6"/>
        <v>9840174</v>
      </c>
      <c r="AR84" s="532"/>
      <c r="AS84" s="529">
        <v>9840174</v>
      </c>
      <c r="AT84" s="529">
        <v>0</v>
      </c>
      <c r="AU84" s="529">
        <f t="shared" si="7"/>
        <v>9840174</v>
      </c>
      <c r="AV84" s="529" t="str">
        <f t="shared" si="8"/>
        <v>SAMA</v>
      </c>
      <c r="AW84" s="529" t="str">
        <f t="shared" si="9"/>
        <v>SAMA</v>
      </c>
      <c r="AX84" s="529" t="str">
        <f t="shared" si="10"/>
        <v>SAMA</v>
      </c>
    </row>
    <row r="85" spans="1:50" s="530" customFormat="1" ht="15" customHeight="1" x14ac:dyDescent="0.2">
      <c r="A85" s="526" t="e">
        <v>#N/A</v>
      </c>
      <c r="B85" s="526" t="e">
        <v>#N/A</v>
      </c>
      <c r="C85" s="526" t="s">
        <v>8286</v>
      </c>
      <c r="D85" s="527" t="s">
        <v>6222</v>
      </c>
      <c r="E85" s="527" t="s">
        <v>6222</v>
      </c>
      <c r="F85" s="526" t="s">
        <v>11856</v>
      </c>
      <c r="G85" s="526" t="s">
        <v>11675</v>
      </c>
      <c r="H85" s="526" t="s">
        <v>11676</v>
      </c>
      <c r="I85" s="514">
        <v>78</v>
      </c>
      <c r="J85" s="515" t="s">
        <v>9252</v>
      </c>
      <c r="K85" s="516" t="s">
        <v>6477</v>
      </c>
      <c r="L85" s="516" t="s">
        <v>9253</v>
      </c>
      <c r="M85" s="517">
        <v>40598</v>
      </c>
      <c r="N85" s="518">
        <v>50000000</v>
      </c>
      <c r="O85" s="512"/>
      <c r="P85" s="528"/>
      <c r="Q85" s="519"/>
      <c r="R85" s="512" t="s">
        <v>9246</v>
      </c>
      <c r="S85" s="528">
        <v>40968</v>
      </c>
      <c r="T85" s="519">
        <v>33646153</v>
      </c>
      <c r="U85" s="528"/>
      <c r="V85" s="519"/>
      <c r="W85" s="512"/>
      <c r="X85" s="528"/>
      <c r="Y85" s="519"/>
      <c r="Z85" s="520">
        <v>18750000</v>
      </c>
      <c r="AA85" s="520"/>
      <c r="AB85" s="521"/>
      <c r="AC85" s="521"/>
      <c r="AD85" s="521"/>
      <c r="AE85" s="521"/>
      <c r="AF85" s="521"/>
      <c r="AG85" s="521"/>
      <c r="AH85" s="521"/>
      <c r="AI85" s="521"/>
      <c r="AJ85" s="521"/>
      <c r="AK85" s="521"/>
      <c r="AL85" s="521"/>
      <c r="AM85" s="521">
        <f t="shared" si="11"/>
        <v>18750000</v>
      </c>
      <c r="AN85" s="520">
        <f t="shared" si="6"/>
        <v>14896153</v>
      </c>
      <c r="AR85" s="532"/>
      <c r="AS85" s="529">
        <v>33646153</v>
      </c>
      <c r="AT85" s="529">
        <v>18750000</v>
      </c>
      <c r="AU85" s="529">
        <f t="shared" si="7"/>
        <v>14896153</v>
      </c>
      <c r="AV85" s="529" t="str">
        <f t="shared" si="8"/>
        <v>SAMA</v>
      </c>
      <c r="AW85" s="529" t="str">
        <f t="shared" si="9"/>
        <v>SAMA</v>
      </c>
      <c r="AX85" s="529" t="str">
        <f t="shared" si="10"/>
        <v>SAMA</v>
      </c>
    </row>
    <row r="86" spans="1:50" s="530" customFormat="1" ht="15" customHeight="1" x14ac:dyDescent="0.2">
      <c r="A86" s="526" t="e">
        <v>#N/A</v>
      </c>
      <c r="B86" s="526" t="e">
        <v>#N/A</v>
      </c>
      <c r="C86" s="526" t="s">
        <v>8286</v>
      </c>
      <c r="D86" s="527" t="s">
        <v>6222</v>
      </c>
      <c r="E86" s="527" t="s">
        <v>6222</v>
      </c>
      <c r="F86" s="526" t="s">
        <v>11857</v>
      </c>
      <c r="G86" s="526" t="s">
        <v>11675</v>
      </c>
      <c r="H86" s="526" t="s">
        <v>11676</v>
      </c>
      <c r="I86" s="514">
        <v>79</v>
      </c>
      <c r="J86" s="515" t="s">
        <v>4274</v>
      </c>
      <c r="K86" s="516" t="s">
        <v>6477</v>
      </c>
      <c r="L86" s="516" t="s">
        <v>9254</v>
      </c>
      <c r="M86" s="517">
        <v>40777</v>
      </c>
      <c r="N86" s="518">
        <v>175000000</v>
      </c>
      <c r="O86" s="512"/>
      <c r="P86" s="528"/>
      <c r="Q86" s="519"/>
      <c r="R86" s="512" t="s">
        <v>9246</v>
      </c>
      <c r="S86" s="528">
        <v>40968</v>
      </c>
      <c r="T86" s="519">
        <v>87500000</v>
      </c>
      <c r="U86" s="528"/>
      <c r="V86" s="519"/>
      <c r="W86" s="512"/>
      <c r="X86" s="528"/>
      <c r="Y86" s="519"/>
      <c r="Z86" s="520">
        <v>150000</v>
      </c>
      <c r="AA86" s="520"/>
      <c r="AB86" s="521"/>
      <c r="AC86" s="521"/>
      <c r="AD86" s="521"/>
      <c r="AE86" s="521"/>
      <c r="AF86" s="521"/>
      <c r="AG86" s="521"/>
      <c r="AH86" s="521"/>
      <c r="AI86" s="521"/>
      <c r="AJ86" s="521"/>
      <c r="AK86" s="521"/>
      <c r="AL86" s="521"/>
      <c r="AM86" s="521">
        <f t="shared" si="11"/>
        <v>150000</v>
      </c>
      <c r="AN86" s="520">
        <f t="shared" si="6"/>
        <v>87350000</v>
      </c>
      <c r="AR86" s="532"/>
      <c r="AS86" s="529">
        <v>87500000</v>
      </c>
      <c r="AT86" s="529">
        <v>150000</v>
      </c>
      <c r="AU86" s="529">
        <f t="shared" si="7"/>
        <v>87350000</v>
      </c>
      <c r="AV86" s="529" t="str">
        <f t="shared" si="8"/>
        <v>SAMA</v>
      </c>
      <c r="AW86" s="529" t="str">
        <f t="shared" si="9"/>
        <v>SAMA</v>
      </c>
      <c r="AX86" s="529" t="str">
        <f t="shared" si="10"/>
        <v>SAMA</v>
      </c>
    </row>
    <row r="87" spans="1:50" s="530" customFormat="1" ht="15" customHeight="1" x14ac:dyDescent="0.2">
      <c r="A87" s="526" t="e">
        <v>#N/A</v>
      </c>
      <c r="B87" s="526" t="s">
        <v>8349</v>
      </c>
      <c r="C87" s="526" t="s">
        <v>8349</v>
      </c>
      <c r="D87" s="527" t="s">
        <v>6222</v>
      </c>
      <c r="E87" s="527" t="s">
        <v>6222</v>
      </c>
      <c r="F87" s="526" t="s">
        <v>11858</v>
      </c>
      <c r="G87" s="526" t="s">
        <v>11675</v>
      </c>
      <c r="H87" s="526" t="s">
        <v>11676</v>
      </c>
      <c r="I87" s="514">
        <v>80</v>
      </c>
      <c r="J87" s="515" t="s">
        <v>9255</v>
      </c>
      <c r="K87" s="516" t="s">
        <v>6477</v>
      </c>
      <c r="L87" s="516" t="s">
        <v>9198</v>
      </c>
      <c r="M87" s="517">
        <v>40525</v>
      </c>
      <c r="N87" s="518">
        <v>30000000</v>
      </c>
      <c r="O87" s="512"/>
      <c r="P87" s="528"/>
      <c r="Q87" s="519"/>
      <c r="R87" s="512" t="s">
        <v>9246</v>
      </c>
      <c r="S87" s="528">
        <v>40968</v>
      </c>
      <c r="T87" s="519">
        <v>19792723</v>
      </c>
      <c r="U87" s="528"/>
      <c r="V87" s="519"/>
      <c r="W87" s="512"/>
      <c r="X87" s="528"/>
      <c r="Y87" s="519"/>
      <c r="Z87" s="520">
        <v>93750</v>
      </c>
      <c r="AA87" s="520"/>
      <c r="AB87" s="521"/>
      <c r="AC87" s="521"/>
      <c r="AD87" s="521"/>
      <c r="AE87" s="521"/>
      <c r="AF87" s="521"/>
      <c r="AG87" s="521"/>
      <c r="AH87" s="521"/>
      <c r="AI87" s="521"/>
      <c r="AJ87" s="521"/>
      <c r="AK87" s="521"/>
      <c r="AL87" s="521"/>
      <c r="AM87" s="521">
        <f t="shared" si="11"/>
        <v>93750</v>
      </c>
      <c r="AN87" s="520">
        <f t="shared" si="6"/>
        <v>19698973</v>
      </c>
      <c r="AR87" s="532"/>
      <c r="AS87" s="529">
        <v>19792723</v>
      </c>
      <c r="AT87" s="529">
        <v>93750</v>
      </c>
      <c r="AU87" s="529">
        <f t="shared" si="7"/>
        <v>19698973</v>
      </c>
      <c r="AV87" s="529" t="str">
        <f t="shared" si="8"/>
        <v>SAMA</v>
      </c>
      <c r="AW87" s="529" t="str">
        <f t="shared" si="9"/>
        <v>SAMA</v>
      </c>
      <c r="AX87" s="529" t="str">
        <f t="shared" si="10"/>
        <v>SAMA</v>
      </c>
    </row>
    <row r="88" spans="1:50" s="530" customFormat="1" ht="15" customHeight="1" x14ac:dyDescent="0.2">
      <c r="A88" s="526" t="e">
        <v>#N/A</v>
      </c>
      <c r="B88" s="526" t="e">
        <v>#N/A</v>
      </c>
      <c r="C88" s="526" t="s">
        <v>8286</v>
      </c>
      <c r="D88" s="527" t="s">
        <v>6222</v>
      </c>
      <c r="E88" s="527" t="s">
        <v>6222</v>
      </c>
      <c r="F88" s="526" t="s">
        <v>11859</v>
      </c>
      <c r="G88" s="526" t="s">
        <v>11675</v>
      </c>
      <c r="H88" s="526" t="s">
        <v>11676</v>
      </c>
      <c r="I88" s="514">
        <v>81</v>
      </c>
      <c r="J88" s="515" t="s">
        <v>9256</v>
      </c>
      <c r="K88" s="516" t="s">
        <v>6477</v>
      </c>
      <c r="L88" s="516" t="s">
        <v>9201</v>
      </c>
      <c r="M88" s="517">
        <v>40584</v>
      </c>
      <c r="N88" s="518">
        <v>49000000</v>
      </c>
      <c r="O88" s="512"/>
      <c r="P88" s="528"/>
      <c r="Q88" s="519"/>
      <c r="R88" s="512" t="s">
        <v>9246</v>
      </c>
      <c r="S88" s="528">
        <v>40968</v>
      </c>
      <c r="T88" s="519">
        <v>32124600</v>
      </c>
      <c r="U88" s="528"/>
      <c r="V88" s="519"/>
      <c r="W88" s="512"/>
      <c r="X88" s="528"/>
      <c r="Y88" s="519"/>
      <c r="Z88" s="520">
        <v>525000</v>
      </c>
      <c r="AA88" s="520"/>
      <c r="AB88" s="521"/>
      <c r="AC88" s="521"/>
      <c r="AD88" s="521"/>
      <c r="AE88" s="521"/>
      <c r="AF88" s="521"/>
      <c r="AG88" s="521"/>
      <c r="AH88" s="521"/>
      <c r="AI88" s="521"/>
      <c r="AJ88" s="521"/>
      <c r="AK88" s="521"/>
      <c r="AL88" s="521"/>
      <c r="AM88" s="521">
        <f t="shared" si="11"/>
        <v>525000</v>
      </c>
      <c r="AN88" s="520">
        <f t="shared" si="6"/>
        <v>31599600</v>
      </c>
      <c r="AR88" s="532"/>
      <c r="AS88" s="529">
        <v>32124600</v>
      </c>
      <c r="AT88" s="529">
        <v>525000</v>
      </c>
      <c r="AU88" s="529">
        <f t="shared" si="7"/>
        <v>31599600</v>
      </c>
      <c r="AV88" s="529" t="str">
        <f t="shared" si="8"/>
        <v>SAMA</v>
      </c>
      <c r="AW88" s="529" t="str">
        <f t="shared" si="9"/>
        <v>SAMA</v>
      </c>
      <c r="AX88" s="529" t="str">
        <f t="shared" si="10"/>
        <v>SAMA</v>
      </c>
    </row>
    <row r="89" spans="1:50" s="530" customFormat="1" ht="15" customHeight="1" x14ac:dyDescent="0.2">
      <c r="A89" s="526" t="e">
        <v>#N/A</v>
      </c>
      <c r="B89" s="526" t="e">
        <v>#N/A</v>
      </c>
      <c r="C89" s="526" t="s">
        <v>8286</v>
      </c>
      <c r="D89" s="527" t="s">
        <v>6222</v>
      </c>
      <c r="E89" s="527" t="s">
        <v>6222</v>
      </c>
      <c r="F89" s="526"/>
      <c r="G89" s="526" t="s">
        <v>11675</v>
      </c>
      <c r="H89" s="526" t="s">
        <v>11676</v>
      </c>
      <c r="I89" s="514">
        <v>82</v>
      </c>
      <c r="J89" s="515" t="s">
        <v>9257</v>
      </c>
      <c r="K89" s="516" t="s">
        <v>6477</v>
      </c>
      <c r="L89" s="516" t="s">
        <v>1368</v>
      </c>
      <c r="M89" s="517">
        <v>40350</v>
      </c>
      <c r="N89" s="518">
        <v>37500000</v>
      </c>
      <c r="O89" s="512"/>
      <c r="P89" s="528"/>
      <c r="Q89" s="519"/>
      <c r="R89" s="512" t="s">
        <v>9246</v>
      </c>
      <c r="S89" s="528">
        <v>40968</v>
      </c>
      <c r="T89" s="519">
        <v>19519050</v>
      </c>
      <c r="U89" s="528"/>
      <c r="V89" s="519"/>
      <c r="W89" s="512"/>
      <c r="X89" s="528"/>
      <c r="Y89" s="519"/>
      <c r="Z89" s="520">
        <v>0</v>
      </c>
      <c r="AA89" s="520"/>
      <c r="AB89" s="521"/>
      <c r="AC89" s="521"/>
      <c r="AD89" s="521"/>
      <c r="AE89" s="521"/>
      <c r="AF89" s="521"/>
      <c r="AG89" s="521"/>
      <c r="AH89" s="521"/>
      <c r="AI89" s="521"/>
      <c r="AJ89" s="521"/>
      <c r="AK89" s="521"/>
      <c r="AL89" s="521"/>
      <c r="AM89" s="521">
        <f t="shared" si="11"/>
        <v>0</v>
      </c>
      <c r="AN89" s="520">
        <f t="shared" si="6"/>
        <v>19519050</v>
      </c>
      <c r="AR89" s="532"/>
      <c r="AS89" s="529">
        <v>19519050</v>
      </c>
      <c r="AT89" s="529">
        <v>0</v>
      </c>
      <c r="AU89" s="529">
        <f t="shared" si="7"/>
        <v>19519050</v>
      </c>
      <c r="AV89" s="529" t="str">
        <f t="shared" si="8"/>
        <v>SAMA</v>
      </c>
      <c r="AW89" s="529" t="str">
        <f t="shared" si="9"/>
        <v>SAMA</v>
      </c>
      <c r="AX89" s="529" t="str">
        <f t="shared" si="10"/>
        <v>SAMA</v>
      </c>
    </row>
    <row r="90" spans="1:50" s="530" customFormat="1" ht="15" customHeight="1" x14ac:dyDescent="0.2">
      <c r="A90" s="526" t="e">
        <v>#N/A</v>
      </c>
      <c r="B90" s="526" t="e">
        <v>#N/A</v>
      </c>
      <c r="C90" s="526" t="s">
        <v>8286</v>
      </c>
      <c r="D90" s="527" t="s">
        <v>6222</v>
      </c>
      <c r="E90" s="527" t="s">
        <v>6222</v>
      </c>
      <c r="F90" s="526"/>
      <c r="G90" s="526" t="s">
        <v>11675</v>
      </c>
      <c r="H90" s="526" t="s">
        <v>11676</v>
      </c>
      <c r="I90" s="514">
        <v>83</v>
      </c>
      <c r="J90" s="515" t="s">
        <v>9258</v>
      </c>
      <c r="K90" s="516" t="s">
        <v>6477</v>
      </c>
      <c r="L90" s="516" t="s">
        <v>9204</v>
      </c>
      <c r="M90" s="517">
        <v>40623</v>
      </c>
      <c r="N90" s="518">
        <v>30000000</v>
      </c>
      <c r="O90" s="512"/>
      <c r="P90" s="528"/>
      <c r="Q90" s="519"/>
      <c r="R90" s="512" t="s">
        <v>9246</v>
      </c>
      <c r="S90" s="528">
        <v>40968</v>
      </c>
      <c r="T90" s="519">
        <v>20188050</v>
      </c>
      <c r="U90" s="528"/>
      <c r="V90" s="519"/>
      <c r="W90" s="512"/>
      <c r="X90" s="528"/>
      <c r="Y90" s="519"/>
      <c r="Z90" s="520">
        <v>0</v>
      </c>
      <c r="AA90" s="520"/>
      <c r="AB90" s="521"/>
      <c r="AC90" s="521"/>
      <c r="AD90" s="521"/>
      <c r="AE90" s="521"/>
      <c r="AF90" s="521"/>
      <c r="AG90" s="521"/>
      <c r="AH90" s="521"/>
      <c r="AI90" s="521"/>
      <c r="AJ90" s="521"/>
      <c r="AK90" s="521"/>
      <c r="AL90" s="521"/>
      <c r="AM90" s="521">
        <f t="shared" si="11"/>
        <v>0</v>
      </c>
      <c r="AN90" s="520">
        <f t="shared" si="6"/>
        <v>20188050</v>
      </c>
      <c r="AR90" s="532"/>
      <c r="AS90" s="529">
        <v>20188050</v>
      </c>
      <c r="AT90" s="529">
        <v>0</v>
      </c>
      <c r="AU90" s="529">
        <f t="shared" si="7"/>
        <v>20188050</v>
      </c>
      <c r="AV90" s="529" t="str">
        <f t="shared" si="8"/>
        <v>SAMA</v>
      </c>
      <c r="AW90" s="529" t="str">
        <f t="shared" si="9"/>
        <v>SAMA</v>
      </c>
      <c r="AX90" s="529" t="str">
        <f t="shared" si="10"/>
        <v>SAMA</v>
      </c>
    </row>
    <row r="91" spans="1:50" s="530" customFormat="1" ht="15" customHeight="1" x14ac:dyDescent="0.2">
      <c r="A91" s="526" t="e">
        <v>#N/A</v>
      </c>
      <c r="B91" s="526" t="e">
        <v>#N/A</v>
      </c>
      <c r="C91" s="526" t="s">
        <v>8286</v>
      </c>
      <c r="D91" s="527" t="s">
        <v>6222</v>
      </c>
      <c r="E91" s="527" t="s">
        <v>6222</v>
      </c>
      <c r="F91" s="526"/>
      <c r="G91" s="526" t="s">
        <v>11675</v>
      </c>
      <c r="H91" s="526" t="s">
        <v>11676</v>
      </c>
      <c r="I91" s="514">
        <v>84</v>
      </c>
      <c r="J91" s="515" t="s">
        <v>1376</v>
      </c>
      <c r="K91" s="516" t="s">
        <v>6477</v>
      </c>
      <c r="L91" s="516" t="s">
        <v>86</v>
      </c>
      <c r="M91" s="517">
        <v>40525</v>
      </c>
      <c r="N91" s="518">
        <v>25000000</v>
      </c>
      <c r="O91" s="512"/>
      <c r="P91" s="528"/>
      <c r="Q91" s="519"/>
      <c r="R91" s="512" t="s">
        <v>9246</v>
      </c>
      <c r="S91" s="528">
        <v>40968</v>
      </c>
      <c r="T91" s="519">
        <v>9031906</v>
      </c>
      <c r="U91" s="528"/>
      <c r="V91" s="519"/>
      <c r="W91" s="512"/>
      <c r="X91" s="528"/>
      <c r="Y91" s="519"/>
      <c r="Z91" s="520">
        <v>0</v>
      </c>
      <c r="AA91" s="520"/>
      <c r="AB91" s="521"/>
      <c r="AC91" s="521"/>
      <c r="AD91" s="521"/>
      <c r="AE91" s="521"/>
      <c r="AF91" s="521"/>
      <c r="AG91" s="521"/>
      <c r="AH91" s="521"/>
      <c r="AI91" s="521"/>
      <c r="AJ91" s="521"/>
      <c r="AK91" s="521"/>
      <c r="AL91" s="521"/>
      <c r="AM91" s="521">
        <f t="shared" si="11"/>
        <v>0</v>
      </c>
      <c r="AN91" s="520">
        <f t="shared" si="6"/>
        <v>9031906</v>
      </c>
      <c r="AR91" s="532"/>
      <c r="AS91" s="529">
        <v>9031906</v>
      </c>
      <c r="AT91" s="529">
        <v>0</v>
      </c>
      <c r="AU91" s="529">
        <f t="shared" si="7"/>
        <v>9031906</v>
      </c>
      <c r="AV91" s="529" t="str">
        <f t="shared" si="8"/>
        <v>SAMA</v>
      </c>
      <c r="AW91" s="529" t="str">
        <f t="shared" si="9"/>
        <v>SAMA</v>
      </c>
      <c r="AX91" s="529" t="str">
        <f t="shared" si="10"/>
        <v>SAMA</v>
      </c>
    </row>
    <row r="92" spans="1:50" s="530" customFormat="1" ht="15" customHeight="1" x14ac:dyDescent="0.2">
      <c r="A92" s="526" t="e">
        <v>#N/A</v>
      </c>
      <c r="B92" s="526" t="e">
        <v>#N/A</v>
      </c>
      <c r="C92" s="526" t="s">
        <v>8286</v>
      </c>
      <c r="D92" s="527" t="s">
        <v>6222</v>
      </c>
      <c r="E92" s="527" t="s">
        <v>12321</v>
      </c>
      <c r="F92" s="526" t="s">
        <v>11860</v>
      </c>
      <c r="G92" s="526" t="s">
        <v>11675</v>
      </c>
      <c r="H92" s="526" t="s">
        <v>11676</v>
      </c>
      <c r="I92" s="514">
        <v>85</v>
      </c>
      <c r="J92" s="515" t="s">
        <v>9259</v>
      </c>
      <c r="K92" s="516" t="s">
        <v>6477</v>
      </c>
      <c r="L92" s="516" t="s">
        <v>9243</v>
      </c>
      <c r="M92" s="517">
        <v>40814</v>
      </c>
      <c r="N92" s="518">
        <v>30000000</v>
      </c>
      <c r="O92" s="512"/>
      <c r="P92" s="528"/>
      <c r="Q92" s="519"/>
      <c r="R92" s="512" t="s">
        <v>9246</v>
      </c>
      <c r="S92" s="528">
        <v>40968</v>
      </c>
      <c r="T92" s="519">
        <v>12000000</v>
      </c>
      <c r="U92" s="528"/>
      <c r="V92" s="519"/>
      <c r="W92" s="512"/>
      <c r="X92" s="528"/>
      <c r="Y92" s="519"/>
      <c r="Z92" s="520">
        <v>12000000</v>
      </c>
      <c r="AA92" s="520"/>
      <c r="AB92" s="521"/>
      <c r="AC92" s="521"/>
      <c r="AD92" s="521"/>
      <c r="AE92" s="521"/>
      <c r="AF92" s="521"/>
      <c r="AG92" s="521"/>
      <c r="AH92" s="521"/>
      <c r="AI92" s="521"/>
      <c r="AJ92" s="521"/>
      <c r="AK92" s="521"/>
      <c r="AL92" s="521"/>
      <c r="AM92" s="521">
        <f t="shared" si="11"/>
        <v>12000000</v>
      </c>
      <c r="AN92" s="520">
        <f t="shared" si="6"/>
        <v>0</v>
      </c>
      <c r="AR92" s="532"/>
      <c r="AS92" s="529">
        <v>12000000</v>
      </c>
      <c r="AT92" s="529">
        <v>12000000</v>
      </c>
      <c r="AU92" s="529">
        <f t="shared" si="7"/>
        <v>0</v>
      </c>
      <c r="AV92" s="529" t="str">
        <f t="shared" si="8"/>
        <v>SAMA</v>
      </c>
      <c r="AW92" s="529" t="str">
        <f t="shared" si="9"/>
        <v>SAMA</v>
      </c>
      <c r="AX92" s="529" t="str">
        <f t="shared" si="10"/>
        <v>SAMA</v>
      </c>
    </row>
    <row r="93" spans="1:50" s="530" customFormat="1" ht="15" customHeight="1" x14ac:dyDescent="0.2">
      <c r="A93" s="526" t="e">
        <v>#N/A</v>
      </c>
      <c r="B93" s="526" t="e">
        <v>#N/A</v>
      </c>
      <c r="C93" s="526" t="s">
        <v>8286</v>
      </c>
      <c r="D93" s="527" t="s">
        <v>6222</v>
      </c>
      <c r="E93" s="527" t="s">
        <v>6222</v>
      </c>
      <c r="F93" s="526" t="s">
        <v>11861</v>
      </c>
      <c r="G93" s="526" t="s">
        <v>11675</v>
      </c>
      <c r="H93" s="526" t="s">
        <v>11676</v>
      </c>
      <c r="I93" s="514">
        <v>86</v>
      </c>
      <c r="J93" s="515" t="s">
        <v>9260</v>
      </c>
      <c r="K93" s="516" t="s">
        <v>6477</v>
      </c>
      <c r="L93" s="516" t="s">
        <v>9251</v>
      </c>
      <c r="M93" s="517">
        <v>40668</v>
      </c>
      <c r="N93" s="518">
        <v>50000000</v>
      </c>
      <c r="O93" s="512"/>
      <c r="P93" s="528"/>
      <c r="Q93" s="519"/>
      <c r="R93" s="512" t="s">
        <v>9246</v>
      </c>
      <c r="S93" s="528">
        <v>40968</v>
      </c>
      <c r="T93" s="519">
        <v>35311200</v>
      </c>
      <c r="U93" s="528"/>
      <c r="V93" s="519"/>
      <c r="W93" s="512"/>
      <c r="X93" s="528"/>
      <c r="Y93" s="519"/>
      <c r="Z93" s="520">
        <v>15000000</v>
      </c>
      <c r="AA93" s="520"/>
      <c r="AB93" s="521"/>
      <c r="AC93" s="521"/>
      <c r="AD93" s="521"/>
      <c r="AE93" s="521"/>
      <c r="AF93" s="521"/>
      <c r="AG93" s="521"/>
      <c r="AH93" s="521"/>
      <c r="AI93" s="521"/>
      <c r="AJ93" s="521"/>
      <c r="AK93" s="521"/>
      <c r="AL93" s="521"/>
      <c r="AM93" s="521">
        <f t="shared" si="11"/>
        <v>15000000</v>
      </c>
      <c r="AN93" s="520">
        <f t="shared" si="6"/>
        <v>20311200</v>
      </c>
      <c r="AR93" s="532"/>
      <c r="AS93" s="529">
        <v>35311200</v>
      </c>
      <c r="AT93" s="529">
        <v>15000000</v>
      </c>
      <c r="AU93" s="529">
        <f t="shared" si="7"/>
        <v>20311200</v>
      </c>
      <c r="AV93" s="529" t="str">
        <f t="shared" si="8"/>
        <v>SAMA</v>
      </c>
      <c r="AW93" s="529" t="str">
        <f t="shared" si="9"/>
        <v>SAMA</v>
      </c>
      <c r="AX93" s="529" t="str">
        <f t="shared" si="10"/>
        <v>SAMA</v>
      </c>
    </row>
    <row r="94" spans="1:50" s="530" customFormat="1" ht="15" customHeight="1" x14ac:dyDescent="0.2">
      <c r="A94" s="526" t="e">
        <v>#N/A</v>
      </c>
      <c r="B94" s="526">
        <v>0</v>
      </c>
      <c r="C94" s="526" t="s">
        <v>8286</v>
      </c>
      <c r="D94" s="527" t="s">
        <v>6222</v>
      </c>
      <c r="E94" s="527" t="s">
        <v>12316</v>
      </c>
      <c r="F94" s="526" t="s">
        <v>9261</v>
      </c>
      <c r="G94" s="526" t="s">
        <v>11676</v>
      </c>
      <c r="H94" s="526" t="s">
        <v>11676</v>
      </c>
      <c r="I94" s="514">
        <v>87</v>
      </c>
      <c r="J94" s="515" t="s">
        <v>9262</v>
      </c>
      <c r="K94" s="516" t="s">
        <v>6477</v>
      </c>
      <c r="L94" s="516" t="s">
        <v>9204</v>
      </c>
      <c r="M94" s="517">
        <v>40623</v>
      </c>
      <c r="N94" s="518">
        <v>175000000</v>
      </c>
      <c r="O94" s="512"/>
      <c r="P94" s="528"/>
      <c r="Q94" s="519"/>
      <c r="R94" s="512" t="s">
        <v>9246</v>
      </c>
      <c r="S94" s="528">
        <v>40968</v>
      </c>
      <c r="T94" s="519">
        <v>124144791</v>
      </c>
      <c r="U94" s="528"/>
      <c r="V94" s="519"/>
      <c r="W94" s="512"/>
      <c r="X94" s="528"/>
      <c r="Y94" s="519"/>
      <c r="Z94" s="520">
        <v>15150000</v>
      </c>
      <c r="AA94" s="520"/>
      <c r="AB94" s="521"/>
      <c r="AC94" s="521"/>
      <c r="AD94" s="521"/>
      <c r="AE94" s="521"/>
      <c r="AF94" s="521"/>
      <c r="AG94" s="521"/>
      <c r="AH94" s="521"/>
      <c r="AI94" s="521"/>
      <c r="AJ94" s="521"/>
      <c r="AK94" s="521"/>
      <c r="AL94" s="521"/>
      <c r="AM94" s="521">
        <f t="shared" si="11"/>
        <v>15150000</v>
      </c>
      <c r="AN94" s="520">
        <f t="shared" si="6"/>
        <v>108994791</v>
      </c>
      <c r="AR94" s="532"/>
      <c r="AS94" s="529">
        <v>124144791</v>
      </c>
      <c r="AT94" s="529">
        <v>15150000</v>
      </c>
      <c r="AU94" s="529">
        <f t="shared" si="7"/>
        <v>108994791</v>
      </c>
      <c r="AV94" s="529" t="str">
        <f t="shared" si="8"/>
        <v>SAMA</v>
      </c>
      <c r="AW94" s="529" t="str">
        <f t="shared" si="9"/>
        <v>SAMA</v>
      </c>
      <c r="AX94" s="529" t="str">
        <f t="shared" si="10"/>
        <v>SAMA</v>
      </c>
    </row>
    <row r="95" spans="1:50" s="530" customFormat="1" ht="15" customHeight="1" x14ac:dyDescent="0.2">
      <c r="A95" s="526" t="e">
        <v>#N/A</v>
      </c>
      <c r="B95" s="526" t="e">
        <v>#N/A</v>
      </c>
      <c r="C95" s="526" t="s">
        <v>8286</v>
      </c>
      <c r="D95" s="527" t="s">
        <v>6222</v>
      </c>
      <c r="E95" s="527" t="s">
        <v>6222</v>
      </c>
      <c r="F95" s="526" t="s">
        <v>11862</v>
      </c>
      <c r="G95" s="526" t="s">
        <v>11675</v>
      </c>
      <c r="H95" s="526" t="s">
        <v>11676</v>
      </c>
      <c r="I95" s="514">
        <v>88</v>
      </c>
      <c r="J95" s="515" t="s">
        <v>9263</v>
      </c>
      <c r="K95" s="516" t="s">
        <v>6477</v>
      </c>
      <c r="L95" s="516" t="s">
        <v>9239</v>
      </c>
      <c r="M95" s="517">
        <v>40770</v>
      </c>
      <c r="N95" s="518">
        <v>25000000</v>
      </c>
      <c r="O95" s="512"/>
      <c r="P95" s="528"/>
      <c r="Q95" s="519"/>
      <c r="R95" s="512" t="s">
        <v>9246</v>
      </c>
      <c r="S95" s="528">
        <v>40968</v>
      </c>
      <c r="T95" s="519">
        <v>12500000</v>
      </c>
      <c r="U95" s="528"/>
      <c r="V95" s="519"/>
      <c r="W95" s="512"/>
      <c r="X95" s="528"/>
      <c r="Y95" s="519"/>
      <c r="Z95" s="520">
        <v>12500000</v>
      </c>
      <c r="AA95" s="520"/>
      <c r="AB95" s="521"/>
      <c r="AC95" s="521"/>
      <c r="AD95" s="521"/>
      <c r="AE95" s="521"/>
      <c r="AF95" s="521"/>
      <c r="AG95" s="521"/>
      <c r="AH95" s="521"/>
      <c r="AI95" s="521"/>
      <c r="AJ95" s="521"/>
      <c r="AK95" s="521"/>
      <c r="AL95" s="521"/>
      <c r="AM95" s="521">
        <f t="shared" si="11"/>
        <v>12500000</v>
      </c>
      <c r="AN95" s="520">
        <f t="shared" si="6"/>
        <v>0</v>
      </c>
      <c r="AR95" s="532"/>
      <c r="AS95" s="529">
        <v>12500000</v>
      </c>
      <c r="AT95" s="529">
        <v>12500000</v>
      </c>
      <c r="AU95" s="529">
        <f t="shared" si="7"/>
        <v>0</v>
      </c>
      <c r="AV95" s="529" t="str">
        <f t="shared" si="8"/>
        <v>SAMA</v>
      </c>
      <c r="AW95" s="529" t="str">
        <f t="shared" si="9"/>
        <v>SAMA</v>
      </c>
      <c r="AX95" s="529" t="str">
        <f t="shared" si="10"/>
        <v>SAMA</v>
      </c>
    </row>
    <row r="96" spans="1:50" s="530" customFormat="1" ht="15" customHeight="1" x14ac:dyDescent="0.2">
      <c r="A96" s="526" t="e">
        <v>#N/A</v>
      </c>
      <c r="B96" s="526" t="e">
        <v>#N/A</v>
      </c>
      <c r="C96" s="526" t="s">
        <v>8286</v>
      </c>
      <c r="D96" s="527" t="s">
        <v>6222</v>
      </c>
      <c r="E96" s="527" t="s">
        <v>6222</v>
      </c>
      <c r="F96" s="526" t="s">
        <v>11863</v>
      </c>
      <c r="G96" s="526" t="s">
        <v>11675</v>
      </c>
      <c r="H96" s="526" t="s">
        <v>11676</v>
      </c>
      <c r="I96" s="514">
        <v>89</v>
      </c>
      <c r="J96" s="515" t="s">
        <v>8346</v>
      </c>
      <c r="K96" s="516" t="s">
        <v>6477</v>
      </c>
      <c r="L96" s="516" t="s">
        <v>9251</v>
      </c>
      <c r="M96" s="517">
        <v>40668</v>
      </c>
      <c r="N96" s="518">
        <v>50000000</v>
      </c>
      <c r="O96" s="512"/>
      <c r="P96" s="528"/>
      <c r="Q96" s="519"/>
      <c r="R96" s="512" t="s">
        <v>9246</v>
      </c>
      <c r="S96" s="528">
        <v>40968</v>
      </c>
      <c r="T96" s="519">
        <v>29829644</v>
      </c>
      <c r="U96" s="528"/>
      <c r="V96" s="519"/>
      <c r="W96" s="512"/>
      <c r="X96" s="528"/>
      <c r="Y96" s="519"/>
      <c r="Z96" s="520">
        <v>4846875</v>
      </c>
      <c r="AA96" s="520"/>
      <c r="AB96" s="521"/>
      <c r="AC96" s="521"/>
      <c r="AD96" s="521"/>
      <c r="AE96" s="521"/>
      <c r="AF96" s="521"/>
      <c r="AG96" s="521"/>
      <c r="AH96" s="521"/>
      <c r="AI96" s="521"/>
      <c r="AJ96" s="521"/>
      <c r="AK96" s="521"/>
      <c r="AL96" s="521"/>
      <c r="AM96" s="521">
        <f t="shared" si="11"/>
        <v>4846875</v>
      </c>
      <c r="AN96" s="520">
        <f t="shared" si="6"/>
        <v>24982769</v>
      </c>
      <c r="AR96" s="532"/>
      <c r="AS96" s="529">
        <v>29829644</v>
      </c>
      <c r="AT96" s="529">
        <v>4846875</v>
      </c>
      <c r="AU96" s="529">
        <f t="shared" si="7"/>
        <v>24982769</v>
      </c>
      <c r="AV96" s="529" t="str">
        <f t="shared" si="8"/>
        <v>SAMA</v>
      </c>
      <c r="AW96" s="529" t="str">
        <f t="shared" si="9"/>
        <v>SAMA</v>
      </c>
      <c r="AX96" s="529" t="str">
        <f t="shared" si="10"/>
        <v>SAMA</v>
      </c>
    </row>
    <row r="97" spans="1:50" s="530" customFormat="1" ht="15" customHeight="1" x14ac:dyDescent="0.2">
      <c r="A97" s="526" t="e">
        <v>#N/A</v>
      </c>
      <c r="B97" s="526">
        <v>0</v>
      </c>
      <c r="C97" s="526" t="s">
        <v>8286</v>
      </c>
      <c r="D97" s="527" t="s">
        <v>6222</v>
      </c>
      <c r="E97" s="527" t="s">
        <v>12315</v>
      </c>
      <c r="F97" s="526" t="s">
        <v>12327</v>
      </c>
      <c r="G97" s="526" t="s">
        <v>11676</v>
      </c>
      <c r="H97" s="526" t="s">
        <v>11676</v>
      </c>
      <c r="I97" s="514">
        <v>90</v>
      </c>
      <c r="J97" s="515" t="s">
        <v>12216</v>
      </c>
      <c r="K97" s="516" t="s">
        <v>6477</v>
      </c>
      <c r="L97" s="516" t="s">
        <v>9264</v>
      </c>
      <c r="M97" s="517">
        <v>40668</v>
      </c>
      <c r="N97" s="518">
        <v>24000000</v>
      </c>
      <c r="O97" s="512"/>
      <c r="P97" s="528"/>
      <c r="Q97" s="519"/>
      <c r="R97" s="512" t="s">
        <v>9265</v>
      </c>
      <c r="S97" s="528">
        <v>40968</v>
      </c>
      <c r="T97" s="519">
        <v>18000000</v>
      </c>
      <c r="U97" s="528"/>
      <c r="V97" s="519"/>
      <c r="W97" s="512"/>
      <c r="X97" s="528"/>
      <c r="Y97" s="519"/>
      <c r="Z97" s="520">
        <v>0</v>
      </c>
      <c r="AA97" s="520"/>
      <c r="AB97" s="521"/>
      <c r="AC97" s="521"/>
      <c r="AD97" s="521"/>
      <c r="AE97" s="521"/>
      <c r="AF97" s="521"/>
      <c r="AG97" s="521"/>
      <c r="AH97" s="521"/>
      <c r="AI97" s="521"/>
      <c r="AJ97" s="521"/>
      <c r="AK97" s="521"/>
      <c r="AL97" s="521"/>
      <c r="AM97" s="521">
        <f t="shared" si="11"/>
        <v>0</v>
      </c>
      <c r="AN97" s="520">
        <f t="shared" si="6"/>
        <v>18000000</v>
      </c>
      <c r="AR97" s="532"/>
      <c r="AS97" s="524">
        <v>18000000</v>
      </c>
      <c r="AT97" s="524">
        <v>0</v>
      </c>
      <c r="AU97" s="524">
        <f t="shared" si="7"/>
        <v>18000000</v>
      </c>
      <c r="AV97" s="531" t="str">
        <f t="shared" si="8"/>
        <v>SAMA</v>
      </c>
      <c r="AW97" s="531" t="str">
        <f t="shared" si="9"/>
        <v>SAMA</v>
      </c>
      <c r="AX97" s="531" t="str">
        <f t="shared" si="10"/>
        <v>SAMA</v>
      </c>
    </row>
    <row r="98" spans="1:50" s="530" customFormat="1" ht="15" customHeight="1" x14ac:dyDescent="0.2">
      <c r="A98" s="526" t="e">
        <v>#N/A</v>
      </c>
      <c r="B98" s="526">
        <v>0</v>
      </c>
      <c r="C98" s="526" t="s">
        <v>8286</v>
      </c>
      <c r="D98" s="527" t="s">
        <v>6222</v>
      </c>
      <c r="E98" s="527" t="s">
        <v>12315</v>
      </c>
      <c r="F98" s="526" t="s">
        <v>12328</v>
      </c>
      <c r="G98" s="526" t="s">
        <v>11676</v>
      </c>
      <c r="H98" s="526" t="s">
        <v>11676</v>
      </c>
      <c r="I98" s="514">
        <v>91</v>
      </c>
      <c r="J98" s="515" t="s">
        <v>12329</v>
      </c>
      <c r="K98" s="516" t="s">
        <v>6477</v>
      </c>
      <c r="L98" s="516" t="s">
        <v>9198</v>
      </c>
      <c r="M98" s="517">
        <v>40525</v>
      </c>
      <c r="N98" s="518">
        <v>35000000</v>
      </c>
      <c r="O98" s="512"/>
      <c r="P98" s="528"/>
      <c r="Q98" s="519"/>
      <c r="R98" s="512" t="s">
        <v>9265</v>
      </c>
      <c r="S98" s="528">
        <v>40968</v>
      </c>
      <c r="T98" s="519">
        <v>26250000</v>
      </c>
      <c r="U98" s="528"/>
      <c r="V98" s="519"/>
      <c r="W98" s="512"/>
      <c r="X98" s="528"/>
      <c r="Y98" s="519"/>
      <c r="Z98" s="520">
        <v>0</v>
      </c>
      <c r="AA98" s="520"/>
      <c r="AB98" s="521"/>
      <c r="AC98" s="521"/>
      <c r="AD98" s="521"/>
      <c r="AE98" s="521"/>
      <c r="AF98" s="521"/>
      <c r="AG98" s="521"/>
      <c r="AH98" s="521"/>
      <c r="AI98" s="521"/>
      <c r="AJ98" s="521"/>
      <c r="AK98" s="521"/>
      <c r="AL98" s="521"/>
      <c r="AM98" s="521">
        <f t="shared" si="11"/>
        <v>0</v>
      </c>
      <c r="AN98" s="520">
        <f t="shared" si="6"/>
        <v>26250000</v>
      </c>
      <c r="AR98" s="532"/>
      <c r="AS98" s="529">
        <v>26250000</v>
      </c>
      <c r="AT98" s="529">
        <v>0</v>
      </c>
      <c r="AU98" s="529">
        <f t="shared" si="7"/>
        <v>26250000</v>
      </c>
      <c r="AV98" s="529" t="str">
        <f t="shared" si="8"/>
        <v>SAMA</v>
      </c>
      <c r="AW98" s="529" t="str">
        <f t="shared" si="9"/>
        <v>SAMA</v>
      </c>
      <c r="AX98" s="529" t="str">
        <f t="shared" si="10"/>
        <v>SAMA</v>
      </c>
    </row>
    <row r="99" spans="1:50" s="530" customFormat="1" ht="15" customHeight="1" x14ac:dyDescent="0.2">
      <c r="A99" s="526" t="e">
        <v>#N/A</v>
      </c>
      <c r="B99" s="526">
        <v>0</v>
      </c>
      <c r="C99" s="526" t="s">
        <v>8286</v>
      </c>
      <c r="D99" s="527" t="s">
        <v>9762</v>
      </c>
      <c r="E99" s="527" t="s">
        <v>12315</v>
      </c>
      <c r="F99" s="526" t="s">
        <v>12209</v>
      </c>
      <c r="G99" s="526" t="s">
        <v>11676</v>
      </c>
      <c r="H99" s="526" t="s">
        <v>11676</v>
      </c>
      <c r="I99" s="514">
        <v>92</v>
      </c>
      <c r="J99" s="515" t="s">
        <v>3490</v>
      </c>
      <c r="K99" s="516" t="s">
        <v>6477</v>
      </c>
      <c r="L99" s="516" t="s">
        <v>9264</v>
      </c>
      <c r="M99" s="517">
        <v>40668</v>
      </c>
      <c r="N99" s="518">
        <v>32854411</v>
      </c>
      <c r="O99" s="512"/>
      <c r="P99" s="528"/>
      <c r="Q99" s="519"/>
      <c r="R99" s="512" t="s">
        <v>9265</v>
      </c>
      <c r="S99" s="528">
        <v>40968</v>
      </c>
      <c r="T99" s="519">
        <v>24474346</v>
      </c>
      <c r="U99" s="528"/>
      <c r="V99" s="519"/>
      <c r="W99" s="512"/>
      <c r="X99" s="528"/>
      <c r="Y99" s="519"/>
      <c r="Z99" s="520">
        <v>0</v>
      </c>
      <c r="AA99" s="520"/>
      <c r="AB99" s="521"/>
      <c r="AC99" s="521"/>
      <c r="AD99" s="521"/>
      <c r="AE99" s="521"/>
      <c r="AF99" s="521"/>
      <c r="AG99" s="521"/>
      <c r="AH99" s="521"/>
      <c r="AI99" s="521"/>
      <c r="AJ99" s="521"/>
      <c r="AK99" s="521"/>
      <c r="AL99" s="521"/>
      <c r="AM99" s="521">
        <f t="shared" si="11"/>
        <v>0</v>
      </c>
      <c r="AN99" s="520">
        <f t="shared" si="6"/>
        <v>24474346</v>
      </c>
      <c r="AR99" s="532"/>
      <c r="AS99" s="529">
        <v>24474346</v>
      </c>
      <c r="AT99" s="529">
        <v>0</v>
      </c>
      <c r="AU99" s="529">
        <f t="shared" si="7"/>
        <v>24474346</v>
      </c>
      <c r="AV99" s="529" t="str">
        <f t="shared" si="8"/>
        <v>SAMA</v>
      </c>
      <c r="AW99" s="529" t="str">
        <f t="shared" si="9"/>
        <v>SAMA</v>
      </c>
      <c r="AX99" s="529" t="str">
        <f t="shared" si="10"/>
        <v>SAMA</v>
      </c>
    </row>
    <row r="100" spans="1:50" s="530" customFormat="1" ht="15" customHeight="1" x14ac:dyDescent="0.2">
      <c r="A100" s="526" t="e">
        <v>#N/A</v>
      </c>
      <c r="B100" s="526">
        <v>0</v>
      </c>
      <c r="C100" s="526" t="s">
        <v>8286</v>
      </c>
      <c r="D100" s="527" t="s">
        <v>9762</v>
      </c>
      <c r="E100" s="527" t="s">
        <v>12315</v>
      </c>
      <c r="F100" s="526" t="s">
        <v>12208</v>
      </c>
      <c r="G100" s="526" t="s">
        <v>11676</v>
      </c>
      <c r="H100" s="526" t="s">
        <v>11676</v>
      </c>
      <c r="I100" s="514">
        <v>93</v>
      </c>
      <c r="J100" s="515" t="s">
        <v>12336</v>
      </c>
      <c r="K100" s="516" t="s">
        <v>6477</v>
      </c>
      <c r="L100" s="516" t="s">
        <v>9264</v>
      </c>
      <c r="M100" s="517">
        <v>40668</v>
      </c>
      <c r="N100" s="518">
        <v>16900000</v>
      </c>
      <c r="O100" s="512"/>
      <c r="P100" s="528"/>
      <c r="Q100" s="519"/>
      <c r="R100" s="512" t="s">
        <v>9265</v>
      </c>
      <c r="S100" s="528">
        <v>40968</v>
      </c>
      <c r="T100" s="519">
        <v>12675000</v>
      </c>
      <c r="U100" s="528"/>
      <c r="V100" s="519"/>
      <c r="W100" s="512"/>
      <c r="X100" s="528"/>
      <c r="Y100" s="519"/>
      <c r="Z100" s="520">
        <v>0</v>
      </c>
      <c r="AA100" s="520"/>
      <c r="AB100" s="521"/>
      <c r="AC100" s="521"/>
      <c r="AD100" s="521"/>
      <c r="AE100" s="521"/>
      <c r="AF100" s="521"/>
      <c r="AG100" s="521"/>
      <c r="AH100" s="521"/>
      <c r="AI100" s="521"/>
      <c r="AJ100" s="521"/>
      <c r="AK100" s="521"/>
      <c r="AL100" s="521"/>
      <c r="AM100" s="521">
        <f t="shared" si="11"/>
        <v>0</v>
      </c>
      <c r="AN100" s="520">
        <f t="shared" si="6"/>
        <v>12675000</v>
      </c>
      <c r="AR100" s="532"/>
      <c r="AS100" s="529">
        <v>12675000</v>
      </c>
      <c r="AT100" s="529">
        <v>0</v>
      </c>
      <c r="AU100" s="529">
        <f t="shared" si="7"/>
        <v>12675000</v>
      </c>
      <c r="AV100" s="529" t="str">
        <f t="shared" si="8"/>
        <v>SAMA</v>
      </c>
      <c r="AW100" s="529" t="str">
        <f t="shared" si="9"/>
        <v>SAMA</v>
      </c>
      <c r="AX100" s="529" t="str">
        <f t="shared" si="10"/>
        <v>SAMA</v>
      </c>
    </row>
    <row r="101" spans="1:50" s="530" customFormat="1" ht="15" customHeight="1" x14ac:dyDescent="0.2">
      <c r="A101" s="526" t="e">
        <v>#N/A</v>
      </c>
      <c r="B101" s="526">
        <v>0</v>
      </c>
      <c r="C101" s="526" t="s">
        <v>8286</v>
      </c>
      <c r="D101" s="527" t="s">
        <v>6222</v>
      </c>
      <c r="E101" s="527" t="s">
        <v>12315</v>
      </c>
      <c r="F101" s="526" t="s">
        <v>9266</v>
      </c>
      <c r="G101" s="526" t="s">
        <v>11676</v>
      </c>
      <c r="H101" s="526" t="s">
        <v>11676</v>
      </c>
      <c r="I101" s="514">
        <v>94</v>
      </c>
      <c r="J101" s="515" t="s">
        <v>1549</v>
      </c>
      <c r="K101" s="516" t="s">
        <v>6477</v>
      </c>
      <c r="L101" s="516" t="s">
        <v>9264</v>
      </c>
      <c r="M101" s="517">
        <v>40668</v>
      </c>
      <c r="N101" s="518">
        <v>18000000</v>
      </c>
      <c r="O101" s="512"/>
      <c r="P101" s="528"/>
      <c r="Q101" s="519"/>
      <c r="R101" s="512" t="s">
        <v>9265</v>
      </c>
      <c r="S101" s="528">
        <v>40968</v>
      </c>
      <c r="T101" s="519">
        <v>11589716</v>
      </c>
      <c r="U101" s="528"/>
      <c r="V101" s="519"/>
      <c r="W101" s="512"/>
      <c r="X101" s="528"/>
      <c r="Y101" s="519"/>
      <c r="Z101" s="520">
        <v>900000</v>
      </c>
      <c r="AA101" s="520"/>
      <c r="AB101" s="521"/>
      <c r="AC101" s="521"/>
      <c r="AD101" s="521"/>
      <c r="AE101" s="521"/>
      <c r="AF101" s="521"/>
      <c r="AG101" s="521"/>
      <c r="AH101" s="521"/>
      <c r="AI101" s="521"/>
      <c r="AJ101" s="521"/>
      <c r="AK101" s="521"/>
      <c r="AL101" s="521"/>
      <c r="AM101" s="521">
        <f t="shared" si="11"/>
        <v>900000</v>
      </c>
      <c r="AN101" s="520">
        <f t="shared" si="6"/>
        <v>10689716</v>
      </c>
      <c r="AR101" s="532"/>
      <c r="AS101" s="529">
        <v>11589716</v>
      </c>
      <c r="AT101" s="529">
        <v>900000</v>
      </c>
      <c r="AU101" s="529">
        <f t="shared" si="7"/>
        <v>10689716</v>
      </c>
      <c r="AV101" s="529" t="str">
        <f t="shared" si="8"/>
        <v>SAMA</v>
      </c>
      <c r="AW101" s="529" t="str">
        <f t="shared" si="9"/>
        <v>SAMA</v>
      </c>
      <c r="AX101" s="529" t="str">
        <f t="shared" si="10"/>
        <v>SAMA</v>
      </c>
    </row>
    <row r="102" spans="1:50" s="530" customFormat="1" ht="15" customHeight="1" x14ac:dyDescent="0.2">
      <c r="A102" s="526" t="e">
        <v>#N/A</v>
      </c>
      <c r="B102" s="526">
        <v>0</v>
      </c>
      <c r="C102" s="526" t="s">
        <v>8286</v>
      </c>
      <c r="D102" s="527" t="s">
        <v>6222</v>
      </c>
      <c r="E102" s="527" t="s">
        <v>12320</v>
      </c>
      <c r="F102" s="526"/>
      <c r="G102" s="526" t="s">
        <v>11676</v>
      </c>
      <c r="H102" s="526" t="s">
        <v>11676</v>
      </c>
      <c r="I102" s="514">
        <v>95</v>
      </c>
      <c r="J102" s="515" t="s">
        <v>9267</v>
      </c>
      <c r="K102" s="516" t="s">
        <v>6477</v>
      </c>
      <c r="L102" s="516" t="s">
        <v>9268</v>
      </c>
      <c r="M102" s="517">
        <v>40668</v>
      </c>
      <c r="N102" s="518">
        <v>115000000</v>
      </c>
      <c r="O102" s="512"/>
      <c r="P102" s="528"/>
      <c r="Q102" s="519"/>
      <c r="R102" s="512" t="s">
        <v>9269</v>
      </c>
      <c r="S102" s="528">
        <v>40998</v>
      </c>
      <c r="T102" s="519">
        <v>82952287</v>
      </c>
      <c r="U102" s="528"/>
      <c r="V102" s="519"/>
      <c r="W102" s="512"/>
      <c r="X102" s="528"/>
      <c r="Y102" s="519"/>
      <c r="Z102" s="520">
        <v>0</v>
      </c>
      <c r="AA102" s="520"/>
      <c r="AB102" s="521"/>
      <c r="AC102" s="521"/>
      <c r="AD102" s="521"/>
      <c r="AE102" s="521"/>
      <c r="AF102" s="521"/>
      <c r="AG102" s="521"/>
      <c r="AH102" s="521"/>
      <c r="AI102" s="521"/>
      <c r="AJ102" s="521"/>
      <c r="AK102" s="521"/>
      <c r="AL102" s="521"/>
      <c r="AM102" s="521">
        <f t="shared" si="11"/>
        <v>0</v>
      </c>
      <c r="AN102" s="520">
        <f t="shared" si="6"/>
        <v>82952287</v>
      </c>
      <c r="AR102" s="532"/>
      <c r="AS102" s="529">
        <v>82952287</v>
      </c>
      <c r="AT102" s="529">
        <v>0</v>
      </c>
      <c r="AU102" s="529">
        <f t="shared" si="7"/>
        <v>82952287</v>
      </c>
      <c r="AV102" s="529" t="str">
        <f t="shared" si="8"/>
        <v>SAMA</v>
      </c>
      <c r="AW102" s="529" t="str">
        <f t="shared" si="9"/>
        <v>SAMA</v>
      </c>
      <c r="AX102" s="529" t="str">
        <f t="shared" si="10"/>
        <v>SAMA</v>
      </c>
    </row>
    <row r="103" spans="1:50" s="530" customFormat="1" ht="15" customHeight="1" x14ac:dyDescent="0.2">
      <c r="A103" s="526" t="e">
        <v>#N/A</v>
      </c>
      <c r="B103" s="526">
        <v>0</v>
      </c>
      <c r="C103" s="526" t="s">
        <v>8286</v>
      </c>
      <c r="D103" s="527" t="s">
        <v>6222</v>
      </c>
      <c r="E103" s="527" t="s">
        <v>12320</v>
      </c>
      <c r="F103" s="526"/>
      <c r="G103" s="526" t="s">
        <v>11676</v>
      </c>
      <c r="H103" s="526" t="s">
        <v>11676</v>
      </c>
      <c r="I103" s="514">
        <v>96</v>
      </c>
      <c r="J103" s="515" t="s">
        <v>9270</v>
      </c>
      <c r="K103" s="516" t="s">
        <v>6477</v>
      </c>
      <c r="L103" s="516" t="s">
        <v>9271</v>
      </c>
      <c r="M103" s="517">
        <v>40721</v>
      </c>
      <c r="N103" s="518">
        <v>50000000</v>
      </c>
      <c r="O103" s="512"/>
      <c r="P103" s="528"/>
      <c r="Q103" s="519"/>
      <c r="R103" s="512" t="s">
        <v>9269</v>
      </c>
      <c r="S103" s="528">
        <v>40998</v>
      </c>
      <c r="T103" s="519">
        <v>37500000</v>
      </c>
      <c r="U103" s="528"/>
      <c r="V103" s="519"/>
      <c r="W103" s="512"/>
      <c r="X103" s="528"/>
      <c r="Y103" s="519"/>
      <c r="Z103" s="520">
        <v>0</v>
      </c>
      <c r="AA103" s="520"/>
      <c r="AB103" s="521"/>
      <c r="AC103" s="521"/>
      <c r="AD103" s="521"/>
      <c r="AE103" s="521"/>
      <c r="AF103" s="521"/>
      <c r="AG103" s="521"/>
      <c r="AH103" s="521"/>
      <c r="AI103" s="521"/>
      <c r="AJ103" s="521"/>
      <c r="AK103" s="521"/>
      <c r="AL103" s="521"/>
      <c r="AM103" s="521">
        <f t="shared" si="11"/>
        <v>0</v>
      </c>
      <c r="AN103" s="520">
        <f t="shared" si="6"/>
        <v>37500000</v>
      </c>
      <c r="AR103" s="532"/>
      <c r="AS103" s="529">
        <v>37500000</v>
      </c>
      <c r="AT103" s="529">
        <v>0</v>
      </c>
      <c r="AU103" s="529">
        <f t="shared" si="7"/>
        <v>37500000</v>
      </c>
      <c r="AV103" s="529" t="str">
        <f t="shared" si="8"/>
        <v>SAMA</v>
      </c>
      <c r="AW103" s="529" t="str">
        <f t="shared" si="9"/>
        <v>SAMA</v>
      </c>
      <c r="AX103" s="529" t="str">
        <f t="shared" si="10"/>
        <v>SAMA</v>
      </c>
    </row>
    <row r="104" spans="1:50" s="530" customFormat="1" ht="15" customHeight="1" x14ac:dyDescent="0.2">
      <c r="A104" s="526" t="e">
        <v>#N/A</v>
      </c>
      <c r="B104" s="526">
        <v>0</v>
      </c>
      <c r="C104" s="526" t="s">
        <v>8286</v>
      </c>
      <c r="D104" s="527" t="s">
        <v>6222</v>
      </c>
      <c r="E104" s="527" t="s">
        <v>12320</v>
      </c>
      <c r="F104" s="526"/>
      <c r="G104" s="526" t="s">
        <v>11676</v>
      </c>
      <c r="H104" s="526" t="s">
        <v>11676</v>
      </c>
      <c r="I104" s="514">
        <v>97</v>
      </c>
      <c r="J104" s="515" t="s">
        <v>9270</v>
      </c>
      <c r="K104" s="516" t="s">
        <v>6477</v>
      </c>
      <c r="L104" s="516" t="s">
        <v>9271</v>
      </c>
      <c r="M104" s="517">
        <v>40721</v>
      </c>
      <c r="N104" s="518">
        <v>50000000</v>
      </c>
      <c r="O104" s="512"/>
      <c r="P104" s="528"/>
      <c r="Q104" s="519"/>
      <c r="R104" s="512" t="s">
        <v>9269</v>
      </c>
      <c r="S104" s="528">
        <v>40998</v>
      </c>
      <c r="T104" s="519">
        <v>37500000</v>
      </c>
      <c r="U104" s="528"/>
      <c r="V104" s="519"/>
      <c r="W104" s="512"/>
      <c r="X104" s="528"/>
      <c r="Y104" s="519"/>
      <c r="Z104" s="520">
        <v>0</v>
      </c>
      <c r="AA104" s="520"/>
      <c r="AB104" s="521"/>
      <c r="AC104" s="521"/>
      <c r="AD104" s="521"/>
      <c r="AE104" s="521"/>
      <c r="AF104" s="521"/>
      <c r="AG104" s="521"/>
      <c r="AH104" s="521"/>
      <c r="AI104" s="521"/>
      <c r="AJ104" s="521"/>
      <c r="AK104" s="521"/>
      <c r="AL104" s="521"/>
      <c r="AM104" s="521">
        <f t="shared" si="11"/>
        <v>0</v>
      </c>
      <c r="AN104" s="520">
        <f t="shared" si="6"/>
        <v>37500000</v>
      </c>
      <c r="AR104" s="532"/>
      <c r="AS104" s="529">
        <v>37500000</v>
      </c>
      <c r="AT104" s="529">
        <v>0</v>
      </c>
      <c r="AU104" s="529">
        <f t="shared" si="7"/>
        <v>37500000</v>
      </c>
      <c r="AV104" s="529" t="str">
        <f t="shared" si="8"/>
        <v>SAMA</v>
      </c>
      <c r="AW104" s="529" t="str">
        <f t="shared" si="9"/>
        <v>SAMA</v>
      </c>
      <c r="AX104" s="529" t="str">
        <f t="shared" si="10"/>
        <v>SAMA</v>
      </c>
    </row>
    <row r="105" spans="1:50" s="530" customFormat="1" ht="15" customHeight="1" x14ac:dyDescent="0.2">
      <c r="A105" s="526" t="e">
        <v>#N/A</v>
      </c>
      <c r="B105" s="526" t="s">
        <v>8349</v>
      </c>
      <c r="C105" s="526" t="s">
        <v>8349</v>
      </c>
      <c r="D105" s="527" t="s">
        <v>6222</v>
      </c>
      <c r="E105" s="527" t="s">
        <v>6222</v>
      </c>
      <c r="F105" s="526"/>
      <c r="G105" s="526" t="s">
        <v>11675</v>
      </c>
      <c r="H105" s="526" t="s">
        <v>11676</v>
      </c>
      <c r="I105" s="514">
        <v>98</v>
      </c>
      <c r="J105" s="515" t="s">
        <v>9272</v>
      </c>
      <c r="K105" s="516" t="s">
        <v>6477</v>
      </c>
      <c r="L105" s="516" t="s">
        <v>9273</v>
      </c>
      <c r="M105" s="517">
        <v>40816</v>
      </c>
      <c r="N105" s="518">
        <v>30000000</v>
      </c>
      <c r="O105" s="512"/>
      <c r="P105" s="528"/>
      <c r="Q105" s="519"/>
      <c r="R105" s="512" t="s">
        <v>9269</v>
      </c>
      <c r="S105" s="528">
        <v>40998</v>
      </c>
      <c r="T105" s="519">
        <v>22340925</v>
      </c>
      <c r="U105" s="528"/>
      <c r="V105" s="519"/>
      <c r="W105" s="512"/>
      <c r="X105" s="528"/>
      <c r="Y105" s="519"/>
      <c r="Z105" s="520">
        <v>0</v>
      </c>
      <c r="AA105" s="520"/>
      <c r="AB105" s="521"/>
      <c r="AC105" s="521"/>
      <c r="AD105" s="521"/>
      <c r="AE105" s="521"/>
      <c r="AF105" s="521"/>
      <c r="AG105" s="521"/>
      <c r="AH105" s="521"/>
      <c r="AI105" s="521"/>
      <c r="AJ105" s="521"/>
      <c r="AK105" s="521"/>
      <c r="AL105" s="521"/>
      <c r="AM105" s="521">
        <f t="shared" si="11"/>
        <v>0</v>
      </c>
      <c r="AN105" s="520">
        <f t="shared" si="6"/>
        <v>22340925</v>
      </c>
      <c r="AR105" s="532"/>
      <c r="AS105" s="529">
        <v>22340925</v>
      </c>
      <c r="AT105" s="529">
        <v>0</v>
      </c>
      <c r="AU105" s="529">
        <f t="shared" si="7"/>
        <v>22340925</v>
      </c>
      <c r="AV105" s="529" t="str">
        <f t="shared" si="8"/>
        <v>SAMA</v>
      </c>
      <c r="AW105" s="529" t="str">
        <f t="shared" si="9"/>
        <v>SAMA</v>
      </c>
      <c r="AX105" s="529" t="str">
        <f t="shared" si="10"/>
        <v>SAMA</v>
      </c>
    </row>
    <row r="106" spans="1:50" s="530" customFormat="1" ht="15" customHeight="1" x14ac:dyDescent="0.2">
      <c r="A106" s="526" t="e">
        <v>#N/A</v>
      </c>
      <c r="B106" s="526" t="e">
        <v>#N/A</v>
      </c>
      <c r="C106" s="526" t="s">
        <v>8286</v>
      </c>
      <c r="D106" s="527" t="s">
        <v>6222</v>
      </c>
      <c r="E106" s="527" t="s">
        <v>6222</v>
      </c>
      <c r="F106" s="526"/>
      <c r="G106" s="526" t="s">
        <v>11675</v>
      </c>
      <c r="H106" s="526" t="s">
        <v>11676</v>
      </c>
      <c r="I106" s="514">
        <v>99</v>
      </c>
      <c r="J106" s="515" t="s">
        <v>12363</v>
      </c>
      <c r="K106" s="516" t="s">
        <v>6477</v>
      </c>
      <c r="L106" s="516" t="s">
        <v>9274</v>
      </c>
      <c r="M106" s="517">
        <v>40414</v>
      </c>
      <c r="N106" s="518">
        <v>40000000</v>
      </c>
      <c r="O106" s="512"/>
      <c r="P106" s="528"/>
      <c r="Q106" s="519"/>
      <c r="R106" s="512" t="s">
        <v>9269</v>
      </c>
      <c r="S106" s="528">
        <v>40998</v>
      </c>
      <c r="T106" s="519">
        <v>24642872</v>
      </c>
      <c r="U106" s="528"/>
      <c r="V106" s="519"/>
      <c r="W106" s="512"/>
      <c r="X106" s="528"/>
      <c r="Y106" s="519"/>
      <c r="Z106" s="520">
        <v>0</v>
      </c>
      <c r="AA106" s="520"/>
      <c r="AB106" s="521"/>
      <c r="AC106" s="521"/>
      <c r="AD106" s="521"/>
      <c r="AE106" s="521"/>
      <c r="AF106" s="521"/>
      <c r="AG106" s="521"/>
      <c r="AH106" s="521"/>
      <c r="AI106" s="521"/>
      <c r="AJ106" s="521"/>
      <c r="AK106" s="521"/>
      <c r="AL106" s="521"/>
      <c r="AM106" s="521">
        <f t="shared" si="11"/>
        <v>0</v>
      </c>
      <c r="AN106" s="520">
        <f t="shared" si="6"/>
        <v>24642872</v>
      </c>
      <c r="AR106" s="532"/>
      <c r="AS106" s="529">
        <v>24642872</v>
      </c>
      <c r="AT106" s="529">
        <v>0</v>
      </c>
      <c r="AU106" s="529">
        <f t="shared" si="7"/>
        <v>24642872</v>
      </c>
      <c r="AV106" s="529" t="str">
        <f t="shared" si="8"/>
        <v>SAMA</v>
      </c>
      <c r="AW106" s="529" t="str">
        <f t="shared" si="9"/>
        <v>SAMA</v>
      </c>
      <c r="AX106" s="529" t="str">
        <f t="shared" si="10"/>
        <v>SAMA</v>
      </c>
    </row>
    <row r="107" spans="1:50" s="530" customFormat="1" ht="15" customHeight="1" x14ac:dyDescent="0.2">
      <c r="A107" s="526" t="e">
        <v>#N/A</v>
      </c>
      <c r="B107" s="526" t="e">
        <v>#N/A</v>
      </c>
      <c r="C107" s="526" t="s">
        <v>8286</v>
      </c>
      <c r="D107" s="527" t="s">
        <v>6222</v>
      </c>
      <c r="E107" s="527" t="s">
        <v>6222</v>
      </c>
      <c r="F107" s="526" t="s">
        <v>11864</v>
      </c>
      <c r="G107" s="526" t="s">
        <v>11675</v>
      </c>
      <c r="H107" s="526" t="s">
        <v>11676</v>
      </c>
      <c r="I107" s="514">
        <v>100</v>
      </c>
      <c r="J107" s="515" t="s">
        <v>9275</v>
      </c>
      <c r="K107" s="516" t="s">
        <v>6477</v>
      </c>
      <c r="L107" s="516" t="s">
        <v>9276</v>
      </c>
      <c r="M107" s="517">
        <v>40752</v>
      </c>
      <c r="N107" s="518">
        <v>50000000</v>
      </c>
      <c r="O107" s="512"/>
      <c r="P107" s="528"/>
      <c r="Q107" s="519"/>
      <c r="R107" s="512" t="s">
        <v>9269</v>
      </c>
      <c r="S107" s="528">
        <v>40998</v>
      </c>
      <c r="T107" s="519">
        <v>22096238</v>
      </c>
      <c r="U107" s="528"/>
      <c r="V107" s="519"/>
      <c r="W107" s="512"/>
      <c r="X107" s="528"/>
      <c r="Y107" s="519"/>
      <c r="Z107" s="520">
        <v>0</v>
      </c>
      <c r="AA107" s="520"/>
      <c r="AB107" s="521"/>
      <c r="AC107" s="521"/>
      <c r="AD107" s="521"/>
      <c r="AE107" s="521"/>
      <c r="AF107" s="521"/>
      <c r="AG107" s="521"/>
      <c r="AH107" s="521"/>
      <c r="AI107" s="521"/>
      <c r="AJ107" s="521"/>
      <c r="AK107" s="521"/>
      <c r="AL107" s="521"/>
      <c r="AM107" s="521">
        <f t="shared" si="11"/>
        <v>0</v>
      </c>
      <c r="AN107" s="520">
        <f t="shared" si="6"/>
        <v>22096238</v>
      </c>
      <c r="AR107" s="532"/>
      <c r="AS107" s="529">
        <v>22096238</v>
      </c>
      <c r="AT107" s="529">
        <v>0</v>
      </c>
      <c r="AU107" s="529">
        <f t="shared" si="7"/>
        <v>22096238</v>
      </c>
      <c r="AV107" s="529" t="str">
        <f t="shared" si="8"/>
        <v>SAMA</v>
      </c>
      <c r="AW107" s="529" t="str">
        <f t="shared" si="9"/>
        <v>SAMA</v>
      </c>
      <c r="AX107" s="529" t="str">
        <f t="shared" si="10"/>
        <v>SAMA</v>
      </c>
    </row>
    <row r="108" spans="1:50" s="530" customFormat="1" ht="15" customHeight="1" x14ac:dyDescent="0.2">
      <c r="A108" s="526" t="e">
        <v>#N/A</v>
      </c>
      <c r="B108" s="526">
        <v>0</v>
      </c>
      <c r="C108" s="526" t="s">
        <v>8286</v>
      </c>
      <c r="D108" s="527" t="s">
        <v>6222</v>
      </c>
      <c r="E108" s="527" t="s">
        <v>12315</v>
      </c>
      <c r="F108" s="526" t="s">
        <v>11865</v>
      </c>
      <c r="G108" s="526" t="s">
        <v>11676</v>
      </c>
      <c r="H108" s="526" t="s">
        <v>11676</v>
      </c>
      <c r="I108" s="514">
        <v>101</v>
      </c>
      <c r="J108" s="515" t="s">
        <v>5821</v>
      </c>
      <c r="K108" s="516" t="s">
        <v>6477</v>
      </c>
      <c r="L108" s="516" t="s">
        <v>9204</v>
      </c>
      <c r="M108" s="517">
        <v>40623</v>
      </c>
      <c r="N108" s="518">
        <v>45000000</v>
      </c>
      <c r="O108" s="512"/>
      <c r="P108" s="528"/>
      <c r="Q108" s="519"/>
      <c r="R108" s="512" t="s">
        <v>9269</v>
      </c>
      <c r="S108" s="528">
        <v>40998</v>
      </c>
      <c r="T108" s="519">
        <v>24776972</v>
      </c>
      <c r="U108" s="528"/>
      <c r="V108" s="519"/>
      <c r="W108" s="512"/>
      <c r="X108" s="528"/>
      <c r="Y108" s="519"/>
      <c r="Z108" s="520">
        <v>0</v>
      </c>
      <c r="AA108" s="520"/>
      <c r="AB108" s="521"/>
      <c r="AC108" s="521"/>
      <c r="AD108" s="521"/>
      <c r="AE108" s="521"/>
      <c r="AF108" s="521"/>
      <c r="AG108" s="521"/>
      <c r="AH108" s="521"/>
      <c r="AI108" s="521"/>
      <c r="AJ108" s="521"/>
      <c r="AK108" s="521"/>
      <c r="AL108" s="521"/>
      <c r="AM108" s="521">
        <f t="shared" si="11"/>
        <v>0</v>
      </c>
      <c r="AN108" s="520">
        <f t="shared" si="6"/>
        <v>24776972</v>
      </c>
      <c r="AR108" s="532"/>
      <c r="AS108" s="529">
        <v>24776972</v>
      </c>
      <c r="AT108" s="529">
        <v>0</v>
      </c>
      <c r="AU108" s="529">
        <f t="shared" si="7"/>
        <v>24776972</v>
      </c>
      <c r="AV108" s="529" t="str">
        <f t="shared" si="8"/>
        <v>SAMA</v>
      </c>
      <c r="AW108" s="529" t="str">
        <f t="shared" si="9"/>
        <v>SAMA</v>
      </c>
      <c r="AX108" s="529" t="str">
        <f t="shared" si="10"/>
        <v>SAMA</v>
      </c>
    </row>
    <row r="109" spans="1:50" s="530" customFormat="1" ht="15" customHeight="1" x14ac:dyDescent="0.2">
      <c r="A109" s="526" t="e">
        <v>#N/A</v>
      </c>
      <c r="B109" s="526" t="e">
        <v>#N/A</v>
      </c>
      <c r="C109" s="526" t="s">
        <v>8755</v>
      </c>
      <c r="D109" s="527" t="s">
        <v>6541</v>
      </c>
      <c r="E109" s="527" t="s">
        <v>18632</v>
      </c>
      <c r="F109" s="526" t="s">
        <v>18646</v>
      </c>
      <c r="G109" s="526" t="s">
        <v>11675</v>
      </c>
      <c r="H109" s="526" t="s">
        <v>11676</v>
      </c>
      <c r="I109" s="514">
        <v>102</v>
      </c>
      <c r="J109" s="515" t="s">
        <v>12364</v>
      </c>
      <c r="K109" s="516" t="s">
        <v>6477</v>
      </c>
      <c r="L109" s="516" t="s">
        <v>9277</v>
      </c>
      <c r="M109" s="517">
        <v>40777</v>
      </c>
      <c r="N109" s="518">
        <v>40000000</v>
      </c>
      <c r="O109" s="512"/>
      <c r="P109" s="528"/>
      <c r="Q109" s="519"/>
      <c r="R109" s="512" t="s">
        <v>9278</v>
      </c>
      <c r="S109" s="528">
        <v>41029</v>
      </c>
      <c r="T109" s="519">
        <v>28754288</v>
      </c>
      <c r="U109" s="528"/>
      <c r="V109" s="519"/>
      <c r="W109" s="512"/>
      <c r="X109" s="528"/>
      <c r="Y109" s="519"/>
      <c r="Z109" s="520">
        <v>6000000</v>
      </c>
      <c r="AA109" s="520"/>
      <c r="AB109" s="521"/>
      <c r="AC109" s="521"/>
      <c r="AD109" s="521"/>
      <c r="AE109" s="521"/>
      <c r="AF109" s="521">
        <v>2500000</v>
      </c>
      <c r="AG109" s="521"/>
      <c r="AH109" s="521"/>
      <c r="AI109" s="521"/>
      <c r="AJ109" s="521"/>
      <c r="AK109" s="521"/>
      <c r="AL109" s="521"/>
      <c r="AM109" s="521">
        <f t="shared" si="11"/>
        <v>8500000</v>
      </c>
      <c r="AN109" s="520">
        <f t="shared" si="6"/>
        <v>20254288</v>
      </c>
      <c r="AR109" s="532"/>
      <c r="AS109" s="529">
        <v>28754288</v>
      </c>
      <c r="AT109" s="529">
        <v>6000000</v>
      </c>
      <c r="AU109" s="529">
        <f t="shared" si="7"/>
        <v>22754288</v>
      </c>
      <c r="AV109" s="529" t="str">
        <f t="shared" si="8"/>
        <v>SAMA</v>
      </c>
      <c r="AW109" s="529" t="str">
        <f t="shared" si="9"/>
        <v>JAM BESAR</v>
      </c>
      <c r="AX109" s="529" t="str">
        <f t="shared" si="10"/>
        <v>jam kecil</v>
      </c>
    </row>
    <row r="110" spans="1:50" s="530" customFormat="1" ht="15" customHeight="1" x14ac:dyDescent="0.2">
      <c r="A110" s="526" t="e">
        <v>#N/A</v>
      </c>
      <c r="B110" s="526" t="e">
        <v>#N/A</v>
      </c>
      <c r="C110" s="526" t="s">
        <v>8286</v>
      </c>
      <c r="D110" s="527" t="s">
        <v>6222</v>
      </c>
      <c r="E110" s="527" t="s">
        <v>6222</v>
      </c>
      <c r="F110" s="526"/>
      <c r="G110" s="526" t="s">
        <v>11675</v>
      </c>
      <c r="H110" s="526" t="s">
        <v>11676</v>
      </c>
      <c r="I110" s="514">
        <v>103</v>
      </c>
      <c r="J110" s="515" t="s">
        <v>9279</v>
      </c>
      <c r="K110" s="516" t="s">
        <v>6477</v>
      </c>
      <c r="L110" s="516" t="s">
        <v>9280</v>
      </c>
      <c r="M110" s="517">
        <v>40268</v>
      </c>
      <c r="N110" s="518">
        <v>35000000</v>
      </c>
      <c r="O110" s="512"/>
      <c r="P110" s="528"/>
      <c r="Q110" s="519"/>
      <c r="R110" s="512" t="s">
        <v>9278</v>
      </c>
      <c r="S110" s="528">
        <v>41029</v>
      </c>
      <c r="T110" s="519">
        <v>15407095</v>
      </c>
      <c r="U110" s="528"/>
      <c r="V110" s="519"/>
      <c r="W110" s="512"/>
      <c r="X110" s="528"/>
      <c r="Y110" s="519"/>
      <c r="Z110" s="520">
        <v>0</v>
      </c>
      <c r="AA110" s="520"/>
      <c r="AB110" s="521"/>
      <c r="AC110" s="521"/>
      <c r="AD110" s="521"/>
      <c r="AE110" s="521"/>
      <c r="AF110" s="521"/>
      <c r="AG110" s="521"/>
      <c r="AH110" s="521"/>
      <c r="AI110" s="521"/>
      <c r="AJ110" s="521"/>
      <c r="AK110" s="521"/>
      <c r="AL110" s="521"/>
      <c r="AM110" s="521">
        <f t="shared" si="11"/>
        <v>0</v>
      </c>
      <c r="AN110" s="520">
        <f t="shared" si="6"/>
        <v>15407095</v>
      </c>
      <c r="AR110" s="532"/>
      <c r="AS110" s="529">
        <v>15407095</v>
      </c>
      <c r="AT110" s="529">
        <v>0</v>
      </c>
      <c r="AU110" s="529">
        <f t="shared" si="7"/>
        <v>15407095</v>
      </c>
      <c r="AV110" s="529" t="str">
        <f t="shared" si="8"/>
        <v>SAMA</v>
      </c>
      <c r="AW110" s="529" t="str">
        <f t="shared" si="9"/>
        <v>SAMA</v>
      </c>
      <c r="AX110" s="529" t="str">
        <f t="shared" si="10"/>
        <v>SAMA</v>
      </c>
    </row>
    <row r="111" spans="1:50" s="530" customFormat="1" ht="15" customHeight="1" x14ac:dyDescent="0.2">
      <c r="A111" s="526" t="e">
        <v>#N/A</v>
      </c>
      <c r="B111" s="526">
        <v>0</v>
      </c>
      <c r="C111" s="526" t="s">
        <v>8286</v>
      </c>
      <c r="D111" s="527" t="s">
        <v>6222</v>
      </c>
      <c r="E111" s="527" t="s">
        <v>12317</v>
      </c>
      <c r="F111" s="526"/>
      <c r="G111" s="526" t="s">
        <v>11676</v>
      </c>
      <c r="H111" s="526" t="s">
        <v>11676</v>
      </c>
      <c r="I111" s="514">
        <v>104</v>
      </c>
      <c r="J111" s="515" t="s">
        <v>9281</v>
      </c>
      <c r="K111" s="516" t="s">
        <v>6477</v>
      </c>
      <c r="L111" s="516" t="s">
        <v>9268</v>
      </c>
      <c r="M111" s="517">
        <v>40668</v>
      </c>
      <c r="N111" s="518">
        <v>110000000</v>
      </c>
      <c r="O111" s="512"/>
      <c r="P111" s="528"/>
      <c r="Q111" s="519"/>
      <c r="R111" s="512" t="s">
        <v>9278</v>
      </c>
      <c r="S111" s="528">
        <v>41029</v>
      </c>
      <c r="T111" s="519">
        <v>81121825</v>
      </c>
      <c r="U111" s="528"/>
      <c r="V111" s="519"/>
      <c r="W111" s="512"/>
      <c r="X111" s="528"/>
      <c r="Y111" s="519"/>
      <c r="Z111" s="520">
        <v>0</v>
      </c>
      <c r="AA111" s="520"/>
      <c r="AB111" s="521"/>
      <c r="AC111" s="521"/>
      <c r="AD111" s="521"/>
      <c r="AE111" s="521"/>
      <c r="AF111" s="521"/>
      <c r="AG111" s="521"/>
      <c r="AH111" s="521"/>
      <c r="AI111" s="521"/>
      <c r="AJ111" s="521"/>
      <c r="AK111" s="521"/>
      <c r="AL111" s="521"/>
      <c r="AM111" s="521">
        <f t="shared" si="11"/>
        <v>0</v>
      </c>
      <c r="AN111" s="520">
        <f t="shared" si="6"/>
        <v>81121825</v>
      </c>
      <c r="AR111" s="532"/>
      <c r="AS111" s="529">
        <v>81121825</v>
      </c>
      <c r="AT111" s="529">
        <v>0</v>
      </c>
      <c r="AU111" s="529">
        <f t="shared" si="7"/>
        <v>81121825</v>
      </c>
      <c r="AV111" s="529" t="str">
        <f t="shared" si="8"/>
        <v>SAMA</v>
      </c>
      <c r="AW111" s="529" t="str">
        <f t="shared" si="9"/>
        <v>SAMA</v>
      </c>
      <c r="AX111" s="529" t="str">
        <f t="shared" si="10"/>
        <v>SAMA</v>
      </c>
    </row>
    <row r="112" spans="1:50" s="530" customFormat="1" ht="15" customHeight="1" x14ac:dyDescent="0.2">
      <c r="A112" s="526" t="e">
        <v>#N/A</v>
      </c>
      <c r="B112" s="526" t="e">
        <v>#N/A</v>
      </c>
      <c r="C112" s="526" t="s">
        <v>8286</v>
      </c>
      <c r="D112" s="527" t="s">
        <v>6222</v>
      </c>
      <c r="E112" s="527" t="s">
        <v>6222</v>
      </c>
      <c r="F112" s="526"/>
      <c r="G112" s="526" t="s">
        <v>11675</v>
      </c>
      <c r="H112" s="526" t="s">
        <v>11676</v>
      </c>
      <c r="I112" s="514">
        <v>105</v>
      </c>
      <c r="J112" s="515" t="s">
        <v>9282</v>
      </c>
      <c r="K112" s="516" t="s">
        <v>6477</v>
      </c>
      <c r="L112" s="516" t="s">
        <v>9283</v>
      </c>
      <c r="M112" s="517">
        <v>40770</v>
      </c>
      <c r="N112" s="518">
        <v>95000000</v>
      </c>
      <c r="O112" s="512"/>
      <c r="P112" s="528"/>
      <c r="Q112" s="519"/>
      <c r="R112" s="512" t="s">
        <v>9278</v>
      </c>
      <c r="S112" s="528">
        <v>41029</v>
      </c>
      <c r="T112" s="519">
        <v>71250000</v>
      </c>
      <c r="U112" s="528"/>
      <c r="V112" s="519"/>
      <c r="W112" s="512"/>
      <c r="X112" s="528"/>
      <c r="Y112" s="519"/>
      <c r="Z112" s="520">
        <v>0</v>
      </c>
      <c r="AA112" s="520"/>
      <c r="AB112" s="521"/>
      <c r="AC112" s="521"/>
      <c r="AD112" s="521"/>
      <c r="AE112" s="521"/>
      <c r="AF112" s="521"/>
      <c r="AG112" s="521"/>
      <c r="AH112" s="521"/>
      <c r="AI112" s="521"/>
      <c r="AJ112" s="521"/>
      <c r="AK112" s="521"/>
      <c r="AL112" s="521"/>
      <c r="AM112" s="521">
        <f t="shared" si="11"/>
        <v>0</v>
      </c>
      <c r="AN112" s="520">
        <f t="shared" si="6"/>
        <v>71250000</v>
      </c>
      <c r="AR112" s="532"/>
      <c r="AS112" s="529">
        <v>71250000</v>
      </c>
      <c r="AT112" s="529">
        <v>0</v>
      </c>
      <c r="AU112" s="529">
        <f t="shared" si="7"/>
        <v>71250000</v>
      </c>
      <c r="AV112" s="529" t="str">
        <f t="shared" si="8"/>
        <v>SAMA</v>
      </c>
      <c r="AW112" s="529" t="str">
        <f t="shared" si="9"/>
        <v>SAMA</v>
      </c>
      <c r="AX112" s="529" t="str">
        <f t="shared" si="10"/>
        <v>SAMA</v>
      </c>
    </row>
    <row r="113" spans="1:50" s="530" customFormat="1" ht="15" customHeight="1" x14ac:dyDescent="0.2">
      <c r="A113" s="526" t="e">
        <v>#N/A</v>
      </c>
      <c r="B113" s="526" t="e">
        <v>#N/A</v>
      </c>
      <c r="C113" s="526" t="s">
        <v>8286</v>
      </c>
      <c r="D113" s="527" t="s">
        <v>6222</v>
      </c>
      <c r="E113" s="527" t="s">
        <v>6222</v>
      </c>
      <c r="F113" s="526"/>
      <c r="G113" s="526" t="s">
        <v>11675</v>
      </c>
      <c r="H113" s="526" t="s">
        <v>11676</v>
      </c>
      <c r="I113" s="514">
        <v>106</v>
      </c>
      <c r="J113" s="515" t="s">
        <v>9284</v>
      </c>
      <c r="K113" s="516" t="s">
        <v>6477</v>
      </c>
      <c r="L113" s="516" t="s">
        <v>9274</v>
      </c>
      <c r="M113" s="517">
        <v>40409</v>
      </c>
      <c r="N113" s="518">
        <v>37000000</v>
      </c>
      <c r="O113" s="512"/>
      <c r="P113" s="528"/>
      <c r="Q113" s="519"/>
      <c r="R113" s="512" t="s">
        <v>9278</v>
      </c>
      <c r="S113" s="528">
        <v>41029</v>
      </c>
      <c r="T113" s="519">
        <v>13772250</v>
      </c>
      <c r="U113" s="528"/>
      <c r="V113" s="519"/>
      <c r="W113" s="512"/>
      <c r="X113" s="528"/>
      <c r="Y113" s="519"/>
      <c r="Z113" s="520">
        <v>0</v>
      </c>
      <c r="AA113" s="520"/>
      <c r="AB113" s="521"/>
      <c r="AC113" s="521"/>
      <c r="AD113" s="521"/>
      <c r="AE113" s="521"/>
      <c r="AF113" s="521"/>
      <c r="AG113" s="521"/>
      <c r="AH113" s="521"/>
      <c r="AI113" s="521"/>
      <c r="AJ113" s="521"/>
      <c r="AK113" s="521"/>
      <c r="AL113" s="521"/>
      <c r="AM113" s="521">
        <f t="shared" si="11"/>
        <v>0</v>
      </c>
      <c r="AN113" s="520">
        <f t="shared" si="6"/>
        <v>13772250</v>
      </c>
      <c r="AR113" s="532"/>
      <c r="AS113" s="524">
        <v>13772250</v>
      </c>
      <c r="AT113" s="524">
        <v>0</v>
      </c>
      <c r="AU113" s="524">
        <f t="shared" si="7"/>
        <v>13772250</v>
      </c>
      <c r="AV113" s="531" t="str">
        <f t="shared" si="8"/>
        <v>SAMA</v>
      </c>
      <c r="AW113" s="531" t="str">
        <f t="shared" si="9"/>
        <v>SAMA</v>
      </c>
      <c r="AX113" s="531" t="str">
        <f t="shared" si="10"/>
        <v>SAMA</v>
      </c>
    </row>
    <row r="114" spans="1:50" s="530" customFormat="1" ht="15" customHeight="1" x14ac:dyDescent="0.2">
      <c r="A114" s="526" t="e">
        <v>#N/A</v>
      </c>
      <c r="B114" s="526" t="s">
        <v>8349</v>
      </c>
      <c r="C114" s="526" t="s">
        <v>8349</v>
      </c>
      <c r="D114" s="527" t="s">
        <v>6222</v>
      </c>
      <c r="E114" s="527" t="s">
        <v>6222</v>
      </c>
      <c r="F114" s="526"/>
      <c r="G114" s="526" t="s">
        <v>11675</v>
      </c>
      <c r="H114" s="526" t="s">
        <v>11676</v>
      </c>
      <c r="I114" s="514">
        <v>107</v>
      </c>
      <c r="J114" s="515" t="s">
        <v>12365</v>
      </c>
      <c r="K114" s="516" t="s">
        <v>6477</v>
      </c>
      <c r="L114" s="516" t="s">
        <v>9213</v>
      </c>
      <c r="M114" s="517">
        <v>40770</v>
      </c>
      <c r="N114" s="518">
        <v>30000000</v>
      </c>
      <c r="O114" s="512"/>
      <c r="P114" s="528"/>
      <c r="Q114" s="519"/>
      <c r="R114" s="512" t="s">
        <v>9278</v>
      </c>
      <c r="S114" s="528">
        <v>41029</v>
      </c>
      <c r="T114" s="519">
        <v>15000000</v>
      </c>
      <c r="U114" s="528"/>
      <c r="V114" s="519"/>
      <c r="W114" s="512"/>
      <c r="X114" s="528"/>
      <c r="Y114" s="519"/>
      <c r="Z114" s="520">
        <v>0</v>
      </c>
      <c r="AA114" s="520"/>
      <c r="AB114" s="521"/>
      <c r="AC114" s="521"/>
      <c r="AD114" s="521"/>
      <c r="AE114" s="521"/>
      <c r="AF114" s="521"/>
      <c r="AG114" s="521"/>
      <c r="AH114" s="521"/>
      <c r="AI114" s="521"/>
      <c r="AJ114" s="521"/>
      <c r="AK114" s="521"/>
      <c r="AL114" s="521"/>
      <c r="AM114" s="521">
        <f t="shared" si="11"/>
        <v>0</v>
      </c>
      <c r="AN114" s="520">
        <f t="shared" si="6"/>
        <v>15000000</v>
      </c>
      <c r="AR114" s="532"/>
      <c r="AS114" s="529">
        <v>15000000</v>
      </c>
      <c r="AT114" s="529">
        <v>0</v>
      </c>
      <c r="AU114" s="529">
        <f t="shared" si="7"/>
        <v>15000000</v>
      </c>
      <c r="AV114" s="529" t="str">
        <f t="shared" si="8"/>
        <v>SAMA</v>
      </c>
      <c r="AW114" s="529" t="str">
        <f t="shared" si="9"/>
        <v>SAMA</v>
      </c>
      <c r="AX114" s="529" t="str">
        <f t="shared" si="10"/>
        <v>SAMA</v>
      </c>
    </row>
    <row r="115" spans="1:50" s="530" customFormat="1" ht="15" customHeight="1" x14ac:dyDescent="0.2">
      <c r="A115" s="526" t="e">
        <v>#N/A</v>
      </c>
      <c r="B115" s="526" t="e">
        <v>#N/A</v>
      </c>
      <c r="C115" s="526" t="s">
        <v>8286</v>
      </c>
      <c r="D115" s="527" t="s">
        <v>6222</v>
      </c>
      <c r="E115" s="527" t="s">
        <v>6222</v>
      </c>
      <c r="F115" s="526"/>
      <c r="G115" s="526" t="s">
        <v>11675</v>
      </c>
      <c r="H115" s="526" t="s">
        <v>11676</v>
      </c>
      <c r="I115" s="514">
        <v>108</v>
      </c>
      <c r="J115" s="515" t="s">
        <v>12366</v>
      </c>
      <c r="K115" s="516" t="s">
        <v>6477</v>
      </c>
      <c r="L115" s="516" t="s">
        <v>9273</v>
      </c>
      <c r="M115" s="517">
        <v>40814</v>
      </c>
      <c r="N115" s="518">
        <v>50000000</v>
      </c>
      <c r="O115" s="512"/>
      <c r="P115" s="528"/>
      <c r="Q115" s="519"/>
      <c r="R115" s="512" t="s">
        <v>9278</v>
      </c>
      <c r="S115" s="528">
        <v>41029</v>
      </c>
      <c r="T115" s="519">
        <v>37500000</v>
      </c>
      <c r="U115" s="528"/>
      <c r="V115" s="519"/>
      <c r="W115" s="512"/>
      <c r="X115" s="528"/>
      <c r="Y115" s="519"/>
      <c r="Z115" s="520">
        <v>0</v>
      </c>
      <c r="AA115" s="520"/>
      <c r="AB115" s="521"/>
      <c r="AC115" s="521"/>
      <c r="AD115" s="521"/>
      <c r="AE115" s="521"/>
      <c r="AF115" s="521"/>
      <c r="AG115" s="521"/>
      <c r="AH115" s="521"/>
      <c r="AI115" s="521"/>
      <c r="AJ115" s="521"/>
      <c r="AK115" s="521"/>
      <c r="AL115" s="521"/>
      <c r="AM115" s="521">
        <f t="shared" si="11"/>
        <v>0</v>
      </c>
      <c r="AN115" s="520">
        <f t="shared" si="6"/>
        <v>37500000</v>
      </c>
      <c r="AR115" s="532"/>
      <c r="AS115" s="529">
        <v>37500000</v>
      </c>
      <c r="AT115" s="529">
        <v>0</v>
      </c>
      <c r="AU115" s="529">
        <f t="shared" si="7"/>
        <v>37500000</v>
      </c>
      <c r="AV115" s="529" t="str">
        <f t="shared" si="8"/>
        <v>SAMA</v>
      </c>
      <c r="AW115" s="529" t="str">
        <f t="shared" si="9"/>
        <v>SAMA</v>
      </c>
      <c r="AX115" s="529" t="str">
        <f t="shared" si="10"/>
        <v>SAMA</v>
      </c>
    </row>
    <row r="116" spans="1:50" s="530" customFormat="1" ht="15" customHeight="1" x14ac:dyDescent="0.2">
      <c r="A116" s="526" t="e">
        <v>#N/A</v>
      </c>
      <c r="B116" s="526" t="e">
        <v>#N/A</v>
      </c>
      <c r="C116" s="526" t="s">
        <v>8286</v>
      </c>
      <c r="D116" s="527" t="s">
        <v>6222</v>
      </c>
      <c r="E116" s="527" t="s">
        <v>6222</v>
      </c>
      <c r="F116" s="526"/>
      <c r="G116" s="526" t="s">
        <v>11675</v>
      </c>
      <c r="H116" s="526" t="s">
        <v>11676</v>
      </c>
      <c r="I116" s="514">
        <v>109</v>
      </c>
      <c r="J116" s="515" t="s">
        <v>9285</v>
      </c>
      <c r="K116" s="516" t="s">
        <v>6477</v>
      </c>
      <c r="L116" s="516" t="s">
        <v>9273</v>
      </c>
      <c r="M116" s="517">
        <v>40814</v>
      </c>
      <c r="N116" s="518">
        <v>100000000</v>
      </c>
      <c r="O116" s="512"/>
      <c r="P116" s="528"/>
      <c r="Q116" s="519"/>
      <c r="R116" s="512" t="s">
        <v>9278</v>
      </c>
      <c r="S116" s="528">
        <v>41029</v>
      </c>
      <c r="T116" s="519">
        <v>75000000</v>
      </c>
      <c r="U116" s="528"/>
      <c r="V116" s="519"/>
      <c r="W116" s="512"/>
      <c r="X116" s="528"/>
      <c r="Y116" s="519"/>
      <c r="Z116" s="520">
        <v>0</v>
      </c>
      <c r="AA116" s="520"/>
      <c r="AB116" s="521"/>
      <c r="AC116" s="521"/>
      <c r="AD116" s="521"/>
      <c r="AE116" s="521"/>
      <c r="AF116" s="521"/>
      <c r="AG116" s="521"/>
      <c r="AH116" s="521"/>
      <c r="AI116" s="521"/>
      <c r="AJ116" s="521"/>
      <c r="AK116" s="521"/>
      <c r="AL116" s="521"/>
      <c r="AM116" s="521">
        <f t="shared" si="11"/>
        <v>0</v>
      </c>
      <c r="AN116" s="520">
        <f t="shared" si="6"/>
        <v>75000000</v>
      </c>
      <c r="AR116" s="532"/>
      <c r="AS116" s="529">
        <v>75000000</v>
      </c>
      <c r="AT116" s="529">
        <v>0</v>
      </c>
      <c r="AU116" s="529">
        <f t="shared" si="7"/>
        <v>75000000</v>
      </c>
      <c r="AV116" s="529" t="str">
        <f t="shared" si="8"/>
        <v>SAMA</v>
      </c>
      <c r="AW116" s="529" t="str">
        <f t="shared" si="9"/>
        <v>SAMA</v>
      </c>
      <c r="AX116" s="529" t="str">
        <f t="shared" si="10"/>
        <v>SAMA</v>
      </c>
    </row>
    <row r="117" spans="1:50" s="530" customFormat="1" ht="15" customHeight="1" x14ac:dyDescent="0.2">
      <c r="A117" s="526" t="e">
        <v>#N/A</v>
      </c>
      <c r="B117" s="526" t="e">
        <v>#N/A</v>
      </c>
      <c r="C117" s="526" t="s">
        <v>8286</v>
      </c>
      <c r="D117" s="527" t="s">
        <v>6222</v>
      </c>
      <c r="E117" s="527" t="s">
        <v>6222</v>
      </c>
      <c r="F117" s="526"/>
      <c r="G117" s="526" t="s">
        <v>11675</v>
      </c>
      <c r="H117" s="526" t="s">
        <v>11676</v>
      </c>
      <c r="I117" s="514">
        <v>110</v>
      </c>
      <c r="J117" s="515" t="s">
        <v>9286</v>
      </c>
      <c r="K117" s="516" t="s">
        <v>6477</v>
      </c>
      <c r="L117" s="516" t="s">
        <v>9248</v>
      </c>
      <c r="M117" s="517">
        <v>40770</v>
      </c>
      <c r="N117" s="518">
        <v>50000000</v>
      </c>
      <c r="O117" s="512"/>
      <c r="P117" s="528"/>
      <c r="Q117" s="519"/>
      <c r="R117" s="512" t="s">
        <v>9278</v>
      </c>
      <c r="S117" s="528">
        <v>41029</v>
      </c>
      <c r="T117" s="519">
        <v>33232224</v>
      </c>
      <c r="U117" s="528"/>
      <c r="V117" s="519"/>
      <c r="W117" s="512"/>
      <c r="X117" s="528"/>
      <c r="Y117" s="519"/>
      <c r="Z117" s="520">
        <v>0</v>
      </c>
      <c r="AA117" s="520"/>
      <c r="AB117" s="521"/>
      <c r="AC117" s="521"/>
      <c r="AD117" s="521"/>
      <c r="AE117" s="521"/>
      <c r="AF117" s="521"/>
      <c r="AG117" s="521"/>
      <c r="AH117" s="521"/>
      <c r="AI117" s="521"/>
      <c r="AJ117" s="521"/>
      <c r="AK117" s="521"/>
      <c r="AL117" s="521"/>
      <c r="AM117" s="521">
        <f t="shared" si="11"/>
        <v>0</v>
      </c>
      <c r="AN117" s="520">
        <f t="shared" si="6"/>
        <v>33232224</v>
      </c>
      <c r="AR117" s="532"/>
      <c r="AS117" s="529">
        <v>33232224</v>
      </c>
      <c r="AT117" s="529">
        <v>0</v>
      </c>
      <c r="AU117" s="529">
        <f t="shared" si="7"/>
        <v>33232224</v>
      </c>
      <c r="AV117" s="529" t="str">
        <f t="shared" si="8"/>
        <v>SAMA</v>
      </c>
      <c r="AW117" s="529" t="str">
        <f t="shared" si="9"/>
        <v>SAMA</v>
      </c>
      <c r="AX117" s="529" t="str">
        <f t="shared" si="10"/>
        <v>SAMA</v>
      </c>
    </row>
    <row r="118" spans="1:50" s="530" customFormat="1" ht="15" customHeight="1" x14ac:dyDescent="0.2">
      <c r="A118" s="526" t="e">
        <v>#N/A</v>
      </c>
      <c r="B118" s="526">
        <v>0</v>
      </c>
      <c r="C118" s="526" t="s">
        <v>8286</v>
      </c>
      <c r="D118" s="527" t="s">
        <v>9762</v>
      </c>
      <c r="E118" s="527" t="s">
        <v>12315</v>
      </c>
      <c r="F118" s="526" t="s">
        <v>12207</v>
      </c>
      <c r="G118" s="526" t="s">
        <v>11676</v>
      </c>
      <c r="H118" s="526" t="s">
        <v>11676</v>
      </c>
      <c r="I118" s="514">
        <v>111</v>
      </c>
      <c r="J118" s="515" t="s">
        <v>12330</v>
      </c>
      <c r="K118" s="516" t="s">
        <v>6477</v>
      </c>
      <c r="L118" s="516" t="s">
        <v>9287</v>
      </c>
      <c r="M118" s="517">
        <v>40814</v>
      </c>
      <c r="N118" s="518">
        <v>20000000</v>
      </c>
      <c r="O118" s="512"/>
      <c r="P118" s="528"/>
      <c r="Q118" s="519"/>
      <c r="R118" s="512" t="s">
        <v>9278</v>
      </c>
      <c r="S118" s="528">
        <v>41029</v>
      </c>
      <c r="T118" s="519">
        <v>14541792</v>
      </c>
      <c r="U118" s="528"/>
      <c r="V118" s="519"/>
      <c r="W118" s="512"/>
      <c r="X118" s="528"/>
      <c r="Y118" s="519"/>
      <c r="Z118" s="520">
        <v>0</v>
      </c>
      <c r="AA118" s="520"/>
      <c r="AB118" s="521"/>
      <c r="AC118" s="521"/>
      <c r="AD118" s="521"/>
      <c r="AE118" s="521"/>
      <c r="AF118" s="521"/>
      <c r="AG118" s="521"/>
      <c r="AH118" s="521"/>
      <c r="AI118" s="521"/>
      <c r="AJ118" s="521"/>
      <c r="AK118" s="521"/>
      <c r="AL118" s="521"/>
      <c r="AM118" s="521">
        <f t="shared" si="11"/>
        <v>0</v>
      </c>
      <c r="AN118" s="520">
        <f t="shared" si="6"/>
        <v>14541792</v>
      </c>
      <c r="AR118" s="532"/>
      <c r="AS118" s="529">
        <v>14541792</v>
      </c>
      <c r="AT118" s="529">
        <v>0</v>
      </c>
      <c r="AU118" s="529">
        <f t="shared" si="7"/>
        <v>14541792</v>
      </c>
      <c r="AV118" s="529" t="str">
        <f t="shared" si="8"/>
        <v>SAMA</v>
      </c>
      <c r="AW118" s="529" t="str">
        <f t="shared" si="9"/>
        <v>SAMA</v>
      </c>
      <c r="AX118" s="529" t="str">
        <f t="shared" si="10"/>
        <v>SAMA</v>
      </c>
    </row>
    <row r="119" spans="1:50" s="530" customFormat="1" ht="15" customHeight="1" x14ac:dyDescent="0.2">
      <c r="A119" s="526" t="e">
        <v>#N/A</v>
      </c>
      <c r="B119" s="526">
        <v>0</v>
      </c>
      <c r="C119" s="526" t="s">
        <v>8286</v>
      </c>
      <c r="D119" s="527" t="s">
        <v>6222</v>
      </c>
      <c r="E119" s="527" t="s">
        <v>12315</v>
      </c>
      <c r="F119" s="526" t="s">
        <v>12359</v>
      </c>
      <c r="G119" s="526" t="s">
        <v>11676</v>
      </c>
      <c r="H119" s="526" t="s">
        <v>11676</v>
      </c>
      <c r="I119" s="514">
        <v>112</v>
      </c>
      <c r="J119" s="515" t="s">
        <v>12331</v>
      </c>
      <c r="K119" s="516" t="s">
        <v>6477</v>
      </c>
      <c r="L119" s="516" t="s">
        <v>9251</v>
      </c>
      <c r="M119" s="517">
        <v>40668</v>
      </c>
      <c r="N119" s="518">
        <v>35130177</v>
      </c>
      <c r="O119" s="512"/>
      <c r="P119" s="528"/>
      <c r="Q119" s="519"/>
      <c r="R119" s="512" t="s">
        <v>9278</v>
      </c>
      <c r="S119" s="528">
        <v>41029</v>
      </c>
      <c r="T119" s="519">
        <v>25215086</v>
      </c>
      <c r="U119" s="528"/>
      <c r="V119" s="519"/>
      <c r="W119" s="512"/>
      <c r="X119" s="528"/>
      <c r="Y119" s="519"/>
      <c r="Z119" s="520">
        <v>0</v>
      </c>
      <c r="AA119" s="520"/>
      <c r="AB119" s="521"/>
      <c r="AC119" s="521"/>
      <c r="AD119" s="521"/>
      <c r="AE119" s="521"/>
      <c r="AF119" s="521"/>
      <c r="AG119" s="521"/>
      <c r="AH119" s="521"/>
      <c r="AI119" s="521"/>
      <c r="AJ119" s="521"/>
      <c r="AK119" s="521"/>
      <c r="AL119" s="521"/>
      <c r="AM119" s="521">
        <f t="shared" si="11"/>
        <v>0</v>
      </c>
      <c r="AN119" s="520">
        <f t="shared" si="6"/>
        <v>25215086</v>
      </c>
      <c r="AR119" s="532"/>
      <c r="AS119" s="529">
        <v>25215086</v>
      </c>
      <c r="AT119" s="529">
        <v>0</v>
      </c>
      <c r="AU119" s="529">
        <f t="shared" si="7"/>
        <v>25215086</v>
      </c>
      <c r="AV119" s="529" t="str">
        <f t="shared" si="8"/>
        <v>SAMA</v>
      </c>
      <c r="AW119" s="529" t="str">
        <f t="shared" si="9"/>
        <v>SAMA</v>
      </c>
      <c r="AX119" s="529" t="str">
        <f t="shared" si="10"/>
        <v>SAMA</v>
      </c>
    </row>
    <row r="120" spans="1:50" s="530" customFormat="1" ht="15" customHeight="1" x14ac:dyDescent="0.2">
      <c r="A120" s="526" t="e">
        <v>#N/A</v>
      </c>
      <c r="B120" s="526" t="e">
        <v>#N/A</v>
      </c>
      <c r="C120" s="526" t="s">
        <v>8755</v>
      </c>
      <c r="D120" s="527" t="s">
        <v>8715</v>
      </c>
      <c r="E120" s="527" t="s">
        <v>18635</v>
      </c>
      <c r="F120" s="526" t="s">
        <v>9288</v>
      </c>
      <c r="G120" s="526" t="s">
        <v>11675</v>
      </c>
      <c r="H120" s="526" t="s">
        <v>11676</v>
      </c>
      <c r="I120" s="514">
        <v>113</v>
      </c>
      <c r="J120" s="515" t="s">
        <v>12367</v>
      </c>
      <c r="K120" s="516" t="s">
        <v>6477</v>
      </c>
      <c r="L120" s="516" t="s">
        <v>9289</v>
      </c>
      <c r="M120" s="517">
        <v>40875</v>
      </c>
      <c r="N120" s="518">
        <v>30000000</v>
      </c>
      <c r="O120" s="512"/>
      <c r="P120" s="528"/>
      <c r="Q120" s="519"/>
      <c r="R120" s="512" t="s">
        <v>9278</v>
      </c>
      <c r="S120" s="528">
        <v>41029</v>
      </c>
      <c r="T120" s="519">
        <v>22500000</v>
      </c>
      <c r="U120" s="528"/>
      <c r="V120" s="519"/>
      <c r="W120" s="512"/>
      <c r="X120" s="528"/>
      <c r="Y120" s="519"/>
      <c r="Z120" s="520">
        <v>10500000</v>
      </c>
      <c r="AA120" s="520"/>
      <c r="AB120" s="521"/>
      <c r="AC120" s="521"/>
      <c r="AD120" s="521"/>
      <c r="AE120" s="521"/>
      <c r="AF120" s="521"/>
      <c r="AG120" s="521"/>
      <c r="AH120" s="521"/>
      <c r="AI120" s="521"/>
      <c r="AJ120" s="521"/>
      <c r="AK120" s="521"/>
      <c r="AL120" s="521"/>
      <c r="AM120" s="521">
        <f t="shared" si="11"/>
        <v>10500000</v>
      </c>
      <c r="AN120" s="520">
        <f t="shared" si="6"/>
        <v>12000000</v>
      </c>
      <c r="AR120" s="532"/>
      <c r="AS120" s="529">
        <v>22500000</v>
      </c>
      <c r="AT120" s="529">
        <v>10500000</v>
      </c>
      <c r="AU120" s="529">
        <f t="shared" si="7"/>
        <v>12000000</v>
      </c>
      <c r="AV120" s="529" t="str">
        <f t="shared" si="8"/>
        <v>SAMA</v>
      </c>
      <c r="AW120" s="529" t="str">
        <f t="shared" si="9"/>
        <v>SAMA</v>
      </c>
      <c r="AX120" s="529" t="str">
        <f t="shared" si="10"/>
        <v>SAMA</v>
      </c>
    </row>
    <row r="121" spans="1:50" s="530" customFormat="1" ht="15" customHeight="1" x14ac:dyDescent="0.2">
      <c r="A121" s="526" t="e">
        <v>#N/A</v>
      </c>
      <c r="B121" s="526" t="e">
        <v>#N/A</v>
      </c>
      <c r="C121" s="526" t="s">
        <v>8286</v>
      </c>
      <c r="D121" s="527" t="s">
        <v>6222</v>
      </c>
      <c r="E121" s="527" t="s">
        <v>6222</v>
      </c>
      <c r="F121" s="526"/>
      <c r="G121" s="526" t="s">
        <v>11675</v>
      </c>
      <c r="H121" s="526" t="s">
        <v>11676</v>
      </c>
      <c r="I121" s="514">
        <v>114</v>
      </c>
      <c r="J121" s="515" t="s">
        <v>12368</v>
      </c>
      <c r="K121" s="516" t="s">
        <v>6477</v>
      </c>
      <c r="L121" s="516" t="s">
        <v>9199</v>
      </c>
      <c r="M121" s="517">
        <v>40721</v>
      </c>
      <c r="N121" s="518">
        <v>30000000</v>
      </c>
      <c r="O121" s="512"/>
      <c r="P121" s="528"/>
      <c r="Q121" s="519"/>
      <c r="R121" s="512" t="s">
        <v>9278</v>
      </c>
      <c r="S121" s="528">
        <v>41029</v>
      </c>
      <c r="T121" s="519">
        <v>21186790.5</v>
      </c>
      <c r="U121" s="528"/>
      <c r="V121" s="519"/>
      <c r="W121" s="512"/>
      <c r="X121" s="528"/>
      <c r="Y121" s="519"/>
      <c r="Z121" s="520">
        <v>0</v>
      </c>
      <c r="AA121" s="520"/>
      <c r="AB121" s="521"/>
      <c r="AC121" s="521"/>
      <c r="AD121" s="521"/>
      <c r="AE121" s="521"/>
      <c r="AF121" s="521"/>
      <c r="AG121" s="521"/>
      <c r="AH121" s="521"/>
      <c r="AI121" s="521"/>
      <c r="AJ121" s="521"/>
      <c r="AK121" s="521"/>
      <c r="AL121" s="521"/>
      <c r="AM121" s="521">
        <f t="shared" si="11"/>
        <v>0</v>
      </c>
      <c r="AN121" s="520">
        <f t="shared" si="6"/>
        <v>21186790.5</v>
      </c>
      <c r="AR121" s="532"/>
      <c r="AS121" s="529">
        <v>21186790.5</v>
      </c>
      <c r="AT121" s="529">
        <v>0</v>
      </c>
      <c r="AU121" s="529">
        <f t="shared" si="7"/>
        <v>21186790.5</v>
      </c>
      <c r="AV121" s="529" t="str">
        <f t="shared" si="8"/>
        <v>SAMA</v>
      </c>
      <c r="AW121" s="529" t="str">
        <f t="shared" si="9"/>
        <v>SAMA</v>
      </c>
      <c r="AX121" s="529" t="str">
        <f t="shared" si="10"/>
        <v>SAMA</v>
      </c>
    </row>
    <row r="122" spans="1:50" s="530" customFormat="1" ht="15" customHeight="1" x14ac:dyDescent="0.2">
      <c r="A122" s="526" t="e">
        <v>#N/A</v>
      </c>
      <c r="B122" s="526" t="e">
        <v>#N/A</v>
      </c>
      <c r="C122" s="526" t="s">
        <v>8286</v>
      </c>
      <c r="D122" s="527" t="s">
        <v>6222</v>
      </c>
      <c r="E122" s="527" t="s">
        <v>6222</v>
      </c>
      <c r="F122" s="526" t="s">
        <v>9290</v>
      </c>
      <c r="G122" s="526" t="s">
        <v>11675</v>
      </c>
      <c r="H122" s="526" t="s">
        <v>11676</v>
      </c>
      <c r="I122" s="514">
        <v>115</v>
      </c>
      <c r="J122" s="515" t="s">
        <v>12369</v>
      </c>
      <c r="K122" s="516" t="s">
        <v>6477</v>
      </c>
      <c r="L122" s="516" t="s">
        <v>9248</v>
      </c>
      <c r="M122" s="517">
        <v>40770</v>
      </c>
      <c r="N122" s="518">
        <v>135000000</v>
      </c>
      <c r="O122" s="512"/>
      <c r="P122" s="528"/>
      <c r="Q122" s="519"/>
      <c r="R122" s="512" t="s">
        <v>9278</v>
      </c>
      <c r="S122" s="528">
        <v>41029</v>
      </c>
      <c r="T122" s="519">
        <v>67500000</v>
      </c>
      <c r="U122" s="528"/>
      <c r="V122" s="519"/>
      <c r="W122" s="512"/>
      <c r="X122" s="528"/>
      <c r="Y122" s="519"/>
      <c r="Z122" s="520">
        <v>2250000</v>
      </c>
      <c r="AA122" s="520"/>
      <c r="AB122" s="521"/>
      <c r="AC122" s="521"/>
      <c r="AD122" s="521"/>
      <c r="AE122" s="521"/>
      <c r="AF122" s="521"/>
      <c r="AG122" s="521"/>
      <c r="AH122" s="521"/>
      <c r="AI122" s="521"/>
      <c r="AJ122" s="521"/>
      <c r="AK122" s="521"/>
      <c r="AL122" s="521"/>
      <c r="AM122" s="521">
        <f t="shared" si="11"/>
        <v>2250000</v>
      </c>
      <c r="AN122" s="520">
        <f t="shared" si="6"/>
        <v>65250000</v>
      </c>
      <c r="AR122" s="532"/>
      <c r="AS122" s="529">
        <v>67500000</v>
      </c>
      <c r="AT122" s="529">
        <v>2250000</v>
      </c>
      <c r="AU122" s="529">
        <f t="shared" si="7"/>
        <v>65250000</v>
      </c>
      <c r="AV122" s="529" t="str">
        <f t="shared" si="8"/>
        <v>SAMA</v>
      </c>
      <c r="AW122" s="529" t="str">
        <f t="shared" si="9"/>
        <v>SAMA</v>
      </c>
      <c r="AX122" s="529" t="str">
        <f t="shared" si="10"/>
        <v>SAMA</v>
      </c>
    </row>
    <row r="123" spans="1:50" s="530" customFormat="1" ht="15" customHeight="1" x14ac:dyDescent="0.2">
      <c r="A123" s="526" t="e">
        <v>#N/A</v>
      </c>
      <c r="B123" s="526" t="e">
        <v>#N/A</v>
      </c>
      <c r="C123" s="526" t="s">
        <v>8286</v>
      </c>
      <c r="D123" s="527" t="s">
        <v>6222</v>
      </c>
      <c r="E123" s="527" t="s">
        <v>6222</v>
      </c>
      <c r="F123" s="526" t="s">
        <v>11866</v>
      </c>
      <c r="G123" s="526" t="s">
        <v>11675</v>
      </c>
      <c r="H123" s="526" t="s">
        <v>11676</v>
      </c>
      <c r="I123" s="514">
        <v>116</v>
      </c>
      <c r="J123" s="515" t="s">
        <v>9291</v>
      </c>
      <c r="K123" s="516" t="s">
        <v>6477</v>
      </c>
      <c r="L123" s="516" t="s">
        <v>9199</v>
      </c>
      <c r="M123" s="517">
        <v>40721</v>
      </c>
      <c r="N123" s="518">
        <v>150000000</v>
      </c>
      <c r="O123" s="512"/>
      <c r="P123" s="528"/>
      <c r="Q123" s="519"/>
      <c r="R123" s="512" t="s">
        <v>9278</v>
      </c>
      <c r="S123" s="528">
        <v>41029</v>
      </c>
      <c r="T123" s="519">
        <v>107438663</v>
      </c>
      <c r="U123" s="528"/>
      <c r="V123" s="519"/>
      <c r="W123" s="512"/>
      <c r="X123" s="528"/>
      <c r="Y123" s="519"/>
      <c r="Z123" s="520">
        <v>2025000</v>
      </c>
      <c r="AA123" s="520"/>
      <c r="AB123" s="521"/>
      <c r="AC123" s="521"/>
      <c r="AD123" s="521"/>
      <c r="AE123" s="521"/>
      <c r="AF123" s="521"/>
      <c r="AG123" s="521"/>
      <c r="AH123" s="521"/>
      <c r="AI123" s="521"/>
      <c r="AJ123" s="521"/>
      <c r="AK123" s="521"/>
      <c r="AL123" s="521"/>
      <c r="AM123" s="521">
        <f t="shared" si="11"/>
        <v>2025000</v>
      </c>
      <c r="AN123" s="520">
        <f t="shared" si="6"/>
        <v>105413663</v>
      </c>
      <c r="AR123" s="532"/>
      <c r="AS123" s="529">
        <v>107438663</v>
      </c>
      <c r="AT123" s="529">
        <v>2025000</v>
      </c>
      <c r="AU123" s="529">
        <f t="shared" si="7"/>
        <v>105413663</v>
      </c>
      <c r="AV123" s="529" t="str">
        <f t="shared" si="8"/>
        <v>SAMA</v>
      </c>
      <c r="AW123" s="529" t="str">
        <f t="shared" si="9"/>
        <v>SAMA</v>
      </c>
      <c r="AX123" s="529" t="str">
        <f t="shared" si="10"/>
        <v>SAMA</v>
      </c>
    </row>
    <row r="124" spans="1:50" s="530" customFormat="1" ht="15" customHeight="1" x14ac:dyDescent="0.2">
      <c r="A124" s="526" t="e">
        <v>#N/A</v>
      </c>
      <c r="B124" s="526">
        <v>0</v>
      </c>
      <c r="C124" s="526" t="s">
        <v>8286</v>
      </c>
      <c r="D124" s="527" t="s">
        <v>9762</v>
      </c>
      <c r="E124" s="527" t="s">
        <v>12315</v>
      </c>
      <c r="F124" s="526" t="s">
        <v>12206</v>
      </c>
      <c r="G124" s="526" t="s">
        <v>11676</v>
      </c>
      <c r="H124" s="526" t="s">
        <v>11676</v>
      </c>
      <c r="I124" s="514">
        <v>117</v>
      </c>
      <c r="J124" s="515" t="s">
        <v>12332</v>
      </c>
      <c r="K124" s="516" t="s">
        <v>6477</v>
      </c>
      <c r="L124" s="516" t="s">
        <v>9248</v>
      </c>
      <c r="M124" s="517">
        <v>40770</v>
      </c>
      <c r="N124" s="518">
        <v>120000000</v>
      </c>
      <c r="O124" s="512"/>
      <c r="P124" s="528"/>
      <c r="Q124" s="519"/>
      <c r="R124" s="512" t="s">
        <v>9278</v>
      </c>
      <c r="S124" s="528">
        <v>41029</v>
      </c>
      <c r="T124" s="519">
        <v>58611375</v>
      </c>
      <c r="U124" s="528"/>
      <c r="V124" s="519"/>
      <c r="W124" s="512"/>
      <c r="X124" s="528"/>
      <c r="Y124" s="519"/>
      <c r="Z124" s="520">
        <v>0</v>
      </c>
      <c r="AA124" s="520"/>
      <c r="AB124" s="521"/>
      <c r="AC124" s="521"/>
      <c r="AD124" s="521"/>
      <c r="AE124" s="521"/>
      <c r="AF124" s="521"/>
      <c r="AG124" s="521"/>
      <c r="AH124" s="521"/>
      <c r="AI124" s="521"/>
      <c r="AJ124" s="521"/>
      <c r="AK124" s="521"/>
      <c r="AL124" s="521"/>
      <c r="AM124" s="521">
        <f t="shared" si="11"/>
        <v>0</v>
      </c>
      <c r="AN124" s="520">
        <f t="shared" si="6"/>
        <v>58611375</v>
      </c>
      <c r="AR124" s="532"/>
      <c r="AS124" s="529">
        <v>58611375</v>
      </c>
      <c r="AT124" s="529">
        <v>0</v>
      </c>
      <c r="AU124" s="529">
        <f t="shared" si="7"/>
        <v>58611375</v>
      </c>
      <c r="AV124" s="529" t="str">
        <f t="shared" si="8"/>
        <v>SAMA</v>
      </c>
      <c r="AW124" s="529" t="str">
        <f t="shared" si="9"/>
        <v>SAMA</v>
      </c>
      <c r="AX124" s="529" t="str">
        <f t="shared" si="10"/>
        <v>SAMA</v>
      </c>
    </row>
    <row r="125" spans="1:50" s="530" customFormat="1" ht="15" customHeight="1" x14ac:dyDescent="0.2">
      <c r="A125" s="526" t="e">
        <v>#N/A</v>
      </c>
      <c r="B125" s="526" t="e">
        <v>#N/A</v>
      </c>
      <c r="C125" s="526" t="s">
        <v>8286</v>
      </c>
      <c r="D125" s="527" t="s">
        <v>6222</v>
      </c>
      <c r="E125" s="527" t="s">
        <v>6222</v>
      </c>
      <c r="F125" s="526"/>
      <c r="G125" s="526" t="s">
        <v>11675</v>
      </c>
      <c r="H125" s="526" t="s">
        <v>11676</v>
      </c>
      <c r="I125" s="514">
        <v>118</v>
      </c>
      <c r="J125" s="515" t="s">
        <v>9292</v>
      </c>
      <c r="K125" s="516" t="s">
        <v>6477</v>
      </c>
      <c r="L125" s="516" t="s">
        <v>9289</v>
      </c>
      <c r="M125" s="517">
        <v>40875</v>
      </c>
      <c r="N125" s="518">
        <v>165000000</v>
      </c>
      <c r="O125" s="512"/>
      <c r="P125" s="528"/>
      <c r="Q125" s="519"/>
      <c r="R125" s="512" t="s">
        <v>9278</v>
      </c>
      <c r="S125" s="528">
        <v>41029</v>
      </c>
      <c r="T125" s="519">
        <v>123750000</v>
      </c>
      <c r="U125" s="528"/>
      <c r="V125" s="519"/>
      <c r="W125" s="512"/>
      <c r="X125" s="528"/>
      <c r="Y125" s="519"/>
      <c r="Z125" s="520">
        <v>0</v>
      </c>
      <c r="AA125" s="520"/>
      <c r="AB125" s="521"/>
      <c r="AC125" s="521"/>
      <c r="AD125" s="521"/>
      <c r="AE125" s="521"/>
      <c r="AF125" s="521"/>
      <c r="AG125" s="521"/>
      <c r="AH125" s="521"/>
      <c r="AI125" s="521"/>
      <c r="AJ125" s="521"/>
      <c r="AK125" s="521"/>
      <c r="AL125" s="521"/>
      <c r="AM125" s="521">
        <f t="shared" si="11"/>
        <v>0</v>
      </c>
      <c r="AN125" s="520">
        <f t="shared" si="6"/>
        <v>123750000</v>
      </c>
      <c r="AR125" s="532"/>
      <c r="AS125" s="529">
        <v>123750000</v>
      </c>
      <c r="AT125" s="529">
        <v>0</v>
      </c>
      <c r="AU125" s="529">
        <f t="shared" si="7"/>
        <v>123750000</v>
      </c>
      <c r="AV125" s="529" t="str">
        <f t="shared" si="8"/>
        <v>SAMA</v>
      </c>
      <c r="AW125" s="529" t="str">
        <f t="shared" si="9"/>
        <v>SAMA</v>
      </c>
      <c r="AX125" s="529" t="str">
        <f t="shared" si="10"/>
        <v>SAMA</v>
      </c>
    </row>
    <row r="126" spans="1:50" s="530" customFormat="1" ht="15" customHeight="1" x14ac:dyDescent="0.2">
      <c r="A126" s="526" t="e">
        <v>#N/A</v>
      </c>
      <c r="B126" s="526" t="e">
        <v>#N/A</v>
      </c>
      <c r="C126" s="526" t="s">
        <v>8755</v>
      </c>
      <c r="D126" s="527" t="s">
        <v>2843</v>
      </c>
      <c r="E126" s="527" t="s">
        <v>18653</v>
      </c>
      <c r="F126" s="526" t="s">
        <v>18666</v>
      </c>
      <c r="G126" s="526" t="s">
        <v>11675</v>
      </c>
      <c r="H126" s="526" t="s">
        <v>11676</v>
      </c>
      <c r="I126" s="514">
        <v>119</v>
      </c>
      <c r="J126" s="515" t="s">
        <v>9293</v>
      </c>
      <c r="K126" s="516" t="s">
        <v>6477</v>
      </c>
      <c r="L126" s="516" t="s">
        <v>9199</v>
      </c>
      <c r="M126" s="517">
        <v>40721</v>
      </c>
      <c r="N126" s="518">
        <v>80000000</v>
      </c>
      <c r="O126" s="512"/>
      <c r="P126" s="528"/>
      <c r="Q126" s="519"/>
      <c r="R126" s="512" t="s">
        <v>9278</v>
      </c>
      <c r="S126" s="528">
        <v>41029</v>
      </c>
      <c r="T126" s="519">
        <v>57878850</v>
      </c>
      <c r="U126" s="528"/>
      <c r="V126" s="519"/>
      <c r="W126" s="512"/>
      <c r="X126" s="528"/>
      <c r="Y126" s="519"/>
      <c r="Z126" s="520">
        <v>0</v>
      </c>
      <c r="AA126" s="520"/>
      <c r="AB126" s="521"/>
      <c r="AC126" s="521"/>
      <c r="AD126" s="521"/>
      <c r="AE126" s="521"/>
      <c r="AF126" s="521"/>
      <c r="AG126" s="521"/>
      <c r="AH126" s="521"/>
      <c r="AI126" s="521"/>
      <c r="AJ126" s="521"/>
      <c r="AK126" s="521"/>
      <c r="AL126" s="521"/>
      <c r="AM126" s="521">
        <f t="shared" si="11"/>
        <v>0</v>
      </c>
      <c r="AN126" s="520">
        <f t="shared" si="6"/>
        <v>57878850</v>
      </c>
      <c r="AR126" s="532"/>
      <c r="AS126" s="529">
        <v>57878850</v>
      </c>
      <c r="AT126" s="529">
        <v>0</v>
      </c>
      <c r="AU126" s="529">
        <f t="shared" si="7"/>
        <v>57878850</v>
      </c>
      <c r="AV126" s="529" t="str">
        <f t="shared" si="8"/>
        <v>SAMA</v>
      </c>
      <c r="AW126" s="529" t="str">
        <f t="shared" si="9"/>
        <v>SAMA</v>
      </c>
      <c r="AX126" s="529" t="str">
        <f t="shared" si="10"/>
        <v>SAMA</v>
      </c>
    </row>
    <row r="127" spans="1:50" s="530" customFormat="1" ht="15" customHeight="1" x14ac:dyDescent="0.2">
      <c r="A127" s="526" t="e">
        <v>#N/A</v>
      </c>
      <c r="B127" s="526" t="e">
        <v>#N/A</v>
      </c>
      <c r="C127" s="526" t="s">
        <v>8286</v>
      </c>
      <c r="D127" s="527" t="s">
        <v>6222</v>
      </c>
      <c r="E127" s="527" t="s">
        <v>6222</v>
      </c>
      <c r="F127" s="526" t="s">
        <v>9294</v>
      </c>
      <c r="G127" s="526" t="s">
        <v>11675</v>
      </c>
      <c r="H127" s="526" t="s">
        <v>11676</v>
      </c>
      <c r="I127" s="514">
        <v>120</v>
      </c>
      <c r="J127" s="515" t="s">
        <v>9295</v>
      </c>
      <c r="K127" s="516" t="s">
        <v>6477</v>
      </c>
      <c r="L127" s="516" t="s">
        <v>9239</v>
      </c>
      <c r="M127" s="517">
        <v>40770</v>
      </c>
      <c r="N127" s="518">
        <v>120000000</v>
      </c>
      <c r="O127" s="512"/>
      <c r="P127" s="528"/>
      <c r="Q127" s="519"/>
      <c r="R127" s="512" t="s">
        <v>9278</v>
      </c>
      <c r="S127" s="528">
        <v>41029</v>
      </c>
      <c r="T127" s="519">
        <v>90000000</v>
      </c>
      <c r="U127" s="528"/>
      <c r="V127" s="519"/>
      <c r="W127" s="512"/>
      <c r="X127" s="528"/>
      <c r="Y127" s="519"/>
      <c r="Z127" s="520">
        <v>21375120</v>
      </c>
      <c r="AA127" s="520"/>
      <c r="AB127" s="521"/>
      <c r="AC127" s="521"/>
      <c r="AD127" s="521"/>
      <c r="AE127" s="521"/>
      <c r="AF127" s="521"/>
      <c r="AG127" s="521"/>
      <c r="AH127" s="521"/>
      <c r="AI127" s="521"/>
      <c r="AJ127" s="521"/>
      <c r="AK127" s="521"/>
      <c r="AL127" s="521"/>
      <c r="AM127" s="521">
        <f t="shared" si="11"/>
        <v>21375120</v>
      </c>
      <c r="AN127" s="520">
        <f t="shared" si="6"/>
        <v>68624880</v>
      </c>
      <c r="AR127" s="532"/>
      <c r="AS127" s="529">
        <v>90000000</v>
      </c>
      <c r="AT127" s="529">
        <v>21375120</v>
      </c>
      <c r="AU127" s="529">
        <f t="shared" si="7"/>
        <v>68624880</v>
      </c>
      <c r="AV127" s="529" t="str">
        <f t="shared" si="8"/>
        <v>SAMA</v>
      </c>
      <c r="AW127" s="529" t="str">
        <f t="shared" si="9"/>
        <v>SAMA</v>
      </c>
      <c r="AX127" s="529" t="str">
        <f t="shared" si="10"/>
        <v>SAMA</v>
      </c>
    </row>
    <row r="128" spans="1:50" s="530" customFormat="1" ht="15" customHeight="1" x14ac:dyDescent="0.2">
      <c r="A128" s="526" t="e">
        <v>#N/A</v>
      </c>
      <c r="B128" s="526" t="e">
        <v>#N/A</v>
      </c>
      <c r="C128" s="526" t="s">
        <v>8286</v>
      </c>
      <c r="D128" s="527" t="s">
        <v>6222</v>
      </c>
      <c r="E128" s="527" t="s">
        <v>6222</v>
      </c>
      <c r="F128" s="526"/>
      <c r="G128" s="526" t="s">
        <v>11675</v>
      </c>
      <c r="H128" s="526" t="s">
        <v>11676</v>
      </c>
      <c r="I128" s="514">
        <v>121</v>
      </c>
      <c r="J128" s="515" t="s">
        <v>12370</v>
      </c>
      <c r="K128" s="516" t="s">
        <v>6477</v>
      </c>
      <c r="L128" s="516" t="s">
        <v>9296</v>
      </c>
      <c r="M128" s="517">
        <v>40763</v>
      </c>
      <c r="N128" s="518">
        <v>50000000</v>
      </c>
      <c r="O128" s="512"/>
      <c r="P128" s="528"/>
      <c r="Q128" s="519"/>
      <c r="R128" s="512" t="s">
        <v>9278</v>
      </c>
      <c r="S128" s="528">
        <v>41029</v>
      </c>
      <c r="T128" s="519">
        <v>21973021</v>
      </c>
      <c r="U128" s="528"/>
      <c r="V128" s="519"/>
      <c r="W128" s="512"/>
      <c r="X128" s="528"/>
      <c r="Y128" s="519"/>
      <c r="Z128" s="520">
        <v>0</v>
      </c>
      <c r="AA128" s="520"/>
      <c r="AB128" s="521"/>
      <c r="AC128" s="521"/>
      <c r="AD128" s="521"/>
      <c r="AE128" s="521"/>
      <c r="AF128" s="521"/>
      <c r="AG128" s="521"/>
      <c r="AH128" s="521"/>
      <c r="AI128" s="521"/>
      <c r="AJ128" s="521"/>
      <c r="AK128" s="521"/>
      <c r="AL128" s="521"/>
      <c r="AM128" s="521">
        <f t="shared" si="11"/>
        <v>0</v>
      </c>
      <c r="AN128" s="520">
        <f t="shared" si="6"/>
        <v>21973021</v>
      </c>
      <c r="AR128" s="532"/>
      <c r="AS128" s="529">
        <v>21973021</v>
      </c>
      <c r="AT128" s="529">
        <v>0</v>
      </c>
      <c r="AU128" s="529">
        <f t="shared" si="7"/>
        <v>21973021</v>
      </c>
      <c r="AV128" s="529" t="str">
        <f t="shared" si="8"/>
        <v>SAMA</v>
      </c>
      <c r="AW128" s="529" t="str">
        <f t="shared" si="9"/>
        <v>SAMA</v>
      </c>
      <c r="AX128" s="529" t="str">
        <f t="shared" si="10"/>
        <v>SAMA</v>
      </c>
    </row>
    <row r="129" spans="1:50" s="530" customFormat="1" ht="15" customHeight="1" x14ac:dyDescent="0.2">
      <c r="A129" s="526" t="e">
        <v>#N/A</v>
      </c>
      <c r="B129" s="526">
        <v>0</v>
      </c>
      <c r="C129" s="526" t="s">
        <v>8286</v>
      </c>
      <c r="D129" s="527" t="s">
        <v>6222</v>
      </c>
      <c r="E129" s="527" t="s">
        <v>12320</v>
      </c>
      <c r="F129" s="526"/>
      <c r="G129" s="526" t="s">
        <v>11676</v>
      </c>
      <c r="H129" s="526" t="s">
        <v>11676</v>
      </c>
      <c r="I129" s="514">
        <v>122</v>
      </c>
      <c r="J129" s="515" t="s">
        <v>9297</v>
      </c>
      <c r="K129" s="516" t="s">
        <v>6477</v>
      </c>
      <c r="L129" s="516" t="s">
        <v>9298</v>
      </c>
      <c r="M129" s="517">
        <v>40814</v>
      </c>
      <c r="N129" s="518">
        <v>40000000</v>
      </c>
      <c r="O129" s="512"/>
      <c r="P129" s="528"/>
      <c r="Q129" s="519"/>
      <c r="R129" s="512" t="s">
        <v>9299</v>
      </c>
      <c r="S129" s="528">
        <v>41060</v>
      </c>
      <c r="T129" s="519">
        <v>29478150</v>
      </c>
      <c r="U129" s="528"/>
      <c r="V129" s="519"/>
      <c r="W129" s="512"/>
      <c r="X129" s="528"/>
      <c r="Y129" s="519"/>
      <c r="Z129" s="520">
        <v>0</v>
      </c>
      <c r="AA129" s="520"/>
      <c r="AB129" s="521"/>
      <c r="AC129" s="521"/>
      <c r="AD129" s="521"/>
      <c r="AE129" s="521"/>
      <c r="AF129" s="521"/>
      <c r="AG129" s="521"/>
      <c r="AH129" s="521"/>
      <c r="AI129" s="521"/>
      <c r="AJ129" s="521"/>
      <c r="AK129" s="521"/>
      <c r="AL129" s="521"/>
      <c r="AM129" s="521">
        <f t="shared" si="11"/>
        <v>0</v>
      </c>
      <c r="AN129" s="520">
        <f t="shared" si="6"/>
        <v>29478150</v>
      </c>
      <c r="AR129" s="532"/>
      <c r="AS129" s="524">
        <v>29478150</v>
      </c>
      <c r="AT129" s="524">
        <v>0</v>
      </c>
      <c r="AU129" s="524">
        <f t="shared" si="7"/>
        <v>29478150</v>
      </c>
      <c r="AV129" s="531" t="str">
        <f t="shared" si="8"/>
        <v>SAMA</v>
      </c>
      <c r="AW129" s="531" t="str">
        <f t="shared" si="9"/>
        <v>SAMA</v>
      </c>
      <c r="AX129" s="531" t="str">
        <f t="shared" si="10"/>
        <v>SAMA</v>
      </c>
    </row>
    <row r="130" spans="1:50" s="530" customFormat="1" ht="15" customHeight="1" x14ac:dyDescent="0.2">
      <c r="A130" s="526" t="e">
        <v>#N/A</v>
      </c>
      <c r="B130" s="526" t="e">
        <v>#N/A</v>
      </c>
      <c r="C130" s="526" t="s">
        <v>8286</v>
      </c>
      <c r="D130" s="527" t="s">
        <v>6222</v>
      </c>
      <c r="E130" s="527" t="s">
        <v>6222</v>
      </c>
      <c r="F130" s="526"/>
      <c r="G130" s="526" t="s">
        <v>11675</v>
      </c>
      <c r="H130" s="526" t="s">
        <v>11676</v>
      </c>
      <c r="I130" s="514">
        <v>123</v>
      </c>
      <c r="J130" s="515" t="s">
        <v>9300</v>
      </c>
      <c r="K130" s="516" t="s">
        <v>6477</v>
      </c>
      <c r="L130" s="516" t="s">
        <v>9301</v>
      </c>
      <c r="M130" s="517">
        <v>40525</v>
      </c>
      <c r="N130" s="518">
        <v>35000000</v>
      </c>
      <c r="O130" s="512"/>
      <c r="P130" s="528"/>
      <c r="Q130" s="519"/>
      <c r="R130" s="512" t="s">
        <v>9299</v>
      </c>
      <c r="S130" s="528">
        <v>41060</v>
      </c>
      <c r="T130" s="519">
        <v>20723068.5</v>
      </c>
      <c r="U130" s="528"/>
      <c r="V130" s="519"/>
      <c r="W130" s="512"/>
      <c r="X130" s="528"/>
      <c r="Y130" s="519"/>
      <c r="Z130" s="520">
        <v>0</v>
      </c>
      <c r="AA130" s="520"/>
      <c r="AB130" s="521"/>
      <c r="AC130" s="521"/>
      <c r="AD130" s="521"/>
      <c r="AE130" s="521"/>
      <c r="AF130" s="521"/>
      <c r="AG130" s="521"/>
      <c r="AH130" s="521"/>
      <c r="AI130" s="521"/>
      <c r="AJ130" s="521"/>
      <c r="AK130" s="521"/>
      <c r="AL130" s="521"/>
      <c r="AM130" s="521">
        <f t="shared" si="11"/>
        <v>0</v>
      </c>
      <c r="AN130" s="520">
        <f t="shared" si="6"/>
        <v>20723068.5</v>
      </c>
      <c r="AR130" s="532"/>
      <c r="AS130" s="529">
        <v>20723068.5</v>
      </c>
      <c r="AT130" s="529">
        <v>0</v>
      </c>
      <c r="AU130" s="529">
        <f t="shared" si="7"/>
        <v>20723068.5</v>
      </c>
      <c r="AV130" s="529" t="str">
        <f t="shared" si="8"/>
        <v>SAMA</v>
      </c>
      <c r="AW130" s="529" t="str">
        <f t="shared" si="9"/>
        <v>SAMA</v>
      </c>
      <c r="AX130" s="529" t="str">
        <f t="shared" si="10"/>
        <v>SAMA</v>
      </c>
    </row>
    <row r="131" spans="1:50" s="530" customFormat="1" ht="15" customHeight="1" x14ac:dyDescent="0.2">
      <c r="A131" s="526" t="e">
        <v>#N/A</v>
      </c>
      <c r="B131" s="526" t="e">
        <v>#N/A</v>
      </c>
      <c r="C131" s="526" t="s">
        <v>8286</v>
      </c>
      <c r="D131" s="527" t="s">
        <v>6222</v>
      </c>
      <c r="E131" s="527" t="s">
        <v>6222</v>
      </c>
      <c r="F131" s="526"/>
      <c r="G131" s="526" t="s">
        <v>11675</v>
      </c>
      <c r="H131" s="526" t="s">
        <v>11676</v>
      </c>
      <c r="I131" s="514">
        <v>124</v>
      </c>
      <c r="J131" s="515" t="s">
        <v>9302</v>
      </c>
      <c r="K131" s="516" t="s">
        <v>6477</v>
      </c>
      <c r="L131" s="516" t="s">
        <v>9283</v>
      </c>
      <c r="M131" s="517">
        <v>40770</v>
      </c>
      <c r="N131" s="518">
        <v>49000000</v>
      </c>
      <c r="O131" s="512"/>
      <c r="P131" s="528"/>
      <c r="Q131" s="519"/>
      <c r="R131" s="512" t="s">
        <v>9299</v>
      </c>
      <c r="S131" s="528">
        <v>41060</v>
      </c>
      <c r="T131" s="519">
        <v>36750000</v>
      </c>
      <c r="U131" s="528"/>
      <c r="V131" s="519"/>
      <c r="W131" s="512"/>
      <c r="X131" s="528"/>
      <c r="Y131" s="519"/>
      <c r="Z131" s="520">
        <v>0</v>
      </c>
      <c r="AA131" s="520"/>
      <c r="AB131" s="521"/>
      <c r="AC131" s="521"/>
      <c r="AD131" s="521"/>
      <c r="AE131" s="521"/>
      <c r="AF131" s="521"/>
      <c r="AG131" s="521"/>
      <c r="AH131" s="521"/>
      <c r="AI131" s="521"/>
      <c r="AJ131" s="521"/>
      <c r="AK131" s="521"/>
      <c r="AL131" s="521"/>
      <c r="AM131" s="521">
        <f t="shared" si="11"/>
        <v>0</v>
      </c>
      <c r="AN131" s="520">
        <f t="shared" si="6"/>
        <v>36750000</v>
      </c>
      <c r="AR131" s="532"/>
      <c r="AS131" s="529">
        <v>36750000</v>
      </c>
      <c r="AT131" s="529">
        <v>0</v>
      </c>
      <c r="AU131" s="529">
        <f t="shared" si="7"/>
        <v>36750000</v>
      </c>
      <c r="AV131" s="529" t="str">
        <f t="shared" si="8"/>
        <v>SAMA</v>
      </c>
      <c r="AW131" s="529" t="str">
        <f t="shared" si="9"/>
        <v>SAMA</v>
      </c>
      <c r="AX131" s="529" t="str">
        <f t="shared" si="10"/>
        <v>SAMA</v>
      </c>
    </row>
    <row r="132" spans="1:50" s="530" customFormat="1" ht="15" customHeight="1" x14ac:dyDescent="0.2">
      <c r="A132" s="526" t="e">
        <v>#N/A</v>
      </c>
      <c r="B132" s="526">
        <v>0</v>
      </c>
      <c r="C132" s="526" t="s">
        <v>8286</v>
      </c>
      <c r="D132" s="527" t="s">
        <v>6222</v>
      </c>
      <c r="E132" s="527" t="s">
        <v>12320</v>
      </c>
      <c r="F132" s="526"/>
      <c r="G132" s="526" t="s">
        <v>11676</v>
      </c>
      <c r="H132" s="526" t="s">
        <v>11676</v>
      </c>
      <c r="I132" s="514">
        <v>125</v>
      </c>
      <c r="J132" s="515" t="s">
        <v>2787</v>
      </c>
      <c r="K132" s="516" t="s">
        <v>6477</v>
      </c>
      <c r="L132" s="516" t="s">
        <v>9303</v>
      </c>
      <c r="M132" s="517">
        <v>40752</v>
      </c>
      <c r="N132" s="518">
        <v>50000000</v>
      </c>
      <c r="O132" s="512"/>
      <c r="P132" s="528"/>
      <c r="Q132" s="519"/>
      <c r="R132" s="512" t="s">
        <v>9299</v>
      </c>
      <c r="S132" s="528">
        <v>41060</v>
      </c>
      <c r="T132" s="519">
        <v>14981137.5</v>
      </c>
      <c r="U132" s="528"/>
      <c r="V132" s="519"/>
      <c r="W132" s="512"/>
      <c r="X132" s="528"/>
      <c r="Y132" s="519"/>
      <c r="Z132" s="520">
        <v>0</v>
      </c>
      <c r="AA132" s="520"/>
      <c r="AB132" s="521"/>
      <c r="AC132" s="521"/>
      <c r="AD132" s="521"/>
      <c r="AE132" s="521"/>
      <c r="AF132" s="521"/>
      <c r="AG132" s="521"/>
      <c r="AH132" s="521"/>
      <c r="AI132" s="521"/>
      <c r="AJ132" s="521"/>
      <c r="AK132" s="521"/>
      <c r="AL132" s="521"/>
      <c r="AM132" s="521">
        <f t="shared" si="11"/>
        <v>0</v>
      </c>
      <c r="AN132" s="520">
        <f t="shared" si="6"/>
        <v>14981137.5</v>
      </c>
      <c r="AR132" s="532"/>
      <c r="AS132" s="529">
        <v>14981137.5</v>
      </c>
      <c r="AT132" s="529">
        <v>0</v>
      </c>
      <c r="AU132" s="529">
        <f t="shared" si="7"/>
        <v>14981137.5</v>
      </c>
      <c r="AV132" s="529" t="str">
        <f t="shared" si="8"/>
        <v>SAMA</v>
      </c>
      <c r="AW132" s="529" t="str">
        <f t="shared" si="9"/>
        <v>SAMA</v>
      </c>
      <c r="AX132" s="529" t="str">
        <f t="shared" si="10"/>
        <v>SAMA</v>
      </c>
    </row>
    <row r="133" spans="1:50" s="530" customFormat="1" ht="15" customHeight="1" x14ac:dyDescent="0.2">
      <c r="A133" s="526" t="e">
        <v>#N/A</v>
      </c>
      <c r="B133" s="526">
        <v>0</v>
      </c>
      <c r="C133" s="526" t="s">
        <v>8286</v>
      </c>
      <c r="D133" s="527" t="s">
        <v>6222</v>
      </c>
      <c r="E133" s="527" t="s">
        <v>12320</v>
      </c>
      <c r="F133" s="526"/>
      <c r="G133" s="526" t="s">
        <v>11676</v>
      </c>
      <c r="H133" s="526" t="s">
        <v>11676</v>
      </c>
      <c r="I133" s="514">
        <v>126</v>
      </c>
      <c r="J133" s="515" t="s">
        <v>9304</v>
      </c>
      <c r="K133" s="516" t="s">
        <v>6477</v>
      </c>
      <c r="L133" s="516" t="s">
        <v>9303</v>
      </c>
      <c r="M133" s="517">
        <v>40752</v>
      </c>
      <c r="N133" s="518">
        <v>50000000</v>
      </c>
      <c r="O133" s="512"/>
      <c r="P133" s="528"/>
      <c r="Q133" s="519"/>
      <c r="R133" s="512" t="s">
        <v>9299</v>
      </c>
      <c r="S133" s="528">
        <v>41060</v>
      </c>
      <c r="T133" s="519">
        <v>35054587.5</v>
      </c>
      <c r="U133" s="528"/>
      <c r="V133" s="519"/>
      <c r="W133" s="512"/>
      <c r="X133" s="528"/>
      <c r="Y133" s="519"/>
      <c r="Z133" s="520">
        <v>0</v>
      </c>
      <c r="AA133" s="520"/>
      <c r="AB133" s="521"/>
      <c r="AC133" s="521"/>
      <c r="AD133" s="521"/>
      <c r="AE133" s="521"/>
      <c r="AF133" s="521"/>
      <c r="AG133" s="521"/>
      <c r="AH133" s="521"/>
      <c r="AI133" s="521"/>
      <c r="AJ133" s="521"/>
      <c r="AK133" s="521"/>
      <c r="AL133" s="521"/>
      <c r="AM133" s="521">
        <f t="shared" si="11"/>
        <v>0</v>
      </c>
      <c r="AN133" s="520">
        <f t="shared" si="6"/>
        <v>35054587.5</v>
      </c>
      <c r="AR133" s="532"/>
      <c r="AS133" s="529">
        <v>35054587.5</v>
      </c>
      <c r="AT133" s="529">
        <v>0</v>
      </c>
      <c r="AU133" s="529">
        <f t="shared" si="7"/>
        <v>35054587.5</v>
      </c>
      <c r="AV133" s="529" t="str">
        <f t="shared" si="8"/>
        <v>SAMA</v>
      </c>
      <c r="AW133" s="529" t="str">
        <f t="shared" si="9"/>
        <v>SAMA</v>
      </c>
      <c r="AX133" s="529" t="str">
        <f t="shared" si="10"/>
        <v>SAMA</v>
      </c>
    </row>
    <row r="134" spans="1:50" s="530" customFormat="1" ht="15" customHeight="1" x14ac:dyDescent="0.2">
      <c r="A134" s="526" t="e">
        <v>#N/A</v>
      </c>
      <c r="B134" s="526" t="e">
        <v>#N/A</v>
      </c>
      <c r="C134" s="526" t="s">
        <v>8755</v>
      </c>
      <c r="D134" s="527" t="s">
        <v>2843</v>
      </c>
      <c r="E134" s="527" t="s">
        <v>18653</v>
      </c>
      <c r="F134" s="526" t="s">
        <v>18667</v>
      </c>
      <c r="G134" s="526" t="s">
        <v>11675</v>
      </c>
      <c r="H134" s="526" t="s">
        <v>11676</v>
      </c>
      <c r="I134" s="514">
        <v>127</v>
      </c>
      <c r="J134" s="515" t="s">
        <v>8694</v>
      </c>
      <c r="K134" s="516" t="s">
        <v>6477</v>
      </c>
      <c r="L134" s="516" t="s">
        <v>9305</v>
      </c>
      <c r="M134" s="517">
        <v>40777</v>
      </c>
      <c r="N134" s="518">
        <v>44250000</v>
      </c>
      <c r="O134" s="512"/>
      <c r="P134" s="528"/>
      <c r="Q134" s="519"/>
      <c r="R134" s="512" t="s">
        <v>9299</v>
      </c>
      <c r="S134" s="528">
        <v>41060</v>
      </c>
      <c r="T134" s="519">
        <v>32121631.5</v>
      </c>
      <c r="U134" s="528"/>
      <c r="V134" s="519"/>
      <c r="W134" s="512"/>
      <c r="X134" s="528"/>
      <c r="Y134" s="519"/>
      <c r="Z134" s="520">
        <v>0</v>
      </c>
      <c r="AA134" s="520"/>
      <c r="AB134" s="521"/>
      <c r="AC134" s="521"/>
      <c r="AD134" s="521"/>
      <c r="AE134" s="521"/>
      <c r="AF134" s="521"/>
      <c r="AG134" s="521"/>
      <c r="AH134" s="521"/>
      <c r="AI134" s="521"/>
      <c r="AJ134" s="521"/>
      <c r="AK134" s="521"/>
      <c r="AL134" s="521"/>
      <c r="AM134" s="521">
        <f t="shared" si="11"/>
        <v>0</v>
      </c>
      <c r="AN134" s="520">
        <f t="shared" si="6"/>
        <v>32121631.5</v>
      </c>
      <c r="AR134" s="532"/>
      <c r="AS134" s="529">
        <v>32121631.5</v>
      </c>
      <c r="AT134" s="529">
        <v>0</v>
      </c>
      <c r="AU134" s="529">
        <f t="shared" si="7"/>
        <v>32121631.5</v>
      </c>
      <c r="AV134" s="529" t="str">
        <f t="shared" si="8"/>
        <v>SAMA</v>
      </c>
      <c r="AW134" s="529" t="str">
        <f t="shared" si="9"/>
        <v>SAMA</v>
      </c>
      <c r="AX134" s="529" t="str">
        <f t="shared" si="10"/>
        <v>SAMA</v>
      </c>
    </row>
    <row r="135" spans="1:50" s="530" customFormat="1" ht="15" customHeight="1" x14ac:dyDescent="0.2">
      <c r="A135" s="526" t="e">
        <v>#N/A</v>
      </c>
      <c r="B135" s="526" t="e">
        <v>#N/A</v>
      </c>
      <c r="C135" s="526" t="s">
        <v>8755</v>
      </c>
      <c r="D135" s="527" t="s">
        <v>2843</v>
      </c>
      <c r="E135" s="527" t="s">
        <v>18653</v>
      </c>
      <c r="F135" s="526" t="s">
        <v>18659</v>
      </c>
      <c r="G135" s="526" t="s">
        <v>11675</v>
      </c>
      <c r="H135" s="526" t="s">
        <v>11676</v>
      </c>
      <c r="I135" s="514">
        <v>128</v>
      </c>
      <c r="J135" s="515" t="s">
        <v>4016</v>
      </c>
      <c r="K135" s="516" t="s">
        <v>6477</v>
      </c>
      <c r="L135" s="516" t="s">
        <v>9283</v>
      </c>
      <c r="M135" s="517">
        <v>40770</v>
      </c>
      <c r="N135" s="518">
        <v>200000000</v>
      </c>
      <c r="O135" s="512"/>
      <c r="P135" s="528"/>
      <c r="Q135" s="519"/>
      <c r="R135" s="512" t="s">
        <v>9299</v>
      </c>
      <c r="S135" s="528">
        <v>41060</v>
      </c>
      <c r="T135" s="519">
        <v>100000000</v>
      </c>
      <c r="U135" s="528"/>
      <c r="V135" s="519"/>
      <c r="W135" s="512"/>
      <c r="X135" s="528"/>
      <c r="Y135" s="519"/>
      <c r="Z135" s="520">
        <v>0</v>
      </c>
      <c r="AA135" s="520"/>
      <c r="AB135" s="521"/>
      <c r="AC135" s="521"/>
      <c r="AD135" s="521"/>
      <c r="AE135" s="521"/>
      <c r="AF135" s="521"/>
      <c r="AG135" s="521"/>
      <c r="AH135" s="521"/>
      <c r="AI135" s="521"/>
      <c r="AJ135" s="521"/>
      <c r="AK135" s="521"/>
      <c r="AL135" s="521"/>
      <c r="AM135" s="521">
        <f t="shared" si="11"/>
        <v>0</v>
      </c>
      <c r="AN135" s="520">
        <f t="shared" si="6"/>
        <v>100000000</v>
      </c>
      <c r="AR135" s="532"/>
      <c r="AS135" s="529">
        <v>100000000</v>
      </c>
      <c r="AT135" s="529">
        <v>0</v>
      </c>
      <c r="AU135" s="529">
        <f t="shared" si="7"/>
        <v>100000000</v>
      </c>
      <c r="AV135" s="529" t="str">
        <f t="shared" si="8"/>
        <v>SAMA</v>
      </c>
      <c r="AW135" s="529" t="str">
        <f t="shared" si="9"/>
        <v>SAMA</v>
      </c>
      <c r="AX135" s="529" t="str">
        <f t="shared" si="10"/>
        <v>SAMA</v>
      </c>
    </row>
    <row r="136" spans="1:50" s="530" customFormat="1" ht="15" customHeight="1" x14ac:dyDescent="0.2">
      <c r="A136" s="526" t="e">
        <v>#N/A</v>
      </c>
      <c r="B136" s="526" t="e">
        <v>#N/A</v>
      </c>
      <c r="C136" s="526" t="s">
        <v>8286</v>
      </c>
      <c r="D136" s="527" t="s">
        <v>6222</v>
      </c>
      <c r="E136" s="527" t="s">
        <v>6222</v>
      </c>
      <c r="F136" s="526"/>
      <c r="G136" s="526" t="s">
        <v>11675</v>
      </c>
      <c r="H136" s="526" t="s">
        <v>11676</v>
      </c>
      <c r="I136" s="514">
        <v>129</v>
      </c>
      <c r="J136" s="515" t="s">
        <v>9306</v>
      </c>
      <c r="K136" s="516" t="s">
        <v>6477</v>
      </c>
      <c r="L136" s="516" t="s">
        <v>9301</v>
      </c>
      <c r="M136" s="517">
        <v>40525</v>
      </c>
      <c r="N136" s="518">
        <v>50000000</v>
      </c>
      <c r="O136" s="512"/>
      <c r="P136" s="528"/>
      <c r="Q136" s="519"/>
      <c r="R136" s="512" t="s">
        <v>9299</v>
      </c>
      <c r="S136" s="528">
        <v>41060</v>
      </c>
      <c r="T136" s="519">
        <v>28800372</v>
      </c>
      <c r="U136" s="528"/>
      <c r="V136" s="519"/>
      <c r="W136" s="512"/>
      <c r="X136" s="528"/>
      <c r="Y136" s="519"/>
      <c r="Z136" s="520">
        <v>0</v>
      </c>
      <c r="AA136" s="520"/>
      <c r="AB136" s="521"/>
      <c r="AC136" s="521"/>
      <c r="AD136" s="521"/>
      <c r="AE136" s="521"/>
      <c r="AF136" s="521"/>
      <c r="AG136" s="521"/>
      <c r="AH136" s="521"/>
      <c r="AI136" s="521"/>
      <c r="AJ136" s="521"/>
      <c r="AK136" s="521"/>
      <c r="AL136" s="521"/>
      <c r="AM136" s="521">
        <f t="shared" si="11"/>
        <v>0</v>
      </c>
      <c r="AN136" s="520">
        <f t="shared" ref="AN136:AN199" si="12">T136-AM136</f>
        <v>28800372</v>
      </c>
      <c r="AR136" s="532"/>
      <c r="AS136" s="529">
        <v>28800372</v>
      </c>
      <c r="AT136" s="529">
        <v>0</v>
      </c>
      <c r="AU136" s="529">
        <f t="shared" ref="AU136:AU199" si="13">AS136-AT136</f>
        <v>28800372</v>
      </c>
      <c r="AV136" s="529" t="str">
        <f t="shared" ref="AV136:AV199" si="14">IF(T136=AS136,"SAMA",IF(T136&gt;AS136,"JAM BESAR",IF(T136&lt;AS136,"jam kecil","CEK LAGI")))</f>
        <v>SAMA</v>
      </c>
      <c r="AW136" s="529" t="str">
        <f t="shared" ref="AW136:AW199" si="15">IF(AM136=AT136,"SAMA",IF(AM136&gt;AT136,"JAM BESAR",IF(AM136&lt;AT136,"jam kecil","CEK LAGI")))</f>
        <v>SAMA</v>
      </c>
      <c r="AX136" s="529" t="str">
        <f t="shared" ref="AX136:AX199" si="16">IF(AN136=AU136,"SAMA",IF(AN136&gt;AU136,"JAM BESAR",IF(AN136&lt;AU136,"jam kecil","CEK LAGI")))</f>
        <v>SAMA</v>
      </c>
    </row>
    <row r="137" spans="1:50" s="530" customFormat="1" ht="15" customHeight="1" x14ac:dyDescent="0.2">
      <c r="A137" s="526" t="e">
        <v>#N/A</v>
      </c>
      <c r="B137" s="526" t="e">
        <v>#N/A</v>
      </c>
      <c r="C137" s="526" t="s">
        <v>8286</v>
      </c>
      <c r="D137" s="527" t="s">
        <v>6222</v>
      </c>
      <c r="E137" s="527" t="s">
        <v>6222</v>
      </c>
      <c r="F137" s="526"/>
      <c r="G137" s="526" t="s">
        <v>11675</v>
      </c>
      <c r="H137" s="526" t="s">
        <v>11676</v>
      </c>
      <c r="I137" s="514">
        <v>130</v>
      </c>
      <c r="J137" s="515" t="s">
        <v>9307</v>
      </c>
      <c r="K137" s="516" t="s">
        <v>6477</v>
      </c>
      <c r="L137" s="516" t="s">
        <v>9271</v>
      </c>
      <c r="M137" s="517">
        <v>40721</v>
      </c>
      <c r="N137" s="518">
        <v>45000000</v>
      </c>
      <c r="O137" s="512"/>
      <c r="P137" s="528"/>
      <c r="Q137" s="519"/>
      <c r="R137" s="512" t="s">
        <v>9299</v>
      </c>
      <c r="S137" s="528">
        <v>41060</v>
      </c>
      <c r="T137" s="519">
        <v>30809983.5</v>
      </c>
      <c r="U137" s="528"/>
      <c r="V137" s="519"/>
      <c r="W137" s="512"/>
      <c r="X137" s="528"/>
      <c r="Y137" s="519"/>
      <c r="Z137" s="520">
        <v>0</v>
      </c>
      <c r="AA137" s="520"/>
      <c r="AB137" s="521"/>
      <c r="AC137" s="521"/>
      <c r="AD137" s="521"/>
      <c r="AE137" s="521"/>
      <c r="AF137" s="521"/>
      <c r="AG137" s="521"/>
      <c r="AH137" s="521"/>
      <c r="AI137" s="521"/>
      <c r="AJ137" s="521"/>
      <c r="AK137" s="521"/>
      <c r="AL137" s="521"/>
      <c r="AM137" s="521">
        <f t="shared" ref="AM137:AM200" si="17">SUM(Z137:AL137)</f>
        <v>0</v>
      </c>
      <c r="AN137" s="520">
        <f t="shared" si="12"/>
        <v>30809983.5</v>
      </c>
      <c r="AR137" s="532"/>
      <c r="AS137" s="529">
        <v>30809983.5</v>
      </c>
      <c r="AT137" s="529">
        <v>0</v>
      </c>
      <c r="AU137" s="529">
        <f t="shared" si="13"/>
        <v>30809983.5</v>
      </c>
      <c r="AV137" s="529" t="str">
        <f t="shared" si="14"/>
        <v>SAMA</v>
      </c>
      <c r="AW137" s="529" t="str">
        <f t="shared" si="15"/>
        <v>SAMA</v>
      </c>
      <c r="AX137" s="529" t="str">
        <f t="shared" si="16"/>
        <v>SAMA</v>
      </c>
    </row>
    <row r="138" spans="1:50" s="530" customFormat="1" ht="15" customHeight="1" x14ac:dyDescent="0.2">
      <c r="A138" s="526" t="e">
        <v>#N/A</v>
      </c>
      <c r="B138" s="526" t="e">
        <v>#N/A</v>
      </c>
      <c r="C138" s="526" t="s">
        <v>8286</v>
      </c>
      <c r="D138" s="527" t="s">
        <v>6222</v>
      </c>
      <c r="E138" s="527" t="s">
        <v>6222</v>
      </c>
      <c r="F138" s="526"/>
      <c r="G138" s="526" t="s">
        <v>11675</v>
      </c>
      <c r="H138" s="526" t="s">
        <v>11676</v>
      </c>
      <c r="I138" s="514">
        <v>131</v>
      </c>
      <c r="J138" s="515" t="s">
        <v>9308</v>
      </c>
      <c r="K138" s="516" t="s">
        <v>6477</v>
      </c>
      <c r="L138" s="516" t="s">
        <v>9309</v>
      </c>
      <c r="M138" s="517">
        <v>40584</v>
      </c>
      <c r="N138" s="518">
        <v>50000000</v>
      </c>
      <c r="O138" s="512"/>
      <c r="P138" s="528"/>
      <c r="Q138" s="519"/>
      <c r="R138" s="512" t="s">
        <v>9299</v>
      </c>
      <c r="S138" s="528">
        <v>41060</v>
      </c>
      <c r="T138" s="519">
        <v>28707927</v>
      </c>
      <c r="U138" s="528"/>
      <c r="V138" s="519"/>
      <c r="W138" s="512"/>
      <c r="X138" s="528"/>
      <c r="Y138" s="519"/>
      <c r="Z138" s="520">
        <v>0</v>
      </c>
      <c r="AA138" s="520"/>
      <c r="AB138" s="521"/>
      <c r="AC138" s="521"/>
      <c r="AD138" s="521"/>
      <c r="AE138" s="521"/>
      <c r="AF138" s="521"/>
      <c r="AG138" s="521"/>
      <c r="AH138" s="521"/>
      <c r="AI138" s="521"/>
      <c r="AJ138" s="521"/>
      <c r="AK138" s="521"/>
      <c r="AL138" s="521"/>
      <c r="AM138" s="521">
        <f t="shared" si="17"/>
        <v>0</v>
      </c>
      <c r="AN138" s="520">
        <f t="shared" si="12"/>
        <v>28707927</v>
      </c>
      <c r="AR138" s="532"/>
      <c r="AS138" s="529">
        <v>28707927</v>
      </c>
      <c r="AT138" s="529">
        <v>0</v>
      </c>
      <c r="AU138" s="529">
        <f t="shared" si="13"/>
        <v>28707927</v>
      </c>
      <c r="AV138" s="529" t="str">
        <f t="shared" si="14"/>
        <v>SAMA</v>
      </c>
      <c r="AW138" s="529" t="str">
        <f t="shared" si="15"/>
        <v>SAMA</v>
      </c>
      <c r="AX138" s="529" t="str">
        <f t="shared" si="16"/>
        <v>SAMA</v>
      </c>
    </row>
    <row r="139" spans="1:50" s="530" customFormat="1" ht="15" customHeight="1" x14ac:dyDescent="0.2">
      <c r="A139" s="526" t="e">
        <v>#N/A</v>
      </c>
      <c r="B139" s="526" t="e">
        <v>#N/A</v>
      </c>
      <c r="C139" s="526" t="s">
        <v>8286</v>
      </c>
      <c r="D139" s="527" t="s">
        <v>6222</v>
      </c>
      <c r="E139" s="527" t="s">
        <v>6222</v>
      </c>
      <c r="F139" s="526"/>
      <c r="G139" s="526" t="s">
        <v>11675</v>
      </c>
      <c r="H139" s="526" t="s">
        <v>11676</v>
      </c>
      <c r="I139" s="514">
        <v>132</v>
      </c>
      <c r="J139" s="515" t="s">
        <v>9310</v>
      </c>
      <c r="K139" s="516" t="s">
        <v>6477</v>
      </c>
      <c r="L139" s="516" t="s">
        <v>9311</v>
      </c>
      <c r="M139" s="517">
        <v>40240</v>
      </c>
      <c r="N139" s="518">
        <v>35000000</v>
      </c>
      <c r="O139" s="512"/>
      <c r="P139" s="528"/>
      <c r="Q139" s="519"/>
      <c r="R139" s="512" t="s">
        <v>9299</v>
      </c>
      <c r="S139" s="528">
        <v>41060</v>
      </c>
      <c r="T139" s="519">
        <v>12139000.5</v>
      </c>
      <c r="U139" s="528"/>
      <c r="V139" s="519"/>
      <c r="W139" s="512"/>
      <c r="X139" s="528"/>
      <c r="Y139" s="519"/>
      <c r="Z139" s="520">
        <v>0</v>
      </c>
      <c r="AA139" s="520"/>
      <c r="AB139" s="521"/>
      <c r="AC139" s="521"/>
      <c r="AD139" s="521"/>
      <c r="AE139" s="521"/>
      <c r="AF139" s="521"/>
      <c r="AG139" s="521"/>
      <c r="AH139" s="521"/>
      <c r="AI139" s="521"/>
      <c r="AJ139" s="521"/>
      <c r="AK139" s="521"/>
      <c r="AL139" s="521"/>
      <c r="AM139" s="521">
        <f t="shared" si="17"/>
        <v>0</v>
      </c>
      <c r="AN139" s="520">
        <f t="shared" si="12"/>
        <v>12139000.5</v>
      </c>
      <c r="AR139" s="532"/>
      <c r="AS139" s="529">
        <v>12139000.5</v>
      </c>
      <c r="AT139" s="529">
        <v>0</v>
      </c>
      <c r="AU139" s="529">
        <f t="shared" si="13"/>
        <v>12139000.5</v>
      </c>
      <c r="AV139" s="529" t="str">
        <f t="shared" si="14"/>
        <v>SAMA</v>
      </c>
      <c r="AW139" s="529" t="str">
        <f t="shared" si="15"/>
        <v>SAMA</v>
      </c>
      <c r="AX139" s="529" t="str">
        <f t="shared" si="16"/>
        <v>SAMA</v>
      </c>
    </row>
    <row r="140" spans="1:50" s="530" customFormat="1" ht="15" customHeight="1" x14ac:dyDescent="0.2">
      <c r="A140" s="526" t="e">
        <v>#N/A</v>
      </c>
      <c r="B140" s="526" t="e">
        <v>#N/A</v>
      </c>
      <c r="C140" s="526" t="s">
        <v>8286</v>
      </c>
      <c r="D140" s="527" t="s">
        <v>6222</v>
      </c>
      <c r="E140" s="527" t="s">
        <v>6222</v>
      </c>
      <c r="F140" s="526"/>
      <c r="G140" s="526" t="s">
        <v>11675</v>
      </c>
      <c r="H140" s="526" t="s">
        <v>11676</v>
      </c>
      <c r="I140" s="514">
        <v>133</v>
      </c>
      <c r="J140" s="515" t="s">
        <v>3073</v>
      </c>
      <c r="K140" s="516" t="s">
        <v>6477</v>
      </c>
      <c r="L140" s="516" t="s">
        <v>9312</v>
      </c>
      <c r="M140" s="517">
        <v>40956</v>
      </c>
      <c r="N140" s="518">
        <v>90000000</v>
      </c>
      <c r="O140" s="512"/>
      <c r="P140" s="528"/>
      <c r="Q140" s="519"/>
      <c r="R140" s="512" t="s">
        <v>9299</v>
      </c>
      <c r="S140" s="528">
        <v>41060</v>
      </c>
      <c r="T140" s="519">
        <v>67500000</v>
      </c>
      <c r="U140" s="528"/>
      <c r="V140" s="519"/>
      <c r="W140" s="512"/>
      <c r="X140" s="528"/>
      <c r="Y140" s="519"/>
      <c r="Z140" s="520">
        <v>0</v>
      </c>
      <c r="AA140" s="520"/>
      <c r="AB140" s="521"/>
      <c r="AC140" s="521"/>
      <c r="AD140" s="521"/>
      <c r="AE140" s="521"/>
      <c r="AF140" s="521"/>
      <c r="AG140" s="521"/>
      <c r="AH140" s="521"/>
      <c r="AI140" s="521"/>
      <c r="AJ140" s="521"/>
      <c r="AK140" s="521"/>
      <c r="AL140" s="521"/>
      <c r="AM140" s="521">
        <f t="shared" si="17"/>
        <v>0</v>
      </c>
      <c r="AN140" s="520">
        <f t="shared" si="12"/>
        <v>67500000</v>
      </c>
      <c r="AR140" s="532"/>
      <c r="AS140" s="529">
        <v>67500000</v>
      </c>
      <c r="AT140" s="529">
        <v>0</v>
      </c>
      <c r="AU140" s="529">
        <f t="shared" si="13"/>
        <v>67500000</v>
      </c>
      <c r="AV140" s="529" t="str">
        <f t="shared" si="14"/>
        <v>SAMA</v>
      </c>
      <c r="AW140" s="529" t="str">
        <f t="shared" si="15"/>
        <v>SAMA</v>
      </c>
      <c r="AX140" s="529" t="str">
        <f t="shared" si="16"/>
        <v>SAMA</v>
      </c>
    </row>
    <row r="141" spans="1:50" s="530" customFormat="1" ht="15" customHeight="1" x14ac:dyDescent="0.2">
      <c r="A141" s="526" t="e">
        <v>#N/A</v>
      </c>
      <c r="B141" s="526" t="e">
        <v>#N/A</v>
      </c>
      <c r="C141" s="526" t="s">
        <v>8286</v>
      </c>
      <c r="D141" s="527" t="s">
        <v>6222</v>
      </c>
      <c r="E141" s="527" t="s">
        <v>6222</v>
      </c>
      <c r="F141" s="526"/>
      <c r="G141" s="526" t="s">
        <v>11675</v>
      </c>
      <c r="H141" s="526" t="s">
        <v>11676</v>
      </c>
      <c r="I141" s="514">
        <v>134</v>
      </c>
      <c r="J141" s="515" t="s">
        <v>9313</v>
      </c>
      <c r="K141" s="516" t="s">
        <v>6477</v>
      </c>
      <c r="L141" s="516" t="s">
        <v>9271</v>
      </c>
      <c r="M141" s="517">
        <v>40721</v>
      </c>
      <c r="N141" s="518">
        <v>14000000</v>
      </c>
      <c r="O141" s="512"/>
      <c r="P141" s="528"/>
      <c r="Q141" s="519"/>
      <c r="R141" s="512" t="s">
        <v>9299</v>
      </c>
      <c r="S141" s="528">
        <v>41060</v>
      </c>
      <c r="T141" s="519">
        <v>7253775</v>
      </c>
      <c r="U141" s="528"/>
      <c r="V141" s="519"/>
      <c r="W141" s="512"/>
      <c r="X141" s="528"/>
      <c r="Y141" s="519"/>
      <c r="Z141" s="520">
        <v>0</v>
      </c>
      <c r="AA141" s="520"/>
      <c r="AB141" s="521"/>
      <c r="AC141" s="521"/>
      <c r="AD141" s="521"/>
      <c r="AE141" s="521"/>
      <c r="AF141" s="521"/>
      <c r="AG141" s="521"/>
      <c r="AH141" s="521"/>
      <c r="AI141" s="521"/>
      <c r="AJ141" s="521"/>
      <c r="AK141" s="521"/>
      <c r="AL141" s="521"/>
      <c r="AM141" s="521">
        <f t="shared" si="17"/>
        <v>0</v>
      </c>
      <c r="AN141" s="520">
        <f t="shared" si="12"/>
        <v>7253775</v>
      </c>
      <c r="AR141" s="532"/>
      <c r="AS141" s="529">
        <v>7253775</v>
      </c>
      <c r="AT141" s="529">
        <v>0</v>
      </c>
      <c r="AU141" s="529">
        <f t="shared" si="13"/>
        <v>7253775</v>
      </c>
      <c r="AV141" s="529" t="str">
        <f t="shared" si="14"/>
        <v>SAMA</v>
      </c>
      <c r="AW141" s="529" t="str">
        <f t="shared" si="15"/>
        <v>SAMA</v>
      </c>
      <c r="AX141" s="529" t="str">
        <f t="shared" si="16"/>
        <v>SAMA</v>
      </c>
    </row>
    <row r="142" spans="1:50" s="530" customFormat="1" ht="15" customHeight="1" x14ac:dyDescent="0.2">
      <c r="A142" s="526" t="e">
        <v>#N/A</v>
      </c>
      <c r="B142" s="526" t="e">
        <v>#N/A</v>
      </c>
      <c r="C142" s="526" t="s">
        <v>8286</v>
      </c>
      <c r="D142" s="527" t="s">
        <v>6222</v>
      </c>
      <c r="E142" s="527" t="s">
        <v>6222</v>
      </c>
      <c r="F142" s="526"/>
      <c r="G142" s="526" t="s">
        <v>11675</v>
      </c>
      <c r="H142" s="526" t="s">
        <v>11676</v>
      </c>
      <c r="I142" s="514">
        <v>135</v>
      </c>
      <c r="J142" s="515" t="s">
        <v>888</v>
      </c>
      <c r="K142" s="516" t="s">
        <v>6477</v>
      </c>
      <c r="L142" s="516" t="s">
        <v>9303</v>
      </c>
      <c r="M142" s="517">
        <v>40752</v>
      </c>
      <c r="N142" s="518">
        <v>15000000</v>
      </c>
      <c r="O142" s="512"/>
      <c r="P142" s="528"/>
      <c r="Q142" s="519"/>
      <c r="R142" s="512" t="s">
        <v>9299</v>
      </c>
      <c r="S142" s="528">
        <v>41060</v>
      </c>
      <c r="T142" s="519">
        <v>10038329.25</v>
      </c>
      <c r="U142" s="528"/>
      <c r="V142" s="519"/>
      <c r="W142" s="512"/>
      <c r="X142" s="528"/>
      <c r="Y142" s="519"/>
      <c r="Z142" s="520">
        <v>0</v>
      </c>
      <c r="AA142" s="520"/>
      <c r="AB142" s="521"/>
      <c r="AC142" s="521"/>
      <c r="AD142" s="521"/>
      <c r="AE142" s="521"/>
      <c r="AF142" s="521"/>
      <c r="AG142" s="521"/>
      <c r="AH142" s="521"/>
      <c r="AI142" s="521"/>
      <c r="AJ142" s="521"/>
      <c r="AK142" s="521"/>
      <c r="AL142" s="521"/>
      <c r="AM142" s="521">
        <f t="shared" si="17"/>
        <v>0</v>
      </c>
      <c r="AN142" s="520">
        <f t="shared" si="12"/>
        <v>10038329.25</v>
      </c>
      <c r="AR142" s="532"/>
      <c r="AS142" s="529">
        <v>10038329.25</v>
      </c>
      <c r="AT142" s="529">
        <v>0</v>
      </c>
      <c r="AU142" s="529">
        <f t="shared" si="13"/>
        <v>10038329.25</v>
      </c>
      <c r="AV142" s="529" t="str">
        <f t="shared" si="14"/>
        <v>SAMA</v>
      </c>
      <c r="AW142" s="529" t="str">
        <f t="shared" si="15"/>
        <v>SAMA</v>
      </c>
      <c r="AX142" s="529" t="str">
        <f t="shared" si="16"/>
        <v>SAMA</v>
      </c>
    </row>
    <row r="143" spans="1:50" s="530" customFormat="1" ht="15" customHeight="1" x14ac:dyDescent="0.2">
      <c r="A143" s="526" t="e">
        <v>#N/A</v>
      </c>
      <c r="B143" s="526" t="e">
        <v>#N/A</v>
      </c>
      <c r="C143" s="526" t="s">
        <v>8755</v>
      </c>
      <c r="D143" s="527" t="s">
        <v>2737</v>
      </c>
      <c r="E143" s="527" t="s">
        <v>18641</v>
      </c>
      <c r="F143" s="526" t="s">
        <v>18647</v>
      </c>
      <c r="G143" s="526" t="s">
        <v>11675</v>
      </c>
      <c r="H143" s="526" t="s">
        <v>11676</v>
      </c>
      <c r="I143" s="514">
        <v>136</v>
      </c>
      <c r="J143" s="515" t="s">
        <v>9314</v>
      </c>
      <c r="K143" s="516" t="s">
        <v>6477</v>
      </c>
      <c r="L143" s="516" t="s">
        <v>9271</v>
      </c>
      <c r="M143" s="517">
        <v>40721</v>
      </c>
      <c r="N143" s="518">
        <v>15000000</v>
      </c>
      <c r="O143" s="512"/>
      <c r="P143" s="528"/>
      <c r="Q143" s="519"/>
      <c r="R143" s="512" t="s">
        <v>9299</v>
      </c>
      <c r="S143" s="528">
        <v>41060</v>
      </c>
      <c r="T143" s="519">
        <v>9328013</v>
      </c>
      <c r="U143" s="528"/>
      <c r="V143" s="519"/>
      <c r="W143" s="512"/>
      <c r="X143" s="528"/>
      <c r="Y143" s="519"/>
      <c r="Z143" s="520">
        <v>0</v>
      </c>
      <c r="AA143" s="520"/>
      <c r="AB143" s="521"/>
      <c r="AC143" s="521"/>
      <c r="AD143" s="521"/>
      <c r="AE143" s="521"/>
      <c r="AF143" s="521">
        <v>450000</v>
      </c>
      <c r="AG143" s="521"/>
      <c r="AH143" s="521"/>
      <c r="AI143" s="521"/>
      <c r="AJ143" s="521"/>
      <c r="AK143" s="521"/>
      <c r="AL143" s="521"/>
      <c r="AM143" s="521">
        <f t="shared" si="17"/>
        <v>450000</v>
      </c>
      <c r="AN143" s="520">
        <f t="shared" si="12"/>
        <v>8878013</v>
      </c>
      <c r="AR143" s="532"/>
      <c r="AS143" s="529">
        <v>9328013</v>
      </c>
      <c r="AT143" s="529">
        <v>0</v>
      </c>
      <c r="AU143" s="529">
        <f t="shared" si="13"/>
        <v>9328013</v>
      </c>
      <c r="AV143" s="529" t="str">
        <f t="shared" si="14"/>
        <v>SAMA</v>
      </c>
      <c r="AW143" s="529" t="str">
        <f t="shared" si="15"/>
        <v>JAM BESAR</v>
      </c>
      <c r="AX143" s="529" t="str">
        <f t="shared" si="16"/>
        <v>jam kecil</v>
      </c>
    </row>
    <row r="144" spans="1:50" s="530" customFormat="1" ht="15" customHeight="1" x14ac:dyDescent="0.2">
      <c r="A144" s="526" t="e">
        <v>#N/A</v>
      </c>
      <c r="B144" s="526">
        <v>0</v>
      </c>
      <c r="C144" s="526" t="s">
        <v>8286</v>
      </c>
      <c r="D144" s="527" t="s">
        <v>6222</v>
      </c>
      <c r="E144" s="527" t="s">
        <v>12315</v>
      </c>
      <c r="F144" s="526" t="s">
        <v>12338</v>
      </c>
      <c r="G144" s="526" t="s">
        <v>11676</v>
      </c>
      <c r="H144" s="526" t="s">
        <v>11676</v>
      </c>
      <c r="I144" s="514">
        <v>137</v>
      </c>
      <c r="J144" s="515" t="s">
        <v>9315</v>
      </c>
      <c r="K144" s="516" t="s">
        <v>6477</v>
      </c>
      <c r="L144" s="516" t="s">
        <v>9316</v>
      </c>
      <c r="M144" s="517">
        <v>40875</v>
      </c>
      <c r="N144" s="518">
        <v>40000000</v>
      </c>
      <c r="O144" s="512"/>
      <c r="P144" s="528"/>
      <c r="Q144" s="519"/>
      <c r="R144" s="512" t="s">
        <v>9299</v>
      </c>
      <c r="S144" s="528">
        <v>41060</v>
      </c>
      <c r="T144" s="519">
        <v>29045733</v>
      </c>
      <c r="U144" s="528"/>
      <c r="V144" s="519"/>
      <c r="W144" s="512"/>
      <c r="X144" s="528"/>
      <c r="Y144" s="519"/>
      <c r="Z144" s="520">
        <v>0</v>
      </c>
      <c r="AA144" s="520"/>
      <c r="AB144" s="521"/>
      <c r="AC144" s="521"/>
      <c r="AD144" s="521"/>
      <c r="AE144" s="521"/>
      <c r="AF144" s="521"/>
      <c r="AG144" s="521"/>
      <c r="AH144" s="521"/>
      <c r="AI144" s="521"/>
      <c r="AJ144" s="521"/>
      <c r="AK144" s="521"/>
      <c r="AL144" s="521"/>
      <c r="AM144" s="521">
        <f t="shared" si="17"/>
        <v>0</v>
      </c>
      <c r="AN144" s="520">
        <f t="shared" si="12"/>
        <v>29045733</v>
      </c>
      <c r="AR144" s="532"/>
      <c r="AS144" s="529">
        <v>29045733</v>
      </c>
      <c r="AT144" s="529">
        <v>0</v>
      </c>
      <c r="AU144" s="529">
        <f t="shared" si="13"/>
        <v>29045733</v>
      </c>
      <c r="AV144" s="529" t="str">
        <f t="shared" si="14"/>
        <v>SAMA</v>
      </c>
      <c r="AW144" s="529" t="str">
        <f t="shared" si="15"/>
        <v>SAMA</v>
      </c>
      <c r="AX144" s="529" t="str">
        <f t="shared" si="16"/>
        <v>SAMA</v>
      </c>
    </row>
    <row r="145" spans="1:50" s="530" customFormat="1" ht="15" customHeight="1" x14ac:dyDescent="0.2">
      <c r="A145" s="526" t="e">
        <v>#N/A</v>
      </c>
      <c r="B145" s="526">
        <v>0</v>
      </c>
      <c r="C145" s="526" t="s">
        <v>8286</v>
      </c>
      <c r="D145" s="527" t="s">
        <v>6222</v>
      </c>
      <c r="E145" s="527" t="s">
        <v>12315</v>
      </c>
      <c r="F145" s="526"/>
      <c r="G145" s="526" t="s">
        <v>11676</v>
      </c>
      <c r="H145" s="526" t="s">
        <v>11676</v>
      </c>
      <c r="I145" s="514">
        <v>138</v>
      </c>
      <c r="J145" s="515" t="s">
        <v>9317</v>
      </c>
      <c r="K145" s="516" t="s">
        <v>6477</v>
      </c>
      <c r="L145" s="516" t="s">
        <v>9318</v>
      </c>
      <c r="M145" s="517">
        <v>40956</v>
      </c>
      <c r="N145" s="518">
        <v>30000000</v>
      </c>
      <c r="O145" s="512"/>
      <c r="P145" s="528"/>
      <c r="Q145" s="519"/>
      <c r="R145" s="512" t="s">
        <v>9299</v>
      </c>
      <c r="S145" s="528">
        <v>41060</v>
      </c>
      <c r="T145" s="519">
        <v>22500000</v>
      </c>
      <c r="U145" s="528"/>
      <c r="V145" s="519"/>
      <c r="W145" s="512"/>
      <c r="X145" s="528"/>
      <c r="Y145" s="519"/>
      <c r="Z145" s="520">
        <v>0</v>
      </c>
      <c r="AA145" s="520"/>
      <c r="AB145" s="521"/>
      <c r="AC145" s="521"/>
      <c r="AD145" s="521"/>
      <c r="AE145" s="521"/>
      <c r="AF145" s="521"/>
      <c r="AG145" s="521"/>
      <c r="AH145" s="521"/>
      <c r="AI145" s="521"/>
      <c r="AJ145" s="521"/>
      <c r="AK145" s="521"/>
      <c r="AL145" s="521"/>
      <c r="AM145" s="521">
        <f t="shared" si="17"/>
        <v>0</v>
      </c>
      <c r="AN145" s="520">
        <f t="shared" si="12"/>
        <v>22500000</v>
      </c>
      <c r="AR145" s="532"/>
      <c r="AS145" s="524">
        <v>22500000</v>
      </c>
      <c r="AT145" s="524">
        <v>0</v>
      </c>
      <c r="AU145" s="524">
        <f t="shared" si="13"/>
        <v>22500000</v>
      </c>
      <c r="AV145" s="531" t="str">
        <f t="shared" si="14"/>
        <v>SAMA</v>
      </c>
      <c r="AW145" s="531" t="str">
        <f t="shared" si="15"/>
        <v>SAMA</v>
      </c>
      <c r="AX145" s="531" t="str">
        <f t="shared" si="16"/>
        <v>SAMA</v>
      </c>
    </row>
    <row r="146" spans="1:50" s="530" customFormat="1" ht="15" customHeight="1" x14ac:dyDescent="0.2">
      <c r="A146" s="526" t="e">
        <v>#N/A</v>
      </c>
      <c r="B146" s="526" t="e">
        <v>#N/A</v>
      </c>
      <c r="C146" s="526" t="s">
        <v>8286</v>
      </c>
      <c r="D146" s="527" t="s">
        <v>6222</v>
      </c>
      <c r="E146" s="527" t="s">
        <v>6222</v>
      </c>
      <c r="F146" s="526"/>
      <c r="G146" s="526" t="s">
        <v>11675</v>
      </c>
      <c r="H146" s="526" t="s">
        <v>11676</v>
      </c>
      <c r="I146" s="514">
        <v>139</v>
      </c>
      <c r="J146" s="515" t="s">
        <v>9319</v>
      </c>
      <c r="K146" s="516" t="s">
        <v>6477</v>
      </c>
      <c r="L146" s="516" t="s">
        <v>9305</v>
      </c>
      <c r="M146" s="517">
        <v>40777</v>
      </c>
      <c r="N146" s="518">
        <v>140000000</v>
      </c>
      <c r="O146" s="512"/>
      <c r="P146" s="528"/>
      <c r="Q146" s="519"/>
      <c r="R146" s="512" t="s">
        <v>9299</v>
      </c>
      <c r="S146" s="528">
        <v>41060</v>
      </c>
      <c r="T146" s="519">
        <v>99921322</v>
      </c>
      <c r="U146" s="528"/>
      <c r="V146" s="519"/>
      <c r="W146" s="512"/>
      <c r="X146" s="528"/>
      <c r="Y146" s="519"/>
      <c r="Z146" s="520">
        <v>0</v>
      </c>
      <c r="AA146" s="520"/>
      <c r="AB146" s="521"/>
      <c r="AC146" s="521"/>
      <c r="AD146" s="521"/>
      <c r="AE146" s="521"/>
      <c r="AF146" s="521"/>
      <c r="AG146" s="521"/>
      <c r="AH146" s="521"/>
      <c r="AI146" s="521"/>
      <c r="AJ146" s="521"/>
      <c r="AK146" s="521"/>
      <c r="AL146" s="521"/>
      <c r="AM146" s="521">
        <f t="shared" si="17"/>
        <v>0</v>
      </c>
      <c r="AN146" s="520">
        <f t="shared" si="12"/>
        <v>99921322</v>
      </c>
      <c r="AR146" s="532"/>
      <c r="AS146" s="529">
        <v>99921322</v>
      </c>
      <c r="AT146" s="529">
        <v>0</v>
      </c>
      <c r="AU146" s="529">
        <f t="shared" si="13"/>
        <v>99921322</v>
      </c>
      <c r="AV146" s="529" t="str">
        <f t="shared" si="14"/>
        <v>SAMA</v>
      </c>
      <c r="AW146" s="529" t="str">
        <f t="shared" si="15"/>
        <v>SAMA</v>
      </c>
      <c r="AX146" s="529" t="str">
        <f t="shared" si="16"/>
        <v>SAMA</v>
      </c>
    </row>
    <row r="147" spans="1:50" s="530" customFormat="1" ht="15" customHeight="1" x14ac:dyDescent="0.2">
      <c r="A147" s="526" t="e">
        <v>#N/A</v>
      </c>
      <c r="B147" s="526" t="e">
        <v>#N/A</v>
      </c>
      <c r="C147" s="526" t="s">
        <v>8286</v>
      </c>
      <c r="D147" s="527" t="s">
        <v>6222</v>
      </c>
      <c r="E147" s="527" t="s">
        <v>6222</v>
      </c>
      <c r="F147" s="526"/>
      <c r="G147" s="526" t="s">
        <v>11675</v>
      </c>
      <c r="H147" s="526" t="s">
        <v>11676</v>
      </c>
      <c r="I147" s="514">
        <v>140</v>
      </c>
      <c r="J147" s="515" t="s">
        <v>9320</v>
      </c>
      <c r="K147" s="516" t="s">
        <v>6477</v>
      </c>
      <c r="L147" s="516" t="s">
        <v>9309</v>
      </c>
      <c r="M147" s="517">
        <v>40584</v>
      </c>
      <c r="N147" s="518">
        <v>50000000</v>
      </c>
      <c r="O147" s="512"/>
      <c r="P147" s="528"/>
      <c r="Q147" s="519"/>
      <c r="R147" s="512" t="s">
        <v>9299</v>
      </c>
      <c r="S147" s="528">
        <v>41060</v>
      </c>
      <c r="T147" s="519">
        <v>30020264</v>
      </c>
      <c r="U147" s="528"/>
      <c r="V147" s="519"/>
      <c r="W147" s="512"/>
      <c r="X147" s="528"/>
      <c r="Y147" s="519"/>
      <c r="Z147" s="520">
        <v>0</v>
      </c>
      <c r="AA147" s="520"/>
      <c r="AB147" s="521"/>
      <c r="AC147" s="521"/>
      <c r="AD147" s="521"/>
      <c r="AE147" s="521"/>
      <c r="AF147" s="521"/>
      <c r="AG147" s="521"/>
      <c r="AH147" s="521"/>
      <c r="AI147" s="521"/>
      <c r="AJ147" s="521"/>
      <c r="AK147" s="521"/>
      <c r="AL147" s="521"/>
      <c r="AM147" s="521">
        <f t="shared" si="17"/>
        <v>0</v>
      </c>
      <c r="AN147" s="520">
        <f t="shared" si="12"/>
        <v>30020264</v>
      </c>
      <c r="AR147" s="532"/>
      <c r="AS147" s="529">
        <v>30020264</v>
      </c>
      <c r="AT147" s="529">
        <v>0</v>
      </c>
      <c r="AU147" s="529">
        <f t="shared" si="13"/>
        <v>30020264</v>
      </c>
      <c r="AV147" s="529" t="str">
        <f t="shared" si="14"/>
        <v>SAMA</v>
      </c>
      <c r="AW147" s="529" t="str">
        <f t="shared" si="15"/>
        <v>SAMA</v>
      </c>
      <c r="AX147" s="529" t="str">
        <f t="shared" si="16"/>
        <v>SAMA</v>
      </c>
    </row>
    <row r="148" spans="1:50" s="530" customFormat="1" ht="15" customHeight="1" x14ac:dyDescent="0.2">
      <c r="A148" s="526" t="e">
        <v>#N/A</v>
      </c>
      <c r="B148" s="526" t="e">
        <v>#N/A</v>
      </c>
      <c r="C148" s="526" t="s">
        <v>8755</v>
      </c>
      <c r="D148" s="527" t="s">
        <v>9715</v>
      </c>
      <c r="E148" s="527" t="s">
        <v>18637</v>
      </c>
      <c r="F148" s="526" t="s">
        <v>18668</v>
      </c>
      <c r="G148" s="526" t="s">
        <v>11675</v>
      </c>
      <c r="H148" s="526" t="s">
        <v>11676</v>
      </c>
      <c r="I148" s="514">
        <v>141</v>
      </c>
      <c r="J148" s="515" t="s">
        <v>9321</v>
      </c>
      <c r="K148" s="516" t="s">
        <v>6477</v>
      </c>
      <c r="L148" s="516" t="s">
        <v>9305</v>
      </c>
      <c r="M148" s="517">
        <v>40777</v>
      </c>
      <c r="N148" s="518">
        <v>40000000</v>
      </c>
      <c r="O148" s="512"/>
      <c r="P148" s="528"/>
      <c r="Q148" s="519"/>
      <c r="R148" s="512" t="s">
        <v>9299</v>
      </c>
      <c r="S148" s="528">
        <v>41060</v>
      </c>
      <c r="T148" s="519">
        <v>29299913</v>
      </c>
      <c r="U148" s="528"/>
      <c r="V148" s="519"/>
      <c r="W148" s="512"/>
      <c r="X148" s="528"/>
      <c r="Y148" s="519"/>
      <c r="Z148" s="520">
        <v>0</v>
      </c>
      <c r="AA148" s="520"/>
      <c r="AB148" s="521"/>
      <c r="AC148" s="521"/>
      <c r="AD148" s="521"/>
      <c r="AE148" s="521"/>
      <c r="AF148" s="521"/>
      <c r="AG148" s="521"/>
      <c r="AH148" s="521"/>
      <c r="AI148" s="521"/>
      <c r="AJ148" s="521"/>
      <c r="AK148" s="521"/>
      <c r="AL148" s="521"/>
      <c r="AM148" s="521">
        <f t="shared" si="17"/>
        <v>0</v>
      </c>
      <c r="AN148" s="520">
        <f t="shared" si="12"/>
        <v>29299913</v>
      </c>
      <c r="AR148" s="532"/>
      <c r="AS148" s="529">
        <v>29299913</v>
      </c>
      <c r="AT148" s="529">
        <v>0</v>
      </c>
      <c r="AU148" s="529">
        <f t="shared" si="13"/>
        <v>29299913</v>
      </c>
      <c r="AV148" s="529" t="str">
        <f t="shared" si="14"/>
        <v>SAMA</v>
      </c>
      <c r="AW148" s="529" t="str">
        <f t="shared" si="15"/>
        <v>SAMA</v>
      </c>
      <c r="AX148" s="529" t="str">
        <f t="shared" si="16"/>
        <v>SAMA</v>
      </c>
    </row>
    <row r="149" spans="1:50" s="530" customFormat="1" ht="15" customHeight="1" x14ac:dyDescent="0.2">
      <c r="A149" s="526" t="e">
        <v>#N/A</v>
      </c>
      <c r="B149" s="526">
        <v>0</v>
      </c>
      <c r="C149" s="526" t="s">
        <v>8286</v>
      </c>
      <c r="D149" s="527" t="s">
        <v>6222</v>
      </c>
      <c r="E149" s="527" t="s">
        <v>12324</v>
      </c>
      <c r="F149" s="526" t="s">
        <v>12339</v>
      </c>
      <c r="G149" s="526" t="s">
        <v>11676</v>
      </c>
      <c r="H149" s="526" t="s">
        <v>11676</v>
      </c>
      <c r="I149" s="514">
        <v>142</v>
      </c>
      <c r="J149" s="515" t="s">
        <v>9322</v>
      </c>
      <c r="K149" s="516" t="s">
        <v>6477</v>
      </c>
      <c r="L149" s="516" t="s">
        <v>9309</v>
      </c>
      <c r="M149" s="517">
        <v>40584</v>
      </c>
      <c r="N149" s="518">
        <v>35000000</v>
      </c>
      <c r="O149" s="512"/>
      <c r="P149" s="528"/>
      <c r="Q149" s="519"/>
      <c r="R149" s="512" t="s">
        <v>9299</v>
      </c>
      <c r="S149" s="528">
        <v>41060</v>
      </c>
      <c r="T149" s="519">
        <v>23325638</v>
      </c>
      <c r="U149" s="528"/>
      <c r="V149" s="519"/>
      <c r="W149" s="512"/>
      <c r="X149" s="528"/>
      <c r="Y149" s="519"/>
      <c r="Z149" s="520">
        <v>0</v>
      </c>
      <c r="AA149" s="520"/>
      <c r="AB149" s="521"/>
      <c r="AC149" s="521"/>
      <c r="AD149" s="521"/>
      <c r="AE149" s="521"/>
      <c r="AF149" s="521"/>
      <c r="AG149" s="521"/>
      <c r="AH149" s="521"/>
      <c r="AI149" s="521"/>
      <c r="AJ149" s="521"/>
      <c r="AK149" s="521"/>
      <c r="AL149" s="521"/>
      <c r="AM149" s="521">
        <f t="shared" si="17"/>
        <v>0</v>
      </c>
      <c r="AN149" s="520">
        <f t="shared" si="12"/>
        <v>23325638</v>
      </c>
      <c r="AR149" s="532"/>
      <c r="AS149" s="529">
        <v>23325638</v>
      </c>
      <c r="AT149" s="529">
        <v>0</v>
      </c>
      <c r="AU149" s="529">
        <f t="shared" si="13"/>
        <v>23325638</v>
      </c>
      <c r="AV149" s="529" t="str">
        <f t="shared" si="14"/>
        <v>SAMA</v>
      </c>
      <c r="AW149" s="529" t="str">
        <f t="shared" si="15"/>
        <v>SAMA</v>
      </c>
      <c r="AX149" s="529" t="str">
        <f t="shared" si="16"/>
        <v>SAMA</v>
      </c>
    </row>
    <row r="150" spans="1:50" s="530" customFormat="1" ht="15" customHeight="1" x14ac:dyDescent="0.2">
      <c r="A150" s="526" t="e">
        <v>#N/A</v>
      </c>
      <c r="B150" s="526" t="e">
        <v>#N/A</v>
      </c>
      <c r="C150" s="526" t="s">
        <v>8755</v>
      </c>
      <c r="D150" s="527" t="s">
        <v>6541</v>
      </c>
      <c r="E150" s="527" t="s">
        <v>18632</v>
      </c>
      <c r="F150" s="526" t="s">
        <v>18669</v>
      </c>
      <c r="G150" s="526" t="s">
        <v>11675</v>
      </c>
      <c r="H150" s="526" t="s">
        <v>11676</v>
      </c>
      <c r="I150" s="514">
        <v>143</v>
      </c>
      <c r="J150" s="515" t="s">
        <v>12371</v>
      </c>
      <c r="K150" s="516" t="s">
        <v>6477</v>
      </c>
      <c r="L150" s="516" t="s">
        <v>9303</v>
      </c>
      <c r="M150" s="517">
        <v>40752</v>
      </c>
      <c r="N150" s="518">
        <v>15000000</v>
      </c>
      <c r="O150" s="512"/>
      <c r="P150" s="528"/>
      <c r="Q150" s="519"/>
      <c r="R150" s="512" t="s">
        <v>9299</v>
      </c>
      <c r="S150" s="528">
        <v>41060</v>
      </c>
      <c r="T150" s="519">
        <v>9328013</v>
      </c>
      <c r="U150" s="528"/>
      <c r="V150" s="519"/>
      <c r="W150" s="512"/>
      <c r="X150" s="528"/>
      <c r="Y150" s="519"/>
      <c r="Z150" s="520">
        <v>0</v>
      </c>
      <c r="AA150" s="520"/>
      <c r="AB150" s="521"/>
      <c r="AC150" s="521"/>
      <c r="AD150" s="521"/>
      <c r="AE150" s="521"/>
      <c r="AF150" s="521"/>
      <c r="AG150" s="521"/>
      <c r="AH150" s="521"/>
      <c r="AI150" s="521"/>
      <c r="AJ150" s="521"/>
      <c r="AK150" s="521"/>
      <c r="AL150" s="521"/>
      <c r="AM150" s="521">
        <f t="shared" si="17"/>
        <v>0</v>
      </c>
      <c r="AN150" s="520">
        <f t="shared" si="12"/>
        <v>9328013</v>
      </c>
      <c r="AR150" s="532"/>
      <c r="AS150" s="529">
        <v>9328013</v>
      </c>
      <c r="AT150" s="529">
        <v>0</v>
      </c>
      <c r="AU150" s="529">
        <f t="shared" si="13"/>
        <v>9328013</v>
      </c>
      <c r="AV150" s="529" t="str">
        <f t="shared" si="14"/>
        <v>SAMA</v>
      </c>
      <c r="AW150" s="529" t="str">
        <f t="shared" si="15"/>
        <v>SAMA</v>
      </c>
      <c r="AX150" s="529" t="str">
        <f t="shared" si="16"/>
        <v>SAMA</v>
      </c>
    </row>
    <row r="151" spans="1:50" s="530" customFormat="1" ht="15" customHeight="1" x14ac:dyDescent="0.2">
      <c r="A151" s="526" t="e">
        <v>#N/A</v>
      </c>
      <c r="B151" s="526" t="s">
        <v>8349</v>
      </c>
      <c r="C151" s="526" t="s">
        <v>8349</v>
      </c>
      <c r="D151" s="527" t="s">
        <v>6222</v>
      </c>
      <c r="E151" s="527" t="s">
        <v>6222</v>
      </c>
      <c r="F151" s="526"/>
      <c r="G151" s="526" t="s">
        <v>11675</v>
      </c>
      <c r="H151" s="526" t="s">
        <v>11676</v>
      </c>
      <c r="I151" s="514">
        <v>144</v>
      </c>
      <c r="J151" s="515" t="s">
        <v>9323</v>
      </c>
      <c r="K151" s="516" t="s">
        <v>6477</v>
      </c>
      <c r="L151" s="516" t="s">
        <v>9324</v>
      </c>
      <c r="M151" s="517">
        <v>40455</v>
      </c>
      <c r="N151" s="518">
        <v>40000000</v>
      </c>
      <c r="O151" s="512"/>
      <c r="P151" s="528"/>
      <c r="Q151" s="519"/>
      <c r="R151" s="512" t="s">
        <v>9299</v>
      </c>
      <c r="S151" s="528">
        <v>41060</v>
      </c>
      <c r="T151" s="519">
        <v>24994142</v>
      </c>
      <c r="U151" s="528"/>
      <c r="V151" s="519"/>
      <c r="W151" s="512"/>
      <c r="X151" s="528"/>
      <c r="Y151" s="519"/>
      <c r="Z151" s="520">
        <v>0</v>
      </c>
      <c r="AA151" s="520"/>
      <c r="AB151" s="521"/>
      <c r="AC151" s="521"/>
      <c r="AD151" s="521"/>
      <c r="AE151" s="521"/>
      <c r="AF151" s="521"/>
      <c r="AG151" s="521"/>
      <c r="AH151" s="521"/>
      <c r="AI151" s="521"/>
      <c r="AJ151" s="521"/>
      <c r="AK151" s="521"/>
      <c r="AL151" s="521"/>
      <c r="AM151" s="521">
        <f t="shared" si="17"/>
        <v>0</v>
      </c>
      <c r="AN151" s="520">
        <f t="shared" si="12"/>
        <v>24994142</v>
      </c>
      <c r="AR151" s="532"/>
      <c r="AS151" s="529">
        <v>24994142</v>
      </c>
      <c r="AT151" s="529">
        <v>0</v>
      </c>
      <c r="AU151" s="529">
        <f t="shared" si="13"/>
        <v>24994142</v>
      </c>
      <c r="AV151" s="529" t="str">
        <f t="shared" si="14"/>
        <v>SAMA</v>
      </c>
      <c r="AW151" s="529" t="str">
        <f t="shared" si="15"/>
        <v>SAMA</v>
      </c>
      <c r="AX151" s="529" t="str">
        <f t="shared" si="16"/>
        <v>SAMA</v>
      </c>
    </row>
    <row r="152" spans="1:50" s="530" customFormat="1" ht="15" customHeight="1" x14ac:dyDescent="0.2">
      <c r="A152" s="526" t="e">
        <v>#N/A</v>
      </c>
      <c r="B152" s="526" t="e">
        <v>#N/A</v>
      </c>
      <c r="C152" s="526" t="s">
        <v>8286</v>
      </c>
      <c r="D152" s="527" t="s">
        <v>6222</v>
      </c>
      <c r="E152" s="527" t="s">
        <v>6222</v>
      </c>
      <c r="F152" s="526"/>
      <c r="G152" s="526" t="s">
        <v>11675</v>
      </c>
      <c r="H152" s="526" t="s">
        <v>11676</v>
      </c>
      <c r="I152" s="514">
        <v>145</v>
      </c>
      <c r="J152" s="515" t="s">
        <v>9325</v>
      </c>
      <c r="K152" s="516" t="s">
        <v>6477</v>
      </c>
      <c r="L152" s="516" t="s">
        <v>9199</v>
      </c>
      <c r="M152" s="517">
        <v>40721</v>
      </c>
      <c r="N152" s="518">
        <v>40000000</v>
      </c>
      <c r="O152" s="512"/>
      <c r="P152" s="528"/>
      <c r="Q152" s="519"/>
      <c r="R152" s="512" t="s">
        <v>9326</v>
      </c>
      <c r="S152" s="528">
        <v>41089</v>
      </c>
      <c r="T152" s="519">
        <v>28139250</v>
      </c>
      <c r="U152" s="528"/>
      <c r="V152" s="519"/>
      <c r="W152" s="512"/>
      <c r="X152" s="528"/>
      <c r="Y152" s="519"/>
      <c r="Z152" s="520">
        <v>0</v>
      </c>
      <c r="AA152" s="520"/>
      <c r="AB152" s="521"/>
      <c r="AC152" s="521"/>
      <c r="AD152" s="521"/>
      <c r="AE152" s="521"/>
      <c r="AF152" s="521"/>
      <c r="AG152" s="521"/>
      <c r="AH152" s="521"/>
      <c r="AI152" s="521"/>
      <c r="AJ152" s="521"/>
      <c r="AK152" s="521"/>
      <c r="AL152" s="521"/>
      <c r="AM152" s="521">
        <f t="shared" si="17"/>
        <v>0</v>
      </c>
      <c r="AN152" s="520">
        <f t="shared" si="12"/>
        <v>28139250</v>
      </c>
      <c r="AR152" s="532"/>
      <c r="AS152" s="529">
        <v>28139250</v>
      </c>
      <c r="AT152" s="529">
        <v>0</v>
      </c>
      <c r="AU152" s="529">
        <f t="shared" si="13"/>
        <v>28139250</v>
      </c>
      <c r="AV152" s="529" t="str">
        <f t="shared" si="14"/>
        <v>SAMA</v>
      </c>
      <c r="AW152" s="529" t="str">
        <f t="shared" si="15"/>
        <v>SAMA</v>
      </c>
      <c r="AX152" s="529" t="str">
        <f t="shared" si="16"/>
        <v>SAMA</v>
      </c>
    </row>
    <row r="153" spans="1:50" s="530" customFormat="1" ht="15" customHeight="1" x14ac:dyDescent="0.2">
      <c r="A153" s="526" t="e">
        <v>#N/A</v>
      </c>
      <c r="B153" s="526" t="e">
        <v>#N/A</v>
      </c>
      <c r="C153" s="526" t="s">
        <v>8286</v>
      </c>
      <c r="D153" s="527" t="s">
        <v>6222</v>
      </c>
      <c r="E153" s="527" t="s">
        <v>6222</v>
      </c>
      <c r="F153" s="526"/>
      <c r="G153" s="526" t="s">
        <v>11675</v>
      </c>
      <c r="H153" s="526" t="s">
        <v>11676</v>
      </c>
      <c r="I153" s="514">
        <v>146</v>
      </c>
      <c r="J153" s="515" t="s">
        <v>9327</v>
      </c>
      <c r="K153" s="516" t="s">
        <v>6477</v>
      </c>
      <c r="L153" s="516" t="s">
        <v>9328</v>
      </c>
      <c r="M153" s="517">
        <v>40814</v>
      </c>
      <c r="N153" s="518">
        <v>135000000</v>
      </c>
      <c r="O153" s="512"/>
      <c r="P153" s="528"/>
      <c r="Q153" s="519"/>
      <c r="R153" s="512" t="s">
        <v>9326</v>
      </c>
      <c r="S153" s="528">
        <v>41089</v>
      </c>
      <c r="T153" s="519">
        <v>101250000</v>
      </c>
      <c r="U153" s="528"/>
      <c r="V153" s="519"/>
      <c r="W153" s="512"/>
      <c r="X153" s="528"/>
      <c r="Y153" s="519"/>
      <c r="Z153" s="520">
        <v>0</v>
      </c>
      <c r="AA153" s="520"/>
      <c r="AB153" s="521"/>
      <c r="AC153" s="521"/>
      <c r="AD153" s="521"/>
      <c r="AE153" s="521"/>
      <c r="AF153" s="521"/>
      <c r="AG153" s="521"/>
      <c r="AH153" s="521"/>
      <c r="AI153" s="521"/>
      <c r="AJ153" s="521"/>
      <c r="AK153" s="521"/>
      <c r="AL153" s="521"/>
      <c r="AM153" s="521">
        <f t="shared" si="17"/>
        <v>0</v>
      </c>
      <c r="AN153" s="520">
        <f t="shared" si="12"/>
        <v>101250000</v>
      </c>
      <c r="AR153" s="532"/>
      <c r="AS153" s="529">
        <v>101250000</v>
      </c>
      <c r="AT153" s="529">
        <v>0</v>
      </c>
      <c r="AU153" s="529">
        <f t="shared" si="13"/>
        <v>101250000</v>
      </c>
      <c r="AV153" s="529" t="str">
        <f t="shared" si="14"/>
        <v>SAMA</v>
      </c>
      <c r="AW153" s="529" t="str">
        <f t="shared" si="15"/>
        <v>SAMA</v>
      </c>
      <c r="AX153" s="529" t="str">
        <f t="shared" si="16"/>
        <v>SAMA</v>
      </c>
    </row>
    <row r="154" spans="1:50" s="530" customFormat="1" ht="15" customHeight="1" x14ac:dyDescent="0.2">
      <c r="A154" s="526" t="e">
        <v>#N/A</v>
      </c>
      <c r="B154" s="526" t="e">
        <v>#N/A</v>
      </c>
      <c r="C154" s="526" t="s">
        <v>8286</v>
      </c>
      <c r="D154" s="527" t="s">
        <v>6222</v>
      </c>
      <c r="E154" s="527" t="s">
        <v>6222</v>
      </c>
      <c r="F154" s="526"/>
      <c r="G154" s="526" t="s">
        <v>11675</v>
      </c>
      <c r="H154" s="526" t="s">
        <v>11676</v>
      </c>
      <c r="I154" s="514">
        <v>147</v>
      </c>
      <c r="J154" s="515" t="s">
        <v>9329</v>
      </c>
      <c r="K154" s="516" t="s">
        <v>6477</v>
      </c>
      <c r="L154" s="516" t="s">
        <v>9330</v>
      </c>
      <c r="M154" s="517">
        <v>40455</v>
      </c>
      <c r="N154" s="518">
        <v>35350872</v>
      </c>
      <c r="O154" s="512"/>
      <c r="P154" s="528"/>
      <c r="Q154" s="519"/>
      <c r="R154" s="512" t="s">
        <v>9326</v>
      </c>
      <c r="S154" s="528">
        <v>41089</v>
      </c>
      <c r="T154" s="519">
        <v>26137816</v>
      </c>
      <c r="U154" s="528"/>
      <c r="V154" s="519"/>
      <c r="W154" s="512"/>
      <c r="X154" s="528"/>
      <c r="Y154" s="519"/>
      <c r="Z154" s="520">
        <v>0</v>
      </c>
      <c r="AA154" s="520"/>
      <c r="AB154" s="521"/>
      <c r="AC154" s="521"/>
      <c r="AD154" s="521"/>
      <c r="AE154" s="521"/>
      <c r="AF154" s="521"/>
      <c r="AG154" s="521"/>
      <c r="AH154" s="521"/>
      <c r="AI154" s="521"/>
      <c r="AJ154" s="521"/>
      <c r="AK154" s="521"/>
      <c r="AL154" s="521"/>
      <c r="AM154" s="521">
        <f t="shared" si="17"/>
        <v>0</v>
      </c>
      <c r="AN154" s="520">
        <f t="shared" si="12"/>
        <v>26137816</v>
      </c>
      <c r="AR154" s="532"/>
      <c r="AS154" s="529">
        <v>26137816</v>
      </c>
      <c r="AT154" s="529">
        <v>0</v>
      </c>
      <c r="AU154" s="529">
        <f t="shared" si="13"/>
        <v>26137816</v>
      </c>
      <c r="AV154" s="529" t="str">
        <f t="shared" si="14"/>
        <v>SAMA</v>
      </c>
      <c r="AW154" s="529" t="str">
        <f t="shared" si="15"/>
        <v>SAMA</v>
      </c>
      <c r="AX154" s="529" t="str">
        <f t="shared" si="16"/>
        <v>SAMA</v>
      </c>
    </row>
    <row r="155" spans="1:50" s="530" customFormat="1" ht="15" customHeight="1" x14ac:dyDescent="0.2">
      <c r="A155" s="526" t="e">
        <v>#N/A</v>
      </c>
      <c r="B155" s="526" t="e">
        <v>#N/A</v>
      </c>
      <c r="C155" s="526" t="s">
        <v>8286</v>
      </c>
      <c r="D155" s="527" t="s">
        <v>6222</v>
      </c>
      <c r="E155" s="527" t="s">
        <v>6222</v>
      </c>
      <c r="F155" s="526"/>
      <c r="G155" s="526" t="s">
        <v>11675</v>
      </c>
      <c r="H155" s="526" t="s">
        <v>11676</v>
      </c>
      <c r="I155" s="514">
        <v>148</v>
      </c>
      <c r="J155" s="515" t="s">
        <v>9331</v>
      </c>
      <c r="K155" s="516" t="s">
        <v>6477</v>
      </c>
      <c r="L155" s="516" t="s">
        <v>9210</v>
      </c>
      <c r="M155" s="517">
        <v>40721</v>
      </c>
      <c r="N155" s="518">
        <v>50000000</v>
      </c>
      <c r="O155" s="512"/>
      <c r="P155" s="528"/>
      <c r="Q155" s="519"/>
      <c r="R155" s="512" t="s">
        <v>9326</v>
      </c>
      <c r="S155" s="528">
        <v>41089</v>
      </c>
      <c r="T155" s="519">
        <v>32780323</v>
      </c>
      <c r="U155" s="528"/>
      <c r="V155" s="519"/>
      <c r="W155" s="512"/>
      <c r="X155" s="528"/>
      <c r="Y155" s="519"/>
      <c r="Z155" s="520">
        <v>0</v>
      </c>
      <c r="AA155" s="520"/>
      <c r="AB155" s="521"/>
      <c r="AC155" s="521"/>
      <c r="AD155" s="521"/>
      <c r="AE155" s="521"/>
      <c r="AF155" s="521"/>
      <c r="AG155" s="521"/>
      <c r="AH155" s="521"/>
      <c r="AI155" s="521"/>
      <c r="AJ155" s="521"/>
      <c r="AK155" s="521"/>
      <c r="AL155" s="521"/>
      <c r="AM155" s="521">
        <f t="shared" si="17"/>
        <v>0</v>
      </c>
      <c r="AN155" s="520">
        <f t="shared" si="12"/>
        <v>32780323</v>
      </c>
      <c r="AR155" s="532"/>
      <c r="AS155" s="529">
        <v>32780323</v>
      </c>
      <c r="AT155" s="529">
        <v>0</v>
      </c>
      <c r="AU155" s="529">
        <f t="shared" si="13"/>
        <v>32780323</v>
      </c>
      <c r="AV155" s="529" t="str">
        <f t="shared" si="14"/>
        <v>SAMA</v>
      </c>
      <c r="AW155" s="529" t="str">
        <f t="shared" si="15"/>
        <v>SAMA</v>
      </c>
      <c r="AX155" s="529" t="str">
        <f t="shared" si="16"/>
        <v>SAMA</v>
      </c>
    </row>
    <row r="156" spans="1:50" s="530" customFormat="1" ht="15" customHeight="1" x14ac:dyDescent="0.2">
      <c r="A156" s="526" t="e">
        <v>#N/A</v>
      </c>
      <c r="B156" s="526" t="e">
        <v>#N/A</v>
      </c>
      <c r="C156" s="526" t="s">
        <v>8755</v>
      </c>
      <c r="D156" s="527" t="s">
        <v>2737</v>
      </c>
      <c r="E156" s="527" t="s">
        <v>18641</v>
      </c>
      <c r="F156" s="526" t="s">
        <v>18670</v>
      </c>
      <c r="G156" s="526" t="s">
        <v>11675</v>
      </c>
      <c r="H156" s="526" t="s">
        <v>11676</v>
      </c>
      <c r="I156" s="514">
        <v>149</v>
      </c>
      <c r="J156" s="515" t="s">
        <v>9332</v>
      </c>
      <c r="K156" s="516" t="s">
        <v>6477</v>
      </c>
      <c r="L156" s="516" t="s">
        <v>9333</v>
      </c>
      <c r="M156" s="517">
        <v>40668</v>
      </c>
      <c r="N156" s="518">
        <v>50000000</v>
      </c>
      <c r="O156" s="512"/>
      <c r="P156" s="528"/>
      <c r="Q156" s="519"/>
      <c r="R156" s="512" t="s">
        <v>9326</v>
      </c>
      <c r="S156" s="528">
        <v>41089</v>
      </c>
      <c r="T156" s="519">
        <v>33533175</v>
      </c>
      <c r="U156" s="528"/>
      <c r="V156" s="519"/>
      <c r="W156" s="512"/>
      <c r="X156" s="528"/>
      <c r="Y156" s="519"/>
      <c r="Z156" s="520">
        <v>0</v>
      </c>
      <c r="AA156" s="520"/>
      <c r="AB156" s="521"/>
      <c r="AC156" s="521"/>
      <c r="AD156" s="521"/>
      <c r="AE156" s="521"/>
      <c r="AF156" s="521"/>
      <c r="AG156" s="521"/>
      <c r="AH156" s="521"/>
      <c r="AI156" s="521"/>
      <c r="AJ156" s="521"/>
      <c r="AK156" s="521"/>
      <c r="AL156" s="521"/>
      <c r="AM156" s="521">
        <f t="shared" si="17"/>
        <v>0</v>
      </c>
      <c r="AN156" s="520">
        <f t="shared" si="12"/>
        <v>33533175</v>
      </c>
      <c r="AR156" s="532"/>
      <c r="AS156" s="529">
        <v>33533175</v>
      </c>
      <c r="AT156" s="529">
        <v>0</v>
      </c>
      <c r="AU156" s="529">
        <f t="shared" si="13"/>
        <v>33533175</v>
      </c>
      <c r="AV156" s="529" t="str">
        <f t="shared" si="14"/>
        <v>SAMA</v>
      </c>
      <c r="AW156" s="529" t="str">
        <f t="shared" si="15"/>
        <v>SAMA</v>
      </c>
      <c r="AX156" s="529" t="str">
        <f t="shared" si="16"/>
        <v>SAMA</v>
      </c>
    </row>
    <row r="157" spans="1:50" s="530" customFormat="1" ht="15" customHeight="1" x14ac:dyDescent="0.2">
      <c r="A157" s="526" t="e">
        <v>#N/A</v>
      </c>
      <c r="B157" s="526" t="e">
        <v>#N/A</v>
      </c>
      <c r="C157" s="526" t="s">
        <v>8755</v>
      </c>
      <c r="D157" s="527" t="s">
        <v>2737</v>
      </c>
      <c r="E157" s="527" t="s">
        <v>18641</v>
      </c>
      <c r="F157" s="526" t="s">
        <v>18671</v>
      </c>
      <c r="G157" s="526" t="s">
        <v>11675</v>
      </c>
      <c r="H157" s="526" t="s">
        <v>11676</v>
      </c>
      <c r="I157" s="514">
        <v>150</v>
      </c>
      <c r="J157" s="515" t="s">
        <v>9334</v>
      </c>
      <c r="K157" s="516" t="s">
        <v>6477</v>
      </c>
      <c r="L157" s="516" t="s">
        <v>9333</v>
      </c>
      <c r="M157" s="517">
        <v>40668</v>
      </c>
      <c r="N157" s="518">
        <v>40000000</v>
      </c>
      <c r="O157" s="512"/>
      <c r="P157" s="528"/>
      <c r="Q157" s="519"/>
      <c r="R157" s="512" t="s">
        <v>9326</v>
      </c>
      <c r="S157" s="528">
        <v>41089</v>
      </c>
      <c r="T157" s="519">
        <v>29453374</v>
      </c>
      <c r="U157" s="528"/>
      <c r="V157" s="519"/>
      <c r="W157" s="512"/>
      <c r="X157" s="528"/>
      <c r="Y157" s="519"/>
      <c r="Z157" s="520">
        <v>0</v>
      </c>
      <c r="AA157" s="520"/>
      <c r="AB157" s="521"/>
      <c r="AC157" s="521"/>
      <c r="AD157" s="521"/>
      <c r="AE157" s="521"/>
      <c r="AF157" s="521"/>
      <c r="AG157" s="521"/>
      <c r="AH157" s="521"/>
      <c r="AI157" s="521"/>
      <c r="AJ157" s="521"/>
      <c r="AK157" s="521"/>
      <c r="AL157" s="521"/>
      <c r="AM157" s="521">
        <f t="shared" si="17"/>
        <v>0</v>
      </c>
      <c r="AN157" s="520">
        <f t="shared" si="12"/>
        <v>29453374</v>
      </c>
      <c r="AR157" s="532"/>
      <c r="AS157" s="529">
        <v>29453374</v>
      </c>
      <c r="AT157" s="529">
        <v>0</v>
      </c>
      <c r="AU157" s="529">
        <f t="shared" si="13"/>
        <v>29453374</v>
      </c>
      <c r="AV157" s="529" t="str">
        <f t="shared" si="14"/>
        <v>SAMA</v>
      </c>
      <c r="AW157" s="529" t="str">
        <f t="shared" si="15"/>
        <v>SAMA</v>
      </c>
      <c r="AX157" s="529" t="str">
        <f t="shared" si="16"/>
        <v>SAMA</v>
      </c>
    </row>
    <row r="158" spans="1:50" s="530" customFormat="1" ht="15" customHeight="1" x14ac:dyDescent="0.2">
      <c r="A158" s="526" t="e">
        <v>#N/A</v>
      </c>
      <c r="B158" s="526" t="s">
        <v>8349</v>
      </c>
      <c r="C158" s="526" t="s">
        <v>8349</v>
      </c>
      <c r="D158" s="527" t="s">
        <v>6222</v>
      </c>
      <c r="E158" s="527" t="s">
        <v>6222</v>
      </c>
      <c r="F158" s="526" t="s">
        <v>11867</v>
      </c>
      <c r="G158" s="526" t="s">
        <v>11675</v>
      </c>
      <c r="H158" s="526" t="s">
        <v>11676</v>
      </c>
      <c r="I158" s="514">
        <v>151</v>
      </c>
      <c r="J158" s="515" t="s">
        <v>9335</v>
      </c>
      <c r="K158" s="516" t="s">
        <v>6477</v>
      </c>
      <c r="L158" s="516" t="s">
        <v>9254</v>
      </c>
      <c r="M158" s="517">
        <v>40777</v>
      </c>
      <c r="N158" s="518">
        <v>20000000</v>
      </c>
      <c r="O158" s="512"/>
      <c r="P158" s="528"/>
      <c r="Q158" s="519"/>
      <c r="R158" s="512" t="s">
        <v>9326</v>
      </c>
      <c r="S158" s="528">
        <v>41089</v>
      </c>
      <c r="T158" s="519">
        <v>13618237.5</v>
      </c>
      <c r="U158" s="528"/>
      <c r="V158" s="519"/>
      <c r="W158" s="512"/>
      <c r="X158" s="528"/>
      <c r="Y158" s="519"/>
      <c r="Z158" s="520">
        <v>0</v>
      </c>
      <c r="AA158" s="520"/>
      <c r="AB158" s="521"/>
      <c r="AC158" s="521"/>
      <c r="AD158" s="521"/>
      <c r="AE158" s="521"/>
      <c r="AF158" s="521"/>
      <c r="AG158" s="521"/>
      <c r="AH158" s="521"/>
      <c r="AI158" s="521"/>
      <c r="AJ158" s="521"/>
      <c r="AK158" s="521"/>
      <c r="AL158" s="521"/>
      <c r="AM158" s="521">
        <f t="shared" si="17"/>
        <v>0</v>
      </c>
      <c r="AN158" s="520">
        <f t="shared" si="12"/>
        <v>13618237.5</v>
      </c>
      <c r="AR158" s="532"/>
      <c r="AS158" s="529">
        <v>13618237.5</v>
      </c>
      <c r="AT158" s="529">
        <v>0</v>
      </c>
      <c r="AU158" s="529">
        <f t="shared" si="13"/>
        <v>13618237.5</v>
      </c>
      <c r="AV158" s="529" t="str">
        <f t="shared" si="14"/>
        <v>SAMA</v>
      </c>
      <c r="AW158" s="529" t="str">
        <f t="shared" si="15"/>
        <v>SAMA</v>
      </c>
      <c r="AX158" s="529" t="str">
        <f t="shared" si="16"/>
        <v>SAMA</v>
      </c>
    </row>
    <row r="159" spans="1:50" s="530" customFormat="1" ht="15" customHeight="1" x14ac:dyDescent="0.2">
      <c r="A159" s="526" t="e">
        <v>#N/A</v>
      </c>
      <c r="B159" s="526" t="e">
        <v>#N/A</v>
      </c>
      <c r="C159" s="526" t="s">
        <v>8286</v>
      </c>
      <c r="D159" s="527" t="s">
        <v>6222</v>
      </c>
      <c r="E159" s="527" t="s">
        <v>6222</v>
      </c>
      <c r="F159" s="526" t="s">
        <v>9336</v>
      </c>
      <c r="G159" s="526" t="s">
        <v>11675</v>
      </c>
      <c r="H159" s="526" t="s">
        <v>11676</v>
      </c>
      <c r="I159" s="514">
        <v>152</v>
      </c>
      <c r="J159" s="515" t="s">
        <v>9337</v>
      </c>
      <c r="K159" s="516" t="s">
        <v>6477</v>
      </c>
      <c r="L159" s="516" t="s">
        <v>9254</v>
      </c>
      <c r="M159" s="517">
        <v>40777</v>
      </c>
      <c r="N159" s="518">
        <v>9000000</v>
      </c>
      <c r="O159" s="512"/>
      <c r="P159" s="528"/>
      <c r="Q159" s="519"/>
      <c r="R159" s="512" t="s">
        <v>9326</v>
      </c>
      <c r="S159" s="528">
        <v>41089</v>
      </c>
      <c r="T159" s="519">
        <v>6537900</v>
      </c>
      <c r="U159" s="528"/>
      <c r="V159" s="519"/>
      <c r="W159" s="512"/>
      <c r="X159" s="528"/>
      <c r="Y159" s="519"/>
      <c r="Z159" s="520">
        <v>6292764</v>
      </c>
      <c r="AA159" s="520"/>
      <c r="AB159" s="521"/>
      <c r="AC159" s="521"/>
      <c r="AD159" s="521"/>
      <c r="AE159" s="521"/>
      <c r="AF159" s="521"/>
      <c r="AG159" s="521"/>
      <c r="AH159" s="521"/>
      <c r="AI159" s="521"/>
      <c r="AJ159" s="521"/>
      <c r="AK159" s="521"/>
      <c r="AL159" s="521"/>
      <c r="AM159" s="521">
        <f t="shared" si="17"/>
        <v>6292764</v>
      </c>
      <c r="AN159" s="520">
        <f t="shared" si="12"/>
        <v>245136</v>
      </c>
      <c r="AR159" s="532"/>
      <c r="AS159" s="529">
        <v>6537900</v>
      </c>
      <c r="AT159" s="529">
        <v>6292764</v>
      </c>
      <c r="AU159" s="529">
        <f t="shared" si="13"/>
        <v>245136</v>
      </c>
      <c r="AV159" s="529" t="str">
        <f t="shared" si="14"/>
        <v>SAMA</v>
      </c>
      <c r="AW159" s="529" t="str">
        <f t="shared" si="15"/>
        <v>SAMA</v>
      </c>
      <c r="AX159" s="529" t="str">
        <f t="shared" si="16"/>
        <v>SAMA</v>
      </c>
    </row>
    <row r="160" spans="1:50" s="530" customFormat="1" ht="15" customHeight="1" x14ac:dyDescent="0.2">
      <c r="A160" s="526" t="e">
        <v>#N/A</v>
      </c>
      <c r="B160" s="526" t="e">
        <v>#N/A</v>
      </c>
      <c r="C160" s="526" t="s">
        <v>8286</v>
      </c>
      <c r="D160" s="527" t="s">
        <v>6222</v>
      </c>
      <c r="E160" s="527" t="s">
        <v>6222</v>
      </c>
      <c r="F160" s="526"/>
      <c r="G160" s="526" t="s">
        <v>11675</v>
      </c>
      <c r="H160" s="526" t="s">
        <v>11676</v>
      </c>
      <c r="I160" s="514">
        <v>153</v>
      </c>
      <c r="J160" s="515" t="s">
        <v>9338</v>
      </c>
      <c r="K160" s="516" t="s">
        <v>6477</v>
      </c>
      <c r="L160" s="516" t="s">
        <v>9254</v>
      </c>
      <c r="M160" s="517">
        <v>40777</v>
      </c>
      <c r="N160" s="518">
        <v>20000000</v>
      </c>
      <c r="O160" s="512"/>
      <c r="P160" s="528"/>
      <c r="Q160" s="519"/>
      <c r="R160" s="512" t="s">
        <v>9326</v>
      </c>
      <c r="S160" s="528">
        <v>41089</v>
      </c>
      <c r="T160" s="519">
        <v>14781038</v>
      </c>
      <c r="U160" s="528"/>
      <c r="V160" s="519"/>
      <c r="W160" s="512"/>
      <c r="X160" s="528"/>
      <c r="Y160" s="519"/>
      <c r="Z160" s="520">
        <v>0</v>
      </c>
      <c r="AA160" s="520"/>
      <c r="AB160" s="521"/>
      <c r="AC160" s="521"/>
      <c r="AD160" s="521"/>
      <c r="AE160" s="521"/>
      <c r="AF160" s="521"/>
      <c r="AG160" s="521"/>
      <c r="AH160" s="521"/>
      <c r="AI160" s="521"/>
      <c r="AJ160" s="521"/>
      <c r="AK160" s="521"/>
      <c r="AL160" s="521"/>
      <c r="AM160" s="521">
        <f t="shared" si="17"/>
        <v>0</v>
      </c>
      <c r="AN160" s="520">
        <f t="shared" si="12"/>
        <v>14781038</v>
      </c>
      <c r="AR160" s="532"/>
      <c r="AS160" s="529">
        <v>14781038</v>
      </c>
      <c r="AT160" s="529">
        <v>0</v>
      </c>
      <c r="AU160" s="529">
        <f t="shared" si="13"/>
        <v>14781038</v>
      </c>
      <c r="AV160" s="529" t="str">
        <f t="shared" si="14"/>
        <v>SAMA</v>
      </c>
      <c r="AW160" s="529" t="str">
        <f t="shared" si="15"/>
        <v>SAMA</v>
      </c>
      <c r="AX160" s="529" t="str">
        <f t="shared" si="16"/>
        <v>SAMA</v>
      </c>
    </row>
    <row r="161" spans="1:50" s="530" customFormat="1" ht="15" customHeight="1" x14ac:dyDescent="0.2">
      <c r="A161" s="526" t="e">
        <v>#N/A</v>
      </c>
      <c r="B161" s="526" t="e">
        <v>#N/A</v>
      </c>
      <c r="C161" s="526" t="s">
        <v>8286</v>
      </c>
      <c r="D161" s="527" t="s">
        <v>6222</v>
      </c>
      <c r="E161" s="527" t="s">
        <v>6222</v>
      </c>
      <c r="F161" s="526"/>
      <c r="G161" s="526" t="s">
        <v>11675</v>
      </c>
      <c r="H161" s="526" t="s">
        <v>11676</v>
      </c>
      <c r="I161" s="514">
        <v>154</v>
      </c>
      <c r="J161" s="515" t="s">
        <v>2822</v>
      </c>
      <c r="K161" s="516" t="s">
        <v>6477</v>
      </c>
      <c r="L161" s="516" t="s">
        <v>1369</v>
      </c>
      <c r="M161" s="517">
        <v>40497</v>
      </c>
      <c r="N161" s="518">
        <v>15000000</v>
      </c>
      <c r="O161" s="512"/>
      <c r="P161" s="528"/>
      <c r="Q161" s="519"/>
      <c r="R161" s="512" t="s">
        <v>9326</v>
      </c>
      <c r="S161" s="528">
        <v>41089</v>
      </c>
      <c r="T161" s="519">
        <v>5376717</v>
      </c>
      <c r="U161" s="528"/>
      <c r="V161" s="519"/>
      <c r="W161" s="512"/>
      <c r="X161" s="528"/>
      <c r="Y161" s="519"/>
      <c r="Z161" s="520">
        <v>0</v>
      </c>
      <c r="AA161" s="520"/>
      <c r="AB161" s="521"/>
      <c r="AC161" s="521"/>
      <c r="AD161" s="521"/>
      <c r="AE161" s="521"/>
      <c r="AF161" s="521"/>
      <c r="AG161" s="521"/>
      <c r="AH161" s="521"/>
      <c r="AI161" s="521"/>
      <c r="AJ161" s="521"/>
      <c r="AK161" s="521"/>
      <c r="AL161" s="521"/>
      <c r="AM161" s="521">
        <f t="shared" si="17"/>
        <v>0</v>
      </c>
      <c r="AN161" s="520">
        <f t="shared" si="12"/>
        <v>5376717</v>
      </c>
      <c r="AR161" s="532"/>
      <c r="AS161" s="524">
        <v>5376717</v>
      </c>
      <c r="AT161" s="524">
        <v>0</v>
      </c>
      <c r="AU161" s="524">
        <f t="shared" si="13"/>
        <v>5376717</v>
      </c>
      <c r="AV161" s="531" t="str">
        <f t="shared" si="14"/>
        <v>SAMA</v>
      </c>
      <c r="AW161" s="531" t="str">
        <f t="shared" si="15"/>
        <v>SAMA</v>
      </c>
      <c r="AX161" s="531" t="str">
        <f t="shared" si="16"/>
        <v>SAMA</v>
      </c>
    </row>
    <row r="162" spans="1:50" s="530" customFormat="1" ht="15" customHeight="1" x14ac:dyDescent="0.2">
      <c r="A162" s="526" t="e">
        <v>#N/A</v>
      </c>
      <c r="B162" s="526" t="e">
        <v>#N/A</v>
      </c>
      <c r="C162" s="526" t="s">
        <v>8286</v>
      </c>
      <c r="D162" s="527" t="s">
        <v>6222</v>
      </c>
      <c r="E162" s="527" t="s">
        <v>12321</v>
      </c>
      <c r="F162" s="526"/>
      <c r="G162" s="526" t="s">
        <v>11675</v>
      </c>
      <c r="H162" s="526" t="s">
        <v>11676</v>
      </c>
      <c r="I162" s="514">
        <v>155</v>
      </c>
      <c r="J162" s="515" t="s">
        <v>9339</v>
      </c>
      <c r="K162" s="516" t="s">
        <v>6477</v>
      </c>
      <c r="L162" s="516" t="s">
        <v>9287</v>
      </c>
      <c r="M162" s="517">
        <v>40814</v>
      </c>
      <c r="N162" s="518">
        <v>30000000</v>
      </c>
      <c r="O162" s="512"/>
      <c r="P162" s="528"/>
      <c r="Q162" s="519"/>
      <c r="R162" s="512" t="s">
        <v>9326</v>
      </c>
      <c r="S162" s="528">
        <v>41089</v>
      </c>
      <c r="T162" s="519">
        <v>22500000</v>
      </c>
      <c r="U162" s="528"/>
      <c r="V162" s="519"/>
      <c r="W162" s="512"/>
      <c r="X162" s="528"/>
      <c r="Y162" s="519"/>
      <c r="Z162" s="520">
        <v>0</v>
      </c>
      <c r="AA162" s="520"/>
      <c r="AB162" s="521"/>
      <c r="AC162" s="521"/>
      <c r="AD162" s="521"/>
      <c r="AE162" s="521"/>
      <c r="AF162" s="521"/>
      <c r="AG162" s="521"/>
      <c r="AH162" s="521"/>
      <c r="AI162" s="521"/>
      <c r="AJ162" s="521"/>
      <c r="AK162" s="521"/>
      <c r="AL162" s="521"/>
      <c r="AM162" s="521">
        <f t="shared" si="17"/>
        <v>0</v>
      </c>
      <c r="AN162" s="520">
        <f t="shared" si="12"/>
        <v>22500000</v>
      </c>
      <c r="AR162" s="532"/>
      <c r="AS162" s="529">
        <v>22500000</v>
      </c>
      <c r="AT162" s="529">
        <v>0</v>
      </c>
      <c r="AU162" s="529">
        <f t="shared" si="13"/>
        <v>22500000</v>
      </c>
      <c r="AV162" s="529" t="str">
        <f t="shared" si="14"/>
        <v>SAMA</v>
      </c>
      <c r="AW162" s="529" t="str">
        <f t="shared" si="15"/>
        <v>SAMA</v>
      </c>
      <c r="AX162" s="529" t="str">
        <f t="shared" si="16"/>
        <v>SAMA</v>
      </c>
    </row>
    <row r="163" spans="1:50" s="530" customFormat="1" ht="15" customHeight="1" x14ac:dyDescent="0.2">
      <c r="A163" s="526" t="e">
        <v>#N/A</v>
      </c>
      <c r="B163" s="526">
        <v>0</v>
      </c>
      <c r="C163" s="526" t="s">
        <v>8286</v>
      </c>
      <c r="D163" s="527" t="s">
        <v>6222</v>
      </c>
      <c r="E163" s="527" t="s">
        <v>12315</v>
      </c>
      <c r="F163" s="526"/>
      <c r="G163" s="526" t="s">
        <v>11676</v>
      </c>
      <c r="H163" s="526" t="s">
        <v>11676</v>
      </c>
      <c r="I163" s="514">
        <v>156</v>
      </c>
      <c r="J163" s="515" t="s">
        <v>9340</v>
      </c>
      <c r="K163" s="516" t="s">
        <v>6477</v>
      </c>
      <c r="L163" s="516" t="s">
        <v>9341</v>
      </c>
      <c r="M163" s="517">
        <v>40956</v>
      </c>
      <c r="N163" s="518">
        <v>40000000</v>
      </c>
      <c r="O163" s="512"/>
      <c r="P163" s="528"/>
      <c r="Q163" s="519"/>
      <c r="R163" s="512" t="s">
        <v>9326</v>
      </c>
      <c r="S163" s="528">
        <v>41089</v>
      </c>
      <c r="T163" s="519">
        <v>28435350</v>
      </c>
      <c r="U163" s="528"/>
      <c r="V163" s="519"/>
      <c r="W163" s="512"/>
      <c r="X163" s="528"/>
      <c r="Y163" s="519"/>
      <c r="Z163" s="520">
        <v>0</v>
      </c>
      <c r="AA163" s="520"/>
      <c r="AB163" s="521"/>
      <c r="AC163" s="521"/>
      <c r="AD163" s="521"/>
      <c r="AE163" s="521"/>
      <c r="AF163" s="521"/>
      <c r="AG163" s="521"/>
      <c r="AH163" s="521"/>
      <c r="AI163" s="521"/>
      <c r="AJ163" s="521"/>
      <c r="AK163" s="521"/>
      <c r="AL163" s="521"/>
      <c r="AM163" s="521">
        <f t="shared" si="17"/>
        <v>0</v>
      </c>
      <c r="AN163" s="520">
        <f t="shared" si="12"/>
        <v>28435350</v>
      </c>
      <c r="AR163" s="532"/>
      <c r="AS163" s="529">
        <v>28435350</v>
      </c>
      <c r="AT163" s="529">
        <v>0</v>
      </c>
      <c r="AU163" s="529">
        <f t="shared" si="13"/>
        <v>28435350</v>
      </c>
      <c r="AV163" s="529" t="str">
        <f t="shared" si="14"/>
        <v>SAMA</v>
      </c>
      <c r="AW163" s="529" t="str">
        <f t="shared" si="15"/>
        <v>SAMA</v>
      </c>
      <c r="AX163" s="529" t="str">
        <f t="shared" si="16"/>
        <v>SAMA</v>
      </c>
    </row>
    <row r="164" spans="1:50" s="530" customFormat="1" ht="15" customHeight="1" x14ac:dyDescent="0.2">
      <c r="A164" s="526" t="e">
        <v>#N/A</v>
      </c>
      <c r="B164" s="526" t="e">
        <v>#N/A</v>
      </c>
      <c r="C164" s="526" t="s">
        <v>8286</v>
      </c>
      <c r="D164" s="527" t="s">
        <v>6222</v>
      </c>
      <c r="E164" s="527" t="s">
        <v>6222</v>
      </c>
      <c r="F164" s="526" t="s">
        <v>11868</v>
      </c>
      <c r="G164" s="526" t="s">
        <v>11675</v>
      </c>
      <c r="H164" s="526" t="s">
        <v>11676</v>
      </c>
      <c r="I164" s="514">
        <v>157</v>
      </c>
      <c r="J164" s="515" t="s">
        <v>2649</v>
      </c>
      <c r="K164" s="516" t="s">
        <v>6477</v>
      </c>
      <c r="L164" s="516" t="s">
        <v>9251</v>
      </c>
      <c r="M164" s="517">
        <v>40668</v>
      </c>
      <c r="N164" s="518">
        <v>50000000</v>
      </c>
      <c r="O164" s="512"/>
      <c r="P164" s="528"/>
      <c r="Q164" s="519"/>
      <c r="R164" s="512" t="s">
        <v>9326</v>
      </c>
      <c r="S164" s="528">
        <v>41089</v>
      </c>
      <c r="T164" s="519">
        <v>30808307.25</v>
      </c>
      <c r="U164" s="528"/>
      <c r="V164" s="519"/>
      <c r="W164" s="512"/>
      <c r="X164" s="528"/>
      <c r="Y164" s="519"/>
      <c r="Z164" s="520">
        <v>30808307.25</v>
      </c>
      <c r="AA164" s="520"/>
      <c r="AB164" s="521"/>
      <c r="AC164" s="521"/>
      <c r="AD164" s="521"/>
      <c r="AE164" s="521"/>
      <c r="AF164" s="521"/>
      <c r="AG164" s="521"/>
      <c r="AH164" s="521"/>
      <c r="AI164" s="521"/>
      <c r="AJ164" s="521"/>
      <c r="AK164" s="521"/>
      <c r="AL164" s="521"/>
      <c r="AM164" s="521">
        <f t="shared" si="17"/>
        <v>30808307.25</v>
      </c>
      <c r="AN164" s="520">
        <f t="shared" si="12"/>
        <v>0</v>
      </c>
      <c r="AR164" s="532"/>
      <c r="AS164" s="529">
        <v>30808307.25</v>
      </c>
      <c r="AT164" s="529">
        <v>30808307.25</v>
      </c>
      <c r="AU164" s="529">
        <f t="shared" si="13"/>
        <v>0</v>
      </c>
      <c r="AV164" s="529" t="str">
        <f t="shared" si="14"/>
        <v>SAMA</v>
      </c>
      <c r="AW164" s="529" t="str">
        <f t="shared" si="15"/>
        <v>SAMA</v>
      </c>
      <c r="AX164" s="529" t="str">
        <f t="shared" si="16"/>
        <v>SAMA</v>
      </c>
    </row>
    <row r="165" spans="1:50" s="530" customFormat="1" ht="15" customHeight="1" x14ac:dyDescent="0.2">
      <c r="A165" s="526" t="e">
        <v>#N/A</v>
      </c>
      <c r="B165" s="526">
        <v>0</v>
      </c>
      <c r="C165" s="526" t="s">
        <v>8286</v>
      </c>
      <c r="D165" s="527" t="s">
        <v>9762</v>
      </c>
      <c r="E165" s="527" t="s">
        <v>12315</v>
      </c>
      <c r="F165" s="526" t="s">
        <v>12205</v>
      </c>
      <c r="G165" s="526" t="s">
        <v>11676</v>
      </c>
      <c r="H165" s="526" t="s">
        <v>11676</v>
      </c>
      <c r="I165" s="514">
        <v>158</v>
      </c>
      <c r="J165" s="515" t="s">
        <v>9342</v>
      </c>
      <c r="K165" s="516" t="s">
        <v>6477</v>
      </c>
      <c r="L165" s="516" t="s">
        <v>9296</v>
      </c>
      <c r="M165" s="517">
        <v>40763</v>
      </c>
      <c r="N165" s="518">
        <v>50000000</v>
      </c>
      <c r="O165" s="512"/>
      <c r="P165" s="528"/>
      <c r="Q165" s="519"/>
      <c r="R165" s="512" t="s">
        <v>9343</v>
      </c>
      <c r="S165" s="528">
        <v>41120</v>
      </c>
      <c r="T165" s="519">
        <v>36760285.5</v>
      </c>
      <c r="U165" s="528"/>
      <c r="V165" s="519"/>
      <c r="W165" s="512"/>
      <c r="X165" s="528"/>
      <c r="Y165" s="519"/>
      <c r="Z165" s="520">
        <v>0</v>
      </c>
      <c r="AA165" s="520"/>
      <c r="AB165" s="521"/>
      <c r="AC165" s="521"/>
      <c r="AD165" s="521"/>
      <c r="AE165" s="521"/>
      <c r="AF165" s="521"/>
      <c r="AG165" s="521"/>
      <c r="AH165" s="521"/>
      <c r="AI165" s="521"/>
      <c r="AJ165" s="521"/>
      <c r="AK165" s="521"/>
      <c r="AL165" s="521"/>
      <c r="AM165" s="521">
        <f t="shared" si="17"/>
        <v>0</v>
      </c>
      <c r="AN165" s="520">
        <f t="shared" si="12"/>
        <v>36760285.5</v>
      </c>
      <c r="AR165" s="532"/>
      <c r="AS165" s="529">
        <v>36760285.5</v>
      </c>
      <c r="AT165" s="529">
        <v>0</v>
      </c>
      <c r="AU165" s="529">
        <f t="shared" si="13"/>
        <v>36760285.5</v>
      </c>
      <c r="AV165" s="529" t="str">
        <f t="shared" si="14"/>
        <v>SAMA</v>
      </c>
      <c r="AW165" s="529" t="str">
        <f t="shared" si="15"/>
        <v>SAMA</v>
      </c>
      <c r="AX165" s="529" t="str">
        <f t="shared" si="16"/>
        <v>SAMA</v>
      </c>
    </row>
    <row r="166" spans="1:50" s="530" customFormat="1" ht="15" customHeight="1" x14ac:dyDescent="0.2">
      <c r="A166" s="526" t="e">
        <v>#N/A</v>
      </c>
      <c r="B166" s="526" t="s">
        <v>8349</v>
      </c>
      <c r="C166" s="526" t="s">
        <v>8349</v>
      </c>
      <c r="D166" s="527" t="s">
        <v>6222</v>
      </c>
      <c r="E166" s="527" t="s">
        <v>6222</v>
      </c>
      <c r="F166" s="526"/>
      <c r="G166" s="526" t="s">
        <v>11675</v>
      </c>
      <c r="H166" s="526" t="s">
        <v>11676</v>
      </c>
      <c r="I166" s="514">
        <v>159</v>
      </c>
      <c r="J166" s="515" t="s">
        <v>9344</v>
      </c>
      <c r="K166" s="516" t="s">
        <v>6477</v>
      </c>
      <c r="L166" s="516" t="s">
        <v>9254</v>
      </c>
      <c r="M166" s="517">
        <v>40777</v>
      </c>
      <c r="N166" s="518">
        <v>40000000</v>
      </c>
      <c r="O166" s="512"/>
      <c r="P166" s="528"/>
      <c r="Q166" s="519"/>
      <c r="R166" s="512" t="s">
        <v>9343</v>
      </c>
      <c r="S166" s="528">
        <v>41120</v>
      </c>
      <c r="T166" s="519">
        <v>30000000</v>
      </c>
      <c r="U166" s="528"/>
      <c r="V166" s="519"/>
      <c r="W166" s="512"/>
      <c r="X166" s="528"/>
      <c r="Y166" s="519"/>
      <c r="Z166" s="520">
        <v>0</v>
      </c>
      <c r="AA166" s="520"/>
      <c r="AB166" s="521"/>
      <c r="AC166" s="521"/>
      <c r="AD166" s="521"/>
      <c r="AE166" s="521"/>
      <c r="AF166" s="521"/>
      <c r="AG166" s="521"/>
      <c r="AH166" s="521"/>
      <c r="AI166" s="521"/>
      <c r="AJ166" s="521"/>
      <c r="AK166" s="521"/>
      <c r="AL166" s="521"/>
      <c r="AM166" s="521">
        <f t="shared" si="17"/>
        <v>0</v>
      </c>
      <c r="AN166" s="520">
        <f t="shared" si="12"/>
        <v>30000000</v>
      </c>
      <c r="AR166" s="532"/>
      <c r="AS166" s="529">
        <v>30000000</v>
      </c>
      <c r="AT166" s="529">
        <v>0</v>
      </c>
      <c r="AU166" s="529">
        <f t="shared" si="13"/>
        <v>30000000</v>
      </c>
      <c r="AV166" s="529" t="str">
        <f t="shared" si="14"/>
        <v>SAMA</v>
      </c>
      <c r="AW166" s="529" t="str">
        <f t="shared" si="15"/>
        <v>SAMA</v>
      </c>
      <c r="AX166" s="529" t="str">
        <f t="shared" si="16"/>
        <v>SAMA</v>
      </c>
    </row>
    <row r="167" spans="1:50" s="530" customFormat="1" ht="15" customHeight="1" x14ac:dyDescent="0.2">
      <c r="A167" s="526" t="e">
        <v>#N/A</v>
      </c>
      <c r="B167" s="526" t="s">
        <v>8349</v>
      </c>
      <c r="C167" s="526" t="s">
        <v>8349</v>
      </c>
      <c r="D167" s="527" t="s">
        <v>6222</v>
      </c>
      <c r="E167" s="527" t="s">
        <v>6222</v>
      </c>
      <c r="F167" s="526"/>
      <c r="G167" s="526" t="s">
        <v>11675</v>
      </c>
      <c r="H167" s="526" t="s">
        <v>11676</v>
      </c>
      <c r="I167" s="514">
        <v>160</v>
      </c>
      <c r="J167" s="515" t="s">
        <v>9345</v>
      </c>
      <c r="K167" s="516" t="s">
        <v>6477</v>
      </c>
      <c r="L167" s="516" t="s">
        <v>9204</v>
      </c>
      <c r="M167" s="517">
        <v>40623</v>
      </c>
      <c r="N167" s="518">
        <v>35000000</v>
      </c>
      <c r="O167" s="512"/>
      <c r="P167" s="528"/>
      <c r="Q167" s="519"/>
      <c r="R167" s="512" t="s">
        <v>9343</v>
      </c>
      <c r="S167" s="528">
        <v>41120</v>
      </c>
      <c r="T167" s="519">
        <v>16777575</v>
      </c>
      <c r="U167" s="528"/>
      <c r="V167" s="519"/>
      <c r="W167" s="512"/>
      <c r="X167" s="528"/>
      <c r="Y167" s="519"/>
      <c r="Z167" s="520">
        <v>23453</v>
      </c>
      <c r="AA167" s="520"/>
      <c r="AB167" s="521"/>
      <c r="AC167" s="521"/>
      <c r="AD167" s="521"/>
      <c r="AE167" s="521"/>
      <c r="AF167" s="521"/>
      <c r="AG167" s="521"/>
      <c r="AH167" s="521"/>
      <c r="AI167" s="521"/>
      <c r="AJ167" s="521"/>
      <c r="AK167" s="521"/>
      <c r="AL167" s="521"/>
      <c r="AM167" s="521">
        <f t="shared" si="17"/>
        <v>23453</v>
      </c>
      <c r="AN167" s="520">
        <f t="shared" si="12"/>
        <v>16754122</v>
      </c>
      <c r="AR167" s="532"/>
      <c r="AS167" s="529">
        <v>16777575</v>
      </c>
      <c r="AT167" s="529">
        <v>23453</v>
      </c>
      <c r="AU167" s="529">
        <f t="shared" si="13"/>
        <v>16754122</v>
      </c>
      <c r="AV167" s="529" t="str">
        <f t="shared" si="14"/>
        <v>SAMA</v>
      </c>
      <c r="AW167" s="529" t="str">
        <f t="shared" si="15"/>
        <v>SAMA</v>
      </c>
      <c r="AX167" s="529" t="str">
        <f t="shared" si="16"/>
        <v>SAMA</v>
      </c>
    </row>
    <row r="168" spans="1:50" s="530" customFormat="1" ht="15" customHeight="1" x14ac:dyDescent="0.2">
      <c r="A168" s="526" t="e">
        <v>#N/A</v>
      </c>
      <c r="B168" s="526">
        <v>0</v>
      </c>
      <c r="C168" s="526" t="s">
        <v>8286</v>
      </c>
      <c r="D168" s="527" t="s">
        <v>6222</v>
      </c>
      <c r="E168" s="527" t="s">
        <v>12319</v>
      </c>
      <c r="F168" s="526"/>
      <c r="G168" s="526" t="s">
        <v>11676</v>
      </c>
      <c r="H168" s="526" t="s">
        <v>11676</v>
      </c>
      <c r="I168" s="514">
        <v>161</v>
      </c>
      <c r="J168" s="515" t="s">
        <v>9346</v>
      </c>
      <c r="K168" s="516" t="s">
        <v>6477</v>
      </c>
      <c r="L168" s="516" t="s">
        <v>9347</v>
      </c>
      <c r="M168" s="517">
        <v>40763</v>
      </c>
      <c r="N168" s="518">
        <v>30000000</v>
      </c>
      <c r="O168" s="512"/>
      <c r="P168" s="528"/>
      <c r="Q168" s="519"/>
      <c r="R168" s="512" t="s">
        <v>9343</v>
      </c>
      <c r="S168" s="528">
        <v>41120</v>
      </c>
      <c r="T168" s="519">
        <v>18216577.5</v>
      </c>
      <c r="U168" s="528"/>
      <c r="V168" s="519"/>
      <c r="W168" s="512"/>
      <c r="X168" s="528"/>
      <c r="Y168" s="519"/>
      <c r="Z168" s="520">
        <v>0</v>
      </c>
      <c r="AA168" s="520"/>
      <c r="AB168" s="521"/>
      <c r="AC168" s="521"/>
      <c r="AD168" s="521"/>
      <c r="AE168" s="521"/>
      <c r="AF168" s="521"/>
      <c r="AG168" s="521"/>
      <c r="AH168" s="521"/>
      <c r="AI168" s="521"/>
      <c r="AJ168" s="521"/>
      <c r="AK168" s="521"/>
      <c r="AL168" s="521"/>
      <c r="AM168" s="521">
        <f t="shared" si="17"/>
        <v>0</v>
      </c>
      <c r="AN168" s="520">
        <f t="shared" si="12"/>
        <v>18216577.5</v>
      </c>
      <c r="AR168" s="532"/>
      <c r="AS168" s="529">
        <v>18216577.5</v>
      </c>
      <c r="AT168" s="529">
        <v>0</v>
      </c>
      <c r="AU168" s="529">
        <f t="shared" si="13"/>
        <v>18216577.5</v>
      </c>
      <c r="AV168" s="529" t="str">
        <f t="shared" si="14"/>
        <v>SAMA</v>
      </c>
      <c r="AW168" s="529" t="str">
        <f t="shared" si="15"/>
        <v>SAMA</v>
      </c>
      <c r="AX168" s="529" t="str">
        <f t="shared" si="16"/>
        <v>SAMA</v>
      </c>
    </row>
    <row r="169" spans="1:50" s="530" customFormat="1" ht="15" customHeight="1" x14ac:dyDescent="0.2">
      <c r="A169" s="526" t="e">
        <v>#N/A</v>
      </c>
      <c r="B169" s="526" t="e">
        <v>#N/A</v>
      </c>
      <c r="C169" s="526" t="s">
        <v>8286</v>
      </c>
      <c r="D169" s="527" t="s">
        <v>6222</v>
      </c>
      <c r="E169" s="527" t="s">
        <v>6222</v>
      </c>
      <c r="F169" s="526"/>
      <c r="G169" s="526" t="s">
        <v>11675</v>
      </c>
      <c r="H169" s="526" t="s">
        <v>11676</v>
      </c>
      <c r="I169" s="514">
        <v>162</v>
      </c>
      <c r="J169" s="515" t="s">
        <v>9348</v>
      </c>
      <c r="K169" s="516" t="s">
        <v>6477</v>
      </c>
      <c r="L169" s="516" t="s">
        <v>9349</v>
      </c>
      <c r="M169" s="517">
        <v>40668</v>
      </c>
      <c r="N169" s="518">
        <v>26000000</v>
      </c>
      <c r="O169" s="512"/>
      <c r="P169" s="528"/>
      <c r="Q169" s="519"/>
      <c r="R169" s="512" t="s">
        <v>9343</v>
      </c>
      <c r="S169" s="528">
        <v>41120</v>
      </c>
      <c r="T169" s="519">
        <v>18147014</v>
      </c>
      <c r="U169" s="528"/>
      <c r="V169" s="519"/>
      <c r="W169" s="512"/>
      <c r="X169" s="528"/>
      <c r="Y169" s="519"/>
      <c r="Z169" s="520">
        <v>0</v>
      </c>
      <c r="AA169" s="520"/>
      <c r="AB169" s="521"/>
      <c r="AC169" s="521"/>
      <c r="AD169" s="521"/>
      <c r="AE169" s="521"/>
      <c r="AF169" s="521"/>
      <c r="AG169" s="521"/>
      <c r="AH169" s="521"/>
      <c r="AI169" s="521"/>
      <c r="AJ169" s="521"/>
      <c r="AK169" s="521"/>
      <c r="AL169" s="521"/>
      <c r="AM169" s="521">
        <f t="shared" si="17"/>
        <v>0</v>
      </c>
      <c r="AN169" s="520">
        <f t="shared" si="12"/>
        <v>18147014</v>
      </c>
      <c r="AR169" s="532"/>
      <c r="AS169" s="529">
        <v>18147014</v>
      </c>
      <c r="AT169" s="529">
        <v>0</v>
      </c>
      <c r="AU169" s="529">
        <f t="shared" si="13"/>
        <v>18147014</v>
      </c>
      <c r="AV169" s="529" t="str">
        <f t="shared" si="14"/>
        <v>SAMA</v>
      </c>
      <c r="AW169" s="529" t="str">
        <f t="shared" si="15"/>
        <v>SAMA</v>
      </c>
      <c r="AX169" s="529" t="str">
        <f t="shared" si="16"/>
        <v>SAMA</v>
      </c>
    </row>
    <row r="170" spans="1:50" s="530" customFormat="1" ht="15" customHeight="1" x14ac:dyDescent="0.2">
      <c r="A170" s="526" t="e">
        <v>#N/A</v>
      </c>
      <c r="B170" s="526">
        <v>0</v>
      </c>
      <c r="C170" s="526" t="s">
        <v>8286</v>
      </c>
      <c r="D170" s="527" t="s">
        <v>6222</v>
      </c>
      <c r="E170" s="527" t="s">
        <v>12320</v>
      </c>
      <c r="F170" s="526"/>
      <c r="G170" s="526" t="s">
        <v>11676</v>
      </c>
      <c r="H170" s="526" t="s">
        <v>11676</v>
      </c>
      <c r="I170" s="514">
        <v>163</v>
      </c>
      <c r="J170" s="515" t="s">
        <v>9350</v>
      </c>
      <c r="K170" s="516" t="s">
        <v>6477</v>
      </c>
      <c r="L170" s="516" t="s">
        <v>9351</v>
      </c>
      <c r="M170" s="517">
        <v>40777</v>
      </c>
      <c r="N170" s="518">
        <v>30000000</v>
      </c>
      <c r="O170" s="512"/>
      <c r="P170" s="528"/>
      <c r="Q170" s="519"/>
      <c r="R170" s="512" t="s">
        <v>9343</v>
      </c>
      <c r="S170" s="528">
        <v>41120</v>
      </c>
      <c r="T170" s="519">
        <v>22500000</v>
      </c>
      <c r="U170" s="528"/>
      <c r="V170" s="519"/>
      <c r="W170" s="512"/>
      <c r="X170" s="528"/>
      <c r="Y170" s="519"/>
      <c r="Z170" s="520">
        <v>0</v>
      </c>
      <c r="AA170" s="520"/>
      <c r="AB170" s="521"/>
      <c r="AC170" s="521"/>
      <c r="AD170" s="521"/>
      <c r="AE170" s="521"/>
      <c r="AF170" s="521"/>
      <c r="AG170" s="521"/>
      <c r="AH170" s="521"/>
      <c r="AI170" s="521"/>
      <c r="AJ170" s="521"/>
      <c r="AK170" s="521"/>
      <c r="AL170" s="521"/>
      <c r="AM170" s="521">
        <f t="shared" si="17"/>
        <v>0</v>
      </c>
      <c r="AN170" s="520">
        <f t="shared" si="12"/>
        <v>22500000</v>
      </c>
      <c r="AR170" s="532"/>
      <c r="AS170" s="529">
        <v>22500000</v>
      </c>
      <c r="AT170" s="529">
        <v>0</v>
      </c>
      <c r="AU170" s="529">
        <f t="shared" si="13"/>
        <v>22500000</v>
      </c>
      <c r="AV170" s="529" t="str">
        <f t="shared" si="14"/>
        <v>SAMA</v>
      </c>
      <c r="AW170" s="529" t="str">
        <f t="shared" si="15"/>
        <v>SAMA</v>
      </c>
      <c r="AX170" s="529" t="str">
        <f t="shared" si="16"/>
        <v>SAMA</v>
      </c>
    </row>
    <row r="171" spans="1:50" s="530" customFormat="1" ht="15" customHeight="1" x14ac:dyDescent="0.2">
      <c r="A171" s="526" t="e">
        <v>#N/A</v>
      </c>
      <c r="B171" s="526" t="e">
        <v>#N/A</v>
      </c>
      <c r="C171" s="526" t="s">
        <v>8286</v>
      </c>
      <c r="D171" s="527" t="s">
        <v>6222</v>
      </c>
      <c r="E171" s="527" t="s">
        <v>6222</v>
      </c>
      <c r="F171" s="526"/>
      <c r="G171" s="526" t="s">
        <v>11675</v>
      </c>
      <c r="H171" s="526" t="s">
        <v>11676</v>
      </c>
      <c r="I171" s="514">
        <v>164</v>
      </c>
      <c r="J171" s="515" t="s">
        <v>9352</v>
      </c>
      <c r="K171" s="516" t="s">
        <v>6477</v>
      </c>
      <c r="L171" s="516" t="s">
        <v>9287</v>
      </c>
      <c r="M171" s="517">
        <v>40814</v>
      </c>
      <c r="N171" s="518">
        <v>50000000</v>
      </c>
      <c r="O171" s="512"/>
      <c r="P171" s="528"/>
      <c r="Q171" s="519"/>
      <c r="R171" s="512" t="s">
        <v>9343</v>
      </c>
      <c r="S171" s="528">
        <v>41120</v>
      </c>
      <c r="T171" s="519">
        <v>34055438</v>
      </c>
      <c r="U171" s="528"/>
      <c r="V171" s="519"/>
      <c r="W171" s="512"/>
      <c r="X171" s="528"/>
      <c r="Y171" s="519"/>
      <c r="Z171" s="520">
        <v>0</v>
      </c>
      <c r="AA171" s="520"/>
      <c r="AB171" s="521"/>
      <c r="AC171" s="521"/>
      <c r="AD171" s="521"/>
      <c r="AE171" s="521"/>
      <c r="AF171" s="521"/>
      <c r="AG171" s="521"/>
      <c r="AH171" s="521"/>
      <c r="AI171" s="521"/>
      <c r="AJ171" s="521"/>
      <c r="AK171" s="521"/>
      <c r="AL171" s="521"/>
      <c r="AM171" s="521">
        <f t="shared" si="17"/>
        <v>0</v>
      </c>
      <c r="AN171" s="520">
        <f t="shared" si="12"/>
        <v>34055438</v>
      </c>
      <c r="AR171" s="532"/>
      <c r="AS171" s="529">
        <v>34055438</v>
      </c>
      <c r="AT171" s="529">
        <v>0</v>
      </c>
      <c r="AU171" s="529">
        <f t="shared" si="13"/>
        <v>34055438</v>
      </c>
      <c r="AV171" s="529" t="str">
        <f t="shared" si="14"/>
        <v>SAMA</v>
      </c>
      <c r="AW171" s="529" t="str">
        <f t="shared" si="15"/>
        <v>SAMA</v>
      </c>
      <c r="AX171" s="529" t="str">
        <f t="shared" si="16"/>
        <v>SAMA</v>
      </c>
    </row>
    <row r="172" spans="1:50" s="530" customFormat="1" ht="15" customHeight="1" x14ac:dyDescent="0.2">
      <c r="A172" s="526" t="e">
        <v>#N/A</v>
      </c>
      <c r="B172" s="526" t="e">
        <v>#N/A</v>
      </c>
      <c r="C172" s="526" t="s">
        <v>8286</v>
      </c>
      <c r="D172" s="527" t="s">
        <v>6222</v>
      </c>
      <c r="E172" s="527" t="s">
        <v>6222</v>
      </c>
      <c r="F172" s="526"/>
      <c r="G172" s="526" t="s">
        <v>11675</v>
      </c>
      <c r="H172" s="526" t="s">
        <v>11676</v>
      </c>
      <c r="I172" s="514">
        <v>165</v>
      </c>
      <c r="J172" s="515" t="s">
        <v>9353</v>
      </c>
      <c r="K172" s="516" t="s">
        <v>6477</v>
      </c>
      <c r="L172" s="516" t="s">
        <v>9254</v>
      </c>
      <c r="M172" s="517">
        <v>40777</v>
      </c>
      <c r="N172" s="518">
        <v>100100000</v>
      </c>
      <c r="O172" s="512"/>
      <c r="P172" s="528"/>
      <c r="Q172" s="519"/>
      <c r="R172" s="512" t="s">
        <v>9343</v>
      </c>
      <c r="S172" s="528">
        <v>41120</v>
      </c>
      <c r="T172" s="519">
        <v>55055000.000000007</v>
      </c>
      <c r="U172" s="528"/>
      <c r="V172" s="519"/>
      <c r="W172" s="512"/>
      <c r="X172" s="528"/>
      <c r="Y172" s="519"/>
      <c r="Z172" s="520">
        <v>0</v>
      </c>
      <c r="AA172" s="520"/>
      <c r="AB172" s="521"/>
      <c r="AC172" s="521"/>
      <c r="AD172" s="521"/>
      <c r="AE172" s="521"/>
      <c r="AF172" s="521"/>
      <c r="AG172" s="521"/>
      <c r="AH172" s="521"/>
      <c r="AI172" s="521"/>
      <c r="AJ172" s="521"/>
      <c r="AK172" s="521"/>
      <c r="AL172" s="521"/>
      <c r="AM172" s="521">
        <f t="shared" si="17"/>
        <v>0</v>
      </c>
      <c r="AN172" s="520">
        <f t="shared" si="12"/>
        <v>55055000.000000007</v>
      </c>
      <c r="AR172" s="532"/>
      <c r="AS172" s="529">
        <v>55055000.000000007</v>
      </c>
      <c r="AT172" s="529">
        <v>0</v>
      </c>
      <c r="AU172" s="529">
        <f t="shared" si="13"/>
        <v>55055000.000000007</v>
      </c>
      <c r="AV172" s="529" t="str">
        <f t="shared" si="14"/>
        <v>SAMA</v>
      </c>
      <c r="AW172" s="529" t="str">
        <f t="shared" si="15"/>
        <v>SAMA</v>
      </c>
      <c r="AX172" s="529" t="str">
        <f t="shared" si="16"/>
        <v>SAMA</v>
      </c>
    </row>
    <row r="173" spans="1:50" s="530" customFormat="1" ht="15" customHeight="1" x14ac:dyDescent="0.2">
      <c r="A173" s="526" t="e">
        <v>#N/A</v>
      </c>
      <c r="B173" s="526" t="e">
        <v>#N/A</v>
      </c>
      <c r="C173" s="526" t="s">
        <v>8286</v>
      </c>
      <c r="D173" s="527" t="s">
        <v>6222</v>
      </c>
      <c r="E173" s="527" t="s">
        <v>6222</v>
      </c>
      <c r="F173" s="526" t="s">
        <v>11869</v>
      </c>
      <c r="G173" s="526" t="s">
        <v>11675</v>
      </c>
      <c r="H173" s="526" t="s">
        <v>11676</v>
      </c>
      <c r="I173" s="514">
        <v>166</v>
      </c>
      <c r="J173" s="515" t="s">
        <v>764</v>
      </c>
      <c r="K173" s="516" t="s">
        <v>6477</v>
      </c>
      <c r="L173" s="516" t="s">
        <v>9354</v>
      </c>
      <c r="M173" s="517">
        <v>40896</v>
      </c>
      <c r="N173" s="518">
        <v>140000000</v>
      </c>
      <c r="O173" s="512"/>
      <c r="P173" s="528"/>
      <c r="Q173" s="519"/>
      <c r="R173" s="512" t="s">
        <v>9343</v>
      </c>
      <c r="S173" s="528">
        <v>41120</v>
      </c>
      <c r="T173" s="519">
        <v>84000000</v>
      </c>
      <c r="U173" s="528"/>
      <c r="V173" s="519"/>
      <c r="W173" s="512"/>
      <c r="X173" s="528"/>
      <c r="Y173" s="519"/>
      <c r="Z173" s="520">
        <v>2202990</v>
      </c>
      <c r="AA173" s="520"/>
      <c r="AB173" s="521"/>
      <c r="AC173" s="521"/>
      <c r="AD173" s="521"/>
      <c r="AE173" s="521"/>
      <c r="AF173" s="521"/>
      <c r="AG173" s="521"/>
      <c r="AH173" s="521"/>
      <c r="AI173" s="521"/>
      <c r="AJ173" s="521"/>
      <c r="AK173" s="521"/>
      <c r="AL173" s="521"/>
      <c r="AM173" s="521">
        <f t="shared" si="17"/>
        <v>2202990</v>
      </c>
      <c r="AN173" s="520">
        <f t="shared" si="12"/>
        <v>81797010</v>
      </c>
      <c r="AR173" s="532"/>
      <c r="AS173" s="529">
        <v>84000000</v>
      </c>
      <c r="AT173" s="529">
        <v>2202990</v>
      </c>
      <c r="AU173" s="529">
        <f t="shared" si="13"/>
        <v>81797010</v>
      </c>
      <c r="AV173" s="529" t="str">
        <f t="shared" si="14"/>
        <v>SAMA</v>
      </c>
      <c r="AW173" s="529" t="str">
        <f t="shared" si="15"/>
        <v>SAMA</v>
      </c>
      <c r="AX173" s="529" t="str">
        <f t="shared" si="16"/>
        <v>SAMA</v>
      </c>
    </row>
    <row r="174" spans="1:50" s="530" customFormat="1" ht="15" customHeight="1" x14ac:dyDescent="0.2">
      <c r="A174" s="526" t="e">
        <v>#N/A</v>
      </c>
      <c r="B174" s="526" t="e">
        <v>#N/A</v>
      </c>
      <c r="C174" s="526" t="s">
        <v>8286</v>
      </c>
      <c r="D174" s="527" t="s">
        <v>6222</v>
      </c>
      <c r="E174" s="527" t="s">
        <v>6222</v>
      </c>
      <c r="F174" s="526" t="s">
        <v>9355</v>
      </c>
      <c r="G174" s="526" t="s">
        <v>11675</v>
      </c>
      <c r="H174" s="526" t="s">
        <v>11676</v>
      </c>
      <c r="I174" s="514">
        <v>167</v>
      </c>
      <c r="J174" s="515" t="s">
        <v>9356</v>
      </c>
      <c r="K174" s="516" t="s">
        <v>6477</v>
      </c>
      <c r="L174" s="516" t="s">
        <v>9357</v>
      </c>
      <c r="M174" s="517">
        <v>40956</v>
      </c>
      <c r="N174" s="518">
        <v>80000000</v>
      </c>
      <c r="O174" s="512"/>
      <c r="P174" s="528"/>
      <c r="Q174" s="519"/>
      <c r="R174" s="512" t="s">
        <v>9358</v>
      </c>
      <c r="S174" s="528">
        <v>41150</v>
      </c>
      <c r="T174" s="519">
        <v>60000000</v>
      </c>
      <c r="U174" s="528"/>
      <c r="V174" s="519"/>
      <c r="W174" s="512"/>
      <c r="X174" s="528"/>
      <c r="Y174" s="519"/>
      <c r="Z174" s="520">
        <v>22500000</v>
      </c>
      <c r="AA174" s="520"/>
      <c r="AB174" s="521"/>
      <c r="AC174" s="521"/>
      <c r="AD174" s="521"/>
      <c r="AE174" s="521"/>
      <c r="AF174" s="521"/>
      <c r="AG174" s="521"/>
      <c r="AH174" s="521"/>
      <c r="AI174" s="521"/>
      <c r="AJ174" s="521"/>
      <c r="AK174" s="521"/>
      <c r="AL174" s="521"/>
      <c r="AM174" s="521">
        <f t="shared" si="17"/>
        <v>22500000</v>
      </c>
      <c r="AN174" s="520">
        <f t="shared" si="12"/>
        <v>37500000</v>
      </c>
      <c r="AR174" s="532"/>
      <c r="AS174" s="529">
        <v>60000000</v>
      </c>
      <c r="AT174" s="529">
        <v>22500000</v>
      </c>
      <c r="AU174" s="529">
        <f t="shared" si="13"/>
        <v>37500000</v>
      </c>
      <c r="AV174" s="529" t="str">
        <f t="shared" si="14"/>
        <v>SAMA</v>
      </c>
      <c r="AW174" s="529" t="str">
        <f t="shared" si="15"/>
        <v>SAMA</v>
      </c>
      <c r="AX174" s="529" t="str">
        <f t="shared" si="16"/>
        <v>SAMA</v>
      </c>
    </row>
    <row r="175" spans="1:50" s="530" customFormat="1" ht="15" customHeight="1" x14ac:dyDescent="0.2">
      <c r="A175" s="526" t="e">
        <v>#N/A</v>
      </c>
      <c r="B175" s="526">
        <v>0</v>
      </c>
      <c r="C175" s="526" t="s">
        <v>8286</v>
      </c>
      <c r="D175" s="527" t="s">
        <v>6222</v>
      </c>
      <c r="E175" s="527" t="s">
        <v>12322</v>
      </c>
      <c r="F175" s="526" t="s">
        <v>12340</v>
      </c>
      <c r="G175" s="526" t="s">
        <v>11676</v>
      </c>
      <c r="H175" s="526" t="s">
        <v>11676</v>
      </c>
      <c r="I175" s="514">
        <v>168</v>
      </c>
      <c r="J175" s="515" t="s">
        <v>9359</v>
      </c>
      <c r="K175" s="516" t="s">
        <v>6477</v>
      </c>
      <c r="L175" s="516" t="s">
        <v>9248</v>
      </c>
      <c r="M175" s="517">
        <v>41136</v>
      </c>
      <c r="N175" s="518">
        <v>150000000</v>
      </c>
      <c r="O175" s="512"/>
      <c r="P175" s="528"/>
      <c r="Q175" s="519"/>
      <c r="R175" s="512" t="s">
        <v>9358</v>
      </c>
      <c r="S175" s="528">
        <v>41150</v>
      </c>
      <c r="T175" s="519">
        <v>85741162.5</v>
      </c>
      <c r="U175" s="528"/>
      <c r="V175" s="519"/>
      <c r="W175" s="512"/>
      <c r="X175" s="528"/>
      <c r="Y175" s="519"/>
      <c r="Z175" s="520">
        <v>0</v>
      </c>
      <c r="AA175" s="520"/>
      <c r="AB175" s="521"/>
      <c r="AC175" s="521"/>
      <c r="AD175" s="521"/>
      <c r="AE175" s="521"/>
      <c r="AF175" s="521"/>
      <c r="AG175" s="521"/>
      <c r="AH175" s="521"/>
      <c r="AI175" s="521"/>
      <c r="AJ175" s="521"/>
      <c r="AK175" s="521"/>
      <c r="AL175" s="521"/>
      <c r="AM175" s="521">
        <f t="shared" si="17"/>
        <v>0</v>
      </c>
      <c r="AN175" s="520">
        <f t="shared" si="12"/>
        <v>85741162.5</v>
      </c>
      <c r="AR175" s="532"/>
      <c r="AS175" s="529">
        <v>85741162.5</v>
      </c>
      <c r="AT175" s="529">
        <v>0</v>
      </c>
      <c r="AU175" s="529">
        <f t="shared" si="13"/>
        <v>85741162.5</v>
      </c>
      <c r="AV175" s="529" t="str">
        <f t="shared" si="14"/>
        <v>SAMA</v>
      </c>
      <c r="AW175" s="529" t="str">
        <f t="shared" si="15"/>
        <v>SAMA</v>
      </c>
      <c r="AX175" s="529" t="str">
        <f t="shared" si="16"/>
        <v>SAMA</v>
      </c>
    </row>
    <row r="176" spans="1:50" s="530" customFormat="1" ht="15" customHeight="1" x14ac:dyDescent="0.2">
      <c r="A176" s="526" t="e">
        <v>#N/A</v>
      </c>
      <c r="B176" s="526" t="e">
        <v>#N/A</v>
      </c>
      <c r="C176" s="526" t="s">
        <v>8286</v>
      </c>
      <c r="D176" s="527" t="s">
        <v>6222</v>
      </c>
      <c r="E176" s="527" t="s">
        <v>6222</v>
      </c>
      <c r="F176" s="526"/>
      <c r="G176" s="526" t="s">
        <v>11675</v>
      </c>
      <c r="H176" s="526" t="s">
        <v>11676</v>
      </c>
      <c r="I176" s="514">
        <v>169</v>
      </c>
      <c r="J176" s="515" t="s">
        <v>9360</v>
      </c>
      <c r="K176" s="516" t="s">
        <v>6477</v>
      </c>
      <c r="L176" s="516" t="s">
        <v>9357</v>
      </c>
      <c r="M176" s="517">
        <v>40956</v>
      </c>
      <c r="N176" s="518">
        <v>50000000</v>
      </c>
      <c r="O176" s="512"/>
      <c r="P176" s="528"/>
      <c r="Q176" s="519"/>
      <c r="R176" s="512" t="s">
        <v>9358</v>
      </c>
      <c r="S176" s="528">
        <v>41150</v>
      </c>
      <c r="T176" s="519">
        <v>37500000</v>
      </c>
      <c r="U176" s="528"/>
      <c r="V176" s="519"/>
      <c r="W176" s="512"/>
      <c r="X176" s="528"/>
      <c r="Y176" s="519"/>
      <c r="Z176" s="520">
        <v>0</v>
      </c>
      <c r="AA176" s="520"/>
      <c r="AB176" s="521"/>
      <c r="AC176" s="521"/>
      <c r="AD176" s="521"/>
      <c r="AE176" s="521"/>
      <c r="AF176" s="521"/>
      <c r="AG176" s="521"/>
      <c r="AH176" s="521"/>
      <c r="AI176" s="521"/>
      <c r="AJ176" s="521"/>
      <c r="AK176" s="521"/>
      <c r="AL176" s="521"/>
      <c r="AM176" s="521">
        <f t="shared" si="17"/>
        <v>0</v>
      </c>
      <c r="AN176" s="520">
        <f t="shared" si="12"/>
        <v>37500000</v>
      </c>
      <c r="AR176" s="532"/>
      <c r="AS176" s="529">
        <v>37500000</v>
      </c>
      <c r="AT176" s="529">
        <v>0</v>
      </c>
      <c r="AU176" s="529">
        <f t="shared" si="13"/>
        <v>37500000</v>
      </c>
      <c r="AV176" s="529" t="str">
        <f t="shared" si="14"/>
        <v>SAMA</v>
      </c>
      <c r="AW176" s="529" t="str">
        <f t="shared" si="15"/>
        <v>SAMA</v>
      </c>
      <c r="AX176" s="529" t="str">
        <f t="shared" si="16"/>
        <v>SAMA</v>
      </c>
    </row>
    <row r="177" spans="1:50" s="530" customFormat="1" ht="15" customHeight="1" x14ac:dyDescent="0.2">
      <c r="A177" s="526" t="e">
        <v>#N/A</v>
      </c>
      <c r="B177" s="526" t="e">
        <v>#N/A</v>
      </c>
      <c r="C177" s="526" t="s">
        <v>8286</v>
      </c>
      <c r="D177" s="527" t="s">
        <v>6222</v>
      </c>
      <c r="E177" s="527" t="s">
        <v>6222</v>
      </c>
      <c r="F177" s="526" t="s">
        <v>11870</v>
      </c>
      <c r="G177" s="526" t="s">
        <v>11675</v>
      </c>
      <c r="H177" s="526" t="s">
        <v>11676</v>
      </c>
      <c r="I177" s="514">
        <v>170</v>
      </c>
      <c r="J177" s="515" t="s">
        <v>3879</v>
      </c>
      <c r="K177" s="516" t="s">
        <v>6477</v>
      </c>
      <c r="L177" s="516" t="s">
        <v>9289</v>
      </c>
      <c r="M177" s="517">
        <v>40875</v>
      </c>
      <c r="N177" s="518">
        <v>170000000</v>
      </c>
      <c r="O177" s="512"/>
      <c r="P177" s="528"/>
      <c r="Q177" s="519"/>
      <c r="R177" s="512" t="s">
        <v>9358</v>
      </c>
      <c r="S177" s="528">
        <v>41150</v>
      </c>
      <c r="T177" s="519">
        <v>85000000</v>
      </c>
      <c r="U177" s="528"/>
      <c r="V177" s="519"/>
      <c r="W177" s="512"/>
      <c r="X177" s="528"/>
      <c r="Y177" s="519"/>
      <c r="Z177" s="520">
        <v>54276750</v>
      </c>
      <c r="AA177" s="520"/>
      <c r="AB177" s="521"/>
      <c r="AC177" s="521"/>
      <c r="AD177" s="521"/>
      <c r="AE177" s="521"/>
      <c r="AF177" s="521"/>
      <c r="AG177" s="521"/>
      <c r="AH177" s="521"/>
      <c r="AI177" s="521"/>
      <c r="AJ177" s="521"/>
      <c r="AK177" s="521"/>
      <c r="AL177" s="521"/>
      <c r="AM177" s="521">
        <f t="shared" si="17"/>
        <v>54276750</v>
      </c>
      <c r="AN177" s="520">
        <f t="shared" si="12"/>
        <v>30723250</v>
      </c>
      <c r="AR177" s="532"/>
      <c r="AS177" s="524">
        <v>85000000</v>
      </c>
      <c r="AT177" s="531">
        <v>54276750</v>
      </c>
      <c r="AU177" s="531">
        <f t="shared" si="13"/>
        <v>30723250</v>
      </c>
      <c r="AV177" s="531" t="str">
        <f t="shared" si="14"/>
        <v>SAMA</v>
      </c>
      <c r="AW177" s="531" t="str">
        <f t="shared" si="15"/>
        <v>SAMA</v>
      </c>
      <c r="AX177" s="531" t="str">
        <f t="shared" si="16"/>
        <v>SAMA</v>
      </c>
    </row>
    <row r="178" spans="1:50" s="530" customFormat="1" ht="15" customHeight="1" x14ac:dyDescent="0.2">
      <c r="A178" s="526" t="e">
        <v>#N/A</v>
      </c>
      <c r="B178" s="526" t="e">
        <v>#N/A</v>
      </c>
      <c r="C178" s="526" t="s">
        <v>8286</v>
      </c>
      <c r="D178" s="527" t="s">
        <v>6222</v>
      </c>
      <c r="E178" s="527" t="s">
        <v>6222</v>
      </c>
      <c r="F178" s="526"/>
      <c r="G178" s="526" t="s">
        <v>11675</v>
      </c>
      <c r="H178" s="526" t="s">
        <v>11676</v>
      </c>
      <c r="I178" s="514">
        <v>171</v>
      </c>
      <c r="J178" s="515" t="s">
        <v>9361</v>
      </c>
      <c r="K178" s="516" t="s">
        <v>6477</v>
      </c>
      <c r="L178" s="516" t="s">
        <v>9357</v>
      </c>
      <c r="M178" s="517">
        <v>40956</v>
      </c>
      <c r="N178" s="518">
        <v>120000000</v>
      </c>
      <c r="O178" s="512"/>
      <c r="P178" s="528"/>
      <c r="Q178" s="519"/>
      <c r="R178" s="512" t="s">
        <v>9358</v>
      </c>
      <c r="S178" s="528">
        <v>41150</v>
      </c>
      <c r="T178" s="519">
        <v>90000000</v>
      </c>
      <c r="U178" s="528"/>
      <c r="V178" s="519"/>
      <c r="W178" s="512"/>
      <c r="X178" s="528"/>
      <c r="Y178" s="519"/>
      <c r="Z178" s="520">
        <v>0</v>
      </c>
      <c r="AA178" s="520"/>
      <c r="AB178" s="521"/>
      <c r="AC178" s="521"/>
      <c r="AD178" s="521"/>
      <c r="AE178" s="521"/>
      <c r="AF178" s="521"/>
      <c r="AG178" s="521"/>
      <c r="AH178" s="521"/>
      <c r="AI178" s="521"/>
      <c r="AJ178" s="521"/>
      <c r="AK178" s="521"/>
      <c r="AL178" s="521"/>
      <c r="AM178" s="521">
        <f t="shared" si="17"/>
        <v>0</v>
      </c>
      <c r="AN178" s="520">
        <f t="shared" si="12"/>
        <v>90000000</v>
      </c>
      <c r="AR178" s="532"/>
      <c r="AS178" s="529">
        <v>90000000</v>
      </c>
      <c r="AT178" s="529">
        <v>0</v>
      </c>
      <c r="AU178" s="529">
        <f t="shared" si="13"/>
        <v>90000000</v>
      </c>
      <c r="AV178" s="529" t="str">
        <f t="shared" si="14"/>
        <v>SAMA</v>
      </c>
      <c r="AW178" s="529" t="str">
        <f t="shared" si="15"/>
        <v>SAMA</v>
      </c>
      <c r="AX178" s="529" t="str">
        <f t="shared" si="16"/>
        <v>SAMA</v>
      </c>
    </row>
    <row r="179" spans="1:50" s="530" customFormat="1" ht="15" customHeight="1" x14ac:dyDescent="0.2">
      <c r="A179" s="526" t="e">
        <v>#N/A</v>
      </c>
      <c r="B179" s="526" t="e">
        <v>#N/A</v>
      </c>
      <c r="C179" s="526" t="s">
        <v>8286</v>
      </c>
      <c r="D179" s="527" t="s">
        <v>6222</v>
      </c>
      <c r="E179" s="527" t="s">
        <v>6222</v>
      </c>
      <c r="F179" s="526" t="s">
        <v>11871</v>
      </c>
      <c r="G179" s="526" t="s">
        <v>11675</v>
      </c>
      <c r="H179" s="526" t="s">
        <v>11676</v>
      </c>
      <c r="I179" s="514">
        <v>172</v>
      </c>
      <c r="J179" s="515" t="s">
        <v>9362</v>
      </c>
      <c r="K179" s="516" t="s">
        <v>6477</v>
      </c>
      <c r="L179" s="516" t="s">
        <v>9239</v>
      </c>
      <c r="M179" s="517">
        <v>40770</v>
      </c>
      <c r="N179" s="518">
        <v>70000000</v>
      </c>
      <c r="O179" s="512"/>
      <c r="P179" s="528"/>
      <c r="Q179" s="519"/>
      <c r="R179" s="512" t="s">
        <v>9358</v>
      </c>
      <c r="S179" s="528">
        <v>41150</v>
      </c>
      <c r="T179" s="519">
        <v>46062010</v>
      </c>
      <c r="U179" s="528"/>
      <c r="V179" s="519"/>
      <c r="W179" s="512"/>
      <c r="X179" s="528"/>
      <c r="Y179" s="519"/>
      <c r="Z179" s="520">
        <v>46062010</v>
      </c>
      <c r="AA179" s="520"/>
      <c r="AB179" s="521"/>
      <c r="AC179" s="521"/>
      <c r="AD179" s="521"/>
      <c r="AE179" s="521"/>
      <c r="AF179" s="521"/>
      <c r="AG179" s="521"/>
      <c r="AH179" s="521"/>
      <c r="AI179" s="521"/>
      <c r="AJ179" s="521"/>
      <c r="AK179" s="521"/>
      <c r="AL179" s="521"/>
      <c r="AM179" s="521">
        <f t="shared" si="17"/>
        <v>46062010</v>
      </c>
      <c r="AN179" s="520">
        <f t="shared" si="12"/>
        <v>0</v>
      </c>
      <c r="AR179" s="532"/>
      <c r="AS179" s="529">
        <v>46062010</v>
      </c>
      <c r="AT179" s="529">
        <v>46062010</v>
      </c>
      <c r="AU179" s="529">
        <f t="shared" si="13"/>
        <v>0</v>
      </c>
      <c r="AV179" s="529" t="str">
        <f t="shared" si="14"/>
        <v>SAMA</v>
      </c>
      <c r="AW179" s="529" t="str">
        <f t="shared" si="15"/>
        <v>SAMA</v>
      </c>
      <c r="AX179" s="529" t="str">
        <f t="shared" si="16"/>
        <v>SAMA</v>
      </c>
    </row>
    <row r="180" spans="1:50" s="530" customFormat="1" ht="15" customHeight="1" x14ac:dyDescent="0.2">
      <c r="A180" s="526" t="e">
        <v>#N/A</v>
      </c>
      <c r="B180" s="526" t="e">
        <v>#N/A</v>
      </c>
      <c r="C180" s="526" t="s">
        <v>8286</v>
      </c>
      <c r="D180" s="527" t="s">
        <v>6222</v>
      </c>
      <c r="E180" s="527" t="s">
        <v>6222</v>
      </c>
      <c r="F180" s="526" t="s">
        <v>9363</v>
      </c>
      <c r="G180" s="526" t="s">
        <v>11675</v>
      </c>
      <c r="H180" s="526" t="s">
        <v>11676</v>
      </c>
      <c r="I180" s="514">
        <v>173</v>
      </c>
      <c r="J180" s="515" t="s">
        <v>9364</v>
      </c>
      <c r="K180" s="516" t="s">
        <v>6477</v>
      </c>
      <c r="L180" s="516" t="s">
        <v>9210</v>
      </c>
      <c r="M180" s="517">
        <v>40721</v>
      </c>
      <c r="N180" s="518">
        <v>7000000</v>
      </c>
      <c r="O180" s="512"/>
      <c r="P180" s="528"/>
      <c r="Q180" s="519"/>
      <c r="R180" s="512" t="s">
        <v>9358</v>
      </c>
      <c r="S180" s="528">
        <v>41150</v>
      </c>
      <c r="T180" s="519">
        <v>2149050</v>
      </c>
      <c r="U180" s="528"/>
      <c r="V180" s="519"/>
      <c r="W180" s="512"/>
      <c r="X180" s="528"/>
      <c r="Y180" s="519"/>
      <c r="Z180" s="520">
        <v>397285.5</v>
      </c>
      <c r="AA180" s="520"/>
      <c r="AB180" s="521"/>
      <c r="AC180" s="521"/>
      <c r="AD180" s="521"/>
      <c r="AE180" s="521"/>
      <c r="AF180" s="521"/>
      <c r="AG180" s="521"/>
      <c r="AH180" s="521"/>
      <c r="AI180" s="521"/>
      <c r="AJ180" s="521"/>
      <c r="AK180" s="521"/>
      <c r="AL180" s="521"/>
      <c r="AM180" s="521">
        <f t="shared" si="17"/>
        <v>397285.5</v>
      </c>
      <c r="AN180" s="520">
        <f t="shared" si="12"/>
        <v>1751764.5</v>
      </c>
      <c r="AR180" s="532"/>
      <c r="AS180" s="529">
        <v>2149050</v>
      </c>
      <c r="AT180" s="529">
        <v>397285.5</v>
      </c>
      <c r="AU180" s="529">
        <f t="shared" si="13"/>
        <v>1751764.5</v>
      </c>
      <c r="AV180" s="529" t="str">
        <f t="shared" si="14"/>
        <v>SAMA</v>
      </c>
      <c r="AW180" s="529" t="str">
        <f t="shared" si="15"/>
        <v>SAMA</v>
      </c>
      <c r="AX180" s="529" t="str">
        <f t="shared" si="16"/>
        <v>SAMA</v>
      </c>
    </row>
    <row r="181" spans="1:50" s="530" customFormat="1" ht="15" customHeight="1" x14ac:dyDescent="0.2">
      <c r="A181" s="526" t="e">
        <v>#N/A</v>
      </c>
      <c r="B181" s="526" t="e">
        <v>#N/A</v>
      </c>
      <c r="C181" s="526" t="s">
        <v>8286</v>
      </c>
      <c r="D181" s="527" t="s">
        <v>6222</v>
      </c>
      <c r="E181" s="527" t="s">
        <v>6222</v>
      </c>
      <c r="F181" s="526" t="s">
        <v>11872</v>
      </c>
      <c r="G181" s="526" t="s">
        <v>11675</v>
      </c>
      <c r="H181" s="526" t="s">
        <v>11676</v>
      </c>
      <c r="I181" s="514">
        <v>174</v>
      </c>
      <c r="J181" s="515" t="s">
        <v>512</v>
      </c>
      <c r="K181" s="516" t="s">
        <v>6477</v>
      </c>
      <c r="L181" s="516" t="s">
        <v>9248</v>
      </c>
      <c r="M181" s="517">
        <v>40770</v>
      </c>
      <c r="N181" s="518">
        <v>40000000</v>
      </c>
      <c r="O181" s="512"/>
      <c r="P181" s="528"/>
      <c r="Q181" s="519"/>
      <c r="R181" s="512" t="s">
        <v>9358</v>
      </c>
      <c r="S181" s="528">
        <v>41150</v>
      </c>
      <c r="T181" s="519">
        <v>27893071.5</v>
      </c>
      <c r="U181" s="528"/>
      <c r="V181" s="519"/>
      <c r="W181" s="512"/>
      <c r="X181" s="528"/>
      <c r="Y181" s="519"/>
      <c r="Z181" s="520">
        <v>2687500</v>
      </c>
      <c r="AA181" s="520"/>
      <c r="AB181" s="521"/>
      <c r="AC181" s="521"/>
      <c r="AD181" s="521"/>
      <c r="AE181" s="521"/>
      <c r="AF181" s="521"/>
      <c r="AG181" s="521"/>
      <c r="AH181" s="521"/>
      <c r="AI181" s="521"/>
      <c r="AJ181" s="521"/>
      <c r="AK181" s="521"/>
      <c r="AL181" s="521"/>
      <c r="AM181" s="521">
        <f t="shared" si="17"/>
        <v>2687500</v>
      </c>
      <c r="AN181" s="520">
        <f t="shared" si="12"/>
        <v>25205571.5</v>
      </c>
      <c r="AR181" s="532"/>
      <c r="AS181" s="529">
        <v>27893071.5</v>
      </c>
      <c r="AT181" s="529">
        <v>2687500</v>
      </c>
      <c r="AU181" s="529">
        <f t="shared" si="13"/>
        <v>25205571.5</v>
      </c>
      <c r="AV181" s="529" t="str">
        <f t="shared" si="14"/>
        <v>SAMA</v>
      </c>
      <c r="AW181" s="529" t="str">
        <f t="shared" si="15"/>
        <v>SAMA</v>
      </c>
      <c r="AX181" s="529" t="str">
        <f t="shared" si="16"/>
        <v>SAMA</v>
      </c>
    </row>
    <row r="182" spans="1:50" s="530" customFormat="1" ht="15" customHeight="1" x14ac:dyDescent="0.2">
      <c r="A182" s="526" t="e">
        <v>#N/A</v>
      </c>
      <c r="B182" s="526" t="e">
        <v>#N/A</v>
      </c>
      <c r="C182" s="526" t="s">
        <v>8286</v>
      </c>
      <c r="D182" s="527" t="s">
        <v>6222</v>
      </c>
      <c r="E182" s="527" t="s">
        <v>6222</v>
      </c>
      <c r="F182" s="526" t="s">
        <v>11873</v>
      </c>
      <c r="G182" s="526" t="s">
        <v>11675</v>
      </c>
      <c r="H182" s="526" t="s">
        <v>11676</v>
      </c>
      <c r="I182" s="514">
        <v>175</v>
      </c>
      <c r="J182" s="515" t="s">
        <v>827</v>
      </c>
      <c r="K182" s="516" t="s">
        <v>6477</v>
      </c>
      <c r="L182" s="516" t="s">
        <v>9254</v>
      </c>
      <c r="M182" s="517">
        <v>40783</v>
      </c>
      <c r="N182" s="518">
        <v>50000000</v>
      </c>
      <c r="O182" s="512"/>
      <c r="P182" s="528"/>
      <c r="Q182" s="519"/>
      <c r="R182" s="512" t="s">
        <v>9358</v>
      </c>
      <c r="S182" s="528">
        <v>41150</v>
      </c>
      <c r="T182" s="519">
        <v>36771863</v>
      </c>
      <c r="U182" s="528"/>
      <c r="V182" s="519"/>
      <c r="W182" s="512"/>
      <c r="X182" s="528"/>
      <c r="Y182" s="519"/>
      <c r="Z182" s="520">
        <v>32025000</v>
      </c>
      <c r="AA182" s="520"/>
      <c r="AB182" s="521"/>
      <c r="AC182" s="521"/>
      <c r="AD182" s="521"/>
      <c r="AE182" s="521"/>
      <c r="AF182" s="521"/>
      <c r="AG182" s="521"/>
      <c r="AH182" s="521"/>
      <c r="AI182" s="521"/>
      <c r="AJ182" s="521"/>
      <c r="AK182" s="521"/>
      <c r="AL182" s="521"/>
      <c r="AM182" s="521">
        <f t="shared" si="17"/>
        <v>32025000</v>
      </c>
      <c r="AN182" s="520">
        <f t="shared" si="12"/>
        <v>4746863</v>
      </c>
      <c r="AR182" s="532"/>
      <c r="AS182" s="529">
        <v>36771863</v>
      </c>
      <c r="AT182" s="529">
        <v>32025000</v>
      </c>
      <c r="AU182" s="529">
        <f t="shared" si="13"/>
        <v>4746863</v>
      </c>
      <c r="AV182" s="529" t="str">
        <f t="shared" si="14"/>
        <v>SAMA</v>
      </c>
      <c r="AW182" s="529" t="str">
        <f t="shared" si="15"/>
        <v>SAMA</v>
      </c>
      <c r="AX182" s="529" t="str">
        <f t="shared" si="16"/>
        <v>SAMA</v>
      </c>
    </row>
    <row r="183" spans="1:50" s="530" customFormat="1" ht="15" customHeight="1" x14ac:dyDescent="0.2">
      <c r="A183" s="526" t="e">
        <v>#N/A</v>
      </c>
      <c r="B183" s="526" t="e">
        <v>#N/A</v>
      </c>
      <c r="C183" s="526" t="s">
        <v>8286</v>
      </c>
      <c r="D183" s="527" t="s">
        <v>6222</v>
      </c>
      <c r="E183" s="527" t="s">
        <v>6222</v>
      </c>
      <c r="F183" s="526" t="s">
        <v>11874</v>
      </c>
      <c r="G183" s="526" t="s">
        <v>11675</v>
      </c>
      <c r="H183" s="526" t="s">
        <v>11676</v>
      </c>
      <c r="I183" s="514">
        <v>176</v>
      </c>
      <c r="J183" s="515" t="s">
        <v>9365</v>
      </c>
      <c r="K183" s="516" t="s">
        <v>6477</v>
      </c>
      <c r="L183" s="516" t="s">
        <v>9248</v>
      </c>
      <c r="M183" s="517">
        <v>40770</v>
      </c>
      <c r="N183" s="518">
        <v>110000000</v>
      </c>
      <c r="O183" s="512"/>
      <c r="P183" s="528"/>
      <c r="Q183" s="519"/>
      <c r="R183" s="512" t="s">
        <v>9358</v>
      </c>
      <c r="S183" s="528">
        <v>41150</v>
      </c>
      <c r="T183" s="519">
        <v>79233375</v>
      </c>
      <c r="U183" s="528"/>
      <c r="V183" s="519"/>
      <c r="W183" s="512"/>
      <c r="X183" s="528"/>
      <c r="Y183" s="519"/>
      <c r="Z183" s="520">
        <v>412500</v>
      </c>
      <c r="AA183" s="520"/>
      <c r="AB183" s="521"/>
      <c r="AC183" s="521"/>
      <c r="AD183" s="521"/>
      <c r="AE183" s="521"/>
      <c r="AF183" s="521"/>
      <c r="AG183" s="521"/>
      <c r="AH183" s="521"/>
      <c r="AI183" s="521"/>
      <c r="AJ183" s="521"/>
      <c r="AK183" s="521"/>
      <c r="AL183" s="521"/>
      <c r="AM183" s="521">
        <f t="shared" si="17"/>
        <v>412500</v>
      </c>
      <c r="AN183" s="520">
        <f t="shared" si="12"/>
        <v>78820875</v>
      </c>
      <c r="AR183" s="532"/>
      <c r="AS183" s="529">
        <v>79233375</v>
      </c>
      <c r="AT183" s="529">
        <v>412500</v>
      </c>
      <c r="AU183" s="529">
        <f t="shared" si="13"/>
        <v>78820875</v>
      </c>
      <c r="AV183" s="529" t="str">
        <f t="shared" si="14"/>
        <v>SAMA</v>
      </c>
      <c r="AW183" s="529" t="str">
        <f t="shared" si="15"/>
        <v>SAMA</v>
      </c>
      <c r="AX183" s="529" t="str">
        <f t="shared" si="16"/>
        <v>SAMA</v>
      </c>
    </row>
    <row r="184" spans="1:50" s="530" customFormat="1" ht="15" customHeight="1" x14ac:dyDescent="0.2">
      <c r="A184" s="526" t="e">
        <v>#N/A</v>
      </c>
      <c r="B184" s="526" t="e">
        <v>#N/A</v>
      </c>
      <c r="C184" s="526" t="s">
        <v>8286</v>
      </c>
      <c r="D184" s="527" t="s">
        <v>6222</v>
      </c>
      <c r="E184" s="527" t="s">
        <v>6222</v>
      </c>
      <c r="F184" s="526" t="s">
        <v>11875</v>
      </c>
      <c r="G184" s="526" t="s">
        <v>11675</v>
      </c>
      <c r="H184" s="526" t="s">
        <v>11676</v>
      </c>
      <c r="I184" s="514">
        <v>177</v>
      </c>
      <c r="J184" s="515" t="s">
        <v>9366</v>
      </c>
      <c r="K184" s="516" t="s">
        <v>6477</v>
      </c>
      <c r="L184" s="516" t="s">
        <v>9251</v>
      </c>
      <c r="M184" s="517">
        <v>41102</v>
      </c>
      <c r="N184" s="518">
        <v>35000000</v>
      </c>
      <c r="O184" s="512"/>
      <c r="P184" s="528"/>
      <c r="Q184" s="519"/>
      <c r="R184" s="512" t="s">
        <v>9358</v>
      </c>
      <c r="S184" s="528">
        <v>41150</v>
      </c>
      <c r="T184" s="519">
        <v>22831609</v>
      </c>
      <c r="U184" s="528"/>
      <c r="V184" s="519"/>
      <c r="W184" s="512"/>
      <c r="X184" s="528"/>
      <c r="Y184" s="519"/>
      <c r="Z184" s="520">
        <v>22831609</v>
      </c>
      <c r="AA184" s="520"/>
      <c r="AB184" s="521"/>
      <c r="AC184" s="521"/>
      <c r="AD184" s="521"/>
      <c r="AE184" s="521"/>
      <c r="AF184" s="521"/>
      <c r="AG184" s="521"/>
      <c r="AH184" s="521"/>
      <c r="AI184" s="521"/>
      <c r="AJ184" s="521"/>
      <c r="AK184" s="521"/>
      <c r="AL184" s="521"/>
      <c r="AM184" s="521">
        <f t="shared" si="17"/>
        <v>22831609</v>
      </c>
      <c r="AN184" s="520">
        <f t="shared" si="12"/>
        <v>0</v>
      </c>
      <c r="AR184" s="532"/>
      <c r="AS184" s="529">
        <v>22831609</v>
      </c>
      <c r="AT184" s="529">
        <v>22831609</v>
      </c>
      <c r="AU184" s="529">
        <f t="shared" si="13"/>
        <v>0</v>
      </c>
      <c r="AV184" s="529" t="str">
        <f t="shared" si="14"/>
        <v>SAMA</v>
      </c>
      <c r="AW184" s="529" t="str">
        <f t="shared" si="15"/>
        <v>SAMA</v>
      </c>
      <c r="AX184" s="529" t="str">
        <f t="shared" si="16"/>
        <v>SAMA</v>
      </c>
    </row>
    <row r="185" spans="1:50" s="530" customFormat="1" ht="15" customHeight="1" x14ac:dyDescent="0.2">
      <c r="A185" s="526" t="e">
        <v>#N/A</v>
      </c>
      <c r="B185" s="526">
        <v>0</v>
      </c>
      <c r="C185" s="526" t="s">
        <v>8286</v>
      </c>
      <c r="D185" s="527" t="s">
        <v>6222</v>
      </c>
      <c r="E185" s="527" t="s">
        <v>12318</v>
      </c>
      <c r="F185" s="526" t="s">
        <v>12341</v>
      </c>
      <c r="G185" s="526" t="s">
        <v>11676</v>
      </c>
      <c r="H185" s="526" t="s">
        <v>11676</v>
      </c>
      <c r="I185" s="514">
        <v>178</v>
      </c>
      <c r="J185" s="515" t="s">
        <v>9367</v>
      </c>
      <c r="K185" s="516" t="s">
        <v>6477</v>
      </c>
      <c r="L185" s="516" t="s">
        <v>9276</v>
      </c>
      <c r="M185" s="517">
        <v>40752</v>
      </c>
      <c r="N185" s="518">
        <v>20000000</v>
      </c>
      <c r="O185" s="512"/>
      <c r="P185" s="528"/>
      <c r="Q185" s="519"/>
      <c r="R185" s="512" t="s">
        <v>9358</v>
      </c>
      <c r="S185" s="528">
        <v>41150</v>
      </c>
      <c r="T185" s="519">
        <v>11704244</v>
      </c>
      <c r="U185" s="528"/>
      <c r="V185" s="519"/>
      <c r="W185" s="512"/>
      <c r="X185" s="528"/>
      <c r="Y185" s="519"/>
      <c r="Z185" s="520">
        <v>350000</v>
      </c>
      <c r="AA185" s="520"/>
      <c r="AB185" s="521"/>
      <c r="AC185" s="521"/>
      <c r="AD185" s="521"/>
      <c r="AE185" s="521"/>
      <c r="AF185" s="521"/>
      <c r="AG185" s="521"/>
      <c r="AH185" s="521"/>
      <c r="AI185" s="521"/>
      <c r="AJ185" s="521"/>
      <c r="AK185" s="521"/>
      <c r="AL185" s="521"/>
      <c r="AM185" s="521">
        <f t="shared" si="17"/>
        <v>350000</v>
      </c>
      <c r="AN185" s="520">
        <f t="shared" si="12"/>
        <v>11354244</v>
      </c>
      <c r="AR185" s="532"/>
      <c r="AS185" s="529">
        <v>11704244</v>
      </c>
      <c r="AT185" s="529">
        <v>350000</v>
      </c>
      <c r="AU185" s="529">
        <f t="shared" si="13"/>
        <v>11354244</v>
      </c>
      <c r="AV185" s="529" t="str">
        <f t="shared" si="14"/>
        <v>SAMA</v>
      </c>
      <c r="AW185" s="529" t="str">
        <f t="shared" si="15"/>
        <v>SAMA</v>
      </c>
      <c r="AX185" s="529" t="str">
        <f t="shared" si="16"/>
        <v>SAMA</v>
      </c>
    </row>
    <row r="186" spans="1:50" s="530" customFormat="1" ht="15" customHeight="1" x14ac:dyDescent="0.2">
      <c r="A186" s="526" t="e">
        <v>#N/A</v>
      </c>
      <c r="B186" s="526" t="s">
        <v>8349</v>
      </c>
      <c r="C186" s="526" t="s">
        <v>8349</v>
      </c>
      <c r="D186" s="527" t="s">
        <v>6222</v>
      </c>
      <c r="E186" s="527" t="s">
        <v>6222</v>
      </c>
      <c r="F186" s="526" t="s">
        <v>12341</v>
      </c>
      <c r="G186" s="526" t="s">
        <v>11675</v>
      </c>
      <c r="H186" s="526" t="s">
        <v>11676</v>
      </c>
      <c r="I186" s="514">
        <v>179</v>
      </c>
      <c r="J186" s="515" t="s">
        <v>12372</v>
      </c>
      <c r="K186" s="516" t="s">
        <v>6477</v>
      </c>
      <c r="L186" s="516" t="s">
        <v>9368</v>
      </c>
      <c r="M186" s="517">
        <v>40890</v>
      </c>
      <c r="N186" s="518">
        <v>32500000</v>
      </c>
      <c r="O186" s="512"/>
      <c r="P186" s="528"/>
      <c r="Q186" s="519"/>
      <c r="R186" s="512" t="s">
        <v>9358</v>
      </c>
      <c r="S186" s="528">
        <v>41150</v>
      </c>
      <c r="T186" s="519">
        <v>17294684</v>
      </c>
      <c r="U186" s="528"/>
      <c r="V186" s="519"/>
      <c r="W186" s="512"/>
      <c r="X186" s="528"/>
      <c r="Y186" s="519"/>
      <c r="Z186" s="520">
        <v>0</v>
      </c>
      <c r="AA186" s="520"/>
      <c r="AB186" s="521"/>
      <c r="AC186" s="521"/>
      <c r="AD186" s="521"/>
      <c r="AE186" s="521"/>
      <c r="AF186" s="521"/>
      <c r="AG186" s="521"/>
      <c r="AH186" s="521"/>
      <c r="AI186" s="521"/>
      <c r="AJ186" s="521"/>
      <c r="AK186" s="521"/>
      <c r="AL186" s="521"/>
      <c r="AM186" s="521">
        <f t="shared" si="17"/>
        <v>0</v>
      </c>
      <c r="AN186" s="520">
        <f t="shared" si="12"/>
        <v>17294684</v>
      </c>
      <c r="AR186" s="532"/>
      <c r="AS186" s="529">
        <v>17294684</v>
      </c>
      <c r="AT186" s="529">
        <v>0</v>
      </c>
      <c r="AU186" s="529">
        <f t="shared" si="13"/>
        <v>17294684</v>
      </c>
      <c r="AV186" s="529" t="str">
        <f t="shared" si="14"/>
        <v>SAMA</v>
      </c>
      <c r="AW186" s="529" t="str">
        <f t="shared" si="15"/>
        <v>SAMA</v>
      </c>
      <c r="AX186" s="529" t="str">
        <f t="shared" si="16"/>
        <v>SAMA</v>
      </c>
    </row>
    <row r="187" spans="1:50" s="530" customFormat="1" ht="15" customHeight="1" x14ac:dyDescent="0.2">
      <c r="A187" s="526" t="e">
        <v>#N/A</v>
      </c>
      <c r="B187" s="526">
        <v>0</v>
      </c>
      <c r="C187" s="526" t="s">
        <v>8286</v>
      </c>
      <c r="D187" s="527" t="s">
        <v>6222</v>
      </c>
      <c r="E187" s="527" t="s">
        <v>12318</v>
      </c>
      <c r="F187" s="526" t="s">
        <v>12342</v>
      </c>
      <c r="G187" s="526" t="s">
        <v>11676</v>
      </c>
      <c r="H187" s="526" t="s">
        <v>11676</v>
      </c>
      <c r="I187" s="514">
        <v>180</v>
      </c>
      <c r="J187" s="515" t="s">
        <v>9367</v>
      </c>
      <c r="K187" s="516" t="s">
        <v>6477</v>
      </c>
      <c r="L187" s="516" t="s">
        <v>9210</v>
      </c>
      <c r="M187" s="517">
        <v>40668</v>
      </c>
      <c r="N187" s="518">
        <v>50000000</v>
      </c>
      <c r="O187" s="512"/>
      <c r="P187" s="528"/>
      <c r="Q187" s="519"/>
      <c r="R187" s="512" t="s">
        <v>9358</v>
      </c>
      <c r="S187" s="528">
        <v>41150</v>
      </c>
      <c r="T187" s="519">
        <v>32548240</v>
      </c>
      <c r="U187" s="528"/>
      <c r="V187" s="519"/>
      <c r="W187" s="512"/>
      <c r="X187" s="528"/>
      <c r="Y187" s="519"/>
      <c r="Z187" s="520">
        <v>0</v>
      </c>
      <c r="AA187" s="520">
        <v>100000</v>
      </c>
      <c r="AB187" s="521"/>
      <c r="AC187" s="521">
        <v>200000</v>
      </c>
      <c r="AD187" s="521"/>
      <c r="AE187" s="521"/>
      <c r="AF187" s="521"/>
      <c r="AG187" s="521"/>
      <c r="AH187" s="521"/>
      <c r="AI187" s="521"/>
      <c r="AJ187" s="521"/>
      <c r="AK187" s="521"/>
      <c r="AL187" s="521"/>
      <c r="AM187" s="521">
        <f t="shared" si="17"/>
        <v>300000</v>
      </c>
      <c r="AN187" s="520">
        <f t="shared" si="12"/>
        <v>32248240</v>
      </c>
      <c r="AR187" s="532"/>
      <c r="AS187" s="529">
        <v>32548240</v>
      </c>
      <c r="AT187" s="529">
        <v>0</v>
      </c>
      <c r="AU187" s="529">
        <f t="shared" si="13"/>
        <v>32548240</v>
      </c>
      <c r="AV187" s="529" t="str">
        <f t="shared" si="14"/>
        <v>SAMA</v>
      </c>
      <c r="AW187" s="529" t="str">
        <f t="shared" si="15"/>
        <v>JAM BESAR</v>
      </c>
      <c r="AX187" s="529" t="str">
        <f t="shared" si="16"/>
        <v>jam kecil</v>
      </c>
    </row>
    <row r="188" spans="1:50" s="530" customFormat="1" ht="15" customHeight="1" x14ac:dyDescent="0.2">
      <c r="A188" s="526" t="e">
        <v>#N/A</v>
      </c>
      <c r="B188" s="526" t="e">
        <v>#N/A</v>
      </c>
      <c r="C188" s="526" t="s">
        <v>8286</v>
      </c>
      <c r="D188" s="527" t="s">
        <v>6222</v>
      </c>
      <c r="E188" s="527" t="s">
        <v>6222</v>
      </c>
      <c r="F188" s="526" t="s">
        <v>11876</v>
      </c>
      <c r="G188" s="526" t="s">
        <v>11675</v>
      </c>
      <c r="H188" s="526" t="s">
        <v>11676</v>
      </c>
      <c r="I188" s="514">
        <v>181</v>
      </c>
      <c r="J188" s="515" t="s">
        <v>9369</v>
      </c>
      <c r="K188" s="516" t="s">
        <v>6477</v>
      </c>
      <c r="L188" s="516" t="s">
        <v>9287</v>
      </c>
      <c r="M188" s="517">
        <v>40814</v>
      </c>
      <c r="N188" s="518">
        <v>45000000</v>
      </c>
      <c r="O188" s="512"/>
      <c r="P188" s="528"/>
      <c r="Q188" s="519"/>
      <c r="R188" s="512" t="s">
        <v>9370</v>
      </c>
      <c r="S188" s="528">
        <v>41180</v>
      </c>
      <c r="T188" s="519">
        <v>33750000</v>
      </c>
      <c r="U188" s="528"/>
      <c r="V188" s="519"/>
      <c r="W188" s="512"/>
      <c r="X188" s="528"/>
      <c r="Y188" s="519"/>
      <c r="Z188" s="520">
        <v>0</v>
      </c>
      <c r="AA188" s="520"/>
      <c r="AB188" s="521"/>
      <c r="AC188" s="521"/>
      <c r="AD188" s="521"/>
      <c r="AE188" s="521"/>
      <c r="AF188" s="521"/>
      <c r="AG188" s="521"/>
      <c r="AH188" s="521"/>
      <c r="AI188" s="521"/>
      <c r="AJ188" s="521"/>
      <c r="AK188" s="521"/>
      <c r="AL188" s="521"/>
      <c r="AM188" s="521">
        <f t="shared" si="17"/>
        <v>0</v>
      </c>
      <c r="AN188" s="520">
        <f t="shared" si="12"/>
        <v>33750000</v>
      </c>
      <c r="AR188" s="532"/>
      <c r="AS188" s="529">
        <v>33750000</v>
      </c>
      <c r="AT188" s="529">
        <v>0</v>
      </c>
      <c r="AU188" s="529">
        <f t="shared" si="13"/>
        <v>33750000</v>
      </c>
      <c r="AV188" s="529" t="str">
        <f t="shared" si="14"/>
        <v>SAMA</v>
      </c>
      <c r="AW188" s="529" t="str">
        <f t="shared" si="15"/>
        <v>SAMA</v>
      </c>
      <c r="AX188" s="529" t="str">
        <f t="shared" si="16"/>
        <v>SAMA</v>
      </c>
    </row>
    <row r="189" spans="1:50" s="530" customFormat="1" ht="15" customHeight="1" x14ac:dyDescent="0.2">
      <c r="A189" s="526" t="e">
        <v>#N/A</v>
      </c>
      <c r="B189" s="526">
        <v>0</v>
      </c>
      <c r="C189" s="526" t="s">
        <v>8286</v>
      </c>
      <c r="D189" s="527" t="s">
        <v>6222</v>
      </c>
      <c r="E189" s="527" t="s">
        <v>12315</v>
      </c>
      <c r="F189" s="526" t="s">
        <v>11877</v>
      </c>
      <c r="G189" s="526" t="s">
        <v>11676</v>
      </c>
      <c r="H189" s="526" t="s">
        <v>11676</v>
      </c>
      <c r="I189" s="514">
        <v>182</v>
      </c>
      <c r="J189" s="515" t="s">
        <v>9371</v>
      </c>
      <c r="K189" s="516" t="s">
        <v>6477</v>
      </c>
      <c r="L189" s="516" t="s">
        <v>1371</v>
      </c>
      <c r="M189" s="517">
        <v>40268</v>
      </c>
      <c r="N189" s="518">
        <v>30000000</v>
      </c>
      <c r="O189" s="512"/>
      <c r="P189" s="528"/>
      <c r="Q189" s="519"/>
      <c r="R189" s="512" t="s">
        <v>9370</v>
      </c>
      <c r="S189" s="528">
        <v>41180</v>
      </c>
      <c r="T189" s="519">
        <v>10379875.5</v>
      </c>
      <c r="U189" s="528"/>
      <c r="V189" s="519"/>
      <c r="W189" s="512"/>
      <c r="X189" s="528"/>
      <c r="Y189" s="519"/>
      <c r="Z189" s="520">
        <v>10379876</v>
      </c>
      <c r="AA189" s="520"/>
      <c r="AB189" s="521"/>
      <c r="AC189" s="521"/>
      <c r="AD189" s="521"/>
      <c r="AE189" s="521"/>
      <c r="AF189" s="521"/>
      <c r="AG189" s="521"/>
      <c r="AH189" s="521"/>
      <c r="AI189" s="521"/>
      <c r="AJ189" s="521"/>
      <c r="AK189" s="521"/>
      <c r="AL189" s="521"/>
      <c r="AM189" s="521">
        <f t="shared" si="17"/>
        <v>10379876</v>
      </c>
      <c r="AN189" s="520">
        <f t="shared" si="12"/>
        <v>-0.5</v>
      </c>
      <c r="AR189" s="532"/>
      <c r="AS189" s="529">
        <v>10379875.5</v>
      </c>
      <c r="AT189" s="529">
        <v>10379876</v>
      </c>
      <c r="AU189" s="529">
        <f t="shared" si="13"/>
        <v>-0.5</v>
      </c>
      <c r="AV189" s="529" t="str">
        <f t="shared" si="14"/>
        <v>SAMA</v>
      </c>
      <c r="AW189" s="529" t="str">
        <f t="shared" si="15"/>
        <v>SAMA</v>
      </c>
      <c r="AX189" s="529" t="str">
        <f t="shared" si="16"/>
        <v>SAMA</v>
      </c>
    </row>
    <row r="190" spans="1:50" s="530" customFormat="1" ht="15" customHeight="1" x14ac:dyDescent="0.2">
      <c r="A190" s="526" t="e">
        <v>#N/A</v>
      </c>
      <c r="B190" s="526">
        <v>0</v>
      </c>
      <c r="C190" s="526" t="s">
        <v>8286</v>
      </c>
      <c r="D190" s="527" t="s">
        <v>6222</v>
      </c>
      <c r="E190" s="527" t="s">
        <v>12315</v>
      </c>
      <c r="F190" s="526"/>
      <c r="G190" s="526" t="s">
        <v>11676</v>
      </c>
      <c r="H190" s="526" t="s">
        <v>11676</v>
      </c>
      <c r="I190" s="514">
        <v>183</v>
      </c>
      <c r="J190" s="515" t="s">
        <v>9372</v>
      </c>
      <c r="K190" s="516" t="s">
        <v>6477</v>
      </c>
      <c r="L190" s="516" t="s">
        <v>9373</v>
      </c>
      <c r="M190" s="517">
        <v>40814</v>
      </c>
      <c r="N190" s="518">
        <v>10000000</v>
      </c>
      <c r="O190" s="512"/>
      <c r="P190" s="528"/>
      <c r="Q190" s="519"/>
      <c r="R190" s="512" t="s">
        <v>9370</v>
      </c>
      <c r="S190" s="528">
        <v>41180</v>
      </c>
      <c r="T190" s="519">
        <v>4522705</v>
      </c>
      <c r="U190" s="528"/>
      <c r="V190" s="519"/>
      <c r="W190" s="512"/>
      <c r="X190" s="528"/>
      <c r="Y190" s="519"/>
      <c r="Z190" s="520">
        <v>0</v>
      </c>
      <c r="AA190" s="520"/>
      <c r="AB190" s="521"/>
      <c r="AC190" s="521"/>
      <c r="AD190" s="521"/>
      <c r="AE190" s="521"/>
      <c r="AF190" s="521"/>
      <c r="AG190" s="521"/>
      <c r="AH190" s="521"/>
      <c r="AI190" s="521"/>
      <c r="AJ190" s="521"/>
      <c r="AK190" s="521"/>
      <c r="AL190" s="521"/>
      <c r="AM190" s="521">
        <f t="shared" si="17"/>
        <v>0</v>
      </c>
      <c r="AN190" s="520">
        <f t="shared" si="12"/>
        <v>4522705</v>
      </c>
      <c r="AR190" s="532"/>
      <c r="AS190" s="529">
        <v>4522705</v>
      </c>
      <c r="AT190" s="529">
        <v>0</v>
      </c>
      <c r="AU190" s="529">
        <f t="shared" si="13"/>
        <v>4522705</v>
      </c>
      <c r="AV190" s="529" t="str">
        <f t="shared" si="14"/>
        <v>SAMA</v>
      </c>
      <c r="AW190" s="529" t="str">
        <f t="shared" si="15"/>
        <v>SAMA</v>
      </c>
      <c r="AX190" s="529" t="str">
        <f t="shared" si="16"/>
        <v>SAMA</v>
      </c>
    </row>
    <row r="191" spans="1:50" s="530" customFormat="1" ht="15" customHeight="1" x14ac:dyDescent="0.2">
      <c r="A191" s="526" t="e">
        <v>#N/A</v>
      </c>
      <c r="B191" s="526">
        <v>0</v>
      </c>
      <c r="C191" s="526" t="s">
        <v>8286</v>
      </c>
      <c r="D191" s="527" t="s">
        <v>6222</v>
      </c>
      <c r="E191" s="527" t="s">
        <v>12315</v>
      </c>
      <c r="F191" s="526" t="s">
        <v>12343</v>
      </c>
      <c r="G191" s="526" t="s">
        <v>11676</v>
      </c>
      <c r="H191" s="526" t="s">
        <v>11676</v>
      </c>
      <c r="I191" s="514">
        <v>184</v>
      </c>
      <c r="J191" s="515" t="s">
        <v>9374</v>
      </c>
      <c r="K191" s="516" t="s">
        <v>6477</v>
      </c>
      <c r="L191" s="516" t="s">
        <v>9375</v>
      </c>
      <c r="M191" s="517">
        <v>40889</v>
      </c>
      <c r="N191" s="518">
        <v>15000000</v>
      </c>
      <c r="O191" s="512"/>
      <c r="P191" s="528"/>
      <c r="Q191" s="519"/>
      <c r="R191" s="512" t="s">
        <v>9370</v>
      </c>
      <c r="S191" s="528">
        <v>41180</v>
      </c>
      <c r="T191" s="519">
        <v>8913487</v>
      </c>
      <c r="U191" s="528"/>
      <c r="V191" s="519"/>
      <c r="W191" s="512"/>
      <c r="X191" s="528"/>
      <c r="Y191" s="519"/>
      <c r="Z191" s="520">
        <v>0</v>
      </c>
      <c r="AA191" s="520"/>
      <c r="AB191" s="521"/>
      <c r="AC191" s="521"/>
      <c r="AD191" s="521"/>
      <c r="AE191" s="521"/>
      <c r="AF191" s="521"/>
      <c r="AG191" s="521"/>
      <c r="AH191" s="521"/>
      <c r="AI191" s="521"/>
      <c r="AJ191" s="521"/>
      <c r="AK191" s="521"/>
      <c r="AL191" s="521"/>
      <c r="AM191" s="521">
        <f t="shared" si="17"/>
        <v>0</v>
      </c>
      <c r="AN191" s="520">
        <f t="shared" si="12"/>
        <v>8913487</v>
      </c>
      <c r="AR191" s="532"/>
      <c r="AS191" s="529">
        <v>8913487</v>
      </c>
      <c r="AT191" s="529">
        <v>0</v>
      </c>
      <c r="AU191" s="529">
        <f t="shared" si="13"/>
        <v>8913487</v>
      </c>
      <c r="AV191" s="529" t="str">
        <f t="shared" si="14"/>
        <v>SAMA</v>
      </c>
      <c r="AW191" s="529" t="str">
        <f t="shared" si="15"/>
        <v>SAMA</v>
      </c>
      <c r="AX191" s="529" t="str">
        <f t="shared" si="16"/>
        <v>SAMA</v>
      </c>
    </row>
    <row r="192" spans="1:50" s="530" customFormat="1" ht="15" customHeight="1" x14ac:dyDescent="0.2">
      <c r="A192" s="526" t="e">
        <v>#N/A</v>
      </c>
      <c r="B192" s="526" t="e">
        <v>#N/A</v>
      </c>
      <c r="C192" s="526" t="s">
        <v>8286</v>
      </c>
      <c r="D192" s="527" t="s">
        <v>6222</v>
      </c>
      <c r="E192" s="527" t="s">
        <v>6222</v>
      </c>
      <c r="F192" s="526" t="s">
        <v>11878</v>
      </c>
      <c r="G192" s="526" t="s">
        <v>11675</v>
      </c>
      <c r="H192" s="526" t="s">
        <v>11676</v>
      </c>
      <c r="I192" s="514">
        <v>185</v>
      </c>
      <c r="J192" s="515" t="s">
        <v>797</v>
      </c>
      <c r="K192" s="516" t="s">
        <v>6477</v>
      </c>
      <c r="L192" s="516" t="s">
        <v>9245</v>
      </c>
      <c r="M192" s="517">
        <v>40668</v>
      </c>
      <c r="N192" s="518">
        <v>80000000</v>
      </c>
      <c r="O192" s="512"/>
      <c r="P192" s="528"/>
      <c r="Q192" s="519"/>
      <c r="R192" s="512" t="s">
        <v>9370</v>
      </c>
      <c r="S192" s="528">
        <v>41180</v>
      </c>
      <c r="T192" s="519">
        <v>49477582</v>
      </c>
      <c r="U192" s="528"/>
      <c r="V192" s="519"/>
      <c r="W192" s="512"/>
      <c r="X192" s="528"/>
      <c r="Y192" s="519"/>
      <c r="Z192" s="520">
        <v>0</v>
      </c>
      <c r="AA192" s="520"/>
      <c r="AB192" s="521"/>
      <c r="AC192" s="521"/>
      <c r="AD192" s="521"/>
      <c r="AE192" s="521"/>
      <c r="AF192" s="521"/>
      <c r="AG192" s="521"/>
      <c r="AH192" s="521"/>
      <c r="AI192" s="521"/>
      <c r="AJ192" s="521"/>
      <c r="AK192" s="521"/>
      <c r="AL192" s="521"/>
      <c r="AM192" s="521">
        <f t="shared" si="17"/>
        <v>0</v>
      </c>
      <c r="AN192" s="520">
        <f t="shared" si="12"/>
        <v>49477582</v>
      </c>
      <c r="AR192" s="532"/>
      <c r="AS192" s="529">
        <v>49477582</v>
      </c>
      <c r="AT192" s="529">
        <v>0</v>
      </c>
      <c r="AU192" s="529">
        <f t="shared" si="13"/>
        <v>49477582</v>
      </c>
      <c r="AV192" s="529" t="str">
        <f t="shared" si="14"/>
        <v>SAMA</v>
      </c>
      <c r="AW192" s="529" t="str">
        <f t="shared" si="15"/>
        <v>SAMA</v>
      </c>
      <c r="AX192" s="529" t="str">
        <f t="shared" si="16"/>
        <v>SAMA</v>
      </c>
    </row>
    <row r="193" spans="1:50" s="530" customFormat="1" ht="15" customHeight="1" x14ac:dyDescent="0.2">
      <c r="A193" s="526" t="e">
        <v>#N/A</v>
      </c>
      <c r="B193" s="526" t="s">
        <v>8349</v>
      </c>
      <c r="C193" s="526" t="s">
        <v>8349</v>
      </c>
      <c r="D193" s="527" t="s">
        <v>6222</v>
      </c>
      <c r="E193" s="527" t="s">
        <v>6222</v>
      </c>
      <c r="F193" s="526" t="s">
        <v>11879</v>
      </c>
      <c r="G193" s="526" t="s">
        <v>11675</v>
      </c>
      <c r="H193" s="526" t="s">
        <v>11676</v>
      </c>
      <c r="I193" s="514">
        <v>186</v>
      </c>
      <c r="J193" s="515" t="s">
        <v>9376</v>
      </c>
      <c r="K193" s="516" t="s">
        <v>6477</v>
      </c>
      <c r="L193" s="516" t="s">
        <v>9248</v>
      </c>
      <c r="M193" s="517">
        <v>40770</v>
      </c>
      <c r="N193" s="518">
        <v>45000000</v>
      </c>
      <c r="O193" s="512"/>
      <c r="P193" s="528"/>
      <c r="Q193" s="519"/>
      <c r="R193" s="512" t="s">
        <v>9377</v>
      </c>
      <c r="S193" s="528">
        <v>41225</v>
      </c>
      <c r="T193" s="519">
        <v>30005025</v>
      </c>
      <c r="U193" s="528"/>
      <c r="V193" s="519"/>
      <c r="W193" s="512"/>
      <c r="X193" s="528"/>
      <c r="Y193" s="519"/>
      <c r="Z193" s="520">
        <v>0</v>
      </c>
      <c r="AA193" s="520"/>
      <c r="AB193" s="521"/>
      <c r="AC193" s="521"/>
      <c r="AD193" s="521"/>
      <c r="AE193" s="521"/>
      <c r="AF193" s="521"/>
      <c r="AG193" s="521"/>
      <c r="AH193" s="521"/>
      <c r="AI193" s="521"/>
      <c r="AJ193" s="521"/>
      <c r="AK193" s="521"/>
      <c r="AL193" s="521"/>
      <c r="AM193" s="521">
        <f t="shared" si="17"/>
        <v>0</v>
      </c>
      <c r="AN193" s="520">
        <f t="shared" si="12"/>
        <v>30005025</v>
      </c>
      <c r="AR193" s="532"/>
      <c r="AS193" s="524">
        <v>30005025</v>
      </c>
      <c r="AT193" s="531">
        <v>0</v>
      </c>
      <c r="AU193" s="531">
        <f t="shared" si="13"/>
        <v>30005025</v>
      </c>
      <c r="AV193" s="531" t="str">
        <f t="shared" si="14"/>
        <v>SAMA</v>
      </c>
      <c r="AW193" s="531" t="str">
        <f t="shared" si="15"/>
        <v>SAMA</v>
      </c>
      <c r="AX193" s="531" t="str">
        <f t="shared" si="16"/>
        <v>SAMA</v>
      </c>
    </row>
    <row r="194" spans="1:50" s="530" customFormat="1" ht="15" customHeight="1" x14ac:dyDescent="0.2">
      <c r="A194" s="526" t="e">
        <v>#N/A</v>
      </c>
      <c r="B194" s="526" t="e">
        <v>#N/A</v>
      </c>
      <c r="C194" s="526" t="s">
        <v>8286</v>
      </c>
      <c r="D194" s="527" t="s">
        <v>6222</v>
      </c>
      <c r="E194" s="527" t="s">
        <v>6222</v>
      </c>
      <c r="F194" s="526" t="s">
        <v>11880</v>
      </c>
      <c r="G194" s="526" t="s">
        <v>11675</v>
      </c>
      <c r="H194" s="526" t="s">
        <v>11676</v>
      </c>
      <c r="I194" s="514">
        <v>187</v>
      </c>
      <c r="J194" s="515" t="s">
        <v>9378</v>
      </c>
      <c r="K194" s="516" t="s">
        <v>6477</v>
      </c>
      <c r="L194" s="516" t="s">
        <v>9341</v>
      </c>
      <c r="M194" s="517">
        <v>40956</v>
      </c>
      <c r="N194" s="518">
        <v>150000000</v>
      </c>
      <c r="O194" s="512"/>
      <c r="P194" s="528"/>
      <c r="Q194" s="519"/>
      <c r="R194" s="512" t="s">
        <v>9377</v>
      </c>
      <c r="S194" s="528">
        <v>41225</v>
      </c>
      <c r="T194" s="519">
        <v>52500000</v>
      </c>
      <c r="U194" s="528"/>
      <c r="V194" s="519"/>
      <c r="W194" s="512"/>
      <c r="X194" s="528"/>
      <c r="Y194" s="519"/>
      <c r="Z194" s="520">
        <v>0</v>
      </c>
      <c r="AA194" s="520"/>
      <c r="AB194" s="521"/>
      <c r="AC194" s="521"/>
      <c r="AD194" s="521"/>
      <c r="AE194" s="521"/>
      <c r="AF194" s="521"/>
      <c r="AG194" s="521"/>
      <c r="AH194" s="521"/>
      <c r="AI194" s="521"/>
      <c r="AJ194" s="521"/>
      <c r="AK194" s="521"/>
      <c r="AL194" s="521"/>
      <c r="AM194" s="521">
        <f t="shared" si="17"/>
        <v>0</v>
      </c>
      <c r="AN194" s="520">
        <f t="shared" si="12"/>
        <v>52500000</v>
      </c>
      <c r="AR194" s="532"/>
      <c r="AS194" s="529">
        <v>52500000</v>
      </c>
      <c r="AT194" s="529">
        <v>0</v>
      </c>
      <c r="AU194" s="529">
        <f t="shared" si="13"/>
        <v>52500000</v>
      </c>
      <c r="AV194" s="529" t="str">
        <f t="shared" si="14"/>
        <v>SAMA</v>
      </c>
      <c r="AW194" s="529" t="str">
        <f t="shared" si="15"/>
        <v>SAMA</v>
      </c>
      <c r="AX194" s="529" t="str">
        <f t="shared" si="16"/>
        <v>SAMA</v>
      </c>
    </row>
    <row r="195" spans="1:50" s="530" customFormat="1" ht="15" customHeight="1" x14ac:dyDescent="0.2">
      <c r="A195" s="526" t="e">
        <v>#N/A</v>
      </c>
      <c r="B195" s="526">
        <v>0</v>
      </c>
      <c r="C195" s="526" t="s">
        <v>8286</v>
      </c>
      <c r="D195" s="527" t="s">
        <v>10706</v>
      </c>
      <c r="E195" s="527" t="s">
        <v>12322</v>
      </c>
      <c r="F195" s="526" t="s">
        <v>11881</v>
      </c>
      <c r="G195" s="526" t="s">
        <v>11676</v>
      </c>
      <c r="H195" s="526" t="s">
        <v>11676</v>
      </c>
      <c r="I195" s="514">
        <v>188</v>
      </c>
      <c r="J195" s="515" t="s">
        <v>9379</v>
      </c>
      <c r="K195" s="516" t="s">
        <v>6477</v>
      </c>
      <c r="L195" s="516" t="s">
        <v>9380</v>
      </c>
      <c r="M195" s="517">
        <v>41040</v>
      </c>
      <c r="N195" s="518">
        <v>22000000</v>
      </c>
      <c r="O195" s="512"/>
      <c r="P195" s="528"/>
      <c r="Q195" s="519"/>
      <c r="R195" s="512" t="s">
        <v>9377</v>
      </c>
      <c r="S195" s="528">
        <v>41225</v>
      </c>
      <c r="T195" s="519">
        <v>16500000</v>
      </c>
      <c r="U195" s="528"/>
      <c r="V195" s="519"/>
      <c r="W195" s="512"/>
      <c r="X195" s="528"/>
      <c r="Y195" s="519"/>
      <c r="Z195" s="520">
        <v>0</v>
      </c>
      <c r="AA195" s="520"/>
      <c r="AB195" s="521"/>
      <c r="AC195" s="521"/>
      <c r="AD195" s="521"/>
      <c r="AE195" s="521"/>
      <c r="AF195" s="521"/>
      <c r="AG195" s="521"/>
      <c r="AH195" s="521"/>
      <c r="AI195" s="521"/>
      <c r="AJ195" s="521"/>
      <c r="AK195" s="521"/>
      <c r="AL195" s="521"/>
      <c r="AM195" s="521">
        <f t="shared" si="17"/>
        <v>0</v>
      </c>
      <c r="AN195" s="520">
        <f t="shared" si="12"/>
        <v>16500000</v>
      </c>
      <c r="AR195" s="532"/>
      <c r="AS195" s="529">
        <v>16500000</v>
      </c>
      <c r="AT195" s="529">
        <v>0</v>
      </c>
      <c r="AU195" s="529">
        <f t="shared" si="13"/>
        <v>16500000</v>
      </c>
      <c r="AV195" s="529" t="str">
        <f t="shared" si="14"/>
        <v>SAMA</v>
      </c>
      <c r="AW195" s="529" t="str">
        <f t="shared" si="15"/>
        <v>SAMA</v>
      </c>
      <c r="AX195" s="529" t="str">
        <f t="shared" si="16"/>
        <v>SAMA</v>
      </c>
    </row>
    <row r="196" spans="1:50" s="530" customFormat="1" ht="15" customHeight="1" x14ac:dyDescent="0.2">
      <c r="A196" s="526" t="e">
        <v>#N/A</v>
      </c>
      <c r="B196" s="526">
        <v>0</v>
      </c>
      <c r="C196" s="526" t="s">
        <v>8286</v>
      </c>
      <c r="D196" s="527" t="s">
        <v>6222</v>
      </c>
      <c r="E196" s="527" t="s">
        <v>12323</v>
      </c>
      <c r="F196" s="526"/>
      <c r="G196" s="526" t="s">
        <v>11676</v>
      </c>
      <c r="H196" s="526" t="s">
        <v>11676</v>
      </c>
      <c r="I196" s="514">
        <v>189</v>
      </c>
      <c r="J196" s="515" t="s">
        <v>2594</v>
      </c>
      <c r="K196" s="516" t="s">
        <v>6477</v>
      </c>
      <c r="L196" s="516" t="s">
        <v>9381</v>
      </c>
      <c r="M196" s="517">
        <v>41004</v>
      </c>
      <c r="N196" s="518">
        <v>45000000</v>
      </c>
      <c r="O196" s="512"/>
      <c r="P196" s="528"/>
      <c r="Q196" s="519"/>
      <c r="R196" s="512" t="s">
        <v>9377</v>
      </c>
      <c r="S196" s="528">
        <v>41225</v>
      </c>
      <c r="T196" s="519">
        <v>28118513</v>
      </c>
      <c r="U196" s="528"/>
      <c r="V196" s="519"/>
      <c r="W196" s="512"/>
      <c r="X196" s="528"/>
      <c r="Y196" s="519"/>
      <c r="Z196" s="520">
        <v>0</v>
      </c>
      <c r="AA196" s="520"/>
      <c r="AB196" s="521"/>
      <c r="AC196" s="521"/>
      <c r="AD196" s="521"/>
      <c r="AE196" s="521"/>
      <c r="AF196" s="521"/>
      <c r="AG196" s="521"/>
      <c r="AH196" s="521"/>
      <c r="AI196" s="521"/>
      <c r="AJ196" s="521"/>
      <c r="AK196" s="521"/>
      <c r="AL196" s="521"/>
      <c r="AM196" s="521">
        <f t="shared" si="17"/>
        <v>0</v>
      </c>
      <c r="AN196" s="520">
        <f t="shared" si="12"/>
        <v>28118513</v>
      </c>
      <c r="AR196" s="532"/>
      <c r="AS196" s="529">
        <v>28118513</v>
      </c>
      <c r="AT196" s="529">
        <v>0</v>
      </c>
      <c r="AU196" s="529">
        <f t="shared" si="13"/>
        <v>28118513</v>
      </c>
      <c r="AV196" s="529" t="str">
        <f t="shared" si="14"/>
        <v>SAMA</v>
      </c>
      <c r="AW196" s="529" t="str">
        <f t="shared" si="15"/>
        <v>SAMA</v>
      </c>
      <c r="AX196" s="529" t="str">
        <f t="shared" si="16"/>
        <v>SAMA</v>
      </c>
    </row>
    <row r="197" spans="1:50" s="530" customFormat="1" ht="15" customHeight="1" x14ac:dyDescent="0.2">
      <c r="A197" s="526" t="e">
        <v>#N/A</v>
      </c>
      <c r="B197" s="526">
        <v>0</v>
      </c>
      <c r="C197" s="526" t="s">
        <v>8286</v>
      </c>
      <c r="D197" s="527" t="s">
        <v>6222</v>
      </c>
      <c r="E197" s="527" t="s">
        <v>12318</v>
      </c>
      <c r="F197" s="526" t="s">
        <v>12344</v>
      </c>
      <c r="G197" s="526" t="s">
        <v>11676</v>
      </c>
      <c r="H197" s="526" t="s">
        <v>11676</v>
      </c>
      <c r="I197" s="514">
        <v>190</v>
      </c>
      <c r="J197" s="515" t="s">
        <v>9382</v>
      </c>
      <c r="K197" s="516" t="s">
        <v>6477</v>
      </c>
      <c r="L197" s="516" t="s">
        <v>9253</v>
      </c>
      <c r="M197" s="517">
        <v>40598</v>
      </c>
      <c r="N197" s="518">
        <v>16500000</v>
      </c>
      <c r="O197" s="512"/>
      <c r="P197" s="528"/>
      <c r="Q197" s="519"/>
      <c r="R197" s="512" t="s">
        <v>9377</v>
      </c>
      <c r="S197" s="528">
        <v>41225</v>
      </c>
      <c r="T197" s="519">
        <v>6479135</v>
      </c>
      <c r="U197" s="528"/>
      <c r="V197" s="519"/>
      <c r="W197" s="512"/>
      <c r="X197" s="528"/>
      <c r="Y197" s="519"/>
      <c r="Z197" s="520">
        <v>0</v>
      </c>
      <c r="AA197" s="520"/>
      <c r="AB197" s="521"/>
      <c r="AC197" s="521"/>
      <c r="AD197" s="521"/>
      <c r="AE197" s="521"/>
      <c r="AF197" s="521"/>
      <c r="AG197" s="521"/>
      <c r="AH197" s="521"/>
      <c r="AI197" s="521"/>
      <c r="AJ197" s="521"/>
      <c r="AK197" s="521"/>
      <c r="AL197" s="521"/>
      <c r="AM197" s="521">
        <f t="shared" si="17"/>
        <v>0</v>
      </c>
      <c r="AN197" s="520">
        <f t="shared" si="12"/>
        <v>6479135</v>
      </c>
      <c r="AR197" s="532"/>
      <c r="AS197" s="529">
        <v>6479135</v>
      </c>
      <c r="AT197" s="529">
        <v>0</v>
      </c>
      <c r="AU197" s="529">
        <f t="shared" si="13"/>
        <v>6479135</v>
      </c>
      <c r="AV197" s="529" t="str">
        <f t="shared" si="14"/>
        <v>SAMA</v>
      </c>
      <c r="AW197" s="529" t="str">
        <f t="shared" si="15"/>
        <v>SAMA</v>
      </c>
      <c r="AX197" s="529" t="str">
        <f t="shared" si="16"/>
        <v>SAMA</v>
      </c>
    </row>
    <row r="198" spans="1:50" s="530" customFormat="1" ht="15" customHeight="1" x14ac:dyDescent="0.2">
      <c r="A198" s="526" t="e">
        <v>#N/A</v>
      </c>
      <c r="B198" s="526">
        <v>0</v>
      </c>
      <c r="C198" s="526" t="s">
        <v>8286</v>
      </c>
      <c r="D198" s="527" t="s">
        <v>6222</v>
      </c>
      <c r="E198" s="527" t="s">
        <v>12323</v>
      </c>
      <c r="F198" s="526"/>
      <c r="G198" s="526" t="s">
        <v>11676</v>
      </c>
      <c r="H198" s="526" t="s">
        <v>11676</v>
      </c>
      <c r="I198" s="514">
        <v>191</v>
      </c>
      <c r="J198" s="515" t="s">
        <v>9383</v>
      </c>
      <c r="K198" s="516" t="s">
        <v>6477</v>
      </c>
      <c r="L198" s="516" t="s">
        <v>9384</v>
      </c>
      <c r="M198" s="517">
        <v>41134</v>
      </c>
      <c r="N198" s="518">
        <v>120000000</v>
      </c>
      <c r="O198" s="512"/>
      <c r="P198" s="528"/>
      <c r="Q198" s="519"/>
      <c r="R198" s="512" t="s">
        <v>9377</v>
      </c>
      <c r="S198" s="528">
        <v>41225</v>
      </c>
      <c r="T198" s="519">
        <v>90000000</v>
      </c>
      <c r="U198" s="528"/>
      <c r="V198" s="519"/>
      <c r="W198" s="512"/>
      <c r="X198" s="528"/>
      <c r="Y198" s="519"/>
      <c r="Z198" s="520">
        <v>0</v>
      </c>
      <c r="AA198" s="520"/>
      <c r="AB198" s="521"/>
      <c r="AC198" s="521"/>
      <c r="AD198" s="521"/>
      <c r="AE198" s="521"/>
      <c r="AF198" s="521"/>
      <c r="AG198" s="521"/>
      <c r="AH198" s="521"/>
      <c r="AI198" s="521"/>
      <c r="AJ198" s="521"/>
      <c r="AK198" s="521"/>
      <c r="AL198" s="521"/>
      <c r="AM198" s="521">
        <f t="shared" si="17"/>
        <v>0</v>
      </c>
      <c r="AN198" s="520">
        <f t="shared" si="12"/>
        <v>90000000</v>
      </c>
      <c r="AR198" s="532"/>
      <c r="AS198" s="529">
        <v>90000000</v>
      </c>
      <c r="AT198" s="529">
        <v>0</v>
      </c>
      <c r="AU198" s="529">
        <f t="shared" si="13"/>
        <v>90000000</v>
      </c>
      <c r="AV198" s="529" t="str">
        <f t="shared" si="14"/>
        <v>SAMA</v>
      </c>
      <c r="AW198" s="529" t="str">
        <f t="shared" si="15"/>
        <v>SAMA</v>
      </c>
      <c r="AX198" s="529" t="str">
        <f t="shared" si="16"/>
        <v>SAMA</v>
      </c>
    </row>
    <row r="199" spans="1:50" s="530" customFormat="1" ht="15" customHeight="1" x14ac:dyDescent="0.2">
      <c r="A199" s="526" t="e">
        <v>#N/A</v>
      </c>
      <c r="B199" s="526" t="e">
        <v>#N/A</v>
      </c>
      <c r="C199" s="526" t="s">
        <v>8286</v>
      </c>
      <c r="D199" s="527" t="s">
        <v>6222</v>
      </c>
      <c r="E199" s="527" t="s">
        <v>6222</v>
      </c>
      <c r="F199" s="526" t="s">
        <v>11882</v>
      </c>
      <c r="G199" s="526" t="s">
        <v>11675</v>
      </c>
      <c r="H199" s="526" t="s">
        <v>11676</v>
      </c>
      <c r="I199" s="514">
        <v>192</v>
      </c>
      <c r="J199" s="515" t="s">
        <v>9385</v>
      </c>
      <c r="K199" s="516" t="s">
        <v>6477</v>
      </c>
      <c r="L199" s="516" t="s">
        <v>9210</v>
      </c>
      <c r="M199" s="517">
        <v>40721</v>
      </c>
      <c r="N199" s="518">
        <v>23000000</v>
      </c>
      <c r="O199" s="512"/>
      <c r="P199" s="528"/>
      <c r="Q199" s="519"/>
      <c r="R199" s="512" t="s">
        <v>9377</v>
      </c>
      <c r="S199" s="528">
        <v>41225</v>
      </c>
      <c r="T199" s="519">
        <v>13366733</v>
      </c>
      <c r="U199" s="528"/>
      <c r="V199" s="519"/>
      <c r="W199" s="512"/>
      <c r="X199" s="528"/>
      <c r="Y199" s="519"/>
      <c r="Z199" s="520">
        <v>0</v>
      </c>
      <c r="AA199" s="520"/>
      <c r="AB199" s="521"/>
      <c r="AC199" s="521"/>
      <c r="AD199" s="521"/>
      <c r="AE199" s="521"/>
      <c r="AF199" s="521"/>
      <c r="AG199" s="521"/>
      <c r="AH199" s="521"/>
      <c r="AI199" s="521"/>
      <c r="AJ199" s="521"/>
      <c r="AK199" s="521"/>
      <c r="AL199" s="521"/>
      <c r="AM199" s="521">
        <f t="shared" si="17"/>
        <v>0</v>
      </c>
      <c r="AN199" s="520">
        <f t="shared" si="12"/>
        <v>13366733</v>
      </c>
      <c r="AR199" s="532"/>
      <c r="AS199" s="529">
        <v>13366733</v>
      </c>
      <c r="AT199" s="529">
        <v>0</v>
      </c>
      <c r="AU199" s="529">
        <f t="shared" si="13"/>
        <v>13366733</v>
      </c>
      <c r="AV199" s="529" t="str">
        <f t="shared" si="14"/>
        <v>SAMA</v>
      </c>
      <c r="AW199" s="529" t="str">
        <f t="shared" si="15"/>
        <v>SAMA</v>
      </c>
      <c r="AX199" s="529" t="str">
        <f t="shared" si="16"/>
        <v>SAMA</v>
      </c>
    </row>
    <row r="200" spans="1:50" s="530" customFormat="1" ht="15" customHeight="1" x14ac:dyDescent="0.2">
      <c r="A200" s="526" t="e">
        <v>#N/A</v>
      </c>
      <c r="B200" s="526" t="e">
        <v>#N/A</v>
      </c>
      <c r="C200" s="526" t="s">
        <v>8286</v>
      </c>
      <c r="D200" s="527" t="s">
        <v>6222</v>
      </c>
      <c r="E200" s="527" t="s">
        <v>6222</v>
      </c>
      <c r="F200" s="526" t="s">
        <v>11883</v>
      </c>
      <c r="G200" s="526" t="s">
        <v>11675</v>
      </c>
      <c r="H200" s="526" t="s">
        <v>11676</v>
      </c>
      <c r="I200" s="514">
        <v>193</v>
      </c>
      <c r="J200" s="515" t="s">
        <v>9386</v>
      </c>
      <c r="K200" s="516" t="s">
        <v>6477</v>
      </c>
      <c r="L200" s="516" t="s">
        <v>9254</v>
      </c>
      <c r="M200" s="517">
        <v>40757</v>
      </c>
      <c r="N200" s="518">
        <v>50000000</v>
      </c>
      <c r="O200" s="512"/>
      <c r="P200" s="528"/>
      <c r="Q200" s="519"/>
      <c r="R200" s="512" t="s">
        <v>9377</v>
      </c>
      <c r="S200" s="528">
        <v>41225</v>
      </c>
      <c r="T200" s="519">
        <v>31024631</v>
      </c>
      <c r="U200" s="528"/>
      <c r="V200" s="519"/>
      <c r="W200" s="512"/>
      <c r="X200" s="528"/>
      <c r="Y200" s="519"/>
      <c r="Z200" s="520">
        <v>3375000</v>
      </c>
      <c r="AA200" s="520"/>
      <c r="AB200" s="521"/>
      <c r="AC200" s="521"/>
      <c r="AD200" s="521"/>
      <c r="AE200" s="521"/>
      <c r="AF200" s="521"/>
      <c r="AG200" s="521"/>
      <c r="AH200" s="521"/>
      <c r="AI200" s="521"/>
      <c r="AJ200" s="521"/>
      <c r="AK200" s="521"/>
      <c r="AL200" s="521"/>
      <c r="AM200" s="521">
        <f t="shared" si="17"/>
        <v>3375000</v>
      </c>
      <c r="AN200" s="520">
        <f t="shared" ref="AN200:AN263" si="18">T200-AM200</f>
        <v>27649631</v>
      </c>
      <c r="AR200" s="532"/>
      <c r="AS200" s="529">
        <v>31024631</v>
      </c>
      <c r="AT200" s="529">
        <v>3375000</v>
      </c>
      <c r="AU200" s="529">
        <f t="shared" ref="AU200:AU263" si="19">AS200-AT200</f>
        <v>27649631</v>
      </c>
      <c r="AV200" s="529" t="str">
        <f t="shared" ref="AV200:AV263" si="20">IF(T200=AS200,"SAMA",IF(T200&gt;AS200,"JAM BESAR",IF(T200&lt;AS200,"jam kecil","CEK LAGI")))</f>
        <v>SAMA</v>
      </c>
      <c r="AW200" s="529" t="str">
        <f t="shared" ref="AW200:AW263" si="21">IF(AM200=AT200,"SAMA",IF(AM200&gt;AT200,"JAM BESAR",IF(AM200&lt;AT200,"jam kecil","CEK LAGI")))</f>
        <v>SAMA</v>
      </c>
      <c r="AX200" s="529" t="str">
        <f t="shared" ref="AX200:AX263" si="22">IF(AN200=AU200,"SAMA",IF(AN200&gt;AU200,"JAM BESAR",IF(AN200&lt;AU200,"jam kecil","CEK LAGI")))</f>
        <v>SAMA</v>
      </c>
    </row>
    <row r="201" spans="1:50" s="530" customFormat="1" ht="15" customHeight="1" x14ac:dyDescent="0.2">
      <c r="A201" s="526" t="e">
        <v>#VALUE!</v>
      </c>
      <c r="B201" s="526" t="e">
        <v>#N/A</v>
      </c>
      <c r="C201" s="526" t="s">
        <v>8286</v>
      </c>
      <c r="D201" s="527" t="s">
        <v>6222</v>
      </c>
      <c r="E201" s="527" t="s">
        <v>6222</v>
      </c>
      <c r="F201" s="526"/>
      <c r="G201" s="526" t="s">
        <v>11675</v>
      </c>
      <c r="H201" s="526" t="s">
        <v>11676</v>
      </c>
      <c r="I201" s="514">
        <v>194</v>
      </c>
      <c r="J201" s="515" t="s">
        <v>12373</v>
      </c>
      <c r="K201" s="516" t="s">
        <v>6477</v>
      </c>
      <c r="L201" s="516" t="s">
        <v>9354</v>
      </c>
      <c r="M201" s="517">
        <v>40896</v>
      </c>
      <c r="N201" s="518">
        <v>40000000</v>
      </c>
      <c r="O201" s="512"/>
      <c r="P201" s="528"/>
      <c r="Q201" s="519"/>
      <c r="R201" s="512" t="s">
        <v>9377</v>
      </c>
      <c r="S201" s="528">
        <v>41225</v>
      </c>
      <c r="T201" s="519">
        <v>30000000</v>
      </c>
      <c r="U201" s="528"/>
      <c r="V201" s="519"/>
      <c r="W201" s="512"/>
      <c r="X201" s="528"/>
      <c r="Y201" s="519"/>
      <c r="Z201" s="520">
        <v>0</v>
      </c>
      <c r="AA201" s="520"/>
      <c r="AB201" s="521"/>
      <c r="AC201" s="521"/>
      <c r="AD201" s="521"/>
      <c r="AE201" s="521"/>
      <c r="AF201" s="521"/>
      <c r="AG201" s="521"/>
      <c r="AH201" s="521"/>
      <c r="AI201" s="521"/>
      <c r="AJ201" s="521"/>
      <c r="AK201" s="521"/>
      <c r="AL201" s="521"/>
      <c r="AM201" s="521">
        <f t="shared" ref="AM201:AM264" si="23">SUM(Z201:AL201)</f>
        <v>0</v>
      </c>
      <c r="AN201" s="520">
        <f t="shared" si="18"/>
        <v>30000000</v>
      </c>
      <c r="AR201" s="532"/>
      <c r="AS201" s="529">
        <v>30000000</v>
      </c>
      <c r="AT201" s="529">
        <v>0</v>
      </c>
      <c r="AU201" s="529">
        <f t="shared" si="19"/>
        <v>30000000</v>
      </c>
      <c r="AV201" s="529" t="str">
        <f t="shared" si="20"/>
        <v>SAMA</v>
      </c>
      <c r="AW201" s="529" t="str">
        <f t="shared" si="21"/>
        <v>SAMA</v>
      </c>
      <c r="AX201" s="529" t="str">
        <f t="shared" si="22"/>
        <v>SAMA</v>
      </c>
    </row>
    <row r="202" spans="1:50" s="530" customFormat="1" ht="15" customHeight="1" x14ac:dyDescent="0.2">
      <c r="A202" s="526" t="e">
        <v>#VALUE!</v>
      </c>
      <c r="B202" s="526" t="e">
        <v>#N/A</v>
      </c>
      <c r="C202" s="526" t="s">
        <v>8286</v>
      </c>
      <c r="D202" s="527" t="s">
        <v>6222</v>
      </c>
      <c r="E202" s="527" t="s">
        <v>6222</v>
      </c>
      <c r="F202" s="526"/>
      <c r="G202" s="526" t="s">
        <v>11675</v>
      </c>
      <c r="H202" s="526" t="s">
        <v>11676</v>
      </c>
      <c r="I202" s="514">
        <v>195</v>
      </c>
      <c r="J202" s="515" t="s">
        <v>9387</v>
      </c>
      <c r="K202" s="516" t="s">
        <v>6477</v>
      </c>
      <c r="L202" s="516" t="s">
        <v>9388</v>
      </c>
      <c r="M202" s="517">
        <v>40896</v>
      </c>
      <c r="N202" s="518">
        <v>15000000</v>
      </c>
      <c r="O202" s="512"/>
      <c r="P202" s="528"/>
      <c r="Q202" s="519"/>
      <c r="R202" s="512" t="s">
        <v>9377</v>
      </c>
      <c r="S202" s="528">
        <v>41225</v>
      </c>
      <c r="T202" s="519">
        <v>10880063</v>
      </c>
      <c r="U202" s="528"/>
      <c r="V202" s="519"/>
      <c r="W202" s="512"/>
      <c r="X202" s="528"/>
      <c r="Y202" s="519"/>
      <c r="Z202" s="520">
        <v>0</v>
      </c>
      <c r="AA202" s="520"/>
      <c r="AB202" s="521"/>
      <c r="AC202" s="521"/>
      <c r="AD202" s="521"/>
      <c r="AE202" s="521"/>
      <c r="AF202" s="521"/>
      <c r="AG202" s="521"/>
      <c r="AH202" s="521"/>
      <c r="AI202" s="521"/>
      <c r="AJ202" s="521"/>
      <c r="AK202" s="521"/>
      <c r="AL202" s="521"/>
      <c r="AM202" s="521">
        <f t="shared" si="23"/>
        <v>0</v>
      </c>
      <c r="AN202" s="520">
        <f t="shared" si="18"/>
        <v>10880063</v>
      </c>
      <c r="AR202" s="532"/>
      <c r="AS202" s="529">
        <v>10880063</v>
      </c>
      <c r="AT202" s="529">
        <v>0</v>
      </c>
      <c r="AU202" s="529">
        <f t="shared" si="19"/>
        <v>10880063</v>
      </c>
      <c r="AV202" s="529" t="str">
        <f t="shared" si="20"/>
        <v>SAMA</v>
      </c>
      <c r="AW202" s="529" t="str">
        <f t="shared" si="21"/>
        <v>SAMA</v>
      </c>
      <c r="AX202" s="529" t="str">
        <f t="shared" si="22"/>
        <v>SAMA</v>
      </c>
    </row>
    <row r="203" spans="1:50" s="530" customFormat="1" ht="15" customHeight="1" x14ac:dyDescent="0.2">
      <c r="A203" s="526" t="e">
        <v>#VALUE!</v>
      </c>
      <c r="B203" s="526" t="e">
        <v>#N/A</v>
      </c>
      <c r="C203" s="526" t="s">
        <v>8286</v>
      </c>
      <c r="D203" s="527" t="s">
        <v>6222</v>
      </c>
      <c r="E203" s="527" t="s">
        <v>6222</v>
      </c>
      <c r="F203" s="526" t="s">
        <v>11884</v>
      </c>
      <c r="G203" s="526" t="s">
        <v>11675</v>
      </c>
      <c r="H203" s="526" t="s">
        <v>11676</v>
      </c>
      <c r="I203" s="514">
        <v>196</v>
      </c>
      <c r="J203" s="515" t="s">
        <v>1955</v>
      </c>
      <c r="K203" s="516" t="s">
        <v>6477</v>
      </c>
      <c r="L203" s="516" t="s">
        <v>9389</v>
      </c>
      <c r="M203" s="517">
        <v>41040</v>
      </c>
      <c r="N203" s="518">
        <v>120000000</v>
      </c>
      <c r="O203" s="512"/>
      <c r="P203" s="528"/>
      <c r="Q203" s="519"/>
      <c r="R203" s="512" t="s">
        <v>9377</v>
      </c>
      <c r="S203" s="528">
        <v>41225</v>
      </c>
      <c r="T203" s="519">
        <v>90000000</v>
      </c>
      <c r="U203" s="528"/>
      <c r="V203" s="519"/>
      <c r="W203" s="512"/>
      <c r="X203" s="528"/>
      <c r="Y203" s="519"/>
      <c r="Z203" s="520">
        <v>0</v>
      </c>
      <c r="AA203" s="520"/>
      <c r="AB203" s="521"/>
      <c r="AC203" s="521"/>
      <c r="AD203" s="521"/>
      <c r="AE203" s="521"/>
      <c r="AF203" s="521"/>
      <c r="AG203" s="521"/>
      <c r="AH203" s="521"/>
      <c r="AI203" s="521"/>
      <c r="AJ203" s="521"/>
      <c r="AK203" s="521"/>
      <c r="AL203" s="521"/>
      <c r="AM203" s="521">
        <f t="shared" si="23"/>
        <v>0</v>
      </c>
      <c r="AN203" s="520">
        <f t="shared" si="18"/>
        <v>90000000</v>
      </c>
      <c r="AR203" s="532"/>
      <c r="AS203" s="529">
        <v>90000000</v>
      </c>
      <c r="AT203" s="529">
        <v>0</v>
      </c>
      <c r="AU203" s="529">
        <f t="shared" si="19"/>
        <v>90000000</v>
      </c>
      <c r="AV203" s="529" t="str">
        <f t="shared" si="20"/>
        <v>SAMA</v>
      </c>
      <c r="AW203" s="529" t="str">
        <f t="shared" si="21"/>
        <v>SAMA</v>
      </c>
      <c r="AX203" s="529" t="str">
        <f t="shared" si="22"/>
        <v>SAMA</v>
      </c>
    </row>
    <row r="204" spans="1:50" s="530" customFormat="1" ht="15" customHeight="1" x14ac:dyDescent="0.2">
      <c r="A204" s="526" t="e">
        <v>#VALUE!</v>
      </c>
      <c r="B204" s="526" t="e">
        <v>#N/A</v>
      </c>
      <c r="C204" s="526" t="s">
        <v>8755</v>
      </c>
      <c r="D204" s="527" t="s">
        <v>9715</v>
      </c>
      <c r="E204" s="527" t="s">
        <v>18637</v>
      </c>
      <c r="F204" s="526" t="s">
        <v>9390</v>
      </c>
      <c r="G204" s="526" t="s">
        <v>11675</v>
      </c>
      <c r="H204" s="526" t="s">
        <v>11676</v>
      </c>
      <c r="I204" s="514">
        <v>197</v>
      </c>
      <c r="J204" s="515" t="s">
        <v>9391</v>
      </c>
      <c r="K204" s="516" t="s">
        <v>6477</v>
      </c>
      <c r="L204" s="516" t="s">
        <v>9392</v>
      </c>
      <c r="M204" s="517">
        <v>41004</v>
      </c>
      <c r="N204" s="518">
        <v>170000000</v>
      </c>
      <c r="O204" s="512"/>
      <c r="P204" s="528"/>
      <c r="Q204" s="519"/>
      <c r="R204" s="512" t="s">
        <v>9377</v>
      </c>
      <c r="S204" s="528">
        <v>41225</v>
      </c>
      <c r="T204" s="519">
        <v>127500000</v>
      </c>
      <c r="U204" s="528"/>
      <c r="V204" s="519"/>
      <c r="W204" s="512"/>
      <c r="X204" s="528"/>
      <c r="Y204" s="519"/>
      <c r="Z204" s="520">
        <v>11287500</v>
      </c>
      <c r="AA204" s="520"/>
      <c r="AB204" s="521"/>
      <c r="AC204" s="521"/>
      <c r="AD204" s="521"/>
      <c r="AE204" s="521"/>
      <c r="AF204" s="521">
        <v>3750000</v>
      </c>
      <c r="AG204" s="521"/>
      <c r="AH204" s="521"/>
      <c r="AI204" s="521"/>
      <c r="AJ204" s="521"/>
      <c r="AK204" s="521"/>
      <c r="AL204" s="521"/>
      <c r="AM204" s="521">
        <f t="shared" si="23"/>
        <v>15037500</v>
      </c>
      <c r="AN204" s="520">
        <f t="shared" si="18"/>
        <v>112462500</v>
      </c>
      <c r="AR204" s="532"/>
      <c r="AS204" s="529">
        <v>127500000</v>
      </c>
      <c r="AT204" s="529">
        <v>11287500</v>
      </c>
      <c r="AU204" s="529">
        <f t="shared" si="19"/>
        <v>116212500</v>
      </c>
      <c r="AV204" s="529" t="str">
        <f t="shared" si="20"/>
        <v>SAMA</v>
      </c>
      <c r="AW204" s="529" t="str">
        <f t="shared" si="21"/>
        <v>JAM BESAR</v>
      </c>
      <c r="AX204" s="529" t="str">
        <f t="shared" si="22"/>
        <v>jam kecil</v>
      </c>
    </row>
    <row r="205" spans="1:50" s="530" customFormat="1" ht="15" customHeight="1" x14ac:dyDescent="0.2">
      <c r="A205" s="526" t="e">
        <v>#VALUE!</v>
      </c>
      <c r="B205" s="526" t="e">
        <v>#N/A</v>
      </c>
      <c r="C205" s="526" t="s">
        <v>8286</v>
      </c>
      <c r="D205" s="527" t="s">
        <v>6222</v>
      </c>
      <c r="E205" s="527" t="s">
        <v>6222</v>
      </c>
      <c r="F205" s="526" t="s">
        <v>11885</v>
      </c>
      <c r="G205" s="526" t="s">
        <v>11675</v>
      </c>
      <c r="H205" s="526" t="s">
        <v>11676</v>
      </c>
      <c r="I205" s="514">
        <v>198</v>
      </c>
      <c r="J205" s="515" t="s">
        <v>4841</v>
      </c>
      <c r="K205" s="516" t="s">
        <v>6477</v>
      </c>
      <c r="L205" s="516" t="s">
        <v>9199</v>
      </c>
      <c r="M205" s="517">
        <v>40721</v>
      </c>
      <c r="N205" s="518">
        <v>30000000</v>
      </c>
      <c r="O205" s="512"/>
      <c r="P205" s="528"/>
      <c r="Q205" s="519"/>
      <c r="R205" s="512" t="s">
        <v>9377</v>
      </c>
      <c r="S205" s="528">
        <v>41225</v>
      </c>
      <c r="T205" s="519">
        <v>21032625</v>
      </c>
      <c r="U205" s="528"/>
      <c r="V205" s="519"/>
      <c r="W205" s="512"/>
      <c r="X205" s="528"/>
      <c r="Y205" s="519"/>
      <c r="Z205" s="520">
        <v>0</v>
      </c>
      <c r="AA205" s="520"/>
      <c r="AB205" s="521"/>
      <c r="AC205" s="521"/>
      <c r="AD205" s="521"/>
      <c r="AE205" s="521"/>
      <c r="AF205" s="521"/>
      <c r="AG205" s="521"/>
      <c r="AH205" s="521"/>
      <c r="AI205" s="521"/>
      <c r="AJ205" s="521"/>
      <c r="AK205" s="521"/>
      <c r="AL205" s="521"/>
      <c r="AM205" s="521">
        <f t="shared" si="23"/>
        <v>0</v>
      </c>
      <c r="AN205" s="520">
        <f t="shared" si="18"/>
        <v>21032625</v>
      </c>
      <c r="AR205" s="532"/>
      <c r="AS205" s="529">
        <v>21032625</v>
      </c>
      <c r="AT205" s="529">
        <v>0</v>
      </c>
      <c r="AU205" s="529">
        <f t="shared" si="19"/>
        <v>21032625</v>
      </c>
      <c r="AV205" s="529" t="str">
        <f t="shared" si="20"/>
        <v>SAMA</v>
      </c>
      <c r="AW205" s="529" t="str">
        <f t="shared" si="21"/>
        <v>SAMA</v>
      </c>
      <c r="AX205" s="529" t="str">
        <f t="shared" si="22"/>
        <v>SAMA</v>
      </c>
    </row>
    <row r="206" spans="1:50" s="530" customFormat="1" ht="15" customHeight="1" x14ac:dyDescent="0.2">
      <c r="A206" s="526" t="e">
        <v>#VALUE!</v>
      </c>
      <c r="B206" s="526" t="e">
        <v>#N/A</v>
      </c>
      <c r="C206" s="526" t="s">
        <v>8286</v>
      </c>
      <c r="D206" s="527" t="s">
        <v>6222</v>
      </c>
      <c r="E206" s="527" t="s">
        <v>6222</v>
      </c>
      <c r="F206" s="526" t="s">
        <v>11886</v>
      </c>
      <c r="G206" s="526" t="s">
        <v>11675</v>
      </c>
      <c r="H206" s="526" t="s">
        <v>11676</v>
      </c>
      <c r="I206" s="514">
        <v>199</v>
      </c>
      <c r="J206" s="515" t="s">
        <v>3053</v>
      </c>
      <c r="K206" s="516" t="s">
        <v>6477</v>
      </c>
      <c r="L206" s="516" t="s">
        <v>9254</v>
      </c>
      <c r="M206" s="517">
        <v>41143</v>
      </c>
      <c r="N206" s="518">
        <v>70000000</v>
      </c>
      <c r="O206" s="512"/>
      <c r="P206" s="528"/>
      <c r="Q206" s="519"/>
      <c r="R206" s="512" t="s">
        <v>9377</v>
      </c>
      <c r="S206" s="528">
        <v>41225</v>
      </c>
      <c r="T206" s="519">
        <v>48190966.5</v>
      </c>
      <c r="U206" s="528"/>
      <c r="V206" s="519"/>
      <c r="W206" s="512"/>
      <c r="X206" s="528"/>
      <c r="Y206" s="519"/>
      <c r="Z206" s="520">
        <v>0</v>
      </c>
      <c r="AA206" s="520"/>
      <c r="AB206" s="521"/>
      <c r="AC206" s="521"/>
      <c r="AD206" s="521"/>
      <c r="AE206" s="521"/>
      <c r="AF206" s="521"/>
      <c r="AG206" s="521"/>
      <c r="AH206" s="521"/>
      <c r="AI206" s="521"/>
      <c r="AJ206" s="521"/>
      <c r="AK206" s="521"/>
      <c r="AL206" s="521"/>
      <c r="AM206" s="521">
        <f t="shared" si="23"/>
        <v>0</v>
      </c>
      <c r="AN206" s="520">
        <f t="shared" si="18"/>
        <v>48190966.5</v>
      </c>
      <c r="AR206" s="532"/>
      <c r="AS206" s="529">
        <v>48190966.5</v>
      </c>
      <c r="AT206" s="529">
        <v>0</v>
      </c>
      <c r="AU206" s="529">
        <f t="shared" si="19"/>
        <v>48190966.5</v>
      </c>
      <c r="AV206" s="529" t="str">
        <f t="shared" si="20"/>
        <v>SAMA</v>
      </c>
      <c r="AW206" s="529" t="str">
        <f t="shared" si="21"/>
        <v>SAMA</v>
      </c>
      <c r="AX206" s="529" t="str">
        <f t="shared" si="22"/>
        <v>SAMA</v>
      </c>
    </row>
    <row r="207" spans="1:50" s="530" customFormat="1" ht="15" customHeight="1" x14ac:dyDescent="0.2">
      <c r="A207" s="526" t="e">
        <v>#VALUE!</v>
      </c>
      <c r="B207" s="526" t="e">
        <v>#N/A</v>
      </c>
      <c r="C207" s="526" t="s">
        <v>8286</v>
      </c>
      <c r="D207" s="527" t="s">
        <v>6222</v>
      </c>
      <c r="E207" s="527" t="s">
        <v>6222</v>
      </c>
      <c r="F207" s="526" t="s">
        <v>11887</v>
      </c>
      <c r="G207" s="526" t="s">
        <v>11675</v>
      </c>
      <c r="H207" s="526" t="s">
        <v>11676</v>
      </c>
      <c r="I207" s="514">
        <v>200</v>
      </c>
      <c r="J207" s="515" t="s">
        <v>9393</v>
      </c>
      <c r="K207" s="516" t="s">
        <v>6477</v>
      </c>
      <c r="L207" s="516" t="s">
        <v>9251</v>
      </c>
      <c r="M207" s="517">
        <v>40668</v>
      </c>
      <c r="N207" s="518">
        <v>50000000</v>
      </c>
      <c r="O207" s="512"/>
      <c r="P207" s="528"/>
      <c r="Q207" s="519"/>
      <c r="R207" s="512" t="s">
        <v>9377</v>
      </c>
      <c r="S207" s="528">
        <v>41225</v>
      </c>
      <c r="T207" s="519">
        <v>32359513</v>
      </c>
      <c r="U207" s="528"/>
      <c r="V207" s="519"/>
      <c r="W207" s="512"/>
      <c r="X207" s="528"/>
      <c r="Y207" s="519"/>
      <c r="Z207" s="520">
        <v>0</v>
      </c>
      <c r="AA207" s="520"/>
      <c r="AB207" s="521"/>
      <c r="AC207" s="521"/>
      <c r="AD207" s="521"/>
      <c r="AE207" s="521"/>
      <c r="AF207" s="521"/>
      <c r="AG207" s="521"/>
      <c r="AH207" s="521"/>
      <c r="AI207" s="521"/>
      <c r="AJ207" s="521"/>
      <c r="AK207" s="521"/>
      <c r="AL207" s="521"/>
      <c r="AM207" s="521">
        <f t="shared" si="23"/>
        <v>0</v>
      </c>
      <c r="AN207" s="520">
        <f t="shared" si="18"/>
        <v>32359513</v>
      </c>
      <c r="AR207" s="532"/>
      <c r="AS207" s="529">
        <v>32359513</v>
      </c>
      <c r="AT207" s="529">
        <v>0</v>
      </c>
      <c r="AU207" s="529">
        <f t="shared" si="19"/>
        <v>32359513</v>
      </c>
      <c r="AV207" s="529" t="str">
        <f t="shared" si="20"/>
        <v>SAMA</v>
      </c>
      <c r="AW207" s="529" t="str">
        <f t="shared" si="21"/>
        <v>SAMA</v>
      </c>
      <c r="AX207" s="529" t="str">
        <f t="shared" si="22"/>
        <v>SAMA</v>
      </c>
    </row>
    <row r="208" spans="1:50" s="530" customFormat="1" ht="15" customHeight="1" x14ac:dyDescent="0.2">
      <c r="A208" s="526" t="e">
        <v>#VALUE!</v>
      </c>
      <c r="B208" s="526">
        <v>0</v>
      </c>
      <c r="C208" s="526" t="s">
        <v>8286</v>
      </c>
      <c r="D208" s="527" t="s">
        <v>6222</v>
      </c>
      <c r="E208" s="527" t="s">
        <v>12318</v>
      </c>
      <c r="F208" s="526" t="s">
        <v>12345</v>
      </c>
      <c r="G208" s="526" t="s">
        <v>11676</v>
      </c>
      <c r="H208" s="526" t="s">
        <v>11676</v>
      </c>
      <c r="I208" s="514">
        <v>201</v>
      </c>
      <c r="J208" s="515" t="s">
        <v>9394</v>
      </c>
      <c r="K208" s="516" t="s">
        <v>6477</v>
      </c>
      <c r="L208" s="516" t="s">
        <v>80</v>
      </c>
      <c r="M208" s="517">
        <v>40476</v>
      </c>
      <c r="N208" s="518">
        <v>50000000</v>
      </c>
      <c r="O208" s="512"/>
      <c r="P208" s="528"/>
      <c r="Q208" s="519"/>
      <c r="R208" s="512" t="s">
        <v>9377</v>
      </c>
      <c r="S208" s="528">
        <v>41225</v>
      </c>
      <c r="T208" s="519">
        <v>14599500</v>
      </c>
      <c r="U208" s="528"/>
      <c r="V208" s="519"/>
      <c r="W208" s="512"/>
      <c r="X208" s="528"/>
      <c r="Y208" s="519"/>
      <c r="Z208" s="520">
        <v>0</v>
      </c>
      <c r="AA208" s="520"/>
      <c r="AB208" s="521"/>
      <c r="AC208" s="521"/>
      <c r="AD208" s="521"/>
      <c r="AE208" s="521"/>
      <c r="AF208" s="521"/>
      <c r="AG208" s="521"/>
      <c r="AH208" s="521"/>
      <c r="AI208" s="521"/>
      <c r="AJ208" s="521"/>
      <c r="AK208" s="521"/>
      <c r="AL208" s="521"/>
      <c r="AM208" s="521">
        <f t="shared" si="23"/>
        <v>0</v>
      </c>
      <c r="AN208" s="520">
        <f t="shared" si="18"/>
        <v>14599500</v>
      </c>
      <c r="AR208" s="532"/>
      <c r="AS208" s="529">
        <v>14599500</v>
      </c>
      <c r="AT208" s="529">
        <v>0</v>
      </c>
      <c r="AU208" s="529">
        <f t="shared" si="19"/>
        <v>14599500</v>
      </c>
      <c r="AV208" s="529" t="str">
        <f t="shared" si="20"/>
        <v>SAMA</v>
      </c>
      <c r="AW208" s="529" t="str">
        <f t="shared" si="21"/>
        <v>SAMA</v>
      </c>
      <c r="AX208" s="529" t="str">
        <f t="shared" si="22"/>
        <v>SAMA</v>
      </c>
    </row>
    <row r="209" spans="1:50" s="530" customFormat="1" ht="15" customHeight="1" x14ac:dyDescent="0.2">
      <c r="A209" s="526" t="e">
        <v>#VALUE!</v>
      </c>
      <c r="B209" s="526" t="e">
        <v>#N/A</v>
      </c>
      <c r="C209" s="526" t="s">
        <v>8286</v>
      </c>
      <c r="D209" s="527" t="s">
        <v>6222</v>
      </c>
      <c r="E209" s="527" t="s">
        <v>6222</v>
      </c>
      <c r="F209" s="526"/>
      <c r="G209" s="526" t="s">
        <v>11675</v>
      </c>
      <c r="H209" s="526" t="s">
        <v>11676</v>
      </c>
      <c r="I209" s="514">
        <v>202</v>
      </c>
      <c r="J209" s="515" t="s">
        <v>12374</v>
      </c>
      <c r="K209" s="516" t="s">
        <v>6477</v>
      </c>
      <c r="L209" s="516" t="s">
        <v>9395</v>
      </c>
      <c r="M209" s="517">
        <v>41004</v>
      </c>
      <c r="N209" s="518">
        <v>15000000</v>
      </c>
      <c r="O209" s="512"/>
      <c r="P209" s="528"/>
      <c r="Q209" s="519"/>
      <c r="R209" s="512" t="s">
        <v>9377</v>
      </c>
      <c r="S209" s="528">
        <v>41225</v>
      </c>
      <c r="T209" s="519">
        <v>9991823</v>
      </c>
      <c r="U209" s="528"/>
      <c r="V209" s="519"/>
      <c r="W209" s="512"/>
      <c r="X209" s="528"/>
      <c r="Y209" s="519"/>
      <c r="Z209" s="520">
        <v>0</v>
      </c>
      <c r="AA209" s="520"/>
      <c r="AB209" s="521"/>
      <c r="AC209" s="521"/>
      <c r="AD209" s="521"/>
      <c r="AE209" s="521"/>
      <c r="AF209" s="521"/>
      <c r="AG209" s="521"/>
      <c r="AH209" s="521"/>
      <c r="AI209" s="521"/>
      <c r="AJ209" s="521"/>
      <c r="AK209" s="521"/>
      <c r="AL209" s="521"/>
      <c r="AM209" s="521">
        <f t="shared" si="23"/>
        <v>0</v>
      </c>
      <c r="AN209" s="520">
        <f t="shared" si="18"/>
        <v>9991823</v>
      </c>
      <c r="AR209" s="532"/>
      <c r="AS209" s="524">
        <v>9991823</v>
      </c>
      <c r="AT209" s="524">
        <v>0</v>
      </c>
      <c r="AU209" s="524">
        <f t="shared" si="19"/>
        <v>9991823</v>
      </c>
      <c r="AV209" s="531" t="str">
        <f t="shared" si="20"/>
        <v>SAMA</v>
      </c>
      <c r="AW209" s="531" t="str">
        <f t="shared" si="21"/>
        <v>SAMA</v>
      </c>
      <c r="AX209" s="531" t="str">
        <f t="shared" si="22"/>
        <v>SAMA</v>
      </c>
    </row>
    <row r="210" spans="1:50" s="530" customFormat="1" ht="15" customHeight="1" x14ac:dyDescent="0.2">
      <c r="A210" s="526" t="e">
        <v>#VALUE!</v>
      </c>
      <c r="B210" s="526" t="e">
        <v>#N/A</v>
      </c>
      <c r="C210" s="526" t="s">
        <v>8286</v>
      </c>
      <c r="D210" s="527" t="s">
        <v>6222</v>
      </c>
      <c r="E210" s="527" t="s">
        <v>6222</v>
      </c>
      <c r="F210" s="526"/>
      <c r="G210" s="526" t="s">
        <v>11675</v>
      </c>
      <c r="H210" s="526" t="s">
        <v>11676</v>
      </c>
      <c r="I210" s="514">
        <v>203</v>
      </c>
      <c r="J210" s="515" t="s">
        <v>1527</v>
      </c>
      <c r="K210" s="516" t="s">
        <v>6477</v>
      </c>
      <c r="L210" s="516" t="s">
        <v>9395</v>
      </c>
      <c r="M210" s="517">
        <v>41004</v>
      </c>
      <c r="N210" s="518">
        <v>25000000</v>
      </c>
      <c r="O210" s="512"/>
      <c r="P210" s="528"/>
      <c r="Q210" s="519"/>
      <c r="R210" s="512" t="s">
        <v>9377</v>
      </c>
      <c r="S210" s="528">
        <v>41225</v>
      </c>
      <c r="T210" s="519">
        <v>8750000</v>
      </c>
      <c r="U210" s="528"/>
      <c r="V210" s="519"/>
      <c r="W210" s="512"/>
      <c r="X210" s="528"/>
      <c r="Y210" s="519"/>
      <c r="Z210" s="520">
        <v>0</v>
      </c>
      <c r="AA210" s="520"/>
      <c r="AB210" s="521"/>
      <c r="AC210" s="521"/>
      <c r="AD210" s="521"/>
      <c r="AE210" s="521"/>
      <c r="AF210" s="521"/>
      <c r="AG210" s="521"/>
      <c r="AH210" s="521"/>
      <c r="AI210" s="521"/>
      <c r="AJ210" s="521"/>
      <c r="AK210" s="521"/>
      <c r="AL210" s="521"/>
      <c r="AM210" s="521">
        <f t="shared" si="23"/>
        <v>0</v>
      </c>
      <c r="AN210" s="520">
        <f t="shared" si="18"/>
        <v>8750000</v>
      </c>
      <c r="AR210" s="532"/>
      <c r="AS210" s="529">
        <v>8750000</v>
      </c>
      <c r="AT210" s="529">
        <v>0</v>
      </c>
      <c r="AU210" s="529">
        <f t="shared" si="19"/>
        <v>8750000</v>
      </c>
      <c r="AV210" s="529" t="str">
        <f t="shared" si="20"/>
        <v>SAMA</v>
      </c>
      <c r="AW210" s="529" t="str">
        <f t="shared" si="21"/>
        <v>SAMA</v>
      </c>
      <c r="AX210" s="529" t="str">
        <f t="shared" si="22"/>
        <v>SAMA</v>
      </c>
    </row>
    <row r="211" spans="1:50" s="530" customFormat="1" ht="15" customHeight="1" x14ac:dyDescent="0.2">
      <c r="A211" s="526" t="e">
        <v>#VALUE!</v>
      </c>
      <c r="B211" s="526" t="e">
        <v>#N/A</v>
      </c>
      <c r="C211" s="526" t="s">
        <v>8286</v>
      </c>
      <c r="D211" s="527" t="s">
        <v>6222</v>
      </c>
      <c r="E211" s="527" t="s">
        <v>12317</v>
      </c>
      <c r="F211" s="526" t="s">
        <v>11888</v>
      </c>
      <c r="G211" s="526" t="s">
        <v>11675</v>
      </c>
      <c r="H211" s="526" t="s">
        <v>11676</v>
      </c>
      <c r="I211" s="514">
        <v>204</v>
      </c>
      <c r="J211" s="515" t="s">
        <v>803</v>
      </c>
      <c r="K211" s="516" t="s">
        <v>6477</v>
      </c>
      <c r="L211" s="516" t="s">
        <v>9389</v>
      </c>
      <c r="M211" s="517">
        <v>41040</v>
      </c>
      <c r="N211" s="518">
        <v>140000000</v>
      </c>
      <c r="O211" s="512"/>
      <c r="P211" s="528"/>
      <c r="Q211" s="519"/>
      <c r="R211" s="512" t="s">
        <v>9377</v>
      </c>
      <c r="S211" s="528">
        <v>41225</v>
      </c>
      <c r="T211" s="519">
        <v>105000000</v>
      </c>
      <c r="U211" s="528"/>
      <c r="V211" s="519"/>
      <c r="W211" s="512"/>
      <c r="X211" s="528"/>
      <c r="Y211" s="519"/>
      <c r="Z211" s="520">
        <v>0</v>
      </c>
      <c r="AA211" s="520"/>
      <c r="AB211" s="521"/>
      <c r="AC211" s="521"/>
      <c r="AD211" s="521"/>
      <c r="AE211" s="521"/>
      <c r="AF211" s="521"/>
      <c r="AG211" s="521"/>
      <c r="AH211" s="521"/>
      <c r="AI211" s="521"/>
      <c r="AJ211" s="521"/>
      <c r="AK211" s="521"/>
      <c r="AL211" s="521"/>
      <c r="AM211" s="521">
        <f t="shared" si="23"/>
        <v>0</v>
      </c>
      <c r="AN211" s="520">
        <f t="shared" si="18"/>
        <v>105000000</v>
      </c>
      <c r="AR211" s="532"/>
      <c r="AS211" s="529">
        <v>105000000</v>
      </c>
      <c r="AT211" s="529">
        <v>0</v>
      </c>
      <c r="AU211" s="529">
        <f t="shared" si="19"/>
        <v>105000000</v>
      </c>
      <c r="AV211" s="529" t="str">
        <f t="shared" si="20"/>
        <v>SAMA</v>
      </c>
      <c r="AW211" s="529" t="str">
        <f t="shared" si="21"/>
        <v>SAMA</v>
      </c>
      <c r="AX211" s="529" t="str">
        <f t="shared" si="22"/>
        <v>SAMA</v>
      </c>
    </row>
    <row r="212" spans="1:50" s="530" customFormat="1" ht="15" customHeight="1" x14ac:dyDescent="0.2">
      <c r="A212" s="526" t="e">
        <v>#VALUE!</v>
      </c>
      <c r="B212" s="526" t="s">
        <v>8349</v>
      </c>
      <c r="C212" s="526" t="s">
        <v>8349</v>
      </c>
      <c r="D212" s="527" t="s">
        <v>6222</v>
      </c>
      <c r="E212" s="527" t="s">
        <v>6222</v>
      </c>
      <c r="F212" s="526"/>
      <c r="G212" s="526" t="s">
        <v>11675</v>
      </c>
      <c r="H212" s="526" t="s">
        <v>11676</v>
      </c>
      <c r="I212" s="514">
        <v>205</v>
      </c>
      <c r="J212" s="515" t="s">
        <v>9396</v>
      </c>
      <c r="K212" s="516" t="s">
        <v>6477</v>
      </c>
      <c r="L212" s="516" t="s">
        <v>9341</v>
      </c>
      <c r="M212" s="517">
        <v>40956</v>
      </c>
      <c r="N212" s="518">
        <v>80000000</v>
      </c>
      <c r="O212" s="512"/>
      <c r="P212" s="528"/>
      <c r="Q212" s="519"/>
      <c r="R212" s="512" t="s">
        <v>9377</v>
      </c>
      <c r="S212" s="528">
        <v>41225</v>
      </c>
      <c r="T212" s="519">
        <v>53363726</v>
      </c>
      <c r="U212" s="528"/>
      <c r="V212" s="519"/>
      <c r="W212" s="512"/>
      <c r="X212" s="528"/>
      <c r="Y212" s="519"/>
      <c r="Z212" s="520">
        <v>188</v>
      </c>
      <c r="AA212" s="520"/>
      <c r="AB212" s="521"/>
      <c r="AC212" s="521"/>
      <c r="AD212" s="521"/>
      <c r="AE212" s="521"/>
      <c r="AF212" s="521"/>
      <c r="AG212" s="521"/>
      <c r="AH212" s="521"/>
      <c r="AI212" s="521"/>
      <c r="AJ212" s="521"/>
      <c r="AK212" s="521"/>
      <c r="AL212" s="521"/>
      <c r="AM212" s="521">
        <f t="shared" si="23"/>
        <v>188</v>
      </c>
      <c r="AN212" s="520">
        <f t="shared" si="18"/>
        <v>53363538</v>
      </c>
      <c r="AR212" s="532"/>
      <c r="AS212" s="529">
        <v>53363726</v>
      </c>
      <c r="AT212" s="529">
        <v>188</v>
      </c>
      <c r="AU212" s="529">
        <f t="shared" si="19"/>
        <v>53363538</v>
      </c>
      <c r="AV212" s="529" t="str">
        <f t="shared" si="20"/>
        <v>SAMA</v>
      </c>
      <c r="AW212" s="529" t="str">
        <f t="shared" si="21"/>
        <v>SAMA</v>
      </c>
      <c r="AX212" s="529" t="str">
        <f t="shared" si="22"/>
        <v>SAMA</v>
      </c>
    </row>
    <row r="213" spans="1:50" s="530" customFormat="1" ht="15" customHeight="1" x14ac:dyDescent="0.2">
      <c r="A213" s="526" t="e">
        <v>#VALUE!</v>
      </c>
      <c r="B213" s="526" t="e">
        <v>#N/A</v>
      </c>
      <c r="C213" s="526" t="s">
        <v>8286</v>
      </c>
      <c r="D213" s="527" t="s">
        <v>6222</v>
      </c>
      <c r="E213" s="527" t="s">
        <v>6222</v>
      </c>
      <c r="F213" s="526"/>
      <c r="G213" s="526" t="s">
        <v>11675</v>
      </c>
      <c r="H213" s="526" t="s">
        <v>11676</v>
      </c>
      <c r="I213" s="514">
        <v>206</v>
      </c>
      <c r="J213" s="515" t="s">
        <v>12375</v>
      </c>
      <c r="K213" s="516" t="s">
        <v>6477</v>
      </c>
      <c r="L213" s="516" t="s">
        <v>9243</v>
      </c>
      <c r="M213" s="517">
        <v>40814</v>
      </c>
      <c r="N213" s="518">
        <v>50000000</v>
      </c>
      <c r="O213" s="512"/>
      <c r="P213" s="528"/>
      <c r="Q213" s="519"/>
      <c r="R213" s="512" t="s">
        <v>9397</v>
      </c>
      <c r="S213" s="528">
        <v>41243</v>
      </c>
      <c r="T213" s="519">
        <v>15581632.5</v>
      </c>
      <c r="U213" s="528"/>
      <c r="V213" s="519"/>
      <c r="W213" s="512"/>
      <c r="X213" s="528"/>
      <c r="Y213" s="519"/>
      <c r="Z213" s="520">
        <v>0</v>
      </c>
      <c r="AA213" s="520"/>
      <c r="AB213" s="521"/>
      <c r="AC213" s="521"/>
      <c r="AD213" s="521"/>
      <c r="AE213" s="521"/>
      <c r="AF213" s="521"/>
      <c r="AG213" s="521"/>
      <c r="AH213" s="521"/>
      <c r="AI213" s="521"/>
      <c r="AJ213" s="521"/>
      <c r="AK213" s="521"/>
      <c r="AL213" s="521"/>
      <c r="AM213" s="521">
        <f t="shared" si="23"/>
        <v>0</v>
      </c>
      <c r="AN213" s="520">
        <f t="shared" si="18"/>
        <v>15581632.5</v>
      </c>
      <c r="AR213" s="532"/>
      <c r="AS213" s="529">
        <v>15581632.5</v>
      </c>
      <c r="AT213" s="529">
        <v>0</v>
      </c>
      <c r="AU213" s="529">
        <f t="shared" si="19"/>
        <v>15581632.5</v>
      </c>
      <c r="AV213" s="529" t="str">
        <f t="shared" si="20"/>
        <v>SAMA</v>
      </c>
      <c r="AW213" s="529" t="str">
        <f t="shared" si="21"/>
        <v>SAMA</v>
      </c>
      <c r="AX213" s="529" t="str">
        <f t="shared" si="22"/>
        <v>SAMA</v>
      </c>
    </row>
    <row r="214" spans="1:50" s="530" customFormat="1" ht="15" customHeight="1" x14ac:dyDescent="0.2">
      <c r="A214" s="526" t="e">
        <v>#VALUE!</v>
      </c>
      <c r="B214" s="526">
        <v>0</v>
      </c>
      <c r="C214" s="526" t="s">
        <v>8286</v>
      </c>
      <c r="D214" s="527" t="s">
        <v>6222</v>
      </c>
      <c r="E214" s="527" t="s">
        <v>12316</v>
      </c>
      <c r="F214" s="526" t="s">
        <v>12346</v>
      </c>
      <c r="G214" s="526" t="s">
        <v>11676</v>
      </c>
      <c r="H214" s="526" t="s">
        <v>11676</v>
      </c>
      <c r="I214" s="514">
        <v>207</v>
      </c>
      <c r="J214" s="515" t="s">
        <v>9398</v>
      </c>
      <c r="K214" s="516" t="s">
        <v>6477</v>
      </c>
      <c r="L214" s="516" t="s">
        <v>9395</v>
      </c>
      <c r="M214" s="517">
        <v>41004</v>
      </c>
      <c r="N214" s="518">
        <v>40000000</v>
      </c>
      <c r="O214" s="512" t="s">
        <v>24728</v>
      </c>
      <c r="P214" s="528"/>
      <c r="Q214" s="519"/>
      <c r="R214" s="512" t="s">
        <v>9397</v>
      </c>
      <c r="S214" s="528">
        <v>41243</v>
      </c>
      <c r="T214" s="519">
        <v>30000000</v>
      </c>
      <c r="U214" s="528"/>
      <c r="V214" s="519"/>
      <c r="W214" s="512"/>
      <c r="X214" s="528"/>
      <c r="Y214" s="519"/>
      <c r="Z214" s="520">
        <v>0</v>
      </c>
      <c r="AA214" s="520"/>
      <c r="AB214" s="521"/>
      <c r="AC214" s="521"/>
      <c r="AD214" s="521"/>
      <c r="AE214" s="521"/>
      <c r="AF214" s="521"/>
      <c r="AG214" s="521"/>
      <c r="AH214" s="521"/>
      <c r="AI214" s="521"/>
      <c r="AJ214" s="521"/>
      <c r="AK214" s="521"/>
      <c r="AL214" s="521"/>
      <c r="AM214" s="521">
        <f t="shared" si="23"/>
        <v>0</v>
      </c>
      <c r="AN214" s="520">
        <f t="shared" si="18"/>
        <v>30000000</v>
      </c>
      <c r="AR214" s="532"/>
      <c r="AS214" s="529">
        <v>30000000</v>
      </c>
      <c r="AT214" s="529">
        <v>0</v>
      </c>
      <c r="AU214" s="529">
        <f t="shared" si="19"/>
        <v>30000000</v>
      </c>
      <c r="AV214" s="529" t="str">
        <f t="shared" si="20"/>
        <v>SAMA</v>
      </c>
      <c r="AW214" s="529" t="str">
        <f t="shared" si="21"/>
        <v>SAMA</v>
      </c>
      <c r="AX214" s="529" t="str">
        <f t="shared" si="22"/>
        <v>SAMA</v>
      </c>
    </row>
    <row r="215" spans="1:50" s="530" customFormat="1" ht="15" customHeight="1" x14ac:dyDescent="0.2">
      <c r="A215" s="526" t="e">
        <v>#VALUE!</v>
      </c>
      <c r="B215" s="526">
        <v>0</v>
      </c>
      <c r="C215" s="526" t="s">
        <v>8286</v>
      </c>
      <c r="D215" s="527" t="s">
        <v>6222</v>
      </c>
      <c r="E215" s="527" t="s">
        <v>12315</v>
      </c>
      <c r="F215" s="526" t="s">
        <v>11889</v>
      </c>
      <c r="G215" s="526" t="s">
        <v>11676</v>
      </c>
      <c r="H215" s="526" t="s">
        <v>11676</v>
      </c>
      <c r="I215" s="514">
        <v>208</v>
      </c>
      <c r="J215" s="515" t="s">
        <v>1294</v>
      </c>
      <c r="K215" s="516" t="s">
        <v>6477</v>
      </c>
      <c r="L215" s="516" t="s">
        <v>9199</v>
      </c>
      <c r="M215" s="517">
        <v>40721</v>
      </c>
      <c r="N215" s="518">
        <v>45000000</v>
      </c>
      <c r="O215" s="512"/>
      <c r="P215" s="528"/>
      <c r="Q215" s="519"/>
      <c r="R215" s="512" t="s">
        <v>9397</v>
      </c>
      <c r="S215" s="528">
        <v>41243</v>
      </c>
      <c r="T215" s="519">
        <v>24571479.75</v>
      </c>
      <c r="U215" s="528"/>
      <c r="V215" s="519"/>
      <c r="W215" s="512"/>
      <c r="X215" s="528"/>
      <c r="Y215" s="519"/>
      <c r="Z215" s="520">
        <v>0</v>
      </c>
      <c r="AA215" s="520"/>
      <c r="AB215" s="521"/>
      <c r="AC215" s="521"/>
      <c r="AD215" s="521"/>
      <c r="AE215" s="521"/>
      <c r="AF215" s="521"/>
      <c r="AG215" s="521"/>
      <c r="AH215" s="521"/>
      <c r="AI215" s="521"/>
      <c r="AJ215" s="521"/>
      <c r="AK215" s="521"/>
      <c r="AL215" s="521"/>
      <c r="AM215" s="521">
        <f t="shared" si="23"/>
        <v>0</v>
      </c>
      <c r="AN215" s="520">
        <f t="shared" si="18"/>
        <v>24571479.75</v>
      </c>
      <c r="AR215" s="532"/>
      <c r="AS215" s="529">
        <v>24571479.75</v>
      </c>
      <c r="AT215" s="529">
        <v>0</v>
      </c>
      <c r="AU215" s="529">
        <f t="shared" si="19"/>
        <v>24571479.75</v>
      </c>
      <c r="AV215" s="529" t="str">
        <f t="shared" si="20"/>
        <v>SAMA</v>
      </c>
      <c r="AW215" s="529" t="str">
        <f t="shared" si="21"/>
        <v>SAMA</v>
      </c>
      <c r="AX215" s="529" t="str">
        <f t="shared" si="22"/>
        <v>SAMA</v>
      </c>
    </row>
    <row r="216" spans="1:50" s="530" customFormat="1" ht="15" customHeight="1" x14ac:dyDescent="0.2">
      <c r="A216" s="526" t="e">
        <v>#VALUE!</v>
      </c>
      <c r="B216" s="526">
        <v>0</v>
      </c>
      <c r="C216" s="526" t="s">
        <v>8286</v>
      </c>
      <c r="D216" s="527" t="s">
        <v>6222</v>
      </c>
      <c r="E216" s="527" t="s">
        <v>12315</v>
      </c>
      <c r="F216" s="526" t="s">
        <v>11890</v>
      </c>
      <c r="G216" s="526" t="s">
        <v>11676</v>
      </c>
      <c r="H216" s="526" t="s">
        <v>11676</v>
      </c>
      <c r="I216" s="514">
        <v>209</v>
      </c>
      <c r="J216" s="515" t="s">
        <v>4833</v>
      </c>
      <c r="K216" s="516" t="s">
        <v>6477</v>
      </c>
      <c r="L216" s="516" t="s">
        <v>9210</v>
      </c>
      <c r="M216" s="517">
        <v>40721</v>
      </c>
      <c r="N216" s="518">
        <v>14000000</v>
      </c>
      <c r="O216" s="512"/>
      <c r="P216" s="528"/>
      <c r="Q216" s="519"/>
      <c r="R216" s="512" t="s">
        <v>9397</v>
      </c>
      <c r="S216" s="528">
        <v>41243</v>
      </c>
      <c r="T216" s="519">
        <v>7210500</v>
      </c>
      <c r="U216" s="528"/>
      <c r="V216" s="519"/>
      <c r="W216" s="512"/>
      <c r="X216" s="528"/>
      <c r="Y216" s="519"/>
      <c r="Z216" s="520">
        <v>0</v>
      </c>
      <c r="AA216" s="520"/>
      <c r="AB216" s="521"/>
      <c r="AC216" s="521"/>
      <c r="AD216" s="521"/>
      <c r="AE216" s="521"/>
      <c r="AF216" s="521"/>
      <c r="AG216" s="521"/>
      <c r="AH216" s="521"/>
      <c r="AI216" s="521"/>
      <c r="AJ216" s="521"/>
      <c r="AK216" s="521"/>
      <c r="AL216" s="521"/>
      <c r="AM216" s="521">
        <f t="shared" si="23"/>
        <v>0</v>
      </c>
      <c r="AN216" s="520">
        <f t="shared" si="18"/>
        <v>7210500</v>
      </c>
      <c r="AR216" s="532"/>
      <c r="AS216" s="529">
        <v>7210500</v>
      </c>
      <c r="AT216" s="529">
        <v>0</v>
      </c>
      <c r="AU216" s="529">
        <f t="shared" si="19"/>
        <v>7210500</v>
      </c>
      <c r="AV216" s="529" t="str">
        <f t="shared" si="20"/>
        <v>SAMA</v>
      </c>
      <c r="AW216" s="529" t="str">
        <f t="shared" si="21"/>
        <v>SAMA</v>
      </c>
      <c r="AX216" s="529" t="str">
        <f t="shared" si="22"/>
        <v>SAMA</v>
      </c>
    </row>
    <row r="217" spans="1:50" s="530" customFormat="1" ht="15" customHeight="1" x14ac:dyDescent="0.2">
      <c r="A217" s="526" t="e">
        <v>#VALUE!</v>
      </c>
      <c r="B217" s="526">
        <v>0</v>
      </c>
      <c r="C217" s="526" t="s">
        <v>8286</v>
      </c>
      <c r="D217" s="527" t="s">
        <v>6222</v>
      </c>
      <c r="E217" s="527" t="s">
        <v>12315</v>
      </c>
      <c r="F217" s="526" t="s">
        <v>11891</v>
      </c>
      <c r="G217" s="526" t="s">
        <v>11676</v>
      </c>
      <c r="H217" s="526" t="s">
        <v>11676</v>
      </c>
      <c r="I217" s="514">
        <v>210</v>
      </c>
      <c r="J217" s="515" t="s">
        <v>823</v>
      </c>
      <c r="K217" s="516" t="s">
        <v>6477</v>
      </c>
      <c r="L217" s="516" t="s">
        <v>9375</v>
      </c>
      <c r="M217" s="517">
        <v>40889</v>
      </c>
      <c r="N217" s="518">
        <v>7000000</v>
      </c>
      <c r="O217" s="512"/>
      <c r="P217" s="528"/>
      <c r="Q217" s="519"/>
      <c r="R217" s="512" t="s">
        <v>9397</v>
      </c>
      <c r="S217" s="528">
        <v>41243</v>
      </c>
      <c r="T217" s="519">
        <v>3173556.75</v>
      </c>
      <c r="U217" s="528"/>
      <c r="V217" s="519"/>
      <c r="W217" s="512"/>
      <c r="X217" s="528"/>
      <c r="Y217" s="519"/>
      <c r="Z217" s="520">
        <v>3173556.75</v>
      </c>
      <c r="AA217" s="520"/>
      <c r="AB217" s="521"/>
      <c r="AC217" s="521"/>
      <c r="AD217" s="521"/>
      <c r="AE217" s="521"/>
      <c r="AF217" s="521"/>
      <c r="AG217" s="521"/>
      <c r="AH217" s="521"/>
      <c r="AI217" s="521"/>
      <c r="AJ217" s="521"/>
      <c r="AK217" s="521"/>
      <c r="AL217" s="521"/>
      <c r="AM217" s="521">
        <f t="shared" si="23"/>
        <v>3173556.75</v>
      </c>
      <c r="AN217" s="520">
        <f t="shared" si="18"/>
        <v>0</v>
      </c>
      <c r="AR217" s="532"/>
      <c r="AS217" s="529">
        <v>3173556.75</v>
      </c>
      <c r="AT217" s="529">
        <v>3173556.75</v>
      </c>
      <c r="AU217" s="529">
        <f t="shared" si="19"/>
        <v>0</v>
      </c>
      <c r="AV217" s="529" t="str">
        <f t="shared" si="20"/>
        <v>SAMA</v>
      </c>
      <c r="AW217" s="529" t="str">
        <f t="shared" si="21"/>
        <v>SAMA</v>
      </c>
      <c r="AX217" s="529" t="str">
        <f t="shared" si="22"/>
        <v>SAMA</v>
      </c>
    </row>
    <row r="218" spans="1:50" s="530" customFormat="1" ht="15" customHeight="1" x14ac:dyDescent="0.2">
      <c r="A218" s="526" t="e">
        <v>#VALUE!</v>
      </c>
      <c r="B218" s="526">
        <v>0</v>
      </c>
      <c r="C218" s="526" t="s">
        <v>8286</v>
      </c>
      <c r="D218" s="527" t="s">
        <v>6222</v>
      </c>
      <c r="E218" s="527" t="s">
        <v>12315</v>
      </c>
      <c r="F218" s="526" t="s">
        <v>12347</v>
      </c>
      <c r="G218" s="526" t="s">
        <v>11676</v>
      </c>
      <c r="H218" s="526" t="s">
        <v>11676</v>
      </c>
      <c r="I218" s="514">
        <v>211</v>
      </c>
      <c r="J218" s="515" t="s">
        <v>9399</v>
      </c>
      <c r="K218" s="516" t="s">
        <v>6477</v>
      </c>
      <c r="L218" s="516" t="s">
        <v>9400</v>
      </c>
      <c r="M218" s="517">
        <v>41034</v>
      </c>
      <c r="N218" s="518">
        <v>40000000</v>
      </c>
      <c r="O218" s="512"/>
      <c r="P218" s="528"/>
      <c r="Q218" s="519"/>
      <c r="R218" s="512" t="s">
        <v>9397</v>
      </c>
      <c r="S218" s="528">
        <v>41243</v>
      </c>
      <c r="T218" s="519">
        <v>28373957.25</v>
      </c>
      <c r="U218" s="528"/>
      <c r="V218" s="519"/>
      <c r="W218" s="512"/>
      <c r="X218" s="528"/>
      <c r="Y218" s="519"/>
      <c r="Z218" s="520">
        <v>0</v>
      </c>
      <c r="AA218" s="520"/>
      <c r="AB218" s="521"/>
      <c r="AC218" s="521"/>
      <c r="AD218" s="521"/>
      <c r="AE218" s="521"/>
      <c r="AF218" s="521"/>
      <c r="AG218" s="521"/>
      <c r="AH218" s="521"/>
      <c r="AI218" s="521"/>
      <c r="AJ218" s="521"/>
      <c r="AK218" s="521"/>
      <c r="AL218" s="521"/>
      <c r="AM218" s="521">
        <f t="shared" si="23"/>
        <v>0</v>
      </c>
      <c r="AN218" s="520">
        <f t="shared" si="18"/>
        <v>28373957.25</v>
      </c>
      <c r="AR218" s="532"/>
      <c r="AS218" s="529">
        <v>28373957.25</v>
      </c>
      <c r="AT218" s="529">
        <v>0</v>
      </c>
      <c r="AU218" s="529">
        <f t="shared" si="19"/>
        <v>28373957.25</v>
      </c>
      <c r="AV218" s="529" t="str">
        <f t="shared" si="20"/>
        <v>SAMA</v>
      </c>
      <c r="AW218" s="529" t="str">
        <f t="shared" si="21"/>
        <v>SAMA</v>
      </c>
      <c r="AX218" s="529" t="str">
        <f t="shared" si="22"/>
        <v>SAMA</v>
      </c>
    </row>
    <row r="219" spans="1:50" s="530" customFormat="1" ht="15" customHeight="1" x14ac:dyDescent="0.2">
      <c r="A219" s="526" t="e">
        <v>#VALUE!</v>
      </c>
      <c r="B219" s="526">
        <v>0</v>
      </c>
      <c r="C219" s="526" t="s">
        <v>8286</v>
      </c>
      <c r="D219" s="527" t="s">
        <v>6222</v>
      </c>
      <c r="E219" s="527" t="s">
        <v>12315</v>
      </c>
      <c r="F219" s="526" t="s">
        <v>11892</v>
      </c>
      <c r="G219" s="526" t="s">
        <v>11676</v>
      </c>
      <c r="H219" s="526" t="s">
        <v>11676</v>
      </c>
      <c r="I219" s="514">
        <v>212</v>
      </c>
      <c r="J219" s="515" t="s">
        <v>4008</v>
      </c>
      <c r="K219" s="516" t="s">
        <v>6477</v>
      </c>
      <c r="L219" s="516" t="s">
        <v>9375</v>
      </c>
      <c r="M219" s="517">
        <v>40889</v>
      </c>
      <c r="N219" s="518">
        <v>20000000</v>
      </c>
      <c r="O219" s="512"/>
      <c r="P219" s="528"/>
      <c r="Q219" s="519"/>
      <c r="R219" s="512" t="s">
        <v>9397</v>
      </c>
      <c r="S219" s="528">
        <v>41243</v>
      </c>
      <c r="T219" s="519">
        <v>13934400</v>
      </c>
      <c r="U219" s="528"/>
      <c r="V219" s="519"/>
      <c r="W219" s="512"/>
      <c r="X219" s="528"/>
      <c r="Y219" s="519"/>
      <c r="Z219" s="520">
        <v>0</v>
      </c>
      <c r="AA219" s="520"/>
      <c r="AB219" s="521"/>
      <c r="AC219" s="521"/>
      <c r="AD219" s="521"/>
      <c r="AE219" s="521"/>
      <c r="AF219" s="521"/>
      <c r="AG219" s="521"/>
      <c r="AH219" s="521"/>
      <c r="AI219" s="521"/>
      <c r="AJ219" s="521"/>
      <c r="AK219" s="521"/>
      <c r="AL219" s="521"/>
      <c r="AM219" s="521">
        <f t="shared" si="23"/>
        <v>0</v>
      </c>
      <c r="AN219" s="520">
        <f t="shared" si="18"/>
        <v>13934400</v>
      </c>
      <c r="AR219" s="532"/>
      <c r="AS219" s="529">
        <v>13934400</v>
      </c>
      <c r="AT219" s="529">
        <v>0</v>
      </c>
      <c r="AU219" s="529">
        <f t="shared" si="19"/>
        <v>13934400</v>
      </c>
      <c r="AV219" s="529" t="str">
        <f t="shared" si="20"/>
        <v>SAMA</v>
      </c>
      <c r="AW219" s="529" t="str">
        <f t="shared" si="21"/>
        <v>SAMA</v>
      </c>
      <c r="AX219" s="529" t="str">
        <f t="shared" si="22"/>
        <v>SAMA</v>
      </c>
    </row>
    <row r="220" spans="1:50" s="530" customFormat="1" ht="15" customHeight="1" x14ac:dyDescent="0.2">
      <c r="A220" s="526" t="e">
        <v>#VALUE!</v>
      </c>
      <c r="B220" s="526" t="e">
        <v>#N/A</v>
      </c>
      <c r="C220" s="526" t="s">
        <v>8286</v>
      </c>
      <c r="D220" s="527" t="s">
        <v>6222</v>
      </c>
      <c r="E220" s="527" t="s">
        <v>6222</v>
      </c>
      <c r="F220" s="526" t="s">
        <v>11893</v>
      </c>
      <c r="G220" s="526" t="s">
        <v>11675</v>
      </c>
      <c r="H220" s="526" t="s">
        <v>11676</v>
      </c>
      <c r="I220" s="514">
        <v>213</v>
      </c>
      <c r="J220" s="515" t="s">
        <v>834</v>
      </c>
      <c r="K220" s="516" t="s">
        <v>6477</v>
      </c>
      <c r="L220" s="516" t="s">
        <v>9276</v>
      </c>
      <c r="M220" s="517">
        <v>40752</v>
      </c>
      <c r="N220" s="518">
        <v>50000000</v>
      </c>
      <c r="O220" s="512"/>
      <c r="P220" s="528"/>
      <c r="Q220" s="519"/>
      <c r="R220" s="512" t="s">
        <v>9397</v>
      </c>
      <c r="S220" s="528">
        <v>41243</v>
      </c>
      <c r="T220" s="519">
        <v>27456996.75</v>
      </c>
      <c r="U220" s="528"/>
      <c r="V220" s="519"/>
      <c r="W220" s="512"/>
      <c r="X220" s="528"/>
      <c r="Y220" s="519"/>
      <c r="Z220" s="520">
        <v>0</v>
      </c>
      <c r="AA220" s="520"/>
      <c r="AB220" s="521"/>
      <c r="AC220" s="521"/>
      <c r="AD220" s="521"/>
      <c r="AE220" s="521"/>
      <c r="AF220" s="521"/>
      <c r="AG220" s="521"/>
      <c r="AH220" s="521"/>
      <c r="AI220" s="521"/>
      <c r="AJ220" s="521"/>
      <c r="AK220" s="521"/>
      <c r="AL220" s="521"/>
      <c r="AM220" s="521">
        <f t="shared" si="23"/>
        <v>0</v>
      </c>
      <c r="AN220" s="520">
        <f t="shared" si="18"/>
        <v>27456996.75</v>
      </c>
      <c r="AR220" s="532"/>
      <c r="AS220" s="529">
        <v>27456996.75</v>
      </c>
      <c r="AT220" s="529">
        <v>0</v>
      </c>
      <c r="AU220" s="529">
        <f t="shared" si="19"/>
        <v>27456996.75</v>
      </c>
      <c r="AV220" s="529" t="str">
        <f t="shared" si="20"/>
        <v>SAMA</v>
      </c>
      <c r="AW220" s="529" t="str">
        <f t="shared" si="21"/>
        <v>SAMA</v>
      </c>
      <c r="AX220" s="529" t="str">
        <f t="shared" si="22"/>
        <v>SAMA</v>
      </c>
    </row>
    <row r="221" spans="1:50" s="530" customFormat="1" ht="15" customHeight="1" x14ac:dyDescent="0.2">
      <c r="A221" s="526" t="e">
        <v>#VALUE!</v>
      </c>
      <c r="B221" s="526" t="e">
        <v>#N/A</v>
      </c>
      <c r="C221" s="526" t="s">
        <v>8286</v>
      </c>
      <c r="D221" s="527" t="s">
        <v>6222</v>
      </c>
      <c r="E221" s="527" t="s">
        <v>6222</v>
      </c>
      <c r="F221" s="526" t="s">
        <v>11894</v>
      </c>
      <c r="G221" s="526" t="s">
        <v>11675</v>
      </c>
      <c r="H221" s="526" t="s">
        <v>11676</v>
      </c>
      <c r="I221" s="514">
        <v>214</v>
      </c>
      <c r="J221" s="515" t="s">
        <v>9401</v>
      </c>
      <c r="K221" s="516" t="s">
        <v>6477</v>
      </c>
      <c r="L221" s="516" t="s">
        <v>9354</v>
      </c>
      <c r="M221" s="517">
        <v>40896</v>
      </c>
      <c r="N221" s="518">
        <v>200000000</v>
      </c>
      <c r="O221" s="512"/>
      <c r="P221" s="528"/>
      <c r="Q221" s="519"/>
      <c r="R221" s="512" t="s">
        <v>9397</v>
      </c>
      <c r="S221" s="528">
        <v>41243</v>
      </c>
      <c r="T221" s="519">
        <v>150000000</v>
      </c>
      <c r="U221" s="528"/>
      <c r="V221" s="519"/>
      <c r="W221" s="512"/>
      <c r="X221" s="528"/>
      <c r="Y221" s="519"/>
      <c r="Z221" s="520">
        <v>0</v>
      </c>
      <c r="AA221" s="520"/>
      <c r="AB221" s="521"/>
      <c r="AC221" s="521"/>
      <c r="AD221" s="521"/>
      <c r="AE221" s="521"/>
      <c r="AF221" s="521"/>
      <c r="AG221" s="521"/>
      <c r="AH221" s="521"/>
      <c r="AI221" s="521"/>
      <c r="AJ221" s="521"/>
      <c r="AK221" s="521"/>
      <c r="AL221" s="521"/>
      <c r="AM221" s="521">
        <f t="shared" si="23"/>
        <v>0</v>
      </c>
      <c r="AN221" s="520">
        <f t="shared" si="18"/>
        <v>150000000</v>
      </c>
      <c r="AR221" s="532"/>
      <c r="AS221" s="529">
        <v>150000000</v>
      </c>
      <c r="AT221" s="529">
        <v>0</v>
      </c>
      <c r="AU221" s="529">
        <f t="shared" si="19"/>
        <v>150000000</v>
      </c>
      <c r="AV221" s="529" t="str">
        <f t="shared" si="20"/>
        <v>SAMA</v>
      </c>
      <c r="AW221" s="529" t="str">
        <f t="shared" si="21"/>
        <v>SAMA</v>
      </c>
      <c r="AX221" s="529" t="str">
        <f t="shared" si="22"/>
        <v>SAMA</v>
      </c>
    </row>
    <row r="222" spans="1:50" s="530" customFormat="1" ht="15" customHeight="1" x14ac:dyDescent="0.2">
      <c r="A222" s="526" t="e">
        <v>#VALUE!</v>
      </c>
      <c r="B222" s="526">
        <v>0</v>
      </c>
      <c r="C222" s="526" t="s">
        <v>8286</v>
      </c>
      <c r="D222" s="527" t="s">
        <v>6222</v>
      </c>
      <c r="E222" s="527" t="s">
        <v>12315</v>
      </c>
      <c r="F222" s="526" t="s">
        <v>12348</v>
      </c>
      <c r="G222" s="526" t="s">
        <v>11676</v>
      </c>
      <c r="H222" s="526" t="s">
        <v>11676</v>
      </c>
      <c r="I222" s="514">
        <v>215</v>
      </c>
      <c r="J222" s="515" t="s">
        <v>12333</v>
      </c>
      <c r="K222" s="516" t="s">
        <v>6477</v>
      </c>
      <c r="L222" s="516" t="s">
        <v>9375</v>
      </c>
      <c r="M222" s="517">
        <v>40889</v>
      </c>
      <c r="N222" s="518">
        <v>20000000</v>
      </c>
      <c r="O222" s="512"/>
      <c r="P222" s="528"/>
      <c r="Q222" s="519"/>
      <c r="R222" s="512" t="s">
        <v>9397</v>
      </c>
      <c r="S222" s="528">
        <v>41243</v>
      </c>
      <c r="T222" s="519">
        <v>11251356</v>
      </c>
      <c r="U222" s="528"/>
      <c r="V222" s="519"/>
      <c r="W222" s="512"/>
      <c r="X222" s="528"/>
      <c r="Y222" s="519"/>
      <c r="Z222" s="520">
        <v>0</v>
      </c>
      <c r="AA222" s="520"/>
      <c r="AB222" s="521"/>
      <c r="AC222" s="521"/>
      <c r="AD222" s="521"/>
      <c r="AE222" s="521"/>
      <c r="AF222" s="521"/>
      <c r="AG222" s="521"/>
      <c r="AH222" s="521"/>
      <c r="AI222" s="521"/>
      <c r="AJ222" s="521"/>
      <c r="AK222" s="521"/>
      <c r="AL222" s="521"/>
      <c r="AM222" s="521">
        <f t="shared" si="23"/>
        <v>0</v>
      </c>
      <c r="AN222" s="520">
        <f t="shared" si="18"/>
        <v>11251356</v>
      </c>
      <c r="AR222" s="532"/>
      <c r="AS222" s="529">
        <v>11251356</v>
      </c>
      <c r="AT222" s="529">
        <v>0</v>
      </c>
      <c r="AU222" s="529">
        <f t="shared" si="19"/>
        <v>11251356</v>
      </c>
      <c r="AV222" s="529" t="str">
        <f t="shared" si="20"/>
        <v>SAMA</v>
      </c>
      <c r="AW222" s="529" t="str">
        <f t="shared" si="21"/>
        <v>SAMA</v>
      </c>
      <c r="AX222" s="529" t="str">
        <f t="shared" si="22"/>
        <v>SAMA</v>
      </c>
    </row>
    <row r="223" spans="1:50" s="530" customFormat="1" ht="15" customHeight="1" x14ac:dyDescent="0.2">
      <c r="A223" s="526" t="e">
        <v>#VALUE!</v>
      </c>
      <c r="B223" s="526">
        <v>0</v>
      </c>
      <c r="C223" s="526" t="s">
        <v>8286</v>
      </c>
      <c r="D223" s="527" t="s">
        <v>11895</v>
      </c>
      <c r="E223" s="527" t="s">
        <v>12318</v>
      </c>
      <c r="F223" s="526" t="s">
        <v>11895</v>
      </c>
      <c r="G223" s="526" t="s">
        <v>11676</v>
      </c>
      <c r="H223" s="526" t="s">
        <v>11676</v>
      </c>
      <c r="I223" s="514">
        <v>216</v>
      </c>
      <c r="J223" s="515" t="s">
        <v>9402</v>
      </c>
      <c r="K223" s="516" t="s">
        <v>6477</v>
      </c>
      <c r="L223" s="516" t="s">
        <v>9289</v>
      </c>
      <c r="M223" s="517">
        <v>40875</v>
      </c>
      <c r="N223" s="518">
        <v>11000000</v>
      </c>
      <c r="O223" s="512"/>
      <c r="P223" s="528"/>
      <c r="Q223" s="519"/>
      <c r="R223" s="512" t="s">
        <v>9403</v>
      </c>
      <c r="S223" s="528">
        <v>41271</v>
      </c>
      <c r="T223" s="519">
        <v>6913162.5</v>
      </c>
      <c r="U223" s="528"/>
      <c r="V223" s="519"/>
      <c r="W223" s="512"/>
      <c r="X223" s="528"/>
      <c r="Y223" s="519"/>
      <c r="Z223" s="520">
        <v>0</v>
      </c>
      <c r="AA223" s="520"/>
      <c r="AB223" s="521"/>
      <c r="AC223" s="521"/>
      <c r="AD223" s="521"/>
      <c r="AE223" s="521"/>
      <c r="AF223" s="521"/>
      <c r="AG223" s="521"/>
      <c r="AH223" s="521"/>
      <c r="AI223" s="521"/>
      <c r="AJ223" s="521"/>
      <c r="AK223" s="521"/>
      <c r="AL223" s="521"/>
      <c r="AM223" s="521">
        <f t="shared" si="23"/>
        <v>0</v>
      </c>
      <c r="AN223" s="520">
        <f t="shared" si="18"/>
        <v>6913162.5</v>
      </c>
      <c r="AR223" s="532"/>
      <c r="AS223" s="529">
        <v>6913162.5</v>
      </c>
      <c r="AT223" s="529">
        <v>0</v>
      </c>
      <c r="AU223" s="529">
        <f t="shared" si="19"/>
        <v>6913162.5</v>
      </c>
      <c r="AV223" s="529" t="str">
        <f t="shared" si="20"/>
        <v>SAMA</v>
      </c>
      <c r="AW223" s="529" t="str">
        <f t="shared" si="21"/>
        <v>SAMA</v>
      </c>
      <c r="AX223" s="529" t="str">
        <f t="shared" si="22"/>
        <v>SAMA</v>
      </c>
    </row>
    <row r="224" spans="1:50" s="530" customFormat="1" ht="15" customHeight="1" x14ac:dyDescent="0.2">
      <c r="A224" s="526" t="e">
        <v>#VALUE!</v>
      </c>
      <c r="B224" s="526">
        <v>0</v>
      </c>
      <c r="C224" s="526" t="s">
        <v>8286</v>
      </c>
      <c r="D224" s="527" t="s">
        <v>6222</v>
      </c>
      <c r="E224" s="527" t="s">
        <v>12315</v>
      </c>
      <c r="F224" s="526" t="s">
        <v>11896</v>
      </c>
      <c r="G224" s="526" t="s">
        <v>11676</v>
      </c>
      <c r="H224" s="526" t="s">
        <v>11676</v>
      </c>
      <c r="I224" s="514">
        <v>217</v>
      </c>
      <c r="J224" s="515" t="s">
        <v>379</v>
      </c>
      <c r="K224" s="516" t="s">
        <v>6477</v>
      </c>
      <c r="L224" s="516" t="s">
        <v>9341</v>
      </c>
      <c r="M224" s="517">
        <v>40956</v>
      </c>
      <c r="N224" s="518">
        <v>200000000</v>
      </c>
      <c r="O224" s="512"/>
      <c r="P224" s="528"/>
      <c r="Q224" s="519"/>
      <c r="R224" s="512" t="s">
        <v>9403</v>
      </c>
      <c r="S224" s="528">
        <v>41271</v>
      </c>
      <c r="T224" s="519">
        <v>70000000</v>
      </c>
      <c r="U224" s="528"/>
      <c r="V224" s="519"/>
      <c r="W224" s="512"/>
      <c r="X224" s="528"/>
      <c r="Y224" s="519"/>
      <c r="Z224" s="520">
        <v>40950000</v>
      </c>
      <c r="AA224" s="520"/>
      <c r="AB224" s="521"/>
      <c r="AC224" s="521"/>
      <c r="AD224" s="521"/>
      <c r="AE224" s="521"/>
      <c r="AF224" s="521"/>
      <c r="AG224" s="521"/>
      <c r="AH224" s="521"/>
      <c r="AI224" s="521"/>
      <c r="AJ224" s="521"/>
      <c r="AK224" s="521"/>
      <c r="AL224" s="521"/>
      <c r="AM224" s="521">
        <f t="shared" si="23"/>
        <v>40950000</v>
      </c>
      <c r="AN224" s="520">
        <f t="shared" si="18"/>
        <v>29050000</v>
      </c>
      <c r="AR224" s="532"/>
      <c r="AS224" s="529">
        <v>70000000</v>
      </c>
      <c r="AT224" s="529">
        <v>40950000</v>
      </c>
      <c r="AU224" s="529">
        <f t="shared" si="19"/>
        <v>29050000</v>
      </c>
      <c r="AV224" s="529" t="str">
        <f t="shared" si="20"/>
        <v>SAMA</v>
      </c>
      <c r="AW224" s="529" t="str">
        <f t="shared" si="21"/>
        <v>SAMA</v>
      </c>
      <c r="AX224" s="529" t="str">
        <f t="shared" si="22"/>
        <v>SAMA</v>
      </c>
    </row>
    <row r="225" spans="1:50" s="530" customFormat="1" ht="15" customHeight="1" x14ac:dyDescent="0.2">
      <c r="A225" s="526" t="e">
        <v>#VALUE!</v>
      </c>
      <c r="B225" s="526">
        <v>0</v>
      </c>
      <c r="C225" s="526" t="s">
        <v>8286</v>
      </c>
      <c r="D225" s="527" t="s">
        <v>6222</v>
      </c>
      <c r="E225" s="527" t="s">
        <v>12316</v>
      </c>
      <c r="F225" s="526" t="s">
        <v>11897</v>
      </c>
      <c r="G225" s="526" t="s">
        <v>11676</v>
      </c>
      <c r="H225" s="526" t="s">
        <v>11676</v>
      </c>
      <c r="I225" s="514">
        <v>218</v>
      </c>
      <c r="J225" s="515" t="s">
        <v>9404</v>
      </c>
      <c r="K225" s="516" t="s">
        <v>6477</v>
      </c>
      <c r="L225" s="516" t="s">
        <v>9395</v>
      </c>
      <c r="M225" s="517">
        <v>41004</v>
      </c>
      <c r="N225" s="518">
        <v>40000000</v>
      </c>
      <c r="O225" s="512"/>
      <c r="P225" s="528"/>
      <c r="Q225" s="519"/>
      <c r="R225" s="512" t="s">
        <v>9403</v>
      </c>
      <c r="S225" s="528">
        <v>41271</v>
      </c>
      <c r="T225" s="519">
        <v>29299489.5</v>
      </c>
      <c r="U225" s="528"/>
      <c r="V225" s="519"/>
      <c r="W225" s="512"/>
      <c r="X225" s="528"/>
      <c r="Y225" s="519"/>
      <c r="Z225" s="520">
        <v>0</v>
      </c>
      <c r="AA225" s="520"/>
      <c r="AB225" s="521"/>
      <c r="AC225" s="521"/>
      <c r="AD225" s="521"/>
      <c r="AE225" s="521"/>
      <c r="AF225" s="521"/>
      <c r="AG225" s="521"/>
      <c r="AH225" s="521"/>
      <c r="AI225" s="521"/>
      <c r="AJ225" s="521"/>
      <c r="AK225" s="521"/>
      <c r="AL225" s="521"/>
      <c r="AM225" s="521">
        <f t="shared" si="23"/>
        <v>0</v>
      </c>
      <c r="AN225" s="520">
        <f t="shared" si="18"/>
        <v>29299489.5</v>
      </c>
      <c r="AR225" s="532"/>
      <c r="AS225" s="524">
        <v>29299489.5</v>
      </c>
      <c r="AT225" s="531">
        <v>0</v>
      </c>
      <c r="AU225" s="531">
        <f t="shared" si="19"/>
        <v>29299489.5</v>
      </c>
      <c r="AV225" s="531" t="str">
        <f t="shared" si="20"/>
        <v>SAMA</v>
      </c>
      <c r="AW225" s="531" t="str">
        <f t="shared" si="21"/>
        <v>SAMA</v>
      </c>
      <c r="AX225" s="531" t="str">
        <f t="shared" si="22"/>
        <v>SAMA</v>
      </c>
    </row>
    <row r="226" spans="1:50" s="530" customFormat="1" ht="15" customHeight="1" x14ac:dyDescent="0.2">
      <c r="A226" s="526" t="e">
        <v>#VALUE!</v>
      </c>
      <c r="B226" s="526" t="e">
        <v>#N/A</v>
      </c>
      <c r="C226" s="526" t="s">
        <v>8286</v>
      </c>
      <c r="D226" s="527" t="s">
        <v>6222</v>
      </c>
      <c r="E226" s="527" t="s">
        <v>6222</v>
      </c>
      <c r="F226" s="526" t="s">
        <v>11898</v>
      </c>
      <c r="G226" s="526" t="s">
        <v>11675</v>
      </c>
      <c r="H226" s="526" t="s">
        <v>11676</v>
      </c>
      <c r="I226" s="514">
        <v>219</v>
      </c>
      <c r="J226" s="515" t="s">
        <v>855</v>
      </c>
      <c r="K226" s="516" t="s">
        <v>6477</v>
      </c>
      <c r="L226" s="516" t="s">
        <v>9389</v>
      </c>
      <c r="M226" s="517">
        <v>41040</v>
      </c>
      <c r="N226" s="518">
        <v>50000000</v>
      </c>
      <c r="O226" s="512"/>
      <c r="P226" s="528"/>
      <c r="Q226" s="519"/>
      <c r="R226" s="512" t="s">
        <v>9403</v>
      </c>
      <c r="S226" s="528">
        <v>41271</v>
      </c>
      <c r="T226" s="519">
        <v>36837100</v>
      </c>
      <c r="U226" s="528"/>
      <c r="V226" s="519"/>
      <c r="W226" s="512"/>
      <c r="X226" s="528"/>
      <c r="Y226" s="519"/>
      <c r="Z226" s="520">
        <v>0</v>
      </c>
      <c r="AA226" s="520"/>
      <c r="AB226" s="521"/>
      <c r="AC226" s="521"/>
      <c r="AD226" s="521"/>
      <c r="AE226" s="521"/>
      <c r="AF226" s="521"/>
      <c r="AG226" s="521"/>
      <c r="AH226" s="521"/>
      <c r="AI226" s="521"/>
      <c r="AJ226" s="521"/>
      <c r="AK226" s="521"/>
      <c r="AL226" s="521"/>
      <c r="AM226" s="521">
        <f t="shared" si="23"/>
        <v>0</v>
      </c>
      <c r="AN226" s="520">
        <f t="shared" si="18"/>
        <v>36837100</v>
      </c>
      <c r="AR226" s="532"/>
      <c r="AS226" s="529">
        <v>36837100</v>
      </c>
      <c r="AT226" s="529">
        <v>0</v>
      </c>
      <c r="AU226" s="529">
        <f t="shared" si="19"/>
        <v>36837100</v>
      </c>
      <c r="AV226" s="529" t="str">
        <f t="shared" si="20"/>
        <v>SAMA</v>
      </c>
      <c r="AW226" s="529" t="str">
        <f t="shared" si="21"/>
        <v>SAMA</v>
      </c>
      <c r="AX226" s="529" t="str">
        <f t="shared" si="22"/>
        <v>SAMA</v>
      </c>
    </row>
    <row r="227" spans="1:50" s="530" customFormat="1" ht="15" customHeight="1" x14ac:dyDescent="0.2">
      <c r="A227" s="526" t="e">
        <v>#VALUE!</v>
      </c>
      <c r="B227" s="526">
        <v>0</v>
      </c>
      <c r="C227" s="526" t="s">
        <v>8286</v>
      </c>
      <c r="D227" s="527" t="s">
        <v>6222</v>
      </c>
      <c r="E227" s="527" t="s">
        <v>12323</v>
      </c>
      <c r="F227" s="526" t="s">
        <v>11899</v>
      </c>
      <c r="G227" s="526" t="s">
        <v>11676</v>
      </c>
      <c r="H227" s="526" t="s">
        <v>11676</v>
      </c>
      <c r="I227" s="514">
        <v>220</v>
      </c>
      <c r="J227" s="515" t="s">
        <v>9405</v>
      </c>
      <c r="K227" s="516" t="s">
        <v>6477</v>
      </c>
      <c r="L227" s="516" t="s">
        <v>9341</v>
      </c>
      <c r="M227" s="517">
        <v>40956</v>
      </c>
      <c r="N227" s="518">
        <v>200000000</v>
      </c>
      <c r="O227" s="512"/>
      <c r="P227" s="528"/>
      <c r="Q227" s="519"/>
      <c r="R227" s="512" t="s">
        <v>9403</v>
      </c>
      <c r="S227" s="528">
        <v>41271</v>
      </c>
      <c r="T227" s="519">
        <v>150000000</v>
      </c>
      <c r="U227" s="528"/>
      <c r="V227" s="519"/>
      <c r="W227" s="512"/>
      <c r="X227" s="528"/>
      <c r="Y227" s="519"/>
      <c r="Z227" s="520">
        <v>0</v>
      </c>
      <c r="AA227" s="520"/>
      <c r="AB227" s="521"/>
      <c r="AC227" s="521"/>
      <c r="AD227" s="521"/>
      <c r="AE227" s="521"/>
      <c r="AF227" s="521"/>
      <c r="AG227" s="521"/>
      <c r="AH227" s="521"/>
      <c r="AI227" s="521"/>
      <c r="AJ227" s="521"/>
      <c r="AK227" s="521"/>
      <c r="AL227" s="521"/>
      <c r="AM227" s="521">
        <f t="shared" si="23"/>
        <v>0</v>
      </c>
      <c r="AN227" s="520">
        <f t="shared" si="18"/>
        <v>150000000</v>
      </c>
      <c r="AR227" s="532"/>
      <c r="AS227" s="529">
        <v>150000000</v>
      </c>
      <c r="AT227" s="529">
        <v>0</v>
      </c>
      <c r="AU227" s="529">
        <f t="shared" si="19"/>
        <v>150000000</v>
      </c>
      <c r="AV227" s="529" t="str">
        <f t="shared" si="20"/>
        <v>SAMA</v>
      </c>
      <c r="AW227" s="529" t="str">
        <f t="shared" si="21"/>
        <v>SAMA</v>
      </c>
      <c r="AX227" s="529" t="str">
        <f t="shared" si="22"/>
        <v>SAMA</v>
      </c>
    </row>
    <row r="228" spans="1:50" s="530" customFormat="1" ht="15" customHeight="1" x14ac:dyDescent="0.2">
      <c r="A228" s="526" t="e">
        <v>#VALUE!</v>
      </c>
      <c r="B228" s="526">
        <v>0</v>
      </c>
      <c r="C228" s="526" t="s">
        <v>8286</v>
      </c>
      <c r="D228" s="527" t="s">
        <v>6222</v>
      </c>
      <c r="E228" s="527" t="s">
        <v>12319</v>
      </c>
      <c r="F228" s="526" t="s">
        <v>11900</v>
      </c>
      <c r="G228" s="526" t="s">
        <v>11676</v>
      </c>
      <c r="H228" s="526" t="s">
        <v>11676</v>
      </c>
      <c r="I228" s="514">
        <v>221</v>
      </c>
      <c r="J228" s="515" t="s">
        <v>9406</v>
      </c>
      <c r="K228" s="516" t="s">
        <v>6477</v>
      </c>
      <c r="L228" s="516" t="s">
        <v>9341</v>
      </c>
      <c r="M228" s="517">
        <v>40956</v>
      </c>
      <c r="N228" s="518">
        <v>150000000</v>
      </c>
      <c r="O228" s="512"/>
      <c r="P228" s="528"/>
      <c r="Q228" s="519"/>
      <c r="R228" s="512" t="s">
        <v>9403</v>
      </c>
      <c r="S228" s="528">
        <v>41271</v>
      </c>
      <c r="T228" s="519">
        <v>97500000</v>
      </c>
      <c r="U228" s="528"/>
      <c r="V228" s="519"/>
      <c r="W228" s="512"/>
      <c r="X228" s="528"/>
      <c r="Y228" s="519"/>
      <c r="Z228" s="520">
        <v>97500000</v>
      </c>
      <c r="AA228" s="520"/>
      <c r="AB228" s="521"/>
      <c r="AC228" s="521"/>
      <c r="AD228" s="521"/>
      <c r="AE228" s="521"/>
      <c r="AF228" s="521"/>
      <c r="AG228" s="521"/>
      <c r="AH228" s="521"/>
      <c r="AI228" s="521"/>
      <c r="AJ228" s="521"/>
      <c r="AK228" s="521"/>
      <c r="AL228" s="521"/>
      <c r="AM228" s="521">
        <f t="shared" si="23"/>
        <v>97500000</v>
      </c>
      <c r="AN228" s="520">
        <f t="shared" si="18"/>
        <v>0</v>
      </c>
      <c r="AR228" s="532"/>
      <c r="AS228" s="529">
        <v>97500000</v>
      </c>
      <c r="AT228" s="529">
        <v>97500000</v>
      </c>
      <c r="AU228" s="529">
        <f t="shared" si="19"/>
        <v>0</v>
      </c>
      <c r="AV228" s="529" t="str">
        <f t="shared" si="20"/>
        <v>SAMA</v>
      </c>
      <c r="AW228" s="529" t="str">
        <f t="shared" si="21"/>
        <v>SAMA</v>
      </c>
      <c r="AX228" s="529" t="str">
        <f t="shared" si="22"/>
        <v>SAMA</v>
      </c>
    </row>
    <row r="229" spans="1:50" s="530" customFormat="1" ht="15" customHeight="1" x14ac:dyDescent="0.2">
      <c r="A229" s="526" t="e">
        <v>#VALUE!</v>
      </c>
      <c r="B229" s="526" t="e">
        <v>#N/A</v>
      </c>
      <c r="C229" s="526" t="s">
        <v>8286</v>
      </c>
      <c r="D229" s="527" t="s">
        <v>6222</v>
      </c>
      <c r="E229" s="527" t="s">
        <v>6222</v>
      </c>
      <c r="F229" s="526" t="s">
        <v>11901</v>
      </c>
      <c r="G229" s="526" t="s">
        <v>11675</v>
      </c>
      <c r="H229" s="526" t="s">
        <v>11676</v>
      </c>
      <c r="I229" s="514">
        <v>222</v>
      </c>
      <c r="J229" s="515" t="s">
        <v>789</v>
      </c>
      <c r="K229" s="516" t="s">
        <v>6477</v>
      </c>
      <c r="L229" s="516" t="s">
        <v>9239</v>
      </c>
      <c r="M229" s="517">
        <v>40770</v>
      </c>
      <c r="N229" s="518">
        <v>120000000</v>
      </c>
      <c r="O229" s="512"/>
      <c r="P229" s="528"/>
      <c r="Q229" s="519"/>
      <c r="R229" s="512" t="s">
        <v>9407</v>
      </c>
      <c r="S229" s="528">
        <v>41305</v>
      </c>
      <c r="T229" s="519">
        <v>60000000</v>
      </c>
      <c r="U229" s="528"/>
      <c r="V229" s="519"/>
      <c r="W229" s="512"/>
      <c r="X229" s="528"/>
      <c r="Y229" s="519"/>
      <c r="Z229" s="520">
        <v>0</v>
      </c>
      <c r="AA229" s="520"/>
      <c r="AB229" s="521"/>
      <c r="AC229" s="521"/>
      <c r="AD229" s="521"/>
      <c r="AE229" s="521"/>
      <c r="AF229" s="521"/>
      <c r="AG229" s="521"/>
      <c r="AH229" s="521"/>
      <c r="AI229" s="521"/>
      <c r="AJ229" s="521"/>
      <c r="AK229" s="521"/>
      <c r="AL229" s="521"/>
      <c r="AM229" s="521">
        <f t="shared" si="23"/>
        <v>0</v>
      </c>
      <c r="AN229" s="520">
        <f t="shared" si="18"/>
        <v>60000000</v>
      </c>
      <c r="AR229" s="532"/>
      <c r="AS229" s="529">
        <v>60000000</v>
      </c>
      <c r="AT229" s="529">
        <v>0</v>
      </c>
      <c r="AU229" s="529">
        <f t="shared" si="19"/>
        <v>60000000</v>
      </c>
      <c r="AV229" s="529" t="str">
        <f t="shared" si="20"/>
        <v>SAMA</v>
      </c>
      <c r="AW229" s="529" t="str">
        <f t="shared" si="21"/>
        <v>SAMA</v>
      </c>
      <c r="AX229" s="529" t="str">
        <f t="shared" si="22"/>
        <v>SAMA</v>
      </c>
    </row>
    <row r="230" spans="1:50" s="530" customFormat="1" ht="15" customHeight="1" x14ac:dyDescent="0.2">
      <c r="A230" s="526" t="e">
        <v>#VALUE!</v>
      </c>
      <c r="B230" s="526" t="e">
        <v>#N/A</v>
      </c>
      <c r="C230" s="526" t="s">
        <v>8286</v>
      </c>
      <c r="D230" s="527" t="s">
        <v>6222</v>
      </c>
      <c r="E230" s="527" t="s">
        <v>6222</v>
      </c>
      <c r="F230" s="526" t="s">
        <v>11902</v>
      </c>
      <c r="G230" s="526" t="s">
        <v>11675</v>
      </c>
      <c r="H230" s="526" t="s">
        <v>11676</v>
      </c>
      <c r="I230" s="514">
        <v>223</v>
      </c>
      <c r="J230" s="515" t="s">
        <v>808</v>
      </c>
      <c r="K230" s="516" t="s">
        <v>6477</v>
      </c>
      <c r="L230" s="516" t="s">
        <v>9199</v>
      </c>
      <c r="M230" s="517">
        <v>40721</v>
      </c>
      <c r="N230" s="518">
        <v>130000000</v>
      </c>
      <c r="O230" s="512"/>
      <c r="P230" s="528"/>
      <c r="Q230" s="519"/>
      <c r="R230" s="512" t="s">
        <v>9407</v>
      </c>
      <c r="S230" s="528">
        <v>41305</v>
      </c>
      <c r="T230" s="519">
        <v>58184960</v>
      </c>
      <c r="U230" s="528"/>
      <c r="V230" s="519"/>
      <c r="W230" s="512"/>
      <c r="X230" s="528"/>
      <c r="Y230" s="519"/>
      <c r="Z230" s="520">
        <v>0</v>
      </c>
      <c r="AA230" s="520"/>
      <c r="AB230" s="521"/>
      <c r="AC230" s="521"/>
      <c r="AD230" s="521"/>
      <c r="AE230" s="521"/>
      <c r="AF230" s="521"/>
      <c r="AG230" s="521"/>
      <c r="AH230" s="521"/>
      <c r="AI230" s="521"/>
      <c r="AJ230" s="521"/>
      <c r="AK230" s="521"/>
      <c r="AL230" s="521"/>
      <c r="AM230" s="521">
        <f t="shared" si="23"/>
        <v>0</v>
      </c>
      <c r="AN230" s="520">
        <f t="shared" si="18"/>
        <v>58184960</v>
      </c>
      <c r="AR230" s="532"/>
      <c r="AS230" s="529">
        <v>58184960</v>
      </c>
      <c r="AT230" s="529">
        <v>0</v>
      </c>
      <c r="AU230" s="529">
        <f t="shared" si="19"/>
        <v>58184960</v>
      </c>
      <c r="AV230" s="529" t="str">
        <f t="shared" si="20"/>
        <v>SAMA</v>
      </c>
      <c r="AW230" s="529" t="str">
        <f t="shared" si="21"/>
        <v>SAMA</v>
      </c>
      <c r="AX230" s="529" t="str">
        <f t="shared" si="22"/>
        <v>SAMA</v>
      </c>
    </row>
    <row r="231" spans="1:50" s="530" customFormat="1" ht="15" customHeight="1" x14ac:dyDescent="0.2">
      <c r="A231" s="526" t="e">
        <v>#VALUE!</v>
      </c>
      <c r="B231" s="526">
        <v>0</v>
      </c>
      <c r="C231" s="526" t="s">
        <v>8286</v>
      </c>
      <c r="D231" s="527" t="s">
        <v>6222</v>
      </c>
      <c r="E231" s="527" t="s">
        <v>6222</v>
      </c>
      <c r="F231" s="526"/>
      <c r="G231" s="526" t="s">
        <v>11675</v>
      </c>
      <c r="H231" s="526" t="s">
        <v>11676</v>
      </c>
      <c r="I231" s="514">
        <v>224</v>
      </c>
      <c r="J231" s="515" t="s">
        <v>9408</v>
      </c>
      <c r="K231" s="516" t="s">
        <v>6477</v>
      </c>
      <c r="L231" s="516" t="s">
        <v>9341</v>
      </c>
      <c r="M231" s="517">
        <v>40956</v>
      </c>
      <c r="N231" s="518">
        <v>200000000</v>
      </c>
      <c r="O231" s="512"/>
      <c r="P231" s="528"/>
      <c r="Q231" s="519"/>
      <c r="R231" s="512" t="s">
        <v>9407</v>
      </c>
      <c r="S231" s="528">
        <v>41305</v>
      </c>
      <c r="T231" s="519">
        <v>150000000</v>
      </c>
      <c r="U231" s="528"/>
      <c r="V231" s="519"/>
      <c r="W231" s="512"/>
      <c r="X231" s="528"/>
      <c r="Y231" s="519"/>
      <c r="Z231" s="520">
        <v>0</v>
      </c>
      <c r="AA231" s="520"/>
      <c r="AB231" s="521"/>
      <c r="AC231" s="521"/>
      <c r="AD231" s="521"/>
      <c r="AE231" s="521"/>
      <c r="AF231" s="521"/>
      <c r="AG231" s="521"/>
      <c r="AH231" s="521"/>
      <c r="AI231" s="521"/>
      <c r="AJ231" s="521"/>
      <c r="AK231" s="521"/>
      <c r="AL231" s="521"/>
      <c r="AM231" s="521">
        <f t="shared" si="23"/>
        <v>0</v>
      </c>
      <c r="AN231" s="520">
        <f t="shared" si="18"/>
        <v>150000000</v>
      </c>
      <c r="AR231" s="532"/>
      <c r="AS231" s="529">
        <v>150000000</v>
      </c>
      <c r="AT231" s="529">
        <v>0</v>
      </c>
      <c r="AU231" s="529">
        <f t="shared" si="19"/>
        <v>150000000</v>
      </c>
      <c r="AV231" s="529" t="str">
        <f t="shared" si="20"/>
        <v>SAMA</v>
      </c>
      <c r="AW231" s="529" t="str">
        <f t="shared" si="21"/>
        <v>SAMA</v>
      </c>
      <c r="AX231" s="529" t="str">
        <f t="shared" si="22"/>
        <v>SAMA</v>
      </c>
    </row>
    <row r="232" spans="1:50" s="530" customFormat="1" ht="15" customHeight="1" x14ac:dyDescent="0.2">
      <c r="A232" s="526" t="e">
        <v>#VALUE!</v>
      </c>
      <c r="B232" s="526">
        <v>0</v>
      </c>
      <c r="C232" s="526" t="s">
        <v>8286</v>
      </c>
      <c r="D232" s="527" t="s">
        <v>6222</v>
      </c>
      <c r="E232" s="527" t="s">
        <v>12317</v>
      </c>
      <c r="F232" s="526" t="s">
        <v>11903</v>
      </c>
      <c r="G232" s="526" t="s">
        <v>11676</v>
      </c>
      <c r="H232" s="526" t="s">
        <v>11676</v>
      </c>
      <c r="I232" s="514">
        <v>225</v>
      </c>
      <c r="J232" s="515" t="s">
        <v>9409</v>
      </c>
      <c r="K232" s="516" t="s">
        <v>6477</v>
      </c>
      <c r="L232" s="516" t="s">
        <v>9243</v>
      </c>
      <c r="M232" s="517">
        <v>40814</v>
      </c>
      <c r="N232" s="518">
        <v>50000000</v>
      </c>
      <c r="O232" s="512"/>
      <c r="P232" s="528"/>
      <c r="Q232" s="519"/>
      <c r="R232" s="512" t="s">
        <v>9407</v>
      </c>
      <c r="S232" s="528">
        <v>41305</v>
      </c>
      <c r="T232" s="519">
        <v>34234612</v>
      </c>
      <c r="U232" s="528"/>
      <c r="V232" s="519"/>
      <c r="W232" s="512"/>
      <c r="X232" s="528"/>
      <c r="Y232" s="519"/>
      <c r="Z232" s="520">
        <v>0</v>
      </c>
      <c r="AA232" s="520"/>
      <c r="AB232" s="521"/>
      <c r="AC232" s="521"/>
      <c r="AD232" s="521"/>
      <c r="AE232" s="521"/>
      <c r="AF232" s="521"/>
      <c r="AG232" s="521"/>
      <c r="AH232" s="521"/>
      <c r="AI232" s="521"/>
      <c r="AJ232" s="521"/>
      <c r="AK232" s="521"/>
      <c r="AL232" s="521"/>
      <c r="AM232" s="521">
        <f t="shared" si="23"/>
        <v>0</v>
      </c>
      <c r="AN232" s="520">
        <f t="shared" si="18"/>
        <v>34234612</v>
      </c>
      <c r="AR232" s="532"/>
      <c r="AS232" s="529">
        <v>34234612</v>
      </c>
      <c r="AT232" s="529">
        <v>0</v>
      </c>
      <c r="AU232" s="529">
        <f t="shared" si="19"/>
        <v>34234612</v>
      </c>
      <c r="AV232" s="529" t="str">
        <f t="shared" si="20"/>
        <v>SAMA</v>
      </c>
      <c r="AW232" s="529" t="str">
        <f t="shared" si="21"/>
        <v>SAMA</v>
      </c>
      <c r="AX232" s="529" t="str">
        <f t="shared" si="22"/>
        <v>SAMA</v>
      </c>
    </row>
    <row r="233" spans="1:50" s="530" customFormat="1" ht="15" customHeight="1" x14ac:dyDescent="0.2">
      <c r="A233" s="526" t="e">
        <v>#VALUE!</v>
      </c>
      <c r="B233" s="526" t="e">
        <v>#N/A</v>
      </c>
      <c r="C233" s="526" t="s">
        <v>8286</v>
      </c>
      <c r="D233" s="527" t="s">
        <v>6222</v>
      </c>
      <c r="E233" s="527" t="s">
        <v>6222</v>
      </c>
      <c r="F233" s="526" t="s">
        <v>11904</v>
      </c>
      <c r="G233" s="526" t="s">
        <v>11675</v>
      </c>
      <c r="H233" s="526" t="s">
        <v>11676</v>
      </c>
      <c r="I233" s="514">
        <v>226</v>
      </c>
      <c r="J233" s="515" t="s">
        <v>9410</v>
      </c>
      <c r="K233" s="516" t="s">
        <v>6477</v>
      </c>
      <c r="L233" s="516" t="s">
        <v>9411</v>
      </c>
      <c r="M233" s="517">
        <v>41052</v>
      </c>
      <c r="N233" s="518">
        <v>85000000</v>
      </c>
      <c r="O233" s="512"/>
      <c r="P233" s="528"/>
      <c r="Q233" s="519"/>
      <c r="R233" s="512" t="s">
        <v>9407</v>
      </c>
      <c r="S233" s="528">
        <v>41305</v>
      </c>
      <c r="T233" s="519">
        <v>63750000</v>
      </c>
      <c r="U233" s="528"/>
      <c r="V233" s="519"/>
      <c r="W233" s="512"/>
      <c r="X233" s="528"/>
      <c r="Y233" s="519"/>
      <c r="Z233" s="520">
        <v>1275000</v>
      </c>
      <c r="AA233" s="520"/>
      <c r="AB233" s="521"/>
      <c r="AC233" s="521"/>
      <c r="AD233" s="521"/>
      <c r="AE233" s="521"/>
      <c r="AF233" s="521"/>
      <c r="AG233" s="521"/>
      <c r="AH233" s="521"/>
      <c r="AI233" s="521"/>
      <c r="AJ233" s="521"/>
      <c r="AK233" s="521"/>
      <c r="AL233" s="521"/>
      <c r="AM233" s="521">
        <f t="shared" si="23"/>
        <v>1275000</v>
      </c>
      <c r="AN233" s="520">
        <f t="shared" si="18"/>
        <v>62475000</v>
      </c>
      <c r="AR233" s="532"/>
      <c r="AS233" s="529">
        <v>63750000</v>
      </c>
      <c r="AT233" s="529">
        <v>1275000</v>
      </c>
      <c r="AU233" s="529">
        <f t="shared" si="19"/>
        <v>62475000</v>
      </c>
      <c r="AV233" s="529" t="str">
        <f t="shared" si="20"/>
        <v>SAMA</v>
      </c>
      <c r="AW233" s="529" t="str">
        <f t="shared" si="21"/>
        <v>SAMA</v>
      </c>
      <c r="AX233" s="529" t="str">
        <f t="shared" si="22"/>
        <v>SAMA</v>
      </c>
    </row>
    <row r="234" spans="1:50" s="530" customFormat="1" ht="15" customHeight="1" x14ac:dyDescent="0.2">
      <c r="A234" s="526" t="e">
        <v>#VALUE!</v>
      </c>
      <c r="B234" s="526" t="e">
        <v>#N/A</v>
      </c>
      <c r="C234" s="526" t="s">
        <v>8286</v>
      </c>
      <c r="D234" s="527" t="s">
        <v>6222</v>
      </c>
      <c r="E234" s="527" t="s">
        <v>6222</v>
      </c>
      <c r="F234" s="526" t="s">
        <v>11905</v>
      </c>
      <c r="G234" s="526" t="s">
        <v>11675</v>
      </c>
      <c r="H234" s="526" t="s">
        <v>11676</v>
      </c>
      <c r="I234" s="514">
        <v>227</v>
      </c>
      <c r="J234" s="515" t="s">
        <v>9412</v>
      </c>
      <c r="K234" s="516" t="s">
        <v>6477</v>
      </c>
      <c r="L234" s="516" t="s">
        <v>9413</v>
      </c>
      <c r="M234" s="517">
        <v>41004</v>
      </c>
      <c r="N234" s="518">
        <v>40000000</v>
      </c>
      <c r="O234" s="512"/>
      <c r="P234" s="528"/>
      <c r="Q234" s="519"/>
      <c r="R234" s="512" t="s">
        <v>9407</v>
      </c>
      <c r="S234" s="528">
        <v>41305</v>
      </c>
      <c r="T234" s="519">
        <v>30000000</v>
      </c>
      <c r="U234" s="528"/>
      <c r="V234" s="519"/>
      <c r="W234" s="512"/>
      <c r="X234" s="528"/>
      <c r="Y234" s="519"/>
      <c r="Z234" s="520">
        <v>22655200</v>
      </c>
      <c r="AA234" s="520"/>
      <c r="AB234" s="521"/>
      <c r="AC234" s="521"/>
      <c r="AD234" s="521"/>
      <c r="AE234" s="521"/>
      <c r="AF234" s="521"/>
      <c r="AG234" s="521"/>
      <c r="AH234" s="521"/>
      <c r="AI234" s="521"/>
      <c r="AJ234" s="521"/>
      <c r="AK234" s="521"/>
      <c r="AL234" s="521"/>
      <c r="AM234" s="521">
        <f t="shared" si="23"/>
        <v>22655200</v>
      </c>
      <c r="AN234" s="520">
        <f t="shared" si="18"/>
        <v>7344800</v>
      </c>
      <c r="AR234" s="532"/>
      <c r="AS234" s="529">
        <v>30000000</v>
      </c>
      <c r="AT234" s="529">
        <v>22655200</v>
      </c>
      <c r="AU234" s="529">
        <f t="shared" si="19"/>
        <v>7344800</v>
      </c>
      <c r="AV234" s="529" t="str">
        <f t="shared" si="20"/>
        <v>SAMA</v>
      </c>
      <c r="AW234" s="529" t="str">
        <f t="shared" si="21"/>
        <v>SAMA</v>
      </c>
      <c r="AX234" s="529" t="str">
        <f t="shared" si="22"/>
        <v>SAMA</v>
      </c>
    </row>
    <row r="235" spans="1:50" s="530" customFormat="1" ht="15" customHeight="1" x14ac:dyDescent="0.2">
      <c r="A235" s="526" t="e">
        <v>#VALUE!</v>
      </c>
      <c r="B235" s="526" t="e">
        <v>#N/A</v>
      </c>
      <c r="C235" s="526" t="s">
        <v>8755</v>
      </c>
      <c r="D235" s="527" t="s">
        <v>2737</v>
      </c>
      <c r="E235" s="527" t="s">
        <v>18641</v>
      </c>
      <c r="F235" s="526" t="s">
        <v>11906</v>
      </c>
      <c r="G235" s="526" t="s">
        <v>11675</v>
      </c>
      <c r="H235" s="526" t="s">
        <v>11676</v>
      </c>
      <c r="I235" s="514">
        <v>228</v>
      </c>
      <c r="J235" s="515" t="s">
        <v>9414</v>
      </c>
      <c r="K235" s="516" t="s">
        <v>6477</v>
      </c>
      <c r="L235" s="516" t="s">
        <v>9296</v>
      </c>
      <c r="M235" s="517">
        <v>40763</v>
      </c>
      <c r="N235" s="518">
        <v>40000000</v>
      </c>
      <c r="O235" s="512"/>
      <c r="P235" s="528"/>
      <c r="Q235" s="519"/>
      <c r="R235" s="512" t="s">
        <v>9407</v>
      </c>
      <c r="S235" s="528">
        <v>41305</v>
      </c>
      <c r="T235" s="519">
        <v>25800621</v>
      </c>
      <c r="U235" s="528"/>
      <c r="V235" s="519"/>
      <c r="W235" s="512"/>
      <c r="X235" s="528"/>
      <c r="Y235" s="519"/>
      <c r="Z235" s="520">
        <v>0</v>
      </c>
      <c r="AA235" s="520"/>
      <c r="AB235" s="521"/>
      <c r="AC235" s="521"/>
      <c r="AD235" s="521"/>
      <c r="AE235" s="521"/>
      <c r="AF235" s="521"/>
      <c r="AG235" s="521"/>
      <c r="AH235" s="521"/>
      <c r="AI235" s="521"/>
      <c r="AJ235" s="521"/>
      <c r="AK235" s="521"/>
      <c r="AL235" s="521"/>
      <c r="AM235" s="521">
        <f t="shared" si="23"/>
        <v>0</v>
      </c>
      <c r="AN235" s="520">
        <f t="shared" si="18"/>
        <v>25800621</v>
      </c>
      <c r="AR235" s="532"/>
      <c r="AS235" s="529">
        <v>25800621</v>
      </c>
      <c r="AT235" s="529">
        <v>0</v>
      </c>
      <c r="AU235" s="529">
        <f t="shared" si="19"/>
        <v>25800621</v>
      </c>
      <c r="AV235" s="529" t="str">
        <f t="shared" si="20"/>
        <v>SAMA</v>
      </c>
      <c r="AW235" s="529" t="str">
        <f t="shared" si="21"/>
        <v>SAMA</v>
      </c>
      <c r="AX235" s="529" t="str">
        <f t="shared" si="22"/>
        <v>SAMA</v>
      </c>
    </row>
    <row r="236" spans="1:50" s="530" customFormat="1" ht="15" customHeight="1" x14ac:dyDescent="0.2">
      <c r="A236" s="526" t="e">
        <v>#VALUE!</v>
      </c>
      <c r="B236" s="526" t="e">
        <v>#N/A</v>
      </c>
      <c r="C236" s="526" t="s">
        <v>8755</v>
      </c>
      <c r="D236" s="527" t="s">
        <v>8755</v>
      </c>
      <c r="E236" s="527" t="s">
        <v>18651</v>
      </c>
      <c r="F236" s="526" t="s">
        <v>18660</v>
      </c>
      <c r="G236" s="526" t="s">
        <v>11675</v>
      </c>
      <c r="H236" s="526" t="s">
        <v>11676</v>
      </c>
      <c r="I236" s="514">
        <v>229</v>
      </c>
      <c r="J236" s="515" t="s">
        <v>9415</v>
      </c>
      <c r="K236" s="516" t="s">
        <v>6477</v>
      </c>
      <c r="L236" s="516" t="s">
        <v>9416</v>
      </c>
      <c r="M236" s="517">
        <v>41060</v>
      </c>
      <c r="N236" s="518">
        <v>46000000</v>
      </c>
      <c r="O236" s="512"/>
      <c r="P236" s="528"/>
      <c r="Q236" s="519"/>
      <c r="R236" s="512" t="s">
        <v>9407</v>
      </c>
      <c r="S236" s="528">
        <v>41305</v>
      </c>
      <c r="T236" s="519">
        <v>34500000</v>
      </c>
      <c r="U236" s="528"/>
      <c r="V236" s="519"/>
      <c r="W236" s="512"/>
      <c r="X236" s="528"/>
      <c r="Y236" s="519"/>
      <c r="Z236" s="520">
        <v>0</v>
      </c>
      <c r="AA236" s="520"/>
      <c r="AB236" s="521"/>
      <c r="AC236" s="521"/>
      <c r="AD236" s="521"/>
      <c r="AE236" s="521"/>
      <c r="AF236" s="521"/>
      <c r="AG236" s="521"/>
      <c r="AH236" s="521"/>
      <c r="AI236" s="521"/>
      <c r="AJ236" s="521"/>
      <c r="AK236" s="521"/>
      <c r="AL236" s="521"/>
      <c r="AM236" s="521">
        <f t="shared" si="23"/>
        <v>0</v>
      </c>
      <c r="AN236" s="520">
        <f t="shared" si="18"/>
        <v>34500000</v>
      </c>
      <c r="AR236" s="532"/>
      <c r="AS236" s="529">
        <v>34500000</v>
      </c>
      <c r="AT236" s="529">
        <v>0</v>
      </c>
      <c r="AU236" s="529">
        <f t="shared" si="19"/>
        <v>34500000</v>
      </c>
      <c r="AV236" s="529" t="str">
        <f t="shared" si="20"/>
        <v>SAMA</v>
      </c>
      <c r="AW236" s="529" t="str">
        <f t="shared" si="21"/>
        <v>SAMA</v>
      </c>
      <c r="AX236" s="529" t="str">
        <f t="shared" si="22"/>
        <v>SAMA</v>
      </c>
    </row>
    <row r="237" spans="1:50" s="530" customFormat="1" ht="15" customHeight="1" x14ac:dyDescent="0.2">
      <c r="A237" s="526" t="e">
        <v>#VALUE!</v>
      </c>
      <c r="B237" s="526" t="s">
        <v>8349</v>
      </c>
      <c r="C237" s="526" t="s">
        <v>8349</v>
      </c>
      <c r="D237" s="527" t="s">
        <v>6222</v>
      </c>
      <c r="E237" s="527" t="s">
        <v>6222</v>
      </c>
      <c r="F237" s="526" t="s">
        <v>11907</v>
      </c>
      <c r="G237" s="526" t="s">
        <v>11675</v>
      </c>
      <c r="H237" s="526" t="s">
        <v>11676</v>
      </c>
      <c r="I237" s="514">
        <v>230</v>
      </c>
      <c r="J237" s="515" t="s">
        <v>9417</v>
      </c>
      <c r="K237" s="516" t="s">
        <v>6477</v>
      </c>
      <c r="L237" s="516" t="s">
        <v>9395</v>
      </c>
      <c r="M237" s="517">
        <v>41004</v>
      </c>
      <c r="N237" s="518">
        <v>20000000</v>
      </c>
      <c r="O237" s="512"/>
      <c r="P237" s="528"/>
      <c r="Q237" s="519"/>
      <c r="R237" s="512" t="s">
        <v>9407</v>
      </c>
      <c r="S237" s="528">
        <v>41305</v>
      </c>
      <c r="T237" s="519">
        <v>14517731</v>
      </c>
      <c r="U237" s="528"/>
      <c r="V237" s="519"/>
      <c r="W237" s="512"/>
      <c r="X237" s="528"/>
      <c r="Y237" s="519"/>
      <c r="Z237" s="520">
        <v>0</v>
      </c>
      <c r="AA237" s="520"/>
      <c r="AB237" s="521"/>
      <c r="AC237" s="521"/>
      <c r="AD237" s="521"/>
      <c r="AE237" s="521"/>
      <c r="AF237" s="521"/>
      <c r="AG237" s="521"/>
      <c r="AH237" s="521"/>
      <c r="AI237" s="521"/>
      <c r="AJ237" s="521"/>
      <c r="AK237" s="521"/>
      <c r="AL237" s="521"/>
      <c r="AM237" s="521">
        <f t="shared" si="23"/>
        <v>0</v>
      </c>
      <c r="AN237" s="520">
        <f t="shared" si="18"/>
        <v>14517731</v>
      </c>
      <c r="AR237" s="532"/>
      <c r="AS237" s="529">
        <v>14517731</v>
      </c>
      <c r="AT237" s="529">
        <v>0</v>
      </c>
      <c r="AU237" s="529">
        <f t="shared" si="19"/>
        <v>14517731</v>
      </c>
      <c r="AV237" s="529" t="str">
        <f t="shared" si="20"/>
        <v>SAMA</v>
      </c>
      <c r="AW237" s="529" t="str">
        <f t="shared" si="21"/>
        <v>SAMA</v>
      </c>
      <c r="AX237" s="529" t="str">
        <f t="shared" si="22"/>
        <v>SAMA</v>
      </c>
    </row>
    <row r="238" spans="1:50" s="530" customFormat="1" ht="15" customHeight="1" x14ac:dyDescent="0.2">
      <c r="A238" s="526" t="e">
        <v>#VALUE!</v>
      </c>
      <c r="B238" s="526" t="e">
        <v>#N/A</v>
      </c>
      <c r="C238" s="526" t="s">
        <v>8286</v>
      </c>
      <c r="D238" s="527" t="s">
        <v>6222</v>
      </c>
      <c r="E238" s="527" t="s">
        <v>6222</v>
      </c>
      <c r="F238" s="526"/>
      <c r="G238" s="526" t="s">
        <v>11675</v>
      </c>
      <c r="H238" s="526" t="s">
        <v>11676</v>
      </c>
      <c r="I238" s="514">
        <v>231</v>
      </c>
      <c r="J238" s="515" t="s">
        <v>657</v>
      </c>
      <c r="K238" s="516" t="s">
        <v>6477</v>
      </c>
      <c r="L238" s="516" t="s">
        <v>9248</v>
      </c>
      <c r="M238" s="517">
        <v>40770</v>
      </c>
      <c r="N238" s="518">
        <v>20000000</v>
      </c>
      <c r="O238" s="512"/>
      <c r="P238" s="528"/>
      <c r="Q238" s="519"/>
      <c r="R238" s="512" t="s">
        <v>9418</v>
      </c>
      <c r="S238" s="528">
        <v>41333</v>
      </c>
      <c r="T238" s="519">
        <v>8369232</v>
      </c>
      <c r="U238" s="528"/>
      <c r="V238" s="519"/>
      <c r="W238" s="512"/>
      <c r="X238" s="528"/>
      <c r="Y238" s="519"/>
      <c r="Z238" s="520">
        <v>0</v>
      </c>
      <c r="AA238" s="520"/>
      <c r="AB238" s="521"/>
      <c r="AC238" s="521"/>
      <c r="AD238" s="521"/>
      <c r="AE238" s="521"/>
      <c r="AF238" s="521"/>
      <c r="AG238" s="521"/>
      <c r="AH238" s="521"/>
      <c r="AI238" s="521"/>
      <c r="AJ238" s="521"/>
      <c r="AK238" s="521"/>
      <c r="AL238" s="521"/>
      <c r="AM238" s="521">
        <f t="shared" si="23"/>
        <v>0</v>
      </c>
      <c r="AN238" s="520">
        <f t="shared" si="18"/>
        <v>8369232</v>
      </c>
      <c r="AR238" s="532"/>
      <c r="AS238" s="529">
        <v>8369232</v>
      </c>
      <c r="AT238" s="529">
        <v>0</v>
      </c>
      <c r="AU238" s="529">
        <f t="shared" si="19"/>
        <v>8369232</v>
      </c>
      <c r="AV238" s="529" t="str">
        <f t="shared" si="20"/>
        <v>SAMA</v>
      </c>
      <c r="AW238" s="529" t="str">
        <f t="shared" si="21"/>
        <v>SAMA</v>
      </c>
      <c r="AX238" s="529" t="str">
        <f t="shared" si="22"/>
        <v>SAMA</v>
      </c>
    </row>
    <row r="239" spans="1:50" s="530" customFormat="1" ht="15" customHeight="1" x14ac:dyDescent="0.2">
      <c r="A239" s="526" t="e">
        <v>#VALUE!</v>
      </c>
      <c r="B239" s="526" t="e">
        <v>#N/A</v>
      </c>
      <c r="C239" s="526" t="s">
        <v>8286</v>
      </c>
      <c r="D239" s="527" t="s">
        <v>6222</v>
      </c>
      <c r="E239" s="527" t="s">
        <v>6222</v>
      </c>
      <c r="F239" s="526" t="s">
        <v>11908</v>
      </c>
      <c r="G239" s="526" t="s">
        <v>11675</v>
      </c>
      <c r="H239" s="526" t="s">
        <v>11676</v>
      </c>
      <c r="I239" s="514">
        <v>232</v>
      </c>
      <c r="J239" s="515" t="s">
        <v>9419</v>
      </c>
      <c r="K239" s="516" t="s">
        <v>6477</v>
      </c>
      <c r="L239" s="516" t="s">
        <v>9254</v>
      </c>
      <c r="M239" s="517">
        <v>40777</v>
      </c>
      <c r="N239" s="518">
        <v>15000000</v>
      </c>
      <c r="O239" s="512"/>
      <c r="P239" s="528"/>
      <c r="Q239" s="519"/>
      <c r="R239" s="512" t="s">
        <v>9418</v>
      </c>
      <c r="S239" s="528">
        <v>41333</v>
      </c>
      <c r="T239" s="519">
        <v>8994562.5</v>
      </c>
      <c r="U239" s="528"/>
      <c r="V239" s="519"/>
      <c r="W239" s="512"/>
      <c r="X239" s="528"/>
      <c r="Y239" s="519"/>
      <c r="Z239" s="520">
        <v>0</v>
      </c>
      <c r="AA239" s="520"/>
      <c r="AB239" s="521"/>
      <c r="AC239" s="521"/>
      <c r="AD239" s="521"/>
      <c r="AE239" s="521"/>
      <c r="AF239" s="521"/>
      <c r="AG239" s="521"/>
      <c r="AH239" s="521"/>
      <c r="AI239" s="521"/>
      <c r="AJ239" s="521"/>
      <c r="AK239" s="521"/>
      <c r="AL239" s="521"/>
      <c r="AM239" s="521">
        <f t="shared" si="23"/>
        <v>0</v>
      </c>
      <c r="AN239" s="520">
        <f t="shared" si="18"/>
        <v>8994562.5</v>
      </c>
      <c r="AR239" s="532"/>
      <c r="AS239" s="529">
        <v>8994562.5</v>
      </c>
      <c r="AT239" s="529">
        <v>0</v>
      </c>
      <c r="AU239" s="529">
        <f t="shared" si="19"/>
        <v>8994562.5</v>
      </c>
      <c r="AV239" s="529" t="str">
        <f t="shared" si="20"/>
        <v>SAMA</v>
      </c>
      <c r="AW239" s="529" t="str">
        <f t="shared" si="21"/>
        <v>SAMA</v>
      </c>
      <c r="AX239" s="529" t="str">
        <f t="shared" si="22"/>
        <v>SAMA</v>
      </c>
    </row>
    <row r="240" spans="1:50" s="530" customFormat="1" ht="15" customHeight="1" x14ac:dyDescent="0.2">
      <c r="A240" s="526" t="e">
        <v>#VALUE!</v>
      </c>
      <c r="B240" s="526" t="e">
        <v>#N/A</v>
      </c>
      <c r="C240" s="526" t="s">
        <v>8286</v>
      </c>
      <c r="D240" s="527" t="s">
        <v>6222</v>
      </c>
      <c r="E240" s="527" t="s">
        <v>6222</v>
      </c>
      <c r="F240" s="526" t="s">
        <v>11909</v>
      </c>
      <c r="G240" s="526" t="s">
        <v>11675</v>
      </c>
      <c r="H240" s="526" t="s">
        <v>11676</v>
      </c>
      <c r="I240" s="514">
        <v>233</v>
      </c>
      <c r="J240" s="515" t="s">
        <v>9420</v>
      </c>
      <c r="K240" s="516" t="s">
        <v>6477</v>
      </c>
      <c r="L240" s="516" t="s">
        <v>9276</v>
      </c>
      <c r="M240" s="517">
        <v>40752</v>
      </c>
      <c r="N240" s="518">
        <v>50000000</v>
      </c>
      <c r="O240" s="512"/>
      <c r="P240" s="528"/>
      <c r="Q240" s="519"/>
      <c r="R240" s="512" t="s">
        <v>9418</v>
      </c>
      <c r="S240" s="528">
        <v>41333</v>
      </c>
      <c r="T240" s="519">
        <v>30215259.75</v>
      </c>
      <c r="U240" s="528"/>
      <c r="V240" s="519"/>
      <c r="W240" s="512"/>
      <c r="X240" s="528"/>
      <c r="Y240" s="519"/>
      <c r="Z240" s="520">
        <v>0</v>
      </c>
      <c r="AA240" s="520"/>
      <c r="AB240" s="521"/>
      <c r="AC240" s="521"/>
      <c r="AD240" s="521"/>
      <c r="AE240" s="521"/>
      <c r="AF240" s="521"/>
      <c r="AG240" s="521"/>
      <c r="AH240" s="521"/>
      <c r="AI240" s="521"/>
      <c r="AJ240" s="521"/>
      <c r="AK240" s="521"/>
      <c r="AL240" s="521"/>
      <c r="AM240" s="521">
        <f t="shared" si="23"/>
        <v>0</v>
      </c>
      <c r="AN240" s="520">
        <f t="shared" si="18"/>
        <v>30215259.75</v>
      </c>
      <c r="AR240" s="532"/>
      <c r="AS240" s="529">
        <v>30215259.75</v>
      </c>
      <c r="AT240" s="529">
        <v>0</v>
      </c>
      <c r="AU240" s="529">
        <f t="shared" si="19"/>
        <v>30215259.75</v>
      </c>
      <c r="AV240" s="529" t="str">
        <f t="shared" si="20"/>
        <v>SAMA</v>
      </c>
      <c r="AW240" s="529" t="str">
        <f t="shared" si="21"/>
        <v>SAMA</v>
      </c>
      <c r="AX240" s="529" t="str">
        <f t="shared" si="22"/>
        <v>SAMA</v>
      </c>
    </row>
    <row r="241" spans="1:50" s="530" customFormat="1" ht="15" customHeight="1" x14ac:dyDescent="0.2">
      <c r="A241" s="526" t="e">
        <v>#VALUE!</v>
      </c>
      <c r="B241" s="526" t="s">
        <v>8349</v>
      </c>
      <c r="C241" s="526" t="s">
        <v>8349</v>
      </c>
      <c r="D241" s="527" t="s">
        <v>6222</v>
      </c>
      <c r="E241" s="527" t="s">
        <v>6222</v>
      </c>
      <c r="F241" s="526" t="s">
        <v>11910</v>
      </c>
      <c r="G241" s="526" t="s">
        <v>11675</v>
      </c>
      <c r="H241" s="526" t="s">
        <v>11676</v>
      </c>
      <c r="I241" s="514">
        <v>234</v>
      </c>
      <c r="J241" s="515" t="s">
        <v>9421</v>
      </c>
      <c r="K241" s="516" t="s">
        <v>6477</v>
      </c>
      <c r="L241" s="516" t="s">
        <v>9354</v>
      </c>
      <c r="M241" s="517">
        <v>40896</v>
      </c>
      <c r="N241" s="518">
        <v>50000000</v>
      </c>
      <c r="O241" s="512"/>
      <c r="P241" s="528"/>
      <c r="Q241" s="519"/>
      <c r="R241" s="512" t="s">
        <v>9418</v>
      </c>
      <c r="S241" s="528">
        <v>41333</v>
      </c>
      <c r="T241" s="519">
        <v>35951374.5</v>
      </c>
      <c r="U241" s="528"/>
      <c r="V241" s="519"/>
      <c r="W241" s="512"/>
      <c r="X241" s="528"/>
      <c r="Y241" s="519"/>
      <c r="Z241" s="520">
        <v>0</v>
      </c>
      <c r="AA241" s="520"/>
      <c r="AB241" s="521"/>
      <c r="AC241" s="521"/>
      <c r="AD241" s="521"/>
      <c r="AE241" s="521"/>
      <c r="AF241" s="521"/>
      <c r="AG241" s="521"/>
      <c r="AH241" s="521"/>
      <c r="AI241" s="521"/>
      <c r="AJ241" s="521"/>
      <c r="AK241" s="521"/>
      <c r="AL241" s="521"/>
      <c r="AM241" s="521">
        <v>0</v>
      </c>
      <c r="AN241" s="520">
        <f t="shared" si="18"/>
        <v>35951374.5</v>
      </c>
      <c r="AR241" s="532"/>
      <c r="AS241" s="524">
        <v>35951374.5</v>
      </c>
      <c r="AT241" s="531">
        <v>0</v>
      </c>
      <c r="AU241" s="531">
        <f t="shared" si="19"/>
        <v>35951374.5</v>
      </c>
      <c r="AV241" s="531" t="str">
        <f t="shared" si="20"/>
        <v>SAMA</v>
      </c>
      <c r="AW241" s="531" t="str">
        <f t="shared" si="21"/>
        <v>SAMA</v>
      </c>
      <c r="AX241" s="531" t="str">
        <f t="shared" si="22"/>
        <v>SAMA</v>
      </c>
    </row>
    <row r="242" spans="1:50" s="530" customFormat="1" ht="15" customHeight="1" x14ac:dyDescent="0.2">
      <c r="A242" s="526" t="e">
        <v>#VALUE!</v>
      </c>
      <c r="B242" s="526" t="e">
        <v>#N/A</v>
      </c>
      <c r="C242" s="526" t="s">
        <v>8286</v>
      </c>
      <c r="D242" s="527" t="s">
        <v>6222</v>
      </c>
      <c r="E242" s="527" t="s">
        <v>6222</v>
      </c>
      <c r="F242" s="526"/>
      <c r="G242" s="526" t="s">
        <v>11675</v>
      </c>
      <c r="H242" s="526" t="s">
        <v>11676</v>
      </c>
      <c r="I242" s="514">
        <v>235</v>
      </c>
      <c r="J242" s="515" t="s">
        <v>186</v>
      </c>
      <c r="K242" s="516" t="s">
        <v>6477</v>
      </c>
      <c r="L242" s="516" t="s">
        <v>9422</v>
      </c>
      <c r="M242" s="517">
        <v>40956</v>
      </c>
      <c r="N242" s="518">
        <v>12000000</v>
      </c>
      <c r="O242" s="512"/>
      <c r="P242" s="528"/>
      <c r="Q242" s="519"/>
      <c r="R242" s="512" t="s">
        <v>9418</v>
      </c>
      <c r="S242" s="528">
        <v>41333</v>
      </c>
      <c r="T242" s="519">
        <v>8160823</v>
      </c>
      <c r="U242" s="528"/>
      <c r="V242" s="519"/>
      <c r="W242" s="512"/>
      <c r="X242" s="528"/>
      <c r="Y242" s="519"/>
      <c r="Z242" s="520">
        <v>0</v>
      </c>
      <c r="AA242" s="520"/>
      <c r="AB242" s="521"/>
      <c r="AC242" s="521"/>
      <c r="AD242" s="521"/>
      <c r="AE242" s="521"/>
      <c r="AF242" s="521"/>
      <c r="AG242" s="521"/>
      <c r="AH242" s="521"/>
      <c r="AI242" s="521"/>
      <c r="AJ242" s="521"/>
      <c r="AK242" s="521"/>
      <c r="AL242" s="521"/>
      <c r="AM242" s="521">
        <f t="shared" si="23"/>
        <v>0</v>
      </c>
      <c r="AN242" s="520">
        <f t="shared" si="18"/>
        <v>8160823</v>
      </c>
      <c r="AR242" s="532"/>
      <c r="AS242" s="529">
        <v>8160823</v>
      </c>
      <c r="AT242" s="529">
        <v>0</v>
      </c>
      <c r="AU242" s="529">
        <f t="shared" si="19"/>
        <v>8160823</v>
      </c>
      <c r="AV242" s="529" t="str">
        <f t="shared" si="20"/>
        <v>SAMA</v>
      </c>
      <c r="AW242" s="529" t="str">
        <f t="shared" si="21"/>
        <v>SAMA</v>
      </c>
      <c r="AX242" s="529" t="str">
        <f t="shared" si="22"/>
        <v>SAMA</v>
      </c>
    </row>
    <row r="243" spans="1:50" s="530" customFormat="1" ht="15" customHeight="1" x14ac:dyDescent="0.2">
      <c r="A243" s="526" t="e">
        <v>#VALUE!</v>
      </c>
      <c r="B243" s="526" t="e">
        <v>#N/A</v>
      </c>
      <c r="C243" s="526" t="s">
        <v>8286</v>
      </c>
      <c r="D243" s="527" t="s">
        <v>6222</v>
      </c>
      <c r="E243" s="527" t="s">
        <v>6222</v>
      </c>
      <c r="F243" s="526" t="s">
        <v>11911</v>
      </c>
      <c r="G243" s="526" t="s">
        <v>11675</v>
      </c>
      <c r="H243" s="526" t="s">
        <v>11676</v>
      </c>
      <c r="I243" s="514">
        <v>236</v>
      </c>
      <c r="J243" s="515" t="s">
        <v>9423</v>
      </c>
      <c r="K243" s="516" t="s">
        <v>6477</v>
      </c>
      <c r="L243" s="516" t="s">
        <v>9201</v>
      </c>
      <c r="M243" s="517">
        <v>40584</v>
      </c>
      <c r="N243" s="518">
        <v>25000000</v>
      </c>
      <c r="O243" s="512"/>
      <c r="P243" s="528"/>
      <c r="Q243" s="519"/>
      <c r="R243" s="512" t="s">
        <v>9418</v>
      </c>
      <c r="S243" s="528">
        <v>41333</v>
      </c>
      <c r="T243" s="519">
        <v>6245506.5</v>
      </c>
      <c r="U243" s="528"/>
      <c r="V243" s="519"/>
      <c r="W243" s="512"/>
      <c r="X243" s="528"/>
      <c r="Y243" s="519"/>
      <c r="Z243" s="520">
        <v>6245506.5</v>
      </c>
      <c r="AA243" s="520"/>
      <c r="AB243" s="521"/>
      <c r="AC243" s="521"/>
      <c r="AD243" s="521"/>
      <c r="AE243" s="521"/>
      <c r="AF243" s="521"/>
      <c r="AG243" s="521"/>
      <c r="AH243" s="521"/>
      <c r="AI243" s="521"/>
      <c r="AJ243" s="521"/>
      <c r="AK243" s="521"/>
      <c r="AL243" s="521"/>
      <c r="AM243" s="521">
        <f t="shared" si="23"/>
        <v>6245506.5</v>
      </c>
      <c r="AN243" s="520">
        <f t="shared" si="18"/>
        <v>0</v>
      </c>
      <c r="AR243" s="532"/>
      <c r="AS243" s="529">
        <v>6245506.5</v>
      </c>
      <c r="AT243" s="529">
        <v>6245506.5</v>
      </c>
      <c r="AU243" s="529">
        <f t="shared" si="19"/>
        <v>0</v>
      </c>
      <c r="AV243" s="529" t="str">
        <f t="shared" si="20"/>
        <v>SAMA</v>
      </c>
      <c r="AW243" s="529" t="str">
        <f t="shared" si="21"/>
        <v>SAMA</v>
      </c>
      <c r="AX243" s="529" t="str">
        <f t="shared" si="22"/>
        <v>SAMA</v>
      </c>
    </row>
    <row r="244" spans="1:50" s="530" customFormat="1" ht="15" customHeight="1" x14ac:dyDescent="0.2">
      <c r="A244" s="526" t="e">
        <v>#VALUE!</v>
      </c>
      <c r="B244" s="526" t="e">
        <v>#N/A</v>
      </c>
      <c r="C244" s="526" t="s">
        <v>8286</v>
      </c>
      <c r="D244" s="527" t="s">
        <v>6222</v>
      </c>
      <c r="E244" s="527" t="s">
        <v>6222</v>
      </c>
      <c r="F244" s="526" t="s">
        <v>11912</v>
      </c>
      <c r="G244" s="526" t="s">
        <v>11675</v>
      </c>
      <c r="H244" s="526" t="s">
        <v>11676</v>
      </c>
      <c r="I244" s="514">
        <v>237</v>
      </c>
      <c r="J244" s="515" t="s">
        <v>1359</v>
      </c>
      <c r="K244" s="516" t="s">
        <v>6477</v>
      </c>
      <c r="L244" s="516" t="s">
        <v>9351</v>
      </c>
      <c r="M244" s="517">
        <v>40777</v>
      </c>
      <c r="N244" s="518">
        <v>16000000</v>
      </c>
      <c r="O244" s="512"/>
      <c r="P244" s="528"/>
      <c r="Q244" s="519"/>
      <c r="R244" s="512" t="s">
        <v>9418</v>
      </c>
      <c r="S244" s="528">
        <v>41333</v>
      </c>
      <c r="T244" s="519">
        <v>3560938.5</v>
      </c>
      <c r="U244" s="528"/>
      <c r="V244" s="519"/>
      <c r="W244" s="512"/>
      <c r="X244" s="528"/>
      <c r="Y244" s="519"/>
      <c r="Z244" s="520">
        <v>0</v>
      </c>
      <c r="AA244" s="520"/>
      <c r="AB244" s="521"/>
      <c r="AC244" s="521"/>
      <c r="AD244" s="521"/>
      <c r="AE244" s="521"/>
      <c r="AF244" s="521"/>
      <c r="AG244" s="521"/>
      <c r="AH244" s="521"/>
      <c r="AI244" s="521"/>
      <c r="AJ244" s="521"/>
      <c r="AK244" s="521"/>
      <c r="AL244" s="521"/>
      <c r="AM244" s="521">
        <f t="shared" si="23"/>
        <v>0</v>
      </c>
      <c r="AN244" s="520">
        <f t="shared" si="18"/>
        <v>3560938.5</v>
      </c>
      <c r="AR244" s="532"/>
      <c r="AS244" s="529">
        <v>3560938.5</v>
      </c>
      <c r="AT244" s="529">
        <v>0</v>
      </c>
      <c r="AU244" s="529">
        <f t="shared" si="19"/>
        <v>3560938.5</v>
      </c>
      <c r="AV244" s="529" t="str">
        <f t="shared" si="20"/>
        <v>SAMA</v>
      </c>
      <c r="AW244" s="529" t="str">
        <f t="shared" si="21"/>
        <v>SAMA</v>
      </c>
      <c r="AX244" s="529" t="str">
        <f t="shared" si="22"/>
        <v>SAMA</v>
      </c>
    </row>
    <row r="245" spans="1:50" s="530" customFormat="1" ht="15" customHeight="1" x14ac:dyDescent="0.2">
      <c r="A245" s="526" t="e">
        <v>#VALUE!</v>
      </c>
      <c r="B245" s="526" t="e">
        <v>#N/A</v>
      </c>
      <c r="C245" s="526" t="s">
        <v>8286</v>
      </c>
      <c r="D245" s="527" t="s">
        <v>6222</v>
      </c>
      <c r="E245" s="527" t="s">
        <v>6222</v>
      </c>
      <c r="F245" s="526" t="s">
        <v>11913</v>
      </c>
      <c r="G245" s="526" t="s">
        <v>11675</v>
      </c>
      <c r="H245" s="526" t="s">
        <v>11676</v>
      </c>
      <c r="I245" s="514">
        <v>238</v>
      </c>
      <c r="J245" s="515" t="s">
        <v>9424</v>
      </c>
      <c r="K245" s="516" t="s">
        <v>6477</v>
      </c>
      <c r="L245" s="516" t="s">
        <v>9287</v>
      </c>
      <c r="M245" s="517">
        <v>40814</v>
      </c>
      <c r="N245" s="518">
        <v>16000000</v>
      </c>
      <c r="O245" s="512"/>
      <c r="P245" s="528"/>
      <c r="Q245" s="519"/>
      <c r="R245" s="512" t="s">
        <v>9418</v>
      </c>
      <c r="S245" s="528">
        <v>41333</v>
      </c>
      <c r="T245" s="519">
        <v>6980356.5</v>
      </c>
      <c r="U245" s="528"/>
      <c r="V245" s="519"/>
      <c r="W245" s="512"/>
      <c r="X245" s="528"/>
      <c r="Y245" s="519"/>
      <c r="Z245" s="520">
        <v>6980356.5</v>
      </c>
      <c r="AA245" s="520"/>
      <c r="AB245" s="521"/>
      <c r="AC245" s="521"/>
      <c r="AD245" s="521"/>
      <c r="AE245" s="521"/>
      <c r="AF245" s="521"/>
      <c r="AG245" s="521"/>
      <c r="AH245" s="521"/>
      <c r="AI245" s="521"/>
      <c r="AJ245" s="521"/>
      <c r="AK245" s="521"/>
      <c r="AL245" s="521"/>
      <c r="AM245" s="521">
        <f t="shared" si="23"/>
        <v>6980356.5</v>
      </c>
      <c r="AN245" s="520">
        <f t="shared" si="18"/>
        <v>0</v>
      </c>
      <c r="AR245" s="532"/>
      <c r="AS245" s="529">
        <v>6980356.5</v>
      </c>
      <c r="AT245" s="529">
        <v>6980356.5</v>
      </c>
      <c r="AU245" s="529">
        <f t="shared" si="19"/>
        <v>0</v>
      </c>
      <c r="AV245" s="529" t="str">
        <f t="shared" si="20"/>
        <v>SAMA</v>
      </c>
      <c r="AW245" s="529" t="str">
        <f t="shared" si="21"/>
        <v>SAMA</v>
      </c>
      <c r="AX245" s="529" t="str">
        <f t="shared" si="22"/>
        <v>SAMA</v>
      </c>
    </row>
    <row r="246" spans="1:50" s="530" customFormat="1" ht="15" customHeight="1" x14ac:dyDescent="0.2">
      <c r="A246" s="526" t="e">
        <v>#VALUE!</v>
      </c>
      <c r="B246" s="526" t="s">
        <v>8349</v>
      </c>
      <c r="C246" s="526" t="s">
        <v>8349</v>
      </c>
      <c r="D246" s="527" t="s">
        <v>6222</v>
      </c>
      <c r="E246" s="527" t="s">
        <v>6222</v>
      </c>
      <c r="F246" s="526" t="s">
        <v>11914</v>
      </c>
      <c r="G246" s="526" t="s">
        <v>11675</v>
      </c>
      <c r="H246" s="526" t="s">
        <v>11676</v>
      </c>
      <c r="I246" s="514">
        <v>239</v>
      </c>
      <c r="J246" s="515" t="s">
        <v>9425</v>
      </c>
      <c r="K246" s="516" t="s">
        <v>6477</v>
      </c>
      <c r="L246" s="516" t="s">
        <v>9426</v>
      </c>
      <c r="M246" s="517">
        <v>41089</v>
      </c>
      <c r="N246" s="518">
        <v>70000000</v>
      </c>
      <c r="O246" s="512"/>
      <c r="P246" s="528"/>
      <c r="Q246" s="519"/>
      <c r="R246" s="512" t="s">
        <v>9427</v>
      </c>
      <c r="S246" s="528">
        <v>41361</v>
      </c>
      <c r="T246" s="519">
        <v>52500000</v>
      </c>
      <c r="U246" s="528"/>
      <c r="V246" s="519"/>
      <c r="W246" s="512"/>
      <c r="X246" s="528"/>
      <c r="Y246" s="519"/>
      <c r="Z246" s="520">
        <v>0</v>
      </c>
      <c r="AA246" s="520"/>
      <c r="AB246" s="521"/>
      <c r="AC246" s="521"/>
      <c r="AD246" s="521"/>
      <c r="AE246" s="521"/>
      <c r="AF246" s="521"/>
      <c r="AG246" s="521"/>
      <c r="AH246" s="521"/>
      <c r="AI246" s="521"/>
      <c r="AJ246" s="521"/>
      <c r="AK246" s="521"/>
      <c r="AL246" s="521"/>
      <c r="AM246" s="521">
        <v>0</v>
      </c>
      <c r="AN246" s="520">
        <f t="shared" si="18"/>
        <v>52500000</v>
      </c>
      <c r="AR246" s="532"/>
      <c r="AS246" s="529">
        <v>52500000</v>
      </c>
      <c r="AT246" s="529">
        <v>0</v>
      </c>
      <c r="AU246" s="529">
        <f t="shared" si="19"/>
        <v>52500000</v>
      </c>
      <c r="AV246" s="529" t="str">
        <f t="shared" si="20"/>
        <v>SAMA</v>
      </c>
      <c r="AW246" s="529" t="str">
        <f t="shared" si="21"/>
        <v>SAMA</v>
      </c>
      <c r="AX246" s="529" t="str">
        <f t="shared" si="22"/>
        <v>SAMA</v>
      </c>
    </row>
    <row r="247" spans="1:50" s="530" customFormat="1" ht="15" customHeight="1" x14ac:dyDescent="0.2">
      <c r="A247" s="526" t="e">
        <v>#VALUE!</v>
      </c>
      <c r="B247" s="526" t="s">
        <v>8349</v>
      </c>
      <c r="C247" s="526" t="s">
        <v>8349</v>
      </c>
      <c r="D247" s="527" t="s">
        <v>6222</v>
      </c>
      <c r="E247" s="527" t="s">
        <v>6222</v>
      </c>
      <c r="F247" s="526" t="s">
        <v>11915</v>
      </c>
      <c r="G247" s="526" t="s">
        <v>11675</v>
      </c>
      <c r="H247" s="526" t="s">
        <v>11676</v>
      </c>
      <c r="I247" s="514">
        <v>240</v>
      </c>
      <c r="J247" s="515" t="s">
        <v>9428</v>
      </c>
      <c r="K247" s="516" t="s">
        <v>6477</v>
      </c>
      <c r="L247" s="516" t="s">
        <v>9151</v>
      </c>
      <c r="M247" s="517">
        <v>41113</v>
      </c>
      <c r="N247" s="518">
        <v>50000000</v>
      </c>
      <c r="O247" s="512"/>
      <c r="P247" s="528"/>
      <c r="Q247" s="519"/>
      <c r="R247" s="512" t="s">
        <v>9427</v>
      </c>
      <c r="S247" s="528">
        <v>41361</v>
      </c>
      <c r="T247" s="519">
        <v>37500000</v>
      </c>
      <c r="U247" s="528"/>
      <c r="V247" s="519"/>
      <c r="W247" s="512"/>
      <c r="X247" s="528"/>
      <c r="Y247" s="519"/>
      <c r="Z247" s="520">
        <v>0</v>
      </c>
      <c r="AA247" s="520"/>
      <c r="AB247" s="521"/>
      <c r="AC247" s="521"/>
      <c r="AD247" s="521"/>
      <c r="AE247" s="521"/>
      <c r="AF247" s="521"/>
      <c r="AG247" s="521"/>
      <c r="AH247" s="521"/>
      <c r="AI247" s="521"/>
      <c r="AJ247" s="521"/>
      <c r="AK247" s="521"/>
      <c r="AL247" s="521"/>
      <c r="AM247" s="521">
        <f t="shared" si="23"/>
        <v>0</v>
      </c>
      <c r="AN247" s="520">
        <f t="shared" si="18"/>
        <v>37500000</v>
      </c>
      <c r="AR247" s="532"/>
      <c r="AS247" s="529">
        <v>37500000</v>
      </c>
      <c r="AT247" s="529">
        <v>0</v>
      </c>
      <c r="AU247" s="529">
        <f t="shared" si="19"/>
        <v>37500000</v>
      </c>
      <c r="AV247" s="529" t="str">
        <f t="shared" si="20"/>
        <v>SAMA</v>
      </c>
      <c r="AW247" s="529" t="str">
        <f t="shared" si="21"/>
        <v>SAMA</v>
      </c>
      <c r="AX247" s="529" t="str">
        <f t="shared" si="22"/>
        <v>SAMA</v>
      </c>
    </row>
    <row r="248" spans="1:50" s="530" customFormat="1" ht="15" customHeight="1" x14ac:dyDescent="0.2">
      <c r="A248" s="526" t="e">
        <v>#VALUE!</v>
      </c>
      <c r="B248" s="526">
        <v>0</v>
      </c>
      <c r="C248" s="526" t="s">
        <v>8286</v>
      </c>
      <c r="D248" s="527" t="s">
        <v>6222</v>
      </c>
      <c r="E248" s="527" t="s">
        <v>12316</v>
      </c>
      <c r="F248" s="526"/>
      <c r="G248" s="526" t="s">
        <v>11676</v>
      </c>
      <c r="H248" s="526" t="s">
        <v>11676</v>
      </c>
      <c r="I248" s="514">
        <v>241</v>
      </c>
      <c r="J248" s="515" t="s">
        <v>9429</v>
      </c>
      <c r="K248" s="516" t="s">
        <v>6477</v>
      </c>
      <c r="L248" s="516" t="s">
        <v>9354</v>
      </c>
      <c r="M248" s="517">
        <v>40896</v>
      </c>
      <c r="N248" s="518">
        <v>50000000</v>
      </c>
      <c r="O248" s="512"/>
      <c r="P248" s="528"/>
      <c r="Q248" s="519"/>
      <c r="R248" s="512" t="s">
        <v>9427</v>
      </c>
      <c r="S248" s="528">
        <v>41361</v>
      </c>
      <c r="T248" s="519">
        <v>34130175</v>
      </c>
      <c r="U248" s="528"/>
      <c r="V248" s="519"/>
      <c r="W248" s="512"/>
      <c r="X248" s="528"/>
      <c r="Y248" s="519"/>
      <c r="Z248" s="520">
        <v>0</v>
      </c>
      <c r="AA248" s="520"/>
      <c r="AB248" s="521"/>
      <c r="AC248" s="521"/>
      <c r="AD248" s="521"/>
      <c r="AE248" s="521"/>
      <c r="AF248" s="521"/>
      <c r="AG248" s="521"/>
      <c r="AH248" s="521"/>
      <c r="AI248" s="521"/>
      <c r="AJ248" s="521"/>
      <c r="AK248" s="521"/>
      <c r="AL248" s="521"/>
      <c r="AM248" s="521">
        <f t="shared" si="23"/>
        <v>0</v>
      </c>
      <c r="AN248" s="520">
        <f t="shared" si="18"/>
        <v>34130175</v>
      </c>
      <c r="AR248" s="532"/>
      <c r="AS248" s="529">
        <v>34130175</v>
      </c>
      <c r="AT248" s="529">
        <v>0</v>
      </c>
      <c r="AU248" s="529">
        <f t="shared" si="19"/>
        <v>34130175</v>
      </c>
      <c r="AV248" s="529" t="str">
        <f t="shared" si="20"/>
        <v>SAMA</v>
      </c>
      <c r="AW248" s="529" t="str">
        <f t="shared" si="21"/>
        <v>SAMA</v>
      </c>
      <c r="AX248" s="529" t="str">
        <f t="shared" si="22"/>
        <v>SAMA</v>
      </c>
    </row>
    <row r="249" spans="1:50" s="530" customFormat="1" ht="15" customHeight="1" x14ac:dyDescent="0.2">
      <c r="A249" s="526" t="e">
        <v>#VALUE!</v>
      </c>
      <c r="B249" s="526">
        <v>0</v>
      </c>
      <c r="C249" s="526" t="s">
        <v>8286</v>
      </c>
      <c r="D249" s="527" t="s">
        <v>6222</v>
      </c>
      <c r="E249" s="527" t="s">
        <v>12316</v>
      </c>
      <c r="F249" s="526" t="s">
        <v>11916</v>
      </c>
      <c r="G249" s="526" t="s">
        <v>11676</v>
      </c>
      <c r="H249" s="526" t="s">
        <v>11676</v>
      </c>
      <c r="I249" s="514">
        <v>242</v>
      </c>
      <c r="J249" s="515" t="s">
        <v>72</v>
      </c>
      <c r="K249" s="516" t="s">
        <v>6477</v>
      </c>
      <c r="L249" s="516" t="s">
        <v>9411</v>
      </c>
      <c r="M249" s="517">
        <v>41052</v>
      </c>
      <c r="N249" s="518">
        <v>33000000</v>
      </c>
      <c r="O249" s="512"/>
      <c r="P249" s="528"/>
      <c r="Q249" s="519"/>
      <c r="R249" s="512" t="s">
        <v>9427</v>
      </c>
      <c r="S249" s="528">
        <v>41361</v>
      </c>
      <c r="T249" s="519">
        <v>24750000</v>
      </c>
      <c r="U249" s="528"/>
      <c r="V249" s="519"/>
      <c r="W249" s="512"/>
      <c r="X249" s="528"/>
      <c r="Y249" s="519"/>
      <c r="Z249" s="520">
        <v>0</v>
      </c>
      <c r="AA249" s="520"/>
      <c r="AB249" s="521"/>
      <c r="AC249" s="521"/>
      <c r="AD249" s="521"/>
      <c r="AE249" s="521"/>
      <c r="AF249" s="521"/>
      <c r="AG249" s="521"/>
      <c r="AH249" s="521"/>
      <c r="AI249" s="521"/>
      <c r="AJ249" s="521"/>
      <c r="AK249" s="521"/>
      <c r="AL249" s="521"/>
      <c r="AM249" s="521">
        <f t="shared" si="23"/>
        <v>0</v>
      </c>
      <c r="AN249" s="520">
        <f t="shared" si="18"/>
        <v>24750000</v>
      </c>
      <c r="AR249" s="532"/>
      <c r="AS249" s="529">
        <v>24750000</v>
      </c>
      <c r="AT249" s="529">
        <v>0</v>
      </c>
      <c r="AU249" s="529">
        <f t="shared" si="19"/>
        <v>24750000</v>
      </c>
      <c r="AV249" s="529" t="str">
        <f t="shared" si="20"/>
        <v>SAMA</v>
      </c>
      <c r="AW249" s="529" t="str">
        <f t="shared" si="21"/>
        <v>SAMA</v>
      </c>
      <c r="AX249" s="529" t="str">
        <f t="shared" si="22"/>
        <v>SAMA</v>
      </c>
    </row>
    <row r="250" spans="1:50" s="530" customFormat="1" ht="15" customHeight="1" x14ac:dyDescent="0.2">
      <c r="A250" s="526" t="e">
        <v>#VALUE!</v>
      </c>
      <c r="B250" s="526">
        <v>0</v>
      </c>
      <c r="C250" s="526" t="s">
        <v>8286</v>
      </c>
      <c r="D250" s="527" t="s">
        <v>6222</v>
      </c>
      <c r="E250" s="527" t="s">
        <v>12316</v>
      </c>
      <c r="F250" s="526" t="s">
        <v>11917</v>
      </c>
      <c r="G250" s="526" t="s">
        <v>11676</v>
      </c>
      <c r="H250" s="526" t="s">
        <v>11676</v>
      </c>
      <c r="I250" s="514">
        <v>243</v>
      </c>
      <c r="J250" s="515" t="s">
        <v>3517</v>
      </c>
      <c r="K250" s="516" t="s">
        <v>6477</v>
      </c>
      <c r="L250" s="516" t="s">
        <v>9411</v>
      </c>
      <c r="M250" s="517">
        <v>41052</v>
      </c>
      <c r="N250" s="518">
        <v>45000000</v>
      </c>
      <c r="O250" s="512"/>
      <c r="P250" s="528"/>
      <c r="Q250" s="519"/>
      <c r="R250" s="512" t="s">
        <v>9427</v>
      </c>
      <c r="S250" s="528">
        <v>41361</v>
      </c>
      <c r="T250" s="519">
        <v>33750000</v>
      </c>
      <c r="U250" s="528"/>
      <c r="V250" s="519"/>
      <c r="W250" s="512"/>
      <c r="X250" s="528"/>
      <c r="Y250" s="519"/>
      <c r="Z250" s="520">
        <v>0</v>
      </c>
      <c r="AA250" s="520"/>
      <c r="AB250" s="521"/>
      <c r="AC250" s="521"/>
      <c r="AD250" s="521"/>
      <c r="AE250" s="521"/>
      <c r="AF250" s="521"/>
      <c r="AG250" s="521"/>
      <c r="AH250" s="521"/>
      <c r="AI250" s="521"/>
      <c r="AJ250" s="521"/>
      <c r="AK250" s="521"/>
      <c r="AL250" s="521"/>
      <c r="AM250" s="521">
        <f t="shared" si="23"/>
        <v>0</v>
      </c>
      <c r="AN250" s="520">
        <f t="shared" si="18"/>
        <v>33750000</v>
      </c>
      <c r="AR250" s="532"/>
      <c r="AS250" s="529">
        <v>33750000</v>
      </c>
      <c r="AT250" s="529">
        <v>0</v>
      </c>
      <c r="AU250" s="529">
        <f t="shared" si="19"/>
        <v>33750000</v>
      </c>
      <c r="AV250" s="529" t="str">
        <f t="shared" si="20"/>
        <v>SAMA</v>
      </c>
      <c r="AW250" s="529" t="str">
        <f t="shared" si="21"/>
        <v>SAMA</v>
      </c>
      <c r="AX250" s="529" t="str">
        <f t="shared" si="22"/>
        <v>SAMA</v>
      </c>
    </row>
    <row r="251" spans="1:50" s="530" customFormat="1" ht="15" customHeight="1" x14ac:dyDescent="0.2">
      <c r="A251" s="526" t="e">
        <v>#VALUE!</v>
      </c>
      <c r="B251" s="526">
        <v>0</v>
      </c>
      <c r="C251" s="526" t="s">
        <v>8286</v>
      </c>
      <c r="D251" s="527" t="s">
        <v>6222</v>
      </c>
      <c r="E251" s="527" t="s">
        <v>12316</v>
      </c>
      <c r="F251" s="526" t="s">
        <v>11918</v>
      </c>
      <c r="G251" s="526" t="s">
        <v>11676</v>
      </c>
      <c r="H251" s="526" t="s">
        <v>11676</v>
      </c>
      <c r="I251" s="514">
        <v>244</v>
      </c>
      <c r="J251" s="515" t="s">
        <v>9430</v>
      </c>
      <c r="K251" s="516" t="s">
        <v>6477</v>
      </c>
      <c r="L251" s="516" t="s">
        <v>9411</v>
      </c>
      <c r="M251" s="517">
        <v>41052</v>
      </c>
      <c r="N251" s="518">
        <v>75000000</v>
      </c>
      <c r="O251" s="512"/>
      <c r="P251" s="528"/>
      <c r="Q251" s="519"/>
      <c r="R251" s="512" t="s">
        <v>9427</v>
      </c>
      <c r="S251" s="528">
        <v>41361</v>
      </c>
      <c r="T251" s="519">
        <v>56250000</v>
      </c>
      <c r="U251" s="528"/>
      <c r="V251" s="519"/>
      <c r="W251" s="512"/>
      <c r="X251" s="528"/>
      <c r="Y251" s="519"/>
      <c r="Z251" s="520">
        <v>56250000</v>
      </c>
      <c r="AA251" s="520"/>
      <c r="AB251" s="521"/>
      <c r="AC251" s="521"/>
      <c r="AD251" s="521"/>
      <c r="AE251" s="521"/>
      <c r="AF251" s="521"/>
      <c r="AG251" s="521"/>
      <c r="AH251" s="521"/>
      <c r="AI251" s="521"/>
      <c r="AJ251" s="521"/>
      <c r="AK251" s="521"/>
      <c r="AL251" s="521"/>
      <c r="AM251" s="521">
        <f t="shared" si="23"/>
        <v>56250000</v>
      </c>
      <c r="AN251" s="520">
        <f t="shared" si="18"/>
        <v>0</v>
      </c>
      <c r="AR251" s="532"/>
      <c r="AS251" s="529">
        <v>56250000</v>
      </c>
      <c r="AT251" s="529">
        <v>56250000</v>
      </c>
      <c r="AU251" s="529">
        <f t="shared" si="19"/>
        <v>0</v>
      </c>
      <c r="AV251" s="529" t="str">
        <f t="shared" si="20"/>
        <v>SAMA</v>
      </c>
      <c r="AW251" s="529" t="str">
        <f t="shared" si="21"/>
        <v>SAMA</v>
      </c>
      <c r="AX251" s="529" t="str">
        <f t="shared" si="22"/>
        <v>SAMA</v>
      </c>
    </row>
    <row r="252" spans="1:50" s="530" customFormat="1" ht="15" customHeight="1" x14ac:dyDescent="0.2">
      <c r="A252" s="526" t="e">
        <v>#VALUE!</v>
      </c>
      <c r="B252" s="526">
        <v>0</v>
      </c>
      <c r="C252" s="526" t="s">
        <v>8286</v>
      </c>
      <c r="D252" s="527" t="s">
        <v>6222</v>
      </c>
      <c r="E252" s="527" t="s">
        <v>12316</v>
      </c>
      <c r="F252" s="526" t="s">
        <v>11919</v>
      </c>
      <c r="G252" s="526" t="s">
        <v>11676</v>
      </c>
      <c r="H252" s="526" t="s">
        <v>11676</v>
      </c>
      <c r="I252" s="514">
        <v>245</v>
      </c>
      <c r="J252" s="515" t="s">
        <v>796</v>
      </c>
      <c r="K252" s="516" t="s">
        <v>6477</v>
      </c>
      <c r="L252" s="516" t="s">
        <v>9411</v>
      </c>
      <c r="M252" s="517">
        <v>41052</v>
      </c>
      <c r="N252" s="518">
        <v>50000000</v>
      </c>
      <c r="O252" s="512"/>
      <c r="P252" s="528"/>
      <c r="Q252" s="519"/>
      <c r="R252" s="512" t="s">
        <v>9427</v>
      </c>
      <c r="S252" s="528">
        <v>41361</v>
      </c>
      <c r="T252" s="519">
        <v>37500000</v>
      </c>
      <c r="U252" s="528"/>
      <c r="V252" s="519"/>
      <c r="W252" s="512"/>
      <c r="X252" s="528"/>
      <c r="Y252" s="519"/>
      <c r="Z252" s="520">
        <v>0</v>
      </c>
      <c r="AA252" s="520"/>
      <c r="AB252" s="521"/>
      <c r="AC252" s="521"/>
      <c r="AD252" s="521"/>
      <c r="AE252" s="521"/>
      <c r="AF252" s="521"/>
      <c r="AG252" s="521"/>
      <c r="AH252" s="521"/>
      <c r="AI252" s="521"/>
      <c r="AJ252" s="521"/>
      <c r="AK252" s="521"/>
      <c r="AL252" s="521"/>
      <c r="AM252" s="521">
        <f t="shared" si="23"/>
        <v>0</v>
      </c>
      <c r="AN252" s="520">
        <f t="shared" si="18"/>
        <v>37500000</v>
      </c>
      <c r="AR252" s="532"/>
      <c r="AS252" s="529">
        <v>37500000</v>
      </c>
      <c r="AT252" s="529">
        <v>0</v>
      </c>
      <c r="AU252" s="529">
        <f t="shared" si="19"/>
        <v>37500000</v>
      </c>
      <c r="AV252" s="529" t="str">
        <f t="shared" si="20"/>
        <v>SAMA</v>
      </c>
      <c r="AW252" s="529" t="str">
        <f t="shared" si="21"/>
        <v>SAMA</v>
      </c>
      <c r="AX252" s="529" t="str">
        <f t="shared" si="22"/>
        <v>SAMA</v>
      </c>
    </row>
    <row r="253" spans="1:50" s="530" customFormat="1" ht="15" customHeight="1" x14ac:dyDescent="0.2">
      <c r="A253" s="526" t="e">
        <v>#VALUE!</v>
      </c>
      <c r="B253" s="526">
        <v>0</v>
      </c>
      <c r="C253" s="526" t="s">
        <v>8286</v>
      </c>
      <c r="D253" s="527" t="s">
        <v>6222</v>
      </c>
      <c r="E253" s="527" t="s">
        <v>12316</v>
      </c>
      <c r="F253" s="526" t="s">
        <v>11920</v>
      </c>
      <c r="G253" s="526" t="s">
        <v>11676</v>
      </c>
      <c r="H253" s="526" t="s">
        <v>11676</v>
      </c>
      <c r="I253" s="514">
        <v>246</v>
      </c>
      <c r="J253" s="515" t="s">
        <v>847</v>
      </c>
      <c r="K253" s="516" t="s">
        <v>6477</v>
      </c>
      <c r="L253" s="516" t="s">
        <v>9431</v>
      </c>
      <c r="M253" s="517">
        <v>41052</v>
      </c>
      <c r="N253" s="518">
        <v>50000000</v>
      </c>
      <c r="O253" s="512"/>
      <c r="P253" s="528"/>
      <c r="Q253" s="519"/>
      <c r="R253" s="512" t="s">
        <v>9427</v>
      </c>
      <c r="S253" s="528">
        <v>41361</v>
      </c>
      <c r="T253" s="519">
        <v>37500000</v>
      </c>
      <c r="U253" s="528"/>
      <c r="V253" s="519"/>
      <c r="W253" s="512"/>
      <c r="X253" s="528"/>
      <c r="Y253" s="519"/>
      <c r="Z253" s="520">
        <v>37500000</v>
      </c>
      <c r="AA253" s="520"/>
      <c r="AB253" s="521"/>
      <c r="AC253" s="521"/>
      <c r="AD253" s="521"/>
      <c r="AE253" s="521"/>
      <c r="AF253" s="521"/>
      <c r="AG253" s="521"/>
      <c r="AH253" s="521"/>
      <c r="AI253" s="521"/>
      <c r="AJ253" s="521"/>
      <c r="AK253" s="521"/>
      <c r="AL253" s="521"/>
      <c r="AM253" s="521">
        <f t="shared" si="23"/>
        <v>37500000</v>
      </c>
      <c r="AN253" s="520">
        <f t="shared" si="18"/>
        <v>0</v>
      </c>
      <c r="AR253" s="532"/>
      <c r="AS253" s="529">
        <v>37500000</v>
      </c>
      <c r="AT253" s="529">
        <v>37500000</v>
      </c>
      <c r="AU253" s="529">
        <f t="shared" si="19"/>
        <v>0</v>
      </c>
      <c r="AV253" s="529" t="str">
        <f t="shared" si="20"/>
        <v>SAMA</v>
      </c>
      <c r="AW253" s="529" t="str">
        <f t="shared" si="21"/>
        <v>SAMA</v>
      </c>
      <c r="AX253" s="529" t="str">
        <f t="shared" si="22"/>
        <v>SAMA</v>
      </c>
    </row>
    <row r="254" spans="1:50" s="530" customFormat="1" ht="15" customHeight="1" x14ac:dyDescent="0.2">
      <c r="A254" s="526" t="e">
        <v>#VALUE!</v>
      </c>
      <c r="B254" s="526">
        <v>0</v>
      </c>
      <c r="C254" s="526" t="s">
        <v>8286</v>
      </c>
      <c r="D254" s="527" t="s">
        <v>6222</v>
      </c>
      <c r="E254" s="527" t="s">
        <v>12316</v>
      </c>
      <c r="F254" s="526" t="s">
        <v>11921</v>
      </c>
      <c r="G254" s="526" t="s">
        <v>11676</v>
      </c>
      <c r="H254" s="526" t="s">
        <v>11676</v>
      </c>
      <c r="I254" s="514">
        <v>247</v>
      </c>
      <c r="J254" s="515" t="s">
        <v>9432</v>
      </c>
      <c r="K254" s="516" t="s">
        <v>6477</v>
      </c>
      <c r="L254" s="516" t="s">
        <v>9431</v>
      </c>
      <c r="M254" s="517">
        <v>41052</v>
      </c>
      <c r="N254" s="518">
        <v>50000000</v>
      </c>
      <c r="O254" s="512"/>
      <c r="P254" s="528"/>
      <c r="Q254" s="519"/>
      <c r="R254" s="512" t="s">
        <v>9427</v>
      </c>
      <c r="S254" s="528">
        <v>41361</v>
      </c>
      <c r="T254" s="519">
        <v>37500000</v>
      </c>
      <c r="U254" s="528"/>
      <c r="V254" s="519"/>
      <c r="W254" s="512"/>
      <c r="X254" s="528"/>
      <c r="Y254" s="519"/>
      <c r="Z254" s="520">
        <v>0</v>
      </c>
      <c r="AA254" s="520"/>
      <c r="AB254" s="521"/>
      <c r="AC254" s="521"/>
      <c r="AD254" s="521"/>
      <c r="AE254" s="521"/>
      <c r="AF254" s="521"/>
      <c r="AG254" s="521"/>
      <c r="AH254" s="521"/>
      <c r="AI254" s="521"/>
      <c r="AJ254" s="521"/>
      <c r="AK254" s="521"/>
      <c r="AL254" s="521"/>
      <c r="AM254" s="521">
        <f t="shared" si="23"/>
        <v>0</v>
      </c>
      <c r="AN254" s="520">
        <f t="shared" si="18"/>
        <v>37500000</v>
      </c>
      <c r="AR254" s="532"/>
      <c r="AS254" s="529">
        <v>37500000</v>
      </c>
      <c r="AT254" s="529">
        <v>0</v>
      </c>
      <c r="AU254" s="529">
        <f t="shared" si="19"/>
        <v>37500000</v>
      </c>
      <c r="AV254" s="529" t="str">
        <f t="shared" si="20"/>
        <v>SAMA</v>
      </c>
      <c r="AW254" s="529" t="str">
        <f t="shared" si="21"/>
        <v>SAMA</v>
      </c>
      <c r="AX254" s="529" t="str">
        <f t="shared" si="22"/>
        <v>SAMA</v>
      </c>
    </row>
    <row r="255" spans="1:50" s="530" customFormat="1" ht="15" customHeight="1" x14ac:dyDescent="0.2">
      <c r="A255" s="526" t="e">
        <v>#VALUE!</v>
      </c>
      <c r="B255" s="526">
        <v>0</v>
      </c>
      <c r="C255" s="526" t="s">
        <v>8286</v>
      </c>
      <c r="D255" s="527" t="s">
        <v>6222</v>
      </c>
      <c r="E255" s="527" t="s">
        <v>12316</v>
      </c>
      <c r="F255" s="526" t="s">
        <v>11922</v>
      </c>
      <c r="G255" s="526" t="s">
        <v>11676</v>
      </c>
      <c r="H255" s="526" t="s">
        <v>11676</v>
      </c>
      <c r="I255" s="514">
        <v>248</v>
      </c>
      <c r="J255" s="515" t="s">
        <v>9433</v>
      </c>
      <c r="K255" s="516" t="s">
        <v>6477</v>
      </c>
      <c r="L255" s="516" t="s">
        <v>9426</v>
      </c>
      <c r="M255" s="517">
        <v>41089</v>
      </c>
      <c r="N255" s="518">
        <v>30000000</v>
      </c>
      <c r="O255" s="512"/>
      <c r="P255" s="528"/>
      <c r="Q255" s="519"/>
      <c r="R255" s="512" t="s">
        <v>9427</v>
      </c>
      <c r="S255" s="528">
        <v>41361</v>
      </c>
      <c r="T255" s="519">
        <v>22500000</v>
      </c>
      <c r="U255" s="528"/>
      <c r="V255" s="519"/>
      <c r="W255" s="512"/>
      <c r="X255" s="528"/>
      <c r="Y255" s="519"/>
      <c r="Z255" s="520">
        <v>0</v>
      </c>
      <c r="AA255" s="520"/>
      <c r="AB255" s="521"/>
      <c r="AC255" s="521"/>
      <c r="AD255" s="521"/>
      <c r="AE255" s="521"/>
      <c r="AF255" s="521"/>
      <c r="AG255" s="521"/>
      <c r="AH255" s="521"/>
      <c r="AI255" s="521"/>
      <c r="AJ255" s="521"/>
      <c r="AK255" s="521"/>
      <c r="AL255" s="521"/>
      <c r="AM255" s="521">
        <f t="shared" si="23"/>
        <v>0</v>
      </c>
      <c r="AN255" s="520">
        <f t="shared" si="18"/>
        <v>22500000</v>
      </c>
      <c r="AR255" s="532"/>
      <c r="AS255" s="529">
        <v>22500000</v>
      </c>
      <c r="AT255" s="529">
        <v>0</v>
      </c>
      <c r="AU255" s="529">
        <f t="shared" si="19"/>
        <v>22500000</v>
      </c>
      <c r="AV255" s="529" t="str">
        <f t="shared" si="20"/>
        <v>SAMA</v>
      </c>
      <c r="AW255" s="529" t="str">
        <f t="shared" si="21"/>
        <v>SAMA</v>
      </c>
      <c r="AX255" s="529" t="str">
        <f t="shared" si="22"/>
        <v>SAMA</v>
      </c>
    </row>
    <row r="256" spans="1:50" s="530" customFormat="1" ht="15" customHeight="1" x14ac:dyDescent="0.2">
      <c r="A256" s="526" t="e">
        <v>#VALUE!</v>
      </c>
      <c r="B256" s="526">
        <v>0</v>
      </c>
      <c r="C256" s="526" t="s">
        <v>8286</v>
      </c>
      <c r="D256" s="527" t="s">
        <v>6222</v>
      </c>
      <c r="E256" s="527" t="s">
        <v>12316</v>
      </c>
      <c r="F256" s="526"/>
      <c r="G256" s="526" t="s">
        <v>11676</v>
      </c>
      <c r="H256" s="526" t="s">
        <v>11676</v>
      </c>
      <c r="I256" s="514">
        <v>249</v>
      </c>
      <c r="J256" s="515" t="s">
        <v>4859</v>
      </c>
      <c r="K256" s="516" t="s">
        <v>6477</v>
      </c>
      <c r="L256" s="516" t="s">
        <v>9426</v>
      </c>
      <c r="M256" s="517">
        <v>41089</v>
      </c>
      <c r="N256" s="518">
        <v>25000000</v>
      </c>
      <c r="O256" s="512"/>
      <c r="P256" s="528"/>
      <c r="Q256" s="519"/>
      <c r="R256" s="512" t="s">
        <v>9427</v>
      </c>
      <c r="S256" s="528">
        <v>41361</v>
      </c>
      <c r="T256" s="519">
        <v>17502300</v>
      </c>
      <c r="U256" s="528"/>
      <c r="V256" s="519"/>
      <c r="W256" s="512"/>
      <c r="X256" s="528"/>
      <c r="Y256" s="519"/>
      <c r="Z256" s="520">
        <v>0</v>
      </c>
      <c r="AA256" s="520"/>
      <c r="AB256" s="521"/>
      <c r="AC256" s="521"/>
      <c r="AD256" s="521"/>
      <c r="AE256" s="521"/>
      <c r="AF256" s="521"/>
      <c r="AG256" s="521"/>
      <c r="AH256" s="521"/>
      <c r="AI256" s="521"/>
      <c r="AJ256" s="521"/>
      <c r="AK256" s="521"/>
      <c r="AL256" s="521"/>
      <c r="AM256" s="521">
        <f t="shared" si="23"/>
        <v>0</v>
      </c>
      <c r="AN256" s="520">
        <f t="shared" si="18"/>
        <v>17502300</v>
      </c>
      <c r="AR256" s="532"/>
      <c r="AS256" s="529">
        <v>17502300</v>
      </c>
      <c r="AT256" s="529">
        <v>0</v>
      </c>
      <c r="AU256" s="529">
        <f t="shared" si="19"/>
        <v>17502300</v>
      </c>
      <c r="AV256" s="529" t="str">
        <f t="shared" si="20"/>
        <v>SAMA</v>
      </c>
      <c r="AW256" s="529" t="str">
        <f t="shared" si="21"/>
        <v>SAMA</v>
      </c>
      <c r="AX256" s="529" t="str">
        <f t="shared" si="22"/>
        <v>SAMA</v>
      </c>
    </row>
    <row r="257" spans="1:50" s="530" customFormat="1" ht="15" customHeight="1" x14ac:dyDescent="0.2">
      <c r="A257" s="526" t="e">
        <v>#VALUE!</v>
      </c>
      <c r="B257" s="526">
        <v>0</v>
      </c>
      <c r="C257" s="526" t="s">
        <v>8286</v>
      </c>
      <c r="D257" s="527" t="s">
        <v>6222</v>
      </c>
      <c r="E257" s="527" t="s">
        <v>12315</v>
      </c>
      <c r="F257" s="526" t="s">
        <v>12349</v>
      </c>
      <c r="G257" s="526" t="s">
        <v>11676</v>
      </c>
      <c r="H257" s="526" t="s">
        <v>11676</v>
      </c>
      <c r="I257" s="514">
        <v>250</v>
      </c>
      <c r="J257" s="515" t="s">
        <v>9434</v>
      </c>
      <c r="K257" s="516" t="s">
        <v>6477</v>
      </c>
      <c r="L257" s="516" t="s">
        <v>9341</v>
      </c>
      <c r="M257" s="517">
        <v>40956</v>
      </c>
      <c r="N257" s="518">
        <v>35000000</v>
      </c>
      <c r="O257" s="512"/>
      <c r="P257" s="528"/>
      <c r="Q257" s="519"/>
      <c r="R257" s="512" t="s">
        <v>9427</v>
      </c>
      <c r="S257" s="528">
        <v>41361</v>
      </c>
      <c r="T257" s="519">
        <v>26250000</v>
      </c>
      <c r="U257" s="528"/>
      <c r="V257" s="519"/>
      <c r="W257" s="512"/>
      <c r="X257" s="528"/>
      <c r="Y257" s="519"/>
      <c r="Z257" s="520">
        <v>0</v>
      </c>
      <c r="AA257" s="520">
        <v>26250000</v>
      </c>
      <c r="AB257" s="521"/>
      <c r="AC257" s="521"/>
      <c r="AD257" s="521"/>
      <c r="AE257" s="521"/>
      <c r="AF257" s="521"/>
      <c r="AG257" s="521"/>
      <c r="AH257" s="521"/>
      <c r="AI257" s="521"/>
      <c r="AJ257" s="521"/>
      <c r="AK257" s="521"/>
      <c r="AL257" s="521"/>
      <c r="AM257" s="521">
        <f t="shared" si="23"/>
        <v>26250000</v>
      </c>
      <c r="AN257" s="520">
        <f t="shared" si="18"/>
        <v>0</v>
      </c>
      <c r="AR257" s="532"/>
      <c r="AS257" s="524">
        <v>26250000</v>
      </c>
      <c r="AT257" s="524">
        <v>0</v>
      </c>
      <c r="AU257" s="524">
        <f t="shared" si="19"/>
        <v>26250000</v>
      </c>
      <c r="AV257" s="531" t="str">
        <f t="shared" si="20"/>
        <v>SAMA</v>
      </c>
      <c r="AW257" s="531" t="str">
        <f t="shared" si="21"/>
        <v>JAM BESAR</v>
      </c>
      <c r="AX257" s="531" t="str">
        <f t="shared" si="22"/>
        <v>jam kecil</v>
      </c>
    </row>
    <row r="258" spans="1:50" s="530" customFormat="1" ht="15" customHeight="1" x14ac:dyDescent="0.2">
      <c r="A258" s="526" t="e">
        <v>#VALUE!</v>
      </c>
      <c r="B258" s="526">
        <v>0</v>
      </c>
      <c r="C258" s="526" t="s">
        <v>8286</v>
      </c>
      <c r="D258" s="527" t="s">
        <v>6222</v>
      </c>
      <c r="E258" s="527" t="s">
        <v>12324</v>
      </c>
      <c r="F258" s="526"/>
      <c r="G258" s="526" t="s">
        <v>11676</v>
      </c>
      <c r="H258" s="526" t="s">
        <v>11676</v>
      </c>
      <c r="I258" s="514">
        <v>251</v>
      </c>
      <c r="J258" s="515" t="s">
        <v>9435</v>
      </c>
      <c r="K258" s="516" t="s">
        <v>6477</v>
      </c>
      <c r="L258" s="516" t="s">
        <v>9436</v>
      </c>
      <c r="M258" s="517">
        <v>40875</v>
      </c>
      <c r="N258" s="518">
        <v>48000000</v>
      </c>
      <c r="O258" s="512"/>
      <c r="P258" s="528"/>
      <c r="Q258" s="519"/>
      <c r="R258" s="512" t="s">
        <v>9437</v>
      </c>
      <c r="S258" s="528">
        <v>41394</v>
      </c>
      <c r="T258" s="519">
        <v>19200000</v>
      </c>
      <c r="U258" s="528"/>
      <c r="V258" s="519"/>
      <c r="W258" s="512"/>
      <c r="X258" s="528"/>
      <c r="Y258" s="519"/>
      <c r="Z258" s="520">
        <v>0</v>
      </c>
      <c r="AA258" s="520"/>
      <c r="AB258" s="521"/>
      <c r="AC258" s="521"/>
      <c r="AD258" s="521"/>
      <c r="AE258" s="521"/>
      <c r="AF258" s="521"/>
      <c r="AG258" s="521"/>
      <c r="AH258" s="521"/>
      <c r="AI258" s="521"/>
      <c r="AJ258" s="521"/>
      <c r="AK258" s="521"/>
      <c r="AL258" s="521"/>
      <c r="AM258" s="521">
        <f t="shared" si="23"/>
        <v>0</v>
      </c>
      <c r="AN258" s="520">
        <f t="shared" si="18"/>
        <v>19200000</v>
      </c>
      <c r="AR258" s="532"/>
      <c r="AS258" s="529">
        <v>19200000</v>
      </c>
      <c r="AT258" s="529">
        <v>0</v>
      </c>
      <c r="AU258" s="529">
        <f t="shared" si="19"/>
        <v>19200000</v>
      </c>
      <c r="AV258" s="529" t="str">
        <f t="shared" si="20"/>
        <v>SAMA</v>
      </c>
      <c r="AW258" s="529" t="str">
        <f t="shared" si="21"/>
        <v>SAMA</v>
      </c>
      <c r="AX258" s="529" t="str">
        <f t="shared" si="22"/>
        <v>SAMA</v>
      </c>
    </row>
    <row r="259" spans="1:50" s="530" customFormat="1" ht="15" customHeight="1" x14ac:dyDescent="0.2">
      <c r="A259" s="526" t="e">
        <v>#VALUE!</v>
      </c>
      <c r="B259" s="526">
        <v>0</v>
      </c>
      <c r="C259" s="526" t="s">
        <v>8286</v>
      </c>
      <c r="D259" s="527" t="s">
        <v>6222</v>
      </c>
      <c r="E259" s="527" t="s">
        <v>12324</v>
      </c>
      <c r="F259" s="526" t="s">
        <v>11923</v>
      </c>
      <c r="G259" s="526" t="s">
        <v>11676</v>
      </c>
      <c r="H259" s="526" t="s">
        <v>11676</v>
      </c>
      <c r="I259" s="514">
        <v>252</v>
      </c>
      <c r="J259" s="515" t="s">
        <v>275</v>
      </c>
      <c r="K259" s="516" t="s">
        <v>6477</v>
      </c>
      <c r="L259" s="516" t="s">
        <v>9380</v>
      </c>
      <c r="M259" s="517">
        <v>41040</v>
      </c>
      <c r="N259" s="518">
        <v>50000000</v>
      </c>
      <c r="O259" s="512"/>
      <c r="P259" s="528"/>
      <c r="Q259" s="519"/>
      <c r="R259" s="512" t="s">
        <v>9437</v>
      </c>
      <c r="S259" s="528">
        <v>41394</v>
      </c>
      <c r="T259" s="519">
        <v>37500000</v>
      </c>
      <c r="U259" s="528"/>
      <c r="V259" s="519"/>
      <c r="W259" s="512"/>
      <c r="X259" s="528"/>
      <c r="Y259" s="519"/>
      <c r="Z259" s="520">
        <v>0</v>
      </c>
      <c r="AA259" s="520">
        <v>30000000</v>
      </c>
      <c r="AB259" s="521"/>
      <c r="AC259" s="521"/>
      <c r="AD259" s="521"/>
      <c r="AE259" s="521"/>
      <c r="AF259" s="521"/>
      <c r="AG259" s="521"/>
      <c r="AH259" s="521"/>
      <c r="AI259" s="521"/>
      <c r="AJ259" s="521"/>
      <c r="AK259" s="521"/>
      <c r="AL259" s="521"/>
      <c r="AM259" s="521">
        <f t="shared" si="23"/>
        <v>30000000</v>
      </c>
      <c r="AN259" s="520">
        <f t="shared" si="18"/>
        <v>7500000</v>
      </c>
      <c r="AR259" s="532"/>
      <c r="AS259" s="529">
        <v>37500000</v>
      </c>
      <c r="AT259" s="529">
        <v>0</v>
      </c>
      <c r="AU259" s="529">
        <f t="shared" si="19"/>
        <v>37500000</v>
      </c>
      <c r="AV259" s="529" t="str">
        <f t="shared" si="20"/>
        <v>SAMA</v>
      </c>
      <c r="AW259" s="529" t="str">
        <f t="shared" si="21"/>
        <v>JAM BESAR</v>
      </c>
      <c r="AX259" s="529" t="str">
        <f t="shared" si="22"/>
        <v>jam kecil</v>
      </c>
    </row>
    <row r="260" spans="1:50" s="530" customFormat="1" ht="15" customHeight="1" x14ac:dyDescent="0.2">
      <c r="A260" s="526" t="e">
        <v>#VALUE!</v>
      </c>
      <c r="B260" s="526" t="e">
        <v>#N/A</v>
      </c>
      <c r="C260" s="526" t="s">
        <v>8286</v>
      </c>
      <c r="D260" s="527" t="s">
        <v>6222</v>
      </c>
      <c r="E260" s="527" t="s">
        <v>6222</v>
      </c>
      <c r="F260" s="526" t="s">
        <v>11924</v>
      </c>
      <c r="G260" s="526" t="s">
        <v>11675</v>
      </c>
      <c r="H260" s="526" t="s">
        <v>11676</v>
      </c>
      <c r="I260" s="514">
        <v>253</v>
      </c>
      <c r="J260" s="515" t="s">
        <v>9438</v>
      </c>
      <c r="K260" s="516" t="s">
        <v>6477</v>
      </c>
      <c r="L260" s="516" t="s">
        <v>9426</v>
      </c>
      <c r="M260" s="517">
        <v>41089</v>
      </c>
      <c r="N260" s="518">
        <v>40000000</v>
      </c>
      <c r="O260" s="512"/>
      <c r="P260" s="528"/>
      <c r="Q260" s="519"/>
      <c r="R260" s="512" t="s">
        <v>9437</v>
      </c>
      <c r="S260" s="528">
        <v>41394</v>
      </c>
      <c r="T260" s="519">
        <v>30000000</v>
      </c>
      <c r="U260" s="528"/>
      <c r="V260" s="519"/>
      <c r="W260" s="512"/>
      <c r="X260" s="528"/>
      <c r="Y260" s="519"/>
      <c r="Z260" s="520">
        <v>0</v>
      </c>
      <c r="AA260" s="520"/>
      <c r="AB260" s="521"/>
      <c r="AC260" s="521"/>
      <c r="AD260" s="521"/>
      <c r="AE260" s="521"/>
      <c r="AF260" s="521"/>
      <c r="AG260" s="521"/>
      <c r="AH260" s="521"/>
      <c r="AI260" s="521"/>
      <c r="AJ260" s="521"/>
      <c r="AK260" s="521"/>
      <c r="AL260" s="521"/>
      <c r="AM260" s="521">
        <f t="shared" si="23"/>
        <v>0</v>
      </c>
      <c r="AN260" s="520">
        <f t="shared" si="18"/>
        <v>30000000</v>
      </c>
      <c r="AR260" s="532"/>
      <c r="AS260" s="529">
        <v>30000000</v>
      </c>
      <c r="AT260" s="529">
        <v>0</v>
      </c>
      <c r="AU260" s="529">
        <f t="shared" si="19"/>
        <v>30000000</v>
      </c>
      <c r="AV260" s="529" t="str">
        <f t="shared" si="20"/>
        <v>SAMA</v>
      </c>
      <c r="AW260" s="529" t="str">
        <f t="shared" si="21"/>
        <v>SAMA</v>
      </c>
      <c r="AX260" s="529" t="str">
        <f t="shared" si="22"/>
        <v>SAMA</v>
      </c>
    </row>
    <row r="261" spans="1:50" s="530" customFormat="1" ht="15" customHeight="1" x14ac:dyDescent="0.2">
      <c r="A261" s="526" t="e">
        <v>#VALUE!</v>
      </c>
      <c r="B261" s="526" t="e">
        <v>#N/A</v>
      </c>
      <c r="C261" s="526" t="s">
        <v>8286</v>
      </c>
      <c r="D261" s="527" t="s">
        <v>6222</v>
      </c>
      <c r="E261" s="527" t="s">
        <v>6222</v>
      </c>
      <c r="F261" s="526" t="s">
        <v>11925</v>
      </c>
      <c r="G261" s="526" t="s">
        <v>11675</v>
      </c>
      <c r="H261" s="526" t="s">
        <v>11676</v>
      </c>
      <c r="I261" s="514">
        <v>254</v>
      </c>
      <c r="J261" s="515" t="s">
        <v>9439</v>
      </c>
      <c r="K261" s="516" t="s">
        <v>6477</v>
      </c>
      <c r="L261" s="516" t="s">
        <v>9431</v>
      </c>
      <c r="M261" s="517">
        <v>41052</v>
      </c>
      <c r="N261" s="518">
        <v>45000000</v>
      </c>
      <c r="O261" s="512"/>
      <c r="P261" s="528"/>
      <c r="Q261" s="519"/>
      <c r="R261" s="512" t="s">
        <v>9437</v>
      </c>
      <c r="S261" s="528">
        <v>41394</v>
      </c>
      <c r="T261" s="519">
        <v>33750000</v>
      </c>
      <c r="U261" s="528"/>
      <c r="V261" s="519"/>
      <c r="W261" s="512"/>
      <c r="X261" s="528"/>
      <c r="Y261" s="519"/>
      <c r="Z261" s="520">
        <v>0</v>
      </c>
      <c r="AA261" s="520"/>
      <c r="AB261" s="521"/>
      <c r="AC261" s="521"/>
      <c r="AD261" s="521"/>
      <c r="AE261" s="521"/>
      <c r="AF261" s="521"/>
      <c r="AG261" s="521"/>
      <c r="AH261" s="521"/>
      <c r="AI261" s="521"/>
      <c r="AJ261" s="521"/>
      <c r="AK261" s="521"/>
      <c r="AL261" s="521"/>
      <c r="AM261" s="521">
        <f t="shared" si="23"/>
        <v>0</v>
      </c>
      <c r="AN261" s="520">
        <f t="shared" si="18"/>
        <v>33750000</v>
      </c>
      <c r="AR261" s="532"/>
      <c r="AS261" s="529">
        <v>33750000</v>
      </c>
      <c r="AT261" s="529">
        <v>0</v>
      </c>
      <c r="AU261" s="529">
        <f t="shared" si="19"/>
        <v>33750000</v>
      </c>
      <c r="AV261" s="529" t="str">
        <f t="shared" si="20"/>
        <v>SAMA</v>
      </c>
      <c r="AW261" s="529" t="str">
        <f t="shared" si="21"/>
        <v>SAMA</v>
      </c>
      <c r="AX261" s="529" t="str">
        <f t="shared" si="22"/>
        <v>SAMA</v>
      </c>
    </row>
    <row r="262" spans="1:50" s="530" customFormat="1" ht="15" customHeight="1" x14ac:dyDescent="0.2">
      <c r="A262" s="526" t="e">
        <v>#VALUE!</v>
      </c>
      <c r="B262" s="526">
        <v>0</v>
      </c>
      <c r="C262" s="526" t="s">
        <v>8286</v>
      </c>
      <c r="D262" s="527" t="s">
        <v>12202</v>
      </c>
      <c r="E262" s="527" t="s">
        <v>12318</v>
      </c>
      <c r="F262" s="526" t="s">
        <v>11926</v>
      </c>
      <c r="G262" s="526" t="s">
        <v>11676</v>
      </c>
      <c r="H262" s="526" t="s">
        <v>11676</v>
      </c>
      <c r="I262" s="514">
        <v>255</v>
      </c>
      <c r="J262" s="515" t="s">
        <v>9440</v>
      </c>
      <c r="K262" s="516" t="s">
        <v>6477</v>
      </c>
      <c r="L262" s="516" t="s">
        <v>9411</v>
      </c>
      <c r="M262" s="517">
        <v>41052</v>
      </c>
      <c r="N262" s="518">
        <v>200000000</v>
      </c>
      <c r="O262" s="512"/>
      <c r="P262" s="528"/>
      <c r="Q262" s="519"/>
      <c r="R262" s="512" t="s">
        <v>9437</v>
      </c>
      <c r="S262" s="528">
        <v>41394</v>
      </c>
      <c r="T262" s="519">
        <v>150000000</v>
      </c>
      <c r="U262" s="528"/>
      <c r="V262" s="519"/>
      <c r="W262" s="512"/>
      <c r="X262" s="528"/>
      <c r="Y262" s="519"/>
      <c r="Z262" s="520">
        <v>0</v>
      </c>
      <c r="AA262" s="520"/>
      <c r="AB262" s="521"/>
      <c r="AC262" s="521"/>
      <c r="AD262" s="521"/>
      <c r="AE262" s="521"/>
      <c r="AF262" s="521"/>
      <c r="AG262" s="521"/>
      <c r="AH262" s="521"/>
      <c r="AI262" s="521"/>
      <c r="AJ262" s="521"/>
      <c r="AK262" s="521"/>
      <c r="AL262" s="521"/>
      <c r="AM262" s="521">
        <f t="shared" si="23"/>
        <v>0</v>
      </c>
      <c r="AN262" s="520">
        <f t="shared" si="18"/>
        <v>150000000</v>
      </c>
      <c r="AR262" s="532"/>
      <c r="AS262" s="529">
        <v>150000000</v>
      </c>
      <c r="AT262" s="529">
        <v>0</v>
      </c>
      <c r="AU262" s="529">
        <f t="shared" si="19"/>
        <v>150000000</v>
      </c>
      <c r="AV262" s="529" t="str">
        <f t="shared" si="20"/>
        <v>SAMA</v>
      </c>
      <c r="AW262" s="529" t="str">
        <f t="shared" si="21"/>
        <v>SAMA</v>
      </c>
      <c r="AX262" s="529" t="str">
        <f t="shared" si="22"/>
        <v>SAMA</v>
      </c>
    </row>
    <row r="263" spans="1:50" s="530" customFormat="1" ht="15" customHeight="1" x14ac:dyDescent="0.2">
      <c r="A263" s="526" t="e">
        <v>#VALUE!</v>
      </c>
      <c r="B263" s="526">
        <v>0</v>
      </c>
      <c r="C263" s="526" t="s">
        <v>8286</v>
      </c>
      <c r="D263" s="527" t="s">
        <v>12202</v>
      </c>
      <c r="E263" s="527" t="s">
        <v>12318</v>
      </c>
      <c r="F263" s="526" t="s">
        <v>12204</v>
      </c>
      <c r="G263" s="526" t="s">
        <v>11676</v>
      </c>
      <c r="H263" s="526" t="s">
        <v>11676</v>
      </c>
      <c r="I263" s="514">
        <v>256</v>
      </c>
      <c r="J263" s="515" t="s">
        <v>9441</v>
      </c>
      <c r="K263" s="516" t="s">
        <v>6477</v>
      </c>
      <c r="L263" s="516" t="s">
        <v>9354</v>
      </c>
      <c r="M263" s="517">
        <v>40896</v>
      </c>
      <c r="N263" s="518">
        <v>50000000</v>
      </c>
      <c r="O263" s="512"/>
      <c r="P263" s="528"/>
      <c r="Q263" s="519"/>
      <c r="R263" s="512" t="s">
        <v>9437</v>
      </c>
      <c r="S263" s="528">
        <v>41394</v>
      </c>
      <c r="T263" s="519">
        <v>23369725</v>
      </c>
      <c r="U263" s="528"/>
      <c r="V263" s="519"/>
      <c r="W263" s="512"/>
      <c r="X263" s="528"/>
      <c r="Y263" s="519"/>
      <c r="Z263" s="520">
        <v>3850000</v>
      </c>
      <c r="AA263" s="520">
        <v>1500000</v>
      </c>
      <c r="AB263" s="521"/>
      <c r="AC263" s="521">
        <v>375000</v>
      </c>
      <c r="AD263" s="521"/>
      <c r="AE263" s="521"/>
      <c r="AF263" s="521"/>
      <c r="AG263" s="521"/>
      <c r="AH263" s="521"/>
      <c r="AI263" s="521"/>
      <c r="AJ263" s="521"/>
      <c r="AK263" s="521"/>
      <c r="AL263" s="521"/>
      <c r="AM263" s="521">
        <f t="shared" si="23"/>
        <v>5725000</v>
      </c>
      <c r="AN263" s="520">
        <f t="shared" si="18"/>
        <v>17644725</v>
      </c>
      <c r="AR263" s="532"/>
      <c r="AS263" s="529">
        <v>23369725</v>
      </c>
      <c r="AT263" s="529">
        <v>3850000</v>
      </c>
      <c r="AU263" s="529">
        <f t="shared" si="19"/>
        <v>19519725</v>
      </c>
      <c r="AV263" s="529" t="str">
        <f t="shared" si="20"/>
        <v>SAMA</v>
      </c>
      <c r="AW263" s="529" t="str">
        <f t="shared" si="21"/>
        <v>JAM BESAR</v>
      </c>
      <c r="AX263" s="529" t="str">
        <f t="shared" si="22"/>
        <v>jam kecil</v>
      </c>
    </row>
    <row r="264" spans="1:50" s="530" customFormat="1" ht="15" customHeight="1" x14ac:dyDescent="0.2">
      <c r="A264" s="526" t="e">
        <v>#VALUE!</v>
      </c>
      <c r="B264" s="526" t="s">
        <v>8349</v>
      </c>
      <c r="C264" s="526" t="s">
        <v>8349</v>
      </c>
      <c r="D264" s="527" t="s">
        <v>6222</v>
      </c>
      <c r="E264" s="527" t="s">
        <v>6222</v>
      </c>
      <c r="F264" s="526" t="s">
        <v>11927</v>
      </c>
      <c r="G264" s="526" t="s">
        <v>11675</v>
      </c>
      <c r="H264" s="526" t="s">
        <v>11676</v>
      </c>
      <c r="I264" s="514">
        <v>257</v>
      </c>
      <c r="J264" s="515" t="s">
        <v>9442</v>
      </c>
      <c r="K264" s="516" t="s">
        <v>6477</v>
      </c>
      <c r="L264" s="516" t="s">
        <v>9199</v>
      </c>
      <c r="M264" s="517">
        <v>40721</v>
      </c>
      <c r="N264" s="518">
        <v>55000000</v>
      </c>
      <c r="O264" s="512"/>
      <c r="P264" s="528"/>
      <c r="Q264" s="519"/>
      <c r="R264" s="512" t="s">
        <v>9437</v>
      </c>
      <c r="S264" s="528">
        <v>41394</v>
      </c>
      <c r="T264" s="519">
        <v>32313488</v>
      </c>
      <c r="U264" s="528"/>
      <c r="V264" s="519"/>
      <c r="W264" s="512"/>
      <c r="X264" s="528"/>
      <c r="Y264" s="519"/>
      <c r="Z264" s="520">
        <v>0</v>
      </c>
      <c r="AA264" s="520"/>
      <c r="AB264" s="521"/>
      <c r="AC264" s="521"/>
      <c r="AD264" s="521"/>
      <c r="AE264" s="521"/>
      <c r="AF264" s="521"/>
      <c r="AG264" s="521"/>
      <c r="AH264" s="521"/>
      <c r="AI264" s="521"/>
      <c r="AJ264" s="521"/>
      <c r="AK264" s="521"/>
      <c r="AL264" s="521"/>
      <c r="AM264" s="521">
        <f t="shared" si="23"/>
        <v>0</v>
      </c>
      <c r="AN264" s="520">
        <f t="shared" ref="AN264:AN327" si="24">T264-AM264</f>
        <v>32313488</v>
      </c>
      <c r="AR264" s="532"/>
      <c r="AS264" s="529">
        <v>32313488</v>
      </c>
      <c r="AT264" s="529">
        <v>0</v>
      </c>
      <c r="AU264" s="529">
        <f t="shared" ref="AU264:AU326" si="25">AS264-AT264</f>
        <v>32313488</v>
      </c>
      <c r="AV264" s="529" t="str">
        <f t="shared" ref="AV264:AV327" si="26">IF(T264=AS264,"SAMA",IF(T264&gt;AS264,"JAM BESAR",IF(T264&lt;AS264,"jam kecil","CEK LAGI")))</f>
        <v>SAMA</v>
      </c>
      <c r="AW264" s="529" t="str">
        <f t="shared" ref="AW264:AW326" si="27">IF(AM264=AT264,"SAMA",IF(AM264&gt;AT264,"JAM BESAR",IF(AM264&lt;AT264,"jam kecil","CEK LAGI")))</f>
        <v>SAMA</v>
      </c>
      <c r="AX264" s="529" t="str">
        <f t="shared" ref="AX264:AX326" si="28">IF(AN264=AU264,"SAMA",IF(AN264&gt;AU264,"JAM BESAR",IF(AN264&lt;AU264,"jam kecil","CEK LAGI")))</f>
        <v>SAMA</v>
      </c>
    </row>
    <row r="265" spans="1:50" s="530" customFormat="1" ht="15" customHeight="1" x14ac:dyDescent="0.2">
      <c r="A265" s="526" t="e">
        <v>#VALUE!</v>
      </c>
      <c r="B265" s="526">
        <v>0</v>
      </c>
      <c r="C265" s="526" t="s">
        <v>8286</v>
      </c>
      <c r="D265" s="527" t="s">
        <v>6222</v>
      </c>
      <c r="E265" s="527" t="s">
        <v>12322</v>
      </c>
      <c r="F265" s="526" t="s">
        <v>11928</v>
      </c>
      <c r="G265" s="526" t="s">
        <v>11676</v>
      </c>
      <c r="H265" s="526" t="s">
        <v>11676</v>
      </c>
      <c r="I265" s="514">
        <v>258</v>
      </c>
      <c r="J265" s="515" t="s">
        <v>9443</v>
      </c>
      <c r="K265" s="516" t="s">
        <v>6477</v>
      </c>
      <c r="L265" s="516" t="s">
        <v>9276</v>
      </c>
      <c r="M265" s="517">
        <v>40752</v>
      </c>
      <c r="N265" s="518">
        <v>11000000</v>
      </c>
      <c r="O265" s="512"/>
      <c r="P265" s="528"/>
      <c r="Q265" s="519"/>
      <c r="R265" s="512" t="s">
        <v>9437</v>
      </c>
      <c r="S265" s="528">
        <v>41394</v>
      </c>
      <c r="T265" s="519">
        <v>5251888</v>
      </c>
      <c r="U265" s="528"/>
      <c r="V265" s="519"/>
      <c r="W265" s="512"/>
      <c r="X265" s="528"/>
      <c r="Y265" s="519"/>
      <c r="Z265" s="520">
        <v>292500</v>
      </c>
      <c r="AA265" s="520"/>
      <c r="AB265" s="521"/>
      <c r="AC265" s="521"/>
      <c r="AD265" s="521"/>
      <c r="AE265" s="521"/>
      <c r="AF265" s="521"/>
      <c r="AG265" s="521"/>
      <c r="AH265" s="521"/>
      <c r="AI265" s="521"/>
      <c r="AJ265" s="521"/>
      <c r="AK265" s="521"/>
      <c r="AL265" s="521"/>
      <c r="AM265" s="521">
        <f t="shared" ref="AM265:AM327" si="29">SUM(Z265:AL265)</f>
        <v>292500</v>
      </c>
      <c r="AN265" s="520">
        <f t="shared" si="24"/>
        <v>4959388</v>
      </c>
      <c r="AR265" s="532"/>
      <c r="AS265" s="529">
        <v>5251888</v>
      </c>
      <c r="AT265" s="529">
        <v>292500</v>
      </c>
      <c r="AU265" s="529">
        <f t="shared" si="25"/>
        <v>4959388</v>
      </c>
      <c r="AV265" s="529" t="str">
        <f t="shared" si="26"/>
        <v>SAMA</v>
      </c>
      <c r="AW265" s="529" t="str">
        <f t="shared" si="27"/>
        <v>SAMA</v>
      </c>
      <c r="AX265" s="529" t="str">
        <f t="shared" si="28"/>
        <v>SAMA</v>
      </c>
    </row>
    <row r="266" spans="1:50" s="530" customFormat="1" ht="15" customHeight="1" x14ac:dyDescent="0.2">
      <c r="A266" s="526" t="e">
        <v>#VALUE!</v>
      </c>
      <c r="B266" s="526" t="e">
        <v>#N/A</v>
      </c>
      <c r="C266" s="526" t="s">
        <v>8286</v>
      </c>
      <c r="D266" s="527" t="s">
        <v>6222</v>
      </c>
      <c r="E266" s="527" t="s">
        <v>6222</v>
      </c>
      <c r="F266" s="526" t="s">
        <v>11929</v>
      </c>
      <c r="G266" s="526" t="s">
        <v>11675</v>
      </c>
      <c r="H266" s="526" t="s">
        <v>11676</v>
      </c>
      <c r="I266" s="514">
        <v>259</v>
      </c>
      <c r="J266" s="515" t="s">
        <v>9444</v>
      </c>
      <c r="K266" s="516" t="s">
        <v>6477</v>
      </c>
      <c r="L266" s="516" t="s">
        <v>9210</v>
      </c>
      <c r="M266" s="517">
        <v>40721</v>
      </c>
      <c r="N266" s="518">
        <v>25000000</v>
      </c>
      <c r="O266" s="512"/>
      <c r="P266" s="528"/>
      <c r="Q266" s="519"/>
      <c r="R266" s="512" t="s">
        <v>9437</v>
      </c>
      <c r="S266" s="528">
        <v>41394</v>
      </c>
      <c r="T266" s="519">
        <v>15346305</v>
      </c>
      <c r="U266" s="528"/>
      <c r="V266" s="519"/>
      <c r="W266" s="512"/>
      <c r="X266" s="528"/>
      <c r="Y266" s="519"/>
      <c r="Z266" s="520">
        <v>0</v>
      </c>
      <c r="AA266" s="520"/>
      <c r="AB266" s="521"/>
      <c r="AC266" s="521"/>
      <c r="AD266" s="521"/>
      <c r="AE266" s="521"/>
      <c r="AF266" s="521"/>
      <c r="AG266" s="521"/>
      <c r="AH266" s="521"/>
      <c r="AI266" s="521"/>
      <c r="AJ266" s="521"/>
      <c r="AK266" s="521"/>
      <c r="AL266" s="521"/>
      <c r="AM266" s="521">
        <f t="shared" si="29"/>
        <v>0</v>
      </c>
      <c r="AN266" s="520">
        <f t="shared" si="24"/>
        <v>15346305</v>
      </c>
      <c r="AR266" s="532"/>
      <c r="AS266" s="529">
        <v>15346305</v>
      </c>
      <c r="AT266" s="529">
        <v>0</v>
      </c>
      <c r="AU266" s="529">
        <f t="shared" si="25"/>
        <v>15346305</v>
      </c>
      <c r="AV266" s="529" t="str">
        <f t="shared" si="26"/>
        <v>SAMA</v>
      </c>
      <c r="AW266" s="529" t="str">
        <f t="shared" si="27"/>
        <v>SAMA</v>
      </c>
      <c r="AX266" s="529" t="str">
        <f t="shared" si="28"/>
        <v>SAMA</v>
      </c>
    </row>
    <row r="267" spans="1:50" s="530" customFormat="1" ht="15" customHeight="1" x14ac:dyDescent="0.2">
      <c r="A267" s="526" t="e">
        <v>#VALUE!</v>
      </c>
      <c r="B267" s="526">
        <v>0</v>
      </c>
      <c r="C267" s="526" t="s">
        <v>8286</v>
      </c>
      <c r="D267" s="527" t="s">
        <v>6222</v>
      </c>
      <c r="E267" s="527" t="s">
        <v>12323</v>
      </c>
      <c r="F267" s="526" t="s">
        <v>11930</v>
      </c>
      <c r="G267" s="526" t="s">
        <v>11676</v>
      </c>
      <c r="H267" s="526" t="s">
        <v>11676</v>
      </c>
      <c r="I267" s="514">
        <v>260</v>
      </c>
      <c r="J267" s="515" t="s">
        <v>1880</v>
      </c>
      <c r="K267" s="516" t="s">
        <v>6477</v>
      </c>
      <c r="L267" s="516" t="s">
        <v>9243</v>
      </c>
      <c r="M267" s="517">
        <v>40814</v>
      </c>
      <c r="N267" s="518">
        <v>50000000</v>
      </c>
      <c r="O267" s="512"/>
      <c r="P267" s="528"/>
      <c r="Q267" s="519"/>
      <c r="R267" s="512" t="s">
        <v>9437</v>
      </c>
      <c r="S267" s="528">
        <v>41394</v>
      </c>
      <c r="T267" s="519">
        <v>22822699</v>
      </c>
      <c r="U267" s="528"/>
      <c r="V267" s="519"/>
      <c r="W267" s="512"/>
      <c r="X267" s="528"/>
      <c r="Y267" s="519"/>
      <c r="Z267" s="520">
        <v>22822699</v>
      </c>
      <c r="AA267" s="520"/>
      <c r="AB267" s="521"/>
      <c r="AC267" s="521"/>
      <c r="AD267" s="521"/>
      <c r="AE267" s="521"/>
      <c r="AF267" s="521"/>
      <c r="AG267" s="521"/>
      <c r="AH267" s="521"/>
      <c r="AI267" s="521"/>
      <c r="AJ267" s="521"/>
      <c r="AK267" s="521"/>
      <c r="AL267" s="521"/>
      <c r="AM267" s="521">
        <f t="shared" si="29"/>
        <v>22822699</v>
      </c>
      <c r="AN267" s="520">
        <f t="shared" si="24"/>
        <v>0</v>
      </c>
      <c r="AR267" s="532"/>
      <c r="AS267" s="529">
        <v>22822699</v>
      </c>
      <c r="AT267" s="529">
        <v>22822699</v>
      </c>
      <c r="AU267" s="529">
        <f t="shared" si="25"/>
        <v>0</v>
      </c>
      <c r="AV267" s="529" t="str">
        <f t="shared" si="26"/>
        <v>SAMA</v>
      </c>
      <c r="AW267" s="529" t="str">
        <f t="shared" si="27"/>
        <v>SAMA</v>
      </c>
      <c r="AX267" s="529" t="str">
        <f t="shared" si="28"/>
        <v>SAMA</v>
      </c>
    </row>
    <row r="268" spans="1:50" s="530" customFormat="1" ht="15" customHeight="1" x14ac:dyDescent="0.2">
      <c r="A268" s="526" t="e">
        <v>#VALUE!</v>
      </c>
      <c r="B268" s="526" t="e">
        <v>#N/A</v>
      </c>
      <c r="C268" s="526" t="s">
        <v>8755</v>
      </c>
      <c r="D268" s="527" t="s">
        <v>6541</v>
      </c>
      <c r="E268" s="527" t="s">
        <v>18632</v>
      </c>
      <c r="F268" s="526" t="s">
        <v>18658</v>
      </c>
      <c r="G268" s="526" t="s">
        <v>11675</v>
      </c>
      <c r="H268" s="526" t="s">
        <v>11676</v>
      </c>
      <c r="I268" s="514">
        <v>261</v>
      </c>
      <c r="J268" s="515" t="s">
        <v>12376</v>
      </c>
      <c r="K268" s="516" t="s">
        <v>6477</v>
      </c>
      <c r="L268" s="516" t="s">
        <v>9243</v>
      </c>
      <c r="M268" s="517">
        <v>40814</v>
      </c>
      <c r="N268" s="518">
        <v>110000000</v>
      </c>
      <c r="O268" s="512"/>
      <c r="P268" s="528"/>
      <c r="Q268" s="519"/>
      <c r="R268" s="512" t="s">
        <v>9437</v>
      </c>
      <c r="S268" s="528">
        <v>41394</v>
      </c>
      <c r="T268" s="519">
        <v>73801875</v>
      </c>
      <c r="U268" s="528"/>
      <c r="V268" s="519"/>
      <c r="W268" s="512"/>
      <c r="X268" s="528"/>
      <c r="Y268" s="519"/>
      <c r="Z268" s="520">
        <v>0</v>
      </c>
      <c r="AA268" s="520"/>
      <c r="AB268" s="521"/>
      <c r="AC268" s="521"/>
      <c r="AD268" s="521"/>
      <c r="AE268" s="521"/>
      <c r="AF268" s="521"/>
      <c r="AG268" s="521"/>
      <c r="AH268" s="521"/>
      <c r="AI268" s="521"/>
      <c r="AJ268" s="521"/>
      <c r="AK268" s="521"/>
      <c r="AL268" s="521"/>
      <c r="AM268" s="521">
        <f t="shared" si="29"/>
        <v>0</v>
      </c>
      <c r="AN268" s="520">
        <f t="shared" si="24"/>
        <v>73801875</v>
      </c>
      <c r="AR268" s="532"/>
      <c r="AS268" s="529">
        <v>73801875</v>
      </c>
      <c r="AT268" s="529">
        <v>0</v>
      </c>
      <c r="AU268" s="529">
        <f t="shared" si="25"/>
        <v>73801875</v>
      </c>
      <c r="AV268" s="529" t="str">
        <f t="shared" si="26"/>
        <v>SAMA</v>
      </c>
      <c r="AW268" s="529" t="str">
        <f t="shared" si="27"/>
        <v>SAMA</v>
      </c>
      <c r="AX268" s="529" t="str">
        <f t="shared" si="28"/>
        <v>SAMA</v>
      </c>
    </row>
    <row r="269" spans="1:50" s="530" customFormat="1" ht="15" customHeight="1" x14ac:dyDescent="0.2">
      <c r="A269" s="526" t="e">
        <v>#VALUE!</v>
      </c>
      <c r="B269" s="526">
        <v>0</v>
      </c>
      <c r="C269" s="526" t="s">
        <v>8286</v>
      </c>
      <c r="D269" s="527" t="s">
        <v>6222</v>
      </c>
      <c r="E269" s="527" t="s">
        <v>12319</v>
      </c>
      <c r="F269" s="526" t="s">
        <v>11931</v>
      </c>
      <c r="G269" s="526" t="s">
        <v>11676</v>
      </c>
      <c r="H269" s="526" t="s">
        <v>11676</v>
      </c>
      <c r="I269" s="514">
        <v>262</v>
      </c>
      <c r="J269" s="515" t="s">
        <v>9445</v>
      </c>
      <c r="K269" s="516" t="s">
        <v>6477</v>
      </c>
      <c r="L269" s="516" t="s">
        <v>9426</v>
      </c>
      <c r="M269" s="517">
        <v>41089</v>
      </c>
      <c r="N269" s="518">
        <v>150000000</v>
      </c>
      <c r="O269" s="512"/>
      <c r="P269" s="528"/>
      <c r="Q269" s="519"/>
      <c r="R269" s="512" t="s">
        <v>9437</v>
      </c>
      <c r="S269" s="528">
        <v>41394</v>
      </c>
      <c r="T269" s="519">
        <v>112500000</v>
      </c>
      <c r="U269" s="528"/>
      <c r="V269" s="519"/>
      <c r="W269" s="512"/>
      <c r="X269" s="528"/>
      <c r="Y269" s="519"/>
      <c r="Z269" s="520">
        <v>100899550</v>
      </c>
      <c r="AA269" s="520"/>
      <c r="AB269" s="521"/>
      <c r="AC269" s="521"/>
      <c r="AD269" s="521"/>
      <c r="AE269" s="521"/>
      <c r="AF269" s="521"/>
      <c r="AG269" s="521"/>
      <c r="AH269" s="521"/>
      <c r="AI269" s="521"/>
      <c r="AJ269" s="521"/>
      <c r="AK269" s="521"/>
      <c r="AL269" s="521"/>
      <c r="AM269" s="521">
        <f t="shared" si="29"/>
        <v>100899550</v>
      </c>
      <c r="AN269" s="520">
        <f t="shared" si="24"/>
        <v>11600450</v>
      </c>
      <c r="AR269" s="532"/>
      <c r="AS269" s="529">
        <v>112500000</v>
      </c>
      <c r="AT269" s="529">
        <v>100899550</v>
      </c>
      <c r="AU269" s="529">
        <f t="shared" si="25"/>
        <v>11600450</v>
      </c>
      <c r="AV269" s="529" t="str">
        <f t="shared" si="26"/>
        <v>SAMA</v>
      </c>
      <c r="AW269" s="529" t="str">
        <f t="shared" si="27"/>
        <v>SAMA</v>
      </c>
      <c r="AX269" s="529" t="str">
        <f t="shared" si="28"/>
        <v>SAMA</v>
      </c>
    </row>
    <row r="270" spans="1:50" s="530" customFormat="1" ht="15" customHeight="1" x14ac:dyDescent="0.2">
      <c r="A270" s="526" t="e">
        <v>#VALUE!</v>
      </c>
      <c r="B270" s="526" t="e">
        <v>#N/A</v>
      </c>
      <c r="C270" s="526" t="s">
        <v>8286</v>
      </c>
      <c r="D270" s="527" t="s">
        <v>6222</v>
      </c>
      <c r="E270" s="527" t="s">
        <v>6222</v>
      </c>
      <c r="F270" s="526"/>
      <c r="G270" s="526" t="s">
        <v>11675</v>
      </c>
      <c r="H270" s="526" t="s">
        <v>11676</v>
      </c>
      <c r="I270" s="514">
        <v>263</v>
      </c>
      <c r="J270" s="515" t="s">
        <v>4768</v>
      </c>
      <c r="K270" s="516" t="s">
        <v>6477</v>
      </c>
      <c r="L270" s="516" t="s">
        <v>9446</v>
      </c>
      <c r="M270" s="517">
        <v>41151</v>
      </c>
      <c r="N270" s="518">
        <v>160000000</v>
      </c>
      <c r="O270" s="512"/>
      <c r="P270" s="528"/>
      <c r="Q270" s="519"/>
      <c r="R270" s="512" t="s">
        <v>9437</v>
      </c>
      <c r="S270" s="528">
        <v>41394</v>
      </c>
      <c r="T270" s="519">
        <v>120000000</v>
      </c>
      <c r="U270" s="528"/>
      <c r="V270" s="519"/>
      <c r="W270" s="512"/>
      <c r="X270" s="528"/>
      <c r="Y270" s="519"/>
      <c r="Z270" s="520">
        <v>0</v>
      </c>
      <c r="AA270" s="520"/>
      <c r="AB270" s="521"/>
      <c r="AC270" s="521"/>
      <c r="AD270" s="521"/>
      <c r="AE270" s="521"/>
      <c r="AF270" s="521"/>
      <c r="AG270" s="521"/>
      <c r="AH270" s="521"/>
      <c r="AI270" s="521"/>
      <c r="AJ270" s="521"/>
      <c r="AK270" s="521"/>
      <c r="AL270" s="521"/>
      <c r="AM270" s="521">
        <f t="shared" si="29"/>
        <v>0</v>
      </c>
      <c r="AN270" s="520">
        <f t="shared" si="24"/>
        <v>120000000</v>
      </c>
      <c r="AR270" s="532"/>
      <c r="AS270" s="529">
        <v>120000000</v>
      </c>
      <c r="AT270" s="529">
        <v>0</v>
      </c>
      <c r="AU270" s="529">
        <f t="shared" si="25"/>
        <v>120000000</v>
      </c>
      <c r="AV270" s="529" t="str">
        <f t="shared" si="26"/>
        <v>SAMA</v>
      </c>
      <c r="AW270" s="529" t="str">
        <f t="shared" si="27"/>
        <v>SAMA</v>
      </c>
      <c r="AX270" s="529" t="str">
        <f t="shared" si="28"/>
        <v>SAMA</v>
      </c>
    </row>
    <row r="271" spans="1:50" s="530" customFormat="1" ht="15" customHeight="1" x14ac:dyDescent="0.2">
      <c r="A271" s="526" t="e">
        <v>#VALUE!</v>
      </c>
      <c r="B271" s="526" t="e">
        <v>#N/A</v>
      </c>
      <c r="C271" s="526" t="s">
        <v>8755</v>
      </c>
      <c r="D271" s="527" t="s">
        <v>6541</v>
      </c>
      <c r="E271" s="527" t="s">
        <v>18632</v>
      </c>
      <c r="F271" s="526" t="s">
        <v>11932</v>
      </c>
      <c r="G271" s="526" t="s">
        <v>11675</v>
      </c>
      <c r="H271" s="526" t="s">
        <v>11676</v>
      </c>
      <c r="I271" s="514">
        <v>264</v>
      </c>
      <c r="J271" s="515" t="s">
        <v>9447</v>
      </c>
      <c r="K271" s="516" t="s">
        <v>6477</v>
      </c>
      <c r="L271" s="516" t="s">
        <v>9448</v>
      </c>
      <c r="M271" s="517">
        <v>41004</v>
      </c>
      <c r="N271" s="518">
        <v>40000000</v>
      </c>
      <c r="O271" s="512"/>
      <c r="P271" s="528"/>
      <c r="Q271" s="519"/>
      <c r="R271" s="512" t="s">
        <v>9449</v>
      </c>
      <c r="S271" s="528">
        <v>41421</v>
      </c>
      <c r="T271" s="519">
        <v>26463675</v>
      </c>
      <c r="U271" s="528"/>
      <c r="V271" s="519"/>
      <c r="W271" s="512"/>
      <c r="X271" s="528"/>
      <c r="Y271" s="519"/>
      <c r="Z271" s="520">
        <v>693000</v>
      </c>
      <c r="AA271" s="520"/>
      <c r="AB271" s="521"/>
      <c r="AC271" s="521"/>
      <c r="AD271" s="521"/>
      <c r="AE271" s="521"/>
      <c r="AF271" s="521"/>
      <c r="AG271" s="521"/>
      <c r="AH271" s="521"/>
      <c r="AI271" s="521"/>
      <c r="AJ271" s="521"/>
      <c r="AK271" s="521"/>
      <c r="AL271" s="521"/>
      <c r="AM271" s="521">
        <f t="shared" si="29"/>
        <v>693000</v>
      </c>
      <c r="AN271" s="520">
        <f t="shared" si="24"/>
        <v>25770675</v>
      </c>
      <c r="AR271" s="532"/>
      <c r="AS271" s="529">
        <v>26463675</v>
      </c>
      <c r="AT271" s="529">
        <v>693000</v>
      </c>
      <c r="AU271" s="529">
        <f t="shared" si="25"/>
        <v>25770675</v>
      </c>
      <c r="AV271" s="529" t="str">
        <f t="shared" si="26"/>
        <v>SAMA</v>
      </c>
      <c r="AW271" s="529" t="str">
        <f t="shared" si="27"/>
        <v>SAMA</v>
      </c>
      <c r="AX271" s="529" t="str">
        <f t="shared" si="28"/>
        <v>SAMA</v>
      </c>
    </row>
    <row r="272" spans="1:50" s="530" customFormat="1" ht="15" customHeight="1" x14ac:dyDescent="0.2">
      <c r="A272" s="526" t="e">
        <v>#VALUE!</v>
      </c>
      <c r="B272" s="526" t="e">
        <v>#N/A</v>
      </c>
      <c r="C272" s="526" t="s">
        <v>8286</v>
      </c>
      <c r="D272" s="527" t="s">
        <v>6222</v>
      </c>
      <c r="E272" s="527" t="s">
        <v>6222</v>
      </c>
      <c r="F272" s="526" t="s">
        <v>11933</v>
      </c>
      <c r="G272" s="526" t="s">
        <v>11675</v>
      </c>
      <c r="H272" s="526" t="s">
        <v>11676</v>
      </c>
      <c r="I272" s="514">
        <v>265</v>
      </c>
      <c r="J272" s="515" t="s">
        <v>9450</v>
      </c>
      <c r="K272" s="516" t="s">
        <v>6477</v>
      </c>
      <c r="L272" s="516" t="s">
        <v>9426</v>
      </c>
      <c r="M272" s="517">
        <v>41089</v>
      </c>
      <c r="N272" s="518">
        <v>12000000</v>
      </c>
      <c r="O272" s="512"/>
      <c r="P272" s="528"/>
      <c r="Q272" s="519"/>
      <c r="R272" s="512" t="s">
        <v>9449</v>
      </c>
      <c r="S272" s="528">
        <v>41421</v>
      </c>
      <c r="T272" s="519">
        <v>8840513</v>
      </c>
      <c r="U272" s="528"/>
      <c r="V272" s="519"/>
      <c r="W272" s="512"/>
      <c r="X272" s="528"/>
      <c r="Y272" s="519"/>
      <c r="Z272" s="520">
        <v>0</v>
      </c>
      <c r="AA272" s="520"/>
      <c r="AB272" s="521"/>
      <c r="AC272" s="521"/>
      <c r="AD272" s="521"/>
      <c r="AE272" s="521"/>
      <c r="AF272" s="521"/>
      <c r="AG272" s="521"/>
      <c r="AH272" s="521"/>
      <c r="AI272" s="521"/>
      <c r="AJ272" s="521"/>
      <c r="AK272" s="521"/>
      <c r="AL272" s="521"/>
      <c r="AM272" s="521">
        <f t="shared" si="29"/>
        <v>0</v>
      </c>
      <c r="AN272" s="520">
        <f t="shared" si="24"/>
        <v>8840513</v>
      </c>
      <c r="AR272" s="532"/>
      <c r="AS272" s="529">
        <v>8840513</v>
      </c>
      <c r="AT272" s="529">
        <v>0</v>
      </c>
      <c r="AU272" s="529">
        <f t="shared" si="25"/>
        <v>8840513</v>
      </c>
      <c r="AV272" s="529" t="str">
        <f t="shared" si="26"/>
        <v>SAMA</v>
      </c>
      <c r="AW272" s="529" t="str">
        <f t="shared" si="27"/>
        <v>SAMA</v>
      </c>
      <c r="AX272" s="529" t="str">
        <f t="shared" si="28"/>
        <v>SAMA</v>
      </c>
    </row>
    <row r="273" spans="1:50" s="530" customFormat="1" ht="15" customHeight="1" x14ac:dyDescent="0.2">
      <c r="A273" s="526" t="e">
        <v>#VALUE!</v>
      </c>
      <c r="B273" s="526" t="s">
        <v>8349</v>
      </c>
      <c r="C273" s="526" t="s">
        <v>8349</v>
      </c>
      <c r="D273" s="527" t="s">
        <v>6222</v>
      </c>
      <c r="E273" s="527" t="s">
        <v>6222</v>
      </c>
      <c r="F273" s="526" t="s">
        <v>11934</v>
      </c>
      <c r="G273" s="526" t="s">
        <v>11675</v>
      </c>
      <c r="H273" s="526" t="s">
        <v>11676</v>
      </c>
      <c r="I273" s="514">
        <v>266</v>
      </c>
      <c r="J273" s="515" t="s">
        <v>5123</v>
      </c>
      <c r="K273" s="516" t="s">
        <v>6477</v>
      </c>
      <c r="L273" s="516" t="s">
        <v>9426</v>
      </c>
      <c r="M273" s="517">
        <v>41089</v>
      </c>
      <c r="N273" s="518">
        <v>35000000</v>
      </c>
      <c r="O273" s="512"/>
      <c r="P273" s="528"/>
      <c r="Q273" s="519"/>
      <c r="R273" s="512" t="s">
        <v>9449</v>
      </c>
      <c r="S273" s="528">
        <v>41421</v>
      </c>
      <c r="T273" s="519">
        <v>26250000</v>
      </c>
      <c r="U273" s="528"/>
      <c r="V273" s="519"/>
      <c r="W273" s="512"/>
      <c r="X273" s="528"/>
      <c r="Y273" s="519"/>
      <c r="Z273" s="520">
        <v>0</v>
      </c>
      <c r="AA273" s="520"/>
      <c r="AB273" s="521"/>
      <c r="AC273" s="521"/>
      <c r="AD273" s="521"/>
      <c r="AE273" s="521"/>
      <c r="AF273" s="521"/>
      <c r="AG273" s="521"/>
      <c r="AH273" s="521"/>
      <c r="AI273" s="521"/>
      <c r="AJ273" s="521"/>
      <c r="AK273" s="521"/>
      <c r="AL273" s="521"/>
      <c r="AM273" s="521">
        <f t="shared" si="29"/>
        <v>0</v>
      </c>
      <c r="AN273" s="520">
        <f t="shared" si="24"/>
        <v>26250000</v>
      </c>
      <c r="AR273" s="532"/>
      <c r="AS273" s="524">
        <v>26250000</v>
      </c>
      <c r="AT273" s="531">
        <v>0</v>
      </c>
      <c r="AU273" s="531">
        <f t="shared" si="25"/>
        <v>26250000</v>
      </c>
      <c r="AV273" s="531" t="str">
        <f t="shared" si="26"/>
        <v>SAMA</v>
      </c>
      <c r="AW273" s="531" t="str">
        <f t="shared" si="27"/>
        <v>SAMA</v>
      </c>
      <c r="AX273" s="531" t="str">
        <f t="shared" si="28"/>
        <v>SAMA</v>
      </c>
    </row>
    <row r="274" spans="1:50" s="530" customFormat="1" ht="15" customHeight="1" x14ac:dyDescent="0.2">
      <c r="A274" s="526" t="e">
        <v>#VALUE!</v>
      </c>
      <c r="B274" s="526" t="s">
        <v>8349</v>
      </c>
      <c r="C274" s="526" t="s">
        <v>8349</v>
      </c>
      <c r="D274" s="527" t="s">
        <v>6222</v>
      </c>
      <c r="E274" s="527" t="s">
        <v>6222</v>
      </c>
      <c r="F274" s="526"/>
      <c r="G274" s="526" t="s">
        <v>11675</v>
      </c>
      <c r="H274" s="526" t="s">
        <v>11676</v>
      </c>
      <c r="I274" s="514">
        <v>267</v>
      </c>
      <c r="J274" s="515" t="s">
        <v>9451</v>
      </c>
      <c r="K274" s="516" t="s">
        <v>6477</v>
      </c>
      <c r="L274" s="516" t="s">
        <v>9426</v>
      </c>
      <c r="M274" s="517">
        <v>41089</v>
      </c>
      <c r="N274" s="518">
        <v>50000000</v>
      </c>
      <c r="O274" s="512"/>
      <c r="P274" s="528"/>
      <c r="Q274" s="519"/>
      <c r="R274" s="512" t="s">
        <v>9449</v>
      </c>
      <c r="S274" s="528">
        <v>41421</v>
      </c>
      <c r="T274" s="519">
        <v>35474342</v>
      </c>
      <c r="U274" s="528"/>
      <c r="V274" s="519"/>
      <c r="W274" s="512"/>
      <c r="X274" s="528"/>
      <c r="Y274" s="519"/>
      <c r="Z274" s="520">
        <v>0</v>
      </c>
      <c r="AA274" s="520"/>
      <c r="AB274" s="521"/>
      <c r="AC274" s="521"/>
      <c r="AD274" s="521"/>
      <c r="AE274" s="521"/>
      <c r="AF274" s="521"/>
      <c r="AG274" s="521"/>
      <c r="AH274" s="521"/>
      <c r="AI274" s="521"/>
      <c r="AJ274" s="521"/>
      <c r="AK274" s="521"/>
      <c r="AL274" s="521"/>
      <c r="AM274" s="521">
        <f t="shared" si="29"/>
        <v>0</v>
      </c>
      <c r="AN274" s="520">
        <f t="shared" si="24"/>
        <v>35474342</v>
      </c>
      <c r="AR274" s="532"/>
      <c r="AS274" s="529">
        <v>35474342</v>
      </c>
      <c r="AT274" s="529">
        <v>0</v>
      </c>
      <c r="AU274" s="529">
        <f t="shared" si="25"/>
        <v>35474342</v>
      </c>
      <c r="AV274" s="529" t="str">
        <f t="shared" si="26"/>
        <v>SAMA</v>
      </c>
      <c r="AW274" s="529" t="str">
        <f t="shared" si="27"/>
        <v>SAMA</v>
      </c>
      <c r="AX274" s="529" t="str">
        <f t="shared" si="28"/>
        <v>SAMA</v>
      </c>
    </row>
    <row r="275" spans="1:50" s="530" customFormat="1" ht="15" customHeight="1" x14ac:dyDescent="0.2">
      <c r="A275" s="526" t="e">
        <v>#VALUE!</v>
      </c>
      <c r="B275" s="526" t="e">
        <v>#N/A</v>
      </c>
      <c r="C275" s="526" t="s">
        <v>8286</v>
      </c>
      <c r="D275" s="527" t="s">
        <v>6222</v>
      </c>
      <c r="E275" s="527" t="s">
        <v>6222</v>
      </c>
      <c r="F275" s="526" t="s">
        <v>11935</v>
      </c>
      <c r="G275" s="526" t="s">
        <v>11675</v>
      </c>
      <c r="H275" s="526" t="s">
        <v>11676</v>
      </c>
      <c r="I275" s="514">
        <v>268</v>
      </c>
      <c r="J275" s="515" t="s">
        <v>9452</v>
      </c>
      <c r="K275" s="516" t="s">
        <v>6477</v>
      </c>
      <c r="L275" s="516" t="s">
        <v>9426</v>
      </c>
      <c r="M275" s="517">
        <v>41089</v>
      </c>
      <c r="N275" s="518">
        <v>20000000</v>
      </c>
      <c r="O275" s="512"/>
      <c r="P275" s="528"/>
      <c r="Q275" s="519"/>
      <c r="R275" s="512" t="s">
        <v>9449</v>
      </c>
      <c r="S275" s="528">
        <v>41421</v>
      </c>
      <c r="T275" s="519">
        <v>15000000</v>
      </c>
      <c r="U275" s="528"/>
      <c r="V275" s="519"/>
      <c r="W275" s="512"/>
      <c r="X275" s="528"/>
      <c r="Y275" s="519"/>
      <c r="Z275" s="520">
        <v>0</v>
      </c>
      <c r="AA275" s="520"/>
      <c r="AB275" s="521"/>
      <c r="AC275" s="521"/>
      <c r="AD275" s="521"/>
      <c r="AE275" s="521"/>
      <c r="AF275" s="521"/>
      <c r="AG275" s="521"/>
      <c r="AH275" s="521"/>
      <c r="AI275" s="521"/>
      <c r="AJ275" s="521"/>
      <c r="AK275" s="521"/>
      <c r="AL275" s="521"/>
      <c r="AM275" s="521">
        <f t="shared" si="29"/>
        <v>0</v>
      </c>
      <c r="AN275" s="520">
        <f t="shared" si="24"/>
        <v>15000000</v>
      </c>
      <c r="AR275" s="532"/>
      <c r="AS275" s="529">
        <v>15000000</v>
      </c>
      <c r="AT275" s="529">
        <v>0</v>
      </c>
      <c r="AU275" s="529">
        <f t="shared" si="25"/>
        <v>15000000</v>
      </c>
      <c r="AV275" s="529" t="str">
        <f t="shared" si="26"/>
        <v>SAMA</v>
      </c>
      <c r="AW275" s="529" t="str">
        <f t="shared" si="27"/>
        <v>SAMA</v>
      </c>
      <c r="AX275" s="529" t="str">
        <f t="shared" si="28"/>
        <v>SAMA</v>
      </c>
    </row>
    <row r="276" spans="1:50" s="530" customFormat="1" ht="15" customHeight="1" x14ac:dyDescent="0.2">
      <c r="A276" s="526" t="e">
        <v>#VALUE!</v>
      </c>
      <c r="B276" s="526" t="e">
        <v>#N/A</v>
      </c>
      <c r="C276" s="526" t="s">
        <v>8286</v>
      </c>
      <c r="D276" s="527" t="s">
        <v>6222</v>
      </c>
      <c r="E276" s="527" t="s">
        <v>6222</v>
      </c>
      <c r="F276" s="526" t="s">
        <v>11936</v>
      </c>
      <c r="G276" s="526" t="s">
        <v>11675</v>
      </c>
      <c r="H276" s="526" t="s">
        <v>11676</v>
      </c>
      <c r="I276" s="514">
        <v>270</v>
      </c>
      <c r="J276" s="515" t="s">
        <v>811</v>
      </c>
      <c r="K276" s="516" t="s">
        <v>6477</v>
      </c>
      <c r="L276" s="516" t="s">
        <v>9426</v>
      </c>
      <c r="M276" s="517">
        <v>41089</v>
      </c>
      <c r="N276" s="518">
        <v>50000000</v>
      </c>
      <c r="O276" s="512"/>
      <c r="P276" s="528"/>
      <c r="Q276" s="519"/>
      <c r="R276" s="512" t="s">
        <v>9449</v>
      </c>
      <c r="S276" s="528">
        <v>41421</v>
      </c>
      <c r="T276" s="519">
        <v>37500000</v>
      </c>
      <c r="U276" s="528"/>
      <c r="V276" s="519"/>
      <c r="W276" s="512"/>
      <c r="X276" s="528"/>
      <c r="Y276" s="519"/>
      <c r="Z276" s="520">
        <v>0</v>
      </c>
      <c r="AA276" s="520"/>
      <c r="AB276" s="521"/>
      <c r="AC276" s="521"/>
      <c r="AD276" s="521"/>
      <c r="AE276" s="521"/>
      <c r="AF276" s="521"/>
      <c r="AG276" s="521"/>
      <c r="AH276" s="521"/>
      <c r="AI276" s="521"/>
      <c r="AJ276" s="521"/>
      <c r="AK276" s="521"/>
      <c r="AL276" s="521"/>
      <c r="AM276" s="521">
        <f t="shared" si="29"/>
        <v>0</v>
      </c>
      <c r="AN276" s="520">
        <f t="shared" si="24"/>
        <v>37500000</v>
      </c>
      <c r="AR276" s="532"/>
      <c r="AS276" s="529">
        <v>37500000</v>
      </c>
      <c r="AT276" s="529">
        <v>0</v>
      </c>
      <c r="AU276" s="529">
        <f t="shared" si="25"/>
        <v>37500000</v>
      </c>
      <c r="AV276" s="529" t="str">
        <f t="shared" si="26"/>
        <v>SAMA</v>
      </c>
      <c r="AW276" s="529" t="str">
        <f t="shared" si="27"/>
        <v>SAMA</v>
      </c>
      <c r="AX276" s="529" t="str">
        <f t="shared" si="28"/>
        <v>SAMA</v>
      </c>
    </row>
    <row r="277" spans="1:50" s="530" customFormat="1" ht="15" customHeight="1" x14ac:dyDescent="0.2">
      <c r="A277" s="526" t="e">
        <v>#VALUE!</v>
      </c>
      <c r="B277" s="526" t="e">
        <v>#N/A</v>
      </c>
      <c r="C277" s="526" t="s">
        <v>8755</v>
      </c>
      <c r="D277" s="527" t="s">
        <v>9715</v>
      </c>
      <c r="E277" s="527" t="s">
        <v>18637</v>
      </c>
      <c r="F277" s="526" t="s">
        <v>9455</v>
      </c>
      <c r="G277" s="526" t="s">
        <v>11675</v>
      </c>
      <c r="H277" s="526" t="s">
        <v>11676</v>
      </c>
      <c r="I277" s="514">
        <v>271</v>
      </c>
      <c r="J277" s="515" t="s">
        <v>12377</v>
      </c>
      <c r="K277" s="516" t="s">
        <v>6477</v>
      </c>
      <c r="L277" s="516" t="s">
        <v>9456</v>
      </c>
      <c r="M277" s="517">
        <v>41179</v>
      </c>
      <c r="N277" s="518">
        <v>191000000</v>
      </c>
      <c r="O277" s="512"/>
      <c r="P277" s="528"/>
      <c r="Q277" s="519"/>
      <c r="R277" s="512" t="s">
        <v>9449</v>
      </c>
      <c r="S277" s="528">
        <v>41421</v>
      </c>
      <c r="T277" s="519">
        <v>143250000</v>
      </c>
      <c r="U277" s="528"/>
      <c r="V277" s="519"/>
      <c r="W277" s="512"/>
      <c r="X277" s="528"/>
      <c r="Y277" s="519"/>
      <c r="Z277" s="520">
        <v>29250000</v>
      </c>
      <c r="AA277" s="520"/>
      <c r="AB277" s="521"/>
      <c r="AC277" s="521"/>
      <c r="AD277" s="521"/>
      <c r="AE277" s="521"/>
      <c r="AF277" s="521"/>
      <c r="AG277" s="521"/>
      <c r="AH277" s="521"/>
      <c r="AI277" s="521"/>
      <c r="AJ277" s="521"/>
      <c r="AK277" s="521"/>
      <c r="AL277" s="521"/>
      <c r="AM277" s="521">
        <f t="shared" si="29"/>
        <v>29250000</v>
      </c>
      <c r="AN277" s="520">
        <f t="shared" si="24"/>
        <v>114000000</v>
      </c>
      <c r="AR277" s="532"/>
      <c r="AS277" s="529">
        <v>143250000</v>
      </c>
      <c r="AT277" s="529">
        <v>29250000</v>
      </c>
      <c r="AU277" s="529">
        <f t="shared" si="25"/>
        <v>114000000</v>
      </c>
      <c r="AV277" s="529" t="str">
        <f t="shared" si="26"/>
        <v>SAMA</v>
      </c>
      <c r="AW277" s="529" t="str">
        <f t="shared" si="27"/>
        <v>SAMA</v>
      </c>
      <c r="AX277" s="529" t="str">
        <f t="shared" si="28"/>
        <v>SAMA</v>
      </c>
    </row>
    <row r="278" spans="1:50" s="530" customFormat="1" ht="15" customHeight="1" x14ac:dyDescent="0.2">
      <c r="A278" s="526" t="e">
        <v>#VALUE!</v>
      </c>
      <c r="B278" s="526" t="s">
        <v>12672</v>
      </c>
      <c r="C278" s="526" t="s">
        <v>12522</v>
      </c>
      <c r="D278" s="527" t="s">
        <v>6222</v>
      </c>
      <c r="E278" s="527" t="s">
        <v>6222</v>
      </c>
      <c r="F278" s="526"/>
      <c r="G278" s="526" t="s">
        <v>11675</v>
      </c>
      <c r="H278" s="526" t="s">
        <v>11676</v>
      </c>
      <c r="I278" s="514">
        <v>272</v>
      </c>
      <c r="J278" s="515" t="s">
        <v>9457</v>
      </c>
      <c r="K278" s="516" t="s">
        <v>6477</v>
      </c>
      <c r="L278" s="516" t="s">
        <v>9426</v>
      </c>
      <c r="M278" s="517">
        <v>41089</v>
      </c>
      <c r="N278" s="518">
        <v>35000000</v>
      </c>
      <c r="O278" s="512"/>
      <c r="P278" s="528"/>
      <c r="Q278" s="519"/>
      <c r="R278" s="512" t="s">
        <v>9449</v>
      </c>
      <c r="S278" s="528">
        <v>41421</v>
      </c>
      <c r="T278" s="519">
        <v>26250000</v>
      </c>
      <c r="U278" s="528"/>
      <c r="V278" s="519"/>
      <c r="W278" s="512"/>
      <c r="X278" s="528"/>
      <c r="Y278" s="519"/>
      <c r="Z278" s="520">
        <v>0</v>
      </c>
      <c r="AA278" s="520"/>
      <c r="AB278" s="521"/>
      <c r="AC278" s="521"/>
      <c r="AD278" s="521"/>
      <c r="AE278" s="521"/>
      <c r="AF278" s="521"/>
      <c r="AG278" s="521"/>
      <c r="AH278" s="521"/>
      <c r="AI278" s="521"/>
      <c r="AJ278" s="521"/>
      <c r="AK278" s="521"/>
      <c r="AL278" s="521"/>
      <c r="AM278" s="521">
        <f t="shared" si="29"/>
        <v>0</v>
      </c>
      <c r="AN278" s="520">
        <f t="shared" si="24"/>
        <v>26250000</v>
      </c>
      <c r="AR278" s="532"/>
      <c r="AS278" s="529">
        <v>26250000</v>
      </c>
      <c r="AT278" s="529">
        <v>0</v>
      </c>
      <c r="AU278" s="529">
        <f t="shared" si="25"/>
        <v>26250000</v>
      </c>
      <c r="AV278" s="529" t="str">
        <f t="shared" si="26"/>
        <v>SAMA</v>
      </c>
      <c r="AW278" s="529" t="str">
        <f t="shared" si="27"/>
        <v>SAMA</v>
      </c>
      <c r="AX278" s="529" t="str">
        <f t="shared" si="28"/>
        <v>SAMA</v>
      </c>
    </row>
    <row r="279" spans="1:50" s="530" customFormat="1" ht="15" customHeight="1" x14ac:dyDescent="0.2">
      <c r="A279" s="526" t="e">
        <v>#VALUE!</v>
      </c>
      <c r="B279" s="526" t="e">
        <v>#N/A</v>
      </c>
      <c r="C279" s="526" t="s">
        <v>8286</v>
      </c>
      <c r="D279" s="527" t="s">
        <v>6222</v>
      </c>
      <c r="E279" s="527" t="s">
        <v>6222</v>
      </c>
      <c r="F279" s="526" t="s">
        <v>11937</v>
      </c>
      <c r="G279" s="526" t="s">
        <v>11675</v>
      </c>
      <c r="H279" s="526" t="s">
        <v>11676</v>
      </c>
      <c r="I279" s="514">
        <v>273</v>
      </c>
      <c r="J279" s="515" t="s">
        <v>2932</v>
      </c>
      <c r="K279" s="516" t="s">
        <v>6477</v>
      </c>
      <c r="L279" s="516" t="s">
        <v>9446</v>
      </c>
      <c r="M279" s="517">
        <v>41243</v>
      </c>
      <c r="N279" s="518">
        <v>60000000</v>
      </c>
      <c r="O279" s="512"/>
      <c r="P279" s="528"/>
      <c r="Q279" s="519"/>
      <c r="R279" s="512" t="s">
        <v>9449</v>
      </c>
      <c r="S279" s="528">
        <v>41421</v>
      </c>
      <c r="T279" s="519">
        <v>45000000</v>
      </c>
      <c r="U279" s="528"/>
      <c r="V279" s="519"/>
      <c r="W279" s="512"/>
      <c r="X279" s="528"/>
      <c r="Y279" s="519"/>
      <c r="Z279" s="520">
        <v>0</v>
      </c>
      <c r="AA279" s="520"/>
      <c r="AB279" s="521"/>
      <c r="AC279" s="521"/>
      <c r="AD279" s="521"/>
      <c r="AE279" s="521"/>
      <c r="AF279" s="521"/>
      <c r="AG279" s="521"/>
      <c r="AH279" s="521"/>
      <c r="AI279" s="521"/>
      <c r="AJ279" s="521"/>
      <c r="AK279" s="521"/>
      <c r="AL279" s="521"/>
      <c r="AM279" s="521">
        <f t="shared" si="29"/>
        <v>0</v>
      </c>
      <c r="AN279" s="520">
        <f t="shared" si="24"/>
        <v>45000000</v>
      </c>
      <c r="AR279" s="532"/>
      <c r="AS279" s="529">
        <v>45000000</v>
      </c>
      <c r="AT279" s="529">
        <v>0</v>
      </c>
      <c r="AU279" s="529">
        <f t="shared" si="25"/>
        <v>45000000</v>
      </c>
      <c r="AV279" s="529" t="str">
        <f t="shared" si="26"/>
        <v>SAMA</v>
      </c>
      <c r="AW279" s="529" t="str">
        <f t="shared" si="27"/>
        <v>SAMA</v>
      </c>
      <c r="AX279" s="529" t="str">
        <f t="shared" si="28"/>
        <v>SAMA</v>
      </c>
    </row>
    <row r="280" spans="1:50" s="530" customFormat="1" ht="15" customHeight="1" x14ac:dyDescent="0.2">
      <c r="A280" s="526" t="e">
        <v>#VALUE!</v>
      </c>
      <c r="B280" s="526" t="s">
        <v>8349</v>
      </c>
      <c r="C280" s="526" t="s">
        <v>8349</v>
      </c>
      <c r="D280" s="527" t="s">
        <v>6222</v>
      </c>
      <c r="E280" s="527" t="s">
        <v>6222</v>
      </c>
      <c r="F280" s="526" t="s">
        <v>11938</v>
      </c>
      <c r="G280" s="526" t="s">
        <v>11675</v>
      </c>
      <c r="H280" s="526" t="s">
        <v>11676</v>
      </c>
      <c r="I280" s="514">
        <v>274</v>
      </c>
      <c r="J280" s="515" t="s">
        <v>9458</v>
      </c>
      <c r="K280" s="516" t="s">
        <v>6477</v>
      </c>
      <c r="L280" s="516" t="s">
        <v>9354</v>
      </c>
      <c r="M280" s="517">
        <v>40896</v>
      </c>
      <c r="N280" s="518">
        <v>50000000</v>
      </c>
      <c r="O280" s="512"/>
      <c r="P280" s="528"/>
      <c r="Q280" s="519"/>
      <c r="R280" s="512" t="s">
        <v>9449</v>
      </c>
      <c r="S280" s="528">
        <v>41421</v>
      </c>
      <c r="T280" s="519">
        <v>32415225</v>
      </c>
      <c r="U280" s="528"/>
      <c r="V280" s="519"/>
      <c r="W280" s="512"/>
      <c r="X280" s="528"/>
      <c r="Y280" s="519"/>
      <c r="Z280" s="520">
        <v>0</v>
      </c>
      <c r="AA280" s="520"/>
      <c r="AB280" s="521"/>
      <c r="AC280" s="521"/>
      <c r="AD280" s="521"/>
      <c r="AE280" s="521"/>
      <c r="AF280" s="521"/>
      <c r="AG280" s="521"/>
      <c r="AH280" s="521"/>
      <c r="AI280" s="521"/>
      <c r="AJ280" s="521"/>
      <c r="AK280" s="521"/>
      <c r="AL280" s="521"/>
      <c r="AM280" s="521">
        <f t="shared" si="29"/>
        <v>0</v>
      </c>
      <c r="AN280" s="520">
        <f t="shared" si="24"/>
        <v>32415225</v>
      </c>
      <c r="AR280" s="532"/>
      <c r="AS280" s="529">
        <v>32415225</v>
      </c>
      <c r="AT280" s="529">
        <v>0</v>
      </c>
      <c r="AU280" s="529">
        <f t="shared" si="25"/>
        <v>32415225</v>
      </c>
      <c r="AV280" s="529" t="str">
        <f t="shared" si="26"/>
        <v>SAMA</v>
      </c>
      <c r="AW280" s="529" t="str">
        <f t="shared" si="27"/>
        <v>SAMA</v>
      </c>
      <c r="AX280" s="529" t="str">
        <f t="shared" si="28"/>
        <v>SAMA</v>
      </c>
    </row>
    <row r="281" spans="1:50" s="530" customFormat="1" ht="15" customHeight="1" x14ac:dyDescent="0.2">
      <c r="A281" s="526" t="e">
        <v>#VALUE!</v>
      </c>
      <c r="B281" s="526" t="e">
        <v>#N/A</v>
      </c>
      <c r="C281" s="526" t="s">
        <v>8286</v>
      </c>
      <c r="D281" s="527" t="s">
        <v>6222</v>
      </c>
      <c r="E281" s="527" t="s">
        <v>6222</v>
      </c>
      <c r="F281" s="526" t="s">
        <v>11939</v>
      </c>
      <c r="G281" s="526" t="s">
        <v>11675</v>
      </c>
      <c r="H281" s="526" t="s">
        <v>11676</v>
      </c>
      <c r="I281" s="514">
        <v>275</v>
      </c>
      <c r="J281" s="515" t="s">
        <v>742</v>
      </c>
      <c r="K281" s="516" t="s">
        <v>6477</v>
      </c>
      <c r="L281" s="516" t="s">
        <v>9239</v>
      </c>
      <c r="M281" s="517">
        <v>40770</v>
      </c>
      <c r="N281" s="518">
        <v>11000000</v>
      </c>
      <c r="O281" s="512"/>
      <c r="P281" s="528"/>
      <c r="Q281" s="519"/>
      <c r="R281" s="512" t="s">
        <v>9449</v>
      </c>
      <c r="S281" s="528">
        <v>41421</v>
      </c>
      <c r="T281" s="519">
        <v>3843617</v>
      </c>
      <c r="U281" s="528"/>
      <c r="V281" s="519"/>
      <c r="W281" s="512"/>
      <c r="X281" s="528"/>
      <c r="Y281" s="519"/>
      <c r="Z281" s="520">
        <v>0</v>
      </c>
      <c r="AA281" s="520"/>
      <c r="AB281" s="521"/>
      <c r="AC281" s="521"/>
      <c r="AD281" s="521"/>
      <c r="AE281" s="521"/>
      <c r="AF281" s="521"/>
      <c r="AG281" s="521"/>
      <c r="AH281" s="521"/>
      <c r="AI281" s="521"/>
      <c r="AJ281" s="521"/>
      <c r="AK281" s="521"/>
      <c r="AL281" s="521"/>
      <c r="AM281" s="521">
        <f t="shared" si="29"/>
        <v>0</v>
      </c>
      <c r="AN281" s="520">
        <f t="shared" si="24"/>
        <v>3843617</v>
      </c>
      <c r="AR281" s="532"/>
      <c r="AS281" s="529">
        <v>3843617</v>
      </c>
      <c r="AT281" s="529">
        <v>0</v>
      </c>
      <c r="AU281" s="529">
        <f t="shared" si="25"/>
        <v>3843617</v>
      </c>
      <c r="AV281" s="529" t="str">
        <f t="shared" si="26"/>
        <v>SAMA</v>
      </c>
      <c r="AW281" s="529" t="str">
        <f t="shared" si="27"/>
        <v>SAMA</v>
      </c>
      <c r="AX281" s="529" t="str">
        <f t="shared" si="28"/>
        <v>SAMA</v>
      </c>
    </row>
    <row r="282" spans="1:50" s="530" customFormat="1" ht="15" customHeight="1" x14ac:dyDescent="0.2">
      <c r="A282" s="526" t="e">
        <v>#VALUE!</v>
      </c>
      <c r="B282" s="526" t="e">
        <v>#N/A</v>
      </c>
      <c r="C282" s="526" t="s">
        <v>8286</v>
      </c>
      <c r="D282" s="527" t="s">
        <v>6222</v>
      </c>
      <c r="E282" s="527" t="s">
        <v>6222</v>
      </c>
      <c r="F282" s="526"/>
      <c r="G282" s="526" t="s">
        <v>11675</v>
      </c>
      <c r="H282" s="526" t="s">
        <v>11676</v>
      </c>
      <c r="I282" s="514">
        <v>276</v>
      </c>
      <c r="J282" s="515" t="s">
        <v>9302</v>
      </c>
      <c r="K282" s="516" t="s">
        <v>6477</v>
      </c>
      <c r="L282" s="516" t="s">
        <v>4136</v>
      </c>
      <c r="M282" s="517">
        <v>41040</v>
      </c>
      <c r="N282" s="518">
        <v>40000000</v>
      </c>
      <c r="O282" s="512"/>
      <c r="P282" s="528"/>
      <c r="Q282" s="519"/>
      <c r="R282" s="512" t="s">
        <v>9449</v>
      </c>
      <c r="S282" s="528">
        <v>41421</v>
      </c>
      <c r="T282" s="519">
        <v>30000000</v>
      </c>
      <c r="U282" s="528"/>
      <c r="V282" s="519"/>
      <c r="W282" s="512"/>
      <c r="X282" s="528"/>
      <c r="Y282" s="519"/>
      <c r="Z282" s="520">
        <v>0</v>
      </c>
      <c r="AA282" s="520"/>
      <c r="AB282" s="521"/>
      <c r="AC282" s="521"/>
      <c r="AD282" s="521"/>
      <c r="AE282" s="521"/>
      <c r="AF282" s="521"/>
      <c r="AG282" s="521"/>
      <c r="AH282" s="521"/>
      <c r="AI282" s="521"/>
      <c r="AJ282" s="521"/>
      <c r="AK282" s="521"/>
      <c r="AL282" s="521"/>
      <c r="AM282" s="521">
        <f t="shared" si="29"/>
        <v>0</v>
      </c>
      <c r="AN282" s="520">
        <f t="shared" si="24"/>
        <v>30000000</v>
      </c>
      <c r="AR282" s="532"/>
      <c r="AS282" s="529">
        <v>30000000</v>
      </c>
      <c r="AT282" s="529">
        <v>0</v>
      </c>
      <c r="AU282" s="529">
        <f t="shared" si="25"/>
        <v>30000000</v>
      </c>
      <c r="AV282" s="529" t="str">
        <f t="shared" si="26"/>
        <v>SAMA</v>
      </c>
      <c r="AW282" s="529" t="str">
        <f t="shared" si="27"/>
        <v>SAMA</v>
      </c>
      <c r="AX282" s="529" t="str">
        <f t="shared" si="28"/>
        <v>SAMA</v>
      </c>
    </row>
    <row r="283" spans="1:50" s="530" customFormat="1" ht="15" customHeight="1" x14ac:dyDescent="0.2">
      <c r="A283" s="526" t="e">
        <v>#VALUE!</v>
      </c>
      <c r="B283" s="526" t="s">
        <v>8349</v>
      </c>
      <c r="C283" s="526" t="s">
        <v>8349</v>
      </c>
      <c r="D283" s="527" t="s">
        <v>6222</v>
      </c>
      <c r="E283" s="527" t="s">
        <v>6222</v>
      </c>
      <c r="F283" s="526" t="s">
        <v>11940</v>
      </c>
      <c r="G283" s="526" t="s">
        <v>11675</v>
      </c>
      <c r="H283" s="526" t="s">
        <v>11676</v>
      </c>
      <c r="I283" s="514">
        <v>277</v>
      </c>
      <c r="J283" s="515" t="s">
        <v>2389</v>
      </c>
      <c r="K283" s="516" t="s">
        <v>6477</v>
      </c>
      <c r="L283" s="516" t="s">
        <v>9341</v>
      </c>
      <c r="M283" s="517">
        <v>40956</v>
      </c>
      <c r="N283" s="518">
        <v>45000000</v>
      </c>
      <c r="O283" s="512"/>
      <c r="P283" s="528"/>
      <c r="Q283" s="519"/>
      <c r="R283" s="512" t="s">
        <v>9449</v>
      </c>
      <c r="S283" s="528">
        <v>41421</v>
      </c>
      <c r="T283" s="519">
        <v>32124022.5</v>
      </c>
      <c r="U283" s="528"/>
      <c r="V283" s="519"/>
      <c r="W283" s="512"/>
      <c r="X283" s="528"/>
      <c r="Y283" s="519"/>
      <c r="Z283" s="520">
        <v>0</v>
      </c>
      <c r="AA283" s="520"/>
      <c r="AB283" s="521"/>
      <c r="AC283" s="521"/>
      <c r="AD283" s="521"/>
      <c r="AE283" s="521"/>
      <c r="AF283" s="521"/>
      <c r="AG283" s="521"/>
      <c r="AH283" s="521"/>
      <c r="AI283" s="521"/>
      <c r="AJ283" s="521"/>
      <c r="AK283" s="521"/>
      <c r="AL283" s="521"/>
      <c r="AM283" s="521">
        <f t="shared" si="29"/>
        <v>0</v>
      </c>
      <c r="AN283" s="520">
        <f t="shared" si="24"/>
        <v>32124022.5</v>
      </c>
      <c r="AR283" s="532"/>
      <c r="AS283" s="529">
        <v>32124022.5</v>
      </c>
      <c r="AT283" s="529">
        <v>0</v>
      </c>
      <c r="AU283" s="529">
        <f t="shared" si="25"/>
        <v>32124022.5</v>
      </c>
      <c r="AV283" s="529" t="str">
        <f t="shared" si="26"/>
        <v>SAMA</v>
      </c>
      <c r="AW283" s="529" t="str">
        <f t="shared" si="27"/>
        <v>SAMA</v>
      </c>
      <c r="AX283" s="529" t="str">
        <f t="shared" si="28"/>
        <v>SAMA</v>
      </c>
    </row>
    <row r="284" spans="1:50" s="530" customFormat="1" ht="15" customHeight="1" x14ac:dyDescent="0.2">
      <c r="A284" s="526" t="e">
        <v>#VALUE!</v>
      </c>
      <c r="B284" s="526" t="e">
        <v>#N/A</v>
      </c>
      <c r="C284" s="526" t="s">
        <v>8286</v>
      </c>
      <c r="D284" s="527" t="s">
        <v>6222</v>
      </c>
      <c r="E284" s="527" t="s">
        <v>6222</v>
      </c>
      <c r="F284" s="526" t="s">
        <v>11941</v>
      </c>
      <c r="G284" s="526" t="s">
        <v>11675</v>
      </c>
      <c r="H284" s="526" t="s">
        <v>11676</v>
      </c>
      <c r="I284" s="514">
        <v>278</v>
      </c>
      <c r="J284" s="515" t="s">
        <v>9459</v>
      </c>
      <c r="K284" s="516" t="s">
        <v>6477</v>
      </c>
      <c r="L284" s="516" t="s">
        <v>9395</v>
      </c>
      <c r="M284" s="517">
        <v>41004</v>
      </c>
      <c r="N284" s="518">
        <v>50000000</v>
      </c>
      <c r="O284" s="512"/>
      <c r="P284" s="528"/>
      <c r="Q284" s="519"/>
      <c r="R284" s="512" t="s">
        <v>9449</v>
      </c>
      <c r="S284" s="528">
        <v>41421</v>
      </c>
      <c r="T284" s="519">
        <v>36822433.5</v>
      </c>
      <c r="U284" s="528"/>
      <c r="V284" s="519"/>
      <c r="W284" s="512"/>
      <c r="X284" s="528"/>
      <c r="Y284" s="519"/>
      <c r="Z284" s="520">
        <v>33853583.5</v>
      </c>
      <c r="AA284" s="520"/>
      <c r="AB284" s="521"/>
      <c r="AC284" s="521"/>
      <c r="AD284" s="521"/>
      <c r="AE284" s="521"/>
      <c r="AF284" s="521"/>
      <c r="AG284" s="521"/>
      <c r="AH284" s="521"/>
      <c r="AI284" s="521"/>
      <c r="AJ284" s="521"/>
      <c r="AK284" s="521"/>
      <c r="AL284" s="521"/>
      <c r="AM284" s="521">
        <f t="shared" si="29"/>
        <v>33853583.5</v>
      </c>
      <c r="AN284" s="520">
        <f t="shared" si="24"/>
        <v>2968850</v>
      </c>
      <c r="AR284" s="532"/>
      <c r="AS284" s="529">
        <v>36822433.5</v>
      </c>
      <c r="AT284" s="529">
        <v>33853583.5</v>
      </c>
      <c r="AU284" s="529">
        <f t="shared" si="25"/>
        <v>2968850</v>
      </c>
      <c r="AV284" s="529" t="str">
        <f t="shared" si="26"/>
        <v>SAMA</v>
      </c>
      <c r="AW284" s="529" t="str">
        <f t="shared" si="27"/>
        <v>SAMA</v>
      </c>
      <c r="AX284" s="529" t="str">
        <f t="shared" si="28"/>
        <v>SAMA</v>
      </c>
    </row>
    <row r="285" spans="1:50" s="530" customFormat="1" ht="15" customHeight="1" x14ac:dyDescent="0.2">
      <c r="A285" s="526" t="e">
        <v>#VALUE!</v>
      </c>
      <c r="B285" s="526" t="e">
        <v>#N/A</v>
      </c>
      <c r="C285" s="526" t="s">
        <v>8286</v>
      </c>
      <c r="D285" s="527" t="s">
        <v>6222</v>
      </c>
      <c r="E285" s="527" t="s">
        <v>6222</v>
      </c>
      <c r="F285" s="526" t="s">
        <v>9460</v>
      </c>
      <c r="G285" s="526" t="s">
        <v>11675</v>
      </c>
      <c r="H285" s="526" t="s">
        <v>11676</v>
      </c>
      <c r="I285" s="514">
        <v>279</v>
      </c>
      <c r="J285" s="515" t="s">
        <v>9461</v>
      </c>
      <c r="K285" s="516" t="s">
        <v>6477</v>
      </c>
      <c r="L285" s="516" t="s">
        <v>9462</v>
      </c>
      <c r="M285" s="517">
        <v>41151</v>
      </c>
      <c r="N285" s="518">
        <v>15000000</v>
      </c>
      <c r="O285" s="512"/>
      <c r="P285" s="528"/>
      <c r="Q285" s="519"/>
      <c r="R285" s="512" t="s">
        <v>9449</v>
      </c>
      <c r="S285" s="528">
        <v>41421</v>
      </c>
      <c r="T285" s="519">
        <v>11250000</v>
      </c>
      <c r="U285" s="528"/>
      <c r="V285" s="519"/>
      <c r="W285" s="512"/>
      <c r="X285" s="528"/>
      <c r="Y285" s="519"/>
      <c r="Z285" s="520">
        <v>1500000</v>
      </c>
      <c r="AA285" s="520"/>
      <c r="AB285" s="521"/>
      <c r="AC285" s="521"/>
      <c r="AD285" s="521"/>
      <c r="AE285" s="521"/>
      <c r="AF285" s="521"/>
      <c r="AG285" s="521"/>
      <c r="AH285" s="521"/>
      <c r="AI285" s="521"/>
      <c r="AJ285" s="521"/>
      <c r="AK285" s="521"/>
      <c r="AL285" s="521"/>
      <c r="AM285" s="521">
        <f t="shared" si="29"/>
        <v>1500000</v>
      </c>
      <c r="AN285" s="520">
        <f t="shared" si="24"/>
        <v>9750000</v>
      </c>
      <c r="AR285" s="532"/>
      <c r="AS285" s="529">
        <v>11250000</v>
      </c>
      <c r="AT285" s="529">
        <v>1500000</v>
      </c>
      <c r="AU285" s="529">
        <f t="shared" si="25"/>
        <v>9750000</v>
      </c>
      <c r="AV285" s="529" t="str">
        <f t="shared" si="26"/>
        <v>SAMA</v>
      </c>
      <c r="AW285" s="529" t="str">
        <f t="shared" si="27"/>
        <v>SAMA</v>
      </c>
      <c r="AX285" s="529" t="str">
        <f t="shared" si="28"/>
        <v>SAMA</v>
      </c>
    </row>
    <row r="286" spans="1:50" s="530" customFormat="1" ht="15" customHeight="1" x14ac:dyDescent="0.2">
      <c r="A286" s="526" t="e">
        <v>#VALUE!</v>
      </c>
      <c r="B286" s="526" t="e">
        <v>#N/A</v>
      </c>
      <c r="C286" s="526" t="s">
        <v>8286</v>
      </c>
      <c r="D286" s="527" t="s">
        <v>6222</v>
      </c>
      <c r="E286" s="527" t="s">
        <v>6222</v>
      </c>
      <c r="F286" s="526"/>
      <c r="G286" s="526" t="s">
        <v>11675</v>
      </c>
      <c r="H286" s="526" t="s">
        <v>11676</v>
      </c>
      <c r="I286" s="514">
        <v>280</v>
      </c>
      <c r="J286" s="515" t="s">
        <v>9463</v>
      </c>
      <c r="K286" s="516" t="s">
        <v>6477</v>
      </c>
      <c r="L286" s="516" t="s">
        <v>9413</v>
      </c>
      <c r="M286" s="517">
        <v>41004</v>
      </c>
      <c r="N286" s="518">
        <v>25000000</v>
      </c>
      <c r="O286" s="512"/>
      <c r="P286" s="528"/>
      <c r="Q286" s="519"/>
      <c r="R286" s="512" t="s">
        <v>9449</v>
      </c>
      <c r="S286" s="528">
        <v>41421</v>
      </c>
      <c r="T286" s="519">
        <v>14852420</v>
      </c>
      <c r="U286" s="528"/>
      <c r="V286" s="519"/>
      <c r="W286" s="512"/>
      <c r="X286" s="528"/>
      <c r="Y286" s="519"/>
      <c r="Z286" s="520">
        <v>725000</v>
      </c>
      <c r="AA286" s="520"/>
      <c r="AB286" s="521"/>
      <c r="AC286" s="521"/>
      <c r="AD286" s="521"/>
      <c r="AE286" s="521"/>
      <c r="AF286" s="521"/>
      <c r="AG286" s="521"/>
      <c r="AH286" s="521"/>
      <c r="AI286" s="521"/>
      <c r="AJ286" s="521"/>
      <c r="AK286" s="521"/>
      <c r="AL286" s="521"/>
      <c r="AM286" s="521">
        <f t="shared" si="29"/>
        <v>725000</v>
      </c>
      <c r="AN286" s="520">
        <f t="shared" si="24"/>
        <v>14127420</v>
      </c>
      <c r="AR286" s="532"/>
      <c r="AS286" s="529">
        <v>14852420</v>
      </c>
      <c r="AT286" s="529">
        <v>725000</v>
      </c>
      <c r="AU286" s="529">
        <f t="shared" si="25"/>
        <v>14127420</v>
      </c>
      <c r="AV286" s="529" t="str">
        <f t="shared" si="26"/>
        <v>SAMA</v>
      </c>
      <c r="AW286" s="529" t="str">
        <f t="shared" si="27"/>
        <v>SAMA</v>
      </c>
      <c r="AX286" s="529" t="str">
        <f t="shared" si="28"/>
        <v>SAMA</v>
      </c>
    </row>
    <row r="287" spans="1:50" s="530" customFormat="1" ht="15" customHeight="1" x14ac:dyDescent="0.2">
      <c r="A287" s="526" t="e">
        <v>#VALUE!</v>
      </c>
      <c r="B287" s="526" t="e">
        <v>#N/A</v>
      </c>
      <c r="C287" s="526" t="s">
        <v>8286</v>
      </c>
      <c r="D287" s="527" t="s">
        <v>6222</v>
      </c>
      <c r="E287" s="527" t="s">
        <v>6222</v>
      </c>
      <c r="F287" s="526" t="s">
        <v>11942</v>
      </c>
      <c r="G287" s="526" t="s">
        <v>11675</v>
      </c>
      <c r="H287" s="526" t="s">
        <v>11676</v>
      </c>
      <c r="I287" s="514">
        <v>281</v>
      </c>
      <c r="J287" s="515" t="s">
        <v>9464</v>
      </c>
      <c r="K287" s="516" t="s">
        <v>6477</v>
      </c>
      <c r="L287" s="516" t="s">
        <v>9389</v>
      </c>
      <c r="M287" s="517">
        <v>41040</v>
      </c>
      <c r="N287" s="518">
        <v>105000000</v>
      </c>
      <c r="O287" s="512"/>
      <c r="P287" s="528"/>
      <c r="Q287" s="519"/>
      <c r="R287" s="512" t="s">
        <v>9449</v>
      </c>
      <c r="S287" s="528">
        <v>41421</v>
      </c>
      <c r="T287" s="519">
        <v>76843244</v>
      </c>
      <c r="U287" s="528"/>
      <c r="V287" s="519"/>
      <c r="W287" s="512"/>
      <c r="X287" s="528"/>
      <c r="Y287" s="519"/>
      <c r="Z287" s="520">
        <v>1497675</v>
      </c>
      <c r="AA287" s="520"/>
      <c r="AB287" s="521"/>
      <c r="AC287" s="521"/>
      <c r="AD287" s="521"/>
      <c r="AE287" s="521"/>
      <c r="AF287" s="521"/>
      <c r="AG287" s="521"/>
      <c r="AH287" s="521"/>
      <c r="AI287" s="521"/>
      <c r="AJ287" s="521"/>
      <c r="AK287" s="521"/>
      <c r="AL287" s="521"/>
      <c r="AM287" s="521">
        <f t="shared" si="29"/>
        <v>1497675</v>
      </c>
      <c r="AN287" s="520">
        <f t="shared" si="24"/>
        <v>75345569</v>
      </c>
      <c r="AR287" s="532"/>
      <c r="AS287" s="529">
        <v>76843244</v>
      </c>
      <c r="AT287" s="529">
        <v>1497675</v>
      </c>
      <c r="AU287" s="529">
        <f t="shared" si="25"/>
        <v>75345569</v>
      </c>
      <c r="AV287" s="529" t="str">
        <f t="shared" si="26"/>
        <v>SAMA</v>
      </c>
      <c r="AW287" s="529" t="str">
        <f t="shared" si="27"/>
        <v>SAMA</v>
      </c>
      <c r="AX287" s="529" t="str">
        <f t="shared" si="28"/>
        <v>SAMA</v>
      </c>
    </row>
    <row r="288" spans="1:50" s="530" customFormat="1" ht="15" customHeight="1" x14ac:dyDescent="0.2">
      <c r="A288" s="526" t="e">
        <v>#VALUE!</v>
      </c>
      <c r="B288" s="526" t="e">
        <v>#N/A</v>
      </c>
      <c r="C288" s="526" t="s">
        <v>8286</v>
      </c>
      <c r="D288" s="527" t="s">
        <v>6222</v>
      </c>
      <c r="E288" s="527" t="s">
        <v>6222</v>
      </c>
      <c r="F288" s="526" t="s">
        <v>11943</v>
      </c>
      <c r="G288" s="526" t="s">
        <v>11675</v>
      </c>
      <c r="H288" s="526" t="s">
        <v>11676</v>
      </c>
      <c r="I288" s="514">
        <v>282</v>
      </c>
      <c r="J288" s="515" t="s">
        <v>9465</v>
      </c>
      <c r="K288" s="516" t="s">
        <v>6477</v>
      </c>
      <c r="L288" s="516" t="s">
        <v>9426</v>
      </c>
      <c r="M288" s="517">
        <v>41089</v>
      </c>
      <c r="N288" s="518">
        <v>75000000</v>
      </c>
      <c r="O288" s="512"/>
      <c r="P288" s="528"/>
      <c r="Q288" s="519"/>
      <c r="R288" s="512" t="s">
        <v>9449</v>
      </c>
      <c r="S288" s="528">
        <v>41421</v>
      </c>
      <c r="T288" s="519">
        <v>56250000</v>
      </c>
      <c r="U288" s="528"/>
      <c r="V288" s="519"/>
      <c r="W288" s="512"/>
      <c r="X288" s="528"/>
      <c r="Y288" s="519"/>
      <c r="Z288" s="520">
        <v>56250000</v>
      </c>
      <c r="AA288" s="520"/>
      <c r="AB288" s="521"/>
      <c r="AC288" s="521"/>
      <c r="AD288" s="521"/>
      <c r="AE288" s="521"/>
      <c r="AF288" s="521"/>
      <c r="AG288" s="521"/>
      <c r="AH288" s="521"/>
      <c r="AI288" s="521"/>
      <c r="AJ288" s="521"/>
      <c r="AK288" s="521"/>
      <c r="AL288" s="521"/>
      <c r="AM288" s="521">
        <f t="shared" si="29"/>
        <v>56250000</v>
      </c>
      <c r="AN288" s="520">
        <f t="shared" si="24"/>
        <v>0</v>
      </c>
      <c r="AR288" s="532"/>
      <c r="AS288" s="524">
        <v>56250000</v>
      </c>
      <c r="AT288" s="531">
        <v>56250000</v>
      </c>
      <c r="AU288" s="531">
        <f t="shared" si="25"/>
        <v>0</v>
      </c>
      <c r="AV288" s="531" t="str">
        <f t="shared" si="26"/>
        <v>SAMA</v>
      </c>
      <c r="AW288" s="531" t="str">
        <f t="shared" si="27"/>
        <v>SAMA</v>
      </c>
      <c r="AX288" s="531" t="str">
        <f t="shared" si="28"/>
        <v>SAMA</v>
      </c>
    </row>
    <row r="289" spans="1:50" s="530" customFormat="1" ht="15" customHeight="1" x14ac:dyDescent="0.2">
      <c r="A289" s="526" t="e">
        <v>#VALUE!</v>
      </c>
      <c r="B289" s="526" t="e">
        <v>#N/A</v>
      </c>
      <c r="C289" s="526" t="s">
        <v>8286</v>
      </c>
      <c r="D289" s="527" t="s">
        <v>6222</v>
      </c>
      <c r="E289" s="527" t="s">
        <v>6222</v>
      </c>
      <c r="F289" s="526" t="s">
        <v>11944</v>
      </c>
      <c r="G289" s="526" t="s">
        <v>11675</v>
      </c>
      <c r="H289" s="526" t="s">
        <v>11676</v>
      </c>
      <c r="I289" s="514">
        <v>283</v>
      </c>
      <c r="J289" s="515" t="s">
        <v>9466</v>
      </c>
      <c r="K289" s="516" t="s">
        <v>6477</v>
      </c>
      <c r="L289" s="516" t="s">
        <v>9467</v>
      </c>
      <c r="M289" s="517">
        <v>41040</v>
      </c>
      <c r="N289" s="518">
        <v>50000000</v>
      </c>
      <c r="O289" s="512"/>
      <c r="P289" s="528"/>
      <c r="Q289" s="519"/>
      <c r="R289" s="512" t="s">
        <v>9449</v>
      </c>
      <c r="S289" s="528">
        <v>41421</v>
      </c>
      <c r="T289" s="519">
        <v>35951212.5</v>
      </c>
      <c r="U289" s="528"/>
      <c r="V289" s="519"/>
      <c r="W289" s="512"/>
      <c r="X289" s="528"/>
      <c r="Y289" s="519"/>
      <c r="Z289" s="520">
        <v>2325000</v>
      </c>
      <c r="AA289" s="520"/>
      <c r="AB289" s="521"/>
      <c r="AC289" s="521"/>
      <c r="AD289" s="521"/>
      <c r="AE289" s="521"/>
      <c r="AF289" s="521"/>
      <c r="AG289" s="521"/>
      <c r="AH289" s="521"/>
      <c r="AI289" s="521"/>
      <c r="AJ289" s="521"/>
      <c r="AK289" s="521"/>
      <c r="AL289" s="521"/>
      <c r="AM289" s="521">
        <f t="shared" si="29"/>
        <v>2325000</v>
      </c>
      <c r="AN289" s="520">
        <f t="shared" si="24"/>
        <v>33626212.5</v>
      </c>
      <c r="AR289" s="532"/>
      <c r="AS289" s="529">
        <v>35951212.5</v>
      </c>
      <c r="AT289" s="529">
        <v>2325000</v>
      </c>
      <c r="AU289" s="529">
        <f t="shared" si="25"/>
        <v>33626212.5</v>
      </c>
      <c r="AV289" s="529" t="str">
        <f t="shared" si="26"/>
        <v>SAMA</v>
      </c>
      <c r="AW289" s="529" t="str">
        <f t="shared" si="27"/>
        <v>SAMA</v>
      </c>
      <c r="AX289" s="529" t="str">
        <f t="shared" si="28"/>
        <v>SAMA</v>
      </c>
    </row>
    <row r="290" spans="1:50" s="530" customFormat="1" ht="15" customHeight="1" x14ac:dyDescent="0.2">
      <c r="A290" s="526" t="e">
        <v>#VALUE!</v>
      </c>
      <c r="B290" s="526" t="e">
        <v>#N/A</v>
      </c>
      <c r="C290" s="526" t="s">
        <v>8286</v>
      </c>
      <c r="D290" s="527" t="s">
        <v>6222</v>
      </c>
      <c r="E290" s="527" t="s">
        <v>6222</v>
      </c>
      <c r="F290" s="526" t="s">
        <v>11945</v>
      </c>
      <c r="G290" s="526" t="s">
        <v>11675</v>
      </c>
      <c r="H290" s="526" t="s">
        <v>11676</v>
      </c>
      <c r="I290" s="514">
        <v>284</v>
      </c>
      <c r="J290" s="515" t="s">
        <v>754</v>
      </c>
      <c r="K290" s="516" t="s">
        <v>6477</v>
      </c>
      <c r="L290" s="516" t="s">
        <v>9454</v>
      </c>
      <c r="M290" s="517">
        <v>41052</v>
      </c>
      <c r="N290" s="518">
        <v>40000000</v>
      </c>
      <c r="O290" s="512"/>
      <c r="P290" s="528"/>
      <c r="Q290" s="519"/>
      <c r="R290" s="512" t="s">
        <v>9449</v>
      </c>
      <c r="S290" s="528">
        <v>41421</v>
      </c>
      <c r="T290" s="519">
        <v>30000000</v>
      </c>
      <c r="U290" s="528"/>
      <c r="V290" s="519"/>
      <c r="W290" s="512"/>
      <c r="X290" s="528"/>
      <c r="Y290" s="519"/>
      <c r="Z290" s="520">
        <v>2812500</v>
      </c>
      <c r="AA290" s="520"/>
      <c r="AB290" s="521"/>
      <c r="AC290" s="521"/>
      <c r="AD290" s="521"/>
      <c r="AE290" s="521"/>
      <c r="AF290" s="521"/>
      <c r="AG290" s="521"/>
      <c r="AH290" s="521"/>
      <c r="AI290" s="521"/>
      <c r="AJ290" s="521"/>
      <c r="AK290" s="521"/>
      <c r="AL290" s="521"/>
      <c r="AM290" s="521">
        <f t="shared" si="29"/>
        <v>2812500</v>
      </c>
      <c r="AN290" s="520">
        <f t="shared" si="24"/>
        <v>27187500</v>
      </c>
      <c r="AR290" s="532"/>
      <c r="AS290" s="529">
        <v>30000000</v>
      </c>
      <c r="AT290" s="529">
        <v>2812500</v>
      </c>
      <c r="AU290" s="529">
        <f t="shared" si="25"/>
        <v>27187500</v>
      </c>
      <c r="AV290" s="529" t="str">
        <f t="shared" si="26"/>
        <v>SAMA</v>
      </c>
      <c r="AW290" s="529" t="str">
        <f t="shared" si="27"/>
        <v>SAMA</v>
      </c>
      <c r="AX290" s="529" t="str">
        <f t="shared" si="28"/>
        <v>SAMA</v>
      </c>
    </row>
    <row r="291" spans="1:50" s="530" customFormat="1" ht="15" customHeight="1" x14ac:dyDescent="0.2">
      <c r="A291" s="526" t="e">
        <v>#VALUE!</v>
      </c>
      <c r="B291" s="526" t="s">
        <v>8349</v>
      </c>
      <c r="C291" s="526" t="s">
        <v>8349</v>
      </c>
      <c r="D291" s="527" t="s">
        <v>6222</v>
      </c>
      <c r="E291" s="527" t="s">
        <v>6222</v>
      </c>
      <c r="F291" s="526"/>
      <c r="G291" s="526" t="s">
        <v>11675</v>
      </c>
      <c r="H291" s="526" t="s">
        <v>11676</v>
      </c>
      <c r="I291" s="514">
        <v>285</v>
      </c>
      <c r="J291" s="515" t="s">
        <v>9468</v>
      </c>
      <c r="K291" s="516" t="s">
        <v>6477</v>
      </c>
      <c r="L291" s="516" t="s">
        <v>9469</v>
      </c>
      <c r="M291" s="517">
        <v>41052</v>
      </c>
      <c r="N291" s="518">
        <v>16000000</v>
      </c>
      <c r="O291" s="512"/>
      <c r="P291" s="528"/>
      <c r="Q291" s="519"/>
      <c r="R291" s="512" t="s">
        <v>9449</v>
      </c>
      <c r="S291" s="528">
        <v>41421</v>
      </c>
      <c r="T291" s="519">
        <v>12000000</v>
      </c>
      <c r="U291" s="528"/>
      <c r="V291" s="519"/>
      <c r="W291" s="512"/>
      <c r="X291" s="528"/>
      <c r="Y291" s="519"/>
      <c r="Z291" s="520">
        <v>0</v>
      </c>
      <c r="AA291" s="520"/>
      <c r="AB291" s="521"/>
      <c r="AC291" s="521"/>
      <c r="AD291" s="521"/>
      <c r="AE291" s="521"/>
      <c r="AF291" s="521"/>
      <c r="AG291" s="521"/>
      <c r="AH291" s="521"/>
      <c r="AI291" s="521"/>
      <c r="AJ291" s="521"/>
      <c r="AK291" s="521"/>
      <c r="AL291" s="521"/>
      <c r="AM291" s="521">
        <f t="shared" si="29"/>
        <v>0</v>
      </c>
      <c r="AN291" s="520">
        <f t="shared" si="24"/>
        <v>12000000</v>
      </c>
      <c r="AR291" s="532"/>
      <c r="AS291" s="529">
        <v>12000000</v>
      </c>
      <c r="AT291" s="529">
        <v>0</v>
      </c>
      <c r="AU291" s="529">
        <f t="shared" si="25"/>
        <v>12000000</v>
      </c>
      <c r="AV291" s="529" t="str">
        <f t="shared" si="26"/>
        <v>SAMA</v>
      </c>
      <c r="AW291" s="529" t="str">
        <f t="shared" si="27"/>
        <v>SAMA</v>
      </c>
      <c r="AX291" s="529" t="str">
        <f t="shared" si="28"/>
        <v>SAMA</v>
      </c>
    </row>
    <row r="292" spans="1:50" s="530" customFormat="1" ht="15" customHeight="1" x14ac:dyDescent="0.2">
      <c r="A292" s="526" t="e">
        <v>#VALUE!</v>
      </c>
      <c r="B292" s="526" t="e">
        <v>#N/A</v>
      </c>
      <c r="C292" s="526" t="s">
        <v>8286</v>
      </c>
      <c r="D292" s="527" t="s">
        <v>6222</v>
      </c>
      <c r="E292" s="527" t="s">
        <v>6222</v>
      </c>
      <c r="F292" s="526" t="s">
        <v>11946</v>
      </c>
      <c r="G292" s="526" t="s">
        <v>11675</v>
      </c>
      <c r="H292" s="526" t="s">
        <v>11676</v>
      </c>
      <c r="I292" s="514">
        <v>286</v>
      </c>
      <c r="J292" s="515" t="s">
        <v>9470</v>
      </c>
      <c r="K292" s="516" t="s">
        <v>6477</v>
      </c>
      <c r="L292" s="516" t="s">
        <v>9413</v>
      </c>
      <c r="M292" s="517">
        <v>41004</v>
      </c>
      <c r="N292" s="518">
        <v>20000000</v>
      </c>
      <c r="O292" s="512"/>
      <c r="P292" s="528"/>
      <c r="Q292" s="519"/>
      <c r="R292" s="512" t="s">
        <v>9471</v>
      </c>
      <c r="S292" s="528">
        <v>41453</v>
      </c>
      <c r="T292" s="519">
        <v>10731900</v>
      </c>
      <c r="U292" s="528"/>
      <c r="V292" s="519"/>
      <c r="W292" s="512"/>
      <c r="X292" s="528"/>
      <c r="Y292" s="519"/>
      <c r="Z292" s="520">
        <v>0</v>
      </c>
      <c r="AA292" s="520"/>
      <c r="AB292" s="521"/>
      <c r="AC292" s="521"/>
      <c r="AD292" s="521"/>
      <c r="AE292" s="521"/>
      <c r="AF292" s="521"/>
      <c r="AG292" s="521"/>
      <c r="AH292" s="521"/>
      <c r="AI292" s="521"/>
      <c r="AJ292" s="521"/>
      <c r="AK292" s="521"/>
      <c r="AL292" s="521"/>
      <c r="AM292" s="521">
        <f t="shared" si="29"/>
        <v>0</v>
      </c>
      <c r="AN292" s="520">
        <f t="shared" si="24"/>
        <v>10731900</v>
      </c>
      <c r="AR292" s="532"/>
      <c r="AS292" s="529">
        <v>10731900</v>
      </c>
      <c r="AT292" s="529">
        <v>0</v>
      </c>
      <c r="AU292" s="529">
        <f t="shared" si="25"/>
        <v>10731900</v>
      </c>
      <c r="AV292" s="529" t="str">
        <f t="shared" si="26"/>
        <v>SAMA</v>
      </c>
      <c r="AW292" s="529" t="str">
        <f t="shared" si="27"/>
        <v>SAMA</v>
      </c>
      <c r="AX292" s="529" t="str">
        <f t="shared" si="28"/>
        <v>SAMA</v>
      </c>
    </row>
    <row r="293" spans="1:50" s="530" customFormat="1" ht="15" customHeight="1" x14ac:dyDescent="0.2">
      <c r="A293" s="526" t="e">
        <v>#VALUE!</v>
      </c>
      <c r="B293" s="526">
        <v>0</v>
      </c>
      <c r="C293" s="526" t="s">
        <v>8286</v>
      </c>
      <c r="D293" s="527" t="s">
        <v>6222</v>
      </c>
      <c r="E293" s="527" t="s">
        <v>12317</v>
      </c>
      <c r="F293" s="526" t="s">
        <v>11947</v>
      </c>
      <c r="G293" s="526" t="s">
        <v>11676</v>
      </c>
      <c r="H293" s="526" t="s">
        <v>11676</v>
      </c>
      <c r="I293" s="514">
        <v>287</v>
      </c>
      <c r="J293" s="515" t="s">
        <v>9472</v>
      </c>
      <c r="K293" s="516" t="s">
        <v>6477</v>
      </c>
      <c r="L293" s="516" t="s">
        <v>9411</v>
      </c>
      <c r="M293" s="517">
        <v>41052</v>
      </c>
      <c r="N293" s="518">
        <v>27000000</v>
      </c>
      <c r="O293" s="512"/>
      <c r="P293" s="528"/>
      <c r="Q293" s="519"/>
      <c r="R293" s="512" t="s">
        <v>9471</v>
      </c>
      <c r="S293" s="528">
        <v>41453</v>
      </c>
      <c r="T293" s="519">
        <v>19856813</v>
      </c>
      <c r="U293" s="528"/>
      <c r="V293" s="519"/>
      <c r="W293" s="512"/>
      <c r="X293" s="528"/>
      <c r="Y293" s="519"/>
      <c r="Z293" s="520">
        <v>0</v>
      </c>
      <c r="AA293" s="520"/>
      <c r="AB293" s="521"/>
      <c r="AC293" s="521"/>
      <c r="AD293" s="521"/>
      <c r="AE293" s="521"/>
      <c r="AF293" s="521"/>
      <c r="AG293" s="521"/>
      <c r="AH293" s="521"/>
      <c r="AI293" s="521"/>
      <c r="AJ293" s="521"/>
      <c r="AK293" s="521"/>
      <c r="AL293" s="521"/>
      <c r="AM293" s="521">
        <f t="shared" si="29"/>
        <v>0</v>
      </c>
      <c r="AN293" s="520">
        <f t="shared" si="24"/>
        <v>19856813</v>
      </c>
      <c r="AR293" s="532"/>
      <c r="AS293" s="529">
        <v>19856813</v>
      </c>
      <c r="AT293" s="529">
        <v>0</v>
      </c>
      <c r="AU293" s="529">
        <f t="shared" si="25"/>
        <v>19856813</v>
      </c>
      <c r="AV293" s="529" t="str">
        <f t="shared" si="26"/>
        <v>SAMA</v>
      </c>
      <c r="AW293" s="529" t="str">
        <f t="shared" si="27"/>
        <v>SAMA</v>
      </c>
      <c r="AX293" s="529" t="str">
        <f t="shared" si="28"/>
        <v>SAMA</v>
      </c>
    </row>
    <row r="294" spans="1:50" s="530" customFormat="1" ht="15" customHeight="1" x14ac:dyDescent="0.2">
      <c r="A294" s="526" t="e">
        <v>#VALUE!</v>
      </c>
      <c r="B294" s="526">
        <v>0</v>
      </c>
      <c r="C294" s="526" t="s">
        <v>8286</v>
      </c>
      <c r="D294" s="527" t="s">
        <v>6222</v>
      </c>
      <c r="E294" s="527" t="s">
        <v>6222</v>
      </c>
      <c r="F294" s="526" t="s">
        <v>11948</v>
      </c>
      <c r="G294" s="526" t="s">
        <v>11675</v>
      </c>
      <c r="H294" s="526" t="s">
        <v>11676</v>
      </c>
      <c r="I294" s="514">
        <v>288</v>
      </c>
      <c r="J294" s="515" t="s">
        <v>9473</v>
      </c>
      <c r="K294" s="516" t="s">
        <v>6477</v>
      </c>
      <c r="L294" s="516" t="s">
        <v>9411</v>
      </c>
      <c r="M294" s="517">
        <v>41052</v>
      </c>
      <c r="N294" s="518">
        <v>200000000</v>
      </c>
      <c r="O294" s="512"/>
      <c r="P294" s="528"/>
      <c r="Q294" s="519"/>
      <c r="R294" s="512" t="s">
        <v>9471</v>
      </c>
      <c r="S294" s="528">
        <v>41453</v>
      </c>
      <c r="T294" s="519">
        <v>150000000</v>
      </c>
      <c r="U294" s="528"/>
      <c r="V294" s="519"/>
      <c r="W294" s="512"/>
      <c r="X294" s="528"/>
      <c r="Y294" s="519"/>
      <c r="Z294" s="520">
        <v>150000000</v>
      </c>
      <c r="AA294" s="520"/>
      <c r="AB294" s="521"/>
      <c r="AC294" s="521"/>
      <c r="AD294" s="521"/>
      <c r="AE294" s="521"/>
      <c r="AF294" s="521"/>
      <c r="AG294" s="521"/>
      <c r="AH294" s="521"/>
      <c r="AI294" s="521"/>
      <c r="AJ294" s="521"/>
      <c r="AK294" s="521"/>
      <c r="AL294" s="521"/>
      <c r="AM294" s="521">
        <f t="shared" si="29"/>
        <v>150000000</v>
      </c>
      <c r="AN294" s="520">
        <f t="shared" si="24"/>
        <v>0</v>
      </c>
      <c r="AR294" s="532"/>
      <c r="AS294" s="529">
        <v>150000000</v>
      </c>
      <c r="AT294" s="529">
        <v>150000000</v>
      </c>
      <c r="AU294" s="529">
        <f t="shared" si="25"/>
        <v>0</v>
      </c>
      <c r="AV294" s="529" t="str">
        <f t="shared" si="26"/>
        <v>SAMA</v>
      </c>
      <c r="AW294" s="529" t="str">
        <f t="shared" si="27"/>
        <v>SAMA</v>
      </c>
      <c r="AX294" s="529" t="str">
        <f t="shared" si="28"/>
        <v>SAMA</v>
      </c>
    </row>
    <row r="295" spans="1:50" s="530" customFormat="1" ht="15" customHeight="1" x14ac:dyDescent="0.2">
      <c r="A295" s="526" t="e">
        <v>#VALUE!</v>
      </c>
      <c r="B295" s="526" t="e">
        <v>#N/A</v>
      </c>
      <c r="C295" s="526" t="s">
        <v>8286</v>
      </c>
      <c r="D295" s="527" t="s">
        <v>6222</v>
      </c>
      <c r="E295" s="527" t="s">
        <v>6222</v>
      </c>
      <c r="F295" s="526" t="s">
        <v>11949</v>
      </c>
      <c r="G295" s="526" t="s">
        <v>11675</v>
      </c>
      <c r="H295" s="526" t="s">
        <v>11676</v>
      </c>
      <c r="I295" s="514">
        <v>289</v>
      </c>
      <c r="J295" s="515" t="s">
        <v>9474</v>
      </c>
      <c r="K295" s="516" t="s">
        <v>6477</v>
      </c>
      <c r="L295" s="516" t="s">
        <v>9475</v>
      </c>
      <c r="M295" s="517">
        <v>41089</v>
      </c>
      <c r="N295" s="518">
        <v>25000000</v>
      </c>
      <c r="O295" s="512"/>
      <c r="P295" s="528"/>
      <c r="Q295" s="519"/>
      <c r="R295" s="512" t="s">
        <v>9471</v>
      </c>
      <c r="S295" s="528">
        <v>41453</v>
      </c>
      <c r="T295" s="519">
        <v>18750000</v>
      </c>
      <c r="U295" s="528"/>
      <c r="V295" s="519"/>
      <c r="W295" s="512"/>
      <c r="X295" s="528"/>
      <c r="Y295" s="519"/>
      <c r="Z295" s="520">
        <v>0</v>
      </c>
      <c r="AA295" s="520"/>
      <c r="AB295" s="521"/>
      <c r="AC295" s="521"/>
      <c r="AD295" s="521"/>
      <c r="AE295" s="521"/>
      <c r="AF295" s="521"/>
      <c r="AG295" s="521"/>
      <c r="AH295" s="521"/>
      <c r="AI295" s="521"/>
      <c r="AJ295" s="521"/>
      <c r="AK295" s="521"/>
      <c r="AL295" s="521"/>
      <c r="AM295" s="521">
        <f t="shared" si="29"/>
        <v>0</v>
      </c>
      <c r="AN295" s="520">
        <f t="shared" si="24"/>
        <v>18750000</v>
      </c>
      <c r="AR295" s="532"/>
      <c r="AS295" s="529">
        <v>18750000</v>
      </c>
      <c r="AT295" s="529">
        <v>0</v>
      </c>
      <c r="AU295" s="529">
        <f t="shared" si="25"/>
        <v>18750000</v>
      </c>
      <c r="AV295" s="529" t="str">
        <f t="shared" si="26"/>
        <v>SAMA</v>
      </c>
      <c r="AW295" s="529" t="str">
        <f t="shared" si="27"/>
        <v>SAMA</v>
      </c>
      <c r="AX295" s="529" t="str">
        <f t="shared" si="28"/>
        <v>SAMA</v>
      </c>
    </row>
    <row r="296" spans="1:50" s="530" customFormat="1" ht="15" customHeight="1" x14ac:dyDescent="0.2">
      <c r="A296" s="526" t="e">
        <v>#VALUE!</v>
      </c>
      <c r="B296" s="526" t="e">
        <v>#N/A</v>
      </c>
      <c r="C296" s="526" t="s">
        <v>8286</v>
      </c>
      <c r="D296" s="527" t="s">
        <v>6222</v>
      </c>
      <c r="E296" s="527" t="s">
        <v>6222</v>
      </c>
      <c r="F296" s="526" t="s">
        <v>11950</v>
      </c>
      <c r="G296" s="526" t="s">
        <v>11675</v>
      </c>
      <c r="H296" s="526" t="s">
        <v>11676</v>
      </c>
      <c r="I296" s="514">
        <v>290</v>
      </c>
      <c r="J296" s="515" t="s">
        <v>9476</v>
      </c>
      <c r="K296" s="516" t="s">
        <v>6477</v>
      </c>
      <c r="L296" s="516" t="s">
        <v>9289</v>
      </c>
      <c r="M296" s="517">
        <v>40875</v>
      </c>
      <c r="N296" s="518">
        <v>26000000</v>
      </c>
      <c r="O296" s="512"/>
      <c r="P296" s="528"/>
      <c r="Q296" s="519"/>
      <c r="R296" s="512" t="s">
        <v>9471</v>
      </c>
      <c r="S296" s="528">
        <v>41453</v>
      </c>
      <c r="T296" s="519">
        <v>17243400</v>
      </c>
      <c r="U296" s="528"/>
      <c r="V296" s="519"/>
      <c r="W296" s="512"/>
      <c r="X296" s="528"/>
      <c r="Y296" s="519"/>
      <c r="Z296" s="520">
        <v>6300000</v>
      </c>
      <c r="AA296" s="520"/>
      <c r="AB296" s="521"/>
      <c r="AC296" s="521"/>
      <c r="AD296" s="521"/>
      <c r="AE296" s="521"/>
      <c r="AF296" s="521"/>
      <c r="AG296" s="521"/>
      <c r="AH296" s="521"/>
      <c r="AI296" s="521"/>
      <c r="AJ296" s="521"/>
      <c r="AK296" s="521"/>
      <c r="AL296" s="521"/>
      <c r="AM296" s="521">
        <f t="shared" si="29"/>
        <v>6300000</v>
      </c>
      <c r="AN296" s="520">
        <f t="shared" si="24"/>
        <v>10943400</v>
      </c>
      <c r="AR296" s="532"/>
      <c r="AS296" s="529">
        <v>17243400</v>
      </c>
      <c r="AT296" s="529">
        <v>6300000</v>
      </c>
      <c r="AU296" s="529">
        <f t="shared" si="25"/>
        <v>10943400</v>
      </c>
      <c r="AV296" s="529" t="str">
        <f t="shared" si="26"/>
        <v>SAMA</v>
      </c>
      <c r="AW296" s="529" t="str">
        <f t="shared" si="27"/>
        <v>SAMA</v>
      </c>
      <c r="AX296" s="529" t="str">
        <f t="shared" si="28"/>
        <v>SAMA</v>
      </c>
    </row>
    <row r="297" spans="1:50" s="530" customFormat="1" ht="15" customHeight="1" x14ac:dyDescent="0.2">
      <c r="A297" s="526" t="e">
        <v>#VALUE!</v>
      </c>
      <c r="B297" s="526" t="e">
        <v>#N/A</v>
      </c>
      <c r="C297" s="526" t="s">
        <v>8286</v>
      </c>
      <c r="D297" s="527" t="s">
        <v>6222</v>
      </c>
      <c r="E297" s="527" t="s">
        <v>6222</v>
      </c>
      <c r="F297" s="526"/>
      <c r="G297" s="526" t="s">
        <v>11675</v>
      </c>
      <c r="H297" s="526" t="s">
        <v>11676</v>
      </c>
      <c r="I297" s="514">
        <v>291</v>
      </c>
      <c r="J297" s="515" t="s">
        <v>9477</v>
      </c>
      <c r="K297" s="516" t="s">
        <v>6477</v>
      </c>
      <c r="L297" s="516" t="s">
        <v>9389</v>
      </c>
      <c r="M297" s="517">
        <v>41040</v>
      </c>
      <c r="N297" s="518">
        <v>1941160</v>
      </c>
      <c r="O297" s="512"/>
      <c r="P297" s="528"/>
      <c r="Q297" s="519"/>
      <c r="R297" s="512" t="s">
        <v>9471</v>
      </c>
      <c r="S297" s="528">
        <v>41453</v>
      </c>
      <c r="T297" s="519">
        <v>1455870</v>
      </c>
      <c r="U297" s="528"/>
      <c r="V297" s="519"/>
      <c r="W297" s="512"/>
      <c r="X297" s="528"/>
      <c r="Y297" s="519"/>
      <c r="Z297" s="520">
        <v>0</v>
      </c>
      <c r="AA297" s="520"/>
      <c r="AB297" s="521"/>
      <c r="AC297" s="521"/>
      <c r="AD297" s="521"/>
      <c r="AE297" s="521"/>
      <c r="AF297" s="521"/>
      <c r="AG297" s="521"/>
      <c r="AH297" s="521"/>
      <c r="AI297" s="521"/>
      <c r="AJ297" s="521"/>
      <c r="AK297" s="521"/>
      <c r="AL297" s="521"/>
      <c r="AM297" s="521">
        <f t="shared" si="29"/>
        <v>0</v>
      </c>
      <c r="AN297" s="520">
        <f t="shared" si="24"/>
        <v>1455870</v>
      </c>
      <c r="AR297" s="532"/>
      <c r="AS297" s="529">
        <v>1455870</v>
      </c>
      <c r="AT297" s="529">
        <v>0</v>
      </c>
      <c r="AU297" s="529">
        <f t="shared" si="25"/>
        <v>1455870</v>
      </c>
      <c r="AV297" s="529" t="str">
        <f t="shared" si="26"/>
        <v>SAMA</v>
      </c>
      <c r="AW297" s="529" t="str">
        <f t="shared" si="27"/>
        <v>SAMA</v>
      </c>
      <c r="AX297" s="529" t="str">
        <f t="shared" si="28"/>
        <v>SAMA</v>
      </c>
    </row>
    <row r="298" spans="1:50" s="530" customFormat="1" ht="15" customHeight="1" x14ac:dyDescent="0.2">
      <c r="A298" s="526" t="e">
        <v>#VALUE!</v>
      </c>
      <c r="B298" s="526">
        <v>0</v>
      </c>
      <c r="C298" s="526" t="s">
        <v>8286</v>
      </c>
      <c r="D298" s="527" t="s">
        <v>6222</v>
      </c>
      <c r="E298" s="527" t="s">
        <v>12319</v>
      </c>
      <c r="F298" s="526" t="s">
        <v>11951</v>
      </c>
      <c r="G298" s="526" t="s">
        <v>11676</v>
      </c>
      <c r="H298" s="526" t="s">
        <v>11676</v>
      </c>
      <c r="I298" s="514">
        <v>292</v>
      </c>
      <c r="J298" s="515" t="s">
        <v>9478</v>
      </c>
      <c r="K298" s="516" t="s">
        <v>6477</v>
      </c>
      <c r="L298" s="516" t="s">
        <v>9479</v>
      </c>
      <c r="M298" s="517">
        <v>41242</v>
      </c>
      <c r="N298" s="518">
        <v>150000000</v>
      </c>
      <c r="O298" s="512"/>
      <c r="P298" s="528"/>
      <c r="Q298" s="519"/>
      <c r="R298" s="512" t="s">
        <v>9471</v>
      </c>
      <c r="S298" s="528">
        <v>41453</v>
      </c>
      <c r="T298" s="519">
        <v>112500000</v>
      </c>
      <c r="U298" s="528"/>
      <c r="V298" s="519"/>
      <c r="W298" s="512"/>
      <c r="X298" s="528"/>
      <c r="Y298" s="519"/>
      <c r="Z298" s="520">
        <v>0</v>
      </c>
      <c r="AA298" s="520"/>
      <c r="AB298" s="521"/>
      <c r="AC298" s="521"/>
      <c r="AD298" s="521"/>
      <c r="AE298" s="521"/>
      <c r="AF298" s="521"/>
      <c r="AG298" s="521"/>
      <c r="AH298" s="521"/>
      <c r="AI298" s="521"/>
      <c r="AJ298" s="521"/>
      <c r="AK298" s="521"/>
      <c r="AL298" s="521"/>
      <c r="AM298" s="521">
        <f t="shared" si="29"/>
        <v>0</v>
      </c>
      <c r="AN298" s="520">
        <f t="shared" si="24"/>
        <v>112500000</v>
      </c>
      <c r="AR298" s="532"/>
      <c r="AS298" s="529">
        <v>112500000</v>
      </c>
      <c r="AT298" s="529">
        <v>0</v>
      </c>
      <c r="AU298" s="529">
        <f t="shared" si="25"/>
        <v>112500000</v>
      </c>
      <c r="AV298" s="529" t="str">
        <f t="shared" si="26"/>
        <v>SAMA</v>
      </c>
      <c r="AW298" s="529" t="str">
        <f t="shared" si="27"/>
        <v>SAMA</v>
      </c>
      <c r="AX298" s="529" t="str">
        <f t="shared" si="28"/>
        <v>SAMA</v>
      </c>
    </row>
    <row r="299" spans="1:50" s="530" customFormat="1" ht="15" customHeight="1" x14ac:dyDescent="0.2">
      <c r="A299" s="526" t="e">
        <v>#VALUE!</v>
      </c>
      <c r="B299" s="526">
        <v>0</v>
      </c>
      <c r="C299" s="526" t="s">
        <v>8286</v>
      </c>
      <c r="D299" s="527" t="s">
        <v>6222</v>
      </c>
      <c r="E299" s="527" t="s">
        <v>12319</v>
      </c>
      <c r="F299" s="526" t="s">
        <v>11952</v>
      </c>
      <c r="G299" s="526" t="s">
        <v>11676</v>
      </c>
      <c r="H299" s="526" t="s">
        <v>11676</v>
      </c>
      <c r="I299" s="514">
        <v>293</v>
      </c>
      <c r="J299" s="515" t="s">
        <v>1427</v>
      </c>
      <c r="K299" s="516" t="s">
        <v>6477</v>
      </c>
      <c r="L299" s="516" t="s">
        <v>9389</v>
      </c>
      <c r="M299" s="517">
        <v>41040</v>
      </c>
      <c r="N299" s="518">
        <v>150000000</v>
      </c>
      <c r="O299" s="512"/>
      <c r="P299" s="528"/>
      <c r="Q299" s="519"/>
      <c r="R299" s="512" t="s">
        <v>9471</v>
      </c>
      <c r="S299" s="528">
        <v>41453</v>
      </c>
      <c r="T299" s="519">
        <v>112500000</v>
      </c>
      <c r="U299" s="528"/>
      <c r="V299" s="519"/>
      <c r="W299" s="512"/>
      <c r="X299" s="528"/>
      <c r="Y299" s="519"/>
      <c r="Z299" s="520">
        <v>112500000</v>
      </c>
      <c r="AA299" s="520"/>
      <c r="AB299" s="521"/>
      <c r="AC299" s="521"/>
      <c r="AD299" s="521"/>
      <c r="AE299" s="521"/>
      <c r="AF299" s="521"/>
      <c r="AG299" s="521"/>
      <c r="AH299" s="521"/>
      <c r="AI299" s="521"/>
      <c r="AJ299" s="521"/>
      <c r="AK299" s="521"/>
      <c r="AL299" s="521"/>
      <c r="AM299" s="521">
        <f t="shared" si="29"/>
        <v>112500000</v>
      </c>
      <c r="AN299" s="520">
        <f t="shared" si="24"/>
        <v>0</v>
      </c>
      <c r="AR299" s="532"/>
      <c r="AS299" s="529">
        <v>112500000</v>
      </c>
      <c r="AT299" s="529">
        <v>112500000</v>
      </c>
      <c r="AU299" s="529">
        <f t="shared" si="25"/>
        <v>0</v>
      </c>
      <c r="AV299" s="529" t="str">
        <f t="shared" si="26"/>
        <v>SAMA</v>
      </c>
      <c r="AW299" s="529" t="str">
        <f t="shared" si="27"/>
        <v>SAMA</v>
      </c>
      <c r="AX299" s="529" t="str">
        <f t="shared" si="28"/>
        <v>SAMA</v>
      </c>
    </row>
    <row r="300" spans="1:50" s="530" customFormat="1" ht="15" customHeight="1" x14ac:dyDescent="0.2">
      <c r="A300" s="526" t="e">
        <v>#VALUE!</v>
      </c>
      <c r="B300" s="526" t="e">
        <v>#N/A</v>
      </c>
      <c r="C300" s="526" t="s">
        <v>8286</v>
      </c>
      <c r="D300" s="527" t="s">
        <v>6222</v>
      </c>
      <c r="E300" s="527" t="s">
        <v>6222</v>
      </c>
      <c r="F300" s="526" t="s">
        <v>11953</v>
      </c>
      <c r="G300" s="526" t="s">
        <v>11675</v>
      </c>
      <c r="H300" s="526" t="s">
        <v>11676</v>
      </c>
      <c r="I300" s="514">
        <v>294</v>
      </c>
      <c r="J300" s="515" t="s">
        <v>4329</v>
      </c>
      <c r="K300" s="516" t="s">
        <v>6477</v>
      </c>
      <c r="L300" s="516" t="s">
        <v>9480</v>
      </c>
      <c r="M300" s="517">
        <v>41179</v>
      </c>
      <c r="N300" s="518">
        <v>15000000</v>
      </c>
      <c r="O300" s="512"/>
      <c r="P300" s="528"/>
      <c r="Q300" s="519"/>
      <c r="R300" s="512" t="s">
        <v>9471</v>
      </c>
      <c r="S300" s="528">
        <v>41453</v>
      </c>
      <c r="T300" s="519">
        <v>11250000</v>
      </c>
      <c r="U300" s="528"/>
      <c r="V300" s="519"/>
      <c r="W300" s="512"/>
      <c r="X300" s="528"/>
      <c r="Y300" s="519"/>
      <c r="Z300" s="520">
        <v>0</v>
      </c>
      <c r="AA300" s="520"/>
      <c r="AB300" s="521"/>
      <c r="AC300" s="521"/>
      <c r="AD300" s="521"/>
      <c r="AE300" s="521"/>
      <c r="AF300" s="521"/>
      <c r="AG300" s="521"/>
      <c r="AH300" s="521"/>
      <c r="AI300" s="521"/>
      <c r="AJ300" s="521"/>
      <c r="AK300" s="521"/>
      <c r="AL300" s="521"/>
      <c r="AM300" s="521">
        <f t="shared" si="29"/>
        <v>0</v>
      </c>
      <c r="AN300" s="520">
        <f t="shared" si="24"/>
        <v>11250000</v>
      </c>
      <c r="AR300" s="532"/>
      <c r="AS300" s="529">
        <v>11250000</v>
      </c>
      <c r="AT300" s="529">
        <v>0</v>
      </c>
      <c r="AU300" s="529">
        <f t="shared" si="25"/>
        <v>11250000</v>
      </c>
      <c r="AV300" s="529" t="str">
        <f t="shared" si="26"/>
        <v>SAMA</v>
      </c>
      <c r="AW300" s="529" t="str">
        <f t="shared" si="27"/>
        <v>SAMA</v>
      </c>
      <c r="AX300" s="529" t="str">
        <f t="shared" si="28"/>
        <v>SAMA</v>
      </c>
    </row>
    <row r="301" spans="1:50" s="530" customFormat="1" ht="15" customHeight="1" x14ac:dyDescent="0.2">
      <c r="A301" s="526" t="e">
        <v>#VALUE!</v>
      </c>
      <c r="B301" s="526" t="e">
        <v>#N/A</v>
      </c>
      <c r="C301" s="526" t="s">
        <v>8286</v>
      </c>
      <c r="D301" s="527" t="s">
        <v>6222</v>
      </c>
      <c r="E301" s="527" t="s">
        <v>6222</v>
      </c>
      <c r="F301" s="526" t="s">
        <v>11954</v>
      </c>
      <c r="G301" s="526" t="s">
        <v>11675</v>
      </c>
      <c r="H301" s="526" t="s">
        <v>11676</v>
      </c>
      <c r="I301" s="514">
        <v>295</v>
      </c>
      <c r="J301" s="515" t="s">
        <v>9481</v>
      </c>
      <c r="K301" s="516" t="s">
        <v>6477</v>
      </c>
      <c r="L301" s="516" t="s">
        <v>9151</v>
      </c>
      <c r="M301" s="517">
        <v>41113</v>
      </c>
      <c r="N301" s="518">
        <v>101000000</v>
      </c>
      <c r="O301" s="512"/>
      <c r="P301" s="528"/>
      <c r="Q301" s="519"/>
      <c r="R301" s="512" t="s">
        <v>9482</v>
      </c>
      <c r="S301" s="528">
        <v>41486</v>
      </c>
      <c r="T301" s="519">
        <v>66815314</v>
      </c>
      <c r="U301" s="528"/>
      <c r="V301" s="519"/>
      <c r="W301" s="512"/>
      <c r="X301" s="528"/>
      <c r="Y301" s="519"/>
      <c r="Z301" s="520">
        <v>38182814</v>
      </c>
      <c r="AA301" s="520"/>
      <c r="AB301" s="521"/>
      <c r="AC301" s="521"/>
      <c r="AD301" s="521"/>
      <c r="AE301" s="521"/>
      <c r="AF301" s="521"/>
      <c r="AG301" s="521"/>
      <c r="AH301" s="521"/>
      <c r="AI301" s="521"/>
      <c r="AJ301" s="521"/>
      <c r="AK301" s="521"/>
      <c r="AL301" s="521"/>
      <c r="AM301" s="521">
        <f t="shared" si="29"/>
        <v>38182814</v>
      </c>
      <c r="AN301" s="520">
        <f t="shared" si="24"/>
        <v>28632500</v>
      </c>
      <c r="AR301" s="532"/>
      <c r="AS301" s="529">
        <v>66815314</v>
      </c>
      <c r="AT301" s="529">
        <v>38182814</v>
      </c>
      <c r="AU301" s="529">
        <f t="shared" si="25"/>
        <v>28632500</v>
      </c>
      <c r="AV301" s="529" t="str">
        <f t="shared" si="26"/>
        <v>SAMA</v>
      </c>
      <c r="AW301" s="529" t="str">
        <f t="shared" si="27"/>
        <v>SAMA</v>
      </c>
      <c r="AX301" s="529" t="str">
        <f t="shared" si="28"/>
        <v>SAMA</v>
      </c>
    </row>
    <row r="302" spans="1:50" s="530" customFormat="1" ht="15" customHeight="1" x14ac:dyDescent="0.2">
      <c r="A302" s="526" t="e">
        <v>#VALUE!</v>
      </c>
      <c r="B302" s="526">
        <v>0</v>
      </c>
      <c r="C302" s="526" t="s">
        <v>8286</v>
      </c>
      <c r="D302" s="527" t="s">
        <v>6222</v>
      </c>
      <c r="E302" s="527" t="s">
        <v>12323</v>
      </c>
      <c r="F302" s="526" t="s">
        <v>11955</v>
      </c>
      <c r="G302" s="526" t="s">
        <v>11676</v>
      </c>
      <c r="H302" s="526" t="s">
        <v>11676</v>
      </c>
      <c r="I302" s="514">
        <v>296</v>
      </c>
      <c r="J302" s="515" t="s">
        <v>9483</v>
      </c>
      <c r="K302" s="516" t="s">
        <v>6477</v>
      </c>
      <c r="L302" s="516" t="s">
        <v>9276</v>
      </c>
      <c r="M302" s="517">
        <v>40752</v>
      </c>
      <c r="N302" s="518">
        <v>30000000</v>
      </c>
      <c r="O302" s="512"/>
      <c r="P302" s="528"/>
      <c r="Q302" s="519"/>
      <c r="R302" s="512" t="s">
        <v>9482</v>
      </c>
      <c r="S302" s="528">
        <v>41486</v>
      </c>
      <c r="T302" s="519">
        <v>15867188</v>
      </c>
      <c r="U302" s="528"/>
      <c r="V302" s="519"/>
      <c r="W302" s="512"/>
      <c r="X302" s="528"/>
      <c r="Y302" s="519"/>
      <c r="Z302" s="520">
        <v>0</v>
      </c>
      <c r="AA302" s="520"/>
      <c r="AB302" s="521"/>
      <c r="AC302" s="521"/>
      <c r="AD302" s="521"/>
      <c r="AE302" s="521"/>
      <c r="AF302" s="521"/>
      <c r="AG302" s="521"/>
      <c r="AH302" s="521"/>
      <c r="AI302" s="521"/>
      <c r="AJ302" s="521"/>
      <c r="AK302" s="521"/>
      <c r="AL302" s="521"/>
      <c r="AM302" s="521">
        <f t="shared" si="29"/>
        <v>0</v>
      </c>
      <c r="AN302" s="520">
        <f t="shared" si="24"/>
        <v>15867188</v>
      </c>
      <c r="AR302" s="532"/>
      <c r="AS302" s="529">
        <v>15867188</v>
      </c>
      <c r="AT302" s="529">
        <v>0</v>
      </c>
      <c r="AU302" s="529">
        <f t="shared" si="25"/>
        <v>15867188</v>
      </c>
      <c r="AV302" s="529" t="str">
        <f t="shared" si="26"/>
        <v>SAMA</v>
      </c>
      <c r="AW302" s="529" t="str">
        <f t="shared" si="27"/>
        <v>SAMA</v>
      </c>
      <c r="AX302" s="529" t="str">
        <f t="shared" si="28"/>
        <v>SAMA</v>
      </c>
    </row>
    <row r="303" spans="1:50" s="530" customFormat="1" ht="15" customHeight="1" x14ac:dyDescent="0.2">
      <c r="A303" s="526" t="e">
        <v>#VALUE!</v>
      </c>
      <c r="B303" s="526" t="e">
        <v>#N/A</v>
      </c>
      <c r="C303" s="526" t="s">
        <v>8286</v>
      </c>
      <c r="D303" s="527" t="s">
        <v>6222</v>
      </c>
      <c r="E303" s="527" t="s">
        <v>6222</v>
      </c>
      <c r="F303" s="526" t="s">
        <v>11956</v>
      </c>
      <c r="G303" s="526" t="s">
        <v>11675</v>
      </c>
      <c r="H303" s="526" t="s">
        <v>11676</v>
      </c>
      <c r="I303" s="514">
        <v>297</v>
      </c>
      <c r="J303" s="515" t="s">
        <v>9484</v>
      </c>
      <c r="K303" s="516" t="s">
        <v>6477</v>
      </c>
      <c r="L303" s="516" t="s">
        <v>9411</v>
      </c>
      <c r="M303" s="517">
        <v>41052</v>
      </c>
      <c r="N303" s="518">
        <v>200000000</v>
      </c>
      <c r="O303" s="512"/>
      <c r="P303" s="528"/>
      <c r="Q303" s="519"/>
      <c r="R303" s="512" t="s">
        <v>9482</v>
      </c>
      <c r="S303" s="528">
        <v>41486</v>
      </c>
      <c r="T303" s="519">
        <v>141713377</v>
      </c>
      <c r="U303" s="528"/>
      <c r="V303" s="519"/>
      <c r="W303" s="512"/>
      <c r="X303" s="528"/>
      <c r="Y303" s="519"/>
      <c r="Z303" s="520">
        <v>0</v>
      </c>
      <c r="AA303" s="520"/>
      <c r="AB303" s="521"/>
      <c r="AC303" s="521"/>
      <c r="AD303" s="521"/>
      <c r="AE303" s="521"/>
      <c r="AF303" s="521"/>
      <c r="AG303" s="521"/>
      <c r="AH303" s="521"/>
      <c r="AI303" s="521"/>
      <c r="AJ303" s="521"/>
      <c r="AK303" s="521"/>
      <c r="AL303" s="521"/>
      <c r="AM303" s="521">
        <f t="shared" si="29"/>
        <v>0</v>
      </c>
      <c r="AN303" s="520">
        <f t="shared" si="24"/>
        <v>141713377</v>
      </c>
      <c r="AR303" s="532"/>
      <c r="AS303" s="529">
        <v>141713377</v>
      </c>
      <c r="AT303" s="529">
        <v>0</v>
      </c>
      <c r="AU303" s="529">
        <f t="shared" si="25"/>
        <v>141713377</v>
      </c>
      <c r="AV303" s="529" t="str">
        <f t="shared" si="26"/>
        <v>SAMA</v>
      </c>
      <c r="AW303" s="529" t="str">
        <f t="shared" si="27"/>
        <v>SAMA</v>
      </c>
      <c r="AX303" s="529" t="str">
        <f t="shared" si="28"/>
        <v>SAMA</v>
      </c>
    </row>
    <row r="304" spans="1:50" s="530" customFormat="1" ht="15" customHeight="1" x14ac:dyDescent="0.2">
      <c r="A304" s="526" t="e">
        <v>#VALUE!</v>
      </c>
      <c r="B304" s="526" t="e">
        <v>#N/A</v>
      </c>
      <c r="C304" s="526" t="s">
        <v>8286</v>
      </c>
      <c r="D304" s="527" t="s">
        <v>6222</v>
      </c>
      <c r="E304" s="527" t="s">
        <v>6222</v>
      </c>
      <c r="F304" s="526"/>
      <c r="G304" s="526" t="s">
        <v>11675</v>
      </c>
      <c r="H304" s="526" t="s">
        <v>11676</v>
      </c>
      <c r="I304" s="514">
        <v>298</v>
      </c>
      <c r="J304" s="515" t="s">
        <v>9485</v>
      </c>
      <c r="K304" s="516" t="s">
        <v>6477</v>
      </c>
      <c r="L304" s="516" t="s">
        <v>9486</v>
      </c>
      <c r="M304" s="517">
        <v>41052</v>
      </c>
      <c r="N304" s="518">
        <v>40000000</v>
      </c>
      <c r="O304" s="512"/>
      <c r="P304" s="528"/>
      <c r="Q304" s="519"/>
      <c r="R304" s="512" t="s">
        <v>9482</v>
      </c>
      <c r="S304" s="528">
        <v>41486</v>
      </c>
      <c r="T304" s="519">
        <v>24142140</v>
      </c>
      <c r="U304" s="528"/>
      <c r="V304" s="519"/>
      <c r="W304" s="512"/>
      <c r="X304" s="528"/>
      <c r="Y304" s="519"/>
      <c r="Z304" s="520">
        <v>0</v>
      </c>
      <c r="AA304" s="520"/>
      <c r="AB304" s="521"/>
      <c r="AC304" s="521"/>
      <c r="AD304" s="521"/>
      <c r="AE304" s="521"/>
      <c r="AF304" s="521"/>
      <c r="AG304" s="521"/>
      <c r="AH304" s="521"/>
      <c r="AI304" s="521"/>
      <c r="AJ304" s="521"/>
      <c r="AK304" s="521"/>
      <c r="AL304" s="521"/>
      <c r="AM304" s="521">
        <f t="shared" si="29"/>
        <v>0</v>
      </c>
      <c r="AN304" s="520">
        <f t="shared" si="24"/>
        <v>24142140</v>
      </c>
      <c r="AR304" s="532"/>
      <c r="AS304" s="524">
        <v>24142140</v>
      </c>
      <c r="AT304" s="524">
        <v>0</v>
      </c>
      <c r="AU304" s="524">
        <f t="shared" si="25"/>
        <v>24142140</v>
      </c>
      <c r="AV304" s="531" t="str">
        <f t="shared" si="26"/>
        <v>SAMA</v>
      </c>
      <c r="AW304" s="531" t="str">
        <f t="shared" si="27"/>
        <v>SAMA</v>
      </c>
      <c r="AX304" s="531" t="str">
        <f t="shared" si="28"/>
        <v>SAMA</v>
      </c>
    </row>
    <row r="305" spans="1:50" s="530" customFormat="1" ht="15" customHeight="1" x14ac:dyDescent="0.2">
      <c r="A305" s="526" t="e">
        <v>#VALUE!</v>
      </c>
      <c r="B305" s="526" t="s">
        <v>8349</v>
      </c>
      <c r="C305" s="526" t="s">
        <v>8349</v>
      </c>
      <c r="D305" s="527" t="s">
        <v>6222</v>
      </c>
      <c r="E305" s="527" t="s">
        <v>6222</v>
      </c>
      <c r="F305" s="526" t="s">
        <v>11957</v>
      </c>
      <c r="G305" s="526" t="s">
        <v>11675</v>
      </c>
      <c r="H305" s="526" t="s">
        <v>11676</v>
      </c>
      <c r="I305" s="514">
        <v>299</v>
      </c>
      <c r="J305" s="515" t="s">
        <v>3911</v>
      </c>
      <c r="K305" s="516" t="s">
        <v>6477</v>
      </c>
      <c r="L305" s="516" t="s">
        <v>9487</v>
      </c>
      <c r="M305" s="517">
        <v>41113</v>
      </c>
      <c r="N305" s="518">
        <v>35000000</v>
      </c>
      <c r="O305" s="512"/>
      <c r="P305" s="528"/>
      <c r="Q305" s="519"/>
      <c r="R305" s="512" t="s">
        <v>9482</v>
      </c>
      <c r="S305" s="528">
        <v>41486</v>
      </c>
      <c r="T305" s="519">
        <v>26250000</v>
      </c>
      <c r="U305" s="528"/>
      <c r="V305" s="519"/>
      <c r="W305" s="512"/>
      <c r="X305" s="528"/>
      <c r="Y305" s="519"/>
      <c r="Z305" s="520">
        <v>0</v>
      </c>
      <c r="AA305" s="520"/>
      <c r="AB305" s="521"/>
      <c r="AC305" s="521"/>
      <c r="AD305" s="521"/>
      <c r="AE305" s="521"/>
      <c r="AF305" s="521"/>
      <c r="AG305" s="521"/>
      <c r="AH305" s="521"/>
      <c r="AI305" s="521"/>
      <c r="AJ305" s="521"/>
      <c r="AK305" s="521"/>
      <c r="AL305" s="521"/>
      <c r="AM305" s="521">
        <f t="shared" si="29"/>
        <v>0</v>
      </c>
      <c r="AN305" s="520">
        <f t="shared" si="24"/>
        <v>26250000</v>
      </c>
      <c r="AR305" s="532"/>
      <c r="AS305" s="529">
        <v>26250000</v>
      </c>
      <c r="AT305" s="529">
        <v>0</v>
      </c>
      <c r="AU305" s="529">
        <f t="shared" si="25"/>
        <v>26250000</v>
      </c>
      <c r="AV305" s="529" t="str">
        <f t="shared" si="26"/>
        <v>SAMA</v>
      </c>
      <c r="AW305" s="529" t="str">
        <f t="shared" si="27"/>
        <v>SAMA</v>
      </c>
      <c r="AX305" s="529" t="str">
        <f t="shared" si="28"/>
        <v>SAMA</v>
      </c>
    </row>
    <row r="306" spans="1:50" s="530" customFormat="1" ht="15" customHeight="1" x14ac:dyDescent="0.2">
      <c r="A306" s="526" t="e">
        <v>#VALUE!</v>
      </c>
      <c r="B306" s="526" t="e">
        <v>#N/A</v>
      </c>
      <c r="C306" s="526" t="s">
        <v>8286</v>
      </c>
      <c r="D306" s="527" t="s">
        <v>6222</v>
      </c>
      <c r="E306" s="527" t="s">
        <v>6222</v>
      </c>
      <c r="F306" s="526" t="s">
        <v>11958</v>
      </c>
      <c r="G306" s="526" t="s">
        <v>11675</v>
      </c>
      <c r="H306" s="526" t="s">
        <v>11676</v>
      </c>
      <c r="I306" s="514">
        <v>300</v>
      </c>
      <c r="J306" s="515" t="s">
        <v>3525</v>
      </c>
      <c r="K306" s="516" t="s">
        <v>6477</v>
      </c>
      <c r="L306" s="516" t="s">
        <v>9413</v>
      </c>
      <c r="M306" s="517">
        <v>41004</v>
      </c>
      <c r="N306" s="518">
        <v>80000000</v>
      </c>
      <c r="O306" s="512"/>
      <c r="P306" s="528"/>
      <c r="Q306" s="519"/>
      <c r="R306" s="512" t="s">
        <v>9482</v>
      </c>
      <c r="S306" s="528">
        <v>41486</v>
      </c>
      <c r="T306" s="519">
        <v>36962600</v>
      </c>
      <c r="U306" s="528"/>
      <c r="V306" s="519"/>
      <c r="W306" s="512"/>
      <c r="X306" s="528"/>
      <c r="Y306" s="519"/>
      <c r="Z306" s="520">
        <v>2000000</v>
      </c>
      <c r="AA306" s="520"/>
      <c r="AB306" s="521"/>
      <c r="AC306" s="521"/>
      <c r="AD306" s="521"/>
      <c r="AE306" s="521"/>
      <c r="AF306" s="521"/>
      <c r="AG306" s="521"/>
      <c r="AH306" s="521"/>
      <c r="AI306" s="521"/>
      <c r="AJ306" s="521"/>
      <c r="AK306" s="521"/>
      <c r="AL306" s="521"/>
      <c r="AM306" s="521">
        <f t="shared" si="29"/>
        <v>2000000</v>
      </c>
      <c r="AN306" s="520">
        <f t="shared" si="24"/>
        <v>34962600</v>
      </c>
      <c r="AR306" s="532"/>
      <c r="AS306" s="529">
        <v>36962600</v>
      </c>
      <c r="AT306" s="529">
        <v>2000000</v>
      </c>
      <c r="AU306" s="529">
        <f t="shared" si="25"/>
        <v>34962600</v>
      </c>
      <c r="AV306" s="529" t="str">
        <f t="shared" si="26"/>
        <v>SAMA</v>
      </c>
      <c r="AW306" s="529" t="str">
        <f t="shared" si="27"/>
        <v>SAMA</v>
      </c>
      <c r="AX306" s="529" t="str">
        <f t="shared" si="28"/>
        <v>SAMA</v>
      </c>
    </row>
    <row r="307" spans="1:50" s="530" customFormat="1" ht="15" customHeight="1" x14ac:dyDescent="0.2">
      <c r="A307" s="526" t="e">
        <v>#VALUE!</v>
      </c>
      <c r="B307" s="526" t="e">
        <v>#N/A</v>
      </c>
      <c r="C307" s="526" t="s">
        <v>8286</v>
      </c>
      <c r="D307" s="527" t="s">
        <v>6222</v>
      </c>
      <c r="E307" s="527" t="s">
        <v>6222</v>
      </c>
      <c r="F307" s="526" t="s">
        <v>11959</v>
      </c>
      <c r="G307" s="526" t="s">
        <v>11675</v>
      </c>
      <c r="H307" s="526" t="s">
        <v>11676</v>
      </c>
      <c r="I307" s="514">
        <v>301</v>
      </c>
      <c r="J307" s="515" t="s">
        <v>3994</v>
      </c>
      <c r="K307" s="516" t="s">
        <v>6477</v>
      </c>
      <c r="L307" s="516" t="s">
        <v>9254</v>
      </c>
      <c r="M307" s="517">
        <v>40777</v>
      </c>
      <c r="N307" s="518">
        <v>11000000</v>
      </c>
      <c r="O307" s="512"/>
      <c r="P307" s="528"/>
      <c r="Q307" s="519"/>
      <c r="R307" s="512" t="s">
        <v>9482</v>
      </c>
      <c r="S307" s="528">
        <v>41486</v>
      </c>
      <c r="T307" s="519">
        <v>4386450</v>
      </c>
      <c r="U307" s="528"/>
      <c r="V307" s="519"/>
      <c r="W307" s="512"/>
      <c r="X307" s="528"/>
      <c r="Y307" s="519"/>
      <c r="Z307" s="520">
        <v>0</v>
      </c>
      <c r="AA307" s="520"/>
      <c r="AB307" s="521"/>
      <c r="AC307" s="521"/>
      <c r="AD307" s="521"/>
      <c r="AE307" s="521"/>
      <c r="AF307" s="521"/>
      <c r="AG307" s="521"/>
      <c r="AH307" s="521"/>
      <c r="AI307" s="521"/>
      <c r="AJ307" s="521"/>
      <c r="AK307" s="521"/>
      <c r="AL307" s="521"/>
      <c r="AM307" s="521">
        <f t="shared" si="29"/>
        <v>0</v>
      </c>
      <c r="AN307" s="520">
        <f t="shared" si="24"/>
        <v>4386450</v>
      </c>
      <c r="AR307" s="532"/>
      <c r="AS307" s="529">
        <v>4386450</v>
      </c>
      <c r="AT307" s="529">
        <v>0</v>
      </c>
      <c r="AU307" s="529">
        <f t="shared" si="25"/>
        <v>4386450</v>
      </c>
      <c r="AV307" s="529" t="str">
        <f t="shared" si="26"/>
        <v>SAMA</v>
      </c>
      <c r="AW307" s="529" t="str">
        <f t="shared" si="27"/>
        <v>SAMA</v>
      </c>
      <c r="AX307" s="529" t="str">
        <f t="shared" si="28"/>
        <v>SAMA</v>
      </c>
    </row>
    <row r="308" spans="1:50" s="530" customFormat="1" ht="15" customHeight="1" x14ac:dyDescent="0.2">
      <c r="A308" s="526" t="e">
        <v>#VALUE!</v>
      </c>
      <c r="B308" s="526" t="e">
        <v>#N/A</v>
      </c>
      <c r="C308" s="526" t="s">
        <v>8286</v>
      </c>
      <c r="D308" s="527" t="s">
        <v>6222</v>
      </c>
      <c r="E308" s="527" t="s">
        <v>6222</v>
      </c>
      <c r="F308" s="526" t="s">
        <v>11960</v>
      </c>
      <c r="G308" s="526" t="s">
        <v>11675</v>
      </c>
      <c r="H308" s="526" t="s">
        <v>11676</v>
      </c>
      <c r="I308" s="514">
        <v>302</v>
      </c>
      <c r="J308" s="515" t="s">
        <v>5963</v>
      </c>
      <c r="K308" s="516" t="s">
        <v>6477</v>
      </c>
      <c r="L308" s="516" t="s">
        <v>9488</v>
      </c>
      <c r="M308" s="517">
        <v>41236</v>
      </c>
      <c r="N308" s="518">
        <v>33000000</v>
      </c>
      <c r="O308" s="512"/>
      <c r="P308" s="528"/>
      <c r="Q308" s="519"/>
      <c r="R308" s="512" t="s">
        <v>9482</v>
      </c>
      <c r="S308" s="528">
        <v>41486</v>
      </c>
      <c r="T308" s="519">
        <v>24750000</v>
      </c>
      <c r="U308" s="528"/>
      <c r="V308" s="519"/>
      <c r="W308" s="512"/>
      <c r="X308" s="528"/>
      <c r="Y308" s="519"/>
      <c r="Z308" s="520">
        <v>0</v>
      </c>
      <c r="AA308" s="520"/>
      <c r="AB308" s="521"/>
      <c r="AC308" s="521"/>
      <c r="AD308" s="521"/>
      <c r="AE308" s="521"/>
      <c r="AF308" s="521"/>
      <c r="AG308" s="521"/>
      <c r="AH308" s="521"/>
      <c r="AI308" s="521"/>
      <c r="AJ308" s="521"/>
      <c r="AK308" s="521"/>
      <c r="AL308" s="521"/>
      <c r="AM308" s="521">
        <f t="shared" si="29"/>
        <v>0</v>
      </c>
      <c r="AN308" s="520">
        <f t="shared" si="24"/>
        <v>24750000</v>
      </c>
      <c r="AR308" s="532"/>
      <c r="AS308" s="529">
        <v>24750000</v>
      </c>
      <c r="AT308" s="529">
        <v>0</v>
      </c>
      <c r="AU308" s="529">
        <f t="shared" si="25"/>
        <v>24750000</v>
      </c>
      <c r="AV308" s="529" t="str">
        <f t="shared" si="26"/>
        <v>SAMA</v>
      </c>
      <c r="AW308" s="529" t="str">
        <f t="shared" si="27"/>
        <v>SAMA</v>
      </c>
      <c r="AX308" s="529" t="str">
        <f t="shared" si="28"/>
        <v>SAMA</v>
      </c>
    </row>
    <row r="309" spans="1:50" s="530" customFormat="1" ht="15" customHeight="1" x14ac:dyDescent="0.2">
      <c r="A309" s="526" t="e">
        <v>#VALUE!</v>
      </c>
      <c r="B309" s="526" t="e">
        <v>#N/A</v>
      </c>
      <c r="C309" s="526" t="s">
        <v>8286</v>
      </c>
      <c r="D309" s="527" t="s">
        <v>6222</v>
      </c>
      <c r="E309" s="527" t="s">
        <v>6222</v>
      </c>
      <c r="F309" s="526" t="s">
        <v>11961</v>
      </c>
      <c r="G309" s="526" t="s">
        <v>11675</v>
      </c>
      <c r="H309" s="526" t="s">
        <v>11676</v>
      </c>
      <c r="I309" s="514">
        <v>303</v>
      </c>
      <c r="J309" s="515" t="s">
        <v>9489</v>
      </c>
      <c r="K309" s="516" t="s">
        <v>6477</v>
      </c>
      <c r="L309" s="516" t="s">
        <v>9389</v>
      </c>
      <c r="M309" s="517">
        <v>41040</v>
      </c>
      <c r="N309" s="518">
        <v>50000000</v>
      </c>
      <c r="O309" s="512"/>
      <c r="P309" s="528"/>
      <c r="Q309" s="519"/>
      <c r="R309" s="512" t="s">
        <v>9482</v>
      </c>
      <c r="S309" s="528">
        <v>41486</v>
      </c>
      <c r="T309" s="519">
        <v>31304250</v>
      </c>
      <c r="U309" s="528"/>
      <c r="V309" s="519"/>
      <c r="W309" s="512"/>
      <c r="X309" s="528"/>
      <c r="Y309" s="519"/>
      <c r="Z309" s="520">
        <v>0</v>
      </c>
      <c r="AA309" s="520"/>
      <c r="AB309" s="521"/>
      <c r="AC309" s="521"/>
      <c r="AD309" s="521"/>
      <c r="AE309" s="521"/>
      <c r="AF309" s="521"/>
      <c r="AG309" s="521"/>
      <c r="AH309" s="521"/>
      <c r="AI309" s="521"/>
      <c r="AJ309" s="521"/>
      <c r="AK309" s="521"/>
      <c r="AL309" s="521"/>
      <c r="AM309" s="521">
        <f t="shared" si="29"/>
        <v>0</v>
      </c>
      <c r="AN309" s="520">
        <f t="shared" si="24"/>
        <v>31304250</v>
      </c>
      <c r="AR309" s="532"/>
      <c r="AS309" s="529">
        <v>31304250</v>
      </c>
      <c r="AT309" s="529">
        <v>0</v>
      </c>
      <c r="AU309" s="529">
        <f t="shared" si="25"/>
        <v>31304250</v>
      </c>
      <c r="AV309" s="529" t="str">
        <f t="shared" si="26"/>
        <v>SAMA</v>
      </c>
      <c r="AW309" s="529" t="str">
        <f t="shared" si="27"/>
        <v>SAMA</v>
      </c>
      <c r="AX309" s="529" t="str">
        <f t="shared" si="28"/>
        <v>SAMA</v>
      </c>
    </row>
    <row r="310" spans="1:50" s="530" customFormat="1" ht="15" customHeight="1" x14ac:dyDescent="0.2">
      <c r="A310" s="526" t="e">
        <v>#VALUE!</v>
      </c>
      <c r="B310" s="526">
        <v>0</v>
      </c>
      <c r="C310" s="526" t="s">
        <v>8286</v>
      </c>
      <c r="D310" s="527" t="s">
        <v>6222</v>
      </c>
      <c r="E310" s="527" t="s">
        <v>12318</v>
      </c>
      <c r="F310" s="526" t="s">
        <v>12350</v>
      </c>
      <c r="G310" s="526" t="s">
        <v>11676</v>
      </c>
      <c r="H310" s="526" t="s">
        <v>11676</v>
      </c>
      <c r="I310" s="514">
        <v>304</v>
      </c>
      <c r="J310" s="515" t="s">
        <v>9490</v>
      </c>
      <c r="K310" s="516" t="s">
        <v>6477</v>
      </c>
      <c r="L310" s="516" t="s">
        <v>9491</v>
      </c>
      <c r="M310" s="517">
        <v>41197</v>
      </c>
      <c r="N310" s="518">
        <v>41000000</v>
      </c>
      <c r="O310" s="512"/>
      <c r="P310" s="528"/>
      <c r="Q310" s="519"/>
      <c r="R310" s="512" t="s">
        <v>9492</v>
      </c>
      <c r="S310" s="528">
        <v>41516</v>
      </c>
      <c r="T310" s="519">
        <v>30750000</v>
      </c>
      <c r="U310" s="528"/>
      <c r="V310" s="519"/>
      <c r="W310" s="512"/>
      <c r="X310" s="528"/>
      <c r="Y310" s="519"/>
      <c r="Z310" s="520">
        <v>0</v>
      </c>
      <c r="AA310" s="520"/>
      <c r="AB310" s="521"/>
      <c r="AC310" s="521"/>
      <c r="AD310" s="521"/>
      <c r="AE310" s="521"/>
      <c r="AF310" s="521"/>
      <c r="AG310" s="521"/>
      <c r="AH310" s="521"/>
      <c r="AI310" s="521"/>
      <c r="AJ310" s="521"/>
      <c r="AK310" s="521"/>
      <c r="AL310" s="521"/>
      <c r="AM310" s="521">
        <f t="shared" si="29"/>
        <v>0</v>
      </c>
      <c r="AN310" s="520">
        <f t="shared" si="24"/>
        <v>30750000</v>
      </c>
      <c r="AR310" s="532"/>
      <c r="AS310" s="529">
        <v>30750000</v>
      </c>
      <c r="AT310" s="529">
        <v>0</v>
      </c>
      <c r="AU310" s="529">
        <f t="shared" si="25"/>
        <v>30750000</v>
      </c>
      <c r="AV310" s="529" t="str">
        <f t="shared" si="26"/>
        <v>SAMA</v>
      </c>
      <c r="AW310" s="529" t="str">
        <f t="shared" si="27"/>
        <v>SAMA</v>
      </c>
      <c r="AX310" s="529" t="str">
        <f t="shared" si="28"/>
        <v>SAMA</v>
      </c>
    </row>
    <row r="311" spans="1:50" s="530" customFormat="1" ht="15" customHeight="1" x14ac:dyDescent="0.2">
      <c r="A311" s="526" t="e">
        <v>#VALUE!</v>
      </c>
      <c r="B311" s="526" t="e">
        <v>#N/A</v>
      </c>
      <c r="C311" s="526" t="s">
        <v>8286</v>
      </c>
      <c r="D311" s="527" t="s">
        <v>6222</v>
      </c>
      <c r="E311" s="527" t="s">
        <v>6222</v>
      </c>
      <c r="F311" s="526" t="s">
        <v>11962</v>
      </c>
      <c r="G311" s="526" t="s">
        <v>11675</v>
      </c>
      <c r="H311" s="526" t="s">
        <v>11676</v>
      </c>
      <c r="I311" s="514">
        <v>305</v>
      </c>
      <c r="J311" s="515" t="s">
        <v>9493</v>
      </c>
      <c r="K311" s="516" t="s">
        <v>6477</v>
      </c>
      <c r="L311" s="516" t="s">
        <v>82</v>
      </c>
      <c r="M311" s="517">
        <v>40445</v>
      </c>
      <c r="N311" s="518">
        <v>50000000</v>
      </c>
      <c r="O311" s="512"/>
      <c r="P311" s="528"/>
      <c r="Q311" s="519"/>
      <c r="R311" s="512" t="s">
        <v>9492</v>
      </c>
      <c r="S311" s="528">
        <v>41516</v>
      </c>
      <c r="T311" s="519">
        <v>12748070</v>
      </c>
      <c r="U311" s="528"/>
      <c r="V311" s="519"/>
      <c r="W311" s="512"/>
      <c r="X311" s="528"/>
      <c r="Y311" s="519"/>
      <c r="Z311" s="520">
        <v>0</v>
      </c>
      <c r="AA311" s="520"/>
      <c r="AB311" s="521"/>
      <c r="AC311" s="521"/>
      <c r="AD311" s="521"/>
      <c r="AE311" s="521"/>
      <c r="AF311" s="521"/>
      <c r="AG311" s="521"/>
      <c r="AH311" s="521"/>
      <c r="AI311" s="521"/>
      <c r="AJ311" s="521"/>
      <c r="AK311" s="521"/>
      <c r="AL311" s="521"/>
      <c r="AM311" s="521">
        <f t="shared" si="29"/>
        <v>0</v>
      </c>
      <c r="AN311" s="520">
        <f t="shared" si="24"/>
        <v>12748070</v>
      </c>
      <c r="AR311" s="532"/>
      <c r="AS311" s="529">
        <v>12748070</v>
      </c>
      <c r="AT311" s="529">
        <v>0</v>
      </c>
      <c r="AU311" s="529">
        <f t="shared" si="25"/>
        <v>12748070</v>
      </c>
      <c r="AV311" s="529" t="str">
        <f t="shared" si="26"/>
        <v>SAMA</v>
      </c>
      <c r="AW311" s="529" t="str">
        <f t="shared" si="27"/>
        <v>SAMA</v>
      </c>
      <c r="AX311" s="529" t="str">
        <f t="shared" si="28"/>
        <v>SAMA</v>
      </c>
    </row>
    <row r="312" spans="1:50" s="530" customFormat="1" ht="15" customHeight="1" x14ac:dyDescent="0.2">
      <c r="A312" s="526" t="e">
        <v>#VALUE!</v>
      </c>
      <c r="B312" s="526" t="e">
        <v>#N/A</v>
      </c>
      <c r="C312" s="526" t="s">
        <v>8286</v>
      </c>
      <c r="D312" s="527" t="s">
        <v>6222</v>
      </c>
      <c r="E312" s="527" t="s">
        <v>6222</v>
      </c>
      <c r="F312" s="526" t="s">
        <v>11963</v>
      </c>
      <c r="G312" s="526" t="s">
        <v>11675</v>
      </c>
      <c r="H312" s="526" t="s">
        <v>11676</v>
      </c>
      <c r="I312" s="514">
        <v>306</v>
      </c>
      <c r="J312" s="515" t="s">
        <v>9494</v>
      </c>
      <c r="K312" s="516" t="s">
        <v>6477</v>
      </c>
      <c r="L312" s="516" t="s">
        <v>9251</v>
      </c>
      <c r="M312" s="517">
        <v>40668</v>
      </c>
      <c r="N312" s="518">
        <v>50000000</v>
      </c>
      <c r="O312" s="512"/>
      <c r="P312" s="528"/>
      <c r="Q312" s="519"/>
      <c r="R312" s="512" t="s">
        <v>9492</v>
      </c>
      <c r="S312" s="528">
        <v>41516</v>
      </c>
      <c r="T312" s="519">
        <v>23024673</v>
      </c>
      <c r="U312" s="528"/>
      <c r="V312" s="519"/>
      <c r="W312" s="512"/>
      <c r="X312" s="528"/>
      <c r="Y312" s="519"/>
      <c r="Z312" s="520">
        <v>0</v>
      </c>
      <c r="AA312" s="520"/>
      <c r="AB312" s="521"/>
      <c r="AC312" s="521"/>
      <c r="AD312" s="521"/>
      <c r="AE312" s="521"/>
      <c r="AF312" s="521"/>
      <c r="AG312" s="521"/>
      <c r="AH312" s="521"/>
      <c r="AI312" s="521"/>
      <c r="AJ312" s="521"/>
      <c r="AK312" s="521"/>
      <c r="AL312" s="521"/>
      <c r="AM312" s="521">
        <f t="shared" si="29"/>
        <v>0</v>
      </c>
      <c r="AN312" s="520">
        <f t="shared" si="24"/>
        <v>23024673</v>
      </c>
      <c r="AR312" s="532"/>
      <c r="AS312" s="529">
        <v>23024673</v>
      </c>
      <c r="AT312" s="529">
        <v>0</v>
      </c>
      <c r="AU312" s="529">
        <f t="shared" si="25"/>
        <v>23024673</v>
      </c>
      <c r="AV312" s="529" t="str">
        <f t="shared" si="26"/>
        <v>SAMA</v>
      </c>
      <c r="AW312" s="529" t="str">
        <f t="shared" si="27"/>
        <v>SAMA</v>
      </c>
      <c r="AX312" s="529" t="str">
        <f t="shared" si="28"/>
        <v>SAMA</v>
      </c>
    </row>
    <row r="313" spans="1:50" s="530" customFormat="1" ht="15" customHeight="1" x14ac:dyDescent="0.2">
      <c r="A313" s="526" t="e">
        <v>#VALUE!</v>
      </c>
      <c r="B313" s="526" t="e">
        <v>#N/A</v>
      </c>
      <c r="C313" s="526" t="s">
        <v>8286</v>
      </c>
      <c r="D313" s="527" t="s">
        <v>6222</v>
      </c>
      <c r="E313" s="527" t="s">
        <v>6222</v>
      </c>
      <c r="F313" s="526" t="s">
        <v>11964</v>
      </c>
      <c r="G313" s="526" t="s">
        <v>11675</v>
      </c>
      <c r="H313" s="526" t="s">
        <v>11676</v>
      </c>
      <c r="I313" s="514">
        <v>307</v>
      </c>
      <c r="J313" s="515" t="s">
        <v>3971</v>
      </c>
      <c r="K313" s="516" t="s">
        <v>6477</v>
      </c>
      <c r="L313" s="516" t="s">
        <v>9289</v>
      </c>
      <c r="M313" s="517">
        <v>40875</v>
      </c>
      <c r="N313" s="518">
        <v>50000000</v>
      </c>
      <c r="O313" s="512"/>
      <c r="P313" s="528"/>
      <c r="Q313" s="519"/>
      <c r="R313" s="512" t="s">
        <v>124</v>
      </c>
      <c r="S313" s="528">
        <v>41547</v>
      </c>
      <c r="T313" s="519">
        <v>27351603</v>
      </c>
      <c r="U313" s="528"/>
      <c r="V313" s="519"/>
      <c r="W313" s="512"/>
      <c r="X313" s="528"/>
      <c r="Y313" s="519"/>
      <c r="Z313" s="520">
        <v>0</v>
      </c>
      <c r="AA313" s="520"/>
      <c r="AB313" s="521"/>
      <c r="AC313" s="521"/>
      <c r="AD313" s="521"/>
      <c r="AE313" s="521"/>
      <c r="AF313" s="521"/>
      <c r="AG313" s="521"/>
      <c r="AH313" s="521"/>
      <c r="AI313" s="521"/>
      <c r="AJ313" s="521"/>
      <c r="AK313" s="521"/>
      <c r="AL313" s="521"/>
      <c r="AM313" s="521">
        <f t="shared" si="29"/>
        <v>0</v>
      </c>
      <c r="AN313" s="520">
        <f t="shared" si="24"/>
        <v>27351603</v>
      </c>
      <c r="AR313" s="532"/>
      <c r="AS313" s="529">
        <v>27351603</v>
      </c>
      <c r="AT313" s="529">
        <v>0</v>
      </c>
      <c r="AU313" s="529">
        <f t="shared" si="25"/>
        <v>27351603</v>
      </c>
      <c r="AV313" s="529" t="str">
        <f t="shared" si="26"/>
        <v>SAMA</v>
      </c>
      <c r="AW313" s="529" t="str">
        <f t="shared" si="27"/>
        <v>SAMA</v>
      </c>
      <c r="AX313" s="529" t="str">
        <f t="shared" si="28"/>
        <v>SAMA</v>
      </c>
    </row>
    <row r="314" spans="1:50" s="530" customFormat="1" ht="15" customHeight="1" x14ac:dyDescent="0.2">
      <c r="A314" s="526" t="e">
        <v>#VALUE!</v>
      </c>
      <c r="B314" s="526" t="e">
        <v>#N/A</v>
      </c>
      <c r="C314" s="526" t="s">
        <v>8286</v>
      </c>
      <c r="D314" s="527" t="s">
        <v>6222</v>
      </c>
      <c r="E314" s="527" t="s">
        <v>6222</v>
      </c>
      <c r="F314" s="526" t="s">
        <v>11965</v>
      </c>
      <c r="G314" s="526" t="s">
        <v>11675</v>
      </c>
      <c r="H314" s="526" t="s">
        <v>11676</v>
      </c>
      <c r="I314" s="514">
        <v>308</v>
      </c>
      <c r="J314" s="515" t="s">
        <v>9495</v>
      </c>
      <c r="K314" s="516" t="s">
        <v>6477</v>
      </c>
      <c r="L314" s="516" t="s">
        <v>9411</v>
      </c>
      <c r="M314" s="517">
        <v>41052</v>
      </c>
      <c r="N314" s="518">
        <v>50000000</v>
      </c>
      <c r="O314" s="512"/>
      <c r="P314" s="528"/>
      <c r="Q314" s="519"/>
      <c r="R314" s="512" t="s">
        <v>124</v>
      </c>
      <c r="S314" s="528">
        <v>41547</v>
      </c>
      <c r="T314" s="519">
        <v>22727320.5</v>
      </c>
      <c r="U314" s="528"/>
      <c r="V314" s="519"/>
      <c r="W314" s="512"/>
      <c r="X314" s="528"/>
      <c r="Y314" s="519"/>
      <c r="Z314" s="520">
        <v>6750000</v>
      </c>
      <c r="AA314" s="520"/>
      <c r="AB314" s="521"/>
      <c r="AC314" s="521"/>
      <c r="AD314" s="521"/>
      <c r="AE314" s="521"/>
      <c r="AF314" s="521"/>
      <c r="AG314" s="521"/>
      <c r="AH314" s="521"/>
      <c r="AI314" s="521"/>
      <c r="AJ314" s="521"/>
      <c r="AK314" s="521"/>
      <c r="AL314" s="521"/>
      <c r="AM314" s="521">
        <f t="shared" si="29"/>
        <v>6750000</v>
      </c>
      <c r="AN314" s="520">
        <f t="shared" si="24"/>
        <v>15977320.5</v>
      </c>
      <c r="AR314" s="532"/>
      <c r="AS314" s="529">
        <v>22727320.5</v>
      </c>
      <c r="AT314" s="529">
        <v>6750000</v>
      </c>
      <c r="AU314" s="529">
        <f t="shared" si="25"/>
        <v>15977320.5</v>
      </c>
      <c r="AV314" s="529" t="str">
        <f t="shared" si="26"/>
        <v>SAMA</v>
      </c>
      <c r="AW314" s="529" t="str">
        <f t="shared" si="27"/>
        <v>SAMA</v>
      </c>
      <c r="AX314" s="529" t="str">
        <f t="shared" si="28"/>
        <v>SAMA</v>
      </c>
    </row>
    <row r="315" spans="1:50" s="530" customFormat="1" ht="15" customHeight="1" x14ac:dyDescent="0.2">
      <c r="A315" s="526" t="e">
        <v>#VALUE!</v>
      </c>
      <c r="B315" s="526" t="e">
        <v>#N/A</v>
      </c>
      <c r="C315" s="526" t="s">
        <v>8286</v>
      </c>
      <c r="D315" s="527" t="s">
        <v>6222</v>
      </c>
      <c r="E315" s="527" t="s">
        <v>6222</v>
      </c>
      <c r="F315" s="526" t="s">
        <v>11966</v>
      </c>
      <c r="G315" s="526" t="s">
        <v>11675</v>
      </c>
      <c r="H315" s="526" t="s">
        <v>11676</v>
      </c>
      <c r="I315" s="514">
        <v>309</v>
      </c>
      <c r="J315" s="515" t="s">
        <v>9496</v>
      </c>
      <c r="K315" s="516" t="s">
        <v>6477</v>
      </c>
      <c r="L315" s="516" t="s">
        <v>9467</v>
      </c>
      <c r="M315" s="517">
        <v>41040</v>
      </c>
      <c r="N315" s="518">
        <v>40000000</v>
      </c>
      <c r="O315" s="512"/>
      <c r="P315" s="528"/>
      <c r="Q315" s="519"/>
      <c r="R315" s="512" t="s">
        <v>124</v>
      </c>
      <c r="S315" s="528">
        <v>41547</v>
      </c>
      <c r="T315" s="519">
        <v>21096103</v>
      </c>
      <c r="U315" s="528"/>
      <c r="V315" s="519"/>
      <c r="W315" s="512"/>
      <c r="X315" s="528"/>
      <c r="Y315" s="519"/>
      <c r="Z315" s="520">
        <v>0</v>
      </c>
      <c r="AA315" s="520"/>
      <c r="AB315" s="521"/>
      <c r="AC315" s="521"/>
      <c r="AD315" s="521"/>
      <c r="AE315" s="521"/>
      <c r="AF315" s="521"/>
      <c r="AG315" s="521"/>
      <c r="AH315" s="521"/>
      <c r="AI315" s="521"/>
      <c r="AJ315" s="521"/>
      <c r="AK315" s="521"/>
      <c r="AL315" s="521"/>
      <c r="AM315" s="521">
        <f t="shared" si="29"/>
        <v>0</v>
      </c>
      <c r="AN315" s="520">
        <f t="shared" si="24"/>
        <v>21096103</v>
      </c>
      <c r="AR315" s="532"/>
      <c r="AS315" s="529">
        <v>21096103</v>
      </c>
      <c r="AT315" s="529">
        <v>0</v>
      </c>
      <c r="AU315" s="529">
        <f t="shared" si="25"/>
        <v>21096103</v>
      </c>
      <c r="AV315" s="529" t="str">
        <f t="shared" si="26"/>
        <v>SAMA</v>
      </c>
      <c r="AW315" s="529" t="str">
        <f t="shared" si="27"/>
        <v>SAMA</v>
      </c>
      <c r="AX315" s="529" t="str">
        <f t="shared" si="28"/>
        <v>SAMA</v>
      </c>
    </row>
    <row r="316" spans="1:50" s="530" customFormat="1" ht="15" customHeight="1" x14ac:dyDescent="0.2">
      <c r="A316" s="526" t="e">
        <v>#VALUE!</v>
      </c>
      <c r="B316" s="526" t="e">
        <v>#N/A</v>
      </c>
      <c r="C316" s="526" t="s">
        <v>8286</v>
      </c>
      <c r="D316" s="527" t="s">
        <v>6222</v>
      </c>
      <c r="E316" s="527" t="s">
        <v>6222</v>
      </c>
      <c r="F316" s="526"/>
      <c r="G316" s="526" t="s">
        <v>11675</v>
      </c>
      <c r="H316" s="526" t="s">
        <v>11676</v>
      </c>
      <c r="I316" s="514">
        <v>310</v>
      </c>
      <c r="J316" s="515" t="s">
        <v>3269</v>
      </c>
      <c r="K316" s="516" t="s">
        <v>6477</v>
      </c>
      <c r="L316" s="516" t="s">
        <v>9497</v>
      </c>
      <c r="M316" s="517">
        <v>41376</v>
      </c>
      <c r="N316" s="518">
        <v>69000000</v>
      </c>
      <c r="O316" s="512"/>
      <c r="P316" s="528"/>
      <c r="Q316" s="519"/>
      <c r="R316" s="512" t="s">
        <v>124</v>
      </c>
      <c r="S316" s="528">
        <v>41547</v>
      </c>
      <c r="T316" s="519">
        <v>51750000</v>
      </c>
      <c r="U316" s="528"/>
      <c r="V316" s="519"/>
      <c r="W316" s="512"/>
      <c r="X316" s="528"/>
      <c r="Y316" s="519"/>
      <c r="Z316" s="520">
        <v>0</v>
      </c>
      <c r="AA316" s="520"/>
      <c r="AB316" s="521"/>
      <c r="AC316" s="521"/>
      <c r="AD316" s="521"/>
      <c r="AE316" s="521"/>
      <c r="AF316" s="521"/>
      <c r="AG316" s="521"/>
      <c r="AH316" s="521"/>
      <c r="AI316" s="521"/>
      <c r="AJ316" s="521"/>
      <c r="AK316" s="521"/>
      <c r="AL316" s="521"/>
      <c r="AM316" s="521">
        <f t="shared" si="29"/>
        <v>0</v>
      </c>
      <c r="AN316" s="520">
        <f t="shared" si="24"/>
        <v>51750000</v>
      </c>
      <c r="AR316" s="532"/>
      <c r="AS316" s="529">
        <v>51750000</v>
      </c>
      <c r="AT316" s="529">
        <v>0</v>
      </c>
      <c r="AU316" s="529">
        <f t="shared" si="25"/>
        <v>51750000</v>
      </c>
      <c r="AV316" s="529" t="str">
        <f t="shared" si="26"/>
        <v>SAMA</v>
      </c>
      <c r="AW316" s="529" t="str">
        <f t="shared" si="27"/>
        <v>SAMA</v>
      </c>
      <c r="AX316" s="529" t="str">
        <f t="shared" si="28"/>
        <v>SAMA</v>
      </c>
    </row>
    <row r="317" spans="1:50" s="530" customFormat="1" ht="15" customHeight="1" x14ac:dyDescent="0.2">
      <c r="A317" s="526" t="e">
        <v>#VALUE!</v>
      </c>
      <c r="B317" s="526">
        <v>0</v>
      </c>
      <c r="C317" s="526" t="s">
        <v>8286</v>
      </c>
      <c r="D317" s="527" t="s">
        <v>6222</v>
      </c>
      <c r="E317" s="527" t="s">
        <v>12317</v>
      </c>
      <c r="F317" s="526"/>
      <c r="G317" s="526" t="s">
        <v>11676</v>
      </c>
      <c r="H317" s="526" t="s">
        <v>11676</v>
      </c>
      <c r="I317" s="514">
        <v>311</v>
      </c>
      <c r="J317" s="515" t="s">
        <v>9498</v>
      </c>
      <c r="K317" s="516" t="s">
        <v>6477</v>
      </c>
      <c r="L317" s="516" t="s">
        <v>9499</v>
      </c>
      <c r="M317" s="517">
        <v>41151</v>
      </c>
      <c r="N317" s="518">
        <v>35000000</v>
      </c>
      <c r="O317" s="512"/>
      <c r="P317" s="528"/>
      <c r="Q317" s="519"/>
      <c r="R317" s="512" t="s">
        <v>124</v>
      </c>
      <c r="S317" s="528">
        <v>41547</v>
      </c>
      <c r="T317" s="519">
        <v>26250000</v>
      </c>
      <c r="U317" s="528"/>
      <c r="V317" s="519"/>
      <c r="W317" s="512"/>
      <c r="X317" s="528"/>
      <c r="Y317" s="519"/>
      <c r="Z317" s="520">
        <v>0</v>
      </c>
      <c r="AA317" s="520"/>
      <c r="AB317" s="521"/>
      <c r="AC317" s="521"/>
      <c r="AD317" s="521"/>
      <c r="AE317" s="521"/>
      <c r="AF317" s="521"/>
      <c r="AG317" s="521"/>
      <c r="AH317" s="521"/>
      <c r="AI317" s="521"/>
      <c r="AJ317" s="521"/>
      <c r="AK317" s="521"/>
      <c r="AL317" s="521"/>
      <c r="AM317" s="521">
        <f t="shared" si="29"/>
        <v>0</v>
      </c>
      <c r="AN317" s="520">
        <f t="shared" si="24"/>
        <v>26250000</v>
      </c>
      <c r="AR317" s="532"/>
      <c r="AS317" s="529">
        <v>26250000</v>
      </c>
      <c r="AT317" s="529">
        <v>0</v>
      </c>
      <c r="AU317" s="529">
        <f t="shared" si="25"/>
        <v>26250000</v>
      </c>
      <c r="AV317" s="529" t="str">
        <f t="shared" si="26"/>
        <v>SAMA</v>
      </c>
      <c r="AW317" s="529" t="str">
        <f t="shared" si="27"/>
        <v>SAMA</v>
      </c>
      <c r="AX317" s="529" t="str">
        <f t="shared" si="28"/>
        <v>SAMA</v>
      </c>
    </row>
    <row r="318" spans="1:50" s="530" customFormat="1" ht="15" customHeight="1" x14ac:dyDescent="0.2">
      <c r="A318" s="526" t="e">
        <v>#VALUE!</v>
      </c>
      <c r="B318" s="526" t="e">
        <v>#N/A</v>
      </c>
      <c r="C318" s="526" t="s">
        <v>8286</v>
      </c>
      <c r="D318" s="527" t="s">
        <v>6222</v>
      </c>
      <c r="E318" s="527" t="s">
        <v>6222</v>
      </c>
      <c r="F318" s="526"/>
      <c r="G318" s="526" t="s">
        <v>11675</v>
      </c>
      <c r="H318" s="526" t="s">
        <v>11676</v>
      </c>
      <c r="I318" s="514">
        <v>312</v>
      </c>
      <c r="J318" s="515" t="s">
        <v>9500</v>
      </c>
      <c r="K318" s="516" t="s">
        <v>6477</v>
      </c>
      <c r="L318" s="516" t="s">
        <v>9501</v>
      </c>
      <c r="M318" s="517">
        <v>41607</v>
      </c>
      <c r="N318" s="518">
        <v>25000000</v>
      </c>
      <c r="O318" s="512"/>
      <c r="P318" s="528"/>
      <c r="Q318" s="519"/>
      <c r="R318" s="512" t="s">
        <v>124</v>
      </c>
      <c r="S318" s="528">
        <v>41547</v>
      </c>
      <c r="T318" s="519">
        <v>18470388</v>
      </c>
      <c r="U318" s="528"/>
      <c r="V318" s="519"/>
      <c r="W318" s="512"/>
      <c r="X318" s="528"/>
      <c r="Y318" s="519"/>
      <c r="Z318" s="520">
        <v>0</v>
      </c>
      <c r="AA318" s="520"/>
      <c r="AB318" s="521"/>
      <c r="AC318" s="521"/>
      <c r="AD318" s="521"/>
      <c r="AE318" s="521"/>
      <c r="AF318" s="521"/>
      <c r="AG318" s="521"/>
      <c r="AH318" s="521"/>
      <c r="AI318" s="521"/>
      <c r="AJ318" s="521"/>
      <c r="AK318" s="521"/>
      <c r="AL318" s="521"/>
      <c r="AM318" s="521">
        <f t="shared" si="29"/>
        <v>0</v>
      </c>
      <c r="AN318" s="520">
        <f t="shared" si="24"/>
        <v>18470388</v>
      </c>
      <c r="AR318" s="532"/>
      <c r="AS318" s="529">
        <v>18470388</v>
      </c>
      <c r="AT318" s="529">
        <v>0</v>
      </c>
      <c r="AU318" s="529">
        <f t="shared" si="25"/>
        <v>18470388</v>
      </c>
      <c r="AV318" s="529" t="str">
        <f t="shared" si="26"/>
        <v>SAMA</v>
      </c>
      <c r="AW318" s="529" t="str">
        <f t="shared" si="27"/>
        <v>SAMA</v>
      </c>
      <c r="AX318" s="529" t="str">
        <f t="shared" si="28"/>
        <v>SAMA</v>
      </c>
    </row>
    <row r="319" spans="1:50" s="530" customFormat="1" ht="15" customHeight="1" x14ac:dyDescent="0.2">
      <c r="A319" s="526" t="e">
        <v>#VALUE!</v>
      </c>
      <c r="B319" s="526" t="e">
        <v>#N/A</v>
      </c>
      <c r="C319" s="526" t="s">
        <v>8755</v>
      </c>
      <c r="D319" s="527" t="s">
        <v>8715</v>
      </c>
      <c r="E319" s="527" t="s">
        <v>18635</v>
      </c>
      <c r="F319" s="526" t="s">
        <v>11967</v>
      </c>
      <c r="G319" s="526" t="s">
        <v>11675</v>
      </c>
      <c r="H319" s="526" t="s">
        <v>11676</v>
      </c>
      <c r="I319" s="514">
        <v>313</v>
      </c>
      <c r="J319" s="515" t="s">
        <v>9502</v>
      </c>
      <c r="K319" s="516" t="s">
        <v>6477</v>
      </c>
      <c r="L319" s="516" t="s">
        <v>9354</v>
      </c>
      <c r="M319" s="517">
        <v>40896</v>
      </c>
      <c r="N319" s="518">
        <v>180000000</v>
      </c>
      <c r="O319" s="512"/>
      <c r="P319" s="528"/>
      <c r="Q319" s="519"/>
      <c r="R319" s="512" t="s">
        <v>124</v>
      </c>
      <c r="S319" s="528">
        <v>41547</v>
      </c>
      <c r="T319" s="519">
        <v>135000000</v>
      </c>
      <c r="U319" s="528"/>
      <c r="V319" s="519"/>
      <c r="W319" s="512"/>
      <c r="X319" s="528"/>
      <c r="Y319" s="519"/>
      <c r="Z319" s="520">
        <v>0</v>
      </c>
      <c r="AA319" s="520"/>
      <c r="AB319" s="521"/>
      <c r="AC319" s="521"/>
      <c r="AD319" s="521"/>
      <c r="AE319" s="521"/>
      <c r="AF319" s="521">
        <v>135000000</v>
      </c>
      <c r="AG319" s="521"/>
      <c r="AH319" s="521"/>
      <c r="AI319" s="521"/>
      <c r="AJ319" s="521"/>
      <c r="AK319" s="521"/>
      <c r="AL319" s="521"/>
      <c r="AM319" s="521">
        <f t="shared" si="29"/>
        <v>135000000</v>
      </c>
      <c r="AN319" s="520">
        <f t="shared" si="24"/>
        <v>0</v>
      </c>
      <c r="AR319" s="532"/>
      <c r="AS319" s="529">
        <v>135000000</v>
      </c>
      <c r="AT319" s="529">
        <v>0</v>
      </c>
      <c r="AU319" s="529">
        <f t="shared" si="25"/>
        <v>135000000</v>
      </c>
      <c r="AV319" s="529" t="str">
        <f t="shared" si="26"/>
        <v>SAMA</v>
      </c>
      <c r="AW319" s="529" t="str">
        <f t="shared" si="27"/>
        <v>JAM BESAR</v>
      </c>
      <c r="AX319" s="529" t="str">
        <f t="shared" si="28"/>
        <v>jam kecil</v>
      </c>
    </row>
    <row r="320" spans="1:50" s="530" customFormat="1" ht="15" customHeight="1" x14ac:dyDescent="0.2">
      <c r="A320" s="526" t="e">
        <v>#VALUE!</v>
      </c>
      <c r="B320" s="526" t="e">
        <v>#N/A</v>
      </c>
      <c r="C320" s="526" t="s">
        <v>8286</v>
      </c>
      <c r="D320" s="527" t="s">
        <v>6222</v>
      </c>
      <c r="E320" s="527" t="s">
        <v>6222</v>
      </c>
      <c r="F320" s="526" t="s">
        <v>11968</v>
      </c>
      <c r="G320" s="526" t="s">
        <v>11675</v>
      </c>
      <c r="H320" s="526" t="s">
        <v>11676</v>
      </c>
      <c r="I320" s="514">
        <v>314</v>
      </c>
      <c r="J320" s="515" t="s">
        <v>9503</v>
      </c>
      <c r="K320" s="516" t="s">
        <v>6477</v>
      </c>
      <c r="L320" s="516" t="s">
        <v>9504</v>
      </c>
      <c r="M320" s="517">
        <v>41269</v>
      </c>
      <c r="N320" s="518">
        <v>50000000</v>
      </c>
      <c r="O320" s="512"/>
      <c r="P320" s="528"/>
      <c r="Q320" s="519"/>
      <c r="R320" s="512" t="s">
        <v>124</v>
      </c>
      <c r="S320" s="528">
        <v>41547</v>
      </c>
      <c r="T320" s="519">
        <v>37500000</v>
      </c>
      <c r="U320" s="528"/>
      <c r="V320" s="519"/>
      <c r="W320" s="512"/>
      <c r="X320" s="528"/>
      <c r="Y320" s="519"/>
      <c r="Z320" s="520">
        <v>0</v>
      </c>
      <c r="AA320" s="520"/>
      <c r="AB320" s="521"/>
      <c r="AC320" s="521"/>
      <c r="AD320" s="521"/>
      <c r="AE320" s="521"/>
      <c r="AF320" s="521"/>
      <c r="AG320" s="521"/>
      <c r="AH320" s="521"/>
      <c r="AI320" s="521"/>
      <c r="AJ320" s="521"/>
      <c r="AK320" s="521"/>
      <c r="AL320" s="521"/>
      <c r="AM320" s="521">
        <f t="shared" si="29"/>
        <v>0</v>
      </c>
      <c r="AN320" s="520">
        <f t="shared" si="24"/>
        <v>37500000</v>
      </c>
      <c r="AR320" s="532"/>
      <c r="AS320" s="524">
        <v>37500000</v>
      </c>
      <c r="AT320" s="531">
        <v>0</v>
      </c>
      <c r="AU320" s="531">
        <f t="shared" si="25"/>
        <v>37500000</v>
      </c>
      <c r="AV320" s="531" t="str">
        <f t="shared" si="26"/>
        <v>SAMA</v>
      </c>
      <c r="AW320" s="531" t="str">
        <f t="shared" si="27"/>
        <v>SAMA</v>
      </c>
      <c r="AX320" s="531" t="str">
        <f t="shared" si="28"/>
        <v>SAMA</v>
      </c>
    </row>
    <row r="321" spans="1:50" s="530" customFormat="1" ht="15" customHeight="1" x14ac:dyDescent="0.2">
      <c r="A321" s="526" t="e">
        <v>#VALUE!</v>
      </c>
      <c r="B321" s="526">
        <v>0</v>
      </c>
      <c r="C321" s="526" t="s">
        <v>8286</v>
      </c>
      <c r="D321" s="527" t="s">
        <v>6222</v>
      </c>
      <c r="E321" s="527" t="s">
        <v>12319</v>
      </c>
      <c r="F321" s="526" t="s">
        <v>11969</v>
      </c>
      <c r="G321" s="526" t="s">
        <v>11676</v>
      </c>
      <c r="H321" s="526" t="s">
        <v>11676</v>
      </c>
      <c r="I321" s="514">
        <v>315</v>
      </c>
      <c r="J321" s="515" t="s">
        <v>2777</v>
      </c>
      <c r="K321" s="516" t="s">
        <v>6477</v>
      </c>
      <c r="L321" s="516" t="s">
        <v>9505</v>
      </c>
      <c r="M321" s="517">
        <v>41438</v>
      </c>
      <c r="N321" s="518">
        <v>30000000</v>
      </c>
      <c r="O321" s="512"/>
      <c r="P321" s="528"/>
      <c r="Q321" s="519"/>
      <c r="R321" s="512" t="s">
        <v>124</v>
      </c>
      <c r="S321" s="528">
        <v>41547</v>
      </c>
      <c r="T321" s="519">
        <v>22500000</v>
      </c>
      <c r="U321" s="528"/>
      <c r="V321" s="519"/>
      <c r="W321" s="512"/>
      <c r="X321" s="528"/>
      <c r="Y321" s="519"/>
      <c r="Z321" s="520">
        <v>0</v>
      </c>
      <c r="AA321" s="520"/>
      <c r="AB321" s="521"/>
      <c r="AC321" s="521"/>
      <c r="AD321" s="521"/>
      <c r="AE321" s="521"/>
      <c r="AF321" s="521"/>
      <c r="AG321" s="521"/>
      <c r="AH321" s="521"/>
      <c r="AI321" s="521"/>
      <c r="AJ321" s="521"/>
      <c r="AK321" s="521"/>
      <c r="AL321" s="521"/>
      <c r="AM321" s="521">
        <f t="shared" si="29"/>
        <v>0</v>
      </c>
      <c r="AN321" s="520">
        <f t="shared" si="24"/>
        <v>22500000</v>
      </c>
      <c r="AR321" s="532"/>
      <c r="AS321" s="529">
        <v>22500000</v>
      </c>
      <c r="AT321" s="529">
        <v>0</v>
      </c>
      <c r="AU321" s="529">
        <f t="shared" si="25"/>
        <v>22500000</v>
      </c>
      <c r="AV321" s="529" t="str">
        <f t="shared" si="26"/>
        <v>SAMA</v>
      </c>
      <c r="AW321" s="529" t="str">
        <f t="shared" si="27"/>
        <v>SAMA</v>
      </c>
      <c r="AX321" s="529" t="str">
        <f t="shared" si="28"/>
        <v>SAMA</v>
      </c>
    </row>
    <row r="322" spans="1:50" s="530" customFormat="1" ht="15" customHeight="1" x14ac:dyDescent="0.2">
      <c r="A322" s="526" t="e">
        <v>#VALUE!</v>
      </c>
      <c r="B322" s="526" t="e">
        <v>#N/A</v>
      </c>
      <c r="C322" s="526" t="s">
        <v>8286</v>
      </c>
      <c r="D322" s="527" t="s">
        <v>6222</v>
      </c>
      <c r="E322" s="527" t="s">
        <v>6222</v>
      </c>
      <c r="F322" s="526" t="s">
        <v>11970</v>
      </c>
      <c r="G322" s="526" t="s">
        <v>11675</v>
      </c>
      <c r="H322" s="526" t="s">
        <v>11676</v>
      </c>
      <c r="I322" s="514">
        <v>316</v>
      </c>
      <c r="J322" s="515" t="s">
        <v>9506</v>
      </c>
      <c r="K322" s="516" t="s">
        <v>6477</v>
      </c>
      <c r="L322" s="516" t="s">
        <v>9507</v>
      </c>
      <c r="M322" s="517">
        <v>41242</v>
      </c>
      <c r="N322" s="518">
        <v>50000000</v>
      </c>
      <c r="O322" s="512"/>
      <c r="P322" s="528"/>
      <c r="Q322" s="519"/>
      <c r="R322" s="512" t="s">
        <v>124</v>
      </c>
      <c r="S322" s="528">
        <v>41547</v>
      </c>
      <c r="T322" s="519">
        <v>27691200</v>
      </c>
      <c r="U322" s="528"/>
      <c r="V322" s="519"/>
      <c r="W322" s="512"/>
      <c r="X322" s="528"/>
      <c r="Y322" s="519"/>
      <c r="Z322" s="520">
        <v>0</v>
      </c>
      <c r="AA322" s="520"/>
      <c r="AB322" s="521"/>
      <c r="AC322" s="521"/>
      <c r="AD322" s="521"/>
      <c r="AE322" s="521"/>
      <c r="AF322" s="521"/>
      <c r="AG322" s="521"/>
      <c r="AH322" s="521"/>
      <c r="AI322" s="521"/>
      <c r="AJ322" s="521"/>
      <c r="AK322" s="521"/>
      <c r="AL322" s="521"/>
      <c r="AM322" s="521">
        <f t="shared" si="29"/>
        <v>0</v>
      </c>
      <c r="AN322" s="520">
        <f t="shared" si="24"/>
        <v>27691200</v>
      </c>
      <c r="AR322" s="532"/>
      <c r="AS322" s="529">
        <v>27691200</v>
      </c>
      <c r="AT322" s="529">
        <v>0</v>
      </c>
      <c r="AU322" s="529">
        <f t="shared" si="25"/>
        <v>27691200</v>
      </c>
      <c r="AV322" s="529" t="str">
        <f t="shared" si="26"/>
        <v>SAMA</v>
      </c>
      <c r="AW322" s="529" t="str">
        <f t="shared" si="27"/>
        <v>SAMA</v>
      </c>
      <c r="AX322" s="529" t="str">
        <f t="shared" si="28"/>
        <v>SAMA</v>
      </c>
    </row>
    <row r="323" spans="1:50" s="530" customFormat="1" ht="15" customHeight="1" x14ac:dyDescent="0.2">
      <c r="A323" s="526" t="e">
        <v>#VALUE!</v>
      </c>
      <c r="B323" s="526">
        <v>0</v>
      </c>
      <c r="C323" s="526" t="s">
        <v>8286</v>
      </c>
      <c r="D323" s="527" t="s">
        <v>6222</v>
      </c>
      <c r="E323" s="527" t="s">
        <v>12318</v>
      </c>
      <c r="F323" s="526" t="s">
        <v>11971</v>
      </c>
      <c r="G323" s="526" t="s">
        <v>11676</v>
      </c>
      <c r="H323" s="526" t="s">
        <v>11676</v>
      </c>
      <c r="I323" s="514">
        <v>317</v>
      </c>
      <c r="J323" s="515" t="s">
        <v>9508</v>
      </c>
      <c r="K323" s="516" t="s">
        <v>6477</v>
      </c>
      <c r="L323" s="516" t="s">
        <v>9243</v>
      </c>
      <c r="M323" s="517">
        <v>40814</v>
      </c>
      <c r="N323" s="518">
        <v>150000000</v>
      </c>
      <c r="O323" s="512"/>
      <c r="P323" s="528"/>
      <c r="Q323" s="519"/>
      <c r="R323" s="512" t="s">
        <v>196</v>
      </c>
      <c r="S323" s="528">
        <v>41578</v>
      </c>
      <c r="T323" s="519">
        <v>108062738</v>
      </c>
      <c r="U323" s="528"/>
      <c r="V323" s="519"/>
      <c r="W323" s="512"/>
      <c r="X323" s="528"/>
      <c r="Y323" s="519"/>
      <c r="Z323" s="520">
        <v>108062738</v>
      </c>
      <c r="AA323" s="520"/>
      <c r="AB323" s="521"/>
      <c r="AC323" s="521"/>
      <c r="AD323" s="521"/>
      <c r="AE323" s="521"/>
      <c r="AF323" s="521"/>
      <c r="AG323" s="521"/>
      <c r="AH323" s="521"/>
      <c r="AI323" s="521"/>
      <c r="AJ323" s="521"/>
      <c r="AK323" s="521"/>
      <c r="AL323" s="521"/>
      <c r="AM323" s="521">
        <f t="shared" si="29"/>
        <v>108062738</v>
      </c>
      <c r="AN323" s="520">
        <f t="shared" si="24"/>
        <v>0</v>
      </c>
      <c r="AR323" s="532"/>
      <c r="AS323" s="529">
        <v>108062738</v>
      </c>
      <c r="AT323" s="529">
        <v>108062738</v>
      </c>
      <c r="AU323" s="529">
        <f t="shared" si="25"/>
        <v>0</v>
      </c>
      <c r="AV323" s="529" t="str">
        <f t="shared" si="26"/>
        <v>SAMA</v>
      </c>
      <c r="AW323" s="529" t="str">
        <f t="shared" si="27"/>
        <v>SAMA</v>
      </c>
      <c r="AX323" s="529" t="str">
        <f t="shared" si="28"/>
        <v>SAMA</v>
      </c>
    </row>
    <row r="324" spans="1:50" s="530" customFormat="1" ht="15" customHeight="1" x14ac:dyDescent="0.2">
      <c r="A324" s="526" t="e">
        <v>#VALUE!</v>
      </c>
      <c r="B324" s="526">
        <v>0</v>
      </c>
      <c r="C324" s="526" t="s">
        <v>8286</v>
      </c>
      <c r="D324" s="527" t="s">
        <v>12202</v>
      </c>
      <c r="E324" s="527" t="s">
        <v>12318</v>
      </c>
      <c r="F324" s="526" t="s">
        <v>12203</v>
      </c>
      <c r="G324" s="526" t="s">
        <v>11676</v>
      </c>
      <c r="H324" s="526" t="s">
        <v>11676</v>
      </c>
      <c r="I324" s="514">
        <v>318</v>
      </c>
      <c r="J324" s="515" t="s">
        <v>9509</v>
      </c>
      <c r="K324" s="516" t="s">
        <v>6477</v>
      </c>
      <c r="L324" s="516" t="s">
        <v>9510</v>
      </c>
      <c r="M324" s="517">
        <v>41269</v>
      </c>
      <c r="N324" s="518">
        <v>50000000</v>
      </c>
      <c r="O324" s="512"/>
      <c r="P324" s="528"/>
      <c r="Q324" s="519"/>
      <c r="R324" s="512" t="s">
        <v>196</v>
      </c>
      <c r="S324" s="528">
        <v>41578</v>
      </c>
      <c r="T324" s="519">
        <v>37500000</v>
      </c>
      <c r="U324" s="528"/>
      <c r="V324" s="519"/>
      <c r="W324" s="512"/>
      <c r="X324" s="528"/>
      <c r="Y324" s="519"/>
      <c r="Z324" s="520">
        <v>0</v>
      </c>
      <c r="AA324" s="520">
        <v>375000</v>
      </c>
      <c r="AB324" s="521"/>
      <c r="AC324" s="521"/>
      <c r="AD324" s="521"/>
      <c r="AE324" s="521"/>
      <c r="AF324" s="521"/>
      <c r="AG324" s="521"/>
      <c r="AH324" s="521"/>
      <c r="AI324" s="521"/>
      <c r="AJ324" s="521"/>
      <c r="AK324" s="521"/>
      <c r="AL324" s="521"/>
      <c r="AM324" s="521">
        <f t="shared" si="29"/>
        <v>375000</v>
      </c>
      <c r="AN324" s="520">
        <f t="shared" si="24"/>
        <v>37125000</v>
      </c>
      <c r="AR324" s="532"/>
      <c r="AS324" s="529">
        <v>37500000</v>
      </c>
      <c r="AT324" s="529">
        <v>0</v>
      </c>
      <c r="AU324" s="529">
        <f t="shared" si="25"/>
        <v>37500000</v>
      </c>
      <c r="AV324" s="529" t="str">
        <f t="shared" si="26"/>
        <v>SAMA</v>
      </c>
      <c r="AW324" s="529" t="str">
        <f t="shared" si="27"/>
        <v>JAM BESAR</v>
      </c>
      <c r="AX324" s="529" t="str">
        <f t="shared" si="28"/>
        <v>jam kecil</v>
      </c>
    </row>
    <row r="325" spans="1:50" s="530" customFormat="1" ht="15" customHeight="1" x14ac:dyDescent="0.2">
      <c r="A325" s="526" t="e">
        <v>#VALUE!</v>
      </c>
      <c r="B325" s="526">
        <v>0</v>
      </c>
      <c r="C325" s="526" t="s">
        <v>8286</v>
      </c>
      <c r="D325" s="527" t="s">
        <v>12202</v>
      </c>
      <c r="E325" s="527" t="s">
        <v>12318</v>
      </c>
      <c r="F325" s="526" t="s">
        <v>11972</v>
      </c>
      <c r="G325" s="526" t="s">
        <v>11676</v>
      </c>
      <c r="H325" s="526" t="s">
        <v>11676</v>
      </c>
      <c r="I325" s="514">
        <v>319</v>
      </c>
      <c r="J325" s="515" t="s">
        <v>9511</v>
      </c>
      <c r="K325" s="516" t="s">
        <v>6477</v>
      </c>
      <c r="L325" s="516" t="s">
        <v>9512</v>
      </c>
      <c r="M325" s="517">
        <v>41325</v>
      </c>
      <c r="N325" s="518">
        <v>200000000</v>
      </c>
      <c r="O325" s="512"/>
      <c r="P325" s="528"/>
      <c r="Q325" s="519"/>
      <c r="R325" s="512" t="s">
        <v>196</v>
      </c>
      <c r="S325" s="528">
        <v>41578</v>
      </c>
      <c r="T325" s="519">
        <v>100000000</v>
      </c>
      <c r="U325" s="528"/>
      <c r="V325" s="519"/>
      <c r="W325" s="512"/>
      <c r="X325" s="528"/>
      <c r="Y325" s="519"/>
      <c r="Z325" s="520">
        <v>0</v>
      </c>
      <c r="AA325" s="520"/>
      <c r="AB325" s="521"/>
      <c r="AC325" s="521"/>
      <c r="AD325" s="521"/>
      <c r="AE325" s="521"/>
      <c r="AF325" s="521"/>
      <c r="AG325" s="521"/>
      <c r="AH325" s="521"/>
      <c r="AI325" s="521"/>
      <c r="AJ325" s="521"/>
      <c r="AK325" s="521"/>
      <c r="AL325" s="521"/>
      <c r="AM325" s="521">
        <f t="shared" si="29"/>
        <v>0</v>
      </c>
      <c r="AN325" s="520">
        <f t="shared" si="24"/>
        <v>100000000</v>
      </c>
      <c r="AR325" s="532"/>
      <c r="AS325" s="529">
        <v>100000000</v>
      </c>
      <c r="AT325" s="529">
        <v>0</v>
      </c>
      <c r="AU325" s="529">
        <f t="shared" si="25"/>
        <v>100000000</v>
      </c>
      <c r="AV325" s="529" t="str">
        <f t="shared" si="26"/>
        <v>SAMA</v>
      </c>
      <c r="AW325" s="529" t="str">
        <f t="shared" si="27"/>
        <v>SAMA</v>
      </c>
      <c r="AX325" s="529" t="str">
        <f t="shared" si="28"/>
        <v>SAMA</v>
      </c>
    </row>
    <row r="326" spans="1:50" s="530" customFormat="1" ht="15" customHeight="1" x14ac:dyDescent="0.2">
      <c r="A326" s="526" t="e">
        <v>#VALUE!</v>
      </c>
      <c r="B326" s="526">
        <v>0</v>
      </c>
      <c r="C326" s="526" t="s">
        <v>8286</v>
      </c>
      <c r="D326" s="527" t="s">
        <v>6222</v>
      </c>
      <c r="E326" s="527" t="s">
        <v>12324</v>
      </c>
      <c r="F326" s="526" t="s">
        <v>11973</v>
      </c>
      <c r="G326" s="526" t="s">
        <v>11676</v>
      </c>
      <c r="H326" s="526" t="s">
        <v>11676</v>
      </c>
      <c r="I326" s="514">
        <v>320</v>
      </c>
      <c r="J326" s="515" t="s">
        <v>9513</v>
      </c>
      <c r="K326" s="516" t="s">
        <v>6477</v>
      </c>
      <c r="L326" s="516" t="s">
        <v>9389</v>
      </c>
      <c r="M326" s="517">
        <v>41040</v>
      </c>
      <c r="N326" s="518">
        <v>200000000</v>
      </c>
      <c r="O326" s="512"/>
      <c r="P326" s="528"/>
      <c r="Q326" s="519"/>
      <c r="R326" s="512" t="s">
        <v>196</v>
      </c>
      <c r="S326" s="528">
        <v>41578</v>
      </c>
      <c r="T326" s="519">
        <v>150000000</v>
      </c>
      <c r="U326" s="528"/>
      <c r="V326" s="519"/>
      <c r="W326" s="512"/>
      <c r="X326" s="528"/>
      <c r="Y326" s="519"/>
      <c r="Z326" s="520">
        <v>21737</v>
      </c>
      <c r="AA326" s="520"/>
      <c r="AB326" s="521"/>
      <c r="AC326" s="521"/>
      <c r="AD326" s="521"/>
      <c r="AE326" s="521"/>
      <c r="AF326" s="521"/>
      <c r="AG326" s="521"/>
      <c r="AH326" s="521"/>
      <c r="AI326" s="521"/>
      <c r="AJ326" s="521"/>
      <c r="AK326" s="521"/>
      <c r="AL326" s="521"/>
      <c r="AM326" s="521">
        <f t="shared" si="29"/>
        <v>21737</v>
      </c>
      <c r="AN326" s="520">
        <f t="shared" si="24"/>
        <v>149978263</v>
      </c>
      <c r="AR326" s="532"/>
      <c r="AS326" s="529">
        <v>150000000</v>
      </c>
      <c r="AT326" s="529">
        <v>21737</v>
      </c>
      <c r="AU326" s="529">
        <f t="shared" si="25"/>
        <v>149978263</v>
      </c>
      <c r="AV326" s="529" t="str">
        <f t="shared" si="26"/>
        <v>SAMA</v>
      </c>
      <c r="AW326" s="529" t="str">
        <f t="shared" si="27"/>
        <v>SAMA</v>
      </c>
      <c r="AX326" s="529" t="str">
        <f t="shared" si="28"/>
        <v>SAMA</v>
      </c>
    </row>
    <row r="327" spans="1:50" s="530" customFormat="1" ht="15" customHeight="1" x14ac:dyDescent="0.2">
      <c r="A327" s="526" t="e">
        <v>#VALUE!</v>
      </c>
      <c r="B327" s="526">
        <v>0</v>
      </c>
      <c r="C327" s="526" t="s">
        <v>8286</v>
      </c>
      <c r="D327" s="527" t="s">
        <v>6222</v>
      </c>
      <c r="E327" s="527" t="s">
        <v>6222</v>
      </c>
      <c r="F327" s="526" t="s">
        <v>11974</v>
      </c>
      <c r="G327" s="526" t="s">
        <v>11675</v>
      </c>
      <c r="H327" s="526" t="s">
        <v>11676</v>
      </c>
      <c r="I327" s="514">
        <v>321</v>
      </c>
      <c r="J327" s="515" t="s">
        <v>9514</v>
      </c>
      <c r="K327" s="516" t="s">
        <v>6477</v>
      </c>
      <c r="L327" s="516" t="s">
        <v>9479</v>
      </c>
      <c r="M327" s="517">
        <v>41242</v>
      </c>
      <c r="N327" s="518">
        <v>150000000</v>
      </c>
      <c r="O327" s="512"/>
      <c r="P327" s="528"/>
      <c r="Q327" s="519"/>
      <c r="R327" s="512" t="s">
        <v>196</v>
      </c>
      <c r="S327" s="528">
        <v>41578</v>
      </c>
      <c r="T327" s="519">
        <v>112500000</v>
      </c>
      <c r="U327" s="528"/>
      <c r="V327" s="519"/>
      <c r="W327" s="512"/>
      <c r="X327" s="528"/>
      <c r="Y327" s="519"/>
      <c r="Z327" s="520">
        <v>112500000</v>
      </c>
      <c r="AA327" s="520"/>
      <c r="AB327" s="521"/>
      <c r="AC327" s="521"/>
      <c r="AD327" s="521"/>
      <c r="AE327" s="521"/>
      <c r="AF327" s="521"/>
      <c r="AG327" s="521"/>
      <c r="AH327" s="521"/>
      <c r="AI327" s="521"/>
      <c r="AJ327" s="521"/>
      <c r="AK327" s="521"/>
      <c r="AL327" s="521"/>
      <c r="AM327" s="521">
        <f t="shared" si="29"/>
        <v>112500000</v>
      </c>
      <c r="AN327" s="520">
        <f t="shared" si="24"/>
        <v>0</v>
      </c>
      <c r="AR327" s="532"/>
      <c r="AS327" s="529">
        <v>112500000</v>
      </c>
      <c r="AT327" s="529">
        <v>112500000</v>
      </c>
      <c r="AU327" s="529">
        <f t="shared" ref="AU327:AU390" si="30">AS327-AT327</f>
        <v>0</v>
      </c>
      <c r="AV327" s="529" t="str">
        <f t="shared" si="26"/>
        <v>SAMA</v>
      </c>
      <c r="AW327" s="529" t="str">
        <f t="shared" ref="AW327:AW390" si="31">IF(AM327=AT327,"SAMA",IF(AM327&gt;AT327,"JAM BESAR",IF(AM327&lt;AT327,"jam kecil","CEK LAGI")))</f>
        <v>SAMA</v>
      </c>
      <c r="AX327" s="529" t="str">
        <f t="shared" ref="AX327:AX390" si="32">IF(AN327=AU327,"SAMA",IF(AN327&gt;AU327,"JAM BESAR",IF(AN327&lt;AU327,"jam kecil","CEK LAGI")))</f>
        <v>SAMA</v>
      </c>
    </row>
    <row r="328" spans="1:50" s="530" customFormat="1" ht="15" customHeight="1" x14ac:dyDescent="0.2">
      <c r="A328" s="526" t="e">
        <v>#VALUE!</v>
      </c>
      <c r="B328" s="526">
        <v>0</v>
      </c>
      <c r="C328" s="526" t="s">
        <v>8286</v>
      </c>
      <c r="D328" s="527" t="s">
        <v>6222</v>
      </c>
      <c r="E328" s="527" t="s">
        <v>12319</v>
      </c>
      <c r="F328" s="526" t="s">
        <v>11975</v>
      </c>
      <c r="G328" s="526" t="s">
        <v>11676</v>
      </c>
      <c r="H328" s="526" t="s">
        <v>11676</v>
      </c>
      <c r="I328" s="514">
        <v>322</v>
      </c>
      <c r="J328" s="515" t="s">
        <v>9515</v>
      </c>
      <c r="K328" s="516" t="s">
        <v>6477</v>
      </c>
      <c r="L328" s="516" t="s">
        <v>9516</v>
      </c>
      <c r="M328" s="517">
        <v>41373</v>
      </c>
      <c r="N328" s="518">
        <v>150000000</v>
      </c>
      <c r="O328" s="512"/>
      <c r="P328" s="528"/>
      <c r="Q328" s="519"/>
      <c r="R328" s="512" t="s">
        <v>196</v>
      </c>
      <c r="S328" s="528">
        <v>41578</v>
      </c>
      <c r="T328" s="519">
        <v>112500000</v>
      </c>
      <c r="U328" s="528"/>
      <c r="V328" s="519"/>
      <c r="W328" s="512"/>
      <c r="X328" s="528"/>
      <c r="Y328" s="519"/>
      <c r="Z328" s="520">
        <v>0</v>
      </c>
      <c r="AA328" s="520"/>
      <c r="AB328" s="521"/>
      <c r="AC328" s="521"/>
      <c r="AD328" s="521"/>
      <c r="AE328" s="521"/>
      <c r="AF328" s="521"/>
      <c r="AG328" s="521"/>
      <c r="AH328" s="521"/>
      <c r="AI328" s="521"/>
      <c r="AJ328" s="521"/>
      <c r="AK328" s="521"/>
      <c r="AL328" s="521"/>
      <c r="AM328" s="521">
        <f t="shared" ref="AM328:AM391" si="33">SUM(Z328:AL328)</f>
        <v>0</v>
      </c>
      <c r="AN328" s="520">
        <f t="shared" ref="AN328:AN391" si="34">T328-AM328</f>
        <v>112500000</v>
      </c>
      <c r="AR328" s="532"/>
      <c r="AS328" s="529">
        <v>112500000</v>
      </c>
      <c r="AT328" s="529">
        <v>0</v>
      </c>
      <c r="AU328" s="529">
        <f t="shared" si="30"/>
        <v>112500000</v>
      </c>
      <c r="AV328" s="529" t="str">
        <f t="shared" ref="AV328:AV391" si="35">IF(T328=AS328,"SAMA",IF(T328&gt;AS328,"JAM BESAR",IF(T328&lt;AS328,"jam kecil","CEK LAGI")))</f>
        <v>SAMA</v>
      </c>
      <c r="AW328" s="529" t="str">
        <f t="shared" si="31"/>
        <v>SAMA</v>
      </c>
      <c r="AX328" s="529" t="str">
        <f t="shared" si="32"/>
        <v>SAMA</v>
      </c>
    </row>
    <row r="329" spans="1:50" s="530" customFormat="1" ht="15" customHeight="1" x14ac:dyDescent="0.2">
      <c r="A329" s="526" t="e">
        <v>#VALUE!</v>
      </c>
      <c r="B329" s="526">
        <v>0</v>
      </c>
      <c r="C329" s="526" t="s">
        <v>8286</v>
      </c>
      <c r="D329" s="527" t="s">
        <v>6222</v>
      </c>
      <c r="E329" s="527" t="s">
        <v>12324</v>
      </c>
      <c r="F329" s="526" t="s">
        <v>11976</v>
      </c>
      <c r="G329" s="526" t="s">
        <v>11676</v>
      </c>
      <c r="H329" s="526" t="s">
        <v>11676</v>
      </c>
      <c r="I329" s="514">
        <v>323</v>
      </c>
      <c r="J329" s="515" t="s">
        <v>9517</v>
      </c>
      <c r="K329" s="516" t="s">
        <v>6477</v>
      </c>
      <c r="L329" s="516" t="s">
        <v>9411</v>
      </c>
      <c r="M329" s="517">
        <v>41052</v>
      </c>
      <c r="N329" s="518">
        <v>65000000</v>
      </c>
      <c r="O329" s="512"/>
      <c r="P329" s="528"/>
      <c r="Q329" s="519"/>
      <c r="R329" s="512" t="s">
        <v>196</v>
      </c>
      <c r="S329" s="528">
        <v>41578</v>
      </c>
      <c r="T329" s="519">
        <v>22750000</v>
      </c>
      <c r="U329" s="528"/>
      <c r="V329" s="519"/>
      <c r="W329" s="512"/>
      <c r="X329" s="528"/>
      <c r="Y329" s="519"/>
      <c r="Z329" s="520">
        <v>19026017</v>
      </c>
      <c r="AA329" s="520"/>
      <c r="AB329" s="521"/>
      <c r="AC329" s="521"/>
      <c r="AD329" s="521"/>
      <c r="AE329" s="521"/>
      <c r="AF329" s="521"/>
      <c r="AG329" s="521"/>
      <c r="AH329" s="521"/>
      <c r="AI329" s="521"/>
      <c r="AJ329" s="521"/>
      <c r="AK329" s="521"/>
      <c r="AL329" s="521"/>
      <c r="AM329" s="521">
        <f t="shared" si="33"/>
        <v>19026017</v>
      </c>
      <c r="AN329" s="520">
        <f t="shared" si="34"/>
        <v>3723983</v>
      </c>
      <c r="AR329" s="532"/>
      <c r="AS329" s="529">
        <v>22750000</v>
      </c>
      <c r="AT329" s="529">
        <v>19026017</v>
      </c>
      <c r="AU329" s="529">
        <f t="shared" si="30"/>
        <v>3723983</v>
      </c>
      <c r="AV329" s="529" t="str">
        <f t="shared" si="35"/>
        <v>SAMA</v>
      </c>
      <c r="AW329" s="529" t="str">
        <f t="shared" si="31"/>
        <v>SAMA</v>
      </c>
      <c r="AX329" s="529" t="str">
        <f t="shared" si="32"/>
        <v>SAMA</v>
      </c>
    </row>
    <row r="330" spans="1:50" s="530" customFormat="1" ht="15" customHeight="1" x14ac:dyDescent="0.2">
      <c r="A330" s="526" t="e">
        <v>#VALUE!</v>
      </c>
      <c r="B330" s="526">
        <v>0</v>
      </c>
      <c r="C330" s="526" t="s">
        <v>8286</v>
      </c>
      <c r="D330" s="527" t="s">
        <v>10706</v>
      </c>
      <c r="E330" s="527" t="s">
        <v>12322</v>
      </c>
      <c r="F330" s="526" t="s">
        <v>11977</v>
      </c>
      <c r="G330" s="526" t="s">
        <v>11676</v>
      </c>
      <c r="H330" s="526" t="s">
        <v>11676</v>
      </c>
      <c r="I330" s="514">
        <v>324</v>
      </c>
      <c r="J330" s="515" t="s">
        <v>9518</v>
      </c>
      <c r="K330" s="516" t="s">
        <v>6477</v>
      </c>
      <c r="L330" s="516" t="s">
        <v>9488</v>
      </c>
      <c r="M330" s="517">
        <v>41236</v>
      </c>
      <c r="N330" s="518">
        <v>173000000</v>
      </c>
      <c r="O330" s="512"/>
      <c r="P330" s="528"/>
      <c r="Q330" s="519"/>
      <c r="R330" s="512" t="s">
        <v>196</v>
      </c>
      <c r="S330" s="528">
        <v>41578</v>
      </c>
      <c r="T330" s="519">
        <v>129750000</v>
      </c>
      <c r="U330" s="528"/>
      <c r="V330" s="519"/>
      <c r="W330" s="512"/>
      <c r="X330" s="528"/>
      <c r="Y330" s="519"/>
      <c r="Z330" s="520">
        <v>45675000</v>
      </c>
      <c r="AA330" s="520"/>
      <c r="AB330" s="521"/>
      <c r="AC330" s="521"/>
      <c r="AD330" s="521"/>
      <c r="AE330" s="521"/>
      <c r="AF330" s="521"/>
      <c r="AG330" s="521"/>
      <c r="AH330" s="521"/>
      <c r="AI330" s="521"/>
      <c r="AJ330" s="521"/>
      <c r="AK330" s="521"/>
      <c r="AL330" s="521"/>
      <c r="AM330" s="521">
        <f t="shared" si="33"/>
        <v>45675000</v>
      </c>
      <c r="AN330" s="520">
        <f t="shared" si="34"/>
        <v>84075000</v>
      </c>
      <c r="AR330" s="532"/>
      <c r="AS330" s="529">
        <v>129750000</v>
      </c>
      <c r="AT330" s="529">
        <v>45675000</v>
      </c>
      <c r="AU330" s="529">
        <f t="shared" si="30"/>
        <v>84075000</v>
      </c>
      <c r="AV330" s="529" t="str">
        <f t="shared" si="35"/>
        <v>SAMA</v>
      </c>
      <c r="AW330" s="529" t="str">
        <f t="shared" si="31"/>
        <v>SAMA</v>
      </c>
      <c r="AX330" s="529" t="str">
        <f t="shared" si="32"/>
        <v>SAMA</v>
      </c>
    </row>
    <row r="331" spans="1:50" s="530" customFormat="1" ht="15" customHeight="1" x14ac:dyDescent="0.2">
      <c r="A331" s="526" t="e">
        <v>#VALUE!</v>
      </c>
      <c r="B331" s="526" t="e">
        <v>#N/A</v>
      </c>
      <c r="C331" s="526" t="s">
        <v>8286</v>
      </c>
      <c r="D331" s="527" t="s">
        <v>6222</v>
      </c>
      <c r="E331" s="527" t="s">
        <v>6222</v>
      </c>
      <c r="F331" s="526"/>
      <c r="G331" s="526" t="s">
        <v>11675</v>
      </c>
      <c r="H331" s="526" t="s">
        <v>11676</v>
      </c>
      <c r="I331" s="514">
        <v>325</v>
      </c>
      <c r="J331" s="515" t="s">
        <v>9519</v>
      </c>
      <c r="K331" s="516" t="s">
        <v>6477</v>
      </c>
      <c r="L331" s="516" t="s">
        <v>9512</v>
      </c>
      <c r="M331" s="517">
        <v>41325</v>
      </c>
      <c r="N331" s="518">
        <v>125000000</v>
      </c>
      <c r="O331" s="512"/>
      <c r="P331" s="528"/>
      <c r="Q331" s="519"/>
      <c r="R331" s="512" t="s">
        <v>9520</v>
      </c>
      <c r="S331" s="528">
        <v>41677</v>
      </c>
      <c r="T331" s="519">
        <v>93750000</v>
      </c>
      <c r="U331" s="528"/>
      <c r="V331" s="519"/>
      <c r="W331" s="512"/>
      <c r="X331" s="528"/>
      <c r="Y331" s="519"/>
      <c r="Z331" s="520">
        <v>0</v>
      </c>
      <c r="AA331" s="520"/>
      <c r="AB331" s="521"/>
      <c r="AC331" s="521"/>
      <c r="AD331" s="521"/>
      <c r="AE331" s="521"/>
      <c r="AF331" s="521"/>
      <c r="AG331" s="521"/>
      <c r="AH331" s="521"/>
      <c r="AI331" s="521"/>
      <c r="AJ331" s="521"/>
      <c r="AK331" s="521"/>
      <c r="AL331" s="521"/>
      <c r="AM331" s="521">
        <f t="shared" si="33"/>
        <v>0</v>
      </c>
      <c r="AN331" s="520">
        <f t="shared" si="34"/>
        <v>93750000</v>
      </c>
      <c r="AR331" s="532"/>
      <c r="AS331" s="529">
        <v>93750000</v>
      </c>
      <c r="AT331" s="529">
        <v>0</v>
      </c>
      <c r="AU331" s="529">
        <f t="shared" si="30"/>
        <v>93750000</v>
      </c>
      <c r="AV331" s="529" t="str">
        <f t="shared" si="35"/>
        <v>SAMA</v>
      </c>
      <c r="AW331" s="529" t="str">
        <f t="shared" si="31"/>
        <v>SAMA</v>
      </c>
      <c r="AX331" s="529" t="str">
        <f t="shared" si="32"/>
        <v>SAMA</v>
      </c>
    </row>
    <row r="332" spans="1:50" s="530" customFormat="1" ht="15" customHeight="1" x14ac:dyDescent="0.2">
      <c r="A332" s="526" t="e">
        <v>#VALUE!</v>
      </c>
      <c r="B332" s="526" t="e">
        <v>#N/A</v>
      </c>
      <c r="C332" s="526" t="s">
        <v>8286</v>
      </c>
      <c r="D332" s="527" t="s">
        <v>6222</v>
      </c>
      <c r="E332" s="527" t="s">
        <v>6222</v>
      </c>
      <c r="F332" s="526" t="s">
        <v>11978</v>
      </c>
      <c r="G332" s="526" t="s">
        <v>11675</v>
      </c>
      <c r="H332" s="526" t="s">
        <v>11676</v>
      </c>
      <c r="I332" s="514">
        <v>326</v>
      </c>
      <c r="J332" s="515" t="s">
        <v>9521</v>
      </c>
      <c r="K332" s="516" t="s">
        <v>6477</v>
      </c>
      <c r="L332" s="516" t="s">
        <v>9522</v>
      </c>
      <c r="M332" s="517">
        <v>41376</v>
      </c>
      <c r="N332" s="518">
        <v>113000000</v>
      </c>
      <c r="O332" s="512"/>
      <c r="P332" s="528"/>
      <c r="Q332" s="519"/>
      <c r="R332" s="512" t="s">
        <v>9520</v>
      </c>
      <c r="S332" s="528">
        <v>41677</v>
      </c>
      <c r="T332" s="519">
        <v>84750000</v>
      </c>
      <c r="U332" s="528"/>
      <c r="V332" s="519"/>
      <c r="W332" s="512"/>
      <c r="X332" s="528"/>
      <c r="Y332" s="519"/>
      <c r="Z332" s="520">
        <v>84750000</v>
      </c>
      <c r="AA332" s="520"/>
      <c r="AB332" s="521"/>
      <c r="AC332" s="521"/>
      <c r="AD332" s="521"/>
      <c r="AE332" s="521"/>
      <c r="AF332" s="521"/>
      <c r="AG332" s="521"/>
      <c r="AH332" s="521"/>
      <c r="AI332" s="521"/>
      <c r="AJ332" s="521"/>
      <c r="AK332" s="521"/>
      <c r="AL332" s="521"/>
      <c r="AM332" s="521">
        <f t="shared" si="33"/>
        <v>84750000</v>
      </c>
      <c r="AN332" s="520">
        <f t="shared" si="34"/>
        <v>0</v>
      </c>
      <c r="AR332" s="532"/>
      <c r="AS332" s="529">
        <v>84750000</v>
      </c>
      <c r="AT332" s="529">
        <v>84750000</v>
      </c>
      <c r="AU332" s="529">
        <f t="shared" si="30"/>
        <v>0</v>
      </c>
      <c r="AV332" s="529" t="str">
        <f t="shared" si="35"/>
        <v>SAMA</v>
      </c>
      <c r="AW332" s="529" t="str">
        <f t="shared" si="31"/>
        <v>SAMA</v>
      </c>
      <c r="AX332" s="529" t="str">
        <f t="shared" si="32"/>
        <v>SAMA</v>
      </c>
    </row>
    <row r="333" spans="1:50" s="530" customFormat="1" ht="15" customHeight="1" x14ac:dyDescent="0.2">
      <c r="A333" s="526" t="e">
        <v>#VALUE!</v>
      </c>
      <c r="B333" s="526">
        <v>0</v>
      </c>
      <c r="C333" s="526" t="s">
        <v>8286</v>
      </c>
      <c r="D333" s="527" t="s">
        <v>6222</v>
      </c>
      <c r="E333" s="527" t="s">
        <v>12316</v>
      </c>
      <c r="F333" s="526" t="s">
        <v>11979</v>
      </c>
      <c r="G333" s="526" t="s">
        <v>11676</v>
      </c>
      <c r="H333" s="526" t="s">
        <v>11676</v>
      </c>
      <c r="I333" s="514">
        <v>327</v>
      </c>
      <c r="J333" s="515" t="s">
        <v>9523</v>
      </c>
      <c r="K333" s="516" t="s">
        <v>6477</v>
      </c>
      <c r="L333" s="516" t="s">
        <v>9512</v>
      </c>
      <c r="M333" s="517">
        <v>41325</v>
      </c>
      <c r="N333" s="518">
        <v>33000000</v>
      </c>
      <c r="O333" s="512"/>
      <c r="P333" s="528"/>
      <c r="Q333" s="519"/>
      <c r="R333" s="512" t="s">
        <v>9520</v>
      </c>
      <c r="S333" s="528">
        <v>41677</v>
      </c>
      <c r="T333" s="519">
        <v>24750000</v>
      </c>
      <c r="U333" s="528"/>
      <c r="V333" s="519"/>
      <c r="W333" s="512"/>
      <c r="X333" s="528"/>
      <c r="Y333" s="519"/>
      <c r="Z333" s="520">
        <v>24750000</v>
      </c>
      <c r="AA333" s="520"/>
      <c r="AB333" s="521"/>
      <c r="AC333" s="521"/>
      <c r="AD333" s="521"/>
      <c r="AE333" s="521"/>
      <c r="AF333" s="521"/>
      <c r="AG333" s="521"/>
      <c r="AH333" s="521"/>
      <c r="AI333" s="521"/>
      <c r="AJ333" s="521"/>
      <c r="AK333" s="521"/>
      <c r="AL333" s="521"/>
      <c r="AM333" s="521">
        <f t="shared" si="33"/>
        <v>24750000</v>
      </c>
      <c r="AN333" s="520">
        <f t="shared" si="34"/>
        <v>0</v>
      </c>
      <c r="AR333" s="532"/>
      <c r="AS333" s="529">
        <v>24750000</v>
      </c>
      <c r="AT333" s="529">
        <v>24750000</v>
      </c>
      <c r="AU333" s="529">
        <f t="shared" si="30"/>
        <v>0</v>
      </c>
      <c r="AV333" s="529" t="str">
        <f t="shared" si="35"/>
        <v>SAMA</v>
      </c>
      <c r="AW333" s="529" t="str">
        <f t="shared" si="31"/>
        <v>SAMA</v>
      </c>
      <c r="AX333" s="529" t="str">
        <f t="shared" si="32"/>
        <v>SAMA</v>
      </c>
    </row>
    <row r="334" spans="1:50" s="530" customFormat="1" ht="15" customHeight="1" x14ac:dyDescent="0.2">
      <c r="A334" s="526" t="e">
        <v>#VALUE!</v>
      </c>
      <c r="B334" s="526" t="e">
        <v>#N/A</v>
      </c>
      <c r="C334" s="526" t="s">
        <v>8286</v>
      </c>
      <c r="D334" s="527" t="s">
        <v>6222</v>
      </c>
      <c r="E334" s="527" t="s">
        <v>6222</v>
      </c>
      <c r="F334" s="526" t="s">
        <v>11980</v>
      </c>
      <c r="G334" s="526" t="s">
        <v>11675</v>
      </c>
      <c r="H334" s="526" t="s">
        <v>11676</v>
      </c>
      <c r="I334" s="514">
        <v>328</v>
      </c>
      <c r="J334" s="515" t="s">
        <v>9524</v>
      </c>
      <c r="K334" s="516" t="s">
        <v>6477</v>
      </c>
      <c r="L334" s="516" t="s">
        <v>9456</v>
      </c>
      <c r="M334" s="517">
        <v>41179</v>
      </c>
      <c r="N334" s="518">
        <v>40000000</v>
      </c>
      <c r="O334" s="512"/>
      <c r="P334" s="528"/>
      <c r="Q334" s="519"/>
      <c r="R334" s="512" t="s">
        <v>9520</v>
      </c>
      <c r="S334" s="528">
        <v>41677</v>
      </c>
      <c r="T334" s="519">
        <v>30000000</v>
      </c>
      <c r="U334" s="528"/>
      <c r="V334" s="519"/>
      <c r="W334" s="512"/>
      <c r="X334" s="528"/>
      <c r="Y334" s="519"/>
      <c r="Z334" s="520">
        <v>0</v>
      </c>
      <c r="AA334" s="520"/>
      <c r="AB334" s="521"/>
      <c r="AC334" s="521"/>
      <c r="AD334" s="521"/>
      <c r="AE334" s="521"/>
      <c r="AF334" s="521"/>
      <c r="AG334" s="521"/>
      <c r="AH334" s="521"/>
      <c r="AI334" s="521"/>
      <c r="AJ334" s="521"/>
      <c r="AK334" s="521"/>
      <c r="AL334" s="521"/>
      <c r="AM334" s="521">
        <f t="shared" si="33"/>
        <v>0</v>
      </c>
      <c r="AN334" s="520">
        <f t="shared" si="34"/>
        <v>30000000</v>
      </c>
      <c r="AR334" s="532"/>
      <c r="AS334" s="529">
        <v>30000000</v>
      </c>
      <c r="AT334" s="529">
        <v>0</v>
      </c>
      <c r="AU334" s="529">
        <f t="shared" si="30"/>
        <v>30000000</v>
      </c>
      <c r="AV334" s="529" t="str">
        <f t="shared" si="35"/>
        <v>SAMA</v>
      </c>
      <c r="AW334" s="529" t="str">
        <f t="shared" si="31"/>
        <v>SAMA</v>
      </c>
      <c r="AX334" s="529" t="str">
        <f t="shared" si="32"/>
        <v>SAMA</v>
      </c>
    </row>
    <row r="335" spans="1:50" s="530" customFormat="1" ht="15" customHeight="1" x14ac:dyDescent="0.2">
      <c r="A335" s="526" t="e">
        <v>#VALUE!</v>
      </c>
      <c r="B335" s="526" t="e">
        <v>#N/A</v>
      </c>
      <c r="C335" s="526" t="s">
        <v>8286</v>
      </c>
      <c r="D335" s="527" t="s">
        <v>6222</v>
      </c>
      <c r="E335" s="527" t="s">
        <v>6222</v>
      </c>
      <c r="F335" s="526" t="s">
        <v>11981</v>
      </c>
      <c r="G335" s="526" t="s">
        <v>11675</v>
      </c>
      <c r="H335" s="526" t="s">
        <v>11676</v>
      </c>
      <c r="I335" s="514">
        <v>329</v>
      </c>
      <c r="J335" s="515" t="s">
        <v>9525</v>
      </c>
      <c r="K335" s="516" t="s">
        <v>6477</v>
      </c>
      <c r="L335" s="516" t="s">
        <v>9512</v>
      </c>
      <c r="M335" s="517">
        <v>41325</v>
      </c>
      <c r="N335" s="518">
        <v>25000000</v>
      </c>
      <c r="O335" s="512"/>
      <c r="P335" s="528"/>
      <c r="Q335" s="519"/>
      <c r="R335" s="512" t="s">
        <v>9520</v>
      </c>
      <c r="S335" s="528">
        <v>41677</v>
      </c>
      <c r="T335" s="519">
        <v>18750000</v>
      </c>
      <c r="U335" s="528"/>
      <c r="V335" s="519"/>
      <c r="W335" s="512"/>
      <c r="X335" s="528"/>
      <c r="Y335" s="519"/>
      <c r="Z335" s="520">
        <v>0</v>
      </c>
      <c r="AA335" s="520"/>
      <c r="AB335" s="521"/>
      <c r="AC335" s="521"/>
      <c r="AD335" s="521"/>
      <c r="AE335" s="521"/>
      <c r="AF335" s="521"/>
      <c r="AG335" s="521"/>
      <c r="AH335" s="521"/>
      <c r="AI335" s="521"/>
      <c r="AJ335" s="521"/>
      <c r="AK335" s="521"/>
      <c r="AL335" s="521"/>
      <c r="AM335" s="521">
        <f t="shared" si="33"/>
        <v>0</v>
      </c>
      <c r="AN335" s="520">
        <f t="shared" si="34"/>
        <v>18750000</v>
      </c>
      <c r="AR335" s="532"/>
      <c r="AS335" s="529">
        <v>18750000</v>
      </c>
      <c r="AT335" s="529">
        <v>0</v>
      </c>
      <c r="AU335" s="529">
        <f t="shared" si="30"/>
        <v>18750000</v>
      </c>
      <c r="AV335" s="529" t="str">
        <f t="shared" si="35"/>
        <v>SAMA</v>
      </c>
      <c r="AW335" s="529" t="str">
        <f t="shared" si="31"/>
        <v>SAMA</v>
      </c>
      <c r="AX335" s="529" t="str">
        <f t="shared" si="32"/>
        <v>SAMA</v>
      </c>
    </row>
    <row r="336" spans="1:50" s="530" customFormat="1" ht="15" customHeight="1" x14ac:dyDescent="0.2">
      <c r="A336" s="526" t="e">
        <v>#VALUE!</v>
      </c>
      <c r="B336" s="526" t="e">
        <v>#N/A</v>
      </c>
      <c r="C336" s="526" t="s">
        <v>8286</v>
      </c>
      <c r="D336" s="527" t="s">
        <v>6222</v>
      </c>
      <c r="E336" s="527" t="s">
        <v>6222</v>
      </c>
      <c r="F336" s="526" t="s">
        <v>11982</v>
      </c>
      <c r="G336" s="526" t="s">
        <v>11675</v>
      </c>
      <c r="H336" s="526" t="s">
        <v>11676</v>
      </c>
      <c r="I336" s="514">
        <v>330</v>
      </c>
      <c r="J336" s="515" t="s">
        <v>9526</v>
      </c>
      <c r="K336" s="516" t="s">
        <v>6477</v>
      </c>
      <c r="L336" s="516" t="s">
        <v>9411</v>
      </c>
      <c r="M336" s="517">
        <v>41052</v>
      </c>
      <c r="N336" s="518">
        <v>40000000</v>
      </c>
      <c r="O336" s="512"/>
      <c r="P336" s="528"/>
      <c r="Q336" s="519"/>
      <c r="R336" s="512" t="s">
        <v>9520</v>
      </c>
      <c r="S336" s="528">
        <v>41677</v>
      </c>
      <c r="T336" s="519">
        <v>17367845.25</v>
      </c>
      <c r="U336" s="528"/>
      <c r="V336" s="519"/>
      <c r="W336" s="512"/>
      <c r="X336" s="528"/>
      <c r="Y336" s="519"/>
      <c r="Z336" s="520">
        <v>0</v>
      </c>
      <c r="AA336" s="520"/>
      <c r="AB336" s="521"/>
      <c r="AC336" s="521"/>
      <c r="AD336" s="521"/>
      <c r="AE336" s="521"/>
      <c r="AF336" s="521"/>
      <c r="AG336" s="521"/>
      <c r="AH336" s="521"/>
      <c r="AI336" s="521"/>
      <c r="AJ336" s="521"/>
      <c r="AK336" s="521"/>
      <c r="AL336" s="521"/>
      <c r="AM336" s="521">
        <f t="shared" si="33"/>
        <v>0</v>
      </c>
      <c r="AN336" s="520">
        <f t="shared" si="34"/>
        <v>17367845.25</v>
      </c>
      <c r="AR336" s="532"/>
      <c r="AS336" s="524">
        <v>17367845.25</v>
      </c>
      <c r="AT336" s="531">
        <v>0</v>
      </c>
      <c r="AU336" s="531">
        <f t="shared" si="30"/>
        <v>17367845.25</v>
      </c>
      <c r="AV336" s="531" t="str">
        <f t="shared" si="35"/>
        <v>SAMA</v>
      </c>
      <c r="AW336" s="531" t="str">
        <f t="shared" si="31"/>
        <v>SAMA</v>
      </c>
      <c r="AX336" s="531" t="str">
        <f t="shared" si="32"/>
        <v>SAMA</v>
      </c>
    </row>
    <row r="337" spans="1:50" s="530" customFormat="1" ht="15" customHeight="1" x14ac:dyDescent="0.2">
      <c r="A337" s="526" t="e">
        <v>#VALUE!</v>
      </c>
      <c r="B337" s="526" t="e">
        <v>#N/A</v>
      </c>
      <c r="C337" s="526" t="s">
        <v>8286</v>
      </c>
      <c r="D337" s="527" t="s">
        <v>6222</v>
      </c>
      <c r="E337" s="527" t="s">
        <v>6222</v>
      </c>
      <c r="F337" s="526" t="s">
        <v>11983</v>
      </c>
      <c r="G337" s="526" t="s">
        <v>11675</v>
      </c>
      <c r="H337" s="526" t="s">
        <v>11676</v>
      </c>
      <c r="I337" s="514">
        <v>331</v>
      </c>
      <c r="J337" s="515" t="s">
        <v>9527</v>
      </c>
      <c r="K337" s="516" t="s">
        <v>6477</v>
      </c>
      <c r="L337" s="516" t="s">
        <v>9512</v>
      </c>
      <c r="M337" s="517">
        <v>41325</v>
      </c>
      <c r="N337" s="518">
        <v>30000000</v>
      </c>
      <c r="O337" s="512"/>
      <c r="P337" s="528"/>
      <c r="Q337" s="519"/>
      <c r="R337" s="512" t="s">
        <v>9520</v>
      </c>
      <c r="S337" s="528">
        <v>41677</v>
      </c>
      <c r="T337" s="519">
        <v>22500000</v>
      </c>
      <c r="U337" s="528"/>
      <c r="V337" s="519"/>
      <c r="W337" s="512"/>
      <c r="X337" s="528"/>
      <c r="Y337" s="519"/>
      <c r="Z337" s="520">
        <v>0</v>
      </c>
      <c r="AA337" s="520"/>
      <c r="AB337" s="521"/>
      <c r="AC337" s="521"/>
      <c r="AD337" s="521"/>
      <c r="AE337" s="521"/>
      <c r="AF337" s="521"/>
      <c r="AG337" s="521"/>
      <c r="AH337" s="521"/>
      <c r="AI337" s="521"/>
      <c r="AJ337" s="521"/>
      <c r="AK337" s="521"/>
      <c r="AL337" s="521"/>
      <c r="AM337" s="521">
        <f t="shared" si="33"/>
        <v>0</v>
      </c>
      <c r="AN337" s="520">
        <f t="shared" si="34"/>
        <v>22500000</v>
      </c>
      <c r="AR337" s="532"/>
      <c r="AS337" s="529">
        <v>22500000</v>
      </c>
      <c r="AT337" s="529">
        <v>0</v>
      </c>
      <c r="AU337" s="529">
        <f t="shared" si="30"/>
        <v>22500000</v>
      </c>
      <c r="AV337" s="529" t="str">
        <f t="shared" si="35"/>
        <v>SAMA</v>
      </c>
      <c r="AW337" s="529" t="str">
        <f t="shared" si="31"/>
        <v>SAMA</v>
      </c>
      <c r="AX337" s="529" t="str">
        <f t="shared" si="32"/>
        <v>SAMA</v>
      </c>
    </row>
    <row r="338" spans="1:50" s="530" customFormat="1" ht="15" customHeight="1" x14ac:dyDescent="0.2">
      <c r="A338" s="526" t="e">
        <v>#VALUE!</v>
      </c>
      <c r="B338" s="526" t="e">
        <v>#N/A</v>
      </c>
      <c r="C338" s="526" t="s">
        <v>8286</v>
      </c>
      <c r="D338" s="527" t="s">
        <v>6222</v>
      </c>
      <c r="E338" s="527" t="s">
        <v>6222</v>
      </c>
      <c r="F338" s="526" t="s">
        <v>11984</v>
      </c>
      <c r="G338" s="526" t="s">
        <v>11675</v>
      </c>
      <c r="H338" s="526" t="s">
        <v>11676</v>
      </c>
      <c r="I338" s="514">
        <v>332</v>
      </c>
      <c r="J338" s="515" t="s">
        <v>9528</v>
      </c>
      <c r="K338" s="516" t="s">
        <v>6477</v>
      </c>
      <c r="L338" s="516" t="s">
        <v>9479</v>
      </c>
      <c r="M338" s="517">
        <v>41242</v>
      </c>
      <c r="N338" s="518">
        <v>25000000</v>
      </c>
      <c r="O338" s="512"/>
      <c r="P338" s="528"/>
      <c r="Q338" s="519"/>
      <c r="R338" s="512" t="s">
        <v>9520</v>
      </c>
      <c r="S338" s="528">
        <v>41677</v>
      </c>
      <c r="T338" s="519">
        <v>17622933.75</v>
      </c>
      <c r="U338" s="528"/>
      <c r="V338" s="519"/>
      <c r="W338" s="512"/>
      <c r="X338" s="528"/>
      <c r="Y338" s="519"/>
      <c r="Z338" s="520">
        <v>0</v>
      </c>
      <c r="AA338" s="520"/>
      <c r="AB338" s="521"/>
      <c r="AC338" s="521"/>
      <c r="AD338" s="521"/>
      <c r="AE338" s="521"/>
      <c r="AF338" s="521"/>
      <c r="AG338" s="521"/>
      <c r="AH338" s="521"/>
      <c r="AI338" s="521"/>
      <c r="AJ338" s="521"/>
      <c r="AK338" s="521"/>
      <c r="AL338" s="521"/>
      <c r="AM338" s="521">
        <f t="shared" si="33"/>
        <v>0</v>
      </c>
      <c r="AN338" s="520">
        <f t="shared" si="34"/>
        <v>17622933.75</v>
      </c>
      <c r="AR338" s="532"/>
      <c r="AS338" s="529">
        <v>17622933.75</v>
      </c>
      <c r="AT338" s="529">
        <v>0</v>
      </c>
      <c r="AU338" s="529">
        <f t="shared" si="30"/>
        <v>17622933.75</v>
      </c>
      <c r="AV338" s="529" t="str">
        <f t="shared" si="35"/>
        <v>SAMA</v>
      </c>
      <c r="AW338" s="529" t="str">
        <f t="shared" si="31"/>
        <v>SAMA</v>
      </c>
      <c r="AX338" s="529" t="str">
        <f t="shared" si="32"/>
        <v>SAMA</v>
      </c>
    </row>
    <row r="339" spans="1:50" s="530" customFormat="1" ht="15" customHeight="1" x14ac:dyDescent="0.2">
      <c r="A339" s="526" t="e">
        <v>#VALUE!</v>
      </c>
      <c r="B339" s="526">
        <v>0</v>
      </c>
      <c r="C339" s="526" t="s">
        <v>8286</v>
      </c>
      <c r="D339" s="527" t="s">
        <v>6222</v>
      </c>
      <c r="E339" s="527" t="s">
        <v>12324</v>
      </c>
      <c r="F339" s="526" t="s">
        <v>12351</v>
      </c>
      <c r="G339" s="526" t="s">
        <v>11676</v>
      </c>
      <c r="H339" s="526" t="s">
        <v>11676</v>
      </c>
      <c r="I339" s="514">
        <v>333</v>
      </c>
      <c r="J339" s="515" t="s">
        <v>12334</v>
      </c>
      <c r="K339" s="516" t="s">
        <v>6477</v>
      </c>
      <c r="L339" s="516" t="s">
        <v>9512</v>
      </c>
      <c r="M339" s="517">
        <v>41325</v>
      </c>
      <c r="N339" s="518">
        <v>80000000</v>
      </c>
      <c r="O339" s="512"/>
      <c r="P339" s="528"/>
      <c r="Q339" s="519"/>
      <c r="R339" s="512" t="s">
        <v>9520</v>
      </c>
      <c r="S339" s="528">
        <v>41677</v>
      </c>
      <c r="T339" s="519">
        <v>60000000</v>
      </c>
      <c r="U339" s="528"/>
      <c r="V339" s="519"/>
      <c r="W339" s="512"/>
      <c r="X339" s="528"/>
      <c r="Y339" s="519"/>
      <c r="Z339" s="520">
        <v>0</v>
      </c>
      <c r="AA339" s="520"/>
      <c r="AB339" s="521"/>
      <c r="AC339" s="521"/>
      <c r="AD339" s="521"/>
      <c r="AE339" s="521"/>
      <c r="AF339" s="521"/>
      <c r="AG339" s="521"/>
      <c r="AH339" s="521"/>
      <c r="AI339" s="521"/>
      <c r="AJ339" s="521"/>
      <c r="AK339" s="521"/>
      <c r="AL339" s="521"/>
      <c r="AM339" s="521">
        <f t="shared" si="33"/>
        <v>0</v>
      </c>
      <c r="AN339" s="520">
        <f t="shared" si="34"/>
        <v>60000000</v>
      </c>
      <c r="AR339" s="532"/>
      <c r="AS339" s="529">
        <v>60000000</v>
      </c>
      <c r="AT339" s="529">
        <v>0</v>
      </c>
      <c r="AU339" s="529">
        <f t="shared" si="30"/>
        <v>60000000</v>
      </c>
      <c r="AV339" s="529" t="str">
        <f t="shared" si="35"/>
        <v>SAMA</v>
      </c>
      <c r="AW339" s="529" t="str">
        <f t="shared" si="31"/>
        <v>SAMA</v>
      </c>
      <c r="AX339" s="529" t="str">
        <f t="shared" si="32"/>
        <v>SAMA</v>
      </c>
    </row>
    <row r="340" spans="1:50" s="530" customFormat="1" ht="15" customHeight="1" x14ac:dyDescent="0.2">
      <c r="A340" s="526" t="e">
        <v>#VALUE!</v>
      </c>
      <c r="B340" s="526" t="e">
        <v>#N/A</v>
      </c>
      <c r="C340" s="526" t="s">
        <v>8286</v>
      </c>
      <c r="D340" s="527" t="s">
        <v>6222</v>
      </c>
      <c r="E340" s="527" t="s">
        <v>6222</v>
      </c>
      <c r="F340" s="526" t="s">
        <v>11985</v>
      </c>
      <c r="G340" s="526" t="s">
        <v>11675</v>
      </c>
      <c r="H340" s="526" t="s">
        <v>11676</v>
      </c>
      <c r="I340" s="514">
        <v>334</v>
      </c>
      <c r="J340" s="515" t="s">
        <v>9529</v>
      </c>
      <c r="K340" s="516" t="s">
        <v>6477</v>
      </c>
      <c r="L340" s="516" t="s">
        <v>9456</v>
      </c>
      <c r="M340" s="517">
        <v>41179</v>
      </c>
      <c r="N340" s="518">
        <v>50000000</v>
      </c>
      <c r="O340" s="512"/>
      <c r="P340" s="528"/>
      <c r="Q340" s="519"/>
      <c r="R340" s="512" t="s">
        <v>9520</v>
      </c>
      <c r="S340" s="528">
        <v>41677</v>
      </c>
      <c r="T340" s="519">
        <v>37500000</v>
      </c>
      <c r="U340" s="528"/>
      <c r="V340" s="519"/>
      <c r="W340" s="512"/>
      <c r="X340" s="528"/>
      <c r="Y340" s="519"/>
      <c r="Z340" s="520">
        <v>0</v>
      </c>
      <c r="AA340" s="520"/>
      <c r="AB340" s="521"/>
      <c r="AC340" s="521"/>
      <c r="AD340" s="521"/>
      <c r="AE340" s="521"/>
      <c r="AF340" s="521"/>
      <c r="AG340" s="521"/>
      <c r="AH340" s="521"/>
      <c r="AI340" s="521"/>
      <c r="AJ340" s="521"/>
      <c r="AK340" s="521"/>
      <c r="AL340" s="521"/>
      <c r="AM340" s="521">
        <f t="shared" si="33"/>
        <v>0</v>
      </c>
      <c r="AN340" s="520">
        <f t="shared" si="34"/>
        <v>37500000</v>
      </c>
      <c r="AR340" s="532"/>
      <c r="AS340" s="529">
        <v>37500000</v>
      </c>
      <c r="AT340" s="529">
        <v>0</v>
      </c>
      <c r="AU340" s="529">
        <f t="shared" si="30"/>
        <v>37500000</v>
      </c>
      <c r="AV340" s="529" t="str">
        <f t="shared" si="35"/>
        <v>SAMA</v>
      </c>
      <c r="AW340" s="529" t="str">
        <f t="shared" si="31"/>
        <v>SAMA</v>
      </c>
      <c r="AX340" s="529" t="str">
        <f t="shared" si="32"/>
        <v>SAMA</v>
      </c>
    </row>
    <row r="341" spans="1:50" s="530" customFormat="1" ht="15" customHeight="1" x14ac:dyDescent="0.2">
      <c r="A341" s="526" t="e">
        <v>#VALUE!</v>
      </c>
      <c r="B341" s="526" t="e">
        <v>#N/A</v>
      </c>
      <c r="C341" s="526" t="s">
        <v>8755</v>
      </c>
      <c r="D341" s="527" t="s">
        <v>6541</v>
      </c>
      <c r="E341" s="527" t="s">
        <v>18632</v>
      </c>
      <c r="F341" s="526" t="s">
        <v>11986</v>
      </c>
      <c r="G341" s="526" t="s">
        <v>11675</v>
      </c>
      <c r="H341" s="526" t="s">
        <v>11676</v>
      </c>
      <c r="I341" s="514">
        <v>335</v>
      </c>
      <c r="J341" s="515" t="s">
        <v>9530</v>
      </c>
      <c r="K341" s="516" t="s">
        <v>6477</v>
      </c>
      <c r="L341" s="516" t="s">
        <v>9531</v>
      </c>
      <c r="M341" s="517">
        <v>41480</v>
      </c>
      <c r="N341" s="518">
        <v>101000000</v>
      </c>
      <c r="O341" s="512"/>
      <c r="P341" s="528"/>
      <c r="Q341" s="519"/>
      <c r="R341" s="512" t="s">
        <v>9520</v>
      </c>
      <c r="S341" s="528">
        <v>41677</v>
      </c>
      <c r="T341" s="519">
        <v>50500000</v>
      </c>
      <c r="U341" s="528"/>
      <c r="V341" s="519"/>
      <c r="W341" s="512"/>
      <c r="X341" s="528"/>
      <c r="Y341" s="519"/>
      <c r="Z341" s="520">
        <v>0</v>
      </c>
      <c r="AA341" s="520"/>
      <c r="AB341" s="521"/>
      <c r="AC341" s="521"/>
      <c r="AD341" s="521"/>
      <c r="AE341" s="521"/>
      <c r="AF341" s="521"/>
      <c r="AG341" s="521"/>
      <c r="AH341" s="521"/>
      <c r="AI341" s="521"/>
      <c r="AJ341" s="521"/>
      <c r="AK341" s="521"/>
      <c r="AL341" s="521"/>
      <c r="AM341" s="521">
        <f t="shared" si="33"/>
        <v>0</v>
      </c>
      <c r="AN341" s="520">
        <f t="shared" si="34"/>
        <v>50500000</v>
      </c>
      <c r="AR341" s="532"/>
      <c r="AS341" s="529">
        <v>50500000</v>
      </c>
      <c r="AT341" s="529">
        <v>0</v>
      </c>
      <c r="AU341" s="529">
        <f t="shared" si="30"/>
        <v>50500000</v>
      </c>
      <c r="AV341" s="529" t="str">
        <f t="shared" si="35"/>
        <v>SAMA</v>
      </c>
      <c r="AW341" s="529" t="str">
        <f t="shared" si="31"/>
        <v>SAMA</v>
      </c>
      <c r="AX341" s="529" t="str">
        <f t="shared" si="32"/>
        <v>SAMA</v>
      </c>
    </row>
    <row r="342" spans="1:50" s="530" customFormat="1" ht="15" customHeight="1" x14ac:dyDescent="0.2">
      <c r="A342" s="526" t="e">
        <v>#VALUE!</v>
      </c>
      <c r="B342" s="526">
        <v>0</v>
      </c>
      <c r="C342" s="526" t="s">
        <v>8286</v>
      </c>
      <c r="D342" s="527" t="s">
        <v>6222</v>
      </c>
      <c r="E342" s="527" t="s">
        <v>12322</v>
      </c>
      <c r="F342" s="526" t="s">
        <v>11987</v>
      </c>
      <c r="G342" s="526" t="s">
        <v>11676</v>
      </c>
      <c r="H342" s="526" t="s">
        <v>11676</v>
      </c>
      <c r="I342" s="514">
        <v>336</v>
      </c>
      <c r="J342" s="515" t="s">
        <v>9532</v>
      </c>
      <c r="K342" s="516" t="s">
        <v>6477</v>
      </c>
      <c r="L342" s="516" t="s">
        <v>9480</v>
      </c>
      <c r="M342" s="517">
        <v>41179</v>
      </c>
      <c r="N342" s="518">
        <v>25000000</v>
      </c>
      <c r="O342" s="512"/>
      <c r="P342" s="528"/>
      <c r="Q342" s="519"/>
      <c r="R342" s="512" t="s">
        <v>5086</v>
      </c>
      <c r="S342" s="528">
        <v>41729</v>
      </c>
      <c r="T342" s="519">
        <v>18750000</v>
      </c>
      <c r="U342" s="528"/>
      <c r="V342" s="519"/>
      <c r="W342" s="512"/>
      <c r="X342" s="528"/>
      <c r="Y342" s="519"/>
      <c r="Z342" s="520">
        <v>4750000</v>
      </c>
      <c r="AA342" s="520"/>
      <c r="AB342" s="521"/>
      <c r="AC342" s="521">
        <v>600000</v>
      </c>
      <c r="AD342" s="521"/>
      <c r="AE342" s="521"/>
      <c r="AF342" s="521"/>
      <c r="AG342" s="521"/>
      <c r="AH342" s="521"/>
      <c r="AI342" s="521"/>
      <c r="AJ342" s="521"/>
      <c r="AK342" s="521"/>
      <c r="AL342" s="521"/>
      <c r="AM342" s="521">
        <f t="shared" si="33"/>
        <v>5350000</v>
      </c>
      <c r="AN342" s="520">
        <f t="shared" si="34"/>
        <v>13400000</v>
      </c>
      <c r="AR342" s="532"/>
      <c r="AS342" s="529">
        <v>18750000</v>
      </c>
      <c r="AT342" s="529">
        <v>4750000</v>
      </c>
      <c r="AU342" s="529">
        <f t="shared" si="30"/>
        <v>14000000</v>
      </c>
      <c r="AV342" s="529" t="str">
        <f t="shared" si="35"/>
        <v>SAMA</v>
      </c>
      <c r="AW342" s="529" t="str">
        <f t="shared" si="31"/>
        <v>JAM BESAR</v>
      </c>
      <c r="AX342" s="529" t="str">
        <f t="shared" si="32"/>
        <v>jam kecil</v>
      </c>
    </row>
    <row r="343" spans="1:50" s="530" customFormat="1" ht="15" customHeight="1" x14ac:dyDescent="0.2">
      <c r="A343" s="526" t="e">
        <v>#VALUE!</v>
      </c>
      <c r="B343" s="526" t="e">
        <v>#N/A</v>
      </c>
      <c r="C343" s="526" t="s">
        <v>8286</v>
      </c>
      <c r="D343" s="527" t="s">
        <v>6222</v>
      </c>
      <c r="E343" s="527" t="s">
        <v>6222</v>
      </c>
      <c r="F343" s="526" t="s">
        <v>11988</v>
      </c>
      <c r="G343" s="526" t="s">
        <v>11675</v>
      </c>
      <c r="H343" s="526" t="s">
        <v>11676</v>
      </c>
      <c r="I343" s="514">
        <v>337</v>
      </c>
      <c r="J343" s="515" t="s">
        <v>5365</v>
      </c>
      <c r="K343" s="516" t="s">
        <v>6477</v>
      </c>
      <c r="L343" s="516" t="s">
        <v>9505</v>
      </c>
      <c r="M343" s="517">
        <v>41438</v>
      </c>
      <c r="N343" s="518">
        <v>25000000</v>
      </c>
      <c r="O343" s="512"/>
      <c r="P343" s="528"/>
      <c r="Q343" s="519"/>
      <c r="R343" s="512" t="s">
        <v>5086</v>
      </c>
      <c r="S343" s="528">
        <v>41729</v>
      </c>
      <c r="T343" s="519">
        <v>14800596.75</v>
      </c>
      <c r="U343" s="528"/>
      <c r="V343" s="519"/>
      <c r="W343" s="512"/>
      <c r="X343" s="528"/>
      <c r="Y343" s="519"/>
      <c r="Z343" s="520">
        <v>1050000</v>
      </c>
      <c r="AA343" s="520"/>
      <c r="AB343" s="521"/>
      <c r="AC343" s="521"/>
      <c r="AD343" s="521"/>
      <c r="AE343" s="521"/>
      <c r="AF343" s="521"/>
      <c r="AG343" s="521"/>
      <c r="AH343" s="521"/>
      <c r="AI343" s="521"/>
      <c r="AJ343" s="521"/>
      <c r="AK343" s="521"/>
      <c r="AL343" s="521"/>
      <c r="AM343" s="521">
        <f t="shared" si="33"/>
        <v>1050000</v>
      </c>
      <c r="AN343" s="520">
        <f t="shared" si="34"/>
        <v>13750596.75</v>
      </c>
      <c r="AR343" s="532"/>
      <c r="AS343" s="529">
        <v>14800596.75</v>
      </c>
      <c r="AT343" s="529">
        <v>1050000</v>
      </c>
      <c r="AU343" s="529">
        <f t="shared" si="30"/>
        <v>13750596.75</v>
      </c>
      <c r="AV343" s="529" t="str">
        <f t="shared" si="35"/>
        <v>SAMA</v>
      </c>
      <c r="AW343" s="529" t="str">
        <f t="shared" si="31"/>
        <v>SAMA</v>
      </c>
      <c r="AX343" s="529" t="str">
        <f t="shared" si="32"/>
        <v>SAMA</v>
      </c>
    </row>
    <row r="344" spans="1:50" s="530" customFormat="1" ht="15" customHeight="1" x14ac:dyDescent="0.2">
      <c r="A344" s="526" t="e">
        <v>#VALUE!</v>
      </c>
      <c r="B344" s="526" t="e">
        <v>#N/A</v>
      </c>
      <c r="C344" s="526" t="s">
        <v>8286</v>
      </c>
      <c r="D344" s="527" t="s">
        <v>6222</v>
      </c>
      <c r="E344" s="527" t="s">
        <v>6222</v>
      </c>
      <c r="F344" s="526" t="s">
        <v>9533</v>
      </c>
      <c r="G344" s="526" t="s">
        <v>11675</v>
      </c>
      <c r="H344" s="526" t="s">
        <v>11676</v>
      </c>
      <c r="I344" s="514">
        <v>338</v>
      </c>
      <c r="J344" s="515" t="s">
        <v>9534</v>
      </c>
      <c r="K344" s="516" t="s">
        <v>6477</v>
      </c>
      <c r="L344" s="516" t="s">
        <v>9151</v>
      </c>
      <c r="M344" s="517">
        <v>41113</v>
      </c>
      <c r="N344" s="518">
        <v>100000000</v>
      </c>
      <c r="O344" s="512"/>
      <c r="P344" s="528"/>
      <c r="Q344" s="519"/>
      <c r="R344" s="512" t="s">
        <v>5086</v>
      </c>
      <c r="S344" s="528">
        <v>41729</v>
      </c>
      <c r="T344" s="519">
        <v>59863305</v>
      </c>
      <c r="U344" s="528"/>
      <c r="V344" s="519"/>
      <c r="W344" s="512"/>
      <c r="X344" s="528"/>
      <c r="Y344" s="519"/>
      <c r="Z344" s="520">
        <v>59863305</v>
      </c>
      <c r="AA344" s="520"/>
      <c r="AB344" s="521"/>
      <c r="AC344" s="521"/>
      <c r="AD344" s="521"/>
      <c r="AE344" s="521"/>
      <c r="AF344" s="521"/>
      <c r="AG344" s="521"/>
      <c r="AH344" s="521"/>
      <c r="AI344" s="521"/>
      <c r="AJ344" s="521"/>
      <c r="AK344" s="521"/>
      <c r="AL344" s="521"/>
      <c r="AM344" s="521">
        <f t="shared" si="33"/>
        <v>59863305</v>
      </c>
      <c r="AN344" s="520">
        <f t="shared" si="34"/>
        <v>0</v>
      </c>
      <c r="AR344" s="532"/>
      <c r="AS344" s="529">
        <v>59863305</v>
      </c>
      <c r="AT344" s="529">
        <v>59863305</v>
      </c>
      <c r="AU344" s="529">
        <f t="shared" si="30"/>
        <v>0</v>
      </c>
      <c r="AV344" s="529" t="str">
        <f t="shared" si="35"/>
        <v>SAMA</v>
      </c>
      <c r="AW344" s="529" t="str">
        <f t="shared" si="31"/>
        <v>SAMA</v>
      </c>
      <c r="AX344" s="529" t="str">
        <f t="shared" si="32"/>
        <v>SAMA</v>
      </c>
    </row>
    <row r="345" spans="1:50" s="530" customFormat="1" ht="15" customHeight="1" x14ac:dyDescent="0.2">
      <c r="A345" s="526" t="e">
        <v>#VALUE!</v>
      </c>
      <c r="B345" s="526" t="e">
        <v>#N/A</v>
      </c>
      <c r="C345" s="526" t="s">
        <v>8286</v>
      </c>
      <c r="D345" s="527" t="s">
        <v>6222</v>
      </c>
      <c r="E345" s="527" t="s">
        <v>6222</v>
      </c>
      <c r="F345" s="526" t="s">
        <v>11989</v>
      </c>
      <c r="G345" s="526" t="s">
        <v>11675</v>
      </c>
      <c r="H345" s="526" t="s">
        <v>11676</v>
      </c>
      <c r="I345" s="514">
        <v>339</v>
      </c>
      <c r="J345" s="515" t="s">
        <v>860</v>
      </c>
      <c r="K345" s="516" t="s">
        <v>6477</v>
      </c>
      <c r="L345" s="516" t="s">
        <v>9535</v>
      </c>
      <c r="M345" s="517">
        <v>41635</v>
      </c>
      <c r="N345" s="518">
        <v>35000000</v>
      </c>
      <c r="O345" s="512"/>
      <c r="P345" s="528"/>
      <c r="Q345" s="519"/>
      <c r="R345" s="512" t="s">
        <v>5086</v>
      </c>
      <c r="S345" s="528">
        <v>41729</v>
      </c>
      <c r="T345" s="519">
        <v>26250000</v>
      </c>
      <c r="U345" s="528"/>
      <c r="V345" s="519"/>
      <c r="W345" s="512"/>
      <c r="X345" s="528"/>
      <c r="Y345" s="519"/>
      <c r="Z345" s="520">
        <v>7342500</v>
      </c>
      <c r="AA345" s="520"/>
      <c r="AB345" s="521"/>
      <c r="AC345" s="521"/>
      <c r="AD345" s="521"/>
      <c r="AE345" s="521"/>
      <c r="AF345" s="521"/>
      <c r="AG345" s="521"/>
      <c r="AH345" s="521"/>
      <c r="AI345" s="521"/>
      <c r="AJ345" s="521"/>
      <c r="AK345" s="521"/>
      <c r="AL345" s="521"/>
      <c r="AM345" s="521">
        <f t="shared" si="33"/>
        <v>7342500</v>
      </c>
      <c r="AN345" s="520">
        <f t="shared" si="34"/>
        <v>18907500</v>
      </c>
      <c r="AR345" s="532"/>
      <c r="AS345" s="529">
        <v>26250000</v>
      </c>
      <c r="AT345" s="529">
        <v>7342500</v>
      </c>
      <c r="AU345" s="529">
        <f t="shared" si="30"/>
        <v>18907500</v>
      </c>
      <c r="AV345" s="529" t="str">
        <f t="shared" si="35"/>
        <v>SAMA</v>
      </c>
      <c r="AW345" s="529" t="str">
        <f t="shared" si="31"/>
        <v>SAMA</v>
      </c>
      <c r="AX345" s="529" t="str">
        <f t="shared" si="32"/>
        <v>SAMA</v>
      </c>
    </row>
    <row r="346" spans="1:50" s="530" customFormat="1" ht="15" customHeight="1" x14ac:dyDescent="0.2">
      <c r="A346" s="526" t="e">
        <v>#VALUE!</v>
      </c>
      <c r="B346" s="526" t="e">
        <v>#N/A</v>
      </c>
      <c r="C346" s="526" t="s">
        <v>8286</v>
      </c>
      <c r="D346" s="527" t="s">
        <v>6222</v>
      </c>
      <c r="E346" s="527" t="s">
        <v>6222</v>
      </c>
      <c r="F346" s="526" t="s">
        <v>11990</v>
      </c>
      <c r="G346" s="526" t="s">
        <v>11675</v>
      </c>
      <c r="H346" s="526" t="s">
        <v>11676</v>
      </c>
      <c r="I346" s="514">
        <v>340</v>
      </c>
      <c r="J346" s="515" t="s">
        <v>9536</v>
      </c>
      <c r="K346" s="516" t="s">
        <v>6477</v>
      </c>
      <c r="L346" s="516" t="s">
        <v>9516</v>
      </c>
      <c r="M346" s="517">
        <v>41373</v>
      </c>
      <c r="N346" s="518">
        <v>50000000</v>
      </c>
      <c r="O346" s="512"/>
      <c r="P346" s="528"/>
      <c r="Q346" s="519"/>
      <c r="R346" s="512" t="s">
        <v>5086</v>
      </c>
      <c r="S346" s="528">
        <v>41729</v>
      </c>
      <c r="T346" s="519">
        <v>18884212.5</v>
      </c>
      <c r="U346" s="528"/>
      <c r="V346" s="519"/>
      <c r="W346" s="512"/>
      <c r="X346" s="528"/>
      <c r="Y346" s="519"/>
      <c r="Z346" s="520">
        <v>0</v>
      </c>
      <c r="AA346" s="520"/>
      <c r="AB346" s="521"/>
      <c r="AC346" s="521"/>
      <c r="AD346" s="521"/>
      <c r="AE346" s="521"/>
      <c r="AF346" s="521"/>
      <c r="AG346" s="521"/>
      <c r="AH346" s="521"/>
      <c r="AI346" s="521"/>
      <c r="AJ346" s="521"/>
      <c r="AK346" s="521"/>
      <c r="AL346" s="521"/>
      <c r="AM346" s="521">
        <f t="shared" si="33"/>
        <v>0</v>
      </c>
      <c r="AN346" s="520">
        <f t="shared" si="34"/>
        <v>18884212.5</v>
      </c>
      <c r="AR346" s="532"/>
      <c r="AS346" s="529">
        <v>18884212.5</v>
      </c>
      <c r="AT346" s="529">
        <v>0</v>
      </c>
      <c r="AU346" s="529">
        <f t="shared" si="30"/>
        <v>18884212.5</v>
      </c>
      <c r="AV346" s="529" t="str">
        <f t="shared" si="35"/>
        <v>SAMA</v>
      </c>
      <c r="AW346" s="529" t="str">
        <f t="shared" si="31"/>
        <v>SAMA</v>
      </c>
      <c r="AX346" s="529" t="str">
        <f t="shared" si="32"/>
        <v>SAMA</v>
      </c>
    </row>
    <row r="347" spans="1:50" s="530" customFormat="1" ht="15" customHeight="1" x14ac:dyDescent="0.2">
      <c r="A347" s="526" t="e">
        <v>#VALUE!</v>
      </c>
      <c r="B347" s="526" t="e">
        <v>#N/A</v>
      </c>
      <c r="C347" s="526" t="s">
        <v>8286</v>
      </c>
      <c r="D347" s="527" t="s">
        <v>6222</v>
      </c>
      <c r="E347" s="527" t="s">
        <v>6222</v>
      </c>
      <c r="F347" s="526" t="s">
        <v>11991</v>
      </c>
      <c r="G347" s="526" t="s">
        <v>11675</v>
      </c>
      <c r="H347" s="526" t="s">
        <v>11676</v>
      </c>
      <c r="I347" s="514">
        <v>341</v>
      </c>
      <c r="J347" s="515" t="s">
        <v>9537</v>
      </c>
      <c r="K347" s="516" t="s">
        <v>6477</v>
      </c>
      <c r="L347" s="516" t="s">
        <v>9431</v>
      </c>
      <c r="M347" s="517">
        <v>41052</v>
      </c>
      <c r="N347" s="518">
        <v>150000000</v>
      </c>
      <c r="O347" s="512"/>
      <c r="P347" s="528"/>
      <c r="Q347" s="519"/>
      <c r="R347" s="512" t="s">
        <v>5086</v>
      </c>
      <c r="S347" s="528">
        <v>41729</v>
      </c>
      <c r="T347" s="519">
        <v>112500000</v>
      </c>
      <c r="U347" s="528"/>
      <c r="V347" s="519"/>
      <c r="W347" s="512"/>
      <c r="X347" s="528"/>
      <c r="Y347" s="519"/>
      <c r="Z347" s="520">
        <v>0</v>
      </c>
      <c r="AA347" s="520"/>
      <c r="AB347" s="521"/>
      <c r="AC347" s="521"/>
      <c r="AD347" s="521"/>
      <c r="AE347" s="521"/>
      <c r="AF347" s="521"/>
      <c r="AG347" s="521"/>
      <c r="AH347" s="521"/>
      <c r="AI347" s="521"/>
      <c r="AJ347" s="521"/>
      <c r="AK347" s="521"/>
      <c r="AL347" s="521"/>
      <c r="AM347" s="521">
        <f t="shared" si="33"/>
        <v>0</v>
      </c>
      <c r="AN347" s="520">
        <f t="shared" si="34"/>
        <v>112500000</v>
      </c>
      <c r="AR347" s="532"/>
      <c r="AS347" s="529">
        <v>112500000</v>
      </c>
      <c r="AT347" s="529">
        <v>0</v>
      </c>
      <c r="AU347" s="529">
        <f t="shared" si="30"/>
        <v>112500000</v>
      </c>
      <c r="AV347" s="529" t="str">
        <f t="shared" si="35"/>
        <v>SAMA</v>
      </c>
      <c r="AW347" s="529" t="str">
        <f t="shared" si="31"/>
        <v>SAMA</v>
      </c>
      <c r="AX347" s="529" t="str">
        <f t="shared" si="32"/>
        <v>SAMA</v>
      </c>
    </row>
    <row r="348" spans="1:50" s="530" customFormat="1" ht="15" customHeight="1" x14ac:dyDescent="0.2">
      <c r="A348" s="526" t="e">
        <v>#VALUE!</v>
      </c>
      <c r="B348" s="526" t="e">
        <v>#N/A</v>
      </c>
      <c r="C348" s="526" t="s">
        <v>8286</v>
      </c>
      <c r="D348" s="527" t="s">
        <v>6222</v>
      </c>
      <c r="E348" s="527" t="s">
        <v>6222</v>
      </c>
      <c r="F348" s="526" t="s">
        <v>11992</v>
      </c>
      <c r="G348" s="526" t="s">
        <v>11675</v>
      </c>
      <c r="H348" s="526" t="s">
        <v>11676</v>
      </c>
      <c r="I348" s="514">
        <v>342</v>
      </c>
      <c r="J348" s="515" t="s">
        <v>775</v>
      </c>
      <c r="K348" s="516" t="s">
        <v>6477</v>
      </c>
      <c r="L348" s="516" t="s">
        <v>9512</v>
      </c>
      <c r="M348" s="517">
        <v>41325</v>
      </c>
      <c r="N348" s="518">
        <v>50000000</v>
      </c>
      <c r="O348" s="512"/>
      <c r="P348" s="528"/>
      <c r="Q348" s="519"/>
      <c r="R348" s="512" t="s">
        <v>5086</v>
      </c>
      <c r="S348" s="528">
        <v>41729</v>
      </c>
      <c r="T348" s="519">
        <v>37500000</v>
      </c>
      <c r="U348" s="528"/>
      <c r="V348" s="519"/>
      <c r="W348" s="512"/>
      <c r="X348" s="528"/>
      <c r="Y348" s="519"/>
      <c r="Z348" s="520">
        <v>0</v>
      </c>
      <c r="AA348" s="520"/>
      <c r="AB348" s="521"/>
      <c r="AC348" s="521"/>
      <c r="AD348" s="521"/>
      <c r="AE348" s="521"/>
      <c r="AF348" s="521"/>
      <c r="AG348" s="521"/>
      <c r="AH348" s="521"/>
      <c r="AI348" s="521"/>
      <c r="AJ348" s="521"/>
      <c r="AK348" s="521"/>
      <c r="AL348" s="521"/>
      <c r="AM348" s="521">
        <f t="shared" si="33"/>
        <v>0</v>
      </c>
      <c r="AN348" s="520">
        <f t="shared" si="34"/>
        <v>37500000</v>
      </c>
      <c r="AR348" s="532"/>
      <c r="AS348" s="529">
        <v>37500000</v>
      </c>
      <c r="AT348" s="529">
        <v>0</v>
      </c>
      <c r="AU348" s="529">
        <f t="shared" si="30"/>
        <v>37500000</v>
      </c>
      <c r="AV348" s="529" t="str">
        <f t="shared" si="35"/>
        <v>SAMA</v>
      </c>
      <c r="AW348" s="529" t="str">
        <f t="shared" si="31"/>
        <v>SAMA</v>
      </c>
      <c r="AX348" s="529" t="str">
        <f t="shared" si="32"/>
        <v>SAMA</v>
      </c>
    </row>
    <row r="349" spans="1:50" s="530" customFormat="1" ht="15" customHeight="1" x14ac:dyDescent="0.2">
      <c r="A349" s="526" t="e">
        <v>#VALUE!</v>
      </c>
      <c r="B349" s="526">
        <v>0</v>
      </c>
      <c r="C349" s="526" t="s">
        <v>8286</v>
      </c>
      <c r="D349" s="527" t="s">
        <v>6222</v>
      </c>
      <c r="E349" s="527" t="s">
        <v>12324</v>
      </c>
      <c r="F349" s="526" t="s">
        <v>11993</v>
      </c>
      <c r="G349" s="526" t="s">
        <v>11676</v>
      </c>
      <c r="H349" s="526" t="s">
        <v>11676</v>
      </c>
      <c r="I349" s="514">
        <v>343</v>
      </c>
      <c r="J349" s="515" t="s">
        <v>9538</v>
      </c>
      <c r="K349" s="516" t="s">
        <v>6477</v>
      </c>
      <c r="L349" s="516" t="s">
        <v>9535</v>
      </c>
      <c r="M349" s="517">
        <v>41635</v>
      </c>
      <c r="N349" s="518">
        <v>155000000</v>
      </c>
      <c r="O349" s="512"/>
      <c r="P349" s="528"/>
      <c r="Q349" s="519"/>
      <c r="R349" s="512" t="s">
        <v>5086</v>
      </c>
      <c r="S349" s="528">
        <v>41729</v>
      </c>
      <c r="T349" s="519">
        <v>77500000</v>
      </c>
      <c r="U349" s="528"/>
      <c r="V349" s="519"/>
      <c r="W349" s="512"/>
      <c r="X349" s="528"/>
      <c r="Y349" s="519"/>
      <c r="Z349" s="520">
        <v>0</v>
      </c>
      <c r="AA349" s="520"/>
      <c r="AB349" s="521"/>
      <c r="AC349" s="521"/>
      <c r="AD349" s="521"/>
      <c r="AE349" s="521"/>
      <c r="AF349" s="521"/>
      <c r="AG349" s="521"/>
      <c r="AH349" s="521"/>
      <c r="AI349" s="521"/>
      <c r="AJ349" s="521"/>
      <c r="AK349" s="521"/>
      <c r="AL349" s="521"/>
      <c r="AM349" s="521">
        <f t="shared" si="33"/>
        <v>0</v>
      </c>
      <c r="AN349" s="520">
        <f t="shared" si="34"/>
        <v>77500000</v>
      </c>
      <c r="AR349" s="532"/>
      <c r="AS349" s="529">
        <v>77500000</v>
      </c>
      <c r="AT349" s="529">
        <v>0</v>
      </c>
      <c r="AU349" s="529">
        <f t="shared" si="30"/>
        <v>77500000</v>
      </c>
      <c r="AV349" s="529" t="str">
        <f t="shared" si="35"/>
        <v>SAMA</v>
      </c>
      <c r="AW349" s="529" t="str">
        <f t="shared" si="31"/>
        <v>SAMA</v>
      </c>
      <c r="AX349" s="529" t="str">
        <f t="shared" si="32"/>
        <v>SAMA</v>
      </c>
    </row>
    <row r="350" spans="1:50" s="530" customFormat="1" ht="15" customHeight="1" x14ac:dyDescent="0.2">
      <c r="A350" s="526" t="e">
        <v>#VALUE!</v>
      </c>
      <c r="B350" s="526" t="e">
        <v>#N/A</v>
      </c>
      <c r="C350" s="526" t="s">
        <v>8286</v>
      </c>
      <c r="D350" s="527" t="s">
        <v>6222</v>
      </c>
      <c r="E350" s="527" t="s">
        <v>6222</v>
      </c>
      <c r="F350" s="526" t="s">
        <v>11994</v>
      </c>
      <c r="G350" s="526" t="s">
        <v>11675</v>
      </c>
      <c r="H350" s="526" t="s">
        <v>11676</v>
      </c>
      <c r="I350" s="514">
        <v>344</v>
      </c>
      <c r="J350" s="515" t="s">
        <v>9539</v>
      </c>
      <c r="K350" s="516" t="s">
        <v>6477</v>
      </c>
      <c r="L350" s="516" t="s">
        <v>9411</v>
      </c>
      <c r="M350" s="517">
        <v>41052</v>
      </c>
      <c r="N350" s="518">
        <v>15000000</v>
      </c>
      <c r="O350" s="512"/>
      <c r="P350" s="528"/>
      <c r="Q350" s="519"/>
      <c r="R350" s="512" t="s">
        <v>5086</v>
      </c>
      <c r="S350" s="528">
        <v>41729</v>
      </c>
      <c r="T350" s="519">
        <v>7877350</v>
      </c>
      <c r="U350" s="528"/>
      <c r="V350" s="519"/>
      <c r="W350" s="512"/>
      <c r="X350" s="528"/>
      <c r="Y350" s="519"/>
      <c r="Z350" s="520">
        <v>0</v>
      </c>
      <c r="AA350" s="520"/>
      <c r="AB350" s="521"/>
      <c r="AC350" s="521"/>
      <c r="AD350" s="521"/>
      <c r="AE350" s="521"/>
      <c r="AF350" s="521"/>
      <c r="AG350" s="521"/>
      <c r="AH350" s="521"/>
      <c r="AI350" s="521"/>
      <c r="AJ350" s="521"/>
      <c r="AK350" s="521"/>
      <c r="AL350" s="521"/>
      <c r="AM350" s="521">
        <f t="shared" si="33"/>
        <v>0</v>
      </c>
      <c r="AN350" s="520">
        <f t="shared" si="34"/>
        <v>7877350</v>
      </c>
      <c r="AR350" s="532"/>
      <c r="AS350" s="529">
        <v>7877350</v>
      </c>
      <c r="AT350" s="529">
        <v>0</v>
      </c>
      <c r="AU350" s="529">
        <f t="shared" si="30"/>
        <v>7877350</v>
      </c>
      <c r="AV350" s="529" t="str">
        <f t="shared" si="35"/>
        <v>SAMA</v>
      </c>
      <c r="AW350" s="529" t="str">
        <f t="shared" si="31"/>
        <v>SAMA</v>
      </c>
      <c r="AX350" s="529" t="str">
        <f t="shared" si="32"/>
        <v>SAMA</v>
      </c>
    </row>
    <row r="351" spans="1:50" s="530" customFormat="1" ht="15" customHeight="1" x14ac:dyDescent="0.2">
      <c r="A351" s="526" t="e">
        <v>#VALUE!</v>
      </c>
      <c r="B351" s="526" t="e">
        <v>#N/A</v>
      </c>
      <c r="C351" s="526" t="s">
        <v>8286</v>
      </c>
      <c r="D351" s="527" t="s">
        <v>6222</v>
      </c>
      <c r="E351" s="527" t="s">
        <v>12321</v>
      </c>
      <c r="F351" s="526" t="s">
        <v>11995</v>
      </c>
      <c r="G351" s="526" t="s">
        <v>11675</v>
      </c>
      <c r="H351" s="526" t="s">
        <v>11676</v>
      </c>
      <c r="I351" s="514">
        <v>345</v>
      </c>
      <c r="J351" s="515" t="s">
        <v>830</v>
      </c>
      <c r="K351" s="516" t="s">
        <v>6477</v>
      </c>
      <c r="L351" s="516" t="s">
        <v>9535</v>
      </c>
      <c r="M351" s="517">
        <v>41635</v>
      </c>
      <c r="N351" s="518">
        <v>30000000</v>
      </c>
      <c r="O351" s="512"/>
      <c r="P351" s="528"/>
      <c r="Q351" s="519"/>
      <c r="R351" s="512" t="s">
        <v>5086</v>
      </c>
      <c r="S351" s="528">
        <v>41729</v>
      </c>
      <c r="T351" s="519">
        <v>22500000</v>
      </c>
      <c r="U351" s="528"/>
      <c r="V351" s="519"/>
      <c r="W351" s="512"/>
      <c r="X351" s="528"/>
      <c r="Y351" s="519"/>
      <c r="Z351" s="520">
        <v>0</v>
      </c>
      <c r="AA351" s="520"/>
      <c r="AB351" s="521"/>
      <c r="AC351" s="521"/>
      <c r="AD351" s="521"/>
      <c r="AE351" s="521"/>
      <c r="AF351" s="521"/>
      <c r="AG351" s="521"/>
      <c r="AH351" s="521"/>
      <c r="AI351" s="521"/>
      <c r="AJ351" s="521"/>
      <c r="AK351" s="521"/>
      <c r="AL351" s="521"/>
      <c r="AM351" s="521">
        <f t="shared" si="33"/>
        <v>0</v>
      </c>
      <c r="AN351" s="520">
        <f t="shared" si="34"/>
        <v>22500000</v>
      </c>
      <c r="AR351" s="532"/>
      <c r="AS351" s="529">
        <v>22500000</v>
      </c>
      <c r="AT351" s="529">
        <v>0</v>
      </c>
      <c r="AU351" s="529">
        <f t="shared" si="30"/>
        <v>22500000</v>
      </c>
      <c r="AV351" s="529" t="str">
        <f t="shared" si="35"/>
        <v>SAMA</v>
      </c>
      <c r="AW351" s="529" t="str">
        <f t="shared" si="31"/>
        <v>SAMA</v>
      </c>
      <c r="AX351" s="529" t="str">
        <f t="shared" si="32"/>
        <v>SAMA</v>
      </c>
    </row>
    <row r="352" spans="1:50" s="530" customFormat="1" ht="15" customHeight="1" x14ac:dyDescent="0.2">
      <c r="A352" s="526" t="e">
        <v>#VALUE!</v>
      </c>
      <c r="B352" s="526" t="e">
        <v>#N/A</v>
      </c>
      <c r="C352" s="526" t="s">
        <v>8286</v>
      </c>
      <c r="D352" s="527" t="s">
        <v>6222</v>
      </c>
      <c r="E352" s="527" t="s">
        <v>6222</v>
      </c>
      <c r="F352" s="526" t="s">
        <v>11996</v>
      </c>
      <c r="G352" s="526" t="s">
        <v>11675</v>
      </c>
      <c r="H352" s="526" t="s">
        <v>11676</v>
      </c>
      <c r="I352" s="514">
        <v>346</v>
      </c>
      <c r="J352" s="515" t="s">
        <v>9540</v>
      </c>
      <c r="K352" s="516" t="s">
        <v>6477</v>
      </c>
      <c r="L352" s="516" t="s">
        <v>9456</v>
      </c>
      <c r="M352" s="517">
        <v>41179</v>
      </c>
      <c r="N352" s="518">
        <v>25000000</v>
      </c>
      <c r="O352" s="512"/>
      <c r="P352" s="528"/>
      <c r="Q352" s="519"/>
      <c r="R352" s="512" t="s">
        <v>5086</v>
      </c>
      <c r="S352" s="528">
        <v>41729</v>
      </c>
      <c r="T352" s="519">
        <v>15894900</v>
      </c>
      <c r="U352" s="528"/>
      <c r="V352" s="519"/>
      <c r="W352" s="512"/>
      <c r="X352" s="528"/>
      <c r="Y352" s="519"/>
      <c r="Z352" s="520">
        <v>0</v>
      </c>
      <c r="AA352" s="520"/>
      <c r="AB352" s="521"/>
      <c r="AC352" s="521"/>
      <c r="AD352" s="521"/>
      <c r="AE352" s="521"/>
      <c r="AF352" s="521"/>
      <c r="AG352" s="521"/>
      <c r="AH352" s="521"/>
      <c r="AI352" s="521"/>
      <c r="AJ352" s="521"/>
      <c r="AK352" s="521"/>
      <c r="AL352" s="521"/>
      <c r="AM352" s="521">
        <f t="shared" si="33"/>
        <v>0</v>
      </c>
      <c r="AN352" s="520">
        <f t="shared" si="34"/>
        <v>15894900</v>
      </c>
      <c r="AR352" s="532"/>
      <c r="AS352" s="524">
        <v>15894900</v>
      </c>
      <c r="AT352" s="531">
        <v>0</v>
      </c>
      <c r="AU352" s="531">
        <f t="shared" si="30"/>
        <v>15894900</v>
      </c>
      <c r="AV352" s="531" t="str">
        <f t="shared" si="35"/>
        <v>SAMA</v>
      </c>
      <c r="AW352" s="531" t="str">
        <f t="shared" si="31"/>
        <v>SAMA</v>
      </c>
      <c r="AX352" s="531" t="str">
        <f t="shared" si="32"/>
        <v>SAMA</v>
      </c>
    </row>
    <row r="353" spans="1:50" s="530" customFormat="1" ht="15" customHeight="1" x14ac:dyDescent="0.2">
      <c r="A353" s="526" t="e">
        <v>#VALUE!</v>
      </c>
      <c r="B353" s="526" t="e">
        <v>#N/A</v>
      </c>
      <c r="C353" s="526" t="s">
        <v>8755</v>
      </c>
      <c r="D353" s="527" t="s">
        <v>8755</v>
      </c>
      <c r="E353" s="527" t="s">
        <v>18651</v>
      </c>
      <c r="F353" s="526" t="s">
        <v>11997</v>
      </c>
      <c r="G353" s="526" t="s">
        <v>11675</v>
      </c>
      <c r="H353" s="526" t="s">
        <v>11676</v>
      </c>
      <c r="I353" s="514">
        <v>347</v>
      </c>
      <c r="J353" s="515" t="s">
        <v>9541</v>
      </c>
      <c r="K353" s="516" t="s">
        <v>6477</v>
      </c>
      <c r="L353" s="516" t="s">
        <v>9535</v>
      </c>
      <c r="M353" s="517">
        <v>41635</v>
      </c>
      <c r="N353" s="518">
        <v>200000000</v>
      </c>
      <c r="O353" s="512"/>
      <c r="P353" s="528"/>
      <c r="Q353" s="519"/>
      <c r="R353" s="512" t="s">
        <v>5563</v>
      </c>
      <c r="S353" s="528">
        <v>41820</v>
      </c>
      <c r="T353" s="519">
        <v>66449167</v>
      </c>
      <c r="U353" s="528"/>
      <c r="V353" s="519"/>
      <c r="W353" s="512"/>
      <c r="X353" s="528"/>
      <c r="Y353" s="519"/>
      <c r="Z353" s="520">
        <v>0</v>
      </c>
      <c r="AA353" s="520"/>
      <c r="AB353" s="521"/>
      <c r="AC353" s="521"/>
      <c r="AD353" s="521"/>
      <c r="AE353" s="521"/>
      <c r="AF353" s="521"/>
      <c r="AG353" s="521"/>
      <c r="AH353" s="521"/>
      <c r="AI353" s="521"/>
      <c r="AJ353" s="521"/>
      <c r="AK353" s="521"/>
      <c r="AL353" s="521"/>
      <c r="AM353" s="521">
        <f t="shared" si="33"/>
        <v>0</v>
      </c>
      <c r="AN353" s="520">
        <f t="shared" si="34"/>
        <v>66449167</v>
      </c>
      <c r="AR353" s="532"/>
      <c r="AS353" s="529">
        <v>66449167</v>
      </c>
      <c r="AT353" s="529">
        <v>0</v>
      </c>
      <c r="AU353" s="529">
        <f t="shared" si="30"/>
        <v>66449167</v>
      </c>
      <c r="AV353" s="529" t="str">
        <f t="shared" si="35"/>
        <v>SAMA</v>
      </c>
      <c r="AW353" s="529" t="str">
        <f t="shared" si="31"/>
        <v>SAMA</v>
      </c>
      <c r="AX353" s="529" t="str">
        <f t="shared" si="32"/>
        <v>SAMA</v>
      </c>
    </row>
    <row r="354" spans="1:50" s="530" customFormat="1" ht="15" customHeight="1" x14ac:dyDescent="0.2">
      <c r="A354" s="526" t="e">
        <v>#VALUE!</v>
      </c>
      <c r="B354" s="526" t="e">
        <v>#N/A</v>
      </c>
      <c r="C354" s="526" t="s">
        <v>8755</v>
      </c>
      <c r="D354" s="527" t="s">
        <v>2737</v>
      </c>
      <c r="E354" s="527" t="s">
        <v>18641</v>
      </c>
      <c r="F354" s="526" t="s">
        <v>11998</v>
      </c>
      <c r="G354" s="526" t="s">
        <v>11675</v>
      </c>
      <c r="H354" s="526" t="s">
        <v>11676</v>
      </c>
      <c r="I354" s="514">
        <v>348</v>
      </c>
      <c r="J354" s="515" t="s">
        <v>9542</v>
      </c>
      <c r="K354" s="516" t="s">
        <v>6477</v>
      </c>
      <c r="L354" s="516" t="s">
        <v>9535</v>
      </c>
      <c r="M354" s="517">
        <v>41635</v>
      </c>
      <c r="N354" s="518">
        <v>185000000</v>
      </c>
      <c r="O354" s="512"/>
      <c r="P354" s="528"/>
      <c r="Q354" s="519"/>
      <c r="R354" s="512" t="s">
        <v>5563</v>
      </c>
      <c r="S354" s="528">
        <v>41820</v>
      </c>
      <c r="T354" s="519">
        <v>138750000</v>
      </c>
      <c r="U354" s="528"/>
      <c r="V354" s="519"/>
      <c r="W354" s="512"/>
      <c r="X354" s="528"/>
      <c r="Y354" s="519"/>
      <c r="Z354" s="520">
        <v>33750000</v>
      </c>
      <c r="AA354" s="520"/>
      <c r="AB354" s="521"/>
      <c r="AC354" s="521"/>
      <c r="AD354" s="521"/>
      <c r="AE354" s="521"/>
      <c r="AF354" s="521">
        <v>13275000</v>
      </c>
      <c r="AG354" s="521"/>
      <c r="AH354" s="521"/>
      <c r="AI354" s="521"/>
      <c r="AJ354" s="521"/>
      <c r="AK354" s="521"/>
      <c r="AL354" s="521"/>
      <c r="AM354" s="521">
        <f t="shared" si="33"/>
        <v>47025000</v>
      </c>
      <c r="AN354" s="520">
        <f t="shared" si="34"/>
        <v>91725000</v>
      </c>
      <c r="AR354" s="532"/>
      <c r="AS354" s="529">
        <v>138750000</v>
      </c>
      <c r="AT354" s="529">
        <v>33750000</v>
      </c>
      <c r="AU354" s="529">
        <f t="shared" si="30"/>
        <v>105000000</v>
      </c>
      <c r="AV354" s="529" t="str">
        <f t="shared" si="35"/>
        <v>SAMA</v>
      </c>
      <c r="AW354" s="529" t="str">
        <f t="shared" si="31"/>
        <v>JAM BESAR</v>
      </c>
      <c r="AX354" s="529" t="str">
        <f t="shared" si="32"/>
        <v>jam kecil</v>
      </c>
    </row>
    <row r="355" spans="1:50" s="530" customFormat="1" ht="15" customHeight="1" x14ac:dyDescent="0.2">
      <c r="A355" s="526" t="e">
        <v>#VALUE!</v>
      </c>
      <c r="B355" s="526" t="e">
        <v>#N/A</v>
      </c>
      <c r="C355" s="526" t="s">
        <v>8286</v>
      </c>
      <c r="D355" s="527" t="s">
        <v>6222</v>
      </c>
      <c r="E355" s="527" t="s">
        <v>6222</v>
      </c>
      <c r="F355" s="526" t="s">
        <v>11999</v>
      </c>
      <c r="G355" s="526" t="s">
        <v>11675</v>
      </c>
      <c r="H355" s="526" t="s">
        <v>11676</v>
      </c>
      <c r="I355" s="514">
        <v>349</v>
      </c>
      <c r="J355" s="515" t="s">
        <v>9543</v>
      </c>
      <c r="K355" s="516" t="s">
        <v>6477</v>
      </c>
      <c r="L355" s="516" t="s">
        <v>9456</v>
      </c>
      <c r="M355" s="517">
        <v>41179</v>
      </c>
      <c r="N355" s="518">
        <v>85000000</v>
      </c>
      <c r="O355" s="512"/>
      <c r="P355" s="528"/>
      <c r="Q355" s="519"/>
      <c r="R355" s="512" t="s">
        <v>5563</v>
      </c>
      <c r="S355" s="528">
        <v>41820</v>
      </c>
      <c r="T355" s="519">
        <v>63750000</v>
      </c>
      <c r="U355" s="528"/>
      <c r="V355" s="519"/>
      <c r="W355" s="512"/>
      <c r="X355" s="528"/>
      <c r="Y355" s="519"/>
      <c r="Z355" s="520">
        <v>0</v>
      </c>
      <c r="AA355" s="520"/>
      <c r="AB355" s="521"/>
      <c r="AC355" s="521"/>
      <c r="AD355" s="521"/>
      <c r="AE355" s="521"/>
      <c r="AF355" s="521"/>
      <c r="AG355" s="521"/>
      <c r="AH355" s="521"/>
      <c r="AI355" s="521"/>
      <c r="AJ355" s="521"/>
      <c r="AK355" s="521"/>
      <c r="AL355" s="521"/>
      <c r="AM355" s="521">
        <f t="shared" si="33"/>
        <v>0</v>
      </c>
      <c r="AN355" s="520">
        <f t="shared" si="34"/>
        <v>63750000</v>
      </c>
      <c r="AR355" s="532"/>
      <c r="AS355" s="529">
        <v>63750000</v>
      </c>
      <c r="AT355" s="529">
        <v>0</v>
      </c>
      <c r="AU355" s="529">
        <f t="shared" si="30"/>
        <v>63750000</v>
      </c>
      <c r="AV355" s="529" t="str">
        <f t="shared" si="35"/>
        <v>SAMA</v>
      </c>
      <c r="AW355" s="529" t="str">
        <f t="shared" si="31"/>
        <v>SAMA</v>
      </c>
      <c r="AX355" s="529" t="str">
        <f t="shared" si="32"/>
        <v>SAMA</v>
      </c>
    </row>
    <row r="356" spans="1:50" s="530" customFormat="1" ht="15" customHeight="1" x14ac:dyDescent="0.2">
      <c r="A356" s="526" t="e">
        <v>#VALUE!</v>
      </c>
      <c r="B356" s="526" t="e">
        <v>#N/A</v>
      </c>
      <c r="C356" s="526" t="s">
        <v>8286</v>
      </c>
      <c r="D356" s="527" t="s">
        <v>6222</v>
      </c>
      <c r="E356" s="527" t="s">
        <v>6222</v>
      </c>
      <c r="F356" s="526" t="s">
        <v>12000</v>
      </c>
      <c r="G356" s="526" t="s">
        <v>11675</v>
      </c>
      <c r="H356" s="526" t="s">
        <v>11676</v>
      </c>
      <c r="I356" s="514">
        <v>350</v>
      </c>
      <c r="J356" s="515" t="s">
        <v>9544</v>
      </c>
      <c r="K356" s="516" t="s">
        <v>6477</v>
      </c>
      <c r="L356" s="516" t="s">
        <v>9535</v>
      </c>
      <c r="M356" s="517">
        <v>41635</v>
      </c>
      <c r="N356" s="518">
        <v>49500000</v>
      </c>
      <c r="O356" s="512"/>
      <c r="P356" s="528"/>
      <c r="Q356" s="519"/>
      <c r="R356" s="512" t="s">
        <v>5563</v>
      </c>
      <c r="S356" s="528">
        <v>41820</v>
      </c>
      <c r="T356" s="519">
        <v>37125000</v>
      </c>
      <c r="U356" s="528"/>
      <c r="V356" s="519"/>
      <c r="W356" s="512"/>
      <c r="X356" s="528"/>
      <c r="Y356" s="519"/>
      <c r="Z356" s="520">
        <v>0</v>
      </c>
      <c r="AA356" s="520"/>
      <c r="AB356" s="521"/>
      <c r="AC356" s="521"/>
      <c r="AD356" s="521"/>
      <c r="AE356" s="521"/>
      <c r="AF356" s="521"/>
      <c r="AG356" s="521"/>
      <c r="AH356" s="521"/>
      <c r="AI356" s="521"/>
      <c r="AJ356" s="521"/>
      <c r="AK356" s="521"/>
      <c r="AL356" s="521"/>
      <c r="AM356" s="521">
        <f t="shared" si="33"/>
        <v>0</v>
      </c>
      <c r="AN356" s="520">
        <f t="shared" si="34"/>
        <v>37125000</v>
      </c>
      <c r="AR356" s="532"/>
      <c r="AS356" s="529">
        <v>37125000</v>
      </c>
      <c r="AT356" s="529">
        <v>0</v>
      </c>
      <c r="AU356" s="529">
        <f t="shared" si="30"/>
        <v>37125000</v>
      </c>
      <c r="AV356" s="529" t="str">
        <f t="shared" si="35"/>
        <v>SAMA</v>
      </c>
      <c r="AW356" s="529" t="str">
        <f t="shared" si="31"/>
        <v>SAMA</v>
      </c>
      <c r="AX356" s="529" t="str">
        <f t="shared" si="32"/>
        <v>SAMA</v>
      </c>
    </row>
    <row r="357" spans="1:50" s="530" customFormat="1" ht="15" customHeight="1" x14ac:dyDescent="0.2">
      <c r="A357" s="526" t="e">
        <v>#VALUE!</v>
      </c>
      <c r="B357" s="526">
        <v>0</v>
      </c>
      <c r="C357" s="526" t="s">
        <v>8286</v>
      </c>
      <c r="D357" s="527" t="s">
        <v>6222</v>
      </c>
      <c r="E357" s="527" t="s">
        <v>6222</v>
      </c>
      <c r="F357" s="526" t="s">
        <v>12001</v>
      </c>
      <c r="G357" s="526" t="s">
        <v>11675</v>
      </c>
      <c r="H357" s="526" t="s">
        <v>11676</v>
      </c>
      <c r="I357" s="514">
        <v>351</v>
      </c>
      <c r="J357" s="515" t="s">
        <v>9545</v>
      </c>
      <c r="K357" s="516" t="s">
        <v>6477</v>
      </c>
      <c r="L357" s="516" t="s">
        <v>9505</v>
      </c>
      <c r="M357" s="517">
        <v>41438</v>
      </c>
      <c r="N357" s="518">
        <v>30000000</v>
      </c>
      <c r="O357" s="512"/>
      <c r="P357" s="528"/>
      <c r="Q357" s="519"/>
      <c r="R357" s="512" t="s">
        <v>5563</v>
      </c>
      <c r="S357" s="528">
        <v>41820</v>
      </c>
      <c r="T357" s="519">
        <v>22500000</v>
      </c>
      <c r="U357" s="528"/>
      <c r="V357" s="519"/>
      <c r="W357" s="512"/>
      <c r="X357" s="528"/>
      <c r="Y357" s="519"/>
      <c r="Z357" s="520">
        <v>2100000</v>
      </c>
      <c r="AA357" s="520"/>
      <c r="AB357" s="521"/>
      <c r="AC357" s="521"/>
      <c r="AD357" s="521"/>
      <c r="AE357" s="521"/>
      <c r="AF357" s="521"/>
      <c r="AG357" s="521"/>
      <c r="AH357" s="521"/>
      <c r="AI357" s="521"/>
      <c r="AJ357" s="521"/>
      <c r="AK357" s="521"/>
      <c r="AL357" s="521"/>
      <c r="AM357" s="521">
        <f t="shared" si="33"/>
        <v>2100000</v>
      </c>
      <c r="AN357" s="520">
        <f t="shared" si="34"/>
        <v>20400000</v>
      </c>
      <c r="AR357" s="532"/>
      <c r="AS357" s="529">
        <v>22500000</v>
      </c>
      <c r="AT357" s="529">
        <v>2100000</v>
      </c>
      <c r="AU357" s="529">
        <f t="shared" si="30"/>
        <v>20400000</v>
      </c>
      <c r="AV357" s="529" t="str">
        <f t="shared" si="35"/>
        <v>SAMA</v>
      </c>
      <c r="AW357" s="529" t="str">
        <f t="shared" si="31"/>
        <v>SAMA</v>
      </c>
      <c r="AX357" s="529" t="str">
        <f t="shared" si="32"/>
        <v>SAMA</v>
      </c>
    </row>
    <row r="358" spans="1:50" s="530" customFormat="1" ht="15" customHeight="1" x14ac:dyDescent="0.2">
      <c r="A358" s="526" t="e">
        <v>#VALUE!</v>
      </c>
      <c r="B358" s="526" t="e">
        <v>#N/A</v>
      </c>
      <c r="C358" s="526" t="s">
        <v>8286</v>
      </c>
      <c r="D358" s="527" t="s">
        <v>6222</v>
      </c>
      <c r="E358" s="527" t="s">
        <v>6222</v>
      </c>
      <c r="F358" s="526" t="s">
        <v>12002</v>
      </c>
      <c r="G358" s="526" t="s">
        <v>11675</v>
      </c>
      <c r="H358" s="526" t="s">
        <v>11676</v>
      </c>
      <c r="I358" s="514">
        <v>352</v>
      </c>
      <c r="J358" s="515" t="s">
        <v>9546</v>
      </c>
      <c r="K358" s="516" t="s">
        <v>6477</v>
      </c>
      <c r="L358" s="516" t="s">
        <v>9147</v>
      </c>
      <c r="M358" s="517">
        <v>41635</v>
      </c>
      <c r="N358" s="518">
        <v>50000000</v>
      </c>
      <c r="O358" s="512"/>
      <c r="P358" s="528"/>
      <c r="Q358" s="519"/>
      <c r="R358" s="512" t="s">
        <v>5563</v>
      </c>
      <c r="S358" s="528">
        <v>41820</v>
      </c>
      <c r="T358" s="519">
        <v>37073523.75</v>
      </c>
      <c r="U358" s="528"/>
      <c r="V358" s="519"/>
      <c r="W358" s="512"/>
      <c r="X358" s="528"/>
      <c r="Y358" s="519"/>
      <c r="Z358" s="520">
        <v>0</v>
      </c>
      <c r="AA358" s="520"/>
      <c r="AB358" s="521"/>
      <c r="AC358" s="521"/>
      <c r="AD358" s="521"/>
      <c r="AE358" s="521"/>
      <c r="AF358" s="521"/>
      <c r="AG358" s="521"/>
      <c r="AH358" s="521"/>
      <c r="AI358" s="521"/>
      <c r="AJ358" s="521"/>
      <c r="AK358" s="521"/>
      <c r="AL358" s="521"/>
      <c r="AM358" s="521">
        <f t="shared" si="33"/>
        <v>0</v>
      </c>
      <c r="AN358" s="520">
        <f t="shared" si="34"/>
        <v>37073523.75</v>
      </c>
      <c r="AR358" s="532"/>
      <c r="AS358" s="529">
        <v>37073523.75</v>
      </c>
      <c r="AT358" s="529">
        <v>0</v>
      </c>
      <c r="AU358" s="529">
        <f t="shared" si="30"/>
        <v>37073523.75</v>
      </c>
      <c r="AV358" s="529" t="str">
        <f t="shared" si="35"/>
        <v>SAMA</v>
      </c>
      <c r="AW358" s="529" t="str">
        <f t="shared" si="31"/>
        <v>SAMA</v>
      </c>
      <c r="AX358" s="529" t="str">
        <f t="shared" si="32"/>
        <v>SAMA</v>
      </c>
    </row>
    <row r="359" spans="1:50" s="530" customFormat="1" ht="15" customHeight="1" x14ac:dyDescent="0.2">
      <c r="A359" s="526" t="e">
        <v>#VALUE!</v>
      </c>
      <c r="B359" s="526" t="e">
        <v>#N/A</v>
      </c>
      <c r="C359" s="526" t="s">
        <v>8286</v>
      </c>
      <c r="D359" s="527" t="s">
        <v>6222</v>
      </c>
      <c r="E359" s="527" t="s">
        <v>6222</v>
      </c>
      <c r="F359" s="526" t="s">
        <v>12003</v>
      </c>
      <c r="G359" s="526" t="s">
        <v>11675</v>
      </c>
      <c r="H359" s="526" t="s">
        <v>11676</v>
      </c>
      <c r="I359" s="514">
        <v>353</v>
      </c>
      <c r="J359" s="515" t="s">
        <v>9547</v>
      </c>
      <c r="K359" s="516" t="s">
        <v>6477</v>
      </c>
      <c r="L359" s="516" t="s">
        <v>9505</v>
      </c>
      <c r="M359" s="517">
        <v>41438</v>
      </c>
      <c r="N359" s="518">
        <v>50000000</v>
      </c>
      <c r="O359" s="512"/>
      <c r="P359" s="528"/>
      <c r="Q359" s="519"/>
      <c r="R359" s="512" t="s">
        <v>5563</v>
      </c>
      <c r="S359" s="528">
        <v>41820</v>
      </c>
      <c r="T359" s="519">
        <v>34131010</v>
      </c>
      <c r="U359" s="528"/>
      <c r="V359" s="519"/>
      <c r="W359" s="512"/>
      <c r="X359" s="528"/>
      <c r="Y359" s="519"/>
      <c r="Z359" s="520">
        <v>0</v>
      </c>
      <c r="AA359" s="520"/>
      <c r="AB359" s="521"/>
      <c r="AC359" s="521"/>
      <c r="AD359" s="521"/>
      <c r="AE359" s="521"/>
      <c r="AF359" s="521"/>
      <c r="AG359" s="521"/>
      <c r="AH359" s="521"/>
      <c r="AI359" s="521"/>
      <c r="AJ359" s="521"/>
      <c r="AK359" s="521"/>
      <c r="AL359" s="521"/>
      <c r="AM359" s="521">
        <f t="shared" si="33"/>
        <v>0</v>
      </c>
      <c r="AN359" s="520">
        <f t="shared" si="34"/>
        <v>34131010</v>
      </c>
      <c r="AR359" s="532"/>
      <c r="AS359" s="529">
        <v>34131010</v>
      </c>
      <c r="AT359" s="529">
        <v>0</v>
      </c>
      <c r="AU359" s="529">
        <f t="shared" si="30"/>
        <v>34131010</v>
      </c>
      <c r="AV359" s="529" t="str">
        <f t="shared" si="35"/>
        <v>SAMA</v>
      </c>
      <c r="AW359" s="529" t="str">
        <f t="shared" si="31"/>
        <v>SAMA</v>
      </c>
      <c r="AX359" s="529" t="str">
        <f t="shared" si="32"/>
        <v>SAMA</v>
      </c>
    </row>
    <row r="360" spans="1:50" s="530" customFormat="1" ht="15" customHeight="1" x14ac:dyDescent="0.2">
      <c r="A360" s="526" t="e">
        <v>#VALUE!</v>
      </c>
      <c r="B360" s="526" t="e">
        <v>#N/A</v>
      </c>
      <c r="C360" s="526" t="s">
        <v>8286</v>
      </c>
      <c r="D360" s="527" t="s">
        <v>6222</v>
      </c>
      <c r="E360" s="527" t="s">
        <v>6222</v>
      </c>
      <c r="F360" s="526" t="s">
        <v>12004</v>
      </c>
      <c r="G360" s="526" t="s">
        <v>11675</v>
      </c>
      <c r="H360" s="526" t="s">
        <v>11676</v>
      </c>
      <c r="I360" s="514">
        <v>354</v>
      </c>
      <c r="J360" s="515" t="s">
        <v>9548</v>
      </c>
      <c r="K360" s="516" t="s">
        <v>6477</v>
      </c>
      <c r="L360" s="516" t="s">
        <v>9149</v>
      </c>
      <c r="M360" s="517">
        <v>41681</v>
      </c>
      <c r="N360" s="518">
        <v>50000000</v>
      </c>
      <c r="O360" s="512"/>
      <c r="P360" s="528"/>
      <c r="Q360" s="519"/>
      <c r="R360" s="512" t="s">
        <v>5563</v>
      </c>
      <c r="S360" s="528">
        <v>41820</v>
      </c>
      <c r="T360" s="519">
        <v>18998175</v>
      </c>
      <c r="U360" s="528"/>
      <c r="V360" s="519"/>
      <c r="W360" s="512"/>
      <c r="X360" s="528"/>
      <c r="Y360" s="519"/>
      <c r="Z360" s="520">
        <v>0</v>
      </c>
      <c r="AA360" s="520"/>
      <c r="AB360" s="521"/>
      <c r="AC360" s="521"/>
      <c r="AD360" s="521"/>
      <c r="AE360" s="521"/>
      <c r="AF360" s="521"/>
      <c r="AG360" s="521"/>
      <c r="AH360" s="521"/>
      <c r="AI360" s="521"/>
      <c r="AJ360" s="521"/>
      <c r="AK360" s="521"/>
      <c r="AL360" s="521"/>
      <c r="AM360" s="521">
        <v>0</v>
      </c>
      <c r="AN360" s="520">
        <f t="shared" si="34"/>
        <v>18998175</v>
      </c>
      <c r="AR360" s="532"/>
      <c r="AS360" s="529">
        <v>18998175</v>
      </c>
      <c r="AT360" s="529">
        <v>0</v>
      </c>
      <c r="AU360" s="529">
        <f t="shared" si="30"/>
        <v>18998175</v>
      </c>
      <c r="AV360" s="529" t="str">
        <f t="shared" si="35"/>
        <v>SAMA</v>
      </c>
      <c r="AW360" s="529" t="str">
        <f t="shared" si="31"/>
        <v>SAMA</v>
      </c>
      <c r="AX360" s="529" t="str">
        <f t="shared" si="32"/>
        <v>SAMA</v>
      </c>
    </row>
    <row r="361" spans="1:50" s="530" customFormat="1" ht="15" customHeight="1" x14ac:dyDescent="0.2">
      <c r="A361" s="526" t="e">
        <v>#VALUE!</v>
      </c>
      <c r="B361" s="526">
        <v>0</v>
      </c>
      <c r="C361" s="526" t="s">
        <v>8286</v>
      </c>
      <c r="D361" s="527" t="s">
        <v>6222</v>
      </c>
      <c r="E361" s="527" t="s">
        <v>12318</v>
      </c>
      <c r="F361" s="526" t="s">
        <v>12005</v>
      </c>
      <c r="G361" s="526" t="s">
        <v>11676</v>
      </c>
      <c r="H361" s="526" t="s">
        <v>11676</v>
      </c>
      <c r="I361" s="514">
        <v>355</v>
      </c>
      <c r="J361" s="515" t="s">
        <v>9549</v>
      </c>
      <c r="K361" s="516" t="s">
        <v>6477</v>
      </c>
      <c r="L361" s="516" t="s">
        <v>9550</v>
      </c>
      <c r="M361" s="517">
        <v>41368</v>
      </c>
      <c r="N361" s="518">
        <v>50000000</v>
      </c>
      <c r="O361" s="512"/>
      <c r="P361" s="528"/>
      <c r="Q361" s="519"/>
      <c r="R361" s="512" t="s">
        <v>5759</v>
      </c>
      <c r="S361" s="528">
        <v>41845</v>
      </c>
      <c r="T361" s="519">
        <v>37500000</v>
      </c>
      <c r="U361" s="528"/>
      <c r="V361" s="519"/>
      <c r="W361" s="512"/>
      <c r="X361" s="528"/>
      <c r="Y361" s="519"/>
      <c r="Z361" s="520">
        <v>0</v>
      </c>
      <c r="AA361" s="520"/>
      <c r="AB361" s="521"/>
      <c r="AC361" s="521"/>
      <c r="AD361" s="521"/>
      <c r="AE361" s="521"/>
      <c r="AF361" s="521"/>
      <c r="AG361" s="521"/>
      <c r="AH361" s="521"/>
      <c r="AI361" s="521"/>
      <c r="AJ361" s="521"/>
      <c r="AK361" s="521"/>
      <c r="AL361" s="521"/>
      <c r="AM361" s="521">
        <f t="shared" si="33"/>
        <v>0</v>
      </c>
      <c r="AN361" s="520">
        <f t="shared" si="34"/>
        <v>37500000</v>
      </c>
      <c r="AR361" s="532"/>
      <c r="AS361" s="529">
        <v>37500000</v>
      </c>
      <c r="AT361" s="529">
        <v>0</v>
      </c>
      <c r="AU361" s="529">
        <f t="shared" si="30"/>
        <v>37500000</v>
      </c>
      <c r="AV361" s="529" t="str">
        <f t="shared" si="35"/>
        <v>SAMA</v>
      </c>
      <c r="AW361" s="529" t="str">
        <f t="shared" si="31"/>
        <v>SAMA</v>
      </c>
      <c r="AX361" s="529" t="str">
        <f t="shared" si="32"/>
        <v>SAMA</v>
      </c>
    </row>
    <row r="362" spans="1:50" s="530" customFormat="1" ht="15" customHeight="1" x14ac:dyDescent="0.2">
      <c r="A362" s="526" t="e">
        <v>#VALUE!</v>
      </c>
      <c r="B362" s="526" t="e">
        <v>#N/A</v>
      </c>
      <c r="C362" s="526" t="s">
        <v>8286</v>
      </c>
      <c r="D362" s="527" t="s">
        <v>6222</v>
      </c>
      <c r="E362" s="527" t="s">
        <v>6222</v>
      </c>
      <c r="F362" s="526" t="s">
        <v>12006</v>
      </c>
      <c r="G362" s="526" t="s">
        <v>11675</v>
      </c>
      <c r="H362" s="526" t="s">
        <v>11676</v>
      </c>
      <c r="I362" s="514">
        <v>356</v>
      </c>
      <c r="J362" s="515" t="s">
        <v>9551</v>
      </c>
      <c r="K362" s="516" t="s">
        <v>6477</v>
      </c>
      <c r="L362" s="516" t="s">
        <v>9512</v>
      </c>
      <c r="M362" s="517">
        <v>41325</v>
      </c>
      <c r="N362" s="518">
        <v>11000000</v>
      </c>
      <c r="O362" s="512"/>
      <c r="P362" s="528"/>
      <c r="Q362" s="519"/>
      <c r="R362" s="512" t="s">
        <v>5759</v>
      </c>
      <c r="S362" s="528">
        <v>41845</v>
      </c>
      <c r="T362" s="519">
        <v>3586312.5</v>
      </c>
      <c r="U362" s="528"/>
      <c r="V362" s="519"/>
      <c r="W362" s="512"/>
      <c r="X362" s="528"/>
      <c r="Y362" s="519"/>
      <c r="Z362" s="520">
        <v>0</v>
      </c>
      <c r="AA362" s="520"/>
      <c r="AB362" s="521"/>
      <c r="AC362" s="521"/>
      <c r="AD362" s="521"/>
      <c r="AE362" s="521"/>
      <c r="AF362" s="521"/>
      <c r="AG362" s="521"/>
      <c r="AH362" s="521"/>
      <c r="AI362" s="521"/>
      <c r="AJ362" s="521"/>
      <c r="AK362" s="521"/>
      <c r="AL362" s="521"/>
      <c r="AM362" s="521">
        <f t="shared" si="33"/>
        <v>0</v>
      </c>
      <c r="AN362" s="520">
        <f t="shared" si="34"/>
        <v>3586312.5</v>
      </c>
      <c r="AR362" s="532"/>
      <c r="AS362" s="529">
        <v>3586312.5</v>
      </c>
      <c r="AT362" s="529">
        <v>0</v>
      </c>
      <c r="AU362" s="529">
        <f t="shared" si="30"/>
        <v>3586312.5</v>
      </c>
      <c r="AV362" s="529" t="str">
        <f t="shared" si="35"/>
        <v>SAMA</v>
      </c>
      <c r="AW362" s="529" t="str">
        <f t="shared" si="31"/>
        <v>SAMA</v>
      </c>
      <c r="AX362" s="529" t="str">
        <f t="shared" si="32"/>
        <v>SAMA</v>
      </c>
    </row>
    <row r="363" spans="1:50" s="530" customFormat="1" ht="15" customHeight="1" x14ac:dyDescent="0.2">
      <c r="A363" s="526" t="e">
        <v>#VALUE!</v>
      </c>
      <c r="B363" s="526" t="e">
        <v>#N/A</v>
      </c>
      <c r="C363" s="526" t="s">
        <v>8286</v>
      </c>
      <c r="D363" s="527" t="s">
        <v>6222</v>
      </c>
      <c r="E363" s="527" t="s">
        <v>6222</v>
      </c>
      <c r="F363" s="526" t="s">
        <v>12007</v>
      </c>
      <c r="G363" s="526" t="s">
        <v>11675</v>
      </c>
      <c r="H363" s="526" t="s">
        <v>11676</v>
      </c>
      <c r="I363" s="514">
        <v>357</v>
      </c>
      <c r="J363" s="515" t="s">
        <v>9552</v>
      </c>
      <c r="K363" s="516" t="s">
        <v>6477</v>
      </c>
      <c r="L363" s="516" t="s">
        <v>9151</v>
      </c>
      <c r="M363" s="517">
        <v>41113</v>
      </c>
      <c r="N363" s="518">
        <v>50000000</v>
      </c>
      <c r="O363" s="512"/>
      <c r="P363" s="528"/>
      <c r="Q363" s="519"/>
      <c r="R363" s="512" t="s">
        <v>5759</v>
      </c>
      <c r="S363" s="528">
        <v>41845</v>
      </c>
      <c r="T363" s="519">
        <v>16526475</v>
      </c>
      <c r="U363" s="528"/>
      <c r="V363" s="519"/>
      <c r="W363" s="512"/>
      <c r="X363" s="528"/>
      <c r="Y363" s="519"/>
      <c r="Z363" s="520">
        <v>0</v>
      </c>
      <c r="AA363" s="520"/>
      <c r="AB363" s="521"/>
      <c r="AC363" s="521"/>
      <c r="AD363" s="521"/>
      <c r="AE363" s="521"/>
      <c r="AF363" s="521"/>
      <c r="AG363" s="521"/>
      <c r="AH363" s="521"/>
      <c r="AI363" s="521"/>
      <c r="AJ363" s="521"/>
      <c r="AK363" s="521"/>
      <c r="AL363" s="521"/>
      <c r="AM363" s="521">
        <f t="shared" si="33"/>
        <v>0</v>
      </c>
      <c r="AN363" s="520">
        <f t="shared" si="34"/>
        <v>16526475</v>
      </c>
      <c r="AR363" s="532"/>
      <c r="AS363" s="529">
        <v>16526475</v>
      </c>
      <c r="AT363" s="529">
        <v>0</v>
      </c>
      <c r="AU363" s="529">
        <f t="shared" si="30"/>
        <v>16526475</v>
      </c>
      <c r="AV363" s="529" t="str">
        <f t="shared" si="35"/>
        <v>SAMA</v>
      </c>
      <c r="AW363" s="529" t="str">
        <f t="shared" si="31"/>
        <v>SAMA</v>
      </c>
      <c r="AX363" s="529" t="str">
        <f t="shared" si="32"/>
        <v>SAMA</v>
      </c>
    </row>
    <row r="364" spans="1:50" s="530" customFormat="1" ht="15" customHeight="1" x14ac:dyDescent="0.2">
      <c r="A364" s="526" t="e">
        <v>#VALUE!</v>
      </c>
      <c r="B364" s="526" t="e">
        <v>#N/A</v>
      </c>
      <c r="C364" s="526" t="s">
        <v>8286</v>
      </c>
      <c r="D364" s="527" t="s">
        <v>6222</v>
      </c>
      <c r="E364" s="527" t="s">
        <v>6222</v>
      </c>
      <c r="F364" s="526" t="s">
        <v>12008</v>
      </c>
      <c r="G364" s="526" t="s">
        <v>11675</v>
      </c>
      <c r="H364" s="526" t="s">
        <v>11676</v>
      </c>
      <c r="I364" s="514">
        <v>358</v>
      </c>
      <c r="J364" s="515" t="s">
        <v>9553</v>
      </c>
      <c r="K364" s="516" t="s">
        <v>6477</v>
      </c>
      <c r="L364" s="516" t="s">
        <v>9505</v>
      </c>
      <c r="M364" s="517">
        <v>41438</v>
      </c>
      <c r="N364" s="518">
        <v>50000000</v>
      </c>
      <c r="O364" s="512"/>
      <c r="P364" s="528"/>
      <c r="Q364" s="519"/>
      <c r="R364" s="512" t="s">
        <v>5759</v>
      </c>
      <c r="S364" s="528">
        <v>41845</v>
      </c>
      <c r="T364" s="519">
        <v>36614063</v>
      </c>
      <c r="U364" s="528"/>
      <c r="V364" s="519"/>
      <c r="W364" s="512"/>
      <c r="X364" s="528"/>
      <c r="Y364" s="519"/>
      <c r="Z364" s="520">
        <v>0</v>
      </c>
      <c r="AA364" s="520"/>
      <c r="AB364" s="521"/>
      <c r="AC364" s="521"/>
      <c r="AD364" s="521"/>
      <c r="AE364" s="521"/>
      <c r="AF364" s="521"/>
      <c r="AG364" s="521"/>
      <c r="AH364" s="521"/>
      <c r="AI364" s="521"/>
      <c r="AJ364" s="521"/>
      <c r="AK364" s="521"/>
      <c r="AL364" s="521"/>
      <c r="AM364" s="521">
        <f t="shared" si="33"/>
        <v>0</v>
      </c>
      <c r="AN364" s="520">
        <f t="shared" si="34"/>
        <v>36614063</v>
      </c>
      <c r="AR364" s="532"/>
      <c r="AS364" s="529">
        <v>36614063</v>
      </c>
      <c r="AT364" s="529">
        <v>0</v>
      </c>
      <c r="AU364" s="529">
        <f t="shared" si="30"/>
        <v>36614063</v>
      </c>
      <c r="AV364" s="529" t="str">
        <f t="shared" si="35"/>
        <v>SAMA</v>
      </c>
      <c r="AW364" s="529" t="str">
        <f t="shared" si="31"/>
        <v>SAMA</v>
      </c>
      <c r="AX364" s="529" t="str">
        <f t="shared" si="32"/>
        <v>SAMA</v>
      </c>
    </row>
    <row r="365" spans="1:50" s="530" customFormat="1" ht="15" customHeight="1" x14ac:dyDescent="0.2">
      <c r="A365" s="526" t="e">
        <v>#VALUE!</v>
      </c>
      <c r="B365" s="526">
        <v>0</v>
      </c>
      <c r="C365" s="526" t="s">
        <v>8286</v>
      </c>
      <c r="D365" s="527" t="s">
        <v>6222</v>
      </c>
      <c r="E365" s="527" t="s">
        <v>12323</v>
      </c>
      <c r="F365" s="526" t="s">
        <v>12352</v>
      </c>
      <c r="G365" s="526" t="s">
        <v>11676</v>
      </c>
      <c r="H365" s="526" t="s">
        <v>11676</v>
      </c>
      <c r="I365" s="514">
        <v>359</v>
      </c>
      <c r="J365" s="515" t="s">
        <v>12335</v>
      </c>
      <c r="K365" s="516" t="s">
        <v>6477</v>
      </c>
      <c r="L365" s="516" t="s">
        <v>9431</v>
      </c>
      <c r="M365" s="517">
        <v>41052</v>
      </c>
      <c r="N365" s="518">
        <v>40000000</v>
      </c>
      <c r="O365" s="512"/>
      <c r="P365" s="528"/>
      <c r="Q365" s="519"/>
      <c r="R365" s="512" t="s">
        <v>5759</v>
      </c>
      <c r="S365" s="528">
        <v>41845</v>
      </c>
      <c r="T365" s="519">
        <v>25070025</v>
      </c>
      <c r="U365" s="528"/>
      <c r="V365" s="519"/>
      <c r="W365" s="512"/>
      <c r="X365" s="528"/>
      <c r="Y365" s="519"/>
      <c r="Z365" s="520">
        <v>0</v>
      </c>
      <c r="AA365" s="520"/>
      <c r="AB365" s="521"/>
      <c r="AC365" s="521"/>
      <c r="AD365" s="521"/>
      <c r="AE365" s="521"/>
      <c r="AF365" s="521"/>
      <c r="AG365" s="521"/>
      <c r="AH365" s="521"/>
      <c r="AI365" s="521"/>
      <c r="AJ365" s="521"/>
      <c r="AK365" s="521"/>
      <c r="AL365" s="521"/>
      <c r="AM365" s="521">
        <f t="shared" si="33"/>
        <v>0</v>
      </c>
      <c r="AN365" s="520">
        <f t="shared" si="34"/>
        <v>25070025</v>
      </c>
      <c r="AR365" s="532"/>
      <c r="AS365" s="529">
        <v>25070025</v>
      </c>
      <c r="AT365" s="529">
        <v>0</v>
      </c>
      <c r="AU365" s="529">
        <f t="shared" si="30"/>
        <v>25070025</v>
      </c>
      <c r="AV365" s="529" t="str">
        <f t="shared" si="35"/>
        <v>SAMA</v>
      </c>
      <c r="AW365" s="529" t="str">
        <f t="shared" si="31"/>
        <v>SAMA</v>
      </c>
      <c r="AX365" s="529" t="str">
        <f t="shared" si="32"/>
        <v>SAMA</v>
      </c>
    </row>
    <row r="366" spans="1:50" s="530" customFormat="1" ht="15" customHeight="1" x14ac:dyDescent="0.2">
      <c r="A366" s="526" t="e">
        <v>#VALUE!</v>
      </c>
      <c r="B366" s="526" t="e">
        <v>#N/A</v>
      </c>
      <c r="C366" s="526" t="s">
        <v>8755</v>
      </c>
      <c r="D366" s="527" t="s">
        <v>8755</v>
      </c>
      <c r="E366" s="527" t="s">
        <v>18651</v>
      </c>
      <c r="F366" s="526" t="s">
        <v>18657</v>
      </c>
      <c r="G366" s="526" t="s">
        <v>11675</v>
      </c>
      <c r="H366" s="526" t="s">
        <v>11676</v>
      </c>
      <c r="I366" s="514">
        <v>360</v>
      </c>
      <c r="J366" s="515" t="s">
        <v>18656</v>
      </c>
      <c r="K366" s="516" t="s">
        <v>6477</v>
      </c>
      <c r="L366" s="516" t="s">
        <v>9151</v>
      </c>
      <c r="M366" s="517">
        <v>41113</v>
      </c>
      <c r="N366" s="518">
        <v>130000000</v>
      </c>
      <c r="O366" s="512"/>
      <c r="P366" s="528"/>
      <c r="Q366" s="519"/>
      <c r="R366" s="512" t="s">
        <v>5759</v>
      </c>
      <c r="S366" s="528">
        <v>41845</v>
      </c>
      <c r="T366" s="519">
        <v>74854026</v>
      </c>
      <c r="U366" s="528"/>
      <c r="V366" s="519"/>
      <c r="W366" s="512"/>
      <c r="X366" s="528"/>
      <c r="Y366" s="519"/>
      <c r="Z366" s="520">
        <v>0</v>
      </c>
      <c r="AA366" s="520"/>
      <c r="AB366" s="521"/>
      <c r="AC366" s="521"/>
      <c r="AD366" s="521"/>
      <c r="AE366" s="521"/>
      <c r="AF366" s="521"/>
      <c r="AG366" s="521"/>
      <c r="AH366" s="521"/>
      <c r="AI366" s="521"/>
      <c r="AJ366" s="521"/>
      <c r="AK366" s="521"/>
      <c r="AL366" s="521"/>
      <c r="AM366" s="521">
        <f t="shared" si="33"/>
        <v>0</v>
      </c>
      <c r="AN366" s="520">
        <f t="shared" si="34"/>
        <v>74854026</v>
      </c>
      <c r="AR366" s="532"/>
      <c r="AS366" s="529">
        <v>74854026</v>
      </c>
      <c r="AT366" s="529">
        <v>0</v>
      </c>
      <c r="AU366" s="529">
        <f t="shared" si="30"/>
        <v>74854026</v>
      </c>
      <c r="AV366" s="529" t="str">
        <f t="shared" si="35"/>
        <v>SAMA</v>
      </c>
      <c r="AW366" s="529" t="str">
        <f t="shared" si="31"/>
        <v>SAMA</v>
      </c>
      <c r="AX366" s="529" t="str">
        <f t="shared" si="32"/>
        <v>SAMA</v>
      </c>
    </row>
    <row r="367" spans="1:50" s="530" customFormat="1" ht="15" customHeight="1" x14ac:dyDescent="0.2">
      <c r="A367" s="526" t="e">
        <v>#VALUE!</v>
      </c>
      <c r="B367" s="526" t="e">
        <v>#N/A</v>
      </c>
      <c r="C367" s="526" t="s">
        <v>8286</v>
      </c>
      <c r="D367" s="527" t="s">
        <v>6222</v>
      </c>
      <c r="E367" s="527" t="s">
        <v>6222</v>
      </c>
      <c r="F367" s="526" t="s">
        <v>9554</v>
      </c>
      <c r="G367" s="526" t="s">
        <v>11675</v>
      </c>
      <c r="H367" s="526" t="s">
        <v>11676</v>
      </c>
      <c r="I367" s="514">
        <v>361</v>
      </c>
      <c r="J367" s="515" t="s">
        <v>9555</v>
      </c>
      <c r="K367" s="516" t="s">
        <v>6477</v>
      </c>
      <c r="L367" s="516" t="s">
        <v>9507</v>
      </c>
      <c r="M367" s="517">
        <v>41242</v>
      </c>
      <c r="N367" s="518">
        <v>50000000</v>
      </c>
      <c r="O367" s="512"/>
      <c r="P367" s="528"/>
      <c r="Q367" s="519"/>
      <c r="R367" s="512" t="s">
        <v>5759</v>
      </c>
      <c r="S367" s="528">
        <v>41845</v>
      </c>
      <c r="T367" s="519">
        <v>37019400</v>
      </c>
      <c r="U367" s="528"/>
      <c r="V367" s="519"/>
      <c r="W367" s="512"/>
      <c r="X367" s="528"/>
      <c r="Y367" s="519"/>
      <c r="Z367" s="520">
        <v>37019400</v>
      </c>
      <c r="AA367" s="520"/>
      <c r="AB367" s="521"/>
      <c r="AC367" s="521"/>
      <c r="AD367" s="521"/>
      <c r="AE367" s="521"/>
      <c r="AF367" s="521"/>
      <c r="AG367" s="521"/>
      <c r="AH367" s="521"/>
      <c r="AI367" s="521"/>
      <c r="AJ367" s="521"/>
      <c r="AK367" s="521"/>
      <c r="AL367" s="521"/>
      <c r="AM367" s="521">
        <f t="shared" si="33"/>
        <v>37019400</v>
      </c>
      <c r="AN367" s="520">
        <f t="shared" si="34"/>
        <v>0</v>
      </c>
      <c r="AR367" s="532"/>
      <c r="AS367" s="529">
        <v>37019400</v>
      </c>
      <c r="AT367" s="529">
        <v>37019400</v>
      </c>
      <c r="AU367" s="529">
        <f t="shared" si="30"/>
        <v>0</v>
      </c>
      <c r="AV367" s="529" t="str">
        <f t="shared" si="35"/>
        <v>SAMA</v>
      </c>
      <c r="AW367" s="529" t="str">
        <f t="shared" si="31"/>
        <v>SAMA</v>
      </c>
      <c r="AX367" s="529" t="str">
        <f t="shared" si="32"/>
        <v>SAMA</v>
      </c>
    </row>
    <row r="368" spans="1:50" s="530" customFormat="1" ht="15" customHeight="1" x14ac:dyDescent="0.2">
      <c r="A368" s="526" t="e">
        <v>#VALUE!</v>
      </c>
      <c r="B368" s="526" t="e">
        <v>#N/A</v>
      </c>
      <c r="C368" s="526" t="s">
        <v>8755</v>
      </c>
      <c r="D368" s="527" t="s">
        <v>6541</v>
      </c>
      <c r="E368" s="527" t="s">
        <v>18632</v>
      </c>
      <c r="F368" s="526"/>
      <c r="G368" s="526" t="s">
        <v>11675</v>
      </c>
      <c r="H368" s="526" t="s">
        <v>11676</v>
      </c>
      <c r="I368" s="514">
        <v>362</v>
      </c>
      <c r="J368" s="515" t="s">
        <v>9556</v>
      </c>
      <c r="K368" s="516" t="s">
        <v>6477</v>
      </c>
      <c r="L368" s="516" t="s">
        <v>9456</v>
      </c>
      <c r="M368" s="517">
        <v>41179</v>
      </c>
      <c r="N368" s="518">
        <v>85000000</v>
      </c>
      <c r="O368" s="512"/>
      <c r="P368" s="528"/>
      <c r="Q368" s="519"/>
      <c r="R368" s="512" t="s">
        <v>5759</v>
      </c>
      <c r="S368" s="528">
        <v>41845</v>
      </c>
      <c r="T368" s="519">
        <v>63750000</v>
      </c>
      <c r="U368" s="528"/>
      <c r="V368" s="519"/>
      <c r="W368" s="512"/>
      <c r="X368" s="528"/>
      <c r="Y368" s="519"/>
      <c r="Z368" s="520">
        <v>37750000</v>
      </c>
      <c r="AA368" s="520"/>
      <c r="AB368" s="521"/>
      <c r="AC368" s="521"/>
      <c r="AD368" s="521"/>
      <c r="AE368" s="521"/>
      <c r="AF368" s="521"/>
      <c r="AG368" s="521"/>
      <c r="AH368" s="521"/>
      <c r="AI368" s="521"/>
      <c r="AJ368" s="521"/>
      <c r="AK368" s="521"/>
      <c r="AL368" s="521"/>
      <c r="AM368" s="521">
        <f t="shared" si="33"/>
        <v>37750000</v>
      </c>
      <c r="AN368" s="520">
        <f t="shared" si="34"/>
        <v>26000000</v>
      </c>
      <c r="AR368" s="532"/>
      <c r="AS368" s="524">
        <v>63750000</v>
      </c>
      <c r="AT368" s="524">
        <v>37750000</v>
      </c>
      <c r="AU368" s="524">
        <f t="shared" si="30"/>
        <v>26000000</v>
      </c>
      <c r="AV368" s="531" t="str">
        <f t="shared" si="35"/>
        <v>SAMA</v>
      </c>
      <c r="AW368" s="531" t="str">
        <f t="shared" si="31"/>
        <v>SAMA</v>
      </c>
      <c r="AX368" s="531" t="str">
        <f t="shared" si="32"/>
        <v>SAMA</v>
      </c>
    </row>
    <row r="369" spans="1:50" s="530" customFormat="1" ht="15" customHeight="1" x14ac:dyDescent="0.2">
      <c r="A369" s="526" t="e">
        <v>#VALUE!</v>
      </c>
      <c r="B369" s="526">
        <v>0</v>
      </c>
      <c r="C369" s="526" t="s">
        <v>8286</v>
      </c>
      <c r="D369" s="527" t="s">
        <v>10281</v>
      </c>
      <c r="E369" s="527" t="s">
        <v>12317</v>
      </c>
      <c r="F369" s="526" t="s">
        <v>9557</v>
      </c>
      <c r="G369" s="526" t="s">
        <v>11676</v>
      </c>
      <c r="H369" s="526" t="s">
        <v>11676</v>
      </c>
      <c r="I369" s="514">
        <v>363</v>
      </c>
      <c r="J369" s="515" t="s">
        <v>9558</v>
      </c>
      <c r="K369" s="516" t="s">
        <v>6477</v>
      </c>
      <c r="L369" s="516" t="s">
        <v>9479</v>
      </c>
      <c r="M369" s="517">
        <v>41242</v>
      </c>
      <c r="N369" s="518">
        <v>25000000</v>
      </c>
      <c r="O369" s="512"/>
      <c r="P369" s="528"/>
      <c r="Q369" s="519"/>
      <c r="R369" s="512" t="s">
        <v>5759</v>
      </c>
      <c r="S369" s="528">
        <v>41845</v>
      </c>
      <c r="T369" s="519">
        <v>14022075</v>
      </c>
      <c r="U369" s="528"/>
      <c r="V369" s="519"/>
      <c r="W369" s="512"/>
      <c r="X369" s="528"/>
      <c r="Y369" s="519"/>
      <c r="Z369" s="520">
        <v>1000000</v>
      </c>
      <c r="AA369" s="520"/>
      <c r="AB369" s="521"/>
      <c r="AC369" s="521"/>
      <c r="AD369" s="521"/>
      <c r="AE369" s="521"/>
      <c r="AF369" s="521"/>
      <c r="AG369" s="521"/>
      <c r="AH369" s="521"/>
      <c r="AI369" s="521"/>
      <c r="AJ369" s="521"/>
      <c r="AK369" s="521"/>
      <c r="AL369" s="521"/>
      <c r="AM369" s="521">
        <f t="shared" si="33"/>
        <v>1000000</v>
      </c>
      <c r="AN369" s="520">
        <f t="shared" si="34"/>
        <v>13022075</v>
      </c>
      <c r="AR369" s="532"/>
      <c r="AS369" s="529">
        <v>14022075</v>
      </c>
      <c r="AT369" s="529">
        <v>1000000</v>
      </c>
      <c r="AU369" s="529">
        <f t="shared" si="30"/>
        <v>13022075</v>
      </c>
      <c r="AV369" s="529" t="str">
        <f t="shared" si="35"/>
        <v>SAMA</v>
      </c>
      <c r="AW369" s="529" t="str">
        <f t="shared" si="31"/>
        <v>SAMA</v>
      </c>
      <c r="AX369" s="529" t="str">
        <f t="shared" si="32"/>
        <v>SAMA</v>
      </c>
    </row>
    <row r="370" spans="1:50" s="530" customFormat="1" ht="15" customHeight="1" x14ac:dyDescent="0.2">
      <c r="A370" s="526" t="e">
        <v>#VALUE!</v>
      </c>
      <c r="B370" s="526">
        <v>0</v>
      </c>
      <c r="C370" s="526" t="s">
        <v>8286</v>
      </c>
      <c r="D370" s="527" t="s">
        <v>6222</v>
      </c>
      <c r="E370" s="527" t="s">
        <v>12317</v>
      </c>
      <c r="F370" s="526" t="s">
        <v>12009</v>
      </c>
      <c r="G370" s="526" t="s">
        <v>11676</v>
      </c>
      <c r="H370" s="526" t="s">
        <v>11676</v>
      </c>
      <c r="I370" s="514">
        <v>364</v>
      </c>
      <c r="J370" s="515" t="s">
        <v>3733</v>
      </c>
      <c r="K370" s="516" t="s">
        <v>6477</v>
      </c>
      <c r="L370" s="516" t="s">
        <v>9512</v>
      </c>
      <c r="M370" s="517">
        <v>41325</v>
      </c>
      <c r="N370" s="518">
        <v>20000000</v>
      </c>
      <c r="O370" s="512"/>
      <c r="P370" s="528"/>
      <c r="Q370" s="519"/>
      <c r="R370" s="512" t="s">
        <v>5759</v>
      </c>
      <c r="S370" s="528">
        <v>41845</v>
      </c>
      <c r="T370" s="519">
        <v>13177538</v>
      </c>
      <c r="U370" s="528"/>
      <c r="V370" s="519"/>
      <c r="W370" s="512"/>
      <c r="X370" s="528"/>
      <c r="Y370" s="519"/>
      <c r="Z370" s="520">
        <v>500000</v>
      </c>
      <c r="AA370" s="520"/>
      <c r="AB370" s="521"/>
      <c r="AC370" s="521"/>
      <c r="AD370" s="521"/>
      <c r="AE370" s="521"/>
      <c r="AF370" s="521"/>
      <c r="AG370" s="521"/>
      <c r="AH370" s="521"/>
      <c r="AI370" s="521"/>
      <c r="AJ370" s="521"/>
      <c r="AK370" s="521"/>
      <c r="AL370" s="521"/>
      <c r="AM370" s="521">
        <f t="shared" si="33"/>
        <v>500000</v>
      </c>
      <c r="AN370" s="520">
        <f t="shared" si="34"/>
        <v>12677538</v>
      </c>
      <c r="AR370" s="532"/>
      <c r="AS370" s="529">
        <v>13177538</v>
      </c>
      <c r="AT370" s="529">
        <v>500000</v>
      </c>
      <c r="AU370" s="529">
        <f t="shared" si="30"/>
        <v>12677538</v>
      </c>
      <c r="AV370" s="529" t="str">
        <f t="shared" si="35"/>
        <v>SAMA</v>
      </c>
      <c r="AW370" s="529" t="str">
        <f t="shared" si="31"/>
        <v>SAMA</v>
      </c>
      <c r="AX370" s="529" t="str">
        <f t="shared" si="32"/>
        <v>SAMA</v>
      </c>
    </row>
    <row r="371" spans="1:50" s="530" customFormat="1" ht="15" customHeight="1" x14ac:dyDescent="0.2">
      <c r="A371" s="526" t="e">
        <v>#VALUE!</v>
      </c>
      <c r="B371" s="526" t="e">
        <v>#N/A</v>
      </c>
      <c r="C371" s="526" t="s">
        <v>8286</v>
      </c>
      <c r="D371" s="527" t="s">
        <v>6222</v>
      </c>
      <c r="E371" s="527" t="s">
        <v>6222</v>
      </c>
      <c r="F371" s="526" t="s">
        <v>12010</v>
      </c>
      <c r="G371" s="526" t="s">
        <v>11675</v>
      </c>
      <c r="H371" s="526" t="s">
        <v>11676</v>
      </c>
      <c r="I371" s="514">
        <v>365</v>
      </c>
      <c r="J371" s="515" t="s">
        <v>3066</v>
      </c>
      <c r="K371" s="516" t="s">
        <v>6477</v>
      </c>
      <c r="L371" s="516" t="s">
        <v>9505</v>
      </c>
      <c r="M371" s="517">
        <v>41438</v>
      </c>
      <c r="N371" s="518">
        <v>25000000</v>
      </c>
      <c r="O371" s="512"/>
      <c r="P371" s="528"/>
      <c r="Q371" s="519"/>
      <c r="R371" s="512" t="s">
        <v>5759</v>
      </c>
      <c r="S371" s="528">
        <v>41845</v>
      </c>
      <c r="T371" s="519">
        <v>16110000</v>
      </c>
      <c r="U371" s="528"/>
      <c r="V371" s="519"/>
      <c r="W371" s="512"/>
      <c r="X371" s="528"/>
      <c r="Y371" s="519"/>
      <c r="Z371" s="520">
        <v>0</v>
      </c>
      <c r="AA371" s="520"/>
      <c r="AB371" s="521"/>
      <c r="AC371" s="521"/>
      <c r="AD371" s="521"/>
      <c r="AE371" s="521"/>
      <c r="AF371" s="521"/>
      <c r="AG371" s="521"/>
      <c r="AH371" s="521"/>
      <c r="AI371" s="521"/>
      <c r="AJ371" s="521"/>
      <c r="AK371" s="521"/>
      <c r="AL371" s="521"/>
      <c r="AM371" s="521">
        <f t="shared" si="33"/>
        <v>0</v>
      </c>
      <c r="AN371" s="520">
        <f t="shared" si="34"/>
        <v>16110000</v>
      </c>
      <c r="AR371" s="532"/>
      <c r="AS371" s="529">
        <v>16110000</v>
      </c>
      <c r="AT371" s="529">
        <v>0</v>
      </c>
      <c r="AU371" s="529">
        <f t="shared" si="30"/>
        <v>16110000</v>
      </c>
      <c r="AV371" s="529" t="str">
        <f t="shared" si="35"/>
        <v>SAMA</v>
      </c>
      <c r="AW371" s="529" t="str">
        <f t="shared" si="31"/>
        <v>SAMA</v>
      </c>
      <c r="AX371" s="529" t="str">
        <f t="shared" si="32"/>
        <v>SAMA</v>
      </c>
    </row>
    <row r="372" spans="1:50" s="530" customFormat="1" ht="15" customHeight="1" x14ac:dyDescent="0.2">
      <c r="A372" s="526" t="e">
        <v>#VALUE!</v>
      </c>
      <c r="B372" s="526" t="e">
        <v>#N/A</v>
      </c>
      <c r="C372" s="526" t="s">
        <v>8286</v>
      </c>
      <c r="D372" s="527" t="s">
        <v>6222</v>
      </c>
      <c r="E372" s="527" t="s">
        <v>12315</v>
      </c>
      <c r="F372" s="526" t="s">
        <v>12011</v>
      </c>
      <c r="G372" s="526" t="s">
        <v>11675</v>
      </c>
      <c r="H372" s="526" t="s">
        <v>11676</v>
      </c>
      <c r="I372" s="514">
        <v>366</v>
      </c>
      <c r="J372" s="515" t="s">
        <v>1549</v>
      </c>
      <c r="K372" s="516" t="s">
        <v>6477</v>
      </c>
      <c r="L372" s="516" t="s">
        <v>9505</v>
      </c>
      <c r="M372" s="517">
        <v>41438</v>
      </c>
      <c r="N372" s="518">
        <v>80000000</v>
      </c>
      <c r="O372" s="512"/>
      <c r="P372" s="528"/>
      <c r="Q372" s="519"/>
      <c r="R372" s="512" t="s">
        <v>5938</v>
      </c>
      <c r="S372" s="528">
        <v>41912</v>
      </c>
      <c r="T372" s="519">
        <v>56440080.75</v>
      </c>
      <c r="U372" s="528"/>
      <c r="V372" s="519"/>
      <c r="W372" s="512"/>
      <c r="X372" s="528"/>
      <c r="Y372" s="519"/>
      <c r="Z372" s="520">
        <v>56440080</v>
      </c>
      <c r="AA372" s="520"/>
      <c r="AB372" s="521"/>
      <c r="AC372" s="521"/>
      <c r="AD372" s="521"/>
      <c r="AE372" s="521"/>
      <c r="AF372" s="521"/>
      <c r="AG372" s="521"/>
      <c r="AH372" s="521"/>
      <c r="AI372" s="521"/>
      <c r="AJ372" s="521"/>
      <c r="AK372" s="521"/>
      <c r="AL372" s="521"/>
      <c r="AM372" s="521">
        <f t="shared" si="33"/>
        <v>56440080</v>
      </c>
      <c r="AN372" s="520">
        <f t="shared" si="34"/>
        <v>0.75</v>
      </c>
      <c r="AR372" s="532"/>
      <c r="AS372" s="529">
        <v>56440080.75</v>
      </c>
      <c r="AT372" s="529">
        <v>56440080</v>
      </c>
      <c r="AU372" s="529">
        <f t="shared" si="30"/>
        <v>0.75</v>
      </c>
      <c r="AV372" s="529" t="str">
        <f t="shared" si="35"/>
        <v>SAMA</v>
      </c>
      <c r="AW372" s="529" t="str">
        <f t="shared" si="31"/>
        <v>SAMA</v>
      </c>
      <c r="AX372" s="529" t="str">
        <f t="shared" si="32"/>
        <v>SAMA</v>
      </c>
    </row>
    <row r="373" spans="1:50" s="530" customFormat="1" ht="15" customHeight="1" x14ac:dyDescent="0.2">
      <c r="A373" s="526" t="e">
        <v>#VALUE!</v>
      </c>
      <c r="B373" s="526">
        <v>0</v>
      </c>
      <c r="C373" s="526" t="s">
        <v>8286</v>
      </c>
      <c r="D373" s="527" t="s">
        <v>11803</v>
      </c>
      <c r="E373" s="527" t="s">
        <v>12324</v>
      </c>
      <c r="F373" s="526" t="s">
        <v>12012</v>
      </c>
      <c r="G373" s="526" t="s">
        <v>11676</v>
      </c>
      <c r="H373" s="526" t="s">
        <v>11676</v>
      </c>
      <c r="I373" s="514">
        <v>367</v>
      </c>
      <c r="J373" s="515" t="s">
        <v>9559</v>
      </c>
      <c r="K373" s="516" t="s">
        <v>6477</v>
      </c>
      <c r="L373" s="516" t="s">
        <v>9560</v>
      </c>
      <c r="M373" s="517">
        <v>41480</v>
      </c>
      <c r="N373" s="518">
        <v>180000000</v>
      </c>
      <c r="O373" s="512"/>
      <c r="P373" s="528"/>
      <c r="Q373" s="519"/>
      <c r="R373" s="512" t="s">
        <v>5938</v>
      </c>
      <c r="S373" s="528">
        <v>41912</v>
      </c>
      <c r="T373" s="519">
        <v>62999999.999999993</v>
      </c>
      <c r="U373" s="528"/>
      <c r="V373" s="519"/>
      <c r="W373" s="512"/>
      <c r="X373" s="528"/>
      <c r="Y373" s="519"/>
      <c r="Z373" s="520">
        <v>0</v>
      </c>
      <c r="AA373" s="520"/>
      <c r="AB373" s="521"/>
      <c r="AC373" s="521"/>
      <c r="AD373" s="521"/>
      <c r="AE373" s="521"/>
      <c r="AF373" s="521"/>
      <c r="AG373" s="521"/>
      <c r="AH373" s="521"/>
      <c r="AI373" s="521"/>
      <c r="AJ373" s="521"/>
      <c r="AK373" s="521"/>
      <c r="AL373" s="521"/>
      <c r="AM373" s="521">
        <f t="shared" si="33"/>
        <v>0</v>
      </c>
      <c r="AN373" s="520">
        <f t="shared" si="34"/>
        <v>62999999.999999993</v>
      </c>
      <c r="AR373" s="532"/>
      <c r="AS373" s="529">
        <v>63000000</v>
      </c>
      <c r="AT373" s="529">
        <v>0</v>
      </c>
      <c r="AU373" s="529">
        <f t="shared" si="30"/>
        <v>63000000</v>
      </c>
      <c r="AV373" s="529" t="str">
        <f t="shared" si="35"/>
        <v>SAMA</v>
      </c>
      <c r="AW373" s="529" t="str">
        <f t="shared" si="31"/>
        <v>SAMA</v>
      </c>
      <c r="AX373" s="529" t="str">
        <f t="shared" si="32"/>
        <v>SAMA</v>
      </c>
    </row>
    <row r="374" spans="1:50" s="530" customFormat="1" ht="15" customHeight="1" x14ac:dyDescent="0.2">
      <c r="A374" s="526" t="e">
        <v>#VALUE!</v>
      </c>
      <c r="B374" s="526" t="e">
        <v>#N/A</v>
      </c>
      <c r="C374" s="526" t="s">
        <v>8286</v>
      </c>
      <c r="D374" s="527" t="s">
        <v>6222</v>
      </c>
      <c r="E374" s="527" t="s">
        <v>6222</v>
      </c>
      <c r="F374" s="526"/>
      <c r="G374" s="526" t="s">
        <v>11675</v>
      </c>
      <c r="H374" s="526" t="s">
        <v>11676</v>
      </c>
      <c r="I374" s="514">
        <v>368</v>
      </c>
      <c r="J374" s="515" t="s">
        <v>9561</v>
      </c>
      <c r="K374" s="516" t="s">
        <v>6477</v>
      </c>
      <c r="L374" s="516" t="s">
        <v>9512</v>
      </c>
      <c r="M374" s="517">
        <v>41325</v>
      </c>
      <c r="N374" s="518">
        <v>165000000</v>
      </c>
      <c r="O374" s="512"/>
      <c r="P374" s="528"/>
      <c r="Q374" s="519"/>
      <c r="R374" s="512" t="s">
        <v>5938</v>
      </c>
      <c r="S374" s="528">
        <v>41912</v>
      </c>
      <c r="T374" s="519">
        <v>82500000</v>
      </c>
      <c r="U374" s="528"/>
      <c r="V374" s="519"/>
      <c r="W374" s="512"/>
      <c r="X374" s="528"/>
      <c r="Y374" s="519"/>
      <c r="Z374" s="520">
        <v>0</v>
      </c>
      <c r="AA374" s="520"/>
      <c r="AB374" s="521"/>
      <c r="AC374" s="521"/>
      <c r="AD374" s="521"/>
      <c r="AE374" s="521"/>
      <c r="AF374" s="521"/>
      <c r="AG374" s="521"/>
      <c r="AH374" s="521"/>
      <c r="AI374" s="521"/>
      <c r="AJ374" s="521"/>
      <c r="AK374" s="521"/>
      <c r="AL374" s="521"/>
      <c r="AM374" s="521">
        <f t="shared" si="33"/>
        <v>0</v>
      </c>
      <c r="AN374" s="520">
        <f t="shared" si="34"/>
        <v>82500000</v>
      </c>
      <c r="AR374" s="532"/>
      <c r="AS374" s="529">
        <v>82500000</v>
      </c>
      <c r="AT374" s="529">
        <v>0</v>
      </c>
      <c r="AU374" s="529">
        <f t="shared" si="30"/>
        <v>82500000</v>
      </c>
      <c r="AV374" s="529" t="str">
        <f t="shared" si="35"/>
        <v>SAMA</v>
      </c>
      <c r="AW374" s="529" t="str">
        <f t="shared" si="31"/>
        <v>SAMA</v>
      </c>
      <c r="AX374" s="529" t="str">
        <f t="shared" si="32"/>
        <v>SAMA</v>
      </c>
    </row>
    <row r="375" spans="1:50" s="530" customFormat="1" ht="15" customHeight="1" x14ac:dyDescent="0.2">
      <c r="A375" s="526" t="e">
        <v>#VALUE!</v>
      </c>
      <c r="B375" s="526" t="e">
        <v>#N/A</v>
      </c>
      <c r="C375" s="526" t="s">
        <v>8286</v>
      </c>
      <c r="D375" s="527" t="s">
        <v>6222</v>
      </c>
      <c r="E375" s="527" t="s">
        <v>6222</v>
      </c>
      <c r="F375" s="526" t="s">
        <v>12013</v>
      </c>
      <c r="G375" s="526" t="s">
        <v>11675</v>
      </c>
      <c r="H375" s="526" t="s">
        <v>11676</v>
      </c>
      <c r="I375" s="514">
        <v>369</v>
      </c>
      <c r="J375" s="515" t="s">
        <v>9562</v>
      </c>
      <c r="K375" s="516" t="s">
        <v>6477</v>
      </c>
      <c r="L375" s="516" t="s">
        <v>9395</v>
      </c>
      <c r="M375" s="517">
        <v>41004</v>
      </c>
      <c r="N375" s="518">
        <v>50000000</v>
      </c>
      <c r="O375" s="512"/>
      <c r="P375" s="528"/>
      <c r="Q375" s="519"/>
      <c r="R375" s="512" t="s">
        <v>5938</v>
      </c>
      <c r="S375" s="528">
        <v>41912</v>
      </c>
      <c r="T375" s="519">
        <v>19129646.25</v>
      </c>
      <c r="U375" s="528"/>
      <c r="V375" s="519"/>
      <c r="W375" s="512"/>
      <c r="X375" s="528"/>
      <c r="Y375" s="519"/>
      <c r="Z375" s="520">
        <v>19129646</v>
      </c>
      <c r="AA375" s="520"/>
      <c r="AB375" s="521"/>
      <c r="AC375" s="521"/>
      <c r="AD375" s="521"/>
      <c r="AE375" s="521"/>
      <c r="AF375" s="521"/>
      <c r="AG375" s="521"/>
      <c r="AH375" s="521"/>
      <c r="AI375" s="521"/>
      <c r="AJ375" s="521"/>
      <c r="AK375" s="521"/>
      <c r="AL375" s="521"/>
      <c r="AM375" s="521">
        <v>19129646</v>
      </c>
      <c r="AN375" s="520">
        <f t="shared" si="34"/>
        <v>0.25</v>
      </c>
      <c r="AR375" s="532"/>
      <c r="AS375" s="529">
        <v>19129646.25</v>
      </c>
      <c r="AT375" s="529">
        <v>19129646</v>
      </c>
      <c r="AU375" s="529">
        <f t="shared" si="30"/>
        <v>0.25</v>
      </c>
      <c r="AV375" s="529" t="str">
        <f t="shared" si="35"/>
        <v>SAMA</v>
      </c>
      <c r="AW375" s="529" t="str">
        <f t="shared" si="31"/>
        <v>SAMA</v>
      </c>
      <c r="AX375" s="529" t="str">
        <f t="shared" si="32"/>
        <v>SAMA</v>
      </c>
    </row>
    <row r="376" spans="1:50" s="530" customFormat="1" ht="15" customHeight="1" x14ac:dyDescent="0.2">
      <c r="A376" s="526" t="e">
        <v>#VALUE!</v>
      </c>
      <c r="B376" s="526" t="e">
        <v>#N/A</v>
      </c>
      <c r="C376" s="526" t="s">
        <v>8286</v>
      </c>
      <c r="D376" s="527" t="s">
        <v>6222</v>
      </c>
      <c r="E376" s="527" t="s">
        <v>6222</v>
      </c>
      <c r="F376" s="526" t="s">
        <v>12014</v>
      </c>
      <c r="G376" s="526" t="s">
        <v>11675</v>
      </c>
      <c r="H376" s="526" t="s">
        <v>11676</v>
      </c>
      <c r="I376" s="514">
        <v>370</v>
      </c>
      <c r="J376" s="515" t="s">
        <v>9563</v>
      </c>
      <c r="K376" s="516" t="s">
        <v>6477</v>
      </c>
      <c r="L376" s="516" t="s">
        <v>9505</v>
      </c>
      <c r="M376" s="517">
        <v>41438</v>
      </c>
      <c r="N376" s="518">
        <v>25000000</v>
      </c>
      <c r="O376" s="512"/>
      <c r="P376" s="528"/>
      <c r="Q376" s="519"/>
      <c r="R376" s="512" t="s">
        <v>5938</v>
      </c>
      <c r="S376" s="528">
        <v>41912</v>
      </c>
      <c r="T376" s="519">
        <v>14059650</v>
      </c>
      <c r="U376" s="528"/>
      <c r="V376" s="519"/>
      <c r="W376" s="512"/>
      <c r="X376" s="528"/>
      <c r="Y376" s="519"/>
      <c r="Z376" s="520">
        <v>0</v>
      </c>
      <c r="AA376" s="520"/>
      <c r="AB376" s="521"/>
      <c r="AC376" s="521"/>
      <c r="AD376" s="521"/>
      <c r="AE376" s="521"/>
      <c r="AF376" s="521"/>
      <c r="AG376" s="521"/>
      <c r="AH376" s="521"/>
      <c r="AI376" s="521"/>
      <c r="AJ376" s="521"/>
      <c r="AK376" s="521"/>
      <c r="AL376" s="521"/>
      <c r="AM376" s="521">
        <f t="shared" si="33"/>
        <v>0</v>
      </c>
      <c r="AN376" s="520">
        <f t="shared" si="34"/>
        <v>14059650</v>
      </c>
      <c r="AR376" s="532"/>
      <c r="AS376" s="529">
        <v>14059650</v>
      </c>
      <c r="AT376" s="529">
        <v>0</v>
      </c>
      <c r="AU376" s="529">
        <f t="shared" si="30"/>
        <v>14059650</v>
      </c>
      <c r="AV376" s="529" t="str">
        <f t="shared" si="35"/>
        <v>SAMA</v>
      </c>
      <c r="AW376" s="529" t="str">
        <f t="shared" si="31"/>
        <v>SAMA</v>
      </c>
      <c r="AX376" s="529" t="str">
        <f t="shared" si="32"/>
        <v>SAMA</v>
      </c>
    </row>
    <row r="377" spans="1:50" s="530" customFormat="1" ht="15" customHeight="1" x14ac:dyDescent="0.2">
      <c r="A377" s="526" t="e">
        <v>#VALUE!</v>
      </c>
      <c r="B377" s="526">
        <v>0</v>
      </c>
      <c r="C377" s="526" t="s">
        <v>8286</v>
      </c>
      <c r="D377" s="527" t="s">
        <v>6222</v>
      </c>
      <c r="E377" s="527" t="s">
        <v>12316</v>
      </c>
      <c r="F377" s="526" t="s">
        <v>12353</v>
      </c>
      <c r="G377" s="526" t="s">
        <v>11676</v>
      </c>
      <c r="H377" s="526" t="s">
        <v>11676</v>
      </c>
      <c r="I377" s="514">
        <v>371</v>
      </c>
      <c r="J377" s="515" t="s">
        <v>9564</v>
      </c>
      <c r="K377" s="516" t="s">
        <v>6477</v>
      </c>
      <c r="L377" s="516" t="s">
        <v>9426</v>
      </c>
      <c r="M377" s="517">
        <v>41089</v>
      </c>
      <c r="N377" s="518">
        <v>50000000</v>
      </c>
      <c r="O377" s="512"/>
      <c r="P377" s="528"/>
      <c r="Q377" s="519"/>
      <c r="R377" s="512" t="s">
        <v>5938</v>
      </c>
      <c r="S377" s="528">
        <v>41912</v>
      </c>
      <c r="T377" s="519">
        <v>28379475</v>
      </c>
      <c r="U377" s="528"/>
      <c r="V377" s="519"/>
      <c r="W377" s="512"/>
      <c r="X377" s="528"/>
      <c r="Y377" s="519"/>
      <c r="Z377" s="520">
        <v>0</v>
      </c>
      <c r="AA377" s="520"/>
      <c r="AB377" s="521"/>
      <c r="AC377" s="521"/>
      <c r="AD377" s="521"/>
      <c r="AE377" s="521"/>
      <c r="AF377" s="521"/>
      <c r="AG377" s="521"/>
      <c r="AH377" s="521"/>
      <c r="AI377" s="521"/>
      <c r="AJ377" s="521"/>
      <c r="AK377" s="521"/>
      <c r="AL377" s="521"/>
      <c r="AM377" s="521">
        <f t="shared" si="33"/>
        <v>0</v>
      </c>
      <c r="AN377" s="520">
        <f t="shared" si="34"/>
        <v>28379475</v>
      </c>
      <c r="AR377" s="532"/>
      <c r="AS377" s="529">
        <v>28379475</v>
      </c>
      <c r="AT377" s="529">
        <v>0</v>
      </c>
      <c r="AU377" s="529">
        <f t="shared" si="30"/>
        <v>28379475</v>
      </c>
      <c r="AV377" s="529" t="str">
        <f t="shared" si="35"/>
        <v>SAMA</v>
      </c>
      <c r="AW377" s="529" t="str">
        <f t="shared" si="31"/>
        <v>SAMA</v>
      </c>
      <c r="AX377" s="529" t="str">
        <f t="shared" si="32"/>
        <v>SAMA</v>
      </c>
    </row>
    <row r="378" spans="1:50" s="530" customFormat="1" ht="15" customHeight="1" x14ac:dyDescent="0.2">
      <c r="A378" s="526" t="e">
        <v>#VALUE!</v>
      </c>
      <c r="B378" s="526" t="e">
        <v>#N/A</v>
      </c>
      <c r="C378" s="526" t="s">
        <v>8286</v>
      </c>
      <c r="D378" s="527" t="s">
        <v>6222</v>
      </c>
      <c r="E378" s="527" t="s">
        <v>6222</v>
      </c>
      <c r="F378" s="526"/>
      <c r="G378" s="526" t="s">
        <v>11675</v>
      </c>
      <c r="H378" s="526" t="s">
        <v>11676</v>
      </c>
      <c r="I378" s="514">
        <v>372</v>
      </c>
      <c r="J378" s="515" t="s">
        <v>9565</v>
      </c>
      <c r="K378" s="516" t="s">
        <v>6477</v>
      </c>
      <c r="L378" s="516" t="s">
        <v>9535</v>
      </c>
      <c r="M378" s="517">
        <v>41635</v>
      </c>
      <c r="N378" s="518">
        <v>25000000</v>
      </c>
      <c r="O378" s="512"/>
      <c r="P378" s="528"/>
      <c r="Q378" s="519"/>
      <c r="R378" s="512" t="s">
        <v>5938</v>
      </c>
      <c r="S378" s="528">
        <v>41912</v>
      </c>
      <c r="T378" s="519">
        <v>9623524</v>
      </c>
      <c r="U378" s="528"/>
      <c r="V378" s="519"/>
      <c r="W378" s="512"/>
      <c r="X378" s="528"/>
      <c r="Y378" s="519"/>
      <c r="Z378" s="520">
        <v>0</v>
      </c>
      <c r="AA378" s="520"/>
      <c r="AB378" s="521"/>
      <c r="AC378" s="521"/>
      <c r="AD378" s="521"/>
      <c r="AE378" s="521"/>
      <c r="AF378" s="521"/>
      <c r="AG378" s="521"/>
      <c r="AH378" s="521"/>
      <c r="AI378" s="521"/>
      <c r="AJ378" s="521"/>
      <c r="AK378" s="521"/>
      <c r="AL378" s="521"/>
      <c r="AM378" s="521">
        <f t="shared" si="33"/>
        <v>0</v>
      </c>
      <c r="AN378" s="520">
        <f t="shared" si="34"/>
        <v>9623524</v>
      </c>
      <c r="AR378" s="532"/>
      <c r="AS378" s="529">
        <v>9623524</v>
      </c>
      <c r="AT378" s="529">
        <v>0</v>
      </c>
      <c r="AU378" s="529">
        <f t="shared" si="30"/>
        <v>9623524</v>
      </c>
      <c r="AV378" s="529" t="str">
        <f t="shared" si="35"/>
        <v>SAMA</v>
      </c>
      <c r="AW378" s="529" t="str">
        <f t="shared" si="31"/>
        <v>SAMA</v>
      </c>
      <c r="AX378" s="529" t="str">
        <f t="shared" si="32"/>
        <v>SAMA</v>
      </c>
    </row>
    <row r="379" spans="1:50" s="530" customFormat="1" ht="15" customHeight="1" x14ac:dyDescent="0.2">
      <c r="A379" s="526" t="e">
        <v>#VALUE!</v>
      </c>
      <c r="B379" s="526">
        <v>0</v>
      </c>
      <c r="C379" s="526" t="s">
        <v>8286</v>
      </c>
      <c r="D379" s="527" t="s">
        <v>10706</v>
      </c>
      <c r="E379" s="527" t="s">
        <v>12322</v>
      </c>
      <c r="F379" s="526" t="s">
        <v>12015</v>
      </c>
      <c r="G379" s="526" t="s">
        <v>11676</v>
      </c>
      <c r="H379" s="526" t="s">
        <v>11676</v>
      </c>
      <c r="I379" s="514">
        <v>373</v>
      </c>
      <c r="J379" s="515" t="s">
        <v>9566</v>
      </c>
      <c r="K379" s="516" t="s">
        <v>6477</v>
      </c>
      <c r="L379" s="516" t="s">
        <v>9411</v>
      </c>
      <c r="M379" s="517">
        <v>41052</v>
      </c>
      <c r="N379" s="518">
        <v>150000000</v>
      </c>
      <c r="O379" s="512"/>
      <c r="P379" s="528"/>
      <c r="Q379" s="519"/>
      <c r="R379" s="512" t="s">
        <v>5938</v>
      </c>
      <c r="S379" s="528">
        <v>41912</v>
      </c>
      <c r="T379" s="519">
        <v>111430493.25</v>
      </c>
      <c r="U379" s="528"/>
      <c r="V379" s="519"/>
      <c r="W379" s="512"/>
      <c r="X379" s="528"/>
      <c r="Y379" s="519"/>
      <c r="Z379" s="520">
        <v>11550000</v>
      </c>
      <c r="AA379" s="520">
        <v>1500000</v>
      </c>
      <c r="AB379" s="521"/>
      <c r="AC379" s="521">
        <v>187500</v>
      </c>
      <c r="AD379" s="521"/>
      <c r="AE379" s="521"/>
      <c r="AF379" s="521"/>
      <c r="AG379" s="521"/>
      <c r="AH379" s="521"/>
      <c r="AI379" s="521"/>
      <c r="AJ379" s="521"/>
      <c r="AK379" s="521"/>
      <c r="AL379" s="521"/>
      <c r="AM379" s="521">
        <f t="shared" si="33"/>
        <v>13237500</v>
      </c>
      <c r="AN379" s="520">
        <f t="shared" si="34"/>
        <v>98192993.25</v>
      </c>
      <c r="AR379" s="532"/>
      <c r="AS379" s="529">
        <v>111430493.25</v>
      </c>
      <c r="AT379" s="529">
        <v>11550000</v>
      </c>
      <c r="AU379" s="529">
        <f t="shared" si="30"/>
        <v>99880493.25</v>
      </c>
      <c r="AV379" s="529" t="str">
        <f t="shared" si="35"/>
        <v>SAMA</v>
      </c>
      <c r="AW379" s="529" t="str">
        <f t="shared" si="31"/>
        <v>JAM BESAR</v>
      </c>
      <c r="AX379" s="529" t="str">
        <f t="shared" si="32"/>
        <v>jam kecil</v>
      </c>
    </row>
    <row r="380" spans="1:50" s="530" customFormat="1" ht="15" customHeight="1" x14ac:dyDescent="0.2">
      <c r="A380" s="526" t="e">
        <v>#VALUE!</v>
      </c>
      <c r="B380" s="526" t="e">
        <v>#N/A</v>
      </c>
      <c r="C380" s="526" t="s">
        <v>8286</v>
      </c>
      <c r="D380" s="527" t="s">
        <v>6222</v>
      </c>
      <c r="E380" s="527" t="s">
        <v>6222</v>
      </c>
      <c r="F380" s="526" t="s">
        <v>12016</v>
      </c>
      <c r="G380" s="526" t="s">
        <v>11675</v>
      </c>
      <c r="H380" s="526" t="s">
        <v>11676</v>
      </c>
      <c r="I380" s="514">
        <v>374</v>
      </c>
      <c r="J380" s="515" t="s">
        <v>9567</v>
      </c>
      <c r="K380" s="516" t="s">
        <v>6477</v>
      </c>
      <c r="L380" s="516" t="s">
        <v>9147</v>
      </c>
      <c r="M380" s="517">
        <v>41635</v>
      </c>
      <c r="N380" s="518">
        <v>101000000</v>
      </c>
      <c r="O380" s="512"/>
      <c r="P380" s="528"/>
      <c r="Q380" s="519"/>
      <c r="R380" s="512" t="s">
        <v>5938</v>
      </c>
      <c r="S380" s="528">
        <v>41912</v>
      </c>
      <c r="T380" s="519">
        <v>57326888</v>
      </c>
      <c r="U380" s="528"/>
      <c r="V380" s="519"/>
      <c r="W380" s="512"/>
      <c r="X380" s="528"/>
      <c r="Y380" s="519"/>
      <c r="Z380" s="520">
        <v>0</v>
      </c>
      <c r="AA380" s="520"/>
      <c r="AB380" s="521"/>
      <c r="AC380" s="521"/>
      <c r="AD380" s="521"/>
      <c r="AE380" s="521"/>
      <c r="AF380" s="521"/>
      <c r="AG380" s="521"/>
      <c r="AH380" s="521"/>
      <c r="AI380" s="521"/>
      <c r="AJ380" s="521"/>
      <c r="AK380" s="521"/>
      <c r="AL380" s="521"/>
      <c r="AM380" s="521">
        <f t="shared" si="33"/>
        <v>0</v>
      </c>
      <c r="AN380" s="520">
        <f t="shared" si="34"/>
        <v>57326888</v>
      </c>
      <c r="AR380" s="532"/>
      <c r="AS380" s="529">
        <v>57326888</v>
      </c>
      <c r="AT380" s="529">
        <v>0</v>
      </c>
      <c r="AU380" s="529">
        <f t="shared" si="30"/>
        <v>57326888</v>
      </c>
      <c r="AV380" s="529" t="str">
        <f t="shared" si="35"/>
        <v>SAMA</v>
      </c>
      <c r="AW380" s="529" t="str">
        <f t="shared" si="31"/>
        <v>SAMA</v>
      </c>
      <c r="AX380" s="529" t="str">
        <f t="shared" si="32"/>
        <v>SAMA</v>
      </c>
    </row>
    <row r="381" spans="1:50" s="530" customFormat="1" ht="15" customHeight="1" x14ac:dyDescent="0.2">
      <c r="A381" s="526" t="e">
        <v>#VALUE!</v>
      </c>
      <c r="B381" s="526" t="e">
        <v>#N/A</v>
      </c>
      <c r="C381" s="526" t="s">
        <v>8286</v>
      </c>
      <c r="D381" s="527" t="s">
        <v>6222</v>
      </c>
      <c r="E381" s="527" t="s">
        <v>6222</v>
      </c>
      <c r="F381" s="526" t="s">
        <v>12017</v>
      </c>
      <c r="G381" s="526" t="s">
        <v>11675</v>
      </c>
      <c r="H381" s="526" t="s">
        <v>11676</v>
      </c>
      <c r="I381" s="514">
        <v>375</v>
      </c>
      <c r="J381" s="515" t="s">
        <v>743</v>
      </c>
      <c r="K381" s="516" t="s">
        <v>6477</v>
      </c>
      <c r="L381" s="516" t="s">
        <v>9516</v>
      </c>
      <c r="M381" s="517">
        <v>41373</v>
      </c>
      <c r="N381" s="518">
        <v>11000000</v>
      </c>
      <c r="O381" s="512"/>
      <c r="P381" s="528"/>
      <c r="Q381" s="519"/>
      <c r="R381" s="512" t="s">
        <v>5938</v>
      </c>
      <c r="S381" s="528">
        <v>41912</v>
      </c>
      <c r="T381" s="519">
        <v>6520669</v>
      </c>
      <c r="U381" s="528"/>
      <c r="V381" s="519"/>
      <c r="W381" s="512"/>
      <c r="X381" s="528"/>
      <c r="Y381" s="519"/>
      <c r="Z381" s="520">
        <v>672263</v>
      </c>
      <c r="AA381" s="520"/>
      <c r="AB381" s="521"/>
      <c r="AC381" s="521"/>
      <c r="AD381" s="521"/>
      <c r="AE381" s="521"/>
      <c r="AF381" s="521"/>
      <c r="AG381" s="521"/>
      <c r="AH381" s="521"/>
      <c r="AI381" s="521"/>
      <c r="AJ381" s="521"/>
      <c r="AK381" s="521"/>
      <c r="AL381" s="521"/>
      <c r="AM381" s="521">
        <f t="shared" si="33"/>
        <v>672263</v>
      </c>
      <c r="AN381" s="520">
        <f t="shared" si="34"/>
        <v>5848406</v>
      </c>
      <c r="AR381" s="532"/>
      <c r="AS381" s="529">
        <v>6520669</v>
      </c>
      <c r="AT381" s="529">
        <v>672263</v>
      </c>
      <c r="AU381" s="529">
        <f t="shared" si="30"/>
        <v>5848406</v>
      </c>
      <c r="AV381" s="529" t="str">
        <f t="shared" si="35"/>
        <v>SAMA</v>
      </c>
      <c r="AW381" s="529" t="str">
        <f t="shared" si="31"/>
        <v>SAMA</v>
      </c>
      <c r="AX381" s="529" t="str">
        <f t="shared" si="32"/>
        <v>SAMA</v>
      </c>
    </row>
    <row r="382" spans="1:50" s="530" customFormat="1" ht="15" customHeight="1" x14ac:dyDescent="0.2">
      <c r="A382" s="526" t="e">
        <v>#VALUE!</v>
      </c>
      <c r="B382" s="526">
        <v>0</v>
      </c>
      <c r="C382" s="526" t="s">
        <v>8286</v>
      </c>
      <c r="D382" s="527" t="s">
        <v>6222</v>
      </c>
      <c r="E382" s="527" t="s">
        <v>12316</v>
      </c>
      <c r="F382" s="526" t="s">
        <v>9568</v>
      </c>
      <c r="G382" s="526" t="s">
        <v>11676</v>
      </c>
      <c r="H382" s="526" t="s">
        <v>11676</v>
      </c>
      <c r="I382" s="514">
        <v>376</v>
      </c>
      <c r="J382" s="515" t="s">
        <v>9569</v>
      </c>
      <c r="K382" s="516" t="s">
        <v>6477</v>
      </c>
      <c r="L382" s="516" t="s">
        <v>9570</v>
      </c>
      <c r="M382" s="517">
        <v>41464</v>
      </c>
      <c r="N382" s="518">
        <v>35000000</v>
      </c>
      <c r="O382" s="512"/>
      <c r="P382" s="528"/>
      <c r="Q382" s="519"/>
      <c r="R382" s="512" t="s">
        <v>5984</v>
      </c>
      <c r="S382" s="528">
        <v>41942</v>
      </c>
      <c r="T382" s="519">
        <v>26250000</v>
      </c>
      <c r="U382" s="528"/>
      <c r="V382" s="519"/>
      <c r="W382" s="512"/>
      <c r="X382" s="528"/>
      <c r="Y382" s="519"/>
      <c r="Z382" s="520">
        <v>0</v>
      </c>
      <c r="AA382" s="520"/>
      <c r="AB382" s="521"/>
      <c r="AC382" s="521"/>
      <c r="AD382" s="521"/>
      <c r="AE382" s="521"/>
      <c r="AF382" s="521"/>
      <c r="AG382" s="521"/>
      <c r="AH382" s="521"/>
      <c r="AI382" s="521"/>
      <c r="AJ382" s="521"/>
      <c r="AK382" s="521"/>
      <c r="AL382" s="521"/>
      <c r="AM382" s="521">
        <f t="shared" si="33"/>
        <v>0</v>
      </c>
      <c r="AN382" s="520">
        <f t="shared" si="34"/>
        <v>26250000</v>
      </c>
      <c r="AR382" s="532"/>
      <c r="AS382" s="529">
        <v>26250000</v>
      </c>
      <c r="AT382" s="529">
        <v>0</v>
      </c>
      <c r="AU382" s="529">
        <f t="shared" si="30"/>
        <v>26250000</v>
      </c>
      <c r="AV382" s="529" t="str">
        <f t="shared" si="35"/>
        <v>SAMA</v>
      </c>
      <c r="AW382" s="529" t="str">
        <f t="shared" si="31"/>
        <v>SAMA</v>
      </c>
      <c r="AX382" s="529" t="str">
        <f t="shared" si="32"/>
        <v>SAMA</v>
      </c>
    </row>
    <row r="383" spans="1:50" s="530" customFormat="1" ht="15" customHeight="1" x14ac:dyDescent="0.2">
      <c r="A383" s="526" t="e">
        <v>#VALUE!</v>
      </c>
      <c r="B383" s="526">
        <v>0</v>
      </c>
      <c r="C383" s="526" t="s">
        <v>8286</v>
      </c>
      <c r="D383" s="527" t="s">
        <v>6222</v>
      </c>
      <c r="E383" s="527" t="s">
        <v>12316</v>
      </c>
      <c r="F383" s="526" t="s">
        <v>12018</v>
      </c>
      <c r="G383" s="526" t="s">
        <v>11676</v>
      </c>
      <c r="H383" s="526" t="s">
        <v>11676</v>
      </c>
      <c r="I383" s="514">
        <v>377</v>
      </c>
      <c r="J383" s="515" t="s">
        <v>879</v>
      </c>
      <c r="K383" s="516" t="s">
        <v>6477</v>
      </c>
      <c r="L383" s="516" t="s">
        <v>9504</v>
      </c>
      <c r="M383" s="517">
        <v>41269</v>
      </c>
      <c r="N383" s="518">
        <v>40000000</v>
      </c>
      <c r="O383" s="512"/>
      <c r="P383" s="528"/>
      <c r="Q383" s="519"/>
      <c r="R383" s="512" t="s">
        <v>5984</v>
      </c>
      <c r="S383" s="528">
        <v>41942</v>
      </c>
      <c r="T383" s="519">
        <v>28439558.25</v>
      </c>
      <c r="U383" s="528"/>
      <c r="V383" s="519"/>
      <c r="W383" s="512"/>
      <c r="X383" s="528"/>
      <c r="Y383" s="519"/>
      <c r="Z383" s="520">
        <v>28439558</v>
      </c>
      <c r="AA383" s="520"/>
      <c r="AB383" s="521"/>
      <c r="AC383" s="521"/>
      <c r="AD383" s="521"/>
      <c r="AE383" s="521"/>
      <c r="AF383" s="521"/>
      <c r="AG383" s="521"/>
      <c r="AH383" s="521"/>
      <c r="AI383" s="521"/>
      <c r="AJ383" s="521"/>
      <c r="AK383" s="521"/>
      <c r="AL383" s="521"/>
      <c r="AM383" s="521">
        <v>28439558</v>
      </c>
      <c r="AN383" s="520">
        <f t="shared" si="34"/>
        <v>0.25</v>
      </c>
      <c r="AR383" s="532"/>
      <c r="AS383" s="529">
        <v>28439558.25</v>
      </c>
      <c r="AT383" s="529">
        <v>28439558</v>
      </c>
      <c r="AU383" s="529">
        <f t="shared" si="30"/>
        <v>0.25</v>
      </c>
      <c r="AV383" s="529" t="str">
        <f t="shared" si="35"/>
        <v>SAMA</v>
      </c>
      <c r="AW383" s="529" t="str">
        <f t="shared" si="31"/>
        <v>SAMA</v>
      </c>
      <c r="AX383" s="529" t="str">
        <f t="shared" si="32"/>
        <v>SAMA</v>
      </c>
    </row>
    <row r="384" spans="1:50" s="530" customFormat="1" ht="15" customHeight="1" x14ac:dyDescent="0.2">
      <c r="A384" s="526" t="e">
        <v>#VALUE!</v>
      </c>
      <c r="B384" s="526">
        <v>0</v>
      </c>
      <c r="C384" s="526" t="s">
        <v>8286</v>
      </c>
      <c r="D384" s="527" t="s">
        <v>6222</v>
      </c>
      <c r="E384" s="527" t="s">
        <v>12316</v>
      </c>
      <c r="F384" s="526" t="s">
        <v>12019</v>
      </c>
      <c r="G384" s="526" t="s">
        <v>11676</v>
      </c>
      <c r="H384" s="526" t="s">
        <v>11676</v>
      </c>
      <c r="I384" s="514">
        <v>378</v>
      </c>
      <c r="J384" s="515" t="s">
        <v>5463</v>
      </c>
      <c r="K384" s="516" t="s">
        <v>6477</v>
      </c>
      <c r="L384" s="516" t="s">
        <v>9571</v>
      </c>
      <c r="M384" s="517">
        <v>40861</v>
      </c>
      <c r="N384" s="518">
        <v>50000000</v>
      </c>
      <c r="O384" s="512"/>
      <c r="P384" s="528"/>
      <c r="Q384" s="519"/>
      <c r="R384" s="512" t="s">
        <v>5984</v>
      </c>
      <c r="S384" s="528">
        <v>41942</v>
      </c>
      <c r="T384" s="519">
        <v>16781281</v>
      </c>
      <c r="U384" s="528"/>
      <c r="V384" s="519"/>
      <c r="W384" s="512"/>
      <c r="X384" s="528"/>
      <c r="Y384" s="519"/>
      <c r="Z384" s="520">
        <v>0</v>
      </c>
      <c r="AA384" s="520"/>
      <c r="AB384" s="521"/>
      <c r="AC384" s="521"/>
      <c r="AD384" s="521"/>
      <c r="AE384" s="521"/>
      <c r="AF384" s="521"/>
      <c r="AG384" s="521"/>
      <c r="AH384" s="521"/>
      <c r="AI384" s="521"/>
      <c r="AJ384" s="521"/>
      <c r="AK384" s="521"/>
      <c r="AL384" s="521"/>
      <c r="AM384" s="521">
        <f t="shared" si="33"/>
        <v>0</v>
      </c>
      <c r="AN384" s="520">
        <f t="shared" si="34"/>
        <v>16781281</v>
      </c>
      <c r="AR384" s="532"/>
      <c r="AS384" s="524">
        <v>16781281</v>
      </c>
      <c r="AT384" s="531">
        <v>0</v>
      </c>
      <c r="AU384" s="531">
        <f t="shared" si="30"/>
        <v>16781281</v>
      </c>
      <c r="AV384" s="531" t="str">
        <f t="shared" si="35"/>
        <v>SAMA</v>
      </c>
      <c r="AW384" s="531" t="str">
        <f t="shared" si="31"/>
        <v>SAMA</v>
      </c>
      <c r="AX384" s="531" t="str">
        <f t="shared" si="32"/>
        <v>SAMA</v>
      </c>
    </row>
    <row r="385" spans="1:50" s="530" customFormat="1" ht="15" customHeight="1" x14ac:dyDescent="0.2">
      <c r="A385" s="526" t="e">
        <v>#VALUE!</v>
      </c>
      <c r="B385" s="526">
        <v>0</v>
      </c>
      <c r="C385" s="526" t="s">
        <v>8286</v>
      </c>
      <c r="D385" s="527" t="s">
        <v>6222</v>
      </c>
      <c r="E385" s="527" t="s">
        <v>12316</v>
      </c>
      <c r="F385" s="526" t="s">
        <v>12020</v>
      </c>
      <c r="G385" s="526" t="s">
        <v>11676</v>
      </c>
      <c r="H385" s="526" t="s">
        <v>11676</v>
      </c>
      <c r="I385" s="514">
        <v>379</v>
      </c>
      <c r="J385" s="515" t="s">
        <v>425</v>
      </c>
      <c r="K385" s="516" t="s">
        <v>6477</v>
      </c>
      <c r="L385" s="516" t="s">
        <v>9456</v>
      </c>
      <c r="M385" s="517">
        <v>41179</v>
      </c>
      <c r="N385" s="518">
        <v>30000000</v>
      </c>
      <c r="O385" s="512"/>
      <c r="P385" s="528"/>
      <c r="Q385" s="519"/>
      <c r="R385" s="512" t="s">
        <v>5984</v>
      </c>
      <c r="S385" s="528">
        <v>41942</v>
      </c>
      <c r="T385" s="519">
        <v>19401413</v>
      </c>
      <c r="U385" s="528"/>
      <c r="V385" s="519"/>
      <c r="W385" s="512"/>
      <c r="X385" s="528"/>
      <c r="Y385" s="519"/>
      <c r="Z385" s="520">
        <v>375000</v>
      </c>
      <c r="AA385" s="520"/>
      <c r="AB385" s="521"/>
      <c r="AC385" s="521"/>
      <c r="AD385" s="521"/>
      <c r="AE385" s="521"/>
      <c r="AF385" s="521"/>
      <c r="AG385" s="521"/>
      <c r="AH385" s="521"/>
      <c r="AI385" s="521"/>
      <c r="AJ385" s="521"/>
      <c r="AK385" s="521"/>
      <c r="AL385" s="521"/>
      <c r="AM385" s="521">
        <f t="shared" si="33"/>
        <v>375000</v>
      </c>
      <c r="AN385" s="520">
        <f t="shared" si="34"/>
        <v>19026413</v>
      </c>
      <c r="AR385" s="532"/>
      <c r="AS385" s="529">
        <v>19401413</v>
      </c>
      <c r="AT385" s="529">
        <v>375000</v>
      </c>
      <c r="AU385" s="529">
        <f t="shared" si="30"/>
        <v>19026413</v>
      </c>
      <c r="AV385" s="529" t="str">
        <f t="shared" si="35"/>
        <v>SAMA</v>
      </c>
      <c r="AW385" s="529" t="str">
        <f t="shared" si="31"/>
        <v>SAMA</v>
      </c>
      <c r="AX385" s="529" t="str">
        <f t="shared" si="32"/>
        <v>SAMA</v>
      </c>
    </row>
    <row r="386" spans="1:50" s="530" customFormat="1" ht="15" customHeight="1" x14ac:dyDescent="0.2">
      <c r="A386" s="526" t="e">
        <v>#VALUE!</v>
      </c>
      <c r="B386" s="526">
        <v>0</v>
      </c>
      <c r="C386" s="526" t="s">
        <v>8286</v>
      </c>
      <c r="D386" s="527" t="s">
        <v>6222</v>
      </c>
      <c r="E386" s="527" t="s">
        <v>12316</v>
      </c>
      <c r="F386" s="526" t="s">
        <v>12021</v>
      </c>
      <c r="G386" s="526" t="s">
        <v>11676</v>
      </c>
      <c r="H386" s="526" t="s">
        <v>11676</v>
      </c>
      <c r="I386" s="514">
        <v>380</v>
      </c>
      <c r="J386" s="515" t="s">
        <v>5385</v>
      </c>
      <c r="K386" s="516" t="s">
        <v>6477</v>
      </c>
      <c r="L386" s="516" t="s">
        <v>9456</v>
      </c>
      <c r="M386" s="517">
        <v>41179</v>
      </c>
      <c r="N386" s="518">
        <v>35000000</v>
      </c>
      <c r="O386" s="512"/>
      <c r="P386" s="528"/>
      <c r="Q386" s="519"/>
      <c r="R386" s="512" t="s">
        <v>5984</v>
      </c>
      <c r="S386" s="528">
        <v>41942</v>
      </c>
      <c r="T386" s="519">
        <v>21118381.5</v>
      </c>
      <c r="U386" s="528"/>
      <c r="V386" s="519"/>
      <c r="W386" s="512"/>
      <c r="X386" s="528"/>
      <c r="Y386" s="519"/>
      <c r="Z386" s="520">
        <v>0</v>
      </c>
      <c r="AA386" s="520"/>
      <c r="AB386" s="521"/>
      <c r="AC386" s="521"/>
      <c r="AD386" s="521"/>
      <c r="AE386" s="521"/>
      <c r="AF386" s="521"/>
      <c r="AG386" s="521"/>
      <c r="AH386" s="521"/>
      <c r="AI386" s="521"/>
      <c r="AJ386" s="521"/>
      <c r="AK386" s="521"/>
      <c r="AL386" s="521"/>
      <c r="AM386" s="521">
        <f t="shared" si="33"/>
        <v>0</v>
      </c>
      <c r="AN386" s="520">
        <f t="shared" si="34"/>
        <v>21118381.5</v>
      </c>
      <c r="AR386" s="532"/>
      <c r="AS386" s="529">
        <v>21118381.5</v>
      </c>
      <c r="AT386" s="529">
        <v>0</v>
      </c>
      <c r="AU386" s="529">
        <f t="shared" si="30"/>
        <v>21118381.5</v>
      </c>
      <c r="AV386" s="529" t="str">
        <f t="shared" si="35"/>
        <v>SAMA</v>
      </c>
      <c r="AW386" s="529" t="str">
        <f t="shared" si="31"/>
        <v>SAMA</v>
      </c>
      <c r="AX386" s="529" t="str">
        <f t="shared" si="32"/>
        <v>SAMA</v>
      </c>
    </row>
    <row r="387" spans="1:50" s="530" customFormat="1" ht="15" customHeight="1" x14ac:dyDescent="0.2">
      <c r="A387" s="526" t="e">
        <v>#VALUE!</v>
      </c>
      <c r="B387" s="526">
        <v>0</v>
      </c>
      <c r="C387" s="526" t="s">
        <v>8286</v>
      </c>
      <c r="D387" s="527" t="s">
        <v>6222</v>
      </c>
      <c r="E387" s="527" t="s">
        <v>12316</v>
      </c>
      <c r="F387" s="526" t="s">
        <v>12022</v>
      </c>
      <c r="G387" s="526" t="s">
        <v>11676</v>
      </c>
      <c r="H387" s="526" t="s">
        <v>11676</v>
      </c>
      <c r="I387" s="514">
        <v>381</v>
      </c>
      <c r="J387" s="515" t="s">
        <v>9572</v>
      </c>
      <c r="K387" s="516" t="s">
        <v>6477</v>
      </c>
      <c r="L387" s="516" t="s">
        <v>9462</v>
      </c>
      <c r="M387" s="517">
        <v>41151</v>
      </c>
      <c r="N387" s="518">
        <v>49000000</v>
      </c>
      <c r="O387" s="512"/>
      <c r="P387" s="528"/>
      <c r="Q387" s="519"/>
      <c r="R387" s="512" t="s">
        <v>5984</v>
      </c>
      <c r="S387" s="528">
        <v>41942</v>
      </c>
      <c r="T387" s="519">
        <v>30053081.25</v>
      </c>
      <c r="U387" s="528"/>
      <c r="V387" s="519"/>
      <c r="W387" s="512"/>
      <c r="X387" s="528"/>
      <c r="Y387" s="519"/>
      <c r="Z387" s="520">
        <v>750000</v>
      </c>
      <c r="AA387" s="520"/>
      <c r="AB387" s="521"/>
      <c r="AC387" s="521"/>
      <c r="AD387" s="521"/>
      <c r="AE387" s="521"/>
      <c r="AF387" s="521"/>
      <c r="AG387" s="521"/>
      <c r="AH387" s="521"/>
      <c r="AI387" s="521"/>
      <c r="AJ387" s="521"/>
      <c r="AK387" s="521"/>
      <c r="AL387" s="521"/>
      <c r="AM387" s="521">
        <f t="shared" si="33"/>
        <v>750000</v>
      </c>
      <c r="AN387" s="520">
        <f t="shared" si="34"/>
        <v>29303081.25</v>
      </c>
      <c r="AR387" s="532"/>
      <c r="AS387" s="529">
        <v>30053081.25</v>
      </c>
      <c r="AT387" s="529">
        <v>750000</v>
      </c>
      <c r="AU387" s="529">
        <f t="shared" si="30"/>
        <v>29303081.25</v>
      </c>
      <c r="AV387" s="529" t="str">
        <f t="shared" si="35"/>
        <v>SAMA</v>
      </c>
      <c r="AW387" s="529" t="str">
        <f t="shared" si="31"/>
        <v>SAMA</v>
      </c>
      <c r="AX387" s="529" t="str">
        <f t="shared" si="32"/>
        <v>SAMA</v>
      </c>
    </row>
    <row r="388" spans="1:50" s="530" customFormat="1" ht="15" customHeight="1" x14ac:dyDescent="0.2">
      <c r="A388" s="526" t="e">
        <v>#VALUE!</v>
      </c>
      <c r="B388" s="526" t="e">
        <v>#N/A</v>
      </c>
      <c r="C388" s="526" t="s">
        <v>8286</v>
      </c>
      <c r="D388" s="527" t="s">
        <v>6222</v>
      </c>
      <c r="E388" s="527" t="s">
        <v>6222</v>
      </c>
      <c r="F388" s="526" t="s">
        <v>12023</v>
      </c>
      <c r="G388" s="526" t="s">
        <v>11675</v>
      </c>
      <c r="H388" s="526" t="s">
        <v>11676</v>
      </c>
      <c r="I388" s="514">
        <v>382</v>
      </c>
      <c r="J388" s="515" t="s">
        <v>9573</v>
      </c>
      <c r="K388" s="516" t="s">
        <v>6477</v>
      </c>
      <c r="L388" s="516" t="s">
        <v>9574</v>
      </c>
      <c r="M388" s="517">
        <v>41438</v>
      </c>
      <c r="N388" s="518">
        <v>50000000</v>
      </c>
      <c r="O388" s="512"/>
      <c r="P388" s="528"/>
      <c r="Q388" s="519"/>
      <c r="R388" s="512" t="s">
        <v>5984</v>
      </c>
      <c r="S388" s="528">
        <v>41942</v>
      </c>
      <c r="T388" s="519">
        <v>17713330</v>
      </c>
      <c r="U388" s="528"/>
      <c r="V388" s="519"/>
      <c r="W388" s="512"/>
      <c r="X388" s="528"/>
      <c r="Y388" s="519"/>
      <c r="Z388" s="520">
        <v>0</v>
      </c>
      <c r="AA388" s="520"/>
      <c r="AB388" s="521"/>
      <c r="AC388" s="521"/>
      <c r="AD388" s="521"/>
      <c r="AE388" s="521"/>
      <c r="AF388" s="521"/>
      <c r="AG388" s="521"/>
      <c r="AH388" s="521"/>
      <c r="AI388" s="521"/>
      <c r="AJ388" s="521"/>
      <c r="AK388" s="521"/>
      <c r="AL388" s="521"/>
      <c r="AM388" s="521">
        <f t="shared" si="33"/>
        <v>0</v>
      </c>
      <c r="AN388" s="520">
        <f t="shared" si="34"/>
        <v>17713330</v>
      </c>
      <c r="AR388" s="532"/>
      <c r="AS388" s="529">
        <v>17713330</v>
      </c>
      <c r="AT388" s="529">
        <v>0</v>
      </c>
      <c r="AU388" s="529">
        <f t="shared" si="30"/>
        <v>17713330</v>
      </c>
      <c r="AV388" s="529" t="str">
        <f t="shared" si="35"/>
        <v>SAMA</v>
      </c>
      <c r="AW388" s="529" t="str">
        <f t="shared" si="31"/>
        <v>SAMA</v>
      </c>
      <c r="AX388" s="529" t="str">
        <f t="shared" si="32"/>
        <v>SAMA</v>
      </c>
    </row>
    <row r="389" spans="1:50" s="530" customFormat="1" ht="15" customHeight="1" x14ac:dyDescent="0.2">
      <c r="A389" s="526" t="e">
        <v>#VALUE!</v>
      </c>
      <c r="B389" s="526" t="e">
        <v>#N/A</v>
      </c>
      <c r="C389" s="526" t="s">
        <v>8755</v>
      </c>
      <c r="D389" s="527" t="s">
        <v>8715</v>
      </c>
      <c r="E389" s="527" t="s">
        <v>18635</v>
      </c>
      <c r="F389" s="526" t="s">
        <v>18649</v>
      </c>
      <c r="G389" s="526" t="s">
        <v>11675</v>
      </c>
      <c r="H389" s="526" t="s">
        <v>11676</v>
      </c>
      <c r="I389" s="514">
        <v>383</v>
      </c>
      <c r="J389" s="515" t="s">
        <v>12378</v>
      </c>
      <c r="K389" s="516" t="s">
        <v>6477</v>
      </c>
      <c r="L389" s="516" t="s">
        <v>9505</v>
      </c>
      <c r="M389" s="517">
        <v>41438</v>
      </c>
      <c r="N389" s="518">
        <v>30000000</v>
      </c>
      <c r="O389" s="512"/>
      <c r="P389" s="528"/>
      <c r="Q389" s="519"/>
      <c r="R389" s="512" t="s">
        <v>5984</v>
      </c>
      <c r="S389" s="528">
        <v>41942</v>
      </c>
      <c r="T389" s="519">
        <v>17061187.5</v>
      </c>
      <c r="U389" s="528"/>
      <c r="V389" s="519"/>
      <c r="W389" s="512"/>
      <c r="X389" s="528"/>
      <c r="Y389" s="519"/>
      <c r="Z389" s="520">
        <v>0</v>
      </c>
      <c r="AA389" s="520"/>
      <c r="AB389" s="521"/>
      <c r="AC389" s="521"/>
      <c r="AD389" s="521"/>
      <c r="AE389" s="521"/>
      <c r="AF389" s="521"/>
      <c r="AG389" s="521"/>
      <c r="AH389" s="521"/>
      <c r="AI389" s="521"/>
      <c r="AJ389" s="521"/>
      <c r="AK389" s="521"/>
      <c r="AL389" s="521"/>
      <c r="AM389" s="521">
        <f t="shared" si="33"/>
        <v>0</v>
      </c>
      <c r="AN389" s="520">
        <f t="shared" si="34"/>
        <v>17061187.5</v>
      </c>
      <c r="AR389" s="532"/>
      <c r="AS389" s="529">
        <v>17061187.5</v>
      </c>
      <c r="AT389" s="529">
        <v>0</v>
      </c>
      <c r="AU389" s="529">
        <f t="shared" si="30"/>
        <v>17061187.5</v>
      </c>
      <c r="AV389" s="529" t="str">
        <f t="shared" si="35"/>
        <v>SAMA</v>
      </c>
      <c r="AW389" s="529" t="str">
        <f t="shared" si="31"/>
        <v>SAMA</v>
      </c>
      <c r="AX389" s="529" t="str">
        <f t="shared" si="32"/>
        <v>SAMA</v>
      </c>
    </row>
    <row r="390" spans="1:50" s="530" customFormat="1" ht="15" customHeight="1" x14ac:dyDescent="0.2">
      <c r="A390" s="526" t="e">
        <v>#VALUE!</v>
      </c>
      <c r="B390" s="526">
        <v>0</v>
      </c>
      <c r="C390" s="526" t="s">
        <v>8286</v>
      </c>
      <c r="D390" s="527" t="s">
        <v>6222</v>
      </c>
      <c r="E390" s="527" t="s">
        <v>12316</v>
      </c>
      <c r="F390" s="526"/>
      <c r="G390" s="526" t="s">
        <v>11676</v>
      </c>
      <c r="H390" s="526" t="s">
        <v>11676</v>
      </c>
      <c r="I390" s="514">
        <v>384</v>
      </c>
      <c r="J390" s="515" t="s">
        <v>9575</v>
      </c>
      <c r="K390" s="516" t="s">
        <v>6477</v>
      </c>
      <c r="L390" s="516" t="s">
        <v>9499</v>
      </c>
      <c r="M390" s="517">
        <v>41151</v>
      </c>
      <c r="N390" s="518">
        <v>40000000</v>
      </c>
      <c r="O390" s="512"/>
      <c r="P390" s="528"/>
      <c r="Q390" s="519"/>
      <c r="R390" s="512" t="s">
        <v>5984</v>
      </c>
      <c r="S390" s="528">
        <v>41942</v>
      </c>
      <c r="T390" s="519">
        <v>23290118.25</v>
      </c>
      <c r="U390" s="528"/>
      <c r="V390" s="519"/>
      <c r="W390" s="512"/>
      <c r="X390" s="528"/>
      <c r="Y390" s="519"/>
      <c r="Z390" s="520">
        <v>23290118</v>
      </c>
      <c r="AA390" s="520"/>
      <c r="AB390" s="521"/>
      <c r="AC390" s="521"/>
      <c r="AD390" s="521"/>
      <c r="AE390" s="521"/>
      <c r="AF390" s="521"/>
      <c r="AG390" s="521"/>
      <c r="AH390" s="521"/>
      <c r="AI390" s="521"/>
      <c r="AJ390" s="521"/>
      <c r="AK390" s="521"/>
      <c r="AL390" s="521"/>
      <c r="AM390" s="521">
        <f t="shared" si="33"/>
        <v>23290118</v>
      </c>
      <c r="AN390" s="520">
        <f t="shared" si="34"/>
        <v>0.25</v>
      </c>
      <c r="AR390" s="532"/>
      <c r="AS390" s="529">
        <v>23290118.25</v>
      </c>
      <c r="AT390" s="529">
        <v>23290118</v>
      </c>
      <c r="AU390" s="529">
        <f t="shared" si="30"/>
        <v>0.25</v>
      </c>
      <c r="AV390" s="529" t="str">
        <f t="shared" si="35"/>
        <v>SAMA</v>
      </c>
      <c r="AW390" s="529" t="str">
        <f t="shared" si="31"/>
        <v>SAMA</v>
      </c>
      <c r="AX390" s="529" t="str">
        <f t="shared" si="32"/>
        <v>SAMA</v>
      </c>
    </row>
    <row r="391" spans="1:50" s="530" customFormat="1" ht="15" customHeight="1" x14ac:dyDescent="0.2">
      <c r="A391" s="526" t="e">
        <v>#VALUE!</v>
      </c>
      <c r="B391" s="526">
        <v>0</v>
      </c>
      <c r="C391" s="526" t="s">
        <v>8286</v>
      </c>
      <c r="D391" s="527" t="s">
        <v>6222</v>
      </c>
      <c r="E391" s="527" t="s">
        <v>12316</v>
      </c>
      <c r="F391" s="526"/>
      <c r="G391" s="526" t="s">
        <v>11676</v>
      </c>
      <c r="H391" s="526" t="s">
        <v>11676</v>
      </c>
      <c r="I391" s="514">
        <v>385</v>
      </c>
      <c r="J391" s="515" t="s">
        <v>9576</v>
      </c>
      <c r="K391" s="516" t="s">
        <v>6477</v>
      </c>
      <c r="L391" s="516" t="s">
        <v>9499</v>
      </c>
      <c r="M391" s="517">
        <v>41151</v>
      </c>
      <c r="N391" s="518">
        <v>30000000</v>
      </c>
      <c r="O391" s="512"/>
      <c r="P391" s="528"/>
      <c r="Q391" s="519"/>
      <c r="R391" s="512" t="s">
        <v>5984</v>
      </c>
      <c r="S391" s="528">
        <v>41942</v>
      </c>
      <c r="T391" s="519">
        <v>18157515</v>
      </c>
      <c r="U391" s="528"/>
      <c r="V391" s="519"/>
      <c r="W391" s="512"/>
      <c r="X391" s="528"/>
      <c r="Y391" s="519"/>
      <c r="Z391" s="520">
        <v>0</v>
      </c>
      <c r="AA391" s="520"/>
      <c r="AB391" s="521"/>
      <c r="AC391" s="521"/>
      <c r="AD391" s="521"/>
      <c r="AE391" s="521"/>
      <c r="AF391" s="521"/>
      <c r="AG391" s="521"/>
      <c r="AH391" s="521"/>
      <c r="AI391" s="521"/>
      <c r="AJ391" s="521"/>
      <c r="AK391" s="521"/>
      <c r="AL391" s="521"/>
      <c r="AM391" s="521">
        <f t="shared" si="33"/>
        <v>0</v>
      </c>
      <c r="AN391" s="520">
        <f t="shared" si="34"/>
        <v>18157515</v>
      </c>
      <c r="AR391" s="532"/>
      <c r="AS391" s="529">
        <v>18157515</v>
      </c>
      <c r="AT391" s="529">
        <v>0</v>
      </c>
      <c r="AU391" s="529">
        <f t="shared" ref="AU391:AU418" si="36">AS391-AT391</f>
        <v>18157515</v>
      </c>
      <c r="AV391" s="529" t="str">
        <f t="shared" si="35"/>
        <v>SAMA</v>
      </c>
      <c r="AW391" s="529" t="str">
        <f t="shared" ref="AW391:AW418" si="37">IF(AM391=AT391,"SAMA",IF(AM391&gt;AT391,"JAM BESAR",IF(AM391&lt;AT391,"jam kecil","CEK LAGI")))</f>
        <v>SAMA</v>
      </c>
      <c r="AX391" s="529" t="str">
        <f t="shared" ref="AX391:AX418" si="38">IF(AN391=AU391,"SAMA",IF(AN391&gt;AU391,"JAM BESAR",IF(AN391&lt;AU391,"jam kecil","CEK LAGI")))</f>
        <v>SAMA</v>
      </c>
    </row>
    <row r="392" spans="1:50" s="530" customFormat="1" ht="15" customHeight="1" x14ac:dyDescent="0.2">
      <c r="A392" s="526" t="e">
        <v>#VALUE!</v>
      </c>
      <c r="B392" s="526" t="e">
        <v>#N/A</v>
      </c>
      <c r="C392" s="526" t="s">
        <v>8286</v>
      </c>
      <c r="D392" s="527" t="s">
        <v>6222</v>
      </c>
      <c r="E392" s="527" t="s">
        <v>6222</v>
      </c>
      <c r="F392" s="526" t="s">
        <v>12024</v>
      </c>
      <c r="G392" s="526" t="s">
        <v>11675</v>
      </c>
      <c r="H392" s="526" t="s">
        <v>11676</v>
      </c>
      <c r="I392" s="514">
        <v>386</v>
      </c>
      <c r="J392" s="515" t="s">
        <v>9577</v>
      </c>
      <c r="K392" s="516" t="s">
        <v>6477</v>
      </c>
      <c r="L392" s="516" t="s">
        <v>9512</v>
      </c>
      <c r="M392" s="517">
        <v>41325</v>
      </c>
      <c r="N392" s="518">
        <v>50000000</v>
      </c>
      <c r="O392" s="512"/>
      <c r="P392" s="528"/>
      <c r="Q392" s="519"/>
      <c r="R392" s="512" t="s">
        <v>5984</v>
      </c>
      <c r="S392" s="528">
        <v>41942</v>
      </c>
      <c r="T392" s="519">
        <v>33582164</v>
      </c>
      <c r="U392" s="528"/>
      <c r="V392" s="519"/>
      <c r="W392" s="512"/>
      <c r="X392" s="528"/>
      <c r="Y392" s="519"/>
      <c r="Z392" s="520">
        <v>0</v>
      </c>
      <c r="AA392" s="520"/>
      <c r="AB392" s="521"/>
      <c r="AC392" s="521"/>
      <c r="AD392" s="521"/>
      <c r="AE392" s="521"/>
      <c r="AF392" s="521"/>
      <c r="AG392" s="521"/>
      <c r="AH392" s="521"/>
      <c r="AI392" s="521"/>
      <c r="AJ392" s="521"/>
      <c r="AK392" s="521"/>
      <c r="AL392" s="521"/>
      <c r="AM392" s="521">
        <f t="shared" ref="AM392:AM418" si="39">SUM(Z392:AL392)</f>
        <v>0</v>
      </c>
      <c r="AN392" s="520">
        <f t="shared" ref="AN392:AN455" si="40">T392-AM392</f>
        <v>33582164</v>
      </c>
      <c r="AR392" s="532"/>
      <c r="AS392" s="529">
        <v>33582164</v>
      </c>
      <c r="AT392" s="529">
        <v>0</v>
      </c>
      <c r="AU392" s="529">
        <f t="shared" si="36"/>
        <v>33582164</v>
      </c>
      <c r="AV392" s="529" t="str">
        <f t="shared" ref="AV392:AV455" si="41">IF(T392=AS392,"SAMA",IF(T392&gt;AS392,"JAM BESAR",IF(T392&lt;AS392,"jam kecil","CEK LAGI")))</f>
        <v>SAMA</v>
      </c>
      <c r="AW392" s="529" t="str">
        <f t="shared" si="37"/>
        <v>SAMA</v>
      </c>
      <c r="AX392" s="529" t="str">
        <f t="shared" si="38"/>
        <v>SAMA</v>
      </c>
    </row>
    <row r="393" spans="1:50" s="530" customFormat="1" ht="15" customHeight="1" x14ac:dyDescent="0.2">
      <c r="A393" s="526" t="e">
        <v>#VALUE!</v>
      </c>
      <c r="B393" s="526">
        <v>0</v>
      </c>
      <c r="C393" s="526" t="s">
        <v>8286</v>
      </c>
      <c r="D393" s="527" t="s">
        <v>6222</v>
      </c>
      <c r="E393" s="527" t="s">
        <v>12324</v>
      </c>
      <c r="F393" s="526" t="s">
        <v>12025</v>
      </c>
      <c r="G393" s="526" t="s">
        <v>11676</v>
      </c>
      <c r="H393" s="526" t="s">
        <v>11676</v>
      </c>
      <c r="I393" s="514">
        <v>387</v>
      </c>
      <c r="J393" s="515" t="s">
        <v>1540</v>
      </c>
      <c r="K393" s="516" t="s">
        <v>6477</v>
      </c>
      <c r="L393" s="516" t="s">
        <v>9578</v>
      </c>
      <c r="M393" s="517">
        <v>41438</v>
      </c>
      <c r="N393" s="518">
        <v>35000000</v>
      </c>
      <c r="O393" s="512"/>
      <c r="P393" s="528"/>
      <c r="Q393" s="519"/>
      <c r="R393" s="512" t="s">
        <v>5984</v>
      </c>
      <c r="S393" s="528">
        <v>41942</v>
      </c>
      <c r="T393" s="519">
        <v>16948296</v>
      </c>
      <c r="U393" s="528"/>
      <c r="V393" s="519"/>
      <c r="W393" s="512"/>
      <c r="X393" s="528"/>
      <c r="Y393" s="519"/>
      <c r="Z393" s="520">
        <v>0</v>
      </c>
      <c r="AA393" s="520"/>
      <c r="AB393" s="521"/>
      <c r="AC393" s="521"/>
      <c r="AD393" s="521"/>
      <c r="AE393" s="521"/>
      <c r="AF393" s="521"/>
      <c r="AG393" s="521"/>
      <c r="AH393" s="521"/>
      <c r="AI393" s="521"/>
      <c r="AJ393" s="521"/>
      <c r="AK393" s="521"/>
      <c r="AL393" s="521"/>
      <c r="AM393" s="521">
        <f t="shared" si="39"/>
        <v>0</v>
      </c>
      <c r="AN393" s="520">
        <f t="shared" si="40"/>
        <v>16948296</v>
      </c>
      <c r="AR393" s="532"/>
      <c r="AS393" s="529">
        <v>16948296</v>
      </c>
      <c r="AT393" s="529">
        <v>0</v>
      </c>
      <c r="AU393" s="529">
        <f t="shared" si="36"/>
        <v>16948296</v>
      </c>
      <c r="AV393" s="529" t="str">
        <f t="shared" si="41"/>
        <v>SAMA</v>
      </c>
      <c r="AW393" s="529" t="str">
        <f t="shared" si="37"/>
        <v>SAMA</v>
      </c>
      <c r="AX393" s="529" t="str">
        <f t="shared" si="38"/>
        <v>SAMA</v>
      </c>
    </row>
    <row r="394" spans="1:50" s="530" customFormat="1" ht="15" customHeight="1" x14ac:dyDescent="0.2">
      <c r="A394" s="526" t="e">
        <v>#VALUE!</v>
      </c>
      <c r="B394" s="526" t="e">
        <v>#N/A</v>
      </c>
      <c r="C394" s="526" t="s">
        <v>8286</v>
      </c>
      <c r="D394" s="527" t="s">
        <v>6222</v>
      </c>
      <c r="E394" s="527" t="s">
        <v>6222</v>
      </c>
      <c r="F394" s="526"/>
      <c r="G394" s="526" t="s">
        <v>11675</v>
      </c>
      <c r="H394" s="526" t="s">
        <v>11676</v>
      </c>
      <c r="I394" s="514">
        <v>388</v>
      </c>
      <c r="J394" s="515" t="s">
        <v>9579</v>
      </c>
      <c r="K394" s="516" t="s">
        <v>6477</v>
      </c>
      <c r="L394" s="516" t="s">
        <v>9499</v>
      </c>
      <c r="M394" s="517">
        <v>41151</v>
      </c>
      <c r="N394" s="518">
        <v>30000000</v>
      </c>
      <c r="O394" s="512"/>
      <c r="P394" s="528"/>
      <c r="Q394" s="519"/>
      <c r="R394" s="512" t="s">
        <v>9580</v>
      </c>
      <c r="S394" s="528">
        <v>41973</v>
      </c>
      <c r="T394" s="519">
        <v>15996958.5</v>
      </c>
      <c r="U394" s="528"/>
      <c r="V394" s="519"/>
      <c r="W394" s="512"/>
      <c r="X394" s="528"/>
      <c r="Y394" s="519"/>
      <c r="Z394" s="520">
        <v>0</v>
      </c>
      <c r="AA394" s="520"/>
      <c r="AB394" s="521"/>
      <c r="AC394" s="521"/>
      <c r="AD394" s="521"/>
      <c r="AE394" s="521"/>
      <c r="AF394" s="521"/>
      <c r="AG394" s="521"/>
      <c r="AH394" s="521"/>
      <c r="AI394" s="521"/>
      <c r="AJ394" s="521"/>
      <c r="AK394" s="521"/>
      <c r="AL394" s="521"/>
      <c r="AM394" s="521">
        <f t="shared" si="39"/>
        <v>0</v>
      </c>
      <c r="AN394" s="520">
        <f t="shared" si="40"/>
        <v>15996958.5</v>
      </c>
      <c r="AR394" s="532"/>
      <c r="AS394" s="529">
        <v>15996958.5</v>
      </c>
      <c r="AT394" s="529">
        <v>0</v>
      </c>
      <c r="AU394" s="529">
        <f t="shared" si="36"/>
        <v>15996958.5</v>
      </c>
      <c r="AV394" s="529" t="str">
        <f t="shared" si="41"/>
        <v>SAMA</v>
      </c>
      <c r="AW394" s="529" t="str">
        <f t="shared" si="37"/>
        <v>SAMA</v>
      </c>
      <c r="AX394" s="529" t="str">
        <f t="shared" si="38"/>
        <v>SAMA</v>
      </c>
    </row>
    <row r="395" spans="1:50" s="530" customFormat="1" ht="15" customHeight="1" x14ac:dyDescent="0.2">
      <c r="A395" s="526" t="e">
        <v>#VALUE!</v>
      </c>
      <c r="B395" s="526" t="e">
        <v>#N/A</v>
      </c>
      <c r="C395" s="526" t="s">
        <v>8286</v>
      </c>
      <c r="D395" s="527" t="s">
        <v>6222</v>
      </c>
      <c r="E395" s="527" t="s">
        <v>6222</v>
      </c>
      <c r="F395" s="526" t="s">
        <v>12026</v>
      </c>
      <c r="G395" s="526" t="s">
        <v>11675</v>
      </c>
      <c r="H395" s="526" t="s">
        <v>11676</v>
      </c>
      <c r="I395" s="514">
        <v>389</v>
      </c>
      <c r="J395" s="515" t="s">
        <v>9581</v>
      </c>
      <c r="K395" s="516" t="s">
        <v>6477</v>
      </c>
      <c r="L395" s="516" t="s">
        <v>9516</v>
      </c>
      <c r="M395" s="517">
        <v>41373</v>
      </c>
      <c r="N395" s="518">
        <v>11000000</v>
      </c>
      <c r="O395" s="512"/>
      <c r="P395" s="528"/>
      <c r="Q395" s="519"/>
      <c r="R395" s="512" t="s">
        <v>9580</v>
      </c>
      <c r="S395" s="528">
        <v>41973</v>
      </c>
      <c r="T395" s="519">
        <v>4709100</v>
      </c>
      <c r="U395" s="528"/>
      <c r="V395" s="519"/>
      <c r="W395" s="512"/>
      <c r="X395" s="528"/>
      <c r="Y395" s="519"/>
      <c r="Z395" s="520">
        <v>0</v>
      </c>
      <c r="AA395" s="520"/>
      <c r="AB395" s="521"/>
      <c r="AC395" s="521"/>
      <c r="AD395" s="521"/>
      <c r="AE395" s="521"/>
      <c r="AF395" s="521"/>
      <c r="AG395" s="521"/>
      <c r="AH395" s="521"/>
      <c r="AI395" s="521"/>
      <c r="AJ395" s="521"/>
      <c r="AK395" s="521"/>
      <c r="AL395" s="521"/>
      <c r="AM395" s="521">
        <f t="shared" si="39"/>
        <v>0</v>
      </c>
      <c r="AN395" s="520">
        <f t="shared" si="40"/>
        <v>4709100</v>
      </c>
      <c r="AR395" s="532"/>
      <c r="AS395" s="529">
        <v>4709100</v>
      </c>
      <c r="AT395" s="529">
        <v>0</v>
      </c>
      <c r="AU395" s="529">
        <f t="shared" si="36"/>
        <v>4709100</v>
      </c>
      <c r="AV395" s="529" t="str">
        <f t="shared" si="41"/>
        <v>SAMA</v>
      </c>
      <c r="AW395" s="529" t="str">
        <f t="shared" si="37"/>
        <v>SAMA</v>
      </c>
      <c r="AX395" s="529" t="str">
        <f t="shared" si="38"/>
        <v>SAMA</v>
      </c>
    </row>
    <row r="396" spans="1:50" s="530" customFormat="1" ht="15" customHeight="1" x14ac:dyDescent="0.2">
      <c r="A396" s="526" t="e">
        <v>#VALUE!</v>
      </c>
      <c r="B396" s="526" t="e">
        <v>#N/A</v>
      </c>
      <c r="C396" s="526" t="s">
        <v>8286</v>
      </c>
      <c r="D396" s="527" t="s">
        <v>6222</v>
      </c>
      <c r="E396" s="527" t="s">
        <v>6222</v>
      </c>
      <c r="F396" s="526" t="s">
        <v>12027</v>
      </c>
      <c r="G396" s="526" t="s">
        <v>11675</v>
      </c>
      <c r="H396" s="526" t="s">
        <v>11676</v>
      </c>
      <c r="I396" s="514">
        <v>390</v>
      </c>
      <c r="J396" s="515" t="s">
        <v>839</v>
      </c>
      <c r="K396" s="516" t="s">
        <v>6477</v>
      </c>
      <c r="L396" s="516" t="s">
        <v>9516</v>
      </c>
      <c r="M396" s="517">
        <v>41373</v>
      </c>
      <c r="N396" s="518">
        <v>15000000</v>
      </c>
      <c r="O396" s="512"/>
      <c r="P396" s="528"/>
      <c r="Q396" s="519"/>
      <c r="R396" s="512" t="s">
        <v>9580</v>
      </c>
      <c r="S396" s="528">
        <v>41973</v>
      </c>
      <c r="T396" s="519">
        <v>6074830.5</v>
      </c>
      <c r="U396" s="528"/>
      <c r="V396" s="519"/>
      <c r="W396" s="512"/>
      <c r="X396" s="528"/>
      <c r="Y396" s="519"/>
      <c r="Z396" s="520">
        <v>0</v>
      </c>
      <c r="AA396" s="520"/>
      <c r="AB396" s="521"/>
      <c r="AC396" s="521"/>
      <c r="AD396" s="521"/>
      <c r="AE396" s="521"/>
      <c r="AF396" s="521"/>
      <c r="AG396" s="521"/>
      <c r="AH396" s="521"/>
      <c r="AI396" s="521"/>
      <c r="AJ396" s="521"/>
      <c r="AK396" s="521"/>
      <c r="AL396" s="521"/>
      <c r="AM396" s="521">
        <f t="shared" si="39"/>
        <v>0</v>
      </c>
      <c r="AN396" s="520">
        <f t="shared" si="40"/>
        <v>6074830.5</v>
      </c>
      <c r="AR396" s="532"/>
      <c r="AS396" s="529">
        <v>6074830.5</v>
      </c>
      <c r="AT396" s="529">
        <v>0</v>
      </c>
      <c r="AU396" s="529">
        <f t="shared" si="36"/>
        <v>6074830.5</v>
      </c>
      <c r="AV396" s="529" t="str">
        <f t="shared" si="41"/>
        <v>SAMA</v>
      </c>
      <c r="AW396" s="529" t="str">
        <f t="shared" si="37"/>
        <v>SAMA</v>
      </c>
      <c r="AX396" s="529" t="str">
        <f t="shared" si="38"/>
        <v>SAMA</v>
      </c>
    </row>
    <row r="397" spans="1:50" s="530" customFormat="1" ht="15" customHeight="1" x14ac:dyDescent="0.2">
      <c r="A397" s="526" t="e">
        <v>#VALUE!</v>
      </c>
      <c r="B397" s="526" t="e">
        <v>#N/A</v>
      </c>
      <c r="C397" s="526" t="s">
        <v>8286</v>
      </c>
      <c r="D397" s="527" t="s">
        <v>6222</v>
      </c>
      <c r="E397" s="527" t="s">
        <v>6222</v>
      </c>
      <c r="F397" s="526" t="s">
        <v>12028</v>
      </c>
      <c r="G397" s="526" t="s">
        <v>11675</v>
      </c>
      <c r="H397" s="526" t="s">
        <v>11676</v>
      </c>
      <c r="I397" s="514">
        <v>391</v>
      </c>
      <c r="J397" s="515" t="s">
        <v>9582</v>
      </c>
      <c r="K397" s="516" t="s">
        <v>6477</v>
      </c>
      <c r="L397" s="516" t="s">
        <v>9389</v>
      </c>
      <c r="M397" s="517">
        <v>41040</v>
      </c>
      <c r="N397" s="518">
        <v>50000000</v>
      </c>
      <c r="O397" s="512"/>
      <c r="P397" s="528"/>
      <c r="Q397" s="519"/>
      <c r="R397" s="512" t="s">
        <v>9580</v>
      </c>
      <c r="S397" s="528">
        <v>41973</v>
      </c>
      <c r="T397" s="519">
        <v>16166925</v>
      </c>
      <c r="U397" s="528"/>
      <c r="V397" s="519"/>
      <c r="W397" s="512"/>
      <c r="X397" s="528"/>
      <c r="Y397" s="519"/>
      <c r="Z397" s="520">
        <v>0</v>
      </c>
      <c r="AA397" s="520"/>
      <c r="AB397" s="521"/>
      <c r="AC397" s="521"/>
      <c r="AD397" s="521"/>
      <c r="AE397" s="521"/>
      <c r="AF397" s="521"/>
      <c r="AG397" s="521"/>
      <c r="AH397" s="521"/>
      <c r="AI397" s="521"/>
      <c r="AJ397" s="521"/>
      <c r="AK397" s="521"/>
      <c r="AL397" s="521"/>
      <c r="AM397" s="521">
        <f t="shared" si="39"/>
        <v>0</v>
      </c>
      <c r="AN397" s="520">
        <f t="shared" si="40"/>
        <v>16166925</v>
      </c>
      <c r="AR397" s="532"/>
      <c r="AS397" s="529">
        <v>16166925</v>
      </c>
      <c r="AT397" s="529">
        <v>0</v>
      </c>
      <c r="AU397" s="529">
        <f t="shared" si="36"/>
        <v>16166925</v>
      </c>
      <c r="AV397" s="529" t="str">
        <f t="shared" si="41"/>
        <v>SAMA</v>
      </c>
      <c r="AW397" s="529" t="str">
        <f t="shared" si="37"/>
        <v>SAMA</v>
      </c>
      <c r="AX397" s="529" t="str">
        <f t="shared" si="38"/>
        <v>SAMA</v>
      </c>
    </row>
    <row r="398" spans="1:50" s="530" customFormat="1" ht="15" customHeight="1" x14ac:dyDescent="0.2">
      <c r="A398" s="526" t="e">
        <v>#VALUE!</v>
      </c>
      <c r="B398" s="526" t="e">
        <v>#N/A</v>
      </c>
      <c r="C398" s="526" t="s">
        <v>8755</v>
      </c>
      <c r="D398" s="527" t="s">
        <v>8715</v>
      </c>
      <c r="E398" s="527" t="s">
        <v>18635</v>
      </c>
      <c r="F398" s="526" t="s">
        <v>12029</v>
      </c>
      <c r="G398" s="526" t="s">
        <v>11675</v>
      </c>
      <c r="H398" s="526" t="s">
        <v>11676</v>
      </c>
      <c r="I398" s="514">
        <v>392</v>
      </c>
      <c r="J398" s="515" t="s">
        <v>9583</v>
      </c>
      <c r="K398" s="516" t="s">
        <v>6477</v>
      </c>
      <c r="L398" s="516" t="s">
        <v>9516</v>
      </c>
      <c r="M398" s="517">
        <v>41373</v>
      </c>
      <c r="N398" s="518">
        <v>35000000</v>
      </c>
      <c r="O398" s="512"/>
      <c r="P398" s="528"/>
      <c r="Q398" s="519"/>
      <c r="R398" s="512" t="s">
        <v>9580</v>
      </c>
      <c r="S398" s="528">
        <v>41973</v>
      </c>
      <c r="T398" s="519">
        <v>15251747.25</v>
      </c>
      <c r="U398" s="528"/>
      <c r="V398" s="519"/>
      <c r="W398" s="512"/>
      <c r="X398" s="528"/>
      <c r="Y398" s="519"/>
      <c r="Z398" s="520">
        <v>0</v>
      </c>
      <c r="AA398" s="520"/>
      <c r="AB398" s="521"/>
      <c r="AC398" s="521"/>
      <c r="AD398" s="521"/>
      <c r="AE398" s="521"/>
      <c r="AF398" s="521"/>
      <c r="AG398" s="521"/>
      <c r="AH398" s="521"/>
      <c r="AI398" s="521"/>
      <c r="AJ398" s="521"/>
      <c r="AK398" s="521"/>
      <c r="AL398" s="521"/>
      <c r="AM398" s="521">
        <f t="shared" si="39"/>
        <v>0</v>
      </c>
      <c r="AN398" s="520">
        <f t="shared" si="40"/>
        <v>15251747.25</v>
      </c>
      <c r="AR398" s="532"/>
      <c r="AS398" s="529">
        <v>15251747.25</v>
      </c>
      <c r="AT398" s="529">
        <v>0</v>
      </c>
      <c r="AU398" s="529">
        <f t="shared" si="36"/>
        <v>15251747.25</v>
      </c>
      <c r="AV398" s="529" t="str">
        <f t="shared" si="41"/>
        <v>SAMA</v>
      </c>
      <c r="AW398" s="529" t="str">
        <f t="shared" si="37"/>
        <v>SAMA</v>
      </c>
      <c r="AX398" s="529" t="str">
        <f t="shared" si="38"/>
        <v>SAMA</v>
      </c>
    </row>
    <row r="399" spans="1:50" s="530" customFormat="1" ht="15" customHeight="1" x14ac:dyDescent="0.2">
      <c r="A399" s="526" t="e">
        <v>#VALUE!</v>
      </c>
      <c r="B399" s="526" t="e">
        <v>#N/A</v>
      </c>
      <c r="C399" s="526" t="s">
        <v>8286</v>
      </c>
      <c r="D399" s="527" t="s">
        <v>6222</v>
      </c>
      <c r="E399" s="527" t="s">
        <v>6222</v>
      </c>
      <c r="F399" s="526" t="s">
        <v>12030</v>
      </c>
      <c r="G399" s="526" t="s">
        <v>11675</v>
      </c>
      <c r="H399" s="526" t="s">
        <v>11676</v>
      </c>
      <c r="I399" s="514">
        <v>393</v>
      </c>
      <c r="J399" s="515" t="s">
        <v>9584</v>
      </c>
      <c r="K399" s="516" t="s">
        <v>6477</v>
      </c>
      <c r="L399" s="516" t="s">
        <v>9516</v>
      </c>
      <c r="M399" s="517">
        <v>41373</v>
      </c>
      <c r="N399" s="518">
        <v>25000000</v>
      </c>
      <c r="O399" s="512"/>
      <c r="P399" s="528"/>
      <c r="Q399" s="519"/>
      <c r="R399" s="512" t="s">
        <v>9580</v>
      </c>
      <c r="S399" s="528">
        <v>41973</v>
      </c>
      <c r="T399" s="519">
        <v>11980425</v>
      </c>
      <c r="U399" s="528"/>
      <c r="V399" s="519"/>
      <c r="W399" s="512"/>
      <c r="X399" s="528"/>
      <c r="Y399" s="519"/>
      <c r="Z399" s="520">
        <v>0</v>
      </c>
      <c r="AA399" s="520"/>
      <c r="AB399" s="521"/>
      <c r="AC399" s="521"/>
      <c r="AD399" s="521"/>
      <c r="AE399" s="521"/>
      <c r="AF399" s="521"/>
      <c r="AG399" s="521"/>
      <c r="AH399" s="521"/>
      <c r="AI399" s="521"/>
      <c r="AJ399" s="521"/>
      <c r="AK399" s="521"/>
      <c r="AL399" s="521"/>
      <c r="AM399" s="521">
        <f t="shared" si="39"/>
        <v>0</v>
      </c>
      <c r="AN399" s="520">
        <f t="shared" si="40"/>
        <v>11980425</v>
      </c>
      <c r="AR399" s="532"/>
      <c r="AS399" s="529">
        <v>11980425</v>
      </c>
      <c r="AT399" s="529">
        <v>0</v>
      </c>
      <c r="AU399" s="529">
        <f t="shared" si="36"/>
        <v>11980425</v>
      </c>
      <c r="AV399" s="529" t="str">
        <f t="shared" si="41"/>
        <v>SAMA</v>
      </c>
      <c r="AW399" s="529" t="str">
        <f t="shared" si="37"/>
        <v>SAMA</v>
      </c>
      <c r="AX399" s="529" t="str">
        <f t="shared" si="38"/>
        <v>SAMA</v>
      </c>
    </row>
    <row r="400" spans="1:50" s="530" customFormat="1" ht="15" customHeight="1" x14ac:dyDescent="0.2">
      <c r="A400" s="526" t="e">
        <v>#VALUE!</v>
      </c>
      <c r="B400" s="526" t="e">
        <v>#N/A</v>
      </c>
      <c r="C400" s="526" t="s">
        <v>8755</v>
      </c>
      <c r="D400" s="527" t="s">
        <v>6541</v>
      </c>
      <c r="E400" s="527" t="s">
        <v>18632</v>
      </c>
      <c r="F400" s="526" t="s">
        <v>18650</v>
      </c>
      <c r="G400" s="526" t="s">
        <v>11675</v>
      </c>
      <c r="H400" s="526" t="s">
        <v>11676</v>
      </c>
      <c r="I400" s="514">
        <v>394</v>
      </c>
      <c r="J400" s="515" t="s">
        <v>10351</v>
      </c>
      <c r="K400" s="516" t="s">
        <v>6477</v>
      </c>
      <c r="L400" s="516" t="s">
        <v>9289</v>
      </c>
      <c r="M400" s="517">
        <v>40875</v>
      </c>
      <c r="N400" s="518">
        <v>30000000</v>
      </c>
      <c r="O400" s="512"/>
      <c r="P400" s="528"/>
      <c r="Q400" s="519"/>
      <c r="R400" s="512" t="s">
        <v>9580</v>
      </c>
      <c r="S400" s="528">
        <v>41973</v>
      </c>
      <c r="T400" s="519">
        <v>8209387</v>
      </c>
      <c r="U400" s="528"/>
      <c r="V400" s="519"/>
      <c r="W400" s="512"/>
      <c r="X400" s="528"/>
      <c r="Y400" s="519"/>
      <c r="Z400" s="520">
        <v>8209387</v>
      </c>
      <c r="AA400" s="520"/>
      <c r="AB400" s="521"/>
      <c r="AC400" s="521"/>
      <c r="AD400" s="521"/>
      <c r="AE400" s="521"/>
      <c r="AF400" s="521"/>
      <c r="AG400" s="521"/>
      <c r="AH400" s="521"/>
      <c r="AI400" s="521"/>
      <c r="AJ400" s="521"/>
      <c r="AK400" s="521"/>
      <c r="AL400" s="521"/>
      <c r="AM400" s="521">
        <f t="shared" si="39"/>
        <v>8209387</v>
      </c>
      <c r="AN400" s="520">
        <f t="shared" si="40"/>
        <v>0</v>
      </c>
      <c r="AR400" s="532"/>
      <c r="AS400" s="524">
        <v>8209387</v>
      </c>
      <c r="AT400" s="524">
        <v>8209387</v>
      </c>
      <c r="AU400" s="524">
        <f t="shared" si="36"/>
        <v>0</v>
      </c>
      <c r="AV400" s="531" t="str">
        <f t="shared" si="41"/>
        <v>SAMA</v>
      </c>
      <c r="AW400" s="531" t="str">
        <f t="shared" si="37"/>
        <v>SAMA</v>
      </c>
      <c r="AX400" s="531" t="str">
        <f t="shared" si="38"/>
        <v>SAMA</v>
      </c>
    </row>
    <row r="401" spans="1:50" s="530" customFormat="1" ht="15" customHeight="1" x14ac:dyDescent="0.2">
      <c r="A401" s="526" t="e">
        <v>#VALUE!</v>
      </c>
      <c r="B401" s="526">
        <v>0</v>
      </c>
      <c r="C401" s="526" t="s">
        <v>8286</v>
      </c>
      <c r="D401" s="527" t="s">
        <v>12202</v>
      </c>
      <c r="E401" s="527" t="s">
        <v>12318</v>
      </c>
      <c r="F401" s="526" t="s">
        <v>12031</v>
      </c>
      <c r="G401" s="526" t="s">
        <v>11676</v>
      </c>
      <c r="H401" s="526" t="s">
        <v>11676</v>
      </c>
      <c r="I401" s="514">
        <v>395</v>
      </c>
      <c r="J401" s="515" t="s">
        <v>9585</v>
      </c>
      <c r="K401" s="516" t="s">
        <v>6477</v>
      </c>
      <c r="L401" s="516" t="s">
        <v>9516</v>
      </c>
      <c r="M401" s="517">
        <v>41373</v>
      </c>
      <c r="N401" s="518">
        <v>45000000</v>
      </c>
      <c r="O401" s="512"/>
      <c r="P401" s="528"/>
      <c r="Q401" s="519"/>
      <c r="R401" s="512" t="s">
        <v>9580</v>
      </c>
      <c r="S401" s="528">
        <v>41973</v>
      </c>
      <c r="T401" s="519">
        <v>32677987.5</v>
      </c>
      <c r="U401" s="528"/>
      <c r="V401" s="519"/>
      <c r="W401" s="512"/>
      <c r="X401" s="528"/>
      <c r="Y401" s="519"/>
      <c r="Z401" s="520">
        <v>0</v>
      </c>
      <c r="AA401" s="520"/>
      <c r="AB401" s="521"/>
      <c r="AC401" s="521"/>
      <c r="AD401" s="521"/>
      <c r="AE401" s="521"/>
      <c r="AF401" s="521"/>
      <c r="AG401" s="521"/>
      <c r="AH401" s="521"/>
      <c r="AI401" s="521"/>
      <c r="AJ401" s="521"/>
      <c r="AK401" s="521"/>
      <c r="AL401" s="521"/>
      <c r="AM401" s="521">
        <f t="shared" si="39"/>
        <v>0</v>
      </c>
      <c r="AN401" s="520">
        <f t="shared" si="40"/>
        <v>32677987.5</v>
      </c>
      <c r="AR401" s="532"/>
      <c r="AS401" s="529">
        <v>32677987.5</v>
      </c>
      <c r="AT401" s="529">
        <v>0</v>
      </c>
      <c r="AU401" s="529">
        <f t="shared" si="36"/>
        <v>32677987.5</v>
      </c>
      <c r="AV401" s="529" t="str">
        <f t="shared" si="41"/>
        <v>SAMA</v>
      </c>
      <c r="AW401" s="529" t="str">
        <f t="shared" si="37"/>
        <v>SAMA</v>
      </c>
      <c r="AX401" s="529" t="str">
        <f t="shared" si="38"/>
        <v>SAMA</v>
      </c>
    </row>
    <row r="402" spans="1:50" s="530" customFormat="1" ht="15" customHeight="1" x14ac:dyDescent="0.2">
      <c r="A402" s="526" t="e">
        <v>#VALUE!</v>
      </c>
      <c r="B402" s="526" t="e">
        <v>#N/A</v>
      </c>
      <c r="C402" s="526" t="s">
        <v>8286</v>
      </c>
      <c r="D402" s="527" t="s">
        <v>6222</v>
      </c>
      <c r="E402" s="527" t="s">
        <v>6222</v>
      </c>
      <c r="F402" s="526" t="s">
        <v>12032</v>
      </c>
      <c r="G402" s="526" t="s">
        <v>11675</v>
      </c>
      <c r="H402" s="526" t="s">
        <v>11676</v>
      </c>
      <c r="I402" s="514">
        <v>396</v>
      </c>
      <c r="J402" s="515" t="s">
        <v>9586</v>
      </c>
      <c r="K402" s="516" t="s">
        <v>6477</v>
      </c>
      <c r="L402" s="516" t="s">
        <v>9431</v>
      </c>
      <c r="M402" s="517">
        <v>41052</v>
      </c>
      <c r="N402" s="518">
        <v>35000000</v>
      </c>
      <c r="O402" s="512"/>
      <c r="P402" s="528"/>
      <c r="Q402" s="519"/>
      <c r="R402" s="512" t="s">
        <v>9580</v>
      </c>
      <c r="S402" s="528">
        <v>41973</v>
      </c>
      <c r="T402" s="519">
        <v>14777424</v>
      </c>
      <c r="U402" s="528"/>
      <c r="V402" s="519"/>
      <c r="W402" s="512"/>
      <c r="X402" s="528"/>
      <c r="Y402" s="519"/>
      <c r="Z402" s="520">
        <v>0</v>
      </c>
      <c r="AA402" s="520"/>
      <c r="AB402" s="521"/>
      <c r="AC402" s="521"/>
      <c r="AD402" s="521"/>
      <c r="AE402" s="521"/>
      <c r="AF402" s="521"/>
      <c r="AG402" s="521"/>
      <c r="AH402" s="521"/>
      <c r="AI402" s="521"/>
      <c r="AJ402" s="521"/>
      <c r="AK402" s="521"/>
      <c r="AL402" s="521"/>
      <c r="AM402" s="521">
        <f t="shared" si="39"/>
        <v>0</v>
      </c>
      <c r="AN402" s="520">
        <f t="shared" si="40"/>
        <v>14777424</v>
      </c>
      <c r="AR402" s="532"/>
      <c r="AS402" s="529">
        <v>14777424</v>
      </c>
      <c r="AT402" s="529">
        <v>0</v>
      </c>
      <c r="AU402" s="529">
        <f t="shared" si="36"/>
        <v>14777424</v>
      </c>
      <c r="AV402" s="529" t="str">
        <f t="shared" si="41"/>
        <v>SAMA</v>
      </c>
      <c r="AW402" s="529" t="str">
        <f t="shared" si="37"/>
        <v>SAMA</v>
      </c>
      <c r="AX402" s="529" t="str">
        <f t="shared" si="38"/>
        <v>SAMA</v>
      </c>
    </row>
    <row r="403" spans="1:50" s="530" customFormat="1" ht="15" customHeight="1" x14ac:dyDescent="0.2">
      <c r="A403" s="526" t="e">
        <v>#VALUE!</v>
      </c>
      <c r="B403" s="526" t="e">
        <v>#N/A</v>
      </c>
      <c r="C403" s="526" t="s">
        <v>8286</v>
      </c>
      <c r="D403" s="527" t="s">
        <v>6222</v>
      </c>
      <c r="E403" s="527" t="s">
        <v>6222</v>
      </c>
      <c r="F403" s="526" t="s">
        <v>12033</v>
      </c>
      <c r="G403" s="526" t="s">
        <v>11675</v>
      </c>
      <c r="H403" s="526" t="s">
        <v>11676</v>
      </c>
      <c r="I403" s="514">
        <v>397</v>
      </c>
      <c r="J403" s="515" t="s">
        <v>2960</v>
      </c>
      <c r="K403" s="516" t="s">
        <v>6477</v>
      </c>
      <c r="L403" s="516" t="s">
        <v>9516</v>
      </c>
      <c r="M403" s="517">
        <v>41373</v>
      </c>
      <c r="N403" s="518">
        <v>20000000</v>
      </c>
      <c r="O403" s="512"/>
      <c r="P403" s="528"/>
      <c r="Q403" s="519"/>
      <c r="R403" s="512" t="s">
        <v>9580</v>
      </c>
      <c r="S403" s="528">
        <v>41973</v>
      </c>
      <c r="T403" s="519">
        <v>8688675</v>
      </c>
      <c r="U403" s="528"/>
      <c r="V403" s="519"/>
      <c r="W403" s="512"/>
      <c r="X403" s="528"/>
      <c r="Y403" s="519"/>
      <c r="Z403" s="520">
        <v>0</v>
      </c>
      <c r="AA403" s="520"/>
      <c r="AB403" s="521"/>
      <c r="AC403" s="521"/>
      <c r="AD403" s="521"/>
      <c r="AE403" s="521"/>
      <c r="AF403" s="521"/>
      <c r="AG403" s="521"/>
      <c r="AH403" s="521"/>
      <c r="AI403" s="521"/>
      <c r="AJ403" s="521"/>
      <c r="AK403" s="521"/>
      <c r="AL403" s="521"/>
      <c r="AM403" s="521">
        <f t="shared" si="39"/>
        <v>0</v>
      </c>
      <c r="AN403" s="520">
        <f t="shared" si="40"/>
        <v>8688675</v>
      </c>
      <c r="AR403" s="532"/>
      <c r="AS403" s="529">
        <v>8688675</v>
      </c>
      <c r="AT403" s="529">
        <v>0</v>
      </c>
      <c r="AU403" s="529">
        <f t="shared" si="36"/>
        <v>8688675</v>
      </c>
      <c r="AV403" s="529" t="str">
        <f t="shared" si="41"/>
        <v>SAMA</v>
      </c>
      <c r="AW403" s="529" t="str">
        <f t="shared" si="37"/>
        <v>SAMA</v>
      </c>
      <c r="AX403" s="529" t="str">
        <f t="shared" si="38"/>
        <v>SAMA</v>
      </c>
    </row>
    <row r="404" spans="1:50" s="530" customFormat="1" ht="15" customHeight="1" x14ac:dyDescent="0.2">
      <c r="A404" s="526" t="e">
        <v>#VALUE!</v>
      </c>
      <c r="B404" s="526" t="e">
        <v>#N/A</v>
      </c>
      <c r="C404" s="526" t="s">
        <v>8286</v>
      </c>
      <c r="D404" s="527" t="s">
        <v>6222</v>
      </c>
      <c r="E404" s="527" t="s">
        <v>6222</v>
      </c>
      <c r="F404" s="526" t="s">
        <v>12034</v>
      </c>
      <c r="G404" s="526" t="s">
        <v>11675</v>
      </c>
      <c r="H404" s="526" t="s">
        <v>11676</v>
      </c>
      <c r="I404" s="514">
        <v>398</v>
      </c>
      <c r="J404" s="515" t="s">
        <v>9587</v>
      </c>
      <c r="K404" s="516" t="s">
        <v>6477</v>
      </c>
      <c r="L404" s="516" t="s">
        <v>9505</v>
      </c>
      <c r="M404" s="517">
        <v>41438</v>
      </c>
      <c r="N404" s="518">
        <v>50000000</v>
      </c>
      <c r="O404" s="512"/>
      <c r="P404" s="528"/>
      <c r="Q404" s="519"/>
      <c r="R404" s="512" t="s">
        <v>9580</v>
      </c>
      <c r="S404" s="528">
        <v>41973</v>
      </c>
      <c r="T404" s="519">
        <v>30796380.75</v>
      </c>
      <c r="U404" s="528"/>
      <c r="V404" s="519"/>
      <c r="W404" s="512"/>
      <c r="X404" s="528"/>
      <c r="Y404" s="519"/>
      <c r="Z404" s="520">
        <v>0</v>
      </c>
      <c r="AA404" s="520"/>
      <c r="AB404" s="521"/>
      <c r="AC404" s="521"/>
      <c r="AD404" s="521"/>
      <c r="AE404" s="521"/>
      <c r="AF404" s="521"/>
      <c r="AG404" s="521"/>
      <c r="AH404" s="521"/>
      <c r="AI404" s="521"/>
      <c r="AJ404" s="521"/>
      <c r="AK404" s="521"/>
      <c r="AL404" s="521"/>
      <c r="AM404" s="521">
        <f t="shared" si="39"/>
        <v>0</v>
      </c>
      <c r="AN404" s="520">
        <f t="shared" si="40"/>
        <v>30796380.75</v>
      </c>
      <c r="AR404" s="532"/>
      <c r="AS404" s="529">
        <v>30796380.75</v>
      </c>
      <c r="AT404" s="529">
        <v>0</v>
      </c>
      <c r="AU404" s="529">
        <f t="shared" si="36"/>
        <v>30796380.75</v>
      </c>
      <c r="AV404" s="529" t="str">
        <f t="shared" si="41"/>
        <v>SAMA</v>
      </c>
      <c r="AW404" s="529" t="str">
        <f t="shared" si="37"/>
        <v>SAMA</v>
      </c>
      <c r="AX404" s="529" t="str">
        <f t="shared" si="38"/>
        <v>SAMA</v>
      </c>
    </row>
    <row r="405" spans="1:50" s="530" customFormat="1" ht="15" customHeight="1" x14ac:dyDescent="0.2">
      <c r="A405" s="526" t="e">
        <v>#VALUE!</v>
      </c>
      <c r="B405" s="526" t="e">
        <v>#N/A</v>
      </c>
      <c r="C405" s="526" t="s">
        <v>8286</v>
      </c>
      <c r="D405" s="527" t="s">
        <v>6222</v>
      </c>
      <c r="E405" s="527" t="s">
        <v>6222</v>
      </c>
      <c r="F405" s="526" t="s">
        <v>12035</v>
      </c>
      <c r="G405" s="526" t="s">
        <v>11675</v>
      </c>
      <c r="H405" s="526" t="s">
        <v>11676</v>
      </c>
      <c r="I405" s="514">
        <v>399</v>
      </c>
      <c r="J405" s="515" t="s">
        <v>9588</v>
      </c>
      <c r="K405" s="516" t="s">
        <v>6477</v>
      </c>
      <c r="L405" s="516" t="s">
        <v>9516</v>
      </c>
      <c r="M405" s="517">
        <v>41373</v>
      </c>
      <c r="N405" s="518">
        <v>15000000</v>
      </c>
      <c r="O405" s="512"/>
      <c r="P405" s="528"/>
      <c r="Q405" s="519"/>
      <c r="R405" s="512" t="s">
        <v>9580</v>
      </c>
      <c r="S405" s="528">
        <v>41973</v>
      </c>
      <c r="T405" s="519">
        <v>7860349.5</v>
      </c>
      <c r="U405" s="528"/>
      <c r="V405" s="519"/>
      <c r="W405" s="512"/>
      <c r="X405" s="528"/>
      <c r="Y405" s="519"/>
      <c r="Z405" s="520">
        <v>0</v>
      </c>
      <c r="AA405" s="520"/>
      <c r="AB405" s="521"/>
      <c r="AC405" s="521"/>
      <c r="AD405" s="521"/>
      <c r="AE405" s="521"/>
      <c r="AF405" s="521"/>
      <c r="AG405" s="521"/>
      <c r="AH405" s="521"/>
      <c r="AI405" s="521"/>
      <c r="AJ405" s="521"/>
      <c r="AK405" s="521"/>
      <c r="AL405" s="521"/>
      <c r="AM405" s="521">
        <f t="shared" si="39"/>
        <v>0</v>
      </c>
      <c r="AN405" s="520">
        <f t="shared" si="40"/>
        <v>7860349.5</v>
      </c>
      <c r="AR405" s="532"/>
      <c r="AS405" s="529">
        <v>7860349.5</v>
      </c>
      <c r="AT405" s="529">
        <v>0</v>
      </c>
      <c r="AU405" s="529">
        <f t="shared" si="36"/>
        <v>7860349.5</v>
      </c>
      <c r="AV405" s="529" t="str">
        <f t="shared" si="41"/>
        <v>SAMA</v>
      </c>
      <c r="AW405" s="529" t="str">
        <f t="shared" si="37"/>
        <v>SAMA</v>
      </c>
      <c r="AX405" s="529" t="str">
        <f t="shared" si="38"/>
        <v>SAMA</v>
      </c>
    </row>
    <row r="406" spans="1:50" s="530" customFormat="1" ht="15" customHeight="1" x14ac:dyDescent="0.2">
      <c r="A406" s="526" t="e">
        <v>#VALUE!</v>
      </c>
      <c r="B406" s="526" t="e">
        <v>#N/A</v>
      </c>
      <c r="C406" s="526" t="s">
        <v>8286</v>
      </c>
      <c r="D406" s="527" t="s">
        <v>6222</v>
      </c>
      <c r="E406" s="527" t="s">
        <v>6222</v>
      </c>
      <c r="F406" s="526" t="s">
        <v>12036</v>
      </c>
      <c r="G406" s="526" t="s">
        <v>11675</v>
      </c>
      <c r="H406" s="526" t="s">
        <v>11676</v>
      </c>
      <c r="I406" s="514">
        <v>400</v>
      </c>
      <c r="J406" s="515" t="s">
        <v>9589</v>
      </c>
      <c r="K406" s="516" t="s">
        <v>6477</v>
      </c>
      <c r="L406" s="516" t="s">
        <v>9480</v>
      </c>
      <c r="M406" s="517">
        <v>41179</v>
      </c>
      <c r="N406" s="518">
        <v>20000000</v>
      </c>
      <c r="O406" s="512"/>
      <c r="P406" s="528"/>
      <c r="Q406" s="519"/>
      <c r="R406" s="512" t="s">
        <v>9580</v>
      </c>
      <c r="S406" s="528">
        <v>41973</v>
      </c>
      <c r="T406" s="519">
        <v>5369775</v>
      </c>
      <c r="U406" s="528"/>
      <c r="V406" s="519"/>
      <c r="W406" s="512"/>
      <c r="X406" s="528"/>
      <c r="Y406" s="519"/>
      <c r="Z406" s="520">
        <v>5369775</v>
      </c>
      <c r="AA406" s="520"/>
      <c r="AB406" s="521"/>
      <c r="AC406" s="521"/>
      <c r="AD406" s="521"/>
      <c r="AE406" s="521"/>
      <c r="AF406" s="521"/>
      <c r="AG406" s="521"/>
      <c r="AH406" s="521"/>
      <c r="AI406" s="521"/>
      <c r="AJ406" s="521"/>
      <c r="AK406" s="521"/>
      <c r="AL406" s="521"/>
      <c r="AM406" s="521">
        <f t="shared" si="39"/>
        <v>5369775</v>
      </c>
      <c r="AN406" s="520">
        <f t="shared" si="40"/>
        <v>0</v>
      </c>
      <c r="AR406" s="532"/>
      <c r="AS406" s="529">
        <v>5369775</v>
      </c>
      <c r="AT406" s="529">
        <v>5369775</v>
      </c>
      <c r="AU406" s="529">
        <f t="shared" si="36"/>
        <v>0</v>
      </c>
      <c r="AV406" s="529" t="str">
        <f t="shared" si="41"/>
        <v>SAMA</v>
      </c>
      <c r="AW406" s="529" t="str">
        <f t="shared" si="37"/>
        <v>SAMA</v>
      </c>
      <c r="AX406" s="529" t="str">
        <f t="shared" si="38"/>
        <v>SAMA</v>
      </c>
    </row>
    <row r="407" spans="1:50" s="530" customFormat="1" ht="15" customHeight="1" x14ac:dyDescent="0.2">
      <c r="A407" s="526" t="e">
        <v>#VALUE!</v>
      </c>
      <c r="B407" s="526" t="e">
        <v>#N/A</v>
      </c>
      <c r="C407" s="526" t="s">
        <v>8286</v>
      </c>
      <c r="D407" s="527" t="s">
        <v>6222</v>
      </c>
      <c r="E407" s="527" t="s">
        <v>6222</v>
      </c>
      <c r="F407" s="526" t="s">
        <v>12037</v>
      </c>
      <c r="G407" s="526" t="s">
        <v>11675</v>
      </c>
      <c r="H407" s="526" t="s">
        <v>11676</v>
      </c>
      <c r="I407" s="514">
        <v>401</v>
      </c>
      <c r="J407" s="515" t="s">
        <v>9590</v>
      </c>
      <c r="K407" s="516" t="s">
        <v>6477</v>
      </c>
      <c r="L407" s="516" t="s">
        <v>9479</v>
      </c>
      <c r="M407" s="517">
        <v>41242</v>
      </c>
      <c r="N407" s="518">
        <v>15000000</v>
      </c>
      <c r="O407" s="512"/>
      <c r="P407" s="528"/>
      <c r="Q407" s="519"/>
      <c r="R407" s="512" t="s">
        <v>9580</v>
      </c>
      <c r="S407" s="528">
        <v>41973</v>
      </c>
      <c r="T407" s="519">
        <v>7320037.5</v>
      </c>
      <c r="U407" s="528"/>
      <c r="V407" s="519"/>
      <c r="W407" s="512"/>
      <c r="X407" s="528"/>
      <c r="Y407" s="519"/>
      <c r="Z407" s="520">
        <v>0</v>
      </c>
      <c r="AA407" s="520"/>
      <c r="AB407" s="521"/>
      <c r="AC407" s="521"/>
      <c r="AD407" s="521"/>
      <c r="AE407" s="521"/>
      <c r="AF407" s="521"/>
      <c r="AG407" s="521"/>
      <c r="AH407" s="521"/>
      <c r="AI407" s="521"/>
      <c r="AJ407" s="521"/>
      <c r="AK407" s="521"/>
      <c r="AL407" s="521"/>
      <c r="AM407" s="521">
        <f t="shared" si="39"/>
        <v>0</v>
      </c>
      <c r="AN407" s="520">
        <f t="shared" si="40"/>
        <v>7320037.5</v>
      </c>
      <c r="AR407" s="532"/>
      <c r="AS407" s="529">
        <v>7320037.5</v>
      </c>
      <c r="AT407" s="529">
        <v>0</v>
      </c>
      <c r="AU407" s="529">
        <f t="shared" si="36"/>
        <v>7320037.5</v>
      </c>
      <c r="AV407" s="529" t="str">
        <f t="shared" si="41"/>
        <v>SAMA</v>
      </c>
      <c r="AW407" s="529" t="str">
        <f t="shared" si="37"/>
        <v>SAMA</v>
      </c>
      <c r="AX407" s="529" t="str">
        <f t="shared" si="38"/>
        <v>SAMA</v>
      </c>
    </row>
    <row r="408" spans="1:50" s="530" customFormat="1" ht="15" customHeight="1" x14ac:dyDescent="0.2">
      <c r="A408" s="526" t="e">
        <v>#VALUE!</v>
      </c>
      <c r="B408" s="526" t="e">
        <v>#N/A</v>
      </c>
      <c r="C408" s="526" t="s">
        <v>8286</v>
      </c>
      <c r="D408" s="527" t="s">
        <v>6222</v>
      </c>
      <c r="E408" s="527" t="s">
        <v>6222</v>
      </c>
      <c r="F408" s="526" t="s">
        <v>12038</v>
      </c>
      <c r="G408" s="526" t="s">
        <v>11675</v>
      </c>
      <c r="H408" s="526" t="s">
        <v>11676</v>
      </c>
      <c r="I408" s="514">
        <v>402</v>
      </c>
      <c r="J408" s="515" t="s">
        <v>9591</v>
      </c>
      <c r="K408" s="516" t="s">
        <v>6477</v>
      </c>
      <c r="L408" s="516" t="s">
        <v>9389</v>
      </c>
      <c r="M408" s="517">
        <v>41040</v>
      </c>
      <c r="N408" s="518">
        <v>50000000</v>
      </c>
      <c r="O408" s="512"/>
      <c r="P408" s="528"/>
      <c r="Q408" s="519"/>
      <c r="R408" s="512" t="s">
        <v>9580</v>
      </c>
      <c r="S408" s="528">
        <v>41973</v>
      </c>
      <c r="T408" s="519">
        <v>19879012.5</v>
      </c>
      <c r="U408" s="528"/>
      <c r="V408" s="519"/>
      <c r="W408" s="512"/>
      <c r="X408" s="528"/>
      <c r="Y408" s="519"/>
      <c r="Z408" s="520">
        <v>0</v>
      </c>
      <c r="AA408" s="520"/>
      <c r="AB408" s="521"/>
      <c r="AC408" s="521"/>
      <c r="AD408" s="521"/>
      <c r="AE408" s="521"/>
      <c r="AF408" s="521"/>
      <c r="AG408" s="521"/>
      <c r="AH408" s="521"/>
      <c r="AI408" s="521"/>
      <c r="AJ408" s="521"/>
      <c r="AK408" s="521"/>
      <c r="AL408" s="521"/>
      <c r="AM408" s="521">
        <v>0</v>
      </c>
      <c r="AN408" s="520">
        <f t="shared" si="40"/>
        <v>19879012.5</v>
      </c>
      <c r="AR408" s="532"/>
      <c r="AS408" s="529">
        <v>19879012.5</v>
      </c>
      <c r="AT408" s="529">
        <v>0</v>
      </c>
      <c r="AU408" s="529">
        <f t="shared" si="36"/>
        <v>19879012.5</v>
      </c>
      <c r="AV408" s="529" t="str">
        <f t="shared" si="41"/>
        <v>SAMA</v>
      </c>
      <c r="AW408" s="529" t="str">
        <f t="shared" si="37"/>
        <v>SAMA</v>
      </c>
      <c r="AX408" s="529" t="str">
        <f t="shared" si="38"/>
        <v>SAMA</v>
      </c>
    </row>
    <row r="409" spans="1:50" s="530" customFormat="1" ht="15" customHeight="1" x14ac:dyDescent="0.2">
      <c r="A409" s="526" t="e">
        <v>#VALUE!</v>
      </c>
      <c r="B409" s="526" t="e">
        <v>#N/A</v>
      </c>
      <c r="C409" s="526" t="s">
        <v>8286</v>
      </c>
      <c r="D409" s="527" t="s">
        <v>6222</v>
      </c>
      <c r="E409" s="527" t="s">
        <v>6222</v>
      </c>
      <c r="F409" s="526" t="s">
        <v>12039</v>
      </c>
      <c r="G409" s="526" t="s">
        <v>11675</v>
      </c>
      <c r="H409" s="526" t="s">
        <v>11676</v>
      </c>
      <c r="I409" s="514">
        <v>403</v>
      </c>
      <c r="J409" s="515" t="s">
        <v>9592</v>
      </c>
      <c r="K409" s="516" t="s">
        <v>6477</v>
      </c>
      <c r="L409" s="516" t="s">
        <v>9516</v>
      </c>
      <c r="M409" s="517">
        <v>41373</v>
      </c>
      <c r="N409" s="518">
        <v>11000000</v>
      </c>
      <c r="O409" s="512"/>
      <c r="P409" s="528"/>
      <c r="Q409" s="519"/>
      <c r="R409" s="512" t="s">
        <v>9580</v>
      </c>
      <c r="S409" s="528">
        <v>41973</v>
      </c>
      <c r="T409" s="519">
        <v>5672003.25</v>
      </c>
      <c r="U409" s="528"/>
      <c r="V409" s="519"/>
      <c r="W409" s="512"/>
      <c r="X409" s="528"/>
      <c r="Y409" s="519"/>
      <c r="Z409" s="520">
        <v>5672003</v>
      </c>
      <c r="AA409" s="520"/>
      <c r="AB409" s="521"/>
      <c r="AC409" s="521"/>
      <c r="AD409" s="521"/>
      <c r="AE409" s="521"/>
      <c r="AF409" s="521"/>
      <c r="AG409" s="521"/>
      <c r="AH409" s="521"/>
      <c r="AI409" s="521"/>
      <c r="AJ409" s="521"/>
      <c r="AK409" s="521"/>
      <c r="AL409" s="521"/>
      <c r="AM409" s="521">
        <v>5672003</v>
      </c>
      <c r="AN409" s="520">
        <f t="shared" si="40"/>
        <v>0.25</v>
      </c>
      <c r="AR409" s="532"/>
      <c r="AS409" s="529">
        <v>5672003.25</v>
      </c>
      <c r="AT409" s="529">
        <v>5672003</v>
      </c>
      <c r="AU409" s="529">
        <f t="shared" si="36"/>
        <v>0.25</v>
      </c>
      <c r="AV409" s="529" t="str">
        <f t="shared" si="41"/>
        <v>SAMA</v>
      </c>
      <c r="AW409" s="529" t="str">
        <f t="shared" si="37"/>
        <v>SAMA</v>
      </c>
      <c r="AX409" s="529" t="str">
        <f t="shared" si="38"/>
        <v>SAMA</v>
      </c>
    </row>
    <row r="410" spans="1:50" s="530" customFormat="1" ht="15" customHeight="1" x14ac:dyDescent="0.2">
      <c r="A410" s="526" t="e">
        <v>#VALUE!</v>
      </c>
      <c r="B410" s="526" t="e">
        <v>#N/A</v>
      </c>
      <c r="C410" s="526" t="s">
        <v>8755</v>
      </c>
      <c r="D410" s="527" t="s">
        <v>6541</v>
      </c>
      <c r="E410" s="527" t="s">
        <v>18632</v>
      </c>
      <c r="F410" s="526" t="s">
        <v>12040</v>
      </c>
      <c r="G410" s="526" t="s">
        <v>11675</v>
      </c>
      <c r="H410" s="526" t="s">
        <v>11676</v>
      </c>
      <c r="I410" s="514">
        <v>404</v>
      </c>
      <c r="J410" s="515" t="s">
        <v>1667</v>
      </c>
      <c r="K410" s="516" t="s">
        <v>6477</v>
      </c>
      <c r="L410" s="516" t="s">
        <v>9593</v>
      </c>
      <c r="M410" s="517">
        <v>41522</v>
      </c>
      <c r="N410" s="518">
        <v>35000000</v>
      </c>
      <c r="O410" s="512"/>
      <c r="P410" s="528"/>
      <c r="Q410" s="519"/>
      <c r="R410" s="512" t="s">
        <v>9580</v>
      </c>
      <c r="S410" s="528">
        <v>41973</v>
      </c>
      <c r="T410" s="519">
        <v>17500000</v>
      </c>
      <c r="U410" s="528"/>
      <c r="V410" s="519"/>
      <c r="W410" s="512"/>
      <c r="X410" s="528"/>
      <c r="Y410" s="519"/>
      <c r="Z410" s="520">
        <v>0</v>
      </c>
      <c r="AA410" s="520"/>
      <c r="AB410" s="521"/>
      <c r="AC410" s="521"/>
      <c r="AD410" s="521"/>
      <c r="AE410" s="521"/>
      <c r="AF410" s="521"/>
      <c r="AG410" s="521"/>
      <c r="AH410" s="521"/>
      <c r="AI410" s="521"/>
      <c r="AJ410" s="521"/>
      <c r="AK410" s="521"/>
      <c r="AL410" s="521"/>
      <c r="AM410" s="521">
        <f t="shared" si="39"/>
        <v>0</v>
      </c>
      <c r="AN410" s="520">
        <f t="shared" si="40"/>
        <v>17500000</v>
      </c>
      <c r="AR410" s="532"/>
      <c r="AS410" s="529">
        <v>17500000</v>
      </c>
      <c r="AT410" s="529">
        <v>0</v>
      </c>
      <c r="AU410" s="529">
        <f t="shared" si="36"/>
        <v>17500000</v>
      </c>
      <c r="AV410" s="529" t="str">
        <f t="shared" si="41"/>
        <v>SAMA</v>
      </c>
      <c r="AW410" s="529" t="str">
        <f t="shared" si="37"/>
        <v>SAMA</v>
      </c>
      <c r="AX410" s="529" t="str">
        <f t="shared" si="38"/>
        <v>SAMA</v>
      </c>
    </row>
    <row r="411" spans="1:50" s="530" customFormat="1" ht="15" customHeight="1" x14ac:dyDescent="0.2">
      <c r="A411" s="526" t="e">
        <v>#VALUE!</v>
      </c>
      <c r="B411" s="526" t="e">
        <v>#N/A</v>
      </c>
      <c r="C411" s="526" t="s">
        <v>8286</v>
      </c>
      <c r="D411" s="527" t="s">
        <v>6222</v>
      </c>
      <c r="E411" s="527" t="s">
        <v>6222</v>
      </c>
      <c r="F411" s="526" t="s">
        <v>12041</v>
      </c>
      <c r="G411" s="526" t="s">
        <v>11675</v>
      </c>
      <c r="H411" s="526" t="s">
        <v>11676</v>
      </c>
      <c r="I411" s="514">
        <v>405</v>
      </c>
      <c r="J411" s="515" t="s">
        <v>10811</v>
      </c>
      <c r="K411" s="516" t="s">
        <v>6477</v>
      </c>
      <c r="L411" s="516" t="s">
        <v>9505</v>
      </c>
      <c r="M411" s="517">
        <v>41438</v>
      </c>
      <c r="N411" s="518">
        <v>50000000</v>
      </c>
      <c r="O411" s="512"/>
      <c r="P411" s="528"/>
      <c r="Q411" s="519"/>
      <c r="R411" s="512" t="s">
        <v>9594</v>
      </c>
      <c r="S411" s="528">
        <v>42004</v>
      </c>
      <c r="T411" s="519">
        <v>33747514</v>
      </c>
      <c r="U411" s="528"/>
      <c r="V411" s="519"/>
      <c r="W411" s="512"/>
      <c r="X411" s="528"/>
      <c r="Y411" s="519"/>
      <c r="Z411" s="520">
        <v>0</v>
      </c>
      <c r="AA411" s="520"/>
      <c r="AB411" s="521"/>
      <c r="AC411" s="521"/>
      <c r="AD411" s="521"/>
      <c r="AE411" s="521"/>
      <c r="AF411" s="521"/>
      <c r="AG411" s="521"/>
      <c r="AH411" s="521"/>
      <c r="AI411" s="521"/>
      <c r="AJ411" s="521"/>
      <c r="AK411" s="521"/>
      <c r="AL411" s="521"/>
      <c r="AM411" s="521">
        <f t="shared" si="39"/>
        <v>0</v>
      </c>
      <c r="AN411" s="520">
        <f t="shared" si="40"/>
        <v>33747514</v>
      </c>
      <c r="AR411" s="532"/>
      <c r="AS411" s="529">
        <v>33747514</v>
      </c>
      <c r="AT411" s="529">
        <v>0</v>
      </c>
      <c r="AU411" s="529">
        <f t="shared" si="36"/>
        <v>33747514</v>
      </c>
      <c r="AV411" s="529" t="str">
        <f t="shared" si="41"/>
        <v>SAMA</v>
      </c>
      <c r="AW411" s="529" t="str">
        <f t="shared" si="37"/>
        <v>SAMA</v>
      </c>
      <c r="AX411" s="529" t="str">
        <f t="shared" si="38"/>
        <v>SAMA</v>
      </c>
    </row>
    <row r="412" spans="1:50" s="530" customFormat="1" ht="15" customHeight="1" x14ac:dyDescent="0.2">
      <c r="A412" s="526" t="e">
        <v>#VALUE!</v>
      </c>
      <c r="B412" s="526" t="e">
        <v>#N/A</v>
      </c>
      <c r="C412" s="526" t="s">
        <v>8286</v>
      </c>
      <c r="D412" s="527" t="s">
        <v>6222</v>
      </c>
      <c r="E412" s="527" t="s">
        <v>6222</v>
      </c>
      <c r="F412" s="526" t="s">
        <v>12042</v>
      </c>
      <c r="G412" s="526" t="s">
        <v>11675</v>
      </c>
      <c r="H412" s="526" t="s">
        <v>11676</v>
      </c>
      <c r="I412" s="514">
        <v>406</v>
      </c>
      <c r="J412" s="515" t="s">
        <v>10812</v>
      </c>
      <c r="K412" s="516" t="s">
        <v>6477</v>
      </c>
      <c r="L412" s="516" t="s">
        <v>9389</v>
      </c>
      <c r="M412" s="517">
        <v>41040</v>
      </c>
      <c r="N412" s="518">
        <v>30000000</v>
      </c>
      <c r="O412" s="512"/>
      <c r="P412" s="528"/>
      <c r="Q412" s="519"/>
      <c r="R412" s="512" t="s">
        <v>9594</v>
      </c>
      <c r="S412" s="528">
        <v>42004</v>
      </c>
      <c r="T412" s="519">
        <v>8731666</v>
      </c>
      <c r="U412" s="528"/>
      <c r="V412" s="519"/>
      <c r="W412" s="512"/>
      <c r="X412" s="528"/>
      <c r="Y412" s="519"/>
      <c r="Z412" s="520">
        <v>0</v>
      </c>
      <c r="AA412" s="520"/>
      <c r="AB412" s="521"/>
      <c r="AC412" s="521"/>
      <c r="AD412" s="521"/>
      <c r="AE412" s="521"/>
      <c r="AF412" s="521"/>
      <c r="AG412" s="521"/>
      <c r="AH412" s="521"/>
      <c r="AI412" s="521"/>
      <c r="AJ412" s="521"/>
      <c r="AK412" s="521"/>
      <c r="AL412" s="521"/>
      <c r="AM412" s="521">
        <f t="shared" si="39"/>
        <v>0</v>
      </c>
      <c r="AN412" s="520">
        <f t="shared" si="40"/>
        <v>8731666</v>
      </c>
      <c r="AR412" s="532"/>
      <c r="AS412" s="529">
        <v>8731666</v>
      </c>
      <c r="AT412" s="529">
        <v>0</v>
      </c>
      <c r="AU412" s="529">
        <f t="shared" si="36"/>
        <v>8731666</v>
      </c>
      <c r="AV412" s="529" t="str">
        <f t="shared" si="41"/>
        <v>SAMA</v>
      </c>
      <c r="AW412" s="529" t="str">
        <f t="shared" si="37"/>
        <v>SAMA</v>
      </c>
      <c r="AX412" s="529" t="str">
        <f t="shared" si="38"/>
        <v>SAMA</v>
      </c>
    </row>
    <row r="413" spans="1:50" s="530" customFormat="1" ht="15" customHeight="1" x14ac:dyDescent="0.2">
      <c r="A413" s="526" t="e">
        <v>#VALUE!</v>
      </c>
      <c r="B413" s="526" t="e">
        <v>#N/A</v>
      </c>
      <c r="C413" s="526" t="s">
        <v>8755</v>
      </c>
      <c r="D413" s="526" t="s">
        <v>8755</v>
      </c>
      <c r="E413" s="527" t="s">
        <v>18651</v>
      </c>
      <c r="F413" s="526" t="s">
        <v>12043</v>
      </c>
      <c r="G413" s="526" t="s">
        <v>11675</v>
      </c>
      <c r="H413" s="526" t="s">
        <v>11676</v>
      </c>
      <c r="I413" s="514">
        <v>407</v>
      </c>
      <c r="J413" s="515" t="s">
        <v>10813</v>
      </c>
      <c r="K413" s="516" t="s">
        <v>6477</v>
      </c>
      <c r="L413" s="516" t="s">
        <v>9560</v>
      </c>
      <c r="M413" s="517">
        <v>41480</v>
      </c>
      <c r="N413" s="518">
        <v>200000000</v>
      </c>
      <c r="O413" s="512"/>
      <c r="P413" s="528"/>
      <c r="Q413" s="519"/>
      <c r="R413" s="512" t="s">
        <v>9594</v>
      </c>
      <c r="S413" s="528">
        <v>42004</v>
      </c>
      <c r="T413" s="519">
        <v>70000000</v>
      </c>
      <c r="U413" s="528"/>
      <c r="V413" s="519"/>
      <c r="W413" s="512"/>
      <c r="X413" s="528"/>
      <c r="Y413" s="519"/>
      <c r="Z413" s="520">
        <v>70000000</v>
      </c>
      <c r="AA413" s="520"/>
      <c r="AB413" s="521"/>
      <c r="AC413" s="521"/>
      <c r="AD413" s="521"/>
      <c r="AE413" s="521"/>
      <c r="AF413" s="521"/>
      <c r="AG413" s="521"/>
      <c r="AH413" s="521"/>
      <c r="AI413" s="521"/>
      <c r="AJ413" s="521"/>
      <c r="AK413" s="521"/>
      <c r="AL413" s="521"/>
      <c r="AM413" s="521">
        <f t="shared" si="39"/>
        <v>70000000</v>
      </c>
      <c r="AN413" s="520">
        <f t="shared" si="40"/>
        <v>0</v>
      </c>
      <c r="AR413" s="532"/>
      <c r="AS413" s="529">
        <v>70000000</v>
      </c>
      <c r="AT413" s="529">
        <v>70000000</v>
      </c>
      <c r="AU413" s="529">
        <f t="shared" si="36"/>
        <v>0</v>
      </c>
      <c r="AV413" s="529" t="str">
        <f t="shared" si="41"/>
        <v>SAMA</v>
      </c>
      <c r="AW413" s="529" t="str">
        <f t="shared" si="37"/>
        <v>SAMA</v>
      </c>
      <c r="AX413" s="529" t="str">
        <f t="shared" si="38"/>
        <v>SAMA</v>
      </c>
    </row>
    <row r="414" spans="1:50" s="530" customFormat="1" ht="15" customHeight="1" x14ac:dyDescent="0.2">
      <c r="A414" s="526" t="e">
        <v>#VALUE!</v>
      </c>
      <c r="B414" s="526" t="e">
        <v>#N/A</v>
      </c>
      <c r="C414" s="526" t="s">
        <v>8286</v>
      </c>
      <c r="D414" s="527" t="s">
        <v>6222</v>
      </c>
      <c r="E414" s="527" t="s">
        <v>6222</v>
      </c>
      <c r="F414" s="526" t="s">
        <v>12044</v>
      </c>
      <c r="G414" s="526" t="s">
        <v>11675</v>
      </c>
      <c r="H414" s="526" t="s">
        <v>11676</v>
      </c>
      <c r="I414" s="514">
        <v>408</v>
      </c>
      <c r="J414" s="515" t="s">
        <v>10814</v>
      </c>
      <c r="K414" s="516" t="s">
        <v>6477</v>
      </c>
      <c r="L414" s="516" t="s">
        <v>9516</v>
      </c>
      <c r="M414" s="517">
        <v>41373</v>
      </c>
      <c r="N414" s="518">
        <v>50000000</v>
      </c>
      <c r="O414" s="512"/>
      <c r="P414" s="528"/>
      <c r="Q414" s="519"/>
      <c r="R414" s="512" t="s">
        <v>9594</v>
      </c>
      <c r="S414" s="528">
        <v>42004</v>
      </c>
      <c r="T414" s="519">
        <v>32515509</v>
      </c>
      <c r="U414" s="528"/>
      <c r="V414" s="519"/>
      <c r="W414" s="512"/>
      <c r="X414" s="528"/>
      <c r="Y414" s="519"/>
      <c r="Z414" s="520">
        <v>0</v>
      </c>
      <c r="AA414" s="520"/>
      <c r="AB414" s="521"/>
      <c r="AC414" s="521"/>
      <c r="AD414" s="521"/>
      <c r="AE414" s="521"/>
      <c r="AF414" s="521"/>
      <c r="AG414" s="521"/>
      <c r="AH414" s="521"/>
      <c r="AI414" s="521"/>
      <c r="AJ414" s="521"/>
      <c r="AK414" s="521"/>
      <c r="AL414" s="521"/>
      <c r="AM414" s="521">
        <f t="shared" si="39"/>
        <v>0</v>
      </c>
      <c r="AN414" s="520">
        <f t="shared" si="40"/>
        <v>32515509</v>
      </c>
      <c r="AR414" s="532"/>
      <c r="AS414" s="529">
        <v>32515509</v>
      </c>
      <c r="AT414" s="529">
        <v>0</v>
      </c>
      <c r="AU414" s="529">
        <f t="shared" si="36"/>
        <v>32515509</v>
      </c>
      <c r="AV414" s="529" t="str">
        <f t="shared" si="41"/>
        <v>SAMA</v>
      </c>
      <c r="AW414" s="529" t="str">
        <f t="shared" si="37"/>
        <v>SAMA</v>
      </c>
      <c r="AX414" s="529" t="str">
        <f t="shared" si="38"/>
        <v>SAMA</v>
      </c>
    </row>
    <row r="415" spans="1:50" s="530" customFormat="1" ht="15" customHeight="1" x14ac:dyDescent="0.2">
      <c r="A415" s="526" t="e">
        <v>#VALUE!</v>
      </c>
      <c r="B415" s="526" t="e">
        <v>#N/A</v>
      </c>
      <c r="C415" s="526" t="s">
        <v>8286</v>
      </c>
      <c r="D415" s="527" t="s">
        <v>6222</v>
      </c>
      <c r="E415" s="527" t="s">
        <v>6222</v>
      </c>
      <c r="F415" s="526" t="s">
        <v>12045</v>
      </c>
      <c r="G415" s="526" t="s">
        <v>11675</v>
      </c>
      <c r="H415" s="526" t="s">
        <v>11676</v>
      </c>
      <c r="I415" s="514">
        <v>409</v>
      </c>
      <c r="J415" s="515" t="s">
        <v>7731</v>
      </c>
      <c r="K415" s="516" t="s">
        <v>6477</v>
      </c>
      <c r="L415" s="516" t="s">
        <v>9593</v>
      </c>
      <c r="M415" s="517">
        <v>41522</v>
      </c>
      <c r="N415" s="518">
        <v>15000000</v>
      </c>
      <c r="O415" s="512"/>
      <c r="P415" s="528"/>
      <c r="Q415" s="519"/>
      <c r="R415" s="512" t="s">
        <v>9594</v>
      </c>
      <c r="S415" s="528">
        <v>42004</v>
      </c>
      <c r="T415" s="519">
        <v>10188856</v>
      </c>
      <c r="U415" s="528"/>
      <c r="V415" s="519"/>
      <c r="W415" s="512"/>
      <c r="X415" s="528"/>
      <c r="Y415" s="519"/>
      <c r="Z415" s="520">
        <v>0</v>
      </c>
      <c r="AA415" s="520"/>
      <c r="AB415" s="521"/>
      <c r="AC415" s="521"/>
      <c r="AD415" s="521"/>
      <c r="AE415" s="521"/>
      <c r="AF415" s="521"/>
      <c r="AG415" s="521"/>
      <c r="AH415" s="521"/>
      <c r="AI415" s="521"/>
      <c r="AJ415" s="521"/>
      <c r="AK415" s="521"/>
      <c r="AL415" s="521"/>
      <c r="AM415" s="521">
        <f t="shared" si="39"/>
        <v>0</v>
      </c>
      <c r="AN415" s="520">
        <f t="shared" si="40"/>
        <v>10188856</v>
      </c>
      <c r="AR415" s="532"/>
      <c r="AS415" s="529">
        <v>10188856</v>
      </c>
      <c r="AT415" s="529">
        <v>0</v>
      </c>
      <c r="AU415" s="529">
        <f t="shared" si="36"/>
        <v>10188856</v>
      </c>
      <c r="AV415" s="529" t="str">
        <f t="shared" si="41"/>
        <v>SAMA</v>
      </c>
      <c r="AW415" s="529" t="str">
        <f t="shared" si="37"/>
        <v>SAMA</v>
      </c>
      <c r="AX415" s="529" t="str">
        <f t="shared" si="38"/>
        <v>SAMA</v>
      </c>
    </row>
    <row r="416" spans="1:50" s="530" customFormat="1" ht="15" customHeight="1" x14ac:dyDescent="0.2">
      <c r="A416" s="526" t="e">
        <v>#VALUE!</v>
      </c>
      <c r="B416" s="526" t="e">
        <v>#N/A</v>
      </c>
      <c r="C416" s="526" t="s">
        <v>8286</v>
      </c>
      <c r="D416" s="527" t="s">
        <v>6222</v>
      </c>
      <c r="E416" s="527" t="s">
        <v>6222</v>
      </c>
      <c r="F416" s="526" t="s">
        <v>9595</v>
      </c>
      <c r="G416" s="526" t="s">
        <v>11675</v>
      </c>
      <c r="H416" s="526" t="s">
        <v>11676</v>
      </c>
      <c r="I416" s="514">
        <v>410</v>
      </c>
      <c r="J416" s="515" t="s">
        <v>10815</v>
      </c>
      <c r="K416" s="516" t="s">
        <v>6477</v>
      </c>
      <c r="L416" s="516" t="s">
        <v>9516</v>
      </c>
      <c r="M416" s="517">
        <v>41373</v>
      </c>
      <c r="N416" s="518">
        <v>25000000</v>
      </c>
      <c r="O416" s="512"/>
      <c r="P416" s="528"/>
      <c r="Q416" s="519"/>
      <c r="R416" s="512" t="s">
        <v>9594</v>
      </c>
      <c r="S416" s="528">
        <v>42004</v>
      </c>
      <c r="T416" s="519">
        <v>7338037.5</v>
      </c>
      <c r="U416" s="528"/>
      <c r="V416" s="519"/>
      <c r="W416" s="512"/>
      <c r="X416" s="528"/>
      <c r="Y416" s="519"/>
      <c r="Z416" s="520">
        <v>7338037.5</v>
      </c>
      <c r="AA416" s="520"/>
      <c r="AB416" s="521"/>
      <c r="AC416" s="521"/>
      <c r="AD416" s="521"/>
      <c r="AE416" s="521"/>
      <c r="AF416" s="521"/>
      <c r="AG416" s="521"/>
      <c r="AH416" s="521"/>
      <c r="AI416" s="521"/>
      <c r="AJ416" s="521"/>
      <c r="AK416" s="521"/>
      <c r="AL416" s="521"/>
      <c r="AM416" s="521">
        <v>7338037.5</v>
      </c>
      <c r="AN416" s="520">
        <f t="shared" si="40"/>
        <v>0</v>
      </c>
      <c r="AR416" s="532"/>
      <c r="AS416" s="524">
        <v>7338037.5</v>
      </c>
      <c r="AT416" s="531">
        <v>7338037.5</v>
      </c>
      <c r="AU416" s="531">
        <f t="shared" si="36"/>
        <v>0</v>
      </c>
      <c r="AV416" s="531" t="str">
        <f t="shared" si="41"/>
        <v>SAMA</v>
      </c>
      <c r="AW416" s="531" t="str">
        <f t="shared" si="37"/>
        <v>SAMA</v>
      </c>
      <c r="AX416" s="531" t="str">
        <f t="shared" si="38"/>
        <v>SAMA</v>
      </c>
    </row>
    <row r="417" spans="1:50" s="530" customFormat="1" ht="15" customHeight="1" x14ac:dyDescent="0.2">
      <c r="A417" s="526" t="e">
        <v>#VALUE!</v>
      </c>
      <c r="B417" s="526">
        <v>0</v>
      </c>
      <c r="C417" s="526" t="s">
        <v>8286</v>
      </c>
      <c r="D417" s="527" t="s">
        <v>6222</v>
      </c>
      <c r="E417" s="527" t="s">
        <v>12323</v>
      </c>
      <c r="F417" s="526" t="s">
        <v>12046</v>
      </c>
      <c r="G417" s="526" t="s">
        <v>11676</v>
      </c>
      <c r="H417" s="526" t="s">
        <v>11676</v>
      </c>
      <c r="I417" s="514">
        <v>411</v>
      </c>
      <c r="J417" s="515" t="s">
        <v>10816</v>
      </c>
      <c r="K417" s="516" t="s">
        <v>6477</v>
      </c>
      <c r="L417" s="516" t="s">
        <v>9462</v>
      </c>
      <c r="M417" s="517">
        <v>41516</v>
      </c>
      <c r="N417" s="518">
        <v>35000000</v>
      </c>
      <c r="O417" s="512"/>
      <c r="P417" s="528"/>
      <c r="Q417" s="519"/>
      <c r="R417" s="512" t="s">
        <v>9594</v>
      </c>
      <c r="S417" s="528">
        <v>42004</v>
      </c>
      <c r="T417" s="519">
        <v>17175454.5</v>
      </c>
      <c r="U417" s="528"/>
      <c r="V417" s="519"/>
      <c r="W417" s="512"/>
      <c r="X417" s="528"/>
      <c r="Y417" s="519"/>
      <c r="Z417" s="520">
        <v>0</v>
      </c>
      <c r="AA417" s="520"/>
      <c r="AB417" s="521"/>
      <c r="AC417" s="521"/>
      <c r="AD417" s="521"/>
      <c r="AE417" s="521"/>
      <c r="AF417" s="521"/>
      <c r="AG417" s="521"/>
      <c r="AH417" s="521"/>
      <c r="AI417" s="521"/>
      <c r="AJ417" s="521"/>
      <c r="AK417" s="521"/>
      <c r="AL417" s="521"/>
      <c r="AM417" s="521">
        <f t="shared" si="39"/>
        <v>0</v>
      </c>
      <c r="AN417" s="520">
        <f t="shared" si="40"/>
        <v>17175454.5</v>
      </c>
      <c r="AR417" s="532"/>
      <c r="AS417" s="529">
        <v>17175454.5</v>
      </c>
      <c r="AT417" s="529">
        <v>0</v>
      </c>
      <c r="AU417" s="529">
        <f t="shared" si="36"/>
        <v>17175454.5</v>
      </c>
      <c r="AV417" s="529" t="str">
        <f t="shared" si="41"/>
        <v>SAMA</v>
      </c>
      <c r="AW417" s="529" t="str">
        <f t="shared" si="37"/>
        <v>SAMA</v>
      </c>
      <c r="AX417" s="529" t="str">
        <f t="shared" si="38"/>
        <v>SAMA</v>
      </c>
    </row>
    <row r="418" spans="1:50" s="530" customFormat="1" ht="15" customHeight="1" x14ac:dyDescent="0.2">
      <c r="A418" s="526" t="e">
        <v>#VALUE!</v>
      </c>
      <c r="B418" s="526">
        <v>0</v>
      </c>
      <c r="C418" s="526" t="s">
        <v>8286</v>
      </c>
      <c r="D418" s="527" t="s">
        <v>6222</v>
      </c>
      <c r="E418" s="527" t="s">
        <v>12323</v>
      </c>
      <c r="F418" s="526" t="s">
        <v>12047</v>
      </c>
      <c r="G418" s="526" t="s">
        <v>11676</v>
      </c>
      <c r="H418" s="526" t="s">
        <v>11676</v>
      </c>
      <c r="I418" s="514">
        <v>412</v>
      </c>
      <c r="J418" s="515" t="s">
        <v>10817</v>
      </c>
      <c r="K418" s="516" t="s">
        <v>6477</v>
      </c>
      <c r="L418" s="516" t="s">
        <v>9596</v>
      </c>
      <c r="M418" s="517">
        <v>41134</v>
      </c>
      <c r="N418" s="518">
        <v>50000000</v>
      </c>
      <c r="O418" s="512"/>
      <c r="P418" s="528"/>
      <c r="Q418" s="519"/>
      <c r="R418" s="512" t="s">
        <v>9594</v>
      </c>
      <c r="S418" s="528">
        <v>42004</v>
      </c>
      <c r="T418" s="519">
        <v>20085113</v>
      </c>
      <c r="U418" s="528"/>
      <c r="V418" s="519"/>
      <c r="W418" s="512"/>
      <c r="X418" s="528"/>
      <c r="Y418" s="519"/>
      <c r="Z418" s="520">
        <v>20085113</v>
      </c>
      <c r="AA418" s="520"/>
      <c r="AB418" s="521"/>
      <c r="AC418" s="521"/>
      <c r="AD418" s="521"/>
      <c r="AE418" s="521"/>
      <c r="AF418" s="521"/>
      <c r="AG418" s="521"/>
      <c r="AH418" s="521"/>
      <c r="AI418" s="521"/>
      <c r="AJ418" s="521"/>
      <c r="AK418" s="521"/>
      <c r="AL418" s="521"/>
      <c r="AM418" s="521">
        <f t="shared" si="39"/>
        <v>20085113</v>
      </c>
      <c r="AN418" s="520">
        <f t="shared" si="40"/>
        <v>0</v>
      </c>
      <c r="AR418" s="532"/>
      <c r="AS418" s="529">
        <v>20085113</v>
      </c>
      <c r="AT418" s="529">
        <v>20085113</v>
      </c>
      <c r="AU418" s="529">
        <f t="shared" si="36"/>
        <v>0</v>
      </c>
      <c r="AV418" s="529" t="str">
        <f t="shared" si="41"/>
        <v>SAMA</v>
      </c>
      <c r="AW418" s="529" t="str">
        <f t="shared" si="37"/>
        <v>SAMA</v>
      </c>
      <c r="AX418" s="529" t="str">
        <f t="shared" si="38"/>
        <v>SAMA</v>
      </c>
    </row>
    <row r="419" spans="1:50" s="530" customFormat="1" ht="15" customHeight="1" x14ac:dyDescent="0.2">
      <c r="A419" s="526" t="e">
        <v>#VALUE!</v>
      </c>
      <c r="B419" s="526" t="e">
        <v>#N/A</v>
      </c>
      <c r="C419" s="526" t="s">
        <v>8286</v>
      </c>
      <c r="D419" s="527" t="s">
        <v>6222</v>
      </c>
      <c r="E419" s="527" t="s">
        <v>6222</v>
      </c>
      <c r="F419" s="526" t="s">
        <v>12048</v>
      </c>
      <c r="G419" s="526" t="s">
        <v>11675</v>
      </c>
      <c r="H419" s="526" t="s">
        <v>11676</v>
      </c>
      <c r="I419" s="514">
        <v>413</v>
      </c>
      <c r="J419" s="515" t="s">
        <v>10818</v>
      </c>
      <c r="K419" s="516" t="s">
        <v>6477</v>
      </c>
      <c r="L419" s="516" t="s">
        <v>9389</v>
      </c>
      <c r="M419" s="517">
        <v>41040</v>
      </c>
      <c r="N419" s="518">
        <v>30000000</v>
      </c>
      <c r="O419" s="512"/>
      <c r="P419" s="528"/>
      <c r="Q419" s="519"/>
      <c r="R419" s="512" t="s">
        <v>9597</v>
      </c>
      <c r="S419" s="528">
        <v>42150</v>
      </c>
      <c r="T419" s="519">
        <v>3082012.5</v>
      </c>
      <c r="U419" s="528"/>
      <c r="V419" s="519"/>
      <c r="W419" s="512"/>
      <c r="X419" s="528"/>
      <c r="Y419" s="519"/>
      <c r="Z419" s="520">
        <v>0</v>
      </c>
      <c r="AA419" s="520"/>
      <c r="AB419" s="521"/>
      <c r="AC419" s="521"/>
      <c r="AD419" s="521"/>
      <c r="AE419" s="521"/>
      <c r="AF419" s="521"/>
      <c r="AG419" s="521"/>
      <c r="AH419" s="521"/>
      <c r="AI419" s="521"/>
      <c r="AJ419" s="521"/>
      <c r="AK419" s="521"/>
      <c r="AL419" s="521"/>
      <c r="AM419" s="521">
        <f t="shared" ref="AM419:AM439" si="42">SUM(Z419:AL419)</f>
        <v>0</v>
      </c>
      <c r="AN419" s="520">
        <f t="shared" si="40"/>
        <v>3082012.5</v>
      </c>
      <c r="AR419" s="532"/>
      <c r="AS419" s="529">
        <v>3082012.5</v>
      </c>
      <c r="AT419" s="529">
        <v>0</v>
      </c>
      <c r="AU419" s="529">
        <f t="shared" ref="AU419:AU450" si="43">AS419-AT419</f>
        <v>3082012.5</v>
      </c>
      <c r="AV419" s="529" t="str">
        <f t="shared" si="41"/>
        <v>SAMA</v>
      </c>
      <c r="AW419" s="529" t="str">
        <f t="shared" ref="AW419:AW450" si="44">IF(AM419=AT419,"SAMA",IF(AM419&gt;AT419,"JAM BESAR",IF(AM419&lt;AT419,"jam kecil","CEK LAGI")))</f>
        <v>SAMA</v>
      </c>
      <c r="AX419" s="529" t="str">
        <f t="shared" ref="AX419:AX450" si="45">IF(AN419=AU419,"SAMA",IF(AN419&gt;AU419,"JAM BESAR",IF(AN419&lt;AU419,"jam kecil","CEK LAGI")))</f>
        <v>SAMA</v>
      </c>
    </row>
    <row r="420" spans="1:50" s="530" customFormat="1" ht="15" customHeight="1" x14ac:dyDescent="0.2">
      <c r="A420" s="526" t="e">
        <v>#VALUE!</v>
      </c>
      <c r="B420" s="526" t="e">
        <v>#N/A</v>
      </c>
      <c r="C420" s="526" t="s">
        <v>8286</v>
      </c>
      <c r="D420" s="527" t="s">
        <v>6222</v>
      </c>
      <c r="E420" s="527" t="s">
        <v>6222</v>
      </c>
      <c r="F420" s="526" t="s">
        <v>12049</v>
      </c>
      <c r="G420" s="526" t="s">
        <v>11675</v>
      </c>
      <c r="H420" s="526" t="s">
        <v>11676</v>
      </c>
      <c r="I420" s="514">
        <v>414</v>
      </c>
      <c r="J420" s="515" t="s">
        <v>10819</v>
      </c>
      <c r="K420" s="516" t="s">
        <v>6477</v>
      </c>
      <c r="L420" s="516" t="s">
        <v>9598</v>
      </c>
      <c r="M420" s="517">
        <v>42090</v>
      </c>
      <c r="N420" s="518">
        <v>25000000</v>
      </c>
      <c r="O420" s="512"/>
      <c r="P420" s="528"/>
      <c r="Q420" s="519"/>
      <c r="R420" s="512" t="s">
        <v>9597</v>
      </c>
      <c r="S420" s="528">
        <v>42150</v>
      </c>
      <c r="T420" s="519">
        <v>12500000</v>
      </c>
      <c r="U420" s="528"/>
      <c r="V420" s="519"/>
      <c r="W420" s="512"/>
      <c r="X420" s="528"/>
      <c r="Y420" s="519"/>
      <c r="Z420" s="520">
        <v>0</v>
      </c>
      <c r="AA420" s="520"/>
      <c r="AB420" s="521"/>
      <c r="AC420" s="521"/>
      <c r="AD420" s="521"/>
      <c r="AE420" s="521"/>
      <c r="AF420" s="521"/>
      <c r="AG420" s="521"/>
      <c r="AH420" s="521"/>
      <c r="AI420" s="521"/>
      <c r="AJ420" s="521"/>
      <c r="AK420" s="521"/>
      <c r="AL420" s="521"/>
      <c r="AM420" s="521">
        <f t="shared" si="42"/>
        <v>0</v>
      </c>
      <c r="AN420" s="520">
        <f t="shared" si="40"/>
        <v>12500000</v>
      </c>
      <c r="AR420" s="532"/>
      <c r="AS420" s="529">
        <v>12500000</v>
      </c>
      <c r="AT420" s="529">
        <v>0</v>
      </c>
      <c r="AU420" s="529">
        <f t="shared" si="43"/>
        <v>12500000</v>
      </c>
      <c r="AV420" s="529" t="str">
        <f t="shared" si="41"/>
        <v>SAMA</v>
      </c>
      <c r="AW420" s="529" t="str">
        <f t="shared" si="44"/>
        <v>SAMA</v>
      </c>
      <c r="AX420" s="529" t="str">
        <f t="shared" si="45"/>
        <v>SAMA</v>
      </c>
    </row>
    <row r="421" spans="1:50" s="530" customFormat="1" ht="15" customHeight="1" x14ac:dyDescent="0.2">
      <c r="A421" s="526" t="e">
        <v>#VALUE!</v>
      </c>
      <c r="B421" s="526" t="e">
        <v>#N/A</v>
      </c>
      <c r="C421" s="526" t="s">
        <v>8286</v>
      </c>
      <c r="D421" s="527" t="s">
        <v>6222</v>
      </c>
      <c r="E421" s="527" t="s">
        <v>6222</v>
      </c>
      <c r="F421" s="526" t="s">
        <v>12050</v>
      </c>
      <c r="G421" s="526" t="s">
        <v>11675</v>
      </c>
      <c r="H421" s="526" t="s">
        <v>11676</v>
      </c>
      <c r="I421" s="514">
        <v>415</v>
      </c>
      <c r="J421" s="515" t="s">
        <v>10820</v>
      </c>
      <c r="K421" s="516" t="s">
        <v>6477</v>
      </c>
      <c r="L421" s="516" t="s">
        <v>9599</v>
      </c>
      <c r="M421" s="517">
        <v>41901</v>
      </c>
      <c r="N421" s="518">
        <v>25000000</v>
      </c>
      <c r="O421" s="512"/>
      <c r="P421" s="528"/>
      <c r="Q421" s="519"/>
      <c r="R421" s="512" t="s">
        <v>9597</v>
      </c>
      <c r="S421" s="528">
        <v>42150</v>
      </c>
      <c r="T421" s="519">
        <v>15467158</v>
      </c>
      <c r="U421" s="528"/>
      <c r="V421" s="519"/>
      <c r="W421" s="512"/>
      <c r="X421" s="528"/>
      <c r="Y421" s="519"/>
      <c r="Z421" s="520">
        <v>3849207.5</v>
      </c>
      <c r="AA421" s="520"/>
      <c r="AB421" s="521"/>
      <c r="AC421" s="521"/>
      <c r="AD421" s="521"/>
      <c r="AE421" s="521"/>
      <c r="AF421" s="521"/>
      <c r="AG421" s="521"/>
      <c r="AH421" s="521"/>
      <c r="AI421" s="521"/>
      <c r="AJ421" s="521"/>
      <c r="AK421" s="521"/>
      <c r="AL421" s="521"/>
      <c r="AM421" s="521">
        <f t="shared" si="42"/>
        <v>3849207.5</v>
      </c>
      <c r="AN421" s="520">
        <f t="shared" si="40"/>
        <v>11617950.5</v>
      </c>
      <c r="AR421" s="532"/>
      <c r="AS421" s="529">
        <v>15467158</v>
      </c>
      <c r="AT421" s="529">
        <v>3849207.5</v>
      </c>
      <c r="AU421" s="529">
        <f t="shared" si="43"/>
        <v>11617950.5</v>
      </c>
      <c r="AV421" s="529" t="str">
        <f t="shared" si="41"/>
        <v>SAMA</v>
      </c>
      <c r="AW421" s="529" t="str">
        <f t="shared" si="44"/>
        <v>SAMA</v>
      </c>
      <c r="AX421" s="529" t="str">
        <f t="shared" si="45"/>
        <v>SAMA</v>
      </c>
    </row>
    <row r="422" spans="1:50" s="530" customFormat="1" ht="15" customHeight="1" x14ac:dyDescent="0.2">
      <c r="A422" s="526" t="e">
        <v>#VALUE!</v>
      </c>
      <c r="B422" s="526">
        <v>0</v>
      </c>
      <c r="C422" s="526" t="s">
        <v>8286</v>
      </c>
      <c r="D422" s="527" t="s">
        <v>383</v>
      </c>
      <c r="E422" s="527" t="s">
        <v>12325</v>
      </c>
      <c r="F422" s="526" t="s">
        <v>12201</v>
      </c>
      <c r="G422" s="526" t="s">
        <v>11676</v>
      </c>
      <c r="H422" s="526" t="s">
        <v>11676</v>
      </c>
      <c r="I422" s="514">
        <v>416</v>
      </c>
      <c r="J422" s="515" t="s">
        <v>10821</v>
      </c>
      <c r="K422" s="516" t="s">
        <v>6477</v>
      </c>
      <c r="L422" s="516" t="s">
        <v>9600</v>
      </c>
      <c r="M422" s="517">
        <v>42093</v>
      </c>
      <c r="N422" s="518">
        <v>25000000</v>
      </c>
      <c r="O422" s="512"/>
      <c r="P422" s="528"/>
      <c r="Q422" s="519"/>
      <c r="R422" s="512" t="s">
        <v>9597</v>
      </c>
      <c r="S422" s="528">
        <v>42150</v>
      </c>
      <c r="T422" s="519">
        <v>15651606</v>
      </c>
      <c r="U422" s="528"/>
      <c r="V422" s="519"/>
      <c r="W422" s="512"/>
      <c r="X422" s="528"/>
      <c r="Y422" s="519"/>
      <c r="Z422" s="520">
        <v>0</v>
      </c>
      <c r="AA422" s="520"/>
      <c r="AB422" s="521"/>
      <c r="AC422" s="521"/>
      <c r="AD422" s="521"/>
      <c r="AE422" s="521"/>
      <c r="AF422" s="521"/>
      <c r="AG422" s="521"/>
      <c r="AH422" s="521"/>
      <c r="AI422" s="521"/>
      <c r="AJ422" s="521"/>
      <c r="AK422" s="521"/>
      <c r="AL422" s="521"/>
      <c r="AM422" s="521">
        <f t="shared" si="42"/>
        <v>0</v>
      </c>
      <c r="AN422" s="520">
        <f t="shared" si="40"/>
        <v>15651606</v>
      </c>
      <c r="AR422" s="532"/>
      <c r="AS422" s="529">
        <v>15651606</v>
      </c>
      <c r="AT422" s="529">
        <v>0</v>
      </c>
      <c r="AU422" s="529">
        <f t="shared" si="43"/>
        <v>15651606</v>
      </c>
      <c r="AV422" s="529" t="str">
        <f t="shared" si="41"/>
        <v>SAMA</v>
      </c>
      <c r="AW422" s="529" t="str">
        <f t="shared" si="44"/>
        <v>SAMA</v>
      </c>
      <c r="AX422" s="529" t="str">
        <f t="shared" si="45"/>
        <v>SAMA</v>
      </c>
    </row>
    <row r="423" spans="1:50" s="530" customFormat="1" ht="15" customHeight="1" x14ac:dyDescent="0.2">
      <c r="A423" s="526" t="e">
        <v>#VALUE!</v>
      </c>
      <c r="B423" s="526" t="e">
        <v>#N/A</v>
      </c>
      <c r="C423" s="526" t="s">
        <v>8286</v>
      </c>
      <c r="D423" s="527" t="s">
        <v>6222</v>
      </c>
      <c r="E423" s="527" t="s">
        <v>6222</v>
      </c>
      <c r="F423" s="526" t="s">
        <v>12051</v>
      </c>
      <c r="G423" s="526" t="s">
        <v>11675</v>
      </c>
      <c r="H423" s="526" t="s">
        <v>11676</v>
      </c>
      <c r="I423" s="514">
        <v>417</v>
      </c>
      <c r="J423" s="515" t="s">
        <v>10822</v>
      </c>
      <c r="K423" s="516" t="s">
        <v>6477</v>
      </c>
      <c r="L423" s="516" t="s">
        <v>9479</v>
      </c>
      <c r="M423" s="517">
        <v>41242</v>
      </c>
      <c r="N423" s="518">
        <v>41500000</v>
      </c>
      <c r="O423" s="512"/>
      <c r="P423" s="528"/>
      <c r="Q423" s="519"/>
      <c r="R423" s="512" t="s">
        <v>9597</v>
      </c>
      <c r="S423" s="528">
        <v>42150</v>
      </c>
      <c r="T423" s="519">
        <v>31125000</v>
      </c>
      <c r="U423" s="528"/>
      <c r="V423" s="519"/>
      <c r="W423" s="512"/>
      <c r="X423" s="528"/>
      <c r="Y423" s="519"/>
      <c r="Z423" s="520">
        <v>0</v>
      </c>
      <c r="AA423" s="520"/>
      <c r="AB423" s="521"/>
      <c r="AC423" s="521"/>
      <c r="AD423" s="521"/>
      <c r="AE423" s="521"/>
      <c r="AF423" s="521"/>
      <c r="AG423" s="521"/>
      <c r="AH423" s="521"/>
      <c r="AI423" s="521"/>
      <c r="AJ423" s="521"/>
      <c r="AK423" s="521"/>
      <c r="AL423" s="521"/>
      <c r="AM423" s="521">
        <f t="shared" si="42"/>
        <v>0</v>
      </c>
      <c r="AN423" s="520">
        <f t="shared" si="40"/>
        <v>31125000</v>
      </c>
      <c r="AR423" s="532"/>
      <c r="AS423" s="529">
        <v>31125000</v>
      </c>
      <c r="AT423" s="529">
        <v>0</v>
      </c>
      <c r="AU423" s="529">
        <f t="shared" si="43"/>
        <v>31125000</v>
      </c>
      <c r="AV423" s="529" t="str">
        <f t="shared" si="41"/>
        <v>SAMA</v>
      </c>
      <c r="AW423" s="529" t="str">
        <f t="shared" si="44"/>
        <v>SAMA</v>
      </c>
      <c r="AX423" s="529" t="str">
        <f t="shared" si="45"/>
        <v>SAMA</v>
      </c>
    </row>
    <row r="424" spans="1:50" s="530" customFormat="1" ht="15" customHeight="1" x14ac:dyDescent="0.2">
      <c r="A424" s="526" t="e">
        <v>#VALUE!</v>
      </c>
      <c r="B424" s="526">
        <v>0</v>
      </c>
      <c r="C424" s="526" t="s">
        <v>8286</v>
      </c>
      <c r="D424" s="527" t="s">
        <v>6222</v>
      </c>
      <c r="E424" s="527" t="s">
        <v>12315</v>
      </c>
      <c r="F424" s="526"/>
      <c r="G424" s="526" t="s">
        <v>11676</v>
      </c>
      <c r="H424" s="526" t="s">
        <v>11676</v>
      </c>
      <c r="I424" s="514">
        <v>449</v>
      </c>
      <c r="J424" s="515" t="s">
        <v>823</v>
      </c>
      <c r="K424" s="516" t="s">
        <v>6477</v>
      </c>
      <c r="L424" s="516" t="s">
        <v>1368</v>
      </c>
      <c r="M424" s="517">
        <v>40350</v>
      </c>
      <c r="N424" s="518">
        <v>40000000</v>
      </c>
      <c r="O424" s="512"/>
      <c r="P424" s="528"/>
      <c r="Q424" s="519"/>
      <c r="R424" s="512" t="s">
        <v>7128</v>
      </c>
      <c r="S424" s="528">
        <v>40815</v>
      </c>
      <c r="T424" s="519">
        <v>30000000</v>
      </c>
      <c r="U424" s="528"/>
      <c r="V424" s="519"/>
      <c r="W424" s="512"/>
      <c r="X424" s="528"/>
      <c r="Y424" s="519"/>
      <c r="Z424" s="520">
        <v>0</v>
      </c>
      <c r="AA424" s="520"/>
      <c r="AB424" s="521"/>
      <c r="AC424" s="521"/>
      <c r="AD424" s="521"/>
      <c r="AE424" s="521"/>
      <c r="AF424" s="521"/>
      <c r="AG424" s="521"/>
      <c r="AH424" s="521"/>
      <c r="AI424" s="521"/>
      <c r="AJ424" s="521"/>
      <c r="AK424" s="521"/>
      <c r="AL424" s="521"/>
      <c r="AM424" s="521">
        <f t="shared" si="42"/>
        <v>0</v>
      </c>
      <c r="AN424" s="520">
        <f t="shared" si="40"/>
        <v>30000000</v>
      </c>
      <c r="AR424" s="532"/>
      <c r="AS424" s="529">
        <v>30000000</v>
      </c>
      <c r="AT424" s="529">
        <v>0</v>
      </c>
      <c r="AU424" s="529">
        <f t="shared" si="43"/>
        <v>30000000</v>
      </c>
      <c r="AV424" s="529" t="str">
        <f t="shared" si="41"/>
        <v>SAMA</v>
      </c>
      <c r="AW424" s="529" t="str">
        <f t="shared" si="44"/>
        <v>SAMA</v>
      </c>
      <c r="AX424" s="529" t="str">
        <f t="shared" si="45"/>
        <v>SAMA</v>
      </c>
    </row>
    <row r="425" spans="1:50" s="530" customFormat="1" ht="15" customHeight="1" x14ac:dyDescent="0.2">
      <c r="A425" s="526" t="e">
        <v>#VALUE!</v>
      </c>
      <c r="B425" s="526">
        <v>0</v>
      </c>
      <c r="C425" s="526" t="s">
        <v>8286</v>
      </c>
      <c r="D425" s="527" t="s">
        <v>6222</v>
      </c>
      <c r="E425" s="527" t="s">
        <v>12315</v>
      </c>
      <c r="F425" s="526"/>
      <c r="G425" s="526" t="s">
        <v>11676</v>
      </c>
      <c r="H425" s="526" t="s">
        <v>11676</v>
      </c>
      <c r="I425" s="514">
        <v>473</v>
      </c>
      <c r="J425" s="515" t="s">
        <v>4833</v>
      </c>
      <c r="K425" s="516" t="s">
        <v>6477</v>
      </c>
      <c r="L425" s="516" t="s">
        <v>9603</v>
      </c>
      <c r="M425" s="517">
        <v>40752</v>
      </c>
      <c r="N425" s="518">
        <v>20000000</v>
      </c>
      <c r="O425" s="512"/>
      <c r="P425" s="528"/>
      <c r="Q425" s="519"/>
      <c r="R425" s="512" t="s">
        <v>9602</v>
      </c>
      <c r="S425" s="528">
        <v>40995</v>
      </c>
      <c r="T425" s="519">
        <v>15000000</v>
      </c>
      <c r="U425" s="528"/>
      <c r="V425" s="519"/>
      <c r="W425" s="512"/>
      <c r="X425" s="528"/>
      <c r="Y425" s="519"/>
      <c r="Z425" s="520">
        <v>0</v>
      </c>
      <c r="AA425" s="520"/>
      <c r="AB425" s="521"/>
      <c r="AC425" s="521"/>
      <c r="AD425" s="521"/>
      <c r="AE425" s="521"/>
      <c r="AF425" s="521"/>
      <c r="AG425" s="521"/>
      <c r="AH425" s="521"/>
      <c r="AI425" s="521"/>
      <c r="AJ425" s="521"/>
      <c r="AK425" s="521"/>
      <c r="AL425" s="521"/>
      <c r="AM425" s="521">
        <f t="shared" si="42"/>
        <v>0</v>
      </c>
      <c r="AN425" s="520">
        <f t="shared" si="40"/>
        <v>15000000</v>
      </c>
      <c r="AR425" s="532"/>
      <c r="AS425" s="529">
        <v>15000000</v>
      </c>
      <c r="AT425" s="529">
        <v>0</v>
      </c>
      <c r="AU425" s="529">
        <f t="shared" si="43"/>
        <v>15000000</v>
      </c>
      <c r="AV425" s="529" t="str">
        <f t="shared" si="41"/>
        <v>SAMA</v>
      </c>
      <c r="AW425" s="529" t="str">
        <f t="shared" si="44"/>
        <v>SAMA</v>
      </c>
      <c r="AX425" s="529" t="str">
        <f t="shared" si="45"/>
        <v>SAMA</v>
      </c>
    </row>
    <row r="426" spans="1:50" s="530" customFormat="1" ht="15" customHeight="1" x14ac:dyDescent="0.2">
      <c r="A426" s="526" t="e">
        <v>#VALUE!</v>
      </c>
      <c r="B426" s="526">
        <v>0</v>
      </c>
      <c r="C426" s="526" t="s">
        <v>8286</v>
      </c>
      <c r="D426" s="527" t="s">
        <v>6222</v>
      </c>
      <c r="E426" s="527" t="s">
        <v>12323</v>
      </c>
      <c r="F426" s="526"/>
      <c r="G426" s="526" t="s">
        <v>11676</v>
      </c>
      <c r="H426" s="526" t="s">
        <v>11676</v>
      </c>
      <c r="I426" s="514">
        <v>477</v>
      </c>
      <c r="J426" s="515" t="s">
        <v>2594</v>
      </c>
      <c r="K426" s="516" t="s">
        <v>6477</v>
      </c>
      <c r="L426" s="516" t="s">
        <v>9601</v>
      </c>
      <c r="M426" s="517">
        <v>40639</v>
      </c>
      <c r="N426" s="518">
        <v>12000000</v>
      </c>
      <c r="O426" s="512"/>
      <c r="P426" s="528"/>
      <c r="Q426" s="519"/>
      <c r="R426" s="512" t="s">
        <v>9604</v>
      </c>
      <c r="S426" s="528">
        <v>40995</v>
      </c>
      <c r="T426" s="519">
        <v>7820775</v>
      </c>
      <c r="U426" s="528"/>
      <c r="V426" s="519"/>
      <c r="W426" s="512"/>
      <c r="X426" s="528"/>
      <c r="Y426" s="519"/>
      <c r="Z426" s="520">
        <v>0</v>
      </c>
      <c r="AA426" s="520"/>
      <c r="AB426" s="521"/>
      <c r="AC426" s="521"/>
      <c r="AD426" s="521"/>
      <c r="AE426" s="521"/>
      <c r="AF426" s="521"/>
      <c r="AG426" s="521"/>
      <c r="AH426" s="521"/>
      <c r="AI426" s="521"/>
      <c r="AJ426" s="521"/>
      <c r="AK426" s="521"/>
      <c r="AL426" s="521"/>
      <c r="AM426" s="521">
        <f t="shared" si="42"/>
        <v>0</v>
      </c>
      <c r="AN426" s="520">
        <f t="shared" si="40"/>
        <v>7820775</v>
      </c>
      <c r="AR426" s="532"/>
      <c r="AS426" s="529">
        <v>7820775</v>
      </c>
      <c r="AT426" s="529">
        <v>0</v>
      </c>
      <c r="AU426" s="529">
        <f t="shared" si="43"/>
        <v>7820775</v>
      </c>
      <c r="AV426" s="529" t="str">
        <f t="shared" si="41"/>
        <v>SAMA</v>
      </c>
      <c r="AW426" s="529" t="str">
        <f t="shared" si="44"/>
        <v>SAMA</v>
      </c>
      <c r="AX426" s="529" t="str">
        <f t="shared" si="45"/>
        <v>SAMA</v>
      </c>
    </row>
    <row r="427" spans="1:50" s="530" customFormat="1" ht="15" customHeight="1" x14ac:dyDescent="0.2">
      <c r="A427" s="526" t="e">
        <v>#VALUE!</v>
      </c>
      <c r="B427" s="526">
        <v>0</v>
      </c>
      <c r="C427" s="526" t="s">
        <v>8286</v>
      </c>
      <c r="D427" s="527" t="s">
        <v>6222</v>
      </c>
      <c r="E427" s="527" t="s">
        <v>12323</v>
      </c>
      <c r="F427" s="526"/>
      <c r="G427" s="526" t="s">
        <v>11676</v>
      </c>
      <c r="H427" s="526" t="s">
        <v>11676</v>
      </c>
      <c r="I427" s="514">
        <v>874</v>
      </c>
      <c r="J427" s="515" t="s">
        <v>2594</v>
      </c>
      <c r="K427" s="516" t="s">
        <v>6477</v>
      </c>
      <c r="L427" s="516" t="s">
        <v>9606</v>
      </c>
      <c r="M427" s="517">
        <v>41078</v>
      </c>
      <c r="N427" s="518">
        <v>30000000</v>
      </c>
      <c r="O427" s="512"/>
      <c r="P427" s="528"/>
      <c r="Q427" s="519"/>
      <c r="R427" s="512" t="s">
        <v>9609</v>
      </c>
      <c r="S427" s="528">
        <v>41638</v>
      </c>
      <c r="T427" s="519">
        <v>22500000</v>
      </c>
      <c r="U427" s="528"/>
      <c r="V427" s="519"/>
      <c r="W427" s="512"/>
      <c r="X427" s="528"/>
      <c r="Y427" s="519"/>
      <c r="Z427" s="520">
        <v>0</v>
      </c>
      <c r="AA427" s="520"/>
      <c r="AB427" s="521"/>
      <c r="AC427" s="521"/>
      <c r="AD427" s="521"/>
      <c r="AE427" s="521"/>
      <c r="AF427" s="521"/>
      <c r="AG427" s="521"/>
      <c r="AH427" s="521"/>
      <c r="AI427" s="521"/>
      <c r="AJ427" s="521"/>
      <c r="AK427" s="521"/>
      <c r="AL427" s="521"/>
      <c r="AM427" s="521">
        <f t="shared" si="42"/>
        <v>0</v>
      </c>
      <c r="AN427" s="520">
        <f t="shared" si="40"/>
        <v>22500000</v>
      </c>
      <c r="AR427" s="532"/>
      <c r="AS427" s="529">
        <v>22500000</v>
      </c>
      <c r="AT427" s="529">
        <v>0</v>
      </c>
      <c r="AU427" s="529">
        <f t="shared" si="43"/>
        <v>22500000</v>
      </c>
      <c r="AV427" s="531" t="str">
        <f t="shared" si="41"/>
        <v>SAMA</v>
      </c>
      <c r="AW427" s="531" t="str">
        <f t="shared" si="44"/>
        <v>SAMA</v>
      </c>
      <c r="AX427" s="531" t="str">
        <f t="shared" si="45"/>
        <v>SAMA</v>
      </c>
    </row>
    <row r="428" spans="1:50" s="530" customFormat="1" ht="15" customHeight="1" x14ac:dyDescent="0.2">
      <c r="A428" s="526" t="e">
        <v>#VALUE!</v>
      </c>
      <c r="B428" s="526">
        <v>0</v>
      </c>
      <c r="C428" s="526" t="s">
        <v>8286</v>
      </c>
      <c r="D428" s="527" t="s">
        <v>6222</v>
      </c>
      <c r="E428" s="527" t="s">
        <v>12316</v>
      </c>
      <c r="F428" s="526"/>
      <c r="G428" s="526" t="s">
        <v>11676</v>
      </c>
      <c r="H428" s="526" t="s">
        <v>11676</v>
      </c>
      <c r="I428" s="514">
        <v>983</v>
      </c>
      <c r="J428" s="515" t="s">
        <v>879</v>
      </c>
      <c r="K428" s="516" t="s">
        <v>6477</v>
      </c>
      <c r="L428" s="516" t="s">
        <v>9607</v>
      </c>
      <c r="M428" s="517">
        <v>41113</v>
      </c>
      <c r="N428" s="518">
        <v>30000000</v>
      </c>
      <c r="O428" s="512"/>
      <c r="P428" s="528"/>
      <c r="Q428" s="519"/>
      <c r="R428" s="512" t="s">
        <v>5984</v>
      </c>
      <c r="S428" s="528">
        <v>41942</v>
      </c>
      <c r="T428" s="519">
        <v>15089224.5</v>
      </c>
      <c r="U428" s="528"/>
      <c r="V428" s="519"/>
      <c r="W428" s="512"/>
      <c r="X428" s="528"/>
      <c r="Y428" s="519"/>
      <c r="Z428" s="520">
        <v>4177500</v>
      </c>
      <c r="AA428" s="520"/>
      <c r="AB428" s="521"/>
      <c r="AC428" s="521"/>
      <c r="AD428" s="521"/>
      <c r="AE428" s="521"/>
      <c r="AF428" s="521"/>
      <c r="AG428" s="521"/>
      <c r="AH428" s="521"/>
      <c r="AI428" s="521"/>
      <c r="AJ428" s="521"/>
      <c r="AK428" s="521"/>
      <c r="AL428" s="521"/>
      <c r="AM428" s="521">
        <f t="shared" si="42"/>
        <v>4177500</v>
      </c>
      <c r="AN428" s="520">
        <f t="shared" si="40"/>
        <v>10911724.5</v>
      </c>
      <c r="AR428" s="532"/>
      <c r="AS428" s="529">
        <v>15089224.5</v>
      </c>
      <c r="AT428" s="529">
        <v>4177500</v>
      </c>
      <c r="AU428" s="529">
        <f t="shared" si="43"/>
        <v>10911724.5</v>
      </c>
      <c r="AV428" s="529" t="str">
        <f t="shared" si="41"/>
        <v>SAMA</v>
      </c>
      <c r="AW428" s="529" t="str">
        <f t="shared" si="44"/>
        <v>SAMA</v>
      </c>
      <c r="AX428" s="529" t="str">
        <f t="shared" si="45"/>
        <v>SAMA</v>
      </c>
    </row>
    <row r="429" spans="1:50" s="530" customFormat="1" ht="15" customHeight="1" x14ac:dyDescent="0.2">
      <c r="A429" s="526" t="e">
        <v>#VALUE!</v>
      </c>
      <c r="B429" s="526">
        <v>0</v>
      </c>
      <c r="C429" s="526" t="s">
        <v>8286</v>
      </c>
      <c r="D429" s="526" t="s">
        <v>6222</v>
      </c>
      <c r="E429" s="527" t="s">
        <v>12316</v>
      </c>
      <c r="F429" s="526"/>
      <c r="G429" s="526" t="s">
        <v>11676</v>
      </c>
      <c r="H429" s="526" t="s">
        <v>11676</v>
      </c>
      <c r="I429" s="514">
        <v>1123</v>
      </c>
      <c r="J429" s="515" t="s">
        <v>847</v>
      </c>
      <c r="K429" s="516" t="s">
        <v>6477</v>
      </c>
      <c r="L429" s="516" t="s">
        <v>9615</v>
      </c>
      <c r="M429" s="517">
        <v>41480</v>
      </c>
      <c r="N429" s="518">
        <v>30000000</v>
      </c>
      <c r="O429" s="512"/>
      <c r="P429" s="528"/>
      <c r="Q429" s="519"/>
      <c r="R429" s="512" t="s">
        <v>9613</v>
      </c>
      <c r="S429" s="528">
        <v>42216</v>
      </c>
      <c r="T429" s="519">
        <v>17693532</v>
      </c>
      <c r="U429" s="528"/>
      <c r="V429" s="519"/>
      <c r="W429" s="512"/>
      <c r="X429" s="528"/>
      <c r="Y429" s="519"/>
      <c r="Z429" s="520">
        <v>0</v>
      </c>
      <c r="AA429" s="520"/>
      <c r="AB429" s="521"/>
      <c r="AC429" s="521"/>
      <c r="AD429" s="521"/>
      <c r="AE429" s="521"/>
      <c r="AF429" s="521"/>
      <c r="AG429" s="521"/>
      <c r="AH429" s="521"/>
      <c r="AI429" s="521"/>
      <c r="AJ429" s="521"/>
      <c r="AK429" s="521"/>
      <c r="AL429" s="521"/>
      <c r="AM429" s="521">
        <f t="shared" si="42"/>
        <v>0</v>
      </c>
      <c r="AN429" s="520">
        <f t="shared" si="40"/>
        <v>17693532</v>
      </c>
      <c r="AR429" s="532"/>
      <c r="AS429" s="529">
        <v>17693532</v>
      </c>
      <c r="AT429" s="529">
        <v>0</v>
      </c>
      <c r="AU429" s="529">
        <f t="shared" si="43"/>
        <v>17693532</v>
      </c>
      <c r="AV429" s="529" t="str">
        <f t="shared" si="41"/>
        <v>SAMA</v>
      </c>
      <c r="AW429" s="529" t="str">
        <f t="shared" si="44"/>
        <v>SAMA</v>
      </c>
      <c r="AX429" s="529" t="str">
        <f t="shared" si="45"/>
        <v>SAMA</v>
      </c>
    </row>
    <row r="430" spans="1:50" s="530" customFormat="1" ht="15" customHeight="1" x14ac:dyDescent="0.2">
      <c r="A430" s="526" t="e">
        <v>#VALUE!</v>
      </c>
      <c r="B430" s="526">
        <v>0</v>
      </c>
      <c r="C430" s="526" t="s">
        <v>8286</v>
      </c>
      <c r="D430" s="527" t="s">
        <v>10284</v>
      </c>
      <c r="E430" s="527" t="s">
        <v>12319</v>
      </c>
      <c r="F430" s="526" t="s">
        <v>12052</v>
      </c>
      <c r="G430" s="526" t="s">
        <v>11676</v>
      </c>
      <c r="H430" s="526" t="s">
        <v>11676</v>
      </c>
      <c r="I430" s="514">
        <v>1128</v>
      </c>
      <c r="J430" s="515" t="s">
        <v>10823</v>
      </c>
      <c r="K430" s="516" t="s">
        <v>6477</v>
      </c>
      <c r="L430" s="516" t="s">
        <v>9593</v>
      </c>
      <c r="M430" s="517">
        <v>41522</v>
      </c>
      <c r="N430" s="518">
        <v>15000000</v>
      </c>
      <c r="O430" s="512"/>
      <c r="P430" s="528"/>
      <c r="Q430" s="519"/>
      <c r="R430" s="512" t="s">
        <v>9617</v>
      </c>
      <c r="S430" s="528">
        <v>42215</v>
      </c>
      <c r="T430" s="519">
        <v>5349750</v>
      </c>
      <c r="U430" s="528"/>
      <c r="V430" s="519"/>
      <c r="W430" s="512"/>
      <c r="X430" s="528"/>
      <c r="Y430" s="519"/>
      <c r="Z430" s="520">
        <v>0</v>
      </c>
      <c r="AA430" s="520"/>
      <c r="AB430" s="521"/>
      <c r="AC430" s="521"/>
      <c r="AD430" s="521"/>
      <c r="AE430" s="521"/>
      <c r="AF430" s="521"/>
      <c r="AG430" s="521"/>
      <c r="AH430" s="521"/>
      <c r="AI430" s="521"/>
      <c r="AJ430" s="521"/>
      <c r="AK430" s="521"/>
      <c r="AL430" s="521"/>
      <c r="AM430" s="521">
        <f t="shared" si="42"/>
        <v>0</v>
      </c>
      <c r="AN430" s="520">
        <f t="shared" si="40"/>
        <v>5349750</v>
      </c>
      <c r="AR430" s="532"/>
      <c r="AS430" s="529">
        <v>5349750</v>
      </c>
      <c r="AT430" s="529">
        <v>0</v>
      </c>
      <c r="AU430" s="529">
        <f t="shared" si="43"/>
        <v>5349750</v>
      </c>
      <c r="AV430" s="529" t="str">
        <f t="shared" si="41"/>
        <v>SAMA</v>
      </c>
      <c r="AW430" s="529" t="str">
        <f t="shared" si="44"/>
        <v>SAMA</v>
      </c>
      <c r="AX430" s="529" t="str">
        <f t="shared" si="45"/>
        <v>SAMA</v>
      </c>
    </row>
    <row r="431" spans="1:50" s="530" customFormat="1" ht="15" customHeight="1" x14ac:dyDescent="0.2">
      <c r="A431" s="526" t="e">
        <v>#VALUE!</v>
      </c>
      <c r="B431" s="526">
        <v>0</v>
      </c>
      <c r="C431" s="526" t="s">
        <v>8286</v>
      </c>
      <c r="D431" s="527" t="s">
        <v>6222</v>
      </c>
      <c r="E431" s="527" t="s">
        <v>12319</v>
      </c>
      <c r="F431" s="526" t="s">
        <v>12053</v>
      </c>
      <c r="G431" s="526" t="s">
        <v>11676</v>
      </c>
      <c r="H431" s="526" t="s">
        <v>11676</v>
      </c>
      <c r="I431" s="514">
        <v>1129</v>
      </c>
      <c r="J431" s="515" t="s">
        <v>10824</v>
      </c>
      <c r="K431" s="516" t="s">
        <v>6477</v>
      </c>
      <c r="L431" s="516" t="s">
        <v>9615</v>
      </c>
      <c r="M431" s="517">
        <v>41480</v>
      </c>
      <c r="N431" s="518">
        <v>23000000</v>
      </c>
      <c r="O431" s="512"/>
      <c r="P431" s="528"/>
      <c r="Q431" s="519"/>
      <c r="R431" s="512" t="s">
        <v>9617</v>
      </c>
      <c r="S431" s="528">
        <v>42215</v>
      </c>
      <c r="T431" s="519">
        <v>1679339</v>
      </c>
      <c r="U431" s="528"/>
      <c r="V431" s="519"/>
      <c r="W431" s="512"/>
      <c r="X431" s="528"/>
      <c r="Y431" s="519"/>
      <c r="Z431" s="520">
        <v>363820</v>
      </c>
      <c r="AA431" s="520"/>
      <c r="AB431" s="521"/>
      <c r="AC431" s="521"/>
      <c r="AD431" s="521"/>
      <c r="AE431" s="521"/>
      <c r="AF431" s="521"/>
      <c r="AG431" s="521"/>
      <c r="AH431" s="521"/>
      <c r="AI431" s="521"/>
      <c r="AJ431" s="521"/>
      <c r="AK431" s="521"/>
      <c r="AL431" s="521"/>
      <c r="AM431" s="521">
        <f t="shared" si="42"/>
        <v>363820</v>
      </c>
      <c r="AN431" s="520">
        <f t="shared" si="40"/>
        <v>1315519</v>
      </c>
      <c r="AR431" s="532"/>
      <c r="AS431" s="529">
        <v>1679339</v>
      </c>
      <c r="AT431" s="529">
        <v>363820</v>
      </c>
      <c r="AU431" s="529">
        <f t="shared" si="43"/>
        <v>1315519</v>
      </c>
      <c r="AV431" s="529" t="str">
        <f t="shared" si="41"/>
        <v>SAMA</v>
      </c>
      <c r="AW431" s="529" t="str">
        <f t="shared" si="44"/>
        <v>SAMA</v>
      </c>
      <c r="AX431" s="529" t="str">
        <f t="shared" si="45"/>
        <v>SAMA</v>
      </c>
    </row>
    <row r="432" spans="1:50" s="530" customFormat="1" ht="15" customHeight="1" x14ac:dyDescent="0.2">
      <c r="A432" s="526" t="e">
        <v>#VALUE!</v>
      </c>
      <c r="B432" s="526">
        <v>0</v>
      </c>
      <c r="C432" s="526" t="s">
        <v>8286</v>
      </c>
      <c r="D432" s="527" t="s">
        <v>10281</v>
      </c>
      <c r="E432" s="527" t="s">
        <v>12317</v>
      </c>
      <c r="F432" s="526" t="s">
        <v>12054</v>
      </c>
      <c r="G432" s="526" t="s">
        <v>11676</v>
      </c>
      <c r="H432" s="526" t="s">
        <v>11676</v>
      </c>
      <c r="I432" s="514">
        <v>1130</v>
      </c>
      <c r="J432" s="515" t="s">
        <v>10825</v>
      </c>
      <c r="K432" s="516" t="s">
        <v>6477</v>
      </c>
      <c r="L432" s="516" t="s">
        <v>9600</v>
      </c>
      <c r="M432" s="517">
        <v>42093</v>
      </c>
      <c r="N432" s="518">
        <v>26000000</v>
      </c>
      <c r="O432" s="512"/>
      <c r="P432" s="528"/>
      <c r="Q432" s="519"/>
      <c r="R432" s="512" t="s">
        <v>9617</v>
      </c>
      <c r="S432" s="528">
        <v>42215</v>
      </c>
      <c r="T432" s="519">
        <v>11638525</v>
      </c>
      <c r="U432" s="528"/>
      <c r="V432" s="519"/>
      <c r="W432" s="512"/>
      <c r="X432" s="528"/>
      <c r="Y432" s="519"/>
      <c r="Z432" s="520">
        <v>1925000</v>
      </c>
      <c r="AA432" s="520"/>
      <c r="AB432" s="521"/>
      <c r="AC432" s="521"/>
      <c r="AD432" s="521"/>
      <c r="AE432" s="521"/>
      <c r="AF432" s="521"/>
      <c r="AG432" s="521"/>
      <c r="AH432" s="521"/>
      <c r="AI432" s="521"/>
      <c r="AJ432" s="521"/>
      <c r="AK432" s="521"/>
      <c r="AL432" s="521"/>
      <c r="AM432" s="521">
        <f t="shared" si="42"/>
        <v>1925000</v>
      </c>
      <c r="AN432" s="520">
        <f t="shared" si="40"/>
        <v>9713525</v>
      </c>
      <c r="AR432" s="532"/>
      <c r="AS432" s="529">
        <v>11638525</v>
      </c>
      <c r="AT432" s="524">
        <v>1925000</v>
      </c>
      <c r="AU432" s="531">
        <f t="shared" si="43"/>
        <v>9713525</v>
      </c>
      <c r="AV432" s="531" t="str">
        <f t="shared" si="41"/>
        <v>SAMA</v>
      </c>
      <c r="AW432" s="531" t="str">
        <f t="shared" si="44"/>
        <v>SAMA</v>
      </c>
      <c r="AX432" s="531" t="str">
        <f t="shared" si="45"/>
        <v>SAMA</v>
      </c>
    </row>
    <row r="433" spans="1:50" s="530" customFormat="1" ht="15" customHeight="1" x14ac:dyDescent="0.2">
      <c r="A433" s="526" t="e">
        <v>#VALUE!</v>
      </c>
      <c r="B433" s="526">
        <v>0</v>
      </c>
      <c r="C433" s="526" t="s">
        <v>8286</v>
      </c>
      <c r="D433" s="527" t="s">
        <v>6222</v>
      </c>
      <c r="E433" s="527" t="s">
        <v>12317</v>
      </c>
      <c r="F433" s="526" t="s">
        <v>12055</v>
      </c>
      <c r="G433" s="526" t="s">
        <v>11676</v>
      </c>
      <c r="H433" s="526" t="s">
        <v>11676</v>
      </c>
      <c r="I433" s="514">
        <v>1131</v>
      </c>
      <c r="J433" s="515" t="s">
        <v>10826</v>
      </c>
      <c r="K433" s="516" t="s">
        <v>6477</v>
      </c>
      <c r="L433" s="516" t="s">
        <v>9426</v>
      </c>
      <c r="M433" s="517">
        <v>41089</v>
      </c>
      <c r="N433" s="518">
        <v>50000000</v>
      </c>
      <c r="O433" s="512"/>
      <c r="P433" s="528"/>
      <c r="Q433" s="519"/>
      <c r="R433" s="512" t="s">
        <v>9617</v>
      </c>
      <c r="S433" s="528">
        <v>42215</v>
      </c>
      <c r="T433" s="519">
        <v>3983685</v>
      </c>
      <c r="U433" s="528"/>
      <c r="V433" s="519"/>
      <c r="W433" s="512"/>
      <c r="X433" s="528"/>
      <c r="Y433" s="519"/>
      <c r="Z433" s="520">
        <v>0</v>
      </c>
      <c r="AA433" s="520"/>
      <c r="AB433" s="521"/>
      <c r="AC433" s="521"/>
      <c r="AD433" s="521"/>
      <c r="AE433" s="521"/>
      <c r="AF433" s="521"/>
      <c r="AG433" s="521"/>
      <c r="AH433" s="521"/>
      <c r="AI433" s="521"/>
      <c r="AJ433" s="521"/>
      <c r="AK433" s="521"/>
      <c r="AL433" s="521"/>
      <c r="AM433" s="521">
        <f t="shared" si="42"/>
        <v>0</v>
      </c>
      <c r="AN433" s="520">
        <f t="shared" si="40"/>
        <v>3983685</v>
      </c>
      <c r="AR433" s="532"/>
      <c r="AS433" s="529">
        <v>3983685</v>
      </c>
      <c r="AT433" s="529">
        <v>0</v>
      </c>
      <c r="AU433" s="529">
        <f t="shared" si="43"/>
        <v>3983685</v>
      </c>
      <c r="AV433" s="529" t="str">
        <f t="shared" si="41"/>
        <v>SAMA</v>
      </c>
      <c r="AW433" s="529" t="str">
        <f t="shared" si="44"/>
        <v>SAMA</v>
      </c>
      <c r="AX433" s="529" t="str">
        <f t="shared" si="45"/>
        <v>SAMA</v>
      </c>
    </row>
    <row r="434" spans="1:50" s="530" customFormat="1" ht="15" customHeight="1" x14ac:dyDescent="0.2">
      <c r="A434" s="526" t="e">
        <v>#VALUE!</v>
      </c>
      <c r="B434" s="526">
        <v>0</v>
      </c>
      <c r="C434" s="526" t="s">
        <v>8286</v>
      </c>
      <c r="D434" s="527" t="s">
        <v>6222</v>
      </c>
      <c r="E434" s="527" t="s">
        <v>12315</v>
      </c>
      <c r="F434" s="526" t="s">
        <v>12056</v>
      </c>
      <c r="G434" s="526" t="s">
        <v>11676</v>
      </c>
      <c r="H434" s="526" t="s">
        <v>11676</v>
      </c>
      <c r="I434" s="514">
        <v>1132</v>
      </c>
      <c r="J434" s="515" t="s">
        <v>10827</v>
      </c>
      <c r="K434" s="516" t="s">
        <v>6477</v>
      </c>
      <c r="L434" s="516" t="s">
        <v>9616</v>
      </c>
      <c r="M434" s="517">
        <v>42094</v>
      </c>
      <c r="N434" s="518">
        <v>25000000</v>
      </c>
      <c r="O434" s="512"/>
      <c r="P434" s="528"/>
      <c r="Q434" s="519"/>
      <c r="R434" s="512" t="s">
        <v>9617</v>
      </c>
      <c r="S434" s="528">
        <v>42215</v>
      </c>
      <c r="T434" s="519">
        <v>18750000</v>
      </c>
      <c r="U434" s="528"/>
      <c r="V434" s="519"/>
      <c r="W434" s="512"/>
      <c r="X434" s="528"/>
      <c r="Y434" s="519"/>
      <c r="Z434" s="520">
        <v>0</v>
      </c>
      <c r="AA434" s="520"/>
      <c r="AB434" s="521"/>
      <c r="AC434" s="521"/>
      <c r="AD434" s="521"/>
      <c r="AE434" s="521"/>
      <c r="AF434" s="521"/>
      <c r="AG434" s="521"/>
      <c r="AH434" s="521"/>
      <c r="AI434" s="521"/>
      <c r="AJ434" s="521"/>
      <c r="AK434" s="521"/>
      <c r="AL434" s="521"/>
      <c r="AM434" s="521">
        <f t="shared" si="42"/>
        <v>0</v>
      </c>
      <c r="AN434" s="520">
        <f t="shared" si="40"/>
        <v>18750000</v>
      </c>
      <c r="AR434" s="532"/>
      <c r="AS434" s="529">
        <v>18750000</v>
      </c>
      <c r="AT434" s="529">
        <v>0</v>
      </c>
      <c r="AU434" s="529">
        <f t="shared" si="43"/>
        <v>18750000</v>
      </c>
      <c r="AV434" s="529" t="str">
        <f t="shared" si="41"/>
        <v>SAMA</v>
      </c>
      <c r="AW434" s="529" t="str">
        <f t="shared" si="44"/>
        <v>SAMA</v>
      </c>
      <c r="AX434" s="529" t="str">
        <f t="shared" si="45"/>
        <v>SAMA</v>
      </c>
    </row>
    <row r="435" spans="1:50" s="530" customFormat="1" ht="15" customHeight="1" x14ac:dyDescent="0.2">
      <c r="A435" s="526" t="e">
        <v>#VALUE!</v>
      </c>
      <c r="B435" s="526" t="e">
        <v>#N/A</v>
      </c>
      <c r="C435" s="526" t="s">
        <v>8286</v>
      </c>
      <c r="D435" s="527" t="s">
        <v>6222</v>
      </c>
      <c r="E435" s="527" t="s">
        <v>6222</v>
      </c>
      <c r="F435" s="526" t="s">
        <v>12057</v>
      </c>
      <c r="G435" s="526" t="s">
        <v>11675</v>
      </c>
      <c r="H435" s="526" t="s">
        <v>11676</v>
      </c>
      <c r="I435" s="514">
        <v>1133</v>
      </c>
      <c r="J435" s="515" t="s">
        <v>10828</v>
      </c>
      <c r="K435" s="516" t="s">
        <v>6477</v>
      </c>
      <c r="L435" s="516" t="s">
        <v>9614</v>
      </c>
      <c r="M435" s="517">
        <v>42079</v>
      </c>
      <c r="N435" s="518">
        <v>20000000</v>
      </c>
      <c r="O435" s="512"/>
      <c r="P435" s="528"/>
      <c r="Q435" s="519"/>
      <c r="R435" s="512" t="s">
        <v>9617</v>
      </c>
      <c r="S435" s="528">
        <v>42215</v>
      </c>
      <c r="T435" s="519">
        <v>6767119</v>
      </c>
      <c r="U435" s="528"/>
      <c r="V435" s="519"/>
      <c r="W435" s="512"/>
      <c r="X435" s="528"/>
      <c r="Y435" s="519"/>
      <c r="Z435" s="520">
        <v>0</v>
      </c>
      <c r="AA435" s="520"/>
      <c r="AB435" s="521"/>
      <c r="AC435" s="521"/>
      <c r="AD435" s="521"/>
      <c r="AE435" s="521"/>
      <c r="AF435" s="521"/>
      <c r="AG435" s="521"/>
      <c r="AH435" s="521"/>
      <c r="AI435" s="521"/>
      <c r="AJ435" s="521"/>
      <c r="AK435" s="521"/>
      <c r="AL435" s="521"/>
      <c r="AM435" s="521">
        <f t="shared" si="42"/>
        <v>0</v>
      </c>
      <c r="AN435" s="520">
        <f t="shared" si="40"/>
        <v>6767119</v>
      </c>
      <c r="AR435" s="532"/>
      <c r="AS435" s="529">
        <v>6767119</v>
      </c>
      <c r="AT435" s="529">
        <v>0</v>
      </c>
      <c r="AU435" s="529">
        <f t="shared" si="43"/>
        <v>6767119</v>
      </c>
      <c r="AV435" s="529" t="str">
        <f t="shared" si="41"/>
        <v>SAMA</v>
      </c>
      <c r="AW435" s="529" t="str">
        <f t="shared" si="44"/>
        <v>SAMA</v>
      </c>
      <c r="AX435" s="529" t="str">
        <f t="shared" si="45"/>
        <v>SAMA</v>
      </c>
    </row>
    <row r="436" spans="1:50" s="530" customFormat="1" ht="15" customHeight="1" x14ac:dyDescent="0.2">
      <c r="A436" s="526" t="e">
        <v>#VALUE!</v>
      </c>
      <c r="B436" s="526">
        <v>0</v>
      </c>
      <c r="C436" s="526" t="s">
        <v>8286</v>
      </c>
      <c r="D436" s="527" t="s">
        <v>6222</v>
      </c>
      <c r="E436" s="527" t="s">
        <v>12322</v>
      </c>
      <c r="F436" s="526" t="s">
        <v>12058</v>
      </c>
      <c r="G436" s="526" t="s">
        <v>11676</v>
      </c>
      <c r="H436" s="526" t="s">
        <v>11676</v>
      </c>
      <c r="I436" s="514">
        <v>1134</v>
      </c>
      <c r="J436" s="515" t="s">
        <v>10829</v>
      </c>
      <c r="K436" s="516" t="s">
        <v>6477</v>
      </c>
      <c r="L436" s="516" t="s">
        <v>9151</v>
      </c>
      <c r="M436" s="517">
        <v>41113</v>
      </c>
      <c r="N436" s="518">
        <v>40500000</v>
      </c>
      <c r="O436" s="512"/>
      <c r="P436" s="528"/>
      <c r="Q436" s="519"/>
      <c r="R436" s="512" t="s">
        <v>9617</v>
      </c>
      <c r="S436" s="528">
        <v>42215</v>
      </c>
      <c r="T436" s="519">
        <v>5481788</v>
      </c>
      <c r="U436" s="528"/>
      <c r="V436" s="519"/>
      <c r="W436" s="512"/>
      <c r="X436" s="528"/>
      <c r="Y436" s="519"/>
      <c r="Z436" s="520">
        <v>5481788</v>
      </c>
      <c r="AA436" s="520"/>
      <c r="AB436" s="521"/>
      <c r="AC436" s="521"/>
      <c r="AD436" s="521"/>
      <c r="AE436" s="521"/>
      <c r="AF436" s="521"/>
      <c r="AG436" s="521"/>
      <c r="AH436" s="521"/>
      <c r="AI436" s="521"/>
      <c r="AJ436" s="521"/>
      <c r="AK436" s="521"/>
      <c r="AL436" s="521"/>
      <c r="AM436" s="521">
        <f t="shared" si="42"/>
        <v>5481788</v>
      </c>
      <c r="AN436" s="520">
        <f t="shared" si="40"/>
        <v>0</v>
      </c>
      <c r="AR436" s="532"/>
      <c r="AS436" s="529">
        <v>5481788</v>
      </c>
      <c r="AT436" s="529">
        <v>5481788</v>
      </c>
      <c r="AU436" s="529">
        <f t="shared" si="43"/>
        <v>0</v>
      </c>
      <c r="AV436" s="529" t="str">
        <f t="shared" si="41"/>
        <v>SAMA</v>
      </c>
      <c r="AW436" s="529" t="str">
        <f t="shared" si="44"/>
        <v>SAMA</v>
      </c>
      <c r="AX436" s="529" t="str">
        <f t="shared" si="45"/>
        <v>SAMA</v>
      </c>
    </row>
    <row r="437" spans="1:50" s="530" customFormat="1" ht="15" customHeight="1" x14ac:dyDescent="0.2">
      <c r="A437" s="526" t="e">
        <v>#VALUE!</v>
      </c>
      <c r="B437" s="526" t="e">
        <v>#N/A</v>
      </c>
      <c r="C437" s="526" t="s">
        <v>8755</v>
      </c>
      <c r="D437" s="527" t="s">
        <v>2737</v>
      </c>
      <c r="E437" s="527" t="s">
        <v>18641</v>
      </c>
      <c r="F437" s="526" t="s">
        <v>18648</v>
      </c>
      <c r="G437" s="526" t="s">
        <v>11675</v>
      </c>
      <c r="H437" s="526" t="s">
        <v>11676</v>
      </c>
      <c r="I437" s="514">
        <v>1135</v>
      </c>
      <c r="J437" s="515" t="s">
        <v>10830</v>
      </c>
      <c r="K437" s="516" t="s">
        <v>6477</v>
      </c>
      <c r="L437" s="516" t="s">
        <v>9614</v>
      </c>
      <c r="M437" s="517">
        <v>42079</v>
      </c>
      <c r="N437" s="518">
        <v>17000000</v>
      </c>
      <c r="O437" s="512"/>
      <c r="P437" s="528"/>
      <c r="Q437" s="519"/>
      <c r="R437" s="512" t="s">
        <v>9617</v>
      </c>
      <c r="S437" s="528">
        <v>42215</v>
      </c>
      <c r="T437" s="519">
        <v>3863732</v>
      </c>
      <c r="U437" s="528"/>
      <c r="V437" s="519"/>
      <c r="W437" s="512"/>
      <c r="X437" s="528"/>
      <c r="Y437" s="519"/>
      <c r="Z437" s="520">
        <v>656811</v>
      </c>
      <c r="AA437" s="520"/>
      <c r="AB437" s="521"/>
      <c r="AC437" s="521"/>
      <c r="AD437" s="521"/>
      <c r="AE437" s="521"/>
      <c r="AF437" s="521">
        <v>1300000</v>
      </c>
      <c r="AG437" s="521"/>
      <c r="AH437" s="521"/>
      <c r="AI437" s="521"/>
      <c r="AJ437" s="521"/>
      <c r="AK437" s="521"/>
      <c r="AL437" s="521"/>
      <c r="AM437" s="521">
        <f t="shared" si="42"/>
        <v>1956811</v>
      </c>
      <c r="AN437" s="520">
        <f t="shared" si="40"/>
        <v>1906921</v>
      </c>
      <c r="AR437" s="532"/>
      <c r="AS437" s="529">
        <v>3863732</v>
      </c>
      <c r="AT437" s="529">
        <v>656811</v>
      </c>
      <c r="AU437" s="529">
        <f t="shared" si="43"/>
        <v>3206921</v>
      </c>
      <c r="AV437" s="529" t="str">
        <f t="shared" si="41"/>
        <v>SAMA</v>
      </c>
      <c r="AW437" s="529" t="str">
        <f t="shared" si="44"/>
        <v>JAM BESAR</v>
      </c>
      <c r="AX437" s="529" t="str">
        <f t="shared" si="45"/>
        <v>jam kecil</v>
      </c>
    </row>
    <row r="438" spans="1:50" s="530" customFormat="1" ht="15" customHeight="1" x14ac:dyDescent="0.2">
      <c r="A438" s="526" t="e">
        <v>#VALUE!</v>
      </c>
      <c r="B438" s="526">
        <v>0</v>
      </c>
      <c r="C438" s="526" t="s">
        <v>8286</v>
      </c>
      <c r="D438" s="527" t="s">
        <v>6222</v>
      </c>
      <c r="E438" s="527" t="s">
        <v>12322</v>
      </c>
      <c r="F438" s="526" t="s">
        <v>12059</v>
      </c>
      <c r="G438" s="526" t="s">
        <v>11676</v>
      </c>
      <c r="H438" s="526" t="s">
        <v>11676</v>
      </c>
      <c r="I438" s="514">
        <v>1136</v>
      </c>
      <c r="J438" s="515" t="s">
        <v>10831</v>
      </c>
      <c r="K438" s="516" t="s">
        <v>6477</v>
      </c>
      <c r="L438" s="516" t="s">
        <v>9426</v>
      </c>
      <c r="M438" s="517">
        <v>41089</v>
      </c>
      <c r="N438" s="518">
        <v>45000000</v>
      </c>
      <c r="O438" s="512"/>
      <c r="P438" s="528"/>
      <c r="Q438" s="519"/>
      <c r="R438" s="512" t="s">
        <v>9617</v>
      </c>
      <c r="S438" s="528">
        <v>42215</v>
      </c>
      <c r="T438" s="519">
        <v>3090000</v>
      </c>
      <c r="U438" s="528"/>
      <c r="V438" s="519"/>
      <c r="W438" s="512"/>
      <c r="X438" s="528"/>
      <c r="Y438" s="519"/>
      <c r="Z438" s="520">
        <v>3090000</v>
      </c>
      <c r="AA438" s="520"/>
      <c r="AB438" s="521"/>
      <c r="AC438" s="521"/>
      <c r="AD438" s="521"/>
      <c r="AE438" s="521"/>
      <c r="AF438" s="521"/>
      <c r="AG438" s="521"/>
      <c r="AH438" s="521"/>
      <c r="AI438" s="521"/>
      <c r="AJ438" s="521"/>
      <c r="AK438" s="521"/>
      <c r="AL438" s="521"/>
      <c r="AM438" s="521">
        <f t="shared" si="42"/>
        <v>3090000</v>
      </c>
      <c r="AN438" s="520">
        <f t="shared" si="40"/>
        <v>0</v>
      </c>
      <c r="AR438" s="532"/>
      <c r="AS438" s="529">
        <v>3090000</v>
      </c>
      <c r="AT438" s="529">
        <v>3090000</v>
      </c>
      <c r="AU438" s="529">
        <f t="shared" si="43"/>
        <v>0</v>
      </c>
      <c r="AV438" s="529" t="str">
        <f t="shared" si="41"/>
        <v>SAMA</v>
      </c>
      <c r="AW438" s="529" t="str">
        <f t="shared" si="44"/>
        <v>SAMA</v>
      </c>
      <c r="AX438" s="529" t="str">
        <f t="shared" si="45"/>
        <v>SAMA</v>
      </c>
    </row>
    <row r="439" spans="1:50" s="530" customFormat="1" ht="15" customHeight="1" x14ac:dyDescent="0.2">
      <c r="A439" s="526" t="e">
        <v>#VALUE!</v>
      </c>
      <c r="B439" s="526">
        <v>0</v>
      </c>
      <c r="C439" s="526" t="s">
        <v>8286</v>
      </c>
      <c r="D439" s="526" t="s">
        <v>9762</v>
      </c>
      <c r="E439" s="527" t="s">
        <v>12315</v>
      </c>
      <c r="F439" s="526" t="s">
        <v>12355</v>
      </c>
      <c r="G439" s="526" t="s">
        <v>11676</v>
      </c>
      <c r="H439" s="526" t="s">
        <v>11676</v>
      </c>
      <c r="I439" s="514">
        <v>1140</v>
      </c>
      <c r="J439" s="515" t="s">
        <v>12354</v>
      </c>
      <c r="K439" s="516" t="s">
        <v>6477</v>
      </c>
      <c r="L439" s="516" t="s">
        <v>9619</v>
      </c>
      <c r="M439" s="517">
        <v>41900</v>
      </c>
      <c r="N439" s="518">
        <v>20000000</v>
      </c>
      <c r="O439" s="512"/>
      <c r="P439" s="528"/>
      <c r="Q439" s="519"/>
      <c r="R439" s="512" t="s">
        <v>9620</v>
      </c>
      <c r="S439" s="528">
        <v>42184</v>
      </c>
      <c r="T439" s="519">
        <v>8017427</v>
      </c>
      <c r="U439" s="528"/>
      <c r="V439" s="519"/>
      <c r="W439" s="512"/>
      <c r="X439" s="528"/>
      <c r="Y439" s="519"/>
      <c r="Z439" s="520">
        <v>0</v>
      </c>
      <c r="AA439" s="520"/>
      <c r="AB439" s="521"/>
      <c r="AC439" s="521"/>
      <c r="AD439" s="521"/>
      <c r="AE439" s="521"/>
      <c r="AF439" s="521"/>
      <c r="AG439" s="521"/>
      <c r="AH439" s="521"/>
      <c r="AI439" s="521"/>
      <c r="AJ439" s="521"/>
      <c r="AK439" s="521"/>
      <c r="AL439" s="521"/>
      <c r="AM439" s="521">
        <f t="shared" si="42"/>
        <v>0</v>
      </c>
      <c r="AN439" s="520">
        <f t="shared" si="40"/>
        <v>8017427</v>
      </c>
      <c r="AR439" s="532"/>
      <c r="AS439" s="529">
        <v>8017427</v>
      </c>
      <c r="AT439" s="529">
        <v>0</v>
      </c>
      <c r="AU439" s="529">
        <f t="shared" si="43"/>
        <v>8017427</v>
      </c>
      <c r="AV439" s="529" t="str">
        <f t="shared" si="41"/>
        <v>SAMA</v>
      </c>
      <c r="AW439" s="529" t="str">
        <f t="shared" si="44"/>
        <v>SAMA</v>
      </c>
      <c r="AX439" s="529" t="str">
        <f t="shared" si="45"/>
        <v>SAMA</v>
      </c>
    </row>
    <row r="440" spans="1:50" s="530" customFormat="1" ht="15" customHeight="1" x14ac:dyDescent="0.2">
      <c r="A440" s="526" t="e">
        <v>#VALUE!</v>
      </c>
      <c r="B440" s="526" t="e">
        <v>#N/A</v>
      </c>
      <c r="C440" s="526" t="s">
        <v>8755</v>
      </c>
      <c r="D440" s="526" t="s">
        <v>8715</v>
      </c>
      <c r="E440" s="527" t="s">
        <v>18635</v>
      </c>
      <c r="F440" s="526" t="s">
        <v>12060</v>
      </c>
      <c r="G440" s="526" t="s">
        <v>11675</v>
      </c>
      <c r="H440" s="526" t="s">
        <v>11676</v>
      </c>
      <c r="I440" s="514">
        <v>1141</v>
      </c>
      <c r="J440" s="515" t="s">
        <v>10832</v>
      </c>
      <c r="K440" s="516" t="s">
        <v>6477</v>
      </c>
      <c r="L440" s="516" t="s">
        <v>9621</v>
      </c>
      <c r="M440" s="517">
        <v>42046</v>
      </c>
      <c r="N440" s="518">
        <v>200000000</v>
      </c>
      <c r="O440" s="512"/>
      <c r="P440" s="528"/>
      <c r="Q440" s="519"/>
      <c r="R440" s="512" t="s">
        <v>9620</v>
      </c>
      <c r="S440" s="528">
        <v>42184</v>
      </c>
      <c r="T440" s="519">
        <v>68789608</v>
      </c>
      <c r="U440" s="528"/>
      <c r="V440" s="519"/>
      <c r="W440" s="512"/>
      <c r="X440" s="528"/>
      <c r="Y440" s="519"/>
      <c r="Z440" s="520">
        <v>68789607.5</v>
      </c>
      <c r="AA440" s="520"/>
      <c r="AB440" s="521"/>
      <c r="AC440" s="521"/>
      <c r="AD440" s="521"/>
      <c r="AE440" s="521"/>
      <c r="AF440" s="521"/>
      <c r="AG440" s="521"/>
      <c r="AH440" s="521"/>
      <c r="AI440" s="521"/>
      <c r="AJ440" s="521"/>
      <c r="AK440" s="521"/>
      <c r="AL440" s="521"/>
      <c r="AM440" s="521">
        <v>68789607.5</v>
      </c>
      <c r="AN440" s="520">
        <f t="shared" si="40"/>
        <v>0.5</v>
      </c>
      <c r="AR440" s="532"/>
      <c r="AS440" s="529">
        <v>68789608</v>
      </c>
      <c r="AT440" s="529">
        <v>68789607.5</v>
      </c>
      <c r="AU440" s="529">
        <f t="shared" si="43"/>
        <v>0.5</v>
      </c>
      <c r="AV440" s="529" t="str">
        <f t="shared" si="41"/>
        <v>SAMA</v>
      </c>
      <c r="AW440" s="529" t="str">
        <f t="shared" si="44"/>
        <v>SAMA</v>
      </c>
      <c r="AX440" s="529" t="str">
        <f t="shared" si="45"/>
        <v>SAMA</v>
      </c>
    </row>
    <row r="441" spans="1:50" s="530" customFormat="1" ht="15" customHeight="1" x14ac:dyDescent="0.2">
      <c r="A441" s="526" t="e">
        <v>#VALUE!</v>
      </c>
      <c r="B441" s="526">
        <v>0</v>
      </c>
      <c r="C441" s="526" t="s">
        <v>8286</v>
      </c>
      <c r="D441" s="526" t="s">
        <v>4857</v>
      </c>
      <c r="E441" s="527" t="s">
        <v>12316</v>
      </c>
      <c r="F441" s="526" t="s">
        <v>12061</v>
      </c>
      <c r="G441" s="526" t="s">
        <v>11676</v>
      </c>
      <c r="H441" s="526" t="s">
        <v>11676</v>
      </c>
      <c r="I441" s="514">
        <v>1142</v>
      </c>
      <c r="J441" s="515" t="s">
        <v>10833</v>
      </c>
      <c r="K441" s="516" t="s">
        <v>6477</v>
      </c>
      <c r="L441" s="516" t="s">
        <v>9622</v>
      </c>
      <c r="M441" s="517">
        <v>41890</v>
      </c>
      <c r="N441" s="518">
        <v>15000000</v>
      </c>
      <c r="O441" s="512"/>
      <c r="P441" s="528"/>
      <c r="Q441" s="519"/>
      <c r="R441" s="512" t="s">
        <v>9620</v>
      </c>
      <c r="S441" s="528">
        <v>42184</v>
      </c>
      <c r="T441" s="519">
        <v>11250000</v>
      </c>
      <c r="U441" s="528"/>
      <c r="V441" s="519"/>
      <c r="W441" s="512"/>
      <c r="X441" s="528"/>
      <c r="Y441" s="519"/>
      <c r="Z441" s="520">
        <v>0</v>
      </c>
      <c r="AA441" s="520"/>
      <c r="AB441" s="521"/>
      <c r="AC441" s="521"/>
      <c r="AD441" s="521"/>
      <c r="AE441" s="521"/>
      <c r="AF441" s="521"/>
      <c r="AG441" s="521"/>
      <c r="AH441" s="521"/>
      <c r="AI441" s="521"/>
      <c r="AJ441" s="521"/>
      <c r="AK441" s="521"/>
      <c r="AL441" s="521"/>
      <c r="AM441" s="521">
        <f t="shared" ref="AM441:AM472" si="46">SUM(Z441:AL441)</f>
        <v>0</v>
      </c>
      <c r="AN441" s="520">
        <f t="shared" si="40"/>
        <v>11250000</v>
      </c>
      <c r="AR441" s="532"/>
      <c r="AS441" s="529">
        <v>11250000</v>
      </c>
      <c r="AT441" s="529">
        <v>0</v>
      </c>
      <c r="AU441" s="529">
        <f t="shared" si="43"/>
        <v>11250000</v>
      </c>
      <c r="AV441" s="529" t="str">
        <f t="shared" si="41"/>
        <v>SAMA</v>
      </c>
      <c r="AW441" s="529" t="str">
        <f t="shared" si="44"/>
        <v>SAMA</v>
      </c>
      <c r="AX441" s="529" t="str">
        <f t="shared" si="45"/>
        <v>SAMA</v>
      </c>
    </row>
    <row r="442" spans="1:50" s="530" customFormat="1" ht="15" customHeight="1" x14ac:dyDescent="0.2">
      <c r="A442" s="526" t="e">
        <v>#VALUE!</v>
      </c>
      <c r="B442" s="526">
        <v>0</v>
      </c>
      <c r="C442" s="526" t="s">
        <v>8286</v>
      </c>
      <c r="D442" s="526" t="s">
        <v>6536</v>
      </c>
      <c r="E442" s="527" t="s">
        <v>12323</v>
      </c>
      <c r="F442" s="526" t="s">
        <v>12062</v>
      </c>
      <c r="G442" s="526" t="s">
        <v>11676</v>
      </c>
      <c r="H442" s="526" t="s">
        <v>11676</v>
      </c>
      <c r="I442" s="514">
        <v>1143</v>
      </c>
      <c r="J442" s="515" t="s">
        <v>10834</v>
      </c>
      <c r="K442" s="516" t="s">
        <v>6477</v>
      </c>
      <c r="L442" s="516" t="s">
        <v>9612</v>
      </c>
      <c r="M442" s="517">
        <v>42094</v>
      </c>
      <c r="N442" s="518">
        <v>11000000</v>
      </c>
      <c r="O442" s="512"/>
      <c r="P442" s="528"/>
      <c r="Q442" s="519"/>
      <c r="R442" s="512" t="s">
        <v>9620</v>
      </c>
      <c r="S442" s="528">
        <v>42184</v>
      </c>
      <c r="T442" s="519">
        <v>7623863</v>
      </c>
      <c r="U442" s="528"/>
      <c r="V442" s="519"/>
      <c r="W442" s="512"/>
      <c r="X442" s="528"/>
      <c r="Y442" s="519"/>
      <c r="Z442" s="520">
        <v>0</v>
      </c>
      <c r="AA442" s="520"/>
      <c r="AB442" s="521"/>
      <c r="AC442" s="521"/>
      <c r="AD442" s="521"/>
      <c r="AE442" s="521"/>
      <c r="AF442" s="521"/>
      <c r="AG442" s="521"/>
      <c r="AH442" s="521"/>
      <c r="AI442" s="521"/>
      <c r="AJ442" s="521"/>
      <c r="AK442" s="521"/>
      <c r="AL442" s="521"/>
      <c r="AM442" s="521">
        <f t="shared" si="46"/>
        <v>0</v>
      </c>
      <c r="AN442" s="520">
        <f t="shared" si="40"/>
        <v>7623863</v>
      </c>
      <c r="AR442" s="532"/>
      <c r="AS442" s="529">
        <v>7623863</v>
      </c>
      <c r="AT442" s="529">
        <v>0</v>
      </c>
      <c r="AU442" s="529">
        <f t="shared" si="43"/>
        <v>7623863</v>
      </c>
      <c r="AV442" s="529" t="str">
        <f t="shared" si="41"/>
        <v>SAMA</v>
      </c>
      <c r="AW442" s="529" t="str">
        <f t="shared" si="44"/>
        <v>SAMA</v>
      </c>
      <c r="AX442" s="529" t="str">
        <f t="shared" si="45"/>
        <v>SAMA</v>
      </c>
    </row>
    <row r="443" spans="1:50" s="530" customFormat="1" ht="15" customHeight="1" x14ac:dyDescent="0.2">
      <c r="A443" s="526" t="e">
        <v>#VALUE!</v>
      </c>
      <c r="B443" s="526">
        <v>0</v>
      </c>
      <c r="C443" s="526" t="s">
        <v>8286</v>
      </c>
      <c r="D443" s="526" t="s">
        <v>11802</v>
      </c>
      <c r="E443" s="527" t="s">
        <v>12318</v>
      </c>
      <c r="F443" s="526" t="s">
        <v>12063</v>
      </c>
      <c r="G443" s="526" t="s">
        <v>11676</v>
      </c>
      <c r="H443" s="526" t="s">
        <v>11676</v>
      </c>
      <c r="I443" s="514">
        <v>1144</v>
      </c>
      <c r="J443" s="515" t="s">
        <v>10835</v>
      </c>
      <c r="K443" s="516" t="s">
        <v>6477</v>
      </c>
      <c r="L443" s="516" t="s">
        <v>9623</v>
      </c>
      <c r="M443" s="517">
        <v>41197</v>
      </c>
      <c r="N443" s="518">
        <v>50000000</v>
      </c>
      <c r="O443" s="512"/>
      <c r="P443" s="528"/>
      <c r="Q443" s="519"/>
      <c r="R443" s="512" t="s">
        <v>9620</v>
      </c>
      <c r="S443" s="528">
        <v>42184</v>
      </c>
      <c r="T443" s="519">
        <v>2617613</v>
      </c>
      <c r="U443" s="528"/>
      <c r="V443" s="519"/>
      <c r="W443" s="512"/>
      <c r="X443" s="528"/>
      <c r="Y443" s="519"/>
      <c r="Z443" s="520">
        <v>1225000</v>
      </c>
      <c r="AA443" s="520"/>
      <c r="AB443" s="521"/>
      <c r="AC443" s="521"/>
      <c r="AD443" s="521"/>
      <c r="AE443" s="521"/>
      <c r="AF443" s="521"/>
      <c r="AG443" s="521"/>
      <c r="AH443" s="521"/>
      <c r="AI443" s="521"/>
      <c r="AJ443" s="521"/>
      <c r="AK443" s="521"/>
      <c r="AL443" s="521"/>
      <c r="AM443" s="521">
        <f t="shared" si="46"/>
        <v>1225000</v>
      </c>
      <c r="AN443" s="520">
        <f t="shared" si="40"/>
        <v>1392613</v>
      </c>
      <c r="AR443" s="532"/>
      <c r="AS443" s="529">
        <v>2617613</v>
      </c>
      <c r="AT443" s="529">
        <v>1225000</v>
      </c>
      <c r="AU443" s="529">
        <f t="shared" si="43"/>
        <v>1392613</v>
      </c>
      <c r="AV443" s="529" t="str">
        <f t="shared" si="41"/>
        <v>SAMA</v>
      </c>
      <c r="AW443" s="529" t="str">
        <f t="shared" si="44"/>
        <v>SAMA</v>
      </c>
      <c r="AX443" s="529" t="str">
        <f t="shared" si="45"/>
        <v>SAMA</v>
      </c>
    </row>
    <row r="444" spans="1:50" s="530" customFormat="1" ht="15" customHeight="1" x14ac:dyDescent="0.2">
      <c r="A444" s="526" t="e">
        <v>#VALUE!</v>
      </c>
      <c r="B444" s="526">
        <v>0</v>
      </c>
      <c r="C444" s="526" t="s">
        <v>8286</v>
      </c>
      <c r="D444" s="526" t="s">
        <v>11802</v>
      </c>
      <c r="E444" s="527" t="s">
        <v>12318</v>
      </c>
      <c r="F444" s="526" t="s">
        <v>12064</v>
      </c>
      <c r="G444" s="526" t="s">
        <v>11676</v>
      </c>
      <c r="H444" s="526" t="s">
        <v>11676</v>
      </c>
      <c r="I444" s="514">
        <v>1145</v>
      </c>
      <c r="J444" s="515" t="s">
        <v>10836</v>
      </c>
      <c r="K444" s="516" t="s">
        <v>6477</v>
      </c>
      <c r="L444" s="516" t="s">
        <v>9454</v>
      </c>
      <c r="M444" s="517">
        <v>41052</v>
      </c>
      <c r="N444" s="518">
        <v>50000000</v>
      </c>
      <c r="O444" s="512"/>
      <c r="P444" s="528"/>
      <c r="Q444" s="519"/>
      <c r="R444" s="512" t="s">
        <v>9620</v>
      </c>
      <c r="S444" s="528">
        <v>42184</v>
      </c>
      <c r="T444" s="519">
        <v>3229313</v>
      </c>
      <c r="U444" s="528"/>
      <c r="V444" s="519"/>
      <c r="W444" s="512"/>
      <c r="X444" s="528"/>
      <c r="Y444" s="519"/>
      <c r="Z444" s="520">
        <v>3229313</v>
      </c>
      <c r="AA444" s="520"/>
      <c r="AB444" s="521"/>
      <c r="AC444" s="521"/>
      <c r="AD444" s="521"/>
      <c r="AE444" s="521"/>
      <c r="AF444" s="521"/>
      <c r="AG444" s="521"/>
      <c r="AH444" s="521"/>
      <c r="AI444" s="521"/>
      <c r="AJ444" s="521"/>
      <c r="AK444" s="521"/>
      <c r="AL444" s="521"/>
      <c r="AM444" s="521">
        <f t="shared" si="46"/>
        <v>3229313</v>
      </c>
      <c r="AN444" s="520">
        <f t="shared" si="40"/>
        <v>0</v>
      </c>
      <c r="AR444" s="532"/>
      <c r="AS444" s="529">
        <v>3229313</v>
      </c>
      <c r="AT444" s="529">
        <v>3229313</v>
      </c>
      <c r="AU444" s="529">
        <f t="shared" si="43"/>
        <v>0</v>
      </c>
      <c r="AV444" s="529" t="str">
        <f t="shared" si="41"/>
        <v>SAMA</v>
      </c>
      <c r="AW444" s="529" t="str">
        <f t="shared" si="44"/>
        <v>SAMA</v>
      </c>
      <c r="AX444" s="529" t="str">
        <f t="shared" si="45"/>
        <v>SAMA</v>
      </c>
    </row>
    <row r="445" spans="1:50" s="530" customFormat="1" ht="15" customHeight="1" x14ac:dyDescent="0.2">
      <c r="A445" s="526" t="e">
        <v>#VALUE!</v>
      </c>
      <c r="B445" s="526">
        <v>0</v>
      </c>
      <c r="C445" s="526" t="s">
        <v>8286</v>
      </c>
      <c r="D445" s="526" t="s">
        <v>9762</v>
      </c>
      <c r="E445" s="527" t="s">
        <v>12315</v>
      </c>
      <c r="F445" s="526" t="s">
        <v>12065</v>
      </c>
      <c r="G445" s="526" t="s">
        <v>11676</v>
      </c>
      <c r="H445" s="526" t="s">
        <v>11676</v>
      </c>
      <c r="I445" s="514">
        <v>1146</v>
      </c>
      <c r="J445" s="515" t="s">
        <v>2628</v>
      </c>
      <c r="K445" s="516" t="s">
        <v>6477</v>
      </c>
      <c r="L445" s="516" t="s">
        <v>9624</v>
      </c>
      <c r="M445" s="517">
        <v>41887</v>
      </c>
      <c r="N445" s="518">
        <v>15000000</v>
      </c>
      <c r="O445" s="512"/>
      <c r="P445" s="528"/>
      <c r="Q445" s="519"/>
      <c r="R445" s="512" t="s">
        <v>9620</v>
      </c>
      <c r="S445" s="528">
        <v>42184</v>
      </c>
      <c r="T445" s="519">
        <v>11250000</v>
      </c>
      <c r="U445" s="528"/>
      <c r="V445" s="519"/>
      <c r="W445" s="512"/>
      <c r="X445" s="528"/>
      <c r="Y445" s="519"/>
      <c r="Z445" s="520">
        <v>0</v>
      </c>
      <c r="AA445" s="520"/>
      <c r="AB445" s="521"/>
      <c r="AC445" s="521"/>
      <c r="AD445" s="521"/>
      <c r="AE445" s="521"/>
      <c r="AF445" s="521"/>
      <c r="AG445" s="521"/>
      <c r="AH445" s="521"/>
      <c r="AI445" s="521"/>
      <c r="AJ445" s="521"/>
      <c r="AK445" s="521"/>
      <c r="AL445" s="521"/>
      <c r="AM445" s="521">
        <f t="shared" si="46"/>
        <v>0</v>
      </c>
      <c r="AN445" s="520">
        <f t="shared" si="40"/>
        <v>11250000</v>
      </c>
      <c r="AR445" s="532"/>
      <c r="AS445" s="529">
        <v>11250000</v>
      </c>
      <c r="AT445" s="524">
        <v>0</v>
      </c>
      <c r="AU445" s="531">
        <f t="shared" si="43"/>
        <v>11250000</v>
      </c>
      <c r="AV445" s="531" t="str">
        <f t="shared" si="41"/>
        <v>SAMA</v>
      </c>
      <c r="AW445" s="531" t="str">
        <f t="shared" si="44"/>
        <v>SAMA</v>
      </c>
      <c r="AX445" s="531" t="str">
        <f t="shared" si="45"/>
        <v>SAMA</v>
      </c>
    </row>
    <row r="446" spans="1:50" s="530" customFormat="1" ht="15" customHeight="1" x14ac:dyDescent="0.2">
      <c r="A446" s="526" t="e">
        <v>#VALUE!</v>
      </c>
      <c r="B446" s="526">
        <v>0</v>
      </c>
      <c r="C446" s="526" t="s">
        <v>8286</v>
      </c>
      <c r="D446" s="526" t="s">
        <v>10774</v>
      </c>
      <c r="E446" s="527" t="s">
        <v>12322</v>
      </c>
      <c r="F446" s="526" t="s">
        <v>12066</v>
      </c>
      <c r="G446" s="526" t="s">
        <v>11676</v>
      </c>
      <c r="H446" s="526" t="s">
        <v>11676</v>
      </c>
      <c r="I446" s="514">
        <v>1147</v>
      </c>
      <c r="J446" s="515" t="s">
        <v>10837</v>
      </c>
      <c r="K446" s="516" t="s">
        <v>6477</v>
      </c>
      <c r="L446" s="516" t="s">
        <v>9147</v>
      </c>
      <c r="M446" s="517">
        <v>41635</v>
      </c>
      <c r="N446" s="518">
        <v>25000000</v>
      </c>
      <c r="O446" s="512"/>
      <c r="P446" s="528"/>
      <c r="Q446" s="519"/>
      <c r="R446" s="512" t="s">
        <v>9620</v>
      </c>
      <c r="S446" s="528">
        <v>42184</v>
      </c>
      <c r="T446" s="519">
        <v>3980068</v>
      </c>
      <c r="U446" s="528"/>
      <c r="V446" s="519"/>
      <c r="W446" s="512"/>
      <c r="X446" s="528"/>
      <c r="Y446" s="519"/>
      <c r="Z446" s="520">
        <v>150000</v>
      </c>
      <c r="AA446" s="520"/>
      <c r="AB446" s="521"/>
      <c r="AC446" s="521"/>
      <c r="AD446" s="521"/>
      <c r="AE446" s="521"/>
      <c r="AF446" s="521"/>
      <c r="AG446" s="521"/>
      <c r="AH446" s="521"/>
      <c r="AI446" s="521"/>
      <c r="AJ446" s="521"/>
      <c r="AK446" s="521"/>
      <c r="AL446" s="521"/>
      <c r="AM446" s="521">
        <f t="shared" si="46"/>
        <v>150000</v>
      </c>
      <c r="AN446" s="520">
        <f t="shared" si="40"/>
        <v>3830068</v>
      </c>
      <c r="AR446" s="532"/>
      <c r="AS446" s="529">
        <v>3980068</v>
      </c>
      <c r="AT446" s="529">
        <v>150000</v>
      </c>
      <c r="AU446" s="529">
        <f t="shared" si="43"/>
        <v>3830068</v>
      </c>
      <c r="AV446" s="529" t="str">
        <f t="shared" si="41"/>
        <v>SAMA</v>
      </c>
      <c r="AW446" s="529" t="str">
        <f t="shared" si="44"/>
        <v>SAMA</v>
      </c>
      <c r="AX446" s="529" t="str">
        <f t="shared" si="45"/>
        <v>SAMA</v>
      </c>
    </row>
    <row r="447" spans="1:50" s="530" customFormat="1" ht="15" customHeight="1" x14ac:dyDescent="0.2">
      <c r="A447" s="526" t="e">
        <v>#VALUE!</v>
      </c>
      <c r="B447" s="526" t="e">
        <v>#N/A</v>
      </c>
      <c r="C447" s="526" t="s">
        <v>8755</v>
      </c>
      <c r="D447" s="526" t="s">
        <v>9715</v>
      </c>
      <c r="E447" s="527" t="s">
        <v>18637</v>
      </c>
      <c r="F447" s="526"/>
      <c r="G447" s="526" t="s">
        <v>11675</v>
      </c>
      <c r="H447" s="526" t="s">
        <v>11676</v>
      </c>
      <c r="I447" s="514">
        <v>1148</v>
      </c>
      <c r="J447" s="515" t="s">
        <v>10838</v>
      </c>
      <c r="K447" s="516" t="s">
        <v>6477</v>
      </c>
      <c r="L447" s="516" t="s">
        <v>9147</v>
      </c>
      <c r="M447" s="517">
        <v>41635</v>
      </c>
      <c r="N447" s="518">
        <v>15000000</v>
      </c>
      <c r="O447" s="512"/>
      <c r="P447" s="528"/>
      <c r="Q447" s="519"/>
      <c r="R447" s="512" t="s">
        <v>9620</v>
      </c>
      <c r="S447" s="528">
        <v>42184</v>
      </c>
      <c r="T447" s="519">
        <v>2010000</v>
      </c>
      <c r="U447" s="528"/>
      <c r="V447" s="519"/>
      <c r="W447" s="512"/>
      <c r="X447" s="528"/>
      <c r="Y447" s="519"/>
      <c r="Z447" s="520">
        <v>2010000</v>
      </c>
      <c r="AA447" s="520"/>
      <c r="AB447" s="521"/>
      <c r="AC447" s="521"/>
      <c r="AD447" s="521"/>
      <c r="AE447" s="521"/>
      <c r="AF447" s="521"/>
      <c r="AG447" s="521"/>
      <c r="AH447" s="521"/>
      <c r="AI447" s="521"/>
      <c r="AJ447" s="521"/>
      <c r="AK447" s="521"/>
      <c r="AL447" s="521"/>
      <c r="AM447" s="521">
        <f t="shared" si="46"/>
        <v>2010000</v>
      </c>
      <c r="AN447" s="520">
        <f t="shared" si="40"/>
        <v>0</v>
      </c>
      <c r="AR447" s="532"/>
      <c r="AS447" s="529">
        <v>2010000</v>
      </c>
      <c r="AT447" s="529">
        <v>2010000</v>
      </c>
      <c r="AU447" s="529">
        <f t="shared" si="43"/>
        <v>0</v>
      </c>
      <c r="AV447" s="529" t="str">
        <f t="shared" si="41"/>
        <v>SAMA</v>
      </c>
      <c r="AW447" s="529" t="str">
        <f t="shared" si="44"/>
        <v>SAMA</v>
      </c>
      <c r="AX447" s="529" t="str">
        <f t="shared" si="45"/>
        <v>SAMA</v>
      </c>
    </row>
    <row r="448" spans="1:50" s="530" customFormat="1" ht="15" customHeight="1" x14ac:dyDescent="0.2">
      <c r="A448" s="526" t="e">
        <v>#VALUE!</v>
      </c>
      <c r="B448" s="526" t="e">
        <v>#N/A</v>
      </c>
      <c r="C448" s="526" t="s">
        <v>8755</v>
      </c>
      <c r="D448" s="526" t="s">
        <v>9715</v>
      </c>
      <c r="E448" s="527" t="s">
        <v>18637</v>
      </c>
      <c r="F448" s="526" t="s">
        <v>12067</v>
      </c>
      <c r="G448" s="526" t="s">
        <v>11675</v>
      </c>
      <c r="H448" s="526" t="s">
        <v>11676</v>
      </c>
      <c r="I448" s="514">
        <v>1192</v>
      </c>
      <c r="J448" s="515" t="s">
        <v>10839</v>
      </c>
      <c r="K448" s="516" t="s">
        <v>6477</v>
      </c>
      <c r="L448" s="516" t="s">
        <v>9456</v>
      </c>
      <c r="M448" s="517">
        <v>41181</v>
      </c>
      <c r="N448" s="518">
        <v>40000000</v>
      </c>
      <c r="O448" s="512"/>
      <c r="P448" s="528"/>
      <c r="Q448" s="519"/>
      <c r="R448" s="512" t="s">
        <v>9626</v>
      </c>
      <c r="S448" s="528">
        <v>42306</v>
      </c>
      <c r="T448" s="519">
        <v>15311665.5</v>
      </c>
      <c r="U448" s="528"/>
      <c r="V448" s="519"/>
      <c r="W448" s="512"/>
      <c r="X448" s="528"/>
      <c r="Y448" s="519"/>
      <c r="Z448" s="520">
        <v>2311665.5</v>
      </c>
      <c r="AA448" s="520"/>
      <c r="AB448" s="521"/>
      <c r="AC448" s="521"/>
      <c r="AD448" s="521"/>
      <c r="AE448" s="521"/>
      <c r="AF448" s="521"/>
      <c r="AG448" s="521"/>
      <c r="AH448" s="521"/>
      <c r="AI448" s="521"/>
      <c r="AJ448" s="521"/>
      <c r="AK448" s="521"/>
      <c r="AL448" s="521"/>
      <c r="AM448" s="521">
        <f t="shared" si="46"/>
        <v>2311665.5</v>
      </c>
      <c r="AN448" s="520">
        <f t="shared" si="40"/>
        <v>13000000</v>
      </c>
      <c r="AR448" s="532"/>
      <c r="AS448" s="529">
        <v>15311665.5</v>
      </c>
      <c r="AT448" s="529">
        <v>2311665.5</v>
      </c>
      <c r="AU448" s="529">
        <f t="shared" si="43"/>
        <v>13000000</v>
      </c>
      <c r="AV448" s="529" t="str">
        <f t="shared" si="41"/>
        <v>SAMA</v>
      </c>
      <c r="AW448" s="529" t="str">
        <f t="shared" si="44"/>
        <v>SAMA</v>
      </c>
      <c r="AX448" s="529" t="str">
        <f t="shared" si="45"/>
        <v>SAMA</v>
      </c>
    </row>
    <row r="449" spans="1:50" s="530" customFormat="1" ht="15" customHeight="1" x14ac:dyDescent="0.2">
      <c r="A449" s="526" t="e">
        <v>#VALUE!</v>
      </c>
      <c r="B449" s="526" t="e">
        <v>#N/A</v>
      </c>
      <c r="C449" s="526" t="s">
        <v>8755</v>
      </c>
      <c r="D449" s="527" t="s">
        <v>2843</v>
      </c>
      <c r="E449" s="527" t="s">
        <v>18653</v>
      </c>
      <c r="F449" s="526" t="s">
        <v>18661</v>
      </c>
      <c r="G449" s="526" t="s">
        <v>11675</v>
      </c>
      <c r="H449" s="526" t="s">
        <v>11676</v>
      </c>
      <c r="I449" s="514">
        <v>1193</v>
      </c>
      <c r="J449" s="515" t="s">
        <v>12379</v>
      </c>
      <c r="K449" s="516" t="s">
        <v>6477</v>
      </c>
      <c r="L449" s="516" t="s">
        <v>9535</v>
      </c>
      <c r="M449" s="517">
        <v>41635</v>
      </c>
      <c r="N449" s="518">
        <v>30000000</v>
      </c>
      <c r="O449" s="512"/>
      <c r="P449" s="528"/>
      <c r="Q449" s="519"/>
      <c r="R449" s="512" t="s">
        <v>9626</v>
      </c>
      <c r="S449" s="528">
        <v>42306</v>
      </c>
      <c r="T449" s="519">
        <v>7210088</v>
      </c>
      <c r="U449" s="528"/>
      <c r="V449" s="519"/>
      <c r="W449" s="512"/>
      <c r="X449" s="528"/>
      <c r="Y449" s="519"/>
      <c r="Z449" s="520">
        <v>0</v>
      </c>
      <c r="AA449" s="520"/>
      <c r="AB449" s="521"/>
      <c r="AC449" s="521"/>
      <c r="AD449" s="521"/>
      <c r="AE449" s="521"/>
      <c r="AF449" s="521"/>
      <c r="AG449" s="521"/>
      <c r="AH449" s="521"/>
      <c r="AI449" s="521"/>
      <c r="AJ449" s="521"/>
      <c r="AK449" s="521"/>
      <c r="AL449" s="521"/>
      <c r="AM449" s="521">
        <f t="shared" si="46"/>
        <v>0</v>
      </c>
      <c r="AN449" s="520">
        <f t="shared" si="40"/>
        <v>7210088</v>
      </c>
      <c r="AR449" s="532"/>
      <c r="AS449" s="529">
        <v>7210088</v>
      </c>
      <c r="AT449" s="529">
        <v>0</v>
      </c>
      <c r="AU449" s="529">
        <f t="shared" si="43"/>
        <v>7210088</v>
      </c>
      <c r="AV449" s="529" t="str">
        <f t="shared" si="41"/>
        <v>SAMA</v>
      </c>
      <c r="AW449" s="529" t="str">
        <f t="shared" si="44"/>
        <v>SAMA</v>
      </c>
      <c r="AX449" s="529" t="str">
        <f t="shared" si="45"/>
        <v>SAMA</v>
      </c>
    </row>
    <row r="450" spans="1:50" s="530" customFormat="1" ht="15" customHeight="1" x14ac:dyDescent="0.2">
      <c r="A450" s="526" t="e">
        <v>#VALUE!</v>
      </c>
      <c r="B450" s="526">
        <v>0</v>
      </c>
      <c r="C450" s="526" t="s">
        <v>8286</v>
      </c>
      <c r="D450" s="527" t="s">
        <v>6222</v>
      </c>
      <c r="E450" s="527" t="s">
        <v>12315</v>
      </c>
      <c r="F450" s="526" t="s">
        <v>12068</v>
      </c>
      <c r="G450" s="526" t="s">
        <v>11676</v>
      </c>
      <c r="H450" s="526" t="s">
        <v>11676</v>
      </c>
      <c r="I450" s="514">
        <v>1194</v>
      </c>
      <c r="J450" s="515" t="s">
        <v>4348</v>
      </c>
      <c r="K450" s="516" t="s">
        <v>6477</v>
      </c>
      <c r="L450" s="516" t="s">
        <v>9627</v>
      </c>
      <c r="M450" s="517">
        <v>41845</v>
      </c>
      <c r="N450" s="518">
        <v>25000000</v>
      </c>
      <c r="O450" s="512"/>
      <c r="P450" s="528"/>
      <c r="Q450" s="519"/>
      <c r="R450" s="512" t="s">
        <v>9626</v>
      </c>
      <c r="S450" s="528">
        <v>42306</v>
      </c>
      <c r="T450" s="519">
        <v>15643875</v>
      </c>
      <c r="U450" s="528"/>
      <c r="V450" s="519"/>
      <c r="W450" s="512"/>
      <c r="X450" s="528"/>
      <c r="Y450" s="519"/>
      <c r="Z450" s="520">
        <v>0</v>
      </c>
      <c r="AA450" s="520"/>
      <c r="AB450" s="521"/>
      <c r="AC450" s="521"/>
      <c r="AD450" s="521"/>
      <c r="AE450" s="521"/>
      <c r="AF450" s="521"/>
      <c r="AG450" s="521"/>
      <c r="AH450" s="521"/>
      <c r="AI450" s="521"/>
      <c r="AJ450" s="521"/>
      <c r="AK450" s="521"/>
      <c r="AL450" s="521"/>
      <c r="AM450" s="521">
        <f t="shared" si="46"/>
        <v>0</v>
      </c>
      <c r="AN450" s="520">
        <f t="shared" si="40"/>
        <v>15643875</v>
      </c>
      <c r="AR450" s="532"/>
      <c r="AS450" s="529">
        <v>15643875</v>
      </c>
      <c r="AT450" s="524">
        <v>0</v>
      </c>
      <c r="AU450" s="531">
        <f t="shared" si="43"/>
        <v>15643875</v>
      </c>
      <c r="AV450" s="531" t="str">
        <f t="shared" si="41"/>
        <v>SAMA</v>
      </c>
      <c r="AW450" s="531" t="str">
        <f t="shared" si="44"/>
        <v>SAMA</v>
      </c>
      <c r="AX450" s="531" t="str">
        <f t="shared" si="45"/>
        <v>SAMA</v>
      </c>
    </row>
    <row r="451" spans="1:50" s="530" customFormat="1" ht="15" customHeight="1" x14ac:dyDescent="0.2">
      <c r="A451" s="526" t="e">
        <v>#VALUE!</v>
      </c>
      <c r="B451" s="526">
        <v>0</v>
      </c>
      <c r="C451" s="526" t="s">
        <v>8286</v>
      </c>
      <c r="D451" s="527" t="s">
        <v>6222</v>
      </c>
      <c r="E451" s="527" t="s">
        <v>12315</v>
      </c>
      <c r="F451" s="526" t="s">
        <v>12356</v>
      </c>
      <c r="G451" s="526" t="s">
        <v>11676</v>
      </c>
      <c r="H451" s="526" t="s">
        <v>11676</v>
      </c>
      <c r="I451" s="514">
        <v>1195</v>
      </c>
      <c r="J451" s="515" t="s">
        <v>10840</v>
      </c>
      <c r="K451" s="516" t="s">
        <v>6477</v>
      </c>
      <c r="L451" s="516" t="s">
        <v>9616</v>
      </c>
      <c r="M451" s="517">
        <v>42094</v>
      </c>
      <c r="N451" s="518">
        <v>50000000</v>
      </c>
      <c r="O451" s="512"/>
      <c r="P451" s="528"/>
      <c r="Q451" s="519"/>
      <c r="R451" s="512" t="s">
        <v>9626</v>
      </c>
      <c r="S451" s="528">
        <v>42306</v>
      </c>
      <c r="T451" s="519">
        <v>37500000</v>
      </c>
      <c r="U451" s="528"/>
      <c r="V451" s="519"/>
      <c r="W451" s="512"/>
      <c r="X451" s="528"/>
      <c r="Y451" s="519"/>
      <c r="Z451" s="520">
        <v>0</v>
      </c>
      <c r="AA451" s="520"/>
      <c r="AB451" s="521"/>
      <c r="AC451" s="521"/>
      <c r="AD451" s="521"/>
      <c r="AE451" s="521"/>
      <c r="AF451" s="521"/>
      <c r="AG451" s="521"/>
      <c r="AH451" s="521"/>
      <c r="AI451" s="521"/>
      <c r="AJ451" s="521"/>
      <c r="AK451" s="521"/>
      <c r="AL451" s="521"/>
      <c r="AM451" s="521">
        <f t="shared" si="46"/>
        <v>0</v>
      </c>
      <c r="AN451" s="520">
        <f t="shared" si="40"/>
        <v>37500000</v>
      </c>
      <c r="AR451" s="532"/>
      <c r="AS451" s="529">
        <v>37500000</v>
      </c>
      <c r="AT451" s="529">
        <v>0</v>
      </c>
      <c r="AU451" s="529">
        <f t="shared" ref="AU451:AU482" si="47">AS451-AT451</f>
        <v>37500000</v>
      </c>
      <c r="AV451" s="529" t="str">
        <f t="shared" si="41"/>
        <v>SAMA</v>
      </c>
      <c r="AW451" s="529" t="str">
        <f t="shared" ref="AW451:AW482" si="48">IF(AM451=AT451,"SAMA",IF(AM451&gt;AT451,"JAM BESAR",IF(AM451&lt;AT451,"jam kecil","CEK LAGI")))</f>
        <v>SAMA</v>
      </c>
      <c r="AX451" s="529" t="str">
        <f t="shared" ref="AX451:AX482" si="49">IF(AN451=AU451,"SAMA",IF(AN451&gt;AU451,"JAM BESAR",IF(AN451&lt;AU451,"jam kecil","CEK LAGI")))</f>
        <v>SAMA</v>
      </c>
    </row>
    <row r="452" spans="1:50" s="530" customFormat="1" ht="15" customHeight="1" x14ac:dyDescent="0.2">
      <c r="A452" s="526" t="e">
        <v>#VALUE!</v>
      </c>
      <c r="B452" s="526">
        <v>0</v>
      </c>
      <c r="C452" s="526" t="s">
        <v>8286</v>
      </c>
      <c r="D452" s="527" t="s">
        <v>6222</v>
      </c>
      <c r="E452" s="527" t="s">
        <v>12315</v>
      </c>
      <c r="F452" s="526" t="s">
        <v>12069</v>
      </c>
      <c r="G452" s="526" t="s">
        <v>11676</v>
      </c>
      <c r="H452" s="526" t="s">
        <v>11676</v>
      </c>
      <c r="I452" s="514">
        <v>1196</v>
      </c>
      <c r="J452" s="515" t="s">
        <v>10841</v>
      </c>
      <c r="K452" s="516" t="s">
        <v>6477</v>
      </c>
      <c r="L452" s="516" t="s">
        <v>9616</v>
      </c>
      <c r="M452" s="517">
        <v>42094</v>
      </c>
      <c r="N452" s="518">
        <v>12000000</v>
      </c>
      <c r="O452" s="512"/>
      <c r="P452" s="528"/>
      <c r="Q452" s="519"/>
      <c r="R452" s="512" t="s">
        <v>9626</v>
      </c>
      <c r="S452" s="528">
        <v>42306</v>
      </c>
      <c r="T452" s="519">
        <v>9000000</v>
      </c>
      <c r="U452" s="528"/>
      <c r="V452" s="519"/>
      <c r="W452" s="512"/>
      <c r="X452" s="528"/>
      <c r="Y452" s="519"/>
      <c r="Z452" s="520">
        <v>0</v>
      </c>
      <c r="AA452" s="520"/>
      <c r="AB452" s="521"/>
      <c r="AC452" s="521"/>
      <c r="AD452" s="521"/>
      <c r="AE452" s="521"/>
      <c r="AF452" s="521"/>
      <c r="AG452" s="521"/>
      <c r="AH452" s="521"/>
      <c r="AI452" s="521"/>
      <c r="AJ452" s="521"/>
      <c r="AK452" s="521"/>
      <c r="AL452" s="521"/>
      <c r="AM452" s="521">
        <f t="shared" si="46"/>
        <v>0</v>
      </c>
      <c r="AN452" s="520">
        <f t="shared" si="40"/>
        <v>9000000</v>
      </c>
      <c r="AR452" s="532"/>
      <c r="AS452" s="529">
        <v>9000000</v>
      </c>
      <c r="AT452" s="529">
        <v>0</v>
      </c>
      <c r="AU452" s="529">
        <f t="shared" si="47"/>
        <v>9000000</v>
      </c>
      <c r="AV452" s="529" t="str">
        <f t="shared" si="41"/>
        <v>SAMA</v>
      </c>
      <c r="AW452" s="529" t="str">
        <f t="shared" si="48"/>
        <v>SAMA</v>
      </c>
      <c r="AX452" s="529" t="str">
        <f t="shared" si="49"/>
        <v>SAMA</v>
      </c>
    </row>
    <row r="453" spans="1:50" s="530" customFormat="1" ht="15" customHeight="1" x14ac:dyDescent="0.2">
      <c r="A453" s="526" t="e">
        <v>#VALUE!</v>
      </c>
      <c r="B453" s="526" t="e">
        <v>#N/A</v>
      </c>
      <c r="C453" s="526" t="s">
        <v>8286</v>
      </c>
      <c r="D453" s="527" t="s">
        <v>6222</v>
      </c>
      <c r="E453" s="527" t="s">
        <v>6222</v>
      </c>
      <c r="F453" s="526"/>
      <c r="G453" s="526" t="s">
        <v>11675</v>
      </c>
      <c r="H453" s="526" t="s">
        <v>11675</v>
      </c>
      <c r="I453" s="514">
        <v>1197</v>
      </c>
      <c r="J453" s="515" t="s">
        <v>10842</v>
      </c>
      <c r="K453" s="516" t="s">
        <v>6477</v>
      </c>
      <c r="L453" s="516" t="s">
        <v>9147</v>
      </c>
      <c r="M453" s="517">
        <v>41635</v>
      </c>
      <c r="N453" s="518">
        <v>40000000</v>
      </c>
      <c r="O453" s="512"/>
      <c r="P453" s="528"/>
      <c r="Q453" s="519"/>
      <c r="R453" s="512" t="s">
        <v>9628</v>
      </c>
      <c r="S453" s="528">
        <v>42299</v>
      </c>
      <c r="T453" s="519">
        <v>8948874</v>
      </c>
      <c r="U453" s="528"/>
      <c r="V453" s="519"/>
      <c r="W453" s="512"/>
      <c r="X453" s="528"/>
      <c r="Y453" s="519"/>
      <c r="Z453" s="520">
        <v>0</v>
      </c>
      <c r="AA453" s="520"/>
      <c r="AB453" s="521"/>
      <c r="AC453" s="521"/>
      <c r="AD453" s="521"/>
      <c r="AE453" s="521"/>
      <c r="AF453" s="521"/>
      <c r="AG453" s="521"/>
      <c r="AH453" s="521"/>
      <c r="AI453" s="521"/>
      <c r="AJ453" s="521"/>
      <c r="AK453" s="521"/>
      <c r="AL453" s="521"/>
      <c r="AM453" s="521">
        <f t="shared" si="46"/>
        <v>0</v>
      </c>
      <c r="AN453" s="520">
        <f t="shared" si="40"/>
        <v>8948874</v>
      </c>
      <c r="AR453" s="532"/>
      <c r="AS453" s="529">
        <v>8948874</v>
      </c>
      <c r="AT453" s="529">
        <v>0</v>
      </c>
      <c r="AU453" s="529">
        <f t="shared" si="47"/>
        <v>8948874</v>
      </c>
      <c r="AV453" s="529" t="str">
        <f t="shared" si="41"/>
        <v>SAMA</v>
      </c>
      <c r="AW453" s="529" t="str">
        <f t="shared" si="48"/>
        <v>SAMA</v>
      </c>
      <c r="AX453" s="529" t="str">
        <f t="shared" si="49"/>
        <v>SAMA</v>
      </c>
    </row>
    <row r="454" spans="1:50" s="530" customFormat="1" ht="15" customHeight="1" x14ac:dyDescent="0.2">
      <c r="A454" s="526" t="e">
        <v>#VALUE!</v>
      </c>
      <c r="B454" s="526">
        <v>0</v>
      </c>
      <c r="C454" s="526" t="s">
        <v>8286</v>
      </c>
      <c r="D454" s="527" t="s">
        <v>6222</v>
      </c>
      <c r="E454" s="527" t="s">
        <v>12316</v>
      </c>
      <c r="F454" s="526" t="s">
        <v>11920</v>
      </c>
      <c r="G454" s="526" t="s">
        <v>11676</v>
      </c>
      <c r="H454" s="526" t="s">
        <v>11676</v>
      </c>
      <c r="I454" s="514">
        <v>1198</v>
      </c>
      <c r="J454" s="515" t="s">
        <v>847</v>
      </c>
      <c r="K454" s="516" t="s">
        <v>6477</v>
      </c>
      <c r="L454" s="516" t="s">
        <v>9431</v>
      </c>
      <c r="M454" s="517">
        <v>41052</v>
      </c>
      <c r="N454" s="518">
        <v>30000000</v>
      </c>
      <c r="O454" s="512"/>
      <c r="P454" s="528"/>
      <c r="Q454" s="519"/>
      <c r="R454" s="512" t="s">
        <v>9628</v>
      </c>
      <c r="S454" s="528">
        <v>42299</v>
      </c>
      <c r="T454" s="519">
        <v>5149613</v>
      </c>
      <c r="U454" s="528"/>
      <c r="V454" s="519"/>
      <c r="W454" s="512"/>
      <c r="X454" s="528"/>
      <c r="Y454" s="519"/>
      <c r="Z454" s="520">
        <v>0</v>
      </c>
      <c r="AA454" s="520"/>
      <c r="AB454" s="521"/>
      <c r="AC454" s="521"/>
      <c r="AD454" s="521"/>
      <c r="AE454" s="521"/>
      <c r="AF454" s="521"/>
      <c r="AG454" s="521"/>
      <c r="AH454" s="521"/>
      <c r="AI454" s="521"/>
      <c r="AJ454" s="521"/>
      <c r="AK454" s="521"/>
      <c r="AL454" s="521"/>
      <c r="AM454" s="521">
        <f t="shared" si="46"/>
        <v>0</v>
      </c>
      <c r="AN454" s="520">
        <f t="shared" si="40"/>
        <v>5149613</v>
      </c>
      <c r="AR454" s="532"/>
      <c r="AS454" s="529">
        <v>5149613</v>
      </c>
      <c r="AT454" s="529">
        <v>0</v>
      </c>
      <c r="AU454" s="529">
        <f t="shared" si="47"/>
        <v>5149613</v>
      </c>
      <c r="AV454" s="529" t="str">
        <f t="shared" si="41"/>
        <v>SAMA</v>
      </c>
      <c r="AW454" s="529" t="str">
        <f t="shared" si="48"/>
        <v>SAMA</v>
      </c>
      <c r="AX454" s="529" t="str">
        <f t="shared" si="49"/>
        <v>SAMA</v>
      </c>
    </row>
    <row r="455" spans="1:50" s="530" customFormat="1" ht="15" customHeight="1" x14ac:dyDescent="0.2">
      <c r="A455" s="526" t="e">
        <v>#VALUE!</v>
      </c>
      <c r="B455" s="526" t="e">
        <v>#N/A</v>
      </c>
      <c r="C455" s="526" t="s">
        <v>8286</v>
      </c>
      <c r="D455" s="527" t="s">
        <v>6222</v>
      </c>
      <c r="E455" s="527" t="s">
        <v>6222</v>
      </c>
      <c r="F455" s="526"/>
      <c r="G455" s="526" t="s">
        <v>11675</v>
      </c>
      <c r="H455" s="526" t="s">
        <v>11675</v>
      </c>
      <c r="I455" s="514">
        <v>1199</v>
      </c>
      <c r="J455" s="515" t="s">
        <v>10843</v>
      </c>
      <c r="K455" s="516" t="s">
        <v>6477</v>
      </c>
      <c r="L455" s="516" t="s">
        <v>9147</v>
      </c>
      <c r="M455" s="517">
        <v>41635</v>
      </c>
      <c r="N455" s="518">
        <v>50000000</v>
      </c>
      <c r="O455" s="512"/>
      <c r="P455" s="528"/>
      <c r="Q455" s="519"/>
      <c r="R455" s="512" t="s">
        <v>9628</v>
      </c>
      <c r="S455" s="528">
        <v>42299</v>
      </c>
      <c r="T455" s="519">
        <v>28560938</v>
      </c>
      <c r="U455" s="528"/>
      <c r="V455" s="519"/>
      <c r="W455" s="512"/>
      <c r="X455" s="528"/>
      <c r="Y455" s="519"/>
      <c r="Z455" s="520">
        <v>0</v>
      </c>
      <c r="AA455" s="520"/>
      <c r="AB455" s="521"/>
      <c r="AC455" s="521"/>
      <c r="AD455" s="521"/>
      <c r="AE455" s="521"/>
      <c r="AF455" s="521"/>
      <c r="AG455" s="521"/>
      <c r="AH455" s="521"/>
      <c r="AI455" s="521"/>
      <c r="AJ455" s="521"/>
      <c r="AK455" s="521"/>
      <c r="AL455" s="521"/>
      <c r="AM455" s="521">
        <f t="shared" si="46"/>
        <v>0</v>
      </c>
      <c r="AN455" s="520">
        <f t="shared" si="40"/>
        <v>28560938</v>
      </c>
      <c r="AR455" s="532"/>
      <c r="AS455" s="529">
        <v>28560938</v>
      </c>
      <c r="AT455" s="529">
        <v>0</v>
      </c>
      <c r="AU455" s="529">
        <f t="shared" si="47"/>
        <v>28560938</v>
      </c>
      <c r="AV455" s="529" t="str">
        <f t="shared" si="41"/>
        <v>SAMA</v>
      </c>
      <c r="AW455" s="529" t="str">
        <f t="shared" si="48"/>
        <v>SAMA</v>
      </c>
      <c r="AX455" s="529" t="str">
        <f t="shared" si="49"/>
        <v>SAMA</v>
      </c>
    </row>
    <row r="456" spans="1:50" s="530" customFormat="1" ht="15" customHeight="1" x14ac:dyDescent="0.2">
      <c r="A456" s="526" t="e">
        <v>#VALUE!</v>
      </c>
      <c r="B456" s="526">
        <v>0</v>
      </c>
      <c r="C456" s="526" t="s">
        <v>8286</v>
      </c>
      <c r="D456" s="527" t="s">
        <v>6222</v>
      </c>
      <c r="E456" s="527" t="s">
        <v>12323</v>
      </c>
      <c r="F456" s="526" t="s">
        <v>12070</v>
      </c>
      <c r="G456" s="526" t="s">
        <v>11676</v>
      </c>
      <c r="H456" s="526" t="s">
        <v>11676</v>
      </c>
      <c r="I456" s="514">
        <v>1205</v>
      </c>
      <c r="J456" s="515" t="s">
        <v>9629</v>
      </c>
      <c r="K456" s="516" t="s">
        <v>6477</v>
      </c>
      <c r="L456" s="516" t="s">
        <v>9625</v>
      </c>
      <c r="M456" s="517">
        <v>41891</v>
      </c>
      <c r="N456" s="518">
        <v>25000000</v>
      </c>
      <c r="O456" s="512"/>
      <c r="P456" s="528"/>
      <c r="Q456" s="519"/>
      <c r="R456" s="512" t="s">
        <v>9630</v>
      </c>
      <c r="S456" s="528">
        <v>42255</v>
      </c>
      <c r="T456" s="519">
        <v>18750000</v>
      </c>
      <c r="U456" s="528"/>
      <c r="V456" s="519"/>
      <c r="W456" s="512"/>
      <c r="X456" s="528"/>
      <c r="Y456" s="519"/>
      <c r="Z456" s="520">
        <v>0</v>
      </c>
      <c r="AA456" s="520"/>
      <c r="AB456" s="521"/>
      <c r="AC456" s="521"/>
      <c r="AD456" s="521"/>
      <c r="AE456" s="521"/>
      <c r="AF456" s="521"/>
      <c r="AG456" s="521"/>
      <c r="AH456" s="521"/>
      <c r="AI456" s="521"/>
      <c r="AJ456" s="521"/>
      <c r="AK456" s="521"/>
      <c r="AL456" s="521"/>
      <c r="AM456" s="521">
        <f t="shared" si="46"/>
        <v>0</v>
      </c>
      <c r="AN456" s="520">
        <f t="shared" ref="AN456:AN519" si="50">T456-AM456</f>
        <v>18750000</v>
      </c>
      <c r="AR456" s="532"/>
      <c r="AS456" s="529">
        <v>18750000</v>
      </c>
      <c r="AT456" s="529">
        <v>0</v>
      </c>
      <c r="AU456" s="529">
        <f t="shared" si="47"/>
        <v>18750000</v>
      </c>
      <c r="AV456" s="529" t="str">
        <f t="shared" ref="AV456:AV497" si="51">IF(T456=AS456,"SAMA",IF(T456&gt;AS456,"JAM BESAR",IF(T456&lt;AS456,"jam kecil","CEK LAGI")))</f>
        <v>SAMA</v>
      </c>
      <c r="AW456" s="529" t="str">
        <f t="shared" si="48"/>
        <v>SAMA</v>
      </c>
      <c r="AX456" s="529" t="str">
        <f t="shared" si="49"/>
        <v>SAMA</v>
      </c>
    </row>
    <row r="457" spans="1:50" s="530" customFormat="1" ht="15" customHeight="1" x14ac:dyDescent="0.2">
      <c r="A457" s="526" t="e">
        <v>#VALUE!</v>
      </c>
      <c r="B457" s="526">
        <v>0</v>
      </c>
      <c r="C457" s="526" t="s">
        <v>8286</v>
      </c>
      <c r="D457" s="527" t="s">
        <v>6222</v>
      </c>
      <c r="E457" s="527" t="s">
        <v>12320</v>
      </c>
      <c r="F457" s="526" t="s">
        <v>12071</v>
      </c>
      <c r="G457" s="526" t="s">
        <v>11676</v>
      </c>
      <c r="H457" s="526" t="s">
        <v>11676</v>
      </c>
      <c r="I457" s="514">
        <v>1206</v>
      </c>
      <c r="J457" s="515" t="s">
        <v>9631</v>
      </c>
      <c r="K457" s="516" t="s">
        <v>6477</v>
      </c>
      <c r="L457" s="516" t="s">
        <v>9239</v>
      </c>
      <c r="M457" s="517">
        <v>40770</v>
      </c>
      <c r="N457" s="518">
        <v>200000000</v>
      </c>
      <c r="O457" s="512"/>
      <c r="P457" s="528"/>
      <c r="Q457" s="519"/>
      <c r="R457" s="512" t="s">
        <v>9630</v>
      </c>
      <c r="S457" s="528">
        <v>42255</v>
      </c>
      <c r="T457" s="519">
        <v>7266929</v>
      </c>
      <c r="U457" s="528"/>
      <c r="V457" s="519"/>
      <c r="W457" s="512"/>
      <c r="X457" s="528"/>
      <c r="Y457" s="519"/>
      <c r="Z457" s="520">
        <v>0</v>
      </c>
      <c r="AA457" s="520"/>
      <c r="AB457" s="521"/>
      <c r="AC457" s="521"/>
      <c r="AD457" s="521"/>
      <c r="AE457" s="521"/>
      <c r="AF457" s="521"/>
      <c r="AG457" s="521"/>
      <c r="AH457" s="521"/>
      <c r="AI457" s="521"/>
      <c r="AJ457" s="521"/>
      <c r="AK457" s="521"/>
      <c r="AL457" s="521"/>
      <c r="AM457" s="521">
        <f t="shared" si="46"/>
        <v>0</v>
      </c>
      <c r="AN457" s="520">
        <f t="shared" si="50"/>
        <v>7266929</v>
      </c>
      <c r="AR457" s="532"/>
      <c r="AS457" s="529">
        <v>7266929</v>
      </c>
      <c r="AT457" s="529">
        <v>0</v>
      </c>
      <c r="AU457" s="529">
        <f t="shared" si="47"/>
        <v>7266929</v>
      </c>
      <c r="AV457" s="529" t="str">
        <f t="shared" si="51"/>
        <v>SAMA</v>
      </c>
      <c r="AW457" s="529" t="str">
        <f t="shared" si="48"/>
        <v>SAMA</v>
      </c>
      <c r="AX457" s="529" t="str">
        <f t="shared" si="49"/>
        <v>SAMA</v>
      </c>
    </row>
    <row r="458" spans="1:50" s="530" customFormat="1" ht="15" customHeight="1" x14ac:dyDescent="0.2">
      <c r="A458" s="526" t="e">
        <v>#VALUE!</v>
      </c>
      <c r="B458" s="526" t="e">
        <v>#N/A</v>
      </c>
      <c r="C458" s="526" t="s">
        <v>8755</v>
      </c>
      <c r="D458" s="527" t="s">
        <v>2843</v>
      </c>
      <c r="E458" s="527" t="s">
        <v>18653</v>
      </c>
      <c r="F458" s="526" t="s">
        <v>18654</v>
      </c>
      <c r="G458" s="526" t="s">
        <v>11675</v>
      </c>
      <c r="H458" s="526" t="s">
        <v>11676</v>
      </c>
      <c r="I458" s="514">
        <v>1207</v>
      </c>
      <c r="J458" s="515" t="s">
        <v>9632</v>
      </c>
      <c r="K458" s="516" t="s">
        <v>6477</v>
      </c>
      <c r="L458" s="516" t="s">
        <v>9621</v>
      </c>
      <c r="M458" s="517">
        <v>41681</v>
      </c>
      <c r="N458" s="518">
        <v>49000000</v>
      </c>
      <c r="O458" s="512"/>
      <c r="P458" s="528"/>
      <c r="Q458" s="519"/>
      <c r="R458" s="512" t="s">
        <v>9630</v>
      </c>
      <c r="S458" s="528">
        <v>42255</v>
      </c>
      <c r="T458" s="519">
        <v>13380075</v>
      </c>
      <c r="U458" s="528"/>
      <c r="V458" s="519"/>
      <c r="W458" s="512"/>
      <c r="X458" s="528"/>
      <c r="Y458" s="519"/>
      <c r="Z458" s="520">
        <v>0</v>
      </c>
      <c r="AA458" s="520"/>
      <c r="AB458" s="521"/>
      <c r="AC458" s="521"/>
      <c r="AD458" s="521"/>
      <c r="AE458" s="521"/>
      <c r="AF458" s="521"/>
      <c r="AG458" s="521"/>
      <c r="AH458" s="521"/>
      <c r="AI458" s="521"/>
      <c r="AJ458" s="521"/>
      <c r="AK458" s="521"/>
      <c r="AL458" s="521"/>
      <c r="AM458" s="521">
        <f t="shared" si="46"/>
        <v>0</v>
      </c>
      <c r="AN458" s="520">
        <f t="shared" si="50"/>
        <v>13380075</v>
      </c>
      <c r="AR458" s="532"/>
      <c r="AS458" s="529">
        <v>13380075</v>
      </c>
      <c r="AT458" s="529">
        <v>0</v>
      </c>
      <c r="AU458" s="529">
        <f t="shared" si="47"/>
        <v>13380075</v>
      </c>
      <c r="AV458" s="529" t="str">
        <f t="shared" si="51"/>
        <v>SAMA</v>
      </c>
      <c r="AW458" s="529" t="str">
        <f t="shared" si="48"/>
        <v>SAMA</v>
      </c>
      <c r="AX458" s="529" t="str">
        <f t="shared" si="49"/>
        <v>SAMA</v>
      </c>
    </row>
    <row r="459" spans="1:50" s="530" customFormat="1" ht="15" customHeight="1" x14ac:dyDescent="0.2">
      <c r="A459" s="526" t="e">
        <v>#VALUE!</v>
      </c>
      <c r="B459" s="526" t="s">
        <v>8349</v>
      </c>
      <c r="C459" s="526" t="s">
        <v>8349</v>
      </c>
      <c r="D459" s="526" t="s">
        <v>9633</v>
      </c>
      <c r="E459" s="527" t="s">
        <v>6222</v>
      </c>
      <c r="F459" s="526"/>
      <c r="G459" s="526" t="s">
        <v>11675</v>
      </c>
      <c r="H459" s="526" t="s">
        <v>11675</v>
      </c>
      <c r="I459" s="514">
        <v>1208</v>
      </c>
      <c r="J459" s="515" t="s">
        <v>123</v>
      </c>
      <c r="K459" s="516" t="s">
        <v>6477</v>
      </c>
      <c r="L459" s="516" t="s">
        <v>9621</v>
      </c>
      <c r="M459" s="517">
        <v>41681</v>
      </c>
      <c r="N459" s="518">
        <v>50000000</v>
      </c>
      <c r="O459" s="512"/>
      <c r="P459" s="528"/>
      <c r="Q459" s="519"/>
      <c r="R459" s="512" t="s">
        <v>9634</v>
      </c>
      <c r="S459" s="528">
        <v>42275</v>
      </c>
      <c r="T459" s="519">
        <v>26144925</v>
      </c>
      <c r="U459" s="528"/>
      <c r="V459" s="519"/>
      <c r="W459" s="512"/>
      <c r="X459" s="528"/>
      <c r="Y459" s="519"/>
      <c r="Z459" s="520">
        <v>3731175</v>
      </c>
      <c r="AA459" s="520"/>
      <c r="AB459" s="521"/>
      <c r="AC459" s="521"/>
      <c r="AD459" s="521"/>
      <c r="AE459" s="521"/>
      <c r="AF459" s="521"/>
      <c r="AG459" s="521"/>
      <c r="AH459" s="521"/>
      <c r="AI459" s="521"/>
      <c r="AJ459" s="521"/>
      <c r="AK459" s="521"/>
      <c r="AL459" s="521"/>
      <c r="AM459" s="521">
        <f t="shared" si="46"/>
        <v>3731175</v>
      </c>
      <c r="AN459" s="520">
        <f t="shared" si="50"/>
        <v>22413750</v>
      </c>
      <c r="AR459" s="532"/>
      <c r="AS459" s="529">
        <v>26144925</v>
      </c>
      <c r="AT459" s="529">
        <v>3731175</v>
      </c>
      <c r="AU459" s="529">
        <f t="shared" si="47"/>
        <v>22413750</v>
      </c>
      <c r="AV459" s="529" t="str">
        <f t="shared" si="51"/>
        <v>SAMA</v>
      </c>
      <c r="AW459" s="529" t="str">
        <f t="shared" si="48"/>
        <v>SAMA</v>
      </c>
      <c r="AX459" s="529" t="str">
        <f t="shared" si="49"/>
        <v>SAMA</v>
      </c>
    </row>
    <row r="460" spans="1:50" s="530" customFormat="1" ht="15" customHeight="1" x14ac:dyDescent="0.2">
      <c r="A460" s="526" t="e">
        <v>#VALUE!</v>
      </c>
      <c r="B460" s="526" t="s">
        <v>8349</v>
      </c>
      <c r="C460" s="526" t="s">
        <v>8349</v>
      </c>
      <c r="D460" s="526" t="s">
        <v>6581</v>
      </c>
      <c r="E460" s="527" t="s">
        <v>6222</v>
      </c>
      <c r="F460" s="526"/>
      <c r="G460" s="526" t="s">
        <v>11675</v>
      </c>
      <c r="H460" s="526" t="s">
        <v>11675</v>
      </c>
      <c r="I460" s="514">
        <v>1209</v>
      </c>
      <c r="J460" s="515" t="s">
        <v>2346</v>
      </c>
      <c r="K460" s="516" t="s">
        <v>6477</v>
      </c>
      <c r="L460" s="516" t="s">
        <v>9149</v>
      </c>
      <c r="M460" s="517">
        <v>41681</v>
      </c>
      <c r="N460" s="518">
        <v>12000000</v>
      </c>
      <c r="O460" s="512"/>
      <c r="P460" s="528"/>
      <c r="Q460" s="519"/>
      <c r="R460" s="512" t="s">
        <v>9634</v>
      </c>
      <c r="S460" s="528">
        <v>42275</v>
      </c>
      <c r="T460" s="519">
        <v>5810986</v>
      </c>
      <c r="U460" s="528"/>
      <c r="V460" s="519"/>
      <c r="W460" s="512"/>
      <c r="X460" s="528"/>
      <c r="Y460" s="519"/>
      <c r="Z460" s="520">
        <v>0</v>
      </c>
      <c r="AA460" s="520"/>
      <c r="AB460" s="521"/>
      <c r="AC460" s="521"/>
      <c r="AD460" s="521"/>
      <c r="AE460" s="521"/>
      <c r="AF460" s="521"/>
      <c r="AG460" s="521"/>
      <c r="AH460" s="521"/>
      <c r="AI460" s="521"/>
      <c r="AJ460" s="521"/>
      <c r="AK460" s="521"/>
      <c r="AL460" s="521"/>
      <c r="AM460" s="521">
        <f t="shared" si="46"/>
        <v>0</v>
      </c>
      <c r="AN460" s="520">
        <f t="shared" si="50"/>
        <v>5810986</v>
      </c>
      <c r="AR460" s="532"/>
      <c r="AS460" s="529">
        <v>5810986</v>
      </c>
      <c r="AT460" s="529">
        <v>0</v>
      </c>
      <c r="AU460" s="529">
        <f t="shared" si="47"/>
        <v>5810986</v>
      </c>
      <c r="AV460" s="529" t="str">
        <f t="shared" si="51"/>
        <v>SAMA</v>
      </c>
      <c r="AW460" s="529" t="str">
        <f t="shared" si="48"/>
        <v>SAMA</v>
      </c>
      <c r="AX460" s="529" t="str">
        <f t="shared" si="49"/>
        <v>SAMA</v>
      </c>
    </row>
    <row r="461" spans="1:50" s="530" customFormat="1" ht="15" customHeight="1" x14ac:dyDescent="0.2">
      <c r="A461" s="526" t="e">
        <v>#VALUE!</v>
      </c>
      <c r="B461" s="526" t="e">
        <v>#N/A</v>
      </c>
      <c r="C461" s="526" t="s">
        <v>8286</v>
      </c>
      <c r="D461" s="526" t="s">
        <v>9715</v>
      </c>
      <c r="E461" s="527" t="s">
        <v>6222</v>
      </c>
      <c r="F461" s="526" t="s">
        <v>12072</v>
      </c>
      <c r="G461" s="526" t="s">
        <v>11675</v>
      </c>
      <c r="H461" s="526" t="s">
        <v>11676</v>
      </c>
      <c r="I461" s="514">
        <v>1216</v>
      </c>
      <c r="J461" s="515" t="s">
        <v>4329</v>
      </c>
      <c r="K461" s="516" t="s">
        <v>6477</v>
      </c>
      <c r="L461" s="516" t="s">
        <v>9635</v>
      </c>
      <c r="M461" s="517">
        <v>42034</v>
      </c>
      <c r="N461" s="518">
        <v>49000000</v>
      </c>
      <c r="O461" s="512"/>
      <c r="P461" s="528"/>
      <c r="Q461" s="519"/>
      <c r="R461" s="512" t="s">
        <v>9636</v>
      </c>
      <c r="S461" s="528">
        <v>42333</v>
      </c>
      <c r="T461" s="519">
        <v>36750000</v>
      </c>
      <c r="U461" s="528"/>
      <c r="V461" s="519"/>
      <c r="W461" s="512"/>
      <c r="X461" s="528"/>
      <c r="Y461" s="519"/>
      <c r="Z461" s="520">
        <v>0</v>
      </c>
      <c r="AA461" s="520"/>
      <c r="AB461" s="521"/>
      <c r="AC461" s="521"/>
      <c r="AD461" s="521"/>
      <c r="AE461" s="521"/>
      <c r="AF461" s="521"/>
      <c r="AG461" s="521"/>
      <c r="AH461" s="521"/>
      <c r="AI461" s="521"/>
      <c r="AJ461" s="521"/>
      <c r="AK461" s="521"/>
      <c r="AL461" s="521"/>
      <c r="AM461" s="521">
        <f t="shared" si="46"/>
        <v>0</v>
      </c>
      <c r="AN461" s="520">
        <f t="shared" si="50"/>
        <v>36750000</v>
      </c>
      <c r="AR461" s="532"/>
      <c r="AS461" s="529">
        <v>36750000</v>
      </c>
      <c r="AT461" s="529">
        <v>0</v>
      </c>
      <c r="AU461" s="529">
        <f t="shared" si="47"/>
        <v>36750000</v>
      </c>
      <c r="AV461" s="529" t="str">
        <f t="shared" si="51"/>
        <v>SAMA</v>
      </c>
      <c r="AW461" s="529" t="str">
        <f t="shared" si="48"/>
        <v>SAMA</v>
      </c>
      <c r="AX461" s="529" t="str">
        <f t="shared" si="49"/>
        <v>SAMA</v>
      </c>
    </row>
    <row r="462" spans="1:50" s="530" customFormat="1" ht="15" customHeight="1" x14ac:dyDescent="0.2">
      <c r="A462" s="526" t="e">
        <v>#VALUE!</v>
      </c>
      <c r="B462" s="526">
        <v>0</v>
      </c>
      <c r="C462" s="526" t="s">
        <v>8286</v>
      </c>
      <c r="D462" s="526" t="s">
        <v>4857</v>
      </c>
      <c r="E462" s="527" t="s">
        <v>12316</v>
      </c>
      <c r="F462" s="526" t="s">
        <v>12073</v>
      </c>
      <c r="G462" s="526" t="s">
        <v>11676</v>
      </c>
      <c r="H462" s="526" t="s">
        <v>11676</v>
      </c>
      <c r="I462" s="514">
        <v>1217</v>
      </c>
      <c r="J462" s="515" t="s">
        <v>10844</v>
      </c>
      <c r="K462" s="516" t="s">
        <v>6477</v>
      </c>
      <c r="L462" s="516" t="s">
        <v>9622</v>
      </c>
      <c r="M462" s="517">
        <v>41890</v>
      </c>
      <c r="N462" s="518">
        <v>25000000</v>
      </c>
      <c r="O462" s="512"/>
      <c r="P462" s="528"/>
      <c r="Q462" s="519"/>
      <c r="R462" s="512" t="s">
        <v>9636</v>
      </c>
      <c r="S462" s="528">
        <v>42333</v>
      </c>
      <c r="T462" s="519">
        <v>18131333</v>
      </c>
      <c r="U462" s="528"/>
      <c r="V462" s="519"/>
      <c r="W462" s="512"/>
      <c r="X462" s="528"/>
      <c r="Y462" s="519"/>
      <c r="Z462" s="520">
        <v>0</v>
      </c>
      <c r="AA462" s="520"/>
      <c r="AB462" s="521"/>
      <c r="AC462" s="521"/>
      <c r="AD462" s="521"/>
      <c r="AE462" s="521"/>
      <c r="AF462" s="521"/>
      <c r="AG462" s="521"/>
      <c r="AH462" s="521"/>
      <c r="AI462" s="521"/>
      <c r="AJ462" s="521"/>
      <c r="AK462" s="521"/>
      <c r="AL462" s="521"/>
      <c r="AM462" s="521">
        <f t="shared" si="46"/>
        <v>0</v>
      </c>
      <c r="AN462" s="520">
        <f t="shared" si="50"/>
        <v>18131333</v>
      </c>
      <c r="AR462" s="532"/>
      <c r="AS462" s="529">
        <v>18131333</v>
      </c>
      <c r="AT462" s="529">
        <v>0</v>
      </c>
      <c r="AU462" s="529">
        <f t="shared" si="47"/>
        <v>18131333</v>
      </c>
      <c r="AV462" s="529" t="str">
        <f t="shared" si="51"/>
        <v>SAMA</v>
      </c>
      <c r="AW462" s="529" t="str">
        <f t="shared" si="48"/>
        <v>SAMA</v>
      </c>
      <c r="AX462" s="529" t="str">
        <f t="shared" si="49"/>
        <v>SAMA</v>
      </c>
    </row>
    <row r="463" spans="1:50" s="530" customFormat="1" ht="15" customHeight="1" x14ac:dyDescent="0.2">
      <c r="A463" s="526" t="e">
        <v>#VALUE!</v>
      </c>
      <c r="B463" s="526" t="e">
        <v>#N/A</v>
      </c>
      <c r="C463" s="526" t="s">
        <v>8286</v>
      </c>
      <c r="D463" s="526" t="s">
        <v>9715</v>
      </c>
      <c r="E463" s="527" t="s">
        <v>6222</v>
      </c>
      <c r="F463" s="526" t="s">
        <v>12074</v>
      </c>
      <c r="G463" s="526" t="s">
        <v>11675</v>
      </c>
      <c r="H463" s="526" t="s">
        <v>11676</v>
      </c>
      <c r="I463" s="514">
        <v>1218</v>
      </c>
      <c r="J463" s="515" t="s">
        <v>1359</v>
      </c>
      <c r="K463" s="516" t="s">
        <v>6477</v>
      </c>
      <c r="L463" s="516" t="s">
        <v>9637</v>
      </c>
      <c r="M463" s="517">
        <v>41901</v>
      </c>
      <c r="N463" s="518">
        <v>20000000</v>
      </c>
      <c r="O463" s="512"/>
      <c r="P463" s="528"/>
      <c r="Q463" s="519"/>
      <c r="R463" s="512" t="s">
        <v>9636</v>
      </c>
      <c r="S463" s="528">
        <v>42333</v>
      </c>
      <c r="T463" s="519">
        <v>8863973</v>
      </c>
      <c r="U463" s="528"/>
      <c r="V463" s="519"/>
      <c r="W463" s="512"/>
      <c r="X463" s="528"/>
      <c r="Y463" s="519"/>
      <c r="Z463" s="520">
        <v>0</v>
      </c>
      <c r="AA463" s="520"/>
      <c r="AB463" s="521"/>
      <c r="AC463" s="521"/>
      <c r="AD463" s="521"/>
      <c r="AE463" s="521"/>
      <c r="AF463" s="521"/>
      <c r="AG463" s="521"/>
      <c r="AH463" s="521"/>
      <c r="AI463" s="521"/>
      <c r="AJ463" s="521"/>
      <c r="AK463" s="521"/>
      <c r="AL463" s="521"/>
      <c r="AM463" s="521">
        <f t="shared" si="46"/>
        <v>0</v>
      </c>
      <c r="AN463" s="520">
        <f t="shared" si="50"/>
        <v>8863973</v>
      </c>
      <c r="AR463" s="532"/>
      <c r="AS463" s="529">
        <v>8863973</v>
      </c>
      <c r="AT463" s="529">
        <v>0</v>
      </c>
      <c r="AU463" s="529">
        <f t="shared" si="47"/>
        <v>8863973</v>
      </c>
      <c r="AV463" s="529" t="str">
        <f t="shared" si="51"/>
        <v>SAMA</v>
      </c>
      <c r="AW463" s="529" t="str">
        <f t="shared" si="48"/>
        <v>SAMA</v>
      </c>
      <c r="AX463" s="529" t="str">
        <f t="shared" si="49"/>
        <v>SAMA</v>
      </c>
    </row>
    <row r="464" spans="1:50" s="530" customFormat="1" ht="15" customHeight="1" x14ac:dyDescent="0.2">
      <c r="A464" s="526" t="e">
        <v>#VALUE!</v>
      </c>
      <c r="B464" s="526">
        <v>0</v>
      </c>
      <c r="C464" s="526" t="s">
        <v>8286</v>
      </c>
      <c r="D464" s="526" t="s">
        <v>11803</v>
      </c>
      <c r="E464" s="527" t="s">
        <v>12324</v>
      </c>
      <c r="F464" s="526" t="s">
        <v>12075</v>
      </c>
      <c r="G464" s="526" t="s">
        <v>11676</v>
      </c>
      <c r="H464" s="526" t="s">
        <v>11676</v>
      </c>
      <c r="I464" s="514">
        <v>1219</v>
      </c>
      <c r="J464" s="515" t="s">
        <v>10845</v>
      </c>
      <c r="K464" s="516" t="s">
        <v>6477</v>
      </c>
      <c r="L464" s="516" t="s">
        <v>9625</v>
      </c>
      <c r="M464" s="517">
        <v>41891</v>
      </c>
      <c r="N464" s="518">
        <v>40000000</v>
      </c>
      <c r="O464" s="512"/>
      <c r="P464" s="528"/>
      <c r="Q464" s="519"/>
      <c r="R464" s="512" t="s">
        <v>9636</v>
      </c>
      <c r="S464" s="528">
        <v>42333</v>
      </c>
      <c r="T464" s="519">
        <v>30000000</v>
      </c>
      <c r="U464" s="528"/>
      <c r="V464" s="519"/>
      <c r="W464" s="512"/>
      <c r="X464" s="528"/>
      <c r="Y464" s="519"/>
      <c r="Z464" s="520">
        <v>0</v>
      </c>
      <c r="AA464" s="520"/>
      <c r="AB464" s="521"/>
      <c r="AC464" s="521"/>
      <c r="AD464" s="521"/>
      <c r="AE464" s="521"/>
      <c r="AF464" s="521"/>
      <c r="AG464" s="521"/>
      <c r="AH464" s="521"/>
      <c r="AI464" s="521"/>
      <c r="AJ464" s="521"/>
      <c r="AK464" s="521"/>
      <c r="AL464" s="521"/>
      <c r="AM464" s="521">
        <f t="shared" si="46"/>
        <v>0</v>
      </c>
      <c r="AN464" s="520">
        <f t="shared" si="50"/>
        <v>30000000</v>
      </c>
      <c r="AR464" s="532"/>
      <c r="AS464" s="529">
        <v>30000000</v>
      </c>
      <c r="AT464" s="529">
        <v>0</v>
      </c>
      <c r="AU464" s="529">
        <f t="shared" si="47"/>
        <v>30000000</v>
      </c>
      <c r="AV464" s="529" t="str">
        <f t="shared" si="51"/>
        <v>SAMA</v>
      </c>
      <c r="AW464" s="529" t="str">
        <f t="shared" si="48"/>
        <v>SAMA</v>
      </c>
      <c r="AX464" s="529" t="str">
        <f t="shared" si="49"/>
        <v>SAMA</v>
      </c>
    </row>
    <row r="465" spans="1:50" s="530" customFormat="1" ht="15" customHeight="1" x14ac:dyDescent="0.2">
      <c r="A465" s="526" t="e">
        <v>#VALUE!</v>
      </c>
      <c r="B465" s="526" t="s">
        <v>8349</v>
      </c>
      <c r="C465" s="526" t="s">
        <v>8349</v>
      </c>
      <c r="D465" s="526" t="s">
        <v>6222</v>
      </c>
      <c r="E465" s="527" t="s">
        <v>6222</v>
      </c>
      <c r="F465" s="526"/>
      <c r="G465" s="526" t="s">
        <v>11675</v>
      </c>
      <c r="H465" s="526" t="s">
        <v>11675</v>
      </c>
      <c r="I465" s="514">
        <v>1220</v>
      </c>
      <c r="J465" s="515" t="s">
        <v>10846</v>
      </c>
      <c r="K465" s="516" t="s">
        <v>6477</v>
      </c>
      <c r="L465" s="516" t="s">
        <v>9638</v>
      </c>
      <c r="M465" s="517">
        <v>41894</v>
      </c>
      <c r="N465" s="518">
        <v>35000000</v>
      </c>
      <c r="O465" s="512"/>
      <c r="P465" s="528"/>
      <c r="Q465" s="519"/>
      <c r="R465" s="512" t="s">
        <v>9639</v>
      </c>
      <c r="S465" s="528">
        <v>42320</v>
      </c>
      <c r="T465" s="519">
        <v>12250000</v>
      </c>
      <c r="U465" s="528"/>
      <c r="V465" s="519"/>
      <c r="W465" s="512"/>
      <c r="X465" s="528"/>
      <c r="Y465" s="519"/>
      <c r="Z465" s="520">
        <v>0</v>
      </c>
      <c r="AA465" s="520"/>
      <c r="AB465" s="521"/>
      <c r="AC465" s="521"/>
      <c r="AD465" s="521"/>
      <c r="AE465" s="521"/>
      <c r="AF465" s="521"/>
      <c r="AG465" s="521"/>
      <c r="AH465" s="521"/>
      <c r="AI465" s="521"/>
      <c r="AJ465" s="521"/>
      <c r="AK465" s="521"/>
      <c r="AL465" s="521"/>
      <c r="AM465" s="521">
        <f t="shared" si="46"/>
        <v>0</v>
      </c>
      <c r="AN465" s="520">
        <f t="shared" si="50"/>
        <v>12250000</v>
      </c>
      <c r="AR465" s="532"/>
      <c r="AS465" s="529">
        <v>12250000</v>
      </c>
      <c r="AT465" s="529">
        <v>0</v>
      </c>
      <c r="AU465" s="529">
        <f t="shared" si="47"/>
        <v>12250000</v>
      </c>
      <c r="AV465" s="529" t="str">
        <f t="shared" si="51"/>
        <v>SAMA</v>
      </c>
      <c r="AW465" s="529" t="str">
        <f t="shared" si="48"/>
        <v>SAMA</v>
      </c>
      <c r="AX465" s="529" t="str">
        <f t="shared" si="49"/>
        <v>SAMA</v>
      </c>
    </row>
    <row r="466" spans="1:50" s="530" customFormat="1" ht="15" customHeight="1" x14ac:dyDescent="0.2">
      <c r="A466" s="526" t="e">
        <v>#VALUE!</v>
      </c>
      <c r="B466" s="526">
        <v>0</v>
      </c>
      <c r="C466" s="526" t="s">
        <v>8286</v>
      </c>
      <c r="D466" s="527" t="s">
        <v>6222</v>
      </c>
      <c r="E466" s="527" t="s">
        <v>12318</v>
      </c>
      <c r="F466" s="526" t="s">
        <v>12357</v>
      </c>
      <c r="G466" s="526" t="s">
        <v>11676</v>
      </c>
      <c r="H466" s="526" t="s">
        <v>11676</v>
      </c>
      <c r="I466" s="514">
        <v>1243</v>
      </c>
      <c r="J466" s="515" t="s">
        <v>10377</v>
      </c>
      <c r="K466" s="516" t="s">
        <v>6477</v>
      </c>
      <c r="L466" s="516" t="s">
        <v>9535</v>
      </c>
      <c r="M466" s="517">
        <v>41635</v>
      </c>
      <c r="N466" s="518">
        <v>50000000</v>
      </c>
      <c r="O466" s="512"/>
      <c r="P466" s="528"/>
      <c r="Q466" s="519"/>
      <c r="R466" s="512"/>
      <c r="S466" s="528">
        <v>41821</v>
      </c>
      <c r="T466" s="519">
        <v>7500000</v>
      </c>
      <c r="U466" s="528"/>
      <c r="V466" s="519"/>
      <c r="W466" s="512"/>
      <c r="X466" s="528"/>
      <c r="Y466" s="519"/>
      <c r="Z466" s="520">
        <v>0</v>
      </c>
      <c r="AA466" s="520"/>
      <c r="AB466" s="521"/>
      <c r="AC466" s="521"/>
      <c r="AD466" s="521"/>
      <c r="AE466" s="521"/>
      <c r="AF466" s="521"/>
      <c r="AG466" s="521"/>
      <c r="AH466" s="521"/>
      <c r="AI466" s="521"/>
      <c r="AJ466" s="521"/>
      <c r="AK466" s="521"/>
      <c r="AL466" s="521"/>
      <c r="AM466" s="521">
        <f t="shared" si="46"/>
        <v>0</v>
      </c>
      <c r="AN466" s="520">
        <f t="shared" si="50"/>
        <v>7500000</v>
      </c>
      <c r="AR466" s="532"/>
      <c r="AS466" s="529">
        <v>7500000</v>
      </c>
      <c r="AT466" s="529">
        <v>0</v>
      </c>
      <c r="AU466" s="529">
        <f t="shared" si="47"/>
        <v>7500000</v>
      </c>
      <c r="AV466" s="529" t="str">
        <f t="shared" si="51"/>
        <v>SAMA</v>
      </c>
      <c r="AW466" s="529" t="str">
        <f t="shared" si="48"/>
        <v>SAMA</v>
      </c>
      <c r="AX466" s="529" t="str">
        <f t="shared" si="49"/>
        <v>SAMA</v>
      </c>
    </row>
    <row r="467" spans="1:50" s="530" customFormat="1" ht="15" customHeight="1" x14ac:dyDescent="0.2">
      <c r="A467" s="526" t="e">
        <v>#VALUE!</v>
      </c>
      <c r="B467" s="526">
        <v>0</v>
      </c>
      <c r="C467" s="526" t="s">
        <v>8286</v>
      </c>
      <c r="D467" s="527" t="s">
        <v>6222</v>
      </c>
      <c r="E467" s="527" t="s">
        <v>12316</v>
      </c>
      <c r="F467" s="526" t="s">
        <v>12076</v>
      </c>
      <c r="G467" s="526" t="s">
        <v>11676</v>
      </c>
      <c r="H467" s="526" t="s">
        <v>11676</v>
      </c>
      <c r="I467" s="514">
        <v>1244</v>
      </c>
      <c r="J467" s="515" t="s">
        <v>5385</v>
      </c>
      <c r="K467" s="516" t="s">
        <v>6477</v>
      </c>
      <c r="L467" s="516" t="s">
        <v>9535</v>
      </c>
      <c r="M467" s="517">
        <v>41635</v>
      </c>
      <c r="N467" s="518">
        <v>50000000</v>
      </c>
      <c r="O467" s="512"/>
      <c r="P467" s="528"/>
      <c r="Q467" s="519"/>
      <c r="R467" s="512"/>
      <c r="S467" s="528">
        <v>41821</v>
      </c>
      <c r="T467" s="519">
        <v>7500000</v>
      </c>
      <c r="U467" s="528"/>
      <c r="V467" s="519"/>
      <c r="W467" s="512"/>
      <c r="X467" s="528"/>
      <c r="Y467" s="519"/>
      <c r="Z467" s="520">
        <v>0</v>
      </c>
      <c r="AA467" s="520"/>
      <c r="AB467" s="521"/>
      <c r="AC467" s="521"/>
      <c r="AD467" s="521"/>
      <c r="AE467" s="521"/>
      <c r="AF467" s="521"/>
      <c r="AG467" s="521"/>
      <c r="AH467" s="521"/>
      <c r="AI467" s="521"/>
      <c r="AJ467" s="521"/>
      <c r="AK467" s="521"/>
      <c r="AL467" s="521"/>
      <c r="AM467" s="521">
        <f t="shared" si="46"/>
        <v>0</v>
      </c>
      <c r="AN467" s="520">
        <f t="shared" si="50"/>
        <v>7500000</v>
      </c>
      <c r="AR467" s="532"/>
      <c r="AS467" s="529">
        <v>7500000</v>
      </c>
      <c r="AT467" s="529">
        <v>0</v>
      </c>
      <c r="AU467" s="529">
        <f t="shared" si="47"/>
        <v>7500000</v>
      </c>
      <c r="AV467" s="529" t="str">
        <f t="shared" si="51"/>
        <v>SAMA</v>
      </c>
      <c r="AW467" s="529" t="str">
        <f t="shared" si="48"/>
        <v>SAMA</v>
      </c>
      <c r="AX467" s="529" t="str">
        <f t="shared" si="49"/>
        <v>SAMA</v>
      </c>
    </row>
    <row r="468" spans="1:50" s="530" customFormat="1" ht="15" customHeight="1" x14ac:dyDescent="0.2">
      <c r="A468" s="526" t="e">
        <v>#VALUE!</v>
      </c>
      <c r="B468" s="526" t="e">
        <v>#N/A</v>
      </c>
      <c r="C468" s="526" t="s">
        <v>8286</v>
      </c>
      <c r="D468" s="527" t="s">
        <v>6222</v>
      </c>
      <c r="E468" s="527" t="s">
        <v>6222</v>
      </c>
      <c r="F468" s="526" t="s">
        <v>12077</v>
      </c>
      <c r="G468" s="526" t="s">
        <v>11675</v>
      </c>
      <c r="H468" s="526" t="s">
        <v>11676</v>
      </c>
      <c r="I468" s="514">
        <v>1245</v>
      </c>
      <c r="J468" s="515" t="s">
        <v>10378</v>
      </c>
      <c r="K468" s="516" t="s">
        <v>6477</v>
      </c>
      <c r="L468" s="516" t="s">
        <v>9621</v>
      </c>
      <c r="M468" s="517">
        <v>41681</v>
      </c>
      <c r="N468" s="518">
        <v>150000000</v>
      </c>
      <c r="O468" s="512"/>
      <c r="P468" s="528"/>
      <c r="Q468" s="519"/>
      <c r="R468" s="512"/>
      <c r="S468" s="528">
        <v>41821</v>
      </c>
      <c r="T468" s="519">
        <v>22500000</v>
      </c>
      <c r="U468" s="528"/>
      <c r="V468" s="519"/>
      <c r="W468" s="512"/>
      <c r="X468" s="528"/>
      <c r="Y468" s="519"/>
      <c r="Z468" s="520">
        <v>0</v>
      </c>
      <c r="AA468" s="520"/>
      <c r="AB468" s="521"/>
      <c r="AC468" s="521"/>
      <c r="AD468" s="521"/>
      <c r="AE468" s="521"/>
      <c r="AF468" s="521"/>
      <c r="AG468" s="521"/>
      <c r="AH468" s="521"/>
      <c r="AI468" s="521"/>
      <c r="AJ468" s="521"/>
      <c r="AK468" s="521"/>
      <c r="AL468" s="521"/>
      <c r="AM468" s="521">
        <f t="shared" si="46"/>
        <v>0</v>
      </c>
      <c r="AN468" s="520">
        <f t="shared" si="50"/>
        <v>22500000</v>
      </c>
      <c r="AR468" s="532"/>
      <c r="AS468" s="529">
        <v>22500000</v>
      </c>
      <c r="AT468" s="529">
        <v>0</v>
      </c>
      <c r="AU468" s="529">
        <f t="shared" si="47"/>
        <v>22500000</v>
      </c>
      <c r="AV468" s="529" t="str">
        <f t="shared" si="51"/>
        <v>SAMA</v>
      </c>
      <c r="AW468" s="529" t="str">
        <f t="shared" si="48"/>
        <v>SAMA</v>
      </c>
      <c r="AX468" s="529" t="str">
        <f t="shared" si="49"/>
        <v>SAMA</v>
      </c>
    </row>
    <row r="469" spans="1:50" s="530" customFormat="1" ht="15" customHeight="1" x14ac:dyDescent="0.2">
      <c r="A469" s="526" t="e">
        <v>#VALUE!</v>
      </c>
      <c r="B469" s="526">
        <v>0</v>
      </c>
      <c r="C469" s="526" t="s">
        <v>8286</v>
      </c>
      <c r="D469" s="527" t="s">
        <v>6222</v>
      </c>
      <c r="E469" s="527" t="s">
        <v>12323</v>
      </c>
      <c r="F469" s="526" t="s">
        <v>12078</v>
      </c>
      <c r="G469" s="526" t="s">
        <v>11676</v>
      </c>
      <c r="H469" s="526" t="s">
        <v>11676</v>
      </c>
      <c r="I469" s="514">
        <v>1246</v>
      </c>
      <c r="J469" s="515" t="s">
        <v>5402</v>
      </c>
      <c r="K469" s="516" t="s">
        <v>6477</v>
      </c>
      <c r="L469" s="516" t="s">
        <v>9147</v>
      </c>
      <c r="M469" s="517">
        <v>41635</v>
      </c>
      <c r="N469" s="518">
        <v>20000000</v>
      </c>
      <c r="O469" s="512"/>
      <c r="P469" s="528"/>
      <c r="Q469" s="519"/>
      <c r="R469" s="512"/>
      <c r="S469" s="528">
        <v>41821</v>
      </c>
      <c r="T469" s="519">
        <v>3000000</v>
      </c>
      <c r="U469" s="528"/>
      <c r="V469" s="519"/>
      <c r="W469" s="512"/>
      <c r="X469" s="528"/>
      <c r="Y469" s="519"/>
      <c r="Z469" s="520">
        <v>0</v>
      </c>
      <c r="AA469" s="520"/>
      <c r="AB469" s="521"/>
      <c r="AC469" s="521"/>
      <c r="AD469" s="521"/>
      <c r="AE469" s="521"/>
      <c r="AF469" s="521"/>
      <c r="AG469" s="521"/>
      <c r="AH469" s="521"/>
      <c r="AI469" s="521"/>
      <c r="AJ469" s="521"/>
      <c r="AK469" s="521"/>
      <c r="AL469" s="521"/>
      <c r="AM469" s="521">
        <f t="shared" si="46"/>
        <v>0</v>
      </c>
      <c r="AN469" s="520">
        <f t="shared" si="50"/>
        <v>3000000</v>
      </c>
      <c r="AR469" s="532"/>
      <c r="AS469" s="529">
        <v>3000000</v>
      </c>
      <c r="AT469" s="529">
        <v>0</v>
      </c>
      <c r="AU469" s="529">
        <f t="shared" si="47"/>
        <v>3000000</v>
      </c>
      <c r="AV469" s="529" t="str">
        <f t="shared" si="51"/>
        <v>SAMA</v>
      </c>
      <c r="AW469" s="529" t="str">
        <f t="shared" si="48"/>
        <v>SAMA</v>
      </c>
      <c r="AX469" s="529" t="str">
        <f t="shared" si="49"/>
        <v>SAMA</v>
      </c>
    </row>
    <row r="470" spans="1:50" s="530" customFormat="1" ht="15" customHeight="1" x14ac:dyDescent="0.2">
      <c r="A470" s="526" t="e">
        <v>#VALUE!</v>
      </c>
      <c r="B470" s="526" t="e">
        <v>#N/A</v>
      </c>
      <c r="C470" s="526" t="s">
        <v>8755</v>
      </c>
      <c r="D470" s="527" t="s">
        <v>6541</v>
      </c>
      <c r="E470" s="527" t="s">
        <v>18632</v>
      </c>
      <c r="F470" s="526" t="s">
        <v>12079</v>
      </c>
      <c r="G470" s="526" t="s">
        <v>11675</v>
      </c>
      <c r="H470" s="526" t="s">
        <v>11676</v>
      </c>
      <c r="I470" s="514">
        <v>1247</v>
      </c>
      <c r="J470" s="515" t="s">
        <v>10379</v>
      </c>
      <c r="K470" s="516" t="s">
        <v>6477</v>
      </c>
      <c r="L470" s="516" t="s">
        <v>9147</v>
      </c>
      <c r="M470" s="517">
        <v>41635</v>
      </c>
      <c r="N470" s="518">
        <v>35000000</v>
      </c>
      <c r="O470" s="512"/>
      <c r="P470" s="528"/>
      <c r="Q470" s="519"/>
      <c r="R470" s="512"/>
      <c r="S470" s="528">
        <v>41821</v>
      </c>
      <c r="T470" s="519">
        <v>5250000</v>
      </c>
      <c r="U470" s="528"/>
      <c r="V470" s="519"/>
      <c r="W470" s="512"/>
      <c r="X470" s="528"/>
      <c r="Y470" s="519"/>
      <c r="Z470" s="520">
        <v>0</v>
      </c>
      <c r="AA470" s="520"/>
      <c r="AB470" s="521"/>
      <c r="AC470" s="521"/>
      <c r="AD470" s="521"/>
      <c r="AE470" s="521"/>
      <c r="AF470" s="521"/>
      <c r="AG470" s="521"/>
      <c r="AH470" s="521"/>
      <c r="AI470" s="521"/>
      <c r="AJ470" s="521"/>
      <c r="AK470" s="521"/>
      <c r="AL470" s="521"/>
      <c r="AM470" s="521">
        <f t="shared" si="46"/>
        <v>0</v>
      </c>
      <c r="AN470" s="520">
        <f t="shared" si="50"/>
        <v>5250000</v>
      </c>
      <c r="AR470" s="532"/>
      <c r="AS470" s="529">
        <v>5250000</v>
      </c>
      <c r="AT470" s="529">
        <v>0</v>
      </c>
      <c r="AU470" s="529">
        <f t="shared" si="47"/>
        <v>5250000</v>
      </c>
      <c r="AV470" s="529" t="str">
        <f t="shared" si="51"/>
        <v>SAMA</v>
      </c>
      <c r="AW470" s="529" t="str">
        <f t="shared" si="48"/>
        <v>SAMA</v>
      </c>
      <c r="AX470" s="529" t="str">
        <f t="shared" si="49"/>
        <v>SAMA</v>
      </c>
    </row>
    <row r="471" spans="1:50" s="530" customFormat="1" ht="15" customHeight="1" x14ac:dyDescent="0.2">
      <c r="A471" s="526" t="e">
        <v>#VALUE!</v>
      </c>
      <c r="B471" s="526">
        <v>0</v>
      </c>
      <c r="C471" s="526" t="s">
        <v>8286</v>
      </c>
      <c r="D471" s="527" t="s">
        <v>6222</v>
      </c>
      <c r="E471" s="527" t="s">
        <v>12317</v>
      </c>
      <c r="F471" s="526" t="s">
        <v>12080</v>
      </c>
      <c r="G471" s="526" t="s">
        <v>11676</v>
      </c>
      <c r="H471" s="526" t="s">
        <v>11676</v>
      </c>
      <c r="I471" s="514">
        <v>1248</v>
      </c>
      <c r="J471" s="515" t="s">
        <v>10380</v>
      </c>
      <c r="K471" s="516" t="s">
        <v>6477</v>
      </c>
      <c r="L471" s="516" t="s">
        <v>9535</v>
      </c>
      <c r="M471" s="517">
        <v>41635</v>
      </c>
      <c r="N471" s="518">
        <v>28000000</v>
      </c>
      <c r="O471" s="512"/>
      <c r="P471" s="528"/>
      <c r="Q471" s="519"/>
      <c r="R471" s="512"/>
      <c r="S471" s="528">
        <v>41821</v>
      </c>
      <c r="T471" s="519">
        <v>4200000</v>
      </c>
      <c r="U471" s="528"/>
      <c r="V471" s="519"/>
      <c r="W471" s="512"/>
      <c r="X471" s="528"/>
      <c r="Y471" s="519"/>
      <c r="Z471" s="520">
        <v>0</v>
      </c>
      <c r="AA471" s="520"/>
      <c r="AB471" s="521"/>
      <c r="AC471" s="521"/>
      <c r="AD471" s="521"/>
      <c r="AE471" s="521"/>
      <c r="AF471" s="521"/>
      <c r="AG471" s="521"/>
      <c r="AH471" s="521"/>
      <c r="AI471" s="521"/>
      <c r="AJ471" s="521"/>
      <c r="AK471" s="521"/>
      <c r="AL471" s="521"/>
      <c r="AM471" s="521">
        <f t="shared" si="46"/>
        <v>0</v>
      </c>
      <c r="AN471" s="520">
        <f t="shared" si="50"/>
        <v>4200000</v>
      </c>
      <c r="AR471" s="532"/>
      <c r="AS471" s="529">
        <v>4200000</v>
      </c>
      <c r="AT471" s="529">
        <v>0</v>
      </c>
      <c r="AU471" s="529">
        <f t="shared" si="47"/>
        <v>4200000</v>
      </c>
      <c r="AV471" s="529" t="str">
        <f t="shared" si="51"/>
        <v>SAMA</v>
      </c>
      <c r="AW471" s="529" t="str">
        <f t="shared" si="48"/>
        <v>SAMA</v>
      </c>
      <c r="AX471" s="529" t="str">
        <f t="shared" si="49"/>
        <v>SAMA</v>
      </c>
    </row>
    <row r="472" spans="1:50" s="530" customFormat="1" ht="15" customHeight="1" x14ac:dyDescent="0.2">
      <c r="A472" s="526" t="e">
        <v>#VALUE!</v>
      </c>
      <c r="B472" s="526" t="e">
        <v>#N/A</v>
      </c>
      <c r="C472" s="526" t="s">
        <v>8755</v>
      </c>
      <c r="D472" s="527" t="s">
        <v>8715</v>
      </c>
      <c r="E472" s="527" t="s">
        <v>18635</v>
      </c>
      <c r="F472" s="526" t="s">
        <v>12081</v>
      </c>
      <c r="G472" s="526" t="s">
        <v>11675</v>
      </c>
      <c r="H472" s="526" t="s">
        <v>11676</v>
      </c>
      <c r="I472" s="514">
        <v>1254</v>
      </c>
      <c r="J472" s="515" t="s">
        <v>10381</v>
      </c>
      <c r="K472" s="516" t="s">
        <v>6477</v>
      </c>
      <c r="L472" s="516" t="s">
        <v>9147</v>
      </c>
      <c r="M472" s="517">
        <v>41635</v>
      </c>
      <c r="N472" s="518">
        <v>110000000</v>
      </c>
      <c r="O472" s="512"/>
      <c r="P472" s="528"/>
      <c r="Q472" s="519"/>
      <c r="R472" s="512" t="s">
        <v>10385</v>
      </c>
      <c r="S472" s="528">
        <v>41913</v>
      </c>
      <c r="T472" s="519">
        <v>11000000</v>
      </c>
      <c r="U472" s="528"/>
      <c r="V472" s="519"/>
      <c r="W472" s="512"/>
      <c r="X472" s="528"/>
      <c r="Y472" s="519"/>
      <c r="Z472" s="520">
        <v>0</v>
      </c>
      <c r="AA472" s="520"/>
      <c r="AB472" s="521"/>
      <c r="AC472" s="521"/>
      <c r="AD472" s="521"/>
      <c r="AE472" s="521"/>
      <c r="AF472" s="521"/>
      <c r="AG472" s="521"/>
      <c r="AH472" s="521"/>
      <c r="AI472" s="521"/>
      <c r="AJ472" s="521"/>
      <c r="AK472" s="521"/>
      <c r="AL472" s="521"/>
      <c r="AM472" s="521">
        <f t="shared" si="46"/>
        <v>0</v>
      </c>
      <c r="AN472" s="520">
        <f t="shared" si="50"/>
        <v>11000000</v>
      </c>
      <c r="AR472" s="532"/>
      <c r="AS472" s="529">
        <v>11000000</v>
      </c>
      <c r="AT472" s="529">
        <v>0</v>
      </c>
      <c r="AU472" s="529">
        <f t="shared" si="47"/>
        <v>11000000</v>
      </c>
      <c r="AV472" s="529" t="str">
        <f t="shared" si="51"/>
        <v>SAMA</v>
      </c>
      <c r="AW472" s="529" t="str">
        <f t="shared" si="48"/>
        <v>SAMA</v>
      </c>
      <c r="AX472" s="529" t="str">
        <f t="shared" si="49"/>
        <v>SAMA</v>
      </c>
    </row>
    <row r="473" spans="1:50" s="530" customFormat="1" ht="15" customHeight="1" x14ac:dyDescent="0.2">
      <c r="A473" s="526" t="e">
        <v>#VALUE!</v>
      </c>
      <c r="B473" s="526" t="e">
        <v>#N/A</v>
      </c>
      <c r="C473" s="526" t="s">
        <v>8755</v>
      </c>
      <c r="D473" s="527" t="s">
        <v>8715</v>
      </c>
      <c r="E473" s="527" t="s">
        <v>18635</v>
      </c>
      <c r="F473" s="526" t="s">
        <v>12082</v>
      </c>
      <c r="G473" s="526" t="s">
        <v>11675</v>
      </c>
      <c r="H473" s="526" t="s">
        <v>11676</v>
      </c>
      <c r="I473" s="514">
        <v>1255</v>
      </c>
      <c r="J473" s="515" t="s">
        <v>10382</v>
      </c>
      <c r="K473" s="516" t="s">
        <v>6477</v>
      </c>
      <c r="L473" s="516" t="s">
        <v>9147</v>
      </c>
      <c r="M473" s="517">
        <v>41635</v>
      </c>
      <c r="N473" s="518">
        <v>110000000</v>
      </c>
      <c r="O473" s="512"/>
      <c r="P473" s="528"/>
      <c r="Q473" s="519"/>
      <c r="R473" s="512" t="s">
        <v>10385</v>
      </c>
      <c r="S473" s="528">
        <v>41913</v>
      </c>
      <c r="T473" s="519">
        <v>16500000</v>
      </c>
      <c r="U473" s="528"/>
      <c r="V473" s="519"/>
      <c r="W473" s="512"/>
      <c r="X473" s="528"/>
      <c r="Y473" s="519"/>
      <c r="Z473" s="520">
        <v>0</v>
      </c>
      <c r="AA473" s="520"/>
      <c r="AB473" s="521"/>
      <c r="AC473" s="521"/>
      <c r="AD473" s="521"/>
      <c r="AE473" s="521"/>
      <c r="AF473" s="521"/>
      <c r="AG473" s="521"/>
      <c r="AH473" s="521"/>
      <c r="AI473" s="521"/>
      <c r="AJ473" s="521"/>
      <c r="AK473" s="521"/>
      <c r="AL473" s="521"/>
      <c r="AM473" s="521">
        <f t="shared" ref="AM473:AM504" si="52">SUM(Z473:AL473)</f>
        <v>0</v>
      </c>
      <c r="AN473" s="520">
        <f t="shared" si="50"/>
        <v>16500000</v>
      </c>
      <c r="AR473" s="532"/>
      <c r="AS473" s="529">
        <v>16500000</v>
      </c>
      <c r="AT473" s="529">
        <v>0</v>
      </c>
      <c r="AU473" s="529">
        <f t="shared" si="47"/>
        <v>16500000</v>
      </c>
      <c r="AV473" s="529" t="str">
        <f t="shared" si="51"/>
        <v>SAMA</v>
      </c>
      <c r="AW473" s="529" t="str">
        <f t="shared" si="48"/>
        <v>SAMA</v>
      </c>
      <c r="AX473" s="529" t="str">
        <f t="shared" si="49"/>
        <v>SAMA</v>
      </c>
    </row>
    <row r="474" spans="1:50" s="530" customFormat="1" ht="15" customHeight="1" x14ac:dyDescent="0.2">
      <c r="A474" s="526" t="e">
        <v>#VALUE!</v>
      </c>
      <c r="B474" s="526" t="e">
        <v>#N/A</v>
      </c>
      <c r="C474" s="526" t="s">
        <v>8286</v>
      </c>
      <c r="D474" s="527" t="s">
        <v>6222</v>
      </c>
      <c r="E474" s="527" t="s">
        <v>6222</v>
      </c>
      <c r="F474" s="526"/>
      <c r="G474" s="526" t="s">
        <v>11675</v>
      </c>
      <c r="H474" s="526" t="s">
        <v>11676</v>
      </c>
      <c r="I474" s="514">
        <v>1256</v>
      </c>
      <c r="J474" s="515" t="s">
        <v>10383</v>
      </c>
      <c r="K474" s="516" t="s">
        <v>6477</v>
      </c>
      <c r="L474" s="516" t="s">
        <v>9147</v>
      </c>
      <c r="M474" s="517">
        <v>41635</v>
      </c>
      <c r="N474" s="518">
        <v>20000000</v>
      </c>
      <c r="O474" s="512"/>
      <c r="P474" s="528"/>
      <c r="Q474" s="519"/>
      <c r="R474" s="512" t="s">
        <v>10385</v>
      </c>
      <c r="S474" s="528">
        <v>41913</v>
      </c>
      <c r="T474" s="519">
        <v>2772292.35</v>
      </c>
      <c r="U474" s="528"/>
      <c r="V474" s="519"/>
      <c r="W474" s="512"/>
      <c r="X474" s="528"/>
      <c r="Y474" s="519"/>
      <c r="Z474" s="520">
        <v>0</v>
      </c>
      <c r="AA474" s="520"/>
      <c r="AB474" s="521"/>
      <c r="AC474" s="521"/>
      <c r="AD474" s="521"/>
      <c r="AE474" s="521"/>
      <c r="AF474" s="521"/>
      <c r="AG474" s="521"/>
      <c r="AH474" s="521"/>
      <c r="AI474" s="521"/>
      <c r="AJ474" s="521"/>
      <c r="AK474" s="521"/>
      <c r="AL474" s="521"/>
      <c r="AM474" s="521">
        <f t="shared" si="52"/>
        <v>0</v>
      </c>
      <c r="AN474" s="520">
        <f t="shared" si="50"/>
        <v>2772292.35</v>
      </c>
      <c r="AR474" s="532"/>
      <c r="AS474" s="529">
        <v>2772292.35</v>
      </c>
      <c r="AT474" s="529">
        <v>0</v>
      </c>
      <c r="AU474" s="529">
        <f t="shared" si="47"/>
        <v>2772292.35</v>
      </c>
      <c r="AV474" s="529" t="str">
        <f t="shared" si="51"/>
        <v>SAMA</v>
      </c>
      <c r="AW474" s="529" t="str">
        <f t="shared" si="48"/>
        <v>SAMA</v>
      </c>
      <c r="AX474" s="529" t="str">
        <f t="shared" si="49"/>
        <v>SAMA</v>
      </c>
    </row>
    <row r="475" spans="1:50" s="530" customFormat="1" ht="15" customHeight="1" x14ac:dyDescent="0.2">
      <c r="A475" s="526" t="e">
        <v>#VALUE!</v>
      </c>
      <c r="B475" s="526">
        <v>0</v>
      </c>
      <c r="C475" s="526" t="s">
        <v>8286</v>
      </c>
      <c r="D475" s="527" t="s">
        <v>6222</v>
      </c>
      <c r="E475" s="527" t="s">
        <v>12324</v>
      </c>
      <c r="F475" s="526" t="s">
        <v>12358</v>
      </c>
      <c r="G475" s="526" t="s">
        <v>11676</v>
      </c>
      <c r="H475" s="526" t="s">
        <v>11676</v>
      </c>
      <c r="I475" s="514">
        <v>1257</v>
      </c>
      <c r="J475" s="515" t="s">
        <v>10384</v>
      </c>
      <c r="K475" s="516" t="s">
        <v>6477</v>
      </c>
      <c r="L475" s="516" t="s">
        <v>9149</v>
      </c>
      <c r="M475" s="517">
        <v>41681</v>
      </c>
      <c r="N475" s="518">
        <v>65000000</v>
      </c>
      <c r="O475" s="512"/>
      <c r="P475" s="528"/>
      <c r="Q475" s="519"/>
      <c r="R475" s="512" t="s">
        <v>10385</v>
      </c>
      <c r="S475" s="528">
        <v>41913</v>
      </c>
      <c r="T475" s="519">
        <v>9750000</v>
      </c>
      <c r="U475" s="528"/>
      <c r="V475" s="519"/>
      <c r="W475" s="512"/>
      <c r="X475" s="528"/>
      <c r="Y475" s="519"/>
      <c r="Z475" s="520">
        <v>0</v>
      </c>
      <c r="AA475" s="520"/>
      <c r="AB475" s="521"/>
      <c r="AC475" s="521"/>
      <c r="AD475" s="521"/>
      <c r="AE475" s="521"/>
      <c r="AF475" s="521"/>
      <c r="AG475" s="521"/>
      <c r="AH475" s="521"/>
      <c r="AI475" s="521"/>
      <c r="AJ475" s="521"/>
      <c r="AK475" s="521"/>
      <c r="AL475" s="521"/>
      <c r="AM475" s="521">
        <f t="shared" si="52"/>
        <v>0</v>
      </c>
      <c r="AN475" s="520">
        <f t="shared" si="50"/>
        <v>9750000</v>
      </c>
      <c r="AR475" s="532"/>
      <c r="AS475" s="529">
        <v>9750000</v>
      </c>
      <c r="AT475" s="529">
        <v>0</v>
      </c>
      <c r="AU475" s="529">
        <f t="shared" si="47"/>
        <v>9750000</v>
      </c>
      <c r="AV475" s="529" t="str">
        <f t="shared" si="51"/>
        <v>SAMA</v>
      </c>
      <c r="AW475" s="529" t="str">
        <f t="shared" si="48"/>
        <v>SAMA</v>
      </c>
      <c r="AX475" s="529" t="str">
        <f t="shared" si="49"/>
        <v>SAMA</v>
      </c>
    </row>
    <row r="476" spans="1:50" s="530" customFormat="1" ht="15" customHeight="1" x14ac:dyDescent="0.2">
      <c r="A476" s="526" t="e">
        <v>#VALUE!</v>
      </c>
      <c r="B476" s="526" t="e">
        <v>#N/A</v>
      </c>
      <c r="C476" s="526" t="s">
        <v>8286</v>
      </c>
      <c r="D476" s="527" t="s">
        <v>6222</v>
      </c>
      <c r="E476" s="527" t="s">
        <v>6222</v>
      </c>
      <c r="F476" s="526" t="s">
        <v>12083</v>
      </c>
      <c r="G476" s="526" t="s">
        <v>11675</v>
      </c>
      <c r="H476" s="526" t="s">
        <v>11676</v>
      </c>
      <c r="I476" s="514">
        <v>1265</v>
      </c>
      <c r="J476" s="515" t="s">
        <v>10090</v>
      </c>
      <c r="K476" s="516" t="s">
        <v>6477</v>
      </c>
      <c r="L476" s="516" t="s">
        <v>9535</v>
      </c>
      <c r="M476" s="517">
        <v>41635</v>
      </c>
      <c r="N476" s="518">
        <v>12000000</v>
      </c>
      <c r="O476" s="512"/>
      <c r="P476" s="528"/>
      <c r="Q476" s="519"/>
      <c r="R476" s="512" t="s">
        <v>9580</v>
      </c>
      <c r="S476" s="528">
        <v>41944</v>
      </c>
      <c r="T476" s="519">
        <v>1133267</v>
      </c>
      <c r="U476" s="528"/>
      <c r="V476" s="519"/>
      <c r="W476" s="512"/>
      <c r="X476" s="528"/>
      <c r="Y476" s="519"/>
      <c r="Z476" s="520">
        <v>0</v>
      </c>
      <c r="AA476" s="520"/>
      <c r="AB476" s="521"/>
      <c r="AC476" s="521"/>
      <c r="AD476" s="521"/>
      <c r="AE476" s="521"/>
      <c r="AF476" s="521"/>
      <c r="AG476" s="521"/>
      <c r="AH476" s="521"/>
      <c r="AI476" s="521"/>
      <c r="AJ476" s="521"/>
      <c r="AK476" s="521"/>
      <c r="AL476" s="521"/>
      <c r="AM476" s="521">
        <f t="shared" si="52"/>
        <v>0</v>
      </c>
      <c r="AN476" s="520">
        <f t="shared" si="50"/>
        <v>1133267</v>
      </c>
      <c r="AR476" s="532"/>
      <c r="AS476" s="529">
        <v>1133267</v>
      </c>
      <c r="AT476" s="529">
        <v>0</v>
      </c>
      <c r="AU476" s="529">
        <f t="shared" si="47"/>
        <v>1133267</v>
      </c>
      <c r="AV476" s="529" t="str">
        <f t="shared" si="51"/>
        <v>SAMA</v>
      </c>
      <c r="AW476" s="529" t="str">
        <f t="shared" si="48"/>
        <v>SAMA</v>
      </c>
      <c r="AX476" s="529" t="str">
        <f t="shared" si="49"/>
        <v>SAMA</v>
      </c>
    </row>
    <row r="477" spans="1:50" s="530" customFormat="1" ht="15" customHeight="1" x14ac:dyDescent="0.2">
      <c r="A477" s="526" t="e">
        <v>#VALUE!</v>
      </c>
      <c r="B477" s="526" t="e">
        <v>#N/A</v>
      </c>
      <c r="C477" s="526" t="s">
        <v>8286</v>
      </c>
      <c r="D477" s="527" t="s">
        <v>6222</v>
      </c>
      <c r="E477" s="527" t="s">
        <v>6222</v>
      </c>
      <c r="F477" s="526" t="s">
        <v>12084</v>
      </c>
      <c r="G477" s="526" t="s">
        <v>11675</v>
      </c>
      <c r="H477" s="526" t="s">
        <v>11676</v>
      </c>
      <c r="I477" s="514">
        <v>1266</v>
      </c>
      <c r="J477" s="515" t="s">
        <v>10386</v>
      </c>
      <c r="K477" s="516" t="s">
        <v>6477</v>
      </c>
      <c r="L477" s="516" t="s">
        <v>9149</v>
      </c>
      <c r="M477" s="517">
        <v>41681</v>
      </c>
      <c r="N477" s="518">
        <v>40000000</v>
      </c>
      <c r="O477" s="512"/>
      <c r="P477" s="528"/>
      <c r="Q477" s="519"/>
      <c r="R477" s="512" t="s">
        <v>9580</v>
      </c>
      <c r="S477" s="528">
        <v>41944</v>
      </c>
      <c r="T477" s="519">
        <v>4592628</v>
      </c>
      <c r="U477" s="528"/>
      <c r="V477" s="519"/>
      <c r="W477" s="512"/>
      <c r="X477" s="528"/>
      <c r="Y477" s="519"/>
      <c r="Z477" s="520">
        <v>0</v>
      </c>
      <c r="AA477" s="520"/>
      <c r="AB477" s="521"/>
      <c r="AC477" s="521"/>
      <c r="AD477" s="521"/>
      <c r="AE477" s="521"/>
      <c r="AF477" s="521"/>
      <c r="AG477" s="521"/>
      <c r="AH477" s="521"/>
      <c r="AI477" s="521"/>
      <c r="AJ477" s="521"/>
      <c r="AK477" s="521"/>
      <c r="AL477" s="521"/>
      <c r="AM477" s="521">
        <f t="shared" si="52"/>
        <v>0</v>
      </c>
      <c r="AN477" s="520">
        <f t="shared" si="50"/>
        <v>4592628</v>
      </c>
      <c r="AR477" s="532"/>
      <c r="AS477" s="529">
        <v>4592628</v>
      </c>
      <c r="AT477" s="529">
        <v>0</v>
      </c>
      <c r="AU477" s="529">
        <f t="shared" si="47"/>
        <v>4592628</v>
      </c>
      <c r="AV477" s="529" t="str">
        <f t="shared" si="51"/>
        <v>SAMA</v>
      </c>
      <c r="AW477" s="529" t="str">
        <f t="shared" si="48"/>
        <v>SAMA</v>
      </c>
      <c r="AX477" s="529" t="str">
        <f t="shared" si="49"/>
        <v>SAMA</v>
      </c>
    </row>
    <row r="478" spans="1:50" s="530" customFormat="1" ht="15" customHeight="1" x14ac:dyDescent="0.2">
      <c r="A478" s="526" t="e">
        <v>#VALUE!</v>
      </c>
      <c r="B478" s="526" t="e">
        <v>#N/A</v>
      </c>
      <c r="C478" s="526" t="s">
        <v>8286</v>
      </c>
      <c r="D478" s="527" t="s">
        <v>6222</v>
      </c>
      <c r="E478" s="527" t="s">
        <v>6222</v>
      </c>
      <c r="F478" s="526" t="s">
        <v>12085</v>
      </c>
      <c r="G478" s="526" t="s">
        <v>11675</v>
      </c>
      <c r="H478" s="526" t="s">
        <v>11676</v>
      </c>
      <c r="I478" s="514">
        <v>1267</v>
      </c>
      <c r="J478" s="515" t="s">
        <v>1363</v>
      </c>
      <c r="K478" s="516" t="s">
        <v>6477</v>
      </c>
      <c r="L478" s="516" t="s">
        <v>9149</v>
      </c>
      <c r="M478" s="517">
        <v>41681</v>
      </c>
      <c r="N478" s="518">
        <v>50000000</v>
      </c>
      <c r="O478" s="512"/>
      <c r="P478" s="528"/>
      <c r="Q478" s="519"/>
      <c r="R478" s="512" t="s">
        <v>9580</v>
      </c>
      <c r="S478" s="528">
        <v>41944</v>
      </c>
      <c r="T478" s="519">
        <v>5548846</v>
      </c>
      <c r="U478" s="528"/>
      <c r="V478" s="519"/>
      <c r="W478" s="512"/>
      <c r="X478" s="528"/>
      <c r="Y478" s="519"/>
      <c r="Z478" s="520">
        <v>750000</v>
      </c>
      <c r="AA478" s="520"/>
      <c r="AB478" s="521"/>
      <c r="AC478" s="521"/>
      <c r="AD478" s="521"/>
      <c r="AE478" s="521"/>
      <c r="AF478" s="521"/>
      <c r="AG478" s="521"/>
      <c r="AH478" s="521"/>
      <c r="AI478" s="521"/>
      <c r="AJ478" s="521"/>
      <c r="AK478" s="521"/>
      <c r="AL478" s="521"/>
      <c r="AM478" s="521">
        <f t="shared" si="52"/>
        <v>750000</v>
      </c>
      <c r="AN478" s="520">
        <f t="shared" si="50"/>
        <v>4798846</v>
      </c>
      <c r="AR478" s="532"/>
      <c r="AS478" s="529">
        <v>5548846</v>
      </c>
      <c r="AT478" s="529">
        <v>750000</v>
      </c>
      <c r="AU478" s="529">
        <f t="shared" si="47"/>
        <v>4798846</v>
      </c>
      <c r="AV478" s="529" t="str">
        <f t="shared" si="51"/>
        <v>SAMA</v>
      </c>
      <c r="AW478" s="529" t="str">
        <f t="shared" si="48"/>
        <v>SAMA</v>
      </c>
      <c r="AX478" s="529" t="str">
        <f t="shared" si="49"/>
        <v>SAMA</v>
      </c>
    </row>
    <row r="479" spans="1:50" s="530" customFormat="1" ht="15" customHeight="1" x14ac:dyDescent="0.2">
      <c r="A479" s="526" t="e">
        <v>#VALUE!</v>
      </c>
      <c r="B479" s="526" t="e">
        <v>#N/A</v>
      </c>
      <c r="C479" s="526" t="s">
        <v>8286</v>
      </c>
      <c r="D479" s="527" t="s">
        <v>6222</v>
      </c>
      <c r="E479" s="527" t="s">
        <v>6222</v>
      </c>
      <c r="F479" s="526" t="s">
        <v>12086</v>
      </c>
      <c r="G479" s="526" t="s">
        <v>11675</v>
      </c>
      <c r="H479" s="526" t="s">
        <v>11676</v>
      </c>
      <c r="I479" s="514">
        <v>1268</v>
      </c>
      <c r="J479" s="515" t="s">
        <v>10387</v>
      </c>
      <c r="K479" s="516" t="s">
        <v>6477</v>
      </c>
      <c r="L479" s="516" t="s">
        <v>9621</v>
      </c>
      <c r="M479" s="517">
        <v>41681</v>
      </c>
      <c r="N479" s="518">
        <v>35000000</v>
      </c>
      <c r="O479" s="512"/>
      <c r="P479" s="528"/>
      <c r="Q479" s="519"/>
      <c r="R479" s="512" t="s">
        <v>9580</v>
      </c>
      <c r="S479" s="528">
        <v>41944</v>
      </c>
      <c r="T479" s="519">
        <v>5126018</v>
      </c>
      <c r="U479" s="528"/>
      <c r="V479" s="519"/>
      <c r="W479" s="512"/>
      <c r="X479" s="528"/>
      <c r="Y479" s="519"/>
      <c r="Z479" s="520">
        <v>0</v>
      </c>
      <c r="AA479" s="520"/>
      <c r="AB479" s="521"/>
      <c r="AC479" s="521"/>
      <c r="AD479" s="521"/>
      <c r="AE479" s="521"/>
      <c r="AF479" s="521"/>
      <c r="AG479" s="521"/>
      <c r="AH479" s="521"/>
      <c r="AI479" s="521"/>
      <c r="AJ479" s="521"/>
      <c r="AK479" s="521"/>
      <c r="AL479" s="521"/>
      <c r="AM479" s="521">
        <f t="shared" si="52"/>
        <v>0</v>
      </c>
      <c r="AN479" s="520">
        <f t="shared" si="50"/>
        <v>5126018</v>
      </c>
      <c r="AR479" s="532"/>
      <c r="AS479" s="529">
        <v>5126018</v>
      </c>
      <c r="AT479" s="529">
        <v>0</v>
      </c>
      <c r="AU479" s="529">
        <f t="shared" si="47"/>
        <v>5126018</v>
      </c>
      <c r="AV479" s="529" t="str">
        <f t="shared" si="51"/>
        <v>SAMA</v>
      </c>
      <c r="AW479" s="529" t="str">
        <f t="shared" si="48"/>
        <v>SAMA</v>
      </c>
      <c r="AX479" s="529" t="str">
        <f t="shared" si="49"/>
        <v>SAMA</v>
      </c>
    </row>
    <row r="480" spans="1:50" s="530" customFormat="1" ht="15" customHeight="1" x14ac:dyDescent="0.2">
      <c r="A480" s="526" t="e">
        <v>#VALUE!</v>
      </c>
      <c r="B480" s="526" t="e">
        <v>#N/A</v>
      </c>
      <c r="C480" s="526" t="s">
        <v>8286</v>
      </c>
      <c r="D480" s="527" t="s">
        <v>6222</v>
      </c>
      <c r="E480" s="527" t="s">
        <v>6222</v>
      </c>
      <c r="F480" s="526" t="s">
        <v>12087</v>
      </c>
      <c r="G480" s="526" t="s">
        <v>11675</v>
      </c>
      <c r="H480" s="526" t="s">
        <v>11676</v>
      </c>
      <c r="I480" s="514">
        <v>1269</v>
      </c>
      <c r="J480" s="515" t="s">
        <v>10388</v>
      </c>
      <c r="K480" s="516" t="s">
        <v>6477</v>
      </c>
      <c r="L480" s="516" t="s">
        <v>9149</v>
      </c>
      <c r="M480" s="517">
        <v>41681</v>
      </c>
      <c r="N480" s="518">
        <v>60000000</v>
      </c>
      <c r="O480" s="512"/>
      <c r="P480" s="528"/>
      <c r="Q480" s="519"/>
      <c r="R480" s="512" t="s">
        <v>9580</v>
      </c>
      <c r="S480" s="528">
        <v>41944</v>
      </c>
      <c r="T480" s="519">
        <v>8554365</v>
      </c>
      <c r="U480" s="528"/>
      <c r="V480" s="519"/>
      <c r="W480" s="512"/>
      <c r="X480" s="528"/>
      <c r="Y480" s="519"/>
      <c r="Z480" s="520">
        <v>800000</v>
      </c>
      <c r="AA480" s="520"/>
      <c r="AB480" s="521"/>
      <c r="AC480" s="521"/>
      <c r="AD480" s="521"/>
      <c r="AE480" s="521"/>
      <c r="AF480" s="521"/>
      <c r="AG480" s="521"/>
      <c r="AH480" s="521"/>
      <c r="AI480" s="521"/>
      <c r="AJ480" s="521"/>
      <c r="AK480" s="521"/>
      <c r="AL480" s="521"/>
      <c r="AM480" s="521">
        <f t="shared" si="52"/>
        <v>800000</v>
      </c>
      <c r="AN480" s="520">
        <f t="shared" si="50"/>
        <v>7754365</v>
      </c>
      <c r="AR480" s="532"/>
      <c r="AS480" s="529">
        <v>8554365</v>
      </c>
      <c r="AT480" s="529">
        <v>800000</v>
      </c>
      <c r="AU480" s="529">
        <f t="shared" si="47"/>
        <v>7754365</v>
      </c>
      <c r="AV480" s="529" t="str">
        <f t="shared" si="51"/>
        <v>SAMA</v>
      </c>
      <c r="AW480" s="529" t="str">
        <f t="shared" si="48"/>
        <v>SAMA</v>
      </c>
      <c r="AX480" s="529" t="str">
        <f t="shared" si="49"/>
        <v>SAMA</v>
      </c>
    </row>
    <row r="481" spans="1:50" s="530" customFormat="1" ht="15" customHeight="1" x14ac:dyDescent="0.2">
      <c r="A481" s="526" t="e">
        <v>#VALUE!</v>
      </c>
      <c r="B481" s="526" t="e">
        <v>#N/A</v>
      </c>
      <c r="C481" s="526" t="s">
        <v>8286</v>
      </c>
      <c r="D481" s="527" t="s">
        <v>6222</v>
      </c>
      <c r="E481" s="527" t="s">
        <v>6222</v>
      </c>
      <c r="F481" s="526" t="s">
        <v>12088</v>
      </c>
      <c r="G481" s="526" t="s">
        <v>11675</v>
      </c>
      <c r="H481" s="526" t="s">
        <v>11676</v>
      </c>
      <c r="I481" s="514">
        <v>1270</v>
      </c>
      <c r="J481" s="515" t="s">
        <v>10389</v>
      </c>
      <c r="K481" s="516" t="s">
        <v>6477</v>
      </c>
      <c r="L481" s="516" t="s">
        <v>9535</v>
      </c>
      <c r="M481" s="517">
        <v>41635</v>
      </c>
      <c r="N481" s="518">
        <v>50000000</v>
      </c>
      <c r="O481" s="512"/>
      <c r="P481" s="528"/>
      <c r="Q481" s="519"/>
      <c r="R481" s="512" t="s">
        <v>9580</v>
      </c>
      <c r="S481" s="528">
        <v>41944</v>
      </c>
      <c r="T481" s="519">
        <v>6846334</v>
      </c>
      <c r="U481" s="528"/>
      <c r="V481" s="519"/>
      <c r="W481" s="512"/>
      <c r="X481" s="528"/>
      <c r="Y481" s="519"/>
      <c r="Z481" s="520">
        <v>0</v>
      </c>
      <c r="AA481" s="520"/>
      <c r="AB481" s="521"/>
      <c r="AC481" s="521"/>
      <c r="AD481" s="521"/>
      <c r="AE481" s="521"/>
      <c r="AF481" s="521"/>
      <c r="AG481" s="521"/>
      <c r="AH481" s="521"/>
      <c r="AI481" s="521"/>
      <c r="AJ481" s="521"/>
      <c r="AK481" s="521"/>
      <c r="AL481" s="521"/>
      <c r="AM481" s="521">
        <f t="shared" si="52"/>
        <v>0</v>
      </c>
      <c r="AN481" s="520">
        <f t="shared" si="50"/>
        <v>6846334</v>
      </c>
      <c r="AR481" s="532"/>
      <c r="AS481" s="529">
        <v>6846334</v>
      </c>
      <c r="AT481" s="529">
        <v>0</v>
      </c>
      <c r="AU481" s="529">
        <f t="shared" si="47"/>
        <v>6846334</v>
      </c>
      <c r="AV481" s="529" t="str">
        <f t="shared" si="51"/>
        <v>SAMA</v>
      </c>
      <c r="AW481" s="529" t="str">
        <f t="shared" si="48"/>
        <v>SAMA</v>
      </c>
      <c r="AX481" s="529" t="str">
        <f t="shared" si="49"/>
        <v>SAMA</v>
      </c>
    </row>
    <row r="482" spans="1:50" s="530" customFormat="1" ht="15" customHeight="1" x14ac:dyDescent="0.2">
      <c r="A482" s="526" t="e">
        <v>#VALUE!</v>
      </c>
      <c r="B482" s="526" t="e">
        <v>#N/A</v>
      </c>
      <c r="C482" s="526" t="s">
        <v>8286</v>
      </c>
      <c r="D482" s="527" t="s">
        <v>6222</v>
      </c>
      <c r="E482" s="527" t="s">
        <v>6222</v>
      </c>
      <c r="F482" s="526" t="s">
        <v>12089</v>
      </c>
      <c r="G482" s="526" t="s">
        <v>11675</v>
      </c>
      <c r="H482" s="526" t="s">
        <v>11676</v>
      </c>
      <c r="I482" s="514">
        <v>1271</v>
      </c>
      <c r="J482" s="515" t="s">
        <v>10390</v>
      </c>
      <c r="K482" s="516" t="s">
        <v>6477</v>
      </c>
      <c r="L482" s="516" t="s">
        <v>9147</v>
      </c>
      <c r="M482" s="517">
        <v>41635</v>
      </c>
      <c r="N482" s="518">
        <v>20000000</v>
      </c>
      <c r="O482" s="512"/>
      <c r="P482" s="528"/>
      <c r="Q482" s="519"/>
      <c r="R482" s="512" t="s">
        <v>9580</v>
      </c>
      <c r="S482" s="528">
        <v>41944</v>
      </c>
      <c r="T482" s="519">
        <v>2540066</v>
      </c>
      <c r="U482" s="528"/>
      <c r="V482" s="519"/>
      <c r="W482" s="512"/>
      <c r="X482" s="528"/>
      <c r="Y482" s="519"/>
      <c r="Z482" s="520">
        <v>0</v>
      </c>
      <c r="AA482" s="520"/>
      <c r="AB482" s="521"/>
      <c r="AC482" s="521"/>
      <c r="AD482" s="521"/>
      <c r="AE482" s="521"/>
      <c r="AF482" s="521"/>
      <c r="AG482" s="521"/>
      <c r="AH482" s="521"/>
      <c r="AI482" s="521"/>
      <c r="AJ482" s="521"/>
      <c r="AK482" s="521"/>
      <c r="AL482" s="521"/>
      <c r="AM482" s="521">
        <f t="shared" si="52"/>
        <v>0</v>
      </c>
      <c r="AN482" s="520">
        <f t="shared" si="50"/>
        <v>2540066</v>
      </c>
      <c r="AR482" s="532"/>
      <c r="AS482" s="529">
        <v>2540066</v>
      </c>
      <c r="AT482" s="529">
        <v>0</v>
      </c>
      <c r="AU482" s="529">
        <f t="shared" si="47"/>
        <v>2540066</v>
      </c>
      <c r="AV482" s="529" t="str">
        <f t="shared" si="51"/>
        <v>SAMA</v>
      </c>
      <c r="AW482" s="529" t="str">
        <f t="shared" si="48"/>
        <v>SAMA</v>
      </c>
      <c r="AX482" s="529" t="str">
        <f t="shared" si="49"/>
        <v>SAMA</v>
      </c>
    </row>
    <row r="483" spans="1:50" s="530" customFormat="1" ht="15" customHeight="1" x14ac:dyDescent="0.2">
      <c r="A483" s="526" t="e">
        <v>#VALUE!</v>
      </c>
      <c r="B483" s="526" t="e">
        <v>#N/A</v>
      </c>
      <c r="C483" s="526" t="s">
        <v>8286</v>
      </c>
      <c r="D483" s="527" t="s">
        <v>6222</v>
      </c>
      <c r="E483" s="527" t="s">
        <v>6222</v>
      </c>
      <c r="F483" s="526" t="s">
        <v>12034</v>
      </c>
      <c r="G483" s="526" t="s">
        <v>11675</v>
      </c>
      <c r="H483" s="526" t="s">
        <v>11676</v>
      </c>
      <c r="I483" s="514">
        <v>1272</v>
      </c>
      <c r="J483" s="515" t="s">
        <v>9587</v>
      </c>
      <c r="K483" s="516" t="s">
        <v>6477</v>
      </c>
      <c r="L483" s="516" t="s">
        <v>9505</v>
      </c>
      <c r="M483" s="517">
        <v>41438</v>
      </c>
      <c r="N483" s="518">
        <v>50000000</v>
      </c>
      <c r="O483" s="512"/>
      <c r="P483" s="528"/>
      <c r="Q483" s="519"/>
      <c r="R483" s="512" t="s">
        <v>9580</v>
      </c>
      <c r="S483" s="528">
        <v>41944</v>
      </c>
      <c r="T483" s="519">
        <v>30796380.75</v>
      </c>
      <c r="U483" s="528"/>
      <c r="V483" s="519"/>
      <c r="W483" s="512"/>
      <c r="X483" s="528"/>
      <c r="Y483" s="519"/>
      <c r="Z483" s="520">
        <v>0</v>
      </c>
      <c r="AA483" s="520"/>
      <c r="AB483" s="521"/>
      <c r="AC483" s="521"/>
      <c r="AD483" s="521"/>
      <c r="AE483" s="521"/>
      <c r="AF483" s="521"/>
      <c r="AG483" s="521"/>
      <c r="AH483" s="521"/>
      <c r="AI483" s="521"/>
      <c r="AJ483" s="521"/>
      <c r="AK483" s="521"/>
      <c r="AL483" s="521"/>
      <c r="AM483" s="521">
        <f t="shared" si="52"/>
        <v>0</v>
      </c>
      <c r="AN483" s="520">
        <f t="shared" si="50"/>
        <v>30796380.75</v>
      </c>
      <c r="AR483" s="532"/>
      <c r="AS483" s="529">
        <v>30796380.75</v>
      </c>
      <c r="AT483" s="529">
        <v>0</v>
      </c>
      <c r="AU483" s="529">
        <f t="shared" ref="AU483:AU497" si="53">AS483-AT483</f>
        <v>30796380.75</v>
      </c>
      <c r="AV483" s="529" t="str">
        <f t="shared" si="51"/>
        <v>SAMA</v>
      </c>
      <c r="AW483" s="529" t="str">
        <f t="shared" ref="AW483:AW497" si="54">IF(AM483=AT483,"SAMA",IF(AM483&gt;AT483,"JAM BESAR",IF(AM483&lt;AT483,"jam kecil","CEK LAGI")))</f>
        <v>SAMA</v>
      </c>
      <c r="AX483" s="529" t="str">
        <f t="shared" ref="AX483:AX497" si="55">IF(AN483=AU483,"SAMA",IF(AN483&gt;AU483,"JAM BESAR",IF(AN483&lt;AU483,"jam kecil","CEK LAGI")))</f>
        <v>SAMA</v>
      </c>
    </row>
    <row r="484" spans="1:50" s="530" customFormat="1" ht="15" customHeight="1" x14ac:dyDescent="0.2">
      <c r="A484" s="526" t="e">
        <v>#VALUE!</v>
      </c>
      <c r="B484" s="526" t="e">
        <v>#N/A</v>
      </c>
      <c r="C484" s="526" t="s">
        <v>10393</v>
      </c>
      <c r="D484" s="526" t="s">
        <v>2466</v>
      </c>
      <c r="E484" s="527" t="s">
        <v>6222</v>
      </c>
      <c r="F484" s="526"/>
      <c r="G484" s="526" t="s">
        <v>11675</v>
      </c>
      <c r="H484" s="526" t="s">
        <v>11675</v>
      </c>
      <c r="I484" s="514">
        <v>1273</v>
      </c>
      <c r="J484" s="515" t="s">
        <v>10391</v>
      </c>
      <c r="K484" s="516" t="s">
        <v>6477</v>
      </c>
      <c r="L484" s="516" t="s">
        <v>10392</v>
      </c>
      <c r="M484" s="517">
        <v>41614</v>
      </c>
      <c r="N484" s="518">
        <v>30000000</v>
      </c>
      <c r="O484" s="512"/>
      <c r="P484" s="528"/>
      <c r="Q484" s="519"/>
      <c r="R484" s="512" t="s">
        <v>6222</v>
      </c>
      <c r="S484" s="528">
        <v>41944</v>
      </c>
      <c r="T484" s="519">
        <v>2598056</v>
      </c>
      <c r="U484" s="528"/>
      <c r="V484" s="519"/>
      <c r="W484" s="512"/>
      <c r="X484" s="528"/>
      <c r="Y484" s="519"/>
      <c r="Z484" s="520">
        <v>0</v>
      </c>
      <c r="AA484" s="520"/>
      <c r="AB484" s="521"/>
      <c r="AC484" s="521"/>
      <c r="AD484" s="521"/>
      <c r="AE484" s="521"/>
      <c r="AF484" s="521"/>
      <c r="AG484" s="521"/>
      <c r="AH484" s="521"/>
      <c r="AI484" s="521"/>
      <c r="AJ484" s="521"/>
      <c r="AK484" s="521"/>
      <c r="AL484" s="521"/>
      <c r="AM484" s="521">
        <f t="shared" si="52"/>
        <v>0</v>
      </c>
      <c r="AN484" s="520">
        <f t="shared" si="50"/>
        <v>2598056</v>
      </c>
      <c r="AR484" s="532"/>
      <c r="AS484" s="529">
        <v>2598056</v>
      </c>
      <c r="AT484" s="529">
        <v>0</v>
      </c>
      <c r="AU484" s="529">
        <f t="shared" si="53"/>
        <v>2598056</v>
      </c>
      <c r="AV484" s="529" t="str">
        <f t="shared" si="51"/>
        <v>SAMA</v>
      </c>
      <c r="AW484" s="529" t="str">
        <f t="shared" si="54"/>
        <v>SAMA</v>
      </c>
      <c r="AX484" s="529" t="str">
        <f t="shared" si="55"/>
        <v>SAMA</v>
      </c>
    </row>
    <row r="485" spans="1:50" s="530" customFormat="1" ht="15" customHeight="1" x14ac:dyDescent="0.2">
      <c r="A485" s="526" t="e">
        <v>#VALUE!</v>
      </c>
      <c r="B485" s="526" t="e">
        <v>#N/A</v>
      </c>
      <c r="C485" s="526" t="s">
        <v>8286</v>
      </c>
      <c r="D485" s="527" t="s">
        <v>6222</v>
      </c>
      <c r="E485" s="527" t="s">
        <v>6222</v>
      </c>
      <c r="F485" s="526" t="s">
        <v>12090</v>
      </c>
      <c r="G485" s="526" t="s">
        <v>11675</v>
      </c>
      <c r="H485" s="526" t="s">
        <v>11676</v>
      </c>
      <c r="I485" s="514">
        <v>1275</v>
      </c>
      <c r="J485" s="515" t="s">
        <v>10847</v>
      </c>
      <c r="K485" s="516" t="s">
        <v>6477</v>
      </c>
      <c r="L485" s="516" t="s">
        <v>9619</v>
      </c>
      <c r="M485" s="517">
        <v>41900</v>
      </c>
      <c r="N485" s="518">
        <v>15000000</v>
      </c>
      <c r="O485" s="512"/>
      <c r="P485" s="528"/>
      <c r="Q485" s="519"/>
      <c r="R485" s="512"/>
      <c r="S485" s="528">
        <v>41974</v>
      </c>
      <c r="T485" s="519">
        <v>1878285</v>
      </c>
      <c r="U485" s="528"/>
      <c r="V485" s="519"/>
      <c r="W485" s="512"/>
      <c r="X485" s="528"/>
      <c r="Y485" s="519"/>
      <c r="Z485" s="520">
        <v>0</v>
      </c>
      <c r="AA485" s="520"/>
      <c r="AB485" s="521"/>
      <c r="AC485" s="521"/>
      <c r="AD485" s="521"/>
      <c r="AE485" s="521"/>
      <c r="AF485" s="521"/>
      <c r="AG485" s="521"/>
      <c r="AH485" s="521"/>
      <c r="AI485" s="521"/>
      <c r="AJ485" s="521"/>
      <c r="AK485" s="521"/>
      <c r="AL485" s="521"/>
      <c r="AM485" s="521">
        <f t="shared" si="52"/>
        <v>0</v>
      </c>
      <c r="AN485" s="520">
        <f t="shared" si="50"/>
        <v>1878285</v>
      </c>
      <c r="AR485" s="532"/>
      <c r="AS485" s="529">
        <v>1878285</v>
      </c>
      <c r="AT485" s="529">
        <v>0</v>
      </c>
      <c r="AU485" s="529">
        <f t="shared" si="53"/>
        <v>1878285</v>
      </c>
      <c r="AV485" s="529" t="str">
        <f t="shared" si="51"/>
        <v>SAMA</v>
      </c>
      <c r="AW485" s="529" t="str">
        <f t="shared" si="54"/>
        <v>SAMA</v>
      </c>
      <c r="AX485" s="529" t="str">
        <f t="shared" si="55"/>
        <v>SAMA</v>
      </c>
    </row>
    <row r="486" spans="1:50" s="530" customFormat="1" ht="15" customHeight="1" x14ac:dyDescent="0.2">
      <c r="A486" s="526" t="e">
        <v>#VALUE!</v>
      </c>
      <c r="B486" s="526" t="e">
        <v>#N/A</v>
      </c>
      <c r="C486" s="526" t="s">
        <v>8286</v>
      </c>
      <c r="D486" s="527" t="s">
        <v>6222</v>
      </c>
      <c r="E486" s="527" t="s">
        <v>6222</v>
      </c>
      <c r="F486" s="526" t="s">
        <v>12091</v>
      </c>
      <c r="G486" s="526" t="s">
        <v>11675</v>
      </c>
      <c r="H486" s="526" t="s">
        <v>11676</v>
      </c>
      <c r="I486" s="514">
        <v>1276</v>
      </c>
      <c r="J486" s="515" t="s">
        <v>10848</v>
      </c>
      <c r="K486" s="516" t="s">
        <v>6477</v>
      </c>
      <c r="L486" s="516" t="s">
        <v>9619</v>
      </c>
      <c r="M486" s="517">
        <v>41900</v>
      </c>
      <c r="N486" s="518">
        <v>40000000</v>
      </c>
      <c r="O486" s="512"/>
      <c r="P486" s="528"/>
      <c r="Q486" s="519"/>
      <c r="R486" s="512"/>
      <c r="S486" s="528">
        <v>41974</v>
      </c>
      <c r="T486" s="519">
        <v>6000000</v>
      </c>
      <c r="U486" s="528"/>
      <c r="V486" s="519"/>
      <c r="W486" s="512"/>
      <c r="X486" s="528"/>
      <c r="Y486" s="519"/>
      <c r="Z486" s="520">
        <v>0</v>
      </c>
      <c r="AA486" s="520"/>
      <c r="AB486" s="521"/>
      <c r="AC486" s="521"/>
      <c r="AD486" s="521"/>
      <c r="AE486" s="521"/>
      <c r="AF486" s="521"/>
      <c r="AG486" s="521"/>
      <c r="AH486" s="521"/>
      <c r="AI486" s="521"/>
      <c r="AJ486" s="521"/>
      <c r="AK486" s="521"/>
      <c r="AL486" s="521"/>
      <c r="AM486" s="521">
        <f t="shared" si="52"/>
        <v>0</v>
      </c>
      <c r="AN486" s="520">
        <f t="shared" si="50"/>
        <v>6000000</v>
      </c>
      <c r="AR486" s="532"/>
      <c r="AS486" s="529">
        <v>6000000</v>
      </c>
      <c r="AT486" s="529">
        <v>0</v>
      </c>
      <c r="AU486" s="529">
        <f t="shared" si="53"/>
        <v>6000000</v>
      </c>
      <c r="AV486" s="529" t="str">
        <f t="shared" si="51"/>
        <v>SAMA</v>
      </c>
      <c r="AW486" s="529" t="str">
        <f t="shared" si="54"/>
        <v>SAMA</v>
      </c>
      <c r="AX486" s="529" t="str">
        <f t="shared" si="55"/>
        <v>SAMA</v>
      </c>
    </row>
    <row r="487" spans="1:50" s="530" customFormat="1" ht="15" customHeight="1" x14ac:dyDescent="0.2">
      <c r="A487" s="526" t="e">
        <v>#VALUE!</v>
      </c>
      <c r="B487" s="526">
        <v>0</v>
      </c>
      <c r="C487" s="526" t="s">
        <v>8286</v>
      </c>
      <c r="D487" s="527" t="s">
        <v>12202</v>
      </c>
      <c r="E487" s="527" t="s">
        <v>12318</v>
      </c>
      <c r="F487" s="526" t="s">
        <v>12337</v>
      </c>
      <c r="G487" s="526" t="s">
        <v>11676</v>
      </c>
      <c r="H487" s="526" t="s">
        <v>11676</v>
      </c>
      <c r="I487" s="514">
        <v>1277</v>
      </c>
      <c r="J487" s="515" t="s">
        <v>10849</v>
      </c>
      <c r="K487" s="516" t="s">
        <v>6477</v>
      </c>
      <c r="L487" s="516" t="s">
        <v>9149</v>
      </c>
      <c r="M487" s="517">
        <v>41681</v>
      </c>
      <c r="N487" s="518">
        <v>64000000</v>
      </c>
      <c r="O487" s="512"/>
      <c r="P487" s="528"/>
      <c r="Q487" s="519"/>
      <c r="R487" s="512"/>
      <c r="S487" s="528">
        <v>41974</v>
      </c>
      <c r="T487" s="519">
        <v>7923502.5999999996</v>
      </c>
      <c r="U487" s="528"/>
      <c r="V487" s="519"/>
      <c r="W487" s="512"/>
      <c r="X487" s="528"/>
      <c r="Y487" s="519"/>
      <c r="Z487" s="520">
        <v>0</v>
      </c>
      <c r="AA487" s="520"/>
      <c r="AB487" s="521"/>
      <c r="AC487" s="521"/>
      <c r="AD487" s="521"/>
      <c r="AE487" s="521"/>
      <c r="AF487" s="521"/>
      <c r="AG487" s="521"/>
      <c r="AH487" s="521"/>
      <c r="AI487" s="521"/>
      <c r="AJ487" s="521"/>
      <c r="AK487" s="521"/>
      <c r="AL487" s="521"/>
      <c r="AM487" s="521">
        <f t="shared" si="52"/>
        <v>0</v>
      </c>
      <c r="AN487" s="520">
        <f t="shared" si="50"/>
        <v>7923502.5999999996</v>
      </c>
      <c r="AR487" s="532"/>
      <c r="AS487" s="529">
        <v>7923502.5999999996</v>
      </c>
      <c r="AT487" s="529">
        <v>0</v>
      </c>
      <c r="AU487" s="529">
        <f t="shared" si="53"/>
        <v>7923502.5999999996</v>
      </c>
      <c r="AV487" s="529" t="str">
        <f t="shared" si="51"/>
        <v>SAMA</v>
      </c>
      <c r="AW487" s="529" t="str">
        <f t="shared" si="54"/>
        <v>SAMA</v>
      </c>
      <c r="AX487" s="529" t="str">
        <f t="shared" si="55"/>
        <v>SAMA</v>
      </c>
    </row>
    <row r="488" spans="1:50" s="530" customFormat="1" ht="15" customHeight="1" x14ac:dyDescent="0.2">
      <c r="A488" s="526" t="e">
        <v>#VALUE!</v>
      </c>
      <c r="B488" s="526">
        <v>0</v>
      </c>
      <c r="C488" s="526" t="s">
        <v>8286</v>
      </c>
      <c r="D488" s="527" t="s">
        <v>6222</v>
      </c>
      <c r="E488" s="527" t="s">
        <v>12322</v>
      </c>
      <c r="F488" s="526" t="s">
        <v>12092</v>
      </c>
      <c r="G488" s="526" t="s">
        <v>11676</v>
      </c>
      <c r="H488" s="526" t="s">
        <v>11676</v>
      </c>
      <c r="I488" s="514">
        <v>1278</v>
      </c>
      <c r="J488" s="515" t="s">
        <v>10850</v>
      </c>
      <c r="K488" s="516" t="s">
        <v>6477</v>
      </c>
      <c r="L488" s="516" t="s">
        <v>9147</v>
      </c>
      <c r="M488" s="517">
        <v>41635</v>
      </c>
      <c r="N488" s="518">
        <v>50000000</v>
      </c>
      <c r="O488" s="512"/>
      <c r="P488" s="528"/>
      <c r="Q488" s="519"/>
      <c r="R488" s="512"/>
      <c r="S488" s="528">
        <v>41974</v>
      </c>
      <c r="T488" s="519">
        <v>7115083.5999999996</v>
      </c>
      <c r="U488" s="528"/>
      <c r="V488" s="519"/>
      <c r="W488" s="512"/>
      <c r="X488" s="528"/>
      <c r="Y488" s="519"/>
      <c r="Z488" s="520">
        <v>0</v>
      </c>
      <c r="AA488" s="520"/>
      <c r="AB488" s="521"/>
      <c r="AC488" s="521"/>
      <c r="AD488" s="521"/>
      <c r="AE488" s="521"/>
      <c r="AF488" s="521"/>
      <c r="AG488" s="521"/>
      <c r="AH488" s="521"/>
      <c r="AI488" s="521"/>
      <c r="AJ488" s="521"/>
      <c r="AK488" s="521"/>
      <c r="AL488" s="521"/>
      <c r="AM488" s="521">
        <f t="shared" si="52"/>
        <v>0</v>
      </c>
      <c r="AN488" s="520">
        <f t="shared" si="50"/>
        <v>7115083.5999999996</v>
      </c>
      <c r="AR488" s="532"/>
      <c r="AS488" s="529">
        <v>7115083.5999999996</v>
      </c>
      <c r="AT488" s="529">
        <v>0</v>
      </c>
      <c r="AU488" s="529">
        <f t="shared" si="53"/>
        <v>7115083.5999999996</v>
      </c>
      <c r="AV488" s="529" t="str">
        <f t="shared" si="51"/>
        <v>SAMA</v>
      </c>
      <c r="AW488" s="529" t="str">
        <f t="shared" si="54"/>
        <v>SAMA</v>
      </c>
      <c r="AX488" s="529" t="str">
        <f t="shared" si="55"/>
        <v>SAMA</v>
      </c>
    </row>
    <row r="489" spans="1:50" s="530" customFormat="1" ht="15" customHeight="1" x14ac:dyDescent="0.2">
      <c r="A489" s="526" t="e">
        <v>#VALUE!</v>
      </c>
      <c r="B489" s="526" t="e">
        <v>#N/A</v>
      </c>
      <c r="C489" s="526" t="s">
        <v>8286</v>
      </c>
      <c r="D489" s="527" t="s">
        <v>6222</v>
      </c>
      <c r="E489" s="527" t="s">
        <v>6222</v>
      </c>
      <c r="F489" s="526" t="s">
        <v>12093</v>
      </c>
      <c r="G489" s="526" t="s">
        <v>11675</v>
      </c>
      <c r="H489" s="526" t="s">
        <v>11676</v>
      </c>
      <c r="I489" s="514">
        <v>1279</v>
      </c>
      <c r="J489" s="515" t="s">
        <v>1791</v>
      </c>
      <c r="K489" s="516" t="s">
        <v>6477</v>
      </c>
      <c r="L489" s="516" t="s">
        <v>9149</v>
      </c>
      <c r="M489" s="517">
        <v>41681</v>
      </c>
      <c r="N489" s="518">
        <v>11000000</v>
      </c>
      <c r="O489" s="512"/>
      <c r="P489" s="528"/>
      <c r="Q489" s="519"/>
      <c r="R489" s="512"/>
      <c r="S489" s="528">
        <v>41974</v>
      </c>
      <c r="T489" s="519">
        <v>1201618</v>
      </c>
      <c r="U489" s="528"/>
      <c r="V489" s="519"/>
      <c r="W489" s="512"/>
      <c r="X489" s="528"/>
      <c r="Y489" s="519"/>
      <c r="Z489" s="520">
        <v>0</v>
      </c>
      <c r="AA489" s="520"/>
      <c r="AB489" s="521"/>
      <c r="AC489" s="521"/>
      <c r="AD489" s="521"/>
      <c r="AE489" s="521"/>
      <c r="AF489" s="521"/>
      <c r="AG489" s="521"/>
      <c r="AH489" s="521"/>
      <c r="AI489" s="521"/>
      <c r="AJ489" s="521"/>
      <c r="AK489" s="521"/>
      <c r="AL489" s="521"/>
      <c r="AM489" s="521">
        <f t="shared" si="52"/>
        <v>0</v>
      </c>
      <c r="AN489" s="520">
        <f t="shared" si="50"/>
        <v>1201618</v>
      </c>
      <c r="AR489" s="532"/>
      <c r="AS489" s="529">
        <v>1201618</v>
      </c>
      <c r="AT489" s="529">
        <v>0</v>
      </c>
      <c r="AU489" s="529">
        <f t="shared" si="53"/>
        <v>1201618</v>
      </c>
      <c r="AV489" s="529" t="str">
        <f t="shared" si="51"/>
        <v>SAMA</v>
      </c>
      <c r="AW489" s="529" t="str">
        <f t="shared" si="54"/>
        <v>SAMA</v>
      </c>
      <c r="AX489" s="529" t="str">
        <f t="shared" si="55"/>
        <v>SAMA</v>
      </c>
    </row>
    <row r="490" spans="1:50" s="530" customFormat="1" ht="15" customHeight="1" x14ac:dyDescent="0.2">
      <c r="A490" s="526" t="e">
        <v>#VALUE!</v>
      </c>
      <c r="B490" s="526" t="e">
        <v>#N/A</v>
      </c>
      <c r="C490" s="526" t="s">
        <v>8286</v>
      </c>
      <c r="D490" s="527" t="s">
        <v>6222</v>
      </c>
      <c r="E490" s="527" t="s">
        <v>6222</v>
      </c>
      <c r="F490" s="526"/>
      <c r="G490" s="526" t="s">
        <v>11675</v>
      </c>
      <c r="H490" s="526" t="s">
        <v>11676</v>
      </c>
      <c r="I490" s="514">
        <v>1280</v>
      </c>
      <c r="J490" s="515" t="s">
        <v>10851</v>
      </c>
      <c r="K490" s="516" t="s">
        <v>6477</v>
      </c>
      <c r="L490" s="516" t="s">
        <v>9147</v>
      </c>
      <c r="M490" s="517">
        <v>41635</v>
      </c>
      <c r="N490" s="518">
        <v>50000000</v>
      </c>
      <c r="O490" s="512"/>
      <c r="P490" s="528"/>
      <c r="Q490" s="519"/>
      <c r="R490" s="512"/>
      <c r="S490" s="528">
        <v>41974</v>
      </c>
      <c r="T490" s="519">
        <v>6924977.7999999998</v>
      </c>
      <c r="U490" s="528"/>
      <c r="V490" s="519"/>
      <c r="W490" s="512"/>
      <c r="X490" s="528"/>
      <c r="Y490" s="519"/>
      <c r="Z490" s="520">
        <v>0</v>
      </c>
      <c r="AA490" s="520"/>
      <c r="AB490" s="521"/>
      <c r="AC490" s="521"/>
      <c r="AD490" s="521"/>
      <c r="AE490" s="521"/>
      <c r="AF490" s="521"/>
      <c r="AG490" s="521"/>
      <c r="AH490" s="521"/>
      <c r="AI490" s="521"/>
      <c r="AJ490" s="521"/>
      <c r="AK490" s="521"/>
      <c r="AL490" s="521"/>
      <c r="AM490" s="521">
        <f t="shared" si="52"/>
        <v>0</v>
      </c>
      <c r="AN490" s="520">
        <f t="shared" si="50"/>
        <v>6924977.7999999998</v>
      </c>
      <c r="AR490" s="532"/>
      <c r="AS490" s="529">
        <v>6924977.7999999998</v>
      </c>
      <c r="AT490" s="529">
        <v>0</v>
      </c>
      <c r="AU490" s="529">
        <f t="shared" si="53"/>
        <v>6924977.7999999998</v>
      </c>
      <c r="AV490" s="529" t="str">
        <f t="shared" si="51"/>
        <v>SAMA</v>
      </c>
      <c r="AW490" s="529" t="str">
        <f t="shared" si="54"/>
        <v>SAMA</v>
      </c>
      <c r="AX490" s="529" t="str">
        <f t="shared" si="55"/>
        <v>SAMA</v>
      </c>
    </row>
    <row r="491" spans="1:50" s="530" customFormat="1" ht="15" customHeight="1" x14ac:dyDescent="0.2">
      <c r="A491" s="526" t="e">
        <v>#VALUE!</v>
      </c>
      <c r="B491" s="526">
        <v>0</v>
      </c>
      <c r="C491" s="526" t="s">
        <v>8286</v>
      </c>
      <c r="D491" s="527" t="s">
        <v>12202</v>
      </c>
      <c r="E491" s="527" t="s">
        <v>12318</v>
      </c>
      <c r="F491" s="526" t="s">
        <v>12094</v>
      </c>
      <c r="G491" s="526" t="s">
        <v>11676</v>
      </c>
      <c r="H491" s="526" t="s">
        <v>11676</v>
      </c>
      <c r="I491" s="514">
        <v>1281</v>
      </c>
      <c r="J491" s="515" t="s">
        <v>4575</v>
      </c>
      <c r="K491" s="516" t="s">
        <v>6477</v>
      </c>
      <c r="L491" s="516" t="s">
        <v>9535</v>
      </c>
      <c r="M491" s="517">
        <v>41635</v>
      </c>
      <c r="N491" s="518">
        <v>85000000</v>
      </c>
      <c r="O491" s="512"/>
      <c r="P491" s="528"/>
      <c r="Q491" s="519"/>
      <c r="R491" s="512"/>
      <c r="S491" s="528">
        <v>41974</v>
      </c>
      <c r="T491" s="519">
        <v>10336867.6</v>
      </c>
      <c r="U491" s="528"/>
      <c r="V491" s="519"/>
      <c r="W491" s="512"/>
      <c r="X491" s="528"/>
      <c r="Y491" s="519"/>
      <c r="Z491" s="520">
        <v>0</v>
      </c>
      <c r="AA491" s="520"/>
      <c r="AB491" s="521"/>
      <c r="AC491" s="521"/>
      <c r="AD491" s="521"/>
      <c r="AE491" s="521"/>
      <c r="AF491" s="521"/>
      <c r="AG491" s="521"/>
      <c r="AH491" s="521"/>
      <c r="AI491" s="521"/>
      <c r="AJ491" s="521"/>
      <c r="AK491" s="521"/>
      <c r="AL491" s="521"/>
      <c r="AM491" s="521">
        <f t="shared" si="52"/>
        <v>0</v>
      </c>
      <c r="AN491" s="520">
        <f t="shared" si="50"/>
        <v>10336867.6</v>
      </c>
      <c r="AR491" s="532"/>
      <c r="AS491" s="529">
        <v>10336867.6</v>
      </c>
      <c r="AT491" s="529">
        <v>0</v>
      </c>
      <c r="AU491" s="529">
        <f t="shared" si="53"/>
        <v>10336867.6</v>
      </c>
      <c r="AV491" s="529" t="str">
        <f t="shared" si="51"/>
        <v>SAMA</v>
      </c>
      <c r="AW491" s="529" t="str">
        <f t="shared" si="54"/>
        <v>SAMA</v>
      </c>
      <c r="AX491" s="529" t="str">
        <f t="shared" si="55"/>
        <v>SAMA</v>
      </c>
    </row>
    <row r="492" spans="1:50" s="530" customFormat="1" ht="15" customHeight="1" x14ac:dyDescent="0.2">
      <c r="A492" s="526" t="e">
        <v>#VALUE!</v>
      </c>
      <c r="B492" s="526" t="e">
        <v>#N/A</v>
      </c>
      <c r="C492" s="526" t="s">
        <v>8286</v>
      </c>
      <c r="D492" s="527" t="s">
        <v>6222</v>
      </c>
      <c r="E492" s="527" t="s">
        <v>6222</v>
      </c>
      <c r="F492" s="526"/>
      <c r="G492" s="526" t="s">
        <v>11675</v>
      </c>
      <c r="H492" s="526" t="s">
        <v>11676</v>
      </c>
      <c r="I492" s="514">
        <v>1282</v>
      </c>
      <c r="J492" s="515" t="s">
        <v>10852</v>
      </c>
      <c r="K492" s="516" t="s">
        <v>6477</v>
      </c>
      <c r="L492" s="516" t="s">
        <v>10394</v>
      </c>
      <c r="M492" s="517">
        <v>41635</v>
      </c>
      <c r="N492" s="518">
        <v>25000000</v>
      </c>
      <c r="O492" s="512"/>
      <c r="P492" s="528"/>
      <c r="Q492" s="519"/>
      <c r="R492" s="512"/>
      <c r="S492" s="528">
        <v>41974</v>
      </c>
      <c r="T492" s="519">
        <v>2007105</v>
      </c>
      <c r="U492" s="528"/>
      <c r="V492" s="519"/>
      <c r="W492" s="512"/>
      <c r="X492" s="528"/>
      <c r="Y492" s="519"/>
      <c r="Z492" s="520">
        <v>0</v>
      </c>
      <c r="AA492" s="520"/>
      <c r="AB492" s="521"/>
      <c r="AC492" s="521"/>
      <c r="AD492" s="521"/>
      <c r="AE492" s="521"/>
      <c r="AF492" s="521"/>
      <c r="AG492" s="521"/>
      <c r="AH492" s="521"/>
      <c r="AI492" s="521"/>
      <c r="AJ492" s="521"/>
      <c r="AK492" s="521"/>
      <c r="AL492" s="521"/>
      <c r="AM492" s="521">
        <f t="shared" si="52"/>
        <v>0</v>
      </c>
      <c r="AN492" s="520">
        <f t="shared" si="50"/>
        <v>2007105</v>
      </c>
      <c r="AR492" s="532"/>
      <c r="AS492" s="529">
        <v>2007105</v>
      </c>
      <c r="AT492" s="529">
        <v>0</v>
      </c>
      <c r="AU492" s="529">
        <f t="shared" si="53"/>
        <v>2007105</v>
      </c>
      <c r="AV492" s="529" t="str">
        <f t="shared" si="51"/>
        <v>SAMA</v>
      </c>
      <c r="AW492" s="529" t="str">
        <f t="shared" si="54"/>
        <v>SAMA</v>
      </c>
      <c r="AX492" s="529" t="str">
        <f t="shared" si="55"/>
        <v>SAMA</v>
      </c>
    </row>
    <row r="493" spans="1:50" s="530" customFormat="1" ht="15" customHeight="1" x14ac:dyDescent="0.2">
      <c r="A493" s="526" t="e">
        <v>#VALUE!</v>
      </c>
      <c r="B493" s="526">
        <v>0</v>
      </c>
      <c r="C493" s="526" t="s">
        <v>8286</v>
      </c>
      <c r="D493" s="526" t="s">
        <v>11122</v>
      </c>
      <c r="E493" s="527" t="s">
        <v>12322</v>
      </c>
      <c r="F493" s="526" t="s">
        <v>11759</v>
      </c>
      <c r="G493" s="526" t="s">
        <v>11676</v>
      </c>
      <c r="H493" s="526" t="s">
        <v>11676</v>
      </c>
      <c r="I493" s="514">
        <v>1283</v>
      </c>
      <c r="J493" s="515" t="s">
        <v>818</v>
      </c>
      <c r="K493" s="516" t="s">
        <v>11068</v>
      </c>
      <c r="L493" s="516" t="s">
        <v>9624</v>
      </c>
      <c r="M493" s="517">
        <v>41887</v>
      </c>
      <c r="N493" s="518">
        <v>75000000</v>
      </c>
      <c r="O493" s="512"/>
      <c r="P493" s="528"/>
      <c r="Q493" s="519"/>
      <c r="R493" s="512" t="s">
        <v>11125</v>
      </c>
      <c r="S493" s="528">
        <v>42572</v>
      </c>
      <c r="T493" s="519">
        <v>54903939</v>
      </c>
      <c r="U493" s="528"/>
      <c r="V493" s="519"/>
      <c r="W493" s="512"/>
      <c r="X493" s="528"/>
      <c r="Y493" s="519"/>
      <c r="Z493" s="520">
        <v>0</v>
      </c>
      <c r="AA493" s="520"/>
      <c r="AB493" s="521"/>
      <c r="AC493" s="521"/>
      <c r="AD493" s="521"/>
      <c r="AE493" s="521"/>
      <c r="AF493" s="521"/>
      <c r="AG493" s="521"/>
      <c r="AH493" s="521"/>
      <c r="AI493" s="521"/>
      <c r="AJ493" s="521"/>
      <c r="AK493" s="521"/>
      <c r="AL493" s="521"/>
      <c r="AM493" s="521">
        <f t="shared" si="52"/>
        <v>0</v>
      </c>
      <c r="AN493" s="520">
        <f t="shared" si="50"/>
        <v>54903939</v>
      </c>
      <c r="AO493" s="522" t="s">
        <v>11132</v>
      </c>
      <c r="AP493" s="522" t="s">
        <v>11255</v>
      </c>
      <c r="AQ493" s="522" t="s">
        <v>6222</v>
      </c>
      <c r="AR493" s="523">
        <v>104390000</v>
      </c>
      <c r="AS493" s="529">
        <v>54903939</v>
      </c>
      <c r="AT493" s="529">
        <v>0</v>
      </c>
      <c r="AU493" s="529">
        <f t="shared" si="53"/>
        <v>54903939</v>
      </c>
      <c r="AV493" s="529" t="str">
        <f t="shared" si="51"/>
        <v>SAMA</v>
      </c>
      <c r="AW493" s="529" t="str">
        <f t="shared" si="54"/>
        <v>SAMA</v>
      </c>
      <c r="AX493" s="529" t="str">
        <f t="shared" si="55"/>
        <v>SAMA</v>
      </c>
    </row>
    <row r="494" spans="1:50" s="530" customFormat="1" ht="15" customHeight="1" x14ac:dyDescent="0.2">
      <c r="A494" s="526" t="e">
        <v>#VALUE!</v>
      </c>
      <c r="B494" s="526">
        <v>0</v>
      </c>
      <c r="C494" s="526" t="s">
        <v>8286</v>
      </c>
      <c r="D494" s="526" t="s">
        <v>11123</v>
      </c>
      <c r="E494" s="527" t="s">
        <v>12320</v>
      </c>
      <c r="F494" s="526" t="s">
        <v>11760</v>
      </c>
      <c r="G494" s="526" t="s">
        <v>11676</v>
      </c>
      <c r="H494" s="526" t="s">
        <v>11676</v>
      </c>
      <c r="I494" s="514">
        <v>1284</v>
      </c>
      <c r="J494" s="515" t="s">
        <v>11126</v>
      </c>
      <c r="K494" s="516" t="s">
        <v>11068</v>
      </c>
      <c r="L494" s="516" t="s">
        <v>11127</v>
      </c>
      <c r="M494" s="517">
        <v>42394</v>
      </c>
      <c r="N494" s="518">
        <v>39500000</v>
      </c>
      <c r="O494" s="512"/>
      <c r="P494" s="528"/>
      <c r="Q494" s="519"/>
      <c r="R494" s="512" t="s">
        <v>11125</v>
      </c>
      <c r="S494" s="528">
        <v>42572</v>
      </c>
      <c r="T494" s="519">
        <v>29625000</v>
      </c>
      <c r="U494" s="528"/>
      <c r="V494" s="519"/>
      <c r="W494" s="512"/>
      <c r="X494" s="528"/>
      <c r="Y494" s="519"/>
      <c r="Z494" s="520">
        <v>0</v>
      </c>
      <c r="AA494" s="520"/>
      <c r="AB494" s="521"/>
      <c r="AC494" s="521"/>
      <c r="AD494" s="521"/>
      <c r="AE494" s="521"/>
      <c r="AF494" s="521"/>
      <c r="AG494" s="521"/>
      <c r="AH494" s="521"/>
      <c r="AI494" s="521"/>
      <c r="AJ494" s="521"/>
      <c r="AK494" s="521"/>
      <c r="AL494" s="521"/>
      <c r="AM494" s="521">
        <f t="shared" si="52"/>
        <v>0</v>
      </c>
      <c r="AN494" s="520">
        <f t="shared" si="50"/>
        <v>29625000</v>
      </c>
      <c r="AO494" s="522" t="s">
        <v>11132</v>
      </c>
      <c r="AP494" s="522" t="s">
        <v>11256</v>
      </c>
      <c r="AQ494" s="522" t="s">
        <v>6222</v>
      </c>
      <c r="AR494" s="523">
        <v>91644000</v>
      </c>
      <c r="AS494" s="529">
        <v>29625000</v>
      </c>
      <c r="AT494" s="529">
        <v>0</v>
      </c>
      <c r="AU494" s="529">
        <f t="shared" si="53"/>
        <v>29625000</v>
      </c>
      <c r="AV494" s="529" t="str">
        <f t="shared" si="51"/>
        <v>SAMA</v>
      </c>
      <c r="AW494" s="529" t="str">
        <f t="shared" si="54"/>
        <v>SAMA</v>
      </c>
      <c r="AX494" s="529" t="str">
        <f t="shared" si="55"/>
        <v>SAMA</v>
      </c>
    </row>
    <row r="495" spans="1:50" s="530" customFormat="1" ht="15" customHeight="1" x14ac:dyDescent="0.2">
      <c r="A495" s="526" t="e">
        <v>#VALUE!</v>
      </c>
      <c r="B495" s="526">
        <v>0</v>
      </c>
      <c r="C495" s="526" t="s">
        <v>8286</v>
      </c>
      <c r="D495" s="526" t="s">
        <v>11124</v>
      </c>
      <c r="E495" s="527" t="s">
        <v>12323</v>
      </c>
      <c r="F495" s="526" t="s">
        <v>11757</v>
      </c>
      <c r="G495" s="526" t="s">
        <v>11676</v>
      </c>
      <c r="H495" s="526" t="s">
        <v>11676</v>
      </c>
      <c r="I495" s="514">
        <v>1285</v>
      </c>
      <c r="J495" s="515" t="s">
        <v>11128</v>
      </c>
      <c r="K495" s="516" t="s">
        <v>11068</v>
      </c>
      <c r="L495" s="516" t="s">
        <v>11129</v>
      </c>
      <c r="M495" s="517">
        <v>42394</v>
      </c>
      <c r="N495" s="518">
        <v>41800000</v>
      </c>
      <c r="O495" s="512"/>
      <c r="P495" s="528"/>
      <c r="Q495" s="519"/>
      <c r="R495" s="512" t="s">
        <v>11125</v>
      </c>
      <c r="S495" s="528">
        <v>42572</v>
      </c>
      <c r="T495" s="519">
        <v>28076289</v>
      </c>
      <c r="U495" s="528"/>
      <c r="V495" s="519"/>
      <c r="W495" s="512"/>
      <c r="X495" s="528"/>
      <c r="Y495" s="519"/>
      <c r="Z495" s="520">
        <v>0</v>
      </c>
      <c r="AA495" s="520"/>
      <c r="AB495" s="521"/>
      <c r="AC495" s="521"/>
      <c r="AD495" s="521"/>
      <c r="AE495" s="521"/>
      <c r="AF495" s="521"/>
      <c r="AG495" s="521"/>
      <c r="AH495" s="521"/>
      <c r="AI495" s="521"/>
      <c r="AJ495" s="521"/>
      <c r="AK495" s="521"/>
      <c r="AL495" s="521"/>
      <c r="AM495" s="521">
        <f t="shared" si="52"/>
        <v>0</v>
      </c>
      <c r="AN495" s="520">
        <f t="shared" si="50"/>
        <v>28076289</v>
      </c>
      <c r="AO495" s="522" t="s">
        <v>11132</v>
      </c>
      <c r="AP495" s="522" t="s">
        <v>11257</v>
      </c>
      <c r="AQ495" s="522" t="s">
        <v>6222</v>
      </c>
      <c r="AR495" s="523">
        <v>93282262</v>
      </c>
      <c r="AS495" s="529">
        <v>28076289</v>
      </c>
      <c r="AT495" s="529">
        <v>0</v>
      </c>
      <c r="AU495" s="529">
        <f t="shared" si="53"/>
        <v>28076289</v>
      </c>
      <c r="AV495" s="529" t="str">
        <f t="shared" si="51"/>
        <v>SAMA</v>
      </c>
      <c r="AW495" s="529" t="str">
        <f t="shared" si="54"/>
        <v>SAMA</v>
      </c>
      <c r="AX495" s="529" t="str">
        <f t="shared" si="55"/>
        <v>SAMA</v>
      </c>
    </row>
    <row r="496" spans="1:50" s="530" customFormat="1" ht="15" customHeight="1" x14ac:dyDescent="0.2">
      <c r="A496" s="526" t="e">
        <v>#VALUE!</v>
      </c>
      <c r="B496" s="526" t="e">
        <v>#N/A</v>
      </c>
      <c r="C496" s="526" t="s">
        <v>8755</v>
      </c>
      <c r="D496" s="526" t="s">
        <v>6541</v>
      </c>
      <c r="E496" s="527" t="s">
        <v>18632</v>
      </c>
      <c r="F496" s="526" t="s">
        <v>18633</v>
      </c>
      <c r="G496" s="526" t="s">
        <v>11687</v>
      </c>
      <c r="H496" s="526" t="s">
        <v>11686</v>
      </c>
      <c r="I496" s="514">
        <v>1286</v>
      </c>
      <c r="J496" s="515" t="s">
        <v>11631</v>
      </c>
      <c r="K496" s="516" t="s">
        <v>6477</v>
      </c>
      <c r="L496" s="516" t="s">
        <v>11633</v>
      </c>
      <c r="M496" s="517">
        <v>42100</v>
      </c>
      <c r="N496" s="518">
        <v>101000000</v>
      </c>
      <c r="O496" s="512"/>
      <c r="P496" s="528"/>
      <c r="Q496" s="519"/>
      <c r="R496" s="512" t="s">
        <v>11635</v>
      </c>
      <c r="S496" s="528">
        <v>42597</v>
      </c>
      <c r="T496" s="519">
        <v>71907750</v>
      </c>
      <c r="U496" s="528"/>
      <c r="V496" s="519"/>
      <c r="W496" s="512"/>
      <c r="X496" s="528"/>
      <c r="Y496" s="519"/>
      <c r="Z496" s="520">
        <v>0</v>
      </c>
      <c r="AA496" s="520"/>
      <c r="AB496" s="521"/>
      <c r="AC496" s="521"/>
      <c r="AD496" s="521"/>
      <c r="AE496" s="521"/>
      <c r="AF496" s="521">
        <v>71907750</v>
      </c>
      <c r="AG496" s="521"/>
      <c r="AH496" s="521"/>
      <c r="AI496" s="521"/>
      <c r="AJ496" s="521"/>
      <c r="AK496" s="521"/>
      <c r="AL496" s="521"/>
      <c r="AM496" s="521">
        <f t="shared" si="52"/>
        <v>71907750</v>
      </c>
      <c r="AN496" s="520">
        <f t="shared" si="50"/>
        <v>0</v>
      </c>
      <c r="AO496" s="522" t="s">
        <v>11132</v>
      </c>
      <c r="AP496" s="522" t="s">
        <v>11637</v>
      </c>
      <c r="AQ496" s="522" t="s">
        <v>6222</v>
      </c>
      <c r="AR496" s="523">
        <v>162706750</v>
      </c>
      <c r="AS496" s="529">
        <v>71907750</v>
      </c>
      <c r="AT496" s="529">
        <v>0</v>
      </c>
      <c r="AU496" s="529">
        <f t="shared" si="53"/>
        <v>71907750</v>
      </c>
      <c r="AV496" s="529" t="str">
        <f t="shared" si="51"/>
        <v>SAMA</v>
      </c>
      <c r="AW496" s="529" t="str">
        <f t="shared" si="54"/>
        <v>JAM BESAR</v>
      </c>
      <c r="AX496" s="529" t="str">
        <f t="shared" si="55"/>
        <v>jam kecil</v>
      </c>
    </row>
    <row r="497" spans="1:50" s="530" customFormat="1" ht="15" customHeight="1" x14ac:dyDescent="0.2">
      <c r="A497" s="526" t="e">
        <v>#VALUE!</v>
      </c>
      <c r="B497" s="526" t="s">
        <v>8349</v>
      </c>
      <c r="C497" s="526" t="s">
        <v>8349</v>
      </c>
      <c r="D497" s="526" t="s">
        <v>4151</v>
      </c>
      <c r="E497" s="527" t="s">
        <v>6222</v>
      </c>
      <c r="F497" s="526"/>
      <c r="G497" s="526" t="s">
        <v>11687</v>
      </c>
      <c r="H497" s="526" t="s">
        <v>11686</v>
      </c>
      <c r="I497" s="514">
        <v>1287</v>
      </c>
      <c r="J497" s="515" t="s">
        <v>11632</v>
      </c>
      <c r="K497" s="516" t="s">
        <v>6477</v>
      </c>
      <c r="L497" s="516" t="s">
        <v>11634</v>
      </c>
      <c r="M497" s="517">
        <v>42034</v>
      </c>
      <c r="N497" s="518">
        <v>20000000</v>
      </c>
      <c r="O497" s="512"/>
      <c r="P497" s="528"/>
      <c r="Q497" s="519"/>
      <c r="R497" s="512" t="s">
        <v>11636</v>
      </c>
      <c r="S497" s="528">
        <v>42597</v>
      </c>
      <c r="T497" s="519">
        <v>10875429</v>
      </c>
      <c r="U497" s="528"/>
      <c r="V497" s="519"/>
      <c r="W497" s="512"/>
      <c r="X497" s="528"/>
      <c r="Y497" s="519"/>
      <c r="Z497" s="520">
        <v>0</v>
      </c>
      <c r="AA497" s="520"/>
      <c r="AB497" s="521"/>
      <c r="AC497" s="521"/>
      <c r="AD497" s="521"/>
      <c r="AE497" s="521"/>
      <c r="AF497" s="521"/>
      <c r="AG497" s="521"/>
      <c r="AH497" s="521"/>
      <c r="AI497" s="521"/>
      <c r="AJ497" s="521"/>
      <c r="AK497" s="521"/>
      <c r="AL497" s="521"/>
      <c r="AM497" s="521">
        <f t="shared" si="52"/>
        <v>0</v>
      </c>
      <c r="AN497" s="520">
        <f t="shared" si="50"/>
        <v>10875429</v>
      </c>
      <c r="AO497" s="522" t="s">
        <v>11132</v>
      </c>
      <c r="AP497" s="522" t="s">
        <v>11638</v>
      </c>
      <c r="AQ497" s="522" t="s">
        <v>6222</v>
      </c>
      <c r="AR497" s="523">
        <v>52699226</v>
      </c>
      <c r="AS497" s="529">
        <v>10875429</v>
      </c>
      <c r="AT497" s="529">
        <v>0</v>
      </c>
      <c r="AU497" s="529">
        <f t="shared" si="53"/>
        <v>10875429</v>
      </c>
      <c r="AV497" s="529" t="str">
        <f t="shared" si="51"/>
        <v>SAMA</v>
      </c>
      <c r="AW497" s="529" t="str">
        <f t="shared" si="54"/>
        <v>SAMA</v>
      </c>
      <c r="AX497" s="529" t="str">
        <f t="shared" si="55"/>
        <v>SAMA</v>
      </c>
    </row>
    <row r="498" spans="1:50" s="530" customFormat="1" ht="15" customHeight="1" x14ac:dyDescent="0.2">
      <c r="A498" s="526" t="e">
        <v>#VALUE!</v>
      </c>
      <c r="B498" s="526">
        <v>0</v>
      </c>
      <c r="C498" s="526" t="s">
        <v>8286</v>
      </c>
      <c r="D498" s="526" t="s">
        <v>9762</v>
      </c>
      <c r="E498" s="527" t="s">
        <v>12315</v>
      </c>
      <c r="F498" s="526" t="s">
        <v>12360</v>
      </c>
      <c r="G498" s="526" t="s">
        <v>11676</v>
      </c>
      <c r="H498" s="526" t="s">
        <v>11676</v>
      </c>
      <c r="I498" s="514">
        <v>1288</v>
      </c>
      <c r="J498" s="515" t="s">
        <v>12293</v>
      </c>
      <c r="K498" s="516" t="s">
        <v>6477</v>
      </c>
      <c r="L498" s="516" t="s">
        <v>12298</v>
      </c>
      <c r="M498" s="517">
        <v>42297</v>
      </c>
      <c r="N498" s="518">
        <v>22700000</v>
      </c>
      <c r="O498" s="512"/>
      <c r="P498" s="528"/>
      <c r="Q498" s="519"/>
      <c r="R498" s="512" t="s">
        <v>12304</v>
      </c>
      <c r="S498" s="528">
        <v>42654</v>
      </c>
      <c r="T498" s="519">
        <v>17025000</v>
      </c>
      <c r="U498" s="528"/>
      <c r="V498" s="519"/>
      <c r="W498" s="512"/>
      <c r="X498" s="528"/>
      <c r="Y498" s="519"/>
      <c r="Z498" s="520">
        <v>0</v>
      </c>
      <c r="AA498" s="520"/>
      <c r="AB498" s="521"/>
      <c r="AC498" s="521"/>
      <c r="AD498" s="521"/>
      <c r="AE498" s="521"/>
      <c r="AF498" s="521"/>
      <c r="AG498" s="521"/>
      <c r="AH498" s="521"/>
      <c r="AI498" s="521"/>
      <c r="AJ498" s="521"/>
      <c r="AK498" s="521"/>
      <c r="AL498" s="521"/>
      <c r="AM498" s="521">
        <f t="shared" si="52"/>
        <v>0</v>
      </c>
      <c r="AN498" s="520">
        <f t="shared" si="50"/>
        <v>17025000</v>
      </c>
      <c r="AO498" s="522" t="s">
        <v>11132</v>
      </c>
      <c r="AP498" s="522" t="s">
        <v>12306</v>
      </c>
      <c r="AQ498" s="522" t="s">
        <v>12307</v>
      </c>
      <c r="AR498" s="523">
        <v>76785000</v>
      </c>
      <c r="AS498" s="529"/>
      <c r="AT498" s="529"/>
      <c r="AU498" s="529"/>
      <c r="AV498" s="529"/>
      <c r="AW498" s="529"/>
      <c r="AX498" s="529"/>
    </row>
    <row r="499" spans="1:50" s="530" customFormat="1" ht="15" customHeight="1" x14ac:dyDescent="0.2">
      <c r="A499" s="526" t="e">
        <v>#VALUE!</v>
      </c>
      <c r="B499" s="526">
        <v>0</v>
      </c>
      <c r="C499" s="526" t="s">
        <v>8286</v>
      </c>
      <c r="D499" s="526" t="s">
        <v>10774</v>
      </c>
      <c r="E499" s="527" t="s">
        <v>12322</v>
      </c>
      <c r="F499" s="526" t="s">
        <v>12361</v>
      </c>
      <c r="G499" s="526" t="s">
        <v>11676</v>
      </c>
      <c r="H499" s="526" t="s">
        <v>11676</v>
      </c>
      <c r="I499" s="514">
        <v>1289</v>
      </c>
      <c r="J499" s="515" t="s">
        <v>12294</v>
      </c>
      <c r="K499" s="516" t="s">
        <v>6477</v>
      </c>
      <c r="L499" s="516" t="s">
        <v>12299</v>
      </c>
      <c r="M499" s="517">
        <v>42297</v>
      </c>
      <c r="N499" s="518">
        <v>26900000</v>
      </c>
      <c r="O499" s="512"/>
      <c r="P499" s="528"/>
      <c r="Q499" s="519"/>
      <c r="R499" s="512" t="s">
        <v>12304</v>
      </c>
      <c r="S499" s="528">
        <v>42654</v>
      </c>
      <c r="T499" s="519">
        <v>20175000</v>
      </c>
      <c r="U499" s="528"/>
      <c r="V499" s="519"/>
      <c r="W499" s="512"/>
      <c r="X499" s="528"/>
      <c r="Y499" s="519"/>
      <c r="Z499" s="520">
        <v>0</v>
      </c>
      <c r="AA499" s="520"/>
      <c r="AB499" s="521"/>
      <c r="AC499" s="521"/>
      <c r="AD499" s="521"/>
      <c r="AE499" s="521"/>
      <c r="AF499" s="521"/>
      <c r="AG499" s="521"/>
      <c r="AH499" s="521"/>
      <c r="AI499" s="521"/>
      <c r="AJ499" s="521"/>
      <c r="AK499" s="521"/>
      <c r="AL499" s="521"/>
      <c r="AM499" s="521">
        <f t="shared" si="52"/>
        <v>0</v>
      </c>
      <c r="AN499" s="520">
        <f t="shared" si="50"/>
        <v>20175000</v>
      </c>
      <c r="AO499" s="522" t="s">
        <v>11132</v>
      </c>
      <c r="AP499" s="522" t="s">
        <v>12308</v>
      </c>
      <c r="AQ499" s="522" t="s">
        <v>12307</v>
      </c>
      <c r="AR499" s="523">
        <v>58520000</v>
      </c>
      <c r="AS499" s="529"/>
      <c r="AT499" s="529"/>
      <c r="AU499" s="529"/>
      <c r="AV499" s="529"/>
      <c r="AW499" s="529"/>
      <c r="AX499" s="529"/>
    </row>
    <row r="500" spans="1:50" s="530" customFormat="1" ht="15" customHeight="1" x14ac:dyDescent="0.2">
      <c r="A500" s="526" t="e">
        <v>#VALUE!</v>
      </c>
      <c r="B500" s="526">
        <v>0</v>
      </c>
      <c r="C500" s="526" t="s">
        <v>8286</v>
      </c>
      <c r="D500" s="526" t="s">
        <v>9762</v>
      </c>
      <c r="E500" s="527" t="s">
        <v>12315</v>
      </c>
      <c r="F500" s="526" t="s">
        <v>12362</v>
      </c>
      <c r="G500" s="526" t="s">
        <v>11676</v>
      </c>
      <c r="H500" s="526" t="s">
        <v>11676</v>
      </c>
      <c r="I500" s="514">
        <v>1290</v>
      </c>
      <c r="J500" s="515" t="s">
        <v>7342</v>
      </c>
      <c r="K500" s="516" t="s">
        <v>6477</v>
      </c>
      <c r="L500" s="516" t="s">
        <v>12300</v>
      </c>
      <c r="M500" s="517">
        <v>42297</v>
      </c>
      <c r="N500" s="518">
        <v>23500000</v>
      </c>
      <c r="O500" s="512"/>
      <c r="P500" s="528"/>
      <c r="Q500" s="519"/>
      <c r="R500" s="512" t="s">
        <v>12304</v>
      </c>
      <c r="S500" s="528">
        <v>42654</v>
      </c>
      <c r="T500" s="519">
        <v>17625000</v>
      </c>
      <c r="U500" s="528"/>
      <c r="V500" s="519"/>
      <c r="W500" s="512"/>
      <c r="X500" s="528"/>
      <c r="Y500" s="519"/>
      <c r="Z500" s="520">
        <v>0</v>
      </c>
      <c r="AA500" s="520"/>
      <c r="AB500" s="521"/>
      <c r="AC500" s="521"/>
      <c r="AD500" s="521"/>
      <c r="AE500" s="521"/>
      <c r="AF500" s="521"/>
      <c r="AG500" s="521"/>
      <c r="AH500" s="521"/>
      <c r="AI500" s="521"/>
      <c r="AJ500" s="521"/>
      <c r="AK500" s="521"/>
      <c r="AL500" s="521"/>
      <c r="AM500" s="521">
        <f t="shared" si="52"/>
        <v>0</v>
      </c>
      <c r="AN500" s="520">
        <f t="shared" si="50"/>
        <v>17625000</v>
      </c>
      <c r="AO500" s="522" t="s">
        <v>11132</v>
      </c>
      <c r="AP500" s="522" t="s">
        <v>12309</v>
      </c>
      <c r="AQ500" s="522" t="s">
        <v>12307</v>
      </c>
      <c r="AR500" s="523">
        <v>104657143</v>
      </c>
      <c r="AS500" s="529"/>
      <c r="AT500" s="529"/>
      <c r="AU500" s="529"/>
      <c r="AV500" s="529"/>
      <c r="AW500" s="529"/>
      <c r="AX500" s="529"/>
    </row>
    <row r="501" spans="1:50" s="530" customFormat="1" ht="15" customHeight="1" x14ac:dyDescent="0.2">
      <c r="A501" s="526" t="e">
        <v>#VALUE!</v>
      </c>
      <c r="B501" s="526">
        <v>0</v>
      </c>
      <c r="C501" s="526" t="s">
        <v>8755</v>
      </c>
      <c r="D501" s="526" t="s">
        <v>8715</v>
      </c>
      <c r="E501" s="527" t="s">
        <v>18635</v>
      </c>
      <c r="F501" s="526" t="s">
        <v>18634</v>
      </c>
      <c r="G501" s="526"/>
      <c r="H501" s="526"/>
      <c r="I501" s="514">
        <v>1291</v>
      </c>
      <c r="J501" s="515" t="s">
        <v>12295</v>
      </c>
      <c r="K501" s="516" t="s">
        <v>6477</v>
      </c>
      <c r="L501" s="516" t="s">
        <v>12301</v>
      </c>
      <c r="M501" s="517">
        <v>42471</v>
      </c>
      <c r="N501" s="518">
        <v>17500000</v>
      </c>
      <c r="O501" s="512"/>
      <c r="P501" s="528"/>
      <c r="Q501" s="519"/>
      <c r="R501" s="512" t="s">
        <v>12305</v>
      </c>
      <c r="S501" s="528">
        <v>42668</v>
      </c>
      <c r="T501" s="519">
        <v>13125000</v>
      </c>
      <c r="U501" s="528"/>
      <c r="V501" s="519"/>
      <c r="W501" s="512"/>
      <c r="X501" s="528"/>
      <c r="Y501" s="519"/>
      <c r="Z501" s="520">
        <v>0</v>
      </c>
      <c r="AA501" s="520"/>
      <c r="AB501" s="521"/>
      <c r="AC501" s="521"/>
      <c r="AD501" s="521"/>
      <c r="AE501" s="521"/>
      <c r="AF501" s="521"/>
      <c r="AG501" s="521"/>
      <c r="AH501" s="521"/>
      <c r="AI501" s="521"/>
      <c r="AJ501" s="521"/>
      <c r="AK501" s="521"/>
      <c r="AL501" s="521"/>
      <c r="AM501" s="521">
        <f t="shared" si="52"/>
        <v>0</v>
      </c>
      <c r="AN501" s="520">
        <f t="shared" si="50"/>
        <v>13125000</v>
      </c>
      <c r="AO501" s="522" t="s">
        <v>11132</v>
      </c>
      <c r="AP501" s="522" t="s">
        <v>12310</v>
      </c>
      <c r="AQ501" s="522" t="s">
        <v>12307</v>
      </c>
      <c r="AR501" s="523">
        <v>46060000</v>
      </c>
      <c r="AS501" s="529"/>
      <c r="AT501" s="529"/>
      <c r="AU501" s="529"/>
      <c r="AV501" s="529"/>
      <c r="AW501" s="529"/>
      <c r="AX501" s="529"/>
    </row>
    <row r="502" spans="1:50" s="530" customFormat="1" ht="15" customHeight="1" x14ac:dyDescent="0.2">
      <c r="A502" s="526" t="e">
        <v>#VALUE!</v>
      </c>
      <c r="B502" s="526">
        <v>0</v>
      </c>
      <c r="C502" s="526" t="s">
        <v>8755</v>
      </c>
      <c r="D502" s="526" t="s">
        <v>6541</v>
      </c>
      <c r="E502" s="527" t="s">
        <v>18632</v>
      </c>
      <c r="F502" s="526" t="s">
        <v>18638</v>
      </c>
      <c r="G502" s="526"/>
      <c r="H502" s="526"/>
      <c r="I502" s="514">
        <v>1292</v>
      </c>
      <c r="J502" s="515" t="s">
        <v>236</v>
      </c>
      <c r="K502" s="516" t="s">
        <v>6477</v>
      </c>
      <c r="L502" s="516" t="s">
        <v>12302</v>
      </c>
      <c r="M502" s="517">
        <v>42331</v>
      </c>
      <c r="N502" s="518">
        <v>50000000</v>
      </c>
      <c r="O502" s="512"/>
      <c r="P502" s="528"/>
      <c r="Q502" s="519"/>
      <c r="R502" s="512" t="s">
        <v>12305</v>
      </c>
      <c r="S502" s="528">
        <v>42668</v>
      </c>
      <c r="T502" s="519">
        <v>37500000</v>
      </c>
      <c r="U502" s="528"/>
      <c r="V502" s="519"/>
      <c r="W502" s="512"/>
      <c r="X502" s="528"/>
      <c r="Y502" s="519"/>
      <c r="Z502" s="520">
        <v>0</v>
      </c>
      <c r="AA502" s="520"/>
      <c r="AB502" s="521"/>
      <c r="AC502" s="521"/>
      <c r="AD502" s="521"/>
      <c r="AE502" s="521"/>
      <c r="AF502" s="521"/>
      <c r="AG502" s="521"/>
      <c r="AH502" s="521"/>
      <c r="AI502" s="521"/>
      <c r="AJ502" s="521"/>
      <c r="AK502" s="521"/>
      <c r="AL502" s="521"/>
      <c r="AM502" s="521">
        <f t="shared" si="52"/>
        <v>0</v>
      </c>
      <c r="AN502" s="520">
        <f t="shared" si="50"/>
        <v>37500000</v>
      </c>
      <c r="AO502" s="522" t="s">
        <v>11132</v>
      </c>
      <c r="AP502" s="522" t="s">
        <v>12311</v>
      </c>
      <c r="AQ502" s="522" t="s">
        <v>12307</v>
      </c>
      <c r="AR502" s="523">
        <v>103286676</v>
      </c>
      <c r="AS502" s="529"/>
      <c r="AT502" s="529"/>
      <c r="AU502" s="529"/>
      <c r="AV502" s="529"/>
      <c r="AW502" s="529"/>
      <c r="AX502" s="529"/>
    </row>
    <row r="503" spans="1:50" s="530" customFormat="1" ht="15" customHeight="1" x14ac:dyDescent="0.2">
      <c r="A503" s="526" t="e">
        <v>#VALUE!</v>
      </c>
      <c r="B503" s="526">
        <v>0</v>
      </c>
      <c r="C503" s="526" t="s">
        <v>8755</v>
      </c>
      <c r="D503" s="526" t="s">
        <v>9715</v>
      </c>
      <c r="E503" s="527" t="s">
        <v>18637</v>
      </c>
      <c r="F503" s="526" t="s">
        <v>18639</v>
      </c>
      <c r="G503" s="526"/>
      <c r="H503" s="526"/>
      <c r="I503" s="514">
        <v>1293</v>
      </c>
      <c r="J503" s="515" t="s">
        <v>12296</v>
      </c>
      <c r="K503" s="516" t="s">
        <v>6477</v>
      </c>
      <c r="L503" s="516" t="s">
        <v>12303</v>
      </c>
      <c r="M503" s="517">
        <v>42191</v>
      </c>
      <c r="N503" s="518">
        <v>40000000</v>
      </c>
      <c r="O503" s="512"/>
      <c r="P503" s="528"/>
      <c r="Q503" s="519"/>
      <c r="R503" s="512" t="s">
        <v>12305</v>
      </c>
      <c r="S503" s="528">
        <v>42668</v>
      </c>
      <c r="T503" s="519">
        <v>29417925</v>
      </c>
      <c r="U503" s="528"/>
      <c r="V503" s="519"/>
      <c r="W503" s="512"/>
      <c r="X503" s="528"/>
      <c r="Y503" s="519"/>
      <c r="Z503" s="520">
        <v>0</v>
      </c>
      <c r="AA503" s="520"/>
      <c r="AB503" s="521"/>
      <c r="AC503" s="521"/>
      <c r="AD503" s="521"/>
      <c r="AE503" s="521"/>
      <c r="AF503" s="521">
        <v>29417925</v>
      </c>
      <c r="AG503" s="521"/>
      <c r="AH503" s="521"/>
      <c r="AI503" s="521"/>
      <c r="AJ503" s="521"/>
      <c r="AK503" s="521"/>
      <c r="AL503" s="521"/>
      <c r="AM503" s="521">
        <f t="shared" si="52"/>
        <v>29417925</v>
      </c>
      <c r="AN503" s="520">
        <f t="shared" si="50"/>
        <v>0</v>
      </c>
      <c r="AO503" s="522" t="s">
        <v>11132</v>
      </c>
      <c r="AP503" s="522" t="s">
        <v>12312</v>
      </c>
      <c r="AQ503" s="522" t="s">
        <v>12307</v>
      </c>
      <c r="AR503" s="523">
        <v>52676610</v>
      </c>
      <c r="AS503" s="529"/>
      <c r="AT503" s="529"/>
      <c r="AU503" s="529"/>
      <c r="AV503" s="529"/>
      <c r="AW503" s="529"/>
      <c r="AX503" s="529"/>
    </row>
    <row r="504" spans="1:50" s="530" customFormat="1" ht="15" customHeight="1" x14ac:dyDescent="0.2">
      <c r="A504" s="526" t="e">
        <v>#VALUE!</v>
      </c>
      <c r="B504" s="526">
        <v>0</v>
      </c>
      <c r="C504" s="526" t="s">
        <v>8755</v>
      </c>
      <c r="D504" s="526" t="s">
        <v>8715</v>
      </c>
      <c r="E504" s="527" t="s">
        <v>18635</v>
      </c>
      <c r="F504" s="526" t="s">
        <v>18636</v>
      </c>
      <c r="G504" s="526"/>
      <c r="H504" s="526"/>
      <c r="I504" s="514">
        <v>1294</v>
      </c>
      <c r="J504" s="515" t="s">
        <v>12297</v>
      </c>
      <c r="K504" s="516" t="s">
        <v>6477</v>
      </c>
      <c r="L504" s="516" t="s">
        <v>11633</v>
      </c>
      <c r="M504" s="517">
        <v>42100</v>
      </c>
      <c r="N504" s="518">
        <v>25000000</v>
      </c>
      <c r="O504" s="512"/>
      <c r="P504" s="528"/>
      <c r="Q504" s="519"/>
      <c r="R504" s="512" t="s">
        <v>12305</v>
      </c>
      <c r="S504" s="528">
        <v>42668</v>
      </c>
      <c r="T504" s="519">
        <v>13657425</v>
      </c>
      <c r="U504" s="528"/>
      <c r="V504" s="519"/>
      <c r="W504" s="512"/>
      <c r="X504" s="528"/>
      <c r="Y504" s="519"/>
      <c r="Z504" s="520">
        <v>0</v>
      </c>
      <c r="AA504" s="520"/>
      <c r="AB504" s="521"/>
      <c r="AC504" s="521"/>
      <c r="AD504" s="521"/>
      <c r="AE504" s="521"/>
      <c r="AF504" s="521"/>
      <c r="AG504" s="521"/>
      <c r="AH504" s="521"/>
      <c r="AI504" s="521"/>
      <c r="AJ504" s="521"/>
      <c r="AK504" s="521"/>
      <c r="AL504" s="521"/>
      <c r="AM504" s="521">
        <f t="shared" si="52"/>
        <v>0</v>
      </c>
      <c r="AN504" s="520">
        <f t="shared" si="50"/>
        <v>13657425</v>
      </c>
      <c r="AO504" s="522" t="s">
        <v>11132</v>
      </c>
      <c r="AP504" s="522" t="s">
        <v>12313</v>
      </c>
      <c r="AQ504" s="522" t="s">
        <v>12307</v>
      </c>
      <c r="AR504" s="523">
        <v>59200000</v>
      </c>
      <c r="AS504" s="529"/>
      <c r="AT504" s="529"/>
      <c r="AU504" s="529"/>
      <c r="AV504" s="529"/>
      <c r="AW504" s="529"/>
      <c r="AX504" s="529"/>
    </row>
    <row r="505" spans="1:50" s="530" customFormat="1" ht="15" customHeight="1" x14ac:dyDescent="0.2">
      <c r="A505" s="526" t="e">
        <v>#VALUE!</v>
      </c>
      <c r="B505" s="526" t="e">
        <v>#N/A</v>
      </c>
      <c r="C505" s="526" t="s">
        <v>8349</v>
      </c>
      <c r="D505" s="526" t="s">
        <v>6581</v>
      </c>
      <c r="E505" s="527"/>
      <c r="F505" s="526"/>
      <c r="G505" s="526"/>
      <c r="H505" s="526"/>
      <c r="I505" s="514">
        <v>1295</v>
      </c>
      <c r="J505" s="515" t="s">
        <v>12623</v>
      </c>
      <c r="K505" s="516" t="s">
        <v>6477</v>
      </c>
      <c r="L505" s="516" t="s">
        <v>12631</v>
      </c>
      <c r="M505" s="517">
        <v>42440</v>
      </c>
      <c r="N505" s="518">
        <v>11500000</v>
      </c>
      <c r="O505" s="512"/>
      <c r="P505" s="528"/>
      <c r="Q505" s="519"/>
      <c r="R505" s="512" t="s">
        <v>12639</v>
      </c>
      <c r="S505" s="528">
        <v>42696</v>
      </c>
      <c r="T505" s="519">
        <v>8522026</v>
      </c>
      <c r="U505" s="528"/>
      <c r="V505" s="519"/>
      <c r="W505" s="512"/>
      <c r="X505" s="528"/>
      <c r="Y505" s="519"/>
      <c r="Z505" s="520">
        <v>0</v>
      </c>
      <c r="AA505" s="520"/>
      <c r="AB505" s="521"/>
      <c r="AC505" s="521"/>
      <c r="AD505" s="521"/>
      <c r="AE505" s="521"/>
      <c r="AF505" s="521"/>
      <c r="AG505" s="521"/>
      <c r="AH505" s="521"/>
      <c r="AI505" s="521"/>
      <c r="AJ505" s="521"/>
      <c r="AK505" s="521"/>
      <c r="AL505" s="521"/>
      <c r="AM505" s="521">
        <f t="shared" ref="AM505:AM536" si="56">SUM(Z505:AL505)</f>
        <v>0</v>
      </c>
      <c r="AN505" s="520">
        <f t="shared" si="50"/>
        <v>8522026</v>
      </c>
      <c r="AO505" s="522" t="s">
        <v>10693</v>
      </c>
      <c r="AP505" s="522" t="s">
        <v>12642</v>
      </c>
      <c r="AQ505" s="522" t="s">
        <v>12643</v>
      </c>
      <c r="AR505" s="523">
        <v>44527200</v>
      </c>
      <c r="AS505" s="529"/>
      <c r="AT505" s="529"/>
      <c r="AU505" s="529"/>
      <c r="AV505" s="529"/>
      <c r="AW505" s="529"/>
      <c r="AX505" s="529"/>
    </row>
    <row r="506" spans="1:50" s="530" customFormat="1" ht="15" customHeight="1" x14ac:dyDescent="0.2">
      <c r="A506" s="526" t="e">
        <v>#VALUE!</v>
      </c>
      <c r="B506" s="526" t="e">
        <v>#N/A</v>
      </c>
      <c r="C506" s="526" t="s">
        <v>8349</v>
      </c>
      <c r="D506" s="526" t="s">
        <v>2026</v>
      </c>
      <c r="E506" s="527"/>
      <c r="F506" s="526"/>
      <c r="G506" s="526"/>
      <c r="H506" s="526"/>
      <c r="I506" s="514">
        <v>1296</v>
      </c>
      <c r="J506" s="515" t="s">
        <v>12624</v>
      </c>
      <c r="K506" s="516" t="s">
        <v>6477</v>
      </c>
      <c r="L506" s="516" t="s">
        <v>12632</v>
      </c>
      <c r="M506" s="517">
        <v>41842</v>
      </c>
      <c r="N506" s="518">
        <v>26000000</v>
      </c>
      <c r="O506" s="512"/>
      <c r="P506" s="528"/>
      <c r="Q506" s="519"/>
      <c r="R506" s="512" t="s">
        <v>12639</v>
      </c>
      <c r="S506" s="528">
        <v>42696</v>
      </c>
      <c r="T506" s="519">
        <v>9494025</v>
      </c>
      <c r="U506" s="528"/>
      <c r="V506" s="519"/>
      <c r="W506" s="512"/>
      <c r="X506" s="528"/>
      <c r="Y506" s="519"/>
      <c r="Z506" s="520">
        <v>0</v>
      </c>
      <c r="AA506" s="520"/>
      <c r="AB506" s="521"/>
      <c r="AC506" s="521"/>
      <c r="AD506" s="521"/>
      <c r="AE506" s="521"/>
      <c r="AF506" s="521"/>
      <c r="AG506" s="521"/>
      <c r="AH506" s="521"/>
      <c r="AI506" s="521"/>
      <c r="AJ506" s="521"/>
      <c r="AK506" s="521"/>
      <c r="AL506" s="521"/>
      <c r="AM506" s="521">
        <f t="shared" si="56"/>
        <v>0</v>
      </c>
      <c r="AN506" s="520">
        <f t="shared" si="50"/>
        <v>9494025</v>
      </c>
      <c r="AO506" s="522" t="s">
        <v>10693</v>
      </c>
      <c r="AP506" s="522" t="s">
        <v>12644</v>
      </c>
      <c r="AQ506" s="522" t="s">
        <v>12645</v>
      </c>
      <c r="AR506" s="523">
        <v>26265136</v>
      </c>
      <c r="AS506" s="529"/>
      <c r="AT506" s="529"/>
      <c r="AU506" s="529"/>
      <c r="AV506" s="529"/>
      <c r="AW506" s="529"/>
      <c r="AX506" s="529"/>
    </row>
    <row r="507" spans="1:50" s="530" customFormat="1" ht="15" customHeight="1" x14ac:dyDescent="0.2">
      <c r="A507" s="526" t="e">
        <v>#VALUE!</v>
      </c>
      <c r="B507" s="526" t="e">
        <v>#N/A</v>
      </c>
      <c r="C507" s="526" t="s">
        <v>8286</v>
      </c>
      <c r="D507" s="526" t="s">
        <v>3546</v>
      </c>
      <c r="E507" s="527"/>
      <c r="F507" s="526"/>
      <c r="G507" s="526"/>
      <c r="H507" s="526"/>
      <c r="I507" s="514">
        <v>1297</v>
      </c>
      <c r="J507" s="515" t="s">
        <v>12625</v>
      </c>
      <c r="K507" s="516" t="s">
        <v>6477</v>
      </c>
      <c r="L507" s="516" t="s">
        <v>12633</v>
      </c>
      <c r="M507" s="517">
        <v>42090</v>
      </c>
      <c r="N507" s="518">
        <v>30000000</v>
      </c>
      <c r="O507" s="512"/>
      <c r="P507" s="528"/>
      <c r="Q507" s="519"/>
      <c r="R507" s="512" t="s">
        <v>12640</v>
      </c>
      <c r="S507" s="528">
        <v>42699</v>
      </c>
      <c r="T507" s="519">
        <v>9978300</v>
      </c>
      <c r="U507" s="528"/>
      <c r="V507" s="519"/>
      <c r="W507" s="512"/>
      <c r="X507" s="528"/>
      <c r="Y507" s="519"/>
      <c r="Z507" s="520">
        <v>0</v>
      </c>
      <c r="AA507" s="520"/>
      <c r="AB507" s="521"/>
      <c r="AC507" s="521"/>
      <c r="AD507" s="521"/>
      <c r="AE507" s="521"/>
      <c r="AF507" s="521"/>
      <c r="AG507" s="521"/>
      <c r="AH507" s="521"/>
      <c r="AI507" s="521"/>
      <c r="AJ507" s="521"/>
      <c r="AK507" s="521"/>
      <c r="AL507" s="521"/>
      <c r="AM507" s="521">
        <f t="shared" si="56"/>
        <v>0</v>
      </c>
      <c r="AN507" s="520">
        <f t="shared" si="50"/>
        <v>9978300</v>
      </c>
      <c r="AO507" s="522" t="s">
        <v>11132</v>
      </c>
      <c r="AP507" s="522" t="s">
        <v>12646</v>
      </c>
      <c r="AQ507" s="522" t="s">
        <v>12647</v>
      </c>
      <c r="AR507" s="523">
        <v>89250000</v>
      </c>
      <c r="AS507" s="529"/>
      <c r="AT507" s="529"/>
      <c r="AU507" s="529"/>
      <c r="AV507" s="529"/>
      <c r="AW507" s="529"/>
      <c r="AX507" s="529"/>
    </row>
    <row r="508" spans="1:50" s="530" customFormat="1" ht="15" customHeight="1" x14ac:dyDescent="0.2">
      <c r="A508" s="526" t="e">
        <v>#VALUE!</v>
      </c>
      <c r="B508" s="526" t="e">
        <v>#N/A</v>
      </c>
      <c r="C508" s="526" t="s">
        <v>8286</v>
      </c>
      <c r="D508" s="526" t="s">
        <v>10774</v>
      </c>
      <c r="E508" s="527"/>
      <c r="F508" s="526"/>
      <c r="G508" s="526"/>
      <c r="H508" s="526"/>
      <c r="I508" s="514">
        <v>1298</v>
      </c>
      <c r="J508" s="515" t="s">
        <v>12626</v>
      </c>
      <c r="K508" s="516" t="s">
        <v>6477</v>
      </c>
      <c r="L508" s="516" t="s">
        <v>12634</v>
      </c>
      <c r="M508" s="517">
        <v>42003</v>
      </c>
      <c r="N508" s="518">
        <v>15000000</v>
      </c>
      <c r="O508" s="512"/>
      <c r="P508" s="528"/>
      <c r="Q508" s="519"/>
      <c r="R508" s="512" t="s">
        <v>12640</v>
      </c>
      <c r="S508" s="528">
        <v>42699</v>
      </c>
      <c r="T508" s="519">
        <v>6179250</v>
      </c>
      <c r="U508" s="528"/>
      <c r="V508" s="519"/>
      <c r="W508" s="512"/>
      <c r="X508" s="528"/>
      <c r="Y508" s="519"/>
      <c r="Z508" s="520">
        <v>0</v>
      </c>
      <c r="AA508" s="520"/>
      <c r="AB508" s="521"/>
      <c r="AC508" s="521"/>
      <c r="AD508" s="521"/>
      <c r="AE508" s="521"/>
      <c r="AF508" s="521"/>
      <c r="AG508" s="521"/>
      <c r="AH508" s="521"/>
      <c r="AI508" s="521"/>
      <c r="AJ508" s="521"/>
      <c r="AK508" s="521"/>
      <c r="AL508" s="521"/>
      <c r="AM508" s="521">
        <f t="shared" si="56"/>
        <v>0</v>
      </c>
      <c r="AN508" s="520">
        <f t="shared" si="50"/>
        <v>6179250</v>
      </c>
      <c r="AO508" s="522" t="s">
        <v>11132</v>
      </c>
      <c r="AP508" s="522" t="s">
        <v>12648</v>
      </c>
      <c r="AQ508" s="522" t="s">
        <v>12649</v>
      </c>
      <c r="AR508" s="523">
        <v>43360000</v>
      </c>
      <c r="AS508" s="529"/>
      <c r="AT508" s="529"/>
      <c r="AU508" s="529"/>
      <c r="AV508" s="529"/>
      <c r="AW508" s="529"/>
      <c r="AX508" s="529"/>
    </row>
    <row r="509" spans="1:50" s="530" customFormat="1" ht="15" customHeight="1" x14ac:dyDescent="0.2">
      <c r="A509" s="526" t="e">
        <v>#VALUE!</v>
      </c>
      <c r="B509" s="526" t="e">
        <v>#N/A</v>
      </c>
      <c r="C509" s="526" t="s">
        <v>8286</v>
      </c>
      <c r="D509" s="526" t="s">
        <v>10774</v>
      </c>
      <c r="E509" s="527"/>
      <c r="F509" s="526"/>
      <c r="G509" s="526"/>
      <c r="H509" s="526"/>
      <c r="I509" s="514">
        <v>1299</v>
      </c>
      <c r="J509" s="515" t="s">
        <v>12627</v>
      </c>
      <c r="K509" s="516" t="s">
        <v>6477</v>
      </c>
      <c r="L509" s="516" t="s">
        <v>12635</v>
      </c>
      <c r="M509" s="517">
        <v>42331</v>
      </c>
      <c r="N509" s="518">
        <v>11500000</v>
      </c>
      <c r="O509" s="512"/>
      <c r="P509" s="528"/>
      <c r="Q509" s="519"/>
      <c r="R509" s="512" t="s">
        <v>12640</v>
      </c>
      <c r="S509" s="528">
        <v>42699</v>
      </c>
      <c r="T509" s="519">
        <v>4025000</v>
      </c>
      <c r="U509" s="528"/>
      <c r="V509" s="519"/>
      <c r="W509" s="512"/>
      <c r="X509" s="528"/>
      <c r="Y509" s="519"/>
      <c r="Z509" s="520">
        <v>0</v>
      </c>
      <c r="AA509" s="520"/>
      <c r="AB509" s="521"/>
      <c r="AC509" s="521">
        <v>525000</v>
      </c>
      <c r="AD509" s="521"/>
      <c r="AE509" s="521"/>
      <c r="AF509" s="521"/>
      <c r="AG509" s="521"/>
      <c r="AH509" s="521"/>
      <c r="AI509" s="521"/>
      <c r="AJ509" s="521"/>
      <c r="AK509" s="521"/>
      <c r="AL509" s="521"/>
      <c r="AM509" s="521">
        <f t="shared" si="56"/>
        <v>525000</v>
      </c>
      <c r="AN509" s="520">
        <f t="shared" si="50"/>
        <v>3500000</v>
      </c>
      <c r="AO509" s="522" t="s">
        <v>11132</v>
      </c>
      <c r="AP509" s="522" t="s">
        <v>12650</v>
      </c>
      <c r="AQ509" s="522" t="s">
        <v>12651</v>
      </c>
      <c r="AR509" s="523">
        <v>51057600</v>
      </c>
      <c r="AS509" s="529"/>
      <c r="AT509" s="529"/>
      <c r="AU509" s="529"/>
      <c r="AV509" s="529"/>
      <c r="AW509" s="529"/>
      <c r="AX509" s="529"/>
    </row>
    <row r="510" spans="1:50" s="530" customFormat="1" ht="15" customHeight="1" x14ac:dyDescent="0.2">
      <c r="A510" s="526" t="e">
        <v>#VALUE!</v>
      </c>
      <c r="B510" s="526" t="e">
        <v>#N/A</v>
      </c>
      <c r="C510" s="526" t="s">
        <v>8286</v>
      </c>
      <c r="D510" s="526" t="s">
        <v>10774</v>
      </c>
      <c r="E510" s="527"/>
      <c r="F510" s="526" t="s">
        <v>13415</v>
      </c>
      <c r="G510" s="526"/>
      <c r="H510" s="526"/>
      <c r="I510" s="514">
        <v>1300</v>
      </c>
      <c r="J510" s="515" t="s">
        <v>12628</v>
      </c>
      <c r="K510" s="516" t="s">
        <v>6477</v>
      </c>
      <c r="L510" s="516" t="s">
        <v>12634</v>
      </c>
      <c r="M510" s="517">
        <v>42003</v>
      </c>
      <c r="N510" s="518">
        <v>40000000</v>
      </c>
      <c r="O510" s="512"/>
      <c r="P510" s="528"/>
      <c r="Q510" s="519"/>
      <c r="R510" s="512" t="s">
        <v>12640</v>
      </c>
      <c r="S510" s="528">
        <v>42699</v>
      </c>
      <c r="T510" s="519">
        <v>13028505</v>
      </c>
      <c r="U510" s="528"/>
      <c r="V510" s="519"/>
      <c r="W510" s="512"/>
      <c r="X510" s="528"/>
      <c r="Y510" s="519"/>
      <c r="Z510" s="520">
        <v>0</v>
      </c>
      <c r="AA510" s="520">
        <v>175000</v>
      </c>
      <c r="AB510" s="521"/>
      <c r="AC510" s="521">
        <v>400000</v>
      </c>
      <c r="AD510" s="521"/>
      <c r="AE510" s="521"/>
      <c r="AF510" s="521"/>
      <c r="AG510" s="521"/>
      <c r="AH510" s="521"/>
      <c r="AI510" s="521"/>
      <c r="AJ510" s="521"/>
      <c r="AK510" s="521"/>
      <c r="AL510" s="521"/>
      <c r="AM510" s="521">
        <f t="shared" si="56"/>
        <v>575000</v>
      </c>
      <c r="AN510" s="520">
        <f t="shared" si="50"/>
        <v>12453505</v>
      </c>
      <c r="AO510" s="522" t="s">
        <v>11132</v>
      </c>
      <c r="AP510" s="522" t="s">
        <v>12652</v>
      </c>
      <c r="AQ510" s="522" t="s">
        <v>12653</v>
      </c>
      <c r="AR510" s="523">
        <v>52620000</v>
      </c>
      <c r="AS510" s="529"/>
      <c r="AT510" s="529"/>
      <c r="AU510" s="529"/>
      <c r="AV510" s="529"/>
      <c r="AW510" s="529"/>
      <c r="AX510" s="529"/>
    </row>
    <row r="511" spans="1:50" s="530" customFormat="1" ht="15" customHeight="1" x14ac:dyDescent="0.2">
      <c r="A511" s="526" t="e">
        <v>#VALUE!</v>
      </c>
      <c r="B511" s="526" t="e">
        <v>#N/A</v>
      </c>
      <c r="C511" s="526" t="s">
        <v>8755</v>
      </c>
      <c r="D511" s="526" t="s">
        <v>2737</v>
      </c>
      <c r="E511" s="527" t="s">
        <v>18641</v>
      </c>
      <c r="F511" s="526" t="s">
        <v>18640</v>
      </c>
      <c r="G511" s="526"/>
      <c r="H511" s="526"/>
      <c r="I511" s="514">
        <v>1301</v>
      </c>
      <c r="J511" s="515" t="s">
        <v>12629</v>
      </c>
      <c r="K511" s="516" t="s">
        <v>6477</v>
      </c>
      <c r="L511" s="516" t="s">
        <v>12636</v>
      </c>
      <c r="M511" s="517">
        <v>42394</v>
      </c>
      <c r="N511" s="518">
        <v>34000000</v>
      </c>
      <c r="O511" s="512"/>
      <c r="P511" s="528"/>
      <c r="Q511" s="519"/>
      <c r="R511" s="512" t="s">
        <v>12641</v>
      </c>
      <c r="S511" s="528">
        <v>42699</v>
      </c>
      <c r="T511" s="519">
        <v>24505163</v>
      </c>
      <c r="U511" s="528"/>
      <c r="V511" s="519"/>
      <c r="W511" s="512"/>
      <c r="X511" s="528"/>
      <c r="Y511" s="519"/>
      <c r="Z511" s="520">
        <v>0</v>
      </c>
      <c r="AA511" s="520"/>
      <c r="AB511" s="521"/>
      <c r="AC511" s="521"/>
      <c r="AD511" s="521"/>
      <c r="AE511" s="521"/>
      <c r="AF511" s="521">
        <v>307800</v>
      </c>
      <c r="AG511" s="521"/>
      <c r="AH511" s="521"/>
      <c r="AI511" s="521"/>
      <c r="AJ511" s="521"/>
      <c r="AK511" s="521"/>
      <c r="AL511" s="521"/>
      <c r="AM511" s="521">
        <f t="shared" si="56"/>
        <v>307800</v>
      </c>
      <c r="AN511" s="520">
        <f t="shared" si="50"/>
        <v>24197363</v>
      </c>
      <c r="AO511" s="522" t="s">
        <v>12654</v>
      </c>
      <c r="AP511" s="522" t="s">
        <v>12655</v>
      </c>
      <c r="AQ511" s="522" t="s">
        <v>12656</v>
      </c>
      <c r="AR511" s="523">
        <v>44168665</v>
      </c>
      <c r="AS511" s="529"/>
      <c r="AT511" s="529"/>
      <c r="AU511" s="529"/>
      <c r="AV511" s="529"/>
      <c r="AW511" s="529"/>
      <c r="AX511" s="529"/>
    </row>
    <row r="512" spans="1:50" s="530" customFormat="1" ht="15" customHeight="1" x14ac:dyDescent="0.2">
      <c r="A512" s="526" t="e">
        <v>#VALUE!</v>
      </c>
      <c r="B512" s="526" t="e">
        <v>#N/A</v>
      </c>
      <c r="C512" s="526" t="s">
        <v>8755</v>
      </c>
      <c r="D512" s="526" t="s">
        <v>2737</v>
      </c>
      <c r="E512" s="527" t="s">
        <v>18641</v>
      </c>
      <c r="F512" s="526" t="s">
        <v>18642</v>
      </c>
      <c r="G512" s="526"/>
      <c r="H512" s="526"/>
      <c r="I512" s="514">
        <v>1302</v>
      </c>
      <c r="J512" s="515" t="s">
        <v>12630</v>
      </c>
      <c r="K512" s="516" t="s">
        <v>6477</v>
      </c>
      <c r="L512" s="516" t="s">
        <v>12637</v>
      </c>
      <c r="M512" s="517">
        <v>42377</v>
      </c>
      <c r="N512" s="518">
        <v>27800000</v>
      </c>
      <c r="O512" s="512"/>
      <c r="P512" s="528"/>
      <c r="Q512" s="519"/>
      <c r="R512" s="512" t="s">
        <v>12641</v>
      </c>
      <c r="S512" s="528">
        <v>42699</v>
      </c>
      <c r="T512" s="519">
        <v>12967650</v>
      </c>
      <c r="U512" s="528"/>
      <c r="V512" s="519"/>
      <c r="W512" s="512"/>
      <c r="X512" s="528"/>
      <c r="Y512" s="519"/>
      <c r="Z512" s="520">
        <v>0</v>
      </c>
      <c r="AA512" s="520"/>
      <c r="AB512" s="521"/>
      <c r="AC512" s="521"/>
      <c r="AD512" s="521"/>
      <c r="AE512" s="521"/>
      <c r="AF512" s="521">
        <v>12967650</v>
      </c>
      <c r="AG512" s="521"/>
      <c r="AH512" s="521"/>
      <c r="AI512" s="521"/>
      <c r="AJ512" s="521"/>
      <c r="AK512" s="521"/>
      <c r="AL512" s="521"/>
      <c r="AM512" s="521">
        <f t="shared" si="56"/>
        <v>12967650</v>
      </c>
      <c r="AN512" s="520">
        <f t="shared" si="50"/>
        <v>0</v>
      </c>
      <c r="AO512" s="522" t="s">
        <v>11132</v>
      </c>
      <c r="AP512" s="522" t="s">
        <v>12657</v>
      </c>
      <c r="AQ512" s="522" t="s">
        <v>12658</v>
      </c>
      <c r="AR512" s="523">
        <v>66847739</v>
      </c>
      <c r="AS512" s="529"/>
      <c r="AT512" s="529"/>
      <c r="AU512" s="529"/>
      <c r="AV512" s="529"/>
      <c r="AW512" s="529"/>
      <c r="AX512" s="529"/>
    </row>
    <row r="513" spans="1:50" s="530" customFormat="1" ht="15" customHeight="1" x14ac:dyDescent="0.2">
      <c r="A513" s="526" t="e">
        <v>#VALUE!</v>
      </c>
      <c r="B513" s="526" t="e">
        <v>#N/A</v>
      </c>
      <c r="C513" s="526" t="s">
        <v>8755</v>
      </c>
      <c r="D513" s="526" t="s">
        <v>6541</v>
      </c>
      <c r="E513" s="527" t="s">
        <v>18632</v>
      </c>
      <c r="F513" s="526" t="s">
        <v>18643</v>
      </c>
      <c r="G513" s="526"/>
      <c r="H513" s="526"/>
      <c r="I513" s="514">
        <v>1303</v>
      </c>
      <c r="J513" s="515" t="s">
        <v>5947</v>
      </c>
      <c r="K513" s="516" t="s">
        <v>6477</v>
      </c>
      <c r="L513" s="516" t="s">
        <v>12638</v>
      </c>
      <c r="M513" s="517">
        <v>42257</v>
      </c>
      <c r="N513" s="518">
        <v>15000000</v>
      </c>
      <c r="O513" s="512"/>
      <c r="P513" s="528"/>
      <c r="Q513" s="519"/>
      <c r="R513" s="512" t="s">
        <v>12641</v>
      </c>
      <c r="S513" s="528">
        <v>42699</v>
      </c>
      <c r="T513" s="519">
        <v>4538363</v>
      </c>
      <c r="U513" s="528"/>
      <c r="V513" s="519"/>
      <c r="W513" s="512"/>
      <c r="X513" s="528"/>
      <c r="Y513" s="519"/>
      <c r="Z513" s="520">
        <v>0</v>
      </c>
      <c r="AA513" s="520"/>
      <c r="AB513" s="521"/>
      <c r="AC513" s="521"/>
      <c r="AD513" s="521"/>
      <c r="AE513" s="521"/>
      <c r="AF513" s="521"/>
      <c r="AG513" s="521"/>
      <c r="AH513" s="521"/>
      <c r="AI513" s="521"/>
      <c r="AJ513" s="521"/>
      <c r="AK513" s="521"/>
      <c r="AL513" s="521"/>
      <c r="AM513" s="521">
        <f t="shared" si="56"/>
        <v>0</v>
      </c>
      <c r="AN513" s="520">
        <f t="shared" si="50"/>
        <v>4538363</v>
      </c>
      <c r="AO513" s="522" t="s">
        <v>11132</v>
      </c>
      <c r="AP513" s="522" t="s">
        <v>12659</v>
      </c>
      <c r="AQ513" s="522" t="s">
        <v>12660</v>
      </c>
      <c r="AR513" s="523">
        <v>27933333</v>
      </c>
      <c r="AS513" s="529"/>
      <c r="AT513" s="529"/>
      <c r="AU513" s="529"/>
      <c r="AV513" s="529"/>
      <c r="AW513" s="529"/>
      <c r="AX513" s="529"/>
    </row>
    <row r="514" spans="1:50" s="530" customFormat="1" ht="15" customHeight="1" x14ac:dyDescent="0.2">
      <c r="A514" s="526"/>
      <c r="B514" s="526"/>
      <c r="C514" s="526" t="s">
        <v>8286</v>
      </c>
      <c r="D514" s="526" t="s">
        <v>17671</v>
      </c>
      <c r="E514" s="527"/>
      <c r="F514" s="526"/>
      <c r="G514" s="526"/>
      <c r="H514" s="526"/>
      <c r="I514" s="514"/>
      <c r="J514" s="515" t="s">
        <v>11696</v>
      </c>
      <c r="K514" s="516" t="s">
        <v>6477</v>
      </c>
      <c r="L514" s="516" t="s">
        <v>9505</v>
      </c>
      <c r="M514" s="517">
        <v>41438</v>
      </c>
      <c r="N514" s="518">
        <v>150000000</v>
      </c>
      <c r="O514" s="512" t="s">
        <v>17668</v>
      </c>
      <c r="P514" s="528">
        <v>41592</v>
      </c>
      <c r="Q514" s="519">
        <v>162063736</v>
      </c>
      <c r="R514" s="512"/>
      <c r="S514" s="528">
        <v>41606</v>
      </c>
      <c r="T514" s="519">
        <v>112500000</v>
      </c>
      <c r="U514" s="528">
        <v>41606</v>
      </c>
      <c r="V514" s="519">
        <v>112500000</v>
      </c>
      <c r="W514" s="512"/>
      <c r="X514" s="528"/>
      <c r="Y514" s="519"/>
      <c r="Z514" s="520">
        <v>0</v>
      </c>
      <c r="AA514" s="520"/>
      <c r="AB514" s="521"/>
      <c r="AC514" s="521"/>
      <c r="AD514" s="521"/>
      <c r="AE514" s="521"/>
      <c r="AF514" s="521"/>
      <c r="AG514" s="521"/>
      <c r="AH514" s="521"/>
      <c r="AI514" s="521"/>
      <c r="AJ514" s="521"/>
      <c r="AK514" s="521"/>
      <c r="AL514" s="521"/>
      <c r="AM514" s="521">
        <f t="shared" si="56"/>
        <v>0</v>
      </c>
      <c r="AN514" s="520">
        <f t="shared" si="50"/>
        <v>112500000</v>
      </c>
      <c r="AO514" s="522"/>
      <c r="AP514" s="522"/>
      <c r="AQ514" s="522"/>
      <c r="AR514" s="523"/>
      <c r="AS514" s="529"/>
      <c r="AT514" s="529"/>
      <c r="AU514" s="529"/>
      <c r="AV514" s="529"/>
      <c r="AW514" s="529"/>
      <c r="AX514" s="529"/>
    </row>
    <row r="515" spans="1:50" s="530" customFormat="1" ht="15" customHeight="1" x14ac:dyDescent="0.2">
      <c r="A515" s="526"/>
      <c r="B515" s="526"/>
      <c r="C515" s="526" t="s">
        <v>8286</v>
      </c>
      <c r="D515" s="526" t="s">
        <v>17672</v>
      </c>
      <c r="E515" s="527"/>
      <c r="F515" s="526"/>
      <c r="G515" s="526"/>
      <c r="H515" s="526"/>
      <c r="I515" s="514"/>
      <c r="J515" s="515" t="s">
        <v>11697</v>
      </c>
      <c r="K515" s="516" t="s">
        <v>6477</v>
      </c>
      <c r="L515" s="516" t="s">
        <v>9512</v>
      </c>
      <c r="M515" s="517">
        <v>41325</v>
      </c>
      <c r="N515" s="518">
        <v>25000000</v>
      </c>
      <c r="O515" s="512" t="s">
        <v>17668</v>
      </c>
      <c r="P515" s="528">
        <v>41592</v>
      </c>
      <c r="Q515" s="519">
        <v>26571436</v>
      </c>
      <c r="R515" s="512"/>
      <c r="S515" s="528">
        <v>41606</v>
      </c>
      <c r="T515" s="519">
        <v>18750000</v>
      </c>
      <c r="U515" s="528">
        <v>41606</v>
      </c>
      <c r="V515" s="519">
        <v>18750000</v>
      </c>
      <c r="W515" s="512"/>
      <c r="X515" s="528"/>
      <c r="Y515" s="519"/>
      <c r="Z515" s="520">
        <v>0</v>
      </c>
      <c r="AA515" s="520"/>
      <c r="AB515" s="521"/>
      <c r="AC515" s="521"/>
      <c r="AD515" s="521"/>
      <c r="AE515" s="521"/>
      <c r="AF515" s="521"/>
      <c r="AG515" s="521"/>
      <c r="AH515" s="521"/>
      <c r="AI515" s="521"/>
      <c r="AJ515" s="521"/>
      <c r="AK515" s="521"/>
      <c r="AL515" s="521"/>
      <c r="AM515" s="521">
        <f t="shared" si="56"/>
        <v>0</v>
      </c>
      <c r="AN515" s="520">
        <f t="shared" si="50"/>
        <v>18750000</v>
      </c>
      <c r="AO515" s="522"/>
      <c r="AP515" s="522"/>
      <c r="AQ515" s="522"/>
      <c r="AR515" s="523"/>
      <c r="AS515" s="529"/>
      <c r="AT515" s="529"/>
      <c r="AU515" s="529"/>
      <c r="AV515" s="529"/>
      <c r="AW515" s="529"/>
      <c r="AX515" s="529"/>
    </row>
    <row r="516" spans="1:50" s="530" customFormat="1" ht="15" customHeight="1" x14ac:dyDescent="0.2">
      <c r="A516" s="526"/>
      <c r="B516" s="526"/>
      <c r="C516" s="526" t="s">
        <v>8286</v>
      </c>
      <c r="D516" s="526" t="s">
        <v>17671</v>
      </c>
      <c r="E516" s="527"/>
      <c r="F516" s="526"/>
      <c r="G516" s="526"/>
      <c r="H516" s="526"/>
      <c r="I516" s="514"/>
      <c r="J516" s="515" t="s">
        <v>3192</v>
      </c>
      <c r="K516" s="516" t="s">
        <v>6477</v>
      </c>
      <c r="L516" s="516" t="s">
        <v>9512</v>
      </c>
      <c r="M516" s="517">
        <v>41325</v>
      </c>
      <c r="N516" s="518">
        <v>101000000</v>
      </c>
      <c r="O516" s="512" t="s">
        <v>17668</v>
      </c>
      <c r="P516" s="528">
        <v>41592</v>
      </c>
      <c r="Q516" s="519">
        <v>102813158</v>
      </c>
      <c r="R516" s="512"/>
      <c r="S516" s="528">
        <v>41606</v>
      </c>
      <c r="T516" s="519">
        <v>35350000</v>
      </c>
      <c r="U516" s="528">
        <v>41606</v>
      </c>
      <c r="V516" s="519">
        <v>35350000</v>
      </c>
      <c r="W516" s="512"/>
      <c r="X516" s="528"/>
      <c r="Y516" s="519"/>
      <c r="Z516" s="520">
        <v>0</v>
      </c>
      <c r="AA516" s="520"/>
      <c r="AB516" s="521"/>
      <c r="AC516" s="521"/>
      <c r="AD516" s="521"/>
      <c r="AE516" s="521"/>
      <c r="AF516" s="521"/>
      <c r="AG516" s="521"/>
      <c r="AH516" s="521"/>
      <c r="AI516" s="521"/>
      <c r="AJ516" s="521"/>
      <c r="AK516" s="521"/>
      <c r="AL516" s="521"/>
      <c r="AM516" s="521">
        <f t="shared" si="56"/>
        <v>0</v>
      </c>
      <c r="AN516" s="520">
        <f t="shared" si="50"/>
        <v>35350000</v>
      </c>
      <c r="AO516" s="522"/>
      <c r="AP516" s="522"/>
      <c r="AQ516" s="522"/>
      <c r="AR516" s="523"/>
      <c r="AS516" s="529"/>
      <c r="AT516" s="529"/>
      <c r="AU516" s="529"/>
      <c r="AV516" s="529"/>
      <c r="AW516" s="529"/>
      <c r="AX516" s="529"/>
    </row>
    <row r="517" spans="1:50" s="530" customFormat="1" ht="15" customHeight="1" x14ac:dyDescent="0.2">
      <c r="A517" s="526"/>
      <c r="B517" s="526"/>
      <c r="C517" s="526" t="s">
        <v>8286</v>
      </c>
      <c r="D517" s="526" t="s">
        <v>17671</v>
      </c>
      <c r="E517" s="527"/>
      <c r="F517" s="526"/>
      <c r="G517" s="526"/>
      <c r="H517" s="526"/>
      <c r="I517" s="514"/>
      <c r="J517" s="515" t="s">
        <v>9458</v>
      </c>
      <c r="K517" s="516" t="s">
        <v>6477</v>
      </c>
      <c r="L517" s="516" t="s">
        <v>9426</v>
      </c>
      <c r="M517" s="517">
        <v>41089</v>
      </c>
      <c r="N517" s="518">
        <v>150000000</v>
      </c>
      <c r="O517" s="512" t="s">
        <v>17668</v>
      </c>
      <c r="P517" s="528">
        <v>41592</v>
      </c>
      <c r="Q517" s="519">
        <v>149470606</v>
      </c>
      <c r="R517" s="512"/>
      <c r="S517" s="528">
        <v>41606</v>
      </c>
      <c r="T517" s="519">
        <v>108360713</v>
      </c>
      <c r="U517" s="528">
        <v>41606</v>
      </c>
      <c r="V517" s="519">
        <v>108360713</v>
      </c>
      <c r="W517" s="512"/>
      <c r="X517" s="528"/>
      <c r="Y517" s="519"/>
      <c r="Z517" s="520">
        <v>0</v>
      </c>
      <c r="AA517" s="520"/>
      <c r="AB517" s="521"/>
      <c r="AC517" s="521"/>
      <c r="AD517" s="521"/>
      <c r="AE517" s="521"/>
      <c r="AF517" s="521"/>
      <c r="AG517" s="521"/>
      <c r="AH517" s="521"/>
      <c r="AI517" s="521"/>
      <c r="AJ517" s="521"/>
      <c r="AK517" s="521"/>
      <c r="AL517" s="521"/>
      <c r="AM517" s="521">
        <f t="shared" si="56"/>
        <v>0</v>
      </c>
      <c r="AN517" s="520">
        <f t="shared" si="50"/>
        <v>108360713</v>
      </c>
      <c r="AO517" s="522"/>
      <c r="AP517" s="522"/>
      <c r="AQ517" s="522"/>
      <c r="AR517" s="523"/>
      <c r="AS517" s="529"/>
      <c r="AT517" s="529"/>
      <c r="AU517" s="529"/>
      <c r="AV517" s="529"/>
      <c r="AW517" s="529"/>
      <c r="AX517" s="529"/>
    </row>
    <row r="518" spans="1:50" s="530" customFormat="1" ht="15" customHeight="1" x14ac:dyDescent="0.2">
      <c r="A518" s="526"/>
      <c r="B518" s="526"/>
      <c r="C518" s="526" t="s">
        <v>8286</v>
      </c>
      <c r="D518" s="526" t="s">
        <v>17669</v>
      </c>
      <c r="E518" s="527"/>
      <c r="F518" s="526"/>
      <c r="G518" s="526"/>
      <c r="H518" s="526"/>
      <c r="I518" s="514"/>
      <c r="J518" s="515" t="s">
        <v>11698</v>
      </c>
      <c r="K518" s="516" t="s">
        <v>6477</v>
      </c>
      <c r="L518" s="516" t="s">
        <v>9505</v>
      </c>
      <c r="M518" s="517">
        <v>41438</v>
      </c>
      <c r="N518" s="518">
        <v>50000000</v>
      </c>
      <c r="O518" s="512" t="s">
        <v>17668</v>
      </c>
      <c r="P518" s="528">
        <v>41592</v>
      </c>
      <c r="Q518" s="519">
        <v>55296174</v>
      </c>
      <c r="R518" s="512"/>
      <c r="S518" s="528">
        <v>41606</v>
      </c>
      <c r="T518" s="519">
        <v>37500000</v>
      </c>
      <c r="U518" s="528">
        <v>41606</v>
      </c>
      <c r="V518" s="519">
        <v>37500000</v>
      </c>
      <c r="W518" s="512"/>
      <c r="X518" s="528"/>
      <c r="Y518" s="519"/>
      <c r="Z518" s="520">
        <v>0</v>
      </c>
      <c r="AA518" s="520"/>
      <c r="AB518" s="521"/>
      <c r="AC518" s="521"/>
      <c r="AD518" s="521"/>
      <c r="AE518" s="521"/>
      <c r="AF518" s="521"/>
      <c r="AG518" s="521"/>
      <c r="AH518" s="521"/>
      <c r="AI518" s="521"/>
      <c r="AJ518" s="521"/>
      <c r="AK518" s="521"/>
      <c r="AL518" s="521"/>
      <c r="AM518" s="521">
        <f t="shared" si="56"/>
        <v>0</v>
      </c>
      <c r="AN518" s="520">
        <f t="shared" si="50"/>
        <v>37500000</v>
      </c>
      <c r="AO518" s="522"/>
      <c r="AP518" s="522"/>
      <c r="AQ518" s="522"/>
      <c r="AR518" s="523"/>
      <c r="AS518" s="529"/>
      <c r="AT518" s="529"/>
      <c r="AU518" s="529"/>
      <c r="AV518" s="529"/>
      <c r="AW518" s="529"/>
      <c r="AX518" s="529"/>
    </row>
    <row r="519" spans="1:50" s="530" customFormat="1" ht="15" customHeight="1" x14ac:dyDescent="0.2">
      <c r="A519" s="526"/>
      <c r="B519" s="526"/>
      <c r="C519" s="526" t="s">
        <v>8286</v>
      </c>
      <c r="D519" s="526" t="s">
        <v>17669</v>
      </c>
      <c r="E519" s="527"/>
      <c r="F519" s="526"/>
      <c r="G519" s="526"/>
      <c r="H519" s="526"/>
      <c r="I519" s="514"/>
      <c r="J519" s="515" t="s">
        <v>11699</v>
      </c>
      <c r="K519" s="516" t="s">
        <v>6477</v>
      </c>
      <c r="L519" s="516" t="s">
        <v>9395</v>
      </c>
      <c r="M519" s="517">
        <v>41004</v>
      </c>
      <c r="N519" s="518">
        <v>200000000</v>
      </c>
      <c r="O519" s="512" t="s">
        <v>17668</v>
      </c>
      <c r="P519" s="528">
        <v>41592</v>
      </c>
      <c r="Q519" s="519">
        <v>204415000</v>
      </c>
      <c r="R519" s="512"/>
      <c r="S519" s="528">
        <v>41606</v>
      </c>
      <c r="T519" s="519">
        <v>150000000</v>
      </c>
      <c r="U519" s="528">
        <v>41606</v>
      </c>
      <c r="V519" s="519">
        <v>150000000</v>
      </c>
      <c r="W519" s="512"/>
      <c r="X519" s="528"/>
      <c r="Y519" s="519"/>
      <c r="Z519" s="520">
        <v>0</v>
      </c>
      <c r="AA519" s="520"/>
      <c r="AB519" s="521"/>
      <c r="AC519" s="521"/>
      <c r="AD519" s="521"/>
      <c r="AE519" s="521"/>
      <c r="AF519" s="521"/>
      <c r="AG519" s="521"/>
      <c r="AH519" s="521"/>
      <c r="AI519" s="521"/>
      <c r="AJ519" s="521"/>
      <c r="AK519" s="521"/>
      <c r="AL519" s="521"/>
      <c r="AM519" s="521">
        <f t="shared" si="56"/>
        <v>0</v>
      </c>
      <c r="AN519" s="520">
        <f t="shared" si="50"/>
        <v>150000000</v>
      </c>
      <c r="AO519" s="522"/>
      <c r="AP519" s="522"/>
      <c r="AQ519" s="522"/>
      <c r="AR519" s="523"/>
      <c r="AS519" s="529"/>
      <c r="AT519" s="529"/>
      <c r="AU519" s="529"/>
      <c r="AV519" s="529"/>
      <c r="AW519" s="529"/>
      <c r="AX519" s="529"/>
    </row>
    <row r="520" spans="1:50" s="530" customFormat="1" ht="15" customHeight="1" x14ac:dyDescent="0.2">
      <c r="A520" s="526"/>
      <c r="B520" s="526"/>
      <c r="C520" s="526" t="s">
        <v>8286</v>
      </c>
      <c r="D520" s="526" t="s">
        <v>17670</v>
      </c>
      <c r="E520" s="527"/>
      <c r="F520" s="526"/>
      <c r="G520" s="526"/>
      <c r="H520" s="526"/>
      <c r="I520" s="514"/>
      <c r="J520" s="515" t="s">
        <v>4337</v>
      </c>
      <c r="K520" s="516" t="s">
        <v>6477</v>
      </c>
      <c r="L520" s="516" t="s">
        <v>9151</v>
      </c>
      <c r="M520" s="517">
        <v>41113</v>
      </c>
      <c r="N520" s="518">
        <v>30000000</v>
      </c>
      <c r="O520" s="512" t="s">
        <v>17668</v>
      </c>
      <c r="P520" s="528">
        <v>41592</v>
      </c>
      <c r="Q520" s="519">
        <v>34272100</v>
      </c>
      <c r="R520" s="512"/>
      <c r="S520" s="528">
        <v>41606</v>
      </c>
      <c r="T520" s="519">
        <v>22500000</v>
      </c>
      <c r="U520" s="528">
        <v>41606</v>
      </c>
      <c r="V520" s="519">
        <v>22500000</v>
      </c>
      <c r="W520" s="512"/>
      <c r="X520" s="528"/>
      <c r="Y520" s="519"/>
      <c r="Z520" s="520">
        <v>0</v>
      </c>
      <c r="AA520" s="520"/>
      <c r="AB520" s="521"/>
      <c r="AC520" s="521"/>
      <c r="AD520" s="521"/>
      <c r="AE520" s="521"/>
      <c r="AF520" s="521"/>
      <c r="AG520" s="521"/>
      <c r="AH520" s="521"/>
      <c r="AI520" s="521"/>
      <c r="AJ520" s="521"/>
      <c r="AK520" s="521"/>
      <c r="AL520" s="521"/>
      <c r="AM520" s="521">
        <f t="shared" si="56"/>
        <v>0</v>
      </c>
      <c r="AN520" s="520">
        <f t="shared" ref="AN520:AN564" si="57">T520-AM520</f>
        <v>22500000</v>
      </c>
      <c r="AO520" s="522"/>
      <c r="AP520" s="522"/>
      <c r="AQ520" s="522"/>
      <c r="AR520" s="523"/>
      <c r="AS520" s="529"/>
      <c r="AT520" s="529"/>
      <c r="AU520" s="529"/>
      <c r="AV520" s="529"/>
      <c r="AW520" s="529"/>
      <c r="AX520" s="529"/>
    </row>
    <row r="521" spans="1:50" s="530" customFormat="1" ht="15" customHeight="1" x14ac:dyDescent="0.2">
      <c r="A521" s="526"/>
      <c r="B521" s="526"/>
      <c r="C521" s="526" t="s">
        <v>8286</v>
      </c>
      <c r="D521" s="526" t="s">
        <v>17674</v>
      </c>
      <c r="E521" s="527"/>
      <c r="F521" s="526"/>
      <c r="G521" s="526"/>
      <c r="H521" s="526"/>
      <c r="I521" s="514"/>
      <c r="J521" s="515" t="s">
        <v>11700</v>
      </c>
      <c r="K521" s="516" t="s">
        <v>6477</v>
      </c>
      <c r="L521" s="516" t="s">
        <v>9504</v>
      </c>
      <c r="M521" s="517">
        <v>41269</v>
      </c>
      <c r="N521" s="518">
        <v>50000000</v>
      </c>
      <c r="O521" s="512" t="s">
        <v>17673</v>
      </c>
      <c r="P521" s="528">
        <v>41620</v>
      </c>
      <c r="Q521" s="519">
        <v>49004767</v>
      </c>
      <c r="R521" s="512"/>
      <c r="S521" s="528">
        <v>41635</v>
      </c>
      <c r="T521" s="519">
        <v>36140048.25</v>
      </c>
      <c r="U521" s="528">
        <v>41635</v>
      </c>
      <c r="V521" s="519">
        <v>36140048.25</v>
      </c>
      <c r="W521" s="512"/>
      <c r="X521" s="528"/>
      <c r="Y521" s="519"/>
      <c r="Z521" s="520">
        <v>0</v>
      </c>
      <c r="AA521" s="520"/>
      <c r="AB521" s="521"/>
      <c r="AC521" s="521"/>
      <c r="AD521" s="521"/>
      <c r="AE521" s="521"/>
      <c r="AF521" s="521"/>
      <c r="AG521" s="521"/>
      <c r="AH521" s="521"/>
      <c r="AI521" s="521"/>
      <c r="AJ521" s="521"/>
      <c r="AK521" s="521"/>
      <c r="AL521" s="521"/>
      <c r="AM521" s="521">
        <f t="shared" si="56"/>
        <v>0</v>
      </c>
      <c r="AN521" s="520">
        <f t="shared" si="57"/>
        <v>36140048.25</v>
      </c>
      <c r="AO521" s="522"/>
      <c r="AP521" s="522"/>
      <c r="AQ521" s="522"/>
      <c r="AR521" s="523"/>
      <c r="AS521" s="529"/>
      <c r="AT521" s="529"/>
      <c r="AU521" s="529"/>
      <c r="AV521" s="529"/>
      <c r="AW521" s="529"/>
      <c r="AX521" s="529"/>
    </row>
    <row r="522" spans="1:50" s="530" customFormat="1" ht="15" customHeight="1" x14ac:dyDescent="0.2">
      <c r="A522" s="526"/>
      <c r="B522" s="526"/>
      <c r="C522" s="526" t="s">
        <v>8286</v>
      </c>
      <c r="D522" s="526" t="s">
        <v>17675</v>
      </c>
      <c r="E522" s="527"/>
      <c r="F522" s="526"/>
      <c r="G522" s="526"/>
      <c r="H522" s="526"/>
      <c r="I522" s="514"/>
      <c r="J522" s="515" t="s">
        <v>829</v>
      </c>
      <c r="K522" s="516" t="s">
        <v>6477</v>
      </c>
      <c r="L522" s="516" t="s">
        <v>9516</v>
      </c>
      <c r="M522" s="517">
        <v>41373</v>
      </c>
      <c r="N522" s="518">
        <v>30000000</v>
      </c>
      <c r="O522" s="512" t="s">
        <v>17673</v>
      </c>
      <c r="P522" s="528">
        <v>41620</v>
      </c>
      <c r="Q522" s="519">
        <v>32496387</v>
      </c>
      <c r="R522" s="512"/>
      <c r="S522" s="528">
        <v>41635</v>
      </c>
      <c r="T522" s="519">
        <v>22500000</v>
      </c>
      <c r="U522" s="528">
        <v>41635</v>
      </c>
      <c r="V522" s="519">
        <v>22500000</v>
      </c>
      <c r="W522" s="512"/>
      <c r="X522" s="528"/>
      <c r="Y522" s="519"/>
      <c r="Z522" s="520">
        <v>0</v>
      </c>
      <c r="AA522" s="520"/>
      <c r="AB522" s="521"/>
      <c r="AC522" s="521"/>
      <c r="AD522" s="521"/>
      <c r="AE522" s="521"/>
      <c r="AF522" s="521"/>
      <c r="AG522" s="521"/>
      <c r="AH522" s="521"/>
      <c r="AI522" s="521"/>
      <c r="AJ522" s="521"/>
      <c r="AK522" s="521"/>
      <c r="AL522" s="521"/>
      <c r="AM522" s="521">
        <f t="shared" si="56"/>
        <v>0</v>
      </c>
      <c r="AN522" s="520">
        <f t="shared" si="57"/>
        <v>22500000</v>
      </c>
      <c r="AO522" s="522"/>
      <c r="AP522" s="522"/>
      <c r="AQ522" s="522"/>
      <c r="AR522" s="523"/>
      <c r="AS522" s="529"/>
      <c r="AT522" s="529"/>
      <c r="AU522" s="529"/>
      <c r="AV522" s="529"/>
      <c r="AW522" s="529"/>
      <c r="AX522" s="529"/>
    </row>
    <row r="523" spans="1:50" s="530" customFormat="1" ht="15" customHeight="1" x14ac:dyDescent="0.2">
      <c r="A523" s="526"/>
      <c r="B523" s="526"/>
      <c r="C523" s="526" t="s">
        <v>8755</v>
      </c>
      <c r="D523" s="526"/>
      <c r="E523" s="527"/>
      <c r="F523" s="526"/>
      <c r="G523" s="526"/>
      <c r="H523" s="526"/>
      <c r="I523" s="514"/>
      <c r="J523" s="515" t="s">
        <v>11701</v>
      </c>
      <c r="K523" s="516" t="s">
        <v>6477</v>
      </c>
      <c r="L523" s="516" t="s">
        <v>11770</v>
      </c>
      <c r="M523" s="517"/>
      <c r="N523" s="518">
        <v>40000000</v>
      </c>
      <c r="O523" s="512"/>
      <c r="P523" s="528"/>
      <c r="Q523" s="519"/>
      <c r="R523" s="512"/>
      <c r="S523" s="528">
        <v>41971</v>
      </c>
      <c r="T523" s="519">
        <v>29291550</v>
      </c>
      <c r="U523" s="528">
        <v>41971</v>
      </c>
      <c r="V523" s="519">
        <v>29291550</v>
      </c>
      <c r="W523" s="512"/>
      <c r="X523" s="528"/>
      <c r="Y523" s="519"/>
      <c r="Z523" s="520">
        <v>0</v>
      </c>
      <c r="AA523" s="520"/>
      <c r="AB523" s="521"/>
      <c r="AC523" s="521"/>
      <c r="AD523" s="521"/>
      <c r="AE523" s="521"/>
      <c r="AF523" s="521"/>
      <c r="AG523" s="521"/>
      <c r="AH523" s="521"/>
      <c r="AI523" s="521"/>
      <c r="AJ523" s="521"/>
      <c r="AK523" s="521"/>
      <c r="AL523" s="521"/>
      <c r="AM523" s="521">
        <f t="shared" si="56"/>
        <v>0</v>
      </c>
      <c r="AN523" s="520">
        <f t="shared" si="57"/>
        <v>29291550</v>
      </c>
      <c r="AO523" s="522"/>
      <c r="AP523" s="522"/>
      <c r="AQ523" s="522"/>
      <c r="AR523" s="523"/>
      <c r="AS523" s="529"/>
      <c r="AT523" s="529"/>
      <c r="AU523" s="529"/>
      <c r="AV523" s="529"/>
      <c r="AW523" s="529"/>
      <c r="AX523" s="529"/>
    </row>
    <row r="524" spans="1:50" s="530" customFormat="1" ht="15" customHeight="1" x14ac:dyDescent="0.2">
      <c r="A524" s="526"/>
      <c r="B524" s="526"/>
      <c r="C524" s="526" t="s">
        <v>8286</v>
      </c>
      <c r="D524" s="526" t="s">
        <v>9761</v>
      </c>
      <c r="E524" s="527"/>
      <c r="F524" s="526"/>
      <c r="G524" s="526"/>
      <c r="H524" s="526"/>
      <c r="I524" s="514"/>
      <c r="J524" s="515" t="s">
        <v>11702</v>
      </c>
      <c r="K524" s="516" t="s">
        <v>6477</v>
      </c>
      <c r="L524" s="516" t="s">
        <v>9479</v>
      </c>
      <c r="M524" s="517">
        <v>41242</v>
      </c>
      <c r="N524" s="518">
        <v>30000000</v>
      </c>
      <c r="O524" s="512" t="s">
        <v>17673</v>
      </c>
      <c r="P524" s="528">
        <v>41620</v>
      </c>
      <c r="Q524" s="519">
        <v>34254950</v>
      </c>
      <c r="R524" s="512"/>
      <c r="S524" s="528">
        <v>41635</v>
      </c>
      <c r="T524" s="519">
        <v>22500000</v>
      </c>
      <c r="U524" s="528">
        <v>41635</v>
      </c>
      <c r="V524" s="519">
        <v>22500000</v>
      </c>
      <c r="W524" s="512"/>
      <c r="X524" s="528"/>
      <c r="Y524" s="519"/>
      <c r="Z524" s="520">
        <v>0</v>
      </c>
      <c r="AA524" s="520"/>
      <c r="AB524" s="521"/>
      <c r="AC524" s="521"/>
      <c r="AD524" s="521"/>
      <c r="AE524" s="521"/>
      <c r="AF524" s="521"/>
      <c r="AG524" s="521"/>
      <c r="AH524" s="521"/>
      <c r="AI524" s="521"/>
      <c r="AJ524" s="521"/>
      <c r="AK524" s="521"/>
      <c r="AL524" s="521"/>
      <c r="AM524" s="521">
        <f t="shared" si="56"/>
        <v>0</v>
      </c>
      <c r="AN524" s="520">
        <f t="shared" si="57"/>
        <v>22500000</v>
      </c>
      <c r="AO524" s="522"/>
      <c r="AP524" s="522"/>
      <c r="AQ524" s="522"/>
      <c r="AR524" s="523"/>
      <c r="AS524" s="529"/>
      <c r="AT524" s="529"/>
      <c r="AU524" s="529"/>
      <c r="AV524" s="529"/>
      <c r="AW524" s="529"/>
      <c r="AX524" s="529"/>
    </row>
    <row r="525" spans="1:50" s="530" customFormat="1" ht="15" customHeight="1" x14ac:dyDescent="0.2">
      <c r="A525" s="526"/>
      <c r="B525" s="526"/>
      <c r="C525" s="526" t="s">
        <v>8286</v>
      </c>
      <c r="D525" s="526" t="s">
        <v>8368</v>
      </c>
      <c r="E525" s="527"/>
      <c r="F525" s="526"/>
      <c r="G525" s="526"/>
      <c r="H525" s="526"/>
      <c r="I525" s="514"/>
      <c r="J525" s="515" t="s">
        <v>11703</v>
      </c>
      <c r="K525" s="516" t="s">
        <v>6477</v>
      </c>
      <c r="L525" s="516" t="s">
        <v>9505</v>
      </c>
      <c r="M525" s="517">
        <v>41438</v>
      </c>
      <c r="N525" s="518">
        <v>100000000</v>
      </c>
      <c r="O525" s="512" t="s">
        <v>17668</v>
      </c>
      <c r="P525" s="528">
        <v>41592</v>
      </c>
      <c r="Q525" s="519">
        <v>113685250</v>
      </c>
      <c r="R525" s="512"/>
      <c r="S525" s="528">
        <v>41606</v>
      </c>
      <c r="T525" s="519">
        <v>75000000</v>
      </c>
      <c r="U525" s="528">
        <v>41606</v>
      </c>
      <c r="V525" s="519">
        <v>75000000</v>
      </c>
      <c r="W525" s="512"/>
      <c r="X525" s="528"/>
      <c r="Y525" s="519"/>
      <c r="Z525" s="520">
        <v>0</v>
      </c>
      <c r="AA525" s="520"/>
      <c r="AB525" s="521"/>
      <c r="AC525" s="521"/>
      <c r="AD525" s="521"/>
      <c r="AE525" s="521"/>
      <c r="AF525" s="521"/>
      <c r="AG525" s="521"/>
      <c r="AH525" s="521"/>
      <c r="AI525" s="521"/>
      <c r="AJ525" s="521"/>
      <c r="AK525" s="521"/>
      <c r="AL525" s="521"/>
      <c r="AM525" s="521">
        <f t="shared" si="56"/>
        <v>0</v>
      </c>
      <c r="AN525" s="520">
        <f t="shared" si="57"/>
        <v>75000000</v>
      </c>
      <c r="AO525" s="522"/>
      <c r="AP525" s="522"/>
      <c r="AQ525" s="522"/>
      <c r="AR525" s="523"/>
      <c r="AS525" s="529"/>
      <c r="AT525" s="529"/>
      <c r="AU525" s="529"/>
      <c r="AV525" s="529"/>
      <c r="AW525" s="529"/>
      <c r="AX525" s="529"/>
    </row>
    <row r="526" spans="1:50" s="530" customFormat="1" ht="15" customHeight="1" x14ac:dyDescent="0.2">
      <c r="A526" s="526"/>
      <c r="B526" s="526"/>
      <c r="C526" s="526" t="s">
        <v>8286</v>
      </c>
      <c r="D526" s="526" t="s">
        <v>17680</v>
      </c>
      <c r="E526" s="527"/>
      <c r="F526" s="526"/>
      <c r="G526" s="526"/>
      <c r="H526" s="526"/>
      <c r="I526" s="514"/>
      <c r="J526" s="515" t="s">
        <v>11704</v>
      </c>
      <c r="K526" s="516" t="s">
        <v>6477</v>
      </c>
      <c r="L526" s="516" t="s">
        <v>17678</v>
      </c>
      <c r="M526" s="517">
        <v>41052</v>
      </c>
      <c r="N526" s="518">
        <v>40000000</v>
      </c>
      <c r="O526" s="512" t="s">
        <v>17668</v>
      </c>
      <c r="P526" s="528">
        <v>41592</v>
      </c>
      <c r="Q526" s="519">
        <v>53412950</v>
      </c>
      <c r="R526" s="512"/>
      <c r="S526" s="528">
        <v>41606</v>
      </c>
      <c r="T526" s="519">
        <v>30000000</v>
      </c>
      <c r="U526" s="528">
        <v>41606</v>
      </c>
      <c r="V526" s="519">
        <v>30000000</v>
      </c>
      <c r="W526" s="512"/>
      <c r="X526" s="528"/>
      <c r="Y526" s="519"/>
      <c r="Z526" s="520">
        <v>0</v>
      </c>
      <c r="AA526" s="520"/>
      <c r="AB526" s="521"/>
      <c r="AC526" s="521"/>
      <c r="AD526" s="521"/>
      <c r="AE526" s="521"/>
      <c r="AF526" s="521"/>
      <c r="AG526" s="521"/>
      <c r="AH526" s="521"/>
      <c r="AI526" s="521"/>
      <c r="AJ526" s="521"/>
      <c r="AK526" s="521"/>
      <c r="AL526" s="521"/>
      <c r="AM526" s="521">
        <f t="shared" si="56"/>
        <v>0</v>
      </c>
      <c r="AN526" s="520">
        <f t="shared" si="57"/>
        <v>30000000</v>
      </c>
      <c r="AO526" s="522"/>
      <c r="AP526" s="522"/>
      <c r="AQ526" s="522"/>
      <c r="AR526" s="523"/>
      <c r="AS526" s="529"/>
      <c r="AT526" s="529"/>
      <c r="AU526" s="529"/>
      <c r="AV526" s="529"/>
      <c r="AW526" s="529"/>
      <c r="AX526" s="529"/>
    </row>
    <row r="527" spans="1:50" s="530" customFormat="1" ht="15" customHeight="1" x14ac:dyDescent="0.2">
      <c r="A527" s="526"/>
      <c r="B527" s="526"/>
      <c r="C527" s="526" t="s">
        <v>8286</v>
      </c>
      <c r="D527" s="526" t="s">
        <v>17680</v>
      </c>
      <c r="E527" s="527"/>
      <c r="F527" s="526"/>
      <c r="G527" s="526"/>
      <c r="H527" s="526"/>
      <c r="I527" s="514"/>
      <c r="J527" s="515" t="s">
        <v>11705</v>
      </c>
      <c r="K527" s="516" t="s">
        <v>6477</v>
      </c>
      <c r="L527" s="516" t="s">
        <v>9499</v>
      </c>
      <c r="M527" s="517">
        <v>41151</v>
      </c>
      <c r="N527" s="518">
        <v>50000000</v>
      </c>
      <c r="O527" s="512" t="s">
        <v>17668</v>
      </c>
      <c r="P527" s="528">
        <v>41592</v>
      </c>
      <c r="Q527" s="519">
        <v>58151937</v>
      </c>
      <c r="R527" s="512"/>
      <c r="S527" s="528">
        <v>41606</v>
      </c>
      <c r="T527" s="519">
        <v>37500000</v>
      </c>
      <c r="U527" s="528">
        <v>41606</v>
      </c>
      <c r="V527" s="519">
        <v>37500000</v>
      </c>
      <c r="W527" s="512"/>
      <c r="X527" s="528"/>
      <c r="Y527" s="519"/>
      <c r="Z527" s="520">
        <v>0</v>
      </c>
      <c r="AA527" s="520"/>
      <c r="AB527" s="521"/>
      <c r="AC527" s="521"/>
      <c r="AD527" s="521"/>
      <c r="AE527" s="521"/>
      <c r="AF527" s="521"/>
      <c r="AG527" s="521"/>
      <c r="AH527" s="521"/>
      <c r="AI527" s="521"/>
      <c r="AJ527" s="521"/>
      <c r="AK527" s="521"/>
      <c r="AL527" s="521"/>
      <c r="AM527" s="521">
        <f t="shared" si="56"/>
        <v>0</v>
      </c>
      <c r="AN527" s="520">
        <f t="shared" si="57"/>
        <v>37500000</v>
      </c>
      <c r="AO527" s="522"/>
      <c r="AP527" s="522"/>
      <c r="AQ527" s="522"/>
      <c r="AR527" s="523"/>
      <c r="AS527" s="529"/>
      <c r="AT527" s="529"/>
      <c r="AU527" s="529"/>
      <c r="AV527" s="529"/>
      <c r="AW527" s="529"/>
      <c r="AX527" s="529"/>
    </row>
    <row r="528" spans="1:50" s="530" customFormat="1" ht="15" customHeight="1" x14ac:dyDescent="0.2">
      <c r="A528" s="526"/>
      <c r="B528" s="526"/>
      <c r="C528" s="526" t="s">
        <v>8286</v>
      </c>
      <c r="D528" s="526" t="s">
        <v>9761</v>
      </c>
      <c r="E528" s="527"/>
      <c r="F528" s="526"/>
      <c r="G528" s="526"/>
      <c r="H528" s="526"/>
      <c r="I528" s="514"/>
      <c r="J528" s="515" t="s">
        <v>11706</v>
      </c>
      <c r="K528" s="516" t="s">
        <v>6477</v>
      </c>
      <c r="L528" s="516" t="s">
        <v>9505</v>
      </c>
      <c r="M528" s="517">
        <v>41438</v>
      </c>
      <c r="N528" s="518">
        <v>15000000</v>
      </c>
      <c r="O528" s="512" t="s">
        <v>17668</v>
      </c>
      <c r="P528" s="528">
        <v>41592</v>
      </c>
      <c r="Q528" s="519">
        <v>15456489</v>
      </c>
      <c r="R528" s="512"/>
      <c r="S528" s="528">
        <v>41606</v>
      </c>
      <c r="T528" s="519">
        <v>11120744</v>
      </c>
      <c r="U528" s="528">
        <v>41606</v>
      </c>
      <c r="V528" s="519">
        <v>11120744</v>
      </c>
      <c r="W528" s="512"/>
      <c r="X528" s="528"/>
      <c r="Y528" s="519"/>
      <c r="Z528" s="520">
        <v>0</v>
      </c>
      <c r="AA528" s="520"/>
      <c r="AB528" s="521"/>
      <c r="AC528" s="521"/>
      <c r="AD528" s="521"/>
      <c r="AE528" s="521"/>
      <c r="AF528" s="521"/>
      <c r="AG528" s="521"/>
      <c r="AH528" s="521"/>
      <c r="AI528" s="521"/>
      <c r="AJ528" s="521"/>
      <c r="AK528" s="521"/>
      <c r="AL528" s="521"/>
      <c r="AM528" s="521">
        <f t="shared" si="56"/>
        <v>0</v>
      </c>
      <c r="AN528" s="520">
        <f t="shared" si="57"/>
        <v>11120744</v>
      </c>
      <c r="AO528" s="522"/>
      <c r="AP528" s="522"/>
      <c r="AQ528" s="522"/>
      <c r="AR528" s="523"/>
      <c r="AS528" s="529"/>
      <c r="AT528" s="529"/>
      <c r="AU528" s="529"/>
      <c r="AV528" s="529"/>
      <c r="AW528" s="529"/>
      <c r="AX528" s="529"/>
    </row>
    <row r="529" spans="1:50" s="530" customFormat="1" ht="15" customHeight="1" x14ac:dyDescent="0.2">
      <c r="A529" s="526"/>
      <c r="B529" s="526"/>
      <c r="C529" s="526" t="s">
        <v>8286</v>
      </c>
      <c r="D529" s="526" t="s">
        <v>9761</v>
      </c>
      <c r="E529" s="527"/>
      <c r="F529" s="526"/>
      <c r="G529" s="526"/>
      <c r="H529" s="526"/>
      <c r="I529" s="514"/>
      <c r="J529" s="515" t="s">
        <v>11707</v>
      </c>
      <c r="K529" s="516" t="s">
        <v>6477</v>
      </c>
      <c r="L529" s="516" t="s">
        <v>9151</v>
      </c>
      <c r="M529" s="517">
        <v>41113</v>
      </c>
      <c r="N529" s="518">
        <v>150000000</v>
      </c>
      <c r="O529" s="512" t="s">
        <v>17668</v>
      </c>
      <c r="P529" s="528">
        <v>41592</v>
      </c>
      <c r="Q529" s="519">
        <v>160849450</v>
      </c>
      <c r="R529" s="512"/>
      <c r="S529" s="528">
        <v>41606</v>
      </c>
      <c r="T529" s="519">
        <v>112500000</v>
      </c>
      <c r="U529" s="528">
        <v>41606</v>
      </c>
      <c r="V529" s="519">
        <v>112500000</v>
      </c>
      <c r="W529" s="512"/>
      <c r="X529" s="528"/>
      <c r="Y529" s="519"/>
      <c r="Z529" s="520">
        <v>0</v>
      </c>
      <c r="AA529" s="520"/>
      <c r="AB529" s="521"/>
      <c r="AC529" s="521"/>
      <c r="AD529" s="521"/>
      <c r="AE529" s="521"/>
      <c r="AF529" s="521"/>
      <c r="AG529" s="521"/>
      <c r="AH529" s="521"/>
      <c r="AI529" s="521"/>
      <c r="AJ529" s="521"/>
      <c r="AK529" s="521"/>
      <c r="AL529" s="521"/>
      <c r="AM529" s="521">
        <f t="shared" si="56"/>
        <v>0</v>
      </c>
      <c r="AN529" s="520">
        <f t="shared" si="57"/>
        <v>112500000</v>
      </c>
      <c r="AO529" s="522"/>
      <c r="AP529" s="522"/>
      <c r="AQ529" s="522"/>
      <c r="AR529" s="523"/>
      <c r="AS529" s="529"/>
      <c r="AT529" s="529"/>
      <c r="AU529" s="529"/>
      <c r="AV529" s="529"/>
      <c r="AW529" s="529"/>
      <c r="AX529" s="529"/>
    </row>
    <row r="530" spans="1:50" s="530" customFormat="1" ht="15" customHeight="1" x14ac:dyDescent="0.2">
      <c r="A530" s="526"/>
      <c r="B530" s="526"/>
      <c r="C530" s="526" t="s">
        <v>8286</v>
      </c>
      <c r="D530" s="526" t="s">
        <v>9761</v>
      </c>
      <c r="E530" s="527" t="s">
        <v>12319</v>
      </c>
      <c r="F530" s="526"/>
      <c r="G530" s="526"/>
      <c r="H530" s="526"/>
      <c r="I530" s="514"/>
      <c r="J530" s="515" t="s">
        <v>11708</v>
      </c>
      <c r="K530" s="516" t="s">
        <v>6477</v>
      </c>
      <c r="L530" s="516" t="s">
        <v>9456</v>
      </c>
      <c r="M530" s="517">
        <v>41179</v>
      </c>
      <c r="N530" s="518">
        <v>50000000</v>
      </c>
      <c r="O530" s="512" t="s">
        <v>17668</v>
      </c>
      <c r="P530" s="528">
        <v>41592</v>
      </c>
      <c r="Q530" s="519">
        <v>51085050</v>
      </c>
      <c r="R530" s="512"/>
      <c r="S530" s="528">
        <v>41606</v>
      </c>
      <c r="T530" s="519">
        <v>37500000</v>
      </c>
      <c r="U530" s="528">
        <v>41606</v>
      </c>
      <c r="V530" s="519">
        <v>37500000</v>
      </c>
      <c r="W530" s="512"/>
      <c r="X530" s="528"/>
      <c r="Y530" s="519"/>
      <c r="Z530" s="520">
        <v>0</v>
      </c>
      <c r="AA530" s="520"/>
      <c r="AB530" s="521"/>
      <c r="AC530" s="521"/>
      <c r="AD530" s="521"/>
      <c r="AE530" s="521"/>
      <c r="AF530" s="521"/>
      <c r="AG530" s="521"/>
      <c r="AH530" s="521"/>
      <c r="AI530" s="521"/>
      <c r="AJ530" s="521"/>
      <c r="AK530" s="521"/>
      <c r="AL530" s="521"/>
      <c r="AM530" s="521">
        <f t="shared" si="56"/>
        <v>0</v>
      </c>
      <c r="AN530" s="520">
        <f t="shared" si="57"/>
        <v>37500000</v>
      </c>
      <c r="AO530" s="522"/>
      <c r="AP530" s="522"/>
      <c r="AQ530" s="522"/>
      <c r="AR530" s="523"/>
      <c r="AS530" s="529"/>
      <c r="AT530" s="529"/>
      <c r="AU530" s="529"/>
      <c r="AV530" s="529"/>
      <c r="AW530" s="529"/>
      <c r="AX530" s="529"/>
    </row>
    <row r="531" spans="1:50" s="530" customFormat="1" ht="15" customHeight="1" x14ac:dyDescent="0.2">
      <c r="A531" s="526"/>
      <c r="B531" s="526"/>
      <c r="C531" s="526" t="s">
        <v>8286</v>
      </c>
      <c r="D531" s="526" t="s">
        <v>6536</v>
      </c>
      <c r="E531" s="527" t="s">
        <v>12323</v>
      </c>
      <c r="F531" s="526" t="s">
        <v>11741</v>
      </c>
      <c r="G531" s="526"/>
      <c r="H531" s="526"/>
      <c r="I531" s="514"/>
      <c r="J531" s="515" t="s">
        <v>11709</v>
      </c>
      <c r="K531" s="516" t="s">
        <v>6477</v>
      </c>
      <c r="L531" s="516" t="s">
        <v>9479</v>
      </c>
      <c r="M531" s="517">
        <v>41242</v>
      </c>
      <c r="N531" s="518">
        <v>35000000</v>
      </c>
      <c r="O531" s="512" t="s">
        <v>17668</v>
      </c>
      <c r="P531" s="528">
        <v>41592</v>
      </c>
      <c r="Q531" s="519">
        <v>37375621</v>
      </c>
      <c r="R531" s="512"/>
      <c r="S531" s="528">
        <v>41606</v>
      </c>
      <c r="T531" s="519">
        <v>26250000</v>
      </c>
      <c r="U531" s="528">
        <v>41606</v>
      </c>
      <c r="V531" s="519">
        <v>26250000</v>
      </c>
      <c r="W531" s="512"/>
      <c r="X531" s="528"/>
      <c r="Y531" s="519"/>
      <c r="Z531" s="520">
        <v>0</v>
      </c>
      <c r="AA531" s="520"/>
      <c r="AB531" s="521"/>
      <c r="AC531" s="521"/>
      <c r="AD531" s="521"/>
      <c r="AE531" s="521"/>
      <c r="AF531" s="521"/>
      <c r="AG531" s="521"/>
      <c r="AH531" s="521"/>
      <c r="AI531" s="521"/>
      <c r="AJ531" s="521"/>
      <c r="AK531" s="521"/>
      <c r="AL531" s="521"/>
      <c r="AM531" s="521">
        <f t="shared" si="56"/>
        <v>0</v>
      </c>
      <c r="AN531" s="520">
        <f t="shared" si="57"/>
        <v>26250000</v>
      </c>
      <c r="AO531" s="522"/>
      <c r="AP531" s="522"/>
      <c r="AQ531" s="522"/>
      <c r="AR531" s="523"/>
      <c r="AS531" s="529"/>
      <c r="AT531" s="529"/>
      <c r="AU531" s="529"/>
      <c r="AV531" s="529"/>
      <c r="AW531" s="529"/>
      <c r="AX531" s="529"/>
    </row>
    <row r="532" spans="1:50" s="530" customFormat="1" ht="15" customHeight="1" x14ac:dyDescent="0.2">
      <c r="A532" s="526"/>
      <c r="B532" s="526"/>
      <c r="C532" s="526" t="s">
        <v>8286</v>
      </c>
      <c r="D532" s="526" t="s">
        <v>6536</v>
      </c>
      <c r="E532" s="527" t="s">
        <v>12323</v>
      </c>
      <c r="F532" s="526" t="s">
        <v>11742</v>
      </c>
      <c r="G532" s="526"/>
      <c r="H532" s="526"/>
      <c r="I532" s="514"/>
      <c r="J532" s="515" t="s">
        <v>11710</v>
      </c>
      <c r="K532" s="516" t="s">
        <v>6477</v>
      </c>
      <c r="L532" s="516" t="s">
        <v>17679</v>
      </c>
      <c r="M532" s="517">
        <v>41197</v>
      </c>
      <c r="N532" s="518">
        <v>50000000</v>
      </c>
      <c r="O532" s="512" t="s">
        <v>17668</v>
      </c>
      <c r="P532" s="528">
        <v>41592</v>
      </c>
      <c r="Q532" s="519">
        <v>51085450</v>
      </c>
      <c r="R532" s="512"/>
      <c r="S532" s="528">
        <v>41606</v>
      </c>
      <c r="T532" s="519">
        <v>37500000</v>
      </c>
      <c r="U532" s="528">
        <v>41606</v>
      </c>
      <c r="V532" s="519">
        <v>37500000</v>
      </c>
      <c r="W532" s="512"/>
      <c r="X532" s="528"/>
      <c r="Y532" s="519"/>
      <c r="Z532" s="520">
        <v>0</v>
      </c>
      <c r="AA532" s="520"/>
      <c r="AB532" s="521"/>
      <c r="AC532" s="521"/>
      <c r="AD532" s="521"/>
      <c r="AE532" s="521"/>
      <c r="AF532" s="521"/>
      <c r="AG532" s="521"/>
      <c r="AH532" s="521"/>
      <c r="AI532" s="521"/>
      <c r="AJ532" s="521"/>
      <c r="AK532" s="521"/>
      <c r="AL532" s="521"/>
      <c r="AM532" s="521">
        <f t="shared" si="56"/>
        <v>0</v>
      </c>
      <c r="AN532" s="520">
        <f t="shared" si="57"/>
        <v>37500000</v>
      </c>
      <c r="AO532" s="522"/>
      <c r="AP532" s="522"/>
      <c r="AQ532" s="522"/>
      <c r="AR532" s="523"/>
      <c r="AS532" s="529"/>
      <c r="AT532" s="529"/>
      <c r="AU532" s="529"/>
      <c r="AV532" s="529"/>
      <c r="AW532" s="529"/>
      <c r="AX532" s="529"/>
    </row>
    <row r="533" spans="1:50" s="530" customFormat="1" ht="15" customHeight="1" x14ac:dyDescent="0.2">
      <c r="A533" s="526"/>
      <c r="B533" s="526"/>
      <c r="C533" s="526" t="s">
        <v>8286</v>
      </c>
      <c r="D533" s="526" t="s">
        <v>6536</v>
      </c>
      <c r="E533" s="527" t="s">
        <v>12323</v>
      </c>
      <c r="F533" s="526" t="s">
        <v>11743</v>
      </c>
      <c r="G533" s="526"/>
      <c r="H533" s="526"/>
      <c r="I533" s="514"/>
      <c r="J533" s="515" t="s">
        <v>11711</v>
      </c>
      <c r="K533" s="516" t="s">
        <v>6477</v>
      </c>
      <c r="L533" s="516" t="s">
        <v>9487</v>
      </c>
      <c r="M533" s="517">
        <v>41113</v>
      </c>
      <c r="N533" s="518">
        <v>50000000</v>
      </c>
      <c r="O533" s="512" t="s">
        <v>17668</v>
      </c>
      <c r="P533" s="528">
        <v>41592</v>
      </c>
      <c r="Q533" s="519">
        <v>51316509</v>
      </c>
      <c r="R533" s="512"/>
      <c r="S533" s="528">
        <v>41606</v>
      </c>
      <c r="T533" s="519">
        <v>37500000</v>
      </c>
      <c r="U533" s="528">
        <v>41606</v>
      </c>
      <c r="V533" s="519">
        <v>37500000</v>
      </c>
      <c r="W533" s="512"/>
      <c r="X533" s="528"/>
      <c r="Y533" s="519"/>
      <c r="Z533" s="520">
        <v>0</v>
      </c>
      <c r="AA533" s="520"/>
      <c r="AB533" s="521"/>
      <c r="AC533" s="521"/>
      <c r="AD533" s="521"/>
      <c r="AE533" s="521"/>
      <c r="AF533" s="521"/>
      <c r="AG533" s="521"/>
      <c r="AH533" s="521"/>
      <c r="AI533" s="521"/>
      <c r="AJ533" s="521"/>
      <c r="AK533" s="521"/>
      <c r="AL533" s="521"/>
      <c r="AM533" s="521">
        <f t="shared" si="56"/>
        <v>0</v>
      </c>
      <c r="AN533" s="520">
        <f t="shared" si="57"/>
        <v>37500000</v>
      </c>
      <c r="AO533" s="522"/>
      <c r="AP533" s="522"/>
      <c r="AQ533" s="522"/>
      <c r="AR533" s="523"/>
      <c r="AS533" s="529"/>
      <c r="AT533" s="529"/>
      <c r="AU533" s="529"/>
      <c r="AV533" s="529"/>
      <c r="AW533" s="529"/>
      <c r="AX533" s="529"/>
    </row>
    <row r="534" spans="1:50" s="530" customFormat="1" ht="15" customHeight="1" x14ac:dyDescent="0.2">
      <c r="A534" s="526"/>
      <c r="B534" s="526"/>
      <c r="C534" s="526" t="s">
        <v>8286</v>
      </c>
      <c r="D534" s="526" t="s">
        <v>6536</v>
      </c>
      <c r="E534" s="527" t="s">
        <v>12323</v>
      </c>
      <c r="F534" s="526" t="s">
        <v>11744</v>
      </c>
      <c r="G534" s="526"/>
      <c r="H534" s="526"/>
      <c r="I534" s="514"/>
      <c r="J534" s="515" t="s">
        <v>11712</v>
      </c>
      <c r="K534" s="516" t="s">
        <v>6477</v>
      </c>
      <c r="L534" s="516" t="s">
        <v>9499</v>
      </c>
      <c r="M534" s="517">
        <v>41151</v>
      </c>
      <c r="N534" s="518">
        <v>26000000</v>
      </c>
      <c r="O534" s="512" t="s">
        <v>17668</v>
      </c>
      <c r="P534" s="528">
        <v>41592</v>
      </c>
      <c r="Q534" s="519">
        <v>26097727</v>
      </c>
      <c r="R534" s="512"/>
      <c r="S534" s="528">
        <v>41606</v>
      </c>
      <c r="T534" s="519">
        <v>19500000</v>
      </c>
      <c r="U534" s="528">
        <v>41606</v>
      </c>
      <c r="V534" s="519">
        <v>19500000</v>
      </c>
      <c r="W534" s="512"/>
      <c r="X534" s="528"/>
      <c r="Y534" s="519"/>
      <c r="Z534" s="520">
        <v>0</v>
      </c>
      <c r="AA534" s="520"/>
      <c r="AB534" s="521"/>
      <c r="AC534" s="521"/>
      <c r="AD534" s="521"/>
      <c r="AE534" s="521"/>
      <c r="AF534" s="521"/>
      <c r="AG534" s="521"/>
      <c r="AH534" s="521"/>
      <c r="AI534" s="521"/>
      <c r="AJ534" s="521"/>
      <c r="AK534" s="521"/>
      <c r="AL534" s="521"/>
      <c r="AM534" s="521">
        <f t="shared" si="56"/>
        <v>0</v>
      </c>
      <c r="AN534" s="520">
        <f t="shared" si="57"/>
        <v>19500000</v>
      </c>
      <c r="AO534" s="522"/>
      <c r="AP534" s="522"/>
      <c r="AQ534" s="522"/>
      <c r="AR534" s="523"/>
      <c r="AS534" s="529"/>
      <c r="AT534" s="529"/>
      <c r="AU534" s="529"/>
      <c r="AV534" s="529"/>
      <c r="AW534" s="529"/>
      <c r="AX534" s="529"/>
    </row>
    <row r="535" spans="1:50" s="530" customFormat="1" ht="15" customHeight="1" x14ac:dyDescent="0.2">
      <c r="A535" s="526"/>
      <c r="B535" s="526"/>
      <c r="C535" s="526" t="s">
        <v>8286</v>
      </c>
      <c r="D535" s="526" t="s">
        <v>8032</v>
      </c>
      <c r="E535" s="527"/>
      <c r="F535" s="526"/>
      <c r="G535" s="526"/>
      <c r="H535" s="526"/>
      <c r="I535" s="514"/>
      <c r="J535" s="515" t="s">
        <v>4229</v>
      </c>
      <c r="K535" s="516" t="s">
        <v>6477</v>
      </c>
      <c r="L535" s="516" t="s">
        <v>17677</v>
      </c>
      <c r="M535" s="517">
        <v>41052</v>
      </c>
      <c r="N535" s="518">
        <v>50000000</v>
      </c>
      <c r="O535" s="512" t="s">
        <v>17668</v>
      </c>
      <c r="P535" s="528">
        <v>41592</v>
      </c>
      <c r="Q535" s="519">
        <v>52089612</v>
      </c>
      <c r="R535" s="512"/>
      <c r="S535" s="528">
        <v>41606</v>
      </c>
      <c r="T535" s="519">
        <v>37500000</v>
      </c>
      <c r="U535" s="528">
        <v>41606</v>
      </c>
      <c r="V535" s="519">
        <v>37500000</v>
      </c>
      <c r="W535" s="512"/>
      <c r="X535" s="528"/>
      <c r="Y535" s="519"/>
      <c r="Z535" s="520">
        <v>0</v>
      </c>
      <c r="AA535" s="520"/>
      <c r="AB535" s="521"/>
      <c r="AC535" s="521"/>
      <c r="AD535" s="521"/>
      <c r="AE535" s="521"/>
      <c r="AF535" s="521"/>
      <c r="AG535" s="521"/>
      <c r="AH535" s="521"/>
      <c r="AI535" s="521"/>
      <c r="AJ535" s="521"/>
      <c r="AK535" s="521"/>
      <c r="AL535" s="521"/>
      <c r="AM535" s="521">
        <f t="shared" si="56"/>
        <v>0</v>
      </c>
      <c r="AN535" s="520">
        <f t="shared" si="57"/>
        <v>37500000</v>
      </c>
      <c r="AO535" s="522"/>
      <c r="AP535" s="522"/>
      <c r="AQ535" s="522"/>
      <c r="AR535" s="523"/>
      <c r="AS535" s="529"/>
      <c r="AT535" s="529"/>
      <c r="AU535" s="529"/>
      <c r="AV535" s="529"/>
      <c r="AW535" s="529"/>
      <c r="AX535" s="529"/>
    </row>
    <row r="536" spans="1:50" s="530" customFormat="1" ht="15" customHeight="1" x14ac:dyDescent="0.2">
      <c r="A536" s="526"/>
      <c r="B536" s="526"/>
      <c r="C536" s="526" t="s">
        <v>8286</v>
      </c>
      <c r="D536" s="526" t="s">
        <v>8032</v>
      </c>
      <c r="E536" s="527"/>
      <c r="F536" s="526"/>
      <c r="G536" s="526"/>
      <c r="H536" s="526"/>
      <c r="I536" s="514"/>
      <c r="J536" s="515" t="s">
        <v>11713</v>
      </c>
      <c r="K536" s="516" t="s">
        <v>6477</v>
      </c>
      <c r="L536" s="516" t="s">
        <v>9512</v>
      </c>
      <c r="M536" s="517">
        <v>41325</v>
      </c>
      <c r="N536" s="518">
        <v>26000000</v>
      </c>
      <c r="O536" s="512" t="s">
        <v>17668</v>
      </c>
      <c r="P536" s="528">
        <v>41592</v>
      </c>
      <c r="Q536" s="519">
        <v>28473252</v>
      </c>
      <c r="R536" s="512"/>
      <c r="S536" s="528">
        <v>41606</v>
      </c>
      <c r="T536" s="519">
        <v>13000000</v>
      </c>
      <c r="U536" s="528">
        <v>41606</v>
      </c>
      <c r="V536" s="519">
        <v>13000000</v>
      </c>
      <c r="W536" s="512"/>
      <c r="X536" s="528"/>
      <c r="Y536" s="519"/>
      <c r="Z536" s="520">
        <v>0</v>
      </c>
      <c r="AA536" s="520"/>
      <c r="AB536" s="521"/>
      <c r="AC536" s="521"/>
      <c r="AD536" s="521"/>
      <c r="AE536" s="521"/>
      <c r="AF536" s="521"/>
      <c r="AG536" s="521"/>
      <c r="AH536" s="521"/>
      <c r="AI536" s="521"/>
      <c r="AJ536" s="521"/>
      <c r="AK536" s="521"/>
      <c r="AL536" s="521"/>
      <c r="AM536" s="521">
        <f t="shared" si="56"/>
        <v>0</v>
      </c>
      <c r="AN536" s="520">
        <f t="shared" si="57"/>
        <v>13000000</v>
      </c>
      <c r="AO536" s="522"/>
      <c r="AP536" s="522"/>
      <c r="AQ536" s="522"/>
      <c r="AR536" s="523"/>
      <c r="AS536" s="529"/>
      <c r="AT536" s="529"/>
      <c r="AU536" s="529"/>
      <c r="AV536" s="529"/>
      <c r="AW536" s="529"/>
      <c r="AX536" s="529"/>
    </row>
    <row r="537" spans="1:50" s="530" customFormat="1" ht="15" customHeight="1" x14ac:dyDescent="0.2">
      <c r="A537" s="526"/>
      <c r="B537" s="526"/>
      <c r="C537" s="526" t="s">
        <v>8286</v>
      </c>
      <c r="D537" s="526" t="s">
        <v>10049</v>
      </c>
      <c r="E537" s="527"/>
      <c r="F537" s="526"/>
      <c r="G537" s="526"/>
      <c r="H537" s="526"/>
      <c r="I537" s="514"/>
      <c r="J537" s="515" t="s">
        <v>11714</v>
      </c>
      <c r="K537" s="516" t="s">
        <v>6477</v>
      </c>
      <c r="L537" s="516" t="s">
        <v>9512</v>
      </c>
      <c r="M537" s="517">
        <v>41325</v>
      </c>
      <c r="N537" s="518">
        <v>150000000</v>
      </c>
      <c r="O537" s="512" t="s">
        <v>17673</v>
      </c>
      <c r="P537" s="528">
        <v>41620</v>
      </c>
      <c r="Q537" s="519">
        <v>153526250</v>
      </c>
      <c r="R537" s="512"/>
      <c r="S537" s="528">
        <v>41635</v>
      </c>
      <c r="T537" s="519">
        <v>75000000</v>
      </c>
      <c r="U537" s="528">
        <v>41635</v>
      </c>
      <c r="V537" s="519">
        <v>75000000</v>
      </c>
      <c r="W537" s="512"/>
      <c r="X537" s="528"/>
      <c r="Y537" s="519"/>
      <c r="Z537" s="520">
        <v>0</v>
      </c>
      <c r="AA537" s="520"/>
      <c r="AB537" s="521"/>
      <c r="AC537" s="521"/>
      <c r="AD537" s="521"/>
      <c r="AE537" s="521"/>
      <c r="AF537" s="521"/>
      <c r="AG537" s="521"/>
      <c r="AH537" s="521"/>
      <c r="AI537" s="521"/>
      <c r="AJ537" s="521"/>
      <c r="AK537" s="521"/>
      <c r="AL537" s="521"/>
      <c r="AM537" s="521">
        <f t="shared" ref="AM537:AM558" si="58">SUM(Z537:AL537)</f>
        <v>0</v>
      </c>
      <c r="AN537" s="520">
        <f t="shared" si="57"/>
        <v>75000000</v>
      </c>
      <c r="AO537" s="522"/>
      <c r="AP537" s="522"/>
      <c r="AQ537" s="522"/>
      <c r="AR537" s="523"/>
      <c r="AS537" s="529"/>
      <c r="AT537" s="529"/>
      <c r="AU537" s="529"/>
      <c r="AV537" s="529"/>
      <c r="AW537" s="529"/>
      <c r="AX537" s="529"/>
    </row>
    <row r="538" spans="1:50" s="530" customFormat="1" ht="15" customHeight="1" x14ac:dyDescent="0.2">
      <c r="A538" s="526"/>
      <c r="B538" s="526"/>
      <c r="C538" s="526" t="s">
        <v>8286</v>
      </c>
      <c r="D538" s="526" t="s">
        <v>8032</v>
      </c>
      <c r="E538" s="527"/>
      <c r="F538" s="526"/>
      <c r="G538" s="526"/>
      <c r="H538" s="526"/>
      <c r="I538" s="514"/>
      <c r="J538" s="515" t="s">
        <v>11715</v>
      </c>
      <c r="K538" s="516" t="s">
        <v>6477</v>
      </c>
      <c r="L538" s="516" t="s">
        <v>9395</v>
      </c>
      <c r="M538" s="517">
        <v>41004</v>
      </c>
      <c r="N538" s="518">
        <v>50000000</v>
      </c>
      <c r="O538" s="512" t="s">
        <v>17673</v>
      </c>
      <c r="P538" s="528">
        <v>41620</v>
      </c>
      <c r="Q538" s="519">
        <v>25710388</v>
      </c>
      <c r="R538" s="512"/>
      <c r="S538" s="528">
        <v>41635</v>
      </c>
      <c r="T538" s="519">
        <v>17699925</v>
      </c>
      <c r="U538" s="528">
        <v>41635</v>
      </c>
      <c r="V538" s="519">
        <v>17699925</v>
      </c>
      <c r="W538" s="512"/>
      <c r="X538" s="528"/>
      <c r="Y538" s="519"/>
      <c r="Z538" s="520">
        <v>0</v>
      </c>
      <c r="AA538" s="520"/>
      <c r="AB538" s="521"/>
      <c r="AC538" s="521"/>
      <c r="AD538" s="521"/>
      <c r="AE538" s="521"/>
      <c r="AF538" s="521"/>
      <c r="AG538" s="521"/>
      <c r="AH538" s="521"/>
      <c r="AI538" s="521"/>
      <c r="AJ538" s="521"/>
      <c r="AK538" s="521"/>
      <c r="AL538" s="521"/>
      <c r="AM538" s="521">
        <f t="shared" si="58"/>
        <v>0</v>
      </c>
      <c r="AN538" s="520">
        <f t="shared" si="57"/>
        <v>17699925</v>
      </c>
      <c r="AO538" s="522"/>
      <c r="AP538" s="522"/>
      <c r="AQ538" s="522"/>
      <c r="AR538" s="523"/>
      <c r="AS538" s="529"/>
      <c r="AT538" s="529"/>
      <c r="AU538" s="529"/>
      <c r="AV538" s="529"/>
      <c r="AW538" s="529"/>
      <c r="AX538" s="529"/>
    </row>
    <row r="539" spans="1:50" s="530" customFormat="1" ht="15" customHeight="1" x14ac:dyDescent="0.2">
      <c r="A539" s="526"/>
      <c r="B539" s="526"/>
      <c r="C539" s="526" t="s">
        <v>8286</v>
      </c>
      <c r="D539" s="526" t="s">
        <v>6541</v>
      </c>
      <c r="E539" s="527" t="s">
        <v>18632</v>
      </c>
      <c r="F539" s="526" t="s">
        <v>11749</v>
      </c>
      <c r="G539" s="526"/>
      <c r="H539" s="526"/>
      <c r="I539" s="514"/>
      <c r="J539" s="515" t="s">
        <v>11716</v>
      </c>
      <c r="K539" s="516" t="s">
        <v>6477</v>
      </c>
      <c r="L539" s="516" t="s">
        <v>9413</v>
      </c>
      <c r="M539" s="517">
        <v>41004</v>
      </c>
      <c r="N539" s="518">
        <v>190000000</v>
      </c>
      <c r="O539" s="512" t="s">
        <v>17673</v>
      </c>
      <c r="P539" s="528">
        <v>41620</v>
      </c>
      <c r="Q539" s="519">
        <v>204291950</v>
      </c>
      <c r="R539" s="512"/>
      <c r="S539" s="528">
        <v>41635</v>
      </c>
      <c r="T539" s="519">
        <v>114000000</v>
      </c>
      <c r="U539" s="528">
        <v>41635</v>
      </c>
      <c r="V539" s="519">
        <v>114000000</v>
      </c>
      <c r="W539" s="512"/>
      <c r="X539" s="528"/>
      <c r="Y539" s="519"/>
      <c r="Z539" s="520">
        <v>0</v>
      </c>
      <c r="AA539" s="520"/>
      <c r="AB539" s="521"/>
      <c r="AC539" s="521"/>
      <c r="AD539" s="521"/>
      <c r="AE539" s="521"/>
      <c r="AF539" s="521"/>
      <c r="AG539" s="521"/>
      <c r="AH539" s="521"/>
      <c r="AI539" s="521"/>
      <c r="AJ539" s="521"/>
      <c r="AK539" s="521"/>
      <c r="AL539" s="521"/>
      <c r="AM539" s="521">
        <f t="shared" si="58"/>
        <v>0</v>
      </c>
      <c r="AN539" s="520">
        <f t="shared" si="57"/>
        <v>114000000</v>
      </c>
      <c r="AO539" s="522"/>
      <c r="AP539" s="522"/>
      <c r="AQ539" s="522"/>
      <c r="AR539" s="523"/>
      <c r="AS539" s="529"/>
      <c r="AT539" s="529"/>
      <c r="AU539" s="529"/>
      <c r="AV539" s="529"/>
      <c r="AW539" s="529"/>
      <c r="AX539" s="529"/>
    </row>
    <row r="540" spans="1:50" s="530" customFormat="1" ht="15" customHeight="1" x14ac:dyDescent="0.2">
      <c r="A540" s="526"/>
      <c r="B540" s="526"/>
      <c r="C540" s="526" t="s">
        <v>8286</v>
      </c>
      <c r="D540" s="526" t="s">
        <v>8032</v>
      </c>
      <c r="E540" s="527"/>
      <c r="F540" s="526"/>
      <c r="G540" s="526"/>
      <c r="H540" s="526"/>
      <c r="I540" s="514"/>
      <c r="J540" s="515" t="s">
        <v>4161</v>
      </c>
      <c r="K540" s="516" t="s">
        <v>6477</v>
      </c>
      <c r="L540" s="516" t="s">
        <v>9426</v>
      </c>
      <c r="M540" s="517">
        <v>41089</v>
      </c>
      <c r="N540" s="518">
        <v>25000000</v>
      </c>
      <c r="O540" s="512" t="s">
        <v>17673</v>
      </c>
      <c r="P540" s="528">
        <v>41620</v>
      </c>
      <c r="Q540" s="519">
        <v>18186845</v>
      </c>
      <c r="R540" s="512"/>
      <c r="S540" s="528">
        <v>41635</v>
      </c>
      <c r="T540" s="519">
        <v>12753787.5</v>
      </c>
      <c r="U540" s="528">
        <v>41635</v>
      </c>
      <c r="V540" s="519">
        <v>12753787.5</v>
      </c>
      <c r="W540" s="512"/>
      <c r="X540" s="528"/>
      <c r="Y540" s="519"/>
      <c r="Z540" s="520">
        <v>0</v>
      </c>
      <c r="AA540" s="520"/>
      <c r="AB540" s="521"/>
      <c r="AC540" s="521"/>
      <c r="AD540" s="521"/>
      <c r="AE540" s="521"/>
      <c r="AF540" s="521"/>
      <c r="AG540" s="521"/>
      <c r="AH540" s="521"/>
      <c r="AI540" s="521"/>
      <c r="AJ540" s="521"/>
      <c r="AK540" s="521"/>
      <c r="AL540" s="521"/>
      <c r="AM540" s="521">
        <f t="shared" si="58"/>
        <v>0</v>
      </c>
      <c r="AN540" s="520">
        <f t="shared" si="57"/>
        <v>12753787.5</v>
      </c>
      <c r="AO540" s="522"/>
      <c r="AP540" s="522"/>
      <c r="AQ540" s="522"/>
      <c r="AR540" s="523"/>
      <c r="AS540" s="529"/>
      <c r="AT540" s="529"/>
      <c r="AU540" s="529"/>
      <c r="AV540" s="529"/>
      <c r="AW540" s="529"/>
      <c r="AX540" s="529"/>
    </row>
    <row r="541" spans="1:50" s="530" customFormat="1" ht="15" customHeight="1" x14ac:dyDescent="0.2">
      <c r="A541" s="526"/>
      <c r="B541" s="526"/>
      <c r="C541" s="526" t="s">
        <v>8286</v>
      </c>
      <c r="D541" s="526" t="s">
        <v>10006</v>
      </c>
      <c r="E541" s="527"/>
      <c r="F541" s="526"/>
      <c r="G541" s="526"/>
      <c r="H541" s="526"/>
      <c r="I541" s="514"/>
      <c r="J541" s="515" t="s">
        <v>11717</v>
      </c>
      <c r="K541" s="516" t="s">
        <v>6477</v>
      </c>
      <c r="L541" s="516" t="s">
        <v>9413</v>
      </c>
      <c r="M541" s="517">
        <v>41004</v>
      </c>
      <c r="N541" s="518">
        <v>35000000</v>
      </c>
      <c r="O541" s="512" t="s">
        <v>17673</v>
      </c>
      <c r="P541" s="528">
        <v>41620</v>
      </c>
      <c r="Q541" s="519">
        <v>35442749</v>
      </c>
      <c r="R541" s="512"/>
      <c r="S541" s="528">
        <v>41635</v>
      </c>
      <c r="T541" s="519">
        <v>24799725</v>
      </c>
      <c r="U541" s="528">
        <v>41635</v>
      </c>
      <c r="V541" s="519">
        <v>24799725</v>
      </c>
      <c r="W541" s="512"/>
      <c r="X541" s="528"/>
      <c r="Y541" s="519"/>
      <c r="Z541" s="520">
        <v>0</v>
      </c>
      <c r="AA541" s="520"/>
      <c r="AB541" s="521"/>
      <c r="AC541" s="521">
        <v>19375000</v>
      </c>
      <c r="AD541" s="521"/>
      <c r="AE541" s="521"/>
      <c r="AF541" s="521"/>
      <c r="AG541" s="521"/>
      <c r="AH541" s="521"/>
      <c r="AI541" s="521"/>
      <c r="AJ541" s="521"/>
      <c r="AK541" s="521"/>
      <c r="AL541" s="521"/>
      <c r="AM541" s="521">
        <f t="shared" si="58"/>
        <v>19375000</v>
      </c>
      <c r="AN541" s="520">
        <f t="shared" si="57"/>
        <v>5424725</v>
      </c>
      <c r="AO541" s="522"/>
      <c r="AP541" s="522"/>
      <c r="AQ541" s="522"/>
      <c r="AR541" s="523"/>
      <c r="AS541" s="529"/>
      <c r="AT541" s="529"/>
      <c r="AU541" s="529"/>
      <c r="AV541" s="529"/>
      <c r="AW541" s="529"/>
      <c r="AX541" s="529"/>
    </row>
    <row r="542" spans="1:50" s="530" customFormat="1" ht="15" customHeight="1" x14ac:dyDescent="0.2">
      <c r="A542" s="526"/>
      <c r="B542" s="526"/>
      <c r="C542" s="526" t="s">
        <v>8286</v>
      </c>
      <c r="D542" s="526" t="s">
        <v>10006</v>
      </c>
      <c r="E542" s="527"/>
      <c r="F542" s="526"/>
      <c r="G542" s="526"/>
      <c r="H542" s="526"/>
      <c r="I542" s="514"/>
      <c r="J542" s="515" t="s">
        <v>4154</v>
      </c>
      <c r="K542" s="516" t="s">
        <v>6477</v>
      </c>
      <c r="L542" s="516" t="s">
        <v>9341</v>
      </c>
      <c r="M542" s="517">
        <v>40956</v>
      </c>
      <c r="N542" s="518">
        <v>50000000</v>
      </c>
      <c r="O542" s="512" t="s">
        <v>17673</v>
      </c>
      <c r="P542" s="528">
        <v>41620</v>
      </c>
      <c r="Q542" s="519">
        <v>41924536</v>
      </c>
      <c r="R542" s="512"/>
      <c r="S542" s="528">
        <v>41635</v>
      </c>
      <c r="T542" s="519">
        <v>29660409</v>
      </c>
      <c r="U542" s="528">
        <v>41635</v>
      </c>
      <c r="V542" s="519">
        <v>29660409</v>
      </c>
      <c r="W542" s="512"/>
      <c r="X542" s="528"/>
      <c r="Y542" s="519"/>
      <c r="Z542" s="520">
        <v>0</v>
      </c>
      <c r="AA542" s="520"/>
      <c r="AB542" s="521"/>
      <c r="AC542" s="521"/>
      <c r="AD542" s="521"/>
      <c r="AE542" s="521"/>
      <c r="AF542" s="521"/>
      <c r="AG542" s="521"/>
      <c r="AH542" s="521"/>
      <c r="AI542" s="521"/>
      <c r="AJ542" s="521"/>
      <c r="AK542" s="521"/>
      <c r="AL542" s="521"/>
      <c r="AM542" s="521">
        <f t="shared" si="58"/>
        <v>0</v>
      </c>
      <c r="AN542" s="520">
        <f t="shared" si="57"/>
        <v>29660409</v>
      </c>
      <c r="AO542" s="522"/>
      <c r="AP542" s="522"/>
      <c r="AQ542" s="522"/>
      <c r="AR542" s="523"/>
      <c r="AS542" s="529"/>
      <c r="AT542" s="529"/>
      <c r="AU542" s="529"/>
      <c r="AV542" s="529"/>
      <c r="AW542" s="529"/>
      <c r="AX542" s="529"/>
    </row>
    <row r="543" spans="1:50" s="530" customFormat="1" ht="15" customHeight="1" x14ac:dyDescent="0.2">
      <c r="A543" s="526"/>
      <c r="B543" s="526"/>
      <c r="C543" s="526" t="s">
        <v>8286</v>
      </c>
      <c r="D543" s="526" t="s">
        <v>17676</v>
      </c>
      <c r="E543" s="527"/>
      <c r="F543" s="526"/>
      <c r="G543" s="526"/>
      <c r="H543" s="526"/>
      <c r="I543" s="514"/>
      <c r="J543" s="515" t="s">
        <v>3068</v>
      </c>
      <c r="K543" s="516" t="s">
        <v>6477</v>
      </c>
      <c r="L543" s="516" t="s">
        <v>9254</v>
      </c>
      <c r="M543" s="517">
        <v>40777</v>
      </c>
      <c r="N543" s="518">
        <v>190000000</v>
      </c>
      <c r="O543" s="512" t="s">
        <v>17673</v>
      </c>
      <c r="P543" s="528">
        <v>41620</v>
      </c>
      <c r="Q543" s="519">
        <v>178142892</v>
      </c>
      <c r="R543" s="512"/>
      <c r="S543" s="528">
        <v>41635</v>
      </c>
      <c r="T543" s="519">
        <v>57719029</v>
      </c>
      <c r="U543" s="528">
        <v>41635</v>
      </c>
      <c r="V543" s="519">
        <v>57719029</v>
      </c>
      <c r="W543" s="512"/>
      <c r="X543" s="528"/>
      <c r="Y543" s="519"/>
      <c r="Z543" s="520">
        <v>0</v>
      </c>
      <c r="AA543" s="520"/>
      <c r="AB543" s="521"/>
      <c r="AC543" s="521"/>
      <c r="AD543" s="521"/>
      <c r="AE543" s="521"/>
      <c r="AF543" s="521"/>
      <c r="AG543" s="521"/>
      <c r="AH543" s="521"/>
      <c r="AI543" s="521"/>
      <c r="AJ543" s="521"/>
      <c r="AK543" s="521"/>
      <c r="AL543" s="521"/>
      <c r="AM543" s="521">
        <f t="shared" si="58"/>
        <v>0</v>
      </c>
      <c r="AN543" s="520">
        <f t="shared" si="57"/>
        <v>57719029</v>
      </c>
      <c r="AO543" s="522"/>
      <c r="AP543" s="522"/>
      <c r="AQ543" s="522"/>
      <c r="AR543" s="523"/>
      <c r="AS543" s="529"/>
      <c r="AT543" s="529"/>
      <c r="AU543" s="529"/>
      <c r="AV543" s="529"/>
      <c r="AW543" s="529"/>
      <c r="AX543" s="529"/>
    </row>
    <row r="544" spans="1:50" s="530" customFormat="1" ht="15" customHeight="1" x14ac:dyDescent="0.2">
      <c r="A544" s="526"/>
      <c r="B544" s="526"/>
      <c r="C544" s="526" t="s">
        <v>8286</v>
      </c>
      <c r="D544" s="526"/>
      <c r="E544" s="527"/>
      <c r="F544" s="526"/>
      <c r="G544" s="526"/>
      <c r="H544" s="526"/>
      <c r="I544" s="514"/>
      <c r="J544" s="515" t="s">
        <v>11718</v>
      </c>
      <c r="K544" s="516" t="s">
        <v>6477</v>
      </c>
      <c r="L544" s="516" t="s">
        <v>9446</v>
      </c>
      <c r="M544" s="517">
        <v>41151</v>
      </c>
      <c r="N544" s="518">
        <v>80000000</v>
      </c>
      <c r="O544" s="512" t="s">
        <v>17681</v>
      </c>
      <c r="P544" s="528">
        <v>42292</v>
      </c>
      <c r="Q544" s="519">
        <v>5503500</v>
      </c>
      <c r="R544" s="512" t="s">
        <v>17682</v>
      </c>
      <c r="S544" s="528">
        <v>42367</v>
      </c>
      <c r="T544" s="519">
        <v>4127625</v>
      </c>
      <c r="U544" s="528">
        <v>42368</v>
      </c>
      <c r="V544" s="519">
        <v>4127625</v>
      </c>
      <c r="W544" s="520">
        <v>0</v>
      </c>
      <c r="X544" s="528"/>
      <c r="Y544" s="520">
        <v>0</v>
      </c>
      <c r="Z544" s="520">
        <v>0</v>
      </c>
      <c r="AA544" s="520"/>
      <c r="AB544" s="521"/>
      <c r="AC544" s="521"/>
      <c r="AD544" s="521"/>
      <c r="AE544" s="521"/>
      <c r="AF544" s="521"/>
      <c r="AG544" s="521"/>
      <c r="AH544" s="521"/>
      <c r="AI544" s="521"/>
      <c r="AJ544" s="521"/>
      <c r="AK544" s="521"/>
      <c r="AL544" s="521"/>
      <c r="AM544" s="521">
        <f t="shared" si="58"/>
        <v>0</v>
      </c>
      <c r="AN544" s="520">
        <f t="shared" si="57"/>
        <v>4127625</v>
      </c>
      <c r="AO544" s="522"/>
      <c r="AP544" s="522"/>
      <c r="AQ544" s="522"/>
      <c r="AR544" s="523"/>
      <c r="AS544" s="529"/>
      <c r="AT544" s="529"/>
      <c r="AU544" s="529"/>
      <c r="AV544" s="529"/>
      <c r="AW544" s="529"/>
      <c r="AX544" s="529"/>
    </row>
    <row r="545" spans="1:50" s="530" customFormat="1" ht="15" customHeight="1" x14ac:dyDescent="0.2">
      <c r="A545" s="526"/>
      <c r="B545" s="526"/>
      <c r="C545" s="526" t="s">
        <v>8286</v>
      </c>
      <c r="D545" s="526"/>
      <c r="E545" s="527"/>
      <c r="F545" s="526"/>
      <c r="G545" s="526"/>
      <c r="H545" s="526"/>
      <c r="I545" s="514"/>
      <c r="J545" s="515" t="s">
        <v>11719</v>
      </c>
      <c r="K545" s="516" t="s">
        <v>6477</v>
      </c>
      <c r="L545" s="516" t="s">
        <v>17683</v>
      </c>
      <c r="M545" s="517">
        <v>41843</v>
      </c>
      <c r="N545" s="518">
        <v>30000000</v>
      </c>
      <c r="O545" s="512" t="s">
        <v>17681</v>
      </c>
      <c r="P545" s="528">
        <v>42292</v>
      </c>
      <c r="Q545" s="519">
        <v>28289553</v>
      </c>
      <c r="R545" s="512" t="s">
        <v>17682</v>
      </c>
      <c r="S545" s="528">
        <v>42367</v>
      </c>
      <c r="T545" s="519">
        <v>9901344</v>
      </c>
      <c r="U545" s="528">
        <v>42368</v>
      </c>
      <c r="V545" s="519">
        <v>9901343.75</v>
      </c>
      <c r="W545" s="512">
        <v>1980268.8</v>
      </c>
      <c r="X545" s="528"/>
      <c r="Y545" s="519">
        <v>7921075.2000000002</v>
      </c>
      <c r="Z545" s="520">
        <v>0</v>
      </c>
      <c r="AA545" s="520"/>
      <c r="AB545" s="521"/>
      <c r="AC545" s="521"/>
      <c r="AD545" s="521"/>
      <c r="AE545" s="521"/>
      <c r="AF545" s="521"/>
      <c r="AG545" s="521"/>
      <c r="AH545" s="521"/>
      <c r="AI545" s="521"/>
      <c r="AJ545" s="521"/>
      <c r="AK545" s="521"/>
      <c r="AL545" s="521"/>
      <c r="AM545" s="521">
        <f t="shared" si="58"/>
        <v>0</v>
      </c>
      <c r="AN545" s="520">
        <f t="shared" si="57"/>
        <v>9901344</v>
      </c>
      <c r="AO545" s="522"/>
      <c r="AP545" s="522"/>
      <c r="AQ545" s="522"/>
      <c r="AR545" s="523"/>
      <c r="AS545" s="529"/>
      <c r="AT545" s="529"/>
      <c r="AU545" s="529"/>
      <c r="AV545" s="529"/>
      <c r="AW545" s="529"/>
      <c r="AX545" s="529"/>
    </row>
    <row r="546" spans="1:50" s="530" customFormat="1" ht="15" customHeight="1" x14ac:dyDescent="0.2">
      <c r="A546" s="526"/>
      <c r="B546" s="526"/>
      <c r="C546" s="526" t="s">
        <v>8286</v>
      </c>
      <c r="D546" s="526"/>
      <c r="E546" s="527"/>
      <c r="F546" s="526"/>
      <c r="G546" s="526"/>
      <c r="H546" s="526"/>
      <c r="I546" s="514"/>
      <c r="J546" s="515" t="s">
        <v>5817</v>
      </c>
      <c r="K546" s="516" t="s">
        <v>6477</v>
      </c>
      <c r="L546" s="516" t="s">
        <v>9616</v>
      </c>
      <c r="M546" s="517">
        <v>42094</v>
      </c>
      <c r="N546" s="518">
        <v>25000000</v>
      </c>
      <c r="O546" s="512" t="s">
        <v>17681</v>
      </c>
      <c r="P546" s="528">
        <v>42292</v>
      </c>
      <c r="Q546" s="519">
        <v>24481837</v>
      </c>
      <c r="R546" s="512" t="s">
        <v>17682</v>
      </c>
      <c r="S546" s="528">
        <v>42367</v>
      </c>
      <c r="T546" s="519">
        <v>18361378</v>
      </c>
      <c r="U546" s="528">
        <v>42368</v>
      </c>
      <c r="V546" s="519">
        <v>18361377.75</v>
      </c>
      <c r="W546" s="512">
        <v>6426482.2999999998</v>
      </c>
      <c r="X546" s="528"/>
      <c r="Y546" s="519">
        <v>11934895.699999999</v>
      </c>
      <c r="Z546" s="520">
        <v>0</v>
      </c>
      <c r="AA546" s="520"/>
      <c r="AB546" s="521"/>
      <c r="AC546" s="521"/>
      <c r="AD546" s="521"/>
      <c r="AE546" s="521"/>
      <c r="AF546" s="521"/>
      <c r="AG546" s="521"/>
      <c r="AH546" s="521"/>
      <c r="AI546" s="521"/>
      <c r="AJ546" s="521"/>
      <c r="AK546" s="521"/>
      <c r="AL546" s="521"/>
      <c r="AM546" s="521">
        <f t="shared" si="58"/>
        <v>0</v>
      </c>
      <c r="AN546" s="520">
        <f t="shared" si="57"/>
        <v>18361378</v>
      </c>
      <c r="AO546" s="522"/>
      <c r="AP546" s="522"/>
      <c r="AQ546" s="522"/>
      <c r="AR546" s="523"/>
      <c r="AS546" s="529"/>
      <c r="AT546" s="529"/>
      <c r="AU546" s="529"/>
      <c r="AV546" s="529"/>
      <c r="AW546" s="529"/>
      <c r="AX546" s="529"/>
    </row>
    <row r="547" spans="1:50" s="530" customFormat="1" ht="15" customHeight="1" x14ac:dyDescent="0.2">
      <c r="A547" s="526"/>
      <c r="B547" s="526"/>
      <c r="C547" s="526" t="s">
        <v>8286</v>
      </c>
      <c r="D547" s="526" t="s">
        <v>6536</v>
      </c>
      <c r="E547" s="527" t="s">
        <v>12323</v>
      </c>
      <c r="F547" s="526" t="s">
        <v>11757</v>
      </c>
      <c r="G547" s="526"/>
      <c r="H547" s="526"/>
      <c r="I547" s="514"/>
      <c r="J547" s="515" t="s">
        <v>11128</v>
      </c>
      <c r="K547" s="516" t="s">
        <v>6477</v>
      </c>
      <c r="L547" s="516" t="s">
        <v>11784</v>
      </c>
      <c r="M547" s="517"/>
      <c r="N547" s="518">
        <v>41800000</v>
      </c>
      <c r="O547" s="512"/>
      <c r="P547" s="528"/>
      <c r="Q547" s="519"/>
      <c r="R547" s="512"/>
      <c r="S547" s="528">
        <v>42573</v>
      </c>
      <c r="T547" s="519">
        <v>28076289</v>
      </c>
      <c r="U547" s="528">
        <v>42573</v>
      </c>
      <c r="V547" s="519">
        <v>28076289</v>
      </c>
      <c r="W547" s="512"/>
      <c r="X547" s="528"/>
      <c r="Y547" s="519"/>
      <c r="Z547" s="520">
        <v>0</v>
      </c>
      <c r="AA547" s="520"/>
      <c r="AB547" s="521"/>
      <c r="AC547" s="521"/>
      <c r="AD547" s="521"/>
      <c r="AE547" s="521"/>
      <c r="AF547" s="521"/>
      <c r="AG547" s="521"/>
      <c r="AH547" s="521"/>
      <c r="AI547" s="521"/>
      <c r="AJ547" s="521"/>
      <c r="AK547" s="521"/>
      <c r="AL547" s="521"/>
      <c r="AM547" s="521">
        <f t="shared" si="58"/>
        <v>0</v>
      </c>
      <c r="AN547" s="520">
        <f t="shared" si="57"/>
        <v>28076289</v>
      </c>
      <c r="AO547" s="522"/>
      <c r="AP547" s="522"/>
      <c r="AQ547" s="522"/>
      <c r="AR547" s="523"/>
      <c r="AS547" s="529"/>
      <c r="AT547" s="529"/>
      <c r="AU547" s="529"/>
      <c r="AV547" s="529"/>
      <c r="AW547" s="529"/>
      <c r="AX547" s="529"/>
    </row>
    <row r="548" spans="1:50" s="530" customFormat="1" ht="15" customHeight="1" x14ac:dyDescent="0.2">
      <c r="A548" s="526"/>
      <c r="B548" s="526"/>
      <c r="C548" s="526" t="s">
        <v>8286</v>
      </c>
      <c r="D548" s="526"/>
      <c r="E548" s="527"/>
      <c r="F548" s="526"/>
      <c r="G548" s="526"/>
      <c r="H548" s="526"/>
      <c r="I548" s="514"/>
      <c r="J548" s="515" t="s">
        <v>11720</v>
      </c>
      <c r="K548" s="516" t="s">
        <v>6477</v>
      </c>
      <c r="L548" s="516" t="s">
        <v>9614</v>
      </c>
      <c r="M548" s="517">
        <v>42079</v>
      </c>
      <c r="N548" s="518">
        <v>101000000</v>
      </c>
      <c r="O548" s="512" t="s">
        <v>17684</v>
      </c>
      <c r="P548" s="528">
        <v>42300</v>
      </c>
      <c r="Q548" s="519">
        <v>97283850</v>
      </c>
      <c r="R548" s="512" t="s">
        <v>17682</v>
      </c>
      <c r="S548" s="528">
        <v>42367</v>
      </c>
      <c r="T548" s="519">
        <v>72962888</v>
      </c>
      <c r="U548" s="528">
        <v>42368</v>
      </c>
      <c r="V548" s="519">
        <v>72962887.5</v>
      </c>
      <c r="W548" s="512">
        <v>25537010.799999997</v>
      </c>
      <c r="X548" s="528"/>
      <c r="Y548" s="519">
        <v>47425877.200000003</v>
      </c>
      <c r="Z548" s="520">
        <v>0</v>
      </c>
      <c r="AA548" s="520"/>
      <c r="AB548" s="521"/>
      <c r="AC548" s="521"/>
      <c r="AD548" s="521"/>
      <c r="AE548" s="521"/>
      <c r="AF548" s="521"/>
      <c r="AG548" s="521"/>
      <c r="AH548" s="521"/>
      <c r="AI548" s="521"/>
      <c r="AJ548" s="521"/>
      <c r="AK548" s="521"/>
      <c r="AL548" s="521"/>
      <c r="AM548" s="521">
        <f t="shared" si="58"/>
        <v>0</v>
      </c>
      <c r="AN548" s="520">
        <f t="shared" si="57"/>
        <v>72962888</v>
      </c>
      <c r="AO548" s="522"/>
      <c r="AP548" s="522"/>
      <c r="AQ548" s="522"/>
      <c r="AR548" s="523"/>
      <c r="AS548" s="529"/>
      <c r="AT548" s="529"/>
      <c r="AU548" s="529"/>
      <c r="AV548" s="529"/>
      <c r="AW548" s="529"/>
      <c r="AX548" s="529"/>
    </row>
    <row r="549" spans="1:50" s="530" customFormat="1" ht="15" customHeight="1" x14ac:dyDescent="0.2">
      <c r="A549" s="526"/>
      <c r="B549" s="526"/>
      <c r="C549" s="526" t="s">
        <v>8286</v>
      </c>
      <c r="D549" s="526"/>
      <c r="E549" s="527" t="s">
        <v>12322</v>
      </c>
      <c r="F549" s="526" t="s">
        <v>11759</v>
      </c>
      <c r="G549" s="526"/>
      <c r="H549" s="526"/>
      <c r="I549" s="514"/>
      <c r="J549" s="515" t="s">
        <v>818</v>
      </c>
      <c r="K549" s="516" t="s">
        <v>6477</v>
      </c>
      <c r="L549" s="516" t="s">
        <v>11786</v>
      </c>
      <c r="M549" s="517"/>
      <c r="N549" s="518">
        <v>75000000</v>
      </c>
      <c r="O549" s="512"/>
      <c r="P549" s="528"/>
      <c r="Q549" s="519"/>
      <c r="R549" s="512"/>
      <c r="S549" s="528">
        <v>42573</v>
      </c>
      <c r="T549" s="519">
        <v>54903939</v>
      </c>
      <c r="U549" s="528">
        <v>42573</v>
      </c>
      <c r="V549" s="519">
        <v>54903939</v>
      </c>
      <c r="W549" s="512"/>
      <c r="X549" s="528"/>
      <c r="Y549" s="519"/>
      <c r="Z549" s="520">
        <v>0</v>
      </c>
      <c r="AA549" s="520"/>
      <c r="AB549" s="521"/>
      <c r="AC549" s="521"/>
      <c r="AD549" s="521"/>
      <c r="AE549" s="521"/>
      <c r="AF549" s="521"/>
      <c r="AG549" s="521"/>
      <c r="AH549" s="521"/>
      <c r="AI549" s="521"/>
      <c r="AJ549" s="521"/>
      <c r="AK549" s="521"/>
      <c r="AL549" s="521"/>
      <c r="AM549" s="521">
        <f t="shared" si="58"/>
        <v>0</v>
      </c>
      <c r="AN549" s="520">
        <f t="shared" si="57"/>
        <v>54903939</v>
      </c>
      <c r="AO549" s="522"/>
      <c r="AP549" s="522"/>
      <c r="AQ549" s="522"/>
      <c r="AR549" s="523"/>
      <c r="AS549" s="529"/>
      <c r="AT549" s="529"/>
      <c r="AU549" s="529"/>
      <c r="AV549" s="529"/>
      <c r="AW549" s="529"/>
      <c r="AX549" s="529"/>
    </row>
    <row r="550" spans="1:50" s="530" customFormat="1" ht="15" customHeight="1" x14ac:dyDescent="0.2">
      <c r="A550" s="526"/>
      <c r="B550" s="526"/>
      <c r="C550" s="526" t="s">
        <v>8286</v>
      </c>
      <c r="D550" s="526" t="s">
        <v>9781</v>
      </c>
      <c r="E550" s="527" t="s">
        <v>12320</v>
      </c>
      <c r="F550" s="526" t="s">
        <v>11760</v>
      </c>
      <c r="G550" s="526"/>
      <c r="H550" s="526"/>
      <c r="I550" s="514"/>
      <c r="J550" s="515" t="s">
        <v>11126</v>
      </c>
      <c r="K550" s="516" t="s">
        <v>6477</v>
      </c>
      <c r="L550" s="516" t="s">
        <v>11787</v>
      </c>
      <c r="M550" s="517"/>
      <c r="N550" s="518">
        <v>39500000</v>
      </c>
      <c r="O550" s="512"/>
      <c r="P550" s="528"/>
      <c r="Q550" s="519"/>
      <c r="R550" s="512"/>
      <c r="S550" s="528">
        <v>42573</v>
      </c>
      <c r="T550" s="519">
        <v>29625000</v>
      </c>
      <c r="U550" s="528">
        <v>42573</v>
      </c>
      <c r="V550" s="519">
        <v>29625000</v>
      </c>
      <c r="W550" s="512"/>
      <c r="X550" s="528"/>
      <c r="Y550" s="519"/>
      <c r="Z550" s="520">
        <v>0</v>
      </c>
      <c r="AA550" s="520"/>
      <c r="AB550" s="521"/>
      <c r="AC550" s="521"/>
      <c r="AD550" s="521"/>
      <c r="AE550" s="521"/>
      <c r="AF550" s="521"/>
      <c r="AG550" s="521"/>
      <c r="AH550" s="521"/>
      <c r="AI550" s="521"/>
      <c r="AJ550" s="521"/>
      <c r="AK550" s="521"/>
      <c r="AL550" s="521"/>
      <c r="AM550" s="521">
        <f t="shared" si="58"/>
        <v>0</v>
      </c>
      <c r="AN550" s="520">
        <f t="shared" si="57"/>
        <v>29625000</v>
      </c>
      <c r="AO550" s="522"/>
      <c r="AP550" s="522"/>
      <c r="AQ550" s="522"/>
      <c r="AR550" s="523"/>
      <c r="AS550" s="529"/>
      <c r="AT550" s="529"/>
      <c r="AU550" s="529"/>
      <c r="AV550" s="529"/>
      <c r="AW550" s="529"/>
      <c r="AX550" s="529"/>
    </row>
    <row r="551" spans="1:50" s="530" customFormat="1" ht="15" customHeight="1" x14ac:dyDescent="0.2">
      <c r="A551" s="526"/>
      <c r="B551" s="526"/>
      <c r="C551" s="526" t="s">
        <v>8286</v>
      </c>
      <c r="D551" s="526" t="s">
        <v>9781</v>
      </c>
      <c r="E551" s="527" t="s">
        <v>12320</v>
      </c>
      <c r="F551" s="526" t="s">
        <v>11761</v>
      </c>
      <c r="G551" s="526"/>
      <c r="H551" s="526"/>
      <c r="I551" s="514"/>
      <c r="J551" s="515" t="s">
        <v>11721</v>
      </c>
      <c r="K551" s="516" t="s">
        <v>6477</v>
      </c>
      <c r="L551" s="516" t="s">
        <v>17685</v>
      </c>
      <c r="M551" s="517">
        <v>42093</v>
      </c>
      <c r="N551" s="518">
        <v>120000000</v>
      </c>
      <c r="O551" s="512" t="s">
        <v>17686</v>
      </c>
      <c r="P551" s="528">
        <v>42326</v>
      </c>
      <c r="Q551" s="519">
        <v>11515772</v>
      </c>
      <c r="R551" s="512" t="s">
        <v>17682</v>
      </c>
      <c r="S551" s="528">
        <v>42367</v>
      </c>
      <c r="T551" s="519">
        <v>8636829</v>
      </c>
      <c r="U551" s="528">
        <v>42368</v>
      </c>
      <c r="V551" s="519">
        <v>8636829</v>
      </c>
      <c r="W551" s="512">
        <v>3022890.15</v>
      </c>
      <c r="X551" s="528"/>
      <c r="Y551" s="519">
        <v>5613938.8499999996</v>
      </c>
      <c r="Z551" s="520">
        <v>0</v>
      </c>
      <c r="AA551" s="520"/>
      <c r="AB551" s="521"/>
      <c r="AC551" s="521"/>
      <c r="AD551" s="521"/>
      <c r="AE551" s="521"/>
      <c r="AF551" s="521"/>
      <c r="AG551" s="521"/>
      <c r="AH551" s="521"/>
      <c r="AI551" s="521"/>
      <c r="AJ551" s="521"/>
      <c r="AK551" s="521"/>
      <c r="AL551" s="521"/>
      <c r="AM551" s="521">
        <f t="shared" si="58"/>
        <v>0</v>
      </c>
      <c r="AN551" s="520">
        <f t="shared" si="57"/>
        <v>8636829</v>
      </c>
      <c r="AO551" s="522"/>
      <c r="AP551" s="522"/>
      <c r="AQ551" s="522"/>
      <c r="AR551" s="523"/>
      <c r="AS551" s="529"/>
      <c r="AT551" s="529"/>
      <c r="AU551" s="529"/>
      <c r="AV551" s="529"/>
      <c r="AW551" s="529"/>
      <c r="AX551" s="529"/>
    </row>
    <row r="552" spans="1:50" s="530" customFormat="1" ht="15" customHeight="1" x14ac:dyDescent="0.2">
      <c r="A552" s="526"/>
      <c r="B552" s="526"/>
      <c r="C552" s="526" t="s">
        <v>8286</v>
      </c>
      <c r="D552" s="527" t="s">
        <v>10774</v>
      </c>
      <c r="E552" s="527"/>
      <c r="F552" s="526" t="s">
        <v>13261</v>
      </c>
      <c r="G552" s="526"/>
      <c r="H552" s="526"/>
      <c r="I552" s="514"/>
      <c r="J552" s="515" t="s">
        <v>13253</v>
      </c>
      <c r="K552" s="516" t="s">
        <v>6477</v>
      </c>
      <c r="L552" s="516" t="s">
        <v>12635</v>
      </c>
      <c r="M552" s="517">
        <v>42331</v>
      </c>
      <c r="N552" s="518">
        <v>18800000</v>
      </c>
      <c r="O552" s="512"/>
      <c r="P552" s="528"/>
      <c r="Q552" s="519"/>
      <c r="R552" s="512" t="s">
        <v>13268</v>
      </c>
      <c r="S552" s="528">
        <v>42712</v>
      </c>
      <c r="T552" s="519">
        <v>14100000</v>
      </c>
      <c r="U552" s="528"/>
      <c r="V552" s="519"/>
      <c r="W552" s="512"/>
      <c r="X552" s="528"/>
      <c r="Y552" s="519"/>
      <c r="Z552" s="520">
        <v>0</v>
      </c>
      <c r="AA552" s="520">
        <v>50000</v>
      </c>
      <c r="AB552" s="521"/>
      <c r="AC552" s="521"/>
      <c r="AD552" s="521"/>
      <c r="AE552" s="521"/>
      <c r="AF552" s="521"/>
      <c r="AG552" s="521"/>
      <c r="AH552" s="521"/>
      <c r="AI552" s="521"/>
      <c r="AJ552" s="521"/>
      <c r="AK552" s="521"/>
      <c r="AL552" s="521"/>
      <c r="AM552" s="521">
        <f t="shared" si="58"/>
        <v>50000</v>
      </c>
      <c r="AN552" s="520">
        <f t="shared" si="57"/>
        <v>14050000</v>
      </c>
      <c r="AO552" s="522" t="s">
        <v>11132</v>
      </c>
      <c r="AP552" s="522" t="s">
        <v>13270</v>
      </c>
      <c r="AQ552" s="522" t="s">
        <v>12307</v>
      </c>
      <c r="AR552" s="523">
        <v>26200000</v>
      </c>
      <c r="AS552" s="529"/>
      <c r="AT552" s="529"/>
      <c r="AU552" s="529"/>
      <c r="AV552" s="529"/>
      <c r="AW552" s="529"/>
      <c r="AX552" s="529"/>
    </row>
    <row r="553" spans="1:50" s="530" customFormat="1" ht="15" customHeight="1" x14ac:dyDescent="0.2">
      <c r="A553" s="526"/>
      <c r="B553" s="526"/>
      <c r="C553" s="526" t="s">
        <v>8286</v>
      </c>
      <c r="D553" s="527" t="s">
        <v>10774</v>
      </c>
      <c r="E553" s="527"/>
      <c r="F553" s="526" t="s">
        <v>13262</v>
      </c>
      <c r="G553" s="526"/>
      <c r="H553" s="526"/>
      <c r="I553" s="514"/>
      <c r="J553" s="515" t="s">
        <v>13254</v>
      </c>
      <c r="K553" s="516" t="s">
        <v>6477</v>
      </c>
      <c r="L553" s="516" t="s">
        <v>9614</v>
      </c>
      <c r="M553" s="517">
        <v>42079</v>
      </c>
      <c r="N553" s="518">
        <v>51000000</v>
      </c>
      <c r="O553" s="512"/>
      <c r="P553" s="528"/>
      <c r="Q553" s="519"/>
      <c r="R553" s="512" t="s">
        <v>13268</v>
      </c>
      <c r="S553" s="528">
        <v>42712</v>
      </c>
      <c r="T553" s="519">
        <v>23947950</v>
      </c>
      <c r="U553" s="528"/>
      <c r="V553" s="519"/>
      <c r="W553" s="512"/>
      <c r="X553" s="528"/>
      <c r="Y553" s="519"/>
      <c r="Z553" s="520">
        <v>0</v>
      </c>
      <c r="AA553" s="520"/>
      <c r="AB553" s="521"/>
      <c r="AC553" s="521"/>
      <c r="AD553" s="521"/>
      <c r="AE553" s="521"/>
      <c r="AF553" s="521"/>
      <c r="AG553" s="521"/>
      <c r="AH553" s="521"/>
      <c r="AI553" s="521"/>
      <c r="AJ553" s="521"/>
      <c r="AK553" s="521"/>
      <c r="AL553" s="521"/>
      <c r="AM553" s="521">
        <f t="shared" si="58"/>
        <v>0</v>
      </c>
      <c r="AN553" s="520">
        <f t="shared" si="57"/>
        <v>23947950</v>
      </c>
      <c r="AO553" s="522" t="s">
        <v>11132</v>
      </c>
      <c r="AP553" s="522" t="s">
        <v>13271</v>
      </c>
      <c r="AQ553" s="522" t="s">
        <v>12307</v>
      </c>
      <c r="AR553" s="523">
        <v>104880000</v>
      </c>
      <c r="AS553" s="529"/>
      <c r="AT553" s="529"/>
      <c r="AU553" s="529"/>
      <c r="AV553" s="529"/>
      <c r="AW553" s="529"/>
      <c r="AX553" s="529"/>
    </row>
    <row r="554" spans="1:50" s="530" customFormat="1" ht="15" customHeight="1" x14ac:dyDescent="0.2">
      <c r="A554" s="526"/>
      <c r="B554" s="526"/>
      <c r="C554" s="526" t="s">
        <v>8286</v>
      </c>
      <c r="D554" s="527" t="s">
        <v>11803</v>
      </c>
      <c r="E554" s="527"/>
      <c r="F554" s="526" t="s">
        <v>13263</v>
      </c>
      <c r="G554" s="526"/>
      <c r="H554" s="526"/>
      <c r="I554" s="514"/>
      <c r="J554" s="515" t="s">
        <v>789</v>
      </c>
      <c r="K554" s="516" t="s">
        <v>6477</v>
      </c>
      <c r="L554" s="516" t="s">
        <v>12638</v>
      </c>
      <c r="M554" s="517">
        <v>42257</v>
      </c>
      <c r="N554" s="518">
        <v>25000000</v>
      </c>
      <c r="O554" s="512"/>
      <c r="P554" s="528"/>
      <c r="Q554" s="519"/>
      <c r="R554" s="512" t="s">
        <v>13268</v>
      </c>
      <c r="S554" s="528">
        <v>42712</v>
      </c>
      <c r="T554" s="519">
        <v>16070813</v>
      </c>
      <c r="U554" s="528"/>
      <c r="V554" s="519"/>
      <c r="W554" s="512"/>
      <c r="X554" s="528"/>
      <c r="Y554" s="519"/>
      <c r="Z554" s="520">
        <v>0</v>
      </c>
      <c r="AA554" s="520"/>
      <c r="AB554" s="521"/>
      <c r="AC554" s="521"/>
      <c r="AD554" s="521"/>
      <c r="AE554" s="521"/>
      <c r="AF554" s="521"/>
      <c r="AG554" s="521"/>
      <c r="AH554" s="521"/>
      <c r="AI554" s="521"/>
      <c r="AJ554" s="521"/>
      <c r="AK554" s="521"/>
      <c r="AL554" s="521"/>
      <c r="AM554" s="521">
        <f t="shared" si="58"/>
        <v>0</v>
      </c>
      <c r="AN554" s="520">
        <f t="shared" si="57"/>
        <v>16070813</v>
      </c>
      <c r="AO554" s="522" t="s">
        <v>11132</v>
      </c>
      <c r="AP554" s="522" t="s">
        <v>13272</v>
      </c>
      <c r="AQ554" s="522" t="s">
        <v>12307</v>
      </c>
      <c r="AR554" s="523">
        <v>32200000</v>
      </c>
      <c r="AS554" s="529"/>
      <c r="AT554" s="529"/>
      <c r="AU554" s="529"/>
      <c r="AV554" s="529"/>
      <c r="AW554" s="529"/>
      <c r="AX554" s="529"/>
    </row>
    <row r="555" spans="1:50" s="530" customFormat="1" ht="15" customHeight="1" x14ac:dyDescent="0.2">
      <c r="A555" s="526"/>
      <c r="B555" s="526"/>
      <c r="C555" s="526" t="s">
        <v>8286</v>
      </c>
      <c r="D555" s="527" t="s">
        <v>3642</v>
      </c>
      <c r="E555" s="527"/>
      <c r="F555" s="526" t="s">
        <v>13264</v>
      </c>
      <c r="G555" s="526"/>
      <c r="H555" s="526"/>
      <c r="I555" s="514"/>
      <c r="J555" s="515" t="s">
        <v>13255</v>
      </c>
      <c r="K555" s="516" t="s">
        <v>6477</v>
      </c>
      <c r="L555" s="516" t="s">
        <v>13256</v>
      </c>
      <c r="M555" s="517">
        <v>42067</v>
      </c>
      <c r="N555" s="518">
        <v>12000000</v>
      </c>
      <c r="O555" s="512"/>
      <c r="P555" s="528"/>
      <c r="Q555" s="519"/>
      <c r="R555" s="512" t="s">
        <v>13268</v>
      </c>
      <c r="S555" s="528">
        <v>42712</v>
      </c>
      <c r="T555" s="519">
        <v>3395241</v>
      </c>
      <c r="U555" s="528"/>
      <c r="V555" s="519"/>
      <c r="W555" s="512"/>
      <c r="X555" s="528"/>
      <c r="Y555" s="519"/>
      <c r="Z555" s="520">
        <v>0</v>
      </c>
      <c r="AA555" s="520"/>
      <c r="AB555" s="521"/>
      <c r="AC555" s="521"/>
      <c r="AD555" s="521"/>
      <c r="AE555" s="521"/>
      <c r="AF555" s="521"/>
      <c r="AG555" s="521"/>
      <c r="AH555" s="521"/>
      <c r="AI555" s="521"/>
      <c r="AJ555" s="521"/>
      <c r="AK555" s="521"/>
      <c r="AL555" s="521"/>
      <c r="AM555" s="521">
        <f t="shared" si="58"/>
        <v>0</v>
      </c>
      <c r="AN555" s="520">
        <f t="shared" si="57"/>
        <v>3395241</v>
      </c>
      <c r="AO555" s="522" t="s">
        <v>11132</v>
      </c>
      <c r="AP555" s="522" t="s">
        <v>13273</v>
      </c>
      <c r="AQ555" s="522" t="s">
        <v>12307</v>
      </c>
      <c r="AR555" s="523">
        <v>139715143</v>
      </c>
      <c r="AS555" s="529"/>
      <c r="AT555" s="529"/>
      <c r="AU555" s="529"/>
      <c r="AV555" s="529"/>
      <c r="AW555" s="529"/>
      <c r="AX555" s="529"/>
    </row>
    <row r="556" spans="1:50" s="530" customFormat="1" ht="15" customHeight="1" x14ac:dyDescent="0.2">
      <c r="A556" s="526"/>
      <c r="B556" s="526"/>
      <c r="C556" s="526" t="s">
        <v>8755</v>
      </c>
      <c r="D556" s="526" t="s">
        <v>6541</v>
      </c>
      <c r="E556" s="527" t="s">
        <v>18632</v>
      </c>
      <c r="F556" s="526" t="s">
        <v>13265</v>
      </c>
      <c r="G556" s="526"/>
      <c r="H556" s="526"/>
      <c r="I556" s="514"/>
      <c r="J556" s="515" t="s">
        <v>13257</v>
      </c>
      <c r="K556" s="516" t="s">
        <v>6477</v>
      </c>
      <c r="L556" s="516" t="s">
        <v>13260</v>
      </c>
      <c r="M556" s="517">
        <v>42471</v>
      </c>
      <c r="N556" s="518">
        <v>161000000</v>
      </c>
      <c r="O556" s="512"/>
      <c r="P556" s="528"/>
      <c r="Q556" s="519"/>
      <c r="R556" s="512" t="s">
        <v>13269</v>
      </c>
      <c r="S556" s="528">
        <v>42727</v>
      </c>
      <c r="T556" s="519">
        <v>56350000</v>
      </c>
      <c r="U556" s="528"/>
      <c r="V556" s="519"/>
      <c r="W556" s="512"/>
      <c r="X556" s="528"/>
      <c r="Y556" s="519"/>
      <c r="Z556" s="520">
        <v>0</v>
      </c>
      <c r="AA556" s="520"/>
      <c r="AB556" s="521"/>
      <c r="AC556" s="521"/>
      <c r="AD556" s="521"/>
      <c r="AE556" s="521"/>
      <c r="AF556" s="521"/>
      <c r="AG556" s="521"/>
      <c r="AH556" s="521"/>
      <c r="AI556" s="521"/>
      <c r="AJ556" s="521"/>
      <c r="AK556" s="521"/>
      <c r="AL556" s="521"/>
      <c r="AM556" s="521">
        <f t="shared" si="58"/>
        <v>0</v>
      </c>
      <c r="AN556" s="520">
        <f t="shared" si="57"/>
        <v>56350000</v>
      </c>
      <c r="AO556" s="522" t="s">
        <v>11132</v>
      </c>
      <c r="AP556" s="522" t="s">
        <v>13274</v>
      </c>
      <c r="AQ556" s="522" t="s">
        <v>12307</v>
      </c>
      <c r="AR556" s="523">
        <v>227400000</v>
      </c>
      <c r="AS556" s="529"/>
      <c r="AT556" s="529"/>
      <c r="AU556" s="529"/>
      <c r="AV556" s="529"/>
      <c r="AW556" s="529"/>
      <c r="AX556" s="529"/>
    </row>
    <row r="557" spans="1:50" s="530" customFormat="1" ht="15" customHeight="1" x14ac:dyDescent="0.2">
      <c r="A557" s="526"/>
      <c r="B557" s="526"/>
      <c r="C557" s="526" t="s">
        <v>8755</v>
      </c>
      <c r="D557" s="527" t="s">
        <v>2737</v>
      </c>
      <c r="E557" s="527" t="s">
        <v>18641</v>
      </c>
      <c r="F557" s="526" t="s">
        <v>13266</v>
      </c>
      <c r="G557" s="526"/>
      <c r="H557" s="526"/>
      <c r="I557" s="514"/>
      <c r="J557" s="515" t="s">
        <v>13258</v>
      </c>
      <c r="K557" s="516" t="s">
        <v>6477</v>
      </c>
      <c r="L557" s="516" t="s">
        <v>9624</v>
      </c>
      <c r="M557" s="517">
        <v>41887</v>
      </c>
      <c r="N557" s="518">
        <v>40000000</v>
      </c>
      <c r="O557" s="512"/>
      <c r="P557" s="528"/>
      <c r="Q557" s="519"/>
      <c r="R557" s="512" t="s">
        <v>13269</v>
      </c>
      <c r="S557" s="528">
        <v>42727</v>
      </c>
      <c r="T557" s="519">
        <v>8345120</v>
      </c>
      <c r="U557" s="528"/>
      <c r="V557" s="519"/>
      <c r="W557" s="512"/>
      <c r="X557" s="528"/>
      <c r="Y557" s="519"/>
      <c r="Z557" s="520">
        <v>0</v>
      </c>
      <c r="AA557" s="520"/>
      <c r="AB557" s="521"/>
      <c r="AC557" s="521"/>
      <c r="AD557" s="521"/>
      <c r="AE557" s="521"/>
      <c r="AF557" s="521">
        <v>1332975</v>
      </c>
      <c r="AG557" s="521"/>
      <c r="AH557" s="521"/>
      <c r="AI557" s="521"/>
      <c r="AJ557" s="521"/>
      <c r="AK557" s="521"/>
      <c r="AL557" s="521"/>
      <c r="AM557" s="521">
        <f t="shared" si="58"/>
        <v>1332975</v>
      </c>
      <c r="AN557" s="520">
        <f t="shared" si="57"/>
        <v>7012145</v>
      </c>
      <c r="AO557" s="522" t="s">
        <v>11132</v>
      </c>
      <c r="AP557" s="522" t="s">
        <v>13275</v>
      </c>
      <c r="AQ557" s="522" t="s">
        <v>12307</v>
      </c>
      <c r="AR557" s="523">
        <v>61590000</v>
      </c>
      <c r="AS557" s="529"/>
      <c r="AT557" s="529"/>
      <c r="AU557" s="529"/>
      <c r="AV557" s="529"/>
      <c r="AW557" s="529"/>
      <c r="AX557" s="529"/>
    </row>
    <row r="558" spans="1:50" s="530" customFormat="1" ht="15" customHeight="1" x14ac:dyDescent="0.2">
      <c r="A558" s="526"/>
      <c r="B558" s="526"/>
      <c r="C558" s="526" t="s">
        <v>8755</v>
      </c>
      <c r="D558" s="527" t="s">
        <v>2737</v>
      </c>
      <c r="E558" s="527" t="s">
        <v>18641</v>
      </c>
      <c r="F558" s="526" t="s">
        <v>13267</v>
      </c>
      <c r="G558" s="526"/>
      <c r="H558" s="526"/>
      <c r="I558" s="514"/>
      <c r="J558" s="515" t="s">
        <v>13259</v>
      </c>
      <c r="K558" s="516" t="s">
        <v>6477</v>
      </c>
      <c r="L558" s="516" t="s">
        <v>9550</v>
      </c>
      <c r="M558" s="517">
        <v>41368</v>
      </c>
      <c r="N558" s="518">
        <v>20000000</v>
      </c>
      <c r="O558" s="512"/>
      <c r="P558" s="528"/>
      <c r="Q558" s="519"/>
      <c r="R558" s="512" t="s">
        <v>13269</v>
      </c>
      <c r="S558" s="528">
        <v>42727</v>
      </c>
      <c r="T558" s="519">
        <v>9747600</v>
      </c>
      <c r="U558" s="528"/>
      <c r="V558" s="519"/>
      <c r="W558" s="512"/>
      <c r="X558" s="528"/>
      <c r="Y558" s="519"/>
      <c r="Z558" s="520">
        <v>0</v>
      </c>
      <c r="AA558" s="520"/>
      <c r="AB558" s="521"/>
      <c r="AC558" s="521"/>
      <c r="AD558" s="521"/>
      <c r="AE558" s="521"/>
      <c r="AF558" s="521">
        <v>712950</v>
      </c>
      <c r="AG558" s="521"/>
      <c r="AH558" s="521"/>
      <c r="AI558" s="521"/>
      <c r="AJ558" s="521"/>
      <c r="AK558" s="521"/>
      <c r="AL558" s="521"/>
      <c r="AM558" s="521">
        <f t="shared" si="58"/>
        <v>712950</v>
      </c>
      <c r="AN558" s="520">
        <f t="shared" si="57"/>
        <v>9034650</v>
      </c>
      <c r="AO558" s="522" t="s">
        <v>11132</v>
      </c>
      <c r="AP558" s="522" t="s">
        <v>13276</v>
      </c>
      <c r="AQ558" s="522" t="s">
        <v>12307</v>
      </c>
      <c r="AR558" s="523">
        <v>43617000</v>
      </c>
      <c r="AS558" s="529"/>
      <c r="AT558" s="529"/>
      <c r="AU558" s="529"/>
      <c r="AV558" s="529"/>
      <c r="AW558" s="529"/>
      <c r="AX558" s="529"/>
    </row>
    <row r="559" spans="1:50" s="530" customFormat="1" ht="15" customHeight="1" x14ac:dyDescent="0.2">
      <c r="A559" s="526"/>
      <c r="B559" s="526"/>
      <c r="C559" s="526" t="s">
        <v>8755</v>
      </c>
      <c r="D559" s="526" t="s">
        <v>18645</v>
      </c>
      <c r="E559" s="527" t="s">
        <v>18644</v>
      </c>
      <c r="F559" s="526" t="s">
        <v>14708</v>
      </c>
      <c r="G559" s="526"/>
      <c r="H559" s="526"/>
      <c r="I559" s="514"/>
      <c r="J559" s="515" t="s">
        <v>14694</v>
      </c>
      <c r="K559" s="516" t="s">
        <v>6477</v>
      </c>
      <c r="L559" s="516" t="s">
        <v>14700</v>
      </c>
      <c r="M559" s="517">
        <v>42787</v>
      </c>
      <c r="N559" s="518">
        <v>36000000</v>
      </c>
      <c r="O559" s="512" t="s">
        <v>14714</v>
      </c>
      <c r="P559" s="528">
        <v>42667</v>
      </c>
      <c r="Q559" s="519">
        <v>38434306</v>
      </c>
      <c r="R559" s="512" t="s">
        <v>14706</v>
      </c>
      <c r="S559" s="528">
        <v>42807</v>
      </c>
      <c r="T559" s="519">
        <v>12085939</v>
      </c>
      <c r="U559" s="528">
        <v>42807</v>
      </c>
      <c r="V559" s="519">
        <v>12085939</v>
      </c>
      <c r="W559" s="512"/>
      <c r="X559" s="528"/>
      <c r="Y559" s="519"/>
      <c r="Z559" s="520">
        <v>0</v>
      </c>
      <c r="AA559" s="520"/>
      <c r="AB559" s="521"/>
      <c r="AC559" s="521"/>
      <c r="AD559" s="521"/>
      <c r="AE559" s="521"/>
      <c r="AF559" s="521">
        <v>175000</v>
      </c>
      <c r="AG559" s="521"/>
      <c r="AH559" s="521"/>
      <c r="AI559" s="521"/>
      <c r="AJ559" s="521"/>
      <c r="AK559" s="521"/>
      <c r="AL559" s="521"/>
      <c r="AM559" s="521">
        <f t="shared" ref="AM559:AM564" si="59">SUM(Z559:AL559)</f>
        <v>175000</v>
      </c>
      <c r="AN559" s="520">
        <f t="shared" si="57"/>
        <v>11910939</v>
      </c>
      <c r="AO559" s="522" t="s">
        <v>11132</v>
      </c>
      <c r="AP559" s="522" t="s">
        <v>14717</v>
      </c>
      <c r="AQ559" s="522" t="s">
        <v>12307</v>
      </c>
      <c r="AR559" s="523">
        <v>64250000</v>
      </c>
      <c r="AS559" s="529"/>
      <c r="AT559" s="529"/>
      <c r="AU559" s="529"/>
      <c r="AV559" s="529"/>
      <c r="AW559" s="529"/>
      <c r="AX559" s="529"/>
    </row>
    <row r="560" spans="1:50" s="530" customFormat="1" ht="15" customHeight="1" x14ac:dyDescent="0.2">
      <c r="A560" s="526"/>
      <c r="B560" s="526"/>
      <c r="C560" s="526" t="s">
        <v>8755</v>
      </c>
      <c r="D560" s="526" t="s">
        <v>8755</v>
      </c>
      <c r="E560" s="527"/>
      <c r="F560" s="526" t="s">
        <v>14709</v>
      </c>
      <c r="G560" s="526"/>
      <c r="H560" s="526"/>
      <c r="I560" s="514"/>
      <c r="J560" s="515" t="s">
        <v>14695</v>
      </c>
      <c r="K560" s="516" t="s">
        <v>6477</v>
      </c>
      <c r="L560" s="516" t="s">
        <v>14701</v>
      </c>
      <c r="M560" s="517">
        <v>42787</v>
      </c>
      <c r="N560" s="518">
        <v>101500000</v>
      </c>
      <c r="O560" s="512" t="s">
        <v>14715</v>
      </c>
      <c r="P560" s="528">
        <v>42647</v>
      </c>
      <c r="Q560" s="519">
        <v>121983537</v>
      </c>
      <c r="R560" s="512" t="s">
        <v>14706</v>
      </c>
      <c r="S560" s="528">
        <v>42807</v>
      </c>
      <c r="T560" s="519">
        <v>35525000</v>
      </c>
      <c r="U560" s="528">
        <v>42807</v>
      </c>
      <c r="V560" s="519">
        <v>35525000</v>
      </c>
      <c r="W560" s="512"/>
      <c r="X560" s="528"/>
      <c r="Y560" s="519"/>
      <c r="Z560" s="520">
        <v>0</v>
      </c>
      <c r="AA560" s="520"/>
      <c r="AB560" s="521"/>
      <c r="AC560" s="521"/>
      <c r="AD560" s="521"/>
      <c r="AE560" s="521"/>
      <c r="AF560" s="521"/>
      <c r="AG560" s="521"/>
      <c r="AH560" s="521"/>
      <c r="AI560" s="521"/>
      <c r="AJ560" s="521"/>
      <c r="AK560" s="521"/>
      <c r="AL560" s="521"/>
      <c r="AM560" s="521">
        <f t="shared" si="59"/>
        <v>0</v>
      </c>
      <c r="AN560" s="520">
        <f t="shared" si="57"/>
        <v>35525000</v>
      </c>
      <c r="AO560" s="522" t="s">
        <v>11132</v>
      </c>
      <c r="AP560" s="522" t="s">
        <v>14718</v>
      </c>
      <c r="AQ560" s="522" t="s">
        <v>12307</v>
      </c>
      <c r="AR560" s="523">
        <v>104650000</v>
      </c>
      <c r="AS560" s="529"/>
      <c r="AT560" s="529"/>
      <c r="AU560" s="529"/>
      <c r="AV560" s="529"/>
      <c r="AW560" s="529"/>
      <c r="AX560" s="529"/>
    </row>
    <row r="561" spans="1:50" s="530" customFormat="1" ht="15" customHeight="1" x14ac:dyDescent="0.2">
      <c r="A561" s="526"/>
      <c r="B561" s="526"/>
      <c r="C561" s="526" t="s">
        <v>8286</v>
      </c>
      <c r="D561" s="526" t="s">
        <v>11803</v>
      </c>
      <c r="E561" s="527"/>
      <c r="F561" s="526" t="s">
        <v>14710</v>
      </c>
      <c r="G561" s="526"/>
      <c r="H561" s="526"/>
      <c r="I561" s="514"/>
      <c r="J561" s="515" t="s">
        <v>14696</v>
      </c>
      <c r="K561" s="516" t="s">
        <v>6477</v>
      </c>
      <c r="L561" s="516" t="s">
        <v>14702</v>
      </c>
      <c r="M561" s="517">
        <v>42471</v>
      </c>
      <c r="N561" s="518">
        <v>86500000</v>
      </c>
      <c r="O561" s="512" t="s">
        <v>14716</v>
      </c>
      <c r="P561" s="528">
        <v>42762</v>
      </c>
      <c r="Q561" s="519">
        <v>86572548</v>
      </c>
      <c r="R561" s="512" t="s">
        <v>14707</v>
      </c>
      <c r="S561" s="528">
        <v>42807</v>
      </c>
      <c r="T561" s="519">
        <v>64875000</v>
      </c>
      <c r="U561" s="528">
        <v>42807</v>
      </c>
      <c r="V561" s="519">
        <v>64875000</v>
      </c>
      <c r="W561" s="512">
        <v>22706250</v>
      </c>
      <c r="X561" s="528"/>
      <c r="Y561" s="519">
        <v>42168750</v>
      </c>
      <c r="Z561" s="520">
        <v>0</v>
      </c>
      <c r="AA561" s="520"/>
      <c r="AB561" s="521"/>
      <c r="AC561" s="521"/>
      <c r="AD561" s="521"/>
      <c r="AE561" s="521"/>
      <c r="AF561" s="521"/>
      <c r="AG561" s="521"/>
      <c r="AH561" s="521"/>
      <c r="AI561" s="521"/>
      <c r="AJ561" s="521"/>
      <c r="AK561" s="521"/>
      <c r="AL561" s="521"/>
      <c r="AM561" s="521">
        <f t="shared" si="59"/>
        <v>0</v>
      </c>
      <c r="AN561" s="520">
        <f t="shared" si="57"/>
        <v>64875000</v>
      </c>
      <c r="AO561" s="522" t="s">
        <v>11132</v>
      </c>
      <c r="AP561" s="522" t="s">
        <v>14719</v>
      </c>
      <c r="AQ561" s="522" t="s">
        <v>12307</v>
      </c>
      <c r="AR561" s="523">
        <v>91071429</v>
      </c>
      <c r="AS561" s="529"/>
      <c r="AT561" s="529"/>
      <c r="AU561" s="529"/>
      <c r="AV561" s="529"/>
      <c r="AW561" s="529"/>
      <c r="AX561" s="529"/>
    </row>
    <row r="562" spans="1:50" s="530" customFormat="1" ht="15" customHeight="1" x14ac:dyDescent="0.2">
      <c r="A562" s="526"/>
      <c r="B562" s="526"/>
      <c r="C562" s="526" t="s">
        <v>8286</v>
      </c>
      <c r="D562" s="526" t="s">
        <v>3642</v>
      </c>
      <c r="E562" s="527"/>
      <c r="F562" s="526" t="s">
        <v>14711</v>
      </c>
      <c r="G562" s="526"/>
      <c r="H562" s="526"/>
      <c r="I562" s="514"/>
      <c r="J562" s="515" t="s">
        <v>14697</v>
      </c>
      <c r="K562" s="516" t="s">
        <v>6477</v>
      </c>
      <c r="L562" s="516" t="s">
        <v>14703</v>
      </c>
      <c r="M562" s="517">
        <v>42471</v>
      </c>
      <c r="N562" s="518">
        <v>31500000</v>
      </c>
      <c r="O562" s="512" t="s">
        <v>14716</v>
      </c>
      <c r="P562" s="528">
        <v>42762</v>
      </c>
      <c r="Q562" s="519">
        <v>29518150</v>
      </c>
      <c r="R562" s="512" t="s">
        <v>14707</v>
      </c>
      <c r="S562" s="528">
        <v>42807</v>
      </c>
      <c r="T562" s="519">
        <v>22138613</v>
      </c>
      <c r="U562" s="528">
        <v>42807</v>
      </c>
      <c r="V562" s="519">
        <v>22138613</v>
      </c>
      <c r="W562" s="512">
        <v>7748514.5499999989</v>
      </c>
      <c r="X562" s="528"/>
      <c r="Y562" s="519">
        <v>14390098.450000001</v>
      </c>
      <c r="Z562" s="520">
        <v>0</v>
      </c>
      <c r="AA562" s="520"/>
      <c r="AB562" s="521"/>
      <c r="AC562" s="521"/>
      <c r="AD562" s="521"/>
      <c r="AE562" s="521"/>
      <c r="AF562" s="521"/>
      <c r="AG562" s="521"/>
      <c r="AH562" s="521"/>
      <c r="AI562" s="521"/>
      <c r="AJ562" s="521"/>
      <c r="AK562" s="521"/>
      <c r="AL562" s="521"/>
      <c r="AM562" s="521">
        <f t="shared" si="59"/>
        <v>0</v>
      </c>
      <c r="AN562" s="520">
        <f t="shared" si="57"/>
        <v>22138613</v>
      </c>
      <c r="AO562" s="522" t="s">
        <v>11132</v>
      </c>
      <c r="AP562" s="522" t="s">
        <v>14720</v>
      </c>
      <c r="AQ562" s="522" t="s">
        <v>12307</v>
      </c>
      <c r="AR562" s="523">
        <v>53279996</v>
      </c>
      <c r="AS562" s="529"/>
      <c r="AT562" s="529"/>
      <c r="AU562" s="529"/>
      <c r="AV562" s="529"/>
      <c r="AW562" s="529"/>
      <c r="AX562" s="529"/>
    </row>
    <row r="563" spans="1:50" s="530" customFormat="1" ht="15" customHeight="1" x14ac:dyDescent="0.2">
      <c r="A563" s="526"/>
      <c r="B563" s="526"/>
      <c r="C563" s="526" t="s">
        <v>8286</v>
      </c>
      <c r="D563" s="526" t="s">
        <v>6536</v>
      </c>
      <c r="E563" s="527"/>
      <c r="F563" s="526" t="s">
        <v>14712</v>
      </c>
      <c r="G563" s="526"/>
      <c r="H563" s="526"/>
      <c r="I563" s="514"/>
      <c r="J563" s="515" t="s">
        <v>14698</v>
      </c>
      <c r="K563" s="516" t="s">
        <v>6477</v>
      </c>
      <c r="L563" s="516" t="s">
        <v>14704</v>
      </c>
      <c r="M563" s="517">
        <v>42471</v>
      </c>
      <c r="N563" s="518">
        <v>28000000</v>
      </c>
      <c r="O563" s="512" t="s">
        <v>14716</v>
      </c>
      <c r="P563" s="528">
        <v>42762</v>
      </c>
      <c r="Q563" s="519">
        <v>26884500</v>
      </c>
      <c r="R563" s="512" t="s">
        <v>14707</v>
      </c>
      <c r="S563" s="528">
        <v>42807</v>
      </c>
      <c r="T563" s="519">
        <v>20163375</v>
      </c>
      <c r="U563" s="528">
        <v>42807</v>
      </c>
      <c r="V563" s="519">
        <v>20163375</v>
      </c>
      <c r="W563" s="512">
        <v>7057181.25</v>
      </c>
      <c r="X563" s="528"/>
      <c r="Y563" s="519">
        <v>13106193.75</v>
      </c>
      <c r="Z563" s="520">
        <v>0</v>
      </c>
      <c r="AA563" s="520"/>
      <c r="AB563" s="521"/>
      <c r="AC563" s="521"/>
      <c r="AD563" s="521"/>
      <c r="AE563" s="521"/>
      <c r="AF563" s="521"/>
      <c r="AG563" s="521"/>
      <c r="AH563" s="521"/>
      <c r="AI563" s="521"/>
      <c r="AJ563" s="521"/>
      <c r="AK563" s="521"/>
      <c r="AL563" s="521"/>
      <c r="AM563" s="521">
        <f t="shared" si="59"/>
        <v>0</v>
      </c>
      <c r="AN563" s="520">
        <f t="shared" si="57"/>
        <v>20163375</v>
      </c>
      <c r="AO563" s="522" t="s">
        <v>11132</v>
      </c>
      <c r="AP563" s="522" t="s">
        <v>14721</v>
      </c>
      <c r="AQ563" s="522" t="s">
        <v>12307</v>
      </c>
      <c r="AR563" s="523">
        <v>44847974</v>
      </c>
      <c r="AS563" s="529"/>
      <c r="AT563" s="529"/>
      <c r="AU563" s="529"/>
      <c r="AV563" s="529"/>
      <c r="AW563" s="529"/>
      <c r="AX563" s="529"/>
    </row>
    <row r="564" spans="1:50" s="530" customFormat="1" ht="15" customHeight="1" x14ac:dyDescent="0.2">
      <c r="A564" s="526"/>
      <c r="B564" s="526"/>
      <c r="C564" s="526" t="s">
        <v>8286</v>
      </c>
      <c r="D564" s="526" t="s">
        <v>6536</v>
      </c>
      <c r="E564" s="527"/>
      <c r="F564" s="526" t="s">
        <v>14713</v>
      </c>
      <c r="G564" s="526"/>
      <c r="H564" s="526"/>
      <c r="I564" s="514"/>
      <c r="J564" s="515" t="s">
        <v>14699</v>
      </c>
      <c r="K564" s="516" t="s">
        <v>6477</v>
      </c>
      <c r="L564" s="516" t="s">
        <v>14705</v>
      </c>
      <c r="M564" s="517">
        <v>42471</v>
      </c>
      <c r="N564" s="518">
        <v>14000000</v>
      </c>
      <c r="O564" s="512" t="s">
        <v>14716</v>
      </c>
      <c r="P564" s="528">
        <v>42762</v>
      </c>
      <c r="Q564" s="519">
        <v>13174041</v>
      </c>
      <c r="R564" s="512" t="s">
        <v>14707</v>
      </c>
      <c r="S564" s="528">
        <v>42807</v>
      </c>
      <c r="T564" s="519">
        <v>9880531</v>
      </c>
      <c r="U564" s="528">
        <v>42807</v>
      </c>
      <c r="V564" s="519">
        <v>9880531</v>
      </c>
      <c r="W564" s="512">
        <v>3458185.8499999996</v>
      </c>
      <c r="X564" s="528"/>
      <c r="Y564" s="519">
        <v>6422345.1500000004</v>
      </c>
      <c r="Z564" s="520">
        <v>0</v>
      </c>
      <c r="AA564" s="520"/>
      <c r="AB564" s="521"/>
      <c r="AC564" s="521"/>
      <c r="AD564" s="521"/>
      <c r="AE564" s="521"/>
      <c r="AF564" s="521"/>
      <c r="AG564" s="521"/>
      <c r="AH564" s="521"/>
      <c r="AI564" s="521"/>
      <c r="AJ564" s="521"/>
      <c r="AK564" s="521"/>
      <c r="AL564" s="521"/>
      <c r="AM564" s="521">
        <f t="shared" si="59"/>
        <v>0</v>
      </c>
      <c r="AN564" s="520">
        <f t="shared" si="57"/>
        <v>9880531</v>
      </c>
      <c r="AO564" s="522" t="s">
        <v>11132</v>
      </c>
      <c r="AP564" s="522" t="s">
        <v>14722</v>
      </c>
      <c r="AQ564" s="522" t="s">
        <v>12307</v>
      </c>
      <c r="AR564" s="523">
        <v>62931610</v>
      </c>
      <c r="AS564" s="529"/>
      <c r="AT564" s="529"/>
      <c r="AU564" s="529"/>
      <c r="AV564" s="529"/>
      <c r="AW564" s="529"/>
      <c r="AX564" s="529"/>
    </row>
    <row r="565" spans="1:50" s="530" customFormat="1" ht="15" customHeight="1" x14ac:dyDescent="0.2">
      <c r="A565" s="526"/>
      <c r="B565" s="526"/>
      <c r="C565" s="526" t="s">
        <v>8286</v>
      </c>
      <c r="D565" s="526" t="s">
        <v>6536</v>
      </c>
      <c r="E565" s="527"/>
      <c r="F565" s="526" t="s">
        <v>18152</v>
      </c>
      <c r="G565" s="526"/>
      <c r="H565" s="526"/>
      <c r="I565" s="514"/>
      <c r="J565" s="515" t="s">
        <v>18144</v>
      </c>
      <c r="K565" s="516" t="s">
        <v>6477</v>
      </c>
      <c r="L565" s="516" t="s">
        <v>17683</v>
      </c>
      <c r="M565" s="517">
        <v>41843</v>
      </c>
      <c r="N565" s="518">
        <v>40000000</v>
      </c>
      <c r="O565" s="512" t="s">
        <v>18147</v>
      </c>
      <c r="P565" s="528">
        <v>42790</v>
      </c>
      <c r="Q565" s="519">
        <v>17972000</v>
      </c>
      <c r="R565" s="512" t="s">
        <v>18149</v>
      </c>
      <c r="S565" s="528">
        <v>42842</v>
      </c>
      <c r="T565" s="519">
        <v>13345838</v>
      </c>
      <c r="U565" s="528">
        <v>42853</v>
      </c>
      <c r="V565" s="519">
        <v>13345838</v>
      </c>
      <c r="W565" s="512">
        <v>2669167.5999999996</v>
      </c>
      <c r="X565" s="528"/>
      <c r="Y565" s="519">
        <v>10676670.4</v>
      </c>
      <c r="Z565" s="520">
        <v>0</v>
      </c>
      <c r="AA565" s="520"/>
      <c r="AB565" s="521"/>
      <c r="AC565" s="521"/>
      <c r="AD565" s="521"/>
      <c r="AE565" s="521"/>
      <c r="AF565" s="521"/>
      <c r="AG565" s="521"/>
      <c r="AH565" s="521"/>
      <c r="AI565" s="521"/>
      <c r="AJ565" s="521"/>
      <c r="AK565" s="521"/>
      <c r="AL565" s="521"/>
      <c r="AM565" s="521">
        <f t="shared" ref="AM565:AM566" si="60">SUM(Z565:AL565)</f>
        <v>0</v>
      </c>
      <c r="AN565" s="520">
        <f t="shared" ref="AN565:AN566" si="61">T565-AM565</f>
        <v>13345838</v>
      </c>
      <c r="AO565" s="522" t="s">
        <v>11132</v>
      </c>
      <c r="AP565" s="522" t="s">
        <v>18150</v>
      </c>
      <c r="AQ565" s="522"/>
      <c r="AR565" s="523">
        <v>41204241</v>
      </c>
      <c r="AS565" s="529"/>
      <c r="AT565" s="529"/>
      <c r="AU565" s="529"/>
      <c r="AV565" s="529"/>
      <c r="AW565" s="529"/>
      <c r="AX565" s="529"/>
    </row>
    <row r="566" spans="1:50" s="530" customFormat="1" ht="15" customHeight="1" x14ac:dyDescent="0.2">
      <c r="A566" s="526"/>
      <c r="B566" s="526"/>
      <c r="C566" s="526" t="s">
        <v>8286</v>
      </c>
      <c r="D566" s="526" t="s">
        <v>11803</v>
      </c>
      <c r="E566" s="527"/>
      <c r="F566" s="526" t="s">
        <v>18153</v>
      </c>
      <c r="G566" s="526"/>
      <c r="H566" s="526"/>
      <c r="I566" s="514"/>
      <c r="J566" s="515" t="s">
        <v>18145</v>
      </c>
      <c r="K566" s="516" t="s">
        <v>6477</v>
      </c>
      <c r="L566" s="516" t="s">
        <v>18146</v>
      </c>
      <c r="M566" s="517">
        <v>42471</v>
      </c>
      <c r="N566" s="518">
        <v>41900000</v>
      </c>
      <c r="O566" s="512" t="s">
        <v>18148</v>
      </c>
      <c r="P566" s="528">
        <v>42629</v>
      </c>
      <c r="Q566" s="519">
        <v>42953200</v>
      </c>
      <c r="R566" s="512" t="s">
        <v>18149</v>
      </c>
      <c r="S566" s="528">
        <v>42842</v>
      </c>
      <c r="T566" s="519">
        <v>31425000</v>
      </c>
      <c r="U566" s="528">
        <v>42853</v>
      </c>
      <c r="V566" s="519">
        <v>31425000</v>
      </c>
      <c r="W566" s="512">
        <v>10998750</v>
      </c>
      <c r="X566" s="528"/>
      <c r="Y566" s="519">
        <v>20426250</v>
      </c>
      <c r="Z566" s="520">
        <v>0</v>
      </c>
      <c r="AA566" s="520"/>
      <c r="AB566" s="521"/>
      <c r="AC566" s="521"/>
      <c r="AD566" s="521"/>
      <c r="AE566" s="521"/>
      <c r="AF566" s="521"/>
      <c r="AG566" s="521"/>
      <c r="AH566" s="521"/>
      <c r="AI566" s="521"/>
      <c r="AJ566" s="521"/>
      <c r="AK566" s="521"/>
      <c r="AL566" s="521"/>
      <c r="AM566" s="521">
        <f t="shared" si="60"/>
        <v>0</v>
      </c>
      <c r="AN566" s="520">
        <f t="shared" si="61"/>
        <v>31425000</v>
      </c>
      <c r="AO566" s="522" t="s">
        <v>11132</v>
      </c>
      <c r="AP566" s="522" t="s">
        <v>18151</v>
      </c>
      <c r="AQ566" s="522"/>
      <c r="AR566" s="523">
        <v>52812491</v>
      </c>
      <c r="AS566" s="529"/>
      <c r="AT566" s="529"/>
      <c r="AU566" s="529"/>
      <c r="AV566" s="529"/>
      <c r="AW566" s="529"/>
      <c r="AX566" s="529"/>
    </row>
    <row r="567" spans="1:50" s="530" customFormat="1" ht="15" customHeight="1" x14ac:dyDescent="0.2">
      <c r="A567" s="526"/>
      <c r="B567" s="526"/>
      <c r="C567" s="526" t="s">
        <v>8755</v>
      </c>
      <c r="D567" s="526" t="s">
        <v>12307</v>
      </c>
      <c r="E567" s="527"/>
      <c r="F567" s="526" t="s">
        <v>19265</v>
      </c>
      <c r="G567" s="526"/>
      <c r="H567" s="526"/>
      <c r="I567" s="514"/>
      <c r="J567" s="515" t="s">
        <v>19250</v>
      </c>
      <c r="K567" s="516" t="s">
        <v>6477</v>
      </c>
      <c r="L567" s="516" t="s">
        <v>19254</v>
      </c>
      <c r="M567" s="517">
        <v>42258</v>
      </c>
      <c r="N567" s="518">
        <v>40000000</v>
      </c>
      <c r="O567" s="512" t="s">
        <v>19256</v>
      </c>
      <c r="P567" s="528">
        <v>42823</v>
      </c>
      <c r="Q567" s="519">
        <v>41907121</v>
      </c>
      <c r="R567" s="512" t="s">
        <v>19260</v>
      </c>
      <c r="S567" s="528">
        <v>42867</v>
      </c>
      <c r="T567" s="519">
        <v>27918225</v>
      </c>
      <c r="U567" s="528">
        <v>42870</v>
      </c>
      <c r="V567" s="519">
        <v>27918225</v>
      </c>
      <c r="W567" s="512">
        <v>9771378.75</v>
      </c>
      <c r="X567" s="528"/>
      <c r="Y567" s="519">
        <v>18146846.25</v>
      </c>
      <c r="Z567" s="520">
        <v>0</v>
      </c>
      <c r="AA567" s="520"/>
      <c r="AB567" s="521"/>
      <c r="AC567" s="521"/>
      <c r="AD567" s="521"/>
      <c r="AE567" s="521"/>
      <c r="AF567" s="521"/>
      <c r="AG567" s="521"/>
      <c r="AH567" s="521"/>
      <c r="AI567" s="521"/>
      <c r="AJ567" s="521"/>
      <c r="AK567" s="521"/>
      <c r="AL567" s="521"/>
      <c r="AM567" s="521">
        <f t="shared" ref="AM567:AM570" si="62">SUM(Z567:AL567)</f>
        <v>0</v>
      </c>
      <c r="AN567" s="520">
        <f t="shared" ref="AN567:AN570" si="63">T567-AM567</f>
        <v>27918225</v>
      </c>
      <c r="AO567" s="522" t="s">
        <v>12654</v>
      </c>
      <c r="AP567" s="522" t="s">
        <v>19261</v>
      </c>
      <c r="AQ567" s="522" t="s">
        <v>12307</v>
      </c>
      <c r="AR567" s="523">
        <v>50000000</v>
      </c>
      <c r="AS567" s="529"/>
      <c r="AT567" s="529"/>
      <c r="AU567" s="529"/>
      <c r="AV567" s="529"/>
      <c r="AW567" s="529"/>
      <c r="AX567" s="529"/>
    </row>
    <row r="568" spans="1:50" s="530" customFormat="1" ht="15" customHeight="1" x14ac:dyDescent="0.2">
      <c r="A568" s="526"/>
      <c r="B568" s="526"/>
      <c r="C568" s="526" t="s">
        <v>8755</v>
      </c>
      <c r="D568" s="526" t="s">
        <v>12307</v>
      </c>
      <c r="E568" s="527"/>
      <c r="F568" s="526" t="s">
        <v>19266</v>
      </c>
      <c r="G568" s="526"/>
      <c r="H568" s="526"/>
      <c r="I568" s="514"/>
      <c r="J568" s="515" t="s">
        <v>19251</v>
      </c>
      <c r="K568" s="516" t="s">
        <v>6477</v>
      </c>
      <c r="L568" s="516" t="s">
        <v>19255</v>
      </c>
      <c r="M568" s="517">
        <v>42293</v>
      </c>
      <c r="N568" s="518">
        <v>25000000</v>
      </c>
      <c r="O568" s="512" t="s">
        <v>19257</v>
      </c>
      <c r="P568" s="528">
        <v>42823</v>
      </c>
      <c r="Q568" s="519">
        <v>21617577</v>
      </c>
      <c r="R568" s="512" t="s">
        <v>19260</v>
      </c>
      <c r="S568" s="528">
        <v>42867</v>
      </c>
      <c r="T568" s="519">
        <v>14527202</v>
      </c>
      <c r="U568" s="528">
        <v>42870</v>
      </c>
      <c r="V568" s="519">
        <v>14527202</v>
      </c>
      <c r="W568" s="512">
        <v>5084520.6999999993</v>
      </c>
      <c r="X568" s="528"/>
      <c r="Y568" s="519">
        <v>9442681.3000000007</v>
      </c>
      <c r="Z568" s="520">
        <v>0</v>
      </c>
      <c r="AA568" s="520"/>
      <c r="AB568" s="521"/>
      <c r="AC568" s="521"/>
      <c r="AD568" s="521"/>
      <c r="AE568" s="521"/>
      <c r="AF568" s="521"/>
      <c r="AG568" s="521"/>
      <c r="AH568" s="521"/>
      <c r="AI568" s="521"/>
      <c r="AJ568" s="521"/>
      <c r="AK568" s="521"/>
      <c r="AL568" s="521"/>
      <c r="AM568" s="521">
        <f t="shared" si="62"/>
        <v>0</v>
      </c>
      <c r="AN568" s="520">
        <f t="shared" si="63"/>
        <v>14527202</v>
      </c>
      <c r="AO568" s="522" t="s">
        <v>11132</v>
      </c>
      <c r="AP568" s="522" t="s">
        <v>19262</v>
      </c>
      <c r="AQ568" s="522" t="s">
        <v>12307</v>
      </c>
      <c r="AR568" s="523">
        <v>61375000</v>
      </c>
      <c r="AS568" s="529"/>
      <c r="AT568" s="529"/>
      <c r="AU568" s="529"/>
      <c r="AV568" s="529"/>
      <c r="AW568" s="529"/>
      <c r="AX568" s="529"/>
    </row>
    <row r="569" spans="1:50" s="530" customFormat="1" ht="15" customHeight="1" x14ac:dyDescent="0.2">
      <c r="A569" s="526"/>
      <c r="B569" s="526"/>
      <c r="C569" s="526" t="s">
        <v>8755</v>
      </c>
      <c r="D569" s="526" t="s">
        <v>12307</v>
      </c>
      <c r="E569" s="527"/>
      <c r="F569" s="526" t="s">
        <v>19267</v>
      </c>
      <c r="G569" s="526"/>
      <c r="H569" s="526"/>
      <c r="I569" s="514"/>
      <c r="J569" s="515" t="s">
        <v>19252</v>
      </c>
      <c r="K569" s="516" t="s">
        <v>6477</v>
      </c>
      <c r="L569" s="516" t="s">
        <v>11633</v>
      </c>
      <c r="M569" s="517">
        <v>42100</v>
      </c>
      <c r="N569" s="518">
        <v>35000000</v>
      </c>
      <c r="O569" s="512" t="s">
        <v>19258</v>
      </c>
      <c r="P569" s="528">
        <v>42835</v>
      </c>
      <c r="Q569" s="519">
        <v>14500622</v>
      </c>
      <c r="R569" s="512" t="s">
        <v>19260</v>
      </c>
      <c r="S569" s="528">
        <v>42867</v>
      </c>
      <c r="T569" s="519">
        <v>4380058</v>
      </c>
      <c r="U569" s="528">
        <v>42870</v>
      </c>
      <c r="V569" s="519">
        <v>4380058</v>
      </c>
      <c r="W569" s="512">
        <v>1533020.2999999998</v>
      </c>
      <c r="X569" s="528"/>
      <c r="Y569" s="519">
        <v>2847037.7</v>
      </c>
      <c r="Z569" s="520">
        <v>0</v>
      </c>
      <c r="AA569" s="520"/>
      <c r="AB569" s="521"/>
      <c r="AC569" s="521"/>
      <c r="AD569" s="521"/>
      <c r="AE569" s="521"/>
      <c r="AF569" s="521"/>
      <c r="AG569" s="521"/>
      <c r="AH569" s="521"/>
      <c r="AI569" s="521"/>
      <c r="AJ569" s="521"/>
      <c r="AK569" s="521"/>
      <c r="AL569" s="521"/>
      <c r="AM569" s="521">
        <f t="shared" si="62"/>
        <v>0</v>
      </c>
      <c r="AN569" s="520">
        <f t="shared" si="63"/>
        <v>4380058</v>
      </c>
      <c r="AO569" s="522" t="s">
        <v>11132</v>
      </c>
      <c r="AP569" s="522" t="s">
        <v>19263</v>
      </c>
      <c r="AQ569" s="522" t="s">
        <v>12307</v>
      </c>
      <c r="AR569" s="523">
        <v>36400000</v>
      </c>
      <c r="AS569" s="529"/>
      <c r="AT569" s="529"/>
      <c r="AU569" s="529"/>
      <c r="AV569" s="529"/>
      <c r="AW569" s="529"/>
      <c r="AX569" s="529"/>
    </row>
    <row r="570" spans="1:50" s="530" customFormat="1" ht="15" customHeight="1" x14ac:dyDescent="0.2">
      <c r="A570" s="526"/>
      <c r="B570" s="526"/>
      <c r="C570" s="526" t="s">
        <v>8755</v>
      </c>
      <c r="D570" s="526" t="s">
        <v>12307</v>
      </c>
      <c r="E570" s="527"/>
      <c r="F570" s="526" t="s">
        <v>19268</v>
      </c>
      <c r="G570" s="526"/>
      <c r="H570" s="526"/>
      <c r="I570" s="514"/>
      <c r="J570" s="515" t="s">
        <v>19253</v>
      </c>
      <c r="K570" s="516" t="s">
        <v>6477</v>
      </c>
      <c r="L570" s="516" t="s">
        <v>9598</v>
      </c>
      <c r="M570" s="517">
        <v>42090</v>
      </c>
      <c r="N570" s="518">
        <v>30000000</v>
      </c>
      <c r="O570" s="512" t="s">
        <v>19259</v>
      </c>
      <c r="P570" s="528">
        <v>42835</v>
      </c>
      <c r="Q570" s="519">
        <v>11254213</v>
      </c>
      <c r="R570" s="512" t="s">
        <v>19260</v>
      </c>
      <c r="S570" s="528">
        <v>42867</v>
      </c>
      <c r="T570" s="519">
        <v>7179375</v>
      </c>
      <c r="U570" s="528">
        <v>42870</v>
      </c>
      <c r="V570" s="519">
        <v>7179375</v>
      </c>
      <c r="W570" s="512">
        <v>2512781.25</v>
      </c>
      <c r="X570" s="528"/>
      <c r="Y570" s="519">
        <v>4666593.75</v>
      </c>
      <c r="Z570" s="520">
        <v>0</v>
      </c>
      <c r="AA570" s="520"/>
      <c r="AB570" s="521"/>
      <c r="AC570" s="521"/>
      <c r="AD570" s="521"/>
      <c r="AE570" s="521"/>
      <c r="AF570" s="521"/>
      <c r="AG570" s="521"/>
      <c r="AH570" s="521"/>
      <c r="AI570" s="521"/>
      <c r="AJ570" s="521"/>
      <c r="AK570" s="521"/>
      <c r="AL570" s="521"/>
      <c r="AM570" s="521">
        <f t="shared" si="62"/>
        <v>0</v>
      </c>
      <c r="AN570" s="520">
        <f t="shared" si="63"/>
        <v>7179375</v>
      </c>
      <c r="AO570" s="522" t="s">
        <v>11132</v>
      </c>
      <c r="AP570" s="522" t="s">
        <v>19264</v>
      </c>
      <c r="AQ570" s="522" t="s">
        <v>12307</v>
      </c>
      <c r="AR570" s="523">
        <v>47475000</v>
      </c>
      <c r="AS570" s="529"/>
      <c r="AT570" s="529"/>
      <c r="AU570" s="529"/>
      <c r="AV570" s="529"/>
      <c r="AW570" s="529"/>
      <c r="AX570" s="529"/>
    </row>
    <row r="571" spans="1:50" s="530" customFormat="1" ht="15" customHeight="1" x14ac:dyDescent="0.2">
      <c r="A571" s="526"/>
      <c r="B571" s="526"/>
      <c r="C571" s="526" t="s">
        <v>8755</v>
      </c>
      <c r="D571" s="526" t="s">
        <v>12307</v>
      </c>
      <c r="E571" s="527"/>
      <c r="F571" s="526" t="s">
        <v>20186</v>
      </c>
      <c r="G571" s="526"/>
      <c r="H571" s="526"/>
      <c r="I571" s="514"/>
      <c r="J571" s="515" t="s">
        <v>18816</v>
      </c>
      <c r="K571" s="516" t="s">
        <v>6477</v>
      </c>
      <c r="L571" s="516" t="s">
        <v>11633</v>
      </c>
      <c r="M571" s="517">
        <v>42100</v>
      </c>
      <c r="N571" s="518">
        <v>35000000</v>
      </c>
      <c r="O571" s="512" t="s">
        <v>20164</v>
      </c>
      <c r="P571" s="528">
        <v>42874</v>
      </c>
      <c r="Q571" s="519">
        <v>26755051</v>
      </c>
      <c r="R571" s="512" t="s">
        <v>20172</v>
      </c>
      <c r="S571" s="528">
        <v>42894</v>
      </c>
      <c r="T571" s="519">
        <v>8535701</v>
      </c>
      <c r="U571" s="528">
        <v>42908</v>
      </c>
      <c r="V571" s="519">
        <v>8535701</v>
      </c>
      <c r="W571" s="512">
        <v>2987495.3499999996</v>
      </c>
      <c r="X571" s="528"/>
      <c r="Y571" s="519">
        <v>5548205.6500000004</v>
      </c>
      <c r="Z571" s="520">
        <v>0</v>
      </c>
      <c r="AA571" s="520"/>
      <c r="AB571" s="521"/>
      <c r="AC571" s="521"/>
      <c r="AD571" s="521"/>
      <c r="AE571" s="521"/>
      <c r="AF571" s="521"/>
      <c r="AG571" s="521"/>
      <c r="AH571" s="521"/>
      <c r="AI571" s="521"/>
      <c r="AJ571" s="521"/>
      <c r="AK571" s="521"/>
      <c r="AL571" s="521"/>
      <c r="AM571" s="521">
        <f t="shared" ref="AM571:AM580" si="64">SUM(Z571:AL571)</f>
        <v>0</v>
      </c>
      <c r="AN571" s="520">
        <f t="shared" ref="AN571:AN580" si="65">T571-AM571</f>
        <v>8535701</v>
      </c>
      <c r="AO571" s="522" t="s">
        <v>11132</v>
      </c>
      <c r="AP571" s="522" t="s">
        <v>20176</v>
      </c>
      <c r="AQ571" s="522" t="s">
        <v>12307</v>
      </c>
      <c r="AR571" s="523">
        <v>36400000</v>
      </c>
      <c r="AS571" s="529"/>
      <c r="AT571" s="529"/>
      <c r="AU571" s="529"/>
      <c r="AV571" s="529"/>
      <c r="AW571" s="529"/>
      <c r="AX571" s="529"/>
    </row>
    <row r="572" spans="1:50" s="530" customFormat="1" ht="15" customHeight="1" x14ac:dyDescent="0.2">
      <c r="A572" s="526"/>
      <c r="B572" s="526"/>
      <c r="C572" s="526" t="s">
        <v>8755</v>
      </c>
      <c r="D572" s="526" t="s">
        <v>12307</v>
      </c>
      <c r="E572" s="527"/>
      <c r="F572" s="526" t="s">
        <v>20187</v>
      </c>
      <c r="G572" s="526"/>
      <c r="H572" s="526"/>
      <c r="I572" s="514"/>
      <c r="J572" s="515" t="s">
        <v>20148</v>
      </c>
      <c r="K572" s="516" t="s">
        <v>6477</v>
      </c>
      <c r="L572" s="516" t="s">
        <v>20155</v>
      </c>
      <c r="M572" s="517">
        <v>42475</v>
      </c>
      <c r="N572" s="518">
        <v>26800000</v>
      </c>
      <c r="O572" s="512" t="s">
        <v>20165</v>
      </c>
      <c r="P572" s="528">
        <v>42874</v>
      </c>
      <c r="Q572" s="519">
        <v>24430683</v>
      </c>
      <c r="R572" s="512" t="s">
        <v>20172</v>
      </c>
      <c r="S572" s="528">
        <v>42894</v>
      </c>
      <c r="T572" s="519">
        <v>16676063</v>
      </c>
      <c r="U572" s="528">
        <v>42908</v>
      </c>
      <c r="V572" s="519">
        <v>16676063</v>
      </c>
      <c r="W572" s="512">
        <v>5836622.0499999989</v>
      </c>
      <c r="X572" s="528"/>
      <c r="Y572" s="519">
        <v>10839440.950000001</v>
      </c>
      <c r="Z572" s="520">
        <v>0</v>
      </c>
      <c r="AA572" s="520"/>
      <c r="AB572" s="521"/>
      <c r="AC572" s="521"/>
      <c r="AD572" s="521"/>
      <c r="AE572" s="521"/>
      <c r="AF572" s="521"/>
      <c r="AG572" s="521"/>
      <c r="AH572" s="521"/>
      <c r="AI572" s="521"/>
      <c r="AJ572" s="521"/>
      <c r="AK572" s="521"/>
      <c r="AL572" s="521"/>
      <c r="AM572" s="521">
        <f t="shared" si="64"/>
        <v>0</v>
      </c>
      <c r="AN572" s="520">
        <f t="shared" si="65"/>
        <v>16676063</v>
      </c>
      <c r="AO572" s="522" t="s">
        <v>11132</v>
      </c>
      <c r="AP572" s="522" t="s">
        <v>20177</v>
      </c>
      <c r="AQ572" s="522" t="s">
        <v>12307</v>
      </c>
      <c r="AR572" s="523">
        <v>41326400</v>
      </c>
      <c r="AS572" s="529"/>
      <c r="AT572" s="529"/>
      <c r="AU572" s="529"/>
      <c r="AV572" s="529"/>
      <c r="AW572" s="529"/>
      <c r="AX572" s="529"/>
    </row>
    <row r="573" spans="1:50" s="530" customFormat="1" ht="15" customHeight="1" x14ac:dyDescent="0.2">
      <c r="A573" s="526"/>
      <c r="B573" s="526"/>
      <c r="C573" s="526" t="s">
        <v>8755</v>
      </c>
      <c r="D573" s="526" t="s">
        <v>12307</v>
      </c>
      <c r="E573" s="527"/>
      <c r="F573" s="526" t="s">
        <v>20188</v>
      </c>
      <c r="G573" s="526"/>
      <c r="H573" s="526"/>
      <c r="I573" s="514"/>
      <c r="J573" s="515" t="s">
        <v>4013</v>
      </c>
      <c r="K573" s="516" t="s">
        <v>6477</v>
      </c>
      <c r="L573" s="516" t="s">
        <v>20156</v>
      </c>
      <c r="M573" s="517">
        <v>42471</v>
      </c>
      <c r="N573" s="518">
        <v>23000000</v>
      </c>
      <c r="O573" s="512" t="s">
        <v>20166</v>
      </c>
      <c r="P573" s="528">
        <v>42891</v>
      </c>
      <c r="Q573" s="519">
        <v>23849395</v>
      </c>
      <c r="R573" s="512" t="s">
        <v>20172</v>
      </c>
      <c r="S573" s="528">
        <v>42894</v>
      </c>
      <c r="T573" s="519">
        <v>16490381</v>
      </c>
      <c r="U573" s="528">
        <v>42908</v>
      </c>
      <c r="V573" s="519">
        <v>16490381</v>
      </c>
      <c r="W573" s="512">
        <v>5771633.3499999996</v>
      </c>
      <c r="X573" s="528"/>
      <c r="Y573" s="519">
        <v>10718747.65</v>
      </c>
      <c r="Z573" s="520">
        <v>0</v>
      </c>
      <c r="AA573" s="520"/>
      <c r="AB573" s="521"/>
      <c r="AC573" s="521"/>
      <c r="AD573" s="521"/>
      <c r="AE573" s="521"/>
      <c r="AF573" s="521"/>
      <c r="AG573" s="521"/>
      <c r="AH573" s="521"/>
      <c r="AI573" s="521"/>
      <c r="AJ573" s="521"/>
      <c r="AK573" s="521"/>
      <c r="AL573" s="521"/>
      <c r="AM573" s="521">
        <f t="shared" si="64"/>
        <v>0</v>
      </c>
      <c r="AN573" s="520">
        <f t="shared" si="65"/>
        <v>16490381</v>
      </c>
      <c r="AO573" s="522" t="s">
        <v>11132</v>
      </c>
      <c r="AP573" s="522" t="s">
        <v>20178</v>
      </c>
      <c r="AQ573" s="522" t="s">
        <v>12307</v>
      </c>
      <c r="AR573" s="523">
        <v>37618400</v>
      </c>
      <c r="AS573" s="529"/>
      <c r="AT573" s="529"/>
      <c r="AU573" s="529"/>
      <c r="AV573" s="529"/>
      <c r="AW573" s="529"/>
      <c r="AX573" s="529"/>
    </row>
    <row r="574" spans="1:50" s="530" customFormat="1" ht="15" customHeight="1" x14ac:dyDescent="0.2">
      <c r="A574" s="526"/>
      <c r="B574" s="526"/>
      <c r="C574" s="526" t="s">
        <v>8286</v>
      </c>
      <c r="D574" s="526" t="s">
        <v>9781</v>
      </c>
      <c r="E574" s="527"/>
      <c r="F574" s="526" t="s">
        <v>20189</v>
      </c>
      <c r="G574" s="526"/>
      <c r="H574" s="526"/>
      <c r="I574" s="514"/>
      <c r="J574" s="515" t="s">
        <v>20149</v>
      </c>
      <c r="K574" s="516" t="s">
        <v>6477</v>
      </c>
      <c r="L574" s="516" t="s">
        <v>20157</v>
      </c>
      <c r="M574" s="517">
        <v>42352</v>
      </c>
      <c r="N574" s="518">
        <v>30000000</v>
      </c>
      <c r="O574" s="512" t="s">
        <v>20167</v>
      </c>
      <c r="P574" s="528">
        <v>42229</v>
      </c>
      <c r="Q574" s="519">
        <v>35347149</v>
      </c>
      <c r="R574" s="512" t="s">
        <v>20173</v>
      </c>
      <c r="S574" s="528">
        <v>42901</v>
      </c>
      <c r="T574" s="519">
        <v>22500000</v>
      </c>
      <c r="U574" s="528">
        <v>42908</v>
      </c>
      <c r="V574" s="519">
        <v>22500000</v>
      </c>
      <c r="W574" s="512">
        <v>7875000</v>
      </c>
      <c r="X574" s="528"/>
      <c r="Y574" s="519">
        <v>14625000</v>
      </c>
      <c r="Z574" s="520">
        <v>0</v>
      </c>
      <c r="AA574" s="520"/>
      <c r="AB574" s="521"/>
      <c r="AC574" s="521"/>
      <c r="AD574" s="521"/>
      <c r="AE574" s="521"/>
      <c r="AF574" s="521"/>
      <c r="AG574" s="521"/>
      <c r="AH574" s="521"/>
      <c r="AI574" s="521"/>
      <c r="AJ574" s="521"/>
      <c r="AK574" s="521"/>
      <c r="AL574" s="521"/>
      <c r="AM574" s="521">
        <f t="shared" si="64"/>
        <v>0</v>
      </c>
      <c r="AN574" s="520">
        <f t="shared" si="65"/>
        <v>22500000</v>
      </c>
      <c r="AO574" s="522" t="s">
        <v>12654</v>
      </c>
      <c r="AP574" s="522" t="s">
        <v>20179</v>
      </c>
      <c r="AQ574" s="522" t="s">
        <v>12307</v>
      </c>
      <c r="AR574" s="523">
        <v>45000000</v>
      </c>
      <c r="AS574" s="529"/>
      <c r="AT574" s="529"/>
      <c r="AU574" s="529"/>
      <c r="AV574" s="529"/>
      <c r="AW574" s="529"/>
      <c r="AX574" s="529"/>
    </row>
    <row r="575" spans="1:50" s="530" customFormat="1" ht="15" customHeight="1" x14ac:dyDescent="0.2">
      <c r="A575" s="526"/>
      <c r="B575" s="526"/>
      <c r="C575" s="526" t="s">
        <v>8286</v>
      </c>
      <c r="D575" s="526" t="s">
        <v>1306</v>
      </c>
      <c r="E575" s="527"/>
      <c r="F575" s="526" t="s">
        <v>20190</v>
      </c>
      <c r="G575" s="526"/>
      <c r="H575" s="526"/>
      <c r="I575" s="514"/>
      <c r="J575" s="515" t="s">
        <v>20150</v>
      </c>
      <c r="K575" s="516" t="s">
        <v>6477</v>
      </c>
      <c r="L575" s="516" t="s">
        <v>20158</v>
      </c>
      <c r="M575" s="517">
        <v>42352</v>
      </c>
      <c r="N575" s="518">
        <v>31000000</v>
      </c>
      <c r="O575" s="512" t="s">
        <v>20167</v>
      </c>
      <c r="P575" s="528">
        <v>42229</v>
      </c>
      <c r="Q575" s="519">
        <v>37419711</v>
      </c>
      <c r="R575" s="512" t="s">
        <v>20173</v>
      </c>
      <c r="S575" s="528">
        <v>42901</v>
      </c>
      <c r="T575" s="519">
        <v>15500000</v>
      </c>
      <c r="U575" s="528">
        <v>42908</v>
      </c>
      <c r="V575" s="519">
        <v>15500000</v>
      </c>
      <c r="W575" s="512">
        <v>5425000</v>
      </c>
      <c r="X575" s="528"/>
      <c r="Y575" s="519">
        <v>10075000</v>
      </c>
      <c r="Z575" s="520">
        <v>0</v>
      </c>
      <c r="AA575" s="520"/>
      <c r="AB575" s="521"/>
      <c r="AC575" s="521"/>
      <c r="AD575" s="521"/>
      <c r="AE575" s="521"/>
      <c r="AF575" s="521"/>
      <c r="AG575" s="521"/>
      <c r="AH575" s="521"/>
      <c r="AI575" s="521"/>
      <c r="AJ575" s="521"/>
      <c r="AK575" s="521"/>
      <c r="AL575" s="521"/>
      <c r="AM575" s="521">
        <f t="shared" si="64"/>
        <v>0</v>
      </c>
      <c r="AN575" s="520">
        <f t="shared" si="65"/>
        <v>15500000</v>
      </c>
      <c r="AO575" s="522" t="s">
        <v>20175</v>
      </c>
      <c r="AP575" s="522" t="s">
        <v>20180</v>
      </c>
      <c r="AQ575" s="522" t="s">
        <v>12307</v>
      </c>
      <c r="AR575" s="523">
        <v>68487195</v>
      </c>
      <c r="AS575" s="529"/>
      <c r="AT575" s="529"/>
      <c r="AU575" s="529"/>
      <c r="AV575" s="529"/>
      <c r="AW575" s="529"/>
      <c r="AX575" s="529"/>
    </row>
    <row r="576" spans="1:50" s="530" customFormat="1" ht="15" customHeight="1" x14ac:dyDescent="0.2">
      <c r="A576" s="526"/>
      <c r="B576" s="526"/>
      <c r="C576" s="526" t="s">
        <v>8286</v>
      </c>
      <c r="D576" s="526" t="s">
        <v>3546</v>
      </c>
      <c r="E576" s="527"/>
      <c r="F576" s="526" t="s">
        <v>20191</v>
      </c>
      <c r="G576" s="526"/>
      <c r="H576" s="526"/>
      <c r="I576" s="514"/>
      <c r="J576" s="515" t="s">
        <v>20151</v>
      </c>
      <c r="K576" s="516" t="s">
        <v>6477</v>
      </c>
      <c r="L576" s="516" t="s">
        <v>20159</v>
      </c>
      <c r="M576" s="517">
        <v>42352</v>
      </c>
      <c r="N576" s="518">
        <v>21500000</v>
      </c>
      <c r="O576" s="512" t="s">
        <v>20167</v>
      </c>
      <c r="P576" s="528">
        <v>42229</v>
      </c>
      <c r="Q576" s="519">
        <v>25041403</v>
      </c>
      <c r="R576" s="512" t="s">
        <v>20173</v>
      </c>
      <c r="S576" s="528">
        <v>42901</v>
      </c>
      <c r="T576" s="519">
        <v>16125000</v>
      </c>
      <c r="U576" s="528">
        <v>42908</v>
      </c>
      <c r="V576" s="519">
        <v>16125000</v>
      </c>
      <c r="W576" s="512">
        <v>5643750</v>
      </c>
      <c r="X576" s="528"/>
      <c r="Y576" s="519">
        <v>10481250</v>
      </c>
      <c r="Z576" s="520">
        <v>0</v>
      </c>
      <c r="AA576" s="520"/>
      <c r="AB576" s="521"/>
      <c r="AC576" s="521"/>
      <c r="AD576" s="521"/>
      <c r="AE576" s="521"/>
      <c r="AF576" s="521"/>
      <c r="AG576" s="521"/>
      <c r="AH576" s="521"/>
      <c r="AI576" s="521"/>
      <c r="AJ576" s="521"/>
      <c r="AK576" s="521"/>
      <c r="AL576" s="521"/>
      <c r="AM576" s="521">
        <f t="shared" si="64"/>
        <v>0</v>
      </c>
      <c r="AN576" s="520">
        <f t="shared" si="65"/>
        <v>16125000</v>
      </c>
      <c r="AO576" s="522" t="s">
        <v>11132</v>
      </c>
      <c r="AP576" s="522" t="s">
        <v>20181</v>
      </c>
      <c r="AQ576" s="522" t="s">
        <v>12307</v>
      </c>
      <c r="AR576" s="523">
        <v>31600100</v>
      </c>
      <c r="AS576" s="529"/>
      <c r="AT576" s="529"/>
      <c r="AU576" s="529"/>
      <c r="AV576" s="529"/>
      <c r="AW576" s="529"/>
      <c r="AX576" s="529"/>
    </row>
    <row r="577" spans="1:51" s="530" customFormat="1" ht="15" customHeight="1" x14ac:dyDescent="0.2">
      <c r="A577" s="526"/>
      <c r="B577" s="526"/>
      <c r="C577" s="526" t="s">
        <v>8755</v>
      </c>
      <c r="D577" s="526" t="s">
        <v>12307</v>
      </c>
      <c r="E577" s="527"/>
      <c r="F577" s="526" t="s">
        <v>20192</v>
      </c>
      <c r="G577" s="526"/>
      <c r="H577" s="526"/>
      <c r="I577" s="514"/>
      <c r="J577" s="515" t="s">
        <v>20152</v>
      </c>
      <c r="K577" s="516" t="s">
        <v>6477</v>
      </c>
      <c r="L577" s="516" t="s">
        <v>20160</v>
      </c>
      <c r="M577" s="517">
        <v>42894</v>
      </c>
      <c r="N577" s="518">
        <v>18500000</v>
      </c>
      <c r="O577" s="512" t="s">
        <v>20168</v>
      </c>
      <c r="P577" s="528">
        <v>42874</v>
      </c>
      <c r="Q577" s="519">
        <v>22319240</v>
      </c>
      <c r="R577" s="512" t="s">
        <v>20174</v>
      </c>
      <c r="S577" s="528">
        <v>42905</v>
      </c>
      <c r="T577" s="519">
        <v>13875000</v>
      </c>
      <c r="U577" s="528">
        <v>42908</v>
      </c>
      <c r="V577" s="519">
        <v>13875000</v>
      </c>
      <c r="W577" s="512"/>
      <c r="X577" s="528"/>
      <c r="Y577" s="519"/>
      <c r="Z577" s="520">
        <v>0</v>
      </c>
      <c r="AA577" s="520"/>
      <c r="AB577" s="521"/>
      <c r="AC577" s="521"/>
      <c r="AD577" s="521"/>
      <c r="AE577" s="521"/>
      <c r="AF577" s="521"/>
      <c r="AG577" s="521"/>
      <c r="AH577" s="521"/>
      <c r="AI577" s="521"/>
      <c r="AJ577" s="521"/>
      <c r="AK577" s="521"/>
      <c r="AL577" s="521"/>
      <c r="AM577" s="521">
        <f t="shared" si="64"/>
        <v>0</v>
      </c>
      <c r="AN577" s="520">
        <f t="shared" si="65"/>
        <v>13875000</v>
      </c>
      <c r="AO577" s="522" t="s">
        <v>11132</v>
      </c>
      <c r="AP577" s="522" t="s">
        <v>20182</v>
      </c>
      <c r="AQ577" s="522" t="s">
        <v>12307</v>
      </c>
      <c r="AR577" s="523">
        <v>68866629</v>
      </c>
      <c r="AS577" s="529"/>
      <c r="AT577" s="529"/>
      <c r="AU577" s="529"/>
      <c r="AV577" s="529"/>
      <c r="AW577" s="529"/>
      <c r="AX577" s="529"/>
    </row>
    <row r="578" spans="1:51" s="530" customFormat="1" ht="15" customHeight="1" x14ac:dyDescent="0.2">
      <c r="A578" s="526"/>
      <c r="B578" s="526"/>
      <c r="C578" s="526" t="s">
        <v>8755</v>
      </c>
      <c r="D578" s="526" t="s">
        <v>12307</v>
      </c>
      <c r="E578" s="527"/>
      <c r="F578" s="526" t="s">
        <v>20193</v>
      </c>
      <c r="G578" s="526"/>
      <c r="H578" s="526"/>
      <c r="I578" s="514"/>
      <c r="J578" s="515" t="s">
        <v>20153</v>
      </c>
      <c r="K578" s="516" t="s">
        <v>6477</v>
      </c>
      <c r="L578" s="516" t="s">
        <v>20161</v>
      </c>
      <c r="M578" s="517">
        <v>42894</v>
      </c>
      <c r="N578" s="518">
        <v>112000000</v>
      </c>
      <c r="O578" s="512" t="s">
        <v>20169</v>
      </c>
      <c r="P578" s="528">
        <v>42874</v>
      </c>
      <c r="Q578" s="519">
        <v>129798186</v>
      </c>
      <c r="R578" s="512" t="s">
        <v>20174</v>
      </c>
      <c r="S578" s="528">
        <v>42905</v>
      </c>
      <c r="T578" s="519">
        <v>56000000</v>
      </c>
      <c r="U578" s="528">
        <v>42908</v>
      </c>
      <c r="V578" s="519">
        <v>56000000</v>
      </c>
      <c r="W578" s="512"/>
      <c r="X578" s="528"/>
      <c r="Y578" s="519"/>
      <c r="Z578" s="520">
        <v>0</v>
      </c>
      <c r="AA578" s="520"/>
      <c r="AB578" s="521"/>
      <c r="AC578" s="521"/>
      <c r="AD578" s="521"/>
      <c r="AE578" s="521"/>
      <c r="AF578" s="521"/>
      <c r="AG578" s="521"/>
      <c r="AH578" s="521"/>
      <c r="AI578" s="521"/>
      <c r="AJ578" s="521"/>
      <c r="AK578" s="521"/>
      <c r="AL578" s="521"/>
      <c r="AM578" s="521">
        <f t="shared" si="64"/>
        <v>0</v>
      </c>
      <c r="AN578" s="520">
        <f t="shared" si="65"/>
        <v>56000000</v>
      </c>
      <c r="AO578" s="522" t="s">
        <v>11132</v>
      </c>
      <c r="AP578" s="522" t="s">
        <v>20183</v>
      </c>
      <c r="AQ578" s="522" t="s">
        <v>12307</v>
      </c>
      <c r="AR578" s="523">
        <v>151787484</v>
      </c>
      <c r="AS578" s="529"/>
      <c r="AT578" s="529"/>
      <c r="AU578" s="529"/>
      <c r="AV578" s="529"/>
      <c r="AW578" s="529"/>
      <c r="AX578" s="529"/>
    </row>
    <row r="579" spans="1:51" s="530" customFormat="1" ht="15" customHeight="1" x14ac:dyDescent="0.2">
      <c r="A579" s="526"/>
      <c r="B579" s="526"/>
      <c r="C579" s="526" t="s">
        <v>8755</v>
      </c>
      <c r="D579" s="526" t="s">
        <v>12307</v>
      </c>
      <c r="E579" s="527"/>
      <c r="F579" s="526" t="s">
        <v>20194</v>
      </c>
      <c r="G579" s="526"/>
      <c r="H579" s="526"/>
      <c r="I579" s="514"/>
      <c r="J579" s="515" t="s">
        <v>844</v>
      </c>
      <c r="K579" s="516" t="s">
        <v>6477</v>
      </c>
      <c r="L579" s="516" t="s">
        <v>20162</v>
      </c>
      <c r="M579" s="517">
        <v>42894</v>
      </c>
      <c r="N579" s="518">
        <v>27500000</v>
      </c>
      <c r="O579" s="512" t="s">
        <v>20170</v>
      </c>
      <c r="P579" s="528">
        <v>42885</v>
      </c>
      <c r="Q579" s="519">
        <v>37600850</v>
      </c>
      <c r="R579" s="512" t="s">
        <v>20174</v>
      </c>
      <c r="S579" s="528">
        <v>42905</v>
      </c>
      <c r="T579" s="519">
        <v>20625000</v>
      </c>
      <c r="U579" s="528">
        <v>42908</v>
      </c>
      <c r="V579" s="519">
        <v>20625000</v>
      </c>
      <c r="W579" s="512"/>
      <c r="X579" s="528"/>
      <c r="Y579" s="519"/>
      <c r="Z579" s="520">
        <v>0</v>
      </c>
      <c r="AA579" s="520"/>
      <c r="AB579" s="521"/>
      <c r="AC579" s="521"/>
      <c r="AD579" s="521"/>
      <c r="AE579" s="521"/>
      <c r="AF579" s="521"/>
      <c r="AG579" s="521"/>
      <c r="AH579" s="521"/>
      <c r="AI579" s="521"/>
      <c r="AJ579" s="521"/>
      <c r="AK579" s="521"/>
      <c r="AL579" s="521"/>
      <c r="AM579" s="521">
        <f t="shared" si="64"/>
        <v>0</v>
      </c>
      <c r="AN579" s="520">
        <f t="shared" si="65"/>
        <v>20625000</v>
      </c>
      <c r="AO579" s="522" t="s">
        <v>11132</v>
      </c>
      <c r="AP579" s="522" t="s">
        <v>20184</v>
      </c>
      <c r="AQ579" s="522" t="s">
        <v>12307</v>
      </c>
      <c r="AR579" s="523">
        <v>109988780</v>
      </c>
      <c r="AS579" s="529"/>
      <c r="AT579" s="529"/>
      <c r="AU579" s="529"/>
      <c r="AV579" s="529"/>
      <c r="AW579" s="529"/>
      <c r="AX579" s="529"/>
    </row>
    <row r="580" spans="1:51" s="530" customFormat="1" ht="15" customHeight="1" x14ac:dyDescent="0.2">
      <c r="A580" s="526"/>
      <c r="B580" s="526"/>
      <c r="C580" s="526" t="s">
        <v>8755</v>
      </c>
      <c r="D580" s="526" t="s">
        <v>12307</v>
      </c>
      <c r="E580" s="527"/>
      <c r="F580" s="526" t="s">
        <v>20195</v>
      </c>
      <c r="G580" s="526"/>
      <c r="H580" s="526"/>
      <c r="I580" s="514"/>
      <c r="J580" s="515" t="s">
        <v>20154</v>
      </c>
      <c r="K580" s="516" t="s">
        <v>6477</v>
      </c>
      <c r="L580" s="516" t="s">
        <v>20163</v>
      </c>
      <c r="M580" s="517">
        <v>42894</v>
      </c>
      <c r="N580" s="518">
        <v>100000000</v>
      </c>
      <c r="O580" s="512" t="s">
        <v>20171</v>
      </c>
      <c r="P580" s="528">
        <v>42835</v>
      </c>
      <c r="Q580" s="519">
        <v>117604711</v>
      </c>
      <c r="R580" s="512" t="s">
        <v>20174</v>
      </c>
      <c r="S580" s="528">
        <v>42905</v>
      </c>
      <c r="T580" s="519">
        <v>35000000</v>
      </c>
      <c r="U580" s="528">
        <v>42908</v>
      </c>
      <c r="V580" s="519">
        <v>35000000</v>
      </c>
      <c r="W580" s="512"/>
      <c r="X580" s="528"/>
      <c r="Y580" s="519"/>
      <c r="Z580" s="520">
        <v>0</v>
      </c>
      <c r="AA580" s="520"/>
      <c r="AB580" s="521"/>
      <c r="AC580" s="521"/>
      <c r="AD580" s="521"/>
      <c r="AE580" s="521"/>
      <c r="AF580" s="521"/>
      <c r="AG580" s="521"/>
      <c r="AH580" s="521"/>
      <c r="AI580" s="521"/>
      <c r="AJ580" s="521"/>
      <c r="AK580" s="521"/>
      <c r="AL580" s="521"/>
      <c r="AM580" s="521">
        <f t="shared" si="64"/>
        <v>0</v>
      </c>
      <c r="AN580" s="520">
        <f t="shared" si="65"/>
        <v>35000000</v>
      </c>
      <c r="AO580" s="522" t="s">
        <v>11132</v>
      </c>
      <c r="AP580" s="522" t="s">
        <v>20185</v>
      </c>
      <c r="AQ580" s="522" t="s">
        <v>12307</v>
      </c>
      <c r="AR580" s="523">
        <v>125280000</v>
      </c>
      <c r="AS580" s="529"/>
      <c r="AT580" s="529"/>
      <c r="AU580" s="529"/>
      <c r="AV580" s="529"/>
      <c r="AW580" s="529"/>
      <c r="AX580" s="529"/>
    </row>
    <row r="581" spans="1:51" s="524" customFormat="1" ht="15" customHeight="1" x14ac:dyDescent="0.2">
      <c r="A581" s="526"/>
      <c r="B581" s="526"/>
      <c r="C581" s="533"/>
      <c r="D581" s="533"/>
      <c r="E581" s="533"/>
      <c r="F581" s="526"/>
      <c r="G581" s="526"/>
      <c r="H581" s="526"/>
      <c r="I581" s="514"/>
      <c r="J581" s="534"/>
      <c r="K581" s="516"/>
      <c r="L581" s="516"/>
      <c r="M581" s="517"/>
      <c r="N581" s="518"/>
      <c r="O581" s="512"/>
      <c r="P581" s="528"/>
      <c r="Q581" s="519"/>
      <c r="R581" s="512"/>
      <c r="S581" s="528"/>
      <c r="T581" s="519"/>
      <c r="U581" s="528"/>
      <c r="V581" s="519"/>
      <c r="W581" s="512"/>
      <c r="X581" s="528"/>
      <c r="Y581" s="519"/>
      <c r="Z581" s="520"/>
      <c r="AA581" s="520"/>
      <c r="AB581" s="521"/>
      <c r="AC581" s="521"/>
      <c r="AD581" s="521"/>
      <c r="AE581" s="521"/>
      <c r="AF581" s="521"/>
      <c r="AG581" s="521"/>
      <c r="AH581" s="521"/>
      <c r="AI581" s="521"/>
      <c r="AJ581" s="521"/>
      <c r="AK581" s="521"/>
      <c r="AL581" s="521"/>
      <c r="AM581" s="380"/>
      <c r="AO581" s="535"/>
      <c r="AP581" s="535"/>
      <c r="AQ581" s="535"/>
      <c r="AR581" s="523"/>
      <c r="AS581" s="535"/>
      <c r="AT581" s="525"/>
      <c r="AU581" s="525"/>
      <c r="AV581" s="535"/>
      <c r="AW581" s="535"/>
      <c r="AX581" s="535"/>
      <c r="AY581" s="535"/>
    </row>
    <row r="582" spans="1:51" x14ac:dyDescent="0.2">
      <c r="A582" s="538"/>
      <c r="B582" s="539"/>
      <c r="C582" s="539"/>
      <c r="D582" s="539"/>
      <c r="E582" s="539"/>
      <c r="F582" s="539"/>
      <c r="G582" s="539"/>
      <c r="H582" s="539"/>
      <c r="I582" s="540">
        <f>MAX(I4:I428)</f>
        <v>983</v>
      </c>
      <c r="J582" s="541"/>
      <c r="K582" s="541"/>
      <c r="L582" s="541"/>
      <c r="M582" s="542"/>
      <c r="N582" s="543"/>
      <c r="O582" s="544"/>
      <c r="P582" s="545"/>
      <c r="Q582" s="543"/>
      <c r="R582" s="544"/>
      <c r="S582" s="545"/>
      <c r="T582" s="543"/>
      <c r="U582" s="545"/>
      <c r="V582" s="543"/>
      <c r="W582" s="544"/>
      <c r="X582" s="545"/>
      <c r="Y582" s="543"/>
      <c r="Z582" s="543"/>
      <c r="AA582" s="543"/>
      <c r="AB582" s="543"/>
      <c r="AC582" s="543"/>
      <c r="AD582" s="543"/>
      <c r="AE582" s="543"/>
      <c r="AF582" s="543"/>
      <c r="AG582" s="543"/>
      <c r="AH582" s="543"/>
      <c r="AI582" s="543"/>
      <c r="AJ582" s="543"/>
      <c r="AK582" s="543"/>
      <c r="AL582" s="543"/>
      <c r="AM582" s="543"/>
      <c r="AN582" s="543"/>
      <c r="AO582" s="546"/>
      <c r="AP582" s="546"/>
      <c r="AQ582" s="546"/>
      <c r="AR582" s="547"/>
      <c r="AS582" s="546"/>
      <c r="AT582" s="546"/>
      <c r="AU582" s="546"/>
      <c r="AV582" s="546"/>
      <c r="AW582" s="546"/>
      <c r="AX582" s="548"/>
    </row>
    <row r="583" spans="1:51" x14ac:dyDescent="0.2">
      <c r="A583" s="349"/>
      <c r="B583" s="349"/>
      <c r="C583" s="461" t="s">
        <v>11</v>
      </c>
      <c r="D583" s="461"/>
      <c r="E583" s="461"/>
      <c r="F583" s="350"/>
      <c r="G583" s="350"/>
      <c r="H583" s="350"/>
      <c r="I583" s="351">
        <f>SUBTOTAL(3,J8:J582)</f>
        <v>573</v>
      </c>
      <c r="J583" s="352"/>
      <c r="K583" s="353"/>
      <c r="L583" s="353"/>
      <c r="M583" s="353"/>
      <c r="N583" s="595">
        <f>SUBTOTAL(9,N8:N582)</f>
        <v>31108396220</v>
      </c>
      <c r="O583" s="596"/>
      <c r="P583" s="597"/>
      <c r="Q583" s="595">
        <f>SUBTOTAL(9,Q8:Q582)</f>
        <v>3320975927</v>
      </c>
      <c r="R583" s="596"/>
      <c r="S583" s="597"/>
      <c r="T583" s="595">
        <f>SUBTOTAL(9,T8:T582)</f>
        <v>18463039099.450001</v>
      </c>
      <c r="U583" s="597"/>
      <c r="V583" s="595">
        <f>SUBTOTAL(9,V8:V582)</f>
        <v>2113262522.75</v>
      </c>
      <c r="W583" s="596"/>
      <c r="X583" s="597"/>
      <c r="Y583" s="595">
        <f>SUBTOTAL(9,Y8:Y582)</f>
        <v>277476897.94999999</v>
      </c>
      <c r="Z583" s="595">
        <f>SUBTOTAL(9,Z8:Z582)</f>
        <v>2487031946.75</v>
      </c>
      <c r="AA583" s="595">
        <f>SUBTOTAL(9,AA8:AA582)</f>
        <v>59950000</v>
      </c>
      <c r="AB583" s="354">
        <f t="shared" ref="AB583:AG583" si="66">SUBTOTAL(9,AB8:AB582)</f>
        <v>0</v>
      </c>
      <c r="AC583" s="354">
        <f t="shared" si="66"/>
        <v>21662500</v>
      </c>
      <c r="AD583" s="354">
        <f t="shared" si="66"/>
        <v>0</v>
      </c>
      <c r="AE583" s="354">
        <f t="shared" si="66"/>
        <v>0</v>
      </c>
      <c r="AF583" s="595">
        <f t="shared" si="66"/>
        <v>273097050</v>
      </c>
      <c r="AG583" s="354">
        <f t="shared" si="66"/>
        <v>0</v>
      </c>
      <c r="AH583" s="462"/>
      <c r="AI583" s="354">
        <f t="shared" ref="AI583:AX583" si="67">SUBTOTAL(9,AI8:AI582)</f>
        <v>0</v>
      </c>
      <c r="AJ583" s="354">
        <f t="shared" si="67"/>
        <v>0</v>
      </c>
      <c r="AK583" s="354">
        <f t="shared" si="67"/>
        <v>0</v>
      </c>
      <c r="AL583" s="354">
        <f t="shared" si="67"/>
        <v>0</v>
      </c>
      <c r="AM583" s="354">
        <f t="shared" si="67"/>
        <v>2841741496.75</v>
      </c>
      <c r="AN583" s="354">
        <f t="shared" si="67"/>
        <v>15621297602.700001</v>
      </c>
      <c r="AO583" s="354">
        <f t="shared" si="67"/>
        <v>0</v>
      </c>
      <c r="AP583" s="354">
        <f t="shared" si="67"/>
        <v>0</v>
      </c>
      <c r="AQ583" s="354">
        <f t="shared" si="67"/>
        <v>0</v>
      </c>
      <c r="AR583" s="537">
        <f t="shared" si="67"/>
        <v>3514192212</v>
      </c>
      <c r="AS583" s="536">
        <f t="shared" si="67"/>
        <v>15976056219.700001</v>
      </c>
      <c r="AT583" s="536">
        <f t="shared" si="67"/>
        <v>2487031946.75</v>
      </c>
      <c r="AU583" s="536">
        <f t="shared" si="67"/>
        <v>13489024272.950001</v>
      </c>
      <c r="AV583" s="463">
        <f t="shared" si="67"/>
        <v>0</v>
      </c>
      <c r="AW583" s="463">
        <f t="shared" si="67"/>
        <v>0</v>
      </c>
      <c r="AX583" s="463">
        <f t="shared" si="67"/>
        <v>0</v>
      </c>
    </row>
    <row r="584" spans="1:51" ht="13.5" thickBot="1" x14ac:dyDescent="0.25">
      <c r="A584" s="349"/>
      <c r="B584" s="349"/>
      <c r="C584" s="356"/>
      <c r="D584" s="356"/>
      <c r="E584" s="356"/>
      <c r="F584" s="356"/>
      <c r="G584" s="356"/>
      <c r="H584" s="356"/>
      <c r="I584" s="357"/>
      <c r="J584" s="358"/>
      <c r="K584" s="358"/>
      <c r="L584" s="358"/>
      <c r="M584" s="358"/>
      <c r="N584" s="359"/>
      <c r="O584" s="360"/>
      <c r="P584" s="464"/>
      <c r="Q584" s="361"/>
      <c r="R584" s="360"/>
      <c r="S584" s="464"/>
      <c r="T584" s="361"/>
      <c r="U584" s="464"/>
      <c r="V584" s="361"/>
      <c r="W584" s="360"/>
      <c r="X584" s="464"/>
      <c r="Y584" s="361"/>
      <c r="Z584" s="361"/>
      <c r="AA584" s="361"/>
      <c r="AB584" s="361"/>
      <c r="AC584" s="361"/>
      <c r="AD584" s="361"/>
      <c r="AE584" s="361"/>
      <c r="AF584" s="361"/>
      <c r="AG584" s="361"/>
      <c r="AH584" s="361"/>
      <c r="AI584" s="361"/>
      <c r="AJ584" s="361"/>
      <c r="AK584" s="361"/>
      <c r="AL584" s="361"/>
      <c r="AM584" s="361"/>
      <c r="AN584" s="465"/>
      <c r="AO584" s="465"/>
      <c r="AP584" s="465"/>
      <c r="AQ584" s="465"/>
      <c r="AR584" s="466"/>
      <c r="AS584" s="467"/>
      <c r="AT584" s="467"/>
      <c r="AU584" s="467"/>
      <c r="AV584" s="467"/>
      <c r="AW584" s="467"/>
      <c r="AX584" s="467"/>
    </row>
    <row r="585" spans="1:51" x14ac:dyDescent="0.2">
      <c r="C585" s="364" t="s">
        <v>11678</v>
      </c>
    </row>
    <row r="586" spans="1:51" x14ac:dyDescent="0.2">
      <c r="C586" s="364" t="s">
        <v>11683</v>
      </c>
      <c r="D586" s="364" t="s">
        <v>11682</v>
      </c>
      <c r="AS586" s="340" t="s">
        <v>11688</v>
      </c>
    </row>
    <row r="587" spans="1:51" x14ac:dyDescent="0.2">
      <c r="C587" s="364" t="s">
        <v>11679</v>
      </c>
      <c r="D587" s="364" t="s">
        <v>11679</v>
      </c>
      <c r="F587" s="364" t="s">
        <v>11681</v>
      </c>
      <c r="AN587" s="402">
        <v>1</v>
      </c>
      <c r="AS587" s="340" t="s">
        <v>11689</v>
      </c>
    </row>
    <row r="588" spans="1:51" x14ac:dyDescent="0.2">
      <c r="C588" s="364" t="s">
        <v>11680</v>
      </c>
      <c r="D588" s="364" t="s">
        <v>11804</v>
      </c>
      <c r="F588" s="364" t="s">
        <v>11684</v>
      </c>
      <c r="AS588" s="470" t="s">
        <v>11692</v>
      </c>
      <c r="AT588" s="470" t="s">
        <v>11693</v>
      </c>
      <c r="AU588" s="470" t="s">
        <v>11694</v>
      </c>
    </row>
    <row r="589" spans="1:51" x14ac:dyDescent="0.2">
      <c r="C589" s="364" t="s">
        <v>11680</v>
      </c>
      <c r="D589" s="364" t="s">
        <v>11805</v>
      </c>
      <c r="F589" s="364" t="s">
        <v>11685</v>
      </c>
      <c r="AS589" s="470" t="s">
        <v>6173</v>
      </c>
      <c r="AT589" s="470" t="s">
        <v>11002</v>
      </c>
      <c r="AU589" s="470" t="s">
        <v>11695</v>
      </c>
    </row>
    <row r="590" spans="1:51" x14ac:dyDescent="0.2">
      <c r="AS590" s="471">
        <v>1590382032.25</v>
      </c>
      <c r="AT590" s="471">
        <v>1298522751</v>
      </c>
      <c r="AU590" s="471">
        <f>AS590-AT590</f>
        <v>291859281.25</v>
      </c>
    </row>
    <row r="592" spans="1:51" x14ac:dyDescent="0.2">
      <c r="H592" s="364" t="s">
        <v>11800</v>
      </c>
      <c r="J592" s="472"/>
    </row>
    <row r="593" spans="7:49" x14ac:dyDescent="0.2">
      <c r="H593" s="473" t="s">
        <v>11723</v>
      </c>
      <c r="I593" s="474"/>
      <c r="J593" s="475" t="s">
        <v>11722</v>
      </c>
      <c r="K593" s="475" t="s">
        <v>11797</v>
      </c>
      <c r="L593" s="475" t="s">
        <v>11762</v>
      </c>
      <c r="M593" s="475" t="s">
        <v>11795</v>
      </c>
      <c r="N593" s="476" t="s">
        <v>11796</v>
      </c>
      <c r="O593" s="477" t="s">
        <v>11798</v>
      </c>
      <c r="P593" s="478" t="s">
        <v>11789</v>
      </c>
      <c r="Q593" s="476" t="s">
        <v>11790</v>
      </c>
      <c r="R593" s="477" t="s">
        <v>11798</v>
      </c>
      <c r="S593" s="478" t="s">
        <v>11789</v>
      </c>
      <c r="T593" s="476" t="s">
        <v>11790</v>
      </c>
      <c r="U593" s="478" t="s">
        <v>11789</v>
      </c>
      <c r="V593" s="476" t="s">
        <v>11790</v>
      </c>
      <c r="W593" s="477" t="s">
        <v>11798</v>
      </c>
      <c r="X593" s="478" t="s">
        <v>11789</v>
      </c>
      <c r="Y593" s="476" t="s">
        <v>11790</v>
      </c>
      <c r="AS593" s="479"/>
      <c r="AT593" s="479" t="s">
        <v>11791</v>
      </c>
      <c r="AU593" s="479" t="s">
        <v>11792</v>
      </c>
      <c r="AV593" s="479" t="s">
        <v>11793</v>
      </c>
      <c r="AW593" s="479" t="s">
        <v>11793</v>
      </c>
    </row>
    <row r="594" spans="7:49" x14ac:dyDescent="0.2">
      <c r="H594" s="475">
        <v>4</v>
      </c>
      <c r="I594" s="474"/>
      <c r="J594" s="475">
        <v>3</v>
      </c>
      <c r="K594" s="475">
        <v>6</v>
      </c>
      <c r="L594" s="475">
        <v>5</v>
      </c>
      <c r="M594" s="475">
        <v>10</v>
      </c>
      <c r="N594" s="480">
        <v>11</v>
      </c>
      <c r="O594" s="475">
        <v>9</v>
      </c>
      <c r="P594" s="481" t="s">
        <v>11799</v>
      </c>
      <c r="Q594" s="480">
        <v>8</v>
      </c>
      <c r="R594" s="475">
        <v>9</v>
      </c>
      <c r="S594" s="481" t="s">
        <v>11799</v>
      </c>
      <c r="T594" s="480">
        <v>8</v>
      </c>
      <c r="U594" s="481" t="s">
        <v>11799</v>
      </c>
      <c r="V594" s="480">
        <v>8</v>
      </c>
      <c r="W594" s="475">
        <v>9</v>
      </c>
      <c r="X594" s="481" t="s">
        <v>11799</v>
      </c>
      <c r="Y594" s="480">
        <v>8</v>
      </c>
      <c r="AS594" s="482"/>
      <c r="AT594" s="482">
        <v>12</v>
      </c>
      <c r="AU594" s="482">
        <v>13</v>
      </c>
      <c r="AV594" s="482">
        <v>14</v>
      </c>
      <c r="AW594" s="482">
        <v>15</v>
      </c>
    </row>
    <row r="595" spans="7:49" x14ac:dyDescent="0.2">
      <c r="G595" s="364" t="str">
        <f t="shared" ref="G595:G632" si="68">VLOOKUP(J595,J7:K583,2,0)</f>
        <v>MKR</v>
      </c>
      <c r="H595" s="483" t="s">
        <v>11724</v>
      </c>
      <c r="I595" s="484"/>
      <c r="J595" s="485" t="s">
        <v>11696</v>
      </c>
      <c r="K595" s="485">
        <v>0.75</v>
      </c>
      <c r="L595" s="485" t="s">
        <v>11763</v>
      </c>
      <c r="M595" s="486">
        <v>41606</v>
      </c>
      <c r="N595" s="487">
        <v>112500000</v>
      </c>
      <c r="O595" s="488">
        <v>139227250</v>
      </c>
      <c r="P595" s="489">
        <v>41243</v>
      </c>
      <c r="Q595" s="476">
        <v>150000000</v>
      </c>
      <c r="R595" s="488">
        <v>139227250</v>
      </c>
      <c r="S595" s="489">
        <v>41243</v>
      </c>
      <c r="T595" s="476">
        <v>150000000</v>
      </c>
      <c r="U595" s="489">
        <v>41243</v>
      </c>
      <c r="V595" s="476">
        <v>150000000</v>
      </c>
      <c r="W595" s="488">
        <v>139227250</v>
      </c>
      <c r="X595" s="489">
        <v>41243</v>
      </c>
      <c r="Y595" s="476">
        <v>150000000</v>
      </c>
      <c r="AS595" s="490"/>
      <c r="AT595" s="491">
        <v>91810000</v>
      </c>
      <c r="AU595" s="491">
        <v>20690000</v>
      </c>
      <c r="AV595" s="490" t="s">
        <v>11794</v>
      </c>
      <c r="AW595" s="490"/>
    </row>
    <row r="596" spans="7:49" x14ac:dyDescent="0.2">
      <c r="G596" s="364" t="str">
        <f t="shared" si="68"/>
        <v>MKR</v>
      </c>
      <c r="H596" s="483" t="s">
        <v>11725</v>
      </c>
      <c r="I596" s="484"/>
      <c r="J596" s="485" t="s">
        <v>11697</v>
      </c>
      <c r="K596" s="485">
        <v>0.75</v>
      </c>
      <c r="L596" s="485" t="s">
        <v>11764</v>
      </c>
      <c r="M596" s="486">
        <v>41606</v>
      </c>
      <c r="N596" s="487">
        <v>18750000</v>
      </c>
      <c r="O596" s="488">
        <v>21869986</v>
      </c>
      <c r="P596" s="489">
        <v>41211</v>
      </c>
      <c r="Q596" s="476">
        <v>25000000</v>
      </c>
      <c r="R596" s="488">
        <v>21869986</v>
      </c>
      <c r="S596" s="489">
        <v>41211</v>
      </c>
      <c r="T596" s="476">
        <v>25000000</v>
      </c>
      <c r="U596" s="489">
        <v>41211</v>
      </c>
      <c r="V596" s="476">
        <v>25000000</v>
      </c>
      <c r="W596" s="488">
        <v>21869986</v>
      </c>
      <c r="X596" s="489">
        <v>41211</v>
      </c>
      <c r="Y596" s="476">
        <v>25000000</v>
      </c>
      <c r="AS596" s="490"/>
      <c r="AT596" s="491">
        <v>0</v>
      </c>
      <c r="AU596" s="491">
        <v>18750000</v>
      </c>
      <c r="AV596" s="490" t="s">
        <v>11794</v>
      </c>
      <c r="AW596" s="490"/>
    </row>
    <row r="597" spans="7:49" x14ac:dyDescent="0.2">
      <c r="G597" s="364" t="str">
        <f t="shared" si="68"/>
        <v>MKR</v>
      </c>
      <c r="H597" s="483" t="s">
        <v>11726</v>
      </c>
      <c r="I597" s="484"/>
      <c r="J597" s="485" t="s">
        <v>3192</v>
      </c>
      <c r="K597" s="485">
        <v>0.35</v>
      </c>
      <c r="L597" s="485" t="s">
        <v>11764</v>
      </c>
      <c r="M597" s="486">
        <v>41606</v>
      </c>
      <c r="N597" s="487">
        <v>35350000</v>
      </c>
      <c r="O597" s="488">
        <v>93849408</v>
      </c>
      <c r="P597" s="489">
        <v>41212</v>
      </c>
      <c r="Q597" s="476">
        <v>101000000</v>
      </c>
      <c r="R597" s="488">
        <v>93849408</v>
      </c>
      <c r="S597" s="489">
        <v>41212</v>
      </c>
      <c r="T597" s="476">
        <v>101000000</v>
      </c>
      <c r="U597" s="489">
        <v>41212</v>
      </c>
      <c r="V597" s="476">
        <v>101000000</v>
      </c>
      <c r="W597" s="488">
        <v>93849408</v>
      </c>
      <c r="X597" s="489">
        <v>41212</v>
      </c>
      <c r="Y597" s="476">
        <v>101000000</v>
      </c>
      <c r="AS597" s="490"/>
      <c r="AT597" s="491">
        <v>0</v>
      </c>
      <c r="AU597" s="491">
        <v>35350000</v>
      </c>
      <c r="AV597" s="490" t="s">
        <v>11794</v>
      </c>
      <c r="AW597" s="490"/>
    </row>
    <row r="598" spans="7:49" x14ac:dyDescent="0.2">
      <c r="G598" s="364" t="str">
        <f t="shared" si="68"/>
        <v>MKR</v>
      </c>
      <c r="H598" s="492" t="s">
        <v>11727</v>
      </c>
      <c r="I598" s="493"/>
      <c r="J598" s="494" t="s">
        <v>9458</v>
      </c>
      <c r="K598" s="494">
        <v>0.75</v>
      </c>
      <c r="L598" s="494" t="s">
        <v>11765</v>
      </c>
      <c r="M598" s="495">
        <v>41606</v>
      </c>
      <c r="N598" s="496">
        <v>108360713</v>
      </c>
      <c r="O598" s="497">
        <v>124142400</v>
      </c>
      <c r="P598" s="498">
        <v>41058</v>
      </c>
      <c r="Q598" s="499">
        <v>150000000</v>
      </c>
      <c r="R598" s="497">
        <v>124142400</v>
      </c>
      <c r="S598" s="498">
        <v>41058</v>
      </c>
      <c r="T598" s="499">
        <v>150000000</v>
      </c>
      <c r="U598" s="498">
        <v>41058</v>
      </c>
      <c r="V598" s="499">
        <v>150000000</v>
      </c>
      <c r="W598" s="497">
        <v>124142400</v>
      </c>
      <c r="X598" s="498">
        <v>41058</v>
      </c>
      <c r="Y598" s="499">
        <v>150000000</v>
      </c>
      <c r="AS598" s="500"/>
      <c r="AT598" s="501">
        <v>0</v>
      </c>
      <c r="AU598" s="501">
        <v>108360713</v>
      </c>
      <c r="AV598" s="500" t="s">
        <v>11794</v>
      </c>
      <c r="AW598" s="500"/>
    </row>
    <row r="599" spans="7:49" x14ac:dyDescent="0.2">
      <c r="G599" s="364" t="str">
        <f t="shared" si="68"/>
        <v>MKR</v>
      </c>
      <c r="H599" s="483" t="s">
        <v>11728</v>
      </c>
      <c r="I599" s="484"/>
      <c r="J599" s="485" t="s">
        <v>11698</v>
      </c>
      <c r="K599" s="485">
        <v>0.75</v>
      </c>
      <c r="L599" s="485" t="s">
        <v>11763</v>
      </c>
      <c r="M599" s="486">
        <v>41606</v>
      </c>
      <c r="N599" s="487">
        <v>37500000</v>
      </c>
      <c r="O599" s="488">
        <v>45560900</v>
      </c>
      <c r="P599" s="489">
        <v>41232</v>
      </c>
      <c r="Q599" s="476">
        <v>50000000</v>
      </c>
      <c r="R599" s="488">
        <v>45560900</v>
      </c>
      <c r="S599" s="489">
        <v>41232</v>
      </c>
      <c r="T599" s="476">
        <v>50000000</v>
      </c>
      <c r="U599" s="489">
        <v>41232</v>
      </c>
      <c r="V599" s="476">
        <v>50000000</v>
      </c>
      <c r="W599" s="488">
        <v>45560900</v>
      </c>
      <c r="X599" s="489">
        <v>41232</v>
      </c>
      <c r="Y599" s="476">
        <v>50000000</v>
      </c>
      <c r="AS599" s="490"/>
      <c r="AT599" s="491">
        <v>0</v>
      </c>
      <c r="AU599" s="491">
        <v>37500000</v>
      </c>
      <c r="AV599" s="490" t="s">
        <v>11794</v>
      </c>
      <c r="AW599" s="490"/>
    </row>
    <row r="600" spans="7:49" x14ac:dyDescent="0.2">
      <c r="G600" s="364" t="str">
        <f t="shared" si="68"/>
        <v>MKR</v>
      </c>
      <c r="H600" s="483" t="s">
        <v>11729</v>
      </c>
      <c r="I600" s="484"/>
      <c r="J600" s="485" t="s">
        <v>11699</v>
      </c>
      <c r="K600" s="485">
        <v>0.75</v>
      </c>
      <c r="L600" s="485" t="s">
        <v>11766</v>
      </c>
      <c r="M600" s="486">
        <v>41606</v>
      </c>
      <c r="N600" s="487">
        <v>150000000</v>
      </c>
      <c r="O600" s="488">
        <v>169469200</v>
      </c>
      <c r="P600" s="489">
        <v>40932</v>
      </c>
      <c r="Q600" s="476">
        <v>200000000</v>
      </c>
      <c r="R600" s="488">
        <v>169469200</v>
      </c>
      <c r="S600" s="489">
        <v>40932</v>
      </c>
      <c r="T600" s="476">
        <v>200000000</v>
      </c>
      <c r="U600" s="489">
        <v>40932</v>
      </c>
      <c r="V600" s="476">
        <v>200000000</v>
      </c>
      <c r="W600" s="488">
        <v>169469200</v>
      </c>
      <c r="X600" s="489">
        <v>40932</v>
      </c>
      <c r="Y600" s="476">
        <v>200000000</v>
      </c>
      <c r="AS600" s="490"/>
      <c r="AT600" s="491">
        <v>600000</v>
      </c>
      <c r="AU600" s="491">
        <v>149400000</v>
      </c>
      <c r="AV600" s="490" t="s">
        <v>11794</v>
      </c>
      <c r="AW600" s="490"/>
    </row>
    <row r="601" spans="7:49" x14ac:dyDescent="0.2">
      <c r="G601" s="364" t="str">
        <f t="shared" si="68"/>
        <v>MKR</v>
      </c>
      <c r="H601" s="483" t="s">
        <v>11730</v>
      </c>
      <c r="I601" s="484"/>
      <c r="J601" s="485" t="s">
        <v>4337</v>
      </c>
      <c r="K601" s="485">
        <v>0.75</v>
      </c>
      <c r="L601" s="485" t="s">
        <v>11767</v>
      </c>
      <c r="M601" s="486">
        <v>41606</v>
      </c>
      <c r="N601" s="487">
        <v>22500000</v>
      </c>
      <c r="O601" s="488">
        <v>26931100</v>
      </c>
      <c r="P601" s="489">
        <v>41088</v>
      </c>
      <c r="Q601" s="476">
        <v>30000000</v>
      </c>
      <c r="R601" s="488">
        <v>26931100</v>
      </c>
      <c r="S601" s="489">
        <v>41088</v>
      </c>
      <c r="T601" s="476">
        <v>30000000</v>
      </c>
      <c r="U601" s="489">
        <v>41088</v>
      </c>
      <c r="V601" s="476">
        <v>30000000</v>
      </c>
      <c r="W601" s="488">
        <v>26931100</v>
      </c>
      <c r="X601" s="489">
        <v>41088</v>
      </c>
      <c r="Y601" s="476">
        <v>30000000</v>
      </c>
      <c r="AS601" s="490"/>
      <c r="AT601" s="491">
        <v>0</v>
      </c>
      <c r="AU601" s="491">
        <v>22500000</v>
      </c>
      <c r="AV601" s="490" t="s">
        <v>11794</v>
      </c>
      <c r="AW601" s="490"/>
    </row>
    <row r="602" spans="7:49" x14ac:dyDescent="0.2">
      <c r="G602" s="364" t="str">
        <f t="shared" si="68"/>
        <v>MKR</v>
      </c>
      <c r="H602" s="483" t="s">
        <v>11731</v>
      </c>
      <c r="I602" s="484"/>
      <c r="J602" s="485" t="s">
        <v>11700</v>
      </c>
      <c r="K602" s="485">
        <v>0.75</v>
      </c>
      <c r="L602" s="485" t="s">
        <v>11768</v>
      </c>
      <c r="M602" s="486">
        <v>41635</v>
      </c>
      <c r="N602" s="487">
        <v>36140048.25</v>
      </c>
      <c r="O602" s="488">
        <v>43941200</v>
      </c>
      <c r="P602" s="489">
        <v>41204</v>
      </c>
      <c r="Q602" s="476">
        <v>50000000</v>
      </c>
      <c r="R602" s="488">
        <v>43941200</v>
      </c>
      <c r="S602" s="489">
        <v>41204</v>
      </c>
      <c r="T602" s="476">
        <v>50000000</v>
      </c>
      <c r="U602" s="489">
        <v>41204</v>
      </c>
      <c r="V602" s="476">
        <v>50000000</v>
      </c>
      <c r="W602" s="488">
        <v>43941200</v>
      </c>
      <c r="X602" s="489">
        <v>41204</v>
      </c>
      <c r="Y602" s="476">
        <v>50000000</v>
      </c>
      <c r="AS602" s="490"/>
      <c r="AT602" s="491">
        <v>0</v>
      </c>
      <c r="AU602" s="491">
        <v>36140048.25</v>
      </c>
      <c r="AV602" s="490" t="s">
        <v>11794</v>
      </c>
      <c r="AW602" s="490"/>
    </row>
    <row r="603" spans="7:49" x14ac:dyDescent="0.2">
      <c r="G603" s="364" t="str">
        <f t="shared" si="68"/>
        <v>MKR</v>
      </c>
      <c r="H603" s="483" t="s">
        <v>11732</v>
      </c>
      <c r="I603" s="484"/>
      <c r="J603" s="485" t="s">
        <v>829</v>
      </c>
      <c r="K603" s="485">
        <v>0.75</v>
      </c>
      <c r="L603" s="485" t="s">
        <v>11769</v>
      </c>
      <c r="M603" s="486">
        <v>41635</v>
      </c>
      <c r="N603" s="487">
        <v>22500000</v>
      </c>
      <c r="O603" s="488">
        <v>28464287</v>
      </c>
      <c r="P603" s="489">
        <v>41299</v>
      </c>
      <c r="Q603" s="476">
        <v>30000000</v>
      </c>
      <c r="R603" s="488">
        <v>28464287</v>
      </c>
      <c r="S603" s="489">
        <v>41299</v>
      </c>
      <c r="T603" s="476">
        <v>30000000</v>
      </c>
      <c r="U603" s="489">
        <v>41299</v>
      </c>
      <c r="V603" s="476">
        <v>30000000</v>
      </c>
      <c r="W603" s="488">
        <v>28464287</v>
      </c>
      <c r="X603" s="489">
        <v>41299</v>
      </c>
      <c r="Y603" s="476">
        <v>30000000</v>
      </c>
      <c r="AS603" s="490"/>
      <c r="AT603" s="491">
        <v>0</v>
      </c>
      <c r="AU603" s="491">
        <v>22500000</v>
      </c>
      <c r="AV603" s="490" t="s">
        <v>11794</v>
      </c>
      <c r="AW603" s="490"/>
    </row>
    <row r="604" spans="7:49" x14ac:dyDescent="0.2">
      <c r="G604" s="364" t="str">
        <f t="shared" si="68"/>
        <v>MKR</v>
      </c>
      <c r="H604" s="483" t="s">
        <v>11733</v>
      </c>
      <c r="I604" s="484"/>
      <c r="J604" s="485" t="s">
        <v>11701</v>
      </c>
      <c r="K604" s="485">
        <v>0.75</v>
      </c>
      <c r="L604" s="485" t="s">
        <v>11770</v>
      </c>
      <c r="M604" s="486">
        <v>41971</v>
      </c>
      <c r="N604" s="487">
        <v>29291550</v>
      </c>
      <c r="O604" s="488">
        <v>32749050</v>
      </c>
      <c r="P604" s="489">
        <v>41360</v>
      </c>
      <c r="Q604" s="476">
        <v>40000000</v>
      </c>
      <c r="R604" s="488">
        <v>32749050</v>
      </c>
      <c r="S604" s="489">
        <v>41360</v>
      </c>
      <c r="T604" s="476">
        <v>40000000</v>
      </c>
      <c r="U604" s="489">
        <v>41360</v>
      </c>
      <c r="V604" s="476">
        <v>40000000</v>
      </c>
      <c r="W604" s="488">
        <v>32749050</v>
      </c>
      <c r="X604" s="489">
        <v>41360</v>
      </c>
      <c r="Y604" s="476">
        <v>40000000</v>
      </c>
      <c r="AS604" s="490"/>
      <c r="AT604" s="491">
        <v>0</v>
      </c>
      <c r="AU604" s="491">
        <v>29291550</v>
      </c>
      <c r="AV604" s="490" t="s">
        <v>11794</v>
      </c>
      <c r="AW604" s="490"/>
    </row>
    <row r="605" spans="7:49" x14ac:dyDescent="0.2">
      <c r="G605" s="364" t="str">
        <f t="shared" si="68"/>
        <v>MKR</v>
      </c>
      <c r="H605" s="483" t="s">
        <v>11734</v>
      </c>
      <c r="I605" s="484"/>
      <c r="J605" s="485" t="s">
        <v>11702</v>
      </c>
      <c r="K605" s="485">
        <v>0.75</v>
      </c>
      <c r="L605" s="485" t="s">
        <v>11771</v>
      </c>
      <c r="M605" s="486">
        <v>41635</v>
      </c>
      <c r="N605" s="487">
        <v>22500000</v>
      </c>
      <c r="O605" s="488">
        <v>27481050</v>
      </c>
      <c r="P605" s="489">
        <v>41178</v>
      </c>
      <c r="Q605" s="476">
        <v>30000000</v>
      </c>
      <c r="R605" s="488">
        <v>27481050</v>
      </c>
      <c r="S605" s="489">
        <v>41178</v>
      </c>
      <c r="T605" s="476">
        <v>30000000</v>
      </c>
      <c r="U605" s="489">
        <v>41178</v>
      </c>
      <c r="V605" s="476">
        <v>30000000</v>
      </c>
      <c r="W605" s="488">
        <v>27481050</v>
      </c>
      <c r="X605" s="489">
        <v>41178</v>
      </c>
      <c r="Y605" s="476">
        <v>30000000</v>
      </c>
      <c r="AS605" s="490"/>
      <c r="AT605" s="491">
        <v>0</v>
      </c>
      <c r="AU605" s="491">
        <v>22500000</v>
      </c>
      <c r="AV605" s="490" t="s">
        <v>11794</v>
      </c>
      <c r="AW605" s="490"/>
    </row>
    <row r="606" spans="7:49" x14ac:dyDescent="0.2">
      <c r="G606" s="364" t="str">
        <f t="shared" si="68"/>
        <v>MKR</v>
      </c>
      <c r="H606" s="483" t="s">
        <v>11735</v>
      </c>
      <c r="I606" s="484"/>
      <c r="J606" s="485" t="s">
        <v>11703</v>
      </c>
      <c r="K606" s="485">
        <v>0.75</v>
      </c>
      <c r="L606" s="485" t="s">
        <v>11763</v>
      </c>
      <c r="M606" s="486">
        <v>41606</v>
      </c>
      <c r="N606" s="487">
        <v>75000000</v>
      </c>
      <c r="O606" s="488">
        <v>97663800</v>
      </c>
      <c r="P606" s="489">
        <v>41241</v>
      </c>
      <c r="Q606" s="476">
        <v>100000000</v>
      </c>
      <c r="R606" s="488">
        <v>97663800</v>
      </c>
      <c r="S606" s="489">
        <v>41241</v>
      </c>
      <c r="T606" s="476">
        <v>100000000</v>
      </c>
      <c r="U606" s="489">
        <v>41241</v>
      </c>
      <c r="V606" s="476">
        <v>100000000</v>
      </c>
      <c r="W606" s="488">
        <v>97663800</v>
      </c>
      <c r="X606" s="489">
        <v>41241</v>
      </c>
      <c r="Y606" s="476">
        <v>100000000</v>
      </c>
      <c r="AS606" s="490"/>
      <c r="AT606" s="491">
        <v>75000000</v>
      </c>
      <c r="AU606" s="491">
        <v>0</v>
      </c>
      <c r="AV606" s="490" t="s">
        <v>11794</v>
      </c>
      <c r="AW606" s="490" t="s">
        <v>11558</v>
      </c>
    </row>
    <row r="607" spans="7:49" x14ac:dyDescent="0.2">
      <c r="G607" s="364" t="str">
        <f t="shared" si="68"/>
        <v>MKR</v>
      </c>
      <c r="H607" s="483" t="s">
        <v>11736</v>
      </c>
      <c r="I607" s="484"/>
      <c r="J607" s="485" t="s">
        <v>11704</v>
      </c>
      <c r="K607" s="485">
        <v>0.75</v>
      </c>
      <c r="L607" s="485" t="s">
        <v>11772</v>
      </c>
      <c r="M607" s="486">
        <v>41606</v>
      </c>
      <c r="N607" s="487">
        <v>30000000</v>
      </c>
      <c r="O607" s="488">
        <v>38043600</v>
      </c>
      <c r="P607" s="489">
        <v>40995</v>
      </c>
      <c r="Q607" s="476">
        <v>40000000</v>
      </c>
      <c r="R607" s="488">
        <v>38043600</v>
      </c>
      <c r="S607" s="489">
        <v>40995</v>
      </c>
      <c r="T607" s="476">
        <v>40000000</v>
      </c>
      <c r="U607" s="489">
        <v>40995</v>
      </c>
      <c r="V607" s="476">
        <v>40000000</v>
      </c>
      <c r="W607" s="488">
        <v>38043600</v>
      </c>
      <c r="X607" s="489">
        <v>40995</v>
      </c>
      <c r="Y607" s="476">
        <v>40000000</v>
      </c>
      <c r="AS607" s="490"/>
      <c r="AT607" s="491">
        <v>0</v>
      </c>
      <c r="AU607" s="491">
        <v>30000000</v>
      </c>
      <c r="AV607" s="490" t="s">
        <v>11794</v>
      </c>
      <c r="AW607" s="490"/>
    </row>
    <row r="608" spans="7:49" x14ac:dyDescent="0.2">
      <c r="G608" s="364" t="str">
        <f t="shared" si="68"/>
        <v>MKR</v>
      </c>
      <c r="H608" s="483" t="s">
        <v>11737</v>
      </c>
      <c r="I608" s="484"/>
      <c r="J608" s="485" t="s">
        <v>11705</v>
      </c>
      <c r="K608" s="485">
        <v>0.75</v>
      </c>
      <c r="L608" s="485" t="s">
        <v>11773</v>
      </c>
      <c r="M608" s="486">
        <v>41606</v>
      </c>
      <c r="N608" s="487">
        <v>37500000</v>
      </c>
      <c r="O608" s="488">
        <v>45801850</v>
      </c>
      <c r="P608" s="489">
        <v>41117</v>
      </c>
      <c r="Q608" s="476">
        <v>50000000</v>
      </c>
      <c r="R608" s="488">
        <v>45801850</v>
      </c>
      <c r="S608" s="489">
        <v>41117</v>
      </c>
      <c r="T608" s="476">
        <v>50000000</v>
      </c>
      <c r="U608" s="489">
        <v>41117</v>
      </c>
      <c r="V608" s="476">
        <v>50000000</v>
      </c>
      <c r="W608" s="488">
        <v>45801850</v>
      </c>
      <c r="X608" s="489">
        <v>41117</v>
      </c>
      <c r="Y608" s="476">
        <v>50000000</v>
      </c>
      <c r="AS608" s="490"/>
      <c r="AT608" s="491">
        <v>0</v>
      </c>
      <c r="AU608" s="491">
        <v>37500000</v>
      </c>
      <c r="AV608" s="490" t="s">
        <v>11794</v>
      </c>
      <c r="AW608" s="490"/>
    </row>
    <row r="609" spans="7:49" x14ac:dyDescent="0.2">
      <c r="G609" s="364" t="str">
        <f t="shared" si="68"/>
        <v>MKR</v>
      </c>
      <c r="H609" s="483" t="s">
        <v>11738</v>
      </c>
      <c r="I609" s="484"/>
      <c r="J609" s="485" t="s">
        <v>11706</v>
      </c>
      <c r="K609" s="485">
        <v>0.75</v>
      </c>
      <c r="L609" s="485" t="s">
        <v>11763</v>
      </c>
      <c r="M609" s="486">
        <v>41606</v>
      </c>
      <c r="N609" s="487">
        <v>11120744</v>
      </c>
      <c r="O609" s="488">
        <v>12708559</v>
      </c>
      <c r="P609" s="489">
        <v>41232</v>
      </c>
      <c r="Q609" s="476">
        <v>15000000</v>
      </c>
      <c r="R609" s="488">
        <v>12708559</v>
      </c>
      <c r="S609" s="489">
        <v>41232</v>
      </c>
      <c r="T609" s="476">
        <v>15000000</v>
      </c>
      <c r="U609" s="489">
        <v>41232</v>
      </c>
      <c r="V609" s="476">
        <v>15000000</v>
      </c>
      <c r="W609" s="488">
        <v>12708559</v>
      </c>
      <c r="X609" s="489">
        <v>41232</v>
      </c>
      <c r="Y609" s="476">
        <v>15000000</v>
      </c>
      <c r="AS609" s="490"/>
      <c r="AT609" s="491">
        <v>0</v>
      </c>
      <c r="AU609" s="491">
        <v>11120744</v>
      </c>
      <c r="AV609" s="490" t="s">
        <v>11794</v>
      </c>
      <c r="AW609" s="490"/>
    </row>
    <row r="610" spans="7:49" x14ac:dyDescent="0.2">
      <c r="G610" s="364" t="str">
        <f t="shared" si="68"/>
        <v>MKR</v>
      </c>
      <c r="H610" s="483" t="s">
        <v>11739</v>
      </c>
      <c r="I610" s="484"/>
      <c r="J610" s="485" t="s">
        <v>11707</v>
      </c>
      <c r="K610" s="485">
        <v>0.75</v>
      </c>
      <c r="L610" s="485" t="s">
        <v>11767</v>
      </c>
      <c r="M610" s="486">
        <v>41606</v>
      </c>
      <c r="N610" s="487">
        <v>112500000</v>
      </c>
      <c r="O610" s="488">
        <v>135491950</v>
      </c>
      <c r="P610" s="489">
        <v>41088</v>
      </c>
      <c r="Q610" s="476">
        <v>150000000</v>
      </c>
      <c r="R610" s="488">
        <v>135491950</v>
      </c>
      <c r="S610" s="489">
        <v>41088</v>
      </c>
      <c r="T610" s="476">
        <v>150000000</v>
      </c>
      <c r="U610" s="489">
        <v>41088</v>
      </c>
      <c r="V610" s="476">
        <v>150000000</v>
      </c>
      <c r="W610" s="488">
        <v>135491950</v>
      </c>
      <c r="X610" s="489">
        <v>41088</v>
      </c>
      <c r="Y610" s="476">
        <v>150000000</v>
      </c>
      <c r="AS610" s="490"/>
      <c r="AT610" s="491">
        <v>112500000</v>
      </c>
      <c r="AU610" s="491">
        <v>0</v>
      </c>
      <c r="AV610" s="490" t="s">
        <v>11794</v>
      </c>
      <c r="AW610" s="490" t="s">
        <v>11558</v>
      </c>
    </row>
    <row r="611" spans="7:49" x14ac:dyDescent="0.2">
      <c r="G611" s="364" t="str">
        <f t="shared" si="68"/>
        <v>MKR</v>
      </c>
      <c r="H611" s="483" t="s">
        <v>11740</v>
      </c>
      <c r="I611" s="484"/>
      <c r="J611" s="485" t="s">
        <v>11708</v>
      </c>
      <c r="K611" s="485">
        <v>0.75</v>
      </c>
      <c r="L611" s="485" t="s">
        <v>11774</v>
      </c>
      <c r="M611" s="486">
        <v>41606</v>
      </c>
      <c r="N611" s="487">
        <v>37500000</v>
      </c>
      <c r="O611" s="488">
        <v>42735550</v>
      </c>
      <c r="P611" s="489">
        <v>41129</v>
      </c>
      <c r="Q611" s="476">
        <v>50000000</v>
      </c>
      <c r="R611" s="488">
        <v>42735550</v>
      </c>
      <c r="S611" s="489">
        <v>41129</v>
      </c>
      <c r="T611" s="476">
        <v>50000000</v>
      </c>
      <c r="U611" s="489">
        <v>41129</v>
      </c>
      <c r="V611" s="476">
        <v>50000000</v>
      </c>
      <c r="W611" s="488">
        <v>42735550</v>
      </c>
      <c r="X611" s="489">
        <v>41129</v>
      </c>
      <c r="Y611" s="476">
        <v>50000000</v>
      </c>
      <c r="AS611" s="490"/>
      <c r="AT611" s="491">
        <v>0</v>
      </c>
      <c r="AU611" s="491">
        <v>37500000</v>
      </c>
      <c r="AV611" s="490" t="s">
        <v>11794</v>
      </c>
      <c r="AW611" s="490"/>
    </row>
    <row r="612" spans="7:49" x14ac:dyDescent="0.2">
      <c r="G612" s="364" t="str">
        <f t="shared" si="68"/>
        <v>MKR</v>
      </c>
      <c r="H612" s="483" t="s">
        <v>11741</v>
      </c>
      <c r="I612" s="484"/>
      <c r="J612" s="485" t="s">
        <v>11709</v>
      </c>
      <c r="K612" s="485">
        <v>0.75</v>
      </c>
      <c r="L612" s="485" t="s">
        <v>11771</v>
      </c>
      <c r="M612" s="486">
        <v>41606</v>
      </c>
      <c r="N612" s="487">
        <v>26250000</v>
      </c>
      <c r="O612" s="488">
        <v>31274037</v>
      </c>
      <c r="P612" s="489">
        <v>41171</v>
      </c>
      <c r="Q612" s="476">
        <v>35000000</v>
      </c>
      <c r="R612" s="488">
        <v>31274037</v>
      </c>
      <c r="S612" s="489">
        <v>41171</v>
      </c>
      <c r="T612" s="476">
        <v>35000000</v>
      </c>
      <c r="U612" s="489">
        <v>41171</v>
      </c>
      <c r="V612" s="476">
        <v>35000000</v>
      </c>
      <c r="W612" s="488">
        <v>31274037</v>
      </c>
      <c r="X612" s="489">
        <v>41171</v>
      </c>
      <c r="Y612" s="476">
        <v>35000000</v>
      </c>
      <c r="AS612" s="490"/>
      <c r="AT612" s="491">
        <v>0</v>
      </c>
      <c r="AU612" s="491">
        <v>26250000</v>
      </c>
      <c r="AV612" s="490" t="s">
        <v>11794</v>
      </c>
      <c r="AW612" s="490"/>
    </row>
    <row r="613" spans="7:49" x14ac:dyDescent="0.2">
      <c r="G613" s="364" t="str">
        <f t="shared" si="68"/>
        <v>MKR</v>
      </c>
      <c r="H613" s="483" t="s">
        <v>11742</v>
      </c>
      <c r="I613" s="484"/>
      <c r="J613" s="485" t="s">
        <v>11710</v>
      </c>
      <c r="K613" s="485">
        <v>0.75</v>
      </c>
      <c r="L613" s="485" t="s">
        <v>11775</v>
      </c>
      <c r="M613" s="486">
        <v>41606</v>
      </c>
      <c r="N613" s="487">
        <v>37500000</v>
      </c>
      <c r="O613" s="488">
        <v>41945200</v>
      </c>
      <c r="P613" s="489">
        <v>41036</v>
      </c>
      <c r="Q613" s="476">
        <v>50000000</v>
      </c>
      <c r="R613" s="488">
        <v>41945200</v>
      </c>
      <c r="S613" s="489">
        <v>41036</v>
      </c>
      <c r="T613" s="476">
        <v>50000000</v>
      </c>
      <c r="U613" s="489">
        <v>41036</v>
      </c>
      <c r="V613" s="476">
        <v>50000000</v>
      </c>
      <c r="W613" s="488">
        <v>41945200</v>
      </c>
      <c r="X613" s="489">
        <v>41036</v>
      </c>
      <c r="Y613" s="476">
        <v>50000000</v>
      </c>
      <c r="AS613" s="490"/>
      <c r="AT613" s="491">
        <v>0</v>
      </c>
      <c r="AU613" s="491">
        <v>37500000</v>
      </c>
      <c r="AV613" s="490" t="s">
        <v>11794</v>
      </c>
      <c r="AW613" s="490"/>
    </row>
    <row r="614" spans="7:49" x14ac:dyDescent="0.2">
      <c r="G614" s="364" t="str">
        <f t="shared" si="68"/>
        <v>MKR</v>
      </c>
      <c r="H614" s="483" t="s">
        <v>11743</v>
      </c>
      <c r="I614" s="484"/>
      <c r="J614" s="485" t="s">
        <v>11711</v>
      </c>
      <c r="K614" s="485">
        <v>0.75</v>
      </c>
      <c r="L614" s="485" t="s">
        <v>11776</v>
      </c>
      <c r="M614" s="486">
        <v>41606</v>
      </c>
      <c r="N614" s="487">
        <v>37500000</v>
      </c>
      <c r="O614" s="488">
        <v>42968850</v>
      </c>
      <c r="P614" s="489">
        <v>41085</v>
      </c>
      <c r="Q614" s="476">
        <v>50000000</v>
      </c>
      <c r="R614" s="488">
        <v>42968850</v>
      </c>
      <c r="S614" s="489">
        <v>41085</v>
      </c>
      <c r="T614" s="476">
        <v>50000000</v>
      </c>
      <c r="U614" s="489">
        <v>41085</v>
      </c>
      <c r="V614" s="476">
        <v>50000000</v>
      </c>
      <c r="W614" s="488">
        <v>42968850</v>
      </c>
      <c r="X614" s="489">
        <v>41085</v>
      </c>
      <c r="Y614" s="476">
        <v>50000000</v>
      </c>
      <c r="AS614" s="490"/>
      <c r="AT614" s="491">
        <v>0</v>
      </c>
      <c r="AU614" s="491">
        <v>37500000</v>
      </c>
      <c r="AV614" s="490" t="s">
        <v>11794</v>
      </c>
      <c r="AW614" s="490"/>
    </row>
    <row r="615" spans="7:49" x14ac:dyDescent="0.2">
      <c r="G615" s="364" t="str">
        <f t="shared" si="68"/>
        <v>MKR</v>
      </c>
      <c r="H615" s="483" t="s">
        <v>11744</v>
      </c>
      <c r="I615" s="484"/>
      <c r="J615" s="485" t="s">
        <v>11712</v>
      </c>
      <c r="K615" s="485">
        <v>0.75</v>
      </c>
      <c r="L615" s="485" t="s">
        <v>11773</v>
      </c>
      <c r="M615" s="486">
        <v>41606</v>
      </c>
      <c r="N615" s="487">
        <v>19500000</v>
      </c>
      <c r="O615" s="488">
        <v>22324527</v>
      </c>
      <c r="P615" s="489">
        <v>41116</v>
      </c>
      <c r="Q615" s="476">
        <v>26000000</v>
      </c>
      <c r="R615" s="488">
        <v>22324527</v>
      </c>
      <c r="S615" s="489">
        <v>41116</v>
      </c>
      <c r="T615" s="476">
        <v>26000000</v>
      </c>
      <c r="U615" s="489">
        <v>41116</v>
      </c>
      <c r="V615" s="476">
        <v>26000000</v>
      </c>
      <c r="W615" s="488">
        <v>22324527</v>
      </c>
      <c r="X615" s="489">
        <v>41116</v>
      </c>
      <c r="Y615" s="476">
        <v>26000000</v>
      </c>
      <c r="AS615" s="490"/>
      <c r="AT615" s="491">
        <v>0</v>
      </c>
      <c r="AU615" s="491">
        <v>19500000</v>
      </c>
      <c r="AV615" s="490" t="s">
        <v>11794</v>
      </c>
      <c r="AW615" s="490"/>
    </row>
    <row r="616" spans="7:49" x14ac:dyDescent="0.2">
      <c r="G616" s="364" t="str">
        <f t="shared" si="68"/>
        <v>MKR</v>
      </c>
      <c r="H616" s="483" t="s">
        <v>11745</v>
      </c>
      <c r="I616" s="484"/>
      <c r="J616" s="485" t="s">
        <v>4229</v>
      </c>
      <c r="K616" s="485">
        <v>0.75</v>
      </c>
      <c r="L616" s="485" t="s">
        <v>11777</v>
      </c>
      <c r="M616" s="486">
        <v>41606</v>
      </c>
      <c r="N616" s="487">
        <v>37500000</v>
      </c>
      <c r="O616" s="488">
        <v>41966712</v>
      </c>
      <c r="P616" s="489">
        <v>41015</v>
      </c>
      <c r="Q616" s="476">
        <v>50000000</v>
      </c>
      <c r="R616" s="488">
        <v>41966712</v>
      </c>
      <c r="S616" s="489">
        <v>41015</v>
      </c>
      <c r="T616" s="476">
        <v>50000000</v>
      </c>
      <c r="U616" s="489">
        <v>41015</v>
      </c>
      <c r="V616" s="476">
        <v>50000000</v>
      </c>
      <c r="W616" s="488">
        <v>41966712</v>
      </c>
      <c r="X616" s="489">
        <v>41015</v>
      </c>
      <c r="Y616" s="476">
        <v>50000000</v>
      </c>
      <c r="AS616" s="490"/>
      <c r="AT616" s="491">
        <v>0</v>
      </c>
      <c r="AU616" s="491">
        <v>37500000</v>
      </c>
      <c r="AV616" s="490" t="s">
        <v>11794</v>
      </c>
      <c r="AW616" s="490"/>
    </row>
    <row r="617" spans="7:49" x14ac:dyDescent="0.2">
      <c r="G617" s="364" t="str">
        <f t="shared" si="68"/>
        <v>MKR</v>
      </c>
      <c r="H617" s="483" t="s">
        <v>11746</v>
      </c>
      <c r="I617" s="484"/>
      <c r="J617" s="485" t="s">
        <v>11713</v>
      </c>
      <c r="K617" s="485">
        <v>0.5</v>
      </c>
      <c r="L617" s="485" t="s">
        <v>11778</v>
      </c>
      <c r="M617" s="486">
        <v>41606</v>
      </c>
      <c r="N617" s="487">
        <v>13000000</v>
      </c>
      <c r="O617" s="488">
        <v>24279850</v>
      </c>
      <c r="P617" s="489">
        <v>41241</v>
      </c>
      <c r="Q617" s="476">
        <v>26000000</v>
      </c>
      <c r="R617" s="488">
        <v>24279850</v>
      </c>
      <c r="S617" s="489">
        <v>41241</v>
      </c>
      <c r="T617" s="476">
        <v>26000000</v>
      </c>
      <c r="U617" s="489">
        <v>41241</v>
      </c>
      <c r="V617" s="476">
        <v>26000000</v>
      </c>
      <c r="W617" s="488">
        <v>24279850</v>
      </c>
      <c r="X617" s="489">
        <v>41241</v>
      </c>
      <c r="Y617" s="476">
        <v>26000000</v>
      </c>
      <c r="AS617" s="490"/>
      <c r="AT617" s="491">
        <v>0</v>
      </c>
      <c r="AU617" s="491">
        <v>13000000</v>
      </c>
      <c r="AV617" s="490" t="s">
        <v>11794</v>
      </c>
      <c r="AW617" s="490"/>
    </row>
    <row r="618" spans="7:49" x14ac:dyDescent="0.2">
      <c r="G618" s="364" t="str">
        <f t="shared" si="68"/>
        <v>MKR</v>
      </c>
      <c r="H618" s="483" t="s">
        <v>11747</v>
      </c>
      <c r="I618" s="484"/>
      <c r="J618" s="485" t="s">
        <v>11714</v>
      </c>
      <c r="K618" s="485">
        <v>0.5</v>
      </c>
      <c r="L618" s="485" t="s">
        <v>11764</v>
      </c>
      <c r="M618" s="486">
        <v>41635</v>
      </c>
      <c r="N618" s="487">
        <v>75000000</v>
      </c>
      <c r="O618" s="488">
        <v>135208600</v>
      </c>
      <c r="P618" s="489">
        <v>41212</v>
      </c>
      <c r="Q618" s="476">
        <v>150000000</v>
      </c>
      <c r="R618" s="488">
        <v>135208600</v>
      </c>
      <c r="S618" s="489">
        <v>41212</v>
      </c>
      <c r="T618" s="476">
        <v>150000000</v>
      </c>
      <c r="U618" s="489">
        <v>41212</v>
      </c>
      <c r="V618" s="476">
        <v>150000000</v>
      </c>
      <c r="W618" s="488">
        <v>135208600</v>
      </c>
      <c r="X618" s="489">
        <v>41212</v>
      </c>
      <c r="Y618" s="476">
        <v>150000000</v>
      </c>
      <c r="AS618" s="490"/>
      <c r="AT618" s="491">
        <v>400000</v>
      </c>
      <c r="AU618" s="491">
        <v>74600000</v>
      </c>
      <c r="AV618" s="490" t="s">
        <v>11794</v>
      </c>
      <c r="AW618" s="490"/>
    </row>
    <row r="619" spans="7:49" x14ac:dyDescent="0.2">
      <c r="G619" s="364" t="str">
        <f t="shared" si="68"/>
        <v>MKR</v>
      </c>
      <c r="H619" s="483" t="s">
        <v>11748</v>
      </c>
      <c r="I619" s="484"/>
      <c r="J619" s="485" t="s">
        <v>11715</v>
      </c>
      <c r="K619" s="485">
        <v>0.75</v>
      </c>
      <c r="L619" s="485" t="s">
        <v>11766</v>
      </c>
      <c r="M619" s="486">
        <v>41635</v>
      </c>
      <c r="N619" s="487">
        <v>17699925</v>
      </c>
      <c r="O619" s="488">
        <v>20856050</v>
      </c>
      <c r="P619" s="489">
        <v>40921</v>
      </c>
      <c r="Q619" s="476">
        <v>50000000</v>
      </c>
      <c r="R619" s="488">
        <v>20856050</v>
      </c>
      <c r="S619" s="489">
        <v>40921</v>
      </c>
      <c r="T619" s="476">
        <v>50000000</v>
      </c>
      <c r="U619" s="489">
        <v>40921</v>
      </c>
      <c r="V619" s="476">
        <v>50000000</v>
      </c>
      <c r="W619" s="488">
        <v>20856050</v>
      </c>
      <c r="X619" s="489">
        <v>40921</v>
      </c>
      <c r="Y619" s="476">
        <v>50000000</v>
      </c>
      <c r="AS619" s="490"/>
      <c r="AT619" s="491">
        <v>0</v>
      </c>
      <c r="AU619" s="491">
        <v>17699925</v>
      </c>
      <c r="AV619" s="490" t="s">
        <v>11794</v>
      </c>
      <c r="AW619" s="490"/>
    </row>
    <row r="620" spans="7:49" x14ac:dyDescent="0.2">
      <c r="G620" s="364" t="str">
        <f t="shared" si="68"/>
        <v>MKR</v>
      </c>
      <c r="H620" s="483" t="s">
        <v>11749</v>
      </c>
      <c r="I620" s="484"/>
      <c r="J620" s="485" t="s">
        <v>11716</v>
      </c>
      <c r="K620" s="485">
        <v>0.6</v>
      </c>
      <c r="L620" s="485" t="s">
        <v>11779</v>
      </c>
      <c r="M620" s="486">
        <v>41635</v>
      </c>
      <c r="N620" s="487">
        <v>114000000</v>
      </c>
      <c r="O620" s="488">
        <v>163750400</v>
      </c>
      <c r="P620" s="489">
        <v>40905</v>
      </c>
      <c r="Q620" s="476">
        <v>190000000</v>
      </c>
      <c r="R620" s="488">
        <v>163750400</v>
      </c>
      <c r="S620" s="489">
        <v>40905</v>
      </c>
      <c r="T620" s="476">
        <v>190000000</v>
      </c>
      <c r="U620" s="489">
        <v>40905</v>
      </c>
      <c r="V620" s="476">
        <v>190000000</v>
      </c>
      <c r="W620" s="488">
        <v>163750400</v>
      </c>
      <c r="X620" s="489">
        <v>40905</v>
      </c>
      <c r="Y620" s="476">
        <v>190000000</v>
      </c>
      <c r="AS620" s="490"/>
      <c r="AT620" s="491">
        <v>101300000</v>
      </c>
      <c r="AU620" s="491">
        <v>12700000</v>
      </c>
      <c r="AV620" s="490" t="s">
        <v>11794</v>
      </c>
      <c r="AW620" s="490"/>
    </row>
    <row r="621" spans="7:49" x14ac:dyDescent="0.2">
      <c r="G621" s="364" t="str">
        <f t="shared" si="68"/>
        <v>MKR</v>
      </c>
      <c r="H621" s="483" t="s">
        <v>11750</v>
      </c>
      <c r="I621" s="484"/>
      <c r="J621" s="485" t="s">
        <v>4161</v>
      </c>
      <c r="K621" s="485">
        <v>0.75</v>
      </c>
      <c r="L621" s="485" t="s">
        <v>11765</v>
      </c>
      <c r="M621" s="486">
        <v>41635</v>
      </c>
      <c r="N621" s="487">
        <v>12753787.5</v>
      </c>
      <c r="O621" s="488">
        <v>14762650</v>
      </c>
      <c r="P621" s="489">
        <v>41038</v>
      </c>
      <c r="Q621" s="476">
        <v>25000000</v>
      </c>
      <c r="R621" s="488">
        <v>14762650</v>
      </c>
      <c r="S621" s="489">
        <v>41038</v>
      </c>
      <c r="T621" s="476">
        <v>25000000</v>
      </c>
      <c r="U621" s="489">
        <v>41038</v>
      </c>
      <c r="V621" s="476">
        <v>25000000</v>
      </c>
      <c r="W621" s="488">
        <v>14762650</v>
      </c>
      <c r="X621" s="489">
        <v>41038</v>
      </c>
      <c r="Y621" s="476">
        <v>25000000</v>
      </c>
      <c r="AS621" s="490"/>
      <c r="AT621" s="491">
        <v>0</v>
      </c>
      <c r="AU621" s="491">
        <v>12753787.5</v>
      </c>
      <c r="AV621" s="490" t="s">
        <v>11794</v>
      </c>
      <c r="AW621" s="490"/>
    </row>
    <row r="622" spans="7:49" x14ac:dyDescent="0.2">
      <c r="G622" s="364" t="str">
        <f t="shared" si="68"/>
        <v>MKR</v>
      </c>
      <c r="H622" s="483" t="s">
        <v>11751</v>
      </c>
      <c r="I622" s="484"/>
      <c r="J622" s="485" t="s">
        <v>11717</v>
      </c>
      <c r="K622" s="485">
        <v>0.75</v>
      </c>
      <c r="L622" s="485" t="s">
        <v>11779</v>
      </c>
      <c r="M622" s="486">
        <v>41635</v>
      </c>
      <c r="N622" s="487">
        <v>24799725</v>
      </c>
      <c r="O622" s="488">
        <v>26357050</v>
      </c>
      <c r="P622" s="489">
        <v>40897</v>
      </c>
      <c r="Q622" s="476">
        <v>35000000</v>
      </c>
      <c r="R622" s="488">
        <v>26357050</v>
      </c>
      <c r="S622" s="489">
        <v>40897</v>
      </c>
      <c r="T622" s="476">
        <v>35000000</v>
      </c>
      <c r="U622" s="489">
        <v>40897</v>
      </c>
      <c r="V622" s="476">
        <v>35000000</v>
      </c>
      <c r="W622" s="488">
        <v>26357050</v>
      </c>
      <c r="X622" s="489">
        <v>40897</v>
      </c>
      <c r="Y622" s="476">
        <v>35000000</v>
      </c>
      <c r="AS622" s="490"/>
      <c r="AT622" s="491">
        <v>0</v>
      </c>
      <c r="AU622" s="491">
        <v>24799725</v>
      </c>
      <c r="AV622" s="490" t="s">
        <v>11794</v>
      </c>
      <c r="AW622" s="490"/>
    </row>
    <row r="623" spans="7:49" x14ac:dyDescent="0.2">
      <c r="G623" s="364" t="str">
        <f t="shared" si="68"/>
        <v>MKR</v>
      </c>
      <c r="H623" s="483" t="s">
        <v>11752</v>
      </c>
      <c r="I623" s="484"/>
      <c r="J623" s="485" t="s">
        <v>4154</v>
      </c>
      <c r="K623" s="485">
        <v>0.75</v>
      </c>
      <c r="L623" s="485" t="s">
        <v>11780</v>
      </c>
      <c r="M623" s="486">
        <v>41635</v>
      </c>
      <c r="N623" s="487">
        <v>29660409</v>
      </c>
      <c r="O623" s="488">
        <v>33241762</v>
      </c>
      <c r="P623" s="489">
        <v>40876</v>
      </c>
      <c r="Q623" s="476">
        <v>50000000</v>
      </c>
      <c r="R623" s="488">
        <v>33241762</v>
      </c>
      <c r="S623" s="489">
        <v>40876</v>
      </c>
      <c r="T623" s="476">
        <v>50000000</v>
      </c>
      <c r="U623" s="489">
        <v>40876</v>
      </c>
      <c r="V623" s="476">
        <v>50000000</v>
      </c>
      <c r="W623" s="488">
        <v>33241762</v>
      </c>
      <c r="X623" s="489">
        <v>40876</v>
      </c>
      <c r="Y623" s="476">
        <v>50000000</v>
      </c>
      <c r="AS623" s="490"/>
      <c r="AT623" s="491">
        <v>11854263</v>
      </c>
      <c r="AU623" s="491">
        <v>17806146</v>
      </c>
      <c r="AV623" s="490" t="s">
        <v>11794</v>
      </c>
      <c r="AW623" s="490"/>
    </row>
    <row r="624" spans="7:49" x14ac:dyDescent="0.2">
      <c r="G624" s="364" t="str">
        <f t="shared" si="68"/>
        <v>MKR</v>
      </c>
      <c r="H624" s="483" t="s">
        <v>11753</v>
      </c>
      <c r="I624" s="484"/>
      <c r="J624" s="485" t="s">
        <v>3068</v>
      </c>
      <c r="K624" s="485">
        <v>0.35</v>
      </c>
      <c r="L624" s="485" t="s">
        <v>11781</v>
      </c>
      <c r="M624" s="486">
        <v>41635</v>
      </c>
      <c r="N624" s="487">
        <v>57719029</v>
      </c>
      <c r="O624" s="488">
        <v>139693500</v>
      </c>
      <c r="P624" s="489">
        <v>40754</v>
      </c>
      <c r="Q624" s="476">
        <v>190000000</v>
      </c>
      <c r="R624" s="488">
        <v>139693500</v>
      </c>
      <c r="S624" s="489">
        <v>40754</v>
      </c>
      <c r="T624" s="476">
        <v>190000000</v>
      </c>
      <c r="U624" s="489">
        <v>40754</v>
      </c>
      <c r="V624" s="476">
        <v>190000000</v>
      </c>
      <c r="W624" s="488">
        <v>139693500</v>
      </c>
      <c r="X624" s="489">
        <v>40754</v>
      </c>
      <c r="Y624" s="476">
        <v>190000000</v>
      </c>
      <c r="AS624" s="490"/>
      <c r="AT624" s="491">
        <v>0</v>
      </c>
      <c r="AU624" s="491">
        <v>57719029</v>
      </c>
      <c r="AV624" s="490" t="s">
        <v>11794</v>
      </c>
      <c r="AW624" s="490"/>
    </row>
    <row r="625" spans="7:49" x14ac:dyDescent="0.2">
      <c r="G625" s="364" t="str">
        <f t="shared" si="68"/>
        <v>MKR</v>
      </c>
      <c r="H625" s="483" t="s">
        <v>11754</v>
      </c>
      <c r="I625" s="484"/>
      <c r="J625" s="485" t="s">
        <v>11718</v>
      </c>
      <c r="K625" s="485">
        <v>0.75</v>
      </c>
      <c r="L625" s="485" t="s">
        <v>11773</v>
      </c>
      <c r="M625" s="486">
        <v>42368</v>
      </c>
      <c r="N625" s="487">
        <v>4127625</v>
      </c>
      <c r="O625" s="488">
        <v>5230000</v>
      </c>
      <c r="P625" s="489">
        <v>41107</v>
      </c>
      <c r="Q625" s="476">
        <v>80000000</v>
      </c>
      <c r="R625" s="488">
        <v>5230000</v>
      </c>
      <c r="S625" s="489">
        <v>41107</v>
      </c>
      <c r="T625" s="476">
        <v>80000000</v>
      </c>
      <c r="U625" s="489">
        <v>41107</v>
      </c>
      <c r="V625" s="476">
        <v>80000000</v>
      </c>
      <c r="W625" s="488">
        <v>5230000</v>
      </c>
      <c r="X625" s="489">
        <v>41107</v>
      </c>
      <c r="Y625" s="476">
        <v>80000000</v>
      </c>
      <c r="AS625" s="490"/>
      <c r="AT625" s="491">
        <v>0</v>
      </c>
      <c r="AU625" s="491">
        <v>4127625</v>
      </c>
      <c r="AV625" s="490" t="s">
        <v>11794</v>
      </c>
      <c r="AW625" s="490"/>
    </row>
    <row r="626" spans="7:49" x14ac:dyDescent="0.2">
      <c r="G626" s="364" t="str">
        <f t="shared" si="68"/>
        <v>MKR</v>
      </c>
      <c r="H626" s="483" t="s">
        <v>11755</v>
      </c>
      <c r="I626" s="484"/>
      <c r="J626" s="485" t="s">
        <v>11719</v>
      </c>
      <c r="K626" s="485">
        <v>0.35</v>
      </c>
      <c r="L626" s="485" t="s">
        <v>11782</v>
      </c>
      <c r="M626" s="486">
        <v>42368</v>
      </c>
      <c r="N626" s="487">
        <v>9901343.75</v>
      </c>
      <c r="O626" s="488">
        <v>23561450</v>
      </c>
      <c r="P626" s="489">
        <v>41746</v>
      </c>
      <c r="Q626" s="476">
        <v>30000000</v>
      </c>
      <c r="R626" s="488">
        <v>23561450</v>
      </c>
      <c r="S626" s="489">
        <v>41746</v>
      </c>
      <c r="T626" s="476">
        <v>30000000</v>
      </c>
      <c r="U626" s="489">
        <v>41746</v>
      </c>
      <c r="V626" s="476">
        <v>30000000</v>
      </c>
      <c r="W626" s="488">
        <v>23561450</v>
      </c>
      <c r="X626" s="489">
        <v>41746</v>
      </c>
      <c r="Y626" s="476">
        <v>30000000</v>
      </c>
      <c r="AS626" s="490"/>
      <c r="AT626" s="491">
        <v>9901343.75</v>
      </c>
      <c r="AU626" s="491">
        <v>0</v>
      </c>
      <c r="AV626" s="490" t="s">
        <v>11794</v>
      </c>
      <c r="AW626" s="490" t="s">
        <v>11558</v>
      </c>
    </row>
    <row r="627" spans="7:49" x14ac:dyDescent="0.2">
      <c r="G627" s="364" t="str">
        <f t="shared" si="68"/>
        <v>MKR</v>
      </c>
      <c r="H627" s="483" t="s">
        <v>11756</v>
      </c>
      <c r="I627" s="484"/>
      <c r="J627" s="485" t="s">
        <v>5817</v>
      </c>
      <c r="K627" s="485">
        <v>0.75</v>
      </c>
      <c r="L627" s="485" t="s">
        <v>11783</v>
      </c>
      <c r="M627" s="486">
        <v>42368</v>
      </c>
      <c r="N627" s="487">
        <v>18361377.75</v>
      </c>
      <c r="O627" s="488">
        <v>20004387</v>
      </c>
      <c r="P627" s="489">
        <v>41872</v>
      </c>
      <c r="Q627" s="476">
        <v>25000000</v>
      </c>
      <c r="R627" s="488">
        <v>20004387</v>
      </c>
      <c r="S627" s="489">
        <v>41872</v>
      </c>
      <c r="T627" s="476">
        <v>25000000</v>
      </c>
      <c r="U627" s="489">
        <v>41872</v>
      </c>
      <c r="V627" s="476">
        <v>25000000</v>
      </c>
      <c r="W627" s="488">
        <v>20004387</v>
      </c>
      <c r="X627" s="489">
        <v>41872</v>
      </c>
      <c r="Y627" s="476">
        <v>25000000</v>
      </c>
      <c r="AS627" s="490"/>
      <c r="AT627" s="491">
        <v>0</v>
      </c>
      <c r="AU627" s="491">
        <v>18361377.75</v>
      </c>
      <c r="AV627" s="490" t="s">
        <v>11794</v>
      </c>
      <c r="AW627" s="490"/>
    </row>
    <row r="628" spans="7:49" x14ac:dyDescent="0.2">
      <c r="G628" s="364" t="str">
        <f t="shared" si="68"/>
        <v xml:space="preserve"> MKR </v>
      </c>
      <c r="H628" s="502" t="s">
        <v>11757</v>
      </c>
      <c r="I628" s="503"/>
      <c r="J628" s="504" t="s">
        <v>11128</v>
      </c>
      <c r="K628" s="504">
        <v>0.75</v>
      </c>
      <c r="L628" s="504" t="s">
        <v>11784</v>
      </c>
      <c r="M628" s="505">
        <v>42573</v>
      </c>
      <c r="N628" s="506">
        <v>28076289</v>
      </c>
      <c r="O628" s="507">
        <v>31800000</v>
      </c>
      <c r="P628" s="508">
        <v>41698</v>
      </c>
      <c r="Q628" s="509">
        <v>41800000</v>
      </c>
      <c r="R628" s="507">
        <v>31800000</v>
      </c>
      <c r="S628" s="508">
        <v>41698</v>
      </c>
      <c r="T628" s="509">
        <v>41800000</v>
      </c>
      <c r="U628" s="508">
        <v>41698</v>
      </c>
      <c r="V628" s="509">
        <v>41800000</v>
      </c>
      <c r="W628" s="507">
        <v>31800000</v>
      </c>
      <c r="X628" s="508">
        <v>41698</v>
      </c>
      <c r="Y628" s="509">
        <v>41800000</v>
      </c>
      <c r="AS628" s="510"/>
      <c r="AT628" s="511">
        <v>0</v>
      </c>
      <c r="AU628" s="511">
        <v>28076289</v>
      </c>
      <c r="AV628" s="510" t="s">
        <v>11801</v>
      </c>
      <c r="AW628" s="510"/>
    </row>
    <row r="629" spans="7:49" x14ac:dyDescent="0.2">
      <c r="G629" s="364" t="str">
        <f t="shared" si="68"/>
        <v>MKR</v>
      </c>
      <c r="H629" s="483" t="s">
        <v>11758</v>
      </c>
      <c r="I629" s="484"/>
      <c r="J629" s="485" t="s">
        <v>11720</v>
      </c>
      <c r="K629" s="485">
        <v>0.75</v>
      </c>
      <c r="L629" s="485" t="s">
        <v>11785</v>
      </c>
      <c r="M629" s="486">
        <v>42368</v>
      </c>
      <c r="N629" s="487">
        <v>72962887.5</v>
      </c>
      <c r="O629" s="488">
        <v>83589250</v>
      </c>
      <c r="P629" s="489">
        <v>41787</v>
      </c>
      <c r="Q629" s="476">
        <v>101000000</v>
      </c>
      <c r="R629" s="488">
        <v>83589250</v>
      </c>
      <c r="S629" s="489">
        <v>41787</v>
      </c>
      <c r="T629" s="476">
        <v>101000000</v>
      </c>
      <c r="U629" s="489">
        <v>41787</v>
      </c>
      <c r="V629" s="476">
        <v>101000000</v>
      </c>
      <c r="W629" s="488">
        <v>83589250</v>
      </c>
      <c r="X629" s="489">
        <v>41787</v>
      </c>
      <c r="Y629" s="476">
        <v>101000000</v>
      </c>
      <c r="AS629" s="490"/>
      <c r="AT629" s="491">
        <v>0</v>
      </c>
      <c r="AU629" s="491">
        <v>72962887.5</v>
      </c>
      <c r="AV629" s="490" t="s">
        <v>11794</v>
      </c>
      <c r="AW629" s="490"/>
    </row>
    <row r="630" spans="7:49" x14ac:dyDescent="0.2">
      <c r="G630" s="364" t="str">
        <f t="shared" si="68"/>
        <v xml:space="preserve"> MKR </v>
      </c>
      <c r="H630" s="502" t="s">
        <v>11759</v>
      </c>
      <c r="I630" s="503"/>
      <c r="J630" s="504" t="s">
        <v>818</v>
      </c>
      <c r="K630" s="504">
        <v>0.75</v>
      </c>
      <c r="L630" s="504" t="s">
        <v>11786</v>
      </c>
      <c r="M630" s="505">
        <v>42573</v>
      </c>
      <c r="N630" s="506">
        <v>54903939</v>
      </c>
      <c r="O630" s="507">
        <v>62372500</v>
      </c>
      <c r="P630" s="508">
        <v>41817</v>
      </c>
      <c r="Q630" s="509">
        <v>75000000</v>
      </c>
      <c r="R630" s="507">
        <v>62372500</v>
      </c>
      <c r="S630" s="508">
        <v>41817</v>
      </c>
      <c r="T630" s="509">
        <v>75000000</v>
      </c>
      <c r="U630" s="508">
        <v>41817</v>
      </c>
      <c r="V630" s="509">
        <v>75000000</v>
      </c>
      <c r="W630" s="507">
        <v>62372500</v>
      </c>
      <c r="X630" s="508">
        <v>41817</v>
      </c>
      <c r="Y630" s="509">
        <v>75000000</v>
      </c>
      <c r="AS630" s="510"/>
      <c r="AT630" s="511">
        <v>0</v>
      </c>
      <c r="AU630" s="511">
        <v>54903939</v>
      </c>
      <c r="AV630" s="510" t="s">
        <v>11801</v>
      </c>
      <c r="AW630" s="510"/>
    </row>
    <row r="631" spans="7:49" x14ac:dyDescent="0.2">
      <c r="G631" s="364" t="str">
        <f t="shared" si="68"/>
        <v xml:space="preserve"> MKR </v>
      </c>
      <c r="H631" s="502" t="s">
        <v>11760</v>
      </c>
      <c r="I631" s="503"/>
      <c r="J631" s="504" t="s">
        <v>11126</v>
      </c>
      <c r="K631" s="504">
        <v>0.75</v>
      </c>
      <c r="L631" s="504" t="s">
        <v>11787</v>
      </c>
      <c r="M631" s="505">
        <v>42573</v>
      </c>
      <c r="N631" s="506">
        <v>29625000</v>
      </c>
      <c r="O631" s="507">
        <v>37484858</v>
      </c>
      <c r="P631" s="508">
        <v>41880</v>
      </c>
      <c r="Q631" s="509">
        <v>39500000</v>
      </c>
      <c r="R631" s="507">
        <v>37484858</v>
      </c>
      <c r="S631" s="508">
        <v>41880</v>
      </c>
      <c r="T631" s="509">
        <v>39500000</v>
      </c>
      <c r="U631" s="508">
        <v>41880</v>
      </c>
      <c r="V631" s="509">
        <v>39500000</v>
      </c>
      <c r="W631" s="507">
        <v>37484858</v>
      </c>
      <c r="X631" s="508">
        <v>41880</v>
      </c>
      <c r="Y631" s="509">
        <v>39500000</v>
      </c>
      <c r="AS631" s="510"/>
      <c r="AT631" s="511">
        <v>0</v>
      </c>
      <c r="AU631" s="511">
        <v>29625000</v>
      </c>
      <c r="AV631" s="510" t="s">
        <v>11801</v>
      </c>
      <c r="AW631" s="510"/>
    </row>
    <row r="632" spans="7:49" x14ac:dyDescent="0.2">
      <c r="G632" s="364" t="str">
        <f t="shared" si="68"/>
        <v>MKR</v>
      </c>
      <c r="H632" s="483" t="s">
        <v>11761</v>
      </c>
      <c r="I632" s="484"/>
      <c r="J632" s="485" t="s">
        <v>11721</v>
      </c>
      <c r="K632" s="485">
        <v>0.75</v>
      </c>
      <c r="L632" s="485" t="s">
        <v>11788</v>
      </c>
      <c r="M632" s="486">
        <v>42368</v>
      </c>
      <c r="N632" s="487">
        <v>8636829</v>
      </c>
      <c r="O632" s="488">
        <v>10999214</v>
      </c>
      <c r="P632" s="489">
        <v>41544</v>
      </c>
      <c r="Q632" s="476">
        <v>120000000</v>
      </c>
      <c r="R632" s="488">
        <v>10999214</v>
      </c>
      <c r="S632" s="489">
        <v>41544</v>
      </c>
      <c r="T632" s="476">
        <v>120000000</v>
      </c>
      <c r="U632" s="489">
        <v>41544</v>
      </c>
      <c r="V632" s="476">
        <v>120000000</v>
      </c>
      <c r="W632" s="488">
        <v>10999214</v>
      </c>
      <c r="X632" s="489">
        <v>41544</v>
      </c>
      <c r="Y632" s="476">
        <v>120000000</v>
      </c>
      <c r="AS632" s="490"/>
      <c r="AT632" s="491">
        <v>0</v>
      </c>
      <c r="AU632" s="491">
        <v>8636829</v>
      </c>
      <c r="AV632" s="490" t="s">
        <v>11794</v>
      </c>
      <c r="AW632" s="490"/>
    </row>
  </sheetData>
  <sheetProtection formatCells="0" selectLockedCells="1" sort="0" autoFilter="0" selectUnlockedCells="1"/>
  <autoFilter ref="A7:AY581"/>
  <customSheetViews>
    <customSheetView guid="{070545E0-68FE-4F8E-AA2C-EE377557D161}" scale="70" showPageBreaks="1" showGridLines="0" fitToPage="1" printArea="1">
      <pane xSplit="6" ySplit="7" topLeftCell="G8" activePane="bottomRight" state="frozen"/>
      <selection pane="bottomRight" activeCell="F34" sqref="F34"/>
      <pageMargins left="0" right="0" top="0.15748031496062992" bottom="0.35433070866141736" header="0.15748031496062992" footer="0.15748031496062992"/>
      <pageSetup paperSize="9" scale="34" fitToHeight="0" orientation="landscape" r:id="rId1"/>
      <headerFooter alignWithMargins="0">
        <oddFooter>&amp;RLembar &amp;P dari &amp;N</oddFooter>
      </headerFooter>
    </customSheetView>
    <customSheetView guid="{E808FA69-BC82-4022-A6CA-568A9360E355}" scale="85" showPageBreaks="1" showGridLines="0" fitToPage="1" printArea="1" hiddenRows="1" hiddenColumns="1">
      <pane xSplit="6" ySplit="7" topLeftCell="G540" activePane="bottomRight" state="frozen"/>
      <selection pane="bottomRight" activeCell="G557" sqref="G557"/>
      <pageMargins left="0" right="0" top="0.15748031496062992" bottom="0.35433070866141736" header="0.15748031496062992" footer="0.15748031496062992"/>
      <pageSetup paperSize="9" scale="55" fitToHeight="0" orientation="landscape" r:id="rId2"/>
      <headerFooter alignWithMargins="0">
        <oddFooter>&amp;RLembar &amp;P dari &amp;N</oddFooter>
      </headerFooter>
    </customSheetView>
    <customSheetView guid="{47E97DAE-5021-4286-89E1-7136B814B30D}" scale="85" showGridLines="0" fitToPage="1" filter="1" showAutoFilter="1" hiddenColumns="1" topLeftCell="K1">
      <pane ySplit="7" topLeftCell="A82" activePane="bottomLeft" state="frozen"/>
      <selection pane="bottomLeft" activeCell="O166" sqref="O166"/>
      <pageMargins left="0" right="0" top="0.15748031496062992" bottom="0.35433070866141736" header="0.15748031496062992" footer="0.15748031496062992"/>
      <pageSetup paperSize="9" scale="62" fitToHeight="0" orientation="landscape" r:id="rId3"/>
      <headerFooter alignWithMargins="0">
        <oddFooter>&amp;RLembar &amp;P dari &amp;N</oddFooter>
      </headerFooter>
      <autoFilter ref="A7:AQ517">
        <filterColumn colId="1">
          <filters>
            <filter val="GARUT"/>
          </filters>
        </filterColumn>
      </autoFilter>
    </customSheetView>
    <customSheetView guid="{A8F47327-6AA2-4E70-AA1C-A9D7B2F12328}" scale="70" showPageBreaks="1" showGridLines="0" fitToPage="1" printArea="1" showAutoFilter="1" hiddenColumns="1">
      <pane ySplit="7" topLeftCell="A8" activePane="bottomLeft" state="frozen"/>
      <selection pane="bottomLeft" activeCell="J11" sqref="A11:J11"/>
      <pageMargins left="0" right="0" top="0.15748031496062992" bottom="0.35433070866141736" header="0.15748031496062992" footer="0.15748031496062992"/>
      <pageSetup paperSize="9" scale="62" fitToHeight="0" orientation="landscape" r:id="rId4"/>
      <headerFooter alignWithMargins="0">
        <oddFooter>&amp;RLembar &amp;P dari &amp;N</oddFooter>
      </headerFooter>
      <autoFilter ref="A7:AP499"/>
    </customSheetView>
    <customSheetView guid="{911155BC-3EE4-415A-A701-B8821EE06DFE}" scale="70" showPageBreaks="1" showGridLines="0" fitToPage="1" printArea="1" showAutoFilter="1" topLeftCell="A966">
      <selection activeCell="N1008" sqref="N1008"/>
      <pageMargins left="0" right="0" top="0.15748031496062992" bottom="0.35433070866141736" header="0.15748031496062992" footer="0.15748031496062992"/>
      <pageSetup paperSize="9" scale="38" fitToHeight="0" orientation="landscape" r:id="rId5"/>
      <headerFooter alignWithMargins="0">
        <oddFooter>&amp;RLembar &amp;P dari &amp;N</oddFooter>
      </headerFooter>
      <autoFilter ref="A7:AB1303"/>
    </customSheetView>
    <customSheetView guid="{AB40ECC8-696D-4111-AAEE-81F763F888B1}" scale="70" showPageBreaks="1" showGridLines="0" fitToPage="1" printArea="1" showAutoFilter="1" topLeftCell="A1229">
      <selection activeCell="U1274" sqref="U1274"/>
      <pageMargins left="0" right="0" top="0.15748031496062992" bottom="0.35433070866141736" header="0.15748031496062992" footer="0.15748031496062992"/>
      <pageSetup paperSize="9" scale="41" fitToHeight="0" orientation="landscape" r:id="rId6"/>
      <headerFooter alignWithMargins="0">
        <oddFooter>&amp;RLembar &amp;P dari &amp;N</oddFooter>
      </headerFooter>
      <autoFilter ref="A7:AB1303"/>
    </customSheetView>
    <customSheetView guid="{1E53D2F3-E010-4603-9030-5C0D4B5DED57}" scale="90" showPageBreaks="1" showGridLines="0" fitToPage="1" printArea="1">
      <pane xSplit="6" ySplit="7" topLeftCell="G806" activePane="bottomRight" state="frozen"/>
      <selection pane="bottomRight" activeCell="F823" sqref="F823"/>
      <pageMargins left="0" right="0" top="0.15748031496062992" bottom="0.35433070866141736" header="0.15748031496062992" footer="0.15748031496062992"/>
      <pageSetup paperSize="9" scale="37" fitToHeight="0" orientation="landscape" r:id="rId7"/>
      <headerFooter alignWithMargins="0">
        <oddFooter>&amp;RLembar &amp;P dari &amp;N</oddFooter>
      </headerFooter>
    </customSheetView>
    <customSheetView guid="{8A3B0B15-BFCE-4F65-A132-1E3ACADBC11B}" scale="70" showPageBreaks="1" showGridLines="0" fitToPage="1" printArea="1" hiddenColumns="1">
      <pane xSplit="6" ySplit="7" topLeftCell="G1207" activePane="bottomRight" state="frozen"/>
      <selection pane="bottomRight" activeCell="G1249" sqref="G1249"/>
      <pageMargins left="0" right="0" top="0.15748031496062992" bottom="0.35433070866141736" header="0.15748031496062992" footer="0.15748031496062992"/>
      <pageSetup paperSize="9" scale="64" fitToHeight="0" orientation="landscape" r:id="rId8"/>
      <headerFooter alignWithMargins="0">
        <oddFooter>&amp;RLembar &amp;P dari &amp;N</oddFooter>
      </headerFooter>
    </customSheetView>
    <customSheetView guid="{B0CF8D91-8195-459F-8ED0-BA89C57CB441}" scale="70" showPageBreaks="1" showGridLines="0" fitToPage="1" printArea="1" hiddenColumns="1">
      <pane xSplit="6" ySplit="7" topLeftCell="G8" activePane="bottomRight" state="frozen"/>
      <selection pane="bottomRight" activeCell="G22" sqref="G22"/>
      <pageMargins left="0" right="0" top="0.15748031496062992" bottom="0.35433070866141736" header="0.15748031496062992" footer="0.15748031496062992"/>
      <pageSetup paperSize="9" scale="64" fitToHeight="0" orientation="landscape" r:id="rId9"/>
      <headerFooter alignWithMargins="0">
        <oddFooter>&amp;RLembar &amp;P dari &amp;N</oddFooter>
      </headerFooter>
    </customSheetView>
    <customSheetView guid="{4B113881-C8AB-482E-8283-CA3E4AA575B2}" scale="70" showGridLines="0" fitToPage="1" printArea="1">
      <pane xSplit="6" ySplit="7" topLeftCell="N1199" activePane="bottomRight" state="frozen"/>
      <selection pane="bottomRight" activeCell="AA1229" sqref="AA1229"/>
      <pageMargins left="0" right="0" top="0.15748031496062992" bottom="0.35433070866141736" header="0.15748031496062992" footer="0.15748031496062992"/>
      <pageSetup paperSize="9" scale="40" fitToHeight="0" orientation="landscape" r:id="rId10"/>
      <headerFooter alignWithMargins="0">
        <oddFooter>&amp;RLembar &amp;P dari &amp;N</oddFooter>
      </headerFooter>
    </customSheetView>
    <customSheetView guid="{0C033AAF-A940-496B-BA01-0A3768D2001D}" scale="90" showPageBreaks="1" showGridLines="0" fitToPage="1" printArea="1">
      <pane xSplit="6" ySplit="7" topLeftCell="G806" activePane="bottomRight" state="frozen"/>
      <selection pane="bottomRight" activeCell="F823" sqref="F823"/>
      <pageMargins left="0" right="0" top="0.15748031496062992" bottom="0.35433070866141736" header="0.15748031496062992" footer="0.15748031496062992"/>
      <pageSetup paperSize="9" scale="37" fitToHeight="0" orientation="landscape" r:id="rId11"/>
      <headerFooter alignWithMargins="0">
        <oddFooter>&amp;RLembar &amp;P dari &amp;N</oddFooter>
      </headerFooter>
    </customSheetView>
    <customSheetView guid="{7C2DD313-3DBF-45AF-A87D-DCD948FA0D26}" scale="90" showGridLines="0" fitToPage="1">
      <pane xSplit="6" ySplit="7" topLeftCell="G806" activePane="bottomRight" state="frozen"/>
      <selection pane="bottomRight" activeCell="F823" sqref="F823"/>
      <pageMargins left="0" right="0" top="0.15748031496062992" bottom="0.35433070866141736" header="0.15748031496062992" footer="0.15748031496062992"/>
      <pageSetup paperSize="9" scale="37" fitToHeight="0" orientation="landscape" r:id="rId12"/>
      <headerFooter alignWithMargins="0">
        <oddFooter>&amp;RLembar &amp;P dari &amp;N</oddFooter>
      </headerFooter>
    </customSheetView>
    <customSheetView guid="{F3AFEEB6-5903-4B76-AFDE-2073E1B8B7FD}" scale="90" showPageBreaks="1" showGridLines="0" fitToPage="1" printArea="1">
      <pane xSplit="6" ySplit="7" topLeftCell="G806" activePane="bottomRight" state="frozen"/>
      <selection pane="bottomRight" activeCell="F823" sqref="F823"/>
      <pageMargins left="0" right="0" top="0.15748031496062992" bottom="0.35433070866141736" header="0.15748031496062992" footer="0.15748031496062992"/>
      <pageSetup paperSize="9" scale="37" fitToHeight="0" orientation="landscape" r:id="rId13"/>
      <headerFooter alignWithMargins="0">
        <oddFooter>&amp;RLembar &amp;P dari &amp;N</oddFooter>
      </headerFooter>
    </customSheetView>
    <customSheetView guid="{13B5D843-290B-4240-AF7E-5DCBD061D4E5}" scale="70" showPageBreaks="1" showGridLines="0" fitToPage="1" printArea="1">
      <pane xSplit="6" ySplit="7" topLeftCell="G440" activePane="bottomRight" state="frozen"/>
      <selection pane="bottomRight" activeCell="N468" sqref="N468"/>
      <pageMargins left="0" right="0" top="0.15748031496062992" bottom="0.35433070866141736" header="0.15748031496062992" footer="0.15748031496062992"/>
      <pageSetup paperSize="9" scale="39" fitToHeight="0" orientation="landscape" r:id="rId14"/>
      <headerFooter alignWithMargins="0">
        <oddFooter>&amp;RLembar &amp;P dari &amp;N</oddFooter>
      </headerFooter>
    </customSheetView>
    <customSheetView guid="{5D747C7F-3ED7-4479-8E66-FF74BD77DD15}" scale="70" showGridLines="0" fitToPage="1" showAutoFilter="1" topLeftCell="A966">
      <selection activeCell="N1008" sqref="N1008"/>
      <pageMargins left="0" right="0" top="0.15748031496062992" bottom="0.35433070866141736" header="0.15748031496062992" footer="0.15748031496062992"/>
      <pageSetup paperSize="9" scale="39" fitToHeight="0" orientation="landscape" r:id="rId15"/>
      <headerFooter alignWithMargins="0">
        <oddFooter>&amp;RLembar &amp;P dari &amp;N</oddFooter>
      </headerFooter>
      <autoFilter ref="A7:AB1316"/>
    </customSheetView>
    <customSheetView guid="{E2EFB8A6-AAEA-44D6-B60C-9DF859682E27}" scale="70" showPageBreaks="1" showGridLines="0" fitToPage="1" printArea="1" showAutoFilter="1" topLeftCell="A966">
      <selection activeCell="N1008" sqref="N1008"/>
      <pageMargins left="0" right="0" top="0.15748031496062992" bottom="0.35433070866141736" header="0.15748031496062992" footer="0.15748031496062992"/>
      <pageSetup paperSize="9" scale="37" fitToHeight="0" orientation="landscape" r:id="rId16"/>
      <headerFooter alignWithMargins="0">
        <oddFooter>&amp;RLembar &amp;P dari &amp;N</oddFooter>
      </headerFooter>
      <autoFilter ref="A7:AO1318"/>
    </customSheetView>
    <customSheetView guid="{08968BDA-A3C7-4464-8E99-998DECF09805}" scale="85" showPageBreaks="1" showGridLines="0" fitToPage="1" printArea="1" showAutoFilter="1" hiddenColumns="1">
      <selection activeCell="F1242" sqref="F1242"/>
      <pageMargins left="0" right="0" top="0.15748031496062992" bottom="0.35433070866141736" header="0.15748031496062992" footer="0.15748031496062992"/>
      <pageSetup paperSize="9" scale="62" fitToHeight="0" orientation="landscape" r:id="rId17"/>
      <headerFooter alignWithMargins="0">
        <oddFooter>&amp;RLembar &amp;P dari &amp;N</oddFooter>
      </headerFooter>
      <autoFilter ref="A7:AP499"/>
    </customSheetView>
    <customSheetView guid="{C5F140F2-C853-449D-895C-AFA88E904AF7}" scale="85" showGridLines="0" fitToPage="1" filter="1" showAutoFilter="1" hiddenColumns="1" topLeftCell="K1">
      <pane ySplit="7" topLeftCell="A82" activePane="bottomLeft" state="frozen"/>
      <selection pane="bottomLeft" activeCell="O166" sqref="O166"/>
      <pageMargins left="0" right="0" top="0.15748031496062992" bottom="0.35433070866141736" header="0.15748031496062992" footer="0.15748031496062992"/>
      <pageSetup paperSize="9" scale="62" fitToHeight="0" orientation="landscape" r:id="rId18"/>
      <headerFooter alignWithMargins="0">
        <oddFooter>&amp;RLembar &amp;P dari &amp;N</oddFooter>
      </headerFooter>
      <autoFilter ref="A7:AQ517">
        <filterColumn colId="1">
          <filters>
            <filter val="GARUT"/>
          </filters>
        </filterColumn>
      </autoFilter>
    </customSheetView>
    <customSheetView guid="{287F4617-2376-48DF-BE62-F40612F074F0}" scale="70" showPageBreaks="1" showGridLines="0" fitToPage="1" printArea="1">
      <pane xSplit="6" ySplit="7" topLeftCell="G8" activePane="bottomRight" state="frozen"/>
      <selection pane="bottomRight" activeCell="F34" sqref="F34"/>
      <pageMargins left="0" right="0" top="0.15748031496062992" bottom="0.35433070866141736" header="0.15748031496062992" footer="0.15748031496062992"/>
      <pageSetup paperSize="9" scale="34" fitToHeight="0" orientation="landscape" r:id="rId19"/>
      <headerFooter alignWithMargins="0">
        <oddFooter>&amp;RLembar &amp;P dari &amp;N</oddFooter>
      </headerFooter>
    </customSheetView>
    <customSheetView guid="{8C01938E-34FD-4D28-A9BC-D130D6FBE44E}" scale="85" showGridLines="0" fitToPage="1" hiddenColumns="1">
      <pane xSplit="6" ySplit="7" topLeftCell="J294" activePane="bottomRight" state="frozen"/>
      <selection pane="bottomRight" activeCell="AC324" sqref="AC324"/>
      <pageMargins left="0" right="0" top="0.15748031496062992" bottom="0.35433070866141736" header="0.15748031496062992" footer="0.15748031496062992"/>
      <pageSetup paperSize="9" scale="52" fitToHeight="0" orientation="landscape" r:id="rId20"/>
      <headerFooter alignWithMargins="0">
        <oddFooter>&amp;RLembar &amp;P dari &amp;N</oddFooter>
      </headerFooter>
    </customSheetView>
    <customSheetView guid="{A5C53644-2A75-43E5-B056-CF00568E6007}" scale="70" showPageBreaks="1" showGridLines="0" fitToPage="1" printArea="1">
      <pane xSplit="6" ySplit="7" topLeftCell="G8" activePane="bottomRight" state="frozen"/>
      <selection pane="bottomRight" activeCell="F34" sqref="F34"/>
      <pageMargins left="0" right="0" top="0.15748031496062992" bottom="0.35433070866141736" header="0.15748031496062992" footer="0.15748031496062992"/>
      <pageSetup paperSize="9" scale="34" fitToHeight="0" orientation="landscape" r:id="rId21"/>
      <headerFooter alignWithMargins="0">
        <oddFooter>&amp;RLembar &amp;P dari &amp;N</oddFooter>
      </headerFooter>
    </customSheetView>
  </customSheetViews>
  <mergeCells count="6">
    <mergeCell ref="AO5:AR5"/>
    <mergeCell ref="R5:T5"/>
    <mergeCell ref="Z5:AN5"/>
    <mergeCell ref="O5:Q5"/>
    <mergeCell ref="U5:V5"/>
    <mergeCell ref="W5:Y5"/>
  </mergeCells>
  <conditionalFormatting sqref="R8:T564 R567:T581 R565:S566 A8:N581 Z8:AX581">
    <cfRule type="expression" dxfId="63" priority="7">
      <formula>MOD(ROW(),2)&lt;&gt;0</formula>
    </cfRule>
  </conditionalFormatting>
  <conditionalFormatting sqref="O8:Q581">
    <cfRule type="expression" dxfId="62" priority="6">
      <formula>MOD(ROW(),2)&lt;&gt;0</formula>
    </cfRule>
  </conditionalFormatting>
  <conditionalFormatting sqref="U8:V581">
    <cfRule type="expression" dxfId="61" priority="5">
      <formula>MOD(ROW(),2)&lt;&gt;0</formula>
    </cfRule>
  </conditionalFormatting>
  <conditionalFormatting sqref="W8:Y543 W545:Y581 X544">
    <cfRule type="expression" dxfId="60" priority="4">
      <formula>MOD(ROW(),2)&lt;&gt;0</formula>
    </cfRule>
  </conditionalFormatting>
  <conditionalFormatting sqref="Y544">
    <cfRule type="expression" dxfId="59" priority="3">
      <formula>MOD(ROW(),2)&lt;&gt;0</formula>
    </cfRule>
  </conditionalFormatting>
  <conditionalFormatting sqref="W544">
    <cfRule type="expression" dxfId="58" priority="2">
      <formula>MOD(ROW(),2)&lt;&gt;0</formula>
    </cfRule>
  </conditionalFormatting>
  <conditionalFormatting sqref="T565:T566">
    <cfRule type="expression" dxfId="57" priority="1">
      <formula>MOD(ROW(),2)&lt;&gt;0</formula>
    </cfRule>
  </conditionalFormatting>
  <pageMargins left="0" right="0" top="0.15748031496062992" bottom="0.35433070866141736" header="0.15748031496062992" footer="0.15748031496062992"/>
  <pageSetup paperSize="9" scale="54" fitToHeight="0" orientation="landscape" r:id="rId22"/>
  <headerFooter alignWithMargins="0">
    <oddFooter>&amp;RLembar &amp;P dari &amp;N</oddFooter>
  </headerFooter>
  <legacyDrawing r:id="rId2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II449"/>
  <sheetViews>
    <sheetView showGridLines="0" tabSelected="1" topLeftCell="A5" zoomScale="80" zoomScaleNormal="80" zoomScaleSheetLayoutView="70" workbookViewId="0">
      <pane ySplit="1560" activePane="bottomLeft"/>
      <selection activeCell="G8" sqref="A8:XFD8"/>
      <selection pane="bottomLeft" activeCell="AR336" sqref="AR336"/>
    </sheetView>
  </sheetViews>
  <sheetFormatPr defaultColWidth="9.140625" defaultRowHeight="12.75" outlineLevelCol="1" x14ac:dyDescent="0.2"/>
  <cols>
    <col min="1" max="1" width="6.42578125" style="166" customWidth="1" outlineLevel="1"/>
    <col min="2" max="2" width="7.140625" style="166" customWidth="1" outlineLevel="1"/>
    <col min="3" max="3" width="7.42578125" style="166" customWidth="1" outlineLevel="1"/>
    <col min="4" max="4" width="7.5703125" style="166" customWidth="1" outlineLevel="1"/>
    <col min="5" max="5" width="8.7109375" style="166" customWidth="1" outlineLevel="1"/>
    <col min="6" max="6" width="19.5703125" style="166" customWidth="1" outlineLevel="1"/>
    <col min="7" max="7" width="18.28515625" style="275" customWidth="1"/>
    <col min="8" max="8" width="16" style="275" customWidth="1"/>
    <col min="9" max="9" width="1.85546875" style="169" customWidth="1"/>
    <col min="10" max="10" width="21.42578125" style="166" customWidth="1"/>
    <col min="11" max="11" width="6.85546875" style="167" customWidth="1"/>
    <col min="12" max="12" width="25.5703125" style="169" customWidth="1"/>
    <col min="13" max="13" width="8.5703125" style="169" customWidth="1" outlineLevel="1"/>
    <col min="14" max="14" width="20.85546875" style="169" customWidth="1" outlineLevel="1"/>
    <col min="15" max="15" width="11.85546875" style="169" customWidth="1" outlineLevel="1"/>
    <col min="16" max="16" width="12" style="309" customWidth="1" outlineLevel="1"/>
    <col min="17" max="17" width="15.140625" style="309" customWidth="1" outlineLevel="1"/>
    <col min="18" max="19" width="12" style="309" customWidth="1" outlineLevel="1"/>
    <col min="20" max="20" width="18" style="274" customWidth="1" outlineLevel="1"/>
    <col min="21" max="21" width="14" style="169" customWidth="1" outlineLevel="1"/>
    <col min="22" max="22" width="18.140625" style="172" customWidth="1"/>
    <col min="23" max="27" width="16" style="172" customWidth="1"/>
    <col min="28" max="30" width="17.5703125" style="172" customWidth="1" outlineLevel="1"/>
    <col min="31" max="31" width="15.5703125" style="172" customWidth="1" outlineLevel="1"/>
    <col min="32" max="34" width="14.28515625" style="172" customWidth="1" outlineLevel="1"/>
    <col min="35" max="35" width="15.5703125" style="172" customWidth="1" outlineLevel="1"/>
    <col min="36" max="36" width="14.28515625" style="172" customWidth="1" outlineLevel="1"/>
    <col min="37" max="37" width="16.140625" style="172" customWidth="1" outlineLevel="1"/>
    <col min="38" max="38" width="17.28515625" style="172" bestFit="1" customWidth="1" outlineLevel="1"/>
    <col min="39" max="39" width="15.5703125" style="172" bestFit="1" customWidth="1" outlineLevel="1"/>
    <col min="40" max="40" width="14.28515625" style="172" bestFit="1" customWidth="1" outlineLevel="1"/>
    <col min="41" max="41" width="15.5703125" style="172" bestFit="1" customWidth="1" outlineLevel="1"/>
    <col min="42" max="44" width="10.28515625" style="172" customWidth="1" outlineLevel="1"/>
    <col min="45" max="52" width="13" style="172" customWidth="1" outlineLevel="1"/>
    <col min="53" max="53" width="19.28515625" style="172" customWidth="1" outlineLevel="1"/>
    <col min="54" max="54" width="17.7109375" style="172" customWidth="1"/>
    <col min="55" max="55" width="21.140625" style="172" customWidth="1"/>
    <col min="56" max="61" width="21.140625" style="172" customWidth="1" outlineLevel="1"/>
    <col min="62" max="62" width="9.28515625" style="164" bestFit="1" customWidth="1"/>
    <col min="63" max="64" width="9.140625" style="164"/>
    <col min="65" max="65" width="13.42578125" style="164" bestFit="1" customWidth="1"/>
    <col min="66" max="66" width="7.42578125" style="896" bestFit="1" customWidth="1"/>
    <col min="67" max="69" width="9.140625" style="164"/>
    <col min="70" max="70" width="12.140625" style="164" bestFit="1" customWidth="1"/>
    <col min="71" max="72" width="9.140625" style="164"/>
    <col min="73" max="74" width="9.140625" style="164" customWidth="1"/>
    <col min="75" max="242" width="9.140625" style="164"/>
    <col min="243" max="243" width="9.140625" style="164" customWidth="1"/>
    <col min="244" max="16384" width="9.140625" style="164"/>
  </cols>
  <sheetData>
    <row r="1" spans="1:74" ht="14.25" x14ac:dyDescent="0.2">
      <c r="A1" s="920" t="s">
        <v>10419</v>
      </c>
      <c r="B1" s="920"/>
      <c r="C1" s="920"/>
      <c r="D1" s="920"/>
      <c r="E1" s="920"/>
      <c r="F1" s="920"/>
      <c r="G1" s="920"/>
      <c r="H1" s="920"/>
      <c r="I1" s="920"/>
      <c r="J1" s="920"/>
      <c r="K1" s="920"/>
      <c r="L1" s="920"/>
      <c r="M1" s="920"/>
      <c r="N1" s="920"/>
      <c r="O1" s="920"/>
      <c r="P1" s="920"/>
      <c r="Q1" s="920"/>
      <c r="R1" s="920"/>
      <c r="S1" s="920"/>
      <c r="T1" s="920"/>
      <c r="U1" s="920"/>
      <c r="V1" s="920"/>
      <c r="W1" s="920"/>
      <c r="X1" s="920"/>
      <c r="Y1" s="920"/>
      <c r="Z1" s="920"/>
      <c r="AA1" s="920"/>
      <c r="AB1" s="920"/>
      <c r="AC1" s="920"/>
      <c r="AD1" s="920"/>
      <c r="AE1" s="920"/>
      <c r="AF1" s="920"/>
      <c r="AG1" s="920"/>
      <c r="AH1" s="920"/>
      <c r="AI1" s="920"/>
      <c r="AJ1" s="920"/>
      <c r="AK1" s="920"/>
      <c r="AL1" s="920"/>
      <c r="AM1" s="920"/>
      <c r="AN1" s="920"/>
      <c r="AO1" s="920"/>
      <c r="AP1" s="920"/>
      <c r="AQ1" s="920"/>
      <c r="AR1" s="920"/>
      <c r="AS1" s="920"/>
      <c r="AT1" s="920"/>
      <c r="AU1" s="920"/>
      <c r="AV1" s="920"/>
      <c r="AW1" s="920"/>
      <c r="AX1" s="920"/>
      <c r="AY1" s="920"/>
      <c r="AZ1" s="920"/>
      <c r="BA1" s="920"/>
      <c r="BB1" s="920"/>
      <c r="BC1" s="920"/>
      <c r="BD1" s="283"/>
      <c r="BE1" s="284" t="s">
        <v>11045</v>
      </c>
      <c r="BF1" s="285"/>
      <c r="BG1" s="283"/>
      <c r="BH1" s="283"/>
      <c r="BI1" s="283"/>
    </row>
    <row r="2" spans="1:74" ht="14.25" x14ac:dyDescent="0.2">
      <c r="A2" s="920" t="s">
        <v>0</v>
      </c>
      <c r="B2" s="920"/>
      <c r="C2" s="920"/>
      <c r="D2" s="920"/>
      <c r="E2" s="920"/>
      <c r="F2" s="920"/>
      <c r="G2" s="920"/>
      <c r="H2" s="920"/>
      <c r="I2" s="920"/>
      <c r="J2" s="920"/>
      <c r="K2" s="920"/>
      <c r="L2" s="920"/>
      <c r="M2" s="920"/>
      <c r="N2" s="920"/>
      <c r="O2" s="920"/>
      <c r="P2" s="920"/>
      <c r="Q2" s="920"/>
      <c r="R2" s="920"/>
      <c r="S2" s="920"/>
      <c r="T2" s="920"/>
      <c r="U2" s="920"/>
      <c r="V2" s="920"/>
      <c r="W2" s="920"/>
      <c r="X2" s="920"/>
      <c r="Y2" s="920"/>
      <c r="Z2" s="920"/>
      <c r="AA2" s="920"/>
      <c r="AB2" s="920"/>
      <c r="AC2" s="920"/>
      <c r="AD2" s="920"/>
      <c r="AE2" s="920"/>
      <c r="AF2" s="920"/>
      <c r="AG2" s="920"/>
      <c r="AH2" s="920"/>
      <c r="AI2" s="920"/>
      <c r="AJ2" s="920"/>
      <c r="AK2" s="920"/>
      <c r="AL2" s="920"/>
      <c r="AM2" s="920"/>
      <c r="AN2" s="920"/>
      <c r="AO2" s="920"/>
      <c r="AP2" s="920"/>
      <c r="AQ2" s="920"/>
      <c r="AR2" s="920"/>
      <c r="AS2" s="920"/>
      <c r="AT2" s="920"/>
      <c r="AU2" s="920"/>
      <c r="AV2" s="920"/>
      <c r="AW2" s="920"/>
      <c r="AX2" s="920"/>
      <c r="AY2" s="920"/>
      <c r="AZ2" s="920"/>
      <c r="BA2" s="920"/>
      <c r="BB2" s="920"/>
      <c r="BC2" s="920"/>
      <c r="BD2" s="283"/>
      <c r="BE2" s="286" t="s">
        <v>11046</v>
      </c>
      <c r="BF2" s="287" t="s">
        <v>11047</v>
      </c>
      <c r="BG2" s="283"/>
      <c r="BH2" s="283"/>
      <c r="BI2" s="283"/>
    </row>
    <row r="3" spans="1:74" ht="14.25" x14ac:dyDescent="0.2">
      <c r="A3" s="921"/>
      <c r="B3" s="921"/>
      <c r="C3" s="921"/>
      <c r="D3" s="921"/>
      <c r="E3" s="921"/>
      <c r="F3" s="921"/>
      <c r="G3" s="921"/>
      <c r="H3" s="921"/>
      <c r="I3" s="921"/>
      <c r="J3" s="921"/>
      <c r="K3" s="921"/>
      <c r="L3" s="921"/>
      <c r="M3" s="921"/>
      <c r="N3" s="921"/>
      <c r="O3" s="921"/>
      <c r="P3" s="921"/>
      <c r="Q3" s="921"/>
      <c r="R3" s="921"/>
      <c r="S3" s="921"/>
      <c r="T3" s="921"/>
      <c r="U3" s="921"/>
      <c r="V3" s="921"/>
      <c r="W3" s="921"/>
      <c r="X3" s="921"/>
      <c r="Y3" s="921"/>
      <c r="Z3" s="921"/>
      <c r="AA3" s="921"/>
      <c r="AB3" s="921"/>
      <c r="AC3" s="921"/>
      <c r="AD3" s="921"/>
      <c r="AE3" s="921"/>
      <c r="AF3" s="921"/>
      <c r="AG3" s="921"/>
      <c r="AH3" s="921"/>
      <c r="AI3" s="921"/>
      <c r="AJ3" s="921"/>
      <c r="AK3" s="921"/>
      <c r="AL3" s="921"/>
      <c r="AM3" s="921"/>
      <c r="AN3" s="921"/>
      <c r="AO3" s="921"/>
      <c r="AP3" s="921"/>
      <c r="AQ3" s="921"/>
      <c r="AR3" s="921"/>
      <c r="AS3" s="921"/>
      <c r="AT3" s="921"/>
      <c r="AU3" s="921"/>
      <c r="AV3" s="921"/>
      <c r="AW3" s="921"/>
      <c r="AX3" s="921"/>
      <c r="AY3" s="921"/>
      <c r="AZ3" s="921"/>
      <c r="BA3" s="921"/>
      <c r="BB3" s="921"/>
      <c r="BC3" s="921"/>
      <c r="BD3" s="288"/>
      <c r="BE3" s="289" t="s">
        <v>11048</v>
      </c>
      <c r="BF3" s="290"/>
      <c r="BG3" s="288"/>
      <c r="BH3" s="288"/>
      <c r="BI3" s="288"/>
    </row>
    <row r="4" spans="1:74" x14ac:dyDescent="0.2">
      <c r="G4" s="280"/>
      <c r="H4" s="280"/>
      <c r="I4" s="291"/>
      <c r="J4" s="165"/>
      <c r="L4" s="168"/>
      <c r="P4" s="170"/>
      <c r="Q4" s="170"/>
      <c r="R4" s="170"/>
      <c r="S4" s="170"/>
      <c r="T4" s="171"/>
      <c r="BD4" s="292"/>
    </row>
    <row r="5" spans="1:74" x14ac:dyDescent="0.2">
      <c r="A5" s="985" t="s">
        <v>6269</v>
      </c>
      <c r="B5" s="425" t="s">
        <v>5443</v>
      </c>
      <c r="C5" s="425" t="s">
        <v>6269</v>
      </c>
      <c r="D5" s="429" t="s">
        <v>12095</v>
      </c>
      <c r="E5" s="425"/>
      <c r="F5" s="425"/>
      <c r="G5" s="986" t="s">
        <v>10420</v>
      </c>
      <c r="H5" s="987"/>
      <c r="I5" s="424"/>
      <c r="J5" s="425" t="s">
        <v>5444</v>
      </c>
      <c r="K5" s="988" t="s">
        <v>5443</v>
      </c>
      <c r="L5" s="990" t="s">
        <v>2</v>
      </c>
      <c r="M5" s="424" t="s">
        <v>3</v>
      </c>
      <c r="N5" s="992" t="s">
        <v>4</v>
      </c>
      <c r="O5" s="993"/>
      <c r="P5" s="426" t="s">
        <v>5</v>
      </c>
      <c r="Q5" s="994" t="s">
        <v>13572</v>
      </c>
      <c r="R5" s="995"/>
      <c r="S5" s="996"/>
      <c r="T5" s="994" t="s">
        <v>6</v>
      </c>
      <c r="U5" s="995"/>
      <c r="V5" s="996"/>
      <c r="W5" s="998" t="s">
        <v>11796</v>
      </c>
      <c r="X5" s="999"/>
      <c r="Y5" s="994" t="s">
        <v>14031</v>
      </c>
      <c r="Z5" s="995"/>
      <c r="AA5" s="996"/>
      <c r="AB5" s="997" t="s">
        <v>6270</v>
      </c>
      <c r="AC5" s="997"/>
      <c r="AD5" s="997"/>
      <c r="AE5" s="927"/>
      <c r="AF5" s="927"/>
      <c r="AG5" s="927"/>
      <c r="AH5" s="927"/>
      <c r="AI5" s="927"/>
      <c r="AJ5" s="927"/>
      <c r="AK5" s="927"/>
      <c r="AL5" s="927"/>
      <c r="AM5" s="927"/>
      <c r="AN5" s="927"/>
      <c r="AO5" s="927"/>
      <c r="AP5" s="927"/>
      <c r="AQ5" s="927"/>
      <c r="AR5" s="927"/>
      <c r="AS5" s="927"/>
      <c r="AT5" s="927"/>
      <c r="AU5" s="927"/>
      <c r="AV5" s="927"/>
      <c r="AW5" s="927"/>
      <c r="AX5" s="927"/>
      <c r="AY5" s="927"/>
      <c r="AZ5" s="927"/>
      <c r="BA5" s="997"/>
      <c r="BB5" s="997"/>
      <c r="BC5" s="997"/>
      <c r="BD5" s="293"/>
      <c r="BE5" s="293" t="s">
        <v>11000</v>
      </c>
      <c r="BF5" s="293" t="s">
        <v>11001</v>
      </c>
      <c r="BG5" s="293" t="s">
        <v>8713</v>
      </c>
      <c r="BH5" s="293"/>
      <c r="BI5" s="293"/>
      <c r="BJ5" s="294" t="s">
        <v>10685</v>
      </c>
      <c r="BK5" s="294"/>
      <c r="BL5" s="294"/>
      <c r="BM5" s="294"/>
      <c r="BN5" s="293"/>
    </row>
    <row r="6" spans="1:74" ht="25.5" x14ac:dyDescent="0.2">
      <c r="A6" s="985"/>
      <c r="B6" s="425" t="s">
        <v>8854</v>
      </c>
      <c r="C6" s="425" t="s">
        <v>6162</v>
      </c>
      <c r="D6" s="429" t="s">
        <v>11000</v>
      </c>
      <c r="E6" s="425" t="s">
        <v>6761</v>
      </c>
      <c r="F6" s="430" t="s">
        <v>12661</v>
      </c>
      <c r="G6" s="445" t="s">
        <v>10547</v>
      </c>
      <c r="H6" s="445" t="s">
        <v>6162</v>
      </c>
      <c r="I6" s="425"/>
      <c r="J6" s="425" t="s">
        <v>6163</v>
      </c>
      <c r="K6" s="989"/>
      <c r="L6" s="991"/>
      <c r="M6" s="427" t="s">
        <v>7</v>
      </c>
      <c r="N6" s="445" t="s">
        <v>8</v>
      </c>
      <c r="O6" s="445" t="s">
        <v>9</v>
      </c>
      <c r="P6" s="428" t="s">
        <v>7</v>
      </c>
      <c r="Q6" s="445" t="s">
        <v>10</v>
      </c>
      <c r="R6" s="445" t="s">
        <v>9</v>
      </c>
      <c r="S6" s="439" t="s">
        <v>11</v>
      </c>
      <c r="T6" s="445" t="s">
        <v>10</v>
      </c>
      <c r="U6" s="445" t="s">
        <v>9</v>
      </c>
      <c r="V6" s="439" t="s">
        <v>11</v>
      </c>
      <c r="W6" s="445" t="s">
        <v>9</v>
      </c>
      <c r="X6" s="439" t="s">
        <v>11</v>
      </c>
      <c r="Y6" s="445" t="s">
        <v>14032</v>
      </c>
      <c r="Z6" s="445" t="s">
        <v>14033</v>
      </c>
      <c r="AA6" s="439" t="s">
        <v>14034</v>
      </c>
      <c r="AB6" s="295" t="s">
        <v>13379</v>
      </c>
      <c r="AC6" s="848">
        <v>42736</v>
      </c>
      <c r="AD6" s="848" t="s">
        <v>13566</v>
      </c>
      <c r="AE6" s="849">
        <v>42767</v>
      </c>
      <c r="AF6" s="849" t="s">
        <v>13566</v>
      </c>
      <c r="AG6" s="850">
        <v>42795</v>
      </c>
      <c r="AH6" s="850" t="s">
        <v>13566</v>
      </c>
      <c r="AI6" s="852">
        <v>42826</v>
      </c>
      <c r="AJ6" s="852" t="s">
        <v>13566</v>
      </c>
      <c r="AK6" s="853">
        <v>42856</v>
      </c>
      <c r="AL6" s="853" t="s">
        <v>13566</v>
      </c>
      <c r="AM6" s="855">
        <v>42887</v>
      </c>
      <c r="AN6" s="855" t="s">
        <v>13566</v>
      </c>
      <c r="AO6" s="856">
        <v>42917</v>
      </c>
      <c r="AP6" s="856" t="s">
        <v>13566</v>
      </c>
      <c r="AQ6" s="857">
        <v>42948</v>
      </c>
      <c r="AR6" s="857" t="s">
        <v>13566</v>
      </c>
      <c r="AS6" s="851">
        <v>42979</v>
      </c>
      <c r="AT6" s="851" t="s">
        <v>13566</v>
      </c>
      <c r="AU6" s="858">
        <v>43009</v>
      </c>
      <c r="AV6" s="858" t="s">
        <v>13566</v>
      </c>
      <c r="AW6" s="854">
        <v>43040</v>
      </c>
      <c r="AX6" s="854" t="s">
        <v>13566</v>
      </c>
      <c r="AY6" s="859">
        <v>43070</v>
      </c>
      <c r="AZ6" s="859" t="s">
        <v>13566</v>
      </c>
      <c r="BA6" s="439" t="s">
        <v>11555</v>
      </c>
      <c r="BB6" s="439" t="s">
        <v>12</v>
      </c>
      <c r="BC6" s="439" t="s">
        <v>13</v>
      </c>
      <c r="BD6" s="296" t="s">
        <v>8854</v>
      </c>
      <c r="BE6" s="296" t="s">
        <v>10997</v>
      </c>
      <c r="BF6" s="296" t="s">
        <v>12</v>
      </c>
      <c r="BG6" s="296" t="s">
        <v>10996</v>
      </c>
      <c r="BH6" s="296" t="s">
        <v>10998</v>
      </c>
      <c r="BI6" s="297" t="s">
        <v>10999</v>
      </c>
      <c r="BJ6" s="294" t="s">
        <v>10686</v>
      </c>
      <c r="BK6" s="294" t="s">
        <v>10689</v>
      </c>
      <c r="BL6" s="294" t="s">
        <v>10687</v>
      </c>
      <c r="BM6" s="298" t="s">
        <v>10688</v>
      </c>
      <c r="BN6" s="297" t="s">
        <v>19331</v>
      </c>
    </row>
    <row r="7" spans="1:74" ht="4.9000000000000004" customHeight="1" x14ac:dyDescent="0.2">
      <c r="A7" s="424"/>
      <c r="B7" s="425"/>
      <c r="C7" s="425"/>
      <c r="D7" s="425"/>
      <c r="E7" s="425"/>
      <c r="F7" s="425"/>
      <c r="G7" s="431"/>
      <c r="H7" s="432"/>
      <c r="I7" s="425"/>
      <c r="J7" s="425"/>
      <c r="K7" s="433"/>
      <c r="L7" s="434"/>
      <c r="M7" s="424"/>
      <c r="N7" s="431"/>
      <c r="O7" s="432"/>
      <c r="P7" s="435"/>
      <c r="Q7" s="860"/>
      <c r="R7" s="860"/>
      <c r="S7" s="860"/>
      <c r="T7" s="431"/>
      <c r="U7" s="425"/>
      <c r="V7" s="436"/>
      <c r="W7" s="846"/>
      <c r="X7" s="846"/>
      <c r="Y7" s="846"/>
      <c r="Z7" s="846"/>
      <c r="AA7" s="846"/>
      <c r="AB7" s="438"/>
      <c r="AC7" s="437"/>
      <c r="AD7" s="437"/>
      <c r="AE7" s="437"/>
      <c r="AF7" s="437"/>
      <c r="AG7" s="437"/>
      <c r="AH7" s="437"/>
      <c r="AI7" s="437"/>
      <c r="AJ7" s="437"/>
      <c r="AK7" s="437"/>
      <c r="AL7" s="437"/>
      <c r="AM7" s="437"/>
      <c r="AN7" s="437"/>
      <c r="AO7" s="437"/>
      <c r="AP7" s="437"/>
      <c r="AQ7" s="437"/>
      <c r="AR7" s="437"/>
      <c r="AS7" s="437"/>
      <c r="AT7" s="437"/>
      <c r="AU7" s="437"/>
      <c r="AV7" s="437"/>
      <c r="AW7" s="437"/>
      <c r="AX7" s="437"/>
      <c r="AY7" s="437"/>
      <c r="AZ7" s="437"/>
      <c r="BA7" s="440"/>
      <c r="BB7" s="441"/>
      <c r="BC7" s="441"/>
      <c r="BD7" s="293"/>
      <c r="BE7" s="293"/>
      <c r="BF7" s="293"/>
      <c r="BG7" s="293"/>
      <c r="BH7" s="293"/>
      <c r="BI7" s="293"/>
      <c r="BJ7" s="299"/>
      <c r="BK7" s="299"/>
      <c r="BL7" s="299"/>
      <c r="BM7" s="299"/>
      <c r="BN7" s="293"/>
    </row>
    <row r="8" spans="1:74" s="166" customFormat="1" ht="11.25" x14ac:dyDescent="0.15">
      <c r="A8" s="103" t="s">
        <v>8017</v>
      </c>
      <c r="B8" s="103" t="s">
        <v>6182</v>
      </c>
      <c r="C8" s="103" t="s">
        <v>6181</v>
      </c>
      <c r="D8" s="103" t="s">
        <v>6183</v>
      </c>
      <c r="E8" s="103" t="s">
        <v>6762</v>
      </c>
      <c r="F8" s="103"/>
      <c r="G8" s="103" t="s">
        <v>6164</v>
      </c>
      <c r="H8" s="314" t="s">
        <v>6165</v>
      </c>
      <c r="I8" s="103"/>
      <c r="J8" s="103" t="s">
        <v>7282</v>
      </c>
      <c r="K8" s="103" t="s">
        <v>6166</v>
      </c>
      <c r="L8" s="103" t="s">
        <v>6167</v>
      </c>
      <c r="M8" s="103" t="s">
        <v>6168</v>
      </c>
      <c r="N8" s="103" t="s">
        <v>6169</v>
      </c>
      <c r="O8" s="103" t="s">
        <v>6170</v>
      </c>
      <c r="P8" s="103" t="s">
        <v>6171</v>
      </c>
      <c r="Q8" s="103"/>
      <c r="R8" s="103"/>
      <c r="S8" s="103"/>
      <c r="T8" s="103" t="s">
        <v>7283</v>
      </c>
      <c r="U8" s="103" t="s">
        <v>6172</v>
      </c>
      <c r="V8" s="103" t="s">
        <v>6173</v>
      </c>
      <c r="W8" s="103"/>
      <c r="X8" s="103"/>
      <c r="Y8" s="103"/>
      <c r="Z8" s="103"/>
      <c r="AA8" s="103"/>
      <c r="AB8" s="103" t="s">
        <v>10089</v>
      </c>
      <c r="AC8" s="103" t="s">
        <v>8629</v>
      </c>
      <c r="AD8" s="103"/>
      <c r="AE8" s="103" t="s">
        <v>8628</v>
      </c>
      <c r="AF8" s="103"/>
      <c r="AG8" s="103" t="s">
        <v>8627</v>
      </c>
      <c r="AH8" s="103"/>
      <c r="AI8" s="103" t="s">
        <v>8626</v>
      </c>
      <c r="AJ8" s="103"/>
      <c r="AK8" s="103" t="s">
        <v>8625</v>
      </c>
      <c r="AL8" s="103"/>
      <c r="AM8" s="103" t="s">
        <v>8624</v>
      </c>
      <c r="AN8" s="103"/>
      <c r="AO8" s="103" t="s">
        <v>8623</v>
      </c>
      <c r="AP8" s="103"/>
      <c r="AQ8" s="103" t="s">
        <v>8622</v>
      </c>
      <c r="AR8" s="103"/>
      <c r="AS8" s="103" t="s">
        <v>8621</v>
      </c>
      <c r="AT8" s="103"/>
      <c r="AU8" s="103" t="s">
        <v>8620</v>
      </c>
      <c r="AV8" s="103"/>
      <c r="AW8" s="103" t="s">
        <v>8619</v>
      </c>
      <c r="AX8" s="103"/>
      <c r="AY8" s="103"/>
      <c r="AZ8" s="103"/>
      <c r="BA8" s="103" t="s">
        <v>8618</v>
      </c>
      <c r="BB8" s="103" t="s">
        <v>6174</v>
      </c>
      <c r="BC8" s="103" t="s">
        <v>1</v>
      </c>
      <c r="BD8" s="103"/>
      <c r="BE8" s="103" t="s">
        <v>8633</v>
      </c>
      <c r="BF8" s="103" t="s">
        <v>10690</v>
      </c>
      <c r="BG8" s="103" t="s">
        <v>10691</v>
      </c>
      <c r="BH8" s="103" t="s">
        <v>10692</v>
      </c>
      <c r="BI8" s="103" t="s">
        <v>11002</v>
      </c>
      <c r="BJ8" s="153"/>
      <c r="BK8" s="153"/>
      <c r="BL8" s="153"/>
      <c r="BM8" s="153"/>
      <c r="BN8" s="103"/>
    </row>
    <row r="9" spans="1:74" s="190" customFormat="1" ht="15" customHeight="1" x14ac:dyDescent="0.2">
      <c r="A9" s="315"/>
      <c r="B9" s="315"/>
      <c r="C9" s="315"/>
      <c r="D9" s="219">
        <v>1</v>
      </c>
      <c r="E9" s="315"/>
      <c r="F9" s="219" t="s">
        <v>8617</v>
      </c>
      <c r="G9" s="151" t="s">
        <v>11117</v>
      </c>
      <c r="H9" s="151" t="s">
        <v>13199</v>
      </c>
      <c r="I9" s="151" t="s">
        <v>19332</v>
      </c>
      <c r="J9" s="898" t="s">
        <v>6222</v>
      </c>
      <c r="K9" s="317">
        <v>186</v>
      </c>
      <c r="L9" s="318" t="s">
        <v>11118</v>
      </c>
      <c r="M9" s="319" t="s">
        <v>11068</v>
      </c>
      <c r="N9" s="319" t="s">
        <v>11119</v>
      </c>
      <c r="O9" s="320">
        <v>42198</v>
      </c>
      <c r="P9" s="300">
        <v>10000000</v>
      </c>
      <c r="Q9" s="107"/>
      <c r="R9" s="109"/>
      <c r="S9" s="107"/>
      <c r="T9" s="321" t="s">
        <v>11120</v>
      </c>
      <c r="U9" s="322">
        <v>42578</v>
      </c>
      <c r="V9" s="301">
        <v>6695424</v>
      </c>
      <c r="W9" s="109"/>
      <c r="X9" s="118"/>
      <c r="Y9" s="118"/>
      <c r="Z9" s="118"/>
      <c r="AA9" s="118"/>
      <c r="AB9" s="135">
        <v>0</v>
      </c>
      <c r="AC9" s="135"/>
      <c r="AD9" s="135"/>
      <c r="AE9" s="135"/>
      <c r="AF9" s="135"/>
      <c r="AG9" s="135"/>
      <c r="AH9" s="135"/>
      <c r="AI9" s="135"/>
      <c r="AJ9" s="135"/>
      <c r="AK9" s="135"/>
      <c r="AL9" s="135"/>
      <c r="AM9" s="135"/>
      <c r="AN9" s="135"/>
      <c r="AO9" s="135"/>
      <c r="AP9" s="135"/>
      <c r="AQ9" s="135"/>
      <c r="AR9" s="135"/>
      <c r="AS9" s="135"/>
      <c r="AT9" s="135"/>
      <c r="AU9" s="135"/>
      <c r="AV9" s="135"/>
      <c r="AW9" s="135"/>
      <c r="AX9" s="135"/>
      <c r="AY9" s="135"/>
      <c r="AZ9" s="135"/>
      <c r="BA9" s="135"/>
      <c r="BB9" s="302">
        <f t="shared" ref="BB9:BB72" si="0">SUM(AB9:BA9)</f>
        <v>0</v>
      </c>
      <c r="BC9" s="303">
        <f t="shared" ref="BC9:BC72" si="1">V9-BB9</f>
        <v>6695424</v>
      </c>
      <c r="BD9" s="304"/>
      <c r="BE9" s="304"/>
      <c r="BF9" s="304"/>
      <c r="BG9" s="304"/>
      <c r="BH9" s="305"/>
      <c r="BI9" s="306"/>
      <c r="BJ9" s="154" t="s">
        <v>11097</v>
      </c>
      <c r="BK9" s="154" t="s">
        <v>11121</v>
      </c>
      <c r="BL9" s="154" t="s">
        <v>11099</v>
      </c>
      <c r="BM9" s="323">
        <v>17200000</v>
      </c>
      <c r="BN9" s="104"/>
    </row>
    <row r="10" spans="1:74" s="190" customFormat="1" ht="15" customHeight="1" x14ac:dyDescent="0.2">
      <c r="A10" s="315"/>
      <c r="B10" s="315"/>
      <c r="C10" s="315"/>
      <c r="D10" s="219">
        <v>1</v>
      </c>
      <c r="E10" s="315" t="s">
        <v>11556</v>
      </c>
      <c r="F10" s="324" t="s">
        <v>12662</v>
      </c>
      <c r="G10" s="151" t="s">
        <v>8713</v>
      </c>
      <c r="H10" s="151" t="s">
        <v>11557</v>
      </c>
      <c r="I10" s="151" t="s">
        <v>19333</v>
      </c>
      <c r="J10" s="316" t="s">
        <v>13277</v>
      </c>
      <c r="K10" s="317">
        <v>171</v>
      </c>
      <c r="L10" s="325" t="s">
        <v>889</v>
      </c>
      <c r="M10" s="319" t="s">
        <v>11068</v>
      </c>
      <c r="N10" s="319" t="s">
        <v>11089</v>
      </c>
      <c r="O10" s="320">
        <v>42108</v>
      </c>
      <c r="P10" s="300">
        <v>6300000</v>
      </c>
      <c r="Q10" s="107"/>
      <c r="R10" s="109"/>
      <c r="S10" s="107"/>
      <c r="T10" s="321" t="s">
        <v>11090</v>
      </c>
      <c r="U10" s="322">
        <v>42572</v>
      </c>
      <c r="V10" s="301">
        <v>2121112</v>
      </c>
      <c r="W10" s="109"/>
      <c r="X10" s="118"/>
      <c r="Y10" s="118"/>
      <c r="Z10" s="118"/>
      <c r="AA10" s="118"/>
      <c r="AB10" s="135">
        <v>2121112</v>
      </c>
      <c r="AC10" s="135"/>
      <c r="AD10" s="135"/>
      <c r="AE10" s="135"/>
      <c r="AF10" s="135"/>
      <c r="AG10" s="135"/>
      <c r="AH10" s="135"/>
      <c r="AI10" s="135"/>
      <c r="AJ10" s="135"/>
      <c r="AK10" s="135"/>
      <c r="AL10" s="135"/>
      <c r="AM10" s="135"/>
      <c r="AN10" s="135"/>
      <c r="AO10" s="135"/>
      <c r="AP10" s="135"/>
      <c r="AQ10" s="135"/>
      <c r="AR10" s="135"/>
      <c r="AS10" s="135"/>
      <c r="AT10" s="135"/>
      <c r="AU10" s="135"/>
      <c r="AV10" s="135"/>
      <c r="AW10" s="135"/>
      <c r="AX10" s="135"/>
      <c r="AY10" s="135"/>
      <c r="AZ10" s="135"/>
      <c r="BA10" s="135"/>
      <c r="BB10" s="302">
        <f t="shared" si="0"/>
        <v>2121112</v>
      </c>
      <c r="BC10" s="303">
        <f t="shared" si="1"/>
        <v>0</v>
      </c>
      <c r="BD10" s="304"/>
      <c r="BE10" s="304"/>
      <c r="BF10" s="304"/>
      <c r="BG10" s="304"/>
      <c r="BH10" s="305"/>
      <c r="BI10" s="306"/>
      <c r="BJ10" s="154" t="s">
        <v>11097</v>
      </c>
      <c r="BK10" s="154" t="s">
        <v>11113</v>
      </c>
      <c r="BL10" s="154" t="s">
        <v>11099</v>
      </c>
      <c r="BM10" s="323">
        <v>9000000</v>
      </c>
      <c r="BN10" s="104">
        <v>2</v>
      </c>
    </row>
    <row r="11" spans="1:74" s="190" customFormat="1" ht="15" customHeight="1" x14ac:dyDescent="0.2">
      <c r="A11" s="315"/>
      <c r="B11" s="315"/>
      <c r="C11" s="315"/>
      <c r="D11" s="219">
        <v>1</v>
      </c>
      <c r="E11" s="315"/>
      <c r="F11" s="315" t="s">
        <v>8617</v>
      </c>
      <c r="G11" s="151" t="s">
        <v>8617</v>
      </c>
      <c r="H11" s="151" t="s">
        <v>8600</v>
      </c>
      <c r="I11" s="151" t="s">
        <v>19334</v>
      </c>
      <c r="J11" s="898" t="s">
        <v>6222</v>
      </c>
      <c r="K11" s="317">
        <v>1</v>
      </c>
      <c r="L11" s="325" t="s">
        <v>10777</v>
      </c>
      <c r="M11" s="319" t="s">
        <v>6477</v>
      </c>
      <c r="N11" s="319" t="s">
        <v>8768</v>
      </c>
      <c r="O11" s="320">
        <v>41885</v>
      </c>
      <c r="P11" s="300">
        <v>10000000</v>
      </c>
      <c r="Q11" s="107"/>
      <c r="R11" s="109"/>
      <c r="S11" s="107"/>
      <c r="T11" s="321" t="s">
        <v>8774</v>
      </c>
      <c r="U11" s="322">
        <v>42320</v>
      </c>
      <c r="V11" s="301">
        <v>5561511</v>
      </c>
      <c r="W11" s="109"/>
      <c r="X11" s="118"/>
      <c r="Y11" s="118"/>
      <c r="Z11" s="118"/>
      <c r="AA11" s="118"/>
      <c r="AB11" s="135">
        <v>0</v>
      </c>
      <c r="AC11" s="135"/>
      <c r="AD11" s="135"/>
      <c r="AE11" s="135"/>
      <c r="AF11" s="135"/>
      <c r="AG11" s="135"/>
      <c r="AH11" s="135"/>
      <c r="AI11" s="135"/>
      <c r="AJ11" s="135"/>
      <c r="AK11" s="135"/>
      <c r="AL11" s="135"/>
      <c r="AM11" s="135"/>
      <c r="AN11" s="135"/>
      <c r="AO11" s="135"/>
      <c r="AP11" s="135"/>
      <c r="AQ11" s="135"/>
      <c r="AR11" s="135"/>
      <c r="AS11" s="135"/>
      <c r="AT11" s="135"/>
      <c r="AU11" s="135"/>
      <c r="AV11" s="135"/>
      <c r="AW11" s="135"/>
      <c r="AX11" s="135"/>
      <c r="AY11" s="135"/>
      <c r="AZ11" s="135"/>
      <c r="BA11" s="135"/>
      <c r="BB11" s="302">
        <f t="shared" si="0"/>
        <v>0</v>
      </c>
      <c r="BC11" s="303">
        <f t="shared" si="1"/>
        <v>5561511</v>
      </c>
      <c r="BD11" s="304"/>
      <c r="BE11" s="304"/>
      <c r="BF11" s="304"/>
      <c r="BG11" s="304"/>
      <c r="BH11" s="305">
        <f>BF11-BG11</f>
        <v>0</v>
      </c>
      <c r="BI11" s="306">
        <f>BE11-BF11</f>
        <v>0</v>
      </c>
      <c r="BJ11" s="154"/>
      <c r="BK11" s="154"/>
      <c r="BL11" s="154"/>
      <c r="BM11" s="323"/>
      <c r="BN11" s="104"/>
    </row>
    <row r="12" spans="1:74" s="190" customFormat="1" ht="15" customHeight="1" x14ac:dyDescent="0.2">
      <c r="A12" s="315"/>
      <c r="B12" s="315"/>
      <c r="C12" s="315"/>
      <c r="D12" s="219">
        <v>1</v>
      </c>
      <c r="E12" s="315"/>
      <c r="F12" s="219" t="s">
        <v>8617</v>
      </c>
      <c r="G12" s="151" t="s">
        <v>8617</v>
      </c>
      <c r="H12" s="151" t="s">
        <v>8427</v>
      </c>
      <c r="I12" s="151" t="s">
        <v>19335</v>
      </c>
      <c r="J12" s="898" t="s">
        <v>6222</v>
      </c>
      <c r="K12" s="317">
        <v>5</v>
      </c>
      <c r="L12" s="318" t="s">
        <v>10779</v>
      </c>
      <c r="M12" s="319" t="s">
        <v>6477</v>
      </c>
      <c r="N12" s="319" t="s">
        <v>8772</v>
      </c>
      <c r="O12" s="320">
        <v>42160</v>
      </c>
      <c r="P12" s="300">
        <v>85000000</v>
      </c>
      <c r="Q12" s="107"/>
      <c r="R12" s="109"/>
      <c r="S12" s="107"/>
      <c r="T12" s="321" t="s">
        <v>8777</v>
      </c>
      <c r="U12" s="322">
        <v>42328</v>
      </c>
      <c r="V12" s="301">
        <v>68000000</v>
      </c>
      <c r="W12" s="109"/>
      <c r="X12" s="118"/>
      <c r="Y12" s="118"/>
      <c r="Z12" s="118"/>
      <c r="AA12" s="118"/>
      <c r="AB12" s="135">
        <v>0</v>
      </c>
      <c r="AC12" s="135"/>
      <c r="AD12" s="135"/>
      <c r="AE12" s="135"/>
      <c r="AF12" s="135"/>
      <c r="AG12" s="135"/>
      <c r="AH12" s="135"/>
      <c r="AI12" s="135"/>
      <c r="AJ12" s="135"/>
      <c r="AK12" s="135"/>
      <c r="AL12" s="135"/>
      <c r="AM12" s="135"/>
      <c r="AN12" s="135"/>
      <c r="AO12" s="135"/>
      <c r="AP12" s="135"/>
      <c r="AQ12" s="135"/>
      <c r="AR12" s="135"/>
      <c r="AS12" s="135"/>
      <c r="AT12" s="135"/>
      <c r="AU12" s="135"/>
      <c r="AV12" s="135"/>
      <c r="AW12" s="135"/>
      <c r="AX12" s="135"/>
      <c r="AY12" s="135"/>
      <c r="AZ12" s="135"/>
      <c r="BA12" s="135"/>
      <c r="BB12" s="302">
        <f t="shared" si="0"/>
        <v>0</v>
      </c>
      <c r="BC12" s="303">
        <f t="shared" si="1"/>
        <v>68000000</v>
      </c>
      <c r="BD12" s="304" t="s">
        <v>8427</v>
      </c>
      <c r="BE12" s="304">
        <v>680000000</v>
      </c>
      <c r="BF12" s="304"/>
      <c r="BG12" s="304"/>
      <c r="BH12" s="305">
        <f>BF12-BG12</f>
        <v>0</v>
      </c>
      <c r="BI12" s="306">
        <f>BE12-BF12</f>
        <v>680000000</v>
      </c>
      <c r="BJ12" s="154"/>
      <c r="BK12" s="154"/>
      <c r="BL12" s="154"/>
      <c r="BM12" s="323"/>
      <c r="BN12" s="104">
        <v>2</v>
      </c>
    </row>
    <row r="13" spans="1:74" s="190" customFormat="1" ht="15" customHeight="1" x14ac:dyDescent="0.2">
      <c r="A13" s="315"/>
      <c r="B13" s="315"/>
      <c r="C13" s="315"/>
      <c r="D13" s="219">
        <v>1</v>
      </c>
      <c r="E13" s="315" t="s">
        <v>11556</v>
      </c>
      <c r="F13" s="326" t="s">
        <v>12662</v>
      </c>
      <c r="G13" s="151" t="s">
        <v>8713</v>
      </c>
      <c r="H13" s="151" t="s">
        <v>8427</v>
      </c>
      <c r="I13" s="151" t="s">
        <v>19336</v>
      </c>
      <c r="J13" s="316" t="s">
        <v>13277</v>
      </c>
      <c r="K13" s="317">
        <v>6</v>
      </c>
      <c r="L13" s="325" t="s">
        <v>8660</v>
      </c>
      <c r="M13" s="319" t="s">
        <v>8711</v>
      </c>
      <c r="N13" s="319" t="s">
        <v>8662</v>
      </c>
      <c r="O13" s="320">
        <v>41971</v>
      </c>
      <c r="P13" s="300">
        <v>8000000</v>
      </c>
      <c r="Q13" s="107"/>
      <c r="R13" s="109"/>
      <c r="S13" s="107"/>
      <c r="T13" s="321" t="s">
        <v>8664</v>
      </c>
      <c r="U13" s="322">
        <v>42269</v>
      </c>
      <c r="V13" s="301">
        <v>5531872</v>
      </c>
      <c r="W13" s="109"/>
      <c r="X13" s="118"/>
      <c r="Y13" s="118"/>
      <c r="Z13" s="118"/>
      <c r="AA13" s="118"/>
      <c r="AB13" s="135">
        <v>5531872</v>
      </c>
      <c r="AC13" s="135"/>
      <c r="AD13" s="135"/>
      <c r="AE13" s="135"/>
      <c r="AF13" s="135"/>
      <c r="AG13" s="135"/>
      <c r="AH13" s="135"/>
      <c r="AI13" s="135"/>
      <c r="AJ13" s="135"/>
      <c r="AK13" s="135"/>
      <c r="AL13" s="135"/>
      <c r="AM13" s="135"/>
      <c r="AN13" s="135"/>
      <c r="AO13" s="135"/>
      <c r="AP13" s="135"/>
      <c r="AQ13" s="135"/>
      <c r="AR13" s="135"/>
      <c r="AS13" s="135"/>
      <c r="AT13" s="135"/>
      <c r="AU13" s="135"/>
      <c r="AV13" s="135"/>
      <c r="AW13" s="135"/>
      <c r="AX13" s="135"/>
      <c r="AY13" s="135"/>
      <c r="AZ13" s="135"/>
      <c r="BA13" s="135"/>
      <c r="BB13" s="302">
        <f t="shared" si="0"/>
        <v>5531872</v>
      </c>
      <c r="BC13" s="303">
        <f t="shared" si="1"/>
        <v>0</v>
      </c>
      <c r="BD13" s="304" t="s">
        <v>8427</v>
      </c>
      <c r="BE13" s="304">
        <v>5531872</v>
      </c>
      <c r="BF13" s="304">
        <v>5531872</v>
      </c>
      <c r="BG13" s="304">
        <v>553187</v>
      </c>
      <c r="BH13" s="305">
        <f>BF13-BG13</f>
        <v>4978685</v>
      </c>
      <c r="BI13" s="306">
        <f>BE13-BF13</f>
        <v>0</v>
      </c>
      <c r="BJ13" s="154"/>
      <c r="BK13" s="154"/>
      <c r="BL13" s="154"/>
      <c r="BM13" s="323"/>
      <c r="BN13" s="104">
        <v>2</v>
      </c>
    </row>
    <row r="14" spans="1:74" s="190" customFormat="1" ht="15" customHeight="1" x14ac:dyDescent="0.2">
      <c r="A14" s="315"/>
      <c r="B14" s="315"/>
      <c r="C14" s="315"/>
      <c r="D14" s="219">
        <v>1</v>
      </c>
      <c r="E14" s="315"/>
      <c r="F14" s="324" t="s">
        <v>12662</v>
      </c>
      <c r="G14" s="151" t="s">
        <v>8713</v>
      </c>
      <c r="H14" s="151" t="s">
        <v>11557</v>
      </c>
      <c r="I14" s="151" t="s">
        <v>19337</v>
      </c>
      <c r="J14" s="898" t="s">
        <v>6222</v>
      </c>
      <c r="K14" s="317">
        <v>172</v>
      </c>
      <c r="L14" s="325" t="s">
        <v>11065</v>
      </c>
      <c r="M14" s="319" t="s">
        <v>11068</v>
      </c>
      <c r="N14" s="319" t="s">
        <v>11091</v>
      </c>
      <c r="O14" s="320" t="s">
        <v>11092</v>
      </c>
      <c r="P14" s="300">
        <v>17000000</v>
      </c>
      <c r="Q14" s="107"/>
      <c r="R14" s="109"/>
      <c r="S14" s="107"/>
      <c r="T14" s="321" t="s">
        <v>11090</v>
      </c>
      <c r="U14" s="322">
        <v>42572</v>
      </c>
      <c r="V14" s="301">
        <v>12912721</v>
      </c>
      <c r="W14" s="109"/>
      <c r="X14" s="118"/>
      <c r="Y14" s="118"/>
      <c r="Z14" s="118"/>
      <c r="AA14" s="118"/>
      <c r="AB14" s="135">
        <v>0</v>
      </c>
      <c r="AC14" s="135"/>
      <c r="AD14" s="135"/>
      <c r="AE14" s="135"/>
      <c r="AF14" s="135"/>
      <c r="AG14" s="135"/>
      <c r="AH14" s="135"/>
      <c r="AI14" s="135"/>
      <c r="AJ14" s="135"/>
      <c r="AK14" s="135"/>
      <c r="AL14" s="135"/>
      <c r="AM14" s="135"/>
      <c r="AN14" s="135"/>
      <c r="AO14" s="135"/>
      <c r="AP14" s="135"/>
      <c r="AQ14" s="135"/>
      <c r="AR14" s="135"/>
      <c r="AS14" s="135"/>
      <c r="AT14" s="135"/>
      <c r="AU14" s="135"/>
      <c r="AV14" s="135"/>
      <c r="AW14" s="135"/>
      <c r="AX14" s="135"/>
      <c r="AY14" s="135"/>
      <c r="AZ14" s="135"/>
      <c r="BA14" s="135"/>
      <c r="BB14" s="302">
        <f t="shared" si="0"/>
        <v>0</v>
      </c>
      <c r="BC14" s="303">
        <f t="shared" si="1"/>
        <v>12912721</v>
      </c>
      <c r="BD14" s="304"/>
      <c r="BE14" s="304"/>
      <c r="BF14" s="304"/>
      <c r="BG14" s="304"/>
      <c r="BH14" s="305"/>
      <c r="BI14" s="306"/>
      <c r="BJ14" s="154" t="s">
        <v>11097</v>
      </c>
      <c r="BK14" s="154" t="s">
        <v>11114</v>
      </c>
      <c r="BL14" s="154" t="s">
        <v>11099</v>
      </c>
      <c r="BM14" s="323">
        <v>24500000</v>
      </c>
      <c r="BN14" s="104">
        <v>2</v>
      </c>
      <c r="BU14" s="327" t="s">
        <v>8713</v>
      </c>
      <c r="BV14" s="327"/>
    </row>
    <row r="15" spans="1:74" s="190" customFormat="1" ht="15" customHeight="1" x14ac:dyDescent="0.2">
      <c r="A15" s="315"/>
      <c r="B15" s="315"/>
      <c r="C15" s="315"/>
      <c r="D15" s="219">
        <v>1</v>
      </c>
      <c r="E15" s="315"/>
      <c r="F15" s="315" t="s">
        <v>12662</v>
      </c>
      <c r="G15" s="151" t="s">
        <v>8713</v>
      </c>
      <c r="H15" s="151" t="s">
        <v>10798</v>
      </c>
      <c r="I15" s="151" t="s">
        <v>19338</v>
      </c>
      <c r="J15" s="898" t="s">
        <v>6222</v>
      </c>
      <c r="K15" s="317">
        <v>8</v>
      </c>
      <c r="L15" s="325" t="s">
        <v>10799</v>
      </c>
      <c r="M15" s="319" t="s">
        <v>6477</v>
      </c>
      <c r="N15" s="319" t="s">
        <v>10236</v>
      </c>
      <c r="O15" s="320">
        <v>42195</v>
      </c>
      <c r="P15" s="300">
        <v>7500000</v>
      </c>
      <c r="Q15" s="107"/>
      <c r="R15" s="109"/>
      <c r="S15" s="107"/>
      <c r="T15" s="321" t="s">
        <v>10249</v>
      </c>
      <c r="U15" s="322">
        <v>42450</v>
      </c>
      <c r="V15" s="301">
        <v>3696800</v>
      </c>
      <c r="W15" s="109"/>
      <c r="X15" s="118"/>
      <c r="Y15" s="118"/>
      <c r="Z15" s="118"/>
      <c r="AA15" s="118"/>
      <c r="AB15" s="135">
        <v>0</v>
      </c>
      <c r="AC15" s="135"/>
      <c r="AD15" s="135"/>
      <c r="AE15" s="135"/>
      <c r="AF15" s="135"/>
      <c r="AG15" s="135"/>
      <c r="AH15" s="135"/>
      <c r="AI15" s="135"/>
      <c r="AJ15" s="135"/>
      <c r="AK15" s="135"/>
      <c r="AL15" s="135"/>
      <c r="AM15" s="135"/>
      <c r="AN15" s="135"/>
      <c r="AO15" s="135"/>
      <c r="AP15" s="135"/>
      <c r="AQ15" s="135"/>
      <c r="AR15" s="135"/>
      <c r="AS15" s="135"/>
      <c r="AT15" s="135"/>
      <c r="AU15" s="135"/>
      <c r="AV15" s="135"/>
      <c r="AW15" s="135"/>
      <c r="AX15" s="135"/>
      <c r="AY15" s="135"/>
      <c r="AZ15" s="135"/>
      <c r="BA15" s="135"/>
      <c r="BB15" s="302">
        <f t="shared" si="0"/>
        <v>0</v>
      </c>
      <c r="BC15" s="303">
        <f t="shared" si="1"/>
        <v>3696800</v>
      </c>
      <c r="BD15" s="304"/>
      <c r="BE15" s="304"/>
      <c r="BF15" s="304"/>
      <c r="BG15" s="304"/>
      <c r="BH15" s="305">
        <f>BF15-BG15</f>
        <v>0</v>
      </c>
      <c r="BI15" s="306">
        <f>BE15-BF15</f>
        <v>0</v>
      </c>
      <c r="BJ15" s="154"/>
      <c r="BK15" s="154"/>
      <c r="BL15" s="154"/>
      <c r="BM15" s="323"/>
      <c r="BN15" s="104"/>
      <c r="BU15" s="328" t="s">
        <v>13278</v>
      </c>
      <c r="BV15" s="328" t="s">
        <v>13279</v>
      </c>
    </row>
    <row r="16" spans="1:74" s="190" customFormat="1" ht="15" customHeight="1" x14ac:dyDescent="0.2">
      <c r="A16" s="315"/>
      <c r="B16" s="315"/>
      <c r="C16" s="315"/>
      <c r="D16" s="219">
        <v>1</v>
      </c>
      <c r="E16" s="315"/>
      <c r="F16" s="315" t="s">
        <v>12662</v>
      </c>
      <c r="G16" s="151" t="s">
        <v>8713</v>
      </c>
      <c r="H16" s="151" t="s">
        <v>6533</v>
      </c>
      <c r="I16" s="151" t="s">
        <v>19339</v>
      </c>
      <c r="J16" s="898" t="s">
        <v>6222</v>
      </c>
      <c r="K16" s="317">
        <v>10</v>
      </c>
      <c r="L16" s="325" t="s">
        <v>10455</v>
      </c>
      <c r="M16" s="319" t="s">
        <v>6477</v>
      </c>
      <c r="N16" s="319" t="s">
        <v>8763</v>
      </c>
      <c r="O16" s="320">
        <v>42083</v>
      </c>
      <c r="P16" s="300">
        <v>11000000</v>
      </c>
      <c r="Q16" s="107"/>
      <c r="R16" s="109"/>
      <c r="S16" s="107"/>
      <c r="T16" s="321" t="s">
        <v>8765</v>
      </c>
      <c r="U16" s="322">
        <v>42320</v>
      </c>
      <c r="V16" s="301">
        <v>7977482</v>
      </c>
      <c r="W16" s="109"/>
      <c r="X16" s="118"/>
      <c r="Y16" s="118"/>
      <c r="Z16" s="118"/>
      <c r="AA16" s="118"/>
      <c r="AB16" s="135">
        <v>0</v>
      </c>
      <c r="AC16" s="135"/>
      <c r="AD16" s="135"/>
      <c r="AE16" s="135"/>
      <c r="AF16" s="135"/>
      <c r="AG16" s="135"/>
      <c r="AH16" s="135"/>
      <c r="AI16" s="135"/>
      <c r="AJ16" s="135"/>
      <c r="AK16" s="135"/>
      <c r="AL16" s="135"/>
      <c r="AM16" s="135"/>
      <c r="AN16" s="135"/>
      <c r="AO16" s="135"/>
      <c r="AP16" s="135"/>
      <c r="AQ16" s="135"/>
      <c r="AR16" s="135"/>
      <c r="AS16" s="135"/>
      <c r="AT16" s="135"/>
      <c r="AU16" s="135"/>
      <c r="AV16" s="135"/>
      <c r="AW16" s="135"/>
      <c r="AX16" s="135"/>
      <c r="AY16" s="135"/>
      <c r="AZ16" s="135"/>
      <c r="BA16" s="135"/>
      <c r="BB16" s="302">
        <f t="shared" si="0"/>
        <v>0</v>
      </c>
      <c r="BC16" s="303">
        <f t="shared" si="1"/>
        <v>7977482</v>
      </c>
      <c r="BD16" s="304"/>
      <c r="BE16" s="304"/>
      <c r="BF16" s="304"/>
      <c r="BG16" s="304"/>
      <c r="BH16" s="305">
        <f>BF16-BG16</f>
        <v>0</v>
      </c>
      <c r="BI16" s="306">
        <f>BE16-BF16</f>
        <v>0</v>
      </c>
      <c r="BJ16" s="154"/>
      <c r="BK16" s="154"/>
      <c r="BL16" s="154"/>
      <c r="BM16" s="323"/>
      <c r="BN16" s="104"/>
      <c r="BU16" s="329" t="s">
        <v>9751</v>
      </c>
      <c r="BV16" s="329" t="s">
        <v>6545</v>
      </c>
    </row>
    <row r="17" spans="1:74" s="190" customFormat="1" ht="15" customHeight="1" x14ac:dyDescent="0.2">
      <c r="A17" s="315"/>
      <c r="B17" s="315"/>
      <c r="C17" s="315"/>
      <c r="D17" s="219">
        <v>1</v>
      </c>
      <c r="E17" s="315" t="s">
        <v>11556</v>
      </c>
      <c r="F17" s="324" t="s">
        <v>12662</v>
      </c>
      <c r="G17" s="151" t="s">
        <v>8713</v>
      </c>
      <c r="H17" s="151" t="s">
        <v>11557</v>
      </c>
      <c r="I17" s="151" t="s">
        <v>19340</v>
      </c>
      <c r="J17" s="316" t="s">
        <v>13277</v>
      </c>
      <c r="K17" s="317">
        <v>173</v>
      </c>
      <c r="L17" s="325" t="s">
        <v>11066</v>
      </c>
      <c r="M17" s="319" t="s">
        <v>11068</v>
      </c>
      <c r="N17" s="319" t="s">
        <v>11093</v>
      </c>
      <c r="O17" s="320" t="s">
        <v>11094</v>
      </c>
      <c r="P17" s="300">
        <v>7000000</v>
      </c>
      <c r="Q17" s="107"/>
      <c r="R17" s="109"/>
      <c r="S17" s="107"/>
      <c r="T17" s="321" t="s">
        <v>11090</v>
      </c>
      <c r="U17" s="322">
        <v>42572</v>
      </c>
      <c r="V17" s="301">
        <v>1828603</v>
      </c>
      <c r="W17" s="109"/>
      <c r="X17" s="118"/>
      <c r="Y17" s="118"/>
      <c r="Z17" s="118"/>
      <c r="AA17" s="118"/>
      <c r="AB17" s="135">
        <v>1828603</v>
      </c>
      <c r="AC17" s="135"/>
      <c r="AD17" s="135"/>
      <c r="AE17" s="135"/>
      <c r="AF17" s="135"/>
      <c r="AG17" s="135"/>
      <c r="AH17" s="135"/>
      <c r="AI17" s="135"/>
      <c r="AJ17" s="135"/>
      <c r="AK17" s="135"/>
      <c r="AL17" s="135"/>
      <c r="AM17" s="135"/>
      <c r="AN17" s="135"/>
      <c r="AO17" s="135"/>
      <c r="AP17" s="135"/>
      <c r="AQ17" s="135"/>
      <c r="AR17" s="135"/>
      <c r="AS17" s="135"/>
      <c r="AT17" s="135"/>
      <c r="AU17" s="135"/>
      <c r="AV17" s="135"/>
      <c r="AW17" s="135"/>
      <c r="AX17" s="135"/>
      <c r="AY17" s="135"/>
      <c r="AZ17" s="135"/>
      <c r="BA17" s="135"/>
      <c r="BB17" s="302">
        <f t="shared" si="0"/>
        <v>1828603</v>
      </c>
      <c r="BC17" s="303">
        <f t="shared" si="1"/>
        <v>0</v>
      </c>
      <c r="BD17" s="304"/>
      <c r="BE17" s="304"/>
      <c r="BF17" s="304"/>
      <c r="BG17" s="304"/>
      <c r="BH17" s="305"/>
      <c r="BI17" s="306"/>
      <c r="BJ17" s="154" t="s">
        <v>11097</v>
      </c>
      <c r="BK17" s="154" t="s">
        <v>11115</v>
      </c>
      <c r="BL17" s="154" t="s">
        <v>11099</v>
      </c>
      <c r="BM17" s="323">
        <v>10000000</v>
      </c>
      <c r="BN17" s="104">
        <v>2</v>
      </c>
      <c r="BU17" s="329"/>
      <c r="BV17" s="329" t="s">
        <v>12127</v>
      </c>
    </row>
    <row r="18" spans="1:74" s="190" customFormat="1" ht="15" customHeight="1" x14ac:dyDescent="0.2">
      <c r="A18" s="315"/>
      <c r="B18" s="315"/>
      <c r="C18" s="315"/>
      <c r="D18" s="219">
        <v>1</v>
      </c>
      <c r="E18" s="315"/>
      <c r="F18" s="315" t="s">
        <v>12662</v>
      </c>
      <c r="G18" s="151" t="s">
        <v>8713</v>
      </c>
      <c r="H18" s="151" t="s">
        <v>10123</v>
      </c>
      <c r="I18" s="151" t="s">
        <v>19341</v>
      </c>
      <c r="J18" s="898" t="s">
        <v>6222</v>
      </c>
      <c r="K18" s="317">
        <v>12</v>
      </c>
      <c r="L18" s="325" t="s">
        <v>10125</v>
      </c>
      <c r="M18" s="319" t="s">
        <v>6477</v>
      </c>
      <c r="N18" s="319" t="s">
        <v>10130</v>
      </c>
      <c r="O18" s="320">
        <v>42172</v>
      </c>
      <c r="P18" s="300">
        <v>50000000</v>
      </c>
      <c r="Q18" s="107"/>
      <c r="R18" s="109"/>
      <c r="S18" s="107"/>
      <c r="T18" s="321" t="s">
        <v>10134</v>
      </c>
      <c r="U18" s="322">
        <v>42389</v>
      </c>
      <c r="V18" s="301">
        <v>36261842</v>
      </c>
      <c r="W18" s="109"/>
      <c r="X18" s="118"/>
      <c r="Y18" s="118"/>
      <c r="Z18" s="118"/>
      <c r="AA18" s="118"/>
      <c r="AB18" s="135">
        <v>0</v>
      </c>
      <c r="AC18" s="135"/>
      <c r="AD18" s="135"/>
      <c r="AE18" s="135"/>
      <c r="AF18" s="135"/>
      <c r="AG18" s="135"/>
      <c r="AH18" s="135"/>
      <c r="AI18" s="135"/>
      <c r="AJ18" s="135"/>
      <c r="AK18" s="135"/>
      <c r="AL18" s="135"/>
      <c r="AM18" s="135"/>
      <c r="AN18" s="135"/>
      <c r="AO18" s="135"/>
      <c r="AP18" s="135"/>
      <c r="AQ18" s="135"/>
      <c r="AR18" s="135"/>
      <c r="AS18" s="135"/>
      <c r="AT18" s="135"/>
      <c r="AU18" s="135"/>
      <c r="AV18" s="135"/>
      <c r="AW18" s="135"/>
      <c r="AX18" s="135"/>
      <c r="AY18" s="135"/>
      <c r="AZ18" s="135"/>
      <c r="BA18" s="135"/>
      <c r="BB18" s="302">
        <f t="shared" si="0"/>
        <v>0</v>
      </c>
      <c r="BC18" s="303">
        <f t="shared" si="1"/>
        <v>36261842</v>
      </c>
      <c r="BD18" s="304"/>
      <c r="BE18" s="304"/>
      <c r="BF18" s="304"/>
      <c r="BG18" s="304"/>
      <c r="BH18" s="305">
        <f t="shared" ref="BH18:BH81" si="2">BF18-BG18</f>
        <v>0</v>
      </c>
      <c r="BI18" s="306">
        <f t="shared" ref="BI18:BI81" si="3">BE18-BF18</f>
        <v>0</v>
      </c>
      <c r="BJ18" s="154" t="s">
        <v>11242</v>
      </c>
      <c r="BK18" s="154" t="s">
        <v>11243</v>
      </c>
      <c r="BL18" s="154" t="s">
        <v>11099</v>
      </c>
      <c r="BM18" s="323">
        <v>90000000</v>
      </c>
      <c r="BN18" s="104"/>
      <c r="BU18" s="329"/>
      <c r="BV18" s="329" t="s">
        <v>12122</v>
      </c>
    </row>
    <row r="19" spans="1:74" s="190" customFormat="1" ht="15" customHeight="1" x14ac:dyDescent="0.2">
      <c r="A19" s="315"/>
      <c r="B19" s="315"/>
      <c r="C19" s="315"/>
      <c r="D19" s="219">
        <v>1</v>
      </c>
      <c r="E19" s="315"/>
      <c r="F19" s="315" t="s">
        <v>12662</v>
      </c>
      <c r="G19" s="151" t="s">
        <v>8713</v>
      </c>
      <c r="H19" s="151" t="s">
        <v>10764</v>
      </c>
      <c r="I19" s="151" t="s">
        <v>19342</v>
      </c>
      <c r="J19" s="898" t="s">
        <v>6222</v>
      </c>
      <c r="K19" s="317">
        <v>14</v>
      </c>
      <c r="L19" s="325" t="s">
        <v>10765</v>
      </c>
      <c r="M19" s="319" t="s">
        <v>8711</v>
      </c>
      <c r="N19" s="319" t="s">
        <v>8614</v>
      </c>
      <c r="O19" s="320">
        <v>42066</v>
      </c>
      <c r="P19" s="300">
        <v>120000000</v>
      </c>
      <c r="Q19" s="107"/>
      <c r="R19" s="109"/>
      <c r="S19" s="107"/>
      <c r="T19" s="321" t="s">
        <v>8613</v>
      </c>
      <c r="U19" s="322">
        <v>42230</v>
      </c>
      <c r="V19" s="301">
        <v>96000000</v>
      </c>
      <c r="W19" s="109"/>
      <c r="X19" s="118"/>
      <c r="Y19" s="118"/>
      <c r="Z19" s="118"/>
      <c r="AA19" s="118"/>
      <c r="AB19" s="135">
        <v>30782080</v>
      </c>
      <c r="AC19" s="135"/>
      <c r="AD19" s="135"/>
      <c r="AE19" s="135"/>
      <c r="AF19" s="135"/>
      <c r="AG19" s="135"/>
      <c r="AH19" s="135"/>
      <c r="AI19" s="135">
        <v>1326000</v>
      </c>
      <c r="AJ19" s="135">
        <f>AI19/85%*100%-AI19</f>
        <v>234000</v>
      </c>
      <c r="AK19" s="135"/>
      <c r="AL19" s="135"/>
      <c r="AM19" s="135"/>
      <c r="AN19" s="135"/>
      <c r="AO19" s="135"/>
      <c r="AP19" s="135"/>
      <c r="AQ19" s="135"/>
      <c r="AR19" s="135"/>
      <c r="AS19" s="135"/>
      <c r="AT19" s="135"/>
      <c r="AU19" s="135"/>
      <c r="AV19" s="135"/>
      <c r="AW19" s="135"/>
      <c r="AX19" s="135"/>
      <c r="AY19" s="135"/>
      <c r="AZ19" s="135"/>
      <c r="BA19" s="135"/>
      <c r="BB19" s="302">
        <f t="shared" si="0"/>
        <v>32342080</v>
      </c>
      <c r="BC19" s="303">
        <f t="shared" si="1"/>
        <v>63657920</v>
      </c>
      <c r="BD19" s="304" t="s">
        <v>9714</v>
      </c>
      <c r="BE19" s="304">
        <v>96000000</v>
      </c>
      <c r="BF19" s="304">
        <v>26384286</v>
      </c>
      <c r="BG19" s="304">
        <v>3957627</v>
      </c>
      <c r="BH19" s="305">
        <f t="shared" si="2"/>
        <v>22426659</v>
      </c>
      <c r="BI19" s="306">
        <f t="shared" si="3"/>
        <v>69615714</v>
      </c>
      <c r="BJ19" s="154"/>
      <c r="BK19" s="154"/>
      <c r="BL19" s="154"/>
      <c r="BM19" s="323"/>
      <c r="BN19" s="104"/>
      <c r="BU19" s="329"/>
      <c r="BV19" s="329" t="s">
        <v>12129</v>
      </c>
    </row>
    <row r="20" spans="1:74" s="190" customFormat="1" ht="15" customHeight="1" x14ac:dyDescent="0.2">
      <c r="A20" s="315"/>
      <c r="B20" s="315"/>
      <c r="C20" s="315"/>
      <c r="D20" s="219">
        <v>1</v>
      </c>
      <c r="E20" s="315"/>
      <c r="F20" s="315" t="s">
        <v>12662</v>
      </c>
      <c r="G20" s="151" t="s">
        <v>8713</v>
      </c>
      <c r="H20" s="151" t="s">
        <v>10781</v>
      </c>
      <c r="I20" s="151" t="s">
        <v>19343</v>
      </c>
      <c r="J20" s="898" t="s">
        <v>6222</v>
      </c>
      <c r="K20" s="317">
        <v>15</v>
      </c>
      <c r="L20" s="325" t="s">
        <v>10782</v>
      </c>
      <c r="M20" s="319" t="s">
        <v>6477</v>
      </c>
      <c r="N20" s="319" t="s">
        <v>10170</v>
      </c>
      <c r="O20" s="320">
        <v>42109</v>
      </c>
      <c r="P20" s="300">
        <v>6000000</v>
      </c>
      <c r="Q20" s="107"/>
      <c r="R20" s="109"/>
      <c r="S20" s="107"/>
      <c r="T20" s="321" t="s">
        <v>10175</v>
      </c>
      <c r="U20" s="322">
        <v>42426</v>
      </c>
      <c r="V20" s="301">
        <v>3619842</v>
      </c>
      <c r="W20" s="109"/>
      <c r="X20" s="118"/>
      <c r="Y20" s="118"/>
      <c r="Z20" s="118"/>
      <c r="AA20" s="118"/>
      <c r="AB20" s="135">
        <v>0</v>
      </c>
      <c r="AC20" s="135"/>
      <c r="AD20" s="135"/>
      <c r="AE20" s="135"/>
      <c r="AF20" s="135"/>
      <c r="AG20" s="135"/>
      <c r="AH20" s="135"/>
      <c r="AI20" s="135"/>
      <c r="AJ20" s="135"/>
      <c r="AK20" s="135"/>
      <c r="AL20" s="135"/>
      <c r="AM20" s="135"/>
      <c r="AN20" s="135"/>
      <c r="AO20" s="135"/>
      <c r="AP20" s="135"/>
      <c r="AQ20" s="135"/>
      <c r="AR20" s="135"/>
      <c r="AS20" s="135"/>
      <c r="AT20" s="135"/>
      <c r="AU20" s="135"/>
      <c r="AV20" s="135"/>
      <c r="AW20" s="135"/>
      <c r="AX20" s="135"/>
      <c r="AY20" s="135"/>
      <c r="AZ20" s="135"/>
      <c r="BA20" s="135"/>
      <c r="BB20" s="302">
        <f t="shared" si="0"/>
        <v>0</v>
      </c>
      <c r="BC20" s="303">
        <f t="shared" si="1"/>
        <v>3619842</v>
      </c>
      <c r="BD20" s="304"/>
      <c r="BE20" s="304"/>
      <c r="BF20" s="304"/>
      <c r="BG20" s="304"/>
      <c r="BH20" s="305">
        <f t="shared" si="2"/>
        <v>0</v>
      </c>
      <c r="BI20" s="306">
        <f t="shared" si="3"/>
        <v>0</v>
      </c>
      <c r="BJ20" s="154" t="s">
        <v>11246</v>
      </c>
      <c r="BK20" s="154" t="s">
        <v>11247</v>
      </c>
      <c r="BL20" s="154" t="s">
        <v>11099</v>
      </c>
      <c r="BM20" s="323">
        <v>8600000</v>
      </c>
      <c r="BN20" s="104"/>
      <c r="BU20" s="329" t="s">
        <v>8392</v>
      </c>
      <c r="BV20" s="329" t="s">
        <v>8392</v>
      </c>
    </row>
    <row r="21" spans="1:74" s="190" customFormat="1" ht="15" customHeight="1" x14ac:dyDescent="0.2">
      <c r="A21" s="315"/>
      <c r="B21" s="315"/>
      <c r="C21" s="315"/>
      <c r="D21" s="219">
        <v>1</v>
      </c>
      <c r="E21" s="315"/>
      <c r="F21" s="219" t="s">
        <v>8617</v>
      </c>
      <c r="G21" s="151" t="s">
        <v>8617</v>
      </c>
      <c r="H21" s="151" t="s">
        <v>8659</v>
      </c>
      <c r="I21" s="151" t="s">
        <v>19344</v>
      </c>
      <c r="J21" s="898" t="s">
        <v>6222</v>
      </c>
      <c r="K21" s="317">
        <v>17</v>
      </c>
      <c r="L21" s="325" t="s">
        <v>2080</v>
      </c>
      <c r="M21" s="330" t="s">
        <v>8696</v>
      </c>
      <c r="N21" s="319" t="s">
        <v>8700</v>
      </c>
      <c r="O21" s="320">
        <v>40714</v>
      </c>
      <c r="P21" s="300">
        <v>7000000</v>
      </c>
      <c r="Q21" s="107"/>
      <c r="R21" s="109"/>
      <c r="S21" s="107"/>
      <c r="T21" s="321" t="s">
        <v>8701</v>
      </c>
      <c r="U21" s="322">
        <v>41289</v>
      </c>
      <c r="V21" s="301">
        <v>6300000</v>
      </c>
      <c r="W21" s="109"/>
      <c r="X21" s="118"/>
      <c r="Y21" s="118"/>
      <c r="Z21" s="118"/>
      <c r="AA21" s="118"/>
      <c r="AB21" s="135">
        <v>0</v>
      </c>
      <c r="AC21" s="135"/>
      <c r="AD21" s="135"/>
      <c r="AE21" s="135"/>
      <c r="AF21" s="135"/>
      <c r="AG21" s="135"/>
      <c r="AH21" s="135"/>
      <c r="AI21" s="135"/>
      <c r="AJ21" s="135"/>
      <c r="AK21" s="135"/>
      <c r="AL21" s="135"/>
      <c r="AM21" s="135"/>
      <c r="AN21" s="135"/>
      <c r="AO21" s="135"/>
      <c r="AP21" s="135"/>
      <c r="AQ21" s="135"/>
      <c r="AR21" s="135"/>
      <c r="AS21" s="135"/>
      <c r="AT21" s="135"/>
      <c r="AU21" s="135"/>
      <c r="AV21" s="135"/>
      <c r="AW21" s="135"/>
      <c r="AX21" s="135"/>
      <c r="AY21" s="135"/>
      <c r="AZ21" s="135"/>
      <c r="BA21" s="135"/>
      <c r="BB21" s="302">
        <f t="shared" si="0"/>
        <v>0</v>
      </c>
      <c r="BC21" s="303">
        <f t="shared" si="1"/>
        <v>6300000</v>
      </c>
      <c r="BD21" s="304"/>
      <c r="BE21" s="304"/>
      <c r="BF21" s="304"/>
      <c r="BG21" s="304"/>
      <c r="BH21" s="305">
        <f t="shared" si="2"/>
        <v>0</v>
      </c>
      <c r="BI21" s="306">
        <f t="shared" si="3"/>
        <v>0</v>
      </c>
      <c r="BJ21" s="154"/>
      <c r="BK21" s="154"/>
      <c r="BL21" s="154"/>
      <c r="BM21" s="323"/>
      <c r="BN21" s="104"/>
      <c r="BU21" s="329" t="s">
        <v>12120</v>
      </c>
      <c r="BV21" s="329" t="s">
        <v>13280</v>
      </c>
    </row>
    <row r="22" spans="1:74" s="190" customFormat="1" ht="15" customHeight="1" x14ac:dyDescent="0.2">
      <c r="A22" s="315"/>
      <c r="B22" s="315"/>
      <c r="C22" s="315"/>
      <c r="D22" s="219">
        <v>1</v>
      </c>
      <c r="E22" s="315"/>
      <c r="F22" s="219" t="s">
        <v>8617</v>
      </c>
      <c r="G22" s="151" t="s">
        <v>8617</v>
      </c>
      <c r="H22" s="151" t="s">
        <v>8659</v>
      </c>
      <c r="I22" s="151" t="s">
        <v>19345</v>
      </c>
      <c r="J22" s="898" t="s">
        <v>6222</v>
      </c>
      <c r="K22" s="317">
        <v>18</v>
      </c>
      <c r="L22" s="325" t="s">
        <v>2080</v>
      </c>
      <c r="M22" s="330" t="s">
        <v>8696</v>
      </c>
      <c r="N22" s="319" t="s">
        <v>8702</v>
      </c>
      <c r="O22" s="320">
        <v>40623</v>
      </c>
      <c r="P22" s="300">
        <v>6300000</v>
      </c>
      <c r="Q22" s="107"/>
      <c r="R22" s="109"/>
      <c r="S22" s="107"/>
      <c r="T22" s="321" t="s">
        <v>8701</v>
      </c>
      <c r="U22" s="322">
        <v>41289</v>
      </c>
      <c r="V22" s="301">
        <v>1464750</v>
      </c>
      <c r="W22" s="109"/>
      <c r="X22" s="118"/>
      <c r="Y22" s="118"/>
      <c r="Z22" s="118"/>
      <c r="AA22" s="118"/>
      <c r="AB22" s="135">
        <v>1245037</v>
      </c>
      <c r="AC22" s="135"/>
      <c r="AD22" s="135"/>
      <c r="AE22" s="135"/>
      <c r="AF22" s="135"/>
      <c r="AG22" s="135"/>
      <c r="AH22" s="135"/>
      <c r="AI22" s="135"/>
      <c r="AJ22" s="135"/>
      <c r="AK22" s="135"/>
      <c r="AL22" s="135"/>
      <c r="AM22" s="135"/>
      <c r="AN22" s="135"/>
      <c r="AO22" s="135"/>
      <c r="AP22" s="135"/>
      <c r="AQ22" s="135"/>
      <c r="AR22" s="135"/>
      <c r="AS22" s="135"/>
      <c r="AT22" s="135"/>
      <c r="AU22" s="135"/>
      <c r="AV22" s="135"/>
      <c r="AW22" s="135"/>
      <c r="AX22" s="135"/>
      <c r="AY22" s="135"/>
      <c r="AZ22" s="135"/>
      <c r="BA22" s="135"/>
      <c r="BB22" s="302">
        <f t="shared" si="0"/>
        <v>1245037</v>
      </c>
      <c r="BC22" s="303">
        <f t="shared" si="1"/>
        <v>219713</v>
      </c>
      <c r="BD22" s="304"/>
      <c r="BE22" s="304"/>
      <c r="BF22" s="304"/>
      <c r="BG22" s="304"/>
      <c r="BH22" s="305">
        <f t="shared" si="2"/>
        <v>0</v>
      </c>
      <c r="BI22" s="306">
        <f t="shared" si="3"/>
        <v>0</v>
      </c>
      <c r="BJ22" s="331"/>
      <c r="BK22" s="154"/>
      <c r="BL22" s="154"/>
      <c r="BM22" s="323"/>
      <c r="BN22" s="104"/>
      <c r="BU22" s="329" t="s">
        <v>8659</v>
      </c>
      <c r="BV22" s="212"/>
    </row>
    <row r="23" spans="1:74" s="190" customFormat="1" ht="15" customHeight="1" x14ac:dyDescent="0.2">
      <c r="A23" s="315"/>
      <c r="B23" s="315"/>
      <c r="C23" s="315"/>
      <c r="D23" s="219">
        <v>1</v>
      </c>
      <c r="E23" s="315"/>
      <c r="F23" s="315" t="s">
        <v>12662</v>
      </c>
      <c r="G23" s="151" t="s">
        <v>8713</v>
      </c>
      <c r="H23" s="151" t="s">
        <v>6536</v>
      </c>
      <c r="I23" s="151" t="s">
        <v>19346</v>
      </c>
      <c r="J23" s="898" t="s">
        <v>6222</v>
      </c>
      <c r="K23" s="317">
        <v>32</v>
      </c>
      <c r="L23" s="325" t="s">
        <v>10789</v>
      </c>
      <c r="M23" s="319" t="s">
        <v>6477</v>
      </c>
      <c r="N23" s="319" t="s">
        <v>10228</v>
      </c>
      <c r="O23" s="320">
        <v>42307</v>
      </c>
      <c r="P23" s="300">
        <v>7500000</v>
      </c>
      <c r="Q23" s="107"/>
      <c r="R23" s="109"/>
      <c r="S23" s="107"/>
      <c r="T23" s="321" t="s">
        <v>10243</v>
      </c>
      <c r="U23" s="322">
        <v>42458</v>
      </c>
      <c r="V23" s="301">
        <v>5696800</v>
      </c>
      <c r="W23" s="109"/>
      <c r="X23" s="118"/>
      <c r="Y23" s="118"/>
      <c r="Z23" s="118"/>
      <c r="AA23" s="118"/>
      <c r="AB23" s="135">
        <v>0</v>
      </c>
      <c r="AC23" s="135"/>
      <c r="AD23" s="135"/>
      <c r="AE23" s="135"/>
      <c r="AF23" s="135"/>
      <c r="AG23" s="135"/>
      <c r="AH23" s="135"/>
      <c r="AI23" s="135"/>
      <c r="AJ23" s="135"/>
      <c r="AK23" s="135"/>
      <c r="AL23" s="135"/>
      <c r="AM23" s="135"/>
      <c r="AN23" s="135"/>
      <c r="AO23" s="135"/>
      <c r="AP23" s="135"/>
      <c r="AQ23" s="135"/>
      <c r="AR23" s="135"/>
      <c r="AS23" s="135"/>
      <c r="AT23" s="135"/>
      <c r="AU23" s="135"/>
      <c r="AV23" s="135"/>
      <c r="AW23" s="135"/>
      <c r="AX23" s="135"/>
      <c r="AY23" s="135"/>
      <c r="AZ23" s="135"/>
      <c r="BA23" s="135"/>
      <c r="BB23" s="302">
        <f t="shared" si="0"/>
        <v>0</v>
      </c>
      <c r="BC23" s="303">
        <f t="shared" si="1"/>
        <v>5696800</v>
      </c>
      <c r="BD23" s="304" t="s">
        <v>6536</v>
      </c>
      <c r="BE23" s="304">
        <v>5696800</v>
      </c>
      <c r="BF23" s="304"/>
      <c r="BG23" s="304"/>
      <c r="BH23" s="305">
        <f t="shared" si="2"/>
        <v>0</v>
      </c>
      <c r="BI23" s="306">
        <f t="shared" si="3"/>
        <v>5696800</v>
      </c>
      <c r="BJ23" s="154"/>
      <c r="BK23" s="154"/>
      <c r="BL23" s="154"/>
      <c r="BM23" s="323"/>
      <c r="BN23" s="104"/>
      <c r="BU23" s="329" t="s">
        <v>10426</v>
      </c>
      <c r="BV23" s="212"/>
    </row>
    <row r="24" spans="1:74" s="190" customFormat="1" ht="15" customHeight="1" x14ac:dyDescent="0.2">
      <c r="A24" s="315"/>
      <c r="B24" s="315"/>
      <c r="C24" s="315"/>
      <c r="D24" s="219">
        <v>1</v>
      </c>
      <c r="E24" s="315"/>
      <c r="F24" s="219" t="s">
        <v>12662</v>
      </c>
      <c r="G24" s="151" t="s">
        <v>8713</v>
      </c>
      <c r="H24" s="151" t="s">
        <v>10771</v>
      </c>
      <c r="I24" s="151" t="s">
        <v>19347</v>
      </c>
      <c r="J24" s="898" t="s">
        <v>6222</v>
      </c>
      <c r="K24" s="317">
        <v>20</v>
      </c>
      <c r="L24" s="318" t="s">
        <v>821</v>
      </c>
      <c r="M24" s="319" t="s">
        <v>8711</v>
      </c>
      <c r="N24" s="319" t="s">
        <v>8584</v>
      </c>
      <c r="O24" s="320">
        <v>42052</v>
      </c>
      <c r="P24" s="300">
        <v>8000000</v>
      </c>
      <c r="Q24" s="107"/>
      <c r="R24" s="109"/>
      <c r="S24" s="107"/>
      <c r="T24" s="321" t="s">
        <v>8589</v>
      </c>
      <c r="U24" s="322">
        <v>42299</v>
      </c>
      <c r="V24" s="301">
        <v>5893388</v>
      </c>
      <c r="W24" s="109"/>
      <c r="X24" s="118"/>
      <c r="Y24" s="118"/>
      <c r="Z24" s="118"/>
      <c r="AA24" s="118"/>
      <c r="AB24" s="135">
        <v>0</v>
      </c>
      <c r="AC24" s="135"/>
      <c r="AD24" s="135"/>
      <c r="AE24" s="135"/>
      <c r="AF24" s="135"/>
      <c r="AG24" s="135"/>
      <c r="AH24" s="135"/>
      <c r="AI24" s="135"/>
      <c r="AJ24" s="135"/>
      <c r="AK24" s="135"/>
      <c r="AL24" s="135"/>
      <c r="AM24" s="135"/>
      <c r="AN24" s="135"/>
      <c r="AO24" s="135"/>
      <c r="AP24" s="135"/>
      <c r="AQ24" s="135"/>
      <c r="AR24" s="135"/>
      <c r="AS24" s="135"/>
      <c r="AT24" s="135"/>
      <c r="AU24" s="135"/>
      <c r="AV24" s="135"/>
      <c r="AW24" s="135"/>
      <c r="AX24" s="135"/>
      <c r="AY24" s="135"/>
      <c r="AZ24" s="135"/>
      <c r="BA24" s="135"/>
      <c r="BB24" s="302">
        <f t="shared" si="0"/>
        <v>0</v>
      </c>
      <c r="BC24" s="303">
        <f t="shared" si="1"/>
        <v>5893388</v>
      </c>
      <c r="BD24" s="304" t="s">
        <v>10771</v>
      </c>
      <c r="BE24" s="304">
        <v>5893388</v>
      </c>
      <c r="BF24" s="304"/>
      <c r="BG24" s="304"/>
      <c r="BH24" s="305">
        <f t="shared" si="2"/>
        <v>0</v>
      </c>
      <c r="BI24" s="306">
        <f t="shared" si="3"/>
        <v>5893388</v>
      </c>
      <c r="BJ24" s="154"/>
      <c r="BK24" s="154"/>
      <c r="BL24" s="154"/>
      <c r="BM24" s="323"/>
      <c r="BN24" s="104"/>
      <c r="BU24" s="329" t="s">
        <v>8427</v>
      </c>
      <c r="BV24" s="329" t="s">
        <v>8427</v>
      </c>
    </row>
    <row r="25" spans="1:74" s="190" customFormat="1" ht="15" customHeight="1" x14ac:dyDescent="0.2">
      <c r="A25" s="315" t="e">
        <f>#REF!+1</f>
        <v>#REF!</v>
      </c>
      <c r="B25" s="315" t="e">
        <v>#N/A</v>
      </c>
      <c r="C25" s="315" t="e">
        <v>#N/A</v>
      </c>
      <c r="D25" s="219">
        <v>1</v>
      </c>
      <c r="E25" s="315" t="e">
        <v>#N/A</v>
      </c>
      <c r="F25" s="315" t="s">
        <v>12662</v>
      </c>
      <c r="G25" s="151" t="s">
        <v>8713</v>
      </c>
      <c r="H25" s="151" t="s">
        <v>6536</v>
      </c>
      <c r="I25" s="151" t="s">
        <v>19348</v>
      </c>
      <c r="J25" s="898" t="s">
        <v>6222</v>
      </c>
      <c r="K25" s="317">
        <v>47</v>
      </c>
      <c r="L25" s="325" t="s">
        <v>10803</v>
      </c>
      <c r="M25" s="319" t="s">
        <v>6477</v>
      </c>
      <c r="N25" s="319" t="s">
        <v>9719</v>
      </c>
      <c r="O25" s="320">
        <v>42165</v>
      </c>
      <c r="P25" s="300">
        <v>16000000</v>
      </c>
      <c r="Q25" s="107"/>
      <c r="R25" s="109"/>
      <c r="S25" s="107"/>
      <c r="T25" s="321" t="s">
        <v>9727</v>
      </c>
      <c r="U25" s="322">
        <v>42367</v>
      </c>
      <c r="V25" s="301">
        <v>11254604</v>
      </c>
      <c r="W25" s="109"/>
      <c r="X25" s="118"/>
      <c r="Y25" s="118"/>
      <c r="Z25" s="118"/>
      <c r="AA25" s="118"/>
      <c r="AB25" s="135">
        <v>0</v>
      </c>
      <c r="AC25" s="135"/>
      <c r="AD25" s="135"/>
      <c r="AE25" s="135"/>
      <c r="AF25" s="135"/>
      <c r="AG25" s="135"/>
      <c r="AH25" s="135"/>
      <c r="AI25" s="135"/>
      <c r="AJ25" s="135"/>
      <c r="AK25" s="135"/>
      <c r="AL25" s="135"/>
      <c r="AM25" s="135"/>
      <c r="AN25" s="135"/>
      <c r="AO25" s="135"/>
      <c r="AP25" s="135"/>
      <c r="AQ25" s="135"/>
      <c r="AR25" s="135"/>
      <c r="AS25" s="135"/>
      <c r="AT25" s="135"/>
      <c r="AU25" s="135"/>
      <c r="AV25" s="135"/>
      <c r="AW25" s="135"/>
      <c r="AX25" s="135"/>
      <c r="AY25" s="135"/>
      <c r="AZ25" s="135"/>
      <c r="BA25" s="135"/>
      <c r="BB25" s="302">
        <f t="shared" si="0"/>
        <v>0</v>
      </c>
      <c r="BC25" s="303">
        <f t="shared" si="1"/>
        <v>11254604</v>
      </c>
      <c r="BD25" s="304" t="s">
        <v>6536</v>
      </c>
      <c r="BE25" s="304">
        <v>11254604</v>
      </c>
      <c r="BF25" s="304"/>
      <c r="BG25" s="304"/>
      <c r="BH25" s="305">
        <f t="shared" si="2"/>
        <v>0</v>
      </c>
      <c r="BI25" s="306">
        <f t="shared" si="3"/>
        <v>11254604</v>
      </c>
      <c r="BJ25" s="154"/>
      <c r="BK25" s="154"/>
      <c r="BL25" s="154"/>
      <c r="BM25" s="323"/>
      <c r="BN25" s="104"/>
      <c r="BU25" s="329" t="s">
        <v>8427</v>
      </c>
      <c r="BV25" s="329" t="s">
        <v>13200</v>
      </c>
    </row>
    <row r="26" spans="1:74" s="190" customFormat="1" ht="15" customHeight="1" x14ac:dyDescent="0.2">
      <c r="A26" s="315"/>
      <c r="B26" s="315"/>
      <c r="C26" s="315"/>
      <c r="D26" s="219">
        <v>1</v>
      </c>
      <c r="E26" s="315"/>
      <c r="F26" s="324" t="s">
        <v>8617</v>
      </c>
      <c r="G26" s="151" t="s">
        <v>8617</v>
      </c>
      <c r="H26" s="151" t="s">
        <v>8659</v>
      </c>
      <c r="I26" s="151" t="s">
        <v>19349</v>
      </c>
      <c r="J26" s="898" t="s">
        <v>6222</v>
      </c>
      <c r="K26" s="317">
        <v>23</v>
      </c>
      <c r="L26" s="325" t="s">
        <v>8693</v>
      </c>
      <c r="M26" s="330" t="s">
        <v>8696</v>
      </c>
      <c r="N26" s="319" t="s">
        <v>8703</v>
      </c>
      <c r="O26" s="320">
        <v>40694</v>
      </c>
      <c r="P26" s="300">
        <v>9000000</v>
      </c>
      <c r="Q26" s="107"/>
      <c r="R26" s="109"/>
      <c r="S26" s="107"/>
      <c r="T26" s="321" t="s">
        <v>8707</v>
      </c>
      <c r="U26" s="322">
        <v>41333</v>
      </c>
      <c r="V26" s="301">
        <v>2503980</v>
      </c>
      <c r="W26" s="109"/>
      <c r="X26" s="118"/>
      <c r="Y26" s="118"/>
      <c r="Z26" s="118"/>
      <c r="AA26" s="118"/>
      <c r="AB26" s="135">
        <v>2128383</v>
      </c>
      <c r="AC26" s="135"/>
      <c r="AD26" s="135"/>
      <c r="AE26" s="135"/>
      <c r="AF26" s="135"/>
      <c r="AG26" s="135"/>
      <c r="AH26" s="135"/>
      <c r="AI26" s="135"/>
      <c r="AJ26" s="135"/>
      <c r="AK26" s="135"/>
      <c r="AL26" s="135"/>
      <c r="AM26" s="135"/>
      <c r="AN26" s="135"/>
      <c r="AO26" s="135"/>
      <c r="AP26" s="135"/>
      <c r="AQ26" s="135"/>
      <c r="AR26" s="135"/>
      <c r="AS26" s="135"/>
      <c r="AT26" s="135"/>
      <c r="AU26" s="135"/>
      <c r="AV26" s="135"/>
      <c r="AW26" s="135"/>
      <c r="AX26" s="135"/>
      <c r="AY26" s="135"/>
      <c r="AZ26" s="135"/>
      <c r="BA26" s="135"/>
      <c r="BB26" s="302">
        <f t="shared" si="0"/>
        <v>2128383</v>
      </c>
      <c r="BC26" s="303">
        <f t="shared" si="1"/>
        <v>375597</v>
      </c>
      <c r="BD26" s="304"/>
      <c r="BE26" s="304"/>
      <c r="BF26" s="304"/>
      <c r="BG26" s="304"/>
      <c r="BH26" s="305">
        <f t="shared" si="2"/>
        <v>0</v>
      </c>
      <c r="BI26" s="306">
        <f t="shared" si="3"/>
        <v>0</v>
      </c>
      <c r="BJ26" s="154"/>
      <c r="BK26" s="154"/>
      <c r="BL26" s="154"/>
      <c r="BM26" s="323"/>
      <c r="BN26" s="104"/>
      <c r="BU26" s="329" t="s">
        <v>8427</v>
      </c>
      <c r="BV26" s="329" t="s">
        <v>13281</v>
      </c>
    </row>
    <row r="27" spans="1:74" s="190" customFormat="1" ht="15" customHeight="1" x14ac:dyDescent="0.2">
      <c r="A27" s="315"/>
      <c r="B27" s="315"/>
      <c r="C27" s="315"/>
      <c r="D27" s="219">
        <v>1</v>
      </c>
      <c r="E27" s="315"/>
      <c r="F27" s="324" t="s">
        <v>8617</v>
      </c>
      <c r="G27" s="151" t="s">
        <v>8617</v>
      </c>
      <c r="H27" s="151" t="s">
        <v>8659</v>
      </c>
      <c r="I27" s="151" t="s">
        <v>19350</v>
      </c>
      <c r="J27" s="898" t="s">
        <v>6222</v>
      </c>
      <c r="K27" s="317">
        <v>26</v>
      </c>
      <c r="L27" s="325" t="s">
        <v>8689</v>
      </c>
      <c r="M27" s="330" t="s">
        <v>8696</v>
      </c>
      <c r="N27" s="319" t="s">
        <v>8704</v>
      </c>
      <c r="O27" s="320">
        <v>40592</v>
      </c>
      <c r="P27" s="300">
        <v>7000000</v>
      </c>
      <c r="Q27" s="107"/>
      <c r="R27" s="109"/>
      <c r="S27" s="107"/>
      <c r="T27" s="321" t="s">
        <v>8701</v>
      </c>
      <c r="U27" s="322">
        <v>41289</v>
      </c>
      <c r="V27" s="301">
        <v>4557420</v>
      </c>
      <c r="W27" s="109"/>
      <c r="X27" s="118"/>
      <c r="Y27" s="118"/>
      <c r="Z27" s="118"/>
      <c r="AA27" s="118"/>
      <c r="AB27" s="135">
        <v>0</v>
      </c>
      <c r="AC27" s="135"/>
      <c r="AD27" s="135"/>
      <c r="AE27" s="135"/>
      <c r="AF27" s="135"/>
      <c r="AG27" s="135"/>
      <c r="AH27" s="135"/>
      <c r="AI27" s="135"/>
      <c r="AJ27" s="135"/>
      <c r="AK27" s="135"/>
      <c r="AL27" s="135"/>
      <c r="AM27" s="135"/>
      <c r="AN27" s="135"/>
      <c r="AO27" s="135"/>
      <c r="AP27" s="135"/>
      <c r="AQ27" s="135"/>
      <c r="AR27" s="135"/>
      <c r="AS27" s="135"/>
      <c r="AT27" s="135"/>
      <c r="AU27" s="135"/>
      <c r="AV27" s="135"/>
      <c r="AW27" s="135"/>
      <c r="AX27" s="135"/>
      <c r="AY27" s="135"/>
      <c r="AZ27" s="135"/>
      <c r="BA27" s="135"/>
      <c r="BB27" s="302">
        <f t="shared" si="0"/>
        <v>0</v>
      </c>
      <c r="BC27" s="303">
        <f t="shared" si="1"/>
        <v>4557420</v>
      </c>
      <c r="BD27" s="304"/>
      <c r="BE27" s="304"/>
      <c r="BF27" s="304"/>
      <c r="BG27" s="304"/>
      <c r="BH27" s="305">
        <f t="shared" si="2"/>
        <v>0</v>
      </c>
      <c r="BI27" s="306">
        <f t="shared" si="3"/>
        <v>0</v>
      </c>
      <c r="BJ27" s="154"/>
      <c r="BK27" s="154"/>
      <c r="BL27" s="154"/>
      <c r="BM27" s="323"/>
      <c r="BN27" s="104"/>
      <c r="BU27" s="329" t="s">
        <v>8427</v>
      </c>
      <c r="BV27" s="329" t="s">
        <v>13282</v>
      </c>
    </row>
    <row r="28" spans="1:74" s="190" customFormat="1" ht="15" customHeight="1" x14ac:dyDescent="0.2">
      <c r="A28" s="315"/>
      <c r="B28" s="315"/>
      <c r="C28" s="315"/>
      <c r="D28" s="219">
        <v>1</v>
      </c>
      <c r="E28" s="315"/>
      <c r="F28" s="315" t="s">
        <v>12662</v>
      </c>
      <c r="G28" s="151" t="s">
        <v>8713</v>
      </c>
      <c r="H28" s="151" t="s">
        <v>4857</v>
      </c>
      <c r="I28" s="151" t="s">
        <v>19351</v>
      </c>
      <c r="J28" s="898" t="s">
        <v>6222</v>
      </c>
      <c r="K28" s="317">
        <v>27</v>
      </c>
      <c r="L28" s="325" t="s">
        <v>10772</v>
      </c>
      <c r="M28" s="319" t="s">
        <v>8711</v>
      </c>
      <c r="N28" s="319" t="s">
        <v>8585</v>
      </c>
      <c r="O28" s="320">
        <v>42149</v>
      </c>
      <c r="P28" s="300">
        <v>4500000</v>
      </c>
      <c r="Q28" s="107"/>
      <c r="R28" s="109"/>
      <c r="S28" s="107"/>
      <c r="T28" s="321" t="s">
        <v>8590</v>
      </c>
      <c r="U28" s="322">
        <v>42306</v>
      </c>
      <c r="V28" s="301">
        <v>3418080</v>
      </c>
      <c r="W28" s="109"/>
      <c r="X28" s="118"/>
      <c r="Y28" s="118"/>
      <c r="Z28" s="118"/>
      <c r="AA28" s="118"/>
      <c r="AB28" s="135">
        <v>0</v>
      </c>
      <c r="AC28" s="135"/>
      <c r="AD28" s="135"/>
      <c r="AE28" s="135"/>
      <c r="AF28" s="135"/>
      <c r="AG28" s="135"/>
      <c r="AH28" s="135"/>
      <c r="AI28" s="135"/>
      <c r="AJ28" s="135"/>
      <c r="AK28" s="135"/>
      <c r="AL28" s="135"/>
      <c r="AM28" s="135"/>
      <c r="AN28" s="135"/>
      <c r="AO28" s="135"/>
      <c r="AP28" s="135"/>
      <c r="AQ28" s="135"/>
      <c r="AR28" s="135"/>
      <c r="AS28" s="135"/>
      <c r="AT28" s="135"/>
      <c r="AU28" s="135"/>
      <c r="AV28" s="135"/>
      <c r="AW28" s="135"/>
      <c r="AX28" s="135"/>
      <c r="AY28" s="135"/>
      <c r="AZ28" s="135"/>
      <c r="BA28" s="135"/>
      <c r="BB28" s="302">
        <f t="shared" si="0"/>
        <v>0</v>
      </c>
      <c r="BC28" s="303">
        <f t="shared" si="1"/>
        <v>3418080</v>
      </c>
      <c r="BD28" s="304"/>
      <c r="BE28" s="304"/>
      <c r="BF28" s="304"/>
      <c r="BG28" s="304"/>
      <c r="BH28" s="305">
        <f t="shared" si="2"/>
        <v>0</v>
      </c>
      <c r="BI28" s="306">
        <f t="shared" si="3"/>
        <v>0</v>
      </c>
      <c r="BJ28" s="154"/>
      <c r="BK28" s="154"/>
      <c r="BL28" s="154"/>
      <c r="BM28" s="323"/>
      <c r="BN28" s="104"/>
      <c r="BU28" s="329" t="s">
        <v>8427</v>
      </c>
      <c r="BV28" s="329" t="s">
        <v>13283</v>
      </c>
    </row>
    <row r="29" spans="1:74" s="190" customFormat="1" ht="15" customHeight="1" x14ac:dyDescent="0.2">
      <c r="A29" s="315"/>
      <c r="B29" s="315"/>
      <c r="C29" s="315"/>
      <c r="D29" s="219">
        <v>1</v>
      </c>
      <c r="E29" s="315"/>
      <c r="F29" s="315" t="s">
        <v>8617</v>
      </c>
      <c r="G29" s="151" t="s">
        <v>8617</v>
      </c>
      <c r="H29" s="151" t="s">
        <v>8600</v>
      </c>
      <c r="I29" s="151" t="s">
        <v>19352</v>
      </c>
      <c r="J29" s="898" t="s">
        <v>6222</v>
      </c>
      <c r="K29" s="317">
        <v>2</v>
      </c>
      <c r="L29" s="325" t="s">
        <v>10762</v>
      </c>
      <c r="M29" s="319" t="s">
        <v>6477</v>
      </c>
      <c r="N29" s="319" t="s">
        <v>10757</v>
      </c>
      <c r="O29" s="320">
        <v>41955</v>
      </c>
      <c r="P29" s="300">
        <v>7000000</v>
      </c>
      <c r="Q29" s="107"/>
      <c r="R29" s="109"/>
      <c r="S29" s="107"/>
      <c r="T29" s="321" t="s">
        <v>10680</v>
      </c>
      <c r="U29" s="322">
        <v>42551</v>
      </c>
      <c r="V29" s="301">
        <v>1723440</v>
      </c>
      <c r="W29" s="109"/>
      <c r="X29" s="118"/>
      <c r="Y29" s="118"/>
      <c r="Z29" s="118"/>
      <c r="AA29" s="118"/>
      <c r="AB29" s="135">
        <v>1723440</v>
      </c>
      <c r="AC29" s="135"/>
      <c r="AD29" s="135"/>
      <c r="AE29" s="135"/>
      <c r="AF29" s="135"/>
      <c r="AG29" s="135"/>
      <c r="AH29" s="135"/>
      <c r="AI29" s="135"/>
      <c r="AJ29" s="135"/>
      <c r="AK29" s="135"/>
      <c r="AL29" s="135"/>
      <c r="AM29" s="135"/>
      <c r="AN29" s="135"/>
      <c r="AO29" s="135"/>
      <c r="AP29" s="135"/>
      <c r="AQ29" s="135"/>
      <c r="AR29" s="135"/>
      <c r="AS29" s="135"/>
      <c r="AT29" s="135"/>
      <c r="AU29" s="135"/>
      <c r="AV29" s="135"/>
      <c r="AW29" s="135"/>
      <c r="AX29" s="135"/>
      <c r="AY29" s="135"/>
      <c r="AZ29" s="135"/>
      <c r="BA29" s="135"/>
      <c r="BB29" s="302">
        <f t="shared" si="0"/>
        <v>1723440</v>
      </c>
      <c r="BC29" s="303">
        <f t="shared" si="1"/>
        <v>0</v>
      </c>
      <c r="BD29" s="304"/>
      <c r="BE29" s="304"/>
      <c r="BF29" s="304"/>
      <c r="BG29" s="304"/>
      <c r="BH29" s="305">
        <f t="shared" si="2"/>
        <v>0</v>
      </c>
      <c r="BI29" s="306">
        <f t="shared" si="3"/>
        <v>0</v>
      </c>
      <c r="BJ29" s="154"/>
      <c r="BK29" s="154"/>
      <c r="BL29" s="154"/>
      <c r="BM29" s="323"/>
      <c r="BN29" s="104"/>
      <c r="BU29" s="329" t="s">
        <v>8427</v>
      </c>
      <c r="BV29" s="329" t="s">
        <v>13284</v>
      </c>
    </row>
    <row r="30" spans="1:74" s="190" customFormat="1" ht="15" customHeight="1" x14ac:dyDescent="0.2">
      <c r="A30" s="315"/>
      <c r="B30" s="315"/>
      <c r="C30" s="315"/>
      <c r="D30" s="219">
        <v>1</v>
      </c>
      <c r="E30" s="315"/>
      <c r="F30" s="315" t="s">
        <v>12662</v>
      </c>
      <c r="G30" s="151" t="s">
        <v>8349</v>
      </c>
      <c r="H30" s="151" t="s">
        <v>11572</v>
      </c>
      <c r="I30" s="151" t="s">
        <v>19353</v>
      </c>
      <c r="J30" s="898" t="s">
        <v>6222</v>
      </c>
      <c r="K30" s="317">
        <v>31</v>
      </c>
      <c r="L30" s="325" t="s">
        <v>8606</v>
      </c>
      <c r="M30" s="319" t="s">
        <v>8711</v>
      </c>
      <c r="N30" s="319" t="s">
        <v>8605</v>
      </c>
      <c r="O30" s="320">
        <v>42075</v>
      </c>
      <c r="P30" s="300">
        <v>5000000</v>
      </c>
      <c r="Q30" s="107"/>
      <c r="R30" s="109"/>
      <c r="S30" s="107"/>
      <c r="T30" s="321" t="s">
        <v>8604</v>
      </c>
      <c r="U30" s="322">
        <v>42241</v>
      </c>
      <c r="V30" s="301">
        <v>3464481</v>
      </c>
      <c r="W30" s="109"/>
      <c r="X30" s="118"/>
      <c r="Y30" s="118"/>
      <c r="Z30" s="118"/>
      <c r="AA30" s="118"/>
      <c r="AB30" s="135">
        <v>0</v>
      </c>
      <c r="AC30" s="135">
        <v>812952</v>
      </c>
      <c r="AD30" s="135">
        <v>143462</v>
      </c>
      <c r="AE30" s="135"/>
      <c r="AF30" s="135"/>
      <c r="AG30" s="135"/>
      <c r="AH30" s="135"/>
      <c r="AI30" s="135"/>
      <c r="AJ30" s="135"/>
      <c r="AK30" s="135"/>
      <c r="AL30" s="135"/>
      <c r="AM30" s="135"/>
      <c r="AN30" s="135"/>
      <c r="AO30" s="135"/>
      <c r="AP30" s="135"/>
      <c r="AQ30" s="135"/>
      <c r="AR30" s="135"/>
      <c r="AS30" s="135"/>
      <c r="AT30" s="135"/>
      <c r="AU30" s="135"/>
      <c r="AV30" s="135"/>
      <c r="AW30" s="135"/>
      <c r="AX30" s="135"/>
      <c r="AY30" s="135"/>
      <c r="AZ30" s="135"/>
      <c r="BA30" s="135"/>
      <c r="BB30" s="302">
        <f t="shared" si="0"/>
        <v>956414</v>
      </c>
      <c r="BC30" s="303">
        <f t="shared" si="1"/>
        <v>2508067</v>
      </c>
      <c r="BD30" s="304"/>
      <c r="BE30" s="304"/>
      <c r="BF30" s="304"/>
      <c r="BG30" s="304"/>
      <c r="BH30" s="305">
        <f t="shared" si="2"/>
        <v>0</v>
      </c>
      <c r="BI30" s="306">
        <f t="shared" si="3"/>
        <v>0</v>
      </c>
      <c r="BJ30" s="154"/>
      <c r="BK30" s="154"/>
      <c r="BL30" s="154"/>
      <c r="BM30" s="323"/>
      <c r="BN30" s="104"/>
      <c r="BU30" s="329" t="s">
        <v>8427</v>
      </c>
      <c r="BV30" s="329" t="s">
        <v>13199</v>
      </c>
    </row>
    <row r="31" spans="1:74" s="190" customFormat="1" ht="15" customHeight="1" x14ac:dyDescent="0.2">
      <c r="A31" s="315">
        <f>A30+1</f>
        <v>1</v>
      </c>
      <c r="B31" s="315" t="e">
        <v>#N/A</v>
      </c>
      <c r="C31" s="315" t="e">
        <v>#N/A</v>
      </c>
      <c r="D31" s="219">
        <v>1</v>
      </c>
      <c r="E31" s="315" t="e">
        <v>#N/A</v>
      </c>
      <c r="F31" s="315" t="s">
        <v>12662</v>
      </c>
      <c r="G31" s="151" t="s">
        <v>8713</v>
      </c>
      <c r="H31" s="151" t="s">
        <v>6536</v>
      </c>
      <c r="I31" s="151" t="s">
        <v>19354</v>
      </c>
      <c r="J31" s="898" t="s">
        <v>6222</v>
      </c>
      <c r="K31" s="317">
        <v>48</v>
      </c>
      <c r="L31" s="325" t="s">
        <v>10801</v>
      </c>
      <c r="M31" s="319" t="s">
        <v>6477</v>
      </c>
      <c r="N31" s="319" t="s">
        <v>10239</v>
      </c>
      <c r="O31" s="320">
        <v>42144</v>
      </c>
      <c r="P31" s="300">
        <v>55000000</v>
      </c>
      <c r="Q31" s="107"/>
      <c r="R31" s="109"/>
      <c r="S31" s="107"/>
      <c r="T31" s="321" t="s">
        <v>11559</v>
      </c>
      <c r="U31" s="322">
        <v>42447</v>
      </c>
      <c r="V31" s="301">
        <v>36819046</v>
      </c>
      <c r="W31" s="109"/>
      <c r="X31" s="118"/>
      <c r="Y31" s="118"/>
      <c r="Z31" s="118"/>
      <c r="AA31" s="118"/>
      <c r="AB31" s="135">
        <v>0</v>
      </c>
      <c r="AC31" s="135"/>
      <c r="AD31" s="135"/>
      <c r="AE31" s="135"/>
      <c r="AF31" s="135"/>
      <c r="AG31" s="135"/>
      <c r="AH31" s="135"/>
      <c r="AI31" s="135"/>
      <c r="AJ31" s="135"/>
      <c r="AK31" s="135"/>
      <c r="AL31" s="135"/>
      <c r="AM31" s="135"/>
      <c r="AN31" s="135"/>
      <c r="AO31" s="135"/>
      <c r="AP31" s="135"/>
      <c r="AQ31" s="135"/>
      <c r="AR31" s="135"/>
      <c r="AS31" s="135"/>
      <c r="AT31" s="135"/>
      <c r="AU31" s="135"/>
      <c r="AV31" s="135"/>
      <c r="AW31" s="135"/>
      <c r="AX31" s="135"/>
      <c r="AY31" s="135"/>
      <c r="AZ31" s="135"/>
      <c r="BA31" s="135"/>
      <c r="BB31" s="302">
        <f t="shared" si="0"/>
        <v>0</v>
      </c>
      <c r="BC31" s="303">
        <f t="shared" si="1"/>
        <v>36819046</v>
      </c>
      <c r="BD31" s="304" t="s">
        <v>6536</v>
      </c>
      <c r="BE31" s="304">
        <v>36819046</v>
      </c>
      <c r="BF31" s="304">
        <v>1555558</v>
      </c>
      <c r="BG31" s="304">
        <v>233333</v>
      </c>
      <c r="BH31" s="307">
        <f t="shared" si="2"/>
        <v>1322225</v>
      </c>
      <c r="BI31" s="306">
        <f t="shared" si="3"/>
        <v>35263488</v>
      </c>
      <c r="BJ31" s="154"/>
      <c r="BK31" s="154"/>
      <c r="BL31" s="154"/>
      <c r="BM31" s="323"/>
      <c r="BN31" s="104"/>
      <c r="BU31" s="329" t="s">
        <v>8427</v>
      </c>
      <c r="BV31" s="329" t="s">
        <v>13285</v>
      </c>
    </row>
    <row r="32" spans="1:74" s="190" customFormat="1" ht="15" customHeight="1" x14ac:dyDescent="0.2">
      <c r="A32" s="315"/>
      <c r="B32" s="315"/>
      <c r="C32" s="315"/>
      <c r="D32" s="219">
        <v>1</v>
      </c>
      <c r="E32" s="315"/>
      <c r="F32" s="315" t="s">
        <v>12662</v>
      </c>
      <c r="G32" s="151" t="s">
        <v>8713</v>
      </c>
      <c r="H32" s="151" t="s">
        <v>6536</v>
      </c>
      <c r="I32" s="151" t="s">
        <v>19355</v>
      </c>
      <c r="J32" s="898" t="s">
        <v>6222</v>
      </c>
      <c r="K32" s="317">
        <v>76</v>
      </c>
      <c r="L32" s="325" t="s">
        <v>10792</v>
      </c>
      <c r="M32" s="319" t="s">
        <v>6477</v>
      </c>
      <c r="N32" s="319" t="s">
        <v>10231</v>
      </c>
      <c r="O32" s="320">
        <v>42325</v>
      </c>
      <c r="P32" s="300">
        <v>6500000</v>
      </c>
      <c r="Q32" s="107"/>
      <c r="R32" s="109"/>
      <c r="S32" s="107"/>
      <c r="T32" s="321" t="s">
        <v>10246</v>
      </c>
      <c r="U32" s="322">
        <v>42458</v>
      </c>
      <c r="V32" s="301">
        <v>5200000</v>
      </c>
      <c r="W32" s="109"/>
      <c r="X32" s="118"/>
      <c r="Y32" s="118"/>
      <c r="Z32" s="118"/>
      <c r="AA32" s="118"/>
      <c r="AB32" s="135">
        <v>5200000</v>
      </c>
      <c r="AC32" s="135"/>
      <c r="AD32" s="135"/>
      <c r="AE32" s="135"/>
      <c r="AF32" s="135"/>
      <c r="AG32" s="135"/>
      <c r="AH32" s="135"/>
      <c r="AI32" s="135"/>
      <c r="AJ32" s="135"/>
      <c r="AK32" s="135"/>
      <c r="AL32" s="135"/>
      <c r="AM32" s="135"/>
      <c r="AN32" s="135"/>
      <c r="AO32" s="135"/>
      <c r="AP32" s="135"/>
      <c r="AQ32" s="135"/>
      <c r="AR32" s="135"/>
      <c r="AS32" s="135"/>
      <c r="AT32" s="135"/>
      <c r="AU32" s="135"/>
      <c r="AV32" s="135"/>
      <c r="AW32" s="135"/>
      <c r="AX32" s="135"/>
      <c r="AY32" s="135"/>
      <c r="AZ32" s="135"/>
      <c r="BA32" s="135"/>
      <c r="BB32" s="302">
        <f t="shared" si="0"/>
        <v>5200000</v>
      </c>
      <c r="BC32" s="303">
        <f t="shared" si="1"/>
        <v>0</v>
      </c>
      <c r="BD32" s="304" t="s">
        <v>6536</v>
      </c>
      <c r="BE32" s="304">
        <v>5200000</v>
      </c>
      <c r="BF32" s="304">
        <v>5200000</v>
      </c>
      <c r="BG32" s="304">
        <v>780000</v>
      </c>
      <c r="BH32" s="307">
        <f t="shared" si="2"/>
        <v>4420000</v>
      </c>
      <c r="BI32" s="306">
        <f t="shared" si="3"/>
        <v>0</v>
      </c>
      <c r="BJ32" s="154"/>
      <c r="BK32" s="154"/>
      <c r="BL32" s="154"/>
      <c r="BM32" s="323"/>
      <c r="BN32" s="104"/>
      <c r="BU32" s="329" t="s">
        <v>8427</v>
      </c>
      <c r="BV32" s="329" t="s">
        <v>13286</v>
      </c>
    </row>
    <row r="33" spans="1:74" s="190" customFormat="1" ht="15" customHeight="1" x14ac:dyDescent="0.2">
      <c r="A33" s="315"/>
      <c r="B33" s="315"/>
      <c r="C33" s="315"/>
      <c r="D33" s="219">
        <v>1</v>
      </c>
      <c r="E33" s="315"/>
      <c r="F33" s="315" t="s">
        <v>12662</v>
      </c>
      <c r="G33" s="151" t="s">
        <v>8717</v>
      </c>
      <c r="H33" s="151" t="s">
        <v>10703</v>
      </c>
      <c r="I33" s="151" t="s">
        <v>19356</v>
      </c>
      <c r="J33" s="898" t="s">
        <v>6222</v>
      </c>
      <c r="K33" s="317">
        <v>34</v>
      </c>
      <c r="L33" s="325" t="s">
        <v>10715</v>
      </c>
      <c r="M33" s="319" t="s">
        <v>6477</v>
      </c>
      <c r="N33" s="319" t="s">
        <v>10736</v>
      </c>
      <c r="O33" s="320">
        <v>42226</v>
      </c>
      <c r="P33" s="300">
        <v>4500000</v>
      </c>
      <c r="Q33" s="107"/>
      <c r="R33" s="109"/>
      <c r="S33" s="107"/>
      <c r="T33" s="321" t="s">
        <v>10743</v>
      </c>
      <c r="U33" s="322">
        <v>42548</v>
      </c>
      <c r="V33" s="301">
        <v>2518080</v>
      </c>
      <c r="W33" s="109"/>
      <c r="X33" s="118"/>
      <c r="Y33" s="118"/>
      <c r="Z33" s="118"/>
      <c r="AA33" s="118"/>
      <c r="AB33" s="135">
        <v>0</v>
      </c>
      <c r="AC33" s="135"/>
      <c r="AD33" s="135"/>
      <c r="AE33" s="135"/>
      <c r="AF33" s="135"/>
      <c r="AG33" s="135"/>
      <c r="AH33" s="135"/>
      <c r="AI33" s="135"/>
      <c r="AJ33" s="135"/>
      <c r="AK33" s="135"/>
      <c r="AL33" s="135"/>
      <c r="AM33" s="135"/>
      <c r="AN33" s="135"/>
      <c r="AO33" s="135"/>
      <c r="AP33" s="135"/>
      <c r="AQ33" s="135"/>
      <c r="AR33" s="135"/>
      <c r="AS33" s="135"/>
      <c r="AT33" s="135"/>
      <c r="AU33" s="135"/>
      <c r="AV33" s="135"/>
      <c r="AW33" s="135"/>
      <c r="AX33" s="135"/>
      <c r="AY33" s="135"/>
      <c r="AZ33" s="135"/>
      <c r="BA33" s="135"/>
      <c r="BB33" s="302">
        <f t="shared" si="0"/>
        <v>0</v>
      </c>
      <c r="BC33" s="303">
        <f t="shared" si="1"/>
        <v>2518080</v>
      </c>
      <c r="BD33" s="304"/>
      <c r="BE33" s="304"/>
      <c r="BF33" s="304"/>
      <c r="BG33" s="304"/>
      <c r="BH33" s="305">
        <f t="shared" si="2"/>
        <v>0</v>
      </c>
      <c r="BI33" s="306">
        <f t="shared" si="3"/>
        <v>0</v>
      </c>
      <c r="BJ33" s="154"/>
      <c r="BK33" s="154"/>
      <c r="BL33" s="154"/>
      <c r="BM33" s="323"/>
      <c r="BN33" s="104"/>
      <c r="BU33" s="329" t="s">
        <v>6544</v>
      </c>
      <c r="BV33" s="329" t="s">
        <v>6544</v>
      </c>
    </row>
    <row r="34" spans="1:74" s="190" customFormat="1" ht="15" customHeight="1" x14ac:dyDescent="0.2">
      <c r="A34" s="315"/>
      <c r="B34" s="315"/>
      <c r="C34" s="315"/>
      <c r="D34" s="219">
        <v>1</v>
      </c>
      <c r="E34" s="315"/>
      <c r="F34" s="324" t="s">
        <v>8617</v>
      </c>
      <c r="G34" s="151" t="s">
        <v>8617</v>
      </c>
      <c r="H34" s="151" t="s">
        <v>8659</v>
      </c>
      <c r="I34" s="151" t="s">
        <v>19357</v>
      </c>
      <c r="J34" s="898" t="s">
        <v>6222</v>
      </c>
      <c r="K34" s="317">
        <v>33</v>
      </c>
      <c r="L34" s="325" t="s">
        <v>10768</v>
      </c>
      <c r="M34" s="319" t="s">
        <v>8711</v>
      </c>
      <c r="N34" s="319" t="s">
        <v>8643</v>
      </c>
      <c r="O34" s="320">
        <v>41988</v>
      </c>
      <c r="P34" s="300">
        <v>7500000</v>
      </c>
      <c r="Q34" s="107"/>
      <c r="R34" s="109"/>
      <c r="S34" s="107"/>
      <c r="T34" s="321" t="s">
        <v>8646</v>
      </c>
      <c r="U34" s="322">
        <v>42304</v>
      </c>
      <c r="V34" s="301">
        <v>4931808</v>
      </c>
      <c r="W34" s="109"/>
      <c r="X34" s="118"/>
      <c r="Y34" s="118"/>
      <c r="Z34" s="118"/>
      <c r="AA34" s="118"/>
      <c r="AB34" s="135">
        <v>727139</v>
      </c>
      <c r="AC34" s="135"/>
      <c r="AD34" s="135"/>
      <c r="AE34" s="135"/>
      <c r="AF34" s="135"/>
      <c r="AG34" s="135"/>
      <c r="AH34" s="135"/>
      <c r="AI34" s="135"/>
      <c r="AJ34" s="135"/>
      <c r="AK34" s="135"/>
      <c r="AL34" s="135"/>
      <c r="AM34" s="135"/>
      <c r="AN34" s="135"/>
      <c r="AO34" s="135"/>
      <c r="AP34" s="135"/>
      <c r="AQ34" s="135"/>
      <c r="AR34" s="135"/>
      <c r="AS34" s="135"/>
      <c r="AT34" s="135"/>
      <c r="AU34" s="135"/>
      <c r="AV34" s="135"/>
      <c r="AW34" s="135"/>
      <c r="AX34" s="135"/>
      <c r="AY34" s="135"/>
      <c r="AZ34" s="135"/>
      <c r="BA34" s="135"/>
      <c r="BB34" s="302">
        <f t="shared" si="0"/>
        <v>727139</v>
      </c>
      <c r="BC34" s="303">
        <f t="shared" si="1"/>
        <v>4204669</v>
      </c>
      <c r="BD34" s="304" t="s">
        <v>8659</v>
      </c>
      <c r="BE34" s="304">
        <v>4931808</v>
      </c>
      <c r="BF34" s="304"/>
      <c r="BG34" s="304"/>
      <c r="BH34" s="305">
        <f t="shared" si="2"/>
        <v>0</v>
      </c>
      <c r="BI34" s="306">
        <f t="shared" si="3"/>
        <v>4931808</v>
      </c>
      <c r="BJ34" s="154"/>
      <c r="BK34" s="154"/>
      <c r="BL34" s="154"/>
      <c r="BM34" s="323"/>
      <c r="BN34" s="104"/>
      <c r="BU34" s="329" t="s">
        <v>6544</v>
      </c>
      <c r="BV34" s="329" t="s">
        <v>13287</v>
      </c>
    </row>
    <row r="35" spans="1:74" s="190" customFormat="1" ht="15" customHeight="1" x14ac:dyDescent="0.2">
      <c r="A35" s="315" t="e">
        <v>#REF!</v>
      </c>
      <c r="B35" s="315" t="e">
        <v>#N/A</v>
      </c>
      <c r="C35" s="315" t="e">
        <v>#N/A</v>
      </c>
      <c r="D35" s="219">
        <v>1</v>
      </c>
      <c r="E35" s="315" t="e">
        <v>#N/A</v>
      </c>
      <c r="F35" s="324" t="s">
        <v>8617</v>
      </c>
      <c r="G35" s="151" t="s">
        <v>8617</v>
      </c>
      <c r="H35" s="151" t="s">
        <v>8659</v>
      </c>
      <c r="I35" s="151" t="s">
        <v>19358</v>
      </c>
      <c r="J35" s="898" t="s">
        <v>6222</v>
      </c>
      <c r="K35" s="317">
        <v>46</v>
      </c>
      <c r="L35" s="325" t="s">
        <v>8685</v>
      </c>
      <c r="M35" s="330" t="s">
        <v>8696</v>
      </c>
      <c r="N35" s="319" t="s">
        <v>8697</v>
      </c>
      <c r="O35" s="320">
        <v>40469</v>
      </c>
      <c r="P35" s="300">
        <v>24000000</v>
      </c>
      <c r="Q35" s="107"/>
      <c r="R35" s="109"/>
      <c r="S35" s="107"/>
      <c r="T35" s="321" t="s">
        <v>8698</v>
      </c>
      <c r="U35" s="322">
        <v>40893</v>
      </c>
      <c r="V35" s="301">
        <v>9647377</v>
      </c>
      <c r="W35" s="109"/>
      <c r="X35" s="118"/>
      <c r="Y35" s="118"/>
      <c r="Z35" s="118"/>
      <c r="AA35" s="118"/>
      <c r="AB35" s="135">
        <v>0</v>
      </c>
      <c r="AC35" s="135"/>
      <c r="AD35" s="135"/>
      <c r="AE35" s="135"/>
      <c r="AF35" s="135"/>
      <c r="AG35" s="135"/>
      <c r="AH35" s="135"/>
      <c r="AI35" s="135"/>
      <c r="AJ35" s="135"/>
      <c r="AK35" s="135"/>
      <c r="AL35" s="135"/>
      <c r="AM35" s="135"/>
      <c r="AN35" s="135"/>
      <c r="AO35" s="135"/>
      <c r="AP35" s="135"/>
      <c r="AQ35" s="135"/>
      <c r="AR35" s="135"/>
      <c r="AS35" s="135"/>
      <c r="AT35" s="135"/>
      <c r="AU35" s="135"/>
      <c r="AV35" s="135"/>
      <c r="AW35" s="135"/>
      <c r="AX35" s="135"/>
      <c r="AY35" s="135"/>
      <c r="AZ35" s="135"/>
      <c r="BA35" s="135"/>
      <c r="BB35" s="302">
        <f t="shared" si="0"/>
        <v>0</v>
      </c>
      <c r="BC35" s="303">
        <f t="shared" si="1"/>
        <v>9647377</v>
      </c>
      <c r="BD35" s="304"/>
      <c r="BE35" s="304"/>
      <c r="BF35" s="304"/>
      <c r="BG35" s="304"/>
      <c r="BH35" s="305">
        <f t="shared" si="2"/>
        <v>0</v>
      </c>
      <c r="BI35" s="306">
        <f t="shared" si="3"/>
        <v>0</v>
      </c>
      <c r="BJ35" s="154"/>
      <c r="BK35" s="154"/>
      <c r="BL35" s="154"/>
      <c r="BM35" s="323"/>
      <c r="BN35" s="104"/>
      <c r="BU35" s="329" t="s">
        <v>6544</v>
      </c>
      <c r="BV35" s="329" t="s">
        <v>13288</v>
      </c>
    </row>
    <row r="36" spans="1:74" s="190" customFormat="1" ht="15" customHeight="1" x14ac:dyDescent="0.2">
      <c r="A36" s="315"/>
      <c r="B36" s="315"/>
      <c r="C36" s="315"/>
      <c r="D36" s="219">
        <v>1</v>
      </c>
      <c r="E36" s="315"/>
      <c r="F36" s="324" t="s">
        <v>8617</v>
      </c>
      <c r="G36" s="151" t="s">
        <v>8617</v>
      </c>
      <c r="H36" s="151" t="s">
        <v>8659</v>
      </c>
      <c r="I36" s="151" t="s">
        <v>19359</v>
      </c>
      <c r="J36" s="316" t="s">
        <v>13277</v>
      </c>
      <c r="K36" s="317">
        <v>63</v>
      </c>
      <c r="L36" s="325" t="s">
        <v>8688</v>
      </c>
      <c r="M36" s="319" t="s">
        <v>8696</v>
      </c>
      <c r="N36" s="319" t="s">
        <v>8703</v>
      </c>
      <c r="O36" s="320">
        <v>40694</v>
      </c>
      <c r="P36" s="300">
        <v>100000000</v>
      </c>
      <c r="Q36" s="107"/>
      <c r="R36" s="109"/>
      <c r="S36" s="107"/>
      <c r="T36" s="321" t="s">
        <v>8701</v>
      </c>
      <c r="U36" s="322">
        <v>41289</v>
      </c>
      <c r="V36" s="301">
        <v>27900153</v>
      </c>
      <c r="W36" s="109"/>
      <c r="X36" s="118"/>
      <c r="Y36" s="118"/>
      <c r="Z36" s="118"/>
      <c r="AA36" s="118"/>
      <c r="AB36" s="135">
        <v>27900153</v>
      </c>
      <c r="AC36" s="135"/>
      <c r="AD36" s="135"/>
      <c r="AE36" s="135"/>
      <c r="AF36" s="135"/>
      <c r="AG36" s="135"/>
      <c r="AH36" s="135"/>
      <c r="AI36" s="135"/>
      <c r="AJ36" s="135"/>
      <c r="AK36" s="135"/>
      <c r="AL36" s="135"/>
      <c r="AM36" s="135"/>
      <c r="AN36" s="135"/>
      <c r="AO36" s="135"/>
      <c r="AP36" s="135"/>
      <c r="AQ36" s="135"/>
      <c r="AR36" s="135"/>
      <c r="AS36" s="135"/>
      <c r="AT36" s="135"/>
      <c r="AU36" s="135"/>
      <c r="AV36" s="135"/>
      <c r="AW36" s="135"/>
      <c r="AX36" s="135"/>
      <c r="AY36" s="135"/>
      <c r="AZ36" s="135"/>
      <c r="BA36" s="135"/>
      <c r="BB36" s="302">
        <f t="shared" si="0"/>
        <v>27900153</v>
      </c>
      <c r="BC36" s="303">
        <f t="shared" si="1"/>
        <v>0</v>
      </c>
      <c r="BD36" s="304"/>
      <c r="BE36" s="304"/>
      <c r="BF36" s="304"/>
      <c r="BG36" s="304"/>
      <c r="BH36" s="305">
        <f t="shared" si="2"/>
        <v>0</v>
      </c>
      <c r="BI36" s="306">
        <f t="shared" si="3"/>
        <v>0</v>
      </c>
      <c r="BJ36" s="154"/>
      <c r="BK36" s="154"/>
      <c r="BL36" s="154"/>
      <c r="BM36" s="323"/>
      <c r="BN36" s="104"/>
      <c r="BU36" s="329" t="s">
        <v>6544</v>
      </c>
      <c r="BV36" s="329" t="s">
        <v>13289</v>
      </c>
    </row>
    <row r="37" spans="1:74" s="190" customFormat="1" ht="15" customHeight="1" x14ac:dyDescent="0.2">
      <c r="A37" s="315"/>
      <c r="B37" s="315"/>
      <c r="C37" s="315"/>
      <c r="D37" s="219">
        <v>1</v>
      </c>
      <c r="E37" s="315"/>
      <c r="F37" s="315" t="s">
        <v>12662</v>
      </c>
      <c r="G37" s="151" t="s">
        <v>8713</v>
      </c>
      <c r="H37" s="151" t="s">
        <v>10505</v>
      </c>
      <c r="I37" s="151" t="s">
        <v>19360</v>
      </c>
      <c r="J37" s="898" t="s">
        <v>6222</v>
      </c>
      <c r="K37" s="317">
        <v>38</v>
      </c>
      <c r="L37" s="325" t="s">
        <v>10493</v>
      </c>
      <c r="M37" s="319" t="s">
        <v>6477</v>
      </c>
      <c r="N37" s="319" t="s">
        <v>10497</v>
      </c>
      <c r="O37" s="320">
        <v>42167</v>
      </c>
      <c r="P37" s="300">
        <v>7000000</v>
      </c>
      <c r="Q37" s="107"/>
      <c r="R37" s="109"/>
      <c r="S37" s="107"/>
      <c r="T37" s="321" t="s">
        <v>10501</v>
      </c>
      <c r="U37" s="322">
        <v>42516</v>
      </c>
      <c r="V37" s="301">
        <v>3912294</v>
      </c>
      <c r="W37" s="109"/>
      <c r="X37" s="118"/>
      <c r="Y37" s="118"/>
      <c r="Z37" s="118"/>
      <c r="AA37" s="118"/>
      <c r="AB37" s="135">
        <v>3912294</v>
      </c>
      <c r="AC37" s="135"/>
      <c r="AD37" s="135"/>
      <c r="AE37" s="135"/>
      <c r="AF37" s="135"/>
      <c r="AG37" s="135"/>
      <c r="AH37" s="135"/>
      <c r="AI37" s="135"/>
      <c r="AJ37" s="135"/>
      <c r="AK37" s="135"/>
      <c r="AL37" s="135"/>
      <c r="AM37" s="135"/>
      <c r="AN37" s="135"/>
      <c r="AO37" s="135"/>
      <c r="AP37" s="135"/>
      <c r="AQ37" s="135"/>
      <c r="AR37" s="135"/>
      <c r="AS37" s="135"/>
      <c r="AT37" s="135"/>
      <c r="AU37" s="135"/>
      <c r="AV37" s="135"/>
      <c r="AW37" s="135"/>
      <c r="AX37" s="135"/>
      <c r="AY37" s="135"/>
      <c r="AZ37" s="135"/>
      <c r="BA37" s="135"/>
      <c r="BB37" s="302">
        <f t="shared" si="0"/>
        <v>3912294</v>
      </c>
      <c r="BC37" s="303">
        <f t="shared" si="1"/>
        <v>0</v>
      </c>
      <c r="BD37" s="304"/>
      <c r="BE37" s="304"/>
      <c r="BF37" s="304"/>
      <c r="BG37" s="304"/>
      <c r="BH37" s="305">
        <f t="shared" si="2"/>
        <v>0</v>
      </c>
      <c r="BI37" s="306">
        <f t="shared" si="3"/>
        <v>0</v>
      </c>
      <c r="BJ37" s="154"/>
      <c r="BK37" s="154"/>
      <c r="BL37" s="154"/>
      <c r="BM37" s="323"/>
      <c r="BN37" s="104"/>
    </row>
    <row r="38" spans="1:74" s="190" customFormat="1" ht="15" customHeight="1" x14ac:dyDescent="0.2">
      <c r="A38" s="315"/>
      <c r="B38" s="315"/>
      <c r="C38" s="315"/>
      <c r="D38" s="219">
        <v>1</v>
      </c>
      <c r="E38" s="315"/>
      <c r="F38" s="315" t="s">
        <v>8617</v>
      </c>
      <c r="G38" s="151" t="s">
        <v>8617</v>
      </c>
      <c r="H38" s="151" t="s">
        <v>8600</v>
      </c>
      <c r="I38" s="151" t="s">
        <v>19361</v>
      </c>
      <c r="J38" s="898" t="s">
        <v>6222</v>
      </c>
      <c r="K38" s="317">
        <v>3</v>
      </c>
      <c r="L38" s="325" t="s">
        <v>8602</v>
      </c>
      <c r="M38" s="319" t="s">
        <v>6477</v>
      </c>
      <c r="N38" s="319" t="s">
        <v>8601</v>
      </c>
      <c r="O38" s="320">
        <v>41807</v>
      </c>
      <c r="P38" s="300">
        <v>7000000</v>
      </c>
      <c r="Q38" s="107"/>
      <c r="R38" s="109"/>
      <c r="S38" s="107"/>
      <c r="T38" s="321" t="s">
        <v>8597</v>
      </c>
      <c r="U38" s="322">
        <v>42241</v>
      </c>
      <c r="V38" s="301">
        <v>3153415</v>
      </c>
      <c r="W38" s="109"/>
      <c r="X38" s="118"/>
      <c r="Y38" s="118"/>
      <c r="Z38" s="118"/>
      <c r="AA38" s="118"/>
      <c r="AB38" s="135">
        <v>0</v>
      </c>
      <c r="AC38" s="135"/>
      <c r="AD38" s="135"/>
      <c r="AE38" s="135"/>
      <c r="AF38" s="135"/>
      <c r="AG38" s="135"/>
      <c r="AH38" s="135"/>
      <c r="AI38" s="135"/>
      <c r="AJ38" s="135"/>
      <c r="AK38" s="135"/>
      <c r="AL38" s="135"/>
      <c r="AM38" s="135"/>
      <c r="AN38" s="135"/>
      <c r="AO38" s="135"/>
      <c r="AP38" s="135"/>
      <c r="AQ38" s="135"/>
      <c r="AR38" s="135"/>
      <c r="AS38" s="135"/>
      <c r="AT38" s="135"/>
      <c r="AU38" s="135"/>
      <c r="AV38" s="135"/>
      <c r="AW38" s="135"/>
      <c r="AX38" s="135"/>
      <c r="AY38" s="135"/>
      <c r="AZ38" s="135"/>
      <c r="BA38" s="135"/>
      <c r="BB38" s="302">
        <f t="shared" si="0"/>
        <v>0</v>
      </c>
      <c r="BC38" s="303">
        <f t="shared" si="1"/>
        <v>3153415</v>
      </c>
      <c r="BD38" s="304"/>
      <c r="BE38" s="304"/>
      <c r="BF38" s="304"/>
      <c r="BG38" s="304"/>
      <c r="BH38" s="305">
        <f t="shared" si="2"/>
        <v>0</v>
      </c>
      <c r="BI38" s="306">
        <f t="shared" si="3"/>
        <v>0</v>
      </c>
      <c r="BJ38" s="154"/>
      <c r="BK38" s="154"/>
      <c r="BL38" s="154"/>
      <c r="BM38" s="323"/>
      <c r="BN38" s="104"/>
    </row>
    <row r="39" spans="1:74" s="190" customFormat="1" ht="15" customHeight="1" x14ac:dyDescent="0.2">
      <c r="A39" s="315"/>
      <c r="B39" s="315"/>
      <c r="C39" s="315"/>
      <c r="D39" s="219">
        <v>1</v>
      </c>
      <c r="E39" s="315"/>
      <c r="F39" s="324" t="s">
        <v>8617</v>
      </c>
      <c r="G39" s="151" t="s">
        <v>8617</v>
      </c>
      <c r="H39" s="151" t="s">
        <v>8659</v>
      </c>
      <c r="I39" s="151" t="s">
        <v>19362</v>
      </c>
      <c r="J39" s="898" t="s">
        <v>6222</v>
      </c>
      <c r="K39" s="317">
        <v>71</v>
      </c>
      <c r="L39" s="325" t="s">
        <v>8691</v>
      </c>
      <c r="M39" s="330" t="s">
        <v>8696</v>
      </c>
      <c r="N39" s="319" t="s">
        <v>8708</v>
      </c>
      <c r="O39" s="320">
        <v>40759</v>
      </c>
      <c r="P39" s="300">
        <v>6500000</v>
      </c>
      <c r="Q39" s="107"/>
      <c r="R39" s="109"/>
      <c r="S39" s="107"/>
      <c r="T39" s="321" t="s">
        <v>8707</v>
      </c>
      <c r="U39" s="322">
        <v>41333</v>
      </c>
      <c r="V39" s="301">
        <v>3027942</v>
      </c>
      <c r="W39" s="109"/>
      <c r="X39" s="118"/>
      <c r="Y39" s="118"/>
      <c r="Z39" s="118"/>
      <c r="AA39" s="118"/>
      <c r="AB39" s="135">
        <v>0</v>
      </c>
      <c r="AC39" s="135"/>
      <c r="AD39" s="135"/>
      <c r="AE39" s="135"/>
      <c r="AF39" s="135"/>
      <c r="AG39" s="135"/>
      <c r="AH39" s="135"/>
      <c r="AI39" s="135"/>
      <c r="AJ39" s="135"/>
      <c r="AK39" s="135"/>
      <c r="AL39" s="135"/>
      <c r="AM39" s="135"/>
      <c r="AN39" s="135"/>
      <c r="AO39" s="135"/>
      <c r="AP39" s="135"/>
      <c r="AQ39" s="135"/>
      <c r="AR39" s="135"/>
      <c r="AS39" s="135"/>
      <c r="AT39" s="135"/>
      <c r="AU39" s="135"/>
      <c r="AV39" s="135"/>
      <c r="AW39" s="135"/>
      <c r="AX39" s="135"/>
      <c r="AY39" s="135"/>
      <c r="AZ39" s="135"/>
      <c r="BA39" s="135"/>
      <c r="BB39" s="302">
        <f t="shared" si="0"/>
        <v>0</v>
      </c>
      <c r="BC39" s="303">
        <f t="shared" si="1"/>
        <v>3027942</v>
      </c>
      <c r="BD39" s="304"/>
      <c r="BE39" s="304"/>
      <c r="BF39" s="304"/>
      <c r="BG39" s="304"/>
      <c r="BH39" s="305">
        <f t="shared" si="2"/>
        <v>0</v>
      </c>
      <c r="BI39" s="306">
        <f t="shared" si="3"/>
        <v>0</v>
      </c>
      <c r="BJ39" s="154"/>
      <c r="BK39" s="154"/>
      <c r="BL39" s="154"/>
      <c r="BM39" s="323"/>
      <c r="BN39" s="104"/>
    </row>
    <row r="40" spans="1:74" s="190" customFormat="1" ht="15" customHeight="1" x14ac:dyDescent="0.2">
      <c r="A40" s="315"/>
      <c r="B40" s="315"/>
      <c r="C40" s="315"/>
      <c r="D40" s="219">
        <v>1</v>
      </c>
      <c r="E40" s="315"/>
      <c r="F40" s="324" t="s">
        <v>12662</v>
      </c>
      <c r="G40" s="151" t="s">
        <v>8713</v>
      </c>
      <c r="H40" s="151" t="s">
        <v>11560</v>
      </c>
      <c r="I40" s="151" t="s">
        <v>19363</v>
      </c>
      <c r="J40" s="898" t="s">
        <v>6222</v>
      </c>
      <c r="K40" s="317">
        <v>43</v>
      </c>
      <c r="L40" s="325" t="s">
        <v>10723</v>
      </c>
      <c r="M40" s="319" t="s">
        <v>6477</v>
      </c>
      <c r="N40" s="319" t="s">
        <v>10749</v>
      </c>
      <c r="O40" s="320">
        <v>42234</v>
      </c>
      <c r="P40" s="300">
        <v>9100000</v>
      </c>
      <c r="Q40" s="107"/>
      <c r="R40" s="109"/>
      <c r="S40" s="107"/>
      <c r="T40" s="321" t="s">
        <v>10663</v>
      </c>
      <c r="U40" s="322">
        <v>42551</v>
      </c>
      <c r="V40" s="301">
        <v>5689525</v>
      </c>
      <c r="W40" s="109"/>
      <c r="X40" s="118"/>
      <c r="Y40" s="118"/>
      <c r="Z40" s="118"/>
      <c r="AA40" s="118"/>
      <c r="AB40" s="135">
        <v>0</v>
      </c>
      <c r="AC40" s="135"/>
      <c r="AD40" s="135"/>
      <c r="AE40" s="135"/>
      <c r="AF40" s="135"/>
      <c r="AG40" s="135"/>
      <c r="AH40" s="135"/>
      <c r="AI40" s="135"/>
      <c r="AJ40" s="135"/>
      <c r="AK40" s="135"/>
      <c r="AL40" s="135"/>
      <c r="AM40" s="135"/>
      <c r="AN40" s="135"/>
      <c r="AO40" s="135"/>
      <c r="AP40" s="135"/>
      <c r="AQ40" s="135"/>
      <c r="AR40" s="135"/>
      <c r="AS40" s="135"/>
      <c r="AT40" s="135"/>
      <c r="AU40" s="135"/>
      <c r="AV40" s="135"/>
      <c r="AW40" s="135"/>
      <c r="AX40" s="135"/>
      <c r="AY40" s="135"/>
      <c r="AZ40" s="135"/>
      <c r="BA40" s="135"/>
      <c r="BB40" s="302">
        <f t="shared" si="0"/>
        <v>0</v>
      </c>
      <c r="BC40" s="303">
        <f t="shared" si="1"/>
        <v>5689525</v>
      </c>
      <c r="BD40" s="304" t="s">
        <v>9713</v>
      </c>
      <c r="BE40" s="304">
        <v>5689525</v>
      </c>
      <c r="BF40" s="304"/>
      <c r="BG40" s="304"/>
      <c r="BH40" s="305">
        <f t="shared" si="2"/>
        <v>0</v>
      </c>
      <c r="BI40" s="306">
        <f t="shared" si="3"/>
        <v>5689525</v>
      </c>
      <c r="BJ40" s="154"/>
      <c r="BK40" s="154"/>
      <c r="BL40" s="154"/>
      <c r="BM40" s="323"/>
      <c r="BN40" s="104"/>
    </row>
    <row r="41" spans="1:74" s="190" customFormat="1" ht="15" customHeight="1" x14ac:dyDescent="0.2">
      <c r="A41" s="315"/>
      <c r="B41" s="315"/>
      <c r="C41" s="315"/>
      <c r="D41" s="219">
        <v>1</v>
      </c>
      <c r="E41" s="315"/>
      <c r="F41" s="324" t="s">
        <v>12662</v>
      </c>
      <c r="G41" s="333" t="s">
        <v>8426</v>
      </c>
      <c r="H41" s="333" t="s">
        <v>13290</v>
      </c>
      <c r="I41" s="151" t="s">
        <v>19364</v>
      </c>
      <c r="J41" s="332" t="s">
        <v>13277</v>
      </c>
      <c r="K41" s="317">
        <v>44</v>
      </c>
      <c r="L41" s="318" t="s">
        <v>8661</v>
      </c>
      <c r="M41" s="319" t="s">
        <v>8711</v>
      </c>
      <c r="N41" s="319" t="s">
        <v>8663</v>
      </c>
      <c r="O41" s="320">
        <v>42114</v>
      </c>
      <c r="P41" s="300">
        <v>105000000</v>
      </c>
      <c r="Q41" s="107"/>
      <c r="R41" s="109"/>
      <c r="S41" s="107"/>
      <c r="T41" s="321" t="s">
        <v>8665</v>
      </c>
      <c r="U41" s="322">
        <v>42270</v>
      </c>
      <c r="V41" s="301">
        <v>84000000</v>
      </c>
      <c r="W41" s="109"/>
      <c r="X41" s="118"/>
      <c r="Y41" s="118"/>
      <c r="Z41" s="118"/>
      <c r="AA41" s="118"/>
      <c r="AB41" s="135">
        <v>84000000</v>
      </c>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302">
        <f t="shared" si="0"/>
        <v>84000000</v>
      </c>
      <c r="BC41" s="303">
        <f t="shared" si="1"/>
        <v>0</v>
      </c>
      <c r="BD41" s="304"/>
      <c r="BE41" s="304"/>
      <c r="BF41" s="304"/>
      <c r="BG41" s="304"/>
      <c r="BH41" s="305">
        <f t="shared" si="2"/>
        <v>0</v>
      </c>
      <c r="BI41" s="306">
        <f t="shared" si="3"/>
        <v>0</v>
      </c>
      <c r="BJ41" s="154"/>
      <c r="BK41" s="154"/>
      <c r="BL41" s="154"/>
      <c r="BM41" s="323"/>
      <c r="BN41" s="219"/>
    </row>
    <row r="42" spans="1:74" s="190" customFormat="1" ht="15" customHeight="1" x14ac:dyDescent="0.2">
      <c r="A42" s="315"/>
      <c r="B42" s="315"/>
      <c r="C42" s="315"/>
      <c r="D42" s="219">
        <v>1</v>
      </c>
      <c r="E42" s="315"/>
      <c r="F42" s="315" t="s">
        <v>12662</v>
      </c>
      <c r="G42" s="151" t="s">
        <v>8713</v>
      </c>
      <c r="H42" s="151" t="s">
        <v>8755</v>
      </c>
      <c r="I42" s="151" t="s">
        <v>19365</v>
      </c>
      <c r="J42" s="898" t="s">
        <v>6222</v>
      </c>
      <c r="K42" s="317">
        <v>45</v>
      </c>
      <c r="L42" s="325" t="s">
        <v>10422</v>
      </c>
      <c r="M42" s="319" t="s">
        <v>6477</v>
      </c>
      <c r="N42" s="319" t="s">
        <v>10423</v>
      </c>
      <c r="O42" s="320">
        <v>42082</v>
      </c>
      <c r="P42" s="300">
        <v>40000000</v>
      </c>
      <c r="Q42" s="107"/>
      <c r="R42" s="109"/>
      <c r="S42" s="107"/>
      <c r="T42" s="321" t="s">
        <v>10425</v>
      </c>
      <c r="U42" s="322">
        <v>42489</v>
      </c>
      <c r="V42" s="301">
        <v>17022375</v>
      </c>
      <c r="W42" s="109"/>
      <c r="X42" s="118"/>
      <c r="Y42" s="118"/>
      <c r="Z42" s="118"/>
      <c r="AA42" s="118"/>
      <c r="AB42" s="135">
        <v>5865000</v>
      </c>
      <c r="AC42" s="135">
        <v>1955000</v>
      </c>
      <c r="AD42" s="135">
        <v>345000</v>
      </c>
      <c r="AE42" s="135">
        <v>1564000</v>
      </c>
      <c r="AF42" s="882">
        <v>276000</v>
      </c>
      <c r="AG42" s="135">
        <v>1955000</v>
      </c>
      <c r="AH42" s="135">
        <v>345000</v>
      </c>
      <c r="AI42" s="135">
        <v>993005</v>
      </c>
      <c r="AJ42" s="135">
        <f>AI42/85%*100%-AI42</f>
        <v>175236.17647058819</v>
      </c>
      <c r="AK42" s="135"/>
      <c r="AL42" s="135"/>
      <c r="AM42" s="135"/>
      <c r="AN42" s="135"/>
      <c r="AO42" s="135"/>
      <c r="AP42" s="135"/>
      <c r="AQ42" s="135"/>
      <c r="AR42" s="135"/>
      <c r="AS42" s="135"/>
      <c r="AT42" s="135"/>
      <c r="AU42" s="135"/>
      <c r="AV42" s="135"/>
      <c r="AW42" s="135"/>
      <c r="AX42" s="135"/>
      <c r="AY42" s="135"/>
      <c r="AZ42" s="135"/>
      <c r="BA42" s="114"/>
      <c r="BB42" s="302">
        <f t="shared" si="0"/>
        <v>13473241.176470589</v>
      </c>
      <c r="BC42" s="303">
        <f t="shared" si="1"/>
        <v>3549133.8235294111</v>
      </c>
      <c r="BD42" s="304"/>
      <c r="BE42" s="304"/>
      <c r="BF42" s="304"/>
      <c r="BG42" s="304"/>
      <c r="BH42" s="305">
        <f t="shared" si="2"/>
        <v>0</v>
      </c>
      <c r="BI42" s="306">
        <f t="shared" si="3"/>
        <v>0</v>
      </c>
      <c r="BJ42" s="154" t="s">
        <v>11260</v>
      </c>
      <c r="BK42" s="154" t="s">
        <v>11261</v>
      </c>
      <c r="BL42" s="154" t="s">
        <v>11099</v>
      </c>
      <c r="BM42" s="323">
        <v>65000000</v>
      </c>
      <c r="BN42" s="104"/>
    </row>
    <row r="43" spans="1:74" s="190" customFormat="1" ht="15" customHeight="1" x14ac:dyDescent="0.2">
      <c r="A43" s="315"/>
      <c r="B43" s="315"/>
      <c r="C43" s="315"/>
      <c r="D43" s="219">
        <v>1</v>
      </c>
      <c r="E43" s="315"/>
      <c r="F43" s="324" t="s">
        <v>8617</v>
      </c>
      <c r="G43" s="151" t="s">
        <v>8617</v>
      </c>
      <c r="H43" s="151" t="s">
        <v>8659</v>
      </c>
      <c r="I43" s="151" t="s">
        <v>19366</v>
      </c>
      <c r="J43" s="898" t="s">
        <v>6222</v>
      </c>
      <c r="K43" s="317">
        <v>86</v>
      </c>
      <c r="L43" s="325" t="s">
        <v>8690</v>
      </c>
      <c r="M43" s="330" t="s">
        <v>8696</v>
      </c>
      <c r="N43" s="319" t="s">
        <v>8706</v>
      </c>
      <c r="O43" s="320">
        <v>40714</v>
      </c>
      <c r="P43" s="300">
        <v>4000000</v>
      </c>
      <c r="Q43" s="107"/>
      <c r="R43" s="109"/>
      <c r="S43" s="107"/>
      <c r="T43" s="321" t="s">
        <v>8707</v>
      </c>
      <c r="U43" s="322">
        <v>41333</v>
      </c>
      <c r="V43" s="301">
        <v>1266804</v>
      </c>
      <c r="W43" s="109"/>
      <c r="X43" s="118"/>
      <c r="Y43" s="118"/>
      <c r="Z43" s="118"/>
      <c r="AA43" s="118"/>
      <c r="AB43" s="135">
        <v>0</v>
      </c>
      <c r="AC43" s="135"/>
      <c r="AD43" s="135"/>
      <c r="AE43" s="135"/>
      <c r="AF43" s="135"/>
      <c r="AG43" s="135"/>
      <c r="AH43" s="135"/>
      <c r="AI43" s="135"/>
      <c r="AJ43" s="135"/>
      <c r="AK43" s="135"/>
      <c r="AL43" s="135"/>
      <c r="AM43" s="135"/>
      <c r="AN43" s="135"/>
      <c r="AO43" s="135"/>
      <c r="AP43" s="135"/>
      <c r="AQ43" s="135"/>
      <c r="AR43" s="135"/>
      <c r="AS43" s="135"/>
      <c r="AT43" s="135"/>
      <c r="AU43" s="135"/>
      <c r="AV43" s="135"/>
      <c r="AW43" s="135"/>
      <c r="AX43" s="135"/>
      <c r="AY43" s="135"/>
      <c r="AZ43" s="135"/>
      <c r="BA43" s="135"/>
      <c r="BB43" s="302">
        <f t="shared" si="0"/>
        <v>0</v>
      </c>
      <c r="BC43" s="303">
        <f t="shared" si="1"/>
        <v>1266804</v>
      </c>
      <c r="BD43" s="304"/>
      <c r="BE43" s="304"/>
      <c r="BF43" s="304"/>
      <c r="BG43" s="304"/>
      <c r="BH43" s="305">
        <f t="shared" si="2"/>
        <v>0</v>
      </c>
      <c r="BI43" s="306">
        <f t="shared" si="3"/>
        <v>0</v>
      </c>
      <c r="BJ43" s="154"/>
      <c r="BK43" s="154"/>
      <c r="BL43" s="154"/>
      <c r="BM43" s="323"/>
      <c r="BN43" s="104"/>
    </row>
    <row r="44" spans="1:74" s="190" customFormat="1" ht="15" customHeight="1" x14ac:dyDescent="0.2">
      <c r="A44" s="315"/>
      <c r="B44" s="315"/>
      <c r="C44" s="315"/>
      <c r="D44" s="219">
        <v>1</v>
      </c>
      <c r="E44" s="315" t="s">
        <v>11556</v>
      </c>
      <c r="F44" s="324" t="s">
        <v>8617</v>
      </c>
      <c r="G44" s="151" t="s">
        <v>8617</v>
      </c>
      <c r="H44" s="151" t="s">
        <v>8659</v>
      </c>
      <c r="I44" s="151" t="s">
        <v>19367</v>
      </c>
      <c r="J44" s="898" t="s">
        <v>6222</v>
      </c>
      <c r="K44" s="317">
        <v>89</v>
      </c>
      <c r="L44" s="325" t="s">
        <v>10769</v>
      </c>
      <c r="M44" s="319" t="s">
        <v>8696</v>
      </c>
      <c r="N44" s="319" t="s">
        <v>8644</v>
      </c>
      <c r="O44" s="320">
        <v>42082</v>
      </c>
      <c r="P44" s="300">
        <v>75000000</v>
      </c>
      <c r="Q44" s="107"/>
      <c r="R44" s="109"/>
      <c r="S44" s="107"/>
      <c r="T44" s="321" t="s">
        <v>8647</v>
      </c>
      <c r="U44" s="322">
        <v>42286</v>
      </c>
      <c r="V44" s="301">
        <v>58634982</v>
      </c>
      <c r="W44" s="109"/>
      <c r="X44" s="118"/>
      <c r="Y44" s="118"/>
      <c r="Z44" s="118"/>
      <c r="AA44" s="118"/>
      <c r="AB44" s="135">
        <v>17731451</v>
      </c>
      <c r="AC44" s="135"/>
      <c r="AD44" s="135"/>
      <c r="AE44" s="135"/>
      <c r="AF44" s="135"/>
      <c r="AG44" s="135"/>
      <c r="AH44" s="135"/>
      <c r="AI44" s="135"/>
      <c r="AJ44" s="135"/>
      <c r="AK44" s="135"/>
      <c r="AL44" s="135"/>
      <c r="AM44" s="135"/>
      <c r="AN44" s="135"/>
      <c r="AO44" s="135"/>
      <c r="AP44" s="135"/>
      <c r="AQ44" s="135"/>
      <c r="AR44" s="135"/>
      <c r="AS44" s="135"/>
      <c r="AT44" s="135"/>
      <c r="AU44" s="135"/>
      <c r="AV44" s="135"/>
      <c r="AW44" s="135"/>
      <c r="AX44" s="135"/>
      <c r="AY44" s="135"/>
      <c r="AZ44" s="135"/>
      <c r="BA44" s="135"/>
      <c r="BB44" s="302">
        <f t="shared" si="0"/>
        <v>17731451</v>
      </c>
      <c r="BC44" s="303">
        <f t="shared" si="1"/>
        <v>40903531</v>
      </c>
      <c r="BD44" s="304" t="s">
        <v>8659</v>
      </c>
      <c r="BE44" s="304">
        <v>58634982</v>
      </c>
      <c r="BF44" s="304">
        <v>10162630</v>
      </c>
      <c r="BG44" s="304">
        <v>1016262</v>
      </c>
      <c r="BH44" s="305">
        <f t="shared" si="2"/>
        <v>9146368</v>
      </c>
      <c r="BI44" s="306">
        <f t="shared" si="3"/>
        <v>48472352</v>
      </c>
      <c r="BJ44" s="154"/>
      <c r="BK44" s="154"/>
      <c r="BL44" s="154"/>
      <c r="BM44" s="323"/>
      <c r="BN44" s="104"/>
    </row>
    <row r="45" spans="1:74" s="190" customFormat="1" ht="15" customHeight="1" x14ac:dyDescent="0.2">
      <c r="A45" s="315"/>
      <c r="B45" s="315"/>
      <c r="C45" s="315"/>
      <c r="D45" s="219">
        <v>1</v>
      </c>
      <c r="E45" s="315"/>
      <c r="F45" s="324" t="s">
        <v>8617</v>
      </c>
      <c r="G45" s="151" t="s">
        <v>8617</v>
      </c>
      <c r="H45" s="151" t="s">
        <v>8659</v>
      </c>
      <c r="I45" s="151" t="s">
        <v>19368</v>
      </c>
      <c r="J45" s="898" t="s">
        <v>6222</v>
      </c>
      <c r="K45" s="317">
        <v>104</v>
      </c>
      <c r="L45" s="325" t="s">
        <v>5947</v>
      </c>
      <c r="M45" s="330" t="s">
        <v>8696</v>
      </c>
      <c r="N45" s="319" t="s">
        <v>8703</v>
      </c>
      <c r="O45" s="320">
        <v>40694</v>
      </c>
      <c r="P45" s="300">
        <v>7000000</v>
      </c>
      <c r="Q45" s="107"/>
      <c r="R45" s="109"/>
      <c r="S45" s="107"/>
      <c r="T45" s="321" t="s">
        <v>8705</v>
      </c>
      <c r="U45" s="322">
        <v>41305</v>
      </c>
      <c r="V45" s="301">
        <v>3255300</v>
      </c>
      <c r="W45" s="109"/>
      <c r="X45" s="118"/>
      <c r="Y45" s="118"/>
      <c r="Z45" s="118"/>
      <c r="AA45" s="118"/>
      <c r="AB45" s="135">
        <v>0</v>
      </c>
      <c r="AC45" s="135"/>
      <c r="AD45" s="135"/>
      <c r="AE45" s="135"/>
      <c r="AF45" s="135"/>
      <c r="AG45" s="135"/>
      <c r="AH45" s="135"/>
      <c r="AI45" s="135"/>
      <c r="AJ45" s="135"/>
      <c r="AK45" s="135"/>
      <c r="AL45" s="135"/>
      <c r="AM45" s="135"/>
      <c r="AN45" s="135"/>
      <c r="AO45" s="135"/>
      <c r="AP45" s="135"/>
      <c r="AQ45" s="135"/>
      <c r="AR45" s="135"/>
      <c r="AS45" s="135"/>
      <c r="AT45" s="135"/>
      <c r="AU45" s="135"/>
      <c r="AV45" s="135"/>
      <c r="AW45" s="135"/>
      <c r="AX45" s="135"/>
      <c r="AY45" s="135"/>
      <c r="AZ45" s="135"/>
      <c r="BA45" s="135"/>
      <c r="BB45" s="302">
        <f t="shared" si="0"/>
        <v>0</v>
      </c>
      <c r="BC45" s="303">
        <f t="shared" si="1"/>
        <v>3255300</v>
      </c>
      <c r="BD45" s="304"/>
      <c r="BE45" s="304"/>
      <c r="BF45" s="304"/>
      <c r="BG45" s="304"/>
      <c r="BH45" s="305">
        <f t="shared" si="2"/>
        <v>0</v>
      </c>
      <c r="BI45" s="306">
        <f t="shared" si="3"/>
        <v>0</v>
      </c>
      <c r="BJ45" s="154"/>
      <c r="BK45" s="154"/>
      <c r="BL45" s="154"/>
      <c r="BM45" s="323"/>
      <c r="BN45" s="104"/>
    </row>
    <row r="46" spans="1:74" s="190" customFormat="1" ht="15" customHeight="1" x14ac:dyDescent="0.2">
      <c r="A46" s="315">
        <f>A45+1</f>
        <v>1</v>
      </c>
      <c r="B46" s="315" t="e">
        <v>#N/A</v>
      </c>
      <c r="C46" s="315" t="e">
        <v>#N/A</v>
      </c>
      <c r="D46" s="219">
        <v>1</v>
      </c>
      <c r="E46" s="315" t="e">
        <v>#N/A</v>
      </c>
      <c r="F46" s="315" t="s">
        <v>12662</v>
      </c>
      <c r="G46" s="151" t="s">
        <v>8713</v>
      </c>
      <c r="H46" s="151" t="s">
        <v>8755</v>
      </c>
      <c r="I46" s="151" t="s">
        <v>19369</v>
      </c>
      <c r="J46" s="898" t="s">
        <v>6222</v>
      </c>
      <c r="K46" s="317">
        <v>49</v>
      </c>
      <c r="L46" s="325" t="s">
        <v>10773</v>
      </c>
      <c r="M46" s="319" t="s">
        <v>8711</v>
      </c>
      <c r="N46" s="319" t="s">
        <v>8586</v>
      </c>
      <c r="O46" s="320">
        <v>42055</v>
      </c>
      <c r="P46" s="300">
        <v>5600000</v>
      </c>
      <c r="Q46" s="107"/>
      <c r="R46" s="109"/>
      <c r="S46" s="107"/>
      <c r="T46" s="321" t="s">
        <v>8591</v>
      </c>
      <c r="U46" s="322">
        <v>42304</v>
      </c>
      <c r="V46" s="301">
        <v>3687746</v>
      </c>
      <c r="W46" s="109"/>
      <c r="X46" s="118"/>
      <c r="Y46" s="118"/>
      <c r="Z46" s="118"/>
      <c r="AA46" s="118"/>
      <c r="AB46" s="135">
        <v>0</v>
      </c>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302">
        <f t="shared" si="0"/>
        <v>0</v>
      </c>
      <c r="BC46" s="303">
        <f t="shared" si="1"/>
        <v>3687746</v>
      </c>
      <c r="BD46" s="304"/>
      <c r="BE46" s="304"/>
      <c r="BF46" s="304"/>
      <c r="BG46" s="304"/>
      <c r="BH46" s="305">
        <f t="shared" si="2"/>
        <v>0</v>
      </c>
      <c r="BI46" s="306">
        <f t="shared" si="3"/>
        <v>0</v>
      </c>
      <c r="BJ46" s="154"/>
      <c r="BK46" s="154"/>
      <c r="BL46" s="154"/>
      <c r="BM46" s="323"/>
      <c r="BN46" s="104"/>
    </row>
    <row r="47" spans="1:74" s="190" customFormat="1" ht="15" customHeight="1" x14ac:dyDescent="0.2">
      <c r="A47" s="315"/>
      <c r="B47" s="315"/>
      <c r="C47" s="315"/>
      <c r="D47" s="219">
        <v>1</v>
      </c>
      <c r="E47" s="315"/>
      <c r="F47" s="324" t="s">
        <v>8617</v>
      </c>
      <c r="G47" s="151" t="s">
        <v>8617</v>
      </c>
      <c r="H47" s="151" t="s">
        <v>8659</v>
      </c>
      <c r="I47" s="151" t="s">
        <v>19370</v>
      </c>
      <c r="J47" s="898" t="s">
        <v>6222</v>
      </c>
      <c r="K47" s="317">
        <v>128</v>
      </c>
      <c r="L47" s="325" t="s">
        <v>8692</v>
      </c>
      <c r="M47" s="330" t="s">
        <v>8696</v>
      </c>
      <c r="N47" s="319" t="s">
        <v>8700</v>
      </c>
      <c r="O47" s="320">
        <v>40714</v>
      </c>
      <c r="P47" s="300">
        <v>7500000</v>
      </c>
      <c r="Q47" s="107"/>
      <c r="R47" s="109"/>
      <c r="S47" s="107"/>
      <c r="T47" s="321" t="s">
        <v>8707</v>
      </c>
      <c r="U47" s="322">
        <v>41333</v>
      </c>
      <c r="V47" s="301">
        <v>2367886</v>
      </c>
      <c r="W47" s="109"/>
      <c r="X47" s="118"/>
      <c r="Y47" s="118"/>
      <c r="Z47" s="118"/>
      <c r="AA47" s="118"/>
      <c r="AB47" s="135">
        <v>0</v>
      </c>
      <c r="AC47" s="135"/>
      <c r="AD47" s="135"/>
      <c r="AE47" s="135"/>
      <c r="AF47" s="135"/>
      <c r="AG47" s="135"/>
      <c r="AH47" s="135"/>
      <c r="AI47" s="135"/>
      <c r="AJ47" s="135"/>
      <c r="AK47" s="135"/>
      <c r="AL47" s="135"/>
      <c r="AM47" s="135"/>
      <c r="AN47" s="135"/>
      <c r="AO47" s="135"/>
      <c r="AP47" s="135"/>
      <c r="AQ47" s="135"/>
      <c r="AR47" s="135"/>
      <c r="AS47" s="135"/>
      <c r="AT47" s="135"/>
      <c r="AU47" s="135"/>
      <c r="AV47" s="135"/>
      <c r="AW47" s="135"/>
      <c r="AX47" s="135"/>
      <c r="AY47" s="135"/>
      <c r="AZ47" s="135"/>
      <c r="BA47" s="135"/>
      <c r="BB47" s="302">
        <f t="shared" si="0"/>
        <v>0</v>
      </c>
      <c r="BC47" s="303">
        <f t="shared" si="1"/>
        <v>2367886</v>
      </c>
      <c r="BD47" s="304"/>
      <c r="BE47" s="304"/>
      <c r="BF47" s="304"/>
      <c r="BG47" s="304"/>
      <c r="BH47" s="305">
        <f t="shared" si="2"/>
        <v>0</v>
      </c>
      <c r="BI47" s="306">
        <f t="shared" si="3"/>
        <v>0</v>
      </c>
      <c r="BJ47" s="154"/>
      <c r="BK47" s="154"/>
      <c r="BL47" s="154"/>
      <c r="BM47" s="323"/>
      <c r="BN47" s="104"/>
    </row>
    <row r="48" spans="1:74" s="190" customFormat="1" ht="15" customHeight="1" x14ac:dyDescent="0.2">
      <c r="A48" s="315"/>
      <c r="B48" s="315"/>
      <c r="C48" s="315"/>
      <c r="D48" s="219">
        <v>1</v>
      </c>
      <c r="E48" s="315" t="s">
        <v>11556</v>
      </c>
      <c r="F48" s="324" t="s">
        <v>8617</v>
      </c>
      <c r="G48" s="151" t="s">
        <v>8617</v>
      </c>
      <c r="H48" s="151" t="s">
        <v>8659</v>
      </c>
      <c r="I48" s="151" t="s">
        <v>19371</v>
      </c>
      <c r="J48" s="898" t="s">
        <v>6222</v>
      </c>
      <c r="K48" s="317">
        <v>131</v>
      </c>
      <c r="L48" s="325" t="s">
        <v>10778</v>
      </c>
      <c r="M48" s="319" t="s">
        <v>8696</v>
      </c>
      <c r="N48" s="319" t="s">
        <v>8769</v>
      </c>
      <c r="O48" s="320">
        <v>41988</v>
      </c>
      <c r="P48" s="300">
        <v>40000000</v>
      </c>
      <c r="Q48" s="107"/>
      <c r="R48" s="109"/>
      <c r="S48" s="107"/>
      <c r="T48" s="321" t="s">
        <v>8775</v>
      </c>
      <c r="U48" s="322">
        <v>42333</v>
      </c>
      <c r="V48" s="301">
        <v>22338280</v>
      </c>
      <c r="W48" s="109"/>
      <c r="X48" s="118"/>
      <c r="Y48" s="118"/>
      <c r="Z48" s="118"/>
      <c r="AA48" s="118"/>
      <c r="AB48" s="135">
        <v>20012522</v>
      </c>
      <c r="AC48" s="135"/>
      <c r="AD48" s="135"/>
      <c r="AE48" s="135"/>
      <c r="AF48" s="135"/>
      <c r="AG48" s="135">
        <v>2093183</v>
      </c>
      <c r="AH48" s="135">
        <v>232575</v>
      </c>
      <c r="AI48" s="135"/>
      <c r="AJ48" s="135"/>
      <c r="AK48" s="135"/>
      <c r="AL48" s="135"/>
      <c r="AM48" s="135"/>
      <c r="AN48" s="135"/>
      <c r="AO48" s="135"/>
      <c r="AP48" s="135"/>
      <c r="AQ48" s="135"/>
      <c r="AR48" s="135"/>
      <c r="AS48" s="135"/>
      <c r="AT48" s="135"/>
      <c r="AU48" s="135"/>
      <c r="AV48" s="135"/>
      <c r="AW48" s="135"/>
      <c r="AX48" s="135"/>
      <c r="AY48" s="135"/>
      <c r="AZ48" s="135"/>
      <c r="BA48" s="135"/>
      <c r="BB48" s="302">
        <f t="shared" si="0"/>
        <v>22338280</v>
      </c>
      <c r="BC48" s="303">
        <f t="shared" si="1"/>
        <v>0</v>
      </c>
      <c r="BD48" s="304" t="s">
        <v>8659</v>
      </c>
      <c r="BE48" s="304">
        <v>22338280</v>
      </c>
      <c r="BF48" s="304">
        <v>13364143</v>
      </c>
      <c r="BG48" s="304">
        <v>1336412</v>
      </c>
      <c r="BH48" s="305">
        <f t="shared" si="2"/>
        <v>12027731</v>
      </c>
      <c r="BI48" s="306">
        <f t="shared" si="3"/>
        <v>8974137</v>
      </c>
      <c r="BJ48" s="154"/>
      <c r="BK48" s="154"/>
      <c r="BL48" s="154"/>
      <c r="BM48" s="323"/>
      <c r="BN48" s="104"/>
    </row>
    <row r="49" spans="1:66" s="190" customFormat="1" ht="15" customHeight="1" x14ac:dyDescent="0.2">
      <c r="A49" s="315"/>
      <c r="B49" s="315"/>
      <c r="C49" s="315"/>
      <c r="D49" s="219">
        <v>1</v>
      </c>
      <c r="E49" s="315"/>
      <c r="F49" s="315" t="s">
        <v>8617</v>
      </c>
      <c r="G49" s="151" t="s">
        <v>8713</v>
      </c>
      <c r="H49" s="151" t="s">
        <v>8600</v>
      </c>
      <c r="I49" s="151" t="s">
        <v>19372</v>
      </c>
      <c r="J49" s="898" t="s">
        <v>6222</v>
      </c>
      <c r="K49" s="317">
        <v>56</v>
      </c>
      <c r="L49" s="325" t="s">
        <v>8603</v>
      </c>
      <c r="M49" s="319" t="s">
        <v>8711</v>
      </c>
      <c r="N49" s="319" t="s">
        <v>8598</v>
      </c>
      <c r="O49" s="320">
        <v>41348</v>
      </c>
      <c r="P49" s="300">
        <v>90000000</v>
      </c>
      <c r="Q49" s="107"/>
      <c r="R49" s="109"/>
      <c r="S49" s="107"/>
      <c r="T49" s="321" t="s">
        <v>8597</v>
      </c>
      <c r="U49" s="322">
        <v>42241</v>
      </c>
      <c r="V49" s="301">
        <v>25659630</v>
      </c>
      <c r="W49" s="109"/>
      <c r="X49" s="118"/>
      <c r="Y49" s="118"/>
      <c r="Z49" s="118"/>
      <c r="AA49" s="118"/>
      <c r="AB49" s="135">
        <v>0</v>
      </c>
      <c r="AC49" s="135"/>
      <c r="AD49" s="135"/>
      <c r="AE49" s="135"/>
      <c r="AF49" s="135"/>
      <c r="AG49" s="135"/>
      <c r="AH49" s="135"/>
      <c r="AI49" s="135"/>
      <c r="AJ49" s="135"/>
      <c r="AK49" s="135"/>
      <c r="AL49" s="135"/>
      <c r="AM49" s="135"/>
      <c r="AN49" s="135"/>
      <c r="AO49" s="135"/>
      <c r="AP49" s="135"/>
      <c r="AQ49" s="135"/>
      <c r="AR49" s="135"/>
      <c r="AS49" s="135"/>
      <c r="AT49" s="135"/>
      <c r="AU49" s="135"/>
      <c r="AV49" s="135"/>
      <c r="AW49" s="135"/>
      <c r="AX49" s="135"/>
      <c r="AY49" s="135"/>
      <c r="AZ49" s="135"/>
      <c r="BA49" s="135"/>
      <c r="BB49" s="302">
        <f t="shared" si="0"/>
        <v>0</v>
      </c>
      <c r="BC49" s="303">
        <f t="shared" si="1"/>
        <v>25659630</v>
      </c>
      <c r="BD49" s="304"/>
      <c r="BE49" s="304"/>
      <c r="BF49" s="304"/>
      <c r="BG49" s="304"/>
      <c r="BH49" s="305">
        <f t="shared" si="2"/>
        <v>0</v>
      </c>
      <c r="BI49" s="306">
        <f t="shared" si="3"/>
        <v>0</v>
      </c>
      <c r="BJ49" s="154"/>
      <c r="BK49" s="154"/>
      <c r="BL49" s="154"/>
      <c r="BM49" s="323"/>
      <c r="BN49" s="104"/>
    </row>
    <row r="50" spans="1:66" s="190" customFormat="1" ht="15" customHeight="1" x14ac:dyDescent="0.2">
      <c r="A50" s="315"/>
      <c r="B50" s="315"/>
      <c r="C50" s="315"/>
      <c r="D50" s="219">
        <v>1</v>
      </c>
      <c r="E50" s="315"/>
      <c r="F50" s="315" t="s">
        <v>12662</v>
      </c>
      <c r="G50" s="151" t="s">
        <v>8713</v>
      </c>
      <c r="H50" s="151" t="s">
        <v>10794</v>
      </c>
      <c r="I50" s="151" t="s">
        <v>19373</v>
      </c>
      <c r="J50" s="898" t="s">
        <v>6222</v>
      </c>
      <c r="K50" s="317">
        <v>57</v>
      </c>
      <c r="L50" s="325" t="s">
        <v>10796</v>
      </c>
      <c r="M50" s="319" t="s">
        <v>6477</v>
      </c>
      <c r="N50" s="319" t="s">
        <v>10234</v>
      </c>
      <c r="O50" s="320">
        <v>42109</v>
      </c>
      <c r="P50" s="300">
        <v>15000000</v>
      </c>
      <c r="Q50" s="107"/>
      <c r="R50" s="109"/>
      <c r="S50" s="107"/>
      <c r="T50" s="321" t="s">
        <v>10248</v>
      </c>
      <c r="U50" s="322">
        <v>42447</v>
      </c>
      <c r="V50" s="301">
        <v>6393600</v>
      </c>
      <c r="W50" s="109"/>
      <c r="X50" s="118"/>
      <c r="Y50" s="118"/>
      <c r="Z50" s="118"/>
      <c r="AA50" s="118"/>
      <c r="AB50" s="135">
        <v>0</v>
      </c>
      <c r="AC50" s="135"/>
      <c r="AD50" s="135"/>
      <c r="AE50" s="135"/>
      <c r="AF50" s="135"/>
      <c r="AG50" s="135"/>
      <c r="AH50" s="135"/>
      <c r="AI50" s="135"/>
      <c r="AJ50" s="135"/>
      <c r="AK50" s="135"/>
      <c r="AL50" s="135"/>
      <c r="AM50" s="135"/>
      <c r="AN50" s="135"/>
      <c r="AO50" s="135"/>
      <c r="AP50" s="135"/>
      <c r="AQ50" s="135"/>
      <c r="AR50" s="135"/>
      <c r="AS50" s="135"/>
      <c r="AT50" s="135"/>
      <c r="AU50" s="135"/>
      <c r="AV50" s="135"/>
      <c r="AW50" s="135"/>
      <c r="AX50" s="135"/>
      <c r="AY50" s="135"/>
      <c r="AZ50" s="135"/>
      <c r="BA50" s="135"/>
      <c r="BB50" s="302">
        <f t="shared" si="0"/>
        <v>0</v>
      </c>
      <c r="BC50" s="303">
        <f t="shared" si="1"/>
        <v>6393600</v>
      </c>
      <c r="BD50" s="304"/>
      <c r="BE50" s="304"/>
      <c r="BF50" s="304"/>
      <c r="BG50" s="304"/>
      <c r="BH50" s="305">
        <f t="shared" si="2"/>
        <v>0</v>
      </c>
      <c r="BI50" s="306">
        <f t="shared" si="3"/>
        <v>0</v>
      </c>
      <c r="BJ50" s="154"/>
      <c r="BK50" s="154"/>
      <c r="BL50" s="154"/>
      <c r="BM50" s="323"/>
      <c r="BN50" s="104"/>
    </row>
    <row r="51" spans="1:66" s="190" customFormat="1" ht="15" customHeight="1" x14ac:dyDescent="0.2">
      <c r="A51" s="315"/>
      <c r="B51" s="315"/>
      <c r="C51" s="315"/>
      <c r="D51" s="219">
        <v>1</v>
      </c>
      <c r="E51" s="315"/>
      <c r="F51" s="324" t="s">
        <v>8617</v>
      </c>
      <c r="G51" s="151" t="s">
        <v>8617</v>
      </c>
      <c r="H51" s="151" t="s">
        <v>8659</v>
      </c>
      <c r="I51" s="151" t="s">
        <v>19374</v>
      </c>
      <c r="J51" s="898" t="s">
        <v>6222</v>
      </c>
      <c r="K51" s="317">
        <v>141</v>
      </c>
      <c r="L51" s="325" t="s">
        <v>8686</v>
      </c>
      <c r="M51" s="330" t="s">
        <v>8696</v>
      </c>
      <c r="N51" s="319" t="s">
        <v>8699</v>
      </c>
      <c r="O51" s="320">
        <v>40511</v>
      </c>
      <c r="P51" s="300">
        <v>35000000</v>
      </c>
      <c r="Q51" s="107"/>
      <c r="R51" s="109"/>
      <c r="S51" s="107"/>
      <c r="T51" s="321" t="s">
        <v>8698</v>
      </c>
      <c r="U51" s="322">
        <v>40893</v>
      </c>
      <c r="V51" s="301">
        <v>28944720</v>
      </c>
      <c r="W51" s="109"/>
      <c r="X51" s="118"/>
      <c r="Y51" s="118"/>
      <c r="Z51" s="118"/>
      <c r="AA51" s="118"/>
      <c r="AB51" s="135">
        <v>0</v>
      </c>
      <c r="AC51" s="135"/>
      <c r="AD51" s="135"/>
      <c r="AE51" s="135"/>
      <c r="AF51" s="135"/>
      <c r="AG51" s="135"/>
      <c r="AH51" s="135"/>
      <c r="AI51" s="135"/>
      <c r="AJ51" s="135"/>
      <c r="AK51" s="135"/>
      <c r="AL51" s="135"/>
      <c r="AM51" s="135"/>
      <c r="AN51" s="135"/>
      <c r="AO51" s="135"/>
      <c r="AP51" s="135"/>
      <c r="AQ51" s="135"/>
      <c r="AR51" s="135"/>
      <c r="AS51" s="135"/>
      <c r="AT51" s="135"/>
      <c r="AU51" s="135"/>
      <c r="AV51" s="135"/>
      <c r="AW51" s="135"/>
      <c r="AX51" s="135"/>
      <c r="AY51" s="135"/>
      <c r="AZ51" s="135"/>
      <c r="BA51" s="135"/>
      <c r="BB51" s="302">
        <f t="shared" si="0"/>
        <v>0</v>
      </c>
      <c r="BC51" s="303">
        <f t="shared" si="1"/>
        <v>28944720</v>
      </c>
      <c r="BD51" s="304"/>
      <c r="BE51" s="304"/>
      <c r="BF51" s="304"/>
      <c r="BG51" s="304"/>
      <c r="BH51" s="305">
        <f t="shared" si="2"/>
        <v>0</v>
      </c>
      <c r="BI51" s="306">
        <f t="shared" si="3"/>
        <v>0</v>
      </c>
      <c r="BJ51" s="154"/>
      <c r="BK51" s="154"/>
      <c r="BL51" s="154"/>
      <c r="BM51" s="323"/>
      <c r="BN51" s="104"/>
    </row>
    <row r="52" spans="1:66" s="190" customFormat="1" ht="15" customHeight="1" x14ac:dyDescent="0.2">
      <c r="A52" s="315"/>
      <c r="B52" s="315"/>
      <c r="C52" s="315"/>
      <c r="D52" s="219">
        <v>1</v>
      </c>
      <c r="E52" s="315"/>
      <c r="F52" s="315" t="s">
        <v>12662</v>
      </c>
      <c r="G52" s="151" t="s">
        <v>8713</v>
      </c>
      <c r="H52" s="151" t="s">
        <v>10774</v>
      </c>
      <c r="I52" s="151" t="s">
        <v>19375</v>
      </c>
      <c r="J52" s="898" t="s">
        <v>6222</v>
      </c>
      <c r="K52" s="317">
        <v>59</v>
      </c>
      <c r="L52" s="325" t="s">
        <v>10775</v>
      </c>
      <c r="M52" s="319" t="s">
        <v>8711</v>
      </c>
      <c r="N52" s="319" t="s">
        <v>8587</v>
      </c>
      <c r="O52" s="320">
        <v>42082</v>
      </c>
      <c r="P52" s="300">
        <v>80000000</v>
      </c>
      <c r="Q52" s="107"/>
      <c r="R52" s="109"/>
      <c r="S52" s="107"/>
      <c r="T52" s="321" t="s">
        <v>8592</v>
      </c>
      <c r="U52" s="322">
        <v>42286</v>
      </c>
      <c r="V52" s="301">
        <v>60685762</v>
      </c>
      <c r="W52" s="109"/>
      <c r="X52" s="118"/>
      <c r="Y52" s="118"/>
      <c r="Z52" s="118"/>
      <c r="AA52" s="118"/>
      <c r="AB52" s="135">
        <v>17688682</v>
      </c>
      <c r="AC52" s="135"/>
      <c r="AD52" s="135"/>
      <c r="AE52" s="135"/>
      <c r="AF52" s="135"/>
      <c r="AG52" s="135"/>
      <c r="AH52" s="135"/>
      <c r="AI52" s="135"/>
      <c r="AJ52" s="135"/>
      <c r="AK52" s="135"/>
      <c r="AL52" s="135"/>
      <c r="AM52" s="135"/>
      <c r="AN52" s="135"/>
      <c r="AO52" s="135"/>
      <c r="AP52" s="135"/>
      <c r="AQ52" s="135"/>
      <c r="AR52" s="135"/>
      <c r="AS52" s="135"/>
      <c r="AT52" s="135"/>
      <c r="AU52" s="135"/>
      <c r="AV52" s="135"/>
      <c r="AW52" s="135"/>
      <c r="AX52" s="135"/>
      <c r="AY52" s="135"/>
      <c r="AZ52" s="135"/>
      <c r="BA52" s="135"/>
      <c r="BB52" s="302">
        <f t="shared" si="0"/>
        <v>17688682</v>
      </c>
      <c r="BC52" s="303">
        <f t="shared" si="1"/>
        <v>42997080</v>
      </c>
      <c r="BD52" s="304"/>
      <c r="BE52" s="304"/>
      <c r="BF52" s="304"/>
      <c r="BG52" s="304"/>
      <c r="BH52" s="305">
        <f t="shared" si="2"/>
        <v>0</v>
      </c>
      <c r="BI52" s="306">
        <f t="shared" si="3"/>
        <v>0</v>
      </c>
      <c r="BJ52" s="154"/>
      <c r="BK52" s="154"/>
      <c r="BL52" s="154"/>
      <c r="BM52" s="323"/>
      <c r="BN52" s="104"/>
    </row>
    <row r="53" spans="1:66" s="190" customFormat="1" ht="15" customHeight="1" x14ac:dyDescent="0.2">
      <c r="A53" s="315"/>
      <c r="B53" s="315"/>
      <c r="C53" s="315"/>
      <c r="D53" s="219">
        <v>1</v>
      </c>
      <c r="E53" s="315"/>
      <c r="F53" s="324" t="s">
        <v>12662</v>
      </c>
      <c r="G53" s="151" t="s">
        <v>8713</v>
      </c>
      <c r="H53" s="151" t="s">
        <v>9713</v>
      </c>
      <c r="I53" s="151" t="s">
        <v>19376</v>
      </c>
      <c r="J53" s="898" t="s">
        <v>6222</v>
      </c>
      <c r="K53" s="317">
        <v>60</v>
      </c>
      <c r="L53" s="325" t="s">
        <v>10718</v>
      </c>
      <c r="M53" s="319" t="s">
        <v>6477</v>
      </c>
      <c r="N53" s="319" t="s">
        <v>10739</v>
      </c>
      <c r="O53" s="320">
        <v>42325</v>
      </c>
      <c r="P53" s="300">
        <v>3000000</v>
      </c>
      <c r="Q53" s="107"/>
      <c r="R53" s="109"/>
      <c r="S53" s="107"/>
      <c r="T53" s="321" t="s">
        <v>10744</v>
      </c>
      <c r="U53" s="322">
        <v>42548</v>
      </c>
      <c r="V53" s="301">
        <v>1878720</v>
      </c>
      <c r="W53" s="109"/>
      <c r="X53" s="118"/>
      <c r="Y53" s="118"/>
      <c r="Z53" s="118"/>
      <c r="AA53" s="118"/>
      <c r="AB53" s="135">
        <v>637500</v>
      </c>
      <c r="AC53" s="135"/>
      <c r="AD53" s="135"/>
      <c r="AE53" s="135"/>
      <c r="AF53" s="135"/>
      <c r="AG53" s="135"/>
      <c r="AH53" s="135"/>
      <c r="AI53" s="135"/>
      <c r="AJ53" s="135"/>
      <c r="AK53" s="135"/>
      <c r="AL53" s="135"/>
      <c r="AM53" s="135"/>
      <c r="AN53" s="135"/>
      <c r="AO53" s="135"/>
      <c r="AP53" s="135"/>
      <c r="AQ53" s="135"/>
      <c r="AR53" s="135"/>
      <c r="AS53" s="135"/>
      <c r="AT53" s="135"/>
      <c r="AU53" s="135"/>
      <c r="AV53" s="135"/>
      <c r="AW53" s="135"/>
      <c r="AX53" s="135"/>
      <c r="AY53" s="135"/>
      <c r="AZ53" s="135"/>
      <c r="BA53" s="135"/>
      <c r="BB53" s="302">
        <f t="shared" si="0"/>
        <v>637500</v>
      </c>
      <c r="BC53" s="303">
        <f t="shared" si="1"/>
        <v>1241220</v>
      </c>
      <c r="BD53" s="304" t="s">
        <v>9713</v>
      </c>
      <c r="BE53" s="304">
        <v>1878720</v>
      </c>
      <c r="BF53" s="304"/>
      <c r="BG53" s="304"/>
      <c r="BH53" s="305">
        <f t="shared" si="2"/>
        <v>0</v>
      </c>
      <c r="BI53" s="306">
        <f t="shared" si="3"/>
        <v>1878720</v>
      </c>
      <c r="BJ53" s="154"/>
      <c r="BK53" s="154"/>
      <c r="BL53" s="154"/>
      <c r="BM53" s="323"/>
      <c r="BN53" s="104"/>
    </row>
    <row r="54" spans="1:66" s="190" customFormat="1" ht="15" customHeight="1" x14ac:dyDescent="0.2">
      <c r="A54" s="315"/>
      <c r="B54" s="315"/>
      <c r="C54" s="315"/>
      <c r="D54" s="219">
        <v>1</v>
      </c>
      <c r="E54" s="315"/>
      <c r="F54" s="315" t="s">
        <v>12662</v>
      </c>
      <c r="G54" s="151" t="s">
        <v>8713</v>
      </c>
      <c r="H54" s="151" t="s">
        <v>10774</v>
      </c>
      <c r="I54" s="151" t="s">
        <v>19377</v>
      </c>
      <c r="J54" s="898" t="s">
        <v>6222</v>
      </c>
      <c r="K54" s="317">
        <v>62</v>
      </c>
      <c r="L54" s="325" t="s">
        <v>10494</v>
      </c>
      <c r="M54" s="319" t="s">
        <v>6477</v>
      </c>
      <c r="N54" s="319" t="s">
        <v>10498</v>
      </c>
      <c r="O54" s="320">
        <v>42367</v>
      </c>
      <c r="P54" s="300">
        <v>50000000</v>
      </c>
      <c r="Q54" s="107"/>
      <c r="R54" s="109"/>
      <c r="S54" s="107"/>
      <c r="T54" s="321" t="s">
        <v>10502</v>
      </c>
      <c r="U54" s="322">
        <v>42517</v>
      </c>
      <c r="V54" s="301">
        <v>40000000</v>
      </c>
      <c r="W54" s="109"/>
      <c r="X54" s="118"/>
      <c r="Y54" s="118"/>
      <c r="Z54" s="118"/>
      <c r="AA54" s="118"/>
      <c r="AB54" s="135">
        <v>0</v>
      </c>
      <c r="AC54" s="135"/>
      <c r="AD54" s="135"/>
      <c r="AE54" s="135"/>
      <c r="AF54" s="135"/>
      <c r="AG54" s="135"/>
      <c r="AH54" s="135"/>
      <c r="AI54" s="135"/>
      <c r="AJ54" s="135"/>
      <c r="AK54" s="135"/>
      <c r="AL54" s="135"/>
      <c r="AM54" s="135">
        <v>34000000</v>
      </c>
      <c r="AN54" s="899">
        <v>6000000</v>
      </c>
      <c r="AO54" s="135"/>
      <c r="AP54" s="135"/>
      <c r="AQ54" s="135"/>
      <c r="AR54" s="135"/>
      <c r="AS54" s="135"/>
      <c r="AT54" s="135"/>
      <c r="AU54" s="135"/>
      <c r="AV54" s="135"/>
      <c r="AW54" s="135"/>
      <c r="AX54" s="135"/>
      <c r="AY54" s="135"/>
      <c r="AZ54" s="135"/>
      <c r="BA54" s="135"/>
      <c r="BB54" s="302">
        <f t="shared" si="0"/>
        <v>40000000</v>
      </c>
      <c r="BC54" s="303">
        <f t="shared" si="1"/>
        <v>0</v>
      </c>
      <c r="BD54" s="304"/>
      <c r="BE54" s="304"/>
      <c r="BF54" s="304"/>
      <c r="BG54" s="304"/>
      <c r="BH54" s="305">
        <f t="shared" si="2"/>
        <v>0</v>
      </c>
      <c r="BI54" s="306">
        <f t="shared" si="3"/>
        <v>0</v>
      </c>
      <c r="BJ54" s="154"/>
      <c r="BK54" s="154"/>
      <c r="BL54" s="154"/>
      <c r="BM54" s="323"/>
      <c r="BN54" s="104"/>
    </row>
    <row r="55" spans="1:66" s="190" customFormat="1" ht="15" customHeight="1" x14ac:dyDescent="0.2">
      <c r="A55" s="315"/>
      <c r="B55" s="315"/>
      <c r="C55" s="315"/>
      <c r="D55" s="219">
        <v>1</v>
      </c>
      <c r="E55" s="315"/>
      <c r="F55" s="324" t="s">
        <v>8617</v>
      </c>
      <c r="G55" s="151" t="s">
        <v>8617</v>
      </c>
      <c r="H55" s="151" t="s">
        <v>8659</v>
      </c>
      <c r="I55" s="151" t="s">
        <v>19378</v>
      </c>
      <c r="J55" s="898" t="s">
        <v>6222</v>
      </c>
      <c r="K55" s="317">
        <v>149</v>
      </c>
      <c r="L55" s="325" t="s">
        <v>8687</v>
      </c>
      <c r="M55" s="330" t="s">
        <v>8696</v>
      </c>
      <c r="N55" s="319" t="s">
        <v>8699</v>
      </c>
      <c r="O55" s="320">
        <v>40511</v>
      </c>
      <c r="P55" s="300">
        <v>8000000</v>
      </c>
      <c r="Q55" s="107"/>
      <c r="R55" s="109"/>
      <c r="S55" s="107"/>
      <c r="T55" s="321" t="s">
        <v>8698</v>
      </c>
      <c r="U55" s="322">
        <v>40893</v>
      </c>
      <c r="V55" s="301">
        <v>4415857</v>
      </c>
      <c r="W55" s="109"/>
      <c r="X55" s="118"/>
      <c r="Y55" s="118"/>
      <c r="Z55" s="118"/>
      <c r="AA55" s="118"/>
      <c r="AB55" s="135">
        <v>0</v>
      </c>
      <c r="AC55" s="135"/>
      <c r="AD55" s="135"/>
      <c r="AE55" s="135"/>
      <c r="AF55" s="135"/>
      <c r="AG55" s="135"/>
      <c r="AH55" s="135"/>
      <c r="AI55" s="135"/>
      <c r="AJ55" s="135"/>
      <c r="AK55" s="135"/>
      <c r="AL55" s="135"/>
      <c r="AM55" s="135"/>
      <c r="AN55" s="135"/>
      <c r="AO55" s="135"/>
      <c r="AP55" s="135"/>
      <c r="AQ55" s="135"/>
      <c r="AR55" s="135"/>
      <c r="AS55" s="135"/>
      <c r="AT55" s="135"/>
      <c r="AU55" s="135"/>
      <c r="AV55" s="135"/>
      <c r="AW55" s="135"/>
      <c r="AX55" s="135"/>
      <c r="AY55" s="135"/>
      <c r="AZ55" s="135"/>
      <c r="BA55" s="135"/>
      <c r="BB55" s="302">
        <f t="shared" si="0"/>
        <v>0</v>
      </c>
      <c r="BC55" s="303">
        <f t="shared" si="1"/>
        <v>4415857</v>
      </c>
      <c r="BD55" s="304"/>
      <c r="BE55" s="304"/>
      <c r="BF55" s="304"/>
      <c r="BG55" s="304"/>
      <c r="BH55" s="305">
        <f t="shared" si="2"/>
        <v>0</v>
      </c>
      <c r="BI55" s="306">
        <f t="shared" si="3"/>
        <v>0</v>
      </c>
      <c r="BJ55" s="154"/>
      <c r="BK55" s="154"/>
      <c r="BL55" s="154"/>
      <c r="BM55" s="323"/>
      <c r="BN55" s="104"/>
    </row>
    <row r="56" spans="1:66" s="190" customFormat="1" ht="15" customHeight="1" x14ac:dyDescent="0.2">
      <c r="A56" s="315"/>
      <c r="B56" s="315"/>
      <c r="C56" s="315"/>
      <c r="D56" s="219">
        <v>1</v>
      </c>
      <c r="E56" s="315"/>
      <c r="F56" s="315" t="s">
        <v>12662</v>
      </c>
      <c r="G56" s="151" t="s">
        <v>8713</v>
      </c>
      <c r="H56" s="151" t="s">
        <v>10704</v>
      </c>
      <c r="I56" s="151" t="s">
        <v>19379</v>
      </c>
      <c r="J56" s="898" t="s">
        <v>6222</v>
      </c>
      <c r="K56" s="317">
        <v>64</v>
      </c>
      <c r="L56" s="325" t="s">
        <v>10787</v>
      </c>
      <c r="M56" s="319" t="s">
        <v>6477</v>
      </c>
      <c r="N56" s="319" t="s">
        <v>10225</v>
      </c>
      <c r="O56" s="320">
        <v>42045</v>
      </c>
      <c r="P56" s="300">
        <v>73000000</v>
      </c>
      <c r="Q56" s="107"/>
      <c r="R56" s="109"/>
      <c r="S56" s="107"/>
      <c r="T56" s="321" t="s">
        <v>10240</v>
      </c>
      <c r="U56" s="322">
        <v>42447</v>
      </c>
      <c r="V56" s="301">
        <v>47240267</v>
      </c>
      <c r="W56" s="109"/>
      <c r="X56" s="118"/>
      <c r="Y56" s="118"/>
      <c r="Z56" s="118"/>
      <c r="AA56" s="118"/>
      <c r="AB56" s="135">
        <v>3708746</v>
      </c>
      <c r="AC56" s="135"/>
      <c r="AD56" s="135"/>
      <c r="AE56" s="135"/>
      <c r="AF56" s="135"/>
      <c r="AG56" s="135"/>
      <c r="AH56" s="135"/>
      <c r="AI56" s="135"/>
      <c r="AJ56" s="135"/>
      <c r="AK56" s="135"/>
      <c r="AL56" s="135"/>
      <c r="AM56" s="135"/>
      <c r="AN56" s="135"/>
      <c r="AO56" s="135"/>
      <c r="AP56" s="135"/>
      <c r="AQ56" s="135"/>
      <c r="AR56" s="135"/>
      <c r="AS56" s="135"/>
      <c r="AT56" s="135"/>
      <c r="AU56" s="135"/>
      <c r="AV56" s="135"/>
      <c r="AW56" s="135"/>
      <c r="AX56" s="135"/>
      <c r="AY56" s="135"/>
      <c r="AZ56" s="135"/>
      <c r="BA56" s="135"/>
      <c r="BB56" s="302">
        <f t="shared" si="0"/>
        <v>3708746</v>
      </c>
      <c r="BC56" s="303">
        <f t="shared" si="1"/>
        <v>43531521</v>
      </c>
      <c r="BD56" s="304"/>
      <c r="BE56" s="304"/>
      <c r="BF56" s="304"/>
      <c r="BG56" s="304"/>
      <c r="BH56" s="305">
        <f t="shared" si="2"/>
        <v>0</v>
      </c>
      <c r="BI56" s="306">
        <f t="shared" si="3"/>
        <v>0</v>
      </c>
      <c r="BJ56" s="154"/>
      <c r="BK56" s="154"/>
      <c r="BL56" s="154"/>
      <c r="BM56" s="323"/>
      <c r="BN56" s="104"/>
    </row>
    <row r="57" spans="1:66" s="190" customFormat="1" ht="15" customHeight="1" x14ac:dyDescent="0.2">
      <c r="A57" s="315"/>
      <c r="B57" s="315"/>
      <c r="C57" s="315"/>
      <c r="D57" s="219">
        <v>1</v>
      </c>
      <c r="E57" s="315"/>
      <c r="F57" s="324" t="s">
        <v>12662</v>
      </c>
      <c r="G57" s="151" t="s">
        <v>8713</v>
      </c>
      <c r="H57" s="151" t="s">
        <v>9713</v>
      </c>
      <c r="I57" s="151" t="s">
        <v>19380</v>
      </c>
      <c r="J57" s="898" t="s">
        <v>6222</v>
      </c>
      <c r="K57" s="317">
        <v>65</v>
      </c>
      <c r="L57" s="325" t="s">
        <v>10717</v>
      </c>
      <c r="M57" s="319" t="s">
        <v>6477</v>
      </c>
      <c r="N57" s="319" t="s">
        <v>10738</v>
      </c>
      <c r="O57" s="320">
        <v>42263</v>
      </c>
      <c r="P57" s="300">
        <v>135000000</v>
      </c>
      <c r="Q57" s="107"/>
      <c r="R57" s="109"/>
      <c r="S57" s="107"/>
      <c r="T57" s="321" t="s">
        <v>10744</v>
      </c>
      <c r="U57" s="322">
        <v>42548</v>
      </c>
      <c r="V57" s="301">
        <v>84407400</v>
      </c>
      <c r="W57" s="109"/>
      <c r="X57" s="118"/>
      <c r="Y57" s="118"/>
      <c r="Z57" s="118"/>
      <c r="AA57" s="118"/>
      <c r="AB57" s="135">
        <v>18840420</v>
      </c>
      <c r="AC57" s="135"/>
      <c r="AD57" s="135"/>
      <c r="AE57" s="135"/>
      <c r="AF57" s="135"/>
      <c r="AG57" s="135"/>
      <c r="AH57" s="135"/>
      <c r="AI57" s="135"/>
      <c r="AJ57" s="135"/>
      <c r="AK57" s="135"/>
      <c r="AL57" s="135"/>
      <c r="AM57" s="135"/>
      <c r="AN57" s="135"/>
      <c r="AO57" s="135"/>
      <c r="AP57" s="135"/>
      <c r="AQ57" s="135"/>
      <c r="AR57" s="135"/>
      <c r="AS57" s="135"/>
      <c r="AT57" s="135"/>
      <c r="AU57" s="135"/>
      <c r="AV57" s="135"/>
      <c r="AW57" s="135"/>
      <c r="AX57" s="135"/>
      <c r="AY57" s="135"/>
      <c r="AZ57" s="135"/>
      <c r="BA57" s="135"/>
      <c r="BB57" s="302">
        <f t="shared" si="0"/>
        <v>18840420</v>
      </c>
      <c r="BC57" s="303">
        <f t="shared" si="1"/>
        <v>65566980</v>
      </c>
      <c r="BD57" s="304" t="s">
        <v>9713</v>
      </c>
      <c r="BE57" s="304">
        <v>84407400</v>
      </c>
      <c r="BF57" s="304"/>
      <c r="BG57" s="304"/>
      <c r="BH57" s="305">
        <f t="shared" si="2"/>
        <v>0</v>
      </c>
      <c r="BI57" s="306">
        <f t="shared" si="3"/>
        <v>84407400</v>
      </c>
      <c r="BJ57" s="154"/>
      <c r="BK57" s="154"/>
      <c r="BL57" s="154"/>
      <c r="BM57" s="323"/>
      <c r="BN57" s="104"/>
    </row>
    <row r="58" spans="1:66" s="190" customFormat="1" ht="15" customHeight="1" x14ac:dyDescent="0.2">
      <c r="A58" s="315"/>
      <c r="B58" s="315"/>
      <c r="C58" s="315"/>
      <c r="D58" s="219">
        <v>1</v>
      </c>
      <c r="E58" s="315"/>
      <c r="F58" s="219" t="s">
        <v>8617</v>
      </c>
      <c r="G58" s="151" t="s">
        <v>8617</v>
      </c>
      <c r="H58" s="151" t="s">
        <v>13199</v>
      </c>
      <c r="I58" s="151" t="s">
        <v>19381</v>
      </c>
      <c r="J58" s="898" t="s">
        <v>6222</v>
      </c>
      <c r="K58" s="317">
        <v>36</v>
      </c>
      <c r="L58" s="318" t="s">
        <v>10780</v>
      </c>
      <c r="M58" s="319" t="s">
        <v>6477</v>
      </c>
      <c r="N58" s="319" t="s">
        <v>8773</v>
      </c>
      <c r="O58" s="320">
        <v>42025</v>
      </c>
      <c r="P58" s="300">
        <v>35000000</v>
      </c>
      <c r="Q58" s="107"/>
      <c r="R58" s="109"/>
      <c r="S58" s="107"/>
      <c r="T58" s="321" t="s">
        <v>8777</v>
      </c>
      <c r="U58" s="322">
        <v>42328</v>
      </c>
      <c r="V58" s="301">
        <v>21839680</v>
      </c>
      <c r="W58" s="109"/>
      <c r="X58" s="118"/>
      <c r="Y58" s="118"/>
      <c r="Z58" s="118"/>
      <c r="AA58" s="118"/>
      <c r="AB58" s="135">
        <v>0</v>
      </c>
      <c r="AC58" s="135"/>
      <c r="AD58" s="135"/>
      <c r="AE58" s="135"/>
      <c r="AF58" s="135"/>
      <c r="AG58" s="135"/>
      <c r="AH58" s="135"/>
      <c r="AI58" s="135"/>
      <c r="AJ58" s="135"/>
      <c r="AK58" s="135"/>
      <c r="AL58" s="135"/>
      <c r="AM58" s="135"/>
      <c r="AN58" s="135"/>
      <c r="AO58" s="135"/>
      <c r="AP58" s="135"/>
      <c r="AQ58" s="135"/>
      <c r="AR58" s="135"/>
      <c r="AS58" s="135"/>
      <c r="AT58" s="135"/>
      <c r="AU58" s="135"/>
      <c r="AV58" s="135"/>
      <c r="AW58" s="135"/>
      <c r="AX58" s="135"/>
      <c r="AY58" s="135"/>
      <c r="AZ58" s="135"/>
      <c r="BA58" s="135"/>
      <c r="BB58" s="302">
        <f t="shared" si="0"/>
        <v>0</v>
      </c>
      <c r="BC58" s="303">
        <f t="shared" si="1"/>
        <v>21839680</v>
      </c>
      <c r="BD58" s="304"/>
      <c r="BE58" s="304"/>
      <c r="BF58" s="304"/>
      <c r="BG58" s="304"/>
      <c r="BH58" s="305">
        <f t="shared" si="2"/>
        <v>0</v>
      </c>
      <c r="BI58" s="306">
        <f t="shared" si="3"/>
        <v>0</v>
      </c>
      <c r="BJ58" s="154"/>
      <c r="BK58" s="154"/>
      <c r="BL58" s="154"/>
      <c r="BM58" s="323"/>
      <c r="BN58" s="104"/>
    </row>
    <row r="59" spans="1:66" s="190" customFormat="1" ht="15" customHeight="1" x14ac:dyDescent="0.2">
      <c r="A59" s="315"/>
      <c r="B59" s="315"/>
      <c r="C59" s="315"/>
      <c r="D59" s="219">
        <v>1</v>
      </c>
      <c r="E59" s="315" t="s">
        <v>11556</v>
      </c>
      <c r="F59" s="219" t="s">
        <v>8617</v>
      </c>
      <c r="G59" s="151" t="s">
        <v>8617</v>
      </c>
      <c r="H59" s="151" t="s">
        <v>8427</v>
      </c>
      <c r="I59" s="151" t="s">
        <v>19382</v>
      </c>
      <c r="J59" s="316" t="s">
        <v>13277</v>
      </c>
      <c r="K59" s="317">
        <v>69</v>
      </c>
      <c r="L59" s="325" t="s">
        <v>10767</v>
      </c>
      <c r="M59" s="319" t="s">
        <v>8711</v>
      </c>
      <c r="N59" s="319" t="s">
        <v>8610</v>
      </c>
      <c r="O59" s="320">
        <v>41970</v>
      </c>
      <c r="P59" s="300">
        <v>3000000</v>
      </c>
      <c r="Q59" s="107"/>
      <c r="R59" s="109"/>
      <c r="S59" s="107"/>
      <c r="T59" s="321" t="s">
        <v>8609</v>
      </c>
      <c r="U59" s="322">
        <v>42230</v>
      </c>
      <c r="V59" s="301">
        <v>2400000</v>
      </c>
      <c r="W59" s="109"/>
      <c r="X59" s="118"/>
      <c r="Y59" s="118"/>
      <c r="Z59" s="118"/>
      <c r="AA59" s="118"/>
      <c r="AB59" s="135">
        <v>2400000</v>
      </c>
      <c r="AC59" s="135"/>
      <c r="AD59" s="135"/>
      <c r="AE59" s="135"/>
      <c r="AF59" s="135"/>
      <c r="AG59" s="135"/>
      <c r="AH59" s="135"/>
      <c r="AI59" s="135"/>
      <c r="AJ59" s="135"/>
      <c r="AK59" s="135"/>
      <c r="AL59" s="135"/>
      <c r="AM59" s="135"/>
      <c r="AN59" s="135"/>
      <c r="AO59" s="135"/>
      <c r="AP59" s="135"/>
      <c r="AQ59" s="135"/>
      <c r="AR59" s="135"/>
      <c r="AS59" s="135"/>
      <c r="AT59" s="135"/>
      <c r="AU59" s="135"/>
      <c r="AV59" s="135"/>
      <c r="AW59" s="135"/>
      <c r="AX59" s="135"/>
      <c r="AY59" s="135"/>
      <c r="AZ59" s="135"/>
      <c r="BA59" s="135"/>
      <c r="BB59" s="302">
        <f t="shared" si="0"/>
        <v>2400000</v>
      </c>
      <c r="BC59" s="303">
        <f t="shared" si="1"/>
        <v>0</v>
      </c>
      <c r="BD59" s="304" t="s">
        <v>8427</v>
      </c>
      <c r="BE59" s="304">
        <v>2400000</v>
      </c>
      <c r="BF59" s="304">
        <v>2400000</v>
      </c>
      <c r="BG59" s="304">
        <v>360000</v>
      </c>
      <c r="BH59" s="305">
        <f t="shared" si="2"/>
        <v>2040000</v>
      </c>
      <c r="BI59" s="306">
        <f t="shared" si="3"/>
        <v>0</v>
      </c>
      <c r="BJ59" s="154"/>
      <c r="BK59" s="154"/>
      <c r="BL59" s="154"/>
      <c r="BM59" s="323"/>
      <c r="BN59" s="104">
        <v>2</v>
      </c>
    </row>
    <row r="60" spans="1:66" s="190" customFormat="1" ht="15" customHeight="1" x14ac:dyDescent="0.2">
      <c r="A60" s="315"/>
      <c r="B60" s="315"/>
      <c r="C60" s="315"/>
      <c r="D60" s="219">
        <v>1</v>
      </c>
      <c r="E60" s="315"/>
      <c r="F60" s="219" t="s">
        <v>8617</v>
      </c>
      <c r="G60" s="151" t="s">
        <v>8617</v>
      </c>
      <c r="H60" s="151" t="s">
        <v>8659</v>
      </c>
      <c r="I60" s="151" t="s">
        <v>19383</v>
      </c>
      <c r="J60" s="898" t="s">
        <v>6222</v>
      </c>
      <c r="K60" s="317">
        <v>70</v>
      </c>
      <c r="L60" s="325" t="s">
        <v>10767</v>
      </c>
      <c r="M60" s="330" t="s">
        <v>8696</v>
      </c>
      <c r="N60" s="319" t="s">
        <v>8709</v>
      </c>
      <c r="O60" s="320">
        <v>40694</v>
      </c>
      <c r="P60" s="300">
        <v>7000000</v>
      </c>
      <c r="Q60" s="107"/>
      <c r="R60" s="109"/>
      <c r="S60" s="107"/>
      <c r="T60" s="321" t="s">
        <v>8707</v>
      </c>
      <c r="U60" s="322">
        <v>41333</v>
      </c>
      <c r="V60" s="301">
        <v>2215710</v>
      </c>
      <c r="W60" s="109"/>
      <c r="X60" s="118"/>
      <c r="Y60" s="118"/>
      <c r="Z60" s="118"/>
      <c r="AA60" s="118"/>
      <c r="AB60" s="135">
        <v>2160001</v>
      </c>
      <c r="AC60" s="135"/>
      <c r="AD60" s="135"/>
      <c r="AE60" s="135"/>
      <c r="AF60" s="135"/>
      <c r="AG60" s="135"/>
      <c r="AH60" s="135"/>
      <c r="AI60" s="135"/>
      <c r="AJ60" s="135"/>
      <c r="AK60" s="135"/>
      <c r="AL60" s="135"/>
      <c r="AM60" s="135"/>
      <c r="AN60" s="135"/>
      <c r="AO60" s="135"/>
      <c r="AP60" s="135"/>
      <c r="AQ60" s="135"/>
      <c r="AR60" s="135"/>
      <c r="AS60" s="135"/>
      <c r="AT60" s="135"/>
      <c r="AU60" s="135"/>
      <c r="AV60" s="135"/>
      <c r="AW60" s="135"/>
      <c r="AX60" s="135"/>
      <c r="AY60" s="135"/>
      <c r="AZ60" s="135"/>
      <c r="BA60" s="135"/>
      <c r="BB60" s="302">
        <f t="shared" si="0"/>
        <v>2160001</v>
      </c>
      <c r="BC60" s="303">
        <f t="shared" si="1"/>
        <v>55709</v>
      </c>
      <c r="BD60" s="304"/>
      <c r="BE60" s="304"/>
      <c r="BF60" s="304"/>
      <c r="BG60" s="304"/>
      <c r="BH60" s="305">
        <f t="shared" si="2"/>
        <v>0</v>
      </c>
      <c r="BI60" s="306">
        <f t="shared" si="3"/>
        <v>0</v>
      </c>
      <c r="BJ60" s="154"/>
      <c r="BK60" s="154"/>
      <c r="BL60" s="154"/>
      <c r="BM60" s="323"/>
      <c r="BN60" s="104"/>
    </row>
    <row r="61" spans="1:66" s="190" customFormat="1" ht="15" customHeight="1" x14ac:dyDescent="0.2">
      <c r="A61" s="315"/>
      <c r="B61" s="315"/>
      <c r="C61" s="315"/>
      <c r="D61" s="219">
        <v>1</v>
      </c>
      <c r="E61" s="315"/>
      <c r="F61" s="219" t="s">
        <v>8617</v>
      </c>
      <c r="G61" s="151" t="s">
        <v>8617</v>
      </c>
      <c r="H61" s="151" t="s">
        <v>8427</v>
      </c>
      <c r="I61" s="151" t="s">
        <v>19384</v>
      </c>
      <c r="J61" s="898" t="s">
        <v>6222</v>
      </c>
      <c r="K61" s="317">
        <v>42</v>
      </c>
      <c r="L61" s="318" t="s">
        <v>10760</v>
      </c>
      <c r="M61" s="319" t="s">
        <v>6477</v>
      </c>
      <c r="N61" s="319" t="s">
        <v>8771</v>
      </c>
      <c r="O61" s="320">
        <v>42083</v>
      </c>
      <c r="P61" s="300">
        <v>95000000</v>
      </c>
      <c r="Q61" s="107"/>
      <c r="R61" s="109"/>
      <c r="S61" s="107"/>
      <c r="T61" s="321" t="s">
        <v>10754</v>
      </c>
      <c r="U61" s="322">
        <v>42535</v>
      </c>
      <c r="V61" s="301">
        <v>59284720</v>
      </c>
      <c r="W61" s="109"/>
      <c r="X61" s="118"/>
      <c r="Y61" s="118"/>
      <c r="Z61" s="118"/>
      <c r="AA61" s="118"/>
      <c r="AB61" s="135">
        <v>0</v>
      </c>
      <c r="AC61" s="135"/>
      <c r="AD61" s="135"/>
      <c r="AE61" s="135"/>
      <c r="AF61" s="135"/>
      <c r="AG61" s="135"/>
      <c r="AH61" s="135"/>
      <c r="AI61" s="135"/>
      <c r="AJ61" s="135"/>
      <c r="AK61" s="135"/>
      <c r="AL61" s="135"/>
      <c r="AM61" s="135"/>
      <c r="AN61" s="135"/>
      <c r="AO61" s="135"/>
      <c r="AP61" s="135"/>
      <c r="AQ61" s="135"/>
      <c r="AR61" s="135"/>
      <c r="AS61" s="135"/>
      <c r="AT61" s="135"/>
      <c r="AU61" s="135"/>
      <c r="AV61" s="135"/>
      <c r="AW61" s="135"/>
      <c r="AX61" s="135"/>
      <c r="AY61" s="135"/>
      <c r="AZ61" s="135"/>
      <c r="BA61" s="135"/>
      <c r="BB61" s="302">
        <f t="shared" si="0"/>
        <v>0</v>
      </c>
      <c r="BC61" s="303">
        <f t="shared" si="1"/>
        <v>59284720</v>
      </c>
      <c r="BD61" s="304" t="s">
        <v>8427</v>
      </c>
      <c r="BE61" s="304">
        <v>59134960</v>
      </c>
      <c r="BF61" s="304"/>
      <c r="BG61" s="304"/>
      <c r="BH61" s="305">
        <f t="shared" si="2"/>
        <v>0</v>
      </c>
      <c r="BI61" s="306">
        <f t="shared" si="3"/>
        <v>59134960</v>
      </c>
      <c r="BJ61" s="154"/>
      <c r="BK61" s="154"/>
      <c r="BL61" s="154"/>
      <c r="BM61" s="323"/>
      <c r="BN61" s="104">
        <v>2</v>
      </c>
    </row>
    <row r="62" spans="1:66" s="190" customFormat="1" ht="15" customHeight="1" x14ac:dyDescent="0.2">
      <c r="A62" s="315"/>
      <c r="B62" s="315"/>
      <c r="C62" s="315"/>
      <c r="D62" s="219">
        <v>1</v>
      </c>
      <c r="E62" s="315"/>
      <c r="F62" s="315" t="s">
        <v>12662</v>
      </c>
      <c r="G62" s="151" t="s">
        <v>8713</v>
      </c>
      <c r="H62" s="151" t="s">
        <v>9714</v>
      </c>
      <c r="I62" s="151" t="s">
        <v>19385</v>
      </c>
      <c r="J62" s="898" t="s">
        <v>6222</v>
      </c>
      <c r="K62" s="317">
        <v>74</v>
      </c>
      <c r="L62" s="325" t="s">
        <v>10421</v>
      </c>
      <c r="M62" s="319" t="s">
        <v>6477</v>
      </c>
      <c r="N62" s="319" t="s">
        <v>9722</v>
      </c>
      <c r="O62" s="320">
        <v>42086</v>
      </c>
      <c r="P62" s="300">
        <v>8000000</v>
      </c>
      <c r="Q62" s="107"/>
      <c r="R62" s="109"/>
      <c r="S62" s="107"/>
      <c r="T62" s="321" t="s">
        <v>10424</v>
      </c>
      <c r="U62" s="322">
        <v>42478</v>
      </c>
      <c r="V62" s="301">
        <v>3404188</v>
      </c>
      <c r="W62" s="109"/>
      <c r="X62" s="118"/>
      <c r="Y62" s="118"/>
      <c r="Z62" s="118"/>
      <c r="AA62" s="118"/>
      <c r="AB62" s="135">
        <v>306300</v>
      </c>
      <c r="AC62" s="135"/>
      <c r="AD62" s="135"/>
      <c r="AE62" s="135"/>
      <c r="AF62" s="135"/>
      <c r="AG62" s="135"/>
      <c r="AH62" s="135"/>
      <c r="AI62" s="135"/>
      <c r="AJ62" s="135"/>
      <c r="AK62" s="135"/>
      <c r="AL62" s="135"/>
      <c r="AM62" s="135"/>
      <c r="AN62" s="135"/>
      <c r="AO62" s="135"/>
      <c r="AP62" s="135"/>
      <c r="AQ62" s="135"/>
      <c r="AR62" s="135"/>
      <c r="AS62" s="135"/>
      <c r="AT62" s="135"/>
      <c r="AU62" s="135"/>
      <c r="AV62" s="135"/>
      <c r="AW62" s="135"/>
      <c r="AX62" s="135"/>
      <c r="AY62" s="135"/>
      <c r="AZ62" s="135"/>
      <c r="BA62" s="135"/>
      <c r="BB62" s="302">
        <f t="shared" si="0"/>
        <v>306300</v>
      </c>
      <c r="BC62" s="303">
        <f t="shared" si="1"/>
        <v>3097888</v>
      </c>
      <c r="BD62" s="304" t="s">
        <v>9714</v>
      </c>
      <c r="BE62" s="304">
        <v>3404188</v>
      </c>
      <c r="BF62" s="304">
        <v>360352</v>
      </c>
      <c r="BG62" s="304">
        <v>36035</v>
      </c>
      <c r="BH62" s="305">
        <f t="shared" si="2"/>
        <v>324317</v>
      </c>
      <c r="BI62" s="306">
        <f t="shared" si="3"/>
        <v>3043836</v>
      </c>
      <c r="BJ62" s="154" t="s">
        <v>11258</v>
      </c>
      <c r="BK62" s="154" t="s">
        <v>11259</v>
      </c>
      <c r="BL62" s="154" t="s">
        <v>11099</v>
      </c>
      <c r="BM62" s="323">
        <v>11500000</v>
      </c>
      <c r="BN62" s="104"/>
    </row>
    <row r="63" spans="1:66" s="190" customFormat="1" ht="15" customHeight="1" x14ac:dyDescent="0.2">
      <c r="A63" s="315" t="e">
        <f>#REF!+1</f>
        <v>#REF!</v>
      </c>
      <c r="B63" s="315" t="e">
        <v>#N/A</v>
      </c>
      <c r="C63" s="315" t="e">
        <v>#N/A</v>
      </c>
      <c r="D63" s="219">
        <v>1</v>
      </c>
      <c r="E63" s="315" t="e">
        <v>#N/A</v>
      </c>
      <c r="F63" s="219" t="s">
        <v>8617</v>
      </c>
      <c r="G63" s="151" t="s">
        <v>8617</v>
      </c>
      <c r="H63" s="151" t="s">
        <v>8427</v>
      </c>
      <c r="I63" s="151" t="s">
        <v>19386</v>
      </c>
      <c r="J63" s="898" t="s">
        <v>6222</v>
      </c>
      <c r="K63" s="317">
        <v>50</v>
      </c>
      <c r="L63" s="318" t="s">
        <v>11561</v>
      </c>
      <c r="M63" s="319" t="s">
        <v>6477</v>
      </c>
      <c r="N63" s="319" t="s">
        <v>8770</v>
      </c>
      <c r="O63" s="320">
        <v>41913</v>
      </c>
      <c r="P63" s="300">
        <v>91000000</v>
      </c>
      <c r="Q63" s="107"/>
      <c r="R63" s="109"/>
      <c r="S63" s="107"/>
      <c r="T63" s="321" t="s">
        <v>8776</v>
      </c>
      <c r="U63" s="322">
        <v>42328</v>
      </c>
      <c r="V63" s="301">
        <v>36697900</v>
      </c>
      <c r="W63" s="109"/>
      <c r="X63" s="118"/>
      <c r="Y63" s="118"/>
      <c r="Z63" s="118"/>
      <c r="AA63" s="118"/>
      <c r="AB63" s="135">
        <v>7457533</v>
      </c>
      <c r="AC63" s="135"/>
      <c r="AD63" s="135"/>
      <c r="AE63" s="135"/>
      <c r="AF63" s="135"/>
      <c r="AG63" s="135"/>
      <c r="AH63" s="135"/>
      <c r="AI63" s="135"/>
      <c r="AJ63" s="135"/>
      <c r="AK63" s="135"/>
      <c r="AL63" s="135"/>
      <c r="AM63" s="135">
        <v>4250000</v>
      </c>
      <c r="AN63" s="135">
        <v>472222</v>
      </c>
      <c r="AO63" s="135"/>
      <c r="AP63" s="135"/>
      <c r="AQ63" s="135"/>
      <c r="AR63" s="135"/>
      <c r="AS63" s="135"/>
      <c r="AT63" s="135"/>
      <c r="AU63" s="135"/>
      <c r="AV63" s="135"/>
      <c r="AW63" s="135"/>
      <c r="AX63" s="135"/>
      <c r="AY63" s="135"/>
      <c r="AZ63" s="135"/>
      <c r="BA63" s="135"/>
      <c r="BB63" s="302">
        <f t="shared" si="0"/>
        <v>12179755</v>
      </c>
      <c r="BC63" s="303">
        <f t="shared" si="1"/>
        <v>24518145</v>
      </c>
      <c r="BD63" s="304" t="s">
        <v>8427</v>
      </c>
      <c r="BE63" s="304">
        <v>36697900</v>
      </c>
      <c r="BF63" s="304">
        <v>1396212</v>
      </c>
      <c r="BG63" s="304">
        <v>209431</v>
      </c>
      <c r="BH63" s="305">
        <f t="shared" si="2"/>
        <v>1186781</v>
      </c>
      <c r="BI63" s="306">
        <f t="shared" si="3"/>
        <v>35301688</v>
      </c>
      <c r="BJ63" s="154"/>
      <c r="BK63" s="154"/>
      <c r="BL63" s="154"/>
      <c r="BM63" s="323"/>
      <c r="BN63" s="104">
        <v>2</v>
      </c>
    </row>
    <row r="64" spans="1:66" s="190" customFormat="1" ht="15" customHeight="1" x14ac:dyDescent="0.2">
      <c r="A64" s="315"/>
      <c r="B64" s="315"/>
      <c r="C64" s="315"/>
      <c r="D64" s="219">
        <v>1</v>
      </c>
      <c r="E64" s="315"/>
      <c r="F64" s="219" t="s">
        <v>12662</v>
      </c>
      <c r="G64" s="151" t="s">
        <v>8713</v>
      </c>
      <c r="H64" s="151" t="s">
        <v>13199</v>
      </c>
      <c r="I64" s="151" t="s">
        <v>19387</v>
      </c>
      <c r="J64" s="316" t="s">
        <v>13277</v>
      </c>
      <c r="K64" s="317">
        <v>96</v>
      </c>
      <c r="L64" s="318" t="s">
        <v>10770</v>
      </c>
      <c r="M64" s="319" t="s">
        <v>8711</v>
      </c>
      <c r="N64" s="319" t="s">
        <v>8645</v>
      </c>
      <c r="O64" s="320">
        <v>42041</v>
      </c>
      <c r="P64" s="300">
        <v>10000000</v>
      </c>
      <c r="Q64" s="107"/>
      <c r="R64" s="109"/>
      <c r="S64" s="107"/>
      <c r="T64" s="321" t="s">
        <v>8648</v>
      </c>
      <c r="U64" s="322">
        <v>42306</v>
      </c>
      <c r="V64" s="301">
        <v>7359300</v>
      </c>
      <c r="W64" s="109"/>
      <c r="X64" s="118"/>
      <c r="Y64" s="118"/>
      <c r="Z64" s="118"/>
      <c r="AA64" s="118"/>
      <c r="AB64" s="135">
        <v>0</v>
      </c>
      <c r="AC64" s="135"/>
      <c r="AD64" s="135"/>
      <c r="AE64" s="135"/>
      <c r="AF64" s="135"/>
      <c r="AG64" s="135">
        <v>6623370</v>
      </c>
      <c r="AH64" s="135">
        <v>735930</v>
      </c>
      <c r="AI64" s="135"/>
      <c r="AJ64" s="135"/>
      <c r="AK64" s="135"/>
      <c r="AL64" s="135"/>
      <c r="AM64" s="135"/>
      <c r="AN64" s="135"/>
      <c r="AO64" s="135"/>
      <c r="AP64" s="135"/>
      <c r="AQ64" s="135"/>
      <c r="AR64" s="135"/>
      <c r="AS64" s="135"/>
      <c r="AT64" s="135"/>
      <c r="AU64" s="135"/>
      <c r="AV64" s="135"/>
      <c r="AW64" s="135"/>
      <c r="AX64" s="135"/>
      <c r="AY64" s="135"/>
      <c r="AZ64" s="135"/>
      <c r="BA64" s="135"/>
      <c r="BB64" s="302">
        <f t="shared" si="0"/>
        <v>7359300</v>
      </c>
      <c r="BC64" s="303">
        <f t="shared" si="1"/>
        <v>0</v>
      </c>
      <c r="BD64" s="304"/>
      <c r="BE64" s="304"/>
      <c r="BF64" s="304"/>
      <c r="BG64" s="304"/>
      <c r="BH64" s="305">
        <f t="shared" si="2"/>
        <v>0</v>
      </c>
      <c r="BI64" s="306">
        <f t="shared" si="3"/>
        <v>0</v>
      </c>
      <c r="BJ64" s="154"/>
      <c r="BK64" s="154"/>
      <c r="BL64" s="154"/>
      <c r="BM64" s="323"/>
      <c r="BN64" s="104"/>
    </row>
    <row r="65" spans="1:66" s="190" customFormat="1" ht="15" customHeight="1" x14ac:dyDescent="0.2">
      <c r="A65" s="315"/>
      <c r="B65" s="315"/>
      <c r="C65" s="315"/>
      <c r="D65" s="219">
        <v>1</v>
      </c>
      <c r="E65" s="315" t="s">
        <v>11556</v>
      </c>
      <c r="F65" s="326" t="s">
        <v>8617</v>
      </c>
      <c r="G65" s="151" t="s">
        <v>8617</v>
      </c>
      <c r="H65" s="151" t="s">
        <v>8427</v>
      </c>
      <c r="I65" s="151" t="s">
        <v>19388</v>
      </c>
      <c r="J65" s="316" t="s">
        <v>13277</v>
      </c>
      <c r="K65" s="317">
        <v>102</v>
      </c>
      <c r="L65" s="325" t="s">
        <v>10766</v>
      </c>
      <c r="M65" s="319" t="s">
        <v>8711</v>
      </c>
      <c r="N65" s="319" t="s">
        <v>8612</v>
      </c>
      <c r="O65" s="320">
        <v>41971</v>
      </c>
      <c r="P65" s="300">
        <v>60000000</v>
      </c>
      <c r="Q65" s="107"/>
      <c r="R65" s="109"/>
      <c r="S65" s="107"/>
      <c r="T65" s="321" t="s">
        <v>8611</v>
      </c>
      <c r="U65" s="322">
        <v>42230</v>
      </c>
      <c r="V65" s="301">
        <v>48000000</v>
      </c>
      <c r="W65" s="109"/>
      <c r="X65" s="118"/>
      <c r="Y65" s="118"/>
      <c r="Z65" s="118"/>
      <c r="AA65" s="118"/>
      <c r="AB65" s="135">
        <v>48000000</v>
      </c>
      <c r="AC65" s="135"/>
      <c r="AD65" s="135"/>
      <c r="AE65" s="135"/>
      <c r="AF65" s="135"/>
      <c r="AG65" s="135"/>
      <c r="AH65" s="135"/>
      <c r="AI65" s="135"/>
      <c r="AJ65" s="135"/>
      <c r="AK65" s="135"/>
      <c r="AL65" s="135"/>
      <c r="AM65" s="135"/>
      <c r="AN65" s="135"/>
      <c r="AO65" s="135"/>
      <c r="AP65" s="135"/>
      <c r="AQ65" s="135"/>
      <c r="AR65" s="135"/>
      <c r="AS65" s="135"/>
      <c r="AT65" s="135"/>
      <c r="AU65" s="135"/>
      <c r="AV65" s="135"/>
      <c r="AW65" s="135"/>
      <c r="AX65" s="135"/>
      <c r="AY65" s="135"/>
      <c r="AZ65" s="135"/>
      <c r="BA65" s="135"/>
      <c r="BB65" s="302">
        <f t="shared" si="0"/>
        <v>48000000</v>
      </c>
      <c r="BC65" s="303">
        <f t="shared" si="1"/>
        <v>0</v>
      </c>
      <c r="BD65" s="304" t="s">
        <v>8427</v>
      </c>
      <c r="BE65" s="304">
        <v>48000000</v>
      </c>
      <c r="BF65" s="304">
        <v>48000000</v>
      </c>
      <c r="BG65" s="304">
        <v>4800000</v>
      </c>
      <c r="BH65" s="305">
        <f t="shared" si="2"/>
        <v>43200000</v>
      </c>
      <c r="BI65" s="306">
        <f t="shared" si="3"/>
        <v>0</v>
      </c>
      <c r="BJ65" s="154"/>
      <c r="BK65" s="154"/>
      <c r="BL65" s="154"/>
      <c r="BM65" s="323"/>
      <c r="BN65" s="104">
        <v>2</v>
      </c>
    </row>
    <row r="66" spans="1:66" s="190" customFormat="1" ht="15" customHeight="1" x14ac:dyDescent="0.2">
      <c r="A66" s="315"/>
      <c r="B66" s="315"/>
      <c r="C66" s="315"/>
      <c r="D66" s="219">
        <v>1</v>
      </c>
      <c r="E66" s="315"/>
      <c r="F66" s="219" t="s">
        <v>12662</v>
      </c>
      <c r="G66" s="151" t="s">
        <v>8713</v>
      </c>
      <c r="H66" s="151" t="s">
        <v>6544</v>
      </c>
      <c r="I66" s="151" t="s">
        <v>19389</v>
      </c>
      <c r="J66" s="898" t="s">
        <v>6222</v>
      </c>
      <c r="K66" s="317">
        <v>79</v>
      </c>
      <c r="L66" s="318" t="s">
        <v>10788</v>
      </c>
      <c r="M66" s="319" t="s">
        <v>6477</v>
      </c>
      <c r="N66" s="319" t="s">
        <v>10226</v>
      </c>
      <c r="O66" s="320">
        <v>42149</v>
      </c>
      <c r="P66" s="300">
        <v>100000000</v>
      </c>
      <c r="Q66" s="107"/>
      <c r="R66" s="109"/>
      <c r="S66" s="107"/>
      <c r="T66" s="321" t="s">
        <v>10241</v>
      </c>
      <c r="U66" s="322">
        <v>42447</v>
      </c>
      <c r="V66" s="301">
        <v>69157227</v>
      </c>
      <c r="W66" s="109"/>
      <c r="X66" s="118"/>
      <c r="Y66" s="118"/>
      <c r="Z66" s="118"/>
      <c r="AA66" s="118"/>
      <c r="AB66" s="135">
        <v>0</v>
      </c>
      <c r="AC66" s="135"/>
      <c r="AD66" s="135"/>
      <c r="AE66" s="135"/>
      <c r="AF66" s="135"/>
      <c r="AG66" s="135"/>
      <c r="AH66" s="135"/>
      <c r="AI66" s="135"/>
      <c r="AJ66" s="135"/>
      <c r="AK66" s="135"/>
      <c r="AL66" s="135"/>
      <c r="AM66" s="135"/>
      <c r="AN66" s="135"/>
      <c r="AO66" s="135"/>
      <c r="AP66" s="135"/>
      <c r="AQ66" s="135"/>
      <c r="AR66" s="135"/>
      <c r="AS66" s="135"/>
      <c r="AT66" s="135"/>
      <c r="AU66" s="135"/>
      <c r="AV66" s="135"/>
      <c r="AW66" s="135"/>
      <c r="AX66" s="135"/>
      <c r="AY66" s="135"/>
      <c r="AZ66" s="135"/>
      <c r="BA66" s="135"/>
      <c r="BB66" s="302">
        <f t="shared" si="0"/>
        <v>0</v>
      </c>
      <c r="BC66" s="303">
        <f t="shared" si="1"/>
        <v>69157227</v>
      </c>
      <c r="BD66" s="304" t="s">
        <v>6544</v>
      </c>
      <c r="BE66" s="304">
        <v>69157227</v>
      </c>
      <c r="BF66" s="304"/>
      <c r="BG66" s="304"/>
      <c r="BH66" s="305">
        <f t="shared" si="2"/>
        <v>0</v>
      </c>
      <c r="BI66" s="306">
        <f t="shared" si="3"/>
        <v>69157227</v>
      </c>
      <c r="BJ66" s="154"/>
      <c r="BK66" s="154"/>
      <c r="BL66" s="154"/>
      <c r="BM66" s="323"/>
      <c r="BN66" s="104"/>
    </row>
    <row r="67" spans="1:66" s="190" customFormat="1" ht="15" customHeight="1" x14ac:dyDescent="0.2">
      <c r="A67" s="315"/>
      <c r="B67" s="315"/>
      <c r="C67" s="315"/>
      <c r="D67" s="219">
        <v>1</v>
      </c>
      <c r="E67" s="315"/>
      <c r="F67" s="315" t="s">
        <v>12662</v>
      </c>
      <c r="G67" s="151" t="s">
        <v>8717</v>
      </c>
      <c r="H67" s="151" t="s">
        <v>10704</v>
      </c>
      <c r="I67" s="151" t="s">
        <v>19390</v>
      </c>
      <c r="J67" s="898" t="s">
        <v>6222</v>
      </c>
      <c r="K67" s="317">
        <v>82</v>
      </c>
      <c r="L67" s="325" t="s">
        <v>10719</v>
      </c>
      <c r="M67" s="319" t="s">
        <v>6477</v>
      </c>
      <c r="N67" s="319" t="s">
        <v>10740</v>
      </c>
      <c r="O67" s="320">
        <v>42192</v>
      </c>
      <c r="P67" s="300">
        <v>90000000</v>
      </c>
      <c r="Q67" s="107"/>
      <c r="R67" s="109"/>
      <c r="S67" s="107"/>
      <c r="T67" s="321" t="s">
        <v>10745</v>
      </c>
      <c r="U67" s="322">
        <v>42551</v>
      </c>
      <c r="V67" s="301">
        <v>60241600</v>
      </c>
      <c r="W67" s="109"/>
      <c r="X67" s="118"/>
      <c r="Y67" s="118"/>
      <c r="Z67" s="118"/>
      <c r="AA67" s="118"/>
      <c r="AB67" s="135">
        <v>4029000</v>
      </c>
      <c r="AC67" s="135"/>
      <c r="AD67" s="135"/>
      <c r="AE67" s="135">
        <v>1343000</v>
      </c>
      <c r="AF67" s="884">
        <v>237000</v>
      </c>
      <c r="AG67" s="135"/>
      <c r="AH67" s="135"/>
      <c r="AI67" s="135"/>
      <c r="AJ67" s="135"/>
      <c r="AK67" s="135"/>
      <c r="AL67" s="135"/>
      <c r="AM67" s="135"/>
      <c r="AN67" s="135"/>
      <c r="AO67" s="135"/>
      <c r="AP67" s="135"/>
      <c r="AQ67" s="135"/>
      <c r="AR67" s="135"/>
      <c r="AS67" s="135"/>
      <c r="AT67" s="135"/>
      <c r="AU67" s="135"/>
      <c r="AV67" s="135"/>
      <c r="AW67" s="135"/>
      <c r="AX67" s="135"/>
      <c r="AY67" s="135"/>
      <c r="AZ67" s="135"/>
      <c r="BA67" s="135"/>
      <c r="BB67" s="302">
        <f t="shared" si="0"/>
        <v>5609000</v>
      </c>
      <c r="BC67" s="303">
        <f t="shared" si="1"/>
        <v>54632600</v>
      </c>
      <c r="BD67" s="304"/>
      <c r="BE67" s="304"/>
      <c r="BF67" s="304"/>
      <c r="BG67" s="304"/>
      <c r="BH67" s="305">
        <f t="shared" si="2"/>
        <v>0</v>
      </c>
      <c r="BI67" s="306">
        <f t="shared" si="3"/>
        <v>0</v>
      </c>
      <c r="BJ67" s="154"/>
      <c r="BK67" s="154"/>
      <c r="BL67" s="154"/>
      <c r="BM67" s="323"/>
      <c r="BN67" s="104"/>
    </row>
    <row r="68" spans="1:66" s="190" customFormat="1" ht="15" customHeight="1" x14ac:dyDescent="0.2">
      <c r="A68" s="315"/>
      <c r="B68" s="315"/>
      <c r="C68" s="315"/>
      <c r="D68" s="219">
        <v>1</v>
      </c>
      <c r="E68" s="315" t="s">
        <v>11556</v>
      </c>
      <c r="F68" s="219" t="s">
        <v>8617</v>
      </c>
      <c r="G68" s="151" t="s">
        <v>8617</v>
      </c>
      <c r="H68" s="151" t="s">
        <v>13200</v>
      </c>
      <c r="I68" s="151" t="s">
        <v>19391</v>
      </c>
      <c r="J68" s="316" t="s">
        <v>11562</v>
      </c>
      <c r="K68" s="317">
        <v>126</v>
      </c>
      <c r="L68" s="318" t="s">
        <v>10251</v>
      </c>
      <c r="M68" s="319" t="s">
        <v>6477</v>
      </c>
      <c r="N68" s="319" t="s">
        <v>8771</v>
      </c>
      <c r="O68" s="320">
        <v>42083</v>
      </c>
      <c r="P68" s="300">
        <v>75000000</v>
      </c>
      <c r="Q68" s="107"/>
      <c r="R68" s="109"/>
      <c r="S68" s="107"/>
      <c r="T68" s="321" t="s">
        <v>8777</v>
      </c>
      <c r="U68" s="322">
        <v>42328</v>
      </c>
      <c r="V68" s="301">
        <v>55120496</v>
      </c>
      <c r="W68" s="109"/>
      <c r="X68" s="118"/>
      <c r="Y68" s="118"/>
      <c r="Z68" s="118"/>
      <c r="AA68" s="118"/>
      <c r="AB68" s="135">
        <v>12150316</v>
      </c>
      <c r="AC68" s="135"/>
      <c r="AD68" s="135"/>
      <c r="AE68" s="135"/>
      <c r="AF68" s="135"/>
      <c r="AG68" s="135"/>
      <c r="AH68" s="135"/>
      <c r="AI68" s="135"/>
      <c r="AJ68" s="135"/>
      <c r="AK68" s="135"/>
      <c r="AL68" s="135"/>
      <c r="AM68" s="135"/>
      <c r="AN68" s="135"/>
      <c r="AO68" s="135"/>
      <c r="AP68" s="135"/>
      <c r="AQ68" s="135"/>
      <c r="AR68" s="135"/>
      <c r="AS68" s="135"/>
      <c r="AT68" s="135"/>
      <c r="AU68" s="135"/>
      <c r="AV68" s="135"/>
      <c r="AW68" s="135"/>
      <c r="AX68" s="135"/>
      <c r="AY68" s="135"/>
      <c r="AZ68" s="135"/>
      <c r="BA68" s="135"/>
      <c r="BB68" s="302">
        <f t="shared" si="0"/>
        <v>12150316</v>
      </c>
      <c r="BC68" s="303">
        <f t="shared" si="1"/>
        <v>42970180</v>
      </c>
      <c r="BD68" s="304" t="s">
        <v>8427</v>
      </c>
      <c r="BE68" s="304">
        <v>55120496</v>
      </c>
      <c r="BF68" s="304">
        <v>4896225</v>
      </c>
      <c r="BG68" s="304">
        <v>489621</v>
      </c>
      <c r="BH68" s="305">
        <f t="shared" si="2"/>
        <v>4406604</v>
      </c>
      <c r="BI68" s="306">
        <f t="shared" si="3"/>
        <v>50224271</v>
      </c>
      <c r="BJ68" s="154"/>
      <c r="BK68" s="154"/>
      <c r="BL68" s="154"/>
      <c r="BM68" s="323"/>
      <c r="BN68" s="104"/>
    </row>
    <row r="69" spans="1:66" s="190" customFormat="1" ht="15" customHeight="1" x14ac:dyDescent="0.2">
      <c r="A69" s="315"/>
      <c r="B69" s="315"/>
      <c r="C69" s="315"/>
      <c r="D69" s="219">
        <v>1</v>
      </c>
      <c r="E69" s="315"/>
      <c r="F69" s="219" t="s">
        <v>12662</v>
      </c>
      <c r="G69" s="151" t="s">
        <v>8713</v>
      </c>
      <c r="H69" s="151" t="s">
        <v>12125</v>
      </c>
      <c r="I69" s="151" t="s">
        <v>19392</v>
      </c>
      <c r="J69" s="898" t="s">
        <v>6222</v>
      </c>
      <c r="K69" s="317">
        <v>85</v>
      </c>
      <c r="L69" s="318" t="s">
        <v>10804</v>
      </c>
      <c r="M69" s="319" t="s">
        <v>6477</v>
      </c>
      <c r="N69" s="319" t="s">
        <v>9720</v>
      </c>
      <c r="O69" s="320">
        <v>42089</v>
      </c>
      <c r="P69" s="300">
        <v>6000000</v>
      </c>
      <c r="Q69" s="107"/>
      <c r="R69" s="109"/>
      <c r="S69" s="107"/>
      <c r="T69" s="321" t="s">
        <v>9728</v>
      </c>
      <c r="U69" s="322">
        <v>42360</v>
      </c>
      <c r="V69" s="301">
        <v>3757440</v>
      </c>
      <c r="W69" s="109"/>
      <c r="X69" s="118"/>
      <c r="Y69" s="118"/>
      <c r="Z69" s="118"/>
      <c r="AA69" s="118"/>
      <c r="AB69" s="135">
        <v>0</v>
      </c>
      <c r="AC69" s="135"/>
      <c r="AD69" s="135"/>
      <c r="AE69" s="135"/>
      <c r="AF69" s="135"/>
      <c r="AG69" s="135"/>
      <c r="AH69" s="135"/>
      <c r="AI69" s="135"/>
      <c r="AJ69" s="135"/>
      <c r="AK69" s="135"/>
      <c r="AL69" s="135"/>
      <c r="AM69" s="135"/>
      <c r="AN69" s="135"/>
      <c r="AO69" s="135"/>
      <c r="AP69" s="135"/>
      <c r="AQ69" s="135"/>
      <c r="AR69" s="135"/>
      <c r="AS69" s="135"/>
      <c r="AT69" s="135"/>
      <c r="AU69" s="135"/>
      <c r="AV69" s="135"/>
      <c r="AW69" s="135"/>
      <c r="AX69" s="135"/>
      <c r="AY69" s="135"/>
      <c r="AZ69" s="135"/>
      <c r="BA69" s="135"/>
      <c r="BB69" s="302">
        <f t="shared" si="0"/>
        <v>0</v>
      </c>
      <c r="BC69" s="303">
        <f t="shared" si="1"/>
        <v>3757440</v>
      </c>
      <c r="BD69" s="304"/>
      <c r="BE69" s="304"/>
      <c r="BF69" s="304"/>
      <c r="BG69" s="304"/>
      <c r="BH69" s="305">
        <f t="shared" si="2"/>
        <v>0</v>
      </c>
      <c r="BI69" s="306">
        <f t="shared" si="3"/>
        <v>0</v>
      </c>
      <c r="BJ69" s="154"/>
      <c r="BK69" s="154"/>
      <c r="BL69" s="154"/>
      <c r="BM69" s="323"/>
      <c r="BN69" s="104"/>
    </row>
    <row r="70" spans="1:66" s="190" customFormat="1" ht="15" customHeight="1" x14ac:dyDescent="0.2">
      <c r="A70" s="315"/>
      <c r="B70" s="315"/>
      <c r="C70" s="315"/>
      <c r="D70" s="219">
        <v>1</v>
      </c>
      <c r="E70" s="315"/>
      <c r="F70" s="219" t="s">
        <v>8617</v>
      </c>
      <c r="G70" s="151" t="s">
        <v>8617</v>
      </c>
      <c r="H70" s="151" t="s">
        <v>11563</v>
      </c>
      <c r="I70" s="151" t="s">
        <v>19393</v>
      </c>
      <c r="J70" s="898" t="s">
        <v>6222</v>
      </c>
      <c r="K70" s="317">
        <v>132</v>
      </c>
      <c r="L70" s="318" t="s">
        <v>10759</v>
      </c>
      <c r="M70" s="319" t="s">
        <v>6477</v>
      </c>
      <c r="N70" s="319" t="s">
        <v>10752</v>
      </c>
      <c r="O70" s="320">
        <v>42041</v>
      </c>
      <c r="P70" s="300">
        <v>11000000</v>
      </c>
      <c r="Q70" s="107"/>
      <c r="R70" s="109"/>
      <c r="S70" s="107"/>
      <c r="T70" s="321" t="s">
        <v>10753</v>
      </c>
      <c r="U70" s="322">
        <v>42535</v>
      </c>
      <c r="V70" s="301">
        <v>4664320</v>
      </c>
      <c r="W70" s="109"/>
      <c r="X70" s="118"/>
      <c r="Y70" s="118"/>
      <c r="Z70" s="118"/>
      <c r="AA70" s="118"/>
      <c r="AB70" s="135">
        <v>0</v>
      </c>
      <c r="AC70" s="135"/>
      <c r="AD70" s="135"/>
      <c r="AE70" s="135"/>
      <c r="AF70" s="135"/>
      <c r="AG70" s="135"/>
      <c r="AH70" s="135"/>
      <c r="AI70" s="135"/>
      <c r="AJ70" s="135"/>
      <c r="AK70" s="135"/>
      <c r="AL70" s="135"/>
      <c r="AM70" s="135"/>
      <c r="AN70" s="135"/>
      <c r="AO70" s="135"/>
      <c r="AP70" s="135"/>
      <c r="AQ70" s="135"/>
      <c r="AR70" s="135"/>
      <c r="AS70" s="135"/>
      <c r="AT70" s="135"/>
      <c r="AU70" s="135"/>
      <c r="AV70" s="135"/>
      <c r="AW70" s="135"/>
      <c r="AX70" s="135"/>
      <c r="AY70" s="135"/>
      <c r="AZ70" s="135"/>
      <c r="BA70" s="135"/>
      <c r="BB70" s="302">
        <f t="shared" si="0"/>
        <v>0</v>
      </c>
      <c r="BC70" s="303">
        <f t="shared" si="1"/>
        <v>4664320</v>
      </c>
      <c r="BD70" s="304"/>
      <c r="BE70" s="304"/>
      <c r="BF70" s="304"/>
      <c r="BG70" s="304"/>
      <c r="BH70" s="305">
        <f t="shared" si="2"/>
        <v>0</v>
      </c>
      <c r="BI70" s="306">
        <f t="shared" si="3"/>
        <v>0</v>
      </c>
      <c r="BJ70" s="154"/>
      <c r="BK70" s="154"/>
      <c r="BL70" s="154"/>
      <c r="BM70" s="323"/>
      <c r="BN70" s="104">
        <v>2</v>
      </c>
    </row>
    <row r="71" spans="1:66" s="190" customFormat="1" ht="15" customHeight="1" x14ac:dyDescent="0.2">
      <c r="A71" s="315"/>
      <c r="B71" s="315"/>
      <c r="C71" s="315"/>
      <c r="D71" s="219">
        <v>1</v>
      </c>
      <c r="E71" s="315"/>
      <c r="F71" s="324" t="s">
        <v>12662</v>
      </c>
      <c r="G71" s="151" t="s">
        <v>8713</v>
      </c>
      <c r="H71" s="151" t="s">
        <v>9713</v>
      </c>
      <c r="I71" s="151" t="s">
        <v>19394</v>
      </c>
      <c r="J71" s="898" t="s">
        <v>6222</v>
      </c>
      <c r="K71" s="317">
        <v>87</v>
      </c>
      <c r="L71" s="325" t="s">
        <v>10805</v>
      </c>
      <c r="M71" s="319" t="s">
        <v>6477</v>
      </c>
      <c r="N71" s="319" t="s">
        <v>9721</v>
      </c>
      <c r="O71" s="320">
        <v>42108</v>
      </c>
      <c r="P71" s="300">
        <v>10000000</v>
      </c>
      <c r="Q71" s="107"/>
      <c r="R71" s="109"/>
      <c r="S71" s="107"/>
      <c r="T71" s="321" t="s">
        <v>9702</v>
      </c>
      <c r="U71" s="322">
        <v>42361</v>
      </c>
      <c r="V71" s="301">
        <v>5178568</v>
      </c>
      <c r="W71" s="109"/>
      <c r="X71" s="118"/>
      <c r="Y71" s="118"/>
      <c r="Z71" s="118"/>
      <c r="AA71" s="118"/>
      <c r="AB71" s="135">
        <v>383747</v>
      </c>
      <c r="AC71" s="135"/>
      <c r="AD71" s="135"/>
      <c r="AE71" s="135"/>
      <c r="AF71" s="135"/>
      <c r="AG71" s="135"/>
      <c r="AH71" s="135"/>
      <c r="AI71" s="135"/>
      <c r="AJ71" s="135"/>
      <c r="AK71" s="135"/>
      <c r="AL71" s="135"/>
      <c r="AM71" s="135"/>
      <c r="AN71" s="135"/>
      <c r="AO71" s="135"/>
      <c r="AP71" s="135"/>
      <c r="AQ71" s="135"/>
      <c r="AR71" s="135"/>
      <c r="AS71" s="135"/>
      <c r="AT71" s="135"/>
      <c r="AU71" s="135"/>
      <c r="AV71" s="135"/>
      <c r="AW71" s="135"/>
      <c r="AX71" s="135"/>
      <c r="AY71" s="135"/>
      <c r="AZ71" s="135"/>
      <c r="BA71" s="135"/>
      <c r="BB71" s="302">
        <f t="shared" si="0"/>
        <v>383747</v>
      </c>
      <c r="BC71" s="303">
        <f t="shared" si="1"/>
        <v>4794821</v>
      </c>
      <c r="BD71" s="304" t="s">
        <v>9713</v>
      </c>
      <c r="BE71" s="304"/>
      <c r="BF71" s="304"/>
      <c r="BG71" s="304"/>
      <c r="BH71" s="305">
        <f t="shared" si="2"/>
        <v>0</v>
      </c>
      <c r="BI71" s="306">
        <f t="shared" si="3"/>
        <v>0</v>
      </c>
      <c r="BJ71" s="154"/>
      <c r="BK71" s="154"/>
      <c r="BL71" s="154"/>
      <c r="BM71" s="323"/>
      <c r="BN71" s="104"/>
    </row>
    <row r="72" spans="1:66" s="190" customFormat="1" ht="15" customHeight="1" x14ac:dyDescent="0.2">
      <c r="A72" s="315"/>
      <c r="B72" s="315"/>
      <c r="C72" s="315"/>
      <c r="D72" s="219">
        <v>1</v>
      </c>
      <c r="E72" s="315"/>
      <c r="F72" s="315" t="s">
        <v>12662</v>
      </c>
      <c r="G72" s="151" t="s">
        <v>8713</v>
      </c>
      <c r="H72" s="151" t="s">
        <v>9714</v>
      </c>
      <c r="I72" s="151" t="s">
        <v>19395</v>
      </c>
      <c r="J72" s="898" t="s">
        <v>6222</v>
      </c>
      <c r="K72" s="317">
        <v>88</v>
      </c>
      <c r="L72" s="325" t="s">
        <v>10785</v>
      </c>
      <c r="M72" s="319" t="s">
        <v>6477</v>
      </c>
      <c r="N72" s="319" t="s">
        <v>10173</v>
      </c>
      <c r="O72" s="320">
        <v>42234</v>
      </c>
      <c r="P72" s="300">
        <v>4000000</v>
      </c>
      <c r="Q72" s="107"/>
      <c r="R72" s="109"/>
      <c r="S72" s="107"/>
      <c r="T72" s="321" t="s">
        <v>10176</v>
      </c>
      <c r="U72" s="322">
        <v>42426</v>
      </c>
      <c r="V72" s="301">
        <v>2771522</v>
      </c>
      <c r="W72" s="109"/>
      <c r="X72" s="118"/>
      <c r="Y72" s="118"/>
      <c r="Z72" s="118"/>
      <c r="AA72" s="118"/>
      <c r="AB72" s="135">
        <v>215600</v>
      </c>
      <c r="AC72" s="135"/>
      <c r="AD72" s="135"/>
      <c r="AE72" s="135">
        <v>188700</v>
      </c>
      <c r="AF72" s="882">
        <v>33300</v>
      </c>
      <c r="AG72" s="135">
        <v>251600</v>
      </c>
      <c r="AH72" s="135">
        <v>44400</v>
      </c>
      <c r="AI72" s="135">
        <v>188700</v>
      </c>
      <c r="AJ72" s="135">
        <f>AI72/85%*100%-AI72</f>
        <v>33300</v>
      </c>
      <c r="AK72" s="135"/>
      <c r="AL72" s="135"/>
      <c r="AM72" s="135"/>
      <c r="AN72" s="135"/>
      <c r="AO72" s="135"/>
      <c r="AP72" s="135"/>
      <c r="AQ72" s="135"/>
      <c r="AR72" s="135"/>
      <c r="AS72" s="135"/>
      <c r="AT72" s="135"/>
      <c r="AU72" s="135"/>
      <c r="AV72" s="135"/>
      <c r="AW72" s="135"/>
      <c r="AX72" s="135"/>
      <c r="AY72" s="135"/>
      <c r="AZ72" s="135"/>
      <c r="BA72" s="135"/>
      <c r="BB72" s="302">
        <f t="shared" si="0"/>
        <v>955600</v>
      </c>
      <c r="BC72" s="303">
        <f t="shared" si="1"/>
        <v>1815922</v>
      </c>
      <c r="BD72" s="304" t="s">
        <v>9714</v>
      </c>
      <c r="BE72" s="304">
        <v>2771552</v>
      </c>
      <c r="BF72" s="304">
        <v>287303</v>
      </c>
      <c r="BG72" s="304">
        <v>43095</v>
      </c>
      <c r="BH72" s="305">
        <f t="shared" si="2"/>
        <v>244208</v>
      </c>
      <c r="BI72" s="306">
        <f t="shared" si="3"/>
        <v>2484249</v>
      </c>
      <c r="BJ72" s="154" t="s">
        <v>11251</v>
      </c>
      <c r="BK72" s="154" t="s">
        <v>11252</v>
      </c>
      <c r="BL72" s="154" t="s">
        <v>11099</v>
      </c>
      <c r="BM72" s="323">
        <v>5800000</v>
      </c>
      <c r="BN72" s="104"/>
    </row>
    <row r="73" spans="1:66" s="190" customFormat="1" ht="15" customHeight="1" x14ac:dyDescent="0.2">
      <c r="A73" s="315"/>
      <c r="B73" s="315"/>
      <c r="C73" s="315"/>
      <c r="D73" s="219">
        <v>1</v>
      </c>
      <c r="E73" s="315"/>
      <c r="F73" s="219" t="s">
        <v>12662</v>
      </c>
      <c r="G73" s="151" t="s">
        <v>8713</v>
      </c>
      <c r="H73" s="151" t="s">
        <v>9712</v>
      </c>
      <c r="I73" s="151" t="s">
        <v>19396</v>
      </c>
      <c r="J73" s="334" t="s">
        <v>13277</v>
      </c>
      <c r="K73" s="317">
        <v>1</v>
      </c>
      <c r="L73" s="318" t="s">
        <v>10708</v>
      </c>
      <c r="M73" s="319" t="s">
        <v>6477</v>
      </c>
      <c r="N73" s="319" t="s">
        <v>9716</v>
      </c>
      <c r="O73" s="320">
        <v>42143</v>
      </c>
      <c r="P73" s="300">
        <v>100000000</v>
      </c>
      <c r="Q73" s="107"/>
      <c r="R73" s="109"/>
      <c r="S73" s="107"/>
      <c r="T73" s="321" t="s">
        <v>10730</v>
      </c>
      <c r="U73" s="322">
        <v>42529</v>
      </c>
      <c r="V73" s="301">
        <v>55857121</v>
      </c>
      <c r="W73" s="109"/>
      <c r="X73" s="118"/>
      <c r="Y73" s="118"/>
      <c r="Z73" s="118"/>
      <c r="AA73" s="118"/>
      <c r="AB73" s="135">
        <v>55857121</v>
      </c>
      <c r="AC73" s="135"/>
      <c r="AD73" s="135"/>
      <c r="AE73" s="135"/>
      <c r="AF73" s="135"/>
      <c r="AG73" s="135"/>
      <c r="AH73" s="135"/>
      <c r="AI73" s="135"/>
      <c r="AJ73" s="135"/>
      <c r="AK73" s="135"/>
      <c r="AL73" s="135"/>
      <c r="AM73" s="135"/>
      <c r="AN73" s="135"/>
      <c r="AO73" s="135"/>
      <c r="AP73" s="135"/>
      <c r="AQ73" s="135"/>
      <c r="AR73" s="135"/>
      <c r="AS73" s="135"/>
      <c r="AT73" s="135"/>
      <c r="AU73" s="135"/>
      <c r="AV73" s="135"/>
      <c r="AW73" s="135"/>
      <c r="AX73" s="135"/>
      <c r="AY73" s="135"/>
      <c r="AZ73" s="135"/>
      <c r="BA73" s="135"/>
      <c r="BB73" s="302">
        <f t="shared" ref="BB73:BB136" si="4">SUM(AB73:BA73)</f>
        <v>55857121</v>
      </c>
      <c r="BC73" s="303">
        <f t="shared" ref="BC73:BC136" si="5">V73-BB73</f>
        <v>0</v>
      </c>
      <c r="BD73" s="304"/>
      <c r="BE73" s="304"/>
      <c r="BF73" s="304"/>
      <c r="BG73" s="304"/>
      <c r="BH73" s="305">
        <f t="shared" si="2"/>
        <v>0</v>
      </c>
      <c r="BI73" s="306">
        <f t="shared" si="3"/>
        <v>0</v>
      </c>
      <c r="BJ73" s="154"/>
      <c r="BK73" s="154"/>
      <c r="BL73" s="154"/>
      <c r="BM73" s="323"/>
      <c r="BN73" s="104"/>
    </row>
    <row r="74" spans="1:66" s="190" customFormat="1" ht="15" customHeight="1" x14ac:dyDescent="0.2">
      <c r="A74" s="315"/>
      <c r="B74" s="315"/>
      <c r="C74" s="315"/>
      <c r="D74" s="219">
        <v>1</v>
      </c>
      <c r="E74" s="315"/>
      <c r="F74" s="219" t="s">
        <v>8617</v>
      </c>
      <c r="G74" s="151" t="s">
        <v>8617</v>
      </c>
      <c r="H74" s="151" t="s">
        <v>8600</v>
      </c>
      <c r="I74" s="151" t="s">
        <v>19397</v>
      </c>
      <c r="J74" s="898" t="s">
        <v>6222</v>
      </c>
      <c r="K74" s="317">
        <v>4</v>
      </c>
      <c r="L74" s="335" t="s">
        <v>10433</v>
      </c>
      <c r="M74" s="319" t="s">
        <v>6476</v>
      </c>
      <c r="N74" s="319" t="s">
        <v>10439</v>
      </c>
      <c r="O74" s="320">
        <v>41782</v>
      </c>
      <c r="P74" s="300">
        <v>26900000</v>
      </c>
      <c r="Q74" s="107"/>
      <c r="R74" s="109"/>
      <c r="S74" s="107"/>
      <c r="T74" s="321" t="s">
        <v>10442</v>
      </c>
      <c r="U74" s="322">
        <v>42473</v>
      </c>
      <c r="V74" s="301">
        <v>12178072</v>
      </c>
      <c r="W74" s="109"/>
      <c r="X74" s="118"/>
      <c r="Y74" s="118"/>
      <c r="Z74" s="118"/>
      <c r="AA74" s="118"/>
      <c r="AB74" s="135">
        <v>10351362</v>
      </c>
      <c r="AC74" s="135"/>
      <c r="AD74" s="135"/>
      <c r="AE74" s="135"/>
      <c r="AF74" s="135"/>
      <c r="AG74" s="135"/>
      <c r="AH74" s="135"/>
      <c r="AI74" s="135"/>
      <c r="AJ74" s="135"/>
      <c r="AK74" s="135"/>
      <c r="AL74" s="135"/>
      <c r="AM74" s="135"/>
      <c r="AN74" s="135"/>
      <c r="AO74" s="135"/>
      <c r="AP74" s="135"/>
      <c r="AQ74" s="135"/>
      <c r="AR74" s="135"/>
      <c r="AS74" s="135"/>
      <c r="AT74" s="135"/>
      <c r="AU74" s="135"/>
      <c r="AV74" s="135"/>
      <c r="AW74" s="135"/>
      <c r="AX74" s="135"/>
      <c r="AY74" s="135"/>
      <c r="AZ74" s="135"/>
      <c r="BA74" s="135"/>
      <c r="BB74" s="302">
        <f t="shared" si="4"/>
        <v>10351362</v>
      </c>
      <c r="BC74" s="303">
        <f t="shared" si="5"/>
        <v>1826710</v>
      </c>
      <c r="BD74" s="304"/>
      <c r="BE74" s="304"/>
      <c r="BF74" s="304"/>
      <c r="BG74" s="304"/>
      <c r="BH74" s="305">
        <f t="shared" si="2"/>
        <v>0</v>
      </c>
      <c r="BI74" s="306">
        <f t="shared" si="3"/>
        <v>0</v>
      </c>
      <c r="BJ74" s="154"/>
      <c r="BK74" s="154"/>
      <c r="BL74" s="154"/>
      <c r="BM74" s="323"/>
      <c r="BN74" s="104"/>
    </row>
    <row r="75" spans="1:66" s="190" customFormat="1" ht="15" customHeight="1" x14ac:dyDescent="0.2">
      <c r="A75" s="319"/>
      <c r="B75" s="317"/>
      <c r="C75" s="317"/>
      <c r="D75" s="219">
        <v>1</v>
      </c>
      <c r="E75" s="319"/>
      <c r="F75" s="219" t="s">
        <v>12662</v>
      </c>
      <c r="G75" s="151" t="s">
        <v>8713</v>
      </c>
      <c r="H75" s="151" t="s">
        <v>9712</v>
      </c>
      <c r="I75" s="151" t="s">
        <v>19398</v>
      </c>
      <c r="J75" s="898" t="s">
        <v>6222</v>
      </c>
      <c r="K75" s="317">
        <v>2</v>
      </c>
      <c r="L75" s="318" t="s">
        <v>10710</v>
      </c>
      <c r="M75" s="319" t="s">
        <v>6477</v>
      </c>
      <c r="N75" s="319" t="s">
        <v>10725</v>
      </c>
      <c r="O75" s="320">
        <v>42143</v>
      </c>
      <c r="P75" s="300">
        <v>22000000</v>
      </c>
      <c r="Q75" s="107"/>
      <c r="R75" s="109"/>
      <c r="S75" s="107"/>
      <c r="T75" s="321" t="s">
        <v>10732</v>
      </c>
      <c r="U75" s="322">
        <v>42535</v>
      </c>
      <c r="V75" s="301">
        <v>12288401</v>
      </c>
      <c r="W75" s="109"/>
      <c r="X75" s="118"/>
      <c r="Y75" s="118"/>
      <c r="Z75" s="118"/>
      <c r="AA75" s="118"/>
      <c r="AB75" s="135">
        <v>1728000</v>
      </c>
      <c r="AC75" s="135"/>
      <c r="AD75" s="135"/>
      <c r="AE75" s="135"/>
      <c r="AF75" s="135"/>
      <c r="AG75" s="135"/>
      <c r="AH75" s="135"/>
      <c r="AI75" s="135"/>
      <c r="AJ75" s="135"/>
      <c r="AK75" s="135"/>
      <c r="AL75" s="135"/>
      <c r="AM75" s="135"/>
      <c r="AN75" s="135"/>
      <c r="AO75" s="135"/>
      <c r="AP75" s="135"/>
      <c r="AQ75" s="135"/>
      <c r="AR75" s="135"/>
      <c r="AS75" s="135"/>
      <c r="AT75" s="135"/>
      <c r="AU75" s="135"/>
      <c r="AV75" s="135"/>
      <c r="AW75" s="135"/>
      <c r="AX75" s="135"/>
      <c r="AY75" s="135"/>
      <c r="AZ75" s="135"/>
      <c r="BA75" s="135"/>
      <c r="BB75" s="301">
        <f t="shared" si="4"/>
        <v>1728000</v>
      </c>
      <c r="BC75" s="303">
        <f t="shared" si="5"/>
        <v>10560401</v>
      </c>
      <c r="BD75" s="306" t="s">
        <v>9712</v>
      </c>
      <c r="BE75" s="306">
        <v>12288401</v>
      </c>
      <c r="BF75" s="306">
        <v>1728000</v>
      </c>
      <c r="BG75" s="306">
        <v>259200</v>
      </c>
      <c r="BH75" s="304">
        <f t="shared" si="2"/>
        <v>1468800</v>
      </c>
      <c r="BI75" s="306">
        <f t="shared" si="3"/>
        <v>10560401</v>
      </c>
      <c r="BJ75" s="154"/>
      <c r="BK75" s="154"/>
      <c r="BL75" s="154"/>
      <c r="BM75" s="323"/>
      <c r="BN75" s="104"/>
    </row>
    <row r="76" spans="1:66" s="190" customFormat="1" ht="15" customHeight="1" x14ac:dyDescent="0.2">
      <c r="A76" s="315"/>
      <c r="B76" s="315"/>
      <c r="C76" s="315"/>
      <c r="D76" s="219">
        <v>1</v>
      </c>
      <c r="E76" s="315"/>
      <c r="F76" s="315" t="s">
        <v>12662</v>
      </c>
      <c r="G76" s="151" t="s">
        <v>8713</v>
      </c>
      <c r="H76" s="151" t="s">
        <v>9714</v>
      </c>
      <c r="I76" s="151" t="s">
        <v>19399</v>
      </c>
      <c r="J76" s="898" t="s">
        <v>6222</v>
      </c>
      <c r="K76" s="317">
        <v>92</v>
      </c>
      <c r="L76" s="325" t="s">
        <v>11006</v>
      </c>
      <c r="M76" s="319" t="s">
        <v>6477</v>
      </c>
      <c r="N76" s="319" t="s">
        <v>10227</v>
      </c>
      <c r="O76" s="320">
        <v>42166</v>
      </c>
      <c r="P76" s="300">
        <v>65000000</v>
      </c>
      <c r="Q76" s="107"/>
      <c r="R76" s="109"/>
      <c r="S76" s="107"/>
      <c r="T76" s="321" t="s">
        <v>10242</v>
      </c>
      <c r="U76" s="322">
        <v>42445</v>
      </c>
      <c r="V76" s="301">
        <v>45237908</v>
      </c>
      <c r="W76" s="109"/>
      <c r="X76" s="118"/>
      <c r="Y76" s="118"/>
      <c r="Z76" s="118"/>
      <c r="AA76" s="118"/>
      <c r="AB76" s="135">
        <v>8098200</v>
      </c>
      <c r="AC76" s="135">
        <v>1635400</v>
      </c>
      <c r="AD76" s="135">
        <v>288600</v>
      </c>
      <c r="AE76" s="135"/>
      <c r="AF76" s="135"/>
      <c r="AG76" s="135"/>
      <c r="AH76" s="135"/>
      <c r="AI76" s="135"/>
      <c r="AJ76" s="135"/>
      <c r="AK76" s="135"/>
      <c r="AL76" s="135"/>
      <c r="AM76" s="135"/>
      <c r="AN76" s="135"/>
      <c r="AO76" s="135"/>
      <c r="AP76" s="135"/>
      <c r="AQ76" s="135"/>
      <c r="AR76" s="135"/>
      <c r="AS76" s="135"/>
      <c r="AT76" s="135"/>
      <c r="AU76" s="135"/>
      <c r="AV76" s="135"/>
      <c r="AW76" s="135"/>
      <c r="AX76" s="135"/>
      <c r="AY76" s="135"/>
      <c r="AZ76" s="135"/>
      <c r="BA76" s="135"/>
      <c r="BB76" s="302">
        <f t="shared" si="4"/>
        <v>10022200</v>
      </c>
      <c r="BC76" s="303">
        <f t="shared" si="5"/>
        <v>35215708</v>
      </c>
      <c r="BD76" s="304" t="s">
        <v>9714</v>
      </c>
      <c r="BE76" s="304">
        <v>45237908</v>
      </c>
      <c r="BF76" s="304">
        <v>3829293</v>
      </c>
      <c r="BG76" s="304">
        <v>574393</v>
      </c>
      <c r="BH76" s="305">
        <f t="shared" si="2"/>
        <v>3254900</v>
      </c>
      <c r="BI76" s="306">
        <f t="shared" si="3"/>
        <v>41408615</v>
      </c>
      <c r="BJ76" s="154"/>
      <c r="BK76" s="154"/>
      <c r="BL76" s="154"/>
      <c r="BM76" s="323"/>
      <c r="BN76" s="104"/>
    </row>
    <row r="77" spans="1:66" s="190" customFormat="1" ht="15" customHeight="1" x14ac:dyDescent="0.2">
      <c r="A77" s="315"/>
      <c r="B77" s="315"/>
      <c r="C77" s="315"/>
      <c r="D77" s="219">
        <v>1</v>
      </c>
      <c r="E77" s="315"/>
      <c r="F77" s="315" t="s">
        <v>12662</v>
      </c>
      <c r="G77" s="151" t="s">
        <v>8713</v>
      </c>
      <c r="H77" s="151" t="s">
        <v>10783</v>
      </c>
      <c r="I77" s="151" t="s">
        <v>19400</v>
      </c>
      <c r="J77" s="898" t="s">
        <v>6222</v>
      </c>
      <c r="K77" s="317">
        <v>93</v>
      </c>
      <c r="L77" s="325" t="s">
        <v>4232</v>
      </c>
      <c r="M77" s="319" t="s">
        <v>6477</v>
      </c>
      <c r="N77" s="319" t="s">
        <v>10171</v>
      </c>
      <c r="O77" s="320">
        <v>42193</v>
      </c>
      <c r="P77" s="300">
        <v>8000000</v>
      </c>
      <c r="Q77" s="107"/>
      <c r="R77" s="109"/>
      <c r="S77" s="107"/>
      <c r="T77" s="321" t="s">
        <v>10175</v>
      </c>
      <c r="U77" s="322">
        <v>42426</v>
      </c>
      <c r="V77" s="301">
        <v>5009841</v>
      </c>
      <c r="W77" s="109"/>
      <c r="X77" s="118"/>
      <c r="Y77" s="118"/>
      <c r="Z77" s="118"/>
      <c r="AA77" s="118"/>
      <c r="AB77" s="135">
        <v>0</v>
      </c>
      <c r="AC77" s="135"/>
      <c r="AD77" s="135"/>
      <c r="AE77" s="135"/>
      <c r="AF77" s="135"/>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302">
        <f t="shared" si="4"/>
        <v>0</v>
      </c>
      <c r="BC77" s="303">
        <f t="shared" si="5"/>
        <v>5009841</v>
      </c>
      <c r="BD77" s="304"/>
      <c r="BE77" s="304"/>
      <c r="BF77" s="304"/>
      <c r="BG77" s="304"/>
      <c r="BH77" s="305">
        <f t="shared" si="2"/>
        <v>0</v>
      </c>
      <c r="BI77" s="306">
        <f t="shared" si="3"/>
        <v>0</v>
      </c>
      <c r="BJ77" s="154" t="s">
        <v>11248</v>
      </c>
      <c r="BK77" s="154" t="s">
        <v>11249</v>
      </c>
      <c r="BL77" s="154" t="s">
        <v>11099</v>
      </c>
      <c r="BM77" s="323">
        <v>11500000</v>
      </c>
      <c r="BN77" s="104"/>
    </row>
    <row r="78" spans="1:66" s="190" customFormat="1" ht="15" customHeight="1" x14ac:dyDescent="0.2">
      <c r="A78" s="315"/>
      <c r="B78" s="315"/>
      <c r="C78" s="315"/>
      <c r="D78" s="219">
        <v>1</v>
      </c>
      <c r="E78" s="315" t="s">
        <v>11556</v>
      </c>
      <c r="F78" s="219" t="s">
        <v>12662</v>
      </c>
      <c r="G78" s="151" t="s">
        <v>8713</v>
      </c>
      <c r="H78" s="151" t="s">
        <v>9712</v>
      </c>
      <c r="I78" s="151" t="s">
        <v>19401</v>
      </c>
      <c r="J78" s="898" t="s">
        <v>6222</v>
      </c>
      <c r="K78" s="317">
        <v>11</v>
      </c>
      <c r="L78" s="318" t="s">
        <v>10712</v>
      </c>
      <c r="M78" s="319" t="s">
        <v>6477</v>
      </c>
      <c r="N78" s="319" t="s">
        <v>10727</v>
      </c>
      <c r="O78" s="320">
        <v>42143</v>
      </c>
      <c r="P78" s="300">
        <v>105000000</v>
      </c>
      <c r="Q78" s="107"/>
      <c r="R78" s="109"/>
      <c r="S78" s="107"/>
      <c r="T78" s="321" t="s">
        <v>10732</v>
      </c>
      <c r="U78" s="322">
        <v>42535</v>
      </c>
      <c r="V78" s="301">
        <v>63281601</v>
      </c>
      <c r="W78" s="109"/>
      <c r="X78" s="118"/>
      <c r="Y78" s="118"/>
      <c r="Z78" s="118"/>
      <c r="AA78" s="118"/>
      <c r="AB78" s="135">
        <v>7030000</v>
      </c>
      <c r="AC78" s="135">
        <v>943500</v>
      </c>
      <c r="AD78" s="135">
        <v>166500</v>
      </c>
      <c r="AE78" s="135">
        <v>1887000</v>
      </c>
      <c r="AF78" s="883">
        <v>333000</v>
      </c>
      <c r="AG78" s="135"/>
      <c r="AH78" s="135"/>
      <c r="AI78" s="135">
        <v>943500</v>
      </c>
      <c r="AJ78" s="911">
        <v>166500</v>
      </c>
      <c r="AK78" s="135"/>
      <c r="AL78" s="135"/>
      <c r="AM78" s="135"/>
      <c r="AN78" s="135"/>
      <c r="AO78" s="135"/>
      <c r="AP78" s="135"/>
      <c r="AQ78" s="135"/>
      <c r="AR78" s="135"/>
      <c r="AS78" s="135"/>
      <c r="AT78" s="135"/>
      <c r="AU78" s="135"/>
      <c r="AV78" s="135"/>
      <c r="AW78" s="135"/>
      <c r="AX78" s="135"/>
      <c r="AY78" s="135"/>
      <c r="AZ78" s="135"/>
      <c r="BA78" s="114"/>
      <c r="BB78" s="302">
        <f t="shared" si="4"/>
        <v>11470000</v>
      </c>
      <c r="BC78" s="303">
        <f t="shared" si="5"/>
        <v>51811601</v>
      </c>
      <c r="BD78" s="304" t="s">
        <v>9712</v>
      </c>
      <c r="BE78" s="304">
        <v>63281601</v>
      </c>
      <c r="BF78" s="304">
        <v>3700000</v>
      </c>
      <c r="BG78" s="304">
        <v>555000</v>
      </c>
      <c r="BH78" s="305">
        <f t="shared" si="2"/>
        <v>3145000</v>
      </c>
      <c r="BI78" s="306">
        <f t="shared" si="3"/>
        <v>59581601</v>
      </c>
      <c r="BJ78" s="154"/>
      <c r="BK78" s="154"/>
      <c r="BL78" s="154"/>
      <c r="BM78" s="323"/>
      <c r="BN78" s="104"/>
    </row>
    <row r="79" spans="1:66" s="190" customFormat="1" ht="15" customHeight="1" x14ac:dyDescent="0.2">
      <c r="A79" s="315"/>
      <c r="B79" s="315"/>
      <c r="C79" s="315"/>
      <c r="D79" s="219">
        <v>1</v>
      </c>
      <c r="E79" s="315"/>
      <c r="F79" s="324" t="s">
        <v>12662</v>
      </c>
      <c r="G79" s="151" t="s">
        <v>8713</v>
      </c>
      <c r="H79" s="151" t="s">
        <v>9715</v>
      </c>
      <c r="I79" s="151" t="s">
        <v>19402</v>
      </c>
      <c r="J79" s="898" t="s">
        <v>6222</v>
      </c>
      <c r="K79" s="317">
        <v>95</v>
      </c>
      <c r="L79" s="325" t="s">
        <v>10127</v>
      </c>
      <c r="M79" s="319" t="s">
        <v>6477</v>
      </c>
      <c r="N79" s="319" t="s">
        <v>10132</v>
      </c>
      <c r="O79" s="320">
        <v>42241</v>
      </c>
      <c r="P79" s="300">
        <v>105000000</v>
      </c>
      <c r="Q79" s="107"/>
      <c r="R79" s="109"/>
      <c r="S79" s="107"/>
      <c r="T79" s="321" t="s">
        <v>10136</v>
      </c>
      <c r="U79" s="322">
        <v>42389</v>
      </c>
      <c r="V79" s="301">
        <v>81948481</v>
      </c>
      <c r="W79" s="109"/>
      <c r="X79" s="118"/>
      <c r="Y79" s="118"/>
      <c r="Z79" s="118"/>
      <c r="AA79" s="118"/>
      <c r="AB79" s="135">
        <v>81948481</v>
      </c>
      <c r="AC79" s="135"/>
      <c r="AD79" s="135"/>
      <c r="AE79" s="135"/>
      <c r="AF79" s="135"/>
      <c r="AG79" s="135"/>
      <c r="AH79" s="135"/>
      <c r="AI79" s="135"/>
      <c r="AJ79" s="135"/>
      <c r="AK79" s="135"/>
      <c r="AL79" s="135"/>
      <c r="AM79" s="135"/>
      <c r="AN79" s="135"/>
      <c r="AO79" s="135"/>
      <c r="AP79" s="135"/>
      <c r="AQ79" s="135"/>
      <c r="AR79" s="135"/>
      <c r="AS79" s="135"/>
      <c r="AT79" s="135"/>
      <c r="AU79" s="135"/>
      <c r="AV79" s="135"/>
      <c r="AW79" s="135"/>
      <c r="AX79" s="135"/>
      <c r="AY79" s="135"/>
      <c r="AZ79" s="135"/>
      <c r="BA79" s="135"/>
      <c r="BB79" s="302">
        <f t="shared" si="4"/>
        <v>81948481</v>
      </c>
      <c r="BC79" s="303">
        <f t="shared" si="5"/>
        <v>0</v>
      </c>
      <c r="BD79" s="304"/>
      <c r="BE79" s="304"/>
      <c r="BF79" s="304"/>
      <c r="BG79" s="304"/>
      <c r="BH79" s="305">
        <f t="shared" si="2"/>
        <v>0</v>
      </c>
      <c r="BI79" s="306">
        <f t="shared" si="3"/>
        <v>0</v>
      </c>
      <c r="BJ79" s="154" t="s">
        <v>11564</v>
      </c>
      <c r="BK79" s="154" t="s">
        <v>11565</v>
      </c>
      <c r="BL79" s="154" t="s">
        <v>11099</v>
      </c>
      <c r="BM79" s="323">
        <v>150000000</v>
      </c>
      <c r="BN79" s="104"/>
    </row>
    <row r="80" spans="1:66" s="190" customFormat="1" ht="15" customHeight="1" x14ac:dyDescent="0.2">
      <c r="A80" s="315"/>
      <c r="B80" s="315"/>
      <c r="C80" s="315"/>
      <c r="D80" s="219">
        <v>1</v>
      </c>
      <c r="E80" s="315" t="s">
        <v>11556</v>
      </c>
      <c r="F80" s="219" t="s">
        <v>12662</v>
      </c>
      <c r="G80" s="151" t="s">
        <v>8713</v>
      </c>
      <c r="H80" s="151" t="s">
        <v>9712</v>
      </c>
      <c r="I80" s="151" t="s">
        <v>19403</v>
      </c>
      <c r="J80" s="898" t="s">
        <v>6222</v>
      </c>
      <c r="K80" s="317">
        <v>19</v>
      </c>
      <c r="L80" s="318" t="s">
        <v>10802</v>
      </c>
      <c r="M80" s="319" t="s">
        <v>6477</v>
      </c>
      <c r="N80" s="319" t="s">
        <v>9718</v>
      </c>
      <c r="O80" s="320">
        <v>42116</v>
      </c>
      <c r="P80" s="300">
        <v>81000000</v>
      </c>
      <c r="Q80" s="107"/>
      <c r="R80" s="109"/>
      <c r="S80" s="107"/>
      <c r="T80" s="321" t="s">
        <v>9726</v>
      </c>
      <c r="U80" s="322">
        <v>42352</v>
      </c>
      <c r="V80" s="301">
        <v>59617440</v>
      </c>
      <c r="W80" s="109"/>
      <c r="X80" s="118"/>
      <c r="Y80" s="118"/>
      <c r="Z80" s="118"/>
      <c r="AA80" s="118"/>
      <c r="AB80" s="135">
        <v>49395000</v>
      </c>
      <c r="AC80" s="135"/>
      <c r="AD80" s="135"/>
      <c r="AE80" s="135"/>
      <c r="AF80" s="135"/>
      <c r="AG80" s="135"/>
      <c r="AH80" s="135"/>
      <c r="AI80" s="135"/>
      <c r="AJ80" s="135"/>
      <c r="AK80" s="135"/>
      <c r="AL80" s="135"/>
      <c r="AM80" s="135"/>
      <c r="AN80" s="135"/>
      <c r="AO80" s="135"/>
      <c r="AP80" s="135"/>
      <c r="AQ80" s="135"/>
      <c r="AR80" s="135"/>
      <c r="AS80" s="135"/>
      <c r="AT80" s="135"/>
      <c r="AU80" s="135"/>
      <c r="AV80" s="135"/>
      <c r="AW80" s="135"/>
      <c r="AX80" s="135"/>
      <c r="AY80" s="135"/>
      <c r="AZ80" s="135"/>
      <c r="BA80" s="135"/>
      <c r="BB80" s="302">
        <f t="shared" si="4"/>
        <v>49395000</v>
      </c>
      <c r="BC80" s="303">
        <f t="shared" si="5"/>
        <v>10222440</v>
      </c>
      <c r="BD80" s="304" t="s">
        <v>9712</v>
      </c>
      <c r="BE80" s="304">
        <v>59617440</v>
      </c>
      <c r="BF80" s="304">
        <v>49395000</v>
      </c>
      <c r="BG80" s="304">
        <v>7409250</v>
      </c>
      <c r="BH80" s="305">
        <f t="shared" si="2"/>
        <v>41985750</v>
      </c>
      <c r="BI80" s="306">
        <f t="shared" si="3"/>
        <v>10222440</v>
      </c>
      <c r="BJ80" s="154"/>
      <c r="BK80" s="154"/>
      <c r="BL80" s="154"/>
      <c r="BM80" s="323"/>
      <c r="BN80" s="104"/>
    </row>
    <row r="81" spans="1:66" s="190" customFormat="1" ht="15" customHeight="1" x14ac:dyDescent="0.2">
      <c r="A81" s="315"/>
      <c r="B81" s="315"/>
      <c r="C81" s="315"/>
      <c r="D81" s="219">
        <v>1</v>
      </c>
      <c r="E81" s="315" t="s">
        <v>11556</v>
      </c>
      <c r="F81" s="219" t="s">
        <v>12662</v>
      </c>
      <c r="G81" s="151" t="str">
        <f>H81</f>
        <v>PASAR KORDON</v>
      </c>
      <c r="H81" s="151" t="s">
        <v>9712</v>
      </c>
      <c r="I81" s="151" t="s">
        <v>19404</v>
      </c>
      <c r="J81" s="898" t="s">
        <v>6222</v>
      </c>
      <c r="K81" s="317">
        <v>21</v>
      </c>
      <c r="L81" s="318" t="s">
        <v>10786</v>
      </c>
      <c r="M81" s="319" t="s">
        <v>6477</v>
      </c>
      <c r="N81" s="319" t="s">
        <v>9716</v>
      </c>
      <c r="O81" s="320">
        <v>42143</v>
      </c>
      <c r="P81" s="300">
        <v>5000000</v>
      </c>
      <c r="Q81" s="107"/>
      <c r="R81" s="109"/>
      <c r="S81" s="107"/>
      <c r="T81" s="321" t="s">
        <v>9725</v>
      </c>
      <c r="U81" s="322">
        <v>42348</v>
      </c>
      <c r="V81" s="301">
        <v>3464481</v>
      </c>
      <c r="W81" s="109"/>
      <c r="X81" s="118"/>
      <c r="Y81" s="118"/>
      <c r="Z81" s="118"/>
      <c r="AA81" s="118"/>
      <c r="AB81" s="135">
        <v>239550</v>
      </c>
      <c r="AC81" s="135"/>
      <c r="AD81" s="135"/>
      <c r="AE81" s="135"/>
      <c r="AF81" s="135"/>
      <c r="AG81" s="135"/>
      <c r="AH81" s="135"/>
      <c r="AI81" s="135"/>
      <c r="AJ81" s="135"/>
      <c r="AK81" s="135">
        <v>2741192</v>
      </c>
      <c r="AL81" s="135">
        <v>483739</v>
      </c>
      <c r="AM81" s="135"/>
      <c r="AN81" s="135"/>
      <c r="AO81" s="135"/>
      <c r="AP81" s="135"/>
      <c r="AQ81" s="135"/>
      <c r="AR81" s="135"/>
      <c r="AS81" s="135"/>
      <c r="AT81" s="135"/>
      <c r="AU81" s="135"/>
      <c r="AV81" s="135"/>
      <c r="AW81" s="135"/>
      <c r="AX81" s="135"/>
      <c r="AY81" s="135"/>
      <c r="AZ81" s="135"/>
      <c r="BA81" s="135"/>
      <c r="BB81" s="302">
        <f t="shared" si="4"/>
        <v>3464481</v>
      </c>
      <c r="BC81" s="303">
        <f t="shared" si="5"/>
        <v>0</v>
      </c>
      <c r="BD81" s="304" t="s">
        <v>9712</v>
      </c>
      <c r="BE81" s="304">
        <v>3463481</v>
      </c>
      <c r="BF81" s="304">
        <v>239550</v>
      </c>
      <c r="BG81" s="304">
        <v>35932</v>
      </c>
      <c r="BH81" s="305">
        <f t="shared" si="2"/>
        <v>203618</v>
      </c>
      <c r="BI81" s="306">
        <f t="shared" si="3"/>
        <v>3223931</v>
      </c>
      <c r="BJ81" s="154"/>
      <c r="BK81" s="154"/>
      <c r="BL81" s="154"/>
      <c r="BM81" s="323"/>
      <c r="BN81" s="104"/>
    </row>
    <row r="82" spans="1:66" s="190" customFormat="1" ht="15" customHeight="1" x14ac:dyDescent="0.2">
      <c r="A82" s="315"/>
      <c r="B82" s="315"/>
      <c r="C82" s="315"/>
      <c r="D82" s="219">
        <v>1</v>
      </c>
      <c r="E82" s="315"/>
      <c r="F82" s="219" t="s">
        <v>8617</v>
      </c>
      <c r="G82" s="151" t="s">
        <v>8617</v>
      </c>
      <c r="H82" s="151" t="s">
        <v>8600</v>
      </c>
      <c r="I82" s="151" t="s">
        <v>19405</v>
      </c>
      <c r="J82" s="898" t="s">
        <v>6222</v>
      </c>
      <c r="K82" s="317">
        <v>5</v>
      </c>
      <c r="L82" s="335" t="s">
        <v>10763</v>
      </c>
      <c r="M82" s="319" t="s">
        <v>6477</v>
      </c>
      <c r="N82" s="319" t="s">
        <v>8616</v>
      </c>
      <c r="O82" s="320">
        <v>41716</v>
      </c>
      <c r="P82" s="300">
        <v>60000000</v>
      </c>
      <c r="Q82" s="107"/>
      <c r="R82" s="109"/>
      <c r="S82" s="107"/>
      <c r="T82" s="321" t="s">
        <v>8615</v>
      </c>
      <c r="U82" s="322">
        <v>42145</v>
      </c>
      <c r="V82" s="301">
        <v>40233430</v>
      </c>
      <c r="W82" s="109"/>
      <c r="X82" s="118"/>
      <c r="Y82" s="118"/>
      <c r="Z82" s="118"/>
      <c r="AA82" s="118"/>
      <c r="AB82" s="135">
        <v>40233430</v>
      </c>
      <c r="AC82" s="135"/>
      <c r="AD82" s="135"/>
      <c r="AE82" s="135"/>
      <c r="AF82" s="135"/>
      <c r="AG82" s="135"/>
      <c r="AH82" s="135"/>
      <c r="AI82" s="135"/>
      <c r="AJ82" s="135"/>
      <c r="AK82" s="135"/>
      <c r="AL82" s="135"/>
      <c r="AM82" s="135"/>
      <c r="AN82" s="135"/>
      <c r="AO82" s="135"/>
      <c r="AP82" s="135"/>
      <c r="AQ82" s="135"/>
      <c r="AR82" s="135"/>
      <c r="AS82" s="135"/>
      <c r="AT82" s="135"/>
      <c r="AU82" s="135"/>
      <c r="AV82" s="135"/>
      <c r="AW82" s="135"/>
      <c r="AX82" s="135"/>
      <c r="AY82" s="135"/>
      <c r="AZ82" s="135"/>
      <c r="BA82" s="135"/>
      <c r="BB82" s="302">
        <f t="shared" si="4"/>
        <v>40233430</v>
      </c>
      <c r="BC82" s="303">
        <f t="shared" si="5"/>
        <v>0</v>
      </c>
      <c r="BD82" s="304" t="s">
        <v>8767</v>
      </c>
      <c r="BE82" s="304">
        <v>40233430</v>
      </c>
      <c r="BF82" s="304">
        <v>40233430</v>
      </c>
      <c r="BG82" s="304">
        <f>4212373+649902+1172739</f>
        <v>6035014</v>
      </c>
      <c r="BH82" s="305">
        <f t="shared" ref="BH82:BH101" si="6">BF82-BG82</f>
        <v>34198416</v>
      </c>
      <c r="BI82" s="306">
        <f t="shared" ref="BI82:BI101" si="7">BE82-BF82</f>
        <v>0</v>
      </c>
      <c r="BJ82" s="154"/>
      <c r="BK82" s="154"/>
      <c r="BL82" s="154"/>
      <c r="BM82" s="323"/>
      <c r="BN82" s="104"/>
    </row>
    <row r="83" spans="1:66" s="190" customFormat="1" ht="15" customHeight="1" x14ac:dyDescent="0.2">
      <c r="A83" s="315"/>
      <c r="B83" s="315"/>
      <c r="C83" s="315"/>
      <c r="D83" s="219">
        <v>1</v>
      </c>
      <c r="E83" s="315" t="s">
        <v>11556</v>
      </c>
      <c r="F83" s="219" t="s">
        <v>12662</v>
      </c>
      <c r="G83" s="151" t="s">
        <v>8713</v>
      </c>
      <c r="H83" s="151" t="s">
        <v>9712</v>
      </c>
      <c r="I83" s="151" t="s">
        <v>19406</v>
      </c>
      <c r="J83" s="334" t="s">
        <v>13277</v>
      </c>
      <c r="K83" s="317">
        <v>37</v>
      </c>
      <c r="L83" s="318" t="s">
        <v>10790</v>
      </c>
      <c r="M83" s="319" t="s">
        <v>6477</v>
      </c>
      <c r="N83" s="319" t="s">
        <v>10229</v>
      </c>
      <c r="O83" s="320">
        <v>42269</v>
      </c>
      <c r="P83" s="300">
        <v>5200000</v>
      </c>
      <c r="Q83" s="107"/>
      <c r="R83" s="109"/>
      <c r="S83" s="107"/>
      <c r="T83" s="321" t="s">
        <v>10244</v>
      </c>
      <c r="U83" s="322">
        <v>42459</v>
      </c>
      <c r="V83" s="301">
        <v>3603010</v>
      </c>
      <c r="W83" s="109"/>
      <c r="X83" s="118"/>
      <c r="Y83" s="118"/>
      <c r="Z83" s="118"/>
      <c r="AA83" s="118"/>
      <c r="AB83" s="135">
        <v>3603010</v>
      </c>
      <c r="AC83" s="135"/>
      <c r="AD83" s="135"/>
      <c r="AE83" s="135"/>
      <c r="AF83" s="135"/>
      <c r="AG83" s="135"/>
      <c r="AH83" s="135"/>
      <c r="AI83" s="135"/>
      <c r="AJ83" s="135"/>
      <c r="AK83" s="135"/>
      <c r="AL83" s="135"/>
      <c r="AM83" s="135"/>
      <c r="AN83" s="135"/>
      <c r="AO83" s="135"/>
      <c r="AP83" s="135"/>
      <c r="AQ83" s="135"/>
      <c r="AR83" s="135"/>
      <c r="AS83" s="135"/>
      <c r="AT83" s="135"/>
      <c r="AU83" s="135"/>
      <c r="AV83" s="135"/>
      <c r="AW83" s="135"/>
      <c r="AX83" s="135"/>
      <c r="AY83" s="135"/>
      <c r="AZ83" s="135"/>
      <c r="BA83" s="135"/>
      <c r="BB83" s="302">
        <f t="shared" si="4"/>
        <v>3603010</v>
      </c>
      <c r="BC83" s="303">
        <f t="shared" si="5"/>
        <v>0</v>
      </c>
      <c r="BD83" s="304" t="s">
        <v>9712</v>
      </c>
      <c r="BE83" s="304">
        <v>3603100</v>
      </c>
      <c r="BF83" s="304">
        <v>919747</v>
      </c>
      <c r="BG83" s="304">
        <v>137962</v>
      </c>
      <c r="BH83" s="305">
        <f t="shared" si="6"/>
        <v>781785</v>
      </c>
      <c r="BI83" s="306">
        <f t="shared" si="7"/>
        <v>2683353</v>
      </c>
      <c r="BJ83" s="154"/>
      <c r="BK83" s="154"/>
      <c r="BL83" s="154"/>
      <c r="BM83" s="323"/>
      <c r="BN83" s="104"/>
    </row>
    <row r="84" spans="1:66" s="190" customFormat="1" ht="15" customHeight="1" x14ac:dyDescent="0.2">
      <c r="A84" s="315"/>
      <c r="B84" s="315"/>
      <c r="C84" s="315"/>
      <c r="D84" s="219">
        <v>1</v>
      </c>
      <c r="E84" s="315"/>
      <c r="F84" s="219" t="s">
        <v>12662</v>
      </c>
      <c r="G84" s="151" t="s">
        <v>8713</v>
      </c>
      <c r="H84" s="151" t="s">
        <v>9712</v>
      </c>
      <c r="I84" s="151" t="s">
        <v>19407</v>
      </c>
      <c r="J84" s="898" t="s">
        <v>6222</v>
      </c>
      <c r="K84" s="317">
        <v>58</v>
      </c>
      <c r="L84" s="318" t="s">
        <v>10711</v>
      </c>
      <c r="M84" s="319" t="s">
        <v>6477</v>
      </c>
      <c r="N84" s="319" t="s">
        <v>10726</v>
      </c>
      <c r="O84" s="320">
        <v>42170</v>
      </c>
      <c r="P84" s="300">
        <v>10000000</v>
      </c>
      <c r="Q84" s="107"/>
      <c r="R84" s="109"/>
      <c r="S84" s="107"/>
      <c r="T84" s="321" t="s">
        <v>10732</v>
      </c>
      <c r="U84" s="322">
        <v>42535</v>
      </c>
      <c r="V84" s="301">
        <v>2928642</v>
      </c>
      <c r="W84" s="109"/>
      <c r="X84" s="118"/>
      <c r="Y84" s="118"/>
      <c r="Z84" s="118"/>
      <c r="AA84" s="118"/>
      <c r="AB84" s="135">
        <v>75839</v>
      </c>
      <c r="AC84" s="135"/>
      <c r="AD84" s="135"/>
      <c r="AE84" s="135">
        <v>850000</v>
      </c>
      <c r="AF84" s="883">
        <v>150000</v>
      </c>
      <c r="AG84" s="135"/>
      <c r="AH84" s="135"/>
      <c r="AI84" s="135"/>
      <c r="AJ84" s="135"/>
      <c r="AK84" s="135"/>
      <c r="AL84" s="135"/>
      <c r="AM84" s="135"/>
      <c r="AN84" s="135"/>
      <c r="AO84" s="135"/>
      <c r="AP84" s="135"/>
      <c r="AQ84" s="135"/>
      <c r="AR84" s="135"/>
      <c r="AS84" s="135"/>
      <c r="AT84" s="135"/>
      <c r="AU84" s="135"/>
      <c r="AV84" s="135"/>
      <c r="AW84" s="135"/>
      <c r="AX84" s="135"/>
      <c r="AY84" s="135"/>
      <c r="AZ84" s="135"/>
      <c r="BA84" s="135"/>
      <c r="BB84" s="302">
        <f t="shared" si="4"/>
        <v>1075839</v>
      </c>
      <c r="BC84" s="303">
        <f t="shared" si="5"/>
        <v>1852803</v>
      </c>
      <c r="BD84" s="304" t="s">
        <v>9712</v>
      </c>
      <c r="BE84" s="304">
        <v>2928642</v>
      </c>
      <c r="BF84" s="304">
        <v>75839</v>
      </c>
      <c r="BG84" s="304">
        <v>11375</v>
      </c>
      <c r="BH84" s="305">
        <f t="shared" si="6"/>
        <v>64464</v>
      </c>
      <c r="BI84" s="306">
        <f t="shared" si="7"/>
        <v>2852803</v>
      </c>
      <c r="BJ84" s="154"/>
      <c r="BK84" s="154"/>
      <c r="BL84" s="154"/>
      <c r="BM84" s="323"/>
      <c r="BN84" s="104"/>
    </row>
    <row r="85" spans="1:66" s="190" customFormat="1" ht="15" customHeight="1" x14ac:dyDescent="0.2">
      <c r="A85" s="315"/>
      <c r="B85" s="315"/>
      <c r="C85" s="315"/>
      <c r="D85" s="219">
        <v>1</v>
      </c>
      <c r="E85" s="315"/>
      <c r="F85" s="315" t="s">
        <v>12662</v>
      </c>
      <c r="G85" s="151" t="s">
        <v>8713</v>
      </c>
      <c r="H85" s="151" t="s">
        <v>8349</v>
      </c>
      <c r="I85" s="151" t="s">
        <v>19408</v>
      </c>
      <c r="J85" s="898" t="s">
        <v>6222</v>
      </c>
      <c r="K85" s="317">
        <v>105</v>
      </c>
      <c r="L85" s="325" t="s">
        <v>10793</v>
      </c>
      <c r="M85" s="319" t="s">
        <v>6477</v>
      </c>
      <c r="N85" s="319" t="s">
        <v>10232</v>
      </c>
      <c r="O85" s="320">
        <v>42262</v>
      </c>
      <c r="P85" s="300">
        <v>8500000</v>
      </c>
      <c r="Q85" s="107"/>
      <c r="R85" s="109"/>
      <c r="S85" s="107"/>
      <c r="T85" s="321" t="s">
        <v>10247</v>
      </c>
      <c r="U85" s="322">
        <v>42450</v>
      </c>
      <c r="V85" s="301">
        <v>6456322</v>
      </c>
      <c r="W85" s="109"/>
      <c r="X85" s="118"/>
      <c r="Y85" s="118"/>
      <c r="Z85" s="118"/>
      <c r="AA85" s="118"/>
      <c r="AB85" s="135">
        <v>0</v>
      </c>
      <c r="AC85" s="135"/>
      <c r="AD85" s="135"/>
      <c r="AE85" s="135"/>
      <c r="AF85" s="135"/>
      <c r="AG85" s="135"/>
      <c r="AH85" s="135"/>
      <c r="AI85" s="135"/>
      <c r="AJ85" s="135"/>
      <c r="AK85" s="135"/>
      <c r="AL85" s="135"/>
      <c r="AM85" s="135"/>
      <c r="AN85" s="135"/>
      <c r="AO85" s="135"/>
      <c r="AP85" s="135"/>
      <c r="AQ85" s="135"/>
      <c r="AR85" s="135"/>
      <c r="AS85" s="135"/>
      <c r="AT85" s="135"/>
      <c r="AU85" s="135"/>
      <c r="AV85" s="135"/>
      <c r="AW85" s="135"/>
      <c r="AX85" s="135"/>
      <c r="AY85" s="135"/>
      <c r="AZ85" s="135"/>
      <c r="BA85" s="135"/>
      <c r="BB85" s="302">
        <f t="shared" si="4"/>
        <v>0</v>
      </c>
      <c r="BC85" s="303">
        <f t="shared" si="5"/>
        <v>6456322</v>
      </c>
      <c r="BD85" s="304"/>
      <c r="BE85" s="304"/>
      <c r="BF85" s="304"/>
      <c r="BG85" s="304"/>
      <c r="BH85" s="305">
        <f t="shared" si="6"/>
        <v>0</v>
      </c>
      <c r="BI85" s="306">
        <f t="shared" si="7"/>
        <v>0</v>
      </c>
      <c r="BJ85" s="154"/>
      <c r="BK85" s="154"/>
      <c r="BL85" s="154"/>
      <c r="BM85" s="323"/>
      <c r="BN85" s="104"/>
    </row>
    <row r="86" spans="1:66" s="190" customFormat="1" ht="15" customHeight="1" x14ac:dyDescent="0.2">
      <c r="A86" s="315"/>
      <c r="B86" s="315"/>
      <c r="C86" s="315"/>
      <c r="D86" s="219">
        <v>1</v>
      </c>
      <c r="E86" s="315"/>
      <c r="F86" s="315" t="s">
        <v>12662</v>
      </c>
      <c r="G86" s="151" t="s">
        <v>6533</v>
      </c>
      <c r="H86" s="151" t="s">
        <v>10705</v>
      </c>
      <c r="I86" s="151" t="s">
        <v>19409</v>
      </c>
      <c r="J86" s="898" t="s">
        <v>6222</v>
      </c>
      <c r="K86" s="317">
        <v>107</v>
      </c>
      <c r="L86" s="325" t="s">
        <v>10721</v>
      </c>
      <c r="M86" s="319" t="s">
        <v>6477</v>
      </c>
      <c r="N86" s="319" t="s">
        <v>10741</v>
      </c>
      <c r="O86" s="320">
        <v>42475</v>
      </c>
      <c r="P86" s="300">
        <v>7600000</v>
      </c>
      <c r="Q86" s="107"/>
      <c r="R86" s="109"/>
      <c r="S86" s="107"/>
      <c r="T86" s="321" t="s">
        <v>10747</v>
      </c>
      <c r="U86" s="322">
        <v>42551</v>
      </c>
      <c r="V86" s="301">
        <v>3991824</v>
      </c>
      <c r="W86" s="109"/>
      <c r="X86" s="118"/>
      <c r="Y86" s="118"/>
      <c r="Z86" s="118"/>
      <c r="AA86" s="118"/>
      <c r="AB86" s="135">
        <v>584000</v>
      </c>
      <c r="AC86" s="135"/>
      <c r="AD86" s="135"/>
      <c r="AE86" s="135"/>
      <c r="AF86" s="135"/>
      <c r="AG86" s="135"/>
      <c r="AH86" s="135"/>
      <c r="AI86" s="135">
        <v>2896651</v>
      </c>
      <c r="AJ86" s="135">
        <v>511173</v>
      </c>
      <c r="AK86" s="135"/>
      <c r="AL86" s="135"/>
      <c r="AM86" s="135"/>
      <c r="AN86" s="135"/>
      <c r="AO86" s="135"/>
      <c r="AP86" s="135"/>
      <c r="AQ86" s="135"/>
      <c r="AR86" s="135"/>
      <c r="AS86" s="336"/>
      <c r="AT86" s="336"/>
      <c r="AU86" s="135"/>
      <c r="AV86" s="135"/>
      <c r="AW86" s="135"/>
      <c r="AX86" s="135"/>
      <c r="AY86" s="135"/>
      <c r="AZ86" s="135"/>
      <c r="BA86" s="135"/>
      <c r="BB86" s="302">
        <f t="shared" si="4"/>
        <v>3991824</v>
      </c>
      <c r="BC86" s="303">
        <f t="shared" si="5"/>
        <v>0</v>
      </c>
      <c r="BD86" s="304"/>
      <c r="BE86" s="304"/>
      <c r="BF86" s="304"/>
      <c r="BG86" s="304"/>
      <c r="BH86" s="305">
        <f t="shared" si="6"/>
        <v>0</v>
      </c>
      <c r="BI86" s="306">
        <f t="shared" si="7"/>
        <v>0</v>
      </c>
      <c r="BJ86" s="154"/>
      <c r="BK86" s="154"/>
      <c r="BL86" s="154"/>
      <c r="BM86" s="323"/>
      <c r="BN86" s="104"/>
    </row>
    <row r="87" spans="1:66" s="190" customFormat="1" ht="15" customHeight="1" x14ac:dyDescent="0.2">
      <c r="A87" s="315"/>
      <c r="B87" s="315"/>
      <c r="C87" s="315"/>
      <c r="D87" s="219">
        <v>1</v>
      </c>
      <c r="E87" s="315"/>
      <c r="F87" s="324" t="s">
        <v>12662</v>
      </c>
      <c r="G87" s="151" t="s">
        <v>8713</v>
      </c>
      <c r="H87" s="151" t="s">
        <v>11566</v>
      </c>
      <c r="I87" s="151" t="s">
        <v>19410</v>
      </c>
      <c r="J87" s="898" t="s">
        <v>6222</v>
      </c>
      <c r="K87" s="317">
        <v>108</v>
      </c>
      <c r="L87" s="325" t="s">
        <v>10716</v>
      </c>
      <c r="M87" s="319" t="s">
        <v>6477</v>
      </c>
      <c r="N87" s="319" t="s">
        <v>10737</v>
      </c>
      <c r="O87" s="320">
        <v>42367</v>
      </c>
      <c r="P87" s="300">
        <v>9200000</v>
      </c>
      <c r="Q87" s="107"/>
      <c r="R87" s="109"/>
      <c r="S87" s="107"/>
      <c r="T87" s="321" t="s">
        <v>10744</v>
      </c>
      <c r="U87" s="322">
        <v>42548</v>
      </c>
      <c r="V87" s="301">
        <v>7360000</v>
      </c>
      <c r="W87" s="109"/>
      <c r="X87" s="118"/>
      <c r="Y87" s="118"/>
      <c r="Z87" s="118"/>
      <c r="AA87" s="118"/>
      <c r="AB87" s="135">
        <v>0</v>
      </c>
      <c r="AC87" s="135"/>
      <c r="AD87" s="135"/>
      <c r="AE87" s="135"/>
      <c r="AF87" s="135"/>
      <c r="AG87" s="135"/>
      <c r="AH87" s="135"/>
      <c r="AI87" s="135"/>
      <c r="AJ87" s="135"/>
      <c r="AK87" s="135"/>
      <c r="AL87" s="135"/>
      <c r="AM87" s="135"/>
      <c r="AN87" s="135"/>
      <c r="AO87" s="135"/>
      <c r="AP87" s="135"/>
      <c r="AQ87" s="135"/>
      <c r="AR87" s="135"/>
      <c r="AS87" s="135"/>
      <c r="AT87" s="135"/>
      <c r="AU87" s="135"/>
      <c r="AV87" s="135"/>
      <c r="AW87" s="135"/>
      <c r="AX87" s="135"/>
      <c r="AY87" s="135"/>
      <c r="AZ87" s="135"/>
      <c r="BA87" s="135"/>
      <c r="BB87" s="302">
        <f t="shared" si="4"/>
        <v>0</v>
      </c>
      <c r="BC87" s="303">
        <f t="shared" si="5"/>
        <v>7360000</v>
      </c>
      <c r="BD87" s="304" t="s">
        <v>9713</v>
      </c>
      <c r="BE87" s="304">
        <v>7360000</v>
      </c>
      <c r="BF87" s="304"/>
      <c r="BG87" s="304"/>
      <c r="BH87" s="305">
        <f t="shared" si="6"/>
        <v>0</v>
      </c>
      <c r="BI87" s="306">
        <f t="shared" si="7"/>
        <v>7360000</v>
      </c>
      <c r="BJ87" s="154"/>
      <c r="BK87" s="154"/>
      <c r="BL87" s="154"/>
      <c r="BM87" s="323"/>
      <c r="BN87" s="104"/>
    </row>
    <row r="88" spans="1:66" s="190" customFormat="1" ht="15" customHeight="1" x14ac:dyDescent="0.2">
      <c r="A88" s="315"/>
      <c r="B88" s="315"/>
      <c r="C88" s="315"/>
      <c r="D88" s="219">
        <v>1</v>
      </c>
      <c r="E88" s="315" t="s">
        <v>11556</v>
      </c>
      <c r="F88" s="219" t="s">
        <v>12662</v>
      </c>
      <c r="G88" s="151" t="s">
        <v>8713</v>
      </c>
      <c r="H88" s="151" t="s">
        <v>9712</v>
      </c>
      <c r="I88" s="151" t="s">
        <v>19411</v>
      </c>
      <c r="J88" s="898" t="s">
        <v>6222</v>
      </c>
      <c r="K88" s="317">
        <v>77</v>
      </c>
      <c r="L88" s="318" t="s">
        <v>10126</v>
      </c>
      <c r="M88" s="319" t="s">
        <v>6477</v>
      </c>
      <c r="N88" s="319" t="s">
        <v>10131</v>
      </c>
      <c r="O88" s="320">
        <v>42269</v>
      </c>
      <c r="P88" s="300">
        <v>7700000</v>
      </c>
      <c r="Q88" s="107"/>
      <c r="R88" s="109"/>
      <c r="S88" s="107"/>
      <c r="T88" s="321" t="s">
        <v>10135</v>
      </c>
      <c r="U88" s="322">
        <v>42389</v>
      </c>
      <c r="V88" s="301">
        <v>6160000</v>
      </c>
      <c r="W88" s="109"/>
      <c r="X88" s="118"/>
      <c r="Y88" s="118"/>
      <c r="Z88" s="118"/>
      <c r="AA88" s="118"/>
      <c r="AB88" s="135">
        <v>228680</v>
      </c>
      <c r="AC88" s="135"/>
      <c r="AD88" s="135"/>
      <c r="AE88" s="135"/>
      <c r="AF88" s="135"/>
      <c r="AG88" s="135"/>
      <c r="AH88" s="135"/>
      <c r="AI88" s="135"/>
      <c r="AJ88" s="135"/>
      <c r="AK88" s="135"/>
      <c r="AL88" s="135"/>
      <c r="AM88" s="135"/>
      <c r="AN88" s="135"/>
      <c r="AO88" s="135"/>
      <c r="AP88" s="135"/>
      <c r="AQ88" s="135"/>
      <c r="AR88" s="135"/>
      <c r="AS88" s="135"/>
      <c r="AT88" s="135"/>
      <c r="AU88" s="135"/>
      <c r="AV88" s="135"/>
      <c r="AW88" s="135"/>
      <c r="AX88" s="135"/>
      <c r="AY88" s="135"/>
      <c r="AZ88" s="135"/>
      <c r="BA88" s="135"/>
      <c r="BB88" s="302">
        <f t="shared" si="4"/>
        <v>228680</v>
      </c>
      <c r="BC88" s="303">
        <f t="shared" si="5"/>
        <v>5931320</v>
      </c>
      <c r="BD88" s="304" t="s">
        <v>9712</v>
      </c>
      <c r="BE88" s="304">
        <v>6160000</v>
      </c>
      <c r="BF88" s="304">
        <v>228680</v>
      </c>
      <c r="BG88" s="304">
        <v>34302</v>
      </c>
      <c r="BH88" s="305">
        <f t="shared" si="6"/>
        <v>194378</v>
      </c>
      <c r="BI88" s="306">
        <f t="shared" si="7"/>
        <v>5931320</v>
      </c>
      <c r="BJ88" s="154" t="s">
        <v>11244</v>
      </c>
      <c r="BK88" s="154" t="s">
        <v>11245</v>
      </c>
      <c r="BL88" s="154" t="s">
        <v>11099</v>
      </c>
      <c r="BM88" s="323">
        <v>11100000</v>
      </c>
      <c r="BN88" s="104"/>
    </row>
    <row r="89" spans="1:66" s="190" customFormat="1" ht="15" customHeight="1" x14ac:dyDescent="0.2">
      <c r="A89" s="315"/>
      <c r="B89" s="315"/>
      <c r="C89" s="315"/>
      <c r="D89" s="219">
        <v>1</v>
      </c>
      <c r="E89" s="315"/>
      <c r="F89" s="315" t="s">
        <v>12662</v>
      </c>
      <c r="G89" s="151" t="s">
        <v>10706</v>
      </c>
      <c r="H89" s="151" t="s">
        <v>10707</v>
      </c>
      <c r="I89" s="151" t="s">
        <v>19412</v>
      </c>
      <c r="J89" s="898" t="s">
        <v>6222</v>
      </c>
      <c r="K89" s="317">
        <v>110</v>
      </c>
      <c r="L89" s="325" t="s">
        <v>10722</v>
      </c>
      <c r="M89" s="319" t="s">
        <v>6477</v>
      </c>
      <c r="N89" s="319" t="s">
        <v>10742</v>
      </c>
      <c r="O89" s="320">
        <v>42234</v>
      </c>
      <c r="P89" s="300">
        <v>15500000</v>
      </c>
      <c r="Q89" s="107"/>
      <c r="R89" s="109"/>
      <c r="S89" s="107"/>
      <c r="T89" s="321" t="s">
        <v>10675</v>
      </c>
      <c r="U89" s="322">
        <v>42551</v>
      </c>
      <c r="V89" s="301">
        <v>7639921</v>
      </c>
      <c r="W89" s="109"/>
      <c r="X89" s="118"/>
      <c r="Y89" s="118"/>
      <c r="Z89" s="118"/>
      <c r="AA89" s="118"/>
      <c r="AB89" s="135">
        <v>4714185</v>
      </c>
      <c r="AC89" s="135"/>
      <c r="AD89" s="135"/>
      <c r="AE89" s="135"/>
      <c r="AF89" s="135"/>
      <c r="AG89" s="135"/>
      <c r="AH89" s="135"/>
      <c r="AI89" s="135">
        <v>1774715</v>
      </c>
      <c r="AJ89" s="135">
        <f>AI89/85%*100%-AI89</f>
        <v>313185</v>
      </c>
      <c r="AK89" s="135"/>
      <c r="AL89" s="135"/>
      <c r="AM89" s="135"/>
      <c r="AN89" s="135"/>
      <c r="AO89" s="135"/>
      <c r="AP89" s="135"/>
      <c r="AQ89" s="135"/>
      <c r="AR89" s="135"/>
      <c r="AS89" s="135"/>
      <c r="AT89" s="135"/>
      <c r="AU89" s="135"/>
      <c r="AV89" s="135"/>
      <c r="AW89" s="135"/>
      <c r="AX89" s="135"/>
      <c r="AY89" s="135"/>
      <c r="AZ89" s="135"/>
      <c r="BA89" s="135"/>
      <c r="BB89" s="302">
        <f t="shared" si="4"/>
        <v>6802085</v>
      </c>
      <c r="BC89" s="303">
        <f t="shared" si="5"/>
        <v>837836</v>
      </c>
      <c r="BD89" s="304"/>
      <c r="BE89" s="304"/>
      <c r="BF89" s="304"/>
      <c r="BG89" s="304"/>
      <c r="BH89" s="305">
        <f t="shared" si="6"/>
        <v>0</v>
      </c>
      <c r="BI89" s="306">
        <f t="shared" si="7"/>
        <v>0</v>
      </c>
      <c r="BJ89" s="154"/>
      <c r="BK89" s="154"/>
      <c r="BL89" s="154"/>
      <c r="BM89" s="323"/>
      <c r="BN89" s="104"/>
    </row>
    <row r="90" spans="1:66" s="190" customFormat="1" ht="15" customHeight="1" x14ac:dyDescent="0.2">
      <c r="A90" s="315"/>
      <c r="B90" s="315"/>
      <c r="C90" s="315"/>
      <c r="D90" s="219">
        <v>1</v>
      </c>
      <c r="E90" s="315" t="s">
        <v>11556</v>
      </c>
      <c r="F90" s="219" t="s">
        <v>12662</v>
      </c>
      <c r="G90" s="151" t="s">
        <v>8713</v>
      </c>
      <c r="H90" s="151" t="s">
        <v>9712</v>
      </c>
      <c r="I90" s="151" t="s">
        <v>19413</v>
      </c>
      <c r="J90" s="898" t="s">
        <v>6222</v>
      </c>
      <c r="K90" s="317">
        <v>109</v>
      </c>
      <c r="L90" s="318" t="s">
        <v>11003</v>
      </c>
      <c r="M90" s="319" t="s">
        <v>6477</v>
      </c>
      <c r="N90" s="319" t="s">
        <v>10128</v>
      </c>
      <c r="O90" s="320">
        <v>42143</v>
      </c>
      <c r="P90" s="300">
        <v>6000000</v>
      </c>
      <c r="Q90" s="107"/>
      <c r="R90" s="109"/>
      <c r="S90" s="107"/>
      <c r="T90" s="321" t="s">
        <v>10133</v>
      </c>
      <c r="U90" s="322">
        <v>42389</v>
      </c>
      <c r="V90" s="301">
        <v>4351440</v>
      </c>
      <c r="W90" s="109"/>
      <c r="X90" s="118"/>
      <c r="Y90" s="118"/>
      <c r="Z90" s="118"/>
      <c r="AA90" s="118"/>
      <c r="AB90" s="135">
        <v>3557089</v>
      </c>
      <c r="AC90" s="135">
        <v>490110</v>
      </c>
      <c r="AD90" s="135">
        <v>86490</v>
      </c>
      <c r="AE90" s="135">
        <v>185089</v>
      </c>
      <c r="AF90" s="883">
        <v>32662</v>
      </c>
      <c r="AG90" s="135"/>
      <c r="AH90" s="135"/>
      <c r="AI90" s="135"/>
      <c r="AJ90" s="135"/>
      <c r="AK90" s="135"/>
      <c r="AL90" s="135"/>
      <c r="AM90" s="135"/>
      <c r="AN90" s="135"/>
      <c r="AO90" s="135"/>
      <c r="AP90" s="135"/>
      <c r="AQ90" s="135"/>
      <c r="AR90" s="135"/>
      <c r="AS90" s="135"/>
      <c r="AT90" s="135"/>
      <c r="AU90" s="135"/>
      <c r="AV90" s="135"/>
      <c r="AW90" s="135"/>
      <c r="AX90" s="135"/>
      <c r="AY90" s="135"/>
      <c r="AZ90" s="135"/>
      <c r="BA90" s="114"/>
      <c r="BB90" s="302">
        <f t="shared" si="4"/>
        <v>4351440</v>
      </c>
      <c r="BC90" s="303">
        <f t="shared" si="5"/>
        <v>0</v>
      </c>
      <c r="BD90" s="304" t="s">
        <v>9712</v>
      </c>
      <c r="BE90" s="304">
        <v>4351440</v>
      </c>
      <c r="BF90" s="304">
        <v>1483189</v>
      </c>
      <c r="BG90" s="304">
        <v>222478</v>
      </c>
      <c r="BH90" s="305">
        <f t="shared" si="6"/>
        <v>1260711</v>
      </c>
      <c r="BI90" s="306">
        <f t="shared" si="7"/>
        <v>2868251</v>
      </c>
      <c r="BJ90" s="154" t="s">
        <v>11239</v>
      </c>
      <c r="BK90" s="154" t="s">
        <v>11240</v>
      </c>
      <c r="BL90" s="154" t="s">
        <v>11099</v>
      </c>
      <c r="BM90" s="323">
        <v>8700000</v>
      </c>
      <c r="BN90" s="104"/>
    </row>
    <row r="91" spans="1:66" s="190" customFormat="1" ht="15" customHeight="1" x14ac:dyDescent="0.2">
      <c r="A91" s="315"/>
      <c r="B91" s="315"/>
      <c r="C91" s="315"/>
      <c r="D91" s="219">
        <v>1</v>
      </c>
      <c r="E91" s="315"/>
      <c r="F91" s="315" t="s">
        <v>12662</v>
      </c>
      <c r="G91" s="151" t="s">
        <v>8713</v>
      </c>
      <c r="H91" s="151" t="s">
        <v>8349</v>
      </c>
      <c r="I91" s="151" t="s">
        <v>19414</v>
      </c>
      <c r="J91" s="898" t="s">
        <v>6222</v>
      </c>
      <c r="K91" s="317">
        <v>113</v>
      </c>
      <c r="L91" s="325" t="s">
        <v>8608</v>
      </c>
      <c r="M91" s="319" t="s">
        <v>8711</v>
      </c>
      <c r="N91" s="319" t="s">
        <v>8607</v>
      </c>
      <c r="O91" s="320">
        <v>42047</v>
      </c>
      <c r="P91" s="300">
        <v>6000000</v>
      </c>
      <c r="Q91" s="107"/>
      <c r="R91" s="109"/>
      <c r="S91" s="107"/>
      <c r="T91" s="321" t="s">
        <v>8604</v>
      </c>
      <c r="U91" s="322">
        <v>42241</v>
      </c>
      <c r="V91" s="301">
        <v>3757440</v>
      </c>
      <c r="W91" s="109"/>
      <c r="X91" s="118"/>
      <c r="Y91" s="118"/>
      <c r="Z91" s="118"/>
      <c r="AA91" s="118"/>
      <c r="AB91" s="135">
        <v>0</v>
      </c>
      <c r="AC91" s="135"/>
      <c r="AD91" s="135"/>
      <c r="AE91" s="135"/>
      <c r="AF91" s="135"/>
      <c r="AG91" s="135"/>
      <c r="AH91" s="135"/>
      <c r="AI91" s="135"/>
      <c r="AJ91" s="135"/>
      <c r="AK91" s="135"/>
      <c r="AL91" s="135"/>
      <c r="AM91" s="135"/>
      <c r="AN91" s="135"/>
      <c r="AO91" s="135"/>
      <c r="AP91" s="135"/>
      <c r="AQ91" s="135"/>
      <c r="AR91" s="135"/>
      <c r="AS91" s="135"/>
      <c r="AT91" s="135"/>
      <c r="AU91" s="135"/>
      <c r="AV91" s="135"/>
      <c r="AW91" s="135"/>
      <c r="AX91" s="135"/>
      <c r="AY91" s="135"/>
      <c r="AZ91" s="135"/>
      <c r="BA91" s="135"/>
      <c r="BB91" s="302">
        <f t="shared" si="4"/>
        <v>0</v>
      </c>
      <c r="BC91" s="303">
        <f t="shared" si="5"/>
        <v>3757440</v>
      </c>
      <c r="BD91" s="304"/>
      <c r="BE91" s="304"/>
      <c r="BF91" s="304"/>
      <c r="BG91" s="304"/>
      <c r="BH91" s="305">
        <f t="shared" si="6"/>
        <v>0</v>
      </c>
      <c r="BI91" s="306">
        <f t="shared" si="7"/>
        <v>0</v>
      </c>
      <c r="BJ91" s="154"/>
      <c r="BK91" s="154"/>
      <c r="BL91" s="154"/>
      <c r="BM91" s="323"/>
      <c r="BN91" s="104"/>
    </row>
    <row r="92" spans="1:66" s="190" customFormat="1" ht="15" customHeight="1" x14ac:dyDescent="0.2">
      <c r="A92" s="315"/>
      <c r="B92" s="315"/>
      <c r="C92" s="315"/>
      <c r="D92" s="219">
        <v>1</v>
      </c>
      <c r="E92" s="315"/>
      <c r="F92" s="219" t="s">
        <v>8617</v>
      </c>
      <c r="G92" s="151" t="s">
        <v>8713</v>
      </c>
      <c r="H92" s="151" t="s">
        <v>8600</v>
      </c>
      <c r="I92" s="151" t="s">
        <v>19415</v>
      </c>
      <c r="J92" s="898" t="s">
        <v>6222</v>
      </c>
      <c r="K92" s="317">
        <v>114</v>
      </c>
      <c r="L92" s="318" t="s">
        <v>8599</v>
      </c>
      <c r="M92" s="319" t="s">
        <v>8711</v>
      </c>
      <c r="N92" s="319" t="s">
        <v>8598</v>
      </c>
      <c r="O92" s="320">
        <v>41348</v>
      </c>
      <c r="P92" s="300">
        <v>6000000</v>
      </c>
      <c r="Q92" s="107"/>
      <c r="R92" s="109"/>
      <c r="S92" s="107"/>
      <c r="T92" s="321" t="s">
        <v>8597</v>
      </c>
      <c r="U92" s="322">
        <v>42241</v>
      </c>
      <c r="V92" s="301">
        <v>2540195</v>
      </c>
      <c r="W92" s="109"/>
      <c r="X92" s="118"/>
      <c r="Y92" s="118"/>
      <c r="Z92" s="118"/>
      <c r="AA92" s="118"/>
      <c r="AB92" s="135">
        <v>0</v>
      </c>
      <c r="AC92" s="135"/>
      <c r="AD92" s="135"/>
      <c r="AE92" s="135"/>
      <c r="AF92" s="135"/>
      <c r="AG92" s="135"/>
      <c r="AH92" s="135"/>
      <c r="AI92" s="135"/>
      <c r="AJ92" s="135"/>
      <c r="AK92" s="135"/>
      <c r="AL92" s="135"/>
      <c r="AM92" s="135"/>
      <c r="AN92" s="135"/>
      <c r="AO92" s="135"/>
      <c r="AP92" s="135"/>
      <c r="AQ92" s="135"/>
      <c r="AR92" s="135"/>
      <c r="AS92" s="135"/>
      <c r="AT92" s="135"/>
      <c r="AU92" s="135"/>
      <c r="AV92" s="135"/>
      <c r="AW92" s="135"/>
      <c r="AX92" s="135"/>
      <c r="AY92" s="135"/>
      <c r="AZ92" s="135"/>
      <c r="BA92" s="135"/>
      <c r="BB92" s="302">
        <f t="shared" si="4"/>
        <v>0</v>
      </c>
      <c r="BC92" s="303">
        <f t="shared" si="5"/>
        <v>2540195</v>
      </c>
      <c r="BD92" s="304"/>
      <c r="BE92" s="304"/>
      <c r="BF92" s="304"/>
      <c r="BG92" s="304"/>
      <c r="BH92" s="305">
        <f t="shared" si="6"/>
        <v>0</v>
      </c>
      <c r="BI92" s="306">
        <f t="shared" si="7"/>
        <v>0</v>
      </c>
      <c r="BJ92" s="154"/>
      <c r="BK92" s="154"/>
      <c r="BL92" s="154"/>
      <c r="BM92" s="323"/>
      <c r="BN92" s="104"/>
    </row>
    <row r="93" spans="1:66" s="190" customFormat="1" ht="15" customHeight="1" x14ac:dyDescent="0.2">
      <c r="A93" s="315"/>
      <c r="B93" s="315"/>
      <c r="C93" s="315"/>
      <c r="D93" s="219">
        <v>1</v>
      </c>
      <c r="E93" s="315"/>
      <c r="F93" s="219" t="s">
        <v>12662</v>
      </c>
      <c r="G93" s="151" t="str">
        <f>H93</f>
        <v>PASAR KORDON</v>
      </c>
      <c r="H93" s="151" t="s">
        <v>9712</v>
      </c>
      <c r="I93" s="151" t="s">
        <v>19416</v>
      </c>
      <c r="J93" s="898" t="s">
        <v>6222</v>
      </c>
      <c r="K93" s="317">
        <v>121</v>
      </c>
      <c r="L93" s="318" t="s">
        <v>1917</v>
      </c>
      <c r="M93" s="319" t="s">
        <v>6477</v>
      </c>
      <c r="N93" s="319" t="s">
        <v>10725</v>
      </c>
      <c r="O93" s="320">
        <v>42143</v>
      </c>
      <c r="P93" s="300">
        <v>19000000</v>
      </c>
      <c r="Q93" s="107"/>
      <c r="R93" s="109"/>
      <c r="S93" s="107"/>
      <c r="T93" s="321" t="s">
        <v>10748</v>
      </c>
      <c r="U93" s="322">
        <v>42551</v>
      </c>
      <c r="V93" s="301">
        <v>9579134</v>
      </c>
      <c r="W93" s="109"/>
      <c r="X93" s="118"/>
      <c r="Y93" s="118"/>
      <c r="Z93" s="118"/>
      <c r="AA93" s="118"/>
      <c r="AB93" s="135">
        <v>2470000</v>
      </c>
      <c r="AC93" s="135"/>
      <c r="AD93" s="135"/>
      <c r="AE93" s="135">
        <v>969000</v>
      </c>
      <c r="AF93" s="883">
        <v>171000</v>
      </c>
      <c r="AG93" s="135"/>
      <c r="AH93" s="135"/>
      <c r="AI93" s="135">
        <v>775200</v>
      </c>
      <c r="AJ93" s="911">
        <v>136800</v>
      </c>
      <c r="AK93" s="135">
        <v>1292000</v>
      </c>
      <c r="AL93" s="135">
        <v>228000</v>
      </c>
      <c r="AM93" s="135"/>
      <c r="AN93" s="135"/>
      <c r="AO93" s="135"/>
      <c r="AP93" s="135"/>
      <c r="AQ93" s="135"/>
      <c r="AR93" s="135"/>
      <c r="AS93" s="135"/>
      <c r="AT93" s="135"/>
      <c r="AU93" s="135"/>
      <c r="AV93" s="135"/>
      <c r="AW93" s="135"/>
      <c r="AX93" s="135"/>
      <c r="AY93" s="135"/>
      <c r="AZ93" s="135"/>
      <c r="BA93" s="135"/>
      <c r="BB93" s="302">
        <f t="shared" si="4"/>
        <v>6042000</v>
      </c>
      <c r="BC93" s="303">
        <f t="shared" si="5"/>
        <v>3537134</v>
      </c>
      <c r="BD93" s="304" t="s">
        <v>9712</v>
      </c>
      <c r="BE93" s="304">
        <v>9579134</v>
      </c>
      <c r="BF93" s="304"/>
      <c r="BG93" s="304"/>
      <c r="BH93" s="305">
        <f t="shared" si="6"/>
        <v>0</v>
      </c>
      <c r="BI93" s="306">
        <f t="shared" si="7"/>
        <v>9579134</v>
      </c>
      <c r="BJ93" s="154"/>
      <c r="BK93" s="154"/>
      <c r="BL93" s="154"/>
      <c r="BM93" s="323"/>
      <c r="BN93" s="104"/>
    </row>
    <row r="94" spans="1:66" s="190" customFormat="1" ht="15" customHeight="1" x14ac:dyDescent="0.2">
      <c r="A94" s="315"/>
      <c r="B94" s="315"/>
      <c r="C94" s="315"/>
      <c r="D94" s="219">
        <v>1</v>
      </c>
      <c r="E94" s="315"/>
      <c r="F94" s="219" t="s">
        <v>12662</v>
      </c>
      <c r="G94" s="151" t="s">
        <v>8713</v>
      </c>
      <c r="H94" s="151" t="s">
        <v>9712</v>
      </c>
      <c r="I94" s="151" t="s">
        <v>19417</v>
      </c>
      <c r="J94" s="898" t="s">
        <v>6222</v>
      </c>
      <c r="K94" s="317">
        <v>122</v>
      </c>
      <c r="L94" s="318" t="s">
        <v>10713</v>
      </c>
      <c r="M94" s="319" t="s">
        <v>6477</v>
      </c>
      <c r="N94" s="319" t="s">
        <v>10728</v>
      </c>
      <c r="O94" s="320">
        <v>42195</v>
      </c>
      <c r="P94" s="300">
        <v>4900000</v>
      </c>
      <c r="Q94" s="107"/>
      <c r="R94" s="109"/>
      <c r="S94" s="107"/>
      <c r="T94" s="321" t="s">
        <v>10732</v>
      </c>
      <c r="U94" s="322">
        <v>42535</v>
      </c>
      <c r="V94" s="301">
        <v>2414978</v>
      </c>
      <c r="W94" s="109"/>
      <c r="X94" s="118"/>
      <c r="Y94" s="118"/>
      <c r="Z94" s="118"/>
      <c r="AA94" s="118"/>
      <c r="AB94" s="135">
        <v>1390700</v>
      </c>
      <c r="AC94" s="135"/>
      <c r="AD94" s="135"/>
      <c r="AE94" s="135"/>
      <c r="AF94" s="135"/>
      <c r="AG94" s="135"/>
      <c r="AH94" s="135"/>
      <c r="AI94" s="135"/>
      <c r="AJ94" s="135"/>
      <c r="AK94" s="135"/>
      <c r="AL94" s="135"/>
      <c r="AM94" s="135"/>
      <c r="AN94" s="135"/>
      <c r="AO94" s="135"/>
      <c r="AP94" s="135"/>
      <c r="AQ94" s="135"/>
      <c r="AR94" s="135"/>
      <c r="AS94" s="135"/>
      <c r="AT94" s="135"/>
      <c r="AU94" s="135"/>
      <c r="AV94" s="135"/>
      <c r="AW94" s="135"/>
      <c r="AX94" s="135"/>
      <c r="AY94" s="135"/>
      <c r="AZ94" s="135"/>
      <c r="BA94" s="135"/>
      <c r="BB94" s="302">
        <f t="shared" si="4"/>
        <v>1390700</v>
      </c>
      <c r="BC94" s="303">
        <f t="shared" si="5"/>
        <v>1024278</v>
      </c>
      <c r="BD94" s="304" t="s">
        <v>9712</v>
      </c>
      <c r="BE94" s="304">
        <v>2414978</v>
      </c>
      <c r="BF94" s="304"/>
      <c r="BG94" s="304"/>
      <c r="BH94" s="305">
        <f t="shared" si="6"/>
        <v>0</v>
      </c>
      <c r="BI94" s="306">
        <f t="shared" si="7"/>
        <v>2414978</v>
      </c>
      <c r="BJ94" s="154"/>
      <c r="BK94" s="154"/>
      <c r="BL94" s="154"/>
      <c r="BM94" s="323"/>
      <c r="BN94" s="104"/>
    </row>
    <row r="95" spans="1:66" s="190" customFormat="1" ht="15" customHeight="1" x14ac:dyDescent="0.2">
      <c r="A95" s="315"/>
      <c r="B95" s="315"/>
      <c r="C95" s="315"/>
      <c r="D95" s="219">
        <v>1</v>
      </c>
      <c r="E95" s="315"/>
      <c r="F95" s="315" t="s">
        <v>12662</v>
      </c>
      <c r="G95" s="151" t="s">
        <v>8713</v>
      </c>
      <c r="H95" s="190" t="s">
        <v>9714</v>
      </c>
      <c r="I95" s="151" t="s">
        <v>19418</v>
      </c>
      <c r="J95" s="898" t="s">
        <v>6222</v>
      </c>
      <c r="K95" s="317">
        <v>117</v>
      </c>
      <c r="L95" s="325" t="s">
        <v>10806</v>
      </c>
      <c r="M95" s="319" t="s">
        <v>6477</v>
      </c>
      <c r="N95" s="319" t="s">
        <v>9722</v>
      </c>
      <c r="O95" s="320">
        <v>42086</v>
      </c>
      <c r="P95" s="300">
        <v>150000000</v>
      </c>
      <c r="Q95" s="107"/>
      <c r="R95" s="109"/>
      <c r="S95" s="107"/>
      <c r="T95" s="321" t="s">
        <v>9729</v>
      </c>
      <c r="U95" s="322">
        <v>42348</v>
      </c>
      <c r="V95" s="301">
        <v>107069201</v>
      </c>
      <c r="W95" s="109"/>
      <c r="X95" s="118"/>
      <c r="Y95" s="118"/>
      <c r="Z95" s="118"/>
      <c r="AA95" s="118"/>
      <c r="AB95" s="135">
        <v>60494405</v>
      </c>
      <c r="AC95" s="135">
        <v>3644800</v>
      </c>
      <c r="AD95" s="135">
        <v>643200</v>
      </c>
      <c r="AE95" s="135">
        <v>3662650</v>
      </c>
      <c r="AF95" s="882">
        <v>646350</v>
      </c>
      <c r="AG95" s="135">
        <v>3659250</v>
      </c>
      <c r="AH95" s="135">
        <v>645750</v>
      </c>
      <c r="AI95" s="135">
        <v>3652705</v>
      </c>
      <c r="AJ95" s="135">
        <f>AI95/85%*100%-AI95</f>
        <v>644595</v>
      </c>
      <c r="AK95" s="135">
        <v>15895012</v>
      </c>
      <c r="AL95" s="135">
        <v>2805002</v>
      </c>
      <c r="AM95" s="135"/>
      <c r="AN95" s="135"/>
      <c r="AO95" s="135"/>
      <c r="AP95" s="135"/>
      <c r="AQ95" s="135"/>
      <c r="AR95" s="135"/>
      <c r="AS95" s="135"/>
      <c r="AT95" s="135"/>
      <c r="AU95" s="135"/>
      <c r="AV95" s="135"/>
      <c r="AW95" s="135"/>
      <c r="AX95" s="135"/>
      <c r="AY95" s="135"/>
      <c r="AZ95" s="135"/>
      <c r="BA95" s="114"/>
      <c r="BB95" s="302">
        <f t="shared" si="4"/>
        <v>96393719</v>
      </c>
      <c r="BC95" s="303">
        <f t="shared" si="5"/>
        <v>10675482</v>
      </c>
      <c r="BD95" s="304" t="s">
        <v>9714</v>
      </c>
      <c r="BE95" s="304">
        <v>107069201</v>
      </c>
      <c r="BF95" s="304">
        <v>53958387</v>
      </c>
      <c r="BG95" s="304">
        <v>8093757</v>
      </c>
      <c r="BH95" s="305">
        <f t="shared" si="6"/>
        <v>45864630</v>
      </c>
      <c r="BI95" s="306">
        <f t="shared" si="7"/>
        <v>53110814</v>
      </c>
      <c r="BJ95" s="154"/>
      <c r="BK95" s="154"/>
      <c r="BL95" s="154"/>
      <c r="BM95" s="323"/>
      <c r="BN95" s="104"/>
    </row>
    <row r="96" spans="1:66" s="190" customFormat="1" ht="15" customHeight="1" x14ac:dyDescent="0.2">
      <c r="A96" s="315"/>
      <c r="B96" s="315"/>
      <c r="C96" s="315"/>
      <c r="D96" s="219">
        <v>1</v>
      </c>
      <c r="E96" s="315"/>
      <c r="F96" s="315" t="s">
        <v>12662</v>
      </c>
      <c r="G96" s="151" t="s">
        <v>8755</v>
      </c>
      <c r="H96" s="151" t="str">
        <f>G96</f>
        <v>CIMAHI</v>
      </c>
      <c r="I96" s="151" t="s">
        <v>19419</v>
      </c>
      <c r="J96" s="898" t="s">
        <v>6222</v>
      </c>
      <c r="K96" s="317">
        <v>118</v>
      </c>
      <c r="L96" s="325" t="s">
        <v>10720</v>
      </c>
      <c r="M96" s="319" t="s">
        <v>6477</v>
      </c>
      <c r="N96" s="319" t="s">
        <v>10230</v>
      </c>
      <c r="O96" s="320">
        <v>42137</v>
      </c>
      <c r="P96" s="300">
        <v>8000000</v>
      </c>
      <c r="Q96" s="107"/>
      <c r="R96" s="109"/>
      <c r="S96" s="107"/>
      <c r="T96" s="321" t="s">
        <v>10746</v>
      </c>
      <c r="U96" s="322">
        <v>42551</v>
      </c>
      <c r="V96" s="301">
        <v>3759788</v>
      </c>
      <c r="W96" s="109"/>
      <c r="X96" s="118"/>
      <c r="Y96" s="118"/>
      <c r="Z96" s="118"/>
      <c r="AA96" s="118"/>
      <c r="AB96" s="135">
        <v>935000</v>
      </c>
      <c r="AC96" s="135"/>
      <c r="AD96" s="135"/>
      <c r="AE96" s="135"/>
      <c r="AF96" s="135"/>
      <c r="AG96" s="135"/>
      <c r="AH96" s="135"/>
      <c r="AI96" s="135"/>
      <c r="AJ96" s="135"/>
      <c r="AK96" s="135"/>
      <c r="AL96" s="135"/>
      <c r="AM96" s="135"/>
      <c r="AN96" s="135"/>
      <c r="AO96" s="135"/>
      <c r="AP96" s="135"/>
      <c r="AQ96" s="135"/>
      <c r="AR96" s="135"/>
      <c r="AS96" s="135"/>
      <c r="AT96" s="135"/>
      <c r="AU96" s="135"/>
      <c r="AV96" s="135"/>
      <c r="AW96" s="135"/>
      <c r="AX96" s="135"/>
      <c r="AY96" s="135"/>
      <c r="AZ96" s="135"/>
      <c r="BA96" s="135"/>
      <c r="BB96" s="302">
        <f t="shared" si="4"/>
        <v>935000</v>
      </c>
      <c r="BC96" s="303">
        <f t="shared" si="5"/>
        <v>2824788</v>
      </c>
      <c r="BD96" s="304"/>
      <c r="BE96" s="304"/>
      <c r="BF96" s="304"/>
      <c r="BG96" s="304"/>
      <c r="BH96" s="305">
        <f t="shared" si="6"/>
        <v>0</v>
      </c>
      <c r="BI96" s="306">
        <f t="shared" si="7"/>
        <v>0</v>
      </c>
      <c r="BJ96" s="154"/>
      <c r="BK96" s="154"/>
      <c r="BL96" s="154"/>
      <c r="BM96" s="323"/>
      <c r="BN96" s="104"/>
    </row>
    <row r="97" spans="1:66" s="190" customFormat="1" ht="15" customHeight="1" x14ac:dyDescent="0.2">
      <c r="A97" s="315"/>
      <c r="B97" s="315"/>
      <c r="C97" s="315"/>
      <c r="D97" s="219">
        <v>1</v>
      </c>
      <c r="E97" s="315" t="s">
        <v>11556</v>
      </c>
      <c r="F97" s="219" t="s">
        <v>12662</v>
      </c>
      <c r="G97" s="151" t="s">
        <v>8713</v>
      </c>
      <c r="H97" s="151" t="s">
        <v>9712</v>
      </c>
      <c r="I97" s="151" t="s">
        <v>19420</v>
      </c>
      <c r="J97" s="898" t="s">
        <v>6222</v>
      </c>
      <c r="K97" s="317">
        <v>134</v>
      </c>
      <c r="L97" s="318" t="s">
        <v>1095</v>
      </c>
      <c r="M97" s="319" t="s">
        <v>6477</v>
      </c>
      <c r="N97" s="319" t="s">
        <v>9717</v>
      </c>
      <c r="O97" s="320">
        <v>42195</v>
      </c>
      <c r="P97" s="300">
        <v>4500000</v>
      </c>
      <c r="Q97" s="107"/>
      <c r="R97" s="109"/>
      <c r="S97" s="107"/>
      <c r="T97" s="321" t="s">
        <v>9725</v>
      </c>
      <c r="U97" s="322">
        <v>42348</v>
      </c>
      <c r="V97" s="301">
        <v>3418080</v>
      </c>
      <c r="W97" s="109"/>
      <c r="X97" s="118"/>
      <c r="Y97" s="118"/>
      <c r="Z97" s="118"/>
      <c r="AA97" s="118"/>
      <c r="AB97" s="135">
        <v>3046593</v>
      </c>
      <c r="AC97" s="135"/>
      <c r="AD97" s="135"/>
      <c r="AE97" s="135">
        <v>315764</v>
      </c>
      <c r="AF97" s="883">
        <v>55723</v>
      </c>
      <c r="AG97" s="135"/>
      <c r="AH97" s="135"/>
      <c r="AI97" s="135"/>
      <c r="AJ97" s="135"/>
      <c r="AK97" s="135"/>
      <c r="AL97" s="135"/>
      <c r="AM97" s="135"/>
      <c r="AN97" s="135"/>
      <c r="AO97" s="135"/>
      <c r="AP97" s="135"/>
      <c r="AQ97" s="135"/>
      <c r="AR97" s="135"/>
      <c r="AS97" s="135"/>
      <c r="AT97" s="135"/>
      <c r="AU97" s="135"/>
      <c r="AV97" s="135"/>
      <c r="AW97" s="135"/>
      <c r="AX97" s="135"/>
      <c r="AY97" s="135"/>
      <c r="AZ97" s="135"/>
      <c r="BA97" s="135"/>
      <c r="BB97" s="302">
        <f t="shared" si="4"/>
        <v>3418080</v>
      </c>
      <c r="BC97" s="303">
        <f t="shared" si="5"/>
        <v>0</v>
      </c>
      <c r="BD97" s="304" t="s">
        <v>9712</v>
      </c>
      <c r="BE97" s="304">
        <v>3418080</v>
      </c>
      <c r="BF97" s="304">
        <v>3046593</v>
      </c>
      <c r="BG97" s="304">
        <v>456988</v>
      </c>
      <c r="BH97" s="305">
        <f t="shared" si="6"/>
        <v>2589605</v>
      </c>
      <c r="BI97" s="306">
        <f t="shared" si="7"/>
        <v>371487</v>
      </c>
      <c r="BJ97" s="154"/>
      <c r="BK97" s="154"/>
      <c r="BL97" s="154"/>
      <c r="BM97" s="323"/>
      <c r="BN97" s="104"/>
    </row>
    <row r="98" spans="1:66" s="190" customFormat="1" ht="15" customHeight="1" x14ac:dyDescent="0.2">
      <c r="A98" s="315"/>
      <c r="B98" s="315"/>
      <c r="C98" s="315"/>
      <c r="D98" s="219">
        <v>1</v>
      </c>
      <c r="E98" s="315"/>
      <c r="F98" s="219" t="s">
        <v>12662</v>
      </c>
      <c r="G98" s="151" t="s">
        <v>8713</v>
      </c>
      <c r="H98" s="151" t="s">
        <v>9712</v>
      </c>
      <c r="I98" s="151" t="s">
        <v>19421</v>
      </c>
      <c r="J98" s="898" t="s">
        <v>6222</v>
      </c>
      <c r="K98" s="317">
        <v>138</v>
      </c>
      <c r="L98" s="318" t="s">
        <v>9611</v>
      </c>
      <c r="M98" s="319" t="s">
        <v>6477</v>
      </c>
      <c r="N98" s="319" t="s">
        <v>10729</v>
      </c>
      <c r="O98" s="320">
        <v>42325</v>
      </c>
      <c r="P98" s="300">
        <v>18000000</v>
      </c>
      <c r="Q98" s="107"/>
      <c r="R98" s="109"/>
      <c r="S98" s="107"/>
      <c r="T98" s="321" t="s">
        <v>10732</v>
      </c>
      <c r="U98" s="322">
        <v>42535</v>
      </c>
      <c r="V98" s="301">
        <v>8306801</v>
      </c>
      <c r="W98" s="109"/>
      <c r="X98" s="118"/>
      <c r="Y98" s="118"/>
      <c r="Z98" s="118"/>
      <c r="AA98" s="118"/>
      <c r="AB98" s="135">
        <v>2283200</v>
      </c>
      <c r="AC98" s="135"/>
      <c r="AD98" s="135"/>
      <c r="AE98" s="135"/>
      <c r="AF98" s="135"/>
      <c r="AG98" s="135"/>
      <c r="AH98" s="135"/>
      <c r="AI98" s="135">
        <v>3145000</v>
      </c>
      <c r="AJ98" s="911">
        <v>555000</v>
      </c>
      <c r="AK98" s="135"/>
      <c r="AL98" s="135"/>
      <c r="AM98" s="135"/>
      <c r="AN98" s="135"/>
      <c r="AO98" s="135"/>
      <c r="AP98" s="135"/>
      <c r="AQ98" s="135"/>
      <c r="AR98" s="135"/>
      <c r="AS98" s="135"/>
      <c r="AT98" s="135"/>
      <c r="AU98" s="135"/>
      <c r="AV98" s="135"/>
      <c r="AW98" s="135"/>
      <c r="AX98" s="135"/>
      <c r="AY98" s="135"/>
      <c r="AZ98" s="135"/>
      <c r="BA98" s="135"/>
      <c r="BB98" s="302">
        <f t="shared" si="4"/>
        <v>5983200</v>
      </c>
      <c r="BC98" s="303">
        <f t="shared" si="5"/>
        <v>2323601</v>
      </c>
      <c r="BD98" s="304" t="s">
        <v>9712</v>
      </c>
      <c r="BE98" s="304">
        <v>10383501</v>
      </c>
      <c r="BF98" s="304"/>
      <c r="BG98" s="304"/>
      <c r="BH98" s="305">
        <f t="shared" si="6"/>
        <v>0</v>
      </c>
      <c r="BI98" s="306">
        <f t="shared" si="7"/>
        <v>10383501</v>
      </c>
      <c r="BJ98" s="154"/>
      <c r="BK98" s="154"/>
      <c r="BL98" s="154"/>
      <c r="BM98" s="323"/>
      <c r="BN98" s="104"/>
    </row>
    <row r="99" spans="1:66" s="190" customFormat="1" ht="15" customHeight="1" x14ac:dyDescent="0.2">
      <c r="A99" s="315"/>
      <c r="B99" s="315"/>
      <c r="C99" s="315"/>
      <c r="D99" s="219">
        <v>1</v>
      </c>
      <c r="E99" s="315" t="s">
        <v>11556</v>
      </c>
      <c r="F99" s="219" t="s">
        <v>12662</v>
      </c>
      <c r="G99" s="151" t="s">
        <v>8713</v>
      </c>
      <c r="H99" s="151" t="s">
        <v>9712</v>
      </c>
      <c r="I99" s="151" t="s">
        <v>19422</v>
      </c>
      <c r="J99" s="898" t="s">
        <v>6222</v>
      </c>
      <c r="K99" s="317">
        <v>139</v>
      </c>
      <c r="L99" s="318" t="s">
        <v>10124</v>
      </c>
      <c r="M99" s="319" t="s">
        <v>6477</v>
      </c>
      <c r="N99" s="319" t="s">
        <v>10129</v>
      </c>
      <c r="O99" s="320">
        <v>42054</v>
      </c>
      <c r="P99" s="300">
        <v>6000000</v>
      </c>
      <c r="Q99" s="107"/>
      <c r="R99" s="109"/>
      <c r="S99" s="107"/>
      <c r="T99" s="321" t="s">
        <v>10133</v>
      </c>
      <c r="U99" s="322">
        <v>42389</v>
      </c>
      <c r="V99" s="301">
        <v>2557440</v>
      </c>
      <c r="W99" s="109"/>
      <c r="X99" s="118"/>
      <c r="Y99" s="118"/>
      <c r="Z99" s="118"/>
      <c r="AA99" s="118"/>
      <c r="AB99" s="135">
        <v>462016</v>
      </c>
      <c r="AC99" s="135"/>
      <c r="AD99" s="135"/>
      <c r="AE99" s="135"/>
      <c r="AF99" s="135"/>
      <c r="AG99" s="135"/>
      <c r="AH99" s="135"/>
      <c r="AI99" s="135"/>
      <c r="AJ99" s="135"/>
      <c r="AK99" s="135"/>
      <c r="AL99" s="135"/>
      <c r="AM99" s="135"/>
      <c r="AN99" s="135"/>
      <c r="AO99" s="135"/>
      <c r="AP99" s="135"/>
      <c r="AQ99" s="135"/>
      <c r="AR99" s="135"/>
      <c r="AS99" s="135"/>
      <c r="AT99" s="135"/>
      <c r="AU99" s="135"/>
      <c r="AV99" s="135"/>
      <c r="AW99" s="135"/>
      <c r="AX99" s="135"/>
      <c r="AY99" s="135"/>
      <c r="AZ99" s="135"/>
      <c r="BA99" s="135"/>
      <c r="BB99" s="302">
        <f t="shared" si="4"/>
        <v>462016</v>
      </c>
      <c r="BC99" s="303">
        <f t="shared" si="5"/>
        <v>2095424</v>
      </c>
      <c r="BD99" s="304" t="s">
        <v>9712</v>
      </c>
      <c r="BE99" s="304">
        <v>2557400</v>
      </c>
      <c r="BF99" s="304">
        <v>462016</v>
      </c>
      <c r="BG99" s="304">
        <v>69302</v>
      </c>
      <c r="BH99" s="305">
        <f t="shared" si="6"/>
        <v>392714</v>
      </c>
      <c r="BI99" s="306">
        <f t="shared" si="7"/>
        <v>2095384</v>
      </c>
      <c r="BJ99" s="154" t="s">
        <v>11239</v>
      </c>
      <c r="BK99" s="154" t="s">
        <v>11241</v>
      </c>
      <c r="BL99" s="154" t="s">
        <v>11099</v>
      </c>
      <c r="BM99" s="323">
        <v>8600000</v>
      </c>
      <c r="BN99" s="104"/>
    </row>
    <row r="100" spans="1:66" s="190" customFormat="1" ht="15" customHeight="1" x14ac:dyDescent="0.2">
      <c r="A100" s="315"/>
      <c r="B100" s="315"/>
      <c r="C100" s="315"/>
      <c r="D100" s="219">
        <v>1</v>
      </c>
      <c r="E100" s="315" t="s">
        <v>11556</v>
      </c>
      <c r="F100" s="219" t="s">
        <v>12662</v>
      </c>
      <c r="G100" s="151" t="s">
        <v>8713</v>
      </c>
      <c r="H100" s="151" t="s">
        <v>10771</v>
      </c>
      <c r="I100" s="151" t="s">
        <v>19423</v>
      </c>
      <c r="J100" s="898" t="s">
        <v>6222</v>
      </c>
      <c r="K100" s="317">
        <v>111</v>
      </c>
      <c r="L100" s="318" t="s">
        <v>10797</v>
      </c>
      <c r="M100" s="319" t="s">
        <v>6477</v>
      </c>
      <c r="N100" s="319" t="s">
        <v>10235</v>
      </c>
      <c r="O100" s="320">
        <v>42107</v>
      </c>
      <c r="P100" s="300">
        <v>7000000</v>
      </c>
      <c r="Q100" s="107"/>
      <c r="R100" s="109"/>
      <c r="S100" s="107"/>
      <c r="T100" s="321" t="s">
        <v>10249</v>
      </c>
      <c r="U100" s="322">
        <v>42450</v>
      </c>
      <c r="V100" s="301">
        <v>3300823</v>
      </c>
      <c r="W100" s="109"/>
      <c r="X100" s="118"/>
      <c r="Y100" s="118"/>
      <c r="Z100" s="118"/>
      <c r="AA100" s="118"/>
      <c r="AB100" s="135">
        <v>1840000</v>
      </c>
      <c r="AC100" s="135">
        <v>1241700</v>
      </c>
      <c r="AD100" s="135">
        <v>219123</v>
      </c>
      <c r="AE100" s="135"/>
      <c r="AF100" s="135"/>
      <c r="AG100" s="135"/>
      <c r="AH100" s="135"/>
      <c r="AI100" s="135"/>
      <c r="AJ100" s="135"/>
      <c r="AK100" s="135"/>
      <c r="AL100" s="135"/>
      <c r="AM100" s="135"/>
      <c r="AN100" s="135"/>
      <c r="AO100" s="135"/>
      <c r="AP100" s="135"/>
      <c r="AQ100" s="135"/>
      <c r="AR100" s="135"/>
      <c r="AS100" s="135"/>
      <c r="AT100" s="135"/>
      <c r="AU100" s="135"/>
      <c r="AV100" s="135"/>
      <c r="AW100" s="135"/>
      <c r="AX100" s="135"/>
      <c r="AY100" s="135"/>
      <c r="AZ100" s="135"/>
      <c r="BA100" s="135"/>
      <c r="BB100" s="302">
        <f t="shared" si="4"/>
        <v>3300823</v>
      </c>
      <c r="BC100" s="303">
        <f t="shared" si="5"/>
        <v>0</v>
      </c>
      <c r="BD100" s="304" t="s">
        <v>10771</v>
      </c>
      <c r="BE100" s="304">
        <v>3300823</v>
      </c>
      <c r="BF100" s="304">
        <v>1840000</v>
      </c>
      <c r="BG100" s="304">
        <v>276000</v>
      </c>
      <c r="BH100" s="305">
        <f t="shared" si="6"/>
        <v>1564000</v>
      </c>
      <c r="BI100" s="306">
        <f t="shared" si="7"/>
        <v>1460823</v>
      </c>
      <c r="BJ100" s="154"/>
      <c r="BK100" s="154"/>
      <c r="BL100" s="154"/>
      <c r="BM100" s="323"/>
      <c r="BN100" s="104"/>
    </row>
    <row r="101" spans="1:66" s="190" customFormat="1" ht="15" customHeight="1" x14ac:dyDescent="0.2">
      <c r="A101" s="315"/>
      <c r="B101" s="315"/>
      <c r="C101" s="315"/>
      <c r="D101" s="219">
        <v>1</v>
      </c>
      <c r="E101" s="315"/>
      <c r="F101" s="315" t="s">
        <v>12662</v>
      </c>
      <c r="G101" s="151" t="s">
        <v>10123</v>
      </c>
      <c r="H101" s="151" t="s">
        <v>10701</v>
      </c>
      <c r="I101" s="151" t="s">
        <v>19424</v>
      </c>
      <c r="J101" s="898" t="s">
        <v>6222</v>
      </c>
      <c r="K101" s="317">
        <v>130</v>
      </c>
      <c r="L101" s="325" t="s">
        <v>10714</v>
      </c>
      <c r="M101" s="319" t="s">
        <v>6477</v>
      </c>
      <c r="N101" s="319" t="s">
        <v>10733</v>
      </c>
      <c r="O101" s="320">
        <v>42261</v>
      </c>
      <c r="P101" s="300">
        <v>3500000</v>
      </c>
      <c r="Q101" s="107"/>
      <c r="R101" s="109"/>
      <c r="S101" s="107"/>
      <c r="T101" s="321" t="s">
        <v>10734</v>
      </c>
      <c r="U101" s="322">
        <v>42542</v>
      </c>
      <c r="V101" s="301">
        <v>2171711</v>
      </c>
      <c r="W101" s="109"/>
      <c r="X101" s="118"/>
      <c r="Y101" s="118"/>
      <c r="Z101" s="118"/>
      <c r="AA101" s="118"/>
      <c r="AB101" s="135">
        <v>0</v>
      </c>
      <c r="AC101" s="135"/>
      <c r="AD101" s="135"/>
      <c r="AE101" s="135"/>
      <c r="AF101" s="135"/>
      <c r="AG101" s="135">
        <v>763215</v>
      </c>
      <c r="AH101" s="135">
        <v>134685</v>
      </c>
      <c r="AI101" s="135"/>
      <c r="AJ101" s="135"/>
      <c r="AK101" s="135"/>
      <c r="AL101" s="135"/>
      <c r="AM101" s="135"/>
      <c r="AN101" s="135"/>
      <c r="AO101" s="135"/>
      <c r="AP101" s="135"/>
      <c r="AQ101" s="135"/>
      <c r="AR101" s="135"/>
      <c r="AS101" s="135"/>
      <c r="AT101" s="135"/>
      <c r="AU101" s="135"/>
      <c r="AV101" s="135"/>
      <c r="AW101" s="135"/>
      <c r="AX101" s="135"/>
      <c r="AY101" s="135"/>
      <c r="AZ101" s="135"/>
      <c r="BA101" s="135"/>
      <c r="BB101" s="302">
        <f t="shared" si="4"/>
        <v>897900</v>
      </c>
      <c r="BC101" s="303">
        <f t="shared" si="5"/>
        <v>1273811</v>
      </c>
      <c r="BD101" s="304"/>
      <c r="BE101" s="304"/>
      <c r="BF101" s="304"/>
      <c r="BG101" s="304"/>
      <c r="BH101" s="305">
        <f t="shared" si="6"/>
        <v>0</v>
      </c>
      <c r="BI101" s="306">
        <f t="shared" si="7"/>
        <v>0</v>
      </c>
      <c r="BJ101" s="154"/>
      <c r="BK101" s="154"/>
      <c r="BL101" s="154"/>
      <c r="BM101" s="323"/>
      <c r="BN101" s="104"/>
    </row>
    <row r="102" spans="1:66" s="190" customFormat="1" ht="15" customHeight="1" x14ac:dyDescent="0.2">
      <c r="A102" s="315"/>
      <c r="B102" s="315"/>
      <c r="C102" s="315"/>
      <c r="D102" s="219">
        <v>1</v>
      </c>
      <c r="E102" s="315"/>
      <c r="F102" s="219" t="s">
        <v>12662</v>
      </c>
      <c r="G102" s="151" t="s">
        <v>8713</v>
      </c>
      <c r="H102" s="151" t="s">
        <v>11567</v>
      </c>
      <c r="I102" s="151" t="s">
        <v>19425</v>
      </c>
      <c r="J102" s="898" t="s">
        <v>6222</v>
      </c>
      <c r="K102" s="317">
        <v>166</v>
      </c>
      <c r="L102" s="318" t="s">
        <v>11060</v>
      </c>
      <c r="M102" s="319" t="s">
        <v>11068</v>
      </c>
      <c r="N102" s="319" t="s">
        <v>11081</v>
      </c>
      <c r="O102" s="320" t="s">
        <v>11082</v>
      </c>
      <c r="P102" s="300">
        <v>11900000</v>
      </c>
      <c r="Q102" s="107"/>
      <c r="R102" s="109"/>
      <c r="S102" s="107"/>
      <c r="T102" s="321" t="s">
        <v>11083</v>
      </c>
      <c r="U102" s="322">
        <v>42578</v>
      </c>
      <c r="V102" s="301">
        <v>9520000</v>
      </c>
      <c r="W102" s="109"/>
      <c r="X102" s="118"/>
      <c r="Y102" s="118"/>
      <c r="Z102" s="118"/>
      <c r="AA102" s="118"/>
      <c r="AB102" s="135">
        <v>0</v>
      </c>
      <c r="AC102" s="135"/>
      <c r="AD102" s="135"/>
      <c r="AE102" s="135"/>
      <c r="AF102" s="135"/>
      <c r="AG102" s="135"/>
      <c r="AH102" s="135"/>
      <c r="AI102" s="135"/>
      <c r="AJ102" s="135"/>
      <c r="AK102" s="135"/>
      <c r="AL102" s="135"/>
      <c r="AM102" s="135"/>
      <c r="AN102" s="135"/>
      <c r="AO102" s="135"/>
      <c r="AP102" s="135"/>
      <c r="AQ102" s="135"/>
      <c r="AR102" s="135"/>
      <c r="AS102" s="135"/>
      <c r="AT102" s="135"/>
      <c r="AU102" s="135"/>
      <c r="AV102" s="135"/>
      <c r="AW102" s="135"/>
      <c r="AX102" s="135"/>
      <c r="AY102" s="135"/>
      <c r="AZ102" s="135"/>
      <c r="BA102" s="135"/>
      <c r="BB102" s="302">
        <f t="shared" si="4"/>
        <v>0</v>
      </c>
      <c r="BC102" s="303">
        <f t="shared" si="5"/>
        <v>9520000</v>
      </c>
      <c r="BD102" s="304"/>
      <c r="BE102" s="304"/>
      <c r="BF102" s="304"/>
      <c r="BG102" s="304"/>
      <c r="BH102" s="305"/>
      <c r="BI102" s="306"/>
      <c r="BJ102" s="154" t="s">
        <v>11097</v>
      </c>
      <c r="BK102" s="154" t="s">
        <v>11107</v>
      </c>
      <c r="BL102" s="154" t="s">
        <v>11099</v>
      </c>
      <c r="BM102" s="323">
        <v>17000000</v>
      </c>
      <c r="BN102" s="104"/>
    </row>
    <row r="103" spans="1:66" s="190" customFormat="1" ht="15" customHeight="1" x14ac:dyDescent="0.2">
      <c r="A103" s="315"/>
      <c r="B103" s="315"/>
      <c r="C103" s="315"/>
      <c r="D103" s="219">
        <v>1</v>
      </c>
      <c r="E103" s="315"/>
      <c r="F103" s="219" t="s">
        <v>12662</v>
      </c>
      <c r="G103" s="151" t="s">
        <v>8713</v>
      </c>
      <c r="H103" s="151" t="s">
        <v>11567</v>
      </c>
      <c r="I103" s="151" t="s">
        <v>19426</v>
      </c>
      <c r="J103" s="332" t="s">
        <v>13277</v>
      </c>
      <c r="K103" s="317">
        <v>168</v>
      </c>
      <c r="L103" s="318" t="s">
        <v>11062</v>
      </c>
      <c r="M103" s="319" t="s">
        <v>11068</v>
      </c>
      <c r="N103" s="319" t="s">
        <v>11086</v>
      </c>
      <c r="O103" s="320">
        <v>42381</v>
      </c>
      <c r="P103" s="300">
        <v>77000000</v>
      </c>
      <c r="Q103" s="107"/>
      <c r="R103" s="109"/>
      <c r="S103" s="107"/>
      <c r="T103" s="321" t="s">
        <v>11085</v>
      </c>
      <c r="U103" s="322">
        <v>42572</v>
      </c>
      <c r="V103" s="301">
        <v>60146907</v>
      </c>
      <c r="W103" s="109"/>
      <c r="X103" s="118"/>
      <c r="Y103" s="118"/>
      <c r="Z103" s="118"/>
      <c r="AA103" s="118"/>
      <c r="AB103" s="135">
        <v>60146907</v>
      </c>
      <c r="AC103" s="135"/>
      <c r="AD103" s="135"/>
      <c r="AE103" s="135"/>
      <c r="AF103" s="135"/>
      <c r="AG103" s="135"/>
      <c r="AH103" s="135"/>
      <c r="AI103" s="135"/>
      <c r="AJ103" s="135"/>
      <c r="AK103" s="135"/>
      <c r="AL103" s="135"/>
      <c r="AM103" s="135"/>
      <c r="AN103" s="135"/>
      <c r="AO103" s="135"/>
      <c r="AP103" s="135"/>
      <c r="AQ103" s="135"/>
      <c r="AR103" s="135"/>
      <c r="AS103" s="135"/>
      <c r="AT103" s="135"/>
      <c r="AU103" s="135"/>
      <c r="AV103" s="135"/>
      <c r="AW103" s="135"/>
      <c r="AX103" s="135"/>
      <c r="AY103" s="135"/>
      <c r="AZ103" s="135"/>
      <c r="BA103" s="135"/>
      <c r="BB103" s="302">
        <f t="shared" si="4"/>
        <v>60146907</v>
      </c>
      <c r="BC103" s="303">
        <f t="shared" si="5"/>
        <v>0</v>
      </c>
      <c r="BD103" s="304"/>
      <c r="BE103" s="304"/>
      <c r="BF103" s="304"/>
      <c r="BG103" s="304"/>
      <c r="BH103" s="305"/>
      <c r="BI103" s="306"/>
      <c r="BJ103" s="154" t="s">
        <v>11109</v>
      </c>
      <c r="BK103" s="154" t="s">
        <v>11110</v>
      </c>
      <c r="BL103" s="154" t="s">
        <v>11099</v>
      </c>
      <c r="BM103" s="323">
        <v>110000000</v>
      </c>
      <c r="BN103" s="104"/>
    </row>
    <row r="104" spans="1:66" s="190" customFormat="1" ht="15" customHeight="1" x14ac:dyDescent="0.2">
      <c r="A104" s="315"/>
      <c r="B104" s="315"/>
      <c r="C104" s="315"/>
      <c r="D104" s="219">
        <v>1</v>
      </c>
      <c r="E104" s="315"/>
      <c r="F104" s="315" t="s">
        <v>12662</v>
      </c>
      <c r="G104" s="151" t="s">
        <v>8713</v>
      </c>
      <c r="H104" s="151" t="s">
        <v>8755</v>
      </c>
      <c r="I104" s="151" t="s">
        <v>19427</v>
      </c>
      <c r="J104" s="898" t="s">
        <v>6222</v>
      </c>
      <c r="K104" s="317">
        <v>133</v>
      </c>
      <c r="L104" s="325" t="s">
        <v>10791</v>
      </c>
      <c r="M104" s="319" t="s">
        <v>6477</v>
      </c>
      <c r="N104" s="319" t="s">
        <v>10230</v>
      </c>
      <c r="O104" s="320">
        <v>42137</v>
      </c>
      <c r="P104" s="300">
        <v>7000000</v>
      </c>
      <c r="Q104" s="107"/>
      <c r="R104" s="109"/>
      <c r="S104" s="107"/>
      <c r="T104" s="321" t="s">
        <v>10245</v>
      </c>
      <c r="U104" s="322">
        <v>42439</v>
      </c>
      <c r="V104" s="301">
        <v>3450082</v>
      </c>
      <c r="W104" s="109"/>
      <c r="X104" s="118"/>
      <c r="Y104" s="118"/>
      <c r="Z104" s="118"/>
      <c r="AA104" s="118"/>
      <c r="AB104" s="135">
        <v>3450082</v>
      </c>
      <c r="AC104" s="135"/>
      <c r="AD104" s="135"/>
      <c r="AE104" s="135"/>
      <c r="AF104" s="135"/>
      <c r="AG104" s="135"/>
      <c r="AH104" s="135"/>
      <c r="AI104" s="135"/>
      <c r="AJ104" s="135"/>
      <c r="AK104" s="135"/>
      <c r="AL104" s="135"/>
      <c r="AM104" s="135"/>
      <c r="AN104" s="135"/>
      <c r="AO104" s="135"/>
      <c r="AP104" s="135"/>
      <c r="AQ104" s="135"/>
      <c r="AR104" s="135"/>
      <c r="AS104" s="135"/>
      <c r="AT104" s="135"/>
      <c r="AU104" s="135"/>
      <c r="AV104" s="135"/>
      <c r="AW104" s="135"/>
      <c r="AX104" s="135"/>
      <c r="AY104" s="135"/>
      <c r="AZ104" s="135"/>
      <c r="BA104" s="135"/>
      <c r="BB104" s="302">
        <f t="shared" si="4"/>
        <v>3450082</v>
      </c>
      <c r="BC104" s="303">
        <f t="shared" si="5"/>
        <v>0</v>
      </c>
      <c r="BD104" s="304" t="s">
        <v>8755</v>
      </c>
      <c r="BE104" s="304"/>
      <c r="BF104" s="304"/>
      <c r="BG104" s="304"/>
      <c r="BH104" s="305">
        <f>BF104-BG104</f>
        <v>0</v>
      </c>
      <c r="BI104" s="306">
        <f>BE104-BF104</f>
        <v>0</v>
      </c>
      <c r="BJ104" s="154"/>
      <c r="BK104" s="154"/>
      <c r="BL104" s="154"/>
      <c r="BM104" s="323"/>
      <c r="BN104" s="104"/>
    </row>
    <row r="105" spans="1:66" s="190" customFormat="1" ht="15" customHeight="1" x14ac:dyDescent="0.2">
      <c r="A105" s="315"/>
      <c r="B105" s="315"/>
      <c r="C105" s="315"/>
      <c r="D105" s="219">
        <v>1</v>
      </c>
      <c r="E105" s="315" t="s">
        <v>11556</v>
      </c>
      <c r="F105" s="219" t="s">
        <v>12662</v>
      </c>
      <c r="G105" s="151" t="s">
        <v>8713</v>
      </c>
      <c r="H105" s="151" t="s">
        <v>11567</v>
      </c>
      <c r="I105" s="151" t="s">
        <v>19428</v>
      </c>
      <c r="J105" s="898" t="s">
        <v>6222</v>
      </c>
      <c r="K105" s="317">
        <v>169</v>
      </c>
      <c r="L105" s="318" t="s">
        <v>11063</v>
      </c>
      <c r="M105" s="319" t="s">
        <v>11068</v>
      </c>
      <c r="N105" s="319" t="s">
        <v>11087</v>
      </c>
      <c r="O105" s="320" t="s">
        <v>11071</v>
      </c>
      <c r="P105" s="300">
        <v>7000000</v>
      </c>
      <c r="Q105" s="107"/>
      <c r="R105" s="109"/>
      <c r="S105" s="107"/>
      <c r="T105" s="321" t="s">
        <v>11085</v>
      </c>
      <c r="U105" s="322">
        <v>42572</v>
      </c>
      <c r="V105" s="301">
        <v>4850872</v>
      </c>
      <c r="W105" s="109"/>
      <c r="X105" s="118"/>
      <c r="Y105" s="118"/>
      <c r="Z105" s="118"/>
      <c r="AA105" s="118"/>
      <c r="AB105" s="135">
        <v>314648</v>
      </c>
      <c r="AC105" s="135"/>
      <c r="AD105" s="135"/>
      <c r="AE105" s="135"/>
      <c r="AF105" s="135"/>
      <c r="AG105" s="135"/>
      <c r="AH105" s="135"/>
      <c r="AI105" s="135"/>
      <c r="AJ105" s="135"/>
      <c r="AK105" s="135"/>
      <c r="AL105" s="135"/>
      <c r="AM105" s="135"/>
      <c r="AN105" s="135"/>
      <c r="AO105" s="135"/>
      <c r="AP105" s="135"/>
      <c r="AQ105" s="135"/>
      <c r="AR105" s="135"/>
      <c r="AS105" s="135"/>
      <c r="AT105" s="135"/>
      <c r="AU105" s="135"/>
      <c r="AV105" s="135"/>
      <c r="AW105" s="135"/>
      <c r="AX105" s="135"/>
      <c r="AY105" s="135"/>
      <c r="AZ105" s="135"/>
      <c r="BA105" s="135"/>
      <c r="BB105" s="302">
        <f t="shared" si="4"/>
        <v>314648</v>
      </c>
      <c r="BC105" s="303">
        <f t="shared" si="5"/>
        <v>4536224</v>
      </c>
      <c r="BD105" s="304"/>
      <c r="BE105" s="304"/>
      <c r="BF105" s="304"/>
      <c r="BG105" s="304"/>
      <c r="BH105" s="305"/>
      <c r="BI105" s="306"/>
      <c r="BJ105" s="154" t="s">
        <v>11097</v>
      </c>
      <c r="BK105" s="154" t="s">
        <v>11111</v>
      </c>
      <c r="BL105" s="154" t="s">
        <v>11099</v>
      </c>
      <c r="BM105" s="323">
        <v>10500000</v>
      </c>
      <c r="BN105" s="104"/>
    </row>
    <row r="106" spans="1:66" s="190" customFormat="1" ht="15" customHeight="1" x14ac:dyDescent="0.2">
      <c r="A106" s="315"/>
      <c r="B106" s="315"/>
      <c r="C106" s="315"/>
      <c r="D106" s="219">
        <v>1</v>
      </c>
      <c r="E106" s="315"/>
      <c r="F106" s="219" t="s">
        <v>8617</v>
      </c>
      <c r="G106" s="151" t="s">
        <v>8617</v>
      </c>
      <c r="H106" s="151" t="s">
        <v>8600</v>
      </c>
      <c r="I106" s="151" t="s">
        <v>19429</v>
      </c>
      <c r="J106" s="898" t="s">
        <v>6222</v>
      </c>
      <c r="K106" s="317">
        <v>6</v>
      </c>
      <c r="L106" s="335" t="s">
        <v>8695</v>
      </c>
      <c r="M106" s="319" t="s">
        <v>6477</v>
      </c>
      <c r="N106" s="319" t="s">
        <v>8710</v>
      </c>
      <c r="O106" s="320">
        <v>41303</v>
      </c>
      <c r="P106" s="300">
        <v>9800000</v>
      </c>
      <c r="Q106" s="107"/>
      <c r="R106" s="109"/>
      <c r="S106" s="107"/>
      <c r="T106" s="321" t="s">
        <v>5326</v>
      </c>
      <c r="U106" s="322">
        <v>41759</v>
      </c>
      <c r="V106" s="301">
        <v>5026950</v>
      </c>
      <c r="W106" s="109"/>
      <c r="X106" s="118"/>
      <c r="Y106" s="118"/>
      <c r="Z106" s="118"/>
      <c r="AA106" s="118"/>
      <c r="AB106" s="135">
        <v>0</v>
      </c>
      <c r="AC106" s="135"/>
      <c r="AD106" s="135"/>
      <c r="AE106" s="135"/>
      <c r="AF106" s="135"/>
      <c r="AG106" s="135"/>
      <c r="AH106" s="135"/>
      <c r="AI106" s="135"/>
      <c r="AJ106" s="135"/>
      <c r="AK106" s="135"/>
      <c r="AL106" s="135"/>
      <c r="AM106" s="135"/>
      <c r="AN106" s="135"/>
      <c r="AO106" s="135"/>
      <c r="AP106" s="135"/>
      <c r="AQ106" s="135"/>
      <c r="AR106" s="135"/>
      <c r="AS106" s="135"/>
      <c r="AT106" s="135"/>
      <c r="AU106" s="135"/>
      <c r="AV106" s="135"/>
      <c r="AW106" s="135"/>
      <c r="AX106" s="135"/>
      <c r="AY106" s="135"/>
      <c r="AZ106" s="135"/>
      <c r="BA106" s="135"/>
      <c r="BB106" s="302">
        <f t="shared" si="4"/>
        <v>0</v>
      </c>
      <c r="BC106" s="303">
        <f t="shared" si="5"/>
        <v>5026950</v>
      </c>
      <c r="BD106" s="304"/>
      <c r="BE106" s="304"/>
      <c r="BF106" s="304"/>
      <c r="BG106" s="304"/>
      <c r="BH106" s="305">
        <f>BF106-BG106</f>
        <v>0</v>
      </c>
      <c r="BI106" s="306">
        <f>BE106-BF106</f>
        <v>0</v>
      </c>
      <c r="BJ106" s="154"/>
      <c r="BK106" s="154"/>
      <c r="BL106" s="154"/>
      <c r="BM106" s="323"/>
      <c r="BN106" s="104"/>
    </row>
    <row r="107" spans="1:66" s="190" customFormat="1" ht="15" customHeight="1" x14ac:dyDescent="0.2">
      <c r="A107" s="315"/>
      <c r="B107" s="315"/>
      <c r="C107" s="315"/>
      <c r="D107" s="219">
        <v>1</v>
      </c>
      <c r="E107" s="315"/>
      <c r="F107" s="219" t="s">
        <v>12662</v>
      </c>
      <c r="G107" s="151" t="s">
        <v>8713</v>
      </c>
      <c r="H107" s="151" t="s">
        <v>11568</v>
      </c>
      <c r="I107" s="151" t="s">
        <v>19430</v>
      </c>
      <c r="J107" s="898" t="s">
        <v>6222</v>
      </c>
      <c r="K107" s="317">
        <v>170</v>
      </c>
      <c r="L107" s="318" t="s">
        <v>11064</v>
      </c>
      <c r="M107" s="319" t="s">
        <v>11068</v>
      </c>
      <c r="N107" s="319" t="s">
        <v>11088</v>
      </c>
      <c r="O107" s="320">
        <v>42195</v>
      </c>
      <c r="P107" s="300">
        <v>7000000</v>
      </c>
      <c r="Q107" s="107"/>
      <c r="R107" s="109"/>
      <c r="S107" s="107"/>
      <c r="T107" s="321" t="s">
        <v>11085</v>
      </c>
      <c r="U107" s="322">
        <v>42572</v>
      </c>
      <c r="V107" s="301">
        <v>2516642</v>
      </c>
      <c r="W107" s="109"/>
      <c r="X107" s="118"/>
      <c r="Y107" s="118"/>
      <c r="Z107" s="118"/>
      <c r="AA107" s="118"/>
      <c r="AB107" s="135">
        <v>0</v>
      </c>
      <c r="AC107" s="135"/>
      <c r="AD107" s="135"/>
      <c r="AE107" s="135"/>
      <c r="AF107" s="135"/>
      <c r="AG107" s="135"/>
      <c r="AH107" s="135"/>
      <c r="AI107" s="135"/>
      <c r="AJ107" s="135"/>
      <c r="AK107" s="135"/>
      <c r="AL107" s="135"/>
      <c r="AM107" s="135"/>
      <c r="AN107" s="135"/>
      <c r="AO107" s="135"/>
      <c r="AP107" s="135"/>
      <c r="AQ107" s="135"/>
      <c r="AR107" s="135"/>
      <c r="AS107" s="135"/>
      <c r="AT107" s="135"/>
      <c r="AU107" s="135"/>
      <c r="AV107" s="135"/>
      <c r="AW107" s="135"/>
      <c r="AX107" s="135"/>
      <c r="AY107" s="135"/>
      <c r="AZ107" s="135"/>
      <c r="BA107" s="135"/>
      <c r="BB107" s="302">
        <f t="shared" si="4"/>
        <v>0</v>
      </c>
      <c r="BC107" s="303">
        <f t="shared" si="5"/>
        <v>2516642</v>
      </c>
      <c r="BD107" s="304"/>
      <c r="BE107" s="304"/>
      <c r="BF107" s="304"/>
      <c r="BG107" s="304"/>
      <c r="BH107" s="305"/>
      <c r="BI107" s="306"/>
      <c r="BJ107" s="154" t="s">
        <v>11097</v>
      </c>
      <c r="BK107" s="154" t="s">
        <v>11112</v>
      </c>
      <c r="BL107" s="154" t="s">
        <v>11099</v>
      </c>
      <c r="BM107" s="323">
        <v>10000000</v>
      </c>
      <c r="BN107" s="104"/>
    </row>
    <row r="108" spans="1:66" s="190" customFormat="1" ht="15" customHeight="1" x14ac:dyDescent="0.2">
      <c r="A108" s="315"/>
      <c r="B108" s="315"/>
      <c r="C108" s="315"/>
      <c r="D108" s="219">
        <v>1</v>
      </c>
      <c r="E108" s="315"/>
      <c r="F108" s="219" t="s">
        <v>12662</v>
      </c>
      <c r="G108" s="151" t="s">
        <v>8713</v>
      </c>
      <c r="H108" s="151" t="s">
        <v>11569</v>
      </c>
      <c r="I108" s="151" t="s">
        <v>19431</v>
      </c>
      <c r="J108" s="898" t="s">
        <v>6222</v>
      </c>
      <c r="K108" s="317">
        <v>167</v>
      </c>
      <c r="L108" s="318" t="s">
        <v>11061</v>
      </c>
      <c r="M108" s="319" t="s">
        <v>11068</v>
      </c>
      <c r="N108" s="319" t="s">
        <v>11084</v>
      </c>
      <c r="O108" s="320">
        <v>42264</v>
      </c>
      <c r="P108" s="300">
        <v>5600000</v>
      </c>
      <c r="Q108" s="107"/>
      <c r="R108" s="109"/>
      <c r="S108" s="107"/>
      <c r="T108" s="321" t="s">
        <v>11085</v>
      </c>
      <c r="U108" s="322">
        <v>42572</v>
      </c>
      <c r="V108" s="301">
        <v>2760145</v>
      </c>
      <c r="W108" s="109"/>
      <c r="X108" s="118"/>
      <c r="Y108" s="118"/>
      <c r="Z108" s="118"/>
      <c r="AA108" s="118"/>
      <c r="AB108" s="135">
        <v>0</v>
      </c>
      <c r="AC108" s="135"/>
      <c r="AD108" s="135"/>
      <c r="AE108" s="135"/>
      <c r="AF108" s="135"/>
      <c r="AG108" s="135"/>
      <c r="AH108" s="135"/>
      <c r="AI108" s="135"/>
      <c r="AJ108" s="135"/>
      <c r="AK108" s="135"/>
      <c r="AL108" s="135"/>
      <c r="AM108" s="135"/>
      <c r="AN108" s="135"/>
      <c r="AO108" s="135"/>
      <c r="AP108" s="135"/>
      <c r="AQ108" s="135"/>
      <c r="AR108" s="135"/>
      <c r="AS108" s="135"/>
      <c r="AT108" s="135"/>
      <c r="AU108" s="135"/>
      <c r="AV108" s="135"/>
      <c r="AW108" s="135"/>
      <c r="AX108" s="135"/>
      <c r="AY108" s="135"/>
      <c r="AZ108" s="135"/>
      <c r="BA108" s="135"/>
      <c r="BB108" s="302">
        <f t="shared" si="4"/>
        <v>0</v>
      </c>
      <c r="BC108" s="303">
        <f t="shared" si="5"/>
        <v>2760145</v>
      </c>
      <c r="BD108" s="304"/>
      <c r="BE108" s="304"/>
      <c r="BF108" s="304"/>
      <c r="BG108" s="304"/>
      <c r="BH108" s="305"/>
      <c r="BI108" s="306"/>
      <c r="BJ108" s="154" t="s">
        <v>11097</v>
      </c>
      <c r="BK108" s="154" t="s">
        <v>11108</v>
      </c>
      <c r="BL108" s="154" t="s">
        <v>11099</v>
      </c>
      <c r="BM108" s="323">
        <v>8000000</v>
      </c>
      <c r="BN108" s="104"/>
    </row>
    <row r="109" spans="1:66" s="190" customFormat="1" ht="15" customHeight="1" x14ac:dyDescent="0.2">
      <c r="A109" s="315"/>
      <c r="B109" s="315"/>
      <c r="C109" s="315"/>
      <c r="D109" s="219">
        <v>1</v>
      </c>
      <c r="E109" s="315"/>
      <c r="F109" s="315" t="s">
        <v>12662</v>
      </c>
      <c r="G109" s="151" t="s">
        <v>8713</v>
      </c>
      <c r="H109" s="151" t="s">
        <v>10794</v>
      </c>
      <c r="I109" s="151" t="s">
        <v>19432</v>
      </c>
      <c r="J109" s="898" t="s">
        <v>6222</v>
      </c>
      <c r="K109" s="317">
        <v>140</v>
      </c>
      <c r="L109" s="325" t="s">
        <v>10795</v>
      </c>
      <c r="M109" s="319" t="s">
        <v>6477</v>
      </c>
      <c r="N109" s="319" t="s">
        <v>10233</v>
      </c>
      <c r="O109" s="320">
        <v>42150</v>
      </c>
      <c r="P109" s="300">
        <v>5000000</v>
      </c>
      <c r="Q109" s="107"/>
      <c r="R109" s="109"/>
      <c r="S109" s="107"/>
      <c r="T109" s="321" t="s">
        <v>10248</v>
      </c>
      <c r="U109" s="322">
        <v>42447</v>
      </c>
      <c r="V109" s="301">
        <v>3461147</v>
      </c>
      <c r="W109" s="109"/>
      <c r="X109" s="118"/>
      <c r="Y109" s="118"/>
      <c r="Z109" s="118"/>
      <c r="AA109" s="118"/>
      <c r="AB109" s="135">
        <v>0</v>
      </c>
      <c r="AC109" s="135"/>
      <c r="AD109" s="135"/>
      <c r="AE109" s="135"/>
      <c r="AF109" s="135"/>
      <c r="AG109" s="135"/>
      <c r="AH109" s="135"/>
      <c r="AI109" s="135"/>
      <c r="AJ109" s="135"/>
      <c r="AK109" s="135"/>
      <c r="AL109" s="135"/>
      <c r="AM109" s="135"/>
      <c r="AN109" s="135"/>
      <c r="AO109" s="135"/>
      <c r="AP109" s="135"/>
      <c r="AQ109" s="135"/>
      <c r="AR109" s="135"/>
      <c r="AS109" s="135"/>
      <c r="AT109" s="135"/>
      <c r="AU109" s="135"/>
      <c r="AV109" s="135"/>
      <c r="AW109" s="135"/>
      <c r="AX109" s="135"/>
      <c r="AY109" s="135"/>
      <c r="AZ109" s="135"/>
      <c r="BA109" s="135"/>
      <c r="BB109" s="302">
        <f t="shared" si="4"/>
        <v>0</v>
      </c>
      <c r="BC109" s="303">
        <f t="shared" si="5"/>
        <v>3461147</v>
      </c>
      <c r="BD109" s="304"/>
      <c r="BE109" s="304"/>
      <c r="BF109" s="304"/>
      <c r="BG109" s="304"/>
      <c r="BH109" s="305">
        <f t="shared" ref="BH109:BH121" si="8">BF109-BG109</f>
        <v>0</v>
      </c>
      <c r="BI109" s="306">
        <f t="shared" ref="BI109:BI121" si="9">BE109-BF109</f>
        <v>0</v>
      </c>
      <c r="BJ109" s="154"/>
      <c r="BK109" s="154"/>
      <c r="BL109" s="154"/>
      <c r="BM109" s="323"/>
      <c r="BN109" s="104"/>
    </row>
    <row r="110" spans="1:66" s="190" customFormat="1" ht="15" customHeight="1" x14ac:dyDescent="0.2">
      <c r="A110" s="315"/>
      <c r="B110" s="315"/>
      <c r="C110" s="315"/>
      <c r="D110" s="219">
        <v>1</v>
      </c>
      <c r="E110" s="315" t="s">
        <v>11556</v>
      </c>
      <c r="F110" s="219" t="s">
        <v>8617</v>
      </c>
      <c r="G110" s="151" t="s">
        <v>8617</v>
      </c>
      <c r="H110" s="151" t="s">
        <v>10426</v>
      </c>
      <c r="I110" s="151" t="s">
        <v>19433</v>
      </c>
      <c r="J110" s="898" t="s">
        <v>6222</v>
      </c>
      <c r="K110" s="317">
        <v>7</v>
      </c>
      <c r="L110" s="318" t="s">
        <v>10427</v>
      </c>
      <c r="M110" s="319" t="s">
        <v>6477</v>
      </c>
      <c r="N110" s="319" t="s">
        <v>10434</v>
      </c>
      <c r="O110" s="320">
        <v>42326</v>
      </c>
      <c r="P110" s="300">
        <v>40000000</v>
      </c>
      <c r="Q110" s="107"/>
      <c r="R110" s="109"/>
      <c r="S110" s="107"/>
      <c r="T110" s="321" t="s">
        <v>10440</v>
      </c>
      <c r="U110" s="322">
        <v>42473</v>
      </c>
      <c r="V110" s="301">
        <v>32000000</v>
      </c>
      <c r="W110" s="109"/>
      <c r="X110" s="118"/>
      <c r="Y110" s="118"/>
      <c r="Z110" s="118"/>
      <c r="AA110" s="118"/>
      <c r="AB110" s="135">
        <v>19853974</v>
      </c>
      <c r="AC110" s="135"/>
      <c r="AD110" s="135"/>
      <c r="AE110" s="135"/>
      <c r="AF110" s="135"/>
      <c r="AG110" s="135"/>
      <c r="AH110" s="135"/>
      <c r="AI110" s="135"/>
      <c r="AJ110" s="135"/>
      <c r="AK110" s="135"/>
      <c r="AL110" s="135"/>
      <c r="AM110" s="135"/>
      <c r="AN110" s="135"/>
      <c r="AO110" s="135"/>
      <c r="AP110" s="135"/>
      <c r="AQ110" s="135"/>
      <c r="AR110" s="135"/>
      <c r="AS110" s="135"/>
      <c r="AT110" s="135"/>
      <c r="AU110" s="135"/>
      <c r="AV110" s="135"/>
      <c r="AW110" s="135"/>
      <c r="AX110" s="135"/>
      <c r="AY110" s="135"/>
      <c r="AZ110" s="135"/>
      <c r="BA110" s="135"/>
      <c r="BB110" s="302">
        <f t="shared" si="4"/>
        <v>19853974</v>
      </c>
      <c r="BC110" s="303">
        <f t="shared" si="5"/>
        <v>12146026</v>
      </c>
      <c r="BD110" s="304" t="s">
        <v>10426</v>
      </c>
      <c r="BE110" s="304">
        <v>32000000</v>
      </c>
      <c r="BF110" s="304">
        <v>19853974</v>
      </c>
      <c r="BG110" s="304">
        <v>1985397</v>
      </c>
      <c r="BH110" s="305">
        <f t="shared" si="8"/>
        <v>17868577</v>
      </c>
      <c r="BI110" s="306">
        <f t="shared" si="9"/>
        <v>12146026</v>
      </c>
      <c r="BJ110" s="154"/>
      <c r="BK110" s="154"/>
      <c r="BL110" s="154"/>
      <c r="BM110" s="323"/>
      <c r="BN110" s="104">
        <v>2</v>
      </c>
    </row>
    <row r="111" spans="1:66" s="190" customFormat="1" ht="15" customHeight="1" x14ac:dyDescent="0.2">
      <c r="A111" s="315"/>
      <c r="B111" s="315"/>
      <c r="C111" s="315"/>
      <c r="D111" s="219">
        <v>1</v>
      </c>
      <c r="E111" s="315"/>
      <c r="F111" s="315" t="s">
        <v>12662</v>
      </c>
      <c r="G111" s="151" t="s">
        <v>8713</v>
      </c>
      <c r="H111" s="151" t="s">
        <v>10504</v>
      </c>
      <c r="I111" s="151" t="s">
        <v>19434</v>
      </c>
      <c r="J111" s="898" t="s">
        <v>6222</v>
      </c>
      <c r="K111" s="317">
        <v>142</v>
      </c>
      <c r="L111" s="325" t="s">
        <v>10492</v>
      </c>
      <c r="M111" s="319" t="s">
        <v>6477</v>
      </c>
      <c r="N111" s="319" t="s">
        <v>10496</v>
      </c>
      <c r="O111" s="320">
        <v>42263</v>
      </c>
      <c r="P111" s="300">
        <v>4000000</v>
      </c>
      <c r="Q111" s="107"/>
      <c r="R111" s="109"/>
      <c r="S111" s="107"/>
      <c r="T111" s="321" t="s">
        <v>10500</v>
      </c>
      <c r="U111" s="322">
        <v>42516</v>
      </c>
      <c r="V111" s="301">
        <v>2238082</v>
      </c>
      <c r="W111" s="109"/>
      <c r="X111" s="118"/>
      <c r="Y111" s="118"/>
      <c r="Z111" s="118"/>
      <c r="AA111" s="118"/>
      <c r="AB111" s="135">
        <v>0</v>
      </c>
      <c r="AC111" s="135"/>
      <c r="AD111" s="135"/>
      <c r="AE111" s="135"/>
      <c r="AF111" s="135"/>
      <c r="AG111" s="135"/>
      <c r="AH111" s="135"/>
      <c r="AI111" s="135"/>
      <c r="AJ111" s="135"/>
      <c r="AK111" s="135"/>
      <c r="AL111" s="135"/>
      <c r="AM111" s="135"/>
      <c r="AN111" s="135"/>
      <c r="AO111" s="135"/>
      <c r="AP111" s="135"/>
      <c r="AQ111" s="135"/>
      <c r="AR111" s="135"/>
      <c r="AS111" s="135"/>
      <c r="AT111" s="135"/>
      <c r="AU111" s="135"/>
      <c r="AV111" s="135"/>
      <c r="AW111" s="135"/>
      <c r="AX111" s="135"/>
      <c r="AY111" s="135"/>
      <c r="AZ111" s="135"/>
      <c r="BA111" s="135"/>
      <c r="BB111" s="302">
        <f t="shared" si="4"/>
        <v>0</v>
      </c>
      <c r="BC111" s="303">
        <f t="shared" si="5"/>
        <v>2238082</v>
      </c>
      <c r="BD111" s="304"/>
      <c r="BE111" s="304"/>
      <c r="BF111" s="304"/>
      <c r="BG111" s="304"/>
      <c r="BH111" s="305">
        <f t="shared" si="8"/>
        <v>0</v>
      </c>
      <c r="BI111" s="306">
        <f t="shared" si="9"/>
        <v>0</v>
      </c>
      <c r="BJ111" s="154"/>
      <c r="BK111" s="154"/>
      <c r="BL111" s="154"/>
      <c r="BM111" s="323"/>
      <c r="BN111" s="104"/>
    </row>
    <row r="112" spans="1:66" s="190" customFormat="1" ht="15" customHeight="1" x14ac:dyDescent="0.2">
      <c r="A112" s="315"/>
      <c r="B112" s="315"/>
      <c r="C112" s="315"/>
      <c r="D112" s="219">
        <v>1</v>
      </c>
      <c r="E112" s="315"/>
      <c r="F112" s="324" t="s">
        <v>12662</v>
      </c>
      <c r="G112" s="151" t="s">
        <v>8713</v>
      </c>
      <c r="H112" s="151" t="s">
        <v>9715</v>
      </c>
      <c r="I112" s="151" t="s">
        <v>19435</v>
      </c>
      <c r="J112" s="898" t="s">
        <v>6222</v>
      </c>
      <c r="K112" s="317">
        <v>143</v>
      </c>
      <c r="L112" s="325" t="s">
        <v>10495</v>
      </c>
      <c r="M112" s="319" t="s">
        <v>6477</v>
      </c>
      <c r="N112" s="319" t="s">
        <v>10499</v>
      </c>
      <c r="O112" s="320">
        <v>42082</v>
      </c>
      <c r="P112" s="300">
        <v>10000000</v>
      </c>
      <c r="Q112" s="107"/>
      <c r="R112" s="109"/>
      <c r="S112" s="107"/>
      <c r="T112" s="321" t="s">
        <v>10503</v>
      </c>
      <c r="U112" s="322">
        <v>42517</v>
      </c>
      <c r="V112" s="301">
        <v>3595362</v>
      </c>
      <c r="W112" s="109"/>
      <c r="X112" s="118"/>
      <c r="Y112" s="118"/>
      <c r="Z112" s="118"/>
      <c r="AA112" s="118"/>
      <c r="AB112" s="135">
        <v>0</v>
      </c>
      <c r="AC112" s="135"/>
      <c r="AD112" s="135"/>
      <c r="AE112" s="135"/>
      <c r="AF112" s="135"/>
      <c r="AG112" s="135"/>
      <c r="AH112" s="135"/>
      <c r="AI112" s="135"/>
      <c r="AJ112" s="135"/>
      <c r="AK112" s="135"/>
      <c r="AL112" s="135"/>
      <c r="AM112" s="135"/>
      <c r="AN112" s="135"/>
      <c r="AO112" s="135"/>
      <c r="AP112" s="135"/>
      <c r="AQ112" s="135"/>
      <c r="AR112" s="135"/>
      <c r="AS112" s="135"/>
      <c r="AT112" s="135"/>
      <c r="AU112" s="135"/>
      <c r="AV112" s="135"/>
      <c r="AW112" s="135"/>
      <c r="AX112" s="135"/>
      <c r="AY112" s="135"/>
      <c r="AZ112" s="135"/>
      <c r="BA112" s="135"/>
      <c r="BB112" s="302">
        <f t="shared" si="4"/>
        <v>0</v>
      </c>
      <c r="BC112" s="303">
        <f t="shared" si="5"/>
        <v>3595362</v>
      </c>
      <c r="BD112" s="304"/>
      <c r="BE112" s="304"/>
      <c r="BF112" s="304"/>
      <c r="BG112" s="304"/>
      <c r="BH112" s="305">
        <f t="shared" si="8"/>
        <v>0</v>
      </c>
      <c r="BI112" s="306">
        <f t="shared" si="9"/>
        <v>0</v>
      </c>
      <c r="BJ112" s="154"/>
      <c r="BK112" s="154"/>
      <c r="BL112" s="154"/>
      <c r="BM112" s="323"/>
      <c r="BN112" s="104"/>
    </row>
    <row r="113" spans="1:66" s="190" customFormat="1" ht="15" customHeight="1" x14ac:dyDescent="0.2">
      <c r="A113" s="315"/>
      <c r="B113" s="315"/>
      <c r="C113" s="315"/>
      <c r="D113" s="219">
        <v>1</v>
      </c>
      <c r="E113" s="315"/>
      <c r="F113" s="219" t="s">
        <v>8617</v>
      </c>
      <c r="G113" s="151" t="s">
        <v>8617</v>
      </c>
      <c r="H113" s="151" t="s">
        <v>10426</v>
      </c>
      <c r="I113" s="151" t="s">
        <v>19436</v>
      </c>
      <c r="J113" s="316" t="s">
        <v>13277</v>
      </c>
      <c r="K113" s="317">
        <v>35</v>
      </c>
      <c r="L113" s="318" t="s">
        <v>10506</v>
      </c>
      <c r="M113" s="319" t="s">
        <v>6477</v>
      </c>
      <c r="N113" s="319" t="s">
        <v>10507</v>
      </c>
      <c r="O113" s="320">
        <v>42166</v>
      </c>
      <c r="P113" s="300">
        <v>5000000</v>
      </c>
      <c r="Q113" s="107"/>
      <c r="R113" s="109"/>
      <c r="S113" s="107"/>
      <c r="T113" s="321" t="s">
        <v>10508</v>
      </c>
      <c r="U113" s="322">
        <v>42517</v>
      </c>
      <c r="V113" s="301">
        <v>1451907</v>
      </c>
      <c r="W113" s="109"/>
      <c r="X113" s="118"/>
      <c r="Y113" s="118"/>
      <c r="Z113" s="118"/>
      <c r="AA113" s="118"/>
      <c r="AB113" s="135">
        <v>1451907</v>
      </c>
      <c r="AC113" s="135"/>
      <c r="AD113" s="135"/>
      <c r="AE113" s="135"/>
      <c r="AF113" s="135"/>
      <c r="AG113" s="135"/>
      <c r="AH113" s="135"/>
      <c r="AI113" s="135"/>
      <c r="AJ113" s="135"/>
      <c r="AK113" s="135"/>
      <c r="AL113" s="135"/>
      <c r="AM113" s="135"/>
      <c r="AN113" s="135"/>
      <c r="AO113" s="135"/>
      <c r="AP113" s="135"/>
      <c r="AQ113" s="135"/>
      <c r="AR113" s="135"/>
      <c r="AS113" s="135"/>
      <c r="AT113" s="135"/>
      <c r="AU113" s="135"/>
      <c r="AV113" s="135"/>
      <c r="AW113" s="135"/>
      <c r="AX113" s="135"/>
      <c r="AY113" s="135"/>
      <c r="AZ113" s="135"/>
      <c r="BA113" s="135"/>
      <c r="BB113" s="302">
        <f t="shared" si="4"/>
        <v>1451907</v>
      </c>
      <c r="BC113" s="303">
        <f t="shared" si="5"/>
        <v>0</v>
      </c>
      <c r="BD113" s="304" t="s">
        <v>10426</v>
      </c>
      <c r="BE113" s="304">
        <v>1451907</v>
      </c>
      <c r="BF113" s="304"/>
      <c r="BG113" s="304"/>
      <c r="BH113" s="305">
        <f t="shared" si="8"/>
        <v>0</v>
      </c>
      <c r="BI113" s="306">
        <f t="shared" si="9"/>
        <v>1451907</v>
      </c>
      <c r="BJ113" s="154"/>
      <c r="BK113" s="154"/>
      <c r="BL113" s="154"/>
      <c r="BM113" s="323"/>
      <c r="BN113" s="104">
        <v>2</v>
      </c>
    </row>
    <row r="114" spans="1:66" s="190" customFormat="1" ht="15" customHeight="1" x14ac:dyDescent="0.2">
      <c r="A114" s="315"/>
      <c r="B114" s="315"/>
      <c r="C114" s="315"/>
      <c r="D114" s="219">
        <v>1</v>
      </c>
      <c r="E114" s="315" t="s">
        <v>11556</v>
      </c>
      <c r="F114" s="219" t="s">
        <v>8617</v>
      </c>
      <c r="G114" s="151" t="s">
        <v>8617</v>
      </c>
      <c r="H114" s="151" t="s">
        <v>10426</v>
      </c>
      <c r="I114" s="151" t="s">
        <v>19437</v>
      </c>
      <c r="J114" s="316" t="s">
        <v>13277</v>
      </c>
      <c r="K114" s="317">
        <v>68</v>
      </c>
      <c r="L114" s="318" t="s">
        <v>10431</v>
      </c>
      <c r="M114" s="319" t="s">
        <v>6477</v>
      </c>
      <c r="N114" s="319" t="s">
        <v>10437</v>
      </c>
      <c r="O114" s="320">
        <v>42326</v>
      </c>
      <c r="P114" s="300">
        <v>5500000</v>
      </c>
      <c r="Q114" s="107"/>
      <c r="R114" s="109"/>
      <c r="S114" s="107"/>
      <c r="T114" s="321" t="s">
        <v>10441</v>
      </c>
      <c r="U114" s="322">
        <v>42486</v>
      </c>
      <c r="V114" s="301">
        <v>4165712</v>
      </c>
      <c r="W114" s="109"/>
      <c r="X114" s="118"/>
      <c r="Y114" s="118"/>
      <c r="Z114" s="118"/>
      <c r="AA114" s="118"/>
      <c r="AB114" s="135">
        <v>4165712</v>
      </c>
      <c r="AC114" s="135"/>
      <c r="AD114" s="135"/>
      <c r="AE114" s="135"/>
      <c r="AF114" s="135"/>
      <c r="AG114" s="135"/>
      <c r="AH114" s="135"/>
      <c r="AI114" s="135"/>
      <c r="AJ114" s="135"/>
      <c r="AK114" s="135"/>
      <c r="AL114" s="135"/>
      <c r="AM114" s="135"/>
      <c r="AN114" s="135"/>
      <c r="AO114" s="135"/>
      <c r="AP114" s="135"/>
      <c r="AQ114" s="135"/>
      <c r="AR114" s="135"/>
      <c r="AS114" s="135"/>
      <c r="AT114" s="135"/>
      <c r="AU114" s="135"/>
      <c r="AV114" s="135"/>
      <c r="AW114" s="135"/>
      <c r="AX114" s="135"/>
      <c r="AY114" s="135"/>
      <c r="AZ114" s="135"/>
      <c r="BA114" s="135"/>
      <c r="BB114" s="302">
        <f t="shared" si="4"/>
        <v>4165712</v>
      </c>
      <c r="BC114" s="303">
        <f t="shared" si="5"/>
        <v>0</v>
      </c>
      <c r="BD114" s="304" t="s">
        <v>10426</v>
      </c>
      <c r="BE114" s="304">
        <v>4165712</v>
      </c>
      <c r="BF114" s="304">
        <v>4165712</v>
      </c>
      <c r="BG114" s="304">
        <v>416571</v>
      </c>
      <c r="BH114" s="305">
        <f t="shared" si="8"/>
        <v>3749141</v>
      </c>
      <c r="BI114" s="306">
        <f t="shared" si="9"/>
        <v>0</v>
      </c>
      <c r="BJ114" s="154"/>
      <c r="BK114" s="154"/>
      <c r="BL114" s="154"/>
      <c r="BM114" s="323"/>
      <c r="BN114" s="104">
        <v>2</v>
      </c>
    </row>
    <row r="115" spans="1:66" s="190" customFormat="1" ht="15" customHeight="1" x14ac:dyDescent="0.2">
      <c r="A115" s="315"/>
      <c r="B115" s="315"/>
      <c r="C115" s="315"/>
      <c r="D115" s="219">
        <v>1</v>
      </c>
      <c r="E115" s="315"/>
      <c r="F115" s="324" t="s">
        <v>12662</v>
      </c>
      <c r="G115" s="151" t="s">
        <v>8713</v>
      </c>
      <c r="H115" s="151" t="s">
        <v>9715</v>
      </c>
      <c r="I115" s="151" t="s">
        <v>19438</v>
      </c>
      <c r="J115" s="898" t="s">
        <v>6222</v>
      </c>
      <c r="K115" s="317">
        <v>146</v>
      </c>
      <c r="L115" s="325" t="s">
        <v>10807</v>
      </c>
      <c r="M115" s="319" t="s">
        <v>6477</v>
      </c>
      <c r="N115" s="319" t="s">
        <v>9723</v>
      </c>
      <c r="O115" s="320">
        <v>42137</v>
      </c>
      <c r="P115" s="300">
        <v>35000000</v>
      </c>
      <c r="Q115" s="107"/>
      <c r="R115" s="109"/>
      <c r="S115" s="107"/>
      <c r="T115" s="321" t="s">
        <v>9730</v>
      </c>
      <c r="U115" s="322">
        <v>42361</v>
      </c>
      <c r="V115" s="301">
        <v>24216522</v>
      </c>
      <c r="W115" s="109"/>
      <c r="X115" s="118"/>
      <c r="Y115" s="118"/>
      <c r="Z115" s="118"/>
      <c r="AA115" s="118"/>
      <c r="AB115" s="135">
        <v>5760243</v>
      </c>
      <c r="AC115" s="135"/>
      <c r="AD115" s="135"/>
      <c r="AE115" s="135"/>
      <c r="AF115" s="135"/>
      <c r="AG115" s="135"/>
      <c r="AH115" s="135"/>
      <c r="AI115" s="135"/>
      <c r="AJ115" s="135"/>
      <c r="AK115" s="135"/>
      <c r="AL115" s="135"/>
      <c r="AM115" s="135"/>
      <c r="AN115" s="135"/>
      <c r="AO115" s="135"/>
      <c r="AP115" s="135"/>
      <c r="AQ115" s="135"/>
      <c r="AR115" s="135"/>
      <c r="AS115" s="135"/>
      <c r="AT115" s="135"/>
      <c r="AU115" s="135"/>
      <c r="AV115" s="135"/>
      <c r="AW115" s="135"/>
      <c r="AX115" s="135"/>
      <c r="AY115" s="135"/>
      <c r="AZ115" s="135"/>
      <c r="BA115" s="135"/>
      <c r="BB115" s="302">
        <f t="shared" si="4"/>
        <v>5760243</v>
      </c>
      <c r="BC115" s="303">
        <f t="shared" si="5"/>
        <v>18456279</v>
      </c>
      <c r="BD115" s="304"/>
      <c r="BE115" s="304"/>
      <c r="BF115" s="304"/>
      <c r="BG115" s="304"/>
      <c r="BH115" s="305">
        <f t="shared" si="8"/>
        <v>0</v>
      </c>
      <c r="BI115" s="306">
        <f t="shared" si="9"/>
        <v>0</v>
      </c>
      <c r="BJ115" s="154"/>
      <c r="BK115" s="154"/>
      <c r="BL115" s="154"/>
      <c r="BM115" s="323"/>
      <c r="BN115" s="104"/>
    </row>
    <row r="116" spans="1:66" s="190" customFormat="1" ht="15" customHeight="1" x14ac:dyDescent="0.2">
      <c r="A116" s="315"/>
      <c r="B116" s="315"/>
      <c r="C116" s="315"/>
      <c r="D116" s="219">
        <v>1</v>
      </c>
      <c r="E116" s="315"/>
      <c r="F116" s="315" t="s">
        <v>12662</v>
      </c>
      <c r="G116" s="151" t="s">
        <v>8713</v>
      </c>
      <c r="H116" s="151" t="s">
        <v>8717</v>
      </c>
      <c r="I116" s="151" t="s">
        <v>19439</v>
      </c>
      <c r="J116" s="898" t="s">
        <v>6222</v>
      </c>
      <c r="K116" s="317">
        <v>147</v>
      </c>
      <c r="L116" s="325" t="s">
        <v>5506</v>
      </c>
      <c r="M116" s="319" t="s">
        <v>6477</v>
      </c>
      <c r="N116" s="319" t="s">
        <v>9724</v>
      </c>
      <c r="O116" s="320">
        <v>42136</v>
      </c>
      <c r="P116" s="300">
        <v>28000000</v>
      </c>
      <c r="Q116" s="107"/>
      <c r="R116" s="109"/>
      <c r="S116" s="107"/>
      <c r="T116" s="321" t="s">
        <v>9731</v>
      </c>
      <c r="U116" s="322">
        <v>42356</v>
      </c>
      <c r="V116" s="301">
        <v>20627094</v>
      </c>
      <c r="W116" s="109"/>
      <c r="X116" s="118"/>
      <c r="Y116" s="118"/>
      <c r="Z116" s="118"/>
      <c r="AA116" s="118"/>
      <c r="AB116" s="135">
        <v>0</v>
      </c>
      <c r="AC116" s="135"/>
      <c r="AD116" s="135"/>
      <c r="AE116" s="135"/>
      <c r="AF116" s="135"/>
      <c r="AG116" s="135"/>
      <c r="AH116" s="135"/>
      <c r="AI116" s="135"/>
      <c r="AJ116" s="135"/>
      <c r="AK116" s="135"/>
      <c r="AL116" s="135"/>
      <c r="AM116" s="135"/>
      <c r="AN116" s="135"/>
      <c r="AO116" s="135"/>
      <c r="AP116" s="135"/>
      <c r="AQ116" s="135"/>
      <c r="AR116" s="135"/>
      <c r="AS116" s="135"/>
      <c r="AT116" s="135"/>
      <c r="AU116" s="135"/>
      <c r="AV116" s="135"/>
      <c r="AW116" s="135"/>
      <c r="AX116" s="135"/>
      <c r="AY116" s="135"/>
      <c r="AZ116" s="135"/>
      <c r="BA116" s="135"/>
      <c r="BB116" s="302">
        <f t="shared" si="4"/>
        <v>0</v>
      </c>
      <c r="BC116" s="303">
        <f t="shared" si="5"/>
        <v>20627094</v>
      </c>
      <c r="BD116" s="304"/>
      <c r="BE116" s="304"/>
      <c r="BF116" s="304"/>
      <c r="BG116" s="304"/>
      <c r="BH116" s="305">
        <f t="shared" si="8"/>
        <v>0</v>
      </c>
      <c r="BI116" s="306">
        <f t="shared" si="9"/>
        <v>0</v>
      </c>
      <c r="BJ116" s="154"/>
      <c r="BK116" s="154"/>
      <c r="BL116" s="154"/>
      <c r="BM116" s="323"/>
      <c r="BN116" s="104"/>
    </row>
    <row r="117" spans="1:66" s="190" customFormat="1" ht="15" customHeight="1" x14ac:dyDescent="0.2">
      <c r="A117" s="315"/>
      <c r="B117" s="315"/>
      <c r="C117" s="315"/>
      <c r="D117" s="219">
        <v>1</v>
      </c>
      <c r="E117" s="315" t="s">
        <v>11556</v>
      </c>
      <c r="F117" s="219" t="s">
        <v>8617</v>
      </c>
      <c r="G117" s="151" t="s">
        <v>8617</v>
      </c>
      <c r="H117" s="151" t="s">
        <v>10426</v>
      </c>
      <c r="I117" s="151" t="s">
        <v>19440</v>
      </c>
      <c r="J117" s="316" t="s">
        <v>13277</v>
      </c>
      <c r="K117" s="317">
        <v>78</v>
      </c>
      <c r="L117" s="318" t="s">
        <v>10761</v>
      </c>
      <c r="M117" s="319" t="s">
        <v>6477</v>
      </c>
      <c r="N117" s="319" t="s">
        <v>10755</v>
      </c>
      <c r="O117" s="320">
        <v>42173</v>
      </c>
      <c r="P117" s="300">
        <v>60000000</v>
      </c>
      <c r="Q117" s="107"/>
      <c r="R117" s="109"/>
      <c r="S117" s="107"/>
      <c r="T117" s="321" t="s">
        <v>10756</v>
      </c>
      <c r="U117" s="322">
        <v>42542</v>
      </c>
      <c r="V117" s="301">
        <v>33444800</v>
      </c>
      <c r="W117" s="109"/>
      <c r="X117" s="118"/>
      <c r="Y117" s="118"/>
      <c r="Z117" s="118"/>
      <c r="AA117" s="118"/>
      <c r="AB117" s="135">
        <v>33444800</v>
      </c>
      <c r="AC117" s="135"/>
      <c r="AD117" s="135"/>
      <c r="AE117" s="135"/>
      <c r="AF117" s="135"/>
      <c r="AG117" s="135"/>
      <c r="AH117" s="135"/>
      <c r="AI117" s="135"/>
      <c r="AJ117" s="135"/>
      <c r="AK117" s="135"/>
      <c r="AL117" s="135"/>
      <c r="AM117" s="135"/>
      <c r="AN117" s="135"/>
      <c r="AO117" s="135"/>
      <c r="AP117" s="135"/>
      <c r="AQ117" s="135"/>
      <c r="AR117" s="135"/>
      <c r="AS117" s="135"/>
      <c r="AT117" s="135"/>
      <c r="AU117" s="135"/>
      <c r="AV117" s="135"/>
      <c r="AW117" s="135"/>
      <c r="AX117" s="135"/>
      <c r="AY117" s="135"/>
      <c r="AZ117" s="135"/>
      <c r="BA117" s="135"/>
      <c r="BB117" s="302">
        <f t="shared" si="4"/>
        <v>33444800</v>
      </c>
      <c r="BC117" s="303">
        <f t="shared" si="5"/>
        <v>0</v>
      </c>
      <c r="BD117" s="304" t="s">
        <v>10426</v>
      </c>
      <c r="BE117" s="304">
        <v>33444800</v>
      </c>
      <c r="BF117" s="304">
        <f>33444800</f>
        <v>33444800</v>
      </c>
      <c r="BG117" s="304">
        <v>3344480</v>
      </c>
      <c r="BH117" s="305">
        <f t="shared" si="8"/>
        <v>30100320</v>
      </c>
      <c r="BI117" s="306">
        <f t="shared" si="9"/>
        <v>0</v>
      </c>
      <c r="BJ117" s="154">
        <v>5931320</v>
      </c>
      <c r="BK117" s="154"/>
      <c r="BL117" s="154"/>
      <c r="BM117" s="323"/>
      <c r="BN117" s="104">
        <v>2</v>
      </c>
    </row>
    <row r="118" spans="1:66" s="190" customFormat="1" ht="15" customHeight="1" x14ac:dyDescent="0.2">
      <c r="A118" s="315"/>
      <c r="B118" s="315"/>
      <c r="C118" s="315"/>
      <c r="D118" s="219">
        <v>1</v>
      </c>
      <c r="E118" s="315"/>
      <c r="F118" s="315" t="s">
        <v>12662</v>
      </c>
      <c r="G118" s="151" t="s">
        <v>8717</v>
      </c>
      <c r="H118" s="151" t="s">
        <v>10702</v>
      </c>
      <c r="I118" s="151" t="s">
        <v>19441</v>
      </c>
      <c r="J118" s="898" t="s">
        <v>6222</v>
      </c>
      <c r="K118" s="317">
        <v>153</v>
      </c>
      <c r="L118" s="325" t="s">
        <v>4528</v>
      </c>
      <c r="M118" s="319" t="s">
        <v>6477</v>
      </c>
      <c r="N118" s="319" t="s">
        <v>10735</v>
      </c>
      <c r="O118" s="320">
        <v>42367</v>
      </c>
      <c r="P118" s="300">
        <v>6000000</v>
      </c>
      <c r="Q118" s="107"/>
      <c r="R118" s="109"/>
      <c r="S118" s="107"/>
      <c r="T118" s="321" t="s">
        <v>10743</v>
      </c>
      <c r="U118" s="322">
        <v>42548</v>
      </c>
      <c r="V118" s="301">
        <v>4157440</v>
      </c>
      <c r="W118" s="109"/>
      <c r="X118" s="118"/>
      <c r="Y118" s="118"/>
      <c r="Z118" s="118"/>
      <c r="AA118" s="118"/>
      <c r="AB118" s="135">
        <v>0</v>
      </c>
      <c r="AC118" s="135"/>
      <c r="AD118" s="135"/>
      <c r="AE118" s="135"/>
      <c r="AF118" s="135"/>
      <c r="AG118" s="135"/>
      <c r="AH118" s="135"/>
      <c r="AI118" s="135"/>
      <c r="AJ118" s="135"/>
      <c r="AK118" s="135"/>
      <c r="AL118" s="135"/>
      <c r="AM118" s="135"/>
      <c r="AN118" s="135"/>
      <c r="AO118" s="135"/>
      <c r="AP118" s="135"/>
      <c r="AQ118" s="135"/>
      <c r="AR118" s="135"/>
      <c r="AS118" s="135"/>
      <c r="AT118" s="135"/>
      <c r="AU118" s="135"/>
      <c r="AV118" s="135"/>
      <c r="AW118" s="135"/>
      <c r="AX118" s="135"/>
      <c r="AY118" s="135"/>
      <c r="AZ118" s="135"/>
      <c r="BA118" s="135"/>
      <c r="BB118" s="302">
        <f t="shared" si="4"/>
        <v>0</v>
      </c>
      <c r="BC118" s="303">
        <f t="shared" si="5"/>
        <v>4157440</v>
      </c>
      <c r="BD118" s="304"/>
      <c r="BE118" s="304"/>
      <c r="BF118" s="304"/>
      <c r="BG118" s="304"/>
      <c r="BH118" s="305">
        <f t="shared" si="8"/>
        <v>0</v>
      </c>
      <c r="BI118" s="306">
        <f t="shared" si="9"/>
        <v>0</v>
      </c>
      <c r="BJ118" s="154"/>
      <c r="BK118" s="154"/>
      <c r="BL118" s="154"/>
      <c r="BM118" s="323"/>
      <c r="BN118" s="104"/>
    </row>
    <row r="119" spans="1:66" s="190" customFormat="1" ht="15" customHeight="1" x14ac:dyDescent="0.2">
      <c r="A119" s="315"/>
      <c r="B119" s="315"/>
      <c r="C119" s="315"/>
      <c r="D119" s="219">
        <v>1</v>
      </c>
      <c r="E119" s="315"/>
      <c r="F119" s="315" t="s">
        <v>12662</v>
      </c>
      <c r="G119" s="151" t="s">
        <v>8713</v>
      </c>
      <c r="H119" s="151" t="s">
        <v>6533</v>
      </c>
      <c r="I119" s="151" t="s">
        <v>19442</v>
      </c>
      <c r="J119" s="898" t="s">
        <v>6222</v>
      </c>
      <c r="K119" s="317">
        <v>154</v>
      </c>
      <c r="L119" s="325" t="s">
        <v>11253</v>
      </c>
      <c r="M119" s="319" t="s">
        <v>6477</v>
      </c>
      <c r="N119" s="319" t="s">
        <v>10174</v>
      </c>
      <c r="O119" s="320">
        <v>42083</v>
      </c>
      <c r="P119" s="300">
        <v>7500000</v>
      </c>
      <c r="Q119" s="107"/>
      <c r="R119" s="109"/>
      <c r="S119" s="107"/>
      <c r="T119" s="321" t="s">
        <v>10177</v>
      </c>
      <c r="U119" s="322">
        <v>42426</v>
      </c>
      <c r="V119" s="301">
        <v>4525001</v>
      </c>
      <c r="W119" s="109"/>
      <c r="X119" s="118"/>
      <c r="Y119" s="118"/>
      <c r="Z119" s="118"/>
      <c r="AA119" s="118"/>
      <c r="AB119" s="135">
        <v>0</v>
      </c>
      <c r="AC119" s="135"/>
      <c r="AD119" s="135"/>
      <c r="AE119" s="135"/>
      <c r="AF119" s="135"/>
      <c r="AG119" s="135"/>
      <c r="AH119" s="135"/>
      <c r="AI119" s="135"/>
      <c r="AJ119" s="135"/>
      <c r="AK119" s="135"/>
      <c r="AL119" s="135"/>
      <c r="AM119" s="135"/>
      <c r="AN119" s="135"/>
      <c r="AO119" s="135"/>
      <c r="AP119" s="135"/>
      <c r="AQ119" s="135"/>
      <c r="AR119" s="135"/>
      <c r="AS119" s="135"/>
      <c r="AT119" s="135"/>
      <c r="AU119" s="135"/>
      <c r="AV119" s="135"/>
      <c r="AW119" s="135"/>
      <c r="AX119" s="135"/>
      <c r="AY119" s="135"/>
      <c r="AZ119" s="135"/>
      <c r="BA119" s="135"/>
      <c r="BB119" s="302">
        <f t="shared" si="4"/>
        <v>0</v>
      </c>
      <c r="BC119" s="303">
        <f t="shared" si="5"/>
        <v>4525001</v>
      </c>
      <c r="BD119" s="304"/>
      <c r="BE119" s="304"/>
      <c r="BF119" s="304"/>
      <c r="BG119" s="304"/>
      <c r="BH119" s="305">
        <f t="shared" si="8"/>
        <v>0</v>
      </c>
      <c r="BI119" s="306">
        <f t="shared" si="9"/>
        <v>0</v>
      </c>
      <c r="BJ119" s="154" t="s">
        <v>11248</v>
      </c>
      <c r="BK119" s="154" t="s">
        <v>11254</v>
      </c>
      <c r="BL119" s="154" t="s">
        <v>11099</v>
      </c>
      <c r="BM119" s="323">
        <v>10750000</v>
      </c>
      <c r="BN119" s="104"/>
    </row>
    <row r="120" spans="1:66" s="190" customFormat="1" ht="15" customHeight="1" x14ac:dyDescent="0.2">
      <c r="A120" s="315"/>
      <c r="B120" s="315"/>
      <c r="C120" s="315"/>
      <c r="D120" s="219">
        <v>1</v>
      </c>
      <c r="E120" s="315"/>
      <c r="F120" s="219" t="s">
        <v>12662</v>
      </c>
      <c r="G120" s="151" t="s">
        <v>8713</v>
      </c>
      <c r="H120" s="151" t="s">
        <v>6544</v>
      </c>
      <c r="I120" s="151" t="s">
        <v>19443</v>
      </c>
      <c r="J120" s="898" t="s">
        <v>6222</v>
      </c>
      <c r="K120" s="317">
        <v>155</v>
      </c>
      <c r="L120" s="318" t="s">
        <v>11005</v>
      </c>
      <c r="M120" s="319" t="s">
        <v>8711</v>
      </c>
      <c r="N120" s="319" t="s">
        <v>8588</v>
      </c>
      <c r="O120" s="320">
        <v>42117</v>
      </c>
      <c r="P120" s="300">
        <v>150000000</v>
      </c>
      <c r="Q120" s="107"/>
      <c r="R120" s="109"/>
      <c r="S120" s="107"/>
      <c r="T120" s="321" t="s">
        <v>8593</v>
      </c>
      <c r="U120" s="322">
        <v>42286</v>
      </c>
      <c r="V120" s="301">
        <v>114805310</v>
      </c>
      <c r="W120" s="109"/>
      <c r="X120" s="118"/>
      <c r="Y120" s="118"/>
      <c r="Z120" s="118"/>
      <c r="AA120" s="118"/>
      <c r="AB120" s="135">
        <v>1554524</v>
      </c>
      <c r="AC120" s="135"/>
      <c r="AD120" s="135"/>
      <c r="AE120" s="135"/>
      <c r="AF120" s="135"/>
      <c r="AG120" s="135"/>
      <c r="AH120" s="135"/>
      <c r="AI120" s="135"/>
      <c r="AJ120" s="135"/>
      <c r="AK120" s="135"/>
      <c r="AL120" s="135"/>
      <c r="AM120" s="135"/>
      <c r="AN120" s="135"/>
      <c r="AO120" s="135"/>
      <c r="AP120" s="135"/>
      <c r="AQ120" s="135"/>
      <c r="AR120" s="135"/>
      <c r="AS120" s="135"/>
      <c r="AT120" s="135"/>
      <c r="AU120" s="135"/>
      <c r="AV120" s="135"/>
      <c r="AW120" s="135"/>
      <c r="AX120" s="135"/>
      <c r="AY120" s="135"/>
      <c r="AZ120" s="135"/>
      <c r="BA120" s="135"/>
      <c r="BB120" s="302">
        <f t="shared" si="4"/>
        <v>1554524</v>
      </c>
      <c r="BC120" s="303">
        <f t="shared" si="5"/>
        <v>113250786</v>
      </c>
      <c r="BD120" s="304" t="s">
        <v>6544</v>
      </c>
      <c r="BE120" s="304">
        <v>114805033</v>
      </c>
      <c r="BF120" s="304">
        <v>1554524</v>
      </c>
      <c r="BG120" s="304">
        <v>233178</v>
      </c>
      <c r="BH120" s="305">
        <f t="shared" si="8"/>
        <v>1321346</v>
      </c>
      <c r="BI120" s="306">
        <f t="shared" si="9"/>
        <v>113250509</v>
      </c>
      <c r="BJ120" s="154"/>
      <c r="BK120" s="154"/>
      <c r="BL120" s="154"/>
      <c r="BM120" s="323"/>
      <c r="BN120" s="104"/>
    </row>
    <row r="121" spans="1:66" s="190" customFormat="1" ht="15" customHeight="1" x14ac:dyDescent="0.2">
      <c r="A121" s="315"/>
      <c r="B121" s="315"/>
      <c r="C121" s="315"/>
      <c r="D121" s="219">
        <v>1</v>
      </c>
      <c r="E121" s="315"/>
      <c r="F121" s="315" t="s">
        <v>12662</v>
      </c>
      <c r="G121" s="151" t="s">
        <v>8713</v>
      </c>
      <c r="H121" s="151" t="s">
        <v>10784</v>
      </c>
      <c r="I121" s="151" t="s">
        <v>19444</v>
      </c>
      <c r="J121" s="898" t="s">
        <v>6222</v>
      </c>
      <c r="K121" s="317">
        <v>156</v>
      </c>
      <c r="L121" s="325" t="s">
        <v>5651</v>
      </c>
      <c r="M121" s="319" t="s">
        <v>6477</v>
      </c>
      <c r="N121" s="319" t="s">
        <v>10172</v>
      </c>
      <c r="O121" s="320">
        <v>42193</v>
      </c>
      <c r="P121" s="300">
        <v>5000000</v>
      </c>
      <c r="Q121" s="107"/>
      <c r="R121" s="109"/>
      <c r="S121" s="107"/>
      <c r="T121" s="321" t="s">
        <v>10175</v>
      </c>
      <c r="U121" s="322">
        <v>42426</v>
      </c>
      <c r="V121" s="301">
        <v>3131121</v>
      </c>
      <c r="W121" s="109"/>
      <c r="X121" s="118"/>
      <c r="Y121" s="118"/>
      <c r="Z121" s="118"/>
      <c r="AA121" s="118"/>
      <c r="AB121" s="135">
        <v>0</v>
      </c>
      <c r="AC121" s="135"/>
      <c r="AD121" s="135"/>
      <c r="AE121" s="135"/>
      <c r="AF121" s="135"/>
      <c r="AG121" s="135"/>
      <c r="AH121" s="135"/>
      <c r="AI121" s="135"/>
      <c r="AJ121" s="135"/>
      <c r="AK121" s="135"/>
      <c r="AL121" s="135"/>
      <c r="AM121" s="135"/>
      <c r="AN121" s="135"/>
      <c r="AO121" s="135"/>
      <c r="AP121" s="135"/>
      <c r="AQ121" s="135"/>
      <c r="AR121" s="135"/>
      <c r="AS121" s="135"/>
      <c r="AT121" s="135"/>
      <c r="AU121" s="135"/>
      <c r="AV121" s="135"/>
      <c r="AW121" s="135"/>
      <c r="AX121" s="135"/>
      <c r="AY121" s="135"/>
      <c r="AZ121" s="135"/>
      <c r="BA121" s="135"/>
      <c r="BB121" s="302">
        <f t="shared" si="4"/>
        <v>0</v>
      </c>
      <c r="BC121" s="303">
        <f t="shared" si="5"/>
        <v>3131121</v>
      </c>
      <c r="BD121" s="304"/>
      <c r="BE121" s="304"/>
      <c r="BF121" s="304"/>
      <c r="BG121" s="304"/>
      <c r="BH121" s="305">
        <f t="shared" si="8"/>
        <v>0</v>
      </c>
      <c r="BI121" s="306">
        <f t="shared" si="9"/>
        <v>0</v>
      </c>
      <c r="BJ121" s="154" t="s">
        <v>11248</v>
      </c>
      <c r="BK121" s="154" t="s">
        <v>11250</v>
      </c>
      <c r="BL121" s="154" t="s">
        <v>11099</v>
      </c>
      <c r="BM121" s="323">
        <v>8000000</v>
      </c>
      <c r="BN121" s="104"/>
    </row>
    <row r="122" spans="1:66" s="190" customFormat="1" ht="15" customHeight="1" x14ac:dyDescent="0.2">
      <c r="A122" s="315"/>
      <c r="B122" s="315"/>
      <c r="C122" s="315"/>
      <c r="D122" s="219">
        <v>1</v>
      </c>
      <c r="E122" s="315"/>
      <c r="F122" s="315" t="s">
        <v>12662</v>
      </c>
      <c r="G122" s="151" t="s">
        <v>8713</v>
      </c>
      <c r="H122" s="151" t="s">
        <v>11570</v>
      </c>
      <c r="I122" s="151" t="s">
        <v>19445</v>
      </c>
      <c r="J122" s="898" t="s">
        <v>6222</v>
      </c>
      <c r="K122" s="317">
        <v>157</v>
      </c>
      <c r="L122" s="325" t="s">
        <v>11053</v>
      </c>
      <c r="M122" s="319" t="s">
        <v>11068</v>
      </c>
      <c r="N122" s="319" t="s">
        <v>11069</v>
      </c>
      <c r="O122" s="320">
        <v>42166</v>
      </c>
      <c r="P122" s="300">
        <v>9400000</v>
      </c>
      <c r="Q122" s="107"/>
      <c r="R122" s="109"/>
      <c r="S122" s="107"/>
      <c r="T122" s="321" t="s">
        <v>11070</v>
      </c>
      <c r="U122" s="322">
        <v>42572</v>
      </c>
      <c r="V122" s="301">
        <v>3632966</v>
      </c>
      <c r="W122" s="109"/>
      <c r="X122" s="118"/>
      <c r="Y122" s="118"/>
      <c r="Z122" s="118"/>
      <c r="AA122" s="118"/>
      <c r="AB122" s="135">
        <v>2597827</v>
      </c>
      <c r="AC122" s="135"/>
      <c r="AD122" s="135"/>
      <c r="AE122" s="135"/>
      <c r="AF122" s="135"/>
      <c r="AG122" s="135"/>
      <c r="AH122" s="135"/>
      <c r="AI122" s="135"/>
      <c r="AJ122" s="135"/>
      <c r="AK122" s="135"/>
      <c r="AL122" s="135"/>
      <c r="AM122" s="135"/>
      <c r="AN122" s="135"/>
      <c r="AO122" s="135"/>
      <c r="AP122" s="135"/>
      <c r="AQ122" s="135"/>
      <c r="AR122" s="135"/>
      <c r="AS122" s="135"/>
      <c r="AT122" s="135"/>
      <c r="AU122" s="135"/>
      <c r="AV122" s="135"/>
      <c r="AW122" s="135"/>
      <c r="AX122" s="135"/>
      <c r="AY122" s="135"/>
      <c r="AZ122" s="135"/>
      <c r="BA122" s="135"/>
      <c r="BB122" s="302">
        <f t="shared" si="4"/>
        <v>2597827</v>
      </c>
      <c r="BC122" s="303">
        <f t="shared" si="5"/>
        <v>1035139</v>
      </c>
      <c r="BD122" s="304"/>
      <c r="BE122" s="304"/>
      <c r="BF122" s="304"/>
      <c r="BG122" s="304"/>
      <c r="BH122" s="305"/>
      <c r="BI122" s="306"/>
      <c r="BJ122" s="154" t="s">
        <v>11097</v>
      </c>
      <c r="BK122" s="154" t="s">
        <v>11098</v>
      </c>
      <c r="BL122" s="154" t="s">
        <v>11099</v>
      </c>
      <c r="BM122" s="323">
        <v>13500000</v>
      </c>
      <c r="BN122" s="104"/>
    </row>
    <row r="123" spans="1:66" s="190" customFormat="1" ht="15" customHeight="1" x14ac:dyDescent="0.2">
      <c r="A123" s="315"/>
      <c r="B123" s="315"/>
      <c r="C123" s="315"/>
      <c r="D123" s="219">
        <v>1</v>
      </c>
      <c r="E123" s="315"/>
      <c r="F123" s="315" t="s">
        <v>12662</v>
      </c>
      <c r="G123" s="151" t="s">
        <v>11049</v>
      </c>
      <c r="H123" s="151" t="s">
        <v>11050</v>
      </c>
      <c r="I123" s="151" t="s">
        <v>19446</v>
      </c>
      <c r="J123" s="898" t="s">
        <v>6222</v>
      </c>
      <c r="K123" s="317">
        <v>159</v>
      </c>
      <c r="L123" s="325" t="s">
        <v>11054</v>
      </c>
      <c r="M123" s="319" t="s">
        <v>11068</v>
      </c>
      <c r="N123" s="319" t="s">
        <v>11072</v>
      </c>
      <c r="O123" s="320">
        <v>42195</v>
      </c>
      <c r="P123" s="300">
        <v>12000000</v>
      </c>
      <c r="Q123" s="107"/>
      <c r="R123" s="109"/>
      <c r="S123" s="107"/>
      <c r="T123" s="321" t="s">
        <v>11073</v>
      </c>
      <c r="U123" s="322">
        <v>42572</v>
      </c>
      <c r="V123" s="301">
        <v>6173361</v>
      </c>
      <c r="W123" s="109"/>
      <c r="X123" s="118"/>
      <c r="Y123" s="118"/>
      <c r="Z123" s="118"/>
      <c r="AA123" s="118"/>
      <c r="AB123" s="135">
        <v>0</v>
      </c>
      <c r="AC123" s="135"/>
      <c r="AD123" s="135"/>
      <c r="AE123" s="135"/>
      <c r="AF123" s="135"/>
      <c r="AG123" s="135"/>
      <c r="AH123" s="135"/>
      <c r="AI123" s="135"/>
      <c r="AJ123" s="135"/>
      <c r="AK123" s="135"/>
      <c r="AL123" s="135"/>
      <c r="AM123" s="135"/>
      <c r="AN123" s="135"/>
      <c r="AO123" s="135"/>
      <c r="AP123" s="135"/>
      <c r="AQ123" s="135"/>
      <c r="AR123" s="135"/>
      <c r="AS123" s="135"/>
      <c r="AT123" s="135"/>
      <c r="AU123" s="135"/>
      <c r="AV123" s="135"/>
      <c r="AW123" s="135"/>
      <c r="AX123" s="135"/>
      <c r="AY123" s="135"/>
      <c r="AZ123" s="135"/>
      <c r="BA123" s="135"/>
      <c r="BB123" s="302">
        <f t="shared" si="4"/>
        <v>0</v>
      </c>
      <c r="BC123" s="303">
        <f t="shared" si="5"/>
        <v>6173361</v>
      </c>
      <c r="BD123" s="304"/>
      <c r="BE123" s="304"/>
      <c r="BF123" s="304"/>
      <c r="BG123" s="304"/>
      <c r="BH123" s="305"/>
      <c r="BI123" s="306"/>
      <c r="BJ123" s="154" t="s">
        <v>11097</v>
      </c>
      <c r="BK123" s="154" t="s">
        <v>11100</v>
      </c>
      <c r="BL123" s="154" t="s">
        <v>11099</v>
      </c>
      <c r="BM123" s="323">
        <v>21500000</v>
      </c>
      <c r="BN123" s="104"/>
    </row>
    <row r="124" spans="1:66" s="190" customFormat="1" ht="15" customHeight="1" x14ac:dyDescent="0.2">
      <c r="A124" s="315"/>
      <c r="B124" s="315"/>
      <c r="C124" s="315"/>
      <c r="D124" s="219">
        <v>1</v>
      </c>
      <c r="E124" s="315"/>
      <c r="F124" s="219" t="s">
        <v>12662</v>
      </c>
      <c r="G124" s="151" t="s">
        <v>8713</v>
      </c>
      <c r="H124" s="151" t="s">
        <v>11571</v>
      </c>
      <c r="I124" s="151" t="s">
        <v>19447</v>
      </c>
      <c r="J124" s="316" t="s">
        <v>13277</v>
      </c>
      <c r="K124" s="317">
        <v>160</v>
      </c>
      <c r="L124" s="318" t="s">
        <v>11055</v>
      </c>
      <c r="M124" s="319" t="s">
        <v>11068</v>
      </c>
      <c r="N124" s="319" t="s">
        <v>11074</v>
      </c>
      <c r="O124" s="320">
        <v>42272</v>
      </c>
      <c r="P124" s="300">
        <v>5000000</v>
      </c>
      <c r="Q124" s="107"/>
      <c r="R124" s="109"/>
      <c r="S124" s="107"/>
      <c r="T124" s="321" t="s">
        <v>11075</v>
      </c>
      <c r="U124" s="322">
        <v>42572</v>
      </c>
      <c r="V124" s="301">
        <v>2797761</v>
      </c>
      <c r="W124" s="109"/>
      <c r="X124" s="118"/>
      <c r="Y124" s="118"/>
      <c r="Z124" s="118"/>
      <c r="AA124" s="118"/>
      <c r="AB124" s="135">
        <v>2797761</v>
      </c>
      <c r="AC124" s="135"/>
      <c r="AD124" s="135"/>
      <c r="AE124" s="135"/>
      <c r="AF124" s="135"/>
      <c r="AG124" s="135"/>
      <c r="AH124" s="135"/>
      <c r="AI124" s="135"/>
      <c r="AJ124" s="135"/>
      <c r="AK124" s="135"/>
      <c r="AL124" s="135"/>
      <c r="AM124" s="135"/>
      <c r="AN124" s="135"/>
      <c r="AO124" s="135"/>
      <c r="AP124" s="135"/>
      <c r="AQ124" s="135"/>
      <c r="AR124" s="135"/>
      <c r="AS124" s="135"/>
      <c r="AT124" s="135"/>
      <c r="AU124" s="135"/>
      <c r="AV124" s="135"/>
      <c r="AW124" s="135"/>
      <c r="AX124" s="135"/>
      <c r="AY124" s="135"/>
      <c r="AZ124" s="135"/>
      <c r="BA124" s="135"/>
      <c r="BB124" s="302">
        <f t="shared" si="4"/>
        <v>2797761</v>
      </c>
      <c r="BC124" s="303">
        <f t="shared" si="5"/>
        <v>0</v>
      </c>
      <c r="BD124" s="304"/>
      <c r="BE124" s="304"/>
      <c r="BF124" s="304"/>
      <c r="BG124" s="304"/>
      <c r="BH124" s="305"/>
      <c r="BI124" s="306"/>
      <c r="BJ124" s="154" t="s">
        <v>11097</v>
      </c>
      <c r="BK124" s="154" t="s">
        <v>11101</v>
      </c>
      <c r="BL124" s="154" t="s">
        <v>11099</v>
      </c>
      <c r="BM124" s="323">
        <v>7200000</v>
      </c>
      <c r="BN124" s="104"/>
    </row>
    <row r="125" spans="1:66" s="190" customFormat="1" ht="15" customHeight="1" x14ac:dyDescent="0.2">
      <c r="A125" s="315"/>
      <c r="B125" s="315"/>
      <c r="C125" s="315"/>
      <c r="D125" s="219">
        <v>1</v>
      </c>
      <c r="E125" s="315"/>
      <c r="F125" s="219" t="s">
        <v>8617</v>
      </c>
      <c r="G125" s="151" t="s">
        <v>8617</v>
      </c>
      <c r="H125" s="151" t="s">
        <v>10426</v>
      </c>
      <c r="I125" s="151" t="s">
        <v>19448</v>
      </c>
      <c r="J125" s="316" t="s">
        <v>13277</v>
      </c>
      <c r="K125" s="317">
        <v>84</v>
      </c>
      <c r="L125" s="318" t="s">
        <v>10432</v>
      </c>
      <c r="M125" s="319" t="s">
        <v>6477</v>
      </c>
      <c r="N125" s="319" t="s">
        <v>10438</v>
      </c>
      <c r="O125" s="320">
        <v>42004</v>
      </c>
      <c r="P125" s="300">
        <v>5000000</v>
      </c>
      <c r="Q125" s="107"/>
      <c r="R125" s="109"/>
      <c r="S125" s="107"/>
      <c r="T125" s="321" t="s">
        <v>10441</v>
      </c>
      <c r="U125" s="322">
        <v>42486</v>
      </c>
      <c r="V125" s="301">
        <v>1451728</v>
      </c>
      <c r="W125" s="109"/>
      <c r="X125" s="118"/>
      <c r="Y125" s="118"/>
      <c r="Z125" s="118"/>
      <c r="AA125" s="118"/>
      <c r="AB125" s="135">
        <v>1451728</v>
      </c>
      <c r="AC125" s="135"/>
      <c r="AD125" s="135"/>
      <c r="AE125" s="135"/>
      <c r="AF125" s="135"/>
      <c r="AG125" s="135"/>
      <c r="AH125" s="135"/>
      <c r="AI125" s="135"/>
      <c r="AJ125" s="135"/>
      <c r="AK125" s="135"/>
      <c r="AL125" s="135"/>
      <c r="AM125" s="135"/>
      <c r="AN125" s="135"/>
      <c r="AO125" s="135"/>
      <c r="AP125" s="135"/>
      <c r="AQ125" s="135"/>
      <c r="AR125" s="135"/>
      <c r="AS125" s="135"/>
      <c r="AT125" s="135"/>
      <c r="AU125" s="135"/>
      <c r="AV125" s="135"/>
      <c r="AW125" s="135"/>
      <c r="AX125" s="135"/>
      <c r="AY125" s="135"/>
      <c r="AZ125" s="135"/>
      <c r="BA125" s="135"/>
      <c r="BB125" s="302">
        <f t="shared" si="4"/>
        <v>1451728</v>
      </c>
      <c r="BC125" s="303">
        <f t="shared" si="5"/>
        <v>0</v>
      </c>
      <c r="BD125" s="304" t="s">
        <v>10426</v>
      </c>
      <c r="BE125" s="304">
        <v>1451728</v>
      </c>
      <c r="BF125" s="304"/>
      <c r="BG125" s="304"/>
      <c r="BH125" s="305">
        <f t="shared" ref="BH125:BH133" si="10">BF125-BG125</f>
        <v>0</v>
      </c>
      <c r="BI125" s="306">
        <f t="shared" ref="BI125:BI133" si="11">BE125-BF125</f>
        <v>1451728</v>
      </c>
      <c r="BJ125" s="154"/>
      <c r="BK125" s="154"/>
      <c r="BL125" s="154"/>
      <c r="BM125" s="323"/>
      <c r="BN125" s="104">
        <v>2</v>
      </c>
    </row>
    <row r="126" spans="1:66" s="190" customFormat="1" ht="15" customHeight="1" x14ac:dyDescent="0.2">
      <c r="A126" s="315"/>
      <c r="B126" s="315"/>
      <c r="C126" s="315"/>
      <c r="D126" s="219">
        <v>1</v>
      </c>
      <c r="E126" s="315"/>
      <c r="F126" s="219" t="s">
        <v>8617</v>
      </c>
      <c r="G126" s="151" t="s">
        <v>8617</v>
      </c>
      <c r="H126" s="151" t="s">
        <v>10426</v>
      </c>
      <c r="I126" s="151" t="s">
        <v>19449</v>
      </c>
      <c r="J126" s="898" t="s">
        <v>6222</v>
      </c>
      <c r="K126" s="317">
        <v>91</v>
      </c>
      <c r="L126" s="318" t="s">
        <v>10430</v>
      </c>
      <c r="M126" s="319" t="s">
        <v>6477</v>
      </c>
      <c r="N126" s="319" t="s">
        <v>10436</v>
      </c>
      <c r="O126" s="320">
        <v>42153</v>
      </c>
      <c r="P126" s="300">
        <v>11000000</v>
      </c>
      <c r="Q126" s="107"/>
      <c r="R126" s="109"/>
      <c r="S126" s="107"/>
      <c r="T126" s="321" t="s">
        <v>10441</v>
      </c>
      <c r="U126" s="322">
        <v>42486</v>
      </c>
      <c r="V126" s="301">
        <v>3931360</v>
      </c>
      <c r="W126" s="109"/>
      <c r="X126" s="118"/>
      <c r="Y126" s="118"/>
      <c r="Z126" s="118"/>
      <c r="AA126" s="118"/>
      <c r="AB126" s="135">
        <v>0</v>
      </c>
      <c r="AC126" s="135"/>
      <c r="AD126" s="135"/>
      <c r="AE126" s="135"/>
      <c r="AF126" s="135"/>
      <c r="AG126" s="135"/>
      <c r="AH126" s="135"/>
      <c r="AI126" s="135"/>
      <c r="AJ126" s="135"/>
      <c r="AK126" s="135"/>
      <c r="AL126" s="135"/>
      <c r="AM126" s="135"/>
      <c r="AN126" s="135"/>
      <c r="AO126" s="135"/>
      <c r="AP126" s="135"/>
      <c r="AQ126" s="135"/>
      <c r="AR126" s="135"/>
      <c r="AS126" s="135"/>
      <c r="AT126" s="135"/>
      <c r="AU126" s="135"/>
      <c r="AV126" s="135"/>
      <c r="AW126" s="135"/>
      <c r="AX126" s="135"/>
      <c r="AY126" s="135"/>
      <c r="AZ126" s="135"/>
      <c r="BA126" s="135"/>
      <c r="BB126" s="302">
        <f t="shared" si="4"/>
        <v>0</v>
      </c>
      <c r="BC126" s="303">
        <f t="shared" si="5"/>
        <v>3931360</v>
      </c>
      <c r="BD126" s="304" t="s">
        <v>10426</v>
      </c>
      <c r="BE126" s="304">
        <v>3931360</v>
      </c>
      <c r="BF126" s="304"/>
      <c r="BG126" s="304"/>
      <c r="BH126" s="305">
        <f t="shared" si="10"/>
        <v>0</v>
      </c>
      <c r="BI126" s="306">
        <f t="shared" si="11"/>
        <v>3931360</v>
      </c>
      <c r="BJ126" s="154"/>
      <c r="BK126" s="154"/>
      <c r="BL126" s="154"/>
      <c r="BM126" s="323"/>
      <c r="BN126" s="104">
        <v>2</v>
      </c>
    </row>
    <row r="127" spans="1:66" s="190" customFormat="1" ht="15" customHeight="1" x14ac:dyDescent="0.2">
      <c r="A127" s="315"/>
      <c r="B127" s="315"/>
      <c r="C127" s="315"/>
      <c r="D127" s="219">
        <v>1</v>
      </c>
      <c r="E127" s="315" t="s">
        <v>11556</v>
      </c>
      <c r="F127" s="219" t="s">
        <v>8617</v>
      </c>
      <c r="G127" s="151" t="s">
        <v>8617</v>
      </c>
      <c r="H127" s="151" t="s">
        <v>10426</v>
      </c>
      <c r="I127" s="151" t="s">
        <v>19450</v>
      </c>
      <c r="J127" s="898" t="s">
        <v>6222</v>
      </c>
      <c r="K127" s="317">
        <v>98</v>
      </c>
      <c r="L127" s="318" t="s">
        <v>10758</v>
      </c>
      <c r="M127" s="319" t="s">
        <v>6477</v>
      </c>
      <c r="N127" s="319" t="s">
        <v>10750</v>
      </c>
      <c r="O127" s="320">
        <v>42243</v>
      </c>
      <c r="P127" s="300">
        <v>8000000</v>
      </c>
      <c r="Q127" s="107"/>
      <c r="R127" s="109"/>
      <c r="S127" s="107"/>
      <c r="T127" s="321" t="s">
        <v>10751</v>
      </c>
      <c r="U127" s="322">
        <v>42535</v>
      </c>
      <c r="V127" s="301">
        <v>4994860</v>
      </c>
      <c r="W127" s="109"/>
      <c r="X127" s="118"/>
      <c r="Y127" s="118"/>
      <c r="Z127" s="118"/>
      <c r="AA127" s="118"/>
      <c r="AB127" s="135">
        <v>2820287</v>
      </c>
      <c r="AC127" s="135"/>
      <c r="AD127" s="135"/>
      <c r="AE127" s="135"/>
      <c r="AF127" s="135"/>
      <c r="AG127" s="135"/>
      <c r="AH127" s="135"/>
      <c r="AI127" s="135"/>
      <c r="AJ127" s="135"/>
      <c r="AK127" s="135">
        <v>1957118</v>
      </c>
      <c r="AL127" s="135">
        <v>217455</v>
      </c>
      <c r="AM127" s="135"/>
      <c r="AN127" s="135"/>
      <c r="AO127" s="135"/>
      <c r="AP127" s="135"/>
      <c r="AQ127" s="135"/>
      <c r="AR127" s="135"/>
      <c r="AS127" s="135"/>
      <c r="AT127" s="135"/>
      <c r="AU127" s="135"/>
      <c r="AV127" s="135"/>
      <c r="AW127" s="135"/>
      <c r="AX127" s="135"/>
      <c r="AY127" s="135"/>
      <c r="AZ127" s="135"/>
      <c r="BA127" s="135"/>
      <c r="BB127" s="302">
        <f t="shared" si="4"/>
        <v>4994860</v>
      </c>
      <c r="BC127" s="303">
        <f t="shared" si="5"/>
        <v>0</v>
      </c>
      <c r="BD127" s="304" t="s">
        <v>10426</v>
      </c>
      <c r="BE127" s="304">
        <v>4994860</v>
      </c>
      <c r="BF127" s="304"/>
      <c r="BG127" s="304"/>
      <c r="BH127" s="305">
        <f t="shared" si="10"/>
        <v>0</v>
      </c>
      <c r="BI127" s="306">
        <f t="shared" si="11"/>
        <v>4994860</v>
      </c>
      <c r="BJ127" s="154"/>
      <c r="BK127" s="154"/>
      <c r="BL127" s="154"/>
      <c r="BM127" s="323"/>
      <c r="BN127" s="104">
        <v>2</v>
      </c>
    </row>
    <row r="128" spans="1:66" s="190" customFormat="1" ht="15" customHeight="1" x14ac:dyDescent="0.2">
      <c r="A128" s="315"/>
      <c r="B128" s="315"/>
      <c r="C128" s="315"/>
      <c r="D128" s="219">
        <v>1</v>
      </c>
      <c r="E128" s="315" t="s">
        <v>11556</v>
      </c>
      <c r="F128" s="219" t="s">
        <v>8617</v>
      </c>
      <c r="G128" s="151" t="s">
        <v>8617</v>
      </c>
      <c r="H128" s="151" t="s">
        <v>10426</v>
      </c>
      <c r="I128" s="151" t="s">
        <v>19451</v>
      </c>
      <c r="J128" s="316" t="s">
        <v>13277</v>
      </c>
      <c r="K128" s="317">
        <v>116</v>
      </c>
      <c r="L128" s="318" t="s">
        <v>10428</v>
      </c>
      <c r="M128" s="319" t="s">
        <v>6477</v>
      </c>
      <c r="N128" s="319" t="s">
        <v>10435</v>
      </c>
      <c r="O128" s="320">
        <v>42004</v>
      </c>
      <c r="P128" s="300">
        <v>5000000</v>
      </c>
      <c r="Q128" s="107"/>
      <c r="R128" s="109"/>
      <c r="S128" s="107"/>
      <c r="T128" s="321" t="s">
        <v>10441</v>
      </c>
      <c r="U128" s="322">
        <v>42486</v>
      </c>
      <c r="V128" s="301">
        <v>1455784</v>
      </c>
      <c r="W128" s="109"/>
      <c r="X128" s="118"/>
      <c r="Y128" s="118"/>
      <c r="Z128" s="118"/>
      <c r="AA128" s="118"/>
      <c r="AB128" s="135">
        <v>1455784</v>
      </c>
      <c r="AC128" s="135"/>
      <c r="AD128" s="135"/>
      <c r="AE128" s="135"/>
      <c r="AF128" s="135"/>
      <c r="AG128" s="135"/>
      <c r="AH128" s="135"/>
      <c r="AI128" s="135"/>
      <c r="AJ128" s="135"/>
      <c r="AK128" s="135"/>
      <c r="AL128" s="135"/>
      <c r="AM128" s="135"/>
      <c r="AN128" s="135"/>
      <c r="AO128" s="135"/>
      <c r="AP128" s="135"/>
      <c r="AQ128" s="135"/>
      <c r="AR128" s="135"/>
      <c r="AS128" s="135"/>
      <c r="AT128" s="135"/>
      <c r="AU128" s="135"/>
      <c r="AV128" s="135"/>
      <c r="AW128" s="135"/>
      <c r="AX128" s="135"/>
      <c r="AY128" s="135"/>
      <c r="AZ128" s="135"/>
      <c r="BA128" s="135"/>
      <c r="BB128" s="302">
        <f t="shared" si="4"/>
        <v>1455784</v>
      </c>
      <c r="BC128" s="303">
        <f t="shared" si="5"/>
        <v>0</v>
      </c>
      <c r="BD128" s="304" t="s">
        <v>10426</v>
      </c>
      <c r="BE128" s="304">
        <v>1455784</v>
      </c>
      <c r="BF128" s="304">
        <v>1455784</v>
      </c>
      <c r="BG128" s="304">
        <v>145578</v>
      </c>
      <c r="BH128" s="305">
        <f t="shared" si="10"/>
        <v>1310206</v>
      </c>
      <c r="BI128" s="306">
        <f t="shared" si="11"/>
        <v>0</v>
      </c>
      <c r="BJ128" s="154"/>
      <c r="BK128" s="154"/>
      <c r="BL128" s="154"/>
      <c r="BM128" s="323"/>
      <c r="BN128" s="104">
        <v>2</v>
      </c>
    </row>
    <row r="129" spans="1:66" s="190" customFormat="1" ht="15" customHeight="1" x14ac:dyDescent="0.2">
      <c r="A129" s="315"/>
      <c r="B129" s="315"/>
      <c r="C129" s="315"/>
      <c r="D129" s="219">
        <v>1</v>
      </c>
      <c r="E129" s="315"/>
      <c r="F129" s="219" t="s">
        <v>8617</v>
      </c>
      <c r="G129" s="151" t="s">
        <v>8617</v>
      </c>
      <c r="H129" s="151" t="s">
        <v>10426</v>
      </c>
      <c r="I129" s="151" t="s">
        <v>19452</v>
      </c>
      <c r="J129" s="316" t="s">
        <v>13277</v>
      </c>
      <c r="K129" s="317">
        <v>145</v>
      </c>
      <c r="L129" s="318" t="s">
        <v>10429</v>
      </c>
      <c r="M129" s="319" t="s">
        <v>6477</v>
      </c>
      <c r="N129" s="319" t="s">
        <v>10436</v>
      </c>
      <c r="O129" s="320">
        <v>42153</v>
      </c>
      <c r="P129" s="300">
        <v>5000000</v>
      </c>
      <c r="Q129" s="107"/>
      <c r="R129" s="109"/>
      <c r="S129" s="107"/>
      <c r="T129" s="321" t="s">
        <v>10441</v>
      </c>
      <c r="U129" s="322">
        <v>42486</v>
      </c>
      <c r="V129" s="301">
        <v>1451907</v>
      </c>
      <c r="W129" s="109"/>
      <c r="X129" s="118"/>
      <c r="Y129" s="118"/>
      <c r="Z129" s="118"/>
      <c r="AA129" s="118"/>
      <c r="AB129" s="135">
        <v>1451907</v>
      </c>
      <c r="AC129" s="135"/>
      <c r="AD129" s="135"/>
      <c r="AE129" s="135"/>
      <c r="AF129" s="135"/>
      <c r="AG129" s="135"/>
      <c r="AH129" s="135"/>
      <c r="AI129" s="135"/>
      <c r="AJ129" s="135"/>
      <c r="AK129" s="135"/>
      <c r="AL129" s="135"/>
      <c r="AM129" s="135"/>
      <c r="AN129" s="135"/>
      <c r="AO129" s="135"/>
      <c r="AP129" s="135"/>
      <c r="AQ129" s="135"/>
      <c r="AR129" s="135"/>
      <c r="AS129" s="135"/>
      <c r="AT129" s="135"/>
      <c r="AU129" s="135"/>
      <c r="AV129" s="135"/>
      <c r="AW129" s="135"/>
      <c r="AX129" s="135"/>
      <c r="AY129" s="135"/>
      <c r="AZ129" s="135"/>
      <c r="BA129" s="135"/>
      <c r="BB129" s="302">
        <f t="shared" si="4"/>
        <v>1451907</v>
      </c>
      <c r="BC129" s="303">
        <f t="shared" si="5"/>
        <v>0</v>
      </c>
      <c r="BD129" s="304" t="s">
        <v>10426</v>
      </c>
      <c r="BE129" s="304">
        <v>1451907</v>
      </c>
      <c r="BF129" s="304"/>
      <c r="BG129" s="304"/>
      <c r="BH129" s="305">
        <f t="shared" si="10"/>
        <v>0</v>
      </c>
      <c r="BI129" s="306">
        <f t="shared" si="11"/>
        <v>1451907</v>
      </c>
      <c r="BJ129" s="154"/>
      <c r="BK129" s="154"/>
      <c r="BL129" s="154"/>
      <c r="BM129" s="323"/>
      <c r="BN129" s="104">
        <v>2</v>
      </c>
    </row>
    <row r="130" spans="1:66" s="190" customFormat="1" ht="15" customHeight="1" x14ac:dyDescent="0.2">
      <c r="A130" s="315"/>
      <c r="B130" s="315"/>
      <c r="C130" s="315"/>
      <c r="D130" s="219">
        <v>1</v>
      </c>
      <c r="E130" s="315" t="s">
        <v>11556</v>
      </c>
      <c r="F130" s="219" t="s">
        <v>12662</v>
      </c>
      <c r="G130" s="151" t="s">
        <v>9751</v>
      </c>
      <c r="H130" s="151" t="s">
        <v>6545</v>
      </c>
      <c r="I130" s="151" t="s">
        <v>19453</v>
      </c>
      <c r="J130" s="316" t="s">
        <v>13277</v>
      </c>
      <c r="K130" s="317">
        <v>53</v>
      </c>
      <c r="L130" s="318" t="s">
        <v>10800</v>
      </c>
      <c r="M130" s="319" t="s">
        <v>6477</v>
      </c>
      <c r="N130" s="319" t="s">
        <v>10238</v>
      </c>
      <c r="O130" s="320">
        <v>42226</v>
      </c>
      <c r="P130" s="300">
        <v>10000000</v>
      </c>
      <c r="Q130" s="107"/>
      <c r="R130" s="109"/>
      <c r="S130" s="107"/>
      <c r="T130" s="321" t="s">
        <v>10250</v>
      </c>
      <c r="U130" s="322">
        <v>42445</v>
      </c>
      <c r="V130" s="301">
        <v>7811254</v>
      </c>
      <c r="W130" s="109"/>
      <c r="X130" s="118"/>
      <c r="Y130" s="118"/>
      <c r="Z130" s="118"/>
      <c r="AA130" s="118"/>
      <c r="AB130" s="135">
        <v>7811254</v>
      </c>
      <c r="AC130" s="135"/>
      <c r="AD130" s="135"/>
      <c r="AE130" s="135"/>
      <c r="AF130" s="135"/>
      <c r="AG130" s="135"/>
      <c r="AH130" s="135"/>
      <c r="AI130" s="135"/>
      <c r="AJ130" s="135"/>
      <c r="AK130" s="135"/>
      <c r="AL130" s="135"/>
      <c r="AM130" s="135"/>
      <c r="AN130" s="135"/>
      <c r="AO130" s="135"/>
      <c r="AP130" s="135"/>
      <c r="AQ130" s="135"/>
      <c r="AR130" s="135"/>
      <c r="AS130" s="135"/>
      <c r="AT130" s="135"/>
      <c r="AU130" s="135"/>
      <c r="AV130" s="135"/>
      <c r="AW130" s="135"/>
      <c r="AX130" s="135"/>
      <c r="AY130" s="135"/>
      <c r="AZ130" s="135"/>
      <c r="BA130" s="135"/>
      <c r="BB130" s="302">
        <f t="shared" si="4"/>
        <v>7811254</v>
      </c>
      <c r="BC130" s="303">
        <f t="shared" si="5"/>
        <v>0</v>
      </c>
      <c r="BD130" s="304" t="s">
        <v>6545</v>
      </c>
      <c r="BE130" s="304">
        <v>7811254</v>
      </c>
      <c r="BF130" s="304"/>
      <c r="BG130" s="304"/>
      <c r="BH130" s="305">
        <f t="shared" si="10"/>
        <v>0</v>
      </c>
      <c r="BI130" s="306">
        <f t="shared" si="11"/>
        <v>7811254</v>
      </c>
      <c r="BJ130" s="154"/>
      <c r="BK130" s="154"/>
      <c r="BL130" s="154"/>
      <c r="BM130" s="323"/>
      <c r="BN130" s="104">
        <v>2</v>
      </c>
    </row>
    <row r="131" spans="1:66" s="190" customFormat="1" ht="15" customHeight="1" x14ac:dyDescent="0.2">
      <c r="A131" s="315"/>
      <c r="B131" s="315"/>
      <c r="C131" s="315"/>
      <c r="D131" s="219">
        <v>1</v>
      </c>
      <c r="E131" s="315" t="s">
        <v>11556</v>
      </c>
      <c r="F131" s="219" t="s">
        <v>12662</v>
      </c>
      <c r="G131" s="151" t="s">
        <v>9751</v>
      </c>
      <c r="H131" s="151" t="s">
        <v>6545</v>
      </c>
      <c r="I131" s="151" t="s">
        <v>19454</v>
      </c>
      <c r="J131" s="316" t="s">
        <v>13277</v>
      </c>
      <c r="K131" s="317">
        <v>94</v>
      </c>
      <c r="L131" s="318" t="s">
        <v>10776</v>
      </c>
      <c r="M131" s="319" t="s">
        <v>6477</v>
      </c>
      <c r="N131" s="319" t="s">
        <v>8764</v>
      </c>
      <c r="O131" s="320">
        <v>42055</v>
      </c>
      <c r="P131" s="300">
        <v>80000000</v>
      </c>
      <c r="Q131" s="107"/>
      <c r="R131" s="109"/>
      <c r="S131" s="107"/>
      <c r="T131" s="321" t="s">
        <v>8766</v>
      </c>
      <c r="U131" s="322">
        <v>42328</v>
      </c>
      <c r="V131" s="301">
        <v>55325495</v>
      </c>
      <c r="W131" s="109"/>
      <c r="X131" s="118"/>
      <c r="Y131" s="118"/>
      <c r="Z131" s="118"/>
      <c r="AA131" s="118"/>
      <c r="AB131" s="135">
        <v>55325495</v>
      </c>
      <c r="AC131" s="135"/>
      <c r="AD131" s="135"/>
      <c r="AE131" s="135"/>
      <c r="AF131" s="135"/>
      <c r="AG131" s="135"/>
      <c r="AH131" s="135"/>
      <c r="AI131" s="135"/>
      <c r="AJ131" s="135"/>
      <c r="AK131" s="135"/>
      <c r="AL131" s="135"/>
      <c r="AM131" s="135"/>
      <c r="AN131" s="135"/>
      <c r="AO131" s="135"/>
      <c r="AP131" s="135"/>
      <c r="AQ131" s="135"/>
      <c r="AR131" s="135"/>
      <c r="AS131" s="135"/>
      <c r="AT131" s="135"/>
      <c r="AU131" s="135"/>
      <c r="AV131" s="135"/>
      <c r="AW131" s="135"/>
      <c r="AX131" s="135"/>
      <c r="AY131" s="135"/>
      <c r="AZ131" s="135"/>
      <c r="BA131" s="135"/>
      <c r="BB131" s="302">
        <f t="shared" si="4"/>
        <v>55325495</v>
      </c>
      <c r="BC131" s="303">
        <f t="shared" si="5"/>
        <v>0</v>
      </c>
      <c r="BD131" s="304" t="s">
        <v>6545</v>
      </c>
      <c r="BE131" s="304">
        <v>55325495</v>
      </c>
      <c r="BF131" s="304">
        <v>55325495</v>
      </c>
      <c r="BG131" s="304">
        <v>8298823</v>
      </c>
      <c r="BH131" s="305">
        <f t="shared" si="10"/>
        <v>47026672</v>
      </c>
      <c r="BI131" s="306">
        <f t="shared" si="11"/>
        <v>0</v>
      </c>
      <c r="BJ131" s="154"/>
      <c r="BK131" s="154"/>
      <c r="BL131" s="154"/>
      <c r="BM131" s="323"/>
      <c r="BN131" s="104">
        <v>2</v>
      </c>
    </row>
    <row r="132" spans="1:66" s="190" customFormat="1" ht="15" customHeight="1" x14ac:dyDescent="0.2">
      <c r="A132" s="315"/>
      <c r="B132" s="315"/>
      <c r="C132" s="315"/>
      <c r="D132" s="219">
        <v>1</v>
      </c>
      <c r="E132" s="315" t="s">
        <v>11556</v>
      </c>
      <c r="F132" s="219" t="s">
        <v>12662</v>
      </c>
      <c r="G132" s="151" t="s">
        <v>9751</v>
      </c>
      <c r="H132" s="151" t="s">
        <v>6545</v>
      </c>
      <c r="I132" s="151" t="s">
        <v>19455</v>
      </c>
      <c r="J132" s="316" t="s">
        <v>13277</v>
      </c>
      <c r="K132" s="317">
        <v>115</v>
      </c>
      <c r="L132" s="318" t="s">
        <v>10709</v>
      </c>
      <c r="M132" s="319" t="s">
        <v>6477</v>
      </c>
      <c r="N132" s="319" t="s">
        <v>10724</v>
      </c>
      <c r="O132" s="320">
        <v>42325</v>
      </c>
      <c r="P132" s="300">
        <v>16000000</v>
      </c>
      <c r="Q132" s="107"/>
      <c r="R132" s="109"/>
      <c r="S132" s="107"/>
      <c r="T132" s="321" t="s">
        <v>10731</v>
      </c>
      <c r="U132" s="322">
        <v>42529</v>
      </c>
      <c r="V132" s="301">
        <v>12800000</v>
      </c>
      <c r="W132" s="109"/>
      <c r="X132" s="118"/>
      <c r="Y132" s="118"/>
      <c r="Z132" s="118"/>
      <c r="AA132" s="118"/>
      <c r="AB132" s="135">
        <v>12800000</v>
      </c>
      <c r="AC132" s="135"/>
      <c r="AD132" s="135"/>
      <c r="AE132" s="135"/>
      <c r="AF132" s="135"/>
      <c r="AG132" s="135"/>
      <c r="AH132" s="135"/>
      <c r="AI132" s="135"/>
      <c r="AJ132" s="135"/>
      <c r="AK132" s="135"/>
      <c r="AL132" s="135"/>
      <c r="AM132" s="135"/>
      <c r="AN132" s="135"/>
      <c r="AO132" s="135"/>
      <c r="AP132" s="135"/>
      <c r="AQ132" s="135"/>
      <c r="AR132" s="135"/>
      <c r="AS132" s="135"/>
      <c r="AT132" s="135"/>
      <c r="AU132" s="135"/>
      <c r="AV132" s="135"/>
      <c r="AW132" s="135"/>
      <c r="AX132" s="135"/>
      <c r="AY132" s="135"/>
      <c r="AZ132" s="135"/>
      <c r="BA132" s="135"/>
      <c r="BB132" s="302">
        <f t="shared" si="4"/>
        <v>12800000</v>
      </c>
      <c r="BC132" s="303">
        <f t="shared" si="5"/>
        <v>0</v>
      </c>
      <c r="BD132" s="304" t="s">
        <v>6545</v>
      </c>
      <c r="BE132" s="304">
        <v>12800000</v>
      </c>
      <c r="BF132" s="304">
        <v>12800000</v>
      </c>
      <c r="BG132" s="304">
        <v>1920000</v>
      </c>
      <c r="BH132" s="305">
        <f t="shared" si="10"/>
        <v>10880000</v>
      </c>
      <c r="BI132" s="306">
        <f t="shared" si="11"/>
        <v>0</v>
      </c>
      <c r="BJ132" s="154"/>
      <c r="BK132" s="154"/>
      <c r="BL132" s="154"/>
      <c r="BM132" s="323"/>
      <c r="BN132" s="104">
        <v>2</v>
      </c>
    </row>
    <row r="133" spans="1:66" s="190" customFormat="1" ht="15" customHeight="1" x14ac:dyDescent="0.2">
      <c r="A133" s="315"/>
      <c r="B133" s="315"/>
      <c r="C133" s="315"/>
      <c r="D133" s="219">
        <v>1</v>
      </c>
      <c r="E133" s="315" t="s">
        <v>11556</v>
      </c>
      <c r="F133" s="219" t="s">
        <v>12662</v>
      </c>
      <c r="G133" s="151" t="s">
        <v>9751</v>
      </c>
      <c r="H133" s="151" t="s">
        <v>6545</v>
      </c>
      <c r="I133" s="151" t="s">
        <v>19456</v>
      </c>
      <c r="J133" s="316" t="s">
        <v>13277</v>
      </c>
      <c r="K133" s="317">
        <v>144</v>
      </c>
      <c r="L133" s="318" t="s">
        <v>11004</v>
      </c>
      <c r="M133" s="319" t="s">
        <v>6477</v>
      </c>
      <c r="N133" s="319" t="s">
        <v>10237</v>
      </c>
      <c r="O133" s="320">
        <v>42163</v>
      </c>
      <c r="P133" s="300">
        <v>10000000</v>
      </c>
      <c r="Q133" s="107"/>
      <c r="R133" s="109"/>
      <c r="S133" s="107"/>
      <c r="T133" s="321" t="s">
        <v>10250</v>
      </c>
      <c r="U133" s="322">
        <v>42445</v>
      </c>
      <c r="V133" s="301">
        <v>4928802</v>
      </c>
      <c r="W133" s="109"/>
      <c r="X133" s="118"/>
      <c r="Y133" s="118"/>
      <c r="Z133" s="118"/>
      <c r="AA133" s="118"/>
      <c r="AB133" s="135">
        <v>4928802</v>
      </c>
      <c r="AC133" s="135"/>
      <c r="AD133" s="135"/>
      <c r="AE133" s="135"/>
      <c r="AF133" s="135"/>
      <c r="AG133" s="135"/>
      <c r="AH133" s="135"/>
      <c r="AI133" s="135"/>
      <c r="AJ133" s="135"/>
      <c r="AK133" s="135"/>
      <c r="AL133" s="135"/>
      <c r="AM133" s="135"/>
      <c r="AN133" s="135"/>
      <c r="AO133" s="135"/>
      <c r="AP133" s="135"/>
      <c r="AQ133" s="135"/>
      <c r="AR133" s="135"/>
      <c r="AS133" s="135"/>
      <c r="AT133" s="135"/>
      <c r="AU133" s="135"/>
      <c r="AV133" s="135"/>
      <c r="AW133" s="135"/>
      <c r="AX133" s="135"/>
      <c r="AY133" s="135"/>
      <c r="AZ133" s="135"/>
      <c r="BA133" s="135"/>
      <c r="BB133" s="302">
        <f t="shared" si="4"/>
        <v>4928802</v>
      </c>
      <c r="BC133" s="303">
        <f t="shared" si="5"/>
        <v>0</v>
      </c>
      <c r="BD133" s="304" t="s">
        <v>6545</v>
      </c>
      <c r="BE133" s="304">
        <v>4928802</v>
      </c>
      <c r="BF133" s="304">
        <v>4928802</v>
      </c>
      <c r="BG133" s="304">
        <v>739320</v>
      </c>
      <c r="BH133" s="305">
        <f t="shared" si="10"/>
        <v>4189482</v>
      </c>
      <c r="BI133" s="306">
        <f t="shared" si="11"/>
        <v>0</v>
      </c>
      <c r="BJ133" s="154"/>
      <c r="BK133" s="154"/>
      <c r="BL133" s="154"/>
      <c r="BM133" s="323"/>
      <c r="BN133" s="104">
        <v>2</v>
      </c>
    </row>
    <row r="134" spans="1:66" s="190" customFormat="1" ht="15" customHeight="1" x14ac:dyDescent="0.2">
      <c r="A134" s="315"/>
      <c r="B134" s="315"/>
      <c r="C134" s="315"/>
      <c r="D134" s="219">
        <v>1</v>
      </c>
      <c r="E134" s="315" t="s">
        <v>11556</v>
      </c>
      <c r="F134" s="219" t="s">
        <v>12662</v>
      </c>
      <c r="G134" s="151" t="s">
        <v>8713</v>
      </c>
      <c r="H134" s="151" t="s">
        <v>6545</v>
      </c>
      <c r="I134" s="151" t="s">
        <v>19457</v>
      </c>
      <c r="J134" s="316" t="s">
        <v>13277</v>
      </c>
      <c r="K134" s="317">
        <v>161</v>
      </c>
      <c r="L134" s="337" t="s">
        <v>11056</v>
      </c>
      <c r="M134" s="319" t="s">
        <v>11068</v>
      </c>
      <c r="N134" s="319" t="s">
        <v>11076</v>
      </c>
      <c r="O134" s="320">
        <v>42115</v>
      </c>
      <c r="P134" s="300">
        <v>5500000</v>
      </c>
      <c r="Q134" s="107"/>
      <c r="R134" s="109"/>
      <c r="S134" s="107"/>
      <c r="T134" s="321" t="s">
        <v>11077</v>
      </c>
      <c r="U134" s="322">
        <v>42578</v>
      </c>
      <c r="V134" s="301">
        <v>2095854</v>
      </c>
      <c r="W134" s="109"/>
      <c r="X134" s="118"/>
      <c r="Y134" s="118"/>
      <c r="Z134" s="118"/>
      <c r="AA134" s="118"/>
      <c r="AB134" s="135">
        <v>2095854</v>
      </c>
      <c r="AC134" s="135"/>
      <c r="AD134" s="135"/>
      <c r="AE134" s="135"/>
      <c r="AF134" s="135"/>
      <c r="AG134" s="135"/>
      <c r="AH134" s="135"/>
      <c r="AI134" s="135"/>
      <c r="AJ134" s="135"/>
      <c r="AK134" s="135"/>
      <c r="AL134" s="135"/>
      <c r="AM134" s="135"/>
      <c r="AN134" s="135"/>
      <c r="AO134" s="135"/>
      <c r="AP134" s="135"/>
      <c r="AQ134" s="135"/>
      <c r="AR134" s="135"/>
      <c r="AS134" s="135"/>
      <c r="AT134" s="135"/>
      <c r="AU134" s="135"/>
      <c r="AV134" s="135"/>
      <c r="AW134" s="135"/>
      <c r="AX134" s="135"/>
      <c r="AY134" s="135"/>
      <c r="AZ134" s="135"/>
      <c r="BA134" s="135"/>
      <c r="BB134" s="302">
        <f t="shared" si="4"/>
        <v>2095854</v>
      </c>
      <c r="BC134" s="303">
        <f t="shared" si="5"/>
        <v>0</v>
      </c>
      <c r="BD134" s="304"/>
      <c r="BE134" s="304"/>
      <c r="BF134" s="304"/>
      <c r="BG134" s="304"/>
      <c r="BH134" s="305"/>
      <c r="BI134" s="306"/>
      <c r="BJ134" s="154" t="s">
        <v>11097</v>
      </c>
      <c r="BK134" s="154" t="s">
        <v>11102</v>
      </c>
      <c r="BL134" s="154" t="s">
        <v>11099</v>
      </c>
      <c r="BM134" s="323">
        <v>8000000</v>
      </c>
      <c r="BN134" s="104">
        <v>2</v>
      </c>
    </row>
    <row r="135" spans="1:66" s="190" customFormat="1" ht="15" customHeight="1" x14ac:dyDescent="0.2">
      <c r="A135" s="315"/>
      <c r="B135" s="315"/>
      <c r="C135" s="315"/>
      <c r="D135" s="219">
        <v>1</v>
      </c>
      <c r="E135" s="315" t="s">
        <v>11556</v>
      </c>
      <c r="F135" s="219" t="s">
        <v>12662</v>
      </c>
      <c r="G135" s="151" t="s">
        <v>8713</v>
      </c>
      <c r="H135" s="151" t="s">
        <v>6545</v>
      </c>
      <c r="I135" s="151" t="s">
        <v>19458</v>
      </c>
      <c r="J135" s="898" t="s">
        <v>6222</v>
      </c>
      <c r="K135" s="317">
        <v>162</v>
      </c>
      <c r="L135" s="337" t="s">
        <v>11057</v>
      </c>
      <c r="M135" s="319" t="s">
        <v>11068</v>
      </c>
      <c r="N135" s="319" t="s">
        <v>11078</v>
      </c>
      <c r="O135" s="320">
        <v>42055</v>
      </c>
      <c r="P135" s="300">
        <v>10000000</v>
      </c>
      <c r="Q135" s="107"/>
      <c r="R135" s="109"/>
      <c r="S135" s="107"/>
      <c r="T135" s="321" t="s">
        <v>11077</v>
      </c>
      <c r="U135" s="322">
        <v>42578</v>
      </c>
      <c r="V135" s="301">
        <v>5804427</v>
      </c>
      <c r="W135" s="109"/>
      <c r="X135" s="118"/>
      <c r="Y135" s="118"/>
      <c r="Z135" s="118"/>
      <c r="AA135" s="118"/>
      <c r="AB135" s="135">
        <v>640000</v>
      </c>
      <c r="AC135" s="135"/>
      <c r="AD135" s="135"/>
      <c r="AE135" s="135"/>
      <c r="AF135" s="135"/>
      <c r="AG135" s="135"/>
      <c r="AH135" s="135"/>
      <c r="AI135" s="135">
        <v>1020000</v>
      </c>
      <c r="AJ135" s="135">
        <f>AI135/85%*100%-AI135</f>
        <v>180000</v>
      </c>
      <c r="AK135" s="135"/>
      <c r="AL135" s="135"/>
      <c r="AM135" s="135"/>
      <c r="AN135" s="135"/>
      <c r="AO135" s="135"/>
      <c r="AP135" s="135"/>
      <c r="AQ135" s="135"/>
      <c r="AR135" s="135"/>
      <c r="AS135" s="135"/>
      <c r="AT135" s="135"/>
      <c r="AU135" s="135"/>
      <c r="AV135" s="135"/>
      <c r="AW135" s="135"/>
      <c r="AX135" s="135"/>
      <c r="AY135" s="135"/>
      <c r="AZ135" s="135"/>
      <c r="BA135" s="135"/>
      <c r="BB135" s="302">
        <f t="shared" si="4"/>
        <v>1840000</v>
      </c>
      <c r="BC135" s="303">
        <f t="shared" si="5"/>
        <v>3964427</v>
      </c>
      <c r="BD135" s="304"/>
      <c r="BE135" s="304"/>
      <c r="BF135" s="304"/>
      <c r="BG135" s="304"/>
      <c r="BH135" s="305"/>
      <c r="BI135" s="306"/>
      <c r="BJ135" s="154" t="s">
        <v>11097</v>
      </c>
      <c r="BK135" s="154" t="s">
        <v>11103</v>
      </c>
      <c r="BL135" s="154" t="s">
        <v>11099</v>
      </c>
      <c r="BM135" s="323">
        <v>17300000</v>
      </c>
      <c r="BN135" s="104">
        <v>2</v>
      </c>
    </row>
    <row r="136" spans="1:66" s="190" customFormat="1" ht="15" customHeight="1" x14ac:dyDescent="0.2">
      <c r="A136" s="315"/>
      <c r="B136" s="315"/>
      <c r="C136" s="315"/>
      <c r="D136" s="219">
        <v>1</v>
      </c>
      <c r="E136" s="315" t="s">
        <v>11556</v>
      </c>
      <c r="F136" s="219" t="s">
        <v>12662</v>
      </c>
      <c r="G136" s="151" t="s">
        <v>8713</v>
      </c>
      <c r="H136" s="151" t="s">
        <v>6545</v>
      </c>
      <c r="I136" s="151" t="s">
        <v>19459</v>
      </c>
      <c r="J136" s="316" t="s">
        <v>13277</v>
      </c>
      <c r="K136" s="317">
        <v>163</v>
      </c>
      <c r="L136" s="318" t="s">
        <v>11058</v>
      </c>
      <c r="M136" s="319" t="s">
        <v>11068</v>
      </c>
      <c r="N136" s="319" t="s">
        <v>11079</v>
      </c>
      <c r="O136" s="320">
        <v>42163</v>
      </c>
      <c r="P136" s="300">
        <v>25000000</v>
      </c>
      <c r="Q136" s="107"/>
      <c r="R136" s="109"/>
      <c r="S136" s="107"/>
      <c r="T136" s="321" t="s">
        <v>11077</v>
      </c>
      <c r="U136" s="322">
        <v>42578</v>
      </c>
      <c r="V136" s="301">
        <v>2308646</v>
      </c>
      <c r="W136" s="109"/>
      <c r="X136" s="118"/>
      <c r="Y136" s="118"/>
      <c r="Z136" s="118"/>
      <c r="AA136" s="118"/>
      <c r="AB136" s="135">
        <v>2308646</v>
      </c>
      <c r="AC136" s="135"/>
      <c r="AD136" s="135"/>
      <c r="AE136" s="135"/>
      <c r="AF136" s="135"/>
      <c r="AG136" s="135"/>
      <c r="AH136" s="135"/>
      <c r="AI136" s="135"/>
      <c r="AJ136" s="135"/>
      <c r="AK136" s="135"/>
      <c r="AL136" s="135"/>
      <c r="AM136" s="135"/>
      <c r="AN136" s="135"/>
      <c r="AO136" s="135"/>
      <c r="AP136" s="135"/>
      <c r="AQ136" s="135"/>
      <c r="AR136" s="135"/>
      <c r="AS136" s="135"/>
      <c r="AT136" s="135"/>
      <c r="AU136" s="135"/>
      <c r="AV136" s="135"/>
      <c r="AW136" s="135"/>
      <c r="AX136" s="135"/>
      <c r="AY136" s="135"/>
      <c r="AZ136" s="135"/>
      <c r="BA136" s="135"/>
      <c r="BB136" s="302">
        <f t="shared" si="4"/>
        <v>2308646</v>
      </c>
      <c r="BC136" s="303">
        <f t="shared" si="5"/>
        <v>0</v>
      </c>
      <c r="BD136" s="304"/>
      <c r="BE136" s="304"/>
      <c r="BF136" s="304"/>
      <c r="BG136" s="304"/>
      <c r="BH136" s="305"/>
      <c r="BI136" s="306"/>
      <c r="BJ136" s="154" t="s">
        <v>11097</v>
      </c>
      <c r="BK136" s="154" t="s">
        <v>11104</v>
      </c>
      <c r="BL136" s="154" t="s">
        <v>11099</v>
      </c>
      <c r="BM136" s="323">
        <v>50000000</v>
      </c>
      <c r="BN136" s="104">
        <v>2</v>
      </c>
    </row>
    <row r="137" spans="1:66" s="190" customFormat="1" ht="15" customHeight="1" x14ac:dyDescent="0.2">
      <c r="A137" s="315"/>
      <c r="B137" s="315"/>
      <c r="C137" s="315"/>
      <c r="D137" s="219">
        <v>1</v>
      </c>
      <c r="E137" s="315" t="s">
        <v>11556</v>
      </c>
      <c r="F137" s="219" t="s">
        <v>12662</v>
      </c>
      <c r="G137" s="151" t="s">
        <v>8713</v>
      </c>
      <c r="H137" s="151" t="s">
        <v>6545</v>
      </c>
      <c r="I137" s="151" t="s">
        <v>19460</v>
      </c>
      <c r="J137" s="316" t="s">
        <v>13277</v>
      </c>
      <c r="K137" s="317">
        <v>164</v>
      </c>
      <c r="L137" s="318" t="s">
        <v>11059</v>
      </c>
      <c r="M137" s="319" t="s">
        <v>11068</v>
      </c>
      <c r="N137" s="319" t="s">
        <v>11076</v>
      </c>
      <c r="O137" s="320">
        <v>42115</v>
      </c>
      <c r="P137" s="300">
        <v>10000000</v>
      </c>
      <c r="Q137" s="107"/>
      <c r="R137" s="109"/>
      <c r="S137" s="107"/>
      <c r="T137" s="321" t="s">
        <v>11077</v>
      </c>
      <c r="U137" s="322">
        <v>42578</v>
      </c>
      <c r="V137" s="301">
        <v>4254614</v>
      </c>
      <c r="W137" s="109"/>
      <c r="X137" s="118"/>
      <c r="Y137" s="118"/>
      <c r="Z137" s="118"/>
      <c r="AA137" s="118"/>
      <c r="AB137" s="135">
        <v>4254614</v>
      </c>
      <c r="AC137" s="135"/>
      <c r="AD137" s="135"/>
      <c r="AE137" s="135"/>
      <c r="AF137" s="135"/>
      <c r="AG137" s="135"/>
      <c r="AH137" s="135"/>
      <c r="AI137" s="135"/>
      <c r="AJ137" s="135"/>
      <c r="AK137" s="135"/>
      <c r="AL137" s="135"/>
      <c r="AM137" s="135"/>
      <c r="AN137" s="135"/>
      <c r="AO137" s="135"/>
      <c r="AP137" s="135"/>
      <c r="AQ137" s="135"/>
      <c r="AR137" s="135"/>
      <c r="AS137" s="135"/>
      <c r="AT137" s="135"/>
      <c r="AU137" s="135"/>
      <c r="AV137" s="135"/>
      <c r="AW137" s="135"/>
      <c r="AX137" s="135"/>
      <c r="AY137" s="135"/>
      <c r="AZ137" s="135"/>
      <c r="BA137" s="135"/>
      <c r="BB137" s="302">
        <f t="shared" ref="BB137:BB200" si="12">SUM(AB137:BA137)</f>
        <v>4254614</v>
      </c>
      <c r="BC137" s="303">
        <f t="shared" ref="BC137:BC200" si="13">V137-BB137</f>
        <v>0</v>
      </c>
      <c r="BD137" s="304"/>
      <c r="BE137" s="304"/>
      <c r="BF137" s="304"/>
      <c r="BG137" s="304"/>
      <c r="BH137" s="305"/>
      <c r="BI137" s="306"/>
      <c r="BJ137" s="154" t="s">
        <v>11097</v>
      </c>
      <c r="BK137" s="154" t="s">
        <v>11105</v>
      </c>
      <c r="BL137" s="154" t="s">
        <v>11099</v>
      </c>
      <c r="BM137" s="323">
        <v>14300000</v>
      </c>
      <c r="BN137" s="104">
        <v>2</v>
      </c>
    </row>
    <row r="138" spans="1:66" s="190" customFormat="1" ht="15" customHeight="1" x14ac:dyDescent="0.2">
      <c r="A138" s="315"/>
      <c r="B138" s="315"/>
      <c r="C138" s="315"/>
      <c r="D138" s="219">
        <v>1</v>
      </c>
      <c r="E138" s="315"/>
      <c r="F138" s="315" t="s">
        <v>12662</v>
      </c>
      <c r="G138" s="151" t="s">
        <v>11051</v>
      </c>
      <c r="H138" s="151" t="s">
        <v>11052</v>
      </c>
      <c r="I138" s="151" t="s">
        <v>19461</v>
      </c>
      <c r="J138" s="898" t="s">
        <v>6222</v>
      </c>
      <c r="K138" s="317">
        <v>180</v>
      </c>
      <c r="L138" s="325" t="s">
        <v>11067</v>
      </c>
      <c r="M138" s="319" t="s">
        <v>11068</v>
      </c>
      <c r="N138" s="319" t="s">
        <v>11095</v>
      </c>
      <c r="O138" s="320" t="s">
        <v>11071</v>
      </c>
      <c r="P138" s="300">
        <v>7500000</v>
      </c>
      <c r="Q138" s="107"/>
      <c r="R138" s="109"/>
      <c r="S138" s="107"/>
      <c r="T138" s="321" t="s">
        <v>11096</v>
      </c>
      <c r="U138" s="322">
        <v>42562</v>
      </c>
      <c r="V138" s="301">
        <v>5525081</v>
      </c>
      <c r="W138" s="109"/>
      <c r="X138" s="118"/>
      <c r="Y138" s="118"/>
      <c r="Z138" s="118"/>
      <c r="AA138" s="118"/>
      <c r="AB138" s="135">
        <v>0</v>
      </c>
      <c r="AC138" s="135"/>
      <c r="AD138" s="135"/>
      <c r="AE138" s="135"/>
      <c r="AF138" s="135"/>
      <c r="AG138" s="135"/>
      <c r="AH138" s="135"/>
      <c r="AI138" s="135"/>
      <c r="AJ138" s="135"/>
      <c r="AK138" s="135"/>
      <c r="AL138" s="135"/>
      <c r="AM138" s="135"/>
      <c r="AN138" s="135"/>
      <c r="AO138" s="135"/>
      <c r="AP138" s="135"/>
      <c r="AQ138" s="135"/>
      <c r="AR138" s="135"/>
      <c r="AS138" s="135"/>
      <c r="AT138" s="135"/>
      <c r="AU138" s="135"/>
      <c r="AV138" s="135"/>
      <c r="AW138" s="135"/>
      <c r="AX138" s="135"/>
      <c r="AY138" s="135"/>
      <c r="AZ138" s="135"/>
      <c r="BA138" s="135"/>
      <c r="BB138" s="302">
        <f t="shared" si="12"/>
        <v>0</v>
      </c>
      <c r="BC138" s="303">
        <f t="shared" si="13"/>
        <v>5525081</v>
      </c>
      <c r="BD138" s="304"/>
      <c r="BE138" s="304"/>
      <c r="BF138" s="304"/>
      <c r="BG138" s="304"/>
      <c r="BH138" s="305"/>
      <c r="BI138" s="306"/>
      <c r="BJ138" s="154" t="s">
        <v>11097</v>
      </c>
      <c r="BK138" s="154" t="s">
        <v>11116</v>
      </c>
      <c r="BL138" s="154" t="s">
        <v>6222</v>
      </c>
      <c r="BM138" s="323">
        <v>11000000</v>
      </c>
      <c r="BN138" s="104"/>
    </row>
    <row r="139" spans="1:66" s="190" customFormat="1" ht="15" customHeight="1" x14ac:dyDescent="0.2">
      <c r="A139" s="315"/>
      <c r="B139" s="315"/>
      <c r="C139" s="315"/>
      <c r="D139" s="219">
        <v>1</v>
      </c>
      <c r="E139" s="315" t="s">
        <v>11556</v>
      </c>
      <c r="F139" s="219" t="s">
        <v>12662</v>
      </c>
      <c r="G139" s="151" t="s">
        <v>8713</v>
      </c>
      <c r="H139" s="151" t="s">
        <v>6545</v>
      </c>
      <c r="I139" s="151" t="s">
        <v>19462</v>
      </c>
      <c r="J139" s="316" t="s">
        <v>13277</v>
      </c>
      <c r="K139" s="317">
        <v>165</v>
      </c>
      <c r="L139" s="318" t="s">
        <v>1363</v>
      </c>
      <c r="M139" s="319" t="s">
        <v>11068</v>
      </c>
      <c r="N139" s="319" t="s">
        <v>11080</v>
      </c>
      <c r="O139" s="320">
        <v>42191</v>
      </c>
      <c r="P139" s="300">
        <v>8000000</v>
      </c>
      <c r="Q139" s="107"/>
      <c r="R139" s="109"/>
      <c r="S139" s="107"/>
      <c r="T139" s="321" t="s">
        <v>11077</v>
      </c>
      <c r="U139" s="322">
        <v>42578</v>
      </c>
      <c r="V139" s="301">
        <v>4774568</v>
      </c>
      <c r="W139" s="109"/>
      <c r="X139" s="118"/>
      <c r="Y139" s="118"/>
      <c r="Z139" s="118"/>
      <c r="AA139" s="118"/>
      <c r="AB139" s="135">
        <v>4774568</v>
      </c>
      <c r="AC139" s="135"/>
      <c r="AD139" s="135"/>
      <c r="AE139" s="135"/>
      <c r="AF139" s="135"/>
      <c r="AG139" s="135"/>
      <c r="AH139" s="135"/>
      <c r="AI139" s="135"/>
      <c r="AJ139" s="135"/>
      <c r="AK139" s="135"/>
      <c r="AL139" s="135"/>
      <c r="AM139" s="135"/>
      <c r="AN139" s="135"/>
      <c r="AO139" s="135"/>
      <c r="AP139" s="135"/>
      <c r="AQ139" s="135"/>
      <c r="AR139" s="135"/>
      <c r="AS139" s="135"/>
      <c r="AT139" s="135"/>
      <c r="AU139" s="135"/>
      <c r="AV139" s="135"/>
      <c r="AW139" s="135"/>
      <c r="AX139" s="135"/>
      <c r="AY139" s="135"/>
      <c r="AZ139" s="135"/>
      <c r="BA139" s="135"/>
      <c r="BB139" s="302">
        <f t="shared" si="12"/>
        <v>4774568</v>
      </c>
      <c r="BC139" s="303">
        <f t="shared" si="13"/>
        <v>0</v>
      </c>
      <c r="BD139" s="304"/>
      <c r="BE139" s="304"/>
      <c r="BF139" s="304"/>
      <c r="BG139" s="304"/>
      <c r="BH139" s="305"/>
      <c r="BI139" s="306"/>
      <c r="BJ139" s="154" t="s">
        <v>11097</v>
      </c>
      <c r="BK139" s="154" t="s">
        <v>11106</v>
      </c>
      <c r="BL139" s="154" t="s">
        <v>11099</v>
      </c>
      <c r="BM139" s="323">
        <v>11500000</v>
      </c>
      <c r="BN139" s="104">
        <v>2</v>
      </c>
    </row>
    <row r="140" spans="1:66" s="190" customFormat="1" ht="15" customHeight="1" x14ac:dyDescent="0.2">
      <c r="A140" s="315"/>
      <c r="B140" s="315"/>
      <c r="C140" s="315"/>
      <c r="D140" s="219">
        <v>1</v>
      </c>
      <c r="E140" s="315"/>
      <c r="F140" s="315" t="s">
        <v>12662</v>
      </c>
      <c r="G140" s="151" t="s">
        <v>8755</v>
      </c>
      <c r="H140" s="151" t="s">
        <v>8755</v>
      </c>
      <c r="I140" s="151" t="s">
        <v>19463</v>
      </c>
      <c r="J140" s="898" t="s">
        <v>6222</v>
      </c>
      <c r="K140" s="317"/>
      <c r="L140" s="325" t="s">
        <v>11578</v>
      </c>
      <c r="M140" s="319" t="s">
        <v>6477</v>
      </c>
      <c r="N140" s="319" t="s">
        <v>11592</v>
      </c>
      <c r="O140" s="320">
        <v>42167</v>
      </c>
      <c r="P140" s="300">
        <v>7000000</v>
      </c>
      <c r="Q140" s="107"/>
      <c r="R140" s="109"/>
      <c r="S140" s="107"/>
      <c r="T140" s="321" t="s">
        <v>11604</v>
      </c>
      <c r="U140" s="322">
        <v>42612</v>
      </c>
      <c r="V140" s="301">
        <v>2667902</v>
      </c>
      <c r="W140" s="109"/>
      <c r="X140" s="118"/>
      <c r="Y140" s="118"/>
      <c r="Z140" s="118"/>
      <c r="AA140" s="118"/>
      <c r="AB140" s="135">
        <v>2267718</v>
      </c>
      <c r="AC140" s="135"/>
      <c r="AD140" s="135"/>
      <c r="AE140" s="135"/>
      <c r="AF140" s="135"/>
      <c r="AG140" s="135"/>
      <c r="AH140" s="135"/>
      <c r="AI140" s="135"/>
      <c r="AJ140" s="135"/>
      <c r="AK140" s="135"/>
      <c r="AL140" s="135"/>
      <c r="AM140" s="135"/>
      <c r="AN140" s="135"/>
      <c r="AO140" s="135"/>
      <c r="AP140" s="135"/>
      <c r="AQ140" s="135"/>
      <c r="AR140" s="135"/>
      <c r="AS140" s="135"/>
      <c r="AT140" s="135"/>
      <c r="AU140" s="135"/>
      <c r="AV140" s="135"/>
      <c r="AW140" s="135"/>
      <c r="AX140" s="135"/>
      <c r="AY140" s="135"/>
      <c r="AZ140" s="135"/>
      <c r="BA140" s="135"/>
      <c r="BB140" s="302">
        <f t="shared" si="12"/>
        <v>2267718</v>
      </c>
      <c r="BC140" s="303">
        <f t="shared" si="13"/>
        <v>400184</v>
      </c>
      <c r="BD140" s="304"/>
      <c r="BE140" s="304"/>
      <c r="BF140" s="304"/>
      <c r="BG140" s="304"/>
      <c r="BH140" s="305"/>
      <c r="BI140" s="306"/>
      <c r="BJ140" s="154" t="s">
        <v>11613</v>
      </c>
      <c r="BK140" s="154" t="s">
        <v>11614</v>
      </c>
      <c r="BL140" s="154" t="s">
        <v>11615</v>
      </c>
      <c r="BM140" s="323">
        <v>10000000</v>
      </c>
      <c r="BN140" s="104"/>
    </row>
    <row r="141" spans="1:66" s="190" customFormat="1" ht="15" customHeight="1" x14ac:dyDescent="0.2">
      <c r="A141" s="315"/>
      <c r="B141" s="315"/>
      <c r="C141" s="315"/>
      <c r="D141" s="219">
        <v>1</v>
      </c>
      <c r="E141" s="315"/>
      <c r="F141" s="315" t="s">
        <v>12662</v>
      </c>
      <c r="G141" s="151" t="s">
        <v>8349</v>
      </c>
      <c r="H141" s="151" t="s">
        <v>8349</v>
      </c>
      <c r="I141" s="151" t="s">
        <v>19464</v>
      </c>
      <c r="J141" s="898" t="s">
        <v>6222</v>
      </c>
      <c r="K141" s="317"/>
      <c r="L141" s="325" t="s">
        <v>11579</v>
      </c>
      <c r="M141" s="319" t="s">
        <v>6477</v>
      </c>
      <c r="N141" s="319" t="s">
        <v>11593</v>
      </c>
      <c r="O141" s="320">
        <v>42146</v>
      </c>
      <c r="P141" s="300">
        <v>10000000</v>
      </c>
      <c r="Q141" s="107"/>
      <c r="R141" s="109"/>
      <c r="S141" s="107"/>
      <c r="T141" s="321" t="s">
        <v>11605</v>
      </c>
      <c r="U141" s="322">
        <v>42597</v>
      </c>
      <c r="V141" s="301">
        <v>3810934</v>
      </c>
      <c r="W141" s="109"/>
      <c r="X141" s="118"/>
      <c r="Y141" s="118"/>
      <c r="Z141" s="118"/>
      <c r="AA141" s="118"/>
      <c r="AB141" s="135">
        <v>0</v>
      </c>
      <c r="AC141" s="135"/>
      <c r="AD141" s="135"/>
      <c r="AE141" s="135"/>
      <c r="AF141" s="135"/>
      <c r="AG141" s="135"/>
      <c r="AH141" s="135"/>
      <c r="AI141" s="135"/>
      <c r="AJ141" s="135"/>
      <c r="AK141" s="135"/>
      <c r="AL141" s="135"/>
      <c r="AM141" s="135"/>
      <c r="AN141" s="135"/>
      <c r="AO141" s="135"/>
      <c r="AP141" s="135"/>
      <c r="AQ141" s="135"/>
      <c r="AR141" s="135"/>
      <c r="AS141" s="135"/>
      <c r="AT141" s="135"/>
      <c r="AU141" s="135"/>
      <c r="AV141" s="135"/>
      <c r="AW141" s="135"/>
      <c r="AX141" s="135"/>
      <c r="AY141" s="135"/>
      <c r="AZ141" s="135"/>
      <c r="BA141" s="135"/>
      <c r="BB141" s="302">
        <f t="shared" si="12"/>
        <v>0</v>
      </c>
      <c r="BC141" s="303">
        <f t="shared" si="13"/>
        <v>3810934</v>
      </c>
      <c r="BD141" s="304"/>
      <c r="BE141" s="304"/>
      <c r="BF141" s="304"/>
      <c r="BG141" s="304"/>
      <c r="BH141" s="305"/>
      <c r="BI141" s="306"/>
      <c r="BJ141" s="154" t="s">
        <v>11613</v>
      </c>
      <c r="BK141" s="154" t="s">
        <v>11616</v>
      </c>
      <c r="BL141" s="154" t="s">
        <v>11615</v>
      </c>
      <c r="BM141" s="323">
        <v>14500000</v>
      </c>
      <c r="BN141" s="104"/>
    </row>
    <row r="142" spans="1:66" s="190" customFormat="1" ht="15" customHeight="1" x14ac:dyDescent="0.2">
      <c r="A142" s="315"/>
      <c r="B142" s="315"/>
      <c r="C142" s="315"/>
      <c r="D142" s="219">
        <v>1</v>
      </c>
      <c r="E142" s="315"/>
      <c r="F142" s="315" t="s">
        <v>12662</v>
      </c>
      <c r="G142" s="151" t="s">
        <v>8349</v>
      </c>
      <c r="H142" s="151" t="s">
        <v>8349</v>
      </c>
      <c r="I142" s="151" t="s">
        <v>19465</v>
      </c>
      <c r="J142" s="898" t="s">
        <v>6222</v>
      </c>
      <c r="K142" s="317"/>
      <c r="L142" s="325" t="s">
        <v>11580</v>
      </c>
      <c r="M142" s="319" t="s">
        <v>6477</v>
      </c>
      <c r="N142" s="319" t="s">
        <v>11594</v>
      </c>
      <c r="O142" s="320">
        <v>42171</v>
      </c>
      <c r="P142" s="300">
        <v>5000000</v>
      </c>
      <c r="Q142" s="107"/>
      <c r="R142" s="109"/>
      <c r="S142" s="107"/>
      <c r="T142" s="321" t="s">
        <v>11605</v>
      </c>
      <c r="U142" s="322">
        <v>42597</v>
      </c>
      <c r="V142" s="301">
        <v>1905467</v>
      </c>
      <c r="W142" s="109"/>
      <c r="X142" s="118"/>
      <c r="Y142" s="118"/>
      <c r="Z142" s="118"/>
      <c r="AA142" s="118"/>
      <c r="AB142" s="135">
        <v>0</v>
      </c>
      <c r="AC142" s="135">
        <v>794686</v>
      </c>
      <c r="AD142" s="135">
        <v>140238</v>
      </c>
      <c r="AE142" s="135"/>
      <c r="AF142" s="135"/>
      <c r="AG142" s="135"/>
      <c r="AH142" s="135"/>
      <c r="AI142" s="135"/>
      <c r="AJ142" s="135"/>
      <c r="AK142" s="135"/>
      <c r="AL142" s="135"/>
      <c r="AM142" s="135"/>
      <c r="AN142" s="135"/>
      <c r="AO142" s="135"/>
      <c r="AP142" s="135"/>
      <c r="AQ142" s="135"/>
      <c r="AR142" s="135"/>
      <c r="AS142" s="135"/>
      <c r="AT142" s="135"/>
      <c r="AU142" s="135"/>
      <c r="AV142" s="135"/>
      <c r="AW142" s="135"/>
      <c r="AX142" s="135"/>
      <c r="AY142" s="135"/>
      <c r="AZ142" s="135"/>
      <c r="BA142" s="135"/>
      <c r="BB142" s="302">
        <f t="shared" si="12"/>
        <v>934924</v>
      </c>
      <c r="BC142" s="303">
        <f t="shared" si="13"/>
        <v>970543</v>
      </c>
      <c r="BD142" s="304"/>
      <c r="BE142" s="304"/>
      <c r="BF142" s="304"/>
      <c r="BG142" s="304"/>
      <c r="BH142" s="305"/>
      <c r="BI142" s="306"/>
      <c r="BJ142" s="154" t="s">
        <v>11613</v>
      </c>
      <c r="BK142" s="154" t="s">
        <v>11617</v>
      </c>
      <c r="BL142" s="154" t="s">
        <v>11615</v>
      </c>
      <c r="BM142" s="323">
        <v>7200000</v>
      </c>
      <c r="BN142" s="104"/>
    </row>
    <row r="143" spans="1:66" s="190" customFormat="1" ht="15" customHeight="1" x14ac:dyDescent="0.2">
      <c r="A143" s="315"/>
      <c r="B143" s="315"/>
      <c r="C143" s="315"/>
      <c r="D143" s="219">
        <v>1</v>
      </c>
      <c r="E143" s="315"/>
      <c r="F143" s="315" t="s">
        <v>12662</v>
      </c>
      <c r="G143" s="151" t="s">
        <v>8349</v>
      </c>
      <c r="H143" s="151" t="s">
        <v>8349</v>
      </c>
      <c r="I143" s="151" t="s">
        <v>19466</v>
      </c>
      <c r="J143" s="898" t="s">
        <v>6222</v>
      </c>
      <c r="K143" s="317"/>
      <c r="L143" s="325" t="s">
        <v>11581</v>
      </c>
      <c r="M143" s="319" t="s">
        <v>6477</v>
      </c>
      <c r="N143" s="319" t="s">
        <v>11595</v>
      </c>
      <c r="O143" s="320">
        <v>42219</v>
      </c>
      <c r="P143" s="300">
        <v>5000000</v>
      </c>
      <c r="Q143" s="107"/>
      <c r="R143" s="109"/>
      <c r="S143" s="107"/>
      <c r="T143" s="321" t="s">
        <v>11605</v>
      </c>
      <c r="U143" s="322">
        <v>42597</v>
      </c>
      <c r="V143" s="301">
        <v>2127707</v>
      </c>
      <c r="W143" s="109"/>
      <c r="X143" s="118"/>
      <c r="Y143" s="118"/>
      <c r="Z143" s="118"/>
      <c r="AA143" s="118"/>
      <c r="AB143" s="135">
        <v>0</v>
      </c>
      <c r="AC143" s="135">
        <v>983879</v>
      </c>
      <c r="AD143" s="135">
        <v>173625</v>
      </c>
      <c r="AE143" s="135"/>
      <c r="AF143" s="135"/>
      <c r="AG143" s="135"/>
      <c r="AH143" s="135"/>
      <c r="AI143" s="135"/>
      <c r="AJ143" s="135"/>
      <c r="AK143" s="135"/>
      <c r="AL143" s="135"/>
      <c r="AM143" s="135"/>
      <c r="AN143" s="135"/>
      <c r="AO143" s="135"/>
      <c r="AP143" s="135"/>
      <c r="AQ143" s="135"/>
      <c r="AR143" s="135"/>
      <c r="AS143" s="135"/>
      <c r="AT143" s="135"/>
      <c r="AU143" s="135"/>
      <c r="AV143" s="135"/>
      <c r="AW143" s="135"/>
      <c r="AX143" s="135"/>
      <c r="AY143" s="135"/>
      <c r="AZ143" s="135"/>
      <c r="BA143" s="135"/>
      <c r="BB143" s="302">
        <f t="shared" si="12"/>
        <v>1157504</v>
      </c>
      <c r="BC143" s="303">
        <f t="shared" si="13"/>
        <v>970203</v>
      </c>
      <c r="BD143" s="304"/>
      <c r="BE143" s="304"/>
      <c r="BF143" s="304"/>
      <c r="BG143" s="304"/>
      <c r="BH143" s="305"/>
      <c r="BI143" s="306"/>
      <c r="BJ143" s="154" t="s">
        <v>11613</v>
      </c>
      <c r="BK143" s="154" t="s">
        <v>11618</v>
      </c>
      <c r="BL143" s="154" t="s">
        <v>11615</v>
      </c>
      <c r="BM143" s="323">
        <v>10000000</v>
      </c>
      <c r="BN143" s="104"/>
    </row>
    <row r="144" spans="1:66" s="190" customFormat="1" ht="15" customHeight="1" x14ac:dyDescent="0.2">
      <c r="A144" s="315"/>
      <c r="B144" s="315"/>
      <c r="C144" s="315"/>
      <c r="D144" s="219">
        <v>1</v>
      </c>
      <c r="E144" s="315"/>
      <c r="F144" s="315" t="s">
        <v>12662</v>
      </c>
      <c r="G144" s="151" t="s">
        <v>8349</v>
      </c>
      <c r="H144" s="151" t="s">
        <v>8349</v>
      </c>
      <c r="I144" s="151" t="s">
        <v>19467</v>
      </c>
      <c r="J144" s="898" t="s">
        <v>6222</v>
      </c>
      <c r="K144" s="317"/>
      <c r="L144" s="325" t="s">
        <v>11582</v>
      </c>
      <c r="M144" s="319" t="s">
        <v>6477</v>
      </c>
      <c r="N144" s="319" t="s">
        <v>11595</v>
      </c>
      <c r="O144" s="320">
        <v>42219</v>
      </c>
      <c r="P144" s="300">
        <v>45000000</v>
      </c>
      <c r="Q144" s="107"/>
      <c r="R144" s="109"/>
      <c r="S144" s="107"/>
      <c r="T144" s="321" t="s">
        <v>11605</v>
      </c>
      <c r="U144" s="322">
        <v>42597</v>
      </c>
      <c r="V144" s="301">
        <v>28120800</v>
      </c>
      <c r="W144" s="109"/>
      <c r="X144" s="118"/>
      <c r="Y144" s="118"/>
      <c r="Z144" s="118"/>
      <c r="AA144" s="118"/>
      <c r="AB144" s="135">
        <v>0</v>
      </c>
      <c r="AC144" s="135">
        <v>6011200</v>
      </c>
      <c r="AD144" s="135">
        <v>1060800</v>
      </c>
      <c r="AE144" s="135"/>
      <c r="AF144" s="135"/>
      <c r="AG144" s="135"/>
      <c r="AH144" s="135"/>
      <c r="AI144" s="135"/>
      <c r="AJ144" s="135"/>
      <c r="AK144" s="135"/>
      <c r="AL144" s="135"/>
      <c r="AM144" s="135"/>
      <c r="AN144" s="135"/>
      <c r="AO144" s="135"/>
      <c r="AP144" s="135"/>
      <c r="AQ144" s="135"/>
      <c r="AR144" s="135"/>
      <c r="AS144" s="135"/>
      <c r="AT144" s="135"/>
      <c r="AU144" s="135"/>
      <c r="AV144" s="135"/>
      <c r="AW144" s="135"/>
      <c r="AX144" s="135"/>
      <c r="AY144" s="135"/>
      <c r="AZ144" s="135"/>
      <c r="BA144" s="135"/>
      <c r="BB144" s="302">
        <f t="shared" si="12"/>
        <v>7072000</v>
      </c>
      <c r="BC144" s="303">
        <f t="shared" si="13"/>
        <v>21048800</v>
      </c>
      <c r="BD144" s="304"/>
      <c r="BE144" s="304"/>
      <c r="BF144" s="304"/>
      <c r="BG144" s="304"/>
      <c r="BH144" s="305"/>
      <c r="BI144" s="306"/>
      <c r="BJ144" s="154" t="s">
        <v>11619</v>
      </c>
      <c r="BK144" s="154" t="s">
        <v>11620</v>
      </c>
      <c r="BL144" s="154" t="s">
        <v>11615</v>
      </c>
      <c r="BM144" s="323">
        <v>65000000</v>
      </c>
      <c r="BN144" s="104"/>
    </row>
    <row r="145" spans="1:66" s="190" customFormat="1" ht="15" customHeight="1" x14ac:dyDescent="0.2">
      <c r="A145" s="315"/>
      <c r="B145" s="315"/>
      <c r="C145" s="315"/>
      <c r="D145" s="219">
        <v>1</v>
      </c>
      <c r="E145" s="315"/>
      <c r="F145" s="315" t="s">
        <v>12662</v>
      </c>
      <c r="G145" s="151" t="s">
        <v>8349</v>
      </c>
      <c r="H145" s="151" t="s">
        <v>8349</v>
      </c>
      <c r="I145" s="151" t="s">
        <v>19468</v>
      </c>
      <c r="J145" s="898" t="s">
        <v>6222</v>
      </c>
      <c r="K145" s="317"/>
      <c r="L145" s="325" t="s">
        <v>11583</v>
      </c>
      <c r="M145" s="319" t="s">
        <v>6477</v>
      </c>
      <c r="N145" s="319" t="s">
        <v>11596</v>
      </c>
      <c r="O145" s="320">
        <v>42357</v>
      </c>
      <c r="P145" s="300">
        <v>40000000</v>
      </c>
      <c r="Q145" s="107"/>
      <c r="R145" s="109"/>
      <c r="S145" s="107"/>
      <c r="T145" s="321" t="s">
        <v>11605</v>
      </c>
      <c r="U145" s="322">
        <v>42597</v>
      </c>
      <c r="V145" s="301">
        <v>22382722</v>
      </c>
      <c r="W145" s="109"/>
      <c r="X145" s="118"/>
      <c r="Y145" s="118"/>
      <c r="Z145" s="118"/>
      <c r="AA145" s="118"/>
      <c r="AB145" s="135">
        <v>0</v>
      </c>
      <c r="AC145" s="135">
        <v>14378587</v>
      </c>
      <c r="AD145" s="135">
        <v>2537397</v>
      </c>
      <c r="AE145" s="135"/>
      <c r="AF145" s="135"/>
      <c r="AG145" s="135"/>
      <c r="AH145" s="135"/>
      <c r="AI145" s="135"/>
      <c r="AJ145" s="135"/>
      <c r="AK145" s="135"/>
      <c r="AL145" s="135"/>
      <c r="AM145" s="135"/>
      <c r="AN145" s="135"/>
      <c r="AO145" s="135"/>
      <c r="AP145" s="135"/>
      <c r="AQ145" s="135"/>
      <c r="AR145" s="135"/>
      <c r="AS145" s="135"/>
      <c r="AT145" s="135"/>
      <c r="AU145" s="135"/>
      <c r="AV145" s="135"/>
      <c r="AW145" s="135"/>
      <c r="AX145" s="135"/>
      <c r="AY145" s="135"/>
      <c r="AZ145" s="135"/>
      <c r="BA145" s="135"/>
      <c r="BB145" s="302">
        <f t="shared" si="12"/>
        <v>16915984</v>
      </c>
      <c r="BC145" s="303">
        <f t="shared" si="13"/>
        <v>5466738</v>
      </c>
      <c r="BD145" s="304"/>
      <c r="BE145" s="304"/>
      <c r="BF145" s="304"/>
      <c r="BG145" s="304"/>
      <c r="BH145" s="305"/>
      <c r="BI145" s="306"/>
      <c r="BJ145" s="154" t="s">
        <v>11619</v>
      </c>
      <c r="BK145" s="154" t="s">
        <v>11621</v>
      </c>
      <c r="BL145" s="154" t="s">
        <v>11615</v>
      </c>
      <c r="BM145" s="323">
        <v>70000000</v>
      </c>
      <c r="BN145" s="104"/>
    </row>
    <row r="146" spans="1:66" s="190" customFormat="1" ht="15" customHeight="1" x14ac:dyDescent="0.2">
      <c r="A146" s="315"/>
      <c r="B146" s="315"/>
      <c r="C146" s="315"/>
      <c r="D146" s="219">
        <v>1</v>
      </c>
      <c r="E146" s="315"/>
      <c r="F146" s="315" t="s">
        <v>12662</v>
      </c>
      <c r="G146" s="151" t="s">
        <v>8349</v>
      </c>
      <c r="H146" s="151" t="s">
        <v>11572</v>
      </c>
      <c r="I146" s="151" t="s">
        <v>19469</v>
      </c>
      <c r="J146" s="898" t="s">
        <v>6222</v>
      </c>
      <c r="K146" s="317"/>
      <c r="L146" s="325" t="s">
        <v>4521</v>
      </c>
      <c r="M146" s="319" t="s">
        <v>6477</v>
      </c>
      <c r="N146" s="319" t="s">
        <v>11597</v>
      </c>
      <c r="O146" s="320">
        <v>42367</v>
      </c>
      <c r="P146" s="300">
        <v>6000000</v>
      </c>
      <c r="Q146" s="107"/>
      <c r="R146" s="109"/>
      <c r="S146" s="107"/>
      <c r="T146" s="321" t="s">
        <v>11605</v>
      </c>
      <c r="U146" s="322">
        <v>42597</v>
      </c>
      <c r="V146" s="301">
        <v>3886562</v>
      </c>
      <c r="W146" s="109"/>
      <c r="X146" s="118"/>
      <c r="Y146" s="118"/>
      <c r="Z146" s="118"/>
      <c r="AA146" s="118"/>
      <c r="AB146" s="135">
        <v>0</v>
      </c>
      <c r="AC146" s="135">
        <v>3303579</v>
      </c>
      <c r="AD146" s="135">
        <v>582983</v>
      </c>
      <c r="AE146" s="135"/>
      <c r="AF146" s="135"/>
      <c r="AG146" s="135"/>
      <c r="AH146" s="135"/>
      <c r="AI146" s="135"/>
      <c r="AJ146" s="135"/>
      <c r="AK146" s="135"/>
      <c r="AL146" s="135"/>
      <c r="AM146" s="135"/>
      <c r="AN146" s="135"/>
      <c r="AO146" s="135"/>
      <c r="AP146" s="135"/>
      <c r="AQ146" s="135"/>
      <c r="AR146" s="135"/>
      <c r="AS146" s="135"/>
      <c r="AT146" s="135"/>
      <c r="AU146" s="135"/>
      <c r="AV146" s="135"/>
      <c r="AW146" s="135"/>
      <c r="AX146" s="135"/>
      <c r="AY146" s="135"/>
      <c r="AZ146" s="135"/>
      <c r="BA146" s="135"/>
      <c r="BB146" s="302">
        <f t="shared" si="12"/>
        <v>3886562</v>
      </c>
      <c r="BC146" s="303">
        <f t="shared" si="13"/>
        <v>0</v>
      </c>
      <c r="BD146" s="304"/>
      <c r="BE146" s="304"/>
      <c r="BF146" s="304"/>
      <c r="BG146" s="304"/>
      <c r="BH146" s="305"/>
      <c r="BI146" s="306"/>
      <c r="BJ146" s="154" t="s">
        <v>11613</v>
      </c>
      <c r="BK146" s="154" t="s">
        <v>11622</v>
      </c>
      <c r="BL146" s="154" t="s">
        <v>11615</v>
      </c>
      <c r="BM146" s="323">
        <v>9000000</v>
      </c>
      <c r="BN146" s="104"/>
    </row>
    <row r="147" spans="1:66" s="190" customFormat="1" ht="15" customHeight="1" x14ac:dyDescent="0.2">
      <c r="A147" s="315"/>
      <c r="B147" s="315"/>
      <c r="C147" s="315"/>
      <c r="D147" s="219">
        <v>1</v>
      </c>
      <c r="E147" s="315"/>
      <c r="F147" s="315" t="s">
        <v>12662</v>
      </c>
      <c r="G147" s="151" t="s">
        <v>8349</v>
      </c>
      <c r="H147" s="151" t="s">
        <v>11573</v>
      </c>
      <c r="I147" s="151" t="s">
        <v>19470</v>
      </c>
      <c r="J147" s="898" t="s">
        <v>6222</v>
      </c>
      <c r="K147" s="317"/>
      <c r="L147" s="325" t="s">
        <v>11584</v>
      </c>
      <c r="M147" s="319" t="s">
        <v>6477</v>
      </c>
      <c r="N147" s="319" t="s">
        <v>11598</v>
      </c>
      <c r="O147" s="320">
        <v>42299</v>
      </c>
      <c r="P147" s="300">
        <v>15000000</v>
      </c>
      <c r="Q147" s="107"/>
      <c r="R147" s="109"/>
      <c r="S147" s="107"/>
      <c r="T147" s="321" t="s">
        <v>11605</v>
      </c>
      <c r="U147" s="322">
        <v>42597</v>
      </c>
      <c r="V147" s="301">
        <v>8878600</v>
      </c>
      <c r="W147" s="109"/>
      <c r="X147" s="118"/>
      <c r="Y147" s="118"/>
      <c r="Z147" s="118"/>
      <c r="AA147" s="118"/>
      <c r="AB147" s="135">
        <v>0</v>
      </c>
      <c r="AC147" s="135"/>
      <c r="AD147" s="135"/>
      <c r="AE147" s="135"/>
      <c r="AF147" s="135"/>
      <c r="AG147" s="135"/>
      <c r="AH147" s="135"/>
      <c r="AI147" s="135"/>
      <c r="AJ147" s="135"/>
      <c r="AK147" s="135"/>
      <c r="AL147" s="135"/>
      <c r="AM147" s="135"/>
      <c r="AN147" s="135"/>
      <c r="AO147" s="135"/>
      <c r="AP147" s="135"/>
      <c r="AQ147" s="135"/>
      <c r="AR147" s="135"/>
      <c r="AS147" s="135"/>
      <c r="AT147" s="135"/>
      <c r="AU147" s="135"/>
      <c r="AV147" s="135"/>
      <c r="AW147" s="135"/>
      <c r="AX147" s="135"/>
      <c r="AY147" s="135"/>
      <c r="AZ147" s="135"/>
      <c r="BA147" s="135"/>
      <c r="BB147" s="302">
        <f t="shared" si="12"/>
        <v>0</v>
      </c>
      <c r="BC147" s="303">
        <f t="shared" si="13"/>
        <v>8878600</v>
      </c>
      <c r="BD147" s="304"/>
      <c r="BE147" s="304"/>
      <c r="BF147" s="304"/>
      <c r="BG147" s="304"/>
      <c r="BH147" s="305"/>
      <c r="BI147" s="306"/>
      <c r="BJ147" s="154" t="s">
        <v>11613</v>
      </c>
      <c r="BK147" s="154" t="s">
        <v>11623</v>
      </c>
      <c r="BL147" s="154" t="s">
        <v>11615</v>
      </c>
      <c r="BM147" s="323">
        <v>21600000</v>
      </c>
      <c r="BN147" s="104"/>
    </row>
    <row r="148" spans="1:66" s="190" customFormat="1" ht="15" customHeight="1" x14ac:dyDescent="0.2">
      <c r="A148" s="315"/>
      <c r="B148" s="315"/>
      <c r="C148" s="315"/>
      <c r="D148" s="219">
        <v>1</v>
      </c>
      <c r="E148" s="315"/>
      <c r="F148" s="219" t="s">
        <v>12662</v>
      </c>
      <c r="G148" s="151" t="s">
        <v>6544</v>
      </c>
      <c r="H148" s="151" t="s">
        <v>6544</v>
      </c>
      <c r="I148" s="151" t="s">
        <v>19471</v>
      </c>
      <c r="J148" s="898" t="s">
        <v>6222</v>
      </c>
      <c r="K148" s="317"/>
      <c r="L148" s="318" t="s">
        <v>11585</v>
      </c>
      <c r="M148" s="319" t="s">
        <v>6477</v>
      </c>
      <c r="N148" s="319" t="s">
        <v>11599</v>
      </c>
      <c r="O148" s="320">
        <v>42524</v>
      </c>
      <c r="P148" s="300">
        <v>150000000</v>
      </c>
      <c r="Q148" s="107"/>
      <c r="R148" s="109"/>
      <c r="S148" s="107"/>
      <c r="T148" s="321" t="s">
        <v>11606</v>
      </c>
      <c r="U148" s="322">
        <v>42597</v>
      </c>
      <c r="V148" s="301">
        <v>107069201</v>
      </c>
      <c r="W148" s="109"/>
      <c r="X148" s="118"/>
      <c r="Y148" s="118"/>
      <c r="Z148" s="118"/>
      <c r="AA148" s="118"/>
      <c r="AB148" s="135">
        <v>944100</v>
      </c>
      <c r="AC148" s="135"/>
      <c r="AD148" s="135"/>
      <c r="AE148" s="135"/>
      <c r="AF148" s="135"/>
      <c r="AG148" s="135"/>
      <c r="AH148" s="135"/>
      <c r="AI148" s="135"/>
      <c r="AJ148" s="135"/>
      <c r="AK148" s="135"/>
      <c r="AL148" s="135"/>
      <c r="AM148" s="135"/>
      <c r="AN148" s="135"/>
      <c r="AO148" s="135"/>
      <c r="AP148" s="135"/>
      <c r="AQ148" s="135"/>
      <c r="AR148" s="135"/>
      <c r="AS148" s="135"/>
      <c r="AT148" s="135"/>
      <c r="AU148" s="135"/>
      <c r="AV148" s="135"/>
      <c r="AW148" s="135"/>
      <c r="AX148" s="135"/>
      <c r="AY148" s="135"/>
      <c r="AZ148" s="135"/>
      <c r="BA148" s="135"/>
      <c r="BB148" s="302">
        <f t="shared" si="12"/>
        <v>944100</v>
      </c>
      <c r="BC148" s="303">
        <f t="shared" si="13"/>
        <v>106125101</v>
      </c>
      <c r="BD148" s="304"/>
      <c r="BE148" s="304"/>
      <c r="BF148" s="304"/>
      <c r="BG148" s="304"/>
      <c r="BH148" s="305"/>
      <c r="BI148" s="306"/>
      <c r="BJ148" s="154" t="s">
        <v>11619</v>
      </c>
      <c r="BK148" s="154" t="s">
        <v>11624</v>
      </c>
      <c r="BL148" s="154" t="s">
        <v>11615</v>
      </c>
      <c r="BM148" s="323">
        <v>220000000</v>
      </c>
      <c r="BN148" s="104"/>
    </row>
    <row r="149" spans="1:66" s="190" customFormat="1" ht="15" customHeight="1" x14ac:dyDescent="0.2">
      <c r="A149" s="315"/>
      <c r="B149" s="315"/>
      <c r="C149" s="315"/>
      <c r="D149" s="219">
        <v>1</v>
      </c>
      <c r="E149" s="315"/>
      <c r="F149" s="219" t="s">
        <v>8617</v>
      </c>
      <c r="G149" s="151" t="s">
        <v>8617</v>
      </c>
      <c r="H149" s="151" t="s">
        <v>8600</v>
      </c>
      <c r="I149" s="151" t="s">
        <v>19472</v>
      </c>
      <c r="J149" s="316" t="s">
        <v>12210</v>
      </c>
      <c r="K149" s="317">
        <v>7</v>
      </c>
      <c r="L149" s="335" t="s">
        <v>11586</v>
      </c>
      <c r="M149" s="319" t="s">
        <v>6477</v>
      </c>
      <c r="N149" s="319" t="s">
        <v>11600</v>
      </c>
      <c r="O149" s="320">
        <v>41575</v>
      </c>
      <c r="P149" s="300">
        <v>31000000</v>
      </c>
      <c r="Q149" s="107"/>
      <c r="R149" s="109"/>
      <c r="S149" s="107"/>
      <c r="T149" s="321" t="s">
        <v>11607</v>
      </c>
      <c r="U149" s="322">
        <v>42605</v>
      </c>
      <c r="V149" s="301">
        <v>6944360</v>
      </c>
      <c r="W149" s="109"/>
      <c r="X149" s="118"/>
      <c r="Y149" s="118"/>
      <c r="Z149" s="118"/>
      <c r="AA149" s="118"/>
      <c r="AB149" s="135">
        <v>6944360</v>
      </c>
      <c r="AC149" s="135"/>
      <c r="AD149" s="135"/>
      <c r="AE149" s="135"/>
      <c r="AF149" s="135"/>
      <c r="AG149" s="135"/>
      <c r="AH149" s="135"/>
      <c r="AI149" s="135"/>
      <c r="AJ149" s="135"/>
      <c r="AK149" s="135"/>
      <c r="AL149" s="135"/>
      <c r="AM149" s="135"/>
      <c r="AN149" s="135"/>
      <c r="AO149" s="135"/>
      <c r="AP149" s="135"/>
      <c r="AQ149" s="135"/>
      <c r="AR149" s="135"/>
      <c r="AS149" s="135"/>
      <c r="AT149" s="135"/>
      <c r="AU149" s="135"/>
      <c r="AV149" s="135"/>
      <c r="AW149" s="135"/>
      <c r="AX149" s="135"/>
      <c r="AY149" s="135"/>
      <c r="AZ149" s="135"/>
      <c r="BA149" s="135"/>
      <c r="BB149" s="302">
        <f t="shared" si="12"/>
        <v>6944360</v>
      </c>
      <c r="BC149" s="303">
        <f t="shared" si="13"/>
        <v>0</v>
      </c>
      <c r="BD149" s="304"/>
      <c r="BE149" s="304"/>
      <c r="BF149" s="304"/>
      <c r="BG149" s="304"/>
      <c r="BH149" s="305"/>
      <c r="BI149" s="306"/>
      <c r="BJ149" s="154" t="s">
        <v>11619</v>
      </c>
      <c r="BK149" s="154" t="s">
        <v>11625</v>
      </c>
      <c r="BL149" s="154" t="s">
        <v>11615</v>
      </c>
      <c r="BM149" s="323">
        <v>45000000</v>
      </c>
      <c r="BN149" s="104"/>
    </row>
    <row r="150" spans="1:66" s="190" customFormat="1" ht="15" customHeight="1" x14ac:dyDescent="0.2">
      <c r="A150" s="315"/>
      <c r="B150" s="315"/>
      <c r="C150" s="315"/>
      <c r="D150" s="219">
        <v>1</v>
      </c>
      <c r="E150" s="315"/>
      <c r="F150" s="219" t="s">
        <v>8617</v>
      </c>
      <c r="G150" s="151" t="s">
        <v>8659</v>
      </c>
      <c r="H150" s="151" t="s">
        <v>11574</v>
      </c>
      <c r="I150" s="151" t="s">
        <v>19473</v>
      </c>
      <c r="J150" s="316" t="s">
        <v>13277</v>
      </c>
      <c r="K150" s="317"/>
      <c r="L150" s="318" t="s">
        <v>11587</v>
      </c>
      <c r="M150" s="319" t="s">
        <v>6477</v>
      </c>
      <c r="N150" s="319" t="s">
        <v>8643</v>
      </c>
      <c r="O150" s="320">
        <v>41988</v>
      </c>
      <c r="P150" s="300">
        <v>10000000</v>
      </c>
      <c r="Q150" s="107"/>
      <c r="R150" s="109"/>
      <c r="S150" s="107"/>
      <c r="T150" s="321" t="s">
        <v>11608</v>
      </c>
      <c r="U150" s="322">
        <v>42597</v>
      </c>
      <c r="V150" s="301">
        <v>3482390</v>
      </c>
      <c r="W150" s="109"/>
      <c r="X150" s="118"/>
      <c r="Y150" s="118"/>
      <c r="Z150" s="118"/>
      <c r="AA150" s="118"/>
      <c r="AB150" s="135">
        <v>3482390</v>
      </c>
      <c r="AC150" s="135"/>
      <c r="AD150" s="135"/>
      <c r="AE150" s="135"/>
      <c r="AF150" s="135"/>
      <c r="AG150" s="135"/>
      <c r="AH150" s="135"/>
      <c r="AI150" s="135"/>
      <c r="AJ150" s="135"/>
      <c r="AK150" s="135"/>
      <c r="AL150" s="135"/>
      <c r="AM150" s="135"/>
      <c r="AN150" s="135"/>
      <c r="AO150" s="135"/>
      <c r="AP150" s="135"/>
      <c r="AQ150" s="135"/>
      <c r="AR150" s="135"/>
      <c r="AS150" s="135"/>
      <c r="AT150" s="135"/>
      <c r="AU150" s="135"/>
      <c r="AV150" s="135"/>
      <c r="AW150" s="135"/>
      <c r="AX150" s="135"/>
      <c r="AY150" s="135"/>
      <c r="AZ150" s="135"/>
      <c r="BA150" s="135"/>
      <c r="BB150" s="302">
        <f t="shared" si="12"/>
        <v>3482390</v>
      </c>
      <c r="BC150" s="303">
        <f t="shared" si="13"/>
        <v>0</v>
      </c>
      <c r="BD150" s="304"/>
      <c r="BE150" s="304"/>
      <c r="BF150" s="304"/>
      <c r="BG150" s="304"/>
      <c r="BH150" s="305"/>
      <c r="BI150" s="306"/>
      <c r="BJ150" s="154" t="s">
        <v>11613</v>
      </c>
      <c r="BK150" s="154" t="s">
        <v>11626</v>
      </c>
      <c r="BL150" s="154" t="s">
        <v>11615</v>
      </c>
      <c r="BM150" s="323">
        <v>15000000</v>
      </c>
      <c r="BN150" s="104">
        <v>2</v>
      </c>
    </row>
    <row r="151" spans="1:66" s="190" customFormat="1" ht="15" customHeight="1" x14ac:dyDescent="0.2">
      <c r="A151" s="315"/>
      <c r="B151" s="315"/>
      <c r="C151" s="315"/>
      <c r="D151" s="219">
        <v>1</v>
      </c>
      <c r="E151" s="315"/>
      <c r="F151" s="219" t="s">
        <v>8617</v>
      </c>
      <c r="G151" s="151" t="s">
        <v>8659</v>
      </c>
      <c r="H151" s="151" t="s">
        <v>11575</v>
      </c>
      <c r="I151" s="151" t="s">
        <v>19474</v>
      </c>
      <c r="J151" s="316" t="s">
        <v>12211</v>
      </c>
      <c r="K151" s="317"/>
      <c r="L151" s="318" t="s">
        <v>11588</v>
      </c>
      <c r="M151" s="319" t="s">
        <v>6477</v>
      </c>
      <c r="N151" s="319" t="s">
        <v>11601</v>
      </c>
      <c r="O151" s="320">
        <v>42082</v>
      </c>
      <c r="P151" s="300">
        <v>100000000</v>
      </c>
      <c r="Q151" s="107"/>
      <c r="R151" s="109"/>
      <c r="S151" s="107"/>
      <c r="T151" s="321" t="s">
        <v>11609</v>
      </c>
      <c r="U151" s="322">
        <v>42605</v>
      </c>
      <c r="V151" s="301">
        <v>55511766</v>
      </c>
      <c r="W151" s="109"/>
      <c r="X151" s="118"/>
      <c r="Y151" s="118"/>
      <c r="Z151" s="118"/>
      <c r="AA151" s="118"/>
      <c r="AB151" s="135">
        <v>9262557</v>
      </c>
      <c r="AC151" s="135">
        <v>2850018</v>
      </c>
      <c r="AD151" s="135">
        <v>316668.66666666651</v>
      </c>
      <c r="AE151" s="135"/>
      <c r="AF151" s="135"/>
      <c r="AG151" s="135"/>
      <c r="AH151" s="135"/>
      <c r="AI151" s="135"/>
      <c r="AJ151" s="135"/>
      <c r="AK151" s="135">
        <v>2850018</v>
      </c>
      <c r="AL151" s="135">
        <v>316668</v>
      </c>
      <c r="AM151" s="135">
        <v>2707517</v>
      </c>
      <c r="AN151" s="899">
        <v>300835</v>
      </c>
      <c r="AO151" s="135"/>
      <c r="AP151" s="135"/>
      <c r="AQ151" s="135"/>
      <c r="AR151" s="135"/>
      <c r="AS151" s="135"/>
      <c r="AT151" s="135"/>
      <c r="AU151" s="135"/>
      <c r="AV151" s="135"/>
      <c r="AW151" s="135"/>
      <c r="AX151" s="135"/>
      <c r="AY151" s="135"/>
      <c r="AZ151" s="135"/>
      <c r="BA151" s="135"/>
      <c r="BB151" s="302">
        <f t="shared" si="12"/>
        <v>18604281.666666664</v>
      </c>
      <c r="BC151" s="303">
        <f t="shared" si="13"/>
        <v>36907484.333333336</v>
      </c>
      <c r="BD151" s="304"/>
      <c r="BE151" s="304"/>
      <c r="BF151" s="304"/>
      <c r="BG151" s="304"/>
      <c r="BH151" s="305"/>
      <c r="BI151" s="306"/>
      <c r="BJ151" s="154" t="s">
        <v>11619</v>
      </c>
      <c r="BK151" s="154" t="s">
        <v>11627</v>
      </c>
      <c r="BL151" s="154" t="s">
        <v>11615</v>
      </c>
      <c r="BM151" s="323">
        <v>143000000</v>
      </c>
      <c r="BN151" s="104">
        <v>2</v>
      </c>
    </row>
    <row r="152" spans="1:66" s="190" customFormat="1" ht="15" customHeight="1" x14ac:dyDescent="0.2">
      <c r="A152" s="315"/>
      <c r="B152" s="315"/>
      <c r="C152" s="315"/>
      <c r="D152" s="219">
        <v>1</v>
      </c>
      <c r="E152" s="315"/>
      <c r="F152" s="219" t="s">
        <v>8617</v>
      </c>
      <c r="G152" s="151" t="s">
        <v>8659</v>
      </c>
      <c r="H152" s="151" t="s">
        <v>8659</v>
      </c>
      <c r="I152" s="151" t="s">
        <v>19475</v>
      </c>
      <c r="J152" s="898" t="s">
        <v>6222</v>
      </c>
      <c r="K152" s="317"/>
      <c r="L152" s="318" t="s">
        <v>11589</v>
      </c>
      <c r="M152" s="319" t="s">
        <v>6477</v>
      </c>
      <c r="N152" s="319" t="s">
        <v>8769</v>
      </c>
      <c r="O152" s="320">
        <v>41988</v>
      </c>
      <c r="P152" s="300">
        <v>91000000</v>
      </c>
      <c r="Q152" s="107"/>
      <c r="R152" s="109"/>
      <c r="S152" s="107"/>
      <c r="T152" s="321" t="s">
        <v>11610</v>
      </c>
      <c r="U152" s="322">
        <v>42605</v>
      </c>
      <c r="V152" s="301">
        <v>40585076</v>
      </c>
      <c r="W152" s="109"/>
      <c r="X152" s="118"/>
      <c r="Y152" s="118"/>
      <c r="Z152" s="118"/>
      <c r="AA152" s="118"/>
      <c r="AB152" s="135">
        <v>12341819</v>
      </c>
      <c r="AC152" s="135"/>
      <c r="AD152" s="135"/>
      <c r="AE152" s="135"/>
      <c r="AF152" s="135"/>
      <c r="AG152" s="135">
        <v>2624616</v>
      </c>
      <c r="AH152" s="135">
        <v>291623</v>
      </c>
      <c r="AI152" s="135"/>
      <c r="AJ152" s="135"/>
      <c r="AK152" s="135">
        <f>1590677+795339</f>
        <v>2386016</v>
      </c>
      <c r="AL152" s="135">
        <v>265112</v>
      </c>
      <c r="AM152" s="135"/>
      <c r="AN152" s="135"/>
      <c r="AO152" s="135"/>
      <c r="AP152" s="135"/>
      <c r="AQ152" s="135"/>
      <c r="AR152" s="135"/>
      <c r="AS152" s="135"/>
      <c r="AT152" s="135"/>
      <c r="AU152" s="135"/>
      <c r="AV152" s="135"/>
      <c r="AW152" s="135"/>
      <c r="AX152" s="135"/>
      <c r="AY152" s="135"/>
      <c r="AZ152" s="135"/>
      <c r="BA152" s="135"/>
      <c r="BB152" s="302">
        <f t="shared" si="12"/>
        <v>17909186</v>
      </c>
      <c r="BC152" s="303">
        <f t="shared" si="13"/>
        <v>22675890</v>
      </c>
      <c r="BD152" s="304"/>
      <c r="BE152" s="304"/>
      <c r="BF152" s="304"/>
      <c r="BG152" s="304"/>
      <c r="BH152" s="305"/>
      <c r="BI152" s="306"/>
      <c r="BJ152" s="154" t="s">
        <v>11619</v>
      </c>
      <c r="BK152" s="154" t="s">
        <v>11628</v>
      </c>
      <c r="BL152" s="154" t="s">
        <v>11615</v>
      </c>
      <c r="BM152" s="323">
        <v>143000000</v>
      </c>
      <c r="BN152" s="104">
        <v>2</v>
      </c>
    </row>
    <row r="153" spans="1:66" s="190" customFormat="1" ht="15" customHeight="1" x14ac:dyDescent="0.2">
      <c r="A153" s="315"/>
      <c r="B153" s="315"/>
      <c r="C153" s="315"/>
      <c r="D153" s="219">
        <v>1</v>
      </c>
      <c r="E153" s="315"/>
      <c r="F153" s="219" t="s">
        <v>8617</v>
      </c>
      <c r="G153" s="151" t="s">
        <v>8427</v>
      </c>
      <c r="H153" s="151" t="s">
        <v>11576</v>
      </c>
      <c r="I153" s="151" t="s">
        <v>19476</v>
      </c>
      <c r="J153" s="316" t="s">
        <v>13277</v>
      </c>
      <c r="K153" s="317"/>
      <c r="L153" s="318" t="s">
        <v>11590</v>
      </c>
      <c r="M153" s="319" t="s">
        <v>6477</v>
      </c>
      <c r="N153" s="319" t="s">
        <v>11602</v>
      </c>
      <c r="O153" s="320">
        <v>42024</v>
      </c>
      <c r="P153" s="300">
        <v>75000000</v>
      </c>
      <c r="Q153" s="107"/>
      <c r="R153" s="109"/>
      <c r="S153" s="107"/>
      <c r="T153" s="321" t="s">
        <v>11611</v>
      </c>
      <c r="U153" s="322">
        <v>42612</v>
      </c>
      <c r="V153" s="301">
        <v>24315803</v>
      </c>
      <c r="W153" s="109"/>
      <c r="X153" s="118"/>
      <c r="Y153" s="118"/>
      <c r="Z153" s="118"/>
      <c r="AA153" s="118"/>
      <c r="AB153" s="135">
        <v>24315803</v>
      </c>
      <c r="AC153" s="135"/>
      <c r="AD153" s="135"/>
      <c r="AE153" s="135"/>
      <c r="AF153" s="135"/>
      <c r="AG153" s="135"/>
      <c r="AH153" s="135"/>
      <c r="AI153" s="135"/>
      <c r="AJ153" s="135"/>
      <c r="AK153" s="135"/>
      <c r="AL153" s="135"/>
      <c r="AM153" s="135"/>
      <c r="AN153" s="135"/>
      <c r="AO153" s="135"/>
      <c r="AP153" s="135"/>
      <c r="AQ153" s="135"/>
      <c r="AR153" s="135"/>
      <c r="AS153" s="135"/>
      <c r="AT153" s="135"/>
      <c r="AU153" s="135"/>
      <c r="AV153" s="135"/>
      <c r="AW153" s="135"/>
      <c r="AX153" s="135"/>
      <c r="AY153" s="135"/>
      <c r="AZ153" s="135"/>
      <c r="BA153" s="135"/>
      <c r="BB153" s="302">
        <f t="shared" si="12"/>
        <v>24315803</v>
      </c>
      <c r="BC153" s="303">
        <f t="shared" si="13"/>
        <v>0</v>
      </c>
      <c r="BD153" s="304"/>
      <c r="BE153" s="304"/>
      <c r="BF153" s="304"/>
      <c r="BG153" s="304"/>
      <c r="BH153" s="305"/>
      <c r="BI153" s="306"/>
      <c r="BJ153" s="154" t="s">
        <v>11619</v>
      </c>
      <c r="BK153" s="154" t="s">
        <v>11629</v>
      </c>
      <c r="BL153" s="154" t="s">
        <v>11615</v>
      </c>
      <c r="BM153" s="323">
        <v>110000000</v>
      </c>
      <c r="BN153" s="104">
        <v>2</v>
      </c>
    </row>
    <row r="154" spans="1:66" s="190" customFormat="1" ht="15" customHeight="1" x14ac:dyDescent="0.2">
      <c r="A154" s="315"/>
      <c r="B154" s="315"/>
      <c r="C154" s="315"/>
      <c r="D154" s="219">
        <v>1</v>
      </c>
      <c r="E154" s="315"/>
      <c r="F154" s="315" t="s">
        <v>12662</v>
      </c>
      <c r="G154" s="151" t="s">
        <v>9715</v>
      </c>
      <c r="H154" s="151" t="s">
        <v>11577</v>
      </c>
      <c r="I154" s="151" t="s">
        <v>19477</v>
      </c>
      <c r="J154" s="898" t="s">
        <v>6222</v>
      </c>
      <c r="K154" s="317"/>
      <c r="L154" s="325" t="s">
        <v>11591</v>
      </c>
      <c r="M154" s="319" t="s">
        <v>6477</v>
      </c>
      <c r="N154" s="319" t="s">
        <v>11603</v>
      </c>
      <c r="O154" s="320">
        <v>42307</v>
      </c>
      <c r="P154" s="300">
        <v>10000000</v>
      </c>
      <c r="Q154" s="107"/>
      <c r="R154" s="109"/>
      <c r="S154" s="107"/>
      <c r="T154" s="321" t="s">
        <v>11612</v>
      </c>
      <c r="U154" s="322">
        <v>42597</v>
      </c>
      <c r="V154" s="301">
        <v>6918961</v>
      </c>
      <c r="W154" s="109"/>
      <c r="X154" s="118"/>
      <c r="Y154" s="118"/>
      <c r="Z154" s="118"/>
      <c r="AA154" s="118"/>
      <c r="AB154" s="135">
        <v>0</v>
      </c>
      <c r="AC154" s="135"/>
      <c r="AD154" s="135"/>
      <c r="AE154" s="135"/>
      <c r="AF154" s="135"/>
      <c r="AG154" s="135"/>
      <c r="AH154" s="135"/>
      <c r="AI154" s="135"/>
      <c r="AJ154" s="135"/>
      <c r="AK154" s="135"/>
      <c r="AL154" s="135"/>
      <c r="AM154" s="135"/>
      <c r="AN154" s="135"/>
      <c r="AO154" s="135"/>
      <c r="AP154" s="135"/>
      <c r="AQ154" s="135"/>
      <c r="AR154" s="135"/>
      <c r="AS154" s="135"/>
      <c r="AT154" s="135"/>
      <c r="AU154" s="135"/>
      <c r="AV154" s="135"/>
      <c r="AW154" s="135"/>
      <c r="AX154" s="135"/>
      <c r="AY154" s="135"/>
      <c r="AZ154" s="135"/>
      <c r="BA154" s="135"/>
      <c r="BB154" s="302">
        <f t="shared" si="12"/>
        <v>0</v>
      </c>
      <c r="BC154" s="303">
        <f t="shared" si="13"/>
        <v>6918961</v>
      </c>
      <c r="BD154" s="304"/>
      <c r="BE154" s="304"/>
      <c r="BF154" s="304"/>
      <c r="BG154" s="304"/>
      <c r="BH154" s="305"/>
      <c r="BI154" s="306"/>
      <c r="BJ154" s="154" t="s">
        <v>11613</v>
      </c>
      <c r="BK154" s="154" t="s">
        <v>11630</v>
      </c>
      <c r="BL154" s="154" t="s">
        <v>11615</v>
      </c>
      <c r="BM154" s="323">
        <v>14500000</v>
      </c>
      <c r="BN154" s="104"/>
    </row>
    <row r="155" spans="1:66" s="190" customFormat="1" ht="15" customHeight="1" x14ac:dyDescent="0.2">
      <c r="A155" s="315"/>
      <c r="B155" s="315"/>
      <c r="C155" s="315"/>
      <c r="D155" s="219"/>
      <c r="E155" s="315" t="s">
        <v>12118</v>
      </c>
      <c r="F155" s="315" t="s">
        <v>12662</v>
      </c>
      <c r="G155" s="151" t="s">
        <v>6536</v>
      </c>
      <c r="H155" s="151" t="s">
        <v>6222</v>
      </c>
      <c r="I155" s="151" t="s">
        <v>19478</v>
      </c>
      <c r="J155" s="898" t="s">
        <v>6222</v>
      </c>
      <c r="K155" s="317"/>
      <c r="L155" s="325" t="s">
        <v>12130</v>
      </c>
      <c r="M155" s="319" t="s">
        <v>6477</v>
      </c>
      <c r="N155" s="319" t="s">
        <v>12147</v>
      </c>
      <c r="O155" s="320">
        <v>42411</v>
      </c>
      <c r="P155" s="300">
        <v>76000000</v>
      </c>
      <c r="Q155" s="107"/>
      <c r="R155" s="109"/>
      <c r="S155" s="107"/>
      <c r="T155" s="321" t="s">
        <v>12164</v>
      </c>
      <c r="U155" s="322">
        <v>42622</v>
      </c>
      <c r="V155" s="301">
        <v>55118161</v>
      </c>
      <c r="W155" s="109"/>
      <c r="X155" s="118"/>
      <c r="Y155" s="118"/>
      <c r="Z155" s="118"/>
      <c r="AA155" s="118"/>
      <c r="AB155" s="135">
        <v>0</v>
      </c>
      <c r="AC155" s="135"/>
      <c r="AD155" s="135"/>
      <c r="AE155" s="135">
        <v>12713409</v>
      </c>
      <c r="AF155" s="882">
        <v>2243542</v>
      </c>
      <c r="AG155" s="135">
        <v>2788000</v>
      </c>
      <c r="AH155" s="135">
        <v>492000</v>
      </c>
      <c r="AI155" s="135">
        <v>31349029</v>
      </c>
      <c r="AJ155" s="135">
        <v>5532181</v>
      </c>
      <c r="AK155" s="135"/>
      <c r="AL155" s="135"/>
      <c r="AM155" s="135"/>
      <c r="AN155" s="135"/>
      <c r="AO155" s="135"/>
      <c r="AP155" s="135"/>
      <c r="AQ155" s="135"/>
      <c r="AR155" s="135"/>
      <c r="AS155" s="135"/>
      <c r="AT155" s="135"/>
      <c r="AU155" s="135"/>
      <c r="AV155" s="135"/>
      <c r="AW155" s="135"/>
      <c r="AX155" s="135"/>
      <c r="AY155" s="135"/>
      <c r="AZ155" s="135"/>
      <c r="BA155" s="135"/>
      <c r="BB155" s="302">
        <f t="shared" si="12"/>
        <v>55118161</v>
      </c>
      <c r="BC155" s="303">
        <f t="shared" si="13"/>
        <v>0</v>
      </c>
      <c r="BD155" s="304"/>
      <c r="BE155" s="304"/>
      <c r="BF155" s="304"/>
      <c r="BG155" s="304"/>
      <c r="BH155" s="305"/>
      <c r="BI155" s="306"/>
      <c r="BJ155" s="154" t="s">
        <v>12180</v>
      </c>
      <c r="BK155" s="154" t="s">
        <v>12181</v>
      </c>
      <c r="BL155" s="154" t="s">
        <v>11615</v>
      </c>
      <c r="BM155" s="323">
        <v>109000000</v>
      </c>
      <c r="BN155" s="104"/>
    </row>
    <row r="156" spans="1:66" s="190" customFormat="1" ht="15" customHeight="1" x14ac:dyDescent="0.2">
      <c r="A156" s="315"/>
      <c r="B156" s="315"/>
      <c r="C156" s="315"/>
      <c r="D156" s="219"/>
      <c r="E156" s="315"/>
      <c r="F156" s="219" t="s">
        <v>8617</v>
      </c>
      <c r="G156" s="151" t="s">
        <v>10426</v>
      </c>
      <c r="H156" s="151" t="s">
        <v>12126</v>
      </c>
      <c r="I156" s="151" t="s">
        <v>19479</v>
      </c>
      <c r="J156" s="316" t="s">
        <v>13277</v>
      </c>
      <c r="K156" s="317"/>
      <c r="L156" s="318" t="s">
        <v>4338</v>
      </c>
      <c r="M156" s="319" t="s">
        <v>6477</v>
      </c>
      <c r="N156" s="319" t="s">
        <v>12148</v>
      </c>
      <c r="O156" s="320">
        <v>42004</v>
      </c>
      <c r="P156" s="300">
        <v>6000000</v>
      </c>
      <c r="Q156" s="107"/>
      <c r="R156" s="109"/>
      <c r="S156" s="107"/>
      <c r="T156" s="321" t="s">
        <v>12165</v>
      </c>
      <c r="U156" s="322">
        <v>42622</v>
      </c>
      <c r="V156" s="301">
        <v>1114640</v>
      </c>
      <c r="W156" s="109"/>
      <c r="X156" s="118"/>
      <c r="Y156" s="118"/>
      <c r="Z156" s="118"/>
      <c r="AA156" s="118"/>
      <c r="AB156" s="135">
        <v>1114640</v>
      </c>
      <c r="AC156" s="135"/>
      <c r="AD156" s="135"/>
      <c r="AE156" s="135"/>
      <c r="AF156" s="135"/>
      <c r="AG156" s="135"/>
      <c r="AH156" s="135"/>
      <c r="AI156" s="135"/>
      <c r="AJ156" s="135"/>
      <c r="AK156" s="135"/>
      <c r="AL156" s="135"/>
      <c r="AM156" s="135"/>
      <c r="AN156" s="135"/>
      <c r="AO156" s="135"/>
      <c r="AP156" s="135"/>
      <c r="AQ156" s="135"/>
      <c r="AR156" s="135"/>
      <c r="AS156" s="135"/>
      <c r="AT156" s="135"/>
      <c r="AU156" s="135"/>
      <c r="AV156" s="135"/>
      <c r="AW156" s="135"/>
      <c r="AX156" s="135"/>
      <c r="AY156" s="135"/>
      <c r="AZ156" s="135"/>
      <c r="BA156" s="135"/>
      <c r="BB156" s="302">
        <f t="shared" si="12"/>
        <v>1114640</v>
      </c>
      <c r="BC156" s="303">
        <f t="shared" si="13"/>
        <v>0</v>
      </c>
      <c r="BD156" s="304"/>
      <c r="BE156" s="304"/>
      <c r="BF156" s="304"/>
      <c r="BG156" s="304"/>
      <c r="BH156" s="305"/>
      <c r="BI156" s="306"/>
      <c r="BJ156" s="154" t="s">
        <v>11613</v>
      </c>
      <c r="BK156" s="154" t="s">
        <v>12182</v>
      </c>
      <c r="BL156" s="154" t="s">
        <v>11615</v>
      </c>
      <c r="BM156" s="323">
        <v>10000000</v>
      </c>
      <c r="BN156" s="104">
        <v>2</v>
      </c>
    </row>
    <row r="157" spans="1:66" s="190" customFormat="1" ht="15" customHeight="1" x14ac:dyDescent="0.2">
      <c r="A157" s="315"/>
      <c r="B157" s="315"/>
      <c r="C157" s="315"/>
      <c r="D157" s="219"/>
      <c r="E157" s="315"/>
      <c r="F157" s="219" t="s">
        <v>12662</v>
      </c>
      <c r="G157" s="151" t="s">
        <v>6545</v>
      </c>
      <c r="H157" s="151" t="s">
        <v>12127</v>
      </c>
      <c r="I157" s="151" t="s">
        <v>19480</v>
      </c>
      <c r="J157" s="316" t="s">
        <v>13277</v>
      </c>
      <c r="K157" s="317"/>
      <c r="L157" s="318" t="s">
        <v>3000</v>
      </c>
      <c r="M157" s="319" t="s">
        <v>6477</v>
      </c>
      <c r="N157" s="319" t="s">
        <v>10238</v>
      </c>
      <c r="O157" s="320">
        <v>42226</v>
      </c>
      <c r="P157" s="300">
        <v>10000000</v>
      </c>
      <c r="Q157" s="107"/>
      <c r="R157" s="109"/>
      <c r="S157" s="107"/>
      <c r="T157" s="321" t="s">
        <v>12166</v>
      </c>
      <c r="U157" s="322">
        <v>42622</v>
      </c>
      <c r="V157" s="301">
        <v>5585521</v>
      </c>
      <c r="W157" s="109"/>
      <c r="X157" s="118"/>
      <c r="Y157" s="118"/>
      <c r="Z157" s="118"/>
      <c r="AA157" s="118"/>
      <c r="AB157" s="135">
        <v>5585521</v>
      </c>
      <c r="AC157" s="135"/>
      <c r="AD157" s="135"/>
      <c r="AE157" s="135"/>
      <c r="AF157" s="135"/>
      <c r="AG157" s="135"/>
      <c r="AH157" s="135"/>
      <c r="AI157" s="135"/>
      <c r="AJ157" s="135"/>
      <c r="AK157" s="135"/>
      <c r="AL157" s="135"/>
      <c r="AM157" s="135"/>
      <c r="AN157" s="135"/>
      <c r="AO157" s="135"/>
      <c r="AP157" s="135"/>
      <c r="AQ157" s="135"/>
      <c r="AR157" s="135"/>
      <c r="AS157" s="135"/>
      <c r="AT157" s="135"/>
      <c r="AU157" s="135"/>
      <c r="AV157" s="135"/>
      <c r="AW157" s="135"/>
      <c r="AX157" s="135"/>
      <c r="AY157" s="135"/>
      <c r="AZ157" s="135"/>
      <c r="BA157" s="135"/>
      <c r="BB157" s="302">
        <f t="shared" si="12"/>
        <v>5585521</v>
      </c>
      <c r="BC157" s="303">
        <f t="shared" si="13"/>
        <v>0</v>
      </c>
      <c r="BD157" s="304"/>
      <c r="BE157" s="304"/>
      <c r="BF157" s="304"/>
      <c r="BG157" s="304"/>
      <c r="BH157" s="305"/>
      <c r="BI157" s="306"/>
      <c r="BJ157" s="154" t="s">
        <v>12183</v>
      </c>
      <c r="BK157" s="154" t="s">
        <v>12184</v>
      </c>
      <c r="BL157" s="154" t="s">
        <v>11615</v>
      </c>
      <c r="BM157" s="323">
        <v>14300000</v>
      </c>
      <c r="BN157" s="104">
        <v>2</v>
      </c>
    </row>
    <row r="158" spans="1:66" s="190" customFormat="1" ht="15" customHeight="1" x14ac:dyDescent="0.2">
      <c r="A158" s="315"/>
      <c r="B158" s="315"/>
      <c r="C158" s="315"/>
      <c r="D158" s="219"/>
      <c r="E158" s="315"/>
      <c r="F158" s="324" t="s">
        <v>12662</v>
      </c>
      <c r="G158" s="151" t="s">
        <v>9713</v>
      </c>
      <c r="H158" s="151" t="s">
        <v>12128</v>
      </c>
      <c r="I158" s="151" t="s">
        <v>19481</v>
      </c>
      <c r="J158" s="898" t="s">
        <v>6222</v>
      </c>
      <c r="K158" s="317"/>
      <c r="L158" s="325" t="s">
        <v>12131</v>
      </c>
      <c r="M158" s="319" t="s">
        <v>6477</v>
      </c>
      <c r="N158" s="319" t="s">
        <v>12149</v>
      </c>
      <c r="O158" s="320">
        <v>42381</v>
      </c>
      <c r="P158" s="300">
        <v>84000000</v>
      </c>
      <c r="Q158" s="107"/>
      <c r="R158" s="109"/>
      <c r="S158" s="107"/>
      <c r="T158" s="321" t="s">
        <v>12167</v>
      </c>
      <c r="U158" s="322">
        <v>42622</v>
      </c>
      <c r="V158" s="301">
        <v>63469600</v>
      </c>
      <c r="W158" s="109"/>
      <c r="X158" s="118"/>
      <c r="Y158" s="118"/>
      <c r="Z158" s="118"/>
      <c r="AA158" s="118"/>
      <c r="AB158" s="135">
        <v>7168696</v>
      </c>
      <c r="AC158" s="135"/>
      <c r="AD158" s="135"/>
      <c r="AE158" s="135"/>
      <c r="AF158" s="135"/>
      <c r="AG158" s="135"/>
      <c r="AH158" s="135"/>
      <c r="AI158" s="135"/>
      <c r="AJ158" s="135"/>
      <c r="AK158" s="135"/>
      <c r="AL158" s="135"/>
      <c r="AM158" s="135"/>
      <c r="AN158" s="135"/>
      <c r="AO158" s="135"/>
      <c r="AP158" s="135"/>
      <c r="AQ158" s="135"/>
      <c r="AR158" s="135"/>
      <c r="AS158" s="135"/>
      <c r="AT158" s="135"/>
      <c r="AU158" s="135"/>
      <c r="AV158" s="135"/>
      <c r="AW158" s="135"/>
      <c r="AX158" s="135"/>
      <c r="AY158" s="135"/>
      <c r="AZ158" s="135"/>
      <c r="BA158" s="135"/>
      <c r="BB158" s="302">
        <f t="shared" si="12"/>
        <v>7168696</v>
      </c>
      <c r="BC158" s="303">
        <f t="shared" si="13"/>
        <v>56300904</v>
      </c>
      <c r="BD158" s="304"/>
      <c r="BE158" s="304"/>
      <c r="BF158" s="304"/>
      <c r="BG158" s="304"/>
      <c r="BH158" s="305"/>
      <c r="BI158" s="306"/>
      <c r="BJ158" s="154" t="s">
        <v>11619</v>
      </c>
      <c r="BK158" s="154" t="s">
        <v>12185</v>
      </c>
      <c r="BL158" s="154" t="s">
        <v>11615</v>
      </c>
      <c r="BM158" s="323">
        <v>120000000</v>
      </c>
      <c r="BN158" s="104"/>
    </row>
    <row r="159" spans="1:66" s="190" customFormat="1" ht="15" customHeight="1" x14ac:dyDescent="0.2">
      <c r="A159" s="315"/>
      <c r="B159" s="315"/>
      <c r="C159" s="315"/>
      <c r="D159" s="219"/>
      <c r="E159" s="315" t="s">
        <v>12118</v>
      </c>
      <c r="F159" s="315" t="s">
        <v>12662</v>
      </c>
      <c r="G159" s="151" t="s">
        <v>9715</v>
      </c>
      <c r="H159" s="151" t="s">
        <v>6222</v>
      </c>
      <c r="I159" s="151" t="s">
        <v>19482</v>
      </c>
      <c r="J159" s="898" t="s">
        <v>6222</v>
      </c>
      <c r="K159" s="317"/>
      <c r="L159" s="325" t="s">
        <v>12132</v>
      </c>
      <c r="M159" s="319" t="s">
        <v>6477</v>
      </c>
      <c r="N159" s="319" t="s">
        <v>12150</v>
      </c>
      <c r="O159" s="320">
        <v>42166</v>
      </c>
      <c r="P159" s="300">
        <v>36000000</v>
      </c>
      <c r="Q159" s="107"/>
      <c r="R159" s="109"/>
      <c r="S159" s="107"/>
      <c r="T159" s="321" t="s">
        <v>12168</v>
      </c>
      <c r="U159" s="322">
        <v>42622</v>
      </c>
      <c r="V159" s="301">
        <v>23296640</v>
      </c>
      <c r="W159" s="109"/>
      <c r="X159" s="118"/>
      <c r="Y159" s="118"/>
      <c r="Z159" s="118"/>
      <c r="AA159" s="118"/>
      <c r="AB159" s="135">
        <v>714000</v>
      </c>
      <c r="AC159" s="135"/>
      <c r="AD159" s="135"/>
      <c r="AE159" s="135">
        <v>680000</v>
      </c>
      <c r="AF159" s="882">
        <v>120000</v>
      </c>
      <c r="AG159" s="135"/>
      <c r="AH159" s="135"/>
      <c r="AI159" s="135"/>
      <c r="AJ159" s="135"/>
      <c r="AK159" s="135"/>
      <c r="AL159" s="135"/>
      <c r="AM159" s="135">
        <v>680000</v>
      </c>
      <c r="AN159" s="899">
        <v>120000</v>
      </c>
      <c r="AO159" s="135"/>
      <c r="AP159" s="135"/>
      <c r="AQ159" s="135"/>
      <c r="AR159" s="135"/>
      <c r="AS159" s="135"/>
      <c r="AT159" s="135"/>
      <c r="AU159" s="135"/>
      <c r="AV159" s="135"/>
      <c r="AW159" s="135"/>
      <c r="AX159" s="135"/>
      <c r="AY159" s="135"/>
      <c r="AZ159" s="135"/>
      <c r="BA159" s="135"/>
      <c r="BB159" s="302">
        <f t="shared" si="12"/>
        <v>2314000</v>
      </c>
      <c r="BC159" s="303">
        <f t="shared" si="13"/>
        <v>20982640</v>
      </c>
      <c r="BD159" s="304"/>
      <c r="BE159" s="304"/>
      <c r="BF159" s="304"/>
      <c r="BG159" s="304"/>
      <c r="BH159" s="305"/>
      <c r="BI159" s="306"/>
      <c r="BJ159" s="154" t="s">
        <v>11613</v>
      </c>
      <c r="BK159" s="154" t="s">
        <v>12186</v>
      </c>
      <c r="BL159" s="154" t="s">
        <v>11615</v>
      </c>
      <c r="BM159" s="323">
        <v>51500000</v>
      </c>
      <c r="BN159" s="104"/>
    </row>
    <row r="160" spans="1:66" s="190" customFormat="1" ht="15" customHeight="1" x14ac:dyDescent="0.2">
      <c r="A160" s="315"/>
      <c r="B160" s="315"/>
      <c r="C160" s="315"/>
      <c r="D160" s="219"/>
      <c r="E160" s="315"/>
      <c r="F160" s="315" t="s">
        <v>12662</v>
      </c>
      <c r="G160" s="151" t="s">
        <v>10774</v>
      </c>
      <c r="H160" s="151" t="s">
        <v>10707</v>
      </c>
      <c r="I160" s="151" t="s">
        <v>19483</v>
      </c>
      <c r="J160" s="898" t="s">
        <v>6222</v>
      </c>
      <c r="K160" s="317"/>
      <c r="L160" s="325" t="s">
        <v>12133</v>
      </c>
      <c r="M160" s="319" t="s">
        <v>6477</v>
      </c>
      <c r="N160" s="319" t="s">
        <v>10233</v>
      </c>
      <c r="O160" s="320">
        <v>42150</v>
      </c>
      <c r="P160" s="300">
        <v>9000000</v>
      </c>
      <c r="Q160" s="107"/>
      <c r="R160" s="109"/>
      <c r="S160" s="107"/>
      <c r="T160" s="321" t="s">
        <v>12169</v>
      </c>
      <c r="U160" s="322">
        <v>42629</v>
      </c>
      <c r="V160" s="301">
        <v>4427160</v>
      </c>
      <c r="W160" s="109"/>
      <c r="X160" s="118"/>
      <c r="Y160" s="118"/>
      <c r="Z160" s="118"/>
      <c r="AA160" s="118"/>
      <c r="AB160" s="135">
        <v>0</v>
      </c>
      <c r="AC160" s="135"/>
      <c r="AD160" s="135"/>
      <c r="AE160" s="135"/>
      <c r="AF160" s="135"/>
      <c r="AG160" s="135"/>
      <c r="AH160" s="135"/>
      <c r="AI160" s="135"/>
      <c r="AJ160" s="135"/>
      <c r="AK160" s="135"/>
      <c r="AL160" s="135"/>
      <c r="AM160" s="135"/>
      <c r="AN160" s="135"/>
      <c r="AO160" s="135"/>
      <c r="AP160" s="135"/>
      <c r="AQ160" s="135"/>
      <c r="AR160" s="135"/>
      <c r="AS160" s="135"/>
      <c r="AT160" s="135"/>
      <c r="AU160" s="135"/>
      <c r="AV160" s="135"/>
      <c r="AW160" s="135"/>
      <c r="AX160" s="135"/>
      <c r="AY160" s="135"/>
      <c r="AZ160" s="135"/>
      <c r="BA160" s="135"/>
      <c r="BB160" s="302">
        <f t="shared" si="12"/>
        <v>0</v>
      </c>
      <c r="BC160" s="303">
        <f t="shared" si="13"/>
        <v>4427160</v>
      </c>
      <c r="BD160" s="304"/>
      <c r="BE160" s="304"/>
      <c r="BF160" s="304"/>
      <c r="BG160" s="304"/>
      <c r="BH160" s="305"/>
      <c r="BI160" s="306"/>
      <c r="BJ160" s="154" t="s">
        <v>11613</v>
      </c>
      <c r="BK160" s="154" t="s">
        <v>12187</v>
      </c>
      <c r="BL160" s="154" t="s">
        <v>11615</v>
      </c>
      <c r="BM160" s="323">
        <v>13500000</v>
      </c>
      <c r="BN160" s="104"/>
    </row>
    <row r="161" spans="1:66" s="190" customFormat="1" ht="15" customHeight="1" x14ac:dyDescent="0.2">
      <c r="A161" s="315"/>
      <c r="B161" s="315"/>
      <c r="C161" s="315"/>
      <c r="D161" s="219"/>
      <c r="E161" s="315" t="s">
        <v>12118</v>
      </c>
      <c r="F161" s="219" t="s">
        <v>12662</v>
      </c>
      <c r="G161" s="151" t="s">
        <v>9712</v>
      </c>
      <c r="H161" s="151" t="s">
        <v>6222</v>
      </c>
      <c r="I161" s="151" t="s">
        <v>19484</v>
      </c>
      <c r="J161" s="898" t="s">
        <v>6222</v>
      </c>
      <c r="K161" s="317"/>
      <c r="L161" s="318" t="s">
        <v>12134</v>
      </c>
      <c r="M161" s="319" t="s">
        <v>6477</v>
      </c>
      <c r="N161" s="319" t="s">
        <v>12151</v>
      </c>
      <c r="O161" s="320">
        <v>42381</v>
      </c>
      <c r="P161" s="300">
        <v>8000000</v>
      </c>
      <c r="Q161" s="107"/>
      <c r="R161" s="109"/>
      <c r="S161" s="107"/>
      <c r="T161" s="321" t="s">
        <v>12170</v>
      </c>
      <c r="U161" s="322">
        <v>42634</v>
      </c>
      <c r="V161" s="301">
        <v>5543201</v>
      </c>
      <c r="W161" s="109"/>
      <c r="X161" s="118"/>
      <c r="Y161" s="118"/>
      <c r="Z161" s="118"/>
      <c r="AA161" s="118"/>
      <c r="AB161" s="135">
        <v>0</v>
      </c>
      <c r="AC161" s="135"/>
      <c r="AD161" s="135"/>
      <c r="AE161" s="135"/>
      <c r="AF161" s="135"/>
      <c r="AG161" s="135"/>
      <c r="AH161" s="135"/>
      <c r="AI161" s="135">
        <v>4711721</v>
      </c>
      <c r="AJ161" s="135">
        <v>831480</v>
      </c>
      <c r="AK161" s="135"/>
      <c r="AL161" s="135"/>
      <c r="AM161" s="135"/>
      <c r="AN161" s="135"/>
      <c r="AO161" s="135"/>
      <c r="AP161" s="135"/>
      <c r="AQ161" s="135"/>
      <c r="AR161" s="135"/>
      <c r="AS161" s="135"/>
      <c r="AT161" s="135"/>
      <c r="AU161" s="135"/>
      <c r="AV161" s="135"/>
      <c r="AW161" s="135"/>
      <c r="AX161" s="135"/>
      <c r="AY161" s="135"/>
      <c r="AZ161" s="135"/>
      <c r="BA161" s="135"/>
      <c r="BB161" s="302">
        <f t="shared" si="12"/>
        <v>5543201</v>
      </c>
      <c r="BC161" s="303">
        <f t="shared" si="13"/>
        <v>0</v>
      </c>
      <c r="BD161" s="304"/>
      <c r="BE161" s="304"/>
      <c r="BF161" s="304"/>
      <c r="BG161" s="304"/>
      <c r="BH161" s="305"/>
      <c r="BI161" s="306"/>
      <c r="BJ161" s="154" t="s">
        <v>11613</v>
      </c>
      <c r="BK161" s="154" t="s">
        <v>12188</v>
      </c>
      <c r="BL161" s="154" t="s">
        <v>11615</v>
      </c>
      <c r="BM161" s="323">
        <v>12000000</v>
      </c>
      <c r="BN161" s="104"/>
    </row>
    <row r="162" spans="1:66" s="190" customFormat="1" ht="15" customHeight="1" x14ac:dyDescent="0.2">
      <c r="A162" s="315"/>
      <c r="B162" s="315"/>
      <c r="C162" s="315"/>
      <c r="D162" s="219"/>
      <c r="E162" s="315"/>
      <c r="F162" s="219" t="s">
        <v>12662</v>
      </c>
      <c r="G162" s="151" t="s">
        <v>6545</v>
      </c>
      <c r="H162" s="151" t="s">
        <v>12122</v>
      </c>
      <c r="I162" s="151" t="s">
        <v>19485</v>
      </c>
      <c r="J162" s="898" t="s">
        <v>6222</v>
      </c>
      <c r="K162" s="317"/>
      <c r="L162" s="318" t="s">
        <v>12135</v>
      </c>
      <c r="M162" s="319" t="s">
        <v>6477</v>
      </c>
      <c r="N162" s="319" t="s">
        <v>12152</v>
      </c>
      <c r="O162" s="320">
        <v>42136</v>
      </c>
      <c r="P162" s="300">
        <v>8400000</v>
      </c>
      <c r="Q162" s="107"/>
      <c r="R162" s="109"/>
      <c r="S162" s="107"/>
      <c r="T162" s="321" t="s">
        <v>12171</v>
      </c>
      <c r="U162" s="322">
        <v>42634</v>
      </c>
      <c r="V162" s="301">
        <v>4247573</v>
      </c>
      <c r="W162" s="109"/>
      <c r="X162" s="118"/>
      <c r="Y162" s="118"/>
      <c r="Z162" s="118"/>
      <c r="AA162" s="118"/>
      <c r="AB162" s="135">
        <v>0</v>
      </c>
      <c r="AC162" s="135"/>
      <c r="AD162" s="135"/>
      <c r="AE162" s="135"/>
      <c r="AF162" s="135"/>
      <c r="AG162" s="135"/>
      <c r="AH162" s="135"/>
      <c r="AI162" s="135"/>
      <c r="AJ162" s="135"/>
      <c r="AK162" s="135"/>
      <c r="AL162" s="135"/>
      <c r="AM162" s="135"/>
      <c r="AN162" s="135"/>
      <c r="AO162" s="135"/>
      <c r="AP162" s="135"/>
      <c r="AQ162" s="135"/>
      <c r="AR162" s="135"/>
      <c r="AS162" s="135"/>
      <c r="AT162" s="135"/>
      <c r="AU162" s="135"/>
      <c r="AV162" s="135"/>
      <c r="AW162" s="135"/>
      <c r="AX162" s="135"/>
      <c r="AY162" s="135"/>
      <c r="AZ162" s="135"/>
      <c r="BA162" s="135"/>
      <c r="BB162" s="302">
        <f t="shared" si="12"/>
        <v>0</v>
      </c>
      <c r="BC162" s="303">
        <f t="shared" si="13"/>
        <v>4247573</v>
      </c>
      <c r="BD162" s="304"/>
      <c r="BE162" s="304"/>
      <c r="BF162" s="304"/>
      <c r="BG162" s="304"/>
      <c r="BH162" s="305"/>
      <c r="BI162" s="306"/>
      <c r="BJ162" s="154" t="s">
        <v>11613</v>
      </c>
      <c r="BK162" s="154" t="s">
        <v>12189</v>
      </c>
      <c r="BL162" s="154" t="s">
        <v>11615</v>
      </c>
      <c r="BM162" s="323">
        <v>12000000</v>
      </c>
      <c r="BN162" s="104">
        <v>2</v>
      </c>
    </row>
    <row r="163" spans="1:66" s="190" customFormat="1" ht="15" customHeight="1" x14ac:dyDescent="0.2">
      <c r="A163" s="315"/>
      <c r="B163" s="315"/>
      <c r="C163" s="315"/>
      <c r="D163" s="219"/>
      <c r="E163" s="315"/>
      <c r="F163" s="219" t="s">
        <v>12662</v>
      </c>
      <c r="G163" s="151" t="s">
        <v>6545</v>
      </c>
      <c r="H163" s="151" t="s">
        <v>12129</v>
      </c>
      <c r="I163" s="151" t="s">
        <v>19486</v>
      </c>
      <c r="J163" s="898" t="s">
        <v>6222</v>
      </c>
      <c r="K163" s="317"/>
      <c r="L163" s="318" t="s">
        <v>12136</v>
      </c>
      <c r="M163" s="319" t="s">
        <v>6477</v>
      </c>
      <c r="N163" s="319" t="s">
        <v>12153</v>
      </c>
      <c r="O163" s="320">
        <v>42163</v>
      </c>
      <c r="P163" s="300">
        <v>10000000</v>
      </c>
      <c r="Q163" s="107"/>
      <c r="R163" s="109"/>
      <c r="S163" s="107"/>
      <c r="T163" s="321" t="s">
        <v>12171</v>
      </c>
      <c r="U163" s="322">
        <v>42634</v>
      </c>
      <c r="V163" s="301">
        <v>6693387</v>
      </c>
      <c r="W163" s="109"/>
      <c r="X163" s="118"/>
      <c r="Y163" s="118"/>
      <c r="Z163" s="118"/>
      <c r="AA163" s="118"/>
      <c r="AB163" s="135">
        <v>0</v>
      </c>
      <c r="AC163" s="135"/>
      <c r="AD163" s="135"/>
      <c r="AE163" s="135"/>
      <c r="AF163" s="135"/>
      <c r="AG163" s="135"/>
      <c r="AH163" s="135"/>
      <c r="AI163" s="135"/>
      <c r="AJ163" s="135"/>
      <c r="AK163" s="135"/>
      <c r="AL163" s="135"/>
      <c r="AM163" s="135"/>
      <c r="AN163" s="135"/>
      <c r="AO163" s="135"/>
      <c r="AP163" s="135"/>
      <c r="AQ163" s="135"/>
      <c r="AR163" s="135"/>
      <c r="AS163" s="135"/>
      <c r="AT163" s="135"/>
      <c r="AU163" s="135"/>
      <c r="AV163" s="135"/>
      <c r="AW163" s="135"/>
      <c r="AX163" s="135"/>
      <c r="AY163" s="135"/>
      <c r="AZ163" s="135"/>
      <c r="BA163" s="135"/>
      <c r="BB163" s="302">
        <f t="shared" si="12"/>
        <v>0</v>
      </c>
      <c r="BC163" s="303">
        <f t="shared" si="13"/>
        <v>6693387</v>
      </c>
      <c r="BD163" s="304"/>
      <c r="BE163" s="304"/>
      <c r="BF163" s="304"/>
      <c r="BG163" s="304"/>
      <c r="BH163" s="305"/>
      <c r="BI163" s="306"/>
      <c r="BJ163" s="154" t="s">
        <v>11613</v>
      </c>
      <c r="BK163" s="154" t="s">
        <v>12190</v>
      </c>
      <c r="BL163" s="154" t="s">
        <v>11615</v>
      </c>
      <c r="BM163" s="323">
        <v>14300000</v>
      </c>
      <c r="BN163" s="104">
        <v>2</v>
      </c>
    </row>
    <row r="164" spans="1:66" s="190" customFormat="1" ht="15" customHeight="1" x14ac:dyDescent="0.2">
      <c r="A164" s="315"/>
      <c r="B164" s="315"/>
      <c r="C164" s="315"/>
      <c r="D164" s="219"/>
      <c r="E164" s="315"/>
      <c r="F164" s="324" t="s">
        <v>12662</v>
      </c>
      <c r="G164" s="151" t="s">
        <v>9713</v>
      </c>
      <c r="H164" s="151" t="s">
        <v>12119</v>
      </c>
      <c r="I164" s="151" t="s">
        <v>19487</v>
      </c>
      <c r="J164" s="898" t="s">
        <v>6222</v>
      </c>
      <c r="K164" s="317"/>
      <c r="L164" s="325" t="s">
        <v>12137</v>
      </c>
      <c r="M164" s="319" t="s">
        <v>6477</v>
      </c>
      <c r="N164" s="319" t="s">
        <v>12154</v>
      </c>
      <c r="O164" s="320">
        <v>42055</v>
      </c>
      <c r="P164" s="300">
        <v>25000000</v>
      </c>
      <c r="Q164" s="107"/>
      <c r="R164" s="109"/>
      <c r="S164" s="107"/>
      <c r="T164" s="321" t="s">
        <v>12172</v>
      </c>
      <c r="U164" s="322">
        <v>40813</v>
      </c>
      <c r="V164" s="301">
        <v>7950774</v>
      </c>
      <c r="W164" s="109"/>
      <c r="X164" s="118"/>
      <c r="Y164" s="118"/>
      <c r="Z164" s="118"/>
      <c r="AA164" s="118"/>
      <c r="AB164" s="135">
        <v>0</v>
      </c>
      <c r="AC164" s="135"/>
      <c r="AD164" s="135"/>
      <c r="AE164" s="135"/>
      <c r="AF164" s="135"/>
      <c r="AG164" s="135"/>
      <c r="AH164" s="135"/>
      <c r="AI164" s="135"/>
      <c r="AJ164" s="135"/>
      <c r="AK164" s="135"/>
      <c r="AL164" s="135"/>
      <c r="AM164" s="135"/>
      <c r="AN164" s="135"/>
      <c r="AO164" s="135"/>
      <c r="AP164" s="135"/>
      <c r="AQ164" s="135"/>
      <c r="AR164" s="135"/>
      <c r="AS164" s="135"/>
      <c r="AT164" s="135"/>
      <c r="AU164" s="135"/>
      <c r="AV164" s="135"/>
      <c r="AW164" s="135"/>
      <c r="AX164" s="135"/>
      <c r="AY164" s="135"/>
      <c r="AZ164" s="135"/>
      <c r="BA164" s="135"/>
      <c r="BB164" s="302">
        <f t="shared" si="12"/>
        <v>0</v>
      </c>
      <c r="BC164" s="303">
        <f t="shared" si="13"/>
        <v>7950774</v>
      </c>
      <c r="BD164" s="304"/>
      <c r="BE164" s="304"/>
      <c r="BF164" s="304"/>
      <c r="BG164" s="304"/>
      <c r="BH164" s="305"/>
      <c r="BI164" s="306"/>
      <c r="BJ164" s="154" t="s">
        <v>11613</v>
      </c>
      <c r="BK164" s="154" t="s">
        <v>12191</v>
      </c>
      <c r="BL164" s="154" t="s">
        <v>11615</v>
      </c>
      <c r="BM164" s="323">
        <v>48000000</v>
      </c>
      <c r="BN164" s="104"/>
    </row>
    <row r="165" spans="1:66" s="190" customFormat="1" ht="15" customHeight="1" x14ac:dyDescent="0.2">
      <c r="A165" s="315"/>
      <c r="B165" s="315"/>
      <c r="C165" s="315"/>
      <c r="D165" s="219"/>
      <c r="E165" s="315"/>
      <c r="F165" s="219" t="s">
        <v>12662</v>
      </c>
      <c r="G165" s="151" t="s">
        <v>12120</v>
      </c>
      <c r="H165" s="151" t="s">
        <v>12121</v>
      </c>
      <c r="I165" s="151" t="s">
        <v>19488</v>
      </c>
      <c r="J165" s="898" t="s">
        <v>6222</v>
      </c>
      <c r="K165" s="317"/>
      <c r="L165" s="318" t="s">
        <v>12138</v>
      </c>
      <c r="M165" s="319" t="s">
        <v>6477</v>
      </c>
      <c r="N165" s="319" t="s">
        <v>12155</v>
      </c>
      <c r="O165" s="320">
        <v>42367</v>
      </c>
      <c r="P165" s="300">
        <v>15000000</v>
      </c>
      <c r="Q165" s="107"/>
      <c r="R165" s="109"/>
      <c r="S165" s="107"/>
      <c r="T165" s="321" t="s">
        <v>12173</v>
      </c>
      <c r="U165" s="322">
        <v>42640</v>
      </c>
      <c r="V165" s="301">
        <v>10706801</v>
      </c>
      <c r="W165" s="109"/>
      <c r="X165" s="118"/>
      <c r="Y165" s="118"/>
      <c r="Z165" s="118"/>
      <c r="AA165" s="118"/>
      <c r="AB165" s="135">
        <v>629585</v>
      </c>
      <c r="AC165" s="135">
        <v>272000</v>
      </c>
      <c r="AD165" s="135">
        <f>AC165/85%-AC165</f>
        <v>48000</v>
      </c>
      <c r="AE165" s="135"/>
      <c r="AF165" s="135"/>
      <c r="AG165" s="135"/>
      <c r="AH165" s="135"/>
      <c r="AI165" s="135"/>
      <c r="AJ165" s="135"/>
      <c r="AK165" s="135"/>
      <c r="AL165" s="135"/>
      <c r="AM165" s="135"/>
      <c r="AN165" s="135"/>
      <c r="AO165" s="135"/>
      <c r="AP165" s="135"/>
      <c r="AQ165" s="135"/>
      <c r="AR165" s="135"/>
      <c r="AS165" s="135"/>
      <c r="AT165" s="135"/>
      <c r="AU165" s="135"/>
      <c r="AV165" s="135"/>
      <c r="AW165" s="135"/>
      <c r="AX165" s="135"/>
      <c r="AY165" s="135"/>
      <c r="AZ165" s="135"/>
      <c r="BA165" s="135"/>
      <c r="BB165" s="302">
        <f t="shared" si="12"/>
        <v>949585</v>
      </c>
      <c r="BC165" s="303">
        <f t="shared" si="13"/>
        <v>9757216</v>
      </c>
      <c r="BD165" s="304"/>
      <c r="BE165" s="304"/>
      <c r="BF165" s="304"/>
      <c r="BG165" s="304"/>
      <c r="BH165" s="305"/>
      <c r="BI165" s="306"/>
      <c r="BJ165" s="154" t="s">
        <v>11613</v>
      </c>
      <c r="BK165" s="154" t="s">
        <v>12192</v>
      </c>
      <c r="BL165" s="154" t="s">
        <v>11615</v>
      </c>
      <c r="BM165" s="323">
        <v>21500000</v>
      </c>
      <c r="BN165" s="104">
        <v>2</v>
      </c>
    </row>
    <row r="166" spans="1:66" s="190" customFormat="1" ht="15" customHeight="1" x14ac:dyDescent="0.2">
      <c r="A166" s="315"/>
      <c r="B166" s="315"/>
      <c r="C166" s="315"/>
      <c r="D166" s="219"/>
      <c r="E166" s="315" t="s">
        <v>12118</v>
      </c>
      <c r="F166" s="219" t="s">
        <v>12662</v>
      </c>
      <c r="G166" s="151" t="s">
        <v>12120</v>
      </c>
      <c r="H166" s="151" t="s">
        <v>6222</v>
      </c>
      <c r="I166" s="151" t="s">
        <v>19489</v>
      </c>
      <c r="J166" s="898" t="s">
        <v>6222</v>
      </c>
      <c r="K166" s="317"/>
      <c r="L166" s="318" t="s">
        <v>12139</v>
      </c>
      <c r="M166" s="319" t="s">
        <v>6477</v>
      </c>
      <c r="N166" s="319" t="s">
        <v>12156</v>
      </c>
      <c r="O166" s="320">
        <v>42149</v>
      </c>
      <c r="P166" s="300">
        <v>6000000</v>
      </c>
      <c r="Q166" s="107"/>
      <c r="R166" s="109"/>
      <c r="S166" s="107"/>
      <c r="T166" s="321" t="s">
        <v>12173</v>
      </c>
      <c r="U166" s="322">
        <v>42640</v>
      </c>
      <c r="V166" s="301">
        <v>1760058</v>
      </c>
      <c r="W166" s="109"/>
      <c r="X166" s="118"/>
      <c r="Y166" s="118"/>
      <c r="Z166" s="118"/>
      <c r="AA166" s="118"/>
      <c r="AB166" s="135">
        <v>1760058</v>
      </c>
      <c r="AC166" s="135"/>
      <c r="AD166" s="135"/>
      <c r="AE166" s="135"/>
      <c r="AF166" s="135"/>
      <c r="AG166" s="135"/>
      <c r="AH166" s="135"/>
      <c r="AI166" s="135"/>
      <c r="AJ166" s="135"/>
      <c r="AK166" s="135"/>
      <c r="AL166" s="135"/>
      <c r="AM166" s="135"/>
      <c r="AN166" s="135"/>
      <c r="AO166" s="135"/>
      <c r="AP166" s="135"/>
      <c r="AQ166" s="135"/>
      <c r="AR166" s="135"/>
      <c r="AS166" s="135"/>
      <c r="AT166" s="135"/>
      <c r="AU166" s="135"/>
      <c r="AV166" s="135"/>
      <c r="AW166" s="135"/>
      <c r="AX166" s="135"/>
      <c r="AY166" s="135"/>
      <c r="AZ166" s="135"/>
      <c r="BA166" s="135"/>
      <c r="BB166" s="302">
        <f t="shared" si="12"/>
        <v>1760058</v>
      </c>
      <c r="BC166" s="303">
        <f t="shared" si="13"/>
        <v>0</v>
      </c>
      <c r="BD166" s="304"/>
      <c r="BE166" s="304"/>
      <c r="BF166" s="304"/>
      <c r="BG166" s="304"/>
      <c r="BH166" s="305"/>
      <c r="BI166" s="306"/>
      <c r="BJ166" s="154" t="s">
        <v>11613</v>
      </c>
      <c r="BK166" s="154" t="s">
        <v>12193</v>
      </c>
      <c r="BL166" s="154" t="s">
        <v>11615</v>
      </c>
      <c r="BM166" s="323">
        <v>10000000</v>
      </c>
      <c r="BN166" s="104">
        <v>2</v>
      </c>
    </row>
    <row r="167" spans="1:66" s="190" customFormat="1" ht="15" customHeight="1" x14ac:dyDescent="0.2">
      <c r="A167" s="315"/>
      <c r="B167" s="315"/>
      <c r="C167" s="315"/>
      <c r="D167" s="219"/>
      <c r="E167" s="315"/>
      <c r="F167" s="219" t="s">
        <v>12662</v>
      </c>
      <c r="G167" s="151" t="s">
        <v>6545</v>
      </c>
      <c r="H167" s="151" t="s">
        <v>12122</v>
      </c>
      <c r="I167" s="151" t="s">
        <v>19490</v>
      </c>
      <c r="J167" s="898" t="s">
        <v>6222</v>
      </c>
      <c r="K167" s="317"/>
      <c r="L167" s="318" t="s">
        <v>12140</v>
      </c>
      <c r="M167" s="319" t="s">
        <v>6477</v>
      </c>
      <c r="N167" s="319" t="s">
        <v>12157</v>
      </c>
      <c r="O167" s="320">
        <v>42381</v>
      </c>
      <c r="P167" s="300">
        <v>7500000</v>
      </c>
      <c r="Q167" s="107"/>
      <c r="R167" s="109"/>
      <c r="S167" s="107"/>
      <c r="T167" s="321" t="s">
        <v>12174</v>
      </c>
      <c r="U167" s="322">
        <v>42640</v>
      </c>
      <c r="V167" s="301">
        <v>4166400</v>
      </c>
      <c r="W167" s="109"/>
      <c r="X167" s="118"/>
      <c r="Y167" s="118"/>
      <c r="Z167" s="118"/>
      <c r="AA167" s="118"/>
      <c r="AB167" s="135">
        <v>2069600</v>
      </c>
      <c r="AC167" s="135"/>
      <c r="AD167" s="135"/>
      <c r="AE167" s="135"/>
      <c r="AF167" s="135"/>
      <c r="AG167" s="135">
        <v>537200</v>
      </c>
      <c r="AH167" s="135">
        <f>AG167/85%*100%-AG167</f>
        <v>94800</v>
      </c>
      <c r="AI167" s="135">
        <v>335750</v>
      </c>
      <c r="AJ167" s="135">
        <f>AI167/85%*100%-AI167</f>
        <v>59250</v>
      </c>
      <c r="AK167" s="135">
        <v>237830</v>
      </c>
      <c r="AL167" s="135">
        <v>41970</v>
      </c>
      <c r="AM167" s="135"/>
      <c r="AN167" s="135"/>
      <c r="AO167" s="135"/>
      <c r="AP167" s="135"/>
      <c r="AQ167" s="135"/>
      <c r="AR167" s="135"/>
      <c r="AS167" s="135"/>
      <c r="AT167" s="135"/>
      <c r="AU167" s="135"/>
      <c r="AV167" s="135"/>
      <c r="AW167" s="135"/>
      <c r="AX167" s="135"/>
      <c r="AY167" s="135"/>
      <c r="AZ167" s="135"/>
      <c r="BA167" s="135"/>
      <c r="BB167" s="302">
        <f t="shared" si="12"/>
        <v>3376400</v>
      </c>
      <c r="BC167" s="303">
        <f t="shared" si="13"/>
        <v>790000</v>
      </c>
      <c r="BD167" s="304"/>
      <c r="BE167" s="304"/>
      <c r="BF167" s="304"/>
      <c r="BG167" s="304"/>
      <c r="BH167" s="305"/>
      <c r="BI167" s="306"/>
      <c r="BJ167" s="154" t="s">
        <v>11613</v>
      </c>
      <c r="BK167" s="154" t="s">
        <v>12194</v>
      </c>
      <c r="BL167" s="154" t="s">
        <v>11615</v>
      </c>
      <c r="BM167" s="323">
        <v>11000000</v>
      </c>
      <c r="BN167" s="104">
        <v>2</v>
      </c>
    </row>
    <row r="168" spans="1:66" s="190" customFormat="1" ht="15" customHeight="1" x14ac:dyDescent="0.2">
      <c r="A168" s="315"/>
      <c r="B168" s="315"/>
      <c r="C168" s="315"/>
      <c r="D168" s="219"/>
      <c r="E168" s="315" t="s">
        <v>8617</v>
      </c>
      <c r="F168" s="219" t="s">
        <v>8617</v>
      </c>
      <c r="G168" s="151" t="s">
        <v>8659</v>
      </c>
      <c r="H168" s="151" t="s">
        <v>8659</v>
      </c>
      <c r="I168" s="151" t="s">
        <v>19491</v>
      </c>
      <c r="J168" s="316" t="s">
        <v>13277</v>
      </c>
      <c r="K168" s="317"/>
      <c r="L168" s="318" t="s">
        <v>12141</v>
      </c>
      <c r="M168" s="319" t="s">
        <v>6477</v>
      </c>
      <c r="N168" s="319" t="s">
        <v>12158</v>
      </c>
      <c r="O168" s="320">
        <v>41949</v>
      </c>
      <c r="P168" s="300">
        <v>10000000</v>
      </c>
      <c r="Q168" s="107"/>
      <c r="R168" s="109"/>
      <c r="S168" s="107"/>
      <c r="T168" s="321" t="s">
        <v>12175</v>
      </c>
      <c r="U168" s="322">
        <v>42640</v>
      </c>
      <c r="V168" s="301">
        <v>1761771</v>
      </c>
      <c r="W168" s="109"/>
      <c r="X168" s="118"/>
      <c r="Y168" s="118"/>
      <c r="Z168" s="118"/>
      <c r="AA168" s="118"/>
      <c r="AB168" s="135">
        <v>1761771</v>
      </c>
      <c r="AC168" s="135"/>
      <c r="AD168" s="135"/>
      <c r="AE168" s="135"/>
      <c r="AF168" s="135"/>
      <c r="AG168" s="135"/>
      <c r="AH168" s="135"/>
      <c r="AI168" s="135"/>
      <c r="AJ168" s="135"/>
      <c r="AK168" s="135"/>
      <c r="AL168" s="135"/>
      <c r="AM168" s="135"/>
      <c r="AN168" s="135"/>
      <c r="AO168" s="135"/>
      <c r="AP168" s="135"/>
      <c r="AQ168" s="135"/>
      <c r="AR168" s="135"/>
      <c r="AS168" s="135"/>
      <c r="AT168" s="135"/>
      <c r="AU168" s="135"/>
      <c r="AV168" s="135"/>
      <c r="AW168" s="135"/>
      <c r="AX168" s="135"/>
      <c r="AY168" s="135"/>
      <c r="AZ168" s="135"/>
      <c r="BA168" s="135"/>
      <c r="BB168" s="302">
        <f t="shared" si="12"/>
        <v>1761771</v>
      </c>
      <c r="BC168" s="303">
        <f t="shared" si="13"/>
        <v>0</v>
      </c>
      <c r="BD168" s="304"/>
      <c r="BE168" s="304"/>
      <c r="BF168" s="304"/>
      <c r="BG168" s="304"/>
      <c r="BH168" s="305"/>
      <c r="BI168" s="306"/>
      <c r="BJ168" s="154" t="s">
        <v>11613</v>
      </c>
      <c r="BK168" s="154" t="s">
        <v>12195</v>
      </c>
      <c r="BL168" s="154" t="s">
        <v>11615</v>
      </c>
      <c r="BM168" s="323">
        <v>14500000</v>
      </c>
      <c r="BN168" s="104">
        <v>2</v>
      </c>
    </row>
    <row r="169" spans="1:66" s="190" customFormat="1" ht="15" customHeight="1" x14ac:dyDescent="0.2">
      <c r="A169" s="315"/>
      <c r="B169" s="315"/>
      <c r="C169" s="315"/>
      <c r="D169" s="219"/>
      <c r="E169" s="315"/>
      <c r="F169" s="324" t="s">
        <v>8617</v>
      </c>
      <c r="G169" s="333" t="s">
        <v>8426</v>
      </c>
      <c r="H169" s="151" t="s">
        <v>12123</v>
      </c>
      <c r="I169" s="151" t="s">
        <v>19492</v>
      </c>
      <c r="J169" s="332" t="s">
        <v>13277</v>
      </c>
      <c r="K169" s="317"/>
      <c r="L169" s="318" t="s">
        <v>12142</v>
      </c>
      <c r="M169" s="319" t="s">
        <v>6477</v>
      </c>
      <c r="N169" s="319" t="s">
        <v>12159</v>
      </c>
      <c r="O169" s="320">
        <v>42328</v>
      </c>
      <c r="P169" s="300">
        <v>6000000</v>
      </c>
      <c r="Q169" s="107"/>
      <c r="R169" s="109"/>
      <c r="S169" s="107"/>
      <c r="T169" s="321" t="s">
        <v>12176</v>
      </c>
      <c r="U169" s="322">
        <v>42642</v>
      </c>
      <c r="V169" s="301">
        <v>2730570</v>
      </c>
      <c r="W169" s="109"/>
      <c r="X169" s="118"/>
      <c r="Y169" s="118"/>
      <c r="Z169" s="118"/>
      <c r="AA169" s="118"/>
      <c r="AB169" s="135">
        <v>2730570</v>
      </c>
      <c r="AC169" s="135"/>
      <c r="AD169" s="135"/>
      <c r="AE169" s="135"/>
      <c r="AF169" s="135"/>
      <c r="AG169" s="135"/>
      <c r="AH169" s="135"/>
      <c r="AI169" s="135"/>
      <c r="AJ169" s="135"/>
      <c r="AK169" s="135"/>
      <c r="AL169" s="135"/>
      <c r="AM169" s="135"/>
      <c r="AN169" s="135"/>
      <c r="AO169" s="135"/>
      <c r="AP169" s="135"/>
      <c r="AQ169" s="135"/>
      <c r="AR169" s="135"/>
      <c r="AS169" s="135"/>
      <c r="AT169" s="135"/>
      <c r="AU169" s="135"/>
      <c r="AV169" s="135"/>
      <c r="AW169" s="135"/>
      <c r="AX169" s="135"/>
      <c r="AY169" s="135"/>
      <c r="AZ169" s="135"/>
      <c r="BA169" s="135"/>
      <c r="BB169" s="302">
        <f t="shared" si="12"/>
        <v>2730570</v>
      </c>
      <c r="BC169" s="303">
        <f t="shared" si="13"/>
        <v>0</v>
      </c>
      <c r="BD169" s="304"/>
      <c r="BE169" s="304"/>
      <c r="BF169" s="304"/>
      <c r="BG169" s="304"/>
      <c r="BH169" s="305"/>
      <c r="BI169" s="306"/>
      <c r="BJ169" s="154" t="s">
        <v>11613</v>
      </c>
      <c r="BK169" s="154" t="s">
        <v>12196</v>
      </c>
      <c r="BL169" s="154" t="s">
        <v>11615</v>
      </c>
      <c r="BM169" s="323">
        <v>11000000</v>
      </c>
      <c r="BN169" s="104"/>
    </row>
    <row r="170" spans="1:66" s="190" customFormat="1" ht="15" customHeight="1" x14ac:dyDescent="0.2">
      <c r="A170" s="315"/>
      <c r="B170" s="315"/>
      <c r="C170" s="315"/>
      <c r="D170" s="219"/>
      <c r="E170" s="315"/>
      <c r="F170" s="324" t="s">
        <v>8617</v>
      </c>
      <c r="G170" s="333" t="s">
        <v>8426</v>
      </c>
      <c r="H170" s="151" t="s">
        <v>12124</v>
      </c>
      <c r="I170" s="151" t="s">
        <v>19493</v>
      </c>
      <c r="J170" s="898" t="s">
        <v>6222</v>
      </c>
      <c r="K170" s="317"/>
      <c r="L170" s="318" t="s">
        <v>12143</v>
      </c>
      <c r="M170" s="319" t="s">
        <v>6477</v>
      </c>
      <c r="N170" s="319" t="s">
        <v>12160</v>
      </c>
      <c r="O170" s="320">
        <v>42380</v>
      </c>
      <c r="P170" s="300">
        <v>18000000</v>
      </c>
      <c r="Q170" s="107"/>
      <c r="R170" s="109"/>
      <c r="S170" s="107"/>
      <c r="T170" s="321" t="s">
        <v>12176</v>
      </c>
      <c r="U170" s="322">
        <v>42642</v>
      </c>
      <c r="V170" s="301">
        <v>8830320</v>
      </c>
      <c r="W170" s="109"/>
      <c r="X170" s="118"/>
      <c r="Y170" s="118"/>
      <c r="Z170" s="118"/>
      <c r="AA170" s="118"/>
      <c r="AB170" s="135">
        <v>0</v>
      </c>
      <c r="AC170" s="135"/>
      <c r="AD170" s="135"/>
      <c r="AE170" s="135"/>
      <c r="AF170" s="135"/>
      <c r="AG170" s="135"/>
      <c r="AH170" s="135"/>
      <c r="AI170" s="135"/>
      <c r="AJ170" s="135"/>
      <c r="AK170" s="135"/>
      <c r="AL170" s="135"/>
      <c r="AM170" s="135"/>
      <c r="AN170" s="135"/>
      <c r="AO170" s="135"/>
      <c r="AP170" s="135"/>
      <c r="AQ170" s="135"/>
      <c r="AR170" s="135"/>
      <c r="AS170" s="135"/>
      <c r="AT170" s="135"/>
      <c r="AU170" s="135"/>
      <c r="AV170" s="135"/>
      <c r="AW170" s="135"/>
      <c r="AX170" s="135"/>
      <c r="AY170" s="135"/>
      <c r="AZ170" s="135"/>
      <c r="BA170" s="135"/>
      <c r="BB170" s="302">
        <f t="shared" si="12"/>
        <v>0</v>
      </c>
      <c r="BC170" s="303">
        <f t="shared" si="13"/>
        <v>8830320</v>
      </c>
      <c r="BD170" s="304"/>
      <c r="BE170" s="304"/>
      <c r="BF170" s="304"/>
      <c r="BG170" s="304"/>
      <c r="BH170" s="305"/>
      <c r="BI170" s="306"/>
      <c r="BJ170" s="154" t="s">
        <v>11613</v>
      </c>
      <c r="BK170" s="154" t="s">
        <v>12197</v>
      </c>
      <c r="BL170" s="154" t="s">
        <v>11615</v>
      </c>
      <c r="BM170" s="323">
        <v>26000000</v>
      </c>
      <c r="BN170" s="104"/>
    </row>
    <row r="171" spans="1:66" s="190" customFormat="1" ht="15" customHeight="1" x14ac:dyDescent="0.2">
      <c r="A171" s="315"/>
      <c r="B171" s="315"/>
      <c r="C171" s="315"/>
      <c r="D171" s="219"/>
      <c r="E171" s="315"/>
      <c r="F171" s="219" t="s">
        <v>12662</v>
      </c>
      <c r="G171" s="151" t="s">
        <v>6544</v>
      </c>
      <c r="H171" s="151" t="s">
        <v>12125</v>
      </c>
      <c r="I171" s="151" t="s">
        <v>19494</v>
      </c>
      <c r="J171" s="898" t="s">
        <v>6222</v>
      </c>
      <c r="K171" s="317"/>
      <c r="L171" s="318" t="s">
        <v>12144</v>
      </c>
      <c r="M171" s="319" t="s">
        <v>6477</v>
      </c>
      <c r="N171" s="319" t="s">
        <v>12161</v>
      </c>
      <c r="O171" s="320">
        <v>42117</v>
      </c>
      <c r="P171" s="300">
        <v>7700000</v>
      </c>
      <c r="Q171" s="107"/>
      <c r="R171" s="109"/>
      <c r="S171" s="107"/>
      <c r="T171" s="321" t="s">
        <v>12177</v>
      </c>
      <c r="U171" s="322">
        <v>42634</v>
      </c>
      <c r="V171" s="301">
        <v>4298917</v>
      </c>
      <c r="W171" s="109"/>
      <c r="X171" s="118"/>
      <c r="Y171" s="118"/>
      <c r="Z171" s="118"/>
      <c r="AA171" s="118"/>
      <c r="AB171" s="135">
        <v>0</v>
      </c>
      <c r="AC171" s="135"/>
      <c r="AD171" s="135"/>
      <c r="AE171" s="135"/>
      <c r="AF171" s="135"/>
      <c r="AG171" s="135"/>
      <c r="AH171" s="135"/>
      <c r="AI171" s="135"/>
      <c r="AJ171" s="135"/>
      <c r="AK171" s="135"/>
      <c r="AL171" s="135"/>
      <c r="AM171" s="135">
        <v>364990</v>
      </c>
      <c r="AN171" s="899">
        <v>64410</v>
      </c>
      <c r="AO171" s="135"/>
      <c r="AP171" s="135"/>
      <c r="AQ171" s="135"/>
      <c r="AR171" s="135"/>
      <c r="AS171" s="135"/>
      <c r="AT171" s="135"/>
      <c r="AU171" s="135"/>
      <c r="AV171" s="135"/>
      <c r="AW171" s="135"/>
      <c r="AX171" s="135"/>
      <c r="AY171" s="135"/>
      <c r="AZ171" s="135"/>
      <c r="BA171" s="135"/>
      <c r="BB171" s="302">
        <f t="shared" si="12"/>
        <v>429400</v>
      </c>
      <c r="BC171" s="303">
        <f t="shared" si="13"/>
        <v>3869517</v>
      </c>
      <c r="BD171" s="304"/>
      <c r="BE171" s="304"/>
      <c r="BF171" s="304"/>
      <c r="BG171" s="304"/>
      <c r="BH171" s="305"/>
      <c r="BI171" s="306"/>
      <c r="BJ171" s="154" t="s">
        <v>11613</v>
      </c>
      <c r="BK171" s="154" t="s">
        <v>12198</v>
      </c>
      <c r="BL171" s="154" t="s">
        <v>11615</v>
      </c>
      <c r="BM171" s="323">
        <v>11100000</v>
      </c>
      <c r="BN171" s="104"/>
    </row>
    <row r="172" spans="1:66" s="190" customFormat="1" ht="15" customHeight="1" x14ac:dyDescent="0.2">
      <c r="A172" s="315"/>
      <c r="B172" s="315"/>
      <c r="C172" s="315"/>
      <c r="D172" s="219"/>
      <c r="E172" s="315"/>
      <c r="F172" s="315" t="s">
        <v>12662</v>
      </c>
      <c r="G172" s="151" t="s">
        <v>8349</v>
      </c>
      <c r="H172" s="151" t="s">
        <v>11572</v>
      </c>
      <c r="I172" s="151" t="s">
        <v>19495</v>
      </c>
      <c r="J172" s="898" t="s">
        <v>6222</v>
      </c>
      <c r="K172" s="317"/>
      <c r="L172" s="325" t="s">
        <v>12145</v>
      </c>
      <c r="M172" s="319" t="s">
        <v>6477</v>
      </c>
      <c r="N172" s="319" t="s">
        <v>12162</v>
      </c>
      <c r="O172" s="320">
        <v>42219</v>
      </c>
      <c r="P172" s="300">
        <v>6000000</v>
      </c>
      <c r="Q172" s="107"/>
      <c r="R172" s="109"/>
      <c r="S172" s="107"/>
      <c r="T172" s="321" t="s">
        <v>12178</v>
      </c>
      <c r="U172" s="322">
        <v>42629</v>
      </c>
      <c r="V172" s="301">
        <v>3353122</v>
      </c>
      <c r="W172" s="109"/>
      <c r="X172" s="118"/>
      <c r="Y172" s="118"/>
      <c r="Z172" s="118"/>
      <c r="AA172" s="118"/>
      <c r="AB172" s="135">
        <v>0</v>
      </c>
      <c r="AC172" s="135">
        <v>431590</v>
      </c>
      <c r="AD172" s="135">
        <v>76163</v>
      </c>
      <c r="AE172" s="135"/>
      <c r="AF172" s="135"/>
      <c r="AG172" s="135"/>
      <c r="AH172" s="135"/>
      <c r="AI172" s="135"/>
      <c r="AJ172" s="135"/>
      <c r="AK172" s="135"/>
      <c r="AL172" s="135"/>
      <c r="AM172" s="135"/>
      <c r="AN172" s="135"/>
      <c r="AO172" s="135"/>
      <c r="AP172" s="135"/>
      <c r="AQ172" s="135"/>
      <c r="AR172" s="135"/>
      <c r="AS172" s="135"/>
      <c r="AT172" s="135"/>
      <c r="AU172" s="135"/>
      <c r="AV172" s="135"/>
      <c r="AW172" s="135"/>
      <c r="AX172" s="135"/>
      <c r="AY172" s="135"/>
      <c r="AZ172" s="135"/>
      <c r="BA172" s="135"/>
      <c r="BB172" s="302">
        <f t="shared" si="12"/>
        <v>507753</v>
      </c>
      <c r="BC172" s="303">
        <f t="shared" si="13"/>
        <v>2845369</v>
      </c>
      <c r="BD172" s="304"/>
      <c r="BE172" s="304"/>
      <c r="BF172" s="304"/>
      <c r="BG172" s="304"/>
      <c r="BH172" s="305"/>
      <c r="BI172" s="306"/>
      <c r="BJ172" s="154" t="s">
        <v>11613</v>
      </c>
      <c r="BK172" s="154" t="s">
        <v>12199</v>
      </c>
      <c r="BL172" s="154" t="s">
        <v>11615</v>
      </c>
      <c r="BM172" s="323">
        <v>13000000</v>
      </c>
      <c r="BN172" s="104"/>
    </row>
    <row r="173" spans="1:66" s="190" customFormat="1" ht="15" customHeight="1" x14ac:dyDescent="0.2">
      <c r="A173" s="315"/>
      <c r="B173" s="315"/>
      <c r="C173" s="315"/>
      <c r="D173" s="219"/>
      <c r="E173" s="315"/>
      <c r="F173" s="219" t="s">
        <v>8617</v>
      </c>
      <c r="G173" s="151" t="s">
        <v>8427</v>
      </c>
      <c r="H173" s="151" t="s">
        <v>11576</v>
      </c>
      <c r="I173" s="151" t="s">
        <v>19496</v>
      </c>
      <c r="J173" s="316" t="s">
        <v>13277</v>
      </c>
      <c r="K173" s="317"/>
      <c r="L173" s="318" t="s">
        <v>12146</v>
      </c>
      <c r="M173" s="319" t="s">
        <v>6477</v>
      </c>
      <c r="N173" s="319" t="s">
        <v>12163</v>
      </c>
      <c r="O173" s="320">
        <v>42136</v>
      </c>
      <c r="P173" s="300">
        <v>8000000</v>
      </c>
      <c r="Q173" s="107"/>
      <c r="R173" s="109"/>
      <c r="S173" s="107"/>
      <c r="T173" s="321" t="s">
        <v>12179</v>
      </c>
      <c r="U173" s="322">
        <v>42629</v>
      </c>
      <c r="V173" s="301">
        <v>2331760</v>
      </c>
      <c r="W173" s="109"/>
      <c r="X173" s="118"/>
      <c r="Y173" s="118"/>
      <c r="Z173" s="118"/>
      <c r="AA173" s="118"/>
      <c r="AB173" s="135">
        <v>2331760</v>
      </c>
      <c r="AC173" s="135"/>
      <c r="AD173" s="135"/>
      <c r="AE173" s="135"/>
      <c r="AF173" s="135"/>
      <c r="AG173" s="135"/>
      <c r="AH173" s="135"/>
      <c r="AI173" s="135"/>
      <c r="AJ173" s="135"/>
      <c r="AK173" s="135"/>
      <c r="AL173" s="135"/>
      <c r="AM173" s="135"/>
      <c r="AN173" s="135"/>
      <c r="AO173" s="135"/>
      <c r="AP173" s="135"/>
      <c r="AQ173" s="135"/>
      <c r="AR173" s="135"/>
      <c r="AS173" s="135"/>
      <c r="AT173" s="135"/>
      <c r="AU173" s="135"/>
      <c r="AV173" s="135"/>
      <c r="AW173" s="135"/>
      <c r="AX173" s="135"/>
      <c r="AY173" s="135"/>
      <c r="AZ173" s="135"/>
      <c r="BA173" s="308"/>
      <c r="BB173" s="302">
        <f t="shared" si="12"/>
        <v>2331760</v>
      </c>
      <c r="BC173" s="303">
        <f t="shared" si="13"/>
        <v>0</v>
      </c>
      <c r="BD173" s="304"/>
      <c r="BE173" s="304"/>
      <c r="BF173" s="304"/>
      <c r="BG173" s="304"/>
      <c r="BH173" s="305"/>
      <c r="BI173" s="306"/>
      <c r="BJ173" s="154" t="s">
        <v>11613</v>
      </c>
      <c r="BK173" s="154" t="s">
        <v>12200</v>
      </c>
      <c r="BL173" s="154" t="s">
        <v>11615</v>
      </c>
      <c r="BM173" s="323">
        <v>12000000</v>
      </c>
      <c r="BN173" s="104">
        <v>2</v>
      </c>
    </row>
    <row r="174" spans="1:66" s="190" customFormat="1" ht="15" customHeight="1" x14ac:dyDescent="0.2">
      <c r="A174" s="315"/>
      <c r="B174" s="315"/>
      <c r="C174" s="315"/>
      <c r="D174" s="219"/>
      <c r="E174" s="315"/>
      <c r="F174" s="324" t="s">
        <v>12662</v>
      </c>
      <c r="G174" s="151" t="s">
        <v>12234</v>
      </c>
      <c r="H174" s="151" t="s">
        <v>12235</v>
      </c>
      <c r="I174" s="151" t="s">
        <v>19497</v>
      </c>
      <c r="J174" s="898" t="s">
        <v>6222</v>
      </c>
      <c r="K174" s="317"/>
      <c r="L174" s="325" t="s">
        <v>12249</v>
      </c>
      <c r="M174" s="319" t="s">
        <v>6477</v>
      </c>
      <c r="N174" s="319" t="s">
        <v>12253</v>
      </c>
      <c r="O174" s="320">
        <v>42166</v>
      </c>
      <c r="P174" s="300">
        <v>65000000</v>
      </c>
      <c r="Q174" s="107"/>
      <c r="R174" s="109"/>
      <c r="S174" s="107"/>
      <c r="T174" s="321" t="s">
        <v>12269</v>
      </c>
      <c r="U174" s="322">
        <v>42654</v>
      </c>
      <c r="V174" s="301">
        <v>29806682</v>
      </c>
      <c r="W174" s="109"/>
      <c r="X174" s="118"/>
      <c r="Y174" s="118"/>
      <c r="Z174" s="118"/>
      <c r="AA174" s="118"/>
      <c r="AB174" s="135">
        <v>4029000</v>
      </c>
      <c r="AC174" s="135">
        <v>3156050</v>
      </c>
      <c r="AD174" s="135">
        <v>556950</v>
      </c>
      <c r="AE174" s="135"/>
      <c r="AF174" s="135"/>
      <c r="AG174" s="135">
        <v>2215950</v>
      </c>
      <c r="AH174" s="135">
        <v>391050</v>
      </c>
      <c r="AI174" s="135"/>
      <c r="AJ174" s="135"/>
      <c r="AK174" s="135"/>
      <c r="AL174" s="135"/>
      <c r="AM174" s="135">
        <v>1343000</v>
      </c>
      <c r="AN174" s="899">
        <v>237000</v>
      </c>
      <c r="AO174" s="135"/>
      <c r="AP174" s="135"/>
      <c r="AQ174" s="135"/>
      <c r="AR174" s="135"/>
      <c r="AS174" s="135"/>
      <c r="AT174" s="135"/>
      <c r="AU174" s="135"/>
      <c r="AV174" s="135"/>
      <c r="AW174" s="135"/>
      <c r="AX174" s="135"/>
      <c r="AY174" s="135"/>
      <c r="AZ174" s="135"/>
      <c r="BA174" s="114"/>
      <c r="BB174" s="302">
        <f t="shared" si="12"/>
        <v>11929000</v>
      </c>
      <c r="BC174" s="303">
        <f t="shared" si="13"/>
        <v>17877682</v>
      </c>
      <c r="BD174" s="304"/>
      <c r="BE174" s="304"/>
      <c r="BF174" s="304"/>
      <c r="BG174" s="304"/>
      <c r="BH174" s="305"/>
      <c r="BI174" s="306"/>
      <c r="BJ174" s="154" t="s">
        <v>12279</v>
      </c>
      <c r="BK174" s="154" t="s">
        <v>12280</v>
      </c>
      <c r="BL174" s="154" t="s">
        <v>11615</v>
      </c>
      <c r="BM174" s="323">
        <v>65000000</v>
      </c>
      <c r="BN174" s="104"/>
    </row>
    <row r="175" spans="1:66" s="190" customFormat="1" ht="15" customHeight="1" x14ac:dyDescent="0.2">
      <c r="A175" s="315"/>
      <c r="B175" s="315"/>
      <c r="C175" s="315"/>
      <c r="D175" s="219"/>
      <c r="E175" s="315"/>
      <c r="F175" s="219" t="s">
        <v>12662</v>
      </c>
      <c r="G175" s="151" t="s">
        <v>12236</v>
      </c>
      <c r="H175" s="151" t="s">
        <v>12237</v>
      </c>
      <c r="I175" s="151" t="s">
        <v>19498</v>
      </c>
      <c r="J175" s="334" t="s">
        <v>13277</v>
      </c>
      <c r="K175" s="317"/>
      <c r="L175" s="318" t="s">
        <v>13291</v>
      </c>
      <c r="M175" s="319" t="s">
        <v>6477</v>
      </c>
      <c r="N175" s="319" t="s">
        <v>12254</v>
      </c>
      <c r="O175" s="320">
        <v>42325</v>
      </c>
      <c r="P175" s="300">
        <v>75000000</v>
      </c>
      <c r="Q175" s="107"/>
      <c r="R175" s="109"/>
      <c r="S175" s="107"/>
      <c r="T175" s="321" t="s">
        <v>12270</v>
      </c>
      <c r="U175" s="322">
        <v>42654</v>
      </c>
      <c r="V175" s="301">
        <v>50200962</v>
      </c>
      <c r="W175" s="109"/>
      <c r="X175" s="118"/>
      <c r="Y175" s="118"/>
      <c r="Z175" s="118"/>
      <c r="AA175" s="118"/>
      <c r="AB175" s="135">
        <v>50200962</v>
      </c>
      <c r="AC175" s="135"/>
      <c r="AD175" s="135"/>
      <c r="AE175" s="135"/>
      <c r="AF175" s="135"/>
      <c r="AG175" s="135"/>
      <c r="AH175" s="135"/>
      <c r="AI175" s="135"/>
      <c r="AJ175" s="135"/>
      <c r="AK175" s="135"/>
      <c r="AL175" s="135"/>
      <c r="AM175" s="135"/>
      <c r="AN175" s="135"/>
      <c r="AO175" s="135"/>
      <c r="AP175" s="135"/>
      <c r="AQ175" s="135"/>
      <c r="AR175" s="135"/>
      <c r="AS175" s="135"/>
      <c r="AT175" s="135"/>
      <c r="AU175" s="135"/>
      <c r="AV175" s="135"/>
      <c r="AW175" s="135"/>
      <c r="AX175" s="135"/>
      <c r="AY175" s="135"/>
      <c r="AZ175" s="135"/>
      <c r="BA175" s="135"/>
      <c r="BB175" s="302">
        <f t="shared" si="12"/>
        <v>50200962</v>
      </c>
      <c r="BC175" s="303">
        <f t="shared" si="13"/>
        <v>0</v>
      </c>
      <c r="BD175" s="304"/>
      <c r="BE175" s="304"/>
      <c r="BF175" s="304"/>
      <c r="BG175" s="304"/>
      <c r="BH175" s="305"/>
      <c r="BI175" s="306"/>
      <c r="BJ175" s="154" t="s">
        <v>12279</v>
      </c>
      <c r="BK175" s="154" t="s">
        <v>12281</v>
      </c>
      <c r="BL175" s="154" t="s">
        <v>11615</v>
      </c>
      <c r="BM175" s="323">
        <v>110000000</v>
      </c>
      <c r="BN175" s="104"/>
    </row>
    <row r="176" spans="1:66" s="190" customFormat="1" ht="15" customHeight="1" x14ac:dyDescent="0.2">
      <c r="A176" s="315"/>
      <c r="B176" s="315"/>
      <c r="C176" s="315"/>
      <c r="D176" s="219"/>
      <c r="E176" s="315"/>
      <c r="F176" s="219" t="s">
        <v>12662</v>
      </c>
      <c r="G176" s="151" t="s">
        <v>12236</v>
      </c>
      <c r="H176" s="151" t="s">
        <v>12238</v>
      </c>
      <c r="I176" s="151" t="s">
        <v>19499</v>
      </c>
      <c r="J176" s="898" t="s">
        <v>6222</v>
      </c>
      <c r="K176" s="317"/>
      <c r="L176" s="318" t="s">
        <v>13292</v>
      </c>
      <c r="M176" s="319" t="s">
        <v>6477</v>
      </c>
      <c r="N176" s="319" t="s">
        <v>12255</v>
      </c>
      <c r="O176" s="320">
        <v>42074</v>
      </c>
      <c r="P176" s="300">
        <v>13800000</v>
      </c>
      <c r="Q176" s="107"/>
      <c r="R176" s="109"/>
      <c r="S176" s="107"/>
      <c r="T176" s="321" t="s">
        <v>12270</v>
      </c>
      <c r="U176" s="322">
        <v>42654</v>
      </c>
      <c r="V176" s="301">
        <v>4488312</v>
      </c>
      <c r="W176" s="109"/>
      <c r="X176" s="118"/>
      <c r="Y176" s="118"/>
      <c r="Z176" s="118"/>
      <c r="AA176" s="118"/>
      <c r="AB176" s="135">
        <v>637396</v>
      </c>
      <c r="AC176" s="135"/>
      <c r="AD176" s="135"/>
      <c r="AE176" s="135"/>
      <c r="AF176" s="135"/>
      <c r="AG176" s="135"/>
      <c r="AH176" s="135"/>
      <c r="AI176" s="135"/>
      <c r="AJ176" s="135"/>
      <c r="AK176" s="135"/>
      <c r="AL176" s="135"/>
      <c r="AM176" s="135"/>
      <c r="AN176" s="135"/>
      <c r="AO176" s="135"/>
      <c r="AP176" s="135"/>
      <c r="AQ176" s="135"/>
      <c r="AR176" s="135"/>
      <c r="AS176" s="135"/>
      <c r="AT176" s="135"/>
      <c r="AU176" s="135"/>
      <c r="AV176" s="135"/>
      <c r="AW176" s="135"/>
      <c r="AX176" s="135"/>
      <c r="AY176" s="135"/>
      <c r="AZ176" s="135"/>
      <c r="BA176" s="135"/>
      <c r="BB176" s="302">
        <f t="shared" si="12"/>
        <v>637396</v>
      </c>
      <c r="BC176" s="303">
        <f t="shared" si="13"/>
        <v>3850916</v>
      </c>
      <c r="BD176" s="304"/>
      <c r="BE176" s="304"/>
      <c r="BF176" s="304"/>
      <c r="BG176" s="304"/>
      <c r="BH176" s="305"/>
      <c r="BI176" s="306"/>
      <c r="BJ176" s="154" t="s">
        <v>12282</v>
      </c>
      <c r="BK176" s="154" t="s">
        <v>12283</v>
      </c>
      <c r="BL176" s="154" t="s">
        <v>11615</v>
      </c>
      <c r="BM176" s="323">
        <v>19800000</v>
      </c>
      <c r="BN176" s="104"/>
    </row>
    <row r="177" spans="1:70" s="190" customFormat="1" ht="15" customHeight="1" x14ac:dyDescent="0.2">
      <c r="A177" s="315"/>
      <c r="B177" s="315"/>
      <c r="C177" s="315"/>
      <c r="D177" s="219"/>
      <c r="E177" s="315"/>
      <c r="F177" s="219" t="s">
        <v>12662</v>
      </c>
      <c r="G177" s="151" t="s">
        <v>8583</v>
      </c>
      <c r="H177" s="151" t="s">
        <v>12239</v>
      </c>
      <c r="I177" s="151" t="s">
        <v>19500</v>
      </c>
      <c r="J177" s="898" t="s">
        <v>6222</v>
      </c>
      <c r="K177" s="317"/>
      <c r="L177" s="318" t="s">
        <v>12250</v>
      </c>
      <c r="M177" s="319" t="s">
        <v>6477</v>
      </c>
      <c r="N177" s="319" t="s">
        <v>12256</v>
      </c>
      <c r="O177" s="320">
        <v>42149</v>
      </c>
      <c r="P177" s="300">
        <v>75000000</v>
      </c>
      <c r="Q177" s="107"/>
      <c r="R177" s="109"/>
      <c r="S177" s="107"/>
      <c r="T177" s="321" t="s">
        <v>12271</v>
      </c>
      <c r="U177" s="322">
        <v>42654</v>
      </c>
      <c r="V177" s="301">
        <v>45200794</v>
      </c>
      <c r="W177" s="109"/>
      <c r="X177" s="118"/>
      <c r="Y177" s="118"/>
      <c r="Z177" s="118"/>
      <c r="AA177" s="118"/>
      <c r="AB177" s="135">
        <v>0</v>
      </c>
      <c r="AC177" s="135"/>
      <c r="AD177" s="135"/>
      <c r="AE177" s="135"/>
      <c r="AF177" s="135"/>
      <c r="AG177" s="135"/>
      <c r="AH177" s="135"/>
      <c r="AI177" s="135"/>
      <c r="AJ177" s="135"/>
      <c r="AK177" s="135"/>
      <c r="AL177" s="135"/>
      <c r="AM177" s="135"/>
      <c r="AN177" s="135"/>
      <c r="AO177" s="135"/>
      <c r="AP177" s="135"/>
      <c r="AQ177" s="135"/>
      <c r="AR177" s="135"/>
      <c r="AS177" s="135"/>
      <c r="AT177" s="135"/>
      <c r="AU177" s="135"/>
      <c r="AV177" s="135"/>
      <c r="AW177" s="135"/>
      <c r="AX177" s="135"/>
      <c r="AY177" s="135"/>
      <c r="AZ177" s="135"/>
      <c r="BA177" s="135"/>
      <c r="BB177" s="302">
        <f t="shared" si="12"/>
        <v>0</v>
      </c>
      <c r="BC177" s="303">
        <f t="shared" si="13"/>
        <v>45200794</v>
      </c>
      <c r="BD177" s="304"/>
      <c r="BE177" s="304"/>
      <c r="BF177" s="304"/>
      <c r="BG177" s="304"/>
      <c r="BH177" s="305"/>
      <c r="BI177" s="306"/>
      <c r="BJ177" s="154" t="s">
        <v>12284</v>
      </c>
      <c r="BK177" s="154" t="s">
        <v>12285</v>
      </c>
      <c r="BL177" s="154" t="s">
        <v>11615</v>
      </c>
      <c r="BM177" s="323">
        <v>108000000</v>
      </c>
      <c r="BN177" s="104"/>
    </row>
    <row r="178" spans="1:70" s="190" customFormat="1" ht="15" customHeight="1" x14ac:dyDescent="0.2">
      <c r="A178" s="315"/>
      <c r="B178" s="315"/>
      <c r="C178" s="315"/>
      <c r="D178" s="219"/>
      <c r="E178" s="315" t="s">
        <v>12118</v>
      </c>
      <c r="F178" s="315" t="s">
        <v>12662</v>
      </c>
      <c r="G178" s="151" t="s">
        <v>11476</v>
      </c>
      <c r="H178" s="151" t="s">
        <v>6222</v>
      </c>
      <c r="I178" s="151" t="s">
        <v>19501</v>
      </c>
      <c r="J178" s="898" t="s">
        <v>6222</v>
      </c>
      <c r="K178" s="317"/>
      <c r="L178" s="325" t="s">
        <v>12251</v>
      </c>
      <c r="M178" s="319" t="s">
        <v>6477</v>
      </c>
      <c r="N178" s="319" t="s">
        <v>12257</v>
      </c>
      <c r="O178" s="320">
        <v>42325</v>
      </c>
      <c r="P178" s="300">
        <v>40000000</v>
      </c>
      <c r="Q178" s="107"/>
      <c r="R178" s="109"/>
      <c r="S178" s="107"/>
      <c r="T178" s="321" t="s">
        <v>12272</v>
      </c>
      <c r="U178" s="322">
        <v>42654</v>
      </c>
      <c r="V178" s="301">
        <v>22356267</v>
      </c>
      <c r="W178" s="109"/>
      <c r="X178" s="118"/>
      <c r="Y178" s="118"/>
      <c r="Z178" s="118"/>
      <c r="AA178" s="118"/>
      <c r="AB178" s="135">
        <v>0</v>
      </c>
      <c r="AC178" s="135"/>
      <c r="AD178" s="135"/>
      <c r="AE178" s="135"/>
      <c r="AF178" s="135"/>
      <c r="AG178" s="135"/>
      <c r="AH178" s="135"/>
      <c r="AI178" s="135"/>
      <c r="AJ178" s="135"/>
      <c r="AK178" s="135"/>
      <c r="AL178" s="135"/>
      <c r="AM178" s="135"/>
      <c r="AN178" s="135"/>
      <c r="AO178" s="135"/>
      <c r="AP178" s="135"/>
      <c r="AQ178" s="135"/>
      <c r="AR178" s="135"/>
      <c r="AS178" s="135"/>
      <c r="AT178" s="135"/>
      <c r="AU178" s="135"/>
      <c r="AV178" s="135"/>
      <c r="AW178" s="135"/>
      <c r="AX178" s="135"/>
      <c r="AY178" s="135"/>
      <c r="AZ178" s="135"/>
      <c r="BA178" s="135"/>
      <c r="BB178" s="302">
        <f t="shared" si="12"/>
        <v>0</v>
      </c>
      <c r="BC178" s="303">
        <f t="shared" si="13"/>
        <v>22356267</v>
      </c>
      <c r="BD178" s="304"/>
      <c r="BE178" s="304"/>
      <c r="BF178" s="304"/>
      <c r="BG178" s="304"/>
      <c r="BH178" s="305"/>
      <c r="BI178" s="306"/>
      <c r="BJ178" s="154" t="s">
        <v>12279</v>
      </c>
      <c r="BK178" s="154" t="s">
        <v>12286</v>
      </c>
      <c r="BL178" s="154" t="s">
        <v>11615</v>
      </c>
      <c r="BM178" s="323">
        <v>57500000</v>
      </c>
      <c r="BN178" s="104"/>
    </row>
    <row r="179" spans="1:70" s="190" customFormat="1" ht="15" customHeight="1" x14ac:dyDescent="0.2">
      <c r="A179" s="315"/>
      <c r="B179" s="315"/>
      <c r="C179" s="315"/>
      <c r="D179" s="219"/>
      <c r="E179" s="315" t="s">
        <v>12118</v>
      </c>
      <c r="F179" s="315" t="s">
        <v>12662</v>
      </c>
      <c r="G179" s="151" t="s">
        <v>12240</v>
      </c>
      <c r="H179" s="151" t="s">
        <v>6222</v>
      </c>
      <c r="I179" s="151" t="s">
        <v>19502</v>
      </c>
      <c r="J179" s="898" t="s">
        <v>6222</v>
      </c>
      <c r="K179" s="317"/>
      <c r="L179" s="325" t="s">
        <v>12252</v>
      </c>
      <c r="M179" s="319" t="s">
        <v>6477</v>
      </c>
      <c r="N179" s="319" t="s">
        <v>12258</v>
      </c>
      <c r="O179" s="320">
        <v>42486</v>
      </c>
      <c r="P179" s="300">
        <v>4000000</v>
      </c>
      <c r="Q179" s="107"/>
      <c r="R179" s="109"/>
      <c r="S179" s="107"/>
      <c r="T179" s="321" t="s">
        <v>12273</v>
      </c>
      <c r="U179" s="322">
        <v>42654</v>
      </c>
      <c r="V179" s="301">
        <v>2771880</v>
      </c>
      <c r="W179" s="109"/>
      <c r="X179" s="118"/>
      <c r="Y179" s="118"/>
      <c r="Z179" s="118"/>
      <c r="AA179" s="118"/>
      <c r="AB179" s="135">
        <v>0</v>
      </c>
      <c r="AC179" s="135"/>
      <c r="AD179" s="135"/>
      <c r="AE179" s="135"/>
      <c r="AF179" s="135"/>
      <c r="AG179" s="135"/>
      <c r="AH179" s="135"/>
      <c r="AI179" s="135"/>
      <c r="AJ179" s="135"/>
      <c r="AK179" s="135"/>
      <c r="AL179" s="135"/>
      <c r="AM179" s="135"/>
      <c r="AN179" s="135"/>
      <c r="AO179" s="135"/>
      <c r="AP179" s="135"/>
      <c r="AQ179" s="135"/>
      <c r="AR179" s="135"/>
      <c r="AS179" s="135"/>
      <c r="AT179" s="135"/>
      <c r="AU179" s="135"/>
      <c r="AV179" s="135"/>
      <c r="AW179" s="135"/>
      <c r="AX179" s="135"/>
      <c r="AY179" s="135"/>
      <c r="AZ179" s="135"/>
      <c r="BA179" s="135"/>
      <c r="BB179" s="302">
        <f t="shared" si="12"/>
        <v>0</v>
      </c>
      <c r="BC179" s="303">
        <f t="shared" si="13"/>
        <v>2771880</v>
      </c>
      <c r="BD179" s="304"/>
      <c r="BE179" s="304"/>
      <c r="BF179" s="304"/>
      <c r="BG179" s="304"/>
      <c r="BH179" s="305"/>
      <c r="BI179" s="306"/>
      <c r="BJ179" s="154" t="s">
        <v>12282</v>
      </c>
      <c r="BK179" s="154" t="s">
        <v>12287</v>
      </c>
      <c r="BL179" s="154" t="s">
        <v>11615</v>
      </c>
      <c r="BM179" s="323">
        <v>5800000</v>
      </c>
      <c r="BN179" s="104"/>
    </row>
    <row r="180" spans="1:70" s="190" customFormat="1" ht="15" customHeight="1" x14ac:dyDescent="0.2">
      <c r="A180" s="315"/>
      <c r="B180" s="315"/>
      <c r="C180" s="315"/>
      <c r="D180" s="219"/>
      <c r="E180" s="315" t="s">
        <v>12248</v>
      </c>
      <c r="F180" s="219" t="s">
        <v>8617</v>
      </c>
      <c r="G180" s="151" t="s">
        <v>12241</v>
      </c>
      <c r="H180" s="151" t="s">
        <v>12241</v>
      </c>
      <c r="I180" s="151" t="s">
        <v>19503</v>
      </c>
      <c r="J180" s="898" t="s">
        <v>6222</v>
      </c>
      <c r="K180" s="317"/>
      <c r="L180" s="318" t="s">
        <v>12259</v>
      </c>
      <c r="M180" s="319" t="s">
        <v>6477</v>
      </c>
      <c r="N180" s="319" t="s">
        <v>12264</v>
      </c>
      <c r="O180" s="320">
        <v>42198</v>
      </c>
      <c r="P180" s="300">
        <v>20000000</v>
      </c>
      <c r="Q180" s="107"/>
      <c r="R180" s="109"/>
      <c r="S180" s="107"/>
      <c r="T180" s="321" t="s">
        <v>12274</v>
      </c>
      <c r="U180" s="322">
        <v>42654</v>
      </c>
      <c r="V180" s="301">
        <v>9829640</v>
      </c>
      <c r="W180" s="109"/>
      <c r="X180" s="118"/>
      <c r="Y180" s="118"/>
      <c r="Z180" s="118"/>
      <c r="AA180" s="118"/>
      <c r="AB180" s="135">
        <v>0</v>
      </c>
      <c r="AC180" s="135"/>
      <c r="AD180" s="135"/>
      <c r="AE180" s="135"/>
      <c r="AF180" s="135"/>
      <c r="AG180" s="135"/>
      <c r="AH180" s="135"/>
      <c r="AI180" s="135"/>
      <c r="AJ180" s="135"/>
      <c r="AK180" s="135"/>
      <c r="AL180" s="135"/>
      <c r="AM180" s="135"/>
      <c r="AN180" s="135"/>
      <c r="AO180" s="135"/>
      <c r="AP180" s="135"/>
      <c r="AQ180" s="135"/>
      <c r="AR180" s="135"/>
      <c r="AS180" s="135"/>
      <c r="AT180" s="135"/>
      <c r="AU180" s="135"/>
      <c r="AV180" s="135"/>
      <c r="AW180" s="135"/>
      <c r="AX180" s="135"/>
      <c r="AY180" s="135"/>
      <c r="AZ180" s="135"/>
      <c r="BA180" s="135"/>
      <c r="BB180" s="302">
        <f t="shared" si="12"/>
        <v>0</v>
      </c>
      <c r="BC180" s="303">
        <f t="shared" si="13"/>
        <v>9829640</v>
      </c>
      <c r="BD180" s="304"/>
      <c r="BE180" s="304"/>
      <c r="BF180" s="304"/>
      <c r="BG180" s="304"/>
      <c r="BH180" s="305"/>
      <c r="BI180" s="306"/>
      <c r="BJ180" s="154" t="s">
        <v>12279</v>
      </c>
      <c r="BK180" s="154" t="s">
        <v>12288</v>
      </c>
      <c r="BL180" s="154" t="s">
        <v>11615</v>
      </c>
      <c r="BM180" s="323">
        <v>30000000</v>
      </c>
      <c r="BN180" s="104">
        <v>2</v>
      </c>
    </row>
    <row r="181" spans="1:70" s="190" customFormat="1" ht="15" customHeight="1" x14ac:dyDescent="0.2">
      <c r="A181" s="315"/>
      <c r="B181" s="315"/>
      <c r="C181" s="315"/>
      <c r="D181" s="219"/>
      <c r="E181" s="315"/>
      <c r="F181" s="315" t="s">
        <v>12662</v>
      </c>
      <c r="G181" s="151" t="s">
        <v>12242</v>
      </c>
      <c r="H181" s="151" t="s">
        <v>12243</v>
      </c>
      <c r="I181" s="151" t="s">
        <v>19504</v>
      </c>
      <c r="J181" s="898" t="s">
        <v>6222</v>
      </c>
      <c r="K181" s="317"/>
      <c r="L181" s="325" t="s">
        <v>12260</v>
      </c>
      <c r="M181" s="319" t="s">
        <v>6477</v>
      </c>
      <c r="N181" s="319" t="s">
        <v>12265</v>
      </c>
      <c r="O181" s="320">
        <v>42108</v>
      </c>
      <c r="P181" s="300">
        <v>12000000</v>
      </c>
      <c r="Q181" s="107"/>
      <c r="R181" s="109"/>
      <c r="S181" s="107"/>
      <c r="T181" s="321" t="s">
        <v>12275</v>
      </c>
      <c r="U181" s="322">
        <v>42667</v>
      </c>
      <c r="V181" s="301">
        <v>5503475</v>
      </c>
      <c r="W181" s="109"/>
      <c r="X181" s="118"/>
      <c r="Y181" s="118"/>
      <c r="Z181" s="118"/>
      <c r="AA181" s="118"/>
      <c r="AB181" s="135">
        <v>0</v>
      </c>
      <c r="AC181" s="135"/>
      <c r="AD181" s="135"/>
      <c r="AE181" s="135"/>
      <c r="AF181" s="135"/>
      <c r="AG181" s="135"/>
      <c r="AH181" s="135"/>
      <c r="AI181" s="135"/>
      <c r="AJ181" s="135"/>
      <c r="AK181" s="135"/>
      <c r="AL181" s="135"/>
      <c r="AM181" s="135"/>
      <c r="AN181" s="135"/>
      <c r="AO181" s="135"/>
      <c r="AP181" s="135"/>
      <c r="AQ181" s="135"/>
      <c r="AR181" s="135"/>
      <c r="AS181" s="135"/>
      <c r="AT181" s="135"/>
      <c r="AU181" s="135"/>
      <c r="AV181" s="135"/>
      <c r="AW181" s="135"/>
      <c r="AX181" s="135"/>
      <c r="AY181" s="135"/>
      <c r="AZ181" s="135"/>
      <c r="BA181" s="135"/>
      <c r="BB181" s="302">
        <f t="shared" si="12"/>
        <v>0</v>
      </c>
      <c r="BC181" s="303">
        <f t="shared" si="13"/>
        <v>5503475</v>
      </c>
      <c r="BD181" s="304"/>
      <c r="BE181" s="304"/>
      <c r="BF181" s="304"/>
      <c r="BG181" s="304"/>
      <c r="BH181" s="305"/>
      <c r="BI181" s="306"/>
      <c r="BJ181" s="154" t="s">
        <v>12282</v>
      </c>
      <c r="BK181" s="154" t="s">
        <v>12289</v>
      </c>
      <c r="BL181" s="154" t="s">
        <v>11615</v>
      </c>
      <c r="BM181" s="323">
        <v>17200000</v>
      </c>
      <c r="BN181" s="104"/>
    </row>
    <row r="182" spans="1:70" s="190" customFormat="1" ht="15" customHeight="1" x14ac:dyDescent="0.2">
      <c r="A182" s="315"/>
      <c r="B182" s="315"/>
      <c r="C182" s="315"/>
      <c r="D182" s="219"/>
      <c r="E182" s="315"/>
      <c r="F182" s="315" t="s">
        <v>12662</v>
      </c>
      <c r="G182" s="151" t="s">
        <v>12244</v>
      </c>
      <c r="H182" s="151" t="s">
        <v>12245</v>
      </c>
      <c r="I182" s="151" t="s">
        <v>19505</v>
      </c>
      <c r="J182" s="898" t="s">
        <v>6222</v>
      </c>
      <c r="K182" s="317"/>
      <c r="L182" s="325" t="s">
        <v>12261</v>
      </c>
      <c r="M182" s="319" t="s">
        <v>6477</v>
      </c>
      <c r="N182" s="319" t="s">
        <v>12266</v>
      </c>
      <c r="O182" s="320">
        <v>42325</v>
      </c>
      <c r="P182" s="300">
        <v>7000000</v>
      </c>
      <c r="Q182" s="107"/>
      <c r="R182" s="109"/>
      <c r="S182" s="107"/>
      <c r="T182" s="321" t="s">
        <v>12276</v>
      </c>
      <c r="U182" s="322">
        <v>42667</v>
      </c>
      <c r="V182" s="301">
        <v>2049922</v>
      </c>
      <c r="W182" s="109"/>
      <c r="X182" s="118"/>
      <c r="Y182" s="118"/>
      <c r="Z182" s="118"/>
      <c r="AA182" s="118"/>
      <c r="AB182" s="135">
        <v>0</v>
      </c>
      <c r="AC182" s="135"/>
      <c r="AD182" s="135"/>
      <c r="AE182" s="135"/>
      <c r="AF182" s="135"/>
      <c r="AG182" s="135">
        <v>1338314</v>
      </c>
      <c r="AH182" s="135">
        <v>236173.05882352899</v>
      </c>
      <c r="AI182" s="135"/>
      <c r="AJ182" s="135"/>
      <c r="AK182" s="135"/>
      <c r="AL182" s="135"/>
      <c r="AM182" s="135"/>
      <c r="AN182" s="135"/>
      <c r="AO182" s="135"/>
      <c r="AP182" s="135"/>
      <c r="AQ182" s="135"/>
      <c r="AR182" s="135"/>
      <c r="AS182" s="135"/>
      <c r="AT182" s="135"/>
      <c r="AU182" s="135"/>
      <c r="AV182" s="135"/>
      <c r="AW182" s="135"/>
      <c r="AX182" s="135"/>
      <c r="AY182" s="135"/>
      <c r="AZ182" s="135"/>
      <c r="BA182" s="135"/>
      <c r="BB182" s="302">
        <f t="shared" si="12"/>
        <v>1574487.0588235289</v>
      </c>
      <c r="BC182" s="303">
        <f t="shared" si="13"/>
        <v>475434.94117647107</v>
      </c>
      <c r="BD182" s="304"/>
      <c r="BE182" s="304"/>
      <c r="BF182" s="304"/>
      <c r="BG182" s="304"/>
      <c r="BH182" s="305"/>
      <c r="BI182" s="306"/>
      <c r="BJ182" s="154" t="s">
        <v>12282</v>
      </c>
      <c r="BK182" s="154" t="s">
        <v>12290</v>
      </c>
      <c r="BL182" s="154" t="s">
        <v>11615</v>
      </c>
      <c r="BM182" s="323">
        <v>10000000</v>
      </c>
      <c r="BN182" s="104"/>
    </row>
    <row r="183" spans="1:70" s="190" customFormat="1" ht="15" customHeight="1" x14ac:dyDescent="0.2">
      <c r="A183" s="315"/>
      <c r="B183" s="315"/>
      <c r="C183" s="315"/>
      <c r="D183" s="219"/>
      <c r="E183" s="315"/>
      <c r="F183" s="219" t="s">
        <v>8617</v>
      </c>
      <c r="G183" s="151" t="s">
        <v>12246</v>
      </c>
      <c r="H183" s="151" t="s">
        <v>12247</v>
      </c>
      <c r="I183" s="151" t="s">
        <v>19506</v>
      </c>
      <c r="J183" s="898" t="s">
        <v>6222</v>
      </c>
      <c r="K183" s="317"/>
      <c r="L183" s="318" t="s">
        <v>12262</v>
      </c>
      <c r="M183" s="319" t="s">
        <v>6477</v>
      </c>
      <c r="N183" s="319" t="s">
        <v>12267</v>
      </c>
      <c r="O183" s="320">
        <v>42565</v>
      </c>
      <c r="P183" s="300">
        <v>45000000</v>
      </c>
      <c r="Q183" s="107"/>
      <c r="R183" s="109"/>
      <c r="S183" s="107"/>
      <c r="T183" s="321" t="s">
        <v>12277</v>
      </c>
      <c r="U183" s="322">
        <v>42667</v>
      </c>
      <c r="V183" s="301">
        <v>31093578</v>
      </c>
      <c r="W183" s="109"/>
      <c r="X183" s="118"/>
      <c r="Y183" s="118"/>
      <c r="Z183" s="118"/>
      <c r="AA183" s="118"/>
      <c r="AB183" s="135">
        <v>7485274</v>
      </c>
      <c r="AC183" s="135"/>
      <c r="AD183" s="135"/>
      <c r="AE183" s="135"/>
      <c r="AF183" s="135"/>
      <c r="AG183" s="135"/>
      <c r="AH183" s="135"/>
      <c r="AI183" s="135"/>
      <c r="AJ183" s="135"/>
      <c r="AK183" s="135"/>
      <c r="AL183" s="135"/>
      <c r="AM183" s="135"/>
      <c r="AN183" s="135"/>
      <c r="AO183" s="135"/>
      <c r="AP183" s="135"/>
      <c r="AQ183" s="135"/>
      <c r="AR183" s="135"/>
      <c r="AS183" s="135"/>
      <c r="AT183" s="135"/>
      <c r="AU183" s="135"/>
      <c r="AV183" s="135"/>
      <c r="AW183" s="135"/>
      <c r="AX183" s="135"/>
      <c r="AY183" s="135"/>
      <c r="AZ183" s="135"/>
      <c r="BA183" s="135"/>
      <c r="BB183" s="302">
        <f t="shared" si="12"/>
        <v>7485274</v>
      </c>
      <c r="BC183" s="303">
        <f t="shared" si="13"/>
        <v>23608304</v>
      </c>
      <c r="BD183" s="304"/>
      <c r="BE183" s="304"/>
      <c r="BF183" s="304"/>
      <c r="BG183" s="304"/>
      <c r="BH183" s="305"/>
      <c r="BI183" s="306"/>
      <c r="BJ183" s="154" t="s">
        <v>12279</v>
      </c>
      <c r="BK183" s="154" t="s">
        <v>12291</v>
      </c>
      <c r="BL183" s="154" t="s">
        <v>11615</v>
      </c>
      <c r="BM183" s="323">
        <v>70000000</v>
      </c>
      <c r="BN183" s="104">
        <v>2</v>
      </c>
    </row>
    <row r="184" spans="1:70" s="190" customFormat="1" ht="15" customHeight="1" x14ac:dyDescent="0.2">
      <c r="A184" s="315"/>
      <c r="B184" s="315"/>
      <c r="C184" s="315"/>
      <c r="D184" s="219"/>
      <c r="E184" s="315"/>
      <c r="F184" s="219" t="s">
        <v>8617</v>
      </c>
      <c r="G184" s="151" t="s">
        <v>8617</v>
      </c>
      <c r="H184" s="151" t="s">
        <v>8600</v>
      </c>
      <c r="I184" s="151" t="s">
        <v>19507</v>
      </c>
      <c r="J184" s="898" t="s">
        <v>6222</v>
      </c>
      <c r="K184" s="317">
        <v>8</v>
      </c>
      <c r="L184" s="335" t="s">
        <v>12263</v>
      </c>
      <c r="M184" s="319" t="s">
        <v>6476</v>
      </c>
      <c r="N184" s="319" t="s">
        <v>12268</v>
      </c>
      <c r="O184" s="320">
        <v>42439</v>
      </c>
      <c r="P184" s="300">
        <v>72000000</v>
      </c>
      <c r="Q184" s="107"/>
      <c r="R184" s="109"/>
      <c r="S184" s="107"/>
      <c r="T184" s="321" t="s">
        <v>12278</v>
      </c>
      <c r="U184" s="322">
        <v>42667</v>
      </c>
      <c r="V184" s="301">
        <v>61344000</v>
      </c>
      <c r="W184" s="109"/>
      <c r="X184" s="118"/>
      <c r="Y184" s="118"/>
      <c r="Z184" s="118"/>
      <c r="AA184" s="118"/>
      <c r="AB184" s="135">
        <v>0</v>
      </c>
      <c r="AC184" s="135"/>
      <c r="AD184" s="135"/>
      <c r="AE184" s="135"/>
      <c r="AF184" s="135"/>
      <c r="AG184" s="135"/>
      <c r="AH184" s="135"/>
      <c r="AI184" s="135"/>
      <c r="AJ184" s="135"/>
      <c r="AK184" s="135"/>
      <c r="AL184" s="135"/>
      <c r="AM184" s="135"/>
      <c r="AN184" s="135"/>
      <c r="AO184" s="135"/>
      <c r="AP184" s="135"/>
      <c r="AQ184" s="135"/>
      <c r="AR184" s="135"/>
      <c r="AS184" s="135"/>
      <c r="AT184" s="135"/>
      <c r="AU184" s="135"/>
      <c r="AV184" s="135"/>
      <c r="AW184" s="135"/>
      <c r="AX184" s="135"/>
      <c r="AY184" s="135"/>
      <c r="AZ184" s="135"/>
      <c r="BA184" s="135"/>
      <c r="BB184" s="302">
        <f t="shared" si="12"/>
        <v>0</v>
      </c>
      <c r="BC184" s="303">
        <f t="shared" si="13"/>
        <v>61344000</v>
      </c>
      <c r="BD184" s="304"/>
      <c r="BE184" s="304"/>
      <c r="BF184" s="304"/>
      <c r="BG184" s="304"/>
      <c r="BH184" s="305"/>
      <c r="BI184" s="306"/>
      <c r="BJ184" s="154" t="s">
        <v>12279</v>
      </c>
      <c r="BK184" s="154" t="s">
        <v>12292</v>
      </c>
      <c r="BL184" s="154" t="s">
        <v>11615</v>
      </c>
      <c r="BM184" s="323">
        <v>100000000</v>
      </c>
      <c r="BN184" s="104"/>
    </row>
    <row r="185" spans="1:70" s="190" customFormat="1" ht="15" customHeight="1" x14ac:dyDescent="0.2">
      <c r="A185" s="315"/>
      <c r="B185" s="315"/>
      <c r="C185" s="315"/>
      <c r="D185" s="219"/>
      <c r="E185" s="315"/>
      <c r="F185" s="219" t="s">
        <v>12662</v>
      </c>
      <c r="G185" s="151" t="s">
        <v>8392</v>
      </c>
      <c r="H185" s="151" t="s">
        <v>6222</v>
      </c>
      <c r="I185" s="151" t="s">
        <v>19508</v>
      </c>
      <c r="J185" s="316" t="s">
        <v>12588</v>
      </c>
      <c r="K185" s="317"/>
      <c r="L185" s="318" t="s">
        <v>12564</v>
      </c>
      <c r="M185" s="319" t="s">
        <v>6477</v>
      </c>
      <c r="N185" s="319" t="s">
        <v>12576</v>
      </c>
      <c r="O185" s="320">
        <v>42486</v>
      </c>
      <c r="P185" s="300">
        <v>120000000</v>
      </c>
      <c r="Q185" s="107"/>
      <c r="R185" s="109"/>
      <c r="S185" s="107"/>
      <c r="T185" s="321" t="s">
        <v>12597</v>
      </c>
      <c r="U185" s="322">
        <v>42682</v>
      </c>
      <c r="V185" s="301">
        <v>88321922</v>
      </c>
      <c r="W185" s="109"/>
      <c r="X185" s="118"/>
      <c r="Y185" s="118"/>
      <c r="Z185" s="118"/>
      <c r="AA185" s="118"/>
      <c r="AB185" s="135">
        <v>3776000</v>
      </c>
      <c r="AC185" s="135"/>
      <c r="AD185" s="135"/>
      <c r="AE185" s="135"/>
      <c r="AF185" s="135"/>
      <c r="AG185" s="135">
        <v>3270800</v>
      </c>
      <c r="AH185" s="135">
        <v>577200</v>
      </c>
      <c r="AI185" s="135"/>
      <c r="AJ185" s="135"/>
      <c r="AK185" s="135"/>
      <c r="AL185" s="135"/>
      <c r="AM185" s="135"/>
      <c r="AN185" s="135"/>
      <c r="AO185" s="135"/>
      <c r="AP185" s="135"/>
      <c r="AQ185" s="135"/>
      <c r="AR185" s="135"/>
      <c r="AS185" s="135"/>
      <c r="AT185" s="135"/>
      <c r="AU185" s="135"/>
      <c r="AV185" s="135"/>
      <c r="AW185" s="135"/>
      <c r="AX185" s="135"/>
      <c r="AY185" s="135"/>
      <c r="AZ185" s="135"/>
      <c r="BA185" s="135"/>
      <c r="BB185" s="302">
        <f t="shared" si="12"/>
        <v>7624000</v>
      </c>
      <c r="BC185" s="303">
        <f t="shared" si="13"/>
        <v>80697922</v>
      </c>
      <c r="BD185" s="304"/>
      <c r="BE185" s="304"/>
      <c r="BF185" s="304"/>
      <c r="BG185" s="304"/>
      <c r="BH185" s="305"/>
      <c r="BI185" s="306"/>
      <c r="BJ185" s="154" t="s">
        <v>11619</v>
      </c>
      <c r="BK185" s="154" t="s">
        <v>12607</v>
      </c>
      <c r="BL185" s="154" t="s">
        <v>11615</v>
      </c>
      <c r="BM185" s="323">
        <v>172000000</v>
      </c>
      <c r="BN185" s="104">
        <v>2</v>
      </c>
    </row>
    <row r="186" spans="1:70" s="190" customFormat="1" ht="15" customHeight="1" x14ac:dyDescent="0.2">
      <c r="A186" s="315"/>
      <c r="B186" s="315"/>
      <c r="C186" s="315"/>
      <c r="D186" s="219"/>
      <c r="E186" s="315"/>
      <c r="F186" s="219" t="s">
        <v>12662</v>
      </c>
      <c r="G186" s="151" t="s">
        <v>6545</v>
      </c>
      <c r="H186" s="151" t="s">
        <v>12127</v>
      </c>
      <c r="I186" s="151" t="s">
        <v>19509</v>
      </c>
      <c r="J186" s="316" t="s">
        <v>12589</v>
      </c>
      <c r="K186" s="317"/>
      <c r="L186" s="318" t="s">
        <v>12565</v>
      </c>
      <c r="M186" s="319" t="s">
        <v>6477</v>
      </c>
      <c r="N186" s="319" t="s">
        <v>12577</v>
      </c>
      <c r="O186" s="320">
        <v>42443</v>
      </c>
      <c r="P186" s="300">
        <v>21000000</v>
      </c>
      <c r="Q186" s="107"/>
      <c r="R186" s="109"/>
      <c r="S186" s="107"/>
      <c r="T186" s="321" t="s">
        <v>12598</v>
      </c>
      <c r="U186" s="322">
        <v>42682</v>
      </c>
      <c r="V186" s="301">
        <v>13377946</v>
      </c>
      <c r="W186" s="109"/>
      <c r="X186" s="118"/>
      <c r="Y186" s="118"/>
      <c r="Z186" s="118"/>
      <c r="AA186" s="118"/>
      <c r="AB186" s="135">
        <v>3058594</v>
      </c>
      <c r="AC186" s="135"/>
      <c r="AD186" s="135"/>
      <c r="AE186" s="135"/>
      <c r="AF186" s="135"/>
      <c r="AG186" s="135"/>
      <c r="AH186" s="135"/>
      <c r="AI186" s="135">
        <v>748000</v>
      </c>
      <c r="AJ186" s="135">
        <f>AI186/85%*100%-AI186</f>
        <v>132000</v>
      </c>
      <c r="AK186" s="135"/>
      <c r="AL186" s="135"/>
      <c r="AM186" s="135"/>
      <c r="AN186" s="135"/>
      <c r="AO186" s="135"/>
      <c r="AP186" s="135"/>
      <c r="AQ186" s="135"/>
      <c r="AR186" s="135"/>
      <c r="AS186" s="135"/>
      <c r="AT186" s="135"/>
      <c r="AU186" s="135"/>
      <c r="AV186" s="135"/>
      <c r="AW186" s="135"/>
      <c r="AX186" s="135"/>
      <c r="AY186" s="135"/>
      <c r="AZ186" s="135"/>
      <c r="BA186" s="135"/>
      <c r="BB186" s="302">
        <f t="shared" si="12"/>
        <v>3938594</v>
      </c>
      <c r="BC186" s="303">
        <f t="shared" si="13"/>
        <v>9439352</v>
      </c>
      <c r="BD186" s="304"/>
      <c r="BE186" s="304"/>
      <c r="BF186" s="304"/>
      <c r="BG186" s="304"/>
      <c r="BH186" s="305"/>
      <c r="BI186" s="306"/>
      <c r="BJ186" s="154" t="s">
        <v>11613</v>
      </c>
      <c r="BK186" s="154" t="s">
        <v>12608</v>
      </c>
      <c r="BL186" s="154" t="s">
        <v>11615</v>
      </c>
      <c r="BM186" s="323">
        <v>30700000</v>
      </c>
      <c r="BN186" s="104">
        <v>2</v>
      </c>
    </row>
    <row r="187" spans="1:70" s="190" customFormat="1" ht="15" customHeight="1" x14ac:dyDescent="0.2">
      <c r="A187" s="315"/>
      <c r="B187" s="315"/>
      <c r="C187" s="315"/>
      <c r="D187" s="219"/>
      <c r="E187" s="315"/>
      <c r="F187" s="219" t="s">
        <v>12662</v>
      </c>
      <c r="G187" s="151" t="s">
        <v>6545</v>
      </c>
      <c r="H187" s="151" t="s">
        <v>6222</v>
      </c>
      <c r="I187" s="151" t="s">
        <v>19510</v>
      </c>
      <c r="J187" s="316" t="s">
        <v>12590</v>
      </c>
      <c r="K187" s="317"/>
      <c r="L187" s="318" t="s">
        <v>12566</v>
      </c>
      <c r="M187" s="319" t="s">
        <v>6477</v>
      </c>
      <c r="N187" s="319" t="s">
        <v>12578</v>
      </c>
      <c r="O187" s="320">
        <v>42411</v>
      </c>
      <c r="P187" s="300">
        <v>6300000</v>
      </c>
      <c r="Q187" s="107"/>
      <c r="R187" s="109"/>
      <c r="S187" s="107"/>
      <c r="T187" s="321" t="s">
        <v>12598</v>
      </c>
      <c r="U187" s="322">
        <v>42682</v>
      </c>
      <c r="V187" s="301">
        <v>3093328</v>
      </c>
      <c r="W187" s="109"/>
      <c r="X187" s="118"/>
      <c r="Y187" s="118"/>
      <c r="Z187" s="118"/>
      <c r="AA187" s="118"/>
      <c r="AB187" s="135">
        <v>396044</v>
      </c>
      <c r="AC187" s="135"/>
      <c r="AD187" s="135"/>
      <c r="AE187" s="135"/>
      <c r="AF187" s="135"/>
      <c r="AG187" s="135">
        <v>374000</v>
      </c>
      <c r="AH187" s="135">
        <f>AG187/85%*100%-AG187</f>
        <v>66000</v>
      </c>
      <c r="AI187" s="135">
        <v>1020000</v>
      </c>
      <c r="AJ187" s="135">
        <f>AI187/85%*100%-AI187</f>
        <v>180000</v>
      </c>
      <c r="AK187" s="135"/>
      <c r="AL187" s="135"/>
      <c r="AM187" s="135"/>
      <c r="AN187" s="135"/>
      <c r="AO187" s="135"/>
      <c r="AP187" s="135"/>
      <c r="AQ187" s="135"/>
      <c r="AR187" s="135"/>
      <c r="AS187" s="135"/>
      <c r="AT187" s="135"/>
      <c r="AU187" s="135"/>
      <c r="AV187" s="135"/>
      <c r="AW187" s="135"/>
      <c r="AX187" s="135"/>
      <c r="AY187" s="135"/>
      <c r="AZ187" s="135"/>
      <c r="BA187" s="135"/>
      <c r="BB187" s="302">
        <f t="shared" si="12"/>
        <v>2036044</v>
      </c>
      <c r="BC187" s="303">
        <f t="shared" si="13"/>
        <v>1057284</v>
      </c>
      <c r="BD187" s="304"/>
      <c r="BE187" s="304"/>
      <c r="BF187" s="304"/>
      <c r="BG187" s="304"/>
      <c r="BH187" s="305"/>
      <c r="BI187" s="306"/>
      <c r="BJ187" s="154" t="s">
        <v>11613</v>
      </c>
      <c r="BK187" s="154" t="s">
        <v>12609</v>
      </c>
      <c r="BL187" s="154" t="s">
        <v>11615</v>
      </c>
      <c r="BM187" s="323">
        <v>9000000</v>
      </c>
      <c r="BN187" s="104">
        <v>2</v>
      </c>
    </row>
    <row r="188" spans="1:70" s="190" customFormat="1" ht="15" customHeight="1" x14ac:dyDescent="0.2">
      <c r="A188" s="315"/>
      <c r="B188" s="315"/>
      <c r="C188" s="315"/>
      <c r="D188" s="219"/>
      <c r="E188" s="315"/>
      <c r="F188" s="219" t="s">
        <v>8617</v>
      </c>
      <c r="G188" s="151" t="s">
        <v>8659</v>
      </c>
      <c r="H188" s="151" t="s">
        <v>11574</v>
      </c>
      <c r="I188" s="151" t="s">
        <v>19511</v>
      </c>
      <c r="J188" s="316" t="s">
        <v>12591</v>
      </c>
      <c r="K188" s="317"/>
      <c r="L188" s="318" t="s">
        <v>12567</v>
      </c>
      <c r="M188" s="319" t="s">
        <v>6477</v>
      </c>
      <c r="N188" s="319" t="s">
        <v>12579</v>
      </c>
      <c r="O188" s="320">
        <v>42468</v>
      </c>
      <c r="P188" s="300">
        <v>80000000</v>
      </c>
      <c r="Q188" s="107"/>
      <c r="R188" s="109"/>
      <c r="S188" s="107"/>
      <c r="T188" s="321" t="s">
        <v>12599</v>
      </c>
      <c r="U188" s="322">
        <v>42682</v>
      </c>
      <c r="V188" s="301">
        <v>57009560</v>
      </c>
      <c r="W188" s="109"/>
      <c r="X188" s="118"/>
      <c r="Y188" s="118"/>
      <c r="Z188" s="118"/>
      <c r="AA188" s="118"/>
      <c r="AB188" s="135">
        <v>7143917</v>
      </c>
      <c r="AC188" s="135">
        <v>2188775</v>
      </c>
      <c r="AD188" s="135">
        <v>243197.22222222202</v>
      </c>
      <c r="AE188" s="135"/>
      <c r="AF188" s="135"/>
      <c r="AG188" s="135"/>
      <c r="AH188" s="135"/>
      <c r="AI188" s="135"/>
      <c r="AJ188" s="135"/>
      <c r="AK188" s="135">
        <v>2154575</v>
      </c>
      <c r="AL188" s="135">
        <v>239397</v>
      </c>
      <c r="AM188" s="135"/>
      <c r="AN188" s="135"/>
      <c r="AO188" s="135"/>
      <c r="AP188" s="135"/>
      <c r="AQ188" s="135"/>
      <c r="AR188" s="135"/>
      <c r="AS188" s="135"/>
      <c r="AT188" s="135"/>
      <c r="AU188" s="135"/>
      <c r="AV188" s="135"/>
      <c r="AW188" s="135"/>
      <c r="AX188" s="135"/>
      <c r="AY188" s="135"/>
      <c r="AZ188" s="135"/>
      <c r="BA188" s="135"/>
      <c r="BB188" s="302">
        <f t="shared" si="12"/>
        <v>11969861.222222222</v>
      </c>
      <c r="BC188" s="303">
        <f t="shared" si="13"/>
        <v>45039698.777777776</v>
      </c>
      <c r="BD188" s="304"/>
      <c r="BE188" s="304"/>
      <c r="BF188" s="304"/>
      <c r="BG188" s="304"/>
      <c r="BH188" s="305"/>
      <c r="BI188" s="306"/>
      <c r="BJ188" s="154" t="s">
        <v>11619</v>
      </c>
      <c r="BK188" s="154" t="s">
        <v>12610</v>
      </c>
      <c r="BL188" s="154" t="s">
        <v>11615</v>
      </c>
      <c r="BM188" s="323">
        <v>115000000</v>
      </c>
      <c r="BN188" s="104">
        <v>2</v>
      </c>
    </row>
    <row r="189" spans="1:70" s="190" customFormat="1" ht="15" customHeight="1" x14ac:dyDescent="0.2">
      <c r="A189" s="315"/>
      <c r="B189" s="315"/>
      <c r="C189" s="315"/>
      <c r="D189" s="219"/>
      <c r="E189" s="315"/>
      <c r="F189" s="315" t="s">
        <v>12662</v>
      </c>
      <c r="G189" s="151" t="s">
        <v>12556</v>
      </c>
      <c r="H189" s="151" t="s">
        <v>12557</v>
      </c>
      <c r="I189" s="151" t="s">
        <v>19512</v>
      </c>
      <c r="J189" s="316" t="s">
        <v>12592</v>
      </c>
      <c r="K189" s="317"/>
      <c r="L189" s="325" t="s">
        <v>12568</v>
      </c>
      <c r="M189" s="319" t="s">
        <v>6477</v>
      </c>
      <c r="N189" s="319" t="s">
        <v>12580</v>
      </c>
      <c r="O189" s="320">
        <v>42086</v>
      </c>
      <c r="P189" s="300">
        <v>105000000</v>
      </c>
      <c r="Q189" s="107"/>
      <c r="R189" s="109"/>
      <c r="S189" s="107"/>
      <c r="T189" s="321" t="s">
        <v>12600</v>
      </c>
      <c r="U189" s="322">
        <v>42696</v>
      </c>
      <c r="V189" s="301">
        <v>49283041</v>
      </c>
      <c r="W189" s="109"/>
      <c r="X189" s="118"/>
      <c r="Y189" s="118"/>
      <c r="Z189" s="118"/>
      <c r="AA189" s="118"/>
      <c r="AB189" s="135">
        <v>0</v>
      </c>
      <c r="AC189" s="135"/>
      <c r="AD189" s="135"/>
      <c r="AE189" s="135">
        <v>1741954</v>
      </c>
      <c r="AF189" s="882">
        <v>307403.64705882361</v>
      </c>
      <c r="AG189" s="135">
        <f>1360000+1445255</f>
        <v>2805255</v>
      </c>
      <c r="AH189" s="135">
        <f>240000+255045</f>
        <v>495045</v>
      </c>
      <c r="AI189" s="135"/>
      <c r="AJ189" s="135"/>
      <c r="AK189" s="135">
        <v>1360000</v>
      </c>
      <c r="AL189" s="135">
        <v>240000</v>
      </c>
      <c r="AM189" s="135">
        <v>1360000</v>
      </c>
      <c r="AN189" s="899">
        <v>240000</v>
      </c>
      <c r="AO189" s="135"/>
      <c r="AP189" s="135"/>
      <c r="AQ189" s="135"/>
      <c r="AR189" s="135"/>
      <c r="AS189" s="135"/>
      <c r="AT189" s="135"/>
      <c r="AU189" s="135"/>
      <c r="AV189" s="135"/>
      <c r="AW189" s="135"/>
      <c r="AX189" s="135"/>
      <c r="AY189" s="135"/>
      <c r="AZ189" s="135"/>
      <c r="BA189" s="135"/>
      <c r="BB189" s="302">
        <f t="shared" si="12"/>
        <v>8549657.6470588241</v>
      </c>
      <c r="BC189" s="303">
        <f t="shared" si="13"/>
        <v>40733383.352941178</v>
      </c>
      <c r="BD189" s="304"/>
      <c r="BE189" s="304"/>
      <c r="BF189" s="304"/>
      <c r="BG189" s="304"/>
      <c r="BH189" s="305"/>
      <c r="BI189" s="306"/>
      <c r="BJ189" s="154" t="s">
        <v>11619</v>
      </c>
      <c r="BK189" s="154" t="s">
        <v>12611</v>
      </c>
      <c r="BL189" s="154" t="s">
        <v>11615</v>
      </c>
      <c r="BM189" s="323">
        <v>150000000</v>
      </c>
      <c r="BN189" s="104"/>
    </row>
    <row r="190" spans="1:70" s="190" customFormat="1" ht="15" customHeight="1" x14ac:dyDescent="0.2">
      <c r="A190" s="315"/>
      <c r="B190" s="315"/>
      <c r="C190" s="315"/>
      <c r="D190" s="219"/>
      <c r="E190" s="315"/>
      <c r="F190" s="315" t="s">
        <v>12662</v>
      </c>
      <c r="G190" s="151" t="s">
        <v>8349</v>
      </c>
      <c r="H190" s="151" t="s">
        <v>12558</v>
      </c>
      <c r="I190" s="151" t="s">
        <v>19513</v>
      </c>
      <c r="J190" s="316" t="s">
        <v>12593</v>
      </c>
      <c r="K190" s="317"/>
      <c r="L190" s="325" t="s">
        <v>12569</v>
      </c>
      <c r="M190" s="319" t="s">
        <v>6477</v>
      </c>
      <c r="N190" s="319" t="s">
        <v>12581</v>
      </c>
      <c r="O190" s="320">
        <v>42325</v>
      </c>
      <c r="P190" s="300">
        <v>50000000</v>
      </c>
      <c r="Q190" s="107"/>
      <c r="R190" s="109"/>
      <c r="S190" s="107"/>
      <c r="T190" s="321" t="s">
        <v>12601</v>
      </c>
      <c r="U190" s="322">
        <v>42696</v>
      </c>
      <c r="V190" s="301">
        <v>38018889</v>
      </c>
      <c r="W190" s="109"/>
      <c r="X190" s="118"/>
      <c r="Y190" s="118"/>
      <c r="Z190" s="118"/>
      <c r="AA190" s="118"/>
      <c r="AB190" s="135">
        <v>0</v>
      </c>
      <c r="AC190" s="135"/>
      <c r="AD190" s="135"/>
      <c r="AE190" s="135"/>
      <c r="AF190" s="135"/>
      <c r="AG190" s="135"/>
      <c r="AH190" s="135"/>
      <c r="AI190" s="135"/>
      <c r="AJ190" s="135"/>
      <c r="AK190" s="135"/>
      <c r="AL190" s="135"/>
      <c r="AM190" s="135"/>
      <c r="AN190" s="135"/>
      <c r="AO190" s="135"/>
      <c r="AP190" s="135"/>
      <c r="AQ190" s="135"/>
      <c r="AR190" s="135"/>
      <c r="AS190" s="135"/>
      <c r="AT190" s="135"/>
      <c r="AU190" s="135"/>
      <c r="AV190" s="135"/>
      <c r="AW190" s="135"/>
      <c r="AX190" s="135"/>
      <c r="AY190" s="135"/>
      <c r="AZ190" s="135"/>
      <c r="BA190" s="135"/>
      <c r="BB190" s="302">
        <f t="shared" si="12"/>
        <v>0</v>
      </c>
      <c r="BC190" s="303">
        <f t="shared" si="13"/>
        <v>38018889</v>
      </c>
      <c r="BD190" s="304"/>
      <c r="BE190" s="304"/>
      <c r="BF190" s="304"/>
      <c r="BG190" s="304"/>
      <c r="BH190" s="305"/>
      <c r="BI190" s="306"/>
      <c r="BJ190" s="154" t="s">
        <v>11619</v>
      </c>
      <c r="BK190" s="154" t="s">
        <v>12612</v>
      </c>
      <c r="BL190" s="154" t="s">
        <v>11615</v>
      </c>
      <c r="BM190" s="323">
        <v>80000000</v>
      </c>
      <c r="BN190" s="104"/>
    </row>
    <row r="191" spans="1:70" s="190" customFormat="1" ht="15" customHeight="1" x14ac:dyDescent="0.2">
      <c r="A191" s="315"/>
      <c r="B191" s="315"/>
      <c r="C191" s="315"/>
      <c r="D191" s="219"/>
      <c r="E191" s="315"/>
      <c r="F191" s="315" t="s">
        <v>12662</v>
      </c>
      <c r="G191" s="151" t="s">
        <v>8349</v>
      </c>
      <c r="H191" s="151" t="s">
        <v>6222</v>
      </c>
      <c r="I191" s="151" t="s">
        <v>19514</v>
      </c>
      <c r="J191" s="316" t="s">
        <v>12594</v>
      </c>
      <c r="K191" s="317"/>
      <c r="L191" s="325" t="s">
        <v>12570</v>
      </c>
      <c r="M191" s="319" t="s">
        <v>6477</v>
      </c>
      <c r="N191" s="319" t="s">
        <v>11594</v>
      </c>
      <c r="O191" s="320">
        <v>42171</v>
      </c>
      <c r="P191" s="300">
        <v>6000000</v>
      </c>
      <c r="Q191" s="107"/>
      <c r="R191" s="109"/>
      <c r="S191" s="107"/>
      <c r="T191" s="321" t="s">
        <v>12601</v>
      </c>
      <c r="U191" s="322">
        <v>42696</v>
      </c>
      <c r="V191" s="301">
        <v>1486774</v>
      </c>
      <c r="W191" s="109"/>
      <c r="X191" s="118"/>
      <c r="Y191" s="118"/>
      <c r="Z191" s="118"/>
      <c r="AA191" s="118"/>
      <c r="AB191" s="135">
        <v>0</v>
      </c>
      <c r="AC191" s="135">
        <v>1263759</v>
      </c>
      <c r="AD191" s="135">
        <v>223015</v>
      </c>
      <c r="AE191" s="135"/>
      <c r="AF191" s="135"/>
      <c r="AG191" s="135"/>
      <c r="AH191" s="135"/>
      <c r="AI191" s="135"/>
      <c r="AJ191" s="135"/>
      <c r="AK191" s="135"/>
      <c r="AL191" s="135"/>
      <c r="AM191" s="135"/>
      <c r="AN191" s="135"/>
      <c r="AO191" s="135"/>
      <c r="AP191" s="135"/>
      <c r="AQ191" s="135"/>
      <c r="AR191" s="135"/>
      <c r="AS191" s="135"/>
      <c r="AT191" s="135"/>
      <c r="AU191" s="135"/>
      <c r="AV191" s="135"/>
      <c r="AW191" s="135"/>
      <c r="AX191" s="135"/>
      <c r="AY191" s="135"/>
      <c r="AZ191" s="135"/>
      <c r="BA191" s="135"/>
      <c r="BB191" s="302">
        <f t="shared" si="12"/>
        <v>1486774</v>
      </c>
      <c r="BC191" s="303">
        <f t="shared" si="13"/>
        <v>0</v>
      </c>
      <c r="BD191" s="304"/>
      <c r="BE191" s="304"/>
      <c r="BF191" s="304"/>
      <c r="BG191" s="304"/>
      <c r="BH191" s="305"/>
      <c r="BI191" s="306"/>
      <c r="BJ191" s="154" t="s">
        <v>11613</v>
      </c>
      <c r="BK191" s="154" t="s">
        <v>12613</v>
      </c>
      <c r="BL191" s="154" t="s">
        <v>11615</v>
      </c>
      <c r="BM191" s="323">
        <v>12000000</v>
      </c>
      <c r="BN191" s="104"/>
      <c r="BP191" s="616"/>
      <c r="BR191" s="617"/>
    </row>
    <row r="192" spans="1:70" s="190" customFormat="1" ht="15" customHeight="1" x14ac:dyDescent="0.2">
      <c r="A192" s="315"/>
      <c r="B192" s="315"/>
      <c r="C192" s="315"/>
      <c r="D192" s="219"/>
      <c r="E192" s="315"/>
      <c r="F192" s="315" t="s">
        <v>12662</v>
      </c>
      <c r="G192" s="151" t="s">
        <v>8715</v>
      </c>
      <c r="H192" s="151" t="s">
        <v>6222</v>
      </c>
      <c r="I192" s="151" t="s">
        <v>19515</v>
      </c>
      <c r="J192" s="316" t="s">
        <v>12595</v>
      </c>
      <c r="K192" s="317"/>
      <c r="L192" s="325" t="s">
        <v>12571</v>
      </c>
      <c r="M192" s="319" t="s">
        <v>6477</v>
      </c>
      <c r="N192" s="319" t="s">
        <v>12582</v>
      </c>
      <c r="O192" s="320">
        <v>42230</v>
      </c>
      <c r="P192" s="300">
        <v>7000000</v>
      </c>
      <c r="Q192" s="107"/>
      <c r="R192" s="109"/>
      <c r="S192" s="107"/>
      <c r="T192" s="321" t="s">
        <v>12602</v>
      </c>
      <c r="U192" s="322">
        <v>42696</v>
      </c>
      <c r="V192" s="301">
        <v>2667145</v>
      </c>
      <c r="W192" s="109"/>
      <c r="X192" s="118"/>
      <c r="Y192" s="118"/>
      <c r="Z192" s="118"/>
      <c r="AA192" s="118"/>
      <c r="AB192" s="135">
        <v>0</v>
      </c>
      <c r="AC192" s="135"/>
      <c r="AD192" s="135"/>
      <c r="AE192" s="135"/>
      <c r="AF192" s="135"/>
      <c r="AG192" s="135"/>
      <c r="AH192" s="135"/>
      <c r="AI192" s="135"/>
      <c r="AJ192" s="135"/>
      <c r="AK192" s="135"/>
      <c r="AL192" s="135"/>
      <c r="AM192" s="135"/>
      <c r="AN192" s="135"/>
      <c r="AO192" s="135"/>
      <c r="AP192" s="135"/>
      <c r="AQ192" s="135"/>
      <c r="AR192" s="135"/>
      <c r="AS192" s="135"/>
      <c r="AT192" s="135"/>
      <c r="AU192" s="135"/>
      <c r="AV192" s="135"/>
      <c r="AW192" s="135"/>
      <c r="AX192" s="135"/>
      <c r="AY192" s="135"/>
      <c r="AZ192" s="135"/>
      <c r="BA192" s="135"/>
      <c r="BB192" s="302">
        <f t="shared" si="12"/>
        <v>0</v>
      </c>
      <c r="BC192" s="303">
        <f t="shared" si="13"/>
        <v>2667145</v>
      </c>
      <c r="BD192" s="304"/>
      <c r="BE192" s="304"/>
      <c r="BF192" s="304"/>
      <c r="BG192" s="304"/>
      <c r="BH192" s="305"/>
      <c r="BI192" s="306"/>
      <c r="BJ192" s="154" t="s">
        <v>12183</v>
      </c>
      <c r="BK192" s="154" t="s">
        <v>12614</v>
      </c>
      <c r="BL192" s="154" t="s">
        <v>11615</v>
      </c>
      <c r="BM192" s="323">
        <v>10000000</v>
      </c>
      <c r="BN192" s="104"/>
    </row>
    <row r="193" spans="1:70" s="190" customFormat="1" ht="15" customHeight="1" x14ac:dyDescent="0.2">
      <c r="A193" s="315"/>
      <c r="B193" s="315"/>
      <c r="C193" s="315"/>
      <c r="D193" s="219"/>
      <c r="E193" s="315"/>
      <c r="F193" s="219" t="s">
        <v>12662</v>
      </c>
      <c r="G193" s="151" t="s">
        <v>10771</v>
      </c>
      <c r="H193" s="151" t="s">
        <v>6222</v>
      </c>
      <c r="I193" s="151" t="s">
        <v>19516</v>
      </c>
      <c r="J193" s="332" t="s">
        <v>12596</v>
      </c>
      <c r="K193" s="317"/>
      <c r="L193" s="318" t="s">
        <v>12572</v>
      </c>
      <c r="M193" s="319" t="s">
        <v>6477</v>
      </c>
      <c r="N193" s="319" t="s">
        <v>12583</v>
      </c>
      <c r="O193" s="320">
        <v>42381</v>
      </c>
      <c r="P193" s="300">
        <v>5000000</v>
      </c>
      <c r="Q193" s="107"/>
      <c r="R193" s="109"/>
      <c r="S193" s="107"/>
      <c r="T193" s="321" t="s">
        <v>12603</v>
      </c>
      <c r="U193" s="322">
        <v>42696</v>
      </c>
      <c r="V193" s="301">
        <v>2131041</v>
      </c>
      <c r="W193" s="109"/>
      <c r="X193" s="118"/>
      <c r="Y193" s="118"/>
      <c r="Z193" s="118"/>
      <c r="AA193" s="118"/>
      <c r="AB193" s="135">
        <v>0</v>
      </c>
      <c r="AC193" s="135">
        <v>631647</v>
      </c>
      <c r="AD193" s="135">
        <f>AC193/85%-AC193</f>
        <v>111467.1176470588</v>
      </c>
      <c r="AE193" s="135"/>
      <c r="AF193" s="135"/>
      <c r="AG193" s="135"/>
      <c r="AH193" s="135"/>
      <c r="AI193" s="135"/>
      <c r="AJ193" s="135"/>
      <c r="AK193" s="135"/>
      <c r="AL193" s="135"/>
      <c r="AM193" s="135"/>
      <c r="AN193" s="135"/>
      <c r="AO193" s="135"/>
      <c r="AP193" s="135"/>
      <c r="AQ193" s="135"/>
      <c r="AR193" s="135"/>
      <c r="AS193" s="135"/>
      <c r="AT193" s="135"/>
      <c r="AU193" s="135"/>
      <c r="AV193" s="135"/>
      <c r="AW193" s="135"/>
      <c r="AX193" s="135"/>
      <c r="AY193" s="135"/>
      <c r="AZ193" s="135"/>
      <c r="BA193" s="135"/>
      <c r="BB193" s="302">
        <f t="shared" si="12"/>
        <v>743114.1176470588</v>
      </c>
      <c r="BC193" s="303">
        <f t="shared" si="13"/>
        <v>1387926.8823529412</v>
      </c>
      <c r="BD193" s="304"/>
      <c r="BE193" s="304"/>
      <c r="BF193" s="304"/>
      <c r="BG193" s="304"/>
      <c r="BH193" s="305"/>
      <c r="BI193" s="306"/>
      <c r="BJ193" s="154" t="s">
        <v>11613</v>
      </c>
      <c r="BK193" s="154" t="s">
        <v>12615</v>
      </c>
      <c r="BL193" s="154" t="s">
        <v>11615</v>
      </c>
      <c r="BM193" s="323">
        <v>10000000</v>
      </c>
      <c r="BN193" s="104"/>
    </row>
    <row r="194" spans="1:70" s="190" customFormat="1" ht="15" customHeight="1" x14ac:dyDescent="0.2">
      <c r="A194" s="315"/>
      <c r="B194" s="315"/>
      <c r="C194" s="315"/>
      <c r="D194" s="219"/>
      <c r="E194" s="315"/>
      <c r="F194" s="324" t="s">
        <v>12662</v>
      </c>
      <c r="G194" s="151" t="s">
        <v>12559</v>
      </c>
      <c r="H194" s="151" t="s">
        <v>12560</v>
      </c>
      <c r="I194" s="151" t="s">
        <v>19517</v>
      </c>
      <c r="J194" s="898" t="s">
        <v>6222</v>
      </c>
      <c r="K194" s="317"/>
      <c r="L194" s="325" t="s">
        <v>12573</v>
      </c>
      <c r="M194" s="319" t="s">
        <v>11068</v>
      </c>
      <c r="N194" s="319" t="s">
        <v>12584</v>
      </c>
      <c r="O194" s="320" t="s">
        <v>12585</v>
      </c>
      <c r="P194" s="300">
        <v>10000000</v>
      </c>
      <c r="Q194" s="107"/>
      <c r="R194" s="109"/>
      <c r="S194" s="107"/>
      <c r="T194" s="321" t="s">
        <v>12604</v>
      </c>
      <c r="U194" s="322">
        <v>42703</v>
      </c>
      <c r="V194" s="301">
        <v>6889162</v>
      </c>
      <c r="W194" s="109"/>
      <c r="X194" s="118"/>
      <c r="Y194" s="118"/>
      <c r="Z194" s="118"/>
      <c r="AA194" s="118"/>
      <c r="AB194" s="135">
        <v>0</v>
      </c>
      <c r="AC194" s="135"/>
      <c r="AD194" s="135"/>
      <c r="AE194" s="135"/>
      <c r="AF194" s="135"/>
      <c r="AG194" s="135">
        <v>2380000</v>
      </c>
      <c r="AH194" s="911">
        <v>420000</v>
      </c>
      <c r="AI194" s="135"/>
      <c r="AJ194" s="135"/>
      <c r="AK194" s="135"/>
      <c r="AL194" s="135"/>
      <c r="AM194" s="135"/>
      <c r="AN194" s="135"/>
      <c r="AO194" s="135"/>
      <c r="AP194" s="135"/>
      <c r="AQ194" s="135"/>
      <c r="AR194" s="135"/>
      <c r="AS194" s="135"/>
      <c r="AT194" s="135"/>
      <c r="AU194" s="135"/>
      <c r="AV194" s="135"/>
      <c r="AW194" s="135"/>
      <c r="AX194" s="135"/>
      <c r="AY194" s="135"/>
      <c r="AZ194" s="135"/>
      <c r="BA194" s="135"/>
      <c r="BB194" s="302">
        <f t="shared" si="12"/>
        <v>2800000</v>
      </c>
      <c r="BC194" s="303">
        <f t="shared" si="13"/>
        <v>4089162</v>
      </c>
      <c r="BD194" s="304"/>
      <c r="BE194" s="304"/>
      <c r="BF194" s="304"/>
      <c r="BG194" s="304"/>
      <c r="BH194" s="305"/>
      <c r="BI194" s="306"/>
      <c r="BJ194" s="154" t="s">
        <v>12616</v>
      </c>
      <c r="BK194" s="154" t="s">
        <v>12617</v>
      </c>
      <c r="BL194" s="154" t="s">
        <v>6222</v>
      </c>
      <c r="BM194" s="323">
        <v>14500000</v>
      </c>
      <c r="BN194" s="104"/>
    </row>
    <row r="195" spans="1:70" s="190" customFormat="1" ht="15" customHeight="1" x14ac:dyDescent="0.2">
      <c r="A195" s="315"/>
      <c r="B195" s="315"/>
      <c r="C195" s="315"/>
      <c r="D195" s="219"/>
      <c r="E195" s="315"/>
      <c r="F195" s="324" t="s">
        <v>12662</v>
      </c>
      <c r="G195" s="151" t="s">
        <v>12559</v>
      </c>
      <c r="H195" s="151" t="s">
        <v>12561</v>
      </c>
      <c r="I195" s="151" t="s">
        <v>19518</v>
      </c>
      <c r="J195" s="898" t="s">
        <v>6222</v>
      </c>
      <c r="K195" s="317"/>
      <c r="L195" s="325" t="s">
        <v>12574</v>
      </c>
      <c r="M195" s="319" t="s">
        <v>11068</v>
      </c>
      <c r="N195" s="319" t="s">
        <v>12586</v>
      </c>
      <c r="O195" s="320">
        <v>42443</v>
      </c>
      <c r="P195" s="300">
        <v>7500000</v>
      </c>
      <c r="Q195" s="107"/>
      <c r="R195" s="109"/>
      <c r="S195" s="107"/>
      <c r="T195" s="321" t="s">
        <v>12604</v>
      </c>
      <c r="U195" s="322">
        <v>42703</v>
      </c>
      <c r="V195" s="301">
        <v>4148800</v>
      </c>
      <c r="W195" s="109"/>
      <c r="X195" s="118"/>
      <c r="Y195" s="118"/>
      <c r="Z195" s="118"/>
      <c r="AA195" s="118"/>
      <c r="AB195" s="135">
        <v>0</v>
      </c>
      <c r="AC195" s="135">
        <v>671500</v>
      </c>
      <c r="AD195" s="135">
        <v>118500</v>
      </c>
      <c r="AE195" s="135"/>
      <c r="AF195" s="135"/>
      <c r="AG195" s="135"/>
      <c r="AH195" s="135"/>
      <c r="AI195" s="135">
        <v>1007250</v>
      </c>
      <c r="AJ195" s="911">
        <v>177750</v>
      </c>
      <c r="AK195" s="135"/>
      <c r="AL195" s="135"/>
      <c r="AM195" s="135"/>
      <c r="AN195" s="135"/>
      <c r="AO195" s="135"/>
      <c r="AP195" s="135"/>
      <c r="AQ195" s="135"/>
      <c r="AR195" s="135"/>
      <c r="AS195" s="135"/>
      <c r="AT195" s="135"/>
      <c r="AU195" s="135"/>
      <c r="AV195" s="135"/>
      <c r="AW195" s="135"/>
      <c r="AX195" s="135"/>
      <c r="AY195" s="135"/>
      <c r="AZ195" s="135"/>
      <c r="BA195" s="114"/>
      <c r="BB195" s="302">
        <f t="shared" si="12"/>
        <v>1975000</v>
      </c>
      <c r="BC195" s="303">
        <f t="shared" si="13"/>
        <v>2173800</v>
      </c>
      <c r="BD195" s="304"/>
      <c r="BE195" s="304"/>
      <c r="BF195" s="304"/>
      <c r="BG195" s="304"/>
      <c r="BH195" s="305"/>
      <c r="BI195" s="306"/>
      <c r="BJ195" s="154" t="s">
        <v>12616</v>
      </c>
      <c r="BK195" s="154" t="s">
        <v>12618</v>
      </c>
      <c r="BL195" s="154" t="s">
        <v>6222</v>
      </c>
      <c r="BM195" s="323">
        <v>10800000</v>
      </c>
      <c r="BN195" s="104"/>
      <c r="BP195" s="616"/>
      <c r="BR195" s="617"/>
    </row>
    <row r="196" spans="1:70" s="190" customFormat="1" ht="15" customHeight="1" x14ac:dyDescent="0.2">
      <c r="A196" s="315"/>
      <c r="B196" s="315"/>
      <c r="C196" s="315"/>
      <c r="D196" s="219"/>
      <c r="E196" s="315"/>
      <c r="F196" s="315" t="s">
        <v>12662</v>
      </c>
      <c r="G196" s="151" t="s">
        <v>12562</v>
      </c>
      <c r="H196" s="151" t="s">
        <v>12562</v>
      </c>
      <c r="I196" s="151" t="s">
        <v>19519</v>
      </c>
      <c r="J196" s="898" t="s">
        <v>6222</v>
      </c>
      <c r="K196" s="317"/>
      <c r="L196" s="325" t="s">
        <v>12575</v>
      </c>
      <c r="M196" s="319" t="s">
        <v>11068</v>
      </c>
      <c r="N196" s="319" t="s">
        <v>10227</v>
      </c>
      <c r="O196" s="320">
        <v>42166</v>
      </c>
      <c r="P196" s="300">
        <v>42000000</v>
      </c>
      <c r="Q196" s="107"/>
      <c r="R196" s="109"/>
      <c r="S196" s="107"/>
      <c r="T196" s="321" t="s">
        <v>12605</v>
      </c>
      <c r="U196" s="322">
        <v>42696</v>
      </c>
      <c r="V196" s="301">
        <v>22397658</v>
      </c>
      <c r="W196" s="109"/>
      <c r="X196" s="118"/>
      <c r="Y196" s="118"/>
      <c r="Z196" s="118"/>
      <c r="AA196" s="118"/>
      <c r="AB196" s="135">
        <v>2720185</v>
      </c>
      <c r="AC196" s="135"/>
      <c r="AD196" s="135"/>
      <c r="AE196" s="135">
        <v>3366425</v>
      </c>
      <c r="AF196" s="882">
        <v>594075</v>
      </c>
      <c r="AG196" s="135"/>
      <c r="AH196" s="135"/>
      <c r="AI196" s="135"/>
      <c r="AJ196" s="135"/>
      <c r="AK196" s="135"/>
      <c r="AL196" s="135"/>
      <c r="AM196" s="135">
        <v>2278000</v>
      </c>
      <c r="AN196" s="899">
        <v>402000</v>
      </c>
      <c r="AO196" s="135"/>
      <c r="AP196" s="135"/>
      <c r="AQ196" s="135"/>
      <c r="AR196" s="135"/>
      <c r="AS196" s="135"/>
      <c r="AT196" s="135"/>
      <c r="AU196" s="135"/>
      <c r="AV196" s="135"/>
      <c r="AW196" s="135"/>
      <c r="AX196" s="135"/>
      <c r="AY196" s="135"/>
      <c r="AZ196" s="135"/>
      <c r="BA196" s="135"/>
      <c r="BB196" s="302">
        <f t="shared" si="12"/>
        <v>9360685</v>
      </c>
      <c r="BC196" s="303">
        <f t="shared" si="13"/>
        <v>13036973</v>
      </c>
      <c r="BD196" s="304"/>
      <c r="BE196" s="304"/>
      <c r="BF196" s="304"/>
      <c r="BG196" s="304"/>
      <c r="BH196" s="305"/>
      <c r="BI196" s="306"/>
      <c r="BJ196" s="154" t="s">
        <v>12183</v>
      </c>
      <c r="BK196" s="154" t="s">
        <v>12619</v>
      </c>
      <c r="BL196" s="154" t="s">
        <v>12620</v>
      </c>
      <c r="BM196" s="323">
        <v>60000000</v>
      </c>
      <c r="BN196" s="104"/>
    </row>
    <row r="197" spans="1:70" s="190" customFormat="1" ht="15" customHeight="1" x14ac:dyDescent="0.2">
      <c r="A197" s="315"/>
      <c r="B197" s="315"/>
      <c r="C197" s="315"/>
      <c r="D197" s="219"/>
      <c r="E197" s="315"/>
      <c r="F197" s="324" t="s">
        <v>12662</v>
      </c>
      <c r="G197" s="151" t="s">
        <v>12559</v>
      </c>
      <c r="H197" s="151" t="s">
        <v>12563</v>
      </c>
      <c r="I197" s="151" t="s">
        <v>19520</v>
      </c>
      <c r="J197" s="898" t="s">
        <v>6222</v>
      </c>
      <c r="K197" s="317"/>
      <c r="L197" s="325" t="s">
        <v>872</v>
      </c>
      <c r="M197" s="319" t="s">
        <v>11068</v>
      </c>
      <c r="N197" s="319" t="s">
        <v>12587</v>
      </c>
      <c r="O197" s="320">
        <v>42486</v>
      </c>
      <c r="P197" s="300">
        <v>95000000</v>
      </c>
      <c r="Q197" s="107"/>
      <c r="R197" s="109"/>
      <c r="S197" s="107"/>
      <c r="T197" s="321" t="s">
        <v>12606</v>
      </c>
      <c r="U197" s="322">
        <v>42699</v>
      </c>
      <c r="V197" s="301">
        <v>68897642</v>
      </c>
      <c r="W197" s="109"/>
      <c r="X197" s="118"/>
      <c r="Y197" s="118"/>
      <c r="Z197" s="118"/>
      <c r="AA197" s="118"/>
      <c r="AB197" s="135">
        <v>6942800</v>
      </c>
      <c r="AC197" s="135"/>
      <c r="AD197" s="135"/>
      <c r="AE197" s="135"/>
      <c r="AF197" s="135"/>
      <c r="AG197" s="135"/>
      <c r="AH197" s="135"/>
      <c r="AI197" s="135"/>
      <c r="AJ197" s="135"/>
      <c r="AK197" s="135">
        <v>3471400</v>
      </c>
      <c r="AL197" s="135">
        <v>612600</v>
      </c>
      <c r="AM197" s="135"/>
      <c r="AN197" s="135"/>
      <c r="AO197" s="135"/>
      <c r="AP197" s="135"/>
      <c r="AQ197" s="135"/>
      <c r="AR197" s="135"/>
      <c r="AS197" s="135"/>
      <c r="AT197" s="135"/>
      <c r="AU197" s="135"/>
      <c r="AV197" s="135"/>
      <c r="AW197" s="135"/>
      <c r="AX197" s="135"/>
      <c r="AY197" s="135"/>
      <c r="AZ197" s="135"/>
      <c r="BA197" s="135"/>
      <c r="BB197" s="302">
        <f t="shared" si="12"/>
        <v>11026800</v>
      </c>
      <c r="BC197" s="303">
        <f t="shared" si="13"/>
        <v>57870842</v>
      </c>
      <c r="BD197" s="304"/>
      <c r="BE197" s="304"/>
      <c r="BF197" s="304"/>
      <c r="BG197" s="304"/>
      <c r="BH197" s="305"/>
      <c r="BI197" s="306"/>
      <c r="BJ197" s="154" t="s">
        <v>12621</v>
      </c>
      <c r="BK197" s="154" t="s">
        <v>12622</v>
      </c>
      <c r="BL197" s="154" t="s">
        <v>6222</v>
      </c>
      <c r="BM197" s="323">
        <v>136000000</v>
      </c>
      <c r="BN197" s="104"/>
    </row>
    <row r="198" spans="1:70" s="190" customFormat="1" ht="15" customHeight="1" x14ac:dyDescent="0.2">
      <c r="A198" s="315"/>
      <c r="B198" s="315"/>
      <c r="C198" s="315"/>
      <c r="D198" s="219"/>
      <c r="E198" s="315"/>
      <c r="F198" s="315" t="s">
        <v>12662</v>
      </c>
      <c r="G198" s="151" t="s">
        <v>4857</v>
      </c>
      <c r="H198" s="151" t="s">
        <v>10784</v>
      </c>
      <c r="I198" s="151" t="s">
        <v>19521</v>
      </c>
      <c r="J198" s="316" t="s">
        <v>12732</v>
      </c>
      <c r="K198" s="317"/>
      <c r="L198" s="325" t="s">
        <v>12691</v>
      </c>
      <c r="M198" s="319" t="s">
        <v>6477</v>
      </c>
      <c r="N198" s="319" t="s">
        <v>12708</v>
      </c>
      <c r="O198" s="320">
        <v>42325</v>
      </c>
      <c r="P198" s="300">
        <v>7500000</v>
      </c>
      <c r="Q198" s="107"/>
      <c r="R198" s="109"/>
      <c r="S198" s="107"/>
      <c r="T198" s="321" t="s">
        <v>12748</v>
      </c>
      <c r="U198" s="322">
        <v>42733</v>
      </c>
      <c r="V198" s="301">
        <v>1864747</v>
      </c>
      <c r="W198" s="109"/>
      <c r="X198" s="118"/>
      <c r="Y198" s="118"/>
      <c r="Z198" s="118"/>
      <c r="AA198" s="118"/>
      <c r="AB198" s="135">
        <v>0</v>
      </c>
      <c r="AC198" s="135"/>
      <c r="AD198" s="135"/>
      <c r="AE198" s="135">
        <v>1585035</v>
      </c>
      <c r="AF198" s="911">
        <v>279712</v>
      </c>
      <c r="AG198" s="135"/>
      <c r="AH198" s="135"/>
      <c r="AI198" s="135"/>
      <c r="AJ198" s="135"/>
      <c r="AK198" s="135"/>
      <c r="AL198" s="135"/>
      <c r="AM198" s="135"/>
      <c r="AN198" s="135"/>
      <c r="AO198" s="135"/>
      <c r="AP198" s="135"/>
      <c r="AQ198" s="135"/>
      <c r="AR198" s="135"/>
      <c r="AS198" s="135"/>
      <c r="AT198" s="135"/>
      <c r="AU198" s="135"/>
      <c r="AV198" s="135"/>
      <c r="AW198" s="135"/>
      <c r="AX198" s="135"/>
      <c r="AY198" s="135"/>
      <c r="AZ198" s="135"/>
      <c r="BA198" s="135"/>
      <c r="BB198" s="302">
        <f t="shared" si="12"/>
        <v>1864747</v>
      </c>
      <c r="BC198" s="303">
        <f t="shared" si="13"/>
        <v>0</v>
      </c>
      <c r="BD198" s="304"/>
      <c r="BE198" s="304"/>
      <c r="BF198" s="304"/>
      <c r="BG198" s="304"/>
      <c r="BH198" s="305"/>
      <c r="BI198" s="306"/>
      <c r="BJ198" s="154" t="s">
        <v>11613</v>
      </c>
      <c r="BK198" s="154" t="s">
        <v>12760</v>
      </c>
      <c r="BL198" s="154" t="s">
        <v>11615</v>
      </c>
      <c r="BM198" s="323">
        <v>11000000</v>
      </c>
      <c r="BN198" s="104"/>
    </row>
    <row r="199" spans="1:70" s="190" customFormat="1" ht="15" customHeight="1" x14ac:dyDescent="0.2">
      <c r="A199" s="315"/>
      <c r="B199" s="315"/>
      <c r="C199" s="315"/>
      <c r="D199" s="219"/>
      <c r="E199" s="315"/>
      <c r="F199" s="315" t="s">
        <v>12662</v>
      </c>
      <c r="G199" s="151" t="s">
        <v>8717</v>
      </c>
      <c r="H199" s="151" t="s">
        <v>12686</v>
      </c>
      <c r="I199" s="151" t="s">
        <v>19522</v>
      </c>
      <c r="J199" s="316" t="s">
        <v>12733</v>
      </c>
      <c r="K199" s="317"/>
      <c r="L199" s="325" t="s">
        <v>12692</v>
      </c>
      <c r="M199" s="319" t="s">
        <v>6477</v>
      </c>
      <c r="N199" s="319" t="s">
        <v>12709</v>
      </c>
      <c r="O199" s="320">
        <v>42307</v>
      </c>
      <c r="P199" s="300">
        <v>7000000</v>
      </c>
      <c r="Q199" s="107"/>
      <c r="R199" s="109"/>
      <c r="S199" s="107"/>
      <c r="T199" s="321" t="s">
        <v>12749</v>
      </c>
      <c r="U199" s="322">
        <v>42733</v>
      </c>
      <c r="V199" s="301">
        <v>2886858</v>
      </c>
      <c r="W199" s="109"/>
      <c r="X199" s="118"/>
      <c r="Y199" s="118"/>
      <c r="Z199" s="118"/>
      <c r="AA199" s="118"/>
      <c r="AB199" s="135">
        <v>0</v>
      </c>
      <c r="AC199" s="135"/>
      <c r="AD199" s="135"/>
      <c r="AE199" s="135">
        <v>879983</v>
      </c>
      <c r="AF199" s="884">
        <v>155291</v>
      </c>
      <c r="AG199" s="135"/>
      <c r="AH199" s="135"/>
      <c r="AI199" s="135"/>
      <c r="AJ199" s="135"/>
      <c r="AK199" s="135"/>
      <c r="AL199" s="135"/>
      <c r="AM199" s="135"/>
      <c r="AN199" s="135"/>
      <c r="AO199" s="135"/>
      <c r="AP199" s="135"/>
      <c r="AQ199" s="135"/>
      <c r="AR199" s="135"/>
      <c r="AS199" s="135"/>
      <c r="AT199" s="135"/>
      <c r="AU199" s="135"/>
      <c r="AV199" s="135"/>
      <c r="AW199" s="135"/>
      <c r="AX199" s="135"/>
      <c r="AY199" s="135"/>
      <c r="AZ199" s="135"/>
      <c r="BA199" s="135"/>
      <c r="BB199" s="302">
        <f t="shared" si="12"/>
        <v>1035274</v>
      </c>
      <c r="BC199" s="303">
        <f t="shared" si="13"/>
        <v>1851584</v>
      </c>
      <c r="BD199" s="304"/>
      <c r="BE199" s="304"/>
      <c r="BF199" s="304"/>
      <c r="BG199" s="304"/>
      <c r="BH199" s="305"/>
      <c r="BI199" s="306"/>
      <c r="BJ199" s="154" t="s">
        <v>11613</v>
      </c>
      <c r="BK199" s="154" t="s">
        <v>12761</v>
      </c>
      <c r="BL199" s="154" t="s">
        <v>11615</v>
      </c>
      <c r="BM199" s="323">
        <v>10000000</v>
      </c>
      <c r="BN199" s="104"/>
    </row>
    <row r="200" spans="1:70" s="190" customFormat="1" ht="15" customHeight="1" x14ac:dyDescent="0.2">
      <c r="A200" s="315"/>
      <c r="B200" s="315"/>
      <c r="C200" s="315"/>
      <c r="D200" s="219"/>
      <c r="E200" s="315"/>
      <c r="F200" s="315" t="s">
        <v>12662</v>
      </c>
      <c r="G200" s="151" t="s">
        <v>8717</v>
      </c>
      <c r="H200" s="151" t="s">
        <v>12686</v>
      </c>
      <c r="I200" s="151" t="s">
        <v>19523</v>
      </c>
      <c r="J200" s="316" t="s">
        <v>12734</v>
      </c>
      <c r="K200" s="317"/>
      <c r="L200" s="325" t="s">
        <v>12693</v>
      </c>
      <c r="M200" s="319" t="s">
        <v>6477</v>
      </c>
      <c r="N200" s="319" t="s">
        <v>12710</v>
      </c>
      <c r="O200" s="320">
        <v>42167</v>
      </c>
      <c r="P200" s="300">
        <v>84000000</v>
      </c>
      <c r="Q200" s="107"/>
      <c r="R200" s="109"/>
      <c r="S200" s="107"/>
      <c r="T200" s="321" t="s">
        <v>12749</v>
      </c>
      <c r="U200" s="322">
        <v>42733</v>
      </c>
      <c r="V200" s="301">
        <v>3012016</v>
      </c>
      <c r="W200" s="109"/>
      <c r="X200" s="118"/>
      <c r="Y200" s="118"/>
      <c r="Z200" s="118"/>
      <c r="AA200" s="118"/>
      <c r="AB200" s="135">
        <v>0</v>
      </c>
      <c r="AC200" s="135"/>
      <c r="AD200" s="135"/>
      <c r="AE200" s="135">
        <v>227562</v>
      </c>
      <c r="AF200" s="884">
        <v>40158</v>
      </c>
      <c r="AG200" s="135"/>
      <c r="AH200" s="135"/>
      <c r="AI200" s="135"/>
      <c r="AJ200" s="135"/>
      <c r="AK200" s="135"/>
      <c r="AL200" s="135"/>
      <c r="AM200" s="135"/>
      <c r="AN200" s="135"/>
      <c r="AO200" s="135"/>
      <c r="AP200" s="135"/>
      <c r="AQ200" s="135"/>
      <c r="AR200" s="135"/>
      <c r="AS200" s="135"/>
      <c r="AT200" s="135"/>
      <c r="AU200" s="135"/>
      <c r="AV200" s="135"/>
      <c r="AW200" s="135"/>
      <c r="AX200" s="135"/>
      <c r="AY200" s="135"/>
      <c r="AZ200" s="135"/>
      <c r="BA200" s="135"/>
      <c r="BB200" s="302">
        <f t="shared" si="12"/>
        <v>267720</v>
      </c>
      <c r="BC200" s="303">
        <f t="shared" si="13"/>
        <v>2744296</v>
      </c>
      <c r="BD200" s="304"/>
      <c r="BE200" s="304"/>
      <c r="BF200" s="304"/>
      <c r="BG200" s="304"/>
      <c r="BH200" s="305"/>
      <c r="BI200" s="306"/>
      <c r="BJ200" s="154" t="s">
        <v>11613</v>
      </c>
      <c r="BK200" s="154" t="s">
        <v>12762</v>
      </c>
      <c r="BL200" s="154" t="s">
        <v>11615</v>
      </c>
      <c r="BM200" s="323">
        <v>12000000</v>
      </c>
      <c r="BN200" s="104"/>
    </row>
    <row r="201" spans="1:70" s="190" customFormat="1" ht="15" customHeight="1" x14ac:dyDescent="0.2">
      <c r="A201" s="315"/>
      <c r="B201" s="315"/>
      <c r="C201" s="315"/>
      <c r="D201" s="219"/>
      <c r="E201" s="315"/>
      <c r="F201" s="219" t="s">
        <v>12662</v>
      </c>
      <c r="G201" s="151" t="s">
        <v>12120</v>
      </c>
      <c r="H201" s="151" t="s">
        <v>12121</v>
      </c>
      <c r="I201" s="151" t="s">
        <v>19524</v>
      </c>
      <c r="J201" s="316">
        <v>1333315030000080</v>
      </c>
      <c r="K201" s="317"/>
      <c r="L201" s="318" t="s">
        <v>12694</v>
      </c>
      <c r="M201" s="319" t="s">
        <v>6477</v>
      </c>
      <c r="N201" s="319" t="s">
        <v>12711</v>
      </c>
      <c r="O201" s="320">
        <v>42150</v>
      </c>
      <c r="P201" s="300">
        <v>7500000</v>
      </c>
      <c r="Q201" s="107"/>
      <c r="R201" s="109"/>
      <c r="S201" s="107"/>
      <c r="T201" s="321" t="s">
        <v>12750</v>
      </c>
      <c r="U201" s="322">
        <v>42705</v>
      </c>
      <c r="V201" s="301">
        <v>2129300</v>
      </c>
      <c r="W201" s="109"/>
      <c r="X201" s="118"/>
      <c r="Y201" s="118"/>
      <c r="Z201" s="118"/>
      <c r="AA201" s="118"/>
      <c r="AB201" s="135">
        <v>553000</v>
      </c>
      <c r="AC201" s="135">
        <v>503625</v>
      </c>
      <c r="AD201" s="135">
        <v>88875</v>
      </c>
      <c r="AE201" s="135"/>
      <c r="AF201" s="135"/>
      <c r="AG201" s="135"/>
      <c r="AH201" s="135"/>
      <c r="AI201" s="135">
        <v>836230</v>
      </c>
      <c r="AJ201" s="135">
        <f>AI201/85%*100%-AI201</f>
        <v>147570</v>
      </c>
      <c r="AK201" s="135"/>
      <c r="AL201" s="135"/>
      <c r="AM201" s="135"/>
      <c r="AN201" s="135"/>
      <c r="AO201" s="135"/>
      <c r="AP201" s="135"/>
      <c r="AQ201" s="135"/>
      <c r="AR201" s="135"/>
      <c r="AS201" s="135"/>
      <c r="AT201" s="135"/>
      <c r="AU201" s="135"/>
      <c r="AV201" s="135"/>
      <c r="AW201" s="135"/>
      <c r="AX201" s="135"/>
      <c r="AY201" s="135"/>
      <c r="AZ201" s="135"/>
      <c r="BA201" s="135"/>
      <c r="BB201" s="302">
        <f t="shared" ref="BB201:BB236" si="14">SUM(AB201:BA201)</f>
        <v>2129300</v>
      </c>
      <c r="BC201" s="303">
        <f t="shared" ref="BC201:BC236" si="15">V201-BB201</f>
        <v>0</v>
      </c>
      <c r="BD201" s="304"/>
      <c r="BE201" s="304"/>
      <c r="BF201" s="304"/>
      <c r="BG201" s="304"/>
      <c r="BH201" s="305"/>
      <c r="BI201" s="306"/>
      <c r="BJ201" s="154" t="s">
        <v>12763</v>
      </c>
      <c r="BK201" s="154" t="s">
        <v>12764</v>
      </c>
      <c r="BL201" s="154" t="s">
        <v>11615</v>
      </c>
      <c r="BM201" s="323">
        <v>10800000</v>
      </c>
      <c r="BN201" s="104">
        <v>2</v>
      </c>
      <c r="BR201" s="614"/>
    </row>
    <row r="202" spans="1:70" s="190" customFormat="1" ht="15" customHeight="1" x14ac:dyDescent="0.2">
      <c r="A202" s="315"/>
      <c r="B202" s="315"/>
      <c r="C202" s="315"/>
      <c r="D202" s="219"/>
      <c r="E202" s="315"/>
      <c r="F202" s="219" t="s">
        <v>12662</v>
      </c>
      <c r="G202" s="151" t="s">
        <v>12120</v>
      </c>
      <c r="H202" s="151" t="s">
        <v>12121</v>
      </c>
      <c r="I202" s="151" t="s">
        <v>19525</v>
      </c>
      <c r="J202" s="316" t="s">
        <v>13277</v>
      </c>
      <c r="K202" s="317"/>
      <c r="L202" s="318" t="s">
        <v>13293</v>
      </c>
      <c r="M202" s="319" t="s">
        <v>6477</v>
      </c>
      <c r="N202" s="319" t="s">
        <v>12712</v>
      </c>
      <c r="O202" s="320">
        <v>42443</v>
      </c>
      <c r="P202" s="300">
        <v>13000000</v>
      </c>
      <c r="Q202" s="107"/>
      <c r="R202" s="109"/>
      <c r="S202" s="107"/>
      <c r="T202" s="321" t="s">
        <v>12750</v>
      </c>
      <c r="U202" s="322">
        <v>42705</v>
      </c>
      <c r="V202" s="301">
        <v>6407518</v>
      </c>
      <c r="W202" s="109"/>
      <c r="X202" s="118"/>
      <c r="Y202" s="118"/>
      <c r="Z202" s="118"/>
      <c r="AA202" s="118"/>
      <c r="AB202" s="135">
        <v>1798035</v>
      </c>
      <c r="AC202" s="135">
        <v>3918061</v>
      </c>
      <c r="AD202" s="135">
        <v>691422</v>
      </c>
      <c r="AE202" s="135"/>
      <c r="AF202" s="135"/>
      <c r="AG202" s="135"/>
      <c r="AH202" s="135"/>
      <c r="AI202" s="135"/>
      <c r="AJ202" s="135"/>
      <c r="AK202" s="135"/>
      <c r="AL202" s="135"/>
      <c r="AM202" s="135"/>
      <c r="AN202" s="135"/>
      <c r="AO202" s="135"/>
      <c r="AP202" s="135"/>
      <c r="AQ202" s="135"/>
      <c r="AR202" s="135"/>
      <c r="AS202" s="135"/>
      <c r="AT202" s="135"/>
      <c r="AU202" s="135"/>
      <c r="AV202" s="135"/>
      <c r="AW202" s="135"/>
      <c r="AX202" s="135"/>
      <c r="AY202" s="135"/>
      <c r="AZ202" s="135"/>
      <c r="BA202" s="135"/>
      <c r="BB202" s="302">
        <f t="shared" si="14"/>
        <v>6407518</v>
      </c>
      <c r="BC202" s="303">
        <f t="shared" si="15"/>
        <v>0</v>
      </c>
      <c r="BD202" s="304"/>
      <c r="BE202" s="304"/>
      <c r="BF202" s="304"/>
      <c r="BG202" s="304"/>
      <c r="BH202" s="305"/>
      <c r="BI202" s="306"/>
      <c r="BJ202" s="154" t="s">
        <v>12765</v>
      </c>
      <c r="BK202" s="154" t="s">
        <v>12766</v>
      </c>
      <c r="BL202" s="154" t="s">
        <v>11615</v>
      </c>
      <c r="BM202" s="323">
        <v>18600000</v>
      </c>
      <c r="BN202" s="104">
        <v>2</v>
      </c>
      <c r="BR202" s="615"/>
    </row>
    <row r="203" spans="1:70" s="190" customFormat="1" ht="15" customHeight="1" x14ac:dyDescent="0.2">
      <c r="A203" s="315"/>
      <c r="B203" s="315"/>
      <c r="C203" s="315"/>
      <c r="D203" s="219"/>
      <c r="E203" s="315"/>
      <c r="F203" s="219" t="s">
        <v>12662</v>
      </c>
      <c r="G203" s="151" t="s">
        <v>12120</v>
      </c>
      <c r="H203" s="151" t="s">
        <v>12121</v>
      </c>
      <c r="I203" s="151" t="s">
        <v>19526</v>
      </c>
      <c r="J203" s="316">
        <v>1333316030000020</v>
      </c>
      <c r="K203" s="317"/>
      <c r="L203" s="318" t="s">
        <v>12695</v>
      </c>
      <c r="M203" s="319" t="s">
        <v>6477</v>
      </c>
      <c r="N203" s="319" t="s">
        <v>12713</v>
      </c>
      <c r="O203" s="320">
        <v>42411</v>
      </c>
      <c r="P203" s="300">
        <v>6300000</v>
      </c>
      <c r="Q203" s="107"/>
      <c r="R203" s="109"/>
      <c r="S203" s="107"/>
      <c r="T203" s="321" t="s">
        <v>12750</v>
      </c>
      <c r="U203" s="322">
        <v>42705</v>
      </c>
      <c r="V203" s="301">
        <v>3521110</v>
      </c>
      <c r="W203" s="109"/>
      <c r="X203" s="118"/>
      <c r="Y203" s="118"/>
      <c r="Z203" s="118"/>
      <c r="AA203" s="118"/>
      <c r="AB203" s="135">
        <v>600814</v>
      </c>
      <c r="AC203" s="135"/>
      <c r="AD203" s="135"/>
      <c r="AE203" s="135"/>
      <c r="AF203" s="135"/>
      <c r="AG203" s="135">
        <f>872950 + 558365</f>
        <v>1431315</v>
      </c>
      <c r="AH203" s="135">
        <f>AG203/85%*100%-AG203</f>
        <v>252585</v>
      </c>
      <c r="AI203" s="135"/>
      <c r="AJ203" s="135"/>
      <c r="AK203" s="135"/>
      <c r="AL203" s="135"/>
      <c r="AM203" s="135"/>
      <c r="AN203" s="135"/>
      <c r="AO203" s="135"/>
      <c r="AP203" s="135"/>
      <c r="AQ203" s="135"/>
      <c r="AR203" s="135"/>
      <c r="AS203" s="135"/>
      <c r="AT203" s="135"/>
      <c r="AU203" s="135"/>
      <c r="AV203" s="135"/>
      <c r="AW203" s="135"/>
      <c r="AX203" s="135"/>
      <c r="AY203" s="135"/>
      <c r="AZ203" s="135"/>
      <c r="BA203" s="135"/>
      <c r="BB203" s="302">
        <f t="shared" si="14"/>
        <v>2284714</v>
      </c>
      <c r="BC203" s="303">
        <f t="shared" si="15"/>
        <v>1236396</v>
      </c>
      <c r="BD203" s="304"/>
      <c r="BE203" s="304"/>
      <c r="BF203" s="304"/>
      <c r="BG203" s="304"/>
      <c r="BH203" s="305"/>
      <c r="BI203" s="306"/>
      <c r="BJ203" s="154" t="s">
        <v>12767</v>
      </c>
      <c r="BK203" s="154" t="s">
        <v>12768</v>
      </c>
      <c r="BL203" s="154" t="s">
        <v>11615</v>
      </c>
      <c r="BM203" s="323">
        <v>9000000</v>
      </c>
      <c r="BN203" s="104">
        <v>2</v>
      </c>
    </row>
    <row r="204" spans="1:70" s="190" customFormat="1" ht="15" customHeight="1" x14ac:dyDescent="0.2">
      <c r="A204" s="315"/>
      <c r="B204" s="315"/>
      <c r="C204" s="315"/>
      <c r="D204" s="219"/>
      <c r="E204" s="315"/>
      <c r="F204" s="219" t="s">
        <v>12662</v>
      </c>
      <c r="G204" s="151" t="s">
        <v>12120</v>
      </c>
      <c r="H204" s="151" t="s">
        <v>12121</v>
      </c>
      <c r="I204" s="151" t="s">
        <v>19527</v>
      </c>
      <c r="J204" s="316">
        <v>1333316030000090</v>
      </c>
      <c r="K204" s="317"/>
      <c r="L204" s="318" t="s">
        <v>12696</v>
      </c>
      <c r="M204" s="319" t="s">
        <v>6477</v>
      </c>
      <c r="N204" s="319" t="s">
        <v>12714</v>
      </c>
      <c r="O204" s="320">
        <v>42486</v>
      </c>
      <c r="P204" s="300">
        <v>21000000</v>
      </c>
      <c r="Q204" s="107"/>
      <c r="R204" s="109"/>
      <c r="S204" s="107"/>
      <c r="T204" s="321" t="s">
        <v>12750</v>
      </c>
      <c r="U204" s="322">
        <v>42705</v>
      </c>
      <c r="V204" s="301">
        <v>14362040</v>
      </c>
      <c r="W204" s="109"/>
      <c r="X204" s="118"/>
      <c r="Y204" s="118"/>
      <c r="Z204" s="118"/>
      <c r="AA204" s="118"/>
      <c r="AB204" s="135">
        <v>0</v>
      </c>
      <c r="AC204" s="135"/>
      <c r="AD204" s="135"/>
      <c r="AE204" s="135"/>
      <c r="AF204" s="135"/>
      <c r="AG204" s="135"/>
      <c r="AH204" s="135"/>
      <c r="AI204" s="135"/>
      <c r="AJ204" s="135"/>
      <c r="AK204" s="135">
        <v>12207734</v>
      </c>
      <c r="AL204" s="135">
        <v>2154306</v>
      </c>
      <c r="AM204" s="135"/>
      <c r="AN204" s="135"/>
      <c r="AO204" s="135"/>
      <c r="AP204" s="135"/>
      <c r="AQ204" s="135"/>
      <c r="AR204" s="135"/>
      <c r="AS204" s="135"/>
      <c r="AT204" s="135"/>
      <c r="AU204" s="135"/>
      <c r="AV204" s="135"/>
      <c r="AW204" s="135"/>
      <c r="AX204" s="135"/>
      <c r="AY204" s="135"/>
      <c r="AZ204" s="135"/>
      <c r="BA204" s="135"/>
      <c r="BB204" s="302">
        <f t="shared" si="14"/>
        <v>14362040</v>
      </c>
      <c r="BC204" s="303">
        <f t="shared" si="15"/>
        <v>0</v>
      </c>
      <c r="BD204" s="304"/>
      <c r="BE204" s="304"/>
      <c r="BF204" s="304"/>
      <c r="BG204" s="304"/>
      <c r="BH204" s="305"/>
      <c r="BI204" s="306"/>
      <c r="BJ204" s="154" t="s">
        <v>12769</v>
      </c>
      <c r="BK204" s="154" t="s">
        <v>12770</v>
      </c>
      <c r="BL204" s="154" t="s">
        <v>11615</v>
      </c>
      <c r="BM204" s="323">
        <v>30000000</v>
      </c>
      <c r="BN204" s="104">
        <v>2</v>
      </c>
    </row>
    <row r="205" spans="1:70" s="190" customFormat="1" ht="15" customHeight="1" x14ac:dyDescent="0.2">
      <c r="A205" s="315"/>
      <c r="B205" s="315"/>
      <c r="C205" s="315"/>
      <c r="D205" s="219"/>
      <c r="E205" s="315"/>
      <c r="F205" s="324" t="s">
        <v>8617</v>
      </c>
      <c r="G205" s="333" t="s">
        <v>8426</v>
      </c>
      <c r="H205" s="151" t="s">
        <v>13294</v>
      </c>
      <c r="I205" s="151" t="s">
        <v>19528</v>
      </c>
      <c r="J205" s="332" t="s">
        <v>13277</v>
      </c>
      <c r="K205" s="317"/>
      <c r="L205" s="318" t="s">
        <v>12665</v>
      </c>
      <c r="M205" s="319" t="s">
        <v>6477</v>
      </c>
      <c r="N205" s="319" t="s">
        <v>12715</v>
      </c>
      <c r="O205" s="320">
        <v>42153</v>
      </c>
      <c r="P205" s="300">
        <v>50000000</v>
      </c>
      <c r="Q205" s="107"/>
      <c r="R205" s="109"/>
      <c r="S205" s="107"/>
      <c r="T205" s="321" t="s">
        <v>12751</v>
      </c>
      <c r="U205" s="322">
        <v>42712</v>
      </c>
      <c r="V205" s="301">
        <v>17867120</v>
      </c>
      <c r="W205" s="109"/>
      <c r="X205" s="118"/>
      <c r="Y205" s="118"/>
      <c r="Z205" s="118"/>
      <c r="AA205" s="118"/>
      <c r="AB205" s="135">
        <v>17867120</v>
      </c>
      <c r="AC205" s="135"/>
      <c r="AD205" s="135"/>
      <c r="AE205" s="135"/>
      <c r="AF205" s="135"/>
      <c r="AG205" s="135"/>
      <c r="AH205" s="135"/>
      <c r="AI205" s="135"/>
      <c r="AJ205" s="135"/>
      <c r="AK205" s="135"/>
      <c r="AL205" s="135"/>
      <c r="AM205" s="135"/>
      <c r="AN205" s="135"/>
      <c r="AO205" s="135"/>
      <c r="AP205" s="135"/>
      <c r="AQ205" s="135"/>
      <c r="AR205" s="135"/>
      <c r="AS205" s="135"/>
      <c r="AT205" s="135"/>
      <c r="AU205" s="135"/>
      <c r="AV205" s="135"/>
      <c r="AW205" s="135"/>
      <c r="AX205" s="135"/>
      <c r="AY205" s="135"/>
      <c r="AZ205" s="135"/>
      <c r="BA205" s="135"/>
      <c r="BB205" s="302">
        <f t="shared" si="14"/>
        <v>17867120</v>
      </c>
      <c r="BC205" s="303">
        <f t="shared" si="15"/>
        <v>0</v>
      </c>
      <c r="BD205" s="304"/>
      <c r="BE205" s="304"/>
      <c r="BF205" s="304"/>
      <c r="BG205" s="304"/>
      <c r="BH205" s="305"/>
      <c r="BI205" s="306"/>
      <c r="BJ205" s="154" t="s">
        <v>12771</v>
      </c>
      <c r="BK205" s="154" t="s">
        <v>12772</v>
      </c>
      <c r="BL205" s="154" t="s">
        <v>11615</v>
      </c>
      <c r="BM205" s="323">
        <v>71500000</v>
      </c>
      <c r="BN205" s="104"/>
    </row>
    <row r="206" spans="1:70" s="190" customFormat="1" ht="15" customHeight="1" x14ac:dyDescent="0.2">
      <c r="A206" s="315"/>
      <c r="B206" s="315"/>
      <c r="C206" s="315"/>
      <c r="D206" s="219"/>
      <c r="E206" s="315"/>
      <c r="F206" s="324" t="s">
        <v>8617</v>
      </c>
      <c r="G206" s="333" t="s">
        <v>8426</v>
      </c>
      <c r="H206" s="151" t="s">
        <v>12123</v>
      </c>
      <c r="I206" s="151" t="s">
        <v>19529</v>
      </c>
      <c r="J206" s="332" t="s">
        <v>12735</v>
      </c>
      <c r="K206" s="317"/>
      <c r="L206" s="318" t="s">
        <v>12663</v>
      </c>
      <c r="M206" s="319" t="s">
        <v>6477</v>
      </c>
      <c r="N206" s="319" t="s">
        <v>12716</v>
      </c>
      <c r="O206" s="320">
        <v>42170</v>
      </c>
      <c r="P206" s="300">
        <v>9000000</v>
      </c>
      <c r="Q206" s="107"/>
      <c r="R206" s="109"/>
      <c r="S206" s="107"/>
      <c r="T206" s="321" t="s">
        <v>12751</v>
      </c>
      <c r="U206" s="322">
        <v>42712</v>
      </c>
      <c r="V206" s="301">
        <v>2120497</v>
      </c>
      <c r="W206" s="109"/>
      <c r="X206" s="118"/>
      <c r="Y206" s="118"/>
      <c r="Z206" s="118"/>
      <c r="AA206" s="118"/>
      <c r="AB206" s="135">
        <v>0</v>
      </c>
      <c r="AC206" s="135"/>
      <c r="AD206" s="135"/>
      <c r="AE206" s="135"/>
      <c r="AF206" s="135"/>
      <c r="AG206" s="135"/>
      <c r="AH206" s="135"/>
      <c r="AI206" s="135"/>
      <c r="AJ206" s="135"/>
      <c r="AK206" s="135"/>
      <c r="AL206" s="135"/>
      <c r="AM206" s="135">
        <v>1908448</v>
      </c>
      <c r="AN206" s="899">
        <v>212049</v>
      </c>
      <c r="AO206" s="135"/>
      <c r="AP206" s="135"/>
      <c r="AQ206" s="135"/>
      <c r="AR206" s="135"/>
      <c r="AS206" s="135"/>
      <c r="AT206" s="135"/>
      <c r="AU206" s="135"/>
      <c r="AV206" s="135"/>
      <c r="AW206" s="135"/>
      <c r="AX206" s="135"/>
      <c r="AY206" s="135"/>
      <c r="AZ206" s="135"/>
      <c r="BA206" s="135"/>
      <c r="BB206" s="302">
        <f t="shared" si="14"/>
        <v>2120497</v>
      </c>
      <c r="BC206" s="303">
        <f t="shared" si="15"/>
        <v>0</v>
      </c>
      <c r="BD206" s="304"/>
      <c r="BE206" s="304"/>
      <c r="BF206" s="304"/>
      <c r="BG206" s="304"/>
      <c r="BH206" s="305"/>
      <c r="BI206" s="306"/>
      <c r="BJ206" s="154" t="s">
        <v>12773</v>
      </c>
      <c r="BK206" s="154" t="s">
        <v>12774</v>
      </c>
      <c r="BL206" s="154" t="s">
        <v>11615</v>
      </c>
      <c r="BM206" s="323">
        <v>13000000</v>
      </c>
      <c r="BN206" s="104"/>
    </row>
    <row r="207" spans="1:70" s="190" customFormat="1" ht="15" customHeight="1" x14ac:dyDescent="0.2">
      <c r="A207" s="315"/>
      <c r="B207" s="315"/>
      <c r="C207" s="315"/>
      <c r="D207" s="219"/>
      <c r="E207" s="315"/>
      <c r="F207" s="324" t="s">
        <v>8617</v>
      </c>
      <c r="G207" s="333" t="s">
        <v>8426</v>
      </c>
      <c r="H207" s="151" t="s">
        <v>12123</v>
      </c>
      <c r="I207" s="151" t="s">
        <v>19530</v>
      </c>
      <c r="J207" s="332" t="s">
        <v>12736</v>
      </c>
      <c r="K207" s="317"/>
      <c r="L207" s="318" t="s">
        <v>12664</v>
      </c>
      <c r="M207" s="319" t="s">
        <v>6477</v>
      </c>
      <c r="N207" s="319" t="s">
        <v>12717</v>
      </c>
      <c r="O207" s="320">
        <v>42487</v>
      </c>
      <c r="P207" s="300">
        <v>3000000</v>
      </c>
      <c r="Q207" s="107"/>
      <c r="R207" s="109"/>
      <c r="S207" s="107"/>
      <c r="T207" s="321" t="s">
        <v>12751</v>
      </c>
      <c r="U207" s="322">
        <v>42712</v>
      </c>
      <c r="V207" s="301">
        <v>1324506</v>
      </c>
      <c r="W207" s="109"/>
      <c r="X207" s="118"/>
      <c r="Y207" s="118"/>
      <c r="Z207" s="118"/>
      <c r="AA207" s="118"/>
      <c r="AB207" s="135">
        <v>0</v>
      </c>
      <c r="AC207" s="135"/>
      <c r="AD207" s="135"/>
      <c r="AE207" s="135"/>
      <c r="AF207" s="135"/>
      <c r="AG207" s="135"/>
      <c r="AH207" s="135"/>
      <c r="AI207" s="135"/>
      <c r="AJ207" s="135"/>
      <c r="AK207" s="135"/>
      <c r="AL207" s="135"/>
      <c r="AM207" s="135"/>
      <c r="AN207" s="135"/>
      <c r="AO207" s="135"/>
      <c r="AP207" s="135"/>
      <c r="AQ207" s="135"/>
      <c r="AR207" s="135"/>
      <c r="AS207" s="135"/>
      <c r="AT207" s="135"/>
      <c r="AU207" s="135"/>
      <c r="AV207" s="135"/>
      <c r="AW207" s="135"/>
      <c r="AX207" s="135"/>
      <c r="AY207" s="135"/>
      <c r="AZ207" s="135"/>
      <c r="BA207" s="135"/>
      <c r="BB207" s="302">
        <f t="shared" si="14"/>
        <v>0</v>
      </c>
      <c r="BC207" s="303">
        <f t="shared" si="15"/>
        <v>1324506</v>
      </c>
      <c r="BD207" s="304"/>
      <c r="BE207" s="304"/>
      <c r="BF207" s="304"/>
      <c r="BG207" s="304"/>
      <c r="BH207" s="305"/>
      <c r="BI207" s="306"/>
      <c r="BJ207" s="154" t="s">
        <v>12775</v>
      </c>
      <c r="BK207" s="154" t="s">
        <v>12776</v>
      </c>
      <c r="BL207" s="154" t="s">
        <v>11615</v>
      </c>
      <c r="BM207" s="323">
        <v>4500000</v>
      </c>
      <c r="BN207" s="104"/>
    </row>
    <row r="208" spans="1:70" s="190" customFormat="1" ht="15" customHeight="1" x14ac:dyDescent="0.2">
      <c r="A208" s="315"/>
      <c r="B208" s="315"/>
      <c r="C208" s="315"/>
      <c r="D208" s="219"/>
      <c r="E208" s="315"/>
      <c r="F208" s="315" t="s">
        <v>12662</v>
      </c>
      <c r="G208" s="151" t="s">
        <v>8755</v>
      </c>
      <c r="H208" s="151" t="s">
        <v>6222</v>
      </c>
      <c r="I208" s="151" t="s">
        <v>19531</v>
      </c>
      <c r="J208" s="316">
        <v>1312516030000160</v>
      </c>
      <c r="K208" s="317"/>
      <c r="L208" s="325" t="s">
        <v>8397</v>
      </c>
      <c r="M208" s="319" t="s">
        <v>6477</v>
      </c>
      <c r="N208" s="319" t="s">
        <v>12718</v>
      </c>
      <c r="O208" s="320">
        <v>42443</v>
      </c>
      <c r="P208" s="300">
        <v>10000000</v>
      </c>
      <c r="Q208" s="107"/>
      <c r="R208" s="109"/>
      <c r="S208" s="107"/>
      <c r="T208" s="321" t="s">
        <v>12752</v>
      </c>
      <c r="U208" s="322">
        <v>42712</v>
      </c>
      <c r="V208" s="301">
        <v>6801089</v>
      </c>
      <c r="W208" s="109"/>
      <c r="X208" s="118"/>
      <c r="Y208" s="118"/>
      <c r="Z208" s="118"/>
      <c r="AA208" s="118"/>
      <c r="AB208" s="135">
        <v>0</v>
      </c>
      <c r="AC208" s="135"/>
      <c r="AD208" s="135"/>
      <c r="AE208" s="135"/>
      <c r="AF208" s="135"/>
      <c r="AG208" s="135"/>
      <c r="AH208" s="135"/>
      <c r="AI208" s="135"/>
      <c r="AJ208" s="135"/>
      <c r="AK208" s="135"/>
      <c r="AL208" s="135"/>
      <c r="AM208" s="135"/>
      <c r="AN208" s="135"/>
      <c r="AO208" s="135"/>
      <c r="AP208" s="135"/>
      <c r="AQ208" s="135"/>
      <c r="AR208" s="135"/>
      <c r="AS208" s="135"/>
      <c r="AT208" s="135"/>
      <c r="AU208" s="135"/>
      <c r="AV208" s="135"/>
      <c r="AW208" s="135"/>
      <c r="AX208" s="135"/>
      <c r="AY208" s="135"/>
      <c r="AZ208" s="135"/>
      <c r="BA208" s="135"/>
      <c r="BB208" s="302">
        <f t="shared" si="14"/>
        <v>0</v>
      </c>
      <c r="BC208" s="303">
        <f t="shared" si="15"/>
        <v>6801089</v>
      </c>
      <c r="BD208" s="304"/>
      <c r="BE208" s="304"/>
      <c r="BF208" s="304"/>
      <c r="BG208" s="304"/>
      <c r="BH208" s="305"/>
      <c r="BI208" s="306"/>
      <c r="BJ208" s="154" t="s">
        <v>12777</v>
      </c>
      <c r="BK208" s="154" t="s">
        <v>12778</v>
      </c>
      <c r="BL208" s="154" t="s">
        <v>11615</v>
      </c>
      <c r="BM208" s="323">
        <v>14300000</v>
      </c>
      <c r="BN208" s="104"/>
    </row>
    <row r="209" spans="1:66" s="190" customFormat="1" ht="15" customHeight="1" x14ac:dyDescent="0.2">
      <c r="A209" s="315"/>
      <c r="B209" s="315"/>
      <c r="C209" s="315"/>
      <c r="D209" s="219"/>
      <c r="E209" s="315"/>
      <c r="F209" s="219" t="s">
        <v>12662</v>
      </c>
      <c r="G209" s="151" t="s">
        <v>10771</v>
      </c>
      <c r="H209" s="151" t="s">
        <v>6222</v>
      </c>
      <c r="I209" s="151" t="s">
        <v>19532</v>
      </c>
      <c r="J209" s="332" t="s">
        <v>12737</v>
      </c>
      <c r="K209" s="317"/>
      <c r="L209" s="318" t="s">
        <v>2247</v>
      </c>
      <c r="M209" s="319" t="s">
        <v>6477</v>
      </c>
      <c r="N209" s="319" t="s">
        <v>12719</v>
      </c>
      <c r="O209" s="320">
        <v>42264</v>
      </c>
      <c r="P209" s="300">
        <v>50000000</v>
      </c>
      <c r="Q209" s="107"/>
      <c r="R209" s="109"/>
      <c r="S209" s="107"/>
      <c r="T209" s="321" t="s">
        <v>12753</v>
      </c>
      <c r="U209" s="322">
        <v>42720</v>
      </c>
      <c r="V209" s="301">
        <v>27541830</v>
      </c>
      <c r="W209" s="109"/>
      <c r="X209" s="118"/>
      <c r="Y209" s="118"/>
      <c r="Z209" s="118"/>
      <c r="AA209" s="118"/>
      <c r="AB209" s="135">
        <v>0</v>
      </c>
      <c r="AC209" s="135">
        <v>2291121</v>
      </c>
      <c r="AD209" s="135">
        <f>AC209/85%-AC209</f>
        <v>404315.47058823518</v>
      </c>
      <c r="AE209" s="135">
        <v>1360000</v>
      </c>
      <c r="AF209" s="135">
        <f>AE209/85%-AE209</f>
        <v>240000</v>
      </c>
      <c r="AG209" s="135"/>
      <c r="AH209" s="135"/>
      <c r="AI209" s="135"/>
      <c r="AJ209" s="135"/>
      <c r="AK209" s="135">
        <v>4080000</v>
      </c>
      <c r="AL209" s="911">
        <v>720000</v>
      </c>
      <c r="AM209" s="135"/>
      <c r="AN209" s="135"/>
      <c r="AO209" s="135"/>
      <c r="AP209" s="135"/>
      <c r="AQ209" s="135"/>
      <c r="AR209" s="135"/>
      <c r="AS209" s="135"/>
      <c r="AT209" s="135"/>
      <c r="AU209" s="135"/>
      <c r="AV209" s="135"/>
      <c r="AW209" s="135"/>
      <c r="AX209" s="135"/>
      <c r="AY209" s="135"/>
      <c r="AZ209" s="135"/>
      <c r="BA209" s="135"/>
      <c r="BB209" s="302">
        <f t="shared" si="14"/>
        <v>9095436.4705882352</v>
      </c>
      <c r="BC209" s="303">
        <f t="shared" si="15"/>
        <v>18446393.529411763</v>
      </c>
      <c r="BD209" s="304"/>
      <c r="BE209" s="304"/>
      <c r="BF209" s="304"/>
      <c r="BG209" s="304"/>
      <c r="BH209" s="305"/>
      <c r="BI209" s="306"/>
      <c r="BJ209" s="154" t="s">
        <v>12779</v>
      </c>
      <c r="BK209" s="154" t="s">
        <v>12780</v>
      </c>
      <c r="BL209" s="154" t="s">
        <v>11615</v>
      </c>
      <c r="BM209" s="323">
        <v>100000000</v>
      </c>
      <c r="BN209" s="104"/>
    </row>
    <row r="210" spans="1:66" s="190" customFormat="1" ht="15" customHeight="1" x14ac:dyDescent="0.2">
      <c r="A210" s="315"/>
      <c r="B210" s="315"/>
      <c r="C210" s="315"/>
      <c r="D210" s="219"/>
      <c r="E210" s="315"/>
      <c r="F210" s="219" t="s">
        <v>12662</v>
      </c>
      <c r="G210" s="151" t="s">
        <v>10771</v>
      </c>
      <c r="H210" s="151" t="s">
        <v>12687</v>
      </c>
      <c r="I210" s="151" t="s">
        <v>19533</v>
      </c>
      <c r="J210" s="332" t="s">
        <v>12738</v>
      </c>
      <c r="K210" s="317"/>
      <c r="L210" s="318" t="s">
        <v>12697</v>
      </c>
      <c r="M210" s="319" t="s">
        <v>6477</v>
      </c>
      <c r="N210" s="319" t="s">
        <v>12720</v>
      </c>
      <c r="O210" s="320">
        <v>42107</v>
      </c>
      <c r="P210" s="300">
        <v>17800000</v>
      </c>
      <c r="Q210" s="107"/>
      <c r="R210" s="109"/>
      <c r="S210" s="107"/>
      <c r="T210" s="321" t="s">
        <v>12753</v>
      </c>
      <c r="U210" s="322">
        <v>42720</v>
      </c>
      <c r="V210" s="301">
        <v>5195513</v>
      </c>
      <c r="W210" s="109"/>
      <c r="X210" s="118"/>
      <c r="Y210" s="118"/>
      <c r="Z210" s="118"/>
      <c r="AA210" s="118"/>
      <c r="AB210" s="135">
        <v>0</v>
      </c>
      <c r="AC210" s="135">
        <v>457623</v>
      </c>
      <c r="AD210" s="135">
        <f>AC210/85%-AC210</f>
        <v>80757</v>
      </c>
      <c r="AE210" s="135">
        <v>632910</v>
      </c>
      <c r="AF210" s="135">
        <f>AE210/85%-AE210</f>
        <v>111690</v>
      </c>
      <c r="AG210" s="135"/>
      <c r="AH210" s="135"/>
      <c r="AI210" s="135"/>
      <c r="AJ210" s="135"/>
      <c r="AK210" s="135">
        <v>2665855</v>
      </c>
      <c r="AL210" s="911">
        <v>470445</v>
      </c>
      <c r="AM210" s="135"/>
      <c r="AN210" s="135"/>
      <c r="AO210" s="135"/>
      <c r="AP210" s="135"/>
      <c r="AQ210" s="135"/>
      <c r="AR210" s="135"/>
      <c r="AS210" s="135"/>
      <c r="AT210" s="135"/>
      <c r="AU210" s="135"/>
      <c r="AV210" s="135"/>
      <c r="AW210" s="135"/>
      <c r="AX210" s="135"/>
      <c r="AY210" s="135"/>
      <c r="AZ210" s="135"/>
      <c r="BA210" s="135"/>
      <c r="BB210" s="302">
        <f t="shared" si="14"/>
        <v>4419280</v>
      </c>
      <c r="BC210" s="303">
        <f t="shared" si="15"/>
        <v>776233</v>
      </c>
      <c r="BD210" s="304"/>
      <c r="BE210" s="304"/>
      <c r="BF210" s="304"/>
      <c r="BG210" s="304"/>
      <c r="BH210" s="305"/>
      <c r="BI210" s="306"/>
      <c r="BJ210" s="154" t="s">
        <v>12781</v>
      </c>
      <c r="BK210" s="154" t="s">
        <v>12782</v>
      </c>
      <c r="BL210" s="154" t="s">
        <v>11615</v>
      </c>
      <c r="BM210" s="323">
        <v>25500000</v>
      </c>
      <c r="BN210" s="104"/>
    </row>
    <row r="211" spans="1:66" s="190" customFormat="1" ht="15" customHeight="1" x14ac:dyDescent="0.2">
      <c r="A211" s="315"/>
      <c r="B211" s="315"/>
      <c r="C211" s="315"/>
      <c r="D211" s="219"/>
      <c r="E211" s="315"/>
      <c r="F211" s="219" t="s">
        <v>12662</v>
      </c>
      <c r="G211" s="151" t="s">
        <v>10771</v>
      </c>
      <c r="H211" s="151" t="s">
        <v>12688</v>
      </c>
      <c r="I211" s="151" t="s">
        <v>19534</v>
      </c>
      <c r="J211" s="332" t="s">
        <v>12739</v>
      </c>
      <c r="K211" s="317"/>
      <c r="L211" s="318" t="s">
        <v>843</v>
      </c>
      <c r="M211" s="319" t="s">
        <v>6477</v>
      </c>
      <c r="N211" s="319" t="s">
        <v>12721</v>
      </c>
      <c r="O211" s="320">
        <v>42486</v>
      </c>
      <c r="P211" s="300">
        <v>3900000</v>
      </c>
      <c r="Q211" s="107"/>
      <c r="R211" s="109"/>
      <c r="S211" s="107"/>
      <c r="T211" s="321" t="s">
        <v>12753</v>
      </c>
      <c r="U211" s="322">
        <v>42720</v>
      </c>
      <c r="V211" s="301">
        <v>2442336</v>
      </c>
      <c r="W211" s="109"/>
      <c r="X211" s="118"/>
      <c r="Y211" s="118"/>
      <c r="Z211" s="118"/>
      <c r="AA211" s="118"/>
      <c r="AB211" s="135">
        <v>0</v>
      </c>
      <c r="AC211" s="135">
        <v>585966</v>
      </c>
      <c r="AD211" s="135">
        <f>AC211/85%-AC211</f>
        <v>103405.76470588241</v>
      </c>
      <c r="AE211" s="135"/>
      <c r="AF211" s="135"/>
      <c r="AG211" s="135"/>
      <c r="AH211" s="135"/>
      <c r="AI211" s="135"/>
      <c r="AJ211" s="135"/>
      <c r="AK211" s="135">
        <v>765510</v>
      </c>
      <c r="AL211" s="911">
        <v>135090</v>
      </c>
      <c r="AM211" s="135"/>
      <c r="AN211" s="135"/>
      <c r="AO211" s="135"/>
      <c r="AP211" s="135"/>
      <c r="AQ211" s="135"/>
      <c r="AR211" s="135"/>
      <c r="AS211" s="135"/>
      <c r="AT211" s="135"/>
      <c r="AU211" s="135"/>
      <c r="AV211" s="135"/>
      <c r="AW211" s="135"/>
      <c r="AX211" s="135"/>
      <c r="AY211" s="135"/>
      <c r="AZ211" s="135"/>
      <c r="BA211" s="135"/>
      <c r="BB211" s="302">
        <f t="shared" si="14"/>
        <v>1589971.7647058824</v>
      </c>
      <c r="BC211" s="303">
        <f t="shared" si="15"/>
        <v>852364.23529411759</v>
      </c>
      <c r="BD211" s="304"/>
      <c r="BE211" s="304"/>
      <c r="BF211" s="304"/>
      <c r="BG211" s="304"/>
      <c r="BH211" s="305"/>
      <c r="BI211" s="306"/>
      <c r="BJ211" s="154" t="s">
        <v>12763</v>
      </c>
      <c r="BK211" s="154" t="s">
        <v>12783</v>
      </c>
      <c r="BL211" s="154" t="s">
        <v>11615</v>
      </c>
      <c r="BM211" s="323">
        <v>5600000</v>
      </c>
      <c r="BN211" s="104"/>
    </row>
    <row r="212" spans="1:66" s="190" customFormat="1" ht="15" customHeight="1" x14ac:dyDescent="0.2">
      <c r="A212" s="315"/>
      <c r="B212" s="315"/>
      <c r="C212" s="315"/>
      <c r="D212" s="219"/>
      <c r="E212" s="315"/>
      <c r="F212" s="219" t="s">
        <v>12662</v>
      </c>
      <c r="G212" s="151" t="s">
        <v>10771</v>
      </c>
      <c r="H212" s="151" t="s">
        <v>12688</v>
      </c>
      <c r="I212" s="151" t="s">
        <v>19535</v>
      </c>
      <c r="J212" s="332" t="s">
        <v>12740</v>
      </c>
      <c r="K212" s="317"/>
      <c r="L212" s="318" t="s">
        <v>12698</v>
      </c>
      <c r="M212" s="319" t="s">
        <v>6477</v>
      </c>
      <c r="N212" s="319" t="s">
        <v>12722</v>
      </c>
      <c r="O212" s="320">
        <v>42503</v>
      </c>
      <c r="P212" s="300">
        <v>25000000</v>
      </c>
      <c r="Q212" s="107"/>
      <c r="R212" s="109"/>
      <c r="S212" s="107"/>
      <c r="T212" s="321" t="s">
        <v>12753</v>
      </c>
      <c r="U212" s="322">
        <v>42720</v>
      </c>
      <c r="V212" s="301">
        <v>15655842</v>
      </c>
      <c r="W212" s="109"/>
      <c r="X212" s="118"/>
      <c r="Y212" s="118"/>
      <c r="Z212" s="118"/>
      <c r="AA212" s="118"/>
      <c r="AB212" s="135">
        <v>0</v>
      </c>
      <c r="AC212" s="135">
        <f>4341198+1678750</f>
        <v>6019948</v>
      </c>
      <c r="AD212" s="135">
        <f>AC212/85%-AC212</f>
        <v>1062343.7647058824</v>
      </c>
      <c r="AE212" s="135"/>
      <c r="AF212" s="135"/>
      <c r="AG212" s="135"/>
      <c r="AH212" s="135"/>
      <c r="AI212" s="135"/>
      <c r="AJ212" s="135"/>
      <c r="AK212" s="135">
        <v>1611600</v>
      </c>
      <c r="AL212" s="911">
        <v>284400</v>
      </c>
      <c r="AM212" s="135"/>
      <c r="AN212" s="135"/>
      <c r="AO212" s="135"/>
      <c r="AP212" s="135"/>
      <c r="AQ212" s="135"/>
      <c r="AR212" s="135"/>
      <c r="AS212" s="135"/>
      <c r="AT212" s="135"/>
      <c r="AU212" s="135"/>
      <c r="AV212" s="135"/>
      <c r="AW212" s="135"/>
      <c r="AX212" s="135"/>
      <c r="AY212" s="135"/>
      <c r="AZ212" s="135"/>
      <c r="BA212" s="135"/>
      <c r="BB212" s="302">
        <f t="shared" si="14"/>
        <v>8978291.7647058815</v>
      </c>
      <c r="BC212" s="303">
        <f t="shared" si="15"/>
        <v>6677550.2352941185</v>
      </c>
      <c r="BD212" s="304"/>
      <c r="BE212" s="304"/>
      <c r="BF212" s="304"/>
      <c r="BG212" s="304"/>
      <c r="BH212" s="305"/>
      <c r="BI212" s="306"/>
      <c r="BJ212" s="154" t="s">
        <v>12784</v>
      </c>
      <c r="BK212" s="154" t="s">
        <v>12785</v>
      </c>
      <c r="BL212" s="154" t="s">
        <v>11615</v>
      </c>
      <c r="BM212" s="323">
        <v>47000000</v>
      </c>
      <c r="BN212" s="104"/>
    </row>
    <row r="213" spans="1:66" s="190" customFormat="1" ht="15" customHeight="1" x14ac:dyDescent="0.2">
      <c r="A213" s="315"/>
      <c r="B213" s="315"/>
      <c r="C213" s="315"/>
      <c r="D213" s="219"/>
      <c r="E213" s="315"/>
      <c r="F213" s="324" t="s">
        <v>12662</v>
      </c>
      <c r="G213" s="151" t="s">
        <v>9713</v>
      </c>
      <c r="H213" s="151" t="s">
        <v>6222</v>
      </c>
      <c r="I213" s="151" t="s">
        <v>19536</v>
      </c>
      <c r="J213" s="316">
        <v>1315116030000030</v>
      </c>
      <c r="K213" s="317"/>
      <c r="L213" s="325" t="s">
        <v>12699</v>
      </c>
      <c r="M213" s="319" t="s">
        <v>6477</v>
      </c>
      <c r="N213" s="319" t="s">
        <v>12723</v>
      </c>
      <c r="O213" s="320">
        <v>42411</v>
      </c>
      <c r="P213" s="300">
        <v>115000000</v>
      </c>
      <c r="Q213" s="107"/>
      <c r="R213" s="109"/>
      <c r="S213" s="107"/>
      <c r="T213" s="321" t="s">
        <v>12754</v>
      </c>
      <c r="U213" s="322">
        <v>42724</v>
      </c>
      <c r="V213" s="301">
        <v>54566946</v>
      </c>
      <c r="W213" s="109"/>
      <c r="X213" s="118"/>
      <c r="Y213" s="118"/>
      <c r="Z213" s="118"/>
      <c r="AA213" s="118"/>
      <c r="AB213" s="135">
        <v>6177116</v>
      </c>
      <c r="AC213" s="135">
        <v>7520800</v>
      </c>
      <c r="AD213" s="135">
        <v>1327200</v>
      </c>
      <c r="AE213" s="135">
        <v>7520800</v>
      </c>
      <c r="AF213" s="114">
        <v>1327200</v>
      </c>
      <c r="AG213" s="135">
        <v>7520800</v>
      </c>
      <c r="AH213" s="135">
        <v>1327200</v>
      </c>
      <c r="AI213" s="135"/>
      <c r="AJ213" s="135"/>
      <c r="AK213" s="135"/>
      <c r="AL213" s="135"/>
      <c r="AM213" s="135">
        <v>17642389</v>
      </c>
      <c r="AN213" s="899">
        <v>3113362</v>
      </c>
      <c r="AO213" s="135"/>
      <c r="AP213" s="135"/>
      <c r="AQ213" s="135"/>
      <c r="AR213" s="135"/>
      <c r="AS213" s="135"/>
      <c r="AT213" s="135"/>
      <c r="AU213" s="135"/>
      <c r="AV213" s="135"/>
      <c r="AW213" s="135"/>
      <c r="AX213" s="135"/>
      <c r="AY213" s="135"/>
      <c r="AZ213" s="135"/>
      <c r="BA213" s="114"/>
      <c r="BB213" s="302">
        <f t="shared" si="14"/>
        <v>53476867</v>
      </c>
      <c r="BC213" s="303">
        <f t="shared" si="15"/>
        <v>1090079</v>
      </c>
      <c r="BD213" s="304"/>
      <c r="BE213" s="304"/>
      <c r="BF213" s="304"/>
      <c r="BG213" s="304"/>
      <c r="BH213" s="305"/>
      <c r="BI213" s="306"/>
      <c r="BJ213" s="154" t="s">
        <v>12786</v>
      </c>
      <c r="BK213" s="154" t="s">
        <v>12787</v>
      </c>
      <c r="BL213" s="154" t="s">
        <v>11615</v>
      </c>
      <c r="BM213" s="323">
        <v>165000000</v>
      </c>
      <c r="BN213" s="104"/>
    </row>
    <row r="214" spans="1:66" s="190" customFormat="1" ht="15" customHeight="1" x14ac:dyDescent="0.2">
      <c r="A214" s="315"/>
      <c r="B214" s="315"/>
      <c r="C214" s="315"/>
      <c r="D214" s="219"/>
      <c r="E214" s="315"/>
      <c r="F214" s="324" t="s">
        <v>12662</v>
      </c>
      <c r="G214" s="151" t="s">
        <v>9713</v>
      </c>
      <c r="H214" s="151" t="s">
        <v>12689</v>
      </c>
      <c r="I214" s="151" t="s">
        <v>19537</v>
      </c>
      <c r="J214" s="316" t="s">
        <v>12741</v>
      </c>
      <c r="K214" s="317"/>
      <c r="L214" s="325" t="s">
        <v>12700</v>
      </c>
      <c r="M214" s="319" t="s">
        <v>6477</v>
      </c>
      <c r="N214" s="319" t="s">
        <v>12724</v>
      </c>
      <c r="O214" s="320">
        <v>42367</v>
      </c>
      <c r="P214" s="300">
        <v>45000000</v>
      </c>
      <c r="Q214" s="107"/>
      <c r="R214" s="109"/>
      <c r="S214" s="107"/>
      <c r="T214" s="321" t="s">
        <v>12755</v>
      </c>
      <c r="U214" s="322">
        <v>42724</v>
      </c>
      <c r="V214" s="301">
        <v>29108641</v>
      </c>
      <c r="W214" s="109"/>
      <c r="X214" s="118"/>
      <c r="Y214" s="118"/>
      <c r="Z214" s="118"/>
      <c r="AA214" s="118"/>
      <c r="AB214" s="135">
        <v>736440</v>
      </c>
      <c r="AC214" s="135">
        <v>24005905</v>
      </c>
      <c r="AD214" s="135">
        <v>4236336.1764705889</v>
      </c>
      <c r="AE214" s="135"/>
      <c r="AF214" s="135"/>
      <c r="AG214" s="135"/>
      <c r="AH214" s="135"/>
      <c r="AI214" s="135"/>
      <c r="AJ214" s="135"/>
      <c r="AK214" s="135"/>
      <c r="AL214" s="135"/>
      <c r="AM214" s="135"/>
      <c r="AN214" s="135"/>
      <c r="AO214" s="135"/>
      <c r="AP214" s="135"/>
      <c r="AQ214" s="135"/>
      <c r="AR214" s="135"/>
      <c r="AS214" s="135"/>
      <c r="AT214" s="135"/>
      <c r="AU214" s="135"/>
      <c r="AV214" s="135"/>
      <c r="AW214" s="135"/>
      <c r="AX214" s="135"/>
      <c r="AY214" s="135"/>
      <c r="AZ214" s="135"/>
      <c r="BA214" s="135"/>
      <c r="BB214" s="302">
        <f t="shared" si="14"/>
        <v>28978681.176470589</v>
      </c>
      <c r="BC214" s="303">
        <f t="shared" si="15"/>
        <v>129959.82352941111</v>
      </c>
      <c r="BD214" s="304"/>
      <c r="BE214" s="304"/>
      <c r="BF214" s="304"/>
      <c r="BG214" s="304"/>
      <c r="BH214" s="305"/>
      <c r="BI214" s="306"/>
      <c r="BJ214" s="154" t="s">
        <v>12788</v>
      </c>
      <c r="BK214" s="154" t="s">
        <v>12789</v>
      </c>
      <c r="BL214" s="154" t="s">
        <v>11615</v>
      </c>
      <c r="BM214" s="323">
        <v>85000000</v>
      </c>
      <c r="BN214" s="104"/>
    </row>
    <row r="215" spans="1:66" s="190" customFormat="1" ht="15" customHeight="1" x14ac:dyDescent="0.2">
      <c r="A215" s="315"/>
      <c r="B215" s="315"/>
      <c r="C215" s="315"/>
      <c r="D215" s="219"/>
      <c r="E215" s="315"/>
      <c r="F215" s="324" t="s">
        <v>12662</v>
      </c>
      <c r="G215" s="151" t="s">
        <v>9713</v>
      </c>
      <c r="H215" s="151" t="s">
        <v>6222</v>
      </c>
      <c r="I215" s="151" t="s">
        <v>19538</v>
      </c>
      <c r="J215" s="316" t="s">
        <v>12742</v>
      </c>
      <c r="K215" s="317"/>
      <c r="L215" s="325" t="s">
        <v>12701</v>
      </c>
      <c r="M215" s="319" t="s">
        <v>6477</v>
      </c>
      <c r="N215" s="319" t="s">
        <v>12725</v>
      </c>
      <c r="O215" s="320">
        <v>42108</v>
      </c>
      <c r="P215" s="300">
        <v>96000000</v>
      </c>
      <c r="Q215" s="107"/>
      <c r="R215" s="109"/>
      <c r="S215" s="107"/>
      <c r="T215" s="321" t="s">
        <v>12755</v>
      </c>
      <c r="U215" s="322">
        <v>42724</v>
      </c>
      <c r="V215" s="301">
        <v>45057281</v>
      </c>
      <c r="W215" s="109"/>
      <c r="X215" s="118"/>
      <c r="Y215" s="118"/>
      <c r="Z215" s="118"/>
      <c r="AA215" s="118"/>
      <c r="AB215" s="135">
        <v>0</v>
      </c>
      <c r="AC215" s="135"/>
      <c r="AD215" s="135"/>
      <c r="AE215" s="135"/>
      <c r="AF215" s="135"/>
      <c r="AG215" s="135">
        <v>2570400</v>
      </c>
      <c r="AH215" s="135">
        <v>453600</v>
      </c>
      <c r="AI215" s="135"/>
      <c r="AJ215" s="135"/>
      <c r="AK215" s="135"/>
      <c r="AL215" s="135"/>
      <c r="AM215" s="135"/>
      <c r="AN215" s="135"/>
      <c r="AO215" s="135"/>
      <c r="AP215" s="135"/>
      <c r="AQ215" s="135"/>
      <c r="AR215" s="135"/>
      <c r="AS215" s="135"/>
      <c r="AT215" s="135"/>
      <c r="AU215" s="135"/>
      <c r="AV215" s="135"/>
      <c r="AW215" s="135"/>
      <c r="AX215" s="135"/>
      <c r="AY215" s="135"/>
      <c r="AZ215" s="135"/>
      <c r="BA215" s="135"/>
      <c r="BB215" s="302">
        <f t="shared" si="14"/>
        <v>3024000</v>
      </c>
      <c r="BC215" s="303">
        <f t="shared" si="15"/>
        <v>42033281</v>
      </c>
      <c r="BD215" s="304"/>
      <c r="BE215" s="304"/>
      <c r="BF215" s="304"/>
      <c r="BG215" s="304"/>
      <c r="BH215" s="305"/>
      <c r="BI215" s="306"/>
      <c r="BJ215" s="154" t="s">
        <v>12788</v>
      </c>
      <c r="BK215" s="154" t="s">
        <v>12790</v>
      </c>
      <c r="BL215" s="154" t="s">
        <v>11615</v>
      </c>
      <c r="BM215" s="323">
        <v>138000000</v>
      </c>
      <c r="BN215" s="104"/>
    </row>
    <row r="216" spans="1:66" s="190" customFormat="1" ht="15" customHeight="1" x14ac:dyDescent="0.2">
      <c r="A216" s="315"/>
      <c r="B216" s="315"/>
      <c r="C216" s="315"/>
      <c r="D216" s="219"/>
      <c r="E216" s="315"/>
      <c r="F216" s="315" t="s">
        <v>12662</v>
      </c>
      <c r="G216" s="151" t="s">
        <v>8715</v>
      </c>
      <c r="H216" s="151" t="s">
        <v>6222</v>
      </c>
      <c r="I216" s="151" t="s">
        <v>19539</v>
      </c>
      <c r="J216" s="316" t="s">
        <v>12743</v>
      </c>
      <c r="K216" s="317"/>
      <c r="L216" s="325" t="s">
        <v>12702</v>
      </c>
      <c r="M216" s="319" t="s">
        <v>6477</v>
      </c>
      <c r="N216" s="319" t="s">
        <v>12726</v>
      </c>
      <c r="O216" s="320">
        <v>42411</v>
      </c>
      <c r="P216" s="300">
        <v>100000000</v>
      </c>
      <c r="Q216" s="107"/>
      <c r="R216" s="109"/>
      <c r="S216" s="107"/>
      <c r="T216" s="321" t="s">
        <v>12756</v>
      </c>
      <c r="U216" s="322">
        <v>42727</v>
      </c>
      <c r="V216" s="301">
        <v>42623682</v>
      </c>
      <c r="W216" s="109"/>
      <c r="X216" s="118"/>
      <c r="Y216" s="118"/>
      <c r="Z216" s="118"/>
      <c r="AA216" s="118"/>
      <c r="AB216" s="135">
        <v>0</v>
      </c>
      <c r="AC216" s="135"/>
      <c r="AD216" s="135"/>
      <c r="AE216" s="135"/>
      <c r="AF216" s="135"/>
      <c r="AG216" s="135"/>
      <c r="AH216" s="135"/>
      <c r="AI216" s="135">
        <v>31131728</v>
      </c>
      <c r="AJ216" s="135">
        <f>AI216/85%*100%-AI216</f>
        <v>5493834.3529411778</v>
      </c>
      <c r="AK216" s="135"/>
      <c r="AL216" s="135"/>
      <c r="AM216" s="135"/>
      <c r="AN216" s="135"/>
      <c r="AO216" s="135"/>
      <c r="AP216" s="135"/>
      <c r="AQ216" s="135"/>
      <c r="AR216" s="135"/>
      <c r="AS216" s="135"/>
      <c r="AT216" s="135"/>
      <c r="AU216" s="135"/>
      <c r="AV216" s="135"/>
      <c r="AW216" s="135"/>
      <c r="AX216" s="135"/>
      <c r="AY216" s="135"/>
      <c r="AZ216" s="135"/>
      <c r="BA216" s="135"/>
      <c r="BB216" s="302">
        <f t="shared" si="14"/>
        <v>36625562.352941178</v>
      </c>
      <c r="BC216" s="303">
        <f t="shared" si="15"/>
        <v>5998119.6470588222</v>
      </c>
      <c r="BD216" s="304"/>
      <c r="BE216" s="304"/>
      <c r="BF216" s="304"/>
      <c r="BG216" s="304"/>
      <c r="BH216" s="305"/>
      <c r="BI216" s="306"/>
      <c r="BJ216" s="154" t="s">
        <v>12791</v>
      </c>
      <c r="BK216" s="154" t="s">
        <v>12792</v>
      </c>
      <c r="BL216" s="154" t="s">
        <v>11615</v>
      </c>
      <c r="BM216" s="323">
        <v>150000000</v>
      </c>
      <c r="BN216" s="104"/>
    </row>
    <row r="217" spans="1:66" s="190" customFormat="1" ht="15" customHeight="1" x14ac:dyDescent="0.2">
      <c r="A217" s="315"/>
      <c r="B217" s="315"/>
      <c r="C217" s="315"/>
      <c r="D217" s="219"/>
      <c r="E217" s="315"/>
      <c r="F217" s="219" t="s">
        <v>8617</v>
      </c>
      <c r="G217" s="151" t="s">
        <v>8427</v>
      </c>
      <c r="H217" s="151" t="s">
        <v>11576</v>
      </c>
      <c r="I217" s="151" t="s">
        <v>19540</v>
      </c>
      <c r="J217" s="316" t="s">
        <v>12744</v>
      </c>
      <c r="K217" s="317"/>
      <c r="L217" s="318" t="s">
        <v>12703</v>
      </c>
      <c r="M217" s="319" t="s">
        <v>6477</v>
      </c>
      <c r="N217" s="319" t="s">
        <v>12727</v>
      </c>
      <c r="O217" s="320">
        <v>42258</v>
      </c>
      <c r="P217" s="300">
        <v>5000000</v>
      </c>
      <c r="Q217" s="107"/>
      <c r="R217" s="109"/>
      <c r="S217" s="107"/>
      <c r="T217" s="321" t="s">
        <v>12757</v>
      </c>
      <c r="U217" s="322">
        <v>42727</v>
      </c>
      <c r="V217" s="301">
        <v>2286622</v>
      </c>
      <c r="W217" s="109"/>
      <c r="X217" s="118"/>
      <c r="Y217" s="118"/>
      <c r="Z217" s="118"/>
      <c r="AA217" s="118"/>
      <c r="AB217" s="135">
        <v>0</v>
      </c>
      <c r="AC217" s="135">
        <v>390367</v>
      </c>
      <c r="AD217" s="135">
        <v>43374.111111111124</v>
      </c>
      <c r="AE217" s="135"/>
      <c r="AF217" s="135"/>
      <c r="AG217" s="135"/>
      <c r="AH217" s="135"/>
      <c r="AI217" s="135"/>
      <c r="AJ217" s="135"/>
      <c r="AK217" s="135"/>
      <c r="AL217" s="135"/>
      <c r="AM217" s="135"/>
      <c r="AN217" s="135"/>
      <c r="AO217" s="135"/>
      <c r="AP217" s="135"/>
      <c r="AQ217" s="135"/>
      <c r="AR217" s="135"/>
      <c r="AS217" s="135"/>
      <c r="AT217" s="135"/>
      <c r="AU217" s="135"/>
      <c r="AV217" s="135"/>
      <c r="AW217" s="135"/>
      <c r="AX217" s="135"/>
      <c r="AY217" s="135"/>
      <c r="AZ217" s="135"/>
      <c r="BA217" s="135"/>
      <c r="BB217" s="302">
        <f t="shared" si="14"/>
        <v>433741.11111111112</v>
      </c>
      <c r="BC217" s="303">
        <f t="shared" si="15"/>
        <v>1852880.888888889</v>
      </c>
      <c r="BD217" s="304"/>
      <c r="BE217" s="304"/>
      <c r="BF217" s="304"/>
      <c r="BG217" s="304"/>
      <c r="BH217" s="305"/>
      <c r="BI217" s="306"/>
      <c r="BJ217" s="154" t="s">
        <v>12793</v>
      </c>
      <c r="BK217" s="154" t="s">
        <v>12794</v>
      </c>
      <c r="BL217" s="154" t="s">
        <v>11615</v>
      </c>
      <c r="BM217" s="323">
        <v>7700000</v>
      </c>
      <c r="BN217" s="104">
        <v>2</v>
      </c>
    </row>
    <row r="218" spans="1:66" s="190" customFormat="1" ht="15" customHeight="1" x14ac:dyDescent="0.2">
      <c r="A218" s="315"/>
      <c r="B218" s="315"/>
      <c r="C218" s="315"/>
      <c r="D218" s="219"/>
      <c r="E218" s="315"/>
      <c r="F218" s="219" t="s">
        <v>8617</v>
      </c>
      <c r="G218" s="151" t="s">
        <v>8427</v>
      </c>
      <c r="H218" s="151" t="s">
        <v>6222</v>
      </c>
      <c r="I218" s="151" t="s">
        <v>19541</v>
      </c>
      <c r="J218" s="316" t="s">
        <v>12745</v>
      </c>
      <c r="K218" s="317"/>
      <c r="L218" s="318" t="s">
        <v>12704</v>
      </c>
      <c r="M218" s="319" t="s">
        <v>6477</v>
      </c>
      <c r="N218" s="319" t="s">
        <v>12728</v>
      </c>
      <c r="O218" s="320">
        <v>42160</v>
      </c>
      <c r="P218" s="300">
        <v>13000000</v>
      </c>
      <c r="Q218" s="107"/>
      <c r="R218" s="109"/>
      <c r="S218" s="107"/>
      <c r="T218" s="321" t="s">
        <v>12757</v>
      </c>
      <c r="U218" s="322">
        <v>42727</v>
      </c>
      <c r="V218" s="301">
        <v>3202544</v>
      </c>
      <c r="W218" s="109"/>
      <c r="X218" s="118"/>
      <c r="Y218" s="118"/>
      <c r="Z218" s="118"/>
      <c r="AA218" s="118"/>
      <c r="AB218" s="135">
        <v>0</v>
      </c>
      <c r="AC218" s="135"/>
      <c r="AD218" s="135"/>
      <c r="AE218" s="135"/>
      <c r="AF218" s="135"/>
      <c r="AG218" s="135"/>
      <c r="AH218" s="135"/>
      <c r="AI218" s="135"/>
      <c r="AJ218" s="135"/>
      <c r="AK218" s="135"/>
      <c r="AL218" s="135"/>
      <c r="AM218" s="135">
        <v>2882290</v>
      </c>
      <c r="AN218" s="135">
        <v>320254</v>
      </c>
      <c r="AO218" s="135"/>
      <c r="AP218" s="135"/>
      <c r="AQ218" s="135"/>
      <c r="AR218" s="135"/>
      <c r="AS218" s="135"/>
      <c r="AT218" s="135"/>
      <c r="AU218" s="135"/>
      <c r="AV218" s="135"/>
      <c r="AW218" s="135"/>
      <c r="AX218" s="135"/>
      <c r="AY218" s="135"/>
      <c r="AZ218" s="135"/>
      <c r="BA218" s="135"/>
      <c r="BB218" s="302">
        <f t="shared" si="14"/>
        <v>3202544</v>
      </c>
      <c r="BC218" s="303">
        <f t="shared" si="15"/>
        <v>0</v>
      </c>
      <c r="BD218" s="304"/>
      <c r="BE218" s="304"/>
      <c r="BF218" s="304"/>
      <c r="BG218" s="304"/>
      <c r="BH218" s="305"/>
      <c r="BI218" s="306"/>
      <c r="BJ218" s="154" t="s">
        <v>12795</v>
      </c>
      <c r="BK218" s="154" t="s">
        <v>12796</v>
      </c>
      <c r="BL218" s="154" t="s">
        <v>11615</v>
      </c>
      <c r="BM218" s="323">
        <v>19000000</v>
      </c>
      <c r="BN218" s="104">
        <v>2</v>
      </c>
    </row>
    <row r="219" spans="1:66" s="190" customFormat="1" ht="15" customHeight="1" x14ac:dyDescent="0.2">
      <c r="A219" s="315"/>
      <c r="B219" s="315"/>
      <c r="C219" s="315"/>
      <c r="D219" s="219"/>
      <c r="E219" s="315"/>
      <c r="F219" s="219" t="s">
        <v>8617</v>
      </c>
      <c r="G219" s="151" t="s">
        <v>8427</v>
      </c>
      <c r="H219" s="151" t="s">
        <v>11576</v>
      </c>
      <c r="I219" s="151" t="s">
        <v>19542</v>
      </c>
      <c r="J219" s="316" t="s">
        <v>12746</v>
      </c>
      <c r="K219" s="317"/>
      <c r="L219" s="318" t="s">
        <v>12705</v>
      </c>
      <c r="M219" s="319" t="s">
        <v>6477</v>
      </c>
      <c r="N219" s="319" t="s">
        <v>12729</v>
      </c>
      <c r="O219" s="320">
        <v>42384</v>
      </c>
      <c r="P219" s="300">
        <v>5000000</v>
      </c>
      <c r="Q219" s="107"/>
      <c r="R219" s="109"/>
      <c r="S219" s="107"/>
      <c r="T219" s="321" t="s">
        <v>12757</v>
      </c>
      <c r="U219" s="322">
        <v>42727</v>
      </c>
      <c r="V219" s="301">
        <v>1790656</v>
      </c>
      <c r="W219" s="109"/>
      <c r="X219" s="118"/>
      <c r="Y219" s="118"/>
      <c r="Z219" s="118"/>
      <c r="AA219" s="118"/>
      <c r="AB219" s="135">
        <v>0</v>
      </c>
      <c r="AC219" s="135">
        <v>312545</v>
      </c>
      <c r="AD219" s="135">
        <v>34727</v>
      </c>
      <c r="AE219" s="135"/>
      <c r="AF219" s="135"/>
      <c r="AG219" s="135"/>
      <c r="AH219" s="135"/>
      <c r="AI219" s="135"/>
      <c r="AJ219" s="135"/>
      <c r="AK219" s="135">
        <v>1299046</v>
      </c>
      <c r="AL219" s="135">
        <v>144338</v>
      </c>
      <c r="AM219" s="135"/>
      <c r="AN219" s="135"/>
      <c r="AO219" s="135"/>
      <c r="AP219" s="135"/>
      <c r="AQ219" s="135"/>
      <c r="AR219" s="135"/>
      <c r="AS219" s="135"/>
      <c r="AT219" s="135"/>
      <c r="AU219" s="135"/>
      <c r="AV219" s="135"/>
      <c r="AW219" s="135"/>
      <c r="AX219" s="135"/>
      <c r="AY219" s="135"/>
      <c r="AZ219" s="135"/>
      <c r="BA219" s="135"/>
      <c r="BB219" s="302">
        <f t="shared" si="14"/>
        <v>1790656</v>
      </c>
      <c r="BC219" s="303">
        <f t="shared" si="15"/>
        <v>0</v>
      </c>
      <c r="BD219" s="304"/>
      <c r="BE219" s="304"/>
      <c r="BF219" s="304"/>
      <c r="BG219" s="304"/>
      <c r="BH219" s="305"/>
      <c r="BI219" s="306"/>
      <c r="BJ219" s="154" t="s">
        <v>12793</v>
      </c>
      <c r="BK219" s="154" t="s">
        <v>12797</v>
      </c>
      <c r="BL219" s="154" t="s">
        <v>11615</v>
      </c>
      <c r="BM219" s="323">
        <v>7500000</v>
      </c>
      <c r="BN219" s="104">
        <v>2</v>
      </c>
    </row>
    <row r="220" spans="1:66" s="190" customFormat="1" ht="15" customHeight="1" x14ac:dyDescent="0.2">
      <c r="A220" s="315"/>
      <c r="B220" s="315"/>
      <c r="C220" s="315"/>
      <c r="D220" s="219"/>
      <c r="E220" s="315"/>
      <c r="F220" s="315" t="s">
        <v>12662</v>
      </c>
      <c r="G220" s="151" t="s">
        <v>12690</v>
      </c>
      <c r="H220" s="151" t="s">
        <v>6222</v>
      </c>
      <c r="I220" s="151" t="s">
        <v>19543</v>
      </c>
      <c r="J220" s="316">
        <v>1315116030000140</v>
      </c>
      <c r="K220" s="317"/>
      <c r="L220" s="318" t="s">
        <v>12706</v>
      </c>
      <c r="M220" s="319" t="s">
        <v>6477</v>
      </c>
      <c r="N220" s="319" t="s">
        <v>12730</v>
      </c>
      <c r="O220" s="320">
        <v>42486</v>
      </c>
      <c r="P220" s="300">
        <v>65000000</v>
      </c>
      <c r="Q220" s="107"/>
      <c r="R220" s="109"/>
      <c r="S220" s="107"/>
      <c r="T220" s="321" t="s">
        <v>12758</v>
      </c>
      <c r="U220" s="322">
        <v>42727</v>
      </c>
      <c r="V220" s="301">
        <v>47841014</v>
      </c>
      <c r="W220" s="109"/>
      <c r="X220" s="118"/>
      <c r="Y220" s="118"/>
      <c r="Z220" s="118"/>
      <c r="AA220" s="118"/>
      <c r="AB220" s="135">
        <v>0</v>
      </c>
      <c r="AC220" s="135"/>
      <c r="AD220" s="135"/>
      <c r="AE220" s="135">
        <v>1700000</v>
      </c>
      <c r="AF220" s="882">
        <v>300000</v>
      </c>
      <c r="AG220" s="135"/>
      <c r="AH220" s="135"/>
      <c r="AI220" s="135"/>
      <c r="AJ220" s="135"/>
      <c r="AK220" s="135"/>
      <c r="AL220" s="135"/>
      <c r="AM220" s="135"/>
      <c r="AN220" s="135"/>
      <c r="AO220" s="135"/>
      <c r="AP220" s="135"/>
      <c r="AQ220" s="135"/>
      <c r="AR220" s="135"/>
      <c r="AS220" s="135"/>
      <c r="AT220" s="135"/>
      <c r="AU220" s="135"/>
      <c r="AV220" s="135"/>
      <c r="AW220" s="135"/>
      <c r="AX220" s="135"/>
      <c r="AY220" s="135"/>
      <c r="AZ220" s="135"/>
      <c r="BA220" s="135"/>
      <c r="BB220" s="302">
        <f t="shared" si="14"/>
        <v>2000000</v>
      </c>
      <c r="BC220" s="303">
        <f t="shared" si="15"/>
        <v>45841014</v>
      </c>
      <c r="BD220" s="304"/>
      <c r="BE220" s="304"/>
      <c r="BF220" s="304"/>
      <c r="BG220" s="304"/>
      <c r="BH220" s="305"/>
      <c r="BI220" s="306"/>
      <c r="BJ220" s="154" t="s">
        <v>12798</v>
      </c>
      <c r="BK220" s="154" t="s">
        <v>12799</v>
      </c>
      <c r="BL220" s="154" t="s">
        <v>11615</v>
      </c>
      <c r="BM220" s="323">
        <v>93000000</v>
      </c>
      <c r="BN220" s="104"/>
    </row>
    <row r="221" spans="1:66" s="190" customFormat="1" ht="15" customHeight="1" x14ac:dyDescent="0.2">
      <c r="A221" s="315"/>
      <c r="B221" s="315"/>
      <c r="C221" s="315"/>
      <c r="D221" s="219"/>
      <c r="E221" s="315"/>
      <c r="F221" s="219" t="s">
        <v>8617</v>
      </c>
      <c r="G221" s="151" t="s">
        <v>10426</v>
      </c>
      <c r="H221" s="151" t="s">
        <v>6222</v>
      </c>
      <c r="I221" s="151" t="s">
        <v>19544</v>
      </c>
      <c r="J221" s="316" t="s">
        <v>12747</v>
      </c>
      <c r="K221" s="317"/>
      <c r="L221" s="318" t="s">
        <v>12707</v>
      </c>
      <c r="M221" s="319" t="s">
        <v>6477</v>
      </c>
      <c r="N221" s="319" t="s">
        <v>12731</v>
      </c>
      <c r="O221" s="320">
        <v>42487</v>
      </c>
      <c r="P221" s="300">
        <v>75000000</v>
      </c>
      <c r="Q221" s="107"/>
      <c r="R221" s="109"/>
      <c r="S221" s="107"/>
      <c r="T221" s="321" t="s">
        <v>12759</v>
      </c>
      <c r="U221" s="322">
        <v>42733</v>
      </c>
      <c r="V221" s="301">
        <v>53471566</v>
      </c>
      <c r="W221" s="109"/>
      <c r="X221" s="118"/>
      <c r="Y221" s="118"/>
      <c r="Z221" s="118"/>
      <c r="AA221" s="118"/>
      <c r="AB221" s="135">
        <v>0</v>
      </c>
      <c r="AC221" s="135"/>
      <c r="AD221" s="135"/>
      <c r="AE221" s="135"/>
      <c r="AF221" s="135"/>
      <c r="AG221" s="135"/>
      <c r="AH221" s="135"/>
      <c r="AI221" s="135"/>
      <c r="AJ221" s="135"/>
      <c r="AK221" s="135"/>
      <c r="AL221" s="135"/>
      <c r="AM221" s="135"/>
      <c r="AN221" s="135"/>
      <c r="AO221" s="135"/>
      <c r="AP221" s="135"/>
      <c r="AQ221" s="135"/>
      <c r="AR221" s="135"/>
      <c r="AS221" s="135"/>
      <c r="AT221" s="135"/>
      <c r="AU221" s="135"/>
      <c r="AV221" s="135"/>
      <c r="AW221" s="135"/>
      <c r="AX221" s="135"/>
      <c r="AY221" s="135"/>
      <c r="AZ221" s="135"/>
      <c r="BA221" s="135"/>
      <c r="BB221" s="302">
        <f t="shared" si="14"/>
        <v>0</v>
      </c>
      <c r="BC221" s="303">
        <f t="shared" si="15"/>
        <v>53471566</v>
      </c>
      <c r="BD221" s="304"/>
      <c r="BE221" s="304"/>
      <c r="BF221" s="304"/>
      <c r="BG221" s="304"/>
      <c r="BH221" s="305"/>
      <c r="BI221" s="306"/>
      <c r="BJ221" s="154" t="s">
        <v>12800</v>
      </c>
      <c r="BK221" s="154" t="s">
        <v>12801</v>
      </c>
      <c r="BL221" s="154" t="s">
        <v>11615</v>
      </c>
      <c r="BM221" s="323">
        <v>107500000</v>
      </c>
      <c r="BN221" s="104">
        <v>2</v>
      </c>
    </row>
    <row r="222" spans="1:66" s="216" customFormat="1" ht="15" customHeight="1" x14ac:dyDescent="0.2">
      <c r="A222" s="104"/>
      <c r="B222" s="104"/>
      <c r="C222" s="104"/>
      <c r="D222" s="104"/>
      <c r="E222" s="104"/>
      <c r="F222" s="104" t="s">
        <v>12662</v>
      </c>
      <c r="G222" s="151" t="s">
        <v>8755</v>
      </c>
      <c r="H222" s="151" t="s">
        <v>10705</v>
      </c>
      <c r="I222" s="151" t="s">
        <v>19545</v>
      </c>
      <c r="J222" s="258" t="s">
        <v>13330</v>
      </c>
      <c r="K222" s="259"/>
      <c r="L222" s="108" t="s">
        <v>13295</v>
      </c>
      <c r="M222" s="104" t="s">
        <v>6477</v>
      </c>
      <c r="N222" s="104" t="s">
        <v>13316</v>
      </c>
      <c r="O222" s="120">
        <v>42566</v>
      </c>
      <c r="P222" s="107">
        <v>85000000</v>
      </c>
      <c r="Q222" s="107" t="s">
        <v>14081</v>
      </c>
      <c r="R222" s="109">
        <v>42740</v>
      </c>
      <c r="S222" s="107">
        <v>77449249</v>
      </c>
      <c r="T222" s="146" t="s">
        <v>13345</v>
      </c>
      <c r="U222" s="109">
        <v>42760</v>
      </c>
      <c r="V222" s="118">
        <v>61645321</v>
      </c>
      <c r="W222" s="109">
        <v>42765</v>
      </c>
      <c r="X222" s="118">
        <v>61645321</v>
      </c>
      <c r="Y222" s="118">
        <v>40069458.649999999</v>
      </c>
      <c r="Z222" s="118"/>
      <c r="AA222" s="118">
        <v>21575862.350000001</v>
      </c>
      <c r="AB222" s="135">
        <v>0</v>
      </c>
      <c r="AC222" s="135"/>
      <c r="AD222" s="135"/>
      <c r="AE222" s="135">
        <v>52398523</v>
      </c>
      <c r="AF222" s="882">
        <v>9246798</v>
      </c>
      <c r="AG222" s="135"/>
      <c r="AH222" s="135"/>
      <c r="AI222" s="135"/>
      <c r="AJ222" s="135"/>
      <c r="AK222" s="135"/>
      <c r="AL222" s="135"/>
      <c r="AM222" s="135"/>
      <c r="AN222" s="135"/>
      <c r="AO222" s="135"/>
      <c r="AP222" s="135"/>
      <c r="AQ222" s="135"/>
      <c r="AR222" s="135"/>
      <c r="AS222" s="135"/>
      <c r="AT222" s="135"/>
      <c r="AU222" s="135"/>
      <c r="AV222" s="135"/>
      <c r="AW222" s="135"/>
      <c r="AX222" s="135"/>
      <c r="AY222" s="135"/>
      <c r="AZ222" s="135"/>
      <c r="BA222" s="135"/>
      <c r="BB222" s="302">
        <f t="shared" si="14"/>
        <v>61645321</v>
      </c>
      <c r="BC222" s="303">
        <f t="shared" si="15"/>
        <v>0</v>
      </c>
      <c r="BD222" s="137"/>
      <c r="BE222" s="137"/>
      <c r="BF222" s="137"/>
      <c r="BG222" s="137"/>
      <c r="BH222" s="137"/>
      <c r="BI222" s="135"/>
      <c r="BJ222" s="251" t="s">
        <v>13357</v>
      </c>
      <c r="BK222" s="251" t="s">
        <v>13365</v>
      </c>
      <c r="BL222" s="251" t="s">
        <v>11615</v>
      </c>
      <c r="BM222" s="338">
        <v>122000000</v>
      </c>
      <c r="BN222" s="104"/>
    </row>
    <row r="223" spans="1:66" s="216" customFormat="1" ht="15" customHeight="1" x14ac:dyDescent="0.2">
      <c r="A223" s="104"/>
      <c r="B223" s="104"/>
      <c r="C223" s="104"/>
      <c r="D223" s="104"/>
      <c r="E223" s="104"/>
      <c r="F223" s="104" t="s">
        <v>12662</v>
      </c>
      <c r="G223" s="151" t="s">
        <v>13310</v>
      </c>
      <c r="H223" s="151" t="s">
        <v>6222</v>
      </c>
      <c r="I223" s="151" t="s">
        <v>19546</v>
      </c>
      <c r="J223" s="258" t="s">
        <v>13331</v>
      </c>
      <c r="K223" s="259"/>
      <c r="L223" s="108" t="s">
        <v>13296</v>
      </c>
      <c r="M223" s="104" t="s">
        <v>6477</v>
      </c>
      <c r="N223" s="104" t="s">
        <v>13317</v>
      </c>
      <c r="O223" s="120">
        <v>42381</v>
      </c>
      <c r="P223" s="107">
        <v>45000000</v>
      </c>
      <c r="Q223" s="107" t="s">
        <v>14082</v>
      </c>
      <c r="R223" s="109">
        <v>42744</v>
      </c>
      <c r="S223" s="107">
        <v>22695100</v>
      </c>
      <c r="T223" s="146" t="s">
        <v>13346</v>
      </c>
      <c r="U223" s="109">
        <v>42760</v>
      </c>
      <c r="V223" s="118">
        <v>18156080</v>
      </c>
      <c r="W223" s="109">
        <v>42765</v>
      </c>
      <c r="X223" s="118">
        <v>18156080</v>
      </c>
      <c r="Y223" s="118">
        <v>11801452</v>
      </c>
      <c r="Z223" s="118"/>
      <c r="AA223" s="118">
        <v>6354628</v>
      </c>
      <c r="AB223" s="135">
        <v>0</v>
      </c>
      <c r="AC223" s="135"/>
      <c r="AD223" s="135"/>
      <c r="AE223" s="135">
        <v>15432668</v>
      </c>
      <c r="AF223" s="135">
        <v>2723412</v>
      </c>
      <c r="AG223" s="135"/>
      <c r="AH223" s="135"/>
      <c r="AI223" s="135"/>
      <c r="AJ223" s="135"/>
      <c r="AK223" s="135"/>
      <c r="AL223" s="135"/>
      <c r="AM223" s="135"/>
      <c r="AN223" s="135"/>
      <c r="AO223" s="135"/>
      <c r="AP223" s="135"/>
      <c r="AQ223" s="135"/>
      <c r="AR223" s="135"/>
      <c r="AS223" s="135"/>
      <c r="AT223" s="135"/>
      <c r="AU223" s="135"/>
      <c r="AV223" s="135"/>
      <c r="AW223" s="135"/>
      <c r="AX223" s="135"/>
      <c r="AY223" s="135"/>
      <c r="AZ223" s="135"/>
      <c r="BA223" s="135"/>
      <c r="BB223" s="302">
        <f t="shared" si="14"/>
        <v>18156080</v>
      </c>
      <c r="BC223" s="303">
        <f t="shared" si="15"/>
        <v>0</v>
      </c>
      <c r="BD223" s="137"/>
      <c r="BE223" s="137"/>
      <c r="BF223" s="137"/>
      <c r="BG223" s="137"/>
      <c r="BH223" s="137"/>
      <c r="BI223" s="135"/>
      <c r="BJ223" s="251" t="s">
        <v>12279</v>
      </c>
      <c r="BK223" s="251" t="s">
        <v>13366</v>
      </c>
      <c r="BL223" s="251" t="s">
        <v>11615</v>
      </c>
      <c r="BM223" s="338">
        <v>100000000</v>
      </c>
      <c r="BN223" s="104"/>
    </row>
    <row r="224" spans="1:66" s="216" customFormat="1" ht="15" customHeight="1" x14ac:dyDescent="0.2">
      <c r="A224" s="104"/>
      <c r="B224" s="104"/>
      <c r="C224" s="104"/>
      <c r="D224" s="104"/>
      <c r="E224" s="104"/>
      <c r="F224" s="104" t="s">
        <v>12662</v>
      </c>
      <c r="G224" s="151" t="s">
        <v>8583</v>
      </c>
      <c r="H224" s="151" t="s">
        <v>6222</v>
      </c>
      <c r="I224" s="151" t="s">
        <v>19547</v>
      </c>
      <c r="J224" s="258" t="s">
        <v>13332</v>
      </c>
      <c r="K224" s="259"/>
      <c r="L224" s="108" t="s">
        <v>13297</v>
      </c>
      <c r="M224" s="104" t="s">
        <v>6477</v>
      </c>
      <c r="N224" s="104" t="s">
        <v>13318</v>
      </c>
      <c r="O224" s="120">
        <v>42171</v>
      </c>
      <c r="P224" s="107">
        <v>130000000</v>
      </c>
      <c r="Q224" s="107" t="s">
        <v>14083</v>
      </c>
      <c r="R224" s="109">
        <v>42751</v>
      </c>
      <c r="S224" s="107">
        <v>72944967</v>
      </c>
      <c r="T224" s="146" t="s">
        <v>13347</v>
      </c>
      <c r="U224" s="109">
        <v>42765</v>
      </c>
      <c r="V224" s="118">
        <v>58125549</v>
      </c>
      <c r="W224" s="109">
        <v>42765</v>
      </c>
      <c r="X224" s="118">
        <v>58125549</v>
      </c>
      <c r="Y224" s="118">
        <v>20343942.149999999</v>
      </c>
      <c r="Z224" s="118"/>
      <c r="AA224" s="118">
        <v>37781606.850000001</v>
      </c>
      <c r="AB224" s="135">
        <v>0</v>
      </c>
      <c r="AC224" s="135"/>
      <c r="AD224" s="135"/>
      <c r="AE224" s="135"/>
      <c r="AF224" s="135"/>
      <c r="AG224" s="135">
        <v>3474800</v>
      </c>
      <c r="AH224" s="135">
        <v>613200</v>
      </c>
      <c r="AI224" s="135">
        <v>3468000</v>
      </c>
      <c r="AJ224" s="135">
        <f>AI224/85%*100%-AI224</f>
        <v>612000</v>
      </c>
      <c r="AK224" s="135"/>
      <c r="AL224" s="135"/>
      <c r="AM224" s="135"/>
      <c r="AN224" s="135"/>
      <c r="AO224" s="135"/>
      <c r="AP224" s="135"/>
      <c r="AQ224" s="135"/>
      <c r="AR224" s="135"/>
      <c r="AS224" s="135"/>
      <c r="AT224" s="135"/>
      <c r="AU224" s="135"/>
      <c r="AV224" s="135"/>
      <c r="AW224" s="135"/>
      <c r="AX224" s="135"/>
      <c r="AY224" s="135"/>
      <c r="AZ224" s="135"/>
      <c r="BA224" s="135"/>
      <c r="BB224" s="302">
        <f t="shared" si="14"/>
        <v>8168000</v>
      </c>
      <c r="BC224" s="303">
        <f t="shared" si="15"/>
        <v>49957549</v>
      </c>
      <c r="BD224" s="137"/>
      <c r="BE224" s="137"/>
      <c r="BF224" s="137"/>
      <c r="BG224" s="137"/>
      <c r="BH224" s="137"/>
      <c r="BI224" s="135"/>
      <c r="BJ224" s="251" t="s">
        <v>12279</v>
      </c>
      <c r="BK224" s="251" t="s">
        <v>13367</v>
      </c>
      <c r="BL224" s="251" t="s">
        <v>11615</v>
      </c>
      <c r="BM224" s="338">
        <v>186000000</v>
      </c>
      <c r="BN224" s="104"/>
    </row>
    <row r="225" spans="1:66" s="216" customFormat="1" ht="15" customHeight="1" x14ac:dyDescent="0.2">
      <c r="A225" s="104"/>
      <c r="B225" s="104"/>
      <c r="C225" s="104"/>
      <c r="D225" s="104"/>
      <c r="E225" s="104"/>
      <c r="F225" s="104" t="s">
        <v>12662</v>
      </c>
      <c r="G225" s="151" t="s">
        <v>8583</v>
      </c>
      <c r="H225" s="151" t="s">
        <v>6222</v>
      </c>
      <c r="I225" s="151" t="s">
        <v>19548</v>
      </c>
      <c r="J225" s="258" t="s">
        <v>13333</v>
      </c>
      <c r="K225" s="259"/>
      <c r="L225" s="108" t="s">
        <v>13298</v>
      </c>
      <c r="M225" s="104" t="s">
        <v>6477</v>
      </c>
      <c r="N225" s="104" t="s">
        <v>13319</v>
      </c>
      <c r="O225" s="120">
        <v>42307</v>
      </c>
      <c r="P225" s="107">
        <v>90000000</v>
      </c>
      <c r="Q225" s="107" t="s">
        <v>14084</v>
      </c>
      <c r="R225" s="109">
        <v>42751</v>
      </c>
      <c r="S225" s="107">
        <v>48202200</v>
      </c>
      <c r="T225" s="146" t="s">
        <v>13347</v>
      </c>
      <c r="U225" s="109">
        <v>42765</v>
      </c>
      <c r="V225" s="118">
        <v>38271600</v>
      </c>
      <c r="W225" s="109">
        <v>42765</v>
      </c>
      <c r="X225" s="118">
        <v>38271600</v>
      </c>
      <c r="Y225" s="118">
        <v>24876540</v>
      </c>
      <c r="Z225" s="118"/>
      <c r="AA225" s="118">
        <v>13395060</v>
      </c>
      <c r="AB225" s="135">
        <v>0</v>
      </c>
      <c r="AC225" s="135"/>
      <c r="AD225" s="135"/>
      <c r="AE225" s="135"/>
      <c r="AF225" s="135"/>
      <c r="AG225" s="135">
        <v>3247425</v>
      </c>
      <c r="AH225" s="135">
        <v>573075</v>
      </c>
      <c r="AI225" s="135"/>
      <c r="AJ225" s="135"/>
      <c r="AK225" s="135"/>
      <c r="AL225" s="135"/>
      <c r="AM225" s="135">
        <v>6494765</v>
      </c>
      <c r="AN225" s="135">
        <v>1146135</v>
      </c>
      <c r="AO225" s="135"/>
      <c r="AP225" s="135"/>
      <c r="AQ225" s="135"/>
      <c r="AR225" s="135"/>
      <c r="AS225" s="135"/>
      <c r="AT225" s="135"/>
      <c r="AU225" s="135"/>
      <c r="AV225" s="135"/>
      <c r="AW225" s="135"/>
      <c r="AX225" s="135"/>
      <c r="AY225" s="135"/>
      <c r="AZ225" s="135"/>
      <c r="BA225" s="135"/>
      <c r="BB225" s="302">
        <f t="shared" si="14"/>
        <v>11461400</v>
      </c>
      <c r="BC225" s="303">
        <f t="shared" si="15"/>
        <v>26810200</v>
      </c>
      <c r="BD225" s="137"/>
      <c r="BE225" s="137"/>
      <c r="BF225" s="137"/>
      <c r="BG225" s="137"/>
      <c r="BH225" s="137"/>
      <c r="BI225" s="135"/>
      <c r="BJ225" s="251" t="s">
        <v>12279</v>
      </c>
      <c r="BK225" s="251" t="s">
        <v>13368</v>
      </c>
      <c r="BL225" s="251" t="s">
        <v>11615</v>
      </c>
      <c r="BM225" s="338">
        <v>130000000</v>
      </c>
      <c r="BN225" s="104"/>
    </row>
    <row r="226" spans="1:66" s="216" customFormat="1" ht="15" customHeight="1" x14ac:dyDescent="0.2">
      <c r="A226" s="104"/>
      <c r="B226" s="104"/>
      <c r="C226" s="104"/>
      <c r="D226" s="104"/>
      <c r="E226" s="104"/>
      <c r="F226" s="104" t="s">
        <v>8617</v>
      </c>
      <c r="G226" s="151" t="s">
        <v>10009</v>
      </c>
      <c r="H226" s="151" t="s">
        <v>6222</v>
      </c>
      <c r="I226" s="151" t="s">
        <v>19549</v>
      </c>
      <c r="J226" s="258" t="s">
        <v>13334</v>
      </c>
      <c r="K226" s="259"/>
      <c r="L226" s="108" t="s">
        <v>13299</v>
      </c>
      <c r="M226" s="104" t="s">
        <v>6477</v>
      </c>
      <c r="N226" s="104" t="s">
        <v>13320</v>
      </c>
      <c r="O226" s="120">
        <v>42521</v>
      </c>
      <c r="P226" s="107">
        <v>85000000</v>
      </c>
      <c r="Q226" s="107" t="s">
        <v>14085</v>
      </c>
      <c r="R226" s="109">
        <v>42733</v>
      </c>
      <c r="S226" s="107">
        <v>7767432</v>
      </c>
      <c r="T226" s="146" t="s">
        <v>13348</v>
      </c>
      <c r="U226" s="109">
        <v>42765</v>
      </c>
      <c r="V226" s="118">
        <v>5869768</v>
      </c>
      <c r="W226" s="109">
        <v>42765</v>
      </c>
      <c r="X226" s="118">
        <v>5869768</v>
      </c>
      <c r="Y226" s="118">
        <v>58697.679999999702</v>
      </c>
      <c r="Z226" s="118">
        <v>5811070.3200000003</v>
      </c>
      <c r="AA226" s="118">
        <v>0</v>
      </c>
      <c r="AB226" s="135">
        <v>0</v>
      </c>
      <c r="AC226" s="135"/>
      <c r="AD226" s="135"/>
      <c r="AE226" s="135">
        <v>5282792</v>
      </c>
      <c r="AF226" s="882">
        <v>586976</v>
      </c>
      <c r="AG226" s="135"/>
      <c r="AH226" s="135"/>
      <c r="AI226" s="135"/>
      <c r="AJ226" s="135"/>
      <c r="AK226" s="135"/>
      <c r="AL226" s="135"/>
      <c r="AM226" s="135"/>
      <c r="AN226" s="135"/>
      <c r="AO226" s="135"/>
      <c r="AP226" s="135"/>
      <c r="AQ226" s="135"/>
      <c r="AR226" s="135"/>
      <c r="AS226" s="135"/>
      <c r="AT226" s="135"/>
      <c r="AU226" s="135"/>
      <c r="AV226" s="135"/>
      <c r="AW226" s="135"/>
      <c r="AX226" s="135"/>
      <c r="AY226" s="135"/>
      <c r="AZ226" s="135"/>
      <c r="BA226" s="135"/>
      <c r="BB226" s="302">
        <f t="shared" si="14"/>
        <v>5869768</v>
      </c>
      <c r="BC226" s="303">
        <f t="shared" si="15"/>
        <v>0</v>
      </c>
      <c r="BD226" s="137"/>
      <c r="BE226" s="137"/>
      <c r="BF226" s="137"/>
      <c r="BG226" s="137"/>
      <c r="BH226" s="137"/>
      <c r="BI226" s="135"/>
      <c r="BJ226" s="251" t="s">
        <v>12282</v>
      </c>
      <c r="BK226" s="251" t="s">
        <v>13369</v>
      </c>
      <c r="BL226" s="251" t="s">
        <v>11615</v>
      </c>
      <c r="BM226" s="338">
        <v>13000000</v>
      </c>
      <c r="BN226" s="104"/>
    </row>
    <row r="227" spans="1:66" s="216" customFormat="1" ht="15" customHeight="1" x14ac:dyDescent="0.2">
      <c r="A227" s="104"/>
      <c r="B227" s="104"/>
      <c r="C227" s="104"/>
      <c r="D227" s="104"/>
      <c r="E227" s="104"/>
      <c r="F227" s="104" t="s">
        <v>8617</v>
      </c>
      <c r="G227" s="151" t="s">
        <v>10009</v>
      </c>
      <c r="H227" s="151" t="s">
        <v>6222</v>
      </c>
      <c r="I227" s="151" t="s">
        <v>19550</v>
      </c>
      <c r="J227" s="258" t="s">
        <v>13335</v>
      </c>
      <c r="K227" s="259"/>
      <c r="L227" s="108" t="s">
        <v>13300</v>
      </c>
      <c r="M227" s="104" t="s">
        <v>6477</v>
      </c>
      <c r="N227" s="104" t="s">
        <v>13321</v>
      </c>
      <c r="O227" s="120">
        <v>42082</v>
      </c>
      <c r="P227" s="107">
        <v>75000000</v>
      </c>
      <c r="Q227" s="107" t="s">
        <v>14086</v>
      </c>
      <c r="R227" s="109">
        <v>42732</v>
      </c>
      <c r="S227" s="107">
        <v>44851079</v>
      </c>
      <c r="T227" s="146" t="s">
        <v>13348</v>
      </c>
      <c r="U227" s="109">
        <v>42765</v>
      </c>
      <c r="V227" s="118">
        <v>31873920</v>
      </c>
      <c r="W227" s="109">
        <v>42765</v>
      </c>
      <c r="X227" s="118">
        <v>31873920</v>
      </c>
      <c r="Y227" s="118">
        <v>11155872</v>
      </c>
      <c r="Z227" s="118"/>
      <c r="AA227" s="118">
        <v>20718048</v>
      </c>
      <c r="AB227" s="135">
        <v>0</v>
      </c>
      <c r="AC227" s="135"/>
      <c r="AD227" s="135"/>
      <c r="AE227" s="135"/>
      <c r="AF227" s="135"/>
      <c r="AG227" s="135"/>
      <c r="AH227" s="135"/>
      <c r="AI227" s="135"/>
      <c r="AJ227" s="135"/>
      <c r="AK227" s="135"/>
      <c r="AL227" s="135"/>
      <c r="AM227" s="135"/>
      <c r="AN227" s="135"/>
      <c r="AO227" s="135"/>
      <c r="AP227" s="135"/>
      <c r="AQ227" s="135"/>
      <c r="AR227" s="135"/>
      <c r="AS227" s="135"/>
      <c r="AT227" s="135"/>
      <c r="AU227" s="135"/>
      <c r="AV227" s="135"/>
      <c r="AW227" s="135"/>
      <c r="AX227" s="135"/>
      <c r="AY227" s="135"/>
      <c r="AZ227" s="135"/>
      <c r="BA227" s="135"/>
      <c r="BB227" s="302">
        <f t="shared" si="14"/>
        <v>0</v>
      </c>
      <c r="BC227" s="303">
        <f t="shared" si="15"/>
        <v>31873920</v>
      </c>
      <c r="BD227" s="137"/>
      <c r="BE227" s="137"/>
      <c r="BF227" s="137"/>
      <c r="BG227" s="137"/>
      <c r="BH227" s="137"/>
      <c r="BI227" s="135"/>
      <c r="BJ227" s="251" t="s">
        <v>12279</v>
      </c>
      <c r="BK227" s="251" t="s">
        <v>13370</v>
      </c>
      <c r="BL227" s="251" t="s">
        <v>11615</v>
      </c>
      <c r="BM227" s="338">
        <v>120000000</v>
      </c>
      <c r="BN227" s="104"/>
    </row>
    <row r="228" spans="1:66" s="216" customFormat="1" ht="15" customHeight="1" x14ac:dyDescent="0.2">
      <c r="A228" s="104"/>
      <c r="B228" s="104"/>
      <c r="C228" s="104"/>
      <c r="D228" s="104"/>
      <c r="E228" s="104"/>
      <c r="F228" s="104" t="s">
        <v>12662</v>
      </c>
      <c r="G228" s="151" t="s">
        <v>8582</v>
      </c>
      <c r="H228" s="151" t="s">
        <v>13311</v>
      </c>
      <c r="I228" s="151" t="s">
        <v>19551</v>
      </c>
      <c r="J228" s="258" t="s">
        <v>13336</v>
      </c>
      <c r="K228" s="259"/>
      <c r="L228" s="108" t="s">
        <v>13301</v>
      </c>
      <c r="M228" s="104" t="s">
        <v>6477</v>
      </c>
      <c r="N228" s="104" t="s">
        <v>13322</v>
      </c>
      <c r="O228" s="120">
        <v>42486</v>
      </c>
      <c r="P228" s="107">
        <v>50000000</v>
      </c>
      <c r="Q228" s="107" t="s">
        <v>14087</v>
      </c>
      <c r="R228" s="109">
        <v>42695</v>
      </c>
      <c r="S228" s="107">
        <v>43993172</v>
      </c>
      <c r="T228" s="146" t="s">
        <v>13349</v>
      </c>
      <c r="U228" s="109">
        <v>42744</v>
      </c>
      <c r="V228" s="118">
        <v>35008000</v>
      </c>
      <c r="W228" s="109">
        <v>42745</v>
      </c>
      <c r="X228" s="118">
        <v>35008000</v>
      </c>
      <c r="Y228" s="118">
        <v>22755200</v>
      </c>
      <c r="Z228" s="118"/>
      <c r="AA228" s="118">
        <v>12252800</v>
      </c>
      <c r="AB228" s="135">
        <v>0</v>
      </c>
      <c r="AC228" s="135"/>
      <c r="AD228" s="135"/>
      <c r="AE228" s="135"/>
      <c r="AF228" s="135"/>
      <c r="AG228" s="135"/>
      <c r="AH228" s="135"/>
      <c r="AI228" s="135"/>
      <c r="AJ228" s="135"/>
      <c r="AK228" s="135"/>
      <c r="AL228" s="135"/>
      <c r="AM228" s="135"/>
      <c r="AN228" s="135"/>
      <c r="AO228" s="135"/>
      <c r="AP228" s="135"/>
      <c r="AQ228" s="135"/>
      <c r="AR228" s="135"/>
      <c r="AS228" s="135"/>
      <c r="AT228" s="135"/>
      <c r="AU228" s="135"/>
      <c r="AV228" s="135"/>
      <c r="AW228" s="135"/>
      <c r="AX228" s="135"/>
      <c r="AY228" s="135"/>
      <c r="AZ228" s="135"/>
      <c r="BA228" s="135"/>
      <c r="BB228" s="302">
        <f t="shared" si="14"/>
        <v>0</v>
      </c>
      <c r="BC228" s="303">
        <f t="shared" si="15"/>
        <v>35008000</v>
      </c>
      <c r="BD228" s="137"/>
      <c r="BE228" s="137"/>
      <c r="BF228" s="137"/>
      <c r="BG228" s="137"/>
      <c r="BH228" s="137"/>
      <c r="BI228" s="135"/>
      <c r="BJ228" s="251" t="s">
        <v>13358</v>
      </c>
      <c r="BK228" s="251" t="s">
        <v>13371</v>
      </c>
      <c r="BL228" s="251" t="s">
        <v>11615</v>
      </c>
      <c r="BM228" s="338">
        <v>71500000</v>
      </c>
      <c r="BN228" s="104"/>
    </row>
    <row r="229" spans="1:66" s="216" customFormat="1" ht="15" customHeight="1" x14ac:dyDescent="0.2">
      <c r="A229" s="104"/>
      <c r="B229" s="104"/>
      <c r="C229" s="104"/>
      <c r="D229" s="104"/>
      <c r="E229" s="104"/>
      <c r="F229" s="104" t="s">
        <v>12662</v>
      </c>
      <c r="G229" s="151" t="s">
        <v>12236</v>
      </c>
      <c r="H229" s="151" t="s">
        <v>6222</v>
      </c>
      <c r="I229" s="151" t="s">
        <v>19552</v>
      </c>
      <c r="J229" s="258" t="s">
        <v>13337</v>
      </c>
      <c r="K229" s="259"/>
      <c r="L229" s="108" t="s">
        <v>13302</v>
      </c>
      <c r="M229" s="104" t="s">
        <v>6477</v>
      </c>
      <c r="N229" s="104" t="s">
        <v>13323</v>
      </c>
      <c r="O229" s="120">
        <v>42503</v>
      </c>
      <c r="P229" s="107">
        <v>3000000</v>
      </c>
      <c r="Q229" s="107" t="s">
        <v>14088</v>
      </c>
      <c r="R229" s="109">
        <v>42704</v>
      </c>
      <c r="S229" s="107">
        <v>2405400</v>
      </c>
      <c r="T229" s="146" t="s">
        <v>13350</v>
      </c>
      <c r="U229" s="109">
        <v>42744</v>
      </c>
      <c r="V229" s="118">
        <v>1913120</v>
      </c>
      <c r="W229" s="109">
        <v>42745</v>
      </c>
      <c r="X229" s="118">
        <v>1913120</v>
      </c>
      <c r="Y229" s="118">
        <v>1243528</v>
      </c>
      <c r="Z229" s="118"/>
      <c r="AA229" s="118">
        <v>669592</v>
      </c>
      <c r="AB229" s="135">
        <v>0</v>
      </c>
      <c r="AC229" s="135"/>
      <c r="AD229" s="135"/>
      <c r="AE229" s="135"/>
      <c r="AF229" s="135"/>
      <c r="AG229" s="135"/>
      <c r="AH229" s="135"/>
      <c r="AI229" s="135"/>
      <c r="AJ229" s="135"/>
      <c r="AK229" s="135">
        <v>1626152</v>
      </c>
      <c r="AL229" s="135">
        <v>286968</v>
      </c>
      <c r="AM229" s="135"/>
      <c r="AN229" s="135"/>
      <c r="AO229" s="135"/>
      <c r="AP229" s="135"/>
      <c r="AQ229" s="135"/>
      <c r="AR229" s="135"/>
      <c r="AS229" s="135"/>
      <c r="AT229" s="135"/>
      <c r="AU229" s="135"/>
      <c r="AV229" s="135"/>
      <c r="AW229" s="135"/>
      <c r="AX229" s="135"/>
      <c r="AY229" s="135"/>
      <c r="AZ229" s="135"/>
      <c r="BA229" s="135"/>
      <c r="BB229" s="302">
        <f t="shared" si="14"/>
        <v>1913120</v>
      </c>
      <c r="BC229" s="303">
        <f t="shared" si="15"/>
        <v>0</v>
      </c>
      <c r="BD229" s="137"/>
      <c r="BE229" s="137"/>
      <c r="BF229" s="137"/>
      <c r="BG229" s="137"/>
      <c r="BH229" s="137"/>
      <c r="BI229" s="135"/>
      <c r="BJ229" s="251" t="s">
        <v>13359</v>
      </c>
      <c r="BK229" s="251" t="s">
        <v>13372</v>
      </c>
      <c r="BL229" s="251" t="s">
        <v>11615</v>
      </c>
      <c r="BM229" s="338">
        <v>4500000</v>
      </c>
      <c r="BN229" s="104"/>
    </row>
    <row r="230" spans="1:66" s="216" customFormat="1" ht="15" customHeight="1" x14ac:dyDescent="0.2">
      <c r="A230" s="104"/>
      <c r="B230" s="104"/>
      <c r="C230" s="104"/>
      <c r="D230" s="104"/>
      <c r="E230" s="104"/>
      <c r="F230" s="104" t="s">
        <v>12662</v>
      </c>
      <c r="G230" s="151" t="s">
        <v>12234</v>
      </c>
      <c r="H230" s="151" t="s">
        <v>13312</v>
      </c>
      <c r="I230" s="151" t="s">
        <v>19553</v>
      </c>
      <c r="J230" s="258" t="s">
        <v>13338</v>
      </c>
      <c r="K230" s="259"/>
      <c r="L230" s="108" t="s">
        <v>13303</v>
      </c>
      <c r="M230" s="104" t="s">
        <v>6477</v>
      </c>
      <c r="N230" s="104" t="s">
        <v>13324</v>
      </c>
      <c r="O230" s="120">
        <v>42381</v>
      </c>
      <c r="P230" s="107">
        <v>85000000</v>
      </c>
      <c r="Q230" s="107" t="s">
        <v>14089</v>
      </c>
      <c r="R230" s="109">
        <v>42689</v>
      </c>
      <c r="S230" s="107">
        <v>73768144</v>
      </c>
      <c r="T230" s="146" t="s">
        <v>13351</v>
      </c>
      <c r="U230" s="109">
        <v>42760</v>
      </c>
      <c r="V230" s="118">
        <v>58783309</v>
      </c>
      <c r="W230" s="109">
        <v>42765</v>
      </c>
      <c r="X230" s="118">
        <v>58783309</v>
      </c>
      <c r="Y230" s="118">
        <v>38209150.850000001</v>
      </c>
      <c r="Z230" s="118"/>
      <c r="AA230" s="118">
        <v>20574158.149999999</v>
      </c>
      <c r="AB230" s="135">
        <v>0</v>
      </c>
      <c r="AC230" s="135"/>
      <c r="AD230" s="135"/>
      <c r="AE230" s="135"/>
      <c r="AF230" s="135"/>
      <c r="AG230" s="135">
        <v>1409330</v>
      </c>
      <c r="AH230" s="135">
        <v>248705</v>
      </c>
      <c r="AI230" s="135"/>
      <c r="AJ230" s="135"/>
      <c r="AK230" s="135"/>
      <c r="AL230" s="135"/>
      <c r="AM230" s="135"/>
      <c r="AN230" s="135"/>
      <c r="AO230" s="135"/>
      <c r="AP230" s="135"/>
      <c r="AQ230" s="135"/>
      <c r="AR230" s="135"/>
      <c r="AS230" s="135"/>
      <c r="AT230" s="135"/>
      <c r="AU230" s="135"/>
      <c r="AV230" s="135"/>
      <c r="AW230" s="135"/>
      <c r="AX230" s="135"/>
      <c r="AY230" s="135"/>
      <c r="AZ230" s="135"/>
      <c r="BA230" s="135"/>
      <c r="BB230" s="302">
        <f t="shared" si="14"/>
        <v>1658035</v>
      </c>
      <c r="BC230" s="303">
        <f t="shared" si="15"/>
        <v>57125274</v>
      </c>
      <c r="BD230" s="137"/>
      <c r="BE230" s="137"/>
      <c r="BF230" s="137"/>
      <c r="BG230" s="137"/>
      <c r="BH230" s="137"/>
      <c r="BI230" s="135"/>
      <c r="BJ230" s="251" t="s">
        <v>13360</v>
      </c>
      <c r="BK230" s="251" t="s">
        <v>13373</v>
      </c>
      <c r="BL230" s="251" t="s">
        <v>11615</v>
      </c>
      <c r="BM230" s="338">
        <v>122000000</v>
      </c>
      <c r="BN230" s="104"/>
    </row>
    <row r="231" spans="1:66" s="216" customFormat="1" ht="15" customHeight="1" x14ac:dyDescent="0.2">
      <c r="A231" s="104"/>
      <c r="B231" s="104"/>
      <c r="C231" s="104"/>
      <c r="D231" s="104"/>
      <c r="E231" s="104"/>
      <c r="F231" s="104" t="s">
        <v>8617</v>
      </c>
      <c r="G231" s="151" t="s">
        <v>8427</v>
      </c>
      <c r="H231" s="151" t="s">
        <v>6222</v>
      </c>
      <c r="I231" s="151" t="s">
        <v>19554</v>
      </c>
      <c r="J231" s="258" t="s">
        <v>13339</v>
      </c>
      <c r="K231" s="259"/>
      <c r="L231" s="108" t="s">
        <v>13304</v>
      </c>
      <c r="M231" s="104" t="s">
        <v>6477</v>
      </c>
      <c r="N231" s="104" t="s">
        <v>13325</v>
      </c>
      <c r="O231" s="120">
        <v>42023</v>
      </c>
      <c r="P231" s="107">
        <v>70000000</v>
      </c>
      <c r="Q231" s="107" t="s">
        <v>14090</v>
      </c>
      <c r="R231" s="109">
        <v>42733</v>
      </c>
      <c r="S231" s="107">
        <v>37205976</v>
      </c>
      <c r="T231" s="146" t="s">
        <v>13352</v>
      </c>
      <c r="U231" s="109">
        <v>42760</v>
      </c>
      <c r="V231" s="118">
        <v>26568000</v>
      </c>
      <c r="W231" s="109">
        <v>42765</v>
      </c>
      <c r="X231" s="118">
        <v>26568000</v>
      </c>
      <c r="Y231" s="118">
        <v>9298800</v>
      </c>
      <c r="Z231" s="118"/>
      <c r="AA231" s="118">
        <v>17269200</v>
      </c>
      <c r="AB231" s="135">
        <v>0</v>
      </c>
      <c r="AC231" s="135"/>
      <c r="AD231" s="135"/>
      <c r="AE231" s="135"/>
      <c r="AF231" s="135"/>
      <c r="AG231" s="135"/>
      <c r="AH231" s="135"/>
      <c r="AI231" s="135"/>
      <c r="AJ231" s="135"/>
      <c r="AK231" s="135"/>
      <c r="AL231" s="135"/>
      <c r="AM231" s="135"/>
      <c r="AN231" s="135"/>
      <c r="AO231" s="135"/>
      <c r="AP231" s="135"/>
      <c r="AQ231" s="135"/>
      <c r="AR231" s="135"/>
      <c r="AS231" s="135"/>
      <c r="AT231" s="135"/>
      <c r="AU231" s="135"/>
      <c r="AV231" s="135"/>
      <c r="AW231" s="135"/>
      <c r="AX231" s="135"/>
      <c r="AY231" s="135"/>
      <c r="AZ231" s="135"/>
      <c r="BA231" s="135"/>
      <c r="BB231" s="302">
        <f t="shared" si="14"/>
        <v>0</v>
      </c>
      <c r="BC231" s="303">
        <f t="shared" si="15"/>
        <v>26568000</v>
      </c>
      <c r="BD231" s="137"/>
      <c r="BE231" s="137"/>
      <c r="BF231" s="137"/>
      <c r="BG231" s="137"/>
      <c r="BH231" s="137"/>
      <c r="BI231" s="135"/>
      <c r="BJ231" s="251" t="s">
        <v>13361</v>
      </c>
      <c r="BK231" s="251" t="s">
        <v>13374</v>
      </c>
      <c r="BL231" s="251" t="s">
        <v>11615</v>
      </c>
      <c r="BM231" s="338">
        <v>14500000</v>
      </c>
      <c r="BN231" s="104"/>
    </row>
    <row r="232" spans="1:66" s="216" customFormat="1" ht="15" customHeight="1" x14ac:dyDescent="0.2">
      <c r="A232" s="104"/>
      <c r="B232" s="104"/>
      <c r="C232" s="104"/>
      <c r="D232" s="104"/>
      <c r="E232" s="104"/>
      <c r="F232" s="104" t="s">
        <v>12662</v>
      </c>
      <c r="G232" s="151" t="s">
        <v>6545</v>
      </c>
      <c r="H232" s="151" t="s">
        <v>13313</v>
      </c>
      <c r="I232" s="151" t="s">
        <v>19555</v>
      </c>
      <c r="J232" s="258" t="s">
        <v>13340</v>
      </c>
      <c r="K232" s="259"/>
      <c r="L232" s="108" t="s">
        <v>13305</v>
      </c>
      <c r="M232" s="104" t="s">
        <v>6477</v>
      </c>
      <c r="N232" s="104" t="s">
        <v>13326</v>
      </c>
      <c r="O232" s="120">
        <v>42536</v>
      </c>
      <c r="P232" s="107">
        <v>8400000</v>
      </c>
      <c r="Q232" s="107" t="s">
        <v>14091</v>
      </c>
      <c r="R232" s="109" t="s">
        <v>14092</v>
      </c>
      <c r="S232" s="107">
        <v>7346048</v>
      </c>
      <c r="T232" s="146" t="s">
        <v>13353</v>
      </c>
      <c r="U232" s="109">
        <v>42760</v>
      </c>
      <c r="V232" s="118">
        <v>5820390</v>
      </c>
      <c r="W232" s="109">
        <v>42765</v>
      </c>
      <c r="X232" s="118">
        <v>5820390</v>
      </c>
      <c r="Y232" s="118">
        <v>3783253.5</v>
      </c>
      <c r="Z232" s="118"/>
      <c r="AA232" s="118">
        <v>2037136.5</v>
      </c>
      <c r="AB232" s="135">
        <v>0</v>
      </c>
      <c r="AC232" s="135"/>
      <c r="AD232" s="135"/>
      <c r="AE232" s="135"/>
      <c r="AF232" s="135"/>
      <c r="AG232" s="135"/>
      <c r="AH232" s="135"/>
      <c r="AI232" s="135"/>
      <c r="AJ232" s="135"/>
      <c r="AK232" s="135"/>
      <c r="AL232" s="135"/>
      <c r="AM232" s="135"/>
      <c r="AN232" s="135"/>
      <c r="AO232" s="135"/>
      <c r="AP232" s="135"/>
      <c r="AQ232" s="135"/>
      <c r="AR232" s="135"/>
      <c r="AS232" s="135"/>
      <c r="AT232" s="135"/>
      <c r="AU232" s="135"/>
      <c r="AV232" s="135"/>
      <c r="AW232" s="135"/>
      <c r="AX232" s="135"/>
      <c r="AY232" s="135"/>
      <c r="AZ232" s="135"/>
      <c r="BA232" s="135"/>
      <c r="BB232" s="302">
        <f t="shared" si="14"/>
        <v>0</v>
      </c>
      <c r="BC232" s="303">
        <f t="shared" si="15"/>
        <v>5820390</v>
      </c>
      <c r="BD232" s="137"/>
      <c r="BE232" s="137"/>
      <c r="BF232" s="137"/>
      <c r="BG232" s="137"/>
      <c r="BH232" s="137"/>
      <c r="BI232" s="135"/>
      <c r="BJ232" s="251" t="s">
        <v>13362</v>
      </c>
      <c r="BK232" s="251" t="s">
        <v>13375</v>
      </c>
      <c r="BL232" s="251" t="s">
        <v>11615</v>
      </c>
      <c r="BM232" s="338">
        <v>12000000</v>
      </c>
      <c r="BN232" s="104"/>
    </row>
    <row r="233" spans="1:66" s="216" customFormat="1" ht="15" customHeight="1" x14ac:dyDescent="0.2">
      <c r="A233" s="104"/>
      <c r="B233" s="104"/>
      <c r="C233" s="104"/>
      <c r="D233" s="104"/>
      <c r="E233" s="104"/>
      <c r="F233" s="104" t="s">
        <v>12662</v>
      </c>
      <c r="G233" s="151" t="s">
        <v>6545</v>
      </c>
      <c r="H233" s="151" t="s">
        <v>13313</v>
      </c>
      <c r="I233" s="151" t="s">
        <v>19556</v>
      </c>
      <c r="J233" s="258" t="s">
        <v>13341</v>
      </c>
      <c r="K233" s="259"/>
      <c r="L233" s="108" t="s">
        <v>13306</v>
      </c>
      <c r="M233" s="104" t="s">
        <v>6477</v>
      </c>
      <c r="N233" s="104" t="s">
        <v>13326</v>
      </c>
      <c r="O233" s="120">
        <v>42536</v>
      </c>
      <c r="P233" s="107">
        <v>10000000</v>
      </c>
      <c r="Q233" s="107" t="s">
        <v>14091</v>
      </c>
      <c r="R233" s="109" t="s">
        <v>14092</v>
      </c>
      <c r="S233" s="107">
        <v>8744853</v>
      </c>
      <c r="T233" s="146" t="s">
        <v>13353</v>
      </c>
      <c r="U233" s="109">
        <v>42760</v>
      </c>
      <c r="V233" s="118">
        <v>6928678</v>
      </c>
      <c r="W233" s="109">
        <v>42765</v>
      </c>
      <c r="X233" s="118">
        <v>6928678</v>
      </c>
      <c r="Y233" s="118">
        <v>4503640.7</v>
      </c>
      <c r="Z233" s="118"/>
      <c r="AA233" s="118">
        <v>2425037.2999999998</v>
      </c>
      <c r="AB233" s="135">
        <v>0</v>
      </c>
      <c r="AC233" s="135"/>
      <c r="AD233" s="135"/>
      <c r="AE233" s="135"/>
      <c r="AF233" s="135"/>
      <c r="AG233" s="135"/>
      <c r="AH233" s="135"/>
      <c r="AI233" s="135"/>
      <c r="AJ233" s="135"/>
      <c r="AK233" s="135"/>
      <c r="AL233" s="135"/>
      <c r="AM233" s="135"/>
      <c r="AN233" s="135"/>
      <c r="AO233" s="135"/>
      <c r="AP233" s="135"/>
      <c r="AQ233" s="135"/>
      <c r="AR233" s="135"/>
      <c r="AS233" s="135"/>
      <c r="AT233" s="135"/>
      <c r="AU233" s="135"/>
      <c r="AV233" s="135"/>
      <c r="AW233" s="135"/>
      <c r="AX233" s="135"/>
      <c r="AY233" s="135"/>
      <c r="AZ233" s="135"/>
      <c r="BA233" s="135"/>
      <c r="BB233" s="302">
        <f t="shared" si="14"/>
        <v>0</v>
      </c>
      <c r="BC233" s="303">
        <f t="shared" si="15"/>
        <v>6928678</v>
      </c>
      <c r="BD233" s="137"/>
      <c r="BE233" s="137"/>
      <c r="BF233" s="137"/>
      <c r="BG233" s="137"/>
      <c r="BH233" s="137"/>
      <c r="BI233" s="135"/>
      <c r="BJ233" s="251" t="s">
        <v>13361</v>
      </c>
      <c r="BK233" s="251" t="s">
        <v>13374</v>
      </c>
      <c r="BL233" s="251" t="s">
        <v>11615</v>
      </c>
      <c r="BM233" s="338">
        <v>14500000</v>
      </c>
      <c r="BN233" s="104"/>
    </row>
    <row r="234" spans="1:66" s="216" customFormat="1" ht="15" customHeight="1" x14ac:dyDescent="0.2">
      <c r="A234" s="104"/>
      <c r="B234" s="104"/>
      <c r="C234" s="104"/>
      <c r="D234" s="104"/>
      <c r="E234" s="104"/>
      <c r="F234" s="104" t="s">
        <v>12662</v>
      </c>
      <c r="G234" s="151" t="s">
        <v>12240</v>
      </c>
      <c r="H234" s="151" t="s">
        <v>6222</v>
      </c>
      <c r="I234" s="151" t="s">
        <v>19557</v>
      </c>
      <c r="J234" s="258" t="s">
        <v>13342</v>
      </c>
      <c r="K234" s="259"/>
      <c r="L234" s="108" t="s">
        <v>13307</v>
      </c>
      <c r="M234" s="104" t="s">
        <v>6477</v>
      </c>
      <c r="N234" s="104" t="s">
        <v>13327</v>
      </c>
      <c r="O234" s="120">
        <v>42143</v>
      </c>
      <c r="P234" s="107">
        <v>5500000</v>
      </c>
      <c r="Q234" s="107" t="s">
        <v>14093</v>
      </c>
      <c r="R234" s="109">
        <v>42702</v>
      </c>
      <c r="S234" s="107">
        <v>985413</v>
      </c>
      <c r="T234" s="146" t="s">
        <v>13354</v>
      </c>
      <c r="U234" s="109">
        <v>42765</v>
      </c>
      <c r="V234" s="118">
        <v>785454</v>
      </c>
      <c r="W234" s="109">
        <v>42765</v>
      </c>
      <c r="X234" s="118">
        <v>785454</v>
      </c>
      <c r="Y234" s="118">
        <v>274908.90000000002</v>
      </c>
      <c r="Z234" s="118"/>
      <c r="AA234" s="118">
        <v>510545.1</v>
      </c>
      <c r="AB234" s="135">
        <v>0</v>
      </c>
      <c r="AC234" s="135"/>
      <c r="AD234" s="135"/>
      <c r="AE234" s="135">
        <v>667636</v>
      </c>
      <c r="AF234" s="882">
        <v>117818</v>
      </c>
      <c r="AG234" s="135"/>
      <c r="AH234" s="135"/>
      <c r="AI234" s="135"/>
      <c r="AJ234" s="135"/>
      <c r="AK234" s="135"/>
      <c r="AL234" s="135"/>
      <c r="AM234" s="135"/>
      <c r="AN234" s="135"/>
      <c r="AO234" s="135"/>
      <c r="AP234" s="135"/>
      <c r="AQ234" s="135"/>
      <c r="AR234" s="135"/>
      <c r="AS234" s="135"/>
      <c r="AT234" s="135"/>
      <c r="AU234" s="135"/>
      <c r="AV234" s="135"/>
      <c r="AW234" s="135"/>
      <c r="AX234" s="135"/>
      <c r="AY234" s="135"/>
      <c r="AZ234" s="135"/>
      <c r="BA234" s="135"/>
      <c r="BB234" s="302">
        <f t="shared" si="14"/>
        <v>785454</v>
      </c>
      <c r="BC234" s="303">
        <f t="shared" si="15"/>
        <v>0</v>
      </c>
      <c r="BD234" s="137"/>
      <c r="BE234" s="137"/>
      <c r="BF234" s="137"/>
      <c r="BG234" s="137"/>
      <c r="BH234" s="137"/>
      <c r="BI234" s="135"/>
      <c r="BJ234" s="251" t="s">
        <v>13363</v>
      </c>
      <c r="BK234" s="251" t="s">
        <v>13376</v>
      </c>
      <c r="BL234" s="251" t="s">
        <v>11615</v>
      </c>
      <c r="BM234" s="338">
        <v>7900000</v>
      </c>
      <c r="BN234" s="104"/>
    </row>
    <row r="235" spans="1:66" s="216" customFormat="1" ht="15" customHeight="1" x14ac:dyDescent="0.2">
      <c r="A235" s="104"/>
      <c r="B235" s="104"/>
      <c r="C235" s="104"/>
      <c r="D235" s="104"/>
      <c r="E235" s="104"/>
      <c r="F235" s="104" t="s">
        <v>12662</v>
      </c>
      <c r="G235" s="151" t="s">
        <v>10771</v>
      </c>
      <c r="H235" s="151" t="s">
        <v>13314</v>
      </c>
      <c r="I235" s="151" t="s">
        <v>19558</v>
      </c>
      <c r="J235" s="258" t="s">
        <v>13343</v>
      </c>
      <c r="K235" s="259"/>
      <c r="L235" s="108" t="s">
        <v>13308</v>
      </c>
      <c r="M235" s="104" t="s">
        <v>6477</v>
      </c>
      <c r="N235" s="104" t="s">
        <v>13328</v>
      </c>
      <c r="O235" s="120">
        <v>42486</v>
      </c>
      <c r="P235" s="107">
        <v>4300000</v>
      </c>
      <c r="Q235" s="107" t="s">
        <v>14094</v>
      </c>
      <c r="R235" s="109">
        <v>42740</v>
      </c>
      <c r="S235" s="107">
        <v>2326567</v>
      </c>
      <c r="T235" s="146" t="s">
        <v>13355</v>
      </c>
      <c r="U235" s="109">
        <v>42765</v>
      </c>
      <c r="V235" s="118">
        <v>1832514</v>
      </c>
      <c r="W235" s="109">
        <v>42765</v>
      </c>
      <c r="X235" s="118">
        <v>1832514</v>
      </c>
      <c r="Y235" s="118">
        <v>1191134.1000000001</v>
      </c>
      <c r="Z235" s="118"/>
      <c r="AA235" s="118">
        <v>641379.9</v>
      </c>
      <c r="AB235" s="135">
        <v>0</v>
      </c>
      <c r="AC235" s="135"/>
      <c r="AD235" s="135"/>
      <c r="AE235" s="135"/>
      <c r="AF235" s="135"/>
      <c r="AG235" s="135"/>
      <c r="AH235" s="135"/>
      <c r="AI235" s="135"/>
      <c r="AJ235" s="135"/>
      <c r="AK235" s="135">
        <v>1376575</v>
      </c>
      <c r="AL235" s="911">
        <v>242925</v>
      </c>
      <c r="AM235" s="135"/>
      <c r="AN235" s="135"/>
      <c r="AO235" s="135"/>
      <c r="AP235" s="135"/>
      <c r="AQ235" s="135"/>
      <c r="AR235" s="135"/>
      <c r="AS235" s="135"/>
      <c r="AT235" s="135"/>
      <c r="AU235" s="135"/>
      <c r="AV235" s="135"/>
      <c r="AW235" s="135"/>
      <c r="AX235" s="135"/>
      <c r="AY235" s="135"/>
      <c r="AZ235" s="135"/>
      <c r="BA235" s="135"/>
      <c r="BB235" s="302">
        <f t="shared" si="14"/>
        <v>1619500</v>
      </c>
      <c r="BC235" s="303">
        <f t="shared" si="15"/>
        <v>213014</v>
      </c>
      <c r="BD235" s="137"/>
      <c r="BE235" s="137"/>
      <c r="BF235" s="137"/>
      <c r="BG235" s="137"/>
      <c r="BH235" s="137"/>
      <c r="BI235" s="135"/>
      <c r="BJ235" s="251" t="s">
        <v>13361</v>
      </c>
      <c r="BK235" s="251" t="s">
        <v>13377</v>
      </c>
      <c r="BL235" s="251" t="s">
        <v>11615</v>
      </c>
      <c r="BM235" s="338">
        <v>9000000</v>
      </c>
      <c r="BN235" s="104"/>
    </row>
    <row r="236" spans="1:66" s="216" customFormat="1" ht="15" customHeight="1" x14ac:dyDescent="0.2">
      <c r="A236" s="104"/>
      <c r="B236" s="104"/>
      <c r="C236" s="104"/>
      <c r="D236" s="104"/>
      <c r="E236" s="104"/>
      <c r="F236" s="104" t="s">
        <v>12662</v>
      </c>
      <c r="G236" s="151" t="s">
        <v>12240</v>
      </c>
      <c r="H236" s="151" t="s">
        <v>13315</v>
      </c>
      <c r="I236" s="151" t="s">
        <v>19559</v>
      </c>
      <c r="J236" s="258" t="s">
        <v>13344</v>
      </c>
      <c r="K236" s="259"/>
      <c r="L236" s="108" t="s">
        <v>13309</v>
      </c>
      <c r="M236" s="104" t="s">
        <v>6477</v>
      </c>
      <c r="N236" s="104" t="s">
        <v>13329</v>
      </c>
      <c r="O236" s="120">
        <v>42367</v>
      </c>
      <c r="P236" s="107">
        <v>19000000</v>
      </c>
      <c r="Q236" s="107" t="s">
        <v>14095</v>
      </c>
      <c r="R236" s="109">
        <v>42723</v>
      </c>
      <c r="S236" s="107">
        <v>10219072</v>
      </c>
      <c r="T236" s="146" t="s">
        <v>13356</v>
      </c>
      <c r="U236" s="109">
        <v>42765</v>
      </c>
      <c r="V236" s="118">
        <v>8085574</v>
      </c>
      <c r="W236" s="109">
        <v>42765</v>
      </c>
      <c r="X236" s="118">
        <v>8085574</v>
      </c>
      <c r="Y236" s="118">
        <v>5255623.0999999996</v>
      </c>
      <c r="Z236" s="118"/>
      <c r="AA236" s="118">
        <v>2829950.9</v>
      </c>
      <c r="AB236" s="135">
        <v>0</v>
      </c>
      <c r="AC236" s="135"/>
      <c r="AD236" s="135"/>
      <c r="AE236" s="135">
        <v>1370126</v>
      </c>
      <c r="AF236" s="882">
        <v>241786.9411764706</v>
      </c>
      <c r="AG236" s="135"/>
      <c r="AH236" s="135"/>
      <c r="AI236" s="135"/>
      <c r="AJ236" s="135"/>
      <c r="AK236" s="135"/>
      <c r="AL236" s="135"/>
      <c r="AM236" s="135"/>
      <c r="AN236" s="135"/>
      <c r="AO236" s="135"/>
      <c r="AP236" s="135"/>
      <c r="AQ236" s="135"/>
      <c r="AR236" s="135"/>
      <c r="AS236" s="135"/>
      <c r="AT236" s="135"/>
      <c r="AU236" s="135"/>
      <c r="AV236" s="135"/>
      <c r="AW236" s="135"/>
      <c r="AX236" s="135"/>
      <c r="AY236" s="135"/>
      <c r="AZ236" s="135"/>
      <c r="BA236" s="135"/>
      <c r="BB236" s="302">
        <f t="shared" si="14"/>
        <v>1611912.9411764706</v>
      </c>
      <c r="BC236" s="303">
        <f t="shared" si="15"/>
        <v>6473661.0588235296</v>
      </c>
      <c r="BD236" s="137"/>
      <c r="BE236" s="137"/>
      <c r="BF236" s="137"/>
      <c r="BG236" s="137"/>
      <c r="BH236" s="137"/>
      <c r="BI236" s="135"/>
      <c r="BJ236" s="251" t="s">
        <v>13364</v>
      </c>
      <c r="BK236" s="251" t="s">
        <v>13378</v>
      </c>
      <c r="BL236" s="251" t="s">
        <v>11615</v>
      </c>
      <c r="BM236" s="338">
        <v>27200000</v>
      </c>
      <c r="BN236" s="104"/>
    </row>
    <row r="237" spans="1:66" s="216" customFormat="1" ht="15" customHeight="1" x14ac:dyDescent="0.2">
      <c r="A237" s="104"/>
      <c r="B237" s="104"/>
      <c r="C237" s="104"/>
      <c r="D237" s="104"/>
      <c r="E237" s="104"/>
      <c r="F237" s="104" t="s">
        <v>12662</v>
      </c>
      <c r="G237" s="151" t="s">
        <v>8755</v>
      </c>
      <c r="H237" s="151" t="s">
        <v>6222</v>
      </c>
      <c r="I237" s="151" t="s">
        <v>19560</v>
      </c>
      <c r="J237" s="258" t="s">
        <v>13609</v>
      </c>
      <c r="K237" s="259"/>
      <c r="L237" s="108" t="s">
        <v>13573</v>
      </c>
      <c r="M237" s="104" t="s">
        <v>6477</v>
      </c>
      <c r="N237" s="104" t="s">
        <v>12257</v>
      </c>
      <c r="O237" s="120">
        <v>42325</v>
      </c>
      <c r="P237" s="107">
        <v>8500000</v>
      </c>
      <c r="Q237" s="107" t="s">
        <v>13591</v>
      </c>
      <c r="R237" s="109">
        <v>42746</v>
      </c>
      <c r="S237" s="107">
        <v>2240770</v>
      </c>
      <c r="T237" s="146" t="s">
        <v>13602</v>
      </c>
      <c r="U237" s="109">
        <v>42787</v>
      </c>
      <c r="V237" s="118">
        <v>1773187</v>
      </c>
      <c r="W237" s="109">
        <v>42789</v>
      </c>
      <c r="X237" s="118">
        <v>1773187</v>
      </c>
      <c r="Y237" s="118">
        <v>1152571.55</v>
      </c>
      <c r="Z237" s="118"/>
      <c r="AA237" s="118">
        <v>620615.44999999995</v>
      </c>
      <c r="AB237" s="135">
        <v>0</v>
      </c>
      <c r="AC237" s="135"/>
      <c r="AD237" s="135"/>
      <c r="AE237" s="135"/>
      <c r="AF237" s="135"/>
      <c r="AG237" s="135"/>
      <c r="AH237" s="135"/>
      <c r="AI237" s="135"/>
      <c r="AJ237" s="135"/>
      <c r="AK237" s="135">
        <v>1507209</v>
      </c>
      <c r="AL237" s="135">
        <v>265978</v>
      </c>
      <c r="AM237" s="135"/>
      <c r="AN237" s="135"/>
      <c r="AO237" s="135"/>
      <c r="AP237" s="135"/>
      <c r="AQ237" s="135"/>
      <c r="AR237" s="135"/>
      <c r="AS237" s="135"/>
      <c r="AT237" s="135"/>
      <c r="AU237" s="135"/>
      <c r="AV237" s="135"/>
      <c r="AW237" s="135"/>
      <c r="AX237" s="135"/>
      <c r="AY237" s="135"/>
      <c r="AZ237" s="135"/>
      <c r="BA237" s="135"/>
      <c r="BB237" s="135">
        <f t="shared" ref="BB237:BB246" si="16">SUM(AB237:BA237)</f>
        <v>1773187</v>
      </c>
      <c r="BC237" s="135">
        <f t="shared" ref="BC237:BC246" si="17">V237-BB237</f>
        <v>0</v>
      </c>
      <c r="BD237" s="137"/>
      <c r="BE237" s="137"/>
      <c r="BF237" s="137"/>
      <c r="BG237" s="137"/>
      <c r="BH237" s="137"/>
      <c r="BI237" s="135"/>
      <c r="BJ237" s="251" t="s">
        <v>12183</v>
      </c>
      <c r="BK237" s="251" t="s">
        <v>13621</v>
      </c>
      <c r="BL237" s="251" t="s">
        <v>11615</v>
      </c>
      <c r="BM237" s="338">
        <v>13000000</v>
      </c>
      <c r="BN237" s="104"/>
    </row>
    <row r="238" spans="1:66" s="216" customFormat="1" ht="15" customHeight="1" x14ac:dyDescent="0.2">
      <c r="A238" s="104"/>
      <c r="B238" s="104"/>
      <c r="C238" s="104"/>
      <c r="D238" s="104"/>
      <c r="E238" s="104"/>
      <c r="F238" s="104" t="s">
        <v>12662</v>
      </c>
      <c r="G238" s="151" t="s">
        <v>6533</v>
      </c>
      <c r="H238" s="151" t="s">
        <v>6222</v>
      </c>
      <c r="I238" s="151" t="s">
        <v>19561</v>
      </c>
      <c r="J238" s="258" t="s">
        <v>13610</v>
      </c>
      <c r="K238" s="259"/>
      <c r="L238" s="108" t="s">
        <v>13574</v>
      </c>
      <c r="M238" s="104" t="s">
        <v>6477</v>
      </c>
      <c r="N238" s="104" t="s">
        <v>13582</v>
      </c>
      <c r="O238" s="120">
        <v>42536</v>
      </c>
      <c r="P238" s="107">
        <v>75000000</v>
      </c>
      <c r="Q238" s="107" t="s">
        <v>13592</v>
      </c>
      <c r="R238" s="109">
        <v>42748</v>
      </c>
      <c r="S238" s="107">
        <v>65215000</v>
      </c>
      <c r="T238" s="146" t="s">
        <v>13603</v>
      </c>
      <c r="U238" s="109">
        <v>42787</v>
      </c>
      <c r="V238" s="118">
        <v>51875000</v>
      </c>
      <c r="W238" s="109">
        <v>42789</v>
      </c>
      <c r="X238" s="118">
        <v>51875000</v>
      </c>
      <c r="Y238" s="118">
        <v>33718750</v>
      </c>
      <c r="Z238" s="118"/>
      <c r="AA238" s="118">
        <v>18156250</v>
      </c>
      <c r="AB238" s="135">
        <v>0</v>
      </c>
      <c r="AC238" s="135"/>
      <c r="AD238" s="135"/>
      <c r="AE238" s="135"/>
      <c r="AF238" s="135"/>
      <c r="AG238" s="135">
        <f>2892550+1020000</f>
        <v>3912550</v>
      </c>
      <c r="AH238" s="135">
        <f>510450+180000</f>
        <v>690450</v>
      </c>
      <c r="AI238" s="135">
        <v>40181200</v>
      </c>
      <c r="AJ238" s="135">
        <f>AI238/85%*100%-AI238</f>
        <v>7090800</v>
      </c>
      <c r="AK238" s="135"/>
      <c r="AL238" s="135"/>
      <c r="AM238" s="135"/>
      <c r="AN238" s="135"/>
      <c r="AO238" s="135"/>
      <c r="AP238" s="135"/>
      <c r="AQ238" s="135"/>
      <c r="AR238" s="135"/>
      <c r="AS238" s="135"/>
      <c r="AT238" s="135"/>
      <c r="AU238" s="135"/>
      <c r="AV238" s="135"/>
      <c r="AW238" s="135"/>
      <c r="AX238" s="135"/>
      <c r="AY238" s="135"/>
      <c r="AZ238" s="135"/>
      <c r="BA238" s="135"/>
      <c r="BB238" s="135">
        <f t="shared" si="16"/>
        <v>51875000</v>
      </c>
      <c r="BC238" s="135">
        <f t="shared" si="17"/>
        <v>0</v>
      </c>
      <c r="BD238" s="137"/>
      <c r="BE238" s="137"/>
      <c r="BF238" s="137"/>
      <c r="BG238" s="137"/>
      <c r="BH238" s="137"/>
      <c r="BI238" s="135"/>
      <c r="BJ238" s="251" t="s">
        <v>11619</v>
      </c>
      <c r="BK238" s="251" t="s">
        <v>13622</v>
      </c>
      <c r="BL238" s="251" t="s">
        <v>11615</v>
      </c>
      <c r="BM238" s="338">
        <v>110000000</v>
      </c>
      <c r="BN238" s="104"/>
    </row>
    <row r="239" spans="1:66" s="216" customFormat="1" ht="15" customHeight="1" x14ac:dyDescent="0.2">
      <c r="A239" s="104"/>
      <c r="B239" s="104"/>
      <c r="C239" s="104"/>
      <c r="D239" s="104"/>
      <c r="E239" s="104"/>
      <c r="F239" s="104" t="s">
        <v>12662</v>
      </c>
      <c r="G239" s="151" t="s">
        <v>10774</v>
      </c>
      <c r="H239" s="151" t="s">
        <v>6222</v>
      </c>
      <c r="I239" s="151" t="s">
        <v>19562</v>
      </c>
      <c r="J239" s="258" t="s">
        <v>13611</v>
      </c>
      <c r="K239" s="259"/>
      <c r="L239" s="108" t="s">
        <v>13575</v>
      </c>
      <c r="M239" s="104" t="s">
        <v>6477</v>
      </c>
      <c r="N239" s="104" t="s">
        <v>13583</v>
      </c>
      <c r="O239" s="120">
        <v>42052</v>
      </c>
      <c r="P239" s="107">
        <v>80000000</v>
      </c>
      <c r="Q239" s="107" t="s">
        <v>13593</v>
      </c>
      <c r="R239" s="109">
        <v>42752</v>
      </c>
      <c r="S239" s="107">
        <v>40538976</v>
      </c>
      <c r="T239" s="146" t="s">
        <v>13604</v>
      </c>
      <c r="U239" s="109">
        <v>42787</v>
      </c>
      <c r="V239" s="118">
        <v>32195556</v>
      </c>
      <c r="W239" s="109">
        <v>42789</v>
      </c>
      <c r="X239" s="118">
        <v>32195556</v>
      </c>
      <c r="Y239" s="118">
        <v>11268444.599999998</v>
      </c>
      <c r="Z239" s="118"/>
      <c r="AA239" s="118">
        <v>20927111.400000002</v>
      </c>
      <c r="AB239" s="135">
        <v>0</v>
      </c>
      <c r="AC239" s="135"/>
      <c r="AD239" s="135"/>
      <c r="AE239" s="135"/>
      <c r="AF239" s="135"/>
      <c r="AG239" s="135">
        <v>6526042</v>
      </c>
      <c r="AH239" s="135">
        <v>1151654.4705882352</v>
      </c>
      <c r="AI239" s="135"/>
      <c r="AJ239" s="135"/>
      <c r="AK239" s="135"/>
      <c r="AL239" s="135"/>
      <c r="AM239" s="135"/>
      <c r="AN239" s="135"/>
      <c r="AO239" s="135"/>
      <c r="AP239" s="135"/>
      <c r="AQ239" s="135"/>
      <c r="AR239" s="135"/>
      <c r="AS239" s="135"/>
      <c r="AT239" s="135"/>
      <c r="AU239" s="135"/>
      <c r="AV239" s="135"/>
      <c r="AW239" s="135"/>
      <c r="AX239" s="135"/>
      <c r="AY239" s="135"/>
      <c r="AZ239" s="135"/>
      <c r="BA239" s="135"/>
      <c r="BB239" s="135">
        <f t="shared" si="16"/>
        <v>7677696.4705882352</v>
      </c>
      <c r="BC239" s="135">
        <f t="shared" si="17"/>
        <v>24517859.529411763</v>
      </c>
      <c r="BD239" s="137"/>
      <c r="BE239" s="137"/>
      <c r="BF239" s="137"/>
      <c r="BG239" s="137"/>
      <c r="BH239" s="137"/>
      <c r="BI239" s="135"/>
      <c r="BJ239" s="251" t="s">
        <v>11619</v>
      </c>
      <c r="BK239" s="251" t="s">
        <v>13623</v>
      </c>
      <c r="BL239" s="251" t="s">
        <v>11615</v>
      </c>
      <c r="BM239" s="338">
        <v>120000000</v>
      </c>
      <c r="BN239" s="104"/>
    </row>
    <row r="240" spans="1:66" s="216" customFormat="1" ht="15" customHeight="1" x14ac:dyDescent="0.2">
      <c r="A240" s="104"/>
      <c r="B240" s="104"/>
      <c r="C240" s="104"/>
      <c r="D240" s="104"/>
      <c r="E240" s="104"/>
      <c r="F240" s="104" t="s">
        <v>12662</v>
      </c>
      <c r="G240" s="151" t="s">
        <v>12120</v>
      </c>
      <c r="H240" s="151" t="s">
        <v>13619</v>
      </c>
      <c r="I240" s="151" t="s">
        <v>19563</v>
      </c>
      <c r="J240" s="258" t="s">
        <v>13612</v>
      </c>
      <c r="K240" s="259"/>
      <c r="L240" s="108" t="s">
        <v>13576</v>
      </c>
      <c r="M240" s="104" t="s">
        <v>6477</v>
      </c>
      <c r="N240" s="104" t="s">
        <v>13584</v>
      </c>
      <c r="O240" s="120">
        <v>42627</v>
      </c>
      <c r="P240" s="107">
        <v>12000000</v>
      </c>
      <c r="Q240" s="107" t="s">
        <v>13594</v>
      </c>
      <c r="R240" s="109">
        <v>42755</v>
      </c>
      <c r="S240" s="107">
        <v>12494400</v>
      </c>
      <c r="T240" s="146" t="s">
        <v>13605</v>
      </c>
      <c r="U240" s="109">
        <v>42787</v>
      </c>
      <c r="V240" s="118">
        <v>9600000</v>
      </c>
      <c r="W240" s="109">
        <v>42789</v>
      </c>
      <c r="X240" s="118">
        <v>9600000</v>
      </c>
      <c r="Y240" s="118">
        <v>6240000</v>
      </c>
      <c r="Z240" s="118"/>
      <c r="AA240" s="118">
        <v>3360000</v>
      </c>
      <c r="AB240" s="135">
        <v>0</v>
      </c>
      <c r="AC240" s="135"/>
      <c r="AD240" s="135"/>
      <c r="AE240" s="135"/>
      <c r="AF240" s="135"/>
      <c r="AG240" s="135">
        <v>4080000</v>
      </c>
      <c r="AH240" s="135">
        <f>AG240/85%*100%-AG240</f>
        <v>720000</v>
      </c>
      <c r="AI240" s="135"/>
      <c r="AJ240" s="135"/>
      <c r="AK240" s="135"/>
      <c r="AL240" s="135"/>
      <c r="AM240" s="135"/>
      <c r="AN240" s="135"/>
      <c r="AO240" s="135"/>
      <c r="AP240" s="135"/>
      <c r="AQ240" s="135"/>
      <c r="AR240" s="135"/>
      <c r="AS240" s="135"/>
      <c r="AT240" s="135"/>
      <c r="AU240" s="135"/>
      <c r="AV240" s="135"/>
      <c r="AW240" s="135"/>
      <c r="AX240" s="135"/>
      <c r="AY240" s="135"/>
      <c r="AZ240" s="135"/>
      <c r="BA240" s="135"/>
      <c r="BB240" s="135">
        <f t="shared" si="16"/>
        <v>4800000</v>
      </c>
      <c r="BC240" s="135">
        <f t="shared" si="17"/>
        <v>4800000</v>
      </c>
      <c r="BD240" s="137"/>
      <c r="BE240" s="137"/>
      <c r="BF240" s="137"/>
      <c r="BG240" s="137"/>
      <c r="BH240" s="137"/>
      <c r="BI240" s="135"/>
      <c r="BJ240" s="251" t="s">
        <v>11613</v>
      </c>
      <c r="BK240" s="251" t="s">
        <v>13624</v>
      </c>
      <c r="BL240" s="251" t="s">
        <v>11615</v>
      </c>
      <c r="BM240" s="338">
        <v>17200000</v>
      </c>
      <c r="BN240" s="104"/>
    </row>
    <row r="241" spans="1:66" s="216" customFormat="1" ht="15" customHeight="1" x14ac:dyDescent="0.2">
      <c r="A241" s="104"/>
      <c r="B241" s="104"/>
      <c r="C241" s="104"/>
      <c r="D241" s="104"/>
      <c r="E241" s="104"/>
      <c r="F241" s="104" t="s">
        <v>12662</v>
      </c>
      <c r="G241" s="151" t="s">
        <v>6544</v>
      </c>
      <c r="H241" s="151" t="s">
        <v>6222</v>
      </c>
      <c r="I241" s="151" t="s">
        <v>19564</v>
      </c>
      <c r="J241" s="258" t="s">
        <v>13613</v>
      </c>
      <c r="K241" s="259"/>
      <c r="L241" s="108" t="s">
        <v>13577</v>
      </c>
      <c r="M241" s="104" t="s">
        <v>6477</v>
      </c>
      <c r="N241" s="104" t="s">
        <v>13585</v>
      </c>
      <c r="O241" s="120">
        <v>42486</v>
      </c>
      <c r="P241" s="107">
        <v>7000000</v>
      </c>
      <c r="Q241" s="107" t="s">
        <v>13595</v>
      </c>
      <c r="R241" s="109">
        <v>42751</v>
      </c>
      <c r="S241" s="107">
        <v>3190199</v>
      </c>
      <c r="T241" s="146" t="s">
        <v>13606</v>
      </c>
      <c r="U241" s="109">
        <v>42787</v>
      </c>
      <c r="V241" s="118">
        <v>2514962</v>
      </c>
      <c r="W241" s="109">
        <v>42789</v>
      </c>
      <c r="X241" s="118">
        <v>2514962</v>
      </c>
      <c r="Y241" s="118">
        <v>1634725.3</v>
      </c>
      <c r="Z241" s="118"/>
      <c r="AA241" s="118">
        <v>880236.7</v>
      </c>
      <c r="AB241" s="135">
        <v>0</v>
      </c>
      <c r="AC241" s="135"/>
      <c r="AD241" s="135"/>
      <c r="AE241" s="135"/>
      <c r="AF241" s="135"/>
      <c r="AG241" s="135"/>
      <c r="AH241" s="135"/>
      <c r="AI241" s="135">
        <v>2137718</v>
      </c>
      <c r="AJ241" s="135">
        <v>377244</v>
      </c>
      <c r="AK241" s="135"/>
      <c r="AL241" s="135"/>
      <c r="AM241" s="135"/>
      <c r="AN241" s="135"/>
      <c r="AO241" s="135"/>
      <c r="AP241" s="135"/>
      <c r="AQ241" s="135"/>
      <c r="AR241" s="135"/>
      <c r="AS241" s="135"/>
      <c r="AT241" s="135"/>
      <c r="AU241" s="135"/>
      <c r="AV241" s="135"/>
      <c r="AW241" s="135"/>
      <c r="AX241" s="135"/>
      <c r="AY241" s="135"/>
      <c r="AZ241" s="135"/>
      <c r="BA241" s="135"/>
      <c r="BB241" s="135">
        <f t="shared" si="16"/>
        <v>2514962</v>
      </c>
      <c r="BC241" s="135">
        <f t="shared" si="17"/>
        <v>0</v>
      </c>
      <c r="BD241" s="137"/>
      <c r="BE241" s="137"/>
      <c r="BF241" s="137"/>
      <c r="BG241" s="137"/>
      <c r="BH241" s="137"/>
      <c r="BI241" s="135"/>
      <c r="BJ241" s="251" t="s">
        <v>12183</v>
      </c>
      <c r="BK241" s="251" t="s">
        <v>13625</v>
      </c>
      <c r="BL241" s="251" t="s">
        <v>11615</v>
      </c>
      <c r="BM241" s="338">
        <v>10000000</v>
      </c>
      <c r="BN241" s="104"/>
    </row>
    <row r="242" spans="1:66" s="216" customFormat="1" ht="15" customHeight="1" x14ac:dyDescent="0.2">
      <c r="A242" s="104"/>
      <c r="B242" s="104"/>
      <c r="C242" s="104"/>
      <c r="D242" s="104"/>
      <c r="E242" s="104"/>
      <c r="F242" s="104" t="s">
        <v>12662</v>
      </c>
      <c r="G242" s="151" t="s">
        <v>6544</v>
      </c>
      <c r="H242" s="151" t="s">
        <v>6222</v>
      </c>
      <c r="I242" s="151" t="s">
        <v>19565</v>
      </c>
      <c r="J242" s="258" t="s">
        <v>13614</v>
      </c>
      <c r="K242" s="259"/>
      <c r="L242" s="108" t="s">
        <v>355</v>
      </c>
      <c r="M242" s="104" t="s">
        <v>6477</v>
      </c>
      <c r="N242" s="104" t="s">
        <v>13586</v>
      </c>
      <c r="O242" s="120">
        <v>42199</v>
      </c>
      <c r="P242" s="107">
        <v>9000000</v>
      </c>
      <c r="Q242" s="107" t="s">
        <v>13596</v>
      </c>
      <c r="R242" s="109">
        <v>42751</v>
      </c>
      <c r="S242" s="107">
        <v>4010163</v>
      </c>
      <c r="T242" s="146" t="s">
        <v>13606</v>
      </c>
      <c r="U242" s="109">
        <v>42787</v>
      </c>
      <c r="V242" s="118">
        <v>3187370</v>
      </c>
      <c r="W242" s="109">
        <v>42789</v>
      </c>
      <c r="X242" s="118">
        <v>3187370</v>
      </c>
      <c r="Y242" s="118">
        <v>1115579.5</v>
      </c>
      <c r="Z242" s="118"/>
      <c r="AA242" s="118">
        <v>2071790.5</v>
      </c>
      <c r="AB242" s="135">
        <v>0</v>
      </c>
      <c r="AC242" s="135"/>
      <c r="AD242" s="135"/>
      <c r="AE242" s="135"/>
      <c r="AF242" s="135"/>
      <c r="AG242" s="135"/>
      <c r="AH242" s="135"/>
      <c r="AI242" s="135"/>
      <c r="AJ242" s="135"/>
      <c r="AK242" s="135"/>
      <c r="AL242" s="135"/>
      <c r="AM242" s="135"/>
      <c r="AN242" s="135"/>
      <c r="AO242" s="135"/>
      <c r="AP242" s="135"/>
      <c r="AQ242" s="135"/>
      <c r="AR242" s="135"/>
      <c r="AS242" s="135"/>
      <c r="AT242" s="135"/>
      <c r="AU242" s="135"/>
      <c r="AV242" s="135"/>
      <c r="AW242" s="135"/>
      <c r="AX242" s="135"/>
      <c r="AY242" s="135"/>
      <c r="AZ242" s="135"/>
      <c r="BA242" s="135"/>
      <c r="BB242" s="135">
        <f t="shared" si="16"/>
        <v>0</v>
      </c>
      <c r="BC242" s="135">
        <f t="shared" si="17"/>
        <v>3187370</v>
      </c>
      <c r="BD242" s="137"/>
      <c r="BE242" s="137"/>
      <c r="BF242" s="137"/>
      <c r="BG242" s="137"/>
      <c r="BH242" s="137"/>
      <c r="BI242" s="135"/>
      <c r="BJ242" s="251" t="s">
        <v>12183</v>
      </c>
      <c r="BK242" s="251" t="s">
        <v>13626</v>
      </c>
      <c r="BL242" s="251" t="s">
        <v>11615</v>
      </c>
      <c r="BM242" s="338">
        <v>13000000</v>
      </c>
      <c r="BN242" s="104"/>
    </row>
    <row r="243" spans="1:66" s="216" customFormat="1" ht="15" customHeight="1" x14ac:dyDescent="0.2">
      <c r="A243" s="104"/>
      <c r="B243" s="104"/>
      <c r="C243" s="104"/>
      <c r="D243" s="104"/>
      <c r="E243" s="104"/>
      <c r="F243" s="104" t="s">
        <v>12662</v>
      </c>
      <c r="G243" s="151" t="s">
        <v>8717</v>
      </c>
      <c r="H243" s="151" t="s">
        <v>13620</v>
      </c>
      <c r="I243" s="151" t="s">
        <v>19566</v>
      </c>
      <c r="J243" s="258" t="s">
        <v>13615</v>
      </c>
      <c r="K243" s="259"/>
      <c r="L243" s="108" t="s">
        <v>13578</v>
      </c>
      <c r="M243" s="104" t="s">
        <v>6477</v>
      </c>
      <c r="N243" s="104" t="s">
        <v>13587</v>
      </c>
      <c r="O243" s="120">
        <v>42307</v>
      </c>
      <c r="P243" s="107">
        <v>9000000</v>
      </c>
      <c r="Q243" s="107" t="s">
        <v>13597</v>
      </c>
      <c r="R243" s="109">
        <v>42752</v>
      </c>
      <c r="S243" s="107">
        <v>4433620</v>
      </c>
      <c r="T243" s="146" t="s">
        <v>13607</v>
      </c>
      <c r="U243" s="109">
        <v>42790</v>
      </c>
      <c r="V243" s="118">
        <v>3525000</v>
      </c>
      <c r="W243" s="109">
        <v>42793</v>
      </c>
      <c r="X243" s="118">
        <v>3525000</v>
      </c>
      <c r="Y243" s="118">
        <v>2291250</v>
      </c>
      <c r="Z243" s="118"/>
      <c r="AA243" s="118">
        <v>1233750</v>
      </c>
      <c r="AB243" s="135">
        <v>0</v>
      </c>
      <c r="AC243" s="135"/>
      <c r="AD243" s="135"/>
      <c r="AE243" s="135"/>
      <c r="AF243" s="135"/>
      <c r="AG243" s="135">
        <v>2996250</v>
      </c>
      <c r="AH243" s="135">
        <f t="shared" ref="AH243:AH244" si="18">AG243/85%*100%-AG243</f>
        <v>528750</v>
      </c>
      <c r="AI243" s="135"/>
      <c r="AJ243" s="135"/>
      <c r="AK243" s="135"/>
      <c r="AL243" s="135"/>
      <c r="AM243" s="135"/>
      <c r="AN243" s="135"/>
      <c r="AO243" s="135"/>
      <c r="AP243" s="135"/>
      <c r="AQ243" s="135"/>
      <c r="AR243" s="135"/>
      <c r="AS243" s="135"/>
      <c r="AT243" s="135"/>
      <c r="AU243" s="135"/>
      <c r="AV243" s="135"/>
      <c r="AW243" s="135"/>
      <c r="AX243" s="135"/>
      <c r="AY243" s="135"/>
      <c r="AZ243" s="135"/>
      <c r="BA243" s="135"/>
      <c r="BB243" s="135">
        <f t="shared" si="16"/>
        <v>3525000</v>
      </c>
      <c r="BC243" s="135">
        <f t="shared" si="17"/>
        <v>0</v>
      </c>
      <c r="BD243" s="137"/>
      <c r="BE243" s="137"/>
      <c r="BF243" s="137"/>
      <c r="BG243" s="137"/>
      <c r="BH243" s="137"/>
      <c r="BI243" s="135"/>
      <c r="BJ243" s="251" t="s">
        <v>12183</v>
      </c>
      <c r="BK243" s="251" t="s">
        <v>13627</v>
      </c>
      <c r="BL243" s="251" t="s">
        <v>11615</v>
      </c>
      <c r="BM243" s="338">
        <v>13000000</v>
      </c>
      <c r="BN243" s="104"/>
    </row>
    <row r="244" spans="1:66" s="216" customFormat="1" ht="15" customHeight="1" x14ac:dyDescent="0.2">
      <c r="A244" s="104"/>
      <c r="B244" s="104"/>
      <c r="C244" s="104"/>
      <c r="D244" s="104"/>
      <c r="E244" s="104"/>
      <c r="F244" s="104" t="s">
        <v>12662</v>
      </c>
      <c r="G244" s="151" t="s">
        <v>8717</v>
      </c>
      <c r="H244" s="151" t="s">
        <v>6222</v>
      </c>
      <c r="I244" s="151" t="s">
        <v>19567</v>
      </c>
      <c r="J244" s="258" t="s">
        <v>13616</v>
      </c>
      <c r="K244" s="259"/>
      <c r="L244" s="108" t="s">
        <v>13579</v>
      </c>
      <c r="M244" s="104" t="s">
        <v>6477</v>
      </c>
      <c r="N244" s="104" t="s">
        <v>13588</v>
      </c>
      <c r="O244" s="120">
        <v>42566</v>
      </c>
      <c r="P244" s="107">
        <v>81000000</v>
      </c>
      <c r="Q244" s="107" t="s">
        <v>13598</v>
      </c>
      <c r="R244" s="109">
        <v>42752</v>
      </c>
      <c r="S244" s="107">
        <v>70320320</v>
      </c>
      <c r="T244" s="146" t="s">
        <v>13607</v>
      </c>
      <c r="U244" s="109">
        <v>42790</v>
      </c>
      <c r="V244" s="118">
        <v>56025000</v>
      </c>
      <c r="W244" s="109">
        <v>42793</v>
      </c>
      <c r="X244" s="118">
        <v>56025000</v>
      </c>
      <c r="Y244" s="118">
        <v>36416250</v>
      </c>
      <c r="Z244" s="118"/>
      <c r="AA244" s="118">
        <v>19608750</v>
      </c>
      <c r="AB244" s="135">
        <v>0</v>
      </c>
      <c r="AC244" s="135"/>
      <c r="AD244" s="135"/>
      <c r="AE244" s="135"/>
      <c r="AF244" s="135"/>
      <c r="AG244" s="135">
        <v>3177062</v>
      </c>
      <c r="AH244" s="135">
        <f t="shared" si="18"/>
        <v>560658</v>
      </c>
      <c r="AI244" s="135"/>
      <c r="AJ244" s="135"/>
      <c r="AK244" s="135"/>
      <c r="AL244" s="135"/>
      <c r="AM244" s="135"/>
      <c r="AN244" s="135"/>
      <c r="AO244" s="135"/>
      <c r="AP244" s="135"/>
      <c r="AQ244" s="135"/>
      <c r="AR244" s="135"/>
      <c r="AS244" s="135"/>
      <c r="AT244" s="135"/>
      <c r="AU244" s="135"/>
      <c r="AV244" s="135"/>
      <c r="AW244" s="135"/>
      <c r="AX244" s="135"/>
      <c r="AY244" s="135"/>
      <c r="AZ244" s="135"/>
      <c r="BA244" s="135"/>
      <c r="BB244" s="135">
        <f t="shared" si="16"/>
        <v>3737720</v>
      </c>
      <c r="BC244" s="135">
        <f t="shared" si="17"/>
        <v>52287280</v>
      </c>
      <c r="BD244" s="137"/>
      <c r="BE244" s="137"/>
      <c r="BF244" s="137"/>
      <c r="BG244" s="137"/>
      <c r="BH244" s="137"/>
      <c r="BI244" s="135"/>
      <c r="BJ244" s="251" t="s">
        <v>11619</v>
      </c>
      <c r="BK244" s="251" t="s">
        <v>13628</v>
      </c>
      <c r="BL244" s="251" t="s">
        <v>11615</v>
      </c>
      <c r="BM244" s="338">
        <v>125000000</v>
      </c>
      <c r="BN244" s="104"/>
    </row>
    <row r="245" spans="1:66" s="216" customFormat="1" ht="15" customHeight="1" x14ac:dyDescent="0.2">
      <c r="A245" s="104"/>
      <c r="B245" s="104"/>
      <c r="C245" s="104"/>
      <c r="D245" s="104"/>
      <c r="E245" s="104"/>
      <c r="F245" s="104" t="s">
        <v>12662</v>
      </c>
      <c r="G245" s="151" t="s">
        <v>8717</v>
      </c>
      <c r="H245" s="151" t="s">
        <v>12129</v>
      </c>
      <c r="I245" s="151" t="s">
        <v>19568</v>
      </c>
      <c r="J245" s="258" t="s">
        <v>13617</v>
      </c>
      <c r="K245" s="259"/>
      <c r="L245" s="108" t="s">
        <v>13580</v>
      </c>
      <c r="M245" s="104" t="s">
        <v>6477</v>
      </c>
      <c r="N245" s="104" t="s">
        <v>13589</v>
      </c>
      <c r="O245" s="120">
        <v>42325</v>
      </c>
      <c r="P245" s="107">
        <v>8400000</v>
      </c>
      <c r="Q245" s="107" t="s">
        <v>13599</v>
      </c>
      <c r="R245" s="109">
        <v>42752</v>
      </c>
      <c r="S245" s="107">
        <v>3090345</v>
      </c>
      <c r="T245" s="146" t="s">
        <v>13607</v>
      </c>
      <c r="U245" s="109">
        <v>42790</v>
      </c>
      <c r="V245" s="118">
        <v>2453518</v>
      </c>
      <c r="W245" s="109">
        <v>42793</v>
      </c>
      <c r="X245" s="118">
        <v>2453518</v>
      </c>
      <c r="Y245" s="118">
        <v>1594786.7000000002</v>
      </c>
      <c r="Z245" s="118"/>
      <c r="AA245" s="118">
        <v>858731.29999999993</v>
      </c>
      <c r="AB245" s="135">
        <v>0</v>
      </c>
      <c r="AC245" s="135"/>
      <c r="AD245" s="135"/>
      <c r="AE245" s="135"/>
      <c r="AF245" s="135"/>
      <c r="AG245" s="135"/>
      <c r="AH245" s="135"/>
      <c r="AI245" s="135"/>
      <c r="AJ245" s="135"/>
      <c r="AK245" s="135"/>
      <c r="AL245" s="135"/>
      <c r="AM245" s="135"/>
      <c r="AN245" s="135"/>
      <c r="AO245" s="135"/>
      <c r="AP245" s="135"/>
      <c r="AQ245" s="135"/>
      <c r="AR245" s="135"/>
      <c r="AS245" s="135"/>
      <c r="AT245" s="135"/>
      <c r="AU245" s="135"/>
      <c r="AV245" s="135"/>
      <c r="AW245" s="135"/>
      <c r="AX245" s="135"/>
      <c r="AY245" s="135"/>
      <c r="AZ245" s="135"/>
      <c r="BA245" s="135"/>
      <c r="BB245" s="135">
        <f t="shared" si="16"/>
        <v>0</v>
      </c>
      <c r="BC245" s="135">
        <f t="shared" si="17"/>
        <v>2453518</v>
      </c>
      <c r="BD245" s="137"/>
      <c r="BE245" s="137"/>
      <c r="BF245" s="137"/>
      <c r="BG245" s="137"/>
      <c r="BH245" s="137"/>
      <c r="BI245" s="135"/>
      <c r="BJ245" s="251" t="s">
        <v>12183</v>
      </c>
      <c r="BK245" s="251" t="s">
        <v>13629</v>
      </c>
      <c r="BL245" s="251" t="s">
        <v>11615</v>
      </c>
      <c r="BM245" s="338">
        <v>12000000</v>
      </c>
      <c r="BN245" s="104"/>
    </row>
    <row r="246" spans="1:66" s="216" customFormat="1" ht="15" customHeight="1" x14ac:dyDescent="0.2">
      <c r="A246" s="104"/>
      <c r="B246" s="104"/>
      <c r="C246" s="104"/>
      <c r="D246" s="104"/>
      <c r="E246" s="104"/>
      <c r="F246" s="104" t="s">
        <v>12662</v>
      </c>
      <c r="G246" s="151" t="s">
        <v>8755</v>
      </c>
      <c r="H246" s="151" t="s">
        <v>6222</v>
      </c>
      <c r="I246" s="151" t="s">
        <v>19569</v>
      </c>
      <c r="J246" s="258" t="s">
        <v>13618</v>
      </c>
      <c r="K246" s="259"/>
      <c r="L246" s="108" t="s">
        <v>13581</v>
      </c>
      <c r="M246" s="104" t="s">
        <v>6477</v>
      </c>
      <c r="N246" s="104" t="s">
        <v>13590</v>
      </c>
      <c r="O246" s="120">
        <v>42116</v>
      </c>
      <c r="P246" s="107">
        <v>95000000</v>
      </c>
      <c r="Q246" s="107" t="s">
        <v>13600</v>
      </c>
      <c r="R246" s="109">
        <v>42766</v>
      </c>
      <c r="S246" s="107">
        <v>50780025</v>
      </c>
      <c r="T246" s="146" t="s">
        <v>13608</v>
      </c>
      <c r="U246" s="109">
        <v>42790</v>
      </c>
      <c r="V246" s="118">
        <v>40343173</v>
      </c>
      <c r="W246" s="109">
        <v>42793</v>
      </c>
      <c r="X246" s="118">
        <v>40343173</v>
      </c>
      <c r="Y246" s="118">
        <v>14120110.550000001</v>
      </c>
      <c r="Z246" s="118"/>
      <c r="AA246" s="118">
        <v>26223062.449999999</v>
      </c>
      <c r="AB246" s="135">
        <v>0</v>
      </c>
      <c r="AC246" s="135"/>
      <c r="AD246" s="135"/>
      <c r="AE246" s="135"/>
      <c r="AF246" s="135"/>
      <c r="AG246" s="135">
        <v>17346120</v>
      </c>
      <c r="AH246" s="135">
        <v>3061080</v>
      </c>
      <c r="AI246" s="135"/>
      <c r="AJ246" s="135"/>
      <c r="AK246" s="135">
        <v>16945578</v>
      </c>
      <c r="AL246" s="135">
        <v>2990395</v>
      </c>
      <c r="AM246" s="135"/>
      <c r="AN246" s="135"/>
      <c r="AO246" s="135"/>
      <c r="AP246" s="135"/>
      <c r="AQ246" s="135"/>
      <c r="AR246" s="135"/>
      <c r="AS246" s="135"/>
      <c r="AT246" s="135"/>
      <c r="AU246" s="135"/>
      <c r="AV246" s="135"/>
      <c r="AW246" s="135"/>
      <c r="AX246" s="135"/>
      <c r="AY246" s="135"/>
      <c r="AZ246" s="135"/>
      <c r="BA246" s="135"/>
      <c r="BB246" s="135">
        <f t="shared" si="16"/>
        <v>40343173</v>
      </c>
      <c r="BC246" s="135">
        <f t="shared" si="17"/>
        <v>0</v>
      </c>
      <c r="BD246" s="137"/>
      <c r="BE246" s="137"/>
      <c r="BF246" s="137"/>
      <c r="BG246" s="137"/>
      <c r="BH246" s="137"/>
      <c r="BI246" s="135"/>
      <c r="BJ246" s="251" t="s">
        <v>11619</v>
      </c>
      <c r="BK246" s="251" t="s">
        <v>13630</v>
      </c>
      <c r="BL246" s="251" t="s">
        <v>11615</v>
      </c>
      <c r="BM246" s="338">
        <v>136000000</v>
      </c>
      <c r="BN246" s="104"/>
    </row>
    <row r="247" spans="1:66" s="216" customFormat="1" ht="15" customHeight="1" x14ac:dyDescent="0.2">
      <c r="A247" s="104"/>
      <c r="B247" s="104"/>
      <c r="C247" s="104"/>
      <c r="D247" s="104"/>
      <c r="E247" s="104"/>
      <c r="F247" s="104" t="s">
        <v>12662</v>
      </c>
      <c r="G247" s="151" t="s">
        <v>9807</v>
      </c>
      <c r="H247" s="151" t="s">
        <v>6222</v>
      </c>
      <c r="I247" s="151" t="s">
        <v>19570</v>
      </c>
      <c r="J247" s="258" t="s">
        <v>14636</v>
      </c>
      <c r="K247" s="259"/>
      <c r="L247" s="108" t="s">
        <v>14621</v>
      </c>
      <c r="M247" s="104" t="s">
        <v>6477</v>
      </c>
      <c r="N247" s="104" t="s">
        <v>14672</v>
      </c>
      <c r="O247" s="120">
        <v>42503</v>
      </c>
      <c r="P247" s="107">
        <v>100000000</v>
      </c>
      <c r="Q247" s="107" t="s">
        <v>14664</v>
      </c>
      <c r="R247" s="109">
        <v>42767</v>
      </c>
      <c r="S247" s="107">
        <v>78481568</v>
      </c>
      <c r="T247" s="146" t="s">
        <v>14646</v>
      </c>
      <c r="U247" s="109">
        <v>42807</v>
      </c>
      <c r="V247" s="118">
        <v>62499030</v>
      </c>
      <c r="W247" s="109">
        <v>42807</v>
      </c>
      <c r="X247" s="118">
        <v>62499030</v>
      </c>
      <c r="Y247" s="118">
        <v>40624369.5</v>
      </c>
      <c r="Z247" s="118"/>
      <c r="AA247" s="118">
        <v>21874660.5</v>
      </c>
      <c r="AB247" s="135">
        <v>0</v>
      </c>
      <c r="AC247" s="135"/>
      <c r="AD247" s="135"/>
      <c r="AE247" s="135"/>
      <c r="AF247" s="135"/>
      <c r="AG247" s="135">
        <v>1482397</v>
      </c>
      <c r="AH247" s="135">
        <v>261599.47058823542</v>
      </c>
      <c r="AI247" s="135"/>
      <c r="AJ247" s="135"/>
      <c r="AK247" s="135"/>
      <c r="AL247" s="135"/>
      <c r="AM247" s="135"/>
      <c r="AN247" s="135"/>
      <c r="AO247" s="135"/>
      <c r="AP247" s="135"/>
      <c r="AQ247" s="135"/>
      <c r="AR247" s="135"/>
      <c r="AS247" s="135"/>
      <c r="AT247" s="135"/>
      <c r="AU247" s="135"/>
      <c r="AV247" s="135"/>
      <c r="AW247" s="135"/>
      <c r="AX247" s="135"/>
      <c r="AY247" s="135"/>
      <c r="AZ247" s="135"/>
      <c r="BA247" s="135"/>
      <c r="BB247" s="135">
        <f t="shared" ref="BB247:BB256" si="19">SUM(AB247:BA247)</f>
        <v>1743996.4705882354</v>
      </c>
      <c r="BC247" s="135">
        <f t="shared" ref="BC247:BC256" si="20">V247-BB247</f>
        <v>60755033.529411763</v>
      </c>
      <c r="BD247" s="137"/>
      <c r="BE247" s="137"/>
      <c r="BF247" s="137"/>
      <c r="BG247" s="137"/>
      <c r="BH247" s="137"/>
      <c r="BI247" s="135"/>
      <c r="BJ247" s="251" t="s">
        <v>12279</v>
      </c>
      <c r="BK247" s="251" t="s">
        <v>14653</v>
      </c>
      <c r="BL247" s="251" t="s">
        <v>11615</v>
      </c>
      <c r="BM247" s="338">
        <v>145000000</v>
      </c>
      <c r="BN247" s="104"/>
    </row>
    <row r="248" spans="1:66" s="216" customFormat="1" ht="15" customHeight="1" x14ac:dyDescent="0.2">
      <c r="A248" s="104"/>
      <c r="B248" s="104"/>
      <c r="C248" s="104"/>
      <c r="D248" s="104"/>
      <c r="E248" s="104"/>
      <c r="F248" s="104" t="s">
        <v>12662</v>
      </c>
      <c r="G248" s="151" t="s">
        <v>12234</v>
      </c>
      <c r="H248" s="151" t="s">
        <v>6222</v>
      </c>
      <c r="I248" s="151" t="s">
        <v>19571</v>
      </c>
      <c r="J248" s="258" t="s">
        <v>14637</v>
      </c>
      <c r="K248" s="259"/>
      <c r="L248" s="108" t="s">
        <v>14622</v>
      </c>
      <c r="M248" s="104" t="s">
        <v>6477</v>
      </c>
      <c r="N248" s="104" t="s">
        <v>14673</v>
      </c>
      <c r="O248" s="120">
        <v>42476</v>
      </c>
      <c r="P248" s="107">
        <v>60000000</v>
      </c>
      <c r="Q248" s="107" t="s">
        <v>14665</v>
      </c>
      <c r="R248" s="109">
        <v>42773</v>
      </c>
      <c r="S248" s="107">
        <v>47163001</v>
      </c>
      <c r="T248" s="146" t="s">
        <v>14647</v>
      </c>
      <c r="U248" s="109">
        <v>42807</v>
      </c>
      <c r="V248" s="118">
        <v>37492801</v>
      </c>
      <c r="W248" s="109">
        <v>42807</v>
      </c>
      <c r="X248" s="118">
        <v>37492801</v>
      </c>
      <c r="Y248" s="118">
        <v>24370320.649999999</v>
      </c>
      <c r="Z248" s="118"/>
      <c r="AA248" s="118">
        <v>13122480.35</v>
      </c>
      <c r="AB248" s="135">
        <v>0</v>
      </c>
      <c r="AC248" s="135"/>
      <c r="AD248" s="135"/>
      <c r="AE248" s="135"/>
      <c r="AF248" s="135"/>
      <c r="AG248" s="135"/>
      <c r="AH248" s="135"/>
      <c r="AI248" s="135"/>
      <c r="AJ248" s="135"/>
      <c r="AK248" s="135"/>
      <c r="AL248" s="135"/>
      <c r="AM248" s="135"/>
      <c r="AN248" s="135"/>
      <c r="AO248" s="135"/>
      <c r="AP248" s="135"/>
      <c r="AQ248" s="135"/>
      <c r="AR248" s="135"/>
      <c r="AS248" s="135"/>
      <c r="AT248" s="135"/>
      <c r="AU248" s="135"/>
      <c r="AV248" s="135"/>
      <c r="AW248" s="135"/>
      <c r="AX248" s="135"/>
      <c r="AY248" s="135"/>
      <c r="AZ248" s="135"/>
      <c r="BA248" s="135"/>
      <c r="BB248" s="135">
        <f t="shared" si="19"/>
        <v>0</v>
      </c>
      <c r="BC248" s="135">
        <f t="shared" si="20"/>
        <v>37492801</v>
      </c>
      <c r="BD248" s="137"/>
      <c r="BE248" s="137"/>
      <c r="BF248" s="137"/>
      <c r="BG248" s="137"/>
      <c r="BH248" s="137"/>
      <c r="BI248" s="135"/>
      <c r="BJ248" s="251" t="s">
        <v>12279</v>
      </c>
      <c r="BK248" s="251" t="s">
        <v>14654</v>
      </c>
      <c r="BL248" s="251" t="s">
        <v>11615</v>
      </c>
      <c r="BM248" s="338">
        <v>90000000</v>
      </c>
      <c r="BN248" s="104"/>
    </row>
    <row r="249" spans="1:66" s="216" customFormat="1" ht="15" customHeight="1" x14ac:dyDescent="0.2">
      <c r="A249" s="104"/>
      <c r="B249" s="104"/>
      <c r="C249" s="104"/>
      <c r="D249" s="104"/>
      <c r="E249" s="104"/>
      <c r="F249" s="104" t="s">
        <v>12662</v>
      </c>
      <c r="G249" s="151" t="s">
        <v>12234</v>
      </c>
      <c r="H249" s="151" t="s">
        <v>14631</v>
      </c>
      <c r="I249" s="151" t="s">
        <v>19572</v>
      </c>
      <c r="J249" s="258" t="s">
        <v>14638</v>
      </c>
      <c r="K249" s="259"/>
      <c r="L249" s="108" t="s">
        <v>14623</v>
      </c>
      <c r="M249" s="104" t="s">
        <v>6477</v>
      </c>
      <c r="N249" s="104" t="s">
        <v>14674</v>
      </c>
      <c r="O249" s="120">
        <v>42503</v>
      </c>
      <c r="P249" s="107">
        <v>6000000</v>
      </c>
      <c r="Q249" s="107" t="s">
        <v>14666</v>
      </c>
      <c r="R249" s="109">
        <v>42773</v>
      </c>
      <c r="S249" s="107">
        <v>4511846</v>
      </c>
      <c r="T249" s="146" t="s">
        <v>14647</v>
      </c>
      <c r="U249" s="109">
        <v>42807</v>
      </c>
      <c r="V249" s="118">
        <v>3592301</v>
      </c>
      <c r="W249" s="109">
        <v>42807</v>
      </c>
      <c r="X249" s="118">
        <v>3592301</v>
      </c>
      <c r="Y249" s="118">
        <v>2334995.6500000004</v>
      </c>
      <c r="Z249" s="118"/>
      <c r="AA249" s="118">
        <v>1257305.3499999999</v>
      </c>
      <c r="AB249" s="135">
        <v>0</v>
      </c>
      <c r="AC249" s="135"/>
      <c r="AD249" s="135"/>
      <c r="AE249" s="135"/>
      <c r="AF249" s="135"/>
      <c r="AG249" s="135"/>
      <c r="AH249" s="135"/>
      <c r="AI249" s="135"/>
      <c r="AJ249" s="135"/>
      <c r="AK249" s="135"/>
      <c r="AL249" s="135"/>
      <c r="AM249" s="135"/>
      <c r="AN249" s="135"/>
      <c r="AO249" s="135"/>
      <c r="AP249" s="135"/>
      <c r="AQ249" s="135"/>
      <c r="AR249" s="135"/>
      <c r="AS249" s="135"/>
      <c r="AT249" s="135"/>
      <c r="AU249" s="135"/>
      <c r="AV249" s="135"/>
      <c r="AW249" s="135"/>
      <c r="AX249" s="135"/>
      <c r="AY249" s="135"/>
      <c r="AZ249" s="135"/>
      <c r="BA249" s="135"/>
      <c r="BB249" s="135">
        <f t="shared" si="19"/>
        <v>0</v>
      </c>
      <c r="BC249" s="135">
        <f t="shared" si="20"/>
        <v>3592301</v>
      </c>
      <c r="BD249" s="137"/>
      <c r="BE249" s="137"/>
      <c r="BF249" s="137"/>
      <c r="BG249" s="137"/>
      <c r="BH249" s="137"/>
      <c r="BI249" s="135"/>
      <c r="BJ249" s="251" t="s">
        <v>14663</v>
      </c>
      <c r="BK249" s="251" t="s">
        <v>14655</v>
      </c>
      <c r="BL249" s="251" t="s">
        <v>11615</v>
      </c>
      <c r="BM249" s="338">
        <v>8600000</v>
      </c>
      <c r="BN249" s="104"/>
    </row>
    <row r="250" spans="1:66" s="216" customFormat="1" ht="15" customHeight="1" x14ac:dyDescent="0.2">
      <c r="A250" s="104"/>
      <c r="B250" s="104"/>
      <c r="C250" s="104"/>
      <c r="D250" s="104"/>
      <c r="E250" s="104"/>
      <c r="F250" s="104" t="s">
        <v>12662</v>
      </c>
      <c r="G250" s="151" t="s">
        <v>12236</v>
      </c>
      <c r="H250" s="151" t="s">
        <v>6222</v>
      </c>
      <c r="I250" s="151" t="s">
        <v>19573</v>
      </c>
      <c r="J250" s="258" t="s">
        <v>14639</v>
      </c>
      <c r="K250" s="259"/>
      <c r="L250" s="108" t="s">
        <v>14624</v>
      </c>
      <c r="M250" s="104" t="s">
        <v>6477</v>
      </c>
      <c r="N250" s="104" t="s">
        <v>14675</v>
      </c>
      <c r="O250" s="120">
        <v>42566</v>
      </c>
      <c r="P250" s="107">
        <v>11600000</v>
      </c>
      <c r="Q250" s="107" t="s">
        <v>14667</v>
      </c>
      <c r="R250" s="109">
        <v>42776</v>
      </c>
      <c r="S250" s="107">
        <v>10566078</v>
      </c>
      <c r="T250" s="146" t="s">
        <v>14648</v>
      </c>
      <c r="U250" s="109">
        <v>42807</v>
      </c>
      <c r="V250" s="118">
        <v>8409842</v>
      </c>
      <c r="W250" s="109">
        <v>42807</v>
      </c>
      <c r="X250" s="118">
        <v>8409842</v>
      </c>
      <c r="Y250" s="118">
        <v>5466397.3000000007</v>
      </c>
      <c r="Z250" s="118"/>
      <c r="AA250" s="118">
        <v>2943444.6999999997</v>
      </c>
      <c r="AB250" s="135">
        <v>0</v>
      </c>
      <c r="AC250" s="135"/>
      <c r="AD250" s="135"/>
      <c r="AE250" s="135"/>
      <c r="AF250" s="135"/>
      <c r="AG250" s="135"/>
      <c r="AH250" s="135"/>
      <c r="AI250" s="135"/>
      <c r="AJ250" s="135"/>
      <c r="AK250" s="135"/>
      <c r="AL250" s="135"/>
      <c r="AM250" s="135"/>
      <c r="AN250" s="135"/>
      <c r="AO250" s="135"/>
      <c r="AP250" s="135"/>
      <c r="AQ250" s="135"/>
      <c r="AR250" s="135"/>
      <c r="AS250" s="135"/>
      <c r="AT250" s="135"/>
      <c r="AU250" s="135"/>
      <c r="AV250" s="135"/>
      <c r="AW250" s="135"/>
      <c r="AX250" s="135"/>
      <c r="AY250" s="135"/>
      <c r="AZ250" s="135"/>
      <c r="BA250" s="135"/>
      <c r="BB250" s="135">
        <f t="shared" si="19"/>
        <v>0</v>
      </c>
      <c r="BC250" s="135">
        <f t="shared" si="20"/>
        <v>8409842</v>
      </c>
      <c r="BD250" s="137"/>
      <c r="BE250" s="137"/>
      <c r="BF250" s="137"/>
      <c r="BG250" s="137"/>
      <c r="BH250" s="137"/>
      <c r="BI250" s="135"/>
      <c r="BJ250" s="251" t="s">
        <v>14663</v>
      </c>
      <c r="BK250" s="251" t="s">
        <v>14656</v>
      </c>
      <c r="BL250" s="251" t="s">
        <v>11615</v>
      </c>
      <c r="BM250" s="338">
        <v>16600000</v>
      </c>
      <c r="BN250" s="104"/>
    </row>
    <row r="251" spans="1:66" s="216" customFormat="1" ht="15" customHeight="1" x14ac:dyDescent="0.2">
      <c r="A251" s="104"/>
      <c r="B251" s="104"/>
      <c r="C251" s="104"/>
      <c r="D251" s="104"/>
      <c r="E251" s="104"/>
      <c r="F251" s="104" t="s">
        <v>12662</v>
      </c>
      <c r="G251" s="151" t="s">
        <v>10006</v>
      </c>
      <c r="H251" s="151" t="s">
        <v>6222</v>
      </c>
      <c r="I251" s="151" t="s">
        <v>19574</v>
      </c>
      <c r="J251" s="258" t="s">
        <v>14640</v>
      </c>
      <c r="K251" s="259"/>
      <c r="L251" s="108" t="s">
        <v>14625</v>
      </c>
      <c r="M251" s="104" t="s">
        <v>6477</v>
      </c>
      <c r="N251" s="104" t="s">
        <v>14676</v>
      </c>
      <c r="O251" s="120">
        <v>42307</v>
      </c>
      <c r="P251" s="107">
        <v>5000000</v>
      </c>
      <c r="Q251" s="107" t="s">
        <v>13601</v>
      </c>
      <c r="R251" s="109">
        <v>42772</v>
      </c>
      <c r="S251" s="107">
        <v>1855287</v>
      </c>
      <c r="T251" s="146" t="s">
        <v>14649</v>
      </c>
      <c r="U251" s="109">
        <v>42807</v>
      </c>
      <c r="V251" s="118">
        <v>1459787</v>
      </c>
      <c r="W251" s="109">
        <v>42807</v>
      </c>
      <c r="X251" s="118">
        <v>1459787</v>
      </c>
      <c r="Y251" s="118">
        <v>948861.55</v>
      </c>
      <c r="Z251" s="118"/>
      <c r="AA251" s="118">
        <v>510925.44999999995</v>
      </c>
      <c r="AB251" s="135">
        <v>0</v>
      </c>
      <c r="AC251" s="135"/>
      <c r="AD251" s="135"/>
      <c r="AE251" s="135"/>
      <c r="AF251" s="135"/>
      <c r="AG251" s="135"/>
      <c r="AH251" s="135"/>
      <c r="AI251" s="135">
        <v>1240820</v>
      </c>
      <c r="AJ251" s="135">
        <v>218967</v>
      </c>
      <c r="AK251" s="135"/>
      <c r="AL251" s="135"/>
      <c r="AM251" s="135"/>
      <c r="AN251" s="135"/>
      <c r="AO251" s="135"/>
      <c r="AP251" s="135"/>
      <c r="AQ251" s="135"/>
      <c r="AR251" s="135"/>
      <c r="AS251" s="135"/>
      <c r="AT251" s="135"/>
      <c r="AU251" s="135"/>
      <c r="AV251" s="135"/>
      <c r="AW251" s="135"/>
      <c r="AX251" s="135"/>
      <c r="AY251" s="135"/>
      <c r="AZ251" s="135"/>
      <c r="BA251" s="135"/>
      <c r="BB251" s="135">
        <f t="shared" si="19"/>
        <v>1459787</v>
      </c>
      <c r="BC251" s="135">
        <f t="shared" si="20"/>
        <v>0</v>
      </c>
      <c r="BD251" s="137"/>
      <c r="BE251" s="137"/>
      <c r="BF251" s="137"/>
      <c r="BG251" s="137"/>
      <c r="BH251" s="137"/>
      <c r="BI251" s="135"/>
      <c r="BJ251" s="251" t="s">
        <v>12282</v>
      </c>
      <c r="BK251" s="251" t="s">
        <v>14657</v>
      </c>
      <c r="BL251" s="251" t="s">
        <v>11615</v>
      </c>
      <c r="BM251" s="338">
        <v>7200000</v>
      </c>
      <c r="BN251" s="104"/>
    </row>
    <row r="252" spans="1:66" s="216" customFormat="1" ht="15" customHeight="1" x14ac:dyDescent="0.2">
      <c r="A252" s="104"/>
      <c r="B252" s="104"/>
      <c r="C252" s="104"/>
      <c r="D252" s="104"/>
      <c r="E252" s="104"/>
      <c r="F252" s="104" t="s">
        <v>12662</v>
      </c>
      <c r="G252" s="151" t="s">
        <v>10006</v>
      </c>
      <c r="H252" s="151" t="s">
        <v>6222</v>
      </c>
      <c r="I252" s="151" t="s">
        <v>19575</v>
      </c>
      <c r="J252" s="258" t="s">
        <v>14641</v>
      </c>
      <c r="K252" s="259"/>
      <c r="L252" s="108" t="s">
        <v>14626</v>
      </c>
      <c r="M252" s="104" t="s">
        <v>6477</v>
      </c>
      <c r="N252" s="104" t="s">
        <v>14677</v>
      </c>
      <c r="O252" s="120">
        <v>42411</v>
      </c>
      <c r="P252" s="107">
        <v>3000000</v>
      </c>
      <c r="Q252" s="107" t="s">
        <v>14668</v>
      </c>
      <c r="R252" s="109">
        <v>42724</v>
      </c>
      <c r="S252" s="107">
        <v>1373595</v>
      </c>
      <c r="T252" s="146" t="s">
        <v>14649</v>
      </c>
      <c r="U252" s="109">
        <v>42807</v>
      </c>
      <c r="V252" s="118">
        <v>1077996</v>
      </c>
      <c r="W252" s="109">
        <v>42807</v>
      </c>
      <c r="X252" s="118">
        <v>1077996</v>
      </c>
      <c r="Y252" s="118">
        <v>700697.4</v>
      </c>
      <c r="Z252" s="118"/>
      <c r="AA252" s="118">
        <v>377298.6</v>
      </c>
      <c r="AB252" s="135">
        <v>0</v>
      </c>
      <c r="AC252" s="135"/>
      <c r="AD252" s="135"/>
      <c r="AE252" s="135"/>
      <c r="AF252" s="135"/>
      <c r="AG252" s="135"/>
      <c r="AH252" s="135"/>
      <c r="AI252" s="135">
        <v>916297</v>
      </c>
      <c r="AJ252" s="135">
        <v>161699</v>
      </c>
      <c r="AK252" s="135"/>
      <c r="AL252" s="135"/>
      <c r="AM252" s="135"/>
      <c r="AN252" s="135"/>
      <c r="AO252" s="135"/>
      <c r="AP252" s="135"/>
      <c r="AQ252" s="135"/>
      <c r="AR252" s="135"/>
      <c r="AS252" s="135"/>
      <c r="AT252" s="135"/>
      <c r="AU252" s="135"/>
      <c r="AV252" s="135"/>
      <c r="AW252" s="135"/>
      <c r="AX252" s="135"/>
      <c r="AY252" s="135"/>
      <c r="AZ252" s="135"/>
      <c r="BA252" s="135"/>
      <c r="BB252" s="135">
        <f t="shared" si="19"/>
        <v>1077996</v>
      </c>
      <c r="BC252" s="135">
        <f t="shared" si="20"/>
        <v>0</v>
      </c>
      <c r="BD252" s="137"/>
      <c r="BE252" s="137"/>
      <c r="BF252" s="137"/>
      <c r="BG252" s="137"/>
      <c r="BH252" s="137"/>
      <c r="BI252" s="135"/>
      <c r="BJ252" s="251" t="s">
        <v>12282</v>
      </c>
      <c r="BK252" s="251" t="s">
        <v>14658</v>
      </c>
      <c r="BL252" s="251" t="s">
        <v>11615</v>
      </c>
      <c r="BM252" s="338">
        <v>4300000</v>
      </c>
      <c r="BN252" s="104"/>
    </row>
    <row r="253" spans="1:66" s="216" customFormat="1" ht="15" customHeight="1" x14ac:dyDescent="0.2">
      <c r="A253" s="104"/>
      <c r="B253" s="104"/>
      <c r="C253" s="104"/>
      <c r="D253" s="104"/>
      <c r="E253" s="104"/>
      <c r="F253" s="104" t="s">
        <v>12662</v>
      </c>
      <c r="G253" s="151" t="s">
        <v>8582</v>
      </c>
      <c r="H253" s="151" t="s">
        <v>13311</v>
      </c>
      <c r="I253" s="151" t="s">
        <v>19576</v>
      </c>
      <c r="J253" s="258" t="s">
        <v>14642</v>
      </c>
      <c r="K253" s="259"/>
      <c r="L253" s="108" t="s">
        <v>14627</v>
      </c>
      <c r="M253" s="104" t="s">
        <v>6477</v>
      </c>
      <c r="N253" s="104" t="s">
        <v>14678</v>
      </c>
      <c r="O253" s="120">
        <v>42381</v>
      </c>
      <c r="P253" s="107">
        <v>8000000</v>
      </c>
      <c r="Q253" s="107" t="s">
        <v>14669</v>
      </c>
      <c r="R253" s="109">
        <v>42776</v>
      </c>
      <c r="S253" s="107">
        <v>1442497</v>
      </c>
      <c r="T253" s="146" t="s">
        <v>14650</v>
      </c>
      <c r="U253" s="109">
        <v>42815</v>
      </c>
      <c r="V253" s="118">
        <v>1135437</v>
      </c>
      <c r="W253" s="109">
        <v>42816</v>
      </c>
      <c r="X253" s="118">
        <v>1135437</v>
      </c>
      <c r="Y253" s="118">
        <v>738034.05</v>
      </c>
      <c r="Z253" s="118"/>
      <c r="AA253" s="118">
        <v>397402.94999999995</v>
      </c>
      <c r="AB253" s="135">
        <v>0</v>
      </c>
      <c r="AC253" s="135"/>
      <c r="AD253" s="135"/>
      <c r="AE253" s="135"/>
      <c r="AF253" s="135"/>
      <c r="AG253" s="135"/>
      <c r="AH253" s="135"/>
      <c r="AI253" s="135">
        <v>437884</v>
      </c>
      <c r="AJ253" s="135">
        <f t="shared" ref="AJ253:AJ254" si="21">AI253/85%*100%-AI253</f>
        <v>77273.647058823553</v>
      </c>
      <c r="AK253" s="135"/>
      <c r="AL253" s="135"/>
      <c r="AM253" s="135">
        <v>520710</v>
      </c>
      <c r="AN253" s="899">
        <v>91890</v>
      </c>
      <c r="AO253" s="135"/>
      <c r="AP253" s="135"/>
      <c r="AQ253" s="135"/>
      <c r="AR253" s="135"/>
      <c r="AS253" s="135"/>
      <c r="AT253" s="135"/>
      <c r="AU253" s="135"/>
      <c r="AV253" s="135"/>
      <c r="AW253" s="135"/>
      <c r="AX253" s="135"/>
      <c r="AY253" s="135"/>
      <c r="AZ253" s="135"/>
      <c r="BA253" s="135"/>
      <c r="BB253" s="135">
        <f t="shared" si="19"/>
        <v>1127757.6470588236</v>
      </c>
      <c r="BC253" s="135">
        <f t="shared" si="20"/>
        <v>7679.3529411763884</v>
      </c>
      <c r="BD253" s="137"/>
      <c r="BE253" s="137"/>
      <c r="BF253" s="137"/>
      <c r="BG253" s="137"/>
      <c r="BH253" s="137"/>
      <c r="BI253" s="135"/>
      <c r="BJ253" s="251" t="s">
        <v>12282</v>
      </c>
      <c r="BK253" s="251" t="s">
        <v>14659</v>
      </c>
      <c r="BL253" s="251" t="s">
        <v>11615</v>
      </c>
      <c r="BM253" s="338">
        <v>11500000</v>
      </c>
      <c r="BN253" s="104"/>
    </row>
    <row r="254" spans="1:66" s="216" customFormat="1" ht="15" customHeight="1" x14ac:dyDescent="0.2">
      <c r="A254" s="104"/>
      <c r="B254" s="104"/>
      <c r="C254" s="104"/>
      <c r="D254" s="104"/>
      <c r="E254" s="104"/>
      <c r="F254" s="104" t="s">
        <v>12662</v>
      </c>
      <c r="G254" s="151" t="s">
        <v>14632</v>
      </c>
      <c r="H254" s="151" t="s">
        <v>14633</v>
      </c>
      <c r="I254" s="151" t="s">
        <v>19577</v>
      </c>
      <c r="J254" s="258" t="s">
        <v>14643</v>
      </c>
      <c r="K254" s="259"/>
      <c r="L254" s="108" t="s">
        <v>14628</v>
      </c>
      <c r="M254" s="104" t="s">
        <v>6477</v>
      </c>
      <c r="N254" s="104" t="s">
        <v>14679</v>
      </c>
      <c r="O254" s="120">
        <v>42171</v>
      </c>
      <c r="P254" s="107">
        <v>150000000</v>
      </c>
      <c r="Q254" s="107" t="s">
        <v>14670</v>
      </c>
      <c r="R254" s="109">
        <v>42773</v>
      </c>
      <c r="S254" s="107">
        <v>79928897</v>
      </c>
      <c r="T254" s="146" t="s">
        <v>14651</v>
      </c>
      <c r="U254" s="109">
        <v>42815</v>
      </c>
      <c r="V254" s="118">
        <v>63699521</v>
      </c>
      <c r="W254" s="109">
        <v>42816</v>
      </c>
      <c r="X254" s="118">
        <v>63699521</v>
      </c>
      <c r="Y254" s="118">
        <v>22294832.350000001</v>
      </c>
      <c r="Z254" s="118"/>
      <c r="AA254" s="118">
        <v>41404688.649999999</v>
      </c>
      <c r="AB254" s="135">
        <v>0</v>
      </c>
      <c r="AC254" s="135"/>
      <c r="AD254" s="135"/>
      <c r="AE254" s="135"/>
      <c r="AF254" s="135"/>
      <c r="AG254" s="135"/>
      <c r="AH254" s="135"/>
      <c r="AI254" s="135">
        <v>6555467</v>
      </c>
      <c r="AJ254" s="135">
        <f t="shared" si="21"/>
        <v>1156847.1176470593</v>
      </c>
      <c r="AK254" s="135">
        <v>7990000</v>
      </c>
      <c r="AL254" s="911">
        <v>1410000</v>
      </c>
      <c r="AM254" s="135"/>
      <c r="AN254" s="135"/>
      <c r="AO254" s="135"/>
      <c r="AP254" s="135"/>
      <c r="AQ254" s="135"/>
      <c r="AR254" s="135"/>
      <c r="AS254" s="135"/>
      <c r="AT254" s="135"/>
      <c r="AU254" s="135"/>
      <c r="AV254" s="135"/>
      <c r="AW254" s="135"/>
      <c r="AX254" s="135"/>
      <c r="AY254" s="135"/>
      <c r="AZ254" s="135"/>
      <c r="BA254" s="135"/>
      <c r="BB254" s="135">
        <f t="shared" si="19"/>
        <v>17112314.117647059</v>
      </c>
      <c r="BC254" s="135">
        <f t="shared" si="20"/>
        <v>46587206.882352941</v>
      </c>
      <c r="BD254" s="137"/>
      <c r="BE254" s="137"/>
      <c r="BF254" s="137"/>
      <c r="BG254" s="137"/>
      <c r="BH254" s="137"/>
      <c r="BI254" s="135"/>
      <c r="BJ254" s="251" t="s">
        <v>12279</v>
      </c>
      <c r="BK254" s="251" t="s">
        <v>14660</v>
      </c>
      <c r="BL254" s="251" t="s">
        <v>11615</v>
      </c>
      <c r="BM254" s="338">
        <v>220000000</v>
      </c>
      <c r="BN254" s="104"/>
    </row>
    <row r="255" spans="1:66" s="216" customFormat="1" ht="15" customHeight="1" x14ac:dyDescent="0.2">
      <c r="A255" s="104"/>
      <c r="B255" s="104"/>
      <c r="C255" s="104"/>
      <c r="D255" s="104"/>
      <c r="E255" s="104"/>
      <c r="F255" s="104" t="s">
        <v>12662</v>
      </c>
      <c r="G255" s="151" t="s">
        <v>14634</v>
      </c>
      <c r="H255" s="151" t="s">
        <v>14635</v>
      </c>
      <c r="I255" s="151" t="s">
        <v>19578</v>
      </c>
      <c r="J255" s="258" t="s">
        <v>14644</v>
      </c>
      <c r="K255" s="259"/>
      <c r="L255" s="108" t="s">
        <v>14629</v>
      </c>
      <c r="M255" s="104" t="s">
        <v>6477</v>
      </c>
      <c r="N255" s="104" t="s">
        <v>14680</v>
      </c>
      <c r="O255" s="120">
        <v>42566</v>
      </c>
      <c r="P255" s="107">
        <v>4500000</v>
      </c>
      <c r="Q255" s="107" t="s">
        <v>14671</v>
      </c>
      <c r="R255" s="109">
        <v>42731</v>
      </c>
      <c r="S255" s="107">
        <v>4310080</v>
      </c>
      <c r="T255" s="146" t="s">
        <v>14652</v>
      </c>
      <c r="U255" s="109">
        <v>42815</v>
      </c>
      <c r="V255" s="118">
        <v>3416744</v>
      </c>
      <c r="W255" s="109">
        <v>42816</v>
      </c>
      <c r="X255" s="118">
        <v>3416744</v>
      </c>
      <c r="Y255" s="118">
        <v>2220883.6</v>
      </c>
      <c r="Z255" s="118"/>
      <c r="AA255" s="118">
        <v>1195860.3999999999</v>
      </c>
      <c r="AB255" s="135">
        <v>0</v>
      </c>
      <c r="AC255" s="135"/>
      <c r="AD255" s="135"/>
      <c r="AE255" s="135"/>
      <c r="AF255" s="135"/>
      <c r="AG255" s="135"/>
      <c r="AH255" s="135"/>
      <c r="AI255" s="135"/>
      <c r="AJ255" s="135"/>
      <c r="AK255" s="135"/>
      <c r="AL255" s="135"/>
      <c r="AM255" s="135"/>
      <c r="AN255" s="135"/>
      <c r="AO255" s="135"/>
      <c r="AP255" s="135"/>
      <c r="AQ255" s="135"/>
      <c r="AR255" s="135"/>
      <c r="AS255" s="135"/>
      <c r="AT255" s="135"/>
      <c r="AU255" s="135"/>
      <c r="AV255" s="135"/>
      <c r="AW255" s="135"/>
      <c r="AX255" s="135"/>
      <c r="AY255" s="135"/>
      <c r="AZ255" s="135"/>
      <c r="BA255" s="135"/>
      <c r="BB255" s="135">
        <f t="shared" si="19"/>
        <v>0</v>
      </c>
      <c r="BC255" s="135">
        <f t="shared" si="20"/>
        <v>3416744</v>
      </c>
      <c r="BD255" s="137"/>
      <c r="BE255" s="137"/>
      <c r="BF255" s="137"/>
      <c r="BG255" s="137"/>
      <c r="BH255" s="137"/>
      <c r="BI255" s="135"/>
      <c r="BJ255" s="251" t="s">
        <v>12282</v>
      </c>
      <c r="BK255" s="251" t="s">
        <v>14661</v>
      </c>
      <c r="BL255" s="251" t="s">
        <v>11615</v>
      </c>
      <c r="BM255" s="338">
        <v>6500000</v>
      </c>
      <c r="BN255" s="104"/>
    </row>
    <row r="256" spans="1:66" s="216" customFormat="1" ht="15" customHeight="1" x14ac:dyDescent="0.2">
      <c r="A256" s="104"/>
      <c r="B256" s="104"/>
      <c r="C256" s="104"/>
      <c r="D256" s="104"/>
      <c r="E256" s="104"/>
      <c r="F256" s="104" t="s">
        <v>12662</v>
      </c>
      <c r="G256" s="151" t="s">
        <v>14634</v>
      </c>
      <c r="H256" s="151" t="s">
        <v>14635</v>
      </c>
      <c r="I256" s="151" t="s">
        <v>19579</v>
      </c>
      <c r="J256" s="258" t="s">
        <v>14645</v>
      </c>
      <c r="K256" s="259"/>
      <c r="L256" s="108" t="s">
        <v>14630</v>
      </c>
      <c r="M256" s="104" t="s">
        <v>6477</v>
      </c>
      <c r="N256" s="104" t="s">
        <v>14681</v>
      </c>
      <c r="O256" s="120">
        <v>42411</v>
      </c>
      <c r="P256" s="107">
        <v>4000000</v>
      </c>
      <c r="Q256" s="107" t="s">
        <v>14671</v>
      </c>
      <c r="R256" s="109">
        <v>42731</v>
      </c>
      <c r="S256" s="107">
        <v>2105424</v>
      </c>
      <c r="T256" s="146" t="s">
        <v>14652</v>
      </c>
      <c r="U256" s="109">
        <v>42815</v>
      </c>
      <c r="V256" s="118">
        <v>1668443</v>
      </c>
      <c r="W256" s="109">
        <v>42816</v>
      </c>
      <c r="X256" s="118">
        <v>1668443</v>
      </c>
      <c r="Y256" s="118">
        <v>1084487.9500000002</v>
      </c>
      <c r="Z256" s="118"/>
      <c r="AA256" s="118">
        <v>583955.04999999993</v>
      </c>
      <c r="AB256" s="135">
        <v>0</v>
      </c>
      <c r="AC256" s="135"/>
      <c r="AD256" s="135"/>
      <c r="AE256" s="135"/>
      <c r="AF256" s="135"/>
      <c r="AG256" s="135"/>
      <c r="AH256" s="135"/>
      <c r="AI256" s="135"/>
      <c r="AJ256" s="135"/>
      <c r="AK256" s="135"/>
      <c r="AL256" s="135"/>
      <c r="AM256" s="135"/>
      <c r="AN256" s="135"/>
      <c r="AO256" s="135"/>
      <c r="AP256" s="135"/>
      <c r="AQ256" s="135"/>
      <c r="AR256" s="135"/>
      <c r="AS256" s="135"/>
      <c r="AT256" s="135"/>
      <c r="AU256" s="135"/>
      <c r="AV256" s="135"/>
      <c r="AW256" s="135"/>
      <c r="AX256" s="135"/>
      <c r="AY256" s="135"/>
      <c r="AZ256" s="135"/>
      <c r="BA256" s="135"/>
      <c r="BB256" s="135">
        <f t="shared" si="19"/>
        <v>0</v>
      </c>
      <c r="BC256" s="135">
        <f t="shared" si="20"/>
        <v>1668443</v>
      </c>
      <c r="BD256" s="137"/>
      <c r="BE256" s="137"/>
      <c r="BF256" s="137"/>
      <c r="BG256" s="137"/>
      <c r="BH256" s="137"/>
      <c r="BI256" s="135"/>
      <c r="BJ256" s="251" t="s">
        <v>12282</v>
      </c>
      <c r="BK256" s="251" t="s">
        <v>14662</v>
      </c>
      <c r="BL256" s="251" t="s">
        <v>11615</v>
      </c>
      <c r="BM256" s="338">
        <v>5800000</v>
      </c>
      <c r="BN256" s="104"/>
    </row>
    <row r="257" spans="1:66" s="216" customFormat="1" ht="15" customHeight="1" x14ac:dyDescent="0.2">
      <c r="A257" s="104"/>
      <c r="B257" s="104"/>
      <c r="C257" s="104"/>
      <c r="D257" s="104"/>
      <c r="E257" s="104"/>
      <c r="F257" s="104" t="s">
        <v>8617</v>
      </c>
      <c r="G257" s="151" t="s">
        <v>12241</v>
      </c>
      <c r="H257" s="151" t="s">
        <v>14687</v>
      </c>
      <c r="I257" s="151" t="s">
        <v>19580</v>
      </c>
      <c r="J257" s="258" t="s">
        <v>14692</v>
      </c>
      <c r="K257" s="259"/>
      <c r="L257" s="108" t="s">
        <v>14682</v>
      </c>
      <c r="M257" s="104" t="s">
        <v>6477</v>
      </c>
      <c r="N257" s="104" t="s">
        <v>14684</v>
      </c>
      <c r="O257" s="120">
        <v>42360</v>
      </c>
      <c r="P257" s="107">
        <v>7500000</v>
      </c>
      <c r="Q257" s="107" t="s">
        <v>14686</v>
      </c>
      <c r="R257" s="109">
        <v>42769</v>
      </c>
      <c r="S257" s="107">
        <v>2915058</v>
      </c>
      <c r="T257" s="146" t="s">
        <v>14691</v>
      </c>
      <c r="U257" s="109">
        <v>42807</v>
      </c>
      <c r="V257" s="118">
        <v>2060324</v>
      </c>
      <c r="W257" s="109">
        <v>42807</v>
      </c>
      <c r="X257" s="118">
        <v>2060324</v>
      </c>
      <c r="Y257" s="118">
        <v>20603.239999999991</v>
      </c>
      <c r="Z257" s="118">
        <v>2039720.76</v>
      </c>
      <c r="AA257" s="118"/>
      <c r="AB257" s="135">
        <v>0</v>
      </c>
      <c r="AC257" s="135"/>
      <c r="AD257" s="135"/>
      <c r="AE257" s="135"/>
      <c r="AF257" s="135"/>
      <c r="AG257" s="135"/>
      <c r="AH257" s="135"/>
      <c r="AI257" s="135"/>
      <c r="AJ257" s="135"/>
      <c r="AK257" s="135"/>
      <c r="AL257" s="135"/>
      <c r="AM257" s="135"/>
      <c r="AN257" s="135"/>
      <c r="AO257" s="135"/>
      <c r="AP257" s="135"/>
      <c r="AQ257" s="135"/>
      <c r="AR257" s="135"/>
      <c r="AS257" s="135"/>
      <c r="AT257" s="135"/>
      <c r="AU257" s="135"/>
      <c r="AV257" s="135"/>
      <c r="AW257" s="135"/>
      <c r="AX257" s="135"/>
      <c r="AY257" s="135"/>
      <c r="AZ257" s="135"/>
      <c r="BA257" s="135"/>
      <c r="BB257" s="135">
        <f t="shared" ref="BB257:BB258" si="22">SUM(AB257:BA257)</f>
        <v>0</v>
      </c>
      <c r="BC257" s="135">
        <f t="shared" ref="BC257:BC258" si="23">V257-BB257</f>
        <v>2060324</v>
      </c>
      <c r="BD257" s="137"/>
      <c r="BE257" s="137"/>
      <c r="BF257" s="137"/>
      <c r="BG257" s="137"/>
      <c r="BH257" s="137"/>
      <c r="BI257" s="135"/>
      <c r="BJ257" s="251" t="s">
        <v>12282</v>
      </c>
      <c r="BK257" s="251" t="s">
        <v>14689</v>
      </c>
      <c r="BL257" s="251" t="s">
        <v>11615</v>
      </c>
      <c r="BM257" s="338">
        <v>11000000</v>
      </c>
      <c r="BN257" s="104"/>
    </row>
    <row r="258" spans="1:66" s="216" customFormat="1" ht="15" customHeight="1" x14ac:dyDescent="0.2">
      <c r="A258" s="104"/>
      <c r="B258" s="104"/>
      <c r="C258" s="104"/>
      <c r="D258" s="104"/>
      <c r="E258" s="104"/>
      <c r="F258" s="104" t="s">
        <v>8617</v>
      </c>
      <c r="G258" s="151" t="s">
        <v>12241</v>
      </c>
      <c r="H258" s="151" t="s">
        <v>14688</v>
      </c>
      <c r="I258" s="151" t="s">
        <v>19581</v>
      </c>
      <c r="J258" s="258" t="s">
        <v>14693</v>
      </c>
      <c r="K258" s="259"/>
      <c r="L258" s="108" t="s">
        <v>14683</v>
      </c>
      <c r="M258" s="104" t="s">
        <v>6477</v>
      </c>
      <c r="N258" s="104" t="s">
        <v>14685</v>
      </c>
      <c r="O258" s="120">
        <v>42107</v>
      </c>
      <c r="P258" s="107">
        <v>9500000</v>
      </c>
      <c r="Q258" s="107" t="s">
        <v>14686</v>
      </c>
      <c r="R258" s="109">
        <v>42769</v>
      </c>
      <c r="S258" s="107">
        <v>925778</v>
      </c>
      <c r="T258" s="146" t="s">
        <v>14691</v>
      </c>
      <c r="U258" s="109">
        <v>42807</v>
      </c>
      <c r="V258" s="118">
        <v>669405</v>
      </c>
      <c r="W258" s="109">
        <v>42807</v>
      </c>
      <c r="X258" s="118">
        <v>669405</v>
      </c>
      <c r="Y258" s="118">
        <v>234291.75</v>
      </c>
      <c r="Z258" s="118"/>
      <c r="AA258" s="118">
        <v>435113.25</v>
      </c>
      <c r="AB258" s="135">
        <v>0</v>
      </c>
      <c r="AC258" s="135"/>
      <c r="AD258" s="135"/>
      <c r="AE258" s="135"/>
      <c r="AF258" s="135"/>
      <c r="AG258" s="135"/>
      <c r="AH258" s="135"/>
      <c r="AI258" s="135"/>
      <c r="AJ258" s="135"/>
      <c r="AK258" s="135">
        <v>602465</v>
      </c>
      <c r="AL258" s="135">
        <v>66940</v>
      </c>
      <c r="AM258" s="135"/>
      <c r="AN258" s="135"/>
      <c r="AO258" s="135"/>
      <c r="AP258" s="135"/>
      <c r="AQ258" s="135"/>
      <c r="AR258" s="135"/>
      <c r="AS258" s="135"/>
      <c r="AT258" s="135"/>
      <c r="AU258" s="135"/>
      <c r="AV258" s="135"/>
      <c r="AW258" s="135"/>
      <c r="AX258" s="135"/>
      <c r="AY258" s="135"/>
      <c r="AZ258" s="135"/>
      <c r="BA258" s="135"/>
      <c r="BB258" s="135">
        <f t="shared" si="22"/>
        <v>669405</v>
      </c>
      <c r="BC258" s="135">
        <f t="shared" si="23"/>
        <v>0</v>
      </c>
      <c r="BD258" s="137"/>
      <c r="BE258" s="137"/>
      <c r="BF258" s="137"/>
      <c r="BG258" s="137"/>
      <c r="BH258" s="137"/>
      <c r="BI258" s="135"/>
      <c r="BJ258" s="251" t="s">
        <v>12282</v>
      </c>
      <c r="BK258" s="251" t="s">
        <v>14690</v>
      </c>
      <c r="BL258" s="251" t="s">
        <v>11615</v>
      </c>
      <c r="BM258" s="338">
        <v>14000000</v>
      </c>
      <c r="BN258" s="104"/>
    </row>
    <row r="259" spans="1:66" s="216" customFormat="1" ht="15" customHeight="1" x14ac:dyDescent="0.2">
      <c r="A259" s="104"/>
      <c r="B259" s="104"/>
      <c r="C259" s="104"/>
      <c r="D259" s="104"/>
      <c r="E259" s="104"/>
      <c r="F259" s="104" t="s">
        <v>12662</v>
      </c>
      <c r="G259" s="151" t="s">
        <v>9642</v>
      </c>
      <c r="H259" s="151" t="s">
        <v>17828</v>
      </c>
      <c r="I259" s="151" t="s">
        <v>19582</v>
      </c>
      <c r="J259" s="258" t="s">
        <v>17837</v>
      </c>
      <c r="K259" s="259"/>
      <c r="L259" s="108" t="s">
        <v>17729</v>
      </c>
      <c r="M259" s="104" t="s">
        <v>6477</v>
      </c>
      <c r="N259" s="104" t="s">
        <v>17749</v>
      </c>
      <c r="O259" s="120">
        <v>42486</v>
      </c>
      <c r="P259" s="107">
        <v>10000000</v>
      </c>
      <c r="Q259" s="107" t="s">
        <v>17769</v>
      </c>
      <c r="R259" s="109">
        <v>42791</v>
      </c>
      <c r="S259" s="107">
        <v>4548678</v>
      </c>
      <c r="T259" s="146" t="s">
        <v>17790</v>
      </c>
      <c r="U259" s="109">
        <v>42832</v>
      </c>
      <c r="V259" s="118">
        <v>3592962</v>
      </c>
      <c r="W259" s="109">
        <v>42832</v>
      </c>
      <c r="X259" s="118">
        <v>3592962</v>
      </c>
      <c r="Y259" s="118">
        <v>2335425.2999999998</v>
      </c>
      <c r="Z259" s="118"/>
      <c r="AA259" s="118">
        <v>1257536.7</v>
      </c>
      <c r="AB259" s="135">
        <v>0</v>
      </c>
      <c r="AC259" s="135"/>
      <c r="AD259" s="135"/>
      <c r="AE259" s="135"/>
      <c r="AF259" s="135"/>
      <c r="AG259" s="135"/>
      <c r="AH259" s="135"/>
      <c r="AI259" s="135">
        <v>3054018</v>
      </c>
      <c r="AJ259" s="135">
        <v>538944</v>
      </c>
      <c r="AK259" s="135"/>
      <c r="AL259" s="135"/>
      <c r="AM259" s="135"/>
      <c r="AN259" s="135"/>
      <c r="AO259" s="135"/>
      <c r="AP259" s="135"/>
      <c r="AQ259" s="135"/>
      <c r="AR259" s="135"/>
      <c r="AS259" s="135"/>
      <c r="AT259" s="135"/>
      <c r="AU259" s="135"/>
      <c r="AV259" s="135"/>
      <c r="AW259" s="135"/>
      <c r="AX259" s="135"/>
      <c r="AY259" s="135"/>
      <c r="AZ259" s="135"/>
      <c r="BA259" s="135"/>
      <c r="BB259" s="135">
        <f t="shared" ref="BB259:BB260" si="24">SUM(AB259:BA259)</f>
        <v>3592962</v>
      </c>
      <c r="BC259" s="135">
        <f t="shared" ref="BC259:BC260" si="25">V259-BB259</f>
        <v>0</v>
      </c>
      <c r="BD259" s="137"/>
      <c r="BE259" s="137"/>
      <c r="BF259" s="137"/>
      <c r="BG259" s="137"/>
      <c r="BH259" s="137"/>
      <c r="BI259" s="135"/>
      <c r="BJ259" s="251" t="s">
        <v>17822</v>
      </c>
      <c r="BK259" s="251" t="s">
        <v>17801</v>
      </c>
      <c r="BL259" s="251" t="s">
        <v>11615</v>
      </c>
      <c r="BM259" s="338">
        <v>14500000</v>
      </c>
      <c r="BN259" s="104"/>
    </row>
    <row r="260" spans="1:66" s="216" customFormat="1" ht="15" customHeight="1" x14ac:dyDescent="0.2">
      <c r="A260" s="104"/>
      <c r="B260" s="104"/>
      <c r="C260" s="104"/>
      <c r="D260" s="104"/>
      <c r="E260" s="104"/>
      <c r="F260" s="104" t="s">
        <v>12662</v>
      </c>
      <c r="G260" s="151" t="s">
        <v>9642</v>
      </c>
      <c r="H260" s="151" t="s">
        <v>6222</v>
      </c>
      <c r="I260" s="151" t="s">
        <v>19583</v>
      </c>
      <c r="J260" s="258" t="s">
        <v>17838</v>
      </c>
      <c r="K260" s="259"/>
      <c r="L260" s="108" t="s">
        <v>17730</v>
      </c>
      <c r="M260" s="104" t="s">
        <v>6477</v>
      </c>
      <c r="N260" s="104" t="s">
        <v>17750</v>
      </c>
      <c r="O260" s="120">
        <v>42443</v>
      </c>
      <c r="P260" s="107">
        <v>50000000</v>
      </c>
      <c r="Q260" s="107" t="s">
        <v>17770</v>
      </c>
      <c r="R260" s="109">
        <v>42791</v>
      </c>
      <c r="S260" s="107">
        <v>38838080</v>
      </c>
      <c r="T260" s="146" t="s">
        <v>17790</v>
      </c>
      <c r="U260" s="109">
        <v>42832</v>
      </c>
      <c r="V260" s="118">
        <v>30982908</v>
      </c>
      <c r="W260" s="109">
        <v>42832</v>
      </c>
      <c r="X260" s="118">
        <v>30982908</v>
      </c>
      <c r="Y260" s="118">
        <v>20138890.200000003</v>
      </c>
      <c r="Z260" s="118"/>
      <c r="AA260" s="118">
        <v>10844017.799999999</v>
      </c>
      <c r="AB260" s="135">
        <v>0</v>
      </c>
      <c r="AC260" s="135"/>
      <c r="AD260" s="135"/>
      <c r="AE260" s="135"/>
      <c r="AF260" s="135"/>
      <c r="AG260" s="135"/>
      <c r="AH260" s="135"/>
      <c r="AI260" s="135">
        <f>609853+1332800</f>
        <v>1942653</v>
      </c>
      <c r="AJ260" s="135">
        <f t="shared" ref="AJ260" si="26">AI260/85%*100%-AI260</f>
        <v>342821.1176470588</v>
      </c>
      <c r="AK260" s="135"/>
      <c r="AL260" s="135"/>
      <c r="AM260" s="135"/>
      <c r="AN260" s="135"/>
      <c r="AO260" s="135"/>
      <c r="AP260" s="135"/>
      <c r="AQ260" s="135"/>
      <c r="AR260" s="135"/>
      <c r="AS260" s="135"/>
      <c r="AT260" s="135"/>
      <c r="AU260" s="135"/>
      <c r="AV260" s="135"/>
      <c r="AW260" s="135"/>
      <c r="AX260" s="135"/>
      <c r="AY260" s="135"/>
      <c r="AZ260" s="135"/>
      <c r="BA260" s="135"/>
      <c r="BB260" s="135">
        <f t="shared" si="24"/>
        <v>2285474.1176470588</v>
      </c>
      <c r="BC260" s="135">
        <f t="shared" si="25"/>
        <v>28697433.882352941</v>
      </c>
      <c r="BD260" s="137"/>
      <c r="BE260" s="137"/>
      <c r="BF260" s="137"/>
      <c r="BG260" s="137"/>
      <c r="BH260" s="137"/>
      <c r="BI260" s="135"/>
      <c r="BJ260" s="251" t="s">
        <v>11242</v>
      </c>
      <c r="BK260" s="251" t="s">
        <v>17802</v>
      </c>
      <c r="BL260" s="251" t="s">
        <v>11615</v>
      </c>
      <c r="BM260" s="338">
        <v>72000000</v>
      </c>
      <c r="BN260" s="104"/>
    </row>
    <row r="261" spans="1:66" s="216" customFormat="1" ht="15" customHeight="1" x14ac:dyDescent="0.2">
      <c r="A261" s="104"/>
      <c r="B261" s="104"/>
      <c r="C261" s="104"/>
      <c r="D261" s="104"/>
      <c r="E261" s="104"/>
      <c r="F261" s="104" t="s">
        <v>12248</v>
      </c>
      <c r="G261" s="151" t="s">
        <v>17824</v>
      </c>
      <c r="H261" s="151" t="s">
        <v>6222</v>
      </c>
      <c r="I261" s="151" t="s">
        <v>19584</v>
      </c>
      <c r="J261" s="258" t="s">
        <v>17839</v>
      </c>
      <c r="K261" s="259"/>
      <c r="L261" s="108" t="s">
        <v>17731</v>
      </c>
      <c r="M261" s="104" t="s">
        <v>6477</v>
      </c>
      <c r="N261" s="104" t="s">
        <v>17751</v>
      </c>
      <c r="O261" s="120">
        <v>42516</v>
      </c>
      <c r="P261" s="107">
        <v>4000000</v>
      </c>
      <c r="Q261" s="107" t="s">
        <v>17771</v>
      </c>
      <c r="R261" s="109">
        <v>42817</v>
      </c>
      <c r="S261" s="107">
        <v>3020398</v>
      </c>
      <c r="T261" s="146" t="s">
        <v>17791</v>
      </c>
      <c r="U261" s="109">
        <v>42832</v>
      </c>
      <c r="V261" s="118">
        <v>2228168</v>
      </c>
      <c r="W261" s="109">
        <v>42832</v>
      </c>
      <c r="X261" s="118">
        <v>2228168</v>
      </c>
      <c r="Y261" s="118"/>
      <c r="Z261" s="118">
        <v>2205886.3199999998</v>
      </c>
      <c r="AA261" s="118"/>
      <c r="AB261" s="135">
        <v>0</v>
      </c>
      <c r="AC261" s="135"/>
      <c r="AD261" s="135"/>
      <c r="AE261" s="135"/>
      <c r="AF261" s="135"/>
      <c r="AG261" s="135"/>
      <c r="AH261" s="135"/>
      <c r="AI261" s="135"/>
      <c r="AJ261" s="135"/>
      <c r="AK261" s="135"/>
      <c r="AL261" s="135"/>
      <c r="AM261" s="135"/>
      <c r="AN261" s="135"/>
      <c r="AO261" s="135"/>
      <c r="AP261" s="135"/>
      <c r="AQ261" s="135"/>
      <c r="AR261" s="135"/>
      <c r="AS261" s="135"/>
      <c r="AT261" s="135"/>
      <c r="AU261" s="135"/>
      <c r="AV261" s="135"/>
      <c r="AW261" s="135"/>
      <c r="AX261" s="135"/>
      <c r="AY261" s="135"/>
      <c r="AZ261" s="135"/>
      <c r="BA261" s="135"/>
      <c r="BB261" s="135">
        <f t="shared" ref="BB261:BB279" si="27">SUM(AB261:BA261)</f>
        <v>0</v>
      </c>
      <c r="BC261" s="135">
        <f t="shared" ref="BC261:BC279" si="28">V261-BB261</f>
        <v>2228168</v>
      </c>
      <c r="BD261" s="137"/>
      <c r="BE261" s="137"/>
      <c r="BF261" s="137"/>
      <c r="BG261" s="137"/>
      <c r="BH261" s="137"/>
      <c r="BI261" s="135"/>
      <c r="BJ261" s="251" t="s">
        <v>11248</v>
      </c>
      <c r="BK261" s="251" t="s">
        <v>17803</v>
      </c>
      <c r="BL261" s="251" t="s">
        <v>11615</v>
      </c>
      <c r="BM261" s="338">
        <v>9000000</v>
      </c>
      <c r="BN261" s="104"/>
    </row>
    <row r="262" spans="1:66" s="216" customFormat="1" ht="15" customHeight="1" x14ac:dyDescent="0.2">
      <c r="A262" s="104"/>
      <c r="B262" s="104"/>
      <c r="C262" s="104"/>
      <c r="D262" s="104"/>
      <c r="E262" s="104"/>
      <c r="F262" s="104" t="s">
        <v>12248</v>
      </c>
      <c r="G262" s="151" t="s">
        <v>12246</v>
      </c>
      <c r="H262" s="151" t="s">
        <v>6222</v>
      </c>
      <c r="I262" s="151" t="s">
        <v>19585</v>
      </c>
      <c r="J262" s="258" t="s">
        <v>17840</v>
      </c>
      <c r="K262" s="259"/>
      <c r="L262" s="108" t="s">
        <v>17732</v>
      </c>
      <c r="M262" s="104" t="s">
        <v>6477</v>
      </c>
      <c r="N262" s="104" t="s">
        <v>17752</v>
      </c>
      <c r="O262" s="120">
        <v>42674</v>
      </c>
      <c r="P262" s="107">
        <v>10000000</v>
      </c>
      <c r="Q262" s="107" t="s">
        <v>17772</v>
      </c>
      <c r="R262" s="109">
        <v>42796</v>
      </c>
      <c r="S262" s="107">
        <v>944716</v>
      </c>
      <c r="T262" s="146" t="s">
        <v>17792</v>
      </c>
      <c r="U262" s="109">
        <v>42842</v>
      </c>
      <c r="V262" s="118">
        <v>745827</v>
      </c>
      <c r="W262" s="109">
        <v>42853</v>
      </c>
      <c r="X262" s="118">
        <v>745827</v>
      </c>
      <c r="Y262" s="118"/>
      <c r="Z262" s="118">
        <v>738368.73</v>
      </c>
      <c r="AA262" s="118"/>
      <c r="AB262" s="135">
        <v>0</v>
      </c>
      <c r="AC262" s="135"/>
      <c r="AD262" s="135"/>
      <c r="AE262" s="135"/>
      <c r="AF262" s="135"/>
      <c r="AG262" s="135"/>
      <c r="AH262" s="135"/>
      <c r="AI262" s="135"/>
      <c r="AJ262" s="135"/>
      <c r="AK262" s="135">
        <v>671245</v>
      </c>
      <c r="AL262" s="135">
        <v>74582</v>
      </c>
      <c r="AM262" s="135"/>
      <c r="AN262" s="135"/>
      <c r="AO262" s="135"/>
      <c r="AP262" s="135"/>
      <c r="AQ262" s="135"/>
      <c r="AR262" s="135"/>
      <c r="AS262" s="135"/>
      <c r="AT262" s="135"/>
      <c r="AU262" s="135"/>
      <c r="AV262" s="135"/>
      <c r="AW262" s="135"/>
      <c r="AX262" s="135"/>
      <c r="AY262" s="135"/>
      <c r="AZ262" s="135"/>
      <c r="BA262" s="135"/>
      <c r="BB262" s="135">
        <f t="shared" si="27"/>
        <v>745827</v>
      </c>
      <c r="BC262" s="135">
        <f t="shared" si="28"/>
        <v>0</v>
      </c>
      <c r="BD262" s="137"/>
      <c r="BE262" s="137"/>
      <c r="BF262" s="137"/>
      <c r="BG262" s="137"/>
      <c r="BH262" s="137"/>
      <c r="BI262" s="135"/>
      <c r="BJ262" s="251" t="s">
        <v>17823</v>
      </c>
      <c r="BK262" s="251" t="s">
        <v>17804</v>
      </c>
      <c r="BL262" s="251" t="s">
        <v>11615</v>
      </c>
      <c r="BM262" s="338">
        <v>14500000</v>
      </c>
      <c r="BN262" s="104"/>
    </row>
    <row r="263" spans="1:66" s="216" customFormat="1" ht="15" customHeight="1" x14ac:dyDescent="0.2">
      <c r="A263" s="104"/>
      <c r="B263" s="104"/>
      <c r="C263" s="104"/>
      <c r="D263" s="104"/>
      <c r="E263" s="104"/>
      <c r="F263" s="104" t="s">
        <v>12248</v>
      </c>
      <c r="G263" s="151" t="s">
        <v>12246</v>
      </c>
      <c r="H263" s="151" t="s">
        <v>6222</v>
      </c>
      <c r="I263" s="151" t="s">
        <v>19586</v>
      </c>
      <c r="J263" s="258" t="s">
        <v>17841</v>
      </c>
      <c r="K263" s="259"/>
      <c r="L263" s="108" t="s">
        <v>17733</v>
      </c>
      <c r="M263" s="104" t="s">
        <v>6477</v>
      </c>
      <c r="N263" s="104" t="s">
        <v>17753</v>
      </c>
      <c r="O263" s="120">
        <v>42563</v>
      </c>
      <c r="P263" s="107">
        <v>7000000</v>
      </c>
      <c r="Q263" s="107" t="s">
        <v>17773</v>
      </c>
      <c r="R263" s="109">
        <v>42796</v>
      </c>
      <c r="S263" s="107">
        <v>3624504</v>
      </c>
      <c r="T263" s="146" t="s">
        <v>17792</v>
      </c>
      <c r="U263" s="109">
        <v>42842</v>
      </c>
      <c r="V263" s="118">
        <v>2738416</v>
      </c>
      <c r="W263" s="109">
        <v>42853</v>
      </c>
      <c r="X263" s="118">
        <v>2738416</v>
      </c>
      <c r="Y263" s="118"/>
      <c r="Z263" s="118">
        <v>2711031.84</v>
      </c>
      <c r="AA263" s="118"/>
      <c r="AB263" s="135">
        <v>0</v>
      </c>
      <c r="AC263" s="135"/>
      <c r="AD263" s="135"/>
      <c r="AE263" s="135"/>
      <c r="AF263" s="135"/>
      <c r="AG263" s="135"/>
      <c r="AH263" s="135"/>
      <c r="AI263" s="135"/>
      <c r="AJ263" s="135"/>
      <c r="AK263" s="135">
        <v>2464575</v>
      </c>
      <c r="AL263" s="135">
        <v>273841</v>
      </c>
      <c r="AM263" s="135"/>
      <c r="AN263" s="135"/>
      <c r="AO263" s="135"/>
      <c r="AP263" s="135"/>
      <c r="AQ263" s="135"/>
      <c r="AR263" s="135"/>
      <c r="AS263" s="135"/>
      <c r="AT263" s="135"/>
      <c r="AU263" s="135"/>
      <c r="AV263" s="135"/>
      <c r="AW263" s="135"/>
      <c r="AX263" s="135"/>
      <c r="AY263" s="135"/>
      <c r="AZ263" s="135"/>
      <c r="BA263" s="135"/>
      <c r="BB263" s="135">
        <f t="shared" si="27"/>
        <v>2738416</v>
      </c>
      <c r="BC263" s="135">
        <f t="shared" si="28"/>
        <v>0</v>
      </c>
      <c r="BD263" s="137"/>
      <c r="BE263" s="137"/>
      <c r="BF263" s="137"/>
      <c r="BG263" s="137"/>
      <c r="BH263" s="137"/>
      <c r="BI263" s="135"/>
      <c r="BJ263" s="251" t="s">
        <v>17823</v>
      </c>
      <c r="BK263" s="251" t="s">
        <v>17805</v>
      </c>
      <c r="BL263" s="251" t="s">
        <v>11615</v>
      </c>
      <c r="BM263" s="338">
        <v>10000000</v>
      </c>
      <c r="BN263" s="104"/>
    </row>
    <row r="264" spans="1:66" s="216" customFormat="1" ht="15" customHeight="1" x14ac:dyDescent="0.2">
      <c r="A264" s="104"/>
      <c r="B264" s="104"/>
      <c r="C264" s="104"/>
      <c r="D264" s="104"/>
      <c r="E264" s="104"/>
      <c r="F264" s="104" t="s">
        <v>12248</v>
      </c>
      <c r="G264" s="151" t="s">
        <v>12246</v>
      </c>
      <c r="H264" s="151" t="s">
        <v>6222</v>
      </c>
      <c r="I264" s="151" t="s">
        <v>19587</v>
      </c>
      <c r="J264" s="258" t="s">
        <v>17842</v>
      </c>
      <c r="K264" s="259"/>
      <c r="L264" s="108" t="s">
        <v>17734</v>
      </c>
      <c r="M264" s="104" t="s">
        <v>6477</v>
      </c>
      <c r="N264" s="104" t="s">
        <v>17754</v>
      </c>
      <c r="O264" s="120">
        <v>42565</v>
      </c>
      <c r="P264" s="107">
        <v>120000000</v>
      </c>
      <c r="Q264" s="107" t="s">
        <v>17774</v>
      </c>
      <c r="R264" s="109">
        <v>42800</v>
      </c>
      <c r="S264" s="107">
        <v>98382459</v>
      </c>
      <c r="T264" s="146" t="s">
        <v>17792</v>
      </c>
      <c r="U264" s="109">
        <v>42842</v>
      </c>
      <c r="V264" s="118">
        <v>74881200</v>
      </c>
      <c r="W264" s="109">
        <v>42853</v>
      </c>
      <c r="X264" s="118">
        <v>74881200</v>
      </c>
      <c r="Y264" s="118"/>
      <c r="Z264" s="118">
        <v>74132388</v>
      </c>
      <c r="AA264" s="118"/>
      <c r="AB264" s="135">
        <v>0</v>
      </c>
      <c r="AC264" s="135"/>
      <c r="AD264" s="135"/>
      <c r="AE264" s="135"/>
      <c r="AF264" s="135"/>
      <c r="AG264" s="135"/>
      <c r="AH264" s="135"/>
      <c r="AI264" s="135"/>
      <c r="AJ264" s="135"/>
      <c r="AK264" s="135">
        <v>5374883</v>
      </c>
      <c r="AL264" s="135">
        <v>597209</v>
      </c>
      <c r="AM264" s="135">
        <f>4979672+5137757</f>
        <v>10117429</v>
      </c>
      <c r="AN264" s="899">
        <f>553296+570861</f>
        <v>1124157</v>
      </c>
      <c r="AO264" s="135"/>
      <c r="AP264" s="135"/>
      <c r="AQ264" s="135"/>
      <c r="AR264" s="135"/>
      <c r="AS264" s="135"/>
      <c r="AT264" s="135"/>
      <c r="AU264" s="135"/>
      <c r="AV264" s="135"/>
      <c r="AW264" s="135"/>
      <c r="AX264" s="135"/>
      <c r="AY264" s="135"/>
      <c r="AZ264" s="135"/>
      <c r="BA264" s="135"/>
      <c r="BB264" s="135">
        <f t="shared" si="27"/>
        <v>17213678</v>
      </c>
      <c r="BC264" s="135">
        <f t="shared" si="28"/>
        <v>57667522</v>
      </c>
      <c r="BD264" s="137"/>
      <c r="BE264" s="137"/>
      <c r="BF264" s="137"/>
      <c r="BG264" s="137"/>
      <c r="BH264" s="137"/>
      <c r="BI264" s="135"/>
      <c r="BJ264" s="251" t="s">
        <v>12279</v>
      </c>
      <c r="BK264" s="251" t="s">
        <v>17806</v>
      </c>
      <c r="BL264" s="251" t="s">
        <v>11615</v>
      </c>
      <c r="BM264" s="338">
        <v>171500000</v>
      </c>
      <c r="BN264" s="104"/>
    </row>
    <row r="265" spans="1:66" s="216" customFormat="1" ht="15" customHeight="1" x14ac:dyDescent="0.2">
      <c r="A265" s="104"/>
      <c r="B265" s="104"/>
      <c r="C265" s="104"/>
      <c r="D265" s="104"/>
      <c r="E265" s="104"/>
      <c r="F265" s="104" t="s">
        <v>12662</v>
      </c>
      <c r="G265" s="151" t="s">
        <v>17825</v>
      </c>
      <c r="H265" s="151" t="s">
        <v>17829</v>
      </c>
      <c r="I265" s="151" t="s">
        <v>19588</v>
      </c>
      <c r="J265" s="258" t="s">
        <v>17843</v>
      </c>
      <c r="K265" s="259"/>
      <c r="L265" s="108" t="s">
        <v>17735</v>
      </c>
      <c r="M265" s="104" t="s">
        <v>6477</v>
      </c>
      <c r="N265" s="104" t="s">
        <v>17755</v>
      </c>
      <c r="O265" s="120">
        <v>42536</v>
      </c>
      <c r="P265" s="107">
        <v>4000000</v>
      </c>
      <c r="Q265" s="107" t="s">
        <v>17775</v>
      </c>
      <c r="R265" s="109">
        <v>42821</v>
      </c>
      <c r="S265" s="107">
        <v>2162881</v>
      </c>
      <c r="T265" s="146" t="s">
        <v>17793</v>
      </c>
      <c r="U265" s="109">
        <v>42842</v>
      </c>
      <c r="V265" s="118">
        <v>1703682</v>
      </c>
      <c r="W265" s="109">
        <v>42853</v>
      </c>
      <c r="X265" s="118">
        <v>1703682</v>
      </c>
      <c r="Y265" s="118">
        <v>1107393.3</v>
      </c>
      <c r="Z265" s="118"/>
      <c r="AA265" s="118">
        <v>596288.69999999995</v>
      </c>
      <c r="AB265" s="135">
        <v>0</v>
      </c>
      <c r="AC265" s="135"/>
      <c r="AD265" s="135"/>
      <c r="AE265" s="135"/>
      <c r="AF265" s="135"/>
      <c r="AG265" s="135"/>
      <c r="AH265" s="135"/>
      <c r="AI265" s="135"/>
      <c r="AJ265" s="135"/>
      <c r="AK265" s="135">
        <v>965467</v>
      </c>
      <c r="AL265" s="135">
        <v>170376</v>
      </c>
      <c r="AM265" s="135"/>
      <c r="AN265" s="135"/>
      <c r="AO265" s="135"/>
      <c r="AP265" s="135"/>
      <c r="AQ265" s="135"/>
      <c r="AR265" s="135"/>
      <c r="AS265" s="135"/>
      <c r="AT265" s="135"/>
      <c r="AU265" s="135"/>
      <c r="AV265" s="135"/>
      <c r="AW265" s="135"/>
      <c r="AX265" s="135"/>
      <c r="AY265" s="135"/>
      <c r="AZ265" s="135"/>
      <c r="BA265" s="135"/>
      <c r="BB265" s="135">
        <f t="shared" si="27"/>
        <v>1135843</v>
      </c>
      <c r="BC265" s="135">
        <f t="shared" si="28"/>
        <v>567839</v>
      </c>
      <c r="BD265" s="137"/>
      <c r="BE265" s="137"/>
      <c r="BF265" s="137"/>
      <c r="BG265" s="137"/>
      <c r="BH265" s="137"/>
      <c r="BI265" s="135"/>
      <c r="BJ265" s="251" t="s">
        <v>12282</v>
      </c>
      <c r="BK265" s="251" t="s">
        <v>17807</v>
      </c>
      <c r="BL265" s="251" t="s">
        <v>11615</v>
      </c>
      <c r="BM265" s="338">
        <v>5800000</v>
      </c>
      <c r="BN265" s="104"/>
    </row>
    <row r="266" spans="1:66" s="216" customFormat="1" ht="15" customHeight="1" x14ac:dyDescent="0.2">
      <c r="A266" s="104"/>
      <c r="B266" s="104"/>
      <c r="C266" s="104"/>
      <c r="D266" s="104"/>
      <c r="E266" s="104"/>
      <c r="F266" s="104" t="s">
        <v>12662</v>
      </c>
      <c r="G266" s="151" t="s">
        <v>17825</v>
      </c>
      <c r="H266" s="151" t="s">
        <v>6222</v>
      </c>
      <c r="I266" s="151" t="s">
        <v>19589</v>
      </c>
      <c r="J266" s="258" t="s">
        <v>17844</v>
      </c>
      <c r="K266" s="259"/>
      <c r="L266" s="108" t="s">
        <v>17736</v>
      </c>
      <c r="M266" s="104" t="s">
        <v>6477</v>
      </c>
      <c r="N266" s="104" t="s">
        <v>17756</v>
      </c>
      <c r="O266" s="120">
        <v>42611</v>
      </c>
      <c r="P266" s="107">
        <v>50000000</v>
      </c>
      <c r="Q266" s="107" t="s">
        <v>17776</v>
      </c>
      <c r="R266" s="109">
        <v>42821</v>
      </c>
      <c r="S266" s="107">
        <v>43459880</v>
      </c>
      <c r="T266" s="146" t="s">
        <v>17793</v>
      </c>
      <c r="U266" s="109">
        <v>42842</v>
      </c>
      <c r="V266" s="118">
        <v>34583122</v>
      </c>
      <c r="W266" s="109">
        <v>42853</v>
      </c>
      <c r="X266" s="118">
        <v>34583122</v>
      </c>
      <c r="Y266" s="118">
        <v>22479029.300000001</v>
      </c>
      <c r="Z266" s="118"/>
      <c r="AA266" s="118">
        <v>12104092.699999999</v>
      </c>
      <c r="AB266" s="135">
        <v>0</v>
      </c>
      <c r="AC266" s="135"/>
      <c r="AD266" s="135"/>
      <c r="AE266" s="135"/>
      <c r="AF266" s="135"/>
      <c r="AG266" s="135"/>
      <c r="AH266" s="135"/>
      <c r="AI266" s="135"/>
      <c r="AJ266" s="135"/>
      <c r="AK266" s="135">
        <v>29395654</v>
      </c>
      <c r="AL266" s="135">
        <v>5187468</v>
      </c>
      <c r="AM266" s="135"/>
      <c r="AN266" s="135"/>
      <c r="AO266" s="135"/>
      <c r="AP266" s="135"/>
      <c r="AQ266" s="135"/>
      <c r="AR266" s="135"/>
      <c r="AS266" s="135"/>
      <c r="AT266" s="135"/>
      <c r="AU266" s="135"/>
      <c r="AV266" s="135"/>
      <c r="AW266" s="135"/>
      <c r="AX266" s="135"/>
      <c r="AY266" s="135"/>
      <c r="AZ266" s="135"/>
      <c r="BA266" s="135"/>
      <c r="BB266" s="135">
        <f t="shared" si="27"/>
        <v>34583122</v>
      </c>
      <c r="BC266" s="135">
        <f t="shared" si="28"/>
        <v>0</v>
      </c>
      <c r="BD266" s="137"/>
      <c r="BE266" s="137"/>
      <c r="BF266" s="137"/>
      <c r="BG266" s="137"/>
      <c r="BH266" s="137"/>
      <c r="BI266" s="135"/>
      <c r="BJ266" s="251" t="s">
        <v>12279</v>
      </c>
      <c r="BK266" s="251" t="s">
        <v>17808</v>
      </c>
      <c r="BL266" s="251" t="s">
        <v>11615</v>
      </c>
      <c r="BM266" s="338">
        <v>72000000</v>
      </c>
      <c r="BN266" s="104"/>
    </row>
    <row r="267" spans="1:66" s="216" customFormat="1" ht="15" customHeight="1" x14ac:dyDescent="0.2">
      <c r="A267" s="104"/>
      <c r="B267" s="104"/>
      <c r="C267" s="104"/>
      <c r="D267" s="104"/>
      <c r="E267" s="104"/>
      <c r="F267" s="104" t="s">
        <v>12662</v>
      </c>
      <c r="G267" s="151" t="s">
        <v>17825</v>
      </c>
      <c r="H267" s="151" t="s">
        <v>17830</v>
      </c>
      <c r="I267" s="151" t="s">
        <v>19590</v>
      </c>
      <c r="J267" s="258" t="s">
        <v>17845</v>
      </c>
      <c r="K267" s="259"/>
      <c r="L267" s="108" t="s">
        <v>14160</v>
      </c>
      <c r="M267" s="104" t="s">
        <v>6477</v>
      </c>
      <c r="N267" s="104" t="s">
        <v>17757</v>
      </c>
      <c r="O267" s="120">
        <v>42627</v>
      </c>
      <c r="P267" s="107">
        <v>9000000</v>
      </c>
      <c r="Q267" s="107" t="s">
        <v>17777</v>
      </c>
      <c r="R267" s="109">
        <v>42821</v>
      </c>
      <c r="S267" s="107">
        <v>8521600</v>
      </c>
      <c r="T267" s="146" t="s">
        <v>17793</v>
      </c>
      <c r="U267" s="109">
        <v>42842</v>
      </c>
      <c r="V267" s="118">
        <v>6801520</v>
      </c>
      <c r="W267" s="109">
        <v>42853</v>
      </c>
      <c r="X267" s="118">
        <v>6801520</v>
      </c>
      <c r="Y267" s="118">
        <v>4420988</v>
      </c>
      <c r="Z267" s="118"/>
      <c r="AA267" s="118">
        <v>2380532</v>
      </c>
      <c r="AB267" s="135">
        <v>0</v>
      </c>
      <c r="AC267" s="135"/>
      <c r="AD267" s="135"/>
      <c r="AE267" s="135"/>
      <c r="AF267" s="135"/>
      <c r="AG267" s="135"/>
      <c r="AH267" s="135"/>
      <c r="AI267" s="135"/>
      <c r="AJ267" s="135"/>
      <c r="AK267" s="135"/>
      <c r="AL267" s="135"/>
      <c r="AM267" s="135"/>
      <c r="AN267" s="135"/>
      <c r="AO267" s="135"/>
      <c r="AP267" s="135"/>
      <c r="AQ267" s="135"/>
      <c r="AR267" s="135"/>
      <c r="AS267" s="135"/>
      <c r="AT267" s="135"/>
      <c r="AU267" s="135"/>
      <c r="AV267" s="135"/>
      <c r="AW267" s="135"/>
      <c r="AX267" s="135"/>
      <c r="AY267" s="135"/>
      <c r="AZ267" s="135"/>
      <c r="BA267" s="135"/>
      <c r="BB267" s="135">
        <f t="shared" si="27"/>
        <v>0</v>
      </c>
      <c r="BC267" s="135">
        <f t="shared" si="28"/>
        <v>6801520</v>
      </c>
      <c r="BD267" s="137"/>
      <c r="BE267" s="137"/>
      <c r="BF267" s="137"/>
      <c r="BG267" s="137"/>
      <c r="BH267" s="137"/>
      <c r="BI267" s="135"/>
      <c r="BJ267" s="251" t="s">
        <v>12282</v>
      </c>
      <c r="BK267" s="251" t="s">
        <v>17809</v>
      </c>
      <c r="BL267" s="251" t="s">
        <v>11615</v>
      </c>
      <c r="BM267" s="338">
        <v>13000000</v>
      </c>
      <c r="BN267" s="104"/>
    </row>
    <row r="268" spans="1:66" s="216" customFormat="1" ht="15" customHeight="1" x14ac:dyDescent="0.2">
      <c r="A268" s="104"/>
      <c r="B268" s="104"/>
      <c r="C268" s="104"/>
      <c r="D268" s="104"/>
      <c r="E268" s="104"/>
      <c r="F268" s="104" t="s">
        <v>12662</v>
      </c>
      <c r="G268" s="151" t="s">
        <v>17826</v>
      </c>
      <c r="H268" s="151" t="s">
        <v>17831</v>
      </c>
      <c r="I268" s="151" t="s">
        <v>19591</v>
      </c>
      <c r="J268" s="258" t="s">
        <v>17846</v>
      </c>
      <c r="K268" s="259"/>
      <c r="L268" s="108" t="s">
        <v>17737</v>
      </c>
      <c r="M268" s="104" t="s">
        <v>6477</v>
      </c>
      <c r="N268" s="104" t="s">
        <v>17758</v>
      </c>
      <c r="O268" s="120">
        <v>42486</v>
      </c>
      <c r="P268" s="107">
        <v>60000000</v>
      </c>
      <c r="Q268" s="107" t="s">
        <v>17778</v>
      </c>
      <c r="R268" s="109">
        <v>42793</v>
      </c>
      <c r="S268" s="107">
        <v>39683970</v>
      </c>
      <c r="T268" s="146" t="s">
        <v>17794</v>
      </c>
      <c r="U268" s="109">
        <v>42850</v>
      </c>
      <c r="V268" s="118">
        <v>28186082</v>
      </c>
      <c r="W268" s="109">
        <v>42853</v>
      </c>
      <c r="X268" s="118">
        <v>28186082</v>
      </c>
      <c r="Y268" s="118">
        <v>18320953.300000001</v>
      </c>
      <c r="Z268" s="118"/>
      <c r="AA268" s="118">
        <v>9865128.6999999993</v>
      </c>
      <c r="AB268" s="135">
        <v>0</v>
      </c>
      <c r="AC268" s="135"/>
      <c r="AD268" s="135"/>
      <c r="AE268" s="135"/>
      <c r="AF268" s="135"/>
      <c r="AG268" s="135"/>
      <c r="AH268" s="135"/>
      <c r="AI268" s="135"/>
      <c r="AJ268" s="135"/>
      <c r="AK268" s="135"/>
      <c r="AL268" s="135"/>
      <c r="AM268" s="135"/>
      <c r="AN268" s="135"/>
      <c r="AO268" s="135"/>
      <c r="AP268" s="135"/>
      <c r="AQ268" s="135"/>
      <c r="AR268" s="135"/>
      <c r="AS268" s="135"/>
      <c r="AT268" s="135"/>
      <c r="AU268" s="135"/>
      <c r="AV268" s="135"/>
      <c r="AW268" s="135"/>
      <c r="AX268" s="135"/>
      <c r="AY268" s="135"/>
      <c r="AZ268" s="135"/>
      <c r="BA268" s="135"/>
      <c r="BB268" s="135">
        <f t="shared" si="27"/>
        <v>0</v>
      </c>
      <c r="BC268" s="135">
        <f t="shared" si="28"/>
        <v>28186082</v>
      </c>
      <c r="BD268" s="137"/>
      <c r="BE268" s="137"/>
      <c r="BF268" s="137"/>
      <c r="BG268" s="137"/>
      <c r="BH268" s="137"/>
      <c r="BI268" s="135"/>
      <c r="BJ268" s="251" t="s">
        <v>12279</v>
      </c>
      <c r="BK268" s="251" t="s">
        <v>17810</v>
      </c>
      <c r="BL268" s="251" t="s">
        <v>11615</v>
      </c>
      <c r="BM268" s="338">
        <v>86000000</v>
      </c>
      <c r="BN268" s="104"/>
    </row>
    <row r="269" spans="1:66" s="216" customFormat="1" ht="15" customHeight="1" x14ac:dyDescent="0.2">
      <c r="A269" s="104"/>
      <c r="B269" s="104"/>
      <c r="C269" s="104"/>
      <c r="D269" s="104"/>
      <c r="E269" s="104"/>
      <c r="F269" s="104" t="s">
        <v>12662</v>
      </c>
      <c r="G269" s="151" t="s">
        <v>17826</v>
      </c>
      <c r="H269" s="151" t="s">
        <v>17832</v>
      </c>
      <c r="I269" s="151" t="s">
        <v>19592</v>
      </c>
      <c r="J269" s="258" t="s">
        <v>17847</v>
      </c>
      <c r="K269" s="259"/>
      <c r="L269" s="108" t="s">
        <v>17738</v>
      </c>
      <c r="M269" s="104" t="s">
        <v>6477</v>
      </c>
      <c r="N269" s="104" t="s">
        <v>17759</v>
      </c>
      <c r="O269" s="120">
        <v>42486</v>
      </c>
      <c r="P269" s="107">
        <v>150000000</v>
      </c>
      <c r="Q269" s="107" t="s">
        <v>17779</v>
      </c>
      <c r="R269" s="109">
        <v>42821</v>
      </c>
      <c r="S269" s="107">
        <v>155330001</v>
      </c>
      <c r="T269" s="146" t="s">
        <v>17794</v>
      </c>
      <c r="U269" s="109">
        <v>42850</v>
      </c>
      <c r="V269" s="118">
        <v>95273866</v>
      </c>
      <c r="W269" s="109">
        <v>42853</v>
      </c>
      <c r="X269" s="118">
        <v>95273866</v>
      </c>
      <c r="Y269" s="118">
        <v>61928012.900000006</v>
      </c>
      <c r="Z269" s="118"/>
      <c r="AA269" s="118">
        <v>33345853.099999998</v>
      </c>
      <c r="AB269" s="135">
        <v>0</v>
      </c>
      <c r="AC269" s="135"/>
      <c r="AD269" s="135"/>
      <c r="AE269" s="135"/>
      <c r="AF269" s="135"/>
      <c r="AG269" s="135"/>
      <c r="AH269" s="135"/>
      <c r="AI269" s="135"/>
      <c r="AJ269" s="135"/>
      <c r="AK269" s="135"/>
      <c r="AL269" s="135"/>
      <c r="AM269" s="135"/>
      <c r="AN269" s="135"/>
      <c r="AO269" s="135"/>
      <c r="AP269" s="135"/>
      <c r="AQ269" s="135"/>
      <c r="AR269" s="135"/>
      <c r="AS269" s="135"/>
      <c r="AT269" s="135"/>
      <c r="AU269" s="135"/>
      <c r="AV269" s="135"/>
      <c r="AW269" s="135"/>
      <c r="AX269" s="135"/>
      <c r="AY269" s="135"/>
      <c r="AZ269" s="135"/>
      <c r="BA269" s="135"/>
      <c r="BB269" s="135">
        <f t="shared" si="27"/>
        <v>0</v>
      </c>
      <c r="BC269" s="135">
        <f t="shared" si="28"/>
        <v>95273866</v>
      </c>
      <c r="BD269" s="137"/>
      <c r="BE269" s="137"/>
      <c r="BF269" s="137"/>
      <c r="BG269" s="137"/>
      <c r="BH269" s="137"/>
      <c r="BI269" s="135"/>
      <c r="BJ269" s="251" t="s">
        <v>12279</v>
      </c>
      <c r="BK269" s="251" t="s">
        <v>17811</v>
      </c>
      <c r="BL269" s="251" t="s">
        <v>11615</v>
      </c>
      <c r="BM269" s="338">
        <v>215000000</v>
      </c>
      <c r="BN269" s="104"/>
    </row>
    <row r="270" spans="1:66" s="216" customFormat="1" ht="15" customHeight="1" x14ac:dyDescent="0.2">
      <c r="A270" s="104"/>
      <c r="B270" s="104"/>
      <c r="C270" s="104"/>
      <c r="D270" s="104"/>
      <c r="E270" s="104"/>
      <c r="F270" s="104" t="s">
        <v>12662</v>
      </c>
      <c r="G270" s="151" t="s">
        <v>10006</v>
      </c>
      <c r="H270" s="151" t="s">
        <v>6222</v>
      </c>
      <c r="I270" s="151" t="s">
        <v>19593</v>
      </c>
      <c r="J270" s="258" t="s">
        <v>17848</v>
      </c>
      <c r="K270" s="259"/>
      <c r="L270" s="108" t="s">
        <v>17739</v>
      </c>
      <c r="M270" s="104" t="s">
        <v>6477</v>
      </c>
      <c r="N270" s="104" t="s">
        <v>17760</v>
      </c>
      <c r="O270" s="120">
        <v>42486</v>
      </c>
      <c r="P270" s="107">
        <v>40000000</v>
      </c>
      <c r="Q270" s="107" t="s">
        <v>17780</v>
      </c>
      <c r="R270" s="109">
        <v>42821</v>
      </c>
      <c r="S270" s="107">
        <v>26589603</v>
      </c>
      <c r="T270" s="146" t="s">
        <v>17795</v>
      </c>
      <c r="U270" s="109">
        <v>42850</v>
      </c>
      <c r="V270" s="118">
        <v>21179414</v>
      </c>
      <c r="W270" s="109">
        <v>42853</v>
      </c>
      <c r="X270" s="118">
        <v>21179414</v>
      </c>
      <c r="Y270" s="118">
        <v>13766619.100000001</v>
      </c>
      <c r="Z270" s="118"/>
      <c r="AA270" s="118">
        <v>7412794.8999999994</v>
      </c>
      <c r="AB270" s="135">
        <v>0</v>
      </c>
      <c r="AC270" s="135"/>
      <c r="AD270" s="135"/>
      <c r="AE270" s="135"/>
      <c r="AF270" s="135"/>
      <c r="AG270" s="135"/>
      <c r="AH270" s="135"/>
      <c r="AI270" s="135"/>
      <c r="AJ270" s="135"/>
      <c r="AK270" s="135"/>
      <c r="AL270" s="135"/>
      <c r="AM270" s="135">
        <v>5240423</v>
      </c>
      <c r="AN270" s="899">
        <v>924780</v>
      </c>
      <c r="AO270" s="135"/>
      <c r="AP270" s="135"/>
      <c r="AQ270" s="135"/>
      <c r="AR270" s="135"/>
      <c r="AS270" s="135"/>
      <c r="AT270" s="135"/>
      <c r="AU270" s="135"/>
      <c r="AV270" s="135"/>
      <c r="AW270" s="135"/>
      <c r="AX270" s="135"/>
      <c r="AY270" s="135"/>
      <c r="AZ270" s="135"/>
      <c r="BA270" s="135"/>
      <c r="BB270" s="135">
        <f t="shared" si="27"/>
        <v>6165203</v>
      </c>
      <c r="BC270" s="135">
        <f t="shared" si="28"/>
        <v>15014211</v>
      </c>
      <c r="BD270" s="137"/>
      <c r="BE270" s="137"/>
      <c r="BF270" s="137"/>
      <c r="BG270" s="137"/>
      <c r="BH270" s="137"/>
      <c r="BI270" s="135"/>
      <c r="BJ270" s="251" t="s">
        <v>12279</v>
      </c>
      <c r="BK270" s="251" t="s">
        <v>17812</v>
      </c>
      <c r="BL270" s="251" t="s">
        <v>11615</v>
      </c>
      <c r="BM270" s="338">
        <v>100000000</v>
      </c>
      <c r="BN270" s="104"/>
    </row>
    <row r="271" spans="1:66" s="216" customFormat="1" ht="15" customHeight="1" x14ac:dyDescent="0.2">
      <c r="A271" s="104"/>
      <c r="B271" s="104"/>
      <c r="C271" s="104"/>
      <c r="D271" s="104"/>
      <c r="E271" s="104"/>
      <c r="F271" s="104" t="s">
        <v>12662</v>
      </c>
      <c r="G271" s="151" t="s">
        <v>10006</v>
      </c>
      <c r="H271" s="151" t="s">
        <v>17833</v>
      </c>
      <c r="I271" s="151" t="s">
        <v>19594</v>
      </c>
      <c r="J271" s="258" t="s">
        <v>17849</v>
      </c>
      <c r="K271" s="259"/>
      <c r="L271" s="108" t="s">
        <v>17740</v>
      </c>
      <c r="M271" s="104" t="s">
        <v>6477</v>
      </c>
      <c r="N271" s="104" t="s">
        <v>17761</v>
      </c>
      <c r="O271" s="120">
        <v>42443</v>
      </c>
      <c r="P271" s="107">
        <v>105000000</v>
      </c>
      <c r="Q271" s="107" t="s">
        <v>17781</v>
      </c>
      <c r="R271" s="109">
        <v>42818</v>
      </c>
      <c r="S271" s="107">
        <v>82375672</v>
      </c>
      <c r="T271" s="146" t="s">
        <v>17795</v>
      </c>
      <c r="U271" s="109">
        <v>42850</v>
      </c>
      <c r="V271" s="118">
        <v>65589761</v>
      </c>
      <c r="W271" s="109">
        <v>42853</v>
      </c>
      <c r="X271" s="118">
        <v>65589761</v>
      </c>
      <c r="Y271" s="118">
        <v>42633344.650000006</v>
      </c>
      <c r="Z271" s="118"/>
      <c r="AA271" s="118">
        <v>22956416.349999998</v>
      </c>
      <c r="AB271" s="135">
        <v>0</v>
      </c>
      <c r="AC271" s="135"/>
      <c r="AD271" s="135"/>
      <c r="AE271" s="135"/>
      <c r="AF271" s="135"/>
      <c r="AG271" s="135"/>
      <c r="AH271" s="135"/>
      <c r="AI271" s="135"/>
      <c r="AJ271" s="135"/>
      <c r="AK271" s="135"/>
      <c r="AL271" s="135"/>
      <c r="AM271" s="135">
        <v>11343143</v>
      </c>
      <c r="AN271" s="899">
        <v>2001731</v>
      </c>
      <c r="AO271" s="135"/>
      <c r="AP271" s="135"/>
      <c r="AQ271" s="135"/>
      <c r="AR271" s="135"/>
      <c r="AS271" s="135"/>
      <c r="AT271" s="135"/>
      <c r="AU271" s="135"/>
      <c r="AV271" s="135"/>
      <c r="AW271" s="135"/>
      <c r="AX271" s="135"/>
      <c r="AY271" s="135"/>
      <c r="AZ271" s="135"/>
      <c r="BA271" s="135"/>
      <c r="BB271" s="135">
        <f t="shared" si="27"/>
        <v>13344874</v>
      </c>
      <c r="BC271" s="135">
        <f t="shared" si="28"/>
        <v>52244887</v>
      </c>
      <c r="BD271" s="137"/>
      <c r="BE271" s="137"/>
      <c r="BF271" s="137"/>
      <c r="BG271" s="137"/>
      <c r="BH271" s="137"/>
      <c r="BI271" s="135"/>
      <c r="BJ271" s="251" t="s">
        <v>12279</v>
      </c>
      <c r="BK271" s="251" t="s">
        <v>17813</v>
      </c>
      <c r="BL271" s="251" t="s">
        <v>11615</v>
      </c>
      <c r="BM271" s="338">
        <v>150000000</v>
      </c>
      <c r="BN271" s="104"/>
    </row>
    <row r="272" spans="1:66" s="216" customFormat="1" ht="15" customHeight="1" x14ac:dyDescent="0.2">
      <c r="A272" s="104"/>
      <c r="B272" s="104"/>
      <c r="C272" s="104"/>
      <c r="D272" s="104"/>
      <c r="E272" s="104"/>
      <c r="F272" s="104" t="s">
        <v>12662</v>
      </c>
      <c r="G272" s="151" t="s">
        <v>17827</v>
      </c>
      <c r="H272" s="151" t="s">
        <v>17834</v>
      </c>
      <c r="I272" s="151" t="s">
        <v>19595</v>
      </c>
      <c r="J272" s="258" t="s">
        <v>17850</v>
      </c>
      <c r="K272" s="259"/>
      <c r="L272" s="108" t="s">
        <v>17741</v>
      </c>
      <c r="M272" s="104" t="s">
        <v>6477</v>
      </c>
      <c r="N272" s="104" t="s">
        <v>17762</v>
      </c>
      <c r="O272" s="120">
        <v>42264</v>
      </c>
      <c r="P272" s="107">
        <v>16800000</v>
      </c>
      <c r="Q272" s="107" t="s">
        <v>17782</v>
      </c>
      <c r="R272" s="109">
        <v>42794</v>
      </c>
      <c r="S272" s="107">
        <v>7603302</v>
      </c>
      <c r="T272" s="146" t="s">
        <v>17796</v>
      </c>
      <c r="U272" s="109">
        <v>42850</v>
      </c>
      <c r="V272" s="118">
        <v>6020000</v>
      </c>
      <c r="W272" s="109">
        <v>42853</v>
      </c>
      <c r="X272" s="118">
        <v>6020000</v>
      </c>
      <c r="Y272" s="118">
        <v>3913000</v>
      </c>
      <c r="Z272" s="118"/>
      <c r="AA272" s="118">
        <v>2107000</v>
      </c>
      <c r="AB272" s="135">
        <v>0</v>
      </c>
      <c r="AC272" s="135"/>
      <c r="AD272" s="135"/>
      <c r="AE272" s="135"/>
      <c r="AF272" s="135"/>
      <c r="AG272" s="135"/>
      <c r="AH272" s="135"/>
      <c r="AI272" s="135"/>
      <c r="AJ272" s="135"/>
      <c r="AK272" s="135"/>
      <c r="AL272" s="135"/>
      <c r="AM272" s="135"/>
      <c r="AN272" s="135"/>
      <c r="AO272" s="135"/>
      <c r="AP272" s="135"/>
      <c r="AQ272" s="135"/>
      <c r="AR272" s="135"/>
      <c r="AS272" s="135"/>
      <c r="AT272" s="135"/>
      <c r="AU272" s="135"/>
      <c r="AV272" s="135"/>
      <c r="AW272" s="135"/>
      <c r="AX272" s="135"/>
      <c r="AY272" s="135"/>
      <c r="AZ272" s="135"/>
      <c r="BA272" s="135"/>
      <c r="BB272" s="135">
        <f t="shared" si="27"/>
        <v>0</v>
      </c>
      <c r="BC272" s="135">
        <f t="shared" si="28"/>
        <v>6020000</v>
      </c>
      <c r="BD272" s="137"/>
      <c r="BE272" s="137"/>
      <c r="BF272" s="137"/>
      <c r="BG272" s="137"/>
      <c r="BH272" s="137"/>
      <c r="BI272" s="135"/>
      <c r="BJ272" s="251" t="s">
        <v>12282</v>
      </c>
      <c r="BK272" s="251" t="s">
        <v>17814</v>
      </c>
      <c r="BL272" s="251" t="s">
        <v>11615</v>
      </c>
      <c r="BM272" s="338">
        <v>24000000</v>
      </c>
      <c r="BN272" s="104"/>
    </row>
    <row r="273" spans="1:66" s="216" customFormat="1" ht="15" customHeight="1" x14ac:dyDescent="0.2">
      <c r="A273" s="104"/>
      <c r="B273" s="104"/>
      <c r="C273" s="104"/>
      <c r="D273" s="104"/>
      <c r="E273" s="104"/>
      <c r="F273" s="104" t="s">
        <v>12662</v>
      </c>
      <c r="G273" s="151" t="s">
        <v>17827</v>
      </c>
      <c r="H273" s="151" t="s">
        <v>6222</v>
      </c>
      <c r="I273" s="151" t="s">
        <v>19596</v>
      </c>
      <c r="J273" s="258" t="s">
        <v>17851</v>
      </c>
      <c r="K273" s="259"/>
      <c r="L273" s="108" t="s">
        <v>17742</v>
      </c>
      <c r="M273" s="104" t="s">
        <v>6477</v>
      </c>
      <c r="N273" s="104" t="s">
        <v>12726</v>
      </c>
      <c r="O273" s="120">
        <v>42411</v>
      </c>
      <c r="P273" s="107">
        <v>28000000</v>
      </c>
      <c r="Q273" s="107" t="s">
        <v>17783</v>
      </c>
      <c r="R273" s="109">
        <v>42794</v>
      </c>
      <c r="S273" s="107">
        <v>16419498</v>
      </c>
      <c r="T273" s="146" t="s">
        <v>17796</v>
      </c>
      <c r="U273" s="109">
        <v>42850</v>
      </c>
      <c r="V273" s="118">
        <v>13055454</v>
      </c>
      <c r="W273" s="109">
        <v>42853</v>
      </c>
      <c r="X273" s="118">
        <v>13055454</v>
      </c>
      <c r="Y273" s="118">
        <v>8486045.1000000015</v>
      </c>
      <c r="Z273" s="118"/>
      <c r="AA273" s="118">
        <v>4569408.8999999994</v>
      </c>
      <c r="AB273" s="135">
        <v>0</v>
      </c>
      <c r="AC273" s="135"/>
      <c r="AD273" s="135"/>
      <c r="AE273" s="135"/>
      <c r="AF273" s="135"/>
      <c r="AG273" s="135"/>
      <c r="AH273" s="135"/>
      <c r="AI273" s="135"/>
      <c r="AJ273" s="135"/>
      <c r="AK273" s="135">
        <v>11097136</v>
      </c>
      <c r="AL273" s="135">
        <v>1958318</v>
      </c>
      <c r="AM273" s="135"/>
      <c r="AN273" s="135"/>
      <c r="AO273" s="135"/>
      <c r="AP273" s="135"/>
      <c r="AQ273" s="135"/>
      <c r="AR273" s="135"/>
      <c r="AS273" s="135"/>
      <c r="AT273" s="135"/>
      <c r="AU273" s="135"/>
      <c r="AV273" s="135"/>
      <c r="AW273" s="135"/>
      <c r="AX273" s="135"/>
      <c r="AY273" s="135"/>
      <c r="AZ273" s="135"/>
      <c r="BA273" s="135"/>
      <c r="BB273" s="135">
        <f t="shared" si="27"/>
        <v>13055454</v>
      </c>
      <c r="BC273" s="135">
        <f t="shared" si="28"/>
        <v>0</v>
      </c>
      <c r="BD273" s="137"/>
      <c r="BE273" s="137"/>
      <c r="BF273" s="137"/>
      <c r="BG273" s="137"/>
      <c r="BH273" s="137"/>
      <c r="BI273" s="135"/>
      <c r="BJ273" s="251" t="s">
        <v>12282</v>
      </c>
      <c r="BK273" s="251" t="s">
        <v>17815</v>
      </c>
      <c r="BL273" s="251" t="s">
        <v>11615</v>
      </c>
      <c r="BM273" s="338">
        <v>40000000</v>
      </c>
      <c r="BN273" s="104"/>
    </row>
    <row r="274" spans="1:66" s="216" customFormat="1" ht="15" customHeight="1" x14ac:dyDescent="0.2">
      <c r="A274" s="104"/>
      <c r="B274" s="104"/>
      <c r="C274" s="104"/>
      <c r="D274" s="104"/>
      <c r="E274" s="104"/>
      <c r="F274" s="104" t="s">
        <v>12662</v>
      </c>
      <c r="G274" s="151" t="s">
        <v>13310</v>
      </c>
      <c r="H274" s="151" t="s">
        <v>6222</v>
      </c>
      <c r="I274" s="151" t="s">
        <v>19597</v>
      </c>
      <c r="J274" s="258" t="s">
        <v>17852</v>
      </c>
      <c r="K274" s="259"/>
      <c r="L274" s="108" t="s">
        <v>17743</v>
      </c>
      <c r="M274" s="104" t="s">
        <v>6477</v>
      </c>
      <c r="N274" s="104" t="s">
        <v>17763</v>
      </c>
      <c r="O274" s="120">
        <v>42086</v>
      </c>
      <c r="P274" s="107">
        <v>90000000</v>
      </c>
      <c r="Q274" s="107" t="s">
        <v>17784</v>
      </c>
      <c r="R274" s="109">
        <v>42808</v>
      </c>
      <c r="S274" s="107">
        <v>40608000</v>
      </c>
      <c r="T274" s="146" t="s">
        <v>17797</v>
      </c>
      <c r="U274" s="109">
        <v>42850</v>
      </c>
      <c r="V274" s="118">
        <v>32220000</v>
      </c>
      <c r="W274" s="109">
        <v>42853</v>
      </c>
      <c r="X274" s="118">
        <v>32220000</v>
      </c>
      <c r="Y274" s="118">
        <v>11277000</v>
      </c>
      <c r="Z274" s="118"/>
      <c r="AA274" s="118">
        <v>20943000</v>
      </c>
      <c r="AB274" s="135">
        <v>0</v>
      </c>
      <c r="AC274" s="135"/>
      <c r="AD274" s="135"/>
      <c r="AE274" s="135"/>
      <c r="AF274" s="135"/>
      <c r="AG274" s="135"/>
      <c r="AH274" s="135"/>
      <c r="AI274" s="135"/>
      <c r="AJ274" s="135"/>
      <c r="AK274" s="135">
        <v>3210552</v>
      </c>
      <c r="AL274" s="135">
        <v>566568</v>
      </c>
      <c r="AM274" s="135"/>
      <c r="AN274" s="135"/>
      <c r="AO274" s="135"/>
      <c r="AP274" s="135"/>
      <c r="AQ274" s="135"/>
      <c r="AR274" s="135"/>
      <c r="AS274" s="135"/>
      <c r="AT274" s="135"/>
      <c r="AU274" s="135"/>
      <c r="AV274" s="135"/>
      <c r="AW274" s="135"/>
      <c r="AX274" s="135"/>
      <c r="AY274" s="135"/>
      <c r="AZ274" s="135"/>
      <c r="BA274" s="135"/>
      <c r="BB274" s="135">
        <f t="shared" si="27"/>
        <v>3777120</v>
      </c>
      <c r="BC274" s="135">
        <f t="shared" si="28"/>
        <v>28442880</v>
      </c>
      <c r="BD274" s="137"/>
      <c r="BE274" s="137"/>
      <c r="BF274" s="137"/>
      <c r="BG274" s="137"/>
      <c r="BH274" s="137"/>
      <c r="BI274" s="135"/>
      <c r="BJ274" s="251" t="s">
        <v>12279</v>
      </c>
      <c r="BK274" s="251" t="s">
        <v>17816</v>
      </c>
      <c r="BL274" s="251" t="s">
        <v>11615</v>
      </c>
      <c r="BM274" s="338">
        <v>178000000</v>
      </c>
      <c r="BN274" s="104"/>
    </row>
    <row r="275" spans="1:66" s="216" customFormat="1" ht="15" customHeight="1" x14ac:dyDescent="0.2">
      <c r="A275" s="104"/>
      <c r="B275" s="104"/>
      <c r="C275" s="104"/>
      <c r="D275" s="104"/>
      <c r="E275" s="104"/>
      <c r="F275" s="104" t="s">
        <v>12662</v>
      </c>
      <c r="G275" s="151" t="s">
        <v>8583</v>
      </c>
      <c r="H275" s="151" t="s">
        <v>6222</v>
      </c>
      <c r="I275" s="151" t="s">
        <v>19598</v>
      </c>
      <c r="J275" s="258" t="s">
        <v>17853</v>
      </c>
      <c r="K275" s="259"/>
      <c r="L275" s="108" t="s">
        <v>17744</v>
      </c>
      <c r="M275" s="104" t="s">
        <v>6477</v>
      </c>
      <c r="N275" s="104" t="s">
        <v>17764</v>
      </c>
      <c r="O275" s="120">
        <v>42367</v>
      </c>
      <c r="P275" s="107">
        <v>35000000</v>
      </c>
      <c r="Q275" s="107" t="s">
        <v>17785</v>
      </c>
      <c r="R275" s="109">
        <v>42805</v>
      </c>
      <c r="S275" s="107">
        <v>24489796</v>
      </c>
      <c r="T275" s="146" t="s">
        <v>17798</v>
      </c>
      <c r="U275" s="109">
        <v>42850</v>
      </c>
      <c r="V275" s="118">
        <v>19529255</v>
      </c>
      <c r="W275" s="109">
        <v>42853</v>
      </c>
      <c r="X275" s="118">
        <v>19529255</v>
      </c>
      <c r="Y275" s="118">
        <v>12694015.75</v>
      </c>
      <c r="Z275" s="118"/>
      <c r="AA275" s="118">
        <v>6835239.25</v>
      </c>
      <c r="AB275" s="135">
        <v>0</v>
      </c>
      <c r="AC275" s="135"/>
      <c r="AD275" s="135"/>
      <c r="AE275" s="135"/>
      <c r="AF275" s="135"/>
      <c r="AG275" s="135"/>
      <c r="AH275" s="135"/>
      <c r="AI275" s="135"/>
      <c r="AJ275" s="135"/>
      <c r="AK275" s="135"/>
      <c r="AL275" s="135"/>
      <c r="AM275" s="135">
        <v>573128</v>
      </c>
      <c r="AN275" s="899">
        <v>101140</v>
      </c>
      <c r="AO275" s="135"/>
      <c r="AP275" s="135"/>
      <c r="AQ275" s="135"/>
      <c r="AR275" s="135"/>
      <c r="AS275" s="135"/>
      <c r="AT275" s="135"/>
      <c r="AU275" s="135"/>
      <c r="AV275" s="135"/>
      <c r="AW275" s="135"/>
      <c r="AX275" s="135"/>
      <c r="AY275" s="135"/>
      <c r="AZ275" s="135"/>
      <c r="BA275" s="135"/>
      <c r="BB275" s="135">
        <f t="shared" si="27"/>
        <v>674268</v>
      </c>
      <c r="BC275" s="135">
        <f t="shared" si="28"/>
        <v>18854987</v>
      </c>
      <c r="BD275" s="137"/>
      <c r="BE275" s="137"/>
      <c r="BF275" s="137"/>
      <c r="BG275" s="137"/>
      <c r="BH275" s="137"/>
      <c r="BI275" s="135"/>
      <c r="BJ275" s="251" t="s">
        <v>12279</v>
      </c>
      <c r="BK275" s="251" t="s">
        <v>17817</v>
      </c>
      <c r="BL275" s="251" t="s">
        <v>11615</v>
      </c>
      <c r="BM275" s="338">
        <v>50000000</v>
      </c>
      <c r="BN275" s="104"/>
    </row>
    <row r="276" spans="1:66" s="216" customFormat="1" ht="15" customHeight="1" x14ac:dyDescent="0.2">
      <c r="A276" s="104"/>
      <c r="B276" s="104"/>
      <c r="C276" s="104"/>
      <c r="D276" s="104"/>
      <c r="E276" s="104"/>
      <c r="F276" s="104" t="s">
        <v>12662</v>
      </c>
      <c r="G276" s="151" t="s">
        <v>11476</v>
      </c>
      <c r="H276" s="151" t="s">
        <v>17835</v>
      </c>
      <c r="I276" s="151" t="s">
        <v>19599</v>
      </c>
      <c r="J276" s="258" t="s">
        <v>17854</v>
      </c>
      <c r="K276" s="259"/>
      <c r="L276" s="108" t="s">
        <v>17745</v>
      </c>
      <c r="M276" s="104" t="s">
        <v>6477</v>
      </c>
      <c r="N276" s="104" t="s">
        <v>17765</v>
      </c>
      <c r="O276" s="120">
        <v>42661</v>
      </c>
      <c r="P276" s="107">
        <v>10000000</v>
      </c>
      <c r="Q276" s="107" t="s">
        <v>17786</v>
      </c>
      <c r="R276" s="109">
        <v>42811</v>
      </c>
      <c r="S276" s="107">
        <v>9944672</v>
      </c>
      <c r="T276" s="146" t="s">
        <v>17799</v>
      </c>
      <c r="U276" s="109">
        <v>42850</v>
      </c>
      <c r="V276" s="118">
        <v>7916134</v>
      </c>
      <c r="W276" s="109">
        <v>42853</v>
      </c>
      <c r="X276" s="118">
        <v>7916134</v>
      </c>
      <c r="Y276" s="118">
        <v>5145487.0999999996</v>
      </c>
      <c r="Z276" s="118"/>
      <c r="AA276" s="118">
        <v>2770646.9</v>
      </c>
      <c r="AB276" s="135">
        <v>0</v>
      </c>
      <c r="AC276" s="135"/>
      <c r="AD276" s="135"/>
      <c r="AE276" s="135"/>
      <c r="AF276" s="135"/>
      <c r="AG276" s="135"/>
      <c r="AH276" s="135"/>
      <c r="AI276" s="135"/>
      <c r="AJ276" s="135"/>
      <c r="AK276" s="135"/>
      <c r="AL276" s="135"/>
      <c r="AM276" s="135"/>
      <c r="AN276" s="135"/>
      <c r="AO276" s="135"/>
      <c r="AP276" s="135"/>
      <c r="AQ276" s="135"/>
      <c r="AR276" s="135"/>
      <c r="AS276" s="135"/>
      <c r="AT276" s="135"/>
      <c r="AU276" s="135"/>
      <c r="AV276" s="135"/>
      <c r="AW276" s="135"/>
      <c r="AX276" s="135"/>
      <c r="AY276" s="135"/>
      <c r="AZ276" s="135"/>
      <c r="BA276" s="135"/>
      <c r="BB276" s="135">
        <f t="shared" si="27"/>
        <v>0</v>
      </c>
      <c r="BC276" s="135">
        <f t="shared" si="28"/>
        <v>7916134</v>
      </c>
      <c r="BD276" s="137"/>
      <c r="BE276" s="137"/>
      <c r="BF276" s="137"/>
      <c r="BG276" s="137"/>
      <c r="BH276" s="137"/>
      <c r="BI276" s="135"/>
      <c r="BJ276" s="251" t="s">
        <v>12282</v>
      </c>
      <c r="BK276" s="251" t="s">
        <v>17818</v>
      </c>
      <c r="BL276" s="251" t="s">
        <v>11615</v>
      </c>
      <c r="BM276" s="338">
        <v>15000000</v>
      </c>
      <c r="BN276" s="104"/>
    </row>
    <row r="277" spans="1:66" s="216" customFormat="1" ht="15" customHeight="1" x14ac:dyDescent="0.2">
      <c r="A277" s="104"/>
      <c r="B277" s="104"/>
      <c r="C277" s="104"/>
      <c r="D277" s="104"/>
      <c r="E277" s="104"/>
      <c r="F277" s="104" t="s">
        <v>12662</v>
      </c>
      <c r="G277" s="151" t="s">
        <v>11476</v>
      </c>
      <c r="H277" s="151" t="s">
        <v>6222</v>
      </c>
      <c r="I277" s="151" t="s">
        <v>19600</v>
      </c>
      <c r="J277" s="258" t="s">
        <v>17855</v>
      </c>
      <c r="K277" s="259"/>
      <c r="L277" s="108" t="s">
        <v>17746</v>
      </c>
      <c r="M277" s="104" t="s">
        <v>6477</v>
      </c>
      <c r="N277" s="104" t="s">
        <v>17766</v>
      </c>
      <c r="O277" s="120">
        <v>42566</v>
      </c>
      <c r="P277" s="107">
        <v>7500000</v>
      </c>
      <c r="Q277" s="107" t="s">
        <v>17787</v>
      </c>
      <c r="R277" s="109">
        <v>42811</v>
      </c>
      <c r="S277" s="107">
        <v>6533093</v>
      </c>
      <c r="T277" s="146" t="s">
        <v>17799</v>
      </c>
      <c r="U277" s="109">
        <v>42850</v>
      </c>
      <c r="V277" s="118">
        <v>5189271</v>
      </c>
      <c r="W277" s="109">
        <v>42853</v>
      </c>
      <c r="X277" s="118">
        <v>5189271</v>
      </c>
      <c r="Y277" s="118">
        <v>3373026.1500000004</v>
      </c>
      <c r="Z277" s="118"/>
      <c r="AA277" s="118">
        <v>1816244.8499999999</v>
      </c>
      <c r="AB277" s="135">
        <v>0</v>
      </c>
      <c r="AC277" s="135"/>
      <c r="AD277" s="135"/>
      <c r="AE277" s="135"/>
      <c r="AF277" s="135"/>
      <c r="AG277" s="135"/>
      <c r="AH277" s="135"/>
      <c r="AI277" s="135"/>
      <c r="AJ277" s="135"/>
      <c r="AK277" s="135"/>
      <c r="AL277" s="135"/>
      <c r="AM277" s="135"/>
      <c r="AN277" s="135"/>
      <c r="AO277" s="135"/>
      <c r="AP277" s="135"/>
      <c r="AQ277" s="135"/>
      <c r="AR277" s="135"/>
      <c r="AS277" s="135"/>
      <c r="AT277" s="135"/>
      <c r="AU277" s="135"/>
      <c r="AV277" s="135"/>
      <c r="AW277" s="135"/>
      <c r="AX277" s="135"/>
      <c r="AY277" s="135"/>
      <c r="AZ277" s="135"/>
      <c r="BA277" s="135"/>
      <c r="BB277" s="135">
        <f t="shared" si="27"/>
        <v>0</v>
      </c>
      <c r="BC277" s="135">
        <f t="shared" si="28"/>
        <v>5189271</v>
      </c>
      <c r="BD277" s="137"/>
      <c r="BE277" s="137"/>
      <c r="BF277" s="137"/>
      <c r="BG277" s="137"/>
      <c r="BH277" s="137"/>
      <c r="BI277" s="135"/>
      <c r="BJ277" s="251" t="s">
        <v>12282</v>
      </c>
      <c r="BK277" s="251" t="s">
        <v>17819</v>
      </c>
      <c r="BL277" s="251" t="s">
        <v>11615</v>
      </c>
      <c r="BM277" s="338">
        <v>11500000</v>
      </c>
      <c r="BN277" s="104"/>
    </row>
    <row r="278" spans="1:66" s="216" customFormat="1" ht="15" customHeight="1" x14ac:dyDescent="0.2">
      <c r="A278" s="104"/>
      <c r="B278" s="104"/>
      <c r="C278" s="104"/>
      <c r="D278" s="104"/>
      <c r="E278" s="104"/>
      <c r="F278" s="104" t="s">
        <v>12662</v>
      </c>
      <c r="G278" s="151" t="s">
        <v>11476</v>
      </c>
      <c r="H278" s="151" t="s">
        <v>6222</v>
      </c>
      <c r="I278" s="151" t="s">
        <v>19601</v>
      </c>
      <c r="J278" s="258" t="s">
        <v>17856</v>
      </c>
      <c r="K278" s="259"/>
      <c r="L278" s="108" t="s">
        <v>17747</v>
      </c>
      <c r="M278" s="104" t="s">
        <v>6477</v>
      </c>
      <c r="N278" s="104" t="s">
        <v>17767</v>
      </c>
      <c r="O278" s="120">
        <v>42194</v>
      </c>
      <c r="P278" s="107">
        <v>7500000</v>
      </c>
      <c r="Q278" s="107" t="s">
        <v>17788</v>
      </c>
      <c r="R278" s="109">
        <v>42811</v>
      </c>
      <c r="S278" s="107">
        <v>2771418</v>
      </c>
      <c r="T278" s="146" t="s">
        <v>17799</v>
      </c>
      <c r="U278" s="109">
        <v>42850</v>
      </c>
      <c r="V278" s="118">
        <v>2187500</v>
      </c>
      <c r="W278" s="109">
        <v>42853</v>
      </c>
      <c r="X278" s="118">
        <v>2187500</v>
      </c>
      <c r="Y278" s="118">
        <v>765625</v>
      </c>
      <c r="Z278" s="118"/>
      <c r="AA278" s="118">
        <v>1421875</v>
      </c>
      <c r="AB278" s="135">
        <v>0</v>
      </c>
      <c r="AC278" s="135"/>
      <c r="AD278" s="135"/>
      <c r="AE278" s="135"/>
      <c r="AF278" s="135"/>
      <c r="AG278" s="135"/>
      <c r="AH278" s="135"/>
      <c r="AI278" s="135"/>
      <c r="AJ278" s="135"/>
      <c r="AK278" s="135"/>
      <c r="AL278" s="135"/>
      <c r="AM278" s="135"/>
      <c r="AN278" s="135"/>
      <c r="AO278" s="135"/>
      <c r="AP278" s="135"/>
      <c r="AQ278" s="135"/>
      <c r="AR278" s="135"/>
      <c r="AS278" s="135"/>
      <c r="AT278" s="135"/>
      <c r="AU278" s="135"/>
      <c r="AV278" s="135"/>
      <c r="AW278" s="135"/>
      <c r="AX278" s="135"/>
      <c r="AY278" s="135"/>
      <c r="AZ278" s="135"/>
      <c r="BA278" s="135"/>
      <c r="BB278" s="135">
        <f t="shared" si="27"/>
        <v>0</v>
      </c>
      <c r="BC278" s="135">
        <f t="shared" si="28"/>
        <v>2187500</v>
      </c>
      <c r="BD278" s="137"/>
      <c r="BE278" s="137"/>
      <c r="BF278" s="137"/>
      <c r="BG278" s="137"/>
      <c r="BH278" s="137"/>
      <c r="BI278" s="135"/>
      <c r="BJ278" s="251" t="s">
        <v>12282</v>
      </c>
      <c r="BK278" s="251" t="s">
        <v>17820</v>
      </c>
      <c r="BL278" s="251" t="s">
        <v>11615</v>
      </c>
      <c r="BM278" s="338">
        <v>11000000</v>
      </c>
      <c r="BN278" s="104"/>
    </row>
    <row r="279" spans="1:66" s="216" customFormat="1" ht="15" customHeight="1" x14ac:dyDescent="0.2">
      <c r="A279" s="104"/>
      <c r="B279" s="104"/>
      <c r="C279" s="104"/>
      <c r="D279" s="104"/>
      <c r="E279" s="104"/>
      <c r="F279" s="104" t="s">
        <v>12662</v>
      </c>
      <c r="G279" s="151" t="s">
        <v>14632</v>
      </c>
      <c r="H279" s="151" t="s">
        <v>17836</v>
      </c>
      <c r="I279" s="151" t="s">
        <v>19602</v>
      </c>
      <c r="J279" s="258" t="s">
        <v>17857</v>
      </c>
      <c r="K279" s="259"/>
      <c r="L279" s="108" t="s">
        <v>17748</v>
      </c>
      <c r="M279" s="104" t="s">
        <v>6477</v>
      </c>
      <c r="N279" s="104" t="s">
        <v>17768</v>
      </c>
      <c r="O279" s="120">
        <v>42536</v>
      </c>
      <c r="P279" s="107">
        <v>12000000</v>
      </c>
      <c r="Q279" s="107" t="s">
        <v>17789</v>
      </c>
      <c r="R279" s="109">
        <v>42818</v>
      </c>
      <c r="S279" s="107">
        <v>5658787</v>
      </c>
      <c r="T279" s="146" t="s">
        <v>17800</v>
      </c>
      <c r="U279" s="109">
        <v>42850</v>
      </c>
      <c r="V279" s="118">
        <v>4479350</v>
      </c>
      <c r="W279" s="109">
        <v>42853</v>
      </c>
      <c r="X279" s="118">
        <v>4479350</v>
      </c>
      <c r="Y279" s="118">
        <v>2911577.5</v>
      </c>
      <c r="Z279" s="118"/>
      <c r="AA279" s="118">
        <v>1567772.5</v>
      </c>
      <c r="AB279" s="135">
        <v>0</v>
      </c>
      <c r="AC279" s="135"/>
      <c r="AD279" s="135"/>
      <c r="AE279" s="135"/>
      <c r="AF279" s="135"/>
      <c r="AG279" s="135"/>
      <c r="AH279" s="135"/>
      <c r="AI279" s="135"/>
      <c r="AJ279" s="135"/>
      <c r="AK279" s="135">
        <v>323408</v>
      </c>
      <c r="AL279" s="911">
        <v>57072</v>
      </c>
      <c r="AM279" s="135"/>
      <c r="AN279" s="135"/>
      <c r="AO279" s="135"/>
      <c r="AP279" s="135"/>
      <c r="AQ279" s="135"/>
      <c r="AR279" s="135"/>
      <c r="AS279" s="135"/>
      <c r="AT279" s="135"/>
      <c r="AU279" s="135"/>
      <c r="AV279" s="135"/>
      <c r="AW279" s="135"/>
      <c r="AX279" s="135"/>
      <c r="AY279" s="135"/>
      <c r="AZ279" s="135"/>
      <c r="BA279" s="135"/>
      <c r="BB279" s="135">
        <f t="shared" si="27"/>
        <v>380480</v>
      </c>
      <c r="BC279" s="135">
        <f t="shared" si="28"/>
        <v>4098870</v>
      </c>
      <c r="BD279" s="137"/>
      <c r="BE279" s="137"/>
      <c r="BF279" s="137"/>
      <c r="BG279" s="137"/>
      <c r="BH279" s="137"/>
      <c r="BI279" s="135"/>
      <c r="BJ279" s="251" t="s">
        <v>12279</v>
      </c>
      <c r="BK279" s="251" t="s">
        <v>17821</v>
      </c>
      <c r="BL279" s="251" t="s">
        <v>11615</v>
      </c>
      <c r="BM279" s="338">
        <v>50000000</v>
      </c>
      <c r="BN279" s="104"/>
    </row>
    <row r="280" spans="1:66" s="216" customFormat="1" ht="15" customHeight="1" x14ac:dyDescent="0.2">
      <c r="A280" s="104"/>
      <c r="B280" s="104"/>
      <c r="C280" s="104"/>
      <c r="D280" s="104"/>
      <c r="E280" s="104"/>
      <c r="F280" s="104" t="s">
        <v>12662</v>
      </c>
      <c r="G280" s="151" t="s">
        <v>8717</v>
      </c>
      <c r="H280" s="151" t="s">
        <v>6222</v>
      </c>
      <c r="I280" s="151" t="s">
        <v>19603</v>
      </c>
      <c r="J280" s="258" t="s">
        <v>19226</v>
      </c>
      <c r="K280" s="259"/>
      <c r="L280" s="108" t="s">
        <v>19132</v>
      </c>
      <c r="M280" s="104" t="s">
        <v>6477</v>
      </c>
      <c r="N280" s="104" t="s">
        <v>19150</v>
      </c>
      <c r="O280" s="120">
        <v>42325</v>
      </c>
      <c r="P280" s="107">
        <v>6000000</v>
      </c>
      <c r="Q280" s="107" t="s">
        <v>19171</v>
      </c>
      <c r="R280" s="109">
        <v>42816</v>
      </c>
      <c r="S280" s="107">
        <v>2226356</v>
      </c>
      <c r="T280" s="146" t="s">
        <v>19192</v>
      </c>
      <c r="U280" s="109">
        <v>42873</v>
      </c>
      <c r="V280" s="118">
        <v>1751320</v>
      </c>
      <c r="W280" s="109">
        <v>42881</v>
      </c>
      <c r="X280" s="118">
        <v>1751320</v>
      </c>
      <c r="Y280" s="118">
        <v>1138358</v>
      </c>
      <c r="Z280" s="118"/>
      <c r="AA280" s="118">
        <v>612962</v>
      </c>
      <c r="AB280" s="135">
        <v>0</v>
      </c>
      <c r="AC280" s="135"/>
      <c r="AD280" s="135"/>
      <c r="AE280" s="135"/>
      <c r="AF280" s="135"/>
      <c r="AG280" s="135"/>
      <c r="AH280" s="135"/>
      <c r="AI280" s="135"/>
      <c r="AJ280" s="135"/>
      <c r="AK280" s="135"/>
      <c r="AL280" s="135"/>
      <c r="AM280" s="135"/>
      <c r="AN280" s="135"/>
      <c r="AO280" s="135"/>
      <c r="AP280" s="135"/>
      <c r="AQ280" s="135"/>
      <c r="AR280" s="135"/>
      <c r="AS280" s="135"/>
      <c r="AT280" s="135"/>
      <c r="AU280" s="135"/>
      <c r="AV280" s="135"/>
      <c r="AW280" s="135"/>
      <c r="AX280" s="135"/>
      <c r="AY280" s="135"/>
      <c r="AZ280" s="135"/>
      <c r="BA280" s="135"/>
      <c r="BB280" s="135">
        <f t="shared" ref="BB280" si="29">SUM(AB280:BA280)</f>
        <v>0</v>
      </c>
      <c r="BC280" s="135">
        <f t="shared" ref="BC280" si="30">V280-BB280</f>
        <v>1751320</v>
      </c>
      <c r="BD280" s="137"/>
      <c r="BE280" s="137"/>
      <c r="BF280" s="137"/>
      <c r="BG280" s="137"/>
      <c r="BH280" s="137"/>
      <c r="BI280" s="135"/>
      <c r="BJ280" s="251" t="s">
        <v>11613</v>
      </c>
      <c r="BK280" s="251" t="s">
        <v>19205</v>
      </c>
      <c r="BL280" s="251" t="s">
        <v>11615</v>
      </c>
      <c r="BM280" s="338">
        <v>8700000</v>
      </c>
      <c r="BN280" s="104"/>
    </row>
    <row r="281" spans="1:66" s="216" customFormat="1" ht="15" customHeight="1" x14ac:dyDescent="0.2">
      <c r="A281" s="104"/>
      <c r="B281" s="104"/>
      <c r="C281" s="104"/>
      <c r="D281" s="104"/>
      <c r="E281" s="104"/>
      <c r="F281" s="104" t="s">
        <v>8617</v>
      </c>
      <c r="G281" s="151" t="s">
        <v>8659</v>
      </c>
      <c r="H281" s="151" t="s">
        <v>19247</v>
      </c>
      <c r="I281" s="151" t="s">
        <v>19604</v>
      </c>
      <c r="J281" s="258" t="s">
        <v>19227</v>
      </c>
      <c r="K281" s="259"/>
      <c r="L281" s="108" t="s">
        <v>5543</v>
      </c>
      <c r="M281" s="104" t="s">
        <v>6477</v>
      </c>
      <c r="N281" s="104" t="s">
        <v>19151</v>
      </c>
      <c r="O281" s="120">
        <v>42674</v>
      </c>
      <c r="P281" s="107">
        <v>8500000</v>
      </c>
      <c r="Q281" s="107" t="s">
        <v>19172</v>
      </c>
      <c r="R281" s="109">
        <v>42831</v>
      </c>
      <c r="S281" s="107">
        <v>5385028</v>
      </c>
      <c r="T281" s="146" t="s">
        <v>19193</v>
      </c>
      <c r="U281" s="109">
        <v>42873</v>
      </c>
      <c r="V281" s="118">
        <v>3941582</v>
      </c>
      <c r="W281" s="109">
        <v>42881</v>
      </c>
      <c r="X281" s="118">
        <v>3941582</v>
      </c>
      <c r="Y281" s="118"/>
      <c r="Z281" s="118">
        <v>3902166.18</v>
      </c>
      <c r="AA281" s="118"/>
      <c r="AB281" s="135">
        <v>0</v>
      </c>
      <c r="AC281" s="135"/>
      <c r="AD281" s="135"/>
      <c r="AE281" s="135"/>
      <c r="AF281" s="135"/>
      <c r="AG281" s="135"/>
      <c r="AH281" s="135"/>
      <c r="AI281" s="135"/>
      <c r="AJ281" s="135"/>
      <c r="AK281" s="135"/>
      <c r="AL281" s="135"/>
      <c r="AM281" s="135"/>
      <c r="AN281" s="135"/>
      <c r="AO281" s="135"/>
      <c r="AP281" s="135"/>
      <c r="AQ281" s="135"/>
      <c r="AR281" s="135"/>
      <c r="AS281" s="135"/>
      <c r="AT281" s="135"/>
      <c r="AU281" s="135"/>
      <c r="AV281" s="135"/>
      <c r="AW281" s="135"/>
      <c r="AX281" s="135"/>
      <c r="AY281" s="135"/>
      <c r="AZ281" s="135"/>
      <c r="BA281" s="135"/>
      <c r="BB281" s="135">
        <f t="shared" ref="BB281:BB300" si="31">SUM(AB281:BA281)</f>
        <v>0</v>
      </c>
      <c r="BC281" s="135">
        <f t="shared" ref="BC281:BC300" si="32">V281-BB281</f>
        <v>3941582</v>
      </c>
      <c r="BD281" s="137"/>
      <c r="BE281" s="137"/>
      <c r="BF281" s="137"/>
      <c r="BG281" s="137"/>
      <c r="BH281" s="137"/>
      <c r="BI281" s="135"/>
      <c r="BJ281" s="251" t="s">
        <v>11613</v>
      </c>
      <c r="BK281" s="251" t="s">
        <v>19206</v>
      </c>
      <c r="BL281" s="251" t="s">
        <v>11615</v>
      </c>
      <c r="BM281" s="338">
        <v>8500000</v>
      </c>
      <c r="BN281" s="104"/>
    </row>
    <row r="282" spans="1:66" s="216" customFormat="1" ht="15" customHeight="1" x14ac:dyDescent="0.2">
      <c r="A282" s="104"/>
      <c r="B282" s="104"/>
      <c r="C282" s="104"/>
      <c r="D282" s="104"/>
      <c r="E282" s="104"/>
      <c r="F282" s="104" t="s">
        <v>8617</v>
      </c>
      <c r="G282" s="151" t="s">
        <v>8659</v>
      </c>
      <c r="H282" s="151" t="s">
        <v>19247</v>
      </c>
      <c r="I282" s="151" t="s">
        <v>19605</v>
      </c>
      <c r="J282" s="258" t="s">
        <v>19228</v>
      </c>
      <c r="K282" s="259"/>
      <c r="L282" s="108" t="s">
        <v>19133</v>
      </c>
      <c r="M282" s="104" t="s">
        <v>6477</v>
      </c>
      <c r="N282" s="104" t="s">
        <v>19152</v>
      </c>
      <c r="O282" s="120">
        <v>42082</v>
      </c>
      <c r="P282" s="107">
        <v>10000000</v>
      </c>
      <c r="Q282" s="107" t="s">
        <v>19173</v>
      </c>
      <c r="R282" s="109">
        <v>42829</v>
      </c>
      <c r="S282" s="107">
        <v>4382392</v>
      </c>
      <c r="T282" s="146" t="s">
        <v>19193</v>
      </c>
      <c r="U282" s="109">
        <v>42873</v>
      </c>
      <c r="V282" s="118">
        <v>3081576</v>
      </c>
      <c r="W282" s="109">
        <v>42881</v>
      </c>
      <c r="X282" s="118">
        <v>3081576</v>
      </c>
      <c r="Y282" s="118">
        <v>1078551.5999999999</v>
      </c>
      <c r="Z282" s="118"/>
      <c r="AA282" s="118">
        <v>2003024.4000000001</v>
      </c>
      <c r="AB282" s="135">
        <v>0</v>
      </c>
      <c r="AC282" s="135"/>
      <c r="AD282" s="135"/>
      <c r="AE282" s="135"/>
      <c r="AF282" s="135"/>
      <c r="AG282" s="135"/>
      <c r="AH282" s="135"/>
      <c r="AI282" s="135"/>
      <c r="AJ282" s="135"/>
      <c r="AK282" s="135"/>
      <c r="AL282" s="135"/>
      <c r="AM282" s="135"/>
      <c r="AN282" s="135"/>
      <c r="AO282" s="135"/>
      <c r="AP282" s="135"/>
      <c r="AQ282" s="135"/>
      <c r="AR282" s="135"/>
      <c r="AS282" s="135"/>
      <c r="AT282" s="135"/>
      <c r="AU282" s="135"/>
      <c r="AV282" s="135"/>
      <c r="AW282" s="135"/>
      <c r="AX282" s="135"/>
      <c r="AY282" s="135"/>
      <c r="AZ282" s="135"/>
      <c r="BA282" s="135"/>
      <c r="BB282" s="135">
        <f t="shared" si="31"/>
        <v>0</v>
      </c>
      <c r="BC282" s="135">
        <f t="shared" si="32"/>
        <v>3081576</v>
      </c>
      <c r="BD282" s="137"/>
      <c r="BE282" s="137"/>
      <c r="BF282" s="137"/>
      <c r="BG282" s="137"/>
      <c r="BH282" s="137"/>
      <c r="BI282" s="135"/>
      <c r="BJ282" s="251" t="s">
        <v>11613</v>
      </c>
      <c r="BK282" s="251" t="s">
        <v>19207</v>
      </c>
      <c r="BL282" s="251" t="s">
        <v>11615</v>
      </c>
      <c r="BM282" s="338">
        <v>14500000</v>
      </c>
      <c r="BN282" s="104"/>
    </row>
    <row r="283" spans="1:66" s="216" customFormat="1" ht="15" customHeight="1" x14ac:dyDescent="0.2">
      <c r="A283" s="104"/>
      <c r="B283" s="104"/>
      <c r="C283" s="104"/>
      <c r="D283" s="104"/>
      <c r="E283" s="104"/>
      <c r="F283" s="104" t="s">
        <v>12662</v>
      </c>
      <c r="G283" s="151" t="s">
        <v>9715</v>
      </c>
      <c r="H283" s="151" t="s">
        <v>6222</v>
      </c>
      <c r="I283" s="151" t="s">
        <v>19606</v>
      </c>
      <c r="J283" s="258" t="s">
        <v>19229</v>
      </c>
      <c r="K283" s="259"/>
      <c r="L283" s="108" t="s">
        <v>19134</v>
      </c>
      <c r="M283" s="104" t="s">
        <v>6477</v>
      </c>
      <c r="N283" s="104" t="s">
        <v>19153</v>
      </c>
      <c r="O283" s="120">
        <v>42411</v>
      </c>
      <c r="P283" s="107">
        <v>8000000</v>
      </c>
      <c r="Q283" s="107" t="s">
        <v>19174</v>
      </c>
      <c r="R283" s="109">
        <v>42845</v>
      </c>
      <c r="S283" s="107">
        <v>775991</v>
      </c>
      <c r="T283" s="146" t="s">
        <v>19194</v>
      </c>
      <c r="U283" s="109">
        <v>42873</v>
      </c>
      <c r="V283" s="118">
        <v>602374</v>
      </c>
      <c r="W283" s="109">
        <v>42881</v>
      </c>
      <c r="X283" s="118">
        <v>602374</v>
      </c>
      <c r="Y283" s="118">
        <v>391543.1</v>
      </c>
      <c r="Z283" s="118"/>
      <c r="AA283" s="118">
        <v>210830.9</v>
      </c>
      <c r="AB283" s="135">
        <v>0</v>
      </c>
      <c r="AC283" s="135"/>
      <c r="AD283" s="135"/>
      <c r="AE283" s="135"/>
      <c r="AF283" s="135"/>
      <c r="AG283" s="135"/>
      <c r="AH283" s="135"/>
      <c r="AI283" s="135"/>
      <c r="AJ283" s="135"/>
      <c r="AK283" s="135"/>
      <c r="AL283" s="135"/>
      <c r="AM283" s="135">
        <v>512018</v>
      </c>
      <c r="AN283" s="899">
        <v>90356</v>
      </c>
      <c r="AO283" s="135"/>
      <c r="AP283" s="135"/>
      <c r="AQ283" s="135"/>
      <c r="AR283" s="135"/>
      <c r="AS283" s="135"/>
      <c r="AT283" s="135"/>
      <c r="AU283" s="135"/>
      <c r="AV283" s="135"/>
      <c r="AW283" s="135"/>
      <c r="AX283" s="135"/>
      <c r="AY283" s="135"/>
      <c r="AZ283" s="135"/>
      <c r="BA283" s="135"/>
      <c r="BB283" s="135">
        <f t="shared" si="31"/>
        <v>602374</v>
      </c>
      <c r="BC283" s="135">
        <f t="shared" si="32"/>
        <v>0</v>
      </c>
      <c r="BD283" s="137"/>
      <c r="BE283" s="137"/>
      <c r="BF283" s="137"/>
      <c r="BG283" s="137"/>
      <c r="BH283" s="137"/>
      <c r="BI283" s="135"/>
      <c r="BJ283" s="251" t="s">
        <v>11619</v>
      </c>
      <c r="BK283" s="251" t="s">
        <v>19208</v>
      </c>
      <c r="BL283" s="251" t="s">
        <v>11615</v>
      </c>
      <c r="BM283" s="338">
        <v>11500000</v>
      </c>
      <c r="BN283" s="104"/>
    </row>
    <row r="284" spans="1:66" s="216" customFormat="1" ht="15" customHeight="1" x14ac:dyDescent="0.2">
      <c r="A284" s="104"/>
      <c r="B284" s="104"/>
      <c r="C284" s="104"/>
      <c r="D284" s="104"/>
      <c r="E284" s="104"/>
      <c r="F284" s="104" t="s">
        <v>12662</v>
      </c>
      <c r="G284" s="151" t="s">
        <v>8392</v>
      </c>
      <c r="H284" s="151" t="s">
        <v>6222</v>
      </c>
      <c r="I284" s="151" t="s">
        <v>19607</v>
      </c>
      <c r="J284" s="258" t="s">
        <v>19230</v>
      </c>
      <c r="K284" s="259"/>
      <c r="L284" s="108" t="s">
        <v>19135</v>
      </c>
      <c r="M284" s="104" t="s">
        <v>6477</v>
      </c>
      <c r="N284" s="104" t="s">
        <v>19154</v>
      </c>
      <c r="O284" s="120">
        <v>42503</v>
      </c>
      <c r="P284" s="107">
        <v>5500000</v>
      </c>
      <c r="Q284" s="107" t="s">
        <v>19175</v>
      </c>
      <c r="R284" s="109">
        <v>42843</v>
      </c>
      <c r="S284" s="107">
        <v>2479570</v>
      </c>
      <c r="T284" s="146" t="s">
        <v>19195</v>
      </c>
      <c r="U284" s="109">
        <v>42881</v>
      </c>
      <c r="V284" s="118">
        <v>1961800</v>
      </c>
      <c r="W284" s="109">
        <v>42885</v>
      </c>
      <c r="X284" s="118">
        <v>1961800</v>
      </c>
      <c r="Y284" s="118">
        <v>1275170</v>
      </c>
      <c r="Z284" s="118"/>
      <c r="AA284" s="118">
        <v>686630</v>
      </c>
      <c r="AB284" s="135">
        <v>0</v>
      </c>
      <c r="AC284" s="135"/>
      <c r="AD284" s="135"/>
      <c r="AE284" s="135"/>
      <c r="AF284" s="135"/>
      <c r="AG284" s="135"/>
      <c r="AH284" s="135"/>
      <c r="AI284" s="135"/>
      <c r="AJ284" s="135"/>
      <c r="AK284" s="135"/>
      <c r="AL284" s="135"/>
      <c r="AM284" s="135">
        <v>1667530</v>
      </c>
      <c r="AN284" s="899">
        <v>294270</v>
      </c>
      <c r="AO284" s="135"/>
      <c r="AP284" s="135"/>
      <c r="AQ284" s="135"/>
      <c r="AR284" s="135"/>
      <c r="AS284" s="135"/>
      <c r="AT284" s="135"/>
      <c r="AU284" s="135"/>
      <c r="AV284" s="135"/>
      <c r="AW284" s="135"/>
      <c r="AX284" s="135"/>
      <c r="AY284" s="135"/>
      <c r="AZ284" s="135"/>
      <c r="BA284" s="135"/>
      <c r="BB284" s="135">
        <f t="shared" si="31"/>
        <v>1961800</v>
      </c>
      <c r="BC284" s="135">
        <f t="shared" si="32"/>
        <v>0</v>
      </c>
      <c r="BD284" s="137"/>
      <c r="BE284" s="137"/>
      <c r="BF284" s="137"/>
      <c r="BG284" s="137"/>
      <c r="BH284" s="137"/>
      <c r="BI284" s="135"/>
      <c r="BJ284" s="251" t="s">
        <v>11613</v>
      </c>
      <c r="BK284" s="251" t="s">
        <v>19209</v>
      </c>
      <c r="BL284" s="251" t="s">
        <v>11615</v>
      </c>
      <c r="BM284" s="338">
        <v>8000000</v>
      </c>
      <c r="BN284" s="104"/>
    </row>
    <row r="285" spans="1:66" s="216" customFormat="1" ht="15" customHeight="1" x14ac:dyDescent="0.2">
      <c r="A285" s="104"/>
      <c r="B285" s="104"/>
      <c r="C285" s="104"/>
      <c r="D285" s="104"/>
      <c r="E285" s="104"/>
      <c r="F285" s="104" t="s">
        <v>12662</v>
      </c>
      <c r="G285" s="151" t="s">
        <v>12120</v>
      </c>
      <c r="H285" s="151" t="s">
        <v>6222</v>
      </c>
      <c r="I285" s="151" t="s">
        <v>19608</v>
      </c>
      <c r="J285" s="258" t="s">
        <v>19231</v>
      </c>
      <c r="K285" s="259"/>
      <c r="L285" s="108" t="s">
        <v>19136</v>
      </c>
      <c r="M285" s="104" t="s">
        <v>6477</v>
      </c>
      <c r="N285" s="104" t="s">
        <v>19155</v>
      </c>
      <c r="O285" s="120">
        <v>42566</v>
      </c>
      <c r="P285" s="107">
        <v>4200000</v>
      </c>
      <c r="Q285" s="107" t="s">
        <v>19176</v>
      </c>
      <c r="R285" s="109">
        <v>42838</v>
      </c>
      <c r="S285" s="107">
        <v>1913614</v>
      </c>
      <c r="T285" s="146" t="s">
        <v>19196</v>
      </c>
      <c r="U285" s="109">
        <v>42881</v>
      </c>
      <c r="V285" s="118">
        <v>1509200</v>
      </c>
      <c r="W285" s="109">
        <v>42886</v>
      </c>
      <c r="X285" s="118">
        <v>1509200</v>
      </c>
      <c r="Y285" s="118">
        <v>980980</v>
      </c>
      <c r="Z285" s="118"/>
      <c r="AA285" s="118">
        <v>528220</v>
      </c>
      <c r="AB285" s="135">
        <v>0</v>
      </c>
      <c r="AC285" s="135"/>
      <c r="AD285" s="135"/>
      <c r="AE285" s="135"/>
      <c r="AF285" s="135"/>
      <c r="AG285" s="135"/>
      <c r="AH285" s="135"/>
      <c r="AI285" s="135"/>
      <c r="AJ285" s="135"/>
      <c r="AK285" s="135"/>
      <c r="AL285" s="135"/>
      <c r="AM285" s="135"/>
      <c r="AN285" s="135"/>
      <c r="AO285" s="135"/>
      <c r="AP285" s="135"/>
      <c r="AQ285" s="135"/>
      <c r="AR285" s="135"/>
      <c r="AS285" s="135"/>
      <c r="AT285" s="135"/>
      <c r="AU285" s="135"/>
      <c r="AV285" s="135"/>
      <c r="AW285" s="135"/>
      <c r="AX285" s="135"/>
      <c r="AY285" s="135"/>
      <c r="AZ285" s="135"/>
      <c r="BA285" s="135"/>
      <c r="BB285" s="135">
        <f t="shared" si="31"/>
        <v>0</v>
      </c>
      <c r="BC285" s="135">
        <f t="shared" si="32"/>
        <v>1509200</v>
      </c>
      <c r="BD285" s="137"/>
      <c r="BE285" s="137"/>
      <c r="BF285" s="137"/>
      <c r="BG285" s="137"/>
      <c r="BH285" s="137"/>
      <c r="BI285" s="135"/>
      <c r="BJ285" s="251" t="s">
        <v>11613</v>
      </c>
      <c r="BK285" s="251" t="s">
        <v>19210</v>
      </c>
      <c r="BL285" s="251" t="s">
        <v>11615</v>
      </c>
      <c r="BM285" s="338">
        <v>6000000</v>
      </c>
      <c r="BN285" s="104"/>
    </row>
    <row r="286" spans="1:66" s="216" customFormat="1" ht="15" customHeight="1" x14ac:dyDescent="0.2">
      <c r="A286" s="104"/>
      <c r="B286" s="104"/>
      <c r="C286" s="104"/>
      <c r="D286" s="104"/>
      <c r="E286" s="104"/>
      <c r="F286" s="104" t="s">
        <v>12662</v>
      </c>
      <c r="G286" s="151" t="s">
        <v>12120</v>
      </c>
      <c r="H286" s="151" t="s">
        <v>6222</v>
      </c>
      <c r="I286" s="151" t="s">
        <v>19609</v>
      </c>
      <c r="J286" s="258" t="s">
        <v>19232</v>
      </c>
      <c r="K286" s="259"/>
      <c r="L286" s="108" t="s">
        <v>19137</v>
      </c>
      <c r="M286" s="104" t="s">
        <v>6477</v>
      </c>
      <c r="N286" s="104" t="s">
        <v>19156</v>
      </c>
      <c r="O286" s="120">
        <v>42661</v>
      </c>
      <c r="P286" s="107">
        <v>84000000</v>
      </c>
      <c r="Q286" s="107" t="s">
        <v>19177</v>
      </c>
      <c r="R286" s="109">
        <v>42871</v>
      </c>
      <c r="S286" s="107">
        <v>75867513</v>
      </c>
      <c r="T286" s="146" t="s">
        <v>19196</v>
      </c>
      <c r="U286" s="109">
        <v>42881</v>
      </c>
      <c r="V286" s="118">
        <v>60546914</v>
      </c>
      <c r="W286" s="109">
        <v>42886</v>
      </c>
      <c r="X286" s="118">
        <v>60546914</v>
      </c>
      <c r="Y286" s="118">
        <v>39355494.100000001</v>
      </c>
      <c r="Z286" s="118"/>
      <c r="AA286" s="118">
        <v>21191419.899999999</v>
      </c>
      <c r="AB286" s="135">
        <v>0</v>
      </c>
      <c r="AC286" s="135"/>
      <c r="AD286" s="135"/>
      <c r="AE286" s="135"/>
      <c r="AF286" s="135"/>
      <c r="AG286" s="135"/>
      <c r="AH286" s="135"/>
      <c r="AI286" s="135"/>
      <c r="AJ286" s="135"/>
      <c r="AK286" s="135"/>
      <c r="AL286" s="135"/>
      <c r="AM286" s="135"/>
      <c r="AN286" s="135"/>
      <c r="AO286" s="135"/>
      <c r="AP286" s="135"/>
      <c r="AQ286" s="135"/>
      <c r="AR286" s="135"/>
      <c r="AS286" s="135"/>
      <c r="AT286" s="135"/>
      <c r="AU286" s="135"/>
      <c r="AV286" s="135"/>
      <c r="AW286" s="135"/>
      <c r="AX286" s="135"/>
      <c r="AY286" s="135"/>
      <c r="AZ286" s="135"/>
      <c r="BA286" s="135"/>
      <c r="BB286" s="135">
        <f t="shared" si="31"/>
        <v>0</v>
      </c>
      <c r="BC286" s="135">
        <f t="shared" si="32"/>
        <v>60546914</v>
      </c>
      <c r="BD286" s="137"/>
      <c r="BE286" s="137"/>
      <c r="BF286" s="137"/>
      <c r="BG286" s="137"/>
      <c r="BH286" s="137"/>
      <c r="BI286" s="135"/>
      <c r="BJ286" s="251" t="s">
        <v>11619</v>
      </c>
      <c r="BK286" s="251" t="s">
        <v>19211</v>
      </c>
      <c r="BL286" s="251" t="s">
        <v>11615</v>
      </c>
      <c r="BM286" s="338">
        <v>120000000</v>
      </c>
      <c r="BN286" s="104"/>
    </row>
    <row r="287" spans="1:66" s="216" customFormat="1" ht="15" customHeight="1" x14ac:dyDescent="0.2">
      <c r="A287" s="104"/>
      <c r="B287" s="104"/>
      <c r="C287" s="104"/>
      <c r="D287" s="104"/>
      <c r="E287" s="104"/>
      <c r="F287" s="104" t="s">
        <v>12662</v>
      </c>
      <c r="G287" s="151" t="s">
        <v>9712</v>
      </c>
      <c r="H287" s="151" t="s">
        <v>6222</v>
      </c>
      <c r="I287" s="151" t="s">
        <v>19610</v>
      </c>
      <c r="J287" s="258" t="s">
        <v>19233</v>
      </c>
      <c r="K287" s="259"/>
      <c r="L287" s="108" t="s">
        <v>19138</v>
      </c>
      <c r="M287" s="104" t="s">
        <v>6477</v>
      </c>
      <c r="N287" s="104" t="s">
        <v>19157</v>
      </c>
      <c r="O287" s="120">
        <v>42720</v>
      </c>
      <c r="P287" s="107">
        <v>10000000</v>
      </c>
      <c r="Q287" s="107" t="s">
        <v>19178</v>
      </c>
      <c r="R287" s="109">
        <v>42870</v>
      </c>
      <c r="S287" s="107">
        <v>9578253</v>
      </c>
      <c r="T287" s="146" t="s">
        <v>19197</v>
      </c>
      <c r="U287" s="109">
        <v>42881</v>
      </c>
      <c r="V287" s="118">
        <v>7592996</v>
      </c>
      <c r="W287" s="109">
        <v>42885</v>
      </c>
      <c r="X287" s="118">
        <v>7592996</v>
      </c>
      <c r="Y287" s="118">
        <v>4935447.4000000004</v>
      </c>
      <c r="Z287" s="118"/>
      <c r="AA287" s="118">
        <v>2657548.5999999996</v>
      </c>
      <c r="AB287" s="135">
        <v>0</v>
      </c>
      <c r="AC287" s="135"/>
      <c r="AD287" s="135"/>
      <c r="AE287" s="135"/>
      <c r="AF287" s="135"/>
      <c r="AG287" s="135"/>
      <c r="AH287" s="135"/>
      <c r="AI287" s="135"/>
      <c r="AJ287" s="135"/>
      <c r="AK287" s="135"/>
      <c r="AL287" s="135"/>
      <c r="AM287" s="135"/>
      <c r="AN287" s="135"/>
      <c r="AO287" s="135"/>
      <c r="AP287" s="135"/>
      <c r="AQ287" s="135"/>
      <c r="AR287" s="135"/>
      <c r="AS287" s="135"/>
      <c r="AT287" s="135"/>
      <c r="AU287" s="135"/>
      <c r="AV287" s="135"/>
      <c r="AW287" s="135"/>
      <c r="AX287" s="135"/>
      <c r="AY287" s="135"/>
      <c r="AZ287" s="135"/>
      <c r="BA287" s="135"/>
      <c r="BB287" s="135">
        <f t="shared" si="31"/>
        <v>0</v>
      </c>
      <c r="BC287" s="135">
        <f t="shared" si="32"/>
        <v>7592996</v>
      </c>
      <c r="BD287" s="137"/>
      <c r="BE287" s="137"/>
      <c r="BF287" s="137"/>
      <c r="BG287" s="137"/>
      <c r="BH287" s="137"/>
      <c r="BI287" s="135"/>
      <c r="BJ287" s="251" t="s">
        <v>11097</v>
      </c>
      <c r="BK287" s="251" t="s">
        <v>19212</v>
      </c>
      <c r="BL287" s="251" t="s">
        <v>11615</v>
      </c>
      <c r="BM287" s="338">
        <v>14500000</v>
      </c>
      <c r="BN287" s="104"/>
    </row>
    <row r="288" spans="1:66" s="216" customFormat="1" ht="15" customHeight="1" x14ac:dyDescent="0.2">
      <c r="A288" s="104"/>
      <c r="B288" s="104"/>
      <c r="C288" s="104"/>
      <c r="D288" s="104"/>
      <c r="E288" s="104"/>
      <c r="F288" s="104" t="s">
        <v>12662</v>
      </c>
      <c r="G288" s="151" t="s">
        <v>9712</v>
      </c>
      <c r="H288" s="151" t="s">
        <v>19248</v>
      </c>
      <c r="I288" s="151" t="s">
        <v>19611</v>
      </c>
      <c r="J288" s="258" t="s">
        <v>19234</v>
      </c>
      <c r="K288" s="259"/>
      <c r="L288" s="108" t="s">
        <v>12218</v>
      </c>
      <c r="M288" s="104" t="s">
        <v>6477</v>
      </c>
      <c r="N288" s="104" t="s">
        <v>19158</v>
      </c>
      <c r="O288" s="120">
        <v>42503</v>
      </c>
      <c r="P288" s="107">
        <v>30000000</v>
      </c>
      <c r="Q288" s="107" t="s">
        <v>19179</v>
      </c>
      <c r="R288" s="109">
        <v>42870</v>
      </c>
      <c r="S288" s="107">
        <v>10411268</v>
      </c>
      <c r="T288" s="146" t="s">
        <v>19197</v>
      </c>
      <c r="U288" s="109">
        <v>42881</v>
      </c>
      <c r="V288" s="118">
        <v>8299414</v>
      </c>
      <c r="W288" s="109">
        <v>42885</v>
      </c>
      <c r="X288" s="118">
        <v>8299414</v>
      </c>
      <c r="Y288" s="118">
        <v>5394619.0999999996</v>
      </c>
      <c r="Z288" s="118"/>
      <c r="AA288" s="118">
        <v>2904794.9</v>
      </c>
      <c r="AB288" s="135">
        <v>0</v>
      </c>
      <c r="AC288" s="135"/>
      <c r="AD288" s="135"/>
      <c r="AE288" s="135"/>
      <c r="AF288" s="135"/>
      <c r="AG288" s="135"/>
      <c r="AH288" s="135"/>
      <c r="AI288" s="135"/>
      <c r="AJ288" s="135"/>
      <c r="AK288" s="135">
        <v>3375520</v>
      </c>
      <c r="AL288" s="135">
        <v>595679</v>
      </c>
      <c r="AM288" s="135"/>
      <c r="AN288" s="135"/>
      <c r="AO288" s="135"/>
      <c r="AP288" s="135"/>
      <c r="AQ288" s="135"/>
      <c r="AR288" s="135"/>
      <c r="AS288" s="135"/>
      <c r="AT288" s="135"/>
      <c r="AU288" s="135"/>
      <c r="AV288" s="135"/>
      <c r="AW288" s="135"/>
      <c r="AX288" s="135"/>
      <c r="AY288" s="135"/>
      <c r="AZ288" s="135"/>
      <c r="BA288" s="135"/>
      <c r="BB288" s="135">
        <f t="shared" si="31"/>
        <v>3971199</v>
      </c>
      <c r="BC288" s="135">
        <f t="shared" si="32"/>
        <v>4328215</v>
      </c>
      <c r="BD288" s="137"/>
      <c r="BE288" s="137"/>
      <c r="BF288" s="137"/>
      <c r="BG288" s="137"/>
      <c r="BH288" s="137"/>
      <c r="BI288" s="135"/>
      <c r="BJ288" s="251" t="s">
        <v>11097</v>
      </c>
      <c r="BK288" s="251" t="s">
        <v>19213</v>
      </c>
      <c r="BL288" s="251" t="s">
        <v>11615</v>
      </c>
      <c r="BM288" s="338">
        <v>43000000</v>
      </c>
      <c r="BN288" s="104"/>
    </row>
    <row r="289" spans="1:66" s="216" customFormat="1" ht="15" customHeight="1" x14ac:dyDescent="0.2">
      <c r="A289" s="104"/>
      <c r="B289" s="104"/>
      <c r="C289" s="104"/>
      <c r="D289" s="104"/>
      <c r="E289" s="104"/>
      <c r="F289" s="104" t="s">
        <v>12662</v>
      </c>
      <c r="G289" s="151" t="s">
        <v>6536</v>
      </c>
      <c r="H289" s="151" t="s">
        <v>6222</v>
      </c>
      <c r="I289" s="151" t="s">
        <v>19612</v>
      </c>
      <c r="J289" s="258" t="s">
        <v>19235</v>
      </c>
      <c r="K289" s="259"/>
      <c r="L289" s="108" t="s">
        <v>19139</v>
      </c>
      <c r="M289" s="104" t="s">
        <v>6477</v>
      </c>
      <c r="N289" s="104" t="s">
        <v>19159</v>
      </c>
      <c r="O289" s="120">
        <v>42258</v>
      </c>
      <c r="P289" s="107">
        <v>120000000</v>
      </c>
      <c r="Q289" s="107" t="s">
        <v>19180</v>
      </c>
      <c r="R289" s="109">
        <v>42872</v>
      </c>
      <c r="S289" s="107">
        <v>67463592</v>
      </c>
      <c r="T289" s="146" t="s">
        <v>19198</v>
      </c>
      <c r="U289" s="109">
        <v>42881</v>
      </c>
      <c r="V289" s="118">
        <v>53625762</v>
      </c>
      <c r="W289" s="109">
        <v>42885</v>
      </c>
      <c r="X289" s="118">
        <v>53625762</v>
      </c>
      <c r="Y289" s="118">
        <v>34856745.299999997</v>
      </c>
      <c r="Z289" s="118"/>
      <c r="AA289" s="118">
        <v>18769016.699999999</v>
      </c>
      <c r="AB289" s="135">
        <v>0</v>
      </c>
      <c r="AC289" s="135"/>
      <c r="AD289" s="135"/>
      <c r="AE289" s="135"/>
      <c r="AF289" s="135"/>
      <c r="AG289" s="135"/>
      <c r="AH289" s="135"/>
      <c r="AI289" s="135"/>
      <c r="AJ289" s="135"/>
      <c r="AK289" s="135"/>
      <c r="AL289" s="135"/>
      <c r="AM289" s="135">
        <v>2014649</v>
      </c>
      <c r="AN289" s="899">
        <v>355526</v>
      </c>
      <c r="AO289" s="135"/>
      <c r="AP289" s="135"/>
      <c r="AQ289" s="135"/>
      <c r="AR289" s="135"/>
      <c r="AS289" s="135"/>
      <c r="AT289" s="135"/>
      <c r="AU289" s="135"/>
      <c r="AV289" s="135"/>
      <c r="AW289" s="135"/>
      <c r="AX289" s="135"/>
      <c r="AY289" s="135"/>
      <c r="AZ289" s="135"/>
      <c r="BA289" s="135"/>
      <c r="BB289" s="135">
        <f t="shared" si="31"/>
        <v>2370175</v>
      </c>
      <c r="BC289" s="135">
        <f t="shared" si="32"/>
        <v>51255587</v>
      </c>
      <c r="BD289" s="137"/>
      <c r="BE289" s="137"/>
      <c r="BF289" s="137"/>
      <c r="BG289" s="137"/>
      <c r="BH289" s="137"/>
      <c r="BI289" s="135"/>
      <c r="BJ289" s="251" t="s">
        <v>12798</v>
      </c>
      <c r="BK289" s="251" t="s">
        <v>19214</v>
      </c>
      <c r="BL289" s="251" t="s">
        <v>11615</v>
      </c>
      <c r="BM289" s="338">
        <v>180000000</v>
      </c>
      <c r="BN289" s="104"/>
    </row>
    <row r="290" spans="1:66" s="216" customFormat="1" ht="15" customHeight="1" x14ac:dyDescent="0.2">
      <c r="A290" s="104"/>
      <c r="B290" s="104"/>
      <c r="C290" s="104"/>
      <c r="D290" s="104"/>
      <c r="E290" s="104"/>
      <c r="F290" s="104" t="s">
        <v>12662</v>
      </c>
      <c r="G290" s="151" t="s">
        <v>10771</v>
      </c>
      <c r="H290" s="151" t="s">
        <v>12688</v>
      </c>
      <c r="I290" s="151" t="s">
        <v>19613</v>
      </c>
      <c r="J290" s="258" t="s">
        <v>19236</v>
      </c>
      <c r="K290" s="259"/>
      <c r="L290" s="108" t="s">
        <v>19140</v>
      </c>
      <c r="M290" s="104" t="s">
        <v>6477</v>
      </c>
      <c r="N290" s="104" t="s">
        <v>19160</v>
      </c>
      <c r="O290" s="120">
        <v>42627</v>
      </c>
      <c r="P290" s="107">
        <v>7000000</v>
      </c>
      <c r="Q290" s="107" t="s">
        <v>19181</v>
      </c>
      <c r="R290" s="109">
        <v>42864</v>
      </c>
      <c r="S290" s="107">
        <v>5663978</v>
      </c>
      <c r="T290" s="146" t="s">
        <v>19199</v>
      </c>
      <c r="U290" s="109">
        <v>42881</v>
      </c>
      <c r="V290" s="118">
        <v>4511146</v>
      </c>
      <c r="W290" s="109">
        <v>42885</v>
      </c>
      <c r="X290" s="118">
        <v>4511146</v>
      </c>
      <c r="Y290" s="118">
        <v>2932244.9000000004</v>
      </c>
      <c r="Z290" s="118"/>
      <c r="AA290" s="118">
        <v>1578901.0999999999</v>
      </c>
      <c r="AB290" s="135">
        <v>0</v>
      </c>
      <c r="AC290" s="135"/>
      <c r="AD290" s="135"/>
      <c r="AE290" s="135"/>
      <c r="AF290" s="135"/>
      <c r="AG290" s="135"/>
      <c r="AH290" s="135"/>
      <c r="AI290" s="135"/>
      <c r="AJ290" s="135"/>
      <c r="AK290" s="135"/>
      <c r="AL290" s="135"/>
      <c r="AM290" s="135"/>
      <c r="AN290" s="135"/>
      <c r="AO290" s="135"/>
      <c r="AP290" s="135"/>
      <c r="AQ290" s="135"/>
      <c r="AR290" s="135"/>
      <c r="AS290" s="135"/>
      <c r="AT290" s="135"/>
      <c r="AU290" s="135"/>
      <c r="AV290" s="135"/>
      <c r="AW290" s="135"/>
      <c r="AX290" s="135"/>
      <c r="AY290" s="135"/>
      <c r="AZ290" s="135"/>
      <c r="BA290" s="135"/>
      <c r="BB290" s="135">
        <f t="shared" si="31"/>
        <v>0</v>
      </c>
      <c r="BC290" s="135">
        <f t="shared" si="32"/>
        <v>4511146</v>
      </c>
      <c r="BD290" s="137"/>
      <c r="BE290" s="137"/>
      <c r="BF290" s="137"/>
      <c r="BG290" s="137"/>
      <c r="BH290" s="137"/>
      <c r="BI290" s="135"/>
      <c r="BJ290" s="251" t="s">
        <v>11097</v>
      </c>
      <c r="BK290" s="251" t="s">
        <v>19215</v>
      </c>
      <c r="BL290" s="251" t="s">
        <v>11615</v>
      </c>
      <c r="BM290" s="338">
        <v>10000000</v>
      </c>
      <c r="BN290" s="104"/>
    </row>
    <row r="291" spans="1:66" s="216" customFormat="1" ht="15" customHeight="1" x14ac:dyDescent="0.2">
      <c r="A291" s="104"/>
      <c r="B291" s="104"/>
      <c r="C291" s="104"/>
      <c r="D291" s="104"/>
      <c r="E291" s="104"/>
      <c r="F291" s="104" t="s">
        <v>12662</v>
      </c>
      <c r="G291" s="151" t="s">
        <v>10774</v>
      </c>
      <c r="H291" s="151" t="s">
        <v>10707</v>
      </c>
      <c r="I291" s="151" t="s">
        <v>19614</v>
      </c>
      <c r="J291" s="258" t="s">
        <v>19237</v>
      </c>
      <c r="K291" s="259"/>
      <c r="L291" s="108" t="s">
        <v>19141</v>
      </c>
      <c r="M291" s="104" t="s">
        <v>6477</v>
      </c>
      <c r="N291" s="104" t="s">
        <v>19161</v>
      </c>
      <c r="O291" s="120">
        <v>42661</v>
      </c>
      <c r="P291" s="107">
        <v>35000000</v>
      </c>
      <c r="Q291" s="107" t="s">
        <v>19182</v>
      </c>
      <c r="R291" s="109">
        <v>42857</v>
      </c>
      <c r="S291" s="107">
        <v>30272672</v>
      </c>
      <c r="T291" s="146" t="s">
        <v>19200</v>
      </c>
      <c r="U291" s="109">
        <v>42881</v>
      </c>
      <c r="V291" s="118">
        <v>24079070</v>
      </c>
      <c r="W291" s="109">
        <v>42885</v>
      </c>
      <c r="X291" s="118">
        <v>24079070</v>
      </c>
      <c r="Y291" s="118">
        <v>15651395.5</v>
      </c>
      <c r="Z291" s="118"/>
      <c r="AA291" s="118">
        <v>8427674.5</v>
      </c>
      <c r="AB291" s="135">
        <v>0</v>
      </c>
      <c r="AC291" s="135"/>
      <c r="AD291" s="135"/>
      <c r="AE291" s="135"/>
      <c r="AF291" s="135"/>
      <c r="AG291" s="135"/>
      <c r="AH291" s="135"/>
      <c r="AI291" s="135"/>
      <c r="AJ291" s="135"/>
      <c r="AK291" s="135"/>
      <c r="AL291" s="135"/>
      <c r="AM291" s="135"/>
      <c r="AN291" s="135"/>
      <c r="AO291" s="135"/>
      <c r="AP291" s="135"/>
      <c r="AQ291" s="135"/>
      <c r="AR291" s="135"/>
      <c r="AS291" s="135"/>
      <c r="AT291" s="135"/>
      <c r="AU291" s="135"/>
      <c r="AV291" s="135"/>
      <c r="AW291" s="135"/>
      <c r="AX291" s="135"/>
      <c r="AY291" s="135"/>
      <c r="AZ291" s="135"/>
      <c r="BA291" s="135"/>
      <c r="BB291" s="135">
        <f t="shared" si="31"/>
        <v>0</v>
      </c>
      <c r="BC291" s="135">
        <f t="shared" si="32"/>
        <v>24079070</v>
      </c>
      <c r="BD291" s="137"/>
      <c r="BE291" s="137"/>
      <c r="BF291" s="137"/>
      <c r="BG291" s="137"/>
      <c r="BH291" s="137"/>
      <c r="BI291" s="135"/>
      <c r="BJ291" s="251" t="s">
        <v>11613</v>
      </c>
      <c r="BK291" s="251" t="s">
        <v>19216</v>
      </c>
      <c r="BL291" s="251" t="s">
        <v>11615</v>
      </c>
      <c r="BM291" s="338">
        <v>50000000</v>
      </c>
      <c r="BN291" s="104"/>
    </row>
    <row r="292" spans="1:66" s="216" customFormat="1" ht="15" customHeight="1" x14ac:dyDescent="0.2">
      <c r="A292" s="104"/>
      <c r="B292" s="104"/>
      <c r="C292" s="104"/>
      <c r="D292" s="104"/>
      <c r="E292" s="104"/>
      <c r="F292" s="104" t="s">
        <v>12662</v>
      </c>
      <c r="G292" s="151" t="s">
        <v>6533</v>
      </c>
      <c r="H292" s="151" t="s">
        <v>10705</v>
      </c>
      <c r="I292" s="151" t="s">
        <v>19615</v>
      </c>
      <c r="J292" s="258" t="s">
        <v>19238</v>
      </c>
      <c r="K292" s="259"/>
      <c r="L292" s="108" t="s">
        <v>19142</v>
      </c>
      <c r="M292" s="104" t="s">
        <v>6477</v>
      </c>
      <c r="N292" s="104" t="s">
        <v>19162</v>
      </c>
      <c r="O292" s="120">
        <v>42503</v>
      </c>
      <c r="P292" s="107">
        <v>72000000</v>
      </c>
      <c r="Q292" s="107" t="s">
        <v>19183</v>
      </c>
      <c r="R292" s="109">
        <v>42858</v>
      </c>
      <c r="S292" s="107">
        <v>58485627</v>
      </c>
      <c r="T292" s="146" t="s">
        <v>19201</v>
      </c>
      <c r="U292" s="109">
        <v>42881</v>
      </c>
      <c r="V292" s="118">
        <v>46576000</v>
      </c>
      <c r="W292" s="109">
        <v>42885</v>
      </c>
      <c r="X292" s="118">
        <v>46576000</v>
      </c>
      <c r="Y292" s="118">
        <v>30274400</v>
      </c>
      <c r="Z292" s="118"/>
      <c r="AA292" s="118">
        <v>16301599.999999998</v>
      </c>
      <c r="AB292" s="135">
        <v>0</v>
      </c>
      <c r="AC292" s="135"/>
      <c r="AD292" s="135"/>
      <c r="AE292" s="135"/>
      <c r="AF292" s="135"/>
      <c r="AG292" s="135"/>
      <c r="AH292" s="135"/>
      <c r="AI292" s="135"/>
      <c r="AJ292" s="135"/>
      <c r="AK292" s="135"/>
      <c r="AL292" s="135"/>
      <c r="AM292" s="135"/>
      <c r="AN292" s="135"/>
      <c r="AO292" s="135"/>
      <c r="AP292" s="135"/>
      <c r="AQ292" s="135"/>
      <c r="AR292" s="135"/>
      <c r="AS292" s="135"/>
      <c r="AT292" s="135"/>
      <c r="AU292" s="135"/>
      <c r="AV292" s="135"/>
      <c r="AW292" s="135"/>
      <c r="AX292" s="135"/>
      <c r="AY292" s="135"/>
      <c r="AZ292" s="135"/>
      <c r="BA292" s="135"/>
      <c r="BB292" s="135">
        <f t="shared" si="31"/>
        <v>0</v>
      </c>
      <c r="BC292" s="135">
        <f t="shared" si="32"/>
        <v>46576000</v>
      </c>
      <c r="BD292" s="137"/>
      <c r="BE292" s="137"/>
      <c r="BF292" s="137"/>
      <c r="BG292" s="137"/>
      <c r="BH292" s="137"/>
      <c r="BI292" s="135"/>
      <c r="BJ292" s="251" t="s">
        <v>11619</v>
      </c>
      <c r="BK292" s="251" t="s">
        <v>19217</v>
      </c>
      <c r="BL292" s="251" t="s">
        <v>11615</v>
      </c>
      <c r="BM292" s="338">
        <v>105000000</v>
      </c>
      <c r="BN292" s="104"/>
    </row>
    <row r="293" spans="1:66" s="216" customFormat="1" ht="15" customHeight="1" x14ac:dyDescent="0.2">
      <c r="A293" s="104"/>
      <c r="B293" s="104"/>
      <c r="C293" s="104"/>
      <c r="D293" s="104"/>
      <c r="E293" s="104"/>
      <c r="F293" s="104" t="s">
        <v>12662</v>
      </c>
      <c r="G293" s="151" t="s">
        <v>9713</v>
      </c>
      <c r="H293" s="151" t="s">
        <v>6222</v>
      </c>
      <c r="I293" s="151" t="s">
        <v>19616</v>
      </c>
      <c r="J293" s="258" t="s">
        <v>19239</v>
      </c>
      <c r="K293" s="259"/>
      <c r="L293" s="108" t="s">
        <v>1772</v>
      </c>
      <c r="M293" s="104" t="s">
        <v>6477</v>
      </c>
      <c r="N293" s="104" t="s">
        <v>19163</v>
      </c>
      <c r="O293" s="120">
        <v>42503</v>
      </c>
      <c r="P293" s="107">
        <v>3800000</v>
      </c>
      <c r="Q293" s="107" t="s">
        <v>19184</v>
      </c>
      <c r="R293" s="109">
        <v>42851</v>
      </c>
      <c r="S293" s="107">
        <v>1318451</v>
      </c>
      <c r="T293" s="146" t="s">
        <v>19202</v>
      </c>
      <c r="U293" s="109">
        <v>42881</v>
      </c>
      <c r="V293" s="118">
        <v>1307567</v>
      </c>
      <c r="W293" s="109">
        <v>42885</v>
      </c>
      <c r="X293" s="118">
        <v>1307567</v>
      </c>
      <c r="Y293" s="118">
        <v>849918.55</v>
      </c>
      <c r="Z293" s="118"/>
      <c r="AA293" s="118">
        <v>457648.44999999995</v>
      </c>
      <c r="AB293" s="135">
        <v>0</v>
      </c>
      <c r="AC293" s="135"/>
      <c r="AD293" s="135"/>
      <c r="AE293" s="135"/>
      <c r="AF293" s="135"/>
      <c r="AG293" s="135"/>
      <c r="AH293" s="135"/>
      <c r="AI293" s="135"/>
      <c r="AJ293" s="135"/>
      <c r="AK293" s="135"/>
      <c r="AL293" s="135"/>
      <c r="AM293" s="135"/>
      <c r="AN293" s="135"/>
      <c r="AO293" s="135"/>
      <c r="AP293" s="135"/>
      <c r="AQ293" s="135"/>
      <c r="AR293" s="135"/>
      <c r="AS293" s="135"/>
      <c r="AT293" s="135"/>
      <c r="AU293" s="135"/>
      <c r="AV293" s="135"/>
      <c r="AW293" s="135"/>
      <c r="AX293" s="135"/>
      <c r="AY293" s="135"/>
      <c r="AZ293" s="135"/>
      <c r="BA293" s="135"/>
      <c r="BB293" s="135">
        <f t="shared" si="31"/>
        <v>0</v>
      </c>
      <c r="BC293" s="135">
        <f t="shared" si="32"/>
        <v>1307567</v>
      </c>
      <c r="BD293" s="137"/>
      <c r="BE293" s="137"/>
      <c r="BF293" s="137"/>
      <c r="BG293" s="137"/>
      <c r="BH293" s="137"/>
      <c r="BI293" s="135"/>
      <c r="BJ293" s="251" t="s">
        <v>11613</v>
      </c>
      <c r="BK293" s="251" t="s">
        <v>19218</v>
      </c>
      <c r="BL293" s="251" t="s">
        <v>11615</v>
      </c>
      <c r="BM293" s="338">
        <v>5500000</v>
      </c>
      <c r="BN293" s="104"/>
    </row>
    <row r="294" spans="1:66" s="216" customFormat="1" ht="15" customHeight="1" x14ac:dyDescent="0.2">
      <c r="A294" s="104"/>
      <c r="B294" s="104"/>
      <c r="C294" s="104"/>
      <c r="D294" s="104"/>
      <c r="E294" s="104"/>
      <c r="F294" s="104" t="s">
        <v>8617</v>
      </c>
      <c r="G294" s="151" t="s">
        <v>10426</v>
      </c>
      <c r="H294" s="151" t="s">
        <v>6222</v>
      </c>
      <c r="I294" s="151" t="s">
        <v>19617</v>
      </c>
      <c r="J294" s="258" t="s">
        <v>19240</v>
      </c>
      <c r="K294" s="259"/>
      <c r="L294" s="108" t="s">
        <v>19143</v>
      </c>
      <c r="M294" s="104" t="s">
        <v>6477</v>
      </c>
      <c r="N294" s="104" t="s">
        <v>19164</v>
      </c>
      <c r="O294" s="120">
        <v>42675</v>
      </c>
      <c r="P294" s="107">
        <v>12600000</v>
      </c>
      <c r="Q294" s="107" t="s">
        <v>19185</v>
      </c>
      <c r="R294" s="109">
        <v>42870</v>
      </c>
      <c r="S294" s="107">
        <v>12477696</v>
      </c>
      <c r="T294" s="146" t="s">
        <v>19203</v>
      </c>
      <c r="U294" s="109">
        <v>42881</v>
      </c>
      <c r="V294" s="118">
        <v>9262400</v>
      </c>
      <c r="W294" s="109">
        <v>42886</v>
      </c>
      <c r="X294" s="118">
        <v>9262400</v>
      </c>
      <c r="Y294" s="118"/>
      <c r="Z294" s="118">
        <v>9169776</v>
      </c>
      <c r="AA294" s="118"/>
      <c r="AB294" s="135">
        <v>0</v>
      </c>
      <c r="AC294" s="135"/>
      <c r="AD294" s="135"/>
      <c r="AE294" s="135"/>
      <c r="AF294" s="135"/>
      <c r="AG294" s="135"/>
      <c r="AH294" s="135"/>
      <c r="AI294" s="135"/>
      <c r="AJ294" s="135"/>
      <c r="AK294" s="135"/>
      <c r="AL294" s="135"/>
      <c r="AM294" s="135"/>
      <c r="AN294" s="135"/>
      <c r="AO294" s="135"/>
      <c r="AP294" s="135"/>
      <c r="AQ294" s="135"/>
      <c r="AR294" s="135"/>
      <c r="AS294" s="135"/>
      <c r="AT294" s="135"/>
      <c r="AU294" s="135"/>
      <c r="AV294" s="135"/>
      <c r="AW294" s="135"/>
      <c r="AX294" s="135"/>
      <c r="AY294" s="135"/>
      <c r="AZ294" s="135"/>
      <c r="BA294" s="135"/>
      <c r="BB294" s="135">
        <f t="shared" si="31"/>
        <v>0</v>
      </c>
      <c r="BC294" s="135">
        <f t="shared" si="32"/>
        <v>9262400</v>
      </c>
      <c r="BD294" s="137"/>
      <c r="BE294" s="137"/>
      <c r="BF294" s="137"/>
      <c r="BG294" s="137"/>
      <c r="BH294" s="137"/>
      <c r="BI294" s="135"/>
      <c r="BJ294" s="251" t="s">
        <v>11613</v>
      </c>
      <c r="BK294" s="251" t="s">
        <v>19219</v>
      </c>
      <c r="BL294" s="251" t="s">
        <v>11615</v>
      </c>
      <c r="BM294" s="338">
        <v>18000000</v>
      </c>
      <c r="BN294" s="104"/>
    </row>
    <row r="295" spans="1:66" s="216" customFormat="1" ht="15" customHeight="1" x14ac:dyDescent="0.2">
      <c r="A295" s="104"/>
      <c r="B295" s="104"/>
      <c r="C295" s="104"/>
      <c r="D295" s="104"/>
      <c r="E295" s="104"/>
      <c r="F295" s="104" t="s">
        <v>8617</v>
      </c>
      <c r="G295" s="151" t="s">
        <v>10426</v>
      </c>
      <c r="H295" s="151" t="s">
        <v>6222</v>
      </c>
      <c r="I295" s="151" t="s">
        <v>19618</v>
      </c>
      <c r="J295" s="258" t="s">
        <v>19241</v>
      </c>
      <c r="K295" s="259"/>
      <c r="L295" s="108" t="s">
        <v>19144</v>
      </c>
      <c r="M295" s="104" t="s">
        <v>6477</v>
      </c>
      <c r="N295" s="104" t="s">
        <v>19165</v>
      </c>
      <c r="O295" s="120">
        <v>42641</v>
      </c>
      <c r="P295" s="107">
        <v>8400000</v>
      </c>
      <c r="Q295" s="107" t="s">
        <v>19186</v>
      </c>
      <c r="R295" s="109">
        <v>42870</v>
      </c>
      <c r="S295" s="107">
        <v>6735727</v>
      </c>
      <c r="T295" s="146" t="s">
        <v>19203</v>
      </c>
      <c r="U295" s="109">
        <v>42881</v>
      </c>
      <c r="V295" s="118">
        <v>5054666</v>
      </c>
      <c r="W295" s="109">
        <v>42886</v>
      </c>
      <c r="X295" s="118">
        <v>5054666</v>
      </c>
      <c r="Y295" s="118"/>
      <c r="Z295" s="118">
        <v>5004119.34</v>
      </c>
      <c r="AA295" s="118"/>
      <c r="AB295" s="135">
        <v>0</v>
      </c>
      <c r="AC295" s="135"/>
      <c r="AD295" s="135"/>
      <c r="AE295" s="135"/>
      <c r="AF295" s="135"/>
      <c r="AG295" s="135"/>
      <c r="AH295" s="135"/>
      <c r="AI295" s="135"/>
      <c r="AJ295" s="135"/>
      <c r="AK295" s="135"/>
      <c r="AL295" s="135"/>
      <c r="AM295" s="135"/>
      <c r="AN295" s="135"/>
      <c r="AO295" s="135"/>
      <c r="AP295" s="135"/>
      <c r="AQ295" s="135"/>
      <c r="AR295" s="135"/>
      <c r="AS295" s="135"/>
      <c r="AT295" s="135"/>
      <c r="AU295" s="135"/>
      <c r="AV295" s="135"/>
      <c r="AW295" s="135"/>
      <c r="AX295" s="135"/>
      <c r="AY295" s="135"/>
      <c r="AZ295" s="135"/>
      <c r="BA295" s="135"/>
      <c r="BB295" s="135">
        <f t="shared" si="31"/>
        <v>0</v>
      </c>
      <c r="BC295" s="135">
        <f t="shared" si="32"/>
        <v>5054666</v>
      </c>
      <c r="BD295" s="137"/>
      <c r="BE295" s="137"/>
      <c r="BF295" s="137"/>
      <c r="BG295" s="137"/>
      <c r="BH295" s="137"/>
      <c r="BI295" s="135"/>
      <c r="BJ295" s="251" t="s">
        <v>11613</v>
      </c>
      <c r="BK295" s="251" t="s">
        <v>19220</v>
      </c>
      <c r="BL295" s="251" t="s">
        <v>11615</v>
      </c>
      <c r="BM295" s="338">
        <v>12900000</v>
      </c>
      <c r="BN295" s="104"/>
    </row>
    <row r="296" spans="1:66" s="216" customFormat="1" ht="15" customHeight="1" x14ac:dyDescent="0.2">
      <c r="A296" s="104"/>
      <c r="B296" s="104"/>
      <c r="C296" s="104"/>
      <c r="D296" s="104"/>
      <c r="E296" s="104"/>
      <c r="F296" s="104" t="s">
        <v>8617</v>
      </c>
      <c r="G296" s="151" t="s">
        <v>10426</v>
      </c>
      <c r="H296" s="151" t="s">
        <v>6222</v>
      </c>
      <c r="I296" s="151" t="s">
        <v>19619</v>
      </c>
      <c r="J296" s="258" t="s">
        <v>19242</v>
      </c>
      <c r="K296" s="259"/>
      <c r="L296" s="108" t="s">
        <v>19145</v>
      </c>
      <c r="M296" s="104" t="s">
        <v>6477</v>
      </c>
      <c r="N296" s="104" t="s">
        <v>19166</v>
      </c>
      <c r="O296" s="120">
        <v>42740</v>
      </c>
      <c r="P296" s="107">
        <v>7000000</v>
      </c>
      <c r="Q296" s="107" t="s">
        <v>19187</v>
      </c>
      <c r="R296" s="109">
        <v>42870</v>
      </c>
      <c r="S296" s="107">
        <v>7114482</v>
      </c>
      <c r="T296" s="146" t="s">
        <v>19203</v>
      </c>
      <c r="U296" s="109">
        <v>42881</v>
      </c>
      <c r="V296" s="118">
        <v>5456880</v>
      </c>
      <c r="W296" s="109">
        <v>42886</v>
      </c>
      <c r="X296" s="118">
        <v>5456880</v>
      </c>
      <c r="Y296" s="118"/>
      <c r="Z296" s="118">
        <v>5402311.2000000002</v>
      </c>
      <c r="AA296" s="118"/>
      <c r="AB296" s="135">
        <v>0</v>
      </c>
      <c r="AC296" s="135"/>
      <c r="AD296" s="135"/>
      <c r="AE296" s="135"/>
      <c r="AF296" s="135"/>
      <c r="AG296" s="135"/>
      <c r="AH296" s="135"/>
      <c r="AI296" s="135"/>
      <c r="AJ296" s="135"/>
      <c r="AK296" s="135"/>
      <c r="AL296" s="135"/>
      <c r="AM296" s="135"/>
      <c r="AN296" s="135"/>
      <c r="AO296" s="135"/>
      <c r="AP296" s="135"/>
      <c r="AQ296" s="135"/>
      <c r="AR296" s="135"/>
      <c r="AS296" s="135"/>
      <c r="AT296" s="135"/>
      <c r="AU296" s="135"/>
      <c r="AV296" s="135"/>
      <c r="AW296" s="135"/>
      <c r="AX296" s="135"/>
      <c r="AY296" s="135"/>
      <c r="AZ296" s="135"/>
      <c r="BA296" s="135"/>
      <c r="BB296" s="135">
        <f t="shared" si="31"/>
        <v>0</v>
      </c>
      <c r="BC296" s="135">
        <f t="shared" si="32"/>
        <v>5456880</v>
      </c>
      <c r="BD296" s="137"/>
      <c r="BE296" s="137"/>
      <c r="BF296" s="137"/>
      <c r="BG296" s="137"/>
      <c r="BH296" s="137"/>
      <c r="BI296" s="135"/>
      <c r="BJ296" s="251" t="s">
        <v>11613</v>
      </c>
      <c r="BK296" s="251" t="s">
        <v>19221</v>
      </c>
      <c r="BL296" s="251" t="s">
        <v>11615</v>
      </c>
      <c r="BM296" s="338">
        <v>10000000</v>
      </c>
      <c r="BN296" s="104"/>
    </row>
    <row r="297" spans="1:66" s="216" customFormat="1" ht="15" customHeight="1" x14ac:dyDescent="0.2">
      <c r="A297" s="104"/>
      <c r="B297" s="104"/>
      <c r="C297" s="104"/>
      <c r="D297" s="104"/>
      <c r="E297" s="104"/>
      <c r="F297" s="104" t="s">
        <v>8617</v>
      </c>
      <c r="G297" s="151" t="s">
        <v>10426</v>
      </c>
      <c r="H297" s="151" t="s">
        <v>6222</v>
      </c>
      <c r="I297" s="151" t="s">
        <v>19620</v>
      </c>
      <c r="J297" s="258" t="s">
        <v>19243</v>
      </c>
      <c r="K297" s="259"/>
      <c r="L297" s="108" t="s">
        <v>19146</v>
      </c>
      <c r="M297" s="104" t="s">
        <v>6477</v>
      </c>
      <c r="N297" s="104" t="s">
        <v>19167</v>
      </c>
      <c r="O297" s="120">
        <v>42747</v>
      </c>
      <c r="P297" s="107">
        <v>15000000</v>
      </c>
      <c r="Q297" s="107" t="s">
        <v>19188</v>
      </c>
      <c r="R297" s="109">
        <v>42870</v>
      </c>
      <c r="S297" s="107">
        <v>15057971</v>
      </c>
      <c r="T297" s="146" t="s">
        <v>19203</v>
      </c>
      <c r="U297" s="109">
        <v>42881</v>
      </c>
      <c r="V297" s="118">
        <v>11507946</v>
      </c>
      <c r="W297" s="109">
        <v>42886</v>
      </c>
      <c r="X297" s="118">
        <v>11507946</v>
      </c>
      <c r="Y297" s="118"/>
      <c r="Z297" s="118">
        <v>11392866.539999999</v>
      </c>
      <c r="AA297" s="118"/>
      <c r="AB297" s="135">
        <v>0</v>
      </c>
      <c r="AC297" s="135"/>
      <c r="AD297" s="135"/>
      <c r="AE297" s="135"/>
      <c r="AF297" s="135"/>
      <c r="AG297" s="135"/>
      <c r="AH297" s="135"/>
      <c r="AI297" s="135"/>
      <c r="AJ297" s="135"/>
      <c r="AK297" s="135"/>
      <c r="AL297" s="135"/>
      <c r="AM297" s="135"/>
      <c r="AN297" s="135"/>
      <c r="AO297" s="135"/>
      <c r="AP297" s="135"/>
      <c r="AQ297" s="135"/>
      <c r="AR297" s="135"/>
      <c r="AS297" s="135"/>
      <c r="AT297" s="135"/>
      <c r="AU297" s="135"/>
      <c r="AV297" s="135"/>
      <c r="AW297" s="135"/>
      <c r="AX297" s="135"/>
      <c r="AY297" s="135"/>
      <c r="AZ297" s="135"/>
      <c r="BA297" s="135"/>
      <c r="BB297" s="135">
        <f t="shared" si="31"/>
        <v>0</v>
      </c>
      <c r="BC297" s="135">
        <f t="shared" si="32"/>
        <v>11507946</v>
      </c>
      <c r="BD297" s="137"/>
      <c r="BE297" s="137"/>
      <c r="BF297" s="137"/>
      <c r="BG297" s="137"/>
      <c r="BH297" s="137"/>
      <c r="BI297" s="135"/>
      <c r="BJ297" s="251" t="s">
        <v>11613</v>
      </c>
      <c r="BK297" s="251" t="s">
        <v>19222</v>
      </c>
      <c r="BL297" s="251" t="s">
        <v>11615</v>
      </c>
      <c r="BM297" s="338">
        <v>22000000</v>
      </c>
      <c r="BN297" s="104"/>
    </row>
    <row r="298" spans="1:66" s="216" customFormat="1" ht="15" customHeight="1" x14ac:dyDescent="0.2">
      <c r="A298" s="104"/>
      <c r="B298" s="104"/>
      <c r="C298" s="104"/>
      <c r="D298" s="104"/>
      <c r="E298" s="104"/>
      <c r="F298" s="104" t="s">
        <v>8617</v>
      </c>
      <c r="G298" s="151" t="s">
        <v>10426</v>
      </c>
      <c r="H298" s="151" t="s">
        <v>6222</v>
      </c>
      <c r="I298" s="151" t="s">
        <v>19621</v>
      </c>
      <c r="J298" s="258" t="s">
        <v>19244</v>
      </c>
      <c r="K298" s="259"/>
      <c r="L298" s="108" t="s">
        <v>19147</v>
      </c>
      <c r="M298" s="104" t="s">
        <v>6477</v>
      </c>
      <c r="N298" s="104" t="s">
        <v>19168</v>
      </c>
      <c r="O298" s="120">
        <v>42689</v>
      </c>
      <c r="P298" s="107">
        <v>75000000</v>
      </c>
      <c r="Q298" s="107" t="s">
        <v>19189</v>
      </c>
      <c r="R298" s="109">
        <v>42861</v>
      </c>
      <c r="S298" s="107">
        <v>78410541</v>
      </c>
      <c r="T298" s="146" t="s">
        <v>19203</v>
      </c>
      <c r="U298" s="109">
        <v>42881</v>
      </c>
      <c r="V298" s="118">
        <v>59300960</v>
      </c>
      <c r="W298" s="109">
        <v>42886</v>
      </c>
      <c r="X298" s="118">
        <v>59300960</v>
      </c>
      <c r="Y298" s="118"/>
      <c r="Z298" s="118">
        <v>58707950.399999999</v>
      </c>
      <c r="AA298" s="118"/>
      <c r="AB298" s="135">
        <v>0</v>
      </c>
      <c r="AC298" s="135"/>
      <c r="AD298" s="135"/>
      <c r="AE298" s="135"/>
      <c r="AF298" s="135"/>
      <c r="AG298" s="135"/>
      <c r="AH298" s="135"/>
      <c r="AI298" s="135"/>
      <c r="AJ298" s="135"/>
      <c r="AK298" s="135"/>
      <c r="AL298" s="135"/>
      <c r="AM298" s="135"/>
      <c r="AN298" s="135"/>
      <c r="AO298" s="135"/>
      <c r="AP298" s="135"/>
      <c r="AQ298" s="135"/>
      <c r="AR298" s="135"/>
      <c r="AS298" s="135"/>
      <c r="AT298" s="135"/>
      <c r="AU298" s="135"/>
      <c r="AV298" s="135"/>
      <c r="AW298" s="135"/>
      <c r="AX298" s="135"/>
      <c r="AY298" s="135"/>
      <c r="AZ298" s="135"/>
      <c r="BA298" s="135"/>
      <c r="BB298" s="135">
        <f t="shared" si="31"/>
        <v>0</v>
      </c>
      <c r="BC298" s="135">
        <f t="shared" si="32"/>
        <v>59300960</v>
      </c>
      <c r="BD298" s="137"/>
      <c r="BE298" s="137"/>
      <c r="BF298" s="137"/>
      <c r="BG298" s="137"/>
      <c r="BH298" s="137"/>
      <c r="BI298" s="135"/>
      <c r="BJ298" s="251" t="s">
        <v>11619</v>
      </c>
      <c r="BK298" s="251" t="s">
        <v>19223</v>
      </c>
      <c r="BL298" s="251" t="s">
        <v>11615</v>
      </c>
      <c r="BM298" s="338">
        <v>107200000</v>
      </c>
      <c r="BN298" s="104"/>
    </row>
    <row r="299" spans="1:66" s="216" customFormat="1" ht="15" customHeight="1" x14ac:dyDescent="0.2">
      <c r="A299" s="104"/>
      <c r="B299" s="104"/>
      <c r="C299" s="104"/>
      <c r="D299" s="104"/>
      <c r="E299" s="104"/>
      <c r="F299" s="104" t="s">
        <v>12662</v>
      </c>
      <c r="G299" s="151" t="s">
        <v>6544</v>
      </c>
      <c r="H299" s="151" t="s">
        <v>6222</v>
      </c>
      <c r="I299" s="151" t="s">
        <v>19622</v>
      </c>
      <c r="J299" s="258" t="s">
        <v>19245</v>
      </c>
      <c r="K299" s="259"/>
      <c r="L299" s="108" t="s">
        <v>19148</v>
      </c>
      <c r="M299" s="104" t="s">
        <v>6477</v>
      </c>
      <c r="N299" s="104" t="s">
        <v>19169</v>
      </c>
      <c r="O299" s="120">
        <v>42061</v>
      </c>
      <c r="P299" s="107">
        <v>56000000</v>
      </c>
      <c r="Q299" s="107" t="s">
        <v>19190</v>
      </c>
      <c r="R299" s="109">
        <v>42858</v>
      </c>
      <c r="S299" s="107">
        <v>20542953</v>
      </c>
      <c r="T299" s="146" t="s">
        <v>19204</v>
      </c>
      <c r="U299" s="109">
        <v>42881</v>
      </c>
      <c r="V299" s="118">
        <v>16313814</v>
      </c>
      <c r="W299" s="109">
        <v>42886</v>
      </c>
      <c r="X299" s="118">
        <v>16313814</v>
      </c>
      <c r="Y299" s="118">
        <v>5709834.9000000004</v>
      </c>
      <c r="Z299" s="118"/>
      <c r="AA299" s="118">
        <v>10603979.1</v>
      </c>
      <c r="AB299" s="135">
        <v>0</v>
      </c>
      <c r="AC299" s="135"/>
      <c r="AD299" s="135"/>
      <c r="AE299" s="135"/>
      <c r="AF299" s="135"/>
      <c r="AG299" s="135"/>
      <c r="AH299" s="135"/>
      <c r="AI299" s="135"/>
      <c r="AJ299" s="135"/>
      <c r="AK299" s="135"/>
      <c r="AL299" s="135"/>
      <c r="AM299" s="135">
        <v>959707</v>
      </c>
      <c r="AN299" s="899">
        <v>169359</v>
      </c>
      <c r="AO299" s="135"/>
      <c r="AP299" s="135"/>
      <c r="AQ299" s="135"/>
      <c r="AR299" s="135"/>
      <c r="AS299" s="135"/>
      <c r="AT299" s="135"/>
      <c r="AU299" s="135"/>
      <c r="AV299" s="135"/>
      <c r="AW299" s="135"/>
      <c r="AX299" s="135"/>
      <c r="AY299" s="135"/>
      <c r="AZ299" s="135"/>
      <c r="BA299" s="135"/>
      <c r="BB299" s="135">
        <f t="shared" si="31"/>
        <v>1129066</v>
      </c>
      <c r="BC299" s="135">
        <f t="shared" si="32"/>
        <v>15184748</v>
      </c>
      <c r="BD299" s="137"/>
      <c r="BE299" s="137"/>
      <c r="BF299" s="137"/>
      <c r="BG299" s="137"/>
      <c r="BH299" s="137"/>
      <c r="BI299" s="135"/>
      <c r="BJ299" s="251" t="s">
        <v>12798</v>
      </c>
      <c r="BK299" s="251" t="s">
        <v>19224</v>
      </c>
      <c r="BL299" s="251" t="s">
        <v>11615</v>
      </c>
      <c r="BM299" s="338">
        <v>80000000</v>
      </c>
      <c r="BN299" s="104"/>
    </row>
    <row r="300" spans="1:66" s="216" customFormat="1" ht="15" customHeight="1" x14ac:dyDescent="0.2">
      <c r="A300" s="104"/>
      <c r="B300" s="104"/>
      <c r="C300" s="104"/>
      <c r="D300" s="104"/>
      <c r="E300" s="104"/>
      <c r="F300" s="104" t="s">
        <v>12662</v>
      </c>
      <c r="G300" s="151" t="s">
        <v>6544</v>
      </c>
      <c r="H300" s="151" t="s">
        <v>19249</v>
      </c>
      <c r="I300" s="151" t="s">
        <v>19623</v>
      </c>
      <c r="J300" s="258" t="s">
        <v>19246</v>
      </c>
      <c r="K300" s="259"/>
      <c r="L300" s="108" t="s">
        <v>19149</v>
      </c>
      <c r="M300" s="104" t="s">
        <v>6477</v>
      </c>
      <c r="N300" s="104" t="s">
        <v>19170</v>
      </c>
      <c r="O300" s="120">
        <v>42566</v>
      </c>
      <c r="P300" s="107">
        <v>90000000</v>
      </c>
      <c r="Q300" s="107" t="s">
        <v>19191</v>
      </c>
      <c r="R300" s="109">
        <v>42858</v>
      </c>
      <c r="S300" s="107">
        <v>74508000</v>
      </c>
      <c r="T300" s="146" t="s">
        <v>19204</v>
      </c>
      <c r="U300" s="109">
        <v>42881</v>
      </c>
      <c r="V300" s="118">
        <v>59250000</v>
      </c>
      <c r="W300" s="109">
        <v>42886</v>
      </c>
      <c r="X300" s="118">
        <v>59250000</v>
      </c>
      <c r="Y300" s="118">
        <v>38512500</v>
      </c>
      <c r="Z300" s="118"/>
      <c r="AA300" s="118">
        <v>20737500</v>
      </c>
      <c r="AB300" s="135">
        <v>0</v>
      </c>
      <c r="AC300" s="135"/>
      <c r="AD300" s="135"/>
      <c r="AE300" s="135"/>
      <c r="AF300" s="135"/>
      <c r="AG300" s="135"/>
      <c r="AH300" s="135"/>
      <c r="AI300" s="135"/>
      <c r="AJ300" s="135"/>
      <c r="AK300" s="135"/>
      <c r="AL300" s="135"/>
      <c r="AM300" s="135">
        <f>2358580+3162000</f>
        <v>5520580</v>
      </c>
      <c r="AN300" s="899">
        <f>416220+558000</f>
        <v>974220</v>
      </c>
      <c r="AO300" s="135"/>
      <c r="AP300" s="135"/>
      <c r="AQ300" s="135"/>
      <c r="AR300" s="135"/>
      <c r="AS300" s="135"/>
      <c r="AT300" s="135"/>
      <c r="AU300" s="135"/>
      <c r="AV300" s="135"/>
      <c r="AW300" s="135"/>
      <c r="AX300" s="135"/>
      <c r="AY300" s="135"/>
      <c r="AZ300" s="135"/>
      <c r="BA300" s="135"/>
      <c r="BB300" s="135">
        <f t="shared" si="31"/>
        <v>6494800</v>
      </c>
      <c r="BC300" s="135">
        <f t="shared" si="32"/>
        <v>52755200</v>
      </c>
      <c r="BD300" s="137"/>
      <c r="BE300" s="137"/>
      <c r="BF300" s="137"/>
      <c r="BG300" s="137"/>
      <c r="BH300" s="137"/>
      <c r="BI300" s="135"/>
      <c r="BJ300" s="251" t="s">
        <v>12798</v>
      </c>
      <c r="BK300" s="251" t="s">
        <v>19225</v>
      </c>
      <c r="BL300" s="251" t="s">
        <v>11615</v>
      </c>
      <c r="BM300" s="338">
        <v>130000000</v>
      </c>
      <c r="BN300" s="104"/>
    </row>
    <row r="301" spans="1:66" s="216" customFormat="1" ht="15" customHeight="1" x14ac:dyDescent="0.2">
      <c r="A301" s="104"/>
      <c r="B301" s="104"/>
      <c r="C301" s="104"/>
      <c r="D301" s="104"/>
      <c r="E301" s="104"/>
      <c r="F301" s="104" t="s">
        <v>12662</v>
      </c>
      <c r="G301" s="151" t="s">
        <v>11510</v>
      </c>
      <c r="H301" s="151" t="s">
        <v>6222</v>
      </c>
      <c r="I301" s="151" t="s">
        <v>20283</v>
      </c>
      <c r="J301" s="258" t="s">
        <v>20060</v>
      </c>
      <c r="K301" s="259"/>
      <c r="L301" s="108" t="s">
        <v>20038</v>
      </c>
      <c r="M301" s="104" t="s">
        <v>6477</v>
      </c>
      <c r="N301" s="104" t="s">
        <v>20077</v>
      </c>
      <c r="O301" s="120">
        <v>42661</v>
      </c>
      <c r="P301" s="107">
        <v>5000000</v>
      </c>
      <c r="Q301" s="107" t="s">
        <v>20049</v>
      </c>
      <c r="R301" s="109">
        <v>42858</v>
      </c>
      <c r="S301" s="107">
        <v>4346760</v>
      </c>
      <c r="T301" s="146" t="s">
        <v>20071</v>
      </c>
      <c r="U301" s="109">
        <v>42894</v>
      </c>
      <c r="V301" s="118">
        <v>3459946</v>
      </c>
      <c r="W301" s="109">
        <v>42908</v>
      </c>
      <c r="X301" s="118">
        <v>3459946</v>
      </c>
      <c r="Y301" s="118">
        <v>2248964.9000000004</v>
      </c>
      <c r="Z301" s="118"/>
      <c r="AA301" s="118">
        <v>1210981.0999999999</v>
      </c>
      <c r="AB301" s="135">
        <v>0</v>
      </c>
      <c r="AC301" s="135"/>
      <c r="AD301" s="135"/>
      <c r="AE301" s="135"/>
      <c r="AF301" s="135"/>
      <c r="AG301" s="135"/>
      <c r="AH301" s="135"/>
      <c r="AI301" s="135"/>
      <c r="AJ301" s="135"/>
      <c r="AK301" s="135"/>
      <c r="AL301" s="135"/>
      <c r="AM301" s="135"/>
      <c r="AN301" s="899"/>
      <c r="AO301" s="135"/>
      <c r="AP301" s="135"/>
      <c r="AQ301" s="135"/>
      <c r="AR301" s="135"/>
      <c r="AS301" s="135"/>
      <c r="AT301" s="135"/>
      <c r="AU301" s="135"/>
      <c r="AV301" s="135"/>
      <c r="AW301" s="135"/>
      <c r="AX301" s="135"/>
      <c r="AY301" s="135"/>
      <c r="AZ301" s="135"/>
      <c r="BA301" s="135"/>
      <c r="BB301" s="135">
        <f t="shared" ref="BB301:BB311" si="33">SUM(AB301:BA301)</f>
        <v>0</v>
      </c>
      <c r="BC301" s="135">
        <f t="shared" ref="BC301:BC311" si="34">V301-BB301</f>
        <v>3459946</v>
      </c>
      <c r="BD301" s="137"/>
      <c r="BE301" s="137"/>
      <c r="BF301" s="137"/>
      <c r="BG301" s="137"/>
      <c r="BH301" s="137"/>
      <c r="BI301" s="135"/>
      <c r="BJ301" s="251" t="s">
        <v>12282</v>
      </c>
      <c r="BK301" s="251" t="s">
        <v>20088</v>
      </c>
      <c r="BL301" s="251" t="s">
        <v>11615</v>
      </c>
      <c r="BM301" s="338">
        <v>7200000</v>
      </c>
      <c r="BN301" s="900"/>
    </row>
    <row r="302" spans="1:66" s="216" customFormat="1" ht="15" customHeight="1" x14ac:dyDescent="0.2">
      <c r="A302" s="104"/>
      <c r="B302" s="104"/>
      <c r="C302" s="104"/>
      <c r="D302" s="104"/>
      <c r="E302" s="104"/>
      <c r="F302" s="104" t="s">
        <v>12662</v>
      </c>
      <c r="G302" s="151" t="s">
        <v>11510</v>
      </c>
      <c r="H302" s="151" t="s">
        <v>20107</v>
      </c>
      <c r="I302" s="151" t="s">
        <v>20284</v>
      </c>
      <c r="J302" s="258" t="s">
        <v>20061</v>
      </c>
      <c r="K302" s="259"/>
      <c r="L302" s="108" t="s">
        <v>20039</v>
      </c>
      <c r="M302" s="104" t="s">
        <v>6477</v>
      </c>
      <c r="N302" s="104" t="s">
        <v>20078</v>
      </c>
      <c r="O302" s="120">
        <v>42661</v>
      </c>
      <c r="P302" s="107">
        <v>8000000</v>
      </c>
      <c r="Q302" s="107" t="s">
        <v>20050</v>
      </c>
      <c r="R302" s="109">
        <v>42858</v>
      </c>
      <c r="S302" s="107">
        <v>6327340</v>
      </c>
      <c r="T302" s="146" t="s">
        <v>20071</v>
      </c>
      <c r="U302" s="109">
        <v>42894</v>
      </c>
      <c r="V302" s="118">
        <v>5007920</v>
      </c>
      <c r="W302" s="109">
        <v>42908</v>
      </c>
      <c r="X302" s="118">
        <v>5007920</v>
      </c>
      <c r="Y302" s="118">
        <v>3255148</v>
      </c>
      <c r="Z302" s="118"/>
      <c r="AA302" s="118">
        <v>1752772</v>
      </c>
      <c r="AB302" s="135">
        <v>0</v>
      </c>
      <c r="AC302" s="135"/>
      <c r="AD302" s="135"/>
      <c r="AE302" s="135"/>
      <c r="AF302" s="135"/>
      <c r="AG302" s="135"/>
      <c r="AH302" s="135"/>
      <c r="AI302" s="135"/>
      <c r="AJ302" s="135"/>
      <c r="AK302" s="135"/>
      <c r="AL302" s="135"/>
      <c r="AM302" s="135"/>
      <c r="AN302" s="899"/>
      <c r="AO302" s="135"/>
      <c r="AP302" s="135"/>
      <c r="AQ302" s="135"/>
      <c r="AR302" s="135"/>
      <c r="AS302" s="135"/>
      <c r="AT302" s="135"/>
      <c r="AU302" s="135"/>
      <c r="AV302" s="135"/>
      <c r="AW302" s="135"/>
      <c r="AX302" s="135"/>
      <c r="AY302" s="135"/>
      <c r="AZ302" s="135"/>
      <c r="BA302" s="135"/>
      <c r="BB302" s="135">
        <f t="shared" si="33"/>
        <v>0</v>
      </c>
      <c r="BC302" s="135">
        <f t="shared" si="34"/>
        <v>5007920</v>
      </c>
      <c r="BD302" s="137"/>
      <c r="BE302" s="137"/>
      <c r="BF302" s="137"/>
      <c r="BG302" s="137"/>
      <c r="BH302" s="137"/>
      <c r="BI302" s="135"/>
      <c r="BJ302" s="251" t="s">
        <v>12282</v>
      </c>
      <c r="BK302" s="251" t="s">
        <v>20089</v>
      </c>
      <c r="BL302" s="251" t="s">
        <v>11615</v>
      </c>
      <c r="BM302" s="338">
        <v>11500000</v>
      </c>
      <c r="BN302" s="900"/>
    </row>
    <row r="303" spans="1:66" s="216" customFormat="1" ht="15" customHeight="1" x14ac:dyDescent="0.2">
      <c r="A303" s="104"/>
      <c r="B303" s="104"/>
      <c r="C303" s="104"/>
      <c r="D303" s="104"/>
      <c r="E303" s="104"/>
      <c r="F303" s="104" t="s">
        <v>12662</v>
      </c>
      <c r="G303" s="151" t="s">
        <v>12240</v>
      </c>
      <c r="H303" s="151" t="s">
        <v>6222</v>
      </c>
      <c r="I303" s="151" t="s">
        <v>20285</v>
      </c>
      <c r="J303" s="258" t="s">
        <v>20062</v>
      </c>
      <c r="K303" s="259"/>
      <c r="L303" s="108" t="s">
        <v>20040</v>
      </c>
      <c r="M303" s="104" t="s">
        <v>6477</v>
      </c>
      <c r="N303" s="104" t="s">
        <v>20079</v>
      </c>
      <c r="O303" s="120">
        <v>42193</v>
      </c>
      <c r="P303" s="107">
        <v>30000000</v>
      </c>
      <c r="Q303" s="107" t="s">
        <v>20051</v>
      </c>
      <c r="R303" s="109">
        <v>42878</v>
      </c>
      <c r="S303" s="107">
        <v>7244901</v>
      </c>
      <c r="T303" s="146" t="s">
        <v>20072</v>
      </c>
      <c r="U303" s="109">
        <v>42905</v>
      </c>
      <c r="V303" s="118">
        <v>5726721</v>
      </c>
      <c r="W303" s="109">
        <v>42908</v>
      </c>
      <c r="X303" s="118">
        <v>5726721</v>
      </c>
      <c r="Y303" s="118">
        <v>2004352.35</v>
      </c>
      <c r="Z303" s="118"/>
      <c r="AA303" s="118">
        <v>3722368.65</v>
      </c>
      <c r="AB303" s="135">
        <v>0</v>
      </c>
      <c r="AC303" s="135"/>
      <c r="AD303" s="135"/>
      <c r="AE303" s="135"/>
      <c r="AF303" s="135"/>
      <c r="AG303" s="135"/>
      <c r="AH303" s="135"/>
      <c r="AI303" s="135"/>
      <c r="AJ303" s="135"/>
      <c r="AK303" s="135"/>
      <c r="AL303" s="135"/>
      <c r="AM303" s="135"/>
      <c r="AN303" s="899"/>
      <c r="AO303" s="135"/>
      <c r="AP303" s="135"/>
      <c r="AQ303" s="135"/>
      <c r="AR303" s="135"/>
      <c r="AS303" s="135"/>
      <c r="AT303" s="135"/>
      <c r="AU303" s="135"/>
      <c r="AV303" s="135"/>
      <c r="AW303" s="135"/>
      <c r="AX303" s="135"/>
      <c r="AY303" s="135"/>
      <c r="AZ303" s="135"/>
      <c r="BA303" s="135"/>
      <c r="BB303" s="135">
        <f t="shared" si="33"/>
        <v>0</v>
      </c>
      <c r="BC303" s="135">
        <f t="shared" si="34"/>
        <v>5726721</v>
      </c>
      <c r="BD303" s="137"/>
      <c r="BE303" s="137"/>
      <c r="BF303" s="137"/>
      <c r="BG303" s="137"/>
      <c r="BH303" s="137"/>
      <c r="BI303" s="135"/>
      <c r="BJ303" s="251" t="s">
        <v>20099</v>
      </c>
      <c r="BK303" s="251" t="s">
        <v>20090</v>
      </c>
      <c r="BL303" s="251" t="s">
        <v>11615</v>
      </c>
      <c r="BM303" s="338">
        <v>43000000</v>
      </c>
      <c r="BN303" s="900"/>
    </row>
    <row r="304" spans="1:66" s="216" customFormat="1" ht="15" customHeight="1" x14ac:dyDescent="0.2">
      <c r="A304" s="104"/>
      <c r="B304" s="104"/>
      <c r="C304" s="104"/>
      <c r="D304" s="104"/>
      <c r="E304" s="104"/>
      <c r="F304" s="104" t="s">
        <v>12662</v>
      </c>
      <c r="G304" s="151" t="s">
        <v>20108</v>
      </c>
      <c r="H304" s="151" t="s">
        <v>6222</v>
      </c>
      <c r="I304" s="151" t="s">
        <v>20286</v>
      </c>
      <c r="J304" s="258" t="s">
        <v>20063</v>
      </c>
      <c r="K304" s="259"/>
      <c r="L304" s="108" t="s">
        <v>20041</v>
      </c>
      <c r="M304" s="104" t="s">
        <v>6477</v>
      </c>
      <c r="N304" s="104" t="s">
        <v>20080</v>
      </c>
      <c r="O304" s="120">
        <v>42627</v>
      </c>
      <c r="P304" s="107">
        <v>3500000</v>
      </c>
      <c r="Q304" s="107" t="s">
        <v>20052</v>
      </c>
      <c r="R304" s="109">
        <v>42884</v>
      </c>
      <c r="S304" s="107">
        <v>2768524</v>
      </c>
      <c r="T304" s="146" t="s">
        <v>20073</v>
      </c>
      <c r="U304" s="109">
        <v>42905</v>
      </c>
      <c r="V304" s="118">
        <v>2190921</v>
      </c>
      <c r="W304" s="109">
        <v>42908</v>
      </c>
      <c r="X304" s="118">
        <v>2190921</v>
      </c>
      <c r="Y304" s="118">
        <v>1424098.65</v>
      </c>
      <c r="Z304" s="118"/>
      <c r="AA304" s="118">
        <v>766822.35</v>
      </c>
      <c r="AB304" s="135">
        <v>0</v>
      </c>
      <c r="AC304" s="135"/>
      <c r="AD304" s="135"/>
      <c r="AE304" s="135"/>
      <c r="AF304" s="135"/>
      <c r="AG304" s="135"/>
      <c r="AH304" s="135"/>
      <c r="AI304" s="135"/>
      <c r="AJ304" s="135"/>
      <c r="AK304" s="135"/>
      <c r="AL304" s="135"/>
      <c r="AM304" s="135"/>
      <c r="AN304" s="899"/>
      <c r="AO304" s="135"/>
      <c r="AP304" s="135"/>
      <c r="AQ304" s="135"/>
      <c r="AR304" s="135"/>
      <c r="AS304" s="135"/>
      <c r="AT304" s="135"/>
      <c r="AU304" s="135"/>
      <c r="AV304" s="135"/>
      <c r="AW304" s="135"/>
      <c r="AX304" s="135"/>
      <c r="AY304" s="135"/>
      <c r="AZ304" s="135"/>
      <c r="BA304" s="135"/>
      <c r="BB304" s="135">
        <f t="shared" si="33"/>
        <v>0</v>
      </c>
      <c r="BC304" s="135">
        <f t="shared" si="34"/>
        <v>2190921</v>
      </c>
      <c r="BD304" s="137"/>
      <c r="BE304" s="137"/>
      <c r="BF304" s="137"/>
      <c r="BG304" s="137"/>
      <c r="BH304" s="137"/>
      <c r="BI304" s="135"/>
      <c r="BJ304" s="251" t="s">
        <v>20100</v>
      </c>
      <c r="BK304" s="251" t="s">
        <v>20091</v>
      </c>
      <c r="BL304" s="251" t="s">
        <v>11615</v>
      </c>
      <c r="BM304" s="338">
        <v>6000000</v>
      </c>
      <c r="BN304" s="900"/>
    </row>
    <row r="305" spans="1:66" s="216" customFormat="1" ht="15" customHeight="1" x14ac:dyDescent="0.2">
      <c r="A305" s="104"/>
      <c r="B305" s="104"/>
      <c r="C305" s="104"/>
      <c r="D305" s="104"/>
      <c r="E305" s="104"/>
      <c r="F305" s="104" t="s">
        <v>12662</v>
      </c>
      <c r="G305" s="151" t="s">
        <v>12240</v>
      </c>
      <c r="H305" s="151" t="s">
        <v>13314</v>
      </c>
      <c r="I305" s="151" t="s">
        <v>20287</v>
      </c>
      <c r="J305" s="258" t="s">
        <v>20064</v>
      </c>
      <c r="K305" s="259"/>
      <c r="L305" s="108" t="s">
        <v>20042</v>
      </c>
      <c r="M305" s="104" t="s">
        <v>6477</v>
      </c>
      <c r="N305" s="104" t="s">
        <v>20081</v>
      </c>
      <c r="O305" s="120">
        <v>42661</v>
      </c>
      <c r="P305" s="107">
        <v>6000000</v>
      </c>
      <c r="Q305" s="107" t="s">
        <v>20053</v>
      </c>
      <c r="R305" s="109">
        <v>42886</v>
      </c>
      <c r="S305" s="107">
        <v>4747200</v>
      </c>
      <c r="T305" s="146" t="s">
        <v>20073</v>
      </c>
      <c r="U305" s="109">
        <v>42905</v>
      </c>
      <c r="V305" s="118">
        <v>3756000</v>
      </c>
      <c r="W305" s="109">
        <v>42908</v>
      </c>
      <c r="X305" s="118">
        <v>3756000</v>
      </c>
      <c r="Y305" s="118">
        <v>2441400</v>
      </c>
      <c r="Z305" s="118"/>
      <c r="AA305" s="118">
        <v>1314600</v>
      </c>
      <c r="AB305" s="135">
        <v>0</v>
      </c>
      <c r="AC305" s="135"/>
      <c r="AD305" s="135"/>
      <c r="AE305" s="135"/>
      <c r="AF305" s="135"/>
      <c r="AG305" s="135"/>
      <c r="AH305" s="135"/>
      <c r="AI305" s="135"/>
      <c r="AJ305" s="135"/>
      <c r="AK305" s="135"/>
      <c r="AL305" s="135"/>
      <c r="AM305" s="135"/>
      <c r="AN305" s="899"/>
      <c r="AO305" s="135"/>
      <c r="AP305" s="135"/>
      <c r="AQ305" s="135"/>
      <c r="AR305" s="135"/>
      <c r="AS305" s="135"/>
      <c r="AT305" s="135"/>
      <c r="AU305" s="135"/>
      <c r="AV305" s="135"/>
      <c r="AW305" s="135"/>
      <c r="AX305" s="135"/>
      <c r="AY305" s="135"/>
      <c r="AZ305" s="135"/>
      <c r="BA305" s="135"/>
      <c r="BB305" s="135">
        <f t="shared" si="33"/>
        <v>0</v>
      </c>
      <c r="BC305" s="135">
        <f t="shared" si="34"/>
        <v>3756000</v>
      </c>
      <c r="BD305" s="137"/>
      <c r="BE305" s="137"/>
      <c r="BF305" s="137"/>
      <c r="BG305" s="137"/>
      <c r="BH305" s="137"/>
      <c r="BI305" s="135"/>
      <c r="BJ305" s="251" t="s">
        <v>20101</v>
      </c>
      <c r="BK305" s="251" t="s">
        <v>20092</v>
      </c>
      <c r="BL305" s="251" t="s">
        <v>11615</v>
      </c>
      <c r="BM305" s="338">
        <v>10000000</v>
      </c>
      <c r="BN305" s="900"/>
    </row>
    <row r="306" spans="1:66" s="216" customFormat="1" ht="15" customHeight="1" x14ac:dyDescent="0.2">
      <c r="A306" s="104"/>
      <c r="B306" s="104"/>
      <c r="C306" s="104"/>
      <c r="D306" s="104"/>
      <c r="E306" s="104"/>
      <c r="F306" s="104" t="s">
        <v>12662</v>
      </c>
      <c r="G306" s="151" t="s">
        <v>17825</v>
      </c>
      <c r="H306" s="151" t="s">
        <v>6222</v>
      </c>
      <c r="I306" s="151" t="s">
        <v>20288</v>
      </c>
      <c r="J306" s="258" t="s">
        <v>20065</v>
      </c>
      <c r="K306" s="259"/>
      <c r="L306" s="108" t="s">
        <v>20043</v>
      </c>
      <c r="M306" s="104" t="s">
        <v>6477</v>
      </c>
      <c r="N306" s="104" t="s">
        <v>20082</v>
      </c>
      <c r="O306" s="120">
        <v>42627</v>
      </c>
      <c r="P306" s="107">
        <v>37000000</v>
      </c>
      <c r="Q306" s="107" t="s">
        <v>20054</v>
      </c>
      <c r="R306" s="109">
        <v>42873</v>
      </c>
      <c r="S306" s="107">
        <v>30666146</v>
      </c>
      <c r="T306" s="146" t="s">
        <v>20074</v>
      </c>
      <c r="U306" s="109">
        <v>42905</v>
      </c>
      <c r="V306" s="118">
        <v>24502417</v>
      </c>
      <c r="W306" s="109">
        <v>42908</v>
      </c>
      <c r="X306" s="118">
        <v>24502417</v>
      </c>
      <c r="Y306" s="118">
        <v>15926571.050000001</v>
      </c>
      <c r="Z306" s="118"/>
      <c r="AA306" s="118">
        <v>8575845.9499999993</v>
      </c>
      <c r="AB306" s="135">
        <v>0</v>
      </c>
      <c r="AC306" s="135"/>
      <c r="AD306" s="135"/>
      <c r="AE306" s="135"/>
      <c r="AF306" s="135"/>
      <c r="AG306" s="135"/>
      <c r="AH306" s="135"/>
      <c r="AI306" s="135"/>
      <c r="AJ306" s="135"/>
      <c r="AK306" s="135"/>
      <c r="AL306" s="135"/>
      <c r="AM306" s="135"/>
      <c r="AN306" s="899"/>
      <c r="AO306" s="135"/>
      <c r="AP306" s="135"/>
      <c r="AQ306" s="135"/>
      <c r="AR306" s="135"/>
      <c r="AS306" s="135"/>
      <c r="AT306" s="135"/>
      <c r="AU306" s="135"/>
      <c r="AV306" s="135"/>
      <c r="AW306" s="135"/>
      <c r="AX306" s="135"/>
      <c r="AY306" s="135"/>
      <c r="AZ306" s="135"/>
      <c r="BA306" s="135"/>
      <c r="BB306" s="135">
        <f t="shared" si="33"/>
        <v>0</v>
      </c>
      <c r="BC306" s="135">
        <f t="shared" si="34"/>
        <v>24502417</v>
      </c>
      <c r="BD306" s="137"/>
      <c r="BE306" s="137"/>
      <c r="BF306" s="137"/>
      <c r="BG306" s="137"/>
      <c r="BH306" s="137"/>
      <c r="BI306" s="135"/>
      <c r="BJ306" s="251" t="s">
        <v>20102</v>
      </c>
      <c r="BK306" s="251" t="s">
        <v>20093</v>
      </c>
      <c r="BL306" s="251" t="s">
        <v>11615</v>
      </c>
      <c r="BM306" s="338">
        <v>53000000</v>
      </c>
      <c r="BN306" s="900"/>
    </row>
    <row r="307" spans="1:66" s="216" customFormat="1" ht="15" customHeight="1" x14ac:dyDescent="0.2">
      <c r="A307" s="104"/>
      <c r="B307" s="104"/>
      <c r="C307" s="104"/>
      <c r="D307" s="104"/>
      <c r="E307" s="104"/>
      <c r="F307" s="104" t="s">
        <v>12662</v>
      </c>
      <c r="G307" s="151" t="s">
        <v>17825</v>
      </c>
      <c r="H307" s="151" t="s">
        <v>20109</v>
      </c>
      <c r="I307" s="151" t="s">
        <v>20289</v>
      </c>
      <c r="J307" s="258" t="s">
        <v>20066</v>
      </c>
      <c r="K307" s="259"/>
      <c r="L307" s="108" t="s">
        <v>20044</v>
      </c>
      <c r="M307" s="104" t="s">
        <v>6477</v>
      </c>
      <c r="N307" s="104" t="s">
        <v>20083</v>
      </c>
      <c r="O307" s="120">
        <v>42411</v>
      </c>
      <c r="P307" s="107">
        <v>65000000</v>
      </c>
      <c r="Q307" s="107" t="s">
        <v>20055</v>
      </c>
      <c r="R307" s="109">
        <v>42892</v>
      </c>
      <c r="S307" s="107">
        <v>45569131</v>
      </c>
      <c r="T307" s="146" t="s">
        <v>20074</v>
      </c>
      <c r="U307" s="109">
        <v>42905</v>
      </c>
      <c r="V307" s="118">
        <v>36269574</v>
      </c>
      <c r="W307" s="109">
        <v>42908</v>
      </c>
      <c r="X307" s="118">
        <v>36269574</v>
      </c>
      <c r="Y307" s="118">
        <v>23575223.100000001</v>
      </c>
      <c r="Z307" s="118"/>
      <c r="AA307" s="118">
        <v>12694350.899999999</v>
      </c>
      <c r="AB307" s="135">
        <v>0</v>
      </c>
      <c r="AC307" s="135"/>
      <c r="AD307" s="135"/>
      <c r="AE307" s="135"/>
      <c r="AF307" s="135"/>
      <c r="AG307" s="135"/>
      <c r="AH307" s="135"/>
      <c r="AI307" s="135"/>
      <c r="AJ307" s="135"/>
      <c r="AK307" s="135"/>
      <c r="AL307" s="135"/>
      <c r="AM307" s="135"/>
      <c r="AN307" s="899"/>
      <c r="AO307" s="135"/>
      <c r="AP307" s="135"/>
      <c r="AQ307" s="135"/>
      <c r="AR307" s="135"/>
      <c r="AS307" s="135"/>
      <c r="AT307" s="135"/>
      <c r="AU307" s="135"/>
      <c r="AV307" s="135"/>
      <c r="AW307" s="135"/>
      <c r="AX307" s="135"/>
      <c r="AY307" s="135"/>
      <c r="AZ307" s="135"/>
      <c r="BA307" s="135"/>
      <c r="BB307" s="135">
        <f t="shared" si="33"/>
        <v>0</v>
      </c>
      <c r="BC307" s="135">
        <f t="shared" si="34"/>
        <v>36269574</v>
      </c>
      <c r="BD307" s="137"/>
      <c r="BE307" s="137"/>
      <c r="BF307" s="137"/>
      <c r="BG307" s="137"/>
      <c r="BH307" s="137"/>
      <c r="BI307" s="135"/>
      <c r="BJ307" s="251" t="s">
        <v>20103</v>
      </c>
      <c r="BK307" s="251" t="s">
        <v>20094</v>
      </c>
      <c r="BL307" s="251" t="s">
        <v>11615</v>
      </c>
      <c r="BM307" s="338">
        <v>93000000</v>
      </c>
      <c r="BN307" s="900"/>
    </row>
    <row r="308" spans="1:66" s="216" customFormat="1" ht="15" customHeight="1" x14ac:dyDescent="0.2">
      <c r="A308" s="104"/>
      <c r="B308" s="104"/>
      <c r="C308" s="104"/>
      <c r="D308" s="104"/>
      <c r="E308" s="104"/>
      <c r="F308" s="104" t="s">
        <v>12662</v>
      </c>
      <c r="G308" s="151" t="s">
        <v>12234</v>
      </c>
      <c r="H308" s="151" t="s">
        <v>20110</v>
      </c>
      <c r="I308" s="151" t="s">
        <v>20290</v>
      </c>
      <c r="J308" s="258" t="s">
        <v>20067</v>
      </c>
      <c r="K308" s="259"/>
      <c r="L308" s="108" t="s">
        <v>20045</v>
      </c>
      <c r="M308" s="104" t="s">
        <v>6477</v>
      </c>
      <c r="N308" s="104" t="s">
        <v>20084</v>
      </c>
      <c r="O308" s="120">
        <v>42720</v>
      </c>
      <c r="P308" s="107">
        <v>35000000</v>
      </c>
      <c r="Q308" s="107" t="s">
        <v>20056</v>
      </c>
      <c r="R308" s="109">
        <v>42885</v>
      </c>
      <c r="S308" s="107">
        <v>30105584</v>
      </c>
      <c r="T308" s="146" t="s">
        <v>20075</v>
      </c>
      <c r="U308" s="109">
        <v>42905</v>
      </c>
      <c r="V308" s="118">
        <v>23945399</v>
      </c>
      <c r="W308" s="109">
        <v>42908</v>
      </c>
      <c r="X308" s="118">
        <v>23945399</v>
      </c>
      <c r="Y308" s="118">
        <v>15564509.350000001</v>
      </c>
      <c r="Z308" s="118"/>
      <c r="AA308" s="118">
        <v>8380889.6499999994</v>
      </c>
      <c r="AB308" s="135">
        <v>0</v>
      </c>
      <c r="AC308" s="135"/>
      <c r="AD308" s="135"/>
      <c r="AE308" s="135"/>
      <c r="AF308" s="135"/>
      <c r="AG308" s="135"/>
      <c r="AH308" s="135"/>
      <c r="AI308" s="135"/>
      <c r="AJ308" s="135"/>
      <c r="AK308" s="135"/>
      <c r="AL308" s="135"/>
      <c r="AM308" s="135"/>
      <c r="AN308" s="899"/>
      <c r="AO308" s="135"/>
      <c r="AP308" s="135"/>
      <c r="AQ308" s="135"/>
      <c r="AR308" s="135"/>
      <c r="AS308" s="135"/>
      <c r="AT308" s="135"/>
      <c r="AU308" s="135"/>
      <c r="AV308" s="135"/>
      <c r="AW308" s="135"/>
      <c r="AX308" s="135"/>
      <c r="AY308" s="135"/>
      <c r="AZ308" s="135"/>
      <c r="BA308" s="135"/>
      <c r="BB308" s="135">
        <f t="shared" si="33"/>
        <v>0</v>
      </c>
      <c r="BC308" s="135">
        <f t="shared" si="34"/>
        <v>23945399</v>
      </c>
      <c r="BD308" s="137"/>
      <c r="BE308" s="137"/>
      <c r="BF308" s="137"/>
      <c r="BG308" s="137"/>
      <c r="BH308" s="137"/>
      <c r="BI308" s="135"/>
      <c r="BJ308" s="251" t="s">
        <v>20104</v>
      </c>
      <c r="BK308" s="251" t="s">
        <v>20095</v>
      </c>
      <c r="BL308" s="251" t="s">
        <v>11615</v>
      </c>
      <c r="BM308" s="338">
        <v>50000000</v>
      </c>
      <c r="BN308" s="900"/>
    </row>
    <row r="309" spans="1:66" s="216" customFormat="1" ht="15" customHeight="1" x14ac:dyDescent="0.2">
      <c r="A309" s="104"/>
      <c r="B309" s="104"/>
      <c r="C309" s="104"/>
      <c r="D309" s="104"/>
      <c r="E309" s="104"/>
      <c r="F309" s="104" t="s">
        <v>12662</v>
      </c>
      <c r="G309" s="151" t="s">
        <v>12234</v>
      </c>
      <c r="H309" s="151" t="s">
        <v>13312</v>
      </c>
      <c r="I309" s="151" t="s">
        <v>20291</v>
      </c>
      <c r="J309" s="258" t="s">
        <v>20068</v>
      </c>
      <c r="K309" s="259"/>
      <c r="L309" s="108" t="s">
        <v>20046</v>
      </c>
      <c r="M309" s="104" t="s">
        <v>6477</v>
      </c>
      <c r="N309" s="104" t="s">
        <v>20085</v>
      </c>
      <c r="O309" s="120">
        <v>42699</v>
      </c>
      <c r="P309" s="107">
        <v>91000000</v>
      </c>
      <c r="Q309" s="107" t="s">
        <v>20057</v>
      </c>
      <c r="R309" s="109">
        <v>42885</v>
      </c>
      <c r="S309" s="107">
        <v>63798414</v>
      </c>
      <c r="T309" s="146" t="s">
        <v>20075</v>
      </c>
      <c r="U309" s="109">
        <v>42905</v>
      </c>
      <c r="V309" s="118">
        <v>50899122</v>
      </c>
      <c r="W309" s="109">
        <v>42908</v>
      </c>
      <c r="X309" s="118">
        <v>50899122</v>
      </c>
      <c r="Y309" s="118">
        <v>33084429.300000001</v>
      </c>
      <c r="Z309" s="118"/>
      <c r="AA309" s="118">
        <v>17814692.699999999</v>
      </c>
      <c r="AB309" s="135">
        <v>0</v>
      </c>
      <c r="AC309" s="135"/>
      <c r="AD309" s="135"/>
      <c r="AE309" s="135"/>
      <c r="AF309" s="135"/>
      <c r="AG309" s="135"/>
      <c r="AH309" s="135"/>
      <c r="AI309" s="135"/>
      <c r="AJ309" s="135"/>
      <c r="AK309" s="135"/>
      <c r="AL309" s="135"/>
      <c r="AM309" s="135"/>
      <c r="AN309" s="899"/>
      <c r="AO309" s="135"/>
      <c r="AP309" s="135"/>
      <c r="AQ309" s="135"/>
      <c r="AR309" s="135"/>
      <c r="AS309" s="135"/>
      <c r="AT309" s="135"/>
      <c r="AU309" s="135"/>
      <c r="AV309" s="135"/>
      <c r="AW309" s="135"/>
      <c r="AX309" s="135"/>
      <c r="AY309" s="135"/>
      <c r="AZ309" s="135"/>
      <c r="BA309" s="135"/>
      <c r="BB309" s="135">
        <f t="shared" si="33"/>
        <v>0</v>
      </c>
      <c r="BC309" s="135">
        <f t="shared" si="34"/>
        <v>50899122</v>
      </c>
      <c r="BD309" s="137"/>
      <c r="BE309" s="137"/>
      <c r="BF309" s="137"/>
      <c r="BG309" s="137"/>
      <c r="BH309" s="137"/>
      <c r="BI309" s="135"/>
      <c r="BJ309" s="251" t="s">
        <v>20105</v>
      </c>
      <c r="BK309" s="251" t="s">
        <v>20096</v>
      </c>
      <c r="BL309" s="251" t="s">
        <v>11615</v>
      </c>
      <c r="BM309" s="338">
        <v>130000000</v>
      </c>
      <c r="BN309" s="900"/>
    </row>
    <row r="310" spans="1:66" s="216" customFormat="1" ht="15" customHeight="1" x14ac:dyDescent="0.2">
      <c r="A310" s="104"/>
      <c r="B310" s="104"/>
      <c r="C310" s="104"/>
      <c r="D310" s="104"/>
      <c r="E310" s="104"/>
      <c r="F310" s="104" t="s">
        <v>12662</v>
      </c>
      <c r="G310" s="151" t="s">
        <v>12234</v>
      </c>
      <c r="H310" s="151" t="s">
        <v>6222</v>
      </c>
      <c r="I310" s="151" t="s">
        <v>20292</v>
      </c>
      <c r="J310" s="258" t="s">
        <v>20069</v>
      </c>
      <c r="K310" s="259"/>
      <c r="L310" s="108" t="s">
        <v>20047</v>
      </c>
      <c r="M310" s="104" t="s">
        <v>6477</v>
      </c>
      <c r="N310" s="104" t="s">
        <v>20086</v>
      </c>
      <c r="O310" s="120">
        <v>42601</v>
      </c>
      <c r="P310" s="107">
        <v>45000000</v>
      </c>
      <c r="Q310" s="107" t="s">
        <v>20058</v>
      </c>
      <c r="R310" s="109">
        <v>42885</v>
      </c>
      <c r="S310" s="107">
        <v>38015988</v>
      </c>
      <c r="T310" s="146" t="s">
        <v>20075</v>
      </c>
      <c r="U310" s="109">
        <v>42905</v>
      </c>
      <c r="V310" s="118">
        <v>30333990</v>
      </c>
      <c r="W310" s="109">
        <v>42908</v>
      </c>
      <c r="X310" s="118">
        <v>30333990</v>
      </c>
      <c r="Y310" s="118">
        <v>19717093.5</v>
      </c>
      <c r="Z310" s="118"/>
      <c r="AA310" s="118">
        <v>10616896.5</v>
      </c>
      <c r="AB310" s="135">
        <v>0</v>
      </c>
      <c r="AC310" s="135"/>
      <c r="AD310" s="135"/>
      <c r="AE310" s="135"/>
      <c r="AF310" s="135"/>
      <c r="AG310" s="135"/>
      <c r="AH310" s="135"/>
      <c r="AI310" s="135"/>
      <c r="AJ310" s="135"/>
      <c r="AK310" s="135"/>
      <c r="AL310" s="135"/>
      <c r="AM310" s="135"/>
      <c r="AN310" s="899"/>
      <c r="AO310" s="135"/>
      <c r="AP310" s="135"/>
      <c r="AQ310" s="135"/>
      <c r="AR310" s="135"/>
      <c r="AS310" s="135"/>
      <c r="AT310" s="135"/>
      <c r="AU310" s="135"/>
      <c r="AV310" s="135"/>
      <c r="AW310" s="135"/>
      <c r="AX310" s="135"/>
      <c r="AY310" s="135"/>
      <c r="AZ310" s="135"/>
      <c r="BA310" s="135"/>
      <c r="BB310" s="135">
        <f t="shared" si="33"/>
        <v>0</v>
      </c>
      <c r="BC310" s="135">
        <f t="shared" si="34"/>
        <v>30333990</v>
      </c>
      <c r="BD310" s="137"/>
      <c r="BE310" s="137"/>
      <c r="BF310" s="137"/>
      <c r="BG310" s="137"/>
      <c r="BH310" s="137"/>
      <c r="BI310" s="135"/>
      <c r="BJ310" s="251" t="s">
        <v>20106</v>
      </c>
      <c r="BK310" s="251" t="s">
        <v>20097</v>
      </c>
      <c r="BL310" s="251" t="s">
        <v>11615</v>
      </c>
      <c r="BM310" s="338">
        <v>65000000</v>
      </c>
      <c r="BN310" s="900"/>
    </row>
    <row r="311" spans="1:66" s="216" customFormat="1" ht="15" customHeight="1" x14ac:dyDescent="0.2">
      <c r="A311" s="104"/>
      <c r="B311" s="104"/>
      <c r="C311" s="104"/>
      <c r="D311" s="104"/>
      <c r="E311" s="104"/>
      <c r="F311" s="104" t="s">
        <v>12662</v>
      </c>
      <c r="G311" s="151" t="s">
        <v>9807</v>
      </c>
      <c r="H311" s="151" t="s">
        <v>20111</v>
      </c>
      <c r="I311" s="151" t="s">
        <v>20293</v>
      </c>
      <c r="J311" s="258" t="s">
        <v>20070</v>
      </c>
      <c r="K311" s="259"/>
      <c r="L311" s="108" t="s">
        <v>20048</v>
      </c>
      <c r="M311" s="104" t="s">
        <v>6477</v>
      </c>
      <c r="N311" s="104" t="s">
        <v>20087</v>
      </c>
      <c r="O311" s="120">
        <v>42536</v>
      </c>
      <c r="P311" s="107">
        <v>17000000</v>
      </c>
      <c r="Q311" s="107" t="s">
        <v>20059</v>
      </c>
      <c r="R311" s="109">
        <v>42857</v>
      </c>
      <c r="S311" s="107">
        <v>12921022</v>
      </c>
      <c r="T311" s="146" t="s">
        <v>20076</v>
      </c>
      <c r="U311" s="109">
        <v>42906</v>
      </c>
      <c r="V311" s="118">
        <v>10252668</v>
      </c>
      <c r="W311" s="109">
        <v>42908</v>
      </c>
      <c r="X311" s="118">
        <v>10252668</v>
      </c>
      <c r="Y311" s="118">
        <v>6664234.2000000002</v>
      </c>
      <c r="Z311" s="118"/>
      <c r="AA311" s="118">
        <v>3588433.8</v>
      </c>
      <c r="AB311" s="135">
        <v>0</v>
      </c>
      <c r="AC311" s="135"/>
      <c r="AD311" s="135"/>
      <c r="AE311" s="135"/>
      <c r="AF311" s="135"/>
      <c r="AG311" s="135"/>
      <c r="AH311" s="135"/>
      <c r="AI311" s="135"/>
      <c r="AJ311" s="135"/>
      <c r="AK311" s="135"/>
      <c r="AL311" s="135"/>
      <c r="AM311" s="135"/>
      <c r="AN311" s="899"/>
      <c r="AO311" s="135"/>
      <c r="AP311" s="135"/>
      <c r="AQ311" s="135"/>
      <c r="AR311" s="135"/>
      <c r="AS311" s="135"/>
      <c r="AT311" s="135"/>
      <c r="AU311" s="135"/>
      <c r="AV311" s="135"/>
      <c r="AW311" s="135"/>
      <c r="AX311" s="135"/>
      <c r="AY311" s="135"/>
      <c r="AZ311" s="135"/>
      <c r="BA311" s="135"/>
      <c r="BB311" s="135">
        <f t="shared" si="33"/>
        <v>0</v>
      </c>
      <c r="BC311" s="135">
        <f t="shared" si="34"/>
        <v>10252668</v>
      </c>
      <c r="BD311" s="137"/>
      <c r="BE311" s="137"/>
      <c r="BF311" s="137"/>
      <c r="BG311" s="137"/>
      <c r="BH311" s="137"/>
      <c r="BI311" s="135"/>
      <c r="BJ311" s="251" t="s">
        <v>12282</v>
      </c>
      <c r="BK311" s="251" t="s">
        <v>20098</v>
      </c>
      <c r="BL311" s="251" t="s">
        <v>11615</v>
      </c>
      <c r="BM311" s="338">
        <v>24500000</v>
      </c>
      <c r="BN311" s="900"/>
    </row>
    <row r="312" spans="1:66" s="216" customFormat="1" ht="15" customHeight="1" x14ac:dyDescent="0.2">
      <c r="A312" s="104"/>
      <c r="B312" s="104"/>
      <c r="C312" s="104"/>
      <c r="D312" s="104"/>
      <c r="E312" s="104"/>
      <c r="F312" s="104" t="s">
        <v>8617</v>
      </c>
      <c r="G312" s="151" t="s">
        <v>8659</v>
      </c>
      <c r="H312" s="151" t="s">
        <v>20119</v>
      </c>
      <c r="I312" s="151" t="s">
        <v>20294</v>
      </c>
      <c r="J312" s="258" t="s">
        <v>6222</v>
      </c>
      <c r="K312" s="259"/>
      <c r="L312" s="108" t="s">
        <v>20112</v>
      </c>
      <c r="M312" s="104" t="s">
        <v>6477</v>
      </c>
      <c r="N312" s="104" t="s">
        <v>20127</v>
      </c>
      <c r="O312" s="120">
        <v>42618</v>
      </c>
      <c r="P312" s="107">
        <v>4000000</v>
      </c>
      <c r="Q312" s="107" t="s">
        <v>20120</v>
      </c>
      <c r="R312" s="109">
        <v>42853</v>
      </c>
      <c r="S312" s="107">
        <v>3254110</v>
      </c>
      <c r="T312" s="146" t="s">
        <v>20134</v>
      </c>
      <c r="U312" s="109">
        <v>42894</v>
      </c>
      <c r="V312" s="118">
        <v>2155350</v>
      </c>
      <c r="W312" s="109">
        <v>42908</v>
      </c>
      <c r="X312" s="118">
        <v>2155350</v>
      </c>
      <c r="Y312" s="118"/>
      <c r="Z312" s="118">
        <v>2133796.5</v>
      </c>
      <c r="AA312" s="118"/>
      <c r="AB312" s="135">
        <v>0</v>
      </c>
      <c r="AC312" s="135"/>
      <c r="AD312" s="135"/>
      <c r="AE312" s="135"/>
      <c r="AF312" s="135"/>
      <c r="AG312" s="135"/>
      <c r="AH312" s="135"/>
      <c r="AI312" s="135"/>
      <c r="AJ312" s="135"/>
      <c r="AK312" s="135"/>
      <c r="AL312" s="135"/>
      <c r="AM312" s="135"/>
      <c r="AN312" s="899"/>
      <c r="AO312" s="135"/>
      <c r="AP312" s="135"/>
      <c r="AQ312" s="135"/>
      <c r="AR312" s="135"/>
      <c r="AS312" s="135"/>
      <c r="AT312" s="135"/>
      <c r="AU312" s="135"/>
      <c r="AV312" s="135"/>
      <c r="AW312" s="135"/>
      <c r="AX312" s="135"/>
      <c r="AY312" s="135"/>
      <c r="AZ312" s="135"/>
      <c r="BA312" s="135"/>
      <c r="BB312" s="135">
        <f t="shared" ref="BB312:BB318" si="35">SUM(AB312:BA312)</f>
        <v>0</v>
      </c>
      <c r="BC312" s="135">
        <f t="shared" ref="BC312:BC318" si="36">V312-BB312</f>
        <v>2155350</v>
      </c>
      <c r="BD312" s="137"/>
      <c r="BE312" s="137"/>
      <c r="BF312" s="137"/>
      <c r="BG312" s="137"/>
      <c r="BH312" s="137"/>
      <c r="BI312" s="135"/>
      <c r="BJ312" s="251" t="s">
        <v>12282</v>
      </c>
      <c r="BK312" s="251" t="s">
        <v>20141</v>
      </c>
      <c r="BL312" s="251" t="s">
        <v>11615</v>
      </c>
      <c r="BM312" s="338">
        <v>5720000</v>
      </c>
      <c r="BN312" s="900"/>
    </row>
    <row r="313" spans="1:66" s="216" customFormat="1" ht="15" customHeight="1" x14ac:dyDescent="0.2">
      <c r="A313" s="104"/>
      <c r="B313" s="104"/>
      <c r="C313" s="104"/>
      <c r="D313" s="104"/>
      <c r="E313" s="104"/>
      <c r="F313" s="104" t="s">
        <v>8617</v>
      </c>
      <c r="G313" s="151" t="s">
        <v>8659</v>
      </c>
      <c r="H313" s="151" t="s">
        <v>20119</v>
      </c>
      <c r="I313" s="151" t="s">
        <v>20295</v>
      </c>
      <c r="J313" s="258" t="s">
        <v>6222</v>
      </c>
      <c r="K313" s="259"/>
      <c r="L313" s="108" t="s">
        <v>20113</v>
      </c>
      <c r="M313" s="104" t="s">
        <v>6477</v>
      </c>
      <c r="N313" s="104" t="s">
        <v>20128</v>
      </c>
      <c r="O313" s="120">
        <v>42360</v>
      </c>
      <c r="P313" s="107">
        <v>7000000</v>
      </c>
      <c r="Q313" s="107" t="s">
        <v>20121</v>
      </c>
      <c r="R313" s="109">
        <v>42863</v>
      </c>
      <c r="S313" s="107">
        <v>6004108</v>
      </c>
      <c r="T313" s="146" t="s">
        <v>20134</v>
      </c>
      <c r="U313" s="109">
        <v>42894</v>
      </c>
      <c r="V313" s="118">
        <v>4211871</v>
      </c>
      <c r="W313" s="109">
        <v>42908</v>
      </c>
      <c r="X313" s="118">
        <v>4211871</v>
      </c>
      <c r="Y313" s="118"/>
      <c r="Z313" s="118">
        <v>4169752.29</v>
      </c>
      <c r="AA313" s="118"/>
      <c r="AB313" s="135">
        <v>0</v>
      </c>
      <c r="AC313" s="135"/>
      <c r="AD313" s="135"/>
      <c r="AE313" s="135"/>
      <c r="AF313" s="135"/>
      <c r="AG313" s="135"/>
      <c r="AH313" s="135"/>
      <c r="AI313" s="135"/>
      <c r="AJ313" s="135"/>
      <c r="AK313" s="135"/>
      <c r="AL313" s="135"/>
      <c r="AM313" s="135"/>
      <c r="AN313" s="899"/>
      <c r="AO313" s="135"/>
      <c r="AP313" s="135"/>
      <c r="AQ313" s="135"/>
      <c r="AR313" s="135"/>
      <c r="AS313" s="135"/>
      <c r="AT313" s="135"/>
      <c r="AU313" s="135"/>
      <c r="AV313" s="135"/>
      <c r="AW313" s="135"/>
      <c r="AX313" s="135"/>
      <c r="AY313" s="135"/>
      <c r="AZ313" s="135"/>
      <c r="BA313" s="135"/>
      <c r="BB313" s="135">
        <f t="shared" si="35"/>
        <v>0</v>
      </c>
      <c r="BC313" s="135">
        <f t="shared" si="36"/>
        <v>4211871</v>
      </c>
      <c r="BD313" s="137"/>
      <c r="BE313" s="137"/>
      <c r="BF313" s="137"/>
      <c r="BG313" s="137"/>
      <c r="BH313" s="137"/>
      <c r="BI313" s="135"/>
      <c r="BJ313" s="251" t="s">
        <v>12282</v>
      </c>
      <c r="BK313" s="251" t="s">
        <v>20142</v>
      </c>
      <c r="BL313" s="251" t="s">
        <v>11615</v>
      </c>
      <c r="BM313" s="338">
        <v>11500000</v>
      </c>
      <c r="BN313" s="900"/>
    </row>
    <row r="314" spans="1:66" s="216" customFormat="1" ht="15" customHeight="1" x14ac:dyDescent="0.2">
      <c r="A314" s="104"/>
      <c r="B314" s="104"/>
      <c r="C314" s="104"/>
      <c r="D314" s="104"/>
      <c r="E314" s="104"/>
      <c r="F314" s="104" t="s">
        <v>8617</v>
      </c>
      <c r="G314" s="151" t="s">
        <v>8426</v>
      </c>
      <c r="H314" s="151" t="s">
        <v>6222</v>
      </c>
      <c r="I314" s="151" t="s">
        <v>20296</v>
      </c>
      <c r="J314" s="258" t="s">
        <v>6222</v>
      </c>
      <c r="K314" s="259"/>
      <c r="L314" s="108" t="s">
        <v>20114</v>
      </c>
      <c r="M314" s="104" t="s">
        <v>6477</v>
      </c>
      <c r="N314" s="104" t="s">
        <v>20129</v>
      </c>
      <c r="O314" s="120">
        <v>42487</v>
      </c>
      <c r="P314" s="107">
        <v>9000000</v>
      </c>
      <c r="Q314" s="107" t="s">
        <v>20122</v>
      </c>
      <c r="R314" s="109">
        <v>42857</v>
      </c>
      <c r="S314" s="107">
        <v>6004914</v>
      </c>
      <c r="T314" s="146" t="s">
        <v>20135</v>
      </c>
      <c r="U314" s="109">
        <v>42894</v>
      </c>
      <c r="V314" s="118">
        <v>4415480</v>
      </c>
      <c r="W314" s="109">
        <v>42908</v>
      </c>
      <c r="X314" s="118">
        <v>4415480</v>
      </c>
      <c r="Y314" s="118"/>
      <c r="Z314" s="118">
        <v>4371325.2</v>
      </c>
      <c r="AA314" s="118"/>
      <c r="AB314" s="135">
        <v>0</v>
      </c>
      <c r="AC314" s="135"/>
      <c r="AD314" s="135"/>
      <c r="AE314" s="135"/>
      <c r="AF314" s="135"/>
      <c r="AG314" s="135"/>
      <c r="AH314" s="135"/>
      <c r="AI314" s="135"/>
      <c r="AJ314" s="135"/>
      <c r="AK314" s="135"/>
      <c r="AL314" s="135"/>
      <c r="AM314" s="135"/>
      <c r="AN314" s="899"/>
      <c r="AO314" s="135"/>
      <c r="AP314" s="135"/>
      <c r="AQ314" s="135"/>
      <c r="AR314" s="135"/>
      <c r="AS314" s="135"/>
      <c r="AT314" s="135"/>
      <c r="AU314" s="135"/>
      <c r="AV314" s="135"/>
      <c r="AW314" s="135"/>
      <c r="AX314" s="135"/>
      <c r="AY314" s="135"/>
      <c r="AZ314" s="135"/>
      <c r="BA314" s="135"/>
      <c r="BB314" s="135">
        <f t="shared" si="35"/>
        <v>0</v>
      </c>
      <c r="BC314" s="135">
        <f t="shared" si="36"/>
        <v>4415480</v>
      </c>
      <c r="BD314" s="137"/>
      <c r="BE314" s="137"/>
      <c r="BF314" s="137"/>
      <c r="BG314" s="137"/>
      <c r="BH314" s="137"/>
      <c r="BI314" s="135"/>
      <c r="BJ314" s="251" t="s">
        <v>12282</v>
      </c>
      <c r="BK314" s="251" t="s">
        <v>20143</v>
      </c>
      <c r="BL314" s="251" t="s">
        <v>11615</v>
      </c>
      <c r="BM314" s="338">
        <v>13000000</v>
      </c>
      <c r="BN314" s="900"/>
    </row>
    <row r="315" spans="1:66" s="216" customFormat="1" ht="15" customHeight="1" x14ac:dyDescent="0.2">
      <c r="A315" s="104"/>
      <c r="B315" s="104"/>
      <c r="C315" s="104"/>
      <c r="D315" s="104"/>
      <c r="E315" s="104"/>
      <c r="F315" s="104" t="s">
        <v>8617</v>
      </c>
      <c r="G315" s="151" t="s">
        <v>8426</v>
      </c>
      <c r="H315" s="151" t="s">
        <v>6222</v>
      </c>
      <c r="I315" s="151" t="s">
        <v>20297</v>
      </c>
      <c r="J315" s="258" t="s">
        <v>6222</v>
      </c>
      <c r="K315" s="259"/>
      <c r="L315" s="108" t="s">
        <v>20115</v>
      </c>
      <c r="M315" s="104" t="s">
        <v>6477</v>
      </c>
      <c r="N315" s="104" t="s">
        <v>20130</v>
      </c>
      <c r="O315" s="120">
        <v>42521</v>
      </c>
      <c r="P315" s="107">
        <v>55000000</v>
      </c>
      <c r="Q315" s="107" t="s">
        <v>20123</v>
      </c>
      <c r="R315" s="109">
        <v>42823</v>
      </c>
      <c r="S315" s="107">
        <v>47195364</v>
      </c>
      <c r="T315" s="146" t="s">
        <v>20135</v>
      </c>
      <c r="U315" s="109">
        <v>42894</v>
      </c>
      <c r="V315" s="118">
        <v>35536146</v>
      </c>
      <c r="W315" s="109">
        <v>42908</v>
      </c>
      <c r="X315" s="118">
        <v>35536146</v>
      </c>
      <c r="Y315" s="118"/>
      <c r="Z315" s="118">
        <v>35180784.539999999</v>
      </c>
      <c r="AA315" s="118"/>
      <c r="AB315" s="135">
        <v>0</v>
      </c>
      <c r="AC315" s="135"/>
      <c r="AD315" s="135"/>
      <c r="AE315" s="135"/>
      <c r="AF315" s="135"/>
      <c r="AG315" s="135"/>
      <c r="AH315" s="135"/>
      <c r="AI315" s="135"/>
      <c r="AJ315" s="135"/>
      <c r="AK315" s="135"/>
      <c r="AL315" s="135"/>
      <c r="AM315" s="135"/>
      <c r="AN315" s="899"/>
      <c r="AO315" s="135"/>
      <c r="AP315" s="135"/>
      <c r="AQ315" s="135"/>
      <c r="AR315" s="135"/>
      <c r="AS315" s="135"/>
      <c r="AT315" s="135"/>
      <c r="AU315" s="135"/>
      <c r="AV315" s="135"/>
      <c r="AW315" s="135"/>
      <c r="AX315" s="135"/>
      <c r="AY315" s="135"/>
      <c r="AZ315" s="135"/>
      <c r="BA315" s="135"/>
      <c r="BB315" s="135">
        <f t="shared" si="35"/>
        <v>0</v>
      </c>
      <c r="BC315" s="135">
        <f t="shared" si="36"/>
        <v>35536146</v>
      </c>
      <c r="BD315" s="137"/>
      <c r="BE315" s="137"/>
      <c r="BF315" s="137"/>
      <c r="BG315" s="137"/>
      <c r="BH315" s="137"/>
      <c r="BI315" s="135"/>
      <c r="BJ315" s="251" t="s">
        <v>12279</v>
      </c>
      <c r="BK315" s="251" t="s">
        <v>20144</v>
      </c>
      <c r="BL315" s="251" t="s">
        <v>11615</v>
      </c>
      <c r="BM315" s="338">
        <v>78700000</v>
      </c>
      <c r="BN315" s="900"/>
    </row>
    <row r="316" spans="1:66" s="216" customFormat="1" ht="15" customHeight="1" x14ac:dyDescent="0.2">
      <c r="A316" s="104"/>
      <c r="B316" s="104"/>
      <c r="C316" s="104"/>
      <c r="D316" s="104"/>
      <c r="E316" s="104"/>
      <c r="F316" s="104" t="s">
        <v>8617</v>
      </c>
      <c r="G316" s="151" t="s">
        <v>8659</v>
      </c>
      <c r="H316" s="151" t="s">
        <v>6222</v>
      </c>
      <c r="I316" s="151" t="s">
        <v>20298</v>
      </c>
      <c r="J316" s="258" t="s">
        <v>6222</v>
      </c>
      <c r="K316" s="259"/>
      <c r="L316" s="108" t="s">
        <v>20116</v>
      </c>
      <c r="M316" s="104" t="s">
        <v>6477</v>
      </c>
      <c r="N316" s="104" t="s">
        <v>20131</v>
      </c>
      <c r="O316" s="120">
        <v>42772</v>
      </c>
      <c r="P316" s="107">
        <v>61000000</v>
      </c>
      <c r="Q316" s="107" t="s">
        <v>20124</v>
      </c>
      <c r="R316" s="109">
        <v>42871</v>
      </c>
      <c r="S316" s="107">
        <v>60449292</v>
      </c>
      <c r="T316" s="146" t="s">
        <v>20136</v>
      </c>
      <c r="U316" s="109">
        <v>42905</v>
      </c>
      <c r="V316" s="118">
        <v>46195050</v>
      </c>
      <c r="W316" s="109">
        <v>42908</v>
      </c>
      <c r="X316" s="118">
        <v>46195050</v>
      </c>
      <c r="Y316" s="118"/>
      <c r="Z316" s="118">
        <v>45733099.5</v>
      </c>
      <c r="AA316" s="118"/>
      <c r="AB316" s="135">
        <v>0</v>
      </c>
      <c r="AC316" s="135"/>
      <c r="AD316" s="135"/>
      <c r="AE316" s="135"/>
      <c r="AF316" s="135"/>
      <c r="AG316" s="135"/>
      <c r="AH316" s="135"/>
      <c r="AI316" s="135"/>
      <c r="AJ316" s="135"/>
      <c r="AK316" s="135"/>
      <c r="AL316" s="135"/>
      <c r="AM316" s="135"/>
      <c r="AN316" s="899"/>
      <c r="AO316" s="135"/>
      <c r="AP316" s="135"/>
      <c r="AQ316" s="135"/>
      <c r="AR316" s="135"/>
      <c r="AS316" s="135"/>
      <c r="AT316" s="135"/>
      <c r="AU316" s="135"/>
      <c r="AV316" s="135"/>
      <c r="AW316" s="135"/>
      <c r="AX316" s="135"/>
      <c r="AY316" s="135"/>
      <c r="AZ316" s="135"/>
      <c r="BA316" s="135"/>
      <c r="BB316" s="135">
        <f t="shared" si="35"/>
        <v>0</v>
      </c>
      <c r="BC316" s="135">
        <f t="shared" si="36"/>
        <v>46195050</v>
      </c>
      <c r="BD316" s="137"/>
      <c r="BE316" s="137"/>
      <c r="BF316" s="137"/>
      <c r="BG316" s="137"/>
      <c r="BH316" s="137"/>
      <c r="BI316" s="135"/>
      <c r="BJ316" s="251" t="s">
        <v>20139</v>
      </c>
      <c r="BK316" s="251" t="s">
        <v>20145</v>
      </c>
      <c r="BL316" s="251" t="s">
        <v>11615</v>
      </c>
      <c r="BM316" s="338">
        <v>87150000</v>
      </c>
      <c r="BN316" s="900"/>
    </row>
    <row r="317" spans="1:66" s="216" customFormat="1" ht="15" customHeight="1" x14ac:dyDescent="0.2">
      <c r="A317" s="104"/>
      <c r="B317" s="104"/>
      <c r="C317" s="104"/>
      <c r="D317" s="104"/>
      <c r="E317" s="104"/>
      <c r="F317" s="104" t="s">
        <v>8617</v>
      </c>
      <c r="G317" s="151" t="s">
        <v>8767</v>
      </c>
      <c r="H317" s="151" t="s">
        <v>6222</v>
      </c>
      <c r="I317" s="151" t="s">
        <v>20299</v>
      </c>
      <c r="J317" s="258" t="s">
        <v>6222</v>
      </c>
      <c r="K317" s="259"/>
      <c r="L317" s="108" t="s">
        <v>20117</v>
      </c>
      <c r="M317" s="104" t="s">
        <v>6477</v>
      </c>
      <c r="N317" s="104" t="s">
        <v>20132</v>
      </c>
      <c r="O317" s="120">
        <v>42544</v>
      </c>
      <c r="P317" s="107">
        <v>80000000</v>
      </c>
      <c r="Q317" s="107" t="s">
        <v>20125</v>
      </c>
      <c r="R317" s="109">
        <v>42885</v>
      </c>
      <c r="S317" s="107">
        <v>65686115</v>
      </c>
      <c r="T317" s="146" t="s">
        <v>20137</v>
      </c>
      <c r="U317" s="109">
        <v>42905</v>
      </c>
      <c r="V317" s="118">
        <v>48207360</v>
      </c>
      <c r="W317" s="109">
        <v>42908</v>
      </c>
      <c r="X317" s="118">
        <v>48207360</v>
      </c>
      <c r="Y317" s="118"/>
      <c r="Z317" s="118">
        <v>47725286.399999999</v>
      </c>
      <c r="AA317" s="118"/>
      <c r="AB317" s="135">
        <v>0</v>
      </c>
      <c r="AC317" s="135"/>
      <c r="AD317" s="135"/>
      <c r="AE317" s="135"/>
      <c r="AF317" s="135"/>
      <c r="AG317" s="135"/>
      <c r="AH317" s="135"/>
      <c r="AI317" s="135"/>
      <c r="AJ317" s="135"/>
      <c r="AK317" s="135"/>
      <c r="AL317" s="135"/>
      <c r="AM317" s="135"/>
      <c r="AN317" s="899"/>
      <c r="AO317" s="135"/>
      <c r="AP317" s="135"/>
      <c r="AQ317" s="135"/>
      <c r="AR317" s="135"/>
      <c r="AS317" s="135"/>
      <c r="AT317" s="135"/>
      <c r="AU317" s="135"/>
      <c r="AV317" s="135"/>
      <c r="AW317" s="135"/>
      <c r="AX317" s="135"/>
      <c r="AY317" s="135"/>
      <c r="AZ317" s="135"/>
      <c r="BA317" s="135"/>
      <c r="BB317" s="135">
        <f t="shared" si="35"/>
        <v>0</v>
      </c>
      <c r="BC317" s="135">
        <f t="shared" si="36"/>
        <v>48207360</v>
      </c>
      <c r="BD317" s="137"/>
      <c r="BE317" s="137"/>
      <c r="BF317" s="137"/>
      <c r="BG317" s="137"/>
      <c r="BH317" s="137"/>
      <c r="BI317" s="135"/>
      <c r="BJ317" s="251" t="s">
        <v>20140</v>
      </c>
      <c r="BK317" s="251" t="s">
        <v>20146</v>
      </c>
      <c r="BL317" s="251" t="s">
        <v>11615</v>
      </c>
      <c r="BM317" s="338">
        <v>120000000</v>
      </c>
      <c r="BN317" s="900"/>
    </row>
    <row r="318" spans="1:66" s="216" customFormat="1" ht="15" customHeight="1" x14ac:dyDescent="0.2">
      <c r="A318" s="104"/>
      <c r="B318" s="104"/>
      <c r="C318" s="104"/>
      <c r="D318" s="104"/>
      <c r="E318" s="104"/>
      <c r="F318" s="104" t="s">
        <v>8617</v>
      </c>
      <c r="G318" s="151" t="s">
        <v>8427</v>
      </c>
      <c r="H318" s="151" t="s">
        <v>12307</v>
      </c>
      <c r="I318" s="151" t="s">
        <v>20300</v>
      </c>
      <c r="J318" s="258" t="s">
        <v>6222</v>
      </c>
      <c r="K318" s="259"/>
      <c r="L318" s="108" t="s">
        <v>20118</v>
      </c>
      <c r="M318" s="104" t="s">
        <v>6477</v>
      </c>
      <c r="N318" s="104" t="s">
        <v>20133</v>
      </c>
      <c r="O318" s="120">
        <v>42608</v>
      </c>
      <c r="P318" s="107">
        <v>72000000</v>
      </c>
      <c r="Q318" s="107" t="s">
        <v>20126</v>
      </c>
      <c r="R318" s="109">
        <v>42864</v>
      </c>
      <c r="S318" s="107">
        <v>68202322</v>
      </c>
      <c r="T318" s="146" t="s">
        <v>20138</v>
      </c>
      <c r="U318" s="109">
        <v>42906</v>
      </c>
      <c r="V318" s="118">
        <v>51330400</v>
      </c>
      <c r="W318" s="109">
        <v>42908</v>
      </c>
      <c r="X318" s="118">
        <v>51330400</v>
      </c>
      <c r="Y318" s="118"/>
      <c r="Z318" s="118">
        <v>50817096</v>
      </c>
      <c r="AA318" s="118"/>
      <c r="AB318" s="135">
        <v>0</v>
      </c>
      <c r="AC318" s="135"/>
      <c r="AD318" s="135"/>
      <c r="AE318" s="135"/>
      <c r="AF318" s="135"/>
      <c r="AG318" s="135"/>
      <c r="AH318" s="135"/>
      <c r="AI318" s="135"/>
      <c r="AJ318" s="135"/>
      <c r="AK318" s="135"/>
      <c r="AL318" s="135"/>
      <c r="AM318" s="135"/>
      <c r="AN318" s="899"/>
      <c r="AO318" s="135"/>
      <c r="AP318" s="135"/>
      <c r="AQ318" s="135"/>
      <c r="AR318" s="135"/>
      <c r="AS318" s="135"/>
      <c r="AT318" s="135"/>
      <c r="AU318" s="135"/>
      <c r="AV318" s="135"/>
      <c r="AW318" s="135"/>
      <c r="AX318" s="135"/>
      <c r="AY318" s="135"/>
      <c r="AZ318" s="135"/>
      <c r="BA318" s="135"/>
      <c r="BB318" s="135">
        <f t="shared" si="35"/>
        <v>0</v>
      </c>
      <c r="BC318" s="135">
        <f t="shared" si="36"/>
        <v>51330400</v>
      </c>
      <c r="BD318" s="137"/>
      <c r="BE318" s="137"/>
      <c r="BF318" s="137"/>
      <c r="BG318" s="137"/>
      <c r="BH318" s="137"/>
      <c r="BI318" s="135"/>
      <c r="BJ318" s="251" t="s">
        <v>12279</v>
      </c>
      <c r="BK318" s="251" t="s">
        <v>20147</v>
      </c>
      <c r="BL318" s="251" t="s">
        <v>11615</v>
      </c>
      <c r="BM318" s="338">
        <v>103000000</v>
      </c>
      <c r="BN318" s="900"/>
    </row>
    <row r="319" spans="1:66" s="216" customFormat="1" ht="15" customHeight="1" x14ac:dyDescent="0.2">
      <c r="A319" s="104"/>
      <c r="B319" s="104"/>
      <c r="C319" s="104"/>
      <c r="D319" s="104"/>
      <c r="E319" s="104"/>
      <c r="F319" s="104"/>
      <c r="G319" s="151"/>
      <c r="H319" s="151"/>
      <c r="I319" s="151"/>
      <c r="J319" s="258"/>
      <c r="K319" s="259"/>
      <c r="L319" s="108"/>
      <c r="M319" s="104"/>
      <c r="N319" s="104"/>
      <c r="O319" s="120"/>
      <c r="P319" s="107"/>
      <c r="Q319" s="107"/>
      <c r="R319" s="109"/>
      <c r="S319" s="107"/>
      <c r="T319" s="146"/>
      <c r="U319" s="109"/>
      <c r="V319" s="118"/>
      <c r="W319" s="109"/>
      <c r="X319" s="118"/>
      <c r="Y319" s="118"/>
      <c r="Z319" s="118"/>
      <c r="AA319" s="118"/>
      <c r="AB319" s="135"/>
      <c r="AC319" s="135"/>
      <c r="AD319" s="135"/>
      <c r="AE319" s="135"/>
      <c r="AF319" s="135"/>
      <c r="AG319" s="135"/>
      <c r="AH319" s="135"/>
      <c r="AI319" s="135"/>
      <c r="AJ319" s="135"/>
      <c r="AK319" s="135"/>
      <c r="AL319" s="135"/>
      <c r="AM319" s="135"/>
      <c r="AN319" s="899"/>
      <c r="AO319" s="135"/>
      <c r="AP319" s="135"/>
      <c r="AQ319" s="135"/>
      <c r="AR319" s="135"/>
      <c r="AS319" s="135"/>
      <c r="AT319" s="135"/>
      <c r="AU319" s="135"/>
      <c r="AV319" s="135"/>
      <c r="AW319" s="135"/>
      <c r="AX319" s="135"/>
      <c r="AY319" s="135"/>
      <c r="AZ319" s="135"/>
      <c r="BA319" s="135"/>
      <c r="BB319" s="135"/>
      <c r="BC319" s="135"/>
      <c r="BD319" s="137"/>
      <c r="BE319" s="137"/>
      <c r="BF319" s="137"/>
      <c r="BG319" s="137"/>
      <c r="BH319" s="137"/>
      <c r="BI319" s="135"/>
      <c r="BJ319" s="251"/>
      <c r="BK319" s="251"/>
      <c r="BL319" s="251"/>
      <c r="BM319" s="338"/>
      <c r="BN319" s="900"/>
    </row>
    <row r="320" spans="1:66" s="216" customFormat="1" ht="15" customHeight="1" x14ac:dyDescent="0.2">
      <c r="A320" s="104"/>
      <c r="B320" s="104"/>
      <c r="C320" s="104"/>
      <c r="D320" s="104"/>
      <c r="E320" s="104"/>
      <c r="F320" s="104"/>
      <c r="G320" s="151"/>
      <c r="H320" s="151"/>
      <c r="I320" s="151"/>
      <c r="J320" s="258"/>
      <c r="K320" s="259"/>
      <c r="L320" s="108"/>
      <c r="M320" s="104"/>
      <c r="N320" s="104"/>
      <c r="O320" s="120"/>
      <c r="P320" s="107"/>
      <c r="Q320" s="107"/>
      <c r="R320" s="109"/>
      <c r="S320" s="107"/>
      <c r="T320" s="146"/>
      <c r="U320" s="109"/>
      <c r="V320" s="118"/>
      <c r="W320" s="109"/>
      <c r="X320" s="118"/>
      <c r="Y320" s="118"/>
      <c r="Z320" s="118"/>
      <c r="AA320" s="118"/>
      <c r="AB320" s="135"/>
      <c r="AC320" s="135"/>
      <c r="AD320" s="135"/>
      <c r="AE320" s="135"/>
      <c r="AF320" s="135"/>
      <c r="AG320" s="135"/>
      <c r="AH320" s="135"/>
      <c r="AI320" s="135"/>
      <c r="AJ320" s="135"/>
      <c r="AK320" s="135"/>
      <c r="AL320" s="135"/>
      <c r="AM320" s="135"/>
      <c r="AN320" s="899"/>
      <c r="AO320" s="135"/>
      <c r="AP320" s="135"/>
      <c r="AQ320" s="135"/>
      <c r="AR320" s="135"/>
      <c r="AS320" s="135"/>
      <c r="AT320" s="135"/>
      <c r="AU320" s="135"/>
      <c r="AV320" s="135"/>
      <c r="AW320" s="135"/>
      <c r="AX320" s="135"/>
      <c r="AY320" s="135"/>
      <c r="AZ320" s="135"/>
      <c r="BA320" s="135"/>
      <c r="BB320" s="135"/>
      <c r="BC320" s="135"/>
      <c r="BD320" s="137"/>
      <c r="BE320" s="137"/>
      <c r="BF320" s="137"/>
      <c r="BG320" s="137"/>
      <c r="BH320" s="137"/>
      <c r="BI320" s="135"/>
      <c r="BJ320" s="251"/>
      <c r="BK320" s="251"/>
      <c r="BL320" s="251"/>
      <c r="BM320" s="338"/>
      <c r="BN320" s="900"/>
    </row>
    <row r="321" spans="1:66" s="216" customFormat="1" ht="15" customHeight="1" x14ac:dyDescent="0.2">
      <c r="A321" s="104"/>
      <c r="B321" s="104"/>
      <c r="C321" s="104"/>
      <c r="D321" s="104"/>
      <c r="E321" s="104"/>
      <c r="F321" s="104"/>
      <c r="G321" s="151"/>
      <c r="H321" s="151"/>
      <c r="I321" s="151"/>
      <c r="J321" s="258"/>
      <c r="K321" s="259"/>
      <c r="L321" s="108"/>
      <c r="M321" s="104"/>
      <c r="N321" s="104"/>
      <c r="O321" s="120"/>
      <c r="P321" s="107"/>
      <c r="Q321" s="107"/>
      <c r="R321" s="109"/>
      <c r="S321" s="107"/>
      <c r="T321" s="146"/>
      <c r="U321" s="109"/>
      <c r="V321" s="118"/>
      <c r="W321" s="109"/>
      <c r="X321" s="118"/>
      <c r="Y321" s="118"/>
      <c r="Z321" s="118"/>
      <c r="AA321" s="118"/>
      <c r="AB321" s="135"/>
      <c r="AC321" s="135"/>
      <c r="AD321" s="135"/>
      <c r="AE321" s="135"/>
      <c r="AF321" s="135"/>
      <c r="AG321" s="135"/>
      <c r="AH321" s="135"/>
      <c r="AI321" s="135"/>
      <c r="AJ321" s="135"/>
      <c r="AK321" s="135"/>
      <c r="AL321" s="135"/>
      <c r="AM321" s="135"/>
      <c r="AN321" s="899"/>
      <c r="AO321" s="135"/>
      <c r="AP321" s="135"/>
      <c r="AQ321" s="135"/>
      <c r="AR321" s="135"/>
      <c r="AS321" s="135"/>
      <c r="AT321" s="135"/>
      <c r="AU321" s="135"/>
      <c r="AV321" s="135"/>
      <c r="AW321" s="135"/>
      <c r="AX321" s="135"/>
      <c r="AY321" s="135"/>
      <c r="AZ321" s="135"/>
      <c r="BA321" s="135"/>
      <c r="BB321" s="135"/>
      <c r="BC321" s="135"/>
      <c r="BD321" s="137"/>
      <c r="BE321" s="137"/>
      <c r="BF321" s="137"/>
      <c r="BG321" s="137"/>
      <c r="BH321" s="137"/>
      <c r="BI321" s="135"/>
      <c r="BJ321" s="251"/>
      <c r="BK321" s="251"/>
      <c r="BL321" s="251"/>
      <c r="BM321" s="338"/>
      <c r="BN321" s="900"/>
    </row>
    <row r="322" spans="1:66" s="216" customFormat="1" ht="15" customHeight="1" x14ac:dyDescent="0.2">
      <c r="A322" s="104"/>
      <c r="B322" s="104"/>
      <c r="C322" s="104"/>
      <c r="D322" s="104"/>
      <c r="E322" s="104"/>
      <c r="F322" s="104"/>
      <c r="G322" s="151"/>
      <c r="H322" s="151"/>
      <c r="I322" s="151"/>
      <c r="J322" s="258"/>
      <c r="K322" s="259"/>
      <c r="L322" s="108"/>
      <c r="M322" s="104"/>
      <c r="N322" s="104"/>
      <c r="O322" s="120"/>
      <c r="P322" s="107"/>
      <c r="Q322" s="107"/>
      <c r="R322" s="109"/>
      <c r="S322" s="107"/>
      <c r="T322" s="146"/>
      <c r="U322" s="109"/>
      <c r="V322" s="118"/>
      <c r="W322" s="109"/>
      <c r="X322" s="118"/>
      <c r="Y322" s="118"/>
      <c r="Z322" s="118"/>
      <c r="AA322" s="118"/>
      <c r="AB322" s="135"/>
      <c r="AC322" s="135"/>
      <c r="AD322" s="135"/>
      <c r="AE322" s="135"/>
      <c r="AF322" s="135"/>
      <c r="AG322" s="135"/>
      <c r="AH322" s="135"/>
      <c r="AI322" s="135"/>
      <c r="AJ322" s="135"/>
      <c r="AK322" s="135"/>
      <c r="AL322" s="135"/>
      <c r="AM322" s="135"/>
      <c r="AN322" s="899"/>
      <c r="AO322" s="135"/>
      <c r="AP322" s="135"/>
      <c r="AQ322" s="135"/>
      <c r="AR322" s="135"/>
      <c r="AS322" s="135"/>
      <c r="AT322" s="135"/>
      <c r="AU322" s="135"/>
      <c r="AV322" s="135"/>
      <c r="AW322" s="135"/>
      <c r="AX322" s="135"/>
      <c r="AY322" s="135"/>
      <c r="AZ322" s="135"/>
      <c r="BA322" s="135"/>
      <c r="BB322" s="135"/>
      <c r="BC322" s="135"/>
      <c r="BD322" s="137"/>
      <c r="BE322" s="137"/>
      <c r="BF322" s="137"/>
      <c r="BG322" s="137"/>
      <c r="BH322" s="137"/>
      <c r="BI322" s="135"/>
      <c r="BJ322" s="251"/>
      <c r="BK322" s="251"/>
      <c r="BL322" s="251"/>
      <c r="BM322" s="338"/>
      <c r="BN322" s="900"/>
    </row>
    <row r="323" spans="1:66" s="216" customFormat="1" ht="15" customHeight="1" x14ac:dyDescent="0.2">
      <c r="A323" s="104"/>
      <c r="B323" s="104"/>
      <c r="C323" s="104"/>
      <c r="D323" s="104"/>
      <c r="E323" s="104"/>
      <c r="F323" s="104"/>
      <c r="G323" s="151"/>
      <c r="H323" s="151"/>
      <c r="I323" s="151"/>
      <c r="J323" s="258"/>
      <c r="K323" s="259"/>
      <c r="L323" s="108"/>
      <c r="M323" s="104"/>
      <c r="N323" s="104"/>
      <c r="O323" s="120"/>
      <c r="P323" s="107"/>
      <c r="Q323" s="107"/>
      <c r="R323" s="109"/>
      <c r="S323" s="107"/>
      <c r="T323" s="146"/>
      <c r="U323" s="109"/>
      <c r="V323" s="118"/>
      <c r="W323" s="109"/>
      <c r="X323" s="118"/>
      <c r="Y323" s="118"/>
      <c r="Z323" s="118"/>
      <c r="AA323" s="118"/>
      <c r="AB323" s="135"/>
      <c r="AC323" s="135"/>
      <c r="AD323" s="135"/>
      <c r="AE323" s="135"/>
      <c r="AF323" s="135"/>
      <c r="AG323" s="135"/>
      <c r="AH323" s="135"/>
      <c r="AI323" s="135"/>
      <c r="AJ323" s="135"/>
      <c r="AK323" s="135"/>
      <c r="AL323" s="135"/>
      <c r="AM323" s="135"/>
      <c r="AN323" s="899"/>
      <c r="AO323" s="135"/>
      <c r="AP323" s="135"/>
      <c r="AQ323" s="135"/>
      <c r="AR323" s="135"/>
      <c r="AS323" s="135"/>
      <c r="AT323" s="135"/>
      <c r="AU323" s="135"/>
      <c r="AV323" s="135"/>
      <c r="AW323" s="135"/>
      <c r="AX323" s="135"/>
      <c r="AY323" s="135"/>
      <c r="AZ323" s="135"/>
      <c r="BA323" s="135"/>
      <c r="BB323" s="135"/>
      <c r="BC323" s="135"/>
      <c r="BD323" s="137"/>
      <c r="BE323" s="137"/>
      <c r="BF323" s="137"/>
      <c r="BG323" s="137"/>
      <c r="BH323" s="137"/>
      <c r="BI323" s="135"/>
      <c r="BJ323" s="251"/>
      <c r="BK323" s="251"/>
      <c r="BL323" s="251"/>
      <c r="BM323" s="338"/>
      <c r="BN323" s="900"/>
    </row>
    <row r="324" spans="1:66" s="216" customFormat="1" ht="15" customHeight="1" x14ac:dyDescent="0.2">
      <c r="A324" s="104"/>
      <c r="B324" s="104"/>
      <c r="C324" s="104"/>
      <c r="D324" s="104"/>
      <c r="E324" s="104"/>
      <c r="F324" s="104"/>
      <c r="G324" s="151"/>
      <c r="H324" s="151"/>
      <c r="I324" s="151"/>
      <c r="J324" s="258"/>
      <c r="K324" s="259"/>
      <c r="L324" s="108"/>
      <c r="M324" s="104"/>
      <c r="N324" s="104"/>
      <c r="O324" s="120"/>
      <c r="P324" s="107"/>
      <c r="Q324" s="107"/>
      <c r="R324" s="109"/>
      <c r="S324" s="107"/>
      <c r="T324" s="146"/>
      <c r="U324" s="109"/>
      <c r="V324" s="118"/>
      <c r="W324" s="109"/>
      <c r="X324" s="118"/>
      <c r="Y324" s="118"/>
      <c r="Z324" s="118"/>
      <c r="AA324" s="118"/>
      <c r="AB324" s="135"/>
      <c r="AC324" s="135"/>
      <c r="AD324" s="135"/>
      <c r="AE324" s="135"/>
      <c r="AF324" s="135"/>
      <c r="AG324" s="135"/>
      <c r="AH324" s="135"/>
      <c r="AI324" s="135"/>
      <c r="AJ324" s="135"/>
      <c r="AK324" s="135"/>
      <c r="AL324" s="135"/>
      <c r="AM324" s="135"/>
      <c r="AN324" s="899"/>
      <c r="AO324" s="135"/>
      <c r="AP324" s="135"/>
      <c r="AQ324" s="135"/>
      <c r="AR324" s="135"/>
      <c r="AS324" s="135"/>
      <c r="AT324" s="135"/>
      <c r="AU324" s="135"/>
      <c r="AV324" s="135"/>
      <c r="AW324" s="135"/>
      <c r="AX324" s="135"/>
      <c r="AY324" s="135"/>
      <c r="AZ324" s="135"/>
      <c r="BA324" s="135"/>
      <c r="BB324" s="135"/>
      <c r="BC324" s="135"/>
      <c r="BD324" s="137"/>
      <c r="BE324" s="137"/>
      <c r="BF324" s="137"/>
      <c r="BG324" s="137"/>
      <c r="BH324" s="137"/>
      <c r="BI324" s="135"/>
      <c r="BJ324" s="251"/>
      <c r="BK324" s="251"/>
      <c r="BL324" s="251"/>
      <c r="BM324" s="338"/>
      <c r="BN324" s="900"/>
    </row>
    <row r="325" spans="1:66" s="216" customFormat="1" ht="15" customHeight="1" x14ac:dyDescent="0.2">
      <c r="A325" s="104"/>
      <c r="B325" s="104"/>
      <c r="C325" s="104"/>
      <c r="D325" s="104"/>
      <c r="E325" s="104"/>
      <c r="F325" s="104"/>
      <c r="G325" s="151"/>
      <c r="H325" s="151"/>
      <c r="I325" s="151"/>
      <c r="J325" s="258"/>
      <c r="K325" s="259"/>
      <c r="L325" s="108"/>
      <c r="M325" s="104"/>
      <c r="N325" s="104"/>
      <c r="O325" s="120"/>
      <c r="P325" s="107"/>
      <c r="Q325" s="107"/>
      <c r="R325" s="109"/>
      <c r="S325" s="107"/>
      <c r="T325" s="146"/>
      <c r="U325" s="109"/>
      <c r="V325" s="118"/>
      <c r="W325" s="109"/>
      <c r="X325" s="118"/>
      <c r="Y325" s="118"/>
      <c r="Z325" s="118"/>
      <c r="AA325" s="118"/>
      <c r="AB325" s="135"/>
      <c r="AC325" s="135"/>
      <c r="AD325" s="135"/>
      <c r="AE325" s="135"/>
      <c r="AF325" s="135"/>
      <c r="AG325" s="135"/>
      <c r="AH325" s="135"/>
      <c r="AI325" s="135"/>
      <c r="AJ325" s="135"/>
      <c r="AK325" s="135"/>
      <c r="AL325" s="135"/>
      <c r="AM325" s="135"/>
      <c r="AN325" s="899"/>
      <c r="AO325" s="135"/>
      <c r="AP325" s="135"/>
      <c r="AQ325" s="135"/>
      <c r="AR325" s="135"/>
      <c r="AS325" s="135"/>
      <c r="AT325" s="135"/>
      <c r="AU325" s="135"/>
      <c r="AV325" s="135"/>
      <c r="AW325" s="135"/>
      <c r="AX325" s="135"/>
      <c r="AY325" s="135"/>
      <c r="AZ325" s="135"/>
      <c r="BA325" s="135"/>
      <c r="BB325" s="135"/>
      <c r="BC325" s="135"/>
      <c r="BD325" s="137"/>
      <c r="BE325" s="137"/>
      <c r="BF325" s="137"/>
      <c r="BG325" s="137"/>
      <c r="BH325" s="137"/>
      <c r="BI325" s="135"/>
      <c r="BJ325" s="251"/>
      <c r="BK325" s="251"/>
      <c r="BL325" s="251"/>
      <c r="BM325" s="338"/>
      <c r="BN325" s="900"/>
    </row>
    <row r="326" spans="1:66" s="216" customFormat="1" ht="15" customHeight="1" x14ac:dyDescent="0.2">
      <c r="A326" s="104"/>
      <c r="B326" s="104"/>
      <c r="C326" s="104"/>
      <c r="D326" s="104"/>
      <c r="E326" s="104"/>
      <c r="F326" s="104"/>
      <c r="G326" s="151"/>
      <c r="H326" s="151"/>
      <c r="I326" s="151"/>
      <c r="J326" s="258"/>
      <c r="K326" s="259"/>
      <c r="L326" s="108"/>
      <c r="M326" s="104"/>
      <c r="N326" s="104"/>
      <c r="O326" s="120"/>
      <c r="P326" s="107"/>
      <c r="Q326" s="107"/>
      <c r="R326" s="109"/>
      <c r="S326" s="107"/>
      <c r="T326" s="146"/>
      <c r="U326" s="109"/>
      <c r="V326" s="118"/>
      <c r="W326" s="109"/>
      <c r="X326" s="118"/>
      <c r="Y326" s="118"/>
      <c r="Z326" s="118"/>
      <c r="AA326" s="118"/>
      <c r="AB326" s="135"/>
      <c r="AC326" s="135"/>
      <c r="AD326" s="135"/>
      <c r="AE326" s="135"/>
      <c r="AF326" s="135"/>
      <c r="AG326" s="135"/>
      <c r="AH326" s="135"/>
      <c r="AI326" s="135"/>
      <c r="AJ326" s="135"/>
      <c r="AK326" s="135"/>
      <c r="AL326" s="135"/>
      <c r="AM326" s="135"/>
      <c r="AN326" s="899"/>
      <c r="AO326" s="135"/>
      <c r="AP326" s="135"/>
      <c r="AQ326" s="135"/>
      <c r="AR326" s="135"/>
      <c r="AS326" s="135"/>
      <c r="AT326" s="135"/>
      <c r="AU326" s="135"/>
      <c r="AV326" s="135"/>
      <c r="AW326" s="135"/>
      <c r="AX326" s="135"/>
      <c r="AY326" s="135"/>
      <c r="AZ326" s="135"/>
      <c r="BA326" s="135"/>
      <c r="BB326" s="135"/>
      <c r="BC326" s="135"/>
      <c r="BD326" s="137"/>
      <c r="BE326" s="137"/>
      <c r="BF326" s="137"/>
      <c r="BG326" s="137"/>
      <c r="BH326" s="137"/>
      <c r="BI326" s="135"/>
      <c r="BJ326" s="251"/>
      <c r="BK326" s="251"/>
      <c r="BL326" s="251"/>
      <c r="BM326" s="338"/>
      <c r="BN326" s="900"/>
    </row>
    <row r="327" spans="1:66" s="216" customFormat="1" ht="15" customHeight="1" x14ac:dyDescent="0.2">
      <c r="A327" s="104"/>
      <c r="B327" s="104"/>
      <c r="C327" s="104"/>
      <c r="D327" s="104"/>
      <c r="E327" s="104"/>
      <c r="F327" s="104"/>
      <c r="G327" s="151"/>
      <c r="H327" s="151"/>
      <c r="I327" s="151"/>
      <c r="J327" s="258"/>
      <c r="K327" s="259"/>
      <c r="L327" s="108"/>
      <c r="M327" s="104"/>
      <c r="N327" s="104"/>
      <c r="O327" s="120"/>
      <c r="P327" s="107"/>
      <c r="Q327" s="107"/>
      <c r="R327" s="109"/>
      <c r="S327" s="107"/>
      <c r="T327" s="146"/>
      <c r="U327" s="109"/>
      <c r="V327" s="118"/>
      <c r="W327" s="109"/>
      <c r="X327" s="118"/>
      <c r="Y327" s="118"/>
      <c r="Z327" s="118"/>
      <c r="AA327" s="118"/>
      <c r="AB327" s="135"/>
      <c r="AC327" s="135"/>
      <c r="AD327" s="135"/>
      <c r="AE327" s="135"/>
      <c r="AF327" s="135"/>
      <c r="AG327" s="135"/>
      <c r="AH327" s="135"/>
      <c r="AI327" s="135"/>
      <c r="AJ327" s="135"/>
      <c r="AK327" s="135"/>
      <c r="AL327" s="135"/>
      <c r="AM327" s="135"/>
      <c r="AN327" s="899"/>
      <c r="AO327" s="135"/>
      <c r="AP327" s="135"/>
      <c r="AQ327" s="135"/>
      <c r="AR327" s="135"/>
      <c r="AS327" s="135"/>
      <c r="AT327" s="135"/>
      <c r="AU327" s="135"/>
      <c r="AV327" s="135"/>
      <c r="AW327" s="135"/>
      <c r="AX327" s="135"/>
      <c r="AY327" s="135"/>
      <c r="AZ327" s="135"/>
      <c r="BA327" s="135"/>
      <c r="BB327" s="135"/>
      <c r="BC327" s="135"/>
      <c r="BD327" s="137"/>
      <c r="BE327" s="137"/>
      <c r="BF327" s="137"/>
      <c r="BG327" s="137"/>
      <c r="BH327" s="137"/>
      <c r="BI327" s="135"/>
      <c r="BJ327" s="251"/>
      <c r="BK327" s="251"/>
      <c r="BL327" s="251"/>
      <c r="BM327" s="338"/>
      <c r="BN327" s="900"/>
    </row>
    <row r="328" spans="1:66" s="216" customFormat="1" ht="15" customHeight="1" x14ac:dyDescent="0.2">
      <c r="A328" s="104"/>
      <c r="B328" s="104"/>
      <c r="C328" s="104"/>
      <c r="D328" s="104"/>
      <c r="E328" s="104"/>
      <c r="F328" s="104"/>
      <c r="G328" s="151"/>
      <c r="H328" s="151"/>
      <c r="I328" s="151"/>
      <c r="J328" s="258"/>
      <c r="K328" s="259"/>
      <c r="L328" s="108"/>
      <c r="M328" s="104"/>
      <c r="N328" s="104"/>
      <c r="O328" s="120"/>
      <c r="P328" s="107"/>
      <c r="Q328" s="107"/>
      <c r="R328" s="109"/>
      <c r="S328" s="107"/>
      <c r="T328" s="146"/>
      <c r="U328" s="109"/>
      <c r="V328" s="118"/>
      <c r="W328" s="109"/>
      <c r="X328" s="118"/>
      <c r="Y328" s="118"/>
      <c r="Z328" s="118"/>
      <c r="AA328" s="118"/>
      <c r="AB328" s="135"/>
      <c r="AC328" s="135"/>
      <c r="AD328" s="135"/>
      <c r="AE328" s="135"/>
      <c r="AF328" s="135"/>
      <c r="AG328" s="135"/>
      <c r="AH328" s="135"/>
      <c r="AI328" s="135"/>
      <c r="AJ328" s="135"/>
      <c r="AK328" s="135"/>
      <c r="AL328" s="135"/>
      <c r="AM328" s="135"/>
      <c r="AN328" s="135"/>
      <c r="AO328" s="135"/>
      <c r="AP328" s="135"/>
      <c r="AQ328" s="135"/>
      <c r="AR328" s="135"/>
      <c r="AS328" s="135"/>
      <c r="AT328" s="135"/>
      <c r="AU328" s="135"/>
      <c r="AV328" s="135"/>
      <c r="AW328" s="135"/>
      <c r="AX328" s="135"/>
      <c r="AY328" s="135"/>
      <c r="AZ328" s="135"/>
      <c r="BA328" s="135"/>
      <c r="BB328" s="135"/>
      <c r="BC328" s="135"/>
      <c r="BD328" s="137"/>
      <c r="BE328" s="137"/>
      <c r="BF328" s="137"/>
      <c r="BG328" s="137"/>
      <c r="BH328" s="137"/>
      <c r="BI328" s="135"/>
      <c r="BJ328" s="251"/>
      <c r="BK328" s="251"/>
      <c r="BL328" s="251"/>
      <c r="BM328" s="338"/>
      <c r="BN328" s="897"/>
    </row>
    <row r="329" spans="1:66" ht="7.5" customHeight="1" x14ac:dyDescent="0.2">
      <c r="A329" s="193"/>
      <c r="B329" s="193"/>
      <c r="C329" s="193"/>
      <c r="D329" s="193"/>
      <c r="E329" s="193"/>
      <c r="F329" s="193"/>
      <c r="G329" s="549"/>
      <c r="H329" s="549"/>
      <c r="I329" s="558"/>
      <c r="J329" s="558"/>
      <c r="K329" s="558"/>
      <c r="L329" s="558"/>
      <c r="M329" s="559"/>
      <c r="N329" s="559"/>
      <c r="O329" s="560"/>
      <c r="P329" s="561"/>
      <c r="Q329" s="561"/>
      <c r="R329" s="561"/>
      <c r="S329" s="561"/>
      <c r="T329" s="562"/>
      <c r="U329" s="559"/>
      <c r="V329" s="561"/>
      <c r="W329" s="561"/>
      <c r="X329" s="561"/>
      <c r="Y329" s="561"/>
      <c r="Z329" s="561"/>
      <c r="AA329" s="561"/>
      <c r="AB329" s="561"/>
      <c r="AC329" s="561"/>
      <c r="AD329" s="561"/>
      <c r="AE329" s="561"/>
      <c r="AF329" s="561"/>
      <c r="AG329" s="561"/>
      <c r="AH329" s="561"/>
      <c r="AI329" s="561"/>
      <c r="AJ329" s="561"/>
      <c r="AK329" s="561"/>
      <c r="AL329" s="561"/>
      <c r="AM329" s="561"/>
      <c r="AN329" s="561"/>
      <c r="AO329" s="561"/>
      <c r="AP329" s="561"/>
      <c r="AQ329" s="561"/>
      <c r="AR329" s="561"/>
      <c r="AS329" s="561"/>
      <c r="AT329" s="561"/>
      <c r="AU329" s="561"/>
      <c r="AV329" s="561"/>
      <c r="AW329" s="561"/>
      <c r="AX329" s="561"/>
      <c r="AY329" s="561"/>
      <c r="AZ329" s="561"/>
      <c r="BA329" s="561"/>
      <c r="BB329" s="561"/>
      <c r="BC329" s="623"/>
      <c r="BD329" s="623"/>
      <c r="BE329" s="561"/>
      <c r="BF329" s="561"/>
      <c r="BG329" s="561"/>
      <c r="BH329" s="561"/>
      <c r="BI329" s="561"/>
      <c r="BJ329" s="618"/>
      <c r="BK329" s="619"/>
      <c r="BL329" s="619"/>
      <c r="BM329" s="619"/>
    </row>
    <row r="330" spans="1:66" x14ac:dyDescent="0.2">
      <c r="A330" s="199"/>
      <c r="B330" s="199"/>
      <c r="C330" s="199"/>
      <c r="D330" s="199"/>
      <c r="E330" s="199"/>
      <c r="F330" s="199"/>
      <c r="G330" s="550"/>
      <c r="H330" s="550"/>
      <c r="I330" s="563"/>
      <c r="J330" s="564"/>
      <c r="K330" s="565">
        <f>SUBTOTAL(3,L9:L329)</f>
        <v>310</v>
      </c>
      <c r="L330" s="972" t="s">
        <v>11</v>
      </c>
      <c r="M330" s="972"/>
      <c r="N330" s="972"/>
      <c r="O330" s="972"/>
      <c r="P330" s="972"/>
      <c r="Q330" s="972"/>
      <c r="R330" s="972"/>
      <c r="S330" s="972"/>
      <c r="T330" s="972"/>
      <c r="U330" s="972"/>
      <c r="V330" s="681">
        <f t="shared" ref="V330:BC330" si="37">SUBTOTAL(9,V9:V329)</f>
        <v>5850468491</v>
      </c>
      <c r="W330" s="681"/>
      <c r="X330" s="681"/>
      <c r="Y330" s="681"/>
      <c r="Z330" s="681"/>
      <c r="AA330" s="681"/>
      <c r="AB330" s="681">
        <f t="shared" si="37"/>
        <v>1106457761</v>
      </c>
      <c r="AC330" s="681">
        <f t="shared" si="37"/>
        <v>93666693</v>
      </c>
      <c r="AD330" s="681">
        <f t="shared" si="37"/>
        <v>16154135.294117648</v>
      </c>
      <c r="AE330" s="202">
        <f t="shared" si="37"/>
        <v>118525026</v>
      </c>
      <c r="AF330" s="681">
        <f t="shared" si="37"/>
        <v>20570897.588235293</v>
      </c>
      <c r="AG330" s="202">
        <f t="shared" si="37"/>
        <v>92854244</v>
      </c>
      <c r="AH330" s="681">
        <f t="shared" si="37"/>
        <v>15644788</v>
      </c>
      <c r="AI330" s="202">
        <f t="shared" si="37"/>
        <v>147789241</v>
      </c>
      <c r="AJ330" s="681">
        <f t="shared" si="37"/>
        <v>26080450.411764707</v>
      </c>
      <c r="AK330" s="202">
        <f t="shared" si="37"/>
        <v>143901325</v>
      </c>
      <c r="AL330" s="202">
        <f t="shared" si="37"/>
        <v>24102841</v>
      </c>
      <c r="AM330" s="202">
        <f t="shared" si="37"/>
        <v>114380716</v>
      </c>
      <c r="AN330" s="202">
        <f t="shared" si="37"/>
        <v>18755696</v>
      </c>
      <c r="AO330" s="202">
        <f t="shared" si="37"/>
        <v>0</v>
      </c>
      <c r="AP330" s="202"/>
      <c r="AQ330" s="202">
        <f t="shared" si="37"/>
        <v>0</v>
      </c>
      <c r="AR330" s="202"/>
      <c r="AS330" s="202">
        <f t="shared" si="37"/>
        <v>0</v>
      </c>
      <c r="AT330" s="202"/>
      <c r="AU330" s="202">
        <f t="shared" si="37"/>
        <v>0</v>
      </c>
      <c r="AV330" s="202"/>
      <c r="AW330" s="202">
        <f t="shared" si="37"/>
        <v>0</v>
      </c>
      <c r="AX330" s="202"/>
      <c r="AY330" s="202"/>
      <c r="AZ330" s="202"/>
      <c r="BA330" s="622">
        <f t="shared" si="37"/>
        <v>0</v>
      </c>
      <c r="BB330" s="622">
        <f t="shared" si="37"/>
        <v>1938883814.2941179</v>
      </c>
      <c r="BC330" s="622">
        <f t="shared" si="37"/>
        <v>3911584676.7058821</v>
      </c>
      <c r="BD330" s="202"/>
      <c r="BE330" s="202">
        <f>SUM(BE9:BE261)</f>
        <v>1968229950</v>
      </c>
      <c r="BF330" s="202">
        <f>SUM(BF9:BF261)</f>
        <v>414207396</v>
      </c>
      <c r="BG330" s="202">
        <f>SUM(BG9:BG261)</f>
        <v>55069303</v>
      </c>
      <c r="BH330" s="202">
        <f>SUM(BH9:BH261)</f>
        <v>359138093</v>
      </c>
      <c r="BI330" s="202">
        <f>SUM(BI9:BI261)</f>
        <v>1554022554</v>
      </c>
      <c r="BJ330" s="620"/>
      <c r="BK330" s="621"/>
      <c r="BL330" s="621"/>
      <c r="BM330" s="621"/>
    </row>
    <row r="331" spans="1:66" ht="13.5" thickBot="1" x14ac:dyDescent="0.25">
      <c r="A331" s="203"/>
      <c r="B331" s="204"/>
      <c r="C331" s="204"/>
      <c r="D331" s="204"/>
      <c r="E331" s="204"/>
      <c r="F331" s="204"/>
      <c r="G331" s="624"/>
      <c r="H331" s="551"/>
      <c r="I331" s="552"/>
      <c r="J331" s="553"/>
      <c r="K331" s="554"/>
      <c r="L331" s="552"/>
      <c r="M331" s="552"/>
      <c r="N331" s="552"/>
      <c r="O331" s="552"/>
      <c r="P331" s="555"/>
      <c r="Q331" s="555"/>
      <c r="R331" s="555"/>
      <c r="S331" s="555"/>
      <c r="T331" s="556"/>
      <c r="U331" s="552"/>
      <c r="V331" s="557"/>
      <c r="W331" s="557"/>
      <c r="X331" s="557"/>
      <c r="Y331" s="557"/>
      <c r="Z331" s="557"/>
      <c r="AA331" s="557"/>
      <c r="AB331" s="557"/>
      <c r="AC331" s="557"/>
      <c r="AD331" s="557"/>
      <c r="AE331" s="557"/>
      <c r="AF331" s="557"/>
      <c r="AG331" s="557"/>
      <c r="AH331" s="557"/>
      <c r="AI331" s="557"/>
      <c r="AJ331" s="557"/>
      <c r="AK331" s="557"/>
      <c r="AL331" s="557"/>
      <c r="AM331" s="557"/>
      <c r="AN331" s="557"/>
      <c r="AO331" s="557"/>
      <c r="AP331" s="557"/>
      <c r="AQ331" s="557"/>
      <c r="AR331" s="557"/>
      <c r="AS331" s="557"/>
      <c r="AT331" s="557"/>
      <c r="AU331" s="557"/>
      <c r="AV331" s="557"/>
      <c r="AW331" s="557"/>
      <c r="AX331" s="557"/>
      <c r="AY331" s="557"/>
      <c r="AZ331" s="557"/>
      <c r="BA331" s="557"/>
      <c r="BB331" s="557"/>
      <c r="BC331" s="557"/>
      <c r="BD331" s="557"/>
      <c r="BE331" s="557"/>
      <c r="BF331" s="557"/>
      <c r="BG331" s="557"/>
      <c r="BH331" s="557"/>
      <c r="BI331" s="625"/>
      <c r="BJ331" s="620"/>
      <c r="BK331" s="621"/>
      <c r="BL331" s="621"/>
      <c r="BM331" s="621"/>
    </row>
    <row r="333" spans="1:66" x14ac:dyDescent="0.2">
      <c r="AM333" s="172">
        <v>22028231</v>
      </c>
      <c r="AN333" s="172">
        <v>3887334</v>
      </c>
      <c r="BA333" s="339"/>
      <c r="BB333" s="292">
        <v>0.33838216394414172</v>
      </c>
    </row>
    <row r="334" spans="1:66" x14ac:dyDescent="0.2">
      <c r="BA334" s="339"/>
      <c r="BB334" s="292">
        <f>BB330/V330</f>
        <v>0.3314065903058494</v>
      </c>
    </row>
    <row r="335" spans="1:66" x14ac:dyDescent="0.2">
      <c r="N335" s="310"/>
      <c r="AM335" s="172">
        <v>104886498</v>
      </c>
      <c r="AN335" s="172">
        <v>18509378</v>
      </c>
      <c r="AO335" s="172">
        <f>AM335+AN335</f>
        <v>123395876</v>
      </c>
      <c r="BA335" s="339"/>
    </row>
    <row r="336" spans="1:66" x14ac:dyDescent="0.2">
      <c r="L336" s="311"/>
      <c r="AM336" s="172">
        <v>21865684</v>
      </c>
      <c r="AN336" s="172">
        <v>2429517</v>
      </c>
      <c r="AO336" s="172">
        <f>AM336+AN336</f>
        <v>24295201</v>
      </c>
      <c r="AU336" s="312">
        <f>766785+750975</f>
        <v>1517760</v>
      </c>
      <c r="AV336" s="847"/>
      <c r="BA336" s="339"/>
    </row>
    <row r="337" spans="1:243" s="169" customFormat="1" x14ac:dyDescent="0.2">
      <c r="A337" s="166"/>
      <c r="B337" s="166"/>
      <c r="C337" s="166"/>
      <c r="D337" s="166"/>
      <c r="E337" s="166"/>
      <c r="F337" s="166"/>
      <c r="G337" s="275"/>
      <c r="H337" s="275"/>
      <c r="J337" s="166"/>
      <c r="K337" s="167"/>
      <c r="L337" s="311"/>
      <c r="P337" s="309"/>
      <c r="Q337" s="309"/>
      <c r="R337" s="309"/>
      <c r="S337" s="309"/>
      <c r="T337" s="274"/>
      <c r="V337" s="172"/>
      <c r="W337" s="172"/>
      <c r="X337" s="172"/>
      <c r="Y337" s="172"/>
      <c r="Z337" s="172"/>
      <c r="AA337" s="172"/>
      <c r="AB337" s="172"/>
      <c r="AC337" s="172"/>
      <c r="AD337" s="172"/>
      <c r="AE337" s="172"/>
      <c r="AF337" s="172"/>
      <c r="AG337" s="172"/>
      <c r="AH337" s="172"/>
      <c r="AI337" s="172"/>
      <c r="AJ337" s="172"/>
      <c r="AK337" s="172"/>
      <c r="AL337" s="172"/>
      <c r="AM337" s="172"/>
      <c r="AN337" s="172">
        <f>AN335+AN336</f>
        <v>20938895</v>
      </c>
      <c r="AO337" s="172"/>
      <c r="AP337" s="172"/>
      <c r="AS337" s="172"/>
      <c r="AT337" s="172"/>
      <c r="AU337" s="172">
        <v>1182095</v>
      </c>
      <c r="AV337" s="172"/>
      <c r="AW337" s="172"/>
      <c r="AX337" s="172"/>
      <c r="AY337" s="172"/>
      <c r="AZ337" s="172"/>
      <c r="BA337" s="339"/>
      <c r="BB337" s="172"/>
      <c r="BC337" s="172"/>
      <c r="BD337" s="172"/>
      <c r="BE337" s="172"/>
      <c r="BF337" s="172"/>
      <c r="BG337" s="172"/>
      <c r="BH337" s="172"/>
      <c r="BI337" s="172"/>
      <c r="BJ337" s="164"/>
      <c r="BK337" s="164"/>
      <c r="BL337" s="164"/>
      <c r="BM337" s="164"/>
      <c r="BN337" s="896"/>
      <c r="BO337" s="164"/>
      <c r="BP337" s="164"/>
      <c r="BQ337" s="164"/>
      <c r="BR337" s="164"/>
      <c r="BS337" s="164"/>
      <c r="BT337" s="164"/>
      <c r="BU337" s="164"/>
      <c r="BV337" s="164"/>
      <c r="BW337" s="164"/>
      <c r="BX337" s="164"/>
      <c r="BY337" s="164"/>
      <c r="BZ337" s="164"/>
      <c r="CA337" s="164"/>
      <c r="CB337" s="164"/>
      <c r="CC337" s="164"/>
      <c r="CD337" s="164"/>
      <c r="CE337" s="164"/>
      <c r="CF337" s="164"/>
      <c r="CG337" s="164"/>
      <c r="CH337" s="164"/>
      <c r="CI337" s="164"/>
      <c r="CJ337" s="164"/>
      <c r="CK337" s="164"/>
      <c r="CL337" s="164"/>
      <c r="CM337" s="164"/>
      <c r="CN337" s="164"/>
      <c r="CO337" s="164"/>
      <c r="CP337" s="164"/>
      <c r="CQ337" s="164"/>
      <c r="CR337" s="164"/>
      <c r="CS337" s="164"/>
      <c r="CT337" s="164"/>
      <c r="CU337" s="164"/>
      <c r="CV337" s="164"/>
      <c r="CW337" s="164"/>
      <c r="CX337" s="164"/>
      <c r="CY337" s="164"/>
      <c r="CZ337" s="164"/>
      <c r="DA337" s="164"/>
      <c r="DB337" s="164"/>
      <c r="DC337" s="164"/>
      <c r="DD337" s="164"/>
      <c r="DE337" s="164"/>
      <c r="DF337" s="164"/>
      <c r="DG337" s="164"/>
      <c r="DH337" s="164"/>
      <c r="DI337" s="164"/>
      <c r="DJ337" s="164"/>
      <c r="DK337" s="164"/>
      <c r="DL337" s="164"/>
      <c r="DM337" s="164"/>
      <c r="DN337" s="164"/>
      <c r="DO337" s="164"/>
      <c r="DP337" s="164"/>
      <c r="DQ337" s="164"/>
      <c r="DR337" s="164"/>
      <c r="DS337" s="164"/>
      <c r="DT337" s="164"/>
      <c r="DU337" s="164"/>
      <c r="DV337" s="164"/>
      <c r="DW337" s="164"/>
      <c r="DX337" s="164"/>
      <c r="DY337" s="164"/>
      <c r="DZ337" s="164"/>
      <c r="EA337" s="164"/>
      <c r="EB337" s="164"/>
      <c r="EC337" s="164"/>
      <c r="ED337" s="164"/>
      <c r="EE337" s="164"/>
      <c r="EF337" s="164"/>
      <c r="EG337" s="164"/>
      <c r="EH337" s="164"/>
      <c r="EI337" s="164"/>
      <c r="EJ337" s="164"/>
      <c r="EK337" s="164"/>
      <c r="EL337" s="164"/>
      <c r="EM337" s="164"/>
      <c r="EN337" s="164"/>
      <c r="EO337" s="164"/>
      <c r="EP337" s="164"/>
      <c r="EQ337" s="164"/>
      <c r="ER337" s="164"/>
      <c r="ES337" s="164"/>
      <c r="ET337" s="164"/>
      <c r="EU337" s="164"/>
      <c r="EV337" s="164"/>
      <c r="EW337" s="164"/>
      <c r="EX337" s="164"/>
      <c r="EY337" s="164"/>
      <c r="EZ337" s="164"/>
      <c r="FA337" s="164"/>
      <c r="FB337" s="164"/>
      <c r="FC337" s="164"/>
      <c r="FD337" s="164"/>
      <c r="FE337" s="164"/>
      <c r="FF337" s="164"/>
      <c r="FG337" s="164"/>
      <c r="FH337" s="164"/>
      <c r="FI337" s="164"/>
      <c r="FJ337" s="164"/>
      <c r="FK337" s="164"/>
      <c r="FL337" s="164"/>
      <c r="FM337" s="164"/>
      <c r="FN337" s="164"/>
      <c r="FO337" s="164"/>
      <c r="FP337" s="164"/>
      <c r="FQ337" s="164"/>
      <c r="FR337" s="164"/>
      <c r="FS337" s="164"/>
      <c r="FT337" s="164"/>
      <c r="FU337" s="164"/>
      <c r="FV337" s="164"/>
      <c r="FW337" s="164"/>
      <c r="FX337" s="164"/>
      <c r="FY337" s="164"/>
      <c r="FZ337" s="164"/>
      <c r="GA337" s="164"/>
      <c r="GB337" s="164"/>
      <c r="GC337" s="164"/>
      <c r="GD337" s="164"/>
      <c r="GE337" s="164"/>
      <c r="GF337" s="164"/>
      <c r="GG337" s="164"/>
      <c r="GH337" s="164"/>
      <c r="GI337" s="164"/>
      <c r="GJ337" s="164"/>
      <c r="GK337" s="164"/>
      <c r="GL337" s="164"/>
      <c r="GM337" s="164"/>
      <c r="GN337" s="164"/>
      <c r="GO337" s="164"/>
      <c r="GP337" s="164"/>
      <c r="GQ337" s="164"/>
      <c r="GR337" s="164"/>
      <c r="GS337" s="164"/>
      <c r="GT337" s="164"/>
      <c r="GU337" s="164"/>
      <c r="GV337" s="164"/>
      <c r="GW337" s="164"/>
      <c r="GX337" s="164"/>
      <c r="GY337" s="164"/>
      <c r="GZ337" s="164"/>
      <c r="HA337" s="164"/>
      <c r="HB337" s="164"/>
      <c r="HC337" s="164"/>
      <c r="HD337" s="164"/>
      <c r="HE337" s="164"/>
      <c r="HF337" s="164"/>
      <c r="HG337" s="164"/>
      <c r="HH337" s="164"/>
      <c r="HI337" s="164"/>
      <c r="HJ337" s="164"/>
      <c r="HK337" s="164"/>
      <c r="HL337" s="164"/>
      <c r="HM337" s="164"/>
      <c r="HN337" s="164"/>
      <c r="HO337" s="164"/>
      <c r="HP337" s="164"/>
      <c r="HQ337" s="164"/>
      <c r="HR337" s="164"/>
      <c r="HS337" s="164"/>
      <c r="HT337" s="164"/>
      <c r="HU337" s="164"/>
      <c r="HV337" s="164"/>
      <c r="HW337" s="164"/>
      <c r="HX337" s="164"/>
      <c r="HY337" s="164"/>
      <c r="HZ337" s="164"/>
      <c r="IA337" s="164"/>
      <c r="IB337" s="164"/>
      <c r="IC337" s="164"/>
      <c r="ID337" s="164"/>
      <c r="IE337" s="164"/>
      <c r="IF337" s="164"/>
      <c r="IG337" s="164"/>
      <c r="IH337" s="164"/>
      <c r="II337" s="164"/>
    </row>
    <row r="338" spans="1:243" x14ac:dyDescent="0.2">
      <c r="L338" s="311"/>
      <c r="AU338" s="172">
        <v>208605</v>
      </c>
      <c r="BA338" s="339"/>
    </row>
    <row r="339" spans="1:243" x14ac:dyDescent="0.2">
      <c r="L339" s="313"/>
      <c r="BA339" s="339"/>
    </row>
    <row r="340" spans="1:243" x14ac:dyDescent="0.2">
      <c r="BA340" s="339"/>
    </row>
    <row r="449" spans="7:243" s="166" customFormat="1" ht="5.25" customHeight="1" x14ac:dyDescent="0.2">
      <c r="G449" s="275"/>
      <c r="H449" s="275"/>
      <c r="I449" s="169"/>
      <c r="K449" s="167"/>
      <c r="L449" s="169"/>
      <c r="M449" s="169"/>
      <c r="N449" s="169"/>
      <c r="O449" s="169"/>
      <c r="P449" s="309"/>
      <c r="Q449" s="309"/>
      <c r="R449" s="309"/>
      <c r="S449" s="309"/>
      <c r="T449" s="274"/>
      <c r="U449" s="169"/>
      <c r="V449" s="172"/>
      <c r="W449" s="172"/>
      <c r="X449" s="172"/>
      <c r="Y449" s="172"/>
      <c r="Z449" s="172"/>
      <c r="AA449" s="172"/>
      <c r="AB449" s="172"/>
      <c r="AC449" s="172"/>
      <c r="AD449" s="172"/>
      <c r="AE449" s="172"/>
      <c r="AF449" s="172"/>
      <c r="AG449" s="172"/>
      <c r="AH449" s="172"/>
      <c r="AI449" s="172"/>
      <c r="AJ449" s="172"/>
      <c r="AK449" s="172"/>
      <c r="AL449" s="172"/>
      <c r="AM449" s="172"/>
      <c r="AN449" s="172"/>
      <c r="AO449" s="172"/>
      <c r="AP449" s="172"/>
      <c r="AQ449" s="172"/>
      <c r="AR449" s="172"/>
      <c r="AS449" s="172"/>
      <c r="AT449" s="172"/>
      <c r="AU449" s="172"/>
      <c r="AV449" s="172"/>
      <c r="AW449" s="172"/>
      <c r="AX449" s="172"/>
      <c r="AY449" s="172"/>
      <c r="AZ449" s="172"/>
      <c r="BA449" s="172"/>
      <c r="BB449" s="172"/>
      <c r="BC449" s="172"/>
      <c r="BD449" s="172"/>
      <c r="BE449" s="172"/>
      <c r="BF449" s="172"/>
      <c r="BG449" s="172"/>
      <c r="BH449" s="172"/>
      <c r="BI449" s="172"/>
      <c r="BJ449" s="164"/>
      <c r="BK449" s="164"/>
      <c r="BL449" s="164"/>
      <c r="BM449" s="164"/>
      <c r="BN449" s="896"/>
      <c r="BO449" s="164"/>
      <c r="BP449" s="164"/>
      <c r="BQ449" s="164"/>
      <c r="BR449" s="164"/>
      <c r="BS449" s="164"/>
      <c r="BT449" s="164"/>
      <c r="BU449" s="164"/>
      <c r="BV449" s="164"/>
      <c r="BW449" s="164"/>
      <c r="BX449" s="164"/>
      <c r="BY449" s="164"/>
      <c r="BZ449" s="164"/>
      <c r="CA449" s="164"/>
      <c r="CB449" s="164"/>
      <c r="CC449" s="164"/>
      <c r="CD449" s="164"/>
      <c r="CE449" s="164"/>
      <c r="CF449" s="164"/>
      <c r="CG449" s="164"/>
      <c r="CH449" s="164"/>
      <c r="CI449" s="164"/>
      <c r="CJ449" s="164"/>
      <c r="CK449" s="164"/>
      <c r="CL449" s="164"/>
      <c r="CM449" s="164"/>
      <c r="CN449" s="164"/>
      <c r="CO449" s="164"/>
      <c r="CP449" s="164"/>
      <c r="CQ449" s="164"/>
      <c r="CR449" s="164"/>
      <c r="CS449" s="164"/>
      <c r="CT449" s="164"/>
      <c r="CU449" s="164"/>
      <c r="CV449" s="164"/>
      <c r="CW449" s="164"/>
      <c r="CX449" s="164"/>
      <c r="CY449" s="164"/>
      <c r="CZ449" s="164"/>
      <c r="DA449" s="164"/>
      <c r="DB449" s="164"/>
      <c r="DC449" s="164"/>
      <c r="DD449" s="164"/>
      <c r="DE449" s="164"/>
      <c r="DF449" s="164"/>
      <c r="DG449" s="164"/>
      <c r="DH449" s="164"/>
      <c r="DI449" s="164"/>
      <c r="DJ449" s="164"/>
      <c r="DK449" s="164"/>
      <c r="DL449" s="164"/>
      <c r="DM449" s="164"/>
      <c r="DN449" s="164"/>
      <c r="DO449" s="164"/>
      <c r="DP449" s="164"/>
      <c r="DQ449" s="164"/>
      <c r="DR449" s="164"/>
      <c r="DS449" s="164"/>
      <c r="DT449" s="164"/>
      <c r="DU449" s="164"/>
      <c r="DV449" s="164"/>
      <c r="DW449" s="164"/>
      <c r="DX449" s="164"/>
      <c r="DY449" s="164"/>
      <c r="DZ449" s="164"/>
      <c r="EA449" s="164"/>
      <c r="EB449" s="164"/>
      <c r="EC449" s="164"/>
      <c r="ED449" s="164"/>
      <c r="EE449" s="164"/>
      <c r="EF449" s="164"/>
      <c r="EG449" s="164"/>
      <c r="EH449" s="164"/>
      <c r="EI449" s="164"/>
      <c r="EJ449" s="164"/>
      <c r="EK449" s="164"/>
      <c r="EL449" s="164"/>
      <c r="EM449" s="164"/>
      <c r="EN449" s="164"/>
      <c r="EO449" s="164"/>
      <c r="EP449" s="164"/>
      <c r="EQ449" s="164"/>
      <c r="ER449" s="164"/>
      <c r="ES449" s="164"/>
      <c r="ET449" s="164"/>
      <c r="EU449" s="164"/>
      <c r="EV449" s="164"/>
      <c r="EW449" s="164"/>
      <c r="EX449" s="164"/>
      <c r="EY449" s="164"/>
      <c r="EZ449" s="164"/>
      <c r="FA449" s="164"/>
      <c r="FB449" s="164"/>
      <c r="FC449" s="164"/>
      <c r="FD449" s="164"/>
      <c r="FE449" s="164"/>
      <c r="FF449" s="164"/>
      <c r="FG449" s="164"/>
      <c r="FH449" s="164"/>
      <c r="FI449" s="164"/>
      <c r="FJ449" s="164"/>
      <c r="FK449" s="164"/>
      <c r="FL449" s="164"/>
      <c r="FM449" s="164"/>
      <c r="FN449" s="164"/>
      <c r="FO449" s="164"/>
      <c r="FP449" s="164"/>
      <c r="FQ449" s="164"/>
      <c r="FR449" s="164"/>
      <c r="FS449" s="164"/>
      <c r="FT449" s="164"/>
      <c r="FU449" s="164"/>
      <c r="FV449" s="164"/>
      <c r="FW449" s="164"/>
      <c r="FX449" s="164"/>
      <c r="FY449" s="164"/>
      <c r="FZ449" s="164"/>
      <c r="GA449" s="164"/>
      <c r="GB449" s="164"/>
      <c r="GC449" s="164"/>
      <c r="GD449" s="164"/>
      <c r="GE449" s="164"/>
      <c r="GF449" s="164"/>
      <c r="GG449" s="164"/>
      <c r="GH449" s="164"/>
      <c r="GI449" s="164"/>
      <c r="GJ449" s="164"/>
      <c r="GK449" s="164"/>
      <c r="GL449" s="164"/>
      <c r="GM449" s="164"/>
      <c r="GN449" s="164"/>
      <c r="GO449" s="164"/>
      <c r="GP449" s="164"/>
      <c r="GQ449" s="164"/>
      <c r="GR449" s="164"/>
      <c r="GS449" s="164"/>
      <c r="GT449" s="164"/>
      <c r="GU449" s="164"/>
      <c r="GV449" s="164"/>
      <c r="GW449" s="164"/>
      <c r="GX449" s="164"/>
      <c r="GY449" s="164"/>
      <c r="GZ449" s="164"/>
      <c r="HA449" s="164"/>
      <c r="HB449" s="164"/>
      <c r="HC449" s="164"/>
      <c r="HD449" s="164"/>
      <c r="HE449" s="164"/>
      <c r="HF449" s="164"/>
      <c r="HG449" s="164"/>
      <c r="HH449" s="164"/>
      <c r="HI449" s="164"/>
      <c r="HJ449" s="164"/>
      <c r="HK449" s="164"/>
      <c r="HL449" s="164"/>
      <c r="HM449" s="164"/>
      <c r="HN449" s="164"/>
      <c r="HO449" s="164"/>
      <c r="HP449" s="164"/>
      <c r="HQ449" s="164"/>
      <c r="HR449" s="164"/>
      <c r="HS449" s="164"/>
      <c r="HT449" s="164"/>
      <c r="HU449" s="164"/>
      <c r="HV449" s="164"/>
      <c r="HW449" s="164"/>
      <c r="HX449" s="164"/>
      <c r="HY449" s="164"/>
      <c r="HZ449" s="164"/>
      <c r="IA449" s="164"/>
      <c r="IB449" s="164"/>
      <c r="IC449" s="164"/>
      <c r="ID449" s="164"/>
      <c r="IE449" s="164"/>
      <c r="IF449" s="164"/>
      <c r="IG449" s="164"/>
      <c r="IH449" s="164"/>
      <c r="II449" s="164"/>
    </row>
  </sheetData>
  <sheetProtection formatCells="0" formatColumns="0" formatRows="0" insertColumns="0" insertRows="0" insertHyperlinks="0" deleteColumns="0" deleteRows="0" sort="0" autoFilter="0" pivotTables="0"/>
  <mergeCells count="14">
    <mergeCell ref="L330:U330"/>
    <mergeCell ref="A1:BC1"/>
    <mergeCell ref="A2:BC2"/>
    <mergeCell ref="A3:BC3"/>
    <mergeCell ref="A5:A6"/>
    <mergeCell ref="G5:H5"/>
    <mergeCell ref="K5:K6"/>
    <mergeCell ref="L5:L6"/>
    <mergeCell ref="N5:O5"/>
    <mergeCell ref="T5:V5"/>
    <mergeCell ref="AB5:BC5"/>
    <mergeCell ref="Q5:S5"/>
    <mergeCell ref="W5:X5"/>
    <mergeCell ref="Y5:AA5"/>
  </mergeCells>
  <conditionalFormatting sqref="M9:M139 M155:M221">
    <cfRule type="containsText" dxfId="56" priority="61" operator="containsText" text="mtg">
      <formula>NOT(ISERROR(SEARCH("mtg",M9)))</formula>
    </cfRule>
  </conditionalFormatting>
  <conditionalFormatting sqref="M140:M154">
    <cfRule type="containsText" dxfId="55" priority="60" operator="containsText" text="mtg">
      <formula>NOT(ISERROR(SEARCH("mtg",M140)))</formula>
    </cfRule>
  </conditionalFormatting>
  <conditionalFormatting sqref="L71:L125 L127:L139">
    <cfRule type="duplicateValues" dxfId="54" priority="62"/>
  </conditionalFormatting>
  <conditionalFormatting sqref="L140:L154">
    <cfRule type="duplicateValues" dxfId="53" priority="63"/>
  </conditionalFormatting>
  <conditionalFormatting sqref="G329:G1048576 G1:G221">
    <cfRule type="containsText" dxfId="52" priority="59" operator="containsText" text="syariah">
      <formula>NOT(ISERROR(SEARCH("syariah",G1)))</formula>
    </cfRule>
  </conditionalFormatting>
  <conditionalFormatting sqref="H1:I9 H329:I1048576 H96:H221 H10:H94">
    <cfRule type="containsText" dxfId="51" priority="57" operator="containsText" text="upc">
      <formula>NOT(ISERROR(SEARCH("upc",H1)))</formula>
    </cfRule>
    <cfRule type="containsText" dxfId="50" priority="58" operator="containsText" text="ups">
      <formula>NOT(ISERROR(SEARCH("ups",H1)))</formula>
    </cfRule>
  </conditionalFormatting>
  <conditionalFormatting sqref="F6">
    <cfRule type="containsText" dxfId="49" priority="56" operator="containsText" text="syariah">
      <formula>NOT(ISERROR(SEARCH("syariah",F6)))</formula>
    </cfRule>
  </conditionalFormatting>
  <conditionalFormatting sqref="L126">
    <cfRule type="duplicateValues" dxfId="48" priority="55"/>
  </conditionalFormatting>
  <conditionalFormatting sqref="L9:L70">
    <cfRule type="duplicateValues" dxfId="47" priority="54"/>
  </conditionalFormatting>
  <conditionalFormatting sqref="L155:L221">
    <cfRule type="duplicateValues" dxfId="46" priority="64"/>
  </conditionalFormatting>
  <conditionalFormatting sqref="A95:G95 A8:BM8 A96:H236 A261:H261 AC261:BA261 S9:W261 A237:E258 G237:H258 X237:AA261 BD237:BM261 X95:AJ95 A9:Q9 A10:H94 J261:Q261 J10:Q258 X9:BM53 AM95:BM95 X96:BM173 AC237:BA250 X214:BM236 X213:AM213 AO213:BM213 X197:BM212 X196:AM196 AO196:BM196 X190:BM195 X189:AM189 AO189:BM189 X175:BM188 X174:AM174 AO174:BM174 X55:BM94 X54:AM54 AO54:BM54">
    <cfRule type="expression" dxfId="45" priority="46">
      <formula>MOD(ROW(),2)&lt;&gt;0</formula>
    </cfRule>
  </conditionalFormatting>
  <conditionalFormatting sqref="G30">
    <cfRule type="containsText" dxfId="44" priority="47" operator="containsText" text="upc">
      <formula>NOT(ISERROR(SEARCH("upc",G30)))</formula>
    </cfRule>
    <cfRule type="containsText" dxfId="43" priority="48" operator="containsText" text="ups">
      <formula>NOT(ISERROR(SEARCH("ups",G30)))</formula>
    </cfRule>
  </conditionalFormatting>
  <conditionalFormatting sqref="A259:H260 AC255:BA257 AC251:AI254 AK251:BA252 AC259:AI260 AK259:BA260 AC258:AK258 AN258:BA258 J259:Q260 AK254:BA254 AK253:AM253 AO253:BA253">
    <cfRule type="expression" dxfId="42" priority="45">
      <formula>MOD(ROW(),2)&lt;&gt;0</formula>
    </cfRule>
  </conditionalFormatting>
  <conditionalFormatting sqref="R9:R246">
    <cfRule type="expression" dxfId="41" priority="44">
      <formula>MOD(ROW(),2)&lt;&gt;0</formula>
    </cfRule>
  </conditionalFormatting>
  <conditionalFormatting sqref="AB237:AB246">
    <cfRule type="expression" dxfId="40" priority="42">
      <formula>MOD(ROW(),2)&lt;&gt;0</formula>
    </cfRule>
  </conditionalFormatting>
  <conditionalFormatting sqref="BB237:BC246">
    <cfRule type="expression" dxfId="39" priority="41">
      <formula>MOD(ROW(),2)&lt;&gt;0</formula>
    </cfRule>
  </conditionalFormatting>
  <conditionalFormatting sqref="F237:F246">
    <cfRule type="expression" dxfId="38" priority="40">
      <formula>MOD(ROW(),2)&lt;&gt;0</formula>
    </cfRule>
  </conditionalFormatting>
  <conditionalFormatting sqref="F247:F256">
    <cfRule type="expression" dxfId="37" priority="39">
      <formula>MOD(ROW(),2)&lt;&gt;0</formula>
    </cfRule>
  </conditionalFormatting>
  <conditionalFormatting sqref="BB247:BC256">
    <cfRule type="expression" dxfId="36" priority="38">
      <formula>MOD(ROW(),2)&lt;&gt;0</formula>
    </cfRule>
  </conditionalFormatting>
  <conditionalFormatting sqref="AB247:AB256">
    <cfRule type="expression" dxfId="35" priority="37">
      <formula>MOD(ROW(),2)&lt;&gt;0</formula>
    </cfRule>
  </conditionalFormatting>
  <conditionalFormatting sqref="R247:R261">
    <cfRule type="expression" dxfId="34" priority="36">
      <formula>MOD(ROW(),2)&lt;&gt;0</formula>
    </cfRule>
  </conditionalFormatting>
  <conditionalFormatting sqref="F257:F258">
    <cfRule type="expression" dxfId="33" priority="35">
      <formula>MOD(ROW(),2)&lt;&gt;0</formula>
    </cfRule>
  </conditionalFormatting>
  <conditionalFormatting sqref="BB257:BC258">
    <cfRule type="expression" dxfId="32" priority="34">
      <formula>MOD(ROW(),2)&lt;&gt;0</formula>
    </cfRule>
  </conditionalFormatting>
  <conditionalFormatting sqref="AB257:AB258">
    <cfRule type="expression" dxfId="31" priority="33">
      <formula>MOD(ROW(),2)&lt;&gt;0</formula>
    </cfRule>
  </conditionalFormatting>
  <conditionalFormatting sqref="X328:BM328 S261:V328 X261:AA327 AC261:BA261 BD261:BM327 A328:Q328 AC262:AK263 AC281:BA287 AC280:AK280 AM280:BA280 J261:Q327 AC264:AL266 AN262:BA266 AC275:BA279 AC273:AL274 AN273:BA274 AC289:BA327 AC288:AL288 AN288:BA288 AC267:BA272 A261:H327">
    <cfRule type="expression" dxfId="30" priority="32">
      <formula>MOD(ROW(),2)&lt;&gt;0</formula>
    </cfRule>
  </conditionalFormatting>
  <conditionalFormatting sqref="W261:W328">
    <cfRule type="expression" dxfId="29" priority="31">
      <formula>MOD(ROW(),2)&lt;&gt;0</formula>
    </cfRule>
  </conditionalFormatting>
  <conditionalFormatting sqref="R261:R328">
    <cfRule type="expression" dxfId="28" priority="30">
      <formula>MOD(ROW(),2)&lt;&gt;0</formula>
    </cfRule>
  </conditionalFormatting>
  <conditionalFormatting sqref="AB259:AB279">
    <cfRule type="expression" dxfId="27" priority="29">
      <formula>MOD(ROW(),2)&lt;&gt;0</formula>
    </cfRule>
  </conditionalFormatting>
  <conditionalFormatting sqref="BB259:BC279">
    <cfRule type="expression" dxfId="26" priority="28">
      <formula>MOD(ROW(),2)&lt;&gt;0</formula>
    </cfRule>
  </conditionalFormatting>
  <conditionalFormatting sqref="AJ259:AJ260 AJ251:AJ254">
    <cfRule type="expression" dxfId="25" priority="27">
      <formula>MOD(ROW(),2)&lt;&gt;0</formula>
    </cfRule>
  </conditionalFormatting>
  <conditionalFormatting sqref="AB280:AB327">
    <cfRule type="expression" dxfId="24" priority="26">
      <formula>MOD(ROW(),2)&lt;&gt;0</formula>
    </cfRule>
  </conditionalFormatting>
  <conditionalFormatting sqref="BB280:BC327">
    <cfRule type="expression" dxfId="23" priority="25">
      <formula>MOD(ROW(),2)&lt;&gt;0</formula>
    </cfRule>
  </conditionalFormatting>
  <conditionalFormatting sqref="AL258">
    <cfRule type="expression" dxfId="22" priority="24">
      <formula>MOD(ROW(),2)&lt;&gt;0</formula>
    </cfRule>
  </conditionalFormatting>
  <conditionalFormatting sqref="AL262">
    <cfRule type="expression" dxfId="21" priority="23">
      <formula>MOD(ROW(),2)&lt;&gt;0</formula>
    </cfRule>
  </conditionalFormatting>
  <conditionalFormatting sqref="AL263">
    <cfRule type="expression" dxfId="20" priority="22">
      <formula>MOD(ROW(),2)&lt;&gt;0</formula>
    </cfRule>
  </conditionalFormatting>
  <conditionalFormatting sqref="AL280">
    <cfRule type="expression" dxfId="19" priority="21">
      <formula>MOD(ROW(),2)&lt;&gt;0</formula>
    </cfRule>
  </conditionalFormatting>
  <conditionalFormatting sqref="AK95:AL95">
    <cfRule type="expression" dxfId="18" priority="20">
      <formula>MOD(ROW(),2)&lt;&gt;0</formula>
    </cfRule>
  </conditionalFormatting>
  <conditionalFormatting sqref="BN9:BN221">
    <cfRule type="containsText" dxfId="17" priority="18" operator="containsText" text="upc">
      <formula>NOT(ISERROR(SEARCH("upc",BN9)))</formula>
    </cfRule>
    <cfRule type="containsText" dxfId="16" priority="19" operator="containsText" text="ups">
      <formula>NOT(ISERROR(SEARCH("ups",BN9)))</formula>
    </cfRule>
  </conditionalFormatting>
  <conditionalFormatting sqref="BN261 BN9:BN258">
    <cfRule type="expression" dxfId="15" priority="17">
      <formula>MOD(ROW(),2)&lt;&gt;0</formula>
    </cfRule>
  </conditionalFormatting>
  <conditionalFormatting sqref="BN259:BN260">
    <cfRule type="expression" dxfId="14" priority="16">
      <formula>MOD(ROW(),2)&lt;&gt;0</formula>
    </cfRule>
  </conditionalFormatting>
  <conditionalFormatting sqref="BN261:BN327">
    <cfRule type="expression" dxfId="13" priority="15">
      <formula>MOD(ROW(),2)&lt;&gt;0</formula>
    </cfRule>
  </conditionalFormatting>
  <conditionalFormatting sqref="BN8">
    <cfRule type="expression" dxfId="12" priority="13">
      <formula>MOD(ROW(),2)&lt;&gt;0</formula>
    </cfRule>
  </conditionalFormatting>
  <conditionalFormatting sqref="I10:I327">
    <cfRule type="containsText" dxfId="11" priority="11" operator="containsText" text="upc">
      <formula>NOT(ISERROR(SEARCH("upc",I10)))</formula>
    </cfRule>
    <cfRule type="containsText" dxfId="10" priority="12" operator="containsText" text="ups">
      <formula>NOT(ISERROR(SEARCH("ups",I10)))</formula>
    </cfRule>
  </conditionalFormatting>
  <conditionalFormatting sqref="I10:I327">
    <cfRule type="expression" dxfId="9" priority="10">
      <formula>MOD(ROW(),2)&lt;&gt;0</formula>
    </cfRule>
  </conditionalFormatting>
  <conditionalFormatting sqref="I9:I328">
    <cfRule type="duplicateValues" dxfId="8" priority="9"/>
  </conditionalFormatting>
  <conditionalFormatting sqref="AM262:AM264 AM258">
    <cfRule type="expression" dxfId="7" priority="8">
      <formula>MOD(ROW(),2)&lt;&gt;0</formula>
    </cfRule>
  </conditionalFormatting>
  <conditionalFormatting sqref="AM288 AM273:AM274 AM265:AM266">
    <cfRule type="expression" dxfId="6" priority="7">
      <formula>MOD(ROW(),2)&lt;&gt;0</formula>
    </cfRule>
  </conditionalFormatting>
  <conditionalFormatting sqref="AN253">
    <cfRule type="expression" dxfId="5" priority="6">
      <formula>MOD(ROW(),2)&lt;&gt;0</formula>
    </cfRule>
  </conditionalFormatting>
  <conditionalFormatting sqref="AN213">
    <cfRule type="expression" dxfId="4" priority="5">
      <formula>MOD(ROW(),2)&lt;&gt;0</formula>
    </cfRule>
  </conditionalFormatting>
  <conditionalFormatting sqref="AN196">
    <cfRule type="expression" dxfId="3" priority="4">
      <formula>MOD(ROW(),2)&lt;&gt;0</formula>
    </cfRule>
  </conditionalFormatting>
  <conditionalFormatting sqref="AN189">
    <cfRule type="expression" dxfId="2" priority="3">
      <formula>MOD(ROW(),2)&lt;&gt;0</formula>
    </cfRule>
  </conditionalFormatting>
  <conditionalFormatting sqref="AN174">
    <cfRule type="expression" dxfId="1" priority="2">
      <formula>MOD(ROW(),2)&lt;&gt;0</formula>
    </cfRule>
  </conditionalFormatting>
  <conditionalFormatting sqref="AN54">
    <cfRule type="expression" dxfId="0" priority="1">
      <formula>MOD(ROW(),2)&lt;&gt;0</formula>
    </cfRule>
  </conditionalFormatting>
  <pageMargins left="0" right="0" top="0.15748031496062992" bottom="0.35433070866141736" header="0.15748031496062992" footer="0.15748031496062992"/>
  <pageSetup paperSize="9" fitToHeight="25" orientation="portrait" r:id="rId1"/>
  <headerFooter alignWithMargins="0">
    <oddFooter>&amp;RLembar &amp;P dari &amp;N</oddFooter>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3300"/>
    <pageSetUpPr fitToPage="1"/>
  </sheetPr>
  <dimension ref="A1:AO27"/>
  <sheetViews>
    <sheetView showGridLines="0" view="pageBreakPreview" zoomScale="70" zoomScaleNormal="80" zoomScaleSheetLayoutView="70" workbookViewId="0">
      <selection activeCell="L21" sqref="L21"/>
    </sheetView>
  </sheetViews>
  <sheetFormatPr defaultColWidth="9.140625" defaultRowHeight="12.75" outlineLevelCol="1" x14ac:dyDescent="0.2"/>
  <cols>
    <col min="1" max="1" width="5" style="770" customWidth="1" outlineLevel="1"/>
    <col min="2" max="2" width="5.140625" style="770" customWidth="1" outlineLevel="1"/>
    <col min="3" max="4" width="6.85546875" style="770" customWidth="1" outlineLevel="1"/>
    <col min="5" max="5" width="6.7109375" style="770" customWidth="1" outlineLevel="1"/>
    <col min="6" max="6" width="16.7109375" style="770" bestFit="1" customWidth="1"/>
    <col min="7" max="7" width="21" style="770" bestFit="1" customWidth="1"/>
    <col min="8" max="8" width="15.85546875" style="770" customWidth="1"/>
    <col min="9" max="9" width="6" style="770" customWidth="1"/>
    <col min="10" max="10" width="27" style="770" customWidth="1"/>
    <col min="11" max="11" width="8.5703125" style="770" customWidth="1" outlineLevel="1"/>
    <col min="12" max="12" width="30" style="770" customWidth="1" outlineLevel="1"/>
    <col min="13" max="13" width="12.42578125" style="834" customWidth="1" outlineLevel="1"/>
    <col min="14" max="14" width="22.85546875" style="770" bestFit="1" customWidth="1" outlineLevel="1"/>
    <col min="15" max="17" width="22.85546875" style="770" customWidth="1" outlineLevel="1"/>
    <col min="18" max="18" width="21.85546875" style="770" customWidth="1" outlineLevel="1"/>
    <col min="19" max="19" width="10.85546875" style="770" customWidth="1" outlineLevel="1"/>
    <col min="20" max="20" width="35.85546875" style="836" bestFit="1" customWidth="1"/>
    <col min="21" max="22" width="35.85546875" style="836" customWidth="1"/>
    <col min="23" max="23" width="17.42578125" style="836" customWidth="1" outlineLevel="1"/>
    <col min="24" max="35" width="15.85546875" style="836" customWidth="1" outlineLevel="1"/>
    <col min="36" max="36" width="20.28515625" style="836" customWidth="1"/>
    <col min="37" max="37" width="22.85546875" style="836" bestFit="1" customWidth="1"/>
    <col min="38" max="38" width="15.7109375" style="770" bestFit="1" customWidth="1"/>
    <col min="39" max="39" width="9.5703125" style="770" bestFit="1" customWidth="1"/>
    <col min="40" max="40" width="13.42578125" style="770" bestFit="1" customWidth="1"/>
    <col min="41" max="41" width="13" style="770" bestFit="1" customWidth="1"/>
    <col min="42" max="16384" width="9.140625" style="770"/>
  </cols>
  <sheetData>
    <row r="1" spans="1:41" ht="15" x14ac:dyDescent="0.2">
      <c r="A1" s="962" t="s">
        <v>8637</v>
      </c>
      <c r="B1" s="962"/>
      <c r="C1" s="962"/>
      <c r="D1" s="962"/>
      <c r="E1" s="962"/>
      <c r="F1" s="962"/>
      <c r="G1" s="962"/>
      <c r="H1" s="962"/>
      <c r="I1" s="962"/>
      <c r="J1" s="962"/>
      <c r="K1" s="962"/>
      <c r="L1" s="962"/>
      <c r="M1" s="962"/>
      <c r="N1" s="962"/>
      <c r="O1" s="962"/>
      <c r="P1" s="962"/>
      <c r="Q1" s="962"/>
      <c r="R1" s="962"/>
      <c r="S1" s="962"/>
      <c r="T1" s="962"/>
      <c r="U1" s="962"/>
      <c r="V1" s="962"/>
      <c r="W1" s="962"/>
      <c r="X1" s="962"/>
      <c r="Y1" s="962"/>
      <c r="Z1" s="962"/>
      <c r="AA1" s="962"/>
      <c r="AB1" s="962"/>
      <c r="AC1" s="962"/>
      <c r="AD1" s="962"/>
      <c r="AE1" s="962"/>
      <c r="AF1" s="962"/>
      <c r="AG1" s="962"/>
      <c r="AH1" s="962"/>
      <c r="AI1" s="962"/>
      <c r="AJ1" s="962"/>
      <c r="AK1" s="962"/>
    </row>
    <row r="2" spans="1:41" ht="15" x14ac:dyDescent="0.2">
      <c r="A2" s="962" t="s">
        <v>13660</v>
      </c>
      <c r="B2" s="962"/>
      <c r="C2" s="962"/>
      <c r="D2" s="962"/>
      <c r="E2" s="962"/>
      <c r="F2" s="962"/>
      <c r="G2" s="962"/>
      <c r="H2" s="962"/>
      <c r="I2" s="962"/>
      <c r="J2" s="962"/>
      <c r="K2" s="962"/>
      <c r="L2" s="962"/>
      <c r="M2" s="962"/>
      <c r="N2" s="962"/>
      <c r="O2" s="962"/>
      <c r="P2" s="962"/>
      <c r="Q2" s="962"/>
      <c r="R2" s="962"/>
      <c r="S2" s="962"/>
      <c r="T2" s="962"/>
      <c r="U2" s="962"/>
      <c r="V2" s="962"/>
      <c r="W2" s="962"/>
      <c r="X2" s="962"/>
      <c r="Y2" s="962"/>
      <c r="Z2" s="962"/>
      <c r="AA2" s="962"/>
      <c r="AB2" s="962"/>
      <c r="AC2" s="962"/>
      <c r="AD2" s="962"/>
      <c r="AE2" s="962"/>
      <c r="AF2" s="962"/>
      <c r="AG2" s="962"/>
      <c r="AH2" s="962"/>
      <c r="AI2" s="962"/>
      <c r="AJ2" s="962"/>
      <c r="AK2" s="962"/>
    </row>
    <row r="3" spans="1:41" ht="15" x14ac:dyDescent="0.2">
      <c r="A3" s="962" t="str">
        <f ca="1">BJB!A3</f>
        <v>POSISI S/D 25 Juli 2017</v>
      </c>
      <c r="B3" s="962"/>
      <c r="C3" s="962"/>
      <c r="D3" s="962"/>
      <c r="E3" s="962"/>
      <c r="F3" s="962"/>
      <c r="G3" s="962"/>
      <c r="H3" s="962"/>
      <c r="I3" s="962"/>
      <c r="J3" s="962"/>
      <c r="K3" s="962"/>
      <c r="L3" s="962"/>
      <c r="M3" s="962"/>
      <c r="N3" s="962"/>
      <c r="O3" s="962"/>
      <c r="P3" s="962"/>
      <c r="Q3" s="962"/>
      <c r="R3" s="962"/>
      <c r="S3" s="962"/>
      <c r="T3" s="962"/>
      <c r="U3" s="962"/>
      <c r="V3" s="962"/>
      <c r="W3" s="962"/>
      <c r="X3" s="962"/>
      <c r="Y3" s="962"/>
      <c r="Z3" s="962"/>
      <c r="AA3" s="962"/>
      <c r="AB3" s="962"/>
      <c r="AC3" s="962"/>
      <c r="AD3" s="962"/>
      <c r="AE3" s="962"/>
      <c r="AF3" s="962"/>
      <c r="AG3" s="962"/>
      <c r="AH3" s="962"/>
      <c r="AI3" s="962"/>
      <c r="AJ3" s="962"/>
      <c r="AK3" s="962"/>
    </row>
    <row r="4" spans="1:41" ht="15.75" thickBot="1" x14ac:dyDescent="0.25">
      <c r="A4" s="771" t="s">
        <v>8642</v>
      </c>
      <c r="B4" s="772"/>
      <c r="C4" s="773"/>
      <c r="D4" s="773"/>
      <c r="E4" s="773"/>
      <c r="F4" s="774"/>
      <c r="G4" s="774"/>
      <c r="H4" s="774"/>
      <c r="I4" s="773"/>
      <c r="J4" s="773"/>
      <c r="K4" s="773"/>
      <c r="L4" s="773"/>
      <c r="M4" s="773"/>
      <c r="N4" s="773"/>
      <c r="O4" s="773"/>
      <c r="P4" s="773"/>
      <c r="Q4" s="773"/>
      <c r="R4" s="773"/>
      <c r="S4" s="773"/>
      <c r="T4" s="773"/>
      <c r="U4" s="773"/>
      <c r="V4" s="773"/>
      <c r="W4" s="773"/>
      <c r="X4" s="773"/>
      <c r="Y4" s="773"/>
      <c r="Z4" s="773"/>
      <c r="AA4" s="773"/>
      <c r="AB4" s="773"/>
      <c r="AC4" s="773"/>
      <c r="AD4" s="773"/>
      <c r="AE4" s="773"/>
      <c r="AF4" s="773"/>
      <c r="AG4" s="773"/>
      <c r="AH4" s="773"/>
      <c r="AI4" s="773"/>
      <c r="AJ4" s="773"/>
      <c r="AK4" s="773"/>
    </row>
    <row r="5" spans="1:41" ht="5.25" customHeight="1" x14ac:dyDescent="0.2">
      <c r="A5" s="864"/>
      <c r="B5" s="864"/>
      <c r="C5" s="864"/>
      <c r="D5" s="864"/>
      <c r="E5" s="864"/>
      <c r="F5" s="864"/>
      <c r="G5" s="865"/>
      <c r="H5" s="865"/>
      <c r="I5" s="864"/>
      <c r="J5" s="866"/>
      <c r="K5" s="866"/>
      <c r="L5" s="864"/>
      <c r="M5" s="867"/>
      <c r="N5" s="866"/>
      <c r="O5" s="1011" t="s">
        <v>13571</v>
      </c>
      <c r="P5" s="1012"/>
      <c r="Q5" s="1012"/>
      <c r="R5" s="1007" t="s">
        <v>6</v>
      </c>
      <c r="S5" s="1007"/>
      <c r="T5" s="1007"/>
      <c r="U5" s="1007" t="s">
        <v>11796</v>
      </c>
      <c r="V5" s="1007"/>
      <c r="W5" s="868"/>
      <c r="X5" s="868"/>
      <c r="Y5" s="868"/>
      <c r="Z5" s="868"/>
      <c r="AA5" s="868"/>
      <c r="AB5" s="868"/>
      <c r="AC5" s="868"/>
      <c r="AD5" s="868"/>
      <c r="AE5" s="868"/>
      <c r="AF5" s="868"/>
      <c r="AG5" s="868"/>
      <c r="AH5" s="868"/>
      <c r="AI5" s="868"/>
      <c r="AJ5" s="868"/>
      <c r="AK5" s="869"/>
      <c r="AL5" s="958" t="s">
        <v>10685</v>
      </c>
      <c r="AM5" s="959"/>
      <c r="AN5" s="959"/>
      <c r="AO5" s="959"/>
    </row>
    <row r="6" spans="1:41" ht="15.75" customHeight="1" thickBot="1" x14ac:dyDescent="0.25">
      <c r="A6" s="870" t="s">
        <v>1</v>
      </c>
      <c r="B6" s="870" t="s">
        <v>1</v>
      </c>
      <c r="C6" s="870" t="s">
        <v>5443</v>
      </c>
      <c r="D6" s="870" t="s">
        <v>5443</v>
      </c>
      <c r="E6" s="871" t="s">
        <v>12095</v>
      </c>
      <c r="F6" s="870" t="s">
        <v>13661</v>
      </c>
      <c r="G6" s="870" t="s">
        <v>8636</v>
      </c>
      <c r="H6" s="870" t="s">
        <v>8635</v>
      </c>
      <c r="I6" s="870"/>
      <c r="J6" s="1000" t="s">
        <v>2</v>
      </c>
      <c r="K6" s="872" t="s">
        <v>3</v>
      </c>
      <c r="L6" s="1001" t="s">
        <v>4</v>
      </c>
      <c r="M6" s="1002"/>
      <c r="N6" s="873" t="s">
        <v>5</v>
      </c>
      <c r="O6" s="1013"/>
      <c r="P6" s="1000"/>
      <c r="Q6" s="1000"/>
      <c r="R6" s="1008"/>
      <c r="S6" s="1008"/>
      <c r="T6" s="1008"/>
      <c r="U6" s="1008"/>
      <c r="V6" s="1008"/>
      <c r="W6" s="1009" t="s">
        <v>8634</v>
      </c>
      <c r="X6" s="1009"/>
      <c r="Y6" s="1009"/>
      <c r="Z6" s="1009"/>
      <c r="AA6" s="1009"/>
      <c r="AB6" s="1009"/>
      <c r="AC6" s="1009"/>
      <c r="AD6" s="1009"/>
      <c r="AE6" s="1009"/>
      <c r="AF6" s="1009"/>
      <c r="AG6" s="1009"/>
      <c r="AH6" s="1009"/>
      <c r="AI6" s="1009"/>
      <c r="AJ6" s="1009"/>
      <c r="AK6" s="1010"/>
      <c r="AL6" s="960"/>
      <c r="AM6" s="961"/>
      <c r="AN6" s="961"/>
      <c r="AO6" s="961"/>
    </row>
    <row r="7" spans="1:41" ht="13.5" thickBot="1" x14ac:dyDescent="0.25">
      <c r="A7" s="870" t="s">
        <v>8633</v>
      </c>
      <c r="B7" s="870" t="s">
        <v>8633</v>
      </c>
      <c r="C7" s="870" t="s">
        <v>6525</v>
      </c>
      <c r="D7" s="870" t="s">
        <v>6162</v>
      </c>
      <c r="E7" s="871" t="s">
        <v>11000</v>
      </c>
      <c r="F7" s="870" t="s">
        <v>13662</v>
      </c>
      <c r="G7" s="870" t="s">
        <v>8632</v>
      </c>
      <c r="H7" s="870" t="s">
        <v>6163</v>
      </c>
      <c r="I7" s="870"/>
      <c r="J7" s="1000"/>
      <c r="K7" s="872" t="s">
        <v>7</v>
      </c>
      <c r="L7" s="874" t="s">
        <v>8</v>
      </c>
      <c r="M7" s="875" t="s">
        <v>9</v>
      </c>
      <c r="N7" s="873" t="s">
        <v>7</v>
      </c>
      <c r="O7" s="876" t="s">
        <v>10</v>
      </c>
      <c r="P7" s="877" t="s">
        <v>9</v>
      </c>
      <c r="Q7" s="877" t="s">
        <v>11</v>
      </c>
      <c r="R7" s="878" t="s">
        <v>10</v>
      </c>
      <c r="S7" s="879" t="s">
        <v>9</v>
      </c>
      <c r="T7" s="879" t="s">
        <v>11</v>
      </c>
      <c r="U7" s="879"/>
      <c r="V7" s="879"/>
      <c r="W7" s="862" t="s">
        <v>13547</v>
      </c>
      <c r="X7" s="863">
        <v>42736</v>
      </c>
      <c r="Y7" s="863">
        <v>42767</v>
      </c>
      <c r="Z7" s="863">
        <v>42795</v>
      </c>
      <c r="AA7" s="863">
        <v>42826</v>
      </c>
      <c r="AB7" s="863">
        <v>42856</v>
      </c>
      <c r="AC7" s="863">
        <v>42887</v>
      </c>
      <c r="AD7" s="863">
        <v>42917</v>
      </c>
      <c r="AE7" s="863">
        <v>42948</v>
      </c>
      <c r="AF7" s="863">
        <v>42979</v>
      </c>
      <c r="AG7" s="863">
        <v>43009</v>
      </c>
      <c r="AH7" s="863">
        <v>43040</v>
      </c>
      <c r="AI7" s="863">
        <v>43070</v>
      </c>
      <c r="AJ7" s="880" t="s">
        <v>12</v>
      </c>
      <c r="AK7" s="881" t="s">
        <v>13</v>
      </c>
      <c r="AL7" s="792" t="s">
        <v>10686</v>
      </c>
      <c r="AM7" s="792" t="s">
        <v>10689</v>
      </c>
      <c r="AN7" s="792" t="s">
        <v>10687</v>
      </c>
      <c r="AO7" s="792" t="s">
        <v>10688</v>
      </c>
    </row>
    <row r="8" spans="1:41" ht="5.25" customHeight="1" thickBot="1" x14ac:dyDescent="0.25">
      <c r="A8" s="793"/>
      <c r="B8" s="793"/>
      <c r="C8" s="793"/>
      <c r="D8" s="793"/>
      <c r="E8" s="793"/>
      <c r="F8" s="793"/>
      <c r="G8" s="794"/>
      <c r="H8" s="794"/>
      <c r="I8" s="793"/>
      <c r="J8" s="795"/>
      <c r="K8" s="795"/>
      <c r="L8" s="796"/>
      <c r="M8" s="797"/>
      <c r="N8" s="798"/>
      <c r="O8" s="798"/>
      <c r="P8" s="798"/>
      <c r="Q8" s="798"/>
      <c r="R8" s="798"/>
      <c r="S8" s="798"/>
      <c r="T8" s="799"/>
      <c r="U8" s="799"/>
      <c r="V8" s="799"/>
      <c r="W8" s="799"/>
      <c r="X8" s="799"/>
      <c r="Y8" s="799"/>
      <c r="Z8" s="799"/>
      <c r="AA8" s="799"/>
      <c r="AB8" s="799"/>
      <c r="AC8" s="799"/>
      <c r="AD8" s="799"/>
      <c r="AE8" s="799"/>
      <c r="AF8" s="799"/>
      <c r="AG8" s="799"/>
      <c r="AH8" s="799"/>
      <c r="AI8" s="799"/>
      <c r="AJ8" s="799"/>
      <c r="AK8" s="798"/>
      <c r="AL8" s="800"/>
      <c r="AM8" s="800"/>
      <c r="AN8" s="800"/>
      <c r="AO8" s="800"/>
    </row>
    <row r="9" spans="1:41" ht="13.5" thickTop="1" x14ac:dyDescent="0.2">
      <c r="A9" s="801" t="s">
        <v>8631</v>
      </c>
      <c r="B9" s="802" t="s">
        <v>8630</v>
      </c>
      <c r="C9" s="802" t="s">
        <v>6182</v>
      </c>
      <c r="D9" s="802" t="s">
        <v>6181</v>
      </c>
      <c r="E9" s="802" t="s">
        <v>6183</v>
      </c>
      <c r="F9" s="803" t="s">
        <v>6164</v>
      </c>
      <c r="G9" s="803" t="s">
        <v>6165</v>
      </c>
      <c r="H9" s="803" t="s">
        <v>7282</v>
      </c>
      <c r="I9" s="803" t="s">
        <v>6166</v>
      </c>
      <c r="J9" s="803" t="s">
        <v>6167</v>
      </c>
      <c r="K9" s="804" t="s">
        <v>6168</v>
      </c>
      <c r="L9" s="803" t="s">
        <v>6169</v>
      </c>
      <c r="M9" s="803" t="s">
        <v>6170</v>
      </c>
      <c r="N9" s="803" t="s">
        <v>6171</v>
      </c>
      <c r="O9" s="803"/>
      <c r="P9" s="803"/>
      <c r="Q9" s="803"/>
      <c r="R9" s="803" t="s">
        <v>7283</v>
      </c>
      <c r="S9" s="803" t="s">
        <v>6172</v>
      </c>
      <c r="T9" s="805" t="s">
        <v>6173</v>
      </c>
      <c r="U9" s="805"/>
      <c r="V9" s="805"/>
      <c r="W9" s="805" t="s">
        <v>8629</v>
      </c>
      <c r="X9" s="805" t="s">
        <v>8628</v>
      </c>
      <c r="Y9" s="805" t="s">
        <v>8627</v>
      </c>
      <c r="Z9" s="805" t="s">
        <v>8626</v>
      </c>
      <c r="AA9" s="805" t="s">
        <v>8625</v>
      </c>
      <c r="AB9" s="805" t="s">
        <v>8624</v>
      </c>
      <c r="AC9" s="805" t="s">
        <v>8623</v>
      </c>
      <c r="AD9" s="805" t="s">
        <v>8622</v>
      </c>
      <c r="AE9" s="805" t="s">
        <v>8621</v>
      </c>
      <c r="AF9" s="805" t="s">
        <v>8620</v>
      </c>
      <c r="AG9" s="805" t="s">
        <v>8619</v>
      </c>
      <c r="AH9" s="805"/>
      <c r="AI9" s="805" t="s">
        <v>8618</v>
      </c>
      <c r="AJ9" s="805" t="s">
        <v>6174</v>
      </c>
      <c r="AK9" s="806" t="s">
        <v>1</v>
      </c>
      <c r="AL9" s="638" t="s">
        <v>8633</v>
      </c>
      <c r="AM9" s="638" t="s">
        <v>10690</v>
      </c>
      <c r="AN9" s="638" t="s">
        <v>10691</v>
      </c>
      <c r="AO9" s="638" t="s">
        <v>10692</v>
      </c>
    </row>
    <row r="10" spans="1:41" s="840" customFormat="1" ht="15" customHeight="1" x14ac:dyDescent="0.2">
      <c r="A10" s="837"/>
      <c r="B10" s="807"/>
      <c r="C10" s="837"/>
      <c r="D10" s="807"/>
      <c r="E10" s="807"/>
      <c r="F10" s="838" t="s">
        <v>13668</v>
      </c>
      <c r="G10" s="838" t="s">
        <v>13668</v>
      </c>
      <c r="H10" s="807" t="s">
        <v>13667</v>
      </c>
      <c r="I10" s="839"/>
      <c r="J10" s="839" t="s">
        <v>13663</v>
      </c>
      <c r="K10" s="807" t="s">
        <v>6476</v>
      </c>
      <c r="L10" s="808" t="s">
        <v>13664</v>
      </c>
      <c r="M10" s="809">
        <v>41610</v>
      </c>
      <c r="N10" s="810">
        <v>70000000</v>
      </c>
      <c r="O10" s="810" t="s">
        <v>13665</v>
      </c>
      <c r="P10" s="812">
        <v>42719</v>
      </c>
      <c r="Q10" s="810">
        <v>34296802</v>
      </c>
      <c r="R10" s="811" t="s">
        <v>13666</v>
      </c>
      <c r="S10" s="812">
        <v>42790</v>
      </c>
      <c r="T10" s="813">
        <v>25229154</v>
      </c>
      <c r="U10" s="813"/>
      <c r="V10" s="813">
        <v>25229154</v>
      </c>
      <c r="W10" s="813"/>
      <c r="X10" s="813"/>
      <c r="Y10" s="813"/>
      <c r="Z10" s="813"/>
      <c r="AA10" s="813"/>
      <c r="AB10" s="813"/>
      <c r="AC10" s="813"/>
      <c r="AD10" s="813"/>
      <c r="AE10" s="813"/>
      <c r="AF10" s="813"/>
      <c r="AG10" s="813"/>
      <c r="AH10" s="813"/>
      <c r="AI10" s="813"/>
      <c r="AJ10" s="813">
        <f>SUM(W10:AI10)</f>
        <v>0</v>
      </c>
      <c r="AK10" s="814">
        <f>T10-AJ10</f>
        <v>25229154</v>
      </c>
      <c r="AL10" s="813"/>
      <c r="AM10" s="814"/>
      <c r="AN10" s="813"/>
      <c r="AO10" s="814"/>
    </row>
    <row r="11" spans="1:41" x14ac:dyDescent="0.2">
      <c r="A11" s="815"/>
      <c r="B11" s="816"/>
      <c r="C11" s="816"/>
      <c r="D11" s="816"/>
      <c r="E11" s="816"/>
      <c r="F11" s="816"/>
      <c r="G11" s="816"/>
      <c r="H11" s="816"/>
      <c r="I11" s="816">
        <f>MAX(BNI!$I$10:$I$10)</f>
        <v>0</v>
      </c>
      <c r="J11" s="816"/>
      <c r="K11" s="816"/>
      <c r="L11" s="816"/>
      <c r="M11" s="816"/>
      <c r="N11" s="816"/>
      <c r="O11" s="816"/>
      <c r="P11" s="816"/>
      <c r="Q11" s="816"/>
      <c r="R11" s="816"/>
      <c r="S11" s="816"/>
      <c r="T11" s="816"/>
      <c r="U11" s="816"/>
      <c r="V11" s="816"/>
      <c r="W11" s="816"/>
      <c r="X11" s="816"/>
      <c r="Y11" s="816"/>
      <c r="Z11" s="816"/>
      <c r="AA11" s="816"/>
      <c r="AB11" s="816"/>
      <c r="AC11" s="816"/>
      <c r="AD11" s="816"/>
      <c r="AE11" s="816"/>
      <c r="AF11" s="816"/>
      <c r="AG11" s="816"/>
      <c r="AH11" s="816"/>
      <c r="AI11" s="816"/>
      <c r="AJ11" s="816"/>
      <c r="AK11" s="817"/>
      <c r="AL11" s="817"/>
      <c r="AM11" s="817"/>
      <c r="AN11" s="817"/>
      <c r="AO11" s="817"/>
    </row>
    <row r="12" spans="1:41" ht="14.25" x14ac:dyDescent="0.2">
      <c r="A12" s="818"/>
      <c r="B12" s="819"/>
      <c r="C12" s="819"/>
      <c r="D12" s="819"/>
      <c r="E12" s="819"/>
      <c r="F12" s="820"/>
      <c r="G12" s="821"/>
      <c r="H12" s="822"/>
      <c r="I12" s="823">
        <f>SUBTOTAL(2,I10:I10)</f>
        <v>0</v>
      </c>
      <c r="J12" s="1003" t="s">
        <v>11</v>
      </c>
      <c r="K12" s="1004"/>
      <c r="L12" s="1004"/>
      <c r="M12" s="1005"/>
      <c r="N12" s="861">
        <f>SUBTOTAL(9,N10:N11)</f>
        <v>70000000</v>
      </c>
      <c r="O12" s="861"/>
      <c r="P12" s="861"/>
      <c r="Q12" s="861"/>
      <c r="R12" s="1006"/>
      <c r="S12" s="1006"/>
      <c r="T12" s="861">
        <f>SUBTOTAL(9,T10:T11)</f>
        <v>25229154</v>
      </c>
      <c r="U12" s="861"/>
      <c r="V12" s="861"/>
      <c r="W12" s="861">
        <f t="shared" ref="W12:AK12" si="0">SUBTOTAL(9,W10:W11)</f>
        <v>0</v>
      </c>
      <c r="X12" s="861">
        <f t="shared" si="0"/>
        <v>0</v>
      </c>
      <c r="Y12" s="861">
        <f t="shared" si="0"/>
        <v>0</v>
      </c>
      <c r="Z12" s="861">
        <f t="shared" si="0"/>
        <v>0</v>
      </c>
      <c r="AA12" s="861">
        <f t="shared" si="0"/>
        <v>0</v>
      </c>
      <c r="AB12" s="861">
        <f t="shared" si="0"/>
        <v>0</v>
      </c>
      <c r="AC12" s="861">
        <f t="shared" si="0"/>
        <v>0</v>
      </c>
      <c r="AD12" s="861">
        <f t="shared" si="0"/>
        <v>0</v>
      </c>
      <c r="AE12" s="861">
        <f t="shared" si="0"/>
        <v>0</v>
      </c>
      <c r="AF12" s="861">
        <f t="shared" si="0"/>
        <v>0</v>
      </c>
      <c r="AG12" s="861">
        <f t="shared" si="0"/>
        <v>0</v>
      </c>
      <c r="AH12" s="861">
        <f t="shared" si="0"/>
        <v>0</v>
      </c>
      <c r="AI12" s="861">
        <f t="shared" si="0"/>
        <v>0</v>
      </c>
      <c r="AJ12" s="861">
        <f t="shared" si="0"/>
        <v>0</v>
      </c>
      <c r="AK12" s="861">
        <f t="shared" si="0"/>
        <v>25229154</v>
      </c>
      <c r="AL12" s="824"/>
      <c r="AM12" s="824"/>
      <c r="AN12" s="824"/>
      <c r="AO12" s="824"/>
    </row>
    <row r="13" spans="1:41" x14ac:dyDescent="0.2">
      <c r="A13" s="825"/>
      <c r="B13" s="826"/>
      <c r="C13" s="826"/>
      <c r="D13" s="826"/>
      <c r="E13" s="826"/>
      <c r="F13" s="826"/>
      <c r="G13" s="826"/>
      <c r="H13" s="826"/>
      <c r="I13" s="826"/>
      <c r="J13" s="826"/>
      <c r="K13" s="826"/>
      <c r="L13" s="826"/>
      <c r="M13" s="826"/>
      <c r="N13" s="826"/>
      <c r="O13" s="826"/>
      <c r="P13" s="826"/>
      <c r="Q13" s="826"/>
      <c r="R13" s="826"/>
      <c r="S13" s="826"/>
      <c r="T13" s="826"/>
      <c r="U13" s="826"/>
      <c r="V13" s="826"/>
      <c r="W13" s="826"/>
      <c r="X13" s="826"/>
      <c r="Y13" s="826"/>
      <c r="Z13" s="826"/>
      <c r="AA13" s="826"/>
      <c r="AB13" s="826"/>
      <c r="AC13" s="826"/>
      <c r="AD13" s="826"/>
      <c r="AE13" s="826"/>
      <c r="AF13" s="826"/>
      <c r="AG13" s="826"/>
      <c r="AH13" s="826"/>
      <c r="AI13" s="826"/>
      <c r="AJ13" s="826"/>
      <c r="AK13" s="827"/>
      <c r="AL13" s="828"/>
      <c r="AM13" s="828"/>
      <c r="AN13" s="828"/>
      <c r="AO13" s="828"/>
    </row>
    <row r="14" spans="1:41" x14ac:dyDescent="0.2">
      <c r="A14" s="829"/>
      <c r="B14" s="829"/>
      <c r="C14" s="829"/>
      <c r="D14" s="829"/>
      <c r="E14" s="829"/>
      <c r="F14" s="829"/>
      <c r="G14" s="829"/>
      <c r="H14" s="829"/>
      <c r="I14" s="829"/>
      <c r="J14" s="830"/>
      <c r="K14" s="830"/>
      <c r="L14" s="829"/>
      <c r="M14" s="831"/>
      <c r="N14" s="829"/>
      <c r="O14" s="829"/>
      <c r="P14" s="829"/>
      <c r="Q14" s="829"/>
      <c r="R14" s="829"/>
      <c r="S14" s="829"/>
      <c r="T14" s="832"/>
      <c r="U14" s="832"/>
      <c r="V14" s="832"/>
      <c r="W14" s="832"/>
      <c r="X14" s="832"/>
      <c r="Y14" s="832"/>
      <c r="Z14" s="832"/>
      <c r="AA14" s="832"/>
      <c r="AB14" s="832"/>
      <c r="AC14" s="832"/>
      <c r="AD14" s="832"/>
      <c r="AE14" s="832"/>
      <c r="AF14" s="832"/>
      <c r="AG14" s="832"/>
      <c r="AH14" s="832"/>
      <c r="AI14" s="832"/>
      <c r="AJ14" s="832"/>
      <c r="AK14" s="832"/>
    </row>
    <row r="15" spans="1:41" x14ac:dyDescent="0.2">
      <c r="A15" s="829"/>
      <c r="B15" s="829"/>
      <c r="C15" s="829"/>
      <c r="D15" s="829"/>
      <c r="E15" s="829"/>
      <c r="F15" s="829"/>
      <c r="G15" s="829"/>
      <c r="H15" s="829"/>
      <c r="I15" s="829"/>
      <c r="J15" s="830"/>
      <c r="K15" s="830"/>
      <c r="L15" s="829"/>
      <c r="M15" s="831"/>
      <c r="N15" s="829"/>
      <c r="O15" s="829"/>
      <c r="P15" s="829"/>
      <c r="Q15" s="829"/>
      <c r="R15" s="829"/>
      <c r="S15" s="829"/>
      <c r="T15" s="833" t="s">
        <v>8596</v>
      </c>
      <c r="U15" s="833"/>
      <c r="V15" s="833"/>
      <c r="W15" s="833"/>
      <c r="X15" s="833"/>
      <c r="Y15" s="833"/>
      <c r="Z15" s="833"/>
      <c r="AA15" s="833"/>
      <c r="AB15" s="833"/>
      <c r="AC15" s="833"/>
      <c r="AD15" s="833"/>
      <c r="AE15" s="833"/>
      <c r="AF15" s="833"/>
      <c r="AG15" s="833"/>
      <c r="AH15" s="833"/>
      <c r="AI15" s="833"/>
      <c r="AJ15" s="833"/>
      <c r="AK15" s="833"/>
    </row>
    <row r="16" spans="1:41" x14ac:dyDescent="0.2">
      <c r="A16" s="829"/>
      <c r="B16" s="829"/>
      <c r="C16" s="829"/>
      <c r="D16" s="829"/>
      <c r="E16" s="829"/>
      <c r="F16" s="829"/>
      <c r="G16" s="829"/>
      <c r="H16" s="829"/>
      <c r="I16" s="829"/>
      <c r="J16" s="830"/>
      <c r="K16" s="830"/>
      <c r="L16" s="829"/>
      <c r="M16" s="831"/>
      <c r="N16" s="829"/>
      <c r="O16" s="829"/>
      <c r="P16" s="829"/>
      <c r="Q16" s="829"/>
      <c r="R16" s="829"/>
      <c r="S16" s="829"/>
      <c r="T16" s="833" t="s">
        <v>8595</v>
      </c>
      <c r="U16" s="833"/>
      <c r="V16" s="833"/>
      <c r="W16" s="833"/>
      <c r="X16" s="833"/>
      <c r="Y16" s="833"/>
      <c r="Z16" s="833"/>
      <c r="AA16" s="833"/>
      <c r="AB16" s="833"/>
      <c r="AC16" s="833"/>
      <c r="AD16" s="833"/>
      <c r="AE16" s="833"/>
      <c r="AF16" s="833"/>
      <c r="AG16" s="833"/>
      <c r="AH16" s="833"/>
      <c r="AI16" s="833"/>
      <c r="AJ16" s="833"/>
      <c r="AK16" s="833"/>
    </row>
    <row r="17" spans="20:37" x14ac:dyDescent="0.2">
      <c r="T17" s="833" t="s">
        <v>8594</v>
      </c>
      <c r="U17" s="833"/>
      <c r="V17" s="833"/>
      <c r="W17" s="833"/>
      <c r="X17" s="833"/>
      <c r="Y17" s="833"/>
      <c r="Z17" s="833"/>
      <c r="AA17" s="833"/>
      <c r="AB17" s="833"/>
      <c r="AC17" s="833"/>
      <c r="AD17" s="833"/>
      <c r="AE17" s="833"/>
      <c r="AF17" s="833"/>
      <c r="AG17" s="833"/>
      <c r="AH17" s="833"/>
      <c r="AI17" s="833"/>
      <c r="AJ17" s="833"/>
      <c r="AK17" s="833"/>
    </row>
    <row r="18" spans="20:37" x14ac:dyDescent="0.2">
      <c r="T18" s="835"/>
      <c r="U18" s="835"/>
      <c r="V18" s="835"/>
      <c r="W18" s="835"/>
      <c r="X18" s="835"/>
      <c r="Y18" s="835"/>
      <c r="Z18" s="835"/>
      <c r="AA18" s="835"/>
      <c r="AB18" s="835"/>
      <c r="AC18" s="835"/>
      <c r="AD18" s="835"/>
      <c r="AE18" s="835"/>
      <c r="AF18" s="835"/>
      <c r="AG18" s="835"/>
      <c r="AH18" s="835"/>
      <c r="AI18" s="835"/>
      <c r="AJ18" s="835"/>
      <c r="AK18" s="835"/>
    </row>
    <row r="19" spans="20:37" x14ac:dyDescent="0.2">
      <c r="T19" s="835"/>
      <c r="U19" s="835"/>
      <c r="V19" s="835"/>
      <c r="W19" s="835"/>
      <c r="X19" s="835"/>
      <c r="Y19" s="835"/>
      <c r="Z19" s="835"/>
      <c r="AA19" s="835"/>
      <c r="AB19" s="835"/>
      <c r="AC19" s="835"/>
      <c r="AD19" s="835"/>
      <c r="AE19" s="835"/>
      <c r="AF19" s="835"/>
      <c r="AG19" s="835"/>
      <c r="AH19" s="835"/>
      <c r="AI19" s="835"/>
      <c r="AJ19" s="835"/>
      <c r="AK19" s="835"/>
    </row>
    <row r="20" spans="20:37" x14ac:dyDescent="0.2">
      <c r="T20" s="835"/>
      <c r="U20" s="835"/>
      <c r="V20" s="835"/>
      <c r="W20" s="835"/>
      <c r="X20" s="835"/>
      <c r="Y20" s="835"/>
      <c r="Z20" s="835"/>
      <c r="AA20" s="835"/>
      <c r="AB20" s="835"/>
      <c r="AC20" s="835"/>
      <c r="AD20" s="835"/>
      <c r="AE20" s="835"/>
      <c r="AF20" s="835"/>
      <c r="AG20" s="835"/>
      <c r="AH20" s="835"/>
      <c r="AI20" s="835"/>
      <c r="AJ20" s="835"/>
      <c r="AK20" s="835"/>
    </row>
    <row r="21" spans="20:37" x14ac:dyDescent="0.2">
      <c r="T21" s="835"/>
      <c r="U21" s="835"/>
      <c r="V21" s="835"/>
      <c r="W21" s="835"/>
      <c r="X21" s="835"/>
      <c r="Y21" s="835"/>
      <c r="Z21" s="835"/>
      <c r="AA21" s="835"/>
      <c r="AB21" s="835"/>
      <c r="AC21" s="835"/>
      <c r="AD21" s="835"/>
      <c r="AE21" s="835"/>
      <c r="AF21" s="835"/>
      <c r="AG21" s="835"/>
      <c r="AH21" s="835"/>
      <c r="AI21" s="835"/>
      <c r="AJ21" s="835"/>
      <c r="AK21" s="835"/>
    </row>
    <row r="22" spans="20:37" x14ac:dyDescent="0.2">
      <c r="T22" s="835"/>
      <c r="U22" s="835"/>
      <c r="V22" s="835"/>
      <c r="W22" s="835"/>
      <c r="X22" s="835"/>
      <c r="Y22" s="835"/>
      <c r="Z22" s="835"/>
      <c r="AA22" s="835"/>
      <c r="AB22" s="835"/>
      <c r="AC22" s="835"/>
      <c r="AD22" s="835"/>
      <c r="AE22" s="835"/>
      <c r="AF22" s="835"/>
      <c r="AG22" s="835"/>
      <c r="AH22" s="835"/>
      <c r="AI22" s="835"/>
      <c r="AJ22" s="835"/>
      <c r="AK22" s="835"/>
    </row>
    <row r="23" spans="20:37" x14ac:dyDescent="0.2">
      <c r="T23" s="835"/>
      <c r="U23" s="835"/>
      <c r="V23" s="835"/>
      <c r="W23" s="835"/>
      <c r="X23" s="835"/>
      <c r="Y23" s="835"/>
      <c r="Z23" s="835"/>
      <c r="AA23" s="835"/>
      <c r="AB23" s="835"/>
      <c r="AC23" s="835"/>
      <c r="AD23" s="835"/>
      <c r="AE23" s="835"/>
      <c r="AF23" s="835"/>
      <c r="AG23" s="835"/>
      <c r="AH23" s="835"/>
      <c r="AI23" s="835"/>
      <c r="AJ23" s="835"/>
      <c r="AK23" s="835"/>
    </row>
    <row r="24" spans="20:37" x14ac:dyDescent="0.2">
      <c r="T24" s="835"/>
      <c r="U24" s="835"/>
      <c r="V24" s="835"/>
      <c r="W24" s="835"/>
      <c r="X24" s="835"/>
      <c r="Y24" s="835"/>
      <c r="Z24" s="835"/>
      <c r="AA24" s="835"/>
      <c r="AB24" s="835"/>
      <c r="AC24" s="835"/>
      <c r="AD24" s="835"/>
      <c r="AE24" s="835"/>
      <c r="AF24" s="835"/>
      <c r="AG24" s="835"/>
      <c r="AH24" s="835"/>
      <c r="AI24" s="835"/>
      <c r="AJ24" s="835"/>
      <c r="AK24" s="835"/>
    </row>
    <row r="25" spans="20:37" x14ac:dyDescent="0.2">
      <c r="T25" s="835"/>
      <c r="U25" s="835"/>
      <c r="V25" s="835"/>
      <c r="W25" s="835"/>
      <c r="X25" s="835"/>
      <c r="Y25" s="835"/>
      <c r="Z25" s="835"/>
      <c r="AA25" s="835"/>
      <c r="AB25" s="835"/>
      <c r="AC25" s="835"/>
      <c r="AD25" s="835"/>
      <c r="AE25" s="835"/>
      <c r="AF25" s="835"/>
      <c r="AG25" s="835"/>
      <c r="AH25" s="835"/>
      <c r="AI25" s="835"/>
      <c r="AJ25" s="835"/>
      <c r="AK25" s="835"/>
    </row>
    <row r="26" spans="20:37" x14ac:dyDescent="0.2">
      <c r="T26" s="835"/>
      <c r="U26" s="835"/>
      <c r="V26" s="835"/>
      <c r="W26" s="835"/>
      <c r="X26" s="835"/>
      <c r="Y26" s="835"/>
      <c r="Z26" s="835"/>
      <c r="AA26" s="835"/>
      <c r="AB26" s="835"/>
      <c r="AC26" s="835"/>
      <c r="AD26" s="835"/>
      <c r="AE26" s="835"/>
      <c r="AF26" s="835"/>
      <c r="AG26" s="835"/>
      <c r="AH26" s="835"/>
      <c r="AI26" s="835"/>
      <c r="AJ26" s="835"/>
      <c r="AK26" s="835"/>
    </row>
    <row r="27" spans="20:37" x14ac:dyDescent="0.2">
      <c r="T27" s="835"/>
      <c r="U27" s="835"/>
      <c r="V27" s="835"/>
      <c r="W27" s="835"/>
      <c r="X27" s="835"/>
      <c r="Y27" s="835"/>
      <c r="Z27" s="835"/>
      <c r="AA27" s="835"/>
      <c r="AB27" s="835"/>
      <c r="AC27" s="835"/>
      <c r="AD27" s="835"/>
      <c r="AE27" s="835"/>
      <c r="AF27" s="835"/>
      <c r="AG27" s="835"/>
      <c r="AH27" s="835"/>
      <c r="AI27" s="835"/>
      <c r="AJ27" s="835"/>
      <c r="AK27" s="835"/>
    </row>
  </sheetData>
  <autoFilter ref="A9:AK11"/>
  <mergeCells count="12">
    <mergeCell ref="J12:M12"/>
    <mergeCell ref="R12:S12"/>
    <mergeCell ref="R5:T6"/>
    <mergeCell ref="W6:AK6"/>
    <mergeCell ref="O5:Q6"/>
    <mergeCell ref="U5:V6"/>
    <mergeCell ref="A1:AK1"/>
    <mergeCell ref="A2:AK2"/>
    <mergeCell ref="A3:AK3"/>
    <mergeCell ref="AL5:AO6"/>
    <mergeCell ref="J6:J7"/>
    <mergeCell ref="L6:M6"/>
  </mergeCells>
  <printOptions horizontalCentered="1"/>
  <pageMargins left="0.70866141732283472" right="0.70866141732283472" top="0.74803149606299213" bottom="0.74803149606299213" header="0.31496062992125984" footer="0.31496062992125984"/>
  <pageSetup paperSize="9" scale="13"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16</vt:i4>
      </vt:variant>
    </vt:vector>
  </HeadingPairs>
  <TitlesOfParts>
    <vt:vector size="25" baseType="lpstr">
      <vt:lpstr>Ctrl</vt:lpstr>
      <vt:lpstr>BRI</vt:lpstr>
      <vt:lpstr>BJB</vt:lpstr>
      <vt:lpstr>bjb Syariah</vt:lpstr>
      <vt:lpstr>BSM</vt:lpstr>
      <vt:lpstr>MANDIRI</vt:lpstr>
      <vt:lpstr>PNM</vt:lpstr>
      <vt:lpstr>Pegadaian</vt:lpstr>
      <vt:lpstr>BNI</vt:lpstr>
      <vt:lpstr>BJB!Print_Area</vt:lpstr>
      <vt:lpstr>'bjb Syariah'!Print_Area</vt:lpstr>
      <vt:lpstr>BNI!Print_Area</vt:lpstr>
      <vt:lpstr>BRI!Print_Area</vt:lpstr>
      <vt:lpstr>BSM!Print_Area</vt:lpstr>
      <vt:lpstr>MANDIRI!Print_Area</vt:lpstr>
      <vt:lpstr>Pegadaian!Print_Area</vt:lpstr>
      <vt:lpstr>PNM!Print_Area</vt:lpstr>
      <vt:lpstr>BJB!Print_Titles</vt:lpstr>
      <vt:lpstr>'bjb Syariah'!Print_Titles</vt:lpstr>
      <vt:lpstr>BNI!Print_Titles</vt:lpstr>
      <vt:lpstr>BRI!Print_Titles</vt:lpstr>
      <vt:lpstr>BSM!Print_Titles</vt:lpstr>
      <vt:lpstr>MANDIRI!Print_Titles</vt:lpstr>
      <vt:lpstr>Pegadaian!Print_Titles</vt:lpstr>
      <vt:lpstr>PNM!Print_Titles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Saldo</dc:title>
  <dc:creator>Z4c</dc:creator>
  <cp:keywords>Subrogasi</cp:keywords>
  <cp:lastModifiedBy>DELL</cp:lastModifiedBy>
  <cp:lastPrinted>2016-08-23T04:02:05Z</cp:lastPrinted>
  <dcterms:created xsi:type="dcterms:W3CDTF">2014-01-02T09:23:46Z</dcterms:created>
  <dcterms:modified xsi:type="dcterms:W3CDTF">2017-07-25T01:01:14Z</dcterms:modified>
</cp:coreProperties>
</file>